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D6DD4173-142F-4C1C-8736-F8117951667C}" xr6:coauthVersionLast="47" xr6:coauthVersionMax="47" xr10:uidLastSave="{00000000-0000-0000-0000-000000000000}"/>
  <bookViews>
    <workbookView xWindow="-9720" yWindow="-21710" windowWidth="38620" windowHeight="21100" activeTab="4" xr2:uid="{F892908B-4331-4D1F-9B37-8654A390978A}"/>
  </bookViews>
  <sheets>
    <sheet name="Database" sheetId="1" r:id="rId1"/>
    <sheet name="Location" sheetId="2" r:id="rId2"/>
    <sheet name="Phase_de_groupes" sheetId="3" r:id="rId3"/>
    <sheet name="Feuil1" sheetId="9" r:id="rId4"/>
    <sheet name="Pronostics" sheetId="4" r:id="rId5"/>
    <sheet name="Feuil3" sheetId="11" r:id="rId6"/>
    <sheet name="Setup_Team" sheetId="5" r:id="rId7"/>
    <sheet name="Setup_Player" sheetId="6" r:id="rId8"/>
    <sheet name="Setup_MPP" sheetId="7" r:id="rId9"/>
    <sheet name="Setup_ScoreExactBonus" sheetId="8" r:id="rId10"/>
    <sheet name="Feuil4" sheetId="12" r:id="rId11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Phase_de_groupes!$A$3:$F$51</definedName>
    <definedName name="_xlnm._FilterDatabase" localSheetId="4" hidden="1">Pronostics!$A$1:$AD$4135</definedName>
    <definedName name="_xlnm._FilterDatabase" localSheetId="8" hidden="1">Setup_MPP!$A$1:$M$40</definedName>
    <definedName name="_xlnm._FilterDatabase" localSheetId="7" hidden="1">Setup_Player!$A$1:$F$22</definedName>
    <definedName name="_xlnm._FilterDatabase" localSheetId="6" hidden="1">Setup_Team!$A$1:$D$49</definedName>
  </definedNames>
  <calcPr calcId="191029"/>
  <pivotCaches>
    <pivotCache cacheId="6" r:id="rId12"/>
  </pivotCaches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4138" i="4" l="1"/>
  <c r="AE4139" i="4"/>
  <c r="AE4140" i="4"/>
  <c r="AE4141" i="4"/>
  <c r="AE4142" i="4"/>
  <c r="AE4143" i="4"/>
  <c r="AE4144" i="4"/>
  <c r="AE4145" i="4"/>
  <c r="AE4146" i="4"/>
  <c r="AE4147" i="4"/>
  <c r="AE4148" i="4"/>
  <c r="AE4149" i="4"/>
  <c r="AE4150" i="4"/>
  <c r="AE4151" i="4"/>
  <c r="AE4152" i="4"/>
  <c r="AE4153" i="4"/>
  <c r="AE4154" i="4"/>
  <c r="AE4155" i="4"/>
  <c r="AE4156" i="4"/>
  <c r="AE4157" i="4"/>
  <c r="AE4158" i="4"/>
  <c r="AE4159" i="4"/>
  <c r="AE4160" i="4"/>
  <c r="AE4161" i="4"/>
  <c r="AE4162" i="4"/>
  <c r="AE4163" i="4"/>
  <c r="AE4164" i="4"/>
  <c r="AE4165" i="4"/>
  <c r="AE4166" i="4"/>
  <c r="AE4167" i="4"/>
  <c r="AE4168" i="4"/>
  <c r="AE4169" i="4"/>
  <c r="AE4170" i="4"/>
  <c r="AE4171" i="4"/>
  <c r="AE4172" i="4"/>
  <c r="AE4173" i="4"/>
  <c r="AE4174" i="4"/>
  <c r="AE4136" i="4"/>
  <c r="AE4137" i="4"/>
  <c r="AE4099" i="4"/>
  <c r="AE4100" i="4"/>
  <c r="AE4101" i="4"/>
  <c r="AE4102" i="4"/>
  <c r="AE4103" i="4"/>
  <c r="AE4104" i="4"/>
  <c r="AE4105" i="4"/>
  <c r="AE4106" i="4"/>
  <c r="AE4107" i="4"/>
  <c r="AE4108" i="4"/>
  <c r="AE4109" i="4"/>
  <c r="AE4110" i="4"/>
  <c r="AE4111" i="4"/>
  <c r="AE4112" i="4"/>
  <c r="AE4113" i="4"/>
  <c r="AE4114" i="4"/>
  <c r="AE4115" i="4"/>
  <c r="AE4116" i="4"/>
  <c r="AE4117" i="4"/>
  <c r="AE4118" i="4"/>
  <c r="AE4119" i="4"/>
  <c r="AE4120" i="4"/>
  <c r="AE4121" i="4"/>
  <c r="AE4122" i="4"/>
  <c r="AE4123" i="4"/>
  <c r="AE4124" i="4"/>
  <c r="AE4125" i="4"/>
  <c r="AE4126" i="4"/>
  <c r="AE4127" i="4"/>
  <c r="AE4128" i="4"/>
  <c r="AE4129" i="4"/>
  <c r="AE4130" i="4"/>
  <c r="AE4131" i="4"/>
  <c r="AE4132" i="4"/>
  <c r="AE4133" i="4"/>
  <c r="AE4134" i="4"/>
  <c r="AE4135" i="4"/>
  <c r="AE4097" i="4"/>
  <c r="AE4098" i="4"/>
  <c r="AC4097" i="4"/>
  <c r="AC4098" i="4"/>
  <c r="AC4099" i="4"/>
  <c r="AC4100" i="4"/>
  <c r="AC4101" i="4"/>
  <c r="AC4102" i="4"/>
  <c r="AC4103" i="4"/>
  <c r="AC4104" i="4"/>
  <c r="AC4105" i="4"/>
  <c r="AC4106" i="4"/>
  <c r="AC4107" i="4"/>
  <c r="AC4108" i="4"/>
  <c r="AC4109" i="4"/>
  <c r="AC4110" i="4"/>
  <c r="AC4111" i="4"/>
  <c r="AC4112" i="4"/>
  <c r="AC4113" i="4"/>
  <c r="AC4114" i="4"/>
  <c r="AC4115" i="4"/>
  <c r="AC4116" i="4"/>
  <c r="AC4117" i="4"/>
  <c r="AC4118" i="4"/>
  <c r="AC4119" i="4"/>
  <c r="AC4120" i="4"/>
  <c r="AC4121" i="4"/>
  <c r="AC4122" i="4"/>
  <c r="AC4123" i="4"/>
  <c r="AC4124" i="4"/>
  <c r="AC4125" i="4"/>
  <c r="AC4126" i="4"/>
  <c r="AC4127" i="4"/>
  <c r="AC4128" i="4"/>
  <c r="AC4129" i="4"/>
  <c r="AC4130" i="4"/>
  <c r="AC4131" i="4"/>
  <c r="AC4132" i="4"/>
  <c r="AC4133" i="4"/>
  <c r="AC4134" i="4"/>
  <c r="AC4135" i="4"/>
  <c r="AC4136" i="4"/>
  <c r="AC4137" i="4"/>
  <c r="AC4138" i="4"/>
  <c r="AC4139" i="4"/>
  <c r="AC4140" i="4"/>
  <c r="AC4141" i="4"/>
  <c r="AC4142" i="4"/>
  <c r="AC4143" i="4"/>
  <c r="AC4144" i="4"/>
  <c r="AC4145" i="4"/>
  <c r="AC4146" i="4"/>
  <c r="AC4147" i="4"/>
  <c r="AC4148" i="4"/>
  <c r="AC4149" i="4"/>
  <c r="AC4150" i="4"/>
  <c r="AC4151" i="4"/>
  <c r="AC4152" i="4"/>
  <c r="AC4153" i="4"/>
  <c r="AC4154" i="4"/>
  <c r="AC4155" i="4"/>
  <c r="AC4156" i="4"/>
  <c r="AC4157" i="4"/>
  <c r="AC4158" i="4"/>
  <c r="AC4159" i="4"/>
  <c r="AC4160" i="4"/>
  <c r="AC4161" i="4"/>
  <c r="AC4162" i="4"/>
  <c r="AC4163" i="4"/>
  <c r="AC4164" i="4"/>
  <c r="AC4165" i="4"/>
  <c r="AC4166" i="4"/>
  <c r="AC4167" i="4"/>
  <c r="AC4168" i="4"/>
  <c r="AC4169" i="4"/>
  <c r="AC4170" i="4"/>
  <c r="AC4171" i="4"/>
  <c r="AC4172" i="4"/>
  <c r="AC4173" i="4"/>
  <c r="AC4174" i="4"/>
  <c r="P4173" i="4"/>
  <c r="P4174" i="4"/>
  <c r="P4137" i="4"/>
  <c r="P4138" i="4"/>
  <c r="P4139" i="4"/>
  <c r="P4140" i="4"/>
  <c r="P4141" i="4"/>
  <c r="P4142" i="4"/>
  <c r="P4143" i="4"/>
  <c r="P4144" i="4"/>
  <c r="P4145" i="4"/>
  <c r="P4146" i="4"/>
  <c r="P4147" i="4"/>
  <c r="P4148" i="4"/>
  <c r="P4149" i="4"/>
  <c r="P4150" i="4"/>
  <c r="P4151" i="4"/>
  <c r="P4152" i="4"/>
  <c r="P4153" i="4"/>
  <c r="P4154" i="4"/>
  <c r="P4155" i="4"/>
  <c r="P4156" i="4"/>
  <c r="P4157" i="4"/>
  <c r="P4158" i="4"/>
  <c r="P4159" i="4"/>
  <c r="P4160" i="4"/>
  <c r="P4161" i="4"/>
  <c r="P4162" i="4"/>
  <c r="P4163" i="4"/>
  <c r="P4164" i="4"/>
  <c r="P4165" i="4"/>
  <c r="P4166" i="4"/>
  <c r="P4167" i="4"/>
  <c r="P4168" i="4"/>
  <c r="P4169" i="4"/>
  <c r="P4170" i="4"/>
  <c r="P4171" i="4"/>
  <c r="P4172" i="4"/>
  <c r="P4098" i="4"/>
  <c r="P4099" i="4"/>
  <c r="P4100" i="4"/>
  <c r="P4101" i="4"/>
  <c r="P4102" i="4"/>
  <c r="P4103" i="4"/>
  <c r="P4104" i="4"/>
  <c r="P4105" i="4"/>
  <c r="P4106" i="4"/>
  <c r="P4107" i="4"/>
  <c r="P4108" i="4"/>
  <c r="P4109" i="4"/>
  <c r="P4110" i="4"/>
  <c r="P4111" i="4"/>
  <c r="P4112" i="4"/>
  <c r="P4113" i="4"/>
  <c r="P4114" i="4"/>
  <c r="P4115" i="4"/>
  <c r="P4116" i="4"/>
  <c r="P4117" i="4"/>
  <c r="P4118" i="4"/>
  <c r="P4119" i="4"/>
  <c r="P4120" i="4"/>
  <c r="P4121" i="4"/>
  <c r="P4122" i="4"/>
  <c r="P4123" i="4"/>
  <c r="P4124" i="4"/>
  <c r="P4125" i="4"/>
  <c r="P4126" i="4"/>
  <c r="P4127" i="4"/>
  <c r="P4128" i="4"/>
  <c r="P4129" i="4"/>
  <c r="P4130" i="4"/>
  <c r="P4131" i="4"/>
  <c r="P4132" i="4"/>
  <c r="P4133" i="4"/>
  <c r="P4134" i="4"/>
  <c r="P4135" i="4"/>
  <c r="D4136" i="4"/>
  <c r="E4136" i="4"/>
  <c r="F4136" i="4"/>
  <c r="G4136" i="4"/>
  <c r="D4137" i="4"/>
  <c r="E4137" i="4"/>
  <c r="F4137" i="4"/>
  <c r="G4137" i="4"/>
  <c r="D4138" i="4"/>
  <c r="E4138" i="4"/>
  <c r="F4138" i="4"/>
  <c r="G4138" i="4"/>
  <c r="D4139" i="4"/>
  <c r="E4139" i="4"/>
  <c r="F4139" i="4"/>
  <c r="G4139" i="4"/>
  <c r="H4139" i="4"/>
  <c r="D4140" i="4"/>
  <c r="E4140" i="4"/>
  <c r="F4140" i="4"/>
  <c r="G4140" i="4"/>
  <c r="D4141" i="4"/>
  <c r="E4141" i="4"/>
  <c r="F4141" i="4"/>
  <c r="G4141" i="4"/>
  <c r="H4141" i="4"/>
  <c r="D4142" i="4"/>
  <c r="E4142" i="4"/>
  <c r="F4142" i="4"/>
  <c r="G4142" i="4"/>
  <c r="D4143" i="4"/>
  <c r="E4143" i="4"/>
  <c r="F4143" i="4"/>
  <c r="G4143" i="4"/>
  <c r="D4144" i="4"/>
  <c r="E4144" i="4"/>
  <c r="F4144" i="4"/>
  <c r="G4144" i="4"/>
  <c r="D4145" i="4"/>
  <c r="E4145" i="4"/>
  <c r="F4145" i="4"/>
  <c r="G4145" i="4"/>
  <c r="D4146" i="4"/>
  <c r="E4146" i="4"/>
  <c r="F4146" i="4"/>
  <c r="G4146" i="4"/>
  <c r="D4147" i="4"/>
  <c r="E4147" i="4"/>
  <c r="F4147" i="4"/>
  <c r="G4147" i="4"/>
  <c r="D4148" i="4"/>
  <c r="E4148" i="4"/>
  <c r="F4148" i="4"/>
  <c r="G4148" i="4"/>
  <c r="D4149" i="4"/>
  <c r="E4149" i="4"/>
  <c r="F4149" i="4"/>
  <c r="G4149" i="4"/>
  <c r="D4150" i="4"/>
  <c r="E4150" i="4"/>
  <c r="F4150" i="4"/>
  <c r="G4150" i="4"/>
  <c r="D4151" i="4"/>
  <c r="E4151" i="4"/>
  <c r="F4151" i="4"/>
  <c r="G4151" i="4"/>
  <c r="H4151" i="4"/>
  <c r="D4152" i="4"/>
  <c r="E4152" i="4"/>
  <c r="F4152" i="4"/>
  <c r="G4152" i="4"/>
  <c r="D4153" i="4"/>
  <c r="E4153" i="4"/>
  <c r="F4153" i="4"/>
  <c r="G4153" i="4"/>
  <c r="H4153" i="4"/>
  <c r="D4154" i="4"/>
  <c r="E4154" i="4"/>
  <c r="F4154" i="4"/>
  <c r="G4154" i="4"/>
  <c r="D4155" i="4"/>
  <c r="E4155" i="4"/>
  <c r="F4155" i="4"/>
  <c r="G4155" i="4"/>
  <c r="D4156" i="4"/>
  <c r="E4156" i="4"/>
  <c r="F4156" i="4"/>
  <c r="G4156" i="4"/>
  <c r="D4157" i="4"/>
  <c r="E4157" i="4"/>
  <c r="F4157" i="4"/>
  <c r="G4157" i="4"/>
  <c r="D4158" i="4"/>
  <c r="E4158" i="4"/>
  <c r="F4158" i="4"/>
  <c r="G4158" i="4"/>
  <c r="D4159" i="4"/>
  <c r="E4159" i="4"/>
  <c r="F4159" i="4"/>
  <c r="G4159" i="4"/>
  <c r="D4160" i="4"/>
  <c r="E4160" i="4"/>
  <c r="F4160" i="4"/>
  <c r="G4160" i="4"/>
  <c r="D4161" i="4"/>
  <c r="E4161" i="4"/>
  <c r="F4161" i="4"/>
  <c r="G4161" i="4"/>
  <c r="D4162" i="4"/>
  <c r="E4162" i="4"/>
  <c r="F4162" i="4"/>
  <c r="G4162" i="4"/>
  <c r="D4163" i="4"/>
  <c r="E4163" i="4"/>
  <c r="F4163" i="4"/>
  <c r="G4163" i="4"/>
  <c r="H4163" i="4"/>
  <c r="D4164" i="4"/>
  <c r="E4164" i="4"/>
  <c r="F4164" i="4"/>
  <c r="G4164" i="4"/>
  <c r="D4165" i="4"/>
  <c r="E4165" i="4"/>
  <c r="F4165" i="4"/>
  <c r="G4165" i="4"/>
  <c r="H4165" i="4"/>
  <c r="D4166" i="4"/>
  <c r="E4166" i="4"/>
  <c r="F4166" i="4"/>
  <c r="G4166" i="4"/>
  <c r="D4167" i="4"/>
  <c r="E4167" i="4"/>
  <c r="F4167" i="4"/>
  <c r="G4167" i="4"/>
  <c r="D4168" i="4"/>
  <c r="E4168" i="4"/>
  <c r="F4168" i="4"/>
  <c r="G4168" i="4"/>
  <c r="D4169" i="4"/>
  <c r="E4169" i="4"/>
  <c r="F4169" i="4"/>
  <c r="G4169" i="4"/>
  <c r="D4170" i="4"/>
  <c r="E4170" i="4"/>
  <c r="F4170" i="4"/>
  <c r="G4170" i="4"/>
  <c r="D4171" i="4"/>
  <c r="E4171" i="4"/>
  <c r="F4171" i="4"/>
  <c r="G4171" i="4"/>
  <c r="D4172" i="4"/>
  <c r="E4172" i="4"/>
  <c r="F4172" i="4"/>
  <c r="G4172" i="4"/>
  <c r="D4173" i="4"/>
  <c r="E4173" i="4"/>
  <c r="F4173" i="4"/>
  <c r="G4173" i="4"/>
  <c r="D4174" i="4"/>
  <c r="E4174" i="4"/>
  <c r="F4174" i="4"/>
  <c r="G4174" i="4"/>
  <c r="A4174" i="4"/>
  <c r="H4174" i="4" s="1"/>
  <c r="A4173" i="4"/>
  <c r="H4173" i="4" s="1"/>
  <c r="A4172" i="4"/>
  <c r="H4172" i="4" s="1"/>
  <c r="A4171" i="4"/>
  <c r="H4171" i="4" s="1"/>
  <c r="A4170" i="4"/>
  <c r="H4170" i="4" s="1"/>
  <c r="A4169" i="4"/>
  <c r="H4169" i="4" s="1"/>
  <c r="A4168" i="4"/>
  <c r="H4168" i="4" s="1"/>
  <c r="A4167" i="4"/>
  <c r="H4167" i="4" s="1"/>
  <c r="A4166" i="4"/>
  <c r="H4166" i="4" s="1"/>
  <c r="A4165" i="4"/>
  <c r="A4164" i="4"/>
  <c r="H4164" i="4" s="1"/>
  <c r="A4163" i="4"/>
  <c r="A4162" i="4"/>
  <c r="H4162" i="4" s="1"/>
  <c r="A4161" i="4"/>
  <c r="H4161" i="4" s="1"/>
  <c r="A4160" i="4"/>
  <c r="H4160" i="4" s="1"/>
  <c r="A4159" i="4"/>
  <c r="H4159" i="4" s="1"/>
  <c r="A4158" i="4"/>
  <c r="H4158" i="4" s="1"/>
  <c r="A4157" i="4"/>
  <c r="H4157" i="4" s="1"/>
  <c r="A4156" i="4"/>
  <c r="H4156" i="4" s="1"/>
  <c r="A4155" i="4"/>
  <c r="H4155" i="4" s="1"/>
  <c r="A4154" i="4"/>
  <c r="H4154" i="4" s="1"/>
  <c r="A4153" i="4"/>
  <c r="A4152" i="4"/>
  <c r="H4152" i="4" s="1"/>
  <c r="A4151" i="4"/>
  <c r="A4150" i="4"/>
  <c r="H4150" i="4" s="1"/>
  <c r="A4149" i="4"/>
  <c r="H4149" i="4" s="1"/>
  <c r="A4148" i="4"/>
  <c r="H4148" i="4" s="1"/>
  <c r="A4147" i="4"/>
  <c r="H4147" i="4" s="1"/>
  <c r="A4146" i="4"/>
  <c r="H4146" i="4" s="1"/>
  <c r="A4145" i="4"/>
  <c r="H4145" i="4" s="1"/>
  <c r="A4144" i="4"/>
  <c r="H4144" i="4" s="1"/>
  <c r="A4143" i="4"/>
  <c r="H4143" i="4" s="1"/>
  <c r="A4142" i="4"/>
  <c r="H4142" i="4" s="1"/>
  <c r="A4141" i="4"/>
  <c r="A4140" i="4"/>
  <c r="H4140" i="4" s="1"/>
  <c r="A4139" i="4"/>
  <c r="A4138" i="4"/>
  <c r="H4138" i="4" s="1"/>
  <c r="A4137" i="4"/>
  <c r="H4137" i="4" s="1"/>
  <c r="A4136" i="4"/>
  <c r="H4136" i="4" s="1"/>
  <c r="P4136" i="4"/>
  <c r="P4097" i="4"/>
  <c r="H1244" i="4"/>
  <c r="H1958" i="4"/>
  <c r="H2030" i="4"/>
  <c r="H2352" i="4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2" i="1"/>
  <c r="E2" i="4"/>
  <c r="F2" i="4"/>
  <c r="G2" i="4"/>
  <c r="E3" i="4"/>
  <c r="F3" i="4"/>
  <c r="G3" i="4"/>
  <c r="E4" i="4"/>
  <c r="F4" i="4"/>
  <c r="G4" i="4"/>
  <c r="E5" i="4"/>
  <c r="F5" i="4"/>
  <c r="G5" i="4"/>
  <c r="E6" i="4"/>
  <c r="F6" i="4"/>
  <c r="G6" i="4"/>
  <c r="E7" i="4"/>
  <c r="F7" i="4"/>
  <c r="G7" i="4"/>
  <c r="E8" i="4"/>
  <c r="F8" i="4"/>
  <c r="G8" i="4"/>
  <c r="E9" i="4"/>
  <c r="F9" i="4"/>
  <c r="G9" i="4"/>
  <c r="E10" i="4"/>
  <c r="F10" i="4"/>
  <c r="G10" i="4"/>
  <c r="E11" i="4"/>
  <c r="F11" i="4"/>
  <c r="G11" i="4"/>
  <c r="E12" i="4"/>
  <c r="F12" i="4"/>
  <c r="G12" i="4"/>
  <c r="E13" i="4"/>
  <c r="F13" i="4"/>
  <c r="G13" i="4"/>
  <c r="E14" i="4"/>
  <c r="F14" i="4"/>
  <c r="G14" i="4"/>
  <c r="E15" i="4"/>
  <c r="F15" i="4"/>
  <c r="G15" i="4"/>
  <c r="E16" i="4"/>
  <c r="F16" i="4"/>
  <c r="G16" i="4"/>
  <c r="E17" i="4"/>
  <c r="F17" i="4"/>
  <c r="G17" i="4"/>
  <c r="E18" i="4"/>
  <c r="F18" i="4"/>
  <c r="G18" i="4"/>
  <c r="E19" i="4"/>
  <c r="F19" i="4"/>
  <c r="G19" i="4"/>
  <c r="E20" i="4"/>
  <c r="F20" i="4"/>
  <c r="G20" i="4"/>
  <c r="E21" i="4"/>
  <c r="F21" i="4"/>
  <c r="G21" i="4"/>
  <c r="E22" i="4"/>
  <c r="F22" i="4"/>
  <c r="G22" i="4"/>
  <c r="E23" i="4"/>
  <c r="F23" i="4"/>
  <c r="G23" i="4"/>
  <c r="E24" i="4"/>
  <c r="F24" i="4"/>
  <c r="G24" i="4"/>
  <c r="E25" i="4"/>
  <c r="F25" i="4"/>
  <c r="G25" i="4"/>
  <c r="E26" i="4"/>
  <c r="F26" i="4"/>
  <c r="G26" i="4"/>
  <c r="E27" i="4"/>
  <c r="F27" i="4"/>
  <c r="G27" i="4"/>
  <c r="E28" i="4"/>
  <c r="F28" i="4"/>
  <c r="G28" i="4"/>
  <c r="E29" i="4"/>
  <c r="F29" i="4"/>
  <c r="G29" i="4"/>
  <c r="E30" i="4"/>
  <c r="F30" i="4"/>
  <c r="G30" i="4"/>
  <c r="E31" i="4"/>
  <c r="F31" i="4"/>
  <c r="G31" i="4"/>
  <c r="E32" i="4"/>
  <c r="F32" i="4"/>
  <c r="G32" i="4"/>
  <c r="E33" i="4"/>
  <c r="F33" i="4"/>
  <c r="G33" i="4"/>
  <c r="E34" i="4"/>
  <c r="F34" i="4"/>
  <c r="G34" i="4"/>
  <c r="E35" i="4"/>
  <c r="F35" i="4"/>
  <c r="G35" i="4"/>
  <c r="E36" i="4"/>
  <c r="F36" i="4"/>
  <c r="G36" i="4"/>
  <c r="E37" i="4"/>
  <c r="F37" i="4"/>
  <c r="G37" i="4"/>
  <c r="E38" i="4"/>
  <c r="F38" i="4"/>
  <c r="G38" i="4"/>
  <c r="E39" i="4"/>
  <c r="F39" i="4"/>
  <c r="G39" i="4"/>
  <c r="E40" i="4"/>
  <c r="F40" i="4"/>
  <c r="G40" i="4"/>
  <c r="A3" i="4"/>
  <c r="H3" i="4" s="1"/>
  <c r="A4" i="4"/>
  <c r="H4" i="4" s="1"/>
  <c r="A5" i="4"/>
  <c r="H5" i="4" s="1"/>
  <c r="A6" i="4"/>
  <c r="H6" i="4" s="1"/>
  <c r="A7" i="4"/>
  <c r="H7" i="4" s="1"/>
  <c r="A8" i="4"/>
  <c r="H8" i="4" s="1"/>
  <c r="A9" i="4"/>
  <c r="H9" i="4" s="1"/>
  <c r="A10" i="4"/>
  <c r="H10" i="4" s="1"/>
  <c r="A11" i="4"/>
  <c r="H11" i="4" s="1"/>
  <c r="A12" i="4"/>
  <c r="H12" i="4" s="1"/>
  <c r="A13" i="4"/>
  <c r="H13" i="4" s="1"/>
  <c r="A14" i="4"/>
  <c r="H14" i="4" s="1"/>
  <c r="A15" i="4"/>
  <c r="H15" i="4" s="1"/>
  <c r="A16" i="4"/>
  <c r="H16" i="4" s="1"/>
  <c r="A17" i="4"/>
  <c r="H17" i="4" s="1"/>
  <c r="A18" i="4"/>
  <c r="H18" i="4" s="1"/>
  <c r="A19" i="4"/>
  <c r="H19" i="4" s="1"/>
  <c r="A20" i="4"/>
  <c r="H20" i="4" s="1"/>
  <c r="A21" i="4"/>
  <c r="H21" i="4" s="1"/>
  <c r="A22" i="4"/>
  <c r="H22" i="4" s="1"/>
  <c r="A23" i="4"/>
  <c r="H23" i="4" s="1"/>
  <c r="A24" i="4"/>
  <c r="H24" i="4" s="1"/>
  <c r="A25" i="4"/>
  <c r="H25" i="4" s="1"/>
  <c r="A26" i="4"/>
  <c r="H26" i="4" s="1"/>
  <c r="A27" i="4"/>
  <c r="H27" i="4" s="1"/>
  <c r="A28" i="4"/>
  <c r="H28" i="4" s="1"/>
  <c r="A29" i="4"/>
  <c r="H29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H42" i="4" s="1"/>
  <c r="A43" i="4"/>
  <c r="H43" i="4" s="1"/>
  <c r="A44" i="4"/>
  <c r="H44" i="4" s="1"/>
  <c r="A45" i="4"/>
  <c r="H45" i="4" s="1"/>
  <c r="A46" i="4"/>
  <c r="H46" i="4" s="1"/>
  <c r="A47" i="4"/>
  <c r="H47" i="4" s="1"/>
  <c r="A48" i="4"/>
  <c r="H48" i="4" s="1"/>
  <c r="A49" i="4"/>
  <c r="H49" i="4" s="1"/>
  <c r="A50" i="4"/>
  <c r="H50" i="4" s="1"/>
  <c r="A51" i="4"/>
  <c r="H51" i="4" s="1"/>
  <c r="A52" i="4"/>
  <c r="H52" i="4" s="1"/>
  <c r="A53" i="4"/>
  <c r="H53" i="4" s="1"/>
  <c r="A54" i="4"/>
  <c r="H54" i="4" s="1"/>
  <c r="A55" i="4"/>
  <c r="H55" i="4" s="1"/>
  <c r="A56" i="4"/>
  <c r="H56" i="4" s="1"/>
  <c r="A57" i="4"/>
  <c r="H57" i="4" s="1"/>
  <c r="A58" i="4"/>
  <c r="H58" i="4" s="1"/>
  <c r="A59" i="4"/>
  <c r="H59" i="4" s="1"/>
  <c r="A60" i="4"/>
  <c r="H60" i="4" s="1"/>
  <c r="A61" i="4"/>
  <c r="H61" i="4" s="1"/>
  <c r="A62" i="4"/>
  <c r="H62" i="4" s="1"/>
  <c r="A63" i="4"/>
  <c r="H63" i="4" s="1"/>
  <c r="A64" i="4"/>
  <c r="H64" i="4" s="1"/>
  <c r="A65" i="4"/>
  <c r="H65" i="4" s="1"/>
  <c r="A66" i="4"/>
  <c r="H66" i="4" s="1"/>
  <c r="A67" i="4"/>
  <c r="H67" i="4" s="1"/>
  <c r="A68" i="4"/>
  <c r="H68" i="4" s="1"/>
  <c r="A69" i="4"/>
  <c r="H69" i="4" s="1"/>
  <c r="A70" i="4"/>
  <c r="H70" i="4" s="1"/>
  <c r="A71" i="4"/>
  <c r="H71" i="4" s="1"/>
  <c r="A72" i="4"/>
  <c r="H72" i="4" s="1"/>
  <c r="A73" i="4"/>
  <c r="H73" i="4" s="1"/>
  <c r="A74" i="4"/>
  <c r="H74" i="4" s="1"/>
  <c r="A75" i="4"/>
  <c r="H75" i="4" s="1"/>
  <c r="A76" i="4"/>
  <c r="H76" i="4" s="1"/>
  <c r="A77" i="4"/>
  <c r="H77" i="4" s="1"/>
  <c r="A78" i="4"/>
  <c r="H78" i="4" s="1"/>
  <c r="A79" i="4"/>
  <c r="H79" i="4" s="1"/>
  <c r="A80" i="4"/>
  <c r="H80" i="4" s="1"/>
  <c r="A81" i="4"/>
  <c r="H81" i="4" s="1"/>
  <c r="A82" i="4"/>
  <c r="H82" i="4" s="1"/>
  <c r="A83" i="4"/>
  <c r="H83" i="4" s="1"/>
  <c r="A84" i="4"/>
  <c r="H84" i="4" s="1"/>
  <c r="A85" i="4"/>
  <c r="H85" i="4" s="1"/>
  <c r="A86" i="4"/>
  <c r="H86" i="4" s="1"/>
  <c r="A87" i="4"/>
  <c r="H87" i="4" s="1"/>
  <c r="A88" i="4"/>
  <c r="H88" i="4" s="1"/>
  <c r="A89" i="4"/>
  <c r="H89" i="4" s="1"/>
  <c r="A90" i="4"/>
  <c r="H90" i="4" s="1"/>
  <c r="A91" i="4"/>
  <c r="H91" i="4" s="1"/>
  <c r="A92" i="4"/>
  <c r="H92" i="4" s="1"/>
  <c r="A93" i="4"/>
  <c r="H93" i="4" s="1"/>
  <c r="A94" i="4"/>
  <c r="H94" i="4" s="1"/>
  <c r="A95" i="4"/>
  <c r="H95" i="4" s="1"/>
  <c r="A96" i="4"/>
  <c r="H96" i="4" s="1"/>
  <c r="A97" i="4"/>
  <c r="H97" i="4" s="1"/>
  <c r="A98" i="4"/>
  <c r="H98" i="4" s="1"/>
  <c r="A99" i="4"/>
  <c r="H99" i="4" s="1"/>
  <c r="A100" i="4"/>
  <c r="H100" i="4" s="1"/>
  <c r="A101" i="4"/>
  <c r="H101" i="4" s="1"/>
  <c r="A102" i="4"/>
  <c r="H102" i="4" s="1"/>
  <c r="A103" i="4"/>
  <c r="H103" i="4" s="1"/>
  <c r="A104" i="4"/>
  <c r="H104" i="4" s="1"/>
  <c r="A105" i="4"/>
  <c r="H105" i="4" s="1"/>
  <c r="A106" i="4"/>
  <c r="H106" i="4" s="1"/>
  <c r="A107" i="4"/>
  <c r="H107" i="4" s="1"/>
  <c r="A108" i="4"/>
  <c r="H108" i="4" s="1"/>
  <c r="A109" i="4"/>
  <c r="H109" i="4" s="1"/>
  <c r="A110" i="4"/>
  <c r="H110" i="4" s="1"/>
  <c r="A111" i="4"/>
  <c r="H111" i="4" s="1"/>
  <c r="A112" i="4"/>
  <c r="H112" i="4" s="1"/>
  <c r="A113" i="4"/>
  <c r="H113" i="4" s="1"/>
  <c r="A114" i="4"/>
  <c r="H114" i="4" s="1"/>
  <c r="A115" i="4"/>
  <c r="H115" i="4" s="1"/>
  <c r="A116" i="4"/>
  <c r="H116" i="4" s="1"/>
  <c r="A117" i="4"/>
  <c r="H117" i="4" s="1"/>
  <c r="A118" i="4"/>
  <c r="H118" i="4" s="1"/>
  <c r="A119" i="4"/>
  <c r="H119" i="4" s="1"/>
  <c r="A120" i="4"/>
  <c r="H120" i="4" s="1"/>
  <c r="A121" i="4"/>
  <c r="H121" i="4" s="1"/>
  <c r="A122" i="4"/>
  <c r="H122" i="4" s="1"/>
  <c r="A123" i="4"/>
  <c r="H123" i="4" s="1"/>
  <c r="A124" i="4"/>
  <c r="H124" i="4" s="1"/>
  <c r="A125" i="4"/>
  <c r="H125" i="4" s="1"/>
  <c r="A126" i="4"/>
  <c r="H126" i="4" s="1"/>
  <c r="A127" i="4"/>
  <c r="H127" i="4" s="1"/>
  <c r="A128" i="4"/>
  <c r="H128" i="4" s="1"/>
  <c r="A129" i="4"/>
  <c r="H129" i="4" s="1"/>
  <c r="A130" i="4"/>
  <c r="H130" i="4" s="1"/>
  <c r="A131" i="4"/>
  <c r="H131" i="4" s="1"/>
  <c r="A132" i="4"/>
  <c r="H132" i="4" s="1"/>
  <c r="A133" i="4"/>
  <c r="H133" i="4" s="1"/>
  <c r="A134" i="4"/>
  <c r="H134" i="4" s="1"/>
  <c r="A135" i="4"/>
  <c r="H135" i="4" s="1"/>
  <c r="A136" i="4"/>
  <c r="H136" i="4" s="1"/>
  <c r="A137" i="4"/>
  <c r="H137" i="4" s="1"/>
  <c r="A138" i="4"/>
  <c r="H138" i="4" s="1"/>
  <c r="A139" i="4"/>
  <c r="H139" i="4" s="1"/>
  <c r="A140" i="4"/>
  <c r="H140" i="4" s="1"/>
  <c r="A141" i="4"/>
  <c r="H141" i="4" s="1"/>
  <c r="A142" i="4"/>
  <c r="H142" i="4" s="1"/>
  <c r="A143" i="4"/>
  <c r="H143" i="4" s="1"/>
  <c r="A144" i="4"/>
  <c r="H144" i="4" s="1"/>
  <c r="A145" i="4"/>
  <c r="H145" i="4" s="1"/>
  <c r="A146" i="4"/>
  <c r="H146" i="4" s="1"/>
  <c r="A147" i="4"/>
  <c r="H147" i="4" s="1"/>
  <c r="A148" i="4"/>
  <c r="H148" i="4" s="1"/>
  <c r="A149" i="4"/>
  <c r="H149" i="4" s="1"/>
  <c r="A150" i="4"/>
  <c r="H150" i="4" s="1"/>
  <c r="A151" i="4"/>
  <c r="H151" i="4" s="1"/>
  <c r="A152" i="4"/>
  <c r="H152" i="4" s="1"/>
  <c r="A153" i="4"/>
  <c r="H153" i="4" s="1"/>
  <c r="A154" i="4"/>
  <c r="H154" i="4" s="1"/>
  <c r="A155" i="4"/>
  <c r="H155" i="4" s="1"/>
  <c r="A156" i="4"/>
  <c r="H156" i="4" s="1"/>
  <c r="A157" i="4"/>
  <c r="H157" i="4" s="1"/>
  <c r="A158" i="4"/>
  <c r="H158" i="4" s="1"/>
  <c r="A159" i="4"/>
  <c r="H159" i="4" s="1"/>
  <c r="A160" i="4"/>
  <c r="H160" i="4" s="1"/>
  <c r="A161" i="4"/>
  <c r="H161" i="4" s="1"/>
  <c r="A162" i="4"/>
  <c r="H162" i="4" s="1"/>
  <c r="A163" i="4"/>
  <c r="H163" i="4" s="1"/>
  <c r="A164" i="4"/>
  <c r="H164" i="4" s="1"/>
  <c r="A165" i="4"/>
  <c r="H165" i="4" s="1"/>
  <c r="A166" i="4"/>
  <c r="H166" i="4" s="1"/>
  <c r="A167" i="4"/>
  <c r="H167" i="4" s="1"/>
  <c r="A168" i="4"/>
  <c r="H168" i="4" s="1"/>
  <c r="A169" i="4"/>
  <c r="H169" i="4" s="1"/>
  <c r="A170" i="4"/>
  <c r="H170" i="4" s="1"/>
  <c r="A171" i="4"/>
  <c r="H171" i="4" s="1"/>
  <c r="A172" i="4"/>
  <c r="H172" i="4" s="1"/>
  <c r="A173" i="4"/>
  <c r="H173" i="4" s="1"/>
  <c r="A174" i="4"/>
  <c r="H174" i="4" s="1"/>
  <c r="A175" i="4"/>
  <c r="H175" i="4" s="1"/>
  <c r="A176" i="4"/>
  <c r="H176" i="4" s="1"/>
  <c r="A177" i="4"/>
  <c r="H177" i="4" s="1"/>
  <c r="A178" i="4"/>
  <c r="H178" i="4" s="1"/>
  <c r="A179" i="4"/>
  <c r="H179" i="4" s="1"/>
  <c r="A180" i="4"/>
  <c r="H180" i="4" s="1"/>
  <c r="A181" i="4"/>
  <c r="H181" i="4" s="1"/>
  <c r="A182" i="4"/>
  <c r="H182" i="4" s="1"/>
  <c r="A183" i="4"/>
  <c r="H183" i="4" s="1"/>
  <c r="A184" i="4"/>
  <c r="H184" i="4" s="1"/>
  <c r="A185" i="4"/>
  <c r="H185" i="4" s="1"/>
  <c r="A186" i="4"/>
  <c r="H186" i="4" s="1"/>
  <c r="A187" i="4"/>
  <c r="H187" i="4" s="1"/>
  <c r="A188" i="4"/>
  <c r="H188" i="4" s="1"/>
  <c r="A189" i="4"/>
  <c r="H189" i="4" s="1"/>
  <c r="A190" i="4"/>
  <c r="H190" i="4" s="1"/>
  <c r="A191" i="4"/>
  <c r="H191" i="4" s="1"/>
  <c r="A192" i="4"/>
  <c r="H192" i="4" s="1"/>
  <c r="A193" i="4"/>
  <c r="H193" i="4" s="1"/>
  <c r="A194" i="4"/>
  <c r="H194" i="4" s="1"/>
  <c r="A195" i="4"/>
  <c r="H195" i="4" s="1"/>
  <c r="A196" i="4"/>
  <c r="H196" i="4" s="1"/>
  <c r="A197" i="4"/>
  <c r="H197" i="4" s="1"/>
  <c r="A198" i="4"/>
  <c r="H198" i="4" s="1"/>
  <c r="A199" i="4"/>
  <c r="H199" i="4" s="1"/>
  <c r="A200" i="4"/>
  <c r="H200" i="4" s="1"/>
  <c r="A201" i="4"/>
  <c r="H201" i="4" s="1"/>
  <c r="A202" i="4"/>
  <c r="H202" i="4" s="1"/>
  <c r="A203" i="4"/>
  <c r="H203" i="4" s="1"/>
  <c r="A204" i="4"/>
  <c r="H204" i="4" s="1"/>
  <c r="A205" i="4"/>
  <c r="H205" i="4" s="1"/>
  <c r="A206" i="4"/>
  <c r="H206" i="4" s="1"/>
  <c r="A207" i="4"/>
  <c r="H207" i="4" s="1"/>
  <c r="A208" i="4"/>
  <c r="H208" i="4" s="1"/>
  <c r="A209" i="4"/>
  <c r="H209" i="4" s="1"/>
  <c r="A210" i="4"/>
  <c r="H210" i="4" s="1"/>
  <c r="A211" i="4"/>
  <c r="H211" i="4" s="1"/>
  <c r="A212" i="4"/>
  <c r="H212" i="4" s="1"/>
  <c r="A213" i="4"/>
  <c r="H213" i="4" s="1"/>
  <c r="A214" i="4"/>
  <c r="H214" i="4" s="1"/>
  <c r="A215" i="4"/>
  <c r="H215" i="4" s="1"/>
  <c r="A216" i="4"/>
  <c r="H216" i="4" s="1"/>
  <c r="A217" i="4"/>
  <c r="H217" i="4" s="1"/>
  <c r="A218" i="4"/>
  <c r="H218" i="4" s="1"/>
  <c r="A219" i="4"/>
  <c r="H219" i="4" s="1"/>
  <c r="A220" i="4"/>
  <c r="H220" i="4" s="1"/>
  <c r="A221" i="4"/>
  <c r="H221" i="4" s="1"/>
  <c r="A222" i="4"/>
  <c r="H222" i="4" s="1"/>
  <c r="A223" i="4"/>
  <c r="H223" i="4" s="1"/>
  <c r="A224" i="4"/>
  <c r="H224" i="4" s="1"/>
  <c r="A225" i="4"/>
  <c r="H225" i="4" s="1"/>
  <c r="A226" i="4"/>
  <c r="H226" i="4" s="1"/>
  <c r="A227" i="4"/>
  <c r="H227" i="4" s="1"/>
  <c r="A228" i="4"/>
  <c r="H228" i="4" s="1"/>
  <c r="A229" i="4"/>
  <c r="H229" i="4" s="1"/>
  <c r="A230" i="4"/>
  <c r="H230" i="4" s="1"/>
  <c r="A231" i="4"/>
  <c r="H231" i="4" s="1"/>
  <c r="A232" i="4"/>
  <c r="H232" i="4" s="1"/>
  <c r="A233" i="4"/>
  <c r="H233" i="4" s="1"/>
  <c r="A234" i="4"/>
  <c r="H234" i="4" s="1"/>
  <c r="A235" i="4"/>
  <c r="H235" i="4" s="1"/>
  <c r="A236" i="4"/>
  <c r="H236" i="4" s="1"/>
  <c r="A237" i="4"/>
  <c r="H237" i="4" s="1"/>
  <c r="A238" i="4"/>
  <c r="H238" i="4" s="1"/>
  <c r="A239" i="4"/>
  <c r="H239" i="4" s="1"/>
  <c r="A240" i="4"/>
  <c r="H240" i="4" s="1"/>
  <c r="A241" i="4"/>
  <c r="H241" i="4" s="1"/>
  <c r="A242" i="4"/>
  <c r="H242" i="4" s="1"/>
  <c r="A243" i="4"/>
  <c r="H243" i="4" s="1"/>
  <c r="A244" i="4"/>
  <c r="H244" i="4" s="1"/>
  <c r="A245" i="4"/>
  <c r="H245" i="4" s="1"/>
  <c r="A246" i="4"/>
  <c r="H246" i="4" s="1"/>
  <c r="A247" i="4"/>
  <c r="H247" i="4" s="1"/>
  <c r="A248" i="4"/>
  <c r="H248" i="4" s="1"/>
  <c r="A249" i="4"/>
  <c r="H249" i="4" s="1"/>
  <c r="A250" i="4"/>
  <c r="H250" i="4" s="1"/>
  <c r="A251" i="4"/>
  <c r="H251" i="4" s="1"/>
  <c r="A252" i="4"/>
  <c r="H252" i="4" s="1"/>
  <c r="A253" i="4"/>
  <c r="H253" i="4" s="1"/>
  <c r="A254" i="4"/>
  <c r="H254" i="4" s="1"/>
  <c r="A255" i="4"/>
  <c r="H255" i="4" s="1"/>
  <c r="A256" i="4"/>
  <c r="H256" i="4" s="1"/>
  <c r="A257" i="4"/>
  <c r="H257" i="4" s="1"/>
  <c r="A258" i="4"/>
  <c r="H258" i="4" s="1"/>
  <c r="A259" i="4"/>
  <c r="H259" i="4" s="1"/>
  <c r="A260" i="4"/>
  <c r="H260" i="4" s="1"/>
  <c r="A261" i="4"/>
  <c r="H261" i="4" s="1"/>
  <c r="A262" i="4"/>
  <c r="H262" i="4" s="1"/>
  <c r="A263" i="4"/>
  <c r="H263" i="4" s="1"/>
  <c r="A264" i="4"/>
  <c r="H264" i="4" s="1"/>
  <c r="A265" i="4"/>
  <c r="H265" i="4" s="1"/>
  <c r="A266" i="4"/>
  <c r="H266" i="4" s="1"/>
  <c r="A267" i="4"/>
  <c r="H267" i="4" s="1"/>
  <c r="A268" i="4"/>
  <c r="H268" i="4" s="1"/>
  <c r="A269" i="4"/>
  <c r="H269" i="4" s="1"/>
  <c r="A270" i="4"/>
  <c r="H270" i="4" s="1"/>
  <c r="A271" i="4"/>
  <c r="H271" i="4" s="1"/>
  <c r="A272" i="4"/>
  <c r="H272" i="4" s="1"/>
  <c r="A273" i="4"/>
  <c r="H273" i="4" s="1"/>
  <c r="A274" i="4"/>
  <c r="H274" i="4" s="1"/>
  <c r="A275" i="4"/>
  <c r="H275" i="4" s="1"/>
  <c r="A276" i="4"/>
  <c r="H276" i="4" s="1"/>
  <c r="A277" i="4"/>
  <c r="H277" i="4" s="1"/>
  <c r="A278" i="4"/>
  <c r="H278" i="4" s="1"/>
  <c r="A279" i="4"/>
  <c r="H279" i="4" s="1"/>
  <c r="A280" i="4"/>
  <c r="H280" i="4" s="1"/>
  <c r="A281" i="4"/>
  <c r="H281" i="4" s="1"/>
  <c r="A282" i="4"/>
  <c r="H282" i="4" s="1"/>
  <c r="A283" i="4"/>
  <c r="H283" i="4" s="1"/>
  <c r="A284" i="4"/>
  <c r="H284" i="4" s="1"/>
  <c r="A285" i="4"/>
  <c r="H285" i="4" s="1"/>
  <c r="A286" i="4"/>
  <c r="H286" i="4" s="1"/>
  <c r="A287" i="4"/>
  <c r="H287" i="4" s="1"/>
  <c r="A288" i="4"/>
  <c r="H288" i="4" s="1"/>
  <c r="A289" i="4"/>
  <c r="H289" i="4" s="1"/>
  <c r="A290" i="4"/>
  <c r="H290" i="4" s="1"/>
  <c r="A291" i="4"/>
  <c r="H291" i="4" s="1"/>
  <c r="A292" i="4"/>
  <c r="H292" i="4" s="1"/>
  <c r="A293" i="4"/>
  <c r="H293" i="4" s="1"/>
  <c r="A294" i="4"/>
  <c r="H294" i="4" s="1"/>
  <c r="A295" i="4"/>
  <c r="H295" i="4" s="1"/>
  <c r="A296" i="4"/>
  <c r="H296" i="4" s="1"/>
  <c r="A297" i="4"/>
  <c r="H297" i="4" s="1"/>
  <c r="A298" i="4"/>
  <c r="H298" i="4" s="1"/>
  <c r="A299" i="4"/>
  <c r="H299" i="4" s="1"/>
  <c r="A300" i="4"/>
  <c r="H300" i="4" s="1"/>
  <c r="A301" i="4"/>
  <c r="H301" i="4" s="1"/>
  <c r="A302" i="4"/>
  <c r="H302" i="4" s="1"/>
  <c r="A303" i="4"/>
  <c r="H303" i="4" s="1"/>
  <c r="A304" i="4"/>
  <c r="H304" i="4" s="1"/>
  <c r="A305" i="4"/>
  <c r="H305" i="4" s="1"/>
  <c r="A306" i="4"/>
  <c r="H306" i="4" s="1"/>
  <c r="A307" i="4"/>
  <c r="H307" i="4" s="1"/>
  <c r="A308" i="4"/>
  <c r="H308" i="4" s="1"/>
  <c r="A309" i="4"/>
  <c r="H309" i="4" s="1"/>
  <c r="A310" i="4"/>
  <c r="H310" i="4" s="1"/>
  <c r="A311" i="4"/>
  <c r="H311" i="4" s="1"/>
  <c r="A312" i="4"/>
  <c r="H312" i="4" s="1"/>
  <c r="A313" i="4"/>
  <c r="H313" i="4" s="1"/>
  <c r="A314" i="4"/>
  <c r="H314" i="4" s="1"/>
  <c r="A315" i="4"/>
  <c r="H315" i="4" s="1"/>
  <c r="A316" i="4"/>
  <c r="H316" i="4" s="1"/>
  <c r="A317" i="4"/>
  <c r="H317" i="4" s="1"/>
  <c r="A318" i="4"/>
  <c r="H318" i="4" s="1"/>
  <c r="A319" i="4"/>
  <c r="H319" i="4" s="1"/>
  <c r="A320" i="4"/>
  <c r="H320" i="4" s="1"/>
  <c r="A321" i="4"/>
  <c r="H321" i="4" s="1"/>
  <c r="A322" i="4"/>
  <c r="H322" i="4" s="1"/>
  <c r="A323" i="4"/>
  <c r="H323" i="4" s="1"/>
  <c r="A324" i="4"/>
  <c r="H324" i="4" s="1"/>
  <c r="A325" i="4"/>
  <c r="H325" i="4" s="1"/>
  <c r="A326" i="4"/>
  <c r="H326" i="4" s="1"/>
  <c r="A327" i="4"/>
  <c r="H327" i="4" s="1"/>
  <c r="A328" i="4"/>
  <c r="H328" i="4" s="1"/>
  <c r="A329" i="4"/>
  <c r="H329" i="4" s="1"/>
  <c r="A330" i="4"/>
  <c r="H330" i="4" s="1"/>
  <c r="A331" i="4"/>
  <c r="H331" i="4" s="1"/>
  <c r="A332" i="4"/>
  <c r="H332" i="4" s="1"/>
  <c r="A333" i="4"/>
  <c r="H333" i="4" s="1"/>
  <c r="A334" i="4"/>
  <c r="H334" i="4" s="1"/>
  <c r="A335" i="4"/>
  <c r="H335" i="4" s="1"/>
  <c r="A336" i="4"/>
  <c r="H336" i="4" s="1"/>
  <c r="A337" i="4"/>
  <c r="H337" i="4" s="1"/>
  <c r="A338" i="4"/>
  <c r="H338" i="4" s="1"/>
  <c r="A339" i="4"/>
  <c r="H339" i="4" s="1"/>
  <c r="A340" i="4"/>
  <c r="H340" i="4" s="1"/>
  <c r="A341" i="4"/>
  <c r="H341" i="4" s="1"/>
  <c r="A342" i="4"/>
  <c r="H342" i="4" s="1"/>
  <c r="A343" i="4"/>
  <c r="H343" i="4" s="1"/>
  <c r="A344" i="4"/>
  <c r="H344" i="4" s="1"/>
  <c r="A345" i="4"/>
  <c r="H345" i="4" s="1"/>
  <c r="A346" i="4"/>
  <c r="H346" i="4" s="1"/>
  <c r="A347" i="4"/>
  <c r="H347" i="4" s="1"/>
  <c r="A348" i="4"/>
  <c r="H348" i="4" s="1"/>
  <c r="A349" i="4"/>
  <c r="H349" i="4" s="1"/>
  <c r="A350" i="4"/>
  <c r="H350" i="4" s="1"/>
  <c r="A351" i="4"/>
  <c r="H351" i="4" s="1"/>
  <c r="A352" i="4"/>
  <c r="H352" i="4" s="1"/>
  <c r="A353" i="4"/>
  <c r="H353" i="4" s="1"/>
  <c r="A354" i="4"/>
  <c r="H354" i="4" s="1"/>
  <c r="A355" i="4"/>
  <c r="H355" i="4" s="1"/>
  <c r="A356" i="4"/>
  <c r="H356" i="4" s="1"/>
  <c r="A357" i="4"/>
  <c r="H357" i="4" s="1"/>
  <c r="A358" i="4"/>
  <c r="H358" i="4" s="1"/>
  <c r="A359" i="4"/>
  <c r="H359" i="4" s="1"/>
  <c r="A360" i="4"/>
  <c r="H360" i="4" s="1"/>
  <c r="A361" i="4"/>
  <c r="H361" i="4" s="1"/>
  <c r="A362" i="4"/>
  <c r="H362" i="4" s="1"/>
  <c r="A363" i="4"/>
  <c r="H363" i="4" s="1"/>
  <c r="A364" i="4"/>
  <c r="H364" i="4" s="1"/>
  <c r="A365" i="4"/>
  <c r="H365" i="4" s="1"/>
  <c r="A366" i="4"/>
  <c r="H366" i="4" s="1"/>
  <c r="A367" i="4"/>
  <c r="H367" i="4" s="1"/>
  <c r="A368" i="4"/>
  <c r="H368" i="4" s="1"/>
  <c r="A369" i="4"/>
  <c r="H369" i="4" s="1"/>
  <c r="A370" i="4"/>
  <c r="H370" i="4" s="1"/>
  <c r="A371" i="4"/>
  <c r="H371" i="4" s="1"/>
  <c r="A372" i="4"/>
  <c r="H372" i="4" s="1"/>
  <c r="A373" i="4"/>
  <c r="H373" i="4" s="1"/>
  <c r="A374" i="4"/>
  <c r="H374" i="4" s="1"/>
  <c r="A375" i="4"/>
  <c r="H375" i="4" s="1"/>
  <c r="A376" i="4"/>
  <c r="H376" i="4" s="1"/>
  <c r="A377" i="4"/>
  <c r="H377" i="4" s="1"/>
  <c r="A378" i="4"/>
  <c r="H378" i="4" s="1"/>
  <c r="A379" i="4"/>
  <c r="H379" i="4" s="1"/>
  <c r="A380" i="4"/>
  <c r="H380" i="4" s="1"/>
  <c r="A381" i="4"/>
  <c r="H381" i="4" s="1"/>
  <c r="A382" i="4"/>
  <c r="H382" i="4" s="1"/>
  <c r="A383" i="4"/>
  <c r="H383" i="4" s="1"/>
  <c r="A384" i="4"/>
  <c r="H384" i="4" s="1"/>
  <c r="A385" i="4"/>
  <c r="H385" i="4" s="1"/>
  <c r="A386" i="4"/>
  <c r="H386" i="4" s="1"/>
  <c r="A387" i="4"/>
  <c r="H387" i="4" s="1"/>
  <c r="A388" i="4"/>
  <c r="H388" i="4" s="1"/>
  <c r="A389" i="4"/>
  <c r="H389" i="4" s="1"/>
  <c r="A390" i="4"/>
  <c r="H390" i="4" s="1"/>
  <c r="A391" i="4"/>
  <c r="H391" i="4" s="1"/>
  <c r="A392" i="4"/>
  <c r="H392" i="4" s="1"/>
  <c r="A393" i="4"/>
  <c r="H393" i="4" s="1"/>
  <c r="A394" i="4"/>
  <c r="H394" i="4" s="1"/>
  <c r="A395" i="4"/>
  <c r="H395" i="4" s="1"/>
  <c r="A396" i="4"/>
  <c r="H396" i="4" s="1"/>
  <c r="A397" i="4"/>
  <c r="H397" i="4" s="1"/>
  <c r="A398" i="4"/>
  <c r="H398" i="4" s="1"/>
  <c r="A399" i="4"/>
  <c r="H399" i="4" s="1"/>
  <c r="A400" i="4"/>
  <c r="H400" i="4" s="1"/>
  <c r="A401" i="4"/>
  <c r="H401" i="4" s="1"/>
  <c r="A402" i="4"/>
  <c r="H402" i="4" s="1"/>
  <c r="A403" i="4"/>
  <c r="H403" i="4" s="1"/>
  <c r="A404" i="4"/>
  <c r="H404" i="4" s="1"/>
  <c r="A405" i="4"/>
  <c r="H405" i="4" s="1"/>
  <c r="A406" i="4"/>
  <c r="H406" i="4" s="1"/>
  <c r="A407" i="4"/>
  <c r="H407" i="4" s="1"/>
  <c r="A408" i="4"/>
  <c r="H408" i="4" s="1"/>
  <c r="A409" i="4"/>
  <c r="H409" i="4" s="1"/>
  <c r="A410" i="4"/>
  <c r="H410" i="4" s="1"/>
  <c r="A411" i="4"/>
  <c r="H411" i="4" s="1"/>
  <c r="A412" i="4"/>
  <c r="H412" i="4" s="1"/>
  <c r="A413" i="4"/>
  <c r="H413" i="4" s="1"/>
  <c r="A414" i="4"/>
  <c r="H414" i="4" s="1"/>
  <c r="A415" i="4"/>
  <c r="H415" i="4" s="1"/>
  <c r="A416" i="4"/>
  <c r="H416" i="4" s="1"/>
  <c r="A417" i="4"/>
  <c r="H417" i="4" s="1"/>
  <c r="A418" i="4"/>
  <c r="H418" i="4" s="1"/>
  <c r="A419" i="4"/>
  <c r="H419" i="4" s="1"/>
  <c r="A420" i="4"/>
  <c r="H420" i="4" s="1"/>
  <c r="A421" i="4"/>
  <c r="H421" i="4" s="1"/>
  <c r="A422" i="4"/>
  <c r="H422" i="4" s="1"/>
  <c r="A423" i="4"/>
  <c r="H423" i="4" s="1"/>
  <c r="A424" i="4"/>
  <c r="H424" i="4" s="1"/>
  <c r="A425" i="4"/>
  <c r="H425" i="4" s="1"/>
  <c r="A426" i="4"/>
  <c r="H426" i="4" s="1"/>
  <c r="A427" i="4"/>
  <c r="H427" i="4" s="1"/>
  <c r="A428" i="4"/>
  <c r="H428" i="4" s="1"/>
  <c r="A429" i="4"/>
  <c r="H429" i="4" s="1"/>
  <c r="A430" i="4"/>
  <c r="H430" i="4" s="1"/>
  <c r="A431" i="4"/>
  <c r="H431" i="4" s="1"/>
  <c r="A432" i="4"/>
  <c r="H432" i="4" s="1"/>
  <c r="A433" i="4"/>
  <c r="H433" i="4" s="1"/>
  <c r="A434" i="4"/>
  <c r="H434" i="4" s="1"/>
  <c r="A435" i="4"/>
  <c r="H435" i="4" s="1"/>
  <c r="A436" i="4"/>
  <c r="H436" i="4" s="1"/>
  <c r="A437" i="4"/>
  <c r="H437" i="4" s="1"/>
  <c r="A438" i="4"/>
  <c r="H438" i="4" s="1"/>
  <c r="A439" i="4"/>
  <c r="H439" i="4" s="1"/>
  <c r="A440" i="4"/>
  <c r="H440" i="4" s="1"/>
  <c r="A441" i="4"/>
  <c r="H441" i="4" s="1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H450" i="4" s="1"/>
  <c r="A451" i="4"/>
  <c r="H451" i="4" s="1"/>
  <c r="A452" i="4"/>
  <c r="H452" i="4" s="1"/>
  <c r="A453" i="4"/>
  <c r="H453" i="4" s="1"/>
  <c r="A454" i="4"/>
  <c r="H454" i="4" s="1"/>
  <c r="A455" i="4"/>
  <c r="H455" i="4" s="1"/>
  <c r="A456" i="4"/>
  <c r="H456" i="4" s="1"/>
  <c r="A457" i="4"/>
  <c r="H457" i="4" s="1"/>
  <c r="A458" i="4"/>
  <c r="H458" i="4" s="1"/>
  <c r="A459" i="4"/>
  <c r="H459" i="4" s="1"/>
  <c r="A460" i="4"/>
  <c r="H460" i="4" s="1"/>
  <c r="A461" i="4"/>
  <c r="H461" i="4" s="1"/>
  <c r="A462" i="4"/>
  <c r="H462" i="4" s="1"/>
  <c r="A463" i="4"/>
  <c r="H463" i="4" s="1"/>
  <c r="A464" i="4"/>
  <c r="H464" i="4" s="1"/>
  <c r="A465" i="4"/>
  <c r="H465" i="4" s="1"/>
  <c r="A466" i="4"/>
  <c r="H466" i="4" s="1"/>
  <c r="A467" i="4"/>
  <c r="H467" i="4" s="1"/>
  <c r="A468" i="4"/>
  <c r="H468" i="4" s="1"/>
  <c r="A469" i="4"/>
  <c r="H469" i="4" s="1"/>
  <c r="A470" i="4"/>
  <c r="H470" i="4" s="1"/>
  <c r="A471" i="4"/>
  <c r="H471" i="4" s="1"/>
  <c r="A472" i="4"/>
  <c r="H472" i="4" s="1"/>
  <c r="A473" i="4"/>
  <c r="H473" i="4" s="1"/>
  <c r="A474" i="4"/>
  <c r="H474" i="4" s="1"/>
  <c r="A475" i="4"/>
  <c r="H475" i="4" s="1"/>
  <c r="A476" i="4"/>
  <c r="H476" i="4" s="1"/>
  <c r="A477" i="4"/>
  <c r="H477" i="4" s="1"/>
  <c r="A478" i="4"/>
  <c r="H478" i="4" s="1"/>
  <c r="A479" i="4"/>
  <c r="H479" i="4" s="1"/>
  <c r="A480" i="4"/>
  <c r="H480" i="4" s="1"/>
  <c r="A481" i="4"/>
  <c r="H481" i="4" s="1"/>
  <c r="A482" i="4"/>
  <c r="H482" i="4" s="1"/>
  <c r="A483" i="4"/>
  <c r="H483" i="4" s="1"/>
  <c r="A484" i="4"/>
  <c r="H484" i="4" s="1"/>
  <c r="A485" i="4"/>
  <c r="H485" i="4" s="1"/>
  <c r="A486" i="4"/>
  <c r="H486" i="4" s="1"/>
  <c r="A487" i="4"/>
  <c r="H487" i="4" s="1"/>
  <c r="A488" i="4"/>
  <c r="H488" i="4" s="1"/>
  <c r="A489" i="4"/>
  <c r="H489" i="4" s="1"/>
  <c r="A490" i="4"/>
  <c r="H490" i="4" s="1"/>
  <c r="A491" i="4"/>
  <c r="H491" i="4" s="1"/>
  <c r="A492" i="4"/>
  <c r="H492" i="4" s="1"/>
  <c r="A493" i="4"/>
  <c r="H493" i="4" s="1"/>
  <c r="A494" i="4"/>
  <c r="H494" i="4" s="1"/>
  <c r="A495" i="4"/>
  <c r="H495" i="4" s="1"/>
  <c r="A496" i="4"/>
  <c r="H496" i="4" s="1"/>
  <c r="A497" i="4"/>
  <c r="H497" i="4" s="1"/>
  <c r="A498" i="4"/>
  <c r="H498" i="4" s="1"/>
  <c r="A499" i="4"/>
  <c r="H499" i="4" s="1"/>
  <c r="A500" i="4"/>
  <c r="H500" i="4" s="1"/>
  <c r="A501" i="4"/>
  <c r="H501" i="4" s="1"/>
  <c r="A502" i="4"/>
  <c r="H502" i="4" s="1"/>
  <c r="A503" i="4"/>
  <c r="H503" i="4" s="1"/>
  <c r="A504" i="4"/>
  <c r="H504" i="4" s="1"/>
  <c r="A505" i="4"/>
  <c r="H505" i="4" s="1"/>
  <c r="A506" i="4"/>
  <c r="H506" i="4" s="1"/>
  <c r="A507" i="4"/>
  <c r="H507" i="4" s="1"/>
  <c r="A508" i="4"/>
  <c r="H508" i="4" s="1"/>
  <c r="A509" i="4"/>
  <c r="H509" i="4" s="1"/>
  <c r="A510" i="4"/>
  <c r="H510" i="4" s="1"/>
  <c r="A511" i="4"/>
  <c r="H511" i="4" s="1"/>
  <c r="A512" i="4"/>
  <c r="H512" i="4" s="1"/>
  <c r="A513" i="4"/>
  <c r="H513" i="4" s="1"/>
  <c r="A514" i="4"/>
  <c r="H514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H525" i="4" s="1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H537" i="4" s="1"/>
  <c r="A538" i="4"/>
  <c r="H538" i="4" s="1"/>
  <c r="A539" i="4"/>
  <c r="H539" i="4" s="1"/>
  <c r="A540" i="4"/>
  <c r="H540" i="4" s="1"/>
  <c r="A541" i="4"/>
  <c r="H541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H548" i="4" s="1"/>
  <c r="A549" i="4"/>
  <c r="H549" i="4" s="1"/>
  <c r="A550" i="4"/>
  <c r="H550" i="4" s="1"/>
  <c r="A551" i="4"/>
  <c r="H551" i="4" s="1"/>
  <c r="A552" i="4"/>
  <c r="H552" i="4" s="1"/>
  <c r="A553" i="4"/>
  <c r="H553" i="4" s="1"/>
  <c r="A554" i="4"/>
  <c r="H554" i="4" s="1"/>
  <c r="A555" i="4"/>
  <c r="H555" i="4" s="1"/>
  <c r="A556" i="4"/>
  <c r="H556" i="4" s="1"/>
  <c r="A557" i="4"/>
  <c r="H557" i="4" s="1"/>
  <c r="A558" i="4"/>
  <c r="H558" i="4" s="1"/>
  <c r="A559" i="4"/>
  <c r="H559" i="4" s="1"/>
  <c r="A560" i="4"/>
  <c r="H560" i="4" s="1"/>
  <c r="A561" i="4"/>
  <c r="H561" i="4" s="1"/>
  <c r="A562" i="4"/>
  <c r="H562" i="4" s="1"/>
  <c r="A563" i="4"/>
  <c r="H563" i="4" s="1"/>
  <c r="A564" i="4"/>
  <c r="H564" i="4" s="1"/>
  <c r="A565" i="4"/>
  <c r="H565" i="4" s="1"/>
  <c r="A566" i="4"/>
  <c r="H566" i="4" s="1"/>
  <c r="A567" i="4"/>
  <c r="H567" i="4" s="1"/>
  <c r="A568" i="4"/>
  <c r="H568" i="4" s="1"/>
  <c r="A569" i="4"/>
  <c r="H569" i="4" s="1"/>
  <c r="A570" i="4"/>
  <c r="H570" i="4" s="1"/>
  <c r="A571" i="4"/>
  <c r="H571" i="4" s="1"/>
  <c r="A572" i="4"/>
  <c r="H572" i="4" s="1"/>
  <c r="A573" i="4"/>
  <c r="H573" i="4" s="1"/>
  <c r="A574" i="4"/>
  <c r="H574" i="4" s="1"/>
  <c r="A575" i="4"/>
  <c r="H575" i="4" s="1"/>
  <c r="A576" i="4"/>
  <c r="H576" i="4" s="1"/>
  <c r="A577" i="4"/>
  <c r="H577" i="4" s="1"/>
  <c r="A578" i="4"/>
  <c r="H578" i="4" s="1"/>
  <c r="A579" i="4"/>
  <c r="H579" i="4" s="1"/>
  <c r="A580" i="4"/>
  <c r="H580" i="4" s="1"/>
  <c r="A581" i="4"/>
  <c r="H581" i="4" s="1"/>
  <c r="A582" i="4"/>
  <c r="H582" i="4" s="1"/>
  <c r="A583" i="4"/>
  <c r="H583" i="4" s="1"/>
  <c r="A584" i="4"/>
  <c r="H584" i="4" s="1"/>
  <c r="A585" i="4"/>
  <c r="H585" i="4" s="1"/>
  <c r="A586" i="4"/>
  <c r="H586" i="4" s="1"/>
  <c r="A587" i="4"/>
  <c r="H587" i="4" s="1"/>
  <c r="A588" i="4"/>
  <c r="H588" i="4" s="1"/>
  <c r="A589" i="4"/>
  <c r="H589" i="4" s="1"/>
  <c r="A590" i="4"/>
  <c r="H590" i="4" s="1"/>
  <c r="A591" i="4"/>
  <c r="H591" i="4" s="1"/>
  <c r="A592" i="4"/>
  <c r="H592" i="4" s="1"/>
  <c r="A593" i="4"/>
  <c r="H593" i="4" s="1"/>
  <c r="A594" i="4"/>
  <c r="H594" i="4" s="1"/>
  <c r="A595" i="4"/>
  <c r="H595" i="4" s="1"/>
  <c r="A596" i="4"/>
  <c r="H596" i="4" s="1"/>
  <c r="A597" i="4"/>
  <c r="H597" i="4" s="1"/>
  <c r="A598" i="4"/>
  <c r="H598" i="4" s="1"/>
  <c r="A599" i="4"/>
  <c r="H599" i="4" s="1"/>
  <c r="A600" i="4"/>
  <c r="H600" i="4" s="1"/>
  <c r="A601" i="4"/>
  <c r="H601" i="4" s="1"/>
  <c r="A602" i="4"/>
  <c r="H602" i="4" s="1"/>
  <c r="A603" i="4"/>
  <c r="H603" i="4" s="1"/>
  <c r="A604" i="4"/>
  <c r="H604" i="4" s="1"/>
  <c r="A605" i="4"/>
  <c r="H605" i="4" s="1"/>
  <c r="A606" i="4"/>
  <c r="H606" i="4" s="1"/>
  <c r="A607" i="4"/>
  <c r="H607" i="4" s="1"/>
  <c r="A608" i="4"/>
  <c r="H608" i="4" s="1"/>
  <c r="A609" i="4"/>
  <c r="H609" i="4" s="1"/>
  <c r="A610" i="4"/>
  <c r="H610" i="4" s="1"/>
  <c r="A611" i="4"/>
  <c r="H611" i="4" s="1"/>
  <c r="A612" i="4"/>
  <c r="H612" i="4" s="1"/>
  <c r="A613" i="4"/>
  <c r="H613" i="4" s="1"/>
  <c r="A614" i="4"/>
  <c r="H614" i="4" s="1"/>
  <c r="A615" i="4"/>
  <c r="H615" i="4" s="1"/>
  <c r="A616" i="4"/>
  <c r="H616" i="4" s="1"/>
  <c r="A617" i="4"/>
  <c r="H617" i="4" s="1"/>
  <c r="A618" i="4"/>
  <c r="H618" i="4" s="1"/>
  <c r="A619" i="4"/>
  <c r="H619" i="4" s="1"/>
  <c r="A620" i="4"/>
  <c r="H620" i="4" s="1"/>
  <c r="A621" i="4"/>
  <c r="H621" i="4" s="1"/>
  <c r="A622" i="4"/>
  <c r="H622" i="4" s="1"/>
  <c r="A623" i="4"/>
  <c r="H623" i="4" s="1"/>
  <c r="A624" i="4"/>
  <c r="H624" i="4" s="1"/>
  <c r="A625" i="4"/>
  <c r="H625" i="4" s="1"/>
  <c r="A626" i="4"/>
  <c r="H626" i="4" s="1"/>
  <c r="A627" i="4"/>
  <c r="H627" i="4" s="1"/>
  <c r="A628" i="4"/>
  <c r="H628" i="4" s="1"/>
  <c r="A629" i="4"/>
  <c r="H629" i="4" s="1"/>
  <c r="A630" i="4"/>
  <c r="H630" i="4" s="1"/>
  <c r="A631" i="4"/>
  <c r="H631" i="4" s="1"/>
  <c r="A632" i="4"/>
  <c r="H632" i="4" s="1"/>
  <c r="A633" i="4"/>
  <c r="H633" i="4" s="1"/>
  <c r="A634" i="4"/>
  <c r="H634" i="4" s="1"/>
  <c r="A635" i="4"/>
  <c r="H635" i="4" s="1"/>
  <c r="A636" i="4"/>
  <c r="H636" i="4" s="1"/>
  <c r="A637" i="4"/>
  <c r="H637" i="4" s="1"/>
  <c r="A638" i="4"/>
  <c r="H638" i="4" s="1"/>
  <c r="A639" i="4"/>
  <c r="H639" i="4" s="1"/>
  <c r="A640" i="4"/>
  <c r="H640" i="4" s="1"/>
  <c r="A641" i="4"/>
  <c r="H641" i="4" s="1"/>
  <c r="A642" i="4"/>
  <c r="H642" i="4" s="1"/>
  <c r="A643" i="4"/>
  <c r="H643" i="4" s="1"/>
  <c r="A644" i="4"/>
  <c r="H644" i="4" s="1"/>
  <c r="A645" i="4"/>
  <c r="H645" i="4" s="1"/>
  <c r="A646" i="4"/>
  <c r="H646" i="4" s="1"/>
  <c r="A647" i="4"/>
  <c r="H647" i="4" s="1"/>
  <c r="A648" i="4"/>
  <c r="H648" i="4" s="1"/>
  <c r="A649" i="4"/>
  <c r="H649" i="4" s="1"/>
  <c r="A650" i="4"/>
  <c r="H650" i="4" s="1"/>
  <c r="A651" i="4"/>
  <c r="H651" i="4" s="1"/>
  <c r="A652" i="4"/>
  <c r="H652" i="4" s="1"/>
  <c r="A653" i="4"/>
  <c r="H653" i="4" s="1"/>
  <c r="A654" i="4"/>
  <c r="H654" i="4" s="1"/>
  <c r="A655" i="4"/>
  <c r="H655" i="4" s="1"/>
  <c r="A656" i="4"/>
  <c r="H656" i="4" s="1"/>
  <c r="A657" i="4"/>
  <c r="H657" i="4" s="1"/>
  <c r="A658" i="4"/>
  <c r="H658" i="4" s="1"/>
  <c r="A659" i="4"/>
  <c r="H659" i="4" s="1"/>
  <c r="A660" i="4"/>
  <c r="H660" i="4" s="1"/>
  <c r="A661" i="4"/>
  <c r="H661" i="4" s="1"/>
  <c r="A662" i="4"/>
  <c r="H662" i="4" s="1"/>
  <c r="A663" i="4"/>
  <c r="H663" i="4" s="1"/>
  <c r="A664" i="4"/>
  <c r="H664" i="4" s="1"/>
  <c r="A665" i="4"/>
  <c r="H665" i="4" s="1"/>
  <c r="A666" i="4"/>
  <c r="H666" i="4" s="1"/>
  <c r="A667" i="4"/>
  <c r="H667" i="4" s="1"/>
  <c r="A668" i="4"/>
  <c r="H668" i="4" s="1"/>
  <c r="A669" i="4"/>
  <c r="H669" i="4" s="1"/>
  <c r="A670" i="4"/>
  <c r="H670" i="4" s="1"/>
  <c r="A671" i="4"/>
  <c r="H671" i="4" s="1"/>
  <c r="A672" i="4"/>
  <c r="H672" i="4" s="1"/>
  <c r="A673" i="4"/>
  <c r="H673" i="4" s="1"/>
  <c r="A674" i="4"/>
  <c r="H674" i="4" s="1"/>
  <c r="A675" i="4"/>
  <c r="H675" i="4" s="1"/>
  <c r="A676" i="4"/>
  <c r="H676" i="4" s="1"/>
  <c r="A677" i="4"/>
  <c r="H677" i="4" s="1"/>
  <c r="A678" i="4"/>
  <c r="H678" i="4" s="1"/>
  <c r="A679" i="4"/>
  <c r="H679" i="4" s="1"/>
  <c r="A680" i="4"/>
  <c r="H680" i="4" s="1"/>
  <c r="A681" i="4"/>
  <c r="H681" i="4" s="1"/>
  <c r="A682" i="4"/>
  <c r="H682" i="4" s="1"/>
  <c r="A683" i="4"/>
  <c r="H683" i="4" s="1"/>
  <c r="A684" i="4"/>
  <c r="H684" i="4" s="1"/>
  <c r="A685" i="4"/>
  <c r="H685" i="4" s="1"/>
  <c r="A686" i="4"/>
  <c r="H686" i="4" s="1"/>
  <c r="A687" i="4"/>
  <c r="H687" i="4" s="1"/>
  <c r="A688" i="4"/>
  <c r="H688" i="4" s="1"/>
  <c r="A689" i="4"/>
  <c r="H689" i="4" s="1"/>
  <c r="A690" i="4"/>
  <c r="H690" i="4" s="1"/>
  <c r="A691" i="4"/>
  <c r="H691" i="4" s="1"/>
  <c r="A692" i="4"/>
  <c r="H692" i="4" s="1"/>
  <c r="A693" i="4"/>
  <c r="H693" i="4" s="1"/>
  <c r="A694" i="4"/>
  <c r="H694" i="4" s="1"/>
  <c r="A695" i="4"/>
  <c r="H695" i="4" s="1"/>
  <c r="A696" i="4"/>
  <c r="H696" i="4" s="1"/>
  <c r="A697" i="4"/>
  <c r="H697" i="4" s="1"/>
  <c r="A698" i="4"/>
  <c r="H698" i="4" s="1"/>
  <c r="A699" i="4"/>
  <c r="H699" i="4" s="1"/>
  <c r="A700" i="4"/>
  <c r="H700" i="4" s="1"/>
  <c r="A701" i="4"/>
  <c r="H701" i="4" s="1"/>
  <c r="A702" i="4"/>
  <c r="H702" i="4" s="1"/>
  <c r="A703" i="4"/>
  <c r="H703" i="4" s="1"/>
  <c r="A704" i="4"/>
  <c r="H704" i="4" s="1"/>
  <c r="A705" i="4"/>
  <c r="H705" i="4" s="1"/>
  <c r="A706" i="4"/>
  <c r="H706" i="4" s="1"/>
  <c r="A707" i="4"/>
  <c r="H707" i="4" s="1"/>
  <c r="A708" i="4"/>
  <c r="H708" i="4" s="1"/>
  <c r="A709" i="4"/>
  <c r="H709" i="4" s="1"/>
  <c r="A710" i="4"/>
  <c r="H710" i="4" s="1"/>
  <c r="A711" i="4"/>
  <c r="H711" i="4" s="1"/>
  <c r="A712" i="4"/>
  <c r="H712" i="4" s="1"/>
  <c r="A713" i="4"/>
  <c r="H713" i="4" s="1"/>
  <c r="A714" i="4"/>
  <c r="H714" i="4" s="1"/>
  <c r="A715" i="4"/>
  <c r="H715" i="4" s="1"/>
  <c r="A716" i="4"/>
  <c r="H716" i="4" s="1"/>
  <c r="A717" i="4"/>
  <c r="H717" i="4" s="1"/>
  <c r="A718" i="4"/>
  <c r="H718" i="4" s="1"/>
  <c r="A719" i="4"/>
  <c r="H719" i="4" s="1"/>
  <c r="A720" i="4"/>
  <c r="H720" i="4" s="1"/>
  <c r="A721" i="4"/>
  <c r="H721" i="4" s="1"/>
  <c r="A722" i="4"/>
  <c r="H722" i="4" s="1"/>
  <c r="A723" i="4"/>
  <c r="H723" i="4" s="1"/>
  <c r="A724" i="4"/>
  <c r="H724" i="4" s="1"/>
  <c r="A725" i="4"/>
  <c r="H725" i="4" s="1"/>
  <c r="A726" i="4"/>
  <c r="H726" i="4" s="1"/>
  <c r="A727" i="4"/>
  <c r="H727" i="4" s="1"/>
  <c r="A728" i="4"/>
  <c r="H728" i="4" s="1"/>
  <c r="A729" i="4"/>
  <c r="H729" i="4" s="1"/>
  <c r="A730" i="4"/>
  <c r="H730" i="4" s="1"/>
  <c r="A731" i="4"/>
  <c r="H731" i="4" s="1"/>
  <c r="A732" i="4"/>
  <c r="H732" i="4" s="1"/>
  <c r="A733" i="4"/>
  <c r="H733" i="4" s="1"/>
  <c r="A734" i="4"/>
  <c r="H734" i="4" s="1"/>
  <c r="A735" i="4"/>
  <c r="H735" i="4" s="1"/>
  <c r="A736" i="4"/>
  <c r="H736" i="4" s="1"/>
  <c r="A737" i="4"/>
  <c r="H737" i="4" s="1"/>
  <c r="A738" i="4"/>
  <c r="H738" i="4" s="1"/>
  <c r="A739" i="4"/>
  <c r="H739" i="4" s="1"/>
  <c r="A740" i="4"/>
  <c r="H740" i="4" s="1"/>
  <c r="A741" i="4"/>
  <c r="H741" i="4" s="1"/>
  <c r="A742" i="4"/>
  <c r="H742" i="4" s="1"/>
  <c r="A743" i="4"/>
  <c r="H743" i="4" s="1"/>
  <c r="A744" i="4"/>
  <c r="H744" i="4" s="1"/>
  <c r="A745" i="4"/>
  <c r="H745" i="4" s="1"/>
  <c r="A746" i="4"/>
  <c r="H746" i="4" s="1"/>
  <c r="A747" i="4"/>
  <c r="H747" i="4" s="1"/>
  <c r="A748" i="4"/>
  <c r="H748" i="4" s="1"/>
  <c r="A749" i="4"/>
  <c r="H749" i="4" s="1"/>
  <c r="A750" i="4"/>
  <c r="H750" i="4" s="1"/>
  <c r="A751" i="4"/>
  <c r="H751" i="4" s="1"/>
  <c r="A752" i="4"/>
  <c r="H752" i="4" s="1"/>
  <c r="A753" i="4"/>
  <c r="H753" i="4" s="1"/>
  <c r="A754" i="4"/>
  <c r="H754" i="4" s="1"/>
  <c r="A755" i="4"/>
  <c r="H755" i="4" s="1"/>
  <c r="A756" i="4"/>
  <c r="H756" i="4" s="1"/>
  <c r="A757" i="4"/>
  <c r="H757" i="4" s="1"/>
  <c r="A758" i="4"/>
  <c r="H758" i="4" s="1"/>
  <c r="A759" i="4"/>
  <c r="H759" i="4" s="1"/>
  <c r="A760" i="4"/>
  <c r="H760" i="4" s="1"/>
  <c r="A761" i="4"/>
  <c r="H761" i="4" s="1"/>
  <c r="A762" i="4"/>
  <c r="H762" i="4" s="1"/>
  <c r="A763" i="4"/>
  <c r="H763" i="4" s="1"/>
  <c r="A764" i="4"/>
  <c r="H764" i="4" s="1"/>
  <c r="A765" i="4"/>
  <c r="H765" i="4" s="1"/>
  <c r="A766" i="4"/>
  <c r="H766" i="4" s="1"/>
  <c r="A767" i="4"/>
  <c r="H767" i="4" s="1"/>
  <c r="A768" i="4"/>
  <c r="H768" i="4" s="1"/>
  <c r="A769" i="4"/>
  <c r="H769" i="4" s="1"/>
  <c r="A770" i="4"/>
  <c r="H770" i="4" s="1"/>
  <c r="A771" i="4"/>
  <c r="H771" i="4" s="1"/>
  <c r="A772" i="4"/>
  <c r="H772" i="4" s="1"/>
  <c r="A773" i="4"/>
  <c r="H773" i="4" s="1"/>
  <c r="A774" i="4"/>
  <c r="H774" i="4" s="1"/>
  <c r="A775" i="4"/>
  <c r="H775" i="4" s="1"/>
  <c r="A776" i="4"/>
  <c r="H776" i="4" s="1"/>
  <c r="A777" i="4"/>
  <c r="H777" i="4" s="1"/>
  <c r="A778" i="4"/>
  <c r="H778" i="4" s="1"/>
  <c r="A779" i="4"/>
  <c r="H779" i="4" s="1"/>
  <c r="A780" i="4"/>
  <c r="H780" i="4" s="1"/>
  <c r="A781" i="4"/>
  <c r="H781" i="4" s="1"/>
  <c r="A782" i="4"/>
  <c r="H782" i="4" s="1"/>
  <c r="A783" i="4"/>
  <c r="H783" i="4" s="1"/>
  <c r="A784" i="4"/>
  <c r="H784" i="4" s="1"/>
  <c r="A785" i="4"/>
  <c r="H785" i="4" s="1"/>
  <c r="A786" i="4"/>
  <c r="H786" i="4" s="1"/>
  <c r="A787" i="4"/>
  <c r="H787" i="4" s="1"/>
  <c r="A788" i="4"/>
  <c r="H788" i="4" s="1"/>
  <c r="A789" i="4"/>
  <c r="H789" i="4" s="1"/>
  <c r="A790" i="4"/>
  <c r="H790" i="4" s="1"/>
  <c r="A791" i="4"/>
  <c r="H791" i="4" s="1"/>
  <c r="A792" i="4"/>
  <c r="H792" i="4" s="1"/>
  <c r="A793" i="4"/>
  <c r="H793" i="4" s="1"/>
  <c r="A794" i="4"/>
  <c r="H794" i="4" s="1"/>
  <c r="A795" i="4"/>
  <c r="H795" i="4" s="1"/>
  <c r="A796" i="4"/>
  <c r="H796" i="4" s="1"/>
  <c r="A797" i="4"/>
  <c r="H797" i="4" s="1"/>
  <c r="A798" i="4"/>
  <c r="H798" i="4" s="1"/>
  <c r="A799" i="4"/>
  <c r="H799" i="4" s="1"/>
  <c r="A800" i="4"/>
  <c r="H800" i="4" s="1"/>
  <c r="A801" i="4"/>
  <c r="H801" i="4" s="1"/>
  <c r="A802" i="4"/>
  <c r="H802" i="4" s="1"/>
  <c r="A803" i="4"/>
  <c r="H803" i="4" s="1"/>
  <c r="A804" i="4"/>
  <c r="H804" i="4" s="1"/>
  <c r="A805" i="4"/>
  <c r="H805" i="4" s="1"/>
  <c r="A806" i="4"/>
  <c r="H806" i="4" s="1"/>
  <c r="A807" i="4"/>
  <c r="H807" i="4" s="1"/>
  <c r="A808" i="4"/>
  <c r="H808" i="4" s="1"/>
  <c r="A809" i="4"/>
  <c r="H809" i="4" s="1"/>
  <c r="A810" i="4"/>
  <c r="H810" i="4" s="1"/>
  <c r="A811" i="4"/>
  <c r="H811" i="4" s="1"/>
  <c r="A812" i="4"/>
  <c r="H812" i="4" s="1"/>
  <c r="A813" i="4"/>
  <c r="H813" i="4" s="1"/>
  <c r="A814" i="4"/>
  <c r="H814" i="4" s="1"/>
  <c r="A815" i="4"/>
  <c r="H815" i="4" s="1"/>
  <c r="A816" i="4"/>
  <c r="H816" i="4" s="1"/>
  <c r="A817" i="4"/>
  <c r="H817" i="4" s="1"/>
  <c r="A818" i="4"/>
  <c r="H818" i="4" s="1"/>
  <c r="A819" i="4"/>
  <c r="H819" i="4" s="1"/>
  <c r="A820" i="4"/>
  <c r="H820" i="4" s="1"/>
  <c r="A821" i="4"/>
  <c r="H821" i="4" s="1"/>
  <c r="A822" i="4"/>
  <c r="H822" i="4" s="1"/>
  <c r="A823" i="4"/>
  <c r="H823" i="4" s="1"/>
  <c r="A824" i="4"/>
  <c r="H824" i="4" s="1"/>
  <c r="A825" i="4"/>
  <c r="H825" i="4" s="1"/>
  <c r="A826" i="4"/>
  <c r="H826" i="4" s="1"/>
  <c r="A827" i="4"/>
  <c r="H827" i="4" s="1"/>
  <c r="A828" i="4"/>
  <c r="H828" i="4" s="1"/>
  <c r="A829" i="4"/>
  <c r="H829" i="4" s="1"/>
  <c r="A830" i="4"/>
  <c r="H830" i="4" s="1"/>
  <c r="A831" i="4"/>
  <c r="H831" i="4" s="1"/>
  <c r="A832" i="4"/>
  <c r="H832" i="4" s="1"/>
  <c r="A833" i="4"/>
  <c r="H833" i="4" s="1"/>
  <c r="A834" i="4"/>
  <c r="H834" i="4" s="1"/>
  <c r="A835" i="4"/>
  <c r="H835" i="4" s="1"/>
  <c r="A836" i="4"/>
  <c r="H836" i="4" s="1"/>
  <c r="A837" i="4"/>
  <c r="H837" i="4" s="1"/>
  <c r="A838" i="4"/>
  <c r="H838" i="4" s="1"/>
  <c r="A839" i="4"/>
  <c r="H839" i="4" s="1"/>
  <c r="A840" i="4"/>
  <c r="H840" i="4" s="1"/>
  <c r="A841" i="4"/>
  <c r="H841" i="4" s="1"/>
  <c r="A842" i="4"/>
  <c r="H842" i="4" s="1"/>
  <c r="A843" i="4"/>
  <c r="H843" i="4" s="1"/>
  <c r="A844" i="4"/>
  <c r="H844" i="4" s="1"/>
  <c r="A845" i="4"/>
  <c r="H845" i="4" s="1"/>
  <c r="A846" i="4"/>
  <c r="H846" i="4" s="1"/>
  <c r="A847" i="4"/>
  <c r="H847" i="4" s="1"/>
  <c r="A848" i="4"/>
  <c r="H848" i="4" s="1"/>
  <c r="A849" i="4"/>
  <c r="H849" i="4" s="1"/>
  <c r="A850" i="4"/>
  <c r="H850" i="4" s="1"/>
  <c r="A851" i="4"/>
  <c r="H851" i="4" s="1"/>
  <c r="A852" i="4"/>
  <c r="H852" i="4" s="1"/>
  <c r="A853" i="4"/>
  <c r="H853" i="4" s="1"/>
  <c r="A854" i="4"/>
  <c r="H854" i="4" s="1"/>
  <c r="A855" i="4"/>
  <c r="H855" i="4" s="1"/>
  <c r="A856" i="4"/>
  <c r="H856" i="4" s="1"/>
  <c r="A857" i="4"/>
  <c r="H857" i="4" s="1"/>
  <c r="A858" i="4"/>
  <c r="H858" i="4" s="1"/>
  <c r="A859" i="4"/>
  <c r="H859" i="4" s="1"/>
  <c r="A860" i="4"/>
  <c r="H860" i="4" s="1"/>
  <c r="A861" i="4"/>
  <c r="H861" i="4" s="1"/>
  <c r="A862" i="4"/>
  <c r="H862" i="4" s="1"/>
  <c r="A863" i="4"/>
  <c r="H863" i="4" s="1"/>
  <c r="A864" i="4"/>
  <c r="H864" i="4" s="1"/>
  <c r="A865" i="4"/>
  <c r="H865" i="4" s="1"/>
  <c r="A866" i="4"/>
  <c r="H866" i="4" s="1"/>
  <c r="A867" i="4"/>
  <c r="H867" i="4" s="1"/>
  <c r="A868" i="4"/>
  <c r="H868" i="4" s="1"/>
  <c r="A869" i="4"/>
  <c r="H869" i="4" s="1"/>
  <c r="A870" i="4"/>
  <c r="H870" i="4" s="1"/>
  <c r="A871" i="4"/>
  <c r="H871" i="4" s="1"/>
  <c r="A872" i="4"/>
  <c r="H872" i="4" s="1"/>
  <c r="A873" i="4"/>
  <c r="H873" i="4" s="1"/>
  <c r="A874" i="4"/>
  <c r="H874" i="4" s="1"/>
  <c r="A875" i="4"/>
  <c r="H875" i="4" s="1"/>
  <c r="A876" i="4"/>
  <c r="H876" i="4" s="1"/>
  <c r="A877" i="4"/>
  <c r="H877" i="4" s="1"/>
  <c r="A878" i="4"/>
  <c r="H878" i="4" s="1"/>
  <c r="A879" i="4"/>
  <c r="H879" i="4" s="1"/>
  <c r="A880" i="4"/>
  <c r="H880" i="4" s="1"/>
  <c r="A881" i="4"/>
  <c r="H881" i="4" s="1"/>
  <c r="A882" i="4"/>
  <c r="H882" i="4" s="1"/>
  <c r="A883" i="4"/>
  <c r="H883" i="4" s="1"/>
  <c r="A884" i="4"/>
  <c r="H884" i="4" s="1"/>
  <c r="A885" i="4"/>
  <c r="H885" i="4" s="1"/>
  <c r="A886" i="4"/>
  <c r="H886" i="4" s="1"/>
  <c r="A887" i="4"/>
  <c r="H887" i="4" s="1"/>
  <c r="A888" i="4"/>
  <c r="H888" i="4" s="1"/>
  <c r="A889" i="4"/>
  <c r="H889" i="4" s="1"/>
  <c r="A890" i="4"/>
  <c r="H890" i="4" s="1"/>
  <c r="A891" i="4"/>
  <c r="H891" i="4" s="1"/>
  <c r="A892" i="4"/>
  <c r="H892" i="4" s="1"/>
  <c r="A893" i="4"/>
  <c r="H893" i="4" s="1"/>
  <c r="A894" i="4"/>
  <c r="H894" i="4" s="1"/>
  <c r="A895" i="4"/>
  <c r="H895" i="4" s="1"/>
  <c r="A896" i="4"/>
  <c r="H896" i="4" s="1"/>
  <c r="A897" i="4"/>
  <c r="H897" i="4" s="1"/>
  <c r="A898" i="4"/>
  <c r="H898" i="4" s="1"/>
  <c r="A899" i="4"/>
  <c r="H899" i="4" s="1"/>
  <c r="A900" i="4"/>
  <c r="H900" i="4" s="1"/>
  <c r="A901" i="4"/>
  <c r="H901" i="4" s="1"/>
  <c r="A902" i="4"/>
  <c r="H902" i="4" s="1"/>
  <c r="A903" i="4"/>
  <c r="H903" i="4" s="1"/>
  <c r="A904" i="4"/>
  <c r="H904" i="4" s="1"/>
  <c r="A905" i="4"/>
  <c r="H905" i="4" s="1"/>
  <c r="A906" i="4"/>
  <c r="H906" i="4" s="1"/>
  <c r="A907" i="4"/>
  <c r="H907" i="4" s="1"/>
  <c r="A908" i="4"/>
  <c r="H908" i="4" s="1"/>
  <c r="A909" i="4"/>
  <c r="H909" i="4" s="1"/>
  <c r="A910" i="4"/>
  <c r="H910" i="4" s="1"/>
  <c r="A911" i="4"/>
  <c r="H911" i="4" s="1"/>
  <c r="A912" i="4"/>
  <c r="H912" i="4" s="1"/>
  <c r="A913" i="4"/>
  <c r="H913" i="4" s="1"/>
  <c r="A914" i="4"/>
  <c r="H914" i="4" s="1"/>
  <c r="A915" i="4"/>
  <c r="H915" i="4" s="1"/>
  <c r="A916" i="4"/>
  <c r="H916" i="4" s="1"/>
  <c r="A917" i="4"/>
  <c r="H917" i="4" s="1"/>
  <c r="A918" i="4"/>
  <c r="H918" i="4" s="1"/>
  <c r="A919" i="4"/>
  <c r="H919" i="4" s="1"/>
  <c r="A920" i="4"/>
  <c r="H920" i="4" s="1"/>
  <c r="A921" i="4"/>
  <c r="H921" i="4" s="1"/>
  <c r="A922" i="4"/>
  <c r="H922" i="4" s="1"/>
  <c r="A923" i="4"/>
  <c r="H923" i="4" s="1"/>
  <c r="A924" i="4"/>
  <c r="H924" i="4" s="1"/>
  <c r="A925" i="4"/>
  <c r="H925" i="4" s="1"/>
  <c r="A926" i="4"/>
  <c r="H926" i="4" s="1"/>
  <c r="A927" i="4"/>
  <c r="H927" i="4" s="1"/>
  <c r="A928" i="4"/>
  <c r="H928" i="4" s="1"/>
  <c r="A929" i="4"/>
  <c r="H929" i="4" s="1"/>
  <c r="A930" i="4"/>
  <c r="H930" i="4" s="1"/>
  <c r="A931" i="4"/>
  <c r="H931" i="4" s="1"/>
  <c r="A932" i="4"/>
  <c r="H932" i="4" s="1"/>
  <c r="A933" i="4"/>
  <c r="H933" i="4" s="1"/>
  <c r="A934" i="4"/>
  <c r="H934" i="4" s="1"/>
  <c r="A935" i="4"/>
  <c r="H935" i="4" s="1"/>
  <c r="A936" i="4"/>
  <c r="H936" i="4" s="1"/>
  <c r="A937" i="4"/>
  <c r="H937" i="4" s="1"/>
  <c r="A938" i="4"/>
  <c r="H938" i="4" s="1"/>
  <c r="A939" i="4"/>
  <c r="H939" i="4" s="1"/>
  <c r="A940" i="4"/>
  <c r="H940" i="4" s="1"/>
  <c r="A941" i="4"/>
  <c r="H941" i="4" s="1"/>
  <c r="A942" i="4"/>
  <c r="H942" i="4" s="1"/>
  <c r="A943" i="4"/>
  <c r="H943" i="4" s="1"/>
  <c r="A944" i="4"/>
  <c r="H944" i="4" s="1"/>
  <c r="A945" i="4"/>
  <c r="H945" i="4" s="1"/>
  <c r="A946" i="4"/>
  <c r="H946" i="4" s="1"/>
  <c r="A947" i="4"/>
  <c r="H947" i="4" s="1"/>
  <c r="A948" i="4"/>
  <c r="H948" i="4" s="1"/>
  <c r="A949" i="4"/>
  <c r="H949" i="4" s="1"/>
  <c r="A950" i="4"/>
  <c r="H950" i="4" s="1"/>
  <c r="A951" i="4"/>
  <c r="H951" i="4" s="1"/>
  <c r="A952" i="4"/>
  <c r="H952" i="4" s="1"/>
  <c r="A953" i="4"/>
  <c r="H953" i="4" s="1"/>
  <c r="A954" i="4"/>
  <c r="H954" i="4" s="1"/>
  <c r="A955" i="4"/>
  <c r="H955" i="4" s="1"/>
  <c r="A956" i="4"/>
  <c r="H956" i="4" s="1"/>
  <c r="A957" i="4"/>
  <c r="H957" i="4" s="1"/>
  <c r="A958" i="4"/>
  <c r="H958" i="4" s="1"/>
  <c r="A959" i="4"/>
  <c r="H959" i="4" s="1"/>
  <c r="A960" i="4"/>
  <c r="H960" i="4" s="1"/>
  <c r="A961" i="4"/>
  <c r="H961" i="4" s="1"/>
  <c r="A962" i="4"/>
  <c r="H962" i="4" s="1"/>
  <c r="A963" i="4"/>
  <c r="H963" i="4" s="1"/>
  <c r="A964" i="4"/>
  <c r="H964" i="4" s="1"/>
  <c r="A965" i="4"/>
  <c r="H965" i="4" s="1"/>
  <c r="A966" i="4"/>
  <c r="H966" i="4" s="1"/>
  <c r="A967" i="4"/>
  <c r="H967" i="4" s="1"/>
  <c r="A968" i="4"/>
  <c r="H968" i="4" s="1"/>
  <c r="A969" i="4"/>
  <c r="H969" i="4" s="1"/>
  <c r="A970" i="4"/>
  <c r="H970" i="4" s="1"/>
  <c r="A971" i="4"/>
  <c r="H971" i="4" s="1"/>
  <c r="A972" i="4"/>
  <c r="H972" i="4" s="1"/>
  <c r="A973" i="4"/>
  <c r="H973" i="4" s="1"/>
  <c r="A974" i="4"/>
  <c r="H974" i="4" s="1"/>
  <c r="A975" i="4"/>
  <c r="H975" i="4" s="1"/>
  <c r="A976" i="4"/>
  <c r="H976" i="4" s="1"/>
  <c r="A977" i="4"/>
  <c r="H977" i="4" s="1"/>
  <c r="A978" i="4"/>
  <c r="H978" i="4" s="1"/>
  <c r="A979" i="4"/>
  <c r="H979" i="4" s="1"/>
  <c r="A980" i="4"/>
  <c r="H980" i="4" s="1"/>
  <c r="A981" i="4"/>
  <c r="H981" i="4" s="1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H990" i="4" s="1"/>
  <c r="A991" i="4"/>
  <c r="H991" i="4" s="1"/>
  <c r="A992" i="4"/>
  <c r="H992" i="4" s="1"/>
  <c r="A993" i="4"/>
  <c r="H993" i="4" s="1"/>
  <c r="A994" i="4"/>
  <c r="H994" i="4" s="1"/>
  <c r="A995" i="4"/>
  <c r="H995" i="4" s="1"/>
  <c r="A996" i="4"/>
  <c r="H996" i="4" s="1"/>
  <c r="A997" i="4"/>
  <c r="H997" i="4" s="1"/>
  <c r="A998" i="4"/>
  <c r="H998" i="4" s="1"/>
  <c r="A999" i="4"/>
  <c r="H999" i="4" s="1"/>
  <c r="A1000" i="4"/>
  <c r="H1000" i="4" s="1"/>
  <c r="A1001" i="4"/>
  <c r="H1001" i="4" s="1"/>
  <c r="A1002" i="4"/>
  <c r="H1002" i="4" s="1"/>
  <c r="A1003" i="4"/>
  <c r="H1003" i="4" s="1"/>
  <c r="A1004" i="4"/>
  <c r="H1004" i="4" s="1"/>
  <c r="A1005" i="4"/>
  <c r="H1005" i="4" s="1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H1014" i="4" s="1"/>
  <c r="A1015" i="4"/>
  <c r="H1015" i="4" s="1"/>
  <c r="A1016" i="4"/>
  <c r="H1016" i="4" s="1"/>
  <c r="A1017" i="4"/>
  <c r="H1017" i="4" s="1"/>
  <c r="A1018" i="4"/>
  <c r="H1018" i="4" s="1"/>
  <c r="A1019" i="4"/>
  <c r="H1019" i="4" s="1"/>
  <c r="A1020" i="4"/>
  <c r="H1020" i="4" s="1"/>
  <c r="A1021" i="4"/>
  <c r="H1021" i="4" s="1"/>
  <c r="A1022" i="4"/>
  <c r="H1022" i="4" s="1"/>
  <c r="A1023" i="4"/>
  <c r="H1023" i="4" s="1"/>
  <c r="A1024" i="4"/>
  <c r="H1024" i="4" s="1"/>
  <c r="A1025" i="4"/>
  <c r="H1025" i="4" s="1"/>
  <c r="A1026" i="4"/>
  <c r="H1026" i="4" s="1"/>
  <c r="A1027" i="4"/>
  <c r="H1027" i="4" s="1"/>
  <c r="A1028" i="4"/>
  <c r="H1028" i="4" s="1"/>
  <c r="A1029" i="4"/>
  <c r="H1029" i="4" s="1"/>
  <c r="A1030" i="4"/>
  <c r="H1030" i="4" s="1"/>
  <c r="A1031" i="4"/>
  <c r="H1031" i="4" s="1"/>
  <c r="A1032" i="4"/>
  <c r="H1032" i="4" s="1"/>
  <c r="A1033" i="4"/>
  <c r="H1033" i="4" s="1"/>
  <c r="A1034" i="4"/>
  <c r="H1034" i="4" s="1"/>
  <c r="A1035" i="4"/>
  <c r="H1035" i="4" s="1"/>
  <c r="A1036" i="4"/>
  <c r="H1036" i="4" s="1"/>
  <c r="A1037" i="4"/>
  <c r="H1037" i="4" s="1"/>
  <c r="A1038" i="4"/>
  <c r="H1038" i="4" s="1"/>
  <c r="A1039" i="4"/>
  <c r="H1039" i="4" s="1"/>
  <c r="A1040" i="4"/>
  <c r="H1040" i="4" s="1"/>
  <c r="A1041" i="4"/>
  <c r="H1041" i="4" s="1"/>
  <c r="A1042" i="4"/>
  <c r="H1042" i="4" s="1"/>
  <c r="A1043" i="4"/>
  <c r="H1043" i="4" s="1"/>
  <c r="A1044" i="4"/>
  <c r="H1044" i="4" s="1"/>
  <c r="A1045" i="4"/>
  <c r="H1045" i="4" s="1"/>
  <c r="A1046" i="4"/>
  <c r="H1046" i="4" s="1"/>
  <c r="A1047" i="4"/>
  <c r="H1047" i="4" s="1"/>
  <c r="A1048" i="4"/>
  <c r="H1048" i="4" s="1"/>
  <c r="A1049" i="4"/>
  <c r="H1049" i="4" s="1"/>
  <c r="A1050" i="4"/>
  <c r="H1050" i="4" s="1"/>
  <c r="A1051" i="4"/>
  <c r="H1051" i="4" s="1"/>
  <c r="A1052" i="4"/>
  <c r="H1052" i="4" s="1"/>
  <c r="A1053" i="4"/>
  <c r="H1053" i="4" s="1"/>
  <c r="A1054" i="4"/>
  <c r="H1054" i="4" s="1"/>
  <c r="A1055" i="4"/>
  <c r="H1055" i="4" s="1"/>
  <c r="A1056" i="4"/>
  <c r="H1056" i="4" s="1"/>
  <c r="A1057" i="4"/>
  <c r="H1057" i="4" s="1"/>
  <c r="A1058" i="4"/>
  <c r="H1058" i="4" s="1"/>
  <c r="A1059" i="4"/>
  <c r="H1059" i="4" s="1"/>
  <c r="A1060" i="4"/>
  <c r="H1060" i="4" s="1"/>
  <c r="A1061" i="4"/>
  <c r="H1061" i="4" s="1"/>
  <c r="A1062" i="4"/>
  <c r="H1062" i="4" s="1"/>
  <c r="A1063" i="4"/>
  <c r="H1063" i="4" s="1"/>
  <c r="A1064" i="4"/>
  <c r="H1064" i="4" s="1"/>
  <c r="A1065" i="4"/>
  <c r="H1065" i="4" s="1"/>
  <c r="A1066" i="4"/>
  <c r="H1066" i="4" s="1"/>
  <c r="A1067" i="4"/>
  <c r="H1067" i="4" s="1"/>
  <c r="A1068" i="4"/>
  <c r="H1068" i="4" s="1"/>
  <c r="A1069" i="4"/>
  <c r="H1069" i="4" s="1"/>
  <c r="A1070" i="4"/>
  <c r="H1070" i="4" s="1"/>
  <c r="A1071" i="4"/>
  <c r="H1071" i="4" s="1"/>
  <c r="A1072" i="4"/>
  <c r="H1072" i="4" s="1"/>
  <c r="A1073" i="4"/>
  <c r="H1073" i="4" s="1"/>
  <c r="A1074" i="4"/>
  <c r="H1074" i="4" s="1"/>
  <c r="A1075" i="4"/>
  <c r="H1075" i="4" s="1"/>
  <c r="A1076" i="4"/>
  <c r="H1076" i="4" s="1"/>
  <c r="A1077" i="4"/>
  <c r="H1077" i="4" s="1"/>
  <c r="A1078" i="4"/>
  <c r="H1078" i="4" s="1"/>
  <c r="A1079" i="4"/>
  <c r="H1079" i="4" s="1"/>
  <c r="A1080" i="4"/>
  <c r="H1080" i="4" s="1"/>
  <c r="A1081" i="4"/>
  <c r="H1081" i="4" s="1"/>
  <c r="A1082" i="4"/>
  <c r="H1082" i="4" s="1"/>
  <c r="A1083" i="4"/>
  <c r="H1083" i="4" s="1"/>
  <c r="A1084" i="4"/>
  <c r="H1084" i="4" s="1"/>
  <c r="A1085" i="4"/>
  <c r="H1085" i="4" s="1"/>
  <c r="A1086" i="4"/>
  <c r="H1086" i="4" s="1"/>
  <c r="A1087" i="4"/>
  <c r="H1087" i="4" s="1"/>
  <c r="A1088" i="4"/>
  <c r="H1088" i="4" s="1"/>
  <c r="A1089" i="4"/>
  <c r="H1089" i="4" s="1"/>
  <c r="A1090" i="4"/>
  <c r="H1090" i="4" s="1"/>
  <c r="A1091" i="4"/>
  <c r="H1091" i="4" s="1"/>
  <c r="A1092" i="4"/>
  <c r="H1092" i="4" s="1"/>
  <c r="A1093" i="4"/>
  <c r="H1093" i="4" s="1"/>
  <c r="A1094" i="4"/>
  <c r="H1094" i="4" s="1"/>
  <c r="A1095" i="4"/>
  <c r="H1095" i="4" s="1"/>
  <c r="A1096" i="4"/>
  <c r="H1096" i="4" s="1"/>
  <c r="A1097" i="4"/>
  <c r="H1097" i="4" s="1"/>
  <c r="A1098" i="4"/>
  <c r="H1098" i="4" s="1"/>
  <c r="A1099" i="4"/>
  <c r="H1099" i="4" s="1"/>
  <c r="A1100" i="4"/>
  <c r="H1100" i="4" s="1"/>
  <c r="A1101" i="4"/>
  <c r="H1101" i="4" s="1"/>
  <c r="A1102" i="4"/>
  <c r="H1102" i="4" s="1"/>
  <c r="A1103" i="4"/>
  <c r="H1103" i="4" s="1"/>
  <c r="A1104" i="4"/>
  <c r="H1104" i="4" s="1"/>
  <c r="A1105" i="4"/>
  <c r="H1105" i="4" s="1"/>
  <c r="A1106" i="4"/>
  <c r="H1106" i="4" s="1"/>
  <c r="A1107" i="4"/>
  <c r="H1107" i="4" s="1"/>
  <c r="A1108" i="4"/>
  <c r="H1108" i="4" s="1"/>
  <c r="A1109" i="4"/>
  <c r="H1109" i="4" s="1"/>
  <c r="A1110" i="4"/>
  <c r="H1110" i="4" s="1"/>
  <c r="A1111" i="4"/>
  <c r="H1111" i="4" s="1"/>
  <c r="A1112" i="4"/>
  <c r="H1112" i="4" s="1"/>
  <c r="A1113" i="4"/>
  <c r="H1113" i="4" s="1"/>
  <c r="A1114" i="4"/>
  <c r="H1114" i="4" s="1"/>
  <c r="A1115" i="4"/>
  <c r="H1115" i="4" s="1"/>
  <c r="A1116" i="4"/>
  <c r="H1116" i="4" s="1"/>
  <c r="A1117" i="4"/>
  <c r="H1117" i="4" s="1"/>
  <c r="A1118" i="4"/>
  <c r="H1118" i="4" s="1"/>
  <c r="A1119" i="4"/>
  <c r="H1119" i="4" s="1"/>
  <c r="A1120" i="4"/>
  <c r="H1120" i="4" s="1"/>
  <c r="A1121" i="4"/>
  <c r="H1121" i="4" s="1"/>
  <c r="A1122" i="4"/>
  <c r="H1122" i="4" s="1"/>
  <c r="A1123" i="4"/>
  <c r="H1123" i="4" s="1"/>
  <c r="A1124" i="4"/>
  <c r="H1124" i="4" s="1"/>
  <c r="A1125" i="4"/>
  <c r="H1125" i="4" s="1"/>
  <c r="A1126" i="4"/>
  <c r="H1126" i="4" s="1"/>
  <c r="A1127" i="4"/>
  <c r="H1127" i="4" s="1"/>
  <c r="A1128" i="4"/>
  <c r="H1128" i="4" s="1"/>
  <c r="A1129" i="4"/>
  <c r="H1129" i="4" s="1"/>
  <c r="A1130" i="4"/>
  <c r="H1130" i="4" s="1"/>
  <c r="A1131" i="4"/>
  <c r="H1131" i="4" s="1"/>
  <c r="A1132" i="4"/>
  <c r="H1132" i="4" s="1"/>
  <c r="A1133" i="4"/>
  <c r="H1133" i="4" s="1"/>
  <c r="A1134" i="4"/>
  <c r="H1134" i="4" s="1"/>
  <c r="A1135" i="4"/>
  <c r="H1135" i="4" s="1"/>
  <c r="A1136" i="4"/>
  <c r="H1136" i="4" s="1"/>
  <c r="A1137" i="4"/>
  <c r="H1137" i="4" s="1"/>
  <c r="A1138" i="4"/>
  <c r="H1138" i="4" s="1"/>
  <c r="A1139" i="4"/>
  <c r="H1139" i="4" s="1"/>
  <c r="A1140" i="4"/>
  <c r="H1140" i="4" s="1"/>
  <c r="A1141" i="4"/>
  <c r="H1141" i="4" s="1"/>
  <c r="A1142" i="4"/>
  <c r="H1142" i="4" s="1"/>
  <c r="A1143" i="4"/>
  <c r="H1143" i="4" s="1"/>
  <c r="A1144" i="4"/>
  <c r="H1144" i="4" s="1"/>
  <c r="A1145" i="4"/>
  <c r="H1145" i="4" s="1"/>
  <c r="A1146" i="4"/>
  <c r="H1146" i="4" s="1"/>
  <c r="A1147" i="4"/>
  <c r="H1147" i="4" s="1"/>
  <c r="A1148" i="4"/>
  <c r="H1148" i="4" s="1"/>
  <c r="A1149" i="4"/>
  <c r="H1149" i="4" s="1"/>
  <c r="A1150" i="4"/>
  <c r="H1150" i="4" s="1"/>
  <c r="A1151" i="4"/>
  <c r="H1151" i="4" s="1"/>
  <c r="A1152" i="4"/>
  <c r="H1152" i="4" s="1"/>
  <c r="A1153" i="4"/>
  <c r="H1153" i="4" s="1"/>
  <c r="A1154" i="4"/>
  <c r="H1154" i="4" s="1"/>
  <c r="A1155" i="4"/>
  <c r="H1155" i="4" s="1"/>
  <c r="A1156" i="4"/>
  <c r="H1156" i="4" s="1"/>
  <c r="A1157" i="4"/>
  <c r="H1157" i="4" s="1"/>
  <c r="A1158" i="4"/>
  <c r="H1158" i="4" s="1"/>
  <c r="A1159" i="4"/>
  <c r="H1159" i="4" s="1"/>
  <c r="A1160" i="4"/>
  <c r="H1160" i="4" s="1"/>
  <c r="A1161" i="4"/>
  <c r="H1161" i="4" s="1"/>
  <c r="A1162" i="4"/>
  <c r="H1162" i="4" s="1"/>
  <c r="A1163" i="4"/>
  <c r="H1163" i="4" s="1"/>
  <c r="A1164" i="4"/>
  <c r="H1164" i="4" s="1"/>
  <c r="A1165" i="4"/>
  <c r="H1165" i="4" s="1"/>
  <c r="A1166" i="4"/>
  <c r="H1166" i="4" s="1"/>
  <c r="A1167" i="4"/>
  <c r="H1167" i="4" s="1"/>
  <c r="A1168" i="4"/>
  <c r="H1168" i="4" s="1"/>
  <c r="A1169" i="4"/>
  <c r="H1169" i="4" s="1"/>
  <c r="A1170" i="4"/>
  <c r="H1170" i="4" s="1"/>
  <c r="A1171" i="4"/>
  <c r="H1171" i="4" s="1"/>
  <c r="A1172" i="4"/>
  <c r="H1172" i="4" s="1"/>
  <c r="A1173" i="4"/>
  <c r="H1173" i="4" s="1"/>
  <c r="A1174" i="4"/>
  <c r="H1174" i="4" s="1"/>
  <c r="A1175" i="4"/>
  <c r="H1175" i="4" s="1"/>
  <c r="A1176" i="4"/>
  <c r="H1176" i="4" s="1"/>
  <c r="A1177" i="4"/>
  <c r="H1177" i="4" s="1"/>
  <c r="A1178" i="4"/>
  <c r="H1178" i="4" s="1"/>
  <c r="A1179" i="4"/>
  <c r="H1179" i="4" s="1"/>
  <c r="A1180" i="4"/>
  <c r="H1180" i="4" s="1"/>
  <c r="A1181" i="4"/>
  <c r="H1181" i="4" s="1"/>
  <c r="A1182" i="4"/>
  <c r="H1182" i="4" s="1"/>
  <c r="A1183" i="4"/>
  <c r="H1183" i="4" s="1"/>
  <c r="A1184" i="4"/>
  <c r="H1184" i="4" s="1"/>
  <c r="A1185" i="4"/>
  <c r="H1185" i="4" s="1"/>
  <c r="A1186" i="4"/>
  <c r="H1186" i="4" s="1"/>
  <c r="A1187" i="4"/>
  <c r="H1187" i="4" s="1"/>
  <c r="A1188" i="4"/>
  <c r="H1188" i="4" s="1"/>
  <c r="A1189" i="4"/>
  <c r="H1189" i="4" s="1"/>
  <c r="A1190" i="4"/>
  <c r="H1190" i="4" s="1"/>
  <c r="A1191" i="4"/>
  <c r="H1191" i="4" s="1"/>
  <c r="A1192" i="4"/>
  <c r="H1192" i="4" s="1"/>
  <c r="A1193" i="4"/>
  <c r="H1193" i="4" s="1"/>
  <c r="A1194" i="4"/>
  <c r="H1194" i="4" s="1"/>
  <c r="A1195" i="4"/>
  <c r="H1195" i="4" s="1"/>
  <c r="A1196" i="4"/>
  <c r="H1196" i="4" s="1"/>
  <c r="A1197" i="4"/>
  <c r="H1197" i="4" s="1"/>
  <c r="A1198" i="4"/>
  <c r="H1198" i="4" s="1"/>
  <c r="A1199" i="4"/>
  <c r="H1199" i="4" s="1"/>
  <c r="A1200" i="4"/>
  <c r="H1200" i="4" s="1"/>
  <c r="A1201" i="4"/>
  <c r="H1201" i="4" s="1"/>
  <c r="A1202" i="4"/>
  <c r="H1202" i="4" s="1"/>
  <c r="A1203" i="4"/>
  <c r="H1203" i="4" s="1"/>
  <c r="A1204" i="4"/>
  <c r="H1204" i="4" s="1"/>
  <c r="A1205" i="4"/>
  <c r="H1205" i="4" s="1"/>
  <c r="A1206" i="4"/>
  <c r="H1206" i="4" s="1"/>
  <c r="A1207" i="4"/>
  <c r="H1207" i="4" s="1"/>
  <c r="A1208" i="4"/>
  <c r="H1208" i="4" s="1"/>
  <c r="A1209" i="4"/>
  <c r="H1209" i="4" s="1"/>
  <c r="A1210" i="4"/>
  <c r="H1210" i="4" s="1"/>
  <c r="A1211" i="4"/>
  <c r="H1211" i="4" s="1"/>
  <c r="A1212" i="4"/>
  <c r="H1212" i="4" s="1"/>
  <c r="A1213" i="4"/>
  <c r="H1213" i="4" s="1"/>
  <c r="A1214" i="4"/>
  <c r="H1214" i="4" s="1"/>
  <c r="A1215" i="4"/>
  <c r="H1215" i="4" s="1"/>
  <c r="A1216" i="4"/>
  <c r="H1216" i="4" s="1"/>
  <c r="A1217" i="4"/>
  <c r="H1217" i="4" s="1"/>
  <c r="A1218" i="4"/>
  <c r="H1218" i="4" s="1"/>
  <c r="A1219" i="4"/>
  <c r="H1219" i="4" s="1"/>
  <c r="A1220" i="4"/>
  <c r="H1220" i="4" s="1"/>
  <c r="A1221" i="4"/>
  <c r="H1221" i="4" s="1"/>
  <c r="A1222" i="4"/>
  <c r="H1222" i="4" s="1"/>
  <c r="A1223" i="4"/>
  <c r="H1223" i="4" s="1"/>
  <c r="A1224" i="4"/>
  <c r="H1224" i="4" s="1"/>
  <c r="A1225" i="4"/>
  <c r="H1225" i="4" s="1"/>
  <c r="A1226" i="4"/>
  <c r="H1226" i="4" s="1"/>
  <c r="A1227" i="4"/>
  <c r="H1227" i="4" s="1"/>
  <c r="A1228" i="4"/>
  <c r="H1228" i="4" s="1"/>
  <c r="A1229" i="4"/>
  <c r="H1229" i="4" s="1"/>
  <c r="A1230" i="4"/>
  <c r="H1230" i="4" s="1"/>
  <c r="A1231" i="4"/>
  <c r="H1231" i="4" s="1"/>
  <c r="A1232" i="4"/>
  <c r="H1232" i="4" s="1"/>
  <c r="A1233" i="4"/>
  <c r="H1233" i="4" s="1"/>
  <c r="A1234" i="4"/>
  <c r="H1234" i="4" s="1"/>
  <c r="A1235" i="4"/>
  <c r="H1235" i="4" s="1"/>
  <c r="A1236" i="4"/>
  <c r="H1236" i="4" s="1"/>
  <c r="A1237" i="4"/>
  <c r="H1237" i="4" s="1"/>
  <c r="A1238" i="4"/>
  <c r="H1238" i="4" s="1"/>
  <c r="A1239" i="4"/>
  <c r="H1239" i="4" s="1"/>
  <c r="A1240" i="4"/>
  <c r="H1240" i="4" s="1"/>
  <c r="A1241" i="4"/>
  <c r="H1241" i="4" s="1"/>
  <c r="A1242" i="4"/>
  <c r="H1242" i="4" s="1"/>
  <c r="A1243" i="4"/>
  <c r="H1243" i="4" s="1"/>
  <c r="A1244" i="4"/>
  <c r="A1245" i="4"/>
  <c r="H1245" i="4" s="1"/>
  <c r="A1246" i="4"/>
  <c r="H1246" i="4" s="1"/>
  <c r="A1247" i="4"/>
  <c r="H1247" i="4" s="1"/>
  <c r="A1248" i="4"/>
  <c r="H1248" i="4" s="1"/>
  <c r="A1249" i="4"/>
  <c r="H1249" i="4" s="1"/>
  <c r="A1250" i="4"/>
  <c r="H1250" i="4" s="1"/>
  <c r="A1251" i="4"/>
  <c r="H1251" i="4" s="1"/>
  <c r="A1252" i="4"/>
  <c r="H1252" i="4" s="1"/>
  <c r="A1253" i="4"/>
  <c r="H1253" i="4" s="1"/>
  <c r="A1254" i="4"/>
  <c r="H1254" i="4" s="1"/>
  <c r="A1255" i="4"/>
  <c r="H1255" i="4" s="1"/>
  <c r="A1256" i="4"/>
  <c r="H1256" i="4" s="1"/>
  <c r="A1257" i="4"/>
  <c r="H1257" i="4" s="1"/>
  <c r="A1258" i="4"/>
  <c r="H1258" i="4" s="1"/>
  <c r="A1259" i="4"/>
  <c r="H1259" i="4" s="1"/>
  <c r="A1260" i="4"/>
  <c r="H1260" i="4" s="1"/>
  <c r="A1261" i="4"/>
  <c r="H1261" i="4" s="1"/>
  <c r="A1262" i="4"/>
  <c r="H1262" i="4" s="1"/>
  <c r="A1263" i="4"/>
  <c r="H1263" i="4" s="1"/>
  <c r="A1264" i="4"/>
  <c r="H1264" i="4" s="1"/>
  <c r="A1265" i="4"/>
  <c r="H1265" i="4" s="1"/>
  <c r="A1266" i="4"/>
  <c r="H1266" i="4" s="1"/>
  <c r="A1267" i="4"/>
  <c r="H1267" i="4" s="1"/>
  <c r="A1268" i="4"/>
  <c r="H1268" i="4" s="1"/>
  <c r="A1269" i="4"/>
  <c r="H1269" i="4" s="1"/>
  <c r="A1270" i="4"/>
  <c r="H1270" i="4" s="1"/>
  <c r="A1271" i="4"/>
  <c r="H1271" i="4" s="1"/>
  <c r="A1272" i="4"/>
  <c r="H1272" i="4" s="1"/>
  <c r="A1273" i="4"/>
  <c r="H1273" i="4" s="1"/>
  <c r="A1274" i="4"/>
  <c r="H1274" i="4" s="1"/>
  <c r="A1275" i="4"/>
  <c r="H1275" i="4" s="1"/>
  <c r="A1276" i="4"/>
  <c r="H1276" i="4" s="1"/>
  <c r="A1277" i="4"/>
  <c r="H1277" i="4" s="1"/>
  <c r="A1278" i="4"/>
  <c r="H1278" i="4" s="1"/>
  <c r="A1279" i="4"/>
  <c r="H1279" i="4" s="1"/>
  <c r="A1280" i="4"/>
  <c r="H1280" i="4" s="1"/>
  <c r="A1281" i="4"/>
  <c r="H1281" i="4" s="1"/>
  <c r="A1282" i="4"/>
  <c r="H1282" i="4" s="1"/>
  <c r="A1283" i="4"/>
  <c r="H1283" i="4" s="1"/>
  <c r="A1284" i="4"/>
  <c r="H1284" i="4" s="1"/>
  <c r="A1285" i="4"/>
  <c r="H1285" i="4" s="1"/>
  <c r="A1286" i="4"/>
  <c r="H1286" i="4" s="1"/>
  <c r="A1287" i="4"/>
  <c r="H1287" i="4" s="1"/>
  <c r="A1288" i="4"/>
  <c r="H1288" i="4" s="1"/>
  <c r="A1289" i="4"/>
  <c r="H1289" i="4" s="1"/>
  <c r="A1290" i="4"/>
  <c r="H1290" i="4" s="1"/>
  <c r="A1291" i="4"/>
  <c r="H1291" i="4" s="1"/>
  <c r="A1292" i="4"/>
  <c r="H1292" i="4" s="1"/>
  <c r="A1293" i="4"/>
  <c r="H1293" i="4" s="1"/>
  <c r="A1294" i="4"/>
  <c r="H1294" i="4" s="1"/>
  <c r="A1295" i="4"/>
  <c r="H1295" i="4" s="1"/>
  <c r="A1296" i="4"/>
  <c r="H1296" i="4" s="1"/>
  <c r="A1297" i="4"/>
  <c r="H1297" i="4" s="1"/>
  <c r="A1298" i="4"/>
  <c r="H1298" i="4" s="1"/>
  <c r="A1299" i="4"/>
  <c r="H1299" i="4" s="1"/>
  <c r="A1300" i="4"/>
  <c r="H1300" i="4" s="1"/>
  <c r="A1301" i="4"/>
  <c r="H1301" i="4" s="1"/>
  <c r="A1302" i="4"/>
  <c r="H1302" i="4" s="1"/>
  <c r="A1303" i="4"/>
  <c r="H1303" i="4" s="1"/>
  <c r="A1304" i="4"/>
  <c r="H1304" i="4" s="1"/>
  <c r="A1305" i="4"/>
  <c r="H1305" i="4" s="1"/>
  <c r="A1306" i="4"/>
  <c r="H1306" i="4" s="1"/>
  <c r="A1307" i="4"/>
  <c r="H1307" i="4" s="1"/>
  <c r="A1308" i="4"/>
  <c r="H1308" i="4" s="1"/>
  <c r="A1309" i="4"/>
  <c r="H1309" i="4" s="1"/>
  <c r="A1310" i="4"/>
  <c r="H1310" i="4" s="1"/>
  <c r="A1311" i="4"/>
  <c r="H1311" i="4" s="1"/>
  <c r="A1312" i="4"/>
  <c r="H1312" i="4" s="1"/>
  <c r="A1313" i="4"/>
  <c r="H1313" i="4" s="1"/>
  <c r="A1314" i="4"/>
  <c r="H1314" i="4" s="1"/>
  <c r="A1315" i="4"/>
  <c r="H1315" i="4" s="1"/>
  <c r="A1316" i="4"/>
  <c r="H1316" i="4" s="1"/>
  <c r="A1317" i="4"/>
  <c r="H1317" i="4" s="1"/>
  <c r="A1318" i="4"/>
  <c r="H1318" i="4" s="1"/>
  <c r="A1319" i="4"/>
  <c r="H1319" i="4" s="1"/>
  <c r="A1320" i="4"/>
  <c r="H1320" i="4" s="1"/>
  <c r="A1321" i="4"/>
  <c r="H1321" i="4" s="1"/>
  <c r="A1322" i="4"/>
  <c r="H1322" i="4" s="1"/>
  <c r="A1323" i="4"/>
  <c r="H1323" i="4" s="1"/>
  <c r="A1324" i="4"/>
  <c r="H1324" i="4" s="1"/>
  <c r="A1325" i="4"/>
  <c r="H1325" i="4" s="1"/>
  <c r="A1326" i="4"/>
  <c r="H1326" i="4" s="1"/>
  <c r="A1327" i="4"/>
  <c r="H1327" i="4" s="1"/>
  <c r="A1328" i="4"/>
  <c r="H1328" i="4" s="1"/>
  <c r="A1329" i="4"/>
  <c r="H1329" i="4" s="1"/>
  <c r="A1330" i="4"/>
  <c r="H1330" i="4" s="1"/>
  <c r="A1331" i="4"/>
  <c r="H1331" i="4" s="1"/>
  <c r="A1332" i="4"/>
  <c r="H1332" i="4" s="1"/>
  <c r="A1333" i="4"/>
  <c r="H1333" i="4" s="1"/>
  <c r="A1334" i="4"/>
  <c r="H1334" i="4" s="1"/>
  <c r="A1335" i="4"/>
  <c r="H1335" i="4" s="1"/>
  <c r="A1336" i="4"/>
  <c r="H1336" i="4" s="1"/>
  <c r="A1337" i="4"/>
  <c r="H1337" i="4" s="1"/>
  <c r="A1338" i="4"/>
  <c r="H1338" i="4" s="1"/>
  <c r="A1339" i="4"/>
  <c r="H1339" i="4" s="1"/>
  <c r="A1340" i="4"/>
  <c r="H1340" i="4" s="1"/>
  <c r="A1341" i="4"/>
  <c r="H1341" i="4" s="1"/>
  <c r="A1342" i="4"/>
  <c r="H1342" i="4" s="1"/>
  <c r="A1343" i="4"/>
  <c r="H1343" i="4" s="1"/>
  <c r="A1344" i="4"/>
  <c r="H1344" i="4" s="1"/>
  <c r="A1345" i="4"/>
  <c r="H1345" i="4" s="1"/>
  <c r="A1346" i="4"/>
  <c r="H1346" i="4" s="1"/>
  <c r="A1347" i="4"/>
  <c r="H1347" i="4" s="1"/>
  <c r="A1348" i="4"/>
  <c r="H1348" i="4" s="1"/>
  <c r="A1349" i="4"/>
  <c r="H1349" i="4" s="1"/>
  <c r="A1350" i="4"/>
  <c r="H1350" i="4" s="1"/>
  <c r="A1351" i="4"/>
  <c r="H1351" i="4" s="1"/>
  <c r="A1352" i="4"/>
  <c r="H1352" i="4" s="1"/>
  <c r="A1353" i="4"/>
  <c r="H1353" i="4" s="1"/>
  <c r="A1354" i="4"/>
  <c r="H1354" i="4" s="1"/>
  <c r="A1355" i="4"/>
  <c r="H1355" i="4" s="1"/>
  <c r="A1356" i="4"/>
  <c r="H1356" i="4" s="1"/>
  <c r="A1357" i="4"/>
  <c r="H1357" i="4" s="1"/>
  <c r="A1358" i="4"/>
  <c r="H1358" i="4" s="1"/>
  <c r="A1359" i="4"/>
  <c r="H1359" i="4" s="1"/>
  <c r="A1360" i="4"/>
  <c r="H1360" i="4" s="1"/>
  <c r="A1361" i="4"/>
  <c r="H1361" i="4" s="1"/>
  <c r="A1362" i="4"/>
  <c r="H1362" i="4" s="1"/>
  <c r="A1363" i="4"/>
  <c r="H1363" i="4" s="1"/>
  <c r="A1364" i="4"/>
  <c r="H1364" i="4" s="1"/>
  <c r="A1365" i="4"/>
  <c r="H1365" i="4" s="1"/>
  <c r="A1366" i="4"/>
  <c r="H1366" i="4" s="1"/>
  <c r="A1367" i="4"/>
  <c r="H1367" i="4" s="1"/>
  <c r="A1368" i="4"/>
  <c r="H1368" i="4" s="1"/>
  <c r="A1369" i="4"/>
  <c r="H1369" i="4" s="1"/>
  <c r="A1370" i="4"/>
  <c r="H1370" i="4" s="1"/>
  <c r="A1371" i="4"/>
  <c r="H1371" i="4" s="1"/>
  <c r="A1372" i="4"/>
  <c r="H1372" i="4" s="1"/>
  <c r="A1373" i="4"/>
  <c r="H1373" i="4" s="1"/>
  <c r="A1374" i="4"/>
  <c r="H1374" i="4" s="1"/>
  <c r="A1375" i="4"/>
  <c r="H1375" i="4" s="1"/>
  <c r="A1376" i="4"/>
  <c r="H1376" i="4" s="1"/>
  <c r="A1377" i="4"/>
  <c r="H1377" i="4" s="1"/>
  <c r="A1378" i="4"/>
  <c r="H1378" i="4" s="1"/>
  <c r="A1379" i="4"/>
  <c r="H1379" i="4" s="1"/>
  <c r="A1380" i="4"/>
  <c r="H1380" i="4" s="1"/>
  <c r="A1381" i="4"/>
  <c r="H1381" i="4" s="1"/>
  <c r="A1382" i="4"/>
  <c r="H1382" i="4" s="1"/>
  <c r="A1383" i="4"/>
  <c r="H1383" i="4" s="1"/>
  <c r="A1384" i="4"/>
  <c r="H1384" i="4" s="1"/>
  <c r="A1385" i="4"/>
  <c r="H1385" i="4" s="1"/>
  <c r="A1386" i="4"/>
  <c r="H1386" i="4" s="1"/>
  <c r="A1387" i="4"/>
  <c r="H1387" i="4" s="1"/>
  <c r="A1388" i="4"/>
  <c r="H1388" i="4" s="1"/>
  <c r="A1389" i="4"/>
  <c r="H1389" i="4" s="1"/>
  <c r="A1390" i="4"/>
  <c r="H1390" i="4" s="1"/>
  <c r="A1391" i="4"/>
  <c r="H1391" i="4" s="1"/>
  <c r="A1392" i="4"/>
  <c r="H1392" i="4" s="1"/>
  <c r="A1393" i="4"/>
  <c r="H1393" i="4" s="1"/>
  <c r="A1394" i="4"/>
  <c r="H1394" i="4" s="1"/>
  <c r="A1395" i="4"/>
  <c r="H1395" i="4" s="1"/>
  <c r="A1396" i="4"/>
  <c r="H1396" i="4" s="1"/>
  <c r="A1397" i="4"/>
  <c r="H1397" i="4" s="1"/>
  <c r="A1398" i="4"/>
  <c r="H1398" i="4" s="1"/>
  <c r="A1399" i="4"/>
  <c r="H1399" i="4" s="1"/>
  <c r="A1400" i="4"/>
  <c r="H1400" i="4" s="1"/>
  <c r="A1401" i="4"/>
  <c r="H1401" i="4" s="1"/>
  <c r="A1402" i="4"/>
  <c r="H1402" i="4" s="1"/>
  <c r="A1403" i="4"/>
  <c r="H1403" i="4" s="1"/>
  <c r="A1404" i="4"/>
  <c r="H1404" i="4" s="1"/>
  <c r="A1405" i="4"/>
  <c r="H1405" i="4" s="1"/>
  <c r="A1406" i="4"/>
  <c r="H1406" i="4" s="1"/>
  <c r="A1407" i="4"/>
  <c r="H1407" i="4" s="1"/>
  <c r="A1408" i="4"/>
  <c r="H1408" i="4" s="1"/>
  <c r="A1409" i="4"/>
  <c r="H1409" i="4" s="1"/>
  <c r="A1410" i="4"/>
  <c r="H1410" i="4" s="1"/>
  <c r="A1411" i="4"/>
  <c r="H1411" i="4" s="1"/>
  <c r="A1412" i="4"/>
  <c r="H1412" i="4" s="1"/>
  <c r="A1413" i="4"/>
  <c r="H1413" i="4" s="1"/>
  <c r="A1414" i="4"/>
  <c r="H1414" i="4" s="1"/>
  <c r="A1415" i="4"/>
  <c r="H1415" i="4" s="1"/>
  <c r="A1416" i="4"/>
  <c r="H1416" i="4" s="1"/>
  <c r="A1417" i="4"/>
  <c r="H1417" i="4" s="1"/>
  <c r="A1418" i="4"/>
  <c r="H1418" i="4" s="1"/>
  <c r="A1419" i="4"/>
  <c r="H1419" i="4" s="1"/>
  <c r="A1420" i="4"/>
  <c r="H1420" i="4" s="1"/>
  <c r="A1421" i="4"/>
  <c r="H1421" i="4" s="1"/>
  <c r="A1422" i="4"/>
  <c r="H1422" i="4" s="1"/>
  <c r="A1423" i="4"/>
  <c r="H1423" i="4" s="1"/>
  <c r="A1424" i="4"/>
  <c r="H1424" i="4" s="1"/>
  <c r="A1425" i="4"/>
  <c r="H1425" i="4" s="1"/>
  <c r="A1426" i="4"/>
  <c r="H1426" i="4" s="1"/>
  <c r="A1427" i="4"/>
  <c r="H1427" i="4" s="1"/>
  <c r="A1428" i="4"/>
  <c r="H1428" i="4" s="1"/>
  <c r="A1429" i="4"/>
  <c r="H1429" i="4" s="1"/>
  <c r="A1430" i="4"/>
  <c r="H1430" i="4" s="1"/>
  <c r="A1431" i="4"/>
  <c r="H1431" i="4" s="1"/>
  <c r="A1432" i="4"/>
  <c r="H1432" i="4" s="1"/>
  <c r="A1433" i="4"/>
  <c r="H1433" i="4" s="1"/>
  <c r="A1434" i="4"/>
  <c r="H1434" i="4" s="1"/>
  <c r="A1435" i="4"/>
  <c r="H1435" i="4" s="1"/>
  <c r="A1436" i="4"/>
  <c r="H1436" i="4" s="1"/>
  <c r="A1437" i="4"/>
  <c r="H1437" i="4" s="1"/>
  <c r="A1438" i="4"/>
  <c r="H1438" i="4" s="1"/>
  <c r="A1439" i="4"/>
  <c r="H1439" i="4" s="1"/>
  <c r="A1440" i="4"/>
  <c r="H1440" i="4" s="1"/>
  <c r="A1441" i="4"/>
  <c r="H1441" i="4" s="1"/>
  <c r="A1442" i="4"/>
  <c r="H1442" i="4" s="1"/>
  <c r="A1443" i="4"/>
  <c r="H1443" i="4" s="1"/>
  <c r="A1444" i="4"/>
  <c r="H1444" i="4" s="1"/>
  <c r="A1445" i="4"/>
  <c r="H1445" i="4" s="1"/>
  <c r="A1446" i="4"/>
  <c r="H1446" i="4" s="1"/>
  <c r="A1447" i="4"/>
  <c r="H1447" i="4" s="1"/>
  <c r="A1448" i="4"/>
  <c r="H1448" i="4" s="1"/>
  <c r="A1449" i="4"/>
  <c r="H1449" i="4" s="1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57" i="4"/>
  <c r="H1457" i="4" s="1"/>
  <c r="A1458" i="4"/>
  <c r="H1458" i="4" s="1"/>
  <c r="A1459" i="4"/>
  <c r="H1459" i="4" s="1"/>
  <c r="A1460" i="4"/>
  <c r="H1460" i="4" s="1"/>
  <c r="A1461" i="4"/>
  <c r="H1461" i="4" s="1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H1470" i="4" s="1"/>
  <c r="A1471" i="4"/>
  <c r="H1471" i="4" s="1"/>
  <c r="A1472" i="4"/>
  <c r="H1472" i="4" s="1"/>
  <c r="A1473" i="4"/>
  <c r="H1473" i="4" s="1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H1482" i="4" s="1"/>
  <c r="A1483" i="4"/>
  <c r="H1483" i="4" s="1"/>
  <c r="A1484" i="4"/>
  <c r="H1484" i="4" s="1"/>
  <c r="A1485" i="4"/>
  <c r="H1485" i="4" s="1"/>
  <c r="A1486" i="4"/>
  <c r="H1486" i="4" s="1"/>
  <c r="A1487" i="4"/>
  <c r="H1487" i="4" s="1"/>
  <c r="A1488" i="4"/>
  <c r="H1488" i="4" s="1"/>
  <c r="A1489" i="4"/>
  <c r="H1489" i="4" s="1"/>
  <c r="A1490" i="4"/>
  <c r="H1490" i="4" s="1"/>
  <c r="A1491" i="4"/>
  <c r="H1491" i="4" s="1"/>
  <c r="A1492" i="4"/>
  <c r="H1492" i="4" s="1"/>
  <c r="A1493" i="4"/>
  <c r="H1493" i="4" s="1"/>
  <c r="A1494" i="4"/>
  <c r="H1494" i="4" s="1"/>
  <c r="A1495" i="4"/>
  <c r="H1495" i="4" s="1"/>
  <c r="A1496" i="4"/>
  <c r="H1496" i="4" s="1"/>
  <c r="A1497" i="4"/>
  <c r="H1497" i="4" s="1"/>
  <c r="A1498" i="4"/>
  <c r="H1498" i="4" s="1"/>
  <c r="A1499" i="4"/>
  <c r="H1499" i="4" s="1"/>
  <c r="A1500" i="4"/>
  <c r="H1500" i="4" s="1"/>
  <c r="A1501" i="4"/>
  <c r="H1501" i="4" s="1"/>
  <c r="A1502" i="4"/>
  <c r="H1502" i="4" s="1"/>
  <c r="A1503" i="4"/>
  <c r="H1503" i="4" s="1"/>
  <c r="A1504" i="4"/>
  <c r="H1504" i="4" s="1"/>
  <c r="A1505" i="4"/>
  <c r="H1505" i="4" s="1"/>
  <c r="A1506" i="4"/>
  <c r="H1506" i="4" s="1"/>
  <c r="A1507" i="4"/>
  <c r="H1507" i="4" s="1"/>
  <c r="A1508" i="4"/>
  <c r="H1508" i="4" s="1"/>
  <c r="A1509" i="4"/>
  <c r="H1509" i="4" s="1"/>
  <c r="A1510" i="4"/>
  <c r="H1510" i="4" s="1"/>
  <c r="A1511" i="4"/>
  <c r="H1511" i="4" s="1"/>
  <c r="A1512" i="4"/>
  <c r="H1512" i="4" s="1"/>
  <c r="A1513" i="4"/>
  <c r="H1513" i="4" s="1"/>
  <c r="A1514" i="4"/>
  <c r="H1514" i="4" s="1"/>
  <c r="A1515" i="4"/>
  <c r="H1515" i="4" s="1"/>
  <c r="A1516" i="4"/>
  <c r="H1516" i="4" s="1"/>
  <c r="A1517" i="4"/>
  <c r="H1517" i="4" s="1"/>
  <c r="A1518" i="4"/>
  <c r="H1518" i="4" s="1"/>
  <c r="A1519" i="4"/>
  <c r="H1519" i="4" s="1"/>
  <c r="A1520" i="4"/>
  <c r="H1520" i="4" s="1"/>
  <c r="A1521" i="4"/>
  <c r="H1521" i="4" s="1"/>
  <c r="A1522" i="4"/>
  <c r="H1522" i="4" s="1"/>
  <c r="A1523" i="4"/>
  <c r="H1523" i="4" s="1"/>
  <c r="A1524" i="4"/>
  <c r="H1524" i="4" s="1"/>
  <c r="A1525" i="4"/>
  <c r="H1525" i="4" s="1"/>
  <c r="A1526" i="4"/>
  <c r="H1526" i="4" s="1"/>
  <c r="A1527" i="4"/>
  <c r="H1527" i="4" s="1"/>
  <c r="A1528" i="4"/>
  <c r="H1528" i="4" s="1"/>
  <c r="A1529" i="4"/>
  <c r="H1529" i="4" s="1"/>
  <c r="A1530" i="4"/>
  <c r="H1530" i="4" s="1"/>
  <c r="A1531" i="4"/>
  <c r="H1531" i="4" s="1"/>
  <c r="A1532" i="4"/>
  <c r="H1532" i="4" s="1"/>
  <c r="A1533" i="4"/>
  <c r="H1533" i="4" s="1"/>
  <c r="A1534" i="4"/>
  <c r="H1534" i="4" s="1"/>
  <c r="A1535" i="4"/>
  <c r="H1535" i="4" s="1"/>
  <c r="A1536" i="4"/>
  <c r="H1536" i="4" s="1"/>
  <c r="A1537" i="4"/>
  <c r="H1537" i="4" s="1"/>
  <c r="A1538" i="4"/>
  <c r="H1538" i="4" s="1"/>
  <c r="A1539" i="4"/>
  <c r="H1539" i="4" s="1"/>
  <c r="A1540" i="4"/>
  <c r="H1540" i="4" s="1"/>
  <c r="A1541" i="4"/>
  <c r="H1541" i="4" s="1"/>
  <c r="A1542" i="4"/>
  <c r="H1542" i="4" s="1"/>
  <c r="A1543" i="4"/>
  <c r="H1543" i="4" s="1"/>
  <c r="A1544" i="4"/>
  <c r="H1544" i="4" s="1"/>
  <c r="A1545" i="4"/>
  <c r="H1545" i="4" s="1"/>
  <c r="A1546" i="4"/>
  <c r="H1546" i="4" s="1"/>
  <c r="A1547" i="4"/>
  <c r="H1547" i="4" s="1"/>
  <c r="A1548" i="4"/>
  <c r="H1548" i="4" s="1"/>
  <c r="A1549" i="4"/>
  <c r="H1549" i="4" s="1"/>
  <c r="A1550" i="4"/>
  <c r="H1550" i="4" s="1"/>
  <c r="A1551" i="4"/>
  <c r="H1551" i="4" s="1"/>
  <c r="A1552" i="4"/>
  <c r="H1552" i="4" s="1"/>
  <c r="A1553" i="4"/>
  <c r="H1553" i="4" s="1"/>
  <c r="A1554" i="4"/>
  <c r="H1554" i="4" s="1"/>
  <c r="A1555" i="4"/>
  <c r="H1555" i="4" s="1"/>
  <c r="A1556" i="4"/>
  <c r="H1556" i="4" s="1"/>
  <c r="A1557" i="4"/>
  <c r="H1557" i="4" s="1"/>
  <c r="A1558" i="4"/>
  <c r="H1558" i="4" s="1"/>
  <c r="A1559" i="4"/>
  <c r="H1559" i="4" s="1"/>
  <c r="A1560" i="4"/>
  <c r="H1560" i="4" s="1"/>
  <c r="A1561" i="4"/>
  <c r="H1561" i="4" s="1"/>
  <c r="A1562" i="4"/>
  <c r="H1562" i="4" s="1"/>
  <c r="A1563" i="4"/>
  <c r="H1563" i="4" s="1"/>
  <c r="A1564" i="4"/>
  <c r="H1564" i="4" s="1"/>
  <c r="A1565" i="4"/>
  <c r="H1565" i="4" s="1"/>
  <c r="A1566" i="4"/>
  <c r="H1566" i="4" s="1"/>
  <c r="A1567" i="4"/>
  <c r="H1567" i="4" s="1"/>
  <c r="A1568" i="4"/>
  <c r="H1568" i="4" s="1"/>
  <c r="A1569" i="4"/>
  <c r="H1569" i="4" s="1"/>
  <c r="A1570" i="4"/>
  <c r="H1570" i="4" s="1"/>
  <c r="A1571" i="4"/>
  <c r="H1571" i="4" s="1"/>
  <c r="A1572" i="4"/>
  <c r="H1572" i="4" s="1"/>
  <c r="A1573" i="4"/>
  <c r="H1573" i="4" s="1"/>
  <c r="A1574" i="4"/>
  <c r="H1574" i="4" s="1"/>
  <c r="A1575" i="4"/>
  <c r="H1575" i="4" s="1"/>
  <c r="A1576" i="4"/>
  <c r="H1576" i="4" s="1"/>
  <c r="A1577" i="4"/>
  <c r="H1577" i="4" s="1"/>
  <c r="A1578" i="4"/>
  <c r="H1578" i="4" s="1"/>
  <c r="A1579" i="4"/>
  <c r="H1579" i="4" s="1"/>
  <c r="A1580" i="4"/>
  <c r="H1580" i="4" s="1"/>
  <c r="A1581" i="4"/>
  <c r="H1581" i="4" s="1"/>
  <c r="A1582" i="4"/>
  <c r="H1582" i="4" s="1"/>
  <c r="A1583" i="4"/>
  <c r="H1583" i="4" s="1"/>
  <c r="A1584" i="4"/>
  <c r="H1584" i="4" s="1"/>
  <c r="A1585" i="4"/>
  <c r="H1585" i="4" s="1"/>
  <c r="A1586" i="4"/>
  <c r="H1586" i="4" s="1"/>
  <c r="A1587" i="4"/>
  <c r="H1587" i="4" s="1"/>
  <c r="A1588" i="4"/>
  <c r="H1588" i="4" s="1"/>
  <c r="A1589" i="4"/>
  <c r="H1589" i="4" s="1"/>
  <c r="A1590" i="4"/>
  <c r="H1590" i="4" s="1"/>
  <c r="A1591" i="4"/>
  <c r="H1591" i="4" s="1"/>
  <c r="A1592" i="4"/>
  <c r="H1592" i="4" s="1"/>
  <c r="A1593" i="4"/>
  <c r="H1593" i="4" s="1"/>
  <c r="A1594" i="4"/>
  <c r="H1594" i="4" s="1"/>
  <c r="A1595" i="4"/>
  <c r="H1595" i="4" s="1"/>
  <c r="A1596" i="4"/>
  <c r="H1596" i="4" s="1"/>
  <c r="A1597" i="4"/>
  <c r="H1597" i="4" s="1"/>
  <c r="A1598" i="4"/>
  <c r="H1598" i="4" s="1"/>
  <c r="A1599" i="4"/>
  <c r="H1599" i="4" s="1"/>
  <c r="A1600" i="4"/>
  <c r="H1600" i="4" s="1"/>
  <c r="A1601" i="4"/>
  <c r="H1601" i="4" s="1"/>
  <c r="A1602" i="4"/>
  <c r="H1602" i="4" s="1"/>
  <c r="A1603" i="4"/>
  <c r="H1603" i="4" s="1"/>
  <c r="A1604" i="4"/>
  <c r="H1604" i="4" s="1"/>
  <c r="A1605" i="4"/>
  <c r="H1605" i="4" s="1"/>
  <c r="A1606" i="4"/>
  <c r="H1606" i="4" s="1"/>
  <c r="A1607" i="4"/>
  <c r="H1607" i="4" s="1"/>
  <c r="A1608" i="4"/>
  <c r="H1608" i="4" s="1"/>
  <c r="A1609" i="4"/>
  <c r="H1609" i="4" s="1"/>
  <c r="A1610" i="4"/>
  <c r="H1610" i="4" s="1"/>
  <c r="A1611" i="4"/>
  <c r="H1611" i="4" s="1"/>
  <c r="A1612" i="4"/>
  <c r="H1612" i="4" s="1"/>
  <c r="A1613" i="4"/>
  <c r="H1613" i="4" s="1"/>
  <c r="A1614" i="4"/>
  <c r="H1614" i="4" s="1"/>
  <c r="A1615" i="4"/>
  <c r="H1615" i="4" s="1"/>
  <c r="A1616" i="4"/>
  <c r="H1616" i="4" s="1"/>
  <c r="A1617" i="4"/>
  <c r="H1617" i="4" s="1"/>
  <c r="A1618" i="4"/>
  <c r="H1618" i="4" s="1"/>
  <c r="A1619" i="4"/>
  <c r="H1619" i="4" s="1"/>
  <c r="A1620" i="4"/>
  <c r="H1620" i="4" s="1"/>
  <c r="A1621" i="4"/>
  <c r="H1621" i="4" s="1"/>
  <c r="A1622" i="4"/>
  <c r="H1622" i="4" s="1"/>
  <c r="A1623" i="4"/>
  <c r="H1623" i="4" s="1"/>
  <c r="A1624" i="4"/>
  <c r="H1624" i="4" s="1"/>
  <c r="A1625" i="4"/>
  <c r="H1625" i="4" s="1"/>
  <c r="A1626" i="4"/>
  <c r="H1626" i="4" s="1"/>
  <c r="A1627" i="4"/>
  <c r="H1627" i="4" s="1"/>
  <c r="A1628" i="4"/>
  <c r="H1628" i="4" s="1"/>
  <c r="A1629" i="4"/>
  <c r="H1629" i="4" s="1"/>
  <c r="A1630" i="4"/>
  <c r="H1630" i="4" s="1"/>
  <c r="A1631" i="4"/>
  <c r="H1631" i="4" s="1"/>
  <c r="A1632" i="4"/>
  <c r="H1632" i="4" s="1"/>
  <c r="A1633" i="4"/>
  <c r="H1633" i="4" s="1"/>
  <c r="A1634" i="4"/>
  <c r="H1634" i="4" s="1"/>
  <c r="A1635" i="4"/>
  <c r="H1635" i="4" s="1"/>
  <c r="A1636" i="4"/>
  <c r="H1636" i="4" s="1"/>
  <c r="A1637" i="4"/>
  <c r="H1637" i="4" s="1"/>
  <c r="A1638" i="4"/>
  <c r="H1638" i="4" s="1"/>
  <c r="A1639" i="4"/>
  <c r="H1639" i="4" s="1"/>
  <c r="A1640" i="4"/>
  <c r="H1640" i="4" s="1"/>
  <c r="A1641" i="4"/>
  <c r="H1641" i="4" s="1"/>
  <c r="A1642" i="4"/>
  <c r="H1642" i="4" s="1"/>
  <c r="A1643" i="4"/>
  <c r="H1643" i="4" s="1"/>
  <c r="A1644" i="4"/>
  <c r="H1644" i="4" s="1"/>
  <c r="A1645" i="4"/>
  <c r="H1645" i="4" s="1"/>
  <c r="A1646" i="4"/>
  <c r="H1646" i="4" s="1"/>
  <c r="A1647" i="4"/>
  <c r="H1647" i="4" s="1"/>
  <c r="A1648" i="4"/>
  <c r="H1648" i="4" s="1"/>
  <c r="A1649" i="4"/>
  <c r="H1649" i="4" s="1"/>
  <c r="A1650" i="4"/>
  <c r="H1650" i="4" s="1"/>
  <c r="A1651" i="4"/>
  <c r="H1651" i="4" s="1"/>
  <c r="A1652" i="4"/>
  <c r="H1652" i="4" s="1"/>
  <c r="A1653" i="4"/>
  <c r="H1653" i="4" s="1"/>
  <c r="A1654" i="4"/>
  <c r="H1654" i="4" s="1"/>
  <c r="A1655" i="4"/>
  <c r="H1655" i="4" s="1"/>
  <c r="A1656" i="4"/>
  <c r="H1656" i="4" s="1"/>
  <c r="A1657" i="4"/>
  <c r="H1657" i="4" s="1"/>
  <c r="A1658" i="4"/>
  <c r="H1658" i="4" s="1"/>
  <c r="A1659" i="4"/>
  <c r="H1659" i="4" s="1"/>
  <c r="A1660" i="4"/>
  <c r="H1660" i="4" s="1"/>
  <c r="A1661" i="4"/>
  <c r="H1661" i="4" s="1"/>
  <c r="A1662" i="4"/>
  <c r="H1662" i="4" s="1"/>
  <c r="A1663" i="4"/>
  <c r="H1663" i="4" s="1"/>
  <c r="A1664" i="4"/>
  <c r="H1664" i="4" s="1"/>
  <c r="A1665" i="4"/>
  <c r="H1665" i="4" s="1"/>
  <c r="A1666" i="4"/>
  <c r="H1666" i="4" s="1"/>
  <c r="A1667" i="4"/>
  <c r="H1667" i="4" s="1"/>
  <c r="A1668" i="4"/>
  <c r="H1668" i="4" s="1"/>
  <c r="A1669" i="4"/>
  <c r="H1669" i="4" s="1"/>
  <c r="A1670" i="4"/>
  <c r="H1670" i="4" s="1"/>
  <c r="A1671" i="4"/>
  <c r="H1671" i="4" s="1"/>
  <c r="A1672" i="4"/>
  <c r="H1672" i="4" s="1"/>
  <c r="A1673" i="4"/>
  <c r="H1673" i="4" s="1"/>
  <c r="A1674" i="4"/>
  <c r="H1674" i="4" s="1"/>
  <c r="A1675" i="4"/>
  <c r="H1675" i="4" s="1"/>
  <c r="A1676" i="4"/>
  <c r="H1676" i="4" s="1"/>
  <c r="A1677" i="4"/>
  <c r="H1677" i="4" s="1"/>
  <c r="A1678" i="4"/>
  <c r="H1678" i="4" s="1"/>
  <c r="A1679" i="4"/>
  <c r="H1679" i="4" s="1"/>
  <c r="A1680" i="4"/>
  <c r="H1680" i="4" s="1"/>
  <c r="A1681" i="4"/>
  <c r="H1681" i="4" s="1"/>
  <c r="A1682" i="4"/>
  <c r="H1682" i="4" s="1"/>
  <c r="A1683" i="4"/>
  <c r="H1683" i="4" s="1"/>
  <c r="A1684" i="4"/>
  <c r="H1684" i="4" s="1"/>
  <c r="A1685" i="4"/>
  <c r="H1685" i="4" s="1"/>
  <c r="A1686" i="4"/>
  <c r="H1686" i="4" s="1"/>
  <c r="A1687" i="4"/>
  <c r="H1687" i="4" s="1"/>
  <c r="A1688" i="4"/>
  <c r="H1688" i="4" s="1"/>
  <c r="A1689" i="4"/>
  <c r="H1689" i="4" s="1"/>
  <c r="A1690" i="4"/>
  <c r="H1690" i="4" s="1"/>
  <c r="A1691" i="4"/>
  <c r="H1691" i="4" s="1"/>
  <c r="A1692" i="4"/>
  <c r="H1692" i="4" s="1"/>
  <c r="A1693" i="4"/>
  <c r="H1693" i="4" s="1"/>
  <c r="A1694" i="4"/>
  <c r="H1694" i="4" s="1"/>
  <c r="A1695" i="4"/>
  <c r="H1695" i="4" s="1"/>
  <c r="A1696" i="4"/>
  <c r="H1696" i="4" s="1"/>
  <c r="A1697" i="4"/>
  <c r="H1697" i="4" s="1"/>
  <c r="A1698" i="4"/>
  <c r="H1698" i="4" s="1"/>
  <c r="A1699" i="4"/>
  <c r="H1699" i="4" s="1"/>
  <c r="A1700" i="4"/>
  <c r="H1700" i="4" s="1"/>
  <c r="A1701" i="4"/>
  <c r="H1701" i="4" s="1"/>
  <c r="A1702" i="4"/>
  <c r="H1702" i="4" s="1"/>
  <c r="A1703" i="4"/>
  <c r="H1703" i="4" s="1"/>
  <c r="A1704" i="4"/>
  <c r="H1704" i="4" s="1"/>
  <c r="A1705" i="4"/>
  <c r="H1705" i="4" s="1"/>
  <c r="A1706" i="4"/>
  <c r="H1706" i="4" s="1"/>
  <c r="A1707" i="4"/>
  <c r="H1707" i="4" s="1"/>
  <c r="A1708" i="4"/>
  <c r="H1708" i="4" s="1"/>
  <c r="A1709" i="4"/>
  <c r="H1709" i="4" s="1"/>
  <c r="A1710" i="4"/>
  <c r="H1710" i="4" s="1"/>
  <c r="A1711" i="4"/>
  <c r="H1711" i="4" s="1"/>
  <c r="A1712" i="4"/>
  <c r="H1712" i="4" s="1"/>
  <c r="A1713" i="4"/>
  <c r="H1713" i="4" s="1"/>
  <c r="A1714" i="4"/>
  <c r="H1714" i="4" s="1"/>
  <c r="A1715" i="4"/>
  <c r="H1715" i="4" s="1"/>
  <c r="A1716" i="4"/>
  <c r="H1716" i="4" s="1"/>
  <c r="A1717" i="4"/>
  <c r="H1717" i="4" s="1"/>
  <c r="A1718" i="4"/>
  <c r="H1718" i="4" s="1"/>
  <c r="A1719" i="4"/>
  <c r="H1719" i="4" s="1"/>
  <c r="A1720" i="4"/>
  <c r="H1720" i="4" s="1"/>
  <c r="A1721" i="4"/>
  <c r="H1721" i="4" s="1"/>
  <c r="A1722" i="4"/>
  <c r="H1722" i="4" s="1"/>
  <c r="A1723" i="4"/>
  <c r="H1723" i="4" s="1"/>
  <c r="A1724" i="4"/>
  <c r="H1724" i="4" s="1"/>
  <c r="A1725" i="4"/>
  <c r="H1725" i="4" s="1"/>
  <c r="A1726" i="4"/>
  <c r="H1726" i="4" s="1"/>
  <c r="A1727" i="4"/>
  <c r="H1727" i="4" s="1"/>
  <c r="A1728" i="4"/>
  <c r="H1728" i="4" s="1"/>
  <c r="A1729" i="4"/>
  <c r="H1729" i="4" s="1"/>
  <c r="A1730" i="4"/>
  <c r="H1730" i="4" s="1"/>
  <c r="A1731" i="4"/>
  <c r="H1731" i="4" s="1"/>
  <c r="A1732" i="4"/>
  <c r="H1732" i="4" s="1"/>
  <c r="A1733" i="4"/>
  <c r="H1733" i="4" s="1"/>
  <c r="A1734" i="4"/>
  <c r="H1734" i="4" s="1"/>
  <c r="A1735" i="4"/>
  <c r="H1735" i="4" s="1"/>
  <c r="A1736" i="4"/>
  <c r="H1736" i="4" s="1"/>
  <c r="A1737" i="4"/>
  <c r="H1737" i="4" s="1"/>
  <c r="A1738" i="4"/>
  <c r="H1738" i="4" s="1"/>
  <c r="A1739" i="4"/>
  <c r="H1739" i="4" s="1"/>
  <c r="A1740" i="4"/>
  <c r="H1740" i="4" s="1"/>
  <c r="A1741" i="4"/>
  <c r="H1741" i="4" s="1"/>
  <c r="A1742" i="4"/>
  <c r="H1742" i="4" s="1"/>
  <c r="A1743" i="4"/>
  <c r="H1743" i="4" s="1"/>
  <c r="A1744" i="4"/>
  <c r="H1744" i="4" s="1"/>
  <c r="A1745" i="4"/>
  <c r="H1745" i="4" s="1"/>
  <c r="A1746" i="4"/>
  <c r="H1746" i="4" s="1"/>
  <c r="A1747" i="4"/>
  <c r="H1747" i="4" s="1"/>
  <c r="A1748" i="4"/>
  <c r="H1748" i="4" s="1"/>
  <c r="A1749" i="4"/>
  <c r="H1749" i="4" s="1"/>
  <c r="A1750" i="4"/>
  <c r="H1750" i="4" s="1"/>
  <c r="A1751" i="4"/>
  <c r="H1751" i="4" s="1"/>
  <c r="A1752" i="4"/>
  <c r="H1752" i="4" s="1"/>
  <c r="A1753" i="4"/>
  <c r="H1753" i="4" s="1"/>
  <c r="A1754" i="4"/>
  <c r="H1754" i="4" s="1"/>
  <c r="A1755" i="4"/>
  <c r="H1755" i="4" s="1"/>
  <c r="A1756" i="4"/>
  <c r="H1756" i="4" s="1"/>
  <c r="A1757" i="4"/>
  <c r="H1757" i="4" s="1"/>
  <c r="A1758" i="4"/>
  <c r="H1758" i="4" s="1"/>
  <c r="A1759" i="4"/>
  <c r="H1759" i="4" s="1"/>
  <c r="A1760" i="4"/>
  <c r="H1760" i="4" s="1"/>
  <c r="A1761" i="4"/>
  <c r="H1761" i="4" s="1"/>
  <c r="A1762" i="4"/>
  <c r="H1762" i="4" s="1"/>
  <c r="A1763" i="4"/>
  <c r="H1763" i="4" s="1"/>
  <c r="A1764" i="4"/>
  <c r="H1764" i="4" s="1"/>
  <c r="A1765" i="4"/>
  <c r="H1765" i="4" s="1"/>
  <c r="A1766" i="4"/>
  <c r="H1766" i="4" s="1"/>
  <c r="A1767" i="4"/>
  <c r="H1767" i="4" s="1"/>
  <c r="A1768" i="4"/>
  <c r="H1768" i="4" s="1"/>
  <c r="A1769" i="4"/>
  <c r="H1769" i="4" s="1"/>
  <c r="A1770" i="4"/>
  <c r="H1770" i="4" s="1"/>
  <c r="A1771" i="4"/>
  <c r="H1771" i="4" s="1"/>
  <c r="A1772" i="4"/>
  <c r="H1772" i="4" s="1"/>
  <c r="A1773" i="4"/>
  <c r="H1773" i="4" s="1"/>
  <c r="A1774" i="4"/>
  <c r="H1774" i="4" s="1"/>
  <c r="A1775" i="4"/>
  <c r="H1775" i="4" s="1"/>
  <c r="A1776" i="4"/>
  <c r="H1776" i="4" s="1"/>
  <c r="A1777" i="4"/>
  <c r="H1777" i="4" s="1"/>
  <c r="A1778" i="4"/>
  <c r="H1778" i="4" s="1"/>
  <c r="A1779" i="4"/>
  <c r="H1779" i="4" s="1"/>
  <c r="A1780" i="4"/>
  <c r="H1780" i="4" s="1"/>
  <c r="A1781" i="4"/>
  <c r="H1781" i="4" s="1"/>
  <c r="A1782" i="4"/>
  <c r="H1782" i="4" s="1"/>
  <c r="A1783" i="4"/>
  <c r="H1783" i="4" s="1"/>
  <c r="A1784" i="4"/>
  <c r="H1784" i="4" s="1"/>
  <c r="A1785" i="4"/>
  <c r="H1785" i="4" s="1"/>
  <c r="A1786" i="4"/>
  <c r="H1786" i="4" s="1"/>
  <c r="A1787" i="4"/>
  <c r="H1787" i="4" s="1"/>
  <c r="A1788" i="4"/>
  <c r="H1788" i="4" s="1"/>
  <c r="A1789" i="4"/>
  <c r="H1789" i="4" s="1"/>
  <c r="A1790" i="4"/>
  <c r="H1790" i="4" s="1"/>
  <c r="A1791" i="4"/>
  <c r="H1791" i="4" s="1"/>
  <c r="A1792" i="4"/>
  <c r="H1792" i="4" s="1"/>
  <c r="A1793" i="4"/>
  <c r="H1793" i="4" s="1"/>
  <c r="A1794" i="4"/>
  <c r="H1794" i="4" s="1"/>
  <c r="A1795" i="4"/>
  <c r="H1795" i="4" s="1"/>
  <c r="A1796" i="4"/>
  <c r="H1796" i="4" s="1"/>
  <c r="A1797" i="4"/>
  <c r="H1797" i="4" s="1"/>
  <c r="A1798" i="4"/>
  <c r="H1798" i="4" s="1"/>
  <c r="A1799" i="4"/>
  <c r="H1799" i="4" s="1"/>
  <c r="A1800" i="4"/>
  <c r="H1800" i="4" s="1"/>
  <c r="A1801" i="4"/>
  <c r="H1801" i="4" s="1"/>
  <c r="A1802" i="4"/>
  <c r="H1802" i="4" s="1"/>
  <c r="A1803" i="4"/>
  <c r="H1803" i="4" s="1"/>
  <c r="A1804" i="4"/>
  <c r="H1804" i="4" s="1"/>
  <c r="A1805" i="4"/>
  <c r="H1805" i="4" s="1"/>
  <c r="A1806" i="4"/>
  <c r="H1806" i="4" s="1"/>
  <c r="A1807" i="4"/>
  <c r="H1807" i="4" s="1"/>
  <c r="A1808" i="4"/>
  <c r="H1808" i="4" s="1"/>
  <c r="A1809" i="4"/>
  <c r="H1809" i="4" s="1"/>
  <c r="A1810" i="4"/>
  <c r="H1810" i="4" s="1"/>
  <c r="A1811" i="4"/>
  <c r="H1811" i="4" s="1"/>
  <c r="A1812" i="4"/>
  <c r="H1812" i="4" s="1"/>
  <c r="A1813" i="4"/>
  <c r="H1813" i="4" s="1"/>
  <c r="A1814" i="4"/>
  <c r="H1814" i="4" s="1"/>
  <c r="A1815" i="4"/>
  <c r="H1815" i="4" s="1"/>
  <c r="A1816" i="4"/>
  <c r="H1816" i="4" s="1"/>
  <c r="A1817" i="4"/>
  <c r="H1817" i="4" s="1"/>
  <c r="A1818" i="4"/>
  <c r="H1818" i="4" s="1"/>
  <c r="A1819" i="4"/>
  <c r="H1819" i="4" s="1"/>
  <c r="A1820" i="4"/>
  <c r="H1820" i="4" s="1"/>
  <c r="A1821" i="4"/>
  <c r="H1821" i="4" s="1"/>
  <c r="A1822" i="4"/>
  <c r="H1822" i="4" s="1"/>
  <c r="A1823" i="4"/>
  <c r="H1823" i="4" s="1"/>
  <c r="A1824" i="4"/>
  <c r="H1824" i="4" s="1"/>
  <c r="A1825" i="4"/>
  <c r="H1825" i="4" s="1"/>
  <c r="A1826" i="4"/>
  <c r="H1826" i="4" s="1"/>
  <c r="A1827" i="4"/>
  <c r="H1827" i="4" s="1"/>
  <c r="A1828" i="4"/>
  <c r="H1828" i="4" s="1"/>
  <c r="A1829" i="4"/>
  <c r="H1829" i="4" s="1"/>
  <c r="A1830" i="4"/>
  <c r="H1830" i="4" s="1"/>
  <c r="A1831" i="4"/>
  <c r="H1831" i="4" s="1"/>
  <c r="A1832" i="4"/>
  <c r="H1832" i="4" s="1"/>
  <c r="A1833" i="4"/>
  <c r="H1833" i="4" s="1"/>
  <c r="A1834" i="4"/>
  <c r="H1834" i="4" s="1"/>
  <c r="A1835" i="4"/>
  <c r="H1835" i="4" s="1"/>
  <c r="A1836" i="4"/>
  <c r="H1836" i="4" s="1"/>
  <c r="A1837" i="4"/>
  <c r="H1837" i="4" s="1"/>
  <c r="A1838" i="4"/>
  <c r="H1838" i="4" s="1"/>
  <c r="A1839" i="4"/>
  <c r="H1839" i="4" s="1"/>
  <c r="A1840" i="4"/>
  <c r="H1840" i="4" s="1"/>
  <c r="A1841" i="4"/>
  <c r="H1841" i="4" s="1"/>
  <c r="A1842" i="4"/>
  <c r="H1842" i="4" s="1"/>
  <c r="A1843" i="4"/>
  <c r="H1843" i="4" s="1"/>
  <c r="A1844" i="4"/>
  <c r="H1844" i="4" s="1"/>
  <c r="A1845" i="4"/>
  <c r="H1845" i="4" s="1"/>
  <c r="A1846" i="4"/>
  <c r="H1846" i="4" s="1"/>
  <c r="A1847" i="4"/>
  <c r="H1847" i="4" s="1"/>
  <c r="A1848" i="4"/>
  <c r="H1848" i="4" s="1"/>
  <c r="A1849" i="4"/>
  <c r="H1849" i="4" s="1"/>
  <c r="A1850" i="4"/>
  <c r="H1850" i="4" s="1"/>
  <c r="A1851" i="4"/>
  <c r="H1851" i="4" s="1"/>
  <c r="A1852" i="4"/>
  <c r="H1852" i="4" s="1"/>
  <c r="A1853" i="4"/>
  <c r="H1853" i="4" s="1"/>
  <c r="A1854" i="4"/>
  <c r="H1854" i="4" s="1"/>
  <c r="A1855" i="4"/>
  <c r="H1855" i="4" s="1"/>
  <c r="A1856" i="4"/>
  <c r="H1856" i="4" s="1"/>
  <c r="A1857" i="4"/>
  <c r="H1857" i="4" s="1"/>
  <c r="A1858" i="4"/>
  <c r="H1858" i="4" s="1"/>
  <c r="A1859" i="4"/>
  <c r="H1859" i="4" s="1"/>
  <c r="A1860" i="4"/>
  <c r="H1860" i="4" s="1"/>
  <c r="A1861" i="4"/>
  <c r="H1861" i="4" s="1"/>
  <c r="A1862" i="4"/>
  <c r="H1862" i="4" s="1"/>
  <c r="A1863" i="4"/>
  <c r="H1863" i="4" s="1"/>
  <c r="A1864" i="4"/>
  <c r="H1864" i="4" s="1"/>
  <c r="A1865" i="4"/>
  <c r="H1865" i="4" s="1"/>
  <c r="A1866" i="4"/>
  <c r="H1866" i="4" s="1"/>
  <c r="A1867" i="4"/>
  <c r="H1867" i="4" s="1"/>
  <c r="A1868" i="4"/>
  <c r="H1868" i="4" s="1"/>
  <c r="A1869" i="4"/>
  <c r="H1869" i="4" s="1"/>
  <c r="A1870" i="4"/>
  <c r="H1870" i="4" s="1"/>
  <c r="A1871" i="4"/>
  <c r="H1871" i="4" s="1"/>
  <c r="A1872" i="4"/>
  <c r="H1872" i="4" s="1"/>
  <c r="A1873" i="4"/>
  <c r="H1873" i="4" s="1"/>
  <c r="A1874" i="4"/>
  <c r="H1874" i="4" s="1"/>
  <c r="A1875" i="4"/>
  <c r="H1875" i="4" s="1"/>
  <c r="A1876" i="4"/>
  <c r="H1876" i="4" s="1"/>
  <c r="A1877" i="4"/>
  <c r="H1877" i="4" s="1"/>
  <c r="A1878" i="4"/>
  <c r="H1878" i="4" s="1"/>
  <c r="A1879" i="4"/>
  <c r="H1879" i="4" s="1"/>
  <c r="A1880" i="4"/>
  <c r="H1880" i="4" s="1"/>
  <c r="A1881" i="4"/>
  <c r="H1881" i="4" s="1"/>
  <c r="A1882" i="4"/>
  <c r="H1882" i="4" s="1"/>
  <c r="A1883" i="4"/>
  <c r="H1883" i="4" s="1"/>
  <c r="A1884" i="4"/>
  <c r="H1884" i="4" s="1"/>
  <c r="A1885" i="4"/>
  <c r="H1885" i="4" s="1"/>
  <c r="A1886" i="4"/>
  <c r="H1886" i="4" s="1"/>
  <c r="A1887" i="4"/>
  <c r="H1887" i="4" s="1"/>
  <c r="A1888" i="4"/>
  <c r="H1888" i="4" s="1"/>
  <c r="A1889" i="4"/>
  <c r="H1889" i="4" s="1"/>
  <c r="A1890" i="4"/>
  <c r="H1890" i="4" s="1"/>
  <c r="A1891" i="4"/>
  <c r="H1891" i="4" s="1"/>
  <c r="A1892" i="4"/>
  <c r="H1892" i="4" s="1"/>
  <c r="A1893" i="4"/>
  <c r="H1893" i="4" s="1"/>
  <c r="A1894" i="4"/>
  <c r="H1894" i="4" s="1"/>
  <c r="A1895" i="4"/>
  <c r="H1895" i="4" s="1"/>
  <c r="A1896" i="4"/>
  <c r="H1896" i="4" s="1"/>
  <c r="A1897" i="4"/>
  <c r="H1897" i="4" s="1"/>
  <c r="A1898" i="4"/>
  <c r="H1898" i="4" s="1"/>
  <c r="A1899" i="4"/>
  <c r="H1899" i="4" s="1"/>
  <c r="A1900" i="4"/>
  <c r="H1900" i="4" s="1"/>
  <c r="A1901" i="4"/>
  <c r="H1901" i="4" s="1"/>
  <c r="A1902" i="4"/>
  <c r="H1902" i="4" s="1"/>
  <c r="A1903" i="4"/>
  <c r="H1903" i="4" s="1"/>
  <c r="A1904" i="4"/>
  <c r="H1904" i="4" s="1"/>
  <c r="A1905" i="4"/>
  <c r="H1905" i="4" s="1"/>
  <c r="A1906" i="4"/>
  <c r="H1906" i="4" s="1"/>
  <c r="A1907" i="4"/>
  <c r="H1907" i="4" s="1"/>
  <c r="A1908" i="4"/>
  <c r="H1908" i="4" s="1"/>
  <c r="A1909" i="4"/>
  <c r="H1909" i="4" s="1"/>
  <c r="A1910" i="4"/>
  <c r="H1910" i="4" s="1"/>
  <c r="A1911" i="4"/>
  <c r="H1911" i="4" s="1"/>
  <c r="A1912" i="4"/>
  <c r="H1912" i="4" s="1"/>
  <c r="A1913" i="4"/>
  <c r="H1913" i="4" s="1"/>
  <c r="A1914" i="4"/>
  <c r="H1914" i="4" s="1"/>
  <c r="A1915" i="4"/>
  <c r="H1915" i="4" s="1"/>
  <c r="A1916" i="4"/>
  <c r="H1916" i="4" s="1"/>
  <c r="A1917" i="4"/>
  <c r="H1917" i="4" s="1"/>
  <c r="A1918" i="4"/>
  <c r="H1918" i="4" s="1"/>
  <c r="A1919" i="4"/>
  <c r="H1919" i="4" s="1"/>
  <c r="A1920" i="4"/>
  <c r="H1920" i="4" s="1"/>
  <c r="A1921" i="4"/>
  <c r="H1921" i="4" s="1"/>
  <c r="A1922" i="4"/>
  <c r="H1922" i="4" s="1"/>
  <c r="A1923" i="4"/>
  <c r="H1923" i="4" s="1"/>
  <c r="A1924" i="4"/>
  <c r="H1924" i="4" s="1"/>
  <c r="A1925" i="4"/>
  <c r="H1925" i="4" s="1"/>
  <c r="A1926" i="4"/>
  <c r="H1926" i="4" s="1"/>
  <c r="A1927" i="4"/>
  <c r="H1927" i="4" s="1"/>
  <c r="A1928" i="4"/>
  <c r="H1928" i="4" s="1"/>
  <c r="A1929" i="4"/>
  <c r="H1929" i="4" s="1"/>
  <c r="A1930" i="4"/>
  <c r="H1930" i="4" s="1"/>
  <c r="A1931" i="4"/>
  <c r="H1931" i="4" s="1"/>
  <c r="A1932" i="4"/>
  <c r="H1932" i="4" s="1"/>
  <c r="A1933" i="4"/>
  <c r="H1933" i="4" s="1"/>
  <c r="A1934" i="4"/>
  <c r="H1934" i="4" s="1"/>
  <c r="A1935" i="4"/>
  <c r="H1935" i="4" s="1"/>
  <c r="A1936" i="4"/>
  <c r="H1936" i="4" s="1"/>
  <c r="A1937" i="4"/>
  <c r="H1937" i="4" s="1"/>
  <c r="A1938" i="4"/>
  <c r="H1938" i="4" s="1"/>
  <c r="A1939" i="4"/>
  <c r="H1939" i="4" s="1"/>
  <c r="A1940" i="4"/>
  <c r="H1940" i="4" s="1"/>
  <c r="A1941" i="4"/>
  <c r="H1941" i="4" s="1"/>
  <c r="A1942" i="4"/>
  <c r="H1942" i="4" s="1"/>
  <c r="A1943" i="4"/>
  <c r="H1943" i="4" s="1"/>
  <c r="A1944" i="4"/>
  <c r="H1944" i="4" s="1"/>
  <c r="A1945" i="4"/>
  <c r="H1945" i="4" s="1"/>
  <c r="A1946" i="4"/>
  <c r="H1946" i="4" s="1"/>
  <c r="A1947" i="4"/>
  <c r="H1947" i="4" s="1"/>
  <c r="A1948" i="4"/>
  <c r="H1948" i="4" s="1"/>
  <c r="A1949" i="4"/>
  <c r="H1949" i="4" s="1"/>
  <c r="A1950" i="4"/>
  <c r="H1950" i="4" s="1"/>
  <c r="A1951" i="4"/>
  <c r="H1951" i="4" s="1"/>
  <c r="A1952" i="4"/>
  <c r="H1952" i="4" s="1"/>
  <c r="A1953" i="4"/>
  <c r="H1953" i="4" s="1"/>
  <c r="A1954" i="4"/>
  <c r="H1954" i="4" s="1"/>
  <c r="A1955" i="4"/>
  <c r="H1955" i="4" s="1"/>
  <c r="A1956" i="4"/>
  <c r="H1956" i="4" s="1"/>
  <c r="A1957" i="4"/>
  <c r="H1957" i="4" s="1"/>
  <c r="A1958" i="4"/>
  <c r="A1959" i="4"/>
  <c r="H1959" i="4" s="1"/>
  <c r="A1960" i="4"/>
  <c r="H1960" i="4" s="1"/>
  <c r="A1961" i="4"/>
  <c r="H1961" i="4" s="1"/>
  <c r="A1962" i="4"/>
  <c r="H1962" i="4" s="1"/>
  <c r="A1963" i="4"/>
  <c r="H1963" i="4" s="1"/>
  <c r="A1964" i="4"/>
  <c r="H1964" i="4" s="1"/>
  <c r="A1965" i="4"/>
  <c r="H1965" i="4" s="1"/>
  <c r="A1966" i="4"/>
  <c r="H1966" i="4" s="1"/>
  <c r="A1967" i="4"/>
  <c r="H1967" i="4" s="1"/>
  <c r="A1968" i="4"/>
  <c r="H1968" i="4" s="1"/>
  <c r="A1969" i="4"/>
  <c r="H1969" i="4" s="1"/>
  <c r="A1970" i="4"/>
  <c r="H1970" i="4" s="1"/>
  <c r="A1971" i="4"/>
  <c r="H1971" i="4" s="1"/>
  <c r="A1972" i="4"/>
  <c r="H1972" i="4" s="1"/>
  <c r="A1973" i="4"/>
  <c r="H1973" i="4" s="1"/>
  <c r="A1974" i="4"/>
  <c r="H1974" i="4" s="1"/>
  <c r="A1975" i="4"/>
  <c r="H1975" i="4" s="1"/>
  <c r="A1976" i="4"/>
  <c r="H1976" i="4" s="1"/>
  <c r="A1977" i="4"/>
  <c r="H1977" i="4" s="1"/>
  <c r="A1978" i="4"/>
  <c r="H1978" i="4" s="1"/>
  <c r="A1979" i="4"/>
  <c r="H1979" i="4" s="1"/>
  <c r="A1980" i="4"/>
  <c r="H1980" i="4" s="1"/>
  <c r="A1981" i="4"/>
  <c r="H1981" i="4" s="1"/>
  <c r="A1982" i="4"/>
  <c r="H1982" i="4" s="1"/>
  <c r="A1983" i="4"/>
  <c r="H1983" i="4" s="1"/>
  <c r="A1984" i="4"/>
  <c r="H1984" i="4" s="1"/>
  <c r="A1985" i="4"/>
  <c r="H1985" i="4" s="1"/>
  <c r="A1986" i="4"/>
  <c r="H1986" i="4" s="1"/>
  <c r="A1987" i="4"/>
  <c r="H1987" i="4" s="1"/>
  <c r="A1988" i="4"/>
  <c r="H1988" i="4" s="1"/>
  <c r="A1989" i="4"/>
  <c r="H1989" i="4" s="1"/>
  <c r="A1990" i="4"/>
  <c r="H1990" i="4" s="1"/>
  <c r="A1991" i="4"/>
  <c r="H1991" i="4" s="1"/>
  <c r="A1992" i="4"/>
  <c r="H1992" i="4" s="1"/>
  <c r="A1993" i="4"/>
  <c r="H1993" i="4" s="1"/>
  <c r="A1994" i="4"/>
  <c r="H1994" i="4" s="1"/>
  <c r="A1995" i="4"/>
  <c r="H1995" i="4" s="1"/>
  <c r="A1996" i="4"/>
  <c r="H1996" i="4" s="1"/>
  <c r="A1997" i="4"/>
  <c r="H1997" i="4" s="1"/>
  <c r="A1998" i="4"/>
  <c r="H1998" i="4" s="1"/>
  <c r="A1999" i="4"/>
  <c r="H1999" i="4" s="1"/>
  <c r="A2000" i="4"/>
  <c r="H2000" i="4" s="1"/>
  <c r="A2001" i="4"/>
  <c r="H2001" i="4" s="1"/>
  <c r="A2002" i="4"/>
  <c r="H2002" i="4" s="1"/>
  <c r="A2003" i="4"/>
  <c r="H2003" i="4" s="1"/>
  <c r="A2004" i="4"/>
  <c r="H2004" i="4" s="1"/>
  <c r="A2005" i="4"/>
  <c r="H2005" i="4" s="1"/>
  <c r="A2006" i="4"/>
  <c r="H2006" i="4" s="1"/>
  <c r="A2007" i="4"/>
  <c r="H2007" i="4" s="1"/>
  <c r="A2008" i="4"/>
  <c r="H2008" i="4" s="1"/>
  <c r="A2009" i="4"/>
  <c r="H2009" i="4" s="1"/>
  <c r="A2010" i="4"/>
  <c r="H2010" i="4" s="1"/>
  <c r="A2011" i="4"/>
  <c r="H2011" i="4" s="1"/>
  <c r="A2012" i="4"/>
  <c r="H2012" i="4" s="1"/>
  <c r="A2013" i="4"/>
  <c r="H2013" i="4" s="1"/>
  <c r="A2014" i="4"/>
  <c r="H2014" i="4" s="1"/>
  <c r="A2015" i="4"/>
  <c r="H2015" i="4" s="1"/>
  <c r="A2016" i="4"/>
  <c r="H2016" i="4" s="1"/>
  <c r="A2017" i="4"/>
  <c r="H2017" i="4" s="1"/>
  <c r="A2018" i="4"/>
  <c r="H2018" i="4" s="1"/>
  <c r="A2019" i="4"/>
  <c r="H2019" i="4" s="1"/>
  <c r="A2020" i="4"/>
  <c r="H2020" i="4" s="1"/>
  <c r="A2021" i="4"/>
  <c r="H2021" i="4" s="1"/>
  <c r="A2022" i="4"/>
  <c r="H2022" i="4" s="1"/>
  <c r="A2023" i="4"/>
  <c r="H2023" i="4" s="1"/>
  <c r="A2024" i="4"/>
  <c r="H2024" i="4" s="1"/>
  <c r="A2025" i="4"/>
  <c r="H2025" i="4" s="1"/>
  <c r="A2026" i="4"/>
  <c r="H2026" i="4" s="1"/>
  <c r="A2027" i="4"/>
  <c r="H2027" i="4" s="1"/>
  <c r="A2028" i="4"/>
  <c r="H2028" i="4" s="1"/>
  <c r="A2029" i="4"/>
  <c r="H2029" i="4" s="1"/>
  <c r="A2030" i="4"/>
  <c r="A2031" i="4"/>
  <c r="H2031" i="4" s="1"/>
  <c r="A2032" i="4"/>
  <c r="H2032" i="4" s="1"/>
  <c r="A2033" i="4"/>
  <c r="H2033" i="4" s="1"/>
  <c r="A2034" i="4"/>
  <c r="H2034" i="4" s="1"/>
  <c r="A2035" i="4"/>
  <c r="H2035" i="4" s="1"/>
  <c r="A2036" i="4"/>
  <c r="H2036" i="4" s="1"/>
  <c r="A2037" i="4"/>
  <c r="H2037" i="4" s="1"/>
  <c r="A2038" i="4"/>
  <c r="H2038" i="4" s="1"/>
  <c r="A2039" i="4"/>
  <c r="H2039" i="4" s="1"/>
  <c r="A2040" i="4"/>
  <c r="H2040" i="4" s="1"/>
  <c r="A2041" i="4"/>
  <c r="H2041" i="4" s="1"/>
  <c r="A2042" i="4"/>
  <c r="H2042" i="4" s="1"/>
  <c r="A2043" i="4"/>
  <c r="H2043" i="4" s="1"/>
  <c r="A2044" i="4"/>
  <c r="H2044" i="4" s="1"/>
  <c r="A2045" i="4"/>
  <c r="H2045" i="4" s="1"/>
  <c r="A2046" i="4"/>
  <c r="H2046" i="4" s="1"/>
  <c r="A2047" i="4"/>
  <c r="H2047" i="4" s="1"/>
  <c r="A2048" i="4"/>
  <c r="H2048" i="4" s="1"/>
  <c r="A2049" i="4"/>
  <c r="H2049" i="4" s="1"/>
  <c r="A2050" i="4"/>
  <c r="H2050" i="4" s="1"/>
  <c r="A2051" i="4"/>
  <c r="H2051" i="4" s="1"/>
  <c r="A2052" i="4"/>
  <c r="H2052" i="4" s="1"/>
  <c r="A2053" i="4"/>
  <c r="H2053" i="4" s="1"/>
  <c r="A2054" i="4"/>
  <c r="H2054" i="4" s="1"/>
  <c r="A2055" i="4"/>
  <c r="H2055" i="4" s="1"/>
  <c r="A2056" i="4"/>
  <c r="H2056" i="4" s="1"/>
  <c r="A2057" i="4"/>
  <c r="H2057" i="4" s="1"/>
  <c r="A2058" i="4"/>
  <c r="H2058" i="4" s="1"/>
  <c r="A2059" i="4"/>
  <c r="H2059" i="4" s="1"/>
  <c r="A2060" i="4"/>
  <c r="H2060" i="4" s="1"/>
  <c r="A2061" i="4"/>
  <c r="H2061" i="4" s="1"/>
  <c r="A2062" i="4"/>
  <c r="H2062" i="4" s="1"/>
  <c r="A2063" i="4"/>
  <c r="H2063" i="4" s="1"/>
  <c r="A2064" i="4"/>
  <c r="H2064" i="4" s="1"/>
  <c r="A2065" i="4"/>
  <c r="H2065" i="4" s="1"/>
  <c r="A2066" i="4"/>
  <c r="H2066" i="4" s="1"/>
  <c r="A2067" i="4"/>
  <c r="H2067" i="4" s="1"/>
  <c r="A2068" i="4"/>
  <c r="H2068" i="4" s="1"/>
  <c r="A2069" i="4"/>
  <c r="H2069" i="4" s="1"/>
  <c r="A2070" i="4"/>
  <c r="H2070" i="4" s="1"/>
  <c r="A2071" i="4"/>
  <c r="H2071" i="4" s="1"/>
  <c r="A2072" i="4"/>
  <c r="H2072" i="4" s="1"/>
  <c r="A2073" i="4"/>
  <c r="H2073" i="4" s="1"/>
  <c r="A2074" i="4"/>
  <c r="H2074" i="4" s="1"/>
  <c r="A2075" i="4"/>
  <c r="H2075" i="4" s="1"/>
  <c r="A2076" i="4"/>
  <c r="H2076" i="4" s="1"/>
  <c r="A2077" i="4"/>
  <c r="H2077" i="4" s="1"/>
  <c r="A2078" i="4"/>
  <c r="H2078" i="4" s="1"/>
  <c r="A2079" i="4"/>
  <c r="H2079" i="4" s="1"/>
  <c r="A2080" i="4"/>
  <c r="H2080" i="4" s="1"/>
  <c r="A2081" i="4"/>
  <c r="H2081" i="4" s="1"/>
  <c r="A2082" i="4"/>
  <c r="H2082" i="4" s="1"/>
  <c r="A2083" i="4"/>
  <c r="H2083" i="4" s="1"/>
  <c r="A2084" i="4"/>
  <c r="H2084" i="4" s="1"/>
  <c r="A2085" i="4"/>
  <c r="H2085" i="4" s="1"/>
  <c r="A2086" i="4"/>
  <c r="H2086" i="4" s="1"/>
  <c r="A2087" i="4"/>
  <c r="H2087" i="4" s="1"/>
  <c r="A2088" i="4"/>
  <c r="H2088" i="4" s="1"/>
  <c r="A2089" i="4"/>
  <c r="H2089" i="4" s="1"/>
  <c r="A2090" i="4"/>
  <c r="H2090" i="4" s="1"/>
  <c r="A2091" i="4"/>
  <c r="H2091" i="4" s="1"/>
  <c r="A2092" i="4"/>
  <c r="H2092" i="4" s="1"/>
  <c r="A2093" i="4"/>
  <c r="H2093" i="4" s="1"/>
  <c r="A2094" i="4"/>
  <c r="H2094" i="4" s="1"/>
  <c r="A2095" i="4"/>
  <c r="H2095" i="4" s="1"/>
  <c r="A2096" i="4"/>
  <c r="H2096" i="4" s="1"/>
  <c r="A2097" i="4"/>
  <c r="H2097" i="4" s="1"/>
  <c r="A2098" i="4"/>
  <c r="H2098" i="4" s="1"/>
  <c r="A2099" i="4"/>
  <c r="H2099" i="4" s="1"/>
  <c r="A2100" i="4"/>
  <c r="H2100" i="4" s="1"/>
  <c r="A2101" i="4"/>
  <c r="H2101" i="4" s="1"/>
  <c r="A2102" i="4"/>
  <c r="H2102" i="4" s="1"/>
  <c r="A2103" i="4"/>
  <c r="H2103" i="4" s="1"/>
  <c r="A2104" i="4"/>
  <c r="H2104" i="4" s="1"/>
  <c r="A2105" i="4"/>
  <c r="H2105" i="4" s="1"/>
  <c r="A2106" i="4"/>
  <c r="H2106" i="4" s="1"/>
  <c r="A2107" i="4"/>
  <c r="H2107" i="4" s="1"/>
  <c r="A2108" i="4"/>
  <c r="H2108" i="4" s="1"/>
  <c r="A2109" i="4"/>
  <c r="H2109" i="4" s="1"/>
  <c r="A2110" i="4"/>
  <c r="H2110" i="4" s="1"/>
  <c r="A2111" i="4"/>
  <c r="H2111" i="4" s="1"/>
  <c r="A2112" i="4"/>
  <c r="H2112" i="4" s="1"/>
  <c r="A2113" i="4"/>
  <c r="H2113" i="4" s="1"/>
  <c r="A2114" i="4"/>
  <c r="H2114" i="4" s="1"/>
  <c r="A2115" i="4"/>
  <c r="H2115" i="4" s="1"/>
  <c r="A2116" i="4"/>
  <c r="H2116" i="4" s="1"/>
  <c r="A2117" i="4"/>
  <c r="H2117" i="4" s="1"/>
  <c r="A2118" i="4"/>
  <c r="H2118" i="4" s="1"/>
  <c r="A2119" i="4"/>
  <c r="H2119" i="4" s="1"/>
  <c r="A2120" i="4"/>
  <c r="H2120" i="4" s="1"/>
  <c r="A2121" i="4"/>
  <c r="H2121" i="4" s="1"/>
  <c r="A2122" i="4"/>
  <c r="H2122" i="4" s="1"/>
  <c r="A2123" i="4"/>
  <c r="H2123" i="4" s="1"/>
  <c r="A2124" i="4"/>
  <c r="H2124" i="4" s="1"/>
  <c r="A2125" i="4"/>
  <c r="H2125" i="4" s="1"/>
  <c r="A2126" i="4"/>
  <c r="H2126" i="4" s="1"/>
  <c r="A2127" i="4"/>
  <c r="H2127" i="4" s="1"/>
  <c r="A2128" i="4"/>
  <c r="H2128" i="4" s="1"/>
  <c r="A2129" i="4"/>
  <c r="H2129" i="4" s="1"/>
  <c r="A2130" i="4"/>
  <c r="H2130" i="4" s="1"/>
  <c r="A2131" i="4"/>
  <c r="H2131" i="4" s="1"/>
  <c r="A2132" i="4"/>
  <c r="H2132" i="4" s="1"/>
  <c r="A2133" i="4"/>
  <c r="H2133" i="4" s="1"/>
  <c r="A2134" i="4"/>
  <c r="H2134" i="4" s="1"/>
  <c r="A2135" i="4"/>
  <c r="H2135" i="4" s="1"/>
  <c r="A2136" i="4"/>
  <c r="H2136" i="4" s="1"/>
  <c r="A2137" i="4"/>
  <c r="H2137" i="4" s="1"/>
  <c r="A2138" i="4"/>
  <c r="H2138" i="4" s="1"/>
  <c r="A2139" i="4"/>
  <c r="H2139" i="4" s="1"/>
  <c r="A2140" i="4"/>
  <c r="H2140" i="4" s="1"/>
  <c r="A2141" i="4"/>
  <c r="H2141" i="4" s="1"/>
  <c r="A2142" i="4"/>
  <c r="H2142" i="4" s="1"/>
  <c r="A2143" i="4"/>
  <c r="H2143" i="4" s="1"/>
  <c r="A2144" i="4"/>
  <c r="H2144" i="4" s="1"/>
  <c r="A2145" i="4"/>
  <c r="H2145" i="4" s="1"/>
  <c r="A2146" i="4"/>
  <c r="H2146" i="4" s="1"/>
  <c r="A2147" i="4"/>
  <c r="H2147" i="4" s="1"/>
  <c r="A2148" i="4"/>
  <c r="H2148" i="4" s="1"/>
  <c r="A2149" i="4"/>
  <c r="H2149" i="4" s="1"/>
  <c r="A2150" i="4"/>
  <c r="H2150" i="4" s="1"/>
  <c r="A2151" i="4"/>
  <c r="H2151" i="4" s="1"/>
  <c r="A2152" i="4"/>
  <c r="H2152" i="4" s="1"/>
  <c r="A2153" i="4"/>
  <c r="H2153" i="4" s="1"/>
  <c r="A2154" i="4"/>
  <c r="H2154" i="4" s="1"/>
  <c r="A2155" i="4"/>
  <c r="H2155" i="4" s="1"/>
  <c r="A2156" i="4"/>
  <c r="H2156" i="4" s="1"/>
  <c r="A2157" i="4"/>
  <c r="H2157" i="4" s="1"/>
  <c r="A2158" i="4"/>
  <c r="H2158" i="4" s="1"/>
  <c r="A2159" i="4"/>
  <c r="H2159" i="4" s="1"/>
  <c r="A2160" i="4"/>
  <c r="H2160" i="4" s="1"/>
  <c r="A2161" i="4"/>
  <c r="H2161" i="4" s="1"/>
  <c r="A2162" i="4"/>
  <c r="H2162" i="4" s="1"/>
  <c r="A2163" i="4"/>
  <c r="H2163" i="4" s="1"/>
  <c r="A2164" i="4"/>
  <c r="H2164" i="4" s="1"/>
  <c r="A2165" i="4"/>
  <c r="H2165" i="4" s="1"/>
  <c r="A2166" i="4"/>
  <c r="H2166" i="4" s="1"/>
  <c r="A2167" i="4"/>
  <c r="H2167" i="4" s="1"/>
  <c r="A2168" i="4"/>
  <c r="H2168" i="4" s="1"/>
  <c r="A2169" i="4"/>
  <c r="H2169" i="4" s="1"/>
  <c r="A2170" i="4"/>
  <c r="H2170" i="4" s="1"/>
  <c r="A2171" i="4"/>
  <c r="H2171" i="4" s="1"/>
  <c r="A2172" i="4"/>
  <c r="H2172" i="4" s="1"/>
  <c r="A2173" i="4"/>
  <c r="H2173" i="4" s="1"/>
  <c r="A2174" i="4"/>
  <c r="H2174" i="4" s="1"/>
  <c r="A2175" i="4"/>
  <c r="H2175" i="4" s="1"/>
  <c r="A2176" i="4"/>
  <c r="H2176" i="4" s="1"/>
  <c r="A2177" i="4"/>
  <c r="H2177" i="4" s="1"/>
  <c r="A2178" i="4"/>
  <c r="H2178" i="4" s="1"/>
  <c r="A2179" i="4"/>
  <c r="H2179" i="4" s="1"/>
  <c r="A2180" i="4"/>
  <c r="H2180" i="4" s="1"/>
  <c r="A2181" i="4"/>
  <c r="H2181" i="4" s="1"/>
  <c r="A2182" i="4"/>
  <c r="H2182" i="4" s="1"/>
  <c r="A2183" i="4"/>
  <c r="H2183" i="4" s="1"/>
  <c r="A2184" i="4"/>
  <c r="H2184" i="4" s="1"/>
  <c r="A2185" i="4"/>
  <c r="H2185" i="4" s="1"/>
  <c r="A2186" i="4"/>
  <c r="H2186" i="4" s="1"/>
  <c r="A2187" i="4"/>
  <c r="H2187" i="4" s="1"/>
  <c r="A2188" i="4"/>
  <c r="H2188" i="4" s="1"/>
  <c r="A2189" i="4"/>
  <c r="H2189" i="4" s="1"/>
  <c r="A2190" i="4"/>
  <c r="H2190" i="4" s="1"/>
  <c r="A2191" i="4"/>
  <c r="H2191" i="4" s="1"/>
  <c r="A2192" i="4"/>
  <c r="H2192" i="4" s="1"/>
  <c r="A2193" i="4"/>
  <c r="H2193" i="4" s="1"/>
  <c r="A2194" i="4"/>
  <c r="H2194" i="4" s="1"/>
  <c r="A2195" i="4"/>
  <c r="H2195" i="4" s="1"/>
  <c r="A2196" i="4"/>
  <c r="H2196" i="4" s="1"/>
  <c r="A2197" i="4"/>
  <c r="H2197" i="4" s="1"/>
  <c r="A2198" i="4"/>
  <c r="H2198" i="4" s="1"/>
  <c r="A2199" i="4"/>
  <c r="H2199" i="4" s="1"/>
  <c r="A2200" i="4"/>
  <c r="H2200" i="4" s="1"/>
  <c r="A2201" i="4"/>
  <c r="H2201" i="4" s="1"/>
  <c r="A2202" i="4"/>
  <c r="H2202" i="4" s="1"/>
  <c r="A2203" i="4"/>
  <c r="H2203" i="4" s="1"/>
  <c r="A2204" i="4"/>
  <c r="H2204" i="4" s="1"/>
  <c r="A2205" i="4"/>
  <c r="H2205" i="4" s="1"/>
  <c r="A2206" i="4"/>
  <c r="H2206" i="4" s="1"/>
  <c r="A2207" i="4"/>
  <c r="H2207" i="4" s="1"/>
  <c r="A2208" i="4"/>
  <c r="H2208" i="4" s="1"/>
  <c r="A2209" i="4"/>
  <c r="H2209" i="4" s="1"/>
  <c r="A2210" i="4"/>
  <c r="H2210" i="4" s="1"/>
  <c r="A2211" i="4"/>
  <c r="H2211" i="4" s="1"/>
  <c r="A2212" i="4"/>
  <c r="H2212" i="4" s="1"/>
  <c r="A2213" i="4"/>
  <c r="H2213" i="4" s="1"/>
  <c r="A2214" i="4"/>
  <c r="H2214" i="4" s="1"/>
  <c r="A2215" i="4"/>
  <c r="H2215" i="4" s="1"/>
  <c r="A2216" i="4"/>
  <c r="H2216" i="4" s="1"/>
  <c r="A2217" i="4"/>
  <c r="H2217" i="4" s="1"/>
  <c r="A2218" i="4"/>
  <c r="H2218" i="4" s="1"/>
  <c r="A2219" i="4"/>
  <c r="H2219" i="4" s="1"/>
  <c r="A2220" i="4"/>
  <c r="H2220" i="4" s="1"/>
  <c r="A2221" i="4"/>
  <c r="H2221" i="4" s="1"/>
  <c r="A2222" i="4"/>
  <c r="H2222" i="4" s="1"/>
  <c r="A2223" i="4"/>
  <c r="H2223" i="4" s="1"/>
  <c r="A2224" i="4"/>
  <c r="H2224" i="4" s="1"/>
  <c r="A2225" i="4"/>
  <c r="H2225" i="4" s="1"/>
  <c r="A2226" i="4"/>
  <c r="H2226" i="4" s="1"/>
  <c r="A2227" i="4"/>
  <c r="H2227" i="4" s="1"/>
  <c r="A2228" i="4"/>
  <c r="H2228" i="4" s="1"/>
  <c r="A2229" i="4"/>
  <c r="H2229" i="4" s="1"/>
  <c r="A2230" i="4"/>
  <c r="H2230" i="4" s="1"/>
  <c r="A2231" i="4"/>
  <c r="H2231" i="4" s="1"/>
  <c r="A2232" i="4"/>
  <c r="H2232" i="4" s="1"/>
  <c r="A2233" i="4"/>
  <c r="H2233" i="4" s="1"/>
  <c r="A2234" i="4"/>
  <c r="H2234" i="4" s="1"/>
  <c r="A2235" i="4"/>
  <c r="H2235" i="4" s="1"/>
  <c r="A2236" i="4"/>
  <c r="H2236" i="4" s="1"/>
  <c r="A2237" i="4"/>
  <c r="H2237" i="4" s="1"/>
  <c r="A2238" i="4"/>
  <c r="H2238" i="4" s="1"/>
  <c r="A2239" i="4"/>
  <c r="H2239" i="4" s="1"/>
  <c r="A2240" i="4"/>
  <c r="H2240" i="4" s="1"/>
  <c r="A2241" i="4"/>
  <c r="H2241" i="4" s="1"/>
  <c r="A2242" i="4"/>
  <c r="H2242" i="4" s="1"/>
  <c r="A2243" i="4"/>
  <c r="H2243" i="4" s="1"/>
  <c r="A2244" i="4"/>
  <c r="H2244" i="4" s="1"/>
  <c r="A2245" i="4"/>
  <c r="H2245" i="4" s="1"/>
  <c r="A2246" i="4"/>
  <c r="H2246" i="4" s="1"/>
  <c r="A2247" i="4"/>
  <c r="H2247" i="4" s="1"/>
  <c r="A2248" i="4"/>
  <c r="H2248" i="4" s="1"/>
  <c r="A2249" i="4"/>
  <c r="H2249" i="4" s="1"/>
  <c r="A2250" i="4"/>
  <c r="H2250" i="4" s="1"/>
  <c r="A2251" i="4"/>
  <c r="H2251" i="4" s="1"/>
  <c r="A2252" i="4"/>
  <c r="H2252" i="4" s="1"/>
  <c r="A2253" i="4"/>
  <c r="H2253" i="4" s="1"/>
  <c r="A2254" i="4"/>
  <c r="H2254" i="4" s="1"/>
  <c r="A2255" i="4"/>
  <c r="H2255" i="4" s="1"/>
  <c r="A2256" i="4"/>
  <c r="H2256" i="4" s="1"/>
  <c r="A2257" i="4"/>
  <c r="H2257" i="4" s="1"/>
  <c r="A2258" i="4"/>
  <c r="H2258" i="4" s="1"/>
  <c r="A2259" i="4"/>
  <c r="H2259" i="4" s="1"/>
  <c r="A2260" i="4"/>
  <c r="H2260" i="4" s="1"/>
  <c r="A2261" i="4"/>
  <c r="H2261" i="4" s="1"/>
  <c r="A2262" i="4"/>
  <c r="H2262" i="4" s="1"/>
  <c r="A2263" i="4"/>
  <c r="H2263" i="4" s="1"/>
  <c r="A2264" i="4"/>
  <c r="H2264" i="4" s="1"/>
  <c r="A2265" i="4"/>
  <c r="H2265" i="4" s="1"/>
  <c r="A2266" i="4"/>
  <c r="H2266" i="4" s="1"/>
  <c r="A2267" i="4"/>
  <c r="H2267" i="4" s="1"/>
  <c r="A2268" i="4"/>
  <c r="H2268" i="4" s="1"/>
  <c r="A2269" i="4"/>
  <c r="H2269" i="4" s="1"/>
  <c r="A2270" i="4"/>
  <c r="H2270" i="4" s="1"/>
  <c r="A2271" i="4"/>
  <c r="H2271" i="4" s="1"/>
  <c r="A2272" i="4"/>
  <c r="H2272" i="4" s="1"/>
  <c r="A2273" i="4"/>
  <c r="H2273" i="4" s="1"/>
  <c r="A2274" i="4"/>
  <c r="H2274" i="4" s="1"/>
  <c r="A2275" i="4"/>
  <c r="H2275" i="4" s="1"/>
  <c r="A2276" i="4"/>
  <c r="H2276" i="4" s="1"/>
  <c r="A2277" i="4"/>
  <c r="H2277" i="4" s="1"/>
  <c r="A2278" i="4"/>
  <c r="H2278" i="4" s="1"/>
  <c r="A2279" i="4"/>
  <c r="H2279" i="4" s="1"/>
  <c r="A2280" i="4"/>
  <c r="H2280" i="4" s="1"/>
  <c r="A2281" i="4"/>
  <c r="H2281" i="4" s="1"/>
  <c r="A2282" i="4"/>
  <c r="H2282" i="4" s="1"/>
  <c r="A2283" i="4"/>
  <c r="H2283" i="4" s="1"/>
  <c r="A2284" i="4"/>
  <c r="H2284" i="4" s="1"/>
  <c r="A2285" i="4"/>
  <c r="H2285" i="4" s="1"/>
  <c r="A2286" i="4"/>
  <c r="H2286" i="4" s="1"/>
  <c r="A2287" i="4"/>
  <c r="H2287" i="4" s="1"/>
  <c r="A2288" i="4"/>
  <c r="H2288" i="4" s="1"/>
  <c r="A2289" i="4"/>
  <c r="H2289" i="4" s="1"/>
  <c r="A2290" i="4"/>
  <c r="H2290" i="4" s="1"/>
  <c r="A2291" i="4"/>
  <c r="H2291" i="4" s="1"/>
  <c r="A2292" i="4"/>
  <c r="H2292" i="4" s="1"/>
  <c r="A2293" i="4"/>
  <c r="H2293" i="4" s="1"/>
  <c r="A2294" i="4"/>
  <c r="H2294" i="4" s="1"/>
  <c r="A2295" i="4"/>
  <c r="H2295" i="4" s="1"/>
  <c r="A2296" i="4"/>
  <c r="H2296" i="4" s="1"/>
  <c r="A2297" i="4"/>
  <c r="H2297" i="4" s="1"/>
  <c r="A2298" i="4"/>
  <c r="H2298" i="4" s="1"/>
  <c r="A2299" i="4"/>
  <c r="H2299" i="4" s="1"/>
  <c r="A2300" i="4"/>
  <c r="H2300" i="4" s="1"/>
  <c r="A2301" i="4"/>
  <c r="H2301" i="4" s="1"/>
  <c r="A2302" i="4"/>
  <c r="H2302" i="4" s="1"/>
  <c r="A2303" i="4"/>
  <c r="H2303" i="4" s="1"/>
  <c r="A2304" i="4"/>
  <c r="H2304" i="4" s="1"/>
  <c r="A2305" i="4"/>
  <c r="H2305" i="4" s="1"/>
  <c r="A2306" i="4"/>
  <c r="H2306" i="4" s="1"/>
  <c r="A2307" i="4"/>
  <c r="H2307" i="4" s="1"/>
  <c r="A2308" i="4"/>
  <c r="H2308" i="4" s="1"/>
  <c r="A2309" i="4"/>
  <c r="H2309" i="4" s="1"/>
  <c r="A2310" i="4"/>
  <c r="H2310" i="4" s="1"/>
  <c r="A2311" i="4"/>
  <c r="H2311" i="4" s="1"/>
  <c r="A2312" i="4"/>
  <c r="H2312" i="4" s="1"/>
  <c r="A2313" i="4"/>
  <c r="H2313" i="4" s="1"/>
  <c r="A2314" i="4"/>
  <c r="H2314" i="4" s="1"/>
  <c r="A2315" i="4"/>
  <c r="H2315" i="4" s="1"/>
  <c r="A2316" i="4"/>
  <c r="H2316" i="4" s="1"/>
  <c r="A2317" i="4"/>
  <c r="H2317" i="4" s="1"/>
  <c r="A2318" i="4"/>
  <c r="H2318" i="4" s="1"/>
  <c r="A2319" i="4"/>
  <c r="H2319" i="4" s="1"/>
  <c r="A2320" i="4"/>
  <c r="H2320" i="4" s="1"/>
  <c r="A2321" i="4"/>
  <c r="H2321" i="4" s="1"/>
  <c r="A2322" i="4"/>
  <c r="H2322" i="4" s="1"/>
  <c r="A2323" i="4"/>
  <c r="H2323" i="4" s="1"/>
  <c r="A2324" i="4"/>
  <c r="H2324" i="4" s="1"/>
  <c r="A2325" i="4"/>
  <c r="H2325" i="4" s="1"/>
  <c r="A2326" i="4"/>
  <c r="H2326" i="4" s="1"/>
  <c r="A2327" i="4"/>
  <c r="H2327" i="4" s="1"/>
  <c r="A2328" i="4"/>
  <c r="H2328" i="4" s="1"/>
  <c r="A2329" i="4"/>
  <c r="H2329" i="4" s="1"/>
  <c r="A2330" i="4"/>
  <c r="H2330" i="4" s="1"/>
  <c r="A2331" i="4"/>
  <c r="H2331" i="4" s="1"/>
  <c r="A2332" i="4"/>
  <c r="H2332" i="4" s="1"/>
  <c r="A2333" i="4"/>
  <c r="H2333" i="4" s="1"/>
  <c r="A2334" i="4"/>
  <c r="H2334" i="4" s="1"/>
  <c r="A2335" i="4"/>
  <c r="H2335" i="4" s="1"/>
  <c r="A2336" i="4"/>
  <c r="H2336" i="4" s="1"/>
  <c r="A2337" i="4"/>
  <c r="H2337" i="4" s="1"/>
  <c r="A2338" i="4"/>
  <c r="H2338" i="4" s="1"/>
  <c r="A2339" i="4"/>
  <c r="H2339" i="4" s="1"/>
  <c r="A2340" i="4"/>
  <c r="H2340" i="4" s="1"/>
  <c r="A2341" i="4"/>
  <c r="H2341" i="4" s="1"/>
  <c r="A2342" i="4"/>
  <c r="H2342" i="4" s="1"/>
  <c r="A2343" i="4"/>
  <c r="H2343" i="4" s="1"/>
  <c r="A2344" i="4"/>
  <c r="H2344" i="4" s="1"/>
  <c r="A2345" i="4"/>
  <c r="H2345" i="4" s="1"/>
  <c r="A2346" i="4"/>
  <c r="H2346" i="4" s="1"/>
  <c r="A2347" i="4"/>
  <c r="H2347" i="4" s="1"/>
  <c r="A2348" i="4"/>
  <c r="H2348" i="4" s="1"/>
  <c r="A2349" i="4"/>
  <c r="H2349" i="4" s="1"/>
  <c r="A2350" i="4"/>
  <c r="H2350" i="4" s="1"/>
  <c r="A2351" i="4"/>
  <c r="H2351" i="4" s="1"/>
  <c r="A2352" i="4"/>
  <c r="A2353" i="4"/>
  <c r="H2353" i="4" s="1"/>
  <c r="A2354" i="4"/>
  <c r="H2354" i="4" s="1"/>
  <c r="A2355" i="4"/>
  <c r="H2355" i="4" s="1"/>
  <c r="A2356" i="4"/>
  <c r="H2356" i="4" s="1"/>
  <c r="A2357" i="4"/>
  <c r="H2357" i="4" s="1"/>
  <c r="A2358" i="4"/>
  <c r="H2358" i="4" s="1"/>
  <c r="A2359" i="4"/>
  <c r="H2359" i="4" s="1"/>
  <c r="A2360" i="4"/>
  <c r="H2360" i="4" s="1"/>
  <c r="A2361" i="4"/>
  <c r="H2361" i="4" s="1"/>
  <c r="A2362" i="4"/>
  <c r="H2362" i="4" s="1"/>
  <c r="A2363" i="4"/>
  <c r="H2363" i="4" s="1"/>
  <c r="A2364" i="4"/>
  <c r="H2364" i="4" s="1"/>
  <c r="A2365" i="4"/>
  <c r="H2365" i="4" s="1"/>
  <c r="A2366" i="4"/>
  <c r="H2366" i="4" s="1"/>
  <c r="A2367" i="4"/>
  <c r="H2367" i="4" s="1"/>
  <c r="A2368" i="4"/>
  <c r="H2368" i="4" s="1"/>
  <c r="A2369" i="4"/>
  <c r="H2369" i="4" s="1"/>
  <c r="A2370" i="4"/>
  <c r="H2370" i="4" s="1"/>
  <c r="A2371" i="4"/>
  <c r="H2371" i="4" s="1"/>
  <c r="A2372" i="4"/>
  <c r="H2372" i="4" s="1"/>
  <c r="A2373" i="4"/>
  <c r="H2373" i="4" s="1"/>
  <c r="A2374" i="4"/>
  <c r="H2374" i="4" s="1"/>
  <c r="A2375" i="4"/>
  <c r="H2375" i="4" s="1"/>
  <c r="A2376" i="4"/>
  <c r="H2376" i="4" s="1"/>
  <c r="A2377" i="4"/>
  <c r="H2377" i="4" s="1"/>
  <c r="A2378" i="4"/>
  <c r="H2378" i="4" s="1"/>
  <c r="A2379" i="4"/>
  <c r="H2379" i="4" s="1"/>
  <c r="A2380" i="4"/>
  <c r="H2380" i="4" s="1"/>
  <c r="A2381" i="4"/>
  <c r="H2381" i="4" s="1"/>
  <c r="A2382" i="4"/>
  <c r="H2382" i="4" s="1"/>
  <c r="A2383" i="4"/>
  <c r="H2383" i="4" s="1"/>
  <c r="A2384" i="4"/>
  <c r="H2384" i="4" s="1"/>
  <c r="A2385" i="4"/>
  <c r="H2385" i="4" s="1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H2392" i="4" s="1"/>
  <c r="A2393" i="4"/>
  <c r="H2393" i="4" s="1"/>
  <c r="A2394" i="4"/>
  <c r="H2394" i="4" s="1"/>
  <c r="A2395" i="4"/>
  <c r="H2395" i="4" s="1"/>
  <c r="A2396" i="4"/>
  <c r="H2396" i="4" s="1"/>
  <c r="A2397" i="4"/>
  <c r="H2397" i="4" s="1"/>
  <c r="A2398" i="4"/>
  <c r="H2398" i="4" s="1"/>
  <c r="A2399" i="4"/>
  <c r="H2399" i="4" s="1"/>
  <c r="A2400" i="4"/>
  <c r="H2400" i="4" s="1"/>
  <c r="A2401" i="4"/>
  <c r="H2401" i="4" s="1"/>
  <c r="A2402" i="4"/>
  <c r="H2402" i="4" s="1"/>
  <c r="A2403" i="4"/>
  <c r="H2403" i="4" s="1"/>
  <c r="A2404" i="4"/>
  <c r="H2404" i="4" s="1"/>
  <c r="A2405" i="4"/>
  <c r="H2405" i="4" s="1"/>
  <c r="A2406" i="4"/>
  <c r="H2406" i="4" s="1"/>
  <c r="A2407" i="4"/>
  <c r="H2407" i="4" s="1"/>
  <c r="A2408" i="4"/>
  <c r="H2408" i="4" s="1"/>
  <c r="A2409" i="4"/>
  <c r="H2409" i="4" s="1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H2416" i="4" s="1"/>
  <c r="A2417" i="4"/>
  <c r="H2417" i="4" s="1"/>
  <c r="A2418" i="4"/>
  <c r="H2418" i="4" s="1"/>
  <c r="A2419" i="4"/>
  <c r="H2419" i="4" s="1"/>
  <c r="A2420" i="4"/>
  <c r="H2420" i="4" s="1"/>
  <c r="A2421" i="4"/>
  <c r="H2421" i="4" s="1"/>
  <c r="A2422" i="4"/>
  <c r="H2422" i="4" s="1"/>
  <c r="A2423" i="4"/>
  <c r="H2423" i="4" s="1"/>
  <c r="A2424" i="4"/>
  <c r="H2424" i="4" s="1"/>
  <c r="A2425" i="4"/>
  <c r="H2425" i="4" s="1"/>
  <c r="A2426" i="4"/>
  <c r="H2426" i="4" s="1"/>
  <c r="A2427" i="4"/>
  <c r="H2427" i="4" s="1"/>
  <c r="A2428" i="4"/>
  <c r="H2428" i="4" s="1"/>
  <c r="A2429" i="4"/>
  <c r="H2429" i="4" s="1"/>
  <c r="A2430" i="4"/>
  <c r="H2430" i="4" s="1"/>
  <c r="A2431" i="4"/>
  <c r="H2431" i="4" s="1"/>
  <c r="A2432" i="4"/>
  <c r="H2432" i="4" s="1"/>
  <c r="A2433" i="4"/>
  <c r="H2433" i="4" s="1"/>
  <c r="A2434" i="4"/>
  <c r="H2434" i="4" s="1"/>
  <c r="A2435" i="4"/>
  <c r="H2435" i="4" s="1"/>
  <c r="A2436" i="4"/>
  <c r="H2436" i="4" s="1"/>
  <c r="A2437" i="4"/>
  <c r="H2437" i="4" s="1"/>
  <c r="A2438" i="4"/>
  <c r="H2438" i="4" s="1"/>
  <c r="A2439" i="4"/>
  <c r="H2439" i="4" s="1"/>
  <c r="A2440" i="4"/>
  <c r="H2440" i="4" s="1"/>
  <c r="A2441" i="4"/>
  <c r="H2441" i="4" s="1"/>
  <c r="A2442" i="4"/>
  <c r="H2442" i="4" s="1"/>
  <c r="A2443" i="4"/>
  <c r="H2443" i="4" s="1"/>
  <c r="A2444" i="4"/>
  <c r="H2444" i="4" s="1"/>
  <c r="A2445" i="4"/>
  <c r="H2445" i="4" s="1"/>
  <c r="A2446" i="4"/>
  <c r="H2446" i="4" s="1"/>
  <c r="A2447" i="4"/>
  <c r="H2447" i="4" s="1"/>
  <c r="A2448" i="4"/>
  <c r="H2448" i="4" s="1"/>
  <c r="A2449" i="4"/>
  <c r="H2449" i="4" s="1"/>
  <c r="A2450" i="4"/>
  <c r="H2450" i="4" s="1"/>
  <c r="A2451" i="4"/>
  <c r="H2451" i="4" s="1"/>
  <c r="A2452" i="4"/>
  <c r="H2452" i="4" s="1"/>
  <c r="A2453" i="4"/>
  <c r="H2453" i="4" s="1"/>
  <c r="A2454" i="4"/>
  <c r="H2454" i="4" s="1"/>
  <c r="A2455" i="4"/>
  <c r="H2455" i="4" s="1"/>
  <c r="A2456" i="4"/>
  <c r="H2456" i="4" s="1"/>
  <c r="A2457" i="4"/>
  <c r="H2457" i="4" s="1"/>
  <c r="A2458" i="4"/>
  <c r="H2458" i="4" s="1"/>
  <c r="A2459" i="4"/>
  <c r="H2459" i="4" s="1"/>
  <c r="A2460" i="4"/>
  <c r="H2460" i="4" s="1"/>
  <c r="A2461" i="4"/>
  <c r="H2461" i="4" s="1"/>
  <c r="A2462" i="4"/>
  <c r="H2462" i="4" s="1"/>
  <c r="A2463" i="4"/>
  <c r="H2463" i="4" s="1"/>
  <c r="A2464" i="4"/>
  <c r="H2464" i="4" s="1"/>
  <c r="A2465" i="4"/>
  <c r="H2465" i="4" s="1"/>
  <c r="A2466" i="4"/>
  <c r="H2466" i="4" s="1"/>
  <c r="A2467" i="4"/>
  <c r="H2467" i="4" s="1"/>
  <c r="A2468" i="4"/>
  <c r="H2468" i="4" s="1"/>
  <c r="A2469" i="4"/>
  <c r="H2469" i="4" s="1"/>
  <c r="A2470" i="4"/>
  <c r="H2470" i="4" s="1"/>
  <c r="A2471" i="4"/>
  <c r="H2471" i="4" s="1"/>
  <c r="A2472" i="4"/>
  <c r="H2472" i="4" s="1"/>
  <c r="A2473" i="4"/>
  <c r="H2473" i="4" s="1"/>
  <c r="A2474" i="4"/>
  <c r="H2474" i="4" s="1"/>
  <c r="A2475" i="4"/>
  <c r="H2475" i="4" s="1"/>
  <c r="A2476" i="4"/>
  <c r="H2476" i="4" s="1"/>
  <c r="A2477" i="4"/>
  <c r="H2477" i="4" s="1"/>
  <c r="A2478" i="4"/>
  <c r="H2478" i="4" s="1"/>
  <c r="A2479" i="4"/>
  <c r="H2479" i="4" s="1"/>
  <c r="A2480" i="4"/>
  <c r="H2480" i="4" s="1"/>
  <c r="A2481" i="4"/>
  <c r="H2481" i="4" s="1"/>
  <c r="A2482" i="4"/>
  <c r="H2482" i="4" s="1"/>
  <c r="A2483" i="4"/>
  <c r="H2483" i="4" s="1"/>
  <c r="A2484" i="4"/>
  <c r="H2484" i="4" s="1"/>
  <c r="A2485" i="4"/>
  <c r="H2485" i="4" s="1"/>
  <c r="A2486" i="4"/>
  <c r="H2486" i="4" s="1"/>
  <c r="A2487" i="4"/>
  <c r="H2487" i="4" s="1"/>
  <c r="A2488" i="4"/>
  <c r="H2488" i="4" s="1"/>
  <c r="A2489" i="4"/>
  <c r="H2489" i="4" s="1"/>
  <c r="A2490" i="4"/>
  <c r="H2490" i="4" s="1"/>
  <c r="A2491" i="4"/>
  <c r="H2491" i="4" s="1"/>
  <c r="A2492" i="4"/>
  <c r="H2492" i="4" s="1"/>
  <c r="A2493" i="4"/>
  <c r="H2493" i="4" s="1"/>
  <c r="A2494" i="4"/>
  <c r="H2494" i="4" s="1"/>
  <c r="A2495" i="4"/>
  <c r="H2495" i="4" s="1"/>
  <c r="A2496" i="4"/>
  <c r="H2496" i="4" s="1"/>
  <c r="A2497" i="4"/>
  <c r="H2497" i="4" s="1"/>
  <c r="A2498" i="4"/>
  <c r="H2498" i="4" s="1"/>
  <c r="A2499" i="4"/>
  <c r="H2499" i="4" s="1"/>
  <c r="A2500" i="4"/>
  <c r="H2500" i="4" s="1"/>
  <c r="A2501" i="4"/>
  <c r="H2501" i="4" s="1"/>
  <c r="A2502" i="4"/>
  <c r="H2502" i="4" s="1"/>
  <c r="A2503" i="4"/>
  <c r="H2503" i="4" s="1"/>
  <c r="A2504" i="4"/>
  <c r="H2504" i="4" s="1"/>
  <c r="A2505" i="4"/>
  <c r="H2505" i="4" s="1"/>
  <c r="A2506" i="4"/>
  <c r="H2506" i="4" s="1"/>
  <c r="A2507" i="4"/>
  <c r="H2507" i="4" s="1"/>
  <c r="A2508" i="4"/>
  <c r="H2508" i="4" s="1"/>
  <c r="A2509" i="4"/>
  <c r="H2509" i="4" s="1"/>
  <c r="A2510" i="4"/>
  <c r="H2510" i="4" s="1"/>
  <c r="A2511" i="4"/>
  <c r="H2511" i="4" s="1"/>
  <c r="A2512" i="4"/>
  <c r="H2512" i="4" s="1"/>
  <c r="A2513" i="4"/>
  <c r="H2513" i="4" s="1"/>
  <c r="A2514" i="4"/>
  <c r="H2514" i="4" s="1"/>
  <c r="A2515" i="4"/>
  <c r="H2515" i="4" s="1"/>
  <c r="A2516" i="4"/>
  <c r="H2516" i="4" s="1"/>
  <c r="A2517" i="4"/>
  <c r="H2517" i="4" s="1"/>
  <c r="A2518" i="4"/>
  <c r="H2518" i="4" s="1"/>
  <c r="A2519" i="4"/>
  <c r="H2519" i="4" s="1"/>
  <c r="A2520" i="4"/>
  <c r="H2520" i="4" s="1"/>
  <c r="A2521" i="4"/>
  <c r="H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37" i="4"/>
  <c r="H2537" i="4" s="1"/>
  <c r="A2538" i="4"/>
  <c r="H2538" i="4" s="1"/>
  <c r="A2539" i="4"/>
  <c r="H2539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546" i="4"/>
  <c r="H2546" i="4" s="1"/>
  <c r="A2547" i="4"/>
  <c r="H2547" i="4" s="1"/>
  <c r="A2548" i="4"/>
  <c r="H2548" i="4" s="1"/>
  <c r="A2549" i="4"/>
  <c r="H2549" i="4" s="1"/>
  <c r="A2550" i="4"/>
  <c r="H2550" i="4" s="1"/>
  <c r="A2551" i="4"/>
  <c r="H2551" i="4" s="1"/>
  <c r="A2552" i="4"/>
  <c r="H2552" i="4" s="1"/>
  <c r="A2553" i="4"/>
  <c r="H2553" i="4" s="1"/>
  <c r="A2554" i="4"/>
  <c r="H2554" i="4" s="1"/>
  <c r="A2555" i="4"/>
  <c r="H2555" i="4" s="1"/>
  <c r="A2556" i="4"/>
  <c r="H2556" i="4" s="1"/>
  <c r="A2557" i="4"/>
  <c r="H2557" i="4" s="1"/>
  <c r="A2558" i="4"/>
  <c r="H2558" i="4" s="1"/>
  <c r="A2559" i="4"/>
  <c r="H2559" i="4" s="1"/>
  <c r="A2560" i="4"/>
  <c r="H2560" i="4" s="1"/>
  <c r="A2561" i="4"/>
  <c r="H2561" i="4" s="1"/>
  <c r="A2562" i="4"/>
  <c r="H2562" i="4" s="1"/>
  <c r="A2563" i="4"/>
  <c r="H2563" i="4" s="1"/>
  <c r="A2564" i="4"/>
  <c r="H2564" i="4" s="1"/>
  <c r="A2565" i="4"/>
  <c r="H2565" i="4" s="1"/>
  <c r="A2566" i="4"/>
  <c r="H2566" i="4" s="1"/>
  <c r="A2567" i="4"/>
  <c r="H2567" i="4" s="1"/>
  <c r="A2568" i="4"/>
  <c r="H2568" i="4" s="1"/>
  <c r="A2569" i="4"/>
  <c r="H2569" i="4" s="1"/>
  <c r="A2570" i="4"/>
  <c r="H2570" i="4" s="1"/>
  <c r="A2571" i="4"/>
  <c r="H2571" i="4" s="1"/>
  <c r="A2572" i="4"/>
  <c r="H2572" i="4" s="1"/>
  <c r="A2573" i="4"/>
  <c r="H2573" i="4" s="1"/>
  <c r="A2574" i="4"/>
  <c r="H2574" i="4" s="1"/>
  <c r="A2575" i="4"/>
  <c r="H2575" i="4" s="1"/>
  <c r="A2576" i="4"/>
  <c r="H2576" i="4" s="1"/>
  <c r="A2577" i="4"/>
  <c r="H2577" i="4" s="1"/>
  <c r="A2578" i="4"/>
  <c r="H2578" i="4" s="1"/>
  <c r="A2579" i="4"/>
  <c r="H2579" i="4" s="1"/>
  <c r="A2580" i="4"/>
  <c r="H2580" i="4" s="1"/>
  <c r="A2581" i="4"/>
  <c r="H2581" i="4" s="1"/>
  <c r="A2582" i="4"/>
  <c r="H2582" i="4" s="1"/>
  <c r="A2583" i="4"/>
  <c r="H2583" i="4" s="1"/>
  <c r="A2584" i="4"/>
  <c r="H2584" i="4" s="1"/>
  <c r="A2585" i="4"/>
  <c r="H2585" i="4" s="1"/>
  <c r="A2586" i="4"/>
  <c r="H2586" i="4" s="1"/>
  <c r="A2587" i="4"/>
  <c r="H2587" i="4" s="1"/>
  <c r="A2588" i="4"/>
  <c r="H2588" i="4" s="1"/>
  <c r="A2589" i="4"/>
  <c r="H2589" i="4" s="1"/>
  <c r="A2590" i="4"/>
  <c r="H2590" i="4" s="1"/>
  <c r="A2591" i="4"/>
  <c r="H2591" i="4" s="1"/>
  <c r="A2592" i="4"/>
  <c r="H2592" i="4" s="1"/>
  <c r="A2593" i="4"/>
  <c r="H2593" i="4" s="1"/>
  <c r="A2594" i="4"/>
  <c r="H2594" i="4" s="1"/>
  <c r="A2595" i="4"/>
  <c r="H2595" i="4" s="1"/>
  <c r="A2596" i="4"/>
  <c r="H2596" i="4" s="1"/>
  <c r="A2597" i="4"/>
  <c r="H2597" i="4" s="1"/>
  <c r="A2598" i="4"/>
  <c r="H2598" i="4" s="1"/>
  <c r="A2599" i="4"/>
  <c r="H2599" i="4" s="1"/>
  <c r="A2600" i="4"/>
  <c r="H2600" i="4" s="1"/>
  <c r="A2601" i="4"/>
  <c r="H2601" i="4" s="1"/>
  <c r="A2602" i="4"/>
  <c r="H2602" i="4" s="1"/>
  <c r="A2603" i="4"/>
  <c r="H2603" i="4" s="1"/>
  <c r="A2604" i="4"/>
  <c r="H2604" i="4" s="1"/>
  <c r="A2605" i="4"/>
  <c r="H2605" i="4" s="1"/>
  <c r="A2606" i="4"/>
  <c r="H2606" i="4" s="1"/>
  <c r="A2607" i="4"/>
  <c r="H2607" i="4" s="1"/>
  <c r="A2608" i="4"/>
  <c r="H2608" i="4" s="1"/>
  <c r="A2609" i="4"/>
  <c r="H2609" i="4" s="1"/>
  <c r="A2610" i="4"/>
  <c r="H2610" i="4" s="1"/>
  <c r="A2611" i="4"/>
  <c r="H2611" i="4" s="1"/>
  <c r="A2612" i="4"/>
  <c r="H2612" i="4" s="1"/>
  <c r="A2613" i="4"/>
  <c r="H2613" i="4" s="1"/>
  <c r="A2614" i="4"/>
  <c r="H2614" i="4" s="1"/>
  <c r="A2615" i="4"/>
  <c r="H2615" i="4" s="1"/>
  <c r="A2616" i="4"/>
  <c r="H2616" i="4" s="1"/>
  <c r="A2617" i="4"/>
  <c r="H2617" i="4" s="1"/>
  <c r="A2618" i="4"/>
  <c r="H2618" i="4" s="1"/>
  <c r="A2619" i="4"/>
  <c r="H2619" i="4" s="1"/>
  <c r="A2620" i="4"/>
  <c r="H2620" i="4" s="1"/>
  <c r="A2621" i="4"/>
  <c r="H2621" i="4" s="1"/>
  <c r="A2622" i="4"/>
  <c r="H2622" i="4" s="1"/>
  <c r="A2623" i="4"/>
  <c r="H2623" i="4" s="1"/>
  <c r="A2624" i="4"/>
  <c r="H2624" i="4" s="1"/>
  <c r="A2625" i="4"/>
  <c r="H2625" i="4" s="1"/>
  <c r="A2626" i="4"/>
  <c r="H2626" i="4" s="1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5" i="4"/>
  <c r="H2645" i="4" s="1"/>
  <c r="A2646" i="4"/>
  <c r="H2646" i="4" s="1"/>
  <c r="A2647" i="4"/>
  <c r="H2647" i="4" s="1"/>
  <c r="A2648" i="4"/>
  <c r="H2648" i="4" s="1"/>
  <c r="A2649" i="4"/>
  <c r="H2649" i="4" s="1"/>
  <c r="A2650" i="4"/>
  <c r="H2650" i="4" s="1"/>
  <c r="A2651" i="4"/>
  <c r="H2651" i="4" s="1"/>
  <c r="A2652" i="4"/>
  <c r="H2652" i="4" s="1"/>
  <c r="A2653" i="4"/>
  <c r="H2653" i="4" s="1"/>
  <c r="A2654" i="4"/>
  <c r="H2654" i="4" s="1"/>
  <c r="A2655" i="4"/>
  <c r="H2655" i="4" s="1"/>
  <c r="A2656" i="4"/>
  <c r="H2656" i="4" s="1"/>
  <c r="A2657" i="4"/>
  <c r="H2657" i="4" s="1"/>
  <c r="A2658" i="4"/>
  <c r="H2658" i="4" s="1"/>
  <c r="A2659" i="4"/>
  <c r="H2659" i="4" s="1"/>
  <c r="A2660" i="4"/>
  <c r="H2660" i="4" s="1"/>
  <c r="A2661" i="4"/>
  <c r="H2661" i="4" s="1"/>
  <c r="A2662" i="4"/>
  <c r="H2662" i="4" s="1"/>
  <c r="A2663" i="4"/>
  <c r="H2663" i="4" s="1"/>
  <c r="A2664" i="4"/>
  <c r="H2664" i="4" s="1"/>
  <c r="A2665" i="4"/>
  <c r="H2665" i="4" s="1"/>
  <c r="A2666" i="4"/>
  <c r="H2666" i="4" s="1"/>
  <c r="A2667" i="4"/>
  <c r="H2667" i="4" s="1"/>
  <c r="A2668" i="4"/>
  <c r="H2668" i="4" s="1"/>
  <c r="A2669" i="4"/>
  <c r="H2669" i="4" s="1"/>
  <c r="A2670" i="4"/>
  <c r="H2670" i="4" s="1"/>
  <c r="A2671" i="4"/>
  <c r="H2671" i="4" s="1"/>
  <c r="A2672" i="4"/>
  <c r="H2672" i="4" s="1"/>
  <c r="A2673" i="4"/>
  <c r="H2673" i="4" s="1"/>
  <c r="A2674" i="4"/>
  <c r="H2674" i="4" s="1"/>
  <c r="A2675" i="4"/>
  <c r="H2675" i="4" s="1"/>
  <c r="A2676" i="4"/>
  <c r="H2676" i="4" s="1"/>
  <c r="A2677" i="4"/>
  <c r="H2677" i="4" s="1"/>
  <c r="A2678" i="4"/>
  <c r="H2678" i="4" s="1"/>
  <c r="A2679" i="4"/>
  <c r="H2679" i="4" s="1"/>
  <c r="A2680" i="4"/>
  <c r="H2680" i="4" s="1"/>
  <c r="A2681" i="4"/>
  <c r="H2681" i="4" s="1"/>
  <c r="A2682" i="4"/>
  <c r="H2682" i="4" s="1"/>
  <c r="A2683" i="4"/>
  <c r="H2683" i="4" s="1"/>
  <c r="A2684" i="4"/>
  <c r="H2684" i="4" s="1"/>
  <c r="A2685" i="4"/>
  <c r="H2685" i="4" s="1"/>
  <c r="A2686" i="4"/>
  <c r="H2686" i="4" s="1"/>
  <c r="A2687" i="4"/>
  <c r="H2687" i="4" s="1"/>
  <c r="A2688" i="4"/>
  <c r="H2688" i="4" s="1"/>
  <c r="A2689" i="4"/>
  <c r="H2689" i="4" s="1"/>
  <c r="A2690" i="4"/>
  <c r="H2690" i="4" s="1"/>
  <c r="A2691" i="4"/>
  <c r="H2691" i="4" s="1"/>
  <c r="A2692" i="4"/>
  <c r="H2692" i="4" s="1"/>
  <c r="A2693" i="4"/>
  <c r="H2693" i="4" s="1"/>
  <c r="A2694" i="4"/>
  <c r="H2694" i="4" s="1"/>
  <c r="A2695" i="4"/>
  <c r="H2695" i="4" s="1"/>
  <c r="A2696" i="4"/>
  <c r="H2696" i="4" s="1"/>
  <c r="A2697" i="4"/>
  <c r="H2697" i="4" s="1"/>
  <c r="A2698" i="4"/>
  <c r="H2698" i="4" s="1"/>
  <c r="A2699" i="4"/>
  <c r="H2699" i="4" s="1"/>
  <c r="A2700" i="4"/>
  <c r="H2700" i="4" s="1"/>
  <c r="A2701" i="4"/>
  <c r="H2701" i="4" s="1"/>
  <c r="A2702" i="4"/>
  <c r="H2702" i="4" s="1"/>
  <c r="A2703" i="4"/>
  <c r="H2703" i="4" s="1"/>
  <c r="A2704" i="4"/>
  <c r="H2704" i="4" s="1"/>
  <c r="A2705" i="4"/>
  <c r="H2705" i="4" s="1"/>
  <c r="A2706" i="4"/>
  <c r="H2706" i="4" s="1"/>
  <c r="A2707" i="4"/>
  <c r="H2707" i="4" s="1"/>
  <c r="A2708" i="4"/>
  <c r="H2708" i="4" s="1"/>
  <c r="A2709" i="4"/>
  <c r="H2709" i="4" s="1"/>
  <c r="A2710" i="4"/>
  <c r="H2710" i="4" s="1"/>
  <c r="A2711" i="4"/>
  <c r="H2711" i="4" s="1"/>
  <c r="A2712" i="4"/>
  <c r="H2712" i="4" s="1"/>
  <c r="A2713" i="4"/>
  <c r="H2713" i="4" s="1"/>
  <c r="A2714" i="4"/>
  <c r="H2714" i="4" s="1"/>
  <c r="A2715" i="4"/>
  <c r="H2715" i="4" s="1"/>
  <c r="A2716" i="4"/>
  <c r="H2716" i="4" s="1"/>
  <c r="A2717" i="4"/>
  <c r="H2717" i="4" s="1"/>
  <c r="A2718" i="4"/>
  <c r="H2718" i="4" s="1"/>
  <c r="A2719" i="4"/>
  <c r="H2719" i="4" s="1"/>
  <c r="A2720" i="4"/>
  <c r="H2720" i="4" s="1"/>
  <c r="A2721" i="4"/>
  <c r="H2721" i="4" s="1"/>
  <c r="A2722" i="4"/>
  <c r="H2722" i="4" s="1"/>
  <c r="A2723" i="4"/>
  <c r="H2723" i="4" s="1"/>
  <c r="A2724" i="4"/>
  <c r="H2724" i="4" s="1"/>
  <c r="A2725" i="4"/>
  <c r="H2725" i="4" s="1"/>
  <c r="A2726" i="4"/>
  <c r="H2726" i="4" s="1"/>
  <c r="A2727" i="4"/>
  <c r="H2727" i="4" s="1"/>
  <c r="A2728" i="4"/>
  <c r="H2728" i="4" s="1"/>
  <c r="A2729" i="4"/>
  <c r="H2729" i="4" s="1"/>
  <c r="A2730" i="4"/>
  <c r="H2730" i="4" s="1"/>
  <c r="A2731" i="4"/>
  <c r="H2731" i="4" s="1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3" i="4"/>
  <c r="H2753" i="4" s="1"/>
  <c r="A2754" i="4"/>
  <c r="H2754" i="4" s="1"/>
  <c r="A2755" i="4"/>
  <c r="H2755" i="4" s="1"/>
  <c r="A2756" i="4"/>
  <c r="H2756" i="4" s="1"/>
  <c r="A2757" i="4"/>
  <c r="H2757" i="4" s="1"/>
  <c r="A2758" i="4"/>
  <c r="H2758" i="4" s="1"/>
  <c r="A2759" i="4"/>
  <c r="H2759" i="4" s="1"/>
  <c r="A2760" i="4"/>
  <c r="H2760" i="4" s="1"/>
  <c r="A2761" i="4"/>
  <c r="H2761" i="4" s="1"/>
  <c r="A2762" i="4"/>
  <c r="H2762" i="4" s="1"/>
  <c r="A2763" i="4"/>
  <c r="H2763" i="4" s="1"/>
  <c r="A2764" i="4"/>
  <c r="H2764" i="4" s="1"/>
  <c r="A2765" i="4"/>
  <c r="H2765" i="4" s="1"/>
  <c r="A2766" i="4"/>
  <c r="H2766" i="4" s="1"/>
  <c r="A2767" i="4"/>
  <c r="H2767" i="4" s="1"/>
  <c r="A2768" i="4"/>
  <c r="H2768" i="4" s="1"/>
  <c r="A2769" i="4"/>
  <c r="H2769" i="4" s="1"/>
  <c r="A2770" i="4"/>
  <c r="H2770" i="4" s="1"/>
  <c r="A2771" i="4"/>
  <c r="H2771" i="4" s="1"/>
  <c r="A2772" i="4"/>
  <c r="H2772" i="4" s="1"/>
  <c r="A2773" i="4"/>
  <c r="H2773" i="4" s="1"/>
  <c r="A2774" i="4"/>
  <c r="H2774" i="4" s="1"/>
  <c r="A2775" i="4"/>
  <c r="H2775" i="4" s="1"/>
  <c r="A2776" i="4"/>
  <c r="H2776" i="4" s="1"/>
  <c r="A2777" i="4"/>
  <c r="H2777" i="4" s="1"/>
  <c r="A2778" i="4"/>
  <c r="H2778" i="4" s="1"/>
  <c r="A2779" i="4"/>
  <c r="H2779" i="4" s="1"/>
  <c r="A2780" i="4"/>
  <c r="H2780" i="4" s="1"/>
  <c r="A2781" i="4"/>
  <c r="H2781" i="4" s="1"/>
  <c r="A2782" i="4"/>
  <c r="H2782" i="4" s="1"/>
  <c r="A2783" i="4"/>
  <c r="H2783" i="4" s="1"/>
  <c r="A2784" i="4"/>
  <c r="H2784" i="4" s="1"/>
  <c r="A2785" i="4"/>
  <c r="H2785" i="4" s="1"/>
  <c r="A2786" i="4"/>
  <c r="H2786" i="4" s="1"/>
  <c r="A2787" i="4"/>
  <c r="H2787" i="4" s="1"/>
  <c r="A2788" i="4"/>
  <c r="H2788" i="4" s="1"/>
  <c r="A2789" i="4"/>
  <c r="H2789" i="4" s="1"/>
  <c r="A2790" i="4"/>
  <c r="H2790" i="4" s="1"/>
  <c r="A2791" i="4"/>
  <c r="H2791" i="4" s="1"/>
  <c r="A2792" i="4"/>
  <c r="H2792" i="4" s="1"/>
  <c r="A2793" i="4"/>
  <c r="H2793" i="4" s="1"/>
  <c r="A2794" i="4"/>
  <c r="H2794" i="4" s="1"/>
  <c r="A2795" i="4"/>
  <c r="H2795" i="4" s="1"/>
  <c r="A2796" i="4"/>
  <c r="H2796" i="4" s="1"/>
  <c r="A2797" i="4"/>
  <c r="H2797" i="4" s="1"/>
  <c r="A2798" i="4"/>
  <c r="H2798" i="4" s="1"/>
  <c r="A2799" i="4"/>
  <c r="H2799" i="4" s="1"/>
  <c r="A2800" i="4"/>
  <c r="H2800" i="4" s="1"/>
  <c r="A2801" i="4"/>
  <c r="H2801" i="4" s="1"/>
  <c r="A2802" i="4"/>
  <c r="H2802" i="4" s="1"/>
  <c r="A2803" i="4"/>
  <c r="H2803" i="4" s="1"/>
  <c r="A2804" i="4"/>
  <c r="H2804" i="4" s="1"/>
  <c r="A2805" i="4"/>
  <c r="H2805" i="4" s="1"/>
  <c r="A2806" i="4"/>
  <c r="H2806" i="4" s="1"/>
  <c r="A2807" i="4"/>
  <c r="H2807" i="4" s="1"/>
  <c r="A2808" i="4"/>
  <c r="H2808" i="4" s="1"/>
  <c r="A2809" i="4"/>
  <c r="H2809" i="4" s="1"/>
  <c r="A2810" i="4"/>
  <c r="H2810" i="4" s="1"/>
  <c r="A2811" i="4"/>
  <c r="H2811" i="4" s="1"/>
  <c r="A2812" i="4"/>
  <c r="H2812" i="4" s="1"/>
  <c r="A2813" i="4"/>
  <c r="H2813" i="4" s="1"/>
  <c r="A2814" i="4"/>
  <c r="H2814" i="4" s="1"/>
  <c r="A2815" i="4"/>
  <c r="H2815" i="4" s="1"/>
  <c r="A2816" i="4"/>
  <c r="H2816" i="4" s="1"/>
  <c r="A2817" i="4"/>
  <c r="H2817" i="4" s="1"/>
  <c r="A2818" i="4"/>
  <c r="H2818" i="4" s="1"/>
  <c r="A2819" i="4"/>
  <c r="H2819" i="4" s="1"/>
  <c r="A2820" i="4"/>
  <c r="H2820" i="4" s="1"/>
  <c r="A2821" i="4"/>
  <c r="H2821" i="4" s="1"/>
  <c r="A2822" i="4"/>
  <c r="H2822" i="4" s="1"/>
  <c r="A2823" i="4"/>
  <c r="H2823" i="4" s="1"/>
  <c r="A2824" i="4"/>
  <c r="H2824" i="4" s="1"/>
  <c r="A2825" i="4"/>
  <c r="H2825" i="4" s="1"/>
  <c r="A2826" i="4"/>
  <c r="H2826" i="4" s="1"/>
  <c r="A2827" i="4"/>
  <c r="H2827" i="4" s="1"/>
  <c r="A2828" i="4"/>
  <c r="H2828" i="4" s="1"/>
  <c r="A2829" i="4"/>
  <c r="H2829" i="4" s="1"/>
  <c r="A2830" i="4"/>
  <c r="H2830" i="4" s="1"/>
  <c r="A2831" i="4"/>
  <c r="H2831" i="4" s="1"/>
  <c r="A2832" i="4"/>
  <c r="H2832" i="4" s="1"/>
  <c r="A2833" i="4"/>
  <c r="H2833" i="4" s="1"/>
  <c r="A2834" i="4"/>
  <c r="H2834" i="4" s="1"/>
  <c r="A2835" i="4"/>
  <c r="H2835" i="4" s="1"/>
  <c r="A2836" i="4"/>
  <c r="H2836" i="4" s="1"/>
  <c r="A2837" i="4"/>
  <c r="H2837" i="4" s="1"/>
  <c r="A2838" i="4"/>
  <c r="H2838" i="4" s="1"/>
  <c r="A2839" i="4"/>
  <c r="H2839" i="4" s="1"/>
  <c r="A2840" i="4"/>
  <c r="H2840" i="4" s="1"/>
  <c r="A2841" i="4"/>
  <c r="H2841" i="4" s="1"/>
  <c r="A2842" i="4"/>
  <c r="H2842" i="4" s="1"/>
  <c r="A2843" i="4"/>
  <c r="H2843" i="4" s="1"/>
  <c r="A2844" i="4"/>
  <c r="H2844" i="4" s="1"/>
  <c r="A2845" i="4"/>
  <c r="H2845" i="4" s="1"/>
  <c r="A2846" i="4"/>
  <c r="H2846" i="4" s="1"/>
  <c r="A2847" i="4"/>
  <c r="H2847" i="4" s="1"/>
  <c r="A2848" i="4"/>
  <c r="H2848" i="4" s="1"/>
  <c r="A2849" i="4"/>
  <c r="H2849" i="4" s="1"/>
  <c r="A2850" i="4"/>
  <c r="H2850" i="4" s="1"/>
  <c r="A2851" i="4"/>
  <c r="H2851" i="4" s="1"/>
  <c r="A2852" i="4"/>
  <c r="H2852" i="4" s="1"/>
  <c r="A2853" i="4"/>
  <c r="H2853" i="4" s="1"/>
  <c r="A2854" i="4"/>
  <c r="H2854" i="4" s="1"/>
  <c r="A2855" i="4"/>
  <c r="H2855" i="4" s="1"/>
  <c r="A2856" i="4"/>
  <c r="H2856" i="4" s="1"/>
  <c r="A2857" i="4"/>
  <c r="H2857" i="4" s="1"/>
  <c r="A2858" i="4"/>
  <c r="H2858" i="4" s="1"/>
  <c r="A2859" i="4"/>
  <c r="H2859" i="4" s="1"/>
  <c r="A2860" i="4"/>
  <c r="H2860" i="4" s="1"/>
  <c r="A2861" i="4"/>
  <c r="H2861" i="4" s="1"/>
  <c r="A2862" i="4"/>
  <c r="H2862" i="4" s="1"/>
  <c r="A2863" i="4"/>
  <c r="H2863" i="4" s="1"/>
  <c r="A2864" i="4"/>
  <c r="H2864" i="4" s="1"/>
  <c r="A2865" i="4"/>
  <c r="H2865" i="4" s="1"/>
  <c r="A2866" i="4"/>
  <c r="H2866" i="4" s="1"/>
  <c r="A2867" i="4"/>
  <c r="H2867" i="4" s="1"/>
  <c r="A2868" i="4"/>
  <c r="H2868" i="4" s="1"/>
  <c r="A2869" i="4"/>
  <c r="H2869" i="4" s="1"/>
  <c r="A2870" i="4"/>
  <c r="H2870" i="4" s="1"/>
  <c r="A2871" i="4"/>
  <c r="H2871" i="4" s="1"/>
  <c r="A2872" i="4"/>
  <c r="H2872" i="4" s="1"/>
  <c r="A2873" i="4"/>
  <c r="H2873" i="4" s="1"/>
  <c r="A2874" i="4"/>
  <c r="H2874" i="4" s="1"/>
  <c r="A2875" i="4"/>
  <c r="H2875" i="4" s="1"/>
  <c r="A2876" i="4"/>
  <c r="H2876" i="4" s="1"/>
  <c r="A2877" i="4"/>
  <c r="H2877" i="4" s="1"/>
  <c r="A2878" i="4"/>
  <c r="H2878" i="4" s="1"/>
  <c r="A2879" i="4"/>
  <c r="H2879" i="4" s="1"/>
  <c r="A2880" i="4"/>
  <c r="H2880" i="4" s="1"/>
  <c r="A2881" i="4"/>
  <c r="H2881" i="4" s="1"/>
  <c r="A2882" i="4"/>
  <c r="H2882" i="4" s="1"/>
  <c r="A2883" i="4"/>
  <c r="H2883" i="4" s="1"/>
  <c r="A2884" i="4"/>
  <c r="H2884" i="4" s="1"/>
  <c r="A2885" i="4"/>
  <c r="H2885" i="4" s="1"/>
  <c r="A2886" i="4"/>
  <c r="H2886" i="4" s="1"/>
  <c r="A2887" i="4"/>
  <c r="H2887" i="4" s="1"/>
  <c r="A2888" i="4"/>
  <c r="H2888" i="4" s="1"/>
  <c r="A2889" i="4"/>
  <c r="H2889" i="4" s="1"/>
  <c r="A2890" i="4"/>
  <c r="H2890" i="4" s="1"/>
  <c r="A2891" i="4"/>
  <c r="H2891" i="4" s="1"/>
  <c r="A2892" i="4"/>
  <c r="H2892" i="4" s="1"/>
  <c r="A2893" i="4"/>
  <c r="H2893" i="4" s="1"/>
  <c r="A2894" i="4"/>
  <c r="H2894" i="4" s="1"/>
  <c r="A2895" i="4"/>
  <c r="H2895" i="4" s="1"/>
  <c r="A2896" i="4"/>
  <c r="H2896" i="4" s="1"/>
  <c r="A2897" i="4"/>
  <c r="H2897" i="4" s="1"/>
  <c r="A2898" i="4"/>
  <c r="H2898" i="4" s="1"/>
  <c r="A2899" i="4"/>
  <c r="H2899" i="4" s="1"/>
  <c r="A2900" i="4"/>
  <c r="H2900" i="4" s="1"/>
  <c r="A2901" i="4"/>
  <c r="H2901" i="4" s="1"/>
  <c r="A2902" i="4"/>
  <c r="H2902" i="4" s="1"/>
  <c r="A2903" i="4"/>
  <c r="H2903" i="4" s="1"/>
  <c r="A2904" i="4"/>
  <c r="H2904" i="4" s="1"/>
  <c r="A2905" i="4"/>
  <c r="H2905" i="4" s="1"/>
  <c r="A2906" i="4"/>
  <c r="H2906" i="4" s="1"/>
  <c r="A2907" i="4"/>
  <c r="H2907" i="4" s="1"/>
  <c r="A2908" i="4"/>
  <c r="H2908" i="4" s="1"/>
  <c r="A2909" i="4"/>
  <c r="H2909" i="4" s="1"/>
  <c r="A2910" i="4"/>
  <c r="H2910" i="4" s="1"/>
  <c r="A2911" i="4"/>
  <c r="H2911" i="4" s="1"/>
  <c r="A2912" i="4"/>
  <c r="H2912" i="4" s="1"/>
  <c r="A2913" i="4"/>
  <c r="H2913" i="4" s="1"/>
  <c r="A2914" i="4"/>
  <c r="H2914" i="4" s="1"/>
  <c r="A2915" i="4"/>
  <c r="H2915" i="4" s="1"/>
  <c r="A2916" i="4"/>
  <c r="H2916" i="4" s="1"/>
  <c r="A2917" i="4"/>
  <c r="H2917" i="4" s="1"/>
  <c r="A2918" i="4"/>
  <c r="H2918" i="4" s="1"/>
  <c r="A2919" i="4"/>
  <c r="H2919" i="4" s="1"/>
  <c r="A2920" i="4"/>
  <c r="H2920" i="4" s="1"/>
  <c r="A2921" i="4"/>
  <c r="H2921" i="4" s="1"/>
  <c r="A2922" i="4"/>
  <c r="H2922" i="4" s="1"/>
  <c r="A2923" i="4"/>
  <c r="H2923" i="4" s="1"/>
  <c r="A2924" i="4"/>
  <c r="H2924" i="4" s="1"/>
  <c r="A2925" i="4"/>
  <c r="H2925" i="4" s="1"/>
  <c r="A2926" i="4"/>
  <c r="H2926" i="4" s="1"/>
  <c r="A2927" i="4"/>
  <c r="H2927" i="4" s="1"/>
  <c r="A2928" i="4"/>
  <c r="H2928" i="4" s="1"/>
  <c r="A2929" i="4"/>
  <c r="H2929" i="4" s="1"/>
  <c r="A2930" i="4"/>
  <c r="H2930" i="4" s="1"/>
  <c r="A2931" i="4"/>
  <c r="H2931" i="4" s="1"/>
  <c r="A2932" i="4"/>
  <c r="H2932" i="4" s="1"/>
  <c r="A2933" i="4"/>
  <c r="H2933" i="4" s="1"/>
  <c r="A2934" i="4"/>
  <c r="H2934" i="4" s="1"/>
  <c r="A2935" i="4"/>
  <c r="H2935" i="4" s="1"/>
  <c r="A2936" i="4"/>
  <c r="H2936" i="4" s="1"/>
  <c r="A2937" i="4"/>
  <c r="H2937" i="4" s="1"/>
  <c r="A2938" i="4"/>
  <c r="H2938" i="4" s="1"/>
  <c r="A2939" i="4"/>
  <c r="H2939" i="4" s="1"/>
  <c r="A2940" i="4"/>
  <c r="H2940" i="4" s="1"/>
  <c r="A2941" i="4"/>
  <c r="H2941" i="4" s="1"/>
  <c r="A2942" i="4"/>
  <c r="H2942" i="4" s="1"/>
  <c r="A2943" i="4"/>
  <c r="H2943" i="4" s="1"/>
  <c r="A2944" i="4"/>
  <c r="H2944" i="4" s="1"/>
  <c r="A2945" i="4"/>
  <c r="H2945" i="4" s="1"/>
  <c r="A2946" i="4"/>
  <c r="H2946" i="4" s="1"/>
  <c r="A2947" i="4"/>
  <c r="H2947" i="4" s="1"/>
  <c r="A2948" i="4"/>
  <c r="H2948" i="4" s="1"/>
  <c r="A2949" i="4"/>
  <c r="H2949" i="4" s="1"/>
  <c r="A2950" i="4"/>
  <c r="H2950" i="4" s="1"/>
  <c r="A2951" i="4"/>
  <c r="H2951" i="4" s="1"/>
  <c r="A2952" i="4"/>
  <c r="H2952" i="4" s="1"/>
  <c r="A2953" i="4"/>
  <c r="H2953" i="4" s="1"/>
  <c r="A2954" i="4"/>
  <c r="H2954" i="4" s="1"/>
  <c r="A2955" i="4"/>
  <c r="H2955" i="4" s="1"/>
  <c r="A2956" i="4"/>
  <c r="H2956" i="4" s="1"/>
  <c r="A2957" i="4"/>
  <c r="H2957" i="4" s="1"/>
  <c r="A2958" i="4"/>
  <c r="H2958" i="4" s="1"/>
  <c r="A2959" i="4"/>
  <c r="H2959" i="4" s="1"/>
  <c r="A2960" i="4"/>
  <c r="H2960" i="4" s="1"/>
  <c r="A2961" i="4"/>
  <c r="H2961" i="4" s="1"/>
  <c r="A2962" i="4"/>
  <c r="H2962" i="4" s="1"/>
  <c r="A2963" i="4"/>
  <c r="H2963" i="4" s="1"/>
  <c r="A2964" i="4"/>
  <c r="H2964" i="4" s="1"/>
  <c r="A2965" i="4"/>
  <c r="H2965" i="4" s="1"/>
  <c r="A2966" i="4"/>
  <c r="H2966" i="4" s="1"/>
  <c r="A2967" i="4"/>
  <c r="H2967" i="4" s="1"/>
  <c r="A2968" i="4"/>
  <c r="H2968" i="4" s="1"/>
  <c r="A2969" i="4"/>
  <c r="H2969" i="4" s="1"/>
  <c r="A2970" i="4"/>
  <c r="H2970" i="4" s="1"/>
  <c r="A2971" i="4"/>
  <c r="H2971" i="4" s="1"/>
  <c r="A2972" i="4"/>
  <c r="H2972" i="4" s="1"/>
  <c r="A2973" i="4"/>
  <c r="H2973" i="4" s="1"/>
  <c r="A2974" i="4"/>
  <c r="H2974" i="4" s="1"/>
  <c r="A2975" i="4"/>
  <c r="H2975" i="4" s="1"/>
  <c r="A2976" i="4"/>
  <c r="H2976" i="4" s="1"/>
  <c r="A2977" i="4"/>
  <c r="H2977" i="4" s="1"/>
  <c r="A2978" i="4"/>
  <c r="H2978" i="4" s="1"/>
  <c r="A2979" i="4"/>
  <c r="H2979" i="4" s="1"/>
  <c r="A2980" i="4"/>
  <c r="H2980" i="4" s="1"/>
  <c r="A2981" i="4"/>
  <c r="H2981" i="4" s="1"/>
  <c r="A2982" i="4"/>
  <c r="H2982" i="4" s="1"/>
  <c r="A2983" i="4"/>
  <c r="H2983" i="4" s="1"/>
  <c r="A2984" i="4"/>
  <c r="H2984" i="4" s="1"/>
  <c r="A2985" i="4"/>
  <c r="H2985" i="4" s="1"/>
  <c r="A2986" i="4"/>
  <c r="H2986" i="4" s="1"/>
  <c r="A2987" i="4"/>
  <c r="H2987" i="4" s="1"/>
  <c r="A2988" i="4"/>
  <c r="H2988" i="4" s="1"/>
  <c r="A2989" i="4"/>
  <c r="H2989" i="4" s="1"/>
  <c r="A2990" i="4"/>
  <c r="H2990" i="4" s="1"/>
  <c r="A2991" i="4"/>
  <c r="H2991" i="4" s="1"/>
  <c r="A2992" i="4"/>
  <c r="H2992" i="4" s="1"/>
  <c r="A2993" i="4"/>
  <c r="H2993" i="4" s="1"/>
  <c r="A2994" i="4"/>
  <c r="H2994" i="4" s="1"/>
  <c r="A2995" i="4"/>
  <c r="H2995" i="4" s="1"/>
  <c r="A2996" i="4"/>
  <c r="H2996" i="4" s="1"/>
  <c r="A2997" i="4"/>
  <c r="H2997" i="4" s="1"/>
  <c r="A2998" i="4"/>
  <c r="H2998" i="4" s="1"/>
  <c r="A2999" i="4"/>
  <c r="H2999" i="4" s="1"/>
  <c r="A3000" i="4"/>
  <c r="H3000" i="4" s="1"/>
  <c r="A3001" i="4"/>
  <c r="H3001" i="4" s="1"/>
  <c r="A3002" i="4"/>
  <c r="H3002" i="4" s="1"/>
  <c r="A3003" i="4"/>
  <c r="H3003" i="4" s="1"/>
  <c r="A3004" i="4"/>
  <c r="H3004" i="4" s="1"/>
  <c r="A3005" i="4"/>
  <c r="H3005" i="4" s="1"/>
  <c r="A3006" i="4"/>
  <c r="H3006" i="4" s="1"/>
  <c r="A3007" i="4"/>
  <c r="H3007" i="4" s="1"/>
  <c r="A3008" i="4"/>
  <c r="H3008" i="4" s="1"/>
  <c r="A3009" i="4"/>
  <c r="H3009" i="4" s="1"/>
  <c r="A3010" i="4"/>
  <c r="H3010" i="4" s="1"/>
  <c r="A3011" i="4"/>
  <c r="H3011" i="4" s="1"/>
  <c r="A3012" i="4"/>
  <c r="H3012" i="4" s="1"/>
  <c r="A3013" i="4"/>
  <c r="H3013" i="4" s="1"/>
  <c r="A3014" i="4"/>
  <c r="H3014" i="4" s="1"/>
  <c r="A3015" i="4"/>
  <c r="H3015" i="4" s="1"/>
  <c r="A3016" i="4"/>
  <c r="H3016" i="4" s="1"/>
  <c r="A3017" i="4"/>
  <c r="H3017" i="4" s="1"/>
  <c r="A3018" i="4"/>
  <c r="H3018" i="4" s="1"/>
  <c r="A3019" i="4"/>
  <c r="H3019" i="4" s="1"/>
  <c r="A3020" i="4"/>
  <c r="H3020" i="4" s="1"/>
  <c r="A3021" i="4"/>
  <c r="H3021" i="4" s="1"/>
  <c r="A3022" i="4"/>
  <c r="H3022" i="4" s="1"/>
  <c r="A3023" i="4"/>
  <c r="H3023" i="4" s="1"/>
  <c r="A3024" i="4"/>
  <c r="H3024" i="4" s="1"/>
  <c r="A3025" i="4"/>
  <c r="H3025" i="4" s="1"/>
  <c r="A3026" i="4"/>
  <c r="H3026" i="4" s="1"/>
  <c r="A3027" i="4"/>
  <c r="H3027" i="4" s="1"/>
  <c r="A3028" i="4"/>
  <c r="H3028" i="4" s="1"/>
  <c r="A3029" i="4"/>
  <c r="H3029" i="4" s="1"/>
  <c r="A3030" i="4"/>
  <c r="H3030" i="4" s="1"/>
  <c r="A3031" i="4"/>
  <c r="H3031" i="4" s="1"/>
  <c r="A3032" i="4"/>
  <c r="H3032" i="4" s="1"/>
  <c r="A3033" i="4"/>
  <c r="H3033" i="4" s="1"/>
  <c r="A3034" i="4"/>
  <c r="H3034" i="4" s="1"/>
  <c r="A3035" i="4"/>
  <c r="H3035" i="4" s="1"/>
  <c r="A3036" i="4"/>
  <c r="H3036" i="4" s="1"/>
  <c r="A3037" i="4"/>
  <c r="H3037" i="4" s="1"/>
  <c r="A3038" i="4"/>
  <c r="H3038" i="4" s="1"/>
  <c r="A3039" i="4"/>
  <c r="H3039" i="4" s="1"/>
  <c r="A3040" i="4"/>
  <c r="H3040" i="4" s="1"/>
  <c r="A3041" i="4"/>
  <c r="H3041" i="4" s="1"/>
  <c r="A3042" i="4"/>
  <c r="H3042" i="4" s="1"/>
  <c r="A3043" i="4"/>
  <c r="H3043" i="4" s="1"/>
  <c r="A3044" i="4"/>
  <c r="H3044" i="4" s="1"/>
  <c r="A3045" i="4"/>
  <c r="H3045" i="4" s="1"/>
  <c r="A3046" i="4"/>
  <c r="H3046" i="4" s="1"/>
  <c r="A3047" i="4"/>
  <c r="H3047" i="4" s="1"/>
  <c r="A3048" i="4"/>
  <c r="H3048" i="4" s="1"/>
  <c r="A3049" i="4"/>
  <c r="H3049" i="4" s="1"/>
  <c r="A3050" i="4"/>
  <c r="H3050" i="4" s="1"/>
  <c r="A3051" i="4"/>
  <c r="H3051" i="4" s="1"/>
  <c r="A3052" i="4"/>
  <c r="H3052" i="4" s="1"/>
  <c r="A3053" i="4"/>
  <c r="H3053" i="4" s="1"/>
  <c r="A3054" i="4"/>
  <c r="H3054" i="4" s="1"/>
  <c r="A3055" i="4"/>
  <c r="H3055" i="4" s="1"/>
  <c r="A3056" i="4"/>
  <c r="H3056" i="4" s="1"/>
  <c r="A3057" i="4"/>
  <c r="H3057" i="4" s="1"/>
  <c r="A3058" i="4"/>
  <c r="H3058" i="4" s="1"/>
  <c r="A3059" i="4"/>
  <c r="H3059" i="4" s="1"/>
  <c r="A3060" i="4"/>
  <c r="H3060" i="4" s="1"/>
  <c r="A3061" i="4"/>
  <c r="H3061" i="4" s="1"/>
  <c r="A3062" i="4"/>
  <c r="H3062" i="4" s="1"/>
  <c r="A3063" i="4"/>
  <c r="H3063" i="4" s="1"/>
  <c r="A3064" i="4"/>
  <c r="H3064" i="4" s="1"/>
  <c r="A3065" i="4"/>
  <c r="H3065" i="4" s="1"/>
  <c r="A3066" i="4"/>
  <c r="H3066" i="4" s="1"/>
  <c r="A3067" i="4"/>
  <c r="H3067" i="4" s="1"/>
  <c r="A3068" i="4"/>
  <c r="H3068" i="4" s="1"/>
  <c r="A3069" i="4"/>
  <c r="H3069" i="4" s="1"/>
  <c r="A3070" i="4"/>
  <c r="H3070" i="4" s="1"/>
  <c r="A3071" i="4"/>
  <c r="H3071" i="4" s="1"/>
  <c r="A3072" i="4"/>
  <c r="H3072" i="4" s="1"/>
  <c r="A3073" i="4"/>
  <c r="H3073" i="4" s="1"/>
  <c r="A3074" i="4"/>
  <c r="H3074" i="4" s="1"/>
  <c r="A3075" i="4"/>
  <c r="H3075" i="4" s="1"/>
  <c r="A3076" i="4"/>
  <c r="H3076" i="4" s="1"/>
  <c r="A3077" i="4"/>
  <c r="H3077" i="4" s="1"/>
  <c r="A3078" i="4"/>
  <c r="H3078" i="4" s="1"/>
  <c r="A3079" i="4"/>
  <c r="H3079" i="4" s="1"/>
  <c r="A3080" i="4"/>
  <c r="H3080" i="4" s="1"/>
  <c r="A3081" i="4"/>
  <c r="H3081" i="4" s="1"/>
  <c r="A3082" i="4"/>
  <c r="H3082" i="4" s="1"/>
  <c r="A3083" i="4"/>
  <c r="H3083" i="4" s="1"/>
  <c r="A3084" i="4"/>
  <c r="H3084" i="4" s="1"/>
  <c r="A3085" i="4"/>
  <c r="H3085" i="4" s="1"/>
  <c r="A3086" i="4"/>
  <c r="H3086" i="4" s="1"/>
  <c r="A3087" i="4"/>
  <c r="H3087" i="4" s="1"/>
  <c r="A3088" i="4"/>
  <c r="H3088" i="4" s="1"/>
  <c r="A3089" i="4"/>
  <c r="H3089" i="4" s="1"/>
  <c r="A3090" i="4"/>
  <c r="H3090" i="4" s="1"/>
  <c r="A3091" i="4"/>
  <c r="H3091" i="4" s="1"/>
  <c r="A3092" i="4"/>
  <c r="H3092" i="4" s="1"/>
  <c r="A3093" i="4"/>
  <c r="H3093" i="4" s="1"/>
  <c r="A3094" i="4"/>
  <c r="H3094" i="4" s="1"/>
  <c r="A3095" i="4"/>
  <c r="H3095" i="4" s="1"/>
  <c r="A3096" i="4"/>
  <c r="H3096" i="4" s="1"/>
  <c r="A3097" i="4"/>
  <c r="H3097" i="4" s="1"/>
  <c r="A3098" i="4"/>
  <c r="H3098" i="4" s="1"/>
  <c r="A3099" i="4"/>
  <c r="H3099" i="4" s="1"/>
  <c r="A3100" i="4"/>
  <c r="H3100" i="4" s="1"/>
  <c r="A3101" i="4"/>
  <c r="H3101" i="4" s="1"/>
  <c r="A3102" i="4"/>
  <c r="H3102" i="4" s="1"/>
  <c r="A3103" i="4"/>
  <c r="H3103" i="4" s="1"/>
  <c r="A3104" i="4"/>
  <c r="H3104" i="4" s="1"/>
  <c r="A3105" i="4"/>
  <c r="H3105" i="4" s="1"/>
  <c r="A3106" i="4"/>
  <c r="H3106" i="4" s="1"/>
  <c r="A3107" i="4"/>
  <c r="H3107" i="4" s="1"/>
  <c r="A3108" i="4"/>
  <c r="H3108" i="4" s="1"/>
  <c r="A3109" i="4"/>
  <c r="H3109" i="4" s="1"/>
  <c r="A3110" i="4"/>
  <c r="H3110" i="4" s="1"/>
  <c r="A3111" i="4"/>
  <c r="H3111" i="4" s="1"/>
  <c r="A3112" i="4"/>
  <c r="H3112" i="4" s="1"/>
  <c r="A3113" i="4"/>
  <c r="H3113" i="4" s="1"/>
  <c r="A3114" i="4"/>
  <c r="H3114" i="4" s="1"/>
  <c r="A3115" i="4"/>
  <c r="H3115" i="4" s="1"/>
  <c r="A3116" i="4"/>
  <c r="H3116" i="4" s="1"/>
  <c r="A3117" i="4"/>
  <c r="H3117" i="4" s="1"/>
  <c r="A3118" i="4"/>
  <c r="H3118" i="4" s="1"/>
  <c r="A3119" i="4"/>
  <c r="H3119" i="4" s="1"/>
  <c r="A3120" i="4"/>
  <c r="H3120" i="4" s="1"/>
  <c r="A3121" i="4"/>
  <c r="H3121" i="4" s="1"/>
  <c r="A3122" i="4"/>
  <c r="H3122" i="4" s="1"/>
  <c r="A3123" i="4"/>
  <c r="H3123" i="4" s="1"/>
  <c r="A3124" i="4"/>
  <c r="H3124" i="4" s="1"/>
  <c r="A3125" i="4"/>
  <c r="H3125" i="4" s="1"/>
  <c r="A3126" i="4"/>
  <c r="H3126" i="4" s="1"/>
  <c r="A3127" i="4"/>
  <c r="H3127" i="4" s="1"/>
  <c r="A3128" i="4"/>
  <c r="H3128" i="4" s="1"/>
  <c r="A3129" i="4"/>
  <c r="H3129" i="4" s="1"/>
  <c r="A3130" i="4"/>
  <c r="H3130" i="4" s="1"/>
  <c r="A3131" i="4"/>
  <c r="H3131" i="4" s="1"/>
  <c r="A3132" i="4"/>
  <c r="H3132" i="4" s="1"/>
  <c r="A3133" i="4"/>
  <c r="H3133" i="4" s="1"/>
  <c r="A3134" i="4"/>
  <c r="H3134" i="4" s="1"/>
  <c r="A3135" i="4"/>
  <c r="H3135" i="4" s="1"/>
  <c r="A3136" i="4"/>
  <c r="H3136" i="4" s="1"/>
  <c r="A3137" i="4"/>
  <c r="H3137" i="4" s="1"/>
  <c r="A3138" i="4"/>
  <c r="H3138" i="4" s="1"/>
  <c r="A3139" i="4"/>
  <c r="H3139" i="4" s="1"/>
  <c r="A3140" i="4"/>
  <c r="H3140" i="4" s="1"/>
  <c r="A3141" i="4"/>
  <c r="H3141" i="4" s="1"/>
  <c r="A3142" i="4"/>
  <c r="H3142" i="4" s="1"/>
  <c r="A3143" i="4"/>
  <c r="H3143" i="4" s="1"/>
  <c r="A3144" i="4"/>
  <c r="H3144" i="4" s="1"/>
  <c r="A3145" i="4"/>
  <c r="H3145" i="4" s="1"/>
  <c r="A3146" i="4"/>
  <c r="H3146" i="4" s="1"/>
  <c r="A3147" i="4"/>
  <c r="H3147" i="4" s="1"/>
  <c r="A3148" i="4"/>
  <c r="H3148" i="4" s="1"/>
  <c r="A3149" i="4"/>
  <c r="H3149" i="4" s="1"/>
  <c r="A3150" i="4"/>
  <c r="H3150" i="4" s="1"/>
  <c r="A3151" i="4"/>
  <c r="H3151" i="4" s="1"/>
  <c r="A3152" i="4"/>
  <c r="H3152" i="4" s="1"/>
  <c r="A3153" i="4"/>
  <c r="H3153" i="4" s="1"/>
  <c r="A3154" i="4"/>
  <c r="H3154" i="4" s="1"/>
  <c r="A3155" i="4"/>
  <c r="H3155" i="4" s="1"/>
  <c r="A3156" i="4"/>
  <c r="H3156" i="4" s="1"/>
  <c r="A3157" i="4"/>
  <c r="H3157" i="4" s="1"/>
  <c r="A3158" i="4"/>
  <c r="H3158" i="4" s="1"/>
  <c r="A3159" i="4"/>
  <c r="H3159" i="4" s="1"/>
  <c r="A3160" i="4"/>
  <c r="H3160" i="4" s="1"/>
  <c r="A3161" i="4"/>
  <c r="H3161" i="4" s="1"/>
  <c r="A3162" i="4"/>
  <c r="H3162" i="4" s="1"/>
  <c r="A3163" i="4"/>
  <c r="H3163" i="4" s="1"/>
  <c r="A3164" i="4"/>
  <c r="H3164" i="4" s="1"/>
  <c r="A3165" i="4"/>
  <c r="H3165" i="4" s="1"/>
  <c r="A3166" i="4"/>
  <c r="H3166" i="4" s="1"/>
  <c r="A3167" i="4"/>
  <c r="H3167" i="4" s="1"/>
  <c r="A3168" i="4"/>
  <c r="H3168" i="4" s="1"/>
  <c r="A3169" i="4"/>
  <c r="H3169" i="4" s="1"/>
  <c r="A3170" i="4"/>
  <c r="H3170" i="4" s="1"/>
  <c r="A3171" i="4"/>
  <c r="H3171" i="4" s="1"/>
  <c r="A3172" i="4"/>
  <c r="H3172" i="4" s="1"/>
  <c r="A3173" i="4"/>
  <c r="H3173" i="4" s="1"/>
  <c r="A3174" i="4"/>
  <c r="H3174" i="4" s="1"/>
  <c r="A3175" i="4"/>
  <c r="H3175" i="4" s="1"/>
  <c r="A3176" i="4"/>
  <c r="H3176" i="4" s="1"/>
  <c r="A3177" i="4"/>
  <c r="H3177" i="4" s="1"/>
  <c r="A3178" i="4"/>
  <c r="H3178" i="4" s="1"/>
  <c r="A3179" i="4"/>
  <c r="H3179" i="4" s="1"/>
  <c r="A3180" i="4"/>
  <c r="H3180" i="4" s="1"/>
  <c r="A3181" i="4"/>
  <c r="H3181" i="4" s="1"/>
  <c r="A3182" i="4"/>
  <c r="H3182" i="4" s="1"/>
  <c r="A3183" i="4"/>
  <c r="H3183" i="4" s="1"/>
  <c r="A3184" i="4"/>
  <c r="H3184" i="4" s="1"/>
  <c r="A3185" i="4"/>
  <c r="H3185" i="4" s="1"/>
  <c r="A3186" i="4"/>
  <c r="H3186" i="4" s="1"/>
  <c r="A3187" i="4"/>
  <c r="H3187" i="4" s="1"/>
  <c r="A3188" i="4"/>
  <c r="H3188" i="4" s="1"/>
  <c r="A3189" i="4"/>
  <c r="H3189" i="4" s="1"/>
  <c r="A3190" i="4"/>
  <c r="H3190" i="4" s="1"/>
  <c r="A3191" i="4"/>
  <c r="H3191" i="4" s="1"/>
  <c r="A3192" i="4"/>
  <c r="H3192" i="4" s="1"/>
  <c r="A3193" i="4"/>
  <c r="H3193" i="4" s="1"/>
  <c r="A3194" i="4"/>
  <c r="H3194" i="4" s="1"/>
  <c r="A3195" i="4"/>
  <c r="H3195" i="4" s="1"/>
  <c r="A3196" i="4"/>
  <c r="H3196" i="4" s="1"/>
  <c r="A3197" i="4"/>
  <c r="H3197" i="4" s="1"/>
  <c r="A3198" i="4"/>
  <c r="H3198" i="4" s="1"/>
  <c r="A3199" i="4"/>
  <c r="H3199" i="4" s="1"/>
  <c r="A3200" i="4"/>
  <c r="H3200" i="4" s="1"/>
  <c r="A3201" i="4"/>
  <c r="H3201" i="4" s="1"/>
  <c r="A3202" i="4"/>
  <c r="H3202" i="4" s="1"/>
  <c r="A3203" i="4"/>
  <c r="H3203" i="4" s="1"/>
  <c r="A3204" i="4"/>
  <c r="H3204" i="4" s="1"/>
  <c r="A3205" i="4"/>
  <c r="H3205" i="4" s="1"/>
  <c r="A3206" i="4"/>
  <c r="H3206" i="4" s="1"/>
  <c r="A3207" i="4"/>
  <c r="H3207" i="4" s="1"/>
  <c r="A3208" i="4"/>
  <c r="H3208" i="4" s="1"/>
  <c r="A3209" i="4"/>
  <c r="H3209" i="4" s="1"/>
  <c r="A3210" i="4"/>
  <c r="H3210" i="4" s="1"/>
  <c r="A3211" i="4"/>
  <c r="H3211" i="4" s="1"/>
  <c r="A3212" i="4"/>
  <c r="H3212" i="4" s="1"/>
  <c r="A3213" i="4"/>
  <c r="H3213" i="4" s="1"/>
  <c r="A3214" i="4"/>
  <c r="H3214" i="4" s="1"/>
  <c r="A3215" i="4"/>
  <c r="H3215" i="4" s="1"/>
  <c r="A3216" i="4"/>
  <c r="H3216" i="4" s="1"/>
  <c r="A3217" i="4"/>
  <c r="H3217" i="4" s="1"/>
  <c r="A3218" i="4"/>
  <c r="H3218" i="4" s="1"/>
  <c r="A3219" i="4"/>
  <c r="H3219" i="4" s="1"/>
  <c r="A3220" i="4"/>
  <c r="H3220" i="4" s="1"/>
  <c r="A3221" i="4"/>
  <c r="H3221" i="4" s="1"/>
  <c r="A3222" i="4"/>
  <c r="H3222" i="4" s="1"/>
  <c r="A3223" i="4"/>
  <c r="H3223" i="4" s="1"/>
  <c r="A3224" i="4"/>
  <c r="H3224" i="4" s="1"/>
  <c r="A3225" i="4"/>
  <c r="H3225" i="4" s="1"/>
  <c r="A3226" i="4"/>
  <c r="H3226" i="4" s="1"/>
  <c r="A3227" i="4"/>
  <c r="H3227" i="4" s="1"/>
  <c r="A3228" i="4"/>
  <c r="H3228" i="4" s="1"/>
  <c r="A3229" i="4"/>
  <c r="H3229" i="4" s="1"/>
  <c r="A3230" i="4"/>
  <c r="H3230" i="4" s="1"/>
  <c r="A3231" i="4"/>
  <c r="H3231" i="4" s="1"/>
  <c r="A3232" i="4"/>
  <c r="H3232" i="4" s="1"/>
  <c r="A3233" i="4"/>
  <c r="H3233" i="4" s="1"/>
  <c r="A3234" i="4"/>
  <c r="H3234" i="4" s="1"/>
  <c r="A3235" i="4"/>
  <c r="H3235" i="4" s="1"/>
  <c r="A3236" i="4"/>
  <c r="H3236" i="4" s="1"/>
  <c r="A3237" i="4"/>
  <c r="H3237" i="4" s="1"/>
  <c r="A3238" i="4"/>
  <c r="H3238" i="4" s="1"/>
  <c r="A3239" i="4"/>
  <c r="H3239" i="4" s="1"/>
  <c r="A3240" i="4"/>
  <c r="H3240" i="4" s="1"/>
  <c r="A3241" i="4"/>
  <c r="H3241" i="4" s="1"/>
  <c r="A3242" i="4"/>
  <c r="H3242" i="4" s="1"/>
  <c r="A3243" i="4"/>
  <c r="H3243" i="4" s="1"/>
  <c r="A3244" i="4"/>
  <c r="H3244" i="4" s="1"/>
  <c r="A3245" i="4"/>
  <c r="H3245" i="4" s="1"/>
  <c r="A3246" i="4"/>
  <c r="H3246" i="4" s="1"/>
  <c r="A3247" i="4"/>
  <c r="H3247" i="4" s="1"/>
  <c r="A3248" i="4"/>
  <c r="H3248" i="4" s="1"/>
  <c r="A3249" i="4"/>
  <c r="H3249" i="4" s="1"/>
  <c r="A3250" i="4"/>
  <c r="H3250" i="4" s="1"/>
  <c r="A3251" i="4"/>
  <c r="H3251" i="4" s="1"/>
  <c r="A3252" i="4"/>
  <c r="H3252" i="4" s="1"/>
  <c r="A3253" i="4"/>
  <c r="H3253" i="4" s="1"/>
  <c r="A3254" i="4"/>
  <c r="H3254" i="4" s="1"/>
  <c r="A3255" i="4"/>
  <c r="H3255" i="4" s="1"/>
  <c r="A3256" i="4"/>
  <c r="H3256" i="4" s="1"/>
  <c r="A3257" i="4"/>
  <c r="H3257" i="4" s="1"/>
  <c r="A3258" i="4"/>
  <c r="H3258" i="4" s="1"/>
  <c r="A3259" i="4"/>
  <c r="H3259" i="4" s="1"/>
  <c r="A3260" i="4"/>
  <c r="H3260" i="4" s="1"/>
  <c r="A3261" i="4"/>
  <c r="H3261" i="4" s="1"/>
  <c r="A3262" i="4"/>
  <c r="H3262" i="4" s="1"/>
  <c r="A3263" i="4"/>
  <c r="H3263" i="4" s="1"/>
  <c r="A3264" i="4"/>
  <c r="H3264" i="4" s="1"/>
  <c r="A3265" i="4"/>
  <c r="H3265" i="4" s="1"/>
  <c r="A3266" i="4"/>
  <c r="H3266" i="4" s="1"/>
  <c r="A3267" i="4"/>
  <c r="H3267" i="4" s="1"/>
  <c r="A3268" i="4"/>
  <c r="H3268" i="4" s="1"/>
  <c r="A3269" i="4"/>
  <c r="H3269" i="4" s="1"/>
  <c r="A3270" i="4"/>
  <c r="H3270" i="4" s="1"/>
  <c r="A3271" i="4"/>
  <c r="H3271" i="4" s="1"/>
  <c r="A3272" i="4"/>
  <c r="H3272" i="4" s="1"/>
  <c r="A3273" i="4"/>
  <c r="H3273" i="4" s="1"/>
  <c r="A3274" i="4"/>
  <c r="H3274" i="4" s="1"/>
  <c r="A3275" i="4"/>
  <c r="H3275" i="4" s="1"/>
  <c r="A3276" i="4"/>
  <c r="H3276" i="4" s="1"/>
  <c r="A3277" i="4"/>
  <c r="H3277" i="4" s="1"/>
  <c r="A3278" i="4"/>
  <c r="H3278" i="4" s="1"/>
  <c r="A3279" i="4"/>
  <c r="H3279" i="4" s="1"/>
  <c r="A3280" i="4"/>
  <c r="H3280" i="4" s="1"/>
  <c r="A3281" i="4"/>
  <c r="H3281" i="4" s="1"/>
  <c r="A3282" i="4"/>
  <c r="H3282" i="4" s="1"/>
  <c r="A3283" i="4"/>
  <c r="H3283" i="4" s="1"/>
  <c r="A3284" i="4"/>
  <c r="H3284" i="4" s="1"/>
  <c r="A3285" i="4"/>
  <c r="H3285" i="4" s="1"/>
  <c r="A3286" i="4"/>
  <c r="H3286" i="4" s="1"/>
  <c r="A3287" i="4"/>
  <c r="H3287" i="4" s="1"/>
  <c r="A3288" i="4"/>
  <c r="H3288" i="4" s="1"/>
  <c r="A3289" i="4"/>
  <c r="H3289" i="4" s="1"/>
  <c r="A3290" i="4"/>
  <c r="H3290" i="4" s="1"/>
  <c r="A3291" i="4"/>
  <c r="H3291" i="4" s="1"/>
  <c r="A3292" i="4"/>
  <c r="H3292" i="4" s="1"/>
  <c r="A3293" i="4"/>
  <c r="H3293" i="4" s="1"/>
  <c r="A3294" i="4"/>
  <c r="H3294" i="4" s="1"/>
  <c r="A3295" i="4"/>
  <c r="H3295" i="4" s="1"/>
  <c r="A3296" i="4"/>
  <c r="H3296" i="4" s="1"/>
  <c r="A3297" i="4"/>
  <c r="H3297" i="4" s="1"/>
  <c r="A3298" i="4"/>
  <c r="H3298" i="4" s="1"/>
  <c r="A3299" i="4"/>
  <c r="H3299" i="4" s="1"/>
  <c r="A3300" i="4"/>
  <c r="H3300" i="4" s="1"/>
  <c r="A3301" i="4"/>
  <c r="H3301" i="4" s="1"/>
  <c r="A3302" i="4"/>
  <c r="H3302" i="4" s="1"/>
  <c r="A3303" i="4"/>
  <c r="H3303" i="4" s="1"/>
  <c r="A3304" i="4"/>
  <c r="H3304" i="4" s="1"/>
  <c r="A3305" i="4"/>
  <c r="H3305" i="4" s="1"/>
  <c r="A3306" i="4"/>
  <c r="H3306" i="4" s="1"/>
  <c r="A3307" i="4"/>
  <c r="H3307" i="4" s="1"/>
  <c r="A3308" i="4"/>
  <c r="H3308" i="4" s="1"/>
  <c r="A3309" i="4"/>
  <c r="H3309" i="4" s="1"/>
  <c r="A3310" i="4"/>
  <c r="H3310" i="4" s="1"/>
  <c r="A3311" i="4"/>
  <c r="H3311" i="4" s="1"/>
  <c r="A3312" i="4"/>
  <c r="H3312" i="4" s="1"/>
  <c r="A3313" i="4"/>
  <c r="H3313" i="4" s="1"/>
  <c r="A3314" i="4"/>
  <c r="H3314" i="4" s="1"/>
  <c r="A3315" i="4"/>
  <c r="H3315" i="4" s="1"/>
  <c r="A3316" i="4"/>
  <c r="H3316" i="4" s="1"/>
  <c r="A3317" i="4"/>
  <c r="H3317" i="4" s="1"/>
  <c r="A3318" i="4"/>
  <c r="H3318" i="4" s="1"/>
  <c r="A3319" i="4"/>
  <c r="H3319" i="4" s="1"/>
  <c r="A3320" i="4"/>
  <c r="H3320" i="4" s="1"/>
  <c r="A3321" i="4"/>
  <c r="H3321" i="4" s="1"/>
  <c r="A3322" i="4"/>
  <c r="H3322" i="4" s="1"/>
  <c r="A3323" i="4"/>
  <c r="H3323" i="4" s="1"/>
  <c r="A3324" i="4"/>
  <c r="H3324" i="4" s="1"/>
  <c r="A3325" i="4"/>
  <c r="H3325" i="4" s="1"/>
  <c r="A3326" i="4"/>
  <c r="H3326" i="4" s="1"/>
  <c r="A3327" i="4"/>
  <c r="H3327" i="4" s="1"/>
  <c r="A3328" i="4"/>
  <c r="H3328" i="4" s="1"/>
  <c r="A3329" i="4"/>
  <c r="H3329" i="4" s="1"/>
  <c r="A3330" i="4"/>
  <c r="H3330" i="4" s="1"/>
  <c r="A3331" i="4"/>
  <c r="H3331" i="4" s="1"/>
  <c r="A3332" i="4"/>
  <c r="H3332" i="4" s="1"/>
  <c r="A3333" i="4"/>
  <c r="H3333" i="4" s="1"/>
  <c r="A3334" i="4"/>
  <c r="H3334" i="4" s="1"/>
  <c r="A3335" i="4"/>
  <c r="H3335" i="4" s="1"/>
  <c r="A3336" i="4"/>
  <c r="H3336" i="4" s="1"/>
  <c r="A3337" i="4"/>
  <c r="H3337" i="4" s="1"/>
  <c r="A3338" i="4"/>
  <c r="H3338" i="4" s="1"/>
  <c r="A3339" i="4"/>
  <c r="H3339" i="4" s="1"/>
  <c r="A3340" i="4"/>
  <c r="H3340" i="4" s="1"/>
  <c r="A3341" i="4"/>
  <c r="H3341" i="4" s="1"/>
  <c r="A3342" i="4"/>
  <c r="H3342" i="4" s="1"/>
  <c r="A3343" i="4"/>
  <c r="H3343" i="4" s="1"/>
  <c r="A3344" i="4"/>
  <c r="H3344" i="4" s="1"/>
  <c r="A3345" i="4"/>
  <c r="H3345" i="4" s="1"/>
  <c r="A3346" i="4"/>
  <c r="H3346" i="4" s="1"/>
  <c r="A3347" i="4"/>
  <c r="H3347" i="4" s="1"/>
  <c r="A3348" i="4"/>
  <c r="H3348" i="4" s="1"/>
  <c r="A3349" i="4"/>
  <c r="H3349" i="4" s="1"/>
  <c r="A3350" i="4"/>
  <c r="H3350" i="4" s="1"/>
  <c r="A3351" i="4"/>
  <c r="H3351" i="4" s="1"/>
  <c r="A3352" i="4"/>
  <c r="H3352" i="4" s="1"/>
  <c r="A3353" i="4"/>
  <c r="H3353" i="4" s="1"/>
  <c r="A3354" i="4"/>
  <c r="H3354" i="4" s="1"/>
  <c r="A3355" i="4"/>
  <c r="H3355" i="4" s="1"/>
  <c r="A3356" i="4"/>
  <c r="H3356" i="4" s="1"/>
  <c r="A3357" i="4"/>
  <c r="H3357" i="4" s="1"/>
  <c r="A3358" i="4"/>
  <c r="H3358" i="4" s="1"/>
  <c r="A3359" i="4"/>
  <c r="H3359" i="4" s="1"/>
  <c r="A3360" i="4"/>
  <c r="H3360" i="4" s="1"/>
  <c r="A3361" i="4"/>
  <c r="H3361" i="4" s="1"/>
  <c r="A3362" i="4"/>
  <c r="H3362" i="4" s="1"/>
  <c r="A3363" i="4"/>
  <c r="H3363" i="4" s="1"/>
  <c r="A3364" i="4"/>
  <c r="H3364" i="4" s="1"/>
  <c r="A3365" i="4"/>
  <c r="H3365" i="4" s="1"/>
  <c r="A3366" i="4"/>
  <c r="H3366" i="4" s="1"/>
  <c r="A3367" i="4"/>
  <c r="H3367" i="4" s="1"/>
  <c r="A3368" i="4"/>
  <c r="H3368" i="4" s="1"/>
  <c r="A3369" i="4"/>
  <c r="H3369" i="4" s="1"/>
  <c r="A3370" i="4"/>
  <c r="H3370" i="4" s="1"/>
  <c r="A3371" i="4"/>
  <c r="H3371" i="4" s="1"/>
  <c r="A3372" i="4"/>
  <c r="H3372" i="4" s="1"/>
  <c r="A3373" i="4"/>
  <c r="H3373" i="4" s="1"/>
  <c r="A3374" i="4"/>
  <c r="H3374" i="4" s="1"/>
  <c r="A3375" i="4"/>
  <c r="H3375" i="4" s="1"/>
  <c r="A3376" i="4"/>
  <c r="H3376" i="4" s="1"/>
  <c r="A3377" i="4"/>
  <c r="H3377" i="4" s="1"/>
  <c r="A3378" i="4"/>
  <c r="H3378" i="4" s="1"/>
  <c r="A3379" i="4"/>
  <c r="H3379" i="4" s="1"/>
  <c r="A3380" i="4"/>
  <c r="H3380" i="4" s="1"/>
  <c r="A3381" i="4"/>
  <c r="H3381" i="4" s="1"/>
  <c r="A3382" i="4"/>
  <c r="H3382" i="4" s="1"/>
  <c r="A3383" i="4"/>
  <c r="H3383" i="4" s="1"/>
  <c r="A3384" i="4"/>
  <c r="H3384" i="4" s="1"/>
  <c r="A3385" i="4"/>
  <c r="H3385" i="4" s="1"/>
  <c r="A3386" i="4"/>
  <c r="H3386" i="4" s="1"/>
  <c r="A3387" i="4"/>
  <c r="H3387" i="4" s="1"/>
  <c r="A3388" i="4"/>
  <c r="H3388" i="4" s="1"/>
  <c r="A3389" i="4"/>
  <c r="H3389" i="4" s="1"/>
  <c r="A3390" i="4"/>
  <c r="H3390" i="4" s="1"/>
  <c r="A3391" i="4"/>
  <c r="H3391" i="4" s="1"/>
  <c r="A3392" i="4"/>
  <c r="H3392" i="4" s="1"/>
  <c r="A3393" i="4"/>
  <c r="H3393" i="4" s="1"/>
  <c r="A3394" i="4"/>
  <c r="H3394" i="4" s="1"/>
  <c r="A3395" i="4"/>
  <c r="H3395" i="4" s="1"/>
  <c r="A3396" i="4"/>
  <c r="H3396" i="4" s="1"/>
  <c r="A3397" i="4"/>
  <c r="H3397" i="4" s="1"/>
  <c r="A3398" i="4"/>
  <c r="H3398" i="4" s="1"/>
  <c r="A3399" i="4"/>
  <c r="H3399" i="4" s="1"/>
  <c r="A3400" i="4"/>
  <c r="H3400" i="4" s="1"/>
  <c r="A3401" i="4"/>
  <c r="H3401" i="4" s="1"/>
  <c r="A3402" i="4"/>
  <c r="H3402" i="4" s="1"/>
  <c r="A3403" i="4"/>
  <c r="H3403" i="4" s="1"/>
  <c r="A3404" i="4"/>
  <c r="H3404" i="4" s="1"/>
  <c r="A3405" i="4"/>
  <c r="H3405" i="4" s="1"/>
  <c r="A3406" i="4"/>
  <c r="H3406" i="4" s="1"/>
  <c r="A3407" i="4"/>
  <c r="H3407" i="4" s="1"/>
  <c r="A3408" i="4"/>
  <c r="H3408" i="4" s="1"/>
  <c r="A3409" i="4"/>
  <c r="H3409" i="4" s="1"/>
  <c r="A3410" i="4"/>
  <c r="H3410" i="4" s="1"/>
  <c r="A3411" i="4"/>
  <c r="H3411" i="4" s="1"/>
  <c r="A3412" i="4"/>
  <c r="H3412" i="4" s="1"/>
  <c r="A3413" i="4"/>
  <c r="H3413" i="4" s="1"/>
  <c r="A3414" i="4"/>
  <c r="H3414" i="4" s="1"/>
  <c r="A3415" i="4"/>
  <c r="H3415" i="4" s="1"/>
  <c r="A3416" i="4"/>
  <c r="H3416" i="4" s="1"/>
  <c r="A3417" i="4"/>
  <c r="H3417" i="4" s="1"/>
  <c r="A3418" i="4"/>
  <c r="H3418" i="4" s="1"/>
  <c r="A3419" i="4"/>
  <c r="H3419" i="4" s="1"/>
  <c r="A3420" i="4"/>
  <c r="H3420" i="4" s="1"/>
  <c r="A3421" i="4"/>
  <c r="H3421" i="4" s="1"/>
  <c r="A3422" i="4"/>
  <c r="H3422" i="4" s="1"/>
  <c r="A3423" i="4"/>
  <c r="H3423" i="4" s="1"/>
  <c r="A3424" i="4"/>
  <c r="H3424" i="4" s="1"/>
  <c r="A3425" i="4"/>
  <c r="H3425" i="4" s="1"/>
  <c r="A3426" i="4"/>
  <c r="H3426" i="4" s="1"/>
  <c r="A3427" i="4"/>
  <c r="H3427" i="4" s="1"/>
  <c r="A3428" i="4"/>
  <c r="H3428" i="4" s="1"/>
  <c r="A3429" i="4"/>
  <c r="H3429" i="4" s="1"/>
  <c r="A3430" i="4"/>
  <c r="H3430" i="4" s="1"/>
  <c r="A3431" i="4"/>
  <c r="H3431" i="4" s="1"/>
  <c r="A3432" i="4"/>
  <c r="H3432" i="4" s="1"/>
  <c r="A3433" i="4"/>
  <c r="H3433" i="4" s="1"/>
  <c r="A3434" i="4"/>
  <c r="H3434" i="4" s="1"/>
  <c r="A3435" i="4"/>
  <c r="H3435" i="4" s="1"/>
  <c r="A3436" i="4"/>
  <c r="H3436" i="4" s="1"/>
  <c r="A3437" i="4"/>
  <c r="H3437" i="4" s="1"/>
  <c r="A3438" i="4"/>
  <c r="H3438" i="4" s="1"/>
  <c r="A3439" i="4"/>
  <c r="H3439" i="4" s="1"/>
  <c r="A3440" i="4"/>
  <c r="H3440" i="4" s="1"/>
  <c r="A3441" i="4"/>
  <c r="H3441" i="4" s="1"/>
  <c r="A3442" i="4"/>
  <c r="H3442" i="4" s="1"/>
  <c r="A3443" i="4"/>
  <c r="H3443" i="4" s="1"/>
  <c r="A3444" i="4"/>
  <c r="H3444" i="4" s="1"/>
  <c r="A3445" i="4"/>
  <c r="H3445" i="4" s="1"/>
  <c r="A3446" i="4"/>
  <c r="H3446" i="4" s="1"/>
  <c r="A3447" i="4"/>
  <c r="H3447" i="4" s="1"/>
  <c r="A3448" i="4"/>
  <c r="H3448" i="4" s="1"/>
  <c r="A3449" i="4"/>
  <c r="H3449" i="4" s="1"/>
  <c r="A3450" i="4"/>
  <c r="H3450" i="4" s="1"/>
  <c r="A3451" i="4"/>
  <c r="H3451" i="4" s="1"/>
  <c r="A3452" i="4"/>
  <c r="H3452" i="4" s="1"/>
  <c r="A3453" i="4"/>
  <c r="H3453" i="4" s="1"/>
  <c r="A3454" i="4"/>
  <c r="H3454" i="4" s="1"/>
  <c r="A3455" i="4"/>
  <c r="H3455" i="4" s="1"/>
  <c r="A3456" i="4"/>
  <c r="H3456" i="4" s="1"/>
  <c r="A3457" i="4"/>
  <c r="H3457" i="4" s="1"/>
  <c r="A3458" i="4"/>
  <c r="H3458" i="4" s="1"/>
  <c r="A3459" i="4"/>
  <c r="H3459" i="4" s="1"/>
  <c r="A3460" i="4"/>
  <c r="H3460" i="4" s="1"/>
  <c r="A3461" i="4"/>
  <c r="H3461" i="4" s="1"/>
  <c r="A3462" i="4"/>
  <c r="H3462" i="4" s="1"/>
  <c r="A3463" i="4"/>
  <c r="H3463" i="4" s="1"/>
  <c r="A3464" i="4"/>
  <c r="H3464" i="4" s="1"/>
  <c r="A3465" i="4"/>
  <c r="H3465" i="4" s="1"/>
  <c r="A3466" i="4"/>
  <c r="H3466" i="4" s="1"/>
  <c r="A3467" i="4"/>
  <c r="H3467" i="4" s="1"/>
  <c r="A3468" i="4"/>
  <c r="H3468" i="4" s="1"/>
  <c r="A3469" i="4"/>
  <c r="H3469" i="4" s="1"/>
  <c r="A3470" i="4"/>
  <c r="H3470" i="4" s="1"/>
  <c r="A3471" i="4"/>
  <c r="H3471" i="4" s="1"/>
  <c r="A3472" i="4"/>
  <c r="H3472" i="4" s="1"/>
  <c r="A3473" i="4"/>
  <c r="H3473" i="4" s="1"/>
  <c r="A3474" i="4"/>
  <c r="H3474" i="4" s="1"/>
  <c r="A3475" i="4"/>
  <c r="H3475" i="4" s="1"/>
  <c r="A3476" i="4"/>
  <c r="H3476" i="4" s="1"/>
  <c r="A3477" i="4"/>
  <c r="H3477" i="4" s="1"/>
  <c r="A3478" i="4"/>
  <c r="H3478" i="4" s="1"/>
  <c r="A3479" i="4"/>
  <c r="H3479" i="4" s="1"/>
  <c r="A3480" i="4"/>
  <c r="H3480" i="4" s="1"/>
  <c r="A3481" i="4"/>
  <c r="H3481" i="4" s="1"/>
  <c r="A3482" i="4"/>
  <c r="H3482" i="4" s="1"/>
  <c r="A3483" i="4"/>
  <c r="H3483" i="4" s="1"/>
  <c r="A3484" i="4"/>
  <c r="H3484" i="4" s="1"/>
  <c r="A3485" i="4"/>
  <c r="H3485" i="4" s="1"/>
  <c r="A3486" i="4"/>
  <c r="H3486" i="4" s="1"/>
  <c r="A3487" i="4"/>
  <c r="H3487" i="4" s="1"/>
  <c r="A3488" i="4"/>
  <c r="H3488" i="4" s="1"/>
  <c r="A3489" i="4"/>
  <c r="H3489" i="4" s="1"/>
  <c r="A3490" i="4"/>
  <c r="H3490" i="4" s="1"/>
  <c r="A3491" i="4"/>
  <c r="H3491" i="4" s="1"/>
  <c r="A3492" i="4"/>
  <c r="H3492" i="4" s="1"/>
  <c r="A3493" i="4"/>
  <c r="H3493" i="4" s="1"/>
  <c r="A3494" i="4"/>
  <c r="H3494" i="4" s="1"/>
  <c r="A3495" i="4"/>
  <c r="H3495" i="4" s="1"/>
  <c r="A3496" i="4"/>
  <c r="H3496" i="4" s="1"/>
  <c r="A3497" i="4"/>
  <c r="H3497" i="4" s="1"/>
  <c r="A3498" i="4"/>
  <c r="H3498" i="4" s="1"/>
  <c r="A3499" i="4"/>
  <c r="H3499" i="4" s="1"/>
  <c r="A3500" i="4"/>
  <c r="H3500" i="4" s="1"/>
  <c r="A3501" i="4"/>
  <c r="H3501" i="4" s="1"/>
  <c r="A3502" i="4"/>
  <c r="H3502" i="4" s="1"/>
  <c r="A3503" i="4"/>
  <c r="H3503" i="4" s="1"/>
  <c r="A3504" i="4"/>
  <c r="H3504" i="4" s="1"/>
  <c r="A3505" i="4"/>
  <c r="H3505" i="4" s="1"/>
  <c r="A3506" i="4"/>
  <c r="H3506" i="4" s="1"/>
  <c r="A3507" i="4"/>
  <c r="H3507" i="4" s="1"/>
  <c r="A3508" i="4"/>
  <c r="H3508" i="4" s="1"/>
  <c r="A3509" i="4"/>
  <c r="H3509" i="4" s="1"/>
  <c r="A3510" i="4"/>
  <c r="H3510" i="4" s="1"/>
  <c r="A3511" i="4"/>
  <c r="H3511" i="4" s="1"/>
  <c r="A3512" i="4"/>
  <c r="H3512" i="4" s="1"/>
  <c r="A3513" i="4"/>
  <c r="H3513" i="4" s="1"/>
  <c r="A3514" i="4"/>
  <c r="H3514" i="4" s="1"/>
  <c r="A3515" i="4"/>
  <c r="H3515" i="4" s="1"/>
  <c r="A3516" i="4"/>
  <c r="H3516" i="4" s="1"/>
  <c r="A3517" i="4"/>
  <c r="H3517" i="4" s="1"/>
  <c r="A3518" i="4"/>
  <c r="H3518" i="4" s="1"/>
  <c r="A3519" i="4"/>
  <c r="H3519" i="4" s="1"/>
  <c r="A3520" i="4"/>
  <c r="H3520" i="4" s="1"/>
  <c r="A3521" i="4"/>
  <c r="H3521" i="4" s="1"/>
  <c r="A3522" i="4"/>
  <c r="H3522" i="4" s="1"/>
  <c r="A3523" i="4"/>
  <c r="H3523" i="4" s="1"/>
  <c r="A3524" i="4"/>
  <c r="H3524" i="4" s="1"/>
  <c r="A3525" i="4"/>
  <c r="H3525" i="4" s="1"/>
  <c r="A3526" i="4"/>
  <c r="H3526" i="4" s="1"/>
  <c r="A3527" i="4"/>
  <c r="H3527" i="4" s="1"/>
  <c r="A3528" i="4"/>
  <c r="H3528" i="4" s="1"/>
  <c r="A3529" i="4"/>
  <c r="H3529" i="4" s="1"/>
  <c r="A3530" i="4"/>
  <c r="H3530" i="4" s="1"/>
  <c r="A3531" i="4"/>
  <c r="H3531" i="4" s="1"/>
  <c r="A3532" i="4"/>
  <c r="H3532" i="4" s="1"/>
  <c r="A3533" i="4"/>
  <c r="H3533" i="4" s="1"/>
  <c r="A3534" i="4"/>
  <c r="H3534" i="4" s="1"/>
  <c r="A3535" i="4"/>
  <c r="H3535" i="4" s="1"/>
  <c r="A3536" i="4"/>
  <c r="H3536" i="4" s="1"/>
  <c r="A3537" i="4"/>
  <c r="H3537" i="4" s="1"/>
  <c r="A3538" i="4"/>
  <c r="H3538" i="4" s="1"/>
  <c r="A3539" i="4"/>
  <c r="H3539" i="4" s="1"/>
  <c r="A3540" i="4"/>
  <c r="H3540" i="4" s="1"/>
  <c r="A3541" i="4"/>
  <c r="H3541" i="4" s="1"/>
  <c r="A3542" i="4"/>
  <c r="H3542" i="4" s="1"/>
  <c r="A3543" i="4"/>
  <c r="H3543" i="4" s="1"/>
  <c r="A3544" i="4"/>
  <c r="H3544" i="4" s="1"/>
  <c r="A3545" i="4"/>
  <c r="H3545" i="4" s="1"/>
  <c r="A3546" i="4"/>
  <c r="H3546" i="4" s="1"/>
  <c r="A3547" i="4"/>
  <c r="H3547" i="4" s="1"/>
  <c r="A3548" i="4"/>
  <c r="H3548" i="4" s="1"/>
  <c r="A3549" i="4"/>
  <c r="H3549" i="4" s="1"/>
  <c r="A3550" i="4"/>
  <c r="H3550" i="4" s="1"/>
  <c r="A3551" i="4"/>
  <c r="H3551" i="4" s="1"/>
  <c r="A3552" i="4"/>
  <c r="H3552" i="4" s="1"/>
  <c r="A3553" i="4"/>
  <c r="H3553" i="4" s="1"/>
  <c r="A3554" i="4"/>
  <c r="H3554" i="4" s="1"/>
  <c r="A3555" i="4"/>
  <c r="H3555" i="4" s="1"/>
  <c r="A3556" i="4"/>
  <c r="H3556" i="4" s="1"/>
  <c r="A3557" i="4"/>
  <c r="H3557" i="4" s="1"/>
  <c r="A3558" i="4"/>
  <c r="H3558" i="4" s="1"/>
  <c r="A3559" i="4"/>
  <c r="H3559" i="4" s="1"/>
  <c r="A3560" i="4"/>
  <c r="H3560" i="4" s="1"/>
  <c r="A3561" i="4"/>
  <c r="H3561" i="4" s="1"/>
  <c r="A3562" i="4"/>
  <c r="H3562" i="4" s="1"/>
  <c r="I3562" i="4" s="1"/>
  <c r="A3563" i="4"/>
  <c r="H3563" i="4" s="1"/>
  <c r="A3564" i="4"/>
  <c r="H3564" i="4" s="1"/>
  <c r="A3565" i="4"/>
  <c r="H3565" i="4" s="1"/>
  <c r="A3566" i="4"/>
  <c r="H3566" i="4" s="1"/>
  <c r="A3567" i="4"/>
  <c r="H3567" i="4" s="1"/>
  <c r="A3568" i="4"/>
  <c r="H3568" i="4" s="1"/>
  <c r="A3569" i="4"/>
  <c r="H3569" i="4" s="1"/>
  <c r="A3570" i="4"/>
  <c r="H3570" i="4" s="1"/>
  <c r="A3571" i="4"/>
  <c r="H3571" i="4" s="1"/>
  <c r="A3572" i="4"/>
  <c r="H3572" i="4" s="1"/>
  <c r="A3573" i="4"/>
  <c r="H3573" i="4" s="1"/>
  <c r="A3574" i="4"/>
  <c r="H3574" i="4" s="1"/>
  <c r="A3575" i="4"/>
  <c r="H3575" i="4" s="1"/>
  <c r="A3576" i="4"/>
  <c r="H3576" i="4" s="1"/>
  <c r="A3577" i="4"/>
  <c r="H3577" i="4" s="1"/>
  <c r="A3578" i="4"/>
  <c r="H3578" i="4" s="1"/>
  <c r="A3579" i="4"/>
  <c r="H3579" i="4" s="1"/>
  <c r="A3580" i="4"/>
  <c r="H3580" i="4" s="1"/>
  <c r="A3581" i="4"/>
  <c r="H3581" i="4" s="1"/>
  <c r="A3582" i="4"/>
  <c r="H3582" i="4" s="1"/>
  <c r="A3583" i="4"/>
  <c r="H3583" i="4" s="1"/>
  <c r="A3584" i="4"/>
  <c r="H3584" i="4" s="1"/>
  <c r="A3585" i="4"/>
  <c r="H3585" i="4" s="1"/>
  <c r="A3586" i="4"/>
  <c r="H3586" i="4" s="1"/>
  <c r="A3587" i="4"/>
  <c r="H3587" i="4" s="1"/>
  <c r="A3588" i="4"/>
  <c r="H3588" i="4" s="1"/>
  <c r="A3589" i="4"/>
  <c r="H3589" i="4" s="1"/>
  <c r="A3590" i="4"/>
  <c r="H3590" i="4" s="1"/>
  <c r="A3591" i="4"/>
  <c r="H3591" i="4" s="1"/>
  <c r="A3592" i="4"/>
  <c r="H3592" i="4" s="1"/>
  <c r="A3593" i="4"/>
  <c r="H3593" i="4" s="1"/>
  <c r="A3594" i="4"/>
  <c r="H3594" i="4" s="1"/>
  <c r="A3595" i="4"/>
  <c r="H3595" i="4" s="1"/>
  <c r="A3596" i="4"/>
  <c r="H3596" i="4" s="1"/>
  <c r="A3597" i="4"/>
  <c r="H3597" i="4" s="1"/>
  <c r="A3598" i="4"/>
  <c r="H3598" i="4" s="1"/>
  <c r="A3599" i="4"/>
  <c r="H3599" i="4" s="1"/>
  <c r="A3600" i="4"/>
  <c r="H3600" i="4" s="1"/>
  <c r="A3601" i="4"/>
  <c r="H3601" i="4" s="1"/>
  <c r="A3602" i="4"/>
  <c r="H3602" i="4" s="1"/>
  <c r="A3603" i="4"/>
  <c r="H3603" i="4" s="1"/>
  <c r="A3604" i="4"/>
  <c r="H3604" i="4" s="1"/>
  <c r="A3605" i="4"/>
  <c r="H3605" i="4" s="1"/>
  <c r="A3606" i="4"/>
  <c r="H3606" i="4" s="1"/>
  <c r="A3607" i="4"/>
  <c r="H3607" i="4" s="1"/>
  <c r="A3608" i="4"/>
  <c r="H3608" i="4" s="1"/>
  <c r="A3609" i="4"/>
  <c r="H3609" i="4" s="1"/>
  <c r="A3610" i="4"/>
  <c r="H3610" i="4" s="1"/>
  <c r="A3611" i="4"/>
  <c r="H3611" i="4" s="1"/>
  <c r="A3612" i="4"/>
  <c r="H3612" i="4" s="1"/>
  <c r="A3613" i="4"/>
  <c r="H3613" i="4" s="1"/>
  <c r="A3614" i="4"/>
  <c r="H3614" i="4" s="1"/>
  <c r="A3615" i="4"/>
  <c r="H3615" i="4" s="1"/>
  <c r="A3616" i="4"/>
  <c r="H3616" i="4" s="1"/>
  <c r="A3617" i="4"/>
  <c r="H3617" i="4" s="1"/>
  <c r="A3618" i="4"/>
  <c r="H3618" i="4" s="1"/>
  <c r="A3619" i="4"/>
  <c r="H3619" i="4" s="1"/>
  <c r="A3620" i="4"/>
  <c r="H3620" i="4" s="1"/>
  <c r="A3621" i="4"/>
  <c r="H3621" i="4" s="1"/>
  <c r="A3622" i="4"/>
  <c r="H3622" i="4" s="1"/>
  <c r="A3623" i="4"/>
  <c r="H3623" i="4" s="1"/>
  <c r="A3624" i="4"/>
  <c r="H3624" i="4" s="1"/>
  <c r="A3625" i="4"/>
  <c r="H3625" i="4" s="1"/>
  <c r="A3626" i="4"/>
  <c r="H3626" i="4" s="1"/>
  <c r="A3627" i="4"/>
  <c r="H3627" i="4" s="1"/>
  <c r="A3628" i="4"/>
  <c r="H3628" i="4" s="1"/>
  <c r="A3629" i="4"/>
  <c r="H3629" i="4" s="1"/>
  <c r="A3630" i="4"/>
  <c r="H3630" i="4" s="1"/>
  <c r="A3631" i="4"/>
  <c r="H3631" i="4" s="1"/>
  <c r="A3632" i="4"/>
  <c r="H3632" i="4" s="1"/>
  <c r="A3633" i="4"/>
  <c r="H3633" i="4" s="1"/>
  <c r="A3634" i="4"/>
  <c r="H3634" i="4" s="1"/>
  <c r="A3635" i="4"/>
  <c r="H3635" i="4" s="1"/>
  <c r="A3636" i="4"/>
  <c r="H3636" i="4" s="1"/>
  <c r="A3637" i="4"/>
  <c r="H3637" i="4" s="1"/>
  <c r="A3638" i="4"/>
  <c r="H3638" i="4" s="1"/>
  <c r="A3639" i="4"/>
  <c r="H3639" i="4" s="1"/>
  <c r="A3640" i="4"/>
  <c r="H3640" i="4" s="1"/>
  <c r="A3641" i="4"/>
  <c r="H3641" i="4" s="1"/>
  <c r="A3642" i="4"/>
  <c r="H3642" i="4" s="1"/>
  <c r="A3643" i="4"/>
  <c r="H3643" i="4" s="1"/>
  <c r="A3644" i="4"/>
  <c r="H3644" i="4" s="1"/>
  <c r="A3645" i="4"/>
  <c r="H3645" i="4" s="1"/>
  <c r="A3646" i="4"/>
  <c r="H3646" i="4" s="1"/>
  <c r="A3647" i="4"/>
  <c r="H3647" i="4" s="1"/>
  <c r="A3648" i="4"/>
  <c r="H3648" i="4" s="1"/>
  <c r="A3649" i="4"/>
  <c r="H3649" i="4" s="1"/>
  <c r="A3650" i="4"/>
  <c r="H3650" i="4" s="1"/>
  <c r="A3651" i="4"/>
  <c r="H3651" i="4" s="1"/>
  <c r="A3652" i="4"/>
  <c r="H3652" i="4" s="1"/>
  <c r="A3653" i="4"/>
  <c r="H3653" i="4" s="1"/>
  <c r="A3654" i="4"/>
  <c r="H3654" i="4" s="1"/>
  <c r="A3655" i="4"/>
  <c r="H3655" i="4" s="1"/>
  <c r="A3656" i="4"/>
  <c r="H3656" i="4" s="1"/>
  <c r="A3657" i="4"/>
  <c r="H3657" i="4" s="1"/>
  <c r="A3658" i="4"/>
  <c r="H3658" i="4" s="1"/>
  <c r="A3659" i="4"/>
  <c r="H3659" i="4" s="1"/>
  <c r="A3660" i="4"/>
  <c r="H3660" i="4" s="1"/>
  <c r="A3661" i="4"/>
  <c r="H3661" i="4" s="1"/>
  <c r="A3662" i="4"/>
  <c r="H3662" i="4" s="1"/>
  <c r="A3663" i="4"/>
  <c r="H3663" i="4" s="1"/>
  <c r="A3664" i="4"/>
  <c r="H3664" i="4" s="1"/>
  <c r="A3665" i="4"/>
  <c r="H3665" i="4" s="1"/>
  <c r="A3666" i="4"/>
  <c r="H3666" i="4" s="1"/>
  <c r="A3667" i="4"/>
  <c r="H3667" i="4" s="1"/>
  <c r="A3668" i="4"/>
  <c r="H3668" i="4" s="1"/>
  <c r="A3669" i="4"/>
  <c r="H3669" i="4" s="1"/>
  <c r="A3670" i="4"/>
  <c r="H3670" i="4" s="1"/>
  <c r="A3671" i="4"/>
  <c r="H3671" i="4" s="1"/>
  <c r="A3672" i="4"/>
  <c r="H3672" i="4" s="1"/>
  <c r="A3673" i="4"/>
  <c r="O3673" i="4" s="1"/>
  <c r="A3674" i="4"/>
  <c r="H3674" i="4" s="1"/>
  <c r="A3675" i="4"/>
  <c r="H3675" i="4" s="1"/>
  <c r="A3676" i="4"/>
  <c r="H3676" i="4" s="1"/>
  <c r="A3677" i="4"/>
  <c r="H3677" i="4" s="1"/>
  <c r="A3678" i="4"/>
  <c r="H3678" i="4" s="1"/>
  <c r="A3679" i="4"/>
  <c r="H3679" i="4" s="1"/>
  <c r="A3680" i="4"/>
  <c r="H3680" i="4" s="1"/>
  <c r="A3681" i="4"/>
  <c r="H3681" i="4" s="1"/>
  <c r="A3682" i="4"/>
  <c r="H3682" i="4" s="1"/>
  <c r="A3683" i="4"/>
  <c r="H3683" i="4" s="1"/>
  <c r="A3684" i="4"/>
  <c r="H3684" i="4" s="1"/>
  <c r="A3685" i="4"/>
  <c r="H3685" i="4" s="1"/>
  <c r="A3686" i="4"/>
  <c r="H3686" i="4" s="1"/>
  <c r="A3687" i="4"/>
  <c r="H3687" i="4" s="1"/>
  <c r="A3688" i="4"/>
  <c r="H3688" i="4" s="1"/>
  <c r="A3689" i="4"/>
  <c r="H3689" i="4" s="1"/>
  <c r="A3690" i="4"/>
  <c r="H3690" i="4" s="1"/>
  <c r="A3691" i="4"/>
  <c r="H3691" i="4" s="1"/>
  <c r="A3692" i="4"/>
  <c r="H3692" i="4" s="1"/>
  <c r="A3693" i="4"/>
  <c r="H3693" i="4" s="1"/>
  <c r="A3694" i="4"/>
  <c r="H3694" i="4" s="1"/>
  <c r="A3695" i="4"/>
  <c r="H3695" i="4" s="1"/>
  <c r="A3696" i="4"/>
  <c r="H3696" i="4" s="1"/>
  <c r="A3697" i="4"/>
  <c r="H3697" i="4" s="1"/>
  <c r="A3698" i="4"/>
  <c r="H3698" i="4" s="1"/>
  <c r="A3699" i="4"/>
  <c r="H3699" i="4" s="1"/>
  <c r="A3700" i="4"/>
  <c r="H3700" i="4" s="1"/>
  <c r="A3701" i="4"/>
  <c r="H3701" i="4" s="1"/>
  <c r="A3702" i="4"/>
  <c r="H3702" i="4" s="1"/>
  <c r="A3703" i="4"/>
  <c r="H3703" i="4" s="1"/>
  <c r="A3704" i="4"/>
  <c r="H3704" i="4" s="1"/>
  <c r="A3705" i="4"/>
  <c r="H3705" i="4" s="1"/>
  <c r="A3706" i="4"/>
  <c r="H3706" i="4" s="1"/>
  <c r="A3707" i="4"/>
  <c r="H3707" i="4" s="1"/>
  <c r="A3708" i="4"/>
  <c r="H3708" i="4" s="1"/>
  <c r="A3709" i="4"/>
  <c r="H3709" i="4" s="1"/>
  <c r="A3710" i="4"/>
  <c r="H3710" i="4" s="1"/>
  <c r="A3711" i="4"/>
  <c r="H3711" i="4" s="1"/>
  <c r="A3712" i="4"/>
  <c r="H3712" i="4" s="1"/>
  <c r="A3713" i="4"/>
  <c r="H3713" i="4" s="1"/>
  <c r="A3714" i="4"/>
  <c r="H3714" i="4" s="1"/>
  <c r="A3715" i="4"/>
  <c r="H3715" i="4" s="1"/>
  <c r="A3716" i="4"/>
  <c r="H3716" i="4" s="1"/>
  <c r="A3717" i="4"/>
  <c r="H3717" i="4" s="1"/>
  <c r="A3718" i="4"/>
  <c r="H3718" i="4" s="1"/>
  <c r="A3719" i="4"/>
  <c r="H3719" i="4" s="1"/>
  <c r="A3720" i="4"/>
  <c r="H3720" i="4" s="1"/>
  <c r="A3721" i="4"/>
  <c r="H3721" i="4" s="1"/>
  <c r="A3722" i="4"/>
  <c r="H3722" i="4" s="1"/>
  <c r="A3723" i="4"/>
  <c r="H3723" i="4" s="1"/>
  <c r="A3724" i="4"/>
  <c r="H3724" i="4" s="1"/>
  <c r="A3725" i="4"/>
  <c r="H3725" i="4" s="1"/>
  <c r="A3726" i="4"/>
  <c r="H3726" i="4" s="1"/>
  <c r="A3727" i="4"/>
  <c r="H3727" i="4" s="1"/>
  <c r="A3728" i="4"/>
  <c r="H3728" i="4" s="1"/>
  <c r="A3729" i="4"/>
  <c r="H3729" i="4" s="1"/>
  <c r="A3730" i="4"/>
  <c r="H3730" i="4" s="1"/>
  <c r="A3731" i="4"/>
  <c r="H3731" i="4" s="1"/>
  <c r="A3732" i="4"/>
  <c r="H3732" i="4" s="1"/>
  <c r="A3733" i="4"/>
  <c r="H3733" i="4" s="1"/>
  <c r="A3734" i="4"/>
  <c r="H3734" i="4" s="1"/>
  <c r="A3735" i="4"/>
  <c r="H3735" i="4" s="1"/>
  <c r="A3736" i="4"/>
  <c r="H3736" i="4" s="1"/>
  <c r="A3737" i="4"/>
  <c r="H3737" i="4" s="1"/>
  <c r="A3738" i="4"/>
  <c r="H3738" i="4" s="1"/>
  <c r="A3739" i="4"/>
  <c r="H3739" i="4" s="1"/>
  <c r="A3740" i="4"/>
  <c r="H3740" i="4" s="1"/>
  <c r="A3741" i="4"/>
  <c r="H3741" i="4" s="1"/>
  <c r="A3742" i="4"/>
  <c r="H3742" i="4" s="1"/>
  <c r="A3743" i="4"/>
  <c r="H3743" i="4" s="1"/>
  <c r="A3744" i="4"/>
  <c r="H3744" i="4" s="1"/>
  <c r="A3745" i="4"/>
  <c r="H3745" i="4" s="1"/>
  <c r="A3746" i="4"/>
  <c r="H3746" i="4" s="1"/>
  <c r="A3747" i="4"/>
  <c r="H3747" i="4" s="1"/>
  <c r="A3748" i="4"/>
  <c r="H3748" i="4" s="1"/>
  <c r="A3749" i="4"/>
  <c r="H3749" i="4" s="1"/>
  <c r="A3750" i="4"/>
  <c r="H3750" i="4" s="1"/>
  <c r="A3751" i="4"/>
  <c r="H3751" i="4" s="1"/>
  <c r="A3752" i="4"/>
  <c r="H3752" i="4" s="1"/>
  <c r="A3753" i="4"/>
  <c r="H3753" i="4" s="1"/>
  <c r="A3754" i="4"/>
  <c r="H3754" i="4" s="1"/>
  <c r="A3755" i="4"/>
  <c r="H3755" i="4" s="1"/>
  <c r="A3756" i="4"/>
  <c r="H3756" i="4" s="1"/>
  <c r="A3757" i="4"/>
  <c r="H3757" i="4" s="1"/>
  <c r="A3758" i="4"/>
  <c r="H3758" i="4" s="1"/>
  <c r="A3759" i="4"/>
  <c r="H3759" i="4" s="1"/>
  <c r="A3760" i="4"/>
  <c r="H3760" i="4" s="1"/>
  <c r="A3761" i="4"/>
  <c r="H3761" i="4" s="1"/>
  <c r="A3762" i="4"/>
  <c r="H3762" i="4" s="1"/>
  <c r="A3763" i="4"/>
  <c r="H3763" i="4" s="1"/>
  <c r="A3764" i="4"/>
  <c r="H3764" i="4" s="1"/>
  <c r="A3765" i="4"/>
  <c r="H3765" i="4" s="1"/>
  <c r="A3766" i="4"/>
  <c r="H3766" i="4" s="1"/>
  <c r="A3767" i="4"/>
  <c r="H3767" i="4" s="1"/>
  <c r="A3768" i="4"/>
  <c r="H3768" i="4" s="1"/>
  <c r="A3769" i="4"/>
  <c r="H3769" i="4" s="1"/>
  <c r="A3770" i="4"/>
  <c r="H3770" i="4" s="1"/>
  <c r="A3771" i="4"/>
  <c r="H3771" i="4" s="1"/>
  <c r="A3772" i="4"/>
  <c r="H3772" i="4" s="1"/>
  <c r="A3773" i="4"/>
  <c r="H3773" i="4" s="1"/>
  <c r="A3774" i="4"/>
  <c r="H3774" i="4" s="1"/>
  <c r="A3775" i="4"/>
  <c r="H3775" i="4" s="1"/>
  <c r="A3776" i="4"/>
  <c r="H3776" i="4" s="1"/>
  <c r="A3777" i="4"/>
  <c r="H3777" i="4" s="1"/>
  <c r="A3778" i="4"/>
  <c r="H3778" i="4" s="1"/>
  <c r="A3779" i="4"/>
  <c r="H3779" i="4" s="1"/>
  <c r="A3780" i="4"/>
  <c r="H3780" i="4" s="1"/>
  <c r="A3781" i="4"/>
  <c r="H3781" i="4" s="1"/>
  <c r="A3782" i="4"/>
  <c r="H3782" i="4" s="1"/>
  <c r="A3783" i="4"/>
  <c r="H3783" i="4" s="1"/>
  <c r="A3784" i="4"/>
  <c r="H3784" i="4" s="1"/>
  <c r="A3785" i="4"/>
  <c r="H3785" i="4" s="1"/>
  <c r="A3786" i="4"/>
  <c r="H3786" i="4" s="1"/>
  <c r="A3787" i="4"/>
  <c r="H3787" i="4" s="1"/>
  <c r="A3788" i="4"/>
  <c r="H3788" i="4" s="1"/>
  <c r="A3789" i="4"/>
  <c r="H3789" i="4" s="1"/>
  <c r="A3790" i="4"/>
  <c r="H3790" i="4" s="1"/>
  <c r="A3791" i="4"/>
  <c r="H3791" i="4" s="1"/>
  <c r="A3792" i="4"/>
  <c r="H3792" i="4" s="1"/>
  <c r="A3793" i="4"/>
  <c r="H3793" i="4" s="1"/>
  <c r="A3794" i="4"/>
  <c r="H3794" i="4" s="1"/>
  <c r="A3795" i="4"/>
  <c r="H3795" i="4" s="1"/>
  <c r="A3796" i="4"/>
  <c r="H3796" i="4" s="1"/>
  <c r="A3797" i="4"/>
  <c r="H3797" i="4" s="1"/>
  <c r="A3798" i="4"/>
  <c r="H3798" i="4" s="1"/>
  <c r="A3799" i="4"/>
  <c r="H3799" i="4" s="1"/>
  <c r="A3800" i="4"/>
  <c r="H3800" i="4" s="1"/>
  <c r="A3801" i="4"/>
  <c r="H3801" i="4" s="1"/>
  <c r="A3802" i="4"/>
  <c r="H3802" i="4" s="1"/>
  <c r="A3803" i="4"/>
  <c r="H3803" i="4" s="1"/>
  <c r="A3804" i="4"/>
  <c r="H3804" i="4" s="1"/>
  <c r="A3805" i="4"/>
  <c r="H3805" i="4" s="1"/>
  <c r="A3806" i="4"/>
  <c r="H3806" i="4" s="1"/>
  <c r="A3807" i="4"/>
  <c r="H3807" i="4" s="1"/>
  <c r="A3808" i="4"/>
  <c r="H3808" i="4" s="1"/>
  <c r="A3809" i="4"/>
  <c r="H3809" i="4" s="1"/>
  <c r="A3810" i="4"/>
  <c r="H3810" i="4" s="1"/>
  <c r="A3811" i="4"/>
  <c r="H3811" i="4" s="1"/>
  <c r="A3812" i="4"/>
  <c r="H3812" i="4" s="1"/>
  <c r="A3813" i="4"/>
  <c r="H3813" i="4" s="1"/>
  <c r="A3814" i="4"/>
  <c r="H3814" i="4" s="1"/>
  <c r="A3815" i="4"/>
  <c r="H3815" i="4" s="1"/>
  <c r="A3816" i="4"/>
  <c r="H3816" i="4" s="1"/>
  <c r="A3817" i="4"/>
  <c r="H3817" i="4" s="1"/>
  <c r="A3818" i="4"/>
  <c r="H3818" i="4" s="1"/>
  <c r="A3819" i="4"/>
  <c r="H3819" i="4" s="1"/>
  <c r="A3820" i="4"/>
  <c r="H3820" i="4" s="1"/>
  <c r="A3821" i="4"/>
  <c r="H3821" i="4" s="1"/>
  <c r="A3822" i="4"/>
  <c r="H3822" i="4" s="1"/>
  <c r="A3823" i="4"/>
  <c r="H3823" i="4" s="1"/>
  <c r="A3824" i="4"/>
  <c r="H3824" i="4" s="1"/>
  <c r="A3825" i="4"/>
  <c r="H3825" i="4" s="1"/>
  <c r="A3826" i="4"/>
  <c r="H3826" i="4" s="1"/>
  <c r="A3827" i="4"/>
  <c r="H3827" i="4" s="1"/>
  <c r="A3828" i="4"/>
  <c r="H3828" i="4" s="1"/>
  <c r="A3829" i="4"/>
  <c r="H3829" i="4" s="1"/>
  <c r="A3830" i="4"/>
  <c r="H3830" i="4" s="1"/>
  <c r="A3831" i="4"/>
  <c r="H3831" i="4" s="1"/>
  <c r="A3832" i="4"/>
  <c r="H3832" i="4" s="1"/>
  <c r="A3833" i="4"/>
  <c r="H3833" i="4" s="1"/>
  <c r="A3834" i="4"/>
  <c r="H3834" i="4" s="1"/>
  <c r="A3835" i="4"/>
  <c r="H3835" i="4" s="1"/>
  <c r="A3836" i="4"/>
  <c r="H3836" i="4" s="1"/>
  <c r="A3837" i="4"/>
  <c r="H3837" i="4" s="1"/>
  <c r="A3838" i="4"/>
  <c r="H3838" i="4" s="1"/>
  <c r="A3839" i="4"/>
  <c r="H3839" i="4" s="1"/>
  <c r="A3840" i="4"/>
  <c r="H3840" i="4" s="1"/>
  <c r="A3841" i="4"/>
  <c r="H3841" i="4" s="1"/>
  <c r="A3842" i="4"/>
  <c r="H3842" i="4" s="1"/>
  <c r="A3843" i="4"/>
  <c r="H3843" i="4" s="1"/>
  <c r="A3844" i="4"/>
  <c r="H3844" i="4" s="1"/>
  <c r="A3845" i="4"/>
  <c r="H3845" i="4" s="1"/>
  <c r="A3846" i="4"/>
  <c r="H3846" i="4" s="1"/>
  <c r="A3847" i="4"/>
  <c r="H3847" i="4" s="1"/>
  <c r="A3848" i="4"/>
  <c r="H3848" i="4" s="1"/>
  <c r="A3849" i="4"/>
  <c r="H3849" i="4" s="1"/>
  <c r="A3850" i="4"/>
  <c r="H3850" i="4" s="1"/>
  <c r="A3851" i="4"/>
  <c r="H3851" i="4" s="1"/>
  <c r="A3852" i="4"/>
  <c r="H3852" i="4" s="1"/>
  <c r="A3853" i="4"/>
  <c r="H3853" i="4" s="1"/>
  <c r="A3854" i="4"/>
  <c r="H3854" i="4" s="1"/>
  <c r="A3855" i="4"/>
  <c r="H3855" i="4" s="1"/>
  <c r="A3856" i="4"/>
  <c r="H3856" i="4" s="1"/>
  <c r="A3857" i="4"/>
  <c r="H3857" i="4" s="1"/>
  <c r="A3858" i="4"/>
  <c r="H3858" i="4" s="1"/>
  <c r="A3859" i="4"/>
  <c r="H3859" i="4" s="1"/>
  <c r="A3860" i="4"/>
  <c r="H3860" i="4" s="1"/>
  <c r="A3861" i="4"/>
  <c r="H3861" i="4" s="1"/>
  <c r="A3862" i="4"/>
  <c r="H3862" i="4" s="1"/>
  <c r="A3863" i="4"/>
  <c r="H3863" i="4" s="1"/>
  <c r="A3864" i="4"/>
  <c r="H3864" i="4" s="1"/>
  <c r="A3865" i="4"/>
  <c r="H3865" i="4" s="1"/>
  <c r="A3866" i="4"/>
  <c r="H3866" i="4" s="1"/>
  <c r="A3867" i="4"/>
  <c r="H3867" i="4" s="1"/>
  <c r="A3868" i="4"/>
  <c r="H3868" i="4" s="1"/>
  <c r="A3869" i="4"/>
  <c r="H3869" i="4" s="1"/>
  <c r="A3870" i="4"/>
  <c r="H3870" i="4" s="1"/>
  <c r="A3871" i="4"/>
  <c r="H3871" i="4" s="1"/>
  <c r="A3872" i="4"/>
  <c r="H3872" i="4" s="1"/>
  <c r="A3873" i="4"/>
  <c r="H3873" i="4" s="1"/>
  <c r="A3874" i="4"/>
  <c r="H3874" i="4" s="1"/>
  <c r="A3875" i="4"/>
  <c r="H3875" i="4" s="1"/>
  <c r="A3876" i="4"/>
  <c r="H3876" i="4" s="1"/>
  <c r="A3877" i="4"/>
  <c r="H3877" i="4" s="1"/>
  <c r="A3878" i="4"/>
  <c r="O3878" i="4" s="1"/>
  <c r="A3879" i="4"/>
  <c r="H3879" i="4" s="1"/>
  <c r="A3880" i="4"/>
  <c r="H3880" i="4" s="1"/>
  <c r="A3881" i="4"/>
  <c r="H3881" i="4" s="1"/>
  <c r="A3882" i="4"/>
  <c r="H3882" i="4" s="1"/>
  <c r="A3883" i="4"/>
  <c r="H3883" i="4" s="1"/>
  <c r="A3884" i="4"/>
  <c r="H3884" i="4" s="1"/>
  <c r="A3885" i="4"/>
  <c r="H3885" i="4" s="1"/>
  <c r="A3886" i="4"/>
  <c r="H3886" i="4" s="1"/>
  <c r="A3887" i="4"/>
  <c r="H3887" i="4" s="1"/>
  <c r="A3888" i="4"/>
  <c r="H3888" i="4" s="1"/>
  <c r="A3889" i="4"/>
  <c r="A3890" i="4"/>
  <c r="H3890" i="4" s="1"/>
  <c r="A3891" i="4"/>
  <c r="H3891" i="4" s="1"/>
  <c r="A3892" i="4"/>
  <c r="H3892" i="4" s="1"/>
  <c r="A3893" i="4"/>
  <c r="H3893" i="4" s="1"/>
  <c r="A3894" i="4"/>
  <c r="H3894" i="4" s="1"/>
  <c r="A3895" i="4"/>
  <c r="H3895" i="4" s="1"/>
  <c r="A3896" i="4"/>
  <c r="H3896" i="4" s="1"/>
  <c r="A3897" i="4"/>
  <c r="H3897" i="4" s="1"/>
  <c r="A3898" i="4"/>
  <c r="H3898" i="4" s="1"/>
  <c r="A3899" i="4"/>
  <c r="H3899" i="4" s="1"/>
  <c r="A3900" i="4"/>
  <c r="H3900" i="4" s="1"/>
  <c r="A3901" i="4"/>
  <c r="H3901" i="4" s="1"/>
  <c r="A3902" i="4"/>
  <c r="H3902" i="4" s="1"/>
  <c r="A3903" i="4"/>
  <c r="H3903" i="4" s="1"/>
  <c r="A3904" i="4"/>
  <c r="H3904" i="4" s="1"/>
  <c r="A3905" i="4"/>
  <c r="H3905" i="4" s="1"/>
  <c r="A3906" i="4"/>
  <c r="H3906" i="4" s="1"/>
  <c r="A3907" i="4"/>
  <c r="H3907" i="4" s="1"/>
  <c r="A3908" i="4"/>
  <c r="N3908" i="4" s="1"/>
  <c r="A3909" i="4"/>
  <c r="H3909" i="4" s="1"/>
  <c r="A3910" i="4"/>
  <c r="H3910" i="4" s="1"/>
  <c r="A3911" i="4"/>
  <c r="A3912" i="4"/>
  <c r="H3912" i="4" s="1"/>
  <c r="A3913" i="4"/>
  <c r="H3913" i="4" s="1"/>
  <c r="A3914" i="4"/>
  <c r="H3914" i="4" s="1"/>
  <c r="A3915" i="4"/>
  <c r="H3915" i="4" s="1"/>
  <c r="A3916" i="4"/>
  <c r="H3916" i="4" s="1"/>
  <c r="A3917" i="4"/>
  <c r="H3917" i="4" s="1"/>
  <c r="A3918" i="4"/>
  <c r="H3918" i="4" s="1"/>
  <c r="A3919" i="4"/>
  <c r="H3919" i="4" s="1"/>
  <c r="A3920" i="4"/>
  <c r="H3920" i="4" s="1"/>
  <c r="A3921" i="4"/>
  <c r="H3921" i="4" s="1"/>
  <c r="A3922" i="4"/>
  <c r="H3922" i="4" s="1"/>
  <c r="A3923" i="4"/>
  <c r="H3923" i="4" s="1"/>
  <c r="A3924" i="4"/>
  <c r="H3924" i="4" s="1"/>
  <c r="A3925" i="4"/>
  <c r="H3925" i="4" s="1"/>
  <c r="A3926" i="4"/>
  <c r="H3926" i="4" s="1"/>
  <c r="A3927" i="4"/>
  <c r="H3927" i="4" s="1"/>
  <c r="A3928" i="4"/>
  <c r="H3928" i="4" s="1"/>
  <c r="A3929" i="4"/>
  <c r="H3929" i="4" s="1"/>
  <c r="A3930" i="4"/>
  <c r="H3930" i="4" s="1"/>
  <c r="A3931" i="4"/>
  <c r="H3931" i="4" s="1"/>
  <c r="A3932" i="4"/>
  <c r="H3932" i="4" s="1"/>
  <c r="A3933" i="4"/>
  <c r="H3933" i="4" s="1"/>
  <c r="A3934" i="4"/>
  <c r="H3934" i="4" s="1"/>
  <c r="A3935" i="4"/>
  <c r="H3935" i="4" s="1"/>
  <c r="A3936" i="4"/>
  <c r="H3936" i="4" s="1"/>
  <c r="A3937" i="4"/>
  <c r="H3937" i="4" s="1"/>
  <c r="A3938" i="4"/>
  <c r="H3938" i="4" s="1"/>
  <c r="A3939" i="4"/>
  <c r="H3939" i="4" s="1"/>
  <c r="A3940" i="4"/>
  <c r="H3940" i="4" s="1"/>
  <c r="A3941" i="4"/>
  <c r="H3941" i="4" s="1"/>
  <c r="A3942" i="4"/>
  <c r="H3942" i="4" s="1"/>
  <c r="A3943" i="4"/>
  <c r="H3943" i="4" s="1"/>
  <c r="A3944" i="4"/>
  <c r="H3944" i="4" s="1"/>
  <c r="A3945" i="4"/>
  <c r="H3945" i="4" s="1"/>
  <c r="A3946" i="4"/>
  <c r="H3946" i="4" s="1"/>
  <c r="A3947" i="4"/>
  <c r="H3947" i="4" s="1"/>
  <c r="A3948" i="4"/>
  <c r="H3948" i="4" s="1"/>
  <c r="A3949" i="4"/>
  <c r="H3949" i="4" s="1"/>
  <c r="A3950" i="4"/>
  <c r="H3950" i="4" s="1"/>
  <c r="A3951" i="4"/>
  <c r="H3951" i="4" s="1"/>
  <c r="A3952" i="4"/>
  <c r="H3952" i="4" s="1"/>
  <c r="A3953" i="4"/>
  <c r="H3953" i="4" s="1"/>
  <c r="A3954" i="4"/>
  <c r="H3954" i="4" s="1"/>
  <c r="A3955" i="4"/>
  <c r="H3955" i="4" s="1"/>
  <c r="A3956" i="4"/>
  <c r="N3956" i="4" s="1"/>
  <c r="A3957" i="4"/>
  <c r="H3957" i="4" s="1"/>
  <c r="A3958" i="4"/>
  <c r="H3958" i="4" s="1"/>
  <c r="A3959" i="4"/>
  <c r="N3959" i="4" s="1"/>
  <c r="A3960" i="4"/>
  <c r="H3960" i="4" s="1"/>
  <c r="A3961" i="4"/>
  <c r="H3961" i="4" s="1"/>
  <c r="A3962" i="4"/>
  <c r="N3962" i="4" s="1"/>
  <c r="A3963" i="4"/>
  <c r="H3963" i="4" s="1"/>
  <c r="A3964" i="4"/>
  <c r="H3964" i="4" s="1"/>
  <c r="A3965" i="4"/>
  <c r="H3965" i="4" s="1"/>
  <c r="A3966" i="4"/>
  <c r="H3966" i="4" s="1"/>
  <c r="A3967" i="4"/>
  <c r="H3967" i="4" s="1"/>
  <c r="A3968" i="4"/>
  <c r="N3968" i="4" s="1"/>
  <c r="A3969" i="4"/>
  <c r="H3969" i="4" s="1"/>
  <c r="A3970" i="4"/>
  <c r="H3970" i="4" s="1"/>
  <c r="A3971" i="4"/>
  <c r="H3971" i="4" s="1"/>
  <c r="A3972" i="4"/>
  <c r="H3972" i="4" s="1"/>
  <c r="A3973" i="4"/>
  <c r="H3973" i="4" s="1"/>
  <c r="A3974" i="4"/>
  <c r="H3974" i="4" s="1"/>
  <c r="A3975" i="4"/>
  <c r="H3975" i="4" s="1"/>
  <c r="A3976" i="4"/>
  <c r="H3976" i="4" s="1"/>
  <c r="A3977" i="4"/>
  <c r="H3977" i="4" s="1"/>
  <c r="A3978" i="4"/>
  <c r="H3978" i="4" s="1"/>
  <c r="A3979" i="4"/>
  <c r="H3979" i="4" s="1"/>
  <c r="A3980" i="4"/>
  <c r="H3980" i="4" s="1"/>
  <c r="A3981" i="4"/>
  <c r="H3981" i="4" s="1"/>
  <c r="A3982" i="4"/>
  <c r="H3982" i="4" s="1"/>
  <c r="A3983" i="4"/>
  <c r="H3983" i="4" s="1"/>
  <c r="A3984" i="4"/>
  <c r="H3984" i="4" s="1"/>
  <c r="A3985" i="4"/>
  <c r="H3985" i="4" s="1"/>
  <c r="A3986" i="4"/>
  <c r="H3986" i="4" s="1"/>
  <c r="A3987" i="4"/>
  <c r="H3987" i="4" s="1"/>
  <c r="A3988" i="4"/>
  <c r="H3988" i="4" s="1"/>
  <c r="A3989" i="4"/>
  <c r="H3989" i="4" s="1"/>
  <c r="A3990" i="4"/>
  <c r="H3990" i="4" s="1"/>
  <c r="A3991" i="4"/>
  <c r="H3991" i="4" s="1"/>
  <c r="A3992" i="4"/>
  <c r="N3992" i="4" s="1"/>
  <c r="A3993" i="4"/>
  <c r="H3993" i="4" s="1"/>
  <c r="A3994" i="4"/>
  <c r="H3994" i="4" s="1"/>
  <c r="A3995" i="4"/>
  <c r="N3995" i="4" s="1"/>
  <c r="A3996" i="4"/>
  <c r="H3996" i="4" s="1"/>
  <c r="A3997" i="4"/>
  <c r="H3997" i="4" s="1"/>
  <c r="A3998" i="4"/>
  <c r="N3998" i="4" s="1"/>
  <c r="A3999" i="4"/>
  <c r="H3999" i="4" s="1"/>
  <c r="A4000" i="4"/>
  <c r="H4000" i="4" s="1"/>
  <c r="A4001" i="4"/>
  <c r="H4001" i="4" s="1"/>
  <c r="A4002" i="4"/>
  <c r="H4002" i="4" s="1"/>
  <c r="A4003" i="4"/>
  <c r="H4003" i="4" s="1"/>
  <c r="A4004" i="4"/>
  <c r="N4004" i="4" s="1"/>
  <c r="A4005" i="4"/>
  <c r="H4005" i="4" s="1"/>
  <c r="A4006" i="4"/>
  <c r="H4006" i="4" s="1"/>
  <c r="A4007" i="4"/>
  <c r="O4007" i="4" s="1"/>
  <c r="A4008" i="4"/>
  <c r="H4008" i="4" s="1"/>
  <c r="A4009" i="4"/>
  <c r="H4009" i="4" s="1"/>
  <c r="A4010" i="4"/>
  <c r="O4010" i="4" s="1"/>
  <c r="A4011" i="4"/>
  <c r="H4011" i="4" s="1"/>
  <c r="A4012" i="4"/>
  <c r="H4012" i="4" s="1"/>
  <c r="A4013" i="4"/>
  <c r="O4013" i="4" s="1"/>
  <c r="A4014" i="4"/>
  <c r="H4014" i="4" s="1"/>
  <c r="A4015" i="4"/>
  <c r="H4015" i="4" s="1"/>
  <c r="A4016" i="4"/>
  <c r="O4016" i="4" s="1"/>
  <c r="A4017" i="4"/>
  <c r="H4017" i="4" s="1"/>
  <c r="A4018" i="4"/>
  <c r="H4018" i="4" s="1"/>
  <c r="A4019" i="4"/>
  <c r="H4019" i="4" s="1"/>
  <c r="A4020" i="4"/>
  <c r="H4020" i="4" s="1"/>
  <c r="A4021" i="4"/>
  <c r="H4021" i="4" s="1"/>
  <c r="A4022" i="4"/>
  <c r="O4022" i="4" s="1"/>
  <c r="A4023" i="4"/>
  <c r="H4023" i="4" s="1"/>
  <c r="A4024" i="4"/>
  <c r="H4024" i="4" s="1"/>
  <c r="A4025" i="4"/>
  <c r="O4025" i="4" s="1"/>
  <c r="A4026" i="4"/>
  <c r="H4026" i="4" s="1"/>
  <c r="A4027" i="4"/>
  <c r="H4027" i="4" s="1"/>
  <c r="A4028" i="4"/>
  <c r="O4028" i="4" s="1"/>
  <c r="A4029" i="4"/>
  <c r="H4029" i="4" s="1"/>
  <c r="A4030" i="4"/>
  <c r="H4030" i="4" s="1"/>
  <c r="A4031" i="4"/>
  <c r="O4031" i="4" s="1"/>
  <c r="A4032" i="4"/>
  <c r="H4032" i="4" s="1"/>
  <c r="A4033" i="4"/>
  <c r="H4033" i="4" s="1"/>
  <c r="A4034" i="4"/>
  <c r="O4034" i="4" s="1"/>
  <c r="A4035" i="4"/>
  <c r="H4035" i="4" s="1"/>
  <c r="A4036" i="4"/>
  <c r="H4036" i="4" s="1"/>
  <c r="A4037" i="4"/>
  <c r="O4037" i="4" s="1"/>
  <c r="A4038" i="4"/>
  <c r="H4038" i="4" s="1"/>
  <c r="A4039" i="4"/>
  <c r="H4039" i="4" s="1"/>
  <c r="A4040" i="4"/>
  <c r="H4040" i="4" s="1"/>
  <c r="A4041" i="4"/>
  <c r="H4041" i="4" s="1"/>
  <c r="A4042" i="4"/>
  <c r="H4042" i="4" s="1"/>
  <c r="A4043" i="4"/>
  <c r="O4043" i="4" s="1"/>
  <c r="A4044" i="4"/>
  <c r="H4044" i="4" s="1"/>
  <c r="A4045" i="4"/>
  <c r="H4045" i="4" s="1"/>
  <c r="A4046" i="4"/>
  <c r="H4046" i="4" s="1"/>
  <c r="A4047" i="4"/>
  <c r="H4047" i="4" s="1"/>
  <c r="A4048" i="4"/>
  <c r="H4048" i="4" s="1"/>
  <c r="A4049" i="4"/>
  <c r="H4049" i="4" s="1"/>
  <c r="A4050" i="4"/>
  <c r="H4050" i="4" s="1"/>
  <c r="A4051" i="4"/>
  <c r="H4051" i="4" s="1"/>
  <c r="A4052" i="4"/>
  <c r="H4052" i="4" s="1"/>
  <c r="A4053" i="4"/>
  <c r="H4053" i="4" s="1"/>
  <c r="A4054" i="4"/>
  <c r="H4054" i="4" s="1"/>
  <c r="A4055" i="4"/>
  <c r="H4055" i="4" s="1"/>
  <c r="A4056" i="4"/>
  <c r="H4056" i="4" s="1"/>
  <c r="A4057" i="4"/>
  <c r="H4057" i="4" s="1"/>
  <c r="A4058" i="4"/>
  <c r="H4058" i="4" s="1"/>
  <c r="A4059" i="4"/>
  <c r="H4059" i="4" s="1"/>
  <c r="A4060" i="4"/>
  <c r="H4060" i="4" s="1"/>
  <c r="A4061" i="4"/>
  <c r="H4061" i="4" s="1"/>
  <c r="A4062" i="4"/>
  <c r="H4062" i="4" s="1"/>
  <c r="A4063" i="4"/>
  <c r="H4063" i="4" s="1"/>
  <c r="A4064" i="4"/>
  <c r="H4064" i="4" s="1"/>
  <c r="A4065" i="4"/>
  <c r="H4065" i="4" s="1"/>
  <c r="A4066" i="4"/>
  <c r="H4066" i="4" s="1"/>
  <c r="A4067" i="4"/>
  <c r="H4067" i="4" s="1"/>
  <c r="A4068" i="4"/>
  <c r="H4068" i="4" s="1"/>
  <c r="A4069" i="4"/>
  <c r="A4070" i="4"/>
  <c r="H4070" i="4" s="1"/>
  <c r="A4071" i="4"/>
  <c r="H4071" i="4" s="1"/>
  <c r="A4072" i="4"/>
  <c r="H4072" i="4" s="1"/>
  <c r="A4073" i="4"/>
  <c r="H4073" i="4" s="1"/>
  <c r="A4074" i="4"/>
  <c r="H4074" i="4" s="1"/>
  <c r="A4075" i="4"/>
  <c r="H4075" i="4" s="1"/>
  <c r="A4076" i="4"/>
  <c r="H4076" i="4" s="1"/>
  <c r="A4077" i="4"/>
  <c r="H4077" i="4" s="1"/>
  <c r="A4078" i="4"/>
  <c r="H4078" i="4" s="1"/>
  <c r="A4079" i="4"/>
  <c r="H4079" i="4" s="1"/>
  <c r="A4080" i="4"/>
  <c r="H4080" i="4" s="1"/>
  <c r="A4081" i="4"/>
  <c r="A4082" i="4"/>
  <c r="H4082" i="4" s="1"/>
  <c r="A4083" i="4"/>
  <c r="H4083" i="4" s="1"/>
  <c r="A4084" i="4"/>
  <c r="H4084" i="4" s="1"/>
  <c r="A4085" i="4"/>
  <c r="H4085" i="4" s="1"/>
  <c r="A4086" i="4"/>
  <c r="H4086" i="4" s="1"/>
  <c r="A4087" i="4"/>
  <c r="H4087" i="4" s="1"/>
  <c r="A4088" i="4"/>
  <c r="H4088" i="4" s="1"/>
  <c r="A4089" i="4"/>
  <c r="H4089" i="4" s="1"/>
  <c r="A4090" i="4"/>
  <c r="H4090" i="4" s="1"/>
  <c r="A4091" i="4"/>
  <c r="H4091" i="4" s="1"/>
  <c r="A4092" i="4"/>
  <c r="H4092" i="4" s="1"/>
  <c r="A4093" i="4"/>
  <c r="A4094" i="4"/>
  <c r="H4094" i="4" s="1"/>
  <c r="A4095" i="4"/>
  <c r="H4095" i="4" s="1"/>
  <c r="A4096" i="4"/>
  <c r="H4096" i="4" s="1"/>
  <c r="A4097" i="4"/>
  <c r="H4097" i="4" s="1"/>
  <c r="A4098" i="4"/>
  <c r="H4098" i="4" s="1"/>
  <c r="A4099" i="4"/>
  <c r="H4099" i="4" s="1"/>
  <c r="A4100" i="4"/>
  <c r="H4100" i="4" s="1"/>
  <c r="A4101" i="4"/>
  <c r="H4101" i="4" s="1"/>
  <c r="A4102" i="4"/>
  <c r="H4102" i="4" s="1"/>
  <c r="A4103" i="4"/>
  <c r="H4103" i="4" s="1"/>
  <c r="A4104" i="4"/>
  <c r="H4104" i="4" s="1"/>
  <c r="A4105" i="4"/>
  <c r="H4105" i="4" s="1"/>
  <c r="A4106" i="4"/>
  <c r="H4106" i="4" s="1"/>
  <c r="A4107" i="4"/>
  <c r="H4107" i="4" s="1"/>
  <c r="A4108" i="4"/>
  <c r="H4108" i="4" s="1"/>
  <c r="A4109" i="4"/>
  <c r="H4109" i="4" s="1"/>
  <c r="A4110" i="4"/>
  <c r="H4110" i="4" s="1"/>
  <c r="A4111" i="4"/>
  <c r="H4111" i="4" s="1"/>
  <c r="A4112" i="4"/>
  <c r="H4112" i="4" s="1"/>
  <c r="A4113" i="4"/>
  <c r="H4113" i="4" s="1"/>
  <c r="A4114" i="4"/>
  <c r="H4114" i="4" s="1"/>
  <c r="A4115" i="4"/>
  <c r="H4115" i="4" s="1"/>
  <c r="A4116" i="4"/>
  <c r="H4116" i="4" s="1"/>
  <c r="A4117" i="4"/>
  <c r="H4117" i="4" s="1"/>
  <c r="A4118" i="4"/>
  <c r="H4118" i="4" s="1"/>
  <c r="A4119" i="4"/>
  <c r="H4119" i="4" s="1"/>
  <c r="A4120" i="4"/>
  <c r="H4120" i="4" s="1"/>
  <c r="A4121" i="4"/>
  <c r="H4121" i="4" s="1"/>
  <c r="A4122" i="4"/>
  <c r="H4122" i="4" s="1"/>
  <c r="A4123" i="4"/>
  <c r="H4123" i="4" s="1"/>
  <c r="A4124" i="4"/>
  <c r="H4124" i="4" s="1"/>
  <c r="A4125" i="4"/>
  <c r="H4125" i="4" s="1"/>
  <c r="A4126" i="4"/>
  <c r="H4126" i="4" s="1"/>
  <c r="A4127" i="4"/>
  <c r="H4127" i="4" s="1"/>
  <c r="A4128" i="4"/>
  <c r="H4128" i="4" s="1"/>
  <c r="A4129" i="4"/>
  <c r="H4129" i="4" s="1"/>
  <c r="A4130" i="4"/>
  <c r="H4130" i="4" s="1"/>
  <c r="A4131" i="4"/>
  <c r="H4131" i="4" s="1"/>
  <c r="A4132" i="4"/>
  <c r="H4132" i="4" s="1"/>
  <c r="A4133" i="4"/>
  <c r="H4133" i="4" s="1"/>
  <c r="A4134" i="4"/>
  <c r="H4134" i="4" s="1"/>
  <c r="A4135" i="4"/>
  <c r="H4135" i="4" s="1"/>
  <c r="A2" i="4"/>
  <c r="H2" i="4" s="1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O3961" i="4"/>
  <c r="O3969" i="4"/>
  <c r="O4053" i="4"/>
  <c r="O3466" i="4"/>
  <c r="O3478" i="4"/>
  <c r="O3490" i="4"/>
  <c r="O3502" i="4"/>
  <c r="O3514" i="4"/>
  <c r="O3526" i="4"/>
  <c r="O3538" i="4"/>
  <c r="O3550" i="4"/>
  <c r="O3706" i="4"/>
  <c r="O3730" i="4"/>
  <c r="N3742" i="4"/>
  <c r="O3754" i="4"/>
  <c r="N3766" i="4"/>
  <c r="N3778" i="4"/>
  <c r="N3790" i="4"/>
  <c r="N3802" i="4"/>
  <c r="N3814" i="4"/>
  <c r="N3826" i="4"/>
  <c r="N3838" i="4"/>
  <c r="N3850" i="4"/>
  <c r="N3862" i="4"/>
  <c r="N3874" i="4"/>
  <c r="N3910" i="4"/>
  <c r="N3934" i="4"/>
  <c r="N3946" i="4"/>
  <c r="D4058" i="4"/>
  <c r="E4058" i="4"/>
  <c r="F4058" i="4"/>
  <c r="G4058" i="4"/>
  <c r="D4059" i="4"/>
  <c r="E4059" i="4"/>
  <c r="F4059" i="4"/>
  <c r="G4059" i="4"/>
  <c r="D4060" i="4"/>
  <c r="E4060" i="4"/>
  <c r="F4060" i="4"/>
  <c r="G4060" i="4"/>
  <c r="D4061" i="4"/>
  <c r="E4061" i="4"/>
  <c r="F4061" i="4"/>
  <c r="G4061" i="4"/>
  <c r="D4062" i="4"/>
  <c r="E4062" i="4"/>
  <c r="F4062" i="4"/>
  <c r="G4062" i="4"/>
  <c r="D4063" i="4"/>
  <c r="E4063" i="4"/>
  <c r="F4063" i="4"/>
  <c r="G4063" i="4"/>
  <c r="D4064" i="4"/>
  <c r="E4064" i="4"/>
  <c r="F4064" i="4"/>
  <c r="G4064" i="4"/>
  <c r="D4065" i="4"/>
  <c r="E4065" i="4"/>
  <c r="F4065" i="4"/>
  <c r="G4065" i="4"/>
  <c r="D4066" i="4"/>
  <c r="E4066" i="4"/>
  <c r="F4066" i="4"/>
  <c r="G4066" i="4"/>
  <c r="D4067" i="4"/>
  <c r="E4067" i="4"/>
  <c r="F4067" i="4"/>
  <c r="G4067" i="4"/>
  <c r="D4068" i="4"/>
  <c r="E4068" i="4"/>
  <c r="F4068" i="4"/>
  <c r="G4068" i="4"/>
  <c r="D4069" i="4"/>
  <c r="E4069" i="4"/>
  <c r="F4069" i="4"/>
  <c r="G4069" i="4"/>
  <c r="D4070" i="4"/>
  <c r="E4070" i="4"/>
  <c r="F4070" i="4"/>
  <c r="G4070" i="4"/>
  <c r="D4071" i="4"/>
  <c r="E4071" i="4"/>
  <c r="F4071" i="4"/>
  <c r="G4071" i="4"/>
  <c r="D4072" i="4"/>
  <c r="E4072" i="4"/>
  <c r="F4072" i="4"/>
  <c r="G4072" i="4"/>
  <c r="D4073" i="4"/>
  <c r="E4073" i="4"/>
  <c r="F4073" i="4"/>
  <c r="G4073" i="4"/>
  <c r="D4074" i="4"/>
  <c r="E4074" i="4"/>
  <c r="F4074" i="4"/>
  <c r="G4074" i="4"/>
  <c r="D4075" i="4"/>
  <c r="E4075" i="4"/>
  <c r="F4075" i="4"/>
  <c r="G4075" i="4"/>
  <c r="D4076" i="4"/>
  <c r="E4076" i="4"/>
  <c r="F4076" i="4"/>
  <c r="G4076" i="4"/>
  <c r="D4077" i="4"/>
  <c r="E4077" i="4"/>
  <c r="F4077" i="4"/>
  <c r="G4077" i="4"/>
  <c r="D4078" i="4"/>
  <c r="E4078" i="4"/>
  <c r="F4078" i="4"/>
  <c r="G4078" i="4"/>
  <c r="D4079" i="4"/>
  <c r="E4079" i="4"/>
  <c r="F4079" i="4"/>
  <c r="G4079" i="4"/>
  <c r="D4080" i="4"/>
  <c r="E4080" i="4"/>
  <c r="F4080" i="4"/>
  <c r="G4080" i="4"/>
  <c r="D4081" i="4"/>
  <c r="E4081" i="4"/>
  <c r="F4081" i="4"/>
  <c r="G4081" i="4"/>
  <c r="D4082" i="4"/>
  <c r="E4082" i="4"/>
  <c r="F4082" i="4"/>
  <c r="G4082" i="4"/>
  <c r="D4083" i="4"/>
  <c r="E4083" i="4"/>
  <c r="F4083" i="4"/>
  <c r="G4083" i="4"/>
  <c r="D4084" i="4"/>
  <c r="E4084" i="4"/>
  <c r="F4084" i="4"/>
  <c r="G4084" i="4"/>
  <c r="D4085" i="4"/>
  <c r="E4085" i="4"/>
  <c r="F4085" i="4"/>
  <c r="G4085" i="4"/>
  <c r="D4086" i="4"/>
  <c r="E4086" i="4"/>
  <c r="F4086" i="4"/>
  <c r="G4086" i="4"/>
  <c r="D4087" i="4"/>
  <c r="E4087" i="4"/>
  <c r="F4087" i="4"/>
  <c r="G4087" i="4"/>
  <c r="D4088" i="4"/>
  <c r="E4088" i="4"/>
  <c r="F4088" i="4"/>
  <c r="G4088" i="4"/>
  <c r="D4089" i="4"/>
  <c r="E4089" i="4"/>
  <c r="F4089" i="4"/>
  <c r="G4089" i="4"/>
  <c r="D4090" i="4"/>
  <c r="E4090" i="4"/>
  <c r="F4090" i="4"/>
  <c r="G4090" i="4"/>
  <c r="D4091" i="4"/>
  <c r="E4091" i="4"/>
  <c r="F4091" i="4"/>
  <c r="G4091" i="4"/>
  <c r="D4092" i="4"/>
  <c r="E4092" i="4"/>
  <c r="F4092" i="4"/>
  <c r="G4092" i="4"/>
  <c r="D4093" i="4"/>
  <c r="E4093" i="4"/>
  <c r="F4093" i="4"/>
  <c r="G4093" i="4"/>
  <c r="D4094" i="4"/>
  <c r="E4094" i="4"/>
  <c r="F4094" i="4"/>
  <c r="G4094" i="4"/>
  <c r="D4095" i="4"/>
  <c r="E4095" i="4"/>
  <c r="F4095" i="4"/>
  <c r="G4095" i="4"/>
  <c r="D4096" i="4"/>
  <c r="E4096" i="4"/>
  <c r="F4096" i="4"/>
  <c r="G4096" i="4"/>
  <c r="D4097" i="4"/>
  <c r="E4097" i="4"/>
  <c r="F4097" i="4"/>
  <c r="G4097" i="4"/>
  <c r="D4098" i="4"/>
  <c r="E4098" i="4"/>
  <c r="F4098" i="4"/>
  <c r="G4098" i="4"/>
  <c r="D4099" i="4"/>
  <c r="E4099" i="4"/>
  <c r="F4099" i="4"/>
  <c r="G4099" i="4"/>
  <c r="D4100" i="4"/>
  <c r="E4100" i="4"/>
  <c r="F4100" i="4"/>
  <c r="G4100" i="4"/>
  <c r="D4101" i="4"/>
  <c r="E4101" i="4"/>
  <c r="F4101" i="4"/>
  <c r="G4101" i="4"/>
  <c r="D4102" i="4"/>
  <c r="E4102" i="4"/>
  <c r="F4102" i="4"/>
  <c r="G4102" i="4"/>
  <c r="D4103" i="4"/>
  <c r="E4103" i="4"/>
  <c r="F4103" i="4"/>
  <c r="G4103" i="4"/>
  <c r="D4104" i="4"/>
  <c r="E4104" i="4"/>
  <c r="F4104" i="4"/>
  <c r="G4104" i="4"/>
  <c r="D4105" i="4"/>
  <c r="E4105" i="4"/>
  <c r="F4105" i="4"/>
  <c r="G4105" i="4"/>
  <c r="D4106" i="4"/>
  <c r="E4106" i="4"/>
  <c r="F4106" i="4"/>
  <c r="G4106" i="4"/>
  <c r="D4107" i="4"/>
  <c r="E4107" i="4"/>
  <c r="F4107" i="4"/>
  <c r="G4107" i="4"/>
  <c r="D4108" i="4"/>
  <c r="E4108" i="4"/>
  <c r="F4108" i="4"/>
  <c r="G4108" i="4"/>
  <c r="D4109" i="4"/>
  <c r="E4109" i="4"/>
  <c r="F4109" i="4"/>
  <c r="G4109" i="4"/>
  <c r="D4110" i="4"/>
  <c r="E4110" i="4"/>
  <c r="F4110" i="4"/>
  <c r="G4110" i="4"/>
  <c r="D4111" i="4"/>
  <c r="E4111" i="4"/>
  <c r="F4111" i="4"/>
  <c r="G4111" i="4"/>
  <c r="D4112" i="4"/>
  <c r="E4112" i="4"/>
  <c r="F4112" i="4"/>
  <c r="G4112" i="4"/>
  <c r="D4113" i="4"/>
  <c r="E4113" i="4"/>
  <c r="F4113" i="4"/>
  <c r="G4113" i="4"/>
  <c r="D4114" i="4"/>
  <c r="E4114" i="4"/>
  <c r="F4114" i="4"/>
  <c r="G4114" i="4"/>
  <c r="D4115" i="4"/>
  <c r="E4115" i="4"/>
  <c r="F4115" i="4"/>
  <c r="G4115" i="4"/>
  <c r="D4116" i="4"/>
  <c r="E4116" i="4"/>
  <c r="F4116" i="4"/>
  <c r="G4116" i="4"/>
  <c r="D4117" i="4"/>
  <c r="E4117" i="4"/>
  <c r="F4117" i="4"/>
  <c r="G4117" i="4"/>
  <c r="D4118" i="4"/>
  <c r="E4118" i="4"/>
  <c r="F4118" i="4"/>
  <c r="G4118" i="4"/>
  <c r="D4119" i="4"/>
  <c r="E4119" i="4"/>
  <c r="F4119" i="4"/>
  <c r="G4119" i="4"/>
  <c r="D4120" i="4"/>
  <c r="E4120" i="4"/>
  <c r="F4120" i="4"/>
  <c r="G4120" i="4"/>
  <c r="D4121" i="4"/>
  <c r="E4121" i="4"/>
  <c r="F4121" i="4"/>
  <c r="G4121" i="4"/>
  <c r="D4122" i="4"/>
  <c r="E4122" i="4"/>
  <c r="F4122" i="4"/>
  <c r="G4122" i="4"/>
  <c r="D4123" i="4"/>
  <c r="E4123" i="4"/>
  <c r="F4123" i="4"/>
  <c r="G4123" i="4"/>
  <c r="D4124" i="4"/>
  <c r="E4124" i="4"/>
  <c r="F4124" i="4"/>
  <c r="G4124" i="4"/>
  <c r="D4125" i="4"/>
  <c r="E4125" i="4"/>
  <c r="F4125" i="4"/>
  <c r="G4125" i="4"/>
  <c r="D4126" i="4"/>
  <c r="E4126" i="4"/>
  <c r="F4126" i="4"/>
  <c r="G4126" i="4"/>
  <c r="D4127" i="4"/>
  <c r="E4127" i="4"/>
  <c r="F4127" i="4"/>
  <c r="G4127" i="4"/>
  <c r="D4128" i="4"/>
  <c r="E4128" i="4"/>
  <c r="F4128" i="4"/>
  <c r="G4128" i="4"/>
  <c r="D4129" i="4"/>
  <c r="E4129" i="4"/>
  <c r="F4129" i="4"/>
  <c r="G4129" i="4"/>
  <c r="D4130" i="4"/>
  <c r="E4130" i="4"/>
  <c r="F4130" i="4"/>
  <c r="G4130" i="4"/>
  <c r="D4131" i="4"/>
  <c r="E4131" i="4"/>
  <c r="F4131" i="4"/>
  <c r="G4131" i="4"/>
  <c r="D4132" i="4"/>
  <c r="E4132" i="4"/>
  <c r="F4132" i="4"/>
  <c r="G4132" i="4"/>
  <c r="D4133" i="4"/>
  <c r="E4133" i="4"/>
  <c r="F4133" i="4"/>
  <c r="G4133" i="4"/>
  <c r="D4134" i="4"/>
  <c r="E4134" i="4"/>
  <c r="F4134" i="4"/>
  <c r="G4134" i="4"/>
  <c r="D4135" i="4"/>
  <c r="E4135" i="4"/>
  <c r="F4135" i="4"/>
  <c r="G4135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D2677" i="4"/>
  <c r="E2677" i="4"/>
  <c r="F2677" i="4"/>
  <c r="G2677" i="4"/>
  <c r="D2678" i="4"/>
  <c r="E2678" i="4"/>
  <c r="F2678" i="4"/>
  <c r="G2678" i="4"/>
  <c r="D2679" i="4"/>
  <c r="E2679" i="4"/>
  <c r="F2679" i="4"/>
  <c r="G2679" i="4"/>
  <c r="D2680" i="4"/>
  <c r="E2680" i="4"/>
  <c r="F2680" i="4"/>
  <c r="G2680" i="4"/>
  <c r="D2681" i="4"/>
  <c r="E2681" i="4"/>
  <c r="F2681" i="4"/>
  <c r="G2681" i="4"/>
  <c r="D2682" i="4"/>
  <c r="E2682" i="4"/>
  <c r="F2682" i="4"/>
  <c r="G2682" i="4"/>
  <c r="D2683" i="4"/>
  <c r="E2683" i="4"/>
  <c r="F2683" i="4"/>
  <c r="G2683" i="4"/>
  <c r="D2684" i="4"/>
  <c r="E2684" i="4"/>
  <c r="F2684" i="4"/>
  <c r="G2684" i="4"/>
  <c r="D2685" i="4"/>
  <c r="E2685" i="4"/>
  <c r="F2685" i="4"/>
  <c r="G2685" i="4"/>
  <c r="D2686" i="4"/>
  <c r="E2686" i="4"/>
  <c r="F2686" i="4"/>
  <c r="G2686" i="4"/>
  <c r="D2687" i="4"/>
  <c r="E2687" i="4"/>
  <c r="F2687" i="4"/>
  <c r="G2687" i="4"/>
  <c r="D2688" i="4"/>
  <c r="E2688" i="4"/>
  <c r="F2688" i="4"/>
  <c r="G2688" i="4"/>
  <c r="D2689" i="4"/>
  <c r="E2689" i="4"/>
  <c r="F2689" i="4"/>
  <c r="G2689" i="4"/>
  <c r="D2690" i="4"/>
  <c r="E2690" i="4"/>
  <c r="F2690" i="4"/>
  <c r="G2690" i="4"/>
  <c r="D2691" i="4"/>
  <c r="E2691" i="4"/>
  <c r="F2691" i="4"/>
  <c r="G2691" i="4"/>
  <c r="D2692" i="4"/>
  <c r="E2692" i="4"/>
  <c r="F2692" i="4"/>
  <c r="G2692" i="4"/>
  <c r="D2693" i="4"/>
  <c r="E2693" i="4"/>
  <c r="F2693" i="4"/>
  <c r="G2693" i="4"/>
  <c r="D2694" i="4"/>
  <c r="E2694" i="4"/>
  <c r="F2694" i="4"/>
  <c r="G2694" i="4"/>
  <c r="D2695" i="4"/>
  <c r="E2695" i="4"/>
  <c r="F2695" i="4"/>
  <c r="G2695" i="4"/>
  <c r="D2696" i="4"/>
  <c r="E2696" i="4"/>
  <c r="F2696" i="4"/>
  <c r="G2696" i="4"/>
  <c r="D2697" i="4"/>
  <c r="E2697" i="4"/>
  <c r="F2697" i="4"/>
  <c r="G2697" i="4"/>
  <c r="D2698" i="4"/>
  <c r="E2698" i="4"/>
  <c r="F2698" i="4"/>
  <c r="G2698" i="4"/>
  <c r="D2699" i="4"/>
  <c r="E2699" i="4"/>
  <c r="F2699" i="4"/>
  <c r="G2699" i="4"/>
  <c r="D2700" i="4"/>
  <c r="E2700" i="4"/>
  <c r="F2700" i="4"/>
  <c r="G2700" i="4"/>
  <c r="D2701" i="4"/>
  <c r="E2701" i="4"/>
  <c r="F2701" i="4"/>
  <c r="G2701" i="4"/>
  <c r="D2702" i="4"/>
  <c r="E2702" i="4"/>
  <c r="F2702" i="4"/>
  <c r="G2702" i="4"/>
  <c r="D2703" i="4"/>
  <c r="E2703" i="4"/>
  <c r="F2703" i="4"/>
  <c r="G2703" i="4"/>
  <c r="D2704" i="4"/>
  <c r="E2704" i="4"/>
  <c r="F2704" i="4"/>
  <c r="G2704" i="4"/>
  <c r="D2705" i="4"/>
  <c r="E2705" i="4"/>
  <c r="F2705" i="4"/>
  <c r="G2705" i="4"/>
  <c r="D2706" i="4"/>
  <c r="E2706" i="4"/>
  <c r="F2706" i="4"/>
  <c r="G2706" i="4"/>
  <c r="D2707" i="4"/>
  <c r="E2707" i="4"/>
  <c r="F2707" i="4"/>
  <c r="G2707" i="4"/>
  <c r="D2708" i="4"/>
  <c r="E2708" i="4"/>
  <c r="F2708" i="4"/>
  <c r="G2708" i="4"/>
  <c r="D2709" i="4"/>
  <c r="E2709" i="4"/>
  <c r="F2709" i="4"/>
  <c r="G2709" i="4"/>
  <c r="D2710" i="4"/>
  <c r="E2710" i="4"/>
  <c r="F2710" i="4"/>
  <c r="G2710" i="4"/>
  <c r="D2711" i="4"/>
  <c r="E2711" i="4"/>
  <c r="F2711" i="4"/>
  <c r="G2711" i="4"/>
  <c r="D2712" i="4"/>
  <c r="E2712" i="4"/>
  <c r="F2712" i="4"/>
  <c r="G2712" i="4"/>
  <c r="D2713" i="4"/>
  <c r="E2713" i="4"/>
  <c r="F2713" i="4"/>
  <c r="G2713" i="4"/>
  <c r="D2714" i="4"/>
  <c r="E2714" i="4"/>
  <c r="F2714" i="4"/>
  <c r="G2714" i="4"/>
  <c r="D2715" i="4"/>
  <c r="E2715" i="4"/>
  <c r="F2715" i="4"/>
  <c r="G2715" i="4"/>
  <c r="D2716" i="4"/>
  <c r="E2716" i="4"/>
  <c r="F2716" i="4"/>
  <c r="G2716" i="4"/>
  <c r="D2717" i="4"/>
  <c r="E2717" i="4"/>
  <c r="F2717" i="4"/>
  <c r="G2717" i="4"/>
  <c r="D2718" i="4"/>
  <c r="E2718" i="4"/>
  <c r="F2718" i="4"/>
  <c r="G2718" i="4"/>
  <c r="D2719" i="4"/>
  <c r="E2719" i="4"/>
  <c r="F2719" i="4"/>
  <c r="G2719" i="4"/>
  <c r="D2720" i="4"/>
  <c r="E2720" i="4"/>
  <c r="F2720" i="4"/>
  <c r="G2720" i="4"/>
  <c r="D2721" i="4"/>
  <c r="E2721" i="4"/>
  <c r="F2721" i="4"/>
  <c r="G2721" i="4"/>
  <c r="D2722" i="4"/>
  <c r="E2722" i="4"/>
  <c r="F2722" i="4"/>
  <c r="G2722" i="4"/>
  <c r="D2723" i="4"/>
  <c r="E2723" i="4"/>
  <c r="F2723" i="4"/>
  <c r="G2723" i="4"/>
  <c r="D2724" i="4"/>
  <c r="E2724" i="4"/>
  <c r="F2724" i="4"/>
  <c r="G2724" i="4"/>
  <c r="D2725" i="4"/>
  <c r="E2725" i="4"/>
  <c r="F2725" i="4"/>
  <c r="G2725" i="4"/>
  <c r="D2726" i="4"/>
  <c r="E2726" i="4"/>
  <c r="F2726" i="4"/>
  <c r="G2726" i="4"/>
  <c r="D2727" i="4"/>
  <c r="E2727" i="4"/>
  <c r="F2727" i="4"/>
  <c r="G2727" i="4"/>
  <c r="D2728" i="4"/>
  <c r="E2728" i="4"/>
  <c r="F2728" i="4"/>
  <c r="G2728" i="4"/>
  <c r="D2729" i="4"/>
  <c r="E2729" i="4"/>
  <c r="F2729" i="4"/>
  <c r="G2729" i="4"/>
  <c r="D2730" i="4"/>
  <c r="E2730" i="4"/>
  <c r="F2730" i="4"/>
  <c r="G2730" i="4"/>
  <c r="D2731" i="4"/>
  <c r="E2731" i="4"/>
  <c r="F2731" i="4"/>
  <c r="G2731" i="4"/>
  <c r="D2732" i="4"/>
  <c r="E2732" i="4"/>
  <c r="F2732" i="4"/>
  <c r="G2732" i="4"/>
  <c r="D2733" i="4"/>
  <c r="E2733" i="4"/>
  <c r="F2733" i="4"/>
  <c r="G2733" i="4"/>
  <c r="D2734" i="4"/>
  <c r="E2734" i="4"/>
  <c r="F2734" i="4"/>
  <c r="G2734" i="4"/>
  <c r="D2735" i="4"/>
  <c r="E2735" i="4"/>
  <c r="F2735" i="4"/>
  <c r="G2735" i="4"/>
  <c r="D2736" i="4"/>
  <c r="E2736" i="4"/>
  <c r="F2736" i="4"/>
  <c r="G2736" i="4"/>
  <c r="D2737" i="4"/>
  <c r="E2737" i="4"/>
  <c r="F2737" i="4"/>
  <c r="G2737" i="4"/>
  <c r="D2738" i="4"/>
  <c r="E2738" i="4"/>
  <c r="F2738" i="4"/>
  <c r="G2738" i="4"/>
  <c r="D2739" i="4"/>
  <c r="E2739" i="4"/>
  <c r="F2739" i="4"/>
  <c r="G2739" i="4"/>
  <c r="D2740" i="4"/>
  <c r="E2740" i="4"/>
  <c r="F2740" i="4"/>
  <c r="G2740" i="4"/>
  <c r="D2741" i="4"/>
  <c r="E2741" i="4"/>
  <c r="F2741" i="4"/>
  <c r="G2741" i="4"/>
  <c r="D2742" i="4"/>
  <c r="E2742" i="4"/>
  <c r="F2742" i="4"/>
  <c r="G2742" i="4"/>
  <c r="D2743" i="4"/>
  <c r="E2743" i="4"/>
  <c r="F2743" i="4"/>
  <c r="G2743" i="4"/>
  <c r="D2744" i="4"/>
  <c r="E2744" i="4"/>
  <c r="F2744" i="4"/>
  <c r="G2744" i="4"/>
  <c r="D2745" i="4"/>
  <c r="E2745" i="4"/>
  <c r="F2745" i="4"/>
  <c r="G2745" i="4"/>
  <c r="D2746" i="4"/>
  <c r="E2746" i="4"/>
  <c r="F2746" i="4"/>
  <c r="G2746" i="4"/>
  <c r="D2747" i="4"/>
  <c r="E2747" i="4"/>
  <c r="F2747" i="4"/>
  <c r="G2747" i="4"/>
  <c r="D2748" i="4"/>
  <c r="E2748" i="4"/>
  <c r="F2748" i="4"/>
  <c r="G2748" i="4"/>
  <c r="D2749" i="4"/>
  <c r="E2749" i="4"/>
  <c r="F2749" i="4"/>
  <c r="G2749" i="4"/>
  <c r="D2750" i="4"/>
  <c r="E2750" i="4"/>
  <c r="F2750" i="4"/>
  <c r="G2750" i="4"/>
  <c r="D2751" i="4"/>
  <c r="E2751" i="4"/>
  <c r="F2751" i="4"/>
  <c r="G2751" i="4"/>
  <c r="D2752" i="4"/>
  <c r="E2752" i="4"/>
  <c r="F2752" i="4"/>
  <c r="G2752" i="4"/>
  <c r="D2753" i="4"/>
  <c r="E2753" i="4"/>
  <c r="F2753" i="4"/>
  <c r="G2753" i="4"/>
  <c r="D2754" i="4"/>
  <c r="E2754" i="4"/>
  <c r="F2754" i="4"/>
  <c r="G2754" i="4"/>
  <c r="D2755" i="4"/>
  <c r="E2755" i="4"/>
  <c r="F2755" i="4"/>
  <c r="G2755" i="4"/>
  <c r="D2756" i="4"/>
  <c r="E2756" i="4"/>
  <c r="F2756" i="4"/>
  <c r="G2756" i="4"/>
  <c r="D2757" i="4"/>
  <c r="E2757" i="4"/>
  <c r="F2757" i="4"/>
  <c r="G2757" i="4"/>
  <c r="D2758" i="4"/>
  <c r="E2758" i="4"/>
  <c r="F2758" i="4"/>
  <c r="G2758" i="4"/>
  <c r="D2759" i="4"/>
  <c r="E2759" i="4"/>
  <c r="F2759" i="4"/>
  <c r="G2759" i="4"/>
  <c r="D2760" i="4"/>
  <c r="E2760" i="4"/>
  <c r="F2760" i="4"/>
  <c r="G2760" i="4"/>
  <c r="D2761" i="4"/>
  <c r="E2761" i="4"/>
  <c r="F2761" i="4"/>
  <c r="G2761" i="4"/>
  <c r="D2762" i="4"/>
  <c r="E2762" i="4"/>
  <c r="F2762" i="4"/>
  <c r="G2762" i="4"/>
  <c r="D2763" i="4"/>
  <c r="E2763" i="4"/>
  <c r="F2763" i="4"/>
  <c r="G2763" i="4"/>
  <c r="D2764" i="4"/>
  <c r="E2764" i="4"/>
  <c r="F2764" i="4"/>
  <c r="G2764" i="4"/>
  <c r="D2765" i="4"/>
  <c r="E2765" i="4"/>
  <c r="F2765" i="4"/>
  <c r="G2765" i="4"/>
  <c r="D2766" i="4"/>
  <c r="E2766" i="4"/>
  <c r="F2766" i="4"/>
  <c r="G2766" i="4"/>
  <c r="D2767" i="4"/>
  <c r="E2767" i="4"/>
  <c r="F2767" i="4"/>
  <c r="G2767" i="4"/>
  <c r="D2768" i="4"/>
  <c r="E2768" i="4"/>
  <c r="F2768" i="4"/>
  <c r="G2768" i="4"/>
  <c r="D2769" i="4"/>
  <c r="E2769" i="4"/>
  <c r="F2769" i="4"/>
  <c r="G2769" i="4"/>
  <c r="D2770" i="4"/>
  <c r="E2770" i="4"/>
  <c r="F2770" i="4"/>
  <c r="G2770" i="4"/>
  <c r="D2771" i="4"/>
  <c r="E2771" i="4"/>
  <c r="F2771" i="4"/>
  <c r="G2771" i="4"/>
  <c r="D2772" i="4"/>
  <c r="E2772" i="4"/>
  <c r="F2772" i="4"/>
  <c r="G2772" i="4"/>
  <c r="D2773" i="4"/>
  <c r="E2773" i="4"/>
  <c r="F2773" i="4"/>
  <c r="G2773" i="4"/>
  <c r="D2774" i="4"/>
  <c r="E2774" i="4"/>
  <c r="F2774" i="4"/>
  <c r="G2774" i="4"/>
  <c r="D2775" i="4"/>
  <c r="E2775" i="4"/>
  <c r="F2775" i="4"/>
  <c r="G2775" i="4"/>
  <c r="D2776" i="4"/>
  <c r="E2776" i="4"/>
  <c r="F2776" i="4"/>
  <c r="G2776" i="4"/>
  <c r="D2777" i="4"/>
  <c r="E2777" i="4"/>
  <c r="F2777" i="4"/>
  <c r="G2777" i="4"/>
  <c r="D2778" i="4"/>
  <c r="E2778" i="4"/>
  <c r="F2778" i="4"/>
  <c r="G2778" i="4"/>
  <c r="D2779" i="4"/>
  <c r="E2779" i="4"/>
  <c r="F2779" i="4"/>
  <c r="G2779" i="4"/>
  <c r="D2780" i="4"/>
  <c r="E2780" i="4"/>
  <c r="F2780" i="4"/>
  <c r="G2780" i="4"/>
  <c r="D2781" i="4"/>
  <c r="E2781" i="4"/>
  <c r="F2781" i="4"/>
  <c r="G2781" i="4"/>
  <c r="D2782" i="4"/>
  <c r="E2782" i="4"/>
  <c r="F2782" i="4"/>
  <c r="G2782" i="4"/>
  <c r="D2783" i="4"/>
  <c r="E2783" i="4"/>
  <c r="F2783" i="4"/>
  <c r="G2783" i="4"/>
  <c r="D2784" i="4"/>
  <c r="E2784" i="4"/>
  <c r="F2784" i="4"/>
  <c r="G2784" i="4"/>
  <c r="D2785" i="4"/>
  <c r="E2785" i="4"/>
  <c r="F2785" i="4"/>
  <c r="G2785" i="4"/>
  <c r="D2786" i="4"/>
  <c r="E2786" i="4"/>
  <c r="F2786" i="4"/>
  <c r="G2786" i="4"/>
  <c r="D2787" i="4"/>
  <c r="E2787" i="4"/>
  <c r="F2787" i="4"/>
  <c r="G2787" i="4"/>
  <c r="D2788" i="4"/>
  <c r="E2788" i="4"/>
  <c r="F2788" i="4"/>
  <c r="G2788" i="4"/>
  <c r="D2789" i="4"/>
  <c r="E2789" i="4"/>
  <c r="F2789" i="4"/>
  <c r="G2789" i="4"/>
  <c r="D2790" i="4"/>
  <c r="E2790" i="4"/>
  <c r="F2790" i="4"/>
  <c r="G2790" i="4"/>
  <c r="D2791" i="4"/>
  <c r="E2791" i="4"/>
  <c r="F2791" i="4"/>
  <c r="G2791" i="4"/>
  <c r="D2792" i="4"/>
  <c r="E2792" i="4"/>
  <c r="F2792" i="4"/>
  <c r="G2792" i="4"/>
  <c r="D2793" i="4"/>
  <c r="E2793" i="4"/>
  <c r="F2793" i="4"/>
  <c r="G2793" i="4"/>
  <c r="D2794" i="4"/>
  <c r="E2794" i="4"/>
  <c r="F2794" i="4"/>
  <c r="G2794" i="4"/>
  <c r="D2795" i="4"/>
  <c r="E2795" i="4"/>
  <c r="F2795" i="4"/>
  <c r="G2795" i="4"/>
  <c r="D2796" i="4"/>
  <c r="E2796" i="4"/>
  <c r="F2796" i="4"/>
  <c r="G2796" i="4"/>
  <c r="D2797" i="4"/>
  <c r="E2797" i="4"/>
  <c r="F2797" i="4"/>
  <c r="G2797" i="4"/>
  <c r="D2798" i="4"/>
  <c r="E2798" i="4"/>
  <c r="F2798" i="4"/>
  <c r="G2798" i="4"/>
  <c r="D2799" i="4"/>
  <c r="E2799" i="4"/>
  <c r="F2799" i="4"/>
  <c r="G2799" i="4"/>
  <c r="D2800" i="4"/>
  <c r="E2800" i="4"/>
  <c r="F2800" i="4"/>
  <c r="G2800" i="4"/>
  <c r="D2801" i="4"/>
  <c r="E2801" i="4"/>
  <c r="F2801" i="4"/>
  <c r="G2801" i="4"/>
  <c r="D2802" i="4"/>
  <c r="E2802" i="4"/>
  <c r="F2802" i="4"/>
  <c r="G2802" i="4"/>
  <c r="D2803" i="4"/>
  <c r="E2803" i="4"/>
  <c r="F2803" i="4"/>
  <c r="G2803" i="4"/>
  <c r="D2804" i="4"/>
  <c r="E2804" i="4"/>
  <c r="F2804" i="4"/>
  <c r="G2804" i="4"/>
  <c r="D2805" i="4"/>
  <c r="E2805" i="4"/>
  <c r="F2805" i="4"/>
  <c r="G2805" i="4"/>
  <c r="D2806" i="4"/>
  <c r="E2806" i="4"/>
  <c r="F2806" i="4"/>
  <c r="G2806" i="4"/>
  <c r="D2807" i="4"/>
  <c r="E2807" i="4"/>
  <c r="F2807" i="4"/>
  <c r="G2807" i="4"/>
  <c r="D2808" i="4"/>
  <c r="E2808" i="4"/>
  <c r="F2808" i="4"/>
  <c r="G2808" i="4"/>
  <c r="D2809" i="4"/>
  <c r="E2809" i="4"/>
  <c r="F2809" i="4"/>
  <c r="G2809" i="4"/>
  <c r="D2810" i="4"/>
  <c r="E2810" i="4"/>
  <c r="F2810" i="4"/>
  <c r="G2810" i="4"/>
  <c r="D2811" i="4"/>
  <c r="E2811" i="4"/>
  <c r="F2811" i="4"/>
  <c r="G2811" i="4"/>
  <c r="D2812" i="4"/>
  <c r="E2812" i="4"/>
  <c r="F2812" i="4"/>
  <c r="G2812" i="4"/>
  <c r="D2813" i="4"/>
  <c r="E2813" i="4"/>
  <c r="F2813" i="4"/>
  <c r="G2813" i="4"/>
  <c r="D2814" i="4"/>
  <c r="E2814" i="4"/>
  <c r="F2814" i="4"/>
  <c r="G2814" i="4"/>
  <c r="D2815" i="4"/>
  <c r="E2815" i="4"/>
  <c r="F2815" i="4"/>
  <c r="G2815" i="4"/>
  <c r="D2816" i="4"/>
  <c r="E2816" i="4"/>
  <c r="F2816" i="4"/>
  <c r="G2816" i="4"/>
  <c r="D2817" i="4"/>
  <c r="E2817" i="4"/>
  <c r="F2817" i="4"/>
  <c r="G2817" i="4"/>
  <c r="D2818" i="4"/>
  <c r="E2818" i="4"/>
  <c r="F2818" i="4"/>
  <c r="G2818" i="4"/>
  <c r="D2819" i="4"/>
  <c r="E2819" i="4"/>
  <c r="F2819" i="4"/>
  <c r="G2819" i="4"/>
  <c r="D2820" i="4"/>
  <c r="E2820" i="4"/>
  <c r="F2820" i="4"/>
  <c r="G2820" i="4"/>
  <c r="D2821" i="4"/>
  <c r="E2821" i="4"/>
  <c r="F2821" i="4"/>
  <c r="G2821" i="4"/>
  <c r="D2822" i="4"/>
  <c r="E2822" i="4"/>
  <c r="F2822" i="4"/>
  <c r="G2822" i="4"/>
  <c r="D2823" i="4"/>
  <c r="E2823" i="4"/>
  <c r="F2823" i="4"/>
  <c r="G2823" i="4"/>
  <c r="D2824" i="4"/>
  <c r="E2824" i="4"/>
  <c r="F2824" i="4"/>
  <c r="G2824" i="4"/>
  <c r="D2825" i="4"/>
  <c r="E2825" i="4"/>
  <c r="F2825" i="4"/>
  <c r="G2825" i="4"/>
  <c r="D2826" i="4"/>
  <c r="E2826" i="4"/>
  <c r="F2826" i="4"/>
  <c r="G2826" i="4"/>
  <c r="D2827" i="4"/>
  <c r="E2827" i="4"/>
  <c r="F2827" i="4"/>
  <c r="G2827" i="4"/>
  <c r="D2828" i="4"/>
  <c r="E2828" i="4"/>
  <c r="F2828" i="4"/>
  <c r="G2828" i="4"/>
  <c r="D2829" i="4"/>
  <c r="E2829" i="4"/>
  <c r="F2829" i="4"/>
  <c r="G2829" i="4"/>
  <c r="D2830" i="4"/>
  <c r="E2830" i="4"/>
  <c r="F2830" i="4"/>
  <c r="G2830" i="4"/>
  <c r="D2831" i="4"/>
  <c r="E2831" i="4"/>
  <c r="F2831" i="4"/>
  <c r="G2831" i="4"/>
  <c r="D2832" i="4"/>
  <c r="E2832" i="4"/>
  <c r="F2832" i="4"/>
  <c r="G2832" i="4"/>
  <c r="D2833" i="4"/>
  <c r="E2833" i="4"/>
  <c r="F2833" i="4"/>
  <c r="G2833" i="4"/>
  <c r="D2834" i="4"/>
  <c r="E2834" i="4"/>
  <c r="F2834" i="4"/>
  <c r="G2834" i="4"/>
  <c r="D2835" i="4"/>
  <c r="E2835" i="4"/>
  <c r="F2835" i="4"/>
  <c r="G2835" i="4"/>
  <c r="D2836" i="4"/>
  <c r="E2836" i="4"/>
  <c r="F2836" i="4"/>
  <c r="G2836" i="4"/>
  <c r="D2837" i="4"/>
  <c r="E2837" i="4"/>
  <c r="F2837" i="4"/>
  <c r="G2837" i="4"/>
  <c r="D2838" i="4"/>
  <c r="E2838" i="4"/>
  <c r="F2838" i="4"/>
  <c r="G2838" i="4"/>
  <c r="D2839" i="4"/>
  <c r="E2839" i="4"/>
  <c r="F2839" i="4"/>
  <c r="G2839" i="4"/>
  <c r="D2840" i="4"/>
  <c r="E2840" i="4"/>
  <c r="F2840" i="4"/>
  <c r="G2840" i="4"/>
  <c r="D2841" i="4"/>
  <c r="E2841" i="4"/>
  <c r="F2841" i="4"/>
  <c r="G2841" i="4"/>
  <c r="D2842" i="4"/>
  <c r="E2842" i="4"/>
  <c r="F2842" i="4"/>
  <c r="G2842" i="4"/>
  <c r="D2843" i="4"/>
  <c r="E2843" i="4"/>
  <c r="F2843" i="4"/>
  <c r="G2843" i="4"/>
  <c r="D2844" i="4"/>
  <c r="E2844" i="4"/>
  <c r="F2844" i="4"/>
  <c r="G2844" i="4"/>
  <c r="D2845" i="4"/>
  <c r="E2845" i="4"/>
  <c r="F2845" i="4"/>
  <c r="G2845" i="4"/>
  <c r="D2846" i="4"/>
  <c r="E2846" i="4"/>
  <c r="F2846" i="4"/>
  <c r="G2846" i="4"/>
  <c r="D2847" i="4"/>
  <c r="E2847" i="4"/>
  <c r="F2847" i="4"/>
  <c r="G2847" i="4"/>
  <c r="D2848" i="4"/>
  <c r="E2848" i="4"/>
  <c r="F2848" i="4"/>
  <c r="G2848" i="4"/>
  <c r="D2849" i="4"/>
  <c r="E2849" i="4"/>
  <c r="F2849" i="4"/>
  <c r="G2849" i="4"/>
  <c r="D2850" i="4"/>
  <c r="E2850" i="4"/>
  <c r="F2850" i="4"/>
  <c r="G2850" i="4"/>
  <c r="D2851" i="4"/>
  <c r="E2851" i="4"/>
  <c r="F2851" i="4"/>
  <c r="G2851" i="4"/>
  <c r="D2852" i="4"/>
  <c r="E2852" i="4"/>
  <c r="F2852" i="4"/>
  <c r="G2852" i="4"/>
  <c r="D2853" i="4"/>
  <c r="E2853" i="4"/>
  <c r="F2853" i="4"/>
  <c r="G2853" i="4"/>
  <c r="D2854" i="4"/>
  <c r="E2854" i="4"/>
  <c r="F2854" i="4"/>
  <c r="G2854" i="4"/>
  <c r="D2855" i="4"/>
  <c r="E2855" i="4"/>
  <c r="F2855" i="4"/>
  <c r="G2855" i="4"/>
  <c r="D2856" i="4"/>
  <c r="E2856" i="4"/>
  <c r="F2856" i="4"/>
  <c r="G2856" i="4"/>
  <c r="D2857" i="4"/>
  <c r="E2857" i="4"/>
  <c r="F2857" i="4"/>
  <c r="G2857" i="4"/>
  <c r="D2858" i="4"/>
  <c r="E2858" i="4"/>
  <c r="F2858" i="4"/>
  <c r="G2858" i="4"/>
  <c r="D2859" i="4"/>
  <c r="E2859" i="4"/>
  <c r="F2859" i="4"/>
  <c r="G2859" i="4"/>
  <c r="D2860" i="4"/>
  <c r="E2860" i="4"/>
  <c r="F2860" i="4"/>
  <c r="G2860" i="4"/>
  <c r="D2861" i="4"/>
  <c r="E2861" i="4"/>
  <c r="F2861" i="4"/>
  <c r="G2861" i="4"/>
  <c r="D2862" i="4"/>
  <c r="E2862" i="4"/>
  <c r="F2862" i="4"/>
  <c r="G2862" i="4"/>
  <c r="D2863" i="4"/>
  <c r="E2863" i="4"/>
  <c r="F2863" i="4"/>
  <c r="G2863" i="4"/>
  <c r="D2864" i="4"/>
  <c r="E2864" i="4"/>
  <c r="F2864" i="4"/>
  <c r="G2864" i="4"/>
  <c r="D2865" i="4"/>
  <c r="E2865" i="4"/>
  <c r="F2865" i="4"/>
  <c r="G2865" i="4"/>
  <c r="D2866" i="4"/>
  <c r="E2866" i="4"/>
  <c r="F2866" i="4"/>
  <c r="G2866" i="4"/>
  <c r="D2867" i="4"/>
  <c r="E2867" i="4"/>
  <c r="F2867" i="4"/>
  <c r="G2867" i="4"/>
  <c r="D2868" i="4"/>
  <c r="E2868" i="4"/>
  <c r="F2868" i="4"/>
  <c r="G2868" i="4"/>
  <c r="D2869" i="4"/>
  <c r="E2869" i="4"/>
  <c r="F2869" i="4"/>
  <c r="G2869" i="4"/>
  <c r="D2870" i="4"/>
  <c r="E2870" i="4"/>
  <c r="F2870" i="4"/>
  <c r="G2870" i="4"/>
  <c r="D2871" i="4"/>
  <c r="E2871" i="4"/>
  <c r="F2871" i="4"/>
  <c r="G2871" i="4"/>
  <c r="D2872" i="4"/>
  <c r="E2872" i="4"/>
  <c r="F2872" i="4"/>
  <c r="G2872" i="4"/>
  <c r="D2873" i="4"/>
  <c r="E2873" i="4"/>
  <c r="F2873" i="4"/>
  <c r="G2873" i="4"/>
  <c r="D2874" i="4"/>
  <c r="E2874" i="4"/>
  <c r="F2874" i="4"/>
  <c r="G2874" i="4"/>
  <c r="D2875" i="4"/>
  <c r="E2875" i="4"/>
  <c r="F2875" i="4"/>
  <c r="G2875" i="4"/>
  <c r="D2876" i="4"/>
  <c r="E2876" i="4"/>
  <c r="F2876" i="4"/>
  <c r="G2876" i="4"/>
  <c r="D2877" i="4"/>
  <c r="E2877" i="4"/>
  <c r="F2877" i="4"/>
  <c r="G2877" i="4"/>
  <c r="D2878" i="4"/>
  <c r="E2878" i="4"/>
  <c r="F2878" i="4"/>
  <c r="G2878" i="4"/>
  <c r="D2879" i="4"/>
  <c r="E2879" i="4"/>
  <c r="F2879" i="4"/>
  <c r="G2879" i="4"/>
  <c r="D2880" i="4"/>
  <c r="E2880" i="4"/>
  <c r="F2880" i="4"/>
  <c r="G2880" i="4"/>
  <c r="D2881" i="4"/>
  <c r="E2881" i="4"/>
  <c r="F2881" i="4"/>
  <c r="G2881" i="4"/>
  <c r="D2882" i="4"/>
  <c r="E2882" i="4"/>
  <c r="F2882" i="4"/>
  <c r="G2882" i="4"/>
  <c r="D2883" i="4"/>
  <c r="E2883" i="4"/>
  <c r="F2883" i="4"/>
  <c r="G2883" i="4"/>
  <c r="D2884" i="4"/>
  <c r="E2884" i="4"/>
  <c r="F2884" i="4"/>
  <c r="G2884" i="4"/>
  <c r="D2885" i="4"/>
  <c r="E2885" i="4"/>
  <c r="F2885" i="4"/>
  <c r="G2885" i="4"/>
  <c r="D2886" i="4"/>
  <c r="E2886" i="4"/>
  <c r="F2886" i="4"/>
  <c r="G2886" i="4"/>
  <c r="D2887" i="4"/>
  <c r="E2887" i="4"/>
  <c r="F2887" i="4"/>
  <c r="G2887" i="4"/>
  <c r="D2888" i="4"/>
  <c r="E2888" i="4"/>
  <c r="F2888" i="4"/>
  <c r="G2888" i="4"/>
  <c r="D2889" i="4"/>
  <c r="E2889" i="4"/>
  <c r="F2889" i="4"/>
  <c r="G2889" i="4"/>
  <c r="D2890" i="4"/>
  <c r="E2890" i="4"/>
  <c r="F2890" i="4"/>
  <c r="G2890" i="4"/>
  <c r="D2891" i="4"/>
  <c r="E2891" i="4"/>
  <c r="F2891" i="4"/>
  <c r="G2891" i="4"/>
  <c r="D2892" i="4"/>
  <c r="E2892" i="4"/>
  <c r="F2892" i="4"/>
  <c r="G2892" i="4"/>
  <c r="D2893" i="4"/>
  <c r="E2893" i="4"/>
  <c r="F2893" i="4"/>
  <c r="G2893" i="4"/>
  <c r="D2894" i="4"/>
  <c r="E2894" i="4"/>
  <c r="F2894" i="4"/>
  <c r="G2894" i="4"/>
  <c r="D2895" i="4"/>
  <c r="E2895" i="4"/>
  <c r="F2895" i="4"/>
  <c r="G2895" i="4"/>
  <c r="D2896" i="4"/>
  <c r="E2896" i="4"/>
  <c r="F2896" i="4"/>
  <c r="G2896" i="4"/>
  <c r="D2897" i="4"/>
  <c r="E2897" i="4"/>
  <c r="F2897" i="4"/>
  <c r="G2897" i="4"/>
  <c r="D2898" i="4"/>
  <c r="E2898" i="4"/>
  <c r="F2898" i="4"/>
  <c r="G2898" i="4"/>
  <c r="D2899" i="4"/>
  <c r="E2899" i="4"/>
  <c r="F2899" i="4"/>
  <c r="G2899" i="4"/>
  <c r="D2900" i="4"/>
  <c r="E2900" i="4"/>
  <c r="F2900" i="4"/>
  <c r="G2900" i="4"/>
  <c r="D2901" i="4"/>
  <c r="E2901" i="4"/>
  <c r="F2901" i="4"/>
  <c r="G2901" i="4"/>
  <c r="D2902" i="4"/>
  <c r="E2902" i="4"/>
  <c r="F2902" i="4"/>
  <c r="G2902" i="4"/>
  <c r="D2903" i="4"/>
  <c r="E2903" i="4"/>
  <c r="F2903" i="4"/>
  <c r="G2903" i="4"/>
  <c r="D2904" i="4"/>
  <c r="E2904" i="4"/>
  <c r="F2904" i="4"/>
  <c r="G2904" i="4"/>
  <c r="D2905" i="4"/>
  <c r="E2905" i="4"/>
  <c r="F2905" i="4"/>
  <c r="G2905" i="4"/>
  <c r="D2906" i="4"/>
  <c r="E2906" i="4"/>
  <c r="F2906" i="4"/>
  <c r="G2906" i="4"/>
  <c r="D2907" i="4"/>
  <c r="E2907" i="4"/>
  <c r="F2907" i="4"/>
  <c r="G2907" i="4"/>
  <c r="D2908" i="4"/>
  <c r="E2908" i="4"/>
  <c r="F2908" i="4"/>
  <c r="G2908" i="4"/>
  <c r="D2909" i="4"/>
  <c r="E2909" i="4"/>
  <c r="F2909" i="4"/>
  <c r="G2909" i="4"/>
  <c r="D2910" i="4"/>
  <c r="E2910" i="4"/>
  <c r="F2910" i="4"/>
  <c r="G2910" i="4"/>
  <c r="D2911" i="4"/>
  <c r="E2911" i="4"/>
  <c r="F2911" i="4"/>
  <c r="G2911" i="4"/>
  <c r="D2912" i="4"/>
  <c r="E2912" i="4"/>
  <c r="F2912" i="4"/>
  <c r="G2912" i="4"/>
  <c r="D2913" i="4"/>
  <c r="E2913" i="4"/>
  <c r="F2913" i="4"/>
  <c r="G2913" i="4"/>
  <c r="D2914" i="4"/>
  <c r="E2914" i="4"/>
  <c r="F2914" i="4"/>
  <c r="G2914" i="4"/>
  <c r="D2915" i="4"/>
  <c r="E2915" i="4"/>
  <c r="F2915" i="4"/>
  <c r="G2915" i="4"/>
  <c r="D2916" i="4"/>
  <c r="E2916" i="4"/>
  <c r="F2916" i="4"/>
  <c r="G2916" i="4"/>
  <c r="D2917" i="4"/>
  <c r="E2917" i="4"/>
  <c r="F2917" i="4"/>
  <c r="G2917" i="4"/>
  <c r="D2918" i="4"/>
  <c r="E2918" i="4"/>
  <c r="F2918" i="4"/>
  <c r="G2918" i="4"/>
  <c r="D2919" i="4"/>
  <c r="E2919" i="4"/>
  <c r="F2919" i="4"/>
  <c r="G2919" i="4"/>
  <c r="D2920" i="4"/>
  <c r="E2920" i="4"/>
  <c r="F2920" i="4"/>
  <c r="G2920" i="4"/>
  <c r="D2921" i="4"/>
  <c r="E2921" i="4"/>
  <c r="F2921" i="4"/>
  <c r="G2921" i="4"/>
  <c r="D2922" i="4"/>
  <c r="E2922" i="4"/>
  <c r="F2922" i="4"/>
  <c r="G2922" i="4"/>
  <c r="D2923" i="4"/>
  <c r="E2923" i="4"/>
  <c r="F2923" i="4"/>
  <c r="G2923" i="4"/>
  <c r="D2924" i="4"/>
  <c r="E2924" i="4"/>
  <c r="F2924" i="4"/>
  <c r="G2924" i="4"/>
  <c r="D2925" i="4"/>
  <c r="E2925" i="4"/>
  <c r="F2925" i="4"/>
  <c r="G2925" i="4"/>
  <c r="D2926" i="4"/>
  <c r="E2926" i="4"/>
  <c r="F2926" i="4"/>
  <c r="G2926" i="4"/>
  <c r="D2927" i="4"/>
  <c r="E2927" i="4"/>
  <c r="F2927" i="4"/>
  <c r="G2927" i="4"/>
  <c r="D2928" i="4"/>
  <c r="E2928" i="4"/>
  <c r="F2928" i="4"/>
  <c r="G2928" i="4"/>
  <c r="D2929" i="4"/>
  <c r="E2929" i="4"/>
  <c r="F2929" i="4"/>
  <c r="G2929" i="4"/>
  <c r="D2930" i="4"/>
  <c r="E2930" i="4"/>
  <c r="F2930" i="4"/>
  <c r="G2930" i="4"/>
  <c r="D2931" i="4"/>
  <c r="E2931" i="4"/>
  <c r="F2931" i="4"/>
  <c r="G2931" i="4"/>
  <c r="D2932" i="4"/>
  <c r="E2932" i="4"/>
  <c r="F2932" i="4"/>
  <c r="G2932" i="4"/>
  <c r="D2933" i="4"/>
  <c r="E2933" i="4"/>
  <c r="F2933" i="4"/>
  <c r="G2933" i="4"/>
  <c r="D2934" i="4"/>
  <c r="E2934" i="4"/>
  <c r="F2934" i="4"/>
  <c r="G2934" i="4"/>
  <c r="D2935" i="4"/>
  <c r="E2935" i="4"/>
  <c r="F2935" i="4"/>
  <c r="G2935" i="4"/>
  <c r="D2936" i="4"/>
  <c r="E2936" i="4"/>
  <c r="F2936" i="4"/>
  <c r="G2936" i="4"/>
  <c r="D2937" i="4"/>
  <c r="E2937" i="4"/>
  <c r="F2937" i="4"/>
  <c r="G2937" i="4"/>
  <c r="D2938" i="4"/>
  <c r="E2938" i="4"/>
  <c r="F2938" i="4"/>
  <c r="G2938" i="4"/>
  <c r="D2939" i="4"/>
  <c r="E2939" i="4"/>
  <c r="F2939" i="4"/>
  <c r="G2939" i="4"/>
  <c r="D2940" i="4"/>
  <c r="E2940" i="4"/>
  <c r="F2940" i="4"/>
  <c r="G2940" i="4"/>
  <c r="D2941" i="4"/>
  <c r="E2941" i="4"/>
  <c r="F2941" i="4"/>
  <c r="G2941" i="4"/>
  <c r="D2942" i="4"/>
  <c r="E2942" i="4"/>
  <c r="F2942" i="4"/>
  <c r="G2942" i="4"/>
  <c r="D2943" i="4"/>
  <c r="E2943" i="4"/>
  <c r="F2943" i="4"/>
  <c r="G2943" i="4"/>
  <c r="D2944" i="4"/>
  <c r="E2944" i="4"/>
  <c r="F2944" i="4"/>
  <c r="G2944" i="4"/>
  <c r="D2945" i="4"/>
  <c r="E2945" i="4"/>
  <c r="F2945" i="4"/>
  <c r="G2945" i="4"/>
  <c r="D2946" i="4"/>
  <c r="E2946" i="4"/>
  <c r="F2946" i="4"/>
  <c r="G2946" i="4"/>
  <c r="D2947" i="4"/>
  <c r="E2947" i="4"/>
  <c r="F2947" i="4"/>
  <c r="G2947" i="4"/>
  <c r="D2948" i="4"/>
  <c r="E2948" i="4"/>
  <c r="F2948" i="4"/>
  <c r="G2948" i="4"/>
  <c r="D2949" i="4"/>
  <c r="E2949" i="4"/>
  <c r="F2949" i="4"/>
  <c r="G2949" i="4"/>
  <c r="D2950" i="4"/>
  <c r="E2950" i="4"/>
  <c r="F2950" i="4"/>
  <c r="G2950" i="4"/>
  <c r="D2951" i="4"/>
  <c r="E2951" i="4"/>
  <c r="F2951" i="4"/>
  <c r="G2951" i="4"/>
  <c r="D2952" i="4"/>
  <c r="E2952" i="4"/>
  <c r="F2952" i="4"/>
  <c r="G2952" i="4"/>
  <c r="D2953" i="4"/>
  <c r="E2953" i="4"/>
  <c r="F2953" i="4"/>
  <c r="G2953" i="4"/>
  <c r="D2954" i="4"/>
  <c r="E2954" i="4"/>
  <c r="F2954" i="4"/>
  <c r="G2954" i="4"/>
  <c r="D2955" i="4"/>
  <c r="E2955" i="4"/>
  <c r="F2955" i="4"/>
  <c r="G2955" i="4"/>
  <c r="D2956" i="4"/>
  <c r="E2956" i="4"/>
  <c r="F2956" i="4"/>
  <c r="G2956" i="4"/>
  <c r="D2957" i="4"/>
  <c r="E2957" i="4"/>
  <c r="F2957" i="4"/>
  <c r="G2957" i="4"/>
  <c r="D2958" i="4"/>
  <c r="E2958" i="4"/>
  <c r="F2958" i="4"/>
  <c r="G2958" i="4"/>
  <c r="D2959" i="4"/>
  <c r="E2959" i="4"/>
  <c r="F2959" i="4"/>
  <c r="G2959" i="4"/>
  <c r="D2960" i="4"/>
  <c r="E2960" i="4"/>
  <c r="F2960" i="4"/>
  <c r="G2960" i="4"/>
  <c r="D2961" i="4"/>
  <c r="E2961" i="4"/>
  <c r="F2961" i="4"/>
  <c r="G2961" i="4"/>
  <c r="D2962" i="4"/>
  <c r="E2962" i="4"/>
  <c r="F2962" i="4"/>
  <c r="G2962" i="4"/>
  <c r="D2963" i="4"/>
  <c r="E2963" i="4"/>
  <c r="F2963" i="4"/>
  <c r="G2963" i="4"/>
  <c r="D2964" i="4"/>
  <c r="E2964" i="4"/>
  <c r="F2964" i="4"/>
  <c r="G2964" i="4"/>
  <c r="D2965" i="4"/>
  <c r="E2965" i="4"/>
  <c r="F2965" i="4"/>
  <c r="G2965" i="4"/>
  <c r="D2966" i="4"/>
  <c r="E2966" i="4"/>
  <c r="F2966" i="4"/>
  <c r="G2966" i="4"/>
  <c r="D2967" i="4"/>
  <c r="E2967" i="4"/>
  <c r="F2967" i="4"/>
  <c r="G2967" i="4"/>
  <c r="D2968" i="4"/>
  <c r="E2968" i="4"/>
  <c r="F2968" i="4"/>
  <c r="G2968" i="4"/>
  <c r="D2969" i="4"/>
  <c r="E2969" i="4"/>
  <c r="F2969" i="4"/>
  <c r="G2969" i="4"/>
  <c r="D2970" i="4"/>
  <c r="E2970" i="4"/>
  <c r="F2970" i="4"/>
  <c r="G2970" i="4"/>
  <c r="D2971" i="4"/>
  <c r="E2971" i="4"/>
  <c r="F2971" i="4"/>
  <c r="G2971" i="4"/>
  <c r="D2972" i="4"/>
  <c r="E2972" i="4"/>
  <c r="F2972" i="4"/>
  <c r="G2972" i="4"/>
  <c r="D2973" i="4"/>
  <c r="E2973" i="4"/>
  <c r="F2973" i="4"/>
  <c r="G2973" i="4"/>
  <c r="D2974" i="4"/>
  <c r="E2974" i="4"/>
  <c r="F2974" i="4"/>
  <c r="G2974" i="4"/>
  <c r="D2975" i="4"/>
  <c r="E2975" i="4"/>
  <c r="F2975" i="4"/>
  <c r="G2975" i="4"/>
  <c r="D2976" i="4"/>
  <c r="E2976" i="4"/>
  <c r="F2976" i="4"/>
  <c r="G2976" i="4"/>
  <c r="D2977" i="4"/>
  <c r="E2977" i="4"/>
  <c r="F2977" i="4"/>
  <c r="G2977" i="4"/>
  <c r="D2978" i="4"/>
  <c r="E2978" i="4"/>
  <c r="F2978" i="4"/>
  <c r="G2978" i="4"/>
  <c r="D2979" i="4"/>
  <c r="E2979" i="4"/>
  <c r="F2979" i="4"/>
  <c r="G2979" i="4"/>
  <c r="D2980" i="4"/>
  <c r="E2980" i="4"/>
  <c r="F2980" i="4"/>
  <c r="G2980" i="4"/>
  <c r="D2981" i="4"/>
  <c r="E2981" i="4"/>
  <c r="F2981" i="4"/>
  <c r="G2981" i="4"/>
  <c r="D2982" i="4"/>
  <c r="E2982" i="4"/>
  <c r="F2982" i="4"/>
  <c r="G2982" i="4"/>
  <c r="D2983" i="4"/>
  <c r="E2983" i="4"/>
  <c r="F2983" i="4"/>
  <c r="G2983" i="4"/>
  <c r="D2984" i="4"/>
  <c r="E2984" i="4"/>
  <c r="F2984" i="4"/>
  <c r="G2984" i="4"/>
  <c r="D2985" i="4"/>
  <c r="E2985" i="4"/>
  <c r="F2985" i="4"/>
  <c r="G2985" i="4"/>
  <c r="D2986" i="4"/>
  <c r="E2986" i="4"/>
  <c r="F2986" i="4"/>
  <c r="G2986" i="4"/>
  <c r="D2987" i="4"/>
  <c r="E2987" i="4"/>
  <c r="F2987" i="4"/>
  <c r="G2987" i="4"/>
  <c r="D2988" i="4"/>
  <c r="E2988" i="4"/>
  <c r="F2988" i="4"/>
  <c r="G2988" i="4"/>
  <c r="D2989" i="4"/>
  <c r="E2989" i="4"/>
  <c r="F2989" i="4"/>
  <c r="G2989" i="4"/>
  <c r="D2990" i="4"/>
  <c r="E2990" i="4"/>
  <c r="F2990" i="4"/>
  <c r="G2990" i="4"/>
  <c r="D2991" i="4"/>
  <c r="E2991" i="4"/>
  <c r="F2991" i="4"/>
  <c r="G2991" i="4"/>
  <c r="D2992" i="4"/>
  <c r="E2992" i="4"/>
  <c r="F2992" i="4"/>
  <c r="G2992" i="4"/>
  <c r="D2993" i="4"/>
  <c r="E2993" i="4"/>
  <c r="F2993" i="4"/>
  <c r="G2993" i="4"/>
  <c r="D2994" i="4"/>
  <c r="E2994" i="4"/>
  <c r="F2994" i="4"/>
  <c r="G2994" i="4"/>
  <c r="D2995" i="4"/>
  <c r="E2995" i="4"/>
  <c r="F2995" i="4"/>
  <c r="G2995" i="4"/>
  <c r="D2996" i="4"/>
  <c r="E2996" i="4"/>
  <c r="F2996" i="4"/>
  <c r="G2996" i="4"/>
  <c r="D2997" i="4"/>
  <c r="E2997" i="4"/>
  <c r="F2997" i="4"/>
  <c r="G2997" i="4"/>
  <c r="D2998" i="4"/>
  <c r="E2998" i="4"/>
  <c r="F2998" i="4"/>
  <c r="G2998" i="4"/>
  <c r="D2999" i="4"/>
  <c r="E2999" i="4"/>
  <c r="F2999" i="4"/>
  <c r="G2999" i="4"/>
  <c r="D3000" i="4"/>
  <c r="E3000" i="4"/>
  <c r="F3000" i="4"/>
  <c r="G3000" i="4"/>
  <c r="D3001" i="4"/>
  <c r="E3001" i="4"/>
  <c r="F3001" i="4"/>
  <c r="G3001" i="4"/>
  <c r="D3002" i="4"/>
  <c r="E3002" i="4"/>
  <c r="F3002" i="4"/>
  <c r="G3002" i="4"/>
  <c r="D3003" i="4"/>
  <c r="E3003" i="4"/>
  <c r="F3003" i="4"/>
  <c r="G3003" i="4"/>
  <c r="D3004" i="4"/>
  <c r="E3004" i="4"/>
  <c r="F3004" i="4"/>
  <c r="G3004" i="4"/>
  <c r="D3005" i="4"/>
  <c r="E3005" i="4"/>
  <c r="F3005" i="4"/>
  <c r="G3005" i="4"/>
  <c r="D3006" i="4"/>
  <c r="E3006" i="4"/>
  <c r="F3006" i="4"/>
  <c r="G3006" i="4"/>
  <c r="D3007" i="4"/>
  <c r="E3007" i="4"/>
  <c r="F3007" i="4"/>
  <c r="G3007" i="4"/>
  <c r="D3008" i="4"/>
  <c r="E3008" i="4"/>
  <c r="F3008" i="4"/>
  <c r="G3008" i="4"/>
  <c r="D3009" i="4"/>
  <c r="E3009" i="4"/>
  <c r="F3009" i="4"/>
  <c r="G3009" i="4"/>
  <c r="D3010" i="4"/>
  <c r="E3010" i="4"/>
  <c r="F3010" i="4"/>
  <c r="G3010" i="4"/>
  <c r="D3011" i="4"/>
  <c r="E3011" i="4"/>
  <c r="F3011" i="4"/>
  <c r="G3011" i="4"/>
  <c r="D3012" i="4"/>
  <c r="E3012" i="4"/>
  <c r="F3012" i="4"/>
  <c r="G3012" i="4"/>
  <c r="D3013" i="4"/>
  <c r="E3013" i="4"/>
  <c r="F3013" i="4"/>
  <c r="G3013" i="4"/>
  <c r="D3014" i="4"/>
  <c r="E3014" i="4"/>
  <c r="F3014" i="4"/>
  <c r="G3014" i="4"/>
  <c r="D3015" i="4"/>
  <c r="E3015" i="4"/>
  <c r="F3015" i="4"/>
  <c r="G3015" i="4"/>
  <c r="D3016" i="4"/>
  <c r="E3016" i="4"/>
  <c r="F3016" i="4"/>
  <c r="G3016" i="4"/>
  <c r="D3017" i="4"/>
  <c r="E3017" i="4"/>
  <c r="F3017" i="4"/>
  <c r="G3017" i="4"/>
  <c r="D3018" i="4"/>
  <c r="E3018" i="4"/>
  <c r="F3018" i="4"/>
  <c r="G3018" i="4"/>
  <c r="D3019" i="4"/>
  <c r="E3019" i="4"/>
  <c r="F3019" i="4"/>
  <c r="G3019" i="4"/>
  <c r="D3020" i="4"/>
  <c r="E3020" i="4"/>
  <c r="F3020" i="4"/>
  <c r="G3020" i="4"/>
  <c r="D3021" i="4"/>
  <c r="E3021" i="4"/>
  <c r="F3021" i="4"/>
  <c r="G3021" i="4"/>
  <c r="D3022" i="4"/>
  <c r="E3022" i="4"/>
  <c r="F3022" i="4"/>
  <c r="G3022" i="4"/>
  <c r="D3023" i="4"/>
  <c r="E3023" i="4"/>
  <c r="F3023" i="4"/>
  <c r="G3023" i="4"/>
  <c r="D3024" i="4"/>
  <c r="E3024" i="4"/>
  <c r="F3024" i="4"/>
  <c r="G3024" i="4"/>
  <c r="D3025" i="4"/>
  <c r="E3025" i="4"/>
  <c r="F3025" i="4"/>
  <c r="G3025" i="4"/>
  <c r="D3026" i="4"/>
  <c r="E3026" i="4"/>
  <c r="F3026" i="4"/>
  <c r="G3026" i="4"/>
  <c r="D3027" i="4"/>
  <c r="E3027" i="4"/>
  <c r="F3027" i="4"/>
  <c r="G3027" i="4"/>
  <c r="D3028" i="4"/>
  <c r="E3028" i="4"/>
  <c r="F3028" i="4"/>
  <c r="G3028" i="4"/>
  <c r="D3029" i="4"/>
  <c r="E3029" i="4"/>
  <c r="F3029" i="4"/>
  <c r="G3029" i="4"/>
  <c r="D3030" i="4"/>
  <c r="E3030" i="4"/>
  <c r="F3030" i="4"/>
  <c r="G3030" i="4"/>
  <c r="D3031" i="4"/>
  <c r="E3031" i="4"/>
  <c r="F3031" i="4"/>
  <c r="G3031" i="4"/>
  <c r="D3032" i="4"/>
  <c r="E3032" i="4"/>
  <c r="F3032" i="4"/>
  <c r="G3032" i="4"/>
  <c r="D3033" i="4"/>
  <c r="E3033" i="4"/>
  <c r="F3033" i="4"/>
  <c r="G3033" i="4"/>
  <c r="D3034" i="4"/>
  <c r="E3034" i="4"/>
  <c r="F3034" i="4"/>
  <c r="G3034" i="4"/>
  <c r="D3035" i="4"/>
  <c r="E3035" i="4"/>
  <c r="F3035" i="4"/>
  <c r="G3035" i="4"/>
  <c r="D3036" i="4"/>
  <c r="E3036" i="4"/>
  <c r="F3036" i="4"/>
  <c r="G3036" i="4"/>
  <c r="D3037" i="4"/>
  <c r="E3037" i="4"/>
  <c r="F3037" i="4"/>
  <c r="G3037" i="4"/>
  <c r="D3038" i="4"/>
  <c r="E3038" i="4"/>
  <c r="F3038" i="4"/>
  <c r="G3038" i="4"/>
  <c r="D3039" i="4"/>
  <c r="E3039" i="4"/>
  <c r="F3039" i="4"/>
  <c r="G3039" i="4"/>
  <c r="D3040" i="4"/>
  <c r="E3040" i="4"/>
  <c r="F3040" i="4"/>
  <c r="G3040" i="4"/>
  <c r="D3041" i="4"/>
  <c r="E3041" i="4"/>
  <c r="F3041" i="4"/>
  <c r="G3041" i="4"/>
  <c r="D3042" i="4"/>
  <c r="E3042" i="4"/>
  <c r="F3042" i="4"/>
  <c r="G3042" i="4"/>
  <c r="D3043" i="4"/>
  <c r="E3043" i="4"/>
  <c r="F3043" i="4"/>
  <c r="G3043" i="4"/>
  <c r="D3044" i="4"/>
  <c r="E3044" i="4"/>
  <c r="F3044" i="4"/>
  <c r="G3044" i="4"/>
  <c r="D3045" i="4"/>
  <c r="E3045" i="4"/>
  <c r="F3045" i="4"/>
  <c r="G3045" i="4"/>
  <c r="D3046" i="4"/>
  <c r="E3046" i="4"/>
  <c r="F3046" i="4"/>
  <c r="G3046" i="4"/>
  <c r="D3047" i="4"/>
  <c r="E3047" i="4"/>
  <c r="F3047" i="4"/>
  <c r="G3047" i="4"/>
  <c r="D3048" i="4"/>
  <c r="E3048" i="4"/>
  <c r="F3048" i="4"/>
  <c r="G3048" i="4"/>
  <c r="D3049" i="4"/>
  <c r="E3049" i="4"/>
  <c r="F3049" i="4"/>
  <c r="G3049" i="4"/>
  <c r="D3050" i="4"/>
  <c r="E3050" i="4"/>
  <c r="F3050" i="4"/>
  <c r="G3050" i="4"/>
  <c r="D3051" i="4"/>
  <c r="E3051" i="4"/>
  <c r="F3051" i="4"/>
  <c r="G3051" i="4"/>
  <c r="D3052" i="4"/>
  <c r="E3052" i="4"/>
  <c r="F3052" i="4"/>
  <c r="G3052" i="4"/>
  <c r="D3053" i="4"/>
  <c r="E3053" i="4"/>
  <c r="F3053" i="4"/>
  <c r="G3053" i="4"/>
  <c r="D3054" i="4"/>
  <c r="E3054" i="4"/>
  <c r="F3054" i="4"/>
  <c r="G3054" i="4"/>
  <c r="D3055" i="4"/>
  <c r="E3055" i="4"/>
  <c r="F3055" i="4"/>
  <c r="G3055" i="4"/>
  <c r="D3056" i="4"/>
  <c r="E3056" i="4"/>
  <c r="F3056" i="4"/>
  <c r="G3056" i="4"/>
  <c r="D3057" i="4"/>
  <c r="E3057" i="4"/>
  <c r="F3057" i="4"/>
  <c r="G3057" i="4"/>
  <c r="D3058" i="4"/>
  <c r="E3058" i="4"/>
  <c r="F3058" i="4"/>
  <c r="G3058" i="4"/>
  <c r="D3059" i="4"/>
  <c r="E3059" i="4"/>
  <c r="F3059" i="4"/>
  <c r="G3059" i="4"/>
  <c r="D3060" i="4"/>
  <c r="E3060" i="4"/>
  <c r="F3060" i="4"/>
  <c r="G3060" i="4"/>
  <c r="D3061" i="4"/>
  <c r="E3061" i="4"/>
  <c r="F3061" i="4"/>
  <c r="G3061" i="4"/>
  <c r="D3062" i="4"/>
  <c r="E3062" i="4"/>
  <c r="F3062" i="4"/>
  <c r="G3062" i="4"/>
  <c r="D3063" i="4"/>
  <c r="E3063" i="4"/>
  <c r="F3063" i="4"/>
  <c r="G3063" i="4"/>
  <c r="D3064" i="4"/>
  <c r="E3064" i="4"/>
  <c r="F3064" i="4"/>
  <c r="G3064" i="4"/>
  <c r="D3065" i="4"/>
  <c r="E3065" i="4"/>
  <c r="F3065" i="4"/>
  <c r="G3065" i="4"/>
  <c r="D3066" i="4"/>
  <c r="E3066" i="4"/>
  <c r="F3066" i="4"/>
  <c r="G3066" i="4"/>
  <c r="D3067" i="4"/>
  <c r="E3067" i="4"/>
  <c r="F3067" i="4"/>
  <c r="G3067" i="4"/>
  <c r="D3068" i="4"/>
  <c r="E3068" i="4"/>
  <c r="F3068" i="4"/>
  <c r="G3068" i="4"/>
  <c r="D3069" i="4"/>
  <c r="E3069" i="4"/>
  <c r="F3069" i="4"/>
  <c r="G3069" i="4"/>
  <c r="D3070" i="4"/>
  <c r="E3070" i="4"/>
  <c r="F3070" i="4"/>
  <c r="G3070" i="4"/>
  <c r="D3071" i="4"/>
  <c r="E3071" i="4"/>
  <c r="F3071" i="4"/>
  <c r="G3071" i="4"/>
  <c r="D3072" i="4"/>
  <c r="E3072" i="4"/>
  <c r="F3072" i="4"/>
  <c r="G3072" i="4"/>
  <c r="D3073" i="4"/>
  <c r="E3073" i="4"/>
  <c r="F3073" i="4"/>
  <c r="G3073" i="4"/>
  <c r="D3074" i="4"/>
  <c r="E3074" i="4"/>
  <c r="F3074" i="4"/>
  <c r="G3074" i="4"/>
  <c r="D3075" i="4"/>
  <c r="E3075" i="4"/>
  <c r="F3075" i="4"/>
  <c r="G3075" i="4"/>
  <c r="D3076" i="4"/>
  <c r="E3076" i="4"/>
  <c r="F3076" i="4"/>
  <c r="G3076" i="4"/>
  <c r="D3077" i="4"/>
  <c r="E3077" i="4"/>
  <c r="F3077" i="4"/>
  <c r="G3077" i="4"/>
  <c r="D3078" i="4"/>
  <c r="E3078" i="4"/>
  <c r="F3078" i="4"/>
  <c r="G3078" i="4"/>
  <c r="D3079" i="4"/>
  <c r="E3079" i="4"/>
  <c r="F3079" i="4"/>
  <c r="G3079" i="4"/>
  <c r="D3080" i="4"/>
  <c r="E3080" i="4"/>
  <c r="F3080" i="4"/>
  <c r="G3080" i="4"/>
  <c r="D3081" i="4"/>
  <c r="E3081" i="4"/>
  <c r="F3081" i="4"/>
  <c r="G3081" i="4"/>
  <c r="D3082" i="4"/>
  <c r="E3082" i="4"/>
  <c r="F3082" i="4"/>
  <c r="G3082" i="4"/>
  <c r="D3083" i="4"/>
  <c r="E3083" i="4"/>
  <c r="F3083" i="4"/>
  <c r="G3083" i="4"/>
  <c r="D3084" i="4"/>
  <c r="E3084" i="4"/>
  <c r="F3084" i="4"/>
  <c r="G3084" i="4"/>
  <c r="D3085" i="4"/>
  <c r="E3085" i="4"/>
  <c r="F3085" i="4"/>
  <c r="G3085" i="4"/>
  <c r="D3086" i="4"/>
  <c r="E3086" i="4"/>
  <c r="F3086" i="4"/>
  <c r="G3086" i="4"/>
  <c r="D3087" i="4"/>
  <c r="E3087" i="4"/>
  <c r="F3087" i="4"/>
  <c r="G3087" i="4"/>
  <c r="D3088" i="4"/>
  <c r="E3088" i="4"/>
  <c r="F3088" i="4"/>
  <c r="G3088" i="4"/>
  <c r="D3089" i="4"/>
  <c r="E3089" i="4"/>
  <c r="F3089" i="4"/>
  <c r="G3089" i="4"/>
  <c r="D3090" i="4"/>
  <c r="E3090" i="4"/>
  <c r="F3090" i="4"/>
  <c r="G3090" i="4"/>
  <c r="D3091" i="4"/>
  <c r="E3091" i="4"/>
  <c r="F3091" i="4"/>
  <c r="G3091" i="4"/>
  <c r="D3092" i="4"/>
  <c r="E3092" i="4"/>
  <c r="F3092" i="4"/>
  <c r="G3092" i="4"/>
  <c r="D3093" i="4"/>
  <c r="E3093" i="4"/>
  <c r="F3093" i="4"/>
  <c r="G3093" i="4"/>
  <c r="D3094" i="4"/>
  <c r="E3094" i="4"/>
  <c r="F3094" i="4"/>
  <c r="G3094" i="4"/>
  <c r="D3095" i="4"/>
  <c r="E3095" i="4"/>
  <c r="F3095" i="4"/>
  <c r="G3095" i="4"/>
  <c r="D3096" i="4"/>
  <c r="E3096" i="4"/>
  <c r="F3096" i="4"/>
  <c r="G3096" i="4"/>
  <c r="D3097" i="4"/>
  <c r="E3097" i="4"/>
  <c r="F3097" i="4"/>
  <c r="G3097" i="4"/>
  <c r="D3098" i="4"/>
  <c r="E3098" i="4"/>
  <c r="F3098" i="4"/>
  <c r="G3098" i="4"/>
  <c r="D3099" i="4"/>
  <c r="E3099" i="4"/>
  <c r="F3099" i="4"/>
  <c r="G3099" i="4"/>
  <c r="D3100" i="4"/>
  <c r="E3100" i="4"/>
  <c r="F3100" i="4"/>
  <c r="G3100" i="4"/>
  <c r="D3101" i="4"/>
  <c r="E3101" i="4"/>
  <c r="F3101" i="4"/>
  <c r="G3101" i="4"/>
  <c r="D3102" i="4"/>
  <c r="E3102" i="4"/>
  <c r="F3102" i="4"/>
  <c r="G3102" i="4"/>
  <c r="D3103" i="4"/>
  <c r="E3103" i="4"/>
  <c r="F3103" i="4"/>
  <c r="G3103" i="4"/>
  <c r="D3104" i="4"/>
  <c r="E3104" i="4"/>
  <c r="F3104" i="4"/>
  <c r="G3104" i="4"/>
  <c r="D3105" i="4"/>
  <c r="E3105" i="4"/>
  <c r="F3105" i="4"/>
  <c r="G3105" i="4"/>
  <c r="D3106" i="4"/>
  <c r="E3106" i="4"/>
  <c r="F3106" i="4"/>
  <c r="G3106" i="4"/>
  <c r="D3107" i="4"/>
  <c r="E3107" i="4"/>
  <c r="F3107" i="4"/>
  <c r="G3107" i="4"/>
  <c r="D3108" i="4"/>
  <c r="E3108" i="4"/>
  <c r="F3108" i="4"/>
  <c r="G3108" i="4"/>
  <c r="D3109" i="4"/>
  <c r="E3109" i="4"/>
  <c r="F3109" i="4"/>
  <c r="G3109" i="4"/>
  <c r="D3110" i="4"/>
  <c r="E3110" i="4"/>
  <c r="F3110" i="4"/>
  <c r="G3110" i="4"/>
  <c r="D3111" i="4"/>
  <c r="E3111" i="4"/>
  <c r="F3111" i="4"/>
  <c r="G3111" i="4"/>
  <c r="D3112" i="4"/>
  <c r="E3112" i="4"/>
  <c r="F3112" i="4"/>
  <c r="G3112" i="4"/>
  <c r="D3113" i="4"/>
  <c r="E3113" i="4"/>
  <c r="F3113" i="4"/>
  <c r="G3113" i="4"/>
  <c r="D3114" i="4"/>
  <c r="E3114" i="4"/>
  <c r="F3114" i="4"/>
  <c r="G3114" i="4"/>
  <c r="D3115" i="4"/>
  <c r="E3115" i="4"/>
  <c r="F3115" i="4"/>
  <c r="G3115" i="4"/>
  <c r="D3116" i="4"/>
  <c r="E3116" i="4"/>
  <c r="F3116" i="4"/>
  <c r="G3116" i="4"/>
  <c r="D3117" i="4"/>
  <c r="E3117" i="4"/>
  <c r="F3117" i="4"/>
  <c r="G3117" i="4"/>
  <c r="D3118" i="4"/>
  <c r="E3118" i="4"/>
  <c r="F3118" i="4"/>
  <c r="G3118" i="4"/>
  <c r="D3119" i="4"/>
  <c r="E3119" i="4"/>
  <c r="F3119" i="4"/>
  <c r="G3119" i="4"/>
  <c r="D3120" i="4"/>
  <c r="E3120" i="4"/>
  <c r="F3120" i="4"/>
  <c r="G3120" i="4"/>
  <c r="D3121" i="4"/>
  <c r="E3121" i="4"/>
  <c r="F3121" i="4"/>
  <c r="G3121" i="4"/>
  <c r="D3122" i="4"/>
  <c r="E3122" i="4"/>
  <c r="F3122" i="4"/>
  <c r="G3122" i="4"/>
  <c r="D3123" i="4"/>
  <c r="E3123" i="4"/>
  <c r="F3123" i="4"/>
  <c r="G3123" i="4"/>
  <c r="D3124" i="4"/>
  <c r="E3124" i="4"/>
  <c r="F3124" i="4"/>
  <c r="G3124" i="4"/>
  <c r="D3125" i="4"/>
  <c r="E3125" i="4"/>
  <c r="F3125" i="4"/>
  <c r="G3125" i="4"/>
  <c r="D3126" i="4"/>
  <c r="E3126" i="4"/>
  <c r="F3126" i="4"/>
  <c r="G3126" i="4"/>
  <c r="D3127" i="4"/>
  <c r="E3127" i="4"/>
  <c r="F3127" i="4"/>
  <c r="G3127" i="4"/>
  <c r="D3128" i="4"/>
  <c r="E3128" i="4"/>
  <c r="F3128" i="4"/>
  <c r="G3128" i="4"/>
  <c r="D3129" i="4"/>
  <c r="E3129" i="4"/>
  <c r="F3129" i="4"/>
  <c r="G3129" i="4"/>
  <c r="D3130" i="4"/>
  <c r="E3130" i="4"/>
  <c r="F3130" i="4"/>
  <c r="G3130" i="4"/>
  <c r="D3131" i="4"/>
  <c r="E3131" i="4"/>
  <c r="F3131" i="4"/>
  <c r="G3131" i="4"/>
  <c r="D3132" i="4"/>
  <c r="E3132" i="4"/>
  <c r="F3132" i="4"/>
  <c r="G3132" i="4"/>
  <c r="D3133" i="4"/>
  <c r="E3133" i="4"/>
  <c r="F3133" i="4"/>
  <c r="G3133" i="4"/>
  <c r="D3134" i="4"/>
  <c r="E3134" i="4"/>
  <c r="F3134" i="4"/>
  <c r="G3134" i="4"/>
  <c r="D3135" i="4"/>
  <c r="E3135" i="4"/>
  <c r="F3135" i="4"/>
  <c r="G3135" i="4"/>
  <c r="D3136" i="4"/>
  <c r="E3136" i="4"/>
  <c r="F3136" i="4"/>
  <c r="G3136" i="4"/>
  <c r="D3137" i="4"/>
  <c r="E3137" i="4"/>
  <c r="F3137" i="4"/>
  <c r="G3137" i="4"/>
  <c r="D3138" i="4"/>
  <c r="E3138" i="4"/>
  <c r="F3138" i="4"/>
  <c r="G3138" i="4"/>
  <c r="D3139" i="4"/>
  <c r="E3139" i="4"/>
  <c r="F3139" i="4"/>
  <c r="G3139" i="4"/>
  <c r="D3140" i="4"/>
  <c r="E3140" i="4"/>
  <c r="F3140" i="4"/>
  <c r="G3140" i="4"/>
  <c r="D3141" i="4"/>
  <c r="E3141" i="4"/>
  <c r="F3141" i="4"/>
  <c r="G3141" i="4"/>
  <c r="D3142" i="4"/>
  <c r="E3142" i="4"/>
  <c r="F3142" i="4"/>
  <c r="G3142" i="4"/>
  <c r="D3143" i="4"/>
  <c r="E3143" i="4"/>
  <c r="F3143" i="4"/>
  <c r="G3143" i="4"/>
  <c r="D3144" i="4"/>
  <c r="E3144" i="4"/>
  <c r="F3144" i="4"/>
  <c r="G3144" i="4"/>
  <c r="D3145" i="4"/>
  <c r="E3145" i="4"/>
  <c r="F3145" i="4"/>
  <c r="G3145" i="4"/>
  <c r="D3146" i="4"/>
  <c r="E3146" i="4"/>
  <c r="F3146" i="4"/>
  <c r="G3146" i="4"/>
  <c r="D3147" i="4"/>
  <c r="E3147" i="4"/>
  <c r="F3147" i="4"/>
  <c r="G3147" i="4"/>
  <c r="D3148" i="4"/>
  <c r="E3148" i="4"/>
  <c r="F3148" i="4"/>
  <c r="G3148" i="4"/>
  <c r="D3149" i="4"/>
  <c r="E3149" i="4"/>
  <c r="F3149" i="4"/>
  <c r="G3149" i="4"/>
  <c r="D3150" i="4"/>
  <c r="E3150" i="4"/>
  <c r="F3150" i="4"/>
  <c r="G3150" i="4"/>
  <c r="D3151" i="4"/>
  <c r="E3151" i="4"/>
  <c r="F3151" i="4"/>
  <c r="G3151" i="4"/>
  <c r="D3152" i="4"/>
  <c r="E3152" i="4"/>
  <c r="F3152" i="4"/>
  <c r="G3152" i="4"/>
  <c r="D3153" i="4"/>
  <c r="E3153" i="4"/>
  <c r="F3153" i="4"/>
  <c r="G3153" i="4"/>
  <c r="D3154" i="4"/>
  <c r="E3154" i="4"/>
  <c r="F3154" i="4"/>
  <c r="G3154" i="4"/>
  <c r="D3155" i="4"/>
  <c r="E3155" i="4"/>
  <c r="F3155" i="4"/>
  <c r="G3155" i="4"/>
  <c r="D3156" i="4"/>
  <c r="E3156" i="4"/>
  <c r="F3156" i="4"/>
  <c r="G3156" i="4"/>
  <c r="D3157" i="4"/>
  <c r="E3157" i="4"/>
  <c r="F3157" i="4"/>
  <c r="G3157" i="4"/>
  <c r="D3158" i="4"/>
  <c r="E3158" i="4"/>
  <c r="F3158" i="4"/>
  <c r="G3158" i="4"/>
  <c r="D3159" i="4"/>
  <c r="E3159" i="4"/>
  <c r="F3159" i="4"/>
  <c r="G3159" i="4"/>
  <c r="D3160" i="4"/>
  <c r="E3160" i="4"/>
  <c r="F3160" i="4"/>
  <c r="G3160" i="4"/>
  <c r="D3161" i="4"/>
  <c r="E3161" i="4"/>
  <c r="F3161" i="4"/>
  <c r="G3161" i="4"/>
  <c r="D3162" i="4"/>
  <c r="E3162" i="4"/>
  <c r="F3162" i="4"/>
  <c r="G3162" i="4"/>
  <c r="D3163" i="4"/>
  <c r="E3163" i="4"/>
  <c r="F3163" i="4"/>
  <c r="G3163" i="4"/>
  <c r="D3164" i="4"/>
  <c r="E3164" i="4"/>
  <c r="F3164" i="4"/>
  <c r="G3164" i="4"/>
  <c r="D3165" i="4"/>
  <c r="E3165" i="4"/>
  <c r="F3165" i="4"/>
  <c r="G3165" i="4"/>
  <c r="D3166" i="4"/>
  <c r="E3166" i="4"/>
  <c r="F3166" i="4"/>
  <c r="G3166" i="4"/>
  <c r="D3167" i="4"/>
  <c r="E3167" i="4"/>
  <c r="F3167" i="4"/>
  <c r="G3167" i="4"/>
  <c r="D3168" i="4"/>
  <c r="E3168" i="4"/>
  <c r="F3168" i="4"/>
  <c r="G3168" i="4"/>
  <c r="D3169" i="4"/>
  <c r="E3169" i="4"/>
  <c r="F3169" i="4"/>
  <c r="G3169" i="4"/>
  <c r="D3170" i="4"/>
  <c r="E3170" i="4"/>
  <c r="F3170" i="4"/>
  <c r="G3170" i="4"/>
  <c r="D3171" i="4"/>
  <c r="E3171" i="4"/>
  <c r="F3171" i="4"/>
  <c r="G3171" i="4"/>
  <c r="D3172" i="4"/>
  <c r="E3172" i="4"/>
  <c r="F3172" i="4"/>
  <c r="G3172" i="4"/>
  <c r="D3173" i="4"/>
  <c r="E3173" i="4"/>
  <c r="F3173" i="4"/>
  <c r="G3173" i="4"/>
  <c r="D3174" i="4"/>
  <c r="E3174" i="4"/>
  <c r="F3174" i="4"/>
  <c r="G3174" i="4"/>
  <c r="D3175" i="4"/>
  <c r="E3175" i="4"/>
  <c r="F3175" i="4"/>
  <c r="G3175" i="4"/>
  <c r="D3176" i="4"/>
  <c r="E3176" i="4"/>
  <c r="F3176" i="4"/>
  <c r="G3176" i="4"/>
  <c r="D3177" i="4"/>
  <c r="E3177" i="4"/>
  <c r="F3177" i="4"/>
  <c r="G3177" i="4"/>
  <c r="D3178" i="4"/>
  <c r="E3178" i="4"/>
  <c r="F3178" i="4"/>
  <c r="G3178" i="4"/>
  <c r="D3179" i="4"/>
  <c r="E3179" i="4"/>
  <c r="F3179" i="4"/>
  <c r="G3179" i="4"/>
  <c r="D3180" i="4"/>
  <c r="E3180" i="4"/>
  <c r="F3180" i="4"/>
  <c r="G3180" i="4"/>
  <c r="D3181" i="4"/>
  <c r="E3181" i="4"/>
  <c r="F3181" i="4"/>
  <c r="G3181" i="4"/>
  <c r="D3182" i="4"/>
  <c r="E3182" i="4"/>
  <c r="F3182" i="4"/>
  <c r="G3182" i="4"/>
  <c r="D3183" i="4"/>
  <c r="E3183" i="4"/>
  <c r="F3183" i="4"/>
  <c r="G3183" i="4"/>
  <c r="D3184" i="4"/>
  <c r="E3184" i="4"/>
  <c r="F3184" i="4"/>
  <c r="G3184" i="4"/>
  <c r="D3185" i="4"/>
  <c r="E3185" i="4"/>
  <c r="F3185" i="4"/>
  <c r="G3185" i="4"/>
  <c r="D3186" i="4"/>
  <c r="E3186" i="4"/>
  <c r="F3186" i="4"/>
  <c r="G3186" i="4"/>
  <c r="D3187" i="4"/>
  <c r="E3187" i="4"/>
  <c r="F3187" i="4"/>
  <c r="G3187" i="4"/>
  <c r="D3188" i="4"/>
  <c r="E3188" i="4"/>
  <c r="F3188" i="4"/>
  <c r="G3188" i="4"/>
  <c r="D3189" i="4"/>
  <c r="E3189" i="4"/>
  <c r="F3189" i="4"/>
  <c r="G3189" i="4"/>
  <c r="D3190" i="4"/>
  <c r="E3190" i="4"/>
  <c r="F3190" i="4"/>
  <c r="G3190" i="4"/>
  <c r="D3191" i="4"/>
  <c r="E3191" i="4"/>
  <c r="F3191" i="4"/>
  <c r="G3191" i="4"/>
  <c r="D3192" i="4"/>
  <c r="E3192" i="4"/>
  <c r="F3192" i="4"/>
  <c r="G3192" i="4"/>
  <c r="D3193" i="4"/>
  <c r="E3193" i="4"/>
  <c r="F3193" i="4"/>
  <c r="G3193" i="4"/>
  <c r="D3194" i="4"/>
  <c r="E3194" i="4"/>
  <c r="F3194" i="4"/>
  <c r="G3194" i="4"/>
  <c r="D3195" i="4"/>
  <c r="E3195" i="4"/>
  <c r="F3195" i="4"/>
  <c r="G3195" i="4"/>
  <c r="D3196" i="4"/>
  <c r="E3196" i="4"/>
  <c r="F3196" i="4"/>
  <c r="G3196" i="4"/>
  <c r="D3197" i="4"/>
  <c r="E3197" i="4"/>
  <c r="F3197" i="4"/>
  <c r="G3197" i="4"/>
  <c r="D3198" i="4"/>
  <c r="E3198" i="4"/>
  <c r="F3198" i="4"/>
  <c r="G3198" i="4"/>
  <c r="D3199" i="4"/>
  <c r="E3199" i="4"/>
  <c r="F3199" i="4"/>
  <c r="G3199" i="4"/>
  <c r="D3200" i="4"/>
  <c r="E3200" i="4"/>
  <c r="F3200" i="4"/>
  <c r="G3200" i="4"/>
  <c r="D3201" i="4"/>
  <c r="E3201" i="4"/>
  <c r="F3201" i="4"/>
  <c r="G3201" i="4"/>
  <c r="D3202" i="4"/>
  <c r="E3202" i="4"/>
  <c r="F3202" i="4"/>
  <c r="G3202" i="4"/>
  <c r="D3203" i="4"/>
  <c r="E3203" i="4"/>
  <c r="F3203" i="4"/>
  <c r="G3203" i="4"/>
  <c r="D3204" i="4"/>
  <c r="E3204" i="4"/>
  <c r="F3204" i="4"/>
  <c r="G3204" i="4"/>
  <c r="D3205" i="4"/>
  <c r="E3205" i="4"/>
  <c r="F3205" i="4"/>
  <c r="G3205" i="4"/>
  <c r="D3206" i="4"/>
  <c r="E3206" i="4"/>
  <c r="F3206" i="4"/>
  <c r="G3206" i="4"/>
  <c r="D3207" i="4"/>
  <c r="E3207" i="4"/>
  <c r="F3207" i="4"/>
  <c r="G3207" i="4"/>
  <c r="D3208" i="4"/>
  <c r="E3208" i="4"/>
  <c r="F3208" i="4"/>
  <c r="G3208" i="4"/>
  <c r="D3209" i="4"/>
  <c r="E3209" i="4"/>
  <c r="F3209" i="4"/>
  <c r="G3209" i="4"/>
  <c r="D3210" i="4"/>
  <c r="E3210" i="4"/>
  <c r="F3210" i="4"/>
  <c r="G3210" i="4"/>
  <c r="D3211" i="4"/>
  <c r="E3211" i="4"/>
  <c r="F3211" i="4"/>
  <c r="G3211" i="4"/>
  <c r="D3212" i="4"/>
  <c r="E3212" i="4"/>
  <c r="F3212" i="4"/>
  <c r="G3212" i="4"/>
  <c r="D3213" i="4"/>
  <c r="E3213" i="4"/>
  <c r="F3213" i="4"/>
  <c r="G3213" i="4"/>
  <c r="D3214" i="4"/>
  <c r="E3214" i="4"/>
  <c r="F3214" i="4"/>
  <c r="G3214" i="4"/>
  <c r="D3215" i="4"/>
  <c r="E3215" i="4"/>
  <c r="F3215" i="4"/>
  <c r="G3215" i="4"/>
  <c r="D3216" i="4"/>
  <c r="E3216" i="4"/>
  <c r="F3216" i="4"/>
  <c r="G3216" i="4"/>
  <c r="D3217" i="4"/>
  <c r="E3217" i="4"/>
  <c r="F3217" i="4"/>
  <c r="G3217" i="4"/>
  <c r="D3218" i="4"/>
  <c r="E3218" i="4"/>
  <c r="F3218" i="4"/>
  <c r="G3218" i="4"/>
  <c r="D3219" i="4"/>
  <c r="E3219" i="4"/>
  <c r="F3219" i="4"/>
  <c r="G3219" i="4"/>
  <c r="D3220" i="4"/>
  <c r="E3220" i="4"/>
  <c r="F3220" i="4"/>
  <c r="G3220" i="4"/>
  <c r="D3221" i="4"/>
  <c r="E3221" i="4"/>
  <c r="F3221" i="4"/>
  <c r="G3221" i="4"/>
  <c r="D3222" i="4"/>
  <c r="E3222" i="4"/>
  <c r="F3222" i="4"/>
  <c r="G3222" i="4"/>
  <c r="D3223" i="4"/>
  <c r="E3223" i="4"/>
  <c r="F3223" i="4"/>
  <c r="G3223" i="4"/>
  <c r="D3224" i="4"/>
  <c r="E3224" i="4"/>
  <c r="F3224" i="4"/>
  <c r="G3224" i="4"/>
  <c r="D3225" i="4"/>
  <c r="E3225" i="4"/>
  <c r="F3225" i="4"/>
  <c r="G3225" i="4"/>
  <c r="D3226" i="4"/>
  <c r="E3226" i="4"/>
  <c r="F3226" i="4"/>
  <c r="G3226" i="4"/>
  <c r="D3227" i="4"/>
  <c r="E3227" i="4"/>
  <c r="F3227" i="4"/>
  <c r="G3227" i="4"/>
  <c r="D3228" i="4"/>
  <c r="E3228" i="4"/>
  <c r="F3228" i="4"/>
  <c r="G3228" i="4"/>
  <c r="D3229" i="4"/>
  <c r="E3229" i="4"/>
  <c r="F3229" i="4"/>
  <c r="G3229" i="4"/>
  <c r="D3230" i="4"/>
  <c r="E3230" i="4"/>
  <c r="F3230" i="4"/>
  <c r="G3230" i="4"/>
  <c r="D3231" i="4"/>
  <c r="E3231" i="4"/>
  <c r="F3231" i="4"/>
  <c r="G3231" i="4"/>
  <c r="D3232" i="4"/>
  <c r="E3232" i="4"/>
  <c r="F3232" i="4"/>
  <c r="G3232" i="4"/>
  <c r="D3233" i="4"/>
  <c r="E3233" i="4"/>
  <c r="F3233" i="4"/>
  <c r="G3233" i="4"/>
  <c r="D3234" i="4"/>
  <c r="E3234" i="4"/>
  <c r="F3234" i="4"/>
  <c r="G3234" i="4"/>
  <c r="D3235" i="4"/>
  <c r="E3235" i="4"/>
  <c r="F3235" i="4"/>
  <c r="G3235" i="4"/>
  <c r="D3236" i="4"/>
  <c r="E3236" i="4"/>
  <c r="F3236" i="4"/>
  <c r="G3236" i="4"/>
  <c r="D3237" i="4"/>
  <c r="E3237" i="4"/>
  <c r="F3237" i="4"/>
  <c r="G3237" i="4"/>
  <c r="D3238" i="4"/>
  <c r="E3238" i="4"/>
  <c r="F3238" i="4"/>
  <c r="G3238" i="4"/>
  <c r="D3239" i="4"/>
  <c r="E3239" i="4"/>
  <c r="F3239" i="4"/>
  <c r="G3239" i="4"/>
  <c r="D3240" i="4"/>
  <c r="E3240" i="4"/>
  <c r="F3240" i="4"/>
  <c r="G3240" i="4"/>
  <c r="D3241" i="4"/>
  <c r="E3241" i="4"/>
  <c r="F3241" i="4"/>
  <c r="G3241" i="4"/>
  <c r="D3242" i="4"/>
  <c r="E3242" i="4"/>
  <c r="F3242" i="4"/>
  <c r="G3242" i="4"/>
  <c r="D3243" i="4"/>
  <c r="E3243" i="4"/>
  <c r="F3243" i="4"/>
  <c r="G3243" i="4"/>
  <c r="D3244" i="4"/>
  <c r="E3244" i="4"/>
  <c r="F3244" i="4"/>
  <c r="G3244" i="4"/>
  <c r="D3245" i="4"/>
  <c r="E3245" i="4"/>
  <c r="F3245" i="4"/>
  <c r="G3245" i="4"/>
  <c r="D3246" i="4"/>
  <c r="E3246" i="4"/>
  <c r="F3246" i="4"/>
  <c r="G3246" i="4"/>
  <c r="D3247" i="4"/>
  <c r="E3247" i="4"/>
  <c r="F3247" i="4"/>
  <c r="G3247" i="4"/>
  <c r="D3248" i="4"/>
  <c r="E3248" i="4"/>
  <c r="F3248" i="4"/>
  <c r="G3248" i="4"/>
  <c r="D3249" i="4"/>
  <c r="E3249" i="4"/>
  <c r="F3249" i="4"/>
  <c r="G3249" i="4"/>
  <c r="D3250" i="4"/>
  <c r="E3250" i="4"/>
  <c r="F3250" i="4"/>
  <c r="G3250" i="4"/>
  <c r="D3251" i="4"/>
  <c r="E3251" i="4"/>
  <c r="F3251" i="4"/>
  <c r="G3251" i="4"/>
  <c r="D3252" i="4"/>
  <c r="E3252" i="4"/>
  <c r="F3252" i="4"/>
  <c r="G3252" i="4"/>
  <c r="D3253" i="4"/>
  <c r="E3253" i="4"/>
  <c r="F3253" i="4"/>
  <c r="G3253" i="4"/>
  <c r="D3254" i="4"/>
  <c r="E3254" i="4"/>
  <c r="F3254" i="4"/>
  <c r="G3254" i="4"/>
  <c r="D3255" i="4"/>
  <c r="E3255" i="4"/>
  <c r="F3255" i="4"/>
  <c r="G3255" i="4"/>
  <c r="D3256" i="4"/>
  <c r="E3256" i="4"/>
  <c r="F3256" i="4"/>
  <c r="G3256" i="4"/>
  <c r="D3257" i="4"/>
  <c r="E3257" i="4"/>
  <c r="F3257" i="4"/>
  <c r="G3257" i="4"/>
  <c r="D3258" i="4"/>
  <c r="E3258" i="4"/>
  <c r="F3258" i="4"/>
  <c r="G3258" i="4"/>
  <c r="D3259" i="4"/>
  <c r="E3259" i="4"/>
  <c r="F3259" i="4"/>
  <c r="G3259" i="4"/>
  <c r="D3260" i="4"/>
  <c r="E3260" i="4"/>
  <c r="F3260" i="4"/>
  <c r="G3260" i="4"/>
  <c r="D3261" i="4"/>
  <c r="E3261" i="4"/>
  <c r="F3261" i="4"/>
  <c r="G3261" i="4"/>
  <c r="D3262" i="4"/>
  <c r="E3262" i="4"/>
  <c r="F3262" i="4"/>
  <c r="G3262" i="4"/>
  <c r="D3263" i="4"/>
  <c r="E3263" i="4"/>
  <c r="F3263" i="4"/>
  <c r="G3263" i="4"/>
  <c r="D3264" i="4"/>
  <c r="E3264" i="4"/>
  <c r="F3264" i="4"/>
  <c r="G3264" i="4"/>
  <c r="D3265" i="4"/>
  <c r="E3265" i="4"/>
  <c r="F3265" i="4"/>
  <c r="G3265" i="4"/>
  <c r="D3266" i="4"/>
  <c r="E3266" i="4"/>
  <c r="F3266" i="4"/>
  <c r="G3266" i="4"/>
  <c r="D3267" i="4"/>
  <c r="E3267" i="4"/>
  <c r="F3267" i="4"/>
  <c r="G3267" i="4"/>
  <c r="D3268" i="4"/>
  <c r="E3268" i="4"/>
  <c r="F3268" i="4"/>
  <c r="G3268" i="4"/>
  <c r="D3269" i="4"/>
  <c r="E3269" i="4"/>
  <c r="F3269" i="4"/>
  <c r="G3269" i="4"/>
  <c r="D3270" i="4"/>
  <c r="E3270" i="4"/>
  <c r="F3270" i="4"/>
  <c r="G3270" i="4"/>
  <c r="D3271" i="4"/>
  <c r="E3271" i="4"/>
  <c r="F3271" i="4"/>
  <c r="G3271" i="4"/>
  <c r="D3272" i="4"/>
  <c r="E3272" i="4"/>
  <c r="F3272" i="4"/>
  <c r="G3272" i="4"/>
  <c r="D3273" i="4"/>
  <c r="E3273" i="4"/>
  <c r="F3273" i="4"/>
  <c r="G3273" i="4"/>
  <c r="D3274" i="4"/>
  <c r="E3274" i="4"/>
  <c r="F3274" i="4"/>
  <c r="G3274" i="4"/>
  <c r="D3275" i="4"/>
  <c r="E3275" i="4"/>
  <c r="F3275" i="4"/>
  <c r="G3275" i="4"/>
  <c r="D3276" i="4"/>
  <c r="E3276" i="4"/>
  <c r="F3276" i="4"/>
  <c r="G3276" i="4"/>
  <c r="D3277" i="4"/>
  <c r="E3277" i="4"/>
  <c r="F3277" i="4"/>
  <c r="G3277" i="4"/>
  <c r="D3278" i="4"/>
  <c r="E3278" i="4"/>
  <c r="F3278" i="4"/>
  <c r="G3278" i="4"/>
  <c r="D3279" i="4"/>
  <c r="E3279" i="4"/>
  <c r="F3279" i="4"/>
  <c r="G3279" i="4"/>
  <c r="D3280" i="4"/>
  <c r="E3280" i="4"/>
  <c r="F3280" i="4"/>
  <c r="G3280" i="4"/>
  <c r="D3281" i="4"/>
  <c r="E3281" i="4"/>
  <c r="F3281" i="4"/>
  <c r="G3281" i="4"/>
  <c r="D3282" i="4"/>
  <c r="E3282" i="4"/>
  <c r="F3282" i="4"/>
  <c r="G3282" i="4"/>
  <c r="D3283" i="4"/>
  <c r="E3283" i="4"/>
  <c r="F3283" i="4"/>
  <c r="G3283" i="4"/>
  <c r="D3284" i="4"/>
  <c r="E3284" i="4"/>
  <c r="F3284" i="4"/>
  <c r="G3284" i="4"/>
  <c r="D3285" i="4"/>
  <c r="E3285" i="4"/>
  <c r="F3285" i="4"/>
  <c r="G3285" i="4"/>
  <c r="D3286" i="4"/>
  <c r="E3286" i="4"/>
  <c r="F3286" i="4"/>
  <c r="G3286" i="4"/>
  <c r="D3287" i="4"/>
  <c r="E3287" i="4"/>
  <c r="F3287" i="4"/>
  <c r="G3287" i="4"/>
  <c r="D3288" i="4"/>
  <c r="E3288" i="4"/>
  <c r="F3288" i="4"/>
  <c r="G3288" i="4"/>
  <c r="D3289" i="4"/>
  <c r="E3289" i="4"/>
  <c r="F3289" i="4"/>
  <c r="G3289" i="4"/>
  <c r="D3290" i="4"/>
  <c r="E3290" i="4"/>
  <c r="F3290" i="4"/>
  <c r="G3290" i="4"/>
  <c r="D3291" i="4"/>
  <c r="E3291" i="4"/>
  <c r="F3291" i="4"/>
  <c r="G3291" i="4"/>
  <c r="D3292" i="4"/>
  <c r="E3292" i="4"/>
  <c r="F3292" i="4"/>
  <c r="G3292" i="4"/>
  <c r="D3293" i="4"/>
  <c r="E3293" i="4"/>
  <c r="F3293" i="4"/>
  <c r="G3293" i="4"/>
  <c r="D3294" i="4"/>
  <c r="E3294" i="4"/>
  <c r="F3294" i="4"/>
  <c r="G3294" i="4"/>
  <c r="D3295" i="4"/>
  <c r="E3295" i="4"/>
  <c r="F3295" i="4"/>
  <c r="G3295" i="4"/>
  <c r="D3296" i="4"/>
  <c r="E3296" i="4"/>
  <c r="F3296" i="4"/>
  <c r="G3296" i="4"/>
  <c r="D3297" i="4"/>
  <c r="E3297" i="4"/>
  <c r="F3297" i="4"/>
  <c r="G3297" i="4"/>
  <c r="D3298" i="4"/>
  <c r="E3298" i="4"/>
  <c r="F3298" i="4"/>
  <c r="G3298" i="4"/>
  <c r="D3299" i="4"/>
  <c r="E3299" i="4"/>
  <c r="F3299" i="4"/>
  <c r="G3299" i="4"/>
  <c r="D3300" i="4"/>
  <c r="E3300" i="4"/>
  <c r="F3300" i="4"/>
  <c r="G3300" i="4"/>
  <c r="D3301" i="4"/>
  <c r="E3301" i="4"/>
  <c r="F3301" i="4"/>
  <c r="G3301" i="4"/>
  <c r="D3302" i="4"/>
  <c r="E3302" i="4"/>
  <c r="F3302" i="4"/>
  <c r="G3302" i="4"/>
  <c r="D3303" i="4"/>
  <c r="E3303" i="4"/>
  <c r="F3303" i="4"/>
  <c r="G3303" i="4"/>
  <c r="D3304" i="4"/>
  <c r="E3304" i="4"/>
  <c r="F3304" i="4"/>
  <c r="G3304" i="4"/>
  <c r="D3305" i="4"/>
  <c r="E3305" i="4"/>
  <c r="F3305" i="4"/>
  <c r="G3305" i="4"/>
  <c r="D3306" i="4"/>
  <c r="E3306" i="4"/>
  <c r="F3306" i="4"/>
  <c r="G3306" i="4"/>
  <c r="D3307" i="4"/>
  <c r="E3307" i="4"/>
  <c r="F3307" i="4"/>
  <c r="G3307" i="4"/>
  <c r="D3308" i="4"/>
  <c r="E3308" i="4"/>
  <c r="F3308" i="4"/>
  <c r="G3308" i="4"/>
  <c r="D3309" i="4"/>
  <c r="E3309" i="4"/>
  <c r="F3309" i="4"/>
  <c r="G3309" i="4"/>
  <c r="D3310" i="4"/>
  <c r="E3310" i="4"/>
  <c r="F3310" i="4"/>
  <c r="G3310" i="4"/>
  <c r="D3311" i="4"/>
  <c r="E3311" i="4"/>
  <c r="F3311" i="4"/>
  <c r="G3311" i="4"/>
  <c r="D3312" i="4"/>
  <c r="E3312" i="4"/>
  <c r="F3312" i="4"/>
  <c r="G3312" i="4"/>
  <c r="D3313" i="4"/>
  <c r="E3313" i="4"/>
  <c r="F3313" i="4"/>
  <c r="G3313" i="4"/>
  <c r="D3314" i="4"/>
  <c r="E3314" i="4"/>
  <c r="F3314" i="4"/>
  <c r="G3314" i="4"/>
  <c r="D3315" i="4"/>
  <c r="E3315" i="4"/>
  <c r="F3315" i="4"/>
  <c r="G3315" i="4"/>
  <c r="D3316" i="4"/>
  <c r="E3316" i="4"/>
  <c r="F3316" i="4"/>
  <c r="G3316" i="4"/>
  <c r="D3317" i="4"/>
  <c r="E3317" i="4"/>
  <c r="F3317" i="4"/>
  <c r="G3317" i="4"/>
  <c r="D3318" i="4"/>
  <c r="E3318" i="4"/>
  <c r="F3318" i="4"/>
  <c r="G3318" i="4"/>
  <c r="D3319" i="4"/>
  <c r="E3319" i="4"/>
  <c r="F3319" i="4"/>
  <c r="G3319" i="4"/>
  <c r="D3320" i="4"/>
  <c r="E3320" i="4"/>
  <c r="F3320" i="4"/>
  <c r="G3320" i="4"/>
  <c r="D3321" i="4"/>
  <c r="E3321" i="4"/>
  <c r="F3321" i="4"/>
  <c r="G3321" i="4"/>
  <c r="D3322" i="4"/>
  <c r="E3322" i="4"/>
  <c r="F3322" i="4"/>
  <c r="G3322" i="4"/>
  <c r="D3323" i="4"/>
  <c r="E3323" i="4"/>
  <c r="F3323" i="4"/>
  <c r="G3323" i="4"/>
  <c r="D3324" i="4"/>
  <c r="E3324" i="4"/>
  <c r="F3324" i="4"/>
  <c r="G3324" i="4"/>
  <c r="D3325" i="4"/>
  <c r="E3325" i="4"/>
  <c r="F3325" i="4"/>
  <c r="G3325" i="4"/>
  <c r="D3326" i="4"/>
  <c r="E3326" i="4"/>
  <c r="F3326" i="4"/>
  <c r="G3326" i="4"/>
  <c r="D3327" i="4"/>
  <c r="E3327" i="4"/>
  <c r="F3327" i="4"/>
  <c r="G3327" i="4"/>
  <c r="D3328" i="4"/>
  <c r="E3328" i="4"/>
  <c r="F3328" i="4"/>
  <c r="G3328" i="4"/>
  <c r="D3329" i="4"/>
  <c r="E3329" i="4"/>
  <c r="F3329" i="4"/>
  <c r="G3329" i="4"/>
  <c r="D3330" i="4"/>
  <c r="E3330" i="4"/>
  <c r="F3330" i="4"/>
  <c r="G3330" i="4"/>
  <c r="D3331" i="4"/>
  <c r="E3331" i="4"/>
  <c r="F3331" i="4"/>
  <c r="G3331" i="4"/>
  <c r="D3332" i="4"/>
  <c r="E3332" i="4"/>
  <c r="F3332" i="4"/>
  <c r="G3332" i="4"/>
  <c r="D3333" i="4"/>
  <c r="E3333" i="4"/>
  <c r="F3333" i="4"/>
  <c r="G3333" i="4"/>
  <c r="D3334" i="4"/>
  <c r="E3334" i="4"/>
  <c r="F3334" i="4"/>
  <c r="G3334" i="4"/>
  <c r="D3335" i="4"/>
  <c r="E3335" i="4"/>
  <c r="F3335" i="4"/>
  <c r="G3335" i="4"/>
  <c r="D3336" i="4"/>
  <c r="E3336" i="4"/>
  <c r="F3336" i="4"/>
  <c r="G3336" i="4"/>
  <c r="D3337" i="4"/>
  <c r="E3337" i="4"/>
  <c r="F3337" i="4"/>
  <c r="G3337" i="4"/>
  <c r="D3338" i="4"/>
  <c r="E3338" i="4"/>
  <c r="F3338" i="4"/>
  <c r="G3338" i="4"/>
  <c r="D3339" i="4"/>
  <c r="E3339" i="4"/>
  <c r="F3339" i="4"/>
  <c r="G3339" i="4"/>
  <c r="D3340" i="4"/>
  <c r="E3340" i="4"/>
  <c r="F3340" i="4"/>
  <c r="G3340" i="4"/>
  <c r="D3341" i="4"/>
  <c r="E3341" i="4"/>
  <c r="F3341" i="4"/>
  <c r="G3341" i="4"/>
  <c r="D3342" i="4"/>
  <c r="E3342" i="4"/>
  <c r="F3342" i="4"/>
  <c r="G3342" i="4"/>
  <c r="D3343" i="4"/>
  <c r="E3343" i="4"/>
  <c r="F3343" i="4"/>
  <c r="G3343" i="4"/>
  <c r="D3344" i="4"/>
  <c r="E3344" i="4"/>
  <c r="F3344" i="4"/>
  <c r="G3344" i="4"/>
  <c r="D3345" i="4"/>
  <c r="E3345" i="4"/>
  <c r="F3345" i="4"/>
  <c r="G3345" i="4"/>
  <c r="D3346" i="4"/>
  <c r="E3346" i="4"/>
  <c r="F3346" i="4"/>
  <c r="G3346" i="4"/>
  <c r="D3347" i="4"/>
  <c r="E3347" i="4"/>
  <c r="F3347" i="4"/>
  <c r="G3347" i="4"/>
  <c r="D3348" i="4"/>
  <c r="E3348" i="4"/>
  <c r="F3348" i="4"/>
  <c r="G3348" i="4"/>
  <c r="D3349" i="4"/>
  <c r="E3349" i="4"/>
  <c r="F3349" i="4"/>
  <c r="G3349" i="4"/>
  <c r="D3350" i="4"/>
  <c r="E3350" i="4"/>
  <c r="F3350" i="4"/>
  <c r="G3350" i="4"/>
  <c r="D3351" i="4"/>
  <c r="E3351" i="4"/>
  <c r="F3351" i="4"/>
  <c r="G3351" i="4"/>
  <c r="D3352" i="4"/>
  <c r="E3352" i="4"/>
  <c r="F3352" i="4"/>
  <c r="G3352" i="4"/>
  <c r="D3353" i="4"/>
  <c r="E3353" i="4"/>
  <c r="F3353" i="4"/>
  <c r="G3353" i="4"/>
  <c r="D3354" i="4"/>
  <c r="E3354" i="4"/>
  <c r="F3354" i="4"/>
  <c r="G3354" i="4"/>
  <c r="D3355" i="4"/>
  <c r="E3355" i="4"/>
  <c r="F3355" i="4"/>
  <c r="G3355" i="4"/>
  <c r="D3356" i="4"/>
  <c r="E3356" i="4"/>
  <c r="F3356" i="4"/>
  <c r="G3356" i="4"/>
  <c r="D3357" i="4"/>
  <c r="E3357" i="4"/>
  <c r="F3357" i="4"/>
  <c r="G3357" i="4"/>
  <c r="D3358" i="4"/>
  <c r="E3358" i="4"/>
  <c r="F3358" i="4"/>
  <c r="G3358" i="4"/>
  <c r="D3359" i="4"/>
  <c r="E3359" i="4"/>
  <c r="F3359" i="4"/>
  <c r="G3359" i="4"/>
  <c r="D3360" i="4"/>
  <c r="E3360" i="4"/>
  <c r="F3360" i="4"/>
  <c r="G3360" i="4"/>
  <c r="D3361" i="4"/>
  <c r="E3361" i="4"/>
  <c r="F3361" i="4"/>
  <c r="G3361" i="4"/>
  <c r="D3362" i="4"/>
  <c r="E3362" i="4"/>
  <c r="F3362" i="4"/>
  <c r="G3362" i="4"/>
  <c r="D3363" i="4"/>
  <c r="E3363" i="4"/>
  <c r="F3363" i="4"/>
  <c r="G3363" i="4"/>
  <c r="D3364" i="4"/>
  <c r="E3364" i="4"/>
  <c r="F3364" i="4"/>
  <c r="G3364" i="4"/>
  <c r="D3365" i="4"/>
  <c r="E3365" i="4"/>
  <c r="F3365" i="4"/>
  <c r="G3365" i="4"/>
  <c r="D3366" i="4"/>
  <c r="E3366" i="4"/>
  <c r="F3366" i="4"/>
  <c r="G3366" i="4"/>
  <c r="D3367" i="4"/>
  <c r="E3367" i="4"/>
  <c r="F3367" i="4"/>
  <c r="G3367" i="4"/>
  <c r="D3368" i="4"/>
  <c r="E3368" i="4"/>
  <c r="F3368" i="4"/>
  <c r="G3368" i="4"/>
  <c r="D3369" i="4"/>
  <c r="E3369" i="4"/>
  <c r="F3369" i="4"/>
  <c r="G3369" i="4"/>
  <c r="D3370" i="4"/>
  <c r="E3370" i="4"/>
  <c r="F3370" i="4"/>
  <c r="G3370" i="4"/>
  <c r="D3371" i="4"/>
  <c r="E3371" i="4"/>
  <c r="F3371" i="4"/>
  <c r="G3371" i="4"/>
  <c r="D3372" i="4"/>
  <c r="E3372" i="4"/>
  <c r="F3372" i="4"/>
  <c r="G3372" i="4"/>
  <c r="D3373" i="4"/>
  <c r="E3373" i="4"/>
  <c r="F3373" i="4"/>
  <c r="G3373" i="4"/>
  <c r="D3374" i="4"/>
  <c r="E3374" i="4"/>
  <c r="F3374" i="4"/>
  <c r="G3374" i="4"/>
  <c r="D3375" i="4"/>
  <c r="E3375" i="4"/>
  <c r="F3375" i="4"/>
  <c r="G3375" i="4"/>
  <c r="D3376" i="4"/>
  <c r="E3376" i="4"/>
  <c r="F3376" i="4"/>
  <c r="G3376" i="4"/>
  <c r="D3377" i="4"/>
  <c r="E3377" i="4"/>
  <c r="F3377" i="4"/>
  <c r="G3377" i="4"/>
  <c r="D3378" i="4"/>
  <c r="E3378" i="4"/>
  <c r="F3378" i="4"/>
  <c r="G3378" i="4"/>
  <c r="D3379" i="4"/>
  <c r="E3379" i="4"/>
  <c r="F3379" i="4"/>
  <c r="G3379" i="4"/>
  <c r="D3380" i="4"/>
  <c r="E3380" i="4"/>
  <c r="F3380" i="4"/>
  <c r="G3380" i="4"/>
  <c r="D3381" i="4"/>
  <c r="E3381" i="4"/>
  <c r="F3381" i="4"/>
  <c r="G3381" i="4"/>
  <c r="D3382" i="4"/>
  <c r="E3382" i="4"/>
  <c r="F3382" i="4"/>
  <c r="G3382" i="4"/>
  <c r="D3383" i="4"/>
  <c r="E3383" i="4"/>
  <c r="F3383" i="4"/>
  <c r="G3383" i="4"/>
  <c r="D3384" i="4"/>
  <c r="E3384" i="4"/>
  <c r="F3384" i="4"/>
  <c r="G3384" i="4"/>
  <c r="D3385" i="4"/>
  <c r="E3385" i="4"/>
  <c r="F3385" i="4"/>
  <c r="G3385" i="4"/>
  <c r="D3386" i="4"/>
  <c r="E3386" i="4"/>
  <c r="F3386" i="4"/>
  <c r="G3386" i="4"/>
  <c r="D3387" i="4"/>
  <c r="E3387" i="4"/>
  <c r="F3387" i="4"/>
  <c r="G3387" i="4"/>
  <c r="D3388" i="4"/>
  <c r="E3388" i="4"/>
  <c r="F3388" i="4"/>
  <c r="G3388" i="4"/>
  <c r="D3389" i="4"/>
  <c r="E3389" i="4"/>
  <c r="F3389" i="4"/>
  <c r="G3389" i="4"/>
  <c r="D3390" i="4"/>
  <c r="E3390" i="4"/>
  <c r="F3390" i="4"/>
  <c r="G3390" i="4"/>
  <c r="D3391" i="4"/>
  <c r="E3391" i="4"/>
  <c r="F3391" i="4"/>
  <c r="G3391" i="4"/>
  <c r="D3392" i="4"/>
  <c r="E3392" i="4"/>
  <c r="F3392" i="4"/>
  <c r="G3392" i="4"/>
  <c r="D3393" i="4"/>
  <c r="E3393" i="4"/>
  <c r="F3393" i="4"/>
  <c r="G3393" i="4"/>
  <c r="D3394" i="4"/>
  <c r="E3394" i="4"/>
  <c r="F3394" i="4"/>
  <c r="G3394" i="4"/>
  <c r="D3395" i="4"/>
  <c r="E3395" i="4"/>
  <c r="F3395" i="4"/>
  <c r="G3395" i="4"/>
  <c r="D3396" i="4"/>
  <c r="E3396" i="4"/>
  <c r="F3396" i="4"/>
  <c r="G3396" i="4"/>
  <c r="D3397" i="4"/>
  <c r="E3397" i="4"/>
  <c r="F3397" i="4"/>
  <c r="G3397" i="4"/>
  <c r="D3398" i="4"/>
  <c r="E3398" i="4"/>
  <c r="F3398" i="4"/>
  <c r="G3398" i="4"/>
  <c r="D3399" i="4"/>
  <c r="E3399" i="4"/>
  <c r="F3399" i="4"/>
  <c r="G3399" i="4"/>
  <c r="D3400" i="4"/>
  <c r="E3400" i="4"/>
  <c r="F3400" i="4"/>
  <c r="G3400" i="4"/>
  <c r="D3401" i="4"/>
  <c r="E3401" i="4"/>
  <c r="F3401" i="4"/>
  <c r="G3401" i="4"/>
  <c r="D3402" i="4"/>
  <c r="E3402" i="4"/>
  <c r="F3402" i="4"/>
  <c r="G3402" i="4"/>
  <c r="D3403" i="4"/>
  <c r="E3403" i="4"/>
  <c r="F3403" i="4"/>
  <c r="G3403" i="4"/>
  <c r="D3404" i="4"/>
  <c r="E3404" i="4"/>
  <c r="F3404" i="4"/>
  <c r="G3404" i="4"/>
  <c r="D3405" i="4"/>
  <c r="E3405" i="4"/>
  <c r="F3405" i="4"/>
  <c r="G3405" i="4"/>
  <c r="D3406" i="4"/>
  <c r="E3406" i="4"/>
  <c r="F3406" i="4"/>
  <c r="G3406" i="4"/>
  <c r="D3407" i="4"/>
  <c r="E3407" i="4"/>
  <c r="F3407" i="4"/>
  <c r="G3407" i="4"/>
  <c r="D3408" i="4"/>
  <c r="E3408" i="4"/>
  <c r="F3408" i="4"/>
  <c r="G3408" i="4"/>
  <c r="D3409" i="4"/>
  <c r="E3409" i="4"/>
  <c r="F3409" i="4"/>
  <c r="G3409" i="4"/>
  <c r="D3410" i="4"/>
  <c r="E3410" i="4"/>
  <c r="F3410" i="4"/>
  <c r="G3410" i="4"/>
  <c r="D3411" i="4"/>
  <c r="E3411" i="4"/>
  <c r="F3411" i="4"/>
  <c r="G3411" i="4"/>
  <c r="D3412" i="4"/>
  <c r="E3412" i="4"/>
  <c r="F3412" i="4"/>
  <c r="G3412" i="4"/>
  <c r="D3413" i="4"/>
  <c r="E3413" i="4"/>
  <c r="F3413" i="4"/>
  <c r="G3413" i="4"/>
  <c r="D3414" i="4"/>
  <c r="E3414" i="4"/>
  <c r="F3414" i="4"/>
  <c r="G3414" i="4"/>
  <c r="D3415" i="4"/>
  <c r="E3415" i="4"/>
  <c r="F3415" i="4"/>
  <c r="G3415" i="4"/>
  <c r="D3416" i="4"/>
  <c r="E3416" i="4"/>
  <c r="F3416" i="4"/>
  <c r="G3416" i="4"/>
  <c r="D3417" i="4"/>
  <c r="E3417" i="4"/>
  <c r="F3417" i="4"/>
  <c r="G3417" i="4"/>
  <c r="D3418" i="4"/>
  <c r="E3418" i="4"/>
  <c r="F3418" i="4"/>
  <c r="G3418" i="4"/>
  <c r="D3419" i="4"/>
  <c r="E3419" i="4"/>
  <c r="F3419" i="4"/>
  <c r="G3419" i="4"/>
  <c r="D3420" i="4"/>
  <c r="E3420" i="4"/>
  <c r="F3420" i="4"/>
  <c r="G3420" i="4"/>
  <c r="D3421" i="4"/>
  <c r="E3421" i="4"/>
  <c r="F3421" i="4"/>
  <c r="G3421" i="4"/>
  <c r="D3422" i="4"/>
  <c r="E3422" i="4"/>
  <c r="F3422" i="4"/>
  <c r="G3422" i="4"/>
  <c r="D3423" i="4"/>
  <c r="E3423" i="4"/>
  <c r="F3423" i="4"/>
  <c r="G3423" i="4"/>
  <c r="D3424" i="4"/>
  <c r="E3424" i="4"/>
  <c r="F3424" i="4"/>
  <c r="G3424" i="4"/>
  <c r="D3425" i="4"/>
  <c r="E3425" i="4"/>
  <c r="F3425" i="4"/>
  <c r="G3425" i="4"/>
  <c r="D3426" i="4"/>
  <c r="E3426" i="4"/>
  <c r="F3426" i="4"/>
  <c r="G3426" i="4"/>
  <c r="D3427" i="4"/>
  <c r="E3427" i="4"/>
  <c r="F3427" i="4"/>
  <c r="G3427" i="4"/>
  <c r="D3428" i="4"/>
  <c r="E3428" i="4"/>
  <c r="F3428" i="4"/>
  <c r="G3428" i="4"/>
  <c r="D3429" i="4"/>
  <c r="E3429" i="4"/>
  <c r="F3429" i="4"/>
  <c r="G3429" i="4"/>
  <c r="D3430" i="4"/>
  <c r="E3430" i="4"/>
  <c r="F3430" i="4"/>
  <c r="G3430" i="4"/>
  <c r="D3431" i="4"/>
  <c r="E3431" i="4"/>
  <c r="F3431" i="4"/>
  <c r="G3431" i="4"/>
  <c r="D3432" i="4"/>
  <c r="E3432" i="4"/>
  <c r="F3432" i="4"/>
  <c r="G3432" i="4"/>
  <c r="D3433" i="4"/>
  <c r="E3433" i="4"/>
  <c r="F3433" i="4"/>
  <c r="G3433" i="4"/>
  <c r="D3434" i="4"/>
  <c r="E3434" i="4"/>
  <c r="F3434" i="4"/>
  <c r="G3434" i="4"/>
  <c r="D3435" i="4"/>
  <c r="E3435" i="4"/>
  <c r="F3435" i="4"/>
  <c r="G3435" i="4"/>
  <c r="D3436" i="4"/>
  <c r="E3436" i="4"/>
  <c r="F3436" i="4"/>
  <c r="G3436" i="4"/>
  <c r="D3437" i="4"/>
  <c r="E3437" i="4"/>
  <c r="F3437" i="4"/>
  <c r="G3437" i="4"/>
  <c r="D3438" i="4"/>
  <c r="E3438" i="4"/>
  <c r="F3438" i="4"/>
  <c r="G3438" i="4"/>
  <c r="D3439" i="4"/>
  <c r="E3439" i="4"/>
  <c r="F3439" i="4"/>
  <c r="G3439" i="4"/>
  <c r="D3440" i="4"/>
  <c r="E3440" i="4"/>
  <c r="F3440" i="4"/>
  <c r="G3440" i="4"/>
  <c r="D3441" i="4"/>
  <c r="E3441" i="4"/>
  <c r="F3441" i="4"/>
  <c r="G3441" i="4"/>
  <c r="D3442" i="4"/>
  <c r="E3442" i="4"/>
  <c r="F3442" i="4"/>
  <c r="G3442" i="4"/>
  <c r="D3443" i="4"/>
  <c r="E3443" i="4"/>
  <c r="F3443" i="4"/>
  <c r="G3443" i="4"/>
  <c r="D3444" i="4"/>
  <c r="E3444" i="4"/>
  <c r="F3444" i="4"/>
  <c r="G3444" i="4"/>
  <c r="D3445" i="4"/>
  <c r="E3445" i="4"/>
  <c r="F3445" i="4"/>
  <c r="G3445" i="4"/>
  <c r="D3446" i="4"/>
  <c r="E3446" i="4"/>
  <c r="F3446" i="4"/>
  <c r="G3446" i="4"/>
  <c r="D3447" i="4"/>
  <c r="E3447" i="4"/>
  <c r="F3447" i="4"/>
  <c r="G3447" i="4"/>
  <c r="D3448" i="4"/>
  <c r="E3448" i="4"/>
  <c r="F3448" i="4"/>
  <c r="G3448" i="4"/>
  <c r="D3449" i="4"/>
  <c r="E3449" i="4"/>
  <c r="F3449" i="4"/>
  <c r="G3449" i="4"/>
  <c r="D3450" i="4"/>
  <c r="E3450" i="4"/>
  <c r="F3450" i="4"/>
  <c r="G3450" i="4"/>
  <c r="D3451" i="4"/>
  <c r="E3451" i="4"/>
  <c r="F3451" i="4"/>
  <c r="G3451" i="4"/>
  <c r="D3452" i="4"/>
  <c r="E3452" i="4"/>
  <c r="F3452" i="4"/>
  <c r="G3452" i="4"/>
  <c r="D3453" i="4"/>
  <c r="E3453" i="4"/>
  <c r="F3453" i="4"/>
  <c r="G3453" i="4"/>
  <c r="D3454" i="4"/>
  <c r="E3454" i="4"/>
  <c r="F3454" i="4"/>
  <c r="G3454" i="4"/>
  <c r="D3455" i="4"/>
  <c r="E3455" i="4"/>
  <c r="F3455" i="4"/>
  <c r="G3455" i="4"/>
  <c r="D3456" i="4"/>
  <c r="E3456" i="4"/>
  <c r="F3456" i="4"/>
  <c r="G3456" i="4"/>
  <c r="D3457" i="4"/>
  <c r="E3457" i="4"/>
  <c r="F3457" i="4"/>
  <c r="G3457" i="4"/>
  <c r="D3458" i="4"/>
  <c r="E3458" i="4"/>
  <c r="F3458" i="4"/>
  <c r="G3458" i="4"/>
  <c r="D3459" i="4"/>
  <c r="E3459" i="4"/>
  <c r="F3459" i="4"/>
  <c r="G3459" i="4"/>
  <c r="D3460" i="4"/>
  <c r="E3460" i="4"/>
  <c r="F3460" i="4"/>
  <c r="G3460" i="4"/>
  <c r="D3461" i="4"/>
  <c r="E3461" i="4"/>
  <c r="F3461" i="4"/>
  <c r="G3461" i="4"/>
  <c r="D3462" i="4"/>
  <c r="E3462" i="4"/>
  <c r="F3462" i="4"/>
  <c r="G3462" i="4"/>
  <c r="D3463" i="4"/>
  <c r="E3463" i="4"/>
  <c r="F3463" i="4"/>
  <c r="G3463" i="4"/>
  <c r="D3464" i="4"/>
  <c r="E3464" i="4"/>
  <c r="F3464" i="4"/>
  <c r="G3464" i="4"/>
  <c r="D3465" i="4"/>
  <c r="E3465" i="4"/>
  <c r="F3465" i="4"/>
  <c r="G3465" i="4"/>
  <c r="D3466" i="4"/>
  <c r="E3466" i="4"/>
  <c r="F3466" i="4"/>
  <c r="G3466" i="4"/>
  <c r="D3467" i="4"/>
  <c r="E3467" i="4"/>
  <c r="F3467" i="4"/>
  <c r="G3467" i="4"/>
  <c r="D3468" i="4"/>
  <c r="E3468" i="4"/>
  <c r="F3468" i="4"/>
  <c r="G3468" i="4"/>
  <c r="D3469" i="4"/>
  <c r="E3469" i="4"/>
  <c r="F3469" i="4"/>
  <c r="G3469" i="4"/>
  <c r="D3470" i="4"/>
  <c r="E3470" i="4"/>
  <c r="F3470" i="4"/>
  <c r="G3470" i="4"/>
  <c r="D3471" i="4"/>
  <c r="E3471" i="4"/>
  <c r="F3471" i="4"/>
  <c r="G3471" i="4"/>
  <c r="D3472" i="4"/>
  <c r="E3472" i="4"/>
  <c r="F3472" i="4"/>
  <c r="G3472" i="4"/>
  <c r="D3473" i="4"/>
  <c r="E3473" i="4"/>
  <c r="F3473" i="4"/>
  <c r="G3473" i="4"/>
  <c r="D3474" i="4"/>
  <c r="E3474" i="4"/>
  <c r="F3474" i="4"/>
  <c r="G3474" i="4"/>
  <c r="D3475" i="4"/>
  <c r="E3475" i="4"/>
  <c r="F3475" i="4"/>
  <c r="G3475" i="4"/>
  <c r="D3476" i="4"/>
  <c r="E3476" i="4"/>
  <c r="F3476" i="4"/>
  <c r="G3476" i="4"/>
  <c r="D3477" i="4"/>
  <c r="E3477" i="4"/>
  <c r="F3477" i="4"/>
  <c r="G3477" i="4"/>
  <c r="D3478" i="4"/>
  <c r="E3478" i="4"/>
  <c r="F3478" i="4"/>
  <c r="G3478" i="4"/>
  <c r="D3479" i="4"/>
  <c r="E3479" i="4"/>
  <c r="F3479" i="4"/>
  <c r="G3479" i="4"/>
  <c r="D3480" i="4"/>
  <c r="E3480" i="4"/>
  <c r="F3480" i="4"/>
  <c r="G3480" i="4"/>
  <c r="D3481" i="4"/>
  <c r="E3481" i="4"/>
  <c r="F3481" i="4"/>
  <c r="G3481" i="4"/>
  <c r="D3482" i="4"/>
  <c r="E3482" i="4"/>
  <c r="F3482" i="4"/>
  <c r="G3482" i="4"/>
  <c r="D3483" i="4"/>
  <c r="E3483" i="4"/>
  <c r="F3483" i="4"/>
  <c r="G3483" i="4"/>
  <c r="D3484" i="4"/>
  <c r="E3484" i="4"/>
  <c r="F3484" i="4"/>
  <c r="G3484" i="4"/>
  <c r="D3485" i="4"/>
  <c r="E3485" i="4"/>
  <c r="F3485" i="4"/>
  <c r="G3485" i="4"/>
  <c r="D3486" i="4"/>
  <c r="E3486" i="4"/>
  <c r="F3486" i="4"/>
  <c r="G3486" i="4"/>
  <c r="D3487" i="4"/>
  <c r="E3487" i="4"/>
  <c r="F3487" i="4"/>
  <c r="G3487" i="4"/>
  <c r="D3488" i="4"/>
  <c r="E3488" i="4"/>
  <c r="F3488" i="4"/>
  <c r="G3488" i="4"/>
  <c r="D3489" i="4"/>
  <c r="E3489" i="4"/>
  <c r="F3489" i="4"/>
  <c r="G3489" i="4"/>
  <c r="D3490" i="4"/>
  <c r="E3490" i="4"/>
  <c r="F3490" i="4"/>
  <c r="G3490" i="4"/>
  <c r="D3491" i="4"/>
  <c r="E3491" i="4"/>
  <c r="F3491" i="4"/>
  <c r="G3491" i="4"/>
  <c r="D3492" i="4"/>
  <c r="E3492" i="4"/>
  <c r="F3492" i="4"/>
  <c r="G3492" i="4"/>
  <c r="D3493" i="4"/>
  <c r="E3493" i="4"/>
  <c r="F3493" i="4"/>
  <c r="G3493" i="4"/>
  <c r="D3494" i="4"/>
  <c r="E3494" i="4"/>
  <c r="F3494" i="4"/>
  <c r="G3494" i="4"/>
  <c r="D3495" i="4"/>
  <c r="E3495" i="4"/>
  <c r="F3495" i="4"/>
  <c r="G3495" i="4"/>
  <c r="D3496" i="4"/>
  <c r="E3496" i="4"/>
  <c r="F3496" i="4"/>
  <c r="G3496" i="4"/>
  <c r="D3497" i="4"/>
  <c r="E3497" i="4"/>
  <c r="F3497" i="4"/>
  <c r="G3497" i="4"/>
  <c r="D3498" i="4"/>
  <c r="E3498" i="4"/>
  <c r="F3498" i="4"/>
  <c r="G3498" i="4"/>
  <c r="D3499" i="4"/>
  <c r="E3499" i="4"/>
  <c r="F3499" i="4"/>
  <c r="G3499" i="4"/>
  <c r="D3500" i="4"/>
  <c r="E3500" i="4"/>
  <c r="F3500" i="4"/>
  <c r="G3500" i="4"/>
  <c r="D3501" i="4"/>
  <c r="E3501" i="4"/>
  <c r="F3501" i="4"/>
  <c r="G3501" i="4"/>
  <c r="D3502" i="4"/>
  <c r="E3502" i="4"/>
  <c r="F3502" i="4"/>
  <c r="G3502" i="4"/>
  <c r="D3503" i="4"/>
  <c r="E3503" i="4"/>
  <c r="F3503" i="4"/>
  <c r="G3503" i="4"/>
  <c r="D3504" i="4"/>
  <c r="E3504" i="4"/>
  <c r="F3504" i="4"/>
  <c r="G3504" i="4"/>
  <c r="D3505" i="4"/>
  <c r="E3505" i="4"/>
  <c r="F3505" i="4"/>
  <c r="G3505" i="4"/>
  <c r="D3506" i="4"/>
  <c r="E3506" i="4"/>
  <c r="F3506" i="4"/>
  <c r="G3506" i="4"/>
  <c r="D3507" i="4"/>
  <c r="E3507" i="4"/>
  <c r="F3507" i="4"/>
  <c r="G3507" i="4"/>
  <c r="D3508" i="4"/>
  <c r="E3508" i="4"/>
  <c r="F3508" i="4"/>
  <c r="G3508" i="4"/>
  <c r="D3509" i="4"/>
  <c r="E3509" i="4"/>
  <c r="F3509" i="4"/>
  <c r="G3509" i="4"/>
  <c r="D3510" i="4"/>
  <c r="E3510" i="4"/>
  <c r="F3510" i="4"/>
  <c r="G3510" i="4"/>
  <c r="D3511" i="4"/>
  <c r="E3511" i="4"/>
  <c r="F3511" i="4"/>
  <c r="G3511" i="4"/>
  <c r="D3512" i="4"/>
  <c r="E3512" i="4"/>
  <c r="F3512" i="4"/>
  <c r="G3512" i="4"/>
  <c r="D3513" i="4"/>
  <c r="E3513" i="4"/>
  <c r="F3513" i="4"/>
  <c r="G3513" i="4"/>
  <c r="D3514" i="4"/>
  <c r="E3514" i="4"/>
  <c r="F3514" i="4"/>
  <c r="G3514" i="4"/>
  <c r="D3515" i="4"/>
  <c r="E3515" i="4"/>
  <c r="F3515" i="4"/>
  <c r="G3515" i="4"/>
  <c r="D3516" i="4"/>
  <c r="E3516" i="4"/>
  <c r="F3516" i="4"/>
  <c r="G3516" i="4"/>
  <c r="D3517" i="4"/>
  <c r="E3517" i="4"/>
  <c r="F3517" i="4"/>
  <c r="G3517" i="4"/>
  <c r="D3518" i="4"/>
  <c r="E3518" i="4"/>
  <c r="F3518" i="4"/>
  <c r="G3518" i="4"/>
  <c r="D3519" i="4"/>
  <c r="E3519" i="4"/>
  <c r="F3519" i="4"/>
  <c r="G3519" i="4"/>
  <c r="D3520" i="4"/>
  <c r="E3520" i="4"/>
  <c r="F3520" i="4"/>
  <c r="G3520" i="4"/>
  <c r="D3521" i="4"/>
  <c r="E3521" i="4"/>
  <c r="F3521" i="4"/>
  <c r="G3521" i="4"/>
  <c r="D3522" i="4"/>
  <c r="E3522" i="4"/>
  <c r="F3522" i="4"/>
  <c r="G3522" i="4"/>
  <c r="D3523" i="4"/>
  <c r="E3523" i="4"/>
  <c r="F3523" i="4"/>
  <c r="G3523" i="4"/>
  <c r="D3524" i="4"/>
  <c r="E3524" i="4"/>
  <c r="F3524" i="4"/>
  <c r="G3524" i="4"/>
  <c r="D3525" i="4"/>
  <c r="E3525" i="4"/>
  <c r="F3525" i="4"/>
  <c r="G3525" i="4"/>
  <c r="D3526" i="4"/>
  <c r="E3526" i="4"/>
  <c r="F3526" i="4"/>
  <c r="G3526" i="4"/>
  <c r="D3527" i="4"/>
  <c r="E3527" i="4"/>
  <c r="F3527" i="4"/>
  <c r="G3527" i="4"/>
  <c r="D3528" i="4"/>
  <c r="E3528" i="4"/>
  <c r="F3528" i="4"/>
  <c r="G3528" i="4"/>
  <c r="D3529" i="4"/>
  <c r="E3529" i="4"/>
  <c r="F3529" i="4"/>
  <c r="G3529" i="4"/>
  <c r="D3530" i="4"/>
  <c r="E3530" i="4"/>
  <c r="F3530" i="4"/>
  <c r="G3530" i="4"/>
  <c r="D3531" i="4"/>
  <c r="E3531" i="4"/>
  <c r="F3531" i="4"/>
  <c r="G3531" i="4"/>
  <c r="D3532" i="4"/>
  <c r="E3532" i="4"/>
  <c r="F3532" i="4"/>
  <c r="G3532" i="4"/>
  <c r="D3533" i="4"/>
  <c r="E3533" i="4"/>
  <c r="F3533" i="4"/>
  <c r="G3533" i="4"/>
  <c r="D3534" i="4"/>
  <c r="E3534" i="4"/>
  <c r="F3534" i="4"/>
  <c r="G3534" i="4"/>
  <c r="D3535" i="4"/>
  <c r="E3535" i="4"/>
  <c r="F3535" i="4"/>
  <c r="G3535" i="4"/>
  <c r="D3536" i="4"/>
  <c r="E3536" i="4"/>
  <c r="F3536" i="4"/>
  <c r="G3536" i="4"/>
  <c r="D3537" i="4"/>
  <c r="E3537" i="4"/>
  <c r="F3537" i="4"/>
  <c r="G3537" i="4"/>
  <c r="D3538" i="4"/>
  <c r="E3538" i="4"/>
  <c r="F3538" i="4"/>
  <c r="G3538" i="4"/>
  <c r="D3539" i="4"/>
  <c r="E3539" i="4"/>
  <c r="F3539" i="4"/>
  <c r="G3539" i="4"/>
  <c r="D3540" i="4"/>
  <c r="E3540" i="4"/>
  <c r="F3540" i="4"/>
  <c r="G3540" i="4"/>
  <c r="D3541" i="4"/>
  <c r="E3541" i="4"/>
  <c r="F3541" i="4"/>
  <c r="G3541" i="4"/>
  <c r="D3542" i="4"/>
  <c r="E3542" i="4"/>
  <c r="F3542" i="4"/>
  <c r="G3542" i="4"/>
  <c r="D3543" i="4"/>
  <c r="E3543" i="4"/>
  <c r="F3543" i="4"/>
  <c r="G3543" i="4"/>
  <c r="D3544" i="4"/>
  <c r="E3544" i="4"/>
  <c r="F3544" i="4"/>
  <c r="G3544" i="4"/>
  <c r="D3545" i="4"/>
  <c r="E3545" i="4"/>
  <c r="F3545" i="4"/>
  <c r="G3545" i="4"/>
  <c r="D3546" i="4"/>
  <c r="E3546" i="4"/>
  <c r="F3546" i="4"/>
  <c r="G3546" i="4"/>
  <c r="D3547" i="4"/>
  <c r="E3547" i="4"/>
  <c r="F3547" i="4"/>
  <c r="G3547" i="4"/>
  <c r="D3548" i="4"/>
  <c r="E3548" i="4"/>
  <c r="F3548" i="4"/>
  <c r="G3548" i="4"/>
  <c r="D3549" i="4"/>
  <c r="E3549" i="4"/>
  <c r="F3549" i="4"/>
  <c r="G3549" i="4"/>
  <c r="D3550" i="4"/>
  <c r="E3550" i="4"/>
  <c r="F3550" i="4"/>
  <c r="G3550" i="4"/>
  <c r="D3551" i="4"/>
  <c r="E3551" i="4"/>
  <c r="F3551" i="4"/>
  <c r="G3551" i="4"/>
  <c r="D3552" i="4"/>
  <c r="E3552" i="4"/>
  <c r="F3552" i="4"/>
  <c r="G3552" i="4"/>
  <c r="D3553" i="4"/>
  <c r="E3553" i="4"/>
  <c r="F3553" i="4"/>
  <c r="G3553" i="4"/>
  <c r="D3554" i="4"/>
  <c r="E3554" i="4"/>
  <c r="F3554" i="4"/>
  <c r="G3554" i="4"/>
  <c r="D3555" i="4"/>
  <c r="E3555" i="4"/>
  <c r="F3555" i="4"/>
  <c r="G3555" i="4"/>
  <c r="D3556" i="4"/>
  <c r="E3556" i="4"/>
  <c r="F3556" i="4"/>
  <c r="G3556" i="4"/>
  <c r="D3557" i="4"/>
  <c r="E3557" i="4"/>
  <c r="F3557" i="4"/>
  <c r="G3557" i="4"/>
  <c r="D3558" i="4"/>
  <c r="E3558" i="4"/>
  <c r="F3558" i="4"/>
  <c r="G3558" i="4"/>
  <c r="D3559" i="4"/>
  <c r="E3559" i="4"/>
  <c r="F3559" i="4"/>
  <c r="G3559" i="4"/>
  <c r="D3560" i="4"/>
  <c r="E3560" i="4"/>
  <c r="F3560" i="4"/>
  <c r="G3560" i="4"/>
  <c r="D3561" i="4"/>
  <c r="E3561" i="4"/>
  <c r="F3561" i="4"/>
  <c r="G3561" i="4"/>
  <c r="D3562" i="4"/>
  <c r="E3562" i="4"/>
  <c r="F3562" i="4"/>
  <c r="G3562" i="4"/>
  <c r="D3563" i="4"/>
  <c r="E3563" i="4"/>
  <c r="F3563" i="4"/>
  <c r="G3563" i="4"/>
  <c r="D3564" i="4"/>
  <c r="E3564" i="4"/>
  <c r="F3564" i="4"/>
  <c r="G3564" i="4"/>
  <c r="D3565" i="4"/>
  <c r="E3565" i="4"/>
  <c r="F3565" i="4"/>
  <c r="G3565" i="4"/>
  <c r="D3566" i="4"/>
  <c r="E3566" i="4"/>
  <c r="F3566" i="4"/>
  <c r="G3566" i="4"/>
  <c r="D3567" i="4"/>
  <c r="E3567" i="4"/>
  <c r="F3567" i="4"/>
  <c r="G3567" i="4"/>
  <c r="D3568" i="4"/>
  <c r="E3568" i="4"/>
  <c r="F3568" i="4"/>
  <c r="G3568" i="4"/>
  <c r="D3569" i="4"/>
  <c r="E3569" i="4"/>
  <c r="F3569" i="4"/>
  <c r="G3569" i="4"/>
  <c r="D3570" i="4"/>
  <c r="E3570" i="4"/>
  <c r="F3570" i="4"/>
  <c r="G3570" i="4"/>
  <c r="D3571" i="4"/>
  <c r="E3571" i="4"/>
  <c r="F3571" i="4"/>
  <c r="G3571" i="4"/>
  <c r="D3572" i="4"/>
  <c r="E3572" i="4"/>
  <c r="F3572" i="4"/>
  <c r="G3572" i="4"/>
  <c r="D3573" i="4"/>
  <c r="E3573" i="4"/>
  <c r="F3573" i="4"/>
  <c r="G3573" i="4"/>
  <c r="D3574" i="4"/>
  <c r="E3574" i="4"/>
  <c r="F3574" i="4"/>
  <c r="G3574" i="4"/>
  <c r="D3575" i="4"/>
  <c r="E3575" i="4"/>
  <c r="F3575" i="4"/>
  <c r="G3575" i="4"/>
  <c r="D3576" i="4"/>
  <c r="E3576" i="4"/>
  <c r="F3576" i="4"/>
  <c r="G3576" i="4"/>
  <c r="D3577" i="4"/>
  <c r="E3577" i="4"/>
  <c r="F3577" i="4"/>
  <c r="G3577" i="4"/>
  <c r="D3578" i="4"/>
  <c r="E3578" i="4"/>
  <c r="F3578" i="4"/>
  <c r="G3578" i="4"/>
  <c r="D3579" i="4"/>
  <c r="E3579" i="4"/>
  <c r="F3579" i="4"/>
  <c r="G3579" i="4"/>
  <c r="D3580" i="4"/>
  <c r="E3580" i="4"/>
  <c r="F3580" i="4"/>
  <c r="G3580" i="4"/>
  <c r="D3581" i="4"/>
  <c r="E3581" i="4"/>
  <c r="F3581" i="4"/>
  <c r="G3581" i="4"/>
  <c r="D3582" i="4"/>
  <c r="E3582" i="4"/>
  <c r="F3582" i="4"/>
  <c r="G3582" i="4"/>
  <c r="D3583" i="4"/>
  <c r="E3583" i="4"/>
  <c r="F3583" i="4"/>
  <c r="G3583" i="4"/>
  <c r="D3584" i="4"/>
  <c r="E3584" i="4"/>
  <c r="F3584" i="4"/>
  <c r="G3584" i="4"/>
  <c r="D3585" i="4"/>
  <c r="E3585" i="4"/>
  <c r="F3585" i="4"/>
  <c r="G3585" i="4"/>
  <c r="D3586" i="4"/>
  <c r="E3586" i="4"/>
  <c r="F3586" i="4"/>
  <c r="G3586" i="4"/>
  <c r="D3587" i="4"/>
  <c r="E3587" i="4"/>
  <c r="F3587" i="4"/>
  <c r="G3587" i="4"/>
  <c r="D3588" i="4"/>
  <c r="E3588" i="4"/>
  <c r="F3588" i="4"/>
  <c r="G3588" i="4"/>
  <c r="D3589" i="4"/>
  <c r="E3589" i="4"/>
  <c r="F3589" i="4"/>
  <c r="G3589" i="4"/>
  <c r="D3590" i="4"/>
  <c r="E3590" i="4"/>
  <c r="F3590" i="4"/>
  <c r="G3590" i="4"/>
  <c r="D3591" i="4"/>
  <c r="E3591" i="4"/>
  <c r="F3591" i="4"/>
  <c r="G3591" i="4"/>
  <c r="D3592" i="4"/>
  <c r="E3592" i="4"/>
  <c r="F3592" i="4"/>
  <c r="G3592" i="4"/>
  <c r="D3593" i="4"/>
  <c r="E3593" i="4"/>
  <c r="F3593" i="4"/>
  <c r="G3593" i="4"/>
  <c r="D3594" i="4"/>
  <c r="E3594" i="4"/>
  <c r="F3594" i="4"/>
  <c r="G3594" i="4"/>
  <c r="D3595" i="4"/>
  <c r="E3595" i="4"/>
  <c r="F3595" i="4"/>
  <c r="G3595" i="4"/>
  <c r="D3596" i="4"/>
  <c r="E3596" i="4"/>
  <c r="F3596" i="4"/>
  <c r="G3596" i="4"/>
  <c r="D3597" i="4"/>
  <c r="E3597" i="4"/>
  <c r="F3597" i="4"/>
  <c r="G3597" i="4"/>
  <c r="D3598" i="4"/>
  <c r="E3598" i="4"/>
  <c r="F3598" i="4"/>
  <c r="G3598" i="4"/>
  <c r="D3599" i="4"/>
  <c r="E3599" i="4"/>
  <c r="F3599" i="4"/>
  <c r="G3599" i="4"/>
  <c r="D3600" i="4"/>
  <c r="E3600" i="4"/>
  <c r="F3600" i="4"/>
  <c r="G3600" i="4"/>
  <c r="D3601" i="4"/>
  <c r="E3601" i="4"/>
  <c r="F3601" i="4"/>
  <c r="G3601" i="4"/>
  <c r="D3602" i="4"/>
  <c r="E3602" i="4"/>
  <c r="F3602" i="4"/>
  <c r="G3602" i="4"/>
  <c r="D3603" i="4"/>
  <c r="E3603" i="4"/>
  <c r="F3603" i="4"/>
  <c r="G3603" i="4"/>
  <c r="D3604" i="4"/>
  <c r="E3604" i="4"/>
  <c r="F3604" i="4"/>
  <c r="G3604" i="4"/>
  <c r="D3605" i="4"/>
  <c r="E3605" i="4"/>
  <c r="F3605" i="4"/>
  <c r="G3605" i="4"/>
  <c r="D3606" i="4"/>
  <c r="E3606" i="4"/>
  <c r="F3606" i="4"/>
  <c r="G3606" i="4"/>
  <c r="D3607" i="4"/>
  <c r="E3607" i="4"/>
  <c r="F3607" i="4"/>
  <c r="G3607" i="4"/>
  <c r="D3608" i="4"/>
  <c r="E3608" i="4"/>
  <c r="F3608" i="4"/>
  <c r="G3608" i="4"/>
  <c r="D3609" i="4"/>
  <c r="E3609" i="4"/>
  <c r="F3609" i="4"/>
  <c r="G3609" i="4"/>
  <c r="D3610" i="4"/>
  <c r="E3610" i="4"/>
  <c r="F3610" i="4"/>
  <c r="G3610" i="4"/>
  <c r="D3611" i="4"/>
  <c r="E3611" i="4"/>
  <c r="F3611" i="4"/>
  <c r="G3611" i="4"/>
  <c r="D3612" i="4"/>
  <c r="E3612" i="4"/>
  <c r="F3612" i="4"/>
  <c r="G3612" i="4"/>
  <c r="D3613" i="4"/>
  <c r="E3613" i="4"/>
  <c r="F3613" i="4"/>
  <c r="G3613" i="4"/>
  <c r="D3614" i="4"/>
  <c r="E3614" i="4"/>
  <c r="F3614" i="4"/>
  <c r="G3614" i="4"/>
  <c r="D3615" i="4"/>
  <c r="E3615" i="4"/>
  <c r="F3615" i="4"/>
  <c r="G3615" i="4"/>
  <c r="D3616" i="4"/>
  <c r="E3616" i="4"/>
  <c r="F3616" i="4"/>
  <c r="G3616" i="4"/>
  <c r="D3617" i="4"/>
  <c r="E3617" i="4"/>
  <c r="F3617" i="4"/>
  <c r="G3617" i="4"/>
  <c r="D3618" i="4"/>
  <c r="E3618" i="4"/>
  <c r="F3618" i="4"/>
  <c r="G3618" i="4"/>
  <c r="D3619" i="4"/>
  <c r="E3619" i="4"/>
  <c r="F3619" i="4"/>
  <c r="G3619" i="4"/>
  <c r="D3620" i="4"/>
  <c r="E3620" i="4"/>
  <c r="F3620" i="4"/>
  <c r="G3620" i="4"/>
  <c r="D3621" i="4"/>
  <c r="E3621" i="4"/>
  <c r="F3621" i="4"/>
  <c r="G3621" i="4"/>
  <c r="D3622" i="4"/>
  <c r="E3622" i="4"/>
  <c r="F3622" i="4"/>
  <c r="G3622" i="4"/>
  <c r="D3623" i="4"/>
  <c r="E3623" i="4"/>
  <c r="F3623" i="4"/>
  <c r="G3623" i="4"/>
  <c r="D3624" i="4"/>
  <c r="E3624" i="4"/>
  <c r="F3624" i="4"/>
  <c r="G3624" i="4"/>
  <c r="D3625" i="4"/>
  <c r="E3625" i="4"/>
  <c r="F3625" i="4"/>
  <c r="G3625" i="4"/>
  <c r="D3626" i="4"/>
  <c r="E3626" i="4"/>
  <c r="F3626" i="4"/>
  <c r="G3626" i="4"/>
  <c r="D3627" i="4"/>
  <c r="E3627" i="4"/>
  <c r="F3627" i="4"/>
  <c r="G3627" i="4"/>
  <c r="D3628" i="4"/>
  <c r="E3628" i="4"/>
  <c r="F3628" i="4"/>
  <c r="G3628" i="4"/>
  <c r="D3629" i="4"/>
  <c r="E3629" i="4"/>
  <c r="F3629" i="4"/>
  <c r="G3629" i="4"/>
  <c r="D3630" i="4"/>
  <c r="E3630" i="4"/>
  <c r="F3630" i="4"/>
  <c r="G3630" i="4"/>
  <c r="D3631" i="4"/>
  <c r="E3631" i="4"/>
  <c r="F3631" i="4"/>
  <c r="G3631" i="4"/>
  <c r="D3632" i="4"/>
  <c r="E3632" i="4"/>
  <c r="F3632" i="4"/>
  <c r="G3632" i="4"/>
  <c r="D3633" i="4"/>
  <c r="E3633" i="4"/>
  <c r="F3633" i="4"/>
  <c r="G3633" i="4"/>
  <c r="D3634" i="4"/>
  <c r="E3634" i="4"/>
  <c r="F3634" i="4"/>
  <c r="G3634" i="4"/>
  <c r="D3635" i="4"/>
  <c r="E3635" i="4"/>
  <c r="F3635" i="4"/>
  <c r="G3635" i="4"/>
  <c r="D3636" i="4"/>
  <c r="E3636" i="4"/>
  <c r="F3636" i="4"/>
  <c r="G3636" i="4"/>
  <c r="D3637" i="4"/>
  <c r="E3637" i="4"/>
  <c r="F3637" i="4"/>
  <c r="G3637" i="4"/>
  <c r="D3638" i="4"/>
  <c r="E3638" i="4"/>
  <c r="F3638" i="4"/>
  <c r="G3638" i="4"/>
  <c r="D3639" i="4"/>
  <c r="E3639" i="4"/>
  <c r="F3639" i="4"/>
  <c r="G3639" i="4"/>
  <c r="D3640" i="4"/>
  <c r="E3640" i="4"/>
  <c r="F3640" i="4"/>
  <c r="G3640" i="4"/>
  <c r="D3641" i="4"/>
  <c r="E3641" i="4"/>
  <c r="F3641" i="4"/>
  <c r="G3641" i="4"/>
  <c r="D3642" i="4"/>
  <c r="E3642" i="4"/>
  <c r="F3642" i="4"/>
  <c r="G3642" i="4"/>
  <c r="D3643" i="4"/>
  <c r="E3643" i="4"/>
  <c r="F3643" i="4"/>
  <c r="G3643" i="4"/>
  <c r="D3644" i="4"/>
  <c r="E3644" i="4"/>
  <c r="F3644" i="4"/>
  <c r="G3644" i="4"/>
  <c r="D3645" i="4"/>
  <c r="E3645" i="4"/>
  <c r="F3645" i="4"/>
  <c r="G3645" i="4"/>
  <c r="D3646" i="4"/>
  <c r="E3646" i="4"/>
  <c r="F3646" i="4"/>
  <c r="G3646" i="4"/>
  <c r="D3647" i="4"/>
  <c r="E3647" i="4"/>
  <c r="F3647" i="4"/>
  <c r="G3647" i="4"/>
  <c r="D3648" i="4"/>
  <c r="E3648" i="4"/>
  <c r="F3648" i="4"/>
  <c r="G3648" i="4"/>
  <c r="D3649" i="4"/>
  <c r="E3649" i="4"/>
  <c r="F3649" i="4"/>
  <c r="G3649" i="4"/>
  <c r="D3650" i="4"/>
  <c r="E3650" i="4"/>
  <c r="F3650" i="4"/>
  <c r="G3650" i="4"/>
  <c r="D3651" i="4"/>
  <c r="E3651" i="4"/>
  <c r="F3651" i="4"/>
  <c r="G3651" i="4"/>
  <c r="D3652" i="4"/>
  <c r="E3652" i="4"/>
  <c r="F3652" i="4"/>
  <c r="G3652" i="4"/>
  <c r="D3653" i="4"/>
  <c r="E3653" i="4"/>
  <c r="F3653" i="4"/>
  <c r="G3653" i="4"/>
  <c r="D3654" i="4"/>
  <c r="E3654" i="4"/>
  <c r="F3654" i="4"/>
  <c r="G3654" i="4"/>
  <c r="D3655" i="4"/>
  <c r="E3655" i="4"/>
  <c r="F3655" i="4"/>
  <c r="G3655" i="4"/>
  <c r="D3656" i="4"/>
  <c r="E3656" i="4"/>
  <c r="F3656" i="4"/>
  <c r="G3656" i="4"/>
  <c r="D3657" i="4"/>
  <c r="E3657" i="4"/>
  <c r="F3657" i="4"/>
  <c r="G3657" i="4"/>
  <c r="D3658" i="4"/>
  <c r="E3658" i="4"/>
  <c r="F3658" i="4"/>
  <c r="G3658" i="4"/>
  <c r="D3659" i="4"/>
  <c r="E3659" i="4"/>
  <c r="F3659" i="4"/>
  <c r="G3659" i="4"/>
  <c r="D3660" i="4"/>
  <c r="E3660" i="4"/>
  <c r="F3660" i="4"/>
  <c r="G3660" i="4"/>
  <c r="D3661" i="4"/>
  <c r="E3661" i="4"/>
  <c r="F3661" i="4"/>
  <c r="G3661" i="4"/>
  <c r="D3662" i="4"/>
  <c r="E3662" i="4"/>
  <c r="F3662" i="4"/>
  <c r="G3662" i="4"/>
  <c r="D3663" i="4"/>
  <c r="E3663" i="4"/>
  <c r="F3663" i="4"/>
  <c r="G3663" i="4"/>
  <c r="D3664" i="4"/>
  <c r="E3664" i="4"/>
  <c r="F3664" i="4"/>
  <c r="G3664" i="4"/>
  <c r="D3665" i="4"/>
  <c r="E3665" i="4"/>
  <c r="F3665" i="4"/>
  <c r="G3665" i="4"/>
  <c r="D3666" i="4"/>
  <c r="E3666" i="4"/>
  <c r="F3666" i="4"/>
  <c r="G3666" i="4"/>
  <c r="D3667" i="4"/>
  <c r="E3667" i="4"/>
  <c r="F3667" i="4"/>
  <c r="G3667" i="4"/>
  <c r="D3668" i="4"/>
  <c r="E3668" i="4"/>
  <c r="F3668" i="4"/>
  <c r="G3668" i="4"/>
  <c r="D3669" i="4"/>
  <c r="E3669" i="4"/>
  <c r="F3669" i="4"/>
  <c r="G3669" i="4"/>
  <c r="D3670" i="4"/>
  <c r="E3670" i="4"/>
  <c r="F3670" i="4"/>
  <c r="G3670" i="4"/>
  <c r="D3671" i="4"/>
  <c r="E3671" i="4"/>
  <c r="F3671" i="4"/>
  <c r="G3671" i="4"/>
  <c r="D3672" i="4"/>
  <c r="E3672" i="4"/>
  <c r="F3672" i="4"/>
  <c r="G3672" i="4"/>
  <c r="D3673" i="4"/>
  <c r="E3673" i="4"/>
  <c r="F3673" i="4"/>
  <c r="G3673" i="4"/>
  <c r="D3674" i="4"/>
  <c r="E3674" i="4"/>
  <c r="F3674" i="4"/>
  <c r="G3674" i="4"/>
  <c r="D3675" i="4"/>
  <c r="E3675" i="4"/>
  <c r="F3675" i="4"/>
  <c r="G3675" i="4"/>
  <c r="D3676" i="4"/>
  <c r="E3676" i="4"/>
  <c r="F3676" i="4"/>
  <c r="G3676" i="4"/>
  <c r="D3677" i="4"/>
  <c r="E3677" i="4"/>
  <c r="F3677" i="4"/>
  <c r="G3677" i="4"/>
  <c r="D3678" i="4"/>
  <c r="E3678" i="4"/>
  <c r="F3678" i="4"/>
  <c r="G3678" i="4"/>
  <c r="D3679" i="4"/>
  <c r="E3679" i="4"/>
  <c r="F3679" i="4"/>
  <c r="G3679" i="4"/>
  <c r="D3680" i="4"/>
  <c r="E3680" i="4"/>
  <c r="F3680" i="4"/>
  <c r="G3680" i="4"/>
  <c r="D3681" i="4"/>
  <c r="E3681" i="4"/>
  <c r="F3681" i="4"/>
  <c r="G3681" i="4"/>
  <c r="D3682" i="4"/>
  <c r="E3682" i="4"/>
  <c r="F3682" i="4"/>
  <c r="G3682" i="4"/>
  <c r="D3683" i="4"/>
  <c r="E3683" i="4"/>
  <c r="F3683" i="4"/>
  <c r="G3683" i="4"/>
  <c r="D3684" i="4"/>
  <c r="E3684" i="4"/>
  <c r="F3684" i="4"/>
  <c r="G3684" i="4"/>
  <c r="D3685" i="4"/>
  <c r="E3685" i="4"/>
  <c r="F3685" i="4"/>
  <c r="G3685" i="4"/>
  <c r="D3686" i="4"/>
  <c r="E3686" i="4"/>
  <c r="F3686" i="4"/>
  <c r="G3686" i="4"/>
  <c r="D3687" i="4"/>
  <c r="E3687" i="4"/>
  <c r="F3687" i="4"/>
  <c r="G3687" i="4"/>
  <c r="D3688" i="4"/>
  <c r="E3688" i="4"/>
  <c r="F3688" i="4"/>
  <c r="G3688" i="4"/>
  <c r="D3689" i="4"/>
  <c r="E3689" i="4"/>
  <c r="F3689" i="4"/>
  <c r="G3689" i="4"/>
  <c r="D3690" i="4"/>
  <c r="E3690" i="4"/>
  <c r="F3690" i="4"/>
  <c r="G3690" i="4"/>
  <c r="D3691" i="4"/>
  <c r="E3691" i="4"/>
  <c r="F3691" i="4"/>
  <c r="G3691" i="4"/>
  <c r="D3692" i="4"/>
  <c r="E3692" i="4"/>
  <c r="F3692" i="4"/>
  <c r="G3692" i="4"/>
  <c r="D3693" i="4"/>
  <c r="E3693" i="4"/>
  <c r="F3693" i="4"/>
  <c r="G3693" i="4"/>
  <c r="D3694" i="4"/>
  <c r="E3694" i="4"/>
  <c r="F3694" i="4"/>
  <c r="G3694" i="4"/>
  <c r="D3695" i="4"/>
  <c r="E3695" i="4"/>
  <c r="F3695" i="4"/>
  <c r="G3695" i="4"/>
  <c r="D3696" i="4"/>
  <c r="E3696" i="4"/>
  <c r="F3696" i="4"/>
  <c r="G3696" i="4"/>
  <c r="D3697" i="4"/>
  <c r="E3697" i="4"/>
  <c r="F3697" i="4"/>
  <c r="G3697" i="4"/>
  <c r="D3698" i="4"/>
  <c r="E3698" i="4"/>
  <c r="F3698" i="4"/>
  <c r="G3698" i="4"/>
  <c r="D3699" i="4"/>
  <c r="E3699" i="4"/>
  <c r="F3699" i="4"/>
  <c r="G3699" i="4"/>
  <c r="D3700" i="4"/>
  <c r="E3700" i="4"/>
  <c r="F3700" i="4"/>
  <c r="G3700" i="4"/>
  <c r="D3701" i="4"/>
  <c r="E3701" i="4"/>
  <c r="F3701" i="4"/>
  <c r="G3701" i="4"/>
  <c r="D3702" i="4"/>
  <c r="E3702" i="4"/>
  <c r="F3702" i="4"/>
  <c r="G3702" i="4"/>
  <c r="D3703" i="4"/>
  <c r="E3703" i="4"/>
  <c r="F3703" i="4"/>
  <c r="G3703" i="4"/>
  <c r="D3704" i="4"/>
  <c r="E3704" i="4"/>
  <c r="F3704" i="4"/>
  <c r="G3704" i="4"/>
  <c r="D3705" i="4"/>
  <c r="E3705" i="4"/>
  <c r="F3705" i="4"/>
  <c r="G3705" i="4"/>
  <c r="D3706" i="4"/>
  <c r="E3706" i="4"/>
  <c r="F3706" i="4"/>
  <c r="G3706" i="4"/>
  <c r="D3707" i="4"/>
  <c r="E3707" i="4"/>
  <c r="F3707" i="4"/>
  <c r="G3707" i="4"/>
  <c r="D3708" i="4"/>
  <c r="E3708" i="4"/>
  <c r="F3708" i="4"/>
  <c r="G3708" i="4"/>
  <c r="D3709" i="4"/>
  <c r="E3709" i="4"/>
  <c r="F3709" i="4"/>
  <c r="G3709" i="4"/>
  <c r="D3710" i="4"/>
  <c r="E3710" i="4"/>
  <c r="F3710" i="4"/>
  <c r="G3710" i="4"/>
  <c r="D3711" i="4"/>
  <c r="E3711" i="4"/>
  <c r="F3711" i="4"/>
  <c r="G3711" i="4"/>
  <c r="D3712" i="4"/>
  <c r="E3712" i="4"/>
  <c r="F3712" i="4"/>
  <c r="G3712" i="4"/>
  <c r="D3713" i="4"/>
  <c r="E3713" i="4"/>
  <c r="F3713" i="4"/>
  <c r="G3713" i="4"/>
  <c r="D3714" i="4"/>
  <c r="E3714" i="4"/>
  <c r="F3714" i="4"/>
  <c r="G3714" i="4"/>
  <c r="D3715" i="4"/>
  <c r="E3715" i="4"/>
  <c r="F3715" i="4"/>
  <c r="G3715" i="4"/>
  <c r="D3716" i="4"/>
  <c r="E3716" i="4"/>
  <c r="F3716" i="4"/>
  <c r="G3716" i="4"/>
  <c r="D3717" i="4"/>
  <c r="E3717" i="4"/>
  <c r="F3717" i="4"/>
  <c r="G3717" i="4"/>
  <c r="D3718" i="4"/>
  <c r="E3718" i="4"/>
  <c r="F3718" i="4"/>
  <c r="G3718" i="4"/>
  <c r="D3719" i="4"/>
  <c r="E3719" i="4"/>
  <c r="F3719" i="4"/>
  <c r="G3719" i="4"/>
  <c r="D3720" i="4"/>
  <c r="E3720" i="4"/>
  <c r="F3720" i="4"/>
  <c r="G3720" i="4"/>
  <c r="D3721" i="4"/>
  <c r="E3721" i="4"/>
  <c r="F3721" i="4"/>
  <c r="G3721" i="4"/>
  <c r="D3722" i="4"/>
  <c r="E3722" i="4"/>
  <c r="F3722" i="4"/>
  <c r="G3722" i="4"/>
  <c r="D3723" i="4"/>
  <c r="E3723" i="4"/>
  <c r="F3723" i="4"/>
  <c r="G3723" i="4"/>
  <c r="D3724" i="4"/>
  <c r="E3724" i="4"/>
  <c r="F3724" i="4"/>
  <c r="G3724" i="4"/>
  <c r="D3725" i="4"/>
  <c r="E3725" i="4"/>
  <c r="F3725" i="4"/>
  <c r="G3725" i="4"/>
  <c r="D3726" i="4"/>
  <c r="E3726" i="4"/>
  <c r="F3726" i="4"/>
  <c r="G3726" i="4"/>
  <c r="D3727" i="4"/>
  <c r="E3727" i="4"/>
  <c r="F3727" i="4"/>
  <c r="G3727" i="4"/>
  <c r="D3728" i="4"/>
  <c r="E3728" i="4"/>
  <c r="F3728" i="4"/>
  <c r="G3728" i="4"/>
  <c r="D3729" i="4"/>
  <c r="E3729" i="4"/>
  <c r="F3729" i="4"/>
  <c r="G3729" i="4"/>
  <c r="D3730" i="4"/>
  <c r="E3730" i="4"/>
  <c r="F3730" i="4"/>
  <c r="G3730" i="4"/>
  <c r="D3731" i="4"/>
  <c r="E3731" i="4"/>
  <c r="F3731" i="4"/>
  <c r="G3731" i="4"/>
  <c r="D3732" i="4"/>
  <c r="E3732" i="4"/>
  <c r="F3732" i="4"/>
  <c r="G3732" i="4"/>
  <c r="D3733" i="4"/>
  <c r="E3733" i="4"/>
  <c r="F3733" i="4"/>
  <c r="G3733" i="4"/>
  <c r="D3734" i="4"/>
  <c r="E3734" i="4"/>
  <c r="F3734" i="4"/>
  <c r="G3734" i="4"/>
  <c r="D3735" i="4"/>
  <c r="E3735" i="4"/>
  <c r="F3735" i="4"/>
  <c r="G3735" i="4"/>
  <c r="D3736" i="4"/>
  <c r="E3736" i="4"/>
  <c r="F3736" i="4"/>
  <c r="G3736" i="4"/>
  <c r="D3737" i="4"/>
  <c r="E3737" i="4"/>
  <c r="F3737" i="4"/>
  <c r="G3737" i="4"/>
  <c r="D3738" i="4"/>
  <c r="E3738" i="4"/>
  <c r="F3738" i="4"/>
  <c r="G3738" i="4"/>
  <c r="D3739" i="4"/>
  <c r="E3739" i="4"/>
  <c r="F3739" i="4"/>
  <c r="G3739" i="4"/>
  <c r="D3740" i="4"/>
  <c r="E3740" i="4"/>
  <c r="F3740" i="4"/>
  <c r="G3740" i="4"/>
  <c r="D3741" i="4"/>
  <c r="E3741" i="4"/>
  <c r="F3741" i="4"/>
  <c r="G3741" i="4"/>
  <c r="D3742" i="4"/>
  <c r="E3742" i="4"/>
  <c r="F3742" i="4"/>
  <c r="G3742" i="4"/>
  <c r="D3743" i="4"/>
  <c r="E3743" i="4"/>
  <c r="F3743" i="4"/>
  <c r="G3743" i="4"/>
  <c r="D3744" i="4"/>
  <c r="E3744" i="4"/>
  <c r="F3744" i="4"/>
  <c r="G3744" i="4"/>
  <c r="D3745" i="4"/>
  <c r="E3745" i="4"/>
  <c r="F3745" i="4"/>
  <c r="G3745" i="4"/>
  <c r="D3746" i="4"/>
  <c r="E3746" i="4"/>
  <c r="F3746" i="4"/>
  <c r="G3746" i="4"/>
  <c r="D3747" i="4"/>
  <c r="E3747" i="4"/>
  <c r="F3747" i="4"/>
  <c r="G3747" i="4"/>
  <c r="D3748" i="4"/>
  <c r="E3748" i="4"/>
  <c r="F3748" i="4"/>
  <c r="G3748" i="4"/>
  <c r="D3749" i="4"/>
  <c r="E3749" i="4"/>
  <c r="F3749" i="4"/>
  <c r="G3749" i="4"/>
  <c r="D3750" i="4"/>
  <c r="E3750" i="4"/>
  <c r="F3750" i="4"/>
  <c r="G3750" i="4"/>
  <c r="D3751" i="4"/>
  <c r="E3751" i="4"/>
  <c r="F3751" i="4"/>
  <c r="G3751" i="4"/>
  <c r="D3752" i="4"/>
  <c r="E3752" i="4"/>
  <c r="F3752" i="4"/>
  <c r="G3752" i="4"/>
  <c r="D3753" i="4"/>
  <c r="E3753" i="4"/>
  <c r="F3753" i="4"/>
  <c r="G3753" i="4"/>
  <c r="D3754" i="4"/>
  <c r="E3754" i="4"/>
  <c r="F3754" i="4"/>
  <c r="G3754" i="4"/>
  <c r="D3755" i="4"/>
  <c r="E3755" i="4"/>
  <c r="F3755" i="4"/>
  <c r="G3755" i="4"/>
  <c r="D3756" i="4"/>
  <c r="E3756" i="4"/>
  <c r="F3756" i="4"/>
  <c r="G3756" i="4"/>
  <c r="D3757" i="4"/>
  <c r="E3757" i="4"/>
  <c r="F3757" i="4"/>
  <c r="G3757" i="4"/>
  <c r="D3758" i="4"/>
  <c r="E3758" i="4"/>
  <c r="F3758" i="4"/>
  <c r="G3758" i="4"/>
  <c r="D3759" i="4"/>
  <c r="E3759" i="4"/>
  <c r="F3759" i="4"/>
  <c r="G3759" i="4"/>
  <c r="D3760" i="4"/>
  <c r="E3760" i="4"/>
  <c r="F3760" i="4"/>
  <c r="G3760" i="4"/>
  <c r="D3761" i="4"/>
  <c r="E3761" i="4"/>
  <c r="F3761" i="4"/>
  <c r="G3761" i="4"/>
  <c r="D3762" i="4"/>
  <c r="E3762" i="4"/>
  <c r="F3762" i="4"/>
  <c r="G3762" i="4"/>
  <c r="D3763" i="4"/>
  <c r="E3763" i="4"/>
  <c r="F3763" i="4"/>
  <c r="G3763" i="4"/>
  <c r="D3764" i="4"/>
  <c r="E3764" i="4"/>
  <c r="F3764" i="4"/>
  <c r="G3764" i="4"/>
  <c r="D3765" i="4"/>
  <c r="E3765" i="4"/>
  <c r="F3765" i="4"/>
  <c r="G3765" i="4"/>
  <c r="D3766" i="4"/>
  <c r="E3766" i="4"/>
  <c r="F3766" i="4"/>
  <c r="G3766" i="4"/>
  <c r="D3767" i="4"/>
  <c r="E3767" i="4"/>
  <c r="F3767" i="4"/>
  <c r="G3767" i="4"/>
  <c r="D3768" i="4"/>
  <c r="E3768" i="4"/>
  <c r="F3768" i="4"/>
  <c r="G3768" i="4"/>
  <c r="D3769" i="4"/>
  <c r="E3769" i="4"/>
  <c r="F3769" i="4"/>
  <c r="G3769" i="4"/>
  <c r="D3770" i="4"/>
  <c r="E3770" i="4"/>
  <c r="F3770" i="4"/>
  <c r="G3770" i="4"/>
  <c r="D3771" i="4"/>
  <c r="E3771" i="4"/>
  <c r="F3771" i="4"/>
  <c r="G3771" i="4"/>
  <c r="D3772" i="4"/>
  <c r="E3772" i="4"/>
  <c r="F3772" i="4"/>
  <c r="G3772" i="4"/>
  <c r="D3773" i="4"/>
  <c r="E3773" i="4"/>
  <c r="F3773" i="4"/>
  <c r="G3773" i="4"/>
  <c r="D3774" i="4"/>
  <c r="E3774" i="4"/>
  <c r="F3774" i="4"/>
  <c r="G3774" i="4"/>
  <c r="D3775" i="4"/>
  <c r="E3775" i="4"/>
  <c r="F3775" i="4"/>
  <c r="G3775" i="4"/>
  <c r="D3776" i="4"/>
  <c r="E3776" i="4"/>
  <c r="F3776" i="4"/>
  <c r="G3776" i="4"/>
  <c r="D3777" i="4"/>
  <c r="E3777" i="4"/>
  <c r="F3777" i="4"/>
  <c r="G3777" i="4"/>
  <c r="D3778" i="4"/>
  <c r="E3778" i="4"/>
  <c r="F3778" i="4"/>
  <c r="G3778" i="4"/>
  <c r="D3779" i="4"/>
  <c r="E3779" i="4"/>
  <c r="F3779" i="4"/>
  <c r="G3779" i="4"/>
  <c r="D3780" i="4"/>
  <c r="E3780" i="4"/>
  <c r="F3780" i="4"/>
  <c r="G3780" i="4"/>
  <c r="D3781" i="4"/>
  <c r="E3781" i="4"/>
  <c r="F3781" i="4"/>
  <c r="G3781" i="4"/>
  <c r="D3782" i="4"/>
  <c r="E3782" i="4"/>
  <c r="F3782" i="4"/>
  <c r="G3782" i="4"/>
  <c r="D3783" i="4"/>
  <c r="E3783" i="4"/>
  <c r="F3783" i="4"/>
  <c r="G3783" i="4"/>
  <c r="D3784" i="4"/>
  <c r="E3784" i="4"/>
  <c r="F3784" i="4"/>
  <c r="G3784" i="4"/>
  <c r="D3785" i="4"/>
  <c r="E3785" i="4"/>
  <c r="F3785" i="4"/>
  <c r="G3785" i="4"/>
  <c r="D3786" i="4"/>
  <c r="E3786" i="4"/>
  <c r="F3786" i="4"/>
  <c r="G3786" i="4"/>
  <c r="D3787" i="4"/>
  <c r="E3787" i="4"/>
  <c r="F3787" i="4"/>
  <c r="G3787" i="4"/>
  <c r="D3788" i="4"/>
  <c r="E3788" i="4"/>
  <c r="F3788" i="4"/>
  <c r="G3788" i="4"/>
  <c r="D3789" i="4"/>
  <c r="E3789" i="4"/>
  <c r="F3789" i="4"/>
  <c r="G3789" i="4"/>
  <c r="D3790" i="4"/>
  <c r="E3790" i="4"/>
  <c r="F3790" i="4"/>
  <c r="G3790" i="4"/>
  <c r="D3791" i="4"/>
  <c r="E3791" i="4"/>
  <c r="F3791" i="4"/>
  <c r="G3791" i="4"/>
  <c r="D3792" i="4"/>
  <c r="E3792" i="4"/>
  <c r="F3792" i="4"/>
  <c r="G3792" i="4"/>
  <c r="D3793" i="4"/>
  <c r="E3793" i="4"/>
  <c r="F3793" i="4"/>
  <c r="G3793" i="4"/>
  <c r="D3794" i="4"/>
  <c r="E3794" i="4"/>
  <c r="F3794" i="4"/>
  <c r="G3794" i="4"/>
  <c r="D3795" i="4"/>
  <c r="E3795" i="4"/>
  <c r="F3795" i="4"/>
  <c r="G3795" i="4"/>
  <c r="D3796" i="4"/>
  <c r="E3796" i="4"/>
  <c r="F3796" i="4"/>
  <c r="G3796" i="4"/>
  <c r="D3797" i="4"/>
  <c r="E3797" i="4"/>
  <c r="F3797" i="4"/>
  <c r="G3797" i="4"/>
  <c r="D3798" i="4"/>
  <c r="E3798" i="4"/>
  <c r="F3798" i="4"/>
  <c r="G3798" i="4"/>
  <c r="D3799" i="4"/>
  <c r="E3799" i="4"/>
  <c r="F3799" i="4"/>
  <c r="G3799" i="4"/>
  <c r="D3800" i="4"/>
  <c r="E3800" i="4"/>
  <c r="F3800" i="4"/>
  <c r="G3800" i="4"/>
  <c r="D3801" i="4"/>
  <c r="E3801" i="4"/>
  <c r="F3801" i="4"/>
  <c r="G3801" i="4"/>
  <c r="D3802" i="4"/>
  <c r="E3802" i="4"/>
  <c r="F3802" i="4"/>
  <c r="G3802" i="4"/>
  <c r="D3803" i="4"/>
  <c r="E3803" i="4"/>
  <c r="F3803" i="4"/>
  <c r="G3803" i="4"/>
  <c r="D3804" i="4"/>
  <c r="E3804" i="4"/>
  <c r="F3804" i="4"/>
  <c r="G3804" i="4"/>
  <c r="D3805" i="4"/>
  <c r="E3805" i="4"/>
  <c r="F3805" i="4"/>
  <c r="G3805" i="4"/>
  <c r="D3806" i="4"/>
  <c r="E3806" i="4"/>
  <c r="F3806" i="4"/>
  <c r="G3806" i="4"/>
  <c r="D3807" i="4"/>
  <c r="E3807" i="4"/>
  <c r="F3807" i="4"/>
  <c r="G3807" i="4"/>
  <c r="D3808" i="4"/>
  <c r="E3808" i="4"/>
  <c r="F3808" i="4"/>
  <c r="G3808" i="4"/>
  <c r="D3809" i="4"/>
  <c r="E3809" i="4"/>
  <c r="F3809" i="4"/>
  <c r="G3809" i="4"/>
  <c r="D3810" i="4"/>
  <c r="E3810" i="4"/>
  <c r="F3810" i="4"/>
  <c r="G3810" i="4"/>
  <c r="D3811" i="4"/>
  <c r="E3811" i="4"/>
  <c r="F3811" i="4"/>
  <c r="G3811" i="4"/>
  <c r="D3812" i="4"/>
  <c r="E3812" i="4"/>
  <c r="F3812" i="4"/>
  <c r="G3812" i="4"/>
  <c r="D3813" i="4"/>
  <c r="E3813" i="4"/>
  <c r="F3813" i="4"/>
  <c r="G3813" i="4"/>
  <c r="D3814" i="4"/>
  <c r="E3814" i="4"/>
  <c r="F3814" i="4"/>
  <c r="G3814" i="4"/>
  <c r="D3815" i="4"/>
  <c r="E3815" i="4"/>
  <c r="F3815" i="4"/>
  <c r="G3815" i="4"/>
  <c r="D3816" i="4"/>
  <c r="E3816" i="4"/>
  <c r="F3816" i="4"/>
  <c r="G3816" i="4"/>
  <c r="D3817" i="4"/>
  <c r="E3817" i="4"/>
  <c r="F3817" i="4"/>
  <c r="G3817" i="4"/>
  <c r="D3818" i="4"/>
  <c r="E3818" i="4"/>
  <c r="F3818" i="4"/>
  <c r="G3818" i="4"/>
  <c r="D3819" i="4"/>
  <c r="E3819" i="4"/>
  <c r="F3819" i="4"/>
  <c r="G3819" i="4"/>
  <c r="D3820" i="4"/>
  <c r="E3820" i="4"/>
  <c r="F3820" i="4"/>
  <c r="G3820" i="4"/>
  <c r="D3821" i="4"/>
  <c r="E3821" i="4"/>
  <c r="F3821" i="4"/>
  <c r="G3821" i="4"/>
  <c r="D3822" i="4"/>
  <c r="E3822" i="4"/>
  <c r="F3822" i="4"/>
  <c r="G3822" i="4"/>
  <c r="D3823" i="4"/>
  <c r="E3823" i="4"/>
  <c r="F3823" i="4"/>
  <c r="G3823" i="4"/>
  <c r="D3824" i="4"/>
  <c r="E3824" i="4"/>
  <c r="F3824" i="4"/>
  <c r="G3824" i="4"/>
  <c r="D3825" i="4"/>
  <c r="E3825" i="4"/>
  <c r="F3825" i="4"/>
  <c r="G3825" i="4"/>
  <c r="D3826" i="4"/>
  <c r="E3826" i="4"/>
  <c r="F3826" i="4"/>
  <c r="G3826" i="4"/>
  <c r="D3827" i="4"/>
  <c r="E3827" i="4"/>
  <c r="F3827" i="4"/>
  <c r="G3827" i="4"/>
  <c r="D3828" i="4"/>
  <c r="E3828" i="4"/>
  <c r="F3828" i="4"/>
  <c r="G3828" i="4"/>
  <c r="D3829" i="4"/>
  <c r="E3829" i="4"/>
  <c r="F3829" i="4"/>
  <c r="G3829" i="4"/>
  <c r="D3830" i="4"/>
  <c r="E3830" i="4"/>
  <c r="F3830" i="4"/>
  <c r="G3830" i="4"/>
  <c r="D3831" i="4"/>
  <c r="E3831" i="4"/>
  <c r="F3831" i="4"/>
  <c r="G3831" i="4"/>
  <c r="D3832" i="4"/>
  <c r="E3832" i="4"/>
  <c r="F3832" i="4"/>
  <c r="G3832" i="4"/>
  <c r="D3833" i="4"/>
  <c r="E3833" i="4"/>
  <c r="F3833" i="4"/>
  <c r="G3833" i="4"/>
  <c r="D3834" i="4"/>
  <c r="E3834" i="4"/>
  <c r="F3834" i="4"/>
  <c r="G3834" i="4"/>
  <c r="D3835" i="4"/>
  <c r="E3835" i="4"/>
  <c r="F3835" i="4"/>
  <c r="G3835" i="4"/>
  <c r="D3836" i="4"/>
  <c r="E3836" i="4"/>
  <c r="F3836" i="4"/>
  <c r="G3836" i="4"/>
  <c r="D3837" i="4"/>
  <c r="E3837" i="4"/>
  <c r="F3837" i="4"/>
  <c r="G3837" i="4"/>
  <c r="D3838" i="4"/>
  <c r="E3838" i="4"/>
  <c r="F3838" i="4"/>
  <c r="G3838" i="4"/>
  <c r="D3839" i="4"/>
  <c r="E3839" i="4"/>
  <c r="F3839" i="4"/>
  <c r="G3839" i="4"/>
  <c r="D3840" i="4"/>
  <c r="E3840" i="4"/>
  <c r="F3840" i="4"/>
  <c r="G3840" i="4"/>
  <c r="D3841" i="4"/>
  <c r="E3841" i="4"/>
  <c r="F3841" i="4"/>
  <c r="G3841" i="4"/>
  <c r="D3842" i="4"/>
  <c r="E3842" i="4"/>
  <c r="F3842" i="4"/>
  <c r="G3842" i="4"/>
  <c r="D3843" i="4"/>
  <c r="E3843" i="4"/>
  <c r="F3843" i="4"/>
  <c r="G3843" i="4"/>
  <c r="D3844" i="4"/>
  <c r="E3844" i="4"/>
  <c r="F3844" i="4"/>
  <c r="G3844" i="4"/>
  <c r="D3845" i="4"/>
  <c r="E3845" i="4"/>
  <c r="F3845" i="4"/>
  <c r="G3845" i="4"/>
  <c r="D3846" i="4"/>
  <c r="E3846" i="4"/>
  <c r="F3846" i="4"/>
  <c r="G3846" i="4"/>
  <c r="D3847" i="4"/>
  <c r="E3847" i="4"/>
  <c r="F3847" i="4"/>
  <c r="G3847" i="4"/>
  <c r="D3848" i="4"/>
  <c r="E3848" i="4"/>
  <c r="F3848" i="4"/>
  <c r="G3848" i="4"/>
  <c r="D3849" i="4"/>
  <c r="E3849" i="4"/>
  <c r="F3849" i="4"/>
  <c r="G3849" i="4"/>
  <c r="D3850" i="4"/>
  <c r="E3850" i="4"/>
  <c r="F3850" i="4"/>
  <c r="G3850" i="4"/>
  <c r="D3851" i="4"/>
  <c r="E3851" i="4"/>
  <c r="F3851" i="4"/>
  <c r="G3851" i="4"/>
  <c r="D3852" i="4"/>
  <c r="E3852" i="4"/>
  <c r="F3852" i="4"/>
  <c r="G3852" i="4"/>
  <c r="D3853" i="4"/>
  <c r="E3853" i="4"/>
  <c r="F3853" i="4"/>
  <c r="G3853" i="4"/>
  <c r="D3854" i="4"/>
  <c r="E3854" i="4"/>
  <c r="F3854" i="4"/>
  <c r="G3854" i="4"/>
  <c r="D3855" i="4"/>
  <c r="E3855" i="4"/>
  <c r="F3855" i="4"/>
  <c r="G3855" i="4"/>
  <c r="D3856" i="4"/>
  <c r="E3856" i="4"/>
  <c r="F3856" i="4"/>
  <c r="G3856" i="4"/>
  <c r="D3857" i="4"/>
  <c r="E3857" i="4"/>
  <c r="F3857" i="4"/>
  <c r="G3857" i="4"/>
  <c r="D3858" i="4"/>
  <c r="E3858" i="4"/>
  <c r="F3858" i="4"/>
  <c r="G3858" i="4"/>
  <c r="D3859" i="4"/>
  <c r="E3859" i="4"/>
  <c r="F3859" i="4"/>
  <c r="G3859" i="4"/>
  <c r="D3860" i="4"/>
  <c r="E3860" i="4"/>
  <c r="F3860" i="4"/>
  <c r="G3860" i="4"/>
  <c r="D3861" i="4"/>
  <c r="E3861" i="4"/>
  <c r="F3861" i="4"/>
  <c r="G3861" i="4"/>
  <c r="D3862" i="4"/>
  <c r="E3862" i="4"/>
  <c r="F3862" i="4"/>
  <c r="G3862" i="4"/>
  <c r="D3863" i="4"/>
  <c r="E3863" i="4"/>
  <c r="F3863" i="4"/>
  <c r="G3863" i="4"/>
  <c r="D3864" i="4"/>
  <c r="E3864" i="4"/>
  <c r="F3864" i="4"/>
  <c r="G3864" i="4"/>
  <c r="D3865" i="4"/>
  <c r="E3865" i="4"/>
  <c r="F3865" i="4"/>
  <c r="G3865" i="4"/>
  <c r="D3866" i="4"/>
  <c r="E3866" i="4"/>
  <c r="F3866" i="4"/>
  <c r="G3866" i="4"/>
  <c r="D3867" i="4"/>
  <c r="E3867" i="4"/>
  <c r="F3867" i="4"/>
  <c r="G3867" i="4"/>
  <c r="D3868" i="4"/>
  <c r="E3868" i="4"/>
  <c r="F3868" i="4"/>
  <c r="G3868" i="4"/>
  <c r="D3869" i="4"/>
  <c r="E3869" i="4"/>
  <c r="F3869" i="4"/>
  <c r="G3869" i="4"/>
  <c r="D3870" i="4"/>
  <c r="E3870" i="4"/>
  <c r="F3870" i="4"/>
  <c r="G3870" i="4"/>
  <c r="D3871" i="4"/>
  <c r="E3871" i="4"/>
  <c r="F3871" i="4"/>
  <c r="G3871" i="4"/>
  <c r="D3872" i="4"/>
  <c r="E3872" i="4"/>
  <c r="F3872" i="4"/>
  <c r="G3872" i="4"/>
  <c r="D3873" i="4"/>
  <c r="E3873" i="4"/>
  <c r="F3873" i="4"/>
  <c r="G3873" i="4"/>
  <c r="D3874" i="4"/>
  <c r="E3874" i="4"/>
  <c r="F3874" i="4"/>
  <c r="G3874" i="4"/>
  <c r="D3875" i="4"/>
  <c r="E3875" i="4"/>
  <c r="F3875" i="4"/>
  <c r="G3875" i="4"/>
  <c r="D3876" i="4"/>
  <c r="E3876" i="4"/>
  <c r="F3876" i="4"/>
  <c r="G3876" i="4"/>
  <c r="D3877" i="4"/>
  <c r="E3877" i="4"/>
  <c r="F3877" i="4"/>
  <c r="G3877" i="4"/>
  <c r="D3878" i="4"/>
  <c r="E3878" i="4"/>
  <c r="F3878" i="4"/>
  <c r="G3878" i="4"/>
  <c r="D3879" i="4"/>
  <c r="E3879" i="4"/>
  <c r="F3879" i="4"/>
  <c r="G3879" i="4"/>
  <c r="D3880" i="4"/>
  <c r="E3880" i="4"/>
  <c r="F3880" i="4"/>
  <c r="G3880" i="4"/>
  <c r="D3881" i="4"/>
  <c r="E3881" i="4"/>
  <c r="F3881" i="4"/>
  <c r="G3881" i="4"/>
  <c r="D3882" i="4"/>
  <c r="E3882" i="4"/>
  <c r="F3882" i="4"/>
  <c r="G3882" i="4"/>
  <c r="D3883" i="4"/>
  <c r="E3883" i="4"/>
  <c r="F3883" i="4"/>
  <c r="G3883" i="4"/>
  <c r="D3884" i="4"/>
  <c r="E3884" i="4"/>
  <c r="F3884" i="4"/>
  <c r="G3884" i="4"/>
  <c r="D3885" i="4"/>
  <c r="E3885" i="4"/>
  <c r="F3885" i="4"/>
  <c r="G3885" i="4"/>
  <c r="D3886" i="4"/>
  <c r="E3886" i="4"/>
  <c r="F3886" i="4"/>
  <c r="G3886" i="4"/>
  <c r="D3887" i="4"/>
  <c r="E3887" i="4"/>
  <c r="F3887" i="4"/>
  <c r="G3887" i="4"/>
  <c r="D3888" i="4"/>
  <c r="E3888" i="4"/>
  <c r="F3888" i="4"/>
  <c r="G3888" i="4"/>
  <c r="D3889" i="4"/>
  <c r="E3889" i="4"/>
  <c r="F3889" i="4"/>
  <c r="G3889" i="4"/>
  <c r="D3890" i="4"/>
  <c r="E3890" i="4"/>
  <c r="F3890" i="4"/>
  <c r="G3890" i="4"/>
  <c r="D3891" i="4"/>
  <c r="E3891" i="4"/>
  <c r="F3891" i="4"/>
  <c r="G3891" i="4"/>
  <c r="D3892" i="4"/>
  <c r="E3892" i="4"/>
  <c r="F3892" i="4"/>
  <c r="G3892" i="4"/>
  <c r="D3893" i="4"/>
  <c r="E3893" i="4"/>
  <c r="F3893" i="4"/>
  <c r="G3893" i="4"/>
  <c r="D3894" i="4"/>
  <c r="E3894" i="4"/>
  <c r="F3894" i="4"/>
  <c r="G3894" i="4"/>
  <c r="D3895" i="4"/>
  <c r="E3895" i="4"/>
  <c r="F3895" i="4"/>
  <c r="G3895" i="4"/>
  <c r="D3896" i="4"/>
  <c r="E3896" i="4"/>
  <c r="F3896" i="4"/>
  <c r="G3896" i="4"/>
  <c r="D3897" i="4"/>
  <c r="E3897" i="4"/>
  <c r="F3897" i="4"/>
  <c r="G3897" i="4"/>
  <c r="D3898" i="4"/>
  <c r="E3898" i="4"/>
  <c r="F3898" i="4"/>
  <c r="G3898" i="4"/>
  <c r="D3899" i="4"/>
  <c r="E3899" i="4"/>
  <c r="F3899" i="4"/>
  <c r="G3899" i="4"/>
  <c r="D3900" i="4"/>
  <c r="E3900" i="4"/>
  <c r="F3900" i="4"/>
  <c r="G3900" i="4"/>
  <c r="D3901" i="4"/>
  <c r="E3901" i="4"/>
  <c r="F3901" i="4"/>
  <c r="G3901" i="4"/>
  <c r="D3902" i="4"/>
  <c r="E3902" i="4"/>
  <c r="F3902" i="4"/>
  <c r="G3902" i="4"/>
  <c r="D3903" i="4"/>
  <c r="E3903" i="4"/>
  <c r="F3903" i="4"/>
  <c r="G3903" i="4"/>
  <c r="D3904" i="4"/>
  <c r="E3904" i="4"/>
  <c r="F3904" i="4"/>
  <c r="G3904" i="4"/>
  <c r="D3905" i="4"/>
  <c r="E3905" i="4"/>
  <c r="F3905" i="4"/>
  <c r="G3905" i="4"/>
  <c r="D3906" i="4"/>
  <c r="E3906" i="4"/>
  <c r="F3906" i="4"/>
  <c r="G3906" i="4"/>
  <c r="D3907" i="4"/>
  <c r="E3907" i="4"/>
  <c r="F3907" i="4"/>
  <c r="G3907" i="4"/>
  <c r="D3908" i="4"/>
  <c r="E3908" i="4"/>
  <c r="F3908" i="4"/>
  <c r="G3908" i="4"/>
  <c r="D3909" i="4"/>
  <c r="E3909" i="4"/>
  <c r="F3909" i="4"/>
  <c r="G3909" i="4"/>
  <c r="D3910" i="4"/>
  <c r="E3910" i="4"/>
  <c r="F3910" i="4"/>
  <c r="G3910" i="4"/>
  <c r="D3911" i="4"/>
  <c r="E3911" i="4"/>
  <c r="F3911" i="4"/>
  <c r="G3911" i="4"/>
  <c r="D3912" i="4"/>
  <c r="E3912" i="4"/>
  <c r="F3912" i="4"/>
  <c r="G3912" i="4"/>
  <c r="D3913" i="4"/>
  <c r="E3913" i="4"/>
  <c r="F3913" i="4"/>
  <c r="G3913" i="4"/>
  <c r="D3914" i="4"/>
  <c r="E3914" i="4"/>
  <c r="F3914" i="4"/>
  <c r="G3914" i="4"/>
  <c r="D3915" i="4"/>
  <c r="E3915" i="4"/>
  <c r="F3915" i="4"/>
  <c r="G3915" i="4"/>
  <c r="D3916" i="4"/>
  <c r="E3916" i="4"/>
  <c r="F3916" i="4"/>
  <c r="G3916" i="4"/>
  <c r="D3917" i="4"/>
  <c r="E3917" i="4"/>
  <c r="F3917" i="4"/>
  <c r="G3917" i="4"/>
  <c r="D3918" i="4"/>
  <c r="E3918" i="4"/>
  <c r="F3918" i="4"/>
  <c r="G3918" i="4"/>
  <c r="D3919" i="4"/>
  <c r="E3919" i="4"/>
  <c r="F3919" i="4"/>
  <c r="G3919" i="4"/>
  <c r="D3920" i="4"/>
  <c r="E3920" i="4"/>
  <c r="F3920" i="4"/>
  <c r="G3920" i="4"/>
  <c r="D3921" i="4"/>
  <c r="E3921" i="4"/>
  <c r="F3921" i="4"/>
  <c r="G3921" i="4"/>
  <c r="D3922" i="4"/>
  <c r="E3922" i="4"/>
  <c r="F3922" i="4"/>
  <c r="G3922" i="4"/>
  <c r="D3923" i="4"/>
  <c r="E3923" i="4"/>
  <c r="F3923" i="4"/>
  <c r="G3923" i="4"/>
  <c r="D3924" i="4"/>
  <c r="E3924" i="4"/>
  <c r="F3924" i="4"/>
  <c r="G3924" i="4"/>
  <c r="D3925" i="4"/>
  <c r="E3925" i="4"/>
  <c r="F3925" i="4"/>
  <c r="G3925" i="4"/>
  <c r="D3926" i="4"/>
  <c r="E3926" i="4"/>
  <c r="F3926" i="4"/>
  <c r="G3926" i="4"/>
  <c r="D3927" i="4"/>
  <c r="E3927" i="4"/>
  <c r="F3927" i="4"/>
  <c r="G3927" i="4"/>
  <c r="D3928" i="4"/>
  <c r="E3928" i="4"/>
  <c r="F3928" i="4"/>
  <c r="G3928" i="4"/>
  <c r="D3929" i="4"/>
  <c r="E3929" i="4"/>
  <c r="F3929" i="4"/>
  <c r="G3929" i="4"/>
  <c r="D3930" i="4"/>
  <c r="E3930" i="4"/>
  <c r="F3930" i="4"/>
  <c r="G3930" i="4"/>
  <c r="D3931" i="4"/>
  <c r="E3931" i="4"/>
  <c r="F3931" i="4"/>
  <c r="G3931" i="4"/>
  <c r="D3932" i="4"/>
  <c r="E3932" i="4"/>
  <c r="F3932" i="4"/>
  <c r="G3932" i="4"/>
  <c r="D3933" i="4"/>
  <c r="E3933" i="4"/>
  <c r="F3933" i="4"/>
  <c r="G3933" i="4"/>
  <c r="D3934" i="4"/>
  <c r="E3934" i="4"/>
  <c r="F3934" i="4"/>
  <c r="G3934" i="4"/>
  <c r="D3935" i="4"/>
  <c r="E3935" i="4"/>
  <c r="F3935" i="4"/>
  <c r="G3935" i="4"/>
  <c r="D3936" i="4"/>
  <c r="E3936" i="4"/>
  <c r="F3936" i="4"/>
  <c r="G3936" i="4"/>
  <c r="D3937" i="4"/>
  <c r="E3937" i="4"/>
  <c r="F3937" i="4"/>
  <c r="G3937" i="4"/>
  <c r="D3938" i="4"/>
  <c r="E3938" i="4"/>
  <c r="F3938" i="4"/>
  <c r="G3938" i="4"/>
  <c r="D3939" i="4"/>
  <c r="E3939" i="4"/>
  <c r="F3939" i="4"/>
  <c r="G3939" i="4"/>
  <c r="D3940" i="4"/>
  <c r="E3940" i="4"/>
  <c r="F3940" i="4"/>
  <c r="G3940" i="4"/>
  <c r="D3941" i="4"/>
  <c r="E3941" i="4"/>
  <c r="F3941" i="4"/>
  <c r="G3941" i="4"/>
  <c r="D3942" i="4"/>
  <c r="E3942" i="4"/>
  <c r="F3942" i="4"/>
  <c r="G3942" i="4"/>
  <c r="D3943" i="4"/>
  <c r="E3943" i="4"/>
  <c r="F3943" i="4"/>
  <c r="G3943" i="4"/>
  <c r="D3944" i="4"/>
  <c r="E3944" i="4"/>
  <c r="F3944" i="4"/>
  <c r="G3944" i="4"/>
  <c r="D3945" i="4"/>
  <c r="E3945" i="4"/>
  <c r="F3945" i="4"/>
  <c r="G3945" i="4"/>
  <c r="D3946" i="4"/>
  <c r="E3946" i="4"/>
  <c r="F3946" i="4"/>
  <c r="G3946" i="4"/>
  <c r="D3947" i="4"/>
  <c r="E3947" i="4"/>
  <c r="F3947" i="4"/>
  <c r="G3947" i="4"/>
  <c r="D3948" i="4"/>
  <c r="E3948" i="4"/>
  <c r="F3948" i="4"/>
  <c r="G3948" i="4"/>
  <c r="D3949" i="4"/>
  <c r="E3949" i="4"/>
  <c r="F3949" i="4"/>
  <c r="G3949" i="4"/>
  <c r="D3950" i="4"/>
  <c r="E3950" i="4"/>
  <c r="F3950" i="4"/>
  <c r="G3950" i="4"/>
  <c r="D3951" i="4"/>
  <c r="E3951" i="4"/>
  <c r="F3951" i="4"/>
  <c r="G3951" i="4"/>
  <c r="D3952" i="4"/>
  <c r="E3952" i="4"/>
  <c r="F3952" i="4"/>
  <c r="G3952" i="4"/>
  <c r="D3953" i="4"/>
  <c r="E3953" i="4"/>
  <c r="F3953" i="4"/>
  <c r="G3953" i="4"/>
  <c r="D3954" i="4"/>
  <c r="E3954" i="4"/>
  <c r="F3954" i="4"/>
  <c r="G3954" i="4"/>
  <c r="D3955" i="4"/>
  <c r="E3955" i="4"/>
  <c r="F3955" i="4"/>
  <c r="G3955" i="4"/>
  <c r="D3956" i="4"/>
  <c r="E3956" i="4"/>
  <c r="F3956" i="4"/>
  <c r="G3956" i="4"/>
  <c r="D3957" i="4"/>
  <c r="E3957" i="4"/>
  <c r="F3957" i="4"/>
  <c r="G3957" i="4"/>
  <c r="D3958" i="4"/>
  <c r="E3958" i="4"/>
  <c r="F3958" i="4"/>
  <c r="G3958" i="4"/>
  <c r="D3959" i="4"/>
  <c r="E3959" i="4"/>
  <c r="F3959" i="4"/>
  <c r="G3959" i="4"/>
  <c r="D3960" i="4"/>
  <c r="E3960" i="4"/>
  <c r="F3960" i="4"/>
  <c r="G3960" i="4"/>
  <c r="D3961" i="4"/>
  <c r="E3961" i="4"/>
  <c r="F3961" i="4"/>
  <c r="G3961" i="4"/>
  <c r="D3962" i="4"/>
  <c r="E3962" i="4"/>
  <c r="F3962" i="4"/>
  <c r="G3962" i="4"/>
  <c r="D3963" i="4"/>
  <c r="E3963" i="4"/>
  <c r="F3963" i="4"/>
  <c r="G3963" i="4"/>
  <c r="D3964" i="4"/>
  <c r="E3964" i="4"/>
  <c r="F3964" i="4"/>
  <c r="G3964" i="4"/>
  <c r="D3965" i="4"/>
  <c r="E3965" i="4"/>
  <c r="F3965" i="4"/>
  <c r="G3965" i="4"/>
  <c r="D3966" i="4"/>
  <c r="E3966" i="4"/>
  <c r="F3966" i="4"/>
  <c r="G3966" i="4"/>
  <c r="D3967" i="4"/>
  <c r="E3967" i="4"/>
  <c r="F3967" i="4"/>
  <c r="G3967" i="4"/>
  <c r="D3968" i="4"/>
  <c r="E3968" i="4"/>
  <c r="F3968" i="4"/>
  <c r="G3968" i="4"/>
  <c r="D3969" i="4"/>
  <c r="E3969" i="4"/>
  <c r="F3969" i="4"/>
  <c r="G3969" i="4"/>
  <c r="D3970" i="4"/>
  <c r="E3970" i="4"/>
  <c r="F3970" i="4"/>
  <c r="G3970" i="4"/>
  <c r="D3971" i="4"/>
  <c r="E3971" i="4"/>
  <c r="F3971" i="4"/>
  <c r="G3971" i="4"/>
  <c r="D3972" i="4"/>
  <c r="E3972" i="4"/>
  <c r="F3972" i="4"/>
  <c r="G3972" i="4"/>
  <c r="D3973" i="4"/>
  <c r="E3973" i="4"/>
  <c r="F3973" i="4"/>
  <c r="G3973" i="4"/>
  <c r="D3974" i="4"/>
  <c r="E3974" i="4"/>
  <c r="F3974" i="4"/>
  <c r="G3974" i="4"/>
  <c r="D3975" i="4"/>
  <c r="E3975" i="4"/>
  <c r="F3975" i="4"/>
  <c r="G3975" i="4"/>
  <c r="D3976" i="4"/>
  <c r="E3976" i="4"/>
  <c r="F3976" i="4"/>
  <c r="G3976" i="4"/>
  <c r="D3977" i="4"/>
  <c r="E3977" i="4"/>
  <c r="F3977" i="4"/>
  <c r="G3977" i="4"/>
  <c r="D3978" i="4"/>
  <c r="E3978" i="4"/>
  <c r="F3978" i="4"/>
  <c r="G3978" i="4"/>
  <c r="D3979" i="4"/>
  <c r="E3979" i="4"/>
  <c r="F3979" i="4"/>
  <c r="G3979" i="4"/>
  <c r="D3980" i="4"/>
  <c r="E3980" i="4"/>
  <c r="F3980" i="4"/>
  <c r="G3980" i="4"/>
  <c r="D3981" i="4"/>
  <c r="E3981" i="4"/>
  <c r="F3981" i="4"/>
  <c r="G3981" i="4"/>
  <c r="D3982" i="4"/>
  <c r="E3982" i="4"/>
  <c r="F3982" i="4"/>
  <c r="G3982" i="4"/>
  <c r="D3983" i="4"/>
  <c r="E3983" i="4"/>
  <c r="F3983" i="4"/>
  <c r="G3983" i="4"/>
  <c r="D3984" i="4"/>
  <c r="E3984" i="4"/>
  <c r="F3984" i="4"/>
  <c r="G3984" i="4"/>
  <c r="D3985" i="4"/>
  <c r="E3985" i="4"/>
  <c r="F3985" i="4"/>
  <c r="G3985" i="4"/>
  <c r="D3986" i="4"/>
  <c r="E3986" i="4"/>
  <c r="F3986" i="4"/>
  <c r="G3986" i="4"/>
  <c r="D3987" i="4"/>
  <c r="E3987" i="4"/>
  <c r="F3987" i="4"/>
  <c r="G3987" i="4"/>
  <c r="D3988" i="4"/>
  <c r="E3988" i="4"/>
  <c r="F3988" i="4"/>
  <c r="G3988" i="4"/>
  <c r="D3989" i="4"/>
  <c r="E3989" i="4"/>
  <c r="F3989" i="4"/>
  <c r="G3989" i="4"/>
  <c r="D3990" i="4"/>
  <c r="E3990" i="4"/>
  <c r="F3990" i="4"/>
  <c r="G3990" i="4"/>
  <c r="D3991" i="4"/>
  <c r="E3991" i="4"/>
  <c r="F3991" i="4"/>
  <c r="G3991" i="4"/>
  <c r="D3992" i="4"/>
  <c r="E3992" i="4"/>
  <c r="F3992" i="4"/>
  <c r="G3992" i="4"/>
  <c r="D3993" i="4"/>
  <c r="E3993" i="4"/>
  <c r="F3993" i="4"/>
  <c r="G3993" i="4"/>
  <c r="D3994" i="4"/>
  <c r="E3994" i="4"/>
  <c r="F3994" i="4"/>
  <c r="G3994" i="4"/>
  <c r="D3995" i="4"/>
  <c r="E3995" i="4"/>
  <c r="F3995" i="4"/>
  <c r="G3995" i="4"/>
  <c r="D3996" i="4"/>
  <c r="E3996" i="4"/>
  <c r="F3996" i="4"/>
  <c r="G3996" i="4"/>
  <c r="D3997" i="4"/>
  <c r="E3997" i="4"/>
  <c r="F3997" i="4"/>
  <c r="G3997" i="4"/>
  <c r="D3998" i="4"/>
  <c r="E3998" i="4"/>
  <c r="F3998" i="4"/>
  <c r="G3998" i="4"/>
  <c r="D3999" i="4"/>
  <c r="E3999" i="4"/>
  <c r="F3999" i="4"/>
  <c r="G3999" i="4"/>
  <c r="D4000" i="4"/>
  <c r="E4000" i="4"/>
  <c r="F4000" i="4"/>
  <c r="G4000" i="4"/>
  <c r="D4001" i="4"/>
  <c r="E4001" i="4"/>
  <c r="F4001" i="4"/>
  <c r="G4001" i="4"/>
  <c r="D4002" i="4"/>
  <c r="E4002" i="4"/>
  <c r="F4002" i="4"/>
  <c r="G4002" i="4"/>
  <c r="D4003" i="4"/>
  <c r="E4003" i="4"/>
  <c r="F4003" i="4"/>
  <c r="G4003" i="4"/>
  <c r="D4004" i="4"/>
  <c r="E4004" i="4"/>
  <c r="F4004" i="4"/>
  <c r="G4004" i="4"/>
  <c r="D4005" i="4"/>
  <c r="E4005" i="4"/>
  <c r="F4005" i="4"/>
  <c r="G4005" i="4"/>
  <c r="D4006" i="4"/>
  <c r="E4006" i="4"/>
  <c r="F4006" i="4"/>
  <c r="G4006" i="4"/>
  <c r="D4007" i="4"/>
  <c r="E4007" i="4"/>
  <c r="F4007" i="4"/>
  <c r="G4007" i="4"/>
  <c r="D4008" i="4"/>
  <c r="E4008" i="4"/>
  <c r="F4008" i="4"/>
  <c r="G4008" i="4"/>
  <c r="D4009" i="4"/>
  <c r="E4009" i="4"/>
  <c r="F4009" i="4"/>
  <c r="G4009" i="4"/>
  <c r="D4010" i="4"/>
  <c r="E4010" i="4"/>
  <c r="F4010" i="4"/>
  <c r="G4010" i="4"/>
  <c r="D4011" i="4"/>
  <c r="E4011" i="4"/>
  <c r="F4011" i="4"/>
  <c r="G4011" i="4"/>
  <c r="D4012" i="4"/>
  <c r="E4012" i="4"/>
  <c r="F4012" i="4"/>
  <c r="G4012" i="4"/>
  <c r="D4013" i="4"/>
  <c r="E4013" i="4"/>
  <c r="F4013" i="4"/>
  <c r="G4013" i="4"/>
  <c r="D4014" i="4"/>
  <c r="E4014" i="4"/>
  <c r="F4014" i="4"/>
  <c r="G4014" i="4"/>
  <c r="D4015" i="4"/>
  <c r="E4015" i="4"/>
  <c r="F4015" i="4"/>
  <c r="G4015" i="4"/>
  <c r="D4016" i="4"/>
  <c r="E4016" i="4"/>
  <c r="F4016" i="4"/>
  <c r="G4016" i="4"/>
  <c r="D4017" i="4"/>
  <c r="E4017" i="4"/>
  <c r="F4017" i="4"/>
  <c r="G4017" i="4"/>
  <c r="D4018" i="4"/>
  <c r="E4018" i="4"/>
  <c r="F4018" i="4"/>
  <c r="G4018" i="4"/>
  <c r="D4019" i="4"/>
  <c r="E4019" i="4"/>
  <c r="F4019" i="4"/>
  <c r="G4019" i="4"/>
  <c r="D4020" i="4"/>
  <c r="E4020" i="4"/>
  <c r="F4020" i="4"/>
  <c r="G4020" i="4"/>
  <c r="D4021" i="4"/>
  <c r="E4021" i="4"/>
  <c r="F4021" i="4"/>
  <c r="G4021" i="4"/>
  <c r="D4022" i="4"/>
  <c r="E4022" i="4"/>
  <c r="F4022" i="4"/>
  <c r="G4022" i="4"/>
  <c r="D4023" i="4"/>
  <c r="E4023" i="4"/>
  <c r="F4023" i="4"/>
  <c r="G4023" i="4"/>
  <c r="D4024" i="4"/>
  <c r="E4024" i="4"/>
  <c r="F4024" i="4"/>
  <c r="G4024" i="4"/>
  <c r="D4025" i="4"/>
  <c r="E4025" i="4"/>
  <c r="F4025" i="4"/>
  <c r="G4025" i="4"/>
  <c r="D4026" i="4"/>
  <c r="E4026" i="4"/>
  <c r="F4026" i="4"/>
  <c r="G4026" i="4"/>
  <c r="D4027" i="4"/>
  <c r="E4027" i="4"/>
  <c r="F4027" i="4"/>
  <c r="G4027" i="4"/>
  <c r="D4028" i="4"/>
  <c r="E4028" i="4"/>
  <c r="F4028" i="4"/>
  <c r="G4028" i="4"/>
  <c r="D4029" i="4"/>
  <c r="E4029" i="4"/>
  <c r="F4029" i="4"/>
  <c r="G4029" i="4"/>
  <c r="D4030" i="4"/>
  <c r="E4030" i="4"/>
  <c r="F4030" i="4"/>
  <c r="G4030" i="4"/>
  <c r="D4031" i="4"/>
  <c r="E4031" i="4"/>
  <c r="F4031" i="4"/>
  <c r="G4031" i="4"/>
  <c r="D4032" i="4"/>
  <c r="E4032" i="4"/>
  <c r="F4032" i="4"/>
  <c r="G4032" i="4"/>
  <c r="D4033" i="4"/>
  <c r="E4033" i="4"/>
  <c r="F4033" i="4"/>
  <c r="G4033" i="4"/>
  <c r="D4034" i="4"/>
  <c r="E4034" i="4"/>
  <c r="F4034" i="4"/>
  <c r="G4034" i="4"/>
  <c r="D4035" i="4"/>
  <c r="E4035" i="4"/>
  <c r="F4035" i="4"/>
  <c r="G4035" i="4"/>
  <c r="D4036" i="4"/>
  <c r="E4036" i="4"/>
  <c r="F4036" i="4"/>
  <c r="G4036" i="4"/>
  <c r="D4037" i="4"/>
  <c r="E4037" i="4"/>
  <c r="F4037" i="4"/>
  <c r="G4037" i="4"/>
  <c r="D4038" i="4"/>
  <c r="E4038" i="4"/>
  <c r="F4038" i="4"/>
  <c r="G4038" i="4"/>
  <c r="D4039" i="4"/>
  <c r="E4039" i="4"/>
  <c r="F4039" i="4"/>
  <c r="G4039" i="4"/>
  <c r="D4040" i="4"/>
  <c r="E4040" i="4"/>
  <c r="F4040" i="4"/>
  <c r="G4040" i="4"/>
  <c r="D4041" i="4"/>
  <c r="E4041" i="4"/>
  <c r="F4041" i="4"/>
  <c r="G4041" i="4"/>
  <c r="D4042" i="4"/>
  <c r="E4042" i="4"/>
  <c r="F4042" i="4"/>
  <c r="G4042" i="4"/>
  <c r="D4043" i="4"/>
  <c r="E4043" i="4"/>
  <c r="F4043" i="4"/>
  <c r="G4043" i="4"/>
  <c r="D4044" i="4"/>
  <c r="E4044" i="4"/>
  <c r="F4044" i="4"/>
  <c r="G4044" i="4"/>
  <c r="D4045" i="4"/>
  <c r="E4045" i="4"/>
  <c r="F4045" i="4"/>
  <c r="G4045" i="4"/>
  <c r="D4046" i="4"/>
  <c r="E4046" i="4"/>
  <c r="F4046" i="4"/>
  <c r="G4046" i="4"/>
  <c r="D4047" i="4"/>
  <c r="E4047" i="4"/>
  <c r="F4047" i="4"/>
  <c r="G4047" i="4"/>
  <c r="D4048" i="4"/>
  <c r="E4048" i="4"/>
  <c r="F4048" i="4"/>
  <c r="G4048" i="4"/>
  <c r="D4049" i="4"/>
  <c r="E4049" i="4"/>
  <c r="F4049" i="4"/>
  <c r="G4049" i="4"/>
  <c r="D4050" i="4"/>
  <c r="E4050" i="4"/>
  <c r="F4050" i="4"/>
  <c r="G4050" i="4"/>
  <c r="D4051" i="4"/>
  <c r="E4051" i="4"/>
  <c r="F4051" i="4"/>
  <c r="G4051" i="4"/>
  <c r="D4052" i="4"/>
  <c r="E4052" i="4"/>
  <c r="F4052" i="4"/>
  <c r="G4052" i="4"/>
  <c r="D4053" i="4"/>
  <c r="E4053" i="4"/>
  <c r="F4053" i="4"/>
  <c r="G4053" i="4"/>
  <c r="D4054" i="4"/>
  <c r="E4054" i="4"/>
  <c r="F4054" i="4"/>
  <c r="G4054" i="4"/>
  <c r="D4055" i="4"/>
  <c r="E4055" i="4"/>
  <c r="F4055" i="4"/>
  <c r="G4055" i="4"/>
  <c r="D4056" i="4"/>
  <c r="E4056" i="4"/>
  <c r="F4056" i="4"/>
  <c r="G4056" i="4"/>
  <c r="D4057" i="4"/>
  <c r="E4057" i="4"/>
  <c r="F4057" i="4"/>
  <c r="G4057" i="4"/>
  <c r="H3" i="7"/>
  <c r="H4" i="7"/>
  <c r="J4" i="7" s="1"/>
  <c r="H5" i="7"/>
  <c r="H6" i="7"/>
  <c r="J6" i="7" s="1"/>
  <c r="H7" i="7"/>
  <c r="H8" i="7"/>
  <c r="J8" i="7" s="1"/>
  <c r="H9" i="7"/>
  <c r="H10" i="7"/>
  <c r="H11" i="7"/>
  <c r="J11" i="7" s="1"/>
  <c r="H12" i="7"/>
  <c r="H13" i="7"/>
  <c r="J13" i="7" s="1"/>
  <c r="H14" i="7"/>
  <c r="J14" i="7" s="1"/>
  <c r="H15" i="7"/>
  <c r="H16" i="7"/>
  <c r="J16" i="7" s="1"/>
  <c r="H30" i="7"/>
  <c r="H17" i="7"/>
  <c r="H18" i="7"/>
  <c r="H19" i="7"/>
  <c r="J18" i="7" s="1"/>
  <c r="H20" i="7"/>
  <c r="H21" i="7"/>
  <c r="H22" i="7"/>
  <c r="H23" i="7"/>
  <c r="H24" i="7"/>
  <c r="J23" i="7" s="1"/>
  <c r="H25" i="7"/>
  <c r="J25" i="7" s="1"/>
  <c r="H26" i="7"/>
  <c r="H27" i="7"/>
  <c r="J27" i="7" s="1"/>
  <c r="H28" i="7"/>
  <c r="H29" i="7"/>
  <c r="H31" i="7"/>
  <c r="J31" i="7" s="1"/>
  <c r="H32" i="7"/>
  <c r="H33" i="7"/>
  <c r="H34" i="7"/>
  <c r="H35" i="7"/>
  <c r="H36" i="7"/>
  <c r="J36" i="7" s="1"/>
  <c r="H37" i="7"/>
  <c r="J37" i="7" s="1"/>
  <c r="H38" i="7"/>
  <c r="J38" i="7" s="1"/>
  <c r="H39" i="7"/>
  <c r="H40" i="7"/>
  <c r="J40" i="7" s="1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J5" i="7" s="1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2" i="5"/>
  <c r="J3" i="7"/>
  <c r="I3" i="7"/>
  <c r="K3" i="7" s="1"/>
  <c r="I4" i="7"/>
  <c r="K4" i="7" s="1"/>
  <c r="I5" i="7"/>
  <c r="K5" i="7" s="1"/>
  <c r="I6" i="7"/>
  <c r="K6" i="7" s="1"/>
  <c r="M6" i="7"/>
  <c r="J7" i="7"/>
  <c r="I7" i="7"/>
  <c r="K7" i="7" s="1"/>
  <c r="I8" i="7"/>
  <c r="K8" i="7" s="1"/>
  <c r="J9" i="7"/>
  <c r="I9" i="7"/>
  <c r="K9" i="7" s="1"/>
  <c r="J10" i="7"/>
  <c r="I10" i="7"/>
  <c r="K10" i="7" s="1"/>
  <c r="I11" i="7"/>
  <c r="K11" i="7" s="1"/>
  <c r="J12" i="7"/>
  <c r="I12" i="7"/>
  <c r="K12" i="7" s="1"/>
  <c r="I13" i="7"/>
  <c r="K13" i="7" s="1"/>
  <c r="I14" i="7"/>
  <c r="K14" i="7" s="1"/>
  <c r="M14" i="7"/>
  <c r="J15" i="7"/>
  <c r="I15" i="7"/>
  <c r="K15" i="7" s="1"/>
  <c r="I16" i="7"/>
  <c r="K16" i="7" s="1"/>
  <c r="I30" i="7"/>
  <c r="J17" i="7"/>
  <c r="I17" i="7"/>
  <c r="K17" i="7" s="1"/>
  <c r="I18" i="7"/>
  <c r="J19" i="7"/>
  <c r="I19" i="7"/>
  <c r="K19" i="7" s="1"/>
  <c r="J20" i="7"/>
  <c r="I20" i="7"/>
  <c r="I21" i="7"/>
  <c r="M21" i="7"/>
  <c r="I22" i="7"/>
  <c r="K22" i="7" s="1"/>
  <c r="I23" i="7"/>
  <c r="M23" i="7"/>
  <c r="I24" i="7"/>
  <c r="K24" i="7" s="1"/>
  <c r="I25" i="7"/>
  <c r="K25" i="7" s="1"/>
  <c r="J26" i="7"/>
  <c r="I26" i="7"/>
  <c r="I27" i="7"/>
  <c r="M27" i="7"/>
  <c r="I28" i="7"/>
  <c r="K28" i="7" s="1"/>
  <c r="J29" i="7"/>
  <c r="I29" i="7"/>
  <c r="M29" i="7"/>
  <c r="I31" i="7"/>
  <c r="K31" i="7" s="1"/>
  <c r="J32" i="7"/>
  <c r="I32" i="7"/>
  <c r="K32" i="7" s="1"/>
  <c r="J33" i="7"/>
  <c r="I33" i="7"/>
  <c r="K33" i="7" s="1"/>
  <c r="J34" i="7"/>
  <c r="I34" i="7"/>
  <c r="M34" i="7" s="1"/>
  <c r="J35" i="7"/>
  <c r="I35" i="7"/>
  <c r="K35" i="7" s="1"/>
  <c r="I36" i="7"/>
  <c r="K36" i="7" s="1"/>
  <c r="I37" i="7"/>
  <c r="K37" i="7" s="1"/>
  <c r="I38" i="7"/>
  <c r="K38" i="7" s="1"/>
  <c r="J39" i="7"/>
  <c r="I39" i="7"/>
  <c r="K39" i="7" s="1"/>
  <c r="I40" i="7"/>
  <c r="K40" i="7" s="1"/>
  <c r="H41" i="7"/>
  <c r="H2" i="7"/>
  <c r="I2" i="7"/>
  <c r="T2" i="1"/>
  <c r="T3" i="1"/>
  <c r="X2" i="1"/>
  <c r="X3" i="1"/>
  <c r="X4" i="1"/>
  <c r="O3044" i="4"/>
  <c r="N3135" i="4"/>
  <c r="O3388" i="4"/>
  <c r="N3421" i="4"/>
  <c r="O3564" i="4"/>
  <c r="O3573" i="4"/>
  <c r="O3609" i="4"/>
  <c r="O3648" i="4"/>
  <c r="O3668" i="4"/>
  <c r="O3676" i="4"/>
  <c r="O3694" i="4"/>
  <c r="O3712" i="4"/>
  <c r="N3748" i="4"/>
  <c r="N3922" i="4"/>
  <c r="N3928" i="4"/>
  <c r="O3958" i="4"/>
  <c r="N3972" i="4"/>
  <c r="N3984" i="4"/>
  <c r="N3987" i="4"/>
  <c r="O4002" i="4"/>
  <c r="O4047" i="4"/>
  <c r="O4050" i="4"/>
  <c r="C2" i="12"/>
  <c r="E11" i="6"/>
  <c r="E10" i="6"/>
  <c r="E8" i="6"/>
  <c r="E22" i="6"/>
  <c r="E6" i="6"/>
  <c r="E20" i="6"/>
  <c r="K2" i="7" s="1"/>
  <c r="M2" i="7" s="1"/>
  <c r="E4" i="6"/>
  <c r="E13" i="6"/>
  <c r="E17" i="6"/>
  <c r="E15" i="6"/>
  <c r="E3" i="6"/>
  <c r="E7" i="6"/>
  <c r="E2" i="6"/>
  <c r="E14" i="6"/>
  <c r="E16" i="6"/>
  <c r="E18" i="6"/>
  <c r="E12" i="6"/>
  <c r="E5" i="6"/>
  <c r="E21" i="6"/>
  <c r="E19" i="6"/>
  <c r="E9" i="6"/>
  <c r="J2" i="7"/>
  <c r="L2" i="7" s="1"/>
  <c r="U3" i="1"/>
  <c r="T4" i="1"/>
  <c r="U4" i="1"/>
  <c r="T5" i="1"/>
  <c r="U5" i="1"/>
  <c r="T6" i="1"/>
  <c r="U6" i="1"/>
  <c r="T7" i="1"/>
  <c r="U7" i="1"/>
  <c r="T8" i="1"/>
  <c r="U8" i="1"/>
  <c r="T9" i="1"/>
  <c r="U9" i="1"/>
  <c r="T10" i="1"/>
  <c r="U10" i="1"/>
  <c r="T11" i="1"/>
  <c r="U11" i="1"/>
  <c r="T12" i="1"/>
  <c r="U12" i="1"/>
  <c r="T13" i="1"/>
  <c r="U13" i="1"/>
  <c r="T14" i="1"/>
  <c r="U14" i="1"/>
  <c r="T15" i="1"/>
  <c r="U15" i="1"/>
  <c r="T16" i="1"/>
  <c r="U16" i="1"/>
  <c r="T17" i="1"/>
  <c r="U17" i="1"/>
  <c r="T18" i="1"/>
  <c r="U18" i="1"/>
  <c r="T19" i="1"/>
  <c r="U19" i="1"/>
  <c r="T20" i="1"/>
  <c r="U20" i="1"/>
  <c r="T21" i="1"/>
  <c r="U21" i="1"/>
  <c r="T22" i="1"/>
  <c r="U22" i="1"/>
  <c r="T23" i="1"/>
  <c r="U23" i="1"/>
  <c r="T24" i="1"/>
  <c r="U24" i="1"/>
  <c r="T25" i="1"/>
  <c r="U25" i="1"/>
  <c r="T26" i="1"/>
  <c r="U26" i="1"/>
  <c r="T27" i="1"/>
  <c r="U27" i="1"/>
  <c r="T28" i="1"/>
  <c r="U28" i="1"/>
  <c r="T29" i="1"/>
  <c r="U29" i="1"/>
  <c r="T30" i="1"/>
  <c r="U30" i="1"/>
  <c r="T31" i="1"/>
  <c r="U31" i="1"/>
  <c r="T32" i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U43" i="1"/>
  <c r="T44" i="1"/>
  <c r="U44" i="1"/>
  <c r="T45" i="1"/>
  <c r="U45" i="1"/>
  <c r="T46" i="1"/>
  <c r="U46" i="1"/>
  <c r="T47" i="1"/>
  <c r="U47" i="1"/>
  <c r="T48" i="1"/>
  <c r="U48" i="1"/>
  <c r="T49" i="1"/>
  <c r="U49" i="1"/>
  <c r="T50" i="1"/>
  <c r="U50" i="1"/>
  <c r="T51" i="1"/>
  <c r="U51" i="1"/>
  <c r="T52" i="1"/>
  <c r="U52" i="1"/>
  <c r="T53" i="1"/>
  <c r="U53" i="1"/>
  <c r="T54" i="1"/>
  <c r="U54" i="1"/>
  <c r="T55" i="1"/>
  <c r="U55" i="1"/>
  <c r="T56" i="1"/>
  <c r="U56" i="1"/>
  <c r="T57" i="1"/>
  <c r="U57" i="1"/>
  <c r="T58" i="1"/>
  <c r="U58" i="1"/>
  <c r="T59" i="1"/>
  <c r="U59" i="1"/>
  <c r="T60" i="1"/>
  <c r="U60" i="1"/>
  <c r="T61" i="1"/>
  <c r="U61" i="1"/>
  <c r="T62" i="1"/>
  <c r="U62" i="1"/>
  <c r="T63" i="1"/>
  <c r="U63" i="1"/>
  <c r="T64" i="1"/>
  <c r="U64" i="1"/>
  <c r="T65" i="1"/>
  <c r="U65" i="1"/>
  <c r="T66" i="1"/>
  <c r="U66" i="1"/>
  <c r="T67" i="1"/>
  <c r="U67" i="1"/>
  <c r="T68" i="1"/>
  <c r="U68" i="1"/>
  <c r="T69" i="1"/>
  <c r="U69" i="1"/>
  <c r="T70" i="1"/>
  <c r="U70" i="1"/>
  <c r="T71" i="1"/>
  <c r="U71" i="1"/>
  <c r="T72" i="1"/>
  <c r="U72" i="1"/>
  <c r="T73" i="1"/>
  <c r="U73" i="1"/>
  <c r="T74" i="1"/>
  <c r="U74" i="1"/>
  <c r="T75" i="1"/>
  <c r="U75" i="1"/>
  <c r="T76" i="1"/>
  <c r="U76" i="1"/>
  <c r="T77" i="1"/>
  <c r="U77" i="1"/>
  <c r="T78" i="1"/>
  <c r="U78" i="1"/>
  <c r="T79" i="1"/>
  <c r="U79" i="1"/>
  <c r="T80" i="1"/>
  <c r="U80" i="1"/>
  <c r="T81" i="1"/>
  <c r="U81" i="1"/>
  <c r="T82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U101" i="1"/>
  <c r="T102" i="1"/>
  <c r="U102" i="1"/>
  <c r="T103" i="1"/>
  <c r="U103" i="1"/>
  <c r="T104" i="1"/>
  <c r="U104" i="1"/>
  <c r="T105" i="1"/>
  <c r="U105" i="1"/>
  <c r="U2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I74" i="1"/>
  <c r="H74" i="1"/>
  <c r="A19" i="6"/>
  <c r="A21" i="6"/>
  <c r="A5" i="6"/>
  <c r="A12" i="6"/>
  <c r="A18" i="6"/>
  <c r="A16" i="6"/>
  <c r="A14" i="6"/>
  <c r="A2" i="6"/>
  <c r="A7" i="6"/>
  <c r="A3" i="6"/>
  <c r="A15" i="6"/>
  <c r="A17" i="6"/>
  <c r="A13" i="6"/>
  <c r="A4" i="6"/>
  <c r="A20" i="6"/>
  <c r="A6" i="6"/>
  <c r="A22" i="6"/>
  <c r="A8" i="6"/>
  <c r="A10" i="6"/>
  <c r="A11" i="6"/>
  <c r="A9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W105" i="1"/>
  <c r="X105" i="1" s="1"/>
  <c r="A105" i="1"/>
  <c r="W104" i="1"/>
  <c r="X104" i="1" s="1"/>
  <c r="AA104" i="1" s="1"/>
  <c r="A104" i="1"/>
  <c r="W103" i="1"/>
  <c r="X103" i="1" s="1"/>
  <c r="A103" i="1"/>
  <c r="W102" i="1"/>
  <c r="X102" i="1" s="1"/>
  <c r="Y102" i="1" s="1"/>
  <c r="A102" i="1"/>
  <c r="W101" i="1"/>
  <c r="X101" i="1" s="1"/>
  <c r="AA101" i="1" s="1"/>
  <c r="A101" i="1"/>
  <c r="W100" i="1"/>
  <c r="X100" i="1" s="1"/>
  <c r="A100" i="1"/>
  <c r="W99" i="1"/>
  <c r="X99" i="1" s="1"/>
  <c r="A99" i="1"/>
  <c r="W98" i="1"/>
  <c r="X98" i="1" s="1"/>
  <c r="Y98" i="1" s="1"/>
  <c r="A98" i="1"/>
  <c r="W97" i="1"/>
  <c r="X97" i="1" s="1"/>
  <c r="A97" i="1"/>
  <c r="W96" i="1"/>
  <c r="X96" i="1" s="1"/>
  <c r="A96" i="1"/>
  <c r="W95" i="1"/>
  <c r="X95" i="1" s="1"/>
  <c r="A95" i="1"/>
  <c r="W94" i="1"/>
  <c r="X94" i="1" s="1"/>
  <c r="A94" i="1"/>
  <c r="W93" i="1"/>
  <c r="X93" i="1" s="1"/>
  <c r="A93" i="1"/>
  <c r="W92" i="1"/>
  <c r="X92" i="1" s="1"/>
  <c r="AA92" i="1" s="1"/>
  <c r="A92" i="1"/>
  <c r="W91" i="1"/>
  <c r="X91" i="1" s="1"/>
  <c r="AA91" i="1" s="1"/>
  <c r="A91" i="1"/>
  <c r="W90" i="1"/>
  <c r="X90" i="1" s="1"/>
  <c r="A90" i="1"/>
  <c r="W89" i="1"/>
  <c r="X89" i="1" s="1"/>
  <c r="A89" i="1"/>
  <c r="W88" i="1"/>
  <c r="X88" i="1" s="1"/>
  <c r="A88" i="1"/>
  <c r="W87" i="1"/>
  <c r="X87" i="1" s="1"/>
  <c r="A87" i="1"/>
  <c r="W86" i="1"/>
  <c r="X86" i="1" s="1"/>
  <c r="A86" i="1"/>
  <c r="W85" i="1"/>
  <c r="X85" i="1" s="1"/>
  <c r="A85" i="1"/>
  <c r="W84" i="1"/>
  <c r="X84" i="1" s="1"/>
  <c r="A84" i="1"/>
  <c r="W83" i="1"/>
  <c r="X83" i="1" s="1"/>
  <c r="Y83" i="1" s="1"/>
  <c r="A83" i="1"/>
  <c r="W82" i="1"/>
  <c r="X82" i="1" s="1"/>
  <c r="A82" i="1"/>
  <c r="W81" i="1"/>
  <c r="X81" i="1" s="1"/>
  <c r="A81" i="1"/>
  <c r="W80" i="1"/>
  <c r="X80" i="1" s="1"/>
  <c r="AA80" i="1" s="1"/>
  <c r="A80" i="1"/>
  <c r="W79" i="1"/>
  <c r="X79" i="1" s="1"/>
  <c r="A79" i="1"/>
  <c r="W78" i="1"/>
  <c r="X78" i="1" s="1"/>
  <c r="A78" i="1"/>
  <c r="W77" i="1"/>
  <c r="X77" i="1" s="1"/>
  <c r="A77" i="1"/>
  <c r="W76" i="1"/>
  <c r="X76" i="1" s="1"/>
  <c r="AA76" i="1" s="1"/>
  <c r="A76" i="1"/>
  <c r="W75" i="1"/>
  <c r="X75" i="1" s="1"/>
  <c r="A75" i="1"/>
  <c r="W74" i="1"/>
  <c r="X74" i="1" s="1"/>
  <c r="A74" i="1"/>
  <c r="X73" i="1"/>
  <c r="AA73" i="1" s="1"/>
  <c r="W73" i="1"/>
  <c r="A73" i="1"/>
  <c r="X72" i="1"/>
  <c r="W72" i="1"/>
  <c r="A72" i="1"/>
  <c r="X71" i="1"/>
  <c r="AA71" i="1" s="1"/>
  <c r="W71" i="1"/>
  <c r="A71" i="1"/>
  <c r="X70" i="1"/>
  <c r="W70" i="1"/>
  <c r="A70" i="1"/>
  <c r="X69" i="1"/>
  <c r="Y69" i="1" s="1"/>
  <c r="W69" i="1"/>
  <c r="A69" i="1"/>
  <c r="X68" i="1"/>
  <c r="W68" i="1"/>
  <c r="A68" i="1"/>
  <c r="X67" i="1"/>
  <c r="AA67" i="1" s="1"/>
  <c r="W67" i="1"/>
  <c r="A67" i="1"/>
  <c r="X66" i="1"/>
  <c r="AA66" i="1" s="1"/>
  <c r="W66" i="1"/>
  <c r="A66" i="1"/>
  <c r="X65" i="1"/>
  <c r="W65" i="1"/>
  <c r="A65" i="1"/>
  <c r="X64" i="1"/>
  <c r="W64" i="1"/>
  <c r="A64" i="1"/>
  <c r="X63" i="1"/>
  <c r="Y63" i="1" s="1"/>
  <c r="W63" i="1"/>
  <c r="A63" i="1"/>
  <c r="X62" i="1"/>
  <c r="AA62" i="1" s="1"/>
  <c r="W62" i="1"/>
  <c r="A62" i="1"/>
  <c r="X61" i="1"/>
  <c r="Y61" i="1" s="1"/>
  <c r="W61" i="1"/>
  <c r="A61" i="1"/>
  <c r="X60" i="1"/>
  <c r="W60" i="1"/>
  <c r="A60" i="1"/>
  <c r="X59" i="1"/>
  <c r="AA59" i="1" s="1"/>
  <c r="W59" i="1"/>
  <c r="A59" i="1"/>
  <c r="X58" i="1"/>
  <c r="AA58" i="1" s="1"/>
  <c r="W58" i="1"/>
  <c r="A58" i="1"/>
  <c r="X57" i="1"/>
  <c r="AA57" i="1" s="1"/>
  <c r="W57" i="1"/>
  <c r="A57" i="1"/>
  <c r="X56" i="1"/>
  <c r="W56" i="1"/>
  <c r="A56" i="1"/>
  <c r="X55" i="1"/>
  <c r="AA55" i="1" s="1"/>
  <c r="W55" i="1"/>
  <c r="A55" i="1"/>
  <c r="X54" i="1"/>
  <c r="AA54" i="1" s="1"/>
  <c r="W54" i="1"/>
  <c r="A54" i="1"/>
  <c r="X53" i="1"/>
  <c r="W53" i="1"/>
  <c r="A53" i="1"/>
  <c r="X52" i="1"/>
  <c r="AA52" i="1" s="1"/>
  <c r="W52" i="1"/>
  <c r="A52" i="1"/>
  <c r="X51" i="1"/>
  <c r="AA51" i="1" s="1"/>
  <c r="W51" i="1"/>
  <c r="A51" i="1"/>
  <c r="X50" i="1"/>
  <c r="W50" i="1"/>
  <c r="A50" i="1"/>
  <c r="X49" i="1"/>
  <c r="W49" i="1"/>
  <c r="A49" i="1"/>
  <c r="X48" i="1"/>
  <c r="AA48" i="1" s="1"/>
  <c r="W48" i="1"/>
  <c r="A48" i="1"/>
  <c r="X47" i="1"/>
  <c r="W47" i="1"/>
  <c r="A47" i="1"/>
  <c r="X46" i="1"/>
  <c r="AA46" i="1" s="1"/>
  <c r="W46" i="1"/>
  <c r="A46" i="1"/>
  <c r="X45" i="1"/>
  <c r="W45" i="1"/>
  <c r="A45" i="1"/>
  <c r="X44" i="1"/>
  <c r="W44" i="1"/>
  <c r="A44" i="1"/>
  <c r="X43" i="1"/>
  <c r="AA43" i="1" s="1"/>
  <c r="W43" i="1"/>
  <c r="A43" i="1"/>
  <c r="X42" i="1"/>
  <c r="W42" i="1"/>
  <c r="A42" i="1"/>
  <c r="X41" i="1"/>
  <c r="AA41" i="1" s="1"/>
  <c r="W41" i="1"/>
  <c r="A41" i="1"/>
  <c r="X40" i="1"/>
  <c r="AA40" i="1" s="1"/>
  <c r="W40" i="1"/>
  <c r="A40" i="1"/>
  <c r="X39" i="1"/>
  <c r="AA39" i="1" s="1"/>
  <c r="W39" i="1"/>
  <c r="A39" i="1"/>
  <c r="X38" i="1"/>
  <c r="W38" i="1"/>
  <c r="A38" i="1"/>
  <c r="X37" i="1"/>
  <c r="AA37" i="1" s="1"/>
  <c r="W37" i="1"/>
  <c r="A37" i="1"/>
  <c r="X36" i="1"/>
  <c r="AA36" i="1" s="1"/>
  <c r="W36" i="1"/>
  <c r="A36" i="1"/>
  <c r="X35" i="1"/>
  <c r="W35" i="1"/>
  <c r="A35" i="1"/>
  <c r="X34" i="1"/>
  <c r="AA34" i="1" s="1"/>
  <c r="W34" i="1"/>
  <c r="A34" i="1"/>
  <c r="X33" i="1"/>
  <c r="Y33" i="1" s="1"/>
  <c r="W33" i="1"/>
  <c r="A33" i="1"/>
  <c r="X32" i="1"/>
  <c r="W32" i="1"/>
  <c r="A32" i="1"/>
  <c r="X31" i="1"/>
  <c r="Y31" i="1" s="1"/>
  <c r="W31" i="1"/>
  <c r="A31" i="1"/>
  <c r="X30" i="1"/>
  <c r="Y30" i="1" s="1"/>
  <c r="W30" i="1"/>
  <c r="A30" i="1"/>
  <c r="X29" i="1"/>
  <c r="W29" i="1"/>
  <c r="A29" i="1"/>
  <c r="X28" i="1"/>
  <c r="W28" i="1"/>
  <c r="A28" i="1"/>
  <c r="X27" i="1"/>
  <c r="Y27" i="1" s="1"/>
  <c r="W27" i="1"/>
  <c r="A27" i="1"/>
  <c r="X26" i="1"/>
  <c r="W26" i="1"/>
  <c r="A26" i="1"/>
  <c r="X25" i="1"/>
  <c r="Y25" i="1" s="1"/>
  <c r="W25" i="1"/>
  <c r="A25" i="1"/>
  <c r="X24" i="1"/>
  <c r="Y24" i="1" s="1"/>
  <c r="W24" i="1"/>
  <c r="A24" i="1"/>
  <c r="X23" i="1"/>
  <c r="W23" i="1"/>
  <c r="A23" i="1"/>
  <c r="X22" i="1"/>
  <c r="W22" i="1"/>
  <c r="A22" i="1"/>
  <c r="X21" i="1"/>
  <c r="Y21" i="1" s="1"/>
  <c r="W21" i="1"/>
  <c r="A21" i="1"/>
  <c r="X20" i="1"/>
  <c r="W20" i="1"/>
  <c r="A20" i="1"/>
  <c r="X19" i="1"/>
  <c r="Y19" i="1" s="1"/>
  <c r="W19" i="1"/>
  <c r="A19" i="1"/>
  <c r="X18" i="1"/>
  <c r="Y18" i="1" s="1"/>
  <c r="W18" i="1"/>
  <c r="A18" i="1"/>
  <c r="X17" i="1"/>
  <c r="W17" i="1"/>
  <c r="A17" i="1"/>
  <c r="X16" i="1"/>
  <c r="W16" i="1"/>
  <c r="A16" i="1"/>
  <c r="X15" i="1"/>
  <c r="Y15" i="1" s="1"/>
  <c r="W15" i="1"/>
  <c r="A15" i="1"/>
  <c r="X14" i="1"/>
  <c r="W14" i="1"/>
  <c r="A14" i="1"/>
  <c r="X13" i="1"/>
  <c r="Y13" i="1" s="1"/>
  <c r="W13" i="1"/>
  <c r="A13" i="1"/>
  <c r="X12" i="1"/>
  <c r="W12" i="1"/>
  <c r="A12" i="1"/>
  <c r="X11" i="1"/>
  <c r="W11" i="1"/>
  <c r="A11" i="1"/>
  <c r="X10" i="1"/>
  <c r="W10" i="1"/>
  <c r="A10" i="1"/>
  <c r="X9" i="1"/>
  <c r="Y9" i="1" s="1"/>
  <c r="W9" i="1"/>
  <c r="A9" i="1"/>
  <c r="X8" i="1"/>
  <c r="W8" i="1"/>
  <c r="A8" i="1"/>
  <c r="X7" i="1"/>
  <c r="Y7" i="1" s="1"/>
  <c r="W7" i="1"/>
  <c r="A7" i="1"/>
  <c r="X6" i="1"/>
  <c r="Y6" i="1" s="1"/>
  <c r="W6" i="1"/>
  <c r="A6" i="1"/>
  <c r="C3822" i="4" s="1"/>
  <c r="X5" i="1"/>
  <c r="W5" i="1"/>
  <c r="A5" i="1"/>
  <c r="W4" i="1"/>
  <c r="A4" i="1"/>
  <c r="C3704" i="4" s="1"/>
  <c r="W3" i="1"/>
  <c r="A3" i="1"/>
  <c r="W2" i="1"/>
  <c r="A2" i="1"/>
  <c r="C3810" i="4" s="1"/>
  <c r="N3745" i="4" l="1"/>
  <c r="N3659" i="4"/>
  <c r="S4092" i="4"/>
  <c r="T4092" i="4"/>
  <c r="U4092" i="4"/>
  <c r="N4092" i="4"/>
  <c r="V4092" i="4"/>
  <c r="W4092" i="4"/>
  <c r="X4092" i="4"/>
  <c r="L4092" i="4"/>
  <c r="M4092" i="4" s="1"/>
  <c r="J4092" i="4"/>
  <c r="K4092" i="4" s="1"/>
  <c r="O4092" i="4"/>
  <c r="C4092" i="4"/>
  <c r="Y4092" i="4" s="1"/>
  <c r="AB4092" i="4" s="1"/>
  <c r="S4080" i="4"/>
  <c r="T4080" i="4"/>
  <c r="U4080" i="4"/>
  <c r="V4080" i="4"/>
  <c r="W4080" i="4"/>
  <c r="X4080" i="4"/>
  <c r="J4080" i="4"/>
  <c r="K4080" i="4" s="1"/>
  <c r="O4080" i="4"/>
  <c r="N4080" i="4"/>
  <c r="L4080" i="4"/>
  <c r="M4080" i="4" s="1"/>
  <c r="C4080" i="4"/>
  <c r="Y4080" i="4" s="1"/>
  <c r="AB4080" i="4" s="1"/>
  <c r="S4068" i="4"/>
  <c r="T4068" i="4"/>
  <c r="U4068" i="4"/>
  <c r="N4068" i="4"/>
  <c r="V4068" i="4"/>
  <c r="W4068" i="4"/>
  <c r="Z4068" i="4" s="1"/>
  <c r="AA4068" i="4" s="1"/>
  <c r="X4068" i="4"/>
  <c r="L4068" i="4"/>
  <c r="M4068" i="4" s="1"/>
  <c r="C4068" i="4"/>
  <c r="Y4068" i="4" s="1"/>
  <c r="AB4068" i="4" s="1"/>
  <c r="J4068" i="4"/>
  <c r="K4068" i="4" s="1"/>
  <c r="O4068" i="4"/>
  <c r="H4043" i="4"/>
  <c r="H4031" i="4"/>
  <c r="H4007" i="4"/>
  <c r="H3995" i="4"/>
  <c r="H3959" i="4"/>
  <c r="W4081" i="4"/>
  <c r="X4081" i="4"/>
  <c r="O4081" i="4"/>
  <c r="S4081" i="4"/>
  <c r="U4081" i="4"/>
  <c r="L4081" i="4"/>
  <c r="M4081" i="4" s="1"/>
  <c r="N4081" i="4"/>
  <c r="T4081" i="4"/>
  <c r="C4081" i="4"/>
  <c r="Y4081" i="4" s="1"/>
  <c r="AB4081" i="4" s="1"/>
  <c r="J4081" i="4"/>
  <c r="K4081" i="4" s="1"/>
  <c r="V4081" i="4"/>
  <c r="O3385" i="4"/>
  <c r="I3923" i="4"/>
  <c r="H3908" i="4"/>
  <c r="H3673" i="4"/>
  <c r="S4091" i="4"/>
  <c r="T4091" i="4"/>
  <c r="U4091" i="4"/>
  <c r="W4091" i="4"/>
  <c r="Z4091" i="4" s="1"/>
  <c r="AA4091" i="4" s="1"/>
  <c r="N4091" i="4"/>
  <c r="C4091" i="4"/>
  <c r="Y4091" i="4" s="1"/>
  <c r="AB4091" i="4" s="1"/>
  <c r="V4091" i="4"/>
  <c r="X4091" i="4"/>
  <c r="J4091" i="4"/>
  <c r="K4091" i="4" s="1"/>
  <c r="L4091" i="4"/>
  <c r="M4091" i="4" s="1"/>
  <c r="O4091" i="4"/>
  <c r="O4045" i="4"/>
  <c r="T4090" i="4"/>
  <c r="U4090" i="4"/>
  <c r="V4090" i="4"/>
  <c r="W4090" i="4"/>
  <c r="Z4090" i="4" s="1"/>
  <c r="AA4090" i="4" s="1"/>
  <c r="C4090" i="4"/>
  <c r="Y4090" i="4" s="1"/>
  <c r="X4090" i="4"/>
  <c r="J4090" i="4"/>
  <c r="K4090" i="4" s="1"/>
  <c r="L4090" i="4"/>
  <c r="M4090" i="4" s="1"/>
  <c r="N4090" i="4"/>
  <c r="O4090" i="4"/>
  <c r="S4090" i="4"/>
  <c r="T4078" i="4"/>
  <c r="U4078" i="4"/>
  <c r="V4078" i="4"/>
  <c r="W4078" i="4"/>
  <c r="C4078" i="4"/>
  <c r="Y4078" i="4" s="1"/>
  <c r="X4078" i="4"/>
  <c r="L4078" i="4"/>
  <c r="M4078" i="4" s="1"/>
  <c r="N4078" i="4"/>
  <c r="O4078" i="4"/>
  <c r="S4078" i="4"/>
  <c r="J4078" i="4"/>
  <c r="K4078" i="4" s="1"/>
  <c r="T4066" i="4"/>
  <c r="U4066" i="4"/>
  <c r="V4066" i="4"/>
  <c r="W4066" i="4"/>
  <c r="C4066" i="4"/>
  <c r="Y4066" i="4" s="1"/>
  <c r="X4066" i="4"/>
  <c r="O4066" i="4"/>
  <c r="S4066" i="4"/>
  <c r="L4066" i="4"/>
  <c r="M4066" i="4" s="1"/>
  <c r="N4066" i="4"/>
  <c r="J4066" i="4"/>
  <c r="K4066" i="4" s="1"/>
  <c r="S4067" i="4"/>
  <c r="T4067" i="4"/>
  <c r="U4067" i="4"/>
  <c r="W4067" i="4"/>
  <c r="J4067" i="4"/>
  <c r="K4067" i="4" s="1"/>
  <c r="L4067" i="4"/>
  <c r="M4067" i="4" s="1"/>
  <c r="V4067" i="4"/>
  <c r="X4067" i="4"/>
  <c r="N4067" i="4"/>
  <c r="C4067" i="4"/>
  <c r="Y4067" i="4" s="1"/>
  <c r="AC4067" i="4" s="1"/>
  <c r="O4067" i="4"/>
  <c r="O3964" i="4"/>
  <c r="O4089" i="4"/>
  <c r="S4089" i="4"/>
  <c r="T4089" i="4"/>
  <c r="U4089" i="4"/>
  <c r="V4089" i="4"/>
  <c r="W4089" i="4"/>
  <c r="X4089" i="4"/>
  <c r="N4089" i="4"/>
  <c r="C4089" i="4"/>
  <c r="Y4089" i="4" s="1"/>
  <c r="J4089" i="4"/>
  <c r="K4089" i="4" s="1"/>
  <c r="L4089" i="4"/>
  <c r="M4089" i="4" s="1"/>
  <c r="S4077" i="4"/>
  <c r="T4077" i="4"/>
  <c r="U4077" i="4"/>
  <c r="V4077" i="4"/>
  <c r="W4077" i="4"/>
  <c r="X4077" i="4"/>
  <c r="L4077" i="4"/>
  <c r="M4077" i="4" s="1"/>
  <c r="C4077" i="4"/>
  <c r="Y4077" i="4" s="1"/>
  <c r="AB4077" i="4" s="1"/>
  <c r="O4077" i="4"/>
  <c r="J4077" i="4"/>
  <c r="K4077" i="4" s="1"/>
  <c r="N4077" i="4"/>
  <c r="O4065" i="4"/>
  <c r="S4065" i="4"/>
  <c r="T4065" i="4"/>
  <c r="U4065" i="4"/>
  <c r="V4065" i="4"/>
  <c r="W4065" i="4"/>
  <c r="X4065" i="4"/>
  <c r="J4065" i="4"/>
  <c r="K4065" i="4" s="1"/>
  <c r="N4065" i="4"/>
  <c r="L4065" i="4"/>
  <c r="M4065" i="4" s="1"/>
  <c r="C4065" i="4"/>
  <c r="Y4065" i="4" s="1"/>
  <c r="AC4065" i="4" s="1"/>
  <c r="H4028" i="4"/>
  <c r="H4016" i="4"/>
  <c r="H4004" i="4"/>
  <c r="H3992" i="4"/>
  <c r="H3968" i="4"/>
  <c r="H3956" i="4"/>
  <c r="L4079" i="4"/>
  <c r="M4079" i="4" s="1"/>
  <c r="S4079" i="4"/>
  <c r="T4079" i="4"/>
  <c r="U4079" i="4"/>
  <c r="W4079" i="4"/>
  <c r="Z4079" i="4" s="1"/>
  <c r="AA4079" i="4" s="1"/>
  <c r="J4079" i="4"/>
  <c r="K4079" i="4" s="1"/>
  <c r="V4079" i="4"/>
  <c r="O4079" i="4"/>
  <c r="X4079" i="4"/>
  <c r="C4079" i="4"/>
  <c r="Y4079" i="4" s="1"/>
  <c r="AC4079" i="4" s="1"/>
  <c r="N4079" i="4"/>
  <c r="I3947" i="4"/>
  <c r="O3709" i="4"/>
  <c r="N3949" i="4"/>
  <c r="V4088" i="4"/>
  <c r="W4088" i="4"/>
  <c r="X4088" i="4"/>
  <c r="T4088" i="4"/>
  <c r="S4088" i="4"/>
  <c r="U4088" i="4"/>
  <c r="O4088" i="4"/>
  <c r="L4088" i="4"/>
  <c r="M4088" i="4" s="1"/>
  <c r="N4088" i="4"/>
  <c r="C4088" i="4"/>
  <c r="Y4088" i="4" s="1"/>
  <c r="J4088" i="4"/>
  <c r="K4088" i="4" s="1"/>
  <c r="V4076" i="4"/>
  <c r="W4076" i="4"/>
  <c r="Z4076" i="4" s="1"/>
  <c r="AA4076" i="4" s="1"/>
  <c r="X4076" i="4"/>
  <c r="N4076" i="4"/>
  <c r="T4076" i="4"/>
  <c r="J4076" i="4"/>
  <c r="K4076" i="4" s="1"/>
  <c r="S4076" i="4"/>
  <c r="U4076" i="4"/>
  <c r="O4076" i="4"/>
  <c r="L4076" i="4"/>
  <c r="M4076" i="4" s="1"/>
  <c r="C4076" i="4"/>
  <c r="Y4076" i="4" s="1"/>
  <c r="V4064" i="4"/>
  <c r="W4064" i="4"/>
  <c r="X4064" i="4"/>
  <c r="T4064" i="4"/>
  <c r="J4064" i="4"/>
  <c r="K4064" i="4" s="1"/>
  <c r="S4064" i="4"/>
  <c r="L4064" i="4"/>
  <c r="M4064" i="4" s="1"/>
  <c r="U4064" i="4"/>
  <c r="N4064" i="4"/>
  <c r="C4064" i="4"/>
  <c r="Y4064" i="4" s="1"/>
  <c r="O4064" i="4"/>
  <c r="I3944" i="4"/>
  <c r="I3644" i="4"/>
  <c r="W4093" i="4"/>
  <c r="X4093" i="4"/>
  <c r="S4093" i="4"/>
  <c r="U4093" i="4"/>
  <c r="T4093" i="4"/>
  <c r="J4093" i="4"/>
  <c r="K4093" i="4" s="1"/>
  <c r="V4093" i="4"/>
  <c r="L4093" i="4"/>
  <c r="M4093" i="4" s="1"/>
  <c r="N4093" i="4"/>
  <c r="C4093" i="4"/>
  <c r="Y4093" i="4" s="1"/>
  <c r="AB4093" i="4" s="1"/>
  <c r="O4093" i="4"/>
  <c r="AD36" i="4"/>
  <c r="AD12" i="4"/>
  <c r="H3878" i="4"/>
  <c r="X4086" i="4"/>
  <c r="S4086" i="4"/>
  <c r="T4086" i="4"/>
  <c r="V4086" i="4"/>
  <c r="C4086" i="4"/>
  <c r="Y4086" i="4" s="1"/>
  <c r="U4086" i="4"/>
  <c r="W4086" i="4"/>
  <c r="N4086" i="4"/>
  <c r="L4086" i="4"/>
  <c r="M4086" i="4" s="1"/>
  <c r="O4086" i="4"/>
  <c r="J4086" i="4"/>
  <c r="K4086" i="4" s="1"/>
  <c r="X4074" i="4"/>
  <c r="S4074" i="4"/>
  <c r="T4074" i="4"/>
  <c r="V4074" i="4"/>
  <c r="U4074" i="4"/>
  <c r="W4074" i="4"/>
  <c r="L4074" i="4"/>
  <c r="M4074" i="4" s="1"/>
  <c r="J4074" i="4"/>
  <c r="K4074" i="4" s="1"/>
  <c r="O4074" i="4"/>
  <c r="N4074" i="4"/>
  <c r="C4074" i="4"/>
  <c r="Y4074" i="4" s="1"/>
  <c r="X4062" i="4"/>
  <c r="S4062" i="4"/>
  <c r="T4062" i="4"/>
  <c r="V4062" i="4"/>
  <c r="U4062" i="4"/>
  <c r="W4062" i="4"/>
  <c r="N4062" i="4"/>
  <c r="L4062" i="4"/>
  <c r="M4062" i="4" s="1"/>
  <c r="J4062" i="4"/>
  <c r="K4062" i="4" s="1"/>
  <c r="O4062" i="4"/>
  <c r="C4062" i="4"/>
  <c r="Y4062" i="4" s="1"/>
  <c r="H4037" i="4"/>
  <c r="H4025" i="4"/>
  <c r="H4013" i="4"/>
  <c r="S4075" i="4"/>
  <c r="T4075" i="4"/>
  <c r="U4075" i="4"/>
  <c r="V4075" i="4"/>
  <c r="W4075" i="4"/>
  <c r="X4075" i="4"/>
  <c r="N4075" i="4"/>
  <c r="O4075" i="4"/>
  <c r="J4075" i="4"/>
  <c r="K4075" i="4" s="1"/>
  <c r="L4075" i="4"/>
  <c r="M4075" i="4" s="1"/>
  <c r="C4075" i="4"/>
  <c r="Y4075" i="4" s="1"/>
  <c r="AB4075" i="4" s="1"/>
  <c r="N3925" i="4"/>
  <c r="AD10" i="4"/>
  <c r="S4085" i="4"/>
  <c r="T4085" i="4"/>
  <c r="U4085" i="4"/>
  <c r="V4085" i="4"/>
  <c r="W4085" i="4"/>
  <c r="Z4085" i="4" s="1"/>
  <c r="AA4085" i="4" s="1"/>
  <c r="X4085" i="4"/>
  <c r="C4085" i="4"/>
  <c r="Y4085" i="4" s="1"/>
  <c r="AB4085" i="4" s="1"/>
  <c r="J4085" i="4"/>
  <c r="K4085" i="4" s="1"/>
  <c r="O4085" i="4"/>
  <c r="L4085" i="4"/>
  <c r="M4085" i="4" s="1"/>
  <c r="N4085" i="4"/>
  <c r="S4073" i="4"/>
  <c r="T4073" i="4"/>
  <c r="U4073" i="4"/>
  <c r="V4073" i="4"/>
  <c r="O4073" i="4"/>
  <c r="W4073" i="4"/>
  <c r="Z4073" i="4" s="1"/>
  <c r="AA4073" i="4" s="1"/>
  <c r="X4073" i="4"/>
  <c r="J4073" i="4"/>
  <c r="K4073" i="4" s="1"/>
  <c r="L4073" i="4"/>
  <c r="M4073" i="4" s="1"/>
  <c r="C4073" i="4"/>
  <c r="Y4073" i="4" s="1"/>
  <c r="AB4073" i="4" s="1"/>
  <c r="N4073" i="4"/>
  <c r="S4061" i="4"/>
  <c r="T4061" i="4"/>
  <c r="U4061" i="4"/>
  <c r="V4061" i="4"/>
  <c r="W4061" i="4"/>
  <c r="Z4061" i="4" s="1"/>
  <c r="AA4061" i="4" s="1"/>
  <c r="X4061" i="4"/>
  <c r="J4061" i="4"/>
  <c r="K4061" i="4" s="1"/>
  <c r="L4061" i="4"/>
  <c r="M4061" i="4" s="1"/>
  <c r="N4061" i="4"/>
  <c r="O4061" i="4"/>
  <c r="C4061" i="4"/>
  <c r="Y4061" i="4" s="1"/>
  <c r="AC4061" i="4" s="1"/>
  <c r="H3889" i="4"/>
  <c r="I3889" i="4" s="1"/>
  <c r="S4063" i="4"/>
  <c r="T4063" i="4"/>
  <c r="L4063" i="4"/>
  <c r="M4063" i="4" s="1"/>
  <c r="U4063" i="4"/>
  <c r="V4063" i="4"/>
  <c r="W4063" i="4"/>
  <c r="X4063" i="4"/>
  <c r="O4063" i="4"/>
  <c r="C4063" i="4"/>
  <c r="Y4063" i="4" s="1"/>
  <c r="AB4063" i="4" s="1"/>
  <c r="J4063" i="4"/>
  <c r="K4063" i="4" s="1"/>
  <c r="N4063" i="4"/>
  <c r="AD9" i="4"/>
  <c r="N4084" i="4"/>
  <c r="S4084" i="4"/>
  <c r="T4084" i="4"/>
  <c r="U4084" i="4"/>
  <c r="V4084" i="4"/>
  <c r="X4084" i="4"/>
  <c r="J4084" i="4"/>
  <c r="K4084" i="4" s="1"/>
  <c r="L4084" i="4"/>
  <c r="M4084" i="4" s="1"/>
  <c r="C4084" i="4"/>
  <c r="Y4084" i="4" s="1"/>
  <c r="W4084" i="4"/>
  <c r="Z4084" i="4" s="1"/>
  <c r="AA4084" i="4" s="1"/>
  <c r="O4084" i="4"/>
  <c r="S4072" i="4"/>
  <c r="T4072" i="4"/>
  <c r="U4072" i="4"/>
  <c r="V4072" i="4"/>
  <c r="X4072" i="4"/>
  <c r="W4072" i="4"/>
  <c r="Z4072" i="4" s="1"/>
  <c r="AA4072" i="4" s="1"/>
  <c r="N4072" i="4"/>
  <c r="O4072" i="4"/>
  <c r="C4072" i="4"/>
  <c r="Y4072" i="4" s="1"/>
  <c r="J4072" i="4"/>
  <c r="K4072" i="4" s="1"/>
  <c r="L4072" i="4"/>
  <c r="M4072" i="4" s="1"/>
  <c r="N4060" i="4"/>
  <c r="S4060" i="4"/>
  <c r="T4060" i="4"/>
  <c r="U4060" i="4"/>
  <c r="V4060" i="4"/>
  <c r="X4060" i="4"/>
  <c r="C4060" i="4"/>
  <c r="Y4060" i="4" s="1"/>
  <c r="AC4060" i="4" s="1"/>
  <c r="W4060" i="4"/>
  <c r="Z4060" i="4" s="1"/>
  <c r="AA4060" i="4" s="1"/>
  <c r="L4060" i="4"/>
  <c r="M4060" i="4" s="1"/>
  <c r="O4060" i="4"/>
  <c r="J4060" i="4"/>
  <c r="K4060" i="4" s="1"/>
  <c r="I3901" i="4"/>
  <c r="AD24" i="4"/>
  <c r="S4087" i="4"/>
  <c r="T4087" i="4"/>
  <c r="L4087" i="4"/>
  <c r="M4087" i="4" s="1"/>
  <c r="U4087" i="4"/>
  <c r="V4087" i="4"/>
  <c r="W4087" i="4"/>
  <c r="Z4087" i="4" s="1"/>
  <c r="AA4087" i="4" s="1"/>
  <c r="X4087" i="4"/>
  <c r="J4087" i="4"/>
  <c r="K4087" i="4" s="1"/>
  <c r="N4087" i="4"/>
  <c r="O4087" i="4"/>
  <c r="C4087" i="4"/>
  <c r="Y4087" i="4" s="1"/>
  <c r="AB4087" i="4" s="1"/>
  <c r="O4096" i="4"/>
  <c r="S4096" i="4"/>
  <c r="T4096" i="4"/>
  <c r="U4096" i="4"/>
  <c r="V4096" i="4"/>
  <c r="X4096" i="4"/>
  <c r="C4096" i="4"/>
  <c r="Y4096" i="4" s="1"/>
  <c r="W4096" i="4"/>
  <c r="Z4096" i="4" s="1"/>
  <c r="AA4096" i="4" s="1"/>
  <c r="L4096" i="4"/>
  <c r="M4096" i="4" s="1"/>
  <c r="J4096" i="4"/>
  <c r="K4096" i="4" s="1"/>
  <c r="N4096" i="4"/>
  <c r="AD8" i="4"/>
  <c r="U4095" i="4"/>
  <c r="V4095" i="4"/>
  <c r="W4095" i="4"/>
  <c r="Z4095" i="4" s="1"/>
  <c r="AA4095" i="4" s="1"/>
  <c r="X4095" i="4"/>
  <c r="L4095" i="4"/>
  <c r="M4095" i="4" s="1"/>
  <c r="S4095" i="4"/>
  <c r="O4095" i="4"/>
  <c r="T4095" i="4"/>
  <c r="N4095" i="4"/>
  <c r="C4095" i="4"/>
  <c r="Y4095" i="4" s="1"/>
  <c r="J4095" i="4"/>
  <c r="K4095" i="4" s="1"/>
  <c r="U4083" i="4"/>
  <c r="V4083" i="4"/>
  <c r="W4083" i="4"/>
  <c r="X4083" i="4"/>
  <c r="S4083" i="4"/>
  <c r="C4083" i="4"/>
  <c r="Y4083" i="4" s="1"/>
  <c r="T4083" i="4"/>
  <c r="J4083" i="4"/>
  <c r="K4083" i="4" s="1"/>
  <c r="N4083" i="4"/>
  <c r="O4083" i="4"/>
  <c r="L4083" i="4"/>
  <c r="M4083" i="4" s="1"/>
  <c r="U4071" i="4"/>
  <c r="V4071" i="4"/>
  <c r="W4071" i="4"/>
  <c r="X4071" i="4"/>
  <c r="L4071" i="4"/>
  <c r="M4071" i="4" s="1"/>
  <c r="S4071" i="4"/>
  <c r="C4071" i="4"/>
  <c r="Y4071" i="4" s="1"/>
  <c r="N4071" i="4"/>
  <c r="T4071" i="4"/>
  <c r="O4071" i="4"/>
  <c r="J4071" i="4"/>
  <c r="K4071" i="4" s="1"/>
  <c r="U4059" i="4"/>
  <c r="V4059" i="4"/>
  <c r="W4059" i="4"/>
  <c r="X4059" i="4"/>
  <c r="S4059" i="4"/>
  <c r="C4059" i="4"/>
  <c r="Y4059" i="4" s="1"/>
  <c r="AC4059" i="4" s="1"/>
  <c r="N4059" i="4"/>
  <c r="T4059" i="4"/>
  <c r="J4059" i="4"/>
  <c r="K4059" i="4" s="1"/>
  <c r="L4059" i="4"/>
  <c r="M4059" i="4" s="1"/>
  <c r="O4059" i="4"/>
  <c r="H4034" i="4"/>
  <c r="H4022" i="4"/>
  <c r="H4010" i="4"/>
  <c r="H3998" i="4"/>
  <c r="H3962" i="4"/>
  <c r="W4069" i="4"/>
  <c r="X4069" i="4"/>
  <c r="S4069" i="4"/>
  <c r="U4069" i="4"/>
  <c r="N4069" i="4"/>
  <c r="O4069" i="4"/>
  <c r="T4069" i="4"/>
  <c r="L4069" i="4"/>
  <c r="M4069" i="4" s="1"/>
  <c r="J4069" i="4"/>
  <c r="K4069" i="4" s="1"/>
  <c r="C4069" i="4"/>
  <c r="Y4069" i="4" s="1"/>
  <c r="AB4069" i="4" s="1"/>
  <c r="V4069" i="4"/>
  <c r="S4094" i="4"/>
  <c r="T4094" i="4"/>
  <c r="U4094" i="4"/>
  <c r="V4094" i="4"/>
  <c r="W4094" i="4"/>
  <c r="Z4094" i="4" s="1"/>
  <c r="AA4094" i="4" s="1"/>
  <c r="X4094" i="4"/>
  <c r="N4094" i="4"/>
  <c r="C4094" i="4"/>
  <c r="Y4094" i="4" s="1"/>
  <c r="J4094" i="4"/>
  <c r="K4094" i="4" s="1"/>
  <c r="O4094" i="4"/>
  <c r="L4094" i="4"/>
  <c r="M4094" i="4" s="1"/>
  <c r="S4082" i="4"/>
  <c r="T4082" i="4"/>
  <c r="U4082" i="4"/>
  <c r="V4082" i="4"/>
  <c r="W4082" i="4"/>
  <c r="Z4082" i="4" s="1"/>
  <c r="AA4082" i="4" s="1"/>
  <c r="X4082" i="4"/>
  <c r="J4082" i="4"/>
  <c r="K4082" i="4" s="1"/>
  <c r="C4082" i="4"/>
  <c r="Y4082" i="4" s="1"/>
  <c r="N4082" i="4"/>
  <c r="L4082" i="4"/>
  <c r="M4082" i="4" s="1"/>
  <c r="O4082" i="4"/>
  <c r="S4070" i="4"/>
  <c r="T4070" i="4"/>
  <c r="U4070" i="4"/>
  <c r="V4070" i="4"/>
  <c r="W4070" i="4"/>
  <c r="Z4070" i="4" s="1"/>
  <c r="AA4070" i="4" s="1"/>
  <c r="X4070" i="4"/>
  <c r="C4070" i="4"/>
  <c r="Y4070" i="4" s="1"/>
  <c r="J4070" i="4"/>
  <c r="K4070" i="4" s="1"/>
  <c r="L4070" i="4"/>
  <c r="M4070" i="4" s="1"/>
  <c r="O4070" i="4"/>
  <c r="N4070" i="4"/>
  <c r="S4058" i="4"/>
  <c r="T4058" i="4"/>
  <c r="U4058" i="4"/>
  <c r="V4058" i="4"/>
  <c r="W4058" i="4"/>
  <c r="X4058" i="4"/>
  <c r="J4058" i="4"/>
  <c r="K4058" i="4" s="1"/>
  <c r="L4058" i="4"/>
  <c r="M4058" i="4" s="1"/>
  <c r="C4058" i="4"/>
  <c r="Y4058" i="4" s="1"/>
  <c r="N4058" i="4"/>
  <c r="O4058" i="4"/>
  <c r="H4093" i="4"/>
  <c r="H4081" i="4"/>
  <c r="H4069" i="4"/>
  <c r="H3911" i="4"/>
  <c r="I3911" i="4" s="1"/>
  <c r="AC4081" i="4"/>
  <c r="AC4092" i="4"/>
  <c r="AC4091" i="4"/>
  <c r="AC4089" i="4"/>
  <c r="AB4060" i="4"/>
  <c r="I3892" i="4"/>
  <c r="I3970" i="4"/>
  <c r="I3898" i="4"/>
  <c r="I3886" i="4"/>
  <c r="I3646" i="4"/>
  <c r="I3993" i="4"/>
  <c r="O3967" i="4"/>
  <c r="C3692" i="4"/>
  <c r="C3680" i="4"/>
  <c r="C3731" i="4"/>
  <c r="AD32" i="4"/>
  <c r="AD20" i="4"/>
  <c r="O4056" i="4"/>
  <c r="C3798" i="4"/>
  <c r="C3786" i="4"/>
  <c r="C3707" i="4"/>
  <c r="AD31" i="4"/>
  <c r="AD19" i="4"/>
  <c r="AD7" i="4"/>
  <c r="C3846" i="4"/>
  <c r="C4038" i="4"/>
  <c r="C3774" i="4"/>
  <c r="C3695" i="4"/>
  <c r="AD30" i="4"/>
  <c r="AD18" i="4"/>
  <c r="C4026" i="4"/>
  <c r="C4054" i="4"/>
  <c r="AD29" i="4"/>
  <c r="AD17" i="4"/>
  <c r="AD40" i="4"/>
  <c r="AD28" i="4"/>
  <c r="AD16" i="4"/>
  <c r="C3887" i="4"/>
  <c r="AD39" i="4"/>
  <c r="AD27" i="4"/>
  <c r="AD15" i="4"/>
  <c r="N4020" i="4"/>
  <c r="N4008" i="4"/>
  <c r="C3870" i="4"/>
  <c r="C3716" i="4"/>
  <c r="C4042" i="4"/>
  <c r="AD38" i="4"/>
  <c r="AD26" i="4"/>
  <c r="AD14" i="4"/>
  <c r="AD2" i="4"/>
  <c r="AD3" i="4"/>
  <c r="AD4" i="4"/>
  <c r="AD5" i="4"/>
  <c r="AD6" i="4"/>
  <c r="AD34" i="4"/>
  <c r="C3728" i="4"/>
  <c r="C3858" i="4"/>
  <c r="C3594" i="4"/>
  <c r="O4019" i="4"/>
  <c r="AD37" i="4"/>
  <c r="AD25" i="4"/>
  <c r="AD13" i="4"/>
  <c r="C4040" i="4"/>
  <c r="C3896" i="4"/>
  <c r="C3884" i="4"/>
  <c r="C3834" i="4"/>
  <c r="C3994" i="4"/>
  <c r="AD35" i="4"/>
  <c r="AD23" i="4"/>
  <c r="AD11" i="4"/>
  <c r="AD22" i="4"/>
  <c r="AD33" i="4"/>
  <c r="AD21" i="4"/>
  <c r="Y2" i="1"/>
  <c r="AA2" i="1" s="1"/>
  <c r="I4052" i="4"/>
  <c r="I3980" i="4"/>
  <c r="I3932" i="4"/>
  <c r="I3920" i="4"/>
  <c r="I4055" i="4"/>
  <c r="I3983" i="4"/>
  <c r="I4049" i="4"/>
  <c r="I4046" i="4"/>
  <c r="I3974" i="4"/>
  <c r="I3938" i="4"/>
  <c r="I3914" i="4"/>
  <c r="K18" i="7"/>
  <c r="K29" i="7"/>
  <c r="K23" i="7"/>
  <c r="M17" i="7"/>
  <c r="M12" i="7"/>
  <c r="K27" i="7"/>
  <c r="K21" i="7"/>
  <c r="K30" i="7"/>
  <c r="J22" i="7"/>
  <c r="K26" i="7"/>
  <c r="J21" i="7"/>
  <c r="M16" i="7"/>
  <c r="M10" i="7"/>
  <c r="M32" i="7"/>
  <c r="K20" i="7"/>
  <c r="M25" i="7"/>
  <c r="M4" i="7"/>
  <c r="M19" i="7"/>
  <c r="J24" i="7"/>
  <c r="M8" i="7"/>
  <c r="J28" i="7"/>
  <c r="J30" i="7"/>
  <c r="C4051" i="4"/>
  <c r="C3713" i="4"/>
  <c r="C3677" i="4"/>
  <c r="C4048" i="4"/>
  <c r="C3988" i="4"/>
  <c r="C4035" i="4"/>
  <c r="C4023" i="4"/>
  <c r="C3975" i="4"/>
  <c r="C3939" i="4"/>
  <c r="C3915" i="4"/>
  <c r="Y3915" i="4" s="1"/>
  <c r="AC3915" i="4" s="1"/>
  <c r="C3867" i="4"/>
  <c r="C3855" i="4"/>
  <c r="C3843" i="4"/>
  <c r="C3831" i="4"/>
  <c r="Y3831" i="4" s="1"/>
  <c r="AC3831" i="4" s="1"/>
  <c r="C3819" i="4"/>
  <c r="Y3819" i="4" s="1"/>
  <c r="AC3819" i="4" s="1"/>
  <c r="C3807" i="4"/>
  <c r="C3795" i="4"/>
  <c r="C3783" i="4"/>
  <c r="C3771" i="4"/>
  <c r="C3890" i="4"/>
  <c r="C3710" i="4"/>
  <c r="C3674" i="4"/>
  <c r="C3350" i="4"/>
  <c r="C4057" i="4"/>
  <c r="Y4057" i="4" s="1"/>
  <c r="AC4057" i="4" s="1"/>
  <c r="C4033" i="4"/>
  <c r="C3985" i="4"/>
  <c r="Y3985" i="4" s="1"/>
  <c r="AC3985" i="4" s="1"/>
  <c r="C3973" i="4"/>
  <c r="Y3973" i="4" s="1"/>
  <c r="AC3973" i="4" s="1"/>
  <c r="I2797" i="4"/>
  <c r="C4044" i="4"/>
  <c r="C4032" i="4"/>
  <c r="C3924" i="4"/>
  <c r="C3912" i="4"/>
  <c r="C3876" i="4"/>
  <c r="C3864" i="4"/>
  <c r="C3852" i="4"/>
  <c r="C3840" i="4"/>
  <c r="Y3840" i="4" s="1"/>
  <c r="AC3840" i="4" s="1"/>
  <c r="C3828" i="4"/>
  <c r="C3816" i="4"/>
  <c r="Y3816" i="4" s="1"/>
  <c r="AC3816" i="4" s="1"/>
  <c r="C3804" i="4"/>
  <c r="Y3804" i="4" s="1"/>
  <c r="AC3804" i="4" s="1"/>
  <c r="C3792" i="4"/>
  <c r="C3780" i="4"/>
  <c r="C3768" i="4"/>
  <c r="C3660" i="4"/>
  <c r="C3636" i="4"/>
  <c r="C3576" i="4"/>
  <c r="C4041" i="4"/>
  <c r="C4029" i="4"/>
  <c r="C4005" i="4"/>
  <c r="Y4005" i="4" s="1"/>
  <c r="AC4005" i="4" s="1"/>
  <c r="C3981" i="4"/>
  <c r="C3945" i="4"/>
  <c r="Y3945" i="4" s="1"/>
  <c r="AC3945" i="4" s="1"/>
  <c r="C3933" i="4"/>
  <c r="Y3933" i="4" s="1"/>
  <c r="AC3933" i="4" s="1"/>
  <c r="C3921" i="4"/>
  <c r="C3909" i="4"/>
  <c r="C3873" i="4"/>
  <c r="C3861" i="4"/>
  <c r="C3849" i="4"/>
  <c r="C3837" i="4"/>
  <c r="C3825" i="4"/>
  <c r="C3813" i="4"/>
  <c r="C3801" i="4"/>
  <c r="C3789" i="4"/>
  <c r="C3777" i="4"/>
  <c r="Y3777" i="4" s="1"/>
  <c r="AC3777" i="4" s="1"/>
  <c r="C3765" i="4"/>
  <c r="Y3765" i="4" s="1"/>
  <c r="AC3765" i="4" s="1"/>
  <c r="C3621" i="4"/>
  <c r="C3585" i="4"/>
  <c r="C2327" i="4"/>
  <c r="I2327" i="4"/>
  <c r="N2327" i="4"/>
  <c r="O2327" i="4"/>
  <c r="I2337" i="4"/>
  <c r="O2337" i="4"/>
  <c r="C2337" i="4"/>
  <c r="N2337" i="4"/>
  <c r="I2217" i="4"/>
  <c r="N2217" i="4"/>
  <c r="O2217" i="4"/>
  <c r="C2217" i="4"/>
  <c r="I2121" i="4"/>
  <c r="N2121" i="4"/>
  <c r="O2121" i="4"/>
  <c r="C2121" i="4"/>
  <c r="I2025" i="4"/>
  <c r="N2025" i="4"/>
  <c r="O2025" i="4"/>
  <c r="C2025" i="4"/>
  <c r="C2336" i="4"/>
  <c r="I2336" i="4"/>
  <c r="N2336" i="4"/>
  <c r="O2336" i="4"/>
  <c r="C2300" i="4"/>
  <c r="I2300" i="4"/>
  <c r="N2300" i="4"/>
  <c r="O2300" i="4"/>
  <c r="C2276" i="4"/>
  <c r="O2276" i="4"/>
  <c r="I2276" i="4"/>
  <c r="N2276" i="4"/>
  <c r="C2264" i="4"/>
  <c r="O2264" i="4"/>
  <c r="N2264" i="4"/>
  <c r="I2264" i="4"/>
  <c r="C2240" i="4"/>
  <c r="O2240" i="4"/>
  <c r="I2240" i="4"/>
  <c r="N2240" i="4"/>
  <c r="C2216" i="4"/>
  <c r="I2216" i="4"/>
  <c r="N2216" i="4"/>
  <c r="O2216" i="4"/>
  <c r="C2192" i="4"/>
  <c r="I2192" i="4"/>
  <c r="N2192" i="4"/>
  <c r="O2192" i="4"/>
  <c r="C2168" i="4"/>
  <c r="I2168" i="4"/>
  <c r="N2168" i="4"/>
  <c r="O2168" i="4"/>
  <c r="C2144" i="4"/>
  <c r="I2144" i="4"/>
  <c r="N2144" i="4"/>
  <c r="O2144" i="4"/>
  <c r="C2132" i="4"/>
  <c r="I2132" i="4"/>
  <c r="N2132" i="4"/>
  <c r="O2132" i="4"/>
  <c r="C2120" i="4"/>
  <c r="I2120" i="4"/>
  <c r="N2120" i="4"/>
  <c r="O2120" i="4"/>
  <c r="C2108" i="4"/>
  <c r="I2108" i="4"/>
  <c r="N2108" i="4"/>
  <c r="O2108" i="4"/>
  <c r="C2096" i="4"/>
  <c r="I2096" i="4"/>
  <c r="N2096" i="4"/>
  <c r="O2096" i="4"/>
  <c r="C2084" i="4"/>
  <c r="I2084" i="4"/>
  <c r="N2084" i="4"/>
  <c r="O2084" i="4"/>
  <c r="C2072" i="4"/>
  <c r="I2072" i="4"/>
  <c r="N2072" i="4"/>
  <c r="O2072" i="4"/>
  <c r="C2060" i="4"/>
  <c r="I2060" i="4"/>
  <c r="N2060" i="4"/>
  <c r="O2060" i="4"/>
  <c r="C2048" i="4"/>
  <c r="I2048" i="4"/>
  <c r="N2048" i="4"/>
  <c r="O2048" i="4"/>
  <c r="C2036" i="4"/>
  <c r="I2036" i="4"/>
  <c r="N2036" i="4"/>
  <c r="O2036" i="4"/>
  <c r="C2024" i="4"/>
  <c r="I2024" i="4"/>
  <c r="N2024" i="4"/>
  <c r="O2024" i="4"/>
  <c r="C2012" i="4"/>
  <c r="I2012" i="4"/>
  <c r="N2012" i="4"/>
  <c r="O2012" i="4"/>
  <c r="I2000" i="4"/>
  <c r="N2000" i="4"/>
  <c r="O2000" i="4"/>
  <c r="C2000" i="4"/>
  <c r="C1988" i="4"/>
  <c r="I1988" i="4"/>
  <c r="N1988" i="4"/>
  <c r="O1988" i="4"/>
  <c r="I1976" i="4"/>
  <c r="N1976" i="4"/>
  <c r="O1976" i="4"/>
  <c r="C1976" i="4"/>
  <c r="I1964" i="4"/>
  <c r="N1964" i="4"/>
  <c r="O1964" i="4"/>
  <c r="C1964" i="4"/>
  <c r="I1952" i="4"/>
  <c r="N1952" i="4"/>
  <c r="O1952" i="4"/>
  <c r="C1952" i="4"/>
  <c r="I1940" i="4"/>
  <c r="N1940" i="4"/>
  <c r="O1940" i="4"/>
  <c r="C1940" i="4"/>
  <c r="I1928" i="4"/>
  <c r="N1928" i="4"/>
  <c r="O1928" i="4"/>
  <c r="C1928" i="4"/>
  <c r="I1916" i="4"/>
  <c r="N1916" i="4"/>
  <c r="O1916" i="4"/>
  <c r="C1916" i="4"/>
  <c r="N1904" i="4"/>
  <c r="O1904" i="4"/>
  <c r="C1904" i="4"/>
  <c r="I1904" i="4"/>
  <c r="N1892" i="4"/>
  <c r="O1892" i="4"/>
  <c r="C1892" i="4"/>
  <c r="I1892" i="4"/>
  <c r="I1880" i="4"/>
  <c r="O1880" i="4"/>
  <c r="C1880" i="4"/>
  <c r="N1880" i="4"/>
  <c r="N1868" i="4"/>
  <c r="C1868" i="4"/>
  <c r="I1868" i="4"/>
  <c r="O1868" i="4"/>
  <c r="N1856" i="4"/>
  <c r="C1856" i="4"/>
  <c r="I1856" i="4"/>
  <c r="O1856" i="4"/>
  <c r="N1844" i="4"/>
  <c r="C1844" i="4"/>
  <c r="I1844" i="4"/>
  <c r="O1844" i="4"/>
  <c r="C1832" i="4"/>
  <c r="I1832" i="4"/>
  <c r="N1832" i="4"/>
  <c r="O1832" i="4"/>
  <c r="C1820" i="4"/>
  <c r="I1820" i="4"/>
  <c r="N1820" i="4"/>
  <c r="O1820" i="4"/>
  <c r="C1808" i="4"/>
  <c r="I1808" i="4"/>
  <c r="N1808" i="4"/>
  <c r="O1808" i="4"/>
  <c r="C1796" i="4"/>
  <c r="I1796" i="4"/>
  <c r="N1796" i="4"/>
  <c r="O1796" i="4"/>
  <c r="C1784" i="4"/>
  <c r="I1784" i="4"/>
  <c r="N1784" i="4"/>
  <c r="O1784" i="4"/>
  <c r="C1772" i="4"/>
  <c r="N1772" i="4"/>
  <c r="O1772" i="4"/>
  <c r="I1772" i="4"/>
  <c r="C1760" i="4"/>
  <c r="N1760" i="4"/>
  <c r="O1760" i="4"/>
  <c r="I1760" i="4"/>
  <c r="C1748" i="4"/>
  <c r="I1748" i="4"/>
  <c r="N1748" i="4"/>
  <c r="O1748" i="4"/>
  <c r="I1736" i="4"/>
  <c r="N1736" i="4"/>
  <c r="O1736" i="4"/>
  <c r="C1736" i="4"/>
  <c r="I1724" i="4"/>
  <c r="N1724" i="4"/>
  <c r="O1724" i="4"/>
  <c r="C1724" i="4"/>
  <c r="N1712" i="4"/>
  <c r="O1712" i="4"/>
  <c r="I1712" i="4"/>
  <c r="C1712" i="4"/>
  <c r="N1700" i="4"/>
  <c r="O1700" i="4"/>
  <c r="C1700" i="4"/>
  <c r="I1700" i="4"/>
  <c r="N1688" i="4"/>
  <c r="O1688" i="4"/>
  <c r="C1688" i="4"/>
  <c r="I1688" i="4"/>
  <c r="I1676" i="4"/>
  <c r="N1676" i="4"/>
  <c r="O1676" i="4"/>
  <c r="C1676" i="4"/>
  <c r="I1664" i="4"/>
  <c r="O1664" i="4"/>
  <c r="C1664" i="4"/>
  <c r="N1664" i="4"/>
  <c r="I1652" i="4"/>
  <c r="N1652" i="4"/>
  <c r="O1652" i="4"/>
  <c r="C1652" i="4"/>
  <c r="I1640" i="4"/>
  <c r="N1640" i="4"/>
  <c r="O1640" i="4"/>
  <c r="C1640" i="4"/>
  <c r="I1628" i="4"/>
  <c r="N1628" i="4"/>
  <c r="O1628" i="4"/>
  <c r="C1628" i="4"/>
  <c r="I1616" i="4"/>
  <c r="N1616" i="4"/>
  <c r="O1616" i="4"/>
  <c r="C1616" i="4"/>
  <c r="I1604" i="4"/>
  <c r="N1604" i="4"/>
  <c r="O1604" i="4"/>
  <c r="C1604" i="4"/>
  <c r="I1592" i="4"/>
  <c r="N1592" i="4"/>
  <c r="O1592" i="4"/>
  <c r="C1592" i="4"/>
  <c r="I1580" i="4"/>
  <c r="N1580" i="4"/>
  <c r="O1580" i="4"/>
  <c r="C1580" i="4"/>
  <c r="I1568" i="4"/>
  <c r="N1568" i="4"/>
  <c r="O1568" i="4"/>
  <c r="C1568" i="4"/>
  <c r="I1556" i="4"/>
  <c r="N1556" i="4"/>
  <c r="O1556" i="4"/>
  <c r="C1556" i="4"/>
  <c r="I1544" i="4"/>
  <c r="N1544" i="4"/>
  <c r="O1544" i="4"/>
  <c r="C1544" i="4"/>
  <c r="I1532" i="4"/>
  <c r="N1532" i="4"/>
  <c r="O1532" i="4"/>
  <c r="C1532" i="4"/>
  <c r="I1520" i="4"/>
  <c r="N1520" i="4"/>
  <c r="O1520" i="4"/>
  <c r="C1520" i="4"/>
  <c r="I1508" i="4"/>
  <c r="N1508" i="4"/>
  <c r="O1508" i="4"/>
  <c r="C1508" i="4"/>
  <c r="I1496" i="4"/>
  <c r="N1496" i="4"/>
  <c r="O1496" i="4"/>
  <c r="C1496" i="4"/>
  <c r="I1484" i="4"/>
  <c r="N1484" i="4"/>
  <c r="O1484" i="4"/>
  <c r="C1484" i="4"/>
  <c r="I1472" i="4"/>
  <c r="N1472" i="4"/>
  <c r="O1472" i="4"/>
  <c r="C1472" i="4"/>
  <c r="N1460" i="4"/>
  <c r="O1460" i="4"/>
  <c r="C1460" i="4"/>
  <c r="I1460" i="4"/>
  <c r="N1448" i="4"/>
  <c r="O1448" i="4"/>
  <c r="C1448" i="4"/>
  <c r="I1448" i="4"/>
  <c r="N1436" i="4"/>
  <c r="O1436" i="4"/>
  <c r="C1436" i="4"/>
  <c r="I1436" i="4"/>
  <c r="N1424" i="4"/>
  <c r="O1424" i="4"/>
  <c r="C1424" i="4"/>
  <c r="I1424" i="4"/>
  <c r="I1412" i="4"/>
  <c r="N1412" i="4"/>
  <c r="O1412" i="4"/>
  <c r="C1412" i="4"/>
  <c r="I1400" i="4"/>
  <c r="N1400" i="4"/>
  <c r="O1400" i="4"/>
  <c r="C1400" i="4"/>
  <c r="C1388" i="4"/>
  <c r="N1388" i="4"/>
  <c r="O1388" i="4"/>
  <c r="I1388" i="4"/>
  <c r="C1376" i="4"/>
  <c r="N1376" i="4"/>
  <c r="O1376" i="4"/>
  <c r="I1376" i="4"/>
  <c r="O1364" i="4"/>
  <c r="I1364" i="4"/>
  <c r="N1364" i="4"/>
  <c r="C1364" i="4"/>
  <c r="O1352" i="4"/>
  <c r="C1352" i="4"/>
  <c r="I1352" i="4"/>
  <c r="N1352" i="4"/>
  <c r="C1340" i="4"/>
  <c r="I1340" i="4"/>
  <c r="N1340" i="4"/>
  <c r="O1340" i="4"/>
  <c r="C1328" i="4"/>
  <c r="I1328" i="4"/>
  <c r="N1328" i="4"/>
  <c r="O1328" i="4"/>
  <c r="C1316" i="4"/>
  <c r="I1316" i="4"/>
  <c r="N1316" i="4"/>
  <c r="O1316" i="4"/>
  <c r="C1304" i="4"/>
  <c r="I1304" i="4"/>
  <c r="N1304" i="4"/>
  <c r="O1304" i="4"/>
  <c r="I1292" i="4"/>
  <c r="N1292" i="4"/>
  <c r="O1292" i="4"/>
  <c r="C1292" i="4"/>
  <c r="I1280" i="4"/>
  <c r="N1280" i="4"/>
  <c r="O1280" i="4"/>
  <c r="C1280" i="4"/>
  <c r="I1268" i="4"/>
  <c r="N1268" i="4"/>
  <c r="O1268" i="4"/>
  <c r="C1268" i="4"/>
  <c r="I1256" i="4"/>
  <c r="N1256" i="4"/>
  <c r="O1256" i="4"/>
  <c r="C1256" i="4"/>
  <c r="I1244" i="4"/>
  <c r="N1244" i="4"/>
  <c r="O1244" i="4"/>
  <c r="C1244" i="4"/>
  <c r="I1232" i="4"/>
  <c r="N1232" i="4"/>
  <c r="O1232" i="4"/>
  <c r="C1232" i="4"/>
  <c r="I1220" i="4"/>
  <c r="N1220" i="4"/>
  <c r="O1220" i="4"/>
  <c r="C1220" i="4"/>
  <c r="I1208" i="4"/>
  <c r="N1208" i="4"/>
  <c r="O1208" i="4"/>
  <c r="C1208" i="4"/>
  <c r="I1196" i="4"/>
  <c r="N1196" i="4"/>
  <c r="O1196" i="4"/>
  <c r="C1196" i="4"/>
  <c r="I1184" i="4"/>
  <c r="N1184" i="4"/>
  <c r="O1184" i="4"/>
  <c r="C1184" i="4"/>
  <c r="N1172" i="4"/>
  <c r="O1172" i="4"/>
  <c r="C1172" i="4"/>
  <c r="I1172" i="4"/>
  <c r="N1160" i="4"/>
  <c r="O1160" i="4"/>
  <c r="C1160" i="4"/>
  <c r="I1160" i="4"/>
  <c r="N1148" i="4"/>
  <c r="O1148" i="4"/>
  <c r="C1148" i="4"/>
  <c r="I1148" i="4"/>
  <c r="N1136" i="4"/>
  <c r="O1136" i="4"/>
  <c r="C1136" i="4"/>
  <c r="I1136" i="4"/>
  <c r="N1124" i="4"/>
  <c r="O1124" i="4"/>
  <c r="C1124" i="4"/>
  <c r="I1124" i="4"/>
  <c r="N1112" i="4"/>
  <c r="O1112" i="4"/>
  <c r="C1112" i="4"/>
  <c r="I1112" i="4"/>
  <c r="N1100" i="4"/>
  <c r="O1100" i="4"/>
  <c r="C1100" i="4"/>
  <c r="I1100" i="4"/>
  <c r="N1088" i="4"/>
  <c r="O1088" i="4"/>
  <c r="C1088" i="4"/>
  <c r="I1088" i="4"/>
  <c r="N1076" i="4"/>
  <c r="O1076" i="4"/>
  <c r="C1076" i="4"/>
  <c r="I1076" i="4"/>
  <c r="O1064" i="4"/>
  <c r="I1064" i="4"/>
  <c r="N1064" i="4"/>
  <c r="C1064" i="4"/>
  <c r="C1052" i="4"/>
  <c r="I1052" i="4"/>
  <c r="O1052" i="4"/>
  <c r="N1052" i="4"/>
  <c r="O1040" i="4"/>
  <c r="C1040" i="4"/>
  <c r="I1040" i="4"/>
  <c r="N1040" i="4"/>
  <c r="I1028" i="4"/>
  <c r="N1028" i="4"/>
  <c r="O1028" i="4"/>
  <c r="C1028" i="4"/>
  <c r="C1016" i="4"/>
  <c r="I1016" i="4"/>
  <c r="O1016" i="4"/>
  <c r="N1016" i="4"/>
  <c r="O1004" i="4"/>
  <c r="C1004" i="4"/>
  <c r="I1004" i="4"/>
  <c r="N1004" i="4"/>
  <c r="I992" i="4"/>
  <c r="N992" i="4"/>
  <c r="O992" i="4"/>
  <c r="C992" i="4"/>
  <c r="C980" i="4"/>
  <c r="I980" i="4"/>
  <c r="O980" i="4"/>
  <c r="N980" i="4"/>
  <c r="N968" i="4"/>
  <c r="O968" i="4"/>
  <c r="C968" i="4"/>
  <c r="I968" i="4"/>
  <c r="I956" i="4"/>
  <c r="N956" i="4"/>
  <c r="O956" i="4"/>
  <c r="C956" i="4"/>
  <c r="I944" i="4"/>
  <c r="C944" i="4"/>
  <c r="N944" i="4"/>
  <c r="O944" i="4"/>
  <c r="I932" i="4"/>
  <c r="O932" i="4"/>
  <c r="C932" i="4"/>
  <c r="N932" i="4"/>
  <c r="I920" i="4"/>
  <c r="O920" i="4"/>
  <c r="C920" i="4"/>
  <c r="N920" i="4"/>
  <c r="I908" i="4"/>
  <c r="O908" i="4"/>
  <c r="C908" i="4"/>
  <c r="N908" i="4"/>
  <c r="I896" i="4"/>
  <c r="O896" i="4"/>
  <c r="N896" i="4"/>
  <c r="C896" i="4"/>
  <c r="I884" i="4"/>
  <c r="O884" i="4"/>
  <c r="N884" i="4"/>
  <c r="C884" i="4"/>
  <c r="I872" i="4"/>
  <c r="O872" i="4"/>
  <c r="C872" i="4"/>
  <c r="N872" i="4"/>
  <c r="I860" i="4"/>
  <c r="O860" i="4"/>
  <c r="N860" i="4"/>
  <c r="C860" i="4"/>
  <c r="O848" i="4"/>
  <c r="C848" i="4"/>
  <c r="I848" i="4"/>
  <c r="N848" i="4"/>
  <c r="C836" i="4"/>
  <c r="N836" i="4"/>
  <c r="I836" i="4"/>
  <c r="O836" i="4"/>
  <c r="I824" i="4"/>
  <c r="N824" i="4"/>
  <c r="O824" i="4"/>
  <c r="C824" i="4"/>
  <c r="C812" i="4"/>
  <c r="I812" i="4"/>
  <c r="N812" i="4"/>
  <c r="O812" i="4"/>
  <c r="C800" i="4"/>
  <c r="N800" i="4"/>
  <c r="I800" i="4"/>
  <c r="O800" i="4"/>
  <c r="I788" i="4"/>
  <c r="N788" i="4"/>
  <c r="O788" i="4"/>
  <c r="C788" i="4"/>
  <c r="I776" i="4"/>
  <c r="N776" i="4"/>
  <c r="C776" i="4"/>
  <c r="O776" i="4"/>
  <c r="I764" i="4"/>
  <c r="N764" i="4"/>
  <c r="O764" i="4"/>
  <c r="C764" i="4"/>
  <c r="I752" i="4"/>
  <c r="N752" i="4"/>
  <c r="O752" i="4"/>
  <c r="C752" i="4"/>
  <c r="I740" i="4"/>
  <c r="N740" i="4"/>
  <c r="C740" i="4"/>
  <c r="O740" i="4"/>
  <c r="I728" i="4"/>
  <c r="O728" i="4"/>
  <c r="C728" i="4"/>
  <c r="N728" i="4"/>
  <c r="I716" i="4"/>
  <c r="N716" i="4"/>
  <c r="O716" i="4"/>
  <c r="C716" i="4"/>
  <c r="C704" i="4"/>
  <c r="I704" i="4"/>
  <c r="N704" i="4"/>
  <c r="O704" i="4"/>
  <c r="N692" i="4"/>
  <c r="O692" i="4"/>
  <c r="I692" i="4"/>
  <c r="C692" i="4"/>
  <c r="I680" i="4"/>
  <c r="C680" i="4"/>
  <c r="N680" i="4"/>
  <c r="O680" i="4"/>
  <c r="I668" i="4"/>
  <c r="C668" i="4"/>
  <c r="N668" i="4"/>
  <c r="O668" i="4"/>
  <c r="I656" i="4"/>
  <c r="C656" i="4"/>
  <c r="N656" i="4"/>
  <c r="O656" i="4"/>
  <c r="I644" i="4"/>
  <c r="C644" i="4"/>
  <c r="N644" i="4"/>
  <c r="O644" i="4"/>
  <c r="I632" i="4"/>
  <c r="C632" i="4"/>
  <c r="N632" i="4"/>
  <c r="O632" i="4"/>
  <c r="I620" i="4"/>
  <c r="N620" i="4"/>
  <c r="C620" i="4"/>
  <c r="O620" i="4"/>
  <c r="N608" i="4"/>
  <c r="O608" i="4"/>
  <c r="C608" i="4"/>
  <c r="I608" i="4"/>
  <c r="N596" i="4"/>
  <c r="O596" i="4"/>
  <c r="C596" i="4"/>
  <c r="I596" i="4"/>
  <c r="N584" i="4"/>
  <c r="O584" i="4"/>
  <c r="C584" i="4"/>
  <c r="I584" i="4"/>
  <c r="N572" i="4"/>
  <c r="O572" i="4"/>
  <c r="C572" i="4"/>
  <c r="I572" i="4"/>
  <c r="I560" i="4"/>
  <c r="N560" i="4"/>
  <c r="O560" i="4"/>
  <c r="C560" i="4"/>
  <c r="I548" i="4"/>
  <c r="N548" i="4"/>
  <c r="O548" i="4"/>
  <c r="C548" i="4"/>
  <c r="N536" i="4"/>
  <c r="O536" i="4"/>
  <c r="I536" i="4"/>
  <c r="C536" i="4"/>
  <c r="O524" i="4"/>
  <c r="I524" i="4"/>
  <c r="N524" i="4"/>
  <c r="C524" i="4"/>
  <c r="O512" i="4"/>
  <c r="I512" i="4"/>
  <c r="N512" i="4"/>
  <c r="C512" i="4"/>
  <c r="O500" i="4"/>
  <c r="I500" i="4"/>
  <c r="N500" i="4"/>
  <c r="C500" i="4"/>
  <c r="I488" i="4"/>
  <c r="C488" i="4"/>
  <c r="N488" i="4"/>
  <c r="O488" i="4"/>
  <c r="I476" i="4"/>
  <c r="O476" i="4"/>
  <c r="C476" i="4"/>
  <c r="N476" i="4"/>
  <c r="I464" i="4"/>
  <c r="O464" i="4"/>
  <c r="N464" i="4"/>
  <c r="C464" i="4"/>
  <c r="I452" i="4"/>
  <c r="C452" i="4"/>
  <c r="N452" i="4"/>
  <c r="O452" i="4"/>
  <c r="I440" i="4"/>
  <c r="O440" i="4"/>
  <c r="N440" i="4"/>
  <c r="C440" i="4"/>
  <c r="C428" i="4"/>
  <c r="I428" i="4"/>
  <c r="N428" i="4"/>
  <c r="O428" i="4"/>
  <c r="C416" i="4"/>
  <c r="I416" i="4"/>
  <c r="N416" i="4"/>
  <c r="O416" i="4"/>
  <c r="C404" i="4"/>
  <c r="I404" i="4"/>
  <c r="N404" i="4"/>
  <c r="O404" i="4"/>
  <c r="C392" i="4"/>
  <c r="I392" i="4"/>
  <c r="N392" i="4"/>
  <c r="O392" i="4"/>
  <c r="C380" i="4"/>
  <c r="I380" i="4"/>
  <c r="N380" i="4"/>
  <c r="O380" i="4"/>
  <c r="C368" i="4"/>
  <c r="N368" i="4"/>
  <c r="O368" i="4"/>
  <c r="I368" i="4"/>
  <c r="C356" i="4"/>
  <c r="N356" i="4"/>
  <c r="O356" i="4"/>
  <c r="I356" i="4"/>
  <c r="C344" i="4"/>
  <c r="N344" i="4"/>
  <c r="O344" i="4"/>
  <c r="I344" i="4"/>
  <c r="C332" i="4"/>
  <c r="O332" i="4"/>
  <c r="N332" i="4"/>
  <c r="I332" i="4"/>
  <c r="C320" i="4"/>
  <c r="O320" i="4"/>
  <c r="I320" i="4"/>
  <c r="N320" i="4"/>
  <c r="C308" i="4"/>
  <c r="N308" i="4"/>
  <c r="I308" i="4"/>
  <c r="O308" i="4"/>
  <c r="C296" i="4"/>
  <c r="N296" i="4"/>
  <c r="I296" i="4"/>
  <c r="O296" i="4"/>
  <c r="C284" i="4"/>
  <c r="N284" i="4"/>
  <c r="I284" i="4"/>
  <c r="O284" i="4"/>
  <c r="C272" i="4"/>
  <c r="N272" i="4"/>
  <c r="I272" i="4"/>
  <c r="O272" i="4"/>
  <c r="C260" i="4"/>
  <c r="N260" i="4"/>
  <c r="I260" i="4"/>
  <c r="O260" i="4"/>
  <c r="O248" i="4"/>
  <c r="I248" i="4"/>
  <c r="N248" i="4"/>
  <c r="C248" i="4"/>
  <c r="O236" i="4"/>
  <c r="I236" i="4"/>
  <c r="N236" i="4"/>
  <c r="C236" i="4"/>
  <c r="O224" i="4"/>
  <c r="C224" i="4"/>
  <c r="I224" i="4"/>
  <c r="N224" i="4"/>
  <c r="O212" i="4"/>
  <c r="C212" i="4"/>
  <c r="N212" i="4"/>
  <c r="I212" i="4"/>
  <c r="O200" i="4"/>
  <c r="C200" i="4"/>
  <c r="N200" i="4"/>
  <c r="I200" i="4"/>
  <c r="O188" i="4"/>
  <c r="C188" i="4"/>
  <c r="N188" i="4"/>
  <c r="I188" i="4"/>
  <c r="O176" i="4"/>
  <c r="C176" i="4"/>
  <c r="N176" i="4"/>
  <c r="I176" i="4"/>
  <c r="O164" i="4"/>
  <c r="C164" i="4"/>
  <c r="N164" i="4"/>
  <c r="I164" i="4"/>
  <c r="N152" i="4"/>
  <c r="O152" i="4"/>
  <c r="C152" i="4"/>
  <c r="I152" i="4"/>
  <c r="N140" i="4"/>
  <c r="O140" i="4"/>
  <c r="C140" i="4"/>
  <c r="I140" i="4"/>
  <c r="N128" i="4"/>
  <c r="O128" i="4"/>
  <c r="C128" i="4"/>
  <c r="I128" i="4"/>
  <c r="N116" i="4"/>
  <c r="O116" i="4"/>
  <c r="C116" i="4"/>
  <c r="I116" i="4"/>
  <c r="N104" i="4"/>
  <c r="O104" i="4"/>
  <c r="C104" i="4"/>
  <c r="I104" i="4"/>
  <c r="O92" i="4"/>
  <c r="C92" i="4"/>
  <c r="I92" i="4"/>
  <c r="N92" i="4"/>
  <c r="O80" i="4"/>
  <c r="C80" i="4"/>
  <c r="I80" i="4"/>
  <c r="N80" i="4"/>
  <c r="O68" i="4"/>
  <c r="C68" i="4"/>
  <c r="I68" i="4"/>
  <c r="N68" i="4"/>
  <c r="O56" i="4"/>
  <c r="C56" i="4"/>
  <c r="I56" i="4"/>
  <c r="N56" i="4"/>
  <c r="O44" i="4"/>
  <c r="C44" i="4"/>
  <c r="I44" i="4"/>
  <c r="N44" i="4"/>
  <c r="I4039" i="4"/>
  <c r="N4039" i="4"/>
  <c r="O4039" i="4"/>
  <c r="C4027" i="4"/>
  <c r="I4027" i="4"/>
  <c r="N4027" i="4"/>
  <c r="O4027" i="4"/>
  <c r="C4015" i="4"/>
  <c r="I4015" i="4"/>
  <c r="N4015" i="4"/>
  <c r="O4015" i="4"/>
  <c r="I4003" i="4"/>
  <c r="N4003" i="4"/>
  <c r="O4003" i="4"/>
  <c r="I3991" i="4"/>
  <c r="N3991" i="4"/>
  <c r="O3991" i="4"/>
  <c r="I3979" i="4"/>
  <c r="N3979" i="4"/>
  <c r="O3979" i="4"/>
  <c r="I3955" i="4"/>
  <c r="O3955" i="4"/>
  <c r="C3955" i="4"/>
  <c r="I3943" i="4"/>
  <c r="C3943" i="4"/>
  <c r="I3931" i="4"/>
  <c r="C3931" i="4"/>
  <c r="I3919" i="4"/>
  <c r="O3919" i="4"/>
  <c r="C3919" i="4"/>
  <c r="N3907" i="4"/>
  <c r="C3907" i="4"/>
  <c r="O3895" i="4"/>
  <c r="C3895" i="4"/>
  <c r="Y3895" i="4" s="1"/>
  <c r="AC3895" i="4" s="1"/>
  <c r="O3883" i="4"/>
  <c r="C3883" i="4"/>
  <c r="Y3883" i="4" s="1"/>
  <c r="AC3883" i="4" s="1"/>
  <c r="C3871" i="4"/>
  <c r="I3871" i="4"/>
  <c r="C3859" i="4"/>
  <c r="I3859" i="4"/>
  <c r="C3847" i="4"/>
  <c r="Y3847" i="4" s="1"/>
  <c r="AC3847" i="4" s="1"/>
  <c r="I3847" i="4"/>
  <c r="C3835" i="4"/>
  <c r="Y3835" i="4" s="1"/>
  <c r="AC3835" i="4" s="1"/>
  <c r="I3835" i="4"/>
  <c r="C3823" i="4"/>
  <c r="Y3823" i="4" s="1"/>
  <c r="AC3823" i="4" s="1"/>
  <c r="I3823" i="4"/>
  <c r="C3811" i="4"/>
  <c r="I3811" i="4"/>
  <c r="C3799" i="4"/>
  <c r="I3799" i="4"/>
  <c r="C3787" i="4"/>
  <c r="I3787" i="4"/>
  <c r="C3775" i="4"/>
  <c r="Y3775" i="4" s="1"/>
  <c r="AC3775" i="4" s="1"/>
  <c r="I3775" i="4"/>
  <c r="C3763" i="4"/>
  <c r="Y3763" i="4" s="1"/>
  <c r="AC3763" i="4" s="1"/>
  <c r="I3763" i="4"/>
  <c r="C3751" i="4"/>
  <c r="Y3751" i="4" s="1"/>
  <c r="AC3751" i="4" s="1"/>
  <c r="I3751" i="4"/>
  <c r="C3739" i="4"/>
  <c r="I3739" i="4"/>
  <c r="C3727" i="4"/>
  <c r="I3727" i="4"/>
  <c r="N3727" i="4"/>
  <c r="C3715" i="4"/>
  <c r="I3715" i="4"/>
  <c r="N3715" i="4"/>
  <c r="C3703" i="4"/>
  <c r="I3703" i="4"/>
  <c r="N3703" i="4"/>
  <c r="C3691" i="4"/>
  <c r="I3691" i="4"/>
  <c r="N3691" i="4"/>
  <c r="C3679" i="4"/>
  <c r="I3679" i="4"/>
  <c r="N3679" i="4"/>
  <c r="I3667" i="4"/>
  <c r="N3667" i="4"/>
  <c r="O3667" i="4"/>
  <c r="C3667" i="4"/>
  <c r="C3655" i="4"/>
  <c r="I3655" i="4"/>
  <c r="N3655" i="4"/>
  <c r="O3655" i="4"/>
  <c r="N3643" i="4"/>
  <c r="O3643" i="4"/>
  <c r="C3643" i="4"/>
  <c r="I3643" i="4"/>
  <c r="N3631" i="4"/>
  <c r="O3631" i="4"/>
  <c r="C3631" i="4"/>
  <c r="N3619" i="4"/>
  <c r="O3619" i="4"/>
  <c r="C3619" i="4"/>
  <c r="I3619" i="4"/>
  <c r="N3607" i="4"/>
  <c r="O3607" i="4"/>
  <c r="C3607" i="4"/>
  <c r="I3607" i="4"/>
  <c r="N3595" i="4"/>
  <c r="O3595" i="4"/>
  <c r="C3595" i="4"/>
  <c r="I3595" i="4"/>
  <c r="N3583" i="4"/>
  <c r="O3583" i="4"/>
  <c r="C3583" i="4"/>
  <c r="I3583" i="4"/>
  <c r="N3571" i="4"/>
  <c r="O3571" i="4"/>
  <c r="C3571" i="4"/>
  <c r="I3571" i="4"/>
  <c r="C3559" i="4"/>
  <c r="I3559" i="4"/>
  <c r="N3559" i="4"/>
  <c r="O3559" i="4"/>
  <c r="C3547" i="4"/>
  <c r="I3547" i="4"/>
  <c r="N3547" i="4"/>
  <c r="O3547" i="4"/>
  <c r="C3535" i="4"/>
  <c r="I3535" i="4"/>
  <c r="N3535" i="4"/>
  <c r="O3535" i="4"/>
  <c r="C3523" i="4"/>
  <c r="I3523" i="4"/>
  <c r="N3523" i="4"/>
  <c r="O3523" i="4"/>
  <c r="C3511" i="4"/>
  <c r="I3511" i="4"/>
  <c r="N3511" i="4"/>
  <c r="O3511" i="4"/>
  <c r="C3499" i="4"/>
  <c r="I3499" i="4"/>
  <c r="N3499" i="4"/>
  <c r="O3499" i="4"/>
  <c r="C3487" i="4"/>
  <c r="I3487" i="4"/>
  <c r="N3487" i="4"/>
  <c r="O3487" i="4"/>
  <c r="C3475" i="4"/>
  <c r="I3475" i="4"/>
  <c r="N3475" i="4"/>
  <c r="O3475" i="4"/>
  <c r="C3463" i="4"/>
  <c r="I3463" i="4"/>
  <c r="N3463" i="4"/>
  <c r="O3463" i="4"/>
  <c r="C3451" i="4"/>
  <c r="I3451" i="4"/>
  <c r="N3451" i="4"/>
  <c r="O3451" i="4"/>
  <c r="C3439" i="4"/>
  <c r="I3439" i="4"/>
  <c r="N3439" i="4"/>
  <c r="O3439" i="4"/>
  <c r="O3427" i="4"/>
  <c r="C3427" i="4"/>
  <c r="I3427" i="4"/>
  <c r="N3427" i="4"/>
  <c r="O3415" i="4"/>
  <c r="C3415" i="4"/>
  <c r="I3415" i="4"/>
  <c r="N3415" i="4"/>
  <c r="O3403" i="4"/>
  <c r="C3403" i="4"/>
  <c r="I3403" i="4"/>
  <c r="N3403" i="4"/>
  <c r="C3391" i="4"/>
  <c r="I3391" i="4"/>
  <c r="N3391" i="4"/>
  <c r="O3391" i="4"/>
  <c r="C3379" i="4"/>
  <c r="I3379" i="4"/>
  <c r="N3379" i="4"/>
  <c r="O3379" i="4"/>
  <c r="C3367" i="4"/>
  <c r="I3367" i="4"/>
  <c r="N3367" i="4"/>
  <c r="O3367" i="4"/>
  <c r="C3355" i="4"/>
  <c r="I3355" i="4"/>
  <c r="N3355" i="4"/>
  <c r="O3355" i="4"/>
  <c r="C3343" i="4"/>
  <c r="I3343" i="4"/>
  <c r="N3343" i="4"/>
  <c r="O3343" i="4"/>
  <c r="C3331" i="4"/>
  <c r="I3331" i="4"/>
  <c r="N3331" i="4"/>
  <c r="O3331" i="4"/>
  <c r="C3319" i="4"/>
  <c r="I3319" i="4"/>
  <c r="N3319" i="4"/>
  <c r="O3319" i="4"/>
  <c r="C3307" i="4"/>
  <c r="I3307" i="4"/>
  <c r="N3307" i="4"/>
  <c r="O3307" i="4"/>
  <c r="C3295" i="4"/>
  <c r="I3295" i="4"/>
  <c r="N3295" i="4"/>
  <c r="O3295" i="4"/>
  <c r="C3283" i="4"/>
  <c r="I3283" i="4"/>
  <c r="N3283" i="4"/>
  <c r="O3283" i="4"/>
  <c r="C3271" i="4"/>
  <c r="I3271" i="4"/>
  <c r="N3271" i="4"/>
  <c r="O3271" i="4"/>
  <c r="I3259" i="4"/>
  <c r="N3259" i="4"/>
  <c r="O3259" i="4"/>
  <c r="C3259" i="4"/>
  <c r="I3247" i="4"/>
  <c r="N3247" i="4"/>
  <c r="O3247" i="4"/>
  <c r="C3247" i="4"/>
  <c r="C3235" i="4"/>
  <c r="I3235" i="4"/>
  <c r="N3235" i="4"/>
  <c r="O3235" i="4"/>
  <c r="I3223" i="4"/>
  <c r="N3223" i="4"/>
  <c r="O3223" i="4"/>
  <c r="C3223" i="4"/>
  <c r="I3211" i="4"/>
  <c r="N3211" i="4"/>
  <c r="O3211" i="4"/>
  <c r="C3211" i="4"/>
  <c r="I3199" i="4"/>
  <c r="N3199" i="4"/>
  <c r="O3199" i="4"/>
  <c r="C3199" i="4"/>
  <c r="I3187" i="4"/>
  <c r="N3187" i="4"/>
  <c r="O3187" i="4"/>
  <c r="C3187" i="4"/>
  <c r="I3175" i="4"/>
  <c r="N3175" i="4"/>
  <c r="O3175" i="4"/>
  <c r="C3175" i="4"/>
  <c r="I3163" i="4"/>
  <c r="N3163" i="4"/>
  <c r="O3163" i="4"/>
  <c r="C3163" i="4"/>
  <c r="I3151" i="4"/>
  <c r="N3151" i="4"/>
  <c r="O3151" i="4"/>
  <c r="C3151" i="4"/>
  <c r="I3139" i="4"/>
  <c r="N3139" i="4"/>
  <c r="O3139" i="4"/>
  <c r="C3139" i="4"/>
  <c r="N3127" i="4"/>
  <c r="O3127" i="4"/>
  <c r="C3127" i="4"/>
  <c r="I3127" i="4"/>
  <c r="N3115" i="4"/>
  <c r="O3115" i="4"/>
  <c r="C3115" i="4"/>
  <c r="I3115" i="4"/>
  <c r="N3103" i="4"/>
  <c r="O3103" i="4"/>
  <c r="C3103" i="4"/>
  <c r="I3103" i="4"/>
  <c r="O3091" i="4"/>
  <c r="C3091" i="4"/>
  <c r="I3091" i="4"/>
  <c r="N3091" i="4"/>
  <c r="O3079" i="4"/>
  <c r="C3079" i="4"/>
  <c r="I3079" i="4"/>
  <c r="N3079" i="4"/>
  <c r="C3067" i="4"/>
  <c r="I3067" i="4"/>
  <c r="N3067" i="4"/>
  <c r="O3067" i="4"/>
  <c r="C3055" i="4"/>
  <c r="I3055" i="4"/>
  <c r="N3055" i="4"/>
  <c r="O3055" i="4"/>
  <c r="C3043" i="4"/>
  <c r="I3043" i="4"/>
  <c r="N3043" i="4"/>
  <c r="O3043" i="4"/>
  <c r="C3031" i="4"/>
  <c r="I3031" i="4"/>
  <c r="N3031" i="4"/>
  <c r="O3031" i="4"/>
  <c r="C3019" i="4"/>
  <c r="I3019" i="4"/>
  <c r="N3019" i="4"/>
  <c r="O3019" i="4"/>
  <c r="C3007" i="4"/>
  <c r="I3007" i="4"/>
  <c r="N3007" i="4"/>
  <c r="O3007" i="4"/>
  <c r="C2995" i="4"/>
  <c r="I2995" i="4"/>
  <c r="N2995" i="4"/>
  <c r="O2995" i="4"/>
  <c r="C2983" i="4"/>
  <c r="I2983" i="4"/>
  <c r="N2983" i="4"/>
  <c r="O2983" i="4"/>
  <c r="C2971" i="4"/>
  <c r="I2971" i="4"/>
  <c r="N2971" i="4"/>
  <c r="O2971" i="4"/>
  <c r="C2959" i="4"/>
  <c r="I2959" i="4"/>
  <c r="N2959" i="4"/>
  <c r="O2959" i="4"/>
  <c r="C2947" i="4"/>
  <c r="I2947" i="4"/>
  <c r="N2947" i="4"/>
  <c r="O2947" i="4"/>
  <c r="C2935" i="4"/>
  <c r="I2935" i="4"/>
  <c r="N2935" i="4"/>
  <c r="O2935" i="4"/>
  <c r="C2923" i="4"/>
  <c r="I2923" i="4"/>
  <c r="N2923" i="4"/>
  <c r="O2923" i="4"/>
  <c r="C2911" i="4"/>
  <c r="I2911" i="4"/>
  <c r="N2911" i="4"/>
  <c r="O2911" i="4"/>
  <c r="I2899" i="4"/>
  <c r="N2899" i="4"/>
  <c r="O2899" i="4"/>
  <c r="C2899" i="4"/>
  <c r="I2887" i="4"/>
  <c r="N2887" i="4"/>
  <c r="O2887" i="4"/>
  <c r="C2887" i="4"/>
  <c r="I2875" i="4"/>
  <c r="N2875" i="4"/>
  <c r="O2875" i="4"/>
  <c r="C2875" i="4"/>
  <c r="I2863" i="4"/>
  <c r="N2863" i="4"/>
  <c r="O2863" i="4"/>
  <c r="C2863" i="4"/>
  <c r="I2851" i="4"/>
  <c r="N2851" i="4"/>
  <c r="O2851" i="4"/>
  <c r="C2851" i="4"/>
  <c r="I2839" i="4"/>
  <c r="N2839" i="4"/>
  <c r="O2839" i="4"/>
  <c r="C2839" i="4"/>
  <c r="I2827" i="4"/>
  <c r="N2827" i="4"/>
  <c r="O2827" i="4"/>
  <c r="C2827" i="4"/>
  <c r="O2815" i="4"/>
  <c r="I2815" i="4"/>
  <c r="N2815" i="4"/>
  <c r="C2815" i="4"/>
  <c r="C2804" i="4"/>
  <c r="I2804" i="4"/>
  <c r="N2804" i="4"/>
  <c r="O2804" i="4"/>
  <c r="N2794" i="4"/>
  <c r="O2794" i="4"/>
  <c r="C2794" i="4"/>
  <c r="I2794" i="4"/>
  <c r="O2785" i="4"/>
  <c r="C2785" i="4"/>
  <c r="I2785" i="4"/>
  <c r="N2785" i="4"/>
  <c r="O2767" i="4"/>
  <c r="I2767" i="4"/>
  <c r="N2767" i="4"/>
  <c r="C2767" i="4"/>
  <c r="O2755" i="4"/>
  <c r="I2755" i="4"/>
  <c r="N2755" i="4"/>
  <c r="C2755" i="4"/>
  <c r="O2743" i="4"/>
  <c r="I2743" i="4"/>
  <c r="N2743" i="4"/>
  <c r="C2743" i="4"/>
  <c r="O2731" i="4"/>
  <c r="I2731" i="4"/>
  <c r="N2731" i="4"/>
  <c r="C2731" i="4"/>
  <c r="N2719" i="4"/>
  <c r="O2719" i="4"/>
  <c r="C2719" i="4"/>
  <c r="I2719" i="4"/>
  <c r="N2707" i="4"/>
  <c r="O2707" i="4"/>
  <c r="C2707" i="4"/>
  <c r="I2707" i="4"/>
  <c r="N2695" i="4"/>
  <c r="O2695" i="4"/>
  <c r="C2695" i="4"/>
  <c r="I2695" i="4"/>
  <c r="N2683" i="4"/>
  <c r="O2683" i="4"/>
  <c r="C2683" i="4"/>
  <c r="I2683" i="4"/>
  <c r="C2671" i="4"/>
  <c r="N2671" i="4"/>
  <c r="I2671" i="4"/>
  <c r="O2671" i="4"/>
  <c r="O2659" i="4"/>
  <c r="I2659" i="4"/>
  <c r="N2659" i="4"/>
  <c r="C2659" i="4"/>
  <c r="O2647" i="4"/>
  <c r="I2647" i="4"/>
  <c r="N2647" i="4"/>
  <c r="C2647" i="4"/>
  <c r="I2635" i="4"/>
  <c r="N2635" i="4"/>
  <c r="O2635" i="4"/>
  <c r="C2635" i="4"/>
  <c r="I2623" i="4"/>
  <c r="C2623" i="4"/>
  <c r="N2623" i="4"/>
  <c r="O2623" i="4"/>
  <c r="I2611" i="4"/>
  <c r="N2611" i="4"/>
  <c r="O2611" i="4"/>
  <c r="C2611" i="4"/>
  <c r="I2599" i="4"/>
  <c r="N2599" i="4"/>
  <c r="O2599" i="4"/>
  <c r="C2599" i="4"/>
  <c r="I2587" i="4"/>
  <c r="C2587" i="4"/>
  <c r="N2587" i="4"/>
  <c r="O2587" i="4"/>
  <c r="I2575" i="4"/>
  <c r="N2575" i="4"/>
  <c r="O2575" i="4"/>
  <c r="C2575" i="4"/>
  <c r="C2563" i="4"/>
  <c r="I2563" i="4"/>
  <c r="N2563" i="4"/>
  <c r="O2563" i="4"/>
  <c r="C2551" i="4"/>
  <c r="I2551" i="4"/>
  <c r="N2551" i="4"/>
  <c r="O2551" i="4"/>
  <c r="C2539" i="4"/>
  <c r="I2539" i="4"/>
  <c r="N2539" i="4"/>
  <c r="O2539" i="4"/>
  <c r="C2527" i="4"/>
  <c r="I2527" i="4"/>
  <c r="N2527" i="4"/>
  <c r="O2527" i="4"/>
  <c r="C2515" i="4"/>
  <c r="I2515" i="4"/>
  <c r="N2515" i="4"/>
  <c r="O2515" i="4"/>
  <c r="I2503" i="4"/>
  <c r="N2503" i="4"/>
  <c r="O2503" i="4"/>
  <c r="C2503" i="4"/>
  <c r="I2491" i="4"/>
  <c r="N2491" i="4"/>
  <c r="O2491" i="4"/>
  <c r="C2491" i="4"/>
  <c r="I2479" i="4"/>
  <c r="N2479" i="4"/>
  <c r="O2479" i="4"/>
  <c r="C2479" i="4"/>
  <c r="I2467" i="4"/>
  <c r="N2467" i="4"/>
  <c r="O2467" i="4"/>
  <c r="C2467" i="4"/>
  <c r="I2455" i="4"/>
  <c r="N2455" i="4"/>
  <c r="O2455" i="4"/>
  <c r="C2455" i="4"/>
  <c r="I2443" i="4"/>
  <c r="N2443" i="4"/>
  <c r="O2443" i="4"/>
  <c r="C2443" i="4"/>
  <c r="I2431" i="4"/>
  <c r="N2431" i="4"/>
  <c r="O2431" i="4"/>
  <c r="C2431" i="4"/>
  <c r="N4056" i="4"/>
  <c r="N4053" i="4"/>
  <c r="N4050" i="4"/>
  <c r="N4047" i="4"/>
  <c r="I4044" i="4"/>
  <c r="O4042" i="4"/>
  <c r="I4035" i="4"/>
  <c r="N4031" i="4"/>
  <c r="N4029" i="4"/>
  <c r="C4028" i="4"/>
  <c r="N4025" i="4"/>
  <c r="N4023" i="4"/>
  <c r="C4022" i="4"/>
  <c r="I4019" i="4"/>
  <c r="O3983" i="4"/>
  <c r="N3964" i="4"/>
  <c r="O3947" i="4"/>
  <c r="N3943" i="4"/>
  <c r="N3919" i="4"/>
  <c r="I3883" i="4"/>
  <c r="O3748" i="4"/>
  <c r="C2351" i="4"/>
  <c r="I2351" i="4"/>
  <c r="N2351" i="4"/>
  <c r="O2351" i="4"/>
  <c r="I2349" i="4"/>
  <c r="N2349" i="4"/>
  <c r="O2349" i="4"/>
  <c r="C2349" i="4"/>
  <c r="I2205" i="4"/>
  <c r="N2205" i="4"/>
  <c r="O2205" i="4"/>
  <c r="C2205" i="4"/>
  <c r="I2085" i="4"/>
  <c r="N2085" i="4"/>
  <c r="O2085" i="4"/>
  <c r="C2085" i="4"/>
  <c r="C2372" i="4"/>
  <c r="I2372" i="4"/>
  <c r="N2372" i="4"/>
  <c r="O2372" i="4"/>
  <c r="C2312" i="4"/>
  <c r="I2312" i="4"/>
  <c r="N2312" i="4"/>
  <c r="O2312" i="4"/>
  <c r="C2288" i="4"/>
  <c r="O2288" i="4"/>
  <c r="I2288" i="4"/>
  <c r="N2288" i="4"/>
  <c r="C2252" i="4"/>
  <c r="O2252" i="4"/>
  <c r="I2252" i="4"/>
  <c r="N2252" i="4"/>
  <c r="C2228" i="4"/>
  <c r="I2228" i="4"/>
  <c r="N2228" i="4"/>
  <c r="O2228" i="4"/>
  <c r="C2204" i="4"/>
  <c r="I2204" i="4"/>
  <c r="N2204" i="4"/>
  <c r="O2204" i="4"/>
  <c r="C2180" i="4"/>
  <c r="I2180" i="4"/>
  <c r="N2180" i="4"/>
  <c r="O2180" i="4"/>
  <c r="C2156" i="4"/>
  <c r="I2156" i="4"/>
  <c r="N2156" i="4"/>
  <c r="O2156" i="4"/>
  <c r="I2419" i="4"/>
  <c r="N2419" i="4"/>
  <c r="O2419" i="4"/>
  <c r="C2419" i="4"/>
  <c r="I2407" i="4"/>
  <c r="N2407" i="4"/>
  <c r="O2407" i="4"/>
  <c r="C2407" i="4"/>
  <c r="I2395" i="4"/>
  <c r="O2395" i="4"/>
  <c r="C2395" i="4"/>
  <c r="N2395" i="4"/>
  <c r="I2383" i="4"/>
  <c r="O2383" i="4"/>
  <c r="N2383" i="4"/>
  <c r="C2383" i="4"/>
  <c r="I2371" i="4"/>
  <c r="O2371" i="4"/>
  <c r="C2371" i="4"/>
  <c r="N2371" i="4"/>
  <c r="I2359" i="4"/>
  <c r="O2359" i="4"/>
  <c r="C2359" i="4"/>
  <c r="N2359" i="4"/>
  <c r="I2347" i="4"/>
  <c r="O2347" i="4"/>
  <c r="N2347" i="4"/>
  <c r="C2347" i="4"/>
  <c r="I2335" i="4"/>
  <c r="O2335" i="4"/>
  <c r="C2335" i="4"/>
  <c r="N2335" i="4"/>
  <c r="I2323" i="4"/>
  <c r="O2323" i="4"/>
  <c r="C2323" i="4"/>
  <c r="N2323" i="4"/>
  <c r="I2311" i="4"/>
  <c r="N2311" i="4"/>
  <c r="O2311" i="4"/>
  <c r="C2311" i="4"/>
  <c r="I2299" i="4"/>
  <c r="N2299" i="4"/>
  <c r="O2299" i="4"/>
  <c r="C2299" i="4"/>
  <c r="O2287" i="4"/>
  <c r="C2287" i="4"/>
  <c r="I2287" i="4"/>
  <c r="N2287" i="4"/>
  <c r="O2275" i="4"/>
  <c r="C2275" i="4"/>
  <c r="N2275" i="4"/>
  <c r="I2275" i="4"/>
  <c r="N2263" i="4"/>
  <c r="O2263" i="4"/>
  <c r="C2263" i="4"/>
  <c r="I2263" i="4"/>
  <c r="N2251" i="4"/>
  <c r="O2251" i="4"/>
  <c r="C2251" i="4"/>
  <c r="I2251" i="4"/>
  <c r="N2239" i="4"/>
  <c r="O2239" i="4"/>
  <c r="C2239" i="4"/>
  <c r="I2239" i="4"/>
  <c r="N2227" i="4"/>
  <c r="O2227" i="4"/>
  <c r="C2227" i="4"/>
  <c r="I2227" i="4"/>
  <c r="N2215" i="4"/>
  <c r="O2215" i="4"/>
  <c r="C2215" i="4"/>
  <c r="I2215" i="4"/>
  <c r="N2203" i="4"/>
  <c r="O2203" i="4"/>
  <c r="C2203" i="4"/>
  <c r="I2203" i="4"/>
  <c r="N2191" i="4"/>
  <c r="O2191" i="4"/>
  <c r="C2191" i="4"/>
  <c r="I2191" i="4"/>
  <c r="N2179" i="4"/>
  <c r="O2179" i="4"/>
  <c r="C2179" i="4"/>
  <c r="I2179" i="4"/>
  <c r="N2167" i="4"/>
  <c r="O2167" i="4"/>
  <c r="C2167" i="4"/>
  <c r="I2167" i="4"/>
  <c r="N2155" i="4"/>
  <c r="O2155" i="4"/>
  <c r="C2155" i="4"/>
  <c r="I2155" i="4"/>
  <c r="N2143" i="4"/>
  <c r="O2143" i="4"/>
  <c r="C2143" i="4"/>
  <c r="I2143" i="4"/>
  <c r="N2131" i="4"/>
  <c r="O2131" i="4"/>
  <c r="C2131" i="4"/>
  <c r="I2131" i="4"/>
  <c r="N2119" i="4"/>
  <c r="O2119" i="4"/>
  <c r="C2119" i="4"/>
  <c r="I2119" i="4"/>
  <c r="N2107" i="4"/>
  <c r="O2107" i="4"/>
  <c r="C2107" i="4"/>
  <c r="I2107" i="4"/>
  <c r="N2095" i="4"/>
  <c r="O2095" i="4"/>
  <c r="C2095" i="4"/>
  <c r="I2095" i="4"/>
  <c r="N2083" i="4"/>
  <c r="O2083" i="4"/>
  <c r="C2083" i="4"/>
  <c r="I2083" i="4"/>
  <c r="N2071" i="4"/>
  <c r="O2071" i="4"/>
  <c r="C2071" i="4"/>
  <c r="I2071" i="4"/>
  <c r="N2059" i="4"/>
  <c r="O2059" i="4"/>
  <c r="C2059" i="4"/>
  <c r="I2059" i="4"/>
  <c r="N2047" i="4"/>
  <c r="O2047" i="4"/>
  <c r="C2047" i="4"/>
  <c r="I2047" i="4"/>
  <c r="O2035" i="4"/>
  <c r="C2035" i="4"/>
  <c r="I2035" i="4"/>
  <c r="N2035" i="4"/>
  <c r="O2023" i="4"/>
  <c r="C2023" i="4"/>
  <c r="I2023" i="4"/>
  <c r="N2023" i="4"/>
  <c r="O2011" i="4"/>
  <c r="C2011" i="4"/>
  <c r="I2011" i="4"/>
  <c r="N2011" i="4"/>
  <c r="C1999" i="4"/>
  <c r="N1999" i="4"/>
  <c r="O1999" i="4"/>
  <c r="I1999" i="4"/>
  <c r="C1987" i="4"/>
  <c r="N1987" i="4"/>
  <c r="O1987" i="4"/>
  <c r="I1987" i="4"/>
  <c r="C1975" i="4"/>
  <c r="O1975" i="4"/>
  <c r="I1975" i="4"/>
  <c r="N1975" i="4"/>
  <c r="C1963" i="4"/>
  <c r="O1963" i="4"/>
  <c r="N1963" i="4"/>
  <c r="I1963" i="4"/>
  <c r="I1951" i="4"/>
  <c r="C1951" i="4"/>
  <c r="N1951" i="4"/>
  <c r="O1951" i="4"/>
  <c r="I1939" i="4"/>
  <c r="N1939" i="4"/>
  <c r="O1939" i="4"/>
  <c r="C1939" i="4"/>
  <c r="C1927" i="4"/>
  <c r="I1927" i="4"/>
  <c r="N1927" i="4"/>
  <c r="O1927" i="4"/>
  <c r="I1915" i="4"/>
  <c r="N1915" i="4"/>
  <c r="O1915" i="4"/>
  <c r="C1915" i="4"/>
  <c r="C1903" i="4"/>
  <c r="I1903" i="4"/>
  <c r="N1903" i="4"/>
  <c r="O1903" i="4"/>
  <c r="C1891" i="4"/>
  <c r="I1891" i="4"/>
  <c r="N1891" i="4"/>
  <c r="O1891" i="4"/>
  <c r="I1879" i="4"/>
  <c r="N1879" i="4"/>
  <c r="O1879" i="4"/>
  <c r="C1879" i="4"/>
  <c r="I1867" i="4"/>
  <c r="N1867" i="4"/>
  <c r="O1867" i="4"/>
  <c r="C1867" i="4"/>
  <c r="I1855" i="4"/>
  <c r="N1855" i="4"/>
  <c r="O1855" i="4"/>
  <c r="C1855" i="4"/>
  <c r="I1843" i="4"/>
  <c r="N1843" i="4"/>
  <c r="O1843" i="4"/>
  <c r="C1843" i="4"/>
  <c r="N1831" i="4"/>
  <c r="O1831" i="4"/>
  <c r="C1831" i="4"/>
  <c r="I1831" i="4"/>
  <c r="N1819" i="4"/>
  <c r="O1819" i="4"/>
  <c r="C1819" i="4"/>
  <c r="I1819" i="4"/>
  <c r="O1807" i="4"/>
  <c r="C1807" i="4"/>
  <c r="I1807" i="4"/>
  <c r="N1807" i="4"/>
  <c r="O1795" i="4"/>
  <c r="I1795" i="4"/>
  <c r="N1795" i="4"/>
  <c r="C1795" i="4"/>
  <c r="O1783" i="4"/>
  <c r="C1783" i="4"/>
  <c r="I1783" i="4"/>
  <c r="N1783" i="4"/>
  <c r="C1771" i="4"/>
  <c r="I1771" i="4"/>
  <c r="O1771" i="4"/>
  <c r="N1771" i="4"/>
  <c r="C1759" i="4"/>
  <c r="I1759" i="4"/>
  <c r="N1759" i="4"/>
  <c r="O1759" i="4"/>
  <c r="C1747" i="4"/>
  <c r="I1747" i="4"/>
  <c r="N1747" i="4"/>
  <c r="O1747" i="4"/>
  <c r="N1735" i="4"/>
  <c r="C1735" i="4"/>
  <c r="I1735" i="4"/>
  <c r="O1735" i="4"/>
  <c r="N1723" i="4"/>
  <c r="O1723" i="4"/>
  <c r="C1723" i="4"/>
  <c r="I1723" i="4"/>
  <c r="C1711" i="4"/>
  <c r="I1711" i="4"/>
  <c r="O1711" i="4"/>
  <c r="N1711" i="4"/>
  <c r="C1699" i="4"/>
  <c r="I1699" i="4"/>
  <c r="O1699" i="4"/>
  <c r="N1699" i="4"/>
  <c r="C1687" i="4"/>
  <c r="I1687" i="4"/>
  <c r="O1687" i="4"/>
  <c r="N1687" i="4"/>
  <c r="C1675" i="4"/>
  <c r="I1675" i="4"/>
  <c r="N1675" i="4"/>
  <c r="O1675" i="4"/>
  <c r="C1663" i="4"/>
  <c r="I1663" i="4"/>
  <c r="N1663" i="4"/>
  <c r="O1663" i="4"/>
  <c r="C1651" i="4"/>
  <c r="I1651" i="4"/>
  <c r="N1651" i="4"/>
  <c r="O1651" i="4"/>
  <c r="C1639" i="4"/>
  <c r="I1639" i="4"/>
  <c r="N1639" i="4"/>
  <c r="O1639" i="4"/>
  <c r="C1627" i="4"/>
  <c r="I1627" i="4"/>
  <c r="N1627" i="4"/>
  <c r="O1627" i="4"/>
  <c r="C1615" i="4"/>
  <c r="I1615" i="4"/>
  <c r="N1615" i="4"/>
  <c r="O1615" i="4"/>
  <c r="C1603" i="4"/>
  <c r="I1603" i="4"/>
  <c r="N1603" i="4"/>
  <c r="O1603" i="4"/>
  <c r="C1591" i="4"/>
  <c r="I1591" i="4"/>
  <c r="N1591" i="4"/>
  <c r="O1591" i="4"/>
  <c r="C1579" i="4"/>
  <c r="I1579" i="4"/>
  <c r="N1579" i="4"/>
  <c r="O1579" i="4"/>
  <c r="C1567" i="4"/>
  <c r="I1567" i="4"/>
  <c r="N1567" i="4"/>
  <c r="O1567" i="4"/>
  <c r="C1555" i="4"/>
  <c r="I1555" i="4"/>
  <c r="N1555" i="4"/>
  <c r="O1555" i="4"/>
  <c r="C1543" i="4"/>
  <c r="I1543" i="4"/>
  <c r="N1543" i="4"/>
  <c r="O1543" i="4"/>
  <c r="C1531" i="4"/>
  <c r="I1531" i="4"/>
  <c r="N1531" i="4"/>
  <c r="O1531" i="4"/>
  <c r="C1519" i="4"/>
  <c r="I1519" i="4"/>
  <c r="N1519" i="4"/>
  <c r="O1519" i="4"/>
  <c r="I1507" i="4"/>
  <c r="N1507" i="4"/>
  <c r="O1507" i="4"/>
  <c r="C1507" i="4"/>
  <c r="I1495" i="4"/>
  <c r="N1495" i="4"/>
  <c r="O1495" i="4"/>
  <c r="C1495" i="4"/>
  <c r="I1483" i="4"/>
  <c r="N1483" i="4"/>
  <c r="O1483" i="4"/>
  <c r="C1483" i="4"/>
  <c r="I1471" i="4"/>
  <c r="N1471" i="4"/>
  <c r="O1471" i="4"/>
  <c r="C1471" i="4"/>
  <c r="I1459" i="4"/>
  <c r="N1459" i="4"/>
  <c r="O1459" i="4"/>
  <c r="C1459" i="4"/>
  <c r="I1447" i="4"/>
  <c r="N1447" i="4"/>
  <c r="O1447" i="4"/>
  <c r="C1447" i="4"/>
  <c r="I1435" i="4"/>
  <c r="N1435" i="4"/>
  <c r="O1435" i="4"/>
  <c r="C1435" i="4"/>
  <c r="I1423" i="4"/>
  <c r="N1423" i="4"/>
  <c r="O1423" i="4"/>
  <c r="C1423" i="4"/>
  <c r="I1411" i="4"/>
  <c r="N1411" i="4"/>
  <c r="O1411" i="4"/>
  <c r="C1411" i="4"/>
  <c r="I1399" i="4"/>
  <c r="N1399" i="4"/>
  <c r="O1399" i="4"/>
  <c r="C1399" i="4"/>
  <c r="I1387" i="4"/>
  <c r="N1387" i="4"/>
  <c r="O1387" i="4"/>
  <c r="C1387" i="4"/>
  <c r="N1375" i="4"/>
  <c r="O1375" i="4"/>
  <c r="C1375" i="4"/>
  <c r="I1375" i="4"/>
  <c r="C1363" i="4"/>
  <c r="I1363" i="4"/>
  <c r="N1363" i="4"/>
  <c r="O1363" i="4"/>
  <c r="I1351" i="4"/>
  <c r="N1351" i="4"/>
  <c r="O1351" i="4"/>
  <c r="C1351" i="4"/>
  <c r="C1339" i="4"/>
  <c r="N1339" i="4"/>
  <c r="I1339" i="4"/>
  <c r="O1339" i="4"/>
  <c r="C1327" i="4"/>
  <c r="N1327" i="4"/>
  <c r="I1327" i="4"/>
  <c r="O1327" i="4"/>
  <c r="C1315" i="4"/>
  <c r="N1315" i="4"/>
  <c r="O1315" i="4"/>
  <c r="I1315" i="4"/>
  <c r="C1303" i="4"/>
  <c r="I1303" i="4"/>
  <c r="N1303" i="4"/>
  <c r="O1303" i="4"/>
  <c r="C1291" i="4"/>
  <c r="I1291" i="4"/>
  <c r="O1291" i="4"/>
  <c r="N1291" i="4"/>
  <c r="C1279" i="4"/>
  <c r="I1279" i="4"/>
  <c r="N1279" i="4"/>
  <c r="O1279" i="4"/>
  <c r="C1267" i="4"/>
  <c r="I1267" i="4"/>
  <c r="N1267" i="4"/>
  <c r="O1267" i="4"/>
  <c r="C1255" i="4"/>
  <c r="I1255" i="4"/>
  <c r="N1255" i="4"/>
  <c r="O1255" i="4"/>
  <c r="C1243" i="4"/>
  <c r="I1243" i="4"/>
  <c r="N1243" i="4"/>
  <c r="O1243" i="4"/>
  <c r="I1231" i="4"/>
  <c r="N1231" i="4"/>
  <c r="O1231" i="4"/>
  <c r="C1231" i="4"/>
  <c r="I1219" i="4"/>
  <c r="N1219" i="4"/>
  <c r="O1219" i="4"/>
  <c r="C1219" i="4"/>
  <c r="I1207" i="4"/>
  <c r="N1207" i="4"/>
  <c r="O1207" i="4"/>
  <c r="C1207" i="4"/>
  <c r="I1195" i="4"/>
  <c r="N1195" i="4"/>
  <c r="O1195" i="4"/>
  <c r="C1195" i="4"/>
  <c r="N1183" i="4"/>
  <c r="O1183" i="4"/>
  <c r="C1183" i="4"/>
  <c r="I1183" i="4"/>
  <c r="N1171" i="4"/>
  <c r="O1171" i="4"/>
  <c r="C1171" i="4"/>
  <c r="I1171" i="4"/>
  <c r="I1159" i="4"/>
  <c r="N1159" i="4"/>
  <c r="O1159" i="4"/>
  <c r="C1159" i="4"/>
  <c r="I1147" i="4"/>
  <c r="N1147" i="4"/>
  <c r="O1147" i="4"/>
  <c r="C1147" i="4"/>
  <c r="I1135" i="4"/>
  <c r="N1135" i="4"/>
  <c r="O1135" i="4"/>
  <c r="C1135" i="4"/>
  <c r="I1123" i="4"/>
  <c r="N1123" i="4"/>
  <c r="O1123" i="4"/>
  <c r="C1123" i="4"/>
  <c r="I1111" i="4"/>
  <c r="N1111" i="4"/>
  <c r="O1111" i="4"/>
  <c r="C1111" i="4"/>
  <c r="I1099" i="4"/>
  <c r="N1099" i="4"/>
  <c r="O1099" i="4"/>
  <c r="C1099" i="4"/>
  <c r="I1087" i="4"/>
  <c r="N1087" i="4"/>
  <c r="O1087" i="4"/>
  <c r="C1087" i="4"/>
  <c r="I1075" i="4"/>
  <c r="N1075" i="4"/>
  <c r="O1075" i="4"/>
  <c r="C1075" i="4"/>
  <c r="C1063" i="4"/>
  <c r="O1063" i="4"/>
  <c r="I1063" i="4"/>
  <c r="N1063" i="4"/>
  <c r="I1051" i="4"/>
  <c r="O1051" i="4"/>
  <c r="C1051" i="4"/>
  <c r="N1051" i="4"/>
  <c r="I1039" i="4"/>
  <c r="N1039" i="4"/>
  <c r="O1039" i="4"/>
  <c r="C1039" i="4"/>
  <c r="I1027" i="4"/>
  <c r="C1027" i="4"/>
  <c r="N1027" i="4"/>
  <c r="O1027" i="4"/>
  <c r="I1015" i="4"/>
  <c r="O1015" i="4"/>
  <c r="C1015" i="4"/>
  <c r="N1015" i="4"/>
  <c r="I1003" i="4"/>
  <c r="N1003" i="4"/>
  <c r="O1003" i="4"/>
  <c r="C1003" i="4"/>
  <c r="I991" i="4"/>
  <c r="C991" i="4"/>
  <c r="N991" i="4"/>
  <c r="O991" i="4"/>
  <c r="I979" i="4"/>
  <c r="O979" i="4"/>
  <c r="C979" i="4"/>
  <c r="N979" i="4"/>
  <c r="I967" i="4"/>
  <c r="N967" i="4"/>
  <c r="O967" i="4"/>
  <c r="C967" i="4"/>
  <c r="I955" i="4"/>
  <c r="C955" i="4"/>
  <c r="N955" i="4"/>
  <c r="O955" i="4"/>
  <c r="C943" i="4"/>
  <c r="O943" i="4"/>
  <c r="I943" i="4"/>
  <c r="N943" i="4"/>
  <c r="C931" i="4"/>
  <c r="I931" i="4"/>
  <c r="N931" i="4"/>
  <c r="O931" i="4"/>
  <c r="C919" i="4"/>
  <c r="N919" i="4"/>
  <c r="I919" i="4"/>
  <c r="O919" i="4"/>
  <c r="C907" i="4"/>
  <c r="O907" i="4"/>
  <c r="N907" i="4"/>
  <c r="I907" i="4"/>
  <c r="C895" i="4"/>
  <c r="I895" i="4"/>
  <c r="N895" i="4"/>
  <c r="O895" i="4"/>
  <c r="C883" i="4"/>
  <c r="N883" i="4"/>
  <c r="O883" i="4"/>
  <c r="I883" i="4"/>
  <c r="C871" i="4"/>
  <c r="O871" i="4"/>
  <c r="I871" i="4"/>
  <c r="N871" i="4"/>
  <c r="C859" i="4"/>
  <c r="I859" i="4"/>
  <c r="N859" i="4"/>
  <c r="O859" i="4"/>
  <c r="C847" i="4"/>
  <c r="I847" i="4"/>
  <c r="O847" i="4"/>
  <c r="N847" i="4"/>
  <c r="C835" i="4"/>
  <c r="I835" i="4"/>
  <c r="N835" i="4"/>
  <c r="O835" i="4"/>
  <c r="C823" i="4"/>
  <c r="I823" i="4"/>
  <c r="N823" i="4"/>
  <c r="O823" i="4"/>
  <c r="C811" i="4"/>
  <c r="I811" i="4"/>
  <c r="N811" i="4"/>
  <c r="O811" i="4"/>
  <c r="C799" i="4"/>
  <c r="I799" i="4"/>
  <c r="N799" i="4"/>
  <c r="O799" i="4"/>
  <c r="I787" i="4"/>
  <c r="N787" i="4"/>
  <c r="C787" i="4"/>
  <c r="O787" i="4"/>
  <c r="I775" i="4"/>
  <c r="N775" i="4"/>
  <c r="O775" i="4"/>
  <c r="C775" i="4"/>
  <c r="I763" i="4"/>
  <c r="N763" i="4"/>
  <c r="O763" i="4"/>
  <c r="C763" i="4"/>
  <c r="I751" i="4"/>
  <c r="N751" i="4"/>
  <c r="C751" i="4"/>
  <c r="O751" i="4"/>
  <c r="I739" i="4"/>
  <c r="N739" i="4"/>
  <c r="C739" i="4"/>
  <c r="O739" i="4"/>
  <c r="I727" i="4"/>
  <c r="N727" i="4"/>
  <c r="O727" i="4"/>
  <c r="C727" i="4"/>
  <c r="I715" i="4"/>
  <c r="N715" i="4"/>
  <c r="C715" i="4"/>
  <c r="O715" i="4"/>
  <c r="C703" i="4"/>
  <c r="I703" i="4"/>
  <c r="N703" i="4"/>
  <c r="O703" i="4"/>
  <c r="C691" i="4"/>
  <c r="I691" i="4"/>
  <c r="N691" i="4"/>
  <c r="O691" i="4"/>
  <c r="C679" i="4"/>
  <c r="N679" i="4"/>
  <c r="O679" i="4"/>
  <c r="I679" i="4"/>
  <c r="C667" i="4"/>
  <c r="N667" i="4"/>
  <c r="O667" i="4"/>
  <c r="I667" i="4"/>
  <c r="C655" i="4"/>
  <c r="N655" i="4"/>
  <c r="O655" i="4"/>
  <c r="I655" i="4"/>
  <c r="C643" i="4"/>
  <c r="N643" i="4"/>
  <c r="O643" i="4"/>
  <c r="I643" i="4"/>
  <c r="C631" i="4"/>
  <c r="N631" i="4"/>
  <c r="O631" i="4"/>
  <c r="I631" i="4"/>
  <c r="I619" i="4"/>
  <c r="O619" i="4"/>
  <c r="C619" i="4"/>
  <c r="N619" i="4"/>
  <c r="I607" i="4"/>
  <c r="N607" i="4"/>
  <c r="O607" i="4"/>
  <c r="C607" i="4"/>
  <c r="I595" i="4"/>
  <c r="N595" i="4"/>
  <c r="O595" i="4"/>
  <c r="C595" i="4"/>
  <c r="I583" i="4"/>
  <c r="N583" i="4"/>
  <c r="C583" i="4"/>
  <c r="O583" i="4"/>
  <c r="I571" i="4"/>
  <c r="N571" i="4"/>
  <c r="O571" i="4"/>
  <c r="C571" i="4"/>
  <c r="C559" i="4"/>
  <c r="I559" i="4"/>
  <c r="N559" i="4"/>
  <c r="O559" i="4"/>
  <c r="N547" i="4"/>
  <c r="O547" i="4"/>
  <c r="C547" i="4"/>
  <c r="I547" i="4"/>
  <c r="C535" i="4"/>
  <c r="I535" i="4"/>
  <c r="N535" i="4"/>
  <c r="O535" i="4"/>
  <c r="I523" i="4"/>
  <c r="C523" i="4"/>
  <c r="N523" i="4"/>
  <c r="O523" i="4"/>
  <c r="I511" i="4"/>
  <c r="N511" i="4"/>
  <c r="O511" i="4"/>
  <c r="C511" i="4"/>
  <c r="I499" i="4"/>
  <c r="N499" i="4"/>
  <c r="C499" i="4"/>
  <c r="O499" i="4"/>
  <c r="I487" i="4"/>
  <c r="N487" i="4"/>
  <c r="O487" i="4"/>
  <c r="C487" i="4"/>
  <c r="I475" i="4"/>
  <c r="N475" i="4"/>
  <c r="O475" i="4"/>
  <c r="C475" i="4"/>
  <c r="I463" i="4"/>
  <c r="N463" i="4"/>
  <c r="O463" i="4"/>
  <c r="C463" i="4"/>
  <c r="I451" i="4"/>
  <c r="N451" i="4"/>
  <c r="O451" i="4"/>
  <c r="C451" i="4"/>
  <c r="I439" i="4"/>
  <c r="N439" i="4"/>
  <c r="O439" i="4"/>
  <c r="C439" i="4"/>
  <c r="I427" i="4"/>
  <c r="N427" i="4"/>
  <c r="O427" i="4"/>
  <c r="C427" i="4"/>
  <c r="I415" i="4"/>
  <c r="N415" i="4"/>
  <c r="O415" i="4"/>
  <c r="C415" i="4"/>
  <c r="I403" i="4"/>
  <c r="N403" i="4"/>
  <c r="O403" i="4"/>
  <c r="C403" i="4"/>
  <c r="I391" i="4"/>
  <c r="N391" i="4"/>
  <c r="O391" i="4"/>
  <c r="C391" i="4"/>
  <c r="I379" i="4"/>
  <c r="N379" i="4"/>
  <c r="O379" i="4"/>
  <c r="C379" i="4"/>
  <c r="I367" i="4"/>
  <c r="N367" i="4"/>
  <c r="O367" i="4"/>
  <c r="C367" i="4"/>
  <c r="I355" i="4"/>
  <c r="N355" i="4"/>
  <c r="O355" i="4"/>
  <c r="C355" i="4"/>
  <c r="I343" i="4"/>
  <c r="N343" i="4"/>
  <c r="O343" i="4"/>
  <c r="C343" i="4"/>
  <c r="N331" i="4"/>
  <c r="O331" i="4"/>
  <c r="C331" i="4"/>
  <c r="I331" i="4"/>
  <c r="N319" i="4"/>
  <c r="O319" i="4"/>
  <c r="C319" i="4"/>
  <c r="I319" i="4"/>
  <c r="O307" i="4"/>
  <c r="I307" i="4"/>
  <c r="N307" i="4"/>
  <c r="C307" i="4"/>
  <c r="O295" i="4"/>
  <c r="I295" i="4"/>
  <c r="C295" i="4"/>
  <c r="N295" i="4"/>
  <c r="O283" i="4"/>
  <c r="I283" i="4"/>
  <c r="C283" i="4"/>
  <c r="N283" i="4"/>
  <c r="O271" i="4"/>
  <c r="I271" i="4"/>
  <c r="N271" i="4"/>
  <c r="C271" i="4"/>
  <c r="C259" i="4"/>
  <c r="I259" i="4"/>
  <c r="N259" i="4"/>
  <c r="O259" i="4"/>
  <c r="I247" i="4"/>
  <c r="N247" i="4"/>
  <c r="O247" i="4"/>
  <c r="C247" i="4"/>
  <c r="I235" i="4"/>
  <c r="C235" i="4"/>
  <c r="N235" i="4"/>
  <c r="O235" i="4"/>
  <c r="I223" i="4"/>
  <c r="N223" i="4"/>
  <c r="O223" i="4"/>
  <c r="C223" i="4"/>
  <c r="I211" i="4"/>
  <c r="O211" i="4"/>
  <c r="C211" i="4"/>
  <c r="N211" i="4"/>
  <c r="I199" i="4"/>
  <c r="O199" i="4"/>
  <c r="C199" i="4"/>
  <c r="N199" i="4"/>
  <c r="I187" i="4"/>
  <c r="O187" i="4"/>
  <c r="C187" i="4"/>
  <c r="N187" i="4"/>
  <c r="I175" i="4"/>
  <c r="O175" i="4"/>
  <c r="N175" i="4"/>
  <c r="C175" i="4"/>
  <c r="I163" i="4"/>
  <c r="O163" i="4"/>
  <c r="N163" i="4"/>
  <c r="C163" i="4"/>
  <c r="I151" i="4"/>
  <c r="N151" i="4"/>
  <c r="O151" i="4"/>
  <c r="C151" i="4"/>
  <c r="I139" i="4"/>
  <c r="N139" i="4"/>
  <c r="O139" i="4"/>
  <c r="C139" i="4"/>
  <c r="I127" i="4"/>
  <c r="N127" i="4"/>
  <c r="O127" i="4"/>
  <c r="C127" i="4"/>
  <c r="I115" i="4"/>
  <c r="N115" i="4"/>
  <c r="O115" i="4"/>
  <c r="C115" i="4"/>
  <c r="I103" i="4"/>
  <c r="N103" i="4"/>
  <c r="O103" i="4"/>
  <c r="C103" i="4"/>
  <c r="I91" i="4"/>
  <c r="N91" i="4"/>
  <c r="O91" i="4"/>
  <c r="C91" i="4"/>
  <c r="I79" i="4"/>
  <c r="N79" i="4"/>
  <c r="O79" i="4"/>
  <c r="C79" i="4"/>
  <c r="I67" i="4"/>
  <c r="N67" i="4"/>
  <c r="O67" i="4"/>
  <c r="C67" i="4"/>
  <c r="I55" i="4"/>
  <c r="N55" i="4"/>
  <c r="O55" i="4"/>
  <c r="C55" i="4"/>
  <c r="I43" i="4"/>
  <c r="N43" i="4"/>
  <c r="O43" i="4"/>
  <c r="C43" i="4"/>
  <c r="C4014" i="4"/>
  <c r="Y4014" i="4" s="1"/>
  <c r="AC4014" i="4" s="1"/>
  <c r="I4014" i="4"/>
  <c r="C4002" i="4"/>
  <c r="N4002" i="4"/>
  <c r="I3990" i="4"/>
  <c r="O3990" i="4"/>
  <c r="I3978" i="4"/>
  <c r="O3978" i="4"/>
  <c r="C3966" i="4"/>
  <c r="I3966" i="4"/>
  <c r="N3966" i="4"/>
  <c r="O3966" i="4"/>
  <c r="I3954" i="4"/>
  <c r="N3954" i="4"/>
  <c r="O3954" i="4"/>
  <c r="I3942" i="4"/>
  <c r="N3942" i="4"/>
  <c r="O3942" i="4"/>
  <c r="I3930" i="4"/>
  <c r="N3930" i="4"/>
  <c r="O3930" i="4"/>
  <c r="I3918" i="4"/>
  <c r="N3918" i="4"/>
  <c r="O3918" i="4"/>
  <c r="I3906" i="4"/>
  <c r="N3906" i="4"/>
  <c r="O3906" i="4"/>
  <c r="I3894" i="4"/>
  <c r="N3894" i="4"/>
  <c r="O3894" i="4"/>
  <c r="C3894" i="4"/>
  <c r="I3882" i="4"/>
  <c r="N3882" i="4"/>
  <c r="O3882" i="4"/>
  <c r="C3882" i="4"/>
  <c r="Y3882" i="4" s="1"/>
  <c r="AC3882" i="4" s="1"/>
  <c r="I3870" i="4"/>
  <c r="N3870" i="4"/>
  <c r="O3870" i="4"/>
  <c r="I3858" i="4"/>
  <c r="N3858" i="4"/>
  <c r="O3858" i="4"/>
  <c r="I3846" i="4"/>
  <c r="N3846" i="4"/>
  <c r="O3846" i="4"/>
  <c r="I3834" i="4"/>
  <c r="N3834" i="4"/>
  <c r="O3834" i="4"/>
  <c r="I3822" i="4"/>
  <c r="N3822" i="4"/>
  <c r="O3822" i="4"/>
  <c r="I3810" i="4"/>
  <c r="N3810" i="4"/>
  <c r="O3810" i="4"/>
  <c r="I3798" i="4"/>
  <c r="N3798" i="4"/>
  <c r="O3798" i="4"/>
  <c r="I3786" i="4"/>
  <c r="N3786" i="4"/>
  <c r="O3786" i="4"/>
  <c r="I3774" i="4"/>
  <c r="N3774" i="4"/>
  <c r="O3774" i="4"/>
  <c r="I3762" i="4"/>
  <c r="N3762" i="4"/>
  <c r="O3762" i="4"/>
  <c r="C3762" i="4"/>
  <c r="Y3762" i="4" s="1"/>
  <c r="AC3762" i="4" s="1"/>
  <c r="I3750" i="4"/>
  <c r="N3750" i="4"/>
  <c r="O3750" i="4"/>
  <c r="C3750" i="4"/>
  <c r="Y3750" i="4" s="1"/>
  <c r="AC3750" i="4" s="1"/>
  <c r="I3738" i="4"/>
  <c r="N3738" i="4"/>
  <c r="O3738" i="4"/>
  <c r="C3738" i="4"/>
  <c r="I3726" i="4"/>
  <c r="N3726" i="4"/>
  <c r="O3726" i="4"/>
  <c r="C3726" i="4"/>
  <c r="Y3726" i="4" s="1"/>
  <c r="AC3726" i="4" s="1"/>
  <c r="I3714" i="4"/>
  <c r="N3714" i="4"/>
  <c r="O3714" i="4"/>
  <c r="C3714" i="4"/>
  <c r="Y3714" i="4" s="1"/>
  <c r="AC3714" i="4" s="1"/>
  <c r="I3702" i="4"/>
  <c r="N3702" i="4"/>
  <c r="O3702" i="4"/>
  <c r="C3702" i="4"/>
  <c r="I3690" i="4"/>
  <c r="N3690" i="4"/>
  <c r="O3690" i="4"/>
  <c r="C3690" i="4"/>
  <c r="I3678" i="4"/>
  <c r="N3678" i="4"/>
  <c r="O3678" i="4"/>
  <c r="C3678" i="4"/>
  <c r="I3666" i="4"/>
  <c r="N3666" i="4"/>
  <c r="C3666" i="4"/>
  <c r="O3666" i="4"/>
  <c r="I3654" i="4"/>
  <c r="N3654" i="4"/>
  <c r="O3654" i="4"/>
  <c r="C3654" i="4"/>
  <c r="I3642" i="4"/>
  <c r="N3642" i="4"/>
  <c r="O3642" i="4"/>
  <c r="C3642" i="4"/>
  <c r="I3630" i="4"/>
  <c r="N3630" i="4"/>
  <c r="C3630" i="4"/>
  <c r="O3630" i="4"/>
  <c r="I3618" i="4"/>
  <c r="N3618" i="4"/>
  <c r="C3618" i="4"/>
  <c r="I3606" i="4"/>
  <c r="N3606" i="4"/>
  <c r="C3606" i="4"/>
  <c r="O3606" i="4"/>
  <c r="I3594" i="4"/>
  <c r="N3594" i="4"/>
  <c r="O3594" i="4"/>
  <c r="I3582" i="4"/>
  <c r="N3582" i="4"/>
  <c r="C3582" i="4"/>
  <c r="I3570" i="4"/>
  <c r="N3570" i="4"/>
  <c r="C3570" i="4"/>
  <c r="O3570" i="4"/>
  <c r="I3558" i="4"/>
  <c r="N3558" i="4"/>
  <c r="O3558" i="4"/>
  <c r="C3558" i="4"/>
  <c r="I3546" i="4"/>
  <c r="N3546" i="4"/>
  <c r="O3546" i="4"/>
  <c r="C3546" i="4"/>
  <c r="I3534" i="4"/>
  <c r="N3534" i="4"/>
  <c r="O3534" i="4"/>
  <c r="C3534" i="4"/>
  <c r="I3522" i="4"/>
  <c r="N3522" i="4"/>
  <c r="O3522" i="4"/>
  <c r="C3522" i="4"/>
  <c r="I3510" i="4"/>
  <c r="N3510" i="4"/>
  <c r="O3510" i="4"/>
  <c r="C3510" i="4"/>
  <c r="I3498" i="4"/>
  <c r="N3498" i="4"/>
  <c r="O3498" i="4"/>
  <c r="C3498" i="4"/>
  <c r="I3486" i="4"/>
  <c r="N3486" i="4"/>
  <c r="O3486" i="4"/>
  <c r="C3486" i="4"/>
  <c r="I3474" i="4"/>
  <c r="N3474" i="4"/>
  <c r="O3474" i="4"/>
  <c r="C3474" i="4"/>
  <c r="I3462" i="4"/>
  <c r="N3462" i="4"/>
  <c r="O3462" i="4"/>
  <c r="C3462" i="4"/>
  <c r="I3450" i="4"/>
  <c r="N3450" i="4"/>
  <c r="O3450" i="4"/>
  <c r="C3450" i="4"/>
  <c r="I3438" i="4"/>
  <c r="N3438" i="4"/>
  <c r="O3438" i="4"/>
  <c r="C3438" i="4"/>
  <c r="I3426" i="4"/>
  <c r="N3426" i="4"/>
  <c r="O3426" i="4"/>
  <c r="C3426" i="4"/>
  <c r="I3414" i="4"/>
  <c r="N3414" i="4"/>
  <c r="O3414" i="4"/>
  <c r="C3414" i="4"/>
  <c r="I3402" i="4"/>
  <c r="N3402" i="4"/>
  <c r="O3402" i="4"/>
  <c r="C3402" i="4"/>
  <c r="I3390" i="4"/>
  <c r="N3390" i="4"/>
  <c r="O3390" i="4"/>
  <c r="C3390" i="4"/>
  <c r="I3378" i="4"/>
  <c r="N3378" i="4"/>
  <c r="O3378" i="4"/>
  <c r="C3378" i="4"/>
  <c r="I3366" i="4"/>
  <c r="N3366" i="4"/>
  <c r="O3366" i="4"/>
  <c r="C3366" i="4"/>
  <c r="I3354" i="4"/>
  <c r="N3354" i="4"/>
  <c r="O3354" i="4"/>
  <c r="C3354" i="4"/>
  <c r="I3342" i="4"/>
  <c r="N3342" i="4"/>
  <c r="O3342" i="4"/>
  <c r="C3342" i="4"/>
  <c r="I3330" i="4"/>
  <c r="N3330" i="4"/>
  <c r="O3330" i="4"/>
  <c r="C3330" i="4"/>
  <c r="I3318" i="4"/>
  <c r="N3318" i="4"/>
  <c r="O3318" i="4"/>
  <c r="C3318" i="4"/>
  <c r="I3306" i="4"/>
  <c r="N3306" i="4"/>
  <c r="O3306" i="4"/>
  <c r="C3306" i="4"/>
  <c r="I3294" i="4"/>
  <c r="N3294" i="4"/>
  <c r="O3294" i="4"/>
  <c r="C3294" i="4"/>
  <c r="I3282" i="4"/>
  <c r="N3282" i="4"/>
  <c r="O3282" i="4"/>
  <c r="C3282" i="4"/>
  <c r="C3270" i="4"/>
  <c r="I3270" i="4"/>
  <c r="N3270" i="4"/>
  <c r="O3270" i="4"/>
  <c r="C3258" i="4"/>
  <c r="I3258" i="4"/>
  <c r="N3258" i="4"/>
  <c r="O3258" i="4"/>
  <c r="C3246" i="4"/>
  <c r="I3246" i="4"/>
  <c r="N3246" i="4"/>
  <c r="O3246" i="4"/>
  <c r="C3234" i="4"/>
  <c r="I3234" i="4"/>
  <c r="N3234" i="4"/>
  <c r="O3234" i="4"/>
  <c r="C3222" i="4"/>
  <c r="I3222" i="4"/>
  <c r="N3222" i="4"/>
  <c r="O3222" i="4"/>
  <c r="C3210" i="4"/>
  <c r="I3210" i="4"/>
  <c r="N3210" i="4"/>
  <c r="O3210" i="4"/>
  <c r="C3198" i="4"/>
  <c r="I3198" i="4"/>
  <c r="N3198" i="4"/>
  <c r="O3198" i="4"/>
  <c r="C3186" i="4"/>
  <c r="I3186" i="4"/>
  <c r="N3186" i="4"/>
  <c r="O3186" i="4"/>
  <c r="C3174" i="4"/>
  <c r="I3174" i="4"/>
  <c r="N3174" i="4"/>
  <c r="O3174" i="4"/>
  <c r="C3162" i="4"/>
  <c r="N3162" i="4"/>
  <c r="O3162" i="4"/>
  <c r="I3162" i="4"/>
  <c r="C3150" i="4"/>
  <c r="N3150" i="4"/>
  <c r="O3150" i="4"/>
  <c r="I3150" i="4"/>
  <c r="I3138" i="4"/>
  <c r="O3138" i="4"/>
  <c r="N3138" i="4"/>
  <c r="C3138" i="4"/>
  <c r="I3126" i="4"/>
  <c r="N3126" i="4"/>
  <c r="O3126" i="4"/>
  <c r="C3126" i="4"/>
  <c r="I3114" i="4"/>
  <c r="N3114" i="4"/>
  <c r="O3114" i="4"/>
  <c r="C3114" i="4"/>
  <c r="I3102" i="4"/>
  <c r="N3102" i="4"/>
  <c r="O3102" i="4"/>
  <c r="C3102" i="4"/>
  <c r="I3090" i="4"/>
  <c r="N3090" i="4"/>
  <c r="O3090" i="4"/>
  <c r="C3090" i="4"/>
  <c r="I3078" i="4"/>
  <c r="N3078" i="4"/>
  <c r="O3078" i="4"/>
  <c r="C3078" i="4"/>
  <c r="I3066" i="4"/>
  <c r="N3066" i="4"/>
  <c r="O3066" i="4"/>
  <c r="C3066" i="4"/>
  <c r="I3054" i="4"/>
  <c r="N3054" i="4"/>
  <c r="O3054" i="4"/>
  <c r="C3054" i="4"/>
  <c r="N3042" i="4"/>
  <c r="O3042" i="4"/>
  <c r="C3042" i="4"/>
  <c r="I3042" i="4"/>
  <c r="N3030" i="4"/>
  <c r="O3030" i="4"/>
  <c r="C3030" i="4"/>
  <c r="I3030" i="4"/>
  <c r="N3018" i="4"/>
  <c r="O3018" i="4"/>
  <c r="C3018" i="4"/>
  <c r="I3018" i="4"/>
  <c r="N3006" i="4"/>
  <c r="O3006" i="4"/>
  <c r="C3006" i="4"/>
  <c r="I3006" i="4"/>
  <c r="N2994" i="4"/>
  <c r="O2994" i="4"/>
  <c r="C2994" i="4"/>
  <c r="I2994" i="4"/>
  <c r="N2982" i="4"/>
  <c r="O2982" i="4"/>
  <c r="C2982" i="4"/>
  <c r="I2982" i="4"/>
  <c r="N2970" i="4"/>
  <c r="O2970" i="4"/>
  <c r="C2970" i="4"/>
  <c r="I2970" i="4"/>
  <c r="O2958" i="4"/>
  <c r="C2958" i="4"/>
  <c r="I2958" i="4"/>
  <c r="N2958" i="4"/>
  <c r="C2946" i="4"/>
  <c r="I2946" i="4"/>
  <c r="N2946" i="4"/>
  <c r="O2946" i="4"/>
  <c r="C2934" i="4"/>
  <c r="I2934" i="4"/>
  <c r="N2934" i="4"/>
  <c r="O2934" i="4"/>
  <c r="C2922" i="4"/>
  <c r="I2922" i="4"/>
  <c r="N2922" i="4"/>
  <c r="O2922" i="4"/>
  <c r="C2910" i="4"/>
  <c r="I2910" i="4"/>
  <c r="N2910" i="4"/>
  <c r="O2910" i="4"/>
  <c r="C2898" i="4"/>
  <c r="I2898" i="4"/>
  <c r="N2898" i="4"/>
  <c r="O2898" i="4"/>
  <c r="C2886" i="4"/>
  <c r="I2886" i="4"/>
  <c r="N2886" i="4"/>
  <c r="O2886" i="4"/>
  <c r="C2874" i="4"/>
  <c r="I2874" i="4"/>
  <c r="N2874" i="4"/>
  <c r="O2874" i="4"/>
  <c r="C2862" i="4"/>
  <c r="I2862" i="4"/>
  <c r="N2862" i="4"/>
  <c r="O2862" i="4"/>
  <c r="C2850" i="4"/>
  <c r="I2850" i="4"/>
  <c r="N2850" i="4"/>
  <c r="O2850" i="4"/>
  <c r="C2838" i="4"/>
  <c r="I2838" i="4"/>
  <c r="N2838" i="4"/>
  <c r="O2838" i="4"/>
  <c r="C2826" i="4"/>
  <c r="I2826" i="4"/>
  <c r="N2826" i="4"/>
  <c r="O2826" i="4"/>
  <c r="I2814" i="4"/>
  <c r="C2814" i="4"/>
  <c r="N2814" i="4"/>
  <c r="O2814" i="4"/>
  <c r="O2803" i="4"/>
  <c r="C2803" i="4"/>
  <c r="I2803" i="4"/>
  <c r="N2803" i="4"/>
  <c r="N2791" i="4"/>
  <c r="O2791" i="4"/>
  <c r="C2791" i="4"/>
  <c r="I2791" i="4"/>
  <c r="C2774" i="4"/>
  <c r="I2774" i="4"/>
  <c r="N2774" i="4"/>
  <c r="O2774" i="4"/>
  <c r="I2766" i="4"/>
  <c r="N2766" i="4"/>
  <c r="O2766" i="4"/>
  <c r="C2766" i="4"/>
  <c r="I2754" i="4"/>
  <c r="N2754" i="4"/>
  <c r="O2754" i="4"/>
  <c r="C2754" i="4"/>
  <c r="I2742" i="4"/>
  <c r="N2742" i="4"/>
  <c r="O2742" i="4"/>
  <c r="C2742" i="4"/>
  <c r="I2730" i="4"/>
  <c r="N2730" i="4"/>
  <c r="O2730" i="4"/>
  <c r="C2730" i="4"/>
  <c r="I2718" i="4"/>
  <c r="N2718" i="4"/>
  <c r="O2718" i="4"/>
  <c r="C2718" i="4"/>
  <c r="I2706" i="4"/>
  <c r="N2706" i="4"/>
  <c r="O2706" i="4"/>
  <c r="C2706" i="4"/>
  <c r="I2694" i="4"/>
  <c r="N2694" i="4"/>
  <c r="O2694" i="4"/>
  <c r="C2694" i="4"/>
  <c r="I2682" i="4"/>
  <c r="N2682" i="4"/>
  <c r="O2682" i="4"/>
  <c r="C2682" i="4"/>
  <c r="I2670" i="4"/>
  <c r="N2670" i="4"/>
  <c r="O2670" i="4"/>
  <c r="C2670" i="4"/>
  <c r="I2658" i="4"/>
  <c r="C2658" i="4"/>
  <c r="N2658" i="4"/>
  <c r="O2658" i="4"/>
  <c r="I2646" i="4"/>
  <c r="N2646" i="4"/>
  <c r="C2646" i="4"/>
  <c r="O2646" i="4"/>
  <c r="N2634" i="4"/>
  <c r="O2634" i="4"/>
  <c r="C2634" i="4"/>
  <c r="I2634" i="4"/>
  <c r="N2622" i="4"/>
  <c r="O2622" i="4"/>
  <c r="C2622" i="4"/>
  <c r="I2622" i="4"/>
  <c r="N2610" i="4"/>
  <c r="O2610" i="4"/>
  <c r="C2610" i="4"/>
  <c r="I2610" i="4"/>
  <c r="N2598" i="4"/>
  <c r="O2598" i="4"/>
  <c r="C2598" i="4"/>
  <c r="I2598" i="4"/>
  <c r="N2586" i="4"/>
  <c r="O2586" i="4"/>
  <c r="C2586" i="4"/>
  <c r="I2586" i="4"/>
  <c r="N2574" i="4"/>
  <c r="O2574" i="4"/>
  <c r="C2574" i="4"/>
  <c r="I2574" i="4"/>
  <c r="O2562" i="4"/>
  <c r="C2562" i="4"/>
  <c r="I2562" i="4"/>
  <c r="N2562" i="4"/>
  <c r="C2550" i="4"/>
  <c r="N2550" i="4"/>
  <c r="I2550" i="4"/>
  <c r="O2550" i="4"/>
  <c r="C2538" i="4"/>
  <c r="N2538" i="4"/>
  <c r="I2538" i="4"/>
  <c r="O2538" i="4"/>
  <c r="C2526" i="4"/>
  <c r="N2526" i="4"/>
  <c r="I2526" i="4"/>
  <c r="O2526" i="4"/>
  <c r="C2514" i="4"/>
  <c r="N2514" i="4"/>
  <c r="I2514" i="4"/>
  <c r="O2514" i="4"/>
  <c r="C2502" i="4"/>
  <c r="I2502" i="4"/>
  <c r="O2502" i="4"/>
  <c r="N2502" i="4"/>
  <c r="C2490" i="4"/>
  <c r="I2490" i="4"/>
  <c r="O2490" i="4"/>
  <c r="N2490" i="4"/>
  <c r="C2478" i="4"/>
  <c r="I2478" i="4"/>
  <c r="O2478" i="4"/>
  <c r="N2478" i="4"/>
  <c r="C2466" i="4"/>
  <c r="I2466" i="4"/>
  <c r="O2466" i="4"/>
  <c r="N2466" i="4"/>
  <c r="C2454" i="4"/>
  <c r="I2454" i="4"/>
  <c r="N2454" i="4"/>
  <c r="O2454" i="4"/>
  <c r="C2442" i="4"/>
  <c r="I2442" i="4"/>
  <c r="N2442" i="4"/>
  <c r="O2442" i="4"/>
  <c r="C2430" i="4"/>
  <c r="I2430" i="4"/>
  <c r="N2430" i="4"/>
  <c r="O2430" i="4"/>
  <c r="I4056" i="4"/>
  <c r="I4053" i="4"/>
  <c r="I4050" i="4"/>
  <c r="I4031" i="4"/>
  <c r="I4029" i="4"/>
  <c r="I4025" i="4"/>
  <c r="I4023" i="4"/>
  <c r="O4008" i="4"/>
  <c r="C4007" i="4"/>
  <c r="O4004" i="4"/>
  <c r="I4002" i="4"/>
  <c r="C3990" i="4"/>
  <c r="O3968" i="4"/>
  <c r="C3967" i="4"/>
  <c r="I3964" i="4"/>
  <c r="C3954" i="4"/>
  <c r="O3949" i="4"/>
  <c r="O3932" i="4"/>
  <c r="C3906" i="4"/>
  <c r="Y3906" i="4" s="1"/>
  <c r="AC3906" i="4" s="1"/>
  <c r="O3896" i="4"/>
  <c r="O3887" i="4"/>
  <c r="I3876" i="4"/>
  <c r="C2399" i="4"/>
  <c r="I2399" i="4"/>
  <c r="N2399" i="4"/>
  <c r="O2399" i="4"/>
  <c r="I2397" i="4"/>
  <c r="C2397" i="4"/>
  <c r="N2397" i="4"/>
  <c r="O2397" i="4"/>
  <c r="I2301" i="4"/>
  <c r="N2301" i="4"/>
  <c r="C2301" i="4"/>
  <c r="O2301" i="4"/>
  <c r="I2193" i="4"/>
  <c r="N2193" i="4"/>
  <c r="O2193" i="4"/>
  <c r="C2193" i="4"/>
  <c r="I2109" i="4"/>
  <c r="N2109" i="4"/>
  <c r="O2109" i="4"/>
  <c r="C2109" i="4"/>
  <c r="C2396" i="4"/>
  <c r="I2396" i="4"/>
  <c r="N2396" i="4"/>
  <c r="O2396" i="4"/>
  <c r="I2394" i="4"/>
  <c r="N2394" i="4"/>
  <c r="O2394" i="4"/>
  <c r="C2394" i="4"/>
  <c r="I2346" i="4"/>
  <c r="C2346" i="4"/>
  <c r="N2346" i="4"/>
  <c r="O2346" i="4"/>
  <c r="I2274" i="4"/>
  <c r="N2274" i="4"/>
  <c r="O2274" i="4"/>
  <c r="C2274" i="4"/>
  <c r="I2202" i="4"/>
  <c r="N2202" i="4"/>
  <c r="O2202" i="4"/>
  <c r="C2202" i="4"/>
  <c r="I2190" i="4"/>
  <c r="N2190" i="4"/>
  <c r="O2190" i="4"/>
  <c r="C2190" i="4"/>
  <c r="I2178" i="4"/>
  <c r="N2178" i="4"/>
  <c r="O2178" i="4"/>
  <c r="C2178" i="4"/>
  <c r="I2166" i="4"/>
  <c r="N2166" i="4"/>
  <c r="O2166" i="4"/>
  <c r="C2166" i="4"/>
  <c r="I2154" i="4"/>
  <c r="N2154" i="4"/>
  <c r="O2154" i="4"/>
  <c r="C2154" i="4"/>
  <c r="I2142" i="4"/>
  <c r="N2142" i="4"/>
  <c r="O2142" i="4"/>
  <c r="C2142" i="4"/>
  <c r="I2130" i="4"/>
  <c r="N2130" i="4"/>
  <c r="O2130" i="4"/>
  <c r="C2130" i="4"/>
  <c r="I2118" i="4"/>
  <c r="N2118" i="4"/>
  <c r="O2118" i="4"/>
  <c r="C2118" i="4"/>
  <c r="I2106" i="4"/>
  <c r="N2106" i="4"/>
  <c r="O2106" i="4"/>
  <c r="C2106" i="4"/>
  <c r="I2094" i="4"/>
  <c r="N2094" i="4"/>
  <c r="O2094" i="4"/>
  <c r="C2094" i="4"/>
  <c r="I2082" i="4"/>
  <c r="N2082" i="4"/>
  <c r="O2082" i="4"/>
  <c r="C2082" i="4"/>
  <c r="I2070" i="4"/>
  <c r="N2070" i="4"/>
  <c r="O2070" i="4"/>
  <c r="C2070" i="4"/>
  <c r="I2058" i="4"/>
  <c r="N2058" i="4"/>
  <c r="O2058" i="4"/>
  <c r="C2058" i="4"/>
  <c r="I2046" i="4"/>
  <c r="N2046" i="4"/>
  <c r="O2046" i="4"/>
  <c r="C2046" i="4"/>
  <c r="I2034" i="4"/>
  <c r="N2034" i="4"/>
  <c r="O2034" i="4"/>
  <c r="C2034" i="4"/>
  <c r="I2022" i="4"/>
  <c r="N2022" i="4"/>
  <c r="O2022" i="4"/>
  <c r="C2022" i="4"/>
  <c r="I2010" i="4"/>
  <c r="N2010" i="4"/>
  <c r="O2010" i="4"/>
  <c r="C2010" i="4"/>
  <c r="I1998" i="4"/>
  <c r="N1998" i="4"/>
  <c r="O1998" i="4"/>
  <c r="C1998" i="4"/>
  <c r="I1986" i="4"/>
  <c r="N1986" i="4"/>
  <c r="O1986" i="4"/>
  <c r="C1986" i="4"/>
  <c r="I1974" i="4"/>
  <c r="C1974" i="4"/>
  <c r="O1974" i="4"/>
  <c r="N1974" i="4"/>
  <c r="I1962" i="4"/>
  <c r="C1962" i="4"/>
  <c r="N1962" i="4"/>
  <c r="O1962" i="4"/>
  <c r="N1950" i="4"/>
  <c r="C1950" i="4"/>
  <c r="I1950" i="4"/>
  <c r="O1950" i="4"/>
  <c r="N1938" i="4"/>
  <c r="C1938" i="4"/>
  <c r="I1938" i="4"/>
  <c r="O1938" i="4"/>
  <c r="N1926" i="4"/>
  <c r="C1926" i="4"/>
  <c r="I1926" i="4"/>
  <c r="O1926" i="4"/>
  <c r="O1914" i="4"/>
  <c r="C1914" i="4"/>
  <c r="I1914" i="4"/>
  <c r="N1914" i="4"/>
  <c r="C1902" i="4"/>
  <c r="N1902" i="4"/>
  <c r="O1902" i="4"/>
  <c r="I1902" i="4"/>
  <c r="C1890" i="4"/>
  <c r="N1890" i="4"/>
  <c r="O1890" i="4"/>
  <c r="I1890" i="4"/>
  <c r="C1878" i="4"/>
  <c r="O1878" i="4"/>
  <c r="I1878" i="4"/>
  <c r="N1878" i="4"/>
  <c r="C1866" i="4"/>
  <c r="I1866" i="4"/>
  <c r="N1866" i="4"/>
  <c r="O1866" i="4"/>
  <c r="C1854" i="4"/>
  <c r="I1854" i="4"/>
  <c r="N1854" i="4"/>
  <c r="O1854" i="4"/>
  <c r="C1842" i="4"/>
  <c r="I1842" i="4"/>
  <c r="N1842" i="4"/>
  <c r="O1842" i="4"/>
  <c r="I1830" i="4"/>
  <c r="O1830" i="4"/>
  <c r="C1830" i="4"/>
  <c r="N1830" i="4"/>
  <c r="C1818" i="4"/>
  <c r="O1818" i="4"/>
  <c r="I1818" i="4"/>
  <c r="N1818" i="4"/>
  <c r="I1806" i="4"/>
  <c r="N1806" i="4"/>
  <c r="O1806" i="4"/>
  <c r="C1806" i="4"/>
  <c r="I1794" i="4"/>
  <c r="O1794" i="4"/>
  <c r="C1794" i="4"/>
  <c r="N1794" i="4"/>
  <c r="I1782" i="4"/>
  <c r="O1782" i="4"/>
  <c r="C1782" i="4"/>
  <c r="N1782" i="4"/>
  <c r="I1770" i="4"/>
  <c r="N1770" i="4"/>
  <c r="C1770" i="4"/>
  <c r="O1770" i="4"/>
  <c r="I1758" i="4"/>
  <c r="N1758" i="4"/>
  <c r="O1758" i="4"/>
  <c r="C1758" i="4"/>
  <c r="I1746" i="4"/>
  <c r="N1746" i="4"/>
  <c r="C1746" i="4"/>
  <c r="O1746" i="4"/>
  <c r="I1734" i="4"/>
  <c r="N1734" i="4"/>
  <c r="O1734" i="4"/>
  <c r="C1734" i="4"/>
  <c r="I1722" i="4"/>
  <c r="N1722" i="4"/>
  <c r="O1722" i="4"/>
  <c r="C1722" i="4"/>
  <c r="N1710" i="4"/>
  <c r="O1710" i="4"/>
  <c r="C1710" i="4"/>
  <c r="I1710" i="4"/>
  <c r="N1698" i="4"/>
  <c r="O1698" i="4"/>
  <c r="C1698" i="4"/>
  <c r="I1698" i="4"/>
  <c r="N1686" i="4"/>
  <c r="O1686" i="4"/>
  <c r="C1686" i="4"/>
  <c r="I1686" i="4"/>
  <c r="O1674" i="4"/>
  <c r="C1674" i="4"/>
  <c r="I1674" i="4"/>
  <c r="N1674" i="4"/>
  <c r="O1662" i="4"/>
  <c r="C1662" i="4"/>
  <c r="I1662" i="4"/>
  <c r="N1662" i="4"/>
  <c r="O1650" i="4"/>
  <c r="C1650" i="4"/>
  <c r="N1650" i="4"/>
  <c r="I1650" i="4"/>
  <c r="O1638" i="4"/>
  <c r="C1638" i="4"/>
  <c r="N1638" i="4"/>
  <c r="I1638" i="4"/>
  <c r="O1626" i="4"/>
  <c r="C1626" i="4"/>
  <c r="N1626" i="4"/>
  <c r="I1626" i="4"/>
  <c r="O1614" i="4"/>
  <c r="C1614" i="4"/>
  <c r="N1614" i="4"/>
  <c r="I1614" i="4"/>
  <c r="O1602" i="4"/>
  <c r="C1602" i="4"/>
  <c r="N1602" i="4"/>
  <c r="I1602" i="4"/>
  <c r="C1590" i="4"/>
  <c r="I1590" i="4"/>
  <c r="O1590" i="4"/>
  <c r="N1590" i="4"/>
  <c r="C1578" i="4"/>
  <c r="I1578" i="4"/>
  <c r="O1578" i="4"/>
  <c r="N1578" i="4"/>
  <c r="C1566" i="4"/>
  <c r="I1566" i="4"/>
  <c r="O1566" i="4"/>
  <c r="N1566" i="4"/>
  <c r="C1554" i="4"/>
  <c r="I1554" i="4"/>
  <c r="O1554" i="4"/>
  <c r="N1554" i="4"/>
  <c r="C1542" i="4"/>
  <c r="I1542" i="4"/>
  <c r="O1542" i="4"/>
  <c r="N1542" i="4"/>
  <c r="C1530" i="4"/>
  <c r="I1530" i="4"/>
  <c r="O1530" i="4"/>
  <c r="N1530" i="4"/>
  <c r="C1518" i="4"/>
  <c r="I1518" i="4"/>
  <c r="O1518" i="4"/>
  <c r="N1518" i="4"/>
  <c r="C1506" i="4"/>
  <c r="N1506" i="4"/>
  <c r="I1506" i="4"/>
  <c r="O1506" i="4"/>
  <c r="C1494" i="4"/>
  <c r="N1494" i="4"/>
  <c r="I1494" i="4"/>
  <c r="O1494" i="4"/>
  <c r="C1482" i="4"/>
  <c r="N1482" i="4"/>
  <c r="O1482" i="4"/>
  <c r="I1482" i="4"/>
  <c r="C1470" i="4"/>
  <c r="N1470" i="4"/>
  <c r="I1470" i="4"/>
  <c r="O1470" i="4"/>
  <c r="C1458" i="4"/>
  <c r="I1458" i="4"/>
  <c r="O1458" i="4"/>
  <c r="N1458" i="4"/>
  <c r="C1446" i="4"/>
  <c r="I1446" i="4"/>
  <c r="O1446" i="4"/>
  <c r="N1446" i="4"/>
  <c r="C1434" i="4"/>
  <c r="I1434" i="4"/>
  <c r="O1434" i="4"/>
  <c r="N1434" i="4"/>
  <c r="C1422" i="4"/>
  <c r="I1422" i="4"/>
  <c r="O1422" i="4"/>
  <c r="N1422" i="4"/>
  <c r="C1410" i="4"/>
  <c r="I1410" i="4"/>
  <c r="O1410" i="4"/>
  <c r="N1410" i="4"/>
  <c r="C1398" i="4"/>
  <c r="I1398" i="4"/>
  <c r="O1398" i="4"/>
  <c r="N1398" i="4"/>
  <c r="I1386" i="4"/>
  <c r="N1386" i="4"/>
  <c r="C1386" i="4"/>
  <c r="O1386" i="4"/>
  <c r="I1374" i="4"/>
  <c r="N1374" i="4"/>
  <c r="C1374" i="4"/>
  <c r="O1374" i="4"/>
  <c r="I1362" i="4"/>
  <c r="N1362" i="4"/>
  <c r="O1362" i="4"/>
  <c r="C1362" i="4"/>
  <c r="I1350" i="4"/>
  <c r="N1350" i="4"/>
  <c r="O1350" i="4"/>
  <c r="C1350" i="4"/>
  <c r="I1338" i="4"/>
  <c r="N1338" i="4"/>
  <c r="O1338" i="4"/>
  <c r="C1338" i="4"/>
  <c r="I1326" i="4"/>
  <c r="N1326" i="4"/>
  <c r="O1326" i="4"/>
  <c r="C1326" i="4"/>
  <c r="I1314" i="4"/>
  <c r="N1314" i="4"/>
  <c r="O1314" i="4"/>
  <c r="C1314" i="4"/>
  <c r="I1302" i="4"/>
  <c r="N1302" i="4"/>
  <c r="O1302" i="4"/>
  <c r="C1302" i="4"/>
  <c r="I1290" i="4"/>
  <c r="N1290" i="4"/>
  <c r="O1290" i="4"/>
  <c r="C1290" i="4"/>
  <c r="N1278" i="4"/>
  <c r="O1278" i="4"/>
  <c r="C1278" i="4"/>
  <c r="I1278" i="4"/>
  <c r="N1266" i="4"/>
  <c r="O1266" i="4"/>
  <c r="C1266" i="4"/>
  <c r="I1266" i="4"/>
  <c r="C1254" i="4"/>
  <c r="N1254" i="4"/>
  <c r="I1254" i="4"/>
  <c r="O1254" i="4"/>
  <c r="C1242" i="4"/>
  <c r="N1242" i="4"/>
  <c r="I1242" i="4"/>
  <c r="O1242" i="4"/>
  <c r="C1230" i="4"/>
  <c r="I1230" i="4"/>
  <c r="O1230" i="4"/>
  <c r="N1230" i="4"/>
  <c r="C1218" i="4"/>
  <c r="I1218" i="4"/>
  <c r="O1218" i="4"/>
  <c r="N1218" i="4"/>
  <c r="C1206" i="4"/>
  <c r="I1206" i="4"/>
  <c r="O1206" i="4"/>
  <c r="N1206" i="4"/>
  <c r="C1194" i="4"/>
  <c r="I1194" i="4"/>
  <c r="O1194" i="4"/>
  <c r="N1194" i="4"/>
  <c r="O1182" i="4"/>
  <c r="I1182" i="4"/>
  <c r="N1182" i="4"/>
  <c r="C1182" i="4"/>
  <c r="C1170" i="4"/>
  <c r="O1170" i="4"/>
  <c r="I1170" i="4"/>
  <c r="N1170" i="4"/>
  <c r="C1158" i="4"/>
  <c r="O1158" i="4"/>
  <c r="I1158" i="4"/>
  <c r="N1158" i="4"/>
  <c r="C1146" i="4"/>
  <c r="O1146" i="4"/>
  <c r="I1146" i="4"/>
  <c r="N1146" i="4"/>
  <c r="C1134" i="4"/>
  <c r="O1134" i="4"/>
  <c r="I1134" i="4"/>
  <c r="N1134" i="4"/>
  <c r="C1122" i="4"/>
  <c r="O1122" i="4"/>
  <c r="I1122" i="4"/>
  <c r="N1122" i="4"/>
  <c r="C1110" i="4"/>
  <c r="O1110" i="4"/>
  <c r="I1110" i="4"/>
  <c r="N1110" i="4"/>
  <c r="C1098" i="4"/>
  <c r="O1098" i="4"/>
  <c r="I1098" i="4"/>
  <c r="N1098" i="4"/>
  <c r="C1086" i="4"/>
  <c r="O1086" i="4"/>
  <c r="I1086" i="4"/>
  <c r="N1086" i="4"/>
  <c r="I1074" i="4"/>
  <c r="N1074" i="4"/>
  <c r="C1074" i="4"/>
  <c r="O1074" i="4"/>
  <c r="I1062" i="4"/>
  <c r="N1062" i="4"/>
  <c r="C1062" i="4"/>
  <c r="O1062" i="4"/>
  <c r="N1050" i="4"/>
  <c r="O1050" i="4"/>
  <c r="C1050" i="4"/>
  <c r="I1050" i="4"/>
  <c r="N1038" i="4"/>
  <c r="O1038" i="4"/>
  <c r="C1038" i="4"/>
  <c r="I1038" i="4"/>
  <c r="N1026" i="4"/>
  <c r="O1026" i="4"/>
  <c r="C1026" i="4"/>
  <c r="I1026" i="4"/>
  <c r="N1014" i="4"/>
  <c r="O1014" i="4"/>
  <c r="C1014" i="4"/>
  <c r="I1014" i="4"/>
  <c r="N1002" i="4"/>
  <c r="O1002" i="4"/>
  <c r="C1002" i="4"/>
  <c r="I1002" i="4"/>
  <c r="N990" i="4"/>
  <c r="O990" i="4"/>
  <c r="C990" i="4"/>
  <c r="I990" i="4"/>
  <c r="N978" i="4"/>
  <c r="O978" i="4"/>
  <c r="C978" i="4"/>
  <c r="I978" i="4"/>
  <c r="N966" i="4"/>
  <c r="O966" i="4"/>
  <c r="C966" i="4"/>
  <c r="I966" i="4"/>
  <c r="N954" i="4"/>
  <c r="O954" i="4"/>
  <c r="C954" i="4"/>
  <c r="I954" i="4"/>
  <c r="O942" i="4"/>
  <c r="I942" i="4"/>
  <c r="C942" i="4"/>
  <c r="N942" i="4"/>
  <c r="O930" i="4"/>
  <c r="I930" i="4"/>
  <c r="N930" i="4"/>
  <c r="C930" i="4"/>
  <c r="O918" i="4"/>
  <c r="I918" i="4"/>
  <c r="C918" i="4"/>
  <c r="N918" i="4"/>
  <c r="O906" i="4"/>
  <c r="I906" i="4"/>
  <c r="C906" i="4"/>
  <c r="N906" i="4"/>
  <c r="O894" i="4"/>
  <c r="I894" i="4"/>
  <c r="N894" i="4"/>
  <c r="C894" i="4"/>
  <c r="O882" i="4"/>
  <c r="I882" i="4"/>
  <c r="C882" i="4"/>
  <c r="N882" i="4"/>
  <c r="O870" i="4"/>
  <c r="I870" i="4"/>
  <c r="C870" i="4"/>
  <c r="N870" i="4"/>
  <c r="O858" i="4"/>
  <c r="I858" i="4"/>
  <c r="N858" i="4"/>
  <c r="C858" i="4"/>
  <c r="C846" i="4"/>
  <c r="N846" i="4"/>
  <c r="I846" i="4"/>
  <c r="O846" i="4"/>
  <c r="C834" i="4"/>
  <c r="N834" i="4"/>
  <c r="I834" i="4"/>
  <c r="O834" i="4"/>
  <c r="C822" i="4"/>
  <c r="N822" i="4"/>
  <c r="I822" i="4"/>
  <c r="O822" i="4"/>
  <c r="C810" i="4"/>
  <c r="N810" i="4"/>
  <c r="I810" i="4"/>
  <c r="O810" i="4"/>
  <c r="C798" i="4"/>
  <c r="N798" i="4"/>
  <c r="O798" i="4"/>
  <c r="I798" i="4"/>
  <c r="O786" i="4"/>
  <c r="N786" i="4"/>
  <c r="C786" i="4"/>
  <c r="I786" i="4"/>
  <c r="O774" i="4"/>
  <c r="N774" i="4"/>
  <c r="C774" i="4"/>
  <c r="I774" i="4"/>
  <c r="O762" i="4"/>
  <c r="C762" i="4"/>
  <c r="I762" i="4"/>
  <c r="N762" i="4"/>
  <c r="O750" i="4"/>
  <c r="N750" i="4"/>
  <c r="I750" i="4"/>
  <c r="C750" i="4"/>
  <c r="O738" i="4"/>
  <c r="N738" i="4"/>
  <c r="C738" i="4"/>
  <c r="I738" i="4"/>
  <c r="O726" i="4"/>
  <c r="C726" i="4"/>
  <c r="I726" i="4"/>
  <c r="N726" i="4"/>
  <c r="C714" i="4"/>
  <c r="O714" i="4"/>
  <c r="N714" i="4"/>
  <c r="I714" i="4"/>
  <c r="O702" i="4"/>
  <c r="I702" i="4"/>
  <c r="N702" i="4"/>
  <c r="C702" i="4"/>
  <c r="O690" i="4"/>
  <c r="I690" i="4"/>
  <c r="N690" i="4"/>
  <c r="C690" i="4"/>
  <c r="C678" i="4"/>
  <c r="O678" i="4"/>
  <c r="I678" i="4"/>
  <c r="N678" i="4"/>
  <c r="I666" i="4"/>
  <c r="N666" i="4"/>
  <c r="O666" i="4"/>
  <c r="C666" i="4"/>
  <c r="I654" i="4"/>
  <c r="O654" i="4"/>
  <c r="N654" i="4"/>
  <c r="C654" i="4"/>
  <c r="C642" i="4"/>
  <c r="O642" i="4"/>
  <c r="I642" i="4"/>
  <c r="N642" i="4"/>
  <c r="I630" i="4"/>
  <c r="N630" i="4"/>
  <c r="O630" i="4"/>
  <c r="C630" i="4"/>
  <c r="I618" i="4"/>
  <c r="N618" i="4"/>
  <c r="O618" i="4"/>
  <c r="C618" i="4"/>
  <c r="I606" i="4"/>
  <c r="N606" i="4"/>
  <c r="O606" i="4"/>
  <c r="C606" i="4"/>
  <c r="I594" i="4"/>
  <c r="N594" i="4"/>
  <c r="C594" i="4"/>
  <c r="O594" i="4"/>
  <c r="I582" i="4"/>
  <c r="N582" i="4"/>
  <c r="O582" i="4"/>
  <c r="C582" i="4"/>
  <c r="I570" i="4"/>
  <c r="N570" i="4"/>
  <c r="O570" i="4"/>
  <c r="C570" i="4"/>
  <c r="I558" i="4"/>
  <c r="O558" i="4"/>
  <c r="C558" i="4"/>
  <c r="N558" i="4"/>
  <c r="I546" i="4"/>
  <c r="N546" i="4"/>
  <c r="O546" i="4"/>
  <c r="C546" i="4"/>
  <c r="C534" i="4"/>
  <c r="I534" i="4"/>
  <c r="N534" i="4"/>
  <c r="O534" i="4"/>
  <c r="C522" i="4"/>
  <c r="N522" i="4"/>
  <c r="O522" i="4"/>
  <c r="I522" i="4"/>
  <c r="C510" i="4"/>
  <c r="N510" i="4"/>
  <c r="O510" i="4"/>
  <c r="I510" i="4"/>
  <c r="C498" i="4"/>
  <c r="N498" i="4"/>
  <c r="O498" i="4"/>
  <c r="I498" i="4"/>
  <c r="C486" i="4"/>
  <c r="O486" i="4"/>
  <c r="I486" i="4"/>
  <c r="N486" i="4"/>
  <c r="C474" i="4"/>
  <c r="O474" i="4"/>
  <c r="I474" i="4"/>
  <c r="N474" i="4"/>
  <c r="C462" i="4"/>
  <c r="O462" i="4"/>
  <c r="I462" i="4"/>
  <c r="N462" i="4"/>
  <c r="C450" i="4"/>
  <c r="O450" i="4"/>
  <c r="I450" i="4"/>
  <c r="N450" i="4"/>
  <c r="C438" i="4"/>
  <c r="O438" i="4"/>
  <c r="I438" i="4"/>
  <c r="N438" i="4"/>
  <c r="C426" i="4"/>
  <c r="O426" i="4"/>
  <c r="N426" i="4"/>
  <c r="I426" i="4"/>
  <c r="C414" i="4"/>
  <c r="O414" i="4"/>
  <c r="I414" i="4"/>
  <c r="N414" i="4"/>
  <c r="I402" i="4"/>
  <c r="C402" i="4"/>
  <c r="O402" i="4"/>
  <c r="N402" i="4"/>
  <c r="I390" i="4"/>
  <c r="C390" i="4"/>
  <c r="O390" i="4"/>
  <c r="N390" i="4"/>
  <c r="I378" i="4"/>
  <c r="C378" i="4"/>
  <c r="N378" i="4"/>
  <c r="O378" i="4"/>
  <c r="I366" i="4"/>
  <c r="N366" i="4"/>
  <c r="O366" i="4"/>
  <c r="C366" i="4"/>
  <c r="I354" i="4"/>
  <c r="N354" i="4"/>
  <c r="O354" i="4"/>
  <c r="C354" i="4"/>
  <c r="I342" i="4"/>
  <c r="C342" i="4"/>
  <c r="N342" i="4"/>
  <c r="O342" i="4"/>
  <c r="I330" i="4"/>
  <c r="N330" i="4"/>
  <c r="C330" i="4"/>
  <c r="O330" i="4"/>
  <c r="I318" i="4"/>
  <c r="N318" i="4"/>
  <c r="C318" i="4"/>
  <c r="O318" i="4"/>
  <c r="I306" i="4"/>
  <c r="N306" i="4"/>
  <c r="O306" i="4"/>
  <c r="C306" i="4"/>
  <c r="I294" i="4"/>
  <c r="N294" i="4"/>
  <c r="O294" i="4"/>
  <c r="C294" i="4"/>
  <c r="I282" i="4"/>
  <c r="N282" i="4"/>
  <c r="O282" i="4"/>
  <c r="C282" i="4"/>
  <c r="I270" i="4"/>
  <c r="N270" i="4"/>
  <c r="O270" i="4"/>
  <c r="C270" i="4"/>
  <c r="I258" i="4"/>
  <c r="N258" i="4"/>
  <c r="O258" i="4"/>
  <c r="C258" i="4"/>
  <c r="I246" i="4"/>
  <c r="O246" i="4"/>
  <c r="C246" i="4"/>
  <c r="N246" i="4"/>
  <c r="I234" i="4"/>
  <c r="O234" i="4"/>
  <c r="N234" i="4"/>
  <c r="C234" i="4"/>
  <c r="C222" i="4"/>
  <c r="I222" i="4"/>
  <c r="O222" i="4"/>
  <c r="N222" i="4"/>
  <c r="C210" i="4"/>
  <c r="I210" i="4"/>
  <c r="N210" i="4"/>
  <c r="O210" i="4"/>
  <c r="C198" i="4"/>
  <c r="I198" i="4"/>
  <c r="N198" i="4"/>
  <c r="O198" i="4"/>
  <c r="C186" i="4"/>
  <c r="I186" i="4"/>
  <c r="N186" i="4"/>
  <c r="O186" i="4"/>
  <c r="C174" i="4"/>
  <c r="I174" i="4"/>
  <c r="N174" i="4"/>
  <c r="O174" i="4"/>
  <c r="C162" i="4"/>
  <c r="I162" i="4"/>
  <c r="N162" i="4"/>
  <c r="O162" i="4"/>
  <c r="C150" i="4"/>
  <c r="I150" i="4"/>
  <c r="N150" i="4"/>
  <c r="O150" i="4"/>
  <c r="C138" i="4"/>
  <c r="I138" i="4"/>
  <c r="N138" i="4"/>
  <c r="O138" i="4"/>
  <c r="C126" i="4"/>
  <c r="I126" i="4"/>
  <c r="N126" i="4"/>
  <c r="O126" i="4"/>
  <c r="C114" i="4"/>
  <c r="I114" i="4"/>
  <c r="N114" i="4"/>
  <c r="O114" i="4"/>
  <c r="C102" i="4"/>
  <c r="I102" i="4"/>
  <c r="N102" i="4"/>
  <c r="O102" i="4"/>
  <c r="C90" i="4"/>
  <c r="I90" i="4"/>
  <c r="N90" i="4"/>
  <c r="O90" i="4"/>
  <c r="C78" i="4"/>
  <c r="I78" i="4"/>
  <c r="N78" i="4"/>
  <c r="O78" i="4"/>
  <c r="C66" i="4"/>
  <c r="I66" i="4"/>
  <c r="N66" i="4"/>
  <c r="O66" i="4"/>
  <c r="C54" i="4"/>
  <c r="I54" i="4"/>
  <c r="N54" i="4"/>
  <c r="O54" i="4"/>
  <c r="C42" i="4"/>
  <c r="I42" i="4"/>
  <c r="N42" i="4"/>
  <c r="O42" i="4"/>
  <c r="I4001" i="4"/>
  <c r="C4001" i="4"/>
  <c r="N3989" i="4"/>
  <c r="C3989" i="4"/>
  <c r="N3977" i="4"/>
  <c r="C3977" i="4"/>
  <c r="Y3977" i="4" s="1"/>
  <c r="AC3977" i="4" s="1"/>
  <c r="C3965" i="4"/>
  <c r="I3965" i="4"/>
  <c r="C3953" i="4"/>
  <c r="N3953" i="4"/>
  <c r="C3941" i="4"/>
  <c r="N3941" i="4"/>
  <c r="C3929" i="4"/>
  <c r="Y3929" i="4" s="1"/>
  <c r="AC3929" i="4" s="1"/>
  <c r="N3929" i="4"/>
  <c r="C3917" i="4"/>
  <c r="Y3917" i="4" s="1"/>
  <c r="AC3917" i="4" s="1"/>
  <c r="N3917" i="4"/>
  <c r="C3905" i="4"/>
  <c r="I3905" i="4"/>
  <c r="O3905" i="4"/>
  <c r="I3893" i="4"/>
  <c r="N3893" i="4"/>
  <c r="I3881" i="4"/>
  <c r="N3881" i="4"/>
  <c r="C3869" i="4"/>
  <c r="I3869" i="4"/>
  <c r="N3869" i="4"/>
  <c r="O3869" i="4"/>
  <c r="C3857" i="4"/>
  <c r="I3857" i="4"/>
  <c r="N3857" i="4"/>
  <c r="O3857" i="4"/>
  <c r="C3845" i="4"/>
  <c r="Y3845" i="4" s="1"/>
  <c r="AC3845" i="4" s="1"/>
  <c r="I3845" i="4"/>
  <c r="N3845" i="4"/>
  <c r="O3845" i="4"/>
  <c r="C3833" i="4"/>
  <c r="I3833" i="4"/>
  <c r="N3833" i="4"/>
  <c r="O3833" i="4"/>
  <c r="C3821" i="4"/>
  <c r="I3821" i="4"/>
  <c r="N3821" i="4"/>
  <c r="O3821" i="4"/>
  <c r="C3809" i="4"/>
  <c r="Y3809" i="4" s="1"/>
  <c r="AC3809" i="4" s="1"/>
  <c r="I3809" i="4"/>
  <c r="N3809" i="4"/>
  <c r="O3809" i="4"/>
  <c r="C3797" i="4"/>
  <c r="I3797" i="4"/>
  <c r="N3797" i="4"/>
  <c r="O3797" i="4"/>
  <c r="C3785" i="4"/>
  <c r="I3785" i="4"/>
  <c r="N3785" i="4"/>
  <c r="O3785" i="4"/>
  <c r="C3773" i="4"/>
  <c r="Y3773" i="4" s="1"/>
  <c r="AC3773" i="4" s="1"/>
  <c r="I3773" i="4"/>
  <c r="N3773" i="4"/>
  <c r="O3773" i="4"/>
  <c r="C3761" i="4"/>
  <c r="I3761" i="4"/>
  <c r="N3761" i="4"/>
  <c r="O3761" i="4"/>
  <c r="C3749" i="4"/>
  <c r="I3749" i="4"/>
  <c r="N3749" i="4"/>
  <c r="O3749" i="4"/>
  <c r="C3737" i="4"/>
  <c r="Y3737" i="4" s="1"/>
  <c r="AC3737" i="4" s="1"/>
  <c r="I3737" i="4"/>
  <c r="N3737" i="4"/>
  <c r="O3737" i="4"/>
  <c r="I3725" i="4"/>
  <c r="N3725" i="4"/>
  <c r="O3725" i="4"/>
  <c r="I3713" i="4"/>
  <c r="N3713" i="4"/>
  <c r="O3713" i="4"/>
  <c r="I3701" i="4"/>
  <c r="N3701" i="4"/>
  <c r="O3701" i="4"/>
  <c r="I3689" i="4"/>
  <c r="N3689" i="4"/>
  <c r="O3689" i="4"/>
  <c r="I3677" i="4"/>
  <c r="N3677" i="4"/>
  <c r="O3677" i="4"/>
  <c r="C3665" i="4"/>
  <c r="O3665" i="4"/>
  <c r="I3665" i="4"/>
  <c r="N3665" i="4"/>
  <c r="C3653" i="4"/>
  <c r="O3653" i="4"/>
  <c r="I3653" i="4"/>
  <c r="N3653" i="4"/>
  <c r="C3641" i="4"/>
  <c r="O3641" i="4"/>
  <c r="I3641" i="4"/>
  <c r="N3641" i="4"/>
  <c r="C3629" i="4"/>
  <c r="O3629" i="4"/>
  <c r="C3617" i="4"/>
  <c r="N3617" i="4"/>
  <c r="O3617" i="4"/>
  <c r="I3617" i="4"/>
  <c r="C3605" i="4"/>
  <c r="N3605" i="4"/>
  <c r="O3605" i="4"/>
  <c r="I3605" i="4"/>
  <c r="C3593" i="4"/>
  <c r="N3593" i="4"/>
  <c r="O3593" i="4"/>
  <c r="I3593" i="4"/>
  <c r="C3581" i="4"/>
  <c r="N3581" i="4"/>
  <c r="O3581" i="4"/>
  <c r="I3581" i="4"/>
  <c r="C3569" i="4"/>
  <c r="N3569" i="4"/>
  <c r="O3569" i="4"/>
  <c r="I3569" i="4"/>
  <c r="C3557" i="4"/>
  <c r="N3557" i="4"/>
  <c r="O3557" i="4"/>
  <c r="I3557" i="4"/>
  <c r="C3545" i="4"/>
  <c r="N3545" i="4"/>
  <c r="O3545" i="4"/>
  <c r="I3545" i="4"/>
  <c r="C3533" i="4"/>
  <c r="N3533" i="4"/>
  <c r="O3533" i="4"/>
  <c r="I3533" i="4"/>
  <c r="C3521" i="4"/>
  <c r="N3521" i="4"/>
  <c r="O3521" i="4"/>
  <c r="I3521" i="4"/>
  <c r="C3509" i="4"/>
  <c r="N3509" i="4"/>
  <c r="O3509" i="4"/>
  <c r="I3509" i="4"/>
  <c r="C3497" i="4"/>
  <c r="N3497" i="4"/>
  <c r="O3497" i="4"/>
  <c r="I3497" i="4"/>
  <c r="C3485" i="4"/>
  <c r="N3485" i="4"/>
  <c r="O3485" i="4"/>
  <c r="I3485" i="4"/>
  <c r="C3473" i="4"/>
  <c r="N3473" i="4"/>
  <c r="O3473" i="4"/>
  <c r="I3473" i="4"/>
  <c r="C3461" i="4"/>
  <c r="N3461" i="4"/>
  <c r="O3461" i="4"/>
  <c r="I3461" i="4"/>
  <c r="C3449" i="4"/>
  <c r="N3449" i="4"/>
  <c r="O3449" i="4"/>
  <c r="I3449" i="4"/>
  <c r="C3437" i="4"/>
  <c r="N3437" i="4"/>
  <c r="O3437" i="4"/>
  <c r="I3437" i="4"/>
  <c r="C3425" i="4"/>
  <c r="I3425" i="4"/>
  <c r="N3425" i="4"/>
  <c r="O3425" i="4"/>
  <c r="C3413" i="4"/>
  <c r="I3413" i="4"/>
  <c r="N3413" i="4"/>
  <c r="O3413" i="4"/>
  <c r="C3401" i="4"/>
  <c r="I3401" i="4"/>
  <c r="N3401" i="4"/>
  <c r="O3401" i="4"/>
  <c r="C3389" i="4"/>
  <c r="I3389" i="4"/>
  <c r="N3389" i="4"/>
  <c r="O3389" i="4"/>
  <c r="I3377" i="4"/>
  <c r="N3377" i="4"/>
  <c r="O3377" i="4"/>
  <c r="C3377" i="4"/>
  <c r="I3365" i="4"/>
  <c r="N3365" i="4"/>
  <c r="O3365" i="4"/>
  <c r="C3365" i="4"/>
  <c r="I3353" i="4"/>
  <c r="N3353" i="4"/>
  <c r="O3353" i="4"/>
  <c r="I3341" i="4"/>
  <c r="N3341" i="4"/>
  <c r="O3341" i="4"/>
  <c r="C3341" i="4"/>
  <c r="I3329" i="4"/>
  <c r="N3329" i="4"/>
  <c r="O3329" i="4"/>
  <c r="C3329" i="4"/>
  <c r="I3317" i="4"/>
  <c r="N3317" i="4"/>
  <c r="O3317" i="4"/>
  <c r="I3305" i="4"/>
  <c r="N3305" i="4"/>
  <c r="O3305" i="4"/>
  <c r="C3305" i="4"/>
  <c r="I3293" i="4"/>
  <c r="N3293" i="4"/>
  <c r="O3293" i="4"/>
  <c r="C3293" i="4"/>
  <c r="I3281" i="4"/>
  <c r="N3281" i="4"/>
  <c r="O3281" i="4"/>
  <c r="O3269" i="4"/>
  <c r="C3269" i="4"/>
  <c r="I3269" i="4"/>
  <c r="N3269" i="4"/>
  <c r="O3257" i="4"/>
  <c r="C3257" i="4"/>
  <c r="I3257" i="4"/>
  <c r="N3257" i="4"/>
  <c r="O3245" i="4"/>
  <c r="I3245" i="4"/>
  <c r="N3245" i="4"/>
  <c r="C3245" i="4"/>
  <c r="O3233" i="4"/>
  <c r="C3233" i="4"/>
  <c r="I3233" i="4"/>
  <c r="N3233" i="4"/>
  <c r="O3221" i="4"/>
  <c r="C3221" i="4"/>
  <c r="I3221" i="4"/>
  <c r="N3221" i="4"/>
  <c r="O3209" i="4"/>
  <c r="C3209" i="4"/>
  <c r="I3209" i="4"/>
  <c r="N3209" i="4"/>
  <c r="O3197" i="4"/>
  <c r="C3197" i="4"/>
  <c r="I3197" i="4"/>
  <c r="N3197" i="4"/>
  <c r="O3185" i="4"/>
  <c r="C3185" i="4"/>
  <c r="I3185" i="4"/>
  <c r="N3185" i="4"/>
  <c r="O3173" i="4"/>
  <c r="C3173" i="4"/>
  <c r="I3173" i="4"/>
  <c r="N3173" i="4"/>
  <c r="C3161" i="4"/>
  <c r="I3161" i="4"/>
  <c r="N3161" i="4"/>
  <c r="O3161" i="4"/>
  <c r="C3149" i="4"/>
  <c r="I3149" i="4"/>
  <c r="N3149" i="4"/>
  <c r="O3149" i="4"/>
  <c r="C3137" i="4"/>
  <c r="I3137" i="4"/>
  <c r="N3137" i="4"/>
  <c r="O3137" i="4"/>
  <c r="C3125" i="4"/>
  <c r="I3125" i="4"/>
  <c r="N3125" i="4"/>
  <c r="O3125" i="4"/>
  <c r="C3113" i="4"/>
  <c r="I3113" i="4"/>
  <c r="N3113" i="4"/>
  <c r="O3113" i="4"/>
  <c r="C3101" i="4"/>
  <c r="I3101" i="4"/>
  <c r="N3101" i="4"/>
  <c r="O3101" i="4"/>
  <c r="C3089" i="4"/>
  <c r="I3089" i="4"/>
  <c r="N3089" i="4"/>
  <c r="O3089" i="4"/>
  <c r="C3077" i="4"/>
  <c r="I3077" i="4"/>
  <c r="N3077" i="4"/>
  <c r="O3077" i="4"/>
  <c r="I3065" i="4"/>
  <c r="O3065" i="4"/>
  <c r="C3065" i="4"/>
  <c r="N3065" i="4"/>
  <c r="I3053" i="4"/>
  <c r="O3053" i="4"/>
  <c r="C3053" i="4"/>
  <c r="N3053" i="4"/>
  <c r="I3041" i="4"/>
  <c r="N3041" i="4"/>
  <c r="O3041" i="4"/>
  <c r="C3041" i="4"/>
  <c r="I3029" i="4"/>
  <c r="N3029" i="4"/>
  <c r="O3029" i="4"/>
  <c r="C3029" i="4"/>
  <c r="I3017" i="4"/>
  <c r="N3017" i="4"/>
  <c r="O3017" i="4"/>
  <c r="C3017" i="4"/>
  <c r="I3005" i="4"/>
  <c r="N3005" i="4"/>
  <c r="O3005" i="4"/>
  <c r="C3005" i="4"/>
  <c r="I2993" i="4"/>
  <c r="N2993" i="4"/>
  <c r="O2993" i="4"/>
  <c r="C2993" i="4"/>
  <c r="I2981" i="4"/>
  <c r="N2981" i="4"/>
  <c r="O2981" i="4"/>
  <c r="C2981" i="4"/>
  <c r="I2969" i="4"/>
  <c r="N2969" i="4"/>
  <c r="O2969" i="4"/>
  <c r="C2969" i="4"/>
  <c r="I2957" i="4"/>
  <c r="N2957" i="4"/>
  <c r="O2957" i="4"/>
  <c r="C2957" i="4"/>
  <c r="I2945" i="4"/>
  <c r="N2945" i="4"/>
  <c r="O2945" i="4"/>
  <c r="C2945" i="4"/>
  <c r="I2933" i="4"/>
  <c r="N2933" i="4"/>
  <c r="O2933" i="4"/>
  <c r="C2933" i="4"/>
  <c r="I2921" i="4"/>
  <c r="N2921" i="4"/>
  <c r="O2921" i="4"/>
  <c r="C2921" i="4"/>
  <c r="I2909" i="4"/>
  <c r="N2909" i="4"/>
  <c r="O2909" i="4"/>
  <c r="C2909" i="4"/>
  <c r="I2897" i="4"/>
  <c r="N2897" i="4"/>
  <c r="O2897" i="4"/>
  <c r="C2897" i="4"/>
  <c r="I2885" i="4"/>
  <c r="N2885" i="4"/>
  <c r="O2885" i="4"/>
  <c r="C2885" i="4"/>
  <c r="N2873" i="4"/>
  <c r="O2873" i="4"/>
  <c r="C2873" i="4"/>
  <c r="I2873" i="4"/>
  <c r="N2861" i="4"/>
  <c r="O2861" i="4"/>
  <c r="C2861" i="4"/>
  <c r="I2861" i="4"/>
  <c r="N2849" i="4"/>
  <c r="O2849" i="4"/>
  <c r="C2849" i="4"/>
  <c r="I2849" i="4"/>
  <c r="N2837" i="4"/>
  <c r="O2837" i="4"/>
  <c r="C2837" i="4"/>
  <c r="I2837" i="4"/>
  <c r="O2825" i="4"/>
  <c r="C2825" i="4"/>
  <c r="I2825" i="4"/>
  <c r="N2825" i="4"/>
  <c r="C2813" i="4"/>
  <c r="N2813" i="4"/>
  <c r="I2813" i="4"/>
  <c r="O2813" i="4"/>
  <c r="I2800" i="4"/>
  <c r="O2800" i="4"/>
  <c r="C2800" i="4"/>
  <c r="N2800" i="4"/>
  <c r="C2789" i="4"/>
  <c r="I2789" i="4"/>
  <c r="N2789" i="4"/>
  <c r="O2789" i="4"/>
  <c r="I2778" i="4"/>
  <c r="N2778" i="4"/>
  <c r="O2778" i="4"/>
  <c r="C2778" i="4"/>
  <c r="C2765" i="4"/>
  <c r="I2765" i="4"/>
  <c r="N2765" i="4"/>
  <c r="O2765" i="4"/>
  <c r="C2753" i="4"/>
  <c r="I2753" i="4"/>
  <c r="N2753" i="4"/>
  <c r="O2753" i="4"/>
  <c r="C2741" i="4"/>
  <c r="I2741" i="4"/>
  <c r="N2741" i="4"/>
  <c r="O2741" i="4"/>
  <c r="C2729" i="4"/>
  <c r="I2729" i="4"/>
  <c r="N2729" i="4"/>
  <c r="O2729" i="4"/>
  <c r="C2717" i="4"/>
  <c r="I2717" i="4"/>
  <c r="N2717" i="4"/>
  <c r="O2717" i="4"/>
  <c r="C2705" i="4"/>
  <c r="I2705" i="4"/>
  <c r="N2705" i="4"/>
  <c r="O2705" i="4"/>
  <c r="C2693" i="4"/>
  <c r="I2693" i="4"/>
  <c r="N2693" i="4"/>
  <c r="O2693" i="4"/>
  <c r="C2681" i="4"/>
  <c r="I2681" i="4"/>
  <c r="N2681" i="4"/>
  <c r="O2681" i="4"/>
  <c r="I2669" i="4"/>
  <c r="N2669" i="4"/>
  <c r="O2669" i="4"/>
  <c r="C2669" i="4"/>
  <c r="I2657" i="4"/>
  <c r="N2657" i="4"/>
  <c r="O2657" i="4"/>
  <c r="C2657" i="4"/>
  <c r="I2645" i="4"/>
  <c r="N2645" i="4"/>
  <c r="O2645" i="4"/>
  <c r="C2645" i="4"/>
  <c r="N2633" i="4"/>
  <c r="O2633" i="4"/>
  <c r="C2633" i="4"/>
  <c r="I2633" i="4"/>
  <c r="N2621" i="4"/>
  <c r="O2621" i="4"/>
  <c r="C2621" i="4"/>
  <c r="I2621" i="4"/>
  <c r="N2609" i="4"/>
  <c r="O2609" i="4"/>
  <c r="C2609" i="4"/>
  <c r="I2609" i="4"/>
  <c r="N2597" i="4"/>
  <c r="O2597" i="4"/>
  <c r="C2597" i="4"/>
  <c r="I2597" i="4"/>
  <c r="N2585" i="4"/>
  <c r="O2585" i="4"/>
  <c r="C2585" i="4"/>
  <c r="I2585" i="4"/>
  <c r="N2573" i="4"/>
  <c r="O2573" i="4"/>
  <c r="I2573" i="4"/>
  <c r="C2573" i="4"/>
  <c r="N2561" i="4"/>
  <c r="O2561" i="4"/>
  <c r="C2561" i="4"/>
  <c r="I2561" i="4"/>
  <c r="I2549" i="4"/>
  <c r="O2549" i="4"/>
  <c r="C2549" i="4"/>
  <c r="N2549" i="4"/>
  <c r="I2537" i="4"/>
  <c r="O2537" i="4"/>
  <c r="C2537" i="4"/>
  <c r="N2537" i="4"/>
  <c r="I2525" i="4"/>
  <c r="N2525" i="4"/>
  <c r="O2525" i="4"/>
  <c r="C2525" i="4"/>
  <c r="I2513" i="4"/>
  <c r="N2513" i="4"/>
  <c r="O2513" i="4"/>
  <c r="C2513" i="4"/>
  <c r="I2501" i="4"/>
  <c r="N2501" i="4"/>
  <c r="O2501" i="4"/>
  <c r="C2501" i="4"/>
  <c r="I2489" i="4"/>
  <c r="N2489" i="4"/>
  <c r="O2489" i="4"/>
  <c r="C2489" i="4"/>
  <c r="I2477" i="4"/>
  <c r="N2477" i="4"/>
  <c r="O2477" i="4"/>
  <c r="C2477" i="4"/>
  <c r="I2465" i="4"/>
  <c r="N2465" i="4"/>
  <c r="O2465" i="4"/>
  <c r="C2465" i="4"/>
  <c r="N2453" i="4"/>
  <c r="O2453" i="4"/>
  <c r="C2453" i="4"/>
  <c r="I2453" i="4"/>
  <c r="O2441" i="4"/>
  <c r="C2441" i="4"/>
  <c r="I2441" i="4"/>
  <c r="N2441" i="4"/>
  <c r="O2429" i="4"/>
  <c r="C2429" i="4"/>
  <c r="I2429" i="4"/>
  <c r="N2429" i="4"/>
  <c r="C4055" i="4"/>
  <c r="Y4055" i="4" s="1"/>
  <c r="AC4055" i="4" s="1"/>
  <c r="C4052" i="4"/>
  <c r="C4049" i="4"/>
  <c r="Y4049" i="4" s="1"/>
  <c r="AC4049" i="4" s="1"/>
  <c r="I4047" i="4"/>
  <c r="O4040" i="4"/>
  <c r="C4039" i="4"/>
  <c r="N4010" i="4"/>
  <c r="O3989" i="4"/>
  <c r="O3953" i="4"/>
  <c r="O3934" i="4"/>
  <c r="O3923" i="4"/>
  <c r="O3914" i="4"/>
  <c r="N3905" i="4"/>
  <c r="C3881" i="4"/>
  <c r="O3871" i="4"/>
  <c r="O3859" i="4"/>
  <c r="O3847" i="4"/>
  <c r="O3835" i="4"/>
  <c r="O3823" i="4"/>
  <c r="O3811" i="4"/>
  <c r="O3799" i="4"/>
  <c r="O3787" i="4"/>
  <c r="O3775" i="4"/>
  <c r="O3763" i="4"/>
  <c r="O3745" i="4"/>
  <c r="C2387" i="4"/>
  <c r="I2387" i="4"/>
  <c r="N2387" i="4"/>
  <c r="O2387" i="4"/>
  <c r="I2361" i="4"/>
  <c r="C2361" i="4"/>
  <c r="N2361" i="4"/>
  <c r="O2361" i="4"/>
  <c r="I2253" i="4"/>
  <c r="N2253" i="4"/>
  <c r="O2253" i="4"/>
  <c r="C2253" i="4"/>
  <c r="I2133" i="4"/>
  <c r="N2133" i="4"/>
  <c r="O2133" i="4"/>
  <c r="C2133" i="4"/>
  <c r="I2013" i="4"/>
  <c r="N2013" i="4"/>
  <c r="O2013" i="4"/>
  <c r="C2013" i="4"/>
  <c r="C2348" i="4"/>
  <c r="I2348" i="4"/>
  <c r="N2348" i="4"/>
  <c r="O2348" i="4"/>
  <c r="I2358" i="4"/>
  <c r="N2358" i="4"/>
  <c r="O2358" i="4"/>
  <c r="C2358" i="4"/>
  <c r="I2298" i="4"/>
  <c r="N2298" i="4"/>
  <c r="O2298" i="4"/>
  <c r="C2298" i="4"/>
  <c r="C2417" i="4"/>
  <c r="N2417" i="4"/>
  <c r="I2417" i="4"/>
  <c r="O2417" i="4"/>
  <c r="C2381" i="4"/>
  <c r="I2381" i="4"/>
  <c r="N2381" i="4"/>
  <c r="O2381" i="4"/>
  <c r="C2321" i="4"/>
  <c r="I2321" i="4"/>
  <c r="N2321" i="4"/>
  <c r="O2321" i="4"/>
  <c r="C2249" i="4"/>
  <c r="O2249" i="4"/>
  <c r="I2249" i="4"/>
  <c r="N2249" i="4"/>
  <c r="C2213" i="4"/>
  <c r="I2213" i="4"/>
  <c r="N2213" i="4"/>
  <c r="O2213" i="4"/>
  <c r="C2189" i="4"/>
  <c r="I2189" i="4"/>
  <c r="N2189" i="4"/>
  <c r="O2189" i="4"/>
  <c r="C2165" i="4"/>
  <c r="I2165" i="4"/>
  <c r="N2165" i="4"/>
  <c r="O2165" i="4"/>
  <c r="C2141" i="4"/>
  <c r="I2141" i="4"/>
  <c r="N2141" i="4"/>
  <c r="O2141" i="4"/>
  <c r="C2129" i="4"/>
  <c r="I2129" i="4"/>
  <c r="N2129" i="4"/>
  <c r="O2129" i="4"/>
  <c r="C2117" i="4"/>
  <c r="I2117" i="4"/>
  <c r="N2117" i="4"/>
  <c r="O2117" i="4"/>
  <c r="C2105" i="4"/>
  <c r="I2105" i="4"/>
  <c r="N2105" i="4"/>
  <c r="O2105" i="4"/>
  <c r="C2093" i="4"/>
  <c r="I2093" i="4"/>
  <c r="N2093" i="4"/>
  <c r="O2093" i="4"/>
  <c r="C2081" i="4"/>
  <c r="I2081" i="4"/>
  <c r="N2081" i="4"/>
  <c r="O2081" i="4"/>
  <c r="C2069" i="4"/>
  <c r="I2069" i="4"/>
  <c r="N2069" i="4"/>
  <c r="O2069" i="4"/>
  <c r="C2057" i="4"/>
  <c r="I2057" i="4"/>
  <c r="N2057" i="4"/>
  <c r="O2057" i="4"/>
  <c r="C2045" i="4"/>
  <c r="I2045" i="4"/>
  <c r="N2045" i="4"/>
  <c r="O2045" i="4"/>
  <c r="C2033" i="4"/>
  <c r="I2033" i="4"/>
  <c r="N2033" i="4"/>
  <c r="O2033" i="4"/>
  <c r="C2021" i="4"/>
  <c r="I2021" i="4"/>
  <c r="N2021" i="4"/>
  <c r="O2021" i="4"/>
  <c r="C2009" i="4"/>
  <c r="I2009" i="4"/>
  <c r="N2009" i="4"/>
  <c r="O2009" i="4"/>
  <c r="I1997" i="4"/>
  <c r="N1997" i="4"/>
  <c r="C1997" i="4"/>
  <c r="O1997" i="4"/>
  <c r="C1985" i="4"/>
  <c r="I1985" i="4"/>
  <c r="N1985" i="4"/>
  <c r="O1985" i="4"/>
  <c r="I1973" i="4"/>
  <c r="N1973" i="4"/>
  <c r="O1973" i="4"/>
  <c r="C1973" i="4"/>
  <c r="I1961" i="4"/>
  <c r="N1961" i="4"/>
  <c r="O1961" i="4"/>
  <c r="C1961" i="4"/>
  <c r="I1949" i="4"/>
  <c r="N1949" i="4"/>
  <c r="O1949" i="4"/>
  <c r="C1949" i="4"/>
  <c r="I1937" i="4"/>
  <c r="N1937" i="4"/>
  <c r="O1937" i="4"/>
  <c r="C1937" i="4"/>
  <c r="I1925" i="4"/>
  <c r="N1925" i="4"/>
  <c r="O1925" i="4"/>
  <c r="C1925" i="4"/>
  <c r="I1913" i="4"/>
  <c r="N1913" i="4"/>
  <c r="O1913" i="4"/>
  <c r="C1913" i="4"/>
  <c r="N1901" i="4"/>
  <c r="O1901" i="4"/>
  <c r="I1901" i="4"/>
  <c r="C1901" i="4"/>
  <c r="N1889" i="4"/>
  <c r="O1889" i="4"/>
  <c r="I1889" i="4"/>
  <c r="C1889" i="4"/>
  <c r="I1877" i="4"/>
  <c r="O1877" i="4"/>
  <c r="C1877" i="4"/>
  <c r="N1877" i="4"/>
  <c r="N1865" i="4"/>
  <c r="C1865" i="4"/>
  <c r="I1865" i="4"/>
  <c r="O1865" i="4"/>
  <c r="N1853" i="4"/>
  <c r="C1853" i="4"/>
  <c r="I1853" i="4"/>
  <c r="O1853" i="4"/>
  <c r="N1841" i="4"/>
  <c r="C1841" i="4"/>
  <c r="I1841" i="4"/>
  <c r="O1841" i="4"/>
  <c r="C1829" i="4"/>
  <c r="I1829" i="4"/>
  <c r="N1829" i="4"/>
  <c r="O1829" i="4"/>
  <c r="C1817" i="4"/>
  <c r="I1817" i="4"/>
  <c r="O1817" i="4"/>
  <c r="N1817" i="4"/>
  <c r="C1805" i="4"/>
  <c r="I1805" i="4"/>
  <c r="N1805" i="4"/>
  <c r="O1805" i="4"/>
  <c r="C1793" i="4"/>
  <c r="I1793" i="4"/>
  <c r="N1793" i="4"/>
  <c r="O1793" i="4"/>
  <c r="C1781" i="4"/>
  <c r="I1781" i="4"/>
  <c r="N1781" i="4"/>
  <c r="O1781" i="4"/>
  <c r="C1769" i="4"/>
  <c r="N1769" i="4"/>
  <c r="O1769" i="4"/>
  <c r="I1769" i="4"/>
  <c r="C1757" i="4"/>
  <c r="N1757" i="4"/>
  <c r="O1757" i="4"/>
  <c r="I1757" i="4"/>
  <c r="C1745" i="4"/>
  <c r="I1745" i="4"/>
  <c r="N1745" i="4"/>
  <c r="O1745" i="4"/>
  <c r="I1733" i="4"/>
  <c r="N1733" i="4"/>
  <c r="O1733" i="4"/>
  <c r="C1733" i="4"/>
  <c r="I1721" i="4"/>
  <c r="N1721" i="4"/>
  <c r="O1721" i="4"/>
  <c r="C1721" i="4"/>
  <c r="N1709" i="4"/>
  <c r="O1709" i="4"/>
  <c r="C1709" i="4"/>
  <c r="I1709" i="4"/>
  <c r="N1697" i="4"/>
  <c r="O1697" i="4"/>
  <c r="C1697" i="4"/>
  <c r="I1697" i="4"/>
  <c r="N1685" i="4"/>
  <c r="O1685" i="4"/>
  <c r="I1685" i="4"/>
  <c r="C1685" i="4"/>
  <c r="I1673" i="4"/>
  <c r="O1673" i="4"/>
  <c r="C1673" i="4"/>
  <c r="N1673" i="4"/>
  <c r="I1661" i="4"/>
  <c r="O1661" i="4"/>
  <c r="C1661" i="4"/>
  <c r="N1661" i="4"/>
  <c r="I1649" i="4"/>
  <c r="N1649" i="4"/>
  <c r="O1649" i="4"/>
  <c r="C1649" i="4"/>
  <c r="I1637" i="4"/>
  <c r="N1637" i="4"/>
  <c r="O1637" i="4"/>
  <c r="C1637" i="4"/>
  <c r="I1625" i="4"/>
  <c r="N1625" i="4"/>
  <c r="O1625" i="4"/>
  <c r="C1625" i="4"/>
  <c r="I1613" i="4"/>
  <c r="N1613" i="4"/>
  <c r="O1613" i="4"/>
  <c r="C1613" i="4"/>
  <c r="I1601" i="4"/>
  <c r="N1601" i="4"/>
  <c r="O1601" i="4"/>
  <c r="C1601" i="4"/>
  <c r="I1589" i="4"/>
  <c r="N1589" i="4"/>
  <c r="O1589" i="4"/>
  <c r="C1589" i="4"/>
  <c r="I1577" i="4"/>
  <c r="N1577" i="4"/>
  <c r="O1577" i="4"/>
  <c r="C1577" i="4"/>
  <c r="I1565" i="4"/>
  <c r="N1565" i="4"/>
  <c r="O1565" i="4"/>
  <c r="C1565" i="4"/>
  <c r="I1553" i="4"/>
  <c r="N1553" i="4"/>
  <c r="O1553" i="4"/>
  <c r="C1553" i="4"/>
  <c r="I1541" i="4"/>
  <c r="N1541" i="4"/>
  <c r="O1541" i="4"/>
  <c r="C1541" i="4"/>
  <c r="I1529" i="4"/>
  <c r="N1529" i="4"/>
  <c r="O1529" i="4"/>
  <c r="C1529" i="4"/>
  <c r="I1517" i="4"/>
  <c r="N1517" i="4"/>
  <c r="O1517" i="4"/>
  <c r="C1517" i="4"/>
  <c r="I1505" i="4"/>
  <c r="N1505" i="4"/>
  <c r="O1505" i="4"/>
  <c r="C1505" i="4"/>
  <c r="I1493" i="4"/>
  <c r="N1493" i="4"/>
  <c r="O1493" i="4"/>
  <c r="C1493" i="4"/>
  <c r="I1481" i="4"/>
  <c r="N1481" i="4"/>
  <c r="O1481" i="4"/>
  <c r="C1481" i="4"/>
  <c r="I1469" i="4"/>
  <c r="N1469" i="4"/>
  <c r="O1469" i="4"/>
  <c r="C1469" i="4"/>
  <c r="N1457" i="4"/>
  <c r="O1457" i="4"/>
  <c r="C1457" i="4"/>
  <c r="I1457" i="4"/>
  <c r="N1445" i="4"/>
  <c r="O1445" i="4"/>
  <c r="C1445" i="4"/>
  <c r="I1445" i="4"/>
  <c r="N1433" i="4"/>
  <c r="O1433" i="4"/>
  <c r="C1433" i="4"/>
  <c r="I1433" i="4"/>
  <c r="N1421" i="4"/>
  <c r="O1421" i="4"/>
  <c r="C1421" i="4"/>
  <c r="I1421" i="4"/>
  <c r="I1409" i="4"/>
  <c r="N1409" i="4"/>
  <c r="O1409" i="4"/>
  <c r="C1409" i="4"/>
  <c r="I1397" i="4"/>
  <c r="N1397" i="4"/>
  <c r="O1397" i="4"/>
  <c r="C1397" i="4"/>
  <c r="C1385" i="4"/>
  <c r="N1385" i="4"/>
  <c r="O1385" i="4"/>
  <c r="I1385" i="4"/>
  <c r="C1373" i="4"/>
  <c r="N1373" i="4"/>
  <c r="O1373" i="4"/>
  <c r="I1373" i="4"/>
  <c r="O1361" i="4"/>
  <c r="C1361" i="4"/>
  <c r="I1361" i="4"/>
  <c r="N1361" i="4"/>
  <c r="O1349" i="4"/>
  <c r="I1349" i="4"/>
  <c r="N1349" i="4"/>
  <c r="C1349" i="4"/>
  <c r="C1337" i="4"/>
  <c r="I1337" i="4"/>
  <c r="N1337" i="4"/>
  <c r="O1337" i="4"/>
  <c r="C1325" i="4"/>
  <c r="I1325" i="4"/>
  <c r="N1325" i="4"/>
  <c r="O1325" i="4"/>
  <c r="C1313" i="4"/>
  <c r="I1313" i="4"/>
  <c r="N1313" i="4"/>
  <c r="O1313" i="4"/>
  <c r="I1301" i="4"/>
  <c r="N1301" i="4"/>
  <c r="O1301" i="4"/>
  <c r="C1301" i="4"/>
  <c r="I1289" i="4"/>
  <c r="N1289" i="4"/>
  <c r="O1289" i="4"/>
  <c r="C1289" i="4"/>
  <c r="I1277" i="4"/>
  <c r="N1277" i="4"/>
  <c r="O1277" i="4"/>
  <c r="C1277" i="4"/>
  <c r="I1265" i="4"/>
  <c r="N1265" i="4"/>
  <c r="O1265" i="4"/>
  <c r="C1265" i="4"/>
  <c r="I1253" i="4"/>
  <c r="N1253" i="4"/>
  <c r="O1253" i="4"/>
  <c r="C1253" i="4"/>
  <c r="I1241" i="4"/>
  <c r="N1241" i="4"/>
  <c r="O1241" i="4"/>
  <c r="C1241" i="4"/>
  <c r="I1229" i="4"/>
  <c r="N1229" i="4"/>
  <c r="O1229" i="4"/>
  <c r="C1229" i="4"/>
  <c r="I1217" i="4"/>
  <c r="N1217" i="4"/>
  <c r="O1217" i="4"/>
  <c r="C1217" i="4"/>
  <c r="I1205" i="4"/>
  <c r="N1205" i="4"/>
  <c r="O1205" i="4"/>
  <c r="C1205" i="4"/>
  <c r="I1193" i="4"/>
  <c r="N1193" i="4"/>
  <c r="O1193" i="4"/>
  <c r="C1193" i="4"/>
  <c r="I1181" i="4"/>
  <c r="N1181" i="4"/>
  <c r="O1181" i="4"/>
  <c r="C1181" i="4"/>
  <c r="N1169" i="4"/>
  <c r="O1169" i="4"/>
  <c r="C1169" i="4"/>
  <c r="I1169" i="4"/>
  <c r="N1157" i="4"/>
  <c r="O1157" i="4"/>
  <c r="C1157" i="4"/>
  <c r="I1157" i="4"/>
  <c r="N1145" i="4"/>
  <c r="O1145" i="4"/>
  <c r="C1145" i="4"/>
  <c r="I1145" i="4"/>
  <c r="N1133" i="4"/>
  <c r="O1133" i="4"/>
  <c r="C1133" i="4"/>
  <c r="I1133" i="4"/>
  <c r="N1121" i="4"/>
  <c r="O1121" i="4"/>
  <c r="C1121" i="4"/>
  <c r="I1121" i="4"/>
  <c r="N1109" i="4"/>
  <c r="O1109" i="4"/>
  <c r="C1109" i="4"/>
  <c r="I1109" i="4"/>
  <c r="N1097" i="4"/>
  <c r="O1097" i="4"/>
  <c r="C1097" i="4"/>
  <c r="I1097" i="4"/>
  <c r="N1085" i="4"/>
  <c r="O1085" i="4"/>
  <c r="C1085" i="4"/>
  <c r="I1085" i="4"/>
  <c r="O1073" i="4"/>
  <c r="I1073" i="4"/>
  <c r="N1073" i="4"/>
  <c r="C1073" i="4"/>
  <c r="O1061" i="4"/>
  <c r="C1061" i="4"/>
  <c r="I1061" i="4"/>
  <c r="N1061" i="4"/>
  <c r="O1049" i="4"/>
  <c r="C1049" i="4"/>
  <c r="I1049" i="4"/>
  <c r="N1049" i="4"/>
  <c r="I1037" i="4"/>
  <c r="N1037" i="4"/>
  <c r="O1037" i="4"/>
  <c r="C1037" i="4"/>
  <c r="C1025" i="4"/>
  <c r="I1025" i="4"/>
  <c r="N1025" i="4"/>
  <c r="O1025" i="4"/>
  <c r="O1013" i="4"/>
  <c r="C1013" i="4"/>
  <c r="I1013" i="4"/>
  <c r="N1013" i="4"/>
  <c r="I1001" i="4"/>
  <c r="N1001" i="4"/>
  <c r="O1001" i="4"/>
  <c r="C1001" i="4"/>
  <c r="C989" i="4"/>
  <c r="I989" i="4"/>
  <c r="N989" i="4"/>
  <c r="O989" i="4"/>
  <c r="O977" i="4"/>
  <c r="C977" i="4"/>
  <c r="I977" i="4"/>
  <c r="N977" i="4"/>
  <c r="I965" i="4"/>
  <c r="N965" i="4"/>
  <c r="O965" i="4"/>
  <c r="C965" i="4"/>
  <c r="C953" i="4"/>
  <c r="I953" i="4"/>
  <c r="N953" i="4"/>
  <c r="O953" i="4"/>
  <c r="I941" i="4"/>
  <c r="O941" i="4"/>
  <c r="C941" i="4"/>
  <c r="N941" i="4"/>
  <c r="I929" i="4"/>
  <c r="O929" i="4"/>
  <c r="N929" i="4"/>
  <c r="C929" i="4"/>
  <c r="I917" i="4"/>
  <c r="O917" i="4"/>
  <c r="N917" i="4"/>
  <c r="C917" i="4"/>
  <c r="I905" i="4"/>
  <c r="O905" i="4"/>
  <c r="C905" i="4"/>
  <c r="N905" i="4"/>
  <c r="I893" i="4"/>
  <c r="O893" i="4"/>
  <c r="N893" i="4"/>
  <c r="C893" i="4"/>
  <c r="I881" i="4"/>
  <c r="O881" i="4"/>
  <c r="N881" i="4"/>
  <c r="C881" i="4"/>
  <c r="I869" i="4"/>
  <c r="O869" i="4"/>
  <c r="C869" i="4"/>
  <c r="N869" i="4"/>
  <c r="I857" i="4"/>
  <c r="O857" i="4"/>
  <c r="N857" i="4"/>
  <c r="C857" i="4"/>
  <c r="C845" i="4"/>
  <c r="N845" i="4"/>
  <c r="I845" i="4"/>
  <c r="O845" i="4"/>
  <c r="I833" i="4"/>
  <c r="N833" i="4"/>
  <c r="O833" i="4"/>
  <c r="C833" i="4"/>
  <c r="C821" i="4"/>
  <c r="I821" i="4"/>
  <c r="N821" i="4"/>
  <c r="O821" i="4"/>
  <c r="C809" i="4"/>
  <c r="N809" i="4"/>
  <c r="I809" i="4"/>
  <c r="O809" i="4"/>
  <c r="I797" i="4"/>
  <c r="N797" i="4"/>
  <c r="C797" i="4"/>
  <c r="O797" i="4"/>
  <c r="I785" i="4"/>
  <c r="N785" i="4"/>
  <c r="C785" i="4"/>
  <c r="O785" i="4"/>
  <c r="I773" i="4"/>
  <c r="N773" i="4"/>
  <c r="O773" i="4"/>
  <c r="C773" i="4"/>
  <c r="I761" i="4"/>
  <c r="N761" i="4"/>
  <c r="O761" i="4"/>
  <c r="C761" i="4"/>
  <c r="I749" i="4"/>
  <c r="N749" i="4"/>
  <c r="C749" i="4"/>
  <c r="O749" i="4"/>
  <c r="I737" i="4"/>
  <c r="O737" i="4"/>
  <c r="N737" i="4"/>
  <c r="C737" i="4"/>
  <c r="I725" i="4"/>
  <c r="N725" i="4"/>
  <c r="O725" i="4"/>
  <c r="C725" i="4"/>
  <c r="I713" i="4"/>
  <c r="C713" i="4"/>
  <c r="N713" i="4"/>
  <c r="O713" i="4"/>
  <c r="O701" i="4"/>
  <c r="C701" i="4"/>
  <c r="I701" i="4"/>
  <c r="N701" i="4"/>
  <c r="I689" i="4"/>
  <c r="O689" i="4"/>
  <c r="N689" i="4"/>
  <c r="C689" i="4"/>
  <c r="I677" i="4"/>
  <c r="C677" i="4"/>
  <c r="O677" i="4"/>
  <c r="N677" i="4"/>
  <c r="I665" i="4"/>
  <c r="C665" i="4"/>
  <c r="O665" i="4"/>
  <c r="N665" i="4"/>
  <c r="I653" i="4"/>
  <c r="C653" i="4"/>
  <c r="N653" i="4"/>
  <c r="O653" i="4"/>
  <c r="I641" i="4"/>
  <c r="C641" i="4"/>
  <c r="O641" i="4"/>
  <c r="N641" i="4"/>
  <c r="I629" i="4"/>
  <c r="C629" i="4"/>
  <c r="O629" i="4"/>
  <c r="N629" i="4"/>
  <c r="N617" i="4"/>
  <c r="O617" i="4"/>
  <c r="C617" i="4"/>
  <c r="I617" i="4"/>
  <c r="N605" i="4"/>
  <c r="O605" i="4"/>
  <c r="C605" i="4"/>
  <c r="I605" i="4"/>
  <c r="N593" i="4"/>
  <c r="O593" i="4"/>
  <c r="C593" i="4"/>
  <c r="I593" i="4"/>
  <c r="N581" i="4"/>
  <c r="O581" i="4"/>
  <c r="C581" i="4"/>
  <c r="I581" i="4"/>
  <c r="N569" i="4"/>
  <c r="O569" i="4"/>
  <c r="C569" i="4"/>
  <c r="I569" i="4"/>
  <c r="I557" i="4"/>
  <c r="N557" i="4"/>
  <c r="O557" i="4"/>
  <c r="C557" i="4"/>
  <c r="I545" i="4"/>
  <c r="N545" i="4"/>
  <c r="O545" i="4"/>
  <c r="C545" i="4"/>
  <c r="N533" i="4"/>
  <c r="O533" i="4"/>
  <c r="C533" i="4"/>
  <c r="I533" i="4"/>
  <c r="O521" i="4"/>
  <c r="C521" i="4"/>
  <c r="I521" i="4"/>
  <c r="N521" i="4"/>
  <c r="O509" i="4"/>
  <c r="I509" i="4"/>
  <c r="N509" i="4"/>
  <c r="C509" i="4"/>
  <c r="O497" i="4"/>
  <c r="N497" i="4"/>
  <c r="C497" i="4"/>
  <c r="I497" i="4"/>
  <c r="I485" i="4"/>
  <c r="N485" i="4"/>
  <c r="C485" i="4"/>
  <c r="O485" i="4"/>
  <c r="I473" i="4"/>
  <c r="C473" i="4"/>
  <c r="O473" i="4"/>
  <c r="N473" i="4"/>
  <c r="I461" i="4"/>
  <c r="C461" i="4"/>
  <c r="O461" i="4"/>
  <c r="N461" i="4"/>
  <c r="I449" i="4"/>
  <c r="N449" i="4"/>
  <c r="C449" i="4"/>
  <c r="O449" i="4"/>
  <c r="I437" i="4"/>
  <c r="C437" i="4"/>
  <c r="O437" i="4"/>
  <c r="N437" i="4"/>
  <c r="C425" i="4"/>
  <c r="I425" i="4"/>
  <c r="N425" i="4"/>
  <c r="O425" i="4"/>
  <c r="C413" i="4"/>
  <c r="I413" i="4"/>
  <c r="N413" i="4"/>
  <c r="O413" i="4"/>
  <c r="C401" i="4"/>
  <c r="I401" i="4"/>
  <c r="N401" i="4"/>
  <c r="O401" i="4"/>
  <c r="C389" i="4"/>
  <c r="I389" i="4"/>
  <c r="N389" i="4"/>
  <c r="O389" i="4"/>
  <c r="C377" i="4"/>
  <c r="N377" i="4"/>
  <c r="O377" i="4"/>
  <c r="I377" i="4"/>
  <c r="C365" i="4"/>
  <c r="N365" i="4"/>
  <c r="O365" i="4"/>
  <c r="I365" i="4"/>
  <c r="C353" i="4"/>
  <c r="N353" i="4"/>
  <c r="O353" i="4"/>
  <c r="I353" i="4"/>
  <c r="C341" i="4"/>
  <c r="N341" i="4"/>
  <c r="O341" i="4"/>
  <c r="I341" i="4"/>
  <c r="C329" i="4"/>
  <c r="O329" i="4"/>
  <c r="I329" i="4"/>
  <c r="N329" i="4"/>
  <c r="C317" i="4"/>
  <c r="O317" i="4"/>
  <c r="I317" i="4"/>
  <c r="N317" i="4"/>
  <c r="C305" i="4"/>
  <c r="N305" i="4"/>
  <c r="I305" i="4"/>
  <c r="O305" i="4"/>
  <c r="C293" i="4"/>
  <c r="N293" i="4"/>
  <c r="I293" i="4"/>
  <c r="O293" i="4"/>
  <c r="C281" i="4"/>
  <c r="N281" i="4"/>
  <c r="I281" i="4"/>
  <c r="O281" i="4"/>
  <c r="C269" i="4"/>
  <c r="N269" i="4"/>
  <c r="I269" i="4"/>
  <c r="O269" i="4"/>
  <c r="C257" i="4"/>
  <c r="O257" i="4"/>
  <c r="N257" i="4"/>
  <c r="I257" i="4"/>
  <c r="O245" i="4"/>
  <c r="I245" i="4"/>
  <c r="N245" i="4"/>
  <c r="C245" i="4"/>
  <c r="O233" i="4"/>
  <c r="C233" i="4"/>
  <c r="N233" i="4"/>
  <c r="I233" i="4"/>
  <c r="O221" i="4"/>
  <c r="I221" i="4"/>
  <c r="N221" i="4"/>
  <c r="C221" i="4"/>
  <c r="O209" i="4"/>
  <c r="I209" i="4"/>
  <c r="N209" i="4"/>
  <c r="C209" i="4"/>
  <c r="O197" i="4"/>
  <c r="I197" i="4"/>
  <c r="N197" i="4"/>
  <c r="C197" i="4"/>
  <c r="O185" i="4"/>
  <c r="I185" i="4"/>
  <c r="N185" i="4"/>
  <c r="C185" i="4"/>
  <c r="O173" i="4"/>
  <c r="I173" i="4"/>
  <c r="N173" i="4"/>
  <c r="C173" i="4"/>
  <c r="O161" i="4"/>
  <c r="I161" i="4"/>
  <c r="N161" i="4"/>
  <c r="C161" i="4"/>
  <c r="N149" i="4"/>
  <c r="O149" i="4"/>
  <c r="C149" i="4"/>
  <c r="I149" i="4"/>
  <c r="N137" i="4"/>
  <c r="O137" i="4"/>
  <c r="C137" i="4"/>
  <c r="I137" i="4"/>
  <c r="N125" i="4"/>
  <c r="O125" i="4"/>
  <c r="C125" i="4"/>
  <c r="I125" i="4"/>
  <c r="N113" i="4"/>
  <c r="O113" i="4"/>
  <c r="C113" i="4"/>
  <c r="I113" i="4"/>
  <c r="N101" i="4"/>
  <c r="O101" i="4"/>
  <c r="C101" i="4"/>
  <c r="I101" i="4"/>
  <c r="O89" i="4"/>
  <c r="C89" i="4"/>
  <c r="I89" i="4"/>
  <c r="N89" i="4"/>
  <c r="O77" i="4"/>
  <c r="C77" i="4"/>
  <c r="I77" i="4"/>
  <c r="N77" i="4"/>
  <c r="O65" i="4"/>
  <c r="C65" i="4"/>
  <c r="I65" i="4"/>
  <c r="N65" i="4"/>
  <c r="O53" i="4"/>
  <c r="C53" i="4"/>
  <c r="I53" i="4"/>
  <c r="N53" i="4"/>
  <c r="O41" i="4"/>
  <c r="C41" i="4"/>
  <c r="I41" i="4"/>
  <c r="N41" i="4"/>
  <c r="I4036" i="4"/>
  <c r="N4036" i="4"/>
  <c r="O4036" i="4"/>
  <c r="C4024" i="4"/>
  <c r="Y4024" i="4" s="1"/>
  <c r="AC4024" i="4" s="1"/>
  <c r="I4024" i="4"/>
  <c r="N4024" i="4"/>
  <c r="O4024" i="4"/>
  <c r="C4012" i="4"/>
  <c r="I4012" i="4"/>
  <c r="N4012" i="4"/>
  <c r="O4012" i="4"/>
  <c r="I4000" i="4"/>
  <c r="N4000" i="4"/>
  <c r="O4000" i="4"/>
  <c r="I3988" i="4"/>
  <c r="N3988" i="4"/>
  <c r="O3988" i="4"/>
  <c r="I3976" i="4"/>
  <c r="N3976" i="4"/>
  <c r="O3976" i="4"/>
  <c r="I3952" i="4"/>
  <c r="C3952" i="4"/>
  <c r="I3940" i="4"/>
  <c r="C3940" i="4"/>
  <c r="I3928" i="4"/>
  <c r="O3928" i="4"/>
  <c r="C3928" i="4"/>
  <c r="Y3928" i="4" s="1"/>
  <c r="AC3928" i="4" s="1"/>
  <c r="I3916" i="4"/>
  <c r="O3916" i="4"/>
  <c r="C3916" i="4"/>
  <c r="N3904" i="4"/>
  <c r="C3904" i="4"/>
  <c r="O3892" i="4"/>
  <c r="C3892" i="4"/>
  <c r="O3880" i="4"/>
  <c r="C3880" i="4"/>
  <c r="C3868" i="4"/>
  <c r="Y3868" i="4" s="1"/>
  <c r="AC3868" i="4" s="1"/>
  <c r="I3868" i="4"/>
  <c r="C3856" i="4"/>
  <c r="Y3856" i="4" s="1"/>
  <c r="AC3856" i="4" s="1"/>
  <c r="I3856" i="4"/>
  <c r="C3844" i="4"/>
  <c r="I3844" i="4"/>
  <c r="C3832" i="4"/>
  <c r="I3832" i="4"/>
  <c r="C3820" i="4"/>
  <c r="I3820" i="4"/>
  <c r="C3808" i="4"/>
  <c r="Y3808" i="4" s="1"/>
  <c r="AC3808" i="4" s="1"/>
  <c r="I3808" i="4"/>
  <c r="C3796" i="4"/>
  <c r="Y3796" i="4" s="1"/>
  <c r="AC3796" i="4" s="1"/>
  <c r="I3796" i="4"/>
  <c r="C3784" i="4"/>
  <c r="Y3784" i="4" s="1"/>
  <c r="AC3784" i="4" s="1"/>
  <c r="I3784" i="4"/>
  <c r="C3772" i="4"/>
  <c r="I3772" i="4"/>
  <c r="C3760" i="4"/>
  <c r="I3760" i="4"/>
  <c r="C3748" i="4"/>
  <c r="I3748" i="4"/>
  <c r="C3736" i="4"/>
  <c r="Y3736" i="4" s="1"/>
  <c r="AC3736" i="4" s="1"/>
  <c r="I3736" i="4"/>
  <c r="C3724" i="4"/>
  <c r="Y3724" i="4" s="1"/>
  <c r="AC3724" i="4" s="1"/>
  <c r="I3724" i="4"/>
  <c r="N3724" i="4"/>
  <c r="C3712" i="4"/>
  <c r="I3712" i="4"/>
  <c r="N3712" i="4"/>
  <c r="C3700" i="4"/>
  <c r="I3700" i="4"/>
  <c r="N3700" i="4"/>
  <c r="C3688" i="4"/>
  <c r="I3688" i="4"/>
  <c r="N3688" i="4"/>
  <c r="C3676" i="4"/>
  <c r="I3676" i="4"/>
  <c r="N3676" i="4"/>
  <c r="C3664" i="4"/>
  <c r="I3664" i="4"/>
  <c r="N3664" i="4"/>
  <c r="O3664" i="4"/>
  <c r="O3652" i="4"/>
  <c r="C3652" i="4"/>
  <c r="N3640" i="4"/>
  <c r="O3640" i="4"/>
  <c r="C3640" i="4"/>
  <c r="I3640" i="4"/>
  <c r="N3628" i="4"/>
  <c r="O3628" i="4"/>
  <c r="C3628" i="4"/>
  <c r="I3628" i="4"/>
  <c r="N3616" i="4"/>
  <c r="O3616" i="4"/>
  <c r="C3616" i="4"/>
  <c r="I3616" i="4"/>
  <c r="N3604" i="4"/>
  <c r="O3604" i="4"/>
  <c r="C3604" i="4"/>
  <c r="I3604" i="4"/>
  <c r="N3592" i="4"/>
  <c r="O3592" i="4"/>
  <c r="C3592" i="4"/>
  <c r="I3592" i="4"/>
  <c r="N3580" i="4"/>
  <c r="O3580" i="4"/>
  <c r="C3580" i="4"/>
  <c r="I3580" i="4"/>
  <c r="N3568" i="4"/>
  <c r="O3568" i="4"/>
  <c r="C3568" i="4"/>
  <c r="I3568" i="4"/>
  <c r="C3556" i="4"/>
  <c r="I3556" i="4"/>
  <c r="N3556" i="4"/>
  <c r="O3556" i="4"/>
  <c r="C3544" i="4"/>
  <c r="I3544" i="4"/>
  <c r="N3544" i="4"/>
  <c r="O3544" i="4"/>
  <c r="C3532" i="4"/>
  <c r="I3532" i="4"/>
  <c r="N3532" i="4"/>
  <c r="O3532" i="4"/>
  <c r="C3520" i="4"/>
  <c r="I3520" i="4"/>
  <c r="N3520" i="4"/>
  <c r="O3520" i="4"/>
  <c r="C3508" i="4"/>
  <c r="I3508" i="4"/>
  <c r="N3508" i="4"/>
  <c r="O3508" i="4"/>
  <c r="C3496" i="4"/>
  <c r="I3496" i="4"/>
  <c r="N3496" i="4"/>
  <c r="O3496" i="4"/>
  <c r="C3484" i="4"/>
  <c r="I3484" i="4"/>
  <c r="N3484" i="4"/>
  <c r="O3484" i="4"/>
  <c r="C3472" i="4"/>
  <c r="I3472" i="4"/>
  <c r="N3472" i="4"/>
  <c r="O3472" i="4"/>
  <c r="C3460" i="4"/>
  <c r="I3460" i="4"/>
  <c r="N3460" i="4"/>
  <c r="O3460" i="4"/>
  <c r="C3448" i="4"/>
  <c r="I3448" i="4"/>
  <c r="N3448" i="4"/>
  <c r="O3448" i="4"/>
  <c r="C3436" i="4"/>
  <c r="I3436" i="4"/>
  <c r="N3436" i="4"/>
  <c r="O3436" i="4"/>
  <c r="O3424" i="4"/>
  <c r="C3424" i="4"/>
  <c r="I3424" i="4"/>
  <c r="O3412" i="4"/>
  <c r="C3412" i="4"/>
  <c r="I3412" i="4"/>
  <c r="N3412" i="4"/>
  <c r="C3400" i="4"/>
  <c r="I3400" i="4"/>
  <c r="N3400" i="4"/>
  <c r="O3400" i="4"/>
  <c r="C3388" i="4"/>
  <c r="I3388" i="4"/>
  <c r="N3388" i="4"/>
  <c r="C3376" i="4"/>
  <c r="I3376" i="4"/>
  <c r="N3376" i="4"/>
  <c r="O3376" i="4"/>
  <c r="C3364" i="4"/>
  <c r="I3364" i="4"/>
  <c r="N3364" i="4"/>
  <c r="O3364" i="4"/>
  <c r="C3352" i="4"/>
  <c r="I3352" i="4"/>
  <c r="N3352" i="4"/>
  <c r="O3352" i="4"/>
  <c r="C3340" i="4"/>
  <c r="I3340" i="4"/>
  <c r="N3340" i="4"/>
  <c r="O3340" i="4"/>
  <c r="C3328" i="4"/>
  <c r="I3328" i="4"/>
  <c r="N3328" i="4"/>
  <c r="O3328" i="4"/>
  <c r="C3316" i="4"/>
  <c r="I3316" i="4"/>
  <c r="N3316" i="4"/>
  <c r="O3316" i="4"/>
  <c r="C3304" i="4"/>
  <c r="I3304" i="4"/>
  <c r="N3304" i="4"/>
  <c r="O3304" i="4"/>
  <c r="C3292" i="4"/>
  <c r="I3292" i="4"/>
  <c r="N3292" i="4"/>
  <c r="O3292" i="4"/>
  <c r="C3280" i="4"/>
  <c r="I3280" i="4"/>
  <c r="N3280" i="4"/>
  <c r="O3280" i="4"/>
  <c r="I3268" i="4"/>
  <c r="N3268" i="4"/>
  <c r="O3268" i="4"/>
  <c r="C3268" i="4"/>
  <c r="C3256" i="4"/>
  <c r="I3256" i="4"/>
  <c r="N3256" i="4"/>
  <c r="O3256" i="4"/>
  <c r="C3244" i="4"/>
  <c r="I3244" i="4"/>
  <c r="N3244" i="4"/>
  <c r="O3244" i="4"/>
  <c r="I3232" i="4"/>
  <c r="O3232" i="4"/>
  <c r="C3232" i="4"/>
  <c r="N3232" i="4"/>
  <c r="I3220" i="4"/>
  <c r="N3220" i="4"/>
  <c r="O3220" i="4"/>
  <c r="C3220" i="4"/>
  <c r="I3208" i="4"/>
  <c r="N3208" i="4"/>
  <c r="O3208" i="4"/>
  <c r="C3208" i="4"/>
  <c r="I3196" i="4"/>
  <c r="N3196" i="4"/>
  <c r="O3196" i="4"/>
  <c r="C3196" i="4"/>
  <c r="I3184" i="4"/>
  <c r="N3184" i="4"/>
  <c r="O3184" i="4"/>
  <c r="C3184" i="4"/>
  <c r="I3172" i="4"/>
  <c r="N3172" i="4"/>
  <c r="O3172" i="4"/>
  <c r="C3172" i="4"/>
  <c r="I3160" i="4"/>
  <c r="N3160" i="4"/>
  <c r="O3160" i="4"/>
  <c r="C3160" i="4"/>
  <c r="I3148" i="4"/>
  <c r="N3148" i="4"/>
  <c r="O3148" i="4"/>
  <c r="C3148" i="4"/>
  <c r="I3136" i="4"/>
  <c r="N3136" i="4"/>
  <c r="O3136" i="4"/>
  <c r="C3136" i="4"/>
  <c r="N3124" i="4"/>
  <c r="O3124" i="4"/>
  <c r="C3124" i="4"/>
  <c r="I3124" i="4"/>
  <c r="N3112" i="4"/>
  <c r="O3112" i="4"/>
  <c r="C3112" i="4"/>
  <c r="I3112" i="4"/>
  <c r="N3100" i="4"/>
  <c r="O3100" i="4"/>
  <c r="C3100" i="4"/>
  <c r="I3100" i="4"/>
  <c r="O3088" i="4"/>
  <c r="I3088" i="4"/>
  <c r="N3088" i="4"/>
  <c r="C3088" i="4"/>
  <c r="O3076" i="4"/>
  <c r="I3076" i="4"/>
  <c r="N3076" i="4"/>
  <c r="C3076" i="4"/>
  <c r="C3064" i="4"/>
  <c r="I3064" i="4"/>
  <c r="N3064" i="4"/>
  <c r="O3064" i="4"/>
  <c r="C3052" i="4"/>
  <c r="I3052" i="4"/>
  <c r="N3052" i="4"/>
  <c r="O3052" i="4"/>
  <c r="C3040" i="4"/>
  <c r="I3040" i="4"/>
  <c r="N3040" i="4"/>
  <c r="O3040" i="4"/>
  <c r="C3028" i="4"/>
  <c r="I3028" i="4"/>
  <c r="N3028" i="4"/>
  <c r="O3028" i="4"/>
  <c r="C3016" i="4"/>
  <c r="I3016" i="4"/>
  <c r="N3016" i="4"/>
  <c r="O3016" i="4"/>
  <c r="C3004" i="4"/>
  <c r="I3004" i="4"/>
  <c r="N3004" i="4"/>
  <c r="O3004" i="4"/>
  <c r="C2992" i="4"/>
  <c r="I2992" i="4"/>
  <c r="N2992" i="4"/>
  <c r="O2992" i="4"/>
  <c r="C2980" i="4"/>
  <c r="I2980" i="4"/>
  <c r="N2980" i="4"/>
  <c r="O2980" i="4"/>
  <c r="C2968" i="4"/>
  <c r="I2968" i="4"/>
  <c r="N2968" i="4"/>
  <c r="O2968" i="4"/>
  <c r="C2956" i="4"/>
  <c r="I2956" i="4"/>
  <c r="N2956" i="4"/>
  <c r="O2956" i="4"/>
  <c r="C2944" i="4"/>
  <c r="I2944" i="4"/>
  <c r="N2944" i="4"/>
  <c r="O2944" i="4"/>
  <c r="C2932" i="4"/>
  <c r="I2932" i="4"/>
  <c r="N2932" i="4"/>
  <c r="O2932" i="4"/>
  <c r="C2920" i="4"/>
  <c r="I2920" i="4"/>
  <c r="N2920" i="4"/>
  <c r="O2920" i="4"/>
  <c r="I2908" i="4"/>
  <c r="N2908" i="4"/>
  <c r="O2908" i="4"/>
  <c r="C2908" i="4"/>
  <c r="I2896" i="4"/>
  <c r="N2896" i="4"/>
  <c r="O2896" i="4"/>
  <c r="C2896" i="4"/>
  <c r="I2884" i="4"/>
  <c r="N2884" i="4"/>
  <c r="O2884" i="4"/>
  <c r="C2884" i="4"/>
  <c r="I2872" i="4"/>
  <c r="N2872" i="4"/>
  <c r="O2872" i="4"/>
  <c r="C2872" i="4"/>
  <c r="I2860" i="4"/>
  <c r="N2860" i="4"/>
  <c r="O2860" i="4"/>
  <c r="C2860" i="4"/>
  <c r="I2848" i="4"/>
  <c r="N2848" i="4"/>
  <c r="O2848" i="4"/>
  <c r="C2848" i="4"/>
  <c r="I2836" i="4"/>
  <c r="N2836" i="4"/>
  <c r="O2836" i="4"/>
  <c r="C2836" i="4"/>
  <c r="O2824" i="4"/>
  <c r="I2824" i="4"/>
  <c r="N2824" i="4"/>
  <c r="C2824" i="4"/>
  <c r="O2812" i="4"/>
  <c r="C2812" i="4"/>
  <c r="I2812" i="4"/>
  <c r="N2812" i="4"/>
  <c r="I2802" i="4"/>
  <c r="N2802" i="4"/>
  <c r="O2802" i="4"/>
  <c r="C2802" i="4"/>
  <c r="I2790" i="4"/>
  <c r="N2790" i="4"/>
  <c r="O2790" i="4"/>
  <c r="C2790" i="4"/>
  <c r="C2777" i="4"/>
  <c r="I2777" i="4"/>
  <c r="N2777" i="4"/>
  <c r="O2777" i="4"/>
  <c r="O2764" i="4"/>
  <c r="I2764" i="4"/>
  <c r="N2764" i="4"/>
  <c r="C2764" i="4"/>
  <c r="O2752" i="4"/>
  <c r="I2752" i="4"/>
  <c r="N2752" i="4"/>
  <c r="C2752" i="4"/>
  <c r="O2740" i="4"/>
  <c r="I2740" i="4"/>
  <c r="N2740" i="4"/>
  <c r="C2740" i="4"/>
  <c r="N2728" i="4"/>
  <c r="O2728" i="4"/>
  <c r="C2728" i="4"/>
  <c r="I2728" i="4"/>
  <c r="N2716" i="4"/>
  <c r="O2716" i="4"/>
  <c r="C2716" i="4"/>
  <c r="I2716" i="4"/>
  <c r="N2704" i="4"/>
  <c r="O2704" i="4"/>
  <c r="C2704" i="4"/>
  <c r="I2704" i="4"/>
  <c r="N2692" i="4"/>
  <c r="O2692" i="4"/>
  <c r="C2692" i="4"/>
  <c r="I2692" i="4"/>
  <c r="N2680" i="4"/>
  <c r="O2680" i="4"/>
  <c r="C2680" i="4"/>
  <c r="I2680" i="4"/>
  <c r="O2668" i="4"/>
  <c r="I2668" i="4"/>
  <c r="N2668" i="4"/>
  <c r="C2668" i="4"/>
  <c r="O2656" i="4"/>
  <c r="C2656" i="4"/>
  <c r="I2656" i="4"/>
  <c r="N2656" i="4"/>
  <c r="O2644" i="4"/>
  <c r="C2644" i="4"/>
  <c r="I2644" i="4"/>
  <c r="N2644" i="4"/>
  <c r="I2632" i="4"/>
  <c r="O2632" i="4"/>
  <c r="C2632" i="4"/>
  <c r="N2632" i="4"/>
  <c r="I2620" i="4"/>
  <c r="N2620" i="4"/>
  <c r="O2620" i="4"/>
  <c r="C2620" i="4"/>
  <c r="I2608" i="4"/>
  <c r="C2608" i="4"/>
  <c r="N2608" i="4"/>
  <c r="O2608" i="4"/>
  <c r="I2596" i="4"/>
  <c r="O2596" i="4"/>
  <c r="C2596" i="4"/>
  <c r="N2596" i="4"/>
  <c r="I2584" i="4"/>
  <c r="N2584" i="4"/>
  <c r="O2584" i="4"/>
  <c r="C2584" i="4"/>
  <c r="C2572" i="4"/>
  <c r="I2572" i="4"/>
  <c r="N2572" i="4"/>
  <c r="O2572" i="4"/>
  <c r="C2560" i="4"/>
  <c r="I2560" i="4"/>
  <c r="N2560" i="4"/>
  <c r="O2560" i="4"/>
  <c r="C2548" i="4"/>
  <c r="I2548" i="4"/>
  <c r="N2548" i="4"/>
  <c r="O2548" i="4"/>
  <c r="C2536" i="4"/>
  <c r="I2536" i="4"/>
  <c r="N2536" i="4"/>
  <c r="O2536" i="4"/>
  <c r="C2524" i="4"/>
  <c r="I2524" i="4"/>
  <c r="N2524" i="4"/>
  <c r="O2524" i="4"/>
  <c r="C2512" i="4"/>
  <c r="I2512" i="4"/>
  <c r="N2512" i="4"/>
  <c r="O2512" i="4"/>
  <c r="I2500" i="4"/>
  <c r="N2500" i="4"/>
  <c r="O2500" i="4"/>
  <c r="C2500" i="4"/>
  <c r="I2488" i="4"/>
  <c r="N2488" i="4"/>
  <c r="O2488" i="4"/>
  <c r="C2488" i="4"/>
  <c r="I2476" i="4"/>
  <c r="N2476" i="4"/>
  <c r="O2476" i="4"/>
  <c r="C2476" i="4"/>
  <c r="I2464" i="4"/>
  <c r="N2464" i="4"/>
  <c r="O2464" i="4"/>
  <c r="C2464" i="4"/>
  <c r="I2452" i="4"/>
  <c r="N2452" i="4"/>
  <c r="O2452" i="4"/>
  <c r="C2452" i="4"/>
  <c r="I2440" i="4"/>
  <c r="N2440" i="4"/>
  <c r="O2440" i="4"/>
  <c r="C2440" i="4"/>
  <c r="I2428" i="4"/>
  <c r="N2428" i="4"/>
  <c r="O2428" i="4"/>
  <c r="C2428" i="4"/>
  <c r="O4057" i="4"/>
  <c r="O4054" i="4"/>
  <c r="O4051" i="4"/>
  <c r="O4048" i="4"/>
  <c r="C4046" i="4"/>
  <c r="N4040" i="4"/>
  <c r="O4038" i="4"/>
  <c r="O4014" i="4"/>
  <c r="C4013" i="4"/>
  <c r="Y4013" i="4" s="1"/>
  <c r="AC4013" i="4" s="1"/>
  <c r="I4010" i="4"/>
  <c r="O3993" i="4"/>
  <c r="I3989" i="4"/>
  <c r="C3979" i="4"/>
  <c r="O3974" i="4"/>
  <c r="N3955" i="4"/>
  <c r="I3953" i="4"/>
  <c r="O3938" i="4"/>
  <c r="O3907" i="4"/>
  <c r="O3898" i="4"/>
  <c r="N3889" i="4"/>
  <c r="N3880" i="4"/>
  <c r="N3871" i="4"/>
  <c r="N3859" i="4"/>
  <c r="N3847" i="4"/>
  <c r="N3835" i="4"/>
  <c r="N3823" i="4"/>
  <c r="N3811" i="4"/>
  <c r="N3799" i="4"/>
  <c r="N3787" i="4"/>
  <c r="N3775" i="4"/>
  <c r="N3763" i="4"/>
  <c r="O3727" i="4"/>
  <c r="O3691" i="4"/>
  <c r="O3618" i="4"/>
  <c r="C3353" i="4"/>
  <c r="I2400" i="4"/>
  <c r="N2400" i="4"/>
  <c r="O2400" i="4"/>
  <c r="C2400" i="4"/>
  <c r="C2409" i="4"/>
  <c r="I2409" i="4"/>
  <c r="N2409" i="4"/>
  <c r="O2409" i="4"/>
  <c r="I2289" i="4"/>
  <c r="N2289" i="4"/>
  <c r="O2289" i="4"/>
  <c r="C2289" i="4"/>
  <c r="I2169" i="4"/>
  <c r="N2169" i="4"/>
  <c r="O2169" i="4"/>
  <c r="C2169" i="4"/>
  <c r="I2061" i="4"/>
  <c r="N2061" i="4"/>
  <c r="O2061" i="4"/>
  <c r="C2061" i="4"/>
  <c r="C2384" i="4"/>
  <c r="I2384" i="4"/>
  <c r="N2384" i="4"/>
  <c r="O2384" i="4"/>
  <c r="C2418" i="4"/>
  <c r="I2418" i="4"/>
  <c r="N2418" i="4"/>
  <c r="O2418" i="4"/>
  <c r="I2322" i="4"/>
  <c r="N2322" i="4"/>
  <c r="C2322" i="4"/>
  <c r="O2322" i="4"/>
  <c r="I2250" i="4"/>
  <c r="N2250" i="4"/>
  <c r="O2250" i="4"/>
  <c r="C2250" i="4"/>
  <c r="I2226" i="4"/>
  <c r="N2226" i="4"/>
  <c r="O2226" i="4"/>
  <c r="C2226" i="4"/>
  <c r="C2357" i="4"/>
  <c r="I2357" i="4"/>
  <c r="N2357" i="4"/>
  <c r="O2357" i="4"/>
  <c r="C2309" i="4"/>
  <c r="I2309" i="4"/>
  <c r="N2309" i="4"/>
  <c r="O2309" i="4"/>
  <c r="C2261" i="4"/>
  <c r="O2261" i="4"/>
  <c r="I2261" i="4"/>
  <c r="N2261" i="4"/>
  <c r="C2225" i="4"/>
  <c r="I2225" i="4"/>
  <c r="N2225" i="4"/>
  <c r="O2225" i="4"/>
  <c r="C2201" i="4"/>
  <c r="I2201" i="4"/>
  <c r="N2201" i="4"/>
  <c r="O2201" i="4"/>
  <c r="C2177" i="4"/>
  <c r="I2177" i="4"/>
  <c r="N2177" i="4"/>
  <c r="O2177" i="4"/>
  <c r="C2153" i="4"/>
  <c r="I2153" i="4"/>
  <c r="N2153" i="4"/>
  <c r="O2153" i="4"/>
  <c r="I2416" i="4"/>
  <c r="N2416" i="4"/>
  <c r="O2416" i="4"/>
  <c r="C2416" i="4"/>
  <c r="I2404" i="4"/>
  <c r="O2404" i="4"/>
  <c r="N2404" i="4"/>
  <c r="C2404" i="4"/>
  <c r="I2392" i="4"/>
  <c r="O2392" i="4"/>
  <c r="N2392" i="4"/>
  <c r="C2392" i="4"/>
  <c r="I2380" i="4"/>
  <c r="O2380" i="4"/>
  <c r="C2380" i="4"/>
  <c r="N2380" i="4"/>
  <c r="I2368" i="4"/>
  <c r="O2368" i="4"/>
  <c r="N2368" i="4"/>
  <c r="C2368" i="4"/>
  <c r="I2356" i="4"/>
  <c r="O2356" i="4"/>
  <c r="N2356" i="4"/>
  <c r="C2356" i="4"/>
  <c r="I2344" i="4"/>
  <c r="O2344" i="4"/>
  <c r="C2344" i="4"/>
  <c r="N2344" i="4"/>
  <c r="I2332" i="4"/>
  <c r="O2332" i="4"/>
  <c r="C2332" i="4"/>
  <c r="N2332" i="4"/>
  <c r="I2320" i="4"/>
  <c r="O2320" i="4"/>
  <c r="C2320" i="4"/>
  <c r="N2320" i="4"/>
  <c r="I2308" i="4"/>
  <c r="N2308" i="4"/>
  <c r="O2308" i="4"/>
  <c r="C2308" i="4"/>
  <c r="I2296" i="4"/>
  <c r="N2296" i="4"/>
  <c r="O2296" i="4"/>
  <c r="C2296" i="4"/>
  <c r="O2284" i="4"/>
  <c r="C2284" i="4"/>
  <c r="I2284" i="4"/>
  <c r="N2284" i="4"/>
  <c r="O2272" i="4"/>
  <c r="C2272" i="4"/>
  <c r="I2272" i="4"/>
  <c r="N2272" i="4"/>
  <c r="N2260" i="4"/>
  <c r="O2260" i="4"/>
  <c r="C2260" i="4"/>
  <c r="I2260" i="4"/>
  <c r="N2248" i="4"/>
  <c r="O2248" i="4"/>
  <c r="C2248" i="4"/>
  <c r="I2248" i="4"/>
  <c r="N2236" i="4"/>
  <c r="O2236" i="4"/>
  <c r="C2236" i="4"/>
  <c r="I2236" i="4"/>
  <c r="N2224" i="4"/>
  <c r="O2224" i="4"/>
  <c r="C2224" i="4"/>
  <c r="I2224" i="4"/>
  <c r="N2212" i="4"/>
  <c r="O2212" i="4"/>
  <c r="C2212" i="4"/>
  <c r="I2212" i="4"/>
  <c r="N2200" i="4"/>
  <c r="O2200" i="4"/>
  <c r="C2200" i="4"/>
  <c r="I2200" i="4"/>
  <c r="N2188" i="4"/>
  <c r="O2188" i="4"/>
  <c r="C2188" i="4"/>
  <c r="I2188" i="4"/>
  <c r="N2176" i="4"/>
  <c r="O2176" i="4"/>
  <c r="C2176" i="4"/>
  <c r="I2176" i="4"/>
  <c r="N2164" i="4"/>
  <c r="O2164" i="4"/>
  <c r="C2164" i="4"/>
  <c r="I2164" i="4"/>
  <c r="N2152" i="4"/>
  <c r="O2152" i="4"/>
  <c r="C2152" i="4"/>
  <c r="I2152" i="4"/>
  <c r="N2140" i="4"/>
  <c r="O2140" i="4"/>
  <c r="C2140" i="4"/>
  <c r="I2140" i="4"/>
  <c r="N2128" i="4"/>
  <c r="O2128" i="4"/>
  <c r="C2128" i="4"/>
  <c r="I2128" i="4"/>
  <c r="N2116" i="4"/>
  <c r="O2116" i="4"/>
  <c r="C2116" i="4"/>
  <c r="I2116" i="4"/>
  <c r="N2104" i="4"/>
  <c r="O2104" i="4"/>
  <c r="C2104" i="4"/>
  <c r="I2104" i="4"/>
  <c r="N2092" i="4"/>
  <c r="O2092" i="4"/>
  <c r="C2092" i="4"/>
  <c r="I2092" i="4"/>
  <c r="N2080" i="4"/>
  <c r="O2080" i="4"/>
  <c r="C2080" i="4"/>
  <c r="I2080" i="4"/>
  <c r="N2068" i="4"/>
  <c r="O2068" i="4"/>
  <c r="C2068" i="4"/>
  <c r="I2068" i="4"/>
  <c r="N2056" i="4"/>
  <c r="O2056" i="4"/>
  <c r="C2056" i="4"/>
  <c r="I2056" i="4"/>
  <c r="N2044" i="4"/>
  <c r="O2044" i="4"/>
  <c r="C2044" i="4"/>
  <c r="I2044" i="4"/>
  <c r="O2032" i="4"/>
  <c r="C2032" i="4"/>
  <c r="I2032" i="4"/>
  <c r="N2032" i="4"/>
  <c r="O2020" i="4"/>
  <c r="C2020" i="4"/>
  <c r="I2020" i="4"/>
  <c r="N2020" i="4"/>
  <c r="O2008" i="4"/>
  <c r="C2008" i="4"/>
  <c r="I2008" i="4"/>
  <c r="N2008" i="4"/>
  <c r="C1996" i="4"/>
  <c r="N1996" i="4"/>
  <c r="O1996" i="4"/>
  <c r="I1996" i="4"/>
  <c r="C1984" i="4"/>
  <c r="N1984" i="4"/>
  <c r="O1984" i="4"/>
  <c r="I1984" i="4"/>
  <c r="C1972" i="4"/>
  <c r="O1972" i="4"/>
  <c r="N1972" i="4"/>
  <c r="I1972" i="4"/>
  <c r="C1960" i="4"/>
  <c r="O1960" i="4"/>
  <c r="I1960" i="4"/>
  <c r="N1960" i="4"/>
  <c r="I1948" i="4"/>
  <c r="N1948" i="4"/>
  <c r="O1948" i="4"/>
  <c r="C1948" i="4"/>
  <c r="I1936" i="4"/>
  <c r="O1936" i="4"/>
  <c r="C1936" i="4"/>
  <c r="N1936" i="4"/>
  <c r="C1924" i="4"/>
  <c r="I1924" i="4"/>
  <c r="O1924" i="4"/>
  <c r="N1924" i="4"/>
  <c r="I1912" i="4"/>
  <c r="N1912" i="4"/>
  <c r="C1912" i="4"/>
  <c r="O1912" i="4"/>
  <c r="C1900" i="4"/>
  <c r="I1900" i="4"/>
  <c r="N1900" i="4"/>
  <c r="O1900" i="4"/>
  <c r="C1888" i="4"/>
  <c r="I1888" i="4"/>
  <c r="N1888" i="4"/>
  <c r="O1888" i="4"/>
  <c r="I1876" i="4"/>
  <c r="N1876" i="4"/>
  <c r="O1876" i="4"/>
  <c r="C1876" i="4"/>
  <c r="I1864" i="4"/>
  <c r="N1864" i="4"/>
  <c r="O1864" i="4"/>
  <c r="C1864" i="4"/>
  <c r="I1852" i="4"/>
  <c r="N1852" i="4"/>
  <c r="O1852" i="4"/>
  <c r="C1852" i="4"/>
  <c r="I1840" i="4"/>
  <c r="N1840" i="4"/>
  <c r="O1840" i="4"/>
  <c r="C1840" i="4"/>
  <c r="N1828" i="4"/>
  <c r="O1828" i="4"/>
  <c r="C1828" i="4"/>
  <c r="I1828" i="4"/>
  <c r="N1816" i="4"/>
  <c r="O1816" i="4"/>
  <c r="C1816" i="4"/>
  <c r="I1816" i="4"/>
  <c r="O1804" i="4"/>
  <c r="I1804" i="4"/>
  <c r="N1804" i="4"/>
  <c r="C1804" i="4"/>
  <c r="O1792" i="4"/>
  <c r="N1792" i="4"/>
  <c r="I1792" i="4"/>
  <c r="C1792" i="4"/>
  <c r="O1780" i="4"/>
  <c r="C1780" i="4"/>
  <c r="I1780" i="4"/>
  <c r="N1780" i="4"/>
  <c r="C1768" i="4"/>
  <c r="I1768" i="4"/>
  <c r="O1768" i="4"/>
  <c r="N1768" i="4"/>
  <c r="C1756" i="4"/>
  <c r="I1756" i="4"/>
  <c r="N1756" i="4"/>
  <c r="O1756" i="4"/>
  <c r="C1744" i="4"/>
  <c r="I1744" i="4"/>
  <c r="N1744" i="4"/>
  <c r="O1744" i="4"/>
  <c r="N1732" i="4"/>
  <c r="O1732" i="4"/>
  <c r="C1732" i="4"/>
  <c r="I1732" i="4"/>
  <c r="N1720" i="4"/>
  <c r="C1720" i="4"/>
  <c r="O1720" i="4"/>
  <c r="I1720" i="4"/>
  <c r="C1708" i="4"/>
  <c r="I1708" i="4"/>
  <c r="O1708" i="4"/>
  <c r="N1708" i="4"/>
  <c r="C1696" i="4"/>
  <c r="I1696" i="4"/>
  <c r="O1696" i="4"/>
  <c r="N1696" i="4"/>
  <c r="C1684" i="4"/>
  <c r="I1684" i="4"/>
  <c r="O1684" i="4"/>
  <c r="N1684" i="4"/>
  <c r="C1672" i="4"/>
  <c r="I1672" i="4"/>
  <c r="N1672" i="4"/>
  <c r="O1672" i="4"/>
  <c r="C1660" i="4"/>
  <c r="I1660" i="4"/>
  <c r="N1660" i="4"/>
  <c r="O1660" i="4"/>
  <c r="C1648" i="4"/>
  <c r="I1648" i="4"/>
  <c r="N1648" i="4"/>
  <c r="O1648" i="4"/>
  <c r="C1636" i="4"/>
  <c r="I1636" i="4"/>
  <c r="N1636" i="4"/>
  <c r="O1636" i="4"/>
  <c r="C1624" i="4"/>
  <c r="I1624" i="4"/>
  <c r="N1624" i="4"/>
  <c r="O1624" i="4"/>
  <c r="C1612" i="4"/>
  <c r="I1612" i="4"/>
  <c r="N1612" i="4"/>
  <c r="O1612" i="4"/>
  <c r="C1600" i="4"/>
  <c r="I1600" i="4"/>
  <c r="N1600" i="4"/>
  <c r="O1600" i="4"/>
  <c r="C1588" i="4"/>
  <c r="I1588" i="4"/>
  <c r="N1588" i="4"/>
  <c r="O1588" i="4"/>
  <c r="C1576" i="4"/>
  <c r="I1576" i="4"/>
  <c r="N1576" i="4"/>
  <c r="O1576" i="4"/>
  <c r="C1564" i="4"/>
  <c r="I1564" i="4"/>
  <c r="N1564" i="4"/>
  <c r="O1564" i="4"/>
  <c r="C1552" i="4"/>
  <c r="I1552" i="4"/>
  <c r="N1552" i="4"/>
  <c r="O1552" i="4"/>
  <c r="C1540" i="4"/>
  <c r="I1540" i="4"/>
  <c r="N1540" i="4"/>
  <c r="O1540" i="4"/>
  <c r="C1528" i="4"/>
  <c r="I1528" i="4"/>
  <c r="N1528" i="4"/>
  <c r="O1528" i="4"/>
  <c r="I1516" i="4"/>
  <c r="N1516" i="4"/>
  <c r="O1516" i="4"/>
  <c r="C1516" i="4"/>
  <c r="I1504" i="4"/>
  <c r="N1504" i="4"/>
  <c r="O1504" i="4"/>
  <c r="C1504" i="4"/>
  <c r="I1492" i="4"/>
  <c r="N1492" i="4"/>
  <c r="O1492" i="4"/>
  <c r="C1492" i="4"/>
  <c r="I1480" i="4"/>
  <c r="N1480" i="4"/>
  <c r="O1480" i="4"/>
  <c r="C1480" i="4"/>
  <c r="I1468" i="4"/>
  <c r="N1468" i="4"/>
  <c r="O1468" i="4"/>
  <c r="C1468" i="4"/>
  <c r="I1456" i="4"/>
  <c r="N1456" i="4"/>
  <c r="O1456" i="4"/>
  <c r="C1456" i="4"/>
  <c r="I1444" i="4"/>
  <c r="N1444" i="4"/>
  <c r="O1444" i="4"/>
  <c r="C1444" i="4"/>
  <c r="I1432" i="4"/>
  <c r="N1432" i="4"/>
  <c r="O1432" i="4"/>
  <c r="C1432" i="4"/>
  <c r="I1420" i="4"/>
  <c r="N1420" i="4"/>
  <c r="O1420" i="4"/>
  <c r="C1420" i="4"/>
  <c r="I1408" i="4"/>
  <c r="N1408" i="4"/>
  <c r="O1408" i="4"/>
  <c r="C1408" i="4"/>
  <c r="I1396" i="4"/>
  <c r="N1396" i="4"/>
  <c r="O1396" i="4"/>
  <c r="C1396" i="4"/>
  <c r="C1384" i="4"/>
  <c r="I1384" i="4"/>
  <c r="O1384" i="4"/>
  <c r="N1384" i="4"/>
  <c r="I1372" i="4"/>
  <c r="N1372" i="4"/>
  <c r="O1372" i="4"/>
  <c r="C1372" i="4"/>
  <c r="N1360" i="4"/>
  <c r="O1360" i="4"/>
  <c r="C1360" i="4"/>
  <c r="I1360" i="4"/>
  <c r="C1348" i="4"/>
  <c r="I1348" i="4"/>
  <c r="N1348" i="4"/>
  <c r="O1348" i="4"/>
  <c r="C1336" i="4"/>
  <c r="N1336" i="4"/>
  <c r="I1336" i="4"/>
  <c r="O1336" i="4"/>
  <c r="C1324" i="4"/>
  <c r="N1324" i="4"/>
  <c r="I1324" i="4"/>
  <c r="O1324" i="4"/>
  <c r="C1312" i="4"/>
  <c r="N1312" i="4"/>
  <c r="O1312" i="4"/>
  <c r="I1312" i="4"/>
  <c r="C1300" i="4"/>
  <c r="I1300" i="4"/>
  <c r="O1300" i="4"/>
  <c r="N1300" i="4"/>
  <c r="C1288" i="4"/>
  <c r="I1288" i="4"/>
  <c r="O1288" i="4"/>
  <c r="N1288" i="4"/>
  <c r="C1276" i="4"/>
  <c r="I1276" i="4"/>
  <c r="N1276" i="4"/>
  <c r="O1276" i="4"/>
  <c r="C1264" i="4"/>
  <c r="I1264" i="4"/>
  <c r="N1264" i="4"/>
  <c r="O1264" i="4"/>
  <c r="C1252" i="4"/>
  <c r="I1252" i="4"/>
  <c r="N1252" i="4"/>
  <c r="O1252" i="4"/>
  <c r="C1240" i="4"/>
  <c r="I1240" i="4"/>
  <c r="N1240" i="4"/>
  <c r="O1240" i="4"/>
  <c r="I1228" i="4"/>
  <c r="N1228" i="4"/>
  <c r="O1228" i="4"/>
  <c r="C1228" i="4"/>
  <c r="I1216" i="4"/>
  <c r="N1216" i="4"/>
  <c r="O1216" i="4"/>
  <c r="C1216" i="4"/>
  <c r="I1204" i="4"/>
  <c r="N1204" i="4"/>
  <c r="O1204" i="4"/>
  <c r="C1204" i="4"/>
  <c r="N1192" i="4"/>
  <c r="O1192" i="4"/>
  <c r="C1192" i="4"/>
  <c r="I1192" i="4"/>
  <c r="N1180" i="4"/>
  <c r="O1180" i="4"/>
  <c r="C1180" i="4"/>
  <c r="I1180" i="4"/>
  <c r="I1168" i="4"/>
  <c r="N1168" i="4"/>
  <c r="O1168" i="4"/>
  <c r="C1168" i="4"/>
  <c r="I1156" i="4"/>
  <c r="N1156" i="4"/>
  <c r="O1156" i="4"/>
  <c r="C1156" i="4"/>
  <c r="I1144" i="4"/>
  <c r="N1144" i="4"/>
  <c r="O1144" i="4"/>
  <c r="C1144" i="4"/>
  <c r="I1132" i="4"/>
  <c r="N1132" i="4"/>
  <c r="O1132" i="4"/>
  <c r="C1132" i="4"/>
  <c r="I1120" i="4"/>
  <c r="N1120" i="4"/>
  <c r="O1120" i="4"/>
  <c r="C1120" i="4"/>
  <c r="I1108" i="4"/>
  <c r="N1108" i="4"/>
  <c r="O1108" i="4"/>
  <c r="C1108" i="4"/>
  <c r="I1096" i="4"/>
  <c r="N1096" i="4"/>
  <c r="O1096" i="4"/>
  <c r="C1096" i="4"/>
  <c r="I1084" i="4"/>
  <c r="N1084" i="4"/>
  <c r="O1084" i="4"/>
  <c r="C1084" i="4"/>
  <c r="C1072" i="4"/>
  <c r="O1072" i="4"/>
  <c r="I1072" i="4"/>
  <c r="N1072" i="4"/>
  <c r="I1060" i="4"/>
  <c r="O1060" i="4"/>
  <c r="C1060" i="4"/>
  <c r="N1060" i="4"/>
  <c r="I1048" i="4"/>
  <c r="N1048" i="4"/>
  <c r="O1048" i="4"/>
  <c r="C1048" i="4"/>
  <c r="I1036" i="4"/>
  <c r="C1036" i="4"/>
  <c r="N1036" i="4"/>
  <c r="O1036" i="4"/>
  <c r="I1024" i="4"/>
  <c r="O1024" i="4"/>
  <c r="C1024" i="4"/>
  <c r="N1024" i="4"/>
  <c r="I1012" i="4"/>
  <c r="N1012" i="4"/>
  <c r="O1012" i="4"/>
  <c r="C1012" i="4"/>
  <c r="I1000" i="4"/>
  <c r="C1000" i="4"/>
  <c r="N1000" i="4"/>
  <c r="O1000" i="4"/>
  <c r="I988" i="4"/>
  <c r="O988" i="4"/>
  <c r="C988" i="4"/>
  <c r="N988" i="4"/>
  <c r="I976" i="4"/>
  <c r="N976" i="4"/>
  <c r="O976" i="4"/>
  <c r="C976" i="4"/>
  <c r="I964" i="4"/>
  <c r="C964" i="4"/>
  <c r="O964" i="4"/>
  <c r="N964" i="4"/>
  <c r="I952" i="4"/>
  <c r="N952" i="4"/>
  <c r="O952" i="4"/>
  <c r="C952" i="4"/>
  <c r="C940" i="4"/>
  <c r="N940" i="4"/>
  <c r="O940" i="4"/>
  <c r="I940" i="4"/>
  <c r="C928" i="4"/>
  <c r="N928" i="4"/>
  <c r="O928" i="4"/>
  <c r="I928" i="4"/>
  <c r="C916" i="4"/>
  <c r="I916" i="4"/>
  <c r="N916" i="4"/>
  <c r="O916" i="4"/>
  <c r="C904" i="4"/>
  <c r="I904" i="4"/>
  <c r="N904" i="4"/>
  <c r="O904" i="4"/>
  <c r="C892" i="4"/>
  <c r="N892" i="4"/>
  <c r="O892" i="4"/>
  <c r="I892" i="4"/>
  <c r="C880" i="4"/>
  <c r="I880" i="4"/>
  <c r="N880" i="4"/>
  <c r="O880" i="4"/>
  <c r="C868" i="4"/>
  <c r="I868" i="4"/>
  <c r="N868" i="4"/>
  <c r="O868" i="4"/>
  <c r="C856" i="4"/>
  <c r="I856" i="4"/>
  <c r="N856" i="4"/>
  <c r="O856" i="4"/>
  <c r="C844" i="4"/>
  <c r="I844" i="4"/>
  <c r="N844" i="4"/>
  <c r="O844" i="4"/>
  <c r="C832" i="4"/>
  <c r="I832" i="4"/>
  <c r="N832" i="4"/>
  <c r="O832" i="4"/>
  <c r="C820" i="4"/>
  <c r="I820" i="4"/>
  <c r="N820" i="4"/>
  <c r="O820" i="4"/>
  <c r="C808" i="4"/>
  <c r="I808" i="4"/>
  <c r="N808" i="4"/>
  <c r="O808" i="4"/>
  <c r="C796" i="4"/>
  <c r="I796" i="4"/>
  <c r="O796" i="4"/>
  <c r="N796" i="4"/>
  <c r="I784" i="4"/>
  <c r="N784" i="4"/>
  <c r="O784" i="4"/>
  <c r="C784" i="4"/>
  <c r="I772" i="4"/>
  <c r="N772" i="4"/>
  <c r="O772" i="4"/>
  <c r="C772" i="4"/>
  <c r="I760" i="4"/>
  <c r="N760" i="4"/>
  <c r="C760" i="4"/>
  <c r="O760" i="4"/>
  <c r="I748" i="4"/>
  <c r="N748" i="4"/>
  <c r="O748" i="4"/>
  <c r="C748" i="4"/>
  <c r="I736" i="4"/>
  <c r="N736" i="4"/>
  <c r="O736" i="4"/>
  <c r="C736" i="4"/>
  <c r="I724" i="4"/>
  <c r="N724" i="4"/>
  <c r="C724" i="4"/>
  <c r="O724" i="4"/>
  <c r="I712" i="4"/>
  <c r="N712" i="4"/>
  <c r="O712" i="4"/>
  <c r="C712" i="4"/>
  <c r="C700" i="4"/>
  <c r="I700" i="4"/>
  <c r="N700" i="4"/>
  <c r="O700" i="4"/>
  <c r="C688" i="4"/>
  <c r="I688" i="4"/>
  <c r="N688" i="4"/>
  <c r="O688" i="4"/>
  <c r="C676" i="4"/>
  <c r="N676" i="4"/>
  <c r="O676" i="4"/>
  <c r="I676" i="4"/>
  <c r="C664" i="4"/>
  <c r="N664" i="4"/>
  <c r="O664" i="4"/>
  <c r="I664" i="4"/>
  <c r="C652" i="4"/>
  <c r="N652" i="4"/>
  <c r="O652" i="4"/>
  <c r="I652" i="4"/>
  <c r="C640" i="4"/>
  <c r="N640" i="4"/>
  <c r="O640" i="4"/>
  <c r="I640" i="4"/>
  <c r="C628" i="4"/>
  <c r="N628" i="4"/>
  <c r="O628" i="4"/>
  <c r="I628" i="4"/>
  <c r="I616" i="4"/>
  <c r="N616" i="4"/>
  <c r="O616" i="4"/>
  <c r="C616" i="4"/>
  <c r="I604" i="4"/>
  <c r="N604" i="4"/>
  <c r="C604" i="4"/>
  <c r="O604" i="4"/>
  <c r="I592" i="4"/>
  <c r="N592" i="4"/>
  <c r="C592" i="4"/>
  <c r="O592" i="4"/>
  <c r="I580" i="4"/>
  <c r="N580" i="4"/>
  <c r="O580" i="4"/>
  <c r="C580" i="4"/>
  <c r="I568" i="4"/>
  <c r="N568" i="4"/>
  <c r="C568" i="4"/>
  <c r="O568" i="4"/>
  <c r="N556" i="4"/>
  <c r="O556" i="4"/>
  <c r="C556" i="4"/>
  <c r="I556" i="4"/>
  <c r="I544" i="4"/>
  <c r="N544" i="4"/>
  <c r="C544" i="4"/>
  <c r="O544" i="4"/>
  <c r="I532" i="4"/>
  <c r="O532" i="4"/>
  <c r="C532" i="4"/>
  <c r="N532" i="4"/>
  <c r="I520" i="4"/>
  <c r="C520" i="4"/>
  <c r="O520" i="4"/>
  <c r="N520" i="4"/>
  <c r="I508" i="4"/>
  <c r="C508" i="4"/>
  <c r="O508" i="4"/>
  <c r="N508" i="4"/>
  <c r="I496" i="4"/>
  <c r="N496" i="4"/>
  <c r="C496" i="4"/>
  <c r="O496" i="4"/>
  <c r="I484" i="4"/>
  <c r="N484" i="4"/>
  <c r="O484" i="4"/>
  <c r="C484" i="4"/>
  <c r="I472" i="4"/>
  <c r="N472" i="4"/>
  <c r="O472" i="4"/>
  <c r="C472" i="4"/>
  <c r="I460" i="4"/>
  <c r="N460" i="4"/>
  <c r="O460" i="4"/>
  <c r="C460" i="4"/>
  <c r="I448" i="4"/>
  <c r="N448" i="4"/>
  <c r="O448" i="4"/>
  <c r="C448" i="4"/>
  <c r="I436" i="4"/>
  <c r="N436" i="4"/>
  <c r="O436" i="4"/>
  <c r="C436" i="4"/>
  <c r="I424" i="4"/>
  <c r="N424" i="4"/>
  <c r="O424" i="4"/>
  <c r="C424" i="4"/>
  <c r="I412" i="4"/>
  <c r="N412" i="4"/>
  <c r="O412" i="4"/>
  <c r="C412" i="4"/>
  <c r="I400" i="4"/>
  <c r="N400" i="4"/>
  <c r="O400" i="4"/>
  <c r="C400" i="4"/>
  <c r="I388" i="4"/>
  <c r="N388" i="4"/>
  <c r="O388" i="4"/>
  <c r="C388" i="4"/>
  <c r="I376" i="4"/>
  <c r="N376" i="4"/>
  <c r="O376" i="4"/>
  <c r="C376" i="4"/>
  <c r="I364" i="4"/>
  <c r="N364" i="4"/>
  <c r="O364" i="4"/>
  <c r="C364" i="4"/>
  <c r="I352" i="4"/>
  <c r="N352" i="4"/>
  <c r="O352" i="4"/>
  <c r="C352" i="4"/>
  <c r="I340" i="4"/>
  <c r="N340" i="4"/>
  <c r="O340" i="4"/>
  <c r="C340" i="4"/>
  <c r="N328" i="4"/>
  <c r="O328" i="4"/>
  <c r="I328" i="4"/>
  <c r="C328" i="4"/>
  <c r="N316" i="4"/>
  <c r="O316" i="4"/>
  <c r="I316" i="4"/>
  <c r="C316" i="4"/>
  <c r="O304" i="4"/>
  <c r="I304" i="4"/>
  <c r="C304" i="4"/>
  <c r="N304" i="4"/>
  <c r="O292" i="4"/>
  <c r="I292" i="4"/>
  <c r="C292" i="4"/>
  <c r="N292" i="4"/>
  <c r="O280" i="4"/>
  <c r="I280" i="4"/>
  <c r="N280" i="4"/>
  <c r="C280" i="4"/>
  <c r="O268" i="4"/>
  <c r="I268" i="4"/>
  <c r="C268" i="4"/>
  <c r="N268" i="4"/>
  <c r="C256" i="4"/>
  <c r="I256" i="4"/>
  <c r="N256" i="4"/>
  <c r="O256" i="4"/>
  <c r="I244" i="4"/>
  <c r="C244" i="4"/>
  <c r="N244" i="4"/>
  <c r="O244" i="4"/>
  <c r="I232" i="4"/>
  <c r="O232" i="4"/>
  <c r="C232" i="4"/>
  <c r="N232" i="4"/>
  <c r="I220" i="4"/>
  <c r="C220" i="4"/>
  <c r="N220" i="4"/>
  <c r="O220" i="4"/>
  <c r="I208" i="4"/>
  <c r="C208" i="4"/>
  <c r="N208" i="4"/>
  <c r="O208" i="4"/>
  <c r="I196" i="4"/>
  <c r="C196" i="4"/>
  <c r="N196" i="4"/>
  <c r="O196" i="4"/>
  <c r="I184" i="4"/>
  <c r="C184" i="4"/>
  <c r="N184" i="4"/>
  <c r="O184" i="4"/>
  <c r="I172" i="4"/>
  <c r="C172" i="4"/>
  <c r="N172" i="4"/>
  <c r="O172" i="4"/>
  <c r="I160" i="4"/>
  <c r="C160" i="4"/>
  <c r="N160" i="4"/>
  <c r="O160" i="4"/>
  <c r="I148" i="4"/>
  <c r="N148" i="4"/>
  <c r="O148" i="4"/>
  <c r="C148" i="4"/>
  <c r="I136" i="4"/>
  <c r="N136" i="4"/>
  <c r="O136" i="4"/>
  <c r="C136" i="4"/>
  <c r="I124" i="4"/>
  <c r="N124" i="4"/>
  <c r="O124" i="4"/>
  <c r="C124" i="4"/>
  <c r="I112" i="4"/>
  <c r="N112" i="4"/>
  <c r="O112" i="4"/>
  <c r="C112" i="4"/>
  <c r="I100" i="4"/>
  <c r="N100" i="4"/>
  <c r="O100" i="4"/>
  <c r="C100" i="4"/>
  <c r="I88" i="4"/>
  <c r="N88" i="4"/>
  <c r="O88" i="4"/>
  <c r="C88" i="4"/>
  <c r="I76" i="4"/>
  <c r="N76" i="4"/>
  <c r="O76" i="4"/>
  <c r="C76" i="4"/>
  <c r="I64" i="4"/>
  <c r="N64" i="4"/>
  <c r="O64" i="4"/>
  <c r="C64" i="4"/>
  <c r="I52" i="4"/>
  <c r="N52" i="4"/>
  <c r="O52" i="4"/>
  <c r="C52" i="4"/>
  <c r="C4011" i="4"/>
  <c r="Y4011" i="4" s="1"/>
  <c r="AC4011" i="4" s="1"/>
  <c r="I4011" i="4"/>
  <c r="C3999" i="4"/>
  <c r="N3999" i="4"/>
  <c r="I3987" i="4"/>
  <c r="O3987" i="4"/>
  <c r="I3975" i="4"/>
  <c r="O3975" i="4"/>
  <c r="C3963" i="4"/>
  <c r="Y3963" i="4" s="1"/>
  <c r="AC3963" i="4" s="1"/>
  <c r="I3963" i="4"/>
  <c r="N3963" i="4"/>
  <c r="O3963" i="4"/>
  <c r="I3951" i="4"/>
  <c r="N3951" i="4"/>
  <c r="O3951" i="4"/>
  <c r="I3939" i="4"/>
  <c r="N3939" i="4"/>
  <c r="O3939" i="4"/>
  <c r="I3927" i="4"/>
  <c r="N3927" i="4"/>
  <c r="O3927" i="4"/>
  <c r="I3915" i="4"/>
  <c r="N3915" i="4"/>
  <c r="O3915" i="4"/>
  <c r="I3903" i="4"/>
  <c r="N3903" i="4"/>
  <c r="O3903" i="4"/>
  <c r="I3891" i="4"/>
  <c r="N3891" i="4"/>
  <c r="O3891" i="4"/>
  <c r="C3891" i="4"/>
  <c r="Y3891" i="4" s="1"/>
  <c r="AC3891" i="4" s="1"/>
  <c r="I3879" i="4"/>
  <c r="N3879" i="4"/>
  <c r="O3879" i="4"/>
  <c r="C3879" i="4"/>
  <c r="I3867" i="4"/>
  <c r="N3867" i="4"/>
  <c r="O3867" i="4"/>
  <c r="I3855" i="4"/>
  <c r="N3855" i="4"/>
  <c r="O3855" i="4"/>
  <c r="I3843" i="4"/>
  <c r="N3843" i="4"/>
  <c r="O3843" i="4"/>
  <c r="I3831" i="4"/>
  <c r="N3831" i="4"/>
  <c r="O3831" i="4"/>
  <c r="I3819" i="4"/>
  <c r="N3819" i="4"/>
  <c r="O3819" i="4"/>
  <c r="I3807" i="4"/>
  <c r="N3807" i="4"/>
  <c r="O3807" i="4"/>
  <c r="I3795" i="4"/>
  <c r="N3795" i="4"/>
  <c r="O3795" i="4"/>
  <c r="I3783" i="4"/>
  <c r="N3783" i="4"/>
  <c r="O3783" i="4"/>
  <c r="I3771" i="4"/>
  <c r="N3771" i="4"/>
  <c r="O3771" i="4"/>
  <c r="I3759" i="4"/>
  <c r="N3759" i="4"/>
  <c r="O3759" i="4"/>
  <c r="C3759" i="4"/>
  <c r="I3747" i="4"/>
  <c r="N3747" i="4"/>
  <c r="O3747" i="4"/>
  <c r="C3747" i="4"/>
  <c r="I3735" i="4"/>
  <c r="N3735" i="4"/>
  <c r="O3735" i="4"/>
  <c r="C3735" i="4"/>
  <c r="Y3735" i="4" s="1"/>
  <c r="AC3735" i="4" s="1"/>
  <c r="I3723" i="4"/>
  <c r="N3723" i="4"/>
  <c r="O3723" i="4"/>
  <c r="C3723" i="4"/>
  <c r="I3711" i="4"/>
  <c r="N3711" i="4"/>
  <c r="O3711" i="4"/>
  <c r="C3711" i="4"/>
  <c r="I3699" i="4"/>
  <c r="N3699" i="4"/>
  <c r="O3699" i="4"/>
  <c r="C3699" i="4"/>
  <c r="I3687" i="4"/>
  <c r="N3687" i="4"/>
  <c r="O3687" i="4"/>
  <c r="C3687" i="4"/>
  <c r="I3675" i="4"/>
  <c r="N3675" i="4"/>
  <c r="O3675" i="4"/>
  <c r="C3675" i="4"/>
  <c r="I3663" i="4"/>
  <c r="N3663" i="4"/>
  <c r="O3663" i="4"/>
  <c r="C3663" i="4"/>
  <c r="I3651" i="4"/>
  <c r="N3651" i="4"/>
  <c r="O3651" i="4"/>
  <c r="I3639" i="4"/>
  <c r="N3639" i="4"/>
  <c r="C3639" i="4"/>
  <c r="O3639" i="4"/>
  <c r="I3627" i="4"/>
  <c r="N3627" i="4"/>
  <c r="O3627" i="4"/>
  <c r="C3627" i="4"/>
  <c r="I3615" i="4"/>
  <c r="N3615" i="4"/>
  <c r="C3615" i="4"/>
  <c r="O3615" i="4"/>
  <c r="I3603" i="4"/>
  <c r="N3603" i="4"/>
  <c r="O3603" i="4"/>
  <c r="I3591" i="4"/>
  <c r="N3591" i="4"/>
  <c r="C3591" i="4"/>
  <c r="I3579" i="4"/>
  <c r="N3579" i="4"/>
  <c r="C3579" i="4"/>
  <c r="O3579" i="4"/>
  <c r="I3567" i="4"/>
  <c r="N3567" i="4"/>
  <c r="O3567" i="4"/>
  <c r="I3555" i="4"/>
  <c r="N3555" i="4"/>
  <c r="O3555" i="4"/>
  <c r="C3555" i="4"/>
  <c r="I3543" i="4"/>
  <c r="N3543" i="4"/>
  <c r="O3543" i="4"/>
  <c r="C3543" i="4"/>
  <c r="I3531" i="4"/>
  <c r="N3531" i="4"/>
  <c r="O3531" i="4"/>
  <c r="C3531" i="4"/>
  <c r="I3519" i="4"/>
  <c r="N3519" i="4"/>
  <c r="O3519" i="4"/>
  <c r="C3519" i="4"/>
  <c r="I3507" i="4"/>
  <c r="N3507" i="4"/>
  <c r="O3507" i="4"/>
  <c r="C3507" i="4"/>
  <c r="I3495" i="4"/>
  <c r="N3495" i="4"/>
  <c r="O3495" i="4"/>
  <c r="C3495" i="4"/>
  <c r="I3483" i="4"/>
  <c r="N3483" i="4"/>
  <c r="O3483" i="4"/>
  <c r="C3483" i="4"/>
  <c r="I3471" i="4"/>
  <c r="N3471" i="4"/>
  <c r="O3471" i="4"/>
  <c r="C3471" i="4"/>
  <c r="I3459" i="4"/>
  <c r="N3459" i="4"/>
  <c r="O3459" i="4"/>
  <c r="C3459" i="4"/>
  <c r="I3447" i="4"/>
  <c r="N3447" i="4"/>
  <c r="O3447" i="4"/>
  <c r="C3447" i="4"/>
  <c r="I3435" i="4"/>
  <c r="N3435" i="4"/>
  <c r="O3435" i="4"/>
  <c r="C3435" i="4"/>
  <c r="I3423" i="4"/>
  <c r="N3423" i="4"/>
  <c r="O3423" i="4"/>
  <c r="C3423" i="4"/>
  <c r="I3411" i="4"/>
  <c r="N3411" i="4"/>
  <c r="O3411" i="4"/>
  <c r="C3411" i="4"/>
  <c r="I3399" i="4"/>
  <c r="N3399" i="4"/>
  <c r="O3399" i="4"/>
  <c r="C3399" i="4"/>
  <c r="I3387" i="4"/>
  <c r="N3387" i="4"/>
  <c r="O3387" i="4"/>
  <c r="C3387" i="4"/>
  <c r="I3375" i="4"/>
  <c r="N3375" i="4"/>
  <c r="O3375" i="4"/>
  <c r="C3375" i="4"/>
  <c r="I3363" i="4"/>
  <c r="N3363" i="4"/>
  <c r="O3363" i="4"/>
  <c r="C3363" i="4"/>
  <c r="I3351" i="4"/>
  <c r="N3351" i="4"/>
  <c r="O3351" i="4"/>
  <c r="C3351" i="4"/>
  <c r="I3339" i="4"/>
  <c r="N3339" i="4"/>
  <c r="O3339" i="4"/>
  <c r="C3339" i="4"/>
  <c r="I3327" i="4"/>
  <c r="N3327" i="4"/>
  <c r="O3327" i="4"/>
  <c r="C3327" i="4"/>
  <c r="I3315" i="4"/>
  <c r="N3315" i="4"/>
  <c r="O3315" i="4"/>
  <c r="C3315" i="4"/>
  <c r="I3303" i="4"/>
  <c r="N3303" i="4"/>
  <c r="O3303" i="4"/>
  <c r="C3303" i="4"/>
  <c r="I3291" i="4"/>
  <c r="N3291" i="4"/>
  <c r="O3291" i="4"/>
  <c r="C3291" i="4"/>
  <c r="I3279" i="4"/>
  <c r="N3279" i="4"/>
  <c r="O3279" i="4"/>
  <c r="C3279" i="4"/>
  <c r="C3267" i="4"/>
  <c r="I3267" i="4"/>
  <c r="N3267" i="4"/>
  <c r="O3267" i="4"/>
  <c r="C3255" i="4"/>
  <c r="I3255" i="4"/>
  <c r="N3255" i="4"/>
  <c r="O3255" i="4"/>
  <c r="C3243" i="4"/>
  <c r="I3243" i="4"/>
  <c r="N3243" i="4"/>
  <c r="O3243" i="4"/>
  <c r="C3231" i="4"/>
  <c r="I3231" i="4"/>
  <c r="N3231" i="4"/>
  <c r="O3231" i="4"/>
  <c r="C3219" i="4"/>
  <c r="I3219" i="4"/>
  <c r="N3219" i="4"/>
  <c r="O3219" i="4"/>
  <c r="C3207" i="4"/>
  <c r="I3207" i="4"/>
  <c r="N3207" i="4"/>
  <c r="O3207" i="4"/>
  <c r="C3195" i="4"/>
  <c r="I3195" i="4"/>
  <c r="N3195" i="4"/>
  <c r="O3195" i="4"/>
  <c r="C3183" i="4"/>
  <c r="I3183" i="4"/>
  <c r="N3183" i="4"/>
  <c r="O3183" i="4"/>
  <c r="C3171" i="4"/>
  <c r="I3171" i="4"/>
  <c r="N3171" i="4"/>
  <c r="O3171" i="4"/>
  <c r="C3159" i="4"/>
  <c r="N3159" i="4"/>
  <c r="O3159" i="4"/>
  <c r="I3159" i="4"/>
  <c r="I3147" i="4"/>
  <c r="O3147" i="4"/>
  <c r="C3147" i="4"/>
  <c r="N3147" i="4"/>
  <c r="I3135" i="4"/>
  <c r="O3135" i="4"/>
  <c r="C3135" i="4"/>
  <c r="I3123" i="4"/>
  <c r="N3123" i="4"/>
  <c r="C3123" i="4"/>
  <c r="O3123" i="4"/>
  <c r="I3111" i="4"/>
  <c r="N3111" i="4"/>
  <c r="C3111" i="4"/>
  <c r="O3111" i="4"/>
  <c r="I3099" i="4"/>
  <c r="N3099" i="4"/>
  <c r="C3099" i="4"/>
  <c r="O3099" i="4"/>
  <c r="I3087" i="4"/>
  <c r="N3087" i="4"/>
  <c r="O3087" i="4"/>
  <c r="C3087" i="4"/>
  <c r="I3075" i="4"/>
  <c r="N3075" i="4"/>
  <c r="O3075" i="4"/>
  <c r="C3075" i="4"/>
  <c r="I3063" i="4"/>
  <c r="N3063" i="4"/>
  <c r="O3063" i="4"/>
  <c r="C3063" i="4"/>
  <c r="I3051" i="4"/>
  <c r="N3051" i="4"/>
  <c r="O3051" i="4"/>
  <c r="C3051" i="4"/>
  <c r="N3039" i="4"/>
  <c r="O3039" i="4"/>
  <c r="C3039" i="4"/>
  <c r="I3039" i="4"/>
  <c r="N3027" i="4"/>
  <c r="O3027" i="4"/>
  <c r="C3027" i="4"/>
  <c r="I3027" i="4"/>
  <c r="N3015" i="4"/>
  <c r="O3015" i="4"/>
  <c r="C3015" i="4"/>
  <c r="I3015" i="4"/>
  <c r="N3003" i="4"/>
  <c r="O3003" i="4"/>
  <c r="C3003" i="4"/>
  <c r="I3003" i="4"/>
  <c r="N2991" i="4"/>
  <c r="O2991" i="4"/>
  <c r="C2991" i="4"/>
  <c r="I2991" i="4"/>
  <c r="N2979" i="4"/>
  <c r="O2979" i="4"/>
  <c r="C2979" i="4"/>
  <c r="I2979" i="4"/>
  <c r="N2967" i="4"/>
  <c r="O2967" i="4"/>
  <c r="C2967" i="4"/>
  <c r="C2955" i="4"/>
  <c r="I2955" i="4"/>
  <c r="N2955" i="4"/>
  <c r="O2955" i="4"/>
  <c r="C2943" i="4"/>
  <c r="I2943" i="4"/>
  <c r="N2943" i="4"/>
  <c r="O2943" i="4"/>
  <c r="C2931" i="4"/>
  <c r="I2931" i="4"/>
  <c r="N2931" i="4"/>
  <c r="C2919" i="4"/>
  <c r="I2919" i="4"/>
  <c r="N2919" i="4"/>
  <c r="O2919" i="4"/>
  <c r="C2907" i="4"/>
  <c r="I2907" i="4"/>
  <c r="N2907" i="4"/>
  <c r="O2907" i="4"/>
  <c r="C2895" i="4"/>
  <c r="I2895" i="4"/>
  <c r="N2895" i="4"/>
  <c r="O2895" i="4"/>
  <c r="C2883" i="4"/>
  <c r="I2883" i="4"/>
  <c r="N2883" i="4"/>
  <c r="O2883" i="4"/>
  <c r="C2871" i="4"/>
  <c r="I2871" i="4"/>
  <c r="N2871" i="4"/>
  <c r="O2871" i="4"/>
  <c r="C2859" i="4"/>
  <c r="I2859" i="4"/>
  <c r="N2859" i="4"/>
  <c r="O2859" i="4"/>
  <c r="C2847" i="4"/>
  <c r="I2847" i="4"/>
  <c r="N2847" i="4"/>
  <c r="O2847" i="4"/>
  <c r="C2835" i="4"/>
  <c r="I2835" i="4"/>
  <c r="N2835" i="4"/>
  <c r="O2835" i="4"/>
  <c r="I2823" i="4"/>
  <c r="C2823" i="4"/>
  <c r="N2823" i="4"/>
  <c r="O2823" i="4"/>
  <c r="I2811" i="4"/>
  <c r="N2811" i="4"/>
  <c r="O2811" i="4"/>
  <c r="C2811" i="4"/>
  <c r="I2799" i="4"/>
  <c r="O2799" i="4"/>
  <c r="C2799" i="4"/>
  <c r="N2799" i="4"/>
  <c r="O2773" i="4"/>
  <c r="C2773" i="4"/>
  <c r="I2773" i="4"/>
  <c r="N2773" i="4"/>
  <c r="I2784" i="4"/>
  <c r="N2784" i="4"/>
  <c r="O2784" i="4"/>
  <c r="C2784" i="4"/>
  <c r="I2763" i="4"/>
  <c r="N2763" i="4"/>
  <c r="O2763" i="4"/>
  <c r="C2763" i="4"/>
  <c r="I2751" i="4"/>
  <c r="N2751" i="4"/>
  <c r="O2751" i="4"/>
  <c r="C2751" i="4"/>
  <c r="I2739" i="4"/>
  <c r="N2739" i="4"/>
  <c r="O2739" i="4"/>
  <c r="C2739" i="4"/>
  <c r="I2727" i="4"/>
  <c r="N2727" i="4"/>
  <c r="O2727" i="4"/>
  <c r="C2727" i="4"/>
  <c r="I2715" i="4"/>
  <c r="N2715" i="4"/>
  <c r="O2715" i="4"/>
  <c r="C2715" i="4"/>
  <c r="I2703" i="4"/>
  <c r="N2703" i="4"/>
  <c r="O2703" i="4"/>
  <c r="C2703" i="4"/>
  <c r="I2691" i="4"/>
  <c r="N2691" i="4"/>
  <c r="O2691" i="4"/>
  <c r="C2691" i="4"/>
  <c r="I2679" i="4"/>
  <c r="N2679" i="4"/>
  <c r="O2679" i="4"/>
  <c r="C2679" i="4"/>
  <c r="I2667" i="4"/>
  <c r="C2667" i="4"/>
  <c r="N2667" i="4"/>
  <c r="O2667" i="4"/>
  <c r="I2655" i="4"/>
  <c r="N2655" i="4"/>
  <c r="O2655" i="4"/>
  <c r="C2655" i="4"/>
  <c r="I2643" i="4"/>
  <c r="N2643" i="4"/>
  <c r="C2643" i="4"/>
  <c r="O2643" i="4"/>
  <c r="N2631" i="4"/>
  <c r="O2631" i="4"/>
  <c r="C2631" i="4"/>
  <c r="I2631" i="4"/>
  <c r="N2619" i="4"/>
  <c r="O2619" i="4"/>
  <c r="C2619" i="4"/>
  <c r="I2619" i="4"/>
  <c r="N2607" i="4"/>
  <c r="O2607" i="4"/>
  <c r="C2607" i="4"/>
  <c r="I2607" i="4"/>
  <c r="N2595" i="4"/>
  <c r="O2595" i="4"/>
  <c r="C2595" i="4"/>
  <c r="I2595" i="4"/>
  <c r="N2583" i="4"/>
  <c r="O2583" i="4"/>
  <c r="C2583" i="4"/>
  <c r="I2583" i="4"/>
  <c r="O2571" i="4"/>
  <c r="C2571" i="4"/>
  <c r="I2571" i="4"/>
  <c r="N2571" i="4"/>
  <c r="O2559" i="4"/>
  <c r="C2559" i="4"/>
  <c r="I2559" i="4"/>
  <c r="N2559" i="4"/>
  <c r="C2547" i="4"/>
  <c r="N2547" i="4"/>
  <c r="I2547" i="4"/>
  <c r="O2547" i="4"/>
  <c r="C2535" i="4"/>
  <c r="N2535" i="4"/>
  <c r="I2535" i="4"/>
  <c r="O2535" i="4"/>
  <c r="C2523" i="4"/>
  <c r="N2523" i="4"/>
  <c r="I2523" i="4"/>
  <c r="O2523" i="4"/>
  <c r="C2511" i="4"/>
  <c r="N2511" i="4"/>
  <c r="I2511" i="4"/>
  <c r="O2511" i="4"/>
  <c r="C2499" i="4"/>
  <c r="I2499" i="4"/>
  <c r="O2499" i="4"/>
  <c r="N2499" i="4"/>
  <c r="C2487" i="4"/>
  <c r="I2487" i="4"/>
  <c r="O2487" i="4"/>
  <c r="N2487" i="4"/>
  <c r="C2475" i="4"/>
  <c r="I2475" i="4"/>
  <c r="O2475" i="4"/>
  <c r="N2475" i="4"/>
  <c r="C2463" i="4"/>
  <c r="I2463" i="4"/>
  <c r="O2463" i="4"/>
  <c r="N2463" i="4"/>
  <c r="C2451" i="4"/>
  <c r="I2451" i="4"/>
  <c r="N2451" i="4"/>
  <c r="O2451" i="4"/>
  <c r="C2439" i="4"/>
  <c r="I2439" i="4"/>
  <c r="N2439" i="4"/>
  <c r="O2439" i="4"/>
  <c r="C2427" i="4"/>
  <c r="I2427" i="4"/>
  <c r="N2427" i="4"/>
  <c r="O2427" i="4"/>
  <c r="N4057" i="4"/>
  <c r="N4054" i="4"/>
  <c r="N4051" i="4"/>
  <c r="N4048" i="4"/>
  <c r="I4040" i="4"/>
  <c r="N4038" i="4"/>
  <c r="C4037" i="4"/>
  <c r="N4016" i="4"/>
  <c r="N4014" i="4"/>
  <c r="C4000" i="4"/>
  <c r="Y4000" i="4" s="1"/>
  <c r="AC4000" i="4" s="1"/>
  <c r="O3995" i="4"/>
  <c r="N3978" i="4"/>
  <c r="O3959" i="4"/>
  <c r="C3958" i="4"/>
  <c r="Y3958" i="4" s="1"/>
  <c r="AC3958" i="4" s="1"/>
  <c r="O3940" i="4"/>
  <c r="N3916" i="4"/>
  <c r="I3907" i="4"/>
  <c r="I3880" i="4"/>
  <c r="O3760" i="4"/>
  <c r="O3742" i="4"/>
  <c r="C3725" i="4"/>
  <c r="Y3725" i="4" s="1"/>
  <c r="AC3725" i="4" s="1"/>
  <c r="C3689" i="4"/>
  <c r="N3629" i="4"/>
  <c r="C2412" i="4"/>
  <c r="I2412" i="4"/>
  <c r="N2412" i="4"/>
  <c r="O2412" i="4"/>
  <c r="C2339" i="4"/>
  <c r="I2339" i="4"/>
  <c r="O2339" i="4"/>
  <c r="N2339" i="4"/>
  <c r="I2325" i="4"/>
  <c r="N2325" i="4"/>
  <c r="C2325" i="4"/>
  <c r="O2325" i="4"/>
  <c r="I2229" i="4"/>
  <c r="N2229" i="4"/>
  <c r="O2229" i="4"/>
  <c r="C2229" i="4"/>
  <c r="I2097" i="4"/>
  <c r="N2097" i="4"/>
  <c r="O2097" i="4"/>
  <c r="C2097" i="4"/>
  <c r="C2408" i="4"/>
  <c r="N2408" i="4"/>
  <c r="O2408" i="4"/>
  <c r="I2408" i="4"/>
  <c r="C2406" i="4"/>
  <c r="I2406" i="4"/>
  <c r="N2406" i="4"/>
  <c r="O2406" i="4"/>
  <c r="I2310" i="4"/>
  <c r="N2310" i="4"/>
  <c r="C2310" i="4"/>
  <c r="O2310" i="4"/>
  <c r="I2238" i="4"/>
  <c r="N2238" i="4"/>
  <c r="O2238" i="4"/>
  <c r="C2238" i="4"/>
  <c r="C2393" i="4"/>
  <c r="I2393" i="4"/>
  <c r="N2393" i="4"/>
  <c r="O2393" i="4"/>
  <c r="C2345" i="4"/>
  <c r="I2345" i="4"/>
  <c r="N2345" i="4"/>
  <c r="O2345" i="4"/>
  <c r="C2285" i="4"/>
  <c r="O2285" i="4"/>
  <c r="I2285" i="4"/>
  <c r="N2285" i="4"/>
  <c r="C2415" i="4"/>
  <c r="I2415" i="4"/>
  <c r="N2415" i="4"/>
  <c r="O2415" i="4"/>
  <c r="I2379" i="4"/>
  <c r="N2379" i="4"/>
  <c r="O2379" i="4"/>
  <c r="C2379" i="4"/>
  <c r="I2355" i="4"/>
  <c r="C2355" i="4"/>
  <c r="N2355" i="4"/>
  <c r="O2355" i="4"/>
  <c r="I2343" i="4"/>
  <c r="N2343" i="4"/>
  <c r="O2343" i="4"/>
  <c r="C2343" i="4"/>
  <c r="I2319" i="4"/>
  <c r="N2319" i="4"/>
  <c r="C2319" i="4"/>
  <c r="O2319" i="4"/>
  <c r="I2307" i="4"/>
  <c r="N2307" i="4"/>
  <c r="O2307" i="4"/>
  <c r="C2307" i="4"/>
  <c r="I2295" i="4"/>
  <c r="N2295" i="4"/>
  <c r="C2295" i="4"/>
  <c r="O2295" i="4"/>
  <c r="I2283" i="4"/>
  <c r="N2283" i="4"/>
  <c r="O2283" i="4"/>
  <c r="C2283" i="4"/>
  <c r="I2271" i="4"/>
  <c r="N2271" i="4"/>
  <c r="O2271" i="4"/>
  <c r="C2271" i="4"/>
  <c r="I2259" i="4"/>
  <c r="N2259" i="4"/>
  <c r="O2259" i="4"/>
  <c r="C2259" i="4"/>
  <c r="I2247" i="4"/>
  <c r="N2247" i="4"/>
  <c r="O2247" i="4"/>
  <c r="C2247" i="4"/>
  <c r="I2235" i="4"/>
  <c r="N2235" i="4"/>
  <c r="O2235" i="4"/>
  <c r="C2235" i="4"/>
  <c r="I2223" i="4"/>
  <c r="N2223" i="4"/>
  <c r="O2223" i="4"/>
  <c r="C2223" i="4"/>
  <c r="I2211" i="4"/>
  <c r="N2211" i="4"/>
  <c r="O2211" i="4"/>
  <c r="C2211" i="4"/>
  <c r="I2199" i="4"/>
  <c r="N2199" i="4"/>
  <c r="O2199" i="4"/>
  <c r="C2199" i="4"/>
  <c r="I2187" i="4"/>
  <c r="N2187" i="4"/>
  <c r="O2187" i="4"/>
  <c r="C2187" i="4"/>
  <c r="I2175" i="4"/>
  <c r="N2175" i="4"/>
  <c r="O2175" i="4"/>
  <c r="C2175" i="4"/>
  <c r="I2163" i="4"/>
  <c r="N2163" i="4"/>
  <c r="O2163" i="4"/>
  <c r="C2163" i="4"/>
  <c r="I2151" i="4"/>
  <c r="N2151" i="4"/>
  <c r="O2151" i="4"/>
  <c r="C2151" i="4"/>
  <c r="I2139" i="4"/>
  <c r="N2139" i="4"/>
  <c r="O2139" i="4"/>
  <c r="C2139" i="4"/>
  <c r="I2127" i="4"/>
  <c r="N2127" i="4"/>
  <c r="O2127" i="4"/>
  <c r="C2127" i="4"/>
  <c r="I2115" i="4"/>
  <c r="N2115" i="4"/>
  <c r="O2115" i="4"/>
  <c r="C2115" i="4"/>
  <c r="I2103" i="4"/>
  <c r="N2103" i="4"/>
  <c r="O2103" i="4"/>
  <c r="C2103" i="4"/>
  <c r="I2091" i="4"/>
  <c r="N2091" i="4"/>
  <c r="O2091" i="4"/>
  <c r="C2091" i="4"/>
  <c r="I2079" i="4"/>
  <c r="N2079" i="4"/>
  <c r="O2079" i="4"/>
  <c r="C2079" i="4"/>
  <c r="I2067" i="4"/>
  <c r="N2067" i="4"/>
  <c r="O2067" i="4"/>
  <c r="C2067" i="4"/>
  <c r="I2055" i="4"/>
  <c r="N2055" i="4"/>
  <c r="O2055" i="4"/>
  <c r="C2055" i="4"/>
  <c r="I2043" i="4"/>
  <c r="N2043" i="4"/>
  <c r="O2043" i="4"/>
  <c r="C2043" i="4"/>
  <c r="I2031" i="4"/>
  <c r="N2031" i="4"/>
  <c r="O2031" i="4"/>
  <c r="C2031" i="4"/>
  <c r="I2019" i="4"/>
  <c r="N2019" i="4"/>
  <c r="O2019" i="4"/>
  <c r="C2019" i="4"/>
  <c r="I2007" i="4"/>
  <c r="N2007" i="4"/>
  <c r="O2007" i="4"/>
  <c r="C2007" i="4"/>
  <c r="C1995" i="4"/>
  <c r="I1995" i="4"/>
  <c r="N1995" i="4"/>
  <c r="O1995" i="4"/>
  <c r="O1983" i="4"/>
  <c r="C1983" i="4"/>
  <c r="I1983" i="4"/>
  <c r="N1983" i="4"/>
  <c r="I1971" i="4"/>
  <c r="C1971" i="4"/>
  <c r="N1971" i="4"/>
  <c r="O1971" i="4"/>
  <c r="I1959" i="4"/>
  <c r="C1959" i="4"/>
  <c r="N1959" i="4"/>
  <c r="O1959" i="4"/>
  <c r="N1947" i="4"/>
  <c r="C1947" i="4"/>
  <c r="I1947" i="4"/>
  <c r="O1947" i="4"/>
  <c r="N1935" i="4"/>
  <c r="C1935" i="4"/>
  <c r="I1935" i="4"/>
  <c r="O1935" i="4"/>
  <c r="N1923" i="4"/>
  <c r="C1923" i="4"/>
  <c r="I1923" i="4"/>
  <c r="O1923" i="4"/>
  <c r="O1911" i="4"/>
  <c r="C1911" i="4"/>
  <c r="I1911" i="4"/>
  <c r="N1911" i="4"/>
  <c r="C1899" i="4"/>
  <c r="N1899" i="4"/>
  <c r="O1899" i="4"/>
  <c r="I1899" i="4"/>
  <c r="C1887" i="4"/>
  <c r="N1887" i="4"/>
  <c r="O1887" i="4"/>
  <c r="I1887" i="4"/>
  <c r="C1875" i="4"/>
  <c r="I1875" i="4"/>
  <c r="O1875" i="4"/>
  <c r="N1875" i="4"/>
  <c r="C1863" i="4"/>
  <c r="I1863" i="4"/>
  <c r="N1863" i="4"/>
  <c r="O1863" i="4"/>
  <c r="C1851" i="4"/>
  <c r="I1851" i="4"/>
  <c r="N1851" i="4"/>
  <c r="O1851" i="4"/>
  <c r="C1839" i="4"/>
  <c r="I1839" i="4"/>
  <c r="N1839" i="4"/>
  <c r="O1839" i="4"/>
  <c r="C1827" i="4"/>
  <c r="I1827" i="4"/>
  <c r="N1827" i="4"/>
  <c r="O1827" i="4"/>
  <c r="N1815" i="4"/>
  <c r="O1815" i="4"/>
  <c r="I1815" i="4"/>
  <c r="C1815" i="4"/>
  <c r="I1803" i="4"/>
  <c r="C1803" i="4"/>
  <c r="N1803" i="4"/>
  <c r="O1803" i="4"/>
  <c r="I1791" i="4"/>
  <c r="O1791" i="4"/>
  <c r="C1791" i="4"/>
  <c r="N1791" i="4"/>
  <c r="I1779" i="4"/>
  <c r="O1779" i="4"/>
  <c r="C1779" i="4"/>
  <c r="N1779" i="4"/>
  <c r="I1767" i="4"/>
  <c r="N1767" i="4"/>
  <c r="O1767" i="4"/>
  <c r="C1767" i="4"/>
  <c r="I1755" i="4"/>
  <c r="N1755" i="4"/>
  <c r="C1755" i="4"/>
  <c r="O1755" i="4"/>
  <c r="I1743" i="4"/>
  <c r="N1743" i="4"/>
  <c r="C1743" i="4"/>
  <c r="O1743" i="4"/>
  <c r="I1731" i="4"/>
  <c r="N1731" i="4"/>
  <c r="O1731" i="4"/>
  <c r="C1731" i="4"/>
  <c r="I1719" i="4"/>
  <c r="N1719" i="4"/>
  <c r="O1719" i="4"/>
  <c r="C1719" i="4"/>
  <c r="N1707" i="4"/>
  <c r="O1707" i="4"/>
  <c r="C1707" i="4"/>
  <c r="I1707" i="4"/>
  <c r="N1695" i="4"/>
  <c r="O1695" i="4"/>
  <c r="C1695" i="4"/>
  <c r="I1695" i="4"/>
  <c r="N1683" i="4"/>
  <c r="O1683" i="4"/>
  <c r="C1683" i="4"/>
  <c r="I1683" i="4"/>
  <c r="O1671" i="4"/>
  <c r="C1671" i="4"/>
  <c r="I1671" i="4"/>
  <c r="N1671" i="4"/>
  <c r="O1659" i="4"/>
  <c r="C1659" i="4"/>
  <c r="I1659" i="4"/>
  <c r="N1659" i="4"/>
  <c r="O1647" i="4"/>
  <c r="C1647" i="4"/>
  <c r="I1647" i="4"/>
  <c r="N1647" i="4"/>
  <c r="O1635" i="4"/>
  <c r="C1635" i="4"/>
  <c r="I1635" i="4"/>
  <c r="N1635" i="4"/>
  <c r="O1623" i="4"/>
  <c r="C1623" i="4"/>
  <c r="I1623" i="4"/>
  <c r="N1623" i="4"/>
  <c r="O1611" i="4"/>
  <c r="C1611" i="4"/>
  <c r="I1611" i="4"/>
  <c r="N1611" i="4"/>
  <c r="O1599" i="4"/>
  <c r="C1599" i="4"/>
  <c r="I1599" i="4"/>
  <c r="N1599" i="4"/>
  <c r="C1587" i="4"/>
  <c r="I1587" i="4"/>
  <c r="N1587" i="4"/>
  <c r="O1587" i="4"/>
  <c r="C1575" i="4"/>
  <c r="I1575" i="4"/>
  <c r="N1575" i="4"/>
  <c r="O1575" i="4"/>
  <c r="C1563" i="4"/>
  <c r="I1563" i="4"/>
  <c r="N1563" i="4"/>
  <c r="O1563" i="4"/>
  <c r="C1551" i="4"/>
  <c r="I1551" i="4"/>
  <c r="N1551" i="4"/>
  <c r="O1551" i="4"/>
  <c r="C1539" i="4"/>
  <c r="I1539" i="4"/>
  <c r="N1539" i="4"/>
  <c r="O1539" i="4"/>
  <c r="C1527" i="4"/>
  <c r="I1527" i="4"/>
  <c r="N1527" i="4"/>
  <c r="O1527" i="4"/>
  <c r="C1515" i="4"/>
  <c r="N1515" i="4"/>
  <c r="I1515" i="4"/>
  <c r="O1515" i="4"/>
  <c r="C1503" i="4"/>
  <c r="N1503" i="4"/>
  <c r="I1503" i="4"/>
  <c r="O1503" i="4"/>
  <c r="C1491" i="4"/>
  <c r="N1491" i="4"/>
  <c r="I1491" i="4"/>
  <c r="O1491" i="4"/>
  <c r="C1479" i="4"/>
  <c r="N1479" i="4"/>
  <c r="I1479" i="4"/>
  <c r="O1479" i="4"/>
  <c r="C1467" i="4"/>
  <c r="N1467" i="4"/>
  <c r="I1467" i="4"/>
  <c r="O1467" i="4"/>
  <c r="C1455" i="4"/>
  <c r="I1455" i="4"/>
  <c r="O1455" i="4"/>
  <c r="N1455" i="4"/>
  <c r="C1443" i="4"/>
  <c r="I1443" i="4"/>
  <c r="O1443" i="4"/>
  <c r="N1443" i="4"/>
  <c r="C1431" i="4"/>
  <c r="I1431" i="4"/>
  <c r="O1431" i="4"/>
  <c r="N1431" i="4"/>
  <c r="C1419" i="4"/>
  <c r="I1419" i="4"/>
  <c r="O1419" i="4"/>
  <c r="N1419" i="4"/>
  <c r="C1407" i="4"/>
  <c r="I1407" i="4"/>
  <c r="O1407" i="4"/>
  <c r="N1407" i="4"/>
  <c r="C1395" i="4"/>
  <c r="I1395" i="4"/>
  <c r="O1395" i="4"/>
  <c r="N1395" i="4"/>
  <c r="I1383" i="4"/>
  <c r="N1383" i="4"/>
  <c r="O1383" i="4"/>
  <c r="C1383" i="4"/>
  <c r="I1371" i="4"/>
  <c r="N1371" i="4"/>
  <c r="C1371" i="4"/>
  <c r="O1371" i="4"/>
  <c r="I1359" i="4"/>
  <c r="N1359" i="4"/>
  <c r="O1359" i="4"/>
  <c r="C1359" i="4"/>
  <c r="I1347" i="4"/>
  <c r="N1347" i="4"/>
  <c r="O1347" i="4"/>
  <c r="C1347" i="4"/>
  <c r="I1335" i="4"/>
  <c r="N1335" i="4"/>
  <c r="O1335" i="4"/>
  <c r="C1335" i="4"/>
  <c r="I1323" i="4"/>
  <c r="N1323" i="4"/>
  <c r="O1323" i="4"/>
  <c r="C1323" i="4"/>
  <c r="I1311" i="4"/>
  <c r="N1311" i="4"/>
  <c r="O1311" i="4"/>
  <c r="C1311" i="4"/>
  <c r="I1299" i="4"/>
  <c r="N1299" i="4"/>
  <c r="O1299" i="4"/>
  <c r="C1299" i="4"/>
  <c r="I1287" i="4"/>
  <c r="N1287" i="4"/>
  <c r="O1287" i="4"/>
  <c r="C1287" i="4"/>
  <c r="N1275" i="4"/>
  <c r="O1275" i="4"/>
  <c r="C1275" i="4"/>
  <c r="I1275" i="4"/>
  <c r="N1263" i="4"/>
  <c r="O1263" i="4"/>
  <c r="C1263" i="4"/>
  <c r="I1263" i="4"/>
  <c r="C1251" i="4"/>
  <c r="N1251" i="4"/>
  <c r="O1251" i="4"/>
  <c r="I1251" i="4"/>
  <c r="C1239" i="4"/>
  <c r="N1239" i="4"/>
  <c r="I1239" i="4"/>
  <c r="O1239" i="4"/>
  <c r="C1227" i="4"/>
  <c r="I1227" i="4"/>
  <c r="O1227" i="4"/>
  <c r="N1227" i="4"/>
  <c r="C1215" i="4"/>
  <c r="I1215" i="4"/>
  <c r="O1215" i="4"/>
  <c r="N1215" i="4"/>
  <c r="C1203" i="4"/>
  <c r="I1203" i="4"/>
  <c r="O1203" i="4"/>
  <c r="N1203" i="4"/>
  <c r="O1191" i="4"/>
  <c r="I1191" i="4"/>
  <c r="N1191" i="4"/>
  <c r="C1191" i="4"/>
  <c r="C1179" i="4"/>
  <c r="O1179" i="4"/>
  <c r="I1179" i="4"/>
  <c r="N1179" i="4"/>
  <c r="C1167" i="4"/>
  <c r="O1167" i="4"/>
  <c r="I1167" i="4"/>
  <c r="N1167" i="4"/>
  <c r="C1155" i="4"/>
  <c r="O1155" i="4"/>
  <c r="I1155" i="4"/>
  <c r="N1155" i="4"/>
  <c r="C1143" i="4"/>
  <c r="O1143" i="4"/>
  <c r="I1143" i="4"/>
  <c r="N1143" i="4"/>
  <c r="C1131" i="4"/>
  <c r="O1131" i="4"/>
  <c r="I1131" i="4"/>
  <c r="N1131" i="4"/>
  <c r="C1119" i="4"/>
  <c r="O1119" i="4"/>
  <c r="I1119" i="4"/>
  <c r="N1119" i="4"/>
  <c r="C1107" i="4"/>
  <c r="O1107" i="4"/>
  <c r="I1107" i="4"/>
  <c r="N1107" i="4"/>
  <c r="C1095" i="4"/>
  <c r="O1095" i="4"/>
  <c r="I1095" i="4"/>
  <c r="N1095" i="4"/>
  <c r="C1083" i="4"/>
  <c r="O1083" i="4"/>
  <c r="I1083" i="4"/>
  <c r="N1083" i="4"/>
  <c r="I1071" i="4"/>
  <c r="N1071" i="4"/>
  <c r="C1071" i="4"/>
  <c r="O1071" i="4"/>
  <c r="N1059" i="4"/>
  <c r="O1059" i="4"/>
  <c r="C1059" i="4"/>
  <c r="I1059" i="4"/>
  <c r="N1047" i="4"/>
  <c r="O1047" i="4"/>
  <c r="C1047" i="4"/>
  <c r="I1047" i="4"/>
  <c r="N1035" i="4"/>
  <c r="O1035" i="4"/>
  <c r="C1035" i="4"/>
  <c r="I1035" i="4"/>
  <c r="N1023" i="4"/>
  <c r="O1023" i="4"/>
  <c r="C1023" i="4"/>
  <c r="I1023" i="4"/>
  <c r="N1011" i="4"/>
  <c r="O1011" i="4"/>
  <c r="C1011" i="4"/>
  <c r="I1011" i="4"/>
  <c r="N999" i="4"/>
  <c r="O999" i="4"/>
  <c r="C999" i="4"/>
  <c r="I999" i="4"/>
  <c r="N987" i="4"/>
  <c r="O987" i="4"/>
  <c r="C987" i="4"/>
  <c r="I987" i="4"/>
  <c r="N975" i="4"/>
  <c r="O975" i="4"/>
  <c r="C975" i="4"/>
  <c r="I975" i="4"/>
  <c r="N963" i="4"/>
  <c r="O963" i="4"/>
  <c r="C963" i="4"/>
  <c r="I963" i="4"/>
  <c r="N951" i="4"/>
  <c r="O951" i="4"/>
  <c r="C951" i="4"/>
  <c r="I951" i="4"/>
  <c r="O939" i="4"/>
  <c r="I939" i="4"/>
  <c r="C939" i="4"/>
  <c r="N939" i="4"/>
  <c r="O927" i="4"/>
  <c r="I927" i="4"/>
  <c r="C927" i="4"/>
  <c r="N927" i="4"/>
  <c r="O915" i="4"/>
  <c r="I915" i="4"/>
  <c r="N915" i="4"/>
  <c r="C915" i="4"/>
  <c r="O903" i="4"/>
  <c r="I903" i="4"/>
  <c r="N903" i="4"/>
  <c r="C903" i="4"/>
  <c r="O891" i="4"/>
  <c r="I891" i="4"/>
  <c r="C891" i="4"/>
  <c r="N891" i="4"/>
  <c r="O879" i="4"/>
  <c r="I879" i="4"/>
  <c r="C879" i="4"/>
  <c r="N879" i="4"/>
  <c r="O867" i="4"/>
  <c r="I867" i="4"/>
  <c r="C867" i="4"/>
  <c r="N867" i="4"/>
  <c r="O855" i="4"/>
  <c r="I855" i="4"/>
  <c r="C855" i="4"/>
  <c r="N855" i="4"/>
  <c r="C843" i="4"/>
  <c r="N843" i="4"/>
  <c r="I843" i="4"/>
  <c r="O843" i="4"/>
  <c r="C831" i="4"/>
  <c r="N831" i="4"/>
  <c r="I831" i="4"/>
  <c r="O831" i="4"/>
  <c r="C819" i="4"/>
  <c r="N819" i="4"/>
  <c r="I819" i="4"/>
  <c r="O819" i="4"/>
  <c r="C807" i="4"/>
  <c r="N807" i="4"/>
  <c r="I807" i="4"/>
  <c r="O807" i="4"/>
  <c r="C795" i="4"/>
  <c r="N795" i="4"/>
  <c r="I795" i="4"/>
  <c r="O795" i="4"/>
  <c r="O783" i="4"/>
  <c r="N783" i="4"/>
  <c r="C783" i="4"/>
  <c r="I783" i="4"/>
  <c r="O771" i="4"/>
  <c r="C771" i="4"/>
  <c r="I771" i="4"/>
  <c r="N771" i="4"/>
  <c r="O759" i="4"/>
  <c r="N759" i="4"/>
  <c r="I759" i="4"/>
  <c r="C759" i="4"/>
  <c r="O747" i="4"/>
  <c r="N747" i="4"/>
  <c r="C747" i="4"/>
  <c r="I747" i="4"/>
  <c r="O735" i="4"/>
  <c r="C735" i="4"/>
  <c r="I735" i="4"/>
  <c r="N735" i="4"/>
  <c r="O723" i="4"/>
  <c r="N723" i="4"/>
  <c r="I723" i="4"/>
  <c r="C723" i="4"/>
  <c r="C711" i="4"/>
  <c r="O711" i="4"/>
  <c r="I711" i="4"/>
  <c r="N711" i="4"/>
  <c r="O699" i="4"/>
  <c r="N699" i="4"/>
  <c r="C699" i="4"/>
  <c r="I699" i="4"/>
  <c r="O687" i="4"/>
  <c r="C687" i="4"/>
  <c r="I687" i="4"/>
  <c r="N687" i="4"/>
  <c r="N675" i="4"/>
  <c r="O675" i="4"/>
  <c r="I675" i="4"/>
  <c r="C675" i="4"/>
  <c r="C663" i="4"/>
  <c r="N663" i="4"/>
  <c r="I663" i="4"/>
  <c r="O663" i="4"/>
  <c r="C651" i="4"/>
  <c r="I651" i="4"/>
  <c r="N651" i="4"/>
  <c r="O651" i="4"/>
  <c r="N639" i="4"/>
  <c r="O639" i="4"/>
  <c r="I639" i="4"/>
  <c r="C639" i="4"/>
  <c r="C627" i="4"/>
  <c r="N627" i="4"/>
  <c r="I627" i="4"/>
  <c r="O627" i="4"/>
  <c r="I615" i="4"/>
  <c r="N615" i="4"/>
  <c r="C615" i="4"/>
  <c r="O615" i="4"/>
  <c r="I603" i="4"/>
  <c r="N603" i="4"/>
  <c r="C603" i="4"/>
  <c r="O603" i="4"/>
  <c r="I591" i="4"/>
  <c r="N591" i="4"/>
  <c r="C591" i="4"/>
  <c r="O591" i="4"/>
  <c r="I579" i="4"/>
  <c r="N579" i="4"/>
  <c r="C579" i="4"/>
  <c r="O579" i="4"/>
  <c r="I567" i="4"/>
  <c r="C567" i="4"/>
  <c r="N567" i="4"/>
  <c r="O567" i="4"/>
  <c r="I555" i="4"/>
  <c r="N555" i="4"/>
  <c r="O555" i="4"/>
  <c r="C555" i="4"/>
  <c r="I543" i="4"/>
  <c r="N543" i="4"/>
  <c r="O543" i="4"/>
  <c r="C543" i="4"/>
  <c r="C531" i="4"/>
  <c r="I531" i="4"/>
  <c r="N531" i="4"/>
  <c r="O531" i="4"/>
  <c r="C519" i="4"/>
  <c r="N519" i="4"/>
  <c r="O519" i="4"/>
  <c r="I519" i="4"/>
  <c r="C507" i="4"/>
  <c r="N507" i="4"/>
  <c r="O507" i="4"/>
  <c r="I507" i="4"/>
  <c r="C495" i="4"/>
  <c r="N495" i="4"/>
  <c r="O495" i="4"/>
  <c r="I495" i="4"/>
  <c r="C483" i="4"/>
  <c r="O483" i="4"/>
  <c r="N483" i="4"/>
  <c r="I483" i="4"/>
  <c r="C471" i="4"/>
  <c r="O471" i="4"/>
  <c r="I471" i="4"/>
  <c r="N471" i="4"/>
  <c r="C459" i="4"/>
  <c r="O459" i="4"/>
  <c r="N459" i="4"/>
  <c r="I459" i="4"/>
  <c r="C447" i="4"/>
  <c r="O447" i="4"/>
  <c r="N447" i="4"/>
  <c r="I447" i="4"/>
  <c r="C435" i="4"/>
  <c r="O435" i="4"/>
  <c r="I435" i="4"/>
  <c r="N435" i="4"/>
  <c r="C423" i="4"/>
  <c r="O423" i="4"/>
  <c r="I423" i="4"/>
  <c r="N423" i="4"/>
  <c r="I411" i="4"/>
  <c r="C411" i="4"/>
  <c r="N411" i="4"/>
  <c r="O411" i="4"/>
  <c r="I399" i="4"/>
  <c r="C399" i="4"/>
  <c r="O399" i="4"/>
  <c r="N399" i="4"/>
  <c r="I387" i="4"/>
  <c r="N387" i="4"/>
  <c r="C387" i="4"/>
  <c r="O387" i="4"/>
  <c r="I375" i="4"/>
  <c r="N375" i="4"/>
  <c r="O375" i="4"/>
  <c r="C375" i="4"/>
  <c r="I363" i="4"/>
  <c r="C363" i="4"/>
  <c r="N363" i="4"/>
  <c r="O363" i="4"/>
  <c r="I351" i="4"/>
  <c r="O351" i="4"/>
  <c r="C351" i="4"/>
  <c r="N351" i="4"/>
  <c r="I339" i="4"/>
  <c r="N339" i="4"/>
  <c r="O339" i="4"/>
  <c r="C339" i="4"/>
  <c r="I327" i="4"/>
  <c r="N327" i="4"/>
  <c r="C327" i="4"/>
  <c r="O327" i="4"/>
  <c r="I315" i="4"/>
  <c r="N315" i="4"/>
  <c r="C315" i="4"/>
  <c r="O315" i="4"/>
  <c r="I303" i="4"/>
  <c r="N303" i="4"/>
  <c r="O303" i="4"/>
  <c r="C303" i="4"/>
  <c r="I291" i="4"/>
  <c r="N291" i="4"/>
  <c r="O291" i="4"/>
  <c r="C291" i="4"/>
  <c r="I279" i="4"/>
  <c r="N279" i="4"/>
  <c r="O279" i="4"/>
  <c r="C279" i="4"/>
  <c r="I267" i="4"/>
  <c r="N267" i="4"/>
  <c r="O267" i="4"/>
  <c r="C267" i="4"/>
  <c r="I255" i="4"/>
  <c r="N255" i="4"/>
  <c r="O255" i="4"/>
  <c r="C255" i="4"/>
  <c r="I243" i="4"/>
  <c r="O243" i="4"/>
  <c r="N243" i="4"/>
  <c r="C243" i="4"/>
  <c r="C231" i="4"/>
  <c r="I231" i="4"/>
  <c r="O231" i="4"/>
  <c r="N231" i="4"/>
  <c r="C219" i="4"/>
  <c r="I219" i="4"/>
  <c r="O219" i="4"/>
  <c r="N219" i="4"/>
  <c r="C207" i="4"/>
  <c r="I207" i="4"/>
  <c r="N207" i="4"/>
  <c r="O207" i="4"/>
  <c r="C195" i="4"/>
  <c r="I195" i="4"/>
  <c r="N195" i="4"/>
  <c r="O195" i="4"/>
  <c r="C183" i="4"/>
  <c r="I183" i="4"/>
  <c r="N183" i="4"/>
  <c r="O183" i="4"/>
  <c r="C171" i="4"/>
  <c r="I171" i="4"/>
  <c r="N171" i="4"/>
  <c r="O171" i="4"/>
  <c r="C159" i="4"/>
  <c r="I159" i="4"/>
  <c r="N159" i="4"/>
  <c r="O159" i="4"/>
  <c r="C147" i="4"/>
  <c r="I147" i="4"/>
  <c r="N147" i="4"/>
  <c r="O147" i="4"/>
  <c r="C135" i="4"/>
  <c r="I135" i="4"/>
  <c r="N135" i="4"/>
  <c r="O135" i="4"/>
  <c r="C123" i="4"/>
  <c r="I123" i="4"/>
  <c r="N123" i="4"/>
  <c r="O123" i="4"/>
  <c r="C111" i="4"/>
  <c r="I111" i="4"/>
  <c r="N111" i="4"/>
  <c r="O111" i="4"/>
  <c r="C99" i="4"/>
  <c r="I99" i="4"/>
  <c r="N99" i="4"/>
  <c r="O99" i="4"/>
  <c r="C87" i="4"/>
  <c r="I87" i="4"/>
  <c r="N87" i="4"/>
  <c r="O87" i="4"/>
  <c r="C75" i="4"/>
  <c r="I75" i="4"/>
  <c r="N75" i="4"/>
  <c r="O75" i="4"/>
  <c r="C63" i="4"/>
  <c r="I63" i="4"/>
  <c r="N63" i="4"/>
  <c r="O63" i="4"/>
  <c r="C51" i="4"/>
  <c r="I51" i="4"/>
  <c r="N51" i="4"/>
  <c r="O51" i="4"/>
  <c r="I3998" i="4"/>
  <c r="C3998" i="4"/>
  <c r="Y3998" i="4" s="1"/>
  <c r="AC3998" i="4" s="1"/>
  <c r="N3986" i="4"/>
  <c r="C3986" i="4"/>
  <c r="N3974" i="4"/>
  <c r="C3974" i="4"/>
  <c r="Y3974" i="4" s="1"/>
  <c r="AC3974" i="4" s="1"/>
  <c r="C3962" i="4"/>
  <c r="Y3962" i="4" s="1"/>
  <c r="AC3962" i="4" s="1"/>
  <c r="I3962" i="4"/>
  <c r="C3950" i="4"/>
  <c r="Y3950" i="4" s="1"/>
  <c r="AC3950" i="4" s="1"/>
  <c r="N3950" i="4"/>
  <c r="C3938" i="4"/>
  <c r="Y3938" i="4" s="1"/>
  <c r="AC3938" i="4" s="1"/>
  <c r="N3938" i="4"/>
  <c r="C3926" i="4"/>
  <c r="Y3926" i="4" s="1"/>
  <c r="AC3926" i="4" s="1"/>
  <c r="N3926" i="4"/>
  <c r="C3914" i="4"/>
  <c r="Y3914" i="4" s="1"/>
  <c r="AC3914" i="4" s="1"/>
  <c r="N3914" i="4"/>
  <c r="C3902" i="4"/>
  <c r="I3902" i="4"/>
  <c r="O3902" i="4"/>
  <c r="I3890" i="4"/>
  <c r="N3890" i="4"/>
  <c r="I3878" i="4"/>
  <c r="N3878" i="4"/>
  <c r="C3866" i="4"/>
  <c r="I3866" i="4"/>
  <c r="N3866" i="4"/>
  <c r="O3866" i="4"/>
  <c r="C3854" i="4"/>
  <c r="I3854" i="4"/>
  <c r="N3854" i="4"/>
  <c r="O3854" i="4"/>
  <c r="C3842" i="4"/>
  <c r="I3842" i="4"/>
  <c r="N3842" i="4"/>
  <c r="O3842" i="4"/>
  <c r="C3830" i="4"/>
  <c r="I3830" i="4"/>
  <c r="N3830" i="4"/>
  <c r="O3830" i="4"/>
  <c r="C3818" i="4"/>
  <c r="I3818" i="4"/>
  <c r="N3818" i="4"/>
  <c r="O3818" i="4"/>
  <c r="C3806" i="4"/>
  <c r="Y3806" i="4" s="1"/>
  <c r="AC3806" i="4" s="1"/>
  <c r="I3806" i="4"/>
  <c r="N3806" i="4"/>
  <c r="O3806" i="4"/>
  <c r="C3794" i="4"/>
  <c r="I3794" i="4"/>
  <c r="N3794" i="4"/>
  <c r="O3794" i="4"/>
  <c r="C3782" i="4"/>
  <c r="I3782" i="4"/>
  <c r="N3782" i="4"/>
  <c r="O3782" i="4"/>
  <c r="C3770" i="4"/>
  <c r="Y3770" i="4" s="1"/>
  <c r="AC3770" i="4" s="1"/>
  <c r="I3770" i="4"/>
  <c r="N3770" i="4"/>
  <c r="O3770" i="4"/>
  <c r="C3758" i="4"/>
  <c r="I3758" i="4"/>
  <c r="N3758" i="4"/>
  <c r="O3758" i="4"/>
  <c r="C3746" i="4"/>
  <c r="I3746" i="4"/>
  <c r="N3746" i="4"/>
  <c r="O3746" i="4"/>
  <c r="C3734" i="4"/>
  <c r="Y3734" i="4" s="1"/>
  <c r="AC3734" i="4" s="1"/>
  <c r="I3734" i="4"/>
  <c r="N3734" i="4"/>
  <c r="O3734" i="4"/>
  <c r="I3722" i="4"/>
  <c r="N3722" i="4"/>
  <c r="O3722" i="4"/>
  <c r="I3710" i="4"/>
  <c r="N3710" i="4"/>
  <c r="O3710" i="4"/>
  <c r="I3698" i="4"/>
  <c r="N3698" i="4"/>
  <c r="O3698" i="4"/>
  <c r="I3686" i="4"/>
  <c r="N3686" i="4"/>
  <c r="O3686" i="4"/>
  <c r="I3674" i="4"/>
  <c r="N3674" i="4"/>
  <c r="O3674" i="4"/>
  <c r="C3662" i="4"/>
  <c r="O3662" i="4"/>
  <c r="I3662" i="4"/>
  <c r="N3662" i="4"/>
  <c r="C3650" i="4"/>
  <c r="O3650" i="4"/>
  <c r="I3650" i="4"/>
  <c r="C3638" i="4"/>
  <c r="O3638" i="4"/>
  <c r="I3638" i="4"/>
  <c r="N3638" i="4"/>
  <c r="C3626" i="4"/>
  <c r="O3626" i="4"/>
  <c r="I3626" i="4"/>
  <c r="N3626" i="4"/>
  <c r="C3614" i="4"/>
  <c r="N3614" i="4"/>
  <c r="O3614" i="4"/>
  <c r="I3614" i="4"/>
  <c r="C3602" i="4"/>
  <c r="N3602" i="4"/>
  <c r="O3602" i="4"/>
  <c r="I3602" i="4"/>
  <c r="C3590" i="4"/>
  <c r="N3590" i="4"/>
  <c r="O3590" i="4"/>
  <c r="I3590" i="4"/>
  <c r="C3578" i="4"/>
  <c r="N3578" i="4"/>
  <c r="O3578" i="4"/>
  <c r="I3578" i="4"/>
  <c r="C3566" i="4"/>
  <c r="N3566" i="4"/>
  <c r="O3566" i="4"/>
  <c r="I3566" i="4"/>
  <c r="C3554" i="4"/>
  <c r="N3554" i="4"/>
  <c r="O3554" i="4"/>
  <c r="I3554" i="4"/>
  <c r="C3542" i="4"/>
  <c r="N3542" i="4"/>
  <c r="O3542" i="4"/>
  <c r="I3542" i="4"/>
  <c r="C3530" i="4"/>
  <c r="N3530" i="4"/>
  <c r="O3530" i="4"/>
  <c r="I3530" i="4"/>
  <c r="C3518" i="4"/>
  <c r="N3518" i="4"/>
  <c r="O3518" i="4"/>
  <c r="I3518" i="4"/>
  <c r="C3506" i="4"/>
  <c r="N3506" i="4"/>
  <c r="O3506" i="4"/>
  <c r="I3506" i="4"/>
  <c r="C3494" i="4"/>
  <c r="N3494" i="4"/>
  <c r="O3494" i="4"/>
  <c r="I3494" i="4"/>
  <c r="C3482" i="4"/>
  <c r="N3482" i="4"/>
  <c r="O3482" i="4"/>
  <c r="I3482" i="4"/>
  <c r="C3470" i="4"/>
  <c r="N3470" i="4"/>
  <c r="O3470" i="4"/>
  <c r="I3470" i="4"/>
  <c r="C3458" i="4"/>
  <c r="N3458" i="4"/>
  <c r="O3458" i="4"/>
  <c r="I3458" i="4"/>
  <c r="C3446" i="4"/>
  <c r="N3446" i="4"/>
  <c r="O3446" i="4"/>
  <c r="I3446" i="4"/>
  <c r="C3434" i="4"/>
  <c r="I3434" i="4"/>
  <c r="N3434" i="4"/>
  <c r="O3434" i="4"/>
  <c r="C3422" i="4"/>
  <c r="I3422" i="4"/>
  <c r="N3422" i="4"/>
  <c r="O3422" i="4"/>
  <c r="C3410" i="4"/>
  <c r="I3410" i="4"/>
  <c r="N3410" i="4"/>
  <c r="O3410" i="4"/>
  <c r="C3398" i="4"/>
  <c r="I3398" i="4"/>
  <c r="N3398" i="4"/>
  <c r="O3398" i="4"/>
  <c r="C3386" i="4"/>
  <c r="I3386" i="4"/>
  <c r="N3386" i="4"/>
  <c r="O3386" i="4"/>
  <c r="I3374" i="4"/>
  <c r="N3374" i="4"/>
  <c r="O3374" i="4"/>
  <c r="C3374" i="4"/>
  <c r="I3362" i="4"/>
  <c r="N3362" i="4"/>
  <c r="O3362" i="4"/>
  <c r="C3362" i="4"/>
  <c r="I3350" i="4"/>
  <c r="N3350" i="4"/>
  <c r="O3350" i="4"/>
  <c r="I3338" i="4"/>
  <c r="N3338" i="4"/>
  <c r="O3338" i="4"/>
  <c r="C3338" i="4"/>
  <c r="I3326" i="4"/>
  <c r="N3326" i="4"/>
  <c r="O3326" i="4"/>
  <c r="C3326" i="4"/>
  <c r="I3314" i="4"/>
  <c r="N3314" i="4"/>
  <c r="O3314" i="4"/>
  <c r="I3302" i="4"/>
  <c r="N3302" i="4"/>
  <c r="O3302" i="4"/>
  <c r="C3302" i="4"/>
  <c r="I3290" i="4"/>
  <c r="N3290" i="4"/>
  <c r="O3290" i="4"/>
  <c r="C3290" i="4"/>
  <c r="I3278" i="4"/>
  <c r="N3278" i="4"/>
  <c r="O3278" i="4"/>
  <c r="O3266" i="4"/>
  <c r="I3266" i="4"/>
  <c r="N3266" i="4"/>
  <c r="C3266" i="4"/>
  <c r="O3254" i="4"/>
  <c r="C3254" i="4"/>
  <c r="I3254" i="4"/>
  <c r="N3254" i="4"/>
  <c r="O3242" i="4"/>
  <c r="C3242" i="4"/>
  <c r="I3242" i="4"/>
  <c r="N3242" i="4"/>
  <c r="O3230" i="4"/>
  <c r="C3230" i="4"/>
  <c r="I3230" i="4"/>
  <c r="N3230" i="4"/>
  <c r="O3218" i="4"/>
  <c r="C3218" i="4"/>
  <c r="I3218" i="4"/>
  <c r="N3218" i="4"/>
  <c r="O3206" i="4"/>
  <c r="C3206" i="4"/>
  <c r="I3206" i="4"/>
  <c r="N3206" i="4"/>
  <c r="O3194" i="4"/>
  <c r="C3194" i="4"/>
  <c r="I3194" i="4"/>
  <c r="N3194" i="4"/>
  <c r="O3182" i="4"/>
  <c r="C3182" i="4"/>
  <c r="I3182" i="4"/>
  <c r="N3182" i="4"/>
  <c r="O3170" i="4"/>
  <c r="C3170" i="4"/>
  <c r="I3170" i="4"/>
  <c r="N3170" i="4"/>
  <c r="C3158" i="4"/>
  <c r="I3158" i="4"/>
  <c r="N3158" i="4"/>
  <c r="O3158" i="4"/>
  <c r="C3146" i="4"/>
  <c r="I3146" i="4"/>
  <c r="N3146" i="4"/>
  <c r="O3146" i="4"/>
  <c r="C3134" i="4"/>
  <c r="I3134" i="4"/>
  <c r="N3134" i="4"/>
  <c r="O3134" i="4"/>
  <c r="C3122" i="4"/>
  <c r="I3122" i="4"/>
  <c r="N3122" i="4"/>
  <c r="O3122" i="4"/>
  <c r="C3110" i="4"/>
  <c r="I3110" i="4"/>
  <c r="N3110" i="4"/>
  <c r="O3110" i="4"/>
  <c r="C3098" i="4"/>
  <c r="I3098" i="4"/>
  <c r="N3098" i="4"/>
  <c r="O3098" i="4"/>
  <c r="C3086" i="4"/>
  <c r="I3086" i="4"/>
  <c r="N3086" i="4"/>
  <c r="O3086" i="4"/>
  <c r="C3074" i="4"/>
  <c r="N3074" i="4"/>
  <c r="O3074" i="4"/>
  <c r="I3074" i="4"/>
  <c r="I3062" i="4"/>
  <c r="O3062" i="4"/>
  <c r="C3062" i="4"/>
  <c r="N3062" i="4"/>
  <c r="I3050" i="4"/>
  <c r="O3050" i="4"/>
  <c r="C3050" i="4"/>
  <c r="N3050" i="4"/>
  <c r="I3038" i="4"/>
  <c r="N3038" i="4"/>
  <c r="O3038" i="4"/>
  <c r="C3038" i="4"/>
  <c r="I3026" i="4"/>
  <c r="N3026" i="4"/>
  <c r="O3026" i="4"/>
  <c r="C3026" i="4"/>
  <c r="I3014" i="4"/>
  <c r="N3014" i="4"/>
  <c r="O3014" i="4"/>
  <c r="C3014" i="4"/>
  <c r="I3002" i="4"/>
  <c r="N3002" i="4"/>
  <c r="O3002" i="4"/>
  <c r="C3002" i="4"/>
  <c r="I2990" i="4"/>
  <c r="N2990" i="4"/>
  <c r="O2990" i="4"/>
  <c r="C2990" i="4"/>
  <c r="I2978" i="4"/>
  <c r="N2978" i="4"/>
  <c r="O2978" i="4"/>
  <c r="C2978" i="4"/>
  <c r="I2966" i="4"/>
  <c r="N2966" i="4"/>
  <c r="O2966" i="4"/>
  <c r="C2966" i="4"/>
  <c r="I2954" i="4"/>
  <c r="N2954" i="4"/>
  <c r="O2954" i="4"/>
  <c r="C2954" i="4"/>
  <c r="I2942" i="4"/>
  <c r="N2942" i="4"/>
  <c r="O2942" i="4"/>
  <c r="C2942" i="4"/>
  <c r="I2930" i="4"/>
  <c r="N2930" i="4"/>
  <c r="O2930" i="4"/>
  <c r="C2930" i="4"/>
  <c r="I2918" i="4"/>
  <c r="N2918" i="4"/>
  <c r="O2918" i="4"/>
  <c r="C2918" i="4"/>
  <c r="I2906" i="4"/>
  <c r="N2906" i="4"/>
  <c r="O2906" i="4"/>
  <c r="C2906" i="4"/>
  <c r="I2894" i="4"/>
  <c r="N2894" i="4"/>
  <c r="O2894" i="4"/>
  <c r="C2894" i="4"/>
  <c r="I2882" i="4"/>
  <c r="N2882" i="4"/>
  <c r="O2882" i="4"/>
  <c r="C2882" i="4"/>
  <c r="N2870" i="4"/>
  <c r="O2870" i="4"/>
  <c r="C2870" i="4"/>
  <c r="I2870" i="4"/>
  <c r="N2858" i="4"/>
  <c r="O2858" i="4"/>
  <c r="C2858" i="4"/>
  <c r="I2858" i="4"/>
  <c r="N2846" i="4"/>
  <c r="O2846" i="4"/>
  <c r="C2846" i="4"/>
  <c r="I2846" i="4"/>
  <c r="N2834" i="4"/>
  <c r="O2834" i="4"/>
  <c r="C2834" i="4"/>
  <c r="I2834" i="4"/>
  <c r="C2822" i="4"/>
  <c r="N2822" i="4"/>
  <c r="I2822" i="4"/>
  <c r="O2822" i="4"/>
  <c r="C2810" i="4"/>
  <c r="N2810" i="4"/>
  <c r="I2810" i="4"/>
  <c r="O2810" i="4"/>
  <c r="C2798" i="4"/>
  <c r="I2798" i="4"/>
  <c r="N2798" i="4"/>
  <c r="O2798" i="4"/>
  <c r="C2786" i="4"/>
  <c r="I2786" i="4"/>
  <c r="N2786" i="4"/>
  <c r="O2786" i="4"/>
  <c r="O2776" i="4"/>
  <c r="I2776" i="4"/>
  <c r="N2776" i="4"/>
  <c r="C2776" i="4"/>
  <c r="C2762" i="4"/>
  <c r="I2762" i="4"/>
  <c r="N2762" i="4"/>
  <c r="O2762" i="4"/>
  <c r="C2750" i="4"/>
  <c r="I2750" i="4"/>
  <c r="N2750" i="4"/>
  <c r="O2750" i="4"/>
  <c r="C2738" i="4"/>
  <c r="I2738" i="4"/>
  <c r="N2738" i="4"/>
  <c r="O2738" i="4"/>
  <c r="C2726" i="4"/>
  <c r="I2726" i="4"/>
  <c r="N2726" i="4"/>
  <c r="O2726" i="4"/>
  <c r="C2714" i="4"/>
  <c r="I2714" i="4"/>
  <c r="N2714" i="4"/>
  <c r="O2714" i="4"/>
  <c r="C2702" i="4"/>
  <c r="I2702" i="4"/>
  <c r="N2702" i="4"/>
  <c r="O2702" i="4"/>
  <c r="C2690" i="4"/>
  <c r="I2690" i="4"/>
  <c r="N2690" i="4"/>
  <c r="O2690" i="4"/>
  <c r="C2678" i="4"/>
  <c r="I2678" i="4"/>
  <c r="N2678" i="4"/>
  <c r="O2678" i="4"/>
  <c r="I2666" i="4"/>
  <c r="N2666" i="4"/>
  <c r="O2666" i="4"/>
  <c r="C2666" i="4"/>
  <c r="I2654" i="4"/>
  <c r="N2654" i="4"/>
  <c r="O2654" i="4"/>
  <c r="C2654" i="4"/>
  <c r="I2642" i="4"/>
  <c r="N2642" i="4"/>
  <c r="O2642" i="4"/>
  <c r="C2642" i="4"/>
  <c r="N2630" i="4"/>
  <c r="O2630" i="4"/>
  <c r="C2630" i="4"/>
  <c r="I2630" i="4"/>
  <c r="N2618" i="4"/>
  <c r="O2618" i="4"/>
  <c r="C2618" i="4"/>
  <c r="I2618" i="4"/>
  <c r="N2606" i="4"/>
  <c r="O2606" i="4"/>
  <c r="C2606" i="4"/>
  <c r="I2606" i="4"/>
  <c r="N2594" i="4"/>
  <c r="O2594" i="4"/>
  <c r="C2594" i="4"/>
  <c r="I2594" i="4"/>
  <c r="N2582" i="4"/>
  <c r="O2582" i="4"/>
  <c r="C2582" i="4"/>
  <c r="I2582" i="4"/>
  <c r="N2570" i="4"/>
  <c r="O2570" i="4"/>
  <c r="C2570" i="4"/>
  <c r="I2570" i="4"/>
  <c r="I2558" i="4"/>
  <c r="N2558" i="4"/>
  <c r="O2558" i="4"/>
  <c r="C2558" i="4"/>
  <c r="I2546" i="4"/>
  <c r="O2546" i="4"/>
  <c r="N2546" i="4"/>
  <c r="C2546" i="4"/>
  <c r="I2534" i="4"/>
  <c r="O2534" i="4"/>
  <c r="C2534" i="4"/>
  <c r="N2534" i="4"/>
  <c r="I2522" i="4"/>
  <c r="N2522" i="4"/>
  <c r="O2522" i="4"/>
  <c r="C2522" i="4"/>
  <c r="I2510" i="4"/>
  <c r="N2510" i="4"/>
  <c r="O2510" i="4"/>
  <c r="C2510" i="4"/>
  <c r="I2498" i="4"/>
  <c r="N2498" i="4"/>
  <c r="O2498" i="4"/>
  <c r="C2498" i="4"/>
  <c r="I2486" i="4"/>
  <c r="N2486" i="4"/>
  <c r="O2486" i="4"/>
  <c r="C2486" i="4"/>
  <c r="I2474" i="4"/>
  <c r="N2474" i="4"/>
  <c r="O2474" i="4"/>
  <c r="C2474" i="4"/>
  <c r="I2462" i="4"/>
  <c r="N2462" i="4"/>
  <c r="O2462" i="4"/>
  <c r="C2462" i="4"/>
  <c r="N2450" i="4"/>
  <c r="O2450" i="4"/>
  <c r="C2450" i="4"/>
  <c r="I2450" i="4"/>
  <c r="O2438" i="4"/>
  <c r="C2438" i="4"/>
  <c r="I2438" i="4"/>
  <c r="N2438" i="4"/>
  <c r="C2426" i="4"/>
  <c r="N2426" i="4"/>
  <c r="O2426" i="4"/>
  <c r="I2426" i="4"/>
  <c r="I4057" i="4"/>
  <c r="I4054" i="4"/>
  <c r="I4051" i="4"/>
  <c r="I4048" i="4"/>
  <c r="N4043" i="4"/>
  <c r="I4038" i="4"/>
  <c r="N4034" i="4"/>
  <c r="O4032" i="4"/>
  <c r="O4026" i="4"/>
  <c r="O4020" i="4"/>
  <c r="C4019" i="4"/>
  <c r="I4016" i="4"/>
  <c r="O3999" i="4"/>
  <c r="O3980" i="4"/>
  <c r="N3961" i="4"/>
  <c r="O3944" i="4"/>
  <c r="N3940" i="4"/>
  <c r="C3930" i="4"/>
  <c r="C3903" i="4"/>
  <c r="Y3903" i="4" s="1"/>
  <c r="AC3903" i="4" s="1"/>
  <c r="O3893" i="4"/>
  <c r="O3884" i="4"/>
  <c r="O3868" i="4"/>
  <c r="O3856" i="4"/>
  <c r="O3844" i="4"/>
  <c r="O3832" i="4"/>
  <c r="O3820" i="4"/>
  <c r="O3808" i="4"/>
  <c r="O3796" i="4"/>
  <c r="O3784" i="4"/>
  <c r="O3772" i="4"/>
  <c r="N3760" i="4"/>
  <c r="O3724" i="4"/>
  <c r="O3688" i="4"/>
  <c r="I3629" i="4"/>
  <c r="C3317" i="4"/>
  <c r="I2967" i="4"/>
  <c r="C2363" i="4"/>
  <c r="I2363" i="4"/>
  <c r="N2363" i="4"/>
  <c r="O2363" i="4"/>
  <c r="I2385" i="4"/>
  <c r="N2385" i="4"/>
  <c r="O2385" i="4"/>
  <c r="C2385" i="4"/>
  <c r="I2277" i="4"/>
  <c r="N2277" i="4"/>
  <c r="O2277" i="4"/>
  <c r="C2277" i="4"/>
  <c r="I2181" i="4"/>
  <c r="N2181" i="4"/>
  <c r="O2181" i="4"/>
  <c r="C2181" i="4"/>
  <c r="I2049" i="4"/>
  <c r="N2049" i="4"/>
  <c r="O2049" i="4"/>
  <c r="C2049" i="4"/>
  <c r="C2324" i="4"/>
  <c r="I2324" i="4"/>
  <c r="N2324" i="4"/>
  <c r="O2324" i="4"/>
  <c r="I2382" i="4"/>
  <c r="C2382" i="4"/>
  <c r="N2382" i="4"/>
  <c r="O2382" i="4"/>
  <c r="I2334" i="4"/>
  <c r="N2334" i="4"/>
  <c r="C2334" i="4"/>
  <c r="O2334" i="4"/>
  <c r="I2262" i="4"/>
  <c r="N2262" i="4"/>
  <c r="O2262" i="4"/>
  <c r="C2262" i="4"/>
  <c r="C2405" i="4"/>
  <c r="N2405" i="4"/>
  <c r="I2405" i="4"/>
  <c r="O2405" i="4"/>
  <c r="C2333" i="4"/>
  <c r="I2333" i="4"/>
  <c r="N2333" i="4"/>
  <c r="O2333" i="4"/>
  <c r="C2273" i="4"/>
  <c r="O2273" i="4"/>
  <c r="I2273" i="4"/>
  <c r="N2273" i="4"/>
  <c r="I2403" i="4"/>
  <c r="C2403" i="4"/>
  <c r="O2403" i="4"/>
  <c r="N2403" i="4"/>
  <c r="I2367" i="4"/>
  <c r="C2367" i="4"/>
  <c r="O2367" i="4"/>
  <c r="N2367" i="4"/>
  <c r="I2331" i="4"/>
  <c r="N2331" i="4"/>
  <c r="C2331" i="4"/>
  <c r="O2331" i="4"/>
  <c r="C2414" i="4"/>
  <c r="N2414" i="4"/>
  <c r="I2414" i="4"/>
  <c r="O2414" i="4"/>
  <c r="C2402" i="4"/>
  <c r="I2402" i="4"/>
  <c r="N2402" i="4"/>
  <c r="O2402" i="4"/>
  <c r="C2390" i="4"/>
  <c r="I2390" i="4"/>
  <c r="N2390" i="4"/>
  <c r="O2390" i="4"/>
  <c r="C2378" i="4"/>
  <c r="I2378" i="4"/>
  <c r="N2378" i="4"/>
  <c r="O2378" i="4"/>
  <c r="C2366" i="4"/>
  <c r="I2366" i="4"/>
  <c r="N2366" i="4"/>
  <c r="O2366" i="4"/>
  <c r="C2354" i="4"/>
  <c r="I2354" i="4"/>
  <c r="N2354" i="4"/>
  <c r="O2354" i="4"/>
  <c r="C2342" i="4"/>
  <c r="I2342" i="4"/>
  <c r="N2342" i="4"/>
  <c r="O2342" i="4"/>
  <c r="C2330" i="4"/>
  <c r="I2330" i="4"/>
  <c r="N2330" i="4"/>
  <c r="O2330" i="4"/>
  <c r="C2318" i="4"/>
  <c r="I2318" i="4"/>
  <c r="N2318" i="4"/>
  <c r="O2318" i="4"/>
  <c r="C2306" i="4"/>
  <c r="I2306" i="4"/>
  <c r="N2306" i="4"/>
  <c r="O2306" i="4"/>
  <c r="C2294" i="4"/>
  <c r="N2294" i="4"/>
  <c r="O2294" i="4"/>
  <c r="I2294" i="4"/>
  <c r="C2282" i="4"/>
  <c r="O2282" i="4"/>
  <c r="I2282" i="4"/>
  <c r="N2282" i="4"/>
  <c r="C2270" i="4"/>
  <c r="O2270" i="4"/>
  <c r="I2270" i="4"/>
  <c r="N2270" i="4"/>
  <c r="C2258" i="4"/>
  <c r="O2258" i="4"/>
  <c r="I2258" i="4"/>
  <c r="N2258" i="4"/>
  <c r="C2246" i="4"/>
  <c r="O2246" i="4"/>
  <c r="N2246" i="4"/>
  <c r="I2246" i="4"/>
  <c r="C2234" i="4"/>
  <c r="O2234" i="4"/>
  <c r="I2234" i="4"/>
  <c r="N2234" i="4"/>
  <c r="C2222" i="4"/>
  <c r="I2222" i="4"/>
  <c r="N2222" i="4"/>
  <c r="O2222" i="4"/>
  <c r="C2210" i="4"/>
  <c r="I2210" i="4"/>
  <c r="N2210" i="4"/>
  <c r="O2210" i="4"/>
  <c r="C2198" i="4"/>
  <c r="I2198" i="4"/>
  <c r="N2198" i="4"/>
  <c r="O2198" i="4"/>
  <c r="C2186" i="4"/>
  <c r="I2186" i="4"/>
  <c r="N2186" i="4"/>
  <c r="O2186" i="4"/>
  <c r="C2174" i="4"/>
  <c r="I2174" i="4"/>
  <c r="N2174" i="4"/>
  <c r="O2174" i="4"/>
  <c r="C2162" i="4"/>
  <c r="I2162" i="4"/>
  <c r="N2162" i="4"/>
  <c r="O2162" i="4"/>
  <c r="C2150" i="4"/>
  <c r="I2150" i="4"/>
  <c r="N2150" i="4"/>
  <c r="O2150" i="4"/>
  <c r="C2138" i="4"/>
  <c r="I2138" i="4"/>
  <c r="N2138" i="4"/>
  <c r="O2138" i="4"/>
  <c r="C2126" i="4"/>
  <c r="I2126" i="4"/>
  <c r="N2126" i="4"/>
  <c r="O2126" i="4"/>
  <c r="C2114" i="4"/>
  <c r="I2114" i="4"/>
  <c r="N2114" i="4"/>
  <c r="O2114" i="4"/>
  <c r="C2102" i="4"/>
  <c r="I2102" i="4"/>
  <c r="N2102" i="4"/>
  <c r="O2102" i="4"/>
  <c r="C2090" i="4"/>
  <c r="I2090" i="4"/>
  <c r="N2090" i="4"/>
  <c r="O2090" i="4"/>
  <c r="C2078" i="4"/>
  <c r="I2078" i="4"/>
  <c r="N2078" i="4"/>
  <c r="O2078" i="4"/>
  <c r="C2066" i="4"/>
  <c r="I2066" i="4"/>
  <c r="N2066" i="4"/>
  <c r="O2066" i="4"/>
  <c r="C2054" i="4"/>
  <c r="I2054" i="4"/>
  <c r="N2054" i="4"/>
  <c r="O2054" i="4"/>
  <c r="C2042" i="4"/>
  <c r="I2042" i="4"/>
  <c r="N2042" i="4"/>
  <c r="O2042" i="4"/>
  <c r="C2030" i="4"/>
  <c r="I2030" i="4"/>
  <c r="N2030" i="4"/>
  <c r="O2030" i="4"/>
  <c r="C2018" i="4"/>
  <c r="I2018" i="4"/>
  <c r="N2018" i="4"/>
  <c r="O2018" i="4"/>
  <c r="I2006" i="4"/>
  <c r="N2006" i="4"/>
  <c r="C2006" i="4"/>
  <c r="O2006" i="4"/>
  <c r="C1994" i="4"/>
  <c r="I1994" i="4"/>
  <c r="N1994" i="4"/>
  <c r="O1994" i="4"/>
  <c r="I1982" i="4"/>
  <c r="N1982" i="4"/>
  <c r="O1982" i="4"/>
  <c r="C1982" i="4"/>
  <c r="I1970" i="4"/>
  <c r="N1970" i="4"/>
  <c r="O1970" i="4"/>
  <c r="C1970" i="4"/>
  <c r="I1958" i="4"/>
  <c r="N1958" i="4"/>
  <c r="O1958" i="4"/>
  <c r="C1958" i="4"/>
  <c r="I1946" i="4"/>
  <c r="N1946" i="4"/>
  <c r="O1946" i="4"/>
  <c r="C1946" i="4"/>
  <c r="I1934" i="4"/>
  <c r="N1934" i="4"/>
  <c r="O1934" i="4"/>
  <c r="C1934" i="4"/>
  <c r="I1922" i="4"/>
  <c r="N1922" i="4"/>
  <c r="O1922" i="4"/>
  <c r="C1922" i="4"/>
  <c r="I1910" i="4"/>
  <c r="N1910" i="4"/>
  <c r="O1910" i="4"/>
  <c r="C1910" i="4"/>
  <c r="N1898" i="4"/>
  <c r="O1898" i="4"/>
  <c r="C1898" i="4"/>
  <c r="I1898" i="4"/>
  <c r="I1886" i="4"/>
  <c r="O1886" i="4"/>
  <c r="C1886" i="4"/>
  <c r="N1886" i="4"/>
  <c r="N1874" i="4"/>
  <c r="C1874" i="4"/>
  <c r="I1874" i="4"/>
  <c r="O1874" i="4"/>
  <c r="N1862" i="4"/>
  <c r="C1862" i="4"/>
  <c r="I1862" i="4"/>
  <c r="O1862" i="4"/>
  <c r="N1850" i="4"/>
  <c r="C1850" i="4"/>
  <c r="I1850" i="4"/>
  <c r="O1850" i="4"/>
  <c r="N1838" i="4"/>
  <c r="C1838" i="4"/>
  <c r="I1838" i="4"/>
  <c r="O1838" i="4"/>
  <c r="C1826" i="4"/>
  <c r="I1826" i="4"/>
  <c r="N1826" i="4"/>
  <c r="O1826" i="4"/>
  <c r="C1814" i="4"/>
  <c r="I1814" i="4"/>
  <c r="N1814" i="4"/>
  <c r="O1814" i="4"/>
  <c r="C1802" i="4"/>
  <c r="I1802" i="4"/>
  <c r="N1802" i="4"/>
  <c r="O1802" i="4"/>
  <c r="C1790" i="4"/>
  <c r="I1790" i="4"/>
  <c r="N1790" i="4"/>
  <c r="O1790" i="4"/>
  <c r="C1778" i="4"/>
  <c r="I1778" i="4"/>
  <c r="N1778" i="4"/>
  <c r="O1778" i="4"/>
  <c r="C1766" i="4"/>
  <c r="N1766" i="4"/>
  <c r="O1766" i="4"/>
  <c r="I1766" i="4"/>
  <c r="C1754" i="4"/>
  <c r="N1754" i="4"/>
  <c r="O1754" i="4"/>
  <c r="I1754" i="4"/>
  <c r="C1742" i="4"/>
  <c r="I1742" i="4"/>
  <c r="N1742" i="4"/>
  <c r="O1742" i="4"/>
  <c r="I1730" i="4"/>
  <c r="N1730" i="4"/>
  <c r="O1730" i="4"/>
  <c r="C1730" i="4"/>
  <c r="I1718" i="4"/>
  <c r="N1718" i="4"/>
  <c r="O1718" i="4"/>
  <c r="C1718" i="4"/>
  <c r="N1706" i="4"/>
  <c r="O1706" i="4"/>
  <c r="C1706" i="4"/>
  <c r="I1706" i="4"/>
  <c r="N1694" i="4"/>
  <c r="O1694" i="4"/>
  <c r="I1694" i="4"/>
  <c r="C1694" i="4"/>
  <c r="N1682" i="4"/>
  <c r="O1682" i="4"/>
  <c r="C1682" i="4"/>
  <c r="I1682" i="4"/>
  <c r="I1670" i="4"/>
  <c r="O1670" i="4"/>
  <c r="C1670" i="4"/>
  <c r="N1670" i="4"/>
  <c r="I1658" i="4"/>
  <c r="O1658" i="4"/>
  <c r="C1658" i="4"/>
  <c r="N1658" i="4"/>
  <c r="I1646" i="4"/>
  <c r="N1646" i="4"/>
  <c r="O1646" i="4"/>
  <c r="C1646" i="4"/>
  <c r="I1634" i="4"/>
  <c r="N1634" i="4"/>
  <c r="O1634" i="4"/>
  <c r="C1634" i="4"/>
  <c r="I1622" i="4"/>
  <c r="N1622" i="4"/>
  <c r="O1622" i="4"/>
  <c r="C1622" i="4"/>
  <c r="I1610" i="4"/>
  <c r="N1610" i="4"/>
  <c r="O1610" i="4"/>
  <c r="C1610" i="4"/>
  <c r="I1598" i="4"/>
  <c r="N1598" i="4"/>
  <c r="O1598" i="4"/>
  <c r="C1598" i="4"/>
  <c r="I1586" i="4"/>
  <c r="N1586" i="4"/>
  <c r="O1586" i="4"/>
  <c r="C1586" i="4"/>
  <c r="I1574" i="4"/>
  <c r="N1574" i="4"/>
  <c r="O1574" i="4"/>
  <c r="C1574" i="4"/>
  <c r="I1562" i="4"/>
  <c r="N1562" i="4"/>
  <c r="O1562" i="4"/>
  <c r="C1562" i="4"/>
  <c r="I1550" i="4"/>
  <c r="N1550" i="4"/>
  <c r="O1550" i="4"/>
  <c r="C1550" i="4"/>
  <c r="I1538" i="4"/>
  <c r="N1538" i="4"/>
  <c r="O1538" i="4"/>
  <c r="C1538" i="4"/>
  <c r="I1526" i="4"/>
  <c r="N1526" i="4"/>
  <c r="O1526" i="4"/>
  <c r="C1526" i="4"/>
  <c r="I1514" i="4"/>
  <c r="N1514" i="4"/>
  <c r="O1514" i="4"/>
  <c r="C1514" i="4"/>
  <c r="I1502" i="4"/>
  <c r="N1502" i="4"/>
  <c r="O1502" i="4"/>
  <c r="C1502" i="4"/>
  <c r="I1490" i="4"/>
  <c r="N1490" i="4"/>
  <c r="O1490" i="4"/>
  <c r="C1490" i="4"/>
  <c r="I1478" i="4"/>
  <c r="N1478" i="4"/>
  <c r="O1478" i="4"/>
  <c r="C1478" i="4"/>
  <c r="I1466" i="4"/>
  <c r="N1466" i="4"/>
  <c r="O1466" i="4"/>
  <c r="C1466" i="4"/>
  <c r="N1454" i="4"/>
  <c r="O1454" i="4"/>
  <c r="C1454" i="4"/>
  <c r="I1454" i="4"/>
  <c r="N1442" i="4"/>
  <c r="O1442" i="4"/>
  <c r="C1442" i="4"/>
  <c r="I1442" i="4"/>
  <c r="N1430" i="4"/>
  <c r="O1430" i="4"/>
  <c r="C1430" i="4"/>
  <c r="I1430" i="4"/>
  <c r="N1418" i="4"/>
  <c r="O1418" i="4"/>
  <c r="C1418" i="4"/>
  <c r="I1418" i="4"/>
  <c r="I1406" i="4"/>
  <c r="N1406" i="4"/>
  <c r="O1406" i="4"/>
  <c r="C1406" i="4"/>
  <c r="C1394" i="4"/>
  <c r="I1394" i="4"/>
  <c r="N1394" i="4"/>
  <c r="O1394" i="4"/>
  <c r="C1382" i="4"/>
  <c r="N1382" i="4"/>
  <c r="O1382" i="4"/>
  <c r="I1382" i="4"/>
  <c r="O1370" i="4"/>
  <c r="I1370" i="4"/>
  <c r="N1370" i="4"/>
  <c r="C1370" i="4"/>
  <c r="O1358" i="4"/>
  <c r="I1358" i="4"/>
  <c r="N1358" i="4"/>
  <c r="C1358" i="4"/>
  <c r="O1346" i="4"/>
  <c r="C1346" i="4"/>
  <c r="I1346" i="4"/>
  <c r="N1346" i="4"/>
  <c r="C1334" i="4"/>
  <c r="I1334" i="4"/>
  <c r="N1334" i="4"/>
  <c r="O1334" i="4"/>
  <c r="C1322" i="4"/>
  <c r="I1322" i="4"/>
  <c r="N1322" i="4"/>
  <c r="O1322" i="4"/>
  <c r="C1310" i="4"/>
  <c r="I1310" i="4"/>
  <c r="N1310" i="4"/>
  <c r="O1310" i="4"/>
  <c r="I1298" i="4"/>
  <c r="N1298" i="4"/>
  <c r="O1298" i="4"/>
  <c r="C1298" i="4"/>
  <c r="I1286" i="4"/>
  <c r="N1286" i="4"/>
  <c r="O1286" i="4"/>
  <c r="C1286" i="4"/>
  <c r="I1274" i="4"/>
  <c r="N1274" i="4"/>
  <c r="O1274" i="4"/>
  <c r="C1274" i="4"/>
  <c r="I1262" i="4"/>
  <c r="N1262" i="4"/>
  <c r="O1262" i="4"/>
  <c r="C1262" i="4"/>
  <c r="I1250" i="4"/>
  <c r="N1250" i="4"/>
  <c r="O1250" i="4"/>
  <c r="C1250" i="4"/>
  <c r="I1238" i="4"/>
  <c r="N1238" i="4"/>
  <c r="O1238" i="4"/>
  <c r="C1238" i="4"/>
  <c r="I1226" i="4"/>
  <c r="N1226" i="4"/>
  <c r="O1226" i="4"/>
  <c r="C1226" i="4"/>
  <c r="I1214" i="4"/>
  <c r="N1214" i="4"/>
  <c r="O1214" i="4"/>
  <c r="C1214" i="4"/>
  <c r="I1202" i="4"/>
  <c r="N1202" i="4"/>
  <c r="O1202" i="4"/>
  <c r="C1202" i="4"/>
  <c r="I1190" i="4"/>
  <c r="N1190" i="4"/>
  <c r="O1190" i="4"/>
  <c r="C1190" i="4"/>
  <c r="N1178" i="4"/>
  <c r="C1178" i="4"/>
  <c r="I1178" i="4"/>
  <c r="O1178" i="4"/>
  <c r="N1166" i="4"/>
  <c r="O1166" i="4"/>
  <c r="C1166" i="4"/>
  <c r="I1166" i="4"/>
  <c r="N1154" i="4"/>
  <c r="O1154" i="4"/>
  <c r="C1154" i="4"/>
  <c r="I1154" i="4"/>
  <c r="N1142" i="4"/>
  <c r="O1142" i="4"/>
  <c r="C1142" i="4"/>
  <c r="I1142" i="4"/>
  <c r="N1130" i="4"/>
  <c r="O1130" i="4"/>
  <c r="C1130" i="4"/>
  <c r="I1130" i="4"/>
  <c r="N1118" i="4"/>
  <c r="O1118" i="4"/>
  <c r="C1118" i="4"/>
  <c r="I1118" i="4"/>
  <c r="N1106" i="4"/>
  <c r="O1106" i="4"/>
  <c r="C1106" i="4"/>
  <c r="I1106" i="4"/>
  <c r="N1094" i="4"/>
  <c r="O1094" i="4"/>
  <c r="C1094" i="4"/>
  <c r="I1094" i="4"/>
  <c r="N1082" i="4"/>
  <c r="O1082" i="4"/>
  <c r="C1082" i="4"/>
  <c r="I1082" i="4"/>
  <c r="O1070" i="4"/>
  <c r="C1070" i="4"/>
  <c r="N1070" i="4"/>
  <c r="I1070" i="4"/>
  <c r="O1058" i="4"/>
  <c r="C1058" i="4"/>
  <c r="I1058" i="4"/>
  <c r="N1058" i="4"/>
  <c r="I1046" i="4"/>
  <c r="N1046" i="4"/>
  <c r="O1046" i="4"/>
  <c r="C1046" i="4"/>
  <c r="C1034" i="4"/>
  <c r="I1034" i="4"/>
  <c r="O1034" i="4"/>
  <c r="N1034" i="4"/>
  <c r="O1022" i="4"/>
  <c r="C1022" i="4"/>
  <c r="I1022" i="4"/>
  <c r="N1022" i="4"/>
  <c r="I1010" i="4"/>
  <c r="N1010" i="4"/>
  <c r="O1010" i="4"/>
  <c r="C1010" i="4"/>
  <c r="C998" i="4"/>
  <c r="I998" i="4"/>
  <c r="O998" i="4"/>
  <c r="N998" i="4"/>
  <c r="O986" i="4"/>
  <c r="C986" i="4"/>
  <c r="I986" i="4"/>
  <c r="N986" i="4"/>
  <c r="I974" i="4"/>
  <c r="N974" i="4"/>
  <c r="O974" i="4"/>
  <c r="C974" i="4"/>
  <c r="C962" i="4"/>
  <c r="I962" i="4"/>
  <c r="O962" i="4"/>
  <c r="N962" i="4"/>
  <c r="N950" i="4"/>
  <c r="O950" i="4"/>
  <c r="C950" i="4"/>
  <c r="I950" i="4"/>
  <c r="I938" i="4"/>
  <c r="O938" i="4"/>
  <c r="N938" i="4"/>
  <c r="C938" i="4"/>
  <c r="I926" i="4"/>
  <c r="O926" i="4"/>
  <c r="N926" i="4"/>
  <c r="C926" i="4"/>
  <c r="I914" i="4"/>
  <c r="O914" i="4"/>
  <c r="C914" i="4"/>
  <c r="N914" i="4"/>
  <c r="I902" i="4"/>
  <c r="O902" i="4"/>
  <c r="N902" i="4"/>
  <c r="C902" i="4"/>
  <c r="I890" i="4"/>
  <c r="O890" i="4"/>
  <c r="N890" i="4"/>
  <c r="C890" i="4"/>
  <c r="I878" i="4"/>
  <c r="O878" i="4"/>
  <c r="C878" i="4"/>
  <c r="N878" i="4"/>
  <c r="I866" i="4"/>
  <c r="O866" i="4"/>
  <c r="C866" i="4"/>
  <c r="N866" i="4"/>
  <c r="I854" i="4"/>
  <c r="O854" i="4"/>
  <c r="N854" i="4"/>
  <c r="C854" i="4"/>
  <c r="I842" i="4"/>
  <c r="N842" i="4"/>
  <c r="O842" i="4"/>
  <c r="C842" i="4"/>
  <c r="C830" i="4"/>
  <c r="I830" i="4"/>
  <c r="N830" i="4"/>
  <c r="O830" i="4"/>
  <c r="C818" i="4"/>
  <c r="N818" i="4"/>
  <c r="I818" i="4"/>
  <c r="O818" i="4"/>
  <c r="I806" i="4"/>
  <c r="N806" i="4"/>
  <c r="O806" i="4"/>
  <c r="C806" i="4"/>
  <c r="C794" i="4"/>
  <c r="I794" i="4"/>
  <c r="N794" i="4"/>
  <c r="O794" i="4"/>
  <c r="I782" i="4"/>
  <c r="C782" i="4"/>
  <c r="N782" i="4"/>
  <c r="O782" i="4"/>
  <c r="I770" i="4"/>
  <c r="N770" i="4"/>
  <c r="O770" i="4"/>
  <c r="C770" i="4"/>
  <c r="I758" i="4"/>
  <c r="N758" i="4"/>
  <c r="C758" i="4"/>
  <c r="O758" i="4"/>
  <c r="I746" i="4"/>
  <c r="O746" i="4"/>
  <c r="N746" i="4"/>
  <c r="C746" i="4"/>
  <c r="I734" i="4"/>
  <c r="N734" i="4"/>
  <c r="O734" i="4"/>
  <c r="C734" i="4"/>
  <c r="I722" i="4"/>
  <c r="N722" i="4"/>
  <c r="O722" i="4"/>
  <c r="C722" i="4"/>
  <c r="I710" i="4"/>
  <c r="O710" i="4"/>
  <c r="C710" i="4"/>
  <c r="N710" i="4"/>
  <c r="I698" i="4"/>
  <c r="N698" i="4"/>
  <c r="O698" i="4"/>
  <c r="C698" i="4"/>
  <c r="N686" i="4"/>
  <c r="C686" i="4"/>
  <c r="I686" i="4"/>
  <c r="O686" i="4"/>
  <c r="I674" i="4"/>
  <c r="C674" i="4"/>
  <c r="N674" i="4"/>
  <c r="O674" i="4"/>
  <c r="I662" i="4"/>
  <c r="C662" i="4"/>
  <c r="N662" i="4"/>
  <c r="O662" i="4"/>
  <c r="I650" i="4"/>
  <c r="C650" i="4"/>
  <c r="N650" i="4"/>
  <c r="O650" i="4"/>
  <c r="I638" i="4"/>
  <c r="C638" i="4"/>
  <c r="N638" i="4"/>
  <c r="O638" i="4"/>
  <c r="I626" i="4"/>
  <c r="C626" i="4"/>
  <c r="N626" i="4"/>
  <c r="O626" i="4"/>
  <c r="N614" i="4"/>
  <c r="O614" i="4"/>
  <c r="C614" i="4"/>
  <c r="I614" i="4"/>
  <c r="N602" i="4"/>
  <c r="O602" i="4"/>
  <c r="C602" i="4"/>
  <c r="I602" i="4"/>
  <c r="N590" i="4"/>
  <c r="O590" i="4"/>
  <c r="C590" i="4"/>
  <c r="I590" i="4"/>
  <c r="N578" i="4"/>
  <c r="O578" i="4"/>
  <c r="C578" i="4"/>
  <c r="I578" i="4"/>
  <c r="I566" i="4"/>
  <c r="N566" i="4"/>
  <c r="O566" i="4"/>
  <c r="C566" i="4"/>
  <c r="I554" i="4"/>
  <c r="N554" i="4"/>
  <c r="O554" i="4"/>
  <c r="C554" i="4"/>
  <c r="I542" i="4"/>
  <c r="N542" i="4"/>
  <c r="O542" i="4"/>
  <c r="C542" i="4"/>
  <c r="N530" i="4"/>
  <c r="O530" i="4"/>
  <c r="C530" i="4"/>
  <c r="I530" i="4"/>
  <c r="O518" i="4"/>
  <c r="C518" i="4"/>
  <c r="N518" i="4"/>
  <c r="I518" i="4"/>
  <c r="O506" i="4"/>
  <c r="C506" i="4"/>
  <c r="N506" i="4"/>
  <c r="I506" i="4"/>
  <c r="I494" i="4"/>
  <c r="C494" i="4"/>
  <c r="N494" i="4"/>
  <c r="O494" i="4"/>
  <c r="I482" i="4"/>
  <c r="C482" i="4"/>
  <c r="N482" i="4"/>
  <c r="O482" i="4"/>
  <c r="I470" i="4"/>
  <c r="N470" i="4"/>
  <c r="O470" i="4"/>
  <c r="C470" i="4"/>
  <c r="I458" i="4"/>
  <c r="C458" i="4"/>
  <c r="N458" i="4"/>
  <c r="O458" i="4"/>
  <c r="I446" i="4"/>
  <c r="C446" i="4"/>
  <c r="N446" i="4"/>
  <c r="O446" i="4"/>
  <c r="I434" i="4"/>
  <c r="N434" i="4"/>
  <c r="O434" i="4"/>
  <c r="C434" i="4"/>
  <c r="C422" i="4"/>
  <c r="I422" i="4"/>
  <c r="N422" i="4"/>
  <c r="O422" i="4"/>
  <c r="C410" i="4"/>
  <c r="I410" i="4"/>
  <c r="N410" i="4"/>
  <c r="O410" i="4"/>
  <c r="C398" i="4"/>
  <c r="I398" i="4"/>
  <c r="N398" i="4"/>
  <c r="O398" i="4"/>
  <c r="C386" i="4"/>
  <c r="I386" i="4"/>
  <c r="N386" i="4"/>
  <c r="O386" i="4"/>
  <c r="C374" i="4"/>
  <c r="N374" i="4"/>
  <c r="O374" i="4"/>
  <c r="I374" i="4"/>
  <c r="C362" i="4"/>
  <c r="N362" i="4"/>
  <c r="O362" i="4"/>
  <c r="I362" i="4"/>
  <c r="C350" i="4"/>
  <c r="N350" i="4"/>
  <c r="O350" i="4"/>
  <c r="I350" i="4"/>
  <c r="C338" i="4"/>
  <c r="N338" i="4"/>
  <c r="O338" i="4"/>
  <c r="I338" i="4"/>
  <c r="C326" i="4"/>
  <c r="O326" i="4"/>
  <c r="I326" i="4"/>
  <c r="N326" i="4"/>
  <c r="C314" i="4"/>
  <c r="O314" i="4"/>
  <c r="I314" i="4"/>
  <c r="N314" i="4"/>
  <c r="C302" i="4"/>
  <c r="N302" i="4"/>
  <c r="I302" i="4"/>
  <c r="O302" i="4"/>
  <c r="C290" i="4"/>
  <c r="N290" i="4"/>
  <c r="I290" i="4"/>
  <c r="O290" i="4"/>
  <c r="C278" i="4"/>
  <c r="N278" i="4"/>
  <c r="I278" i="4"/>
  <c r="O278" i="4"/>
  <c r="C266" i="4"/>
  <c r="N266" i="4"/>
  <c r="I266" i="4"/>
  <c r="O266" i="4"/>
  <c r="C254" i="4"/>
  <c r="N254" i="4"/>
  <c r="I254" i="4"/>
  <c r="O254" i="4"/>
  <c r="O242" i="4"/>
  <c r="C242" i="4"/>
  <c r="N242" i="4"/>
  <c r="I242" i="4"/>
  <c r="O230" i="4"/>
  <c r="N230" i="4"/>
  <c r="C230" i="4"/>
  <c r="I230" i="4"/>
  <c r="O218" i="4"/>
  <c r="C218" i="4"/>
  <c r="I218" i="4"/>
  <c r="N218" i="4"/>
  <c r="O206" i="4"/>
  <c r="C206" i="4"/>
  <c r="N206" i="4"/>
  <c r="I206" i="4"/>
  <c r="O194" i="4"/>
  <c r="C194" i="4"/>
  <c r="N194" i="4"/>
  <c r="I194" i="4"/>
  <c r="O182" i="4"/>
  <c r="C182" i="4"/>
  <c r="N182" i="4"/>
  <c r="I182" i="4"/>
  <c r="O170" i="4"/>
  <c r="C170" i="4"/>
  <c r="N170" i="4"/>
  <c r="I170" i="4"/>
  <c r="O158" i="4"/>
  <c r="C158" i="4"/>
  <c r="N158" i="4"/>
  <c r="I158" i="4"/>
  <c r="N146" i="4"/>
  <c r="O146" i="4"/>
  <c r="C146" i="4"/>
  <c r="I146" i="4"/>
  <c r="N134" i="4"/>
  <c r="O134" i="4"/>
  <c r="C134" i="4"/>
  <c r="I134" i="4"/>
  <c r="N122" i="4"/>
  <c r="O122" i="4"/>
  <c r="C122" i="4"/>
  <c r="I122" i="4"/>
  <c r="N110" i="4"/>
  <c r="O110" i="4"/>
  <c r="C110" i="4"/>
  <c r="I110" i="4"/>
  <c r="N98" i="4"/>
  <c r="O98" i="4"/>
  <c r="C98" i="4"/>
  <c r="I98" i="4"/>
  <c r="O86" i="4"/>
  <c r="C86" i="4"/>
  <c r="I86" i="4"/>
  <c r="N86" i="4"/>
  <c r="O74" i="4"/>
  <c r="C74" i="4"/>
  <c r="I74" i="4"/>
  <c r="N74" i="4"/>
  <c r="O62" i="4"/>
  <c r="C62" i="4"/>
  <c r="I62" i="4"/>
  <c r="N62" i="4"/>
  <c r="O50" i="4"/>
  <c r="C50" i="4"/>
  <c r="I50" i="4"/>
  <c r="N50" i="4"/>
  <c r="I4045" i="4"/>
  <c r="N4045" i="4"/>
  <c r="I4033" i="4"/>
  <c r="N4033" i="4"/>
  <c r="O4033" i="4"/>
  <c r="C4021" i="4"/>
  <c r="I4021" i="4"/>
  <c r="N4021" i="4"/>
  <c r="O4021" i="4"/>
  <c r="C4009" i="4"/>
  <c r="I4009" i="4"/>
  <c r="N4009" i="4"/>
  <c r="O4009" i="4"/>
  <c r="I3997" i="4"/>
  <c r="N3997" i="4"/>
  <c r="O3997" i="4"/>
  <c r="I3985" i="4"/>
  <c r="N3985" i="4"/>
  <c r="O3985" i="4"/>
  <c r="I3973" i="4"/>
  <c r="N3973" i="4"/>
  <c r="O3973" i="4"/>
  <c r="I3949" i="4"/>
  <c r="C3949" i="4"/>
  <c r="Y3949" i="4" s="1"/>
  <c r="AC3949" i="4" s="1"/>
  <c r="I3937" i="4"/>
  <c r="C3937" i="4"/>
  <c r="Y3937" i="4" s="1"/>
  <c r="AC3937" i="4" s="1"/>
  <c r="I3925" i="4"/>
  <c r="O3925" i="4"/>
  <c r="C3925" i="4"/>
  <c r="Y3925" i="4" s="1"/>
  <c r="AC3925" i="4" s="1"/>
  <c r="I3913" i="4"/>
  <c r="O3913" i="4"/>
  <c r="C3913" i="4"/>
  <c r="Y3913" i="4" s="1"/>
  <c r="AC3913" i="4" s="1"/>
  <c r="N3901" i="4"/>
  <c r="C3901" i="4"/>
  <c r="O3889" i="4"/>
  <c r="C3889" i="4"/>
  <c r="Y3889" i="4" s="1"/>
  <c r="AC3889" i="4" s="1"/>
  <c r="O3877" i="4"/>
  <c r="C3877" i="4"/>
  <c r="Y3877" i="4" s="1"/>
  <c r="AC3877" i="4" s="1"/>
  <c r="I3877" i="4"/>
  <c r="C3865" i="4"/>
  <c r="I3865" i="4"/>
  <c r="C3853" i="4"/>
  <c r="I3853" i="4"/>
  <c r="C3841" i="4"/>
  <c r="Y3841" i="4" s="1"/>
  <c r="AC3841" i="4" s="1"/>
  <c r="I3841" i="4"/>
  <c r="C3829" i="4"/>
  <c r="I3829" i="4"/>
  <c r="C3817" i="4"/>
  <c r="I3817" i="4"/>
  <c r="C3805" i="4"/>
  <c r="Y3805" i="4" s="1"/>
  <c r="AC3805" i="4" s="1"/>
  <c r="I3805" i="4"/>
  <c r="C3793" i="4"/>
  <c r="I3793" i="4"/>
  <c r="C3781" i="4"/>
  <c r="I3781" i="4"/>
  <c r="C3769" i="4"/>
  <c r="I3769" i="4"/>
  <c r="C3757" i="4"/>
  <c r="I3757" i="4"/>
  <c r="C3745" i="4"/>
  <c r="Y3745" i="4" s="1"/>
  <c r="AC3745" i="4" s="1"/>
  <c r="I3745" i="4"/>
  <c r="C3733" i="4"/>
  <c r="Y3733" i="4" s="1"/>
  <c r="AC3733" i="4" s="1"/>
  <c r="I3733" i="4"/>
  <c r="C3721" i="4"/>
  <c r="Y3721" i="4" s="1"/>
  <c r="AC3721" i="4" s="1"/>
  <c r="I3721" i="4"/>
  <c r="N3721" i="4"/>
  <c r="C3709" i="4"/>
  <c r="Y3709" i="4" s="1"/>
  <c r="AC3709" i="4" s="1"/>
  <c r="I3709" i="4"/>
  <c r="N3709" i="4"/>
  <c r="C3697" i="4"/>
  <c r="I3697" i="4"/>
  <c r="N3697" i="4"/>
  <c r="C3685" i="4"/>
  <c r="I3685" i="4"/>
  <c r="N3685" i="4"/>
  <c r="C3673" i="4"/>
  <c r="I3673" i="4"/>
  <c r="N3673" i="4"/>
  <c r="O3661" i="4"/>
  <c r="C3661" i="4"/>
  <c r="N3649" i="4"/>
  <c r="O3649" i="4"/>
  <c r="C3649" i="4"/>
  <c r="I3649" i="4"/>
  <c r="N3637" i="4"/>
  <c r="O3637" i="4"/>
  <c r="C3637" i="4"/>
  <c r="I3637" i="4"/>
  <c r="N3625" i="4"/>
  <c r="O3625" i="4"/>
  <c r="C3625" i="4"/>
  <c r="I3625" i="4"/>
  <c r="N3613" i="4"/>
  <c r="O3613" i="4"/>
  <c r="C3613" i="4"/>
  <c r="I3613" i="4"/>
  <c r="N3601" i="4"/>
  <c r="O3601" i="4"/>
  <c r="C3601" i="4"/>
  <c r="I3601" i="4"/>
  <c r="N3589" i="4"/>
  <c r="O3589" i="4"/>
  <c r="C3589" i="4"/>
  <c r="I3589" i="4"/>
  <c r="N3577" i="4"/>
  <c r="O3577" i="4"/>
  <c r="C3577" i="4"/>
  <c r="I3577" i="4"/>
  <c r="N3565" i="4"/>
  <c r="O3565" i="4"/>
  <c r="C3565" i="4"/>
  <c r="I3565" i="4"/>
  <c r="C3553" i="4"/>
  <c r="I3553" i="4"/>
  <c r="N3553" i="4"/>
  <c r="O3553" i="4"/>
  <c r="C3541" i="4"/>
  <c r="I3541" i="4"/>
  <c r="N3541" i="4"/>
  <c r="O3541" i="4"/>
  <c r="C3529" i="4"/>
  <c r="I3529" i="4"/>
  <c r="N3529" i="4"/>
  <c r="O3529" i="4"/>
  <c r="C3517" i="4"/>
  <c r="I3517" i="4"/>
  <c r="N3517" i="4"/>
  <c r="O3517" i="4"/>
  <c r="C3505" i="4"/>
  <c r="I3505" i="4"/>
  <c r="N3505" i="4"/>
  <c r="O3505" i="4"/>
  <c r="C3493" i="4"/>
  <c r="I3493" i="4"/>
  <c r="N3493" i="4"/>
  <c r="O3493" i="4"/>
  <c r="C3481" i="4"/>
  <c r="I3481" i="4"/>
  <c r="N3481" i="4"/>
  <c r="O3481" i="4"/>
  <c r="C3469" i="4"/>
  <c r="I3469" i="4"/>
  <c r="N3469" i="4"/>
  <c r="O3469" i="4"/>
  <c r="C3457" i="4"/>
  <c r="I3457" i="4"/>
  <c r="N3457" i="4"/>
  <c r="O3457" i="4"/>
  <c r="C3445" i="4"/>
  <c r="I3445" i="4"/>
  <c r="N3445" i="4"/>
  <c r="O3445" i="4"/>
  <c r="O3433" i="4"/>
  <c r="C3433" i="4"/>
  <c r="I3433" i="4"/>
  <c r="N3433" i="4"/>
  <c r="O3421" i="4"/>
  <c r="C3421" i="4"/>
  <c r="I3421" i="4"/>
  <c r="O3409" i="4"/>
  <c r="C3409" i="4"/>
  <c r="I3409" i="4"/>
  <c r="N3409" i="4"/>
  <c r="C3397" i="4"/>
  <c r="I3397" i="4"/>
  <c r="N3397" i="4"/>
  <c r="O3397" i="4"/>
  <c r="C3385" i="4"/>
  <c r="I3385" i="4"/>
  <c r="N3385" i="4"/>
  <c r="C3373" i="4"/>
  <c r="I3373" i="4"/>
  <c r="N3373" i="4"/>
  <c r="O3373" i="4"/>
  <c r="C3361" i="4"/>
  <c r="I3361" i="4"/>
  <c r="N3361" i="4"/>
  <c r="O3361" i="4"/>
  <c r="C3349" i="4"/>
  <c r="I3349" i="4"/>
  <c r="N3349" i="4"/>
  <c r="O3349" i="4"/>
  <c r="C3337" i="4"/>
  <c r="I3337" i="4"/>
  <c r="N3337" i="4"/>
  <c r="O3337" i="4"/>
  <c r="C3325" i="4"/>
  <c r="I3325" i="4"/>
  <c r="N3325" i="4"/>
  <c r="O3325" i="4"/>
  <c r="C3313" i="4"/>
  <c r="I3313" i="4"/>
  <c r="N3313" i="4"/>
  <c r="O3313" i="4"/>
  <c r="C3301" i="4"/>
  <c r="I3301" i="4"/>
  <c r="N3301" i="4"/>
  <c r="O3301" i="4"/>
  <c r="C3289" i="4"/>
  <c r="I3289" i="4"/>
  <c r="N3289" i="4"/>
  <c r="O3289" i="4"/>
  <c r="C3277" i="4"/>
  <c r="I3277" i="4"/>
  <c r="N3277" i="4"/>
  <c r="O3277" i="4"/>
  <c r="C3265" i="4"/>
  <c r="I3265" i="4"/>
  <c r="N3265" i="4"/>
  <c r="O3265" i="4"/>
  <c r="I3253" i="4"/>
  <c r="N3253" i="4"/>
  <c r="O3253" i="4"/>
  <c r="C3253" i="4"/>
  <c r="O3241" i="4"/>
  <c r="C3241" i="4"/>
  <c r="I3241" i="4"/>
  <c r="N3241" i="4"/>
  <c r="I3229" i="4"/>
  <c r="N3229" i="4"/>
  <c r="O3229" i="4"/>
  <c r="C3229" i="4"/>
  <c r="I3217" i="4"/>
  <c r="N3217" i="4"/>
  <c r="O3217" i="4"/>
  <c r="C3217" i="4"/>
  <c r="I3205" i="4"/>
  <c r="N3205" i="4"/>
  <c r="O3205" i="4"/>
  <c r="C3205" i="4"/>
  <c r="I3193" i="4"/>
  <c r="N3193" i="4"/>
  <c r="O3193" i="4"/>
  <c r="C3193" i="4"/>
  <c r="I3181" i="4"/>
  <c r="N3181" i="4"/>
  <c r="O3181" i="4"/>
  <c r="C3181" i="4"/>
  <c r="I3169" i="4"/>
  <c r="N3169" i="4"/>
  <c r="O3169" i="4"/>
  <c r="C3169" i="4"/>
  <c r="I3157" i="4"/>
  <c r="N3157" i="4"/>
  <c r="O3157" i="4"/>
  <c r="C3157" i="4"/>
  <c r="I3145" i="4"/>
  <c r="N3145" i="4"/>
  <c r="O3145" i="4"/>
  <c r="C3145" i="4"/>
  <c r="I3133" i="4"/>
  <c r="N3133" i="4"/>
  <c r="O3133" i="4"/>
  <c r="C3133" i="4"/>
  <c r="N3121" i="4"/>
  <c r="O3121" i="4"/>
  <c r="C3121" i="4"/>
  <c r="I3121" i="4"/>
  <c r="N3109" i="4"/>
  <c r="O3109" i="4"/>
  <c r="C3109" i="4"/>
  <c r="I3109" i="4"/>
  <c r="O3097" i="4"/>
  <c r="I3097" i="4"/>
  <c r="N3097" i="4"/>
  <c r="C3097" i="4"/>
  <c r="O3085" i="4"/>
  <c r="I3085" i="4"/>
  <c r="N3085" i="4"/>
  <c r="C3085" i="4"/>
  <c r="C3073" i="4"/>
  <c r="I3073" i="4"/>
  <c r="N3073" i="4"/>
  <c r="O3073" i="4"/>
  <c r="C3061" i="4"/>
  <c r="I3061" i="4"/>
  <c r="N3061" i="4"/>
  <c r="O3061" i="4"/>
  <c r="C3049" i="4"/>
  <c r="I3049" i="4"/>
  <c r="N3049" i="4"/>
  <c r="O3049" i="4"/>
  <c r="C3037" i="4"/>
  <c r="I3037" i="4"/>
  <c r="N3037" i="4"/>
  <c r="O3037" i="4"/>
  <c r="C3025" i="4"/>
  <c r="I3025" i="4"/>
  <c r="N3025" i="4"/>
  <c r="O3025" i="4"/>
  <c r="C3013" i="4"/>
  <c r="I3013" i="4"/>
  <c r="N3013" i="4"/>
  <c r="O3013" i="4"/>
  <c r="C3001" i="4"/>
  <c r="I3001" i="4"/>
  <c r="N3001" i="4"/>
  <c r="O3001" i="4"/>
  <c r="C2989" i="4"/>
  <c r="I2989" i="4"/>
  <c r="N2989" i="4"/>
  <c r="O2989" i="4"/>
  <c r="C2977" i="4"/>
  <c r="I2977" i="4"/>
  <c r="N2977" i="4"/>
  <c r="O2977" i="4"/>
  <c r="C2965" i="4"/>
  <c r="I2965" i="4"/>
  <c r="N2965" i="4"/>
  <c r="O2965" i="4"/>
  <c r="C2953" i="4"/>
  <c r="I2953" i="4"/>
  <c r="N2953" i="4"/>
  <c r="O2953" i="4"/>
  <c r="C2941" i="4"/>
  <c r="I2941" i="4"/>
  <c r="N2941" i="4"/>
  <c r="O2941" i="4"/>
  <c r="C2929" i="4"/>
  <c r="I2929" i="4"/>
  <c r="N2929" i="4"/>
  <c r="O2929" i="4"/>
  <c r="C2917" i="4"/>
  <c r="I2917" i="4"/>
  <c r="N2917" i="4"/>
  <c r="O2917" i="4"/>
  <c r="I2905" i="4"/>
  <c r="N2905" i="4"/>
  <c r="O2905" i="4"/>
  <c r="C2905" i="4"/>
  <c r="I2893" i="4"/>
  <c r="N2893" i="4"/>
  <c r="O2893" i="4"/>
  <c r="C2893" i="4"/>
  <c r="I2881" i="4"/>
  <c r="N2881" i="4"/>
  <c r="O2881" i="4"/>
  <c r="C2881" i="4"/>
  <c r="I2869" i="4"/>
  <c r="N2869" i="4"/>
  <c r="O2869" i="4"/>
  <c r="C2869" i="4"/>
  <c r="I2857" i="4"/>
  <c r="N2857" i="4"/>
  <c r="O2857" i="4"/>
  <c r="C2857" i="4"/>
  <c r="I2845" i="4"/>
  <c r="N2845" i="4"/>
  <c r="O2845" i="4"/>
  <c r="C2845" i="4"/>
  <c r="I2833" i="4"/>
  <c r="N2833" i="4"/>
  <c r="O2833" i="4"/>
  <c r="C2833" i="4"/>
  <c r="O2821" i="4"/>
  <c r="C2821" i="4"/>
  <c r="I2821" i="4"/>
  <c r="N2821" i="4"/>
  <c r="O2809" i="4"/>
  <c r="N2809" i="4"/>
  <c r="C2809" i="4"/>
  <c r="I2809" i="4"/>
  <c r="N2797" i="4"/>
  <c r="O2797" i="4"/>
  <c r="C2797" i="4"/>
  <c r="O2782" i="4"/>
  <c r="C2782" i="4"/>
  <c r="I2782" i="4"/>
  <c r="N2782" i="4"/>
  <c r="I2772" i="4"/>
  <c r="N2772" i="4"/>
  <c r="O2772" i="4"/>
  <c r="C2772" i="4"/>
  <c r="O2761" i="4"/>
  <c r="C2761" i="4"/>
  <c r="I2761" i="4"/>
  <c r="N2761" i="4"/>
  <c r="O2749" i="4"/>
  <c r="C2749" i="4"/>
  <c r="I2749" i="4"/>
  <c r="N2749" i="4"/>
  <c r="O2737" i="4"/>
  <c r="C2737" i="4"/>
  <c r="I2737" i="4"/>
  <c r="N2737" i="4"/>
  <c r="N2725" i="4"/>
  <c r="O2725" i="4"/>
  <c r="C2725" i="4"/>
  <c r="I2725" i="4"/>
  <c r="N2713" i="4"/>
  <c r="O2713" i="4"/>
  <c r="C2713" i="4"/>
  <c r="I2713" i="4"/>
  <c r="N2701" i="4"/>
  <c r="O2701" i="4"/>
  <c r="C2701" i="4"/>
  <c r="I2701" i="4"/>
  <c r="N2689" i="4"/>
  <c r="O2689" i="4"/>
  <c r="C2689" i="4"/>
  <c r="I2689" i="4"/>
  <c r="N2677" i="4"/>
  <c r="O2677" i="4"/>
  <c r="C2677" i="4"/>
  <c r="I2677" i="4"/>
  <c r="O2665" i="4"/>
  <c r="C2665" i="4"/>
  <c r="I2665" i="4"/>
  <c r="N2665" i="4"/>
  <c r="O2653" i="4"/>
  <c r="I2653" i="4"/>
  <c r="N2653" i="4"/>
  <c r="C2653" i="4"/>
  <c r="O2641" i="4"/>
  <c r="I2641" i="4"/>
  <c r="N2641" i="4"/>
  <c r="C2641" i="4"/>
  <c r="I2629" i="4"/>
  <c r="C2629" i="4"/>
  <c r="N2629" i="4"/>
  <c r="O2629" i="4"/>
  <c r="I2617" i="4"/>
  <c r="C2617" i="4"/>
  <c r="N2617" i="4"/>
  <c r="O2617" i="4"/>
  <c r="I2605" i="4"/>
  <c r="N2605" i="4"/>
  <c r="O2605" i="4"/>
  <c r="C2605" i="4"/>
  <c r="I2593" i="4"/>
  <c r="C2593" i="4"/>
  <c r="N2593" i="4"/>
  <c r="O2593" i="4"/>
  <c r="I2581" i="4"/>
  <c r="C2581" i="4"/>
  <c r="N2581" i="4"/>
  <c r="O2581" i="4"/>
  <c r="C2569" i="4"/>
  <c r="I2569" i="4"/>
  <c r="N2569" i="4"/>
  <c r="O2569" i="4"/>
  <c r="C2557" i="4"/>
  <c r="I2557" i="4"/>
  <c r="N2557" i="4"/>
  <c r="O2557" i="4"/>
  <c r="C2545" i="4"/>
  <c r="I2545" i="4"/>
  <c r="N2545" i="4"/>
  <c r="O2545" i="4"/>
  <c r="C2533" i="4"/>
  <c r="I2533" i="4"/>
  <c r="N2533" i="4"/>
  <c r="O2533" i="4"/>
  <c r="C2521" i="4"/>
  <c r="I2521" i="4"/>
  <c r="N2521" i="4"/>
  <c r="O2521" i="4"/>
  <c r="C2509" i="4"/>
  <c r="I2509" i="4"/>
  <c r="N2509" i="4"/>
  <c r="O2509" i="4"/>
  <c r="I2497" i="4"/>
  <c r="N2497" i="4"/>
  <c r="O2497" i="4"/>
  <c r="C2497" i="4"/>
  <c r="I2485" i="4"/>
  <c r="N2485" i="4"/>
  <c r="O2485" i="4"/>
  <c r="C2485" i="4"/>
  <c r="I2473" i="4"/>
  <c r="N2473" i="4"/>
  <c r="O2473" i="4"/>
  <c r="C2473" i="4"/>
  <c r="I2461" i="4"/>
  <c r="N2461" i="4"/>
  <c r="O2461" i="4"/>
  <c r="C2461" i="4"/>
  <c r="I2449" i="4"/>
  <c r="N2449" i="4"/>
  <c r="O2449" i="4"/>
  <c r="C2449" i="4"/>
  <c r="I2437" i="4"/>
  <c r="N2437" i="4"/>
  <c r="O2437" i="4"/>
  <c r="C2437" i="4"/>
  <c r="I2425" i="4"/>
  <c r="N2425" i="4"/>
  <c r="O2425" i="4"/>
  <c r="C2425" i="4"/>
  <c r="C4056" i="4"/>
  <c r="C4053" i="4"/>
  <c r="C4050" i="4"/>
  <c r="Y4050" i="4" s="1"/>
  <c r="AC4050" i="4" s="1"/>
  <c r="I4043" i="4"/>
  <c r="O4041" i="4"/>
  <c r="I4034" i="4"/>
  <c r="N4032" i="4"/>
  <c r="C4031" i="4"/>
  <c r="Y4031" i="4" s="1"/>
  <c r="AC4031" i="4" s="1"/>
  <c r="N4028" i="4"/>
  <c r="N4026" i="4"/>
  <c r="C4025" i="4"/>
  <c r="N4022" i="4"/>
  <c r="O4005" i="4"/>
  <c r="O4001" i="4"/>
  <c r="I3999" i="4"/>
  <c r="C3987" i="4"/>
  <c r="Y3987" i="4" s="1"/>
  <c r="AC3987" i="4" s="1"/>
  <c r="O3965" i="4"/>
  <c r="C3964" i="4"/>
  <c r="Y3964" i="4" s="1"/>
  <c r="AC3964" i="4" s="1"/>
  <c r="I3961" i="4"/>
  <c r="C3951" i="4"/>
  <c r="Y3951" i="4" s="1"/>
  <c r="AC3951" i="4" s="1"/>
  <c r="O3946" i="4"/>
  <c r="O3929" i="4"/>
  <c r="O3920" i="4"/>
  <c r="O3911" i="4"/>
  <c r="N3902" i="4"/>
  <c r="C3878" i="4"/>
  <c r="N3868" i="4"/>
  <c r="N3856" i="4"/>
  <c r="N3844" i="4"/>
  <c r="N3832" i="4"/>
  <c r="N3820" i="4"/>
  <c r="N3808" i="4"/>
  <c r="N3796" i="4"/>
  <c r="N3784" i="4"/>
  <c r="N3772" i="4"/>
  <c r="O3757" i="4"/>
  <c r="O3739" i="4"/>
  <c r="C3722" i="4"/>
  <c r="C3686" i="4"/>
  <c r="N3661" i="4"/>
  <c r="C3567" i="4"/>
  <c r="C3314" i="4"/>
  <c r="O2931" i="4"/>
  <c r="C2375" i="4"/>
  <c r="I2375" i="4"/>
  <c r="O2375" i="4"/>
  <c r="N2375" i="4"/>
  <c r="I2373" i="4"/>
  <c r="O2373" i="4"/>
  <c r="C2373" i="4"/>
  <c r="N2373" i="4"/>
  <c r="I2241" i="4"/>
  <c r="N2241" i="4"/>
  <c r="O2241" i="4"/>
  <c r="C2241" i="4"/>
  <c r="I2145" i="4"/>
  <c r="N2145" i="4"/>
  <c r="O2145" i="4"/>
  <c r="C2145" i="4"/>
  <c r="I2073" i="4"/>
  <c r="N2073" i="4"/>
  <c r="O2073" i="4"/>
  <c r="C2073" i="4"/>
  <c r="C2360" i="4"/>
  <c r="I2360" i="4"/>
  <c r="N2360" i="4"/>
  <c r="O2360" i="4"/>
  <c r="I2370" i="4"/>
  <c r="N2370" i="4"/>
  <c r="O2370" i="4"/>
  <c r="C2370" i="4"/>
  <c r="I2286" i="4"/>
  <c r="N2286" i="4"/>
  <c r="O2286" i="4"/>
  <c r="C2286" i="4"/>
  <c r="I2214" i="4"/>
  <c r="N2214" i="4"/>
  <c r="O2214" i="4"/>
  <c r="C2214" i="4"/>
  <c r="C2369" i="4"/>
  <c r="I2369" i="4"/>
  <c r="O2369" i="4"/>
  <c r="N2369" i="4"/>
  <c r="C2297" i="4"/>
  <c r="I2297" i="4"/>
  <c r="N2297" i="4"/>
  <c r="O2297" i="4"/>
  <c r="C2237" i="4"/>
  <c r="O2237" i="4"/>
  <c r="N2237" i="4"/>
  <c r="I2237" i="4"/>
  <c r="I2391" i="4"/>
  <c r="C2391" i="4"/>
  <c r="N2391" i="4"/>
  <c r="O2391" i="4"/>
  <c r="I2413" i="4"/>
  <c r="N2413" i="4"/>
  <c r="O2413" i="4"/>
  <c r="C2413" i="4"/>
  <c r="I2401" i="4"/>
  <c r="O2401" i="4"/>
  <c r="C2401" i="4"/>
  <c r="N2401" i="4"/>
  <c r="I2389" i="4"/>
  <c r="O2389" i="4"/>
  <c r="C2389" i="4"/>
  <c r="N2389" i="4"/>
  <c r="I2377" i="4"/>
  <c r="O2377" i="4"/>
  <c r="N2377" i="4"/>
  <c r="C2377" i="4"/>
  <c r="I2365" i="4"/>
  <c r="O2365" i="4"/>
  <c r="C2365" i="4"/>
  <c r="N2365" i="4"/>
  <c r="I2353" i="4"/>
  <c r="O2353" i="4"/>
  <c r="C2353" i="4"/>
  <c r="N2353" i="4"/>
  <c r="I2341" i="4"/>
  <c r="O2341" i="4"/>
  <c r="N2341" i="4"/>
  <c r="C2341" i="4"/>
  <c r="I2329" i="4"/>
  <c r="O2329" i="4"/>
  <c r="C2329" i="4"/>
  <c r="N2329" i="4"/>
  <c r="I2317" i="4"/>
  <c r="N2317" i="4"/>
  <c r="O2317" i="4"/>
  <c r="C2317" i="4"/>
  <c r="I2305" i="4"/>
  <c r="N2305" i="4"/>
  <c r="O2305" i="4"/>
  <c r="C2305" i="4"/>
  <c r="N2293" i="4"/>
  <c r="O2293" i="4"/>
  <c r="C2293" i="4"/>
  <c r="I2293" i="4"/>
  <c r="O2281" i="4"/>
  <c r="C2281" i="4"/>
  <c r="N2281" i="4"/>
  <c r="I2281" i="4"/>
  <c r="N2269" i="4"/>
  <c r="O2269" i="4"/>
  <c r="C2269" i="4"/>
  <c r="I2269" i="4"/>
  <c r="N2257" i="4"/>
  <c r="O2257" i="4"/>
  <c r="C2257" i="4"/>
  <c r="I2257" i="4"/>
  <c r="N2245" i="4"/>
  <c r="O2245" i="4"/>
  <c r="C2245" i="4"/>
  <c r="I2245" i="4"/>
  <c r="N2233" i="4"/>
  <c r="O2233" i="4"/>
  <c r="C2233" i="4"/>
  <c r="I2233" i="4"/>
  <c r="N2221" i="4"/>
  <c r="O2221" i="4"/>
  <c r="C2221" i="4"/>
  <c r="I2221" i="4"/>
  <c r="N2209" i="4"/>
  <c r="O2209" i="4"/>
  <c r="C2209" i="4"/>
  <c r="I2209" i="4"/>
  <c r="N2197" i="4"/>
  <c r="O2197" i="4"/>
  <c r="C2197" i="4"/>
  <c r="I2197" i="4"/>
  <c r="N2185" i="4"/>
  <c r="O2185" i="4"/>
  <c r="C2185" i="4"/>
  <c r="I2185" i="4"/>
  <c r="N2173" i="4"/>
  <c r="O2173" i="4"/>
  <c r="C2173" i="4"/>
  <c r="I2173" i="4"/>
  <c r="N2161" i="4"/>
  <c r="O2161" i="4"/>
  <c r="C2161" i="4"/>
  <c r="I2161" i="4"/>
  <c r="N2149" i="4"/>
  <c r="O2149" i="4"/>
  <c r="C2149" i="4"/>
  <c r="I2149" i="4"/>
  <c r="N2137" i="4"/>
  <c r="O2137" i="4"/>
  <c r="C2137" i="4"/>
  <c r="I2137" i="4"/>
  <c r="N2125" i="4"/>
  <c r="O2125" i="4"/>
  <c r="C2125" i="4"/>
  <c r="I2125" i="4"/>
  <c r="N2113" i="4"/>
  <c r="O2113" i="4"/>
  <c r="C2113" i="4"/>
  <c r="I2113" i="4"/>
  <c r="N2101" i="4"/>
  <c r="O2101" i="4"/>
  <c r="C2101" i="4"/>
  <c r="I2101" i="4"/>
  <c r="N2089" i="4"/>
  <c r="O2089" i="4"/>
  <c r="C2089" i="4"/>
  <c r="I2089" i="4"/>
  <c r="N2077" i="4"/>
  <c r="O2077" i="4"/>
  <c r="C2077" i="4"/>
  <c r="I2077" i="4"/>
  <c r="N2065" i="4"/>
  <c r="O2065" i="4"/>
  <c r="C2065" i="4"/>
  <c r="I2065" i="4"/>
  <c r="N2053" i="4"/>
  <c r="O2053" i="4"/>
  <c r="C2053" i="4"/>
  <c r="I2053" i="4"/>
  <c r="N2041" i="4"/>
  <c r="O2041" i="4"/>
  <c r="C2041" i="4"/>
  <c r="I2041" i="4"/>
  <c r="O2029" i="4"/>
  <c r="C2029" i="4"/>
  <c r="I2029" i="4"/>
  <c r="N2029" i="4"/>
  <c r="O2017" i="4"/>
  <c r="C2017" i="4"/>
  <c r="I2017" i="4"/>
  <c r="N2017" i="4"/>
  <c r="I2005" i="4"/>
  <c r="N2005" i="4"/>
  <c r="O2005" i="4"/>
  <c r="C2005" i="4"/>
  <c r="C1993" i="4"/>
  <c r="N1993" i="4"/>
  <c r="O1993" i="4"/>
  <c r="I1993" i="4"/>
  <c r="C1981" i="4"/>
  <c r="O1981" i="4"/>
  <c r="N1981" i="4"/>
  <c r="I1981" i="4"/>
  <c r="C1969" i="4"/>
  <c r="O1969" i="4"/>
  <c r="I1969" i="4"/>
  <c r="N1969" i="4"/>
  <c r="C1957" i="4"/>
  <c r="O1957" i="4"/>
  <c r="I1957" i="4"/>
  <c r="N1957" i="4"/>
  <c r="I1945" i="4"/>
  <c r="O1945" i="4"/>
  <c r="C1945" i="4"/>
  <c r="N1945" i="4"/>
  <c r="I1933" i="4"/>
  <c r="C1933" i="4"/>
  <c r="N1933" i="4"/>
  <c r="O1933" i="4"/>
  <c r="C1921" i="4"/>
  <c r="I1921" i="4"/>
  <c r="N1921" i="4"/>
  <c r="O1921" i="4"/>
  <c r="I1909" i="4"/>
  <c r="N1909" i="4"/>
  <c r="C1909" i="4"/>
  <c r="O1909" i="4"/>
  <c r="C1897" i="4"/>
  <c r="I1897" i="4"/>
  <c r="N1897" i="4"/>
  <c r="O1897" i="4"/>
  <c r="I1885" i="4"/>
  <c r="N1885" i="4"/>
  <c r="O1885" i="4"/>
  <c r="C1885" i="4"/>
  <c r="I1873" i="4"/>
  <c r="N1873" i="4"/>
  <c r="O1873" i="4"/>
  <c r="C1873" i="4"/>
  <c r="I1861" i="4"/>
  <c r="N1861" i="4"/>
  <c r="O1861" i="4"/>
  <c r="C1861" i="4"/>
  <c r="I1849" i="4"/>
  <c r="N1849" i="4"/>
  <c r="O1849" i="4"/>
  <c r="C1849" i="4"/>
  <c r="I1837" i="4"/>
  <c r="N1837" i="4"/>
  <c r="O1837" i="4"/>
  <c r="C1837" i="4"/>
  <c r="N1825" i="4"/>
  <c r="O1825" i="4"/>
  <c r="C1825" i="4"/>
  <c r="I1825" i="4"/>
  <c r="N1813" i="4"/>
  <c r="O1813" i="4"/>
  <c r="C1813" i="4"/>
  <c r="I1813" i="4"/>
  <c r="O1801" i="4"/>
  <c r="C1801" i="4"/>
  <c r="I1801" i="4"/>
  <c r="N1801" i="4"/>
  <c r="O1789" i="4"/>
  <c r="C1789" i="4"/>
  <c r="N1789" i="4"/>
  <c r="I1789" i="4"/>
  <c r="O1777" i="4"/>
  <c r="I1777" i="4"/>
  <c r="C1777" i="4"/>
  <c r="N1777" i="4"/>
  <c r="C1765" i="4"/>
  <c r="I1765" i="4"/>
  <c r="N1765" i="4"/>
  <c r="O1765" i="4"/>
  <c r="C1753" i="4"/>
  <c r="I1753" i="4"/>
  <c r="N1753" i="4"/>
  <c r="O1753" i="4"/>
  <c r="N1741" i="4"/>
  <c r="O1741" i="4"/>
  <c r="I1741" i="4"/>
  <c r="C1741" i="4"/>
  <c r="N1729" i="4"/>
  <c r="C1729" i="4"/>
  <c r="O1729" i="4"/>
  <c r="I1729" i="4"/>
  <c r="C1717" i="4"/>
  <c r="I1717" i="4"/>
  <c r="N1717" i="4"/>
  <c r="O1717" i="4"/>
  <c r="C1705" i="4"/>
  <c r="I1705" i="4"/>
  <c r="O1705" i="4"/>
  <c r="N1705" i="4"/>
  <c r="C1693" i="4"/>
  <c r="I1693" i="4"/>
  <c r="O1693" i="4"/>
  <c r="N1693" i="4"/>
  <c r="C1681" i="4"/>
  <c r="I1681" i="4"/>
  <c r="O1681" i="4"/>
  <c r="N1681" i="4"/>
  <c r="C1669" i="4"/>
  <c r="I1669" i="4"/>
  <c r="N1669" i="4"/>
  <c r="O1669" i="4"/>
  <c r="C1657" i="4"/>
  <c r="I1657" i="4"/>
  <c r="N1657" i="4"/>
  <c r="O1657" i="4"/>
  <c r="C1645" i="4"/>
  <c r="I1645" i="4"/>
  <c r="N1645" i="4"/>
  <c r="O1645" i="4"/>
  <c r="C1633" i="4"/>
  <c r="I1633" i="4"/>
  <c r="N1633" i="4"/>
  <c r="O1633" i="4"/>
  <c r="C1621" i="4"/>
  <c r="I1621" i="4"/>
  <c r="N1621" i="4"/>
  <c r="O1621" i="4"/>
  <c r="C1609" i="4"/>
  <c r="I1609" i="4"/>
  <c r="N1609" i="4"/>
  <c r="O1609" i="4"/>
  <c r="C1597" i="4"/>
  <c r="I1597" i="4"/>
  <c r="N1597" i="4"/>
  <c r="O1597" i="4"/>
  <c r="C1585" i="4"/>
  <c r="I1585" i="4"/>
  <c r="N1585" i="4"/>
  <c r="O1585" i="4"/>
  <c r="C1573" i="4"/>
  <c r="I1573" i="4"/>
  <c r="N1573" i="4"/>
  <c r="O1573" i="4"/>
  <c r="C1561" i="4"/>
  <c r="I1561" i="4"/>
  <c r="N1561" i="4"/>
  <c r="O1561" i="4"/>
  <c r="C1549" i="4"/>
  <c r="I1549" i="4"/>
  <c r="N1549" i="4"/>
  <c r="O1549" i="4"/>
  <c r="C1537" i="4"/>
  <c r="I1537" i="4"/>
  <c r="N1537" i="4"/>
  <c r="O1537" i="4"/>
  <c r="C1525" i="4"/>
  <c r="I1525" i="4"/>
  <c r="N1525" i="4"/>
  <c r="O1525" i="4"/>
  <c r="I1513" i="4"/>
  <c r="N1513" i="4"/>
  <c r="O1513" i="4"/>
  <c r="C1513" i="4"/>
  <c r="I1501" i="4"/>
  <c r="N1501" i="4"/>
  <c r="O1501" i="4"/>
  <c r="C1501" i="4"/>
  <c r="I1489" i="4"/>
  <c r="N1489" i="4"/>
  <c r="O1489" i="4"/>
  <c r="C1489" i="4"/>
  <c r="I1477" i="4"/>
  <c r="N1477" i="4"/>
  <c r="O1477" i="4"/>
  <c r="C1477" i="4"/>
  <c r="I1465" i="4"/>
  <c r="N1465" i="4"/>
  <c r="O1465" i="4"/>
  <c r="C1465" i="4"/>
  <c r="I1453" i="4"/>
  <c r="N1453" i="4"/>
  <c r="O1453" i="4"/>
  <c r="C1453" i="4"/>
  <c r="I1441" i="4"/>
  <c r="N1441" i="4"/>
  <c r="O1441" i="4"/>
  <c r="C1441" i="4"/>
  <c r="I1429" i="4"/>
  <c r="N1429" i="4"/>
  <c r="O1429" i="4"/>
  <c r="C1429" i="4"/>
  <c r="I1417" i="4"/>
  <c r="N1417" i="4"/>
  <c r="O1417" i="4"/>
  <c r="C1417" i="4"/>
  <c r="I1405" i="4"/>
  <c r="N1405" i="4"/>
  <c r="O1405" i="4"/>
  <c r="C1405" i="4"/>
  <c r="C1393" i="4"/>
  <c r="I1393" i="4"/>
  <c r="N1393" i="4"/>
  <c r="O1393" i="4"/>
  <c r="I1381" i="4"/>
  <c r="N1381" i="4"/>
  <c r="O1381" i="4"/>
  <c r="C1381" i="4"/>
  <c r="C1369" i="4"/>
  <c r="I1369" i="4"/>
  <c r="O1369" i="4"/>
  <c r="N1369" i="4"/>
  <c r="I1357" i="4"/>
  <c r="N1357" i="4"/>
  <c r="O1357" i="4"/>
  <c r="C1357" i="4"/>
  <c r="I1345" i="4"/>
  <c r="N1345" i="4"/>
  <c r="O1345" i="4"/>
  <c r="C1345" i="4"/>
  <c r="C1333" i="4"/>
  <c r="N1333" i="4"/>
  <c r="O1333" i="4"/>
  <c r="I1333" i="4"/>
  <c r="C1321" i="4"/>
  <c r="N1321" i="4"/>
  <c r="I1321" i="4"/>
  <c r="O1321" i="4"/>
  <c r="C1309" i="4"/>
  <c r="N1309" i="4"/>
  <c r="I1309" i="4"/>
  <c r="O1309" i="4"/>
  <c r="C1297" i="4"/>
  <c r="I1297" i="4"/>
  <c r="O1297" i="4"/>
  <c r="N1297" i="4"/>
  <c r="C1285" i="4"/>
  <c r="I1285" i="4"/>
  <c r="O1285" i="4"/>
  <c r="N1285" i="4"/>
  <c r="C1273" i="4"/>
  <c r="I1273" i="4"/>
  <c r="N1273" i="4"/>
  <c r="O1273" i="4"/>
  <c r="C1261" i="4"/>
  <c r="I1261" i="4"/>
  <c r="N1261" i="4"/>
  <c r="O1261" i="4"/>
  <c r="C1249" i="4"/>
  <c r="I1249" i="4"/>
  <c r="N1249" i="4"/>
  <c r="O1249" i="4"/>
  <c r="C1237" i="4"/>
  <c r="I1237" i="4"/>
  <c r="N1237" i="4"/>
  <c r="O1237" i="4"/>
  <c r="I1225" i="4"/>
  <c r="N1225" i="4"/>
  <c r="O1225" i="4"/>
  <c r="C1225" i="4"/>
  <c r="I1213" i="4"/>
  <c r="N1213" i="4"/>
  <c r="O1213" i="4"/>
  <c r="C1213" i="4"/>
  <c r="I1201" i="4"/>
  <c r="N1201" i="4"/>
  <c r="O1201" i="4"/>
  <c r="C1201" i="4"/>
  <c r="N1189" i="4"/>
  <c r="O1189" i="4"/>
  <c r="C1189" i="4"/>
  <c r="I1189" i="4"/>
  <c r="N1177" i="4"/>
  <c r="O1177" i="4"/>
  <c r="C1177" i="4"/>
  <c r="I1177" i="4"/>
  <c r="I1165" i="4"/>
  <c r="N1165" i="4"/>
  <c r="O1165" i="4"/>
  <c r="C1165" i="4"/>
  <c r="I1153" i="4"/>
  <c r="N1153" i="4"/>
  <c r="O1153" i="4"/>
  <c r="C1153" i="4"/>
  <c r="I1141" i="4"/>
  <c r="N1141" i="4"/>
  <c r="O1141" i="4"/>
  <c r="C1141" i="4"/>
  <c r="I1129" i="4"/>
  <c r="N1129" i="4"/>
  <c r="O1129" i="4"/>
  <c r="C1129" i="4"/>
  <c r="I1117" i="4"/>
  <c r="N1117" i="4"/>
  <c r="O1117" i="4"/>
  <c r="C1117" i="4"/>
  <c r="I1105" i="4"/>
  <c r="N1105" i="4"/>
  <c r="O1105" i="4"/>
  <c r="C1105" i="4"/>
  <c r="I1093" i="4"/>
  <c r="N1093" i="4"/>
  <c r="O1093" i="4"/>
  <c r="C1093" i="4"/>
  <c r="I1081" i="4"/>
  <c r="N1081" i="4"/>
  <c r="O1081" i="4"/>
  <c r="C1081" i="4"/>
  <c r="N1069" i="4"/>
  <c r="O1069" i="4"/>
  <c r="C1069" i="4"/>
  <c r="I1069" i="4"/>
  <c r="I1057" i="4"/>
  <c r="N1057" i="4"/>
  <c r="O1057" i="4"/>
  <c r="C1057" i="4"/>
  <c r="I1045" i="4"/>
  <c r="C1045" i="4"/>
  <c r="N1045" i="4"/>
  <c r="O1045" i="4"/>
  <c r="I1033" i="4"/>
  <c r="O1033" i="4"/>
  <c r="C1033" i="4"/>
  <c r="N1033" i="4"/>
  <c r="I1021" i="4"/>
  <c r="N1021" i="4"/>
  <c r="O1021" i="4"/>
  <c r="C1021" i="4"/>
  <c r="I1009" i="4"/>
  <c r="C1009" i="4"/>
  <c r="N1009" i="4"/>
  <c r="O1009" i="4"/>
  <c r="I997" i="4"/>
  <c r="O997" i="4"/>
  <c r="C997" i="4"/>
  <c r="N997" i="4"/>
  <c r="I985" i="4"/>
  <c r="N985" i="4"/>
  <c r="O985" i="4"/>
  <c r="C985" i="4"/>
  <c r="I973" i="4"/>
  <c r="C973" i="4"/>
  <c r="N973" i="4"/>
  <c r="O973" i="4"/>
  <c r="I961" i="4"/>
  <c r="N961" i="4"/>
  <c r="O961" i="4"/>
  <c r="C961" i="4"/>
  <c r="I949" i="4"/>
  <c r="N949" i="4"/>
  <c r="O949" i="4"/>
  <c r="C949" i="4"/>
  <c r="C937" i="4"/>
  <c r="I937" i="4"/>
  <c r="N937" i="4"/>
  <c r="O937" i="4"/>
  <c r="C925" i="4"/>
  <c r="O925" i="4"/>
  <c r="I925" i="4"/>
  <c r="N925" i="4"/>
  <c r="C913" i="4"/>
  <c r="I913" i="4"/>
  <c r="N913" i="4"/>
  <c r="O913" i="4"/>
  <c r="C901" i="4"/>
  <c r="I901" i="4"/>
  <c r="N901" i="4"/>
  <c r="O901" i="4"/>
  <c r="C889" i="4"/>
  <c r="I889" i="4"/>
  <c r="O889" i="4"/>
  <c r="N889" i="4"/>
  <c r="C877" i="4"/>
  <c r="I877" i="4"/>
  <c r="N877" i="4"/>
  <c r="O877" i="4"/>
  <c r="C865" i="4"/>
  <c r="I865" i="4"/>
  <c r="N865" i="4"/>
  <c r="O865" i="4"/>
  <c r="C853" i="4"/>
  <c r="I853" i="4"/>
  <c r="N853" i="4"/>
  <c r="O853" i="4"/>
  <c r="C841" i="4"/>
  <c r="I841" i="4"/>
  <c r="N841" i="4"/>
  <c r="O841" i="4"/>
  <c r="C829" i="4"/>
  <c r="I829" i="4"/>
  <c r="N829" i="4"/>
  <c r="O829" i="4"/>
  <c r="C817" i="4"/>
  <c r="I817" i="4"/>
  <c r="N817" i="4"/>
  <c r="O817" i="4"/>
  <c r="C805" i="4"/>
  <c r="I805" i="4"/>
  <c r="N805" i="4"/>
  <c r="O805" i="4"/>
  <c r="C793" i="4"/>
  <c r="I793" i="4"/>
  <c r="N793" i="4"/>
  <c r="O793" i="4"/>
  <c r="I781" i="4"/>
  <c r="N781" i="4"/>
  <c r="O781" i="4"/>
  <c r="C781" i="4"/>
  <c r="I769" i="4"/>
  <c r="N769" i="4"/>
  <c r="C769" i="4"/>
  <c r="O769" i="4"/>
  <c r="I757" i="4"/>
  <c r="N757" i="4"/>
  <c r="O757" i="4"/>
  <c r="C757" i="4"/>
  <c r="I745" i="4"/>
  <c r="N745" i="4"/>
  <c r="O745" i="4"/>
  <c r="C745" i="4"/>
  <c r="I733" i="4"/>
  <c r="N733" i="4"/>
  <c r="C733" i="4"/>
  <c r="O733" i="4"/>
  <c r="I721" i="4"/>
  <c r="N721" i="4"/>
  <c r="C721" i="4"/>
  <c r="O721" i="4"/>
  <c r="I709" i="4"/>
  <c r="N709" i="4"/>
  <c r="O709" i="4"/>
  <c r="C709" i="4"/>
  <c r="C697" i="4"/>
  <c r="I697" i="4"/>
  <c r="N697" i="4"/>
  <c r="O697" i="4"/>
  <c r="C685" i="4"/>
  <c r="N685" i="4"/>
  <c r="O685" i="4"/>
  <c r="I685" i="4"/>
  <c r="C673" i="4"/>
  <c r="N673" i="4"/>
  <c r="O673" i="4"/>
  <c r="I673" i="4"/>
  <c r="C661" i="4"/>
  <c r="N661" i="4"/>
  <c r="O661" i="4"/>
  <c r="I661" i="4"/>
  <c r="C649" i="4"/>
  <c r="N649" i="4"/>
  <c r="O649" i="4"/>
  <c r="I649" i="4"/>
  <c r="C637" i="4"/>
  <c r="N637" i="4"/>
  <c r="O637" i="4"/>
  <c r="I637" i="4"/>
  <c r="N625" i="4"/>
  <c r="O625" i="4"/>
  <c r="C625" i="4"/>
  <c r="I625" i="4"/>
  <c r="I613" i="4"/>
  <c r="N613" i="4"/>
  <c r="C613" i="4"/>
  <c r="O613" i="4"/>
  <c r="I601" i="4"/>
  <c r="N601" i="4"/>
  <c r="O601" i="4"/>
  <c r="C601" i="4"/>
  <c r="I589" i="4"/>
  <c r="N589" i="4"/>
  <c r="O589" i="4"/>
  <c r="C589" i="4"/>
  <c r="I577" i="4"/>
  <c r="N577" i="4"/>
  <c r="C577" i="4"/>
  <c r="O577" i="4"/>
  <c r="C565" i="4"/>
  <c r="I565" i="4"/>
  <c r="N565" i="4"/>
  <c r="O565" i="4"/>
  <c r="I553" i="4"/>
  <c r="O553" i="4"/>
  <c r="C553" i="4"/>
  <c r="N553" i="4"/>
  <c r="I541" i="4"/>
  <c r="N541" i="4"/>
  <c r="C541" i="4"/>
  <c r="O541" i="4"/>
  <c r="I529" i="4"/>
  <c r="C529" i="4"/>
  <c r="N529" i="4"/>
  <c r="O529" i="4"/>
  <c r="I517" i="4"/>
  <c r="O517" i="4"/>
  <c r="C517" i="4"/>
  <c r="N517" i="4"/>
  <c r="I505" i="4"/>
  <c r="O505" i="4"/>
  <c r="N505" i="4"/>
  <c r="C505" i="4"/>
  <c r="I493" i="4"/>
  <c r="N493" i="4"/>
  <c r="O493" i="4"/>
  <c r="C493" i="4"/>
  <c r="I481" i="4"/>
  <c r="N481" i="4"/>
  <c r="O481" i="4"/>
  <c r="C481" i="4"/>
  <c r="I469" i="4"/>
  <c r="N469" i="4"/>
  <c r="O469" i="4"/>
  <c r="C469" i="4"/>
  <c r="I457" i="4"/>
  <c r="N457" i="4"/>
  <c r="O457" i="4"/>
  <c r="C457" i="4"/>
  <c r="I445" i="4"/>
  <c r="N445" i="4"/>
  <c r="O445" i="4"/>
  <c r="C445" i="4"/>
  <c r="I433" i="4"/>
  <c r="N433" i="4"/>
  <c r="O433" i="4"/>
  <c r="C433" i="4"/>
  <c r="I421" i="4"/>
  <c r="N421" i="4"/>
  <c r="O421" i="4"/>
  <c r="C421" i="4"/>
  <c r="I409" i="4"/>
  <c r="N409" i="4"/>
  <c r="O409" i="4"/>
  <c r="C409" i="4"/>
  <c r="I397" i="4"/>
  <c r="N397" i="4"/>
  <c r="O397" i="4"/>
  <c r="C397" i="4"/>
  <c r="I385" i="4"/>
  <c r="N385" i="4"/>
  <c r="O385" i="4"/>
  <c r="C385" i="4"/>
  <c r="I373" i="4"/>
  <c r="N373" i="4"/>
  <c r="O373" i="4"/>
  <c r="C373" i="4"/>
  <c r="I361" i="4"/>
  <c r="N361" i="4"/>
  <c r="O361" i="4"/>
  <c r="C361" i="4"/>
  <c r="I349" i="4"/>
  <c r="N349" i="4"/>
  <c r="O349" i="4"/>
  <c r="C349" i="4"/>
  <c r="I337" i="4"/>
  <c r="N337" i="4"/>
  <c r="O337" i="4"/>
  <c r="C337" i="4"/>
  <c r="N325" i="4"/>
  <c r="O325" i="4"/>
  <c r="C325" i="4"/>
  <c r="I325" i="4"/>
  <c r="N313" i="4"/>
  <c r="O313" i="4"/>
  <c r="I313" i="4"/>
  <c r="C313" i="4"/>
  <c r="O301" i="4"/>
  <c r="I301" i="4"/>
  <c r="C301" i="4"/>
  <c r="N301" i="4"/>
  <c r="O289" i="4"/>
  <c r="I289" i="4"/>
  <c r="N289" i="4"/>
  <c r="C289" i="4"/>
  <c r="O277" i="4"/>
  <c r="I277" i="4"/>
  <c r="N277" i="4"/>
  <c r="C277" i="4"/>
  <c r="O265" i="4"/>
  <c r="I265" i="4"/>
  <c r="C265" i="4"/>
  <c r="N265" i="4"/>
  <c r="O253" i="4"/>
  <c r="I253" i="4"/>
  <c r="N253" i="4"/>
  <c r="C253" i="4"/>
  <c r="I241" i="4"/>
  <c r="O241" i="4"/>
  <c r="C241" i="4"/>
  <c r="N241" i="4"/>
  <c r="I229" i="4"/>
  <c r="N229" i="4"/>
  <c r="C229" i="4"/>
  <c r="O229" i="4"/>
  <c r="I217" i="4"/>
  <c r="N217" i="4"/>
  <c r="O217" i="4"/>
  <c r="C217" i="4"/>
  <c r="I205" i="4"/>
  <c r="O205" i="4"/>
  <c r="N205" i="4"/>
  <c r="C205" i="4"/>
  <c r="I193" i="4"/>
  <c r="O193" i="4"/>
  <c r="N193" i="4"/>
  <c r="C193" i="4"/>
  <c r="I181" i="4"/>
  <c r="O181" i="4"/>
  <c r="C181" i="4"/>
  <c r="N181" i="4"/>
  <c r="I169" i="4"/>
  <c r="O169" i="4"/>
  <c r="C169" i="4"/>
  <c r="N169" i="4"/>
  <c r="I157" i="4"/>
  <c r="O157" i="4"/>
  <c r="C157" i="4"/>
  <c r="N157" i="4"/>
  <c r="I145" i="4"/>
  <c r="N145" i="4"/>
  <c r="O145" i="4"/>
  <c r="C145" i="4"/>
  <c r="I133" i="4"/>
  <c r="N133" i="4"/>
  <c r="O133" i="4"/>
  <c r="C133" i="4"/>
  <c r="I121" i="4"/>
  <c r="N121" i="4"/>
  <c r="O121" i="4"/>
  <c r="C121" i="4"/>
  <c r="I109" i="4"/>
  <c r="N109" i="4"/>
  <c r="O109" i="4"/>
  <c r="C109" i="4"/>
  <c r="I97" i="4"/>
  <c r="N97" i="4"/>
  <c r="O97" i="4"/>
  <c r="C97" i="4"/>
  <c r="I85" i="4"/>
  <c r="N85" i="4"/>
  <c r="O85" i="4"/>
  <c r="C85" i="4"/>
  <c r="I73" i="4"/>
  <c r="N73" i="4"/>
  <c r="O73" i="4"/>
  <c r="C73" i="4"/>
  <c r="I61" i="4"/>
  <c r="N61" i="4"/>
  <c r="O61" i="4"/>
  <c r="C61" i="4"/>
  <c r="I49" i="4"/>
  <c r="N49" i="4"/>
  <c r="O49" i="4"/>
  <c r="C49" i="4"/>
  <c r="C4020" i="4"/>
  <c r="Y4020" i="4" s="1"/>
  <c r="AC4020" i="4" s="1"/>
  <c r="I4020" i="4"/>
  <c r="C4008" i="4"/>
  <c r="I4008" i="4"/>
  <c r="C3996" i="4"/>
  <c r="Y3996" i="4" s="1"/>
  <c r="AC3996" i="4" s="1"/>
  <c r="N3996" i="4"/>
  <c r="I3984" i="4"/>
  <c r="O3984" i="4"/>
  <c r="I3972" i="4"/>
  <c r="O3972" i="4"/>
  <c r="C3960" i="4"/>
  <c r="Y3960" i="4" s="1"/>
  <c r="AC3960" i="4" s="1"/>
  <c r="I3960" i="4"/>
  <c r="N3960" i="4"/>
  <c r="O3960" i="4"/>
  <c r="I3948" i="4"/>
  <c r="N3948" i="4"/>
  <c r="O3948" i="4"/>
  <c r="I3936" i="4"/>
  <c r="N3936" i="4"/>
  <c r="O3936" i="4"/>
  <c r="I3924" i="4"/>
  <c r="N3924" i="4"/>
  <c r="O3924" i="4"/>
  <c r="I3912" i="4"/>
  <c r="N3912" i="4"/>
  <c r="O3912" i="4"/>
  <c r="I3900" i="4"/>
  <c r="N3900" i="4"/>
  <c r="O3900" i="4"/>
  <c r="I3888" i="4"/>
  <c r="N3888" i="4"/>
  <c r="O3888" i="4"/>
  <c r="C3888" i="4"/>
  <c r="Y3888" i="4" s="1"/>
  <c r="AC3888" i="4" s="1"/>
  <c r="N3876" i="4"/>
  <c r="O3876" i="4"/>
  <c r="I3864" i="4"/>
  <c r="N3864" i="4"/>
  <c r="O3864" i="4"/>
  <c r="I3852" i="4"/>
  <c r="N3852" i="4"/>
  <c r="O3852" i="4"/>
  <c r="I3840" i="4"/>
  <c r="N3840" i="4"/>
  <c r="O3840" i="4"/>
  <c r="I3828" i="4"/>
  <c r="N3828" i="4"/>
  <c r="O3828" i="4"/>
  <c r="I3816" i="4"/>
  <c r="N3816" i="4"/>
  <c r="O3816" i="4"/>
  <c r="I3804" i="4"/>
  <c r="N3804" i="4"/>
  <c r="O3804" i="4"/>
  <c r="I3792" i="4"/>
  <c r="N3792" i="4"/>
  <c r="O3792" i="4"/>
  <c r="I3780" i="4"/>
  <c r="N3780" i="4"/>
  <c r="O3780" i="4"/>
  <c r="I3768" i="4"/>
  <c r="N3768" i="4"/>
  <c r="O3768" i="4"/>
  <c r="I3756" i="4"/>
  <c r="N3756" i="4"/>
  <c r="O3756" i="4"/>
  <c r="C3756" i="4"/>
  <c r="Y3756" i="4" s="1"/>
  <c r="AC3756" i="4" s="1"/>
  <c r="I3744" i="4"/>
  <c r="N3744" i="4"/>
  <c r="O3744" i="4"/>
  <c r="C3744" i="4"/>
  <c r="I3732" i="4"/>
  <c r="N3732" i="4"/>
  <c r="O3732" i="4"/>
  <c r="C3732" i="4"/>
  <c r="Y3732" i="4" s="1"/>
  <c r="AC3732" i="4" s="1"/>
  <c r="I3720" i="4"/>
  <c r="N3720" i="4"/>
  <c r="O3720" i="4"/>
  <c r="C3720" i="4"/>
  <c r="Y3720" i="4" s="1"/>
  <c r="AC3720" i="4" s="1"/>
  <c r="I3708" i="4"/>
  <c r="N3708" i="4"/>
  <c r="O3708" i="4"/>
  <c r="C3708" i="4"/>
  <c r="I3696" i="4"/>
  <c r="N3696" i="4"/>
  <c r="O3696" i="4"/>
  <c r="C3696" i="4"/>
  <c r="I3684" i="4"/>
  <c r="N3684" i="4"/>
  <c r="O3684" i="4"/>
  <c r="C3684" i="4"/>
  <c r="I3672" i="4"/>
  <c r="N3672" i="4"/>
  <c r="O3672" i="4"/>
  <c r="C3672" i="4"/>
  <c r="I3660" i="4"/>
  <c r="N3660" i="4"/>
  <c r="O3660" i="4"/>
  <c r="I3648" i="4"/>
  <c r="N3648" i="4"/>
  <c r="C3648" i="4"/>
  <c r="I3636" i="4"/>
  <c r="N3636" i="4"/>
  <c r="O3636" i="4"/>
  <c r="I3624" i="4"/>
  <c r="N3624" i="4"/>
  <c r="C3624" i="4"/>
  <c r="O3624" i="4"/>
  <c r="I3612" i="4"/>
  <c r="N3612" i="4"/>
  <c r="O3612" i="4"/>
  <c r="I3600" i="4"/>
  <c r="N3600" i="4"/>
  <c r="C3600" i="4"/>
  <c r="I3588" i="4"/>
  <c r="N3588" i="4"/>
  <c r="C3588" i="4"/>
  <c r="O3588" i="4"/>
  <c r="I3576" i="4"/>
  <c r="N3576" i="4"/>
  <c r="O3576" i="4"/>
  <c r="I3564" i="4"/>
  <c r="N3564" i="4"/>
  <c r="C3564" i="4"/>
  <c r="I3552" i="4"/>
  <c r="N3552" i="4"/>
  <c r="O3552" i="4"/>
  <c r="C3552" i="4"/>
  <c r="I3540" i="4"/>
  <c r="N3540" i="4"/>
  <c r="O3540" i="4"/>
  <c r="C3540" i="4"/>
  <c r="I3528" i="4"/>
  <c r="N3528" i="4"/>
  <c r="O3528" i="4"/>
  <c r="C3528" i="4"/>
  <c r="I3516" i="4"/>
  <c r="N3516" i="4"/>
  <c r="O3516" i="4"/>
  <c r="C3516" i="4"/>
  <c r="I3504" i="4"/>
  <c r="N3504" i="4"/>
  <c r="O3504" i="4"/>
  <c r="C3504" i="4"/>
  <c r="I3492" i="4"/>
  <c r="N3492" i="4"/>
  <c r="O3492" i="4"/>
  <c r="C3492" i="4"/>
  <c r="I3480" i="4"/>
  <c r="N3480" i="4"/>
  <c r="O3480" i="4"/>
  <c r="C3480" i="4"/>
  <c r="I3468" i="4"/>
  <c r="N3468" i="4"/>
  <c r="O3468" i="4"/>
  <c r="C3468" i="4"/>
  <c r="I3456" i="4"/>
  <c r="N3456" i="4"/>
  <c r="O3456" i="4"/>
  <c r="C3456" i="4"/>
  <c r="I3444" i="4"/>
  <c r="N3444" i="4"/>
  <c r="O3444" i="4"/>
  <c r="C3444" i="4"/>
  <c r="I3432" i="4"/>
  <c r="N3432" i="4"/>
  <c r="O3432" i="4"/>
  <c r="C3432" i="4"/>
  <c r="I3420" i="4"/>
  <c r="N3420" i="4"/>
  <c r="O3420" i="4"/>
  <c r="C3420" i="4"/>
  <c r="I3408" i="4"/>
  <c r="N3408" i="4"/>
  <c r="O3408" i="4"/>
  <c r="C3408" i="4"/>
  <c r="I3396" i="4"/>
  <c r="N3396" i="4"/>
  <c r="O3396" i="4"/>
  <c r="C3396" i="4"/>
  <c r="I3384" i="4"/>
  <c r="N3384" i="4"/>
  <c r="O3384" i="4"/>
  <c r="C3384" i="4"/>
  <c r="I3372" i="4"/>
  <c r="N3372" i="4"/>
  <c r="O3372" i="4"/>
  <c r="C3372" i="4"/>
  <c r="I3360" i="4"/>
  <c r="N3360" i="4"/>
  <c r="O3360" i="4"/>
  <c r="C3360" i="4"/>
  <c r="I3348" i="4"/>
  <c r="N3348" i="4"/>
  <c r="O3348" i="4"/>
  <c r="C3348" i="4"/>
  <c r="I3336" i="4"/>
  <c r="N3336" i="4"/>
  <c r="O3336" i="4"/>
  <c r="C3336" i="4"/>
  <c r="I3324" i="4"/>
  <c r="N3324" i="4"/>
  <c r="O3324" i="4"/>
  <c r="C3324" i="4"/>
  <c r="I3312" i="4"/>
  <c r="N3312" i="4"/>
  <c r="O3312" i="4"/>
  <c r="C3312" i="4"/>
  <c r="I3300" i="4"/>
  <c r="N3300" i="4"/>
  <c r="O3300" i="4"/>
  <c r="C3300" i="4"/>
  <c r="I3288" i="4"/>
  <c r="N3288" i="4"/>
  <c r="O3288" i="4"/>
  <c r="C3288" i="4"/>
  <c r="I3276" i="4"/>
  <c r="N3276" i="4"/>
  <c r="O3276" i="4"/>
  <c r="C3276" i="4"/>
  <c r="C3264" i="4"/>
  <c r="I3264" i="4"/>
  <c r="N3264" i="4"/>
  <c r="O3264" i="4"/>
  <c r="C3252" i="4"/>
  <c r="I3252" i="4"/>
  <c r="N3252" i="4"/>
  <c r="O3252" i="4"/>
  <c r="C3240" i="4"/>
  <c r="I3240" i="4"/>
  <c r="N3240" i="4"/>
  <c r="O3240" i="4"/>
  <c r="C3228" i="4"/>
  <c r="I3228" i="4"/>
  <c r="N3228" i="4"/>
  <c r="O3228" i="4"/>
  <c r="C3216" i="4"/>
  <c r="I3216" i="4"/>
  <c r="N3216" i="4"/>
  <c r="O3216" i="4"/>
  <c r="C3204" i="4"/>
  <c r="I3204" i="4"/>
  <c r="N3204" i="4"/>
  <c r="O3204" i="4"/>
  <c r="C3192" i="4"/>
  <c r="I3192" i="4"/>
  <c r="N3192" i="4"/>
  <c r="O3192" i="4"/>
  <c r="C3180" i="4"/>
  <c r="I3180" i="4"/>
  <c r="N3180" i="4"/>
  <c r="O3180" i="4"/>
  <c r="C3168" i="4"/>
  <c r="I3168" i="4"/>
  <c r="N3168" i="4"/>
  <c r="O3168" i="4"/>
  <c r="C3156" i="4"/>
  <c r="N3156" i="4"/>
  <c r="O3156" i="4"/>
  <c r="I3156" i="4"/>
  <c r="I3144" i="4"/>
  <c r="O3144" i="4"/>
  <c r="C3144" i="4"/>
  <c r="N3144" i="4"/>
  <c r="I3132" i="4"/>
  <c r="O3132" i="4"/>
  <c r="C3132" i="4"/>
  <c r="N3132" i="4"/>
  <c r="I3120" i="4"/>
  <c r="N3120" i="4"/>
  <c r="C3120" i="4"/>
  <c r="O3120" i="4"/>
  <c r="I3108" i="4"/>
  <c r="N3108" i="4"/>
  <c r="C3108" i="4"/>
  <c r="O3108" i="4"/>
  <c r="I3096" i="4"/>
  <c r="N3096" i="4"/>
  <c r="O3096" i="4"/>
  <c r="C3096" i="4"/>
  <c r="I3084" i="4"/>
  <c r="N3084" i="4"/>
  <c r="O3084" i="4"/>
  <c r="C3084" i="4"/>
  <c r="I3072" i="4"/>
  <c r="N3072" i="4"/>
  <c r="O3072" i="4"/>
  <c r="C3072" i="4"/>
  <c r="I3060" i="4"/>
  <c r="N3060" i="4"/>
  <c r="O3060" i="4"/>
  <c r="C3060" i="4"/>
  <c r="I3048" i="4"/>
  <c r="N3048" i="4"/>
  <c r="O3048" i="4"/>
  <c r="C3048" i="4"/>
  <c r="I3036" i="4"/>
  <c r="N3036" i="4"/>
  <c r="O3036" i="4"/>
  <c r="C3036" i="4"/>
  <c r="N3024" i="4"/>
  <c r="O3024" i="4"/>
  <c r="C3024" i="4"/>
  <c r="I3024" i="4"/>
  <c r="N3012" i="4"/>
  <c r="O3012" i="4"/>
  <c r="C3012" i="4"/>
  <c r="I3012" i="4"/>
  <c r="N3000" i="4"/>
  <c r="O3000" i="4"/>
  <c r="C3000" i="4"/>
  <c r="I3000" i="4"/>
  <c r="N2988" i="4"/>
  <c r="O2988" i="4"/>
  <c r="C2988" i="4"/>
  <c r="I2988" i="4"/>
  <c r="N2976" i="4"/>
  <c r="O2976" i="4"/>
  <c r="C2976" i="4"/>
  <c r="I2976" i="4"/>
  <c r="N2964" i="4"/>
  <c r="O2964" i="4"/>
  <c r="C2964" i="4"/>
  <c r="I2964" i="4"/>
  <c r="C2952" i="4"/>
  <c r="I2952" i="4"/>
  <c r="N2952" i="4"/>
  <c r="O2952" i="4"/>
  <c r="C2940" i="4"/>
  <c r="I2940" i="4"/>
  <c r="N2940" i="4"/>
  <c r="O2940" i="4"/>
  <c r="C2928" i="4"/>
  <c r="I2928" i="4"/>
  <c r="N2928" i="4"/>
  <c r="O2928" i="4"/>
  <c r="C2916" i="4"/>
  <c r="I2916" i="4"/>
  <c r="N2916" i="4"/>
  <c r="O2916" i="4"/>
  <c r="C2904" i="4"/>
  <c r="I2904" i="4"/>
  <c r="N2904" i="4"/>
  <c r="O2904" i="4"/>
  <c r="C2892" i="4"/>
  <c r="I2892" i="4"/>
  <c r="N2892" i="4"/>
  <c r="O2892" i="4"/>
  <c r="C2880" i="4"/>
  <c r="I2880" i="4"/>
  <c r="N2880" i="4"/>
  <c r="O2880" i="4"/>
  <c r="C2868" i="4"/>
  <c r="I2868" i="4"/>
  <c r="N2868" i="4"/>
  <c r="O2868" i="4"/>
  <c r="C2856" i="4"/>
  <c r="I2856" i="4"/>
  <c r="N2856" i="4"/>
  <c r="O2856" i="4"/>
  <c r="C2844" i="4"/>
  <c r="I2844" i="4"/>
  <c r="N2844" i="4"/>
  <c r="O2844" i="4"/>
  <c r="C2832" i="4"/>
  <c r="I2832" i="4"/>
  <c r="N2832" i="4"/>
  <c r="O2832" i="4"/>
  <c r="I2820" i="4"/>
  <c r="N2820" i="4"/>
  <c r="O2820" i="4"/>
  <c r="C2820" i="4"/>
  <c r="C2807" i="4"/>
  <c r="N2807" i="4"/>
  <c r="I2807" i="4"/>
  <c r="O2807" i="4"/>
  <c r="I2796" i="4"/>
  <c r="N2796" i="4"/>
  <c r="C2796" i="4"/>
  <c r="O2796" i="4"/>
  <c r="I2781" i="4"/>
  <c r="N2781" i="4"/>
  <c r="O2781" i="4"/>
  <c r="C2781" i="4"/>
  <c r="C2771" i="4"/>
  <c r="I2771" i="4"/>
  <c r="N2771" i="4"/>
  <c r="O2771" i="4"/>
  <c r="I2760" i="4"/>
  <c r="N2760" i="4"/>
  <c r="O2760" i="4"/>
  <c r="C2760" i="4"/>
  <c r="I2748" i="4"/>
  <c r="N2748" i="4"/>
  <c r="O2748" i="4"/>
  <c r="C2748" i="4"/>
  <c r="I2736" i="4"/>
  <c r="N2736" i="4"/>
  <c r="O2736" i="4"/>
  <c r="C2736" i="4"/>
  <c r="I2724" i="4"/>
  <c r="N2724" i="4"/>
  <c r="O2724" i="4"/>
  <c r="C2724" i="4"/>
  <c r="I2712" i="4"/>
  <c r="N2712" i="4"/>
  <c r="O2712" i="4"/>
  <c r="C2712" i="4"/>
  <c r="I2700" i="4"/>
  <c r="N2700" i="4"/>
  <c r="O2700" i="4"/>
  <c r="C2700" i="4"/>
  <c r="I2688" i="4"/>
  <c r="N2688" i="4"/>
  <c r="O2688" i="4"/>
  <c r="C2688" i="4"/>
  <c r="I2676" i="4"/>
  <c r="N2676" i="4"/>
  <c r="O2676" i="4"/>
  <c r="C2676" i="4"/>
  <c r="I2664" i="4"/>
  <c r="O2664" i="4"/>
  <c r="C2664" i="4"/>
  <c r="N2664" i="4"/>
  <c r="I2652" i="4"/>
  <c r="C2652" i="4"/>
  <c r="N2652" i="4"/>
  <c r="O2652" i="4"/>
  <c r="I2640" i="4"/>
  <c r="N2640" i="4"/>
  <c r="C2640" i="4"/>
  <c r="O2640" i="4"/>
  <c r="N2628" i="4"/>
  <c r="O2628" i="4"/>
  <c r="C2628" i="4"/>
  <c r="I2628" i="4"/>
  <c r="N2616" i="4"/>
  <c r="O2616" i="4"/>
  <c r="C2616" i="4"/>
  <c r="I2616" i="4"/>
  <c r="N2604" i="4"/>
  <c r="O2604" i="4"/>
  <c r="C2604" i="4"/>
  <c r="I2604" i="4"/>
  <c r="N2592" i="4"/>
  <c r="O2592" i="4"/>
  <c r="C2592" i="4"/>
  <c r="I2592" i="4"/>
  <c r="N2580" i="4"/>
  <c r="O2580" i="4"/>
  <c r="C2580" i="4"/>
  <c r="I2580" i="4"/>
  <c r="O2568" i="4"/>
  <c r="C2568" i="4"/>
  <c r="I2568" i="4"/>
  <c r="N2568" i="4"/>
  <c r="C2556" i="4"/>
  <c r="N2556" i="4"/>
  <c r="I2556" i="4"/>
  <c r="O2556" i="4"/>
  <c r="C2544" i="4"/>
  <c r="N2544" i="4"/>
  <c r="I2544" i="4"/>
  <c r="O2544" i="4"/>
  <c r="C2532" i="4"/>
  <c r="N2532" i="4"/>
  <c r="I2532" i="4"/>
  <c r="O2532" i="4"/>
  <c r="C2520" i="4"/>
  <c r="N2520" i="4"/>
  <c r="I2520" i="4"/>
  <c r="O2520" i="4"/>
  <c r="C2508" i="4"/>
  <c r="N2508" i="4"/>
  <c r="I2508" i="4"/>
  <c r="O2508" i="4"/>
  <c r="C2496" i="4"/>
  <c r="I2496" i="4"/>
  <c r="O2496" i="4"/>
  <c r="N2496" i="4"/>
  <c r="C2484" i="4"/>
  <c r="I2484" i="4"/>
  <c r="O2484" i="4"/>
  <c r="N2484" i="4"/>
  <c r="C2472" i="4"/>
  <c r="I2472" i="4"/>
  <c r="O2472" i="4"/>
  <c r="N2472" i="4"/>
  <c r="C2460" i="4"/>
  <c r="I2460" i="4"/>
  <c r="O2460" i="4"/>
  <c r="N2460" i="4"/>
  <c r="C2448" i="4"/>
  <c r="I2448" i="4"/>
  <c r="N2448" i="4"/>
  <c r="O2448" i="4"/>
  <c r="C2436" i="4"/>
  <c r="I2436" i="4"/>
  <c r="N2436" i="4"/>
  <c r="O2436" i="4"/>
  <c r="C2424" i="4"/>
  <c r="I2424" i="4"/>
  <c r="N2424" i="4"/>
  <c r="O2424" i="4"/>
  <c r="O4055" i="4"/>
  <c r="O4052" i="4"/>
  <c r="O4049" i="4"/>
  <c r="C4047" i="4"/>
  <c r="N4041" i="4"/>
  <c r="I4032" i="4"/>
  <c r="I4028" i="4"/>
  <c r="I4026" i="4"/>
  <c r="I4022" i="4"/>
  <c r="N4007" i="4"/>
  <c r="N4005" i="4"/>
  <c r="N4001" i="4"/>
  <c r="C3991" i="4"/>
  <c r="Y3991" i="4" s="1"/>
  <c r="AC3991" i="4" s="1"/>
  <c r="O3986" i="4"/>
  <c r="C3972" i="4"/>
  <c r="Y3972" i="4" s="1"/>
  <c r="AC3972" i="4" s="1"/>
  <c r="N3967" i="4"/>
  <c r="N3965" i="4"/>
  <c r="O3950" i="4"/>
  <c r="C3936" i="4"/>
  <c r="Y3936" i="4" s="1"/>
  <c r="AC3936" i="4" s="1"/>
  <c r="O3931" i="4"/>
  <c r="I3929" i="4"/>
  <c r="O3904" i="4"/>
  <c r="N3895" i="4"/>
  <c r="N3886" i="4"/>
  <c r="N3877" i="4"/>
  <c r="N3757" i="4"/>
  <c r="N3739" i="4"/>
  <c r="O3721" i="4"/>
  <c r="O3703" i="4"/>
  <c r="O3685" i="4"/>
  <c r="I3661" i="4"/>
  <c r="I3631" i="4"/>
  <c r="O3600" i="4"/>
  <c r="C3281" i="4"/>
  <c r="I2388" i="4"/>
  <c r="C2388" i="4"/>
  <c r="N2388" i="4"/>
  <c r="O2388" i="4"/>
  <c r="I2376" i="4"/>
  <c r="C2376" i="4"/>
  <c r="N2376" i="4"/>
  <c r="O2376" i="4"/>
  <c r="I2364" i="4"/>
  <c r="N2364" i="4"/>
  <c r="O2364" i="4"/>
  <c r="C2364" i="4"/>
  <c r="I2352" i="4"/>
  <c r="C2352" i="4"/>
  <c r="N2352" i="4"/>
  <c r="O2352" i="4"/>
  <c r="I2340" i="4"/>
  <c r="C2340" i="4"/>
  <c r="N2340" i="4"/>
  <c r="O2340" i="4"/>
  <c r="I2328" i="4"/>
  <c r="N2328" i="4"/>
  <c r="C2328" i="4"/>
  <c r="O2328" i="4"/>
  <c r="I2316" i="4"/>
  <c r="N2316" i="4"/>
  <c r="C2316" i="4"/>
  <c r="O2316" i="4"/>
  <c r="I2304" i="4"/>
  <c r="N2304" i="4"/>
  <c r="C2304" i="4"/>
  <c r="O2304" i="4"/>
  <c r="I2292" i="4"/>
  <c r="N2292" i="4"/>
  <c r="O2292" i="4"/>
  <c r="C2292" i="4"/>
  <c r="I2280" i="4"/>
  <c r="N2280" i="4"/>
  <c r="O2280" i="4"/>
  <c r="C2280" i="4"/>
  <c r="I2268" i="4"/>
  <c r="N2268" i="4"/>
  <c r="O2268" i="4"/>
  <c r="C2268" i="4"/>
  <c r="I2256" i="4"/>
  <c r="N2256" i="4"/>
  <c r="O2256" i="4"/>
  <c r="C2256" i="4"/>
  <c r="I2244" i="4"/>
  <c r="N2244" i="4"/>
  <c r="O2244" i="4"/>
  <c r="C2244" i="4"/>
  <c r="I2232" i="4"/>
  <c r="N2232" i="4"/>
  <c r="O2232" i="4"/>
  <c r="C2232" i="4"/>
  <c r="I2220" i="4"/>
  <c r="N2220" i="4"/>
  <c r="O2220" i="4"/>
  <c r="C2220" i="4"/>
  <c r="I2208" i="4"/>
  <c r="N2208" i="4"/>
  <c r="O2208" i="4"/>
  <c r="C2208" i="4"/>
  <c r="I2196" i="4"/>
  <c r="N2196" i="4"/>
  <c r="O2196" i="4"/>
  <c r="C2196" i="4"/>
  <c r="I2184" i="4"/>
  <c r="N2184" i="4"/>
  <c r="O2184" i="4"/>
  <c r="C2184" i="4"/>
  <c r="I2172" i="4"/>
  <c r="N2172" i="4"/>
  <c r="O2172" i="4"/>
  <c r="C2172" i="4"/>
  <c r="I2160" i="4"/>
  <c r="N2160" i="4"/>
  <c r="O2160" i="4"/>
  <c r="C2160" i="4"/>
  <c r="I2148" i="4"/>
  <c r="N2148" i="4"/>
  <c r="O2148" i="4"/>
  <c r="C2148" i="4"/>
  <c r="I2136" i="4"/>
  <c r="N2136" i="4"/>
  <c r="O2136" i="4"/>
  <c r="C2136" i="4"/>
  <c r="I2124" i="4"/>
  <c r="N2124" i="4"/>
  <c r="O2124" i="4"/>
  <c r="C2124" i="4"/>
  <c r="I2112" i="4"/>
  <c r="N2112" i="4"/>
  <c r="O2112" i="4"/>
  <c r="C2112" i="4"/>
  <c r="I2100" i="4"/>
  <c r="N2100" i="4"/>
  <c r="O2100" i="4"/>
  <c r="C2100" i="4"/>
  <c r="I2088" i="4"/>
  <c r="N2088" i="4"/>
  <c r="O2088" i="4"/>
  <c r="C2088" i="4"/>
  <c r="I2076" i="4"/>
  <c r="N2076" i="4"/>
  <c r="O2076" i="4"/>
  <c r="C2076" i="4"/>
  <c r="I2064" i="4"/>
  <c r="N2064" i="4"/>
  <c r="O2064" i="4"/>
  <c r="C2064" i="4"/>
  <c r="I2052" i="4"/>
  <c r="N2052" i="4"/>
  <c r="O2052" i="4"/>
  <c r="C2052" i="4"/>
  <c r="I2040" i="4"/>
  <c r="N2040" i="4"/>
  <c r="O2040" i="4"/>
  <c r="C2040" i="4"/>
  <c r="I2028" i="4"/>
  <c r="N2028" i="4"/>
  <c r="O2028" i="4"/>
  <c r="C2028" i="4"/>
  <c r="I2016" i="4"/>
  <c r="N2016" i="4"/>
  <c r="O2016" i="4"/>
  <c r="C2016" i="4"/>
  <c r="I2004" i="4"/>
  <c r="N2004" i="4"/>
  <c r="O2004" i="4"/>
  <c r="C2004" i="4"/>
  <c r="I1992" i="4"/>
  <c r="N1992" i="4"/>
  <c r="O1992" i="4"/>
  <c r="C1992" i="4"/>
  <c r="I1980" i="4"/>
  <c r="C1980" i="4"/>
  <c r="N1980" i="4"/>
  <c r="O1980" i="4"/>
  <c r="I1968" i="4"/>
  <c r="C1968" i="4"/>
  <c r="N1968" i="4"/>
  <c r="O1968" i="4"/>
  <c r="C1956" i="4"/>
  <c r="I1956" i="4"/>
  <c r="O1956" i="4"/>
  <c r="N1956" i="4"/>
  <c r="N1944" i="4"/>
  <c r="C1944" i="4"/>
  <c r="I1944" i="4"/>
  <c r="O1944" i="4"/>
  <c r="N1932" i="4"/>
  <c r="C1932" i="4"/>
  <c r="I1932" i="4"/>
  <c r="O1932" i="4"/>
  <c r="N1920" i="4"/>
  <c r="C1920" i="4"/>
  <c r="I1920" i="4"/>
  <c r="O1920" i="4"/>
  <c r="O1908" i="4"/>
  <c r="C1908" i="4"/>
  <c r="I1908" i="4"/>
  <c r="N1908" i="4"/>
  <c r="C1896" i="4"/>
  <c r="N1896" i="4"/>
  <c r="O1896" i="4"/>
  <c r="I1896" i="4"/>
  <c r="C1884" i="4"/>
  <c r="O1884" i="4"/>
  <c r="I1884" i="4"/>
  <c r="N1884" i="4"/>
  <c r="C1872" i="4"/>
  <c r="I1872" i="4"/>
  <c r="N1872" i="4"/>
  <c r="O1872" i="4"/>
  <c r="C1860" i="4"/>
  <c r="I1860" i="4"/>
  <c r="N1860" i="4"/>
  <c r="O1860" i="4"/>
  <c r="C1848" i="4"/>
  <c r="I1848" i="4"/>
  <c r="N1848" i="4"/>
  <c r="O1848" i="4"/>
  <c r="C1836" i="4"/>
  <c r="I1836" i="4"/>
  <c r="N1836" i="4"/>
  <c r="O1836" i="4"/>
  <c r="O1824" i="4"/>
  <c r="C1824" i="4"/>
  <c r="I1824" i="4"/>
  <c r="N1824" i="4"/>
  <c r="I1812" i="4"/>
  <c r="N1812" i="4"/>
  <c r="C1812" i="4"/>
  <c r="O1812" i="4"/>
  <c r="I1800" i="4"/>
  <c r="O1800" i="4"/>
  <c r="N1800" i="4"/>
  <c r="C1800" i="4"/>
  <c r="I1788" i="4"/>
  <c r="O1788" i="4"/>
  <c r="C1788" i="4"/>
  <c r="N1788" i="4"/>
  <c r="I1776" i="4"/>
  <c r="O1776" i="4"/>
  <c r="C1776" i="4"/>
  <c r="N1776" i="4"/>
  <c r="I1764" i="4"/>
  <c r="N1764" i="4"/>
  <c r="C1764" i="4"/>
  <c r="O1764" i="4"/>
  <c r="I1752" i="4"/>
  <c r="N1752" i="4"/>
  <c r="O1752" i="4"/>
  <c r="C1752" i="4"/>
  <c r="I1740" i="4"/>
  <c r="N1740" i="4"/>
  <c r="O1740" i="4"/>
  <c r="C1740" i="4"/>
  <c r="I1728" i="4"/>
  <c r="N1728" i="4"/>
  <c r="O1728" i="4"/>
  <c r="C1728" i="4"/>
  <c r="N1716" i="4"/>
  <c r="O1716" i="4"/>
  <c r="C1716" i="4"/>
  <c r="I1716" i="4"/>
  <c r="N1704" i="4"/>
  <c r="O1704" i="4"/>
  <c r="C1704" i="4"/>
  <c r="I1704" i="4"/>
  <c r="N1692" i="4"/>
  <c r="O1692" i="4"/>
  <c r="C1692" i="4"/>
  <c r="I1692" i="4"/>
  <c r="N1680" i="4"/>
  <c r="O1680" i="4"/>
  <c r="C1680" i="4"/>
  <c r="I1680" i="4"/>
  <c r="O1668" i="4"/>
  <c r="C1668" i="4"/>
  <c r="I1668" i="4"/>
  <c r="N1668" i="4"/>
  <c r="O1656" i="4"/>
  <c r="C1656" i="4"/>
  <c r="I1656" i="4"/>
  <c r="N1656" i="4"/>
  <c r="O1644" i="4"/>
  <c r="C1644" i="4"/>
  <c r="I1644" i="4"/>
  <c r="N1644" i="4"/>
  <c r="O1632" i="4"/>
  <c r="C1632" i="4"/>
  <c r="I1632" i="4"/>
  <c r="N1632" i="4"/>
  <c r="O1620" i="4"/>
  <c r="C1620" i="4"/>
  <c r="I1620" i="4"/>
  <c r="N1620" i="4"/>
  <c r="O1608" i="4"/>
  <c r="C1608" i="4"/>
  <c r="I1608" i="4"/>
  <c r="N1608" i="4"/>
  <c r="O1596" i="4"/>
  <c r="C1596" i="4"/>
  <c r="I1596" i="4"/>
  <c r="N1596" i="4"/>
  <c r="C1584" i="4"/>
  <c r="I1584" i="4"/>
  <c r="N1584" i="4"/>
  <c r="O1584" i="4"/>
  <c r="C1572" i="4"/>
  <c r="I1572" i="4"/>
  <c r="N1572" i="4"/>
  <c r="O1572" i="4"/>
  <c r="C1560" i="4"/>
  <c r="I1560" i="4"/>
  <c r="N1560" i="4"/>
  <c r="O1560" i="4"/>
  <c r="C1548" i="4"/>
  <c r="I1548" i="4"/>
  <c r="N1548" i="4"/>
  <c r="O1548" i="4"/>
  <c r="C1536" i="4"/>
  <c r="I1536" i="4"/>
  <c r="N1536" i="4"/>
  <c r="O1536" i="4"/>
  <c r="C1524" i="4"/>
  <c r="I1524" i="4"/>
  <c r="N1524" i="4"/>
  <c r="O1524" i="4"/>
  <c r="C1512" i="4"/>
  <c r="N1512" i="4"/>
  <c r="I1512" i="4"/>
  <c r="O1512" i="4"/>
  <c r="C1500" i="4"/>
  <c r="N1500" i="4"/>
  <c r="I1500" i="4"/>
  <c r="O1500" i="4"/>
  <c r="C1488" i="4"/>
  <c r="N1488" i="4"/>
  <c r="I1488" i="4"/>
  <c r="O1488" i="4"/>
  <c r="C1476" i="4"/>
  <c r="N1476" i="4"/>
  <c r="I1476" i="4"/>
  <c r="O1476" i="4"/>
  <c r="C1464" i="4"/>
  <c r="N1464" i="4"/>
  <c r="I1464" i="4"/>
  <c r="O1464" i="4"/>
  <c r="C1452" i="4"/>
  <c r="I1452" i="4"/>
  <c r="O1452" i="4"/>
  <c r="N1452" i="4"/>
  <c r="C1440" i="4"/>
  <c r="I1440" i="4"/>
  <c r="O1440" i="4"/>
  <c r="N1440" i="4"/>
  <c r="C1428" i="4"/>
  <c r="I1428" i="4"/>
  <c r="O1428" i="4"/>
  <c r="N1428" i="4"/>
  <c r="C1416" i="4"/>
  <c r="I1416" i="4"/>
  <c r="O1416" i="4"/>
  <c r="N1416" i="4"/>
  <c r="C1404" i="4"/>
  <c r="I1404" i="4"/>
  <c r="O1404" i="4"/>
  <c r="N1404" i="4"/>
  <c r="I1392" i="4"/>
  <c r="N1392" i="4"/>
  <c r="C1392" i="4"/>
  <c r="O1392" i="4"/>
  <c r="I1380" i="4"/>
  <c r="N1380" i="4"/>
  <c r="C1380" i="4"/>
  <c r="O1380" i="4"/>
  <c r="I1368" i="4"/>
  <c r="N1368" i="4"/>
  <c r="O1368" i="4"/>
  <c r="C1368" i="4"/>
  <c r="I1356" i="4"/>
  <c r="N1356" i="4"/>
  <c r="O1356" i="4"/>
  <c r="C1356" i="4"/>
  <c r="I1344" i="4"/>
  <c r="N1344" i="4"/>
  <c r="O1344" i="4"/>
  <c r="C1344" i="4"/>
  <c r="I1332" i="4"/>
  <c r="N1332" i="4"/>
  <c r="O1332" i="4"/>
  <c r="C1332" i="4"/>
  <c r="I1320" i="4"/>
  <c r="N1320" i="4"/>
  <c r="O1320" i="4"/>
  <c r="C1320" i="4"/>
  <c r="I1308" i="4"/>
  <c r="N1308" i="4"/>
  <c r="O1308" i="4"/>
  <c r="C1308" i="4"/>
  <c r="I1296" i="4"/>
  <c r="N1296" i="4"/>
  <c r="O1296" i="4"/>
  <c r="C1296" i="4"/>
  <c r="I1284" i="4"/>
  <c r="N1284" i="4"/>
  <c r="O1284" i="4"/>
  <c r="C1284" i="4"/>
  <c r="N1272" i="4"/>
  <c r="O1272" i="4"/>
  <c r="C1272" i="4"/>
  <c r="I1272" i="4"/>
  <c r="O1260" i="4"/>
  <c r="C1260" i="4"/>
  <c r="I1260" i="4"/>
  <c r="N1260" i="4"/>
  <c r="C1248" i="4"/>
  <c r="N1248" i="4"/>
  <c r="O1248" i="4"/>
  <c r="I1248" i="4"/>
  <c r="C1236" i="4"/>
  <c r="N1236" i="4"/>
  <c r="I1236" i="4"/>
  <c r="O1236" i="4"/>
  <c r="C1224" i="4"/>
  <c r="I1224" i="4"/>
  <c r="O1224" i="4"/>
  <c r="N1224" i="4"/>
  <c r="C1212" i="4"/>
  <c r="I1212" i="4"/>
  <c r="O1212" i="4"/>
  <c r="N1212" i="4"/>
  <c r="C1200" i="4"/>
  <c r="I1200" i="4"/>
  <c r="O1200" i="4"/>
  <c r="N1200" i="4"/>
  <c r="O1188" i="4"/>
  <c r="I1188" i="4"/>
  <c r="N1188" i="4"/>
  <c r="C1188" i="4"/>
  <c r="C1176" i="4"/>
  <c r="O1176" i="4"/>
  <c r="N1176" i="4"/>
  <c r="I1176" i="4"/>
  <c r="C1164" i="4"/>
  <c r="O1164" i="4"/>
  <c r="N1164" i="4"/>
  <c r="I1164" i="4"/>
  <c r="C1152" i="4"/>
  <c r="O1152" i="4"/>
  <c r="N1152" i="4"/>
  <c r="I1152" i="4"/>
  <c r="C1140" i="4"/>
  <c r="O1140" i="4"/>
  <c r="N1140" i="4"/>
  <c r="I1140" i="4"/>
  <c r="C1128" i="4"/>
  <c r="O1128" i="4"/>
  <c r="N1128" i="4"/>
  <c r="I1128" i="4"/>
  <c r="C1116" i="4"/>
  <c r="O1116" i="4"/>
  <c r="N1116" i="4"/>
  <c r="I1116" i="4"/>
  <c r="C1104" i="4"/>
  <c r="O1104" i="4"/>
  <c r="N1104" i="4"/>
  <c r="I1104" i="4"/>
  <c r="C1092" i="4"/>
  <c r="O1092" i="4"/>
  <c r="N1092" i="4"/>
  <c r="I1092" i="4"/>
  <c r="C1080" i="4"/>
  <c r="O1080" i="4"/>
  <c r="N1080" i="4"/>
  <c r="I1080" i="4"/>
  <c r="I1068" i="4"/>
  <c r="N1068" i="4"/>
  <c r="C1068" i="4"/>
  <c r="O1068" i="4"/>
  <c r="N1056" i="4"/>
  <c r="O1056" i="4"/>
  <c r="C1056" i="4"/>
  <c r="I1056" i="4"/>
  <c r="N1044" i="4"/>
  <c r="O1044" i="4"/>
  <c r="C1044" i="4"/>
  <c r="I1044" i="4"/>
  <c r="N1032" i="4"/>
  <c r="O1032" i="4"/>
  <c r="C1032" i="4"/>
  <c r="I1032" i="4"/>
  <c r="N1020" i="4"/>
  <c r="O1020" i="4"/>
  <c r="C1020" i="4"/>
  <c r="I1020" i="4"/>
  <c r="N1008" i="4"/>
  <c r="O1008" i="4"/>
  <c r="C1008" i="4"/>
  <c r="I1008" i="4"/>
  <c r="N996" i="4"/>
  <c r="O996" i="4"/>
  <c r="C996" i="4"/>
  <c r="I996" i="4"/>
  <c r="N984" i="4"/>
  <c r="O984" i="4"/>
  <c r="C984" i="4"/>
  <c r="I984" i="4"/>
  <c r="N972" i="4"/>
  <c r="O972" i="4"/>
  <c r="C972" i="4"/>
  <c r="I972" i="4"/>
  <c r="N960" i="4"/>
  <c r="O960" i="4"/>
  <c r="C960" i="4"/>
  <c r="I960" i="4"/>
  <c r="N948" i="4"/>
  <c r="O948" i="4"/>
  <c r="C948" i="4"/>
  <c r="I948" i="4"/>
  <c r="O936" i="4"/>
  <c r="I936" i="4"/>
  <c r="C936" i="4"/>
  <c r="N936" i="4"/>
  <c r="O924" i="4"/>
  <c r="I924" i="4"/>
  <c r="C924" i="4"/>
  <c r="N924" i="4"/>
  <c r="O912" i="4"/>
  <c r="I912" i="4"/>
  <c r="N912" i="4"/>
  <c r="C912" i="4"/>
  <c r="O900" i="4"/>
  <c r="I900" i="4"/>
  <c r="N900" i="4"/>
  <c r="C900" i="4"/>
  <c r="O888" i="4"/>
  <c r="I888" i="4"/>
  <c r="C888" i="4"/>
  <c r="N888" i="4"/>
  <c r="O876" i="4"/>
  <c r="I876" i="4"/>
  <c r="N876" i="4"/>
  <c r="C876" i="4"/>
  <c r="O864" i="4"/>
  <c r="I864" i="4"/>
  <c r="N864" i="4"/>
  <c r="C864" i="4"/>
  <c r="O852" i="4"/>
  <c r="I852" i="4"/>
  <c r="N852" i="4"/>
  <c r="C852" i="4"/>
  <c r="C840" i="4"/>
  <c r="N840" i="4"/>
  <c r="I840" i="4"/>
  <c r="O840" i="4"/>
  <c r="C828" i="4"/>
  <c r="N828" i="4"/>
  <c r="I828" i="4"/>
  <c r="O828" i="4"/>
  <c r="C816" i="4"/>
  <c r="N816" i="4"/>
  <c r="O816" i="4"/>
  <c r="I816" i="4"/>
  <c r="C804" i="4"/>
  <c r="N804" i="4"/>
  <c r="I804" i="4"/>
  <c r="O804" i="4"/>
  <c r="C792" i="4"/>
  <c r="N792" i="4"/>
  <c r="I792" i="4"/>
  <c r="O792" i="4"/>
  <c r="O780" i="4"/>
  <c r="C780" i="4"/>
  <c r="I780" i="4"/>
  <c r="N780" i="4"/>
  <c r="O768" i="4"/>
  <c r="N768" i="4"/>
  <c r="I768" i="4"/>
  <c r="C768" i="4"/>
  <c r="O756" i="4"/>
  <c r="N756" i="4"/>
  <c r="C756" i="4"/>
  <c r="I756" i="4"/>
  <c r="O744" i="4"/>
  <c r="C744" i="4"/>
  <c r="I744" i="4"/>
  <c r="N744" i="4"/>
  <c r="O732" i="4"/>
  <c r="N732" i="4"/>
  <c r="I732" i="4"/>
  <c r="C732" i="4"/>
  <c r="O720" i="4"/>
  <c r="N720" i="4"/>
  <c r="C720" i="4"/>
  <c r="I720" i="4"/>
  <c r="C708" i="4"/>
  <c r="O708" i="4"/>
  <c r="N708" i="4"/>
  <c r="I708" i="4"/>
  <c r="O696" i="4"/>
  <c r="I696" i="4"/>
  <c r="N696" i="4"/>
  <c r="C696" i="4"/>
  <c r="O684" i="4"/>
  <c r="C684" i="4"/>
  <c r="I684" i="4"/>
  <c r="N684" i="4"/>
  <c r="I672" i="4"/>
  <c r="C672" i="4"/>
  <c r="N672" i="4"/>
  <c r="O672" i="4"/>
  <c r="I660" i="4"/>
  <c r="N660" i="4"/>
  <c r="O660" i="4"/>
  <c r="C660" i="4"/>
  <c r="O648" i="4"/>
  <c r="C648" i="4"/>
  <c r="I648" i="4"/>
  <c r="N648" i="4"/>
  <c r="I636" i="4"/>
  <c r="C636" i="4"/>
  <c r="N636" i="4"/>
  <c r="O636" i="4"/>
  <c r="I624" i="4"/>
  <c r="O624" i="4"/>
  <c r="C624" i="4"/>
  <c r="N624" i="4"/>
  <c r="I612" i="4"/>
  <c r="N612" i="4"/>
  <c r="O612" i="4"/>
  <c r="C612" i="4"/>
  <c r="I600" i="4"/>
  <c r="N600" i="4"/>
  <c r="C600" i="4"/>
  <c r="O600" i="4"/>
  <c r="I588" i="4"/>
  <c r="N588" i="4"/>
  <c r="O588" i="4"/>
  <c r="C588" i="4"/>
  <c r="I576" i="4"/>
  <c r="N576" i="4"/>
  <c r="O576" i="4"/>
  <c r="C576" i="4"/>
  <c r="I564" i="4"/>
  <c r="N564" i="4"/>
  <c r="C564" i="4"/>
  <c r="O564" i="4"/>
  <c r="I552" i="4"/>
  <c r="C552" i="4"/>
  <c r="O552" i="4"/>
  <c r="N552" i="4"/>
  <c r="I540" i="4"/>
  <c r="C540" i="4"/>
  <c r="O540" i="4"/>
  <c r="N540" i="4"/>
  <c r="C528" i="4"/>
  <c r="N528" i="4"/>
  <c r="O528" i="4"/>
  <c r="I528" i="4"/>
  <c r="C516" i="4"/>
  <c r="N516" i="4"/>
  <c r="O516" i="4"/>
  <c r="I516" i="4"/>
  <c r="C504" i="4"/>
  <c r="N504" i="4"/>
  <c r="O504" i="4"/>
  <c r="I504" i="4"/>
  <c r="C492" i="4"/>
  <c r="O492" i="4"/>
  <c r="N492" i="4"/>
  <c r="I492" i="4"/>
  <c r="C480" i="4"/>
  <c r="O480" i="4"/>
  <c r="I480" i="4"/>
  <c r="N480" i="4"/>
  <c r="C468" i="4"/>
  <c r="O468" i="4"/>
  <c r="I468" i="4"/>
  <c r="N468" i="4"/>
  <c r="C456" i="4"/>
  <c r="O456" i="4"/>
  <c r="N456" i="4"/>
  <c r="I456" i="4"/>
  <c r="C444" i="4"/>
  <c r="O444" i="4"/>
  <c r="I444" i="4"/>
  <c r="N444" i="4"/>
  <c r="C432" i="4"/>
  <c r="O432" i="4"/>
  <c r="I432" i="4"/>
  <c r="N432" i="4"/>
  <c r="C420" i="4"/>
  <c r="O420" i="4"/>
  <c r="I420" i="4"/>
  <c r="N420" i="4"/>
  <c r="I408" i="4"/>
  <c r="C408" i="4"/>
  <c r="O408" i="4"/>
  <c r="N408" i="4"/>
  <c r="I396" i="4"/>
  <c r="N396" i="4"/>
  <c r="C396" i="4"/>
  <c r="O396" i="4"/>
  <c r="I384" i="4"/>
  <c r="C384" i="4"/>
  <c r="N384" i="4"/>
  <c r="O384" i="4"/>
  <c r="I372" i="4"/>
  <c r="O372" i="4"/>
  <c r="N372" i="4"/>
  <c r="C372" i="4"/>
  <c r="I360" i="4"/>
  <c r="N360" i="4"/>
  <c r="O360" i="4"/>
  <c r="C360" i="4"/>
  <c r="I348" i="4"/>
  <c r="C348" i="4"/>
  <c r="O348" i="4"/>
  <c r="N348" i="4"/>
  <c r="I336" i="4"/>
  <c r="N336" i="4"/>
  <c r="O336" i="4"/>
  <c r="C336" i="4"/>
  <c r="I324" i="4"/>
  <c r="N324" i="4"/>
  <c r="C324" i="4"/>
  <c r="O324" i="4"/>
  <c r="I312" i="4"/>
  <c r="N312" i="4"/>
  <c r="C312" i="4"/>
  <c r="O312" i="4"/>
  <c r="I300" i="4"/>
  <c r="N300" i="4"/>
  <c r="O300" i="4"/>
  <c r="C300" i="4"/>
  <c r="I288" i="4"/>
  <c r="N288" i="4"/>
  <c r="O288" i="4"/>
  <c r="C288" i="4"/>
  <c r="I276" i="4"/>
  <c r="N276" i="4"/>
  <c r="O276" i="4"/>
  <c r="C276" i="4"/>
  <c r="I264" i="4"/>
  <c r="N264" i="4"/>
  <c r="O264" i="4"/>
  <c r="C264" i="4"/>
  <c r="I252" i="4"/>
  <c r="N252" i="4"/>
  <c r="O252" i="4"/>
  <c r="C252" i="4"/>
  <c r="I240" i="4"/>
  <c r="O240" i="4"/>
  <c r="C240" i="4"/>
  <c r="N240" i="4"/>
  <c r="C228" i="4"/>
  <c r="I228" i="4"/>
  <c r="O228" i="4"/>
  <c r="N228" i="4"/>
  <c r="C216" i="4"/>
  <c r="I216" i="4"/>
  <c r="O216" i="4"/>
  <c r="N216" i="4"/>
  <c r="C204" i="4"/>
  <c r="I204" i="4"/>
  <c r="N204" i="4"/>
  <c r="O204" i="4"/>
  <c r="C192" i="4"/>
  <c r="I192" i="4"/>
  <c r="N192" i="4"/>
  <c r="O192" i="4"/>
  <c r="C180" i="4"/>
  <c r="I180" i="4"/>
  <c r="N180" i="4"/>
  <c r="O180" i="4"/>
  <c r="C168" i="4"/>
  <c r="I168" i="4"/>
  <c r="N168" i="4"/>
  <c r="O168" i="4"/>
  <c r="C156" i="4"/>
  <c r="I156" i="4"/>
  <c r="N156" i="4"/>
  <c r="O156" i="4"/>
  <c r="C144" i="4"/>
  <c r="I144" i="4"/>
  <c r="N144" i="4"/>
  <c r="O144" i="4"/>
  <c r="C132" i="4"/>
  <c r="I132" i="4"/>
  <c r="N132" i="4"/>
  <c r="O132" i="4"/>
  <c r="C120" i="4"/>
  <c r="I120" i="4"/>
  <c r="N120" i="4"/>
  <c r="O120" i="4"/>
  <c r="C108" i="4"/>
  <c r="I108" i="4"/>
  <c r="N108" i="4"/>
  <c r="O108" i="4"/>
  <c r="C96" i="4"/>
  <c r="I96" i="4"/>
  <c r="N96" i="4"/>
  <c r="O96" i="4"/>
  <c r="C84" i="4"/>
  <c r="I84" i="4"/>
  <c r="N84" i="4"/>
  <c r="O84" i="4"/>
  <c r="C72" i="4"/>
  <c r="I72" i="4"/>
  <c r="N72" i="4"/>
  <c r="O72" i="4"/>
  <c r="C60" i="4"/>
  <c r="I60" i="4"/>
  <c r="N60" i="4"/>
  <c r="O60" i="4"/>
  <c r="C48" i="4"/>
  <c r="I48" i="4"/>
  <c r="N48" i="4"/>
  <c r="O48" i="4"/>
  <c r="I3995" i="4"/>
  <c r="C3995" i="4"/>
  <c r="N3983" i="4"/>
  <c r="C3983" i="4"/>
  <c r="Y3983" i="4" s="1"/>
  <c r="AC3983" i="4" s="1"/>
  <c r="N3971" i="4"/>
  <c r="C3971" i="4"/>
  <c r="Y3971" i="4" s="1"/>
  <c r="AC3971" i="4" s="1"/>
  <c r="C3959" i="4"/>
  <c r="Y3959" i="4" s="1"/>
  <c r="AC3959" i="4" s="1"/>
  <c r="I3959" i="4"/>
  <c r="C3947" i="4"/>
  <c r="N3947" i="4"/>
  <c r="C3935" i="4"/>
  <c r="Y3935" i="4" s="1"/>
  <c r="AC3935" i="4" s="1"/>
  <c r="N3935" i="4"/>
  <c r="C3923" i="4"/>
  <c r="Y3923" i="4" s="1"/>
  <c r="AC3923" i="4" s="1"/>
  <c r="N3923" i="4"/>
  <c r="C3911" i="4"/>
  <c r="Y3911" i="4" s="1"/>
  <c r="AC3911" i="4" s="1"/>
  <c r="N3911" i="4"/>
  <c r="C3899" i="4"/>
  <c r="Y3899" i="4" s="1"/>
  <c r="AC3899" i="4" s="1"/>
  <c r="I3899" i="4"/>
  <c r="O3899" i="4"/>
  <c r="I3887" i="4"/>
  <c r="N3887" i="4"/>
  <c r="C3875" i="4"/>
  <c r="Y3875" i="4" s="1"/>
  <c r="AC3875" i="4" s="1"/>
  <c r="I3875" i="4"/>
  <c r="N3875" i="4"/>
  <c r="O3875" i="4"/>
  <c r="C3863" i="4"/>
  <c r="Y3863" i="4" s="1"/>
  <c r="AC3863" i="4" s="1"/>
  <c r="I3863" i="4"/>
  <c r="N3863" i="4"/>
  <c r="O3863" i="4"/>
  <c r="C3851" i="4"/>
  <c r="Y3851" i="4" s="1"/>
  <c r="AC3851" i="4" s="1"/>
  <c r="I3851" i="4"/>
  <c r="N3851" i="4"/>
  <c r="O3851" i="4"/>
  <c r="C3839" i="4"/>
  <c r="Y3839" i="4" s="1"/>
  <c r="AC3839" i="4" s="1"/>
  <c r="I3839" i="4"/>
  <c r="N3839" i="4"/>
  <c r="O3839" i="4"/>
  <c r="C3827" i="4"/>
  <c r="Y3827" i="4" s="1"/>
  <c r="AC3827" i="4" s="1"/>
  <c r="I3827" i="4"/>
  <c r="N3827" i="4"/>
  <c r="O3827" i="4"/>
  <c r="C3815" i="4"/>
  <c r="Y3815" i="4" s="1"/>
  <c r="AC3815" i="4" s="1"/>
  <c r="I3815" i="4"/>
  <c r="N3815" i="4"/>
  <c r="O3815" i="4"/>
  <c r="C3803" i="4"/>
  <c r="Y3803" i="4" s="1"/>
  <c r="AC3803" i="4" s="1"/>
  <c r="I3803" i="4"/>
  <c r="N3803" i="4"/>
  <c r="O3803" i="4"/>
  <c r="C3791" i="4"/>
  <c r="I3791" i="4"/>
  <c r="N3791" i="4"/>
  <c r="O3791" i="4"/>
  <c r="C3779" i="4"/>
  <c r="Y3779" i="4" s="1"/>
  <c r="AC3779" i="4" s="1"/>
  <c r="I3779" i="4"/>
  <c r="N3779" i="4"/>
  <c r="O3779" i="4"/>
  <c r="C3767" i="4"/>
  <c r="Y3767" i="4" s="1"/>
  <c r="AC3767" i="4" s="1"/>
  <c r="I3767" i="4"/>
  <c r="N3767" i="4"/>
  <c r="O3767" i="4"/>
  <c r="C3755" i="4"/>
  <c r="Y3755" i="4" s="1"/>
  <c r="AC3755" i="4" s="1"/>
  <c r="I3755" i="4"/>
  <c r="N3755" i="4"/>
  <c r="O3755" i="4"/>
  <c r="C3743" i="4"/>
  <c r="Y3743" i="4" s="1"/>
  <c r="AC3743" i="4" s="1"/>
  <c r="I3743" i="4"/>
  <c r="N3743" i="4"/>
  <c r="O3743" i="4"/>
  <c r="I3731" i="4"/>
  <c r="N3731" i="4"/>
  <c r="O3731" i="4"/>
  <c r="I3719" i="4"/>
  <c r="N3719" i="4"/>
  <c r="O3719" i="4"/>
  <c r="I3707" i="4"/>
  <c r="N3707" i="4"/>
  <c r="O3707" i="4"/>
  <c r="I3695" i="4"/>
  <c r="N3695" i="4"/>
  <c r="O3695" i="4"/>
  <c r="I3683" i="4"/>
  <c r="N3683" i="4"/>
  <c r="O3683" i="4"/>
  <c r="C3671" i="4"/>
  <c r="N3671" i="4"/>
  <c r="I3671" i="4"/>
  <c r="O3671" i="4"/>
  <c r="C3659" i="4"/>
  <c r="O3659" i="4"/>
  <c r="I3659" i="4"/>
  <c r="C3647" i="4"/>
  <c r="O3647" i="4"/>
  <c r="I3647" i="4"/>
  <c r="N3647" i="4"/>
  <c r="C3635" i="4"/>
  <c r="O3635" i="4"/>
  <c r="I3635" i="4"/>
  <c r="N3635" i="4"/>
  <c r="C3623" i="4"/>
  <c r="N3623" i="4"/>
  <c r="O3623" i="4"/>
  <c r="I3623" i="4"/>
  <c r="C3611" i="4"/>
  <c r="N3611" i="4"/>
  <c r="O3611" i="4"/>
  <c r="I3611" i="4"/>
  <c r="C3599" i="4"/>
  <c r="N3599" i="4"/>
  <c r="O3599" i="4"/>
  <c r="I3599" i="4"/>
  <c r="C3587" i="4"/>
  <c r="N3587" i="4"/>
  <c r="O3587" i="4"/>
  <c r="I3587" i="4"/>
  <c r="C3575" i="4"/>
  <c r="N3575" i="4"/>
  <c r="O3575" i="4"/>
  <c r="I3575" i="4"/>
  <c r="C3563" i="4"/>
  <c r="I3563" i="4"/>
  <c r="N3563" i="4"/>
  <c r="O3563" i="4"/>
  <c r="C3551" i="4"/>
  <c r="N3551" i="4"/>
  <c r="O3551" i="4"/>
  <c r="I3551" i="4"/>
  <c r="C3539" i="4"/>
  <c r="N3539" i="4"/>
  <c r="O3539" i="4"/>
  <c r="I3539" i="4"/>
  <c r="C3527" i="4"/>
  <c r="N3527" i="4"/>
  <c r="O3527" i="4"/>
  <c r="I3527" i="4"/>
  <c r="C3515" i="4"/>
  <c r="N3515" i="4"/>
  <c r="O3515" i="4"/>
  <c r="I3515" i="4"/>
  <c r="C3503" i="4"/>
  <c r="N3503" i="4"/>
  <c r="O3503" i="4"/>
  <c r="I3503" i="4"/>
  <c r="C3491" i="4"/>
  <c r="N3491" i="4"/>
  <c r="O3491" i="4"/>
  <c r="I3491" i="4"/>
  <c r="C3479" i="4"/>
  <c r="N3479" i="4"/>
  <c r="O3479" i="4"/>
  <c r="I3479" i="4"/>
  <c r="C3467" i="4"/>
  <c r="N3467" i="4"/>
  <c r="O3467" i="4"/>
  <c r="I3467" i="4"/>
  <c r="C3455" i="4"/>
  <c r="N3455" i="4"/>
  <c r="O3455" i="4"/>
  <c r="I3455" i="4"/>
  <c r="C3443" i="4"/>
  <c r="N3443" i="4"/>
  <c r="O3443" i="4"/>
  <c r="I3443" i="4"/>
  <c r="C3431" i="4"/>
  <c r="I3431" i="4"/>
  <c r="N3431" i="4"/>
  <c r="O3431" i="4"/>
  <c r="C3419" i="4"/>
  <c r="I3419" i="4"/>
  <c r="N3419" i="4"/>
  <c r="O3419" i="4"/>
  <c r="C3407" i="4"/>
  <c r="I3407" i="4"/>
  <c r="N3407" i="4"/>
  <c r="O3407" i="4"/>
  <c r="C3395" i="4"/>
  <c r="I3395" i="4"/>
  <c r="N3395" i="4"/>
  <c r="O3395" i="4"/>
  <c r="C3383" i="4"/>
  <c r="I3383" i="4"/>
  <c r="N3383" i="4"/>
  <c r="O3383" i="4"/>
  <c r="I3371" i="4"/>
  <c r="N3371" i="4"/>
  <c r="O3371" i="4"/>
  <c r="C3371" i="4"/>
  <c r="I3359" i="4"/>
  <c r="N3359" i="4"/>
  <c r="O3359" i="4"/>
  <c r="C3359" i="4"/>
  <c r="I3347" i="4"/>
  <c r="N3347" i="4"/>
  <c r="O3347" i="4"/>
  <c r="C3347" i="4"/>
  <c r="I3335" i="4"/>
  <c r="N3335" i="4"/>
  <c r="O3335" i="4"/>
  <c r="C3335" i="4"/>
  <c r="I3323" i="4"/>
  <c r="N3323" i="4"/>
  <c r="O3323" i="4"/>
  <c r="C3323" i="4"/>
  <c r="I3311" i="4"/>
  <c r="N3311" i="4"/>
  <c r="O3311" i="4"/>
  <c r="C3311" i="4"/>
  <c r="I3299" i="4"/>
  <c r="N3299" i="4"/>
  <c r="O3299" i="4"/>
  <c r="C3299" i="4"/>
  <c r="I3287" i="4"/>
  <c r="N3287" i="4"/>
  <c r="O3287" i="4"/>
  <c r="C3287" i="4"/>
  <c r="I3275" i="4"/>
  <c r="N3275" i="4"/>
  <c r="O3275" i="4"/>
  <c r="C3275" i="4"/>
  <c r="O3263" i="4"/>
  <c r="C3263" i="4"/>
  <c r="I3263" i="4"/>
  <c r="N3263" i="4"/>
  <c r="O3251" i="4"/>
  <c r="I3251" i="4"/>
  <c r="N3251" i="4"/>
  <c r="C3251" i="4"/>
  <c r="O3239" i="4"/>
  <c r="N3239" i="4"/>
  <c r="C3239" i="4"/>
  <c r="I3239" i="4"/>
  <c r="O3227" i="4"/>
  <c r="I3227" i="4"/>
  <c r="N3227" i="4"/>
  <c r="C3227" i="4"/>
  <c r="O3215" i="4"/>
  <c r="I3215" i="4"/>
  <c r="N3215" i="4"/>
  <c r="C3215" i="4"/>
  <c r="O3203" i="4"/>
  <c r="I3203" i="4"/>
  <c r="N3203" i="4"/>
  <c r="C3203" i="4"/>
  <c r="O3191" i="4"/>
  <c r="I3191" i="4"/>
  <c r="N3191" i="4"/>
  <c r="C3191" i="4"/>
  <c r="O3179" i="4"/>
  <c r="I3179" i="4"/>
  <c r="N3179" i="4"/>
  <c r="C3179" i="4"/>
  <c r="O3167" i="4"/>
  <c r="I3167" i="4"/>
  <c r="N3167" i="4"/>
  <c r="C3167" i="4"/>
  <c r="C3155" i="4"/>
  <c r="I3155" i="4"/>
  <c r="N3155" i="4"/>
  <c r="O3155" i="4"/>
  <c r="C3143" i="4"/>
  <c r="I3143" i="4"/>
  <c r="N3143" i="4"/>
  <c r="O3143" i="4"/>
  <c r="C3131" i="4"/>
  <c r="I3131" i="4"/>
  <c r="N3131" i="4"/>
  <c r="O3131" i="4"/>
  <c r="C3119" i="4"/>
  <c r="I3119" i="4"/>
  <c r="N3119" i="4"/>
  <c r="O3119" i="4"/>
  <c r="C3107" i="4"/>
  <c r="I3107" i="4"/>
  <c r="N3107" i="4"/>
  <c r="O3107" i="4"/>
  <c r="C3095" i="4"/>
  <c r="I3095" i="4"/>
  <c r="N3095" i="4"/>
  <c r="O3095" i="4"/>
  <c r="C3083" i="4"/>
  <c r="I3083" i="4"/>
  <c r="N3083" i="4"/>
  <c r="O3083" i="4"/>
  <c r="C3071" i="4"/>
  <c r="N3071" i="4"/>
  <c r="O3071" i="4"/>
  <c r="I3071" i="4"/>
  <c r="I3059" i="4"/>
  <c r="O3059" i="4"/>
  <c r="N3059" i="4"/>
  <c r="C3059" i="4"/>
  <c r="I3047" i="4"/>
  <c r="O3047" i="4"/>
  <c r="N3047" i="4"/>
  <c r="C3047" i="4"/>
  <c r="I3035" i="4"/>
  <c r="N3035" i="4"/>
  <c r="O3035" i="4"/>
  <c r="C3035" i="4"/>
  <c r="I3023" i="4"/>
  <c r="N3023" i="4"/>
  <c r="O3023" i="4"/>
  <c r="C3023" i="4"/>
  <c r="I3011" i="4"/>
  <c r="N3011" i="4"/>
  <c r="O3011" i="4"/>
  <c r="C3011" i="4"/>
  <c r="I2999" i="4"/>
  <c r="N2999" i="4"/>
  <c r="O2999" i="4"/>
  <c r="C2999" i="4"/>
  <c r="I2987" i="4"/>
  <c r="N2987" i="4"/>
  <c r="O2987" i="4"/>
  <c r="C2987" i="4"/>
  <c r="I2975" i="4"/>
  <c r="N2975" i="4"/>
  <c r="O2975" i="4"/>
  <c r="C2975" i="4"/>
  <c r="I2963" i="4"/>
  <c r="N2963" i="4"/>
  <c r="O2963" i="4"/>
  <c r="C2963" i="4"/>
  <c r="I2951" i="4"/>
  <c r="N2951" i="4"/>
  <c r="O2951" i="4"/>
  <c r="C2951" i="4"/>
  <c r="I2939" i="4"/>
  <c r="N2939" i="4"/>
  <c r="O2939" i="4"/>
  <c r="C2939" i="4"/>
  <c r="I2927" i="4"/>
  <c r="N2927" i="4"/>
  <c r="O2927" i="4"/>
  <c r="C2927" i="4"/>
  <c r="I2915" i="4"/>
  <c r="N2915" i="4"/>
  <c r="O2915" i="4"/>
  <c r="C2915" i="4"/>
  <c r="I2903" i="4"/>
  <c r="N2903" i="4"/>
  <c r="O2903" i="4"/>
  <c r="C2903" i="4"/>
  <c r="I2891" i="4"/>
  <c r="N2891" i="4"/>
  <c r="O2891" i="4"/>
  <c r="C2891" i="4"/>
  <c r="I2879" i="4"/>
  <c r="N2879" i="4"/>
  <c r="O2879" i="4"/>
  <c r="C2879" i="4"/>
  <c r="N2867" i="4"/>
  <c r="O2867" i="4"/>
  <c r="C2867" i="4"/>
  <c r="I2867" i="4"/>
  <c r="N2855" i="4"/>
  <c r="O2855" i="4"/>
  <c r="C2855" i="4"/>
  <c r="I2855" i="4"/>
  <c r="N2843" i="4"/>
  <c r="O2843" i="4"/>
  <c r="C2843" i="4"/>
  <c r="I2843" i="4"/>
  <c r="O2831" i="4"/>
  <c r="C2831" i="4"/>
  <c r="I2831" i="4"/>
  <c r="N2831" i="4"/>
  <c r="C2819" i="4"/>
  <c r="N2819" i="4"/>
  <c r="I2819" i="4"/>
  <c r="O2819" i="4"/>
  <c r="I2808" i="4"/>
  <c r="N2808" i="4"/>
  <c r="O2808" i="4"/>
  <c r="C2808" i="4"/>
  <c r="C2795" i="4"/>
  <c r="I2795" i="4"/>
  <c r="N2795" i="4"/>
  <c r="O2795" i="4"/>
  <c r="I2775" i="4"/>
  <c r="N2775" i="4"/>
  <c r="O2775" i="4"/>
  <c r="C2775" i="4"/>
  <c r="C2783" i="4"/>
  <c r="I2783" i="4"/>
  <c r="N2783" i="4"/>
  <c r="O2783" i="4"/>
  <c r="C2759" i="4"/>
  <c r="I2759" i="4"/>
  <c r="N2759" i="4"/>
  <c r="O2759" i="4"/>
  <c r="C2747" i="4"/>
  <c r="I2747" i="4"/>
  <c r="N2747" i="4"/>
  <c r="O2747" i="4"/>
  <c r="C2735" i="4"/>
  <c r="I2735" i="4"/>
  <c r="N2735" i="4"/>
  <c r="O2735" i="4"/>
  <c r="C2723" i="4"/>
  <c r="I2723" i="4"/>
  <c r="N2723" i="4"/>
  <c r="O2723" i="4"/>
  <c r="C2711" i="4"/>
  <c r="I2711" i="4"/>
  <c r="N2711" i="4"/>
  <c r="O2711" i="4"/>
  <c r="C2699" i="4"/>
  <c r="I2699" i="4"/>
  <c r="N2699" i="4"/>
  <c r="O2699" i="4"/>
  <c r="C2687" i="4"/>
  <c r="I2687" i="4"/>
  <c r="N2687" i="4"/>
  <c r="O2687" i="4"/>
  <c r="C2675" i="4"/>
  <c r="I2675" i="4"/>
  <c r="N2675" i="4"/>
  <c r="O2675" i="4"/>
  <c r="I2663" i="4"/>
  <c r="N2663" i="4"/>
  <c r="O2663" i="4"/>
  <c r="C2663" i="4"/>
  <c r="I2651" i="4"/>
  <c r="N2651" i="4"/>
  <c r="O2651" i="4"/>
  <c r="C2651" i="4"/>
  <c r="I2639" i="4"/>
  <c r="N2639" i="4"/>
  <c r="O2639" i="4"/>
  <c r="C2639" i="4"/>
  <c r="N2627" i="4"/>
  <c r="O2627" i="4"/>
  <c r="C2627" i="4"/>
  <c r="I2627" i="4"/>
  <c r="N2615" i="4"/>
  <c r="O2615" i="4"/>
  <c r="C2615" i="4"/>
  <c r="I2615" i="4"/>
  <c r="N2603" i="4"/>
  <c r="O2603" i="4"/>
  <c r="C2603" i="4"/>
  <c r="I2603" i="4"/>
  <c r="N2591" i="4"/>
  <c r="O2591" i="4"/>
  <c r="C2591" i="4"/>
  <c r="I2591" i="4"/>
  <c r="I2579" i="4"/>
  <c r="N2579" i="4"/>
  <c r="O2579" i="4"/>
  <c r="C2579" i="4"/>
  <c r="N2567" i="4"/>
  <c r="O2567" i="4"/>
  <c r="C2567" i="4"/>
  <c r="I2567" i="4"/>
  <c r="I2555" i="4"/>
  <c r="O2555" i="4"/>
  <c r="N2555" i="4"/>
  <c r="C2555" i="4"/>
  <c r="I2543" i="4"/>
  <c r="O2543" i="4"/>
  <c r="C2543" i="4"/>
  <c r="N2543" i="4"/>
  <c r="I2531" i="4"/>
  <c r="O2531" i="4"/>
  <c r="C2531" i="4"/>
  <c r="N2531" i="4"/>
  <c r="I2519" i="4"/>
  <c r="N2519" i="4"/>
  <c r="O2519" i="4"/>
  <c r="C2519" i="4"/>
  <c r="I2507" i="4"/>
  <c r="N2507" i="4"/>
  <c r="O2507" i="4"/>
  <c r="C2507" i="4"/>
  <c r="I2495" i="4"/>
  <c r="N2495" i="4"/>
  <c r="O2495" i="4"/>
  <c r="C2495" i="4"/>
  <c r="I2483" i="4"/>
  <c r="N2483" i="4"/>
  <c r="O2483" i="4"/>
  <c r="C2483" i="4"/>
  <c r="I2471" i="4"/>
  <c r="N2471" i="4"/>
  <c r="O2471" i="4"/>
  <c r="C2471" i="4"/>
  <c r="I2459" i="4"/>
  <c r="N2459" i="4"/>
  <c r="O2459" i="4"/>
  <c r="C2459" i="4"/>
  <c r="N2447" i="4"/>
  <c r="O2447" i="4"/>
  <c r="C2447" i="4"/>
  <c r="I2447" i="4"/>
  <c r="O2435" i="4"/>
  <c r="C2435" i="4"/>
  <c r="I2435" i="4"/>
  <c r="N2435" i="4"/>
  <c r="C2423" i="4"/>
  <c r="N2423" i="4"/>
  <c r="I2423" i="4"/>
  <c r="O2423" i="4"/>
  <c r="N4055" i="4"/>
  <c r="N4052" i="4"/>
  <c r="N4049" i="4"/>
  <c r="O4046" i="4"/>
  <c r="O4011" i="4"/>
  <c r="C4010" i="4"/>
  <c r="Y4010" i="4" s="1"/>
  <c r="AC4010" i="4" s="1"/>
  <c r="I4007" i="4"/>
  <c r="I4005" i="4"/>
  <c r="N3990" i="4"/>
  <c r="I3986" i="4"/>
  <c r="C3976" i="4"/>
  <c r="Y3976" i="4" s="1"/>
  <c r="AC3976" i="4" s="1"/>
  <c r="O3971" i="4"/>
  <c r="I3967" i="4"/>
  <c r="O3952" i="4"/>
  <c r="I3950" i="4"/>
  <c r="O3935" i="4"/>
  <c r="N3931" i="4"/>
  <c r="N3913" i="4"/>
  <c r="I3904" i="4"/>
  <c r="I3895" i="4"/>
  <c r="O3865" i="4"/>
  <c r="O3853" i="4"/>
  <c r="O3841" i="4"/>
  <c r="O3829" i="4"/>
  <c r="O3817" i="4"/>
  <c r="O3805" i="4"/>
  <c r="O3793" i="4"/>
  <c r="O3781" i="4"/>
  <c r="O3769" i="4"/>
  <c r="O3736" i="4"/>
  <c r="C3719" i="4"/>
  <c r="Y3719" i="4" s="1"/>
  <c r="AC3719" i="4" s="1"/>
  <c r="C3701" i="4"/>
  <c r="C3683" i="4"/>
  <c r="C3651" i="4"/>
  <c r="C3612" i="4"/>
  <c r="C3278" i="4"/>
  <c r="C2411" i="4"/>
  <c r="N2411" i="4"/>
  <c r="I2411" i="4"/>
  <c r="O2411" i="4"/>
  <c r="C2315" i="4"/>
  <c r="I2315" i="4"/>
  <c r="O2315" i="4"/>
  <c r="N2315" i="4"/>
  <c r="C2303" i="4"/>
  <c r="I2303" i="4"/>
  <c r="N2303" i="4"/>
  <c r="O2303" i="4"/>
  <c r="C2291" i="4"/>
  <c r="O2291" i="4"/>
  <c r="I2291" i="4"/>
  <c r="N2291" i="4"/>
  <c r="C2279" i="4"/>
  <c r="O2279" i="4"/>
  <c r="I2279" i="4"/>
  <c r="N2279" i="4"/>
  <c r="C2267" i="4"/>
  <c r="O2267" i="4"/>
  <c r="I2267" i="4"/>
  <c r="N2267" i="4"/>
  <c r="C2255" i="4"/>
  <c r="O2255" i="4"/>
  <c r="N2255" i="4"/>
  <c r="I2255" i="4"/>
  <c r="C2243" i="4"/>
  <c r="O2243" i="4"/>
  <c r="I2243" i="4"/>
  <c r="N2243" i="4"/>
  <c r="C2231" i="4"/>
  <c r="I2231" i="4"/>
  <c r="N2231" i="4"/>
  <c r="O2231" i="4"/>
  <c r="C2219" i="4"/>
  <c r="I2219" i="4"/>
  <c r="N2219" i="4"/>
  <c r="O2219" i="4"/>
  <c r="C2207" i="4"/>
  <c r="I2207" i="4"/>
  <c r="N2207" i="4"/>
  <c r="O2207" i="4"/>
  <c r="C2195" i="4"/>
  <c r="I2195" i="4"/>
  <c r="N2195" i="4"/>
  <c r="O2195" i="4"/>
  <c r="C2183" i="4"/>
  <c r="I2183" i="4"/>
  <c r="N2183" i="4"/>
  <c r="O2183" i="4"/>
  <c r="C2171" i="4"/>
  <c r="I2171" i="4"/>
  <c r="N2171" i="4"/>
  <c r="O2171" i="4"/>
  <c r="C2159" i="4"/>
  <c r="I2159" i="4"/>
  <c r="N2159" i="4"/>
  <c r="O2159" i="4"/>
  <c r="C2147" i="4"/>
  <c r="I2147" i="4"/>
  <c r="N2147" i="4"/>
  <c r="O2147" i="4"/>
  <c r="C2135" i="4"/>
  <c r="I2135" i="4"/>
  <c r="N2135" i="4"/>
  <c r="O2135" i="4"/>
  <c r="C2123" i="4"/>
  <c r="I2123" i="4"/>
  <c r="N2123" i="4"/>
  <c r="O2123" i="4"/>
  <c r="C2111" i="4"/>
  <c r="I2111" i="4"/>
  <c r="N2111" i="4"/>
  <c r="O2111" i="4"/>
  <c r="C2099" i="4"/>
  <c r="I2099" i="4"/>
  <c r="N2099" i="4"/>
  <c r="O2099" i="4"/>
  <c r="C2087" i="4"/>
  <c r="I2087" i="4"/>
  <c r="N2087" i="4"/>
  <c r="O2087" i="4"/>
  <c r="C2075" i="4"/>
  <c r="I2075" i="4"/>
  <c r="N2075" i="4"/>
  <c r="O2075" i="4"/>
  <c r="C2063" i="4"/>
  <c r="I2063" i="4"/>
  <c r="N2063" i="4"/>
  <c r="O2063" i="4"/>
  <c r="C2051" i="4"/>
  <c r="I2051" i="4"/>
  <c r="N2051" i="4"/>
  <c r="O2051" i="4"/>
  <c r="C2039" i="4"/>
  <c r="I2039" i="4"/>
  <c r="N2039" i="4"/>
  <c r="O2039" i="4"/>
  <c r="C2027" i="4"/>
  <c r="I2027" i="4"/>
  <c r="N2027" i="4"/>
  <c r="O2027" i="4"/>
  <c r="C2015" i="4"/>
  <c r="I2015" i="4"/>
  <c r="N2015" i="4"/>
  <c r="O2015" i="4"/>
  <c r="I2003" i="4"/>
  <c r="N2003" i="4"/>
  <c r="C2003" i="4"/>
  <c r="O2003" i="4"/>
  <c r="C1991" i="4"/>
  <c r="I1991" i="4"/>
  <c r="N1991" i="4"/>
  <c r="O1991" i="4"/>
  <c r="I1979" i="4"/>
  <c r="N1979" i="4"/>
  <c r="O1979" i="4"/>
  <c r="C1979" i="4"/>
  <c r="I1967" i="4"/>
  <c r="N1967" i="4"/>
  <c r="O1967" i="4"/>
  <c r="C1967" i="4"/>
  <c r="I1955" i="4"/>
  <c r="N1955" i="4"/>
  <c r="O1955" i="4"/>
  <c r="C1955" i="4"/>
  <c r="I1943" i="4"/>
  <c r="N1943" i="4"/>
  <c r="O1943" i="4"/>
  <c r="C1943" i="4"/>
  <c r="I1931" i="4"/>
  <c r="N1931" i="4"/>
  <c r="O1931" i="4"/>
  <c r="C1931" i="4"/>
  <c r="I1919" i="4"/>
  <c r="N1919" i="4"/>
  <c r="O1919" i="4"/>
  <c r="C1919" i="4"/>
  <c r="I1907" i="4"/>
  <c r="N1907" i="4"/>
  <c r="O1907" i="4"/>
  <c r="C1907" i="4"/>
  <c r="N1895" i="4"/>
  <c r="O1895" i="4"/>
  <c r="C1895" i="4"/>
  <c r="I1895" i="4"/>
  <c r="I1883" i="4"/>
  <c r="O1883" i="4"/>
  <c r="C1883" i="4"/>
  <c r="N1883" i="4"/>
  <c r="N1871" i="4"/>
  <c r="C1871" i="4"/>
  <c r="I1871" i="4"/>
  <c r="O1871" i="4"/>
  <c r="N1859" i="4"/>
  <c r="C1859" i="4"/>
  <c r="I1859" i="4"/>
  <c r="O1859" i="4"/>
  <c r="N1847" i="4"/>
  <c r="C1847" i="4"/>
  <c r="I1847" i="4"/>
  <c r="O1847" i="4"/>
  <c r="N1835" i="4"/>
  <c r="C1835" i="4"/>
  <c r="I1835" i="4"/>
  <c r="O1835" i="4"/>
  <c r="C1823" i="4"/>
  <c r="I1823" i="4"/>
  <c r="N1823" i="4"/>
  <c r="O1823" i="4"/>
  <c r="C1811" i="4"/>
  <c r="I1811" i="4"/>
  <c r="O1811" i="4"/>
  <c r="N1811" i="4"/>
  <c r="C1799" i="4"/>
  <c r="I1799" i="4"/>
  <c r="N1799" i="4"/>
  <c r="O1799" i="4"/>
  <c r="C1787" i="4"/>
  <c r="I1787" i="4"/>
  <c r="N1787" i="4"/>
  <c r="O1787" i="4"/>
  <c r="C1775" i="4"/>
  <c r="N1775" i="4"/>
  <c r="I1775" i="4"/>
  <c r="O1775" i="4"/>
  <c r="C1763" i="4"/>
  <c r="N1763" i="4"/>
  <c r="O1763" i="4"/>
  <c r="I1763" i="4"/>
  <c r="C1751" i="4"/>
  <c r="N1751" i="4"/>
  <c r="O1751" i="4"/>
  <c r="I1751" i="4"/>
  <c r="I1739" i="4"/>
  <c r="N1739" i="4"/>
  <c r="O1739" i="4"/>
  <c r="C1739" i="4"/>
  <c r="I1727" i="4"/>
  <c r="N1727" i="4"/>
  <c r="O1727" i="4"/>
  <c r="C1727" i="4"/>
  <c r="N1715" i="4"/>
  <c r="O1715" i="4"/>
  <c r="C1715" i="4"/>
  <c r="I1715" i="4"/>
  <c r="N1703" i="4"/>
  <c r="O1703" i="4"/>
  <c r="I1703" i="4"/>
  <c r="C1703" i="4"/>
  <c r="N1691" i="4"/>
  <c r="O1691" i="4"/>
  <c r="C1691" i="4"/>
  <c r="I1691" i="4"/>
  <c r="N1679" i="4"/>
  <c r="O1679" i="4"/>
  <c r="C1679" i="4"/>
  <c r="I1679" i="4"/>
  <c r="I1667" i="4"/>
  <c r="O1667" i="4"/>
  <c r="C1667" i="4"/>
  <c r="N1667" i="4"/>
  <c r="I1655" i="4"/>
  <c r="O1655" i="4"/>
  <c r="C1655" i="4"/>
  <c r="N1655" i="4"/>
  <c r="I1643" i="4"/>
  <c r="N1643" i="4"/>
  <c r="O1643" i="4"/>
  <c r="C1643" i="4"/>
  <c r="I1631" i="4"/>
  <c r="N1631" i="4"/>
  <c r="O1631" i="4"/>
  <c r="C1631" i="4"/>
  <c r="I1619" i="4"/>
  <c r="N1619" i="4"/>
  <c r="O1619" i="4"/>
  <c r="C1619" i="4"/>
  <c r="I1607" i="4"/>
  <c r="N1607" i="4"/>
  <c r="O1607" i="4"/>
  <c r="C1607" i="4"/>
  <c r="I1595" i="4"/>
  <c r="N1595" i="4"/>
  <c r="O1595" i="4"/>
  <c r="C1595" i="4"/>
  <c r="I1583" i="4"/>
  <c r="N1583" i="4"/>
  <c r="O1583" i="4"/>
  <c r="C1583" i="4"/>
  <c r="I1571" i="4"/>
  <c r="N1571" i="4"/>
  <c r="O1571" i="4"/>
  <c r="C1571" i="4"/>
  <c r="I1559" i="4"/>
  <c r="N1559" i="4"/>
  <c r="O1559" i="4"/>
  <c r="C1559" i="4"/>
  <c r="I1547" i="4"/>
  <c r="N1547" i="4"/>
  <c r="O1547" i="4"/>
  <c r="C1547" i="4"/>
  <c r="I1535" i="4"/>
  <c r="N1535" i="4"/>
  <c r="O1535" i="4"/>
  <c r="C1535" i="4"/>
  <c r="I1523" i="4"/>
  <c r="N1523" i="4"/>
  <c r="O1523" i="4"/>
  <c r="C1523" i="4"/>
  <c r="I1511" i="4"/>
  <c r="N1511" i="4"/>
  <c r="O1511" i="4"/>
  <c r="C1511" i="4"/>
  <c r="I1499" i="4"/>
  <c r="N1499" i="4"/>
  <c r="O1499" i="4"/>
  <c r="C1499" i="4"/>
  <c r="I1487" i="4"/>
  <c r="N1487" i="4"/>
  <c r="O1487" i="4"/>
  <c r="C1487" i="4"/>
  <c r="I1475" i="4"/>
  <c r="N1475" i="4"/>
  <c r="O1475" i="4"/>
  <c r="C1475" i="4"/>
  <c r="I1463" i="4"/>
  <c r="N1463" i="4"/>
  <c r="O1463" i="4"/>
  <c r="C1463" i="4"/>
  <c r="N1451" i="4"/>
  <c r="O1451" i="4"/>
  <c r="C1451" i="4"/>
  <c r="I1451" i="4"/>
  <c r="N1439" i="4"/>
  <c r="O1439" i="4"/>
  <c r="C1439" i="4"/>
  <c r="I1439" i="4"/>
  <c r="N1427" i="4"/>
  <c r="O1427" i="4"/>
  <c r="C1427" i="4"/>
  <c r="I1427" i="4"/>
  <c r="I1415" i="4"/>
  <c r="N1415" i="4"/>
  <c r="O1415" i="4"/>
  <c r="C1415" i="4"/>
  <c r="I1403" i="4"/>
  <c r="N1403" i="4"/>
  <c r="O1403" i="4"/>
  <c r="C1403" i="4"/>
  <c r="C1391" i="4"/>
  <c r="N1391" i="4"/>
  <c r="O1391" i="4"/>
  <c r="I1391" i="4"/>
  <c r="C1379" i="4"/>
  <c r="N1379" i="4"/>
  <c r="O1379" i="4"/>
  <c r="I1379" i="4"/>
  <c r="O1367" i="4"/>
  <c r="C1367" i="4"/>
  <c r="N1367" i="4"/>
  <c r="I1367" i="4"/>
  <c r="O1355" i="4"/>
  <c r="C1355" i="4"/>
  <c r="I1355" i="4"/>
  <c r="N1355" i="4"/>
  <c r="O1343" i="4"/>
  <c r="I1343" i="4"/>
  <c r="N1343" i="4"/>
  <c r="C1343" i="4"/>
  <c r="C1331" i="4"/>
  <c r="I1331" i="4"/>
  <c r="N1331" i="4"/>
  <c r="O1331" i="4"/>
  <c r="C1319" i="4"/>
  <c r="I1319" i="4"/>
  <c r="N1319" i="4"/>
  <c r="O1319" i="4"/>
  <c r="C1307" i="4"/>
  <c r="I1307" i="4"/>
  <c r="N1307" i="4"/>
  <c r="O1307" i="4"/>
  <c r="I1295" i="4"/>
  <c r="N1295" i="4"/>
  <c r="O1295" i="4"/>
  <c r="C1295" i="4"/>
  <c r="I1283" i="4"/>
  <c r="N1283" i="4"/>
  <c r="O1283" i="4"/>
  <c r="C1283" i="4"/>
  <c r="I1271" i="4"/>
  <c r="N1271" i="4"/>
  <c r="O1271" i="4"/>
  <c r="C1271" i="4"/>
  <c r="I1259" i="4"/>
  <c r="N1259" i="4"/>
  <c r="O1259" i="4"/>
  <c r="C1259" i="4"/>
  <c r="I1247" i="4"/>
  <c r="N1247" i="4"/>
  <c r="O1247" i="4"/>
  <c r="C1247" i="4"/>
  <c r="I1235" i="4"/>
  <c r="N1235" i="4"/>
  <c r="O1235" i="4"/>
  <c r="C1235" i="4"/>
  <c r="I1223" i="4"/>
  <c r="N1223" i="4"/>
  <c r="O1223" i="4"/>
  <c r="C1223" i="4"/>
  <c r="I1211" i="4"/>
  <c r="N1211" i="4"/>
  <c r="O1211" i="4"/>
  <c r="C1211" i="4"/>
  <c r="I1199" i="4"/>
  <c r="N1199" i="4"/>
  <c r="O1199" i="4"/>
  <c r="C1199" i="4"/>
  <c r="C1187" i="4"/>
  <c r="I1187" i="4"/>
  <c r="O1187" i="4"/>
  <c r="N1187" i="4"/>
  <c r="N1175" i="4"/>
  <c r="O1175" i="4"/>
  <c r="C1175" i="4"/>
  <c r="I1175" i="4"/>
  <c r="N1163" i="4"/>
  <c r="O1163" i="4"/>
  <c r="C1163" i="4"/>
  <c r="I1163" i="4"/>
  <c r="N1151" i="4"/>
  <c r="O1151" i="4"/>
  <c r="C1151" i="4"/>
  <c r="I1151" i="4"/>
  <c r="N1139" i="4"/>
  <c r="O1139" i="4"/>
  <c r="C1139" i="4"/>
  <c r="I1139" i="4"/>
  <c r="N1127" i="4"/>
  <c r="O1127" i="4"/>
  <c r="C1127" i="4"/>
  <c r="I1127" i="4"/>
  <c r="N1115" i="4"/>
  <c r="O1115" i="4"/>
  <c r="C1115" i="4"/>
  <c r="I1115" i="4"/>
  <c r="N1103" i="4"/>
  <c r="O1103" i="4"/>
  <c r="C1103" i="4"/>
  <c r="I1103" i="4"/>
  <c r="N1091" i="4"/>
  <c r="O1091" i="4"/>
  <c r="C1091" i="4"/>
  <c r="I1091" i="4"/>
  <c r="N1079" i="4"/>
  <c r="O1079" i="4"/>
  <c r="C1079" i="4"/>
  <c r="I1079" i="4"/>
  <c r="O1067" i="4"/>
  <c r="N1067" i="4"/>
  <c r="C1067" i="4"/>
  <c r="I1067" i="4"/>
  <c r="I1055" i="4"/>
  <c r="N1055" i="4"/>
  <c r="O1055" i="4"/>
  <c r="C1055" i="4"/>
  <c r="C1043" i="4"/>
  <c r="I1043" i="4"/>
  <c r="N1043" i="4"/>
  <c r="O1043" i="4"/>
  <c r="O1031" i="4"/>
  <c r="C1031" i="4"/>
  <c r="I1031" i="4"/>
  <c r="N1031" i="4"/>
  <c r="I1019" i="4"/>
  <c r="N1019" i="4"/>
  <c r="O1019" i="4"/>
  <c r="C1019" i="4"/>
  <c r="C1007" i="4"/>
  <c r="I1007" i="4"/>
  <c r="N1007" i="4"/>
  <c r="O1007" i="4"/>
  <c r="O995" i="4"/>
  <c r="C995" i="4"/>
  <c r="I995" i="4"/>
  <c r="N995" i="4"/>
  <c r="I983" i="4"/>
  <c r="N983" i="4"/>
  <c r="O983" i="4"/>
  <c r="C983" i="4"/>
  <c r="C971" i="4"/>
  <c r="I971" i="4"/>
  <c r="N971" i="4"/>
  <c r="O971" i="4"/>
  <c r="N959" i="4"/>
  <c r="O959" i="4"/>
  <c r="C959" i="4"/>
  <c r="I959" i="4"/>
  <c r="I947" i="4"/>
  <c r="N947" i="4"/>
  <c r="O947" i="4"/>
  <c r="C947" i="4"/>
  <c r="I935" i="4"/>
  <c r="O935" i="4"/>
  <c r="C935" i="4"/>
  <c r="N935" i="4"/>
  <c r="I923" i="4"/>
  <c r="O923" i="4"/>
  <c r="C923" i="4"/>
  <c r="N923" i="4"/>
  <c r="I911" i="4"/>
  <c r="O911" i="4"/>
  <c r="N911" i="4"/>
  <c r="C911" i="4"/>
  <c r="I899" i="4"/>
  <c r="O899" i="4"/>
  <c r="C899" i="4"/>
  <c r="N899" i="4"/>
  <c r="I887" i="4"/>
  <c r="O887" i="4"/>
  <c r="C887" i="4"/>
  <c r="N887" i="4"/>
  <c r="I875" i="4"/>
  <c r="O875" i="4"/>
  <c r="N875" i="4"/>
  <c r="C875" i="4"/>
  <c r="I863" i="4"/>
  <c r="O863" i="4"/>
  <c r="C863" i="4"/>
  <c r="N863" i="4"/>
  <c r="I851" i="4"/>
  <c r="O851" i="4"/>
  <c r="C851" i="4"/>
  <c r="N851" i="4"/>
  <c r="C839" i="4"/>
  <c r="O839" i="4"/>
  <c r="N839" i="4"/>
  <c r="I839" i="4"/>
  <c r="C827" i="4"/>
  <c r="N827" i="4"/>
  <c r="I827" i="4"/>
  <c r="O827" i="4"/>
  <c r="I815" i="4"/>
  <c r="N815" i="4"/>
  <c r="C815" i="4"/>
  <c r="O815" i="4"/>
  <c r="C803" i="4"/>
  <c r="I803" i="4"/>
  <c r="O803" i="4"/>
  <c r="N803" i="4"/>
  <c r="C791" i="4"/>
  <c r="N791" i="4"/>
  <c r="I791" i="4"/>
  <c r="O791" i="4"/>
  <c r="I779" i="4"/>
  <c r="N779" i="4"/>
  <c r="O779" i="4"/>
  <c r="C779" i="4"/>
  <c r="I767" i="4"/>
  <c r="N767" i="4"/>
  <c r="C767" i="4"/>
  <c r="O767" i="4"/>
  <c r="I755" i="4"/>
  <c r="O755" i="4"/>
  <c r="N755" i="4"/>
  <c r="C755" i="4"/>
  <c r="I743" i="4"/>
  <c r="N743" i="4"/>
  <c r="O743" i="4"/>
  <c r="C743" i="4"/>
  <c r="I731" i="4"/>
  <c r="N731" i="4"/>
  <c r="O731" i="4"/>
  <c r="C731" i="4"/>
  <c r="I719" i="4"/>
  <c r="O719" i="4"/>
  <c r="C719" i="4"/>
  <c r="N719" i="4"/>
  <c r="I707" i="4"/>
  <c r="C707" i="4"/>
  <c r="N707" i="4"/>
  <c r="O707" i="4"/>
  <c r="C695" i="4"/>
  <c r="O695" i="4"/>
  <c r="I695" i="4"/>
  <c r="N695" i="4"/>
  <c r="I683" i="4"/>
  <c r="C683" i="4"/>
  <c r="N683" i="4"/>
  <c r="O683" i="4"/>
  <c r="I671" i="4"/>
  <c r="C671" i="4"/>
  <c r="O671" i="4"/>
  <c r="N671" i="4"/>
  <c r="I659" i="4"/>
  <c r="C659" i="4"/>
  <c r="N659" i="4"/>
  <c r="O659" i="4"/>
  <c r="I647" i="4"/>
  <c r="C647" i="4"/>
  <c r="N647" i="4"/>
  <c r="O647" i="4"/>
  <c r="I635" i="4"/>
  <c r="C635" i="4"/>
  <c r="O635" i="4"/>
  <c r="N635" i="4"/>
  <c r="I623" i="4"/>
  <c r="N623" i="4"/>
  <c r="C623" i="4"/>
  <c r="O623" i="4"/>
  <c r="N611" i="4"/>
  <c r="O611" i="4"/>
  <c r="C611" i="4"/>
  <c r="I611" i="4"/>
  <c r="N599" i="4"/>
  <c r="O599" i="4"/>
  <c r="C599" i="4"/>
  <c r="I599" i="4"/>
  <c r="N587" i="4"/>
  <c r="O587" i="4"/>
  <c r="C587" i="4"/>
  <c r="I587" i="4"/>
  <c r="N575" i="4"/>
  <c r="O575" i="4"/>
  <c r="C575" i="4"/>
  <c r="I575" i="4"/>
  <c r="I563" i="4"/>
  <c r="N563" i="4"/>
  <c r="O563" i="4"/>
  <c r="C563" i="4"/>
  <c r="I551" i="4"/>
  <c r="N551" i="4"/>
  <c r="O551" i="4"/>
  <c r="C551" i="4"/>
  <c r="N539" i="4"/>
  <c r="O539" i="4"/>
  <c r="C539" i="4"/>
  <c r="I539" i="4"/>
  <c r="O527" i="4"/>
  <c r="C527" i="4"/>
  <c r="I527" i="4"/>
  <c r="N527" i="4"/>
  <c r="O515" i="4"/>
  <c r="N515" i="4"/>
  <c r="C515" i="4"/>
  <c r="I515" i="4"/>
  <c r="O503" i="4"/>
  <c r="N503" i="4"/>
  <c r="I503" i="4"/>
  <c r="C503" i="4"/>
  <c r="I491" i="4"/>
  <c r="N491" i="4"/>
  <c r="O491" i="4"/>
  <c r="C491" i="4"/>
  <c r="I479" i="4"/>
  <c r="N479" i="4"/>
  <c r="O479" i="4"/>
  <c r="C479" i="4"/>
  <c r="I467" i="4"/>
  <c r="N467" i="4"/>
  <c r="O467" i="4"/>
  <c r="C467" i="4"/>
  <c r="I455" i="4"/>
  <c r="N455" i="4"/>
  <c r="O455" i="4"/>
  <c r="C455" i="4"/>
  <c r="I443" i="4"/>
  <c r="N443" i="4"/>
  <c r="O443" i="4"/>
  <c r="C443" i="4"/>
  <c r="C431" i="4"/>
  <c r="I431" i="4"/>
  <c r="N431" i="4"/>
  <c r="O431" i="4"/>
  <c r="C419" i="4"/>
  <c r="I419" i="4"/>
  <c r="N419" i="4"/>
  <c r="O419" i="4"/>
  <c r="C407" i="4"/>
  <c r="I407" i="4"/>
  <c r="N407" i="4"/>
  <c r="O407" i="4"/>
  <c r="C395" i="4"/>
  <c r="I395" i="4"/>
  <c r="N395" i="4"/>
  <c r="O395" i="4"/>
  <c r="C383" i="4"/>
  <c r="I383" i="4"/>
  <c r="N383" i="4"/>
  <c r="O383" i="4"/>
  <c r="C371" i="4"/>
  <c r="N371" i="4"/>
  <c r="O371" i="4"/>
  <c r="I371" i="4"/>
  <c r="C359" i="4"/>
  <c r="N359" i="4"/>
  <c r="O359" i="4"/>
  <c r="I359" i="4"/>
  <c r="C347" i="4"/>
  <c r="N347" i="4"/>
  <c r="O347" i="4"/>
  <c r="I347" i="4"/>
  <c r="C335" i="4"/>
  <c r="N335" i="4"/>
  <c r="O335" i="4"/>
  <c r="I335" i="4"/>
  <c r="C323" i="4"/>
  <c r="O323" i="4"/>
  <c r="I323" i="4"/>
  <c r="N323" i="4"/>
  <c r="C311" i="4"/>
  <c r="I311" i="4"/>
  <c r="O311" i="4"/>
  <c r="N311" i="4"/>
  <c r="C299" i="4"/>
  <c r="N299" i="4"/>
  <c r="I299" i="4"/>
  <c r="O299" i="4"/>
  <c r="C287" i="4"/>
  <c r="N287" i="4"/>
  <c r="I287" i="4"/>
  <c r="O287" i="4"/>
  <c r="C275" i="4"/>
  <c r="N275" i="4"/>
  <c r="I275" i="4"/>
  <c r="O275" i="4"/>
  <c r="C263" i="4"/>
  <c r="N263" i="4"/>
  <c r="I263" i="4"/>
  <c r="O263" i="4"/>
  <c r="C251" i="4"/>
  <c r="I251" i="4"/>
  <c r="O251" i="4"/>
  <c r="N251" i="4"/>
  <c r="O239" i="4"/>
  <c r="I239" i="4"/>
  <c r="C239" i="4"/>
  <c r="N239" i="4"/>
  <c r="O227" i="4"/>
  <c r="I227" i="4"/>
  <c r="C227" i="4"/>
  <c r="N227" i="4"/>
  <c r="O215" i="4"/>
  <c r="I215" i="4"/>
  <c r="N215" i="4"/>
  <c r="C215" i="4"/>
  <c r="O203" i="4"/>
  <c r="I203" i="4"/>
  <c r="N203" i="4"/>
  <c r="C203" i="4"/>
  <c r="O191" i="4"/>
  <c r="I191" i="4"/>
  <c r="N191" i="4"/>
  <c r="C191" i="4"/>
  <c r="O179" i="4"/>
  <c r="I179" i="4"/>
  <c r="N179" i="4"/>
  <c r="C179" i="4"/>
  <c r="O167" i="4"/>
  <c r="I167" i="4"/>
  <c r="N167" i="4"/>
  <c r="C167" i="4"/>
  <c r="N155" i="4"/>
  <c r="O155" i="4"/>
  <c r="C155" i="4"/>
  <c r="I155" i="4"/>
  <c r="N143" i="4"/>
  <c r="O143" i="4"/>
  <c r="C143" i="4"/>
  <c r="I143" i="4"/>
  <c r="N131" i="4"/>
  <c r="O131" i="4"/>
  <c r="C131" i="4"/>
  <c r="I131" i="4"/>
  <c r="N119" i="4"/>
  <c r="O119" i="4"/>
  <c r="C119" i="4"/>
  <c r="I119" i="4"/>
  <c r="N107" i="4"/>
  <c r="O107" i="4"/>
  <c r="C107" i="4"/>
  <c r="I107" i="4"/>
  <c r="N95" i="4"/>
  <c r="O95" i="4"/>
  <c r="C95" i="4"/>
  <c r="I95" i="4"/>
  <c r="O83" i="4"/>
  <c r="C83" i="4"/>
  <c r="I83" i="4"/>
  <c r="N83" i="4"/>
  <c r="O71" i="4"/>
  <c r="C71" i="4"/>
  <c r="I71" i="4"/>
  <c r="N71" i="4"/>
  <c r="O59" i="4"/>
  <c r="C59" i="4"/>
  <c r="I59" i="4"/>
  <c r="N59" i="4"/>
  <c r="O47" i="4"/>
  <c r="C47" i="4"/>
  <c r="I47" i="4"/>
  <c r="N47" i="4"/>
  <c r="I4042" i="4"/>
  <c r="N4042" i="4"/>
  <c r="C4030" i="4"/>
  <c r="Y4030" i="4" s="1"/>
  <c r="AC4030" i="4" s="1"/>
  <c r="I4030" i="4"/>
  <c r="N4030" i="4"/>
  <c r="O4030" i="4"/>
  <c r="C4018" i="4"/>
  <c r="Y4018" i="4" s="1"/>
  <c r="AC4018" i="4" s="1"/>
  <c r="I4018" i="4"/>
  <c r="N4018" i="4"/>
  <c r="O4018" i="4"/>
  <c r="C4006" i="4"/>
  <c r="Y4006" i="4" s="1"/>
  <c r="AC4006" i="4" s="1"/>
  <c r="I4006" i="4"/>
  <c r="N4006" i="4"/>
  <c r="O4006" i="4"/>
  <c r="I3994" i="4"/>
  <c r="N3994" i="4"/>
  <c r="O3994" i="4"/>
  <c r="I3982" i="4"/>
  <c r="N3982" i="4"/>
  <c r="O3982" i="4"/>
  <c r="N3970" i="4"/>
  <c r="O3970" i="4"/>
  <c r="C3970" i="4"/>
  <c r="Y3970" i="4" s="1"/>
  <c r="AC3970" i="4" s="1"/>
  <c r="I3946" i="4"/>
  <c r="C3946" i="4"/>
  <c r="Y3946" i="4" s="1"/>
  <c r="AC3946" i="4" s="1"/>
  <c r="I3934" i="4"/>
  <c r="C3934" i="4"/>
  <c r="Y3934" i="4" s="1"/>
  <c r="AC3934" i="4" s="1"/>
  <c r="I3922" i="4"/>
  <c r="O3922" i="4"/>
  <c r="C3922" i="4"/>
  <c r="Y3922" i="4" s="1"/>
  <c r="AC3922" i="4" s="1"/>
  <c r="I3910" i="4"/>
  <c r="O3910" i="4"/>
  <c r="C3910" i="4"/>
  <c r="Y3910" i="4" s="1"/>
  <c r="AC3910" i="4" s="1"/>
  <c r="N3898" i="4"/>
  <c r="C3898" i="4"/>
  <c r="Y3898" i="4" s="1"/>
  <c r="AC3898" i="4" s="1"/>
  <c r="O3886" i="4"/>
  <c r="C3886" i="4"/>
  <c r="Y3886" i="4" s="1"/>
  <c r="AC3886" i="4" s="1"/>
  <c r="C3874" i="4"/>
  <c r="Y3874" i="4" s="1"/>
  <c r="AC3874" i="4" s="1"/>
  <c r="I3874" i="4"/>
  <c r="C3862" i="4"/>
  <c r="Y3862" i="4" s="1"/>
  <c r="AC3862" i="4" s="1"/>
  <c r="I3862" i="4"/>
  <c r="C3850" i="4"/>
  <c r="Y3850" i="4" s="1"/>
  <c r="AC3850" i="4" s="1"/>
  <c r="I3850" i="4"/>
  <c r="C3838" i="4"/>
  <c r="Y3838" i="4" s="1"/>
  <c r="AC3838" i="4" s="1"/>
  <c r="I3838" i="4"/>
  <c r="C3826" i="4"/>
  <c r="Y3826" i="4" s="1"/>
  <c r="AC3826" i="4" s="1"/>
  <c r="I3826" i="4"/>
  <c r="C3814" i="4"/>
  <c r="Y3814" i="4" s="1"/>
  <c r="AC3814" i="4" s="1"/>
  <c r="I3814" i="4"/>
  <c r="C3802" i="4"/>
  <c r="Y3802" i="4" s="1"/>
  <c r="AC3802" i="4" s="1"/>
  <c r="I3802" i="4"/>
  <c r="C3790" i="4"/>
  <c r="I3790" i="4"/>
  <c r="C3778" i="4"/>
  <c r="Y3778" i="4" s="1"/>
  <c r="AC3778" i="4" s="1"/>
  <c r="I3778" i="4"/>
  <c r="C3766" i="4"/>
  <c r="Y3766" i="4" s="1"/>
  <c r="AC3766" i="4" s="1"/>
  <c r="I3766" i="4"/>
  <c r="C3754" i="4"/>
  <c r="Y3754" i="4" s="1"/>
  <c r="AC3754" i="4" s="1"/>
  <c r="I3754" i="4"/>
  <c r="C3742" i="4"/>
  <c r="I3742" i="4"/>
  <c r="C3730" i="4"/>
  <c r="I3730" i="4"/>
  <c r="N3730" i="4"/>
  <c r="C3718" i="4"/>
  <c r="Y3718" i="4" s="1"/>
  <c r="AC3718" i="4" s="1"/>
  <c r="I3718" i="4"/>
  <c r="N3718" i="4"/>
  <c r="C3706" i="4"/>
  <c r="I3706" i="4"/>
  <c r="N3706" i="4"/>
  <c r="C3694" i="4"/>
  <c r="I3694" i="4"/>
  <c r="N3694" i="4"/>
  <c r="C3682" i="4"/>
  <c r="I3682" i="4"/>
  <c r="N3682" i="4"/>
  <c r="O3670" i="4"/>
  <c r="I3670" i="4"/>
  <c r="N3670" i="4"/>
  <c r="C3670" i="4"/>
  <c r="I3658" i="4"/>
  <c r="N3658" i="4"/>
  <c r="O3658" i="4"/>
  <c r="C3658" i="4"/>
  <c r="N3646" i="4"/>
  <c r="O3646" i="4"/>
  <c r="C3646" i="4"/>
  <c r="N3634" i="4"/>
  <c r="O3634" i="4"/>
  <c r="C3634" i="4"/>
  <c r="I3634" i="4"/>
  <c r="N3622" i="4"/>
  <c r="O3622" i="4"/>
  <c r="C3622" i="4"/>
  <c r="I3622" i="4"/>
  <c r="N3610" i="4"/>
  <c r="O3610" i="4"/>
  <c r="C3610" i="4"/>
  <c r="I3610" i="4"/>
  <c r="N3598" i="4"/>
  <c r="O3598" i="4"/>
  <c r="C3598" i="4"/>
  <c r="I3598" i="4"/>
  <c r="N3586" i="4"/>
  <c r="O3586" i="4"/>
  <c r="C3586" i="4"/>
  <c r="I3586" i="4"/>
  <c r="N3574" i="4"/>
  <c r="O3574" i="4"/>
  <c r="C3574" i="4"/>
  <c r="I3574" i="4"/>
  <c r="O3562" i="4"/>
  <c r="N3562" i="4"/>
  <c r="C3562" i="4"/>
  <c r="C3550" i="4"/>
  <c r="I3550" i="4"/>
  <c r="N3550" i="4"/>
  <c r="C3538" i="4"/>
  <c r="I3538" i="4"/>
  <c r="N3538" i="4"/>
  <c r="C3526" i="4"/>
  <c r="I3526" i="4"/>
  <c r="N3526" i="4"/>
  <c r="C3514" i="4"/>
  <c r="I3514" i="4"/>
  <c r="N3514" i="4"/>
  <c r="C3502" i="4"/>
  <c r="I3502" i="4"/>
  <c r="N3502" i="4"/>
  <c r="C3490" i="4"/>
  <c r="I3490" i="4"/>
  <c r="N3490" i="4"/>
  <c r="C3478" i="4"/>
  <c r="I3478" i="4"/>
  <c r="N3478" i="4"/>
  <c r="C3466" i="4"/>
  <c r="I3466" i="4"/>
  <c r="N3466" i="4"/>
  <c r="C3454" i="4"/>
  <c r="I3454" i="4"/>
  <c r="N3454" i="4"/>
  <c r="C3442" i="4"/>
  <c r="I3442" i="4"/>
  <c r="N3442" i="4"/>
  <c r="O3430" i="4"/>
  <c r="C3430" i="4"/>
  <c r="I3430" i="4"/>
  <c r="N3430" i="4"/>
  <c r="O3418" i="4"/>
  <c r="C3418" i="4"/>
  <c r="I3418" i="4"/>
  <c r="N3418" i="4"/>
  <c r="O3406" i="4"/>
  <c r="C3406" i="4"/>
  <c r="I3406" i="4"/>
  <c r="N3406" i="4"/>
  <c r="C3394" i="4"/>
  <c r="I3394" i="4"/>
  <c r="N3394" i="4"/>
  <c r="O3394" i="4"/>
  <c r="C3382" i="4"/>
  <c r="I3382" i="4"/>
  <c r="N3382" i="4"/>
  <c r="O3382" i="4"/>
  <c r="C3370" i="4"/>
  <c r="I3370" i="4"/>
  <c r="N3370" i="4"/>
  <c r="O3370" i="4"/>
  <c r="C3358" i="4"/>
  <c r="I3358" i="4"/>
  <c r="N3358" i="4"/>
  <c r="O3358" i="4"/>
  <c r="C3346" i="4"/>
  <c r="I3346" i="4"/>
  <c r="N3346" i="4"/>
  <c r="O3346" i="4"/>
  <c r="C3334" i="4"/>
  <c r="I3334" i="4"/>
  <c r="N3334" i="4"/>
  <c r="O3334" i="4"/>
  <c r="C3322" i="4"/>
  <c r="I3322" i="4"/>
  <c r="N3322" i="4"/>
  <c r="O3322" i="4"/>
  <c r="C3310" i="4"/>
  <c r="I3310" i="4"/>
  <c r="N3310" i="4"/>
  <c r="O3310" i="4"/>
  <c r="C3298" i="4"/>
  <c r="I3298" i="4"/>
  <c r="N3298" i="4"/>
  <c r="O3298" i="4"/>
  <c r="C3286" i="4"/>
  <c r="I3286" i="4"/>
  <c r="N3286" i="4"/>
  <c r="O3286" i="4"/>
  <c r="C3274" i="4"/>
  <c r="I3274" i="4"/>
  <c r="N3274" i="4"/>
  <c r="O3274" i="4"/>
  <c r="N3262" i="4"/>
  <c r="O3262" i="4"/>
  <c r="C3262" i="4"/>
  <c r="I3262" i="4"/>
  <c r="C3250" i="4"/>
  <c r="I3250" i="4"/>
  <c r="N3250" i="4"/>
  <c r="O3250" i="4"/>
  <c r="I3238" i="4"/>
  <c r="N3238" i="4"/>
  <c r="O3238" i="4"/>
  <c r="C3238" i="4"/>
  <c r="I3226" i="4"/>
  <c r="N3226" i="4"/>
  <c r="O3226" i="4"/>
  <c r="C3226" i="4"/>
  <c r="I3214" i="4"/>
  <c r="N3214" i="4"/>
  <c r="O3214" i="4"/>
  <c r="C3214" i="4"/>
  <c r="I3202" i="4"/>
  <c r="N3202" i="4"/>
  <c r="O3202" i="4"/>
  <c r="C3202" i="4"/>
  <c r="I3190" i="4"/>
  <c r="N3190" i="4"/>
  <c r="O3190" i="4"/>
  <c r="C3190" i="4"/>
  <c r="I3178" i="4"/>
  <c r="N3178" i="4"/>
  <c r="O3178" i="4"/>
  <c r="C3178" i="4"/>
  <c r="I3166" i="4"/>
  <c r="N3166" i="4"/>
  <c r="O3166" i="4"/>
  <c r="C3166" i="4"/>
  <c r="I3154" i="4"/>
  <c r="N3154" i="4"/>
  <c r="O3154" i="4"/>
  <c r="C3154" i="4"/>
  <c r="I3142" i="4"/>
  <c r="N3142" i="4"/>
  <c r="O3142" i="4"/>
  <c r="C3142" i="4"/>
  <c r="N3130" i="4"/>
  <c r="O3130" i="4"/>
  <c r="C3130" i="4"/>
  <c r="I3130" i="4"/>
  <c r="N3118" i="4"/>
  <c r="O3118" i="4"/>
  <c r="C3118" i="4"/>
  <c r="I3118" i="4"/>
  <c r="N3106" i="4"/>
  <c r="O3106" i="4"/>
  <c r="C3106" i="4"/>
  <c r="I3106" i="4"/>
  <c r="O3094" i="4"/>
  <c r="C3094" i="4"/>
  <c r="I3094" i="4"/>
  <c r="O3082" i="4"/>
  <c r="C3082" i="4"/>
  <c r="I3082" i="4"/>
  <c r="N3082" i="4"/>
  <c r="C3070" i="4"/>
  <c r="I3070" i="4"/>
  <c r="N3070" i="4"/>
  <c r="O3070" i="4"/>
  <c r="C3058" i="4"/>
  <c r="I3058" i="4"/>
  <c r="N3058" i="4"/>
  <c r="O3058" i="4"/>
  <c r="C3046" i="4"/>
  <c r="I3046" i="4"/>
  <c r="N3046" i="4"/>
  <c r="O3046" i="4"/>
  <c r="C3034" i="4"/>
  <c r="I3034" i="4"/>
  <c r="N3034" i="4"/>
  <c r="O3034" i="4"/>
  <c r="C3022" i="4"/>
  <c r="I3022" i="4"/>
  <c r="N3022" i="4"/>
  <c r="O3022" i="4"/>
  <c r="C3010" i="4"/>
  <c r="I3010" i="4"/>
  <c r="N3010" i="4"/>
  <c r="O3010" i="4"/>
  <c r="C2998" i="4"/>
  <c r="I2998" i="4"/>
  <c r="N2998" i="4"/>
  <c r="O2998" i="4"/>
  <c r="C2986" i="4"/>
  <c r="I2986" i="4"/>
  <c r="N2986" i="4"/>
  <c r="O2986" i="4"/>
  <c r="C2974" i="4"/>
  <c r="I2974" i="4"/>
  <c r="N2974" i="4"/>
  <c r="O2974" i="4"/>
  <c r="C2962" i="4"/>
  <c r="I2962" i="4"/>
  <c r="N2962" i="4"/>
  <c r="O2962" i="4"/>
  <c r="C2950" i="4"/>
  <c r="I2950" i="4"/>
  <c r="N2950" i="4"/>
  <c r="O2950" i="4"/>
  <c r="C2938" i="4"/>
  <c r="I2938" i="4"/>
  <c r="N2938" i="4"/>
  <c r="O2938" i="4"/>
  <c r="C2926" i="4"/>
  <c r="I2926" i="4"/>
  <c r="N2926" i="4"/>
  <c r="O2926" i="4"/>
  <c r="C2914" i="4"/>
  <c r="I2914" i="4"/>
  <c r="N2914" i="4"/>
  <c r="O2914" i="4"/>
  <c r="I2902" i="4"/>
  <c r="N2902" i="4"/>
  <c r="O2902" i="4"/>
  <c r="C2902" i="4"/>
  <c r="I2890" i="4"/>
  <c r="N2890" i="4"/>
  <c r="O2890" i="4"/>
  <c r="C2890" i="4"/>
  <c r="I2878" i="4"/>
  <c r="N2878" i="4"/>
  <c r="O2878" i="4"/>
  <c r="C2878" i="4"/>
  <c r="I2866" i="4"/>
  <c r="N2866" i="4"/>
  <c r="O2866" i="4"/>
  <c r="C2866" i="4"/>
  <c r="I2854" i="4"/>
  <c r="N2854" i="4"/>
  <c r="O2854" i="4"/>
  <c r="C2854" i="4"/>
  <c r="I2842" i="4"/>
  <c r="N2842" i="4"/>
  <c r="O2842" i="4"/>
  <c r="C2842" i="4"/>
  <c r="I2830" i="4"/>
  <c r="N2830" i="4"/>
  <c r="O2830" i="4"/>
  <c r="C2830" i="4"/>
  <c r="O2818" i="4"/>
  <c r="N2818" i="4"/>
  <c r="C2818" i="4"/>
  <c r="I2818" i="4"/>
  <c r="I2805" i="4"/>
  <c r="C2805" i="4"/>
  <c r="N2805" i="4"/>
  <c r="O2805" i="4"/>
  <c r="N2788" i="4"/>
  <c r="O2788" i="4"/>
  <c r="C2788" i="4"/>
  <c r="I2788" i="4"/>
  <c r="C2780" i="4"/>
  <c r="I2780" i="4"/>
  <c r="N2780" i="4"/>
  <c r="O2780" i="4"/>
  <c r="O2770" i="4"/>
  <c r="C2770" i="4"/>
  <c r="I2770" i="4"/>
  <c r="N2770" i="4"/>
  <c r="O2758" i="4"/>
  <c r="C2758" i="4"/>
  <c r="I2758" i="4"/>
  <c r="N2758" i="4"/>
  <c r="O2746" i="4"/>
  <c r="C2746" i="4"/>
  <c r="I2746" i="4"/>
  <c r="N2746" i="4"/>
  <c r="O2734" i="4"/>
  <c r="C2734" i="4"/>
  <c r="I2734" i="4"/>
  <c r="N2734" i="4"/>
  <c r="N2722" i="4"/>
  <c r="O2722" i="4"/>
  <c r="C2722" i="4"/>
  <c r="I2722" i="4"/>
  <c r="N2710" i="4"/>
  <c r="O2710" i="4"/>
  <c r="C2710" i="4"/>
  <c r="I2710" i="4"/>
  <c r="N2698" i="4"/>
  <c r="O2698" i="4"/>
  <c r="C2698" i="4"/>
  <c r="I2698" i="4"/>
  <c r="N2686" i="4"/>
  <c r="O2686" i="4"/>
  <c r="C2686" i="4"/>
  <c r="I2686" i="4"/>
  <c r="C2674" i="4"/>
  <c r="N2674" i="4"/>
  <c r="I2674" i="4"/>
  <c r="O2674" i="4"/>
  <c r="O2662" i="4"/>
  <c r="N2662" i="4"/>
  <c r="C2662" i="4"/>
  <c r="I2662" i="4"/>
  <c r="O2650" i="4"/>
  <c r="C2650" i="4"/>
  <c r="I2650" i="4"/>
  <c r="N2650" i="4"/>
  <c r="O2638" i="4"/>
  <c r="C2638" i="4"/>
  <c r="I2638" i="4"/>
  <c r="N2638" i="4"/>
  <c r="I2626" i="4"/>
  <c r="N2626" i="4"/>
  <c r="O2626" i="4"/>
  <c r="C2626" i="4"/>
  <c r="I2614" i="4"/>
  <c r="C2614" i="4"/>
  <c r="N2614" i="4"/>
  <c r="O2614" i="4"/>
  <c r="I2602" i="4"/>
  <c r="C2602" i="4"/>
  <c r="N2602" i="4"/>
  <c r="O2602" i="4"/>
  <c r="I2590" i="4"/>
  <c r="N2590" i="4"/>
  <c r="O2590" i="4"/>
  <c r="C2590" i="4"/>
  <c r="I2578" i="4"/>
  <c r="C2578" i="4"/>
  <c r="N2578" i="4"/>
  <c r="O2578" i="4"/>
  <c r="C2566" i="4"/>
  <c r="I2566" i="4"/>
  <c r="N2566" i="4"/>
  <c r="O2566" i="4"/>
  <c r="C2554" i="4"/>
  <c r="I2554" i="4"/>
  <c r="N2554" i="4"/>
  <c r="O2554" i="4"/>
  <c r="C2542" i="4"/>
  <c r="I2542" i="4"/>
  <c r="N2542" i="4"/>
  <c r="O2542" i="4"/>
  <c r="C2530" i="4"/>
  <c r="I2530" i="4"/>
  <c r="N2530" i="4"/>
  <c r="O2530" i="4"/>
  <c r="C2518" i="4"/>
  <c r="I2518" i="4"/>
  <c r="N2518" i="4"/>
  <c r="O2518" i="4"/>
  <c r="I2506" i="4"/>
  <c r="N2506" i="4"/>
  <c r="O2506" i="4"/>
  <c r="C2506" i="4"/>
  <c r="I2494" i="4"/>
  <c r="N2494" i="4"/>
  <c r="O2494" i="4"/>
  <c r="C2494" i="4"/>
  <c r="I2482" i="4"/>
  <c r="N2482" i="4"/>
  <c r="O2482" i="4"/>
  <c r="C2482" i="4"/>
  <c r="I2470" i="4"/>
  <c r="N2470" i="4"/>
  <c r="O2470" i="4"/>
  <c r="C2470" i="4"/>
  <c r="I2458" i="4"/>
  <c r="N2458" i="4"/>
  <c r="O2458" i="4"/>
  <c r="C2458" i="4"/>
  <c r="I2446" i="4"/>
  <c r="N2446" i="4"/>
  <c r="O2446" i="4"/>
  <c r="C2446" i="4"/>
  <c r="I2434" i="4"/>
  <c r="N2434" i="4"/>
  <c r="O2434" i="4"/>
  <c r="C2434" i="4"/>
  <c r="I2422" i="4"/>
  <c r="N2422" i="4"/>
  <c r="O2422" i="4"/>
  <c r="C2422" i="4"/>
  <c r="N4046" i="4"/>
  <c r="C4045" i="4"/>
  <c r="Y4045" i="4" s="1"/>
  <c r="AC4045" i="4" s="1"/>
  <c r="I4041" i="4"/>
  <c r="C4036" i="4"/>
  <c r="Y4036" i="4" s="1"/>
  <c r="AC4036" i="4" s="1"/>
  <c r="N4013" i="4"/>
  <c r="N4011" i="4"/>
  <c r="C3997" i="4"/>
  <c r="Y3997" i="4" s="1"/>
  <c r="AC3997" i="4" s="1"/>
  <c r="O3992" i="4"/>
  <c r="C3978" i="4"/>
  <c r="Y3978" i="4" s="1"/>
  <c r="AC3978" i="4" s="1"/>
  <c r="N3975" i="4"/>
  <c r="O3956" i="4"/>
  <c r="N3952" i="4"/>
  <c r="C3942" i="4"/>
  <c r="Y3942" i="4" s="1"/>
  <c r="AC3942" i="4" s="1"/>
  <c r="O3937" i="4"/>
  <c r="I3935" i="4"/>
  <c r="C3927" i="4"/>
  <c r="Y3927" i="4" s="1"/>
  <c r="AC3927" i="4" s="1"/>
  <c r="C3918" i="4"/>
  <c r="Y3918" i="4" s="1"/>
  <c r="AC3918" i="4" s="1"/>
  <c r="C3900" i="4"/>
  <c r="Y3900" i="4" s="1"/>
  <c r="AC3900" i="4" s="1"/>
  <c r="O3890" i="4"/>
  <c r="O3881" i="4"/>
  <c r="N3865" i="4"/>
  <c r="N3853" i="4"/>
  <c r="N3841" i="4"/>
  <c r="N3829" i="4"/>
  <c r="N3817" i="4"/>
  <c r="N3805" i="4"/>
  <c r="N3793" i="4"/>
  <c r="N3781" i="4"/>
  <c r="N3769" i="4"/>
  <c r="N3754" i="4"/>
  <c r="N3736" i="4"/>
  <c r="O3718" i="4"/>
  <c r="O3700" i="4"/>
  <c r="O3682" i="4"/>
  <c r="N3650" i="4"/>
  <c r="O3591" i="4"/>
  <c r="O3454" i="4"/>
  <c r="I2398" i="4"/>
  <c r="O2398" i="4"/>
  <c r="N2398" i="4"/>
  <c r="C2398" i="4"/>
  <c r="I2386" i="4"/>
  <c r="O2386" i="4"/>
  <c r="C2386" i="4"/>
  <c r="N2386" i="4"/>
  <c r="I2374" i="4"/>
  <c r="O2374" i="4"/>
  <c r="C2374" i="4"/>
  <c r="N2374" i="4"/>
  <c r="I2362" i="4"/>
  <c r="O2362" i="4"/>
  <c r="N2362" i="4"/>
  <c r="C2362" i="4"/>
  <c r="I2350" i="4"/>
  <c r="O2350" i="4"/>
  <c r="C2350" i="4"/>
  <c r="N2350" i="4"/>
  <c r="I2338" i="4"/>
  <c r="O2338" i="4"/>
  <c r="C2338" i="4"/>
  <c r="N2338" i="4"/>
  <c r="I2326" i="4"/>
  <c r="O2326" i="4"/>
  <c r="C2326" i="4"/>
  <c r="N2326" i="4"/>
  <c r="I2314" i="4"/>
  <c r="N2314" i="4"/>
  <c r="O2314" i="4"/>
  <c r="C2314" i="4"/>
  <c r="I2302" i="4"/>
  <c r="N2302" i="4"/>
  <c r="O2302" i="4"/>
  <c r="C2302" i="4"/>
  <c r="O2290" i="4"/>
  <c r="C2290" i="4"/>
  <c r="I2290" i="4"/>
  <c r="N2290" i="4"/>
  <c r="O2278" i="4"/>
  <c r="C2278" i="4"/>
  <c r="I2278" i="4"/>
  <c r="N2278" i="4"/>
  <c r="N2266" i="4"/>
  <c r="O2266" i="4"/>
  <c r="C2266" i="4"/>
  <c r="I2266" i="4"/>
  <c r="N2254" i="4"/>
  <c r="O2254" i="4"/>
  <c r="C2254" i="4"/>
  <c r="I2254" i="4"/>
  <c r="N2242" i="4"/>
  <c r="O2242" i="4"/>
  <c r="C2242" i="4"/>
  <c r="I2242" i="4"/>
  <c r="N2230" i="4"/>
  <c r="O2230" i="4"/>
  <c r="C2230" i="4"/>
  <c r="I2230" i="4"/>
  <c r="N2218" i="4"/>
  <c r="O2218" i="4"/>
  <c r="C2218" i="4"/>
  <c r="I2218" i="4"/>
  <c r="N2206" i="4"/>
  <c r="O2206" i="4"/>
  <c r="C2206" i="4"/>
  <c r="I2206" i="4"/>
  <c r="N2194" i="4"/>
  <c r="O2194" i="4"/>
  <c r="C2194" i="4"/>
  <c r="I2194" i="4"/>
  <c r="N2182" i="4"/>
  <c r="O2182" i="4"/>
  <c r="C2182" i="4"/>
  <c r="I2182" i="4"/>
  <c r="N2170" i="4"/>
  <c r="O2170" i="4"/>
  <c r="C2170" i="4"/>
  <c r="I2170" i="4"/>
  <c r="N2158" i="4"/>
  <c r="O2158" i="4"/>
  <c r="C2158" i="4"/>
  <c r="I2158" i="4"/>
  <c r="N2146" i="4"/>
  <c r="O2146" i="4"/>
  <c r="C2146" i="4"/>
  <c r="I2146" i="4"/>
  <c r="N2134" i="4"/>
  <c r="O2134" i="4"/>
  <c r="C2134" i="4"/>
  <c r="I2134" i="4"/>
  <c r="N2122" i="4"/>
  <c r="O2122" i="4"/>
  <c r="C2122" i="4"/>
  <c r="I2122" i="4"/>
  <c r="N2110" i="4"/>
  <c r="O2110" i="4"/>
  <c r="C2110" i="4"/>
  <c r="I2110" i="4"/>
  <c r="N2098" i="4"/>
  <c r="O2098" i="4"/>
  <c r="C2098" i="4"/>
  <c r="I2098" i="4"/>
  <c r="N2086" i="4"/>
  <c r="O2086" i="4"/>
  <c r="C2086" i="4"/>
  <c r="I2086" i="4"/>
  <c r="N2074" i="4"/>
  <c r="O2074" i="4"/>
  <c r="C2074" i="4"/>
  <c r="I2074" i="4"/>
  <c r="N2062" i="4"/>
  <c r="O2062" i="4"/>
  <c r="C2062" i="4"/>
  <c r="I2062" i="4"/>
  <c r="N2050" i="4"/>
  <c r="O2050" i="4"/>
  <c r="C2050" i="4"/>
  <c r="I2050" i="4"/>
  <c r="N2038" i="4"/>
  <c r="O2038" i="4"/>
  <c r="C2038" i="4"/>
  <c r="I2038" i="4"/>
  <c r="O2026" i="4"/>
  <c r="C2026" i="4"/>
  <c r="I2026" i="4"/>
  <c r="N2026" i="4"/>
  <c r="O2014" i="4"/>
  <c r="C2014" i="4"/>
  <c r="I2014" i="4"/>
  <c r="N2014" i="4"/>
  <c r="C2002" i="4"/>
  <c r="I2002" i="4"/>
  <c r="N2002" i="4"/>
  <c r="O2002" i="4"/>
  <c r="C1990" i="4"/>
  <c r="N1990" i="4"/>
  <c r="O1990" i="4"/>
  <c r="I1990" i="4"/>
  <c r="C1978" i="4"/>
  <c r="O1978" i="4"/>
  <c r="I1978" i="4"/>
  <c r="N1978" i="4"/>
  <c r="C1966" i="4"/>
  <c r="O1966" i="4"/>
  <c r="I1966" i="4"/>
  <c r="N1966" i="4"/>
  <c r="I1954" i="4"/>
  <c r="O1954" i="4"/>
  <c r="C1954" i="4"/>
  <c r="N1954" i="4"/>
  <c r="I1942" i="4"/>
  <c r="C1942" i="4"/>
  <c r="N1942" i="4"/>
  <c r="O1942" i="4"/>
  <c r="C1930" i="4"/>
  <c r="I1930" i="4"/>
  <c r="N1930" i="4"/>
  <c r="O1930" i="4"/>
  <c r="I1918" i="4"/>
  <c r="N1918" i="4"/>
  <c r="O1918" i="4"/>
  <c r="C1918" i="4"/>
  <c r="C1906" i="4"/>
  <c r="I1906" i="4"/>
  <c r="N1906" i="4"/>
  <c r="O1906" i="4"/>
  <c r="C1894" i="4"/>
  <c r="I1894" i="4"/>
  <c r="N1894" i="4"/>
  <c r="O1894" i="4"/>
  <c r="I1882" i="4"/>
  <c r="N1882" i="4"/>
  <c r="O1882" i="4"/>
  <c r="C1882" i="4"/>
  <c r="I1870" i="4"/>
  <c r="N1870" i="4"/>
  <c r="O1870" i="4"/>
  <c r="C1870" i="4"/>
  <c r="I1858" i="4"/>
  <c r="N1858" i="4"/>
  <c r="O1858" i="4"/>
  <c r="C1858" i="4"/>
  <c r="I1846" i="4"/>
  <c r="N1846" i="4"/>
  <c r="O1846" i="4"/>
  <c r="C1846" i="4"/>
  <c r="I1834" i="4"/>
  <c r="N1834" i="4"/>
  <c r="O1834" i="4"/>
  <c r="C1834" i="4"/>
  <c r="N1822" i="4"/>
  <c r="O1822" i="4"/>
  <c r="C1822" i="4"/>
  <c r="I1822" i="4"/>
  <c r="O1810" i="4"/>
  <c r="C1810" i="4"/>
  <c r="I1810" i="4"/>
  <c r="N1810" i="4"/>
  <c r="O1798" i="4"/>
  <c r="N1798" i="4"/>
  <c r="I1798" i="4"/>
  <c r="C1798" i="4"/>
  <c r="O1786" i="4"/>
  <c r="I1786" i="4"/>
  <c r="N1786" i="4"/>
  <c r="C1786" i="4"/>
  <c r="C1774" i="4"/>
  <c r="I1774" i="4"/>
  <c r="N1774" i="4"/>
  <c r="O1774" i="4"/>
  <c r="C1762" i="4"/>
  <c r="I1762" i="4"/>
  <c r="N1762" i="4"/>
  <c r="O1762" i="4"/>
  <c r="C1750" i="4"/>
  <c r="I1750" i="4"/>
  <c r="N1750" i="4"/>
  <c r="O1750" i="4"/>
  <c r="N1738" i="4"/>
  <c r="C1738" i="4"/>
  <c r="O1738" i="4"/>
  <c r="I1738" i="4"/>
  <c r="N1726" i="4"/>
  <c r="C1726" i="4"/>
  <c r="I1726" i="4"/>
  <c r="O1726" i="4"/>
  <c r="C1714" i="4"/>
  <c r="I1714" i="4"/>
  <c r="O1714" i="4"/>
  <c r="N1714" i="4"/>
  <c r="C1702" i="4"/>
  <c r="I1702" i="4"/>
  <c r="O1702" i="4"/>
  <c r="N1702" i="4"/>
  <c r="C1690" i="4"/>
  <c r="I1690" i="4"/>
  <c r="O1690" i="4"/>
  <c r="N1690" i="4"/>
  <c r="C1678" i="4"/>
  <c r="I1678" i="4"/>
  <c r="O1678" i="4"/>
  <c r="N1678" i="4"/>
  <c r="C1666" i="4"/>
  <c r="I1666" i="4"/>
  <c r="N1666" i="4"/>
  <c r="O1666" i="4"/>
  <c r="C1654" i="4"/>
  <c r="I1654" i="4"/>
  <c r="N1654" i="4"/>
  <c r="O1654" i="4"/>
  <c r="C1642" i="4"/>
  <c r="I1642" i="4"/>
  <c r="N1642" i="4"/>
  <c r="O1642" i="4"/>
  <c r="C1630" i="4"/>
  <c r="I1630" i="4"/>
  <c r="N1630" i="4"/>
  <c r="O1630" i="4"/>
  <c r="C1618" i="4"/>
  <c r="I1618" i="4"/>
  <c r="N1618" i="4"/>
  <c r="O1618" i="4"/>
  <c r="C1606" i="4"/>
  <c r="I1606" i="4"/>
  <c r="N1606" i="4"/>
  <c r="O1606" i="4"/>
  <c r="C1594" i="4"/>
  <c r="I1594" i="4"/>
  <c r="N1594" i="4"/>
  <c r="O1594" i="4"/>
  <c r="C1582" i="4"/>
  <c r="I1582" i="4"/>
  <c r="N1582" i="4"/>
  <c r="O1582" i="4"/>
  <c r="C1570" i="4"/>
  <c r="I1570" i="4"/>
  <c r="N1570" i="4"/>
  <c r="O1570" i="4"/>
  <c r="C1558" i="4"/>
  <c r="I1558" i="4"/>
  <c r="N1558" i="4"/>
  <c r="O1558" i="4"/>
  <c r="C1546" i="4"/>
  <c r="I1546" i="4"/>
  <c r="N1546" i="4"/>
  <c r="O1546" i="4"/>
  <c r="C1534" i="4"/>
  <c r="I1534" i="4"/>
  <c r="N1534" i="4"/>
  <c r="O1534" i="4"/>
  <c r="C1522" i="4"/>
  <c r="I1522" i="4"/>
  <c r="N1522" i="4"/>
  <c r="O1522" i="4"/>
  <c r="I1510" i="4"/>
  <c r="N1510" i="4"/>
  <c r="O1510" i="4"/>
  <c r="C1510" i="4"/>
  <c r="I1498" i="4"/>
  <c r="N1498" i="4"/>
  <c r="O1498" i="4"/>
  <c r="C1498" i="4"/>
  <c r="I1486" i="4"/>
  <c r="N1486" i="4"/>
  <c r="O1486" i="4"/>
  <c r="C1486" i="4"/>
  <c r="I1474" i="4"/>
  <c r="N1474" i="4"/>
  <c r="O1474" i="4"/>
  <c r="C1474" i="4"/>
  <c r="I1462" i="4"/>
  <c r="N1462" i="4"/>
  <c r="O1462" i="4"/>
  <c r="C1462" i="4"/>
  <c r="I1450" i="4"/>
  <c r="N1450" i="4"/>
  <c r="O1450" i="4"/>
  <c r="C1450" i="4"/>
  <c r="I1438" i="4"/>
  <c r="N1438" i="4"/>
  <c r="O1438" i="4"/>
  <c r="C1438" i="4"/>
  <c r="I1426" i="4"/>
  <c r="N1426" i="4"/>
  <c r="O1426" i="4"/>
  <c r="C1426" i="4"/>
  <c r="I1414" i="4"/>
  <c r="N1414" i="4"/>
  <c r="O1414" i="4"/>
  <c r="C1414" i="4"/>
  <c r="I1402" i="4"/>
  <c r="N1402" i="4"/>
  <c r="O1402" i="4"/>
  <c r="C1402" i="4"/>
  <c r="O1390" i="4"/>
  <c r="C1390" i="4"/>
  <c r="I1390" i="4"/>
  <c r="N1390" i="4"/>
  <c r="C1378" i="4"/>
  <c r="I1378" i="4"/>
  <c r="N1378" i="4"/>
  <c r="O1378" i="4"/>
  <c r="I1366" i="4"/>
  <c r="N1366" i="4"/>
  <c r="O1366" i="4"/>
  <c r="C1366" i="4"/>
  <c r="C1354" i="4"/>
  <c r="N1354" i="4"/>
  <c r="O1354" i="4"/>
  <c r="I1354" i="4"/>
  <c r="C1342" i="4"/>
  <c r="I1342" i="4"/>
  <c r="N1342" i="4"/>
  <c r="O1342" i="4"/>
  <c r="C1330" i="4"/>
  <c r="N1330" i="4"/>
  <c r="O1330" i="4"/>
  <c r="I1330" i="4"/>
  <c r="C1318" i="4"/>
  <c r="N1318" i="4"/>
  <c r="I1318" i="4"/>
  <c r="O1318" i="4"/>
  <c r="C1306" i="4"/>
  <c r="N1306" i="4"/>
  <c r="I1306" i="4"/>
  <c r="O1306" i="4"/>
  <c r="C1294" i="4"/>
  <c r="I1294" i="4"/>
  <c r="O1294" i="4"/>
  <c r="N1294" i="4"/>
  <c r="C1282" i="4"/>
  <c r="I1282" i="4"/>
  <c r="O1282" i="4"/>
  <c r="N1282" i="4"/>
  <c r="C1270" i="4"/>
  <c r="I1270" i="4"/>
  <c r="N1270" i="4"/>
  <c r="O1270" i="4"/>
  <c r="C1258" i="4"/>
  <c r="I1258" i="4"/>
  <c r="N1258" i="4"/>
  <c r="O1258" i="4"/>
  <c r="C1246" i="4"/>
  <c r="I1246" i="4"/>
  <c r="N1246" i="4"/>
  <c r="O1246" i="4"/>
  <c r="I1234" i="4"/>
  <c r="N1234" i="4"/>
  <c r="O1234" i="4"/>
  <c r="C1234" i="4"/>
  <c r="I1222" i="4"/>
  <c r="N1222" i="4"/>
  <c r="O1222" i="4"/>
  <c r="C1222" i="4"/>
  <c r="I1210" i="4"/>
  <c r="N1210" i="4"/>
  <c r="O1210" i="4"/>
  <c r="C1210" i="4"/>
  <c r="I1198" i="4"/>
  <c r="N1198" i="4"/>
  <c r="O1198" i="4"/>
  <c r="C1198" i="4"/>
  <c r="N1186" i="4"/>
  <c r="O1186" i="4"/>
  <c r="C1186" i="4"/>
  <c r="I1186" i="4"/>
  <c r="N1174" i="4"/>
  <c r="O1174" i="4"/>
  <c r="C1174" i="4"/>
  <c r="I1174" i="4"/>
  <c r="I1162" i="4"/>
  <c r="N1162" i="4"/>
  <c r="O1162" i="4"/>
  <c r="C1162" i="4"/>
  <c r="I1150" i="4"/>
  <c r="N1150" i="4"/>
  <c r="O1150" i="4"/>
  <c r="C1150" i="4"/>
  <c r="I1138" i="4"/>
  <c r="N1138" i="4"/>
  <c r="O1138" i="4"/>
  <c r="C1138" i="4"/>
  <c r="I1126" i="4"/>
  <c r="N1126" i="4"/>
  <c r="O1126" i="4"/>
  <c r="C1126" i="4"/>
  <c r="I1114" i="4"/>
  <c r="N1114" i="4"/>
  <c r="O1114" i="4"/>
  <c r="C1114" i="4"/>
  <c r="I1102" i="4"/>
  <c r="N1102" i="4"/>
  <c r="O1102" i="4"/>
  <c r="C1102" i="4"/>
  <c r="I1090" i="4"/>
  <c r="N1090" i="4"/>
  <c r="O1090" i="4"/>
  <c r="C1090" i="4"/>
  <c r="I1078" i="4"/>
  <c r="N1078" i="4"/>
  <c r="O1078" i="4"/>
  <c r="C1078" i="4"/>
  <c r="I1066" i="4"/>
  <c r="N1066" i="4"/>
  <c r="O1066" i="4"/>
  <c r="C1066" i="4"/>
  <c r="I1054" i="4"/>
  <c r="C1054" i="4"/>
  <c r="N1054" i="4"/>
  <c r="O1054" i="4"/>
  <c r="I1042" i="4"/>
  <c r="O1042" i="4"/>
  <c r="C1042" i="4"/>
  <c r="N1042" i="4"/>
  <c r="I1030" i="4"/>
  <c r="N1030" i="4"/>
  <c r="O1030" i="4"/>
  <c r="C1030" i="4"/>
  <c r="I1018" i="4"/>
  <c r="C1018" i="4"/>
  <c r="N1018" i="4"/>
  <c r="O1018" i="4"/>
  <c r="I1006" i="4"/>
  <c r="O1006" i="4"/>
  <c r="C1006" i="4"/>
  <c r="N1006" i="4"/>
  <c r="I994" i="4"/>
  <c r="N994" i="4"/>
  <c r="O994" i="4"/>
  <c r="C994" i="4"/>
  <c r="I982" i="4"/>
  <c r="C982" i="4"/>
  <c r="N982" i="4"/>
  <c r="O982" i="4"/>
  <c r="I970" i="4"/>
  <c r="N970" i="4"/>
  <c r="O970" i="4"/>
  <c r="C970" i="4"/>
  <c r="I958" i="4"/>
  <c r="N958" i="4"/>
  <c r="O958" i="4"/>
  <c r="C958" i="4"/>
  <c r="C946" i="4"/>
  <c r="I946" i="4"/>
  <c r="N946" i="4"/>
  <c r="O946" i="4"/>
  <c r="C934" i="4"/>
  <c r="I934" i="4"/>
  <c r="N934" i="4"/>
  <c r="O934" i="4"/>
  <c r="C922" i="4"/>
  <c r="I922" i="4"/>
  <c r="N922" i="4"/>
  <c r="O922" i="4"/>
  <c r="C910" i="4"/>
  <c r="N910" i="4"/>
  <c r="O910" i="4"/>
  <c r="I910" i="4"/>
  <c r="C898" i="4"/>
  <c r="I898" i="4"/>
  <c r="O898" i="4"/>
  <c r="N898" i="4"/>
  <c r="C886" i="4"/>
  <c r="O886" i="4"/>
  <c r="I886" i="4"/>
  <c r="N886" i="4"/>
  <c r="C874" i="4"/>
  <c r="I874" i="4"/>
  <c r="N874" i="4"/>
  <c r="O874" i="4"/>
  <c r="C862" i="4"/>
  <c r="I862" i="4"/>
  <c r="O862" i="4"/>
  <c r="N862" i="4"/>
  <c r="C850" i="4"/>
  <c r="O850" i="4"/>
  <c r="I850" i="4"/>
  <c r="N850" i="4"/>
  <c r="C838" i="4"/>
  <c r="I838" i="4"/>
  <c r="N838" i="4"/>
  <c r="O838" i="4"/>
  <c r="C826" i="4"/>
  <c r="I826" i="4"/>
  <c r="N826" i="4"/>
  <c r="O826" i="4"/>
  <c r="C814" i="4"/>
  <c r="I814" i="4"/>
  <c r="O814" i="4"/>
  <c r="N814" i="4"/>
  <c r="C802" i="4"/>
  <c r="I802" i="4"/>
  <c r="N802" i="4"/>
  <c r="O802" i="4"/>
  <c r="I790" i="4"/>
  <c r="N790" i="4"/>
  <c r="C790" i="4"/>
  <c r="O790" i="4"/>
  <c r="I778" i="4"/>
  <c r="N778" i="4"/>
  <c r="C778" i="4"/>
  <c r="O778" i="4"/>
  <c r="I766" i="4"/>
  <c r="N766" i="4"/>
  <c r="O766" i="4"/>
  <c r="C766" i="4"/>
  <c r="I754" i="4"/>
  <c r="N754" i="4"/>
  <c r="O754" i="4"/>
  <c r="C754" i="4"/>
  <c r="I742" i="4"/>
  <c r="N742" i="4"/>
  <c r="C742" i="4"/>
  <c r="O742" i="4"/>
  <c r="I730" i="4"/>
  <c r="N730" i="4"/>
  <c r="C730" i="4"/>
  <c r="O730" i="4"/>
  <c r="I718" i="4"/>
  <c r="N718" i="4"/>
  <c r="O718" i="4"/>
  <c r="C718" i="4"/>
  <c r="C706" i="4"/>
  <c r="I706" i="4"/>
  <c r="N706" i="4"/>
  <c r="O706" i="4"/>
  <c r="C694" i="4"/>
  <c r="I694" i="4"/>
  <c r="N694" i="4"/>
  <c r="O694" i="4"/>
  <c r="C682" i="4"/>
  <c r="N682" i="4"/>
  <c r="O682" i="4"/>
  <c r="I682" i="4"/>
  <c r="C670" i="4"/>
  <c r="N670" i="4"/>
  <c r="O670" i="4"/>
  <c r="I670" i="4"/>
  <c r="C658" i="4"/>
  <c r="N658" i="4"/>
  <c r="O658" i="4"/>
  <c r="I658" i="4"/>
  <c r="C646" i="4"/>
  <c r="N646" i="4"/>
  <c r="O646" i="4"/>
  <c r="I646" i="4"/>
  <c r="C634" i="4"/>
  <c r="N634" i="4"/>
  <c r="O634" i="4"/>
  <c r="I634" i="4"/>
  <c r="I622" i="4"/>
  <c r="O622" i="4"/>
  <c r="N622" i="4"/>
  <c r="C622" i="4"/>
  <c r="I610" i="4"/>
  <c r="N610" i="4"/>
  <c r="C610" i="4"/>
  <c r="O610" i="4"/>
  <c r="I598" i="4"/>
  <c r="N598" i="4"/>
  <c r="C598" i="4"/>
  <c r="O598" i="4"/>
  <c r="I586" i="4"/>
  <c r="N586" i="4"/>
  <c r="O586" i="4"/>
  <c r="C586" i="4"/>
  <c r="I574" i="4"/>
  <c r="N574" i="4"/>
  <c r="C574" i="4"/>
  <c r="O574" i="4"/>
  <c r="I562" i="4"/>
  <c r="O562" i="4"/>
  <c r="C562" i="4"/>
  <c r="N562" i="4"/>
  <c r="C550" i="4"/>
  <c r="I550" i="4"/>
  <c r="N550" i="4"/>
  <c r="O550" i="4"/>
  <c r="I538" i="4"/>
  <c r="N538" i="4"/>
  <c r="O538" i="4"/>
  <c r="C538" i="4"/>
  <c r="I526" i="4"/>
  <c r="N526" i="4"/>
  <c r="O526" i="4"/>
  <c r="C526" i="4"/>
  <c r="I514" i="4"/>
  <c r="N514" i="4"/>
  <c r="O514" i="4"/>
  <c r="C514" i="4"/>
  <c r="I502" i="4"/>
  <c r="N502" i="4"/>
  <c r="O502" i="4"/>
  <c r="C502" i="4"/>
  <c r="I490" i="4"/>
  <c r="N490" i="4"/>
  <c r="O490" i="4"/>
  <c r="C490" i="4"/>
  <c r="I478" i="4"/>
  <c r="N478" i="4"/>
  <c r="O478" i="4"/>
  <c r="C478" i="4"/>
  <c r="I466" i="4"/>
  <c r="N466" i="4"/>
  <c r="O466" i="4"/>
  <c r="C466" i="4"/>
  <c r="I454" i="4"/>
  <c r="N454" i="4"/>
  <c r="O454" i="4"/>
  <c r="C454" i="4"/>
  <c r="I442" i="4"/>
  <c r="N442" i="4"/>
  <c r="O442" i="4"/>
  <c r="C442" i="4"/>
  <c r="I430" i="4"/>
  <c r="N430" i="4"/>
  <c r="O430" i="4"/>
  <c r="C430" i="4"/>
  <c r="I418" i="4"/>
  <c r="N418" i="4"/>
  <c r="O418" i="4"/>
  <c r="C418" i="4"/>
  <c r="I406" i="4"/>
  <c r="N406" i="4"/>
  <c r="O406" i="4"/>
  <c r="C406" i="4"/>
  <c r="I394" i="4"/>
  <c r="N394" i="4"/>
  <c r="O394" i="4"/>
  <c r="C394" i="4"/>
  <c r="I382" i="4"/>
  <c r="N382" i="4"/>
  <c r="O382" i="4"/>
  <c r="C382" i="4"/>
  <c r="I370" i="4"/>
  <c r="N370" i="4"/>
  <c r="O370" i="4"/>
  <c r="C370" i="4"/>
  <c r="I358" i="4"/>
  <c r="N358" i="4"/>
  <c r="O358" i="4"/>
  <c r="C358" i="4"/>
  <c r="I346" i="4"/>
  <c r="N346" i="4"/>
  <c r="O346" i="4"/>
  <c r="C346" i="4"/>
  <c r="N334" i="4"/>
  <c r="O334" i="4"/>
  <c r="C334" i="4"/>
  <c r="I334" i="4"/>
  <c r="N322" i="4"/>
  <c r="O322" i="4"/>
  <c r="I322" i="4"/>
  <c r="C322" i="4"/>
  <c r="N310" i="4"/>
  <c r="O310" i="4"/>
  <c r="I310" i="4"/>
  <c r="C310" i="4"/>
  <c r="O298" i="4"/>
  <c r="I298" i="4"/>
  <c r="N298" i="4"/>
  <c r="C298" i="4"/>
  <c r="O286" i="4"/>
  <c r="I286" i="4"/>
  <c r="N286" i="4"/>
  <c r="C286" i="4"/>
  <c r="O274" i="4"/>
  <c r="I274" i="4"/>
  <c r="C274" i="4"/>
  <c r="N274" i="4"/>
  <c r="O262" i="4"/>
  <c r="I262" i="4"/>
  <c r="N262" i="4"/>
  <c r="C262" i="4"/>
  <c r="I250" i="4"/>
  <c r="N250" i="4"/>
  <c r="O250" i="4"/>
  <c r="C250" i="4"/>
  <c r="I238" i="4"/>
  <c r="N238" i="4"/>
  <c r="O238" i="4"/>
  <c r="C238" i="4"/>
  <c r="I226" i="4"/>
  <c r="C226" i="4"/>
  <c r="N226" i="4"/>
  <c r="O226" i="4"/>
  <c r="I214" i="4"/>
  <c r="C214" i="4"/>
  <c r="N214" i="4"/>
  <c r="O214" i="4"/>
  <c r="I202" i="4"/>
  <c r="C202" i="4"/>
  <c r="N202" i="4"/>
  <c r="O202" i="4"/>
  <c r="I190" i="4"/>
  <c r="C190" i="4"/>
  <c r="N190" i="4"/>
  <c r="O190" i="4"/>
  <c r="I178" i="4"/>
  <c r="C178" i="4"/>
  <c r="N178" i="4"/>
  <c r="O178" i="4"/>
  <c r="I166" i="4"/>
  <c r="C166" i="4"/>
  <c r="N166" i="4"/>
  <c r="O166" i="4"/>
  <c r="I154" i="4"/>
  <c r="N154" i="4"/>
  <c r="O154" i="4"/>
  <c r="C154" i="4"/>
  <c r="I142" i="4"/>
  <c r="N142" i="4"/>
  <c r="O142" i="4"/>
  <c r="C142" i="4"/>
  <c r="I130" i="4"/>
  <c r="N130" i="4"/>
  <c r="O130" i="4"/>
  <c r="C130" i="4"/>
  <c r="I118" i="4"/>
  <c r="N118" i="4"/>
  <c r="O118" i="4"/>
  <c r="C118" i="4"/>
  <c r="I106" i="4"/>
  <c r="N106" i="4"/>
  <c r="O106" i="4"/>
  <c r="C106" i="4"/>
  <c r="I94" i="4"/>
  <c r="N94" i="4"/>
  <c r="O94" i="4"/>
  <c r="C94" i="4"/>
  <c r="I82" i="4"/>
  <c r="N82" i="4"/>
  <c r="O82" i="4"/>
  <c r="C82" i="4"/>
  <c r="I70" i="4"/>
  <c r="N70" i="4"/>
  <c r="O70" i="4"/>
  <c r="C70" i="4"/>
  <c r="I58" i="4"/>
  <c r="N58" i="4"/>
  <c r="O58" i="4"/>
  <c r="C58" i="4"/>
  <c r="I46" i="4"/>
  <c r="N46" i="4"/>
  <c r="O46" i="4"/>
  <c r="C46" i="4"/>
  <c r="C4017" i="4"/>
  <c r="I4017" i="4"/>
  <c r="C3993" i="4"/>
  <c r="Y3993" i="4" s="1"/>
  <c r="AC3993" i="4" s="1"/>
  <c r="N3993" i="4"/>
  <c r="I3981" i="4"/>
  <c r="O3981" i="4"/>
  <c r="C3969" i="4"/>
  <c r="Y3969" i="4" s="1"/>
  <c r="AC3969" i="4" s="1"/>
  <c r="I3969" i="4"/>
  <c r="N3969" i="4"/>
  <c r="C3957" i="4"/>
  <c r="Y3957" i="4" s="1"/>
  <c r="AC3957" i="4" s="1"/>
  <c r="I3957" i="4"/>
  <c r="N3957" i="4"/>
  <c r="O3957" i="4"/>
  <c r="I3945" i="4"/>
  <c r="N3945" i="4"/>
  <c r="O3945" i="4"/>
  <c r="I3933" i="4"/>
  <c r="N3933" i="4"/>
  <c r="O3933" i="4"/>
  <c r="I3921" i="4"/>
  <c r="N3921" i="4"/>
  <c r="O3921" i="4"/>
  <c r="I3909" i="4"/>
  <c r="N3909" i="4"/>
  <c r="O3909" i="4"/>
  <c r="I3897" i="4"/>
  <c r="N3897" i="4"/>
  <c r="O3897" i="4"/>
  <c r="C3897" i="4"/>
  <c r="Y3897" i="4" s="1"/>
  <c r="AC3897" i="4" s="1"/>
  <c r="I3885" i="4"/>
  <c r="N3885" i="4"/>
  <c r="O3885" i="4"/>
  <c r="C3885" i="4"/>
  <c r="Y3885" i="4" s="1"/>
  <c r="AC3885" i="4" s="1"/>
  <c r="I3873" i="4"/>
  <c r="N3873" i="4"/>
  <c r="O3873" i="4"/>
  <c r="I3861" i="4"/>
  <c r="N3861" i="4"/>
  <c r="O3861" i="4"/>
  <c r="I3849" i="4"/>
  <c r="N3849" i="4"/>
  <c r="O3849" i="4"/>
  <c r="I3837" i="4"/>
  <c r="N3837" i="4"/>
  <c r="O3837" i="4"/>
  <c r="I3825" i="4"/>
  <c r="N3825" i="4"/>
  <c r="O3825" i="4"/>
  <c r="I3813" i="4"/>
  <c r="N3813" i="4"/>
  <c r="O3813" i="4"/>
  <c r="I3801" i="4"/>
  <c r="N3801" i="4"/>
  <c r="O3801" i="4"/>
  <c r="I3789" i="4"/>
  <c r="N3789" i="4"/>
  <c r="O3789" i="4"/>
  <c r="I3777" i="4"/>
  <c r="N3777" i="4"/>
  <c r="O3777" i="4"/>
  <c r="I3765" i="4"/>
  <c r="N3765" i="4"/>
  <c r="O3765" i="4"/>
  <c r="I3753" i="4"/>
  <c r="N3753" i="4"/>
  <c r="O3753" i="4"/>
  <c r="C3753" i="4"/>
  <c r="Y3753" i="4" s="1"/>
  <c r="AC3753" i="4" s="1"/>
  <c r="I3741" i="4"/>
  <c r="N3741" i="4"/>
  <c r="O3741" i="4"/>
  <c r="C3741" i="4"/>
  <c r="Y3741" i="4" s="1"/>
  <c r="AC3741" i="4" s="1"/>
  <c r="I3729" i="4"/>
  <c r="N3729" i="4"/>
  <c r="O3729" i="4"/>
  <c r="C3729" i="4"/>
  <c r="Y3729" i="4" s="1"/>
  <c r="AC3729" i="4" s="1"/>
  <c r="I3717" i="4"/>
  <c r="N3717" i="4"/>
  <c r="O3717" i="4"/>
  <c r="C3717" i="4"/>
  <c r="Y3717" i="4" s="1"/>
  <c r="AC3717" i="4" s="1"/>
  <c r="I3705" i="4"/>
  <c r="N3705" i="4"/>
  <c r="O3705" i="4"/>
  <c r="C3705" i="4"/>
  <c r="I3693" i="4"/>
  <c r="N3693" i="4"/>
  <c r="O3693" i="4"/>
  <c r="C3693" i="4"/>
  <c r="I3681" i="4"/>
  <c r="N3681" i="4"/>
  <c r="O3681" i="4"/>
  <c r="C3681" i="4"/>
  <c r="I3669" i="4"/>
  <c r="C3669" i="4"/>
  <c r="N3669" i="4"/>
  <c r="O3669" i="4"/>
  <c r="I3657" i="4"/>
  <c r="N3657" i="4"/>
  <c r="C3657" i="4"/>
  <c r="O3657" i="4"/>
  <c r="I3645" i="4"/>
  <c r="N3645" i="4"/>
  <c r="C3645" i="4"/>
  <c r="O3645" i="4"/>
  <c r="I3633" i="4"/>
  <c r="N3633" i="4"/>
  <c r="C3633" i="4"/>
  <c r="I3621" i="4"/>
  <c r="N3621" i="4"/>
  <c r="O3621" i="4"/>
  <c r="I3609" i="4"/>
  <c r="N3609" i="4"/>
  <c r="C3609" i="4"/>
  <c r="I3597" i="4"/>
  <c r="N3597" i="4"/>
  <c r="C3597" i="4"/>
  <c r="O3597" i="4"/>
  <c r="I3585" i="4"/>
  <c r="N3585" i="4"/>
  <c r="O3585" i="4"/>
  <c r="I3573" i="4"/>
  <c r="N3573" i="4"/>
  <c r="C3573" i="4"/>
  <c r="I3561" i="4"/>
  <c r="N3561" i="4"/>
  <c r="O3561" i="4"/>
  <c r="C3561" i="4"/>
  <c r="I3549" i="4"/>
  <c r="N3549" i="4"/>
  <c r="O3549" i="4"/>
  <c r="C3549" i="4"/>
  <c r="I3537" i="4"/>
  <c r="N3537" i="4"/>
  <c r="O3537" i="4"/>
  <c r="C3537" i="4"/>
  <c r="I3525" i="4"/>
  <c r="N3525" i="4"/>
  <c r="O3525" i="4"/>
  <c r="C3525" i="4"/>
  <c r="I3513" i="4"/>
  <c r="N3513" i="4"/>
  <c r="O3513" i="4"/>
  <c r="C3513" i="4"/>
  <c r="I3501" i="4"/>
  <c r="N3501" i="4"/>
  <c r="O3501" i="4"/>
  <c r="C3501" i="4"/>
  <c r="I3489" i="4"/>
  <c r="N3489" i="4"/>
  <c r="O3489" i="4"/>
  <c r="C3489" i="4"/>
  <c r="I3477" i="4"/>
  <c r="N3477" i="4"/>
  <c r="O3477" i="4"/>
  <c r="C3477" i="4"/>
  <c r="I3465" i="4"/>
  <c r="N3465" i="4"/>
  <c r="O3465" i="4"/>
  <c r="C3465" i="4"/>
  <c r="I3453" i="4"/>
  <c r="N3453" i="4"/>
  <c r="O3453" i="4"/>
  <c r="C3453" i="4"/>
  <c r="I3441" i="4"/>
  <c r="N3441" i="4"/>
  <c r="O3441" i="4"/>
  <c r="C3441" i="4"/>
  <c r="I3429" i="4"/>
  <c r="N3429" i="4"/>
  <c r="O3429" i="4"/>
  <c r="C3429" i="4"/>
  <c r="I3417" i="4"/>
  <c r="N3417" i="4"/>
  <c r="O3417" i="4"/>
  <c r="C3417" i="4"/>
  <c r="I3405" i="4"/>
  <c r="N3405" i="4"/>
  <c r="O3405" i="4"/>
  <c r="C3405" i="4"/>
  <c r="I3393" i="4"/>
  <c r="N3393" i="4"/>
  <c r="O3393" i="4"/>
  <c r="C3393" i="4"/>
  <c r="I3381" i="4"/>
  <c r="N3381" i="4"/>
  <c r="O3381" i="4"/>
  <c r="C3381" i="4"/>
  <c r="I3369" i="4"/>
  <c r="N3369" i="4"/>
  <c r="O3369" i="4"/>
  <c r="C3369" i="4"/>
  <c r="I3357" i="4"/>
  <c r="N3357" i="4"/>
  <c r="O3357" i="4"/>
  <c r="C3357" i="4"/>
  <c r="I3345" i="4"/>
  <c r="N3345" i="4"/>
  <c r="O3345" i="4"/>
  <c r="C3345" i="4"/>
  <c r="I3333" i="4"/>
  <c r="N3333" i="4"/>
  <c r="O3333" i="4"/>
  <c r="C3333" i="4"/>
  <c r="I3321" i="4"/>
  <c r="N3321" i="4"/>
  <c r="O3321" i="4"/>
  <c r="C3321" i="4"/>
  <c r="I3309" i="4"/>
  <c r="N3309" i="4"/>
  <c r="O3309" i="4"/>
  <c r="C3309" i="4"/>
  <c r="I3297" i="4"/>
  <c r="N3297" i="4"/>
  <c r="O3297" i="4"/>
  <c r="C3297" i="4"/>
  <c r="I3285" i="4"/>
  <c r="N3285" i="4"/>
  <c r="O3285" i="4"/>
  <c r="C3285" i="4"/>
  <c r="I3273" i="4"/>
  <c r="N3273" i="4"/>
  <c r="O3273" i="4"/>
  <c r="C3273" i="4"/>
  <c r="C3261" i="4"/>
  <c r="I3261" i="4"/>
  <c r="N3261" i="4"/>
  <c r="O3261" i="4"/>
  <c r="C3249" i="4"/>
  <c r="I3249" i="4"/>
  <c r="N3249" i="4"/>
  <c r="O3249" i="4"/>
  <c r="C3237" i="4"/>
  <c r="I3237" i="4"/>
  <c r="N3237" i="4"/>
  <c r="O3237" i="4"/>
  <c r="C3225" i="4"/>
  <c r="I3225" i="4"/>
  <c r="N3225" i="4"/>
  <c r="O3225" i="4"/>
  <c r="C3213" i="4"/>
  <c r="I3213" i="4"/>
  <c r="N3213" i="4"/>
  <c r="O3213" i="4"/>
  <c r="C3201" i="4"/>
  <c r="I3201" i="4"/>
  <c r="N3201" i="4"/>
  <c r="O3201" i="4"/>
  <c r="C3189" i="4"/>
  <c r="I3189" i="4"/>
  <c r="N3189" i="4"/>
  <c r="O3189" i="4"/>
  <c r="C3177" i="4"/>
  <c r="I3177" i="4"/>
  <c r="N3177" i="4"/>
  <c r="O3177" i="4"/>
  <c r="C3165" i="4"/>
  <c r="I3165" i="4"/>
  <c r="N3165" i="4"/>
  <c r="O3165" i="4"/>
  <c r="C3153" i="4"/>
  <c r="N3153" i="4"/>
  <c r="O3153" i="4"/>
  <c r="I3153" i="4"/>
  <c r="I3141" i="4"/>
  <c r="O3141" i="4"/>
  <c r="C3141" i="4"/>
  <c r="N3141" i="4"/>
  <c r="I3129" i="4"/>
  <c r="N3129" i="4"/>
  <c r="C3129" i="4"/>
  <c r="O3129" i="4"/>
  <c r="I3117" i="4"/>
  <c r="N3117" i="4"/>
  <c r="C3117" i="4"/>
  <c r="O3117" i="4"/>
  <c r="I3105" i="4"/>
  <c r="N3105" i="4"/>
  <c r="C3105" i="4"/>
  <c r="O3105" i="4"/>
  <c r="I3093" i="4"/>
  <c r="N3093" i="4"/>
  <c r="O3093" i="4"/>
  <c r="C3093" i="4"/>
  <c r="I3081" i="4"/>
  <c r="N3081" i="4"/>
  <c r="O3081" i="4"/>
  <c r="C3081" i="4"/>
  <c r="I3069" i="4"/>
  <c r="N3069" i="4"/>
  <c r="O3069" i="4"/>
  <c r="C3069" i="4"/>
  <c r="I3057" i="4"/>
  <c r="N3057" i="4"/>
  <c r="O3057" i="4"/>
  <c r="C3057" i="4"/>
  <c r="N3045" i="4"/>
  <c r="O3045" i="4"/>
  <c r="C3045" i="4"/>
  <c r="I3045" i="4"/>
  <c r="I3033" i="4"/>
  <c r="N3033" i="4"/>
  <c r="O3033" i="4"/>
  <c r="C3033" i="4"/>
  <c r="N3021" i="4"/>
  <c r="O3021" i="4"/>
  <c r="C3021" i="4"/>
  <c r="I3021" i="4"/>
  <c r="N3009" i="4"/>
  <c r="O3009" i="4"/>
  <c r="C3009" i="4"/>
  <c r="I3009" i="4"/>
  <c r="N2997" i="4"/>
  <c r="O2997" i="4"/>
  <c r="C2997" i="4"/>
  <c r="I2997" i="4"/>
  <c r="N2985" i="4"/>
  <c r="O2985" i="4"/>
  <c r="C2985" i="4"/>
  <c r="I2985" i="4"/>
  <c r="N2973" i="4"/>
  <c r="O2973" i="4"/>
  <c r="C2973" i="4"/>
  <c r="I2973" i="4"/>
  <c r="N2961" i="4"/>
  <c r="O2961" i="4"/>
  <c r="C2961" i="4"/>
  <c r="I2961" i="4"/>
  <c r="C2949" i="4"/>
  <c r="I2949" i="4"/>
  <c r="N2949" i="4"/>
  <c r="O2949" i="4"/>
  <c r="C2937" i="4"/>
  <c r="I2937" i="4"/>
  <c r="N2937" i="4"/>
  <c r="O2937" i="4"/>
  <c r="C2925" i="4"/>
  <c r="I2925" i="4"/>
  <c r="N2925" i="4"/>
  <c r="O2925" i="4"/>
  <c r="C2913" i="4"/>
  <c r="I2913" i="4"/>
  <c r="N2913" i="4"/>
  <c r="O2913" i="4"/>
  <c r="C2901" i="4"/>
  <c r="I2901" i="4"/>
  <c r="N2901" i="4"/>
  <c r="O2901" i="4"/>
  <c r="C2889" i="4"/>
  <c r="I2889" i="4"/>
  <c r="N2889" i="4"/>
  <c r="O2889" i="4"/>
  <c r="C2877" i="4"/>
  <c r="I2877" i="4"/>
  <c r="N2877" i="4"/>
  <c r="O2877" i="4"/>
  <c r="C2865" i="4"/>
  <c r="I2865" i="4"/>
  <c r="N2865" i="4"/>
  <c r="O2865" i="4"/>
  <c r="C2853" i="4"/>
  <c r="I2853" i="4"/>
  <c r="N2853" i="4"/>
  <c r="O2853" i="4"/>
  <c r="C2841" i="4"/>
  <c r="I2841" i="4"/>
  <c r="N2841" i="4"/>
  <c r="O2841" i="4"/>
  <c r="C2829" i="4"/>
  <c r="I2829" i="4"/>
  <c r="N2829" i="4"/>
  <c r="O2829" i="4"/>
  <c r="I2817" i="4"/>
  <c r="N2817" i="4"/>
  <c r="O2817" i="4"/>
  <c r="C2817" i="4"/>
  <c r="O2806" i="4"/>
  <c r="I2806" i="4"/>
  <c r="N2806" i="4"/>
  <c r="C2806" i="4"/>
  <c r="I2793" i="4"/>
  <c r="N2793" i="4"/>
  <c r="O2793" i="4"/>
  <c r="C2793" i="4"/>
  <c r="I2787" i="4"/>
  <c r="N2787" i="4"/>
  <c r="C2787" i="4"/>
  <c r="O2787" i="4"/>
  <c r="I2769" i="4"/>
  <c r="N2769" i="4"/>
  <c r="O2769" i="4"/>
  <c r="C2769" i="4"/>
  <c r="I2757" i="4"/>
  <c r="N2757" i="4"/>
  <c r="O2757" i="4"/>
  <c r="C2757" i="4"/>
  <c r="I2745" i="4"/>
  <c r="N2745" i="4"/>
  <c r="O2745" i="4"/>
  <c r="C2745" i="4"/>
  <c r="I2733" i="4"/>
  <c r="N2733" i="4"/>
  <c r="O2733" i="4"/>
  <c r="C2733" i="4"/>
  <c r="I2721" i="4"/>
  <c r="N2721" i="4"/>
  <c r="O2721" i="4"/>
  <c r="C2721" i="4"/>
  <c r="I2709" i="4"/>
  <c r="N2709" i="4"/>
  <c r="O2709" i="4"/>
  <c r="C2709" i="4"/>
  <c r="I2697" i="4"/>
  <c r="N2697" i="4"/>
  <c r="O2697" i="4"/>
  <c r="C2697" i="4"/>
  <c r="I2685" i="4"/>
  <c r="N2685" i="4"/>
  <c r="O2685" i="4"/>
  <c r="C2685" i="4"/>
  <c r="C2673" i="4"/>
  <c r="I2673" i="4"/>
  <c r="N2673" i="4"/>
  <c r="O2673" i="4"/>
  <c r="I2661" i="4"/>
  <c r="N2661" i="4"/>
  <c r="O2661" i="4"/>
  <c r="C2661" i="4"/>
  <c r="I2649" i="4"/>
  <c r="C2649" i="4"/>
  <c r="N2649" i="4"/>
  <c r="O2649" i="4"/>
  <c r="N2637" i="4"/>
  <c r="C2637" i="4"/>
  <c r="I2637" i="4"/>
  <c r="O2637" i="4"/>
  <c r="N2625" i="4"/>
  <c r="O2625" i="4"/>
  <c r="C2625" i="4"/>
  <c r="I2625" i="4"/>
  <c r="N2613" i="4"/>
  <c r="O2613" i="4"/>
  <c r="C2613" i="4"/>
  <c r="I2613" i="4"/>
  <c r="N2601" i="4"/>
  <c r="O2601" i="4"/>
  <c r="C2601" i="4"/>
  <c r="I2601" i="4"/>
  <c r="N2589" i="4"/>
  <c r="O2589" i="4"/>
  <c r="C2589" i="4"/>
  <c r="I2589" i="4"/>
  <c r="N2577" i="4"/>
  <c r="O2577" i="4"/>
  <c r="C2577" i="4"/>
  <c r="I2577" i="4"/>
  <c r="O2565" i="4"/>
  <c r="C2565" i="4"/>
  <c r="I2565" i="4"/>
  <c r="N2565" i="4"/>
  <c r="C2553" i="4"/>
  <c r="N2553" i="4"/>
  <c r="I2553" i="4"/>
  <c r="O2553" i="4"/>
  <c r="C2541" i="4"/>
  <c r="N2541" i="4"/>
  <c r="I2541" i="4"/>
  <c r="O2541" i="4"/>
  <c r="C2529" i="4"/>
  <c r="N2529" i="4"/>
  <c r="I2529" i="4"/>
  <c r="O2529" i="4"/>
  <c r="C2517" i="4"/>
  <c r="N2517" i="4"/>
  <c r="I2517" i="4"/>
  <c r="O2517" i="4"/>
  <c r="C2505" i="4"/>
  <c r="I2505" i="4"/>
  <c r="O2505" i="4"/>
  <c r="N2505" i="4"/>
  <c r="C2493" i="4"/>
  <c r="I2493" i="4"/>
  <c r="O2493" i="4"/>
  <c r="N2493" i="4"/>
  <c r="C2481" i="4"/>
  <c r="I2481" i="4"/>
  <c r="O2481" i="4"/>
  <c r="N2481" i="4"/>
  <c r="C2469" i="4"/>
  <c r="I2469" i="4"/>
  <c r="O2469" i="4"/>
  <c r="N2469" i="4"/>
  <c r="C2457" i="4"/>
  <c r="I2457" i="4"/>
  <c r="N2457" i="4"/>
  <c r="O2457" i="4"/>
  <c r="C2445" i="4"/>
  <c r="I2445" i="4"/>
  <c r="N2445" i="4"/>
  <c r="O2445" i="4"/>
  <c r="C2433" i="4"/>
  <c r="I2433" i="4"/>
  <c r="N2433" i="4"/>
  <c r="O2433" i="4"/>
  <c r="C2421" i="4"/>
  <c r="I2421" i="4"/>
  <c r="N2421" i="4"/>
  <c r="O2421" i="4"/>
  <c r="O4044" i="4"/>
  <c r="N4037" i="4"/>
  <c r="O4035" i="4"/>
  <c r="O4017" i="4"/>
  <c r="C4016" i="4"/>
  <c r="Y4016" i="4" s="1"/>
  <c r="AC4016" i="4" s="1"/>
  <c r="I4013" i="4"/>
  <c r="O3996" i="4"/>
  <c r="C3982" i="4"/>
  <c r="Y3982" i="4" s="1"/>
  <c r="AC3982" i="4" s="1"/>
  <c r="O3977" i="4"/>
  <c r="I3971" i="4"/>
  <c r="N3958" i="4"/>
  <c r="O3941" i="4"/>
  <c r="N3937" i="4"/>
  <c r="O3926" i="4"/>
  <c r="O3917" i="4"/>
  <c r="N3899" i="4"/>
  <c r="C3893" i="4"/>
  <c r="Y3893" i="4" s="1"/>
  <c r="AC3893" i="4" s="1"/>
  <c r="O3751" i="4"/>
  <c r="O3733" i="4"/>
  <c r="C3698" i="4"/>
  <c r="N3652" i="4"/>
  <c r="O3633" i="4"/>
  <c r="C3603" i="4"/>
  <c r="O3442" i="4"/>
  <c r="I2410" i="4"/>
  <c r="N2410" i="4"/>
  <c r="O2410" i="4"/>
  <c r="C2410" i="4"/>
  <c r="I2313" i="4"/>
  <c r="N2313" i="4"/>
  <c r="O2313" i="4"/>
  <c r="C2313" i="4"/>
  <c r="I2265" i="4"/>
  <c r="N2265" i="4"/>
  <c r="O2265" i="4"/>
  <c r="C2265" i="4"/>
  <c r="I2157" i="4"/>
  <c r="N2157" i="4"/>
  <c r="O2157" i="4"/>
  <c r="C2157" i="4"/>
  <c r="I2037" i="4"/>
  <c r="N2037" i="4"/>
  <c r="O2037" i="4"/>
  <c r="C2037" i="4"/>
  <c r="C2001" i="4"/>
  <c r="I2001" i="4"/>
  <c r="N2001" i="4"/>
  <c r="O2001" i="4"/>
  <c r="C1989" i="4"/>
  <c r="I1989" i="4"/>
  <c r="N1989" i="4"/>
  <c r="O1989" i="4"/>
  <c r="I1977" i="4"/>
  <c r="C1977" i="4"/>
  <c r="N1977" i="4"/>
  <c r="O1977" i="4"/>
  <c r="I1965" i="4"/>
  <c r="C1965" i="4"/>
  <c r="O1965" i="4"/>
  <c r="N1965" i="4"/>
  <c r="N1953" i="4"/>
  <c r="C1953" i="4"/>
  <c r="I1953" i="4"/>
  <c r="O1953" i="4"/>
  <c r="N1941" i="4"/>
  <c r="C1941" i="4"/>
  <c r="I1941" i="4"/>
  <c r="O1941" i="4"/>
  <c r="N1929" i="4"/>
  <c r="C1929" i="4"/>
  <c r="I1929" i="4"/>
  <c r="O1929" i="4"/>
  <c r="O1917" i="4"/>
  <c r="C1917" i="4"/>
  <c r="I1917" i="4"/>
  <c r="N1917" i="4"/>
  <c r="C1905" i="4"/>
  <c r="N1905" i="4"/>
  <c r="O1905" i="4"/>
  <c r="I1905" i="4"/>
  <c r="C1893" i="4"/>
  <c r="N1893" i="4"/>
  <c r="O1893" i="4"/>
  <c r="I1893" i="4"/>
  <c r="C1881" i="4"/>
  <c r="O1881" i="4"/>
  <c r="N1881" i="4"/>
  <c r="I1881" i="4"/>
  <c r="C1869" i="4"/>
  <c r="I1869" i="4"/>
  <c r="O1869" i="4"/>
  <c r="N1869" i="4"/>
  <c r="C1857" i="4"/>
  <c r="I1857" i="4"/>
  <c r="O1857" i="4"/>
  <c r="N1857" i="4"/>
  <c r="C1845" i="4"/>
  <c r="I1845" i="4"/>
  <c r="O1845" i="4"/>
  <c r="N1845" i="4"/>
  <c r="C1833" i="4"/>
  <c r="I1833" i="4"/>
  <c r="O1833" i="4"/>
  <c r="N1833" i="4"/>
  <c r="I1821" i="4"/>
  <c r="N1821" i="4"/>
  <c r="O1821" i="4"/>
  <c r="C1821" i="4"/>
  <c r="I1809" i="4"/>
  <c r="C1809" i="4"/>
  <c r="N1809" i="4"/>
  <c r="O1809" i="4"/>
  <c r="I1797" i="4"/>
  <c r="N1797" i="4"/>
  <c r="O1797" i="4"/>
  <c r="C1797" i="4"/>
  <c r="I1785" i="4"/>
  <c r="O1785" i="4"/>
  <c r="C1785" i="4"/>
  <c r="N1785" i="4"/>
  <c r="I1773" i="4"/>
  <c r="N1773" i="4"/>
  <c r="O1773" i="4"/>
  <c r="C1773" i="4"/>
  <c r="I1761" i="4"/>
  <c r="N1761" i="4"/>
  <c r="C1761" i="4"/>
  <c r="O1761" i="4"/>
  <c r="I1749" i="4"/>
  <c r="N1749" i="4"/>
  <c r="C1749" i="4"/>
  <c r="O1749" i="4"/>
  <c r="I1737" i="4"/>
  <c r="N1737" i="4"/>
  <c r="O1737" i="4"/>
  <c r="C1737" i="4"/>
  <c r="I1725" i="4"/>
  <c r="N1725" i="4"/>
  <c r="O1725" i="4"/>
  <c r="C1725" i="4"/>
  <c r="N1713" i="4"/>
  <c r="O1713" i="4"/>
  <c r="C1713" i="4"/>
  <c r="I1713" i="4"/>
  <c r="N1701" i="4"/>
  <c r="O1701" i="4"/>
  <c r="C1701" i="4"/>
  <c r="I1701" i="4"/>
  <c r="N1689" i="4"/>
  <c r="O1689" i="4"/>
  <c r="C1689" i="4"/>
  <c r="I1689" i="4"/>
  <c r="N1677" i="4"/>
  <c r="O1677" i="4"/>
  <c r="C1677" i="4"/>
  <c r="I1677" i="4"/>
  <c r="O1665" i="4"/>
  <c r="C1665" i="4"/>
  <c r="I1665" i="4"/>
  <c r="N1665" i="4"/>
  <c r="O1653" i="4"/>
  <c r="C1653" i="4"/>
  <c r="I1653" i="4"/>
  <c r="N1653" i="4"/>
  <c r="O1641" i="4"/>
  <c r="C1641" i="4"/>
  <c r="I1641" i="4"/>
  <c r="N1641" i="4"/>
  <c r="O1629" i="4"/>
  <c r="C1629" i="4"/>
  <c r="I1629" i="4"/>
  <c r="N1629" i="4"/>
  <c r="O1617" i="4"/>
  <c r="C1617" i="4"/>
  <c r="I1617" i="4"/>
  <c r="N1617" i="4"/>
  <c r="O1605" i="4"/>
  <c r="C1605" i="4"/>
  <c r="I1605" i="4"/>
  <c r="N1605" i="4"/>
  <c r="O1593" i="4"/>
  <c r="C1593" i="4"/>
  <c r="I1593" i="4"/>
  <c r="N1593" i="4"/>
  <c r="C1581" i="4"/>
  <c r="I1581" i="4"/>
  <c r="N1581" i="4"/>
  <c r="O1581" i="4"/>
  <c r="C1569" i="4"/>
  <c r="I1569" i="4"/>
  <c r="N1569" i="4"/>
  <c r="O1569" i="4"/>
  <c r="C1557" i="4"/>
  <c r="I1557" i="4"/>
  <c r="N1557" i="4"/>
  <c r="O1557" i="4"/>
  <c r="C1545" i="4"/>
  <c r="I1545" i="4"/>
  <c r="N1545" i="4"/>
  <c r="O1545" i="4"/>
  <c r="C1533" i="4"/>
  <c r="I1533" i="4"/>
  <c r="N1533" i="4"/>
  <c r="O1533" i="4"/>
  <c r="C1521" i="4"/>
  <c r="I1521" i="4"/>
  <c r="N1521" i="4"/>
  <c r="O1521" i="4"/>
  <c r="C1509" i="4"/>
  <c r="N1509" i="4"/>
  <c r="O1509" i="4"/>
  <c r="I1509" i="4"/>
  <c r="C1497" i="4"/>
  <c r="N1497" i="4"/>
  <c r="O1497" i="4"/>
  <c r="I1497" i="4"/>
  <c r="C1485" i="4"/>
  <c r="N1485" i="4"/>
  <c r="O1485" i="4"/>
  <c r="I1485" i="4"/>
  <c r="C1473" i="4"/>
  <c r="N1473" i="4"/>
  <c r="O1473" i="4"/>
  <c r="I1473" i="4"/>
  <c r="C1461" i="4"/>
  <c r="I1461" i="4"/>
  <c r="O1461" i="4"/>
  <c r="N1461" i="4"/>
  <c r="C1449" i="4"/>
  <c r="I1449" i="4"/>
  <c r="O1449" i="4"/>
  <c r="N1449" i="4"/>
  <c r="C1437" i="4"/>
  <c r="I1437" i="4"/>
  <c r="O1437" i="4"/>
  <c r="N1437" i="4"/>
  <c r="C1425" i="4"/>
  <c r="I1425" i="4"/>
  <c r="O1425" i="4"/>
  <c r="N1425" i="4"/>
  <c r="C1413" i="4"/>
  <c r="I1413" i="4"/>
  <c r="O1413" i="4"/>
  <c r="N1413" i="4"/>
  <c r="C1401" i="4"/>
  <c r="I1401" i="4"/>
  <c r="O1401" i="4"/>
  <c r="N1401" i="4"/>
  <c r="I1389" i="4"/>
  <c r="N1389" i="4"/>
  <c r="O1389" i="4"/>
  <c r="C1389" i="4"/>
  <c r="I1377" i="4"/>
  <c r="N1377" i="4"/>
  <c r="O1377" i="4"/>
  <c r="C1377" i="4"/>
  <c r="I1365" i="4"/>
  <c r="N1365" i="4"/>
  <c r="O1365" i="4"/>
  <c r="C1365" i="4"/>
  <c r="I1353" i="4"/>
  <c r="N1353" i="4"/>
  <c r="O1353" i="4"/>
  <c r="C1353" i="4"/>
  <c r="I1341" i="4"/>
  <c r="N1341" i="4"/>
  <c r="O1341" i="4"/>
  <c r="C1341" i="4"/>
  <c r="I1329" i="4"/>
  <c r="N1329" i="4"/>
  <c r="O1329" i="4"/>
  <c r="C1329" i="4"/>
  <c r="I1317" i="4"/>
  <c r="N1317" i="4"/>
  <c r="O1317" i="4"/>
  <c r="C1317" i="4"/>
  <c r="I1305" i="4"/>
  <c r="N1305" i="4"/>
  <c r="O1305" i="4"/>
  <c r="C1305" i="4"/>
  <c r="I1293" i="4"/>
  <c r="N1293" i="4"/>
  <c r="O1293" i="4"/>
  <c r="C1293" i="4"/>
  <c r="N1281" i="4"/>
  <c r="O1281" i="4"/>
  <c r="C1281" i="4"/>
  <c r="I1281" i="4"/>
  <c r="N1269" i="4"/>
  <c r="O1269" i="4"/>
  <c r="C1269" i="4"/>
  <c r="I1269" i="4"/>
  <c r="C1257" i="4"/>
  <c r="N1257" i="4"/>
  <c r="I1257" i="4"/>
  <c r="O1257" i="4"/>
  <c r="C1245" i="4"/>
  <c r="N1245" i="4"/>
  <c r="I1245" i="4"/>
  <c r="O1245" i="4"/>
  <c r="C1233" i="4"/>
  <c r="I1233" i="4"/>
  <c r="O1233" i="4"/>
  <c r="N1233" i="4"/>
  <c r="C1221" i="4"/>
  <c r="I1221" i="4"/>
  <c r="O1221" i="4"/>
  <c r="N1221" i="4"/>
  <c r="C1209" i="4"/>
  <c r="I1209" i="4"/>
  <c r="O1209" i="4"/>
  <c r="N1209" i="4"/>
  <c r="C1197" i="4"/>
  <c r="I1197" i="4"/>
  <c r="O1197" i="4"/>
  <c r="N1197" i="4"/>
  <c r="O1185" i="4"/>
  <c r="C1185" i="4"/>
  <c r="I1185" i="4"/>
  <c r="N1185" i="4"/>
  <c r="C1173" i="4"/>
  <c r="O1173" i="4"/>
  <c r="I1173" i="4"/>
  <c r="N1173" i="4"/>
  <c r="C1161" i="4"/>
  <c r="O1161" i="4"/>
  <c r="I1161" i="4"/>
  <c r="N1161" i="4"/>
  <c r="C1149" i="4"/>
  <c r="O1149" i="4"/>
  <c r="I1149" i="4"/>
  <c r="N1149" i="4"/>
  <c r="C1137" i="4"/>
  <c r="O1137" i="4"/>
  <c r="I1137" i="4"/>
  <c r="N1137" i="4"/>
  <c r="C1125" i="4"/>
  <c r="O1125" i="4"/>
  <c r="I1125" i="4"/>
  <c r="N1125" i="4"/>
  <c r="C1113" i="4"/>
  <c r="O1113" i="4"/>
  <c r="I1113" i="4"/>
  <c r="N1113" i="4"/>
  <c r="C1101" i="4"/>
  <c r="O1101" i="4"/>
  <c r="I1101" i="4"/>
  <c r="N1101" i="4"/>
  <c r="C1089" i="4"/>
  <c r="O1089" i="4"/>
  <c r="I1089" i="4"/>
  <c r="N1089" i="4"/>
  <c r="C1077" i="4"/>
  <c r="O1077" i="4"/>
  <c r="I1077" i="4"/>
  <c r="N1077" i="4"/>
  <c r="I1065" i="4"/>
  <c r="N1065" i="4"/>
  <c r="C1065" i="4"/>
  <c r="O1065" i="4"/>
  <c r="N1053" i="4"/>
  <c r="O1053" i="4"/>
  <c r="C1053" i="4"/>
  <c r="I1053" i="4"/>
  <c r="N1041" i="4"/>
  <c r="O1041" i="4"/>
  <c r="C1041" i="4"/>
  <c r="I1041" i="4"/>
  <c r="N1029" i="4"/>
  <c r="O1029" i="4"/>
  <c r="C1029" i="4"/>
  <c r="I1029" i="4"/>
  <c r="N1017" i="4"/>
  <c r="O1017" i="4"/>
  <c r="C1017" i="4"/>
  <c r="I1017" i="4"/>
  <c r="N1005" i="4"/>
  <c r="O1005" i="4"/>
  <c r="C1005" i="4"/>
  <c r="I1005" i="4"/>
  <c r="N993" i="4"/>
  <c r="O993" i="4"/>
  <c r="C993" i="4"/>
  <c r="I993" i="4"/>
  <c r="N981" i="4"/>
  <c r="O981" i="4"/>
  <c r="C981" i="4"/>
  <c r="I981" i="4"/>
  <c r="N969" i="4"/>
  <c r="O969" i="4"/>
  <c r="C969" i="4"/>
  <c r="I969" i="4"/>
  <c r="N957" i="4"/>
  <c r="O957" i="4"/>
  <c r="C957" i="4"/>
  <c r="I957" i="4"/>
  <c r="O945" i="4"/>
  <c r="I945" i="4"/>
  <c r="N945" i="4"/>
  <c r="C945" i="4"/>
  <c r="O933" i="4"/>
  <c r="I933" i="4"/>
  <c r="C933" i="4"/>
  <c r="N933" i="4"/>
  <c r="O921" i="4"/>
  <c r="I921" i="4"/>
  <c r="N921" i="4"/>
  <c r="C921" i="4"/>
  <c r="O909" i="4"/>
  <c r="I909" i="4"/>
  <c r="N909" i="4"/>
  <c r="C909" i="4"/>
  <c r="O897" i="4"/>
  <c r="I897" i="4"/>
  <c r="C897" i="4"/>
  <c r="N897" i="4"/>
  <c r="O885" i="4"/>
  <c r="I885" i="4"/>
  <c r="N885" i="4"/>
  <c r="C885" i="4"/>
  <c r="O873" i="4"/>
  <c r="I873" i="4"/>
  <c r="N873" i="4"/>
  <c r="C873" i="4"/>
  <c r="O861" i="4"/>
  <c r="I861" i="4"/>
  <c r="C861" i="4"/>
  <c r="N861" i="4"/>
  <c r="O849" i="4"/>
  <c r="C849" i="4"/>
  <c r="I849" i="4"/>
  <c r="N849" i="4"/>
  <c r="C837" i="4"/>
  <c r="N837" i="4"/>
  <c r="I837" i="4"/>
  <c r="O837" i="4"/>
  <c r="C825" i="4"/>
  <c r="N825" i="4"/>
  <c r="I825" i="4"/>
  <c r="O825" i="4"/>
  <c r="C813" i="4"/>
  <c r="N813" i="4"/>
  <c r="I813" i="4"/>
  <c r="O813" i="4"/>
  <c r="C801" i="4"/>
  <c r="N801" i="4"/>
  <c r="I801" i="4"/>
  <c r="O801" i="4"/>
  <c r="O789" i="4"/>
  <c r="C789" i="4"/>
  <c r="I789" i="4"/>
  <c r="N789" i="4"/>
  <c r="O777" i="4"/>
  <c r="N777" i="4"/>
  <c r="C777" i="4"/>
  <c r="I777" i="4"/>
  <c r="O765" i="4"/>
  <c r="N765" i="4"/>
  <c r="C765" i="4"/>
  <c r="I765" i="4"/>
  <c r="O753" i="4"/>
  <c r="C753" i="4"/>
  <c r="I753" i="4"/>
  <c r="N753" i="4"/>
  <c r="O741" i="4"/>
  <c r="N741" i="4"/>
  <c r="I741" i="4"/>
  <c r="C741" i="4"/>
  <c r="O729" i="4"/>
  <c r="N729" i="4"/>
  <c r="C729" i="4"/>
  <c r="I729" i="4"/>
  <c r="O717" i="4"/>
  <c r="C717" i="4"/>
  <c r="I717" i="4"/>
  <c r="N717" i="4"/>
  <c r="O705" i="4"/>
  <c r="C705" i="4"/>
  <c r="I705" i="4"/>
  <c r="N705" i="4"/>
  <c r="O693" i="4"/>
  <c r="C693" i="4"/>
  <c r="N693" i="4"/>
  <c r="I693" i="4"/>
  <c r="I681" i="4"/>
  <c r="N681" i="4"/>
  <c r="O681" i="4"/>
  <c r="C681" i="4"/>
  <c r="N669" i="4"/>
  <c r="C669" i="4"/>
  <c r="I669" i="4"/>
  <c r="O669" i="4"/>
  <c r="C657" i="4"/>
  <c r="I657" i="4"/>
  <c r="N657" i="4"/>
  <c r="O657" i="4"/>
  <c r="I645" i="4"/>
  <c r="N645" i="4"/>
  <c r="O645" i="4"/>
  <c r="C645" i="4"/>
  <c r="N633" i="4"/>
  <c r="C633" i="4"/>
  <c r="I633" i="4"/>
  <c r="O633" i="4"/>
  <c r="C621" i="4"/>
  <c r="I621" i="4"/>
  <c r="N621" i="4"/>
  <c r="O621" i="4"/>
  <c r="I609" i="4"/>
  <c r="N609" i="4"/>
  <c r="C609" i="4"/>
  <c r="O609" i="4"/>
  <c r="I597" i="4"/>
  <c r="N597" i="4"/>
  <c r="O597" i="4"/>
  <c r="C597" i="4"/>
  <c r="I585" i="4"/>
  <c r="N585" i="4"/>
  <c r="C585" i="4"/>
  <c r="O585" i="4"/>
  <c r="I573" i="4"/>
  <c r="N573" i="4"/>
  <c r="C573" i="4"/>
  <c r="O573" i="4"/>
  <c r="I561" i="4"/>
  <c r="C561" i="4"/>
  <c r="N561" i="4"/>
  <c r="O561" i="4"/>
  <c r="I549" i="4"/>
  <c r="O549" i="4"/>
  <c r="C549" i="4"/>
  <c r="N549" i="4"/>
  <c r="C537" i="4"/>
  <c r="I537" i="4"/>
  <c r="N537" i="4"/>
  <c r="O537" i="4"/>
  <c r="C525" i="4"/>
  <c r="N525" i="4"/>
  <c r="O525" i="4"/>
  <c r="I525" i="4"/>
  <c r="C513" i="4"/>
  <c r="N513" i="4"/>
  <c r="O513" i="4"/>
  <c r="I513" i="4"/>
  <c r="C501" i="4"/>
  <c r="N501" i="4"/>
  <c r="O501" i="4"/>
  <c r="I501" i="4"/>
  <c r="C489" i="4"/>
  <c r="O489" i="4"/>
  <c r="I489" i="4"/>
  <c r="N489" i="4"/>
  <c r="C477" i="4"/>
  <c r="O477" i="4"/>
  <c r="I477" i="4"/>
  <c r="N477" i="4"/>
  <c r="C465" i="4"/>
  <c r="O465" i="4"/>
  <c r="I465" i="4"/>
  <c r="N465" i="4"/>
  <c r="C453" i="4"/>
  <c r="O453" i="4"/>
  <c r="I453" i="4"/>
  <c r="N453" i="4"/>
  <c r="C441" i="4"/>
  <c r="O441" i="4"/>
  <c r="I441" i="4"/>
  <c r="N441" i="4"/>
  <c r="C429" i="4"/>
  <c r="O429" i="4"/>
  <c r="N429" i="4"/>
  <c r="I429" i="4"/>
  <c r="C417" i="4"/>
  <c r="O417" i="4"/>
  <c r="N417" i="4"/>
  <c r="I417" i="4"/>
  <c r="I405" i="4"/>
  <c r="N405" i="4"/>
  <c r="C405" i="4"/>
  <c r="O405" i="4"/>
  <c r="I393" i="4"/>
  <c r="C393" i="4"/>
  <c r="N393" i="4"/>
  <c r="O393" i="4"/>
  <c r="I381" i="4"/>
  <c r="C381" i="4"/>
  <c r="O381" i="4"/>
  <c r="N381" i="4"/>
  <c r="I369" i="4"/>
  <c r="C369" i="4"/>
  <c r="N369" i="4"/>
  <c r="O369" i="4"/>
  <c r="I357" i="4"/>
  <c r="C357" i="4"/>
  <c r="N357" i="4"/>
  <c r="O357" i="4"/>
  <c r="I345" i="4"/>
  <c r="N345" i="4"/>
  <c r="O345" i="4"/>
  <c r="C345" i="4"/>
  <c r="I333" i="4"/>
  <c r="N333" i="4"/>
  <c r="C333" i="4"/>
  <c r="O333" i="4"/>
  <c r="I321" i="4"/>
  <c r="N321" i="4"/>
  <c r="C321" i="4"/>
  <c r="O321" i="4"/>
  <c r="I309" i="4"/>
  <c r="N309" i="4"/>
  <c r="O309" i="4"/>
  <c r="C309" i="4"/>
  <c r="I297" i="4"/>
  <c r="N297" i="4"/>
  <c r="O297" i="4"/>
  <c r="C297" i="4"/>
  <c r="I285" i="4"/>
  <c r="N285" i="4"/>
  <c r="O285" i="4"/>
  <c r="C285" i="4"/>
  <c r="I273" i="4"/>
  <c r="N273" i="4"/>
  <c r="O273" i="4"/>
  <c r="C273" i="4"/>
  <c r="I261" i="4"/>
  <c r="N261" i="4"/>
  <c r="O261" i="4"/>
  <c r="C261" i="4"/>
  <c r="I249" i="4"/>
  <c r="O249" i="4"/>
  <c r="C249" i="4"/>
  <c r="N249" i="4"/>
  <c r="I237" i="4"/>
  <c r="O237" i="4"/>
  <c r="C237" i="4"/>
  <c r="N237" i="4"/>
  <c r="C225" i="4"/>
  <c r="I225" i="4"/>
  <c r="O225" i="4"/>
  <c r="N225" i="4"/>
  <c r="C213" i="4"/>
  <c r="I213" i="4"/>
  <c r="N213" i="4"/>
  <c r="O213" i="4"/>
  <c r="C201" i="4"/>
  <c r="I201" i="4"/>
  <c r="N201" i="4"/>
  <c r="O201" i="4"/>
  <c r="C189" i="4"/>
  <c r="I189" i="4"/>
  <c r="N189" i="4"/>
  <c r="O189" i="4"/>
  <c r="C177" i="4"/>
  <c r="I177" i="4"/>
  <c r="N177" i="4"/>
  <c r="O177" i="4"/>
  <c r="C165" i="4"/>
  <c r="I165" i="4"/>
  <c r="N165" i="4"/>
  <c r="O165" i="4"/>
  <c r="C153" i="4"/>
  <c r="I153" i="4"/>
  <c r="N153" i="4"/>
  <c r="O153" i="4"/>
  <c r="C141" i="4"/>
  <c r="I141" i="4"/>
  <c r="N141" i="4"/>
  <c r="O141" i="4"/>
  <c r="C129" i="4"/>
  <c r="I129" i="4"/>
  <c r="N129" i="4"/>
  <c r="O129" i="4"/>
  <c r="C117" i="4"/>
  <c r="I117" i="4"/>
  <c r="N117" i="4"/>
  <c r="O117" i="4"/>
  <c r="C105" i="4"/>
  <c r="I105" i="4"/>
  <c r="N105" i="4"/>
  <c r="O105" i="4"/>
  <c r="C93" i="4"/>
  <c r="I93" i="4"/>
  <c r="N93" i="4"/>
  <c r="O93" i="4"/>
  <c r="C81" i="4"/>
  <c r="I81" i="4"/>
  <c r="N81" i="4"/>
  <c r="O81" i="4"/>
  <c r="C69" i="4"/>
  <c r="I69" i="4"/>
  <c r="N69" i="4"/>
  <c r="O69" i="4"/>
  <c r="C57" i="4"/>
  <c r="I57" i="4"/>
  <c r="N57" i="4"/>
  <c r="O57" i="4"/>
  <c r="C45" i="4"/>
  <c r="I45" i="4"/>
  <c r="N45" i="4"/>
  <c r="O45" i="4"/>
  <c r="I4004" i="4"/>
  <c r="C4004" i="4"/>
  <c r="Y4004" i="4" s="1"/>
  <c r="AC4004" i="4" s="1"/>
  <c r="I3992" i="4"/>
  <c r="C3992" i="4"/>
  <c r="Y3992" i="4" s="1"/>
  <c r="AC3992" i="4" s="1"/>
  <c r="N3980" i="4"/>
  <c r="C3980" i="4"/>
  <c r="Y3980" i="4" s="1"/>
  <c r="AC3980" i="4" s="1"/>
  <c r="C3968" i="4"/>
  <c r="Y3968" i="4" s="1"/>
  <c r="AC3968" i="4" s="1"/>
  <c r="I3968" i="4"/>
  <c r="C3956" i="4"/>
  <c r="Y3956" i="4" s="1"/>
  <c r="AC3956" i="4" s="1"/>
  <c r="I3956" i="4"/>
  <c r="C3944" i="4"/>
  <c r="Y3944" i="4" s="1"/>
  <c r="AC3944" i="4" s="1"/>
  <c r="N3944" i="4"/>
  <c r="C3932" i="4"/>
  <c r="Y3932" i="4" s="1"/>
  <c r="AC3932" i="4" s="1"/>
  <c r="N3932" i="4"/>
  <c r="C3920" i="4"/>
  <c r="Y3920" i="4" s="1"/>
  <c r="AC3920" i="4" s="1"/>
  <c r="N3920" i="4"/>
  <c r="C3908" i="4"/>
  <c r="Y3908" i="4" s="1"/>
  <c r="AC3908" i="4" s="1"/>
  <c r="I3908" i="4"/>
  <c r="O3908" i="4"/>
  <c r="I3896" i="4"/>
  <c r="N3896" i="4"/>
  <c r="I3884" i="4"/>
  <c r="N3884" i="4"/>
  <c r="C3872" i="4"/>
  <c r="Y3872" i="4" s="1"/>
  <c r="AC3872" i="4" s="1"/>
  <c r="I3872" i="4"/>
  <c r="N3872" i="4"/>
  <c r="O3872" i="4"/>
  <c r="C3860" i="4"/>
  <c r="Y3860" i="4" s="1"/>
  <c r="AC3860" i="4" s="1"/>
  <c r="I3860" i="4"/>
  <c r="N3860" i="4"/>
  <c r="O3860" i="4"/>
  <c r="C3848" i="4"/>
  <c r="Y3848" i="4" s="1"/>
  <c r="AC3848" i="4" s="1"/>
  <c r="I3848" i="4"/>
  <c r="N3848" i="4"/>
  <c r="O3848" i="4"/>
  <c r="C3836" i="4"/>
  <c r="Y3836" i="4" s="1"/>
  <c r="AC3836" i="4" s="1"/>
  <c r="I3836" i="4"/>
  <c r="N3836" i="4"/>
  <c r="O3836" i="4"/>
  <c r="C3824" i="4"/>
  <c r="Y3824" i="4" s="1"/>
  <c r="AC3824" i="4" s="1"/>
  <c r="I3824" i="4"/>
  <c r="N3824" i="4"/>
  <c r="O3824" i="4"/>
  <c r="C3812" i="4"/>
  <c r="Y3812" i="4" s="1"/>
  <c r="AC3812" i="4" s="1"/>
  <c r="I3812" i="4"/>
  <c r="N3812" i="4"/>
  <c r="O3812" i="4"/>
  <c r="C3800" i="4"/>
  <c r="Y3800" i="4" s="1"/>
  <c r="AC3800" i="4" s="1"/>
  <c r="I3800" i="4"/>
  <c r="N3800" i="4"/>
  <c r="O3800" i="4"/>
  <c r="C3788" i="4"/>
  <c r="Y3788" i="4" s="1"/>
  <c r="AC3788" i="4" s="1"/>
  <c r="I3788" i="4"/>
  <c r="N3788" i="4"/>
  <c r="O3788" i="4"/>
  <c r="C3776" i="4"/>
  <c r="Y3776" i="4" s="1"/>
  <c r="AC3776" i="4" s="1"/>
  <c r="I3776" i="4"/>
  <c r="N3776" i="4"/>
  <c r="O3776" i="4"/>
  <c r="C3764" i="4"/>
  <c r="Y3764" i="4" s="1"/>
  <c r="AC3764" i="4" s="1"/>
  <c r="I3764" i="4"/>
  <c r="N3764" i="4"/>
  <c r="O3764" i="4"/>
  <c r="C3752" i="4"/>
  <c r="Y3752" i="4" s="1"/>
  <c r="AC3752" i="4" s="1"/>
  <c r="I3752" i="4"/>
  <c r="N3752" i="4"/>
  <c r="O3752" i="4"/>
  <c r="C3740" i="4"/>
  <c r="Y3740" i="4" s="1"/>
  <c r="AC3740" i="4" s="1"/>
  <c r="I3740" i="4"/>
  <c r="N3740" i="4"/>
  <c r="O3740" i="4"/>
  <c r="I3728" i="4"/>
  <c r="N3728" i="4"/>
  <c r="O3728" i="4"/>
  <c r="I3716" i="4"/>
  <c r="N3716" i="4"/>
  <c r="O3716" i="4"/>
  <c r="I3704" i="4"/>
  <c r="N3704" i="4"/>
  <c r="O3704" i="4"/>
  <c r="I3692" i="4"/>
  <c r="N3692" i="4"/>
  <c r="O3692" i="4"/>
  <c r="I3680" i="4"/>
  <c r="N3680" i="4"/>
  <c r="O3680" i="4"/>
  <c r="C3668" i="4"/>
  <c r="N3668" i="4"/>
  <c r="I3668" i="4"/>
  <c r="C3656" i="4"/>
  <c r="O3656" i="4"/>
  <c r="I3656" i="4"/>
  <c r="N3656" i="4"/>
  <c r="C3644" i="4"/>
  <c r="O3644" i="4"/>
  <c r="N3644" i="4"/>
  <c r="C3632" i="4"/>
  <c r="O3632" i="4"/>
  <c r="I3632" i="4"/>
  <c r="N3632" i="4"/>
  <c r="C3620" i="4"/>
  <c r="N3620" i="4"/>
  <c r="O3620" i="4"/>
  <c r="I3620" i="4"/>
  <c r="C3608" i="4"/>
  <c r="N3608" i="4"/>
  <c r="O3608" i="4"/>
  <c r="I3608" i="4"/>
  <c r="C3596" i="4"/>
  <c r="N3596" i="4"/>
  <c r="O3596" i="4"/>
  <c r="I3596" i="4"/>
  <c r="C3584" i="4"/>
  <c r="N3584" i="4"/>
  <c r="O3584" i="4"/>
  <c r="I3584" i="4"/>
  <c r="C3572" i="4"/>
  <c r="N3572" i="4"/>
  <c r="O3572" i="4"/>
  <c r="I3572" i="4"/>
  <c r="C3560" i="4"/>
  <c r="N3560" i="4"/>
  <c r="I3560" i="4"/>
  <c r="O3560" i="4"/>
  <c r="C3548" i="4"/>
  <c r="N3548" i="4"/>
  <c r="O3548" i="4"/>
  <c r="I3548" i="4"/>
  <c r="C3536" i="4"/>
  <c r="N3536" i="4"/>
  <c r="O3536" i="4"/>
  <c r="I3536" i="4"/>
  <c r="C3524" i="4"/>
  <c r="N3524" i="4"/>
  <c r="O3524" i="4"/>
  <c r="I3524" i="4"/>
  <c r="C3512" i="4"/>
  <c r="N3512" i="4"/>
  <c r="O3512" i="4"/>
  <c r="I3512" i="4"/>
  <c r="C3500" i="4"/>
  <c r="N3500" i="4"/>
  <c r="O3500" i="4"/>
  <c r="I3500" i="4"/>
  <c r="C3488" i="4"/>
  <c r="N3488" i="4"/>
  <c r="O3488" i="4"/>
  <c r="I3488" i="4"/>
  <c r="C3476" i="4"/>
  <c r="N3476" i="4"/>
  <c r="O3476" i="4"/>
  <c r="I3476" i="4"/>
  <c r="C3464" i="4"/>
  <c r="N3464" i="4"/>
  <c r="O3464" i="4"/>
  <c r="I3464" i="4"/>
  <c r="C3452" i="4"/>
  <c r="N3452" i="4"/>
  <c r="O3452" i="4"/>
  <c r="I3452" i="4"/>
  <c r="C3440" i="4"/>
  <c r="N3440" i="4"/>
  <c r="O3440" i="4"/>
  <c r="I3440" i="4"/>
  <c r="C3428" i="4"/>
  <c r="I3428" i="4"/>
  <c r="N3428" i="4"/>
  <c r="O3428" i="4"/>
  <c r="C3416" i="4"/>
  <c r="I3416" i="4"/>
  <c r="N3416" i="4"/>
  <c r="O3416" i="4"/>
  <c r="C3404" i="4"/>
  <c r="I3404" i="4"/>
  <c r="N3404" i="4"/>
  <c r="O3404" i="4"/>
  <c r="C3392" i="4"/>
  <c r="I3392" i="4"/>
  <c r="N3392" i="4"/>
  <c r="O3392" i="4"/>
  <c r="I3380" i="4"/>
  <c r="N3380" i="4"/>
  <c r="O3380" i="4"/>
  <c r="C3380" i="4"/>
  <c r="I3368" i="4"/>
  <c r="N3368" i="4"/>
  <c r="O3368" i="4"/>
  <c r="C3368" i="4"/>
  <c r="I3356" i="4"/>
  <c r="N3356" i="4"/>
  <c r="O3356" i="4"/>
  <c r="C3356" i="4"/>
  <c r="I3344" i="4"/>
  <c r="N3344" i="4"/>
  <c r="O3344" i="4"/>
  <c r="C3344" i="4"/>
  <c r="I3332" i="4"/>
  <c r="N3332" i="4"/>
  <c r="O3332" i="4"/>
  <c r="C3332" i="4"/>
  <c r="I3320" i="4"/>
  <c r="N3320" i="4"/>
  <c r="O3320" i="4"/>
  <c r="C3320" i="4"/>
  <c r="I3308" i="4"/>
  <c r="N3308" i="4"/>
  <c r="O3308" i="4"/>
  <c r="C3308" i="4"/>
  <c r="I3296" i="4"/>
  <c r="N3296" i="4"/>
  <c r="O3296" i="4"/>
  <c r="C3296" i="4"/>
  <c r="I3284" i="4"/>
  <c r="N3284" i="4"/>
  <c r="O3284" i="4"/>
  <c r="C3284" i="4"/>
  <c r="I3272" i="4"/>
  <c r="N3272" i="4"/>
  <c r="O3272" i="4"/>
  <c r="C3272" i="4"/>
  <c r="O3260" i="4"/>
  <c r="I3260" i="4"/>
  <c r="N3260" i="4"/>
  <c r="C3260" i="4"/>
  <c r="O3248" i="4"/>
  <c r="C3248" i="4"/>
  <c r="I3248" i="4"/>
  <c r="N3248" i="4"/>
  <c r="O3236" i="4"/>
  <c r="I3236" i="4"/>
  <c r="N3236" i="4"/>
  <c r="C3236" i="4"/>
  <c r="O3224" i="4"/>
  <c r="N3224" i="4"/>
  <c r="C3224" i="4"/>
  <c r="I3224" i="4"/>
  <c r="O3212" i="4"/>
  <c r="N3212" i="4"/>
  <c r="C3212" i="4"/>
  <c r="I3212" i="4"/>
  <c r="O3200" i="4"/>
  <c r="N3200" i="4"/>
  <c r="C3200" i="4"/>
  <c r="I3200" i="4"/>
  <c r="O3188" i="4"/>
  <c r="N3188" i="4"/>
  <c r="C3188" i="4"/>
  <c r="I3188" i="4"/>
  <c r="O3176" i="4"/>
  <c r="N3176" i="4"/>
  <c r="C3176" i="4"/>
  <c r="I3176" i="4"/>
  <c r="O3164" i="4"/>
  <c r="C3164" i="4"/>
  <c r="I3164" i="4"/>
  <c r="N3164" i="4"/>
  <c r="C3152" i="4"/>
  <c r="I3152" i="4"/>
  <c r="O3152" i="4"/>
  <c r="N3152" i="4"/>
  <c r="C3140" i="4"/>
  <c r="I3140" i="4"/>
  <c r="N3140" i="4"/>
  <c r="O3140" i="4"/>
  <c r="C3128" i="4"/>
  <c r="I3128" i="4"/>
  <c r="N3128" i="4"/>
  <c r="O3128" i="4"/>
  <c r="C3116" i="4"/>
  <c r="I3116" i="4"/>
  <c r="N3116" i="4"/>
  <c r="O3116" i="4"/>
  <c r="C3104" i="4"/>
  <c r="I3104" i="4"/>
  <c r="N3104" i="4"/>
  <c r="O3104" i="4"/>
  <c r="C3092" i="4"/>
  <c r="I3092" i="4"/>
  <c r="N3092" i="4"/>
  <c r="O3092" i="4"/>
  <c r="C3080" i="4"/>
  <c r="I3080" i="4"/>
  <c r="N3080" i="4"/>
  <c r="O3080" i="4"/>
  <c r="I3068" i="4"/>
  <c r="N3068" i="4"/>
  <c r="O3068" i="4"/>
  <c r="C3068" i="4"/>
  <c r="I3056" i="4"/>
  <c r="O3056" i="4"/>
  <c r="N3056" i="4"/>
  <c r="C3056" i="4"/>
  <c r="I3044" i="4"/>
  <c r="N3044" i="4"/>
  <c r="C3044" i="4"/>
  <c r="I3032" i="4"/>
  <c r="N3032" i="4"/>
  <c r="O3032" i="4"/>
  <c r="C3032" i="4"/>
  <c r="I3020" i="4"/>
  <c r="N3020" i="4"/>
  <c r="O3020" i="4"/>
  <c r="C3020" i="4"/>
  <c r="I3008" i="4"/>
  <c r="N3008" i="4"/>
  <c r="O3008" i="4"/>
  <c r="C3008" i="4"/>
  <c r="I2996" i="4"/>
  <c r="N2996" i="4"/>
  <c r="O2996" i="4"/>
  <c r="C2996" i="4"/>
  <c r="I2984" i="4"/>
  <c r="N2984" i="4"/>
  <c r="O2984" i="4"/>
  <c r="C2984" i="4"/>
  <c r="I2972" i="4"/>
  <c r="N2972" i="4"/>
  <c r="O2972" i="4"/>
  <c r="C2972" i="4"/>
  <c r="I2960" i="4"/>
  <c r="N2960" i="4"/>
  <c r="O2960" i="4"/>
  <c r="C2960" i="4"/>
  <c r="I2948" i="4"/>
  <c r="N2948" i="4"/>
  <c r="O2948" i="4"/>
  <c r="C2948" i="4"/>
  <c r="I2936" i="4"/>
  <c r="N2936" i="4"/>
  <c r="O2936" i="4"/>
  <c r="C2936" i="4"/>
  <c r="I2924" i="4"/>
  <c r="N2924" i="4"/>
  <c r="O2924" i="4"/>
  <c r="C2924" i="4"/>
  <c r="I2912" i="4"/>
  <c r="N2912" i="4"/>
  <c r="O2912" i="4"/>
  <c r="C2912" i="4"/>
  <c r="I2900" i="4"/>
  <c r="N2900" i="4"/>
  <c r="O2900" i="4"/>
  <c r="C2900" i="4"/>
  <c r="I2888" i="4"/>
  <c r="N2888" i="4"/>
  <c r="O2888" i="4"/>
  <c r="C2888" i="4"/>
  <c r="N2876" i="4"/>
  <c r="O2876" i="4"/>
  <c r="C2876" i="4"/>
  <c r="I2876" i="4"/>
  <c r="N2864" i="4"/>
  <c r="O2864" i="4"/>
  <c r="C2864" i="4"/>
  <c r="I2864" i="4"/>
  <c r="N2852" i="4"/>
  <c r="O2852" i="4"/>
  <c r="C2852" i="4"/>
  <c r="I2852" i="4"/>
  <c r="N2840" i="4"/>
  <c r="O2840" i="4"/>
  <c r="C2840" i="4"/>
  <c r="I2840" i="4"/>
  <c r="O2828" i="4"/>
  <c r="C2828" i="4"/>
  <c r="I2828" i="4"/>
  <c r="N2828" i="4"/>
  <c r="C2816" i="4"/>
  <c r="N2816" i="4"/>
  <c r="I2816" i="4"/>
  <c r="O2816" i="4"/>
  <c r="C2801" i="4"/>
  <c r="I2801" i="4"/>
  <c r="N2801" i="4"/>
  <c r="O2801" i="4"/>
  <c r="C2792" i="4"/>
  <c r="I2792" i="4"/>
  <c r="N2792" i="4"/>
  <c r="O2792" i="4"/>
  <c r="O2779" i="4"/>
  <c r="I2779" i="4"/>
  <c r="N2779" i="4"/>
  <c r="C2779" i="4"/>
  <c r="C2768" i="4"/>
  <c r="I2768" i="4"/>
  <c r="N2768" i="4"/>
  <c r="O2768" i="4"/>
  <c r="C2756" i="4"/>
  <c r="I2756" i="4"/>
  <c r="N2756" i="4"/>
  <c r="O2756" i="4"/>
  <c r="C2744" i="4"/>
  <c r="I2744" i="4"/>
  <c r="N2744" i="4"/>
  <c r="O2744" i="4"/>
  <c r="C2732" i="4"/>
  <c r="I2732" i="4"/>
  <c r="N2732" i="4"/>
  <c r="O2732" i="4"/>
  <c r="C2720" i="4"/>
  <c r="I2720" i="4"/>
  <c r="N2720" i="4"/>
  <c r="O2720" i="4"/>
  <c r="C2708" i="4"/>
  <c r="I2708" i="4"/>
  <c r="N2708" i="4"/>
  <c r="O2708" i="4"/>
  <c r="C2696" i="4"/>
  <c r="I2696" i="4"/>
  <c r="N2696" i="4"/>
  <c r="O2696" i="4"/>
  <c r="C2684" i="4"/>
  <c r="I2684" i="4"/>
  <c r="N2684" i="4"/>
  <c r="O2684" i="4"/>
  <c r="C2672" i="4"/>
  <c r="I2672" i="4"/>
  <c r="N2672" i="4"/>
  <c r="O2672" i="4"/>
  <c r="I2660" i="4"/>
  <c r="N2660" i="4"/>
  <c r="O2660" i="4"/>
  <c r="C2660" i="4"/>
  <c r="I2648" i="4"/>
  <c r="N2648" i="4"/>
  <c r="O2648" i="4"/>
  <c r="C2648" i="4"/>
  <c r="N2636" i="4"/>
  <c r="O2636" i="4"/>
  <c r="C2636" i="4"/>
  <c r="I2636" i="4"/>
  <c r="N2624" i="4"/>
  <c r="O2624" i="4"/>
  <c r="C2624" i="4"/>
  <c r="I2624" i="4"/>
  <c r="N2612" i="4"/>
  <c r="O2612" i="4"/>
  <c r="C2612" i="4"/>
  <c r="I2612" i="4"/>
  <c r="N2600" i="4"/>
  <c r="O2600" i="4"/>
  <c r="C2600" i="4"/>
  <c r="I2600" i="4"/>
  <c r="N2588" i="4"/>
  <c r="O2588" i="4"/>
  <c r="C2588" i="4"/>
  <c r="I2588" i="4"/>
  <c r="I2576" i="4"/>
  <c r="N2576" i="4"/>
  <c r="O2576" i="4"/>
  <c r="C2576" i="4"/>
  <c r="N2564" i="4"/>
  <c r="O2564" i="4"/>
  <c r="I2564" i="4"/>
  <c r="C2564" i="4"/>
  <c r="I2552" i="4"/>
  <c r="O2552" i="4"/>
  <c r="C2552" i="4"/>
  <c r="N2552" i="4"/>
  <c r="I2540" i="4"/>
  <c r="O2540" i="4"/>
  <c r="C2540" i="4"/>
  <c r="N2540" i="4"/>
  <c r="I2528" i="4"/>
  <c r="N2528" i="4"/>
  <c r="O2528" i="4"/>
  <c r="C2528" i="4"/>
  <c r="I2516" i="4"/>
  <c r="N2516" i="4"/>
  <c r="O2516" i="4"/>
  <c r="C2516" i="4"/>
  <c r="I2504" i="4"/>
  <c r="N2504" i="4"/>
  <c r="O2504" i="4"/>
  <c r="C2504" i="4"/>
  <c r="I2492" i="4"/>
  <c r="N2492" i="4"/>
  <c r="O2492" i="4"/>
  <c r="C2492" i="4"/>
  <c r="I2480" i="4"/>
  <c r="N2480" i="4"/>
  <c r="O2480" i="4"/>
  <c r="C2480" i="4"/>
  <c r="I2468" i="4"/>
  <c r="N2468" i="4"/>
  <c r="O2468" i="4"/>
  <c r="C2468" i="4"/>
  <c r="N2456" i="4"/>
  <c r="O2456" i="4"/>
  <c r="C2456" i="4"/>
  <c r="I2456" i="4"/>
  <c r="N2444" i="4"/>
  <c r="O2444" i="4"/>
  <c r="C2444" i="4"/>
  <c r="I2444" i="4"/>
  <c r="O2432" i="4"/>
  <c r="C2432" i="4"/>
  <c r="I2432" i="4"/>
  <c r="N2432" i="4"/>
  <c r="C2420" i="4"/>
  <c r="N2420" i="4"/>
  <c r="I2420" i="4"/>
  <c r="O2420" i="4"/>
  <c r="N4044" i="4"/>
  <c r="C4043" i="4"/>
  <c r="Y4043" i="4" s="1"/>
  <c r="AC4043" i="4" s="1"/>
  <c r="I4037" i="4"/>
  <c r="N4035" i="4"/>
  <c r="C4034" i="4"/>
  <c r="Y4034" i="4" s="1"/>
  <c r="AC4034" i="4" s="1"/>
  <c r="O4029" i="4"/>
  <c r="O4023" i="4"/>
  <c r="N4019" i="4"/>
  <c r="N4017" i="4"/>
  <c r="C4003" i="4"/>
  <c r="Y4003" i="4" s="1"/>
  <c r="AC4003" i="4" s="1"/>
  <c r="O3998" i="4"/>
  <c r="I3996" i="4"/>
  <c r="C3984" i="4"/>
  <c r="Y3984" i="4" s="1"/>
  <c r="AC3984" i="4" s="1"/>
  <c r="N3981" i="4"/>
  <c r="I3977" i="4"/>
  <c r="O3962" i="4"/>
  <c r="C3961" i="4"/>
  <c r="Y3961" i="4" s="1"/>
  <c r="AC3961" i="4" s="1"/>
  <c r="I3958" i="4"/>
  <c r="C3948" i="4"/>
  <c r="Y3948" i="4" s="1"/>
  <c r="AC3948" i="4" s="1"/>
  <c r="O3943" i="4"/>
  <c r="I3941" i="4"/>
  <c r="I3926" i="4"/>
  <c r="I3917" i="4"/>
  <c r="O3901" i="4"/>
  <c r="N3892" i="4"/>
  <c r="N3883" i="4"/>
  <c r="O3874" i="4"/>
  <c r="O3862" i="4"/>
  <c r="O3850" i="4"/>
  <c r="O3838" i="4"/>
  <c r="O3826" i="4"/>
  <c r="O3814" i="4"/>
  <c r="O3802" i="4"/>
  <c r="O3790" i="4"/>
  <c r="O3778" i="4"/>
  <c r="O3766" i="4"/>
  <c r="N3751" i="4"/>
  <c r="N3733" i="4"/>
  <c r="O3715" i="4"/>
  <c r="O3697" i="4"/>
  <c r="O3679" i="4"/>
  <c r="I3652" i="4"/>
  <c r="O3582" i="4"/>
  <c r="N3424" i="4"/>
  <c r="N3094" i="4"/>
  <c r="M40" i="7"/>
  <c r="M38" i="7"/>
  <c r="L40" i="7"/>
  <c r="L38" i="7"/>
  <c r="L36" i="7"/>
  <c r="L34" i="7"/>
  <c r="L32" i="7"/>
  <c r="L29" i="7"/>
  <c r="L27" i="7"/>
  <c r="L25" i="7"/>
  <c r="L23" i="7"/>
  <c r="L21" i="7"/>
  <c r="L19" i="7"/>
  <c r="L17" i="7"/>
  <c r="L16" i="7"/>
  <c r="L14" i="7"/>
  <c r="L12" i="7"/>
  <c r="L10" i="7"/>
  <c r="L8" i="7"/>
  <c r="L6" i="7"/>
  <c r="L4" i="7"/>
  <c r="M36" i="7"/>
  <c r="K34" i="7"/>
  <c r="M39" i="7"/>
  <c r="M37" i="7"/>
  <c r="M35" i="7"/>
  <c r="M33" i="7"/>
  <c r="M31" i="7"/>
  <c r="M28" i="7"/>
  <c r="M26" i="7"/>
  <c r="M24" i="7"/>
  <c r="M22" i="7"/>
  <c r="M20" i="7"/>
  <c r="M18" i="7"/>
  <c r="M30" i="7"/>
  <c r="M15" i="7"/>
  <c r="M13" i="7"/>
  <c r="M11" i="7"/>
  <c r="M9" i="7"/>
  <c r="M7" i="7"/>
  <c r="M5" i="7"/>
  <c r="M3" i="7"/>
  <c r="L39" i="7"/>
  <c r="L37" i="7"/>
  <c r="L35" i="7"/>
  <c r="L33" i="7"/>
  <c r="L31" i="7"/>
  <c r="L28" i="7"/>
  <c r="L26" i="7"/>
  <c r="L24" i="7"/>
  <c r="L22" i="7"/>
  <c r="L20" i="7"/>
  <c r="L18" i="7"/>
  <c r="L30" i="7"/>
  <c r="L15" i="7"/>
  <c r="L13" i="7"/>
  <c r="L11" i="7"/>
  <c r="L9" i="7"/>
  <c r="L7" i="7"/>
  <c r="L5" i="7"/>
  <c r="L3" i="7"/>
  <c r="Y72" i="1"/>
  <c r="Y70" i="1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AA23" i="1" s="1"/>
  <c r="Y17" i="1"/>
  <c r="Y10" i="1"/>
  <c r="AA10" i="1" s="1"/>
  <c r="Y22" i="1"/>
  <c r="Y34" i="1"/>
  <c r="Y65" i="1"/>
  <c r="Y4" i="1"/>
  <c r="Y38" i="1"/>
  <c r="Y50" i="1"/>
  <c r="Y67" i="1"/>
  <c r="Y55" i="1"/>
  <c r="Y14" i="1"/>
  <c r="Y43" i="1"/>
  <c r="Y26" i="1"/>
  <c r="AA26" i="1" s="1"/>
  <c r="Y8" i="1"/>
  <c r="Y20" i="1"/>
  <c r="Y44" i="1"/>
  <c r="Y56" i="1"/>
  <c r="Y68" i="1"/>
  <c r="Y32" i="1"/>
  <c r="Y4053" i="4"/>
  <c r="AC4053" i="4" s="1"/>
  <c r="Y4029" i="4"/>
  <c r="AC4029" i="4" s="1"/>
  <c r="Y4017" i="4"/>
  <c r="AC4017" i="4" s="1"/>
  <c r="Y3999" i="4"/>
  <c r="AC3999" i="4" s="1"/>
  <c r="Y3981" i="4"/>
  <c r="AC3981" i="4" s="1"/>
  <c r="Y3909" i="4"/>
  <c r="AC3909" i="4" s="1"/>
  <c r="Y3728" i="4"/>
  <c r="AC3728" i="4" s="1"/>
  <c r="Y4052" i="4"/>
  <c r="AC4052" i="4" s="1"/>
  <c r="Y4040" i="4"/>
  <c r="AC4040" i="4" s="1"/>
  <c r="Y4028" i="4"/>
  <c r="AC4028" i="4" s="1"/>
  <c r="Y3890" i="4"/>
  <c r="AC3890" i="4" s="1"/>
  <c r="Y3871" i="4"/>
  <c r="AC3871" i="4" s="1"/>
  <c r="Y3799" i="4"/>
  <c r="AC3799" i="4" s="1"/>
  <c r="Y3727" i="4"/>
  <c r="AC3727" i="4" s="1"/>
  <c r="Y4038" i="4"/>
  <c r="AC4038" i="4" s="1"/>
  <c r="Y4026" i="4"/>
  <c r="AC4026" i="4" s="1"/>
  <c r="Y3940" i="4"/>
  <c r="AC3940" i="4" s="1"/>
  <c r="Y3904" i="4"/>
  <c r="AC3904" i="4" s="1"/>
  <c r="Y3887" i="4"/>
  <c r="AC3887" i="4" s="1"/>
  <c r="Y3866" i="4"/>
  <c r="AC3866" i="4" s="1"/>
  <c r="Y3842" i="4"/>
  <c r="AC3842" i="4" s="1"/>
  <c r="Y3818" i="4"/>
  <c r="AC3818" i="4" s="1"/>
  <c r="Y3794" i="4"/>
  <c r="AC3794" i="4" s="1"/>
  <c r="Y3746" i="4"/>
  <c r="AC3746" i="4" s="1"/>
  <c r="Y3722" i="4"/>
  <c r="AC3722" i="4" s="1"/>
  <c r="Y4037" i="4"/>
  <c r="AC4037" i="4" s="1"/>
  <c r="Y4025" i="4"/>
  <c r="AC4025" i="4" s="1"/>
  <c r="Y3975" i="4"/>
  <c r="AC3975" i="4" s="1"/>
  <c r="Y3939" i="4"/>
  <c r="AC3939" i="4" s="1"/>
  <c r="Y3921" i="4"/>
  <c r="AC3921" i="4" s="1"/>
  <c r="Y3865" i="4"/>
  <c r="AC3865" i="4" s="1"/>
  <c r="Y3817" i="4"/>
  <c r="AC3817" i="4" s="1"/>
  <c r="Y3793" i="4"/>
  <c r="AC3793" i="4" s="1"/>
  <c r="Y3769" i="4"/>
  <c r="AC3769" i="4" s="1"/>
  <c r="Y4048" i="4"/>
  <c r="AC4048" i="4" s="1"/>
  <c r="Y3902" i="4"/>
  <c r="AC3902" i="4" s="1"/>
  <c r="Y3884" i="4"/>
  <c r="AC3884" i="4" s="1"/>
  <c r="Y3791" i="4"/>
  <c r="AC3791" i="4" s="1"/>
  <c r="Y4035" i="4"/>
  <c r="AC4035" i="4" s="1"/>
  <c r="Y4023" i="4"/>
  <c r="AC4023" i="4" s="1"/>
  <c r="Y4009" i="4"/>
  <c r="AC4009" i="4" s="1"/>
  <c r="Y3955" i="4"/>
  <c r="AC3955" i="4" s="1"/>
  <c r="Y3919" i="4"/>
  <c r="AC3919" i="4" s="1"/>
  <c r="Y3901" i="4"/>
  <c r="AC3901" i="4" s="1"/>
  <c r="Y3716" i="4"/>
  <c r="AC3716" i="4" s="1"/>
  <c r="Y4046" i="4"/>
  <c r="AC4046" i="4" s="1"/>
  <c r="Y4022" i="4"/>
  <c r="AC4022" i="4" s="1"/>
  <c r="Y4007" i="4"/>
  <c r="AC4007" i="4" s="1"/>
  <c r="Y3988" i="4"/>
  <c r="AC3988" i="4" s="1"/>
  <c r="Y3916" i="4"/>
  <c r="AC3916" i="4" s="1"/>
  <c r="Y3880" i="4"/>
  <c r="AC3880" i="4" s="1"/>
  <c r="Y3859" i="4"/>
  <c r="AC3859" i="4" s="1"/>
  <c r="Y3811" i="4"/>
  <c r="AC3811" i="4" s="1"/>
  <c r="Y3787" i="4"/>
  <c r="AC3787" i="4" s="1"/>
  <c r="Y3739" i="4"/>
  <c r="AC3739" i="4" s="1"/>
  <c r="Y3715" i="4"/>
  <c r="AC3715" i="4" s="1"/>
  <c r="Y4039" i="4"/>
  <c r="AC4039" i="4" s="1"/>
  <c r="Y4015" i="4"/>
  <c r="AC4015" i="4" s="1"/>
  <c r="Y3943" i="4"/>
  <c r="AC3943" i="4" s="1"/>
  <c r="Y3907" i="4"/>
  <c r="AC3907" i="4" s="1"/>
  <c r="Y3844" i="4"/>
  <c r="AC3844" i="4" s="1"/>
  <c r="Y3748" i="4"/>
  <c r="AC3748" i="4" s="1"/>
  <c r="W2512" i="4"/>
  <c r="W2271" i="4"/>
  <c r="Y4021" i="4"/>
  <c r="AC4021" i="4" s="1"/>
  <c r="Y3879" i="4"/>
  <c r="AC3879" i="4" s="1"/>
  <c r="Y3832" i="4"/>
  <c r="AC3832" i="4" s="1"/>
  <c r="Y3760" i="4"/>
  <c r="AC3760" i="4" s="1"/>
  <c r="Y3712" i="4"/>
  <c r="AC3712" i="4" s="1"/>
  <c r="H96" i="1"/>
  <c r="Y3744" i="4"/>
  <c r="AC3744" i="4" s="1"/>
  <c r="Y3768" i="4"/>
  <c r="AC3768" i="4" s="1"/>
  <c r="Y3780" i="4"/>
  <c r="AC3780" i="4" s="1"/>
  <c r="Y3792" i="4"/>
  <c r="AC3792" i="4" s="1"/>
  <c r="Y3828" i="4"/>
  <c r="AC3828" i="4" s="1"/>
  <c r="Y3864" i="4"/>
  <c r="AC3864" i="4" s="1"/>
  <c r="Y3876" i="4"/>
  <c r="AC3876" i="4" s="1"/>
  <c r="Y3912" i="4"/>
  <c r="AC3912" i="4" s="1"/>
  <c r="Y3924" i="4"/>
  <c r="AC3924" i="4" s="1"/>
  <c r="Y4008" i="4"/>
  <c r="AC4008" i="4" s="1"/>
  <c r="Y3711" i="4"/>
  <c r="AC3711" i="4" s="1"/>
  <c r="Y3723" i="4"/>
  <c r="AC3723" i="4" s="1"/>
  <c r="Y3747" i="4"/>
  <c r="AC3747" i="4" s="1"/>
  <c r="Y3759" i="4"/>
  <c r="AC3759" i="4" s="1"/>
  <c r="Y3771" i="4"/>
  <c r="AC3771" i="4" s="1"/>
  <c r="Y3783" i="4"/>
  <c r="AC3783" i="4" s="1"/>
  <c r="Y3795" i="4"/>
  <c r="AC3795" i="4" s="1"/>
  <c r="Y3807" i="4"/>
  <c r="AC3807" i="4" s="1"/>
  <c r="Y3843" i="4"/>
  <c r="AC3843" i="4" s="1"/>
  <c r="Y3855" i="4"/>
  <c r="AC3855" i="4" s="1"/>
  <c r="Y3867" i="4"/>
  <c r="AC3867" i="4" s="1"/>
  <c r="Y3713" i="4"/>
  <c r="AC3713" i="4" s="1"/>
  <c r="Y3749" i="4"/>
  <c r="AC3749" i="4" s="1"/>
  <c r="Y3761" i="4"/>
  <c r="AC3761" i="4" s="1"/>
  <c r="Y3785" i="4"/>
  <c r="AC3785" i="4" s="1"/>
  <c r="Y3797" i="4"/>
  <c r="AC3797" i="4" s="1"/>
  <c r="Y3821" i="4"/>
  <c r="AC3821" i="4" s="1"/>
  <c r="Y3833" i="4"/>
  <c r="AC3833" i="4" s="1"/>
  <c r="Y3857" i="4"/>
  <c r="AC3857" i="4" s="1"/>
  <c r="Y3869" i="4"/>
  <c r="AC3869" i="4" s="1"/>
  <c r="Y3881" i="4"/>
  <c r="AC3881" i="4" s="1"/>
  <c r="Y3905" i="4"/>
  <c r="AC3905" i="4" s="1"/>
  <c r="Y3941" i="4"/>
  <c r="AC3941" i="4" s="1"/>
  <c r="Y3953" i="4"/>
  <c r="AC3953" i="4" s="1"/>
  <c r="Y3965" i="4"/>
  <c r="AC3965" i="4" s="1"/>
  <c r="Y3989" i="4"/>
  <c r="AC3989" i="4" s="1"/>
  <c r="Y4001" i="4"/>
  <c r="AC4001" i="4" s="1"/>
  <c r="Y3738" i="4"/>
  <c r="AC3738" i="4" s="1"/>
  <c r="Y3774" i="4"/>
  <c r="AC3774" i="4" s="1"/>
  <c r="Y3786" i="4"/>
  <c r="AC3786" i="4" s="1"/>
  <c r="Y3798" i="4"/>
  <c r="AC3798" i="4" s="1"/>
  <c r="Y3810" i="4"/>
  <c r="AC3810" i="4" s="1"/>
  <c r="Y3822" i="4"/>
  <c r="AC3822" i="4" s="1"/>
  <c r="Y3834" i="4"/>
  <c r="AC3834" i="4" s="1"/>
  <c r="Y3846" i="4"/>
  <c r="AC3846" i="4" s="1"/>
  <c r="Y3858" i="4"/>
  <c r="AC3858" i="4" s="1"/>
  <c r="Y3870" i="4"/>
  <c r="AC3870" i="4" s="1"/>
  <c r="Y3894" i="4"/>
  <c r="AC3894" i="4" s="1"/>
  <c r="Y3930" i="4"/>
  <c r="AC3930" i="4" s="1"/>
  <c r="Y3954" i="4"/>
  <c r="AC3954" i="4" s="1"/>
  <c r="Y3966" i="4"/>
  <c r="AC3966" i="4" s="1"/>
  <c r="Y3990" i="4"/>
  <c r="AC3990" i="4" s="1"/>
  <c r="Y4002" i="4"/>
  <c r="AC4002" i="4" s="1"/>
  <c r="Y3789" i="4"/>
  <c r="AC3789" i="4" s="1"/>
  <c r="Y3801" i="4"/>
  <c r="AC3801" i="4" s="1"/>
  <c r="Y3813" i="4"/>
  <c r="AC3813" i="4" s="1"/>
  <c r="Y3825" i="4"/>
  <c r="AC3825" i="4" s="1"/>
  <c r="Y3837" i="4"/>
  <c r="AC3837" i="4" s="1"/>
  <c r="Y3849" i="4"/>
  <c r="AC3849" i="4" s="1"/>
  <c r="Y3861" i="4"/>
  <c r="AC3861" i="4" s="1"/>
  <c r="Y3873" i="4"/>
  <c r="AC3873" i="4" s="1"/>
  <c r="Y3730" i="4"/>
  <c r="AC3730" i="4" s="1"/>
  <c r="Y3790" i="4"/>
  <c r="AC3790" i="4" s="1"/>
  <c r="Y4051" i="4"/>
  <c r="AC4051" i="4" s="1"/>
  <c r="Y4027" i="4"/>
  <c r="AC4027" i="4" s="1"/>
  <c r="Y3820" i="4"/>
  <c r="AC3820" i="4" s="1"/>
  <c r="Y3772" i="4"/>
  <c r="AC3772" i="4" s="1"/>
  <c r="Y4056" i="4"/>
  <c r="AC4056" i="4" s="1"/>
  <c r="Y4044" i="4"/>
  <c r="AC4044" i="4" s="1"/>
  <c r="Y4032" i="4"/>
  <c r="AC4032" i="4" s="1"/>
  <c r="Y3986" i="4"/>
  <c r="AC3986" i="4" s="1"/>
  <c r="Y3896" i="4"/>
  <c r="AC3896" i="4" s="1"/>
  <c r="Y3878" i="4"/>
  <c r="AC3878" i="4" s="1"/>
  <c r="Y3854" i="4"/>
  <c r="AC3854" i="4" s="1"/>
  <c r="Y3830" i="4"/>
  <c r="AC3830" i="4" s="1"/>
  <c r="Y3782" i="4"/>
  <c r="AC3782" i="4" s="1"/>
  <c r="Y3758" i="4"/>
  <c r="AC3758" i="4" s="1"/>
  <c r="Y3710" i="4"/>
  <c r="AC3710" i="4" s="1"/>
  <c r="Y4019" i="4"/>
  <c r="AC4019" i="4" s="1"/>
  <c r="Y3967" i="4"/>
  <c r="AC3967" i="4" s="1"/>
  <c r="Y3931" i="4"/>
  <c r="AC3931" i="4" s="1"/>
  <c r="Y3853" i="4"/>
  <c r="AC3853" i="4" s="1"/>
  <c r="Y3829" i="4"/>
  <c r="AC3829" i="4" s="1"/>
  <c r="Y3781" i="4"/>
  <c r="AC3781" i="4" s="1"/>
  <c r="Y3757" i="4"/>
  <c r="AC3757" i="4" s="1"/>
  <c r="Y4054" i="4"/>
  <c r="AC4054" i="4" s="1"/>
  <c r="Y4042" i="4"/>
  <c r="AC4042" i="4" s="1"/>
  <c r="Y3947" i="4"/>
  <c r="AC3947" i="4" s="1"/>
  <c r="Y3892" i="4"/>
  <c r="AC3892" i="4" s="1"/>
  <c r="Y3731" i="4"/>
  <c r="AC3731" i="4" s="1"/>
  <c r="Y3707" i="4"/>
  <c r="AC3707" i="4" s="1"/>
  <c r="Y66" i="1"/>
  <c r="Y54" i="1"/>
  <c r="Y41" i="1"/>
  <c r="Y52" i="1"/>
  <c r="Y40" i="1"/>
  <c r="Y51" i="1"/>
  <c r="Y39" i="1"/>
  <c r="Y62" i="1"/>
  <c r="Y73" i="1"/>
  <c r="Y37" i="1"/>
  <c r="Y48" i="1"/>
  <c r="Y36" i="1"/>
  <c r="Y71" i="1"/>
  <c r="Y59" i="1"/>
  <c r="Y58" i="1"/>
  <c r="Y46" i="1"/>
  <c r="Y57" i="1"/>
  <c r="W2199" i="4"/>
  <c r="X2642" i="4"/>
  <c r="X1212" i="4"/>
  <c r="W1212" i="4"/>
  <c r="X2813" i="4"/>
  <c r="X2819" i="4"/>
  <c r="X2825" i="4"/>
  <c r="X2831" i="4"/>
  <c r="X2837" i="4"/>
  <c r="X2843" i="4"/>
  <c r="X2849" i="4"/>
  <c r="X2855" i="4"/>
  <c r="X2861" i="4"/>
  <c r="X2867" i="4"/>
  <c r="X2873" i="4"/>
  <c r="X2879" i="4"/>
  <c r="X2885" i="4"/>
  <c r="X2891" i="4"/>
  <c r="X2897" i="4"/>
  <c r="X2903" i="4"/>
  <c r="X2909" i="4"/>
  <c r="X2915" i="4"/>
  <c r="X2921" i="4"/>
  <c r="X2927" i="4"/>
  <c r="X2933" i="4"/>
  <c r="X2939" i="4"/>
  <c r="X2945" i="4"/>
  <c r="X2951" i="4"/>
  <c r="X2957" i="4"/>
  <c r="X2963" i="4"/>
  <c r="X2969" i="4"/>
  <c r="X2975" i="4"/>
  <c r="X2981" i="4"/>
  <c r="X2987" i="4"/>
  <c r="X2993" i="4"/>
  <c r="X2999" i="4"/>
  <c r="X3005" i="4"/>
  <c r="X3011" i="4"/>
  <c r="X3017" i="4"/>
  <c r="X3023" i="4"/>
  <c r="X3029" i="4"/>
  <c r="X3035" i="4"/>
  <c r="X3041" i="4"/>
  <c r="X3047" i="4"/>
  <c r="X3053" i="4"/>
  <c r="X3059" i="4"/>
  <c r="X3065" i="4"/>
  <c r="W2814" i="4"/>
  <c r="W2820" i="4"/>
  <c r="W2826" i="4"/>
  <c r="W2832" i="4"/>
  <c r="W2838" i="4"/>
  <c r="W2844" i="4"/>
  <c r="W2850" i="4"/>
  <c r="W2856" i="4"/>
  <c r="W2862" i="4"/>
  <c r="W2868" i="4"/>
  <c r="W2874" i="4"/>
  <c r="W2880" i="4"/>
  <c r="W2886" i="4"/>
  <c r="W2892" i="4"/>
  <c r="W2898" i="4"/>
  <c r="W2904" i="4"/>
  <c r="W2910" i="4"/>
  <c r="W2916" i="4"/>
  <c r="W2922" i="4"/>
  <c r="W2928" i="4"/>
  <c r="W2934" i="4"/>
  <c r="W2940" i="4"/>
  <c r="W2946" i="4"/>
  <c r="W2952" i="4"/>
  <c r="W2958" i="4"/>
  <c r="W2964" i="4"/>
  <c r="W2970" i="4"/>
  <c r="W2976" i="4"/>
  <c r="W2982" i="4"/>
  <c r="X2814" i="4"/>
  <c r="X2820" i="4"/>
  <c r="X2826" i="4"/>
  <c r="X2832" i="4"/>
  <c r="X2838" i="4"/>
  <c r="X2844" i="4"/>
  <c r="X2850" i="4"/>
  <c r="X2856" i="4"/>
  <c r="X2862" i="4"/>
  <c r="X2868" i="4"/>
  <c r="X2874" i="4"/>
  <c r="X2880" i="4"/>
  <c r="X2886" i="4"/>
  <c r="X2892" i="4"/>
  <c r="X2898" i="4"/>
  <c r="X2904" i="4"/>
  <c r="X2910" i="4"/>
  <c r="X2916" i="4"/>
  <c r="X2922" i="4"/>
  <c r="X2928" i="4"/>
  <c r="X2934" i="4"/>
  <c r="X2940" i="4"/>
  <c r="X2946" i="4"/>
  <c r="X2952" i="4"/>
  <c r="X2958" i="4"/>
  <c r="X2964" i="4"/>
  <c r="X2970" i="4"/>
  <c r="X2976" i="4"/>
  <c r="X2982" i="4"/>
  <c r="X2988" i="4"/>
  <c r="X2994" i="4"/>
  <c r="X3000" i="4"/>
  <c r="X3006" i="4"/>
  <c r="X3012" i="4"/>
  <c r="X3018" i="4"/>
  <c r="X3024" i="4"/>
  <c r="X3030" i="4"/>
  <c r="X3036" i="4"/>
  <c r="X3042" i="4"/>
  <c r="X3048" i="4"/>
  <c r="X3054" i="4"/>
  <c r="X3060" i="4"/>
  <c r="W2815" i="4"/>
  <c r="W2821" i="4"/>
  <c r="W2827" i="4"/>
  <c r="W2833" i="4"/>
  <c r="W2839" i="4"/>
  <c r="W2845" i="4"/>
  <c r="W2851" i="4"/>
  <c r="W2857" i="4"/>
  <c r="W2863" i="4"/>
  <c r="W2869" i="4"/>
  <c r="W2875" i="4"/>
  <c r="W2881" i="4"/>
  <c r="W2887" i="4"/>
  <c r="W2893" i="4"/>
  <c r="W2899" i="4"/>
  <c r="W2905" i="4"/>
  <c r="W2911" i="4"/>
  <c r="W2917" i="4"/>
  <c r="W2923" i="4"/>
  <c r="W2929" i="4"/>
  <c r="W2935" i="4"/>
  <c r="W2941" i="4"/>
  <c r="W2947" i="4"/>
  <c r="W2953" i="4"/>
  <c r="W2959" i="4"/>
  <c r="W2965" i="4"/>
  <c r="W2971" i="4"/>
  <c r="W2977" i="4"/>
  <c r="W2983" i="4"/>
  <c r="W2989" i="4"/>
  <c r="W2995" i="4"/>
  <c r="W3001" i="4"/>
  <c r="W3007" i="4"/>
  <c r="W3013" i="4"/>
  <c r="W3019" i="4"/>
  <c r="W3025" i="4"/>
  <c r="W3031" i="4"/>
  <c r="W3037" i="4"/>
  <c r="W3043" i="4"/>
  <c r="W3049" i="4"/>
  <c r="W3055" i="4"/>
  <c r="W3061" i="4"/>
  <c r="W3067" i="4"/>
  <c r="W3073" i="4"/>
  <c r="W3079" i="4"/>
  <c r="W3085" i="4"/>
  <c r="W3091" i="4"/>
  <c r="W3097" i="4"/>
  <c r="W3103" i="4"/>
  <c r="W3109" i="4"/>
  <c r="W3115" i="4"/>
  <c r="W3121" i="4"/>
  <c r="W3127" i="4"/>
  <c r="W3133" i="4"/>
  <c r="W3139" i="4"/>
  <c r="W3145" i="4"/>
  <c r="W3151" i="4"/>
  <c r="W3157" i="4"/>
  <c r="W3163" i="4"/>
  <c r="W3169" i="4"/>
  <c r="W3175" i="4"/>
  <c r="W3181" i="4"/>
  <c r="W3187" i="4"/>
  <c r="W3193" i="4"/>
  <c r="W3199" i="4"/>
  <c r="W3205" i="4"/>
  <c r="W3211" i="4"/>
  <c r="W3217" i="4"/>
  <c r="W3223" i="4"/>
  <c r="W3229" i="4"/>
  <c r="W3235" i="4"/>
  <c r="W3241" i="4"/>
  <c r="W3247" i="4"/>
  <c r="W3253" i="4"/>
  <c r="W3259" i="4"/>
  <c r="X2815" i="4"/>
  <c r="X2821" i="4"/>
  <c r="X2827" i="4"/>
  <c r="X2833" i="4"/>
  <c r="X2839" i="4"/>
  <c r="X2845" i="4"/>
  <c r="X2851" i="4"/>
  <c r="X2857" i="4"/>
  <c r="X2863" i="4"/>
  <c r="X2869" i="4"/>
  <c r="X2875" i="4"/>
  <c r="X2881" i="4"/>
  <c r="X2887" i="4"/>
  <c r="X2893" i="4"/>
  <c r="X2899" i="4"/>
  <c r="X2905" i="4"/>
  <c r="X2911" i="4"/>
  <c r="X2917" i="4"/>
  <c r="X2923" i="4"/>
  <c r="X2929" i="4"/>
  <c r="X2935" i="4"/>
  <c r="X2941" i="4"/>
  <c r="X2947" i="4"/>
  <c r="X2953" i="4"/>
  <c r="X2959" i="4"/>
  <c r="X2965" i="4"/>
  <c r="X2971" i="4"/>
  <c r="X2977" i="4"/>
  <c r="X2983" i="4"/>
  <c r="X2989" i="4"/>
  <c r="X2995" i="4"/>
  <c r="X3001" i="4"/>
  <c r="X3007" i="4"/>
  <c r="X3013" i="4"/>
  <c r="X3019" i="4"/>
  <c r="X3025" i="4"/>
  <c r="X3031" i="4"/>
  <c r="X3037" i="4"/>
  <c r="X3043" i="4"/>
  <c r="X3049" i="4"/>
  <c r="X3055" i="4"/>
  <c r="X3061" i="4"/>
  <c r="X3067" i="4"/>
  <c r="X3073" i="4"/>
  <c r="X3079" i="4"/>
  <c r="X3085" i="4"/>
  <c r="X3091" i="4"/>
  <c r="W2810" i="4"/>
  <c r="W2816" i="4"/>
  <c r="W2822" i="4"/>
  <c r="W2828" i="4"/>
  <c r="W2834" i="4"/>
  <c r="W2840" i="4"/>
  <c r="W2846" i="4"/>
  <c r="W2852" i="4"/>
  <c r="W2858" i="4"/>
  <c r="W2864" i="4"/>
  <c r="W2870" i="4"/>
  <c r="W2876" i="4"/>
  <c r="W2882" i="4"/>
  <c r="W2888" i="4"/>
  <c r="W2894" i="4"/>
  <c r="W2900" i="4"/>
  <c r="W2906" i="4"/>
  <c r="W2912" i="4"/>
  <c r="W2918" i="4"/>
  <c r="W2924" i="4"/>
  <c r="W2930" i="4"/>
  <c r="W2936" i="4"/>
  <c r="W2942" i="4"/>
  <c r="W2948" i="4"/>
  <c r="W2954" i="4"/>
  <c r="W2960" i="4"/>
  <c r="W2966" i="4"/>
  <c r="W2972" i="4"/>
  <c r="W2978" i="4"/>
  <c r="W2984" i="4"/>
  <c r="W2990" i="4"/>
  <c r="W2996" i="4"/>
  <c r="W3002" i="4"/>
  <c r="W3008" i="4"/>
  <c r="W3014" i="4"/>
  <c r="W3020" i="4"/>
  <c r="W3026" i="4"/>
  <c r="W3032" i="4"/>
  <c r="W3038" i="4"/>
  <c r="W3044" i="4"/>
  <c r="W3050" i="4"/>
  <c r="W3056" i="4"/>
  <c r="W3062" i="4"/>
  <c r="W3068" i="4"/>
  <c r="W3074" i="4"/>
  <c r="W3080" i="4"/>
  <c r="W3086" i="4"/>
  <c r="W3092" i="4"/>
  <c r="W3098" i="4"/>
  <c r="W3104" i="4"/>
  <c r="W3110" i="4"/>
  <c r="W3116" i="4"/>
  <c r="W3122" i="4"/>
  <c r="W3128" i="4"/>
  <c r="W3134" i="4"/>
  <c r="W3140" i="4"/>
  <c r="W3146" i="4"/>
  <c r="W3152" i="4"/>
  <c r="W3158" i="4"/>
  <c r="W3164" i="4"/>
  <c r="W3170" i="4"/>
  <c r="W3176" i="4"/>
  <c r="W3182" i="4"/>
  <c r="W3188" i="4"/>
  <c r="W3194" i="4"/>
  <c r="W3200" i="4"/>
  <c r="W3206" i="4"/>
  <c r="W3212" i="4"/>
  <c r="W3218" i="4"/>
  <c r="W3224" i="4"/>
  <c r="W3230" i="4"/>
  <c r="W3236" i="4"/>
  <c r="W3242" i="4"/>
  <c r="W3248" i="4"/>
  <c r="W3254" i="4"/>
  <c r="W3260" i="4"/>
  <c r="W3266" i="4"/>
  <c r="W3272" i="4"/>
  <c r="W3278" i="4"/>
  <c r="W3284" i="4"/>
  <c r="W3290" i="4"/>
  <c r="W3296" i="4"/>
  <c r="W3302" i="4"/>
  <c r="W3308" i="4"/>
  <c r="W3314" i="4"/>
  <c r="X2810" i="4"/>
  <c r="X2816" i="4"/>
  <c r="X2822" i="4"/>
  <c r="X2828" i="4"/>
  <c r="X2834" i="4"/>
  <c r="X2840" i="4"/>
  <c r="X2846" i="4"/>
  <c r="X2852" i="4"/>
  <c r="X2858" i="4"/>
  <c r="X2864" i="4"/>
  <c r="X2870" i="4"/>
  <c r="X2876" i="4"/>
  <c r="X2882" i="4"/>
  <c r="X2888" i="4"/>
  <c r="X2894" i="4"/>
  <c r="X2900" i="4"/>
  <c r="X2906" i="4"/>
  <c r="X2912" i="4"/>
  <c r="X2918" i="4"/>
  <c r="X2924" i="4"/>
  <c r="X2930" i="4"/>
  <c r="X2936" i="4"/>
  <c r="X2942" i="4"/>
  <c r="X2948" i="4"/>
  <c r="X2954" i="4"/>
  <c r="X2960" i="4"/>
  <c r="X2966" i="4"/>
  <c r="X2972" i="4"/>
  <c r="X2978" i="4"/>
  <c r="X2984" i="4"/>
  <c r="X2990" i="4"/>
  <c r="X2996" i="4"/>
  <c r="X3002" i="4"/>
  <c r="X3008" i="4"/>
  <c r="X3014" i="4"/>
  <c r="X3020" i="4"/>
  <c r="X3026" i="4"/>
  <c r="X3032" i="4"/>
  <c r="X3038" i="4"/>
  <c r="X3044" i="4"/>
  <c r="X3050" i="4"/>
  <c r="X3056" i="4"/>
  <c r="X3062" i="4"/>
  <c r="X3068" i="4"/>
  <c r="X3074" i="4"/>
  <c r="X3080" i="4"/>
  <c r="X3086" i="4"/>
  <c r="X3092" i="4"/>
  <c r="X3098" i="4"/>
  <c r="X3104" i="4"/>
  <c r="X3110" i="4"/>
  <c r="X3116" i="4"/>
  <c r="X3122" i="4"/>
  <c r="X3128" i="4"/>
  <c r="X3134" i="4"/>
  <c r="X3140" i="4"/>
  <c r="X3146" i="4"/>
  <c r="X3152" i="4"/>
  <c r="X3158" i="4"/>
  <c r="X3164" i="4"/>
  <c r="X3170" i="4"/>
  <c r="X3176" i="4"/>
  <c r="X3182" i="4"/>
  <c r="X3188" i="4"/>
  <c r="X3194" i="4"/>
  <c r="X3200" i="4"/>
  <c r="X3206" i="4"/>
  <c r="X3212" i="4"/>
  <c r="X3218" i="4"/>
  <c r="X3224" i="4"/>
  <c r="X3230" i="4"/>
  <c r="X3236" i="4"/>
  <c r="X3242" i="4"/>
  <c r="X3248" i="4"/>
  <c r="X3254" i="4"/>
  <c r="X3260" i="4"/>
  <c r="X3266" i="4"/>
  <c r="X3272" i="4"/>
  <c r="X3278" i="4"/>
  <c r="X3284" i="4"/>
  <c r="X3290" i="4"/>
  <c r="X3296" i="4"/>
  <c r="X3302" i="4"/>
  <c r="X3308" i="4"/>
  <c r="X3314" i="4"/>
  <c r="W2811" i="4"/>
  <c r="W2817" i="4"/>
  <c r="W2823" i="4"/>
  <c r="W2829" i="4"/>
  <c r="W2835" i="4"/>
  <c r="W2841" i="4"/>
  <c r="W2847" i="4"/>
  <c r="W2853" i="4"/>
  <c r="W2859" i="4"/>
  <c r="W2865" i="4"/>
  <c r="W2871" i="4"/>
  <c r="W2877" i="4"/>
  <c r="W2883" i="4"/>
  <c r="W2889" i="4"/>
  <c r="W2895" i="4"/>
  <c r="W2901" i="4"/>
  <c r="W2907" i="4"/>
  <c r="W2913" i="4"/>
  <c r="W2919" i="4"/>
  <c r="W2925" i="4"/>
  <c r="W2931" i="4"/>
  <c r="W2937" i="4"/>
  <c r="W2943" i="4"/>
  <c r="W2949" i="4"/>
  <c r="W2955" i="4"/>
  <c r="W2961" i="4"/>
  <c r="W2967" i="4"/>
  <c r="W2973" i="4"/>
  <c r="W2979" i="4"/>
  <c r="W2985" i="4"/>
  <c r="W2991" i="4"/>
  <c r="W2997" i="4"/>
  <c r="W3003" i="4"/>
  <c r="W3009" i="4"/>
  <c r="W3015" i="4"/>
  <c r="W3021" i="4"/>
  <c r="W3027" i="4"/>
  <c r="W3033" i="4"/>
  <c r="W3039" i="4"/>
  <c r="W3045" i="4"/>
  <c r="W3051" i="4"/>
  <c r="X2812" i="4"/>
  <c r="X2818" i="4"/>
  <c r="X2824" i="4"/>
  <c r="X2830" i="4"/>
  <c r="X2836" i="4"/>
  <c r="X2842" i="4"/>
  <c r="X2848" i="4"/>
  <c r="X2854" i="4"/>
  <c r="X2860" i="4"/>
  <c r="X2866" i="4"/>
  <c r="X2872" i="4"/>
  <c r="X2878" i="4"/>
  <c r="X2884" i="4"/>
  <c r="X2890" i="4"/>
  <c r="X2896" i="4"/>
  <c r="X2902" i="4"/>
  <c r="X2908" i="4"/>
  <c r="X2914" i="4"/>
  <c r="X2920" i="4"/>
  <c r="X2926" i="4"/>
  <c r="X2932" i="4"/>
  <c r="X2938" i="4"/>
  <c r="X2944" i="4"/>
  <c r="X2950" i="4"/>
  <c r="X2956" i="4"/>
  <c r="X2962" i="4"/>
  <c r="X2968" i="4"/>
  <c r="X2974" i="4"/>
  <c r="X2980" i="4"/>
  <c r="X2986" i="4"/>
  <c r="X2992" i="4"/>
  <c r="X2998" i="4"/>
  <c r="X3004" i="4"/>
  <c r="X3010" i="4"/>
  <c r="X3016" i="4"/>
  <c r="X3022" i="4"/>
  <c r="X3028" i="4"/>
  <c r="X3034" i="4"/>
  <c r="X3040" i="4"/>
  <c r="X3046" i="4"/>
  <c r="X3052" i="4"/>
  <c r="X3058" i="4"/>
  <c r="X3064" i="4"/>
  <c r="X3070" i="4"/>
  <c r="X3076" i="4"/>
  <c r="X3082" i="4"/>
  <c r="X3088" i="4"/>
  <c r="X3094" i="4"/>
  <c r="X3100" i="4"/>
  <c r="X3106" i="4"/>
  <c r="X3112" i="4"/>
  <c r="X3118" i="4"/>
  <c r="X3124" i="4"/>
  <c r="X3130" i="4"/>
  <c r="X3136" i="4"/>
  <c r="X3142" i="4"/>
  <c r="X3148" i="4"/>
  <c r="X3154" i="4"/>
  <c r="X3160" i="4"/>
  <c r="X3166" i="4"/>
  <c r="X3172" i="4"/>
  <c r="X3178" i="4"/>
  <c r="X3184" i="4"/>
  <c r="X3190" i="4"/>
  <c r="X3196" i="4"/>
  <c r="X3202" i="4"/>
  <c r="X3208" i="4"/>
  <c r="X3214" i="4"/>
  <c r="X3220" i="4"/>
  <c r="X3226" i="4"/>
  <c r="X3232" i="4"/>
  <c r="X3238" i="4"/>
  <c r="X3244" i="4"/>
  <c r="X3250" i="4"/>
  <c r="X3256" i="4"/>
  <c r="W2825" i="4"/>
  <c r="W2849" i="4"/>
  <c r="W2873" i="4"/>
  <c r="W2897" i="4"/>
  <c r="W2921" i="4"/>
  <c r="W2945" i="4"/>
  <c r="W2969" i="4"/>
  <c r="W2992" i="4"/>
  <c r="W3010" i="4"/>
  <c r="W3028" i="4"/>
  <c r="Z3028" i="4" s="1"/>
  <c r="AA3028" i="4" s="1"/>
  <c r="W3046" i="4"/>
  <c r="W3063" i="4"/>
  <c r="X3072" i="4"/>
  <c r="X3083" i="4"/>
  <c r="W3094" i="4"/>
  <c r="X3102" i="4"/>
  <c r="W3112" i="4"/>
  <c r="X3120" i="4"/>
  <c r="W3130" i="4"/>
  <c r="X3138" i="4"/>
  <c r="W3148" i="4"/>
  <c r="X3156" i="4"/>
  <c r="W3166" i="4"/>
  <c r="X3174" i="4"/>
  <c r="W3184" i="4"/>
  <c r="X3192" i="4"/>
  <c r="W3202" i="4"/>
  <c r="Z3202" i="4" s="1"/>
  <c r="AA3202" i="4" s="1"/>
  <c r="X3210" i="4"/>
  <c r="W3220" i="4"/>
  <c r="X3228" i="4"/>
  <c r="W3238" i="4"/>
  <c r="X3246" i="4"/>
  <c r="X2829" i="4"/>
  <c r="X2853" i="4"/>
  <c r="X2877" i="4"/>
  <c r="X2901" i="4"/>
  <c r="X2925" i="4"/>
  <c r="X2949" i="4"/>
  <c r="X2973" i="4"/>
  <c r="W2993" i="4"/>
  <c r="W3011" i="4"/>
  <c r="W3029" i="4"/>
  <c r="W3047" i="4"/>
  <c r="X3063" i="4"/>
  <c r="W3075" i="4"/>
  <c r="W3084" i="4"/>
  <c r="W3095" i="4"/>
  <c r="X3103" i="4"/>
  <c r="W3113" i="4"/>
  <c r="X3121" i="4"/>
  <c r="W3131" i="4"/>
  <c r="X3139" i="4"/>
  <c r="W3149" i="4"/>
  <c r="X3157" i="4"/>
  <c r="W3167" i="4"/>
  <c r="X3175" i="4"/>
  <c r="W3185" i="4"/>
  <c r="X3193" i="4"/>
  <c r="W3203" i="4"/>
  <c r="X3211" i="4"/>
  <c r="W3221" i="4"/>
  <c r="X3229" i="4"/>
  <c r="W3239" i="4"/>
  <c r="X3247" i="4"/>
  <c r="W3257" i="4"/>
  <c r="X3264" i="4"/>
  <c r="X3271" i="4"/>
  <c r="X3279" i="4"/>
  <c r="X3286" i="4"/>
  <c r="X3293" i="4"/>
  <c r="X3300" i="4"/>
  <c r="X3307" i="4"/>
  <c r="X3315" i="4"/>
  <c r="X3321" i="4"/>
  <c r="X3327" i="4"/>
  <c r="X3333" i="4"/>
  <c r="W2830" i="4"/>
  <c r="W2854" i="4"/>
  <c r="W2878" i="4"/>
  <c r="W2902" i="4"/>
  <c r="W2926" i="4"/>
  <c r="W2950" i="4"/>
  <c r="W2974" i="4"/>
  <c r="W2994" i="4"/>
  <c r="W3012" i="4"/>
  <c r="W3030" i="4"/>
  <c r="W3048" i="4"/>
  <c r="W3064" i="4"/>
  <c r="Z3064" i="4" s="1"/>
  <c r="AA3064" i="4" s="1"/>
  <c r="X3075" i="4"/>
  <c r="X3084" i="4"/>
  <c r="X3095" i="4"/>
  <c r="W3105" i="4"/>
  <c r="X3113" i="4"/>
  <c r="W3123" i="4"/>
  <c r="X3131" i="4"/>
  <c r="W3141" i="4"/>
  <c r="X3149" i="4"/>
  <c r="W3159" i="4"/>
  <c r="X3167" i="4"/>
  <c r="W3177" i="4"/>
  <c r="X3185" i="4"/>
  <c r="W3195" i="4"/>
  <c r="X3203" i="4"/>
  <c r="W3213" i="4"/>
  <c r="X3221" i="4"/>
  <c r="W3231" i="4"/>
  <c r="X3239" i="4"/>
  <c r="W3249" i="4"/>
  <c r="X3257" i="4"/>
  <c r="W3265" i="4"/>
  <c r="W3273" i="4"/>
  <c r="W3280" i="4"/>
  <c r="W3287" i="4"/>
  <c r="W3294" i="4"/>
  <c r="W3301" i="4"/>
  <c r="W3309" i="4"/>
  <c r="W3316" i="4"/>
  <c r="W3322" i="4"/>
  <c r="W3328" i="4"/>
  <c r="W3334" i="4"/>
  <c r="W3340" i="4"/>
  <c r="W3346" i="4"/>
  <c r="W3352" i="4"/>
  <c r="W3358" i="4"/>
  <c r="W3364" i="4"/>
  <c r="W3370" i="4"/>
  <c r="W3376" i="4"/>
  <c r="W3382" i="4"/>
  <c r="W3388" i="4"/>
  <c r="W3394" i="4"/>
  <c r="W3400" i="4"/>
  <c r="W3406" i="4"/>
  <c r="W3412" i="4"/>
  <c r="W3418" i="4"/>
  <c r="W3424" i="4"/>
  <c r="W3430" i="4"/>
  <c r="W3436" i="4"/>
  <c r="W3442" i="4"/>
  <c r="W3448" i="4"/>
  <c r="W3454" i="4"/>
  <c r="W3460" i="4"/>
  <c r="W3466" i="4"/>
  <c r="W3472" i="4"/>
  <c r="W3478" i="4"/>
  <c r="W3484" i="4"/>
  <c r="W3490" i="4"/>
  <c r="W3496" i="4"/>
  <c r="W3502" i="4"/>
  <c r="W3508" i="4"/>
  <c r="W3514" i="4"/>
  <c r="W3520" i="4"/>
  <c r="W3526" i="4"/>
  <c r="W3532" i="4"/>
  <c r="W3538" i="4"/>
  <c r="W3544" i="4"/>
  <c r="W3550" i="4"/>
  <c r="W3556" i="4"/>
  <c r="W3562" i="4"/>
  <c r="W3568" i="4"/>
  <c r="W3574" i="4"/>
  <c r="W3580" i="4"/>
  <c r="W2831" i="4"/>
  <c r="W2855" i="4"/>
  <c r="W2879" i="4"/>
  <c r="W2903" i="4"/>
  <c r="W2927" i="4"/>
  <c r="W2951" i="4"/>
  <c r="W2975" i="4"/>
  <c r="X2997" i="4"/>
  <c r="X3015" i="4"/>
  <c r="X3033" i="4"/>
  <c r="X3051" i="4"/>
  <c r="W3065" i="4"/>
  <c r="W3076" i="4"/>
  <c r="Z3076" i="4" s="1"/>
  <c r="AA3076" i="4" s="1"/>
  <c r="W3087" i="4"/>
  <c r="W3096" i="4"/>
  <c r="X3105" i="4"/>
  <c r="W3114" i="4"/>
  <c r="X3123" i="4"/>
  <c r="W3132" i="4"/>
  <c r="X3141" i="4"/>
  <c r="W3150" i="4"/>
  <c r="X3159" i="4"/>
  <c r="W3168" i="4"/>
  <c r="X3177" i="4"/>
  <c r="W3186" i="4"/>
  <c r="X3195" i="4"/>
  <c r="W3204" i="4"/>
  <c r="X3213" i="4"/>
  <c r="W3222" i="4"/>
  <c r="X3231" i="4"/>
  <c r="W3240" i="4"/>
  <c r="X3249" i="4"/>
  <c r="W3258" i="4"/>
  <c r="X3265" i="4"/>
  <c r="X3273" i="4"/>
  <c r="X3280" i="4"/>
  <c r="X3287" i="4"/>
  <c r="X3294" i="4"/>
  <c r="X3301" i="4"/>
  <c r="X3309" i="4"/>
  <c r="X3316" i="4"/>
  <c r="X2811" i="4"/>
  <c r="X2835" i="4"/>
  <c r="X2859" i="4"/>
  <c r="X2883" i="4"/>
  <c r="X2907" i="4"/>
  <c r="X2931" i="4"/>
  <c r="X2955" i="4"/>
  <c r="X2979" i="4"/>
  <c r="W2998" i="4"/>
  <c r="W3016" i="4"/>
  <c r="W3034" i="4"/>
  <c r="W3052" i="4"/>
  <c r="W3066" i="4"/>
  <c r="W3077" i="4"/>
  <c r="X3087" i="4"/>
  <c r="X3096" i="4"/>
  <c r="W3106" i="4"/>
  <c r="X3114" i="4"/>
  <c r="W3124" i="4"/>
  <c r="X3132" i="4"/>
  <c r="W3142" i="4"/>
  <c r="X3150" i="4"/>
  <c r="W3160" i="4"/>
  <c r="X3168" i="4"/>
  <c r="W3178" i="4"/>
  <c r="Z3178" i="4" s="1"/>
  <c r="AA3178" i="4" s="1"/>
  <c r="X3186" i="4"/>
  <c r="W3196" i="4"/>
  <c r="X3204" i="4"/>
  <c r="W3214" i="4"/>
  <c r="X3222" i="4"/>
  <c r="W3232" i="4"/>
  <c r="X3240" i="4"/>
  <c r="W3250" i="4"/>
  <c r="X3258" i="4"/>
  <c r="W3267" i="4"/>
  <c r="W3274" i="4"/>
  <c r="W3281" i="4"/>
  <c r="W3288" i="4"/>
  <c r="W3295" i="4"/>
  <c r="W3303" i="4"/>
  <c r="W3310" i="4"/>
  <c r="W3317" i="4"/>
  <c r="W3323" i="4"/>
  <c r="W3329" i="4"/>
  <c r="W3335" i="4"/>
  <c r="W3341" i="4"/>
  <c r="W3347" i="4"/>
  <c r="W3353" i="4"/>
  <c r="W3359" i="4"/>
  <c r="W3365" i="4"/>
  <c r="W3371" i="4"/>
  <c r="W3377" i="4"/>
  <c r="W3383" i="4"/>
  <c r="W3389" i="4"/>
  <c r="W3395" i="4"/>
  <c r="W3401" i="4"/>
  <c r="W3407" i="4"/>
  <c r="W3413" i="4"/>
  <c r="W3419" i="4"/>
  <c r="W3425" i="4"/>
  <c r="W3431" i="4"/>
  <c r="W3437" i="4"/>
  <c r="W3443" i="4"/>
  <c r="W3449" i="4"/>
  <c r="W3455" i="4"/>
  <c r="W3461" i="4"/>
  <c r="W3467" i="4"/>
  <c r="W3473" i="4"/>
  <c r="W3479" i="4"/>
  <c r="W3485" i="4"/>
  <c r="W3491" i="4"/>
  <c r="W3497" i="4"/>
  <c r="W3503" i="4"/>
  <c r="W3509" i="4"/>
  <c r="W3515" i="4"/>
  <c r="W3521" i="4"/>
  <c r="W3527" i="4"/>
  <c r="W3533" i="4"/>
  <c r="W3539" i="4"/>
  <c r="W3545" i="4"/>
  <c r="W3551" i="4"/>
  <c r="W2812" i="4"/>
  <c r="W2836" i="4"/>
  <c r="W2860" i="4"/>
  <c r="W2884" i="4"/>
  <c r="W2908" i="4"/>
  <c r="W2932" i="4"/>
  <c r="W2956" i="4"/>
  <c r="W2980" i="4"/>
  <c r="W2999" i="4"/>
  <c r="W3017" i="4"/>
  <c r="W3035" i="4"/>
  <c r="W3053" i="4"/>
  <c r="X3066" i="4"/>
  <c r="X3077" i="4"/>
  <c r="W3088" i="4"/>
  <c r="X3097" i="4"/>
  <c r="W3107" i="4"/>
  <c r="X3115" i="4"/>
  <c r="W3125" i="4"/>
  <c r="X3133" i="4"/>
  <c r="W3143" i="4"/>
  <c r="X3151" i="4"/>
  <c r="W3161" i="4"/>
  <c r="X3169" i="4"/>
  <c r="W3179" i="4"/>
  <c r="X3187" i="4"/>
  <c r="W3197" i="4"/>
  <c r="X3205" i="4"/>
  <c r="W3215" i="4"/>
  <c r="X3223" i="4"/>
  <c r="W3233" i="4"/>
  <c r="X3241" i="4"/>
  <c r="W3251" i="4"/>
  <c r="X3259" i="4"/>
  <c r="X3267" i="4"/>
  <c r="X3274" i="4"/>
  <c r="X3281" i="4"/>
  <c r="X3288" i="4"/>
  <c r="X3295" i="4"/>
  <c r="X3303" i="4"/>
  <c r="X3310" i="4"/>
  <c r="X3317" i="4"/>
  <c r="X3323" i="4"/>
  <c r="X3329" i="4"/>
  <c r="X3335" i="4"/>
  <c r="X3341" i="4"/>
  <c r="X3347" i="4"/>
  <c r="X3353" i="4"/>
  <c r="X3359" i="4"/>
  <c r="X3365" i="4"/>
  <c r="X3371" i="4"/>
  <c r="X3377" i="4"/>
  <c r="X3383" i="4"/>
  <c r="X3389" i="4"/>
  <c r="X3395" i="4"/>
  <c r="X3401" i="4"/>
  <c r="X3407" i="4"/>
  <c r="X3413" i="4"/>
  <c r="X3419" i="4"/>
  <c r="X3425" i="4"/>
  <c r="X3431" i="4"/>
  <c r="X3437" i="4"/>
  <c r="X3443" i="4"/>
  <c r="X3449" i="4"/>
  <c r="X3455" i="4"/>
  <c r="X3461" i="4"/>
  <c r="X3467" i="4"/>
  <c r="X3473" i="4"/>
  <c r="X3479" i="4"/>
  <c r="X3485" i="4"/>
  <c r="X3491" i="4"/>
  <c r="X3497" i="4"/>
  <c r="X3503" i="4"/>
  <c r="X3509" i="4"/>
  <c r="X3515" i="4"/>
  <c r="X3521" i="4"/>
  <c r="X3527" i="4"/>
  <c r="X3533" i="4"/>
  <c r="X3539" i="4"/>
  <c r="X3545" i="4"/>
  <c r="X3551" i="4"/>
  <c r="W2813" i="4"/>
  <c r="W2837" i="4"/>
  <c r="W2861" i="4"/>
  <c r="W2885" i="4"/>
  <c r="W2909" i="4"/>
  <c r="W2933" i="4"/>
  <c r="W2957" i="4"/>
  <c r="W2981" i="4"/>
  <c r="W3000" i="4"/>
  <c r="W3018" i="4"/>
  <c r="W3036" i="4"/>
  <c r="W3054" i="4"/>
  <c r="W3069" i="4"/>
  <c r="W3078" i="4"/>
  <c r="W3089" i="4"/>
  <c r="W3099" i="4"/>
  <c r="X3107" i="4"/>
  <c r="W3117" i="4"/>
  <c r="X3125" i="4"/>
  <c r="W3135" i="4"/>
  <c r="X3143" i="4"/>
  <c r="W3153" i="4"/>
  <c r="X3161" i="4"/>
  <c r="W3171" i="4"/>
  <c r="X3179" i="4"/>
  <c r="W3189" i="4"/>
  <c r="X3197" i="4"/>
  <c r="W3207" i="4"/>
  <c r="X3215" i="4"/>
  <c r="W3225" i="4"/>
  <c r="X3233" i="4"/>
  <c r="W3243" i="4"/>
  <c r="X3251" i="4"/>
  <c r="X2817" i="4"/>
  <c r="X2841" i="4"/>
  <c r="X2865" i="4"/>
  <c r="X2889" i="4"/>
  <c r="X2913" i="4"/>
  <c r="X2937" i="4"/>
  <c r="X2961" i="4"/>
  <c r="X2985" i="4"/>
  <c r="X3003" i="4"/>
  <c r="X3021" i="4"/>
  <c r="X3039" i="4"/>
  <c r="W3057" i="4"/>
  <c r="X3069" i="4"/>
  <c r="X3078" i="4"/>
  <c r="X3089" i="4"/>
  <c r="X3099" i="4"/>
  <c r="W3108" i="4"/>
  <c r="X3117" i="4"/>
  <c r="W3126" i="4"/>
  <c r="X3135" i="4"/>
  <c r="W3144" i="4"/>
  <c r="X3153" i="4"/>
  <c r="W3162" i="4"/>
  <c r="X3171" i="4"/>
  <c r="W3180" i="4"/>
  <c r="X3189" i="4"/>
  <c r="W3198" i="4"/>
  <c r="X3207" i="4"/>
  <c r="W3216" i="4"/>
  <c r="X3225" i="4"/>
  <c r="W3234" i="4"/>
  <c r="X3243" i="4"/>
  <c r="W3252" i="4"/>
  <c r="W2819" i="4"/>
  <c r="W2843" i="4"/>
  <c r="Z2843" i="4" s="1"/>
  <c r="AA2843" i="4" s="1"/>
  <c r="W2867" i="4"/>
  <c r="W2891" i="4"/>
  <c r="W2915" i="4"/>
  <c r="W2939" i="4"/>
  <c r="Z2939" i="4" s="1"/>
  <c r="AA2939" i="4" s="1"/>
  <c r="W2963" i="4"/>
  <c r="W2987" i="4"/>
  <c r="W3005" i="4"/>
  <c r="W3023" i="4"/>
  <c r="W3041" i="4"/>
  <c r="Z3041" i="4" s="1"/>
  <c r="AA3041" i="4" s="1"/>
  <c r="W3058" i="4"/>
  <c r="W3071" i="4"/>
  <c r="X3081" i="4"/>
  <c r="X3090" i="4"/>
  <c r="W3101" i="4"/>
  <c r="X3109" i="4"/>
  <c r="W3119" i="4"/>
  <c r="X3127" i="4"/>
  <c r="W3137" i="4"/>
  <c r="X3145" i="4"/>
  <c r="W3155" i="4"/>
  <c r="X3163" i="4"/>
  <c r="W3173" i="4"/>
  <c r="X3181" i="4"/>
  <c r="W3191" i="4"/>
  <c r="X3199" i="4"/>
  <c r="W3209" i="4"/>
  <c r="X3217" i="4"/>
  <c r="W3227" i="4"/>
  <c r="X3235" i="4"/>
  <c r="W3245" i="4"/>
  <c r="X3253" i="4"/>
  <c r="X3262" i="4"/>
  <c r="X3269" i="4"/>
  <c r="X3276" i="4"/>
  <c r="X3283" i="4"/>
  <c r="X3291" i="4"/>
  <c r="X3298" i="4"/>
  <c r="X3305" i="4"/>
  <c r="X3312" i="4"/>
  <c r="X3319" i="4"/>
  <c r="X3325" i="4"/>
  <c r="X3331" i="4"/>
  <c r="X3337" i="4"/>
  <c r="X3343" i="4"/>
  <c r="X3349" i="4"/>
  <c r="X3355" i="4"/>
  <c r="X3361" i="4"/>
  <c r="X3367" i="4"/>
  <c r="X3373" i="4"/>
  <c r="X3379" i="4"/>
  <c r="X3385" i="4"/>
  <c r="X3391" i="4"/>
  <c r="X3397" i="4"/>
  <c r="X3403" i="4"/>
  <c r="X3409" i="4"/>
  <c r="X3415" i="4"/>
  <c r="X3421" i="4"/>
  <c r="X3427" i="4"/>
  <c r="X3433" i="4"/>
  <c r="X3439" i="4"/>
  <c r="X3445" i="4"/>
  <c r="X3451" i="4"/>
  <c r="X3457" i="4"/>
  <c r="X3463" i="4"/>
  <c r="X3469" i="4"/>
  <c r="X3475" i="4"/>
  <c r="X3481" i="4"/>
  <c r="X3487" i="4"/>
  <c r="X3493" i="4"/>
  <c r="X3499" i="4"/>
  <c r="X3505" i="4"/>
  <c r="X3511" i="4"/>
  <c r="X3517" i="4"/>
  <c r="X2871" i="4"/>
  <c r="X2967" i="4"/>
  <c r="W3042" i="4"/>
  <c r="W3093" i="4"/>
  <c r="W3129" i="4"/>
  <c r="W3165" i="4"/>
  <c r="W3201" i="4"/>
  <c r="W3237" i="4"/>
  <c r="W3263" i="4"/>
  <c r="W3277" i="4"/>
  <c r="W3292" i="4"/>
  <c r="W3306" i="4"/>
  <c r="W3320" i="4"/>
  <c r="X3330" i="4"/>
  <c r="X3339" i="4"/>
  <c r="W3349" i="4"/>
  <c r="X3357" i="4"/>
  <c r="W3367" i="4"/>
  <c r="X3375" i="4"/>
  <c r="W3385" i="4"/>
  <c r="X3393" i="4"/>
  <c r="W3403" i="4"/>
  <c r="X3411" i="4"/>
  <c r="W3421" i="4"/>
  <c r="X3429" i="4"/>
  <c r="W3439" i="4"/>
  <c r="X3447" i="4"/>
  <c r="W3457" i="4"/>
  <c r="X3465" i="4"/>
  <c r="W3475" i="4"/>
  <c r="X3483" i="4"/>
  <c r="W3493" i="4"/>
  <c r="X3501" i="4"/>
  <c r="W3511" i="4"/>
  <c r="X3519" i="4"/>
  <c r="X3528" i="4"/>
  <c r="W3536" i="4"/>
  <c r="X3543" i="4"/>
  <c r="X3552" i="4"/>
  <c r="W3559" i="4"/>
  <c r="X3565" i="4"/>
  <c r="W3572" i="4"/>
  <c r="X3578" i="4"/>
  <c r="W3585" i="4"/>
  <c r="W3591" i="4"/>
  <c r="W3597" i="4"/>
  <c r="W3603" i="4"/>
  <c r="W2872" i="4"/>
  <c r="W2968" i="4"/>
  <c r="X3045" i="4"/>
  <c r="X3093" i="4"/>
  <c r="X3129" i="4"/>
  <c r="X3165" i="4"/>
  <c r="X3201" i="4"/>
  <c r="X3237" i="4"/>
  <c r="X3263" i="4"/>
  <c r="X3277" i="4"/>
  <c r="X3292" i="4"/>
  <c r="X3306" i="4"/>
  <c r="X3320" i="4"/>
  <c r="W3331" i="4"/>
  <c r="X3340" i="4"/>
  <c r="W3350" i="4"/>
  <c r="X3358" i="4"/>
  <c r="W3368" i="4"/>
  <c r="X3376" i="4"/>
  <c r="W3386" i="4"/>
  <c r="X3394" i="4"/>
  <c r="W3404" i="4"/>
  <c r="X3412" i="4"/>
  <c r="W3422" i="4"/>
  <c r="X3430" i="4"/>
  <c r="W3440" i="4"/>
  <c r="X3448" i="4"/>
  <c r="W3458" i="4"/>
  <c r="X3466" i="4"/>
  <c r="W3476" i="4"/>
  <c r="X3484" i="4"/>
  <c r="W3494" i="4"/>
  <c r="X3502" i="4"/>
  <c r="W3512" i="4"/>
  <c r="X3520" i="4"/>
  <c r="W3529" i="4"/>
  <c r="X3536" i="4"/>
  <c r="X3544" i="4"/>
  <c r="W3553" i="4"/>
  <c r="X3559" i="4"/>
  <c r="W3566" i="4"/>
  <c r="X3572" i="4"/>
  <c r="W3579" i="4"/>
  <c r="X3585" i="4"/>
  <c r="X3591" i="4"/>
  <c r="X3597" i="4"/>
  <c r="X3603" i="4"/>
  <c r="W2890" i="4"/>
  <c r="W2986" i="4"/>
  <c r="X3057" i="4"/>
  <c r="W3100" i="4"/>
  <c r="W3136" i="4"/>
  <c r="Z3136" i="4" s="1"/>
  <c r="AA3136" i="4" s="1"/>
  <c r="W3172" i="4"/>
  <c r="W3208" i="4"/>
  <c r="W3244" i="4"/>
  <c r="W3264" i="4"/>
  <c r="W3279" i="4"/>
  <c r="W3293" i="4"/>
  <c r="W3307" i="4"/>
  <c r="W3321" i="4"/>
  <c r="W3332" i="4"/>
  <c r="W3342" i="4"/>
  <c r="X3350" i="4"/>
  <c r="W3360" i="4"/>
  <c r="X3368" i="4"/>
  <c r="W3378" i="4"/>
  <c r="X3386" i="4"/>
  <c r="W3396" i="4"/>
  <c r="X3404" i="4"/>
  <c r="W3414" i="4"/>
  <c r="X3422" i="4"/>
  <c r="W3432" i="4"/>
  <c r="X3440" i="4"/>
  <c r="W3450" i="4"/>
  <c r="X3458" i="4"/>
  <c r="W3468" i="4"/>
  <c r="X3476" i="4"/>
  <c r="W3486" i="4"/>
  <c r="X3494" i="4"/>
  <c r="W3504" i="4"/>
  <c r="X3512" i="4"/>
  <c r="W3522" i="4"/>
  <c r="X3529" i="4"/>
  <c r="W3537" i="4"/>
  <c r="W3546" i="4"/>
  <c r="X3553" i="4"/>
  <c r="X2895" i="4"/>
  <c r="W2988" i="4"/>
  <c r="W3059" i="4"/>
  <c r="X3101" i="4"/>
  <c r="X3137" i="4"/>
  <c r="X3173" i="4"/>
  <c r="X3209" i="4"/>
  <c r="X3245" i="4"/>
  <c r="W3268" i="4"/>
  <c r="W3282" i="4"/>
  <c r="W3297" i="4"/>
  <c r="W3311" i="4"/>
  <c r="X3322" i="4"/>
  <c r="X3332" i="4"/>
  <c r="X3342" i="4"/>
  <c r="W3351" i="4"/>
  <c r="X3360" i="4"/>
  <c r="W3369" i="4"/>
  <c r="X3378" i="4"/>
  <c r="W3387" i="4"/>
  <c r="X3396" i="4"/>
  <c r="W3405" i="4"/>
  <c r="X3414" i="4"/>
  <c r="W3423" i="4"/>
  <c r="X3432" i="4"/>
  <c r="W3441" i="4"/>
  <c r="X3450" i="4"/>
  <c r="W3459" i="4"/>
  <c r="X3468" i="4"/>
  <c r="W3477" i="4"/>
  <c r="X3486" i="4"/>
  <c r="W3495" i="4"/>
  <c r="X3504" i="4"/>
  <c r="W3513" i="4"/>
  <c r="X3522" i="4"/>
  <c r="W3530" i="4"/>
  <c r="X3537" i="4"/>
  <c r="X3546" i="4"/>
  <c r="W3554" i="4"/>
  <c r="X3560" i="4"/>
  <c r="W3567" i="4"/>
  <c r="X3573" i="4"/>
  <c r="X3580" i="4"/>
  <c r="X3586" i="4"/>
  <c r="X3592" i="4"/>
  <c r="X3598" i="4"/>
  <c r="X3604" i="4"/>
  <c r="X3610" i="4"/>
  <c r="X3616" i="4"/>
  <c r="X3622" i="4"/>
  <c r="X3628" i="4"/>
  <c r="X3634" i="4"/>
  <c r="X3640" i="4"/>
  <c r="X3646" i="4"/>
  <c r="X3652" i="4"/>
  <c r="X3658" i="4"/>
  <c r="X3664" i="4"/>
  <c r="X3670" i="4"/>
  <c r="X3676" i="4"/>
  <c r="X3682" i="4"/>
  <c r="X3688" i="4"/>
  <c r="X3694" i="4"/>
  <c r="X3700" i="4"/>
  <c r="Y3700" i="4" s="1"/>
  <c r="AC3700" i="4" s="1"/>
  <c r="X3706" i="4"/>
  <c r="X3712" i="4"/>
  <c r="X3718" i="4"/>
  <c r="X3724" i="4"/>
  <c r="X3730" i="4"/>
  <c r="X3736" i="4"/>
  <c r="X3742" i="4"/>
  <c r="X3748" i="4"/>
  <c r="X3754" i="4"/>
  <c r="X3760" i="4"/>
  <c r="X3766" i="4"/>
  <c r="X3772" i="4"/>
  <c r="X3778" i="4"/>
  <c r="X3784" i="4"/>
  <c r="X3790" i="4"/>
  <c r="X3796" i="4"/>
  <c r="X3802" i="4"/>
  <c r="X3808" i="4"/>
  <c r="X3814" i="4"/>
  <c r="X3820" i="4"/>
  <c r="X3826" i="4"/>
  <c r="X3832" i="4"/>
  <c r="X3838" i="4"/>
  <c r="X3844" i="4"/>
  <c r="X3850" i="4"/>
  <c r="X3856" i="4"/>
  <c r="X3862" i="4"/>
  <c r="X3868" i="4"/>
  <c r="X3874" i="4"/>
  <c r="X3880" i="4"/>
  <c r="X3886" i="4"/>
  <c r="X3892" i="4"/>
  <c r="W2896" i="4"/>
  <c r="X2991" i="4"/>
  <c r="W3060" i="4"/>
  <c r="W3102" i="4"/>
  <c r="W3138" i="4"/>
  <c r="W3174" i="4"/>
  <c r="W3210" i="4"/>
  <c r="W3246" i="4"/>
  <c r="X3268" i="4"/>
  <c r="X3282" i="4"/>
  <c r="X3297" i="4"/>
  <c r="X3311" i="4"/>
  <c r="W3324" i="4"/>
  <c r="W3333" i="4"/>
  <c r="W3343" i="4"/>
  <c r="X3351" i="4"/>
  <c r="W3361" i="4"/>
  <c r="X3369" i="4"/>
  <c r="W3379" i="4"/>
  <c r="X3387" i="4"/>
  <c r="W3397" i="4"/>
  <c r="X3405" i="4"/>
  <c r="W3415" i="4"/>
  <c r="X3423" i="4"/>
  <c r="W3433" i="4"/>
  <c r="X3441" i="4"/>
  <c r="W3451" i="4"/>
  <c r="X3459" i="4"/>
  <c r="W3469" i="4"/>
  <c r="X3477" i="4"/>
  <c r="W3487" i="4"/>
  <c r="Z3487" i="4" s="1"/>
  <c r="AA3487" i="4" s="1"/>
  <c r="X3495" i="4"/>
  <c r="W3505" i="4"/>
  <c r="X3513" i="4"/>
  <c r="W3523" i="4"/>
  <c r="X3530" i="4"/>
  <c r="X3538" i="4"/>
  <c r="W3547" i="4"/>
  <c r="X3554" i="4"/>
  <c r="W3561" i="4"/>
  <c r="X3567" i="4"/>
  <c r="X3574" i="4"/>
  <c r="W3581" i="4"/>
  <c r="W3587" i="4"/>
  <c r="W3593" i="4"/>
  <c r="W3599" i="4"/>
  <c r="W3605" i="4"/>
  <c r="W3611" i="4"/>
  <c r="W3617" i="4"/>
  <c r="W3623" i="4"/>
  <c r="W3629" i="4"/>
  <c r="W3635" i="4"/>
  <c r="W3641" i="4"/>
  <c r="W2818" i="4"/>
  <c r="W2914" i="4"/>
  <c r="W3004" i="4"/>
  <c r="W3070" i="4"/>
  <c r="X3108" i="4"/>
  <c r="X3144" i="4"/>
  <c r="X3180" i="4"/>
  <c r="X3216" i="4"/>
  <c r="X3252" i="4"/>
  <c r="W3269" i="4"/>
  <c r="W3283" i="4"/>
  <c r="W3298" i="4"/>
  <c r="W3312" i="4"/>
  <c r="X3324" i="4"/>
  <c r="X3334" i="4"/>
  <c r="W3344" i="4"/>
  <c r="X3352" i="4"/>
  <c r="W3362" i="4"/>
  <c r="X3370" i="4"/>
  <c r="W3380" i="4"/>
  <c r="X3388" i="4"/>
  <c r="W3398" i="4"/>
  <c r="X3406" i="4"/>
  <c r="W3416" i="4"/>
  <c r="X3424" i="4"/>
  <c r="W3434" i="4"/>
  <c r="X3442" i="4"/>
  <c r="W3452" i="4"/>
  <c r="X3460" i="4"/>
  <c r="W3470" i="4"/>
  <c r="X3478" i="4"/>
  <c r="W3488" i="4"/>
  <c r="X3496" i="4"/>
  <c r="W3506" i="4"/>
  <c r="X3514" i="4"/>
  <c r="X3523" i="4"/>
  <c r="W3531" i="4"/>
  <c r="W3540" i="4"/>
  <c r="X3547" i="4"/>
  <c r="W3555" i="4"/>
  <c r="X3561" i="4"/>
  <c r="X3568" i="4"/>
  <c r="W3575" i="4"/>
  <c r="X3581" i="4"/>
  <c r="X3587" i="4"/>
  <c r="X3593" i="4"/>
  <c r="X3599" i="4"/>
  <c r="X3605" i="4"/>
  <c r="X3611" i="4"/>
  <c r="X3617" i="4"/>
  <c r="X3623" i="4"/>
  <c r="X3629" i="4"/>
  <c r="X3635" i="4"/>
  <c r="X3641" i="4"/>
  <c r="X3647" i="4"/>
  <c r="X3653" i="4"/>
  <c r="X3659" i="4"/>
  <c r="X3665" i="4"/>
  <c r="X3671" i="4"/>
  <c r="X3677" i="4"/>
  <c r="X3683" i="4"/>
  <c r="X3689" i="4"/>
  <c r="X3695" i="4"/>
  <c r="X3701" i="4"/>
  <c r="X3707" i="4"/>
  <c r="X3713" i="4"/>
  <c r="X3719" i="4"/>
  <c r="X3725" i="4"/>
  <c r="X3731" i="4"/>
  <c r="X3737" i="4"/>
  <c r="X3743" i="4"/>
  <c r="X3749" i="4"/>
  <c r="X3755" i="4"/>
  <c r="X3761" i="4"/>
  <c r="X3767" i="4"/>
  <c r="X3773" i="4"/>
  <c r="X3779" i="4"/>
  <c r="X3785" i="4"/>
  <c r="X3791" i="4"/>
  <c r="X3797" i="4"/>
  <c r="X3803" i="4"/>
  <c r="X3809" i="4"/>
  <c r="X3815" i="4"/>
  <c r="X3821" i="4"/>
  <c r="X3827" i="4"/>
  <c r="X3833" i="4"/>
  <c r="X3839" i="4"/>
  <c r="X3845" i="4"/>
  <c r="X2823" i="4"/>
  <c r="X2919" i="4"/>
  <c r="W3006" i="4"/>
  <c r="X3071" i="4"/>
  <c r="W3111" i="4"/>
  <c r="W3147" i="4"/>
  <c r="W3183" i="4"/>
  <c r="W3219" i="4"/>
  <c r="W3255" i="4"/>
  <c r="W3270" i="4"/>
  <c r="W3285" i="4"/>
  <c r="W3299" i="4"/>
  <c r="W3313" i="4"/>
  <c r="W3325" i="4"/>
  <c r="W3336" i="4"/>
  <c r="X3344" i="4"/>
  <c r="W3354" i="4"/>
  <c r="X3362" i="4"/>
  <c r="W3372" i="4"/>
  <c r="X3380" i="4"/>
  <c r="W3390" i="4"/>
  <c r="X3398" i="4"/>
  <c r="W3408" i="4"/>
  <c r="X3416" i="4"/>
  <c r="W3426" i="4"/>
  <c r="X3434" i="4"/>
  <c r="W3444" i="4"/>
  <c r="X3452" i="4"/>
  <c r="W3462" i="4"/>
  <c r="X3470" i="4"/>
  <c r="W3480" i="4"/>
  <c r="X3488" i="4"/>
  <c r="W3498" i="4"/>
  <c r="X3506" i="4"/>
  <c r="W3516" i="4"/>
  <c r="W3524" i="4"/>
  <c r="X3531" i="4"/>
  <c r="X3540" i="4"/>
  <c r="W3548" i="4"/>
  <c r="X3555" i="4"/>
  <c r="X3562" i="4"/>
  <c r="W3569" i="4"/>
  <c r="X3575" i="4"/>
  <c r="W3582" i="4"/>
  <c r="W3588" i="4"/>
  <c r="W3594" i="4"/>
  <c r="W3600" i="4"/>
  <c r="W3606" i="4"/>
  <c r="W3612" i="4"/>
  <c r="W3618" i="4"/>
  <c r="W3624" i="4"/>
  <c r="W3630" i="4"/>
  <c r="W3636" i="4"/>
  <c r="W3642" i="4"/>
  <c r="W3648" i="4"/>
  <c r="W3654" i="4"/>
  <c r="W3660" i="4"/>
  <c r="W3666" i="4"/>
  <c r="W3672" i="4"/>
  <c r="W3678" i="4"/>
  <c r="W3684" i="4"/>
  <c r="W3690" i="4"/>
  <c r="W3696" i="4"/>
  <c r="W3702" i="4"/>
  <c r="W3708" i="4"/>
  <c r="W3714" i="4"/>
  <c r="W3720" i="4"/>
  <c r="W3726" i="4"/>
  <c r="W3732" i="4"/>
  <c r="W3738" i="4"/>
  <c r="W3744" i="4"/>
  <c r="W3750" i="4"/>
  <c r="W3756" i="4"/>
  <c r="W3762" i="4"/>
  <c r="W3768" i="4"/>
  <c r="W3774" i="4"/>
  <c r="W3780" i="4"/>
  <c r="W3786" i="4"/>
  <c r="W3792" i="4"/>
  <c r="W3798" i="4"/>
  <c r="W3804" i="4"/>
  <c r="W3810" i="4"/>
  <c r="W3816" i="4"/>
  <c r="W3822" i="4"/>
  <c r="W3828" i="4"/>
  <c r="W3834" i="4"/>
  <c r="W3840" i="4"/>
  <c r="W3846" i="4"/>
  <c r="W3852" i="4"/>
  <c r="W3858" i="4"/>
  <c r="W3864" i="4"/>
  <c r="W2824" i="4"/>
  <c r="W2920" i="4"/>
  <c r="X3009" i="4"/>
  <c r="W3072" i="4"/>
  <c r="X3111" i="4"/>
  <c r="X3147" i="4"/>
  <c r="X3183" i="4"/>
  <c r="X3219" i="4"/>
  <c r="X3255" i="4"/>
  <c r="X3270" i="4"/>
  <c r="X3285" i="4"/>
  <c r="X3299" i="4"/>
  <c r="X3313" i="4"/>
  <c r="W3326" i="4"/>
  <c r="X3336" i="4"/>
  <c r="W3345" i="4"/>
  <c r="X3354" i="4"/>
  <c r="W3363" i="4"/>
  <c r="X3372" i="4"/>
  <c r="W3381" i="4"/>
  <c r="X3390" i="4"/>
  <c r="W3399" i="4"/>
  <c r="X3408" i="4"/>
  <c r="W3417" i="4"/>
  <c r="X3426" i="4"/>
  <c r="W3435" i="4"/>
  <c r="X3444" i="4"/>
  <c r="W3453" i="4"/>
  <c r="X3462" i="4"/>
  <c r="W3471" i="4"/>
  <c r="X3480" i="4"/>
  <c r="W3489" i="4"/>
  <c r="X3498" i="4"/>
  <c r="W3507" i="4"/>
  <c r="X3516" i="4"/>
  <c r="X3524" i="4"/>
  <c r="X3532" i="4"/>
  <c r="W3541" i="4"/>
  <c r="X3548" i="4"/>
  <c r="X3556" i="4"/>
  <c r="W3563" i="4"/>
  <c r="X3569" i="4"/>
  <c r="W3576" i="4"/>
  <c r="X3582" i="4"/>
  <c r="X3588" i="4"/>
  <c r="X3594" i="4"/>
  <c r="W2842" i="4"/>
  <c r="W2848" i="4"/>
  <c r="W2944" i="4"/>
  <c r="X3027" i="4"/>
  <c r="W3083" i="4"/>
  <c r="W3120" i="4"/>
  <c r="W3156" i="4"/>
  <c r="W3192" i="4"/>
  <c r="W3228" i="4"/>
  <c r="X3261" i="4"/>
  <c r="X3275" i="4"/>
  <c r="X3289" i="4"/>
  <c r="X3304" i="4"/>
  <c r="X3318" i="4"/>
  <c r="X3328" i="4"/>
  <c r="X3338" i="4"/>
  <c r="W3348" i="4"/>
  <c r="X3356" i="4"/>
  <c r="W3366" i="4"/>
  <c r="X3374" i="4"/>
  <c r="W3384" i="4"/>
  <c r="X3392" i="4"/>
  <c r="W3402" i="4"/>
  <c r="X3410" i="4"/>
  <c r="W3420" i="4"/>
  <c r="X3428" i="4"/>
  <c r="W3438" i="4"/>
  <c r="X3446" i="4"/>
  <c r="W3456" i="4"/>
  <c r="X3464" i="4"/>
  <c r="W3474" i="4"/>
  <c r="X3482" i="4"/>
  <c r="W3492" i="4"/>
  <c r="X3500" i="4"/>
  <c r="W3510" i="4"/>
  <c r="X3518" i="4"/>
  <c r="X3526" i="4"/>
  <c r="W3535" i="4"/>
  <c r="X3542" i="4"/>
  <c r="X3550" i="4"/>
  <c r="W3558" i="4"/>
  <c r="X3564" i="4"/>
  <c r="W3571" i="4"/>
  <c r="X3577" i="4"/>
  <c r="W3584" i="4"/>
  <c r="W3590" i="4"/>
  <c r="W3596" i="4"/>
  <c r="W3602" i="4"/>
  <c r="W3608" i="4"/>
  <c r="W3614" i="4"/>
  <c r="W3620" i="4"/>
  <c r="W3626" i="4"/>
  <c r="W3632" i="4"/>
  <c r="W3638" i="4"/>
  <c r="W3644" i="4"/>
  <c r="W3650" i="4"/>
  <c r="W3656" i="4"/>
  <c r="W3662" i="4"/>
  <c r="W3668" i="4"/>
  <c r="W3674" i="4"/>
  <c r="W3680" i="4"/>
  <c r="W3686" i="4"/>
  <c r="W3692" i="4"/>
  <c r="W3698" i="4"/>
  <c r="W3704" i="4"/>
  <c r="W3710" i="4"/>
  <c r="W3716" i="4"/>
  <c r="W3722" i="4"/>
  <c r="W3728" i="4"/>
  <c r="W3734" i="4"/>
  <c r="W3740" i="4"/>
  <c r="W3746" i="4"/>
  <c r="W3752" i="4"/>
  <c r="W3758" i="4"/>
  <c r="W3764" i="4"/>
  <c r="W3770" i="4"/>
  <c r="W3776" i="4"/>
  <c r="W3782" i="4"/>
  <c r="W3788" i="4"/>
  <c r="W3794" i="4"/>
  <c r="W3800" i="4"/>
  <c r="W3806" i="4"/>
  <c r="W3812" i="4"/>
  <c r="W3818" i="4"/>
  <c r="W3824" i="4"/>
  <c r="W3830" i="4"/>
  <c r="W3040" i="4"/>
  <c r="X3198" i="4"/>
  <c r="W3291" i="4"/>
  <c r="W3339" i="4"/>
  <c r="W3375" i="4"/>
  <c r="W3411" i="4"/>
  <c r="W3447" i="4"/>
  <c r="W3483" i="4"/>
  <c r="W3519" i="4"/>
  <c r="W3552" i="4"/>
  <c r="W3573" i="4"/>
  <c r="W3592" i="4"/>
  <c r="X3607" i="4"/>
  <c r="X3618" i="4"/>
  <c r="X3627" i="4"/>
  <c r="X3638" i="4"/>
  <c r="X3648" i="4"/>
  <c r="W3657" i="4"/>
  <c r="X3666" i="4"/>
  <c r="W3675" i="4"/>
  <c r="X3684" i="4"/>
  <c r="W3693" i="4"/>
  <c r="X3702" i="4"/>
  <c r="W3711" i="4"/>
  <c r="X3720" i="4"/>
  <c r="W3729" i="4"/>
  <c r="X3738" i="4"/>
  <c r="W3747" i="4"/>
  <c r="X3756" i="4"/>
  <c r="W3765" i="4"/>
  <c r="X3774" i="4"/>
  <c r="W3783" i="4"/>
  <c r="X3792" i="4"/>
  <c r="W3801" i="4"/>
  <c r="X3810" i="4"/>
  <c r="W3819" i="4"/>
  <c r="X3828" i="4"/>
  <c r="X3836" i="4"/>
  <c r="W3844" i="4"/>
  <c r="X3852" i="4"/>
  <c r="X3859" i="4"/>
  <c r="X3866" i="4"/>
  <c r="W3873" i="4"/>
  <c r="X3879" i="4"/>
  <c r="W3886" i="4"/>
  <c r="W3893" i="4"/>
  <c r="W3899" i="4"/>
  <c r="W3905" i="4"/>
  <c r="W3911" i="4"/>
  <c r="W3917" i="4"/>
  <c r="W3923" i="4"/>
  <c r="W3929" i="4"/>
  <c r="W3935" i="4"/>
  <c r="W3941" i="4"/>
  <c r="W3947" i="4"/>
  <c r="W3953" i="4"/>
  <c r="W3959" i="4"/>
  <c r="W3965" i="4"/>
  <c r="W3971" i="4"/>
  <c r="W3977" i="4"/>
  <c r="W3983" i="4"/>
  <c r="W3989" i="4"/>
  <c r="W3995" i="4"/>
  <c r="W4001" i="4"/>
  <c r="W4007" i="4"/>
  <c r="W4013" i="4"/>
  <c r="W4019" i="4"/>
  <c r="W4025" i="4"/>
  <c r="W4031" i="4"/>
  <c r="W4037" i="4"/>
  <c r="W4043" i="4"/>
  <c r="W4049" i="4"/>
  <c r="W4055" i="4"/>
  <c r="W3081" i="4"/>
  <c r="W3226" i="4"/>
  <c r="W3300" i="4"/>
  <c r="X3345" i="4"/>
  <c r="X3381" i="4"/>
  <c r="X3417" i="4"/>
  <c r="X3453" i="4"/>
  <c r="X3489" i="4"/>
  <c r="W3525" i="4"/>
  <c r="W3557" i="4"/>
  <c r="X3576" i="4"/>
  <c r="W3595" i="4"/>
  <c r="X3608" i="4"/>
  <c r="W3619" i="4"/>
  <c r="W3628" i="4"/>
  <c r="W3639" i="4"/>
  <c r="W3649" i="4"/>
  <c r="X3657" i="4"/>
  <c r="W3667" i="4"/>
  <c r="X3675" i="4"/>
  <c r="W3685" i="4"/>
  <c r="X3693" i="4"/>
  <c r="W3703" i="4"/>
  <c r="X3711" i="4"/>
  <c r="W3721" i="4"/>
  <c r="X3729" i="4"/>
  <c r="W3739" i="4"/>
  <c r="X3747" i="4"/>
  <c r="W3757" i="4"/>
  <c r="X3765" i="4"/>
  <c r="W3775" i="4"/>
  <c r="X3783" i="4"/>
  <c r="W3793" i="4"/>
  <c r="X3801" i="4"/>
  <c r="W3811" i="4"/>
  <c r="X3819" i="4"/>
  <c r="W3829" i="4"/>
  <c r="W3837" i="4"/>
  <c r="W3845" i="4"/>
  <c r="W3853" i="4"/>
  <c r="W3860" i="4"/>
  <c r="W3867" i="4"/>
  <c r="X3873" i="4"/>
  <c r="W3880" i="4"/>
  <c r="W3887" i="4"/>
  <c r="X3893" i="4"/>
  <c r="X3899" i="4"/>
  <c r="X3905" i="4"/>
  <c r="X3911" i="4"/>
  <c r="X3917" i="4"/>
  <c r="X3923" i="4"/>
  <c r="X3929" i="4"/>
  <c r="X3935" i="4"/>
  <c r="X3941" i="4"/>
  <c r="X3947" i="4"/>
  <c r="X3953" i="4"/>
  <c r="X3959" i="4"/>
  <c r="X3965" i="4"/>
  <c r="X3971" i="4"/>
  <c r="X3977" i="4"/>
  <c r="X3983" i="4"/>
  <c r="X3989" i="4"/>
  <c r="X3995" i="4"/>
  <c r="X4001" i="4"/>
  <c r="W3082" i="4"/>
  <c r="X3227" i="4"/>
  <c r="W3304" i="4"/>
  <c r="X3346" i="4"/>
  <c r="X3382" i="4"/>
  <c r="X3418" i="4"/>
  <c r="X3454" i="4"/>
  <c r="X3490" i="4"/>
  <c r="X3525" i="4"/>
  <c r="X3557" i="4"/>
  <c r="W3577" i="4"/>
  <c r="X3595" i="4"/>
  <c r="W3609" i="4"/>
  <c r="X3619" i="4"/>
  <c r="X3630" i="4"/>
  <c r="X3639" i="4"/>
  <c r="X3649" i="4"/>
  <c r="W3658" i="4"/>
  <c r="X3667" i="4"/>
  <c r="W3676" i="4"/>
  <c r="X3685" i="4"/>
  <c r="W3694" i="4"/>
  <c r="X3703" i="4"/>
  <c r="W3712" i="4"/>
  <c r="X3721" i="4"/>
  <c r="W3730" i="4"/>
  <c r="X3739" i="4"/>
  <c r="W3748" i="4"/>
  <c r="X3757" i="4"/>
  <c r="W3766" i="4"/>
  <c r="Z3766" i="4" s="1"/>
  <c r="AA3766" i="4" s="1"/>
  <c r="X3775" i="4"/>
  <c r="W3784" i="4"/>
  <c r="X3793" i="4"/>
  <c r="W3802" i="4"/>
  <c r="X3811" i="4"/>
  <c r="W3820" i="4"/>
  <c r="X3829" i="4"/>
  <c r="X3837" i="4"/>
  <c r="X3846" i="4"/>
  <c r="X3853" i="4"/>
  <c r="X3860" i="4"/>
  <c r="X3867" i="4"/>
  <c r="W3874" i="4"/>
  <c r="W3881" i="4"/>
  <c r="X3887" i="4"/>
  <c r="W3894" i="4"/>
  <c r="W3900" i="4"/>
  <c r="W3906" i="4"/>
  <c r="W3912" i="4"/>
  <c r="W3918" i="4"/>
  <c r="W3924" i="4"/>
  <c r="W3930" i="4"/>
  <c r="W3936" i="4"/>
  <c r="W3942" i="4"/>
  <c r="W3948" i="4"/>
  <c r="W3954" i="4"/>
  <c r="W3960" i="4"/>
  <c r="W3966" i="4"/>
  <c r="W3972" i="4"/>
  <c r="W3978" i="4"/>
  <c r="W3984" i="4"/>
  <c r="W3990" i="4"/>
  <c r="W3996" i="4"/>
  <c r="W4002" i="4"/>
  <c r="W3090" i="4"/>
  <c r="X3234" i="4"/>
  <c r="W3305" i="4"/>
  <c r="X3348" i="4"/>
  <c r="X3384" i="4"/>
  <c r="X3420" i="4"/>
  <c r="X3456" i="4"/>
  <c r="X3492" i="4"/>
  <c r="W3528" i="4"/>
  <c r="X3558" i="4"/>
  <c r="W3578" i="4"/>
  <c r="X3596" i="4"/>
  <c r="X3609" i="4"/>
  <c r="X3620" i="4"/>
  <c r="W3631" i="4"/>
  <c r="W3640" i="4"/>
  <c r="X3650" i="4"/>
  <c r="W3659" i="4"/>
  <c r="X3668" i="4"/>
  <c r="W3677" i="4"/>
  <c r="X3686" i="4"/>
  <c r="W3695" i="4"/>
  <c r="X3704" i="4"/>
  <c r="W3713" i="4"/>
  <c r="X3722" i="4"/>
  <c r="W3731" i="4"/>
  <c r="X3740" i="4"/>
  <c r="W3749" i="4"/>
  <c r="Z3749" i="4" s="1"/>
  <c r="AA3749" i="4" s="1"/>
  <c r="X3758" i="4"/>
  <c r="W3767" i="4"/>
  <c r="X3776" i="4"/>
  <c r="W3785" i="4"/>
  <c r="X3794" i="4"/>
  <c r="W3803" i="4"/>
  <c r="X3812" i="4"/>
  <c r="W3821" i="4"/>
  <c r="X3830" i="4"/>
  <c r="W3838" i="4"/>
  <c r="Z3838" i="4" s="1"/>
  <c r="AA3838" i="4" s="1"/>
  <c r="W3847" i="4"/>
  <c r="W3854" i="4"/>
  <c r="W3861" i="4"/>
  <c r="W3868" i="4"/>
  <c r="W3875" i="4"/>
  <c r="X3881" i="4"/>
  <c r="W3888" i="4"/>
  <c r="X3894" i="4"/>
  <c r="X3900" i="4"/>
  <c r="X3906" i="4"/>
  <c r="X3912" i="4"/>
  <c r="X3918" i="4"/>
  <c r="X3924" i="4"/>
  <c r="X3930" i="4"/>
  <c r="X3936" i="4"/>
  <c r="X3942" i="4"/>
  <c r="X3948" i="4"/>
  <c r="X3954" i="4"/>
  <c r="X3960" i="4"/>
  <c r="X3966" i="4"/>
  <c r="X3972" i="4"/>
  <c r="X3978" i="4"/>
  <c r="X3984" i="4"/>
  <c r="X3990" i="4"/>
  <c r="W3118" i="4"/>
  <c r="W3256" i="4"/>
  <c r="W3315" i="4"/>
  <c r="W3355" i="4"/>
  <c r="W3391" i="4"/>
  <c r="W3427" i="4"/>
  <c r="Z3427" i="4" s="1"/>
  <c r="AA3427" i="4" s="1"/>
  <c r="W3463" i="4"/>
  <c r="W3499" i="4"/>
  <c r="W3534" i="4"/>
  <c r="W3560" i="4"/>
  <c r="X3579" i="4"/>
  <c r="W3598" i="4"/>
  <c r="W3610" i="4"/>
  <c r="W3621" i="4"/>
  <c r="X3631" i="4"/>
  <c r="X3642" i="4"/>
  <c r="W3651" i="4"/>
  <c r="X3660" i="4"/>
  <c r="W3669" i="4"/>
  <c r="X3678" i="4"/>
  <c r="W3687" i="4"/>
  <c r="X3696" i="4"/>
  <c r="W3705" i="4"/>
  <c r="X3714" i="4"/>
  <c r="W3723" i="4"/>
  <c r="X3732" i="4"/>
  <c r="W3741" i="4"/>
  <c r="X3750" i="4"/>
  <c r="W3759" i="4"/>
  <c r="X3768" i="4"/>
  <c r="W3777" i="4"/>
  <c r="X3786" i="4"/>
  <c r="W3795" i="4"/>
  <c r="X3804" i="4"/>
  <c r="W3813" i="4"/>
  <c r="X3822" i="4"/>
  <c r="W3831" i="4"/>
  <c r="W3839" i="4"/>
  <c r="X3847" i="4"/>
  <c r="X3854" i="4"/>
  <c r="X3861" i="4"/>
  <c r="W3869" i="4"/>
  <c r="X3875" i="4"/>
  <c r="W3882" i="4"/>
  <c r="X3888" i="4"/>
  <c r="W3895" i="4"/>
  <c r="W3901" i="4"/>
  <c r="W3907" i="4"/>
  <c r="W3913" i="4"/>
  <c r="W3919" i="4"/>
  <c r="W3925" i="4"/>
  <c r="W3931" i="4"/>
  <c r="W3937" i="4"/>
  <c r="W3943" i="4"/>
  <c r="W3949" i="4"/>
  <c r="W3955" i="4"/>
  <c r="W3961" i="4"/>
  <c r="W3967" i="4"/>
  <c r="W3973" i="4"/>
  <c r="W3979" i="4"/>
  <c r="W3985" i="4"/>
  <c r="W3991" i="4"/>
  <c r="W3997" i="4"/>
  <c r="W4003" i="4"/>
  <c r="W4009" i="4"/>
  <c r="W4015" i="4"/>
  <c r="W4021" i="4"/>
  <c r="W4027" i="4"/>
  <c r="W4033" i="4"/>
  <c r="W4039" i="4"/>
  <c r="W4045" i="4"/>
  <c r="W4051" i="4"/>
  <c r="W4057" i="4"/>
  <c r="X2847" i="4"/>
  <c r="X3119" i="4"/>
  <c r="W3261" i="4"/>
  <c r="W3318" i="4"/>
  <c r="W3356" i="4"/>
  <c r="W3392" i="4"/>
  <c r="W3428" i="4"/>
  <c r="W3464" i="4"/>
  <c r="W3500" i="4"/>
  <c r="X3534" i="4"/>
  <c r="X3563" i="4"/>
  <c r="W3583" i="4"/>
  <c r="X3600" i="4"/>
  <c r="X3612" i="4"/>
  <c r="X3621" i="4"/>
  <c r="X3632" i="4"/>
  <c r="W3643" i="4"/>
  <c r="X3651" i="4"/>
  <c r="W3661" i="4"/>
  <c r="X3669" i="4"/>
  <c r="W3679" i="4"/>
  <c r="X3687" i="4"/>
  <c r="W3697" i="4"/>
  <c r="X3705" i="4"/>
  <c r="W3715" i="4"/>
  <c r="X3723" i="4"/>
  <c r="W3733" i="4"/>
  <c r="X3741" i="4"/>
  <c r="W3751" i="4"/>
  <c r="X3759" i="4"/>
  <c r="W3769" i="4"/>
  <c r="X3777" i="4"/>
  <c r="W3787" i="4"/>
  <c r="X3795" i="4"/>
  <c r="W3805" i="4"/>
  <c r="X3813" i="4"/>
  <c r="W3823" i="4"/>
  <c r="X3831" i="4"/>
  <c r="X3840" i="4"/>
  <c r="W3848" i="4"/>
  <c r="W3855" i="4"/>
  <c r="W3862" i="4"/>
  <c r="X3869" i="4"/>
  <c r="W3876" i="4"/>
  <c r="X3882" i="4"/>
  <c r="W3889" i="4"/>
  <c r="X3895" i="4"/>
  <c r="X3901" i="4"/>
  <c r="X3907" i="4"/>
  <c r="X3913" i="4"/>
  <c r="X3919" i="4"/>
  <c r="X3925" i="4"/>
  <c r="X3931" i="4"/>
  <c r="X3937" i="4"/>
  <c r="X3943" i="4"/>
  <c r="X3949" i="4"/>
  <c r="X3955" i="4"/>
  <c r="X3961" i="4"/>
  <c r="X3967" i="4"/>
  <c r="X3973" i="4"/>
  <c r="X3979" i="4"/>
  <c r="X3985" i="4"/>
  <c r="X3991" i="4"/>
  <c r="X3997" i="4"/>
  <c r="X4003" i="4"/>
  <c r="X4009" i="4"/>
  <c r="X4015" i="4"/>
  <c r="X4021" i="4"/>
  <c r="X4027" i="4"/>
  <c r="X4033" i="4"/>
  <c r="X4039" i="4"/>
  <c r="X4045" i="4"/>
  <c r="X4051" i="4"/>
  <c r="X4057" i="4"/>
  <c r="W2866" i="4"/>
  <c r="X3126" i="4"/>
  <c r="W3262" i="4"/>
  <c r="W3319" i="4"/>
  <c r="W3357" i="4"/>
  <c r="W3393" i="4"/>
  <c r="W3429" i="4"/>
  <c r="Z3429" i="4" s="1"/>
  <c r="AA3429" i="4" s="1"/>
  <c r="W3465" i="4"/>
  <c r="W3501" i="4"/>
  <c r="X3535" i="4"/>
  <c r="Z3535" i="4" s="1"/>
  <c r="AA3535" i="4" s="1"/>
  <c r="W3564" i="4"/>
  <c r="X3583" i="4"/>
  <c r="W3601" i="4"/>
  <c r="W3613" i="4"/>
  <c r="W3622" i="4"/>
  <c r="W3633" i="4"/>
  <c r="X3643" i="4"/>
  <c r="W3652" i="4"/>
  <c r="X3661" i="4"/>
  <c r="W3670" i="4"/>
  <c r="X3679" i="4"/>
  <c r="W3688" i="4"/>
  <c r="X3697" i="4"/>
  <c r="W3706" i="4"/>
  <c r="X3715" i="4"/>
  <c r="W3724" i="4"/>
  <c r="X3733" i="4"/>
  <c r="W3742" i="4"/>
  <c r="X3751" i="4"/>
  <c r="W3760" i="4"/>
  <c r="X3769" i="4"/>
  <c r="W3778" i="4"/>
  <c r="X3787" i="4"/>
  <c r="W3796" i="4"/>
  <c r="X3805" i="4"/>
  <c r="W3814" i="4"/>
  <c r="X3823" i="4"/>
  <c r="W3832" i="4"/>
  <c r="W3841" i="4"/>
  <c r="X3848" i="4"/>
  <c r="X3855" i="4"/>
  <c r="W3863" i="4"/>
  <c r="W3870" i="4"/>
  <c r="X3876" i="4"/>
  <c r="W3883" i="4"/>
  <c r="X3889" i="4"/>
  <c r="W3896" i="4"/>
  <c r="W3902" i="4"/>
  <c r="W3908" i="4"/>
  <c r="W3914" i="4"/>
  <c r="W3920" i="4"/>
  <c r="W3926" i="4"/>
  <c r="W3932" i="4"/>
  <c r="W3938" i="4"/>
  <c r="W3944" i="4"/>
  <c r="W3950" i="4"/>
  <c r="W3956" i="4"/>
  <c r="W3962" i="4"/>
  <c r="W3968" i="4"/>
  <c r="W3974" i="4"/>
  <c r="W3980" i="4"/>
  <c r="W3986" i="4"/>
  <c r="W3992" i="4"/>
  <c r="W3998" i="4"/>
  <c r="W4004" i="4"/>
  <c r="W4010" i="4"/>
  <c r="W4016" i="4"/>
  <c r="W4022" i="4"/>
  <c r="W4028" i="4"/>
  <c r="W4034" i="4"/>
  <c r="W4040" i="4"/>
  <c r="W4046" i="4"/>
  <c r="W4052" i="4"/>
  <c r="X2943" i="4"/>
  <c r="X3155" i="4"/>
  <c r="W3275" i="4"/>
  <c r="W3327" i="4"/>
  <c r="X3364" i="4"/>
  <c r="X3400" i="4"/>
  <c r="X3436" i="4"/>
  <c r="X3472" i="4"/>
  <c r="X3508" i="4"/>
  <c r="W3542" i="4"/>
  <c r="Z3542" i="4" s="1"/>
  <c r="AA3542" i="4" s="1"/>
  <c r="X3566" i="4"/>
  <c r="W3586" i="4"/>
  <c r="X3602" i="4"/>
  <c r="X3614" i="4"/>
  <c r="W3625" i="4"/>
  <c r="W3634" i="4"/>
  <c r="W3645" i="4"/>
  <c r="X3654" i="4"/>
  <c r="W3663" i="4"/>
  <c r="X3672" i="4"/>
  <c r="W3022" i="4"/>
  <c r="W3190" i="4"/>
  <c r="W3286" i="4"/>
  <c r="W3337" i="4"/>
  <c r="W3373" i="4"/>
  <c r="W3409" i="4"/>
  <c r="W3445" i="4"/>
  <c r="W3481" i="4"/>
  <c r="W3517" i="4"/>
  <c r="Z3517" i="4" s="1"/>
  <c r="AA3517" i="4" s="1"/>
  <c r="W3549" i="4"/>
  <c r="X3570" i="4"/>
  <c r="X3589" i="4"/>
  <c r="X3606" i="4"/>
  <c r="X3615" i="4"/>
  <c r="X3626" i="4"/>
  <c r="W3637" i="4"/>
  <c r="W3646" i="4"/>
  <c r="X3655" i="4"/>
  <c r="W3664" i="4"/>
  <c r="Z3664" i="4" s="1"/>
  <c r="AA3664" i="4" s="1"/>
  <c r="X3673" i="4"/>
  <c r="W3682" i="4"/>
  <c r="X3691" i="4"/>
  <c r="W3700" i="4"/>
  <c r="X3709" i="4"/>
  <c r="W3718" i="4"/>
  <c r="X3727" i="4"/>
  <c r="W3736" i="4"/>
  <c r="X3745" i="4"/>
  <c r="W3754" i="4"/>
  <c r="X3763" i="4"/>
  <c r="W3772" i="4"/>
  <c r="X3781" i="4"/>
  <c r="W3790" i="4"/>
  <c r="X3799" i="4"/>
  <c r="W3808" i="4"/>
  <c r="X3817" i="4"/>
  <c r="W3826" i="4"/>
  <c r="X3835" i="4"/>
  <c r="W3843" i="4"/>
  <c r="W3851" i="4"/>
  <c r="X3858" i="4"/>
  <c r="X3865" i="4"/>
  <c r="W3872" i="4"/>
  <c r="X3878" i="4"/>
  <c r="W3885" i="4"/>
  <c r="X3891" i="4"/>
  <c r="W3898" i="4"/>
  <c r="W3904" i="4"/>
  <c r="W3910" i="4"/>
  <c r="W3916" i="4"/>
  <c r="W3922" i="4"/>
  <c r="W3928" i="4"/>
  <c r="W3934" i="4"/>
  <c r="W3940" i="4"/>
  <c r="W3946" i="4"/>
  <c r="W3952" i="4"/>
  <c r="W3958" i="4"/>
  <c r="W3964" i="4"/>
  <c r="W3970" i="4"/>
  <c r="W3976" i="4"/>
  <c r="W3982" i="4"/>
  <c r="W3988" i="4"/>
  <c r="W3994" i="4"/>
  <c r="W4000" i="4"/>
  <c r="W4006" i="4"/>
  <c r="W4012" i="4"/>
  <c r="W4018" i="4"/>
  <c r="W4024" i="4"/>
  <c r="W4030" i="4"/>
  <c r="W3276" i="4"/>
  <c r="X3438" i="4"/>
  <c r="W3570" i="4"/>
  <c r="X3625" i="4"/>
  <c r="X3663" i="4"/>
  <c r="X3692" i="4"/>
  <c r="W3719" i="4"/>
  <c r="X3746" i="4"/>
  <c r="W3773" i="4"/>
  <c r="Z3773" i="4" s="1"/>
  <c r="AA3773" i="4" s="1"/>
  <c r="X3800" i="4"/>
  <c r="W3827" i="4"/>
  <c r="X3851" i="4"/>
  <c r="X3872" i="4"/>
  <c r="W3892" i="4"/>
  <c r="X3910" i="4"/>
  <c r="X3928" i="4"/>
  <c r="X3946" i="4"/>
  <c r="X3964" i="4"/>
  <c r="X3982" i="4"/>
  <c r="X3999" i="4"/>
  <c r="X4011" i="4"/>
  <c r="X4022" i="4"/>
  <c r="W4032" i="4"/>
  <c r="X4041" i="4"/>
  <c r="W4050" i="4"/>
  <c r="W3289" i="4"/>
  <c r="Z3289" i="4" s="1"/>
  <c r="AA3289" i="4" s="1"/>
  <c r="W3446" i="4"/>
  <c r="X3571" i="4"/>
  <c r="W3627" i="4"/>
  <c r="W3665" i="4"/>
  <c r="X3698" i="4"/>
  <c r="W3725" i="4"/>
  <c r="X3752" i="4"/>
  <c r="W3779" i="4"/>
  <c r="X3806" i="4"/>
  <c r="W3833" i="4"/>
  <c r="W3856" i="4"/>
  <c r="W3877" i="4"/>
  <c r="X3896" i="4"/>
  <c r="X3914" i="4"/>
  <c r="X3932" i="4"/>
  <c r="X3950" i="4"/>
  <c r="X3968" i="4"/>
  <c r="X3986" i="4"/>
  <c r="X4000" i="4"/>
  <c r="X4012" i="4"/>
  <c r="W4023" i="4"/>
  <c r="X4032" i="4"/>
  <c r="W4042" i="4"/>
  <c r="X4050" i="4"/>
  <c r="X3326" i="4"/>
  <c r="X3471" i="4"/>
  <c r="X3584" i="4"/>
  <c r="X3633" i="4"/>
  <c r="W3671" i="4"/>
  <c r="W3699" i="4"/>
  <c r="X3726" i="4"/>
  <c r="W3753" i="4"/>
  <c r="X3780" i="4"/>
  <c r="W3807" i="4"/>
  <c r="X3834" i="4"/>
  <c r="W3857" i="4"/>
  <c r="X3877" i="4"/>
  <c r="W3897" i="4"/>
  <c r="W3915" i="4"/>
  <c r="W3933" i="4"/>
  <c r="W3951" i="4"/>
  <c r="W3969" i="4"/>
  <c r="W3987" i="4"/>
  <c r="X4002" i="4"/>
  <c r="X4013" i="4"/>
  <c r="X4023" i="4"/>
  <c r="X4034" i="4"/>
  <c r="X4042" i="4"/>
  <c r="X4052" i="4"/>
  <c r="W3330" i="4"/>
  <c r="X3474" i="4"/>
  <c r="W3589" i="4"/>
  <c r="X3636" i="4"/>
  <c r="W3673" i="4"/>
  <c r="X3699" i="4"/>
  <c r="W3727" i="4"/>
  <c r="X3753" i="4"/>
  <c r="W3781" i="4"/>
  <c r="X3807" i="4"/>
  <c r="W3835" i="4"/>
  <c r="X3857" i="4"/>
  <c r="W3878" i="4"/>
  <c r="X3897" i="4"/>
  <c r="X3915" i="4"/>
  <c r="X3933" i="4"/>
  <c r="X3951" i="4"/>
  <c r="X3969" i="4"/>
  <c r="X3987" i="4"/>
  <c r="X4004" i="4"/>
  <c r="Z4004" i="4" s="1"/>
  <c r="AA4004" i="4" s="1"/>
  <c r="W4014" i="4"/>
  <c r="X4024" i="4"/>
  <c r="W4035" i="4"/>
  <c r="X4043" i="4"/>
  <c r="W4053" i="4"/>
  <c r="W3338" i="4"/>
  <c r="W3482" i="4"/>
  <c r="X3590" i="4"/>
  <c r="X3637" i="4"/>
  <c r="X3674" i="4"/>
  <c r="W3701" i="4"/>
  <c r="X3728" i="4"/>
  <c r="W3755" i="4"/>
  <c r="X3782" i="4"/>
  <c r="W3809" i="4"/>
  <c r="W3836" i="4"/>
  <c r="W3859" i="4"/>
  <c r="W3879" i="4"/>
  <c r="X3898" i="4"/>
  <c r="X3916" i="4"/>
  <c r="X3934" i="4"/>
  <c r="X3952" i="4"/>
  <c r="X3970" i="4"/>
  <c r="X3988" i="4"/>
  <c r="W4005" i="4"/>
  <c r="X4014" i="4"/>
  <c r="X4025" i="4"/>
  <c r="X4035" i="4"/>
  <c r="W4044" i="4"/>
  <c r="X4053" i="4"/>
  <c r="W2938" i="4"/>
  <c r="Z2938" i="4" s="1"/>
  <c r="AA2938" i="4" s="1"/>
  <c r="X3363" i="4"/>
  <c r="X3507" i="4"/>
  <c r="X3601" i="4"/>
  <c r="X3644" i="4"/>
  <c r="X3680" i="4"/>
  <c r="Y3680" i="4" s="1"/>
  <c r="AC3680" i="4" s="1"/>
  <c r="W3707" i="4"/>
  <c r="X3734" i="4"/>
  <c r="W3761" i="4"/>
  <c r="X3788" i="4"/>
  <c r="W3815" i="4"/>
  <c r="X3841" i="4"/>
  <c r="X3863" i="4"/>
  <c r="X3883" i="4"/>
  <c r="X3902" i="4"/>
  <c r="X3920" i="4"/>
  <c r="X3938" i="4"/>
  <c r="X3956" i="4"/>
  <c r="X3974" i="4"/>
  <c r="X3992" i="4"/>
  <c r="X4005" i="4"/>
  <c r="X4016" i="4"/>
  <c r="W4026" i="4"/>
  <c r="W4036" i="4"/>
  <c r="X4044" i="4"/>
  <c r="W4054" i="4"/>
  <c r="W2962" i="4"/>
  <c r="X3366" i="4"/>
  <c r="X3510" i="4"/>
  <c r="W3604" i="4"/>
  <c r="X3645" i="4"/>
  <c r="W3681" i="4"/>
  <c r="X3708" i="4"/>
  <c r="W3735" i="4"/>
  <c r="X3762" i="4"/>
  <c r="W3789" i="4"/>
  <c r="X3816" i="4"/>
  <c r="W3842" i="4"/>
  <c r="X3864" i="4"/>
  <c r="W3884" i="4"/>
  <c r="W3903" i="4"/>
  <c r="W3921" i="4"/>
  <c r="W3939" i="4"/>
  <c r="W3957" i="4"/>
  <c r="W3975" i="4"/>
  <c r="W3993" i="4"/>
  <c r="X4006" i="4"/>
  <c r="W4017" i="4"/>
  <c r="X4026" i="4"/>
  <c r="X4036" i="4"/>
  <c r="X4046" i="4"/>
  <c r="X4054" i="4"/>
  <c r="W3024" i="4"/>
  <c r="W3374" i="4"/>
  <c r="W3518" i="4"/>
  <c r="W3607" i="4"/>
  <c r="W3647" i="4"/>
  <c r="X3681" i="4"/>
  <c r="W3709" i="4"/>
  <c r="X3735" i="4"/>
  <c r="W3763" i="4"/>
  <c r="X3789" i="4"/>
  <c r="W3817" i="4"/>
  <c r="X3842" i="4"/>
  <c r="W3865" i="4"/>
  <c r="X3884" i="4"/>
  <c r="X3903" i="4"/>
  <c r="X3921" i="4"/>
  <c r="X3939" i="4"/>
  <c r="X3957" i="4"/>
  <c r="X3975" i="4"/>
  <c r="X3993" i="4"/>
  <c r="X4007" i="4"/>
  <c r="X4017" i="4"/>
  <c r="X4028" i="4"/>
  <c r="X4037" i="4"/>
  <c r="W4047" i="4"/>
  <c r="X4055" i="4"/>
  <c r="W3154" i="4"/>
  <c r="X3399" i="4"/>
  <c r="X3541" i="4"/>
  <c r="X3613" i="4"/>
  <c r="W3653" i="4"/>
  <c r="W3683" i="4"/>
  <c r="X3710" i="4"/>
  <c r="W3737" i="4"/>
  <c r="X3764" i="4"/>
  <c r="W3791" i="4"/>
  <c r="X3818" i="4"/>
  <c r="X3843" i="4"/>
  <c r="W3866" i="4"/>
  <c r="X3885" i="4"/>
  <c r="X3904" i="4"/>
  <c r="X3922" i="4"/>
  <c r="X3940" i="4"/>
  <c r="X3958" i="4"/>
  <c r="X3976" i="4"/>
  <c r="X3994" i="4"/>
  <c r="W4008" i="4"/>
  <c r="X4018" i="4"/>
  <c r="W4029" i="4"/>
  <c r="W4038" i="4"/>
  <c r="X4047" i="4"/>
  <c r="W4056" i="4"/>
  <c r="X3191" i="4"/>
  <c r="W3410" i="4"/>
  <c r="X3549" i="4"/>
  <c r="W3616" i="4"/>
  <c r="X3656" i="4"/>
  <c r="X3690" i="4"/>
  <c r="W3717" i="4"/>
  <c r="X3744" i="4"/>
  <c r="W3771" i="4"/>
  <c r="X3798" i="4"/>
  <c r="W3825" i="4"/>
  <c r="X3849" i="4"/>
  <c r="W3871" i="4"/>
  <c r="X3890" i="4"/>
  <c r="W3909" i="4"/>
  <c r="W3927" i="4"/>
  <c r="W3945" i="4"/>
  <c r="W3963" i="4"/>
  <c r="W3981" i="4"/>
  <c r="X3998" i="4"/>
  <c r="X4010" i="4"/>
  <c r="W4020" i="4"/>
  <c r="X4030" i="4"/>
  <c r="X4040" i="4"/>
  <c r="X4048" i="4"/>
  <c r="X3624" i="4"/>
  <c r="W3799" i="4"/>
  <c r="X3927" i="4"/>
  <c r="X4020" i="4"/>
  <c r="W3655" i="4"/>
  <c r="X3824" i="4"/>
  <c r="X3944" i="4"/>
  <c r="X4029" i="4"/>
  <c r="X3662" i="4"/>
  <c r="X3825" i="4"/>
  <c r="X3945" i="4"/>
  <c r="X4031" i="4"/>
  <c r="W3689" i="4"/>
  <c r="W3849" i="4"/>
  <c r="X3962" i="4"/>
  <c r="X4038" i="4"/>
  <c r="W3691" i="4"/>
  <c r="W3850" i="4"/>
  <c r="X3963" i="4"/>
  <c r="W4041" i="4"/>
  <c r="X3162" i="4"/>
  <c r="X3716" i="4"/>
  <c r="X3870" i="4"/>
  <c r="X3980" i="4"/>
  <c r="W4048" i="4"/>
  <c r="W3271" i="4"/>
  <c r="X3717" i="4"/>
  <c r="X3871" i="4"/>
  <c r="X3981" i="4"/>
  <c r="X4049" i="4"/>
  <c r="X3402" i="4"/>
  <c r="W3743" i="4"/>
  <c r="W3890" i="4"/>
  <c r="X3996" i="4"/>
  <c r="X4056" i="4"/>
  <c r="X3435" i="4"/>
  <c r="W3745" i="4"/>
  <c r="W3891" i="4"/>
  <c r="W3999" i="4"/>
  <c r="W3565" i="4"/>
  <c r="X3771" i="4"/>
  <c r="X3909" i="4"/>
  <c r="W4011" i="4"/>
  <c r="Z4011" i="4" s="1"/>
  <c r="AA4011" i="4" s="1"/>
  <c r="X4019" i="4"/>
  <c r="W3543" i="4"/>
  <c r="W3615" i="4"/>
  <c r="X3770" i="4"/>
  <c r="W3797" i="4"/>
  <c r="X3926" i="4"/>
  <c r="X3908" i="4"/>
  <c r="X4008" i="4"/>
  <c r="Y3979" i="4"/>
  <c r="AC3979" i="4" s="1"/>
  <c r="S42" i="4"/>
  <c r="Y4047" i="4"/>
  <c r="AC4047" i="4" s="1"/>
  <c r="Y4012" i="4"/>
  <c r="AC4012" i="4" s="1"/>
  <c r="S43" i="4"/>
  <c r="T43" i="4"/>
  <c r="Y3742" i="4"/>
  <c r="AC3742" i="4" s="1"/>
  <c r="Y3852" i="4"/>
  <c r="AC3852" i="4" s="1"/>
  <c r="Y3994" i="4"/>
  <c r="AC3994" i="4" s="1"/>
  <c r="Y3952" i="4"/>
  <c r="AC3952" i="4" s="1"/>
  <c r="T41" i="4"/>
  <c r="S45" i="4"/>
  <c r="S48" i="4"/>
  <c r="S51" i="4"/>
  <c r="S54" i="4"/>
  <c r="S57" i="4"/>
  <c r="S60" i="4"/>
  <c r="U41" i="4"/>
  <c r="T45" i="4"/>
  <c r="T48" i="4"/>
  <c r="T51" i="4"/>
  <c r="T54" i="4"/>
  <c r="T57" i="4"/>
  <c r="T60" i="4"/>
  <c r="T63" i="4"/>
  <c r="T66" i="4"/>
  <c r="T69" i="4"/>
  <c r="T72" i="4"/>
  <c r="T75" i="4"/>
  <c r="T78" i="4"/>
  <c r="T81" i="4"/>
  <c r="T84" i="4"/>
  <c r="T87" i="4"/>
  <c r="T90" i="4"/>
  <c r="T93" i="4"/>
  <c r="T96" i="4"/>
  <c r="T99" i="4"/>
  <c r="T102" i="4"/>
  <c r="T105" i="4"/>
  <c r="T108" i="4"/>
  <c r="T111" i="4"/>
  <c r="T114" i="4"/>
  <c r="T117" i="4"/>
  <c r="T120" i="4"/>
  <c r="T123" i="4"/>
  <c r="T126" i="4"/>
  <c r="T129" i="4"/>
  <c r="T132" i="4"/>
  <c r="T135" i="4"/>
  <c r="T138" i="4"/>
  <c r="T141" i="4"/>
  <c r="T144" i="4"/>
  <c r="T147" i="4"/>
  <c r="T150" i="4"/>
  <c r="T153" i="4"/>
  <c r="T156" i="4"/>
  <c r="T159" i="4"/>
  <c r="T162" i="4"/>
  <c r="T165" i="4"/>
  <c r="T168" i="4"/>
  <c r="T171" i="4"/>
  <c r="T174" i="4"/>
  <c r="T177" i="4"/>
  <c r="T180" i="4"/>
  <c r="T183" i="4"/>
  <c r="T186" i="4"/>
  <c r="T189" i="4"/>
  <c r="T192" i="4"/>
  <c r="T195" i="4"/>
  <c r="T198" i="4"/>
  <c r="T201" i="4"/>
  <c r="T204" i="4"/>
  <c r="T207" i="4"/>
  <c r="T210" i="4"/>
  <c r="T213" i="4"/>
  <c r="T216" i="4"/>
  <c r="T219" i="4"/>
  <c r="T222" i="4"/>
  <c r="T225" i="4"/>
  <c r="T228" i="4"/>
  <c r="T231" i="4"/>
  <c r="T234" i="4"/>
  <c r="T237" i="4"/>
  <c r="T240" i="4"/>
  <c r="T243" i="4"/>
  <c r="T246" i="4"/>
  <c r="T249" i="4"/>
  <c r="V41" i="4"/>
  <c r="U45" i="4"/>
  <c r="U48" i="4"/>
  <c r="U51" i="4"/>
  <c r="U54" i="4"/>
  <c r="U57" i="4"/>
  <c r="U60" i="4"/>
  <c r="U63" i="4"/>
  <c r="U66" i="4"/>
  <c r="U69" i="4"/>
  <c r="U72" i="4"/>
  <c r="U75" i="4"/>
  <c r="U78" i="4"/>
  <c r="U81" i="4"/>
  <c r="U84" i="4"/>
  <c r="U87" i="4"/>
  <c r="U90" i="4"/>
  <c r="U93" i="4"/>
  <c r="U96" i="4"/>
  <c r="U99" i="4"/>
  <c r="U102" i="4"/>
  <c r="U105" i="4"/>
  <c r="U108" i="4"/>
  <c r="U111" i="4"/>
  <c r="U114" i="4"/>
  <c r="U117" i="4"/>
  <c r="U120" i="4"/>
  <c r="U123" i="4"/>
  <c r="U126" i="4"/>
  <c r="U129" i="4"/>
  <c r="U132" i="4"/>
  <c r="U135" i="4"/>
  <c r="U138" i="4"/>
  <c r="U141" i="4"/>
  <c r="U144" i="4"/>
  <c r="U147" i="4"/>
  <c r="U150" i="4"/>
  <c r="U153" i="4"/>
  <c r="U156" i="4"/>
  <c r="U159" i="4"/>
  <c r="U162" i="4"/>
  <c r="U165" i="4"/>
  <c r="U168" i="4"/>
  <c r="U171" i="4"/>
  <c r="U174" i="4"/>
  <c r="U177" i="4"/>
  <c r="U180" i="4"/>
  <c r="U183" i="4"/>
  <c r="U186" i="4"/>
  <c r="U189" i="4"/>
  <c r="U192" i="4"/>
  <c r="U195" i="4"/>
  <c r="U198" i="4"/>
  <c r="U201" i="4"/>
  <c r="U204" i="4"/>
  <c r="U207" i="4"/>
  <c r="U210" i="4"/>
  <c r="U213" i="4"/>
  <c r="U216" i="4"/>
  <c r="U219" i="4"/>
  <c r="U222" i="4"/>
  <c r="U225" i="4"/>
  <c r="U228" i="4"/>
  <c r="U231" i="4"/>
  <c r="U234" i="4"/>
  <c r="U237" i="4"/>
  <c r="U240" i="4"/>
  <c r="U243" i="4"/>
  <c r="U246" i="4"/>
  <c r="U249" i="4"/>
  <c r="T42" i="4"/>
  <c r="V45" i="4"/>
  <c r="V48" i="4"/>
  <c r="V51" i="4"/>
  <c r="V54" i="4"/>
  <c r="V57" i="4"/>
  <c r="V60" i="4"/>
  <c r="V63" i="4"/>
  <c r="V66" i="4"/>
  <c r="V69" i="4"/>
  <c r="V72" i="4"/>
  <c r="V75" i="4"/>
  <c r="V78" i="4"/>
  <c r="V81" i="4"/>
  <c r="V84" i="4"/>
  <c r="V87" i="4"/>
  <c r="V90" i="4"/>
  <c r="V93" i="4"/>
  <c r="V96" i="4"/>
  <c r="V99" i="4"/>
  <c r="V102" i="4"/>
  <c r="V105" i="4"/>
  <c r="V108" i="4"/>
  <c r="V111" i="4"/>
  <c r="V114" i="4"/>
  <c r="V117" i="4"/>
  <c r="V120" i="4"/>
  <c r="V123" i="4"/>
  <c r="V126" i="4"/>
  <c r="V129" i="4"/>
  <c r="V132" i="4"/>
  <c r="V135" i="4"/>
  <c r="V138" i="4"/>
  <c r="V141" i="4"/>
  <c r="V144" i="4"/>
  <c r="V147" i="4"/>
  <c r="V150" i="4"/>
  <c r="V153" i="4"/>
  <c r="V156" i="4"/>
  <c r="V159" i="4"/>
  <c r="V162" i="4"/>
  <c r="V165" i="4"/>
  <c r="V168" i="4"/>
  <c r="V171" i="4"/>
  <c r="V174" i="4"/>
  <c r="V177" i="4"/>
  <c r="V180" i="4"/>
  <c r="V183" i="4"/>
  <c r="V186" i="4"/>
  <c r="V189" i="4"/>
  <c r="V192" i="4"/>
  <c r="V195" i="4"/>
  <c r="V198" i="4"/>
  <c r="V201" i="4"/>
  <c r="V204" i="4"/>
  <c r="V207" i="4"/>
  <c r="V210" i="4"/>
  <c r="V213" i="4"/>
  <c r="V216" i="4"/>
  <c r="V219" i="4"/>
  <c r="V222" i="4"/>
  <c r="V225" i="4"/>
  <c r="V228" i="4"/>
  <c r="V231" i="4"/>
  <c r="V234" i="4"/>
  <c r="V237" i="4"/>
  <c r="V240" i="4"/>
  <c r="V243" i="4"/>
  <c r="V246" i="4"/>
  <c r="V249" i="4"/>
  <c r="U42" i="4"/>
  <c r="S46" i="4"/>
  <c r="S49" i="4"/>
  <c r="S52" i="4"/>
  <c r="S55" i="4"/>
  <c r="S58" i="4"/>
  <c r="S61" i="4"/>
  <c r="S64" i="4"/>
  <c r="S67" i="4"/>
  <c r="S70" i="4"/>
  <c r="S73" i="4"/>
  <c r="S76" i="4"/>
  <c r="S79" i="4"/>
  <c r="S82" i="4"/>
  <c r="S85" i="4"/>
  <c r="S88" i="4"/>
  <c r="S91" i="4"/>
  <c r="S94" i="4"/>
  <c r="S97" i="4"/>
  <c r="S100" i="4"/>
  <c r="S103" i="4"/>
  <c r="S106" i="4"/>
  <c r="S109" i="4"/>
  <c r="S112" i="4"/>
  <c r="S115" i="4"/>
  <c r="S118" i="4"/>
  <c r="S121" i="4"/>
  <c r="S124" i="4"/>
  <c r="S127" i="4"/>
  <c r="S130" i="4"/>
  <c r="S133" i="4"/>
  <c r="S136" i="4"/>
  <c r="S139" i="4"/>
  <c r="S142" i="4"/>
  <c r="S145" i="4"/>
  <c r="S148" i="4"/>
  <c r="S151" i="4"/>
  <c r="S154" i="4"/>
  <c r="S157" i="4"/>
  <c r="S160" i="4"/>
  <c r="S163" i="4"/>
  <c r="S166" i="4"/>
  <c r="S169" i="4"/>
  <c r="S172" i="4"/>
  <c r="S175" i="4"/>
  <c r="S178" i="4"/>
  <c r="S181" i="4"/>
  <c r="S184" i="4"/>
  <c r="S187" i="4"/>
  <c r="S190" i="4"/>
  <c r="S193" i="4"/>
  <c r="S196" i="4"/>
  <c r="S199" i="4"/>
  <c r="S202" i="4"/>
  <c r="S205" i="4"/>
  <c r="S208" i="4"/>
  <c r="S211" i="4"/>
  <c r="S214" i="4"/>
  <c r="S217" i="4"/>
  <c r="S220" i="4"/>
  <c r="S223" i="4"/>
  <c r="S226" i="4"/>
  <c r="S229" i="4"/>
  <c r="S232" i="4"/>
  <c r="S235" i="4"/>
  <c r="S238" i="4"/>
  <c r="S241" i="4"/>
  <c r="S244" i="4"/>
  <c r="S247" i="4"/>
  <c r="S250" i="4"/>
  <c r="S253" i="4"/>
  <c r="V42" i="4"/>
  <c r="T46" i="4"/>
  <c r="T49" i="4"/>
  <c r="T52" i="4"/>
  <c r="T55" i="4"/>
  <c r="T58" i="4"/>
  <c r="T61" i="4"/>
  <c r="T64" i="4"/>
  <c r="T67" i="4"/>
  <c r="T70" i="4"/>
  <c r="T73" i="4"/>
  <c r="T76" i="4"/>
  <c r="T79" i="4"/>
  <c r="T82" i="4"/>
  <c r="T85" i="4"/>
  <c r="T88" i="4"/>
  <c r="T91" i="4"/>
  <c r="T94" i="4"/>
  <c r="T97" i="4"/>
  <c r="T100" i="4"/>
  <c r="T103" i="4"/>
  <c r="T106" i="4"/>
  <c r="T109" i="4"/>
  <c r="T112" i="4"/>
  <c r="T115" i="4"/>
  <c r="T118" i="4"/>
  <c r="T121" i="4"/>
  <c r="T124" i="4"/>
  <c r="T127" i="4"/>
  <c r="T130" i="4"/>
  <c r="T133" i="4"/>
  <c r="T136" i="4"/>
  <c r="T139" i="4"/>
  <c r="T142" i="4"/>
  <c r="T145" i="4"/>
  <c r="T148" i="4"/>
  <c r="T151" i="4"/>
  <c r="T154" i="4"/>
  <c r="T157" i="4"/>
  <c r="T160" i="4"/>
  <c r="T163" i="4"/>
  <c r="T166" i="4"/>
  <c r="T169" i="4"/>
  <c r="T172" i="4"/>
  <c r="T175" i="4"/>
  <c r="T178" i="4"/>
  <c r="T181" i="4"/>
  <c r="T184" i="4"/>
  <c r="T187" i="4"/>
  <c r="T190" i="4"/>
  <c r="T193" i="4"/>
  <c r="T196" i="4"/>
  <c r="T199" i="4"/>
  <c r="T202" i="4"/>
  <c r="T205" i="4"/>
  <c r="T208" i="4"/>
  <c r="T211" i="4"/>
  <c r="T214" i="4"/>
  <c r="T217" i="4"/>
  <c r="T220" i="4"/>
  <c r="T223" i="4"/>
  <c r="T226" i="4"/>
  <c r="T229" i="4"/>
  <c r="T232" i="4"/>
  <c r="T235" i="4"/>
  <c r="T238" i="4"/>
  <c r="T241" i="4"/>
  <c r="T244" i="4"/>
  <c r="T247" i="4"/>
  <c r="T250" i="4"/>
  <c r="T253" i="4"/>
  <c r="U43" i="4"/>
  <c r="U46" i="4"/>
  <c r="U49" i="4"/>
  <c r="U52" i="4"/>
  <c r="U55" i="4"/>
  <c r="U58" i="4"/>
  <c r="U61" i="4"/>
  <c r="U64" i="4"/>
  <c r="U67" i="4"/>
  <c r="U70" i="4"/>
  <c r="U73" i="4"/>
  <c r="U76" i="4"/>
  <c r="U79" i="4"/>
  <c r="U82" i="4"/>
  <c r="U85" i="4"/>
  <c r="U88" i="4"/>
  <c r="U91" i="4"/>
  <c r="U94" i="4"/>
  <c r="U97" i="4"/>
  <c r="U100" i="4"/>
  <c r="U103" i="4"/>
  <c r="U106" i="4"/>
  <c r="U109" i="4"/>
  <c r="U112" i="4"/>
  <c r="U115" i="4"/>
  <c r="U118" i="4"/>
  <c r="U121" i="4"/>
  <c r="U124" i="4"/>
  <c r="U127" i="4"/>
  <c r="U130" i="4"/>
  <c r="U133" i="4"/>
  <c r="U136" i="4"/>
  <c r="U139" i="4"/>
  <c r="U142" i="4"/>
  <c r="U145" i="4"/>
  <c r="U148" i="4"/>
  <c r="U151" i="4"/>
  <c r="U154" i="4"/>
  <c r="U157" i="4"/>
  <c r="U160" i="4"/>
  <c r="U163" i="4"/>
  <c r="U166" i="4"/>
  <c r="U169" i="4"/>
  <c r="U172" i="4"/>
  <c r="U175" i="4"/>
  <c r="U178" i="4"/>
  <c r="U181" i="4"/>
  <c r="U184" i="4"/>
  <c r="U187" i="4"/>
  <c r="U190" i="4"/>
  <c r="U193" i="4"/>
  <c r="U196" i="4"/>
  <c r="U199" i="4"/>
  <c r="U202" i="4"/>
  <c r="U205" i="4"/>
  <c r="U208" i="4"/>
  <c r="U211" i="4"/>
  <c r="U214" i="4"/>
  <c r="U217" i="4"/>
  <c r="U220" i="4"/>
  <c r="U223" i="4"/>
  <c r="U226" i="4"/>
  <c r="U229" i="4"/>
  <c r="U232" i="4"/>
  <c r="U235" i="4"/>
  <c r="U238" i="4"/>
  <c r="U241" i="4"/>
  <c r="U244" i="4"/>
  <c r="U247" i="4"/>
  <c r="U250" i="4"/>
  <c r="U253" i="4"/>
  <c r="Y4033" i="4"/>
  <c r="AC4033" i="4" s="1"/>
  <c r="V43" i="4"/>
  <c r="V46" i="4"/>
  <c r="V49" i="4"/>
  <c r="V52" i="4"/>
  <c r="V55" i="4"/>
  <c r="V58" i="4"/>
  <c r="V61" i="4"/>
  <c r="V64" i="4"/>
  <c r="V67" i="4"/>
  <c r="V70" i="4"/>
  <c r="V73" i="4"/>
  <c r="V76" i="4"/>
  <c r="V79" i="4"/>
  <c r="V82" i="4"/>
  <c r="V85" i="4"/>
  <c r="V88" i="4"/>
  <c r="V91" i="4"/>
  <c r="V94" i="4"/>
  <c r="V97" i="4"/>
  <c r="V100" i="4"/>
  <c r="V103" i="4"/>
  <c r="V106" i="4"/>
  <c r="V109" i="4"/>
  <c r="V112" i="4"/>
  <c r="V115" i="4"/>
  <c r="V118" i="4"/>
  <c r="V121" i="4"/>
  <c r="V124" i="4"/>
  <c r="V127" i="4"/>
  <c r="V130" i="4"/>
  <c r="V133" i="4"/>
  <c r="V136" i="4"/>
  <c r="V139" i="4"/>
  <c r="V142" i="4"/>
  <c r="V145" i="4"/>
  <c r="V148" i="4"/>
  <c r="V151" i="4"/>
  <c r="V154" i="4"/>
  <c r="V157" i="4"/>
  <c r="V160" i="4"/>
  <c r="V163" i="4"/>
  <c r="V166" i="4"/>
  <c r="V169" i="4"/>
  <c r="V172" i="4"/>
  <c r="V175" i="4"/>
  <c r="V178" i="4"/>
  <c r="V181" i="4"/>
  <c r="V184" i="4"/>
  <c r="V187" i="4"/>
  <c r="V190" i="4"/>
  <c r="V193" i="4"/>
  <c r="V196" i="4"/>
  <c r="V199" i="4"/>
  <c r="V202" i="4"/>
  <c r="V205" i="4"/>
  <c r="V208" i="4"/>
  <c r="V211" i="4"/>
  <c r="V214" i="4"/>
  <c r="V217" i="4"/>
  <c r="V220" i="4"/>
  <c r="V223" i="4"/>
  <c r="V226" i="4"/>
  <c r="V229" i="4"/>
  <c r="V232" i="4"/>
  <c r="V235" i="4"/>
  <c r="V238" i="4"/>
  <c r="V241" i="4"/>
  <c r="V244" i="4"/>
  <c r="V247" i="4"/>
  <c r="V250" i="4"/>
  <c r="Y4041" i="4"/>
  <c r="AC4041" i="4" s="1"/>
  <c r="S44" i="4"/>
  <c r="S47" i="4"/>
  <c r="S50" i="4"/>
  <c r="S53" i="4"/>
  <c r="S56" i="4"/>
  <c r="S59" i="4"/>
  <c r="S62" i="4"/>
  <c r="S65" i="4"/>
  <c r="S68" i="4"/>
  <c r="S71" i="4"/>
  <c r="S74" i="4"/>
  <c r="S77" i="4"/>
  <c r="S80" i="4"/>
  <c r="S83" i="4"/>
  <c r="S86" i="4"/>
  <c r="S89" i="4"/>
  <c r="S92" i="4"/>
  <c r="S95" i="4"/>
  <c r="S98" i="4"/>
  <c r="S101" i="4"/>
  <c r="S104" i="4"/>
  <c r="S107" i="4"/>
  <c r="S110" i="4"/>
  <c r="S113" i="4"/>
  <c r="S116" i="4"/>
  <c r="S119" i="4"/>
  <c r="S122" i="4"/>
  <c r="Y3708" i="4"/>
  <c r="AC3708" i="4" s="1"/>
  <c r="Y3995" i="4"/>
  <c r="AC3995" i="4" s="1"/>
  <c r="T44" i="4"/>
  <c r="T47" i="4"/>
  <c r="T50" i="4"/>
  <c r="T53" i="4"/>
  <c r="T56" i="4"/>
  <c r="T59" i="4"/>
  <c r="T62" i="4"/>
  <c r="T65" i="4"/>
  <c r="T68" i="4"/>
  <c r="T71" i="4"/>
  <c r="T74" i="4"/>
  <c r="T77" i="4"/>
  <c r="T80" i="4"/>
  <c r="T83" i="4"/>
  <c r="T86" i="4"/>
  <c r="T89" i="4"/>
  <c r="T92" i="4"/>
  <c r="T95" i="4"/>
  <c r="T98" i="4"/>
  <c r="T101" i="4"/>
  <c r="T104" i="4"/>
  <c r="T107" i="4"/>
  <c r="T110" i="4"/>
  <c r="T113" i="4"/>
  <c r="T116" i="4"/>
  <c r="T119" i="4"/>
  <c r="T122" i="4"/>
  <c r="T125" i="4"/>
  <c r="T128" i="4"/>
  <c r="T131" i="4"/>
  <c r="T134" i="4"/>
  <c r="T137" i="4"/>
  <c r="T140" i="4"/>
  <c r="T143" i="4"/>
  <c r="T146" i="4"/>
  <c r="T149" i="4"/>
  <c r="T152" i="4"/>
  <c r="T155" i="4"/>
  <c r="T158" i="4"/>
  <c r="T161" i="4"/>
  <c r="T164" i="4"/>
  <c r="T167" i="4"/>
  <c r="T170" i="4"/>
  <c r="T173" i="4"/>
  <c r="T176" i="4"/>
  <c r="T179" i="4"/>
  <c r="T182" i="4"/>
  <c r="T185" i="4"/>
  <c r="T188" i="4"/>
  <c r="T191" i="4"/>
  <c r="T194" i="4"/>
  <c r="T197" i="4"/>
  <c r="T200" i="4"/>
  <c r="T203" i="4"/>
  <c r="T206" i="4"/>
  <c r="T209" i="4"/>
  <c r="T212" i="4"/>
  <c r="T215" i="4"/>
  <c r="T218" i="4"/>
  <c r="T221" i="4"/>
  <c r="T224" i="4"/>
  <c r="T227" i="4"/>
  <c r="T230" i="4"/>
  <c r="T233" i="4"/>
  <c r="T236" i="4"/>
  <c r="U44" i="4"/>
  <c r="U47" i="4"/>
  <c r="U50" i="4"/>
  <c r="U53" i="4"/>
  <c r="U56" i="4"/>
  <c r="U59" i="4"/>
  <c r="U62" i="4"/>
  <c r="U65" i="4"/>
  <c r="U68" i="4"/>
  <c r="U71" i="4"/>
  <c r="U74" i="4"/>
  <c r="U77" i="4"/>
  <c r="U80" i="4"/>
  <c r="U83" i="4"/>
  <c r="U86" i="4"/>
  <c r="U89" i="4"/>
  <c r="U92" i="4"/>
  <c r="U95" i="4"/>
  <c r="U98" i="4"/>
  <c r="U101" i="4"/>
  <c r="U104" i="4"/>
  <c r="U107" i="4"/>
  <c r="U110" i="4"/>
  <c r="U113" i="4"/>
  <c r="U116" i="4"/>
  <c r="U119" i="4"/>
  <c r="U122" i="4"/>
  <c r="U125" i="4"/>
  <c r="U128" i="4"/>
  <c r="U131" i="4"/>
  <c r="U134" i="4"/>
  <c r="U137" i="4"/>
  <c r="U140" i="4"/>
  <c r="U143" i="4"/>
  <c r="U146" i="4"/>
  <c r="U149" i="4"/>
  <c r="U152" i="4"/>
  <c r="U155" i="4"/>
  <c r="U158" i="4"/>
  <c r="U161" i="4"/>
  <c r="U164" i="4"/>
  <c r="U167" i="4"/>
  <c r="U170" i="4"/>
  <c r="U173" i="4"/>
  <c r="U176" i="4"/>
  <c r="U179" i="4"/>
  <c r="U182" i="4"/>
  <c r="U185" i="4"/>
  <c r="U188" i="4"/>
  <c r="U191" i="4"/>
  <c r="U194" i="4"/>
  <c r="U197" i="4"/>
  <c r="U200" i="4"/>
  <c r="U203" i="4"/>
  <c r="U206" i="4"/>
  <c r="U209" i="4"/>
  <c r="U212" i="4"/>
  <c r="U215" i="4"/>
  <c r="U218" i="4"/>
  <c r="U221" i="4"/>
  <c r="U224" i="4"/>
  <c r="U227" i="4"/>
  <c r="U230" i="4"/>
  <c r="U233" i="4"/>
  <c r="U236" i="4"/>
  <c r="S41" i="4"/>
  <c r="V44" i="4"/>
  <c r="V47" i="4"/>
  <c r="V50" i="4"/>
  <c r="V53" i="4"/>
  <c r="V56" i="4"/>
  <c r="V59" i="4"/>
  <c r="V62" i="4"/>
  <c r="V65" i="4"/>
  <c r="V68" i="4"/>
  <c r="V71" i="4"/>
  <c r="V74" i="4"/>
  <c r="V77" i="4"/>
  <c r="V80" i="4"/>
  <c r="V83" i="4"/>
  <c r="V86" i="4"/>
  <c r="V89" i="4"/>
  <c r="V92" i="4"/>
  <c r="V95" i="4"/>
  <c r="V98" i="4"/>
  <c r="S87" i="4"/>
  <c r="S111" i="4"/>
  <c r="S128" i="4"/>
  <c r="S140" i="4"/>
  <c r="S152" i="4"/>
  <c r="S164" i="4"/>
  <c r="S176" i="4"/>
  <c r="S188" i="4"/>
  <c r="S200" i="4"/>
  <c r="S212" i="4"/>
  <c r="S224" i="4"/>
  <c r="S236" i="4"/>
  <c r="S243" i="4"/>
  <c r="T251" i="4"/>
  <c r="S255" i="4"/>
  <c r="S258" i="4"/>
  <c r="S261" i="4"/>
  <c r="S264" i="4"/>
  <c r="S267" i="4"/>
  <c r="S270" i="4"/>
  <c r="S273" i="4"/>
  <c r="S276" i="4"/>
  <c r="S279" i="4"/>
  <c r="S282" i="4"/>
  <c r="S285" i="4"/>
  <c r="S288" i="4"/>
  <c r="S291" i="4"/>
  <c r="S294" i="4"/>
  <c r="S297" i="4"/>
  <c r="S300" i="4"/>
  <c r="S303" i="4"/>
  <c r="S306" i="4"/>
  <c r="S309" i="4"/>
  <c r="S312" i="4"/>
  <c r="S315" i="4"/>
  <c r="S318" i="4"/>
  <c r="S321" i="4"/>
  <c r="S324" i="4"/>
  <c r="S327" i="4"/>
  <c r="S330" i="4"/>
  <c r="S333" i="4"/>
  <c r="S336" i="4"/>
  <c r="S339" i="4"/>
  <c r="S342" i="4"/>
  <c r="S345" i="4"/>
  <c r="S348" i="4"/>
  <c r="S351" i="4"/>
  <c r="S354" i="4"/>
  <c r="S357" i="4"/>
  <c r="S360" i="4"/>
  <c r="S363" i="4"/>
  <c r="S366" i="4"/>
  <c r="S369" i="4"/>
  <c r="S372" i="4"/>
  <c r="S375" i="4"/>
  <c r="S378" i="4"/>
  <c r="S381" i="4"/>
  <c r="S384" i="4"/>
  <c r="S387" i="4"/>
  <c r="S390" i="4"/>
  <c r="S393" i="4"/>
  <c r="S396" i="4"/>
  <c r="S399" i="4"/>
  <c r="S402" i="4"/>
  <c r="S405" i="4"/>
  <c r="S408" i="4"/>
  <c r="S411" i="4"/>
  <c r="S414" i="4"/>
  <c r="S417" i="4"/>
  <c r="S420" i="4"/>
  <c r="S423" i="4"/>
  <c r="S426" i="4"/>
  <c r="S429" i="4"/>
  <c r="S432" i="4"/>
  <c r="S435" i="4"/>
  <c r="S438" i="4"/>
  <c r="S441" i="4"/>
  <c r="S444" i="4"/>
  <c r="S447" i="4"/>
  <c r="S450" i="4"/>
  <c r="S453" i="4"/>
  <c r="S456" i="4"/>
  <c r="S459" i="4"/>
  <c r="S462" i="4"/>
  <c r="S465" i="4"/>
  <c r="S90" i="4"/>
  <c r="V113" i="4"/>
  <c r="V128" i="4"/>
  <c r="V140" i="4"/>
  <c r="V152" i="4"/>
  <c r="V164" i="4"/>
  <c r="V176" i="4"/>
  <c r="V188" i="4"/>
  <c r="V200" i="4"/>
  <c r="V212" i="4"/>
  <c r="V224" i="4"/>
  <c r="V236" i="4"/>
  <c r="S245" i="4"/>
  <c r="U251" i="4"/>
  <c r="T255" i="4"/>
  <c r="T258" i="4"/>
  <c r="T261" i="4"/>
  <c r="T264" i="4"/>
  <c r="T267" i="4"/>
  <c r="T270" i="4"/>
  <c r="T273" i="4"/>
  <c r="T276" i="4"/>
  <c r="T279" i="4"/>
  <c r="T282" i="4"/>
  <c r="T285" i="4"/>
  <c r="T288" i="4"/>
  <c r="T291" i="4"/>
  <c r="T294" i="4"/>
  <c r="T297" i="4"/>
  <c r="T300" i="4"/>
  <c r="T303" i="4"/>
  <c r="T306" i="4"/>
  <c r="T309" i="4"/>
  <c r="T312" i="4"/>
  <c r="T315" i="4"/>
  <c r="T318" i="4"/>
  <c r="T321" i="4"/>
  <c r="T324" i="4"/>
  <c r="T327" i="4"/>
  <c r="T330" i="4"/>
  <c r="T333" i="4"/>
  <c r="T336" i="4"/>
  <c r="T339" i="4"/>
  <c r="T342" i="4"/>
  <c r="T345" i="4"/>
  <c r="T348" i="4"/>
  <c r="T351" i="4"/>
  <c r="T354" i="4"/>
  <c r="T357" i="4"/>
  <c r="T360" i="4"/>
  <c r="T363" i="4"/>
  <c r="T366" i="4"/>
  <c r="T369" i="4"/>
  <c r="T372" i="4"/>
  <c r="T375" i="4"/>
  <c r="T378" i="4"/>
  <c r="T381" i="4"/>
  <c r="T384" i="4"/>
  <c r="T387" i="4"/>
  <c r="T390" i="4"/>
  <c r="T393" i="4"/>
  <c r="T396" i="4"/>
  <c r="T399" i="4"/>
  <c r="T402" i="4"/>
  <c r="T405" i="4"/>
  <c r="T408" i="4"/>
  <c r="T411" i="4"/>
  <c r="T414" i="4"/>
  <c r="T417" i="4"/>
  <c r="T420" i="4"/>
  <c r="T423" i="4"/>
  <c r="T426" i="4"/>
  <c r="T429" i="4"/>
  <c r="T432" i="4"/>
  <c r="T435" i="4"/>
  <c r="T438" i="4"/>
  <c r="T441" i="4"/>
  <c r="T444" i="4"/>
  <c r="T447" i="4"/>
  <c r="T450" i="4"/>
  <c r="T453" i="4"/>
  <c r="S93" i="4"/>
  <c r="S114" i="4"/>
  <c r="S129" i="4"/>
  <c r="S141" i="4"/>
  <c r="S153" i="4"/>
  <c r="S165" i="4"/>
  <c r="S177" i="4"/>
  <c r="S189" i="4"/>
  <c r="S201" i="4"/>
  <c r="S213" i="4"/>
  <c r="S225" i="4"/>
  <c r="S237" i="4"/>
  <c r="T245" i="4"/>
  <c r="V251" i="4"/>
  <c r="U255" i="4"/>
  <c r="U258" i="4"/>
  <c r="U261" i="4"/>
  <c r="U264" i="4"/>
  <c r="U267" i="4"/>
  <c r="U270" i="4"/>
  <c r="U273" i="4"/>
  <c r="U276" i="4"/>
  <c r="U279" i="4"/>
  <c r="U282" i="4"/>
  <c r="U285" i="4"/>
  <c r="U288" i="4"/>
  <c r="U291" i="4"/>
  <c r="U294" i="4"/>
  <c r="U297" i="4"/>
  <c r="U300" i="4"/>
  <c r="U303" i="4"/>
  <c r="U306" i="4"/>
  <c r="U309" i="4"/>
  <c r="U312" i="4"/>
  <c r="U315" i="4"/>
  <c r="U318" i="4"/>
  <c r="U321" i="4"/>
  <c r="U324" i="4"/>
  <c r="U327" i="4"/>
  <c r="U330" i="4"/>
  <c r="U333" i="4"/>
  <c r="U336" i="4"/>
  <c r="U339" i="4"/>
  <c r="U342" i="4"/>
  <c r="U345" i="4"/>
  <c r="U348" i="4"/>
  <c r="U351" i="4"/>
  <c r="U354" i="4"/>
  <c r="U357" i="4"/>
  <c r="U360" i="4"/>
  <c r="U363" i="4"/>
  <c r="U366" i="4"/>
  <c r="U369" i="4"/>
  <c r="U372" i="4"/>
  <c r="U375" i="4"/>
  <c r="U378" i="4"/>
  <c r="U381" i="4"/>
  <c r="U384" i="4"/>
  <c r="U387" i="4"/>
  <c r="U390" i="4"/>
  <c r="U393" i="4"/>
  <c r="U396" i="4"/>
  <c r="U399" i="4"/>
  <c r="U402" i="4"/>
  <c r="U405" i="4"/>
  <c r="U408" i="4"/>
  <c r="U411" i="4"/>
  <c r="U414" i="4"/>
  <c r="U417" i="4"/>
  <c r="U420" i="4"/>
  <c r="U423" i="4"/>
  <c r="U426" i="4"/>
  <c r="U429" i="4"/>
  <c r="U432" i="4"/>
  <c r="U435" i="4"/>
  <c r="U438" i="4"/>
  <c r="U441" i="4"/>
  <c r="U444" i="4"/>
  <c r="U447" i="4"/>
  <c r="U450" i="4"/>
  <c r="S96" i="4"/>
  <c r="V116" i="4"/>
  <c r="S131" i="4"/>
  <c r="S143" i="4"/>
  <c r="S155" i="4"/>
  <c r="S167" i="4"/>
  <c r="S179" i="4"/>
  <c r="S191" i="4"/>
  <c r="S203" i="4"/>
  <c r="S215" i="4"/>
  <c r="S227" i="4"/>
  <c r="S239" i="4"/>
  <c r="U245" i="4"/>
  <c r="S252" i="4"/>
  <c r="V255" i="4"/>
  <c r="V258" i="4"/>
  <c r="V261" i="4"/>
  <c r="V264" i="4"/>
  <c r="V267" i="4"/>
  <c r="V270" i="4"/>
  <c r="V273" i="4"/>
  <c r="V276" i="4"/>
  <c r="V279" i="4"/>
  <c r="V282" i="4"/>
  <c r="V285" i="4"/>
  <c r="V288" i="4"/>
  <c r="V291" i="4"/>
  <c r="V294" i="4"/>
  <c r="V297" i="4"/>
  <c r="V300" i="4"/>
  <c r="V303" i="4"/>
  <c r="V306" i="4"/>
  <c r="V309" i="4"/>
  <c r="V312" i="4"/>
  <c r="V315" i="4"/>
  <c r="V318" i="4"/>
  <c r="V321" i="4"/>
  <c r="V324" i="4"/>
  <c r="V327" i="4"/>
  <c r="V330" i="4"/>
  <c r="V333" i="4"/>
  <c r="V336" i="4"/>
  <c r="V339" i="4"/>
  <c r="V342" i="4"/>
  <c r="V345" i="4"/>
  <c r="V348" i="4"/>
  <c r="V351" i="4"/>
  <c r="V354" i="4"/>
  <c r="V357" i="4"/>
  <c r="V360" i="4"/>
  <c r="V363" i="4"/>
  <c r="V366" i="4"/>
  <c r="V369" i="4"/>
  <c r="V372" i="4"/>
  <c r="V375" i="4"/>
  <c r="V378" i="4"/>
  <c r="V381" i="4"/>
  <c r="V384" i="4"/>
  <c r="V387" i="4"/>
  <c r="V390" i="4"/>
  <c r="V393" i="4"/>
  <c r="V396" i="4"/>
  <c r="V399" i="4"/>
  <c r="V402" i="4"/>
  <c r="V405" i="4"/>
  <c r="V408" i="4"/>
  <c r="V411" i="4"/>
  <c r="V414" i="4"/>
  <c r="V417" i="4"/>
  <c r="V420" i="4"/>
  <c r="V423" i="4"/>
  <c r="V426" i="4"/>
  <c r="V429" i="4"/>
  <c r="V432" i="4"/>
  <c r="V435" i="4"/>
  <c r="V438" i="4"/>
  <c r="V441" i="4"/>
  <c r="V444" i="4"/>
  <c r="V447" i="4"/>
  <c r="V450" i="4"/>
  <c r="V453" i="4"/>
  <c r="S63" i="4"/>
  <c r="S99" i="4"/>
  <c r="S117" i="4"/>
  <c r="V131" i="4"/>
  <c r="V143" i="4"/>
  <c r="V155" i="4"/>
  <c r="V167" i="4"/>
  <c r="V179" i="4"/>
  <c r="V191" i="4"/>
  <c r="V203" i="4"/>
  <c r="V215" i="4"/>
  <c r="V227" i="4"/>
  <c r="T239" i="4"/>
  <c r="V245" i="4"/>
  <c r="T252" i="4"/>
  <c r="S256" i="4"/>
  <c r="S259" i="4"/>
  <c r="S262" i="4"/>
  <c r="S265" i="4"/>
  <c r="S268" i="4"/>
  <c r="S271" i="4"/>
  <c r="S274" i="4"/>
  <c r="S277" i="4"/>
  <c r="S280" i="4"/>
  <c r="S283" i="4"/>
  <c r="S286" i="4"/>
  <c r="S289" i="4"/>
  <c r="S292" i="4"/>
  <c r="S295" i="4"/>
  <c r="S298" i="4"/>
  <c r="S301" i="4"/>
  <c r="S304" i="4"/>
  <c r="S307" i="4"/>
  <c r="S310" i="4"/>
  <c r="S313" i="4"/>
  <c r="S316" i="4"/>
  <c r="S319" i="4"/>
  <c r="S322" i="4"/>
  <c r="S325" i="4"/>
  <c r="S328" i="4"/>
  <c r="S331" i="4"/>
  <c r="S334" i="4"/>
  <c r="S337" i="4"/>
  <c r="S340" i="4"/>
  <c r="S343" i="4"/>
  <c r="S346" i="4"/>
  <c r="S349" i="4"/>
  <c r="S352" i="4"/>
  <c r="S355" i="4"/>
  <c r="S358" i="4"/>
  <c r="S361" i="4"/>
  <c r="S364" i="4"/>
  <c r="S367" i="4"/>
  <c r="S370" i="4"/>
  <c r="S373" i="4"/>
  <c r="S376" i="4"/>
  <c r="S379" i="4"/>
  <c r="S382" i="4"/>
  <c r="S385" i="4"/>
  <c r="S388" i="4"/>
  <c r="S391" i="4"/>
  <c r="S394" i="4"/>
  <c r="S397" i="4"/>
  <c r="S400" i="4"/>
  <c r="S403" i="4"/>
  <c r="S406" i="4"/>
  <c r="S409" i="4"/>
  <c r="S412" i="4"/>
  <c r="S415" i="4"/>
  <c r="S418" i="4"/>
  <c r="S421" i="4"/>
  <c r="S424" i="4"/>
  <c r="S427" i="4"/>
  <c r="S430" i="4"/>
  <c r="S433" i="4"/>
  <c r="S436" i="4"/>
  <c r="S439" i="4"/>
  <c r="S442" i="4"/>
  <c r="S445" i="4"/>
  <c r="S448" i="4"/>
  <c r="S451" i="4"/>
  <c r="S454" i="4"/>
  <c r="S457" i="4"/>
  <c r="S460" i="4"/>
  <c r="S463" i="4"/>
  <c r="S466" i="4"/>
  <c r="S66" i="4"/>
  <c r="V101" i="4"/>
  <c r="V119" i="4"/>
  <c r="S132" i="4"/>
  <c r="S144" i="4"/>
  <c r="S156" i="4"/>
  <c r="S168" i="4"/>
  <c r="S180" i="4"/>
  <c r="S192" i="4"/>
  <c r="S204" i="4"/>
  <c r="S216" i="4"/>
  <c r="S228" i="4"/>
  <c r="U239" i="4"/>
  <c r="S246" i="4"/>
  <c r="U252" i="4"/>
  <c r="T256" i="4"/>
  <c r="T259" i="4"/>
  <c r="T262" i="4"/>
  <c r="T265" i="4"/>
  <c r="T268" i="4"/>
  <c r="T271" i="4"/>
  <c r="T274" i="4"/>
  <c r="T277" i="4"/>
  <c r="T280" i="4"/>
  <c r="T283" i="4"/>
  <c r="T286" i="4"/>
  <c r="T289" i="4"/>
  <c r="T292" i="4"/>
  <c r="T295" i="4"/>
  <c r="T298" i="4"/>
  <c r="T301" i="4"/>
  <c r="T304" i="4"/>
  <c r="T307" i="4"/>
  <c r="T310" i="4"/>
  <c r="T313" i="4"/>
  <c r="T316" i="4"/>
  <c r="T319" i="4"/>
  <c r="T322" i="4"/>
  <c r="T325" i="4"/>
  <c r="T328" i="4"/>
  <c r="T331" i="4"/>
  <c r="T334" i="4"/>
  <c r="T337" i="4"/>
  <c r="T340" i="4"/>
  <c r="T343" i="4"/>
  <c r="T346" i="4"/>
  <c r="T349" i="4"/>
  <c r="T352" i="4"/>
  <c r="T355" i="4"/>
  <c r="T358" i="4"/>
  <c r="T361" i="4"/>
  <c r="T364" i="4"/>
  <c r="T367" i="4"/>
  <c r="T370" i="4"/>
  <c r="T373" i="4"/>
  <c r="T376" i="4"/>
  <c r="T379" i="4"/>
  <c r="T382" i="4"/>
  <c r="T385" i="4"/>
  <c r="T388" i="4"/>
  <c r="T391" i="4"/>
  <c r="T394" i="4"/>
  <c r="T397" i="4"/>
  <c r="T400" i="4"/>
  <c r="T403" i="4"/>
  <c r="T406" i="4"/>
  <c r="T409" i="4"/>
  <c r="T412" i="4"/>
  <c r="T415" i="4"/>
  <c r="T418" i="4"/>
  <c r="T421" i="4"/>
  <c r="T424" i="4"/>
  <c r="T427" i="4"/>
  <c r="T430" i="4"/>
  <c r="T433" i="4"/>
  <c r="T436" i="4"/>
  <c r="T439" i="4"/>
  <c r="T442" i="4"/>
  <c r="T445" i="4"/>
  <c r="T448" i="4"/>
  <c r="T451" i="4"/>
  <c r="T454" i="4"/>
  <c r="T457" i="4"/>
  <c r="T460" i="4"/>
  <c r="T463" i="4"/>
  <c r="T466" i="4"/>
  <c r="S69" i="4"/>
  <c r="S102" i="4"/>
  <c r="S120" i="4"/>
  <c r="S134" i="4"/>
  <c r="S146" i="4"/>
  <c r="S158" i="4"/>
  <c r="S170" i="4"/>
  <c r="S182" i="4"/>
  <c r="S194" i="4"/>
  <c r="S206" i="4"/>
  <c r="S218" i="4"/>
  <c r="S230" i="4"/>
  <c r="V239" i="4"/>
  <c r="S248" i="4"/>
  <c r="V252" i="4"/>
  <c r="U256" i="4"/>
  <c r="U259" i="4"/>
  <c r="U262" i="4"/>
  <c r="U265" i="4"/>
  <c r="U268" i="4"/>
  <c r="U271" i="4"/>
  <c r="U274" i="4"/>
  <c r="U277" i="4"/>
  <c r="U280" i="4"/>
  <c r="U283" i="4"/>
  <c r="U286" i="4"/>
  <c r="U289" i="4"/>
  <c r="U292" i="4"/>
  <c r="U295" i="4"/>
  <c r="U298" i="4"/>
  <c r="U301" i="4"/>
  <c r="U304" i="4"/>
  <c r="U307" i="4"/>
  <c r="U310" i="4"/>
  <c r="U313" i="4"/>
  <c r="U316" i="4"/>
  <c r="U319" i="4"/>
  <c r="U322" i="4"/>
  <c r="U325" i="4"/>
  <c r="U328" i="4"/>
  <c r="U331" i="4"/>
  <c r="U334" i="4"/>
  <c r="U337" i="4"/>
  <c r="U340" i="4"/>
  <c r="U343" i="4"/>
  <c r="U346" i="4"/>
  <c r="U349" i="4"/>
  <c r="U352" i="4"/>
  <c r="U355" i="4"/>
  <c r="U358" i="4"/>
  <c r="U361" i="4"/>
  <c r="U364" i="4"/>
  <c r="U367" i="4"/>
  <c r="U370" i="4"/>
  <c r="U373" i="4"/>
  <c r="U376" i="4"/>
  <c r="U379" i="4"/>
  <c r="U382" i="4"/>
  <c r="U385" i="4"/>
  <c r="U388" i="4"/>
  <c r="U391" i="4"/>
  <c r="U394" i="4"/>
  <c r="U397" i="4"/>
  <c r="U400" i="4"/>
  <c r="U403" i="4"/>
  <c r="U406" i="4"/>
  <c r="U409" i="4"/>
  <c r="U412" i="4"/>
  <c r="U415" i="4"/>
  <c r="U418" i="4"/>
  <c r="U421" i="4"/>
  <c r="U424" i="4"/>
  <c r="U427" i="4"/>
  <c r="U430" i="4"/>
  <c r="U433" i="4"/>
  <c r="U436" i="4"/>
  <c r="U439" i="4"/>
  <c r="U442" i="4"/>
  <c r="U445" i="4"/>
  <c r="U448" i="4"/>
  <c r="U451" i="4"/>
  <c r="U454" i="4"/>
  <c r="U457" i="4"/>
  <c r="U460" i="4"/>
  <c r="U463" i="4"/>
  <c r="U466" i="4"/>
  <c r="S72" i="4"/>
  <c r="V104" i="4"/>
  <c r="V122" i="4"/>
  <c r="V134" i="4"/>
  <c r="V146" i="4"/>
  <c r="V158" i="4"/>
  <c r="V170" i="4"/>
  <c r="V182" i="4"/>
  <c r="V194" i="4"/>
  <c r="V206" i="4"/>
  <c r="V218" i="4"/>
  <c r="V230" i="4"/>
  <c r="S240" i="4"/>
  <c r="T248" i="4"/>
  <c r="V253" i="4"/>
  <c r="V256" i="4"/>
  <c r="V259" i="4"/>
  <c r="V262" i="4"/>
  <c r="V265" i="4"/>
  <c r="V268" i="4"/>
  <c r="V271" i="4"/>
  <c r="V274" i="4"/>
  <c r="V277" i="4"/>
  <c r="V280" i="4"/>
  <c r="V283" i="4"/>
  <c r="V286" i="4"/>
  <c r="V289" i="4"/>
  <c r="V292" i="4"/>
  <c r="V295" i="4"/>
  <c r="V298" i="4"/>
  <c r="V301" i="4"/>
  <c r="V304" i="4"/>
  <c r="V307" i="4"/>
  <c r="V310" i="4"/>
  <c r="V313" i="4"/>
  <c r="V316" i="4"/>
  <c r="V319" i="4"/>
  <c r="V322" i="4"/>
  <c r="V325" i="4"/>
  <c r="V328" i="4"/>
  <c r="V331" i="4"/>
  <c r="V334" i="4"/>
  <c r="V337" i="4"/>
  <c r="V340" i="4"/>
  <c r="V343" i="4"/>
  <c r="V346" i="4"/>
  <c r="V349" i="4"/>
  <c r="V352" i="4"/>
  <c r="V355" i="4"/>
  <c r="V358" i="4"/>
  <c r="V361" i="4"/>
  <c r="V364" i="4"/>
  <c r="V367" i="4"/>
  <c r="V370" i="4"/>
  <c r="V373" i="4"/>
  <c r="V376" i="4"/>
  <c r="V379" i="4"/>
  <c r="V382" i="4"/>
  <c r="V385" i="4"/>
  <c r="V388" i="4"/>
  <c r="V391" i="4"/>
  <c r="V394" i="4"/>
  <c r="V397" i="4"/>
  <c r="V400" i="4"/>
  <c r="V403" i="4"/>
  <c r="V406" i="4"/>
  <c r="V409" i="4"/>
  <c r="V412" i="4"/>
  <c r="V415" i="4"/>
  <c r="V418" i="4"/>
  <c r="V421" i="4"/>
  <c r="V424" i="4"/>
  <c r="V427" i="4"/>
  <c r="V430" i="4"/>
  <c r="V433" i="4"/>
  <c r="V436" i="4"/>
  <c r="V439" i="4"/>
  <c r="V442" i="4"/>
  <c r="V445" i="4"/>
  <c r="V448" i="4"/>
  <c r="V451" i="4"/>
  <c r="V454" i="4"/>
  <c r="S75" i="4"/>
  <c r="S105" i="4"/>
  <c r="S123" i="4"/>
  <c r="S135" i="4"/>
  <c r="S147" i="4"/>
  <c r="S159" i="4"/>
  <c r="S171" i="4"/>
  <c r="S183" i="4"/>
  <c r="S195" i="4"/>
  <c r="S207" i="4"/>
  <c r="S219" i="4"/>
  <c r="S231" i="4"/>
  <c r="S242" i="4"/>
  <c r="U248" i="4"/>
  <c r="S254" i="4"/>
  <c r="S257" i="4"/>
  <c r="S260" i="4"/>
  <c r="S263" i="4"/>
  <c r="S266" i="4"/>
  <c r="S269" i="4"/>
  <c r="S272" i="4"/>
  <c r="S275" i="4"/>
  <c r="S278" i="4"/>
  <c r="S281" i="4"/>
  <c r="S284" i="4"/>
  <c r="S287" i="4"/>
  <c r="S290" i="4"/>
  <c r="S293" i="4"/>
  <c r="S296" i="4"/>
  <c r="S299" i="4"/>
  <c r="S302" i="4"/>
  <c r="S305" i="4"/>
  <c r="S308" i="4"/>
  <c r="S311" i="4"/>
  <c r="S314" i="4"/>
  <c r="S317" i="4"/>
  <c r="S320" i="4"/>
  <c r="S323" i="4"/>
  <c r="S326" i="4"/>
  <c r="S329" i="4"/>
  <c r="S332" i="4"/>
  <c r="S335" i="4"/>
  <c r="S338" i="4"/>
  <c r="S341" i="4"/>
  <c r="S344" i="4"/>
  <c r="S347" i="4"/>
  <c r="S350" i="4"/>
  <c r="S353" i="4"/>
  <c r="S356" i="4"/>
  <c r="S359" i="4"/>
  <c r="S362" i="4"/>
  <c r="S365" i="4"/>
  <c r="S368" i="4"/>
  <c r="S371" i="4"/>
  <c r="S374" i="4"/>
  <c r="S377" i="4"/>
  <c r="S380" i="4"/>
  <c r="S383" i="4"/>
  <c r="S386" i="4"/>
  <c r="S389" i="4"/>
  <c r="S392" i="4"/>
  <c r="S395" i="4"/>
  <c r="S398" i="4"/>
  <c r="S401" i="4"/>
  <c r="S404" i="4"/>
  <c r="S407" i="4"/>
  <c r="S410" i="4"/>
  <c r="S413" i="4"/>
  <c r="S416" i="4"/>
  <c r="S419" i="4"/>
  <c r="S422" i="4"/>
  <c r="S425" i="4"/>
  <c r="S428" i="4"/>
  <c r="S431" i="4"/>
  <c r="S434" i="4"/>
  <c r="S437" i="4"/>
  <c r="S440" i="4"/>
  <c r="S443" i="4"/>
  <c r="S446" i="4"/>
  <c r="S449" i="4"/>
  <c r="S452" i="4"/>
  <c r="S78" i="4"/>
  <c r="V107" i="4"/>
  <c r="S125" i="4"/>
  <c r="S137" i="4"/>
  <c r="S149" i="4"/>
  <c r="S161" i="4"/>
  <c r="S173" i="4"/>
  <c r="S185" i="4"/>
  <c r="S197" i="4"/>
  <c r="S209" i="4"/>
  <c r="S221" i="4"/>
  <c r="S233" i="4"/>
  <c r="T242" i="4"/>
  <c r="V248" i="4"/>
  <c r="T254" i="4"/>
  <c r="T257" i="4"/>
  <c r="T260" i="4"/>
  <c r="T263" i="4"/>
  <c r="T266" i="4"/>
  <c r="T269" i="4"/>
  <c r="T272" i="4"/>
  <c r="T275" i="4"/>
  <c r="T278" i="4"/>
  <c r="T281" i="4"/>
  <c r="T284" i="4"/>
  <c r="T287" i="4"/>
  <c r="T290" i="4"/>
  <c r="T293" i="4"/>
  <c r="T296" i="4"/>
  <c r="T299" i="4"/>
  <c r="T302" i="4"/>
  <c r="T305" i="4"/>
  <c r="T308" i="4"/>
  <c r="T311" i="4"/>
  <c r="T314" i="4"/>
  <c r="T317" i="4"/>
  <c r="T320" i="4"/>
  <c r="T323" i="4"/>
  <c r="T326" i="4"/>
  <c r="T329" i="4"/>
  <c r="T332" i="4"/>
  <c r="T335" i="4"/>
  <c r="T338" i="4"/>
  <c r="T341" i="4"/>
  <c r="T344" i="4"/>
  <c r="T347" i="4"/>
  <c r="T350" i="4"/>
  <c r="T353" i="4"/>
  <c r="T356" i="4"/>
  <c r="T359" i="4"/>
  <c r="T362" i="4"/>
  <c r="T365" i="4"/>
  <c r="T368" i="4"/>
  <c r="T371" i="4"/>
  <c r="T374" i="4"/>
  <c r="T377" i="4"/>
  <c r="T380" i="4"/>
  <c r="T383" i="4"/>
  <c r="T386" i="4"/>
  <c r="T389" i="4"/>
  <c r="T392" i="4"/>
  <c r="T395" i="4"/>
  <c r="T398" i="4"/>
  <c r="T401" i="4"/>
  <c r="T404" i="4"/>
  <c r="T407" i="4"/>
  <c r="T410" i="4"/>
  <c r="T413" i="4"/>
  <c r="T416" i="4"/>
  <c r="T419" i="4"/>
  <c r="T422" i="4"/>
  <c r="T425" i="4"/>
  <c r="T428" i="4"/>
  <c r="T431" i="4"/>
  <c r="T434" i="4"/>
  <c r="T437" i="4"/>
  <c r="T440" i="4"/>
  <c r="T443" i="4"/>
  <c r="T446" i="4"/>
  <c r="T449" i="4"/>
  <c r="T452" i="4"/>
  <c r="S81" i="4"/>
  <c r="S108" i="4"/>
  <c r="V125" i="4"/>
  <c r="V137" i="4"/>
  <c r="V149" i="4"/>
  <c r="V161" i="4"/>
  <c r="V173" i="4"/>
  <c r="V185" i="4"/>
  <c r="V197" i="4"/>
  <c r="V209" i="4"/>
  <c r="V221" i="4"/>
  <c r="V233" i="4"/>
  <c r="U242" i="4"/>
  <c r="S249" i="4"/>
  <c r="U254" i="4"/>
  <c r="U257" i="4"/>
  <c r="U260" i="4"/>
  <c r="U263" i="4"/>
  <c r="U266" i="4"/>
  <c r="U269" i="4"/>
  <c r="U272" i="4"/>
  <c r="U275" i="4"/>
  <c r="U278" i="4"/>
  <c r="U281" i="4"/>
  <c r="U284" i="4"/>
  <c r="U287" i="4"/>
  <c r="U290" i="4"/>
  <c r="U293" i="4"/>
  <c r="U296" i="4"/>
  <c r="U299" i="4"/>
  <c r="U302" i="4"/>
  <c r="U305" i="4"/>
  <c r="U308" i="4"/>
  <c r="U311" i="4"/>
  <c r="U314" i="4"/>
  <c r="U317" i="4"/>
  <c r="U320" i="4"/>
  <c r="U323" i="4"/>
  <c r="U326" i="4"/>
  <c r="U329" i="4"/>
  <c r="U332" i="4"/>
  <c r="U335" i="4"/>
  <c r="U338" i="4"/>
  <c r="U341" i="4"/>
  <c r="U344" i="4"/>
  <c r="U347" i="4"/>
  <c r="U350" i="4"/>
  <c r="U353" i="4"/>
  <c r="U356" i="4"/>
  <c r="U359" i="4"/>
  <c r="U362" i="4"/>
  <c r="U365" i="4"/>
  <c r="U368" i="4"/>
  <c r="U371" i="4"/>
  <c r="U374" i="4"/>
  <c r="U377" i="4"/>
  <c r="U380" i="4"/>
  <c r="U383" i="4"/>
  <c r="U386" i="4"/>
  <c r="U389" i="4"/>
  <c r="U392" i="4"/>
  <c r="U395" i="4"/>
  <c r="U398" i="4"/>
  <c r="U401" i="4"/>
  <c r="U404" i="4"/>
  <c r="U407" i="4"/>
  <c r="U410" i="4"/>
  <c r="S84" i="4"/>
  <c r="V110" i="4"/>
  <c r="S126" i="4"/>
  <c r="S138" i="4"/>
  <c r="S150" i="4"/>
  <c r="S162" i="4"/>
  <c r="S174" i="4"/>
  <c r="S186" i="4"/>
  <c r="S198" i="4"/>
  <c r="S210" i="4"/>
  <c r="S222" i="4"/>
  <c r="S234" i="4"/>
  <c r="V242" i="4"/>
  <c r="S251" i="4"/>
  <c r="V254" i="4"/>
  <c r="V257" i="4"/>
  <c r="V260" i="4"/>
  <c r="V263" i="4"/>
  <c r="V266" i="4"/>
  <c r="V269" i="4"/>
  <c r="V272" i="4"/>
  <c r="V275" i="4"/>
  <c r="V278" i="4"/>
  <c r="V281" i="4"/>
  <c r="V284" i="4"/>
  <c r="V287" i="4"/>
  <c r="V290" i="4"/>
  <c r="V293" i="4"/>
  <c r="V296" i="4"/>
  <c r="V299" i="4"/>
  <c r="V302" i="4"/>
  <c r="V305" i="4"/>
  <c r="V308" i="4"/>
  <c r="V311" i="4"/>
  <c r="V314" i="4"/>
  <c r="V317" i="4"/>
  <c r="V320" i="4"/>
  <c r="V323" i="4"/>
  <c r="V326" i="4"/>
  <c r="V329" i="4"/>
  <c r="V332" i="4"/>
  <c r="V335" i="4"/>
  <c r="V338" i="4"/>
  <c r="V341" i="4"/>
  <c r="V344" i="4"/>
  <c r="V347" i="4"/>
  <c r="V350" i="4"/>
  <c r="V353" i="4"/>
  <c r="V356" i="4"/>
  <c r="V359" i="4"/>
  <c r="V362" i="4"/>
  <c r="V365" i="4"/>
  <c r="V368" i="4"/>
  <c r="V371" i="4"/>
  <c r="V374" i="4"/>
  <c r="V377" i="4"/>
  <c r="V380" i="4"/>
  <c r="V383" i="4"/>
  <c r="V386" i="4"/>
  <c r="V389" i="4"/>
  <c r="V392" i="4"/>
  <c r="V395" i="4"/>
  <c r="V398" i="4"/>
  <c r="V401" i="4"/>
  <c r="V404" i="4"/>
  <c r="V407" i="4"/>
  <c r="V410" i="4"/>
  <c r="V413" i="4"/>
  <c r="V416" i="4"/>
  <c r="V419" i="4"/>
  <c r="V422" i="4"/>
  <c r="V425" i="4"/>
  <c r="V428" i="4"/>
  <c r="V431" i="4"/>
  <c r="V434" i="4"/>
  <c r="V437" i="4"/>
  <c r="V440" i="4"/>
  <c r="V443" i="4"/>
  <c r="V446" i="4"/>
  <c r="V449" i="4"/>
  <c r="V452" i="4"/>
  <c r="V455" i="4"/>
  <c r="V458" i="4"/>
  <c r="V461" i="4"/>
  <c r="V464" i="4"/>
  <c r="U437" i="4"/>
  <c r="V456" i="4"/>
  <c r="T462" i="4"/>
  <c r="T467" i="4"/>
  <c r="T470" i="4"/>
  <c r="T473" i="4"/>
  <c r="T476" i="4"/>
  <c r="T479" i="4"/>
  <c r="T482" i="4"/>
  <c r="T485" i="4"/>
  <c r="T488" i="4"/>
  <c r="T491" i="4"/>
  <c r="T494" i="4"/>
  <c r="T497" i="4"/>
  <c r="T500" i="4"/>
  <c r="T503" i="4"/>
  <c r="T506" i="4"/>
  <c r="T509" i="4"/>
  <c r="T512" i="4"/>
  <c r="T515" i="4"/>
  <c r="T518" i="4"/>
  <c r="T521" i="4"/>
  <c r="T524" i="4"/>
  <c r="T527" i="4"/>
  <c r="T530" i="4"/>
  <c r="T533" i="4"/>
  <c r="T536" i="4"/>
  <c r="T539" i="4"/>
  <c r="T542" i="4"/>
  <c r="T545" i="4"/>
  <c r="T548" i="4"/>
  <c r="T551" i="4"/>
  <c r="T554" i="4"/>
  <c r="T557" i="4"/>
  <c r="T560" i="4"/>
  <c r="T563" i="4"/>
  <c r="T566" i="4"/>
  <c r="T569" i="4"/>
  <c r="T572" i="4"/>
  <c r="T575" i="4"/>
  <c r="T578" i="4"/>
  <c r="T581" i="4"/>
  <c r="T584" i="4"/>
  <c r="T587" i="4"/>
  <c r="T590" i="4"/>
  <c r="T593" i="4"/>
  <c r="T596" i="4"/>
  <c r="T599" i="4"/>
  <c r="T602" i="4"/>
  <c r="T605" i="4"/>
  <c r="T608" i="4"/>
  <c r="T611" i="4"/>
  <c r="T614" i="4"/>
  <c r="T617" i="4"/>
  <c r="T620" i="4"/>
  <c r="T623" i="4"/>
  <c r="T626" i="4"/>
  <c r="T629" i="4"/>
  <c r="T632" i="4"/>
  <c r="T635" i="4"/>
  <c r="T638" i="4"/>
  <c r="T641" i="4"/>
  <c r="T644" i="4"/>
  <c r="T647" i="4"/>
  <c r="T650" i="4"/>
  <c r="T653" i="4"/>
  <c r="T656" i="4"/>
  <c r="T659" i="4"/>
  <c r="T662" i="4"/>
  <c r="T665" i="4"/>
  <c r="T668" i="4"/>
  <c r="T671" i="4"/>
  <c r="T674" i="4"/>
  <c r="T677" i="4"/>
  <c r="T680" i="4"/>
  <c r="T683" i="4"/>
  <c r="T686" i="4"/>
  <c r="T689" i="4"/>
  <c r="T692" i="4"/>
  <c r="T695" i="4"/>
  <c r="T698" i="4"/>
  <c r="T701" i="4"/>
  <c r="T704" i="4"/>
  <c r="T707" i="4"/>
  <c r="T710" i="4"/>
  <c r="T713" i="4"/>
  <c r="T716" i="4"/>
  <c r="T719" i="4"/>
  <c r="U440" i="4"/>
  <c r="V457" i="4"/>
  <c r="U462" i="4"/>
  <c r="U467" i="4"/>
  <c r="U470" i="4"/>
  <c r="U473" i="4"/>
  <c r="U476" i="4"/>
  <c r="U479" i="4"/>
  <c r="U482" i="4"/>
  <c r="U485" i="4"/>
  <c r="U488" i="4"/>
  <c r="U491" i="4"/>
  <c r="U494" i="4"/>
  <c r="U497" i="4"/>
  <c r="U500" i="4"/>
  <c r="U503" i="4"/>
  <c r="U506" i="4"/>
  <c r="U509" i="4"/>
  <c r="U512" i="4"/>
  <c r="U515" i="4"/>
  <c r="U518" i="4"/>
  <c r="U521" i="4"/>
  <c r="U524" i="4"/>
  <c r="U527" i="4"/>
  <c r="U530" i="4"/>
  <c r="U533" i="4"/>
  <c r="U536" i="4"/>
  <c r="U539" i="4"/>
  <c r="U542" i="4"/>
  <c r="U545" i="4"/>
  <c r="U548" i="4"/>
  <c r="U551" i="4"/>
  <c r="U554" i="4"/>
  <c r="U557" i="4"/>
  <c r="U560" i="4"/>
  <c r="U563" i="4"/>
  <c r="U566" i="4"/>
  <c r="U569" i="4"/>
  <c r="U572" i="4"/>
  <c r="U575" i="4"/>
  <c r="U578" i="4"/>
  <c r="U581" i="4"/>
  <c r="U584" i="4"/>
  <c r="U587" i="4"/>
  <c r="U590" i="4"/>
  <c r="U593" i="4"/>
  <c r="U596" i="4"/>
  <c r="U599" i="4"/>
  <c r="U602" i="4"/>
  <c r="U605" i="4"/>
  <c r="U608" i="4"/>
  <c r="U611" i="4"/>
  <c r="U614" i="4"/>
  <c r="U617" i="4"/>
  <c r="U620" i="4"/>
  <c r="U623" i="4"/>
  <c r="U626" i="4"/>
  <c r="U629" i="4"/>
  <c r="U632" i="4"/>
  <c r="U635" i="4"/>
  <c r="U638" i="4"/>
  <c r="U641" i="4"/>
  <c r="U644" i="4"/>
  <c r="U647" i="4"/>
  <c r="U650" i="4"/>
  <c r="U653" i="4"/>
  <c r="U656" i="4"/>
  <c r="U659" i="4"/>
  <c r="U662" i="4"/>
  <c r="U665" i="4"/>
  <c r="U668" i="4"/>
  <c r="U671" i="4"/>
  <c r="U674" i="4"/>
  <c r="U677" i="4"/>
  <c r="U680" i="4"/>
  <c r="U683" i="4"/>
  <c r="U686" i="4"/>
  <c r="U689" i="4"/>
  <c r="U692" i="4"/>
  <c r="U695" i="4"/>
  <c r="U698" i="4"/>
  <c r="U701" i="4"/>
  <c r="U704" i="4"/>
  <c r="U707" i="4"/>
  <c r="U710" i="4"/>
  <c r="U443" i="4"/>
  <c r="S458" i="4"/>
  <c r="V462" i="4"/>
  <c r="V467" i="4"/>
  <c r="V470" i="4"/>
  <c r="V473" i="4"/>
  <c r="V476" i="4"/>
  <c r="V479" i="4"/>
  <c r="V482" i="4"/>
  <c r="V485" i="4"/>
  <c r="V488" i="4"/>
  <c r="V491" i="4"/>
  <c r="V494" i="4"/>
  <c r="V497" i="4"/>
  <c r="V500" i="4"/>
  <c r="V503" i="4"/>
  <c r="V506" i="4"/>
  <c r="V509" i="4"/>
  <c r="V512" i="4"/>
  <c r="V515" i="4"/>
  <c r="V518" i="4"/>
  <c r="V521" i="4"/>
  <c r="V524" i="4"/>
  <c r="V527" i="4"/>
  <c r="V530" i="4"/>
  <c r="V533" i="4"/>
  <c r="V536" i="4"/>
  <c r="V539" i="4"/>
  <c r="V542" i="4"/>
  <c r="V545" i="4"/>
  <c r="V548" i="4"/>
  <c r="V551" i="4"/>
  <c r="V554" i="4"/>
  <c r="V557" i="4"/>
  <c r="V560" i="4"/>
  <c r="V563" i="4"/>
  <c r="V566" i="4"/>
  <c r="V569" i="4"/>
  <c r="V572" i="4"/>
  <c r="V575" i="4"/>
  <c r="V578" i="4"/>
  <c r="V581" i="4"/>
  <c r="V584" i="4"/>
  <c r="V587" i="4"/>
  <c r="V590" i="4"/>
  <c r="V593" i="4"/>
  <c r="V596" i="4"/>
  <c r="V599" i="4"/>
  <c r="V602" i="4"/>
  <c r="V605" i="4"/>
  <c r="V608" i="4"/>
  <c r="V611" i="4"/>
  <c r="V614" i="4"/>
  <c r="V617" i="4"/>
  <c r="V620" i="4"/>
  <c r="V623" i="4"/>
  <c r="V626" i="4"/>
  <c r="V629" i="4"/>
  <c r="V632" i="4"/>
  <c r="V635" i="4"/>
  <c r="V638" i="4"/>
  <c r="V641" i="4"/>
  <c r="V644" i="4"/>
  <c r="V647" i="4"/>
  <c r="V650" i="4"/>
  <c r="V653" i="4"/>
  <c r="V656" i="4"/>
  <c r="V659" i="4"/>
  <c r="V662" i="4"/>
  <c r="V665" i="4"/>
  <c r="V668" i="4"/>
  <c r="V671" i="4"/>
  <c r="V674" i="4"/>
  <c r="V677" i="4"/>
  <c r="V680" i="4"/>
  <c r="V683" i="4"/>
  <c r="V686" i="4"/>
  <c r="V689" i="4"/>
  <c r="V692" i="4"/>
  <c r="V695" i="4"/>
  <c r="V698" i="4"/>
  <c r="V701" i="4"/>
  <c r="V704" i="4"/>
  <c r="V707" i="4"/>
  <c r="V710" i="4"/>
  <c r="U446" i="4"/>
  <c r="T458" i="4"/>
  <c r="V463" i="4"/>
  <c r="S468" i="4"/>
  <c r="S471" i="4"/>
  <c r="S474" i="4"/>
  <c r="S477" i="4"/>
  <c r="S480" i="4"/>
  <c r="S483" i="4"/>
  <c r="S486" i="4"/>
  <c r="S489" i="4"/>
  <c r="S492" i="4"/>
  <c r="S495" i="4"/>
  <c r="S498" i="4"/>
  <c r="S501" i="4"/>
  <c r="S504" i="4"/>
  <c r="S507" i="4"/>
  <c r="S510" i="4"/>
  <c r="S513" i="4"/>
  <c r="S516" i="4"/>
  <c r="S519" i="4"/>
  <c r="S522" i="4"/>
  <c r="S525" i="4"/>
  <c r="S528" i="4"/>
  <c r="S531" i="4"/>
  <c r="S534" i="4"/>
  <c r="S537" i="4"/>
  <c r="S540" i="4"/>
  <c r="S543" i="4"/>
  <c r="S546" i="4"/>
  <c r="S549" i="4"/>
  <c r="S552" i="4"/>
  <c r="S555" i="4"/>
  <c r="S558" i="4"/>
  <c r="S561" i="4"/>
  <c r="S564" i="4"/>
  <c r="S567" i="4"/>
  <c r="S570" i="4"/>
  <c r="S573" i="4"/>
  <c r="S576" i="4"/>
  <c r="S579" i="4"/>
  <c r="S582" i="4"/>
  <c r="S585" i="4"/>
  <c r="S588" i="4"/>
  <c r="S591" i="4"/>
  <c r="S594" i="4"/>
  <c r="S597" i="4"/>
  <c r="S600" i="4"/>
  <c r="S603" i="4"/>
  <c r="S606" i="4"/>
  <c r="S609" i="4"/>
  <c r="S612" i="4"/>
  <c r="S615" i="4"/>
  <c r="S618" i="4"/>
  <c r="S621" i="4"/>
  <c r="S624" i="4"/>
  <c r="S627" i="4"/>
  <c r="S630" i="4"/>
  <c r="S633" i="4"/>
  <c r="S636" i="4"/>
  <c r="S639" i="4"/>
  <c r="S642" i="4"/>
  <c r="S645" i="4"/>
  <c r="S648" i="4"/>
  <c r="S651" i="4"/>
  <c r="S654" i="4"/>
  <c r="S657" i="4"/>
  <c r="S660" i="4"/>
  <c r="S663" i="4"/>
  <c r="S666" i="4"/>
  <c r="S669" i="4"/>
  <c r="S672" i="4"/>
  <c r="S675" i="4"/>
  <c r="S678" i="4"/>
  <c r="S681" i="4"/>
  <c r="S684" i="4"/>
  <c r="S687" i="4"/>
  <c r="S690" i="4"/>
  <c r="S693" i="4"/>
  <c r="S696" i="4"/>
  <c r="S699" i="4"/>
  <c r="S702" i="4"/>
  <c r="S705" i="4"/>
  <c r="S708" i="4"/>
  <c r="S711" i="4"/>
  <c r="U413" i="4"/>
  <c r="U449" i="4"/>
  <c r="U458" i="4"/>
  <c r="S464" i="4"/>
  <c r="T468" i="4"/>
  <c r="T471" i="4"/>
  <c r="T474" i="4"/>
  <c r="T477" i="4"/>
  <c r="T480" i="4"/>
  <c r="T483" i="4"/>
  <c r="T486" i="4"/>
  <c r="T489" i="4"/>
  <c r="T492" i="4"/>
  <c r="T495" i="4"/>
  <c r="T498" i="4"/>
  <c r="T501" i="4"/>
  <c r="T504" i="4"/>
  <c r="T507" i="4"/>
  <c r="T510" i="4"/>
  <c r="T513" i="4"/>
  <c r="T516" i="4"/>
  <c r="T519" i="4"/>
  <c r="T522" i="4"/>
  <c r="T525" i="4"/>
  <c r="T528" i="4"/>
  <c r="T531" i="4"/>
  <c r="T534" i="4"/>
  <c r="T537" i="4"/>
  <c r="T540" i="4"/>
  <c r="T543" i="4"/>
  <c r="T546" i="4"/>
  <c r="T549" i="4"/>
  <c r="T552" i="4"/>
  <c r="T555" i="4"/>
  <c r="T558" i="4"/>
  <c r="T561" i="4"/>
  <c r="T564" i="4"/>
  <c r="T567" i="4"/>
  <c r="T570" i="4"/>
  <c r="T573" i="4"/>
  <c r="T576" i="4"/>
  <c r="T579" i="4"/>
  <c r="T582" i="4"/>
  <c r="T585" i="4"/>
  <c r="T588" i="4"/>
  <c r="T591" i="4"/>
  <c r="T594" i="4"/>
  <c r="T597" i="4"/>
  <c r="T600" i="4"/>
  <c r="T603" i="4"/>
  <c r="T606" i="4"/>
  <c r="T609" i="4"/>
  <c r="T612" i="4"/>
  <c r="T615" i="4"/>
  <c r="T618" i="4"/>
  <c r="T621" i="4"/>
  <c r="T624" i="4"/>
  <c r="T627" i="4"/>
  <c r="T630" i="4"/>
  <c r="T633" i="4"/>
  <c r="T636" i="4"/>
  <c r="T639" i="4"/>
  <c r="T642" i="4"/>
  <c r="T645" i="4"/>
  <c r="T648" i="4"/>
  <c r="T651" i="4"/>
  <c r="T654" i="4"/>
  <c r="T657" i="4"/>
  <c r="T660" i="4"/>
  <c r="T663" i="4"/>
  <c r="T666" i="4"/>
  <c r="T669" i="4"/>
  <c r="T672" i="4"/>
  <c r="T675" i="4"/>
  <c r="T678" i="4"/>
  <c r="T681" i="4"/>
  <c r="T684" i="4"/>
  <c r="T687" i="4"/>
  <c r="T690" i="4"/>
  <c r="T693" i="4"/>
  <c r="T696" i="4"/>
  <c r="T699" i="4"/>
  <c r="T702" i="4"/>
  <c r="T705" i="4"/>
  <c r="T708" i="4"/>
  <c r="U416" i="4"/>
  <c r="U452" i="4"/>
  <c r="T459" i="4"/>
  <c r="T464" i="4"/>
  <c r="U468" i="4"/>
  <c r="U471" i="4"/>
  <c r="U474" i="4"/>
  <c r="U477" i="4"/>
  <c r="U480" i="4"/>
  <c r="U483" i="4"/>
  <c r="U486" i="4"/>
  <c r="U489" i="4"/>
  <c r="U492" i="4"/>
  <c r="U495" i="4"/>
  <c r="U498" i="4"/>
  <c r="U501" i="4"/>
  <c r="U504" i="4"/>
  <c r="U507" i="4"/>
  <c r="U510" i="4"/>
  <c r="U513" i="4"/>
  <c r="U516" i="4"/>
  <c r="U519" i="4"/>
  <c r="U522" i="4"/>
  <c r="U525" i="4"/>
  <c r="U528" i="4"/>
  <c r="U531" i="4"/>
  <c r="U534" i="4"/>
  <c r="U537" i="4"/>
  <c r="U540" i="4"/>
  <c r="U543" i="4"/>
  <c r="U546" i="4"/>
  <c r="U549" i="4"/>
  <c r="U552" i="4"/>
  <c r="U555" i="4"/>
  <c r="U558" i="4"/>
  <c r="U561" i="4"/>
  <c r="U564" i="4"/>
  <c r="U567" i="4"/>
  <c r="U570" i="4"/>
  <c r="U573" i="4"/>
  <c r="U576" i="4"/>
  <c r="U579" i="4"/>
  <c r="U582" i="4"/>
  <c r="U585" i="4"/>
  <c r="U588" i="4"/>
  <c r="U591" i="4"/>
  <c r="U594" i="4"/>
  <c r="U597" i="4"/>
  <c r="U600" i="4"/>
  <c r="U603" i="4"/>
  <c r="U606" i="4"/>
  <c r="U609" i="4"/>
  <c r="U612" i="4"/>
  <c r="U615" i="4"/>
  <c r="U618" i="4"/>
  <c r="U621" i="4"/>
  <c r="U624" i="4"/>
  <c r="U627" i="4"/>
  <c r="U630" i="4"/>
  <c r="U633" i="4"/>
  <c r="U636" i="4"/>
  <c r="U639" i="4"/>
  <c r="U642" i="4"/>
  <c r="U645" i="4"/>
  <c r="U648" i="4"/>
  <c r="U651" i="4"/>
  <c r="U654" i="4"/>
  <c r="U657" i="4"/>
  <c r="U660" i="4"/>
  <c r="U663" i="4"/>
  <c r="U666" i="4"/>
  <c r="U669" i="4"/>
  <c r="U672" i="4"/>
  <c r="U675" i="4"/>
  <c r="U678" i="4"/>
  <c r="U681" i="4"/>
  <c r="U684" i="4"/>
  <c r="U687" i="4"/>
  <c r="U690" i="4"/>
  <c r="U693" i="4"/>
  <c r="U696" i="4"/>
  <c r="U699" i="4"/>
  <c r="U702" i="4"/>
  <c r="U705" i="4"/>
  <c r="U708" i="4"/>
  <c r="U711" i="4"/>
  <c r="U714" i="4"/>
  <c r="U717" i="4"/>
  <c r="U419" i="4"/>
  <c r="U453" i="4"/>
  <c r="U459" i="4"/>
  <c r="U464" i="4"/>
  <c r="V468" i="4"/>
  <c r="V471" i="4"/>
  <c r="V474" i="4"/>
  <c r="V477" i="4"/>
  <c r="V480" i="4"/>
  <c r="V483" i="4"/>
  <c r="V486" i="4"/>
  <c r="V489" i="4"/>
  <c r="V492" i="4"/>
  <c r="V495" i="4"/>
  <c r="V498" i="4"/>
  <c r="V501" i="4"/>
  <c r="V504" i="4"/>
  <c r="V507" i="4"/>
  <c r="V510" i="4"/>
  <c r="V513" i="4"/>
  <c r="V516" i="4"/>
  <c r="V519" i="4"/>
  <c r="V522" i="4"/>
  <c r="V525" i="4"/>
  <c r="V528" i="4"/>
  <c r="V531" i="4"/>
  <c r="V534" i="4"/>
  <c r="V537" i="4"/>
  <c r="V540" i="4"/>
  <c r="V543" i="4"/>
  <c r="V546" i="4"/>
  <c r="V549" i="4"/>
  <c r="V552" i="4"/>
  <c r="V555" i="4"/>
  <c r="V558" i="4"/>
  <c r="V561" i="4"/>
  <c r="V564" i="4"/>
  <c r="V567" i="4"/>
  <c r="V570" i="4"/>
  <c r="V573" i="4"/>
  <c r="V576" i="4"/>
  <c r="V579" i="4"/>
  <c r="V582" i="4"/>
  <c r="V585" i="4"/>
  <c r="V588" i="4"/>
  <c r="V591" i="4"/>
  <c r="V594" i="4"/>
  <c r="V597" i="4"/>
  <c r="V600" i="4"/>
  <c r="V603" i="4"/>
  <c r="V606" i="4"/>
  <c r="V609" i="4"/>
  <c r="V612" i="4"/>
  <c r="V615" i="4"/>
  <c r="V618" i="4"/>
  <c r="V621" i="4"/>
  <c r="V624" i="4"/>
  <c r="V627" i="4"/>
  <c r="V630" i="4"/>
  <c r="V633" i="4"/>
  <c r="V636" i="4"/>
  <c r="V639" i="4"/>
  <c r="V642" i="4"/>
  <c r="V645" i="4"/>
  <c r="V648" i="4"/>
  <c r="V651" i="4"/>
  <c r="V654" i="4"/>
  <c r="V657" i="4"/>
  <c r="V660" i="4"/>
  <c r="V663" i="4"/>
  <c r="V666" i="4"/>
  <c r="V669" i="4"/>
  <c r="V672" i="4"/>
  <c r="V675" i="4"/>
  <c r="V678" i="4"/>
  <c r="V681" i="4"/>
  <c r="V684" i="4"/>
  <c r="V687" i="4"/>
  <c r="V690" i="4"/>
  <c r="V693" i="4"/>
  <c r="V696" i="4"/>
  <c r="V699" i="4"/>
  <c r="V702" i="4"/>
  <c r="V705" i="4"/>
  <c r="V708" i="4"/>
  <c r="V711" i="4"/>
  <c r="V714" i="4"/>
  <c r="V717" i="4"/>
  <c r="U422" i="4"/>
  <c r="S455" i="4"/>
  <c r="V459" i="4"/>
  <c r="T465" i="4"/>
  <c r="S469" i="4"/>
  <c r="S472" i="4"/>
  <c r="S475" i="4"/>
  <c r="S478" i="4"/>
  <c r="S481" i="4"/>
  <c r="S484" i="4"/>
  <c r="S487" i="4"/>
  <c r="S490" i="4"/>
  <c r="S493" i="4"/>
  <c r="S496" i="4"/>
  <c r="S499" i="4"/>
  <c r="S502" i="4"/>
  <c r="S505" i="4"/>
  <c r="S508" i="4"/>
  <c r="S511" i="4"/>
  <c r="S514" i="4"/>
  <c r="S517" i="4"/>
  <c r="S520" i="4"/>
  <c r="S523" i="4"/>
  <c r="S526" i="4"/>
  <c r="S529" i="4"/>
  <c r="S532" i="4"/>
  <c r="S535" i="4"/>
  <c r="S538" i="4"/>
  <c r="S541" i="4"/>
  <c r="S544" i="4"/>
  <c r="S547" i="4"/>
  <c r="S550" i="4"/>
  <c r="S553" i="4"/>
  <c r="S556" i="4"/>
  <c r="S559" i="4"/>
  <c r="S562" i="4"/>
  <c r="S565" i="4"/>
  <c r="S568" i="4"/>
  <c r="S571" i="4"/>
  <c r="S574" i="4"/>
  <c r="S577" i="4"/>
  <c r="S580" i="4"/>
  <c r="S583" i="4"/>
  <c r="S586" i="4"/>
  <c r="S589" i="4"/>
  <c r="S592" i="4"/>
  <c r="S595" i="4"/>
  <c r="S598" i="4"/>
  <c r="S601" i="4"/>
  <c r="S604" i="4"/>
  <c r="S607" i="4"/>
  <c r="S610" i="4"/>
  <c r="S613" i="4"/>
  <c r="S616" i="4"/>
  <c r="S619" i="4"/>
  <c r="S622" i="4"/>
  <c r="S625" i="4"/>
  <c r="S628" i="4"/>
  <c r="S631" i="4"/>
  <c r="S634" i="4"/>
  <c r="S637" i="4"/>
  <c r="S640" i="4"/>
  <c r="S643" i="4"/>
  <c r="S646" i="4"/>
  <c r="S649" i="4"/>
  <c r="S652" i="4"/>
  <c r="S655" i="4"/>
  <c r="S658" i="4"/>
  <c r="S661" i="4"/>
  <c r="S664" i="4"/>
  <c r="S667" i="4"/>
  <c r="S670" i="4"/>
  <c r="S673" i="4"/>
  <c r="S676" i="4"/>
  <c r="S679" i="4"/>
  <c r="S682" i="4"/>
  <c r="S685" i="4"/>
  <c r="S688" i="4"/>
  <c r="S691" i="4"/>
  <c r="S694" i="4"/>
  <c r="S697" i="4"/>
  <c r="S700" i="4"/>
  <c r="S703" i="4"/>
  <c r="S706" i="4"/>
  <c r="S709" i="4"/>
  <c r="S712" i="4"/>
  <c r="U425" i="4"/>
  <c r="T455" i="4"/>
  <c r="V460" i="4"/>
  <c r="U465" i="4"/>
  <c r="T469" i="4"/>
  <c r="T472" i="4"/>
  <c r="T475" i="4"/>
  <c r="T478" i="4"/>
  <c r="T481" i="4"/>
  <c r="T484" i="4"/>
  <c r="T487" i="4"/>
  <c r="T490" i="4"/>
  <c r="T493" i="4"/>
  <c r="T496" i="4"/>
  <c r="T499" i="4"/>
  <c r="T502" i="4"/>
  <c r="T505" i="4"/>
  <c r="T508" i="4"/>
  <c r="T511" i="4"/>
  <c r="T514" i="4"/>
  <c r="T517" i="4"/>
  <c r="T520" i="4"/>
  <c r="T523" i="4"/>
  <c r="T526" i="4"/>
  <c r="T529" i="4"/>
  <c r="T532" i="4"/>
  <c r="T535" i="4"/>
  <c r="T538" i="4"/>
  <c r="T541" i="4"/>
  <c r="T544" i="4"/>
  <c r="T547" i="4"/>
  <c r="T550" i="4"/>
  <c r="T553" i="4"/>
  <c r="T556" i="4"/>
  <c r="T559" i="4"/>
  <c r="T562" i="4"/>
  <c r="T565" i="4"/>
  <c r="T568" i="4"/>
  <c r="T571" i="4"/>
  <c r="T574" i="4"/>
  <c r="T577" i="4"/>
  <c r="T580" i="4"/>
  <c r="T583" i="4"/>
  <c r="T586" i="4"/>
  <c r="T589" i="4"/>
  <c r="T592" i="4"/>
  <c r="T595" i="4"/>
  <c r="T598" i="4"/>
  <c r="T601" i="4"/>
  <c r="T604" i="4"/>
  <c r="T607" i="4"/>
  <c r="T610" i="4"/>
  <c r="T613" i="4"/>
  <c r="T616" i="4"/>
  <c r="T619" i="4"/>
  <c r="T622" i="4"/>
  <c r="T625" i="4"/>
  <c r="T628" i="4"/>
  <c r="T631" i="4"/>
  <c r="T634" i="4"/>
  <c r="T637" i="4"/>
  <c r="T640" i="4"/>
  <c r="T643" i="4"/>
  <c r="T646" i="4"/>
  <c r="T649" i="4"/>
  <c r="T652" i="4"/>
  <c r="T655" i="4"/>
  <c r="T658" i="4"/>
  <c r="T661" i="4"/>
  <c r="T664" i="4"/>
  <c r="T667" i="4"/>
  <c r="T670" i="4"/>
  <c r="T673" i="4"/>
  <c r="T676" i="4"/>
  <c r="T679" i="4"/>
  <c r="T682" i="4"/>
  <c r="T685" i="4"/>
  <c r="T688" i="4"/>
  <c r="T691" i="4"/>
  <c r="T694" i="4"/>
  <c r="T697" i="4"/>
  <c r="T700" i="4"/>
  <c r="T703" i="4"/>
  <c r="T706" i="4"/>
  <c r="T709" i="4"/>
  <c r="T712" i="4"/>
  <c r="U428" i="4"/>
  <c r="U455" i="4"/>
  <c r="S461" i="4"/>
  <c r="V465" i="4"/>
  <c r="U469" i="4"/>
  <c r="U472" i="4"/>
  <c r="U475" i="4"/>
  <c r="U478" i="4"/>
  <c r="U481" i="4"/>
  <c r="U484" i="4"/>
  <c r="U487" i="4"/>
  <c r="U490" i="4"/>
  <c r="U493" i="4"/>
  <c r="U496" i="4"/>
  <c r="U499" i="4"/>
  <c r="U502" i="4"/>
  <c r="U505" i="4"/>
  <c r="U508" i="4"/>
  <c r="U511" i="4"/>
  <c r="U514" i="4"/>
  <c r="U517" i="4"/>
  <c r="U520" i="4"/>
  <c r="U523" i="4"/>
  <c r="U526" i="4"/>
  <c r="U529" i="4"/>
  <c r="U532" i="4"/>
  <c r="U535" i="4"/>
  <c r="U538" i="4"/>
  <c r="U541" i="4"/>
  <c r="U544" i="4"/>
  <c r="U547" i="4"/>
  <c r="U550" i="4"/>
  <c r="U553" i="4"/>
  <c r="U556" i="4"/>
  <c r="U559" i="4"/>
  <c r="U562" i="4"/>
  <c r="U565" i="4"/>
  <c r="U568" i="4"/>
  <c r="U571" i="4"/>
  <c r="U574" i="4"/>
  <c r="U577" i="4"/>
  <c r="U580" i="4"/>
  <c r="U583" i="4"/>
  <c r="U586" i="4"/>
  <c r="U589" i="4"/>
  <c r="U592" i="4"/>
  <c r="U595" i="4"/>
  <c r="U598" i="4"/>
  <c r="U601" i="4"/>
  <c r="U604" i="4"/>
  <c r="U607" i="4"/>
  <c r="U610" i="4"/>
  <c r="U613" i="4"/>
  <c r="U616" i="4"/>
  <c r="U619" i="4"/>
  <c r="U622" i="4"/>
  <c r="U625" i="4"/>
  <c r="U628" i="4"/>
  <c r="U631" i="4"/>
  <c r="U634" i="4"/>
  <c r="U637" i="4"/>
  <c r="U640" i="4"/>
  <c r="U643" i="4"/>
  <c r="U646" i="4"/>
  <c r="U649" i="4"/>
  <c r="U652" i="4"/>
  <c r="U655" i="4"/>
  <c r="U658" i="4"/>
  <c r="U661" i="4"/>
  <c r="U664" i="4"/>
  <c r="U667" i="4"/>
  <c r="U670" i="4"/>
  <c r="U673" i="4"/>
  <c r="U676" i="4"/>
  <c r="U679" i="4"/>
  <c r="U682" i="4"/>
  <c r="U685" i="4"/>
  <c r="U688" i="4"/>
  <c r="U691" i="4"/>
  <c r="U694" i="4"/>
  <c r="U697" i="4"/>
  <c r="U700" i="4"/>
  <c r="U703" i="4"/>
  <c r="U706" i="4"/>
  <c r="U709" i="4"/>
  <c r="U431" i="4"/>
  <c r="T456" i="4"/>
  <c r="T461" i="4"/>
  <c r="V466" i="4"/>
  <c r="V469" i="4"/>
  <c r="V472" i="4"/>
  <c r="V475" i="4"/>
  <c r="V478" i="4"/>
  <c r="V481" i="4"/>
  <c r="V484" i="4"/>
  <c r="V487" i="4"/>
  <c r="V490" i="4"/>
  <c r="V493" i="4"/>
  <c r="V496" i="4"/>
  <c r="V499" i="4"/>
  <c r="V502" i="4"/>
  <c r="V505" i="4"/>
  <c r="V508" i="4"/>
  <c r="V511" i="4"/>
  <c r="V514" i="4"/>
  <c r="V517" i="4"/>
  <c r="V520" i="4"/>
  <c r="V523" i="4"/>
  <c r="V526" i="4"/>
  <c r="V529" i="4"/>
  <c r="V532" i="4"/>
  <c r="V535" i="4"/>
  <c r="V538" i="4"/>
  <c r="V541" i="4"/>
  <c r="V544" i="4"/>
  <c r="V547" i="4"/>
  <c r="V550" i="4"/>
  <c r="V553" i="4"/>
  <c r="V556" i="4"/>
  <c r="V559" i="4"/>
  <c r="V562" i="4"/>
  <c r="V565" i="4"/>
  <c r="V568" i="4"/>
  <c r="V571" i="4"/>
  <c r="V574" i="4"/>
  <c r="V577" i="4"/>
  <c r="V580" i="4"/>
  <c r="V583" i="4"/>
  <c r="V586" i="4"/>
  <c r="V589" i="4"/>
  <c r="V592" i="4"/>
  <c r="V595" i="4"/>
  <c r="V598" i="4"/>
  <c r="V601" i="4"/>
  <c r="V604" i="4"/>
  <c r="V607" i="4"/>
  <c r="V610" i="4"/>
  <c r="V613" i="4"/>
  <c r="V616" i="4"/>
  <c r="V619" i="4"/>
  <c r="V622" i="4"/>
  <c r="V625" i="4"/>
  <c r="V628" i="4"/>
  <c r="V631" i="4"/>
  <c r="V634" i="4"/>
  <c r="V637" i="4"/>
  <c r="V640" i="4"/>
  <c r="V643" i="4"/>
  <c r="V646" i="4"/>
  <c r="V649" i="4"/>
  <c r="V652" i="4"/>
  <c r="V655" i="4"/>
  <c r="V658" i="4"/>
  <c r="V661" i="4"/>
  <c r="V664" i="4"/>
  <c r="V667" i="4"/>
  <c r="V670" i="4"/>
  <c r="V673" i="4"/>
  <c r="V676" i="4"/>
  <c r="V679" i="4"/>
  <c r="V682" i="4"/>
  <c r="V685" i="4"/>
  <c r="V688" i="4"/>
  <c r="V691" i="4"/>
  <c r="V694" i="4"/>
  <c r="V697" i="4"/>
  <c r="V700" i="4"/>
  <c r="V703" i="4"/>
  <c r="V706" i="4"/>
  <c r="U434" i="4"/>
  <c r="U456" i="4"/>
  <c r="U461" i="4"/>
  <c r="S467" i="4"/>
  <c r="S470" i="4"/>
  <c r="S473" i="4"/>
  <c r="S476" i="4"/>
  <c r="S479" i="4"/>
  <c r="S482" i="4"/>
  <c r="S485" i="4"/>
  <c r="S488" i="4"/>
  <c r="S491" i="4"/>
  <c r="S494" i="4"/>
  <c r="S497" i="4"/>
  <c r="S500" i="4"/>
  <c r="S503" i="4"/>
  <c r="S506" i="4"/>
  <c r="S509" i="4"/>
  <c r="S512" i="4"/>
  <c r="S515" i="4"/>
  <c r="S518" i="4"/>
  <c r="S521" i="4"/>
  <c r="S524" i="4"/>
  <c r="S527" i="4"/>
  <c r="S530" i="4"/>
  <c r="S533" i="4"/>
  <c r="S536" i="4"/>
  <c r="S539" i="4"/>
  <c r="S542" i="4"/>
  <c r="S545" i="4"/>
  <c r="S548" i="4"/>
  <c r="S551" i="4"/>
  <c r="S554" i="4"/>
  <c r="S557" i="4"/>
  <c r="S560" i="4"/>
  <c r="S563" i="4"/>
  <c r="S566" i="4"/>
  <c r="S569" i="4"/>
  <c r="S572" i="4"/>
  <c r="S575" i="4"/>
  <c r="S578" i="4"/>
  <c r="S581" i="4"/>
  <c r="S584" i="4"/>
  <c r="S587" i="4"/>
  <c r="S590" i="4"/>
  <c r="S593" i="4"/>
  <c r="S596" i="4"/>
  <c r="S599" i="4"/>
  <c r="S602" i="4"/>
  <c r="S605" i="4"/>
  <c r="S608" i="4"/>
  <c r="S611" i="4"/>
  <c r="S614" i="4"/>
  <c r="S617" i="4"/>
  <c r="S620" i="4"/>
  <c r="S623" i="4"/>
  <c r="S626" i="4"/>
  <c r="S629" i="4"/>
  <c r="S632" i="4"/>
  <c r="S635" i="4"/>
  <c r="S638" i="4"/>
  <c r="S641" i="4"/>
  <c r="S644" i="4"/>
  <c r="S647" i="4"/>
  <c r="S650" i="4"/>
  <c r="S653" i="4"/>
  <c r="S656" i="4"/>
  <c r="S659" i="4"/>
  <c r="S662" i="4"/>
  <c r="S665" i="4"/>
  <c r="S668" i="4"/>
  <c r="S671" i="4"/>
  <c r="S674" i="4"/>
  <c r="S677" i="4"/>
  <c r="S680" i="4"/>
  <c r="S683" i="4"/>
  <c r="S686" i="4"/>
  <c r="S689" i="4"/>
  <c r="S692" i="4"/>
  <c r="S695" i="4"/>
  <c r="S698" i="4"/>
  <c r="S701" i="4"/>
  <c r="S704" i="4"/>
  <c r="S707" i="4"/>
  <c r="S710" i="4"/>
  <c r="S713" i="4"/>
  <c r="S716" i="4"/>
  <c r="S719" i="4"/>
  <c r="S715" i="4"/>
  <c r="U719" i="4"/>
  <c r="U722" i="4"/>
  <c r="U725" i="4"/>
  <c r="U728" i="4"/>
  <c r="U731" i="4"/>
  <c r="U734" i="4"/>
  <c r="U737" i="4"/>
  <c r="U740" i="4"/>
  <c r="U743" i="4"/>
  <c r="U746" i="4"/>
  <c r="U749" i="4"/>
  <c r="U752" i="4"/>
  <c r="U755" i="4"/>
  <c r="U758" i="4"/>
  <c r="U761" i="4"/>
  <c r="U764" i="4"/>
  <c r="U767" i="4"/>
  <c r="U770" i="4"/>
  <c r="U773" i="4"/>
  <c r="U776" i="4"/>
  <c r="U779" i="4"/>
  <c r="U782" i="4"/>
  <c r="U785" i="4"/>
  <c r="U788" i="4"/>
  <c r="U791" i="4"/>
  <c r="U794" i="4"/>
  <c r="U797" i="4"/>
  <c r="U800" i="4"/>
  <c r="U803" i="4"/>
  <c r="U806" i="4"/>
  <c r="U809" i="4"/>
  <c r="U812" i="4"/>
  <c r="U815" i="4"/>
  <c r="U818" i="4"/>
  <c r="U821" i="4"/>
  <c r="U824" i="4"/>
  <c r="U827" i="4"/>
  <c r="U830" i="4"/>
  <c r="U833" i="4"/>
  <c r="U836" i="4"/>
  <c r="U839" i="4"/>
  <c r="U842" i="4"/>
  <c r="U845" i="4"/>
  <c r="U848" i="4"/>
  <c r="U851" i="4"/>
  <c r="U854" i="4"/>
  <c r="U857" i="4"/>
  <c r="U860" i="4"/>
  <c r="U863" i="4"/>
  <c r="U866" i="4"/>
  <c r="U869" i="4"/>
  <c r="U872" i="4"/>
  <c r="U875" i="4"/>
  <c r="U878" i="4"/>
  <c r="U881" i="4"/>
  <c r="U884" i="4"/>
  <c r="U887" i="4"/>
  <c r="U890" i="4"/>
  <c r="U893" i="4"/>
  <c r="U896" i="4"/>
  <c r="U899" i="4"/>
  <c r="U902" i="4"/>
  <c r="U905" i="4"/>
  <c r="U908" i="4"/>
  <c r="U911" i="4"/>
  <c r="U914" i="4"/>
  <c r="U917" i="4"/>
  <c r="U920" i="4"/>
  <c r="U923" i="4"/>
  <c r="U926" i="4"/>
  <c r="U929" i="4"/>
  <c r="U932" i="4"/>
  <c r="U935" i="4"/>
  <c r="U938" i="4"/>
  <c r="U941" i="4"/>
  <c r="U944" i="4"/>
  <c r="U947" i="4"/>
  <c r="U950" i="4"/>
  <c r="U953" i="4"/>
  <c r="U956" i="4"/>
  <c r="U959" i="4"/>
  <c r="U962" i="4"/>
  <c r="U965" i="4"/>
  <c r="U968" i="4"/>
  <c r="U971" i="4"/>
  <c r="U974" i="4"/>
  <c r="U977" i="4"/>
  <c r="U980" i="4"/>
  <c r="U983" i="4"/>
  <c r="U986" i="4"/>
  <c r="U989" i="4"/>
  <c r="U992" i="4"/>
  <c r="U995" i="4"/>
  <c r="U998" i="4"/>
  <c r="U1001" i="4"/>
  <c r="U1004" i="4"/>
  <c r="U1007" i="4"/>
  <c r="U1010" i="4"/>
  <c r="U1013" i="4"/>
  <c r="U1016" i="4"/>
  <c r="U1019" i="4"/>
  <c r="U1022" i="4"/>
  <c r="U1025" i="4"/>
  <c r="U1028" i="4"/>
  <c r="U1031" i="4"/>
  <c r="U1034" i="4"/>
  <c r="U1037" i="4"/>
  <c r="U1040" i="4"/>
  <c r="U1043" i="4"/>
  <c r="U1046" i="4"/>
  <c r="U1049" i="4"/>
  <c r="U1052" i="4"/>
  <c r="U1055" i="4"/>
  <c r="U1058" i="4"/>
  <c r="U1061" i="4"/>
  <c r="U1064" i="4"/>
  <c r="U1067" i="4"/>
  <c r="U1070" i="4"/>
  <c r="U1073" i="4"/>
  <c r="U1076" i="4"/>
  <c r="U1079" i="4"/>
  <c r="U1082" i="4"/>
  <c r="U1085" i="4"/>
  <c r="U1088" i="4"/>
  <c r="U1091" i="4"/>
  <c r="U1094" i="4"/>
  <c r="U1097" i="4"/>
  <c r="U1100" i="4"/>
  <c r="U1103" i="4"/>
  <c r="U1106" i="4"/>
  <c r="U1109" i="4"/>
  <c r="U1112" i="4"/>
  <c r="U1115" i="4"/>
  <c r="U1118" i="4"/>
  <c r="U1121" i="4"/>
  <c r="U1124" i="4"/>
  <c r="U1127" i="4"/>
  <c r="U1130" i="4"/>
  <c r="U1133" i="4"/>
  <c r="U1136" i="4"/>
  <c r="U1139" i="4"/>
  <c r="U1142" i="4"/>
  <c r="U1145" i="4"/>
  <c r="U1148" i="4"/>
  <c r="U1151" i="4"/>
  <c r="U1154" i="4"/>
  <c r="U1157" i="4"/>
  <c r="U1160" i="4"/>
  <c r="U1163" i="4"/>
  <c r="U1166" i="4"/>
  <c r="U1169" i="4"/>
  <c r="U1172" i="4"/>
  <c r="U1175" i="4"/>
  <c r="U1178" i="4"/>
  <c r="U1181" i="4"/>
  <c r="U1184" i="4"/>
  <c r="U1187" i="4"/>
  <c r="U1190" i="4"/>
  <c r="U1193" i="4"/>
  <c r="U1196" i="4"/>
  <c r="U1199" i="4"/>
  <c r="U1202" i="4"/>
  <c r="U1205" i="4"/>
  <c r="U1208" i="4"/>
  <c r="U1211" i="4"/>
  <c r="U1214" i="4"/>
  <c r="U1217" i="4"/>
  <c r="U1220" i="4"/>
  <c r="U1223" i="4"/>
  <c r="T715" i="4"/>
  <c r="V719" i="4"/>
  <c r="V722" i="4"/>
  <c r="V725" i="4"/>
  <c r="V728" i="4"/>
  <c r="V731" i="4"/>
  <c r="V734" i="4"/>
  <c r="V737" i="4"/>
  <c r="V740" i="4"/>
  <c r="V743" i="4"/>
  <c r="V746" i="4"/>
  <c r="V749" i="4"/>
  <c r="V752" i="4"/>
  <c r="V755" i="4"/>
  <c r="V758" i="4"/>
  <c r="V761" i="4"/>
  <c r="V764" i="4"/>
  <c r="V767" i="4"/>
  <c r="V770" i="4"/>
  <c r="V773" i="4"/>
  <c r="V776" i="4"/>
  <c r="V779" i="4"/>
  <c r="V782" i="4"/>
  <c r="V785" i="4"/>
  <c r="V788" i="4"/>
  <c r="V791" i="4"/>
  <c r="V794" i="4"/>
  <c r="V797" i="4"/>
  <c r="V800" i="4"/>
  <c r="V803" i="4"/>
  <c r="V806" i="4"/>
  <c r="V809" i="4"/>
  <c r="V812" i="4"/>
  <c r="V815" i="4"/>
  <c r="V818" i="4"/>
  <c r="V821" i="4"/>
  <c r="V824" i="4"/>
  <c r="V827" i="4"/>
  <c r="V830" i="4"/>
  <c r="V833" i="4"/>
  <c r="V836" i="4"/>
  <c r="V839" i="4"/>
  <c r="V842" i="4"/>
  <c r="V845" i="4"/>
  <c r="V848" i="4"/>
  <c r="V851" i="4"/>
  <c r="V854" i="4"/>
  <c r="V857" i="4"/>
  <c r="V860" i="4"/>
  <c r="V863" i="4"/>
  <c r="V866" i="4"/>
  <c r="V869" i="4"/>
  <c r="V872" i="4"/>
  <c r="V875" i="4"/>
  <c r="V878" i="4"/>
  <c r="V881" i="4"/>
  <c r="V884" i="4"/>
  <c r="V887" i="4"/>
  <c r="V890" i="4"/>
  <c r="V893" i="4"/>
  <c r="V896" i="4"/>
  <c r="V899" i="4"/>
  <c r="V902" i="4"/>
  <c r="V905" i="4"/>
  <c r="V908" i="4"/>
  <c r="V911" i="4"/>
  <c r="V914" i="4"/>
  <c r="V917" i="4"/>
  <c r="V920" i="4"/>
  <c r="V923" i="4"/>
  <c r="V926" i="4"/>
  <c r="V929" i="4"/>
  <c r="V932" i="4"/>
  <c r="V935" i="4"/>
  <c r="V938" i="4"/>
  <c r="V941" i="4"/>
  <c r="V944" i="4"/>
  <c r="V947" i="4"/>
  <c r="V950" i="4"/>
  <c r="V953" i="4"/>
  <c r="V956" i="4"/>
  <c r="V959" i="4"/>
  <c r="V962" i="4"/>
  <c r="V965" i="4"/>
  <c r="V968" i="4"/>
  <c r="V971" i="4"/>
  <c r="V974" i="4"/>
  <c r="V977" i="4"/>
  <c r="V980" i="4"/>
  <c r="V983" i="4"/>
  <c r="V986" i="4"/>
  <c r="V989" i="4"/>
  <c r="V992" i="4"/>
  <c r="V995" i="4"/>
  <c r="V998" i="4"/>
  <c r="V1001" i="4"/>
  <c r="V1004" i="4"/>
  <c r="V1007" i="4"/>
  <c r="V1010" i="4"/>
  <c r="V1013" i="4"/>
  <c r="V1016" i="4"/>
  <c r="V1019" i="4"/>
  <c r="V1022" i="4"/>
  <c r="V1025" i="4"/>
  <c r="V1028" i="4"/>
  <c r="V1031" i="4"/>
  <c r="V1034" i="4"/>
  <c r="V1037" i="4"/>
  <c r="V1040" i="4"/>
  <c r="V1043" i="4"/>
  <c r="V1046" i="4"/>
  <c r="V1049" i="4"/>
  <c r="V1052" i="4"/>
  <c r="V1055" i="4"/>
  <c r="V1058" i="4"/>
  <c r="V1061" i="4"/>
  <c r="V1064" i="4"/>
  <c r="V1067" i="4"/>
  <c r="V1070" i="4"/>
  <c r="V1073" i="4"/>
  <c r="V1076" i="4"/>
  <c r="V1079" i="4"/>
  <c r="V1082" i="4"/>
  <c r="V1085" i="4"/>
  <c r="V1088" i="4"/>
  <c r="V1091" i="4"/>
  <c r="V1094" i="4"/>
  <c r="V1097" i="4"/>
  <c r="V1100" i="4"/>
  <c r="V1103" i="4"/>
  <c r="V1106" i="4"/>
  <c r="V1109" i="4"/>
  <c r="V1112" i="4"/>
  <c r="V1115" i="4"/>
  <c r="V1118" i="4"/>
  <c r="V1121" i="4"/>
  <c r="V1124" i="4"/>
  <c r="V1127" i="4"/>
  <c r="V1130" i="4"/>
  <c r="V1133" i="4"/>
  <c r="V1136" i="4"/>
  <c r="V1139" i="4"/>
  <c r="V1142" i="4"/>
  <c r="V1145" i="4"/>
  <c r="V1148" i="4"/>
  <c r="V1151" i="4"/>
  <c r="V1154" i="4"/>
  <c r="V1157" i="4"/>
  <c r="V1160" i="4"/>
  <c r="V1163" i="4"/>
  <c r="V1166" i="4"/>
  <c r="V1169" i="4"/>
  <c r="V1172" i="4"/>
  <c r="V1175" i="4"/>
  <c r="V1178" i="4"/>
  <c r="V1181" i="4"/>
  <c r="V1184" i="4"/>
  <c r="V1187" i="4"/>
  <c r="V1190" i="4"/>
  <c r="V1193" i="4"/>
  <c r="V1196" i="4"/>
  <c r="V1199" i="4"/>
  <c r="V1202" i="4"/>
  <c r="V1205" i="4"/>
  <c r="V1208" i="4"/>
  <c r="V1211" i="4"/>
  <c r="U715" i="4"/>
  <c r="S720" i="4"/>
  <c r="S723" i="4"/>
  <c r="S726" i="4"/>
  <c r="S729" i="4"/>
  <c r="S732" i="4"/>
  <c r="S735" i="4"/>
  <c r="S738" i="4"/>
  <c r="S741" i="4"/>
  <c r="S744" i="4"/>
  <c r="S747" i="4"/>
  <c r="S750" i="4"/>
  <c r="S753" i="4"/>
  <c r="S756" i="4"/>
  <c r="S759" i="4"/>
  <c r="S762" i="4"/>
  <c r="S765" i="4"/>
  <c r="S768" i="4"/>
  <c r="S771" i="4"/>
  <c r="S774" i="4"/>
  <c r="S777" i="4"/>
  <c r="S780" i="4"/>
  <c r="S783" i="4"/>
  <c r="S786" i="4"/>
  <c r="S789" i="4"/>
  <c r="S792" i="4"/>
  <c r="S795" i="4"/>
  <c r="S798" i="4"/>
  <c r="S801" i="4"/>
  <c r="S804" i="4"/>
  <c r="S807" i="4"/>
  <c r="S810" i="4"/>
  <c r="S813" i="4"/>
  <c r="S816" i="4"/>
  <c r="S819" i="4"/>
  <c r="S822" i="4"/>
  <c r="S825" i="4"/>
  <c r="S828" i="4"/>
  <c r="S831" i="4"/>
  <c r="S834" i="4"/>
  <c r="S837" i="4"/>
  <c r="S840" i="4"/>
  <c r="S843" i="4"/>
  <c r="S846" i="4"/>
  <c r="S849" i="4"/>
  <c r="S852" i="4"/>
  <c r="S855" i="4"/>
  <c r="S858" i="4"/>
  <c r="S861" i="4"/>
  <c r="S864" i="4"/>
  <c r="S867" i="4"/>
  <c r="S870" i="4"/>
  <c r="S873" i="4"/>
  <c r="S876" i="4"/>
  <c r="S879" i="4"/>
  <c r="S882" i="4"/>
  <c r="S885" i="4"/>
  <c r="S888" i="4"/>
  <c r="S891" i="4"/>
  <c r="S894" i="4"/>
  <c r="S897" i="4"/>
  <c r="S900" i="4"/>
  <c r="S903" i="4"/>
  <c r="S906" i="4"/>
  <c r="S909" i="4"/>
  <c r="S912" i="4"/>
  <c r="S915" i="4"/>
  <c r="S918" i="4"/>
  <c r="S921" i="4"/>
  <c r="S924" i="4"/>
  <c r="S927" i="4"/>
  <c r="S930" i="4"/>
  <c r="S933" i="4"/>
  <c r="S936" i="4"/>
  <c r="S939" i="4"/>
  <c r="S942" i="4"/>
  <c r="S945" i="4"/>
  <c r="S948" i="4"/>
  <c r="S951" i="4"/>
  <c r="S954" i="4"/>
  <c r="S957" i="4"/>
  <c r="S960" i="4"/>
  <c r="S963" i="4"/>
  <c r="S966" i="4"/>
  <c r="S969" i="4"/>
  <c r="S972" i="4"/>
  <c r="S975" i="4"/>
  <c r="S978" i="4"/>
  <c r="S981" i="4"/>
  <c r="S984" i="4"/>
  <c r="S987" i="4"/>
  <c r="S990" i="4"/>
  <c r="S993" i="4"/>
  <c r="S996" i="4"/>
  <c r="S999" i="4"/>
  <c r="S1002" i="4"/>
  <c r="S1005" i="4"/>
  <c r="S1008" i="4"/>
  <c r="S1011" i="4"/>
  <c r="S1014" i="4"/>
  <c r="S1017" i="4"/>
  <c r="S1020" i="4"/>
  <c r="S1023" i="4"/>
  <c r="S1026" i="4"/>
  <c r="S1029" i="4"/>
  <c r="S1032" i="4"/>
  <c r="S1035" i="4"/>
  <c r="S1038" i="4"/>
  <c r="S1041" i="4"/>
  <c r="S1044" i="4"/>
  <c r="S1047" i="4"/>
  <c r="S1050" i="4"/>
  <c r="S1053" i="4"/>
  <c r="S1056" i="4"/>
  <c r="S1059" i="4"/>
  <c r="S1062" i="4"/>
  <c r="S1065" i="4"/>
  <c r="S1068" i="4"/>
  <c r="S1071" i="4"/>
  <c r="S1074" i="4"/>
  <c r="S1077" i="4"/>
  <c r="S1080" i="4"/>
  <c r="S1083" i="4"/>
  <c r="S1086" i="4"/>
  <c r="S1089" i="4"/>
  <c r="S1092" i="4"/>
  <c r="S1095" i="4"/>
  <c r="S1098" i="4"/>
  <c r="S1101" i="4"/>
  <c r="S1104" i="4"/>
  <c r="S1107" i="4"/>
  <c r="S1110" i="4"/>
  <c r="S1113" i="4"/>
  <c r="S1116" i="4"/>
  <c r="S1119" i="4"/>
  <c r="S1122" i="4"/>
  <c r="S1125" i="4"/>
  <c r="S1128" i="4"/>
  <c r="S1131" i="4"/>
  <c r="S1134" i="4"/>
  <c r="S1137" i="4"/>
  <c r="S1140" i="4"/>
  <c r="S1143" i="4"/>
  <c r="S1146" i="4"/>
  <c r="S1149" i="4"/>
  <c r="S1152" i="4"/>
  <c r="S1155" i="4"/>
  <c r="S1158" i="4"/>
  <c r="S1161" i="4"/>
  <c r="S1164" i="4"/>
  <c r="S1167" i="4"/>
  <c r="S1170" i="4"/>
  <c r="S1173" i="4"/>
  <c r="S1176" i="4"/>
  <c r="S1179" i="4"/>
  <c r="S1182" i="4"/>
  <c r="S1185" i="4"/>
  <c r="S1188" i="4"/>
  <c r="S1191" i="4"/>
  <c r="S1194" i="4"/>
  <c r="S1197" i="4"/>
  <c r="S1200" i="4"/>
  <c r="S1203" i="4"/>
  <c r="S1206" i="4"/>
  <c r="V715" i="4"/>
  <c r="T720" i="4"/>
  <c r="T723" i="4"/>
  <c r="T726" i="4"/>
  <c r="T729" i="4"/>
  <c r="T732" i="4"/>
  <c r="T735" i="4"/>
  <c r="T738" i="4"/>
  <c r="T741" i="4"/>
  <c r="T744" i="4"/>
  <c r="T747" i="4"/>
  <c r="T750" i="4"/>
  <c r="T753" i="4"/>
  <c r="T756" i="4"/>
  <c r="T759" i="4"/>
  <c r="T762" i="4"/>
  <c r="T765" i="4"/>
  <c r="T768" i="4"/>
  <c r="T771" i="4"/>
  <c r="T774" i="4"/>
  <c r="T777" i="4"/>
  <c r="T780" i="4"/>
  <c r="T783" i="4"/>
  <c r="T786" i="4"/>
  <c r="T789" i="4"/>
  <c r="T792" i="4"/>
  <c r="T795" i="4"/>
  <c r="T798" i="4"/>
  <c r="T801" i="4"/>
  <c r="T804" i="4"/>
  <c r="T807" i="4"/>
  <c r="T810" i="4"/>
  <c r="T813" i="4"/>
  <c r="T816" i="4"/>
  <c r="T819" i="4"/>
  <c r="T822" i="4"/>
  <c r="T825" i="4"/>
  <c r="T828" i="4"/>
  <c r="T831" i="4"/>
  <c r="T834" i="4"/>
  <c r="T837" i="4"/>
  <c r="T840" i="4"/>
  <c r="T843" i="4"/>
  <c r="T846" i="4"/>
  <c r="T849" i="4"/>
  <c r="T852" i="4"/>
  <c r="T855" i="4"/>
  <c r="T858" i="4"/>
  <c r="T861" i="4"/>
  <c r="T864" i="4"/>
  <c r="T867" i="4"/>
  <c r="T870" i="4"/>
  <c r="T873" i="4"/>
  <c r="T876" i="4"/>
  <c r="T879" i="4"/>
  <c r="T882" i="4"/>
  <c r="T885" i="4"/>
  <c r="T888" i="4"/>
  <c r="T891" i="4"/>
  <c r="T894" i="4"/>
  <c r="T897" i="4"/>
  <c r="T900" i="4"/>
  <c r="T903" i="4"/>
  <c r="T906" i="4"/>
  <c r="T909" i="4"/>
  <c r="T912" i="4"/>
  <c r="T915" i="4"/>
  <c r="T918" i="4"/>
  <c r="T921" i="4"/>
  <c r="T924" i="4"/>
  <c r="T927" i="4"/>
  <c r="T930" i="4"/>
  <c r="T933" i="4"/>
  <c r="T936" i="4"/>
  <c r="T939" i="4"/>
  <c r="T942" i="4"/>
  <c r="T945" i="4"/>
  <c r="T948" i="4"/>
  <c r="T951" i="4"/>
  <c r="T954" i="4"/>
  <c r="T957" i="4"/>
  <c r="T960" i="4"/>
  <c r="T963" i="4"/>
  <c r="T966" i="4"/>
  <c r="T969" i="4"/>
  <c r="T972" i="4"/>
  <c r="T975" i="4"/>
  <c r="T978" i="4"/>
  <c r="T981" i="4"/>
  <c r="T984" i="4"/>
  <c r="T987" i="4"/>
  <c r="T990" i="4"/>
  <c r="T993" i="4"/>
  <c r="T996" i="4"/>
  <c r="T999" i="4"/>
  <c r="T1002" i="4"/>
  <c r="T1005" i="4"/>
  <c r="T1008" i="4"/>
  <c r="T1011" i="4"/>
  <c r="T1014" i="4"/>
  <c r="T1017" i="4"/>
  <c r="T1020" i="4"/>
  <c r="T1023" i="4"/>
  <c r="T1026" i="4"/>
  <c r="T1029" i="4"/>
  <c r="T1032" i="4"/>
  <c r="T1035" i="4"/>
  <c r="T1038" i="4"/>
  <c r="T1041" i="4"/>
  <c r="T1044" i="4"/>
  <c r="T1047" i="4"/>
  <c r="T1050" i="4"/>
  <c r="T1053" i="4"/>
  <c r="T1056" i="4"/>
  <c r="T1059" i="4"/>
  <c r="T1062" i="4"/>
  <c r="T1065" i="4"/>
  <c r="T1068" i="4"/>
  <c r="T1071" i="4"/>
  <c r="T1074" i="4"/>
  <c r="T1077" i="4"/>
  <c r="T1080" i="4"/>
  <c r="T1083" i="4"/>
  <c r="T1086" i="4"/>
  <c r="T1089" i="4"/>
  <c r="T1092" i="4"/>
  <c r="T1095" i="4"/>
  <c r="T1098" i="4"/>
  <c r="T1101" i="4"/>
  <c r="T1104" i="4"/>
  <c r="T1107" i="4"/>
  <c r="T1110" i="4"/>
  <c r="T1113" i="4"/>
  <c r="T1116" i="4"/>
  <c r="T1119" i="4"/>
  <c r="T1122" i="4"/>
  <c r="T1125" i="4"/>
  <c r="T1128" i="4"/>
  <c r="T1131" i="4"/>
  <c r="T1134" i="4"/>
  <c r="T1137" i="4"/>
  <c r="T1140" i="4"/>
  <c r="T1143" i="4"/>
  <c r="T1146" i="4"/>
  <c r="T1149" i="4"/>
  <c r="T1152" i="4"/>
  <c r="T1155" i="4"/>
  <c r="T1158" i="4"/>
  <c r="T1161" i="4"/>
  <c r="T1164" i="4"/>
  <c r="T1167" i="4"/>
  <c r="T1170" i="4"/>
  <c r="T1173" i="4"/>
  <c r="T1176" i="4"/>
  <c r="T1179" i="4"/>
  <c r="T1182" i="4"/>
  <c r="T1185" i="4"/>
  <c r="T1188" i="4"/>
  <c r="T1191" i="4"/>
  <c r="T1194" i="4"/>
  <c r="T1197" i="4"/>
  <c r="T1200" i="4"/>
  <c r="T1203" i="4"/>
  <c r="T1206" i="4"/>
  <c r="V709" i="4"/>
  <c r="U716" i="4"/>
  <c r="U720" i="4"/>
  <c r="U723" i="4"/>
  <c r="U726" i="4"/>
  <c r="U729" i="4"/>
  <c r="U732" i="4"/>
  <c r="U735" i="4"/>
  <c r="U738" i="4"/>
  <c r="U741" i="4"/>
  <c r="U744" i="4"/>
  <c r="U747" i="4"/>
  <c r="U750" i="4"/>
  <c r="U753" i="4"/>
  <c r="U756" i="4"/>
  <c r="U759" i="4"/>
  <c r="U762" i="4"/>
  <c r="U765" i="4"/>
  <c r="U768" i="4"/>
  <c r="U771" i="4"/>
  <c r="U774" i="4"/>
  <c r="U777" i="4"/>
  <c r="U780" i="4"/>
  <c r="U783" i="4"/>
  <c r="U786" i="4"/>
  <c r="U789" i="4"/>
  <c r="U792" i="4"/>
  <c r="U795" i="4"/>
  <c r="U798" i="4"/>
  <c r="U801" i="4"/>
  <c r="U804" i="4"/>
  <c r="U807" i="4"/>
  <c r="U810" i="4"/>
  <c r="U813" i="4"/>
  <c r="U816" i="4"/>
  <c r="U819" i="4"/>
  <c r="U822" i="4"/>
  <c r="U825" i="4"/>
  <c r="U828" i="4"/>
  <c r="U831" i="4"/>
  <c r="U834" i="4"/>
  <c r="U837" i="4"/>
  <c r="U840" i="4"/>
  <c r="U843" i="4"/>
  <c r="U846" i="4"/>
  <c r="U849" i="4"/>
  <c r="U852" i="4"/>
  <c r="U855" i="4"/>
  <c r="U858" i="4"/>
  <c r="U861" i="4"/>
  <c r="U864" i="4"/>
  <c r="U867" i="4"/>
  <c r="U870" i="4"/>
  <c r="U873" i="4"/>
  <c r="U876" i="4"/>
  <c r="U879" i="4"/>
  <c r="U882" i="4"/>
  <c r="U885" i="4"/>
  <c r="U888" i="4"/>
  <c r="U891" i="4"/>
  <c r="U894" i="4"/>
  <c r="U897" i="4"/>
  <c r="U900" i="4"/>
  <c r="U903" i="4"/>
  <c r="U906" i="4"/>
  <c r="U909" i="4"/>
  <c r="U912" i="4"/>
  <c r="U915" i="4"/>
  <c r="U918" i="4"/>
  <c r="U921" i="4"/>
  <c r="U924" i="4"/>
  <c r="U927" i="4"/>
  <c r="U930" i="4"/>
  <c r="U933" i="4"/>
  <c r="U936" i="4"/>
  <c r="U939" i="4"/>
  <c r="U942" i="4"/>
  <c r="U945" i="4"/>
  <c r="U948" i="4"/>
  <c r="U951" i="4"/>
  <c r="U954" i="4"/>
  <c r="U957" i="4"/>
  <c r="U960" i="4"/>
  <c r="U963" i="4"/>
  <c r="U966" i="4"/>
  <c r="U969" i="4"/>
  <c r="U972" i="4"/>
  <c r="U975" i="4"/>
  <c r="U978" i="4"/>
  <c r="U981" i="4"/>
  <c r="U984" i="4"/>
  <c r="U987" i="4"/>
  <c r="U990" i="4"/>
  <c r="U993" i="4"/>
  <c r="U996" i="4"/>
  <c r="U999" i="4"/>
  <c r="U1002" i="4"/>
  <c r="U1005" i="4"/>
  <c r="U1008" i="4"/>
  <c r="U1011" i="4"/>
  <c r="U1014" i="4"/>
  <c r="U1017" i="4"/>
  <c r="U1020" i="4"/>
  <c r="U1023" i="4"/>
  <c r="U1026" i="4"/>
  <c r="U1029" i="4"/>
  <c r="U1032" i="4"/>
  <c r="U1035" i="4"/>
  <c r="U1038" i="4"/>
  <c r="U1041" i="4"/>
  <c r="U1044" i="4"/>
  <c r="U1047" i="4"/>
  <c r="U1050" i="4"/>
  <c r="U1053" i="4"/>
  <c r="U1056" i="4"/>
  <c r="U1059" i="4"/>
  <c r="U1062" i="4"/>
  <c r="U1065" i="4"/>
  <c r="U1068" i="4"/>
  <c r="U1071" i="4"/>
  <c r="U1074" i="4"/>
  <c r="U1077" i="4"/>
  <c r="U1080" i="4"/>
  <c r="U1083" i="4"/>
  <c r="U1086" i="4"/>
  <c r="U1089" i="4"/>
  <c r="U1092" i="4"/>
  <c r="U1095" i="4"/>
  <c r="U1098" i="4"/>
  <c r="U1101" i="4"/>
  <c r="U1104" i="4"/>
  <c r="U1107" i="4"/>
  <c r="U1110" i="4"/>
  <c r="U1113" i="4"/>
  <c r="U1116" i="4"/>
  <c r="U1119" i="4"/>
  <c r="U1122" i="4"/>
  <c r="U1125" i="4"/>
  <c r="U1128" i="4"/>
  <c r="U1131" i="4"/>
  <c r="U1134" i="4"/>
  <c r="U1137" i="4"/>
  <c r="U1140" i="4"/>
  <c r="U1143" i="4"/>
  <c r="U1146" i="4"/>
  <c r="U1149" i="4"/>
  <c r="U1152" i="4"/>
  <c r="U1155" i="4"/>
  <c r="U1158" i="4"/>
  <c r="U1161" i="4"/>
  <c r="U1164" i="4"/>
  <c r="U1167" i="4"/>
  <c r="U1170" i="4"/>
  <c r="U1173" i="4"/>
  <c r="U1176" i="4"/>
  <c r="U1179" i="4"/>
  <c r="U1182" i="4"/>
  <c r="U1185" i="4"/>
  <c r="U1188" i="4"/>
  <c r="U1191" i="4"/>
  <c r="U1194" i="4"/>
  <c r="U1197" i="4"/>
  <c r="U1200" i="4"/>
  <c r="U1203" i="4"/>
  <c r="U1206" i="4"/>
  <c r="U1209" i="4"/>
  <c r="U1212" i="4"/>
  <c r="U1215" i="4"/>
  <c r="U1218" i="4"/>
  <c r="U1221" i="4"/>
  <c r="T711" i="4"/>
  <c r="V716" i="4"/>
  <c r="V720" i="4"/>
  <c r="V723" i="4"/>
  <c r="V726" i="4"/>
  <c r="V729" i="4"/>
  <c r="V732" i="4"/>
  <c r="V735" i="4"/>
  <c r="V738" i="4"/>
  <c r="V741" i="4"/>
  <c r="V744" i="4"/>
  <c r="V747" i="4"/>
  <c r="V750" i="4"/>
  <c r="V753" i="4"/>
  <c r="V756" i="4"/>
  <c r="V759" i="4"/>
  <c r="V762" i="4"/>
  <c r="V765" i="4"/>
  <c r="V768" i="4"/>
  <c r="V771" i="4"/>
  <c r="V774" i="4"/>
  <c r="V777" i="4"/>
  <c r="V780" i="4"/>
  <c r="V783" i="4"/>
  <c r="V786" i="4"/>
  <c r="V789" i="4"/>
  <c r="V792" i="4"/>
  <c r="V795" i="4"/>
  <c r="V798" i="4"/>
  <c r="V801" i="4"/>
  <c r="V804" i="4"/>
  <c r="V807" i="4"/>
  <c r="V810" i="4"/>
  <c r="V813" i="4"/>
  <c r="V816" i="4"/>
  <c r="V819" i="4"/>
  <c r="V822" i="4"/>
  <c r="V825" i="4"/>
  <c r="V828" i="4"/>
  <c r="V831" i="4"/>
  <c r="V834" i="4"/>
  <c r="V837" i="4"/>
  <c r="V840" i="4"/>
  <c r="V843" i="4"/>
  <c r="V846" i="4"/>
  <c r="V849" i="4"/>
  <c r="V852" i="4"/>
  <c r="V855" i="4"/>
  <c r="V858" i="4"/>
  <c r="V861" i="4"/>
  <c r="V864" i="4"/>
  <c r="V867" i="4"/>
  <c r="V870" i="4"/>
  <c r="V873" i="4"/>
  <c r="V876" i="4"/>
  <c r="V879" i="4"/>
  <c r="V882" i="4"/>
  <c r="V885" i="4"/>
  <c r="V888" i="4"/>
  <c r="V891" i="4"/>
  <c r="V894" i="4"/>
  <c r="V897" i="4"/>
  <c r="V900" i="4"/>
  <c r="V903" i="4"/>
  <c r="V906" i="4"/>
  <c r="V909" i="4"/>
  <c r="V912" i="4"/>
  <c r="V915" i="4"/>
  <c r="V918" i="4"/>
  <c r="V921" i="4"/>
  <c r="V924" i="4"/>
  <c r="V927" i="4"/>
  <c r="V930" i="4"/>
  <c r="V933" i="4"/>
  <c r="V936" i="4"/>
  <c r="V939" i="4"/>
  <c r="V942" i="4"/>
  <c r="V945" i="4"/>
  <c r="V948" i="4"/>
  <c r="V951" i="4"/>
  <c r="V954" i="4"/>
  <c r="V957" i="4"/>
  <c r="V960" i="4"/>
  <c r="V963" i="4"/>
  <c r="V966" i="4"/>
  <c r="V969" i="4"/>
  <c r="V972" i="4"/>
  <c r="V975" i="4"/>
  <c r="V978" i="4"/>
  <c r="V981" i="4"/>
  <c r="V984" i="4"/>
  <c r="V987" i="4"/>
  <c r="V990" i="4"/>
  <c r="V993" i="4"/>
  <c r="V996" i="4"/>
  <c r="V999" i="4"/>
  <c r="V1002" i="4"/>
  <c r="V1005" i="4"/>
  <c r="V1008" i="4"/>
  <c r="V1011" i="4"/>
  <c r="V1014" i="4"/>
  <c r="V1017" i="4"/>
  <c r="V1020" i="4"/>
  <c r="V1023" i="4"/>
  <c r="V1026" i="4"/>
  <c r="V1029" i="4"/>
  <c r="V1032" i="4"/>
  <c r="V1035" i="4"/>
  <c r="V1038" i="4"/>
  <c r="V1041" i="4"/>
  <c r="V1044" i="4"/>
  <c r="V1047" i="4"/>
  <c r="V1050" i="4"/>
  <c r="V1053" i="4"/>
  <c r="V1056" i="4"/>
  <c r="V1059" i="4"/>
  <c r="V1062" i="4"/>
  <c r="V1065" i="4"/>
  <c r="V1068" i="4"/>
  <c r="V1071" i="4"/>
  <c r="V1074" i="4"/>
  <c r="V1077" i="4"/>
  <c r="V1080" i="4"/>
  <c r="V1083" i="4"/>
  <c r="V1086" i="4"/>
  <c r="V1089" i="4"/>
  <c r="V1092" i="4"/>
  <c r="V1095" i="4"/>
  <c r="V1098" i="4"/>
  <c r="V1101" i="4"/>
  <c r="V1104" i="4"/>
  <c r="V1107" i="4"/>
  <c r="V1110" i="4"/>
  <c r="V1113" i="4"/>
  <c r="V1116" i="4"/>
  <c r="V1119" i="4"/>
  <c r="V1122" i="4"/>
  <c r="V1125" i="4"/>
  <c r="V1128" i="4"/>
  <c r="V1131" i="4"/>
  <c r="V1134" i="4"/>
  <c r="V1137" i="4"/>
  <c r="V1140" i="4"/>
  <c r="V1143" i="4"/>
  <c r="V1146" i="4"/>
  <c r="V1149" i="4"/>
  <c r="V1152" i="4"/>
  <c r="V1155" i="4"/>
  <c r="V1158" i="4"/>
  <c r="V1161" i="4"/>
  <c r="V1164" i="4"/>
  <c r="V1167" i="4"/>
  <c r="V1170" i="4"/>
  <c r="V1173" i="4"/>
  <c r="V1176" i="4"/>
  <c r="V1179" i="4"/>
  <c r="V1182" i="4"/>
  <c r="V1185" i="4"/>
  <c r="V1188" i="4"/>
  <c r="V1191" i="4"/>
  <c r="V1194" i="4"/>
  <c r="V1197" i="4"/>
  <c r="V1200" i="4"/>
  <c r="V1203" i="4"/>
  <c r="V1206" i="4"/>
  <c r="V1209" i="4"/>
  <c r="V1212" i="4"/>
  <c r="V1215" i="4"/>
  <c r="V1218" i="4"/>
  <c r="V1221" i="4"/>
  <c r="V1224" i="4"/>
  <c r="U712" i="4"/>
  <c r="S717" i="4"/>
  <c r="S721" i="4"/>
  <c r="S724" i="4"/>
  <c r="S727" i="4"/>
  <c r="S730" i="4"/>
  <c r="S733" i="4"/>
  <c r="S736" i="4"/>
  <c r="S739" i="4"/>
  <c r="S742" i="4"/>
  <c r="S745" i="4"/>
  <c r="S748" i="4"/>
  <c r="S751" i="4"/>
  <c r="S754" i="4"/>
  <c r="S757" i="4"/>
  <c r="S760" i="4"/>
  <c r="S763" i="4"/>
  <c r="S766" i="4"/>
  <c r="S769" i="4"/>
  <c r="S772" i="4"/>
  <c r="S775" i="4"/>
  <c r="S778" i="4"/>
  <c r="S781" i="4"/>
  <c r="S784" i="4"/>
  <c r="S787" i="4"/>
  <c r="S790" i="4"/>
  <c r="S793" i="4"/>
  <c r="S796" i="4"/>
  <c r="S799" i="4"/>
  <c r="S802" i="4"/>
  <c r="S805" i="4"/>
  <c r="S808" i="4"/>
  <c r="S811" i="4"/>
  <c r="S814" i="4"/>
  <c r="S817" i="4"/>
  <c r="S820" i="4"/>
  <c r="S823" i="4"/>
  <c r="S826" i="4"/>
  <c r="S829" i="4"/>
  <c r="S832" i="4"/>
  <c r="S835" i="4"/>
  <c r="S838" i="4"/>
  <c r="S841" i="4"/>
  <c r="S844" i="4"/>
  <c r="S847" i="4"/>
  <c r="S850" i="4"/>
  <c r="S853" i="4"/>
  <c r="S856" i="4"/>
  <c r="S859" i="4"/>
  <c r="S862" i="4"/>
  <c r="S865" i="4"/>
  <c r="S868" i="4"/>
  <c r="S871" i="4"/>
  <c r="S874" i="4"/>
  <c r="S877" i="4"/>
  <c r="S880" i="4"/>
  <c r="S883" i="4"/>
  <c r="S886" i="4"/>
  <c r="S889" i="4"/>
  <c r="S892" i="4"/>
  <c r="S895" i="4"/>
  <c r="S898" i="4"/>
  <c r="S901" i="4"/>
  <c r="S904" i="4"/>
  <c r="S907" i="4"/>
  <c r="S910" i="4"/>
  <c r="S913" i="4"/>
  <c r="S916" i="4"/>
  <c r="S919" i="4"/>
  <c r="S922" i="4"/>
  <c r="S925" i="4"/>
  <c r="S928" i="4"/>
  <c r="S931" i="4"/>
  <c r="S934" i="4"/>
  <c r="S937" i="4"/>
  <c r="S940" i="4"/>
  <c r="S943" i="4"/>
  <c r="S946" i="4"/>
  <c r="S949" i="4"/>
  <c r="S952" i="4"/>
  <c r="S955" i="4"/>
  <c r="S958" i="4"/>
  <c r="S961" i="4"/>
  <c r="S964" i="4"/>
  <c r="S967" i="4"/>
  <c r="S970" i="4"/>
  <c r="S973" i="4"/>
  <c r="S976" i="4"/>
  <c r="S979" i="4"/>
  <c r="S982" i="4"/>
  <c r="S985" i="4"/>
  <c r="S988" i="4"/>
  <c r="S991" i="4"/>
  <c r="S994" i="4"/>
  <c r="S997" i="4"/>
  <c r="S1000" i="4"/>
  <c r="S1003" i="4"/>
  <c r="S1006" i="4"/>
  <c r="S1009" i="4"/>
  <c r="S1012" i="4"/>
  <c r="S1015" i="4"/>
  <c r="S1018" i="4"/>
  <c r="S1021" i="4"/>
  <c r="S1024" i="4"/>
  <c r="S1027" i="4"/>
  <c r="S1030" i="4"/>
  <c r="S1033" i="4"/>
  <c r="S1036" i="4"/>
  <c r="S1039" i="4"/>
  <c r="S1042" i="4"/>
  <c r="S1045" i="4"/>
  <c r="S1048" i="4"/>
  <c r="S1051" i="4"/>
  <c r="S1054" i="4"/>
  <c r="S1057" i="4"/>
  <c r="S1060" i="4"/>
  <c r="S1063" i="4"/>
  <c r="S1066" i="4"/>
  <c r="S1069" i="4"/>
  <c r="S1072" i="4"/>
  <c r="S1075" i="4"/>
  <c r="S1078" i="4"/>
  <c r="S1081" i="4"/>
  <c r="S1084" i="4"/>
  <c r="S1087" i="4"/>
  <c r="S1090" i="4"/>
  <c r="S1093" i="4"/>
  <c r="S1096" i="4"/>
  <c r="S1099" i="4"/>
  <c r="S1102" i="4"/>
  <c r="S1105" i="4"/>
  <c r="S1108" i="4"/>
  <c r="S1111" i="4"/>
  <c r="S1114" i="4"/>
  <c r="S1117" i="4"/>
  <c r="S1120" i="4"/>
  <c r="S1123" i="4"/>
  <c r="S1126" i="4"/>
  <c r="S1129" i="4"/>
  <c r="S1132" i="4"/>
  <c r="S1135" i="4"/>
  <c r="S1138" i="4"/>
  <c r="S1141" i="4"/>
  <c r="S1144" i="4"/>
  <c r="S1147" i="4"/>
  <c r="S1150" i="4"/>
  <c r="S1153" i="4"/>
  <c r="S1156" i="4"/>
  <c r="S1159" i="4"/>
  <c r="S1162" i="4"/>
  <c r="S1165" i="4"/>
  <c r="S1168" i="4"/>
  <c r="S1171" i="4"/>
  <c r="S1174" i="4"/>
  <c r="S1177" i="4"/>
  <c r="S1180" i="4"/>
  <c r="S1183" i="4"/>
  <c r="S1186" i="4"/>
  <c r="S1189" i="4"/>
  <c r="S1192" i="4"/>
  <c r="S1195" i="4"/>
  <c r="S1198" i="4"/>
  <c r="S1201" i="4"/>
  <c r="S1204" i="4"/>
  <c r="S1207" i="4"/>
  <c r="S1210" i="4"/>
  <c r="S1213" i="4"/>
  <c r="S1216" i="4"/>
  <c r="S1219" i="4"/>
  <c r="S1222" i="4"/>
  <c r="V712" i="4"/>
  <c r="T717" i="4"/>
  <c r="T721" i="4"/>
  <c r="T724" i="4"/>
  <c r="T727" i="4"/>
  <c r="T730" i="4"/>
  <c r="T733" i="4"/>
  <c r="T736" i="4"/>
  <c r="T739" i="4"/>
  <c r="T742" i="4"/>
  <c r="T745" i="4"/>
  <c r="T748" i="4"/>
  <c r="T751" i="4"/>
  <c r="T754" i="4"/>
  <c r="T757" i="4"/>
  <c r="T760" i="4"/>
  <c r="T763" i="4"/>
  <c r="T766" i="4"/>
  <c r="T769" i="4"/>
  <c r="T772" i="4"/>
  <c r="T775" i="4"/>
  <c r="T778" i="4"/>
  <c r="T781" i="4"/>
  <c r="T784" i="4"/>
  <c r="T787" i="4"/>
  <c r="T790" i="4"/>
  <c r="T793" i="4"/>
  <c r="T796" i="4"/>
  <c r="T799" i="4"/>
  <c r="T802" i="4"/>
  <c r="T805" i="4"/>
  <c r="T808" i="4"/>
  <c r="T811" i="4"/>
  <c r="T814" i="4"/>
  <c r="T817" i="4"/>
  <c r="T820" i="4"/>
  <c r="T823" i="4"/>
  <c r="T826" i="4"/>
  <c r="T829" i="4"/>
  <c r="T832" i="4"/>
  <c r="T835" i="4"/>
  <c r="T838" i="4"/>
  <c r="T841" i="4"/>
  <c r="T844" i="4"/>
  <c r="T847" i="4"/>
  <c r="T850" i="4"/>
  <c r="T853" i="4"/>
  <c r="T856" i="4"/>
  <c r="T859" i="4"/>
  <c r="T862" i="4"/>
  <c r="T865" i="4"/>
  <c r="T868" i="4"/>
  <c r="T871" i="4"/>
  <c r="T874" i="4"/>
  <c r="T877" i="4"/>
  <c r="T880" i="4"/>
  <c r="T883" i="4"/>
  <c r="T886" i="4"/>
  <c r="T889" i="4"/>
  <c r="T892" i="4"/>
  <c r="T895" i="4"/>
  <c r="T898" i="4"/>
  <c r="T901" i="4"/>
  <c r="T904" i="4"/>
  <c r="T907" i="4"/>
  <c r="T910" i="4"/>
  <c r="T913" i="4"/>
  <c r="T916" i="4"/>
  <c r="T919" i="4"/>
  <c r="T922" i="4"/>
  <c r="T925" i="4"/>
  <c r="T928" i="4"/>
  <c r="T931" i="4"/>
  <c r="T934" i="4"/>
  <c r="T937" i="4"/>
  <c r="T940" i="4"/>
  <c r="T943" i="4"/>
  <c r="T946" i="4"/>
  <c r="T949" i="4"/>
  <c r="T952" i="4"/>
  <c r="T955" i="4"/>
  <c r="T958" i="4"/>
  <c r="T961" i="4"/>
  <c r="T964" i="4"/>
  <c r="T967" i="4"/>
  <c r="T970" i="4"/>
  <c r="T973" i="4"/>
  <c r="T976" i="4"/>
  <c r="T979" i="4"/>
  <c r="T982" i="4"/>
  <c r="T985" i="4"/>
  <c r="T988" i="4"/>
  <c r="T991" i="4"/>
  <c r="T994" i="4"/>
  <c r="T997" i="4"/>
  <c r="T1000" i="4"/>
  <c r="T1003" i="4"/>
  <c r="T1006" i="4"/>
  <c r="T1009" i="4"/>
  <c r="T1012" i="4"/>
  <c r="T1015" i="4"/>
  <c r="T1018" i="4"/>
  <c r="T1021" i="4"/>
  <c r="T1024" i="4"/>
  <c r="T1027" i="4"/>
  <c r="T1030" i="4"/>
  <c r="T1033" i="4"/>
  <c r="T1036" i="4"/>
  <c r="T1039" i="4"/>
  <c r="T1042" i="4"/>
  <c r="T1045" i="4"/>
  <c r="T1048" i="4"/>
  <c r="T1051" i="4"/>
  <c r="T1054" i="4"/>
  <c r="T1057" i="4"/>
  <c r="T1060" i="4"/>
  <c r="T1063" i="4"/>
  <c r="T1066" i="4"/>
  <c r="T1069" i="4"/>
  <c r="T1072" i="4"/>
  <c r="T1075" i="4"/>
  <c r="T1078" i="4"/>
  <c r="T1081" i="4"/>
  <c r="T1084" i="4"/>
  <c r="T1087" i="4"/>
  <c r="T1090" i="4"/>
  <c r="T1093" i="4"/>
  <c r="T1096" i="4"/>
  <c r="T1099" i="4"/>
  <c r="T1102" i="4"/>
  <c r="T1105" i="4"/>
  <c r="T1108" i="4"/>
  <c r="T1111" i="4"/>
  <c r="T1114" i="4"/>
  <c r="T1117" i="4"/>
  <c r="T1120" i="4"/>
  <c r="T1123" i="4"/>
  <c r="T1126" i="4"/>
  <c r="T1129" i="4"/>
  <c r="T1132" i="4"/>
  <c r="T1135" i="4"/>
  <c r="T1138" i="4"/>
  <c r="T1141" i="4"/>
  <c r="T1144" i="4"/>
  <c r="T1147" i="4"/>
  <c r="T1150" i="4"/>
  <c r="T1153" i="4"/>
  <c r="T1156" i="4"/>
  <c r="T1159" i="4"/>
  <c r="T1162" i="4"/>
  <c r="T1165" i="4"/>
  <c r="T1168" i="4"/>
  <c r="T1171" i="4"/>
  <c r="T1174" i="4"/>
  <c r="T1177" i="4"/>
  <c r="T1180" i="4"/>
  <c r="T1183" i="4"/>
  <c r="T1186" i="4"/>
  <c r="T1189" i="4"/>
  <c r="T1192" i="4"/>
  <c r="T1195" i="4"/>
  <c r="T1198" i="4"/>
  <c r="T1201" i="4"/>
  <c r="T1204" i="4"/>
  <c r="T1207" i="4"/>
  <c r="T1210" i="4"/>
  <c r="U713" i="4"/>
  <c r="S718" i="4"/>
  <c r="U721" i="4"/>
  <c r="U724" i="4"/>
  <c r="U727" i="4"/>
  <c r="U730" i="4"/>
  <c r="U733" i="4"/>
  <c r="U736" i="4"/>
  <c r="U739" i="4"/>
  <c r="U742" i="4"/>
  <c r="U745" i="4"/>
  <c r="U748" i="4"/>
  <c r="U751" i="4"/>
  <c r="U754" i="4"/>
  <c r="U757" i="4"/>
  <c r="U760" i="4"/>
  <c r="U763" i="4"/>
  <c r="U766" i="4"/>
  <c r="U769" i="4"/>
  <c r="U772" i="4"/>
  <c r="U775" i="4"/>
  <c r="U778" i="4"/>
  <c r="U781" i="4"/>
  <c r="U784" i="4"/>
  <c r="U787" i="4"/>
  <c r="U790" i="4"/>
  <c r="U793" i="4"/>
  <c r="U796" i="4"/>
  <c r="U799" i="4"/>
  <c r="U802" i="4"/>
  <c r="U805" i="4"/>
  <c r="U808" i="4"/>
  <c r="U811" i="4"/>
  <c r="U814" i="4"/>
  <c r="U817" i="4"/>
  <c r="U820" i="4"/>
  <c r="U823" i="4"/>
  <c r="U826" i="4"/>
  <c r="U829" i="4"/>
  <c r="U832" i="4"/>
  <c r="U835" i="4"/>
  <c r="U838" i="4"/>
  <c r="U841" i="4"/>
  <c r="U844" i="4"/>
  <c r="U847" i="4"/>
  <c r="U850" i="4"/>
  <c r="U853" i="4"/>
  <c r="U856" i="4"/>
  <c r="U859" i="4"/>
  <c r="U862" i="4"/>
  <c r="U865" i="4"/>
  <c r="U868" i="4"/>
  <c r="U871" i="4"/>
  <c r="U874" i="4"/>
  <c r="U877" i="4"/>
  <c r="U880" i="4"/>
  <c r="U883" i="4"/>
  <c r="U886" i="4"/>
  <c r="U889" i="4"/>
  <c r="U892" i="4"/>
  <c r="U895" i="4"/>
  <c r="U898" i="4"/>
  <c r="U901" i="4"/>
  <c r="U904" i="4"/>
  <c r="U907" i="4"/>
  <c r="U910" i="4"/>
  <c r="U913" i="4"/>
  <c r="U916" i="4"/>
  <c r="U919" i="4"/>
  <c r="U922" i="4"/>
  <c r="U925" i="4"/>
  <c r="U928" i="4"/>
  <c r="U931" i="4"/>
  <c r="U934" i="4"/>
  <c r="U937" i="4"/>
  <c r="U940" i="4"/>
  <c r="U943" i="4"/>
  <c r="U946" i="4"/>
  <c r="U949" i="4"/>
  <c r="U952" i="4"/>
  <c r="U955" i="4"/>
  <c r="U958" i="4"/>
  <c r="U961" i="4"/>
  <c r="U964" i="4"/>
  <c r="U967" i="4"/>
  <c r="U970" i="4"/>
  <c r="U973" i="4"/>
  <c r="U976" i="4"/>
  <c r="U979" i="4"/>
  <c r="U982" i="4"/>
  <c r="U985" i="4"/>
  <c r="U988" i="4"/>
  <c r="U991" i="4"/>
  <c r="U994" i="4"/>
  <c r="U997" i="4"/>
  <c r="U1000" i="4"/>
  <c r="U1003" i="4"/>
  <c r="U1006" i="4"/>
  <c r="U1009" i="4"/>
  <c r="U1012" i="4"/>
  <c r="U1015" i="4"/>
  <c r="U1018" i="4"/>
  <c r="U1021" i="4"/>
  <c r="U1024" i="4"/>
  <c r="U1027" i="4"/>
  <c r="U1030" i="4"/>
  <c r="U1033" i="4"/>
  <c r="U1036" i="4"/>
  <c r="U1039" i="4"/>
  <c r="U1042" i="4"/>
  <c r="U1045" i="4"/>
  <c r="U1048" i="4"/>
  <c r="U1051" i="4"/>
  <c r="U1054" i="4"/>
  <c r="U1057" i="4"/>
  <c r="U1060" i="4"/>
  <c r="U1063" i="4"/>
  <c r="U1066" i="4"/>
  <c r="U1069" i="4"/>
  <c r="U1072" i="4"/>
  <c r="U1075" i="4"/>
  <c r="U1078" i="4"/>
  <c r="U1081" i="4"/>
  <c r="U1084" i="4"/>
  <c r="U1087" i="4"/>
  <c r="U1090" i="4"/>
  <c r="U1093" i="4"/>
  <c r="U1096" i="4"/>
  <c r="U1099" i="4"/>
  <c r="U1102" i="4"/>
  <c r="U1105" i="4"/>
  <c r="U1108" i="4"/>
  <c r="U1111" i="4"/>
  <c r="U1114" i="4"/>
  <c r="U1117" i="4"/>
  <c r="U1120" i="4"/>
  <c r="U1123" i="4"/>
  <c r="U1126" i="4"/>
  <c r="U1129" i="4"/>
  <c r="U1132" i="4"/>
  <c r="U1135" i="4"/>
  <c r="U1138" i="4"/>
  <c r="U1141" i="4"/>
  <c r="U1144" i="4"/>
  <c r="U1147" i="4"/>
  <c r="U1150" i="4"/>
  <c r="U1153" i="4"/>
  <c r="U1156" i="4"/>
  <c r="U1159" i="4"/>
  <c r="U1162" i="4"/>
  <c r="U1165" i="4"/>
  <c r="U1168" i="4"/>
  <c r="U1171" i="4"/>
  <c r="U1174" i="4"/>
  <c r="U1177" i="4"/>
  <c r="U1180" i="4"/>
  <c r="U1183" i="4"/>
  <c r="U1186" i="4"/>
  <c r="U1189" i="4"/>
  <c r="U1192" i="4"/>
  <c r="U1195" i="4"/>
  <c r="U1198" i="4"/>
  <c r="U1201" i="4"/>
  <c r="U1204" i="4"/>
  <c r="U1207" i="4"/>
  <c r="U1210" i="4"/>
  <c r="V713" i="4"/>
  <c r="T718" i="4"/>
  <c r="V721" i="4"/>
  <c r="V724" i="4"/>
  <c r="V727" i="4"/>
  <c r="V730" i="4"/>
  <c r="V733" i="4"/>
  <c r="V736" i="4"/>
  <c r="V739" i="4"/>
  <c r="V742" i="4"/>
  <c r="V745" i="4"/>
  <c r="V748" i="4"/>
  <c r="V751" i="4"/>
  <c r="V754" i="4"/>
  <c r="V757" i="4"/>
  <c r="V760" i="4"/>
  <c r="V763" i="4"/>
  <c r="V766" i="4"/>
  <c r="V769" i="4"/>
  <c r="V772" i="4"/>
  <c r="V775" i="4"/>
  <c r="V778" i="4"/>
  <c r="V781" i="4"/>
  <c r="V784" i="4"/>
  <c r="V787" i="4"/>
  <c r="V790" i="4"/>
  <c r="V793" i="4"/>
  <c r="V796" i="4"/>
  <c r="V799" i="4"/>
  <c r="V802" i="4"/>
  <c r="V805" i="4"/>
  <c r="V808" i="4"/>
  <c r="V811" i="4"/>
  <c r="V814" i="4"/>
  <c r="V817" i="4"/>
  <c r="V820" i="4"/>
  <c r="V823" i="4"/>
  <c r="V826" i="4"/>
  <c r="V829" i="4"/>
  <c r="V832" i="4"/>
  <c r="V835" i="4"/>
  <c r="V838" i="4"/>
  <c r="V841" i="4"/>
  <c r="V844" i="4"/>
  <c r="V847" i="4"/>
  <c r="V850" i="4"/>
  <c r="V853" i="4"/>
  <c r="V856" i="4"/>
  <c r="V859" i="4"/>
  <c r="V862" i="4"/>
  <c r="V865" i="4"/>
  <c r="V868" i="4"/>
  <c r="V871" i="4"/>
  <c r="V874" i="4"/>
  <c r="V877" i="4"/>
  <c r="V880" i="4"/>
  <c r="V883" i="4"/>
  <c r="V886" i="4"/>
  <c r="V889" i="4"/>
  <c r="V892" i="4"/>
  <c r="V895" i="4"/>
  <c r="V898" i="4"/>
  <c r="V901" i="4"/>
  <c r="V904" i="4"/>
  <c r="V907" i="4"/>
  <c r="V910" i="4"/>
  <c r="V913" i="4"/>
  <c r="V916" i="4"/>
  <c r="V919" i="4"/>
  <c r="V922" i="4"/>
  <c r="V925" i="4"/>
  <c r="V928" i="4"/>
  <c r="V931" i="4"/>
  <c r="V934" i="4"/>
  <c r="V937" i="4"/>
  <c r="V940" i="4"/>
  <c r="V943" i="4"/>
  <c r="V946" i="4"/>
  <c r="V949" i="4"/>
  <c r="V952" i="4"/>
  <c r="V955" i="4"/>
  <c r="V958" i="4"/>
  <c r="V961" i="4"/>
  <c r="V964" i="4"/>
  <c r="V967" i="4"/>
  <c r="V970" i="4"/>
  <c r="V973" i="4"/>
  <c r="V976" i="4"/>
  <c r="V979" i="4"/>
  <c r="V982" i="4"/>
  <c r="V985" i="4"/>
  <c r="V988" i="4"/>
  <c r="V991" i="4"/>
  <c r="V994" i="4"/>
  <c r="V997" i="4"/>
  <c r="V1000" i="4"/>
  <c r="V1003" i="4"/>
  <c r="V1006" i="4"/>
  <c r="V1009" i="4"/>
  <c r="V1012" i="4"/>
  <c r="V1015" i="4"/>
  <c r="V1018" i="4"/>
  <c r="V1021" i="4"/>
  <c r="V1024" i="4"/>
  <c r="V1027" i="4"/>
  <c r="V1030" i="4"/>
  <c r="V1033" i="4"/>
  <c r="V1036" i="4"/>
  <c r="V1039" i="4"/>
  <c r="V1042" i="4"/>
  <c r="V1045" i="4"/>
  <c r="V1048" i="4"/>
  <c r="V1051" i="4"/>
  <c r="V1054" i="4"/>
  <c r="V1057" i="4"/>
  <c r="V1060" i="4"/>
  <c r="V1063" i="4"/>
  <c r="V1066" i="4"/>
  <c r="V1069" i="4"/>
  <c r="V1072" i="4"/>
  <c r="V1075" i="4"/>
  <c r="V1078" i="4"/>
  <c r="V1081" i="4"/>
  <c r="V1084" i="4"/>
  <c r="V1087" i="4"/>
  <c r="V1090" i="4"/>
  <c r="V1093" i="4"/>
  <c r="V1096" i="4"/>
  <c r="V1099" i="4"/>
  <c r="V1102" i="4"/>
  <c r="V1105" i="4"/>
  <c r="V1108" i="4"/>
  <c r="V1111" i="4"/>
  <c r="V1114" i="4"/>
  <c r="V1117" i="4"/>
  <c r="V1120" i="4"/>
  <c r="V1123" i="4"/>
  <c r="V1126" i="4"/>
  <c r="V1129" i="4"/>
  <c r="V1132" i="4"/>
  <c r="V1135" i="4"/>
  <c r="V1138" i="4"/>
  <c r="V1141" i="4"/>
  <c r="V1144" i="4"/>
  <c r="V1147" i="4"/>
  <c r="V1150" i="4"/>
  <c r="V1153" i="4"/>
  <c r="V1156" i="4"/>
  <c r="V1159" i="4"/>
  <c r="V1162" i="4"/>
  <c r="V1165" i="4"/>
  <c r="V1168" i="4"/>
  <c r="V1171" i="4"/>
  <c r="V1174" i="4"/>
  <c r="V1177" i="4"/>
  <c r="V1180" i="4"/>
  <c r="V1183" i="4"/>
  <c r="V1186" i="4"/>
  <c r="V1189" i="4"/>
  <c r="V1192" i="4"/>
  <c r="V1195" i="4"/>
  <c r="V1198" i="4"/>
  <c r="V1201" i="4"/>
  <c r="V1204" i="4"/>
  <c r="V1207" i="4"/>
  <c r="V1210" i="4"/>
  <c r="S714" i="4"/>
  <c r="U718" i="4"/>
  <c r="S722" i="4"/>
  <c r="S725" i="4"/>
  <c r="S728" i="4"/>
  <c r="S731" i="4"/>
  <c r="S734" i="4"/>
  <c r="S737" i="4"/>
  <c r="S740" i="4"/>
  <c r="S743" i="4"/>
  <c r="S746" i="4"/>
  <c r="S749" i="4"/>
  <c r="S752" i="4"/>
  <c r="S755" i="4"/>
  <c r="S758" i="4"/>
  <c r="S761" i="4"/>
  <c r="S764" i="4"/>
  <c r="S767" i="4"/>
  <c r="S770" i="4"/>
  <c r="S773" i="4"/>
  <c r="S776" i="4"/>
  <c r="S779" i="4"/>
  <c r="S782" i="4"/>
  <c r="S785" i="4"/>
  <c r="S788" i="4"/>
  <c r="S791" i="4"/>
  <c r="S794" i="4"/>
  <c r="S797" i="4"/>
  <c r="S800" i="4"/>
  <c r="S803" i="4"/>
  <c r="S806" i="4"/>
  <c r="S809" i="4"/>
  <c r="S812" i="4"/>
  <c r="S815" i="4"/>
  <c r="S818" i="4"/>
  <c r="S821" i="4"/>
  <c r="S824" i="4"/>
  <c r="S827" i="4"/>
  <c r="S830" i="4"/>
  <c r="S833" i="4"/>
  <c r="S836" i="4"/>
  <c r="S839" i="4"/>
  <c r="S842" i="4"/>
  <c r="S845" i="4"/>
  <c r="S848" i="4"/>
  <c r="S851" i="4"/>
  <c r="S854" i="4"/>
  <c r="S857" i="4"/>
  <c r="S860" i="4"/>
  <c r="S863" i="4"/>
  <c r="S866" i="4"/>
  <c r="S869" i="4"/>
  <c r="S872" i="4"/>
  <c r="S875" i="4"/>
  <c r="S878" i="4"/>
  <c r="S881" i="4"/>
  <c r="S884" i="4"/>
  <c r="S887" i="4"/>
  <c r="S890" i="4"/>
  <c r="S893" i="4"/>
  <c r="S896" i="4"/>
  <c r="S899" i="4"/>
  <c r="S902" i="4"/>
  <c r="S905" i="4"/>
  <c r="S908" i="4"/>
  <c r="S911" i="4"/>
  <c r="S914" i="4"/>
  <c r="S917" i="4"/>
  <c r="S920" i="4"/>
  <c r="S923" i="4"/>
  <c r="S926" i="4"/>
  <c r="S929" i="4"/>
  <c r="S932" i="4"/>
  <c r="S935" i="4"/>
  <c r="S938" i="4"/>
  <c r="S941" i="4"/>
  <c r="S944" i="4"/>
  <c r="S947" i="4"/>
  <c r="S950" i="4"/>
  <c r="S953" i="4"/>
  <c r="S956" i="4"/>
  <c r="S959" i="4"/>
  <c r="S962" i="4"/>
  <c r="S965" i="4"/>
  <c r="S968" i="4"/>
  <c r="S971" i="4"/>
  <c r="S974" i="4"/>
  <c r="S977" i="4"/>
  <c r="S980" i="4"/>
  <c r="S983" i="4"/>
  <c r="S986" i="4"/>
  <c r="S989" i="4"/>
  <c r="S992" i="4"/>
  <c r="S995" i="4"/>
  <c r="S998" i="4"/>
  <c r="S1001" i="4"/>
  <c r="S1004" i="4"/>
  <c r="S1007" i="4"/>
  <c r="S1010" i="4"/>
  <c r="S1013" i="4"/>
  <c r="S1016" i="4"/>
  <c r="S1019" i="4"/>
  <c r="S1022" i="4"/>
  <c r="S1025" i="4"/>
  <c r="S1028" i="4"/>
  <c r="S1031" i="4"/>
  <c r="S1034" i="4"/>
  <c r="S1037" i="4"/>
  <c r="S1040" i="4"/>
  <c r="S1043" i="4"/>
  <c r="S1046" i="4"/>
  <c r="S1049" i="4"/>
  <c r="S1052" i="4"/>
  <c r="S1055" i="4"/>
  <c r="S1058" i="4"/>
  <c r="S1061" i="4"/>
  <c r="S1064" i="4"/>
  <c r="S1067" i="4"/>
  <c r="S1070" i="4"/>
  <c r="S1073" i="4"/>
  <c r="S1076" i="4"/>
  <c r="S1079" i="4"/>
  <c r="S1082" i="4"/>
  <c r="S1085" i="4"/>
  <c r="S1088" i="4"/>
  <c r="S1091" i="4"/>
  <c r="S1094" i="4"/>
  <c r="S1097" i="4"/>
  <c r="S1100" i="4"/>
  <c r="S1103" i="4"/>
  <c r="S1106" i="4"/>
  <c r="S1109" i="4"/>
  <c r="S1112" i="4"/>
  <c r="S1115" i="4"/>
  <c r="S1118" i="4"/>
  <c r="S1121" i="4"/>
  <c r="S1124" i="4"/>
  <c r="S1127" i="4"/>
  <c r="S1130" i="4"/>
  <c r="S1133" i="4"/>
  <c r="S1136" i="4"/>
  <c r="S1139" i="4"/>
  <c r="S1142" i="4"/>
  <c r="S1145" i="4"/>
  <c r="S1148" i="4"/>
  <c r="S1151" i="4"/>
  <c r="S1154" i="4"/>
  <c r="S1157" i="4"/>
  <c r="S1160" i="4"/>
  <c r="S1163" i="4"/>
  <c r="S1166" i="4"/>
  <c r="S1169" i="4"/>
  <c r="S1172" i="4"/>
  <c r="S1175" i="4"/>
  <c r="S1178" i="4"/>
  <c r="S1181" i="4"/>
  <c r="S1184" i="4"/>
  <c r="S1187" i="4"/>
  <c r="S1190" i="4"/>
  <c r="S1193" i="4"/>
  <c r="S1196" i="4"/>
  <c r="S1199" i="4"/>
  <c r="S1202" i="4"/>
  <c r="S1205" i="4"/>
  <c r="S1208" i="4"/>
  <c r="S1211" i="4"/>
  <c r="S1214" i="4"/>
  <c r="S1217" i="4"/>
  <c r="S1220" i="4"/>
  <c r="S1223" i="4"/>
  <c r="T714" i="4"/>
  <c r="V718" i="4"/>
  <c r="T722" i="4"/>
  <c r="T725" i="4"/>
  <c r="T728" i="4"/>
  <c r="T731" i="4"/>
  <c r="T734" i="4"/>
  <c r="T737" i="4"/>
  <c r="T740" i="4"/>
  <c r="T743" i="4"/>
  <c r="T746" i="4"/>
  <c r="T749" i="4"/>
  <c r="T752" i="4"/>
  <c r="T755" i="4"/>
  <c r="T758" i="4"/>
  <c r="T761" i="4"/>
  <c r="T764" i="4"/>
  <c r="T767" i="4"/>
  <c r="T770" i="4"/>
  <c r="T773" i="4"/>
  <c r="T776" i="4"/>
  <c r="T779" i="4"/>
  <c r="T782" i="4"/>
  <c r="T785" i="4"/>
  <c r="T788" i="4"/>
  <c r="T791" i="4"/>
  <c r="T794" i="4"/>
  <c r="T797" i="4"/>
  <c r="T800" i="4"/>
  <c r="T803" i="4"/>
  <c r="T806" i="4"/>
  <c r="T809" i="4"/>
  <c r="T812" i="4"/>
  <c r="T815" i="4"/>
  <c r="T818" i="4"/>
  <c r="T821" i="4"/>
  <c r="T824" i="4"/>
  <c r="T827" i="4"/>
  <c r="T830" i="4"/>
  <c r="T833" i="4"/>
  <c r="T836" i="4"/>
  <c r="T839" i="4"/>
  <c r="T842" i="4"/>
  <c r="T845" i="4"/>
  <c r="T848" i="4"/>
  <c r="T851" i="4"/>
  <c r="T854" i="4"/>
  <c r="T857" i="4"/>
  <c r="T860" i="4"/>
  <c r="T863" i="4"/>
  <c r="T866" i="4"/>
  <c r="T869" i="4"/>
  <c r="T872" i="4"/>
  <c r="T875" i="4"/>
  <c r="T878" i="4"/>
  <c r="T881" i="4"/>
  <c r="T884" i="4"/>
  <c r="T887" i="4"/>
  <c r="T890" i="4"/>
  <c r="T893" i="4"/>
  <c r="T896" i="4"/>
  <c r="T899" i="4"/>
  <c r="T902" i="4"/>
  <c r="T905" i="4"/>
  <c r="T908" i="4"/>
  <c r="T911" i="4"/>
  <c r="T914" i="4"/>
  <c r="T917" i="4"/>
  <c r="T920" i="4"/>
  <c r="T923" i="4"/>
  <c r="T926" i="4"/>
  <c r="T929" i="4"/>
  <c r="T932" i="4"/>
  <c r="T935" i="4"/>
  <c r="T938" i="4"/>
  <c r="T941" i="4"/>
  <c r="T944" i="4"/>
  <c r="T947" i="4"/>
  <c r="T950" i="4"/>
  <c r="T953" i="4"/>
  <c r="T956" i="4"/>
  <c r="T959" i="4"/>
  <c r="T962" i="4"/>
  <c r="T965" i="4"/>
  <c r="T968" i="4"/>
  <c r="T971" i="4"/>
  <c r="T974" i="4"/>
  <c r="T977" i="4"/>
  <c r="T980" i="4"/>
  <c r="T983" i="4"/>
  <c r="T986" i="4"/>
  <c r="T989" i="4"/>
  <c r="T992" i="4"/>
  <c r="T995" i="4"/>
  <c r="T998" i="4"/>
  <c r="T1001" i="4"/>
  <c r="T1004" i="4"/>
  <c r="T1007" i="4"/>
  <c r="T1010" i="4"/>
  <c r="T1013" i="4"/>
  <c r="T1016" i="4"/>
  <c r="T1019" i="4"/>
  <c r="T1022" i="4"/>
  <c r="T1025" i="4"/>
  <c r="T1028" i="4"/>
  <c r="T1031" i="4"/>
  <c r="T1034" i="4"/>
  <c r="T1037" i="4"/>
  <c r="T1040" i="4"/>
  <c r="T1043" i="4"/>
  <c r="T1046" i="4"/>
  <c r="T1049" i="4"/>
  <c r="T1052" i="4"/>
  <c r="T1055" i="4"/>
  <c r="T1058" i="4"/>
  <c r="T1061" i="4"/>
  <c r="T1064" i="4"/>
  <c r="T1067" i="4"/>
  <c r="T1070" i="4"/>
  <c r="T1073" i="4"/>
  <c r="T1076" i="4"/>
  <c r="T1079" i="4"/>
  <c r="T1082" i="4"/>
  <c r="T1085" i="4"/>
  <c r="T1088" i="4"/>
  <c r="T1091" i="4"/>
  <c r="T1094" i="4"/>
  <c r="T1097" i="4"/>
  <c r="T1100" i="4"/>
  <c r="T1103" i="4"/>
  <c r="T1106" i="4"/>
  <c r="T1109" i="4"/>
  <c r="T1112" i="4"/>
  <c r="T1115" i="4"/>
  <c r="T1118" i="4"/>
  <c r="T1121" i="4"/>
  <c r="T1124" i="4"/>
  <c r="T1127" i="4"/>
  <c r="T1130" i="4"/>
  <c r="T1133" i="4"/>
  <c r="T1136" i="4"/>
  <c r="T1139" i="4"/>
  <c r="T1142" i="4"/>
  <c r="T1145" i="4"/>
  <c r="T1148" i="4"/>
  <c r="T1151" i="4"/>
  <c r="T1154" i="4"/>
  <c r="T1157" i="4"/>
  <c r="T1160" i="4"/>
  <c r="T1163" i="4"/>
  <c r="T1166" i="4"/>
  <c r="T1169" i="4"/>
  <c r="T1172" i="4"/>
  <c r="T1175" i="4"/>
  <c r="T1178" i="4"/>
  <c r="T1181" i="4"/>
  <c r="T1184" i="4"/>
  <c r="T1187" i="4"/>
  <c r="T1190" i="4"/>
  <c r="T1193" i="4"/>
  <c r="T1196" i="4"/>
  <c r="T1199" i="4"/>
  <c r="T1202" i="4"/>
  <c r="T1205" i="4"/>
  <c r="T1208" i="4"/>
  <c r="T1211" i="4"/>
  <c r="T1214" i="4"/>
  <c r="T1217" i="4"/>
  <c r="T1220" i="4"/>
  <c r="T1223" i="4"/>
  <c r="S1215" i="4"/>
  <c r="S1221" i="4"/>
  <c r="V1225" i="4"/>
  <c r="V1228" i="4"/>
  <c r="V1231" i="4"/>
  <c r="V1234" i="4"/>
  <c r="V1237" i="4"/>
  <c r="V1240" i="4"/>
  <c r="V1243" i="4"/>
  <c r="V1246" i="4"/>
  <c r="V1249" i="4"/>
  <c r="V1252" i="4"/>
  <c r="V1255" i="4"/>
  <c r="V1258" i="4"/>
  <c r="V1261" i="4"/>
  <c r="V1264" i="4"/>
  <c r="V1267" i="4"/>
  <c r="V1270" i="4"/>
  <c r="V1273" i="4"/>
  <c r="V1276" i="4"/>
  <c r="V1279" i="4"/>
  <c r="V1282" i="4"/>
  <c r="V1285" i="4"/>
  <c r="V1288" i="4"/>
  <c r="V1291" i="4"/>
  <c r="V1294" i="4"/>
  <c r="V1297" i="4"/>
  <c r="V1300" i="4"/>
  <c r="V1303" i="4"/>
  <c r="V1306" i="4"/>
  <c r="V1309" i="4"/>
  <c r="V1312" i="4"/>
  <c r="V1315" i="4"/>
  <c r="V1318" i="4"/>
  <c r="V1321" i="4"/>
  <c r="V1324" i="4"/>
  <c r="V1327" i="4"/>
  <c r="V1330" i="4"/>
  <c r="V1333" i="4"/>
  <c r="V1336" i="4"/>
  <c r="V1339" i="4"/>
  <c r="V1342" i="4"/>
  <c r="V1345" i="4"/>
  <c r="V1348" i="4"/>
  <c r="V1351" i="4"/>
  <c r="V1354" i="4"/>
  <c r="V1357" i="4"/>
  <c r="V1360" i="4"/>
  <c r="V1363" i="4"/>
  <c r="V1366" i="4"/>
  <c r="V1369" i="4"/>
  <c r="V1372" i="4"/>
  <c r="V1375" i="4"/>
  <c r="V1378" i="4"/>
  <c r="V1381" i="4"/>
  <c r="V1384" i="4"/>
  <c r="V1387" i="4"/>
  <c r="V1390" i="4"/>
  <c r="V1393" i="4"/>
  <c r="V1396" i="4"/>
  <c r="V1399" i="4"/>
  <c r="V1402" i="4"/>
  <c r="V1405" i="4"/>
  <c r="V1408" i="4"/>
  <c r="V1411" i="4"/>
  <c r="V1414" i="4"/>
  <c r="V1417" i="4"/>
  <c r="V1420" i="4"/>
  <c r="V1423" i="4"/>
  <c r="V1426" i="4"/>
  <c r="V1429" i="4"/>
  <c r="V1432" i="4"/>
  <c r="V1435" i="4"/>
  <c r="V1438" i="4"/>
  <c r="V1441" i="4"/>
  <c r="V1444" i="4"/>
  <c r="V1447" i="4"/>
  <c r="V1450" i="4"/>
  <c r="V1453" i="4"/>
  <c r="V1456" i="4"/>
  <c r="V1459" i="4"/>
  <c r="V1462" i="4"/>
  <c r="V1465" i="4"/>
  <c r="V1468" i="4"/>
  <c r="V1471" i="4"/>
  <c r="V1474" i="4"/>
  <c r="V1477" i="4"/>
  <c r="V1480" i="4"/>
  <c r="V1483" i="4"/>
  <c r="V1486" i="4"/>
  <c r="V1489" i="4"/>
  <c r="V1492" i="4"/>
  <c r="V1495" i="4"/>
  <c r="V1498" i="4"/>
  <c r="V1501" i="4"/>
  <c r="V1504" i="4"/>
  <c r="V1507" i="4"/>
  <c r="V1510" i="4"/>
  <c r="V1513" i="4"/>
  <c r="V1516" i="4"/>
  <c r="V1519" i="4"/>
  <c r="V1522" i="4"/>
  <c r="V1525" i="4"/>
  <c r="V1528" i="4"/>
  <c r="V1531" i="4"/>
  <c r="V1534" i="4"/>
  <c r="V1537" i="4"/>
  <c r="V1540" i="4"/>
  <c r="V1543" i="4"/>
  <c r="V1546" i="4"/>
  <c r="V1549" i="4"/>
  <c r="V1552" i="4"/>
  <c r="V1555" i="4"/>
  <c r="V1558" i="4"/>
  <c r="V1561" i="4"/>
  <c r="V1564" i="4"/>
  <c r="V1567" i="4"/>
  <c r="V1570" i="4"/>
  <c r="V1573" i="4"/>
  <c r="V1576" i="4"/>
  <c r="V1579" i="4"/>
  <c r="V1582" i="4"/>
  <c r="V1585" i="4"/>
  <c r="V1588" i="4"/>
  <c r="V1591" i="4"/>
  <c r="V1594" i="4"/>
  <c r="V1597" i="4"/>
  <c r="V1600" i="4"/>
  <c r="V1603" i="4"/>
  <c r="V1606" i="4"/>
  <c r="V1609" i="4"/>
  <c r="V1612" i="4"/>
  <c r="V1615" i="4"/>
  <c r="V1618" i="4"/>
  <c r="V1621" i="4"/>
  <c r="V1624" i="4"/>
  <c r="V1627" i="4"/>
  <c r="V1630" i="4"/>
  <c r="V1633" i="4"/>
  <c r="V1636" i="4"/>
  <c r="V1639" i="4"/>
  <c r="V1642" i="4"/>
  <c r="V1645" i="4"/>
  <c r="V1648" i="4"/>
  <c r="V1651" i="4"/>
  <c r="V1654" i="4"/>
  <c r="V1657" i="4"/>
  <c r="V1660" i="4"/>
  <c r="V1663" i="4"/>
  <c r="V1666" i="4"/>
  <c r="V1669" i="4"/>
  <c r="V1672" i="4"/>
  <c r="V1675" i="4"/>
  <c r="V1678" i="4"/>
  <c r="V1681" i="4"/>
  <c r="V1684" i="4"/>
  <c r="V1687" i="4"/>
  <c r="V1690" i="4"/>
  <c r="V1693" i="4"/>
  <c r="V1696" i="4"/>
  <c r="V1699" i="4"/>
  <c r="V1702" i="4"/>
  <c r="V1705" i="4"/>
  <c r="V1708" i="4"/>
  <c r="V1711" i="4"/>
  <c r="V1714" i="4"/>
  <c r="V1717" i="4"/>
  <c r="V1720" i="4"/>
  <c r="V1723" i="4"/>
  <c r="V1726" i="4"/>
  <c r="T1215" i="4"/>
  <c r="T1221" i="4"/>
  <c r="S1226" i="4"/>
  <c r="S1229" i="4"/>
  <c r="S1232" i="4"/>
  <c r="S1235" i="4"/>
  <c r="S1238" i="4"/>
  <c r="S1241" i="4"/>
  <c r="S1244" i="4"/>
  <c r="S1247" i="4"/>
  <c r="S1250" i="4"/>
  <c r="S1253" i="4"/>
  <c r="S1256" i="4"/>
  <c r="S1259" i="4"/>
  <c r="S1262" i="4"/>
  <c r="S1265" i="4"/>
  <c r="S1268" i="4"/>
  <c r="S1271" i="4"/>
  <c r="S1274" i="4"/>
  <c r="S1277" i="4"/>
  <c r="S1280" i="4"/>
  <c r="S1283" i="4"/>
  <c r="S1286" i="4"/>
  <c r="S1289" i="4"/>
  <c r="S1292" i="4"/>
  <c r="S1295" i="4"/>
  <c r="S1298" i="4"/>
  <c r="S1301" i="4"/>
  <c r="S1304" i="4"/>
  <c r="S1307" i="4"/>
  <c r="S1310" i="4"/>
  <c r="S1313" i="4"/>
  <c r="S1316" i="4"/>
  <c r="S1319" i="4"/>
  <c r="S1322" i="4"/>
  <c r="S1325" i="4"/>
  <c r="S1328" i="4"/>
  <c r="S1331" i="4"/>
  <c r="S1334" i="4"/>
  <c r="S1337" i="4"/>
  <c r="S1340" i="4"/>
  <c r="S1343" i="4"/>
  <c r="S1346" i="4"/>
  <c r="S1349" i="4"/>
  <c r="S1352" i="4"/>
  <c r="S1355" i="4"/>
  <c r="S1358" i="4"/>
  <c r="S1361" i="4"/>
  <c r="S1364" i="4"/>
  <c r="S1367" i="4"/>
  <c r="S1370" i="4"/>
  <c r="S1373" i="4"/>
  <c r="S1376" i="4"/>
  <c r="S1379" i="4"/>
  <c r="S1382" i="4"/>
  <c r="S1385" i="4"/>
  <c r="S1388" i="4"/>
  <c r="S1391" i="4"/>
  <c r="S1394" i="4"/>
  <c r="S1397" i="4"/>
  <c r="S1400" i="4"/>
  <c r="S1403" i="4"/>
  <c r="S1406" i="4"/>
  <c r="S1409" i="4"/>
  <c r="S1412" i="4"/>
  <c r="S1415" i="4"/>
  <c r="S1418" i="4"/>
  <c r="S1421" i="4"/>
  <c r="S1424" i="4"/>
  <c r="S1427" i="4"/>
  <c r="S1430" i="4"/>
  <c r="S1433" i="4"/>
  <c r="S1436" i="4"/>
  <c r="S1439" i="4"/>
  <c r="S1442" i="4"/>
  <c r="S1445" i="4"/>
  <c r="S1448" i="4"/>
  <c r="S1451" i="4"/>
  <c r="S1454" i="4"/>
  <c r="S1457" i="4"/>
  <c r="S1460" i="4"/>
  <c r="S1463" i="4"/>
  <c r="S1466" i="4"/>
  <c r="S1469" i="4"/>
  <c r="S1472" i="4"/>
  <c r="S1475" i="4"/>
  <c r="S1478" i="4"/>
  <c r="S1481" i="4"/>
  <c r="S1484" i="4"/>
  <c r="S1487" i="4"/>
  <c r="S1490" i="4"/>
  <c r="S1493" i="4"/>
  <c r="S1496" i="4"/>
  <c r="S1499" i="4"/>
  <c r="S1502" i="4"/>
  <c r="S1505" i="4"/>
  <c r="S1508" i="4"/>
  <c r="S1511" i="4"/>
  <c r="S1514" i="4"/>
  <c r="S1517" i="4"/>
  <c r="S1520" i="4"/>
  <c r="S1523" i="4"/>
  <c r="S1526" i="4"/>
  <c r="S1529" i="4"/>
  <c r="S1532" i="4"/>
  <c r="S1535" i="4"/>
  <c r="S1538" i="4"/>
  <c r="S1541" i="4"/>
  <c r="S1544" i="4"/>
  <c r="S1547" i="4"/>
  <c r="S1550" i="4"/>
  <c r="S1553" i="4"/>
  <c r="S1556" i="4"/>
  <c r="S1559" i="4"/>
  <c r="S1562" i="4"/>
  <c r="S1565" i="4"/>
  <c r="S1568" i="4"/>
  <c r="S1571" i="4"/>
  <c r="S1574" i="4"/>
  <c r="S1577" i="4"/>
  <c r="S1580" i="4"/>
  <c r="S1583" i="4"/>
  <c r="S1586" i="4"/>
  <c r="S1589" i="4"/>
  <c r="S1592" i="4"/>
  <c r="S1595" i="4"/>
  <c r="S1598" i="4"/>
  <c r="S1601" i="4"/>
  <c r="S1604" i="4"/>
  <c r="S1607" i="4"/>
  <c r="S1610" i="4"/>
  <c r="S1613" i="4"/>
  <c r="S1616" i="4"/>
  <c r="S1619" i="4"/>
  <c r="S1622" i="4"/>
  <c r="S1625" i="4"/>
  <c r="S1628" i="4"/>
  <c r="S1631" i="4"/>
  <c r="S1634" i="4"/>
  <c r="S1637" i="4"/>
  <c r="S1640" i="4"/>
  <c r="S1643" i="4"/>
  <c r="S1646" i="4"/>
  <c r="S1649" i="4"/>
  <c r="S1652" i="4"/>
  <c r="S1655" i="4"/>
  <c r="S1658" i="4"/>
  <c r="S1661" i="4"/>
  <c r="S1664" i="4"/>
  <c r="S1667" i="4"/>
  <c r="S1670" i="4"/>
  <c r="S1673" i="4"/>
  <c r="S1676" i="4"/>
  <c r="S1679" i="4"/>
  <c r="S1682" i="4"/>
  <c r="S1685" i="4"/>
  <c r="S1688" i="4"/>
  <c r="S1691" i="4"/>
  <c r="S1694" i="4"/>
  <c r="S1697" i="4"/>
  <c r="S1700" i="4"/>
  <c r="S1703" i="4"/>
  <c r="S1706" i="4"/>
  <c r="S1709" i="4"/>
  <c r="S1712" i="4"/>
  <c r="S1715" i="4"/>
  <c r="S1718" i="4"/>
  <c r="S1721" i="4"/>
  <c r="S1724" i="4"/>
  <c r="S1727" i="4"/>
  <c r="T1216" i="4"/>
  <c r="T1222" i="4"/>
  <c r="T1226" i="4"/>
  <c r="T1229" i="4"/>
  <c r="T1232" i="4"/>
  <c r="T1235" i="4"/>
  <c r="T1238" i="4"/>
  <c r="T1241" i="4"/>
  <c r="T1244" i="4"/>
  <c r="T1247" i="4"/>
  <c r="T1250" i="4"/>
  <c r="T1253" i="4"/>
  <c r="T1256" i="4"/>
  <c r="T1259" i="4"/>
  <c r="T1262" i="4"/>
  <c r="T1265" i="4"/>
  <c r="T1268" i="4"/>
  <c r="T1271" i="4"/>
  <c r="T1274" i="4"/>
  <c r="T1277" i="4"/>
  <c r="T1280" i="4"/>
  <c r="T1283" i="4"/>
  <c r="T1286" i="4"/>
  <c r="T1289" i="4"/>
  <c r="T1292" i="4"/>
  <c r="T1295" i="4"/>
  <c r="T1298" i="4"/>
  <c r="T1301" i="4"/>
  <c r="T1304" i="4"/>
  <c r="T1307" i="4"/>
  <c r="T1310" i="4"/>
  <c r="T1313" i="4"/>
  <c r="T1316" i="4"/>
  <c r="T1319" i="4"/>
  <c r="T1322" i="4"/>
  <c r="T1325" i="4"/>
  <c r="T1328" i="4"/>
  <c r="T1331" i="4"/>
  <c r="T1334" i="4"/>
  <c r="T1337" i="4"/>
  <c r="T1340" i="4"/>
  <c r="T1343" i="4"/>
  <c r="T1346" i="4"/>
  <c r="T1349" i="4"/>
  <c r="T1352" i="4"/>
  <c r="T1355" i="4"/>
  <c r="T1358" i="4"/>
  <c r="T1361" i="4"/>
  <c r="T1364" i="4"/>
  <c r="T1367" i="4"/>
  <c r="T1370" i="4"/>
  <c r="T1373" i="4"/>
  <c r="T1376" i="4"/>
  <c r="T1379" i="4"/>
  <c r="T1382" i="4"/>
  <c r="T1385" i="4"/>
  <c r="T1388" i="4"/>
  <c r="T1391" i="4"/>
  <c r="T1394" i="4"/>
  <c r="T1397" i="4"/>
  <c r="T1400" i="4"/>
  <c r="T1403" i="4"/>
  <c r="T1406" i="4"/>
  <c r="T1409" i="4"/>
  <c r="T1412" i="4"/>
  <c r="T1415" i="4"/>
  <c r="T1418" i="4"/>
  <c r="T1421" i="4"/>
  <c r="T1424" i="4"/>
  <c r="T1427" i="4"/>
  <c r="T1430" i="4"/>
  <c r="T1433" i="4"/>
  <c r="T1436" i="4"/>
  <c r="T1439" i="4"/>
  <c r="T1442" i="4"/>
  <c r="T1445" i="4"/>
  <c r="T1448" i="4"/>
  <c r="T1451" i="4"/>
  <c r="T1454" i="4"/>
  <c r="T1457" i="4"/>
  <c r="T1460" i="4"/>
  <c r="T1463" i="4"/>
  <c r="T1466" i="4"/>
  <c r="T1469" i="4"/>
  <c r="T1472" i="4"/>
  <c r="T1475" i="4"/>
  <c r="T1478" i="4"/>
  <c r="T1481" i="4"/>
  <c r="T1484" i="4"/>
  <c r="T1487" i="4"/>
  <c r="T1490" i="4"/>
  <c r="T1493" i="4"/>
  <c r="T1496" i="4"/>
  <c r="T1499" i="4"/>
  <c r="T1502" i="4"/>
  <c r="T1505" i="4"/>
  <c r="T1508" i="4"/>
  <c r="T1511" i="4"/>
  <c r="T1514" i="4"/>
  <c r="T1517" i="4"/>
  <c r="T1520" i="4"/>
  <c r="T1523" i="4"/>
  <c r="T1526" i="4"/>
  <c r="T1529" i="4"/>
  <c r="T1532" i="4"/>
  <c r="T1535" i="4"/>
  <c r="T1538" i="4"/>
  <c r="T1541" i="4"/>
  <c r="T1544" i="4"/>
  <c r="T1547" i="4"/>
  <c r="T1550" i="4"/>
  <c r="T1553" i="4"/>
  <c r="T1556" i="4"/>
  <c r="T1559" i="4"/>
  <c r="T1562" i="4"/>
  <c r="T1565" i="4"/>
  <c r="T1568" i="4"/>
  <c r="T1571" i="4"/>
  <c r="T1574" i="4"/>
  <c r="T1577" i="4"/>
  <c r="T1580" i="4"/>
  <c r="T1583" i="4"/>
  <c r="T1586" i="4"/>
  <c r="T1589" i="4"/>
  <c r="T1592" i="4"/>
  <c r="T1595" i="4"/>
  <c r="T1598" i="4"/>
  <c r="T1601" i="4"/>
  <c r="T1604" i="4"/>
  <c r="T1607" i="4"/>
  <c r="T1610" i="4"/>
  <c r="T1613" i="4"/>
  <c r="T1616" i="4"/>
  <c r="T1619" i="4"/>
  <c r="T1622" i="4"/>
  <c r="T1625" i="4"/>
  <c r="T1628" i="4"/>
  <c r="T1631" i="4"/>
  <c r="T1634" i="4"/>
  <c r="T1637" i="4"/>
  <c r="T1640" i="4"/>
  <c r="T1643" i="4"/>
  <c r="T1646" i="4"/>
  <c r="T1649" i="4"/>
  <c r="T1652" i="4"/>
  <c r="T1655" i="4"/>
  <c r="T1658" i="4"/>
  <c r="T1661" i="4"/>
  <c r="T1664" i="4"/>
  <c r="T1667" i="4"/>
  <c r="T1670" i="4"/>
  <c r="T1673" i="4"/>
  <c r="T1676" i="4"/>
  <c r="T1679" i="4"/>
  <c r="T1682" i="4"/>
  <c r="T1685" i="4"/>
  <c r="T1688" i="4"/>
  <c r="T1691" i="4"/>
  <c r="T1694" i="4"/>
  <c r="T1697" i="4"/>
  <c r="T1700" i="4"/>
  <c r="T1703" i="4"/>
  <c r="T1706" i="4"/>
  <c r="T1709" i="4"/>
  <c r="T1712" i="4"/>
  <c r="T1715" i="4"/>
  <c r="T1718" i="4"/>
  <c r="T1721" i="4"/>
  <c r="T1724" i="4"/>
  <c r="T1727" i="4"/>
  <c r="U1216" i="4"/>
  <c r="U1222" i="4"/>
  <c r="U1226" i="4"/>
  <c r="U1229" i="4"/>
  <c r="U1232" i="4"/>
  <c r="U1235" i="4"/>
  <c r="U1238" i="4"/>
  <c r="U1241" i="4"/>
  <c r="U1244" i="4"/>
  <c r="U1247" i="4"/>
  <c r="U1250" i="4"/>
  <c r="U1253" i="4"/>
  <c r="U1256" i="4"/>
  <c r="U1259" i="4"/>
  <c r="U1262" i="4"/>
  <c r="U1265" i="4"/>
  <c r="U1268" i="4"/>
  <c r="U1271" i="4"/>
  <c r="U1274" i="4"/>
  <c r="U1277" i="4"/>
  <c r="U1280" i="4"/>
  <c r="U1283" i="4"/>
  <c r="U1286" i="4"/>
  <c r="U1289" i="4"/>
  <c r="U1292" i="4"/>
  <c r="U1295" i="4"/>
  <c r="U1298" i="4"/>
  <c r="U1301" i="4"/>
  <c r="U1304" i="4"/>
  <c r="U1307" i="4"/>
  <c r="U1310" i="4"/>
  <c r="U1313" i="4"/>
  <c r="U1316" i="4"/>
  <c r="U1319" i="4"/>
  <c r="U1322" i="4"/>
  <c r="U1325" i="4"/>
  <c r="U1328" i="4"/>
  <c r="U1331" i="4"/>
  <c r="U1334" i="4"/>
  <c r="U1337" i="4"/>
  <c r="U1340" i="4"/>
  <c r="U1343" i="4"/>
  <c r="U1346" i="4"/>
  <c r="U1349" i="4"/>
  <c r="U1352" i="4"/>
  <c r="U1355" i="4"/>
  <c r="U1358" i="4"/>
  <c r="U1361" i="4"/>
  <c r="U1364" i="4"/>
  <c r="U1367" i="4"/>
  <c r="U1370" i="4"/>
  <c r="U1373" i="4"/>
  <c r="U1376" i="4"/>
  <c r="U1379" i="4"/>
  <c r="U1382" i="4"/>
  <c r="U1385" i="4"/>
  <c r="U1388" i="4"/>
  <c r="U1391" i="4"/>
  <c r="U1394" i="4"/>
  <c r="U1397" i="4"/>
  <c r="U1400" i="4"/>
  <c r="U1403" i="4"/>
  <c r="U1406" i="4"/>
  <c r="U1409" i="4"/>
  <c r="U1412" i="4"/>
  <c r="U1415" i="4"/>
  <c r="U1418" i="4"/>
  <c r="U1421" i="4"/>
  <c r="U1424" i="4"/>
  <c r="U1427" i="4"/>
  <c r="U1430" i="4"/>
  <c r="U1433" i="4"/>
  <c r="U1436" i="4"/>
  <c r="U1439" i="4"/>
  <c r="U1442" i="4"/>
  <c r="U1445" i="4"/>
  <c r="U1448" i="4"/>
  <c r="U1451" i="4"/>
  <c r="U1454" i="4"/>
  <c r="U1457" i="4"/>
  <c r="U1460" i="4"/>
  <c r="U1463" i="4"/>
  <c r="U1466" i="4"/>
  <c r="U1469" i="4"/>
  <c r="U1472" i="4"/>
  <c r="U1475" i="4"/>
  <c r="U1478" i="4"/>
  <c r="U1481" i="4"/>
  <c r="U1484" i="4"/>
  <c r="U1487" i="4"/>
  <c r="U1490" i="4"/>
  <c r="U1493" i="4"/>
  <c r="U1496" i="4"/>
  <c r="U1499" i="4"/>
  <c r="U1502" i="4"/>
  <c r="U1505" i="4"/>
  <c r="U1508" i="4"/>
  <c r="U1511" i="4"/>
  <c r="U1514" i="4"/>
  <c r="U1517" i="4"/>
  <c r="U1520" i="4"/>
  <c r="U1523" i="4"/>
  <c r="U1526" i="4"/>
  <c r="U1529" i="4"/>
  <c r="U1532" i="4"/>
  <c r="U1535" i="4"/>
  <c r="U1538" i="4"/>
  <c r="U1541" i="4"/>
  <c r="U1544" i="4"/>
  <c r="U1547" i="4"/>
  <c r="U1550" i="4"/>
  <c r="U1553" i="4"/>
  <c r="U1556" i="4"/>
  <c r="U1559" i="4"/>
  <c r="U1562" i="4"/>
  <c r="U1565" i="4"/>
  <c r="U1568" i="4"/>
  <c r="U1571" i="4"/>
  <c r="U1574" i="4"/>
  <c r="U1577" i="4"/>
  <c r="U1580" i="4"/>
  <c r="U1583" i="4"/>
  <c r="U1586" i="4"/>
  <c r="U1589" i="4"/>
  <c r="U1592" i="4"/>
  <c r="U1595" i="4"/>
  <c r="U1598" i="4"/>
  <c r="U1601" i="4"/>
  <c r="U1604" i="4"/>
  <c r="U1607" i="4"/>
  <c r="U1610" i="4"/>
  <c r="U1613" i="4"/>
  <c r="U1616" i="4"/>
  <c r="U1619" i="4"/>
  <c r="U1622" i="4"/>
  <c r="U1625" i="4"/>
  <c r="U1628" i="4"/>
  <c r="U1631" i="4"/>
  <c r="U1634" i="4"/>
  <c r="U1637" i="4"/>
  <c r="U1640" i="4"/>
  <c r="U1643" i="4"/>
  <c r="U1646" i="4"/>
  <c r="U1649" i="4"/>
  <c r="U1652" i="4"/>
  <c r="U1655" i="4"/>
  <c r="U1658" i="4"/>
  <c r="U1661" i="4"/>
  <c r="U1664" i="4"/>
  <c r="U1667" i="4"/>
  <c r="U1670" i="4"/>
  <c r="U1673" i="4"/>
  <c r="U1676" i="4"/>
  <c r="U1679" i="4"/>
  <c r="U1682" i="4"/>
  <c r="U1685" i="4"/>
  <c r="U1688" i="4"/>
  <c r="U1691" i="4"/>
  <c r="U1694" i="4"/>
  <c r="U1697" i="4"/>
  <c r="U1700" i="4"/>
  <c r="U1703" i="4"/>
  <c r="U1706" i="4"/>
  <c r="U1709" i="4"/>
  <c r="U1712" i="4"/>
  <c r="U1715" i="4"/>
  <c r="U1718" i="4"/>
  <c r="U1721" i="4"/>
  <c r="U1724" i="4"/>
  <c r="U1727" i="4"/>
  <c r="S1209" i="4"/>
  <c r="V1216" i="4"/>
  <c r="V1222" i="4"/>
  <c r="V1226" i="4"/>
  <c r="V1229" i="4"/>
  <c r="V1232" i="4"/>
  <c r="V1235" i="4"/>
  <c r="V1238" i="4"/>
  <c r="V1241" i="4"/>
  <c r="V1244" i="4"/>
  <c r="V1247" i="4"/>
  <c r="V1250" i="4"/>
  <c r="V1253" i="4"/>
  <c r="V1256" i="4"/>
  <c r="V1259" i="4"/>
  <c r="V1262" i="4"/>
  <c r="V1265" i="4"/>
  <c r="V1268" i="4"/>
  <c r="V1271" i="4"/>
  <c r="V1274" i="4"/>
  <c r="V1277" i="4"/>
  <c r="V1280" i="4"/>
  <c r="V1283" i="4"/>
  <c r="V1286" i="4"/>
  <c r="V1289" i="4"/>
  <c r="V1292" i="4"/>
  <c r="V1295" i="4"/>
  <c r="V1298" i="4"/>
  <c r="V1301" i="4"/>
  <c r="V1304" i="4"/>
  <c r="V1307" i="4"/>
  <c r="V1310" i="4"/>
  <c r="V1313" i="4"/>
  <c r="V1316" i="4"/>
  <c r="V1319" i="4"/>
  <c r="V1322" i="4"/>
  <c r="V1325" i="4"/>
  <c r="V1328" i="4"/>
  <c r="V1331" i="4"/>
  <c r="V1334" i="4"/>
  <c r="V1337" i="4"/>
  <c r="V1340" i="4"/>
  <c r="V1343" i="4"/>
  <c r="V1346" i="4"/>
  <c r="V1349" i="4"/>
  <c r="V1352" i="4"/>
  <c r="V1355" i="4"/>
  <c r="V1358" i="4"/>
  <c r="V1361" i="4"/>
  <c r="V1364" i="4"/>
  <c r="V1367" i="4"/>
  <c r="V1370" i="4"/>
  <c r="V1373" i="4"/>
  <c r="V1376" i="4"/>
  <c r="V1379" i="4"/>
  <c r="V1382" i="4"/>
  <c r="V1385" i="4"/>
  <c r="V1388" i="4"/>
  <c r="V1391" i="4"/>
  <c r="V1394" i="4"/>
  <c r="V1397" i="4"/>
  <c r="V1400" i="4"/>
  <c r="V1403" i="4"/>
  <c r="V1406" i="4"/>
  <c r="V1409" i="4"/>
  <c r="V1412" i="4"/>
  <c r="V1415" i="4"/>
  <c r="V1418" i="4"/>
  <c r="V1421" i="4"/>
  <c r="V1424" i="4"/>
  <c r="V1427" i="4"/>
  <c r="V1430" i="4"/>
  <c r="V1433" i="4"/>
  <c r="V1436" i="4"/>
  <c r="V1439" i="4"/>
  <c r="V1442" i="4"/>
  <c r="V1445" i="4"/>
  <c r="V1448" i="4"/>
  <c r="V1451" i="4"/>
  <c r="V1454" i="4"/>
  <c r="V1457" i="4"/>
  <c r="V1460" i="4"/>
  <c r="V1463" i="4"/>
  <c r="V1466" i="4"/>
  <c r="V1469" i="4"/>
  <c r="V1472" i="4"/>
  <c r="V1475" i="4"/>
  <c r="V1478" i="4"/>
  <c r="V1481" i="4"/>
  <c r="V1484" i="4"/>
  <c r="V1487" i="4"/>
  <c r="V1490" i="4"/>
  <c r="V1493" i="4"/>
  <c r="V1496" i="4"/>
  <c r="V1499" i="4"/>
  <c r="V1502" i="4"/>
  <c r="V1505" i="4"/>
  <c r="V1508" i="4"/>
  <c r="V1511" i="4"/>
  <c r="V1514" i="4"/>
  <c r="V1517" i="4"/>
  <c r="V1520" i="4"/>
  <c r="V1523" i="4"/>
  <c r="V1526" i="4"/>
  <c r="V1529" i="4"/>
  <c r="V1532" i="4"/>
  <c r="V1535" i="4"/>
  <c r="V1538" i="4"/>
  <c r="V1541" i="4"/>
  <c r="V1544" i="4"/>
  <c r="V1547" i="4"/>
  <c r="V1550" i="4"/>
  <c r="V1553" i="4"/>
  <c r="V1556" i="4"/>
  <c r="V1559" i="4"/>
  <c r="V1562" i="4"/>
  <c r="V1565" i="4"/>
  <c r="V1568" i="4"/>
  <c r="V1571" i="4"/>
  <c r="V1574" i="4"/>
  <c r="V1577" i="4"/>
  <c r="V1580" i="4"/>
  <c r="V1583" i="4"/>
  <c r="V1586" i="4"/>
  <c r="V1589" i="4"/>
  <c r="V1592" i="4"/>
  <c r="V1595" i="4"/>
  <c r="V1598" i="4"/>
  <c r="V1601" i="4"/>
  <c r="V1604" i="4"/>
  <c r="V1607" i="4"/>
  <c r="V1610" i="4"/>
  <c r="V1613" i="4"/>
  <c r="V1616" i="4"/>
  <c r="V1619" i="4"/>
  <c r="V1622" i="4"/>
  <c r="V1625" i="4"/>
  <c r="V1628" i="4"/>
  <c r="V1631" i="4"/>
  <c r="V1634" i="4"/>
  <c r="V1637" i="4"/>
  <c r="V1640" i="4"/>
  <c r="V1643" i="4"/>
  <c r="V1646" i="4"/>
  <c r="V1649" i="4"/>
  <c r="V1652" i="4"/>
  <c r="V1655" i="4"/>
  <c r="V1658" i="4"/>
  <c r="V1661" i="4"/>
  <c r="V1664" i="4"/>
  <c r="V1667" i="4"/>
  <c r="V1670" i="4"/>
  <c r="V1673" i="4"/>
  <c r="V1676" i="4"/>
  <c r="V1679" i="4"/>
  <c r="V1682" i="4"/>
  <c r="V1685" i="4"/>
  <c r="V1688" i="4"/>
  <c r="V1691" i="4"/>
  <c r="V1694" i="4"/>
  <c r="V1697" i="4"/>
  <c r="V1700" i="4"/>
  <c r="V1703" i="4"/>
  <c r="V1706" i="4"/>
  <c r="V1709" i="4"/>
  <c r="V1712" i="4"/>
  <c r="V1715" i="4"/>
  <c r="V1718" i="4"/>
  <c r="V1721" i="4"/>
  <c r="V1724" i="4"/>
  <c r="V1727" i="4"/>
  <c r="T1209" i="4"/>
  <c r="V1217" i="4"/>
  <c r="V1223" i="4"/>
  <c r="S1227" i="4"/>
  <c r="S1230" i="4"/>
  <c r="S1233" i="4"/>
  <c r="S1236" i="4"/>
  <c r="S1239" i="4"/>
  <c r="S1242" i="4"/>
  <c r="S1245" i="4"/>
  <c r="S1248" i="4"/>
  <c r="S1251" i="4"/>
  <c r="S1254" i="4"/>
  <c r="S1257" i="4"/>
  <c r="S1260" i="4"/>
  <c r="S1263" i="4"/>
  <c r="S1266" i="4"/>
  <c r="S1269" i="4"/>
  <c r="S1272" i="4"/>
  <c r="S1275" i="4"/>
  <c r="S1278" i="4"/>
  <c r="S1281" i="4"/>
  <c r="S1284" i="4"/>
  <c r="S1287" i="4"/>
  <c r="S1290" i="4"/>
  <c r="S1293" i="4"/>
  <c r="S1296" i="4"/>
  <c r="S1299" i="4"/>
  <c r="S1302" i="4"/>
  <c r="S1305" i="4"/>
  <c r="S1308" i="4"/>
  <c r="S1311" i="4"/>
  <c r="S1314" i="4"/>
  <c r="S1317" i="4"/>
  <c r="S1320" i="4"/>
  <c r="S1323" i="4"/>
  <c r="S1326" i="4"/>
  <c r="S1329" i="4"/>
  <c r="S1332" i="4"/>
  <c r="S1335" i="4"/>
  <c r="S1338" i="4"/>
  <c r="S1341" i="4"/>
  <c r="S1344" i="4"/>
  <c r="S1347" i="4"/>
  <c r="S1350" i="4"/>
  <c r="S1353" i="4"/>
  <c r="S1356" i="4"/>
  <c r="S1359" i="4"/>
  <c r="S1362" i="4"/>
  <c r="S1365" i="4"/>
  <c r="S1368" i="4"/>
  <c r="S1371" i="4"/>
  <c r="S1374" i="4"/>
  <c r="S1377" i="4"/>
  <c r="S1380" i="4"/>
  <c r="S1383" i="4"/>
  <c r="S1386" i="4"/>
  <c r="S1389" i="4"/>
  <c r="S1392" i="4"/>
  <c r="S1395" i="4"/>
  <c r="S1398" i="4"/>
  <c r="S1401" i="4"/>
  <c r="S1404" i="4"/>
  <c r="S1407" i="4"/>
  <c r="S1410" i="4"/>
  <c r="S1413" i="4"/>
  <c r="S1416" i="4"/>
  <c r="S1419" i="4"/>
  <c r="S1422" i="4"/>
  <c r="S1425" i="4"/>
  <c r="S1428" i="4"/>
  <c r="S1431" i="4"/>
  <c r="S1434" i="4"/>
  <c r="S1437" i="4"/>
  <c r="S1440" i="4"/>
  <c r="S1443" i="4"/>
  <c r="S1446" i="4"/>
  <c r="S1449" i="4"/>
  <c r="S1452" i="4"/>
  <c r="S1455" i="4"/>
  <c r="S1458" i="4"/>
  <c r="S1461" i="4"/>
  <c r="S1464" i="4"/>
  <c r="S1467" i="4"/>
  <c r="S1470" i="4"/>
  <c r="S1473" i="4"/>
  <c r="S1476" i="4"/>
  <c r="S1479" i="4"/>
  <c r="S1482" i="4"/>
  <c r="S1485" i="4"/>
  <c r="S1488" i="4"/>
  <c r="S1491" i="4"/>
  <c r="S1494" i="4"/>
  <c r="S1497" i="4"/>
  <c r="S1500" i="4"/>
  <c r="S1503" i="4"/>
  <c r="S1506" i="4"/>
  <c r="S1509" i="4"/>
  <c r="S1512" i="4"/>
  <c r="S1515" i="4"/>
  <c r="S1518" i="4"/>
  <c r="S1521" i="4"/>
  <c r="S1524" i="4"/>
  <c r="S1527" i="4"/>
  <c r="S1530" i="4"/>
  <c r="S1533" i="4"/>
  <c r="S1536" i="4"/>
  <c r="S1539" i="4"/>
  <c r="S1542" i="4"/>
  <c r="S1545" i="4"/>
  <c r="S1548" i="4"/>
  <c r="S1551" i="4"/>
  <c r="S1554" i="4"/>
  <c r="S1557" i="4"/>
  <c r="S1560" i="4"/>
  <c r="S1563" i="4"/>
  <c r="S1566" i="4"/>
  <c r="S1569" i="4"/>
  <c r="S1572" i="4"/>
  <c r="S1575" i="4"/>
  <c r="S1578" i="4"/>
  <c r="S1581" i="4"/>
  <c r="S1584" i="4"/>
  <c r="S1587" i="4"/>
  <c r="S1590" i="4"/>
  <c r="S1593" i="4"/>
  <c r="S1596" i="4"/>
  <c r="S1599" i="4"/>
  <c r="S1602" i="4"/>
  <c r="S1605" i="4"/>
  <c r="S1608" i="4"/>
  <c r="S1611" i="4"/>
  <c r="S1614" i="4"/>
  <c r="S1617" i="4"/>
  <c r="S1620" i="4"/>
  <c r="S1623" i="4"/>
  <c r="S1626" i="4"/>
  <c r="S1629" i="4"/>
  <c r="S1632" i="4"/>
  <c r="S1635" i="4"/>
  <c r="S1638" i="4"/>
  <c r="S1641" i="4"/>
  <c r="S1644" i="4"/>
  <c r="S1647" i="4"/>
  <c r="S1650" i="4"/>
  <c r="S1653" i="4"/>
  <c r="S1656" i="4"/>
  <c r="S1659" i="4"/>
  <c r="S1662" i="4"/>
  <c r="S1665" i="4"/>
  <c r="S1668" i="4"/>
  <c r="S1671" i="4"/>
  <c r="S1674" i="4"/>
  <c r="S1677" i="4"/>
  <c r="S1680" i="4"/>
  <c r="S1683" i="4"/>
  <c r="S1686" i="4"/>
  <c r="S1689" i="4"/>
  <c r="S1692" i="4"/>
  <c r="S1695" i="4"/>
  <c r="S1698" i="4"/>
  <c r="S1701" i="4"/>
  <c r="S1704" i="4"/>
  <c r="S1707" i="4"/>
  <c r="S1710" i="4"/>
  <c r="S1713" i="4"/>
  <c r="S1716" i="4"/>
  <c r="S1719" i="4"/>
  <c r="S1722" i="4"/>
  <c r="S1725" i="4"/>
  <c r="S1728" i="4"/>
  <c r="S1212" i="4"/>
  <c r="S1218" i="4"/>
  <c r="S1224" i="4"/>
  <c r="T1227" i="4"/>
  <c r="T1230" i="4"/>
  <c r="T1233" i="4"/>
  <c r="T1236" i="4"/>
  <c r="T1239" i="4"/>
  <c r="T1242" i="4"/>
  <c r="T1245" i="4"/>
  <c r="T1248" i="4"/>
  <c r="T1251" i="4"/>
  <c r="T1254" i="4"/>
  <c r="T1257" i="4"/>
  <c r="T1260" i="4"/>
  <c r="T1263" i="4"/>
  <c r="T1266" i="4"/>
  <c r="T1269" i="4"/>
  <c r="T1272" i="4"/>
  <c r="T1275" i="4"/>
  <c r="T1278" i="4"/>
  <c r="T1281" i="4"/>
  <c r="T1284" i="4"/>
  <c r="T1287" i="4"/>
  <c r="T1290" i="4"/>
  <c r="T1293" i="4"/>
  <c r="T1296" i="4"/>
  <c r="T1299" i="4"/>
  <c r="T1302" i="4"/>
  <c r="T1305" i="4"/>
  <c r="T1308" i="4"/>
  <c r="T1311" i="4"/>
  <c r="T1314" i="4"/>
  <c r="T1317" i="4"/>
  <c r="T1320" i="4"/>
  <c r="T1323" i="4"/>
  <c r="T1326" i="4"/>
  <c r="T1329" i="4"/>
  <c r="T1332" i="4"/>
  <c r="T1335" i="4"/>
  <c r="T1338" i="4"/>
  <c r="T1341" i="4"/>
  <c r="T1344" i="4"/>
  <c r="T1347" i="4"/>
  <c r="T1350" i="4"/>
  <c r="T1353" i="4"/>
  <c r="T1356" i="4"/>
  <c r="T1359" i="4"/>
  <c r="T1362" i="4"/>
  <c r="T1365" i="4"/>
  <c r="T1368" i="4"/>
  <c r="T1371" i="4"/>
  <c r="T1374" i="4"/>
  <c r="T1377" i="4"/>
  <c r="T1380" i="4"/>
  <c r="T1383" i="4"/>
  <c r="T1386" i="4"/>
  <c r="T1389" i="4"/>
  <c r="T1392" i="4"/>
  <c r="T1395" i="4"/>
  <c r="T1398" i="4"/>
  <c r="T1401" i="4"/>
  <c r="T1404" i="4"/>
  <c r="T1407" i="4"/>
  <c r="T1410" i="4"/>
  <c r="T1413" i="4"/>
  <c r="T1416" i="4"/>
  <c r="T1419" i="4"/>
  <c r="T1422" i="4"/>
  <c r="T1425" i="4"/>
  <c r="T1428" i="4"/>
  <c r="T1431" i="4"/>
  <c r="T1434" i="4"/>
  <c r="T1437" i="4"/>
  <c r="T1440" i="4"/>
  <c r="T1443" i="4"/>
  <c r="T1446" i="4"/>
  <c r="T1449" i="4"/>
  <c r="T1452" i="4"/>
  <c r="T1455" i="4"/>
  <c r="T1458" i="4"/>
  <c r="T1461" i="4"/>
  <c r="T1464" i="4"/>
  <c r="T1467" i="4"/>
  <c r="T1470" i="4"/>
  <c r="T1473" i="4"/>
  <c r="T1476" i="4"/>
  <c r="T1479" i="4"/>
  <c r="T1482" i="4"/>
  <c r="T1485" i="4"/>
  <c r="T1488" i="4"/>
  <c r="T1491" i="4"/>
  <c r="T1494" i="4"/>
  <c r="T1497" i="4"/>
  <c r="T1500" i="4"/>
  <c r="T1503" i="4"/>
  <c r="T1506" i="4"/>
  <c r="T1509" i="4"/>
  <c r="T1512" i="4"/>
  <c r="T1515" i="4"/>
  <c r="T1518" i="4"/>
  <c r="T1521" i="4"/>
  <c r="T1524" i="4"/>
  <c r="T1527" i="4"/>
  <c r="T1530" i="4"/>
  <c r="T1533" i="4"/>
  <c r="T1536" i="4"/>
  <c r="T1539" i="4"/>
  <c r="T1542" i="4"/>
  <c r="T1545" i="4"/>
  <c r="T1548" i="4"/>
  <c r="T1551" i="4"/>
  <c r="T1554" i="4"/>
  <c r="T1557" i="4"/>
  <c r="T1560" i="4"/>
  <c r="T1563" i="4"/>
  <c r="T1566" i="4"/>
  <c r="T1569" i="4"/>
  <c r="T1572" i="4"/>
  <c r="T1575" i="4"/>
  <c r="T1578" i="4"/>
  <c r="T1581" i="4"/>
  <c r="T1584" i="4"/>
  <c r="T1587" i="4"/>
  <c r="T1590" i="4"/>
  <c r="T1593" i="4"/>
  <c r="T1596" i="4"/>
  <c r="T1599" i="4"/>
  <c r="T1602" i="4"/>
  <c r="T1605" i="4"/>
  <c r="T1608" i="4"/>
  <c r="T1611" i="4"/>
  <c r="T1614" i="4"/>
  <c r="T1617" i="4"/>
  <c r="T1620" i="4"/>
  <c r="T1623" i="4"/>
  <c r="T1626" i="4"/>
  <c r="T1629" i="4"/>
  <c r="T1632" i="4"/>
  <c r="T1635" i="4"/>
  <c r="T1638" i="4"/>
  <c r="T1641" i="4"/>
  <c r="T1644" i="4"/>
  <c r="T1647" i="4"/>
  <c r="T1650" i="4"/>
  <c r="T1653" i="4"/>
  <c r="T1656" i="4"/>
  <c r="T1659" i="4"/>
  <c r="T1662" i="4"/>
  <c r="T1665" i="4"/>
  <c r="T1668" i="4"/>
  <c r="T1671" i="4"/>
  <c r="T1674" i="4"/>
  <c r="T1677" i="4"/>
  <c r="T1680" i="4"/>
  <c r="T1683" i="4"/>
  <c r="T1686" i="4"/>
  <c r="T1689" i="4"/>
  <c r="T1692" i="4"/>
  <c r="T1695" i="4"/>
  <c r="T1698" i="4"/>
  <c r="T1701" i="4"/>
  <c r="T1704" i="4"/>
  <c r="T1707" i="4"/>
  <c r="T1710" i="4"/>
  <c r="T1713" i="4"/>
  <c r="T1716" i="4"/>
  <c r="T1719" i="4"/>
  <c r="T1722" i="4"/>
  <c r="T1725" i="4"/>
  <c r="T1212" i="4"/>
  <c r="T1218" i="4"/>
  <c r="T1224" i="4"/>
  <c r="U1227" i="4"/>
  <c r="U1230" i="4"/>
  <c r="U1233" i="4"/>
  <c r="U1236" i="4"/>
  <c r="U1239" i="4"/>
  <c r="U1242" i="4"/>
  <c r="U1245" i="4"/>
  <c r="U1248" i="4"/>
  <c r="U1251" i="4"/>
  <c r="U1254" i="4"/>
  <c r="U1257" i="4"/>
  <c r="U1260" i="4"/>
  <c r="U1263" i="4"/>
  <c r="U1266" i="4"/>
  <c r="U1269" i="4"/>
  <c r="U1272" i="4"/>
  <c r="U1275" i="4"/>
  <c r="U1278" i="4"/>
  <c r="U1281" i="4"/>
  <c r="U1284" i="4"/>
  <c r="U1287" i="4"/>
  <c r="U1290" i="4"/>
  <c r="U1293" i="4"/>
  <c r="U1296" i="4"/>
  <c r="U1299" i="4"/>
  <c r="U1302" i="4"/>
  <c r="U1305" i="4"/>
  <c r="U1308" i="4"/>
  <c r="U1311" i="4"/>
  <c r="U1314" i="4"/>
  <c r="U1317" i="4"/>
  <c r="U1320" i="4"/>
  <c r="U1323" i="4"/>
  <c r="U1326" i="4"/>
  <c r="U1329" i="4"/>
  <c r="U1332" i="4"/>
  <c r="U1335" i="4"/>
  <c r="U1338" i="4"/>
  <c r="U1341" i="4"/>
  <c r="U1344" i="4"/>
  <c r="U1347" i="4"/>
  <c r="U1350" i="4"/>
  <c r="U1353" i="4"/>
  <c r="U1356" i="4"/>
  <c r="U1359" i="4"/>
  <c r="U1362" i="4"/>
  <c r="U1365" i="4"/>
  <c r="U1368" i="4"/>
  <c r="U1371" i="4"/>
  <c r="U1374" i="4"/>
  <c r="U1377" i="4"/>
  <c r="U1380" i="4"/>
  <c r="U1383" i="4"/>
  <c r="U1386" i="4"/>
  <c r="U1389" i="4"/>
  <c r="U1392" i="4"/>
  <c r="U1395" i="4"/>
  <c r="U1398" i="4"/>
  <c r="U1401" i="4"/>
  <c r="U1404" i="4"/>
  <c r="U1407" i="4"/>
  <c r="U1410" i="4"/>
  <c r="U1413" i="4"/>
  <c r="U1416" i="4"/>
  <c r="U1419" i="4"/>
  <c r="U1422" i="4"/>
  <c r="U1425" i="4"/>
  <c r="U1428" i="4"/>
  <c r="U1431" i="4"/>
  <c r="U1434" i="4"/>
  <c r="U1437" i="4"/>
  <c r="U1440" i="4"/>
  <c r="U1443" i="4"/>
  <c r="U1446" i="4"/>
  <c r="U1449" i="4"/>
  <c r="U1452" i="4"/>
  <c r="U1455" i="4"/>
  <c r="U1458" i="4"/>
  <c r="U1461" i="4"/>
  <c r="U1464" i="4"/>
  <c r="U1467" i="4"/>
  <c r="U1470" i="4"/>
  <c r="U1473" i="4"/>
  <c r="U1476" i="4"/>
  <c r="U1479" i="4"/>
  <c r="U1482" i="4"/>
  <c r="U1485" i="4"/>
  <c r="U1488" i="4"/>
  <c r="U1491" i="4"/>
  <c r="U1494" i="4"/>
  <c r="U1497" i="4"/>
  <c r="U1500" i="4"/>
  <c r="U1503" i="4"/>
  <c r="U1506" i="4"/>
  <c r="U1509" i="4"/>
  <c r="U1512" i="4"/>
  <c r="U1515" i="4"/>
  <c r="U1518" i="4"/>
  <c r="U1521" i="4"/>
  <c r="U1524" i="4"/>
  <c r="U1527" i="4"/>
  <c r="U1530" i="4"/>
  <c r="U1533" i="4"/>
  <c r="U1536" i="4"/>
  <c r="U1539" i="4"/>
  <c r="U1542" i="4"/>
  <c r="U1545" i="4"/>
  <c r="U1548" i="4"/>
  <c r="U1551" i="4"/>
  <c r="U1554" i="4"/>
  <c r="U1557" i="4"/>
  <c r="U1560" i="4"/>
  <c r="U1563" i="4"/>
  <c r="U1566" i="4"/>
  <c r="U1569" i="4"/>
  <c r="U1572" i="4"/>
  <c r="U1575" i="4"/>
  <c r="U1578" i="4"/>
  <c r="U1581" i="4"/>
  <c r="U1584" i="4"/>
  <c r="U1587" i="4"/>
  <c r="U1590" i="4"/>
  <c r="U1593" i="4"/>
  <c r="U1596" i="4"/>
  <c r="U1599" i="4"/>
  <c r="U1602" i="4"/>
  <c r="U1605" i="4"/>
  <c r="U1608" i="4"/>
  <c r="U1611" i="4"/>
  <c r="U1614" i="4"/>
  <c r="U1617" i="4"/>
  <c r="U1620" i="4"/>
  <c r="U1623" i="4"/>
  <c r="U1626" i="4"/>
  <c r="U1629" i="4"/>
  <c r="U1632" i="4"/>
  <c r="U1635" i="4"/>
  <c r="U1638" i="4"/>
  <c r="U1641" i="4"/>
  <c r="U1644" i="4"/>
  <c r="U1647" i="4"/>
  <c r="U1650" i="4"/>
  <c r="U1653" i="4"/>
  <c r="U1656" i="4"/>
  <c r="U1659" i="4"/>
  <c r="U1662" i="4"/>
  <c r="U1665" i="4"/>
  <c r="U1668" i="4"/>
  <c r="U1671" i="4"/>
  <c r="U1674" i="4"/>
  <c r="U1677" i="4"/>
  <c r="U1680" i="4"/>
  <c r="U1683" i="4"/>
  <c r="U1686" i="4"/>
  <c r="U1689" i="4"/>
  <c r="U1692" i="4"/>
  <c r="U1695" i="4"/>
  <c r="U1698" i="4"/>
  <c r="U1701" i="4"/>
  <c r="U1704" i="4"/>
  <c r="U1707" i="4"/>
  <c r="U1710" i="4"/>
  <c r="U1713" i="4"/>
  <c r="U1716" i="4"/>
  <c r="U1719" i="4"/>
  <c r="U1722" i="4"/>
  <c r="U1725" i="4"/>
  <c r="T1213" i="4"/>
  <c r="T1219" i="4"/>
  <c r="U1224" i="4"/>
  <c r="V1227" i="4"/>
  <c r="V1230" i="4"/>
  <c r="V1233" i="4"/>
  <c r="V1236" i="4"/>
  <c r="V1239" i="4"/>
  <c r="V1242" i="4"/>
  <c r="V1245" i="4"/>
  <c r="V1248" i="4"/>
  <c r="V1251" i="4"/>
  <c r="V1254" i="4"/>
  <c r="V1257" i="4"/>
  <c r="V1260" i="4"/>
  <c r="V1263" i="4"/>
  <c r="V1266" i="4"/>
  <c r="V1269" i="4"/>
  <c r="V1272" i="4"/>
  <c r="V1275" i="4"/>
  <c r="V1278" i="4"/>
  <c r="V1281" i="4"/>
  <c r="V1284" i="4"/>
  <c r="V1287" i="4"/>
  <c r="V1290" i="4"/>
  <c r="V1293" i="4"/>
  <c r="V1296" i="4"/>
  <c r="V1299" i="4"/>
  <c r="V1302" i="4"/>
  <c r="V1305" i="4"/>
  <c r="V1308" i="4"/>
  <c r="V1311" i="4"/>
  <c r="V1314" i="4"/>
  <c r="V1317" i="4"/>
  <c r="V1320" i="4"/>
  <c r="V1323" i="4"/>
  <c r="V1326" i="4"/>
  <c r="V1329" i="4"/>
  <c r="V1332" i="4"/>
  <c r="V1335" i="4"/>
  <c r="V1338" i="4"/>
  <c r="V1341" i="4"/>
  <c r="V1344" i="4"/>
  <c r="V1347" i="4"/>
  <c r="V1350" i="4"/>
  <c r="V1353" i="4"/>
  <c r="V1356" i="4"/>
  <c r="V1359" i="4"/>
  <c r="V1362" i="4"/>
  <c r="V1365" i="4"/>
  <c r="V1368" i="4"/>
  <c r="V1371" i="4"/>
  <c r="V1374" i="4"/>
  <c r="V1377" i="4"/>
  <c r="V1380" i="4"/>
  <c r="V1383" i="4"/>
  <c r="V1386" i="4"/>
  <c r="V1389" i="4"/>
  <c r="V1392" i="4"/>
  <c r="V1395" i="4"/>
  <c r="V1398" i="4"/>
  <c r="V1401" i="4"/>
  <c r="V1404" i="4"/>
  <c r="V1407" i="4"/>
  <c r="V1410" i="4"/>
  <c r="V1413" i="4"/>
  <c r="V1416" i="4"/>
  <c r="V1419" i="4"/>
  <c r="V1422" i="4"/>
  <c r="V1425" i="4"/>
  <c r="V1428" i="4"/>
  <c r="V1431" i="4"/>
  <c r="V1434" i="4"/>
  <c r="V1437" i="4"/>
  <c r="V1440" i="4"/>
  <c r="V1443" i="4"/>
  <c r="V1446" i="4"/>
  <c r="V1449" i="4"/>
  <c r="V1452" i="4"/>
  <c r="V1455" i="4"/>
  <c r="V1458" i="4"/>
  <c r="V1461" i="4"/>
  <c r="V1464" i="4"/>
  <c r="V1467" i="4"/>
  <c r="V1470" i="4"/>
  <c r="V1473" i="4"/>
  <c r="V1476" i="4"/>
  <c r="V1479" i="4"/>
  <c r="V1482" i="4"/>
  <c r="V1485" i="4"/>
  <c r="V1488" i="4"/>
  <c r="V1491" i="4"/>
  <c r="V1494" i="4"/>
  <c r="V1497" i="4"/>
  <c r="V1500" i="4"/>
  <c r="V1503" i="4"/>
  <c r="V1506" i="4"/>
  <c r="V1509" i="4"/>
  <c r="V1512" i="4"/>
  <c r="V1515" i="4"/>
  <c r="V1518" i="4"/>
  <c r="V1521" i="4"/>
  <c r="V1524" i="4"/>
  <c r="V1527" i="4"/>
  <c r="V1530" i="4"/>
  <c r="V1533" i="4"/>
  <c r="V1536" i="4"/>
  <c r="V1539" i="4"/>
  <c r="V1542" i="4"/>
  <c r="V1545" i="4"/>
  <c r="V1548" i="4"/>
  <c r="V1551" i="4"/>
  <c r="V1554" i="4"/>
  <c r="V1557" i="4"/>
  <c r="V1560" i="4"/>
  <c r="V1563" i="4"/>
  <c r="V1566" i="4"/>
  <c r="V1569" i="4"/>
  <c r="V1572" i="4"/>
  <c r="V1575" i="4"/>
  <c r="V1578" i="4"/>
  <c r="V1581" i="4"/>
  <c r="V1584" i="4"/>
  <c r="V1587" i="4"/>
  <c r="V1590" i="4"/>
  <c r="V1593" i="4"/>
  <c r="V1596" i="4"/>
  <c r="V1599" i="4"/>
  <c r="V1602" i="4"/>
  <c r="V1605" i="4"/>
  <c r="V1608" i="4"/>
  <c r="V1611" i="4"/>
  <c r="V1614" i="4"/>
  <c r="V1617" i="4"/>
  <c r="V1620" i="4"/>
  <c r="V1623" i="4"/>
  <c r="V1626" i="4"/>
  <c r="V1629" i="4"/>
  <c r="V1632" i="4"/>
  <c r="V1635" i="4"/>
  <c r="V1638" i="4"/>
  <c r="V1641" i="4"/>
  <c r="V1644" i="4"/>
  <c r="V1647" i="4"/>
  <c r="V1650" i="4"/>
  <c r="V1653" i="4"/>
  <c r="V1656" i="4"/>
  <c r="V1659" i="4"/>
  <c r="V1662" i="4"/>
  <c r="V1665" i="4"/>
  <c r="V1668" i="4"/>
  <c r="V1671" i="4"/>
  <c r="V1674" i="4"/>
  <c r="V1677" i="4"/>
  <c r="V1680" i="4"/>
  <c r="V1683" i="4"/>
  <c r="V1686" i="4"/>
  <c r="V1689" i="4"/>
  <c r="V1692" i="4"/>
  <c r="V1695" i="4"/>
  <c r="V1698" i="4"/>
  <c r="V1701" i="4"/>
  <c r="V1704" i="4"/>
  <c r="V1707" i="4"/>
  <c r="V1710" i="4"/>
  <c r="V1713" i="4"/>
  <c r="V1716" i="4"/>
  <c r="V1719" i="4"/>
  <c r="V1722" i="4"/>
  <c r="V1725" i="4"/>
  <c r="U1213" i="4"/>
  <c r="U1219" i="4"/>
  <c r="S1225" i="4"/>
  <c r="S1228" i="4"/>
  <c r="S1231" i="4"/>
  <c r="S1234" i="4"/>
  <c r="S1237" i="4"/>
  <c r="S1240" i="4"/>
  <c r="S1243" i="4"/>
  <c r="S1246" i="4"/>
  <c r="S1249" i="4"/>
  <c r="S1252" i="4"/>
  <c r="S1255" i="4"/>
  <c r="S1258" i="4"/>
  <c r="S1261" i="4"/>
  <c r="S1264" i="4"/>
  <c r="S1267" i="4"/>
  <c r="S1270" i="4"/>
  <c r="S1273" i="4"/>
  <c r="S1276" i="4"/>
  <c r="S1279" i="4"/>
  <c r="S1282" i="4"/>
  <c r="S1285" i="4"/>
  <c r="S1288" i="4"/>
  <c r="S1291" i="4"/>
  <c r="S1294" i="4"/>
  <c r="S1297" i="4"/>
  <c r="S1300" i="4"/>
  <c r="S1303" i="4"/>
  <c r="S1306" i="4"/>
  <c r="S1309" i="4"/>
  <c r="S1312" i="4"/>
  <c r="S1315" i="4"/>
  <c r="S1318" i="4"/>
  <c r="S1321" i="4"/>
  <c r="S1324" i="4"/>
  <c r="S1327" i="4"/>
  <c r="S1330" i="4"/>
  <c r="S1333" i="4"/>
  <c r="S1336" i="4"/>
  <c r="S1339" i="4"/>
  <c r="S1342" i="4"/>
  <c r="S1345" i="4"/>
  <c r="S1348" i="4"/>
  <c r="S1351" i="4"/>
  <c r="S1354" i="4"/>
  <c r="S1357" i="4"/>
  <c r="S1360" i="4"/>
  <c r="S1363" i="4"/>
  <c r="S1366" i="4"/>
  <c r="S1369" i="4"/>
  <c r="S1372" i="4"/>
  <c r="S1375" i="4"/>
  <c r="S1378" i="4"/>
  <c r="S1381" i="4"/>
  <c r="S1384" i="4"/>
  <c r="S1387" i="4"/>
  <c r="S1390" i="4"/>
  <c r="S1393" i="4"/>
  <c r="S1396" i="4"/>
  <c r="S1399" i="4"/>
  <c r="S1402" i="4"/>
  <c r="S1405" i="4"/>
  <c r="S1408" i="4"/>
  <c r="S1411" i="4"/>
  <c r="S1414" i="4"/>
  <c r="S1417" i="4"/>
  <c r="S1420" i="4"/>
  <c r="S1423" i="4"/>
  <c r="S1426" i="4"/>
  <c r="S1429" i="4"/>
  <c r="S1432" i="4"/>
  <c r="S1435" i="4"/>
  <c r="S1438" i="4"/>
  <c r="S1441" i="4"/>
  <c r="S1444" i="4"/>
  <c r="S1447" i="4"/>
  <c r="S1450" i="4"/>
  <c r="S1453" i="4"/>
  <c r="S1456" i="4"/>
  <c r="S1459" i="4"/>
  <c r="S1462" i="4"/>
  <c r="S1465" i="4"/>
  <c r="S1468" i="4"/>
  <c r="S1471" i="4"/>
  <c r="S1474" i="4"/>
  <c r="S1477" i="4"/>
  <c r="S1480" i="4"/>
  <c r="S1483" i="4"/>
  <c r="S1486" i="4"/>
  <c r="S1489" i="4"/>
  <c r="S1492" i="4"/>
  <c r="S1495" i="4"/>
  <c r="S1498" i="4"/>
  <c r="S1501" i="4"/>
  <c r="S1504" i="4"/>
  <c r="S1507" i="4"/>
  <c r="S1510" i="4"/>
  <c r="S1513" i="4"/>
  <c r="S1516" i="4"/>
  <c r="S1519" i="4"/>
  <c r="S1522" i="4"/>
  <c r="S1525" i="4"/>
  <c r="S1528" i="4"/>
  <c r="S1531" i="4"/>
  <c r="S1534" i="4"/>
  <c r="S1537" i="4"/>
  <c r="S1540" i="4"/>
  <c r="S1543" i="4"/>
  <c r="S1546" i="4"/>
  <c r="S1549" i="4"/>
  <c r="S1552" i="4"/>
  <c r="S1555" i="4"/>
  <c r="S1558" i="4"/>
  <c r="S1561" i="4"/>
  <c r="S1564" i="4"/>
  <c r="S1567" i="4"/>
  <c r="S1570" i="4"/>
  <c r="S1573" i="4"/>
  <c r="S1576" i="4"/>
  <c r="S1579" i="4"/>
  <c r="S1582" i="4"/>
  <c r="S1585" i="4"/>
  <c r="S1588" i="4"/>
  <c r="S1591" i="4"/>
  <c r="S1594" i="4"/>
  <c r="S1597" i="4"/>
  <c r="S1600" i="4"/>
  <c r="S1603" i="4"/>
  <c r="S1606" i="4"/>
  <c r="S1609" i="4"/>
  <c r="S1612" i="4"/>
  <c r="S1615" i="4"/>
  <c r="S1618" i="4"/>
  <c r="S1621" i="4"/>
  <c r="S1624" i="4"/>
  <c r="S1627" i="4"/>
  <c r="S1630" i="4"/>
  <c r="S1633" i="4"/>
  <c r="S1636" i="4"/>
  <c r="S1639" i="4"/>
  <c r="S1642" i="4"/>
  <c r="S1645" i="4"/>
  <c r="S1648" i="4"/>
  <c r="S1651" i="4"/>
  <c r="S1654" i="4"/>
  <c r="S1657" i="4"/>
  <c r="S1660" i="4"/>
  <c r="S1663" i="4"/>
  <c r="S1666" i="4"/>
  <c r="S1669" i="4"/>
  <c r="S1672" i="4"/>
  <c r="S1675" i="4"/>
  <c r="S1678" i="4"/>
  <c r="S1681" i="4"/>
  <c r="S1684" i="4"/>
  <c r="S1687" i="4"/>
  <c r="S1690" i="4"/>
  <c r="S1693" i="4"/>
  <c r="S1696" i="4"/>
  <c r="S1699" i="4"/>
  <c r="S1702" i="4"/>
  <c r="S1705" i="4"/>
  <c r="S1708" i="4"/>
  <c r="S1711" i="4"/>
  <c r="S1714" i="4"/>
  <c r="S1717" i="4"/>
  <c r="S1720" i="4"/>
  <c r="S1723" i="4"/>
  <c r="S1726" i="4"/>
  <c r="V1213" i="4"/>
  <c r="V1219" i="4"/>
  <c r="T1225" i="4"/>
  <c r="T1228" i="4"/>
  <c r="T1231" i="4"/>
  <c r="T1234" i="4"/>
  <c r="T1237" i="4"/>
  <c r="T1240" i="4"/>
  <c r="T1243" i="4"/>
  <c r="T1246" i="4"/>
  <c r="T1249" i="4"/>
  <c r="T1252" i="4"/>
  <c r="T1255" i="4"/>
  <c r="T1258" i="4"/>
  <c r="T1261" i="4"/>
  <c r="T1264" i="4"/>
  <c r="T1267" i="4"/>
  <c r="T1270" i="4"/>
  <c r="T1273" i="4"/>
  <c r="T1276" i="4"/>
  <c r="T1279" i="4"/>
  <c r="T1282" i="4"/>
  <c r="T1285" i="4"/>
  <c r="T1288" i="4"/>
  <c r="T1291" i="4"/>
  <c r="T1294" i="4"/>
  <c r="T1297" i="4"/>
  <c r="T1300" i="4"/>
  <c r="T1303" i="4"/>
  <c r="T1306" i="4"/>
  <c r="T1309" i="4"/>
  <c r="T1312" i="4"/>
  <c r="T1315" i="4"/>
  <c r="T1318" i="4"/>
  <c r="T1321" i="4"/>
  <c r="T1324" i="4"/>
  <c r="T1327" i="4"/>
  <c r="T1330" i="4"/>
  <c r="T1333" i="4"/>
  <c r="T1336" i="4"/>
  <c r="T1339" i="4"/>
  <c r="T1342" i="4"/>
  <c r="T1345" i="4"/>
  <c r="T1348" i="4"/>
  <c r="T1351" i="4"/>
  <c r="T1354" i="4"/>
  <c r="T1357" i="4"/>
  <c r="T1360" i="4"/>
  <c r="T1363" i="4"/>
  <c r="T1366" i="4"/>
  <c r="T1369" i="4"/>
  <c r="T1372" i="4"/>
  <c r="T1375" i="4"/>
  <c r="T1378" i="4"/>
  <c r="T1381" i="4"/>
  <c r="T1384" i="4"/>
  <c r="T1387" i="4"/>
  <c r="T1390" i="4"/>
  <c r="T1393" i="4"/>
  <c r="T1396" i="4"/>
  <c r="T1399" i="4"/>
  <c r="T1402" i="4"/>
  <c r="T1405" i="4"/>
  <c r="T1408" i="4"/>
  <c r="T1411" i="4"/>
  <c r="T1414" i="4"/>
  <c r="T1417" i="4"/>
  <c r="T1420" i="4"/>
  <c r="T1423" i="4"/>
  <c r="T1426" i="4"/>
  <c r="T1429" i="4"/>
  <c r="T1432" i="4"/>
  <c r="T1435" i="4"/>
  <c r="T1438" i="4"/>
  <c r="T1441" i="4"/>
  <c r="T1444" i="4"/>
  <c r="T1447" i="4"/>
  <c r="T1450" i="4"/>
  <c r="T1453" i="4"/>
  <c r="T1456" i="4"/>
  <c r="T1459" i="4"/>
  <c r="T1462" i="4"/>
  <c r="T1465" i="4"/>
  <c r="T1468" i="4"/>
  <c r="T1471" i="4"/>
  <c r="T1474" i="4"/>
  <c r="T1477" i="4"/>
  <c r="T1480" i="4"/>
  <c r="T1483" i="4"/>
  <c r="T1486" i="4"/>
  <c r="T1489" i="4"/>
  <c r="T1492" i="4"/>
  <c r="T1495" i="4"/>
  <c r="T1498" i="4"/>
  <c r="T1501" i="4"/>
  <c r="T1504" i="4"/>
  <c r="T1507" i="4"/>
  <c r="T1510" i="4"/>
  <c r="T1513" i="4"/>
  <c r="T1516" i="4"/>
  <c r="T1519" i="4"/>
  <c r="T1522" i="4"/>
  <c r="T1525" i="4"/>
  <c r="T1528" i="4"/>
  <c r="T1531" i="4"/>
  <c r="T1534" i="4"/>
  <c r="T1537" i="4"/>
  <c r="T1540" i="4"/>
  <c r="T1543" i="4"/>
  <c r="T1546" i="4"/>
  <c r="T1549" i="4"/>
  <c r="T1552" i="4"/>
  <c r="T1555" i="4"/>
  <c r="T1558" i="4"/>
  <c r="T1561" i="4"/>
  <c r="T1564" i="4"/>
  <c r="T1567" i="4"/>
  <c r="T1570" i="4"/>
  <c r="T1573" i="4"/>
  <c r="T1576" i="4"/>
  <c r="T1579" i="4"/>
  <c r="T1582" i="4"/>
  <c r="T1585" i="4"/>
  <c r="T1588" i="4"/>
  <c r="T1591" i="4"/>
  <c r="T1594" i="4"/>
  <c r="T1597" i="4"/>
  <c r="T1600" i="4"/>
  <c r="T1603" i="4"/>
  <c r="T1606" i="4"/>
  <c r="T1609" i="4"/>
  <c r="T1612" i="4"/>
  <c r="T1615" i="4"/>
  <c r="T1618" i="4"/>
  <c r="T1621" i="4"/>
  <c r="T1624" i="4"/>
  <c r="T1627" i="4"/>
  <c r="T1630" i="4"/>
  <c r="T1633" i="4"/>
  <c r="T1636" i="4"/>
  <c r="T1639" i="4"/>
  <c r="T1642" i="4"/>
  <c r="T1645" i="4"/>
  <c r="T1648" i="4"/>
  <c r="T1651" i="4"/>
  <c r="T1654" i="4"/>
  <c r="T1657" i="4"/>
  <c r="T1660" i="4"/>
  <c r="T1663" i="4"/>
  <c r="T1666" i="4"/>
  <c r="T1669" i="4"/>
  <c r="T1672" i="4"/>
  <c r="T1675" i="4"/>
  <c r="T1678" i="4"/>
  <c r="T1681" i="4"/>
  <c r="T1684" i="4"/>
  <c r="T1687" i="4"/>
  <c r="T1690" i="4"/>
  <c r="T1693" i="4"/>
  <c r="T1696" i="4"/>
  <c r="T1699" i="4"/>
  <c r="T1702" i="4"/>
  <c r="T1705" i="4"/>
  <c r="T1708" i="4"/>
  <c r="T1711" i="4"/>
  <c r="T1714" i="4"/>
  <c r="T1717" i="4"/>
  <c r="T1720" i="4"/>
  <c r="T1723" i="4"/>
  <c r="T1726" i="4"/>
  <c r="V1214" i="4"/>
  <c r="V1220" i="4"/>
  <c r="U1225" i="4"/>
  <c r="U1228" i="4"/>
  <c r="U1231" i="4"/>
  <c r="U1234" i="4"/>
  <c r="U1237" i="4"/>
  <c r="U1240" i="4"/>
  <c r="U1243" i="4"/>
  <c r="U1246" i="4"/>
  <c r="U1249" i="4"/>
  <c r="U1252" i="4"/>
  <c r="U1255" i="4"/>
  <c r="U1258" i="4"/>
  <c r="U1261" i="4"/>
  <c r="U1264" i="4"/>
  <c r="U1267" i="4"/>
  <c r="U1270" i="4"/>
  <c r="U1273" i="4"/>
  <c r="U1276" i="4"/>
  <c r="U1279" i="4"/>
  <c r="U1282" i="4"/>
  <c r="U1285" i="4"/>
  <c r="U1288" i="4"/>
  <c r="U1291" i="4"/>
  <c r="U1294" i="4"/>
  <c r="U1297" i="4"/>
  <c r="U1300" i="4"/>
  <c r="U1303" i="4"/>
  <c r="U1306" i="4"/>
  <c r="U1309" i="4"/>
  <c r="U1312" i="4"/>
  <c r="U1315" i="4"/>
  <c r="U1318" i="4"/>
  <c r="U1321" i="4"/>
  <c r="U1324" i="4"/>
  <c r="U1327" i="4"/>
  <c r="U1330" i="4"/>
  <c r="U1333" i="4"/>
  <c r="U1336" i="4"/>
  <c r="U1339" i="4"/>
  <c r="U1342" i="4"/>
  <c r="U1345" i="4"/>
  <c r="U1348" i="4"/>
  <c r="U1351" i="4"/>
  <c r="U1354" i="4"/>
  <c r="U1357" i="4"/>
  <c r="U1360" i="4"/>
  <c r="U1363" i="4"/>
  <c r="U1366" i="4"/>
  <c r="U1369" i="4"/>
  <c r="U1372" i="4"/>
  <c r="U1375" i="4"/>
  <c r="U1378" i="4"/>
  <c r="U1381" i="4"/>
  <c r="U1384" i="4"/>
  <c r="U1387" i="4"/>
  <c r="U1390" i="4"/>
  <c r="U1393" i="4"/>
  <c r="U1396" i="4"/>
  <c r="U1399" i="4"/>
  <c r="U1402" i="4"/>
  <c r="U1405" i="4"/>
  <c r="U1408" i="4"/>
  <c r="U1411" i="4"/>
  <c r="U1414" i="4"/>
  <c r="U1417" i="4"/>
  <c r="U1420" i="4"/>
  <c r="U1423" i="4"/>
  <c r="U1426" i="4"/>
  <c r="U1429" i="4"/>
  <c r="U1432" i="4"/>
  <c r="U1435" i="4"/>
  <c r="U1438" i="4"/>
  <c r="U1441" i="4"/>
  <c r="U1444" i="4"/>
  <c r="U1447" i="4"/>
  <c r="U1450" i="4"/>
  <c r="U1453" i="4"/>
  <c r="U1456" i="4"/>
  <c r="U1459" i="4"/>
  <c r="U1462" i="4"/>
  <c r="U1465" i="4"/>
  <c r="U1468" i="4"/>
  <c r="U1471" i="4"/>
  <c r="U1474" i="4"/>
  <c r="U1477" i="4"/>
  <c r="U1480" i="4"/>
  <c r="U1483" i="4"/>
  <c r="U1486" i="4"/>
  <c r="U1489" i="4"/>
  <c r="U1492" i="4"/>
  <c r="U1495" i="4"/>
  <c r="U1498" i="4"/>
  <c r="U1501" i="4"/>
  <c r="U1504" i="4"/>
  <c r="U1507" i="4"/>
  <c r="U1510" i="4"/>
  <c r="U1513" i="4"/>
  <c r="U1516" i="4"/>
  <c r="U1519" i="4"/>
  <c r="U1522" i="4"/>
  <c r="U1525" i="4"/>
  <c r="U1528" i="4"/>
  <c r="U1531" i="4"/>
  <c r="U1534" i="4"/>
  <c r="U1537" i="4"/>
  <c r="U1540" i="4"/>
  <c r="U1543" i="4"/>
  <c r="U1546" i="4"/>
  <c r="U1549" i="4"/>
  <c r="U1552" i="4"/>
  <c r="U1555" i="4"/>
  <c r="U1558" i="4"/>
  <c r="U1561" i="4"/>
  <c r="U1564" i="4"/>
  <c r="U1567" i="4"/>
  <c r="U1570" i="4"/>
  <c r="U1573" i="4"/>
  <c r="U1576" i="4"/>
  <c r="U1579" i="4"/>
  <c r="U1582" i="4"/>
  <c r="U1585" i="4"/>
  <c r="U1588" i="4"/>
  <c r="U1591" i="4"/>
  <c r="U1594" i="4"/>
  <c r="U1597" i="4"/>
  <c r="U1600" i="4"/>
  <c r="U1603" i="4"/>
  <c r="U1606" i="4"/>
  <c r="U1609" i="4"/>
  <c r="U1612" i="4"/>
  <c r="U1615" i="4"/>
  <c r="U1618" i="4"/>
  <c r="U1621" i="4"/>
  <c r="U1624" i="4"/>
  <c r="U1627" i="4"/>
  <c r="U1630" i="4"/>
  <c r="U1633" i="4"/>
  <c r="U1636" i="4"/>
  <c r="U1639" i="4"/>
  <c r="U1642" i="4"/>
  <c r="U1645" i="4"/>
  <c r="U1648" i="4"/>
  <c r="U1651" i="4"/>
  <c r="U1654" i="4"/>
  <c r="U1657" i="4"/>
  <c r="U1660" i="4"/>
  <c r="U1663" i="4"/>
  <c r="U1666" i="4"/>
  <c r="U1669" i="4"/>
  <c r="U1672" i="4"/>
  <c r="U1675" i="4"/>
  <c r="U1678" i="4"/>
  <c r="U1681" i="4"/>
  <c r="U1684" i="4"/>
  <c r="U1687" i="4"/>
  <c r="U1690" i="4"/>
  <c r="U1693" i="4"/>
  <c r="U1696" i="4"/>
  <c r="U1699" i="4"/>
  <c r="U1702" i="4"/>
  <c r="U1705" i="4"/>
  <c r="U1708" i="4"/>
  <c r="U1711" i="4"/>
  <c r="U1714" i="4"/>
  <c r="U1717" i="4"/>
  <c r="U1720" i="4"/>
  <c r="U1723" i="4"/>
  <c r="U1726" i="4"/>
  <c r="T1730" i="4"/>
  <c r="T1733" i="4"/>
  <c r="T1736" i="4"/>
  <c r="T1739" i="4"/>
  <c r="T1742" i="4"/>
  <c r="T1745" i="4"/>
  <c r="T1748" i="4"/>
  <c r="T1751" i="4"/>
  <c r="T1754" i="4"/>
  <c r="T1757" i="4"/>
  <c r="T1760" i="4"/>
  <c r="T1763" i="4"/>
  <c r="T1766" i="4"/>
  <c r="T1769" i="4"/>
  <c r="T1772" i="4"/>
  <c r="T1775" i="4"/>
  <c r="T1778" i="4"/>
  <c r="T1781" i="4"/>
  <c r="T1784" i="4"/>
  <c r="T1787" i="4"/>
  <c r="T1790" i="4"/>
  <c r="T1793" i="4"/>
  <c r="T1796" i="4"/>
  <c r="T1799" i="4"/>
  <c r="T1802" i="4"/>
  <c r="T1805" i="4"/>
  <c r="T1808" i="4"/>
  <c r="T1811" i="4"/>
  <c r="T1814" i="4"/>
  <c r="T1817" i="4"/>
  <c r="T1820" i="4"/>
  <c r="T1823" i="4"/>
  <c r="T1826" i="4"/>
  <c r="T1829" i="4"/>
  <c r="T1832" i="4"/>
  <c r="T1835" i="4"/>
  <c r="T1838" i="4"/>
  <c r="T1841" i="4"/>
  <c r="T1844" i="4"/>
  <c r="T1847" i="4"/>
  <c r="T1850" i="4"/>
  <c r="T1853" i="4"/>
  <c r="T1856" i="4"/>
  <c r="T1859" i="4"/>
  <c r="T1862" i="4"/>
  <c r="T1865" i="4"/>
  <c r="T1868" i="4"/>
  <c r="T1871" i="4"/>
  <c r="T1874" i="4"/>
  <c r="T1877" i="4"/>
  <c r="T1880" i="4"/>
  <c r="T1883" i="4"/>
  <c r="T1886" i="4"/>
  <c r="T1889" i="4"/>
  <c r="T1892" i="4"/>
  <c r="T1895" i="4"/>
  <c r="T1898" i="4"/>
  <c r="T1901" i="4"/>
  <c r="T1904" i="4"/>
  <c r="T1907" i="4"/>
  <c r="T1910" i="4"/>
  <c r="T1913" i="4"/>
  <c r="T1916" i="4"/>
  <c r="T1919" i="4"/>
  <c r="T1922" i="4"/>
  <c r="T1925" i="4"/>
  <c r="T1928" i="4"/>
  <c r="T1931" i="4"/>
  <c r="T1934" i="4"/>
  <c r="T1937" i="4"/>
  <c r="T1940" i="4"/>
  <c r="T1943" i="4"/>
  <c r="T1946" i="4"/>
  <c r="T1949" i="4"/>
  <c r="T1952" i="4"/>
  <c r="T1955" i="4"/>
  <c r="T1958" i="4"/>
  <c r="T1961" i="4"/>
  <c r="T1964" i="4"/>
  <c r="T1967" i="4"/>
  <c r="T1970" i="4"/>
  <c r="T1973" i="4"/>
  <c r="T1976" i="4"/>
  <c r="T1979" i="4"/>
  <c r="T1982" i="4"/>
  <c r="T1985" i="4"/>
  <c r="T1988" i="4"/>
  <c r="T1991" i="4"/>
  <c r="T1994" i="4"/>
  <c r="T1997" i="4"/>
  <c r="T2000" i="4"/>
  <c r="T2003" i="4"/>
  <c r="T2006" i="4"/>
  <c r="T2009" i="4"/>
  <c r="T2012" i="4"/>
  <c r="T2015" i="4"/>
  <c r="T2018" i="4"/>
  <c r="T2021" i="4"/>
  <c r="T2024" i="4"/>
  <c r="T2027" i="4"/>
  <c r="T2030" i="4"/>
  <c r="T2033" i="4"/>
  <c r="T2036" i="4"/>
  <c r="T2039" i="4"/>
  <c r="T2042" i="4"/>
  <c r="T2045" i="4"/>
  <c r="T2048" i="4"/>
  <c r="T2051" i="4"/>
  <c r="T2054" i="4"/>
  <c r="T2057" i="4"/>
  <c r="T2060" i="4"/>
  <c r="T2063" i="4"/>
  <c r="T2066" i="4"/>
  <c r="T2069" i="4"/>
  <c r="T2072" i="4"/>
  <c r="T2075" i="4"/>
  <c r="T2078" i="4"/>
  <c r="T2081" i="4"/>
  <c r="T2084" i="4"/>
  <c r="T2087" i="4"/>
  <c r="T2090" i="4"/>
  <c r="T2093" i="4"/>
  <c r="T2096" i="4"/>
  <c r="T2099" i="4"/>
  <c r="T2102" i="4"/>
  <c r="T2105" i="4"/>
  <c r="T2108" i="4"/>
  <c r="T2111" i="4"/>
  <c r="T2114" i="4"/>
  <c r="T2117" i="4"/>
  <c r="T2120" i="4"/>
  <c r="T2123" i="4"/>
  <c r="T2126" i="4"/>
  <c r="T2129" i="4"/>
  <c r="T2132" i="4"/>
  <c r="T2135" i="4"/>
  <c r="T2138" i="4"/>
  <c r="T2141" i="4"/>
  <c r="T2144" i="4"/>
  <c r="T2147" i="4"/>
  <c r="T2150" i="4"/>
  <c r="T2153" i="4"/>
  <c r="T2156" i="4"/>
  <c r="T2159" i="4"/>
  <c r="T2162" i="4"/>
  <c r="T2165" i="4"/>
  <c r="T2168" i="4"/>
  <c r="T2171" i="4"/>
  <c r="T2174" i="4"/>
  <c r="T2177" i="4"/>
  <c r="T2180" i="4"/>
  <c r="T2183" i="4"/>
  <c r="T2186" i="4"/>
  <c r="T2189" i="4"/>
  <c r="T2192" i="4"/>
  <c r="T2195" i="4"/>
  <c r="T2198" i="4"/>
  <c r="T2201" i="4"/>
  <c r="T2204" i="4"/>
  <c r="T2207" i="4"/>
  <c r="T2210" i="4"/>
  <c r="T2213" i="4"/>
  <c r="T2216" i="4"/>
  <c r="T2219" i="4"/>
  <c r="T2222" i="4"/>
  <c r="T2225" i="4"/>
  <c r="T2228" i="4"/>
  <c r="T2231" i="4"/>
  <c r="T2234" i="4"/>
  <c r="T2237" i="4"/>
  <c r="U1730" i="4"/>
  <c r="U1733" i="4"/>
  <c r="U1736" i="4"/>
  <c r="U1739" i="4"/>
  <c r="U1742" i="4"/>
  <c r="U1745" i="4"/>
  <c r="U1748" i="4"/>
  <c r="U1751" i="4"/>
  <c r="U1754" i="4"/>
  <c r="U1757" i="4"/>
  <c r="U1760" i="4"/>
  <c r="U1763" i="4"/>
  <c r="U1766" i="4"/>
  <c r="U1769" i="4"/>
  <c r="U1772" i="4"/>
  <c r="U1775" i="4"/>
  <c r="U1778" i="4"/>
  <c r="U1781" i="4"/>
  <c r="U1784" i="4"/>
  <c r="U1787" i="4"/>
  <c r="U1790" i="4"/>
  <c r="U1793" i="4"/>
  <c r="U1796" i="4"/>
  <c r="U1799" i="4"/>
  <c r="U1802" i="4"/>
  <c r="U1805" i="4"/>
  <c r="U1808" i="4"/>
  <c r="U1811" i="4"/>
  <c r="U1814" i="4"/>
  <c r="U1817" i="4"/>
  <c r="U1820" i="4"/>
  <c r="U1823" i="4"/>
  <c r="U1826" i="4"/>
  <c r="U1829" i="4"/>
  <c r="U1832" i="4"/>
  <c r="U1835" i="4"/>
  <c r="U1838" i="4"/>
  <c r="U1841" i="4"/>
  <c r="U1844" i="4"/>
  <c r="U1847" i="4"/>
  <c r="U1850" i="4"/>
  <c r="U1853" i="4"/>
  <c r="U1856" i="4"/>
  <c r="U1859" i="4"/>
  <c r="U1862" i="4"/>
  <c r="U1865" i="4"/>
  <c r="U1868" i="4"/>
  <c r="U1871" i="4"/>
  <c r="U1874" i="4"/>
  <c r="U1877" i="4"/>
  <c r="U1880" i="4"/>
  <c r="U1883" i="4"/>
  <c r="U1886" i="4"/>
  <c r="U1889" i="4"/>
  <c r="U1892" i="4"/>
  <c r="U1895" i="4"/>
  <c r="U1898" i="4"/>
  <c r="U1901" i="4"/>
  <c r="U1904" i="4"/>
  <c r="U1907" i="4"/>
  <c r="U1910" i="4"/>
  <c r="U1913" i="4"/>
  <c r="U1916" i="4"/>
  <c r="U1919" i="4"/>
  <c r="U1922" i="4"/>
  <c r="U1925" i="4"/>
  <c r="U1928" i="4"/>
  <c r="U1931" i="4"/>
  <c r="U1934" i="4"/>
  <c r="U1937" i="4"/>
  <c r="U1940" i="4"/>
  <c r="U1943" i="4"/>
  <c r="U1946" i="4"/>
  <c r="U1949" i="4"/>
  <c r="U1952" i="4"/>
  <c r="U1955" i="4"/>
  <c r="U1958" i="4"/>
  <c r="U1961" i="4"/>
  <c r="U1964" i="4"/>
  <c r="U1967" i="4"/>
  <c r="U1970" i="4"/>
  <c r="U1973" i="4"/>
  <c r="U1976" i="4"/>
  <c r="U1979" i="4"/>
  <c r="U1982" i="4"/>
  <c r="U1985" i="4"/>
  <c r="U1988" i="4"/>
  <c r="U1991" i="4"/>
  <c r="U1994" i="4"/>
  <c r="U1997" i="4"/>
  <c r="U2000" i="4"/>
  <c r="U2003" i="4"/>
  <c r="U2006" i="4"/>
  <c r="U2009" i="4"/>
  <c r="U2012" i="4"/>
  <c r="U2015" i="4"/>
  <c r="U2018" i="4"/>
  <c r="U2021" i="4"/>
  <c r="U2024" i="4"/>
  <c r="U2027" i="4"/>
  <c r="U2030" i="4"/>
  <c r="U2033" i="4"/>
  <c r="U2036" i="4"/>
  <c r="U2039" i="4"/>
  <c r="U2042" i="4"/>
  <c r="U2045" i="4"/>
  <c r="U2048" i="4"/>
  <c r="U2051" i="4"/>
  <c r="U2054" i="4"/>
  <c r="U2057" i="4"/>
  <c r="U2060" i="4"/>
  <c r="U2063" i="4"/>
  <c r="U2066" i="4"/>
  <c r="U2069" i="4"/>
  <c r="U2072" i="4"/>
  <c r="U2075" i="4"/>
  <c r="U2078" i="4"/>
  <c r="U2081" i="4"/>
  <c r="U2084" i="4"/>
  <c r="U2087" i="4"/>
  <c r="U2090" i="4"/>
  <c r="U2093" i="4"/>
  <c r="U2096" i="4"/>
  <c r="U2099" i="4"/>
  <c r="U2102" i="4"/>
  <c r="U2105" i="4"/>
  <c r="U2108" i="4"/>
  <c r="U2111" i="4"/>
  <c r="U2114" i="4"/>
  <c r="U2117" i="4"/>
  <c r="U2120" i="4"/>
  <c r="U2123" i="4"/>
  <c r="U2126" i="4"/>
  <c r="U2129" i="4"/>
  <c r="U2132" i="4"/>
  <c r="U2135" i="4"/>
  <c r="U2138" i="4"/>
  <c r="U2141" i="4"/>
  <c r="U2144" i="4"/>
  <c r="U2147" i="4"/>
  <c r="U2150" i="4"/>
  <c r="U2153" i="4"/>
  <c r="U2156" i="4"/>
  <c r="U2159" i="4"/>
  <c r="U2162" i="4"/>
  <c r="U2165" i="4"/>
  <c r="U2168" i="4"/>
  <c r="U2171" i="4"/>
  <c r="U2174" i="4"/>
  <c r="U2177" i="4"/>
  <c r="U2180" i="4"/>
  <c r="U2183" i="4"/>
  <c r="U2186" i="4"/>
  <c r="U2189" i="4"/>
  <c r="U2192" i="4"/>
  <c r="U2195" i="4"/>
  <c r="U2198" i="4"/>
  <c r="U2201" i="4"/>
  <c r="U2204" i="4"/>
  <c r="U2207" i="4"/>
  <c r="U2210" i="4"/>
  <c r="U2213" i="4"/>
  <c r="U2216" i="4"/>
  <c r="U2219" i="4"/>
  <c r="V1730" i="4"/>
  <c r="V1733" i="4"/>
  <c r="V1736" i="4"/>
  <c r="V1739" i="4"/>
  <c r="V1742" i="4"/>
  <c r="V1745" i="4"/>
  <c r="V1748" i="4"/>
  <c r="V1751" i="4"/>
  <c r="V1754" i="4"/>
  <c r="V1757" i="4"/>
  <c r="V1760" i="4"/>
  <c r="V1763" i="4"/>
  <c r="V1766" i="4"/>
  <c r="V1769" i="4"/>
  <c r="V1772" i="4"/>
  <c r="V1775" i="4"/>
  <c r="V1778" i="4"/>
  <c r="V1781" i="4"/>
  <c r="V1784" i="4"/>
  <c r="V1787" i="4"/>
  <c r="V1790" i="4"/>
  <c r="V1793" i="4"/>
  <c r="V1796" i="4"/>
  <c r="V1799" i="4"/>
  <c r="V1802" i="4"/>
  <c r="V1805" i="4"/>
  <c r="V1808" i="4"/>
  <c r="V1811" i="4"/>
  <c r="V1814" i="4"/>
  <c r="V1817" i="4"/>
  <c r="V1820" i="4"/>
  <c r="V1823" i="4"/>
  <c r="V1826" i="4"/>
  <c r="V1829" i="4"/>
  <c r="V1832" i="4"/>
  <c r="V1835" i="4"/>
  <c r="V1838" i="4"/>
  <c r="V1841" i="4"/>
  <c r="V1844" i="4"/>
  <c r="V1847" i="4"/>
  <c r="V1850" i="4"/>
  <c r="V1853" i="4"/>
  <c r="V1856" i="4"/>
  <c r="V1859" i="4"/>
  <c r="V1862" i="4"/>
  <c r="V1865" i="4"/>
  <c r="V1868" i="4"/>
  <c r="V1871" i="4"/>
  <c r="V1874" i="4"/>
  <c r="V1877" i="4"/>
  <c r="V1880" i="4"/>
  <c r="V1883" i="4"/>
  <c r="V1886" i="4"/>
  <c r="V1889" i="4"/>
  <c r="V1892" i="4"/>
  <c r="V1895" i="4"/>
  <c r="V1898" i="4"/>
  <c r="V1901" i="4"/>
  <c r="V1904" i="4"/>
  <c r="V1907" i="4"/>
  <c r="V1910" i="4"/>
  <c r="V1913" i="4"/>
  <c r="V1916" i="4"/>
  <c r="V1919" i="4"/>
  <c r="V1922" i="4"/>
  <c r="V1925" i="4"/>
  <c r="V1928" i="4"/>
  <c r="V1931" i="4"/>
  <c r="V1934" i="4"/>
  <c r="V1937" i="4"/>
  <c r="V1940" i="4"/>
  <c r="V1943" i="4"/>
  <c r="V1946" i="4"/>
  <c r="V1949" i="4"/>
  <c r="V1952" i="4"/>
  <c r="V1955" i="4"/>
  <c r="V1958" i="4"/>
  <c r="V1961" i="4"/>
  <c r="V1964" i="4"/>
  <c r="V1967" i="4"/>
  <c r="V1970" i="4"/>
  <c r="V1973" i="4"/>
  <c r="V1976" i="4"/>
  <c r="V1979" i="4"/>
  <c r="V1982" i="4"/>
  <c r="V1985" i="4"/>
  <c r="V1988" i="4"/>
  <c r="V1991" i="4"/>
  <c r="V1994" i="4"/>
  <c r="V1997" i="4"/>
  <c r="V2000" i="4"/>
  <c r="V2003" i="4"/>
  <c r="V2006" i="4"/>
  <c r="V2009" i="4"/>
  <c r="V2012" i="4"/>
  <c r="V2015" i="4"/>
  <c r="V2018" i="4"/>
  <c r="V2021" i="4"/>
  <c r="V2024" i="4"/>
  <c r="V2027" i="4"/>
  <c r="V2030" i="4"/>
  <c r="V2033" i="4"/>
  <c r="V2036" i="4"/>
  <c r="V2039" i="4"/>
  <c r="V2042" i="4"/>
  <c r="V2045" i="4"/>
  <c r="V2048" i="4"/>
  <c r="V2051" i="4"/>
  <c r="V2054" i="4"/>
  <c r="V2057" i="4"/>
  <c r="V2060" i="4"/>
  <c r="V2063" i="4"/>
  <c r="V2066" i="4"/>
  <c r="V2069" i="4"/>
  <c r="V2072" i="4"/>
  <c r="V2075" i="4"/>
  <c r="V2078" i="4"/>
  <c r="V2081" i="4"/>
  <c r="V2084" i="4"/>
  <c r="V2087" i="4"/>
  <c r="V2090" i="4"/>
  <c r="V2093" i="4"/>
  <c r="V2096" i="4"/>
  <c r="V2099" i="4"/>
  <c r="V2102" i="4"/>
  <c r="V2105" i="4"/>
  <c r="V2108" i="4"/>
  <c r="V2111" i="4"/>
  <c r="V2114" i="4"/>
  <c r="V2117" i="4"/>
  <c r="V2120" i="4"/>
  <c r="V2123" i="4"/>
  <c r="V2126" i="4"/>
  <c r="V2129" i="4"/>
  <c r="V2132" i="4"/>
  <c r="V2135" i="4"/>
  <c r="V2138" i="4"/>
  <c r="V2141" i="4"/>
  <c r="V2144" i="4"/>
  <c r="V2147" i="4"/>
  <c r="V2150" i="4"/>
  <c r="V2153" i="4"/>
  <c r="V2156" i="4"/>
  <c r="V2159" i="4"/>
  <c r="V2162" i="4"/>
  <c r="V2165" i="4"/>
  <c r="V2168" i="4"/>
  <c r="V2171" i="4"/>
  <c r="V2174" i="4"/>
  <c r="V2177" i="4"/>
  <c r="V2180" i="4"/>
  <c r="V2183" i="4"/>
  <c r="V2186" i="4"/>
  <c r="V2189" i="4"/>
  <c r="V2192" i="4"/>
  <c r="V2195" i="4"/>
  <c r="V2198" i="4"/>
  <c r="V2201" i="4"/>
  <c r="V2204" i="4"/>
  <c r="V2207" i="4"/>
  <c r="V2210" i="4"/>
  <c r="V2213" i="4"/>
  <c r="V2216" i="4"/>
  <c r="V2219" i="4"/>
  <c r="S1731" i="4"/>
  <c r="S1734" i="4"/>
  <c r="S1737" i="4"/>
  <c r="S1740" i="4"/>
  <c r="S1743" i="4"/>
  <c r="S1746" i="4"/>
  <c r="S1749" i="4"/>
  <c r="S1752" i="4"/>
  <c r="S1755" i="4"/>
  <c r="S1758" i="4"/>
  <c r="S1761" i="4"/>
  <c r="S1764" i="4"/>
  <c r="S1767" i="4"/>
  <c r="S1770" i="4"/>
  <c r="S1773" i="4"/>
  <c r="S1776" i="4"/>
  <c r="S1779" i="4"/>
  <c r="S1782" i="4"/>
  <c r="S1785" i="4"/>
  <c r="S1788" i="4"/>
  <c r="S1791" i="4"/>
  <c r="S1794" i="4"/>
  <c r="S1797" i="4"/>
  <c r="S1800" i="4"/>
  <c r="S1803" i="4"/>
  <c r="S1806" i="4"/>
  <c r="S1809" i="4"/>
  <c r="S1812" i="4"/>
  <c r="S1815" i="4"/>
  <c r="S1818" i="4"/>
  <c r="S1821" i="4"/>
  <c r="S1824" i="4"/>
  <c r="S1827" i="4"/>
  <c r="S1830" i="4"/>
  <c r="S1833" i="4"/>
  <c r="S1836" i="4"/>
  <c r="S1839" i="4"/>
  <c r="S1842" i="4"/>
  <c r="S1845" i="4"/>
  <c r="S1848" i="4"/>
  <c r="S1851" i="4"/>
  <c r="S1854" i="4"/>
  <c r="S1857" i="4"/>
  <c r="S1860" i="4"/>
  <c r="S1863" i="4"/>
  <c r="S1866" i="4"/>
  <c r="S1869" i="4"/>
  <c r="S1872" i="4"/>
  <c r="S1875" i="4"/>
  <c r="S1878" i="4"/>
  <c r="S1881" i="4"/>
  <c r="S1884" i="4"/>
  <c r="S1887" i="4"/>
  <c r="S1890" i="4"/>
  <c r="S1893" i="4"/>
  <c r="S1896" i="4"/>
  <c r="S1899" i="4"/>
  <c r="S1902" i="4"/>
  <c r="S1905" i="4"/>
  <c r="S1908" i="4"/>
  <c r="S1911" i="4"/>
  <c r="S1914" i="4"/>
  <c r="S1917" i="4"/>
  <c r="S1920" i="4"/>
  <c r="S1923" i="4"/>
  <c r="S1926" i="4"/>
  <c r="S1929" i="4"/>
  <c r="S1932" i="4"/>
  <c r="S1935" i="4"/>
  <c r="S1938" i="4"/>
  <c r="S1941" i="4"/>
  <c r="S1944" i="4"/>
  <c r="S1947" i="4"/>
  <c r="S1950" i="4"/>
  <c r="S1953" i="4"/>
  <c r="S1956" i="4"/>
  <c r="S1959" i="4"/>
  <c r="S1962" i="4"/>
  <c r="S1965" i="4"/>
  <c r="S1968" i="4"/>
  <c r="S1971" i="4"/>
  <c r="S1974" i="4"/>
  <c r="S1977" i="4"/>
  <c r="S1980" i="4"/>
  <c r="S1983" i="4"/>
  <c r="S1986" i="4"/>
  <c r="S1989" i="4"/>
  <c r="S1992" i="4"/>
  <c r="S1995" i="4"/>
  <c r="S1998" i="4"/>
  <c r="S2001" i="4"/>
  <c r="S2004" i="4"/>
  <c r="S2007" i="4"/>
  <c r="S2010" i="4"/>
  <c r="S2013" i="4"/>
  <c r="S2016" i="4"/>
  <c r="S2019" i="4"/>
  <c r="S2022" i="4"/>
  <c r="S2025" i="4"/>
  <c r="S2028" i="4"/>
  <c r="S2031" i="4"/>
  <c r="S2034" i="4"/>
  <c r="S2037" i="4"/>
  <c r="S2040" i="4"/>
  <c r="S2043" i="4"/>
  <c r="S2046" i="4"/>
  <c r="S2049" i="4"/>
  <c r="S2052" i="4"/>
  <c r="S2055" i="4"/>
  <c r="S2058" i="4"/>
  <c r="S2061" i="4"/>
  <c r="S2064" i="4"/>
  <c r="S2067" i="4"/>
  <c r="S2070" i="4"/>
  <c r="S2073" i="4"/>
  <c r="S2076" i="4"/>
  <c r="S2079" i="4"/>
  <c r="S2082" i="4"/>
  <c r="S2085" i="4"/>
  <c r="S2088" i="4"/>
  <c r="S2091" i="4"/>
  <c r="S2094" i="4"/>
  <c r="S2097" i="4"/>
  <c r="S2100" i="4"/>
  <c r="S2103" i="4"/>
  <c r="S2106" i="4"/>
  <c r="S2109" i="4"/>
  <c r="S2112" i="4"/>
  <c r="S2115" i="4"/>
  <c r="S2118" i="4"/>
  <c r="S2121" i="4"/>
  <c r="S2124" i="4"/>
  <c r="S2127" i="4"/>
  <c r="S2130" i="4"/>
  <c r="S2133" i="4"/>
  <c r="S2136" i="4"/>
  <c r="S2139" i="4"/>
  <c r="S2142" i="4"/>
  <c r="S2145" i="4"/>
  <c r="S2148" i="4"/>
  <c r="S2151" i="4"/>
  <c r="S2154" i="4"/>
  <c r="S2157" i="4"/>
  <c r="S2160" i="4"/>
  <c r="S2163" i="4"/>
  <c r="S2166" i="4"/>
  <c r="S2169" i="4"/>
  <c r="S2172" i="4"/>
  <c r="S2175" i="4"/>
  <c r="S2178" i="4"/>
  <c r="S2181" i="4"/>
  <c r="S2184" i="4"/>
  <c r="S2187" i="4"/>
  <c r="S2190" i="4"/>
  <c r="S2193" i="4"/>
  <c r="S2196" i="4"/>
  <c r="S2199" i="4"/>
  <c r="S2202" i="4"/>
  <c r="S2205" i="4"/>
  <c r="S2208" i="4"/>
  <c r="S2211" i="4"/>
  <c r="S2214" i="4"/>
  <c r="S2217" i="4"/>
  <c r="S2220" i="4"/>
  <c r="T1728" i="4"/>
  <c r="T1731" i="4"/>
  <c r="T1734" i="4"/>
  <c r="T1737" i="4"/>
  <c r="T1740" i="4"/>
  <c r="T1743" i="4"/>
  <c r="T1746" i="4"/>
  <c r="T1749" i="4"/>
  <c r="T1752" i="4"/>
  <c r="T1755" i="4"/>
  <c r="T1758" i="4"/>
  <c r="T1761" i="4"/>
  <c r="T1764" i="4"/>
  <c r="T1767" i="4"/>
  <c r="T1770" i="4"/>
  <c r="T1773" i="4"/>
  <c r="T1776" i="4"/>
  <c r="T1779" i="4"/>
  <c r="T1782" i="4"/>
  <c r="T1785" i="4"/>
  <c r="T1788" i="4"/>
  <c r="T1791" i="4"/>
  <c r="T1794" i="4"/>
  <c r="T1797" i="4"/>
  <c r="T1800" i="4"/>
  <c r="T1803" i="4"/>
  <c r="T1806" i="4"/>
  <c r="T1809" i="4"/>
  <c r="T1812" i="4"/>
  <c r="T1815" i="4"/>
  <c r="T1818" i="4"/>
  <c r="T1821" i="4"/>
  <c r="T1824" i="4"/>
  <c r="T1827" i="4"/>
  <c r="T1830" i="4"/>
  <c r="T1833" i="4"/>
  <c r="T1836" i="4"/>
  <c r="T1839" i="4"/>
  <c r="T1842" i="4"/>
  <c r="T1845" i="4"/>
  <c r="T1848" i="4"/>
  <c r="T1851" i="4"/>
  <c r="T1854" i="4"/>
  <c r="T1857" i="4"/>
  <c r="T1860" i="4"/>
  <c r="T1863" i="4"/>
  <c r="T1866" i="4"/>
  <c r="T1869" i="4"/>
  <c r="T1872" i="4"/>
  <c r="T1875" i="4"/>
  <c r="T1878" i="4"/>
  <c r="T1881" i="4"/>
  <c r="T1884" i="4"/>
  <c r="T1887" i="4"/>
  <c r="T1890" i="4"/>
  <c r="T1893" i="4"/>
  <c r="T1896" i="4"/>
  <c r="T1899" i="4"/>
  <c r="T1902" i="4"/>
  <c r="T1905" i="4"/>
  <c r="T1908" i="4"/>
  <c r="T1911" i="4"/>
  <c r="T1914" i="4"/>
  <c r="T1917" i="4"/>
  <c r="T1920" i="4"/>
  <c r="T1923" i="4"/>
  <c r="T1926" i="4"/>
  <c r="T1929" i="4"/>
  <c r="T1932" i="4"/>
  <c r="T1935" i="4"/>
  <c r="T1938" i="4"/>
  <c r="T1941" i="4"/>
  <c r="T1944" i="4"/>
  <c r="T1947" i="4"/>
  <c r="T1950" i="4"/>
  <c r="T1953" i="4"/>
  <c r="T1956" i="4"/>
  <c r="T1959" i="4"/>
  <c r="T1962" i="4"/>
  <c r="T1965" i="4"/>
  <c r="T1968" i="4"/>
  <c r="T1971" i="4"/>
  <c r="T1974" i="4"/>
  <c r="T1977" i="4"/>
  <c r="T1980" i="4"/>
  <c r="T1983" i="4"/>
  <c r="T1986" i="4"/>
  <c r="T1989" i="4"/>
  <c r="T1992" i="4"/>
  <c r="T1995" i="4"/>
  <c r="T1998" i="4"/>
  <c r="T2001" i="4"/>
  <c r="T2004" i="4"/>
  <c r="T2007" i="4"/>
  <c r="T2010" i="4"/>
  <c r="T2013" i="4"/>
  <c r="T2016" i="4"/>
  <c r="T2019" i="4"/>
  <c r="T2022" i="4"/>
  <c r="T2025" i="4"/>
  <c r="T2028" i="4"/>
  <c r="T2031" i="4"/>
  <c r="T2034" i="4"/>
  <c r="T2037" i="4"/>
  <c r="T2040" i="4"/>
  <c r="T2043" i="4"/>
  <c r="T2046" i="4"/>
  <c r="T2049" i="4"/>
  <c r="T2052" i="4"/>
  <c r="T2055" i="4"/>
  <c r="T2058" i="4"/>
  <c r="T2061" i="4"/>
  <c r="T2064" i="4"/>
  <c r="T2067" i="4"/>
  <c r="T2070" i="4"/>
  <c r="T2073" i="4"/>
  <c r="T2076" i="4"/>
  <c r="T2079" i="4"/>
  <c r="T2082" i="4"/>
  <c r="T2085" i="4"/>
  <c r="T2088" i="4"/>
  <c r="T2091" i="4"/>
  <c r="T2094" i="4"/>
  <c r="T2097" i="4"/>
  <c r="T2100" i="4"/>
  <c r="T2103" i="4"/>
  <c r="T2106" i="4"/>
  <c r="T2109" i="4"/>
  <c r="T2112" i="4"/>
  <c r="T2115" i="4"/>
  <c r="T2118" i="4"/>
  <c r="T2121" i="4"/>
  <c r="T2124" i="4"/>
  <c r="T2127" i="4"/>
  <c r="T2130" i="4"/>
  <c r="T2133" i="4"/>
  <c r="T2136" i="4"/>
  <c r="T2139" i="4"/>
  <c r="T2142" i="4"/>
  <c r="T2145" i="4"/>
  <c r="T2148" i="4"/>
  <c r="T2151" i="4"/>
  <c r="T2154" i="4"/>
  <c r="T2157" i="4"/>
  <c r="T2160" i="4"/>
  <c r="T2163" i="4"/>
  <c r="T2166" i="4"/>
  <c r="T2169" i="4"/>
  <c r="T2172" i="4"/>
  <c r="T2175" i="4"/>
  <c r="T2178" i="4"/>
  <c r="T2181" i="4"/>
  <c r="T2184" i="4"/>
  <c r="T2187" i="4"/>
  <c r="T2190" i="4"/>
  <c r="T2193" i="4"/>
  <c r="T2196" i="4"/>
  <c r="T2199" i="4"/>
  <c r="T2202" i="4"/>
  <c r="T2205" i="4"/>
  <c r="T2208" i="4"/>
  <c r="T2211" i="4"/>
  <c r="T2214" i="4"/>
  <c r="T2217" i="4"/>
  <c r="T2220" i="4"/>
  <c r="T2223" i="4"/>
  <c r="T2226" i="4"/>
  <c r="T2229" i="4"/>
  <c r="T2232" i="4"/>
  <c r="T2235" i="4"/>
  <c r="T2238" i="4"/>
  <c r="U1728" i="4"/>
  <c r="U1731" i="4"/>
  <c r="U1734" i="4"/>
  <c r="U1737" i="4"/>
  <c r="U1740" i="4"/>
  <c r="U1743" i="4"/>
  <c r="U1746" i="4"/>
  <c r="U1749" i="4"/>
  <c r="U1752" i="4"/>
  <c r="U1755" i="4"/>
  <c r="U1758" i="4"/>
  <c r="U1761" i="4"/>
  <c r="U1764" i="4"/>
  <c r="U1767" i="4"/>
  <c r="U1770" i="4"/>
  <c r="U1773" i="4"/>
  <c r="U1776" i="4"/>
  <c r="U1779" i="4"/>
  <c r="U1782" i="4"/>
  <c r="U1785" i="4"/>
  <c r="U1788" i="4"/>
  <c r="U1791" i="4"/>
  <c r="U1794" i="4"/>
  <c r="U1797" i="4"/>
  <c r="U1800" i="4"/>
  <c r="U1803" i="4"/>
  <c r="U1806" i="4"/>
  <c r="U1809" i="4"/>
  <c r="U1812" i="4"/>
  <c r="U1815" i="4"/>
  <c r="U1818" i="4"/>
  <c r="U1821" i="4"/>
  <c r="U1824" i="4"/>
  <c r="U1827" i="4"/>
  <c r="U1830" i="4"/>
  <c r="U1833" i="4"/>
  <c r="U1836" i="4"/>
  <c r="U1839" i="4"/>
  <c r="U1842" i="4"/>
  <c r="U1845" i="4"/>
  <c r="U1848" i="4"/>
  <c r="U1851" i="4"/>
  <c r="U1854" i="4"/>
  <c r="U1857" i="4"/>
  <c r="U1860" i="4"/>
  <c r="U1863" i="4"/>
  <c r="U1866" i="4"/>
  <c r="U1869" i="4"/>
  <c r="U1872" i="4"/>
  <c r="U1875" i="4"/>
  <c r="U1878" i="4"/>
  <c r="U1881" i="4"/>
  <c r="U1884" i="4"/>
  <c r="U1887" i="4"/>
  <c r="U1890" i="4"/>
  <c r="U1893" i="4"/>
  <c r="U1896" i="4"/>
  <c r="U1899" i="4"/>
  <c r="U1902" i="4"/>
  <c r="U1905" i="4"/>
  <c r="U1908" i="4"/>
  <c r="U1911" i="4"/>
  <c r="U1914" i="4"/>
  <c r="U1917" i="4"/>
  <c r="U1920" i="4"/>
  <c r="U1923" i="4"/>
  <c r="U1926" i="4"/>
  <c r="U1929" i="4"/>
  <c r="U1932" i="4"/>
  <c r="U1935" i="4"/>
  <c r="U1938" i="4"/>
  <c r="U1941" i="4"/>
  <c r="U1944" i="4"/>
  <c r="U1947" i="4"/>
  <c r="U1950" i="4"/>
  <c r="U1953" i="4"/>
  <c r="U1956" i="4"/>
  <c r="U1959" i="4"/>
  <c r="U1962" i="4"/>
  <c r="U1965" i="4"/>
  <c r="U1968" i="4"/>
  <c r="U1971" i="4"/>
  <c r="U1974" i="4"/>
  <c r="U1977" i="4"/>
  <c r="U1980" i="4"/>
  <c r="U1983" i="4"/>
  <c r="U1986" i="4"/>
  <c r="U1989" i="4"/>
  <c r="U1992" i="4"/>
  <c r="U1995" i="4"/>
  <c r="U1998" i="4"/>
  <c r="U2001" i="4"/>
  <c r="U2004" i="4"/>
  <c r="U2007" i="4"/>
  <c r="U2010" i="4"/>
  <c r="U2013" i="4"/>
  <c r="U2016" i="4"/>
  <c r="U2019" i="4"/>
  <c r="U2022" i="4"/>
  <c r="U2025" i="4"/>
  <c r="U2028" i="4"/>
  <c r="U2031" i="4"/>
  <c r="U2034" i="4"/>
  <c r="U2037" i="4"/>
  <c r="U2040" i="4"/>
  <c r="U2043" i="4"/>
  <c r="U2046" i="4"/>
  <c r="U2049" i="4"/>
  <c r="U2052" i="4"/>
  <c r="U2055" i="4"/>
  <c r="U2058" i="4"/>
  <c r="U2061" i="4"/>
  <c r="U2064" i="4"/>
  <c r="U2067" i="4"/>
  <c r="U2070" i="4"/>
  <c r="U2073" i="4"/>
  <c r="U2076" i="4"/>
  <c r="U2079" i="4"/>
  <c r="U2082" i="4"/>
  <c r="U2085" i="4"/>
  <c r="U2088" i="4"/>
  <c r="U2091" i="4"/>
  <c r="U2094" i="4"/>
  <c r="U2097" i="4"/>
  <c r="U2100" i="4"/>
  <c r="U2103" i="4"/>
  <c r="U2106" i="4"/>
  <c r="U2109" i="4"/>
  <c r="U2112" i="4"/>
  <c r="U2115" i="4"/>
  <c r="U2118" i="4"/>
  <c r="U2121" i="4"/>
  <c r="U2124" i="4"/>
  <c r="U2127" i="4"/>
  <c r="U2130" i="4"/>
  <c r="U2133" i="4"/>
  <c r="U2136" i="4"/>
  <c r="U2139" i="4"/>
  <c r="U2142" i="4"/>
  <c r="U2145" i="4"/>
  <c r="U2148" i="4"/>
  <c r="U2151" i="4"/>
  <c r="U2154" i="4"/>
  <c r="U2157" i="4"/>
  <c r="U2160" i="4"/>
  <c r="U2163" i="4"/>
  <c r="U2166" i="4"/>
  <c r="U2169" i="4"/>
  <c r="U2172" i="4"/>
  <c r="U2175" i="4"/>
  <c r="U2178" i="4"/>
  <c r="U2181" i="4"/>
  <c r="U2184" i="4"/>
  <c r="U2187" i="4"/>
  <c r="U2190" i="4"/>
  <c r="U2193" i="4"/>
  <c r="U2196" i="4"/>
  <c r="U2199" i="4"/>
  <c r="U2202" i="4"/>
  <c r="U2205" i="4"/>
  <c r="U2208" i="4"/>
  <c r="U2211" i="4"/>
  <c r="U2214" i="4"/>
  <c r="U2217" i="4"/>
  <c r="U2220" i="4"/>
  <c r="U2223" i="4"/>
  <c r="U2226" i="4"/>
  <c r="U2229" i="4"/>
  <c r="U2232" i="4"/>
  <c r="U2235" i="4"/>
  <c r="U2238" i="4"/>
  <c r="V1728" i="4"/>
  <c r="V1731" i="4"/>
  <c r="V1734" i="4"/>
  <c r="V1737" i="4"/>
  <c r="V1740" i="4"/>
  <c r="V1743" i="4"/>
  <c r="V1746" i="4"/>
  <c r="V1749" i="4"/>
  <c r="V1752" i="4"/>
  <c r="V1755" i="4"/>
  <c r="V1758" i="4"/>
  <c r="V1761" i="4"/>
  <c r="V1764" i="4"/>
  <c r="V1767" i="4"/>
  <c r="V1770" i="4"/>
  <c r="V1773" i="4"/>
  <c r="V1776" i="4"/>
  <c r="V1779" i="4"/>
  <c r="V1782" i="4"/>
  <c r="V1785" i="4"/>
  <c r="V1788" i="4"/>
  <c r="V1791" i="4"/>
  <c r="V1794" i="4"/>
  <c r="V1797" i="4"/>
  <c r="V1800" i="4"/>
  <c r="V1803" i="4"/>
  <c r="V1806" i="4"/>
  <c r="V1809" i="4"/>
  <c r="V1812" i="4"/>
  <c r="V1815" i="4"/>
  <c r="V1818" i="4"/>
  <c r="V1821" i="4"/>
  <c r="V1824" i="4"/>
  <c r="V1827" i="4"/>
  <c r="V1830" i="4"/>
  <c r="V1833" i="4"/>
  <c r="V1836" i="4"/>
  <c r="V1839" i="4"/>
  <c r="V1842" i="4"/>
  <c r="V1845" i="4"/>
  <c r="V1848" i="4"/>
  <c r="V1851" i="4"/>
  <c r="V1854" i="4"/>
  <c r="V1857" i="4"/>
  <c r="V1860" i="4"/>
  <c r="V1863" i="4"/>
  <c r="V1866" i="4"/>
  <c r="V1869" i="4"/>
  <c r="V1872" i="4"/>
  <c r="V1875" i="4"/>
  <c r="V1878" i="4"/>
  <c r="V1881" i="4"/>
  <c r="V1884" i="4"/>
  <c r="V1887" i="4"/>
  <c r="V1890" i="4"/>
  <c r="V1893" i="4"/>
  <c r="V1896" i="4"/>
  <c r="V1899" i="4"/>
  <c r="V1902" i="4"/>
  <c r="V1905" i="4"/>
  <c r="V1908" i="4"/>
  <c r="V1911" i="4"/>
  <c r="V1914" i="4"/>
  <c r="V1917" i="4"/>
  <c r="V1920" i="4"/>
  <c r="V1923" i="4"/>
  <c r="V1926" i="4"/>
  <c r="V1929" i="4"/>
  <c r="V1932" i="4"/>
  <c r="V1935" i="4"/>
  <c r="V1938" i="4"/>
  <c r="V1941" i="4"/>
  <c r="V1944" i="4"/>
  <c r="V1947" i="4"/>
  <c r="V1950" i="4"/>
  <c r="V1953" i="4"/>
  <c r="V1956" i="4"/>
  <c r="V1959" i="4"/>
  <c r="V1962" i="4"/>
  <c r="V1965" i="4"/>
  <c r="V1968" i="4"/>
  <c r="V1971" i="4"/>
  <c r="V1974" i="4"/>
  <c r="V1977" i="4"/>
  <c r="V1980" i="4"/>
  <c r="V1983" i="4"/>
  <c r="V1986" i="4"/>
  <c r="V1989" i="4"/>
  <c r="V1992" i="4"/>
  <c r="V1995" i="4"/>
  <c r="V1998" i="4"/>
  <c r="V2001" i="4"/>
  <c r="V2004" i="4"/>
  <c r="V2007" i="4"/>
  <c r="V2010" i="4"/>
  <c r="V2013" i="4"/>
  <c r="V2016" i="4"/>
  <c r="V2019" i="4"/>
  <c r="V2022" i="4"/>
  <c r="V2025" i="4"/>
  <c r="V2028" i="4"/>
  <c r="V2031" i="4"/>
  <c r="V2034" i="4"/>
  <c r="V2037" i="4"/>
  <c r="V2040" i="4"/>
  <c r="V2043" i="4"/>
  <c r="V2046" i="4"/>
  <c r="V2049" i="4"/>
  <c r="V2052" i="4"/>
  <c r="V2055" i="4"/>
  <c r="V2058" i="4"/>
  <c r="V2061" i="4"/>
  <c r="V2064" i="4"/>
  <c r="V2067" i="4"/>
  <c r="V2070" i="4"/>
  <c r="V2073" i="4"/>
  <c r="V2076" i="4"/>
  <c r="V2079" i="4"/>
  <c r="V2082" i="4"/>
  <c r="V2085" i="4"/>
  <c r="V2088" i="4"/>
  <c r="V2091" i="4"/>
  <c r="V2094" i="4"/>
  <c r="V2097" i="4"/>
  <c r="V2100" i="4"/>
  <c r="V2103" i="4"/>
  <c r="V2106" i="4"/>
  <c r="V2109" i="4"/>
  <c r="V2112" i="4"/>
  <c r="V2115" i="4"/>
  <c r="V2118" i="4"/>
  <c r="V2121" i="4"/>
  <c r="V2124" i="4"/>
  <c r="V2127" i="4"/>
  <c r="V2130" i="4"/>
  <c r="V2133" i="4"/>
  <c r="V2136" i="4"/>
  <c r="V2139" i="4"/>
  <c r="V2142" i="4"/>
  <c r="V2145" i="4"/>
  <c r="V2148" i="4"/>
  <c r="V2151" i="4"/>
  <c r="V2154" i="4"/>
  <c r="V2157" i="4"/>
  <c r="V2160" i="4"/>
  <c r="V2163" i="4"/>
  <c r="V2166" i="4"/>
  <c r="V2169" i="4"/>
  <c r="V2172" i="4"/>
  <c r="V2175" i="4"/>
  <c r="V2178" i="4"/>
  <c r="V2181" i="4"/>
  <c r="V2184" i="4"/>
  <c r="V2187" i="4"/>
  <c r="V2190" i="4"/>
  <c r="V2193" i="4"/>
  <c r="V2196" i="4"/>
  <c r="V2199" i="4"/>
  <c r="V2202" i="4"/>
  <c r="V2205" i="4"/>
  <c r="V2208" i="4"/>
  <c r="V2211" i="4"/>
  <c r="V2214" i="4"/>
  <c r="V2217" i="4"/>
  <c r="V2220" i="4"/>
  <c r="V2223" i="4"/>
  <c r="V2226" i="4"/>
  <c r="V2229" i="4"/>
  <c r="V2232" i="4"/>
  <c r="V2235" i="4"/>
  <c r="S1729" i="4"/>
  <c r="S1732" i="4"/>
  <c r="S1735" i="4"/>
  <c r="S1738" i="4"/>
  <c r="S1741" i="4"/>
  <c r="S1744" i="4"/>
  <c r="S1747" i="4"/>
  <c r="S1750" i="4"/>
  <c r="S1753" i="4"/>
  <c r="S1756" i="4"/>
  <c r="S1759" i="4"/>
  <c r="S1762" i="4"/>
  <c r="S1765" i="4"/>
  <c r="S1768" i="4"/>
  <c r="S1771" i="4"/>
  <c r="S1774" i="4"/>
  <c r="S1777" i="4"/>
  <c r="S1780" i="4"/>
  <c r="S1783" i="4"/>
  <c r="S1786" i="4"/>
  <c r="S1789" i="4"/>
  <c r="S1792" i="4"/>
  <c r="S1795" i="4"/>
  <c r="S1798" i="4"/>
  <c r="S1801" i="4"/>
  <c r="S1804" i="4"/>
  <c r="S1807" i="4"/>
  <c r="S1810" i="4"/>
  <c r="S1813" i="4"/>
  <c r="S1816" i="4"/>
  <c r="S1819" i="4"/>
  <c r="S1822" i="4"/>
  <c r="S1825" i="4"/>
  <c r="S1828" i="4"/>
  <c r="S1831" i="4"/>
  <c r="S1834" i="4"/>
  <c r="S1837" i="4"/>
  <c r="S1840" i="4"/>
  <c r="S1843" i="4"/>
  <c r="S1846" i="4"/>
  <c r="S1849" i="4"/>
  <c r="S1852" i="4"/>
  <c r="S1855" i="4"/>
  <c r="S1858" i="4"/>
  <c r="S1861" i="4"/>
  <c r="S1864" i="4"/>
  <c r="S1867" i="4"/>
  <c r="S1870" i="4"/>
  <c r="S1873" i="4"/>
  <c r="S1876" i="4"/>
  <c r="S1879" i="4"/>
  <c r="S1882" i="4"/>
  <c r="S1885" i="4"/>
  <c r="S1888" i="4"/>
  <c r="S1891" i="4"/>
  <c r="S1894" i="4"/>
  <c r="S1897" i="4"/>
  <c r="S1900" i="4"/>
  <c r="S1903" i="4"/>
  <c r="S1906" i="4"/>
  <c r="S1909" i="4"/>
  <c r="S1912" i="4"/>
  <c r="S1915" i="4"/>
  <c r="S1918" i="4"/>
  <c r="S1921" i="4"/>
  <c r="S1924" i="4"/>
  <c r="S1927" i="4"/>
  <c r="S1930" i="4"/>
  <c r="S1933" i="4"/>
  <c r="S1936" i="4"/>
  <c r="S1939" i="4"/>
  <c r="S1942" i="4"/>
  <c r="S1945" i="4"/>
  <c r="S1948" i="4"/>
  <c r="S1951" i="4"/>
  <c r="S1954" i="4"/>
  <c r="S1957" i="4"/>
  <c r="S1960" i="4"/>
  <c r="S1963" i="4"/>
  <c r="S1966" i="4"/>
  <c r="S1969" i="4"/>
  <c r="S1972" i="4"/>
  <c r="S1975" i="4"/>
  <c r="S1978" i="4"/>
  <c r="S1981" i="4"/>
  <c r="S1984" i="4"/>
  <c r="S1987" i="4"/>
  <c r="S1990" i="4"/>
  <c r="S1993" i="4"/>
  <c r="S1996" i="4"/>
  <c r="S1999" i="4"/>
  <c r="S2002" i="4"/>
  <c r="S2005" i="4"/>
  <c r="S2008" i="4"/>
  <c r="S2011" i="4"/>
  <c r="S2014" i="4"/>
  <c r="S2017" i="4"/>
  <c r="S2020" i="4"/>
  <c r="S2023" i="4"/>
  <c r="S2026" i="4"/>
  <c r="S2029" i="4"/>
  <c r="S2032" i="4"/>
  <c r="S2035" i="4"/>
  <c r="S2038" i="4"/>
  <c r="S2041" i="4"/>
  <c r="S2044" i="4"/>
  <c r="S2047" i="4"/>
  <c r="S2050" i="4"/>
  <c r="S2053" i="4"/>
  <c r="S2056" i="4"/>
  <c r="S2059" i="4"/>
  <c r="S2062" i="4"/>
  <c r="S2065" i="4"/>
  <c r="S2068" i="4"/>
  <c r="S2071" i="4"/>
  <c r="S2074" i="4"/>
  <c r="S2077" i="4"/>
  <c r="S2080" i="4"/>
  <c r="S2083" i="4"/>
  <c r="S2086" i="4"/>
  <c r="S2089" i="4"/>
  <c r="S2092" i="4"/>
  <c r="S2095" i="4"/>
  <c r="S2098" i="4"/>
  <c r="S2101" i="4"/>
  <c r="S2104" i="4"/>
  <c r="S2107" i="4"/>
  <c r="S2110" i="4"/>
  <c r="S2113" i="4"/>
  <c r="S2116" i="4"/>
  <c r="S2119" i="4"/>
  <c r="S2122" i="4"/>
  <c r="S2125" i="4"/>
  <c r="S2128" i="4"/>
  <c r="S2131" i="4"/>
  <c r="S2134" i="4"/>
  <c r="S2137" i="4"/>
  <c r="S2140" i="4"/>
  <c r="S2143" i="4"/>
  <c r="S2146" i="4"/>
  <c r="S2149" i="4"/>
  <c r="S2152" i="4"/>
  <c r="S2155" i="4"/>
  <c r="S2158" i="4"/>
  <c r="S2161" i="4"/>
  <c r="S2164" i="4"/>
  <c r="S2167" i="4"/>
  <c r="S2170" i="4"/>
  <c r="S2173" i="4"/>
  <c r="S2176" i="4"/>
  <c r="S2179" i="4"/>
  <c r="S2182" i="4"/>
  <c r="S2185" i="4"/>
  <c r="S2188" i="4"/>
  <c r="S2191" i="4"/>
  <c r="S2194" i="4"/>
  <c r="S2197" i="4"/>
  <c r="S2200" i="4"/>
  <c r="S2203" i="4"/>
  <c r="S2206" i="4"/>
  <c r="S2209" i="4"/>
  <c r="S2212" i="4"/>
  <c r="S2215" i="4"/>
  <c r="S2218" i="4"/>
  <c r="S2221" i="4"/>
  <c r="T1729" i="4"/>
  <c r="T1732" i="4"/>
  <c r="T1735" i="4"/>
  <c r="T1738" i="4"/>
  <c r="T1741" i="4"/>
  <c r="T1744" i="4"/>
  <c r="T1747" i="4"/>
  <c r="T1750" i="4"/>
  <c r="T1753" i="4"/>
  <c r="T1756" i="4"/>
  <c r="T1759" i="4"/>
  <c r="T1762" i="4"/>
  <c r="T1765" i="4"/>
  <c r="T1768" i="4"/>
  <c r="T1771" i="4"/>
  <c r="T1774" i="4"/>
  <c r="T1777" i="4"/>
  <c r="T1780" i="4"/>
  <c r="T1783" i="4"/>
  <c r="T1786" i="4"/>
  <c r="T1789" i="4"/>
  <c r="T1792" i="4"/>
  <c r="T1795" i="4"/>
  <c r="T1798" i="4"/>
  <c r="T1801" i="4"/>
  <c r="T1804" i="4"/>
  <c r="T1807" i="4"/>
  <c r="T1810" i="4"/>
  <c r="T1813" i="4"/>
  <c r="T1816" i="4"/>
  <c r="T1819" i="4"/>
  <c r="T1822" i="4"/>
  <c r="T1825" i="4"/>
  <c r="T1828" i="4"/>
  <c r="T1831" i="4"/>
  <c r="T1834" i="4"/>
  <c r="T1837" i="4"/>
  <c r="T1840" i="4"/>
  <c r="T1843" i="4"/>
  <c r="T1846" i="4"/>
  <c r="T1849" i="4"/>
  <c r="T1852" i="4"/>
  <c r="T1855" i="4"/>
  <c r="T1858" i="4"/>
  <c r="T1861" i="4"/>
  <c r="T1864" i="4"/>
  <c r="T1867" i="4"/>
  <c r="T1870" i="4"/>
  <c r="T1873" i="4"/>
  <c r="T1876" i="4"/>
  <c r="T1879" i="4"/>
  <c r="T1882" i="4"/>
  <c r="T1885" i="4"/>
  <c r="T1888" i="4"/>
  <c r="T1891" i="4"/>
  <c r="T1894" i="4"/>
  <c r="T1897" i="4"/>
  <c r="T1900" i="4"/>
  <c r="T1903" i="4"/>
  <c r="T1906" i="4"/>
  <c r="T1909" i="4"/>
  <c r="T1912" i="4"/>
  <c r="T1915" i="4"/>
  <c r="T1918" i="4"/>
  <c r="T1921" i="4"/>
  <c r="T1924" i="4"/>
  <c r="T1927" i="4"/>
  <c r="T1930" i="4"/>
  <c r="T1933" i="4"/>
  <c r="T1936" i="4"/>
  <c r="T1939" i="4"/>
  <c r="T1942" i="4"/>
  <c r="T1945" i="4"/>
  <c r="T1948" i="4"/>
  <c r="T1951" i="4"/>
  <c r="T1954" i="4"/>
  <c r="T1957" i="4"/>
  <c r="T1960" i="4"/>
  <c r="T1963" i="4"/>
  <c r="T1966" i="4"/>
  <c r="T1969" i="4"/>
  <c r="T1972" i="4"/>
  <c r="T1975" i="4"/>
  <c r="T1978" i="4"/>
  <c r="T1981" i="4"/>
  <c r="T1984" i="4"/>
  <c r="T1987" i="4"/>
  <c r="T1990" i="4"/>
  <c r="T1993" i="4"/>
  <c r="T1996" i="4"/>
  <c r="T1999" i="4"/>
  <c r="T2002" i="4"/>
  <c r="T2005" i="4"/>
  <c r="T2008" i="4"/>
  <c r="T2011" i="4"/>
  <c r="T2014" i="4"/>
  <c r="T2017" i="4"/>
  <c r="T2020" i="4"/>
  <c r="T2023" i="4"/>
  <c r="T2026" i="4"/>
  <c r="T2029" i="4"/>
  <c r="T2032" i="4"/>
  <c r="T2035" i="4"/>
  <c r="T2038" i="4"/>
  <c r="T2041" i="4"/>
  <c r="T2044" i="4"/>
  <c r="T2047" i="4"/>
  <c r="T2050" i="4"/>
  <c r="T2053" i="4"/>
  <c r="T2056" i="4"/>
  <c r="T2059" i="4"/>
  <c r="T2062" i="4"/>
  <c r="T2065" i="4"/>
  <c r="T2068" i="4"/>
  <c r="T2071" i="4"/>
  <c r="T2074" i="4"/>
  <c r="T2077" i="4"/>
  <c r="T2080" i="4"/>
  <c r="T2083" i="4"/>
  <c r="T2086" i="4"/>
  <c r="T2089" i="4"/>
  <c r="T2092" i="4"/>
  <c r="T2095" i="4"/>
  <c r="T2098" i="4"/>
  <c r="T2101" i="4"/>
  <c r="T2104" i="4"/>
  <c r="T2107" i="4"/>
  <c r="T2110" i="4"/>
  <c r="T2113" i="4"/>
  <c r="T2116" i="4"/>
  <c r="T2119" i="4"/>
  <c r="T2122" i="4"/>
  <c r="T2125" i="4"/>
  <c r="T2128" i="4"/>
  <c r="T2131" i="4"/>
  <c r="T2134" i="4"/>
  <c r="T2137" i="4"/>
  <c r="T2140" i="4"/>
  <c r="T2143" i="4"/>
  <c r="T2146" i="4"/>
  <c r="T2149" i="4"/>
  <c r="T2152" i="4"/>
  <c r="T2155" i="4"/>
  <c r="T2158" i="4"/>
  <c r="T2161" i="4"/>
  <c r="T2164" i="4"/>
  <c r="T2167" i="4"/>
  <c r="T2170" i="4"/>
  <c r="T2173" i="4"/>
  <c r="T2176" i="4"/>
  <c r="T2179" i="4"/>
  <c r="T2182" i="4"/>
  <c r="T2185" i="4"/>
  <c r="T2188" i="4"/>
  <c r="T2191" i="4"/>
  <c r="T2194" i="4"/>
  <c r="T2197" i="4"/>
  <c r="T2200" i="4"/>
  <c r="T2203" i="4"/>
  <c r="T2206" i="4"/>
  <c r="T2209" i="4"/>
  <c r="T2212" i="4"/>
  <c r="T2215" i="4"/>
  <c r="T2218" i="4"/>
  <c r="T2221" i="4"/>
  <c r="U1729" i="4"/>
  <c r="U1732" i="4"/>
  <c r="U1735" i="4"/>
  <c r="U1738" i="4"/>
  <c r="U1741" i="4"/>
  <c r="U1744" i="4"/>
  <c r="U1747" i="4"/>
  <c r="U1750" i="4"/>
  <c r="U1753" i="4"/>
  <c r="U1756" i="4"/>
  <c r="U1759" i="4"/>
  <c r="U1762" i="4"/>
  <c r="U1765" i="4"/>
  <c r="U1768" i="4"/>
  <c r="U1771" i="4"/>
  <c r="U1774" i="4"/>
  <c r="U1777" i="4"/>
  <c r="U1780" i="4"/>
  <c r="U1783" i="4"/>
  <c r="U1786" i="4"/>
  <c r="U1789" i="4"/>
  <c r="U1792" i="4"/>
  <c r="U1795" i="4"/>
  <c r="U1798" i="4"/>
  <c r="U1801" i="4"/>
  <c r="U1804" i="4"/>
  <c r="U1807" i="4"/>
  <c r="U1810" i="4"/>
  <c r="U1813" i="4"/>
  <c r="U1816" i="4"/>
  <c r="U1819" i="4"/>
  <c r="U1822" i="4"/>
  <c r="U1825" i="4"/>
  <c r="U1828" i="4"/>
  <c r="U1831" i="4"/>
  <c r="U1834" i="4"/>
  <c r="U1837" i="4"/>
  <c r="U1840" i="4"/>
  <c r="U1843" i="4"/>
  <c r="U1846" i="4"/>
  <c r="U1849" i="4"/>
  <c r="U1852" i="4"/>
  <c r="U1855" i="4"/>
  <c r="U1858" i="4"/>
  <c r="U1861" i="4"/>
  <c r="U1864" i="4"/>
  <c r="U1867" i="4"/>
  <c r="U1870" i="4"/>
  <c r="U1873" i="4"/>
  <c r="U1876" i="4"/>
  <c r="U1879" i="4"/>
  <c r="U1882" i="4"/>
  <c r="U1885" i="4"/>
  <c r="U1888" i="4"/>
  <c r="U1891" i="4"/>
  <c r="U1894" i="4"/>
  <c r="U1897" i="4"/>
  <c r="U1900" i="4"/>
  <c r="U1903" i="4"/>
  <c r="U1906" i="4"/>
  <c r="U1909" i="4"/>
  <c r="U1912" i="4"/>
  <c r="U1915" i="4"/>
  <c r="U1918" i="4"/>
  <c r="U1921" i="4"/>
  <c r="U1924" i="4"/>
  <c r="U1927" i="4"/>
  <c r="U1930" i="4"/>
  <c r="U1933" i="4"/>
  <c r="U1936" i="4"/>
  <c r="U1939" i="4"/>
  <c r="U1942" i="4"/>
  <c r="U1945" i="4"/>
  <c r="U1948" i="4"/>
  <c r="U1951" i="4"/>
  <c r="U1954" i="4"/>
  <c r="U1957" i="4"/>
  <c r="U1960" i="4"/>
  <c r="U1963" i="4"/>
  <c r="U1966" i="4"/>
  <c r="U1969" i="4"/>
  <c r="U1972" i="4"/>
  <c r="U1975" i="4"/>
  <c r="U1978" i="4"/>
  <c r="U1981" i="4"/>
  <c r="U1984" i="4"/>
  <c r="U1987" i="4"/>
  <c r="U1990" i="4"/>
  <c r="U1993" i="4"/>
  <c r="U1996" i="4"/>
  <c r="U1999" i="4"/>
  <c r="U2002" i="4"/>
  <c r="U2005" i="4"/>
  <c r="U2008" i="4"/>
  <c r="U2011" i="4"/>
  <c r="U2014" i="4"/>
  <c r="U2017" i="4"/>
  <c r="U2020" i="4"/>
  <c r="U2023" i="4"/>
  <c r="U2026" i="4"/>
  <c r="U2029" i="4"/>
  <c r="U2032" i="4"/>
  <c r="U2035" i="4"/>
  <c r="U2038" i="4"/>
  <c r="U2041" i="4"/>
  <c r="U2044" i="4"/>
  <c r="U2047" i="4"/>
  <c r="U2050" i="4"/>
  <c r="U2053" i="4"/>
  <c r="U2056" i="4"/>
  <c r="U2059" i="4"/>
  <c r="U2062" i="4"/>
  <c r="U2065" i="4"/>
  <c r="U2068" i="4"/>
  <c r="U2071" i="4"/>
  <c r="U2074" i="4"/>
  <c r="U2077" i="4"/>
  <c r="U2080" i="4"/>
  <c r="U2083" i="4"/>
  <c r="U2086" i="4"/>
  <c r="U2089" i="4"/>
  <c r="U2092" i="4"/>
  <c r="U2095" i="4"/>
  <c r="U2098" i="4"/>
  <c r="U2101" i="4"/>
  <c r="U2104" i="4"/>
  <c r="U2107" i="4"/>
  <c r="U2110" i="4"/>
  <c r="U2113" i="4"/>
  <c r="U2116" i="4"/>
  <c r="U2119" i="4"/>
  <c r="U2122" i="4"/>
  <c r="U2125" i="4"/>
  <c r="U2128" i="4"/>
  <c r="U2131" i="4"/>
  <c r="U2134" i="4"/>
  <c r="U2137" i="4"/>
  <c r="U2140" i="4"/>
  <c r="U2143" i="4"/>
  <c r="U2146" i="4"/>
  <c r="U2149" i="4"/>
  <c r="U2152" i="4"/>
  <c r="U2155" i="4"/>
  <c r="U2158" i="4"/>
  <c r="U2161" i="4"/>
  <c r="U2164" i="4"/>
  <c r="U2167" i="4"/>
  <c r="U2170" i="4"/>
  <c r="U2173" i="4"/>
  <c r="U2176" i="4"/>
  <c r="U2179" i="4"/>
  <c r="U2182" i="4"/>
  <c r="U2185" i="4"/>
  <c r="U2188" i="4"/>
  <c r="U2191" i="4"/>
  <c r="U2194" i="4"/>
  <c r="U2197" i="4"/>
  <c r="U2200" i="4"/>
  <c r="U2203" i="4"/>
  <c r="U2206" i="4"/>
  <c r="U2209" i="4"/>
  <c r="U2212" i="4"/>
  <c r="U2215" i="4"/>
  <c r="U2218" i="4"/>
  <c r="U2221" i="4"/>
  <c r="V1729" i="4"/>
  <c r="V1732" i="4"/>
  <c r="V1735" i="4"/>
  <c r="V1738" i="4"/>
  <c r="V1741" i="4"/>
  <c r="V1744" i="4"/>
  <c r="V1747" i="4"/>
  <c r="V1750" i="4"/>
  <c r="V1753" i="4"/>
  <c r="V1756" i="4"/>
  <c r="V1759" i="4"/>
  <c r="V1762" i="4"/>
  <c r="V1765" i="4"/>
  <c r="V1768" i="4"/>
  <c r="V1771" i="4"/>
  <c r="V1774" i="4"/>
  <c r="V1777" i="4"/>
  <c r="V1780" i="4"/>
  <c r="V1783" i="4"/>
  <c r="V1786" i="4"/>
  <c r="V1789" i="4"/>
  <c r="V1792" i="4"/>
  <c r="V1795" i="4"/>
  <c r="V1798" i="4"/>
  <c r="V1801" i="4"/>
  <c r="V1804" i="4"/>
  <c r="V1807" i="4"/>
  <c r="V1810" i="4"/>
  <c r="V1813" i="4"/>
  <c r="V1816" i="4"/>
  <c r="V1819" i="4"/>
  <c r="V1822" i="4"/>
  <c r="V1825" i="4"/>
  <c r="V1828" i="4"/>
  <c r="V1831" i="4"/>
  <c r="V1834" i="4"/>
  <c r="V1837" i="4"/>
  <c r="V1840" i="4"/>
  <c r="V1843" i="4"/>
  <c r="V1846" i="4"/>
  <c r="V1849" i="4"/>
  <c r="V1852" i="4"/>
  <c r="V1855" i="4"/>
  <c r="V1858" i="4"/>
  <c r="V1861" i="4"/>
  <c r="V1864" i="4"/>
  <c r="V1867" i="4"/>
  <c r="V1870" i="4"/>
  <c r="V1873" i="4"/>
  <c r="V1876" i="4"/>
  <c r="V1879" i="4"/>
  <c r="V1882" i="4"/>
  <c r="V1885" i="4"/>
  <c r="V1888" i="4"/>
  <c r="V1891" i="4"/>
  <c r="V1894" i="4"/>
  <c r="V1897" i="4"/>
  <c r="V1900" i="4"/>
  <c r="V1903" i="4"/>
  <c r="V1906" i="4"/>
  <c r="V1909" i="4"/>
  <c r="V1912" i="4"/>
  <c r="V1915" i="4"/>
  <c r="V1918" i="4"/>
  <c r="V1921" i="4"/>
  <c r="V1924" i="4"/>
  <c r="V1927" i="4"/>
  <c r="V1930" i="4"/>
  <c r="V1933" i="4"/>
  <c r="V1936" i="4"/>
  <c r="V1939" i="4"/>
  <c r="V1942" i="4"/>
  <c r="V1945" i="4"/>
  <c r="V1948" i="4"/>
  <c r="V1951" i="4"/>
  <c r="V1954" i="4"/>
  <c r="V1957" i="4"/>
  <c r="V1960" i="4"/>
  <c r="V1963" i="4"/>
  <c r="V1966" i="4"/>
  <c r="V1969" i="4"/>
  <c r="V1972" i="4"/>
  <c r="V1975" i="4"/>
  <c r="V1978" i="4"/>
  <c r="V1981" i="4"/>
  <c r="V1984" i="4"/>
  <c r="V1987" i="4"/>
  <c r="V1990" i="4"/>
  <c r="V1993" i="4"/>
  <c r="V1996" i="4"/>
  <c r="V1999" i="4"/>
  <c r="V2002" i="4"/>
  <c r="V2005" i="4"/>
  <c r="V2008" i="4"/>
  <c r="V2011" i="4"/>
  <c r="V2014" i="4"/>
  <c r="V2017" i="4"/>
  <c r="V2020" i="4"/>
  <c r="V2023" i="4"/>
  <c r="V2026" i="4"/>
  <c r="V2029" i="4"/>
  <c r="V2032" i="4"/>
  <c r="V2035" i="4"/>
  <c r="V2038" i="4"/>
  <c r="V2041" i="4"/>
  <c r="V2044" i="4"/>
  <c r="V2047" i="4"/>
  <c r="V2050" i="4"/>
  <c r="V2053" i="4"/>
  <c r="V2056" i="4"/>
  <c r="V2059" i="4"/>
  <c r="V2062" i="4"/>
  <c r="V2065" i="4"/>
  <c r="V2068" i="4"/>
  <c r="V2071" i="4"/>
  <c r="V2074" i="4"/>
  <c r="V2077" i="4"/>
  <c r="V2080" i="4"/>
  <c r="V2083" i="4"/>
  <c r="V2086" i="4"/>
  <c r="V2089" i="4"/>
  <c r="V2092" i="4"/>
  <c r="V2095" i="4"/>
  <c r="V2098" i="4"/>
  <c r="V2101" i="4"/>
  <c r="V2104" i="4"/>
  <c r="V2107" i="4"/>
  <c r="V2110" i="4"/>
  <c r="V2113" i="4"/>
  <c r="V2116" i="4"/>
  <c r="V2119" i="4"/>
  <c r="V2122" i="4"/>
  <c r="V2125" i="4"/>
  <c r="V2128" i="4"/>
  <c r="V2131" i="4"/>
  <c r="V2134" i="4"/>
  <c r="V2137" i="4"/>
  <c r="V2140" i="4"/>
  <c r="V2143" i="4"/>
  <c r="V2146" i="4"/>
  <c r="V2149" i="4"/>
  <c r="V2152" i="4"/>
  <c r="V2155" i="4"/>
  <c r="V2158" i="4"/>
  <c r="V2161" i="4"/>
  <c r="V2164" i="4"/>
  <c r="V2167" i="4"/>
  <c r="V2170" i="4"/>
  <c r="V2173" i="4"/>
  <c r="V2176" i="4"/>
  <c r="V2179" i="4"/>
  <c r="V2182" i="4"/>
  <c r="V2185" i="4"/>
  <c r="V2188" i="4"/>
  <c r="V2191" i="4"/>
  <c r="V2194" i="4"/>
  <c r="V2197" i="4"/>
  <c r="V2200" i="4"/>
  <c r="S1730" i="4"/>
  <c r="S1733" i="4"/>
  <c r="S1736" i="4"/>
  <c r="S1739" i="4"/>
  <c r="S1742" i="4"/>
  <c r="S1745" i="4"/>
  <c r="S1748" i="4"/>
  <c r="S1751" i="4"/>
  <c r="S1754" i="4"/>
  <c r="S1757" i="4"/>
  <c r="S1760" i="4"/>
  <c r="S1763" i="4"/>
  <c r="S1766" i="4"/>
  <c r="S1769" i="4"/>
  <c r="S1772" i="4"/>
  <c r="S1775" i="4"/>
  <c r="S1778" i="4"/>
  <c r="S1781" i="4"/>
  <c r="S1784" i="4"/>
  <c r="S1787" i="4"/>
  <c r="S1790" i="4"/>
  <c r="S1793" i="4"/>
  <c r="S1796" i="4"/>
  <c r="S1799" i="4"/>
  <c r="S1802" i="4"/>
  <c r="S1805" i="4"/>
  <c r="S1808" i="4"/>
  <c r="S1811" i="4"/>
  <c r="S1814" i="4"/>
  <c r="S1817" i="4"/>
  <c r="S1820" i="4"/>
  <c r="S1823" i="4"/>
  <c r="S1826" i="4"/>
  <c r="S1829" i="4"/>
  <c r="S1832" i="4"/>
  <c r="S1835" i="4"/>
  <c r="S1838" i="4"/>
  <c r="S1841" i="4"/>
  <c r="S1844" i="4"/>
  <c r="S1847" i="4"/>
  <c r="S1850" i="4"/>
  <c r="S1853" i="4"/>
  <c r="S1856" i="4"/>
  <c r="S1859" i="4"/>
  <c r="S1862" i="4"/>
  <c r="S1865" i="4"/>
  <c r="S1868" i="4"/>
  <c r="S1871" i="4"/>
  <c r="S1874" i="4"/>
  <c r="S1877" i="4"/>
  <c r="S1880" i="4"/>
  <c r="S1883" i="4"/>
  <c r="S1886" i="4"/>
  <c r="S1889" i="4"/>
  <c r="S1892" i="4"/>
  <c r="S1895" i="4"/>
  <c r="S1898" i="4"/>
  <c r="S1901" i="4"/>
  <c r="S1904" i="4"/>
  <c r="S1907" i="4"/>
  <c r="S1910" i="4"/>
  <c r="S1913" i="4"/>
  <c r="S1916" i="4"/>
  <c r="S1919" i="4"/>
  <c r="S1922" i="4"/>
  <c r="S1925" i="4"/>
  <c r="S1928" i="4"/>
  <c r="S1931" i="4"/>
  <c r="S1934" i="4"/>
  <c r="S1937" i="4"/>
  <c r="S1940" i="4"/>
  <c r="S1943" i="4"/>
  <c r="S1946" i="4"/>
  <c r="S1949" i="4"/>
  <c r="S1952" i="4"/>
  <c r="S1955" i="4"/>
  <c r="S1958" i="4"/>
  <c r="S1961" i="4"/>
  <c r="S1964" i="4"/>
  <c r="S1967" i="4"/>
  <c r="S1970" i="4"/>
  <c r="S1973" i="4"/>
  <c r="S1976" i="4"/>
  <c r="S1979" i="4"/>
  <c r="S1982" i="4"/>
  <c r="S1985" i="4"/>
  <c r="S1988" i="4"/>
  <c r="S1991" i="4"/>
  <c r="S1994" i="4"/>
  <c r="S1997" i="4"/>
  <c r="S2000" i="4"/>
  <c r="S2003" i="4"/>
  <c r="S2006" i="4"/>
  <c r="S2009" i="4"/>
  <c r="S2012" i="4"/>
  <c r="S2015" i="4"/>
  <c r="S2018" i="4"/>
  <c r="S2021" i="4"/>
  <c r="S2024" i="4"/>
  <c r="S2027" i="4"/>
  <c r="S2030" i="4"/>
  <c r="S2033" i="4"/>
  <c r="S2036" i="4"/>
  <c r="S2039" i="4"/>
  <c r="S2042" i="4"/>
  <c r="S2045" i="4"/>
  <c r="S2048" i="4"/>
  <c r="S2051" i="4"/>
  <c r="S2054" i="4"/>
  <c r="S2057" i="4"/>
  <c r="S2060" i="4"/>
  <c r="S2063" i="4"/>
  <c r="S2066" i="4"/>
  <c r="S2069" i="4"/>
  <c r="S2072" i="4"/>
  <c r="S2075" i="4"/>
  <c r="S2078" i="4"/>
  <c r="S2081" i="4"/>
  <c r="S2084" i="4"/>
  <c r="S2087" i="4"/>
  <c r="S2090" i="4"/>
  <c r="S2093" i="4"/>
  <c r="S2096" i="4"/>
  <c r="S2099" i="4"/>
  <c r="S2102" i="4"/>
  <c r="S2105" i="4"/>
  <c r="S2108" i="4"/>
  <c r="S2111" i="4"/>
  <c r="S2114" i="4"/>
  <c r="S2117" i="4"/>
  <c r="S2120" i="4"/>
  <c r="S2123" i="4"/>
  <c r="S2126" i="4"/>
  <c r="S2129" i="4"/>
  <c r="S2132" i="4"/>
  <c r="S2135" i="4"/>
  <c r="S2138" i="4"/>
  <c r="S2141" i="4"/>
  <c r="S2144" i="4"/>
  <c r="S2147" i="4"/>
  <c r="S2150" i="4"/>
  <c r="S2153" i="4"/>
  <c r="S2156" i="4"/>
  <c r="S2159" i="4"/>
  <c r="S2162" i="4"/>
  <c r="S2165" i="4"/>
  <c r="S2168" i="4"/>
  <c r="S2171" i="4"/>
  <c r="S2174" i="4"/>
  <c r="S2177" i="4"/>
  <c r="S2180" i="4"/>
  <c r="S2183" i="4"/>
  <c r="S2186" i="4"/>
  <c r="S2189" i="4"/>
  <c r="S2192" i="4"/>
  <c r="S2195" i="4"/>
  <c r="S2198" i="4"/>
  <c r="S2201" i="4"/>
  <c r="S2204" i="4"/>
  <c r="S2207" i="4"/>
  <c r="S2210" i="4"/>
  <c r="S2213" i="4"/>
  <c r="S2216" i="4"/>
  <c r="S2219" i="4"/>
  <c r="S2222" i="4"/>
  <c r="S2225" i="4"/>
  <c r="S2228" i="4"/>
  <c r="S2231" i="4"/>
  <c r="S2234" i="4"/>
  <c r="S2237" i="4"/>
  <c r="V2222" i="4"/>
  <c r="V2227" i="4"/>
  <c r="T2233" i="4"/>
  <c r="S2238" i="4"/>
  <c r="U2241" i="4"/>
  <c r="U2244" i="4"/>
  <c r="U2247" i="4"/>
  <c r="U2250" i="4"/>
  <c r="U2253" i="4"/>
  <c r="U2256" i="4"/>
  <c r="U2259" i="4"/>
  <c r="U2262" i="4"/>
  <c r="U2265" i="4"/>
  <c r="U2268" i="4"/>
  <c r="U2271" i="4"/>
  <c r="U2274" i="4"/>
  <c r="U2277" i="4"/>
  <c r="U2280" i="4"/>
  <c r="U2283" i="4"/>
  <c r="U2286" i="4"/>
  <c r="U2289" i="4"/>
  <c r="U2292" i="4"/>
  <c r="U2295" i="4"/>
  <c r="U2298" i="4"/>
  <c r="U2301" i="4"/>
  <c r="U2304" i="4"/>
  <c r="U2307" i="4"/>
  <c r="U2310" i="4"/>
  <c r="U2313" i="4"/>
  <c r="U2316" i="4"/>
  <c r="U2319" i="4"/>
  <c r="U2322" i="4"/>
  <c r="U2325" i="4"/>
  <c r="U2328" i="4"/>
  <c r="U2331" i="4"/>
  <c r="U2334" i="4"/>
  <c r="U2337" i="4"/>
  <c r="U2340" i="4"/>
  <c r="U2343" i="4"/>
  <c r="U2346" i="4"/>
  <c r="U2349" i="4"/>
  <c r="U2352" i="4"/>
  <c r="U2355" i="4"/>
  <c r="U2358" i="4"/>
  <c r="U2361" i="4"/>
  <c r="U2364" i="4"/>
  <c r="U2367" i="4"/>
  <c r="U2370" i="4"/>
  <c r="U2373" i="4"/>
  <c r="U2376" i="4"/>
  <c r="U2379" i="4"/>
  <c r="U2382" i="4"/>
  <c r="U2385" i="4"/>
  <c r="U2388" i="4"/>
  <c r="U2391" i="4"/>
  <c r="U2394" i="4"/>
  <c r="U2397" i="4"/>
  <c r="U2400" i="4"/>
  <c r="U2403" i="4"/>
  <c r="U2406" i="4"/>
  <c r="U2409" i="4"/>
  <c r="U2412" i="4"/>
  <c r="U2415" i="4"/>
  <c r="U2418" i="4"/>
  <c r="U2421" i="4"/>
  <c r="U2424" i="4"/>
  <c r="U2427" i="4"/>
  <c r="U2430" i="4"/>
  <c r="U2433" i="4"/>
  <c r="U2436" i="4"/>
  <c r="U2439" i="4"/>
  <c r="U2442" i="4"/>
  <c r="U2445" i="4"/>
  <c r="U2448" i="4"/>
  <c r="U2451" i="4"/>
  <c r="U2454" i="4"/>
  <c r="U2457" i="4"/>
  <c r="U2460" i="4"/>
  <c r="U2463" i="4"/>
  <c r="U2466" i="4"/>
  <c r="U2469" i="4"/>
  <c r="U2472" i="4"/>
  <c r="U2475" i="4"/>
  <c r="U2478" i="4"/>
  <c r="U2481" i="4"/>
  <c r="U2484" i="4"/>
  <c r="U2487" i="4"/>
  <c r="U2490" i="4"/>
  <c r="U2493" i="4"/>
  <c r="U2496" i="4"/>
  <c r="U2499" i="4"/>
  <c r="U2502" i="4"/>
  <c r="U2505" i="4"/>
  <c r="U2508" i="4"/>
  <c r="U2511" i="4"/>
  <c r="U2514" i="4"/>
  <c r="U2517" i="4"/>
  <c r="U2520" i="4"/>
  <c r="U2523" i="4"/>
  <c r="U2526" i="4"/>
  <c r="U2529" i="4"/>
  <c r="U2532" i="4"/>
  <c r="U2535" i="4"/>
  <c r="U2538" i="4"/>
  <c r="U2541" i="4"/>
  <c r="U2544" i="4"/>
  <c r="U2547" i="4"/>
  <c r="U2550" i="4"/>
  <c r="U2553" i="4"/>
  <c r="U2556" i="4"/>
  <c r="U2559" i="4"/>
  <c r="U2562" i="4"/>
  <c r="U2565" i="4"/>
  <c r="U2568" i="4"/>
  <c r="U2571" i="4"/>
  <c r="U2574" i="4"/>
  <c r="U2577" i="4"/>
  <c r="U2580" i="4"/>
  <c r="U2583" i="4"/>
  <c r="U2586" i="4"/>
  <c r="U2589" i="4"/>
  <c r="U2592" i="4"/>
  <c r="U2595" i="4"/>
  <c r="U2598" i="4"/>
  <c r="U2601" i="4"/>
  <c r="U2604" i="4"/>
  <c r="U2607" i="4"/>
  <c r="U2610" i="4"/>
  <c r="U2613" i="4"/>
  <c r="U2616" i="4"/>
  <c r="U2619" i="4"/>
  <c r="U2622" i="4"/>
  <c r="U2625" i="4"/>
  <c r="U2628" i="4"/>
  <c r="U2631" i="4"/>
  <c r="U2634" i="4"/>
  <c r="U2637" i="4"/>
  <c r="U2640" i="4"/>
  <c r="U2643" i="4"/>
  <c r="U2646" i="4"/>
  <c r="U2649" i="4"/>
  <c r="U2652" i="4"/>
  <c r="U2655" i="4"/>
  <c r="U2658" i="4"/>
  <c r="U2661" i="4"/>
  <c r="U2664" i="4"/>
  <c r="U2667" i="4"/>
  <c r="U2670" i="4"/>
  <c r="U2673" i="4"/>
  <c r="U2676" i="4"/>
  <c r="U2679" i="4"/>
  <c r="U2682" i="4"/>
  <c r="U2685" i="4"/>
  <c r="U2688" i="4"/>
  <c r="U2691" i="4"/>
  <c r="U2694" i="4"/>
  <c r="U2697" i="4"/>
  <c r="U2700" i="4"/>
  <c r="U2703" i="4"/>
  <c r="U2706" i="4"/>
  <c r="U2709" i="4"/>
  <c r="U2712" i="4"/>
  <c r="U2715" i="4"/>
  <c r="U2718" i="4"/>
  <c r="U2721" i="4"/>
  <c r="U2724" i="4"/>
  <c r="U2727" i="4"/>
  <c r="U2730" i="4"/>
  <c r="U2733" i="4"/>
  <c r="U2736" i="4"/>
  <c r="U2739" i="4"/>
  <c r="U2742" i="4"/>
  <c r="U2745" i="4"/>
  <c r="U2748" i="4"/>
  <c r="U2751" i="4"/>
  <c r="U2754" i="4"/>
  <c r="U2757" i="4"/>
  <c r="U2760" i="4"/>
  <c r="U2763" i="4"/>
  <c r="S2223" i="4"/>
  <c r="U2228" i="4"/>
  <c r="U2233" i="4"/>
  <c r="V2238" i="4"/>
  <c r="V2241" i="4"/>
  <c r="V2244" i="4"/>
  <c r="V2247" i="4"/>
  <c r="V2250" i="4"/>
  <c r="V2253" i="4"/>
  <c r="V2256" i="4"/>
  <c r="V2259" i="4"/>
  <c r="V2262" i="4"/>
  <c r="V2265" i="4"/>
  <c r="V2268" i="4"/>
  <c r="V2271" i="4"/>
  <c r="V2274" i="4"/>
  <c r="V2277" i="4"/>
  <c r="V2280" i="4"/>
  <c r="V2283" i="4"/>
  <c r="V2286" i="4"/>
  <c r="V2289" i="4"/>
  <c r="V2292" i="4"/>
  <c r="V2295" i="4"/>
  <c r="V2298" i="4"/>
  <c r="V2301" i="4"/>
  <c r="V2304" i="4"/>
  <c r="V2307" i="4"/>
  <c r="V2310" i="4"/>
  <c r="V2313" i="4"/>
  <c r="V2316" i="4"/>
  <c r="V2319" i="4"/>
  <c r="V2322" i="4"/>
  <c r="V2325" i="4"/>
  <c r="V2328" i="4"/>
  <c r="V2331" i="4"/>
  <c r="V2334" i="4"/>
  <c r="V2337" i="4"/>
  <c r="V2340" i="4"/>
  <c r="V2343" i="4"/>
  <c r="V2346" i="4"/>
  <c r="V2349" i="4"/>
  <c r="V2352" i="4"/>
  <c r="V2355" i="4"/>
  <c r="V2358" i="4"/>
  <c r="V2361" i="4"/>
  <c r="V2364" i="4"/>
  <c r="V2367" i="4"/>
  <c r="V2370" i="4"/>
  <c r="V2373" i="4"/>
  <c r="V2376" i="4"/>
  <c r="V2379" i="4"/>
  <c r="V2382" i="4"/>
  <c r="V2385" i="4"/>
  <c r="V2388" i="4"/>
  <c r="V2391" i="4"/>
  <c r="V2394" i="4"/>
  <c r="V2397" i="4"/>
  <c r="V2400" i="4"/>
  <c r="V2403" i="4"/>
  <c r="V2406" i="4"/>
  <c r="V2409" i="4"/>
  <c r="V2412" i="4"/>
  <c r="V2415" i="4"/>
  <c r="V2418" i="4"/>
  <c r="V2421" i="4"/>
  <c r="V2424" i="4"/>
  <c r="V2427" i="4"/>
  <c r="V2430" i="4"/>
  <c r="V2433" i="4"/>
  <c r="V2436" i="4"/>
  <c r="V2439" i="4"/>
  <c r="V2442" i="4"/>
  <c r="V2445" i="4"/>
  <c r="V2448" i="4"/>
  <c r="V2451" i="4"/>
  <c r="V2454" i="4"/>
  <c r="V2457" i="4"/>
  <c r="V2460" i="4"/>
  <c r="V2463" i="4"/>
  <c r="V2466" i="4"/>
  <c r="V2469" i="4"/>
  <c r="V2472" i="4"/>
  <c r="V2475" i="4"/>
  <c r="V2478" i="4"/>
  <c r="V2481" i="4"/>
  <c r="V2484" i="4"/>
  <c r="V2487" i="4"/>
  <c r="V2490" i="4"/>
  <c r="V2493" i="4"/>
  <c r="V2496" i="4"/>
  <c r="V2499" i="4"/>
  <c r="V2502" i="4"/>
  <c r="V2505" i="4"/>
  <c r="V2508" i="4"/>
  <c r="V2511" i="4"/>
  <c r="V2514" i="4"/>
  <c r="V2517" i="4"/>
  <c r="V2520" i="4"/>
  <c r="V2523" i="4"/>
  <c r="V2526" i="4"/>
  <c r="V2529" i="4"/>
  <c r="V2532" i="4"/>
  <c r="V2535" i="4"/>
  <c r="V2538" i="4"/>
  <c r="V2541" i="4"/>
  <c r="V2544" i="4"/>
  <c r="V2547" i="4"/>
  <c r="V2550" i="4"/>
  <c r="V2553" i="4"/>
  <c r="V2556" i="4"/>
  <c r="V2559" i="4"/>
  <c r="V2562" i="4"/>
  <c r="V2565" i="4"/>
  <c r="V2568" i="4"/>
  <c r="V2571" i="4"/>
  <c r="V2574" i="4"/>
  <c r="V2577" i="4"/>
  <c r="V2580" i="4"/>
  <c r="V2583" i="4"/>
  <c r="V2586" i="4"/>
  <c r="V2589" i="4"/>
  <c r="V2592" i="4"/>
  <c r="V2595" i="4"/>
  <c r="V2598" i="4"/>
  <c r="V2601" i="4"/>
  <c r="V2604" i="4"/>
  <c r="V2607" i="4"/>
  <c r="V2610" i="4"/>
  <c r="V2613" i="4"/>
  <c r="V2616" i="4"/>
  <c r="V2619" i="4"/>
  <c r="V2622" i="4"/>
  <c r="V2625" i="4"/>
  <c r="V2628" i="4"/>
  <c r="V2631" i="4"/>
  <c r="V2634" i="4"/>
  <c r="V2637" i="4"/>
  <c r="V2640" i="4"/>
  <c r="V2643" i="4"/>
  <c r="V2646" i="4"/>
  <c r="V2649" i="4"/>
  <c r="V2652" i="4"/>
  <c r="V2655" i="4"/>
  <c r="V2658" i="4"/>
  <c r="V2661" i="4"/>
  <c r="V2664" i="4"/>
  <c r="V2667" i="4"/>
  <c r="V2670" i="4"/>
  <c r="V2673" i="4"/>
  <c r="V2676" i="4"/>
  <c r="V2679" i="4"/>
  <c r="V2682" i="4"/>
  <c r="V2685" i="4"/>
  <c r="V2688" i="4"/>
  <c r="V2691" i="4"/>
  <c r="V2694" i="4"/>
  <c r="V2697" i="4"/>
  <c r="V2700" i="4"/>
  <c r="V2703" i="4"/>
  <c r="V2706" i="4"/>
  <c r="V2709" i="4"/>
  <c r="V2712" i="4"/>
  <c r="V2715" i="4"/>
  <c r="V2718" i="4"/>
  <c r="V2721" i="4"/>
  <c r="V2724" i="4"/>
  <c r="V2727" i="4"/>
  <c r="V2730" i="4"/>
  <c r="V2733" i="4"/>
  <c r="V2736" i="4"/>
  <c r="S2224" i="4"/>
  <c r="V2228" i="4"/>
  <c r="V2233" i="4"/>
  <c r="S2239" i="4"/>
  <c r="S2242" i="4"/>
  <c r="S2245" i="4"/>
  <c r="S2248" i="4"/>
  <c r="S2251" i="4"/>
  <c r="S2254" i="4"/>
  <c r="S2257" i="4"/>
  <c r="S2260" i="4"/>
  <c r="S2263" i="4"/>
  <c r="S2266" i="4"/>
  <c r="S2269" i="4"/>
  <c r="S2272" i="4"/>
  <c r="S2275" i="4"/>
  <c r="S2278" i="4"/>
  <c r="S2281" i="4"/>
  <c r="S2284" i="4"/>
  <c r="S2287" i="4"/>
  <c r="S2290" i="4"/>
  <c r="S2293" i="4"/>
  <c r="S2296" i="4"/>
  <c r="S2299" i="4"/>
  <c r="S2302" i="4"/>
  <c r="S2305" i="4"/>
  <c r="S2308" i="4"/>
  <c r="S2311" i="4"/>
  <c r="S2314" i="4"/>
  <c r="S2317" i="4"/>
  <c r="S2320" i="4"/>
  <c r="S2323" i="4"/>
  <c r="S2326" i="4"/>
  <c r="S2329" i="4"/>
  <c r="S2332" i="4"/>
  <c r="S2335" i="4"/>
  <c r="S2338" i="4"/>
  <c r="S2341" i="4"/>
  <c r="S2344" i="4"/>
  <c r="S2347" i="4"/>
  <c r="S2350" i="4"/>
  <c r="S2353" i="4"/>
  <c r="S2356" i="4"/>
  <c r="S2359" i="4"/>
  <c r="S2362" i="4"/>
  <c r="S2365" i="4"/>
  <c r="S2368" i="4"/>
  <c r="S2371" i="4"/>
  <c r="S2374" i="4"/>
  <c r="S2377" i="4"/>
  <c r="S2380" i="4"/>
  <c r="S2383" i="4"/>
  <c r="S2386" i="4"/>
  <c r="S2389" i="4"/>
  <c r="S2392" i="4"/>
  <c r="S2395" i="4"/>
  <c r="S2398" i="4"/>
  <c r="S2401" i="4"/>
  <c r="S2404" i="4"/>
  <c r="S2407" i="4"/>
  <c r="S2410" i="4"/>
  <c r="S2413" i="4"/>
  <c r="S2416" i="4"/>
  <c r="S2419" i="4"/>
  <c r="S2422" i="4"/>
  <c r="S2425" i="4"/>
  <c r="S2428" i="4"/>
  <c r="S2431" i="4"/>
  <c r="S2434" i="4"/>
  <c r="S2437" i="4"/>
  <c r="S2440" i="4"/>
  <c r="S2443" i="4"/>
  <c r="S2446" i="4"/>
  <c r="S2449" i="4"/>
  <c r="S2452" i="4"/>
  <c r="S2455" i="4"/>
  <c r="S2458" i="4"/>
  <c r="S2461" i="4"/>
  <c r="S2464" i="4"/>
  <c r="S2467" i="4"/>
  <c r="S2470" i="4"/>
  <c r="S2473" i="4"/>
  <c r="S2476" i="4"/>
  <c r="S2479" i="4"/>
  <c r="S2482" i="4"/>
  <c r="S2485" i="4"/>
  <c r="S2488" i="4"/>
  <c r="S2491" i="4"/>
  <c r="S2494" i="4"/>
  <c r="S2497" i="4"/>
  <c r="S2500" i="4"/>
  <c r="S2503" i="4"/>
  <c r="S2506" i="4"/>
  <c r="S2509" i="4"/>
  <c r="S2512" i="4"/>
  <c r="S2515" i="4"/>
  <c r="S2518" i="4"/>
  <c r="S2521" i="4"/>
  <c r="S2524" i="4"/>
  <c r="S2527" i="4"/>
  <c r="S2530" i="4"/>
  <c r="S2533" i="4"/>
  <c r="S2536" i="4"/>
  <c r="S2539" i="4"/>
  <c r="S2542" i="4"/>
  <c r="S2545" i="4"/>
  <c r="S2548" i="4"/>
  <c r="S2551" i="4"/>
  <c r="S2554" i="4"/>
  <c r="S2557" i="4"/>
  <c r="S2560" i="4"/>
  <c r="S2563" i="4"/>
  <c r="S2566" i="4"/>
  <c r="S2569" i="4"/>
  <c r="S2572" i="4"/>
  <c r="S2575" i="4"/>
  <c r="S2578" i="4"/>
  <c r="S2581" i="4"/>
  <c r="S2584" i="4"/>
  <c r="S2587" i="4"/>
  <c r="S2590" i="4"/>
  <c r="S2593" i="4"/>
  <c r="S2596" i="4"/>
  <c r="S2599" i="4"/>
  <c r="S2602" i="4"/>
  <c r="S2605" i="4"/>
  <c r="S2608" i="4"/>
  <c r="S2611" i="4"/>
  <c r="S2614" i="4"/>
  <c r="S2617" i="4"/>
  <c r="S2620" i="4"/>
  <c r="S2623" i="4"/>
  <c r="S2626" i="4"/>
  <c r="S2629" i="4"/>
  <c r="S2632" i="4"/>
  <c r="S2635" i="4"/>
  <c r="S2638" i="4"/>
  <c r="S2641" i="4"/>
  <c r="S2644" i="4"/>
  <c r="S2647" i="4"/>
  <c r="S2650" i="4"/>
  <c r="S2653" i="4"/>
  <c r="S2656" i="4"/>
  <c r="S2659" i="4"/>
  <c r="S2662" i="4"/>
  <c r="S2665" i="4"/>
  <c r="S2668" i="4"/>
  <c r="S2671" i="4"/>
  <c r="S2674" i="4"/>
  <c r="S2677" i="4"/>
  <c r="S2680" i="4"/>
  <c r="S2683" i="4"/>
  <c r="S2686" i="4"/>
  <c r="S2689" i="4"/>
  <c r="S2692" i="4"/>
  <c r="S2695" i="4"/>
  <c r="S2698" i="4"/>
  <c r="S2701" i="4"/>
  <c r="S2704" i="4"/>
  <c r="S2707" i="4"/>
  <c r="S2710" i="4"/>
  <c r="S2713" i="4"/>
  <c r="S2716" i="4"/>
  <c r="S2719" i="4"/>
  <c r="S2722" i="4"/>
  <c r="S2725" i="4"/>
  <c r="S2728" i="4"/>
  <c r="S2731" i="4"/>
  <c r="S2734" i="4"/>
  <c r="S2737" i="4"/>
  <c r="T2224" i="4"/>
  <c r="S2229" i="4"/>
  <c r="U2234" i="4"/>
  <c r="T2239" i="4"/>
  <c r="T2242" i="4"/>
  <c r="T2245" i="4"/>
  <c r="T2248" i="4"/>
  <c r="T2251" i="4"/>
  <c r="T2254" i="4"/>
  <c r="T2257" i="4"/>
  <c r="T2260" i="4"/>
  <c r="T2263" i="4"/>
  <c r="T2266" i="4"/>
  <c r="T2269" i="4"/>
  <c r="T2272" i="4"/>
  <c r="T2275" i="4"/>
  <c r="T2278" i="4"/>
  <c r="T2281" i="4"/>
  <c r="T2284" i="4"/>
  <c r="T2287" i="4"/>
  <c r="T2290" i="4"/>
  <c r="T2293" i="4"/>
  <c r="T2296" i="4"/>
  <c r="T2299" i="4"/>
  <c r="T2302" i="4"/>
  <c r="T2305" i="4"/>
  <c r="T2308" i="4"/>
  <c r="T2311" i="4"/>
  <c r="T2314" i="4"/>
  <c r="T2317" i="4"/>
  <c r="T2320" i="4"/>
  <c r="T2323" i="4"/>
  <c r="T2326" i="4"/>
  <c r="T2329" i="4"/>
  <c r="T2332" i="4"/>
  <c r="T2335" i="4"/>
  <c r="T2338" i="4"/>
  <c r="T2341" i="4"/>
  <c r="T2344" i="4"/>
  <c r="T2347" i="4"/>
  <c r="T2350" i="4"/>
  <c r="T2353" i="4"/>
  <c r="T2356" i="4"/>
  <c r="T2359" i="4"/>
  <c r="T2362" i="4"/>
  <c r="T2365" i="4"/>
  <c r="T2368" i="4"/>
  <c r="T2371" i="4"/>
  <c r="T2374" i="4"/>
  <c r="T2377" i="4"/>
  <c r="T2380" i="4"/>
  <c r="T2383" i="4"/>
  <c r="T2386" i="4"/>
  <c r="T2389" i="4"/>
  <c r="T2392" i="4"/>
  <c r="T2395" i="4"/>
  <c r="T2398" i="4"/>
  <c r="T2401" i="4"/>
  <c r="T2404" i="4"/>
  <c r="T2407" i="4"/>
  <c r="T2410" i="4"/>
  <c r="T2413" i="4"/>
  <c r="T2416" i="4"/>
  <c r="T2419" i="4"/>
  <c r="T2422" i="4"/>
  <c r="T2425" i="4"/>
  <c r="T2428" i="4"/>
  <c r="T2431" i="4"/>
  <c r="T2434" i="4"/>
  <c r="T2437" i="4"/>
  <c r="T2440" i="4"/>
  <c r="T2443" i="4"/>
  <c r="T2446" i="4"/>
  <c r="T2449" i="4"/>
  <c r="T2452" i="4"/>
  <c r="T2455" i="4"/>
  <c r="T2458" i="4"/>
  <c r="T2461" i="4"/>
  <c r="T2464" i="4"/>
  <c r="T2467" i="4"/>
  <c r="T2470" i="4"/>
  <c r="T2473" i="4"/>
  <c r="T2476" i="4"/>
  <c r="T2479" i="4"/>
  <c r="T2482" i="4"/>
  <c r="T2485" i="4"/>
  <c r="T2488" i="4"/>
  <c r="T2491" i="4"/>
  <c r="T2494" i="4"/>
  <c r="T2497" i="4"/>
  <c r="T2500" i="4"/>
  <c r="T2503" i="4"/>
  <c r="T2506" i="4"/>
  <c r="T2509" i="4"/>
  <c r="T2512" i="4"/>
  <c r="T2515" i="4"/>
  <c r="T2518" i="4"/>
  <c r="T2521" i="4"/>
  <c r="T2524" i="4"/>
  <c r="T2527" i="4"/>
  <c r="T2530" i="4"/>
  <c r="T2533" i="4"/>
  <c r="T2536" i="4"/>
  <c r="T2539" i="4"/>
  <c r="T2542" i="4"/>
  <c r="T2545" i="4"/>
  <c r="T2548" i="4"/>
  <c r="T2551" i="4"/>
  <c r="T2554" i="4"/>
  <c r="T2557" i="4"/>
  <c r="T2560" i="4"/>
  <c r="T2563" i="4"/>
  <c r="T2566" i="4"/>
  <c r="T2569" i="4"/>
  <c r="T2572" i="4"/>
  <c r="T2575" i="4"/>
  <c r="T2578" i="4"/>
  <c r="T2581" i="4"/>
  <c r="T2584" i="4"/>
  <c r="T2587" i="4"/>
  <c r="T2590" i="4"/>
  <c r="T2593" i="4"/>
  <c r="T2596" i="4"/>
  <c r="T2599" i="4"/>
  <c r="T2602" i="4"/>
  <c r="T2605" i="4"/>
  <c r="T2608" i="4"/>
  <c r="T2611" i="4"/>
  <c r="T2614" i="4"/>
  <c r="T2617" i="4"/>
  <c r="T2620" i="4"/>
  <c r="T2623" i="4"/>
  <c r="T2626" i="4"/>
  <c r="T2629" i="4"/>
  <c r="T2632" i="4"/>
  <c r="T2635" i="4"/>
  <c r="T2638" i="4"/>
  <c r="T2641" i="4"/>
  <c r="T2644" i="4"/>
  <c r="T2647" i="4"/>
  <c r="T2650" i="4"/>
  <c r="T2653" i="4"/>
  <c r="T2656" i="4"/>
  <c r="T2659" i="4"/>
  <c r="T2662" i="4"/>
  <c r="T2665" i="4"/>
  <c r="T2668" i="4"/>
  <c r="T2671" i="4"/>
  <c r="T2674" i="4"/>
  <c r="T2677" i="4"/>
  <c r="T2680" i="4"/>
  <c r="T2683" i="4"/>
  <c r="T2686" i="4"/>
  <c r="T2689" i="4"/>
  <c r="T2692" i="4"/>
  <c r="T2695" i="4"/>
  <c r="T2698" i="4"/>
  <c r="T2701" i="4"/>
  <c r="T2704" i="4"/>
  <c r="T2707" i="4"/>
  <c r="T2710" i="4"/>
  <c r="T2713" i="4"/>
  <c r="T2716" i="4"/>
  <c r="T2719" i="4"/>
  <c r="T2722" i="4"/>
  <c r="T2725" i="4"/>
  <c r="T2728" i="4"/>
  <c r="T2731" i="4"/>
  <c r="T2734" i="4"/>
  <c r="T2737" i="4"/>
  <c r="V2203" i="4"/>
  <c r="U2224" i="4"/>
  <c r="S2230" i="4"/>
  <c r="V2234" i="4"/>
  <c r="U2239" i="4"/>
  <c r="U2242" i="4"/>
  <c r="U2245" i="4"/>
  <c r="U2248" i="4"/>
  <c r="U2251" i="4"/>
  <c r="U2254" i="4"/>
  <c r="U2257" i="4"/>
  <c r="U2260" i="4"/>
  <c r="U2263" i="4"/>
  <c r="U2266" i="4"/>
  <c r="U2269" i="4"/>
  <c r="U2272" i="4"/>
  <c r="U2275" i="4"/>
  <c r="U2278" i="4"/>
  <c r="U2281" i="4"/>
  <c r="U2284" i="4"/>
  <c r="U2287" i="4"/>
  <c r="U2290" i="4"/>
  <c r="U2293" i="4"/>
  <c r="U2296" i="4"/>
  <c r="U2299" i="4"/>
  <c r="U2302" i="4"/>
  <c r="U2305" i="4"/>
  <c r="U2308" i="4"/>
  <c r="U2311" i="4"/>
  <c r="U2314" i="4"/>
  <c r="U2317" i="4"/>
  <c r="U2320" i="4"/>
  <c r="U2323" i="4"/>
  <c r="U2326" i="4"/>
  <c r="U2329" i="4"/>
  <c r="U2332" i="4"/>
  <c r="U2335" i="4"/>
  <c r="U2338" i="4"/>
  <c r="U2341" i="4"/>
  <c r="U2344" i="4"/>
  <c r="U2347" i="4"/>
  <c r="U2350" i="4"/>
  <c r="U2353" i="4"/>
  <c r="U2356" i="4"/>
  <c r="U2359" i="4"/>
  <c r="U2362" i="4"/>
  <c r="U2365" i="4"/>
  <c r="U2368" i="4"/>
  <c r="U2371" i="4"/>
  <c r="U2374" i="4"/>
  <c r="U2377" i="4"/>
  <c r="U2380" i="4"/>
  <c r="U2383" i="4"/>
  <c r="U2386" i="4"/>
  <c r="U2389" i="4"/>
  <c r="U2392" i="4"/>
  <c r="U2395" i="4"/>
  <c r="U2398" i="4"/>
  <c r="U2401" i="4"/>
  <c r="U2404" i="4"/>
  <c r="U2407" i="4"/>
  <c r="U2410" i="4"/>
  <c r="U2413" i="4"/>
  <c r="U2416" i="4"/>
  <c r="U2419" i="4"/>
  <c r="U2422" i="4"/>
  <c r="U2425" i="4"/>
  <c r="U2428" i="4"/>
  <c r="U2431" i="4"/>
  <c r="U2434" i="4"/>
  <c r="U2437" i="4"/>
  <c r="U2440" i="4"/>
  <c r="U2443" i="4"/>
  <c r="U2446" i="4"/>
  <c r="U2449" i="4"/>
  <c r="U2452" i="4"/>
  <c r="U2455" i="4"/>
  <c r="U2458" i="4"/>
  <c r="U2461" i="4"/>
  <c r="U2464" i="4"/>
  <c r="U2467" i="4"/>
  <c r="U2470" i="4"/>
  <c r="U2473" i="4"/>
  <c r="U2476" i="4"/>
  <c r="U2479" i="4"/>
  <c r="U2482" i="4"/>
  <c r="U2485" i="4"/>
  <c r="U2488" i="4"/>
  <c r="U2491" i="4"/>
  <c r="U2494" i="4"/>
  <c r="U2497" i="4"/>
  <c r="U2500" i="4"/>
  <c r="U2503" i="4"/>
  <c r="U2506" i="4"/>
  <c r="U2509" i="4"/>
  <c r="U2512" i="4"/>
  <c r="U2515" i="4"/>
  <c r="U2518" i="4"/>
  <c r="U2521" i="4"/>
  <c r="U2524" i="4"/>
  <c r="U2527" i="4"/>
  <c r="U2530" i="4"/>
  <c r="U2533" i="4"/>
  <c r="U2536" i="4"/>
  <c r="U2539" i="4"/>
  <c r="U2542" i="4"/>
  <c r="U2545" i="4"/>
  <c r="U2548" i="4"/>
  <c r="U2551" i="4"/>
  <c r="U2554" i="4"/>
  <c r="U2557" i="4"/>
  <c r="U2560" i="4"/>
  <c r="U2563" i="4"/>
  <c r="U2566" i="4"/>
  <c r="U2569" i="4"/>
  <c r="U2572" i="4"/>
  <c r="U2575" i="4"/>
  <c r="U2578" i="4"/>
  <c r="U2581" i="4"/>
  <c r="U2584" i="4"/>
  <c r="U2587" i="4"/>
  <c r="U2590" i="4"/>
  <c r="U2593" i="4"/>
  <c r="U2596" i="4"/>
  <c r="U2599" i="4"/>
  <c r="U2602" i="4"/>
  <c r="U2605" i="4"/>
  <c r="U2608" i="4"/>
  <c r="U2611" i="4"/>
  <c r="U2614" i="4"/>
  <c r="U2617" i="4"/>
  <c r="U2620" i="4"/>
  <c r="U2623" i="4"/>
  <c r="U2626" i="4"/>
  <c r="U2629" i="4"/>
  <c r="U2632" i="4"/>
  <c r="U2635" i="4"/>
  <c r="U2638" i="4"/>
  <c r="U2641" i="4"/>
  <c r="U2644" i="4"/>
  <c r="U2647" i="4"/>
  <c r="U2650" i="4"/>
  <c r="U2653" i="4"/>
  <c r="U2656" i="4"/>
  <c r="U2659" i="4"/>
  <c r="U2662" i="4"/>
  <c r="U2665" i="4"/>
  <c r="U2668" i="4"/>
  <c r="U2671" i="4"/>
  <c r="U2674" i="4"/>
  <c r="U2677" i="4"/>
  <c r="U2680" i="4"/>
  <c r="U2683" i="4"/>
  <c r="U2686" i="4"/>
  <c r="U2689" i="4"/>
  <c r="U2692" i="4"/>
  <c r="U2695" i="4"/>
  <c r="U2698" i="4"/>
  <c r="U2701" i="4"/>
  <c r="U2704" i="4"/>
  <c r="U2707" i="4"/>
  <c r="U2710" i="4"/>
  <c r="U2713" i="4"/>
  <c r="U2716" i="4"/>
  <c r="U2719" i="4"/>
  <c r="U2722" i="4"/>
  <c r="U2725" i="4"/>
  <c r="U2728" i="4"/>
  <c r="U2731" i="4"/>
  <c r="U2734" i="4"/>
  <c r="U2737" i="4"/>
  <c r="U2740" i="4"/>
  <c r="U2743" i="4"/>
  <c r="U2746" i="4"/>
  <c r="U2749" i="4"/>
  <c r="U2752" i="4"/>
  <c r="U2755" i="4"/>
  <c r="U2758" i="4"/>
  <c r="U2761" i="4"/>
  <c r="V2206" i="4"/>
  <c r="V2224" i="4"/>
  <c r="T2230" i="4"/>
  <c r="S2235" i="4"/>
  <c r="V2239" i="4"/>
  <c r="V2242" i="4"/>
  <c r="V2245" i="4"/>
  <c r="V2248" i="4"/>
  <c r="V2251" i="4"/>
  <c r="V2254" i="4"/>
  <c r="V2257" i="4"/>
  <c r="V2260" i="4"/>
  <c r="V2263" i="4"/>
  <c r="V2266" i="4"/>
  <c r="V2269" i="4"/>
  <c r="V2272" i="4"/>
  <c r="V2275" i="4"/>
  <c r="V2278" i="4"/>
  <c r="V2281" i="4"/>
  <c r="V2284" i="4"/>
  <c r="V2287" i="4"/>
  <c r="V2290" i="4"/>
  <c r="V2293" i="4"/>
  <c r="V2296" i="4"/>
  <c r="V2299" i="4"/>
  <c r="V2302" i="4"/>
  <c r="V2305" i="4"/>
  <c r="V2308" i="4"/>
  <c r="V2311" i="4"/>
  <c r="V2314" i="4"/>
  <c r="V2317" i="4"/>
  <c r="V2320" i="4"/>
  <c r="V2323" i="4"/>
  <c r="V2326" i="4"/>
  <c r="V2329" i="4"/>
  <c r="V2332" i="4"/>
  <c r="V2335" i="4"/>
  <c r="V2338" i="4"/>
  <c r="V2341" i="4"/>
  <c r="V2344" i="4"/>
  <c r="V2347" i="4"/>
  <c r="V2350" i="4"/>
  <c r="V2353" i="4"/>
  <c r="V2356" i="4"/>
  <c r="V2359" i="4"/>
  <c r="V2362" i="4"/>
  <c r="V2365" i="4"/>
  <c r="V2368" i="4"/>
  <c r="V2371" i="4"/>
  <c r="V2374" i="4"/>
  <c r="V2377" i="4"/>
  <c r="V2380" i="4"/>
  <c r="V2383" i="4"/>
  <c r="V2386" i="4"/>
  <c r="V2389" i="4"/>
  <c r="V2392" i="4"/>
  <c r="V2395" i="4"/>
  <c r="V2398" i="4"/>
  <c r="V2401" i="4"/>
  <c r="V2404" i="4"/>
  <c r="V2407" i="4"/>
  <c r="V2410" i="4"/>
  <c r="V2413" i="4"/>
  <c r="V2416" i="4"/>
  <c r="V2419" i="4"/>
  <c r="V2422" i="4"/>
  <c r="V2425" i="4"/>
  <c r="V2428" i="4"/>
  <c r="V2431" i="4"/>
  <c r="V2434" i="4"/>
  <c r="V2437" i="4"/>
  <c r="V2440" i="4"/>
  <c r="V2443" i="4"/>
  <c r="V2446" i="4"/>
  <c r="V2449" i="4"/>
  <c r="V2452" i="4"/>
  <c r="V2455" i="4"/>
  <c r="V2458" i="4"/>
  <c r="V2461" i="4"/>
  <c r="V2464" i="4"/>
  <c r="V2467" i="4"/>
  <c r="V2470" i="4"/>
  <c r="V2473" i="4"/>
  <c r="V2476" i="4"/>
  <c r="V2479" i="4"/>
  <c r="V2482" i="4"/>
  <c r="V2485" i="4"/>
  <c r="V2488" i="4"/>
  <c r="V2491" i="4"/>
  <c r="V2494" i="4"/>
  <c r="V2497" i="4"/>
  <c r="V2500" i="4"/>
  <c r="V2503" i="4"/>
  <c r="V2506" i="4"/>
  <c r="V2509" i="4"/>
  <c r="V2512" i="4"/>
  <c r="V2515" i="4"/>
  <c r="V2518" i="4"/>
  <c r="V2521" i="4"/>
  <c r="V2524" i="4"/>
  <c r="V2527" i="4"/>
  <c r="V2530" i="4"/>
  <c r="V2533" i="4"/>
  <c r="V2536" i="4"/>
  <c r="V2539" i="4"/>
  <c r="V2542" i="4"/>
  <c r="V2545" i="4"/>
  <c r="V2548" i="4"/>
  <c r="V2551" i="4"/>
  <c r="V2554" i="4"/>
  <c r="V2557" i="4"/>
  <c r="V2560" i="4"/>
  <c r="V2563" i="4"/>
  <c r="V2566" i="4"/>
  <c r="V2569" i="4"/>
  <c r="V2572" i="4"/>
  <c r="V2575" i="4"/>
  <c r="V2578" i="4"/>
  <c r="V2581" i="4"/>
  <c r="V2584" i="4"/>
  <c r="V2587" i="4"/>
  <c r="V2590" i="4"/>
  <c r="V2593" i="4"/>
  <c r="V2596" i="4"/>
  <c r="V2599" i="4"/>
  <c r="V2602" i="4"/>
  <c r="V2605" i="4"/>
  <c r="V2608" i="4"/>
  <c r="V2611" i="4"/>
  <c r="V2614" i="4"/>
  <c r="V2617" i="4"/>
  <c r="V2620" i="4"/>
  <c r="V2623" i="4"/>
  <c r="V2626" i="4"/>
  <c r="V2629" i="4"/>
  <c r="V2632" i="4"/>
  <c r="V2635" i="4"/>
  <c r="V2638" i="4"/>
  <c r="V2641" i="4"/>
  <c r="V2644" i="4"/>
  <c r="V2647" i="4"/>
  <c r="V2650" i="4"/>
  <c r="V2653" i="4"/>
  <c r="V2656" i="4"/>
  <c r="V2659" i="4"/>
  <c r="V2662" i="4"/>
  <c r="V2665" i="4"/>
  <c r="V2668" i="4"/>
  <c r="V2671" i="4"/>
  <c r="V2674" i="4"/>
  <c r="V2677" i="4"/>
  <c r="V2680" i="4"/>
  <c r="V2683" i="4"/>
  <c r="V2686" i="4"/>
  <c r="V2689" i="4"/>
  <c r="V2692" i="4"/>
  <c r="V2695" i="4"/>
  <c r="V2698" i="4"/>
  <c r="V2701" i="4"/>
  <c r="V2704" i="4"/>
  <c r="V2707" i="4"/>
  <c r="V2710" i="4"/>
  <c r="V2713" i="4"/>
  <c r="V2716" i="4"/>
  <c r="V2719" i="4"/>
  <c r="V2722" i="4"/>
  <c r="V2725" i="4"/>
  <c r="V2728" i="4"/>
  <c r="V2731" i="4"/>
  <c r="V2734" i="4"/>
  <c r="V2737" i="4"/>
  <c r="V2740" i="4"/>
  <c r="V2743" i="4"/>
  <c r="V2746" i="4"/>
  <c r="V2749" i="4"/>
  <c r="V2752" i="4"/>
  <c r="V2755" i="4"/>
  <c r="V2758" i="4"/>
  <c r="V2761" i="4"/>
  <c r="V2209" i="4"/>
  <c r="U2225" i="4"/>
  <c r="U2230" i="4"/>
  <c r="S2236" i="4"/>
  <c r="S2240" i="4"/>
  <c r="S2243" i="4"/>
  <c r="S2246" i="4"/>
  <c r="S2249" i="4"/>
  <c r="S2252" i="4"/>
  <c r="S2255" i="4"/>
  <c r="S2258" i="4"/>
  <c r="S2261" i="4"/>
  <c r="S2264" i="4"/>
  <c r="S2267" i="4"/>
  <c r="S2270" i="4"/>
  <c r="S2273" i="4"/>
  <c r="S2276" i="4"/>
  <c r="S2279" i="4"/>
  <c r="S2282" i="4"/>
  <c r="S2285" i="4"/>
  <c r="S2288" i="4"/>
  <c r="S2291" i="4"/>
  <c r="S2294" i="4"/>
  <c r="S2297" i="4"/>
  <c r="S2300" i="4"/>
  <c r="S2303" i="4"/>
  <c r="S2306" i="4"/>
  <c r="S2309" i="4"/>
  <c r="S2312" i="4"/>
  <c r="S2315" i="4"/>
  <c r="S2318" i="4"/>
  <c r="S2321" i="4"/>
  <c r="S2324" i="4"/>
  <c r="S2327" i="4"/>
  <c r="S2330" i="4"/>
  <c r="S2333" i="4"/>
  <c r="S2336" i="4"/>
  <c r="S2339" i="4"/>
  <c r="S2342" i="4"/>
  <c r="S2345" i="4"/>
  <c r="S2348" i="4"/>
  <c r="S2351" i="4"/>
  <c r="S2354" i="4"/>
  <c r="S2357" i="4"/>
  <c r="S2360" i="4"/>
  <c r="S2363" i="4"/>
  <c r="S2366" i="4"/>
  <c r="S2369" i="4"/>
  <c r="S2372" i="4"/>
  <c r="S2375" i="4"/>
  <c r="S2378" i="4"/>
  <c r="S2381" i="4"/>
  <c r="S2384" i="4"/>
  <c r="S2387" i="4"/>
  <c r="S2390" i="4"/>
  <c r="S2393" i="4"/>
  <c r="S2396" i="4"/>
  <c r="S2399" i="4"/>
  <c r="S2402" i="4"/>
  <c r="S2405" i="4"/>
  <c r="S2408" i="4"/>
  <c r="S2411" i="4"/>
  <c r="S2414" i="4"/>
  <c r="S2417" i="4"/>
  <c r="S2420" i="4"/>
  <c r="S2423" i="4"/>
  <c r="S2426" i="4"/>
  <c r="S2429" i="4"/>
  <c r="S2432" i="4"/>
  <c r="S2435" i="4"/>
  <c r="S2438" i="4"/>
  <c r="S2441" i="4"/>
  <c r="S2444" i="4"/>
  <c r="S2447" i="4"/>
  <c r="S2450" i="4"/>
  <c r="S2453" i="4"/>
  <c r="S2456" i="4"/>
  <c r="S2459" i="4"/>
  <c r="S2462" i="4"/>
  <c r="S2465" i="4"/>
  <c r="S2468" i="4"/>
  <c r="S2471" i="4"/>
  <c r="S2474" i="4"/>
  <c r="S2477" i="4"/>
  <c r="S2480" i="4"/>
  <c r="S2483" i="4"/>
  <c r="S2486" i="4"/>
  <c r="S2489" i="4"/>
  <c r="S2492" i="4"/>
  <c r="S2495" i="4"/>
  <c r="S2498" i="4"/>
  <c r="S2501" i="4"/>
  <c r="S2504" i="4"/>
  <c r="S2507" i="4"/>
  <c r="S2510" i="4"/>
  <c r="S2513" i="4"/>
  <c r="S2516" i="4"/>
  <c r="S2519" i="4"/>
  <c r="S2522" i="4"/>
  <c r="S2525" i="4"/>
  <c r="S2528" i="4"/>
  <c r="S2531" i="4"/>
  <c r="S2534" i="4"/>
  <c r="S2537" i="4"/>
  <c r="S2540" i="4"/>
  <c r="S2543" i="4"/>
  <c r="S2546" i="4"/>
  <c r="S2549" i="4"/>
  <c r="S2552" i="4"/>
  <c r="S2555" i="4"/>
  <c r="S2558" i="4"/>
  <c r="S2561" i="4"/>
  <c r="S2564" i="4"/>
  <c r="S2567" i="4"/>
  <c r="S2570" i="4"/>
  <c r="S2573" i="4"/>
  <c r="S2576" i="4"/>
  <c r="S2579" i="4"/>
  <c r="S2582" i="4"/>
  <c r="S2585" i="4"/>
  <c r="S2588" i="4"/>
  <c r="S2591" i="4"/>
  <c r="S2594" i="4"/>
  <c r="S2597" i="4"/>
  <c r="S2600" i="4"/>
  <c r="S2603" i="4"/>
  <c r="S2606" i="4"/>
  <c r="S2609" i="4"/>
  <c r="S2612" i="4"/>
  <c r="S2615" i="4"/>
  <c r="S2618" i="4"/>
  <c r="S2621" i="4"/>
  <c r="S2624" i="4"/>
  <c r="S2627" i="4"/>
  <c r="S2630" i="4"/>
  <c r="S2633" i="4"/>
  <c r="S2636" i="4"/>
  <c r="S2639" i="4"/>
  <c r="S2642" i="4"/>
  <c r="S2645" i="4"/>
  <c r="S2648" i="4"/>
  <c r="S2651" i="4"/>
  <c r="S2654" i="4"/>
  <c r="S2657" i="4"/>
  <c r="S2660" i="4"/>
  <c r="S2663" i="4"/>
  <c r="S2666" i="4"/>
  <c r="S2669" i="4"/>
  <c r="S2672" i="4"/>
  <c r="S2675" i="4"/>
  <c r="S2678" i="4"/>
  <c r="S2681" i="4"/>
  <c r="S2684" i="4"/>
  <c r="S2687" i="4"/>
  <c r="S2690" i="4"/>
  <c r="S2693" i="4"/>
  <c r="S2696" i="4"/>
  <c r="S2699" i="4"/>
  <c r="S2702" i="4"/>
  <c r="S2705" i="4"/>
  <c r="S2708" i="4"/>
  <c r="S2711" i="4"/>
  <c r="S2714" i="4"/>
  <c r="S2717" i="4"/>
  <c r="S2720" i="4"/>
  <c r="S2723" i="4"/>
  <c r="S2726" i="4"/>
  <c r="S2729" i="4"/>
  <c r="S2732" i="4"/>
  <c r="S2735" i="4"/>
  <c r="S2738" i="4"/>
  <c r="S2741" i="4"/>
  <c r="S2744" i="4"/>
  <c r="S2747" i="4"/>
  <c r="S2750" i="4"/>
  <c r="S2753" i="4"/>
  <c r="S2756" i="4"/>
  <c r="S2759" i="4"/>
  <c r="S2762" i="4"/>
  <c r="V2212" i="4"/>
  <c r="V2225" i="4"/>
  <c r="V2230" i="4"/>
  <c r="T2236" i="4"/>
  <c r="T2240" i="4"/>
  <c r="T2243" i="4"/>
  <c r="T2246" i="4"/>
  <c r="T2249" i="4"/>
  <c r="T2252" i="4"/>
  <c r="T2255" i="4"/>
  <c r="T2258" i="4"/>
  <c r="T2261" i="4"/>
  <c r="T2264" i="4"/>
  <c r="T2267" i="4"/>
  <c r="T2270" i="4"/>
  <c r="T2273" i="4"/>
  <c r="T2276" i="4"/>
  <c r="T2279" i="4"/>
  <c r="T2282" i="4"/>
  <c r="T2285" i="4"/>
  <c r="T2288" i="4"/>
  <c r="T2291" i="4"/>
  <c r="T2294" i="4"/>
  <c r="T2297" i="4"/>
  <c r="T2300" i="4"/>
  <c r="T2303" i="4"/>
  <c r="T2306" i="4"/>
  <c r="T2309" i="4"/>
  <c r="T2312" i="4"/>
  <c r="T2315" i="4"/>
  <c r="T2318" i="4"/>
  <c r="T2321" i="4"/>
  <c r="T2324" i="4"/>
  <c r="T2327" i="4"/>
  <c r="T2330" i="4"/>
  <c r="T2333" i="4"/>
  <c r="T2336" i="4"/>
  <c r="T2339" i="4"/>
  <c r="T2342" i="4"/>
  <c r="T2345" i="4"/>
  <c r="T2348" i="4"/>
  <c r="T2351" i="4"/>
  <c r="T2354" i="4"/>
  <c r="T2357" i="4"/>
  <c r="T2360" i="4"/>
  <c r="T2363" i="4"/>
  <c r="T2366" i="4"/>
  <c r="T2369" i="4"/>
  <c r="T2372" i="4"/>
  <c r="T2375" i="4"/>
  <c r="T2378" i="4"/>
  <c r="T2381" i="4"/>
  <c r="T2384" i="4"/>
  <c r="T2387" i="4"/>
  <c r="T2390" i="4"/>
  <c r="T2393" i="4"/>
  <c r="T2396" i="4"/>
  <c r="T2399" i="4"/>
  <c r="T2402" i="4"/>
  <c r="T2405" i="4"/>
  <c r="T2408" i="4"/>
  <c r="T2411" i="4"/>
  <c r="T2414" i="4"/>
  <c r="T2417" i="4"/>
  <c r="T2420" i="4"/>
  <c r="T2423" i="4"/>
  <c r="T2426" i="4"/>
  <c r="T2429" i="4"/>
  <c r="T2432" i="4"/>
  <c r="T2435" i="4"/>
  <c r="T2438" i="4"/>
  <c r="T2441" i="4"/>
  <c r="T2444" i="4"/>
  <c r="T2447" i="4"/>
  <c r="T2450" i="4"/>
  <c r="T2453" i="4"/>
  <c r="T2456" i="4"/>
  <c r="T2459" i="4"/>
  <c r="T2462" i="4"/>
  <c r="T2465" i="4"/>
  <c r="T2468" i="4"/>
  <c r="T2471" i="4"/>
  <c r="T2474" i="4"/>
  <c r="T2477" i="4"/>
  <c r="T2480" i="4"/>
  <c r="T2483" i="4"/>
  <c r="T2486" i="4"/>
  <c r="T2489" i="4"/>
  <c r="T2492" i="4"/>
  <c r="T2495" i="4"/>
  <c r="T2498" i="4"/>
  <c r="T2501" i="4"/>
  <c r="T2504" i="4"/>
  <c r="T2507" i="4"/>
  <c r="T2510" i="4"/>
  <c r="T2513" i="4"/>
  <c r="T2516" i="4"/>
  <c r="T2519" i="4"/>
  <c r="T2522" i="4"/>
  <c r="T2525" i="4"/>
  <c r="T2528" i="4"/>
  <c r="T2531" i="4"/>
  <c r="T2534" i="4"/>
  <c r="T2537" i="4"/>
  <c r="T2540" i="4"/>
  <c r="T2543" i="4"/>
  <c r="T2546" i="4"/>
  <c r="T2549" i="4"/>
  <c r="T2552" i="4"/>
  <c r="T2555" i="4"/>
  <c r="T2558" i="4"/>
  <c r="T2561" i="4"/>
  <c r="T2564" i="4"/>
  <c r="T2567" i="4"/>
  <c r="T2570" i="4"/>
  <c r="T2573" i="4"/>
  <c r="T2576" i="4"/>
  <c r="T2579" i="4"/>
  <c r="T2582" i="4"/>
  <c r="T2585" i="4"/>
  <c r="T2588" i="4"/>
  <c r="T2591" i="4"/>
  <c r="T2594" i="4"/>
  <c r="T2597" i="4"/>
  <c r="T2600" i="4"/>
  <c r="T2603" i="4"/>
  <c r="T2606" i="4"/>
  <c r="T2609" i="4"/>
  <c r="T2612" i="4"/>
  <c r="T2615" i="4"/>
  <c r="T2618" i="4"/>
  <c r="T2621" i="4"/>
  <c r="T2624" i="4"/>
  <c r="T2627" i="4"/>
  <c r="T2630" i="4"/>
  <c r="T2633" i="4"/>
  <c r="T2636" i="4"/>
  <c r="T2639" i="4"/>
  <c r="T2642" i="4"/>
  <c r="T2645" i="4"/>
  <c r="T2648" i="4"/>
  <c r="T2651" i="4"/>
  <c r="T2654" i="4"/>
  <c r="T2657" i="4"/>
  <c r="T2660" i="4"/>
  <c r="T2663" i="4"/>
  <c r="T2666" i="4"/>
  <c r="T2669" i="4"/>
  <c r="T2672" i="4"/>
  <c r="T2675" i="4"/>
  <c r="T2678" i="4"/>
  <c r="T2681" i="4"/>
  <c r="T2684" i="4"/>
  <c r="T2687" i="4"/>
  <c r="T2690" i="4"/>
  <c r="T2693" i="4"/>
  <c r="T2696" i="4"/>
  <c r="T2699" i="4"/>
  <c r="T2702" i="4"/>
  <c r="T2705" i="4"/>
  <c r="T2708" i="4"/>
  <c r="T2711" i="4"/>
  <c r="T2714" i="4"/>
  <c r="T2717" i="4"/>
  <c r="T2720" i="4"/>
  <c r="T2723" i="4"/>
  <c r="T2726" i="4"/>
  <c r="T2729" i="4"/>
  <c r="T2732" i="4"/>
  <c r="T2735" i="4"/>
  <c r="V2215" i="4"/>
  <c r="S2226" i="4"/>
  <c r="U2231" i="4"/>
  <c r="U2236" i="4"/>
  <c r="U2240" i="4"/>
  <c r="U2243" i="4"/>
  <c r="U2246" i="4"/>
  <c r="U2249" i="4"/>
  <c r="U2252" i="4"/>
  <c r="U2255" i="4"/>
  <c r="U2258" i="4"/>
  <c r="U2261" i="4"/>
  <c r="U2264" i="4"/>
  <c r="U2267" i="4"/>
  <c r="U2270" i="4"/>
  <c r="U2273" i="4"/>
  <c r="U2276" i="4"/>
  <c r="U2279" i="4"/>
  <c r="U2282" i="4"/>
  <c r="U2285" i="4"/>
  <c r="U2288" i="4"/>
  <c r="U2291" i="4"/>
  <c r="U2294" i="4"/>
  <c r="U2297" i="4"/>
  <c r="U2300" i="4"/>
  <c r="U2303" i="4"/>
  <c r="U2306" i="4"/>
  <c r="U2309" i="4"/>
  <c r="U2312" i="4"/>
  <c r="U2315" i="4"/>
  <c r="U2318" i="4"/>
  <c r="U2321" i="4"/>
  <c r="U2324" i="4"/>
  <c r="U2327" i="4"/>
  <c r="U2330" i="4"/>
  <c r="U2333" i="4"/>
  <c r="U2336" i="4"/>
  <c r="U2339" i="4"/>
  <c r="U2342" i="4"/>
  <c r="U2345" i="4"/>
  <c r="U2348" i="4"/>
  <c r="U2351" i="4"/>
  <c r="U2354" i="4"/>
  <c r="U2357" i="4"/>
  <c r="U2360" i="4"/>
  <c r="U2363" i="4"/>
  <c r="U2366" i="4"/>
  <c r="U2369" i="4"/>
  <c r="U2372" i="4"/>
  <c r="U2375" i="4"/>
  <c r="U2378" i="4"/>
  <c r="U2381" i="4"/>
  <c r="U2384" i="4"/>
  <c r="U2387" i="4"/>
  <c r="U2390" i="4"/>
  <c r="U2393" i="4"/>
  <c r="U2396" i="4"/>
  <c r="U2399" i="4"/>
  <c r="U2402" i="4"/>
  <c r="U2405" i="4"/>
  <c r="U2408" i="4"/>
  <c r="U2411" i="4"/>
  <c r="U2414" i="4"/>
  <c r="U2417" i="4"/>
  <c r="U2420" i="4"/>
  <c r="U2423" i="4"/>
  <c r="U2426" i="4"/>
  <c r="U2429" i="4"/>
  <c r="U2432" i="4"/>
  <c r="U2435" i="4"/>
  <c r="U2438" i="4"/>
  <c r="U2441" i="4"/>
  <c r="U2444" i="4"/>
  <c r="U2447" i="4"/>
  <c r="U2450" i="4"/>
  <c r="U2453" i="4"/>
  <c r="U2456" i="4"/>
  <c r="U2459" i="4"/>
  <c r="U2462" i="4"/>
  <c r="U2465" i="4"/>
  <c r="U2468" i="4"/>
  <c r="U2471" i="4"/>
  <c r="U2474" i="4"/>
  <c r="U2477" i="4"/>
  <c r="U2480" i="4"/>
  <c r="U2483" i="4"/>
  <c r="U2486" i="4"/>
  <c r="U2489" i="4"/>
  <c r="U2492" i="4"/>
  <c r="U2495" i="4"/>
  <c r="U2498" i="4"/>
  <c r="U2501" i="4"/>
  <c r="U2504" i="4"/>
  <c r="U2507" i="4"/>
  <c r="U2510" i="4"/>
  <c r="U2513" i="4"/>
  <c r="U2516" i="4"/>
  <c r="U2519" i="4"/>
  <c r="U2522" i="4"/>
  <c r="U2525" i="4"/>
  <c r="U2528" i="4"/>
  <c r="U2531" i="4"/>
  <c r="U2534" i="4"/>
  <c r="U2537" i="4"/>
  <c r="U2540" i="4"/>
  <c r="U2543" i="4"/>
  <c r="U2546" i="4"/>
  <c r="U2549" i="4"/>
  <c r="U2552" i="4"/>
  <c r="U2555" i="4"/>
  <c r="U2558" i="4"/>
  <c r="U2561" i="4"/>
  <c r="U2564" i="4"/>
  <c r="U2567" i="4"/>
  <c r="U2570" i="4"/>
  <c r="U2573" i="4"/>
  <c r="U2576" i="4"/>
  <c r="U2579" i="4"/>
  <c r="U2582" i="4"/>
  <c r="U2585" i="4"/>
  <c r="U2588" i="4"/>
  <c r="U2591" i="4"/>
  <c r="U2594" i="4"/>
  <c r="U2597" i="4"/>
  <c r="U2600" i="4"/>
  <c r="U2603" i="4"/>
  <c r="U2606" i="4"/>
  <c r="U2609" i="4"/>
  <c r="U2612" i="4"/>
  <c r="U2615" i="4"/>
  <c r="U2618" i="4"/>
  <c r="U2621" i="4"/>
  <c r="U2624" i="4"/>
  <c r="U2627" i="4"/>
  <c r="U2630" i="4"/>
  <c r="U2633" i="4"/>
  <c r="U2636" i="4"/>
  <c r="U2639" i="4"/>
  <c r="U2642" i="4"/>
  <c r="U2645" i="4"/>
  <c r="U2648" i="4"/>
  <c r="U2651" i="4"/>
  <c r="U2654" i="4"/>
  <c r="U2657" i="4"/>
  <c r="U2660" i="4"/>
  <c r="U2663" i="4"/>
  <c r="U2666" i="4"/>
  <c r="U2669" i="4"/>
  <c r="U2672" i="4"/>
  <c r="U2675" i="4"/>
  <c r="U2678" i="4"/>
  <c r="U2681" i="4"/>
  <c r="U2684" i="4"/>
  <c r="U2687" i="4"/>
  <c r="U2690" i="4"/>
  <c r="U2693" i="4"/>
  <c r="U2696" i="4"/>
  <c r="U2699" i="4"/>
  <c r="U2702" i="4"/>
  <c r="U2705" i="4"/>
  <c r="U2708" i="4"/>
  <c r="U2711" i="4"/>
  <c r="U2714" i="4"/>
  <c r="U2717" i="4"/>
  <c r="U2720" i="4"/>
  <c r="U2723" i="4"/>
  <c r="U2726" i="4"/>
  <c r="U2729" i="4"/>
  <c r="U2732" i="4"/>
  <c r="U2735" i="4"/>
  <c r="V2218" i="4"/>
  <c r="S2227" i="4"/>
  <c r="V2231" i="4"/>
  <c r="V2236" i="4"/>
  <c r="V2240" i="4"/>
  <c r="V2243" i="4"/>
  <c r="V2246" i="4"/>
  <c r="V2249" i="4"/>
  <c r="V2252" i="4"/>
  <c r="V2255" i="4"/>
  <c r="V2258" i="4"/>
  <c r="V2261" i="4"/>
  <c r="V2264" i="4"/>
  <c r="V2267" i="4"/>
  <c r="V2270" i="4"/>
  <c r="V2273" i="4"/>
  <c r="V2276" i="4"/>
  <c r="V2279" i="4"/>
  <c r="V2282" i="4"/>
  <c r="V2285" i="4"/>
  <c r="V2288" i="4"/>
  <c r="V2291" i="4"/>
  <c r="V2294" i="4"/>
  <c r="V2297" i="4"/>
  <c r="V2300" i="4"/>
  <c r="V2303" i="4"/>
  <c r="V2306" i="4"/>
  <c r="V2309" i="4"/>
  <c r="V2312" i="4"/>
  <c r="V2315" i="4"/>
  <c r="V2318" i="4"/>
  <c r="V2321" i="4"/>
  <c r="V2324" i="4"/>
  <c r="V2327" i="4"/>
  <c r="V2330" i="4"/>
  <c r="V2333" i="4"/>
  <c r="V2336" i="4"/>
  <c r="V2339" i="4"/>
  <c r="V2342" i="4"/>
  <c r="V2345" i="4"/>
  <c r="V2348" i="4"/>
  <c r="V2351" i="4"/>
  <c r="V2354" i="4"/>
  <c r="V2357" i="4"/>
  <c r="V2360" i="4"/>
  <c r="V2363" i="4"/>
  <c r="V2366" i="4"/>
  <c r="V2369" i="4"/>
  <c r="V2372" i="4"/>
  <c r="V2375" i="4"/>
  <c r="V2378" i="4"/>
  <c r="V2381" i="4"/>
  <c r="V2384" i="4"/>
  <c r="V2387" i="4"/>
  <c r="V2390" i="4"/>
  <c r="V2393" i="4"/>
  <c r="V2396" i="4"/>
  <c r="V2399" i="4"/>
  <c r="V2402" i="4"/>
  <c r="V2405" i="4"/>
  <c r="V2408" i="4"/>
  <c r="V2411" i="4"/>
  <c r="V2414" i="4"/>
  <c r="V2417" i="4"/>
  <c r="V2420" i="4"/>
  <c r="V2423" i="4"/>
  <c r="V2426" i="4"/>
  <c r="V2429" i="4"/>
  <c r="V2432" i="4"/>
  <c r="V2435" i="4"/>
  <c r="V2438" i="4"/>
  <c r="V2441" i="4"/>
  <c r="V2444" i="4"/>
  <c r="V2447" i="4"/>
  <c r="V2450" i="4"/>
  <c r="V2453" i="4"/>
  <c r="V2456" i="4"/>
  <c r="V2459" i="4"/>
  <c r="V2462" i="4"/>
  <c r="V2465" i="4"/>
  <c r="V2468" i="4"/>
  <c r="V2471" i="4"/>
  <c r="V2474" i="4"/>
  <c r="V2477" i="4"/>
  <c r="V2480" i="4"/>
  <c r="V2483" i="4"/>
  <c r="V2486" i="4"/>
  <c r="V2489" i="4"/>
  <c r="V2492" i="4"/>
  <c r="V2495" i="4"/>
  <c r="V2498" i="4"/>
  <c r="V2501" i="4"/>
  <c r="V2504" i="4"/>
  <c r="V2507" i="4"/>
  <c r="V2510" i="4"/>
  <c r="V2513" i="4"/>
  <c r="V2516" i="4"/>
  <c r="V2519" i="4"/>
  <c r="V2522" i="4"/>
  <c r="V2525" i="4"/>
  <c r="V2528" i="4"/>
  <c r="V2531" i="4"/>
  <c r="V2534" i="4"/>
  <c r="V2537" i="4"/>
  <c r="V2540" i="4"/>
  <c r="V2543" i="4"/>
  <c r="V2546" i="4"/>
  <c r="V2549" i="4"/>
  <c r="V2552" i="4"/>
  <c r="V2555" i="4"/>
  <c r="V2558" i="4"/>
  <c r="V2561" i="4"/>
  <c r="V2564" i="4"/>
  <c r="V2567" i="4"/>
  <c r="V2570" i="4"/>
  <c r="V2573" i="4"/>
  <c r="V2576" i="4"/>
  <c r="V2579" i="4"/>
  <c r="V2582" i="4"/>
  <c r="V2585" i="4"/>
  <c r="V2588" i="4"/>
  <c r="V2591" i="4"/>
  <c r="V2594" i="4"/>
  <c r="V2597" i="4"/>
  <c r="V2600" i="4"/>
  <c r="V2603" i="4"/>
  <c r="V2606" i="4"/>
  <c r="V2609" i="4"/>
  <c r="V2612" i="4"/>
  <c r="V2615" i="4"/>
  <c r="V2618" i="4"/>
  <c r="V2621" i="4"/>
  <c r="V2624" i="4"/>
  <c r="V2627" i="4"/>
  <c r="V2630" i="4"/>
  <c r="V2633" i="4"/>
  <c r="V2636" i="4"/>
  <c r="V2639" i="4"/>
  <c r="V2642" i="4"/>
  <c r="V2645" i="4"/>
  <c r="V2648" i="4"/>
  <c r="V2651" i="4"/>
  <c r="V2654" i="4"/>
  <c r="V2657" i="4"/>
  <c r="V2660" i="4"/>
  <c r="V2663" i="4"/>
  <c r="V2666" i="4"/>
  <c r="V2669" i="4"/>
  <c r="V2672" i="4"/>
  <c r="V2675" i="4"/>
  <c r="V2678" i="4"/>
  <c r="V2681" i="4"/>
  <c r="V2684" i="4"/>
  <c r="V2687" i="4"/>
  <c r="V2690" i="4"/>
  <c r="V2693" i="4"/>
  <c r="V2696" i="4"/>
  <c r="V2699" i="4"/>
  <c r="V2702" i="4"/>
  <c r="V2705" i="4"/>
  <c r="V2708" i="4"/>
  <c r="V2711" i="4"/>
  <c r="V2714" i="4"/>
  <c r="V2717" i="4"/>
  <c r="V2720" i="4"/>
  <c r="V2723" i="4"/>
  <c r="V2726" i="4"/>
  <c r="V2729" i="4"/>
  <c r="V2732" i="4"/>
  <c r="V2735" i="4"/>
  <c r="V2221" i="4"/>
  <c r="T2227" i="4"/>
  <c r="S2232" i="4"/>
  <c r="U2237" i="4"/>
  <c r="S2241" i="4"/>
  <c r="S2244" i="4"/>
  <c r="S2247" i="4"/>
  <c r="S2250" i="4"/>
  <c r="S2253" i="4"/>
  <c r="S2256" i="4"/>
  <c r="S2259" i="4"/>
  <c r="S2262" i="4"/>
  <c r="S2265" i="4"/>
  <c r="S2268" i="4"/>
  <c r="S2271" i="4"/>
  <c r="S2274" i="4"/>
  <c r="S2277" i="4"/>
  <c r="S2280" i="4"/>
  <c r="S2283" i="4"/>
  <c r="S2286" i="4"/>
  <c r="S2289" i="4"/>
  <c r="S2292" i="4"/>
  <c r="S2295" i="4"/>
  <c r="S2298" i="4"/>
  <c r="S2301" i="4"/>
  <c r="S2304" i="4"/>
  <c r="S2307" i="4"/>
  <c r="S2310" i="4"/>
  <c r="S2313" i="4"/>
  <c r="S2316" i="4"/>
  <c r="S2319" i="4"/>
  <c r="S2322" i="4"/>
  <c r="S2325" i="4"/>
  <c r="S2328" i="4"/>
  <c r="S2331" i="4"/>
  <c r="S2334" i="4"/>
  <c r="S2337" i="4"/>
  <c r="S2340" i="4"/>
  <c r="S2343" i="4"/>
  <c r="S2346" i="4"/>
  <c r="S2349" i="4"/>
  <c r="S2352" i="4"/>
  <c r="S2355" i="4"/>
  <c r="S2358" i="4"/>
  <c r="S2361" i="4"/>
  <c r="S2364" i="4"/>
  <c r="S2367" i="4"/>
  <c r="S2370" i="4"/>
  <c r="S2373" i="4"/>
  <c r="S2376" i="4"/>
  <c r="S2379" i="4"/>
  <c r="S2382" i="4"/>
  <c r="S2385" i="4"/>
  <c r="S2388" i="4"/>
  <c r="S2391" i="4"/>
  <c r="S2394" i="4"/>
  <c r="S2397" i="4"/>
  <c r="S2400" i="4"/>
  <c r="S2403" i="4"/>
  <c r="S2406" i="4"/>
  <c r="S2409" i="4"/>
  <c r="S2412" i="4"/>
  <c r="S2415" i="4"/>
  <c r="S2418" i="4"/>
  <c r="S2421" i="4"/>
  <c r="S2424" i="4"/>
  <c r="S2427" i="4"/>
  <c r="S2430" i="4"/>
  <c r="S2433" i="4"/>
  <c r="S2436" i="4"/>
  <c r="S2439" i="4"/>
  <c r="S2442" i="4"/>
  <c r="S2445" i="4"/>
  <c r="S2448" i="4"/>
  <c r="S2451" i="4"/>
  <c r="S2454" i="4"/>
  <c r="S2457" i="4"/>
  <c r="S2460" i="4"/>
  <c r="S2463" i="4"/>
  <c r="S2466" i="4"/>
  <c r="S2469" i="4"/>
  <c r="S2472" i="4"/>
  <c r="S2475" i="4"/>
  <c r="S2478" i="4"/>
  <c r="S2481" i="4"/>
  <c r="S2484" i="4"/>
  <c r="S2487" i="4"/>
  <c r="S2490" i="4"/>
  <c r="S2493" i="4"/>
  <c r="S2496" i="4"/>
  <c r="S2499" i="4"/>
  <c r="S2502" i="4"/>
  <c r="S2505" i="4"/>
  <c r="S2508" i="4"/>
  <c r="S2511" i="4"/>
  <c r="S2514" i="4"/>
  <c r="S2517" i="4"/>
  <c r="S2520" i="4"/>
  <c r="S2523" i="4"/>
  <c r="S2526" i="4"/>
  <c r="S2529" i="4"/>
  <c r="S2532" i="4"/>
  <c r="S2535" i="4"/>
  <c r="S2538" i="4"/>
  <c r="S2541" i="4"/>
  <c r="S2544" i="4"/>
  <c r="S2547" i="4"/>
  <c r="S2550" i="4"/>
  <c r="S2553" i="4"/>
  <c r="S2556" i="4"/>
  <c r="S2559" i="4"/>
  <c r="S2562" i="4"/>
  <c r="S2565" i="4"/>
  <c r="S2568" i="4"/>
  <c r="S2571" i="4"/>
  <c r="S2574" i="4"/>
  <c r="S2577" i="4"/>
  <c r="S2580" i="4"/>
  <c r="S2583" i="4"/>
  <c r="S2586" i="4"/>
  <c r="S2589" i="4"/>
  <c r="S2592" i="4"/>
  <c r="S2595" i="4"/>
  <c r="S2598" i="4"/>
  <c r="S2601" i="4"/>
  <c r="S2604" i="4"/>
  <c r="S2607" i="4"/>
  <c r="S2610" i="4"/>
  <c r="S2613" i="4"/>
  <c r="S2616" i="4"/>
  <c r="S2619" i="4"/>
  <c r="S2622" i="4"/>
  <c r="S2625" i="4"/>
  <c r="S2628" i="4"/>
  <c r="S2631" i="4"/>
  <c r="S2634" i="4"/>
  <c r="S2637" i="4"/>
  <c r="S2640" i="4"/>
  <c r="S2643" i="4"/>
  <c r="S2646" i="4"/>
  <c r="S2649" i="4"/>
  <c r="S2652" i="4"/>
  <c r="S2655" i="4"/>
  <c r="S2658" i="4"/>
  <c r="S2661" i="4"/>
  <c r="S2664" i="4"/>
  <c r="S2667" i="4"/>
  <c r="S2670" i="4"/>
  <c r="S2673" i="4"/>
  <c r="S2676" i="4"/>
  <c r="S2679" i="4"/>
  <c r="S2682" i="4"/>
  <c r="S2685" i="4"/>
  <c r="S2688" i="4"/>
  <c r="S2691" i="4"/>
  <c r="S2694" i="4"/>
  <c r="S2697" i="4"/>
  <c r="S2700" i="4"/>
  <c r="S2703" i="4"/>
  <c r="S2706" i="4"/>
  <c r="S2709" i="4"/>
  <c r="S2712" i="4"/>
  <c r="S2715" i="4"/>
  <c r="S2718" i="4"/>
  <c r="S2721" i="4"/>
  <c r="S2724" i="4"/>
  <c r="S2727" i="4"/>
  <c r="S2730" i="4"/>
  <c r="S2733" i="4"/>
  <c r="S2736" i="4"/>
  <c r="S2739" i="4"/>
  <c r="S2742" i="4"/>
  <c r="S2745" i="4"/>
  <c r="S2748" i="4"/>
  <c r="S2751" i="4"/>
  <c r="S2754" i="4"/>
  <c r="S2757" i="4"/>
  <c r="S2760" i="4"/>
  <c r="S2763" i="4"/>
  <c r="U2222" i="4"/>
  <c r="U2227" i="4"/>
  <c r="S2233" i="4"/>
  <c r="V2237" i="4"/>
  <c r="T2241" i="4"/>
  <c r="T2244" i="4"/>
  <c r="T2247" i="4"/>
  <c r="T2250" i="4"/>
  <c r="T2253" i="4"/>
  <c r="T2256" i="4"/>
  <c r="T2259" i="4"/>
  <c r="T2262" i="4"/>
  <c r="T2265" i="4"/>
  <c r="T2268" i="4"/>
  <c r="T2271" i="4"/>
  <c r="T2274" i="4"/>
  <c r="T2277" i="4"/>
  <c r="T2280" i="4"/>
  <c r="T2283" i="4"/>
  <c r="T2286" i="4"/>
  <c r="T2289" i="4"/>
  <c r="T2292" i="4"/>
  <c r="T2295" i="4"/>
  <c r="T2298" i="4"/>
  <c r="T2301" i="4"/>
  <c r="T2304" i="4"/>
  <c r="T2307" i="4"/>
  <c r="T2310" i="4"/>
  <c r="T2313" i="4"/>
  <c r="T2316" i="4"/>
  <c r="T2319" i="4"/>
  <c r="T2322" i="4"/>
  <c r="T2325" i="4"/>
  <c r="T2328" i="4"/>
  <c r="T2331" i="4"/>
  <c r="T2334" i="4"/>
  <c r="T2337" i="4"/>
  <c r="T2340" i="4"/>
  <c r="T2343" i="4"/>
  <c r="T2346" i="4"/>
  <c r="T2349" i="4"/>
  <c r="T2352" i="4"/>
  <c r="T2355" i="4"/>
  <c r="T2358" i="4"/>
  <c r="T2361" i="4"/>
  <c r="T2364" i="4"/>
  <c r="T2367" i="4"/>
  <c r="T2370" i="4"/>
  <c r="T2373" i="4"/>
  <c r="T2376" i="4"/>
  <c r="T2379" i="4"/>
  <c r="T2382" i="4"/>
  <c r="T2385" i="4"/>
  <c r="T2388" i="4"/>
  <c r="T2391" i="4"/>
  <c r="T2394" i="4"/>
  <c r="T2397" i="4"/>
  <c r="T2400" i="4"/>
  <c r="T2403" i="4"/>
  <c r="T2406" i="4"/>
  <c r="T2409" i="4"/>
  <c r="T2412" i="4"/>
  <c r="T2415" i="4"/>
  <c r="T2418" i="4"/>
  <c r="T2421" i="4"/>
  <c r="T2424" i="4"/>
  <c r="T2427" i="4"/>
  <c r="T2430" i="4"/>
  <c r="T2433" i="4"/>
  <c r="T2436" i="4"/>
  <c r="T2439" i="4"/>
  <c r="T2442" i="4"/>
  <c r="T2445" i="4"/>
  <c r="T2448" i="4"/>
  <c r="T2451" i="4"/>
  <c r="T2454" i="4"/>
  <c r="T2457" i="4"/>
  <c r="T2460" i="4"/>
  <c r="T2463" i="4"/>
  <c r="T2466" i="4"/>
  <c r="T2469" i="4"/>
  <c r="T2472" i="4"/>
  <c r="T2475" i="4"/>
  <c r="T2478" i="4"/>
  <c r="T2481" i="4"/>
  <c r="T2484" i="4"/>
  <c r="T2487" i="4"/>
  <c r="T2490" i="4"/>
  <c r="T2493" i="4"/>
  <c r="T2496" i="4"/>
  <c r="T2499" i="4"/>
  <c r="T2502" i="4"/>
  <c r="T2505" i="4"/>
  <c r="T2508" i="4"/>
  <c r="T2511" i="4"/>
  <c r="T2514" i="4"/>
  <c r="T2517" i="4"/>
  <c r="T2520" i="4"/>
  <c r="T2523" i="4"/>
  <c r="T2526" i="4"/>
  <c r="T2529" i="4"/>
  <c r="T2532" i="4"/>
  <c r="T2535" i="4"/>
  <c r="T2538" i="4"/>
  <c r="T2541" i="4"/>
  <c r="T2544" i="4"/>
  <c r="T2547" i="4"/>
  <c r="T2550" i="4"/>
  <c r="T2553" i="4"/>
  <c r="T2556" i="4"/>
  <c r="T2559" i="4"/>
  <c r="T2562" i="4"/>
  <c r="T2565" i="4"/>
  <c r="T2568" i="4"/>
  <c r="T2571" i="4"/>
  <c r="T2574" i="4"/>
  <c r="T2577" i="4"/>
  <c r="T2580" i="4"/>
  <c r="T2583" i="4"/>
  <c r="T2586" i="4"/>
  <c r="T2589" i="4"/>
  <c r="T2592" i="4"/>
  <c r="T2595" i="4"/>
  <c r="T2598" i="4"/>
  <c r="T2601" i="4"/>
  <c r="T2604" i="4"/>
  <c r="T2607" i="4"/>
  <c r="T2610" i="4"/>
  <c r="T2613" i="4"/>
  <c r="T2616" i="4"/>
  <c r="T2619" i="4"/>
  <c r="T2622" i="4"/>
  <c r="T2625" i="4"/>
  <c r="T2628" i="4"/>
  <c r="T2631" i="4"/>
  <c r="T2634" i="4"/>
  <c r="T2637" i="4"/>
  <c r="T2640" i="4"/>
  <c r="T2643" i="4"/>
  <c r="T2646" i="4"/>
  <c r="T2649" i="4"/>
  <c r="T2652" i="4"/>
  <c r="T2655" i="4"/>
  <c r="T2658" i="4"/>
  <c r="T2661" i="4"/>
  <c r="T2664" i="4"/>
  <c r="T2667" i="4"/>
  <c r="T2670" i="4"/>
  <c r="T2673" i="4"/>
  <c r="T2676" i="4"/>
  <c r="T2679" i="4"/>
  <c r="T2682" i="4"/>
  <c r="T2685" i="4"/>
  <c r="T2688" i="4"/>
  <c r="T2691" i="4"/>
  <c r="T2694" i="4"/>
  <c r="T2697" i="4"/>
  <c r="T2700" i="4"/>
  <c r="T2703" i="4"/>
  <c r="T2706" i="4"/>
  <c r="T2709" i="4"/>
  <c r="T2712" i="4"/>
  <c r="T2715" i="4"/>
  <c r="T2718" i="4"/>
  <c r="T2721" i="4"/>
  <c r="T2724" i="4"/>
  <c r="T2727" i="4"/>
  <c r="T2730" i="4"/>
  <c r="T2733" i="4"/>
  <c r="T2736" i="4"/>
  <c r="T2739" i="4"/>
  <c r="T2742" i="4"/>
  <c r="T2745" i="4"/>
  <c r="T2748" i="4"/>
  <c r="T2751" i="4"/>
  <c r="T2754" i="4"/>
  <c r="T2757" i="4"/>
  <c r="T2760" i="4"/>
  <c r="T2763" i="4"/>
  <c r="V2741" i="4"/>
  <c r="V2747" i="4"/>
  <c r="V2753" i="4"/>
  <c r="V2759" i="4"/>
  <c r="S2765" i="4"/>
  <c r="S2768" i="4"/>
  <c r="S2783" i="4"/>
  <c r="S2776" i="4"/>
  <c r="S2778" i="4"/>
  <c r="S2779" i="4"/>
  <c r="S2775" i="4"/>
  <c r="S2786" i="4"/>
  <c r="S2789" i="4"/>
  <c r="S2792" i="4"/>
  <c r="S2795" i="4"/>
  <c r="S2798" i="4"/>
  <c r="S2800" i="4"/>
  <c r="S2801" i="4"/>
  <c r="S2808" i="4"/>
  <c r="S2810" i="4"/>
  <c r="V2815" i="4"/>
  <c r="V2818" i="4"/>
  <c r="U2821" i="4"/>
  <c r="U2824" i="4"/>
  <c r="U2827" i="4"/>
  <c r="U2830" i="4"/>
  <c r="U2833" i="4"/>
  <c r="U2836" i="4"/>
  <c r="U2839" i="4"/>
  <c r="U2842" i="4"/>
  <c r="U2845" i="4"/>
  <c r="U2848" i="4"/>
  <c r="U2851" i="4"/>
  <c r="U2854" i="4"/>
  <c r="U2857" i="4"/>
  <c r="U2860" i="4"/>
  <c r="U2863" i="4"/>
  <c r="U2866" i="4"/>
  <c r="U2869" i="4"/>
  <c r="U2872" i="4"/>
  <c r="U2875" i="4"/>
  <c r="U2878" i="4"/>
  <c r="U2881" i="4"/>
  <c r="U2884" i="4"/>
  <c r="U2887" i="4"/>
  <c r="U2890" i="4"/>
  <c r="U2893" i="4"/>
  <c r="U2896" i="4"/>
  <c r="T2899" i="4"/>
  <c r="T2902" i="4"/>
  <c r="S2905" i="4"/>
  <c r="S2908" i="4"/>
  <c r="S2911" i="4"/>
  <c r="S2914" i="4"/>
  <c r="V2916" i="4"/>
  <c r="V2919" i="4"/>
  <c r="U2922" i="4"/>
  <c r="U2925" i="4"/>
  <c r="T2928" i="4"/>
  <c r="T2931" i="4"/>
  <c r="S2934" i="4"/>
  <c r="S2937" i="4"/>
  <c r="S2940" i="4"/>
  <c r="S2943" i="4"/>
  <c r="S2946" i="4"/>
  <c r="S2949" i="4"/>
  <c r="V2951" i="4"/>
  <c r="V2954" i="4"/>
  <c r="U2957" i="4"/>
  <c r="U2960" i="4"/>
  <c r="T2963" i="4"/>
  <c r="T2966" i="4"/>
  <c r="S2969" i="4"/>
  <c r="S2972" i="4"/>
  <c r="V2977" i="4"/>
  <c r="V2980" i="4"/>
  <c r="U2983" i="4"/>
  <c r="T2986" i="4"/>
  <c r="S2989" i="4"/>
  <c r="S2992" i="4"/>
  <c r="S2995" i="4"/>
  <c r="S2998" i="4"/>
  <c r="S3001" i="4"/>
  <c r="S3004" i="4"/>
  <c r="S3007" i="4"/>
  <c r="S3010" i="4"/>
  <c r="S3013" i="4"/>
  <c r="S3016" i="4"/>
  <c r="V3018" i="4"/>
  <c r="V3021" i="4"/>
  <c r="U3024" i="4"/>
  <c r="U3027" i="4"/>
  <c r="U3030" i="4"/>
  <c r="U3033" i="4"/>
  <c r="U3036" i="4"/>
  <c r="U3039" i="4"/>
  <c r="U3042" i="4"/>
  <c r="U3045" i="4"/>
  <c r="U3048" i="4"/>
  <c r="U3051" i="4"/>
  <c r="U3054" i="4"/>
  <c r="U3057" i="4"/>
  <c r="T3060" i="4"/>
  <c r="T3063" i="4"/>
  <c r="S3066" i="4"/>
  <c r="V3068" i="4"/>
  <c r="V3071" i="4"/>
  <c r="V3074" i="4"/>
  <c r="U3077" i="4"/>
  <c r="T3080" i="4"/>
  <c r="S3083" i="4"/>
  <c r="S3086" i="4"/>
  <c r="S3089" i="4"/>
  <c r="S3092" i="4"/>
  <c r="S3095" i="4"/>
  <c r="S3098" i="4"/>
  <c r="V3103" i="4"/>
  <c r="V3106" i="4"/>
  <c r="U3109" i="4"/>
  <c r="U3112" i="4"/>
  <c r="T3115" i="4"/>
  <c r="T3118" i="4"/>
  <c r="S3121" i="4"/>
  <c r="T3126" i="4"/>
  <c r="T3129" i="4"/>
  <c r="T3132" i="4"/>
  <c r="T3135" i="4"/>
  <c r="T3138" i="4"/>
  <c r="T3141" i="4"/>
  <c r="T3144" i="4"/>
  <c r="T3147" i="4"/>
  <c r="S3150" i="4"/>
  <c r="S3153" i="4"/>
  <c r="S3156" i="4"/>
  <c r="S3159" i="4"/>
  <c r="V3161" i="4"/>
  <c r="V3164" i="4"/>
  <c r="U3167" i="4"/>
  <c r="U3170" i="4"/>
  <c r="T3173" i="4"/>
  <c r="T3176" i="4"/>
  <c r="S3179" i="4"/>
  <c r="S3182" i="4"/>
  <c r="U3187" i="4"/>
  <c r="T3190" i="4"/>
  <c r="T3193" i="4"/>
  <c r="T3196" i="4"/>
  <c r="T3199" i="4"/>
  <c r="T3202" i="4"/>
  <c r="S3205" i="4"/>
  <c r="S3208" i="4"/>
  <c r="V3210" i="4"/>
  <c r="V3213" i="4"/>
  <c r="T3216" i="4"/>
  <c r="T3219" i="4"/>
  <c r="S3222" i="4"/>
  <c r="S3225" i="4"/>
  <c r="V3227" i="4"/>
  <c r="V3230" i="4"/>
  <c r="V3233" i="4"/>
  <c r="V3236" i="4"/>
  <c r="T3239" i="4"/>
  <c r="T3242" i="4"/>
  <c r="T3245" i="4"/>
  <c r="T3248" i="4"/>
  <c r="T3251" i="4"/>
  <c r="T3254" i="4"/>
  <c r="V2742" i="4"/>
  <c r="V2748" i="4"/>
  <c r="V2754" i="4"/>
  <c r="V2760" i="4"/>
  <c r="T2765" i="4"/>
  <c r="T2768" i="4"/>
  <c r="T2783" i="4"/>
  <c r="T2776" i="4"/>
  <c r="T2778" i="4"/>
  <c r="T2779" i="4"/>
  <c r="T2775" i="4"/>
  <c r="T2786" i="4"/>
  <c r="T2789" i="4"/>
  <c r="T2792" i="4"/>
  <c r="T2795" i="4"/>
  <c r="T2798" i="4"/>
  <c r="T2800" i="4"/>
  <c r="T2801" i="4"/>
  <c r="T2808" i="4"/>
  <c r="T2810" i="4"/>
  <c r="S2813" i="4"/>
  <c r="S2816" i="4"/>
  <c r="V2821" i="4"/>
  <c r="V2824" i="4"/>
  <c r="V2827" i="4"/>
  <c r="V2830" i="4"/>
  <c r="V2833" i="4"/>
  <c r="V2836" i="4"/>
  <c r="V2839" i="4"/>
  <c r="V2842" i="4"/>
  <c r="V2845" i="4"/>
  <c r="V2848" i="4"/>
  <c r="V2851" i="4"/>
  <c r="V2854" i="4"/>
  <c r="V2857" i="4"/>
  <c r="V2860" i="4"/>
  <c r="V2863" i="4"/>
  <c r="V2866" i="4"/>
  <c r="V2869" i="4"/>
  <c r="V2872" i="4"/>
  <c r="V2875" i="4"/>
  <c r="V2878" i="4"/>
  <c r="V2881" i="4"/>
  <c r="V2884" i="4"/>
  <c r="V2887" i="4"/>
  <c r="V2890" i="4"/>
  <c r="V2893" i="4"/>
  <c r="V2896" i="4"/>
  <c r="U2899" i="4"/>
  <c r="U2902" i="4"/>
  <c r="T2905" i="4"/>
  <c r="T2908" i="4"/>
  <c r="T2911" i="4"/>
  <c r="T2914" i="4"/>
  <c r="S2917" i="4"/>
  <c r="S2920" i="4"/>
  <c r="V2922" i="4"/>
  <c r="V2925" i="4"/>
  <c r="U2928" i="4"/>
  <c r="U2931" i="4"/>
  <c r="T2934" i="4"/>
  <c r="T2937" i="4"/>
  <c r="T2940" i="4"/>
  <c r="T2943" i="4"/>
  <c r="T2946" i="4"/>
  <c r="T2949" i="4"/>
  <c r="S2952" i="4"/>
  <c r="S2955" i="4"/>
  <c r="V2957" i="4"/>
  <c r="V2960" i="4"/>
  <c r="U2963" i="4"/>
  <c r="U2966" i="4"/>
  <c r="T2969" i="4"/>
  <c r="T2972" i="4"/>
  <c r="S2975" i="4"/>
  <c r="S2978" i="4"/>
  <c r="S2981" i="4"/>
  <c r="V2983" i="4"/>
  <c r="U2986" i="4"/>
  <c r="T2989" i="4"/>
  <c r="T2992" i="4"/>
  <c r="T2995" i="4"/>
  <c r="T2998" i="4"/>
  <c r="T3001" i="4"/>
  <c r="T3004" i="4"/>
  <c r="T3007" i="4"/>
  <c r="T3010" i="4"/>
  <c r="T3013" i="4"/>
  <c r="T3016" i="4"/>
  <c r="S3019" i="4"/>
  <c r="S3022" i="4"/>
  <c r="V3024" i="4"/>
  <c r="V3027" i="4"/>
  <c r="V3030" i="4"/>
  <c r="V3033" i="4"/>
  <c r="V3036" i="4"/>
  <c r="V3039" i="4"/>
  <c r="V3042" i="4"/>
  <c r="V3045" i="4"/>
  <c r="V3048" i="4"/>
  <c r="V3051" i="4"/>
  <c r="V3054" i="4"/>
  <c r="V3057" i="4"/>
  <c r="U3060" i="4"/>
  <c r="U3063" i="4"/>
  <c r="T3066" i="4"/>
  <c r="S3069" i="4"/>
  <c r="S3072" i="4"/>
  <c r="S3075" i="4"/>
  <c r="V3077" i="4"/>
  <c r="U3080" i="4"/>
  <c r="T3083" i="4"/>
  <c r="T3086" i="4"/>
  <c r="T3089" i="4"/>
  <c r="T3092" i="4"/>
  <c r="T3095" i="4"/>
  <c r="T3098" i="4"/>
  <c r="S3101" i="4"/>
  <c r="S3104" i="4"/>
  <c r="V3109" i="4"/>
  <c r="V3112" i="4"/>
  <c r="U3115" i="4"/>
  <c r="U3118" i="4"/>
  <c r="T3121" i="4"/>
  <c r="S3124" i="4"/>
  <c r="U3126" i="4"/>
  <c r="U3129" i="4"/>
  <c r="U3132" i="4"/>
  <c r="U3135" i="4"/>
  <c r="U3138" i="4"/>
  <c r="U3141" i="4"/>
  <c r="U3144" i="4"/>
  <c r="U3147" i="4"/>
  <c r="T3150" i="4"/>
  <c r="T3153" i="4"/>
  <c r="T3156" i="4"/>
  <c r="T3159" i="4"/>
  <c r="S3162" i="4"/>
  <c r="S3165" i="4"/>
  <c r="V3167" i="4"/>
  <c r="V3170" i="4"/>
  <c r="U3173" i="4"/>
  <c r="U3176" i="4"/>
  <c r="T3179" i="4"/>
  <c r="T3182" i="4"/>
  <c r="S3185" i="4"/>
  <c r="V3187" i="4"/>
  <c r="U3190" i="4"/>
  <c r="U3193" i="4"/>
  <c r="U3196" i="4"/>
  <c r="U3199" i="4"/>
  <c r="U3202" i="4"/>
  <c r="T3205" i="4"/>
  <c r="T3208" i="4"/>
  <c r="S3211" i="4"/>
  <c r="U3216" i="4"/>
  <c r="U3219" i="4"/>
  <c r="T3222" i="4"/>
  <c r="T3225" i="4"/>
  <c r="S3228" i="4"/>
  <c r="S3231" i="4"/>
  <c r="S3234" i="4"/>
  <c r="S3237" i="4"/>
  <c r="U3239" i="4"/>
  <c r="U3242" i="4"/>
  <c r="U3245" i="4"/>
  <c r="U3248" i="4"/>
  <c r="S2743" i="4"/>
  <c r="S2749" i="4"/>
  <c r="S2755" i="4"/>
  <c r="S2761" i="4"/>
  <c r="U2765" i="4"/>
  <c r="U2768" i="4"/>
  <c r="U2783" i="4"/>
  <c r="U2776" i="4"/>
  <c r="U2778" i="4"/>
  <c r="U2779" i="4"/>
  <c r="U2775" i="4"/>
  <c r="U2786" i="4"/>
  <c r="U2789" i="4"/>
  <c r="U2792" i="4"/>
  <c r="U2795" i="4"/>
  <c r="U2798" i="4"/>
  <c r="U2800" i="4"/>
  <c r="U2801" i="4"/>
  <c r="U2808" i="4"/>
  <c r="U2810" i="4"/>
  <c r="T2813" i="4"/>
  <c r="T2816" i="4"/>
  <c r="S2819" i="4"/>
  <c r="S2822" i="4"/>
  <c r="S2825" i="4"/>
  <c r="S2828" i="4"/>
  <c r="S2831" i="4"/>
  <c r="S2834" i="4"/>
  <c r="S2837" i="4"/>
  <c r="S2840" i="4"/>
  <c r="S2843" i="4"/>
  <c r="S2846" i="4"/>
  <c r="S2849" i="4"/>
  <c r="S2852" i="4"/>
  <c r="S2855" i="4"/>
  <c r="S2858" i="4"/>
  <c r="S2861" i="4"/>
  <c r="S2864" i="4"/>
  <c r="S2867" i="4"/>
  <c r="S2870" i="4"/>
  <c r="S2873" i="4"/>
  <c r="S2876" i="4"/>
  <c r="S2879" i="4"/>
  <c r="S2882" i="4"/>
  <c r="S2885" i="4"/>
  <c r="S2888" i="4"/>
  <c r="S2891" i="4"/>
  <c r="S2894" i="4"/>
  <c r="V2899" i="4"/>
  <c r="V2902" i="4"/>
  <c r="U2905" i="4"/>
  <c r="U2908" i="4"/>
  <c r="U2911" i="4"/>
  <c r="U2914" i="4"/>
  <c r="T2917" i="4"/>
  <c r="T2920" i="4"/>
  <c r="S2923" i="4"/>
  <c r="S2926" i="4"/>
  <c r="V2928" i="4"/>
  <c r="V2931" i="4"/>
  <c r="U2934" i="4"/>
  <c r="U2937" i="4"/>
  <c r="U2940" i="4"/>
  <c r="U2943" i="4"/>
  <c r="U2946" i="4"/>
  <c r="U2949" i="4"/>
  <c r="T2952" i="4"/>
  <c r="T2955" i="4"/>
  <c r="S2958" i="4"/>
  <c r="S2961" i="4"/>
  <c r="V2963" i="4"/>
  <c r="V2966" i="4"/>
  <c r="U2969" i="4"/>
  <c r="U2972" i="4"/>
  <c r="T2975" i="4"/>
  <c r="T2978" i="4"/>
  <c r="T2981" i="4"/>
  <c r="S2984" i="4"/>
  <c r="V2986" i="4"/>
  <c r="U2989" i="4"/>
  <c r="U2992" i="4"/>
  <c r="U2995" i="4"/>
  <c r="U2998" i="4"/>
  <c r="U3001" i="4"/>
  <c r="U3004" i="4"/>
  <c r="U3007" i="4"/>
  <c r="U3010" i="4"/>
  <c r="U3013" i="4"/>
  <c r="U3016" i="4"/>
  <c r="T3019" i="4"/>
  <c r="T3022" i="4"/>
  <c r="S3025" i="4"/>
  <c r="S3028" i="4"/>
  <c r="S3031" i="4"/>
  <c r="S3034" i="4"/>
  <c r="S3037" i="4"/>
  <c r="S3040" i="4"/>
  <c r="S3043" i="4"/>
  <c r="S3046" i="4"/>
  <c r="S3049" i="4"/>
  <c r="S3052" i="4"/>
  <c r="S3055" i="4"/>
  <c r="S3058" i="4"/>
  <c r="V3060" i="4"/>
  <c r="V3063" i="4"/>
  <c r="U3066" i="4"/>
  <c r="T3069" i="4"/>
  <c r="T3072" i="4"/>
  <c r="T3075" i="4"/>
  <c r="V3080" i="4"/>
  <c r="U3083" i="4"/>
  <c r="U3086" i="4"/>
  <c r="U3089" i="4"/>
  <c r="U3092" i="4"/>
  <c r="U3095" i="4"/>
  <c r="U3098" i="4"/>
  <c r="T3101" i="4"/>
  <c r="T3104" i="4"/>
  <c r="S3107" i="4"/>
  <c r="S3110" i="4"/>
  <c r="V3115" i="4"/>
  <c r="V3118" i="4"/>
  <c r="U3121" i="4"/>
  <c r="T3124" i="4"/>
  <c r="V3126" i="4"/>
  <c r="V3129" i="4"/>
  <c r="V3132" i="4"/>
  <c r="V3135" i="4"/>
  <c r="V3138" i="4"/>
  <c r="V3141" i="4"/>
  <c r="V3144" i="4"/>
  <c r="V3147" i="4"/>
  <c r="U3150" i="4"/>
  <c r="U3153" i="4"/>
  <c r="U3156" i="4"/>
  <c r="U3159" i="4"/>
  <c r="T3162" i="4"/>
  <c r="T3165" i="4"/>
  <c r="S3168" i="4"/>
  <c r="S3171" i="4"/>
  <c r="V3173" i="4"/>
  <c r="V3176" i="4"/>
  <c r="U3179" i="4"/>
  <c r="U3182" i="4"/>
  <c r="T3185" i="4"/>
  <c r="S3188" i="4"/>
  <c r="V3190" i="4"/>
  <c r="V3193" i="4"/>
  <c r="V3196" i="4"/>
  <c r="V3199" i="4"/>
  <c r="V3202" i="4"/>
  <c r="U3205" i="4"/>
  <c r="U3208" i="4"/>
  <c r="T3211" i="4"/>
  <c r="S3214" i="4"/>
  <c r="V3216" i="4"/>
  <c r="V3219" i="4"/>
  <c r="U3222" i="4"/>
  <c r="U3225" i="4"/>
  <c r="T3228" i="4"/>
  <c r="T3231" i="4"/>
  <c r="T3234" i="4"/>
  <c r="T3237" i="4"/>
  <c r="V3239" i="4"/>
  <c r="V3242" i="4"/>
  <c r="V3245" i="4"/>
  <c r="T2743" i="4"/>
  <c r="T2749" i="4"/>
  <c r="T2755" i="4"/>
  <c r="T2761" i="4"/>
  <c r="V2765" i="4"/>
  <c r="V2768" i="4"/>
  <c r="V2783" i="4"/>
  <c r="V2776" i="4"/>
  <c r="V2778" i="4"/>
  <c r="V2779" i="4"/>
  <c r="V2775" i="4"/>
  <c r="V2786" i="4"/>
  <c r="V2789" i="4"/>
  <c r="V2792" i="4"/>
  <c r="V2795" i="4"/>
  <c r="V2798" i="4"/>
  <c r="V2800" i="4"/>
  <c r="V2801" i="4"/>
  <c r="V2808" i="4"/>
  <c r="V2810" i="4"/>
  <c r="U2813" i="4"/>
  <c r="U2816" i="4"/>
  <c r="T2819" i="4"/>
  <c r="T2822" i="4"/>
  <c r="T2825" i="4"/>
  <c r="T2828" i="4"/>
  <c r="T2831" i="4"/>
  <c r="T2834" i="4"/>
  <c r="T2837" i="4"/>
  <c r="T2840" i="4"/>
  <c r="T2843" i="4"/>
  <c r="T2846" i="4"/>
  <c r="T2849" i="4"/>
  <c r="T2852" i="4"/>
  <c r="T2855" i="4"/>
  <c r="T2858" i="4"/>
  <c r="T2861" i="4"/>
  <c r="T2864" i="4"/>
  <c r="T2867" i="4"/>
  <c r="T2870" i="4"/>
  <c r="T2873" i="4"/>
  <c r="T2876" i="4"/>
  <c r="T2879" i="4"/>
  <c r="T2882" i="4"/>
  <c r="T2885" i="4"/>
  <c r="T2888" i="4"/>
  <c r="T2891" i="4"/>
  <c r="T2894" i="4"/>
  <c r="S2897" i="4"/>
  <c r="S2900" i="4"/>
  <c r="S2903" i="4"/>
  <c r="V2905" i="4"/>
  <c r="V2908" i="4"/>
  <c r="V2911" i="4"/>
  <c r="V2914" i="4"/>
  <c r="U2917" i="4"/>
  <c r="U2920" i="4"/>
  <c r="T2923" i="4"/>
  <c r="T2926" i="4"/>
  <c r="S2929" i="4"/>
  <c r="S2932" i="4"/>
  <c r="V2934" i="4"/>
  <c r="V2937" i="4"/>
  <c r="V2940" i="4"/>
  <c r="V2943" i="4"/>
  <c r="V2946" i="4"/>
  <c r="V2949" i="4"/>
  <c r="U2952" i="4"/>
  <c r="U2955" i="4"/>
  <c r="T2958" i="4"/>
  <c r="T2961" i="4"/>
  <c r="S2964" i="4"/>
  <c r="S2967" i="4"/>
  <c r="V2969" i="4"/>
  <c r="V2972" i="4"/>
  <c r="U2975" i="4"/>
  <c r="U2978" i="4"/>
  <c r="U2981" i="4"/>
  <c r="T2984" i="4"/>
  <c r="V2989" i="4"/>
  <c r="V2992" i="4"/>
  <c r="V2995" i="4"/>
  <c r="V2998" i="4"/>
  <c r="V3001" i="4"/>
  <c r="V3004" i="4"/>
  <c r="V3007" i="4"/>
  <c r="V3010" i="4"/>
  <c r="V3013" i="4"/>
  <c r="V3016" i="4"/>
  <c r="U3019" i="4"/>
  <c r="U3022" i="4"/>
  <c r="T3025" i="4"/>
  <c r="T3028" i="4"/>
  <c r="T3031" i="4"/>
  <c r="T3034" i="4"/>
  <c r="T3037" i="4"/>
  <c r="T3040" i="4"/>
  <c r="T3043" i="4"/>
  <c r="T3046" i="4"/>
  <c r="T3049" i="4"/>
  <c r="T3052" i="4"/>
  <c r="T3055" i="4"/>
  <c r="T3058" i="4"/>
  <c r="S3061" i="4"/>
  <c r="S3064" i="4"/>
  <c r="V3066" i="4"/>
  <c r="U3069" i="4"/>
  <c r="U3072" i="4"/>
  <c r="U3075" i="4"/>
  <c r="S3078" i="4"/>
  <c r="S3081" i="4"/>
  <c r="V3083" i="4"/>
  <c r="V3086" i="4"/>
  <c r="V3089" i="4"/>
  <c r="V3092" i="4"/>
  <c r="V3095" i="4"/>
  <c r="V3098" i="4"/>
  <c r="U3101" i="4"/>
  <c r="U3104" i="4"/>
  <c r="T3107" i="4"/>
  <c r="T3110" i="4"/>
  <c r="S3113" i="4"/>
  <c r="S3116" i="4"/>
  <c r="V3121" i="4"/>
  <c r="U3124" i="4"/>
  <c r="S3127" i="4"/>
  <c r="S3130" i="4"/>
  <c r="S3133" i="4"/>
  <c r="S3136" i="4"/>
  <c r="S3139" i="4"/>
  <c r="S3142" i="4"/>
  <c r="S3145" i="4"/>
  <c r="S3148" i="4"/>
  <c r="V3150" i="4"/>
  <c r="V3153" i="4"/>
  <c r="V3156" i="4"/>
  <c r="V3159" i="4"/>
  <c r="U3162" i="4"/>
  <c r="U3165" i="4"/>
  <c r="T3168" i="4"/>
  <c r="T3171" i="4"/>
  <c r="S3174" i="4"/>
  <c r="S3177" i="4"/>
  <c r="V3179" i="4"/>
  <c r="V3182" i="4"/>
  <c r="U3185" i="4"/>
  <c r="T3188" i="4"/>
  <c r="S3191" i="4"/>
  <c r="S3194" i="4"/>
  <c r="S3197" i="4"/>
  <c r="S3200" i="4"/>
  <c r="V3205" i="4"/>
  <c r="V3208" i="4"/>
  <c r="U3211" i="4"/>
  <c r="T3214" i="4"/>
  <c r="S3217" i="4"/>
  <c r="S3220" i="4"/>
  <c r="V3222" i="4"/>
  <c r="V3225" i="4"/>
  <c r="U3228" i="4"/>
  <c r="U3231" i="4"/>
  <c r="U3234" i="4"/>
  <c r="U3237" i="4"/>
  <c r="S3240" i="4"/>
  <c r="S3243" i="4"/>
  <c r="S3246" i="4"/>
  <c r="T2738" i="4"/>
  <c r="T2744" i="4"/>
  <c r="T2750" i="4"/>
  <c r="T2756" i="4"/>
  <c r="T2762" i="4"/>
  <c r="S2766" i="4"/>
  <c r="S2769" i="4"/>
  <c r="S2771" i="4"/>
  <c r="S2784" i="4"/>
  <c r="S2774" i="4"/>
  <c r="S2787" i="4"/>
  <c r="S2781" i="4"/>
  <c r="S2773" i="4"/>
  <c r="S2791" i="4"/>
  <c r="S2793" i="4"/>
  <c r="S2796" i="4"/>
  <c r="S2799" i="4"/>
  <c r="S2803" i="4"/>
  <c r="S2806" i="4"/>
  <c r="S2807" i="4"/>
  <c r="S2811" i="4"/>
  <c r="V2813" i="4"/>
  <c r="V2816" i="4"/>
  <c r="U2819" i="4"/>
  <c r="U2822" i="4"/>
  <c r="U2825" i="4"/>
  <c r="U2828" i="4"/>
  <c r="U2831" i="4"/>
  <c r="U2834" i="4"/>
  <c r="U2837" i="4"/>
  <c r="U2840" i="4"/>
  <c r="U2843" i="4"/>
  <c r="U2846" i="4"/>
  <c r="U2849" i="4"/>
  <c r="U2852" i="4"/>
  <c r="U2855" i="4"/>
  <c r="U2858" i="4"/>
  <c r="U2861" i="4"/>
  <c r="U2864" i="4"/>
  <c r="U2867" i="4"/>
  <c r="U2870" i="4"/>
  <c r="U2873" i="4"/>
  <c r="U2876" i="4"/>
  <c r="U2879" i="4"/>
  <c r="U2882" i="4"/>
  <c r="U2885" i="4"/>
  <c r="U2888" i="4"/>
  <c r="U2891" i="4"/>
  <c r="U2894" i="4"/>
  <c r="T2897" i="4"/>
  <c r="T2900" i="4"/>
  <c r="T2903" i="4"/>
  <c r="S2906" i="4"/>
  <c r="S2909" i="4"/>
  <c r="S2912" i="4"/>
  <c r="V2917" i="4"/>
  <c r="V2920" i="4"/>
  <c r="U2923" i="4"/>
  <c r="U2926" i="4"/>
  <c r="T2929" i="4"/>
  <c r="T2932" i="4"/>
  <c r="S2935" i="4"/>
  <c r="S2938" i="4"/>
  <c r="S2941" i="4"/>
  <c r="S2944" i="4"/>
  <c r="S2947" i="4"/>
  <c r="S2950" i="4"/>
  <c r="V2952" i="4"/>
  <c r="V2955" i="4"/>
  <c r="U2958" i="4"/>
  <c r="U2961" i="4"/>
  <c r="T2964" i="4"/>
  <c r="T2967" i="4"/>
  <c r="S2970" i="4"/>
  <c r="S2973" i="4"/>
  <c r="V2975" i="4"/>
  <c r="V2978" i="4"/>
  <c r="V2981" i="4"/>
  <c r="U2984" i="4"/>
  <c r="S2987" i="4"/>
  <c r="S2990" i="4"/>
  <c r="S2993" i="4"/>
  <c r="S2996" i="4"/>
  <c r="S2999" i="4"/>
  <c r="S3002" i="4"/>
  <c r="S3005" i="4"/>
  <c r="S3008" i="4"/>
  <c r="S3011" i="4"/>
  <c r="S3014" i="4"/>
  <c r="V3019" i="4"/>
  <c r="V3022" i="4"/>
  <c r="U3025" i="4"/>
  <c r="U3028" i="4"/>
  <c r="U3031" i="4"/>
  <c r="U3034" i="4"/>
  <c r="U3037" i="4"/>
  <c r="U3040" i="4"/>
  <c r="U3043" i="4"/>
  <c r="U3046" i="4"/>
  <c r="U3049" i="4"/>
  <c r="U3052" i="4"/>
  <c r="U3055" i="4"/>
  <c r="U3058" i="4"/>
  <c r="T3061" i="4"/>
  <c r="T3064" i="4"/>
  <c r="V3069" i="4"/>
  <c r="V3072" i="4"/>
  <c r="V3075" i="4"/>
  <c r="T3078" i="4"/>
  <c r="T3081" i="4"/>
  <c r="S3084" i="4"/>
  <c r="S3087" i="4"/>
  <c r="S3090" i="4"/>
  <c r="S3093" i="4"/>
  <c r="S3096" i="4"/>
  <c r="S3099" i="4"/>
  <c r="V3101" i="4"/>
  <c r="V3104" i="4"/>
  <c r="U3107" i="4"/>
  <c r="U3110" i="4"/>
  <c r="T3113" i="4"/>
  <c r="T3116" i="4"/>
  <c r="S3119" i="4"/>
  <c r="S3122" i="4"/>
  <c r="V3124" i="4"/>
  <c r="T3127" i="4"/>
  <c r="T3130" i="4"/>
  <c r="T3133" i="4"/>
  <c r="T3136" i="4"/>
  <c r="T3139" i="4"/>
  <c r="T3142" i="4"/>
  <c r="T3145" i="4"/>
  <c r="T3148" i="4"/>
  <c r="S3151" i="4"/>
  <c r="S3154" i="4"/>
  <c r="S3157" i="4"/>
  <c r="S3160" i="4"/>
  <c r="V3162" i="4"/>
  <c r="V3165" i="4"/>
  <c r="U3168" i="4"/>
  <c r="U3171" i="4"/>
  <c r="T3174" i="4"/>
  <c r="T3177" i="4"/>
  <c r="S3180" i="4"/>
  <c r="S3183" i="4"/>
  <c r="V3185" i="4"/>
  <c r="U3188" i="4"/>
  <c r="T3191" i="4"/>
  <c r="T3194" i="4"/>
  <c r="T3197" i="4"/>
  <c r="T3200" i="4"/>
  <c r="S3203" i="4"/>
  <c r="S3206" i="4"/>
  <c r="V3211" i="4"/>
  <c r="U3214" i="4"/>
  <c r="T3217" i="4"/>
  <c r="T3220" i="4"/>
  <c r="S3223" i="4"/>
  <c r="S3226" i="4"/>
  <c r="V3228" i="4"/>
  <c r="V3231" i="4"/>
  <c r="V3234" i="4"/>
  <c r="V3237" i="4"/>
  <c r="T3240" i="4"/>
  <c r="T3243" i="4"/>
  <c r="T3246" i="4"/>
  <c r="T3249" i="4"/>
  <c r="T3252" i="4"/>
  <c r="T3255" i="4"/>
  <c r="U2738" i="4"/>
  <c r="U2744" i="4"/>
  <c r="U2750" i="4"/>
  <c r="U2756" i="4"/>
  <c r="U2762" i="4"/>
  <c r="T2766" i="4"/>
  <c r="T2769" i="4"/>
  <c r="T2771" i="4"/>
  <c r="T2784" i="4"/>
  <c r="T2774" i="4"/>
  <c r="T2787" i="4"/>
  <c r="T2781" i="4"/>
  <c r="T2773" i="4"/>
  <c r="T2791" i="4"/>
  <c r="T2793" i="4"/>
  <c r="T2796" i="4"/>
  <c r="T2799" i="4"/>
  <c r="T2803" i="4"/>
  <c r="T2806" i="4"/>
  <c r="T2807" i="4"/>
  <c r="T2811" i="4"/>
  <c r="S2814" i="4"/>
  <c r="S2817" i="4"/>
  <c r="V2819" i="4"/>
  <c r="V2822" i="4"/>
  <c r="V2825" i="4"/>
  <c r="V2828" i="4"/>
  <c r="V2831" i="4"/>
  <c r="V2834" i="4"/>
  <c r="V2837" i="4"/>
  <c r="V2840" i="4"/>
  <c r="V2843" i="4"/>
  <c r="V2846" i="4"/>
  <c r="V2849" i="4"/>
  <c r="V2852" i="4"/>
  <c r="V2855" i="4"/>
  <c r="V2858" i="4"/>
  <c r="V2861" i="4"/>
  <c r="V2864" i="4"/>
  <c r="V2867" i="4"/>
  <c r="V2870" i="4"/>
  <c r="V2873" i="4"/>
  <c r="V2876" i="4"/>
  <c r="V2879" i="4"/>
  <c r="V2882" i="4"/>
  <c r="V2885" i="4"/>
  <c r="V2888" i="4"/>
  <c r="V2891" i="4"/>
  <c r="V2894" i="4"/>
  <c r="U2897" i="4"/>
  <c r="U2900" i="4"/>
  <c r="U2903" i="4"/>
  <c r="T2906" i="4"/>
  <c r="T2909" i="4"/>
  <c r="T2912" i="4"/>
  <c r="S2915" i="4"/>
  <c r="S2918" i="4"/>
  <c r="V2923" i="4"/>
  <c r="V2926" i="4"/>
  <c r="U2929" i="4"/>
  <c r="U2932" i="4"/>
  <c r="T2935" i="4"/>
  <c r="T2938" i="4"/>
  <c r="T2941" i="4"/>
  <c r="T2944" i="4"/>
  <c r="T2947" i="4"/>
  <c r="T2950" i="4"/>
  <c r="S2953" i="4"/>
  <c r="S2956" i="4"/>
  <c r="V2958" i="4"/>
  <c r="V2961" i="4"/>
  <c r="U2964" i="4"/>
  <c r="U2967" i="4"/>
  <c r="T2970" i="4"/>
  <c r="T2973" i="4"/>
  <c r="S2976" i="4"/>
  <c r="S2979" i="4"/>
  <c r="V2984" i="4"/>
  <c r="T2987" i="4"/>
  <c r="T2990" i="4"/>
  <c r="T2993" i="4"/>
  <c r="T2996" i="4"/>
  <c r="T2999" i="4"/>
  <c r="T3002" i="4"/>
  <c r="T3005" i="4"/>
  <c r="T3008" i="4"/>
  <c r="T3011" i="4"/>
  <c r="T3014" i="4"/>
  <c r="S3017" i="4"/>
  <c r="S3020" i="4"/>
  <c r="V3025" i="4"/>
  <c r="V3028" i="4"/>
  <c r="V3031" i="4"/>
  <c r="V3034" i="4"/>
  <c r="V3037" i="4"/>
  <c r="V3040" i="4"/>
  <c r="V3043" i="4"/>
  <c r="V3046" i="4"/>
  <c r="V3049" i="4"/>
  <c r="V3052" i="4"/>
  <c r="V3055" i="4"/>
  <c r="V3058" i="4"/>
  <c r="U3061" i="4"/>
  <c r="U3064" i="4"/>
  <c r="S3067" i="4"/>
  <c r="S3070" i="4"/>
  <c r="S3073" i="4"/>
  <c r="S3076" i="4"/>
  <c r="U3078" i="4"/>
  <c r="U3081" i="4"/>
  <c r="T3084" i="4"/>
  <c r="T3087" i="4"/>
  <c r="T3090" i="4"/>
  <c r="T3093" i="4"/>
  <c r="T3096" i="4"/>
  <c r="T3099" i="4"/>
  <c r="S3102" i="4"/>
  <c r="S3105" i="4"/>
  <c r="V3107" i="4"/>
  <c r="V3110" i="4"/>
  <c r="U3113" i="4"/>
  <c r="U3116" i="4"/>
  <c r="T3119" i="4"/>
  <c r="T3122" i="4"/>
  <c r="U3127" i="4"/>
  <c r="U3130" i="4"/>
  <c r="U3133" i="4"/>
  <c r="U3136" i="4"/>
  <c r="U3139" i="4"/>
  <c r="U3142" i="4"/>
  <c r="U3145" i="4"/>
  <c r="U3148" i="4"/>
  <c r="T3151" i="4"/>
  <c r="T3154" i="4"/>
  <c r="T3157" i="4"/>
  <c r="T3160" i="4"/>
  <c r="S3163" i="4"/>
  <c r="S3166" i="4"/>
  <c r="V3168" i="4"/>
  <c r="V3171" i="4"/>
  <c r="U3174" i="4"/>
  <c r="U3177" i="4"/>
  <c r="T3180" i="4"/>
  <c r="T3183" i="4"/>
  <c r="S3186" i="4"/>
  <c r="V3188" i="4"/>
  <c r="U3191" i="4"/>
  <c r="U3194" i="4"/>
  <c r="U3197" i="4"/>
  <c r="U3200" i="4"/>
  <c r="T3203" i="4"/>
  <c r="T3206" i="4"/>
  <c r="S3209" i="4"/>
  <c r="S3212" i="4"/>
  <c r="V3214" i="4"/>
  <c r="U3217" i="4"/>
  <c r="U3220" i="4"/>
  <c r="T3223" i="4"/>
  <c r="T3226" i="4"/>
  <c r="S3229" i="4"/>
  <c r="S3232" i="4"/>
  <c r="S3235" i="4"/>
  <c r="U3240" i="4"/>
  <c r="U3243" i="4"/>
  <c r="U3246" i="4"/>
  <c r="U3249" i="4"/>
  <c r="U3252" i="4"/>
  <c r="U3255" i="4"/>
  <c r="V2738" i="4"/>
  <c r="V2744" i="4"/>
  <c r="V2750" i="4"/>
  <c r="V2756" i="4"/>
  <c r="V2762" i="4"/>
  <c r="U2766" i="4"/>
  <c r="U2769" i="4"/>
  <c r="U2771" i="4"/>
  <c r="U2784" i="4"/>
  <c r="U2774" i="4"/>
  <c r="U2787" i="4"/>
  <c r="U2781" i="4"/>
  <c r="U2773" i="4"/>
  <c r="U2791" i="4"/>
  <c r="U2793" i="4"/>
  <c r="U2796" i="4"/>
  <c r="U2799" i="4"/>
  <c r="U2803" i="4"/>
  <c r="U2806" i="4"/>
  <c r="U2807" i="4"/>
  <c r="U2811" i="4"/>
  <c r="T2814" i="4"/>
  <c r="T2817" i="4"/>
  <c r="S2820" i="4"/>
  <c r="S2823" i="4"/>
  <c r="S2826" i="4"/>
  <c r="S2829" i="4"/>
  <c r="S2832" i="4"/>
  <c r="S2835" i="4"/>
  <c r="S2838" i="4"/>
  <c r="S2841" i="4"/>
  <c r="S2844" i="4"/>
  <c r="S2847" i="4"/>
  <c r="S2850" i="4"/>
  <c r="S2853" i="4"/>
  <c r="S2856" i="4"/>
  <c r="S2859" i="4"/>
  <c r="S2862" i="4"/>
  <c r="S2865" i="4"/>
  <c r="S2868" i="4"/>
  <c r="S2871" i="4"/>
  <c r="S2874" i="4"/>
  <c r="S2877" i="4"/>
  <c r="S2880" i="4"/>
  <c r="S2883" i="4"/>
  <c r="S2886" i="4"/>
  <c r="S2889" i="4"/>
  <c r="S2892" i="4"/>
  <c r="S2895" i="4"/>
  <c r="V2897" i="4"/>
  <c r="V2900" i="4"/>
  <c r="V2903" i="4"/>
  <c r="U2906" i="4"/>
  <c r="U2909" i="4"/>
  <c r="U2912" i="4"/>
  <c r="T2915" i="4"/>
  <c r="T2918" i="4"/>
  <c r="S2921" i="4"/>
  <c r="S2924" i="4"/>
  <c r="V2929" i="4"/>
  <c r="V2932" i="4"/>
  <c r="U2935" i="4"/>
  <c r="U2938" i="4"/>
  <c r="U2941" i="4"/>
  <c r="U2944" i="4"/>
  <c r="U2947" i="4"/>
  <c r="U2950" i="4"/>
  <c r="T2953" i="4"/>
  <c r="T2956" i="4"/>
  <c r="S2959" i="4"/>
  <c r="S2962" i="4"/>
  <c r="V2964" i="4"/>
  <c r="V2967" i="4"/>
  <c r="U2970" i="4"/>
  <c r="U2973" i="4"/>
  <c r="T2976" i="4"/>
  <c r="T2979" i="4"/>
  <c r="S2982" i="4"/>
  <c r="S2985" i="4"/>
  <c r="U2987" i="4"/>
  <c r="U2990" i="4"/>
  <c r="U2993" i="4"/>
  <c r="U2996" i="4"/>
  <c r="U2999" i="4"/>
  <c r="U3002" i="4"/>
  <c r="U3005" i="4"/>
  <c r="U3008" i="4"/>
  <c r="U3011" i="4"/>
  <c r="U3014" i="4"/>
  <c r="T3017" i="4"/>
  <c r="T3020" i="4"/>
  <c r="S3023" i="4"/>
  <c r="S3026" i="4"/>
  <c r="S3029" i="4"/>
  <c r="S3032" i="4"/>
  <c r="S3035" i="4"/>
  <c r="S3038" i="4"/>
  <c r="S3041" i="4"/>
  <c r="S3044" i="4"/>
  <c r="S3047" i="4"/>
  <c r="S3050" i="4"/>
  <c r="S3053" i="4"/>
  <c r="S3056" i="4"/>
  <c r="V3061" i="4"/>
  <c r="V3064" i="4"/>
  <c r="T3067" i="4"/>
  <c r="T3070" i="4"/>
  <c r="T3073" i="4"/>
  <c r="T3076" i="4"/>
  <c r="V3078" i="4"/>
  <c r="V3081" i="4"/>
  <c r="U3084" i="4"/>
  <c r="U3087" i="4"/>
  <c r="U3090" i="4"/>
  <c r="U3093" i="4"/>
  <c r="U3096" i="4"/>
  <c r="U3099" i="4"/>
  <c r="T3102" i="4"/>
  <c r="T3105" i="4"/>
  <c r="S3108" i="4"/>
  <c r="S3111" i="4"/>
  <c r="V3113" i="4"/>
  <c r="V3116" i="4"/>
  <c r="U3119" i="4"/>
  <c r="U3122" i="4"/>
  <c r="S3125" i="4"/>
  <c r="V3127" i="4"/>
  <c r="V3130" i="4"/>
  <c r="V3133" i="4"/>
  <c r="V3136" i="4"/>
  <c r="V3139" i="4"/>
  <c r="V3142" i="4"/>
  <c r="V3145" i="4"/>
  <c r="V3148" i="4"/>
  <c r="U3151" i="4"/>
  <c r="U3154" i="4"/>
  <c r="U3157" i="4"/>
  <c r="U3160" i="4"/>
  <c r="T3163" i="4"/>
  <c r="T3166" i="4"/>
  <c r="S3169" i="4"/>
  <c r="S3172" i="4"/>
  <c r="V3174" i="4"/>
  <c r="V3177" i="4"/>
  <c r="U3180" i="4"/>
  <c r="U3183" i="4"/>
  <c r="T3186" i="4"/>
  <c r="S3189" i="4"/>
  <c r="V3191" i="4"/>
  <c r="V3194" i="4"/>
  <c r="V3197" i="4"/>
  <c r="V3200" i="4"/>
  <c r="U3203" i="4"/>
  <c r="U3206" i="4"/>
  <c r="T3209" i="4"/>
  <c r="T3212" i="4"/>
  <c r="V3217" i="4"/>
  <c r="V3220" i="4"/>
  <c r="U3223" i="4"/>
  <c r="U3226" i="4"/>
  <c r="T3229" i="4"/>
  <c r="T3232" i="4"/>
  <c r="T3235" i="4"/>
  <c r="S3238" i="4"/>
  <c r="V3240" i="4"/>
  <c r="V3243" i="4"/>
  <c r="V3246" i="4"/>
  <c r="V3249" i="4"/>
  <c r="V3252" i="4"/>
  <c r="V3255" i="4"/>
  <c r="V2739" i="4"/>
  <c r="V2745" i="4"/>
  <c r="V2751" i="4"/>
  <c r="V2757" i="4"/>
  <c r="V2763" i="4"/>
  <c r="V2766" i="4"/>
  <c r="V2769" i="4"/>
  <c r="V2771" i="4"/>
  <c r="V2784" i="4"/>
  <c r="V2774" i="4"/>
  <c r="V2787" i="4"/>
  <c r="V2781" i="4"/>
  <c r="V2773" i="4"/>
  <c r="V2791" i="4"/>
  <c r="V2793" i="4"/>
  <c r="V2796" i="4"/>
  <c r="V2799" i="4"/>
  <c r="V2803" i="4"/>
  <c r="V2806" i="4"/>
  <c r="V2807" i="4"/>
  <c r="V2811" i="4"/>
  <c r="U2814" i="4"/>
  <c r="U2817" i="4"/>
  <c r="T2820" i="4"/>
  <c r="T2823" i="4"/>
  <c r="T2826" i="4"/>
  <c r="T2829" i="4"/>
  <c r="T2832" i="4"/>
  <c r="T2835" i="4"/>
  <c r="T2838" i="4"/>
  <c r="T2841" i="4"/>
  <c r="T2844" i="4"/>
  <c r="T2847" i="4"/>
  <c r="T2850" i="4"/>
  <c r="T2853" i="4"/>
  <c r="T2856" i="4"/>
  <c r="T2859" i="4"/>
  <c r="T2862" i="4"/>
  <c r="T2865" i="4"/>
  <c r="T2868" i="4"/>
  <c r="T2871" i="4"/>
  <c r="T2874" i="4"/>
  <c r="T2877" i="4"/>
  <c r="T2880" i="4"/>
  <c r="T2883" i="4"/>
  <c r="T2886" i="4"/>
  <c r="T2889" i="4"/>
  <c r="T2892" i="4"/>
  <c r="T2895" i="4"/>
  <c r="S2898" i="4"/>
  <c r="S2901" i="4"/>
  <c r="V2906" i="4"/>
  <c r="V2909" i="4"/>
  <c r="V2912" i="4"/>
  <c r="U2915" i="4"/>
  <c r="U2918" i="4"/>
  <c r="T2921" i="4"/>
  <c r="T2924" i="4"/>
  <c r="S2927" i="4"/>
  <c r="S2930" i="4"/>
  <c r="V2935" i="4"/>
  <c r="V2938" i="4"/>
  <c r="V2941" i="4"/>
  <c r="V2944" i="4"/>
  <c r="V2947" i="4"/>
  <c r="V2950" i="4"/>
  <c r="U2953" i="4"/>
  <c r="U2956" i="4"/>
  <c r="T2959" i="4"/>
  <c r="T2962" i="4"/>
  <c r="S2965" i="4"/>
  <c r="S2968" i="4"/>
  <c r="V2970" i="4"/>
  <c r="V2973" i="4"/>
  <c r="U2976" i="4"/>
  <c r="U2979" i="4"/>
  <c r="T2982" i="4"/>
  <c r="T2985" i="4"/>
  <c r="V2987" i="4"/>
  <c r="V2990" i="4"/>
  <c r="V2993" i="4"/>
  <c r="V2996" i="4"/>
  <c r="V2999" i="4"/>
  <c r="V3002" i="4"/>
  <c r="V3005" i="4"/>
  <c r="V3008" i="4"/>
  <c r="V3011" i="4"/>
  <c r="V3014" i="4"/>
  <c r="U3017" i="4"/>
  <c r="U3020" i="4"/>
  <c r="T3023" i="4"/>
  <c r="T3026" i="4"/>
  <c r="T3029" i="4"/>
  <c r="T3032" i="4"/>
  <c r="T3035" i="4"/>
  <c r="T3038" i="4"/>
  <c r="T3041" i="4"/>
  <c r="T3044" i="4"/>
  <c r="T3047" i="4"/>
  <c r="T3050" i="4"/>
  <c r="T3053" i="4"/>
  <c r="T3056" i="4"/>
  <c r="S3059" i="4"/>
  <c r="S3062" i="4"/>
  <c r="U3067" i="4"/>
  <c r="U3070" i="4"/>
  <c r="U3073" i="4"/>
  <c r="U3076" i="4"/>
  <c r="S3079" i="4"/>
  <c r="S3082" i="4"/>
  <c r="V3084" i="4"/>
  <c r="V3087" i="4"/>
  <c r="V3090" i="4"/>
  <c r="V3093" i="4"/>
  <c r="V3096" i="4"/>
  <c r="V3099" i="4"/>
  <c r="U3102" i="4"/>
  <c r="U3105" i="4"/>
  <c r="T3108" i="4"/>
  <c r="T3111" i="4"/>
  <c r="S3114" i="4"/>
  <c r="S3117" i="4"/>
  <c r="V3119" i="4"/>
  <c r="V3122" i="4"/>
  <c r="T3125" i="4"/>
  <c r="S3128" i="4"/>
  <c r="S3131" i="4"/>
  <c r="S3134" i="4"/>
  <c r="S3137" i="4"/>
  <c r="S3140" i="4"/>
  <c r="S3143" i="4"/>
  <c r="S3146" i="4"/>
  <c r="V3151" i="4"/>
  <c r="V3154" i="4"/>
  <c r="V3157" i="4"/>
  <c r="V3160" i="4"/>
  <c r="U3163" i="4"/>
  <c r="U3166" i="4"/>
  <c r="T3169" i="4"/>
  <c r="T3172" i="4"/>
  <c r="S3175" i="4"/>
  <c r="S3178" i="4"/>
  <c r="V3180" i="4"/>
  <c r="V3183" i="4"/>
  <c r="U3186" i="4"/>
  <c r="T3189" i="4"/>
  <c r="S3192" i="4"/>
  <c r="S3195" i="4"/>
  <c r="S3198" i="4"/>
  <c r="S3201" i="4"/>
  <c r="V3203" i="4"/>
  <c r="V3206" i="4"/>
  <c r="U3209" i="4"/>
  <c r="U3212" i="4"/>
  <c r="S3215" i="4"/>
  <c r="S3218" i="4"/>
  <c r="V3223" i="4"/>
  <c r="V3226" i="4"/>
  <c r="U3229" i="4"/>
  <c r="U3232" i="4"/>
  <c r="U3235" i="4"/>
  <c r="T3238" i="4"/>
  <c r="S3241" i="4"/>
  <c r="S3244" i="4"/>
  <c r="S3247" i="4"/>
  <c r="S3250" i="4"/>
  <c r="S2740" i="4"/>
  <c r="S2746" i="4"/>
  <c r="S2752" i="4"/>
  <c r="S2758" i="4"/>
  <c r="S2764" i="4"/>
  <c r="S2767" i="4"/>
  <c r="S2770" i="4"/>
  <c r="S2772" i="4"/>
  <c r="S2777" i="4"/>
  <c r="S2785" i="4"/>
  <c r="S2780" i="4"/>
  <c r="S2782" i="4"/>
  <c r="S2790" i="4"/>
  <c r="S2794" i="4"/>
  <c r="S2788" i="4"/>
  <c r="S2797" i="4"/>
  <c r="S2802" i="4"/>
  <c r="S2804" i="4"/>
  <c r="S2805" i="4"/>
  <c r="S2809" i="4"/>
  <c r="S2812" i="4"/>
  <c r="V2814" i="4"/>
  <c r="V2817" i="4"/>
  <c r="U2820" i="4"/>
  <c r="U2823" i="4"/>
  <c r="U2826" i="4"/>
  <c r="U2829" i="4"/>
  <c r="U2832" i="4"/>
  <c r="U2835" i="4"/>
  <c r="U2838" i="4"/>
  <c r="U2841" i="4"/>
  <c r="U2844" i="4"/>
  <c r="U2847" i="4"/>
  <c r="U2850" i="4"/>
  <c r="U2853" i="4"/>
  <c r="U2856" i="4"/>
  <c r="U2859" i="4"/>
  <c r="U2862" i="4"/>
  <c r="U2865" i="4"/>
  <c r="U2868" i="4"/>
  <c r="U2871" i="4"/>
  <c r="U2874" i="4"/>
  <c r="U2877" i="4"/>
  <c r="U2880" i="4"/>
  <c r="U2883" i="4"/>
  <c r="U2886" i="4"/>
  <c r="U2889" i="4"/>
  <c r="U2892" i="4"/>
  <c r="U2895" i="4"/>
  <c r="T2898" i="4"/>
  <c r="T2901" i="4"/>
  <c r="S2904" i="4"/>
  <c r="S2907" i="4"/>
  <c r="S2910" i="4"/>
  <c r="S2913" i="4"/>
  <c r="V2915" i="4"/>
  <c r="V2918" i="4"/>
  <c r="U2921" i="4"/>
  <c r="U2924" i="4"/>
  <c r="T2927" i="4"/>
  <c r="T2930" i="4"/>
  <c r="S2933" i="4"/>
  <c r="S2936" i="4"/>
  <c r="S2939" i="4"/>
  <c r="S2942" i="4"/>
  <c r="S2945" i="4"/>
  <c r="S2948" i="4"/>
  <c r="V2953" i="4"/>
  <c r="V2956" i="4"/>
  <c r="U2959" i="4"/>
  <c r="U2962" i="4"/>
  <c r="T2965" i="4"/>
  <c r="T2968" i="4"/>
  <c r="S2971" i="4"/>
  <c r="S2974" i="4"/>
  <c r="V2976" i="4"/>
  <c r="V2979" i="4"/>
  <c r="U2982" i="4"/>
  <c r="U2985" i="4"/>
  <c r="S2988" i="4"/>
  <c r="S2991" i="4"/>
  <c r="S2994" i="4"/>
  <c r="S2997" i="4"/>
  <c r="S3000" i="4"/>
  <c r="S3003" i="4"/>
  <c r="S3006" i="4"/>
  <c r="S3009" i="4"/>
  <c r="S3012" i="4"/>
  <c r="S3015" i="4"/>
  <c r="V3017" i="4"/>
  <c r="V3020" i="4"/>
  <c r="U3023" i="4"/>
  <c r="U3026" i="4"/>
  <c r="U3029" i="4"/>
  <c r="U3032" i="4"/>
  <c r="U3035" i="4"/>
  <c r="U3038" i="4"/>
  <c r="U3041" i="4"/>
  <c r="U3044" i="4"/>
  <c r="U3047" i="4"/>
  <c r="U3050" i="4"/>
  <c r="U3053" i="4"/>
  <c r="U3056" i="4"/>
  <c r="T3059" i="4"/>
  <c r="T3062" i="4"/>
  <c r="S3065" i="4"/>
  <c r="V3067" i="4"/>
  <c r="V3070" i="4"/>
  <c r="V3073" i="4"/>
  <c r="V3076" i="4"/>
  <c r="T3079" i="4"/>
  <c r="T3082" i="4"/>
  <c r="S3085" i="4"/>
  <c r="S3088" i="4"/>
  <c r="S3091" i="4"/>
  <c r="S3094" i="4"/>
  <c r="S3097" i="4"/>
  <c r="S3100" i="4"/>
  <c r="V3102" i="4"/>
  <c r="V3105" i="4"/>
  <c r="U3108" i="4"/>
  <c r="U3111" i="4"/>
  <c r="T3114" i="4"/>
  <c r="T3117" i="4"/>
  <c r="S3120" i="4"/>
  <c r="S3123" i="4"/>
  <c r="U3125" i="4"/>
  <c r="T3128" i="4"/>
  <c r="T3131" i="4"/>
  <c r="T3134" i="4"/>
  <c r="T3137" i="4"/>
  <c r="T3140" i="4"/>
  <c r="T3143" i="4"/>
  <c r="T3146" i="4"/>
  <c r="S3149" i="4"/>
  <c r="S3152" i="4"/>
  <c r="S3155" i="4"/>
  <c r="S3158" i="4"/>
  <c r="V3163" i="4"/>
  <c r="V3166" i="4"/>
  <c r="U3169" i="4"/>
  <c r="U3172" i="4"/>
  <c r="T3175" i="4"/>
  <c r="T3178" i="4"/>
  <c r="S3181" i="4"/>
  <c r="S3184" i="4"/>
  <c r="V3186" i="4"/>
  <c r="U3189" i="4"/>
  <c r="T3192" i="4"/>
  <c r="T3195" i="4"/>
  <c r="T3198" i="4"/>
  <c r="T3201" i="4"/>
  <c r="S3204" i="4"/>
  <c r="S3207" i="4"/>
  <c r="V3209" i="4"/>
  <c r="V3212" i="4"/>
  <c r="T3215" i="4"/>
  <c r="T3218" i="4"/>
  <c r="S3221" i="4"/>
  <c r="S3224" i="4"/>
  <c r="V3229" i="4"/>
  <c r="V3232" i="4"/>
  <c r="V3235" i="4"/>
  <c r="U3238" i="4"/>
  <c r="T3241" i="4"/>
  <c r="T3244" i="4"/>
  <c r="T3247" i="4"/>
  <c r="T2740" i="4"/>
  <c r="T2746" i="4"/>
  <c r="T2752" i="4"/>
  <c r="T2758" i="4"/>
  <c r="T2764" i="4"/>
  <c r="T2767" i="4"/>
  <c r="T2770" i="4"/>
  <c r="T2772" i="4"/>
  <c r="T2777" i="4"/>
  <c r="T2785" i="4"/>
  <c r="T2780" i="4"/>
  <c r="T2782" i="4"/>
  <c r="T2790" i="4"/>
  <c r="T2794" i="4"/>
  <c r="T2788" i="4"/>
  <c r="T2797" i="4"/>
  <c r="T2802" i="4"/>
  <c r="T2804" i="4"/>
  <c r="T2805" i="4"/>
  <c r="T2809" i="4"/>
  <c r="T2812" i="4"/>
  <c r="S2815" i="4"/>
  <c r="S2818" i="4"/>
  <c r="V2820" i="4"/>
  <c r="V2823" i="4"/>
  <c r="V2826" i="4"/>
  <c r="V2829" i="4"/>
  <c r="V2832" i="4"/>
  <c r="V2835" i="4"/>
  <c r="V2838" i="4"/>
  <c r="V2841" i="4"/>
  <c r="V2844" i="4"/>
  <c r="V2847" i="4"/>
  <c r="V2850" i="4"/>
  <c r="V2853" i="4"/>
  <c r="V2856" i="4"/>
  <c r="V2859" i="4"/>
  <c r="V2862" i="4"/>
  <c r="V2865" i="4"/>
  <c r="V2868" i="4"/>
  <c r="V2871" i="4"/>
  <c r="V2874" i="4"/>
  <c r="V2877" i="4"/>
  <c r="V2880" i="4"/>
  <c r="V2883" i="4"/>
  <c r="V2886" i="4"/>
  <c r="V2889" i="4"/>
  <c r="V2892" i="4"/>
  <c r="V2895" i="4"/>
  <c r="U2898" i="4"/>
  <c r="U2901" i="4"/>
  <c r="T2904" i="4"/>
  <c r="T2907" i="4"/>
  <c r="T2910" i="4"/>
  <c r="T2913" i="4"/>
  <c r="S2916" i="4"/>
  <c r="S2919" i="4"/>
  <c r="V2921" i="4"/>
  <c r="V2924" i="4"/>
  <c r="U2927" i="4"/>
  <c r="U2930" i="4"/>
  <c r="T2933" i="4"/>
  <c r="T2936" i="4"/>
  <c r="T2939" i="4"/>
  <c r="T2942" i="4"/>
  <c r="T2945" i="4"/>
  <c r="T2948" i="4"/>
  <c r="S2951" i="4"/>
  <c r="S2954" i="4"/>
  <c r="V2959" i="4"/>
  <c r="V2962" i="4"/>
  <c r="U2965" i="4"/>
  <c r="U2968" i="4"/>
  <c r="T2971" i="4"/>
  <c r="T2974" i="4"/>
  <c r="S2977" i="4"/>
  <c r="S2980" i="4"/>
  <c r="V2982" i="4"/>
  <c r="V2985" i="4"/>
  <c r="T2988" i="4"/>
  <c r="T2991" i="4"/>
  <c r="T2994" i="4"/>
  <c r="T2997" i="4"/>
  <c r="T3000" i="4"/>
  <c r="T3003" i="4"/>
  <c r="T3006" i="4"/>
  <c r="T3009" i="4"/>
  <c r="T3012" i="4"/>
  <c r="T3015" i="4"/>
  <c r="S3018" i="4"/>
  <c r="S3021" i="4"/>
  <c r="V3023" i="4"/>
  <c r="V3026" i="4"/>
  <c r="V3029" i="4"/>
  <c r="V3032" i="4"/>
  <c r="V3035" i="4"/>
  <c r="V3038" i="4"/>
  <c r="V3041" i="4"/>
  <c r="V3044" i="4"/>
  <c r="V3047" i="4"/>
  <c r="V3050" i="4"/>
  <c r="V3053" i="4"/>
  <c r="V3056" i="4"/>
  <c r="U3059" i="4"/>
  <c r="U3062" i="4"/>
  <c r="T3065" i="4"/>
  <c r="S3068" i="4"/>
  <c r="S3071" i="4"/>
  <c r="S3074" i="4"/>
  <c r="U3079" i="4"/>
  <c r="U3082" i="4"/>
  <c r="T3085" i="4"/>
  <c r="T3088" i="4"/>
  <c r="T3091" i="4"/>
  <c r="T3094" i="4"/>
  <c r="T3097" i="4"/>
  <c r="T3100" i="4"/>
  <c r="S3103" i="4"/>
  <c r="S3106" i="4"/>
  <c r="V3108" i="4"/>
  <c r="V3111" i="4"/>
  <c r="U3114" i="4"/>
  <c r="U3117" i="4"/>
  <c r="T3120" i="4"/>
  <c r="T3123" i="4"/>
  <c r="V3125" i="4"/>
  <c r="U3128" i="4"/>
  <c r="U3131" i="4"/>
  <c r="U3134" i="4"/>
  <c r="U3137" i="4"/>
  <c r="U3140" i="4"/>
  <c r="U3143" i="4"/>
  <c r="U3146" i="4"/>
  <c r="T3149" i="4"/>
  <c r="T3152" i="4"/>
  <c r="T3155" i="4"/>
  <c r="T3158" i="4"/>
  <c r="S3161" i="4"/>
  <c r="S3164" i="4"/>
  <c r="V3169" i="4"/>
  <c r="V3172" i="4"/>
  <c r="U3175" i="4"/>
  <c r="U3178" i="4"/>
  <c r="T3181" i="4"/>
  <c r="T3184" i="4"/>
  <c r="V3189" i="4"/>
  <c r="U3192" i="4"/>
  <c r="U3195" i="4"/>
  <c r="U3198" i="4"/>
  <c r="U3201" i="4"/>
  <c r="T3204" i="4"/>
  <c r="T3207" i="4"/>
  <c r="S3210" i="4"/>
  <c r="S3213" i="4"/>
  <c r="U3215" i="4"/>
  <c r="U3218" i="4"/>
  <c r="T3221" i="4"/>
  <c r="T3224" i="4"/>
  <c r="S3227" i="4"/>
  <c r="S3230" i="4"/>
  <c r="S3233" i="4"/>
  <c r="S3236" i="4"/>
  <c r="V3238" i="4"/>
  <c r="U3241" i="4"/>
  <c r="U3244" i="4"/>
  <c r="U3247" i="4"/>
  <c r="U3250" i="4"/>
  <c r="T2741" i="4"/>
  <c r="T2747" i="4"/>
  <c r="T2753" i="4"/>
  <c r="T2759" i="4"/>
  <c r="U2764" i="4"/>
  <c r="U2767" i="4"/>
  <c r="U2770" i="4"/>
  <c r="U2772" i="4"/>
  <c r="U2777" i="4"/>
  <c r="U2785" i="4"/>
  <c r="U2780" i="4"/>
  <c r="U2782" i="4"/>
  <c r="U2790" i="4"/>
  <c r="U2794" i="4"/>
  <c r="U2788" i="4"/>
  <c r="U2797" i="4"/>
  <c r="U2802" i="4"/>
  <c r="U2804" i="4"/>
  <c r="U2805" i="4"/>
  <c r="U2809" i="4"/>
  <c r="U2812" i="4"/>
  <c r="T2815" i="4"/>
  <c r="T2818" i="4"/>
  <c r="S2821" i="4"/>
  <c r="S2824" i="4"/>
  <c r="S2827" i="4"/>
  <c r="S2830" i="4"/>
  <c r="S2833" i="4"/>
  <c r="S2836" i="4"/>
  <c r="S2839" i="4"/>
  <c r="S2842" i="4"/>
  <c r="S2845" i="4"/>
  <c r="S2848" i="4"/>
  <c r="S2851" i="4"/>
  <c r="S2854" i="4"/>
  <c r="S2857" i="4"/>
  <c r="S2860" i="4"/>
  <c r="S2863" i="4"/>
  <c r="S2866" i="4"/>
  <c r="S2869" i="4"/>
  <c r="S2872" i="4"/>
  <c r="S2875" i="4"/>
  <c r="S2878" i="4"/>
  <c r="S2881" i="4"/>
  <c r="S2884" i="4"/>
  <c r="S2887" i="4"/>
  <c r="S2890" i="4"/>
  <c r="S2893" i="4"/>
  <c r="S2896" i="4"/>
  <c r="V2898" i="4"/>
  <c r="V2901" i="4"/>
  <c r="U2904" i="4"/>
  <c r="U2907" i="4"/>
  <c r="U2910" i="4"/>
  <c r="U2913" i="4"/>
  <c r="T2916" i="4"/>
  <c r="T2919" i="4"/>
  <c r="S2922" i="4"/>
  <c r="S2925" i="4"/>
  <c r="V2927" i="4"/>
  <c r="V2930" i="4"/>
  <c r="U2933" i="4"/>
  <c r="U2936" i="4"/>
  <c r="U2939" i="4"/>
  <c r="U2942" i="4"/>
  <c r="U2945" i="4"/>
  <c r="U2948" i="4"/>
  <c r="T2951" i="4"/>
  <c r="T2954" i="4"/>
  <c r="S2957" i="4"/>
  <c r="S2960" i="4"/>
  <c r="V2965" i="4"/>
  <c r="V2968" i="4"/>
  <c r="U2971" i="4"/>
  <c r="U2974" i="4"/>
  <c r="T2977" i="4"/>
  <c r="T2980" i="4"/>
  <c r="S2983" i="4"/>
  <c r="U2988" i="4"/>
  <c r="U2991" i="4"/>
  <c r="U2994" i="4"/>
  <c r="U2997" i="4"/>
  <c r="U3000" i="4"/>
  <c r="U3003" i="4"/>
  <c r="U3006" i="4"/>
  <c r="U3009" i="4"/>
  <c r="U3012" i="4"/>
  <c r="U3015" i="4"/>
  <c r="T3018" i="4"/>
  <c r="T3021" i="4"/>
  <c r="S3024" i="4"/>
  <c r="S3027" i="4"/>
  <c r="S3030" i="4"/>
  <c r="S3033" i="4"/>
  <c r="S3036" i="4"/>
  <c r="S3039" i="4"/>
  <c r="S3042" i="4"/>
  <c r="S3045" i="4"/>
  <c r="S3048" i="4"/>
  <c r="S3051" i="4"/>
  <c r="S3054" i="4"/>
  <c r="S3057" i="4"/>
  <c r="V3059" i="4"/>
  <c r="V3062" i="4"/>
  <c r="U3065" i="4"/>
  <c r="T3068" i="4"/>
  <c r="T3071" i="4"/>
  <c r="T3074" i="4"/>
  <c r="S3077" i="4"/>
  <c r="V3079" i="4"/>
  <c r="V3082" i="4"/>
  <c r="U3085" i="4"/>
  <c r="U3088" i="4"/>
  <c r="U3091" i="4"/>
  <c r="U3094" i="4"/>
  <c r="U3097" i="4"/>
  <c r="U3100" i="4"/>
  <c r="T3103" i="4"/>
  <c r="T3106" i="4"/>
  <c r="S3109" i="4"/>
  <c r="S3112" i="4"/>
  <c r="V3114" i="4"/>
  <c r="V3117" i="4"/>
  <c r="U3120" i="4"/>
  <c r="U3123" i="4"/>
  <c r="V3128" i="4"/>
  <c r="V3131" i="4"/>
  <c r="V3134" i="4"/>
  <c r="V3137" i="4"/>
  <c r="V3140" i="4"/>
  <c r="V3143" i="4"/>
  <c r="V3146" i="4"/>
  <c r="U3149" i="4"/>
  <c r="U3152" i="4"/>
  <c r="U3155" i="4"/>
  <c r="U3158" i="4"/>
  <c r="T3161" i="4"/>
  <c r="T3164" i="4"/>
  <c r="S3167" i="4"/>
  <c r="S3170" i="4"/>
  <c r="V3175" i="4"/>
  <c r="V3178" i="4"/>
  <c r="U3181" i="4"/>
  <c r="U3184" i="4"/>
  <c r="S3187" i="4"/>
  <c r="V3192" i="4"/>
  <c r="V3195" i="4"/>
  <c r="V3198" i="4"/>
  <c r="V3201" i="4"/>
  <c r="U3204" i="4"/>
  <c r="U3207" i="4"/>
  <c r="T3210" i="4"/>
  <c r="T3213" i="4"/>
  <c r="V3215" i="4"/>
  <c r="V3218" i="4"/>
  <c r="U3221" i="4"/>
  <c r="U3224" i="4"/>
  <c r="T3227" i="4"/>
  <c r="T3230" i="4"/>
  <c r="T3233" i="4"/>
  <c r="T3236" i="4"/>
  <c r="U2741" i="4"/>
  <c r="U2747" i="4"/>
  <c r="U2753" i="4"/>
  <c r="U2759" i="4"/>
  <c r="V2764" i="4"/>
  <c r="V2767" i="4"/>
  <c r="V2770" i="4"/>
  <c r="V2772" i="4"/>
  <c r="V2777" i="4"/>
  <c r="V2785" i="4"/>
  <c r="V2780" i="4"/>
  <c r="V2782" i="4"/>
  <c r="V2790" i="4"/>
  <c r="V2794" i="4"/>
  <c r="V2788" i="4"/>
  <c r="V2797" i="4"/>
  <c r="V2802" i="4"/>
  <c r="V2804" i="4"/>
  <c r="V2805" i="4"/>
  <c r="V2809" i="4"/>
  <c r="V2812" i="4"/>
  <c r="U2815" i="4"/>
  <c r="U2818" i="4"/>
  <c r="T2821" i="4"/>
  <c r="T2824" i="4"/>
  <c r="T2827" i="4"/>
  <c r="T2830" i="4"/>
  <c r="T2833" i="4"/>
  <c r="T2836" i="4"/>
  <c r="T2839" i="4"/>
  <c r="T2842" i="4"/>
  <c r="T2845" i="4"/>
  <c r="T2848" i="4"/>
  <c r="T2851" i="4"/>
  <c r="T2854" i="4"/>
  <c r="T2857" i="4"/>
  <c r="T2860" i="4"/>
  <c r="T2863" i="4"/>
  <c r="T2866" i="4"/>
  <c r="T2869" i="4"/>
  <c r="T2872" i="4"/>
  <c r="T2875" i="4"/>
  <c r="T2878" i="4"/>
  <c r="T2881" i="4"/>
  <c r="T2884" i="4"/>
  <c r="T2887" i="4"/>
  <c r="T2890" i="4"/>
  <c r="T2893" i="4"/>
  <c r="T2896" i="4"/>
  <c r="S2899" i="4"/>
  <c r="S2902" i="4"/>
  <c r="V2904" i="4"/>
  <c r="V2907" i="4"/>
  <c r="V2910" i="4"/>
  <c r="V2913" i="4"/>
  <c r="U2916" i="4"/>
  <c r="U2919" i="4"/>
  <c r="T2922" i="4"/>
  <c r="T2925" i="4"/>
  <c r="S2928" i="4"/>
  <c r="S2931" i="4"/>
  <c r="V2933" i="4"/>
  <c r="V2936" i="4"/>
  <c r="V2939" i="4"/>
  <c r="V2942" i="4"/>
  <c r="V2945" i="4"/>
  <c r="V2948" i="4"/>
  <c r="U2951" i="4"/>
  <c r="U2954" i="4"/>
  <c r="T2957" i="4"/>
  <c r="T2960" i="4"/>
  <c r="S2963" i="4"/>
  <c r="S2966" i="4"/>
  <c r="V2971" i="4"/>
  <c r="V2974" i="4"/>
  <c r="U2977" i="4"/>
  <c r="U2980" i="4"/>
  <c r="T2983" i="4"/>
  <c r="S2986" i="4"/>
  <c r="V2988" i="4"/>
  <c r="V2991" i="4"/>
  <c r="V2994" i="4"/>
  <c r="V2997" i="4"/>
  <c r="V3000" i="4"/>
  <c r="V3003" i="4"/>
  <c r="V3006" i="4"/>
  <c r="V3009" i="4"/>
  <c r="V3012" i="4"/>
  <c r="V3015" i="4"/>
  <c r="U3018" i="4"/>
  <c r="U3021" i="4"/>
  <c r="T3024" i="4"/>
  <c r="T3027" i="4"/>
  <c r="T3030" i="4"/>
  <c r="T3033" i="4"/>
  <c r="T3036" i="4"/>
  <c r="T3039" i="4"/>
  <c r="T3042" i="4"/>
  <c r="T3045" i="4"/>
  <c r="T3048" i="4"/>
  <c r="T3051" i="4"/>
  <c r="T3054" i="4"/>
  <c r="T3057" i="4"/>
  <c r="S3060" i="4"/>
  <c r="S3063" i="4"/>
  <c r="V3065" i="4"/>
  <c r="U3068" i="4"/>
  <c r="U3071" i="4"/>
  <c r="U3074" i="4"/>
  <c r="T3077" i="4"/>
  <c r="S3080" i="4"/>
  <c r="V3085" i="4"/>
  <c r="V3088" i="4"/>
  <c r="V3091" i="4"/>
  <c r="V3094" i="4"/>
  <c r="V3097" i="4"/>
  <c r="V3100" i="4"/>
  <c r="U3103" i="4"/>
  <c r="U3106" i="4"/>
  <c r="T3109" i="4"/>
  <c r="T3112" i="4"/>
  <c r="S3115" i="4"/>
  <c r="S3118" i="4"/>
  <c r="V3120" i="4"/>
  <c r="V3123" i="4"/>
  <c r="S3126" i="4"/>
  <c r="S3129" i="4"/>
  <c r="S3132" i="4"/>
  <c r="S3135" i="4"/>
  <c r="S3138" i="4"/>
  <c r="S3141" i="4"/>
  <c r="S3144" i="4"/>
  <c r="S3147" i="4"/>
  <c r="V3149" i="4"/>
  <c r="V3152" i="4"/>
  <c r="V3155" i="4"/>
  <c r="V3158" i="4"/>
  <c r="U3161" i="4"/>
  <c r="U3164" i="4"/>
  <c r="T3167" i="4"/>
  <c r="T3170" i="4"/>
  <c r="S3173" i="4"/>
  <c r="S3176" i="4"/>
  <c r="V3181" i="4"/>
  <c r="V3184" i="4"/>
  <c r="T3187" i="4"/>
  <c r="S3190" i="4"/>
  <c r="S3193" i="4"/>
  <c r="S3196" i="4"/>
  <c r="S3199" i="4"/>
  <c r="S3202" i="4"/>
  <c r="V3204" i="4"/>
  <c r="V3207" i="4"/>
  <c r="U3210" i="4"/>
  <c r="U3213" i="4"/>
  <c r="S3216" i="4"/>
  <c r="S3219" i="4"/>
  <c r="V3221" i="4"/>
  <c r="V3224" i="4"/>
  <c r="U3227" i="4"/>
  <c r="U3230" i="4"/>
  <c r="U3233" i="4"/>
  <c r="U3236" i="4"/>
  <c r="S3239" i="4"/>
  <c r="S3242" i="4"/>
  <c r="S3245" i="4"/>
  <c r="S3248" i="4"/>
  <c r="S3251" i="4"/>
  <c r="S3254" i="4"/>
  <c r="V3251" i="4"/>
  <c r="V3256" i="4"/>
  <c r="U3259" i="4"/>
  <c r="U3262" i="4"/>
  <c r="U3265" i="4"/>
  <c r="U3268" i="4"/>
  <c r="T3271" i="4"/>
  <c r="T3274" i="4"/>
  <c r="S3277" i="4"/>
  <c r="S3280" i="4"/>
  <c r="S3283" i="4"/>
  <c r="S3286" i="4"/>
  <c r="S3289" i="4"/>
  <c r="S3292" i="4"/>
  <c r="V3294" i="4"/>
  <c r="V3297" i="4"/>
  <c r="V3300" i="4"/>
  <c r="V3303" i="4"/>
  <c r="U3306" i="4"/>
  <c r="U3309" i="4"/>
  <c r="T3312" i="4"/>
  <c r="T3315" i="4"/>
  <c r="T3318" i="4"/>
  <c r="T3321" i="4"/>
  <c r="S3324" i="4"/>
  <c r="S3327" i="4"/>
  <c r="V3329" i="4"/>
  <c r="V3332" i="4"/>
  <c r="V3335" i="4"/>
  <c r="V3338" i="4"/>
  <c r="V3341" i="4"/>
  <c r="V3344" i="4"/>
  <c r="U3347" i="4"/>
  <c r="U3350" i="4"/>
  <c r="T3353" i="4"/>
  <c r="T3356" i="4"/>
  <c r="T3359" i="4"/>
  <c r="T3362" i="4"/>
  <c r="S3365" i="4"/>
  <c r="S3368" i="4"/>
  <c r="S3371" i="4"/>
  <c r="S3374" i="4"/>
  <c r="S3377" i="4"/>
  <c r="S3380" i="4"/>
  <c r="V3382" i="4"/>
  <c r="U3385" i="4"/>
  <c r="U3388" i="4"/>
  <c r="U3391" i="4"/>
  <c r="U3394" i="4"/>
  <c r="U3397" i="4"/>
  <c r="U3400" i="4"/>
  <c r="T3403" i="4"/>
  <c r="T3406" i="4"/>
  <c r="S3409" i="4"/>
  <c r="S3412" i="4"/>
  <c r="S3415" i="4"/>
  <c r="S3418" i="4"/>
  <c r="V3420" i="4"/>
  <c r="V3423" i="4"/>
  <c r="V3426" i="4"/>
  <c r="V3429" i="4"/>
  <c r="V3432" i="4"/>
  <c r="V3435" i="4"/>
  <c r="U3438" i="4"/>
  <c r="U3441" i="4"/>
  <c r="T3444" i="4"/>
  <c r="T3447" i="4"/>
  <c r="S3450" i="4"/>
  <c r="S3453" i="4"/>
  <c r="V3455" i="4"/>
  <c r="V3458" i="4"/>
  <c r="U3461" i="4"/>
  <c r="U3464" i="4"/>
  <c r="U3467" i="4"/>
  <c r="U3470" i="4"/>
  <c r="T3473" i="4"/>
  <c r="T3476" i="4"/>
  <c r="S3479" i="4"/>
  <c r="S3482" i="4"/>
  <c r="S3485" i="4"/>
  <c r="S3488" i="4"/>
  <c r="V3493" i="4"/>
  <c r="V3496" i="4"/>
  <c r="U3499" i="4"/>
  <c r="U3502" i="4"/>
  <c r="T3505" i="4"/>
  <c r="T3508" i="4"/>
  <c r="S3511" i="4"/>
  <c r="S3514" i="4"/>
  <c r="V3516" i="4"/>
  <c r="V3519" i="4"/>
  <c r="V3522" i="4"/>
  <c r="V3525" i="4"/>
  <c r="U3528" i="4"/>
  <c r="U3531" i="4"/>
  <c r="T3534" i="4"/>
  <c r="T3537" i="4"/>
  <c r="T3540" i="4"/>
  <c r="T3543" i="4"/>
  <c r="T3546" i="4"/>
  <c r="T3549" i="4"/>
  <c r="T3552" i="4"/>
  <c r="T3555" i="4"/>
  <c r="T3558" i="4"/>
  <c r="T3561" i="4"/>
  <c r="T3564" i="4"/>
  <c r="T3567" i="4"/>
  <c r="T3570" i="4"/>
  <c r="T3573" i="4"/>
  <c r="T3576" i="4"/>
  <c r="T3579" i="4"/>
  <c r="T3582" i="4"/>
  <c r="T3585" i="4"/>
  <c r="T3588" i="4"/>
  <c r="T3591" i="4"/>
  <c r="S3594" i="4"/>
  <c r="S3597" i="4"/>
  <c r="S3600" i="4"/>
  <c r="S3603" i="4"/>
  <c r="S3606" i="4"/>
  <c r="S3609" i="4"/>
  <c r="S3612" i="4"/>
  <c r="S3615" i="4"/>
  <c r="S3618" i="4"/>
  <c r="S3621" i="4"/>
  <c r="S3624" i="4"/>
  <c r="S3627" i="4"/>
  <c r="S3630" i="4"/>
  <c r="S3633" i="4"/>
  <c r="S3636" i="4"/>
  <c r="S3639" i="4"/>
  <c r="V3641" i="4"/>
  <c r="V3644" i="4"/>
  <c r="V3647" i="4"/>
  <c r="V3650" i="4"/>
  <c r="V3653" i="4"/>
  <c r="V3656" i="4"/>
  <c r="U3659" i="4"/>
  <c r="U3662" i="4"/>
  <c r="U3665" i="4"/>
  <c r="U3668" i="4"/>
  <c r="U3671" i="4"/>
  <c r="U3674" i="4"/>
  <c r="T3677" i="4"/>
  <c r="T3680" i="4"/>
  <c r="S3683" i="4"/>
  <c r="S3686" i="4"/>
  <c r="S3689" i="4"/>
  <c r="S3692" i="4"/>
  <c r="S3695" i="4"/>
  <c r="S3698" i="4"/>
  <c r="S3701" i="4"/>
  <c r="S3704" i="4"/>
  <c r="S3707" i="4"/>
  <c r="S3710" i="4"/>
  <c r="S3713" i="4"/>
  <c r="V3715" i="4"/>
  <c r="V3718" i="4"/>
  <c r="V3721" i="4"/>
  <c r="V3724" i="4"/>
  <c r="U3727" i="4"/>
  <c r="U3730" i="4"/>
  <c r="U3733" i="4"/>
  <c r="U3736" i="4"/>
  <c r="T3739" i="4"/>
  <c r="T3742" i="4"/>
  <c r="T3745" i="4"/>
  <c r="T3748" i="4"/>
  <c r="T3751" i="4"/>
  <c r="S3252" i="4"/>
  <c r="V3259" i="4"/>
  <c r="V3262" i="4"/>
  <c r="V3265" i="4"/>
  <c r="V3268" i="4"/>
  <c r="U3271" i="4"/>
  <c r="U3274" i="4"/>
  <c r="T3277" i="4"/>
  <c r="T3280" i="4"/>
  <c r="T3283" i="4"/>
  <c r="T3286" i="4"/>
  <c r="T3289" i="4"/>
  <c r="T3292" i="4"/>
  <c r="S3295" i="4"/>
  <c r="S3298" i="4"/>
  <c r="S3301" i="4"/>
  <c r="S3304" i="4"/>
  <c r="V3306" i="4"/>
  <c r="V3309" i="4"/>
  <c r="U3312" i="4"/>
  <c r="U3315" i="4"/>
  <c r="U3318" i="4"/>
  <c r="U3321" i="4"/>
  <c r="T3324" i="4"/>
  <c r="T3327" i="4"/>
  <c r="S3330" i="4"/>
  <c r="S3333" i="4"/>
  <c r="S3336" i="4"/>
  <c r="S3339" i="4"/>
  <c r="S3342" i="4"/>
  <c r="S3345" i="4"/>
  <c r="V3347" i="4"/>
  <c r="V3350" i="4"/>
  <c r="U3353" i="4"/>
  <c r="U3356" i="4"/>
  <c r="U3359" i="4"/>
  <c r="U3362" i="4"/>
  <c r="T3365" i="4"/>
  <c r="T3368" i="4"/>
  <c r="T3371" i="4"/>
  <c r="T3374" i="4"/>
  <c r="T3377" i="4"/>
  <c r="T3380" i="4"/>
  <c r="V3385" i="4"/>
  <c r="V3388" i="4"/>
  <c r="V3391" i="4"/>
  <c r="V3394" i="4"/>
  <c r="V3397" i="4"/>
  <c r="V3400" i="4"/>
  <c r="U3403" i="4"/>
  <c r="U3406" i="4"/>
  <c r="T3409" i="4"/>
  <c r="T3412" i="4"/>
  <c r="T3415" i="4"/>
  <c r="T3418" i="4"/>
  <c r="S3421" i="4"/>
  <c r="S3424" i="4"/>
  <c r="S3427" i="4"/>
  <c r="S3430" i="4"/>
  <c r="S3433" i="4"/>
  <c r="S3436" i="4"/>
  <c r="V3438" i="4"/>
  <c r="V3441" i="4"/>
  <c r="U3444" i="4"/>
  <c r="U3447" i="4"/>
  <c r="T3450" i="4"/>
  <c r="T3453" i="4"/>
  <c r="S3456" i="4"/>
  <c r="S3459" i="4"/>
  <c r="V3461" i="4"/>
  <c r="V3464" i="4"/>
  <c r="V3467" i="4"/>
  <c r="V3470" i="4"/>
  <c r="U3473" i="4"/>
  <c r="U3476" i="4"/>
  <c r="T3479" i="4"/>
  <c r="T3482" i="4"/>
  <c r="T3485" i="4"/>
  <c r="T3488" i="4"/>
  <c r="S3491" i="4"/>
  <c r="S3494" i="4"/>
  <c r="V3499" i="4"/>
  <c r="V3502" i="4"/>
  <c r="U3505" i="4"/>
  <c r="U3508" i="4"/>
  <c r="T3511" i="4"/>
  <c r="T3514" i="4"/>
  <c r="S3517" i="4"/>
  <c r="S3520" i="4"/>
  <c r="S3523" i="4"/>
  <c r="S3526" i="4"/>
  <c r="V3528" i="4"/>
  <c r="V3531" i="4"/>
  <c r="U3534" i="4"/>
  <c r="U3537" i="4"/>
  <c r="U3540" i="4"/>
  <c r="U3543" i="4"/>
  <c r="U3546" i="4"/>
  <c r="U3549" i="4"/>
  <c r="U3552" i="4"/>
  <c r="U3555" i="4"/>
  <c r="U3558" i="4"/>
  <c r="U3561" i="4"/>
  <c r="U3564" i="4"/>
  <c r="U3567" i="4"/>
  <c r="U3570" i="4"/>
  <c r="U3573" i="4"/>
  <c r="U3576" i="4"/>
  <c r="U3579" i="4"/>
  <c r="U3582" i="4"/>
  <c r="U3585" i="4"/>
  <c r="U3588" i="4"/>
  <c r="U3591" i="4"/>
  <c r="T3594" i="4"/>
  <c r="T3597" i="4"/>
  <c r="T3600" i="4"/>
  <c r="T3603" i="4"/>
  <c r="T3606" i="4"/>
  <c r="T3609" i="4"/>
  <c r="T3612" i="4"/>
  <c r="T3615" i="4"/>
  <c r="T3618" i="4"/>
  <c r="T3621" i="4"/>
  <c r="T3624" i="4"/>
  <c r="T3627" i="4"/>
  <c r="T3630" i="4"/>
  <c r="T3633" i="4"/>
  <c r="T3636" i="4"/>
  <c r="T3639" i="4"/>
  <c r="S3642" i="4"/>
  <c r="S3645" i="4"/>
  <c r="S3648" i="4"/>
  <c r="S3651" i="4"/>
  <c r="S3654" i="4"/>
  <c r="S3657" i="4"/>
  <c r="V3659" i="4"/>
  <c r="V3662" i="4"/>
  <c r="V3665" i="4"/>
  <c r="V3668" i="4"/>
  <c r="V3671" i="4"/>
  <c r="V3674" i="4"/>
  <c r="U3677" i="4"/>
  <c r="U3680" i="4"/>
  <c r="T3683" i="4"/>
  <c r="T3686" i="4"/>
  <c r="T3689" i="4"/>
  <c r="T3692" i="4"/>
  <c r="T3695" i="4"/>
  <c r="T3698" i="4"/>
  <c r="T3701" i="4"/>
  <c r="T3704" i="4"/>
  <c r="T3707" i="4"/>
  <c r="T3710" i="4"/>
  <c r="T3713" i="4"/>
  <c r="S3716" i="4"/>
  <c r="S3719" i="4"/>
  <c r="S3722" i="4"/>
  <c r="V3727" i="4"/>
  <c r="V3730" i="4"/>
  <c r="V3733" i="4"/>
  <c r="V3736" i="4"/>
  <c r="U3739" i="4"/>
  <c r="U3742" i="4"/>
  <c r="U3745" i="4"/>
  <c r="U3748" i="4"/>
  <c r="U3751" i="4"/>
  <c r="S3253" i="4"/>
  <c r="S3257" i="4"/>
  <c r="S3260" i="4"/>
  <c r="S3263" i="4"/>
  <c r="S3266" i="4"/>
  <c r="V3271" i="4"/>
  <c r="V3274" i="4"/>
  <c r="U3277" i="4"/>
  <c r="U3280" i="4"/>
  <c r="U3283" i="4"/>
  <c r="U3286" i="4"/>
  <c r="U3289" i="4"/>
  <c r="U3292" i="4"/>
  <c r="T3295" i="4"/>
  <c r="T3298" i="4"/>
  <c r="T3301" i="4"/>
  <c r="T3304" i="4"/>
  <c r="S3307" i="4"/>
  <c r="S3310" i="4"/>
  <c r="V3312" i="4"/>
  <c r="V3315" i="4"/>
  <c r="V3318" i="4"/>
  <c r="V3321" i="4"/>
  <c r="U3324" i="4"/>
  <c r="U3327" i="4"/>
  <c r="T3330" i="4"/>
  <c r="T3333" i="4"/>
  <c r="T3336" i="4"/>
  <c r="T3339" i="4"/>
  <c r="T3342" i="4"/>
  <c r="T3345" i="4"/>
  <c r="S3348" i="4"/>
  <c r="S3351" i="4"/>
  <c r="V3353" i="4"/>
  <c r="V3356" i="4"/>
  <c r="V3359" i="4"/>
  <c r="V3362" i="4"/>
  <c r="U3365" i="4"/>
  <c r="U3368" i="4"/>
  <c r="U3371" i="4"/>
  <c r="U3374" i="4"/>
  <c r="U3377" i="4"/>
  <c r="U3380" i="4"/>
  <c r="S3383" i="4"/>
  <c r="S3386" i="4"/>
  <c r="S3389" i="4"/>
  <c r="S3392" i="4"/>
  <c r="S3395" i="4"/>
  <c r="S3398" i="4"/>
  <c r="V3403" i="4"/>
  <c r="V3406" i="4"/>
  <c r="U3409" i="4"/>
  <c r="U3412" i="4"/>
  <c r="U3415" i="4"/>
  <c r="U3418" i="4"/>
  <c r="T3421" i="4"/>
  <c r="T3424" i="4"/>
  <c r="T3427" i="4"/>
  <c r="T3430" i="4"/>
  <c r="T3433" i="4"/>
  <c r="T3436" i="4"/>
  <c r="S3439" i="4"/>
  <c r="V3444" i="4"/>
  <c r="V3447" i="4"/>
  <c r="U3450" i="4"/>
  <c r="U3453" i="4"/>
  <c r="T3456" i="4"/>
  <c r="T3459" i="4"/>
  <c r="S3462" i="4"/>
  <c r="S3465" i="4"/>
  <c r="S3468" i="4"/>
  <c r="S3471" i="4"/>
  <c r="V3473" i="4"/>
  <c r="V3476" i="4"/>
  <c r="U3479" i="4"/>
  <c r="U3482" i="4"/>
  <c r="U3485" i="4"/>
  <c r="U3488" i="4"/>
  <c r="T3491" i="4"/>
  <c r="T3494" i="4"/>
  <c r="S3497" i="4"/>
  <c r="S3500" i="4"/>
  <c r="V3505" i="4"/>
  <c r="V3508" i="4"/>
  <c r="U3511" i="4"/>
  <c r="U3514" i="4"/>
  <c r="T3517" i="4"/>
  <c r="T3520" i="4"/>
  <c r="T3523" i="4"/>
  <c r="T3526" i="4"/>
  <c r="S3529" i="4"/>
  <c r="S3532" i="4"/>
  <c r="V3534" i="4"/>
  <c r="V3537" i="4"/>
  <c r="V3540" i="4"/>
  <c r="V3543" i="4"/>
  <c r="V3546" i="4"/>
  <c r="V3549" i="4"/>
  <c r="V3552" i="4"/>
  <c r="V3555" i="4"/>
  <c r="V3558" i="4"/>
  <c r="V3561" i="4"/>
  <c r="V3564" i="4"/>
  <c r="V3567" i="4"/>
  <c r="V3570" i="4"/>
  <c r="V3573" i="4"/>
  <c r="V3576" i="4"/>
  <c r="V3579" i="4"/>
  <c r="V3582" i="4"/>
  <c r="V3585" i="4"/>
  <c r="V3588" i="4"/>
  <c r="V3591" i="4"/>
  <c r="U3594" i="4"/>
  <c r="U3597" i="4"/>
  <c r="U3600" i="4"/>
  <c r="U3603" i="4"/>
  <c r="U3606" i="4"/>
  <c r="U3609" i="4"/>
  <c r="U3612" i="4"/>
  <c r="U3615" i="4"/>
  <c r="U3618" i="4"/>
  <c r="U3621" i="4"/>
  <c r="U3624" i="4"/>
  <c r="U3627" i="4"/>
  <c r="U3630" i="4"/>
  <c r="U3633" i="4"/>
  <c r="U3636" i="4"/>
  <c r="U3639" i="4"/>
  <c r="T3642" i="4"/>
  <c r="T3645" i="4"/>
  <c r="T3648" i="4"/>
  <c r="T3651" i="4"/>
  <c r="T3654" i="4"/>
  <c r="T3657" i="4"/>
  <c r="S3660" i="4"/>
  <c r="S3663" i="4"/>
  <c r="S3666" i="4"/>
  <c r="S3669" i="4"/>
  <c r="S3672" i="4"/>
  <c r="S3675" i="4"/>
  <c r="V3677" i="4"/>
  <c r="V3680" i="4"/>
  <c r="U3683" i="4"/>
  <c r="U3686" i="4"/>
  <c r="U3689" i="4"/>
  <c r="U3692" i="4"/>
  <c r="U3695" i="4"/>
  <c r="U3698" i="4"/>
  <c r="U3701" i="4"/>
  <c r="U3704" i="4"/>
  <c r="U3707" i="4"/>
  <c r="U3710" i="4"/>
  <c r="U3713" i="4"/>
  <c r="T3716" i="4"/>
  <c r="T3719" i="4"/>
  <c r="T3722" i="4"/>
  <c r="S3725" i="4"/>
  <c r="S3728" i="4"/>
  <c r="S3731" i="4"/>
  <c r="S3734" i="4"/>
  <c r="V3739" i="4"/>
  <c r="V3742" i="4"/>
  <c r="V3745" i="4"/>
  <c r="V3748" i="4"/>
  <c r="V3751" i="4"/>
  <c r="T3253" i="4"/>
  <c r="T3257" i="4"/>
  <c r="T3260" i="4"/>
  <c r="T3263" i="4"/>
  <c r="T3266" i="4"/>
  <c r="S3269" i="4"/>
  <c r="S3272" i="4"/>
  <c r="V3277" i="4"/>
  <c r="V3280" i="4"/>
  <c r="V3283" i="4"/>
  <c r="V3286" i="4"/>
  <c r="V3289" i="4"/>
  <c r="V3292" i="4"/>
  <c r="U3295" i="4"/>
  <c r="U3298" i="4"/>
  <c r="U3301" i="4"/>
  <c r="U3304" i="4"/>
  <c r="T3307" i="4"/>
  <c r="T3310" i="4"/>
  <c r="S3313" i="4"/>
  <c r="S3316" i="4"/>
  <c r="S3319" i="4"/>
  <c r="V3324" i="4"/>
  <c r="V3327" i="4"/>
  <c r="U3330" i="4"/>
  <c r="U3333" i="4"/>
  <c r="U3336" i="4"/>
  <c r="U3339" i="4"/>
  <c r="U3342" i="4"/>
  <c r="U3345" i="4"/>
  <c r="T3348" i="4"/>
  <c r="T3351" i="4"/>
  <c r="S3354" i="4"/>
  <c r="S3357" i="4"/>
  <c r="S3360" i="4"/>
  <c r="S3363" i="4"/>
  <c r="V3365" i="4"/>
  <c r="V3368" i="4"/>
  <c r="V3371" i="4"/>
  <c r="V3374" i="4"/>
  <c r="V3377" i="4"/>
  <c r="V3380" i="4"/>
  <c r="T3383" i="4"/>
  <c r="T3386" i="4"/>
  <c r="T3389" i="4"/>
  <c r="T3392" i="4"/>
  <c r="T3395" i="4"/>
  <c r="T3398" i="4"/>
  <c r="S3401" i="4"/>
  <c r="S3404" i="4"/>
  <c r="V3409" i="4"/>
  <c r="V3412" i="4"/>
  <c r="V3415" i="4"/>
  <c r="V3418" i="4"/>
  <c r="U3421" i="4"/>
  <c r="U3424" i="4"/>
  <c r="U3427" i="4"/>
  <c r="U3430" i="4"/>
  <c r="U3433" i="4"/>
  <c r="U3436" i="4"/>
  <c r="T3439" i="4"/>
  <c r="S3442" i="4"/>
  <c r="S3445" i="4"/>
  <c r="S3448" i="4"/>
  <c r="V3450" i="4"/>
  <c r="V3453" i="4"/>
  <c r="U3456" i="4"/>
  <c r="U3459" i="4"/>
  <c r="T3462" i="4"/>
  <c r="T3465" i="4"/>
  <c r="T3468" i="4"/>
  <c r="T3471" i="4"/>
  <c r="S3474" i="4"/>
  <c r="S3477" i="4"/>
  <c r="V3479" i="4"/>
  <c r="V3482" i="4"/>
  <c r="V3485" i="4"/>
  <c r="V3488" i="4"/>
  <c r="U3491" i="4"/>
  <c r="U3494" i="4"/>
  <c r="T3497" i="4"/>
  <c r="T3500" i="4"/>
  <c r="S3503" i="4"/>
  <c r="S3506" i="4"/>
  <c r="V3511" i="4"/>
  <c r="V3514" i="4"/>
  <c r="U3517" i="4"/>
  <c r="U3520" i="4"/>
  <c r="U3523" i="4"/>
  <c r="U3526" i="4"/>
  <c r="T3529" i="4"/>
  <c r="T3532" i="4"/>
  <c r="S3535" i="4"/>
  <c r="S3538" i="4"/>
  <c r="S3541" i="4"/>
  <c r="S3544" i="4"/>
  <c r="S3547" i="4"/>
  <c r="S3550" i="4"/>
  <c r="S3553" i="4"/>
  <c r="S3556" i="4"/>
  <c r="S3559" i="4"/>
  <c r="S3562" i="4"/>
  <c r="S3565" i="4"/>
  <c r="S3568" i="4"/>
  <c r="S3571" i="4"/>
  <c r="S3574" i="4"/>
  <c r="S3577" i="4"/>
  <c r="S3580" i="4"/>
  <c r="S3583" i="4"/>
  <c r="S3586" i="4"/>
  <c r="S3589" i="4"/>
  <c r="S3592" i="4"/>
  <c r="V3594" i="4"/>
  <c r="V3597" i="4"/>
  <c r="V3600" i="4"/>
  <c r="V3603" i="4"/>
  <c r="V3606" i="4"/>
  <c r="V3609" i="4"/>
  <c r="V3612" i="4"/>
  <c r="V3615" i="4"/>
  <c r="V3618" i="4"/>
  <c r="V3621" i="4"/>
  <c r="V3624" i="4"/>
  <c r="V3627" i="4"/>
  <c r="V3630" i="4"/>
  <c r="V3633" i="4"/>
  <c r="V3636" i="4"/>
  <c r="V3639" i="4"/>
  <c r="U3642" i="4"/>
  <c r="U3645" i="4"/>
  <c r="U3648" i="4"/>
  <c r="U3651" i="4"/>
  <c r="U3654" i="4"/>
  <c r="U3657" i="4"/>
  <c r="T3660" i="4"/>
  <c r="T3663" i="4"/>
  <c r="T3666" i="4"/>
  <c r="T3669" i="4"/>
  <c r="T3672" i="4"/>
  <c r="T3675" i="4"/>
  <c r="S3678" i="4"/>
  <c r="S3681" i="4"/>
  <c r="V3683" i="4"/>
  <c r="V3686" i="4"/>
  <c r="V3689" i="4"/>
  <c r="V3692" i="4"/>
  <c r="V3695" i="4"/>
  <c r="V3698" i="4"/>
  <c r="V3701" i="4"/>
  <c r="V3704" i="4"/>
  <c r="V3707" i="4"/>
  <c r="V3710" i="4"/>
  <c r="V3713" i="4"/>
  <c r="U3716" i="4"/>
  <c r="U3719" i="4"/>
  <c r="U3722" i="4"/>
  <c r="T3725" i="4"/>
  <c r="T3728" i="4"/>
  <c r="T3731" i="4"/>
  <c r="T3734" i="4"/>
  <c r="S3737" i="4"/>
  <c r="S3740" i="4"/>
  <c r="S3743" i="4"/>
  <c r="S3746" i="4"/>
  <c r="S3749" i="4"/>
  <c r="S3752" i="4"/>
  <c r="V3241" i="4"/>
  <c r="U3253" i="4"/>
  <c r="U3257" i="4"/>
  <c r="U3260" i="4"/>
  <c r="U3263" i="4"/>
  <c r="U3266" i="4"/>
  <c r="T3269" i="4"/>
  <c r="T3272" i="4"/>
  <c r="S3275" i="4"/>
  <c r="S3278" i="4"/>
  <c r="S3281" i="4"/>
  <c r="S3284" i="4"/>
  <c r="S3287" i="4"/>
  <c r="S3290" i="4"/>
  <c r="V3295" i="4"/>
  <c r="V3298" i="4"/>
  <c r="V3301" i="4"/>
  <c r="V3304" i="4"/>
  <c r="U3307" i="4"/>
  <c r="U3310" i="4"/>
  <c r="T3313" i="4"/>
  <c r="T3316" i="4"/>
  <c r="T3319" i="4"/>
  <c r="S3322" i="4"/>
  <c r="S3325" i="4"/>
  <c r="S3328" i="4"/>
  <c r="V3330" i="4"/>
  <c r="V3333" i="4"/>
  <c r="V3336" i="4"/>
  <c r="V3339" i="4"/>
  <c r="V3342" i="4"/>
  <c r="V3345" i="4"/>
  <c r="U3348" i="4"/>
  <c r="U3351" i="4"/>
  <c r="T3354" i="4"/>
  <c r="T3357" i="4"/>
  <c r="T3360" i="4"/>
  <c r="T3363" i="4"/>
  <c r="S3366" i="4"/>
  <c r="S3369" i="4"/>
  <c r="S3372" i="4"/>
  <c r="S3375" i="4"/>
  <c r="S3378" i="4"/>
  <c r="S3381" i="4"/>
  <c r="U3383" i="4"/>
  <c r="U3386" i="4"/>
  <c r="U3389" i="4"/>
  <c r="U3392" i="4"/>
  <c r="U3395" i="4"/>
  <c r="U3398" i="4"/>
  <c r="T3401" i="4"/>
  <c r="T3404" i="4"/>
  <c r="S3407" i="4"/>
  <c r="S3410" i="4"/>
  <c r="S3413" i="4"/>
  <c r="S3416" i="4"/>
  <c r="V3421" i="4"/>
  <c r="V3424" i="4"/>
  <c r="V3427" i="4"/>
  <c r="V3430" i="4"/>
  <c r="V3433" i="4"/>
  <c r="V3436" i="4"/>
  <c r="U3439" i="4"/>
  <c r="T3442" i="4"/>
  <c r="T3445" i="4"/>
  <c r="T3448" i="4"/>
  <c r="S3451" i="4"/>
  <c r="S3454" i="4"/>
  <c r="V3456" i="4"/>
  <c r="V3459" i="4"/>
  <c r="U3462" i="4"/>
  <c r="U3465" i="4"/>
  <c r="U3468" i="4"/>
  <c r="U3471" i="4"/>
  <c r="T3474" i="4"/>
  <c r="T3477" i="4"/>
  <c r="S3480" i="4"/>
  <c r="S3483" i="4"/>
  <c r="S3486" i="4"/>
  <c r="S3489" i="4"/>
  <c r="V3491" i="4"/>
  <c r="V3494" i="4"/>
  <c r="U3497" i="4"/>
  <c r="U3500" i="4"/>
  <c r="T3503" i="4"/>
  <c r="T3506" i="4"/>
  <c r="S3509" i="4"/>
  <c r="S3512" i="4"/>
  <c r="V3517" i="4"/>
  <c r="V3520" i="4"/>
  <c r="V3523" i="4"/>
  <c r="V3526" i="4"/>
  <c r="U3529" i="4"/>
  <c r="U3532" i="4"/>
  <c r="T3535" i="4"/>
  <c r="T3538" i="4"/>
  <c r="T3541" i="4"/>
  <c r="T3544" i="4"/>
  <c r="T3547" i="4"/>
  <c r="T3550" i="4"/>
  <c r="T3553" i="4"/>
  <c r="T3556" i="4"/>
  <c r="T3559" i="4"/>
  <c r="T3562" i="4"/>
  <c r="T3565" i="4"/>
  <c r="T3568" i="4"/>
  <c r="T3571" i="4"/>
  <c r="T3574" i="4"/>
  <c r="T3577" i="4"/>
  <c r="T3580" i="4"/>
  <c r="T3583" i="4"/>
  <c r="T3586" i="4"/>
  <c r="T3589" i="4"/>
  <c r="T3592" i="4"/>
  <c r="S3595" i="4"/>
  <c r="S3598" i="4"/>
  <c r="S3601" i="4"/>
  <c r="S3604" i="4"/>
  <c r="S3607" i="4"/>
  <c r="S3610" i="4"/>
  <c r="S3613" i="4"/>
  <c r="S3616" i="4"/>
  <c r="S3619" i="4"/>
  <c r="S3622" i="4"/>
  <c r="S3625" i="4"/>
  <c r="S3628" i="4"/>
  <c r="S3631" i="4"/>
  <c r="S3634" i="4"/>
  <c r="S3637" i="4"/>
  <c r="S3640" i="4"/>
  <c r="V3642" i="4"/>
  <c r="V3645" i="4"/>
  <c r="V3648" i="4"/>
  <c r="V3651" i="4"/>
  <c r="V3654" i="4"/>
  <c r="V3657" i="4"/>
  <c r="U3660" i="4"/>
  <c r="U3663" i="4"/>
  <c r="U3666" i="4"/>
  <c r="U3669" i="4"/>
  <c r="U3672" i="4"/>
  <c r="U3675" i="4"/>
  <c r="T3678" i="4"/>
  <c r="T3681" i="4"/>
  <c r="S3684" i="4"/>
  <c r="S3687" i="4"/>
  <c r="S3690" i="4"/>
  <c r="S3693" i="4"/>
  <c r="S3696" i="4"/>
  <c r="S3699" i="4"/>
  <c r="S3702" i="4"/>
  <c r="S3705" i="4"/>
  <c r="S3708" i="4"/>
  <c r="S3711" i="4"/>
  <c r="S3714" i="4"/>
  <c r="V3716" i="4"/>
  <c r="V3719" i="4"/>
  <c r="V3722" i="4"/>
  <c r="U3725" i="4"/>
  <c r="U3728" i="4"/>
  <c r="U3731" i="4"/>
  <c r="U3734" i="4"/>
  <c r="T3737" i="4"/>
  <c r="T3740" i="4"/>
  <c r="T3743" i="4"/>
  <c r="T3746" i="4"/>
  <c r="T3749" i="4"/>
  <c r="T3752" i="4"/>
  <c r="V3244" i="4"/>
  <c r="V3253" i="4"/>
  <c r="V3257" i="4"/>
  <c r="V3260" i="4"/>
  <c r="V3263" i="4"/>
  <c r="V3266" i="4"/>
  <c r="U3269" i="4"/>
  <c r="U3272" i="4"/>
  <c r="T3275" i="4"/>
  <c r="T3278" i="4"/>
  <c r="T3281" i="4"/>
  <c r="T3284" i="4"/>
  <c r="T3287" i="4"/>
  <c r="T3290" i="4"/>
  <c r="S3293" i="4"/>
  <c r="S3296" i="4"/>
  <c r="S3299" i="4"/>
  <c r="S3302" i="4"/>
  <c r="V3307" i="4"/>
  <c r="V3310" i="4"/>
  <c r="U3313" i="4"/>
  <c r="U3316" i="4"/>
  <c r="U3319" i="4"/>
  <c r="T3322" i="4"/>
  <c r="T3325" i="4"/>
  <c r="T3328" i="4"/>
  <c r="S3331" i="4"/>
  <c r="S3334" i="4"/>
  <c r="S3337" i="4"/>
  <c r="S3340" i="4"/>
  <c r="S3343" i="4"/>
  <c r="S3346" i="4"/>
  <c r="V3348" i="4"/>
  <c r="V3351" i="4"/>
  <c r="U3354" i="4"/>
  <c r="U3357" i="4"/>
  <c r="U3360" i="4"/>
  <c r="U3363" i="4"/>
  <c r="T3366" i="4"/>
  <c r="T3369" i="4"/>
  <c r="T3372" i="4"/>
  <c r="T3375" i="4"/>
  <c r="T3378" i="4"/>
  <c r="T3381" i="4"/>
  <c r="V3383" i="4"/>
  <c r="V3386" i="4"/>
  <c r="V3389" i="4"/>
  <c r="V3392" i="4"/>
  <c r="V3395" i="4"/>
  <c r="V3398" i="4"/>
  <c r="U3401" i="4"/>
  <c r="U3404" i="4"/>
  <c r="T3407" i="4"/>
  <c r="T3410" i="4"/>
  <c r="T3413" i="4"/>
  <c r="T3416" i="4"/>
  <c r="S3419" i="4"/>
  <c r="S3422" i="4"/>
  <c r="S3425" i="4"/>
  <c r="S3428" i="4"/>
  <c r="S3431" i="4"/>
  <c r="S3434" i="4"/>
  <c r="V3439" i="4"/>
  <c r="U3442" i="4"/>
  <c r="U3445" i="4"/>
  <c r="U3448" i="4"/>
  <c r="T3451" i="4"/>
  <c r="T3454" i="4"/>
  <c r="S3457" i="4"/>
  <c r="S3460" i="4"/>
  <c r="V3462" i="4"/>
  <c r="V3465" i="4"/>
  <c r="V3468" i="4"/>
  <c r="V3471" i="4"/>
  <c r="U3474" i="4"/>
  <c r="U3477" i="4"/>
  <c r="T3480" i="4"/>
  <c r="T3483" i="4"/>
  <c r="T3486" i="4"/>
  <c r="T3489" i="4"/>
  <c r="S3492" i="4"/>
  <c r="S3495" i="4"/>
  <c r="V3497" i="4"/>
  <c r="V3500" i="4"/>
  <c r="U3503" i="4"/>
  <c r="U3506" i="4"/>
  <c r="T3509" i="4"/>
  <c r="T3512" i="4"/>
  <c r="S3515" i="4"/>
  <c r="S3518" i="4"/>
  <c r="S3521" i="4"/>
  <c r="S3524" i="4"/>
  <c r="V3529" i="4"/>
  <c r="V3532" i="4"/>
  <c r="U3535" i="4"/>
  <c r="U3538" i="4"/>
  <c r="U3541" i="4"/>
  <c r="U3544" i="4"/>
  <c r="U3547" i="4"/>
  <c r="U3550" i="4"/>
  <c r="U3553" i="4"/>
  <c r="U3556" i="4"/>
  <c r="U3559" i="4"/>
  <c r="U3562" i="4"/>
  <c r="U3565" i="4"/>
  <c r="U3568" i="4"/>
  <c r="U3571" i="4"/>
  <c r="U3574" i="4"/>
  <c r="U3577" i="4"/>
  <c r="U3580" i="4"/>
  <c r="U3583" i="4"/>
  <c r="U3586" i="4"/>
  <c r="U3589" i="4"/>
  <c r="U3592" i="4"/>
  <c r="T3595" i="4"/>
  <c r="T3598" i="4"/>
  <c r="T3601" i="4"/>
  <c r="T3604" i="4"/>
  <c r="T3607" i="4"/>
  <c r="T3610" i="4"/>
  <c r="T3613" i="4"/>
  <c r="T3616" i="4"/>
  <c r="T3619" i="4"/>
  <c r="T3622" i="4"/>
  <c r="T3625" i="4"/>
  <c r="T3628" i="4"/>
  <c r="T3631" i="4"/>
  <c r="T3634" i="4"/>
  <c r="T3637" i="4"/>
  <c r="T3640" i="4"/>
  <c r="S3643" i="4"/>
  <c r="S3646" i="4"/>
  <c r="S3649" i="4"/>
  <c r="S3652" i="4"/>
  <c r="S3655" i="4"/>
  <c r="S3658" i="4"/>
  <c r="V3660" i="4"/>
  <c r="V3663" i="4"/>
  <c r="V3666" i="4"/>
  <c r="V3669" i="4"/>
  <c r="V3672" i="4"/>
  <c r="V3675" i="4"/>
  <c r="U3678" i="4"/>
  <c r="U3681" i="4"/>
  <c r="T3684" i="4"/>
  <c r="T3687" i="4"/>
  <c r="T3690" i="4"/>
  <c r="T3693" i="4"/>
  <c r="T3696" i="4"/>
  <c r="T3699" i="4"/>
  <c r="T3702" i="4"/>
  <c r="T3705" i="4"/>
  <c r="T3708" i="4"/>
  <c r="T3711" i="4"/>
  <c r="T3714" i="4"/>
  <c r="S3717" i="4"/>
  <c r="S3720" i="4"/>
  <c r="S3723" i="4"/>
  <c r="V3725" i="4"/>
  <c r="V3728" i="4"/>
  <c r="V3731" i="4"/>
  <c r="V3734" i="4"/>
  <c r="U3737" i="4"/>
  <c r="U3740" i="4"/>
  <c r="U3743" i="4"/>
  <c r="U3746" i="4"/>
  <c r="U3749" i="4"/>
  <c r="U3752" i="4"/>
  <c r="V3247" i="4"/>
  <c r="U3254" i="4"/>
  <c r="S3258" i="4"/>
  <c r="S3261" i="4"/>
  <c r="S3264" i="4"/>
  <c r="S3267" i="4"/>
  <c r="V3269" i="4"/>
  <c r="V3272" i="4"/>
  <c r="U3275" i="4"/>
  <c r="U3278" i="4"/>
  <c r="U3281" i="4"/>
  <c r="U3284" i="4"/>
  <c r="U3287" i="4"/>
  <c r="U3290" i="4"/>
  <c r="T3293" i="4"/>
  <c r="T3296" i="4"/>
  <c r="T3299" i="4"/>
  <c r="T3302" i="4"/>
  <c r="S3305" i="4"/>
  <c r="S3308" i="4"/>
  <c r="V3313" i="4"/>
  <c r="V3316" i="4"/>
  <c r="V3319" i="4"/>
  <c r="U3322" i="4"/>
  <c r="U3325" i="4"/>
  <c r="U3328" i="4"/>
  <c r="T3331" i="4"/>
  <c r="T3334" i="4"/>
  <c r="T3337" i="4"/>
  <c r="T3340" i="4"/>
  <c r="T3343" i="4"/>
  <c r="T3346" i="4"/>
  <c r="S3349" i="4"/>
  <c r="V3354" i="4"/>
  <c r="V3357" i="4"/>
  <c r="V3360" i="4"/>
  <c r="V3363" i="4"/>
  <c r="U3366" i="4"/>
  <c r="U3369" i="4"/>
  <c r="U3372" i="4"/>
  <c r="U3375" i="4"/>
  <c r="U3378" i="4"/>
  <c r="U3381" i="4"/>
  <c r="S3384" i="4"/>
  <c r="S3387" i="4"/>
  <c r="S3390" i="4"/>
  <c r="S3393" i="4"/>
  <c r="S3396" i="4"/>
  <c r="S3399" i="4"/>
  <c r="V3401" i="4"/>
  <c r="V3404" i="4"/>
  <c r="U3407" i="4"/>
  <c r="U3410" i="4"/>
  <c r="U3413" i="4"/>
  <c r="U3416" i="4"/>
  <c r="T3419" i="4"/>
  <c r="T3422" i="4"/>
  <c r="T3425" i="4"/>
  <c r="T3428" i="4"/>
  <c r="T3431" i="4"/>
  <c r="T3434" i="4"/>
  <c r="S3437" i="4"/>
  <c r="S3440" i="4"/>
  <c r="V3442" i="4"/>
  <c r="V3445" i="4"/>
  <c r="V3448" i="4"/>
  <c r="U3451" i="4"/>
  <c r="U3454" i="4"/>
  <c r="T3457" i="4"/>
  <c r="T3460" i="4"/>
  <c r="S3463" i="4"/>
  <c r="S3466" i="4"/>
  <c r="S3469" i="4"/>
  <c r="S3472" i="4"/>
  <c r="V3474" i="4"/>
  <c r="V3477" i="4"/>
  <c r="U3480" i="4"/>
  <c r="U3483" i="4"/>
  <c r="U3486" i="4"/>
  <c r="U3489" i="4"/>
  <c r="T3492" i="4"/>
  <c r="T3495" i="4"/>
  <c r="S3498" i="4"/>
  <c r="S3501" i="4"/>
  <c r="V3503" i="4"/>
  <c r="V3506" i="4"/>
  <c r="U3509" i="4"/>
  <c r="U3512" i="4"/>
  <c r="T3515" i="4"/>
  <c r="T3518" i="4"/>
  <c r="T3521" i="4"/>
  <c r="T3524" i="4"/>
  <c r="S3527" i="4"/>
  <c r="S3530" i="4"/>
  <c r="V3535" i="4"/>
  <c r="V3538" i="4"/>
  <c r="V3541" i="4"/>
  <c r="V3544" i="4"/>
  <c r="V3547" i="4"/>
  <c r="V3550" i="4"/>
  <c r="V3553" i="4"/>
  <c r="V3556" i="4"/>
  <c r="V3559" i="4"/>
  <c r="V3562" i="4"/>
  <c r="V3565" i="4"/>
  <c r="V3568" i="4"/>
  <c r="V3571" i="4"/>
  <c r="V3574" i="4"/>
  <c r="V3577" i="4"/>
  <c r="V3580" i="4"/>
  <c r="V3583" i="4"/>
  <c r="V3586" i="4"/>
  <c r="V3589" i="4"/>
  <c r="V3592" i="4"/>
  <c r="U3595" i="4"/>
  <c r="U3598" i="4"/>
  <c r="U3601" i="4"/>
  <c r="U3604" i="4"/>
  <c r="U3607" i="4"/>
  <c r="U3610" i="4"/>
  <c r="U3613" i="4"/>
  <c r="U3616" i="4"/>
  <c r="U3619" i="4"/>
  <c r="U3622" i="4"/>
  <c r="U3625" i="4"/>
  <c r="U3628" i="4"/>
  <c r="U3631" i="4"/>
  <c r="U3634" i="4"/>
  <c r="U3637" i="4"/>
  <c r="U3640" i="4"/>
  <c r="T3643" i="4"/>
  <c r="T3646" i="4"/>
  <c r="T3649" i="4"/>
  <c r="T3652" i="4"/>
  <c r="T3655" i="4"/>
  <c r="T3658" i="4"/>
  <c r="S3661" i="4"/>
  <c r="S3664" i="4"/>
  <c r="S3667" i="4"/>
  <c r="S3670" i="4"/>
  <c r="S3673" i="4"/>
  <c r="S3676" i="4"/>
  <c r="V3678" i="4"/>
  <c r="V3681" i="4"/>
  <c r="U3684" i="4"/>
  <c r="U3687" i="4"/>
  <c r="U3690" i="4"/>
  <c r="U3693" i="4"/>
  <c r="U3696" i="4"/>
  <c r="U3699" i="4"/>
  <c r="U3702" i="4"/>
  <c r="U3705" i="4"/>
  <c r="U3708" i="4"/>
  <c r="U3711" i="4"/>
  <c r="U3714" i="4"/>
  <c r="T3717" i="4"/>
  <c r="T3720" i="4"/>
  <c r="T3723" i="4"/>
  <c r="S3726" i="4"/>
  <c r="S3729" i="4"/>
  <c r="S3732" i="4"/>
  <c r="S3735" i="4"/>
  <c r="V3737" i="4"/>
  <c r="V3740" i="4"/>
  <c r="V3743" i="4"/>
  <c r="V3746" i="4"/>
  <c r="V3749" i="4"/>
  <c r="V3752" i="4"/>
  <c r="V3248" i="4"/>
  <c r="V3254" i="4"/>
  <c r="T3258" i="4"/>
  <c r="T3261" i="4"/>
  <c r="T3264" i="4"/>
  <c r="T3267" i="4"/>
  <c r="S3270" i="4"/>
  <c r="S3273" i="4"/>
  <c r="V3275" i="4"/>
  <c r="V3278" i="4"/>
  <c r="V3281" i="4"/>
  <c r="V3284" i="4"/>
  <c r="V3287" i="4"/>
  <c r="V3290" i="4"/>
  <c r="U3293" i="4"/>
  <c r="U3296" i="4"/>
  <c r="U3299" i="4"/>
  <c r="U3302" i="4"/>
  <c r="T3305" i="4"/>
  <c r="T3308" i="4"/>
  <c r="S3311" i="4"/>
  <c r="S3314" i="4"/>
  <c r="S3317" i="4"/>
  <c r="S3320" i="4"/>
  <c r="V3322" i="4"/>
  <c r="V3325" i="4"/>
  <c r="V3328" i="4"/>
  <c r="U3331" i="4"/>
  <c r="U3334" i="4"/>
  <c r="U3337" i="4"/>
  <c r="U3340" i="4"/>
  <c r="U3343" i="4"/>
  <c r="U3346" i="4"/>
  <c r="T3349" i="4"/>
  <c r="S3352" i="4"/>
  <c r="S3355" i="4"/>
  <c r="S3358" i="4"/>
  <c r="S3361" i="4"/>
  <c r="S3364" i="4"/>
  <c r="V3366" i="4"/>
  <c r="V3369" i="4"/>
  <c r="V3372" i="4"/>
  <c r="V3375" i="4"/>
  <c r="V3378" i="4"/>
  <c r="V3381" i="4"/>
  <c r="T3384" i="4"/>
  <c r="T3387" i="4"/>
  <c r="T3390" i="4"/>
  <c r="T3393" i="4"/>
  <c r="T3396" i="4"/>
  <c r="T3399" i="4"/>
  <c r="S3402" i="4"/>
  <c r="S3405" i="4"/>
  <c r="V3407" i="4"/>
  <c r="V3410" i="4"/>
  <c r="V3413" i="4"/>
  <c r="V3416" i="4"/>
  <c r="U3419" i="4"/>
  <c r="U3422" i="4"/>
  <c r="U3425" i="4"/>
  <c r="U3428" i="4"/>
  <c r="U3431" i="4"/>
  <c r="U3434" i="4"/>
  <c r="T3437" i="4"/>
  <c r="T3440" i="4"/>
  <c r="S3443" i="4"/>
  <c r="S3446" i="4"/>
  <c r="V3451" i="4"/>
  <c r="V3454" i="4"/>
  <c r="U3457" i="4"/>
  <c r="U3460" i="4"/>
  <c r="T3463" i="4"/>
  <c r="T3466" i="4"/>
  <c r="T3469" i="4"/>
  <c r="T3472" i="4"/>
  <c r="S3475" i="4"/>
  <c r="S3478" i="4"/>
  <c r="V3480" i="4"/>
  <c r="V3483" i="4"/>
  <c r="V3486" i="4"/>
  <c r="V3489" i="4"/>
  <c r="U3492" i="4"/>
  <c r="U3495" i="4"/>
  <c r="T3498" i="4"/>
  <c r="T3501" i="4"/>
  <c r="S3504" i="4"/>
  <c r="S3507" i="4"/>
  <c r="V3509" i="4"/>
  <c r="V3512" i="4"/>
  <c r="U3515" i="4"/>
  <c r="U3518" i="4"/>
  <c r="U3521" i="4"/>
  <c r="U3524" i="4"/>
  <c r="T3527" i="4"/>
  <c r="T3530" i="4"/>
  <c r="S3533" i="4"/>
  <c r="S3536" i="4"/>
  <c r="S3539" i="4"/>
  <c r="S3542" i="4"/>
  <c r="S3545" i="4"/>
  <c r="S3548" i="4"/>
  <c r="S3551" i="4"/>
  <c r="S3554" i="4"/>
  <c r="S3557" i="4"/>
  <c r="S3560" i="4"/>
  <c r="S3563" i="4"/>
  <c r="S3566" i="4"/>
  <c r="S3569" i="4"/>
  <c r="S3572" i="4"/>
  <c r="S3575" i="4"/>
  <c r="S3578" i="4"/>
  <c r="S3581" i="4"/>
  <c r="S3584" i="4"/>
  <c r="S3587" i="4"/>
  <c r="S3590" i="4"/>
  <c r="V3595" i="4"/>
  <c r="V3598" i="4"/>
  <c r="V3601" i="4"/>
  <c r="V3604" i="4"/>
  <c r="V3607" i="4"/>
  <c r="V3610" i="4"/>
  <c r="V3613" i="4"/>
  <c r="V3616" i="4"/>
  <c r="V3619" i="4"/>
  <c r="V3622" i="4"/>
  <c r="V3625" i="4"/>
  <c r="V3628" i="4"/>
  <c r="V3631" i="4"/>
  <c r="V3634" i="4"/>
  <c r="V3637" i="4"/>
  <c r="V3640" i="4"/>
  <c r="U3643" i="4"/>
  <c r="U3646" i="4"/>
  <c r="U3649" i="4"/>
  <c r="U3652" i="4"/>
  <c r="U3655" i="4"/>
  <c r="U3658" i="4"/>
  <c r="T3661" i="4"/>
  <c r="T3664" i="4"/>
  <c r="T3667" i="4"/>
  <c r="T3670" i="4"/>
  <c r="T3673" i="4"/>
  <c r="T3676" i="4"/>
  <c r="S3679" i="4"/>
  <c r="S3682" i="4"/>
  <c r="V3684" i="4"/>
  <c r="V3687" i="4"/>
  <c r="V3690" i="4"/>
  <c r="V3693" i="4"/>
  <c r="V3696" i="4"/>
  <c r="V3699" i="4"/>
  <c r="V3702" i="4"/>
  <c r="V3705" i="4"/>
  <c r="V3708" i="4"/>
  <c r="V3711" i="4"/>
  <c r="V3714" i="4"/>
  <c r="U3717" i="4"/>
  <c r="U3720" i="4"/>
  <c r="U3723" i="4"/>
  <c r="T3726" i="4"/>
  <c r="T3729" i="4"/>
  <c r="T3732" i="4"/>
  <c r="T3735" i="4"/>
  <c r="S3738" i="4"/>
  <c r="S3741" i="4"/>
  <c r="S3744" i="4"/>
  <c r="S3747" i="4"/>
  <c r="S3750" i="4"/>
  <c r="S3753" i="4"/>
  <c r="S3249" i="4"/>
  <c r="S3255" i="4"/>
  <c r="U3258" i="4"/>
  <c r="U3261" i="4"/>
  <c r="U3264" i="4"/>
  <c r="U3267" i="4"/>
  <c r="T3270" i="4"/>
  <c r="T3273" i="4"/>
  <c r="S3276" i="4"/>
  <c r="S3279" i="4"/>
  <c r="S3282" i="4"/>
  <c r="S3285" i="4"/>
  <c r="S3288" i="4"/>
  <c r="S3291" i="4"/>
  <c r="V3293" i="4"/>
  <c r="V3296" i="4"/>
  <c r="V3299" i="4"/>
  <c r="V3302" i="4"/>
  <c r="U3305" i="4"/>
  <c r="U3308" i="4"/>
  <c r="T3311" i="4"/>
  <c r="T3314" i="4"/>
  <c r="T3317" i="4"/>
  <c r="T3320" i="4"/>
  <c r="S3323" i="4"/>
  <c r="S3326" i="4"/>
  <c r="V3331" i="4"/>
  <c r="V3334" i="4"/>
  <c r="V3337" i="4"/>
  <c r="V3340" i="4"/>
  <c r="V3343" i="4"/>
  <c r="V3346" i="4"/>
  <c r="U3349" i="4"/>
  <c r="T3352" i="4"/>
  <c r="T3355" i="4"/>
  <c r="T3358" i="4"/>
  <c r="T3361" i="4"/>
  <c r="T3364" i="4"/>
  <c r="S3367" i="4"/>
  <c r="S3370" i="4"/>
  <c r="S3373" i="4"/>
  <c r="S3376" i="4"/>
  <c r="S3379" i="4"/>
  <c r="U3384" i="4"/>
  <c r="U3387" i="4"/>
  <c r="U3390" i="4"/>
  <c r="U3393" i="4"/>
  <c r="U3396" i="4"/>
  <c r="U3399" i="4"/>
  <c r="T3402" i="4"/>
  <c r="T3405" i="4"/>
  <c r="S3408" i="4"/>
  <c r="S3411" i="4"/>
  <c r="S3414" i="4"/>
  <c r="S3417" i="4"/>
  <c r="V3419" i="4"/>
  <c r="V3422" i="4"/>
  <c r="V3425" i="4"/>
  <c r="V3428" i="4"/>
  <c r="V3431" i="4"/>
  <c r="V3434" i="4"/>
  <c r="U3437" i="4"/>
  <c r="U3440" i="4"/>
  <c r="T3443" i="4"/>
  <c r="T3446" i="4"/>
  <c r="S3449" i="4"/>
  <c r="S3452" i="4"/>
  <c r="V3457" i="4"/>
  <c r="V3460" i="4"/>
  <c r="U3463" i="4"/>
  <c r="U3466" i="4"/>
  <c r="U3469" i="4"/>
  <c r="U3472" i="4"/>
  <c r="T3475" i="4"/>
  <c r="T3478" i="4"/>
  <c r="S3481" i="4"/>
  <c r="S3484" i="4"/>
  <c r="S3487" i="4"/>
  <c r="S3490" i="4"/>
  <c r="V3492" i="4"/>
  <c r="V3495" i="4"/>
  <c r="U3498" i="4"/>
  <c r="U3501" i="4"/>
  <c r="T3504" i="4"/>
  <c r="T3507" i="4"/>
  <c r="S3510" i="4"/>
  <c r="S3513" i="4"/>
  <c r="V3515" i="4"/>
  <c r="V3518" i="4"/>
  <c r="V3521" i="4"/>
  <c r="V3524" i="4"/>
  <c r="U3527" i="4"/>
  <c r="U3530" i="4"/>
  <c r="T3533" i="4"/>
  <c r="T3536" i="4"/>
  <c r="T3539" i="4"/>
  <c r="T3542" i="4"/>
  <c r="T3545" i="4"/>
  <c r="T3548" i="4"/>
  <c r="T3551" i="4"/>
  <c r="T3554" i="4"/>
  <c r="T3557" i="4"/>
  <c r="T3560" i="4"/>
  <c r="T3563" i="4"/>
  <c r="T3566" i="4"/>
  <c r="T3569" i="4"/>
  <c r="T3572" i="4"/>
  <c r="T3575" i="4"/>
  <c r="T3578" i="4"/>
  <c r="T3581" i="4"/>
  <c r="T3584" i="4"/>
  <c r="T3587" i="4"/>
  <c r="T3590" i="4"/>
  <c r="S3593" i="4"/>
  <c r="S3596" i="4"/>
  <c r="S3599" i="4"/>
  <c r="S3602" i="4"/>
  <c r="S3605" i="4"/>
  <c r="S3608" i="4"/>
  <c r="S3611" i="4"/>
  <c r="S3614" i="4"/>
  <c r="S3617" i="4"/>
  <c r="S3620" i="4"/>
  <c r="S3623" i="4"/>
  <c r="S3626" i="4"/>
  <c r="S3629" i="4"/>
  <c r="S3632" i="4"/>
  <c r="S3635" i="4"/>
  <c r="S3638" i="4"/>
  <c r="V3643" i="4"/>
  <c r="V3646" i="4"/>
  <c r="V3649" i="4"/>
  <c r="V3652" i="4"/>
  <c r="V3655" i="4"/>
  <c r="V3658" i="4"/>
  <c r="U3661" i="4"/>
  <c r="U3664" i="4"/>
  <c r="U3667" i="4"/>
  <c r="U3670" i="4"/>
  <c r="U3673" i="4"/>
  <c r="U3676" i="4"/>
  <c r="T3679" i="4"/>
  <c r="T3682" i="4"/>
  <c r="S3685" i="4"/>
  <c r="S3688" i="4"/>
  <c r="S3691" i="4"/>
  <c r="S3694" i="4"/>
  <c r="S3697" i="4"/>
  <c r="S3700" i="4"/>
  <c r="S3703" i="4"/>
  <c r="S3706" i="4"/>
  <c r="S3709" i="4"/>
  <c r="S3712" i="4"/>
  <c r="V3717" i="4"/>
  <c r="V3720" i="4"/>
  <c r="V3723" i="4"/>
  <c r="U3726" i="4"/>
  <c r="U3729" i="4"/>
  <c r="U3732" i="4"/>
  <c r="U3735" i="4"/>
  <c r="T3738" i="4"/>
  <c r="T3741" i="4"/>
  <c r="T3744" i="4"/>
  <c r="T3747" i="4"/>
  <c r="T3750" i="4"/>
  <c r="T3753" i="4"/>
  <c r="T3250" i="4"/>
  <c r="S3256" i="4"/>
  <c r="V3258" i="4"/>
  <c r="V3261" i="4"/>
  <c r="V3264" i="4"/>
  <c r="V3267" i="4"/>
  <c r="U3270" i="4"/>
  <c r="U3273" i="4"/>
  <c r="T3276" i="4"/>
  <c r="T3279" i="4"/>
  <c r="T3282" i="4"/>
  <c r="T3285" i="4"/>
  <c r="T3288" i="4"/>
  <c r="T3291" i="4"/>
  <c r="S3294" i="4"/>
  <c r="S3297" i="4"/>
  <c r="S3300" i="4"/>
  <c r="S3303" i="4"/>
  <c r="V3305" i="4"/>
  <c r="V3308" i="4"/>
  <c r="U3311" i="4"/>
  <c r="U3314" i="4"/>
  <c r="U3317" i="4"/>
  <c r="U3320" i="4"/>
  <c r="T3323" i="4"/>
  <c r="T3326" i="4"/>
  <c r="S3329" i="4"/>
  <c r="S3332" i="4"/>
  <c r="S3335" i="4"/>
  <c r="S3338" i="4"/>
  <c r="S3341" i="4"/>
  <c r="S3344" i="4"/>
  <c r="V3349" i="4"/>
  <c r="U3352" i="4"/>
  <c r="U3355" i="4"/>
  <c r="U3358" i="4"/>
  <c r="U3361" i="4"/>
  <c r="U3364" i="4"/>
  <c r="T3367" i="4"/>
  <c r="T3370" i="4"/>
  <c r="T3373" i="4"/>
  <c r="T3376" i="4"/>
  <c r="T3379" i="4"/>
  <c r="S3382" i="4"/>
  <c r="V3384" i="4"/>
  <c r="V3387" i="4"/>
  <c r="V3390" i="4"/>
  <c r="V3393" i="4"/>
  <c r="V3396" i="4"/>
  <c r="V3399" i="4"/>
  <c r="U3402" i="4"/>
  <c r="U3405" i="4"/>
  <c r="T3408" i="4"/>
  <c r="T3411" i="4"/>
  <c r="T3414" i="4"/>
  <c r="T3417" i="4"/>
  <c r="S3420" i="4"/>
  <c r="S3423" i="4"/>
  <c r="S3426" i="4"/>
  <c r="S3429" i="4"/>
  <c r="S3432" i="4"/>
  <c r="S3435" i="4"/>
  <c r="V3437" i="4"/>
  <c r="V3440" i="4"/>
  <c r="U3443" i="4"/>
  <c r="U3446" i="4"/>
  <c r="T3449" i="4"/>
  <c r="T3452" i="4"/>
  <c r="S3455" i="4"/>
  <c r="S3458" i="4"/>
  <c r="V3463" i="4"/>
  <c r="V3466" i="4"/>
  <c r="V3469" i="4"/>
  <c r="V3472" i="4"/>
  <c r="U3475" i="4"/>
  <c r="U3478" i="4"/>
  <c r="T3481" i="4"/>
  <c r="T3484" i="4"/>
  <c r="T3487" i="4"/>
  <c r="T3490" i="4"/>
  <c r="S3493" i="4"/>
  <c r="S3496" i="4"/>
  <c r="V3498" i="4"/>
  <c r="V3501" i="4"/>
  <c r="U3504" i="4"/>
  <c r="U3507" i="4"/>
  <c r="T3510" i="4"/>
  <c r="T3513" i="4"/>
  <c r="S3516" i="4"/>
  <c r="S3519" i="4"/>
  <c r="S3522" i="4"/>
  <c r="S3525" i="4"/>
  <c r="V3527" i="4"/>
  <c r="V3530" i="4"/>
  <c r="U3533" i="4"/>
  <c r="U3536" i="4"/>
  <c r="U3539" i="4"/>
  <c r="U3542" i="4"/>
  <c r="U3545" i="4"/>
  <c r="U3548" i="4"/>
  <c r="U3551" i="4"/>
  <c r="U3554" i="4"/>
  <c r="U3557" i="4"/>
  <c r="U3560" i="4"/>
  <c r="U3563" i="4"/>
  <c r="U3566" i="4"/>
  <c r="U3569" i="4"/>
  <c r="U3572" i="4"/>
  <c r="U3575" i="4"/>
  <c r="U3578" i="4"/>
  <c r="U3581" i="4"/>
  <c r="U3584" i="4"/>
  <c r="U3587" i="4"/>
  <c r="U3590" i="4"/>
  <c r="T3593" i="4"/>
  <c r="T3596" i="4"/>
  <c r="T3599" i="4"/>
  <c r="T3602" i="4"/>
  <c r="T3605" i="4"/>
  <c r="T3608" i="4"/>
  <c r="T3611" i="4"/>
  <c r="T3614" i="4"/>
  <c r="T3617" i="4"/>
  <c r="T3620" i="4"/>
  <c r="T3623" i="4"/>
  <c r="T3626" i="4"/>
  <c r="T3629" i="4"/>
  <c r="T3632" i="4"/>
  <c r="T3635" i="4"/>
  <c r="T3638" i="4"/>
  <c r="S3641" i="4"/>
  <c r="S3644" i="4"/>
  <c r="S3647" i="4"/>
  <c r="S3650" i="4"/>
  <c r="S3653" i="4"/>
  <c r="S3656" i="4"/>
  <c r="V3661" i="4"/>
  <c r="V3664" i="4"/>
  <c r="V3667" i="4"/>
  <c r="V3670" i="4"/>
  <c r="V3673" i="4"/>
  <c r="V3676" i="4"/>
  <c r="U3679" i="4"/>
  <c r="U3682" i="4"/>
  <c r="T3685" i="4"/>
  <c r="T3688" i="4"/>
  <c r="T3691" i="4"/>
  <c r="T3694" i="4"/>
  <c r="T3697" i="4"/>
  <c r="T3700" i="4"/>
  <c r="T3703" i="4"/>
  <c r="T3706" i="4"/>
  <c r="T3709" i="4"/>
  <c r="T3712" i="4"/>
  <c r="S3715" i="4"/>
  <c r="S3718" i="4"/>
  <c r="S3721" i="4"/>
  <c r="S3724" i="4"/>
  <c r="V3726" i="4"/>
  <c r="V3729" i="4"/>
  <c r="V3732" i="4"/>
  <c r="V3735" i="4"/>
  <c r="U3738" i="4"/>
  <c r="U3741" i="4"/>
  <c r="U3744" i="4"/>
  <c r="U3747" i="4"/>
  <c r="U3750" i="4"/>
  <c r="U3753" i="4"/>
  <c r="V3250" i="4"/>
  <c r="T3256" i="4"/>
  <c r="S3259" i="4"/>
  <c r="S3262" i="4"/>
  <c r="S3265" i="4"/>
  <c r="S3268" i="4"/>
  <c r="V3270" i="4"/>
  <c r="V3273" i="4"/>
  <c r="U3276" i="4"/>
  <c r="U3279" i="4"/>
  <c r="U3282" i="4"/>
  <c r="U3285" i="4"/>
  <c r="U3288" i="4"/>
  <c r="U3291" i="4"/>
  <c r="T3294" i="4"/>
  <c r="T3297" i="4"/>
  <c r="T3300" i="4"/>
  <c r="T3303" i="4"/>
  <c r="S3306" i="4"/>
  <c r="S3309" i="4"/>
  <c r="V3311" i="4"/>
  <c r="V3314" i="4"/>
  <c r="V3317" i="4"/>
  <c r="V3320" i="4"/>
  <c r="U3323" i="4"/>
  <c r="U3326" i="4"/>
  <c r="T3329" i="4"/>
  <c r="T3332" i="4"/>
  <c r="T3335" i="4"/>
  <c r="T3338" i="4"/>
  <c r="T3341" i="4"/>
  <c r="T3344" i="4"/>
  <c r="S3347" i="4"/>
  <c r="S3350" i="4"/>
  <c r="V3352" i="4"/>
  <c r="V3355" i="4"/>
  <c r="V3358" i="4"/>
  <c r="V3361" i="4"/>
  <c r="V3364" i="4"/>
  <c r="U3367" i="4"/>
  <c r="U3370" i="4"/>
  <c r="U3373" i="4"/>
  <c r="U3376" i="4"/>
  <c r="U3379" i="4"/>
  <c r="T3382" i="4"/>
  <c r="S3385" i="4"/>
  <c r="S3388" i="4"/>
  <c r="S3391" i="4"/>
  <c r="S3394" i="4"/>
  <c r="S3397" i="4"/>
  <c r="S3400" i="4"/>
  <c r="V3402" i="4"/>
  <c r="V3405" i="4"/>
  <c r="U3408" i="4"/>
  <c r="U3411" i="4"/>
  <c r="U3414" i="4"/>
  <c r="U3417" i="4"/>
  <c r="T3420" i="4"/>
  <c r="T3423" i="4"/>
  <c r="T3426" i="4"/>
  <c r="T3429" i="4"/>
  <c r="T3432" i="4"/>
  <c r="T3435" i="4"/>
  <c r="S3438" i="4"/>
  <c r="S3441" i="4"/>
  <c r="V3443" i="4"/>
  <c r="V3446" i="4"/>
  <c r="U3449" i="4"/>
  <c r="U3452" i="4"/>
  <c r="T3455" i="4"/>
  <c r="T3458" i="4"/>
  <c r="S3461" i="4"/>
  <c r="S3464" i="4"/>
  <c r="S3467" i="4"/>
  <c r="S3470" i="4"/>
  <c r="V3475" i="4"/>
  <c r="V3478" i="4"/>
  <c r="U3481" i="4"/>
  <c r="U3484" i="4"/>
  <c r="U3487" i="4"/>
  <c r="U3490" i="4"/>
  <c r="T3493" i="4"/>
  <c r="T3496" i="4"/>
  <c r="S3499" i="4"/>
  <c r="S3502" i="4"/>
  <c r="V3504" i="4"/>
  <c r="V3507" i="4"/>
  <c r="U3510" i="4"/>
  <c r="U3513" i="4"/>
  <c r="T3516" i="4"/>
  <c r="T3519" i="4"/>
  <c r="T3522" i="4"/>
  <c r="T3525" i="4"/>
  <c r="S3528" i="4"/>
  <c r="S3531" i="4"/>
  <c r="V3533" i="4"/>
  <c r="V3536" i="4"/>
  <c r="V3539" i="4"/>
  <c r="V3542" i="4"/>
  <c r="V3545" i="4"/>
  <c r="V3548" i="4"/>
  <c r="V3551" i="4"/>
  <c r="V3554" i="4"/>
  <c r="V3557" i="4"/>
  <c r="V3560" i="4"/>
  <c r="V3563" i="4"/>
  <c r="V3566" i="4"/>
  <c r="V3569" i="4"/>
  <c r="V3572" i="4"/>
  <c r="V3575" i="4"/>
  <c r="V3578" i="4"/>
  <c r="V3581" i="4"/>
  <c r="V3584" i="4"/>
  <c r="V3587" i="4"/>
  <c r="V3590" i="4"/>
  <c r="U3593" i="4"/>
  <c r="U3596" i="4"/>
  <c r="U3599" i="4"/>
  <c r="U3602" i="4"/>
  <c r="U3605" i="4"/>
  <c r="U3608" i="4"/>
  <c r="U3611" i="4"/>
  <c r="U3614" i="4"/>
  <c r="U3617" i="4"/>
  <c r="U3620" i="4"/>
  <c r="U3623" i="4"/>
  <c r="U3626" i="4"/>
  <c r="U3629" i="4"/>
  <c r="U3632" i="4"/>
  <c r="U3635" i="4"/>
  <c r="U3638" i="4"/>
  <c r="T3641" i="4"/>
  <c r="T3644" i="4"/>
  <c r="T3647" i="4"/>
  <c r="T3650" i="4"/>
  <c r="T3653" i="4"/>
  <c r="T3656" i="4"/>
  <c r="S3659" i="4"/>
  <c r="S3662" i="4"/>
  <c r="S3665" i="4"/>
  <c r="S3668" i="4"/>
  <c r="S3671" i="4"/>
  <c r="S3674" i="4"/>
  <c r="V3679" i="4"/>
  <c r="V3682" i="4"/>
  <c r="U3685" i="4"/>
  <c r="U3688" i="4"/>
  <c r="U3691" i="4"/>
  <c r="U3694" i="4"/>
  <c r="U3697" i="4"/>
  <c r="U3700" i="4"/>
  <c r="U3703" i="4"/>
  <c r="U3706" i="4"/>
  <c r="U3709" i="4"/>
  <c r="U3712" i="4"/>
  <c r="T3715" i="4"/>
  <c r="T3718" i="4"/>
  <c r="T3721" i="4"/>
  <c r="T3724" i="4"/>
  <c r="S3727" i="4"/>
  <c r="S3730" i="4"/>
  <c r="S3733" i="4"/>
  <c r="S3736" i="4"/>
  <c r="V3738" i="4"/>
  <c r="V3741" i="4"/>
  <c r="V3744" i="4"/>
  <c r="V3747" i="4"/>
  <c r="V3750" i="4"/>
  <c r="U3251" i="4"/>
  <c r="U3256" i="4"/>
  <c r="T3259" i="4"/>
  <c r="T3262" i="4"/>
  <c r="T3265" i="4"/>
  <c r="T3268" i="4"/>
  <c r="S3271" i="4"/>
  <c r="S3274" i="4"/>
  <c r="V3276" i="4"/>
  <c r="V3279" i="4"/>
  <c r="V3282" i="4"/>
  <c r="V3285" i="4"/>
  <c r="V3288" i="4"/>
  <c r="V3291" i="4"/>
  <c r="U3294" i="4"/>
  <c r="U3297" i="4"/>
  <c r="U3300" i="4"/>
  <c r="U3303" i="4"/>
  <c r="T3306" i="4"/>
  <c r="T3309" i="4"/>
  <c r="S3312" i="4"/>
  <c r="S3315" i="4"/>
  <c r="S3318" i="4"/>
  <c r="S3321" i="4"/>
  <c r="V3323" i="4"/>
  <c r="V3326" i="4"/>
  <c r="U3329" i="4"/>
  <c r="U3332" i="4"/>
  <c r="U3335" i="4"/>
  <c r="U3338" i="4"/>
  <c r="U3341" i="4"/>
  <c r="U3344" i="4"/>
  <c r="T3347" i="4"/>
  <c r="T3350" i="4"/>
  <c r="S3353" i="4"/>
  <c r="S3356" i="4"/>
  <c r="S3359" i="4"/>
  <c r="S3362" i="4"/>
  <c r="V3367" i="4"/>
  <c r="V3370" i="4"/>
  <c r="V3373" i="4"/>
  <c r="V3376" i="4"/>
  <c r="V3379" i="4"/>
  <c r="U3382" i="4"/>
  <c r="T3385" i="4"/>
  <c r="T3388" i="4"/>
  <c r="T3391" i="4"/>
  <c r="T3394" i="4"/>
  <c r="T3397" i="4"/>
  <c r="T3400" i="4"/>
  <c r="S3403" i="4"/>
  <c r="S3406" i="4"/>
  <c r="V3408" i="4"/>
  <c r="V3411" i="4"/>
  <c r="V3414" i="4"/>
  <c r="V3417" i="4"/>
  <c r="U3420" i="4"/>
  <c r="U3423" i="4"/>
  <c r="U3426" i="4"/>
  <c r="U3429" i="4"/>
  <c r="U3432" i="4"/>
  <c r="U3435" i="4"/>
  <c r="T3438" i="4"/>
  <c r="T3441" i="4"/>
  <c r="S3444" i="4"/>
  <c r="S3447" i="4"/>
  <c r="V3449" i="4"/>
  <c r="V3452" i="4"/>
  <c r="U3455" i="4"/>
  <c r="U3458" i="4"/>
  <c r="T3461" i="4"/>
  <c r="T3464" i="4"/>
  <c r="T3467" i="4"/>
  <c r="T3470" i="4"/>
  <c r="S3473" i="4"/>
  <c r="S3476" i="4"/>
  <c r="V3481" i="4"/>
  <c r="V3484" i="4"/>
  <c r="V3487" i="4"/>
  <c r="V3490" i="4"/>
  <c r="U3493" i="4"/>
  <c r="U3496" i="4"/>
  <c r="T3499" i="4"/>
  <c r="T3502" i="4"/>
  <c r="S3505" i="4"/>
  <c r="S3508" i="4"/>
  <c r="V3510" i="4"/>
  <c r="V3513" i="4"/>
  <c r="U3516" i="4"/>
  <c r="U3519" i="4"/>
  <c r="U3522" i="4"/>
  <c r="U3525" i="4"/>
  <c r="T3528" i="4"/>
  <c r="T3531" i="4"/>
  <c r="S3534" i="4"/>
  <c r="S3537" i="4"/>
  <c r="S3540" i="4"/>
  <c r="S3543" i="4"/>
  <c r="S3546" i="4"/>
  <c r="S3549" i="4"/>
  <c r="S3552" i="4"/>
  <c r="S3555" i="4"/>
  <c r="S3558" i="4"/>
  <c r="S3561" i="4"/>
  <c r="S3564" i="4"/>
  <c r="S3567" i="4"/>
  <c r="S3570" i="4"/>
  <c r="S3573" i="4"/>
  <c r="S3576" i="4"/>
  <c r="S3579" i="4"/>
  <c r="S3582" i="4"/>
  <c r="S3585" i="4"/>
  <c r="S3588" i="4"/>
  <c r="S3591" i="4"/>
  <c r="V3593" i="4"/>
  <c r="V3596" i="4"/>
  <c r="V3599" i="4"/>
  <c r="V3602" i="4"/>
  <c r="V3605" i="4"/>
  <c r="V3608" i="4"/>
  <c r="V3611" i="4"/>
  <c r="V3614" i="4"/>
  <c r="V3617" i="4"/>
  <c r="V3620" i="4"/>
  <c r="V3623" i="4"/>
  <c r="V3626" i="4"/>
  <c r="V3629" i="4"/>
  <c r="V3632" i="4"/>
  <c r="V3635" i="4"/>
  <c r="V3638" i="4"/>
  <c r="U3641" i="4"/>
  <c r="U3644" i="4"/>
  <c r="U3647" i="4"/>
  <c r="U3650" i="4"/>
  <c r="U3653" i="4"/>
  <c r="U3656" i="4"/>
  <c r="T3659" i="4"/>
  <c r="T3662" i="4"/>
  <c r="T3665" i="4"/>
  <c r="T3668" i="4"/>
  <c r="T3671" i="4"/>
  <c r="T3674" i="4"/>
  <c r="S3677" i="4"/>
  <c r="S3680" i="4"/>
  <c r="V3685" i="4"/>
  <c r="V3688" i="4"/>
  <c r="V3691" i="4"/>
  <c r="V3694" i="4"/>
  <c r="V3697" i="4"/>
  <c r="V3700" i="4"/>
  <c r="V3703" i="4"/>
  <c r="V3706" i="4"/>
  <c r="V3709" i="4"/>
  <c r="V3712" i="4"/>
  <c r="U3715" i="4"/>
  <c r="U3718" i="4"/>
  <c r="U3721" i="4"/>
  <c r="U3724" i="4"/>
  <c r="T3727" i="4"/>
  <c r="T3730" i="4"/>
  <c r="T3733" i="4"/>
  <c r="T3736" i="4"/>
  <c r="S3739" i="4"/>
  <c r="S3742" i="4"/>
  <c r="S3745" i="4"/>
  <c r="S3748" i="4"/>
  <c r="S3751" i="4"/>
  <c r="S3754" i="4"/>
  <c r="S3756" i="4"/>
  <c r="S3759" i="4"/>
  <c r="S3762" i="4"/>
  <c r="S3765" i="4"/>
  <c r="V3767" i="4"/>
  <c r="V3770" i="4"/>
  <c r="U3773" i="4"/>
  <c r="U3776" i="4"/>
  <c r="U3779" i="4"/>
  <c r="U3782" i="4"/>
  <c r="U3785" i="4"/>
  <c r="U3788" i="4"/>
  <c r="U3791" i="4"/>
  <c r="U3794" i="4"/>
  <c r="T3797" i="4"/>
  <c r="T3800" i="4"/>
  <c r="T3803" i="4"/>
  <c r="T3806" i="4"/>
  <c r="S3809" i="4"/>
  <c r="S3812" i="4"/>
  <c r="S3815" i="4"/>
  <c r="S3818" i="4"/>
  <c r="V3823" i="4"/>
  <c r="V3826" i="4"/>
  <c r="V3829" i="4"/>
  <c r="V3832" i="4"/>
  <c r="V3835" i="4"/>
  <c r="V3838" i="4"/>
  <c r="U3841" i="4"/>
  <c r="U3844" i="4"/>
  <c r="T3847" i="4"/>
  <c r="T3850" i="4"/>
  <c r="S3853" i="4"/>
  <c r="S3856" i="4"/>
  <c r="V3858" i="4"/>
  <c r="V3861" i="4"/>
  <c r="V3864" i="4"/>
  <c r="V3867" i="4"/>
  <c r="U3870" i="4"/>
  <c r="U3873" i="4"/>
  <c r="U3876" i="4"/>
  <c r="U3879" i="4"/>
  <c r="T3882" i="4"/>
  <c r="T3885" i="4"/>
  <c r="T3888" i="4"/>
  <c r="T3891" i="4"/>
  <c r="T3894" i="4"/>
  <c r="T3897" i="4"/>
  <c r="T3900" i="4"/>
  <c r="T3903" i="4"/>
  <c r="T3906" i="4"/>
  <c r="T3909" i="4"/>
  <c r="T3912" i="4"/>
  <c r="T3915" i="4"/>
  <c r="T3918" i="4"/>
  <c r="T3921" i="4"/>
  <c r="T3924" i="4"/>
  <c r="T3927" i="4"/>
  <c r="T3930" i="4"/>
  <c r="T3933" i="4"/>
  <c r="T3936" i="4"/>
  <c r="T3939" i="4"/>
  <c r="S3942" i="4"/>
  <c r="S3945" i="4"/>
  <c r="V3950" i="4"/>
  <c r="U3953" i="4"/>
  <c r="U3956" i="4"/>
  <c r="U3959" i="4"/>
  <c r="U3962" i="4"/>
  <c r="U3965" i="4"/>
  <c r="U3968" i="4"/>
  <c r="U3971" i="4"/>
  <c r="U3974" i="4"/>
  <c r="U3977" i="4"/>
  <c r="U3980" i="4"/>
  <c r="U3983" i="4"/>
  <c r="U3986" i="4"/>
  <c r="U3989" i="4"/>
  <c r="U3992" i="4"/>
  <c r="U3995" i="4"/>
  <c r="U3998" i="4"/>
  <c r="T4001" i="4"/>
  <c r="T4004" i="4"/>
  <c r="T4007" i="4"/>
  <c r="T4010" i="4"/>
  <c r="S4013" i="4"/>
  <c r="S4016" i="4"/>
  <c r="S4019" i="4"/>
  <c r="S4022" i="4"/>
  <c r="V4027" i="4"/>
  <c r="V4030" i="4"/>
  <c r="V4033" i="4"/>
  <c r="V4036" i="4"/>
  <c r="U4039" i="4"/>
  <c r="U4042" i="4"/>
  <c r="U4045" i="4"/>
  <c r="U4048" i="4"/>
  <c r="T4051" i="4"/>
  <c r="T4054" i="4"/>
  <c r="T4057" i="4"/>
  <c r="T3756" i="4"/>
  <c r="T3759" i="4"/>
  <c r="T3762" i="4"/>
  <c r="T3765" i="4"/>
  <c r="S3768" i="4"/>
  <c r="S3771" i="4"/>
  <c r="V3773" i="4"/>
  <c r="V3776" i="4"/>
  <c r="V3779" i="4"/>
  <c r="V3782" i="4"/>
  <c r="V3785" i="4"/>
  <c r="V3788" i="4"/>
  <c r="V3791" i="4"/>
  <c r="V3794" i="4"/>
  <c r="U3797" i="4"/>
  <c r="U3800" i="4"/>
  <c r="U3803" i="4"/>
  <c r="U3806" i="4"/>
  <c r="T3809" i="4"/>
  <c r="T3812" i="4"/>
  <c r="T3815" i="4"/>
  <c r="T3818" i="4"/>
  <c r="S3821" i="4"/>
  <c r="S3824" i="4"/>
  <c r="S3827" i="4"/>
  <c r="S3830" i="4"/>
  <c r="S3833" i="4"/>
  <c r="S3836" i="4"/>
  <c r="V3841" i="4"/>
  <c r="V3844" i="4"/>
  <c r="U3847" i="4"/>
  <c r="U3850" i="4"/>
  <c r="T3853" i="4"/>
  <c r="T3856" i="4"/>
  <c r="S3859" i="4"/>
  <c r="S3862" i="4"/>
  <c r="S3865" i="4"/>
  <c r="S3868" i="4"/>
  <c r="V3870" i="4"/>
  <c r="V3873" i="4"/>
  <c r="V3876" i="4"/>
  <c r="V3879" i="4"/>
  <c r="U3882" i="4"/>
  <c r="U3885" i="4"/>
  <c r="U3888" i="4"/>
  <c r="U3891" i="4"/>
  <c r="U3894" i="4"/>
  <c r="U3897" i="4"/>
  <c r="U3900" i="4"/>
  <c r="U3903" i="4"/>
  <c r="U3906" i="4"/>
  <c r="U3909" i="4"/>
  <c r="U3912" i="4"/>
  <c r="U3915" i="4"/>
  <c r="U3918" i="4"/>
  <c r="U3921" i="4"/>
  <c r="U3924" i="4"/>
  <c r="U3927" i="4"/>
  <c r="U3930" i="4"/>
  <c r="U3933" i="4"/>
  <c r="U3936" i="4"/>
  <c r="U3939" i="4"/>
  <c r="T3942" i="4"/>
  <c r="T3945" i="4"/>
  <c r="S3948" i="4"/>
  <c r="S3951" i="4"/>
  <c r="V3953" i="4"/>
  <c r="V3956" i="4"/>
  <c r="V3959" i="4"/>
  <c r="V3962" i="4"/>
  <c r="V3965" i="4"/>
  <c r="V3968" i="4"/>
  <c r="V3971" i="4"/>
  <c r="V3974" i="4"/>
  <c r="V3977" i="4"/>
  <c r="V3980" i="4"/>
  <c r="V3983" i="4"/>
  <c r="V3986" i="4"/>
  <c r="V3989" i="4"/>
  <c r="V3992" i="4"/>
  <c r="V3995" i="4"/>
  <c r="V3998" i="4"/>
  <c r="U4001" i="4"/>
  <c r="U4004" i="4"/>
  <c r="U4007" i="4"/>
  <c r="U4010" i="4"/>
  <c r="T4013" i="4"/>
  <c r="T4016" i="4"/>
  <c r="T4019" i="4"/>
  <c r="T4022" i="4"/>
  <c r="S4025" i="4"/>
  <c r="S4028" i="4"/>
  <c r="S4031" i="4"/>
  <c r="S4034" i="4"/>
  <c r="V4039" i="4"/>
  <c r="V4042" i="4"/>
  <c r="V4045" i="4"/>
  <c r="V4048" i="4"/>
  <c r="U4051" i="4"/>
  <c r="U4054" i="4"/>
  <c r="U4057" i="4"/>
  <c r="U3756" i="4"/>
  <c r="U3759" i="4"/>
  <c r="U3762" i="4"/>
  <c r="U3765" i="4"/>
  <c r="T3768" i="4"/>
  <c r="T3771" i="4"/>
  <c r="S3774" i="4"/>
  <c r="S3777" i="4"/>
  <c r="S3780" i="4"/>
  <c r="S3783" i="4"/>
  <c r="S3786" i="4"/>
  <c r="S3789" i="4"/>
  <c r="S3792" i="4"/>
  <c r="S3795" i="4"/>
  <c r="V3797" i="4"/>
  <c r="V3800" i="4"/>
  <c r="V3803" i="4"/>
  <c r="V3806" i="4"/>
  <c r="U3809" i="4"/>
  <c r="U3812" i="4"/>
  <c r="U3815" i="4"/>
  <c r="U3818" i="4"/>
  <c r="T3821" i="4"/>
  <c r="T3824" i="4"/>
  <c r="T3827" i="4"/>
  <c r="T3830" i="4"/>
  <c r="T3833" i="4"/>
  <c r="T3836" i="4"/>
  <c r="S3839" i="4"/>
  <c r="S3842" i="4"/>
  <c r="V3847" i="4"/>
  <c r="V3850" i="4"/>
  <c r="U3853" i="4"/>
  <c r="U3856" i="4"/>
  <c r="T3859" i="4"/>
  <c r="T3862" i="4"/>
  <c r="T3865" i="4"/>
  <c r="T3868" i="4"/>
  <c r="S3871" i="4"/>
  <c r="S3874" i="4"/>
  <c r="S3877" i="4"/>
  <c r="S3880" i="4"/>
  <c r="V3882" i="4"/>
  <c r="V3885" i="4"/>
  <c r="V3888" i="4"/>
  <c r="V3891" i="4"/>
  <c r="V3894" i="4"/>
  <c r="V3897" i="4"/>
  <c r="V3900" i="4"/>
  <c r="V3903" i="4"/>
  <c r="V3906" i="4"/>
  <c r="V3909" i="4"/>
  <c r="V3912" i="4"/>
  <c r="V3915" i="4"/>
  <c r="V3918" i="4"/>
  <c r="V3921" i="4"/>
  <c r="V3924" i="4"/>
  <c r="V3927" i="4"/>
  <c r="V3930" i="4"/>
  <c r="V3933" i="4"/>
  <c r="V3936" i="4"/>
  <c r="V3939" i="4"/>
  <c r="U3942" i="4"/>
  <c r="U3945" i="4"/>
  <c r="T3948" i="4"/>
  <c r="T3951" i="4"/>
  <c r="S3954" i="4"/>
  <c r="S3957" i="4"/>
  <c r="S3960" i="4"/>
  <c r="S3963" i="4"/>
  <c r="S3966" i="4"/>
  <c r="S3969" i="4"/>
  <c r="S3972" i="4"/>
  <c r="S3975" i="4"/>
  <c r="S3978" i="4"/>
  <c r="S3981" i="4"/>
  <c r="S3984" i="4"/>
  <c r="S3987" i="4"/>
  <c r="S3990" i="4"/>
  <c r="S3993" i="4"/>
  <c r="S3996" i="4"/>
  <c r="S3999" i="4"/>
  <c r="V4001" i="4"/>
  <c r="V4004" i="4"/>
  <c r="V4007" i="4"/>
  <c r="V4010" i="4"/>
  <c r="U4013" i="4"/>
  <c r="U4016" i="4"/>
  <c r="U4019" i="4"/>
  <c r="U4022" i="4"/>
  <c r="T4025" i="4"/>
  <c r="T4028" i="4"/>
  <c r="T4031" i="4"/>
  <c r="T4034" i="4"/>
  <c r="S4037" i="4"/>
  <c r="S4040" i="4"/>
  <c r="S4043" i="4"/>
  <c r="S4046" i="4"/>
  <c r="V4051" i="4"/>
  <c r="V4054" i="4"/>
  <c r="V4057" i="4"/>
  <c r="V3756" i="4"/>
  <c r="V3759" i="4"/>
  <c r="V3762" i="4"/>
  <c r="V3765" i="4"/>
  <c r="U3768" i="4"/>
  <c r="U3771" i="4"/>
  <c r="T3774" i="4"/>
  <c r="T3777" i="4"/>
  <c r="T3780" i="4"/>
  <c r="T3783" i="4"/>
  <c r="T3786" i="4"/>
  <c r="T3789" i="4"/>
  <c r="T3792" i="4"/>
  <c r="T3795" i="4"/>
  <c r="S3798" i="4"/>
  <c r="S3801" i="4"/>
  <c r="S3804" i="4"/>
  <c r="S3807" i="4"/>
  <c r="V3809" i="4"/>
  <c r="V3812" i="4"/>
  <c r="V3815" i="4"/>
  <c r="V3818" i="4"/>
  <c r="U3821" i="4"/>
  <c r="U3824" i="4"/>
  <c r="U3827" i="4"/>
  <c r="U3830" i="4"/>
  <c r="U3833" i="4"/>
  <c r="U3836" i="4"/>
  <c r="T3839" i="4"/>
  <c r="T3842" i="4"/>
  <c r="S3845" i="4"/>
  <c r="S3848" i="4"/>
  <c r="V3853" i="4"/>
  <c r="V3856" i="4"/>
  <c r="U3859" i="4"/>
  <c r="U3862" i="4"/>
  <c r="U3865" i="4"/>
  <c r="U3868" i="4"/>
  <c r="T3871" i="4"/>
  <c r="T3874" i="4"/>
  <c r="T3877" i="4"/>
  <c r="T3880" i="4"/>
  <c r="S3883" i="4"/>
  <c r="S3886" i="4"/>
  <c r="S3889" i="4"/>
  <c r="S3892" i="4"/>
  <c r="S3895" i="4"/>
  <c r="S3898" i="4"/>
  <c r="S3901" i="4"/>
  <c r="S3904" i="4"/>
  <c r="S3907" i="4"/>
  <c r="S3910" i="4"/>
  <c r="S3913" i="4"/>
  <c r="S3916" i="4"/>
  <c r="S3919" i="4"/>
  <c r="S3922" i="4"/>
  <c r="S3925" i="4"/>
  <c r="S3928" i="4"/>
  <c r="S3931" i="4"/>
  <c r="S3934" i="4"/>
  <c r="S3937" i="4"/>
  <c r="S3940" i="4"/>
  <c r="V3942" i="4"/>
  <c r="V3945" i="4"/>
  <c r="U3948" i="4"/>
  <c r="U3951" i="4"/>
  <c r="T3954" i="4"/>
  <c r="T3957" i="4"/>
  <c r="T3960" i="4"/>
  <c r="T3963" i="4"/>
  <c r="T3966" i="4"/>
  <c r="T3969" i="4"/>
  <c r="T3972" i="4"/>
  <c r="T3975" i="4"/>
  <c r="T3978" i="4"/>
  <c r="T3981" i="4"/>
  <c r="T3984" i="4"/>
  <c r="T3987" i="4"/>
  <c r="T3990" i="4"/>
  <c r="T3993" i="4"/>
  <c r="T3996" i="4"/>
  <c r="T3999" i="4"/>
  <c r="S4002" i="4"/>
  <c r="S4005" i="4"/>
  <c r="S4008" i="4"/>
  <c r="S4011" i="4"/>
  <c r="V4013" i="4"/>
  <c r="V4016" i="4"/>
  <c r="V4019" i="4"/>
  <c r="V4022" i="4"/>
  <c r="U4025" i="4"/>
  <c r="U4028" i="4"/>
  <c r="U4031" i="4"/>
  <c r="U4034" i="4"/>
  <c r="T4037" i="4"/>
  <c r="T4040" i="4"/>
  <c r="T4043" i="4"/>
  <c r="T4046" i="4"/>
  <c r="S4049" i="4"/>
  <c r="S4052" i="4"/>
  <c r="S4055" i="4"/>
  <c r="V3753" i="4"/>
  <c r="S3757" i="4"/>
  <c r="S3760" i="4"/>
  <c r="S3763" i="4"/>
  <c r="S3766" i="4"/>
  <c r="V3768" i="4"/>
  <c r="V3771" i="4"/>
  <c r="U3774" i="4"/>
  <c r="U3777" i="4"/>
  <c r="U3780" i="4"/>
  <c r="U3783" i="4"/>
  <c r="U3786" i="4"/>
  <c r="U3789" i="4"/>
  <c r="U3792" i="4"/>
  <c r="U3795" i="4"/>
  <c r="T3798" i="4"/>
  <c r="T3801" i="4"/>
  <c r="T3804" i="4"/>
  <c r="T3807" i="4"/>
  <c r="S3810" i="4"/>
  <c r="S3813" i="4"/>
  <c r="S3816" i="4"/>
  <c r="S3819" i="4"/>
  <c r="V3821" i="4"/>
  <c r="V3824" i="4"/>
  <c r="V3827" i="4"/>
  <c r="V3830" i="4"/>
  <c r="V3833" i="4"/>
  <c r="V3836" i="4"/>
  <c r="U3839" i="4"/>
  <c r="U3842" i="4"/>
  <c r="T3845" i="4"/>
  <c r="T3848" i="4"/>
  <c r="S3851" i="4"/>
  <c r="S3854" i="4"/>
  <c r="V3859" i="4"/>
  <c r="V3862" i="4"/>
  <c r="V3865" i="4"/>
  <c r="V3868" i="4"/>
  <c r="U3871" i="4"/>
  <c r="U3874" i="4"/>
  <c r="U3877" i="4"/>
  <c r="U3880" i="4"/>
  <c r="T3883" i="4"/>
  <c r="T3886" i="4"/>
  <c r="T3889" i="4"/>
  <c r="T3892" i="4"/>
  <c r="T3895" i="4"/>
  <c r="T3898" i="4"/>
  <c r="T3901" i="4"/>
  <c r="T3904" i="4"/>
  <c r="T3907" i="4"/>
  <c r="T3910" i="4"/>
  <c r="T3913" i="4"/>
  <c r="T3916" i="4"/>
  <c r="T3919" i="4"/>
  <c r="T3922" i="4"/>
  <c r="T3925" i="4"/>
  <c r="T3928" i="4"/>
  <c r="T3931" i="4"/>
  <c r="T3934" i="4"/>
  <c r="T3937" i="4"/>
  <c r="T3940" i="4"/>
  <c r="S3943" i="4"/>
  <c r="S3946" i="4"/>
  <c r="V3948" i="4"/>
  <c r="V3951" i="4"/>
  <c r="U3954" i="4"/>
  <c r="U3957" i="4"/>
  <c r="U3960" i="4"/>
  <c r="U3963" i="4"/>
  <c r="U3966" i="4"/>
  <c r="U3969" i="4"/>
  <c r="U3972" i="4"/>
  <c r="U3975" i="4"/>
  <c r="U3978" i="4"/>
  <c r="U3981" i="4"/>
  <c r="U3984" i="4"/>
  <c r="U3987" i="4"/>
  <c r="U3990" i="4"/>
  <c r="U3993" i="4"/>
  <c r="U3996" i="4"/>
  <c r="U3999" i="4"/>
  <c r="T4002" i="4"/>
  <c r="T4005" i="4"/>
  <c r="T4008" i="4"/>
  <c r="T4011" i="4"/>
  <c r="S4014" i="4"/>
  <c r="S4017" i="4"/>
  <c r="S4020" i="4"/>
  <c r="S4023" i="4"/>
  <c r="V4025" i="4"/>
  <c r="V4028" i="4"/>
  <c r="V4031" i="4"/>
  <c r="V4034" i="4"/>
  <c r="U4037" i="4"/>
  <c r="U4040" i="4"/>
  <c r="U4043" i="4"/>
  <c r="U4046" i="4"/>
  <c r="T4049" i="4"/>
  <c r="T4052" i="4"/>
  <c r="T4055" i="4"/>
  <c r="T3754" i="4"/>
  <c r="T3757" i="4"/>
  <c r="T3760" i="4"/>
  <c r="T3763" i="4"/>
  <c r="T3766" i="4"/>
  <c r="S3769" i="4"/>
  <c r="S3772" i="4"/>
  <c r="V3774" i="4"/>
  <c r="V3777" i="4"/>
  <c r="V3780" i="4"/>
  <c r="V3783" i="4"/>
  <c r="V3786" i="4"/>
  <c r="V3789" i="4"/>
  <c r="V3792" i="4"/>
  <c r="V3795" i="4"/>
  <c r="U3798" i="4"/>
  <c r="U3801" i="4"/>
  <c r="U3804" i="4"/>
  <c r="U3807" i="4"/>
  <c r="T3810" i="4"/>
  <c r="T3813" i="4"/>
  <c r="T3816" i="4"/>
  <c r="T3819" i="4"/>
  <c r="S3822" i="4"/>
  <c r="S3825" i="4"/>
  <c r="S3828" i="4"/>
  <c r="S3831" i="4"/>
  <c r="S3834" i="4"/>
  <c r="S3837" i="4"/>
  <c r="V3839" i="4"/>
  <c r="V3842" i="4"/>
  <c r="U3845" i="4"/>
  <c r="U3848" i="4"/>
  <c r="T3851" i="4"/>
  <c r="T3854" i="4"/>
  <c r="S3857" i="4"/>
  <c r="S3860" i="4"/>
  <c r="S3863" i="4"/>
  <c r="S3866" i="4"/>
  <c r="V3871" i="4"/>
  <c r="V3874" i="4"/>
  <c r="V3877" i="4"/>
  <c r="V3880" i="4"/>
  <c r="U3883" i="4"/>
  <c r="U3886" i="4"/>
  <c r="U3889" i="4"/>
  <c r="U3892" i="4"/>
  <c r="U3895" i="4"/>
  <c r="U3898" i="4"/>
  <c r="U3901" i="4"/>
  <c r="U3904" i="4"/>
  <c r="U3907" i="4"/>
  <c r="U3910" i="4"/>
  <c r="U3913" i="4"/>
  <c r="U3916" i="4"/>
  <c r="U3919" i="4"/>
  <c r="U3922" i="4"/>
  <c r="U3925" i="4"/>
  <c r="U3928" i="4"/>
  <c r="U3931" i="4"/>
  <c r="U3934" i="4"/>
  <c r="U3937" i="4"/>
  <c r="U3940" i="4"/>
  <c r="T3943" i="4"/>
  <c r="T3946" i="4"/>
  <c r="S3949" i="4"/>
  <c r="S3952" i="4"/>
  <c r="V3954" i="4"/>
  <c r="V3957" i="4"/>
  <c r="V3960" i="4"/>
  <c r="V3963" i="4"/>
  <c r="V3966" i="4"/>
  <c r="V3969" i="4"/>
  <c r="V3972" i="4"/>
  <c r="V3975" i="4"/>
  <c r="V3978" i="4"/>
  <c r="V3981" i="4"/>
  <c r="V3984" i="4"/>
  <c r="V3987" i="4"/>
  <c r="V3990" i="4"/>
  <c r="V3993" i="4"/>
  <c r="V3996" i="4"/>
  <c r="V3999" i="4"/>
  <c r="U4002" i="4"/>
  <c r="U4005" i="4"/>
  <c r="U4008" i="4"/>
  <c r="U4011" i="4"/>
  <c r="T4014" i="4"/>
  <c r="T4017" i="4"/>
  <c r="T4020" i="4"/>
  <c r="T4023" i="4"/>
  <c r="S4026" i="4"/>
  <c r="S4029" i="4"/>
  <c r="S4032" i="4"/>
  <c r="S4035" i="4"/>
  <c r="V4037" i="4"/>
  <c r="V4040" i="4"/>
  <c r="V4043" i="4"/>
  <c r="V4046" i="4"/>
  <c r="U4049" i="4"/>
  <c r="U4052" i="4"/>
  <c r="U4055" i="4"/>
  <c r="U3754" i="4"/>
  <c r="U3757" i="4"/>
  <c r="U3760" i="4"/>
  <c r="U3763" i="4"/>
  <c r="U3766" i="4"/>
  <c r="T3769" i="4"/>
  <c r="T3772" i="4"/>
  <c r="S3775" i="4"/>
  <c r="S3778" i="4"/>
  <c r="S3781" i="4"/>
  <c r="S3784" i="4"/>
  <c r="S3787" i="4"/>
  <c r="S3790" i="4"/>
  <c r="S3793" i="4"/>
  <c r="S3796" i="4"/>
  <c r="V3798" i="4"/>
  <c r="V3801" i="4"/>
  <c r="V3804" i="4"/>
  <c r="V3807" i="4"/>
  <c r="U3810" i="4"/>
  <c r="U3813" i="4"/>
  <c r="U3816" i="4"/>
  <c r="U3819" i="4"/>
  <c r="T3822" i="4"/>
  <c r="T3825" i="4"/>
  <c r="T3828" i="4"/>
  <c r="T3831" i="4"/>
  <c r="T3834" i="4"/>
  <c r="T3837" i="4"/>
  <c r="S3840" i="4"/>
  <c r="S3843" i="4"/>
  <c r="V3845" i="4"/>
  <c r="V3848" i="4"/>
  <c r="U3851" i="4"/>
  <c r="U3854" i="4"/>
  <c r="T3857" i="4"/>
  <c r="T3860" i="4"/>
  <c r="T3863" i="4"/>
  <c r="T3866" i="4"/>
  <c r="S3869" i="4"/>
  <c r="S3872" i="4"/>
  <c r="S3875" i="4"/>
  <c r="S3878" i="4"/>
  <c r="V3883" i="4"/>
  <c r="V3886" i="4"/>
  <c r="V3889" i="4"/>
  <c r="V3892" i="4"/>
  <c r="V3895" i="4"/>
  <c r="V3898" i="4"/>
  <c r="V3901" i="4"/>
  <c r="V3904" i="4"/>
  <c r="V3907" i="4"/>
  <c r="V3910" i="4"/>
  <c r="V3913" i="4"/>
  <c r="V3916" i="4"/>
  <c r="V3919" i="4"/>
  <c r="V3922" i="4"/>
  <c r="V3925" i="4"/>
  <c r="V3928" i="4"/>
  <c r="V3931" i="4"/>
  <c r="V3934" i="4"/>
  <c r="V3937" i="4"/>
  <c r="V3940" i="4"/>
  <c r="U3943" i="4"/>
  <c r="U3946" i="4"/>
  <c r="T3949" i="4"/>
  <c r="T3952" i="4"/>
  <c r="S3955" i="4"/>
  <c r="S3958" i="4"/>
  <c r="S3961" i="4"/>
  <c r="S3964" i="4"/>
  <c r="S3967" i="4"/>
  <c r="S3970" i="4"/>
  <c r="S3973" i="4"/>
  <c r="S3976" i="4"/>
  <c r="S3979" i="4"/>
  <c r="S3982" i="4"/>
  <c r="S3985" i="4"/>
  <c r="S3988" i="4"/>
  <c r="S3991" i="4"/>
  <c r="S3994" i="4"/>
  <c r="S3997" i="4"/>
  <c r="S4000" i="4"/>
  <c r="V4002" i="4"/>
  <c r="V4005" i="4"/>
  <c r="V4008" i="4"/>
  <c r="V4011" i="4"/>
  <c r="U4014" i="4"/>
  <c r="U4017" i="4"/>
  <c r="U4020" i="4"/>
  <c r="U4023" i="4"/>
  <c r="T4026" i="4"/>
  <c r="T4029" i="4"/>
  <c r="T4032" i="4"/>
  <c r="T4035" i="4"/>
  <c r="S4038" i="4"/>
  <c r="S4041" i="4"/>
  <c r="S4044" i="4"/>
  <c r="S4047" i="4"/>
  <c r="V4049" i="4"/>
  <c r="V4052" i="4"/>
  <c r="V4055" i="4"/>
  <c r="V3754" i="4"/>
  <c r="V3757" i="4"/>
  <c r="V3760" i="4"/>
  <c r="V3763" i="4"/>
  <c r="V3766" i="4"/>
  <c r="U3769" i="4"/>
  <c r="U3772" i="4"/>
  <c r="T3775" i="4"/>
  <c r="T3778" i="4"/>
  <c r="T3781" i="4"/>
  <c r="T3784" i="4"/>
  <c r="T3787" i="4"/>
  <c r="T3790" i="4"/>
  <c r="T3793" i="4"/>
  <c r="T3796" i="4"/>
  <c r="S3799" i="4"/>
  <c r="S3802" i="4"/>
  <c r="S3805" i="4"/>
  <c r="S3808" i="4"/>
  <c r="V3810" i="4"/>
  <c r="V3813" i="4"/>
  <c r="V3816" i="4"/>
  <c r="V3819" i="4"/>
  <c r="U3822" i="4"/>
  <c r="U3825" i="4"/>
  <c r="U3828" i="4"/>
  <c r="U3831" i="4"/>
  <c r="U3834" i="4"/>
  <c r="U3837" i="4"/>
  <c r="T3840" i="4"/>
  <c r="T3843" i="4"/>
  <c r="S3846" i="4"/>
  <c r="S3849" i="4"/>
  <c r="V3851" i="4"/>
  <c r="V3854" i="4"/>
  <c r="U3857" i="4"/>
  <c r="U3860" i="4"/>
  <c r="U3863" i="4"/>
  <c r="U3866" i="4"/>
  <c r="T3869" i="4"/>
  <c r="T3872" i="4"/>
  <c r="T3875" i="4"/>
  <c r="T3878" i="4"/>
  <c r="S3881" i="4"/>
  <c r="S3884" i="4"/>
  <c r="S3887" i="4"/>
  <c r="S3890" i="4"/>
  <c r="S3893" i="4"/>
  <c r="S3896" i="4"/>
  <c r="S3899" i="4"/>
  <c r="S3902" i="4"/>
  <c r="S3905" i="4"/>
  <c r="S3908" i="4"/>
  <c r="S3911" i="4"/>
  <c r="S3914" i="4"/>
  <c r="S3917" i="4"/>
  <c r="S3920" i="4"/>
  <c r="S3923" i="4"/>
  <c r="S3926" i="4"/>
  <c r="S3929" i="4"/>
  <c r="S3932" i="4"/>
  <c r="S3935" i="4"/>
  <c r="S3938" i="4"/>
  <c r="V3943" i="4"/>
  <c r="V3946" i="4"/>
  <c r="U3949" i="4"/>
  <c r="U3952" i="4"/>
  <c r="T3955" i="4"/>
  <c r="T3958" i="4"/>
  <c r="T3961" i="4"/>
  <c r="T3964" i="4"/>
  <c r="T3967" i="4"/>
  <c r="T3970" i="4"/>
  <c r="T3973" i="4"/>
  <c r="T3976" i="4"/>
  <c r="T3979" i="4"/>
  <c r="T3982" i="4"/>
  <c r="T3985" i="4"/>
  <c r="T3988" i="4"/>
  <c r="T3991" i="4"/>
  <c r="T3994" i="4"/>
  <c r="T3997" i="4"/>
  <c r="T4000" i="4"/>
  <c r="S4003" i="4"/>
  <c r="S4006" i="4"/>
  <c r="S4009" i="4"/>
  <c r="S4012" i="4"/>
  <c r="V4014" i="4"/>
  <c r="V4017" i="4"/>
  <c r="V4020" i="4"/>
  <c r="V4023" i="4"/>
  <c r="U4026" i="4"/>
  <c r="U4029" i="4"/>
  <c r="U4032" i="4"/>
  <c r="U4035" i="4"/>
  <c r="T4038" i="4"/>
  <c r="T4041" i="4"/>
  <c r="T4044" i="4"/>
  <c r="T4047" i="4"/>
  <c r="S4050" i="4"/>
  <c r="S4053" i="4"/>
  <c r="S4056" i="4"/>
  <c r="S3755" i="4"/>
  <c r="S3758" i="4"/>
  <c r="S3761" i="4"/>
  <c r="S3764" i="4"/>
  <c r="V3769" i="4"/>
  <c r="V3772" i="4"/>
  <c r="U3775" i="4"/>
  <c r="U3778" i="4"/>
  <c r="U3781" i="4"/>
  <c r="U3784" i="4"/>
  <c r="U3787" i="4"/>
  <c r="U3790" i="4"/>
  <c r="U3793" i="4"/>
  <c r="U3796" i="4"/>
  <c r="T3799" i="4"/>
  <c r="T3802" i="4"/>
  <c r="T3805" i="4"/>
  <c r="T3808" i="4"/>
  <c r="S3811" i="4"/>
  <c r="S3814" i="4"/>
  <c r="S3817" i="4"/>
  <c r="S3820" i="4"/>
  <c r="V3822" i="4"/>
  <c r="V3825" i="4"/>
  <c r="V3828" i="4"/>
  <c r="V3831" i="4"/>
  <c r="V3834" i="4"/>
  <c r="V3837" i="4"/>
  <c r="U3840" i="4"/>
  <c r="U3843" i="4"/>
  <c r="T3846" i="4"/>
  <c r="T3849" i="4"/>
  <c r="S3852" i="4"/>
  <c r="S3855" i="4"/>
  <c r="V3857" i="4"/>
  <c r="V3860" i="4"/>
  <c r="V3863" i="4"/>
  <c r="V3866" i="4"/>
  <c r="U3869" i="4"/>
  <c r="U3872" i="4"/>
  <c r="U3875" i="4"/>
  <c r="U3878" i="4"/>
  <c r="T3881" i="4"/>
  <c r="T3884" i="4"/>
  <c r="T3887" i="4"/>
  <c r="T3890" i="4"/>
  <c r="T3893" i="4"/>
  <c r="T3896" i="4"/>
  <c r="T3899" i="4"/>
  <c r="T3902" i="4"/>
  <c r="T3905" i="4"/>
  <c r="T3908" i="4"/>
  <c r="T3911" i="4"/>
  <c r="T3914" i="4"/>
  <c r="T3917" i="4"/>
  <c r="T3920" i="4"/>
  <c r="T3923" i="4"/>
  <c r="T3926" i="4"/>
  <c r="T3929" i="4"/>
  <c r="T3932" i="4"/>
  <c r="T3935" i="4"/>
  <c r="T3938" i="4"/>
  <c r="S3941" i="4"/>
  <c r="S3944" i="4"/>
  <c r="S3947" i="4"/>
  <c r="V3949" i="4"/>
  <c r="V3952" i="4"/>
  <c r="U3955" i="4"/>
  <c r="U3958" i="4"/>
  <c r="U3961" i="4"/>
  <c r="U3964" i="4"/>
  <c r="U3967" i="4"/>
  <c r="U3970" i="4"/>
  <c r="U3973" i="4"/>
  <c r="U3976" i="4"/>
  <c r="U3979" i="4"/>
  <c r="U3982" i="4"/>
  <c r="U3985" i="4"/>
  <c r="U3988" i="4"/>
  <c r="U3991" i="4"/>
  <c r="U3994" i="4"/>
  <c r="U3997" i="4"/>
  <c r="U4000" i="4"/>
  <c r="T4003" i="4"/>
  <c r="T4006" i="4"/>
  <c r="T4009" i="4"/>
  <c r="T4012" i="4"/>
  <c r="S4015" i="4"/>
  <c r="S4018" i="4"/>
  <c r="S4021" i="4"/>
  <c r="S4024" i="4"/>
  <c r="V4026" i="4"/>
  <c r="V4029" i="4"/>
  <c r="V4032" i="4"/>
  <c r="V4035" i="4"/>
  <c r="U4038" i="4"/>
  <c r="U4041" i="4"/>
  <c r="U4044" i="4"/>
  <c r="U4047" i="4"/>
  <c r="T4050" i="4"/>
  <c r="T4053" i="4"/>
  <c r="T4056" i="4"/>
  <c r="T3755" i="4"/>
  <c r="T3758" i="4"/>
  <c r="T3761" i="4"/>
  <c r="T3764" i="4"/>
  <c r="S3767" i="4"/>
  <c r="S3770" i="4"/>
  <c r="V3775" i="4"/>
  <c r="V3778" i="4"/>
  <c r="V3781" i="4"/>
  <c r="V3784" i="4"/>
  <c r="V3787" i="4"/>
  <c r="V3790" i="4"/>
  <c r="V3793" i="4"/>
  <c r="V3796" i="4"/>
  <c r="U3799" i="4"/>
  <c r="U3802" i="4"/>
  <c r="U3805" i="4"/>
  <c r="U3808" i="4"/>
  <c r="T3811" i="4"/>
  <c r="T3814" i="4"/>
  <c r="T3817" i="4"/>
  <c r="T3820" i="4"/>
  <c r="S3823" i="4"/>
  <c r="S3826" i="4"/>
  <c r="S3829" i="4"/>
  <c r="S3832" i="4"/>
  <c r="S3835" i="4"/>
  <c r="S3838" i="4"/>
  <c r="V3840" i="4"/>
  <c r="V3843" i="4"/>
  <c r="U3846" i="4"/>
  <c r="U3849" i="4"/>
  <c r="T3852" i="4"/>
  <c r="T3855" i="4"/>
  <c r="S3858" i="4"/>
  <c r="S3861" i="4"/>
  <c r="S3864" i="4"/>
  <c r="S3867" i="4"/>
  <c r="V3869" i="4"/>
  <c r="V3872" i="4"/>
  <c r="V3875" i="4"/>
  <c r="V3878" i="4"/>
  <c r="U3881" i="4"/>
  <c r="U3884" i="4"/>
  <c r="U3887" i="4"/>
  <c r="U3890" i="4"/>
  <c r="U3893" i="4"/>
  <c r="U3896" i="4"/>
  <c r="U3899" i="4"/>
  <c r="U3902" i="4"/>
  <c r="U3905" i="4"/>
  <c r="U3908" i="4"/>
  <c r="U3911" i="4"/>
  <c r="U3914" i="4"/>
  <c r="U3917" i="4"/>
  <c r="U3920" i="4"/>
  <c r="U3923" i="4"/>
  <c r="U3926" i="4"/>
  <c r="U3929" i="4"/>
  <c r="U3932" i="4"/>
  <c r="U3935" i="4"/>
  <c r="U3938" i="4"/>
  <c r="T3941" i="4"/>
  <c r="T3944" i="4"/>
  <c r="T3947" i="4"/>
  <c r="S3950" i="4"/>
  <c r="V3955" i="4"/>
  <c r="V3958" i="4"/>
  <c r="V3961" i="4"/>
  <c r="V3964" i="4"/>
  <c r="V3967" i="4"/>
  <c r="V3970" i="4"/>
  <c r="V3973" i="4"/>
  <c r="V3976" i="4"/>
  <c r="V3979" i="4"/>
  <c r="V3982" i="4"/>
  <c r="V3985" i="4"/>
  <c r="V3988" i="4"/>
  <c r="V3991" i="4"/>
  <c r="V3994" i="4"/>
  <c r="V3997" i="4"/>
  <c r="V4000" i="4"/>
  <c r="U4003" i="4"/>
  <c r="U4006" i="4"/>
  <c r="U4009" i="4"/>
  <c r="U4012" i="4"/>
  <c r="T4015" i="4"/>
  <c r="T4018" i="4"/>
  <c r="T4021" i="4"/>
  <c r="T4024" i="4"/>
  <c r="S4027" i="4"/>
  <c r="S4030" i="4"/>
  <c r="S4033" i="4"/>
  <c r="S4036" i="4"/>
  <c r="V4038" i="4"/>
  <c r="V4041" i="4"/>
  <c r="V4044" i="4"/>
  <c r="V4047" i="4"/>
  <c r="U4050" i="4"/>
  <c r="U4053" i="4"/>
  <c r="U4056" i="4"/>
  <c r="U3755" i="4"/>
  <c r="U3758" i="4"/>
  <c r="U3761" i="4"/>
  <c r="U3764" i="4"/>
  <c r="T3767" i="4"/>
  <c r="T3770" i="4"/>
  <c r="S3773" i="4"/>
  <c r="S3776" i="4"/>
  <c r="S3779" i="4"/>
  <c r="S3782" i="4"/>
  <c r="S3785" i="4"/>
  <c r="S3788" i="4"/>
  <c r="S3791" i="4"/>
  <c r="S3794" i="4"/>
  <c r="V3799" i="4"/>
  <c r="V3802" i="4"/>
  <c r="V3805" i="4"/>
  <c r="V3808" i="4"/>
  <c r="U3811" i="4"/>
  <c r="U3814" i="4"/>
  <c r="U3817" i="4"/>
  <c r="U3820" i="4"/>
  <c r="T3823" i="4"/>
  <c r="T3826" i="4"/>
  <c r="T3829" i="4"/>
  <c r="T3832" i="4"/>
  <c r="T3835" i="4"/>
  <c r="T3838" i="4"/>
  <c r="S3841" i="4"/>
  <c r="S3844" i="4"/>
  <c r="V3846" i="4"/>
  <c r="V3849" i="4"/>
  <c r="U3852" i="4"/>
  <c r="U3855" i="4"/>
  <c r="T3858" i="4"/>
  <c r="T3861" i="4"/>
  <c r="T3864" i="4"/>
  <c r="T3867" i="4"/>
  <c r="S3870" i="4"/>
  <c r="S3873" i="4"/>
  <c r="S3876" i="4"/>
  <c r="S3879" i="4"/>
  <c r="V3881" i="4"/>
  <c r="V3884" i="4"/>
  <c r="V3887" i="4"/>
  <c r="V3890" i="4"/>
  <c r="V3893" i="4"/>
  <c r="V3896" i="4"/>
  <c r="V3899" i="4"/>
  <c r="V3902" i="4"/>
  <c r="V3905" i="4"/>
  <c r="V3908" i="4"/>
  <c r="V3911" i="4"/>
  <c r="V3914" i="4"/>
  <c r="V3917" i="4"/>
  <c r="V3920" i="4"/>
  <c r="V3923" i="4"/>
  <c r="V3926" i="4"/>
  <c r="V3929" i="4"/>
  <c r="V3932" i="4"/>
  <c r="V3935" i="4"/>
  <c r="V3938" i="4"/>
  <c r="U3941" i="4"/>
  <c r="U3944" i="4"/>
  <c r="U3947" i="4"/>
  <c r="T3950" i="4"/>
  <c r="S3953" i="4"/>
  <c r="S3956" i="4"/>
  <c r="S3959" i="4"/>
  <c r="S3962" i="4"/>
  <c r="S3965" i="4"/>
  <c r="S3968" i="4"/>
  <c r="S3971" i="4"/>
  <c r="S3974" i="4"/>
  <c r="S3977" i="4"/>
  <c r="S3980" i="4"/>
  <c r="S3983" i="4"/>
  <c r="S3986" i="4"/>
  <c r="S3989" i="4"/>
  <c r="S3992" i="4"/>
  <c r="S3995" i="4"/>
  <c r="S3998" i="4"/>
  <c r="V4003" i="4"/>
  <c r="V4006" i="4"/>
  <c r="V4009" i="4"/>
  <c r="V4012" i="4"/>
  <c r="U4015" i="4"/>
  <c r="U4018" i="4"/>
  <c r="U4021" i="4"/>
  <c r="U4024" i="4"/>
  <c r="T4027" i="4"/>
  <c r="T4030" i="4"/>
  <c r="T4033" i="4"/>
  <c r="T4036" i="4"/>
  <c r="S4039" i="4"/>
  <c r="S4042" i="4"/>
  <c r="S4045" i="4"/>
  <c r="S4048" i="4"/>
  <c r="V4050" i="4"/>
  <c r="V4053" i="4"/>
  <c r="V4056" i="4"/>
  <c r="V3755" i="4"/>
  <c r="V3758" i="4"/>
  <c r="V3761" i="4"/>
  <c r="V3764" i="4"/>
  <c r="U3767" i="4"/>
  <c r="U3770" i="4"/>
  <c r="T3773" i="4"/>
  <c r="T3776" i="4"/>
  <c r="T3779" i="4"/>
  <c r="T3782" i="4"/>
  <c r="T3785" i="4"/>
  <c r="T3788" i="4"/>
  <c r="T3791" i="4"/>
  <c r="T3794" i="4"/>
  <c r="S3797" i="4"/>
  <c r="S3800" i="4"/>
  <c r="S3803" i="4"/>
  <c r="S3806" i="4"/>
  <c r="V3811" i="4"/>
  <c r="V3814" i="4"/>
  <c r="V3817" i="4"/>
  <c r="V3820" i="4"/>
  <c r="U3823" i="4"/>
  <c r="U3826" i="4"/>
  <c r="U3829" i="4"/>
  <c r="U3832" i="4"/>
  <c r="U3835" i="4"/>
  <c r="U3838" i="4"/>
  <c r="T3841" i="4"/>
  <c r="T3844" i="4"/>
  <c r="S3847" i="4"/>
  <c r="S3850" i="4"/>
  <c r="V3852" i="4"/>
  <c r="V3855" i="4"/>
  <c r="U3858" i="4"/>
  <c r="U3861" i="4"/>
  <c r="U3864" i="4"/>
  <c r="U3867" i="4"/>
  <c r="T3870" i="4"/>
  <c r="T3873" i="4"/>
  <c r="T3876" i="4"/>
  <c r="T3879" i="4"/>
  <c r="S3882" i="4"/>
  <c r="S3885" i="4"/>
  <c r="S3888" i="4"/>
  <c r="S3891" i="4"/>
  <c r="S3894" i="4"/>
  <c r="S3897" i="4"/>
  <c r="S3900" i="4"/>
  <c r="S3903" i="4"/>
  <c r="S3906" i="4"/>
  <c r="S3909" i="4"/>
  <c r="S3912" i="4"/>
  <c r="S3915" i="4"/>
  <c r="S3918" i="4"/>
  <c r="S3921" i="4"/>
  <c r="S3924" i="4"/>
  <c r="S3927" i="4"/>
  <c r="S3930" i="4"/>
  <c r="S3933" i="4"/>
  <c r="S3936" i="4"/>
  <c r="S3939" i="4"/>
  <c r="V3941" i="4"/>
  <c r="V3944" i="4"/>
  <c r="V3947" i="4"/>
  <c r="U3950" i="4"/>
  <c r="T3953" i="4"/>
  <c r="T3956" i="4"/>
  <c r="T3959" i="4"/>
  <c r="T3962" i="4"/>
  <c r="T3965" i="4"/>
  <c r="T3968" i="4"/>
  <c r="T3971" i="4"/>
  <c r="T3974" i="4"/>
  <c r="T3977" i="4"/>
  <c r="T3980" i="4"/>
  <c r="T3983" i="4"/>
  <c r="T3986" i="4"/>
  <c r="T3989" i="4"/>
  <c r="T3992" i="4"/>
  <c r="T3995" i="4"/>
  <c r="T3998" i="4"/>
  <c r="S4001" i="4"/>
  <c r="S4004" i="4"/>
  <c r="S4007" i="4"/>
  <c r="S4010" i="4"/>
  <c r="V4015" i="4"/>
  <c r="V4018" i="4"/>
  <c r="V4021" i="4"/>
  <c r="V4024" i="4"/>
  <c r="U4027" i="4"/>
  <c r="U4030" i="4"/>
  <c r="U4033" i="4"/>
  <c r="U4036" i="4"/>
  <c r="T4039" i="4"/>
  <c r="T4042" i="4"/>
  <c r="T4045" i="4"/>
  <c r="T4048" i="4"/>
  <c r="S4051" i="4"/>
  <c r="S4054" i="4"/>
  <c r="S4057" i="4"/>
  <c r="H102" i="1"/>
  <c r="W1705" i="4"/>
  <c r="X2750" i="4"/>
  <c r="X2503" i="4"/>
  <c r="X2043" i="4"/>
  <c r="W2494" i="4"/>
  <c r="W2235" i="4"/>
  <c r="X2654" i="4"/>
  <c r="X2444" i="4"/>
  <c r="X2576" i="4"/>
  <c r="X2365" i="4"/>
  <c r="X1652" i="4"/>
  <c r="W2349" i="4"/>
  <c r="X2776" i="4"/>
  <c r="X2546" i="4"/>
  <c r="X2726" i="4"/>
  <c r="X2480" i="4"/>
  <c r="X2678" i="4"/>
  <c r="X2606" i="4"/>
  <c r="X2733" i="4"/>
  <c r="X2739" i="4"/>
  <c r="X2745" i="4"/>
  <c r="X2751" i="4"/>
  <c r="X2757" i="4"/>
  <c r="X2763" i="4"/>
  <c r="X2769" i="4"/>
  <c r="X2734" i="4"/>
  <c r="X2740" i="4"/>
  <c r="X2746" i="4"/>
  <c r="X2752" i="4"/>
  <c r="X2758" i="4"/>
  <c r="X2764" i="4"/>
  <c r="X2770" i="4"/>
  <c r="X2735" i="4"/>
  <c r="X2741" i="4"/>
  <c r="X2747" i="4"/>
  <c r="X2753" i="4"/>
  <c r="X2759" i="4"/>
  <c r="X2765" i="4"/>
  <c r="X2736" i="4"/>
  <c r="X2742" i="4"/>
  <c r="X2748" i="4"/>
  <c r="X2754" i="4"/>
  <c r="X2760" i="4"/>
  <c r="X2766" i="4"/>
  <c r="X2737" i="4"/>
  <c r="X2743" i="4"/>
  <c r="X2749" i="4"/>
  <c r="X2755" i="4"/>
  <c r="X2761" i="4"/>
  <c r="X2767" i="4"/>
  <c r="X2744" i="4"/>
  <c r="X2672" i="4"/>
  <c r="X2600" i="4"/>
  <c r="X2738" i="4"/>
  <c r="X2666" i="4"/>
  <c r="X2594" i="4"/>
  <c r="W2733" i="4"/>
  <c r="W2739" i="4"/>
  <c r="W2745" i="4"/>
  <c r="W2751" i="4"/>
  <c r="W2757" i="4"/>
  <c r="W2763" i="4"/>
  <c r="W2769" i="4"/>
  <c r="W2734" i="4"/>
  <c r="W2740" i="4"/>
  <c r="W2746" i="4"/>
  <c r="W2752" i="4"/>
  <c r="W2758" i="4"/>
  <c r="W2764" i="4"/>
  <c r="W2770" i="4"/>
  <c r="W2735" i="4"/>
  <c r="W2741" i="4"/>
  <c r="W2747" i="4"/>
  <c r="W2753" i="4"/>
  <c r="W2759" i="4"/>
  <c r="W2765" i="4"/>
  <c r="W2736" i="4"/>
  <c r="W2742" i="4"/>
  <c r="W2748" i="4"/>
  <c r="W2754" i="4"/>
  <c r="W2760" i="4"/>
  <c r="W2766" i="4"/>
  <c r="W2737" i="4"/>
  <c r="W2743" i="4"/>
  <c r="W2749" i="4"/>
  <c r="W2755" i="4"/>
  <c r="W2761" i="4"/>
  <c r="W2767" i="4"/>
  <c r="W2732" i="4"/>
  <c r="W2738" i="4"/>
  <c r="W2744" i="4"/>
  <c r="W2750" i="4"/>
  <c r="W2756" i="4"/>
  <c r="W2762" i="4"/>
  <c r="W2768" i="4"/>
  <c r="X2801" i="4"/>
  <c r="X2732" i="4"/>
  <c r="X2660" i="4"/>
  <c r="X2588" i="4"/>
  <c r="X2798" i="4"/>
  <c r="X2582" i="4"/>
  <c r="W2784" i="4"/>
  <c r="W2787" i="4"/>
  <c r="W2773" i="4"/>
  <c r="W2793" i="4"/>
  <c r="W2799" i="4"/>
  <c r="W2806" i="4"/>
  <c r="W2777" i="4"/>
  <c r="W2780" i="4"/>
  <c r="W2790" i="4"/>
  <c r="W2788" i="4"/>
  <c r="W2802" i="4"/>
  <c r="W2805" i="4"/>
  <c r="W2783" i="4"/>
  <c r="W2778" i="4"/>
  <c r="W2775" i="4"/>
  <c r="W2789" i="4"/>
  <c r="W2795" i="4"/>
  <c r="W2800" i="4"/>
  <c r="W2808" i="4"/>
  <c r="W2771" i="4"/>
  <c r="W2774" i="4"/>
  <c r="W2781" i="4"/>
  <c r="W2791" i="4"/>
  <c r="W2796" i="4"/>
  <c r="W2803" i="4"/>
  <c r="W2807" i="4"/>
  <c r="W2772" i="4"/>
  <c r="W2785" i="4"/>
  <c r="W2782" i="4"/>
  <c r="W2794" i="4"/>
  <c r="W2797" i="4"/>
  <c r="W2804" i="4"/>
  <c r="W2809" i="4"/>
  <c r="W2776" i="4"/>
  <c r="W2779" i="4"/>
  <c r="W2786" i="4"/>
  <c r="W2792" i="4"/>
  <c r="W2798" i="4"/>
  <c r="W2801" i="4"/>
  <c r="X2697" i="4"/>
  <c r="X2703" i="4"/>
  <c r="X2709" i="4"/>
  <c r="X2715" i="4"/>
  <c r="X2721" i="4"/>
  <c r="X2727" i="4"/>
  <c r="X2698" i="4"/>
  <c r="X2704" i="4"/>
  <c r="X2710" i="4"/>
  <c r="X2716" i="4"/>
  <c r="X2722" i="4"/>
  <c r="X2728" i="4"/>
  <c r="X2693" i="4"/>
  <c r="X2699" i="4"/>
  <c r="X2705" i="4"/>
  <c r="X2711" i="4"/>
  <c r="X2717" i="4"/>
  <c r="X2723" i="4"/>
  <c r="X2729" i="4"/>
  <c r="X2694" i="4"/>
  <c r="X2700" i="4"/>
  <c r="X2706" i="4"/>
  <c r="X2712" i="4"/>
  <c r="X2718" i="4"/>
  <c r="X2724" i="4"/>
  <c r="X2730" i="4"/>
  <c r="X2695" i="4"/>
  <c r="X2701" i="4"/>
  <c r="X2707" i="4"/>
  <c r="X2713" i="4"/>
  <c r="X2719" i="4"/>
  <c r="X2725" i="4"/>
  <c r="X2731" i="4"/>
  <c r="X2655" i="4"/>
  <c r="X2661" i="4"/>
  <c r="X2667" i="4"/>
  <c r="X2673" i="4"/>
  <c r="X2679" i="4"/>
  <c r="X2685" i="4"/>
  <c r="X2691" i="4"/>
  <c r="X2656" i="4"/>
  <c r="X2662" i="4"/>
  <c r="X2668" i="4"/>
  <c r="X2674" i="4"/>
  <c r="X2680" i="4"/>
  <c r="X2686" i="4"/>
  <c r="X2692" i="4"/>
  <c r="X2657" i="4"/>
  <c r="X2663" i="4"/>
  <c r="X2669" i="4"/>
  <c r="X2675" i="4"/>
  <c r="X2681" i="4"/>
  <c r="X2687" i="4"/>
  <c r="X2658" i="4"/>
  <c r="X2664" i="4"/>
  <c r="X2670" i="4"/>
  <c r="X2676" i="4"/>
  <c r="X2682" i="4"/>
  <c r="X2688" i="4"/>
  <c r="X2659" i="4"/>
  <c r="X2665" i="4"/>
  <c r="X2671" i="4"/>
  <c r="X2677" i="4"/>
  <c r="X2683" i="4"/>
  <c r="X2689" i="4"/>
  <c r="X2792" i="4"/>
  <c r="X2720" i="4"/>
  <c r="X2648" i="4"/>
  <c r="W2697" i="4"/>
  <c r="W2703" i="4"/>
  <c r="W2709" i="4"/>
  <c r="W2715" i="4"/>
  <c r="W2721" i="4"/>
  <c r="W2727" i="4"/>
  <c r="W2698" i="4"/>
  <c r="W2704" i="4"/>
  <c r="W2710" i="4"/>
  <c r="W2716" i="4"/>
  <c r="W2722" i="4"/>
  <c r="W2728" i="4"/>
  <c r="W2693" i="4"/>
  <c r="W2699" i="4"/>
  <c r="W2705" i="4"/>
  <c r="W2711" i="4"/>
  <c r="W2717" i="4"/>
  <c r="W2723" i="4"/>
  <c r="W2729" i="4"/>
  <c r="W2694" i="4"/>
  <c r="W2700" i="4"/>
  <c r="W2706" i="4"/>
  <c r="W2712" i="4"/>
  <c r="W2718" i="4"/>
  <c r="W2724" i="4"/>
  <c r="W2730" i="4"/>
  <c r="W2695" i="4"/>
  <c r="W2701" i="4"/>
  <c r="W2707" i="4"/>
  <c r="W2713" i="4"/>
  <c r="W2719" i="4"/>
  <c r="W2725" i="4"/>
  <c r="W2731" i="4"/>
  <c r="W2696" i="4"/>
  <c r="W2702" i="4"/>
  <c r="W2708" i="4"/>
  <c r="W2714" i="4"/>
  <c r="W2720" i="4"/>
  <c r="W2726" i="4"/>
  <c r="X2786" i="4"/>
  <c r="X2714" i="4"/>
  <c r="X2570" i="4"/>
  <c r="X2619" i="4"/>
  <c r="X2625" i="4"/>
  <c r="X2631" i="4"/>
  <c r="X2637" i="4"/>
  <c r="X2643" i="4"/>
  <c r="X2649" i="4"/>
  <c r="X2620" i="4"/>
  <c r="X2626" i="4"/>
  <c r="X2632" i="4"/>
  <c r="X2638" i="4"/>
  <c r="X2644" i="4"/>
  <c r="X2650" i="4"/>
  <c r="X2615" i="4"/>
  <c r="X2621" i="4"/>
  <c r="X2627" i="4"/>
  <c r="X2633" i="4"/>
  <c r="X2639" i="4"/>
  <c r="X2645" i="4"/>
  <c r="X2651" i="4"/>
  <c r="X2616" i="4"/>
  <c r="X2622" i="4"/>
  <c r="X2628" i="4"/>
  <c r="X2634" i="4"/>
  <c r="X2640" i="4"/>
  <c r="X2646" i="4"/>
  <c r="X2652" i="4"/>
  <c r="X2617" i="4"/>
  <c r="X2623" i="4"/>
  <c r="X2629" i="4"/>
  <c r="X2635" i="4"/>
  <c r="X2641" i="4"/>
  <c r="X2647" i="4"/>
  <c r="X2653" i="4"/>
  <c r="X2779" i="4"/>
  <c r="X2708" i="4"/>
  <c r="X2636" i="4"/>
  <c r="X2564" i="4"/>
  <c r="W2541" i="4"/>
  <c r="W2547" i="4"/>
  <c r="W2553" i="4"/>
  <c r="W2559" i="4"/>
  <c r="W2565" i="4"/>
  <c r="W2571" i="4"/>
  <c r="W2542" i="4"/>
  <c r="W2548" i="4"/>
  <c r="W2554" i="4"/>
  <c r="W2560" i="4"/>
  <c r="W2566" i="4"/>
  <c r="W2572" i="4"/>
  <c r="W2537" i="4"/>
  <c r="W2543" i="4"/>
  <c r="W2549" i="4"/>
  <c r="W2555" i="4"/>
  <c r="W2561" i="4"/>
  <c r="W2567" i="4"/>
  <c r="W2573" i="4"/>
  <c r="W2538" i="4"/>
  <c r="W2544" i="4"/>
  <c r="W2550" i="4"/>
  <c r="W2556" i="4"/>
  <c r="W2562" i="4"/>
  <c r="W2568" i="4"/>
  <c r="W2574" i="4"/>
  <c r="W2539" i="4"/>
  <c r="W2545" i="4"/>
  <c r="W2551" i="4"/>
  <c r="W2557" i="4"/>
  <c r="W2563" i="4"/>
  <c r="W2569" i="4"/>
  <c r="W2575" i="4"/>
  <c r="W2540" i="4"/>
  <c r="W2546" i="4"/>
  <c r="W2552" i="4"/>
  <c r="W2558" i="4"/>
  <c r="W2564" i="4"/>
  <c r="W2570" i="4"/>
  <c r="W2655" i="4"/>
  <c r="W2661" i="4"/>
  <c r="W2667" i="4"/>
  <c r="W2673" i="4"/>
  <c r="W2679" i="4"/>
  <c r="W2685" i="4"/>
  <c r="W2691" i="4"/>
  <c r="W2656" i="4"/>
  <c r="W2662" i="4"/>
  <c r="W2668" i="4"/>
  <c r="W2674" i="4"/>
  <c r="W2680" i="4"/>
  <c r="W2686" i="4"/>
  <c r="W2692" i="4"/>
  <c r="W2657" i="4"/>
  <c r="W2663" i="4"/>
  <c r="W2669" i="4"/>
  <c r="W2675" i="4"/>
  <c r="W2681" i="4"/>
  <c r="W2687" i="4"/>
  <c r="W2658" i="4"/>
  <c r="W2664" i="4"/>
  <c r="W2670" i="4"/>
  <c r="W2676" i="4"/>
  <c r="W2682" i="4"/>
  <c r="W2688" i="4"/>
  <c r="W2659" i="4"/>
  <c r="W2665" i="4"/>
  <c r="W2671" i="4"/>
  <c r="W2677" i="4"/>
  <c r="W2683" i="4"/>
  <c r="W2689" i="4"/>
  <c r="W2654" i="4"/>
  <c r="W2660" i="4"/>
  <c r="W2666" i="4"/>
  <c r="W2672" i="4"/>
  <c r="W2678" i="4"/>
  <c r="W2684" i="4"/>
  <c r="W2690" i="4"/>
  <c r="W2619" i="4"/>
  <c r="W2625" i="4"/>
  <c r="W2631" i="4"/>
  <c r="W2637" i="4"/>
  <c r="W2643" i="4"/>
  <c r="W2649" i="4"/>
  <c r="W2620" i="4"/>
  <c r="W2626" i="4"/>
  <c r="W2632" i="4"/>
  <c r="W2638" i="4"/>
  <c r="W2644" i="4"/>
  <c r="W2650" i="4"/>
  <c r="W2615" i="4"/>
  <c r="W2621" i="4"/>
  <c r="W2627" i="4"/>
  <c r="W2633" i="4"/>
  <c r="W2639" i="4"/>
  <c r="W2645" i="4"/>
  <c r="W2651" i="4"/>
  <c r="W2616" i="4"/>
  <c r="W2622" i="4"/>
  <c r="W2628" i="4"/>
  <c r="W2634" i="4"/>
  <c r="W2640" i="4"/>
  <c r="W2646" i="4"/>
  <c r="W2652" i="4"/>
  <c r="W2617" i="4"/>
  <c r="W2623" i="4"/>
  <c r="W2629" i="4"/>
  <c r="W2635" i="4"/>
  <c r="W2641" i="4"/>
  <c r="W2647" i="4"/>
  <c r="W2653" i="4"/>
  <c r="W2618" i="4"/>
  <c r="W2624" i="4"/>
  <c r="W2630" i="4"/>
  <c r="W2636" i="4"/>
  <c r="W2642" i="4"/>
  <c r="W2648" i="4"/>
  <c r="W2385" i="4"/>
  <c r="W2397" i="4"/>
  <c r="W2181" i="4"/>
  <c r="W2163" i="4"/>
  <c r="W1918" i="4"/>
  <c r="W1920" i="4"/>
  <c r="X2702" i="4"/>
  <c r="X2630" i="4"/>
  <c r="X2558" i="4"/>
  <c r="X2115" i="4"/>
  <c r="X2124" i="4"/>
  <c r="X2768" i="4"/>
  <c r="X2696" i="4"/>
  <c r="X2624" i="4"/>
  <c r="X2552" i="4"/>
  <c r="W2577" i="4"/>
  <c r="W2583" i="4"/>
  <c r="W2589" i="4"/>
  <c r="W2595" i="4"/>
  <c r="W2601" i="4"/>
  <c r="W2607" i="4"/>
  <c r="W2613" i="4"/>
  <c r="W2578" i="4"/>
  <c r="W2584" i="4"/>
  <c r="W2590" i="4"/>
  <c r="W2596" i="4"/>
  <c r="W2602" i="4"/>
  <c r="W2608" i="4"/>
  <c r="W2614" i="4"/>
  <c r="W2579" i="4"/>
  <c r="W2585" i="4"/>
  <c r="W2591" i="4"/>
  <c r="W2597" i="4"/>
  <c r="W2603" i="4"/>
  <c r="W2609" i="4"/>
  <c r="W2580" i="4"/>
  <c r="W2586" i="4"/>
  <c r="W2592" i="4"/>
  <c r="W2598" i="4"/>
  <c r="W2604" i="4"/>
  <c r="W2610" i="4"/>
  <c r="W2581" i="4"/>
  <c r="W2587" i="4"/>
  <c r="W2593" i="4"/>
  <c r="W2599" i="4"/>
  <c r="W2605" i="4"/>
  <c r="W2611" i="4"/>
  <c r="W2576" i="4"/>
  <c r="W2582" i="4"/>
  <c r="W2588" i="4"/>
  <c r="W2594" i="4"/>
  <c r="W2600" i="4"/>
  <c r="W2606" i="4"/>
  <c r="W2612" i="4"/>
  <c r="X2762" i="4"/>
  <c r="X2690" i="4"/>
  <c r="X2618" i="4"/>
  <c r="X2577" i="4"/>
  <c r="X2583" i="4"/>
  <c r="X2589" i="4"/>
  <c r="X2595" i="4"/>
  <c r="X2601" i="4"/>
  <c r="X2607" i="4"/>
  <c r="X2613" i="4"/>
  <c r="X2578" i="4"/>
  <c r="X2584" i="4"/>
  <c r="X2590" i="4"/>
  <c r="X2596" i="4"/>
  <c r="X2602" i="4"/>
  <c r="X2608" i="4"/>
  <c r="X2614" i="4"/>
  <c r="X2579" i="4"/>
  <c r="X2585" i="4"/>
  <c r="X2591" i="4"/>
  <c r="X2597" i="4"/>
  <c r="X2603" i="4"/>
  <c r="X2609" i="4"/>
  <c r="X2580" i="4"/>
  <c r="X2586" i="4"/>
  <c r="X2592" i="4"/>
  <c r="X2598" i="4"/>
  <c r="X2604" i="4"/>
  <c r="X2610" i="4"/>
  <c r="X2581" i="4"/>
  <c r="X2587" i="4"/>
  <c r="X2593" i="4"/>
  <c r="X2599" i="4"/>
  <c r="X2605" i="4"/>
  <c r="X2611" i="4"/>
  <c r="X2784" i="4"/>
  <c r="X2787" i="4"/>
  <c r="X2773" i="4"/>
  <c r="X2793" i="4"/>
  <c r="X2799" i="4"/>
  <c r="X2806" i="4"/>
  <c r="X2777" i="4"/>
  <c r="X2780" i="4"/>
  <c r="X2790" i="4"/>
  <c r="X2788" i="4"/>
  <c r="X2802" i="4"/>
  <c r="X2805" i="4"/>
  <c r="X2783" i="4"/>
  <c r="X2778" i="4"/>
  <c r="X2775" i="4"/>
  <c r="X2789" i="4"/>
  <c r="X2795" i="4"/>
  <c r="X2800" i="4"/>
  <c r="X2808" i="4"/>
  <c r="X2771" i="4"/>
  <c r="X2774" i="4"/>
  <c r="X2781" i="4"/>
  <c r="X2791" i="4"/>
  <c r="X2796" i="4"/>
  <c r="X2803" i="4"/>
  <c r="X2807" i="4"/>
  <c r="X2772" i="4"/>
  <c r="X2785" i="4"/>
  <c r="X2782" i="4"/>
  <c r="X2794" i="4"/>
  <c r="X2797" i="4"/>
  <c r="X2804" i="4"/>
  <c r="X2809" i="4"/>
  <c r="X2541" i="4"/>
  <c r="X2547" i="4"/>
  <c r="X2553" i="4"/>
  <c r="X2559" i="4"/>
  <c r="X2565" i="4"/>
  <c r="X2571" i="4"/>
  <c r="X2542" i="4"/>
  <c r="X2548" i="4"/>
  <c r="X2554" i="4"/>
  <c r="X2560" i="4"/>
  <c r="X2566" i="4"/>
  <c r="X2572" i="4"/>
  <c r="X2537" i="4"/>
  <c r="X2543" i="4"/>
  <c r="X2549" i="4"/>
  <c r="X2555" i="4"/>
  <c r="X2561" i="4"/>
  <c r="X2567" i="4"/>
  <c r="X2573" i="4"/>
  <c r="X2538" i="4"/>
  <c r="X2544" i="4"/>
  <c r="X2550" i="4"/>
  <c r="X2556" i="4"/>
  <c r="X2562" i="4"/>
  <c r="X2568" i="4"/>
  <c r="X2574" i="4"/>
  <c r="X2539" i="4"/>
  <c r="X2545" i="4"/>
  <c r="X2551" i="4"/>
  <c r="X2557" i="4"/>
  <c r="X2563" i="4"/>
  <c r="X2569" i="4"/>
  <c r="X2575" i="4"/>
  <c r="X2756" i="4"/>
  <c r="X2684" i="4"/>
  <c r="X2612" i="4"/>
  <c r="X2540" i="4"/>
  <c r="W2071" i="4"/>
  <c r="W2077" i="4"/>
  <c r="W2083" i="4"/>
  <c r="W2089" i="4"/>
  <c r="W2095" i="4"/>
  <c r="W2072" i="4"/>
  <c r="W2078" i="4"/>
  <c r="W2084" i="4"/>
  <c r="W2090" i="4"/>
  <c r="W2096" i="4"/>
  <c r="W2102" i="4"/>
  <c r="W2073" i="4"/>
  <c r="W2079" i="4"/>
  <c r="W2085" i="4"/>
  <c r="W2091" i="4"/>
  <c r="W2097" i="4"/>
  <c r="W2103" i="4"/>
  <c r="W2080" i="4"/>
  <c r="W2107" i="4"/>
  <c r="W2081" i="4"/>
  <c r="W2098" i="4"/>
  <c r="W2082" i="4"/>
  <c r="W2099" i="4"/>
  <c r="W2100" i="4"/>
  <c r="W2086" i="4"/>
  <c r="W2069" i="4"/>
  <c r="W2087" i="4"/>
  <c r="W2101" i="4"/>
  <c r="W2070" i="4"/>
  <c r="W2088" i="4"/>
  <c r="W2104" i="4"/>
  <c r="W2074" i="4"/>
  <c r="W2092" i="4"/>
  <c r="W2076" i="4"/>
  <c r="W2094" i="4"/>
  <c r="W2106" i="4"/>
  <c r="W2075" i="4"/>
  <c r="W2093" i="4"/>
  <c r="W2105" i="4"/>
  <c r="X2385" i="4"/>
  <c r="X2391" i="4"/>
  <c r="X2397" i="4"/>
  <c r="X2403" i="4"/>
  <c r="X2409" i="4"/>
  <c r="X2415" i="4"/>
  <c r="X2386" i="4"/>
  <c r="X2392" i="4"/>
  <c r="X2398" i="4"/>
  <c r="X2404" i="4"/>
  <c r="X2410" i="4"/>
  <c r="X2416" i="4"/>
  <c r="X2381" i="4"/>
  <c r="X2387" i="4"/>
  <c r="X2393" i="4"/>
  <c r="X2399" i="4"/>
  <c r="X2405" i="4"/>
  <c r="X2411" i="4"/>
  <c r="X2417" i="4"/>
  <c r="X2382" i="4"/>
  <c r="X2388" i="4"/>
  <c r="X2394" i="4"/>
  <c r="X2400" i="4"/>
  <c r="X2406" i="4"/>
  <c r="X2412" i="4"/>
  <c r="X2418" i="4"/>
  <c r="X2384" i="4"/>
  <c r="X2390" i="4"/>
  <c r="X2396" i="4"/>
  <c r="X2402" i="4"/>
  <c r="X2408" i="4"/>
  <c r="X2414" i="4"/>
  <c r="X2401" i="4"/>
  <c r="X2383" i="4"/>
  <c r="X2407" i="4"/>
  <c r="X2389" i="4"/>
  <c r="X2413" i="4"/>
  <c r="X2395" i="4"/>
  <c r="X2419" i="4"/>
  <c r="X279" i="4"/>
  <c r="X280" i="4"/>
  <c r="X286" i="4"/>
  <c r="X292" i="4"/>
  <c r="X298" i="4"/>
  <c r="X304" i="4"/>
  <c r="X310" i="4"/>
  <c r="X275" i="4"/>
  <c r="X281" i="4"/>
  <c r="X287" i="4"/>
  <c r="X293" i="4"/>
  <c r="X299" i="4"/>
  <c r="X305" i="4"/>
  <c r="X311" i="4"/>
  <c r="X276" i="4"/>
  <c r="X282" i="4"/>
  <c r="X277" i="4"/>
  <c r="X283" i="4"/>
  <c r="X289" i="4"/>
  <c r="X295" i="4"/>
  <c r="X301" i="4"/>
  <c r="X307" i="4"/>
  <c r="X313" i="4"/>
  <c r="X303" i="4"/>
  <c r="X290" i="4"/>
  <c r="X291" i="4"/>
  <c r="X306" i="4"/>
  <c r="X294" i="4"/>
  <c r="X308" i="4"/>
  <c r="X278" i="4"/>
  <c r="X309" i="4"/>
  <c r="X296" i="4"/>
  <c r="X297" i="4"/>
  <c r="X312" i="4"/>
  <c r="X284" i="4"/>
  <c r="X285" i="4"/>
  <c r="X300" i="4"/>
  <c r="X288" i="4"/>
  <c r="X302" i="4"/>
  <c r="W2373" i="4"/>
  <c r="W1837" i="4"/>
  <c r="W1843" i="4"/>
  <c r="W1849" i="4"/>
  <c r="W1855" i="4"/>
  <c r="W1861" i="4"/>
  <c r="W1867" i="4"/>
  <c r="W1873" i="4"/>
  <c r="W1838" i="4"/>
  <c r="W1844" i="4"/>
  <c r="W1850" i="4"/>
  <c r="W1856" i="4"/>
  <c r="W1862" i="4"/>
  <c r="W1868" i="4"/>
  <c r="W1839" i="4"/>
  <c r="W1845" i="4"/>
  <c r="W1851" i="4"/>
  <c r="W1857" i="4"/>
  <c r="W1863" i="4"/>
  <c r="W1869" i="4"/>
  <c r="W1852" i="4"/>
  <c r="W1853" i="4"/>
  <c r="W1854" i="4"/>
  <c r="W1858" i="4"/>
  <c r="W1835" i="4"/>
  <c r="W1859" i="4"/>
  <c r="W1836" i="4"/>
  <c r="W1860" i="4"/>
  <c r="W1840" i="4"/>
  <c r="W1864" i="4"/>
  <c r="W1841" i="4"/>
  <c r="W1865" i="4"/>
  <c r="W1842" i="4"/>
  <c r="W1866" i="4"/>
  <c r="W1847" i="4"/>
  <c r="W1871" i="4"/>
  <c r="W1846" i="4"/>
  <c r="W1848" i="4"/>
  <c r="W1870" i="4"/>
  <c r="W1872" i="4"/>
  <c r="X1913" i="4"/>
  <c r="X1919" i="4"/>
  <c r="X1925" i="4"/>
  <c r="X1931" i="4"/>
  <c r="X1937" i="4"/>
  <c r="X1943" i="4"/>
  <c r="X1949" i="4"/>
  <c r="X1914" i="4"/>
  <c r="X1920" i="4"/>
  <c r="X1926" i="4"/>
  <c r="X1932" i="4"/>
  <c r="X1938" i="4"/>
  <c r="X1944" i="4"/>
  <c r="X1950" i="4"/>
  <c r="X1915" i="4"/>
  <c r="X1921" i="4"/>
  <c r="X1927" i="4"/>
  <c r="X1933" i="4"/>
  <c r="X1939" i="4"/>
  <c r="X1945" i="4"/>
  <c r="X1951" i="4"/>
  <c r="X1916" i="4"/>
  <c r="X1922" i="4"/>
  <c r="X1928" i="4"/>
  <c r="X1934" i="4"/>
  <c r="X1940" i="4"/>
  <c r="X1946" i="4"/>
  <c r="X1917" i="4"/>
  <c r="X1923" i="4"/>
  <c r="X1929" i="4"/>
  <c r="X1935" i="4"/>
  <c r="X1941" i="4"/>
  <c r="X1947" i="4"/>
  <c r="X1918" i="4"/>
  <c r="X1924" i="4"/>
  <c r="X1930" i="4"/>
  <c r="X1936" i="4"/>
  <c r="X1942" i="4"/>
  <c r="X1948" i="4"/>
  <c r="X45" i="4"/>
  <c r="X51" i="4"/>
  <c r="X57" i="4"/>
  <c r="X63" i="4"/>
  <c r="X69" i="4"/>
  <c r="X75" i="4"/>
  <c r="X46" i="4"/>
  <c r="X52" i="4"/>
  <c r="X58" i="4"/>
  <c r="X64" i="4"/>
  <c r="X70" i="4"/>
  <c r="X76" i="4"/>
  <c r="X41" i="4"/>
  <c r="X47" i="4"/>
  <c r="X53" i="4"/>
  <c r="X59" i="4"/>
  <c r="X65" i="4"/>
  <c r="X71" i="4"/>
  <c r="X77" i="4"/>
  <c r="X42" i="4"/>
  <c r="X48" i="4"/>
  <c r="X54" i="4"/>
  <c r="X60" i="4"/>
  <c r="X66" i="4"/>
  <c r="X72" i="4"/>
  <c r="X78" i="4"/>
  <c r="X43" i="4"/>
  <c r="X49" i="4"/>
  <c r="X55" i="4"/>
  <c r="X61" i="4"/>
  <c r="X67" i="4"/>
  <c r="X73" i="4"/>
  <c r="X79" i="4"/>
  <c r="X44" i="4"/>
  <c r="X50" i="4"/>
  <c r="X56" i="4"/>
  <c r="X62" i="4"/>
  <c r="X68" i="4"/>
  <c r="X74" i="4"/>
  <c r="W2535" i="4"/>
  <c r="W2308" i="4"/>
  <c r="W2314" i="4"/>
  <c r="W2320" i="4"/>
  <c r="W2326" i="4"/>
  <c r="W2332" i="4"/>
  <c r="W2338" i="4"/>
  <c r="W2303" i="4"/>
  <c r="W2309" i="4"/>
  <c r="W2315" i="4"/>
  <c r="W2321" i="4"/>
  <c r="W2327" i="4"/>
  <c r="W2333" i="4"/>
  <c r="W2339" i="4"/>
  <c r="W2304" i="4"/>
  <c r="W2310" i="4"/>
  <c r="W2316" i="4"/>
  <c r="W2322" i="4"/>
  <c r="W2328" i="4"/>
  <c r="W2334" i="4"/>
  <c r="W2340" i="4"/>
  <c r="W2305" i="4"/>
  <c r="W2311" i="4"/>
  <c r="W2317" i="4"/>
  <c r="W2323" i="4"/>
  <c r="W2329" i="4"/>
  <c r="W2335" i="4"/>
  <c r="W2341" i="4"/>
  <c r="W2306" i="4"/>
  <c r="W2330" i="4"/>
  <c r="W2307" i="4"/>
  <c r="W2331" i="4"/>
  <c r="W2312" i="4"/>
  <c r="W2336" i="4"/>
  <c r="W2313" i="4"/>
  <c r="W2337" i="4"/>
  <c r="W2318" i="4"/>
  <c r="W2319" i="4"/>
  <c r="W2324" i="4"/>
  <c r="X509" i="4"/>
  <c r="X515" i="4"/>
  <c r="X521" i="4"/>
  <c r="X527" i="4"/>
  <c r="X533" i="4"/>
  <c r="X539" i="4"/>
  <c r="X545" i="4"/>
  <c r="X516" i="4"/>
  <c r="X522" i="4"/>
  <c r="X528" i="4"/>
  <c r="X534" i="4"/>
  <c r="X540" i="4"/>
  <c r="X546" i="4"/>
  <c r="X510" i="4"/>
  <c r="X517" i="4"/>
  <c r="X523" i="4"/>
  <c r="X529" i="4"/>
  <c r="X535" i="4"/>
  <c r="X541" i="4"/>
  <c r="X547" i="4"/>
  <c r="X511" i="4"/>
  <c r="X512" i="4"/>
  <c r="X518" i="4"/>
  <c r="X524" i="4"/>
  <c r="X530" i="4"/>
  <c r="X536" i="4"/>
  <c r="X542" i="4"/>
  <c r="X513" i="4"/>
  <c r="X519" i="4"/>
  <c r="X525" i="4"/>
  <c r="X531" i="4"/>
  <c r="X537" i="4"/>
  <c r="X543" i="4"/>
  <c r="X526" i="4"/>
  <c r="X532" i="4"/>
  <c r="X538" i="4"/>
  <c r="X544" i="4"/>
  <c r="X514" i="4"/>
  <c r="X520" i="4"/>
  <c r="W2344" i="4"/>
  <c r="W2350" i="4"/>
  <c r="W2356" i="4"/>
  <c r="W2362" i="4"/>
  <c r="W2368" i="4"/>
  <c r="W2374" i="4"/>
  <c r="W2380" i="4"/>
  <c r="W2345" i="4"/>
  <c r="W2351" i="4"/>
  <c r="W2357" i="4"/>
  <c r="W2363" i="4"/>
  <c r="W2369" i="4"/>
  <c r="W2375" i="4"/>
  <c r="W2346" i="4"/>
  <c r="W2352" i="4"/>
  <c r="W2358" i="4"/>
  <c r="W2364" i="4"/>
  <c r="W2370" i="4"/>
  <c r="W2376" i="4"/>
  <c r="W2347" i="4"/>
  <c r="W2353" i="4"/>
  <c r="W2359" i="4"/>
  <c r="W2365" i="4"/>
  <c r="W2371" i="4"/>
  <c r="W2377" i="4"/>
  <c r="W2354" i="4"/>
  <c r="W2378" i="4"/>
  <c r="W2355" i="4"/>
  <c r="W2379" i="4"/>
  <c r="W2360" i="4"/>
  <c r="W2361" i="4"/>
  <c r="W2342" i="4"/>
  <c r="W2366" i="4"/>
  <c r="W2343" i="4"/>
  <c r="W2367" i="4"/>
  <c r="W2348" i="4"/>
  <c r="W2372" i="4"/>
  <c r="W2108" i="4"/>
  <c r="W2114" i="4"/>
  <c r="W2120" i="4"/>
  <c r="W2126" i="4"/>
  <c r="W2132" i="4"/>
  <c r="W2109" i="4"/>
  <c r="W2117" i="4"/>
  <c r="W2125" i="4"/>
  <c r="W2118" i="4"/>
  <c r="W2127" i="4"/>
  <c r="W2134" i="4"/>
  <c r="W2140" i="4"/>
  <c r="W2146" i="4"/>
  <c r="W2110" i="4"/>
  <c r="W2119" i="4"/>
  <c r="W2128" i="4"/>
  <c r="W2135" i="4"/>
  <c r="W2141" i="4"/>
  <c r="W2111" i="4"/>
  <c r="W2121" i="4"/>
  <c r="W2112" i="4"/>
  <c r="W2129" i="4"/>
  <c r="W2136" i="4"/>
  <c r="W2142" i="4"/>
  <c r="W2122" i="4"/>
  <c r="W2113" i="4"/>
  <c r="W2130" i="4"/>
  <c r="W2137" i="4"/>
  <c r="W2143" i="4"/>
  <c r="W2115" i="4"/>
  <c r="W2123" i="4"/>
  <c r="W2116" i="4"/>
  <c r="W2124" i="4"/>
  <c r="W2131" i="4"/>
  <c r="W2133" i="4"/>
  <c r="W2138" i="4"/>
  <c r="W2139" i="4"/>
  <c r="W2144" i="4"/>
  <c r="W2145" i="4"/>
  <c r="W1879" i="4"/>
  <c r="W1885" i="4"/>
  <c r="W1891" i="4"/>
  <c r="W1897" i="4"/>
  <c r="W1903" i="4"/>
  <c r="W1909" i="4"/>
  <c r="W1874" i="4"/>
  <c r="W1880" i="4"/>
  <c r="W1886" i="4"/>
  <c r="W1892" i="4"/>
  <c r="W1898" i="4"/>
  <c r="W1904" i="4"/>
  <c r="W1910" i="4"/>
  <c r="W1875" i="4"/>
  <c r="W1881" i="4"/>
  <c r="W1887" i="4"/>
  <c r="W1893" i="4"/>
  <c r="W1899" i="4"/>
  <c r="W1905" i="4"/>
  <c r="W1911" i="4"/>
  <c r="W1876" i="4"/>
  <c r="W1900" i="4"/>
  <c r="W1877" i="4"/>
  <c r="W1901" i="4"/>
  <c r="W1878" i="4"/>
  <c r="W1902" i="4"/>
  <c r="W1882" i="4"/>
  <c r="W1906" i="4"/>
  <c r="W1883" i="4"/>
  <c r="W1907" i="4"/>
  <c r="W1884" i="4"/>
  <c r="W1908" i="4"/>
  <c r="W1888" i="4"/>
  <c r="W1912" i="4"/>
  <c r="W1889" i="4"/>
  <c r="W1890" i="4"/>
  <c r="W1895" i="4"/>
  <c r="W1894" i="4"/>
  <c r="W1896" i="4"/>
  <c r="W1641" i="4"/>
  <c r="W1647" i="4"/>
  <c r="W1653" i="4"/>
  <c r="W1659" i="4"/>
  <c r="W1665" i="4"/>
  <c r="W1671" i="4"/>
  <c r="W1677" i="4"/>
  <c r="W1642" i="4"/>
  <c r="W1648" i="4"/>
  <c r="W1654" i="4"/>
  <c r="W1660" i="4"/>
  <c r="W1666" i="4"/>
  <c r="W1672" i="4"/>
  <c r="W1678" i="4"/>
  <c r="W1644" i="4"/>
  <c r="W1650" i="4"/>
  <c r="W1656" i="4"/>
  <c r="W1662" i="4"/>
  <c r="W1668" i="4"/>
  <c r="W1674" i="4"/>
  <c r="W1643" i="4"/>
  <c r="W1657" i="4"/>
  <c r="W1645" i="4"/>
  <c r="W1646" i="4"/>
  <c r="W1661" i="4"/>
  <c r="W1675" i="4"/>
  <c r="W1676" i="4"/>
  <c r="W1649" i="4"/>
  <c r="W1663" i="4"/>
  <c r="W1664" i="4"/>
  <c r="W1651" i="4"/>
  <c r="W1652" i="4"/>
  <c r="W1667" i="4"/>
  <c r="W1640" i="4"/>
  <c r="W1655" i="4"/>
  <c r="W1669" i="4"/>
  <c r="W1670" i="4"/>
  <c r="W1673" i="4"/>
  <c r="W1658" i="4"/>
  <c r="W1406" i="4"/>
  <c r="W1412" i="4"/>
  <c r="W1418" i="4"/>
  <c r="W1424" i="4"/>
  <c r="W1430" i="4"/>
  <c r="W1436" i="4"/>
  <c r="W1442" i="4"/>
  <c r="W1407" i="4"/>
  <c r="W1413" i="4"/>
  <c r="W1419" i="4"/>
  <c r="W1425" i="4"/>
  <c r="W1431" i="4"/>
  <c r="W1437" i="4"/>
  <c r="W1443" i="4"/>
  <c r="W1408" i="4"/>
  <c r="W1414" i="4"/>
  <c r="W1420" i="4"/>
  <c r="W1426" i="4"/>
  <c r="W1432" i="4"/>
  <c r="W1438" i="4"/>
  <c r="W1444" i="4"/>
  <c r="W1409" i="4"/>
  <c r="W1415" i="4"/>
  <c r="W1421" i="4"/>
  <c r="W1427" i="4"/>
  <c r="W1433" i="4"/>
  <c r="W1439" i="4"/>
  <c r="W1410" i="4"/>
  <c r="W1416" i="4"/>
  <c r="W1422" i="4"/>
  <c r="W1428" i="4"/>
  <c r="W1434" i="4"/>
  <c r="W1440" i="4"/>
  <c r="W1411" i="4"/>
  <c r="W1417" i="4"/>
  <c r="W1423" i="4"/>
  <c r="W1429" i="4"/>
  <c r="W1435" i="4"/>
  <c r="W1441" i="4"/>
  <c r="W943" i="4"/>
  <c r="W949" i="4"/>
  <c r="W955" i="4"/>
  <c r="W938" i="4"/>
  <c r="W944" i="4"/>
  <c r="W950" i="4"/>
  <c r="W956" i="4"/>
  <c r="W962" i="4"/>
  <c r="W968" i="4"/>
  <c r="W974" i="4"/>
  <c r="W939" i="4"/>
  <c r="W945" i="4"/>
  <c r="W951" i="4"/>
  <c r="W957" i="4"/>
  <c r="W963" i="4"/>
  <c r="W969" i="4"/>
  <c r="W975" i="4"/>
  <c r="W940" i="4"/>
  <c r="W946" i="4"/>
  <c r="W952" i="4"/>
  <c r="W958" i="4"/>
  <c r="W964" i="4"/>
  <c r="W941" i="4"/>
  <c r="W947" i="4"/>
  <c r="W953" i="4"/>
  <c r="W959" i="4"/>
  <c r="W965" i="4"/>
  <c r="W971" i="4"/>
  <c r="W972" i="4"/>
  <c r="W954" i="4"/>
  <c r="W973" i="4"/>
  <c r="W960" i="4"/>
  <c r="W976" i="4"/>
  <c r="W961" i="4"/>
  <c r="W966" i="4"/>
  <c r="W967" i="4"/>
  <c r="W942" i="4"/>
  <c r="W970" i="4"/>
  <c r="W948" i="4"/>
  <c r="W707" i="4"/>
  <c r="W713" i="4"/>
  <c r="W719" i="4"/>
  <c r="W725" i="4"/>
  <c r="W731" i="4"/>
  <c r="W737" i="4"/>
  <c r="W709" i="4"/>
  <c r="W715" i="4"/>
  <c r="W721" i="4"/>
  <c r="W727" i="4"/>
  <c r="W733" i="4"/>
  <c r="W739" i="4"/>
  <c r="W704" i="4"/>
  <c r="W710" i="4"/>
  <c r="W716" i="4"/>
  <c r="W722" i="4"/>
  <c r="W728" i="4"/>
  <c r="W734" i="4"/>
  <c r="W740" i="4"/>
  <c r="W706" i="4"/>
  <c r="W712" i="4"/>
  <c r="W718" i="4"/>
  <c r="W724" i="4"/>
  <c r="W730" i="4"/>
  <c r="W736" i="4"/>
  <c r="W742" i="4"/>
  <c r="W726" i="4"/>
  <c r="W741" i="4"/>
  <c r="W714" i="4"/>
  <c r="W729" i="4"/>
  <c r="W717" i="4"/>
  <c r="W732" i="4"/>
  <c r="W705" i="4"/>
  <c r="W720" i="4"/>
  <c r="W735" i="4"/>
  <c r="W708" i="4"/>
  <c r="W723" i="4"/>
  <c r="W738" i="4"/>
  <c r="W711" i="4"/>
  <c r="W471" i="4"/>
  <c r="W473" i="4"/>
  <c r="W479" i="4"/>
  <c r="W485" i="4"/>
  <c r="W491" i="4"/>
  <c r="W497" i="4"/>
  <c r="W503" i="4"/>
  <c r="W470" i="4"/>
  <c r="W476" i="4"/>
  <c r="W482" i="4"/>
  <c r="W488" i="4"/>
  <c r="W494" i="4"/>
  <c r="W500" i="4"/>
  <c r="W506" i="4"/>
  <c r="W475" i="4"/>
  <c r="W492" i="4"/>
  <c r="W484" i="4"/>
  <c r="W508" i="4"/>
  <c r="W477" i="4"/>
  <c r="W493" i="4"/>
  <c r="W501" i="4"/>
  <c r="W486" i="4"/>
  <c r="W478" i="4"/>
  <c r="W502" i="4"/>
  <c r="W487" i="4"/>
  <c r="W495" i="4"/>
  <c r="W480" i="4"/>
  <c r="W504" i="4"/>
  <c r="W496" i="4"/>
  <c r="W481" i="4"/>
  <c r="W489" i="4"/>
  <c r="W505" i="4"/>
  <c r="W472" i="4"/>
  <c r="W498" i="4"/>
  <c r="W474" i="4"/>
  <c r="W490" i="4"/>
  <c r="W483" i="4"/>
  <c r="W499" i="4"/>
  <c r="W507" i="4"/>
  <c r="W237" i="4"/>
  <c r="W243" i="4"/>
  <c r="W249" i="4"/>
  <c r="W255" i="4"/>
  <c r="W261" i="4"/>
  <c r="W267" i="4"/>
  <c r="W273" i="4"/>
  <c r="W238" i="4"/>
  <c r="W239" i="4"/>
  <c r="W245" i="4"/>
  <c r="W251" i="4"/>
  <c r="W257" i="4"/>
  <c r="W263" i="4"/>
  <c r="W269" i="4"/>
  <c r="W240" i="4"/>
  <c r="W246" i="4"/>
  <c r="W252" i="4"/>
  <c r="W258" i="4"/>
  <c r="W264" i="4"/>
  <c r="W270" i="4"/>
  <c r="W241" i="4"/>
  <c r="W247" i="4"/>
  <c r="W253" i="4"/>
  <c r="W259" i="4"/>
  <c r="W265" i="4"/>
  <c r="W236" i="4"/>
  <c r="W242" i="4"/>
  <c r="W248" i="4"/>
  <c r="W254" i="4"/>
  <c r="W260" i="4"/>
  <c r="W266" i="4"/>
  <c r="W272" i="4"/>
  <c r="W268" i="4"/>
  <c r="W271" i="4"/>
  <c r="W274" i="4"/>
  <c r="W244" i="4"/>
  <c r="W250" i="4"/>
  <c r="W256" i="4"/>
  <c r="W262" i="4"/>
  <c r="X2528" i="4"/>
  <c r="W2325" i="4"/>
  <c r="W665" i="4"/>
  <c r="W671" i="4"/>
  <c r="W677" i="4"/>
  <c r="W683" i="4"/>
  <c r="W689" i="4"/>
  <c r="W695" i="4"/>
  <c r="W701" i="4"/>
  <c r="W667" i="4"/>
  <c r="W673" i="4"/>
  <c r="W679" i="4"/>
  <c r="W685" i="4"/>
  <c r="W691" i="4"/>
  <c r="W697" i="4"/>
  <c r="W703" i="4"/>
  <c r="W668" i="4"/>
  <c r="W674" i="4"/>
  <c r="W680" i="4"/>
  <c r="W686" i="4"/>
  <c r="W692" i="4"/>
  <c r="W698" i="4"/>
  <c r="W670" i="4"/>
  <c r="W676" i="4"/>
  <c r="W682" i="4"/>
  <c r="W688" i="4"/>
  <c r="W694" i="4"/>
  <c r="W700" i="4"/>
  <c r="W669" i="4"/>
  <c r="W684" i="4"/>
  <c r="W699" i="4"/>
  <c r="W672" i="4"/>
  <c r="W687" i="4"/>
  <c r="W702" i="4"/>
  <c r="W675" i="4"/>
  <c r="W690" i="4"/>
  <c r="W678" i="4"/>
  <c r="W693" i="4"/>
  <c r="W666" i="4"/>
  <c r="W681" i="4"/>
  <c r="W696" i="4"/>
  <c r="X2151" i="4"/>
  <c r="X2157" i="4"/>
  <c r="X2163" i="4"/>
  <c r="X2169" i="4"/>
  <c r="X2175" i="4"/>
  <c r="X2181" i="4"/>
  <c r="X2152" i="4"/>
  <c r="X2158" i="4"/>
  <c r="X2164" i="4"/>
  <c r="X2170" i="4"/>
  <c r="X2176" i="4"/>
  <c r="X2182" i="4"/>
  <c r="X2147" i="4"/>
  <c r="X2153" i="4"/>
  <c r="X2159" i="4"/>
  <c r="X2165" i="4"/>
  <c r="X2171" i="4"/>
  <c r="X2177" i="4"/>
  <c r="X2183" i="4"/>
  <c r="X2148" i="4"/>
  <c r="X2154" i="4"/>
  <c r="X2160" i="4"/>
  <c r="X2166" i="4"/>
  <c r="X2172" i="4"/>
  <c r="X2178" i="4"/>
  <c r="X2184" i="4"/>
  <c r="X2149" i="4"/>
  <c r="X2155" i="4"/>
  <c r="X2161" i="4"/>
  <c r="X2167" i="4"/>
  <c r="X2173" i="4"/>
  <c r="X2179" i="4"/>
  <c r="X2185" i="4"/>
  <c r="X2150" i="4"/>
  <c r="X2156" i="4"/>
  <c r="X2162" i="4"/>
  <c r="X2168" i="4"/>
  <c r="X2174" i="4"/>
  <c r="X2180" i="4"/>
  <c r="X1681" i="4"/>
  <c r="X1687" i="4"/>
  <c r="X1693" i="4"/>
  <c r="X1699" i="4"/>
  <c r="X1705" i="4"/>
  <c r="X1711" i="4"/>
  <c r="X1717" i="4"/>
  <c r="X1683" i="4"/>
  <c r="X1689" i="4"/>
  <c r="X1695" i="4"/>
  <c r="X1701" i="4"/>
  <c r="X1707" i="4"/>
  <c r="X1713" i="4"/>
  <c r="X1684" i="4"/>
  <c r="X1690" i="4"/>
  <c r="X1696" i="4"/>
  <c r="X1702" i="4"/>
  <c r="X1708" i="4"/>
  <c r="X1714" i="4"/>
  <c r="X1680" i="4"/>
  <c r="X1686" i="4"/>
  <c r="X1692" i="4"/>
  <c r="X1698" i="4"/>
  <c r="X1704" i="4"/>
  <c r="X1710" i="4"/>
  <c r="X1716" i="4"/>
  <c r="X1685" i="4"/>
  <c r="X1697" i="4"/>
  <c r="X1709" i="4"/>
  <c r="X1688" i="4"/>
  <c r="X1700" i="4"/>
  <c r="X1691" i="4"/>
  <c r="X1712" i="4"/>
  <c r="X1679" i="4"/>
  <c r="X1703" i="4"/>
  <c r="X1682" i="4"/>
  <c r="X1715" i="4"/>
  <c r="X1694" i="4"/>
  <c r="X1706" i="4"/>
  <c r="X1447" i="4"/>
  <c r="X1453" i="4"/>
  <c r="X1459" i="4"/>
  <c r="X1465" i="4"/>
  <c r="X1471" i="4"/>
  <c r="X1477" i="4"/>
  <c r="X1483" i="4"/>
  <c r="X1448" i="4"/>
  <c r="X1454" i="4"/>
  <c r="X1449" i="4"/>
  <c r="X1455" i="4"/>
  <c r="X1461" i="4"/>
  <c r="X1467" i="4"/>
  <c r="X1473" i="4"/>
  <c r="X1479" i="4"/>
  <c r="X1450" i="4"/>
  <c r="X1456" i="4"/>
  <c r="X1462" i="4"/>
  <c r="X1468" i="4"/>
  <c r="X1474" i="4"/>
  <c r="X1480" i="4"/>
  <c r="X1445" i="4"/>
  <c r="X1451" i="4"/>
  <c r="X1457" i="4"/>
  <c r="X1446" i="4"/>
  <c r="X1452" i="4"/>
  <c r="X1458" i="4"/>
  <c r="X1464" i="4"/>
  <c r="X1470" i="4"/>
  <c r="X1476" i="4"/>
  <c r="X1482" i="4"/>
  <c r="X1466" i="4"/>
  <c r="X1469" i="4"/>
  <c r="X1472" i="4"/>
  <c r="X1475" i="4"/>
  <c r="X1478" i="4"/>
  <c r="X1460" i="4"/>
  <c r="X1481" i="4"/>
  <c r="X1463" i="4"/>
  <c r="X744" i="4"/>
  <c r="X750" i="4"/>
  <c r="X756" i="4"/>
  <c r="X762" i="4"/>
  <c r="X768" i="4"/>
  <c r="X774" i="4"/>
  <c r="X780" i="4"/>
  <c r="X745" i="4"/>
  <c r="X751" i="4"/>
  <c r="X757" i="4"/>
  <c r="X763" i="4"/>
  <c r="X769" i="4"/>
  <c r="X775" i="4"/>
  <c r="X781" i="4"/>
  <c r="X747" i="4"/>
  <c r="X753" i="4"/>
  <c r="X759" i="4"/>
  <c r="X765" i="4"/>
  <c r="X771" i="4"/>
  <c r="X777" i="4"/>
  <c r="X755" i="4"/>
  <c r="X770" i="4"/>
  <c r="X743" i="4"/>
  <c r="X758" i="4"/>
  <c r="X772" i="4"/>
  <c r="X773" i="4"/>
  <c r="X746" i="4"/>
  <c r="X760" i="4"/>
  <c r="X761" i="4"/>
  <c r="X776" i="4"/>
  <c r="X748" i="4"/>
  <c r="X749" i="4"/>
  <c r="X764" i="4"/>
  <c r="X778" i="4"/>
  <c r="X779" i="4"/>
  <c r="X752" i="4"/>
  <c r="X766" i="4"/>
  <c r="X767" i="4"/>
  <c r="X754" i="4"/>
  <c r="X2307" i="4"/>
  <c r="X2313" i="4"/>
  <c r="X2319" i="4"/>
  <c r="X2325" i="4"/>
  <c r="X2331" i="4"/>
  <c r="X2337" i="4"/>
  <c r="X2308" i="4"/>
  <c r="X2314" i="4"/>
  <c r="X2320" i="4"/>
  <c r="X2326" i="4"/>
  <c r="X2332" i="4"/>
  <c r="X2338" i="4"/>
  <c r="X2303" i="4"/>
  <c r="X2309" i="4"/>
  <c r="X2315" i="4"/>
  <c r="X2321" i="4"/>
  <c r="X2327" i="4"/>
  <c r="X2333" i="4"/>
  <c r="X2339" i="4"/>
  <c r="X2304" i="4"/>
  <c r="X2310" i="4"/>
  <c r="X2316" i="4"/>
  <c r="X2322" i="4"/>
  <c r="X2328" i="4"/>
  <c r="X2334" i="4"/>
  <c r="X2340" i="4"/>
  <c r="X2306" i="4"/>
  <c r="X2312" i="4"/>
  <c r="X2318" i="4"/>
  <c r="X2324" i="4"/>
  <c r="X2330" i="4"/>
  <c r="X2336" i="4"/>
  <c r="X2305" i="4"/>
  <c r="X2329" i="4"/>
  <c r="X2311" i="4"/>
  <c r="X2335" i="4"/>
  <c r="X2317" i="4"/>
  <c r="X2341" i="4"/>
  <c r="X2323" i="4"/>
  <c r="X2069" i="4"/>
  <c r="X2075" i="4"/>
  <c r="X2081" i="4"/>
  <c r="X2087" i="4"/>
  <c r="X2093" i="4"/>
  <c r="X2099" i="4"/>
  <c r="X2105" i="4"/>
  <c r="X2070" i="4"/>
  <c r="X2076" i="4"/>
  <c r="X2082" i="4"/>
  <c r="X2088" i="4"/>
  <c r="X2071" i="4"/>
  <c r="X2077" i="4"/>
  <c r="X2083" i="4"/>
  <c r="X2089" i="4"/>
  <c r="X2095" i="4"/>
  <c r="X2101" i="4"/>
  <c r="X2107" i="4"/>
  <c r="X2072" i="4"/>
  <c r="X2078" i="4"/>
  <c r="X2084" i="4"/>
  <c r="X2090" i="4"/>
  <c r="X2096" i="4"/>
  <c r="X2102" i="4"/>
  <c r="X2074" i="4"/>
  <c r="X2080" i="4"/>
  <c r="X2086" i="4"/>
  <c r="X2092" i="4"/>
  <c r="X2098" i="4"/>
  <c r="X2097" i="4"/>
  <c r="X2085" i="4"/>
  <c r="X2100" i="4"/>
  <c r="X2103" i="4"/>
  <c r="X2073" i="4"/>
  <c r="X2091" i="4"/>
  <c r="X2104" i="4"/>
  <c r="X2079" i="4"/>
  <c r="X2094" i="4"/>
  <c r="X2106" i="4"/>
  <c r="X1835" i="4"/>
  <c r="X1841" i="4"/>
  <c r="X1847" i="4"/>
  <c r="X1853" i="4"/>
  <c r="X1859" i="4"/>
  <c r="X1865" i="4"/>
  <c r="X1871" i="4"/>
  <c r="X1836" i="4"/>
  <c r="X1842" i="4"/>
  <c r="X1848" i="4"/>
  <c r="X1854" i="4"/>
  <c r="X1860" i="4"/>
  <c r="X1866" i="4"/>
  <c r="X1872" i="4"/>
  <c r="X1837" i="4"/>
  <c r="X1843" i="4"/>
  <c r="X1849" i="4"/>
  <c r="X1855" i="4"/>
  <c r="X1861" i="4"/>
  <c r="X1867" i="4"/>
  <c r="X1873" i="4"/>
  <c r="X1838" i="4"/>
  <c r="X1844" i="4"/>
  <c r="X1850" i="4"/>
  <c r="X1856" i="4"/>
  <c r="X1862" i="4"/>
  <c r="X1868" i="4"/>
  <c r="X1839" i="4"/>
  <c r="X1845" i="4"/>
  <c r="X1851" i="4"/>
  <c r="X1857" i="4"/>
  <c r="X1863" i="4"/>
  <c r="X1869" i="4"/>
  <c r="X1840" i="4"/>
  <c r="X1846" i="4"/>
  <c r="X1852" i="4"/>
  <c r="X1858" i="4"/>
  <c r="X1864" i="4"/>
  <c r="X1870" i="4"/>
  <c r="X1603" i="4"/>
  <c r="X1609" i="4"/>
  <c r="X1615" i="4"/>
  <c r="X1621" i="4"/>
  <c r="X1627" i="4"/>
  <c r="X1633" i="4"/>
  <c r="X1639" i="4"/>
  <c r="X1605" i="4"/>
  <c r="X1611" i="4"/>
  <c r="X1617" i="4"/>
  <c r="X1623" i="4"/>
  <c r="X1629" i="4"/>
  <c r="X1635" i="4"/>
  <c r="X1606" i="4"/>
  <c r="X1612" i="4"/>
  <c r="X1618" i="4"/>
  <c r="X1624" i="4"/>
  <c r="X1630" i="4"/>
  <c r="X1636" i="4"/>
  <c r="X1602" i="4"/>
  <c r="X1608" i="4"/>
  <c r="X1614" i="4"/>
  <c r="X1620" i="4"/>
  <c r="X1626" i="4"/>
  <c r="X1632" i="4"/>
  <c r="X1638" i="4"/>
  <c r="X1613" i="4"/>
  <c r="X1601" i="4"/>
  <c r="X1616" i="4"/>
  <c r="X1631" i="4"/>
  <c r="X1604" i="4"/>
  <c r="X1619" i="4"/>
  <c r="X1634" i="4"/>
  <c r="X1607" i="4"/>
  <c r="X1622" i="4"/>
  <c r="X1637" i="4"/>
  <c r="X1610" i="4"/>
  <c r="X1625" i="4"/>
  <c r="X1628" i="4"/>
  <c r="X1369" i="4"/>
  <c r="X1375" i="4"/>
  <c r="X1381" i="4"/>
  <c r="X1387" i="4"/>
  <c r="X1393" i="4"/>
  <c r="X1399" i="4"/>
  <c r="X1405" i="4"/>
  <c r="X1370" i="4"/>
  <c r="X1376" i="4"/>
  <c r="X1382" i="4"/>
  <c r="X1388" i="4"/>
  <c r="X1394" i="4"/>
  <c r="X1400" i="4"/>
  <c r="X1371" i="4"/>
  <c r="X1377" i="4"/>
  <c r="X1383" i="4"/>
  <c r="X1389" i="4"/>
  <c r="X1395" i="4"/>
  <c r="X1401" i="4"/>
  <c r="X1372" i="4"/>
  <c r="X1378" i="4"/>
  <c r="X1384" i="4"/>
  <c r="X1390" i="4"/>
  <c r="X1396" i="4"/>
  <c r="X1402" i="4"/>
  <c r="X1367" i="4"/>
  <c r="X1373" i="4"/>
  <c r="X1379" i="4"/>
  <c r="X1385" i="4"/>
  <c r="X1391" i="4"/>
  <c r="X1397" i="4"/>
  <c r="X1403" i="4"/>
  <c r="X1368" i="4"/>
  <c r="X1374" i="4"/>
  <c r="X1380" i="4"/>
  <c r="X1386" i="4"/>
  <c r="X1392" i="4"/>
  <c r="X1398" i="4"/>
  <c r="X1404" i="4"/>
  <c r="X1134" i="4"/>
  <c r="X1140" i="4"/>
  <c r="X1146" i="4"/>
  <c r="X1152" i="4"/>
  <c r="X1158" i="4"/>
  <c r="X1164" i="4"/>
  <c r="X1170" i="4"/>
  <c r="X1136" i="4"/>
  <c r="X1142" i="4"/>
  <c r="X1148" i="4"/>
  <c r="X1154" i="4"/>
  <c r="X1160" i="4"/>
  <c r="X1166" i="4"/>
  <c r="X1137" i="4"/>
  <c r="X1143" i="4"/>
  <c r="X1149" i="4"/>
  <c r="X1155" i="4"/>
  <c r="X1161" i="4"/>
  <c r="X1167" i="4"/>
  <c r="X1133" i="4"/>
  <c r="X1139" i="4"/>
  <c r="X1145" i="4"/>
  <c r="X1151" i="4"/>
  <c r="X1157" i="4"/>
  <c r="X1163" i="4"/>
  <c r="X1169" i="4"/>
  <c r="X1144" i="4"/>
  <c r="X1159" i="4"/>
  <c r="X1147" i="4"/>
  <c r="X1162" i="4"/>
  <c r="X1135" i="4"/>
  <c r="X1150" i="4"/>
  <c r="X1165" i="4"/>
  <c r="X1138" i="4"/>
  <c r="X1153" i="4"/>
  <c r="X1168" i="4"/>
  <c r="X1141" i="4"/>
  <c r="X1156" i="4"/>
  <c r="X1171" i="4"/>
  <c r="X900" i="4"/>
  <c r="X906" i="4"/>
  <c r="X912" i="4"/>
  <c r="X918" i="4"/>
  <c r="X924" i="4"/>
  <c r="X930" i="4"/>
  <c r="X936" i="4"/>
  <c r="X901" i="4"/>
  <c r="X907" i="4"/>
  <c r="X913" i="4"/>
  <c r="X919" i="4"/>
  <c r="X925" i="4"/>
  <c r="X931" i="4"/>
  <c r="X937" i="4"/>
  <c r="X902" i="4"/>
  <c r="X908" i="4"/>
  <c r="X914" i="4"/>
  <c r="X920" i="4"/>
  <c r="X926" i="4"/>
  <c r="X932" i="4"/>
  <c r="X903" i="4"/>
  <c r="X909" i="4"/>
  <c r="X915" i="4"/>
  <c r="X921" i="4"/>
  <c r="X927" i="4"/>
  <c r="X933" i="4"/>
  <c r="X904" i="4"/>
  <c r="X910" i="4"/>
  <c r="X916" i="4"/>
  <c r="X922" i="4"/>
  <c r="X928" i="4"/>
  <c r="X934" i="4"/>
  <c r="X899" i="4"/>
  <c r="X905" i="4"/>
  <c r="X911" i="4"/>
  <c r="X917" i="4"/>
  <c r="X923" i="4"/>
  <c r="X929" i="4"/>
  <c r="X935" i="4"/>
  <c r="X666" i="4"/>
  <c r="X672" i="4"/>
  <c r="X678" i="4"/>
  <c r="X684" i="4"/>
  <c r="X690" i="4"/>
  <c r="X696" i="4"/>
  <c r="X702" i="4"/>
  <c r="X667" i="4"/>
  <c r="X673" i="4"/>
  <c r="X679" i="4"/>
  <c r="X685" i="4"/>
  <c r="X691" i="4"/>
  <c r="X697" i="4"/>
  <c r="X703" i="4"/>
  <c r="X669" i="4"/>
  <c r="X675" i="4"/>
  <c r="X681" i="4"/>
  <c r="X687" i="4"/>
  <c r="X693" i="4"/>
  <c r="X699" i="4"/>
  <c r="X683" i="4"/>
  <c r="X698" i="4"/>
  <c r="X670" i="4"/>
  <c r="X671" i="4"/>
  <c r="X686" i="4"/>
  <c r="X700" i="4"/>
  <c r="X701" i="4"/>
  <c r="X674" i="4"/>
  <c r="X688" i="4"/>
  <c r="X689" i="4"/>
  <c r="X676" i="4"/>
  <c r="X677" i="4"/>
  <c r="X692" i="4"/>
  <c r="X665" i="4"/>
  <c r="X680" i="4"/>
  <c r="X694" i="4"/>
  <c r="X695" i="4"/>
  <c r="X668" i="4"/>
  <c r="X682" i="4"/>
  <c r="X436" i="4"/>
  <c r="X442" i="4"/>
  <c r="X448" i="4"/>
  <c r="X454" i="4"/>
  <c r="X460" i="4"/>
  <c r="X466" i="4"/>
  <c r="X431" i="4"/>
  <c r="X437" i="4"/>
  <c r="X443" i="4"/>
  <c r="X449" i="4"/>
  <c r="X455" i="4"/>
  <c r="X461" i="4"/>
  <c r="X467" i="4"/>
  <c r="X433" i="4"/>
  <c r="X439" i="4"/>
  <c r="X445" i="4"/>
  <c r="X451" i="4"/>
  <c r="X457" i="4"/>
  <c r="X463" i="4"/>
  <c r="X469" i="4"/>
  <c r="X447" i="4"/>
  <c r="X462" i="4"/>
  <c r="X434" i="4"/>
  <c r="X435" i="4"/>
  <c r="X450" i="4"/>
  <c r="X464" i="4"/>
  <c r="X465" i="4"/>
  <c r="X438" i="4"/>
  <c r="X452" i="4"/>
  <c r="X453" i="4"/>
  <c r="X468" i="4"/>
  <c r="X440" i="4"/>
  <c r="X441" i="4"/>
  <c r="X456" i="4"/>
  <c r="X444" i="4"/>
  <c r="X458" i="4"/>
  <c r="X459" i="4"/>
  <c r="X432" i="4"/>
  <c r="X446" i="4"/>
  <c r="X201" i="4"/>
  <c r="X207" i="4"/>
  <c r="X213" i="4"/>
  <c r="X219" i="4"/>
  <c r="X225" i="4"/>
  <c r="X231" i="4"/>
  <c r="X202" i="4"/>
  <c r="X208" i="4"/>
  <c r="X214" i="4"/>
  <c r="X220" i="4"/>
  <c r="X226" i="4"/>
  <c r="X232" i="4"/>
  <c r="X197" i="4"/>
  <c r="X203" i="4"/>
  <c r="X209" i="4"/>
  <c r="X215" i="4"/>
  <c r="X221" i="4"/>
  <c r="X227" i="4"/>
  <c r="X233" i="4"/>
  <c r="X198" i="4"/>
  <c r="X204" i="4"/>
  <c r="X210" i="4"/>
  <c r="X216" i="4"/>
  <c r="X222" i="4"/>
  <c r="X228" i="4"/>
  <c r="X234" i="4"/>
  <c r="X199" i="4"/>
  <c r="X205" i="4"/>
  <c r="X211" i="4"/>
  <c r="X217" i="4"/>
  <c r="X223" i="4"/>
  <c r="X229" i="4"/>
  <c r="X235" i="4"/>
  <c r="X224" i="4"/>
  <c r="X230" i="4"/>
  <c r="X200" i="4"/>
  <c r="X206" i="4"/>
  <c r="X212" i="4"/>
  <c r="X218" i="4"/>
  <c r="W2521" i="4"/>
  <c r="W2301" i="4"/>
  <c r="W1605" i="4"/>
  <c r="W1611" i="4"/>
  <c r="W1617" i="4"/>
  <c r="W1623" i="4"/>
  <c r="W1629" i="4"/>
  <c r="W1635" i="4"/>
  <c r="W1606" i="4"/>
  <c r="W1612" i="4"/>
  <c r="W1618" i="4"/>
  <c r="W1624" i="4"/>
  <c r="W1630" i="4"/>
  <c r="W1636" i="4"/>
  <c r="W1602" i="4"/>
  <c r="W1608" i="4"/>
  <c r="W1614" i="4"/>
  <c r="W1620" i="4"/>
  <c r="W1626" i="4"/>
  <c r="W1632" i="4"/>
  <c r="W1638" i="4"/>
  <c r="W1628" i="4"/>
  <c r="W1616" i="4"/>
  <c r="W1631" i="4"/>
  <c r="W1603" i="4"/>
  <c r="W1604" i="4"/>
  <c r="W1619" i="4"/>
  <c r="W1633" i="4"/>
  <c r="W1634" i="4"/>
  <c r="W1607" i="4"/>
  <c r="W1621" i="4"/>
  <c r="W1622" i="4"/>
  <c r="W1637" i="4"/>
  <c r="W1609" i="4"/>
  <c r="W1610" i="4"/>
  <c r="W1613" i="4"/>
  <c r="W1615" i="4"/>
  <c r="W1625" i="4"/>
  <c r="W1627" i="4"/>
  <c r="W1639" i="4"/>
  <c r="W1601" i="4"/>
  <c r="X865" i="4"/>
  <c r="X871" i="4"/>
  <c r="X877" i="4"/>
  <c r="X883" i="4"/>
  <c r="X889" i="4"/>
  <c r="X895" i="4"/>
  <c r="X862" i="4"/>
  <c r="X870" i="4"/>
  <c r="X886" i="4"/>
  <c r="X893" i="4"/>
  <c r="X863" i="4"/>
  <c r="X879" i="4"/>
  <c r="X872" i="4"/>
  <c r="X887" i="4"/>
  <c r="X894" i="4"/>
  <c r="X864" i="4"/>
  <c r="X880" i="4"/>
  <c r="X873" i="4"/>
  <c r="X881" i="4"/>
  <c r="X888" i="4"/>
  <c r="X896" i="4"/>
  <c r="X866" i="4"/>
  <c r="X874" i="4"/>
  <c r="X882" i="4"/>
  <c r="X890" i="4"/>
  <c r="X897" i="4"/>
  <c r="X867" i="4"/>
  <c r="X875" i="4"/>
  <c r="X860" i="4"/>
  <c r="X884" i="4"/>
  <c r="X891" i="4"/>
  <c r="X898" i="4"/>
  <c r="X868" i="4"/>
  <c r="X876" i="4"/>
  <c r="X861" i="4"/>
  <c r="X869" i="4"/>
  <c r="X885" i="4"/>
  <c r="X892" i="4"/>
  <c r="X878" i="4"/>
  <c r="W435" i="4"/>
  <c r="W441" i="4"/>
  <c r="W447" i="4"/>
  <c r="W453" i="4"/>
  <c r="Z453" i="4" s="1"/>
  <c r="AA453" i="4" s="1"/>
  <c r="W459" i="4"/>
  <c r="W465" i="4"/>
  <c r="W431" i="4"/>
  <c r="W437" i="4"/>
  <c r="W443" i="4"/>
  <c r="W449" i="4"/>
  <c r="W455" i="4"/>
  <c r="W461" i="4"/>
  <c r="W467" i="4"/>
  <c r="W432" i="4"/>
  <c r="W438" i="4"/>
  <c r="W444" i="4"/>
  <c r="W450" i="4"/>
  <c r="W456" i="4"/>
  <c r="W462" i="4"/>
  <c r="W468" i="4"/>
  <c r="W434" i="4"/>
  <c r="Z434" i="4" s="1"/>
  <c r="AA434" i="4" s="1"/>
  <c r="W440" i="4"/>
  <c r="W446" i="4"/>
  <c r="W452" i="4"/>
  <c r="W458" i="4"/>
  <c r="W464" i="4"/>
  <c r="W433" i="4"/>
  <c r="W448" i="4"/>
  <c r="W463" i="4"/>
  <c r="Z463" i="4" s="1"/>
  <c r="AA463" i="4" s="1"/>
  <c r="W436" i="4"/>
  <c r="W451" i="4"/>
  <c r="W466" i="4"/>
  <c r="W439" i="4"/>
  <c r="W454" i="4"/>
  <c r="W469" i="4"/>
  <c r="W442" i="4"/>
  <c r="W457" i="4"/>
  <c r="W445" i="4"/>
  <c r="W460" i="4"/>
  <c r="Z460" i="4" s="1"/>
  <c r="AA460" i="4" s="1"/>
  <c r="X2265" i="4"/>
  <c r="X2271" i="4"/>
  <c r="X2277" i="4"/>
  <c r="X2283" i="4"/>
  <c r="X2289" i="4"/>
  <c r="X2295" i="4"/>
  <c r="X2301" i="4"/>
  <c r="X2266" i="4"/>
  <c r="X2272" i="4"/>
  <c r="X2278" i="4"/>
  <c r="X2284" i="4"/>
  <c r="X2290" i="4"/>
  <c r="X2296" i="4"/>
  <c r="X2302" i="4"/>
  <c r="X2267" i="4"/>
  <c r="X2273" i="4"/>
  <c r="X2279" i="4"/>
  <c r="X2285" i="4"/>
  <c r="X2291" i="4"/>
  <c r="X2297" i="4"/>
  <c r="X2268" i="4"/>
  <c r="X2274" i="4"/>
  <c r="X2280" i="4"/>
  <c r="X2286" i="4"/>
  <c r="X2292" i="4"/>
  <c r="X2298" i="4"/>
  <c r="X2269" i="4"/>
  <c r="X2275" i="4"/>
  <c r="X2281" i="4"/>
  <c r="X2287" i="4"/>
  <c r="X2264" i="4"/>
  <c r="X2270" i="4"/>
  <c r="X2276" i="4"/>
  <c r="X2282" i="4"/>
  <c r="X2288" i="4"/>
  <c r="X2294" i="4"/>
  <c r="X2300" i="4"/>
  <c r="X2293" i="4"/>
  <c r="X2299" i="4"/>
  <c r="X630" i="4"/>
  <c r="X636" i="4"/>
  <c r="X642" i="4"/>
  <c r="X648" i="4"/>
  <c r="X654" i="4"/>
  <c r="X660" i="4"/>
  <c r="X631" i="4"/>
  <c r="X637" i="4"/>
  <c r="X643" i="4"/>
  <c r="X649" i="4"/>
  <c r="X655" i="4"/>
  <c r="X661" i="4"/>
  <c r="X627" i="4"/>
  <c r="X633" i="4"/>
  <c r="X639" i="4"/>
  <c r="X645" i="4"/>
  <c r="X651" i="4"/>
  <c r="X657" i="4"/>
  <c r="X663" i="4"/>
  <c r="X626" i="4"/>
  <c r="X640" i="4"/>
  <c r="X641" i="4"/>
  <c r="X656" i="4"/>
  <c r="X628" i="4"/>
  <c r="X629" i="4"/>
  <c r="X644" i="4"/>
  <c r="X658" i="4"/>
  <c r="X659" i="4"/>
  <c r="X632" i="4"/>
  <c r="X646" i="4"/>
  <c r="X647" i="4"/>
  <c r="X662" i="4"/>
  <c r="X634" i="4"/>
  <c r="X635" i="4"/>
  <c r="X650" i="4"/>
  <c r="X664" i="4"/>
  <c r="X638" i="4"/>
  <c r="X652" i="4"/>
  <c r="X653" i="4"/>
  <c r="W901" i="4"/>
  <c r="W907" i="4"/>
  <c r="W913" i="4"/>
  <c r="W919" i="4"/>
  <c r="W925" i="4"/>
  <c r="W931" i="4"/>
  <c r="W937" i="4"/>
  <c r="W902" i="4"/>
  <c r="W908" i="4"/>
  <c r="W914" i="4"/>
  <c r="W920" i="4"/>
  <c r="W926" i="4"/>
  <c r="W932" i="4"/>
  <c r="W903" i="4"/>
  <c r="W909" i="4"/>
  <c r="W915" i="4"/>
  <c r="W921" i="4"/>
  <c r="W927" i="4"/>
  <c r="W933" i="4"/>
  <c r="W904" i="4"/>
  <c r="W910" i="4"/>
  <c r="W916" i="4"/>
  <c r="W922" i="4"/>
  <c r="W928" i="4"/>
  <c r="W934" i="4"/>
  <c r="W899" i="4"/>
  <c r="W905" i="4"/>
  <c r="W911" i="4"/>
  <c r="W917" i="4"/>
  <c r="W923" i="4"/>
  <c r="W929" i="4"/>
  <c r="W935" i="4"/>
  <c r="W900" i="4"/>
  <c r="W906" i="4"/>
  <c r="W912" i="4"/>
  <c r="W918" i="4"/>
  <c r="W924" i="4"/>
  <c r="W930" i="4"/>
  <c r="W936" i="4"/>
  <c r="W393" i="4"/>
  <c r="W399" i="4"/>
  <c r="W405" i="4"/>
  <c r="W411" i="4"/>
  <c r="W417" i="4"/>
  <c r="W423" i="4"/>
  <c r="W429" i="4"/>
  <c r="W395" i="4"/>
  <c r="W401" i="4"/>
  <c r="W407" i="4"/>
  <c r="W413" i="4"/>
  <c r="W419" i="4"/>
  <c r="W425" i="4"/>
  <c r="W396" i="4"/>
  <c r="W402" i="4"/>
  <c r="W408" i="4"/>
  <c r="W414" i="4"/>
  <c r="W420" i="4"/>
  <c r="W426" i="4"/>
  <c r="W392" i="4"/>
  <c r="W398" i="4"/>
  <c r="W404" i="4"/>
  <c r="W410" i="4"/>
  <c r="W416" i="4"/>
  <c r="W422" i="4"/>
  <c r="W428" i="4"/>
  <c r="W418" i="4"/>
  <c r="W406" i="4"/>
  <c r="W421" i="4"/>
  <c r="W394" i="4"/>
  <c r="W409" i="4"/>
  <c r="W424" i="4"/>
  <c r="W397" i="4"/>
  <c r="W412" i="4"/>
  <c r="W427" i="4"/>
  <c r="W400" i="4"/>
  <c r="W415" i="4"/>
  <c r="W430" i="4"/>
  <c r="W403" i="4"/>
  <c r="X2499" i="4"/>
  <c r="X2505" i="4"/>
  <c r="X2511" i="4"/>
  <c r="X2501" i="4"/>
  <c r="X2507" i="4"/>
  <c r="X2513" i="4"/>
  <c r="X2519" i="4"/>
  <c r="X2525" i="4"/>
  <c r="X2531" i="4"/>
  <c r="X2502" i="4"/>
  <c r="X2508" i="4"/>
  <c r="X2514" i="4"/>
  <c r="X2520" i="4"/>
  <c r="X2526" i="4"/>
  <c r="X2512" i="4"/>
  <c r="X2521" i="4"/>
  <c r="X2535" i="4"/>
  <c r="X2504" i="4"/>
  <c r="X2529" i="4"/>
  <c r="X2522" i="4"/>
  <c r="X2536" i="4"/>
  <c r="X2515" i="4"/>
  <c r="X2530" i="4"/>
  <c r="X2506" i="4"/>
  <c r="X2523" i="4"/>
  <c r="X2498" i="4"/>
  <c r="X2516" i="4"/>
  <c r="X2524" i="4"/>
  <c r="X2532" i="4"/>
  <c r="X2509" i="4"/>
  <c r="X2517" i="4"/>
  <c r="X2500" i="4"/>
  <c r="X2533" i="4"/>
  <c r="X2510" i="4"/>
  <c r="X2518" i="4"/>
  <c r="X2527" i="4"/>
  <c r="X2534" i="4"/>
  <c r="X1799" i="4"/>
  <c r="X1805" i="4"/>
  <c r="X1811" i="4"/>
  <c r="X1817" i="4"/>
  <c r="X1823" i="4"/>
  <c r="X1829" i="4"/>
  <c r="X1800" i="4"/>
  <c r="X1806" i="4"/>
  <c r="X1812" i="4"/>
  <c r="X1818" i="4"/>
  <c r="X1824" i="4"/>
  <c r="X1830" i="4"/>
  <c r="X1801" i="4"/>
  <c r="X1807" i="4"/>
  <c r="X1813" i="4"/>
  <c r="X1819" i="4"/>
  <c r="X1825" i="4"/>
  <c r="X1831" i="4"/>
  <c r="X1796" i="4"/>
  <c r="X1802" i="4"/>
  <c r="X1808" i="4"/>
  <c r="X1814" i="4"/>
  <c r="X1820" i="4"/>
  <c r="X1826" i="4"/>
  <c r="X1832" i="4"/>
  <c r="X1797" i="4"/>
  <c r="X1803" i="4"/>
  <c r="X1809" i="4"/>
  <c r="X1815" i="4"/>
  <c r="X1821" i="4"/>
  <c r="X1827" i="4"/>
  <c r="X1833" i="4"/>
  <c r="X1798" i="4"/>
  <c r="X1804" i="4"/>
  <c r="X1810" i="4"/>
  <c r="X1816" i="4"/>
  <c r="X1822" i="4"/>
  <c r="X1828" i="4"/>
  <c r="X1834" i="4"/>
  <c r="X1567" i="4"/>
  <c r="X1573" i="4"/>
  <c r="X1579" i="4"/>
  <c r="X1585" i="4"/>
  <c r="X1591" i="4"/>
  <c r="X1597" i="4"/>
  <c r="X1563" i="4"/>
  <c r="X1569" i="4"/>
  <c r="X1575" i="4"/>
  <c r="X1581" i="4"/>
  <c r="X1587" i="4"/>
  <c r="X1593" i="4"/>
  <c r="X1599" i="4"/>
  <c r="X1564" i="4"/>
  <c r="X1570" i="4"/>
  <c r="X1576" i="4"/>
  <c r="X1582" i="4"/>
  <c r="X1588" i="4"/>
  <c r="X1594" i="4"/>
  <c r="X1600" i="4"/>
  <c r="X1566" i="4"/>
  <c r="X1572" i="4"/>
  <c r="X1578" i="4"/>
  <c r="X1584" i="4"/>
  <c r="X1590" i="4"/>
  <c r="X1596" i="4"/>
  <c r="X1598" i="4"/>
  <c r="X1586" i="4"/>
  <c r="X1574" i="4"/>
  <c r="X1589" i="4"/>
  <c r="X1562" i="4"/>
  <c r="X1577" i="4"/>
  <c r="X1592" i="4"/>
  <c r="X1565" i="4"/>
  <c r="X1568" i="4"/>
  <c r="X1571" i="4"/>
  <c r="X1580" i="4"/>
  <c r="X1583" i="4"/>
  <c r="X1595" i="4"/>
  <c r="X394" i="4"/>
  <c r="X400" i="4"/>
  <c r="X406" i="4"/>
  <c r="X412" i="4"/>
  <c r="X418" i="4"/>
  <c r="X424" i="4"/>
  <c r="X430" i="4"/>
  <c r="X395" i="4"/>
  <c r="X401" i="4"/>
  <c r="X407" i="4"/>
  <c r="X413" i="4"/>
  <c r="X419" i="4"/>
  <c r="X425" i="4"/>
  <c r="X397" i="4"/>
  <c r="X403" i="4"/>
  <c r="X409" i="4"/>
  <c r="X415" i="4"/>
  <c r="X421" i="4"/>
  <c r="X427" i="4"/>
  <c r="X404" i="4"/>
  <c r="X405" i="4"/>
  <c r="X420" i="4"/>
  <c r="X392" i="4"/>
  <c r="X393" i="4"/>
  <c r="X408" i="4"/>
  <c r="X422" i="4"/>
  <c r="X423" i="4"/>
  <c r="X396" i="4"/>
  <c r="X410" i="4"/>
  <c r="X411" i="4"/>
  <c r="X426" i="4"/>
  <c r="X398" i="4"/>
  <c r="X399" i="4"/>
  <c r="X414" i="4"/>
  <c r="X428" i="4"/>
  <c r="X429" i="4"/>
  <c r="X402" i="4"/>
  <c r="X416" i="4"/>
  <c r="X417" i="4"/>
  <c r="W2266" i="4"/>
  <c r="W2272" i="4"/>
  <c r="W2278" i="4"/>
  <c r="W2284" i="4"/>
  <c r="W2290" i="4"/>
  <c r="W2296" i="4"/>
  <c r="W2302" i="4"/>
  <c r="W2267" i="4"/>
  <c r="W2273" i="4"/>
  <c r="W2279" i="4"/>
  <c r="W2285" i="4"/>
  <c r="W2291" i="4"/>
  <c r="W2297" i="4"/>
  <c r="W2268" i="4"/>
  <c r="W2274" i="4"/>
  <c r="W2280" i="4"/>
  <c r="W2286" i="4"/>
  <c r="W2292" i="4"/>
  <c r="W2298" i="4"/>
  <c r="W2269" i="4"/>
  <c r="W2275" i="4"/>
  <c r="W2281" i="4"/>
  <c r="W2287" i="4"/>
  <c r="W2293" i="4"/>
  <c r="W2299" i="4"/>
  <c r="W2276" i="4"/>
  <c r="W2277" i="4"/>
  <c r="W2282" i="4"/>
  <c r="W2283" i="4"/>
  <c r="W2288" i="4"/>
  <c r="W2289" i="4"/>
  <c r="W2294" i="4"/>
  <c r="W2264" i="4"/>
  <c r="W2295" i="4"/>
  <c r="W2265" i="4"/>
  <c r="W2270" i="4"/>
  <c r="W2300" i="4"/>
  <c r="W1801" i="4"/>
  <c r="W1807" i="4"/>
  <c r="W1813" i="4"/>
  <c r="W1819" i="4"/>
  <c r="W1825" i="4"/>
  <c r="W1831" i="4"/>
  <c r="W1796" i="4"/>
  <c r="W1802" i="4"/>
  <c r="W1808" i="4"/>
  <c r="W1814" i="4"/>
  <c r="W1820" i="4"/>
  <c r="W1826" i="4"/>
  <c r="W1832" i="4"/>
  <c r="W1797" i="4"/>
  <c r="W1803" i="4"/>
  <c r="W1809" i="4"/>
  <c r="W1815" i="4"/>
  <c r="W1821" i="4"/>
  <c r="W1827" i="4"/>
  <c r="W1833" i="4"/>
  <c r="W1804" i="4"/>
  <c r="W1828" i="4"/>
  <c r="W1805" i="4"/>
  <c r="W1829" i="4"/>
  <c r="W1806" i="4"/>
  <c r="W1830" i="4"/>
  <c r="W1810" i="4"/>
  <c r="W1834" i="4"/>
  <c r="W1811" i="4"/>
  <c r="W1812" i="4"/>
  <c r="W1816" i="4"/>
  <c r="W1817" i="4"/>
  <c r="W1818" i="4"/>
  <c r="W1799" i="4"/>
  <c r="W1823" i="4"/>
  <c r="W1798" i="4"/>
  <c r="W1800" i="4"/>
  <c r="W1822" i="4"/>
  <c r="W1824" i="4"/>
  <c r="W1329" i="4"/>
  <c r="W1335" i="4"/>
  <c r="W1341" i="4"/>
  <c r="W1347" i="4"/>
  <c r="W1328" i="4"/>
  <c r="W1344" i="4"/>
  <c r="W1337" i="4"/>
  <c r="W1345" i="4"/>
  <c r="W1352" i="4"/>
  <c r="W1358" i="4"/>
  <c r="W1364" i="4"/>
  <c r="W1330" i="4"/>
  <c r="W1338" i="4"/>
  <c r="W1346" i="4"/>
  <c r="W1353" i="4"/>
  <c r="W1359" i="4"/>
  <c r="W1365" i="4"/>
  <c r="W1331" i="4"/>
  <c r="W1339" i="4"/>
  <c r="W1348" i="4"/>
  <c r="W1354" i="4"/>
  <c r="W1360" i="4"/>
  <c r="W1366" i="4"/>
  <c r="W1332" i="4"/>
  <c r="W1340" i="4"/>
  <c r="W1333" i="4"/>
  <c r="W1349" i="4"/>
  <c r="W1355" i="4"/>
  <c r="W1361" i="4"/>
  <c r="W1342" i="4"/>
  <c r="W1334" i="4"/>
  <c r="W1350" i="4"/>
  <c r="W1356" i="4"/>
  <c r="W1362" i="4"/>
  <c r="W1343" i="4"/>
  <c r="W1336" i="4"/>
  <c r="W1351" i="4"/>
  <c r="W1357" i="4"/>
  <c r="W1363" i="4"/>
  <c r="W159" i="4"/>
  <c r="W165" i="4"/>
  <c r="W171" i="4"/>
  <c r="W177" i="4"/>
  <c r="W183" i="4"/>
  <c r="W189" i="4"/>
  <c r="W195" i="4"/>
  <c r="W160" i="4"/>
  <c r="W166" i="4"/>
  <c r="W172" i="4"/>
  <c r="W178" i="4"/>
  <c r="W184" i="4"/>
  <c r="W190" i="4"/>
  <c r="W196" i="4"/>
  <c r="W161" i="4"/>
  <c r="W167" i="4"/>
  <c r="W173" i="4"/>
  <c r="W179" i="4"/>
  <c r="W185" i="4"/>
  <c r="W191" i="4"/>
  <c r="W162" i="4"/>
  <c r="W168" i="4"/>
  <c r="W174" i="4"/>
  <c r="W180" i="4"/>
  <c r="W186" i="4"/>
  <c r="W192" i="4"/>
  <c r="W163" i="4"/>
  <c r="W169" i="4"/>
  <c r="W175" i="4"/>
  <c r="W181" i="4"/>
  <c r="W187" i="4"/>
  <c r="W193" i="4"/>
  <c r="W158" i="4"/>
  <c r="W164" i="4"/>
  <c r="W170" i="4"/>
  <c r="W176" i="4"/>
  <c r="W182" i="4"/>
  <c r="W188" i="4"/>
  <c r="W194" i="4"/>
  <c r="X2463" i="4"/>
  <c r="X2469" i="4"/>
  <c r="X2475" i="4"/>
  <c r="X2481" i="4"/>
  <c r="X2487" i="4"/>
  <c r="X2493" i="4"/>
  <c r="X2464" i="4"/>
  <c r="X2470" i="4"/>
  <c r="X2476" i="4"/>
  <c r="X2482" i="4"/>
  <c r="X2459" i="4"/>
  <c r="X2465" i="4"/>
  <c r="X2471" i="4"/>
  <c r="X2477" i="4"/>
  <c r="X2483" i="4"/>
  <c r="X2489" i="4"/>
  <c r="X2495" i="4"/>
  <c r="X2460" i="4"/>
  <c r="X2466" i="4"/>
  <c r="X2472" i="4"/>
  <c r="X2478" i="4"/>
  <c r="X2484" i="4"/>
  <c r="X2490" i="4"/>
  <c r="X2496" i="4"/>
  <c r="X2494" i="4"/>
  <c r="X2467" i="4"/>
  <c r="X2485" i="4"/>
  <c r="X2468" i="4"/>
  <c r="X2486" i="4"/>
  <c r="X2497" i="4"/>
  <c r="X2473" i="4"/>
  <c r="X2488" i="4"/>
  <c r="X2474" i="4"/>
  <c r="X2491" i="4"/>
  <c r="X2461" i="4"/>
  <c r="X2479" i="4"/>
  <c r="X2492" i="4"/>
  <c r="X2229" i="4"/>
  <c r="X2235" i="4"/>
  <c r="X2241" i="4"/>
  <c r="X2247" i="4"/>
  <c r="X2253" i="4"/>
  <c r="X2259" i="4"/>
  <c r="X2230" i="4"/>
  <c r="X2236" i="4"/>
  <c r="X2242" i="4"/>
  <c r="X2248" i="4"/>
  <c r="X2254" i="4"/>
  <c r="X2260" i="4"/>
  <c r="X2225" i="4"/>
  <c r="X2231" i="4"/>
  <c r="X2237" i="4"/>
  <c r="X2243" i="4"/>
  <c r="X2249" i="4"/>
  <c r="X2255" i="4"/>
  <c r="X2261" i="4"/>
  <c r="X2226" i="4"/>
  <c r="X2232" i="4"/>
  <c r="X2238" i="4"/>
  <c r="X2244" i="4"/>
  <c r="X2250" i="4"/>
  <c r="X2256" i="4"/>
  <c r="X2262" i="4"/>
  <c r="X2227" i="4"/>
  <c r="X2233" i="4"/>
  <c r="X2239" i="4"/>
  <c r="X2245" i="4"/>
  <c r="X2251" i="4"/>
  <c r="X2257" i="4"/>
  <c r="X2263" i="4"/>
  <c r="X2228" i="4"/>
  <c r="X2234" i="4"/>
  <c r="X2240" i="4"/>
  <c r="X2246" i="4"/>
  <c r="X2252" i="4"/>
  <c r="X2258" i="4"/>
  <c r="X1991" i="4"/>
  <c r="X1997" i="4"/>
  <c r="X2003" i="4"/>
  <c r="X2009" i="4"/>
  <c r="X2015" i="4"/>
  <c r="X2021" i="4"/>
  <c r="X2027" i="4"/>
  <c r="X1992" i="4"/>
  <c r="X1998" i="4"/>
  <c r="X2004" i="4"/>
  <c r="X2010" i="4"/>
  <c r="X2016" i="4"/>
  <c r="X2022" i="4"/>
  <c r="X2028" i="4"/>
  <c r="X1993" i="4"/>
  <c r="X1999" i="4"/>
  <c r="X2005" i="4"/>
  <c r="X2011" i="4"/>
  <c r="X2017" i="4"/>
  <c r="X2023" i="4"/>
  <c r="X2029" i="4"/>
  <c r="X1994" i="4"/>
  <c r="X2000" i="4"/>
  <c r="X2006" i="4"/>
  <c r="X2012" i="4"/>
  <c r="X2018" i="4"/>
  <c r="X2024" i="4"/>
  <c r="X1996" i="4"/>
  <c r="X2002" i="4"/>
  <c r="X2008" i="4"/>
  <c r="X2014" i="4"/>
  <c r="X2020" i="4"/>
  <c r="X2026" i="4"/>
  <c r="X1995" i="4"/>
  <c r="X2013" i="4"/>
  <c r="X2001" i="4"/>
  <c r="X2019" i="4"/>
  <c r="X2007" i="4"/>
  <c r="X2025" i="4"/>
  <c r="X1761" i="4"/>
  <c r="X1763" i="4"/>
  <c r="X1769" i="4"/>
  <c r="X1775" i="4"/>
  <c r="X1781" i="4"/>
  <c r="X1787" i="4"/>
  <c r="X1793" i="4"/>
  <c r="X1764" i="4"/>
  <c r="X1770" i="4"/>
  <c r="X1776" i="4"/>
  <c r="X1782" i="4"/>
  <c r="X1788" i="4"/>
  <c r="X1794" i="4"/>
  <c r="X1758" i="4"/>
  <c r="X1765" i="4"/>
  <c r="X1771" i="4"/>
  <c r="X1777" i="4"/>
  <c r="X1783" i="4"/>
  <c r="X1789" i="4"/>
  <c r="X1795" i="4"/>
  <c r="X1759" i="4"/>
  <c r="X1766" i="4"/>
  <c r="X1772" i="4"/>
  <c r="X1778" i="4"/>
  <c r="X1784" i="4"/>
  <c r="X1790" i="4"/>
  <c r="X1760" i="4"/>
  <c r="X1767" i="4"/>
  <c r="X1773" i="4"/>
  <c r="X1779" i="4"/>
  <c r="X1785" i="4"/>
  <c r="X1791" i="4"/>
  <c r="X1762" i="4"/>
  <c r="X1768" i="4"/>
  <c r="X1774" i="4"/>
  <c r="X1780" i="4"/>
  <c r="X1786" i="4"/>
  <c r="X1792" i="4"/>
  <c r="X1757" i="4"/>
  <c r="X1525" i="4"/>
  <c r="X1531" i="4"/>
  <c r="X1537" i="4"/>
  <c r="X1543" i="4"/>
  <c r="X1549" i="4"/>
  <c r="X1555" i="4"/>
  <c r="X1561" i="4"/>
  <c r="X1527" i="4"/>
  <c r="X1533" i="4"/>
  <c r="X1539" i="4"/>
  <c r="X1545" i="4"/>
  <c r="X1551" i="4"/>
  <c r="X1557" i="4"/>
  <c r="X1528" i="4"/>
  <c r="X1534" i="4"/>
  <c r="X1540" i="4"/>
  <c r="X1546" i="4"/>
  <c r="X1552" i="4"/>
  <c r="X1558" i="4"/>
  <c r="X1524" i="4"/>
  <c r="X1530" i="4"/>
  <c r="X1536" i="4"/>
  <c r="X1542" i="4"/>
  <c r="X1548" i="4"/>
  <c r="X1554" i="4"/>
  <c r="X1560" i="4"/>
  <c r="X1526" i="4"/>
  <c r="X1541" i="4"/>
  <c r="X1556" i="4"/>
  <c r="X1529" i="4"/>
  <c r="X1544" i="4"/>
  <c r="X1559" i="4"/>
  <c r="X1532" i="4"/>
  <c r="X1547" i="4"/>
  <c r="X1535" i="4"/>
  <c r="X1550" i="4"/>
  <c r="X1538" i="4"/>
  <c r="X1553" i="4"/>
  <c r="X1523" i="4"/>
  <c r="X1290" i="4"/>
  <c r="X1296" i="4"/>
  <c r="X1302" i="4"/>
  <c r="X1308" i="4"/>
  <c r="X1314" i="4"/>
  <c r="X1320" i="4"/>
  <c r="X1326" i="4"/>
  <c r="X1292" i="4"/>
  <c r="X1298" i="4"/>
  <c r="X1304" i="4"/>
  <c r="X1310" i="4"/>
  <c r="X1316" i="4"/>
  <c r="X1322" i="4"/>
  <c r="X1293" i="4"/>
  <c r="X1299" i="4"/>
  <c r="X1305" i="4"/>
  <c r="X1311" i="4"/>
  <c r="X1317" i="4"/>
  <c r="X1289" i="4"/>
  <c r="X1295" i="4"/>
  <c r="X1301" i="4"/>
  <c r="X1307" i="4"/>
  <c r="X1313" i="4"/>
  <c r="X1319" i="4"/>
  <c r="X1325" i="4"/>
  <c r="X1309" i="4"/>
  <c r="X1300" i="4"/>
  <c r="X1321" i="4"/>
  <c r="X1291" i="4"/>
  <c r="X1312" i="4"/>
  <c r="X1323" i="4"/>
  <c r="X1303" i="4"/>
  <c r="X1294" i="4"/>
  <c r="X1324" i="4"/>
  <c r="X1315" i="4"/>
  <c r="X1306" i="4"/>
  <c r="X1327" i="4"/>
  <c r="X1318" i="4"/>
  <c r="X1297" i="4"/>
  <c r="X1056" i="4"/>
  <c r="X1062" i="4"/>
  <c r="X1068" i="4"/>
  <c r="X1074" i="4"/>
  <c r="X1080" i="4"/>
  <c r="X1086" i="4"/>
  <c r="X1092" i="4"/>
  <c r="X1058" i="4"/>
  <c r="X1064" i="4"/>
  <c r="X1070" i="4"/>
  <c r="X1076" i="4"/>
  <c r="X1082" i="4"/>
  <c r="X1088" i="4"/>
  <c r="X1059" i="4"/>
  <c r="X1065" i="4"/>
  <c r="X1071" i="4"/>
  <c r="X1077" i="4"/>
  <c r="X1083" i="4"/>
  <c r="X1089" i="4"/>
  <c r="X1055" i="4"/>
  <c r="X1061" i="4"/>
  <c r="X1067" i="4"/>
  <c r="X1073" i="4"/>
  <c r="X1079" i="4"/>
  <c r="X1085" i="4"/>
  <c r="X1091" i="4"/>
  <c r="X1057" i="4"/>
  <c r="X1072" i="4"/>
  <c r="X1087" i="4"/>
  <c r="X1060" i="4"/>
  <c r="X1075" i="4"/>
  <c r="X1090" i="4"/>
  <c r="X1063" i="4"/>
  <c r="X1078" i="4"/>
  <c r="X1093" i="4"/>
  <c r="X1066" i="4"/>
  <c r="X1081" i="4"/>
  <c r="X1069" i="4"/>
  <c r="X1084" i="4"/>
  <c r="X587" i="4"/>
  <c r="X593" i="4"/>
  <c r="X599" i="4"/>
  <c r="X605" i="4"/>
  <c r="X611" i="4"/>
  <c r="X617" i="4"/>
  <c r="X588" i="4"/>
  <c r="X594" i="4"/>
  <c r="X600" i="4"/>
  <c r="X606" i="4"/>
  <c r="X612" i="4"/>
  <c r="X618" i="4"/>
  <c r="X624" i="4"/>
  <c r="X589" i="4"/>
  <c r="X595" i="4"/>
  <c r="X601" i="4"/>
  <c r="X607" i="4"/>
  <c r="X613" i="4"/>
  <c r="X619" i="4"/>
  <c r="X625" i="4"/>
  <c r="X590" i="4"/>
  <c r="X596" i="4"/>
  <c r="X602" i="4"/>
  <c r="X608" i="4"/>
  <c r="X614" i="4"/>
  <c r="X620" i="4"/>
  <c r="X591" i="4"/>
  <c r="X597" i="4"/>
  <c r="X603" i="4"/>
  <c r="X609" i="4"/>
  <c r="X615" i="4"/>
  <c r="X621" i="4"/>
  <c r="X598" i="4"/>
  <c r="X604" i="4"/>
  <c r="X610" i="4"/>
  <c r="X616" i="4"/>
  <c r="X622" i="4"/>
  <c r="X623" i="4"/>
  <c r="X592" i="4"/>
  <c r="X123" i="4"/>
  <c r="X129" i="4"/>
  <c r="X135" i="4"/>
  <c r="X141" i="4"/>
  <c r="X147" i="4"/>
  <c r="X153" i="4"/>
  <c r="X124" i="4"/>
  <c r="X130" i="4"/>
  <c r="X136" i="4"/>
  <c r="X142" i="4"/>
  <c r="X148" i="4"/>
  <c r="X154" i="4"/>
  <c r="X119" i="4"/>
  <c r="X125" i="4"/>
  <c r="X131" i="4"/>
  <c r="X137" i="4"/>
  <c r="X143" i="4"/>
  <c r="X149" i="4"/>
  <c r="X155" i="4"/>
  <c r="X120" i="4"/>
  <c r="X126" i="4"/>
  <c r="X132" i="4"/>
  <c r="X138" i="4"/>
  <c r="X144" i="4"/>
  <c r="X150" i="4"/>
  <c r="X156" i="4"/>
  <c r="X121" i="4"/>
  <c r="X127" i="4"/>
  <c r="X133" i="4"/>
  <c r="X139" i="4"/>
  <c r="X145" i="4"/>
  <c r="X151" i="4"/>
  <c r="X157" i="4"/>
  <c r="X152" i="4"/>
  <c r="X122" i="4"/>
  <c r="X128" i="4"/>
  <c r="X134" i="4"/>
  <c r="X140" i="4"/>
  <c r="X146" i="4"/>
  <c r="W2464" i="4"/>
  <c r="W2470" i="4"/>
  <c r="W2476" i="4"/>
  <c r="W2482" i="4"/>
  <c r="W2488" i="4"/>
  <c r="W2459" i="4"/>
  <c r="W2465" i="4"/>
  <c r="W2471" i="4"/>
  <c r="W2477" i="4"/>
  <c r="W2483" i="4"/>
  <c r="W2489" i="4"/>
  <c r="W2460" i="4"/>
  <c r="W2466" i="4"/>
  <c r="W2472" i="4"/>
  <c r="W2478" i="4"/>
  <c r="W2484" i="4"/>
  <c r="W2490" i="4"/>
  <c r="W2496" i="4"/>
  <c r="W2461" i="4"/>
  <c r="W2467" i="4"/>
  <c r="W2473" i="4"/>
  <c r="W2479" i="4"/>
  <c r="W2485" i="4"/>
  <c r="W2463" i="4"/>
  <c r="W2481" i="4"/>
  <c r="W2495" i="4"/>
  <c r="W2468" i="4"/>
  <c r="W2486" i="4"/>
  <c r="W2497" i="4"/>
  <c r="W2469" i="4"/>
  <c r="W2487" i="4"/>
  <c r="W2474" i="4"/>
  <c r="W2491" i="4"/>
  <c r="W2475" i="4"/>
  <c r="W2492" i="4"/>
  <c r="W2462" i="4"/>
  <c r="W2480" i="4"/>
  <c r="W2493" i="4"/>
  <c r="W2230" i="4"/>
  <c r="W2236" i="4"/>
  <c r="W2242" i="4"/>
  <c r="W2248" i="4"/>
  <c r="W2254" i="4"/>
  <c r="W2260" i="4"/>
  <c r="W2225" i="4"/>
  <c r="W2231" i="4"/>
  <c r="W2237" i="4"/>
  <c r="W2243" i="4"/>
  <c r="W2249" i="4"/>
  <c r="W2255" i="4"/>
  <c r="W2261" i="4"/>
  <c r="W2226" i="4"/>
  <c r="W2232" i="4"/>
  <c r="W2238" i="4"/>
  <c r="W2244" i="4"/>
  <c r="W2250" i="4"/>
  <c r="W2256" i="4"/>
  <c r="W2262" i="4"/>
  <c r="W2227" i="4"/>
  <c r="W2233" i="4"/>
  <c r="W2239" i="4"/>
  <c r="W2245" i="4"/>
  <c r="W2251" i="4"/>
  <c r="W2257" i="4"/>
  <c r="W2263" i="4"/>
  <c r="W2240" i="4"/>
  <c r="W2241" i="4"/>
  <c r="W2246" i="4"/>
  <c r="W2247" i="4"/>
  <c r="W2252" i="4"/>
  <c r="W2253" i="4"/>
  <c r="W2258" i="4"/>
  <c r="W2259" i="4"/>
  <c r="W2228" i="4"/>
  <c r="W2229" i="4"/>
  <c r="W2234" i="4"/>
  <c r="W1993" i="4"/>
  <c r="W1999" i="4"/>
  <c r="W2005" i="4"/>
  <c r="W2011" i="4"/>
  <c r="W2017" i="4"/>
  <c r="W2023" i="4"/>
  <c r="W2029" i="4"/>
  <c r="W1994" i="4"/>
  <c r="W2000" i="4"/>
  <c r="W2006" i="4"/>
  <c r="W2012" i="4"/>
  <c r="W2018" i="4"/>
  <c r="W2024" i="4"/>
  <c r="W1995" i="4"/>
  <c r="W2001" i="4"/>
  <c r="W2007" i="4"/>
  <c r="W2013" i="4"/>
  <c r="W2019" i="4"/>
  <c r="W2025" i="4"/>
  <c r="W2008" i="4"/>
  <c r="W2026" i="4"/>
  <c r="W1991" i="4"/>
  <c r="W2009" i="4"/>
  <c r="W2027" i="4"/>
  <c r="W1992" i="4"/>
  <c r="W2010" i="4"/>
  <c r="W2028" i="4"/>
  <c r="W1996" i="4"/>
  <c r="W2014" i="4"/>
  <c r="W1997" i="4"/>
  <c r="W2015" i="4"/>
  <c r="W1998" i="4"/>
  <c r="Z1998" i="4" s="1"/>
  <c r="AA1998" i="4" s="1"/>
  <c r="W2016" i="4"/>
  <c r="W2002" i="4"/>
  <c r="W2020" i="4"/>
  <c r="W2004" i="4"/>
  <c r="W2022" i="4"/>
  <c r="W2003" i="4"/>
  <c r="W2021" i="4"/>
  <c r="W1757" i="4"/>
  <c r="W1758" i="4"/>
  <c r="W1765" i="4"/>
  <c r="W1771" i="4"/>
  <c r="W1777" i="4"/>
  <c r="W1783" i="4"/>
  <c r="W1789" i="4"/>
  <c r="W1795" i="4"/>
  <c r="W1759" i="4"/>
  <c r="W1766" i="4"/>
  <c r="W1772" i="4"/>
  <c r="W1778" i="4"/>
  <c r="W1784" i="4"/>
  <c r="W1790" i="4"/>
  <c r="W1760" i="4"/>
  <c r="W1767" i="4"/>
  <c r="W1773" i="4"/>
  <c r="W1779" i="4"/>
  <c r="W1785" i="4"/>
  <c r="W1791" i="4"/>
  <c r="W1761" i="4"/>
  <c r="W1780" i="4"/>
  <c r="W1781" i="4"/>
  <c r="W1782" i="4"/>
  <c r="W1762" i="4"/>
  <c r="W1786" i="4"/>
  <c r="W1763" i="4"/>
  <c r="W1787" i="4"/>
  <c r="W1764" i="4"/>
  <c r="W1788" i="4"/>
  <c r="W1768" i="4"/>
  <c r="W1792" i="4"/>
  <c r="W1769" i="4"/>
  <c r="W1793" i="4"/>
  <c r="W1770" i="4"/>
  <c r="W1794" i="4"/>
  <c r="W1775" i="4"/>
  <c r="W1774" i="4"/>
  <c r="W1527" i="4"/>
  <c r="W1533" i="4"/>
  <c r="W1539" i="4"/>
  <c r="W1545" i="4"/>
  <c r="W1551" i="4"/>
  <c r="W1557" i="4"/>
  <c r="W1528" i="4"/>
  <c r="W1534" i="4"/>
  <c r="W1540" i="4"/>
  <c r="W1546" i="4"/>
  <c r="W1552" i="4"/>
  <c r="W1558" i="4"/>
  <c r="W1524" i="4"/>
  <c r="W1530" i="4"/>
  <c r="W1536" i="4"/>
  <c r="W1542" i="4"/>
  <c r="W1548" i="4"/>
  <c r="W1554" i="4"/>
  <c r="W1560" i="4"/>
  <c r="W1556" i="4"/>
  <c r="W1529" i="4"/>
  <c r="W1543" i="4"/>
  <c r="W1544" i="4"/>
  <c r="W1559" i="4"/>
  <c r="W1531" i="4"/>
  <c r="W1532" i="4"/>
  <c r="W1547" i="4"/>
  <c r="W1561" i="4"/>
  <c r="W1535" i="4"/>
  <c r="W1549" i="4"/>
  <c r="W1550" i="4"/>
  <c r="W1523" i="4"/>
  <c r="W1537" i="4"/>
  <c r="W1525" i="4"/>
  <c r="W1541" i="4"/>
  <c r="W1553" i="4"/>
  <c r="W1555" i="4"/>
  <c r="W1526" i="4"/>
  <c r="W1538" i="4"/>
  <c r="W1293" i="4"/>
  <c r="W1299" i="4"/>
  <c r="W1305" i="4"/>
  <c r="W1311" i="4"/>
  <c r="W1317" i="4"/>
  <c r="W1323" i="4"/>
  <c r="W1298" i="4"/>
  <c r="W1309" i="4"/>
  <c r="W1319" i="4"/>
  <c r="W1289" i="4"/>
  <c r="W1300" i="4"/>
  <c r="W1320" i="4"/>
  <c r="W1290" i="4"/>
  <c r="W1310" i="4"/>
  <c r="W1321" i="4"/>
  <c r="W1291" i="4"/>
  <c r="W1301" i="4"/>
  <c r="W1312" i="4"/>
  <c r="W1302" i="4"/>
  <c r="W1322" i="4"/>
  <c r="W1292" i="4"/>
  <c r="W1303" i="4"/>
  <c r="W1313" i="4"/>
  <c r="W1294" i="4"/>
  <c r="W1314" i="4"/>
  <c r="W1324" i="4"/>
  <c r="W1304" i="4"/>
  <c r="W1315" i="4"/>
  <c r="W1295" i="4"/>
  <c r="W1306" i="4"/>
  <c r="W1325" i="4"/>
  <c r="W1296" i="4"/>
  <c r="W1316" i="4"/>
  <c r="W1326" i="4"/>
  <c r="W1297" i="4"/>
  <c r="W1307" i="4"/>
  <c r="W1318" i="4"/>
  <c r="W1327" i="4"/>
  <c r="W1308" i="4"/>
  <c r="W1058" i="4"/>
  <c r="W1064" i="4"/>
  <c r="W1070" i="4"/>
  <c r="W1076" i="4"/>
  <c r="W1082" i="4"/>
  <c r="W1088" i="4"/>
  <c r="W1059" i="4"/>
  <c r="W1065" i="4"/>
  <c r="W1071" i="4"/>
  <c r="W1077" i="4"/>
  <c r="W1083" i="4"/>
  <c r="W1089" i="4"/>
  <c r="W1055" i="4"/>
  <c r="W1061" i="4"/>
  <c r="W1067" i="4"/>
  <c r="W1073" i="4"/>
  <c r="W1079" i="4"/>
  <c r="W1085" i="4"/>
  <c r="W1091" i="4"/>
  <c r="W1087" i="4"/>
  <c r="W1060" i="4"/>
  <c r="W1074" i="4"/>
  <c r="W1075" i="4"/>
  <c r="W1090" i="4"/>
  <c r="W1062" i="4"/>
  <c r="W1063" i="4"/>
  <c r="W1078" i="4"/>
  <c r="W1092" i="4"/>
  <c r="W1093" i="4"/>
  <c r="W1066" i="4"/>
  <c r="W1080" i="4"/>
  <c r="W1081" i="4"/>
  <c r="W1068" i="4"/>
  <c r="W1069" i="4"/>
  <c r="W1084" i="4"/>
  <c r="W1056" i="4"/>
  <c r="W1072" i="4"/>
  <c r="W1086" i="4"/>
  <c r="W1057" i="4"/>
  <c r="W821" i="4"/>
  <c r="W827" i="4"/>
  <c r="W833" i="4"/>
  <c r="W839" i="4"/>
  <c r="W845" i="4"/>
  <c r="W851" i="4"/>
  <c r="W857" i="4"/>
  <c r="W823" i="4"/>
  <c r="W829" i="4"/>
  <c r="W835" i="4"/>
  <c r="W841" i="4"/>
  <c r="W847" i="4"/>
  <c r="W853" i="4"/>
  <c r="W859" i="4"/>
  <c r="W822" i="4"/>
  <c r="W831" i="4"/>
  <c r="W855" i="4"/>
  <c r="W824" i="4"/>
  <c r="W848" i="4"/>
  <c r="W832" i="4"/>
  <c r="W840" i="4"/>
  <c r="W856" i="4"/>
  <c r="W825" i="4"/>
  <c r="W849" i="4"/>
  <c r="W842" i="4"/>
  <c r="W826" i="4"/>
  <c r="W834" i="4"/>
  <c r="W850" i="4"/>
  <c r="W858" i="4"/>
  <c r="W843" i="4"/>
  <c r="W836" i="4"/>
  <c r="W828" i="4"/>
  <c r="W844" i="4"/>
  <c r="W852" i="4"/>
  <c r="W837" i="4"/>
  <c r="W830" i="4"/>
  <c r="W854" i="4"/>
  <c r="W838" i="4"/>
  <c r="W846" i="4"/>
  <c r="W587" i="4"/>
  <c r="W593" i="4"/>
  <c r="W599" i="4"/>
  <c r="W605" i="4"/>
  <c r="W611" i="4"/>
  <c r="W617" i="4"/>
  <c r="W623" i="4"/>
  <c r="W588" i="4"/>
  <c r="W594" i="4"/>
  <c r="W589" i="4"/>
  <c r="W595" i="4"/>
  <c r="W601" i="4"/>
  <c r="W607" i="4"/>
  <c r="W613" i="4"/>
  <c r="W619" i="4"/>
  <c r="W625" i="4"/>
  <c r="W590" i="4"/>
  <c r="W596" i="4"/>
  <c r="W602" i="4"/>
  <c r="W608" i="4"/>
  <c r="W614" i="4"/>
  <c r="W620" i="4"/>
  <c r="W591" i="4"/>
  <c r="W597" i="4"/>
  <c r="W603" i="4"/>
  <c r="W609" i="4"/>
  <c r="W615" i="4"/>
  <c r="W592" i="4"/>
  <c r="W598" i="4"/>
  <c r="W604" i="4"/>
  <c r="W610" i="4"/>
  <c r="W616" i="4"/>
  <c r="W622" i="4"/>
  <c r="W600" i="4"/>
  <c r="W606" i="4"/>
  <c r="W612" i="4"/>
  <c r="W618" i="4"/>
  <c r="W621" i="4"/>
  <c r="W624" i="4"/>
  <c r="W357" i="4"/>
  <c r="W363" i="4"/>
  <c r="W369" i="4"/>
  <c r="W375" i="4"/>
  <c r="W381" i="4"/>
  <c r="W387" i="4"/>
  <c r="W353" i="4"/>
  <c r="W359" i="4"/>
  <c r="W365" i="4"/>
  <c r="W371" i="4"/>
  <c r="W377" i="4"/>
  <c r="W383" i="4"/>
  <c r="W389" i="4"/>
  <c r="W354" i="4"/>
  <c r="W360" i="4"/>
  <c r="W366" i="4"/>
  <c r="W372" i="4"/>
  <c r="W378" i="4"/>
  <c r="W384" i="4"/>
  <c r="W390" i="4"/>
  <c r="W356" i="4"/>
  <c r="W362" i="4"/>
  <c r="W368" i="4"/>
  <c r="W374" i="4"/>
  <c r="W380" i="4"/>
  <c r="W386" i="4"/>
  <c r="W361" i="4"/>
  <c r="W376" i="4"/>
  <c r="W391" i="4"/>
  <c r="W364" i="4"/>
  <c r="W379" i="4"/>
  <c r="W367" i="4"/>
  <c r="W382" i="4"/>
  <c r="W355" i="4"/>
  <c r="W370" i="4"/>
  <c r="W385" i="4"/>
  <c r="W358" i="4"/>
  <c r="W373" i="4"/>
  <c r="W388" i="4"/>
  <c r="W123" i="4"/>
  <c r="W129" i="4"/>
  <c r="W135" i="4"/>
  <c r="W141" i="4"/>
  <c r="W147" i="4"/>
  <c r="W153" i="4"/>
  <c r="W124" i="4"/>
  <c r="W130" i="4"/>
  <c r="W136" i="4"/>
  <c r="W142" i="4"/>
  <c r="W148" i="4"/>
  <c r="W154" i="4"/>
  <c r="W119" i="4"/>
  <c r="W125" i="4"/>
  <c r="W131" i="4"/>
  <c r="W137" i="4"/>
  <c r="W143" i="4"/>
  <c r="W149" i="4"/>
  <c r="W155" i="4"/>
  <c r="W120" i="4"/>
  <c r="W126" i="4"/>
  <c r="W132" i="4"/>
  <c r="W138" i="4"/>
  <c r="W144" i="4"/>
  <c r="W150" i="4"/>
  <c r="W156" i="4"/>
  <c r="W121" i="4"/>
  <c r="W127" i="4"/>
  <c r="W133" i="4"/>
  <c r="W139" i="4"/>
  <c r="W145" i="4"/>
  <c r="W151" i="4"/>
  <c r="W157" i="4"/>
  <c r="W122" i="4"/>
  <c r="W128" i="4"/>
  <c r="W134" i="4"/>
  <c r="W140" i="4"/>
  <c r="W146" i="4"/>
  <c r="W152" i="4"/>
  <c r="X2462" i="4"/>
  <c r="W201" i="4"/>
  <c r="W207" i="4"/>
  <c r="W213" i="4"/>
  <c r="W219" i="4"/>
  <c r="W225" i="4"/>
  <c r="W231" i="4"/>
  <c r="W202" i="4"/>
  <c r="W208" i="4"/>
  <c r="W214" i="4"/>
  <c r="W220" i="4"/>
  <c r="W226" i="4"/>
  <c r="W232" i="4"/>
  <c r="W197" i="4"/>
  <c r="W203" i="4"/>
  <c r="W209" i="4"/>
  <c r="W215" i="4"/>
  <c r="W221" i="4"/>
  <c r="W227" i="4"/>
  <c r="W233" i="4"/>
  <c r="W198" i="4"/>
  <c r="W204" i="4"/>
  <c r="W210" i="4"/>
  <c r="W216" i="4"/>
  <c r="W222" i="4"/>
  <c r="W228" i="4"/>
  <c r="W234" i="4"/>
  <c r="W199" i="4"/>
  <c r="W205" i="4"/>
  <c r="W211" i="4"/>
  <c r="W217" i="4"/>
  <c r="W223" i="4"/>
  <c r="W229" i="4"/>
  <c r="W235" i="4"/>
  <c r="W200" i="4"/>
  <c r="W206" i="4"/>
  <c r="W212" i="4"/>
  <c r="W218" i="4"/>
  <c r="W224" i="4"/>
  <c r="W230" i="4"/>
  <c r="X1098" i="4"/>
  <c r="X1104" i="4"/>
  <c r="X1110" i="4"/>
  <c r="X1116" i="4"/>
  <c r="X1122" i="4"/>
  <c r="X1128" i="4"/>
  <c r="X1094" i="4"/>
  <c r="X1100" i="4"/>
  <c r="X1106" i="4"/>
  <c r="X1112" i="4"/>
  <c r="X1118" i="4"/>
  <c r="X1124" i="4"/>
  <c r="X1130" i="4"/>
  <c r="X1095" i="4"/>
  <c r="X1101" i="4"/>
  <c r="X1107" i="4"/>
  <c r="X1113" i="4"/>
  <c r="X1119" i="4"/>
  <c r="X1125" i="4"/>
  <c r="X1131" i="4"/>
  <c r="X1097" i="4"/>
  <c r="X1103" i="4"/>
  <c r="X1109" i="4"/>
  <c r="X1115" i="4"/>
  <c r="X1121" i="4"/>
  <c r="X1127" i="4"/>
  <c r="X1129" i="4"/>
  <c r="X1102" i="4"/>
  <c r="X1117" i="4"/>
  <c r="X1132" i="4"/>
  <c r="X1105" i="4"/>
  <c r="X1120" i="4"/>
  <c r="X1108" i="4"/>
  <c r="X1123" i="4"/>
  <c r="X1096" i="4"/>
  <c r="X1111" i="4"/>
  <c r="X1126" i="4"/>
  <c r="X1099" i="4"/>
  <c r="X1114" i="4"/>
  <c r="W863" i="4"/>
  <c r="W869" i="4"/>
  <c r="W875" i="4"/>
  <c r="W881" i="4"/>
  <c r="W865" i="4"/>
  <c r="W871" i="4"/>
  <c r="W877" i="4"/>
  <c r="W883" i="4"/>
  <c r="W889" i="4"/>
  <c r="W895" i="4"/>
  <c r="W879" i="4"/>
  <c r="W872" i="4"/>
  <c r="W887" i="4"/>
  <c r="W894" i="4"/>
  <c r="W864" i="4"/>
  <c r="W880" i="4"/>
  <c r="W873" i="4"/>
  <c r="W888" i="4"/>
  <c r="W896" i="4"/>
  <c r="W866" i="4"/>
  <c r="W874" i="4"/>
  <c r="W882" i="4"/>
  <c r="W890" i="4"/>
  <c r="W897" i="4"/>
  <c r="W867" i="4"/>
  <c r="W860" i="4"/>
  <c r="W884" i="4"/>
  <c r="W891" i="4"/>
  <c r="W898" i="4"/>
  <c r="W868" i="4"/>
  <c r="W876" i="4"/>
  <c r="W861" i="4"/>
  <c r="W885" i="4"/>
  <c r="Z885" i="4" s="1"/>
  <c r="AA885" i="4" s="1"/>
  <c r="W892" i="4"/>
  <c r="Z892" i="4" s="1"/>
  <c r="AA892" i="4" s="1"/>
  <c r="W878" i="4"/>
  <c r="Z878" i="4" s="1"/>
  <c r="AA878" i="4" s="1"/>
  <c r="W886" i="4"/>
  <c r="W893" i="4"/>
  <c r="W862" i="4"/>
  <c r="W870" i="4"/>
  <c r="X822" i="4"/>
  <c r="X823" i="4"/>
  <c r="X829" i="4"/>
  <c r="X835" i="4"/>
  <c r="X841" i="4"/>
  <c r="X847" i="4"/>
  <c r="X853" i="4"/>
  <c r="X859" i="4"/>
  <c r="X838" i="4"/>
  <c r="X846" i="4"/>
  <c r="X831" i="4"/>
  <c r="X839" i="4"/>
  <c r="X855" i="4"/>
  <c r="X824" i="4"/>
  <c r="X848" i="4"/>
  <c r="X832" i="4"/>
  <c r="X840" i="4"/>
  <c r="X856" i="4"/>
  <c r="X825" i="4"/>
  <c r="X833" i="4"/>
  <c r="X849" i="4"/>
  <c r="X857" i="4"/>
  <c r="X842" i="4"/>
  <c r="X826" i="4"/>
  <c r="X834" i="4"/>
  <c r="X850" i="4"/>
  <c r="X858" i="4"/>
  <c r="X827" i="4"/>
  <c r="X843" i="4"/>
  <c r="X851" i="4"/>
  <c r="X836" i="4"/>
  <c r="X828" i="4"/>
  <c r="X844" i="4"/>
  <c r="X852" i="4"/>
  <c r="X837" i="4"/>
  <c r="X845" i="4"/>
  <c r="X821" i="4"/>
  <c r="X830" i="4"/>
  <c r="X854" i="4"/>
  <c r="X2187" i="4"/>
  <c r="X2193" i="4"/>
  <c r="X2199" i="4"/>
  <c r="X2205" i="4"/>
  <c r="X2211" i="4"/>
  <c r="X2217" i="4"/>
  <c r="X2223" i="4"/>
  <c r="X2188" i="4"/>
  <c r="X2194" i="4"/>
  <c r="X2200" i="4"/>
  <c r="X2206" i="4"/>
  <c r="X2212" i="4"/>
  <c r="X2218" i="4"/>
  <c r="X2224" i="4"/>
  <c r="X2189" i="4"/>
  <c r="X2195" i="4"/>
  <c r="X2201" i="4"/>
  <c r="X2207" i="4"/>
  <c r="X2213" i="4"/>
  <c r="X2219" i="4"/>
  <c r="X2190" i="4"/>
  <c r="X2196" i="4"/>
  <c r="X2202" i="4"/>
  <c r="X2208" i="4"/>
  <c r="X2214" i="4"/>
  <c r="X2220" i="4"/>
  <c r="X2191" i="4"/>
  <c r="X2197" i="4"/>
  <c r="X2203" i="4"/>
  <c r="X2209" i="4"/>
  <c r="X2215" i="4"/>
  <c r="X2221" i="4"/>
  <c r="X2186" i="4"/>
  <c r="X2192" i="4"/>
  <c r="X2198" i="4"/>
  <c r="X2204" i="4"/>
  <c r="X2210" i="4"/>
  <c r="X2216" i="4"/>
  <c r="X2222" i="4"/>
  <c r="X1723" i="4"/>
  <c r="X1729" i="4"/>
  <c r="X1735" i="4"/>
  <c r="X1741" i="4"/>
  <c r="X1747" i="4"/>
  <c r="X1753" i="4"/>
  <c r="X1719" i="4"/>
  <c r="X1725" i="4"/>
  <c r="X1731" i="4"/>
  <c r="X1737" i="4"/>
  <c r="X1743" i="4"/>
  <c r="X1749" i="4"/>
  <c r="X1755" i="4"/>
  <c r="X1720" i="4"/>
  <c r="X1726" i="4"/>
  <c r="X1732" i="4"/>
  <c r="X1738" i="4"/>
  <c r="X1744" i="4"/>
  <c r="X1722" i="4"/>
  <c r="X1728" i="4"/>
  <c r="X1734" i="4"/>
  <c r="X1740" i="4"/>
  <c r="X1746" i="4"/>
  <c r="X1748" i="4"/>
  <c r="X1750" i="4"/>
  <c r="X1730" i="4"/>
  <c r="X1721" i="4"/>
  <c r="X1751" i="4"/>
  <c r="X1742" i="4"/>
  <c r="X1733" i="4"/>
  <c r="X1752" i="4"/>
  <c r="X1724" i="4"/>
  <c r="X1745" i="4"/>
  <c r="X1736" i="4"/>
  <c r="X1754" i="4"/>
  <c r="X1756" i="4"/>
  <c r="X1718" i="4"/>
  <c r="X1727" i="4"/>
  <c r="X1739" i="4"/>
  <c r="X1254" i="4"/>
  <c r="X1260" i="4"/>
  <c r="X1266" i="4"/>
  <c r="X1272" i="4"/>
  <c r="X1278" i="4"/>
  <c r="X1284" i="4"/>
  <c r="X1250" i="4"/>
  <c r="X1256" i="4"/>
  <c r="X1262" i="4"/>
  <c r="X1268" i="4"/>
  <c r="X1274" i="4"/>
  <c r="X1280" i="4"/>
  <c r="X1286" i="4"/>
  <c r="X1251" i="4"/>
  <c r="X1257" i="4"/>
  <c r="X1263" i="4"/>
  <c r="X1269" i="4"/>
  <c r="X1275" i="4"/>
  <c r="X1281" i="4"/>
  <c r="X1287" i="4"/>
  <c r="X1253" i="4"/>
  <c r="X1259" i="4"/>
  <c r="X1265" i="4"/>
  <c r="X1271" i="4"/>
  <c r="X1277" i="4"/>
  <c r="X1283" i="4"/>
  <c r="X1288" i="4"/>
  <c r="X1252" i="4"/>
  <c r="X1267" i="4"/>
  <c r="X1279" i="4"/>
  <c r="X1255" i="4"/>
  <c r="X1270" i="4"/>
  <c r="X1282" i="4"/>
  <c r="X1258" i="4"/>
  <c r="X1273" i="4"/>
  <c r="X1261" i="4"/>
  <c r="X1285" i="4"/>
  <c r="X1276" i="4"/>
  <c r="X1264" i="4"/>
  <c r="X316" i="4"/>
  <c r="X322" i="4"/>
  <c r="X328" i="4"/>
  <c r="X334" i="4"/>
  <c r="X340" i="4"/>
  <c r="X346" i="4"/>
  <c r="X352" i="4"/>
  <c r="X317" i="4"/>
  <c r="X323" i="4"/>
  <c r="X329" i="4"/>
  <c r="X335" i="4"/>
  <c r="X341" i="4"/>
  <c r="X347" i="4"/>
  <c r="X319" i="4"/>
  <c r="X325" i="4"/>
  <c r="X331" i="4"/>
  <c r="X337" i="4"/>
  <c r="X343" i="4"/>
  <c r="X349" i="4"/>
  <c r="X318" i="4"/>
  <c r="X332" i="4"/>
  <c r="X333" i="4"/>
  <c r="X348" i="4"/>
  <c r="X320" i="4"/>
  <c r="X321" i="4"/>
  <c r="X336" i="4"/>
  <c r="X350" i="4"/>
  <c r="X351" i="4"/>
  <c r="X324" i="4"/>
  <c r="X338" i="4"/>
  <c r="X339" i="4"/>
  <c r="X326" i="4"/>
  <c r="X327" i="4"/>
  <c r="X342" i="4"/>
  <c r="X314" i="4"/>
  <c r="X315" i="4"/>
  <c r="X330" i="4"/>
  <c r="X344" i="4"/>
  <c r="X345" i="4"/>
  <c r="W1370" i="4"/>
  <c r="W1376" i="4"/>
  <c r="W1382" i="4"/>
  <c r="W1388" i="4"/>
  <c r="W1394" i="4"/>
  <c r="W1400" i="4"/>
  <c r="W1371" i="4"/>
  <c r="W1377" i="4"/>
  <c r="W1383" i="4"/>
  <c r="W1389" i="4"/>
  <c r="W1395" i="4"/>
  <c r="W1401" i="4"/>
  <c r="W1372" i="4"/>
  <c r="W1378" i="4"/>
  <c r="W1384" i="4"/>
  <c r="W1390" i="4"/>
  <c r="W1396" i="4"/>
  <c r="W1402" i="4"/>
  <c r="W1367" i="4"/>
  <c r="W1373" i="4"/>
  <c r="W1379" i="4"/>
  <c r="W1385" i="4"/>
  <c r="W1391" i="4"/>
  <c r="W1397" i="4"/>
  <c r="W1403" i="4"/>
  <c r="W1368" i="4"/>
  <c r="W1374" i="4"/>
  <c r="W1380" i="4"/>
  <c r="W1386" i="4"/>
  <c r="W1392" i="4"/>
  <c r="W1398" i="4"/>
  <c r="W1404" i="4"/>
  <c r="W1405" i="4"/>
  <c r="W1369" i="4"/>
  <c r="W1375" i="4"/>
  <c r="W1381" i="4"/>
  <c r="W1393" i="4"/>
  <c r="W1399" i="4"/>
  <c r="W1387" i="4"/>
  <c r="X2033" i="4"/>
  <c r="X2039" i="4"/>
  <c r="X2045" i="4"/>
  <c r="X2051" i="4"/>
  <c r="X2057" i="4"/>
  <c r="X2063" i="4"/>
  <c r="X2034" i="4"/>
  <c r="X2040" i="4"/>
  <c r="X2046" i="4"/>
  <c r="X2052" i="4"/>
  <c r="X2058" i="4"/>
  <c r="X2064" i="4"/>
  <c r="X2035" i="4"/>
  <c r="X2041" i="4"/>
  <c r="X2047" i="4"/>
  <c r="X2053" i="4"/>
  <c r="X2059" i="4"/>
  <c r="X2065" i="4"/>
  <c r="X2030" i="4"/>
  <c r="X2036" i="4"/>
  <c r="X2042" i="4"/>
  <c r="X2048" i="4"/>
  <c r="X2054" i="4"/>
  <c r="X2060" i="4"/>
  <c r="X2066" i="4"/>
  <c r="X2032" i="4"/>
  <c r="X2038" i="4"/>
  <c r="X2044" i="4"/>
  <c r="X2050" i="4"/>
  <c r="X2056" i="4"/>
  <c r="X2062" i="4"/>
  <c r="X2068" i="4"/>
  <c r="X2031" i="4"/>
  <c r="X2049" i="4"/>
  <c r="X2067" i="4"/>
  <c r="X2037" i="4"/>
  <c r="X2055" i="4"/>
  <c r="X2061" i="4"/>
  <c r="X1332" i="4"/>
  <c r="X1338" i="4"/>
  <c r="X1344" i="4"/>
  <c r="X1328" i="4"/>
  <c r="X1334" i="4"/>
  <c r="X1340" i="4"/>
  <c r="X1346" i="4"/>
  <c r="X1336" i="4"/>
  <c r="X1351" i="4"/>
  <c r="X1357" i="4"/>
  <c r="X1363" i="4"/>
  <c r="X1329" i="4"/>
  <c r="X1337" i="4"/>
  <c r="X1345" i="4"/>
  <c r="X1352" i="4"/>
  <c r="X1358" i="4"/>
  <c r="X1364" i="4"/>
  <c r="X1330" i="4"/>
  <c r="X1347" i="4"/>
  <c r="X1353" i="4"/>
  <c r="X1359" i="4"/>
  <c r="X1365" i="4"/>
  <c r="X1331" i="4"/>
  <c r="X1339" i="4"/>
  <c r="X1348" i="4"/>
  <c r="X1354" i="4"/>
  <c r="X1360" i="4"/>
  <c r="X1366" i="4"/>
  <c r="X1341" i="4"/>
  <c r="X1333" i="4"/>
  <c r="X1349" i="4"/>
  <c r="X1355" i="4"/>
  <c r="X1361" i="4"/>
  <c r="X1342" i="4"/>
  <c r="X1335" i="4"/>
  <c r="X1350" i="4"/>
  <c r="X1356" i="4"/>
  <c r="X1362" i="4"/>
  <c r="X1343" i="4"/>
  <c r="X159" i="4"/>
  <c r="X165" i="4"/>
  <c r="X171" i="4"/>
  <c r="X177" i="4"/>
  <c r="X183" i="4"/>
  <c r="X189" i="4"/>
  <c r="X195" i="4"/>
  <c r="X160" i="4"/>
  <c r="X166" i="4"/>
  <c r="X172" i="4"/>
  <c r="X178" i="4"/>
  <c r="X184" i="4"/>
  <c r="X190" i="4"/>
  <c r="X196" i="4"/>
  <c r="X161" i="4"/>
  <c r="X167" i="4"/>
  <c r="X173" i="4"/>
  <c r="X179" i="4"/>
  <c r="X185" i="4"/>
  <c r="X191" i="4"/>
  <c r="X162" i="4"/>
  <c r="X168" i="4"/>
  <c r="X174" i="4"/>
  <c r="X180" i="4"/>
  <c r="X186" i="4"/>
  <c r="X192" i="4"/>
  <c r="X163" i="4"/>
  <c r="X169" i="4"/>
  <c r="X175" i="4"/>
  <c r="X181" i="4"/>
  <c r="X187" i="4"/>
  <c r="X193" i="4"/>
  <c r="X158" i="4"/>
  <c r="X164" i="4"/>
  <c r="X170" i="4"/>
  <c r="X176" i="4"/>
  <c r="X182" i="4"/>
  <c r="X188" i="4"/>
  <c r="X194" i="4"/>
  <c r="W2502" i="4"/>
  <c r="W2508" i="4"/>
  <c r="W2514" i="4"/>
  <c r="W2520" i="4"/>
  <c r="W2526" i="4"/>
  <c r="W2504" i="4"/>
  <c r="W2529" i="4"/>
  <c r="W2513" i="4"/>
  <c r="W2522" i="4"/>
  <c r="W2536" i="4"/>
  <c r="W2505" i="4"/>
  <c r="W2515" i="4"/>
  <c r="W2530" i="4"/>
  <c r="W2506" i="4"/>
  <c r="W2523" i="4"/>
  <c r="W2498" i="4"/>
  <c r="W2516" i="4"/>
  <c r="W2531" i="4"/>
  <c r="W2507" i="4"/>
  <c r="W2524" i="4"/>
  <c r="W2532" i="4"/>
  <c r="W2499" i="4"/>
  <c r="W2509" i="4"/>
  <c r="W2517" i="4"/>
  <c r="W2500" i="4"/>
  <c r="W2525" i="4"/>
  <c r="W2533" i="4"/>
  <c r="W2510" i="4"/>
  <c r="W2518" i="4"/>
  <c r="W2527" i="4"/>
  <c r="W2501" i="4"/>
  <c r="W2534" i="4"/>
  <c r="W2503" i="4"/>
  <c r="W2511" i="4"/>
  <c r="W2519" i="4"/>
  <c r="W2528" i="4"/>
  <c r="W2035" i="4"/>
  <c r="W2041" i="4"/>
  <c r="W2047" i="4"/>
  <c r="W2053" i="4"/>
  <c r="W2059" i="4"/>
  <c r="W2065" i="4"/>
  <c r="W2030" i="4"/>
  <c r="W2036" i="4"/>
  <c r="W2042" i="4"/>
  <c r="W2048" i="4"/>
  <c r="W2054" i="4"/>
  <c r="W2060" i="4"/>
  <c r="W2066" i="4"/>
  <c r="W2031" i="4"/>
  <c r="W2037" i="4"/>
  <c r="W2043" i="4"/>
  <c r="W2049" i="4"/>
  <c r="W2055" i="4"/>
  <c r="W2061" i="4"/>
  <c r="W2067" i="4"/>
  <c r="W2044" i="4"/>
  <c r="W2062" i="4"/>
  <c r="W2045" i="4"/>
  <c r="W2063" i="4"/>
  <c r="W2046" i="4"/>
  <c r="W2064" i="4"/>
  <c r="W2032" i="4"/>
  <c r="W2050" i="4"/>
  <c r="W2068" i="4"/>
  <c r="W2033" i="4"/>
  <c r="W2051" i="4"/>
  <c r="W2034" i="4"/>
  <c r="W2052" i="4"/>
  <c r="W2038" i="4"/>
  <c r="W2056" i="4"/>
  <c r="W2040" i="4"/>
  <c r="W2058" i="4"/>
  <c r="W2057" i="4"/>
  <c r="W2039" i="4"/>
  <c r="W1563" i="4"/>
  <c r="W1569" i="4"/>
  <c r="W1575" i="4"/>
  <c r="W1581" i="4"/>
  <c r="W1587" i="4"/>
  <c r="W1593" i="4"/>
  <c r="W1599" i="4"/>
  <c r="W1564" i="4"/>
  <c r="W1570" i="4"/>
  <c r="W1576" i="4"/>
  <c r="W1582" i="4"/>
  <c r="W1588" i="4"/>
  <c r="W1594" i="4"/>
  <c r="W1600" i="4"/>
  <c r="W1566" i="4"/>
  <c r="W1572" i="4"/>
  <c r="W1578" i="4"/>
  <c r="W1584" i="4"/>
  <c r="W1590" i="4"/>
  <c r="W1596" i="4"/>
  <c r="W1571" i="4"/>
  <c r="W1585" i="4"/>
  <c r="W1573" i="4"/>
  <c r="W1574" i="4"/>
  <c r="W1589" i="4"/>
  <c r="W1562" i="4"/>
  <c r="W1577" i="4"/>
  <c r="W1591" i="4"/>
  <c r="W1592" i="4"/>
  <c r="W1565" i="4"/>
  <c r="W1579" i="4"/>
  <c r="W1580" i="4"/>
  <c r="W1595" i="4"/>
  <c r="W1568" i="4"/>
  <c r="W1583" i="4"/>
  <c r="W1597" i="4"/>
  <c r="W1567" i="4"/>
  <c r="W1586" i="4"/>
  <c r="W1598" i="4"/>
  <c r="W1094" i="4"/>
  <c r="W1100" i="4"/>
  <c r="W1106" i="4"/>
  <c r="W1112" i="4"/>
  <c r="W1118" i="4"/>
  <c r="W1124" i="4"/>
  <c r="W1130" i="4"/>
  <c r="W1095" i="4"/>
  <c r="W1101" i="4"/>
  <c r="W1107" i="4"/>
  <c r="W1113" i="4"/>
  <c r="W1119" i="4"/>
  <c r="W1125" i="4"/>
  <c r="W1131" i="4"/>
  <c r="W1097" i="4"/>
  <c r="W1103" i="4"/>
  <c r="W1109" i="4"/>
  <c r="W1115" i="4"/>
  <c r="W1121" i="4"/>
  <c r="W1127" i="4"/>
  <c r="W1102" i="4"/>
  <c r="W1116" i="4"/>
  <c r="W1117" i="4"/>
  <c r="W1132" i="4"/>
  <c r="W1104" i="4"/>
  <c r="W1105" i="4"/>
  <c r="W1120" i="4"/>
  <c r="W1108" i="4"/>
  <c r="W1122" i="4"/>
  <c r="W1123" i="4"/>
  <c r="W1096" i="4"/>
  <c r="W1110" i="4"/>
  <c r="W1111" i="4"/>
  <c r="W1126" i="4"/>
  <c r="W1098" i="4"/>
  <c r="W1099" i="4"/>
  <c r="W1114" i="4"/>
  <c r="W1128" i="4"/>
  <c r="W1129" i="4"/>
  <c r="W629" i="4"/>
  <c r="W635" i="4"/>
  <c r="W641" i="4"/>
  <c r="W647" i="4"/>
  <c r="W653" i="4"/>
  <c r="W659" i="4"/>
  <c r="W631" i="4"/>
  <c r="W637" i="4"/>
  <c r="W643" i="4"/>
  <c r="W649" i="4"/>
  <c r="W655" i="4"/>
  <c r="W661" i="4"/>
  <c r="W626" i="4"/>
  <c r="W632" i="4"/>
  <c r="W638" i="4"/>
  <c r="W644" i="4"/>
  <c r="W650" i="4"/>
  <c r="W656" i="4"/>
  <c r="W662" i="4"/>
  <c r="W628" i="4"/>
  <c r="W634" i="4"/>
  <c r="W640" i="4"/>
  <c r="W646" i="4"/>
  <c r="W652" i="4"/>
  <c r="W658" i="4"/>
  <c r="W664" i="4"/>
  <c r="W654" i="4"/>
  <c r="W627" i="4"/>
  <c r="W642" i="4"/>
  <c r="W657" i="4"/>
  <c r="W630" i="4"/>
  <c r="W645" i="4"/>
  <c r="W660" i="4"/>
  <c r="W633" i="4"/>
  <c r="W648" i="4"/>
  <c r="W663" i="4"/>
  <c r="W636" i="4"/>
  <c r="W651" i="4"/>
  <c r="W639" i="4"/>
  <c r="X358" i="4"/>
  <c r="X364" i="4"/>
  <c r="X370" i="4"/>
  <c r="X376" i="4"/>
  <c r="X382" i="4"/>
  <c r="X388" i="4"/>
  <c r="X353" i="4"/>
  <c r="X359" i="4"/>
  <c r="X365" i="4"/>
  <c r="X371" i="4"/>
  <c r="X377" i="4"/>
  <c r="X383" i="4"/>
  <c r="X389" i="4"/>
  <c r="X355" i="4"/>
  <c r="X361" i="4"/>
  <c r="X367" i="4"/>
  <c r="X373" i="4"/>
  <c r="X379" i="4"/>
  <c r="X385" i="4"/>
  <c r="X391" i="4"/>
  <c r="X375" i="4"/>
  <c r="X390" i="4"/>
  <c r="X362" i="4"/>
  <c r="X363" i="4"/>
  <c r="X378" i="4"/>
  <c r="X366" i="4"/>
  <c r="X380" i="4"/>
  <c r="X381" i="4"/>
  <c r="X354" i="4"/>
  <c r="X368" i="4"/>
  <c r="X369" i="4"/>
  <c r="X384" i="4"/>
  <c r="X356" i="4"/>
  <c r="X357" i="4"/>
  <c r="X372" i="4"/>
  <c r="X386" i="4"/>
  <c r="X387" i="4"/>
  <c r="X360" i="4"/>
  <c r="X374" i="4"/>
  <c r="X2421" i="4"/>
  <c r="X2427" i="4"/>
  <c r="X2433" i="4"/>
  <c r="X2439" i="4"/>
  <c r="X2445" i="4"/>
  <c r="X2451" i="4"/>
  <c r="X2457" i="4"/>
  <c r="X2422" i="4"/>
  <c r="X2428" i="4"/>
  <c r="X2434" i="4"/>
  <c r="X2440" i="4"/>
  <c r="X2446" i="4"/>
  <c r="X2452" i="4"/>
  <c r="X2458" i="4"/>
  <c r="X2423" i="4"/>
  <c r="X2429" i="4"/>
  <c r="X2435" i="4"/>
  <c r="X2441" i="4"/>
  <c r="X2447" i="4"/>
  <c r="X2453" i="4"/>
  <c r="X2424" i="4"/>
  <c r="X2430" i="4"/>
  <c r="X2436" i="4"/>
  <c r="X2442" i="4"/>
  <c r="X2448" i="4"/>
  <c r="X2454" i="4"/>
  <c r="X2420" i="4"/>
  <c r="X2426" i="4"/>
  <c r="X2432" i="4"/>
  <c r="X2438" i="4"/>
  <c r="X2425" i="4"/>
  <c r="X2449" i="4"/>
  <c r="X2431" i="4"/>
  <c r="X2450" i="4"/>
  <c r="X2455" i="4"/>
  <c r="X2437" i="4"/>
  <c r="X2456" i="4"/>
  <c r="X2443" i="4"/>
  <c r="X1955" i="4"/>
  <c r="X1961" i="4"/>
  <c r="X1967" i="4"/>
  <c r="X1973" i="4"/>
  <c r="X1979" i="4"/>
  <c r="X1985" i="4"/>
  <c r="X1956" i="4"/>
  <c r="X1962" i="4"/>
  <c r="X1968" i="4"/>
  <c r="X1974" i="4"/>
  <c r="X1980" i="4"/>
  <c r="X1986" i="4"/>
  <c r="X1957" i="4"/>
  <c r="X1963" i="4"/>
  <c r="X1969" i="4"/>
  <c r="X1975" i="4"/>
  <c r="X1981" i="4"/>
  <c r="X1987" i="4"/>
  <c r="X1952" i="4"/>
  <c r="X1958" i="4"/>
  <c r="X1964" i="4"/>
  <c r="X1970" i="4"/>
  <c r="X1976" i="4"/>
  <c r="X1982" i="4"/>
  <c r="X1988" i="4"/>
  <c r="X1953" i="4"/>
  <c r="X1959" i="4"/>
  <c r="X1965" i="4"/>
  <c r="X1971" i="4"/>
  <c r="X1954" i="4"/>
  <c r="X1960" i="4"/>
  <c r="X1966" i="4"/>
  <c r="X1972" i="4"/>
  <c r="X1978" i="4"/>
  <c r="X1984" i="4"/>
  <c r="X1990" i="4"/>
  <c r="X1977" i="4"/>
  <c r="X1983" i="4"/>
  <c r="X1989" i="4"/>
  <c r="X1489" i="4"/>
  <c r="X1495" i="4"/>
  <c r="X1501" i="4"/>
  <c r="X1507" i="4"/>
  <c r="X1513" i="4"/>
  <c r="X1519" i="4"/>
  <c r="X1485" i="4"/>
  <c r="X1491" i="4"/>
  <c r="X1497" i="4"/>
  <c r="X1503" i="4"/>
  <c r="X1509" i="4"/>
  <c r="X1515" i="4"/>
  <c r="X1521" i="4"/>
  <c r="X1486" i="4"/>
  <c r="X1492" i="4"/>
  <c r="X1498" i="4"/>
  <c r="X1504" i="4"/>
  <c r="X1510" i="4"/>
  <c r="X1516" i="4"/>
  <c r="X1522" i="4"/>
  <c r="X1488" i="4"/>
  <c r="X1494" i="4"/>
  <c r="X1500" i="4"/>
  <c r="X1506" i="4"/>
  <c r="X1512" i="4"/>
  <c r="X1518" i="4"/>
  <c r="X1484" i="4"/>
  <c r="X1499" i="4"/>
  <c r="X1514" i="4"/>
  <c r="X1487" i="4"/>
  <c r="X1502" i="4"/>
  <c r="X1517" i="4"/>
  <c r="X1490" i="4"/>
  <c r="X1505" i="4"/>
  <c r="X1520" i="4"/>
  <c r="X1493" i="4"/>
  <c r="X1496" i="4"/>
  <c r="X1508" i="4"/>
  <c r="X1511" i="4"/>
  <c r="X1020" i="4"/>
  <c r="X1026" i="4"/>
  <c r="X1032" i="4"/>
  <c r="X1038" i="4"/>
  <c r="X1044" i="4"/>
  <c r="X1050" i="4"/>
  <c r="X1016" i="4"/>
  <c r="X1022" i="4"/>
  <c r="X1028" i="4"/>
  <c r="X1034" i="4"/>
  <c r="X1040" i="4"/>
  <c r="X1046" i="4"/>
  <c r="X1052" i="4"/>
  <c r="X1017" i="4"/>
  <c r="X1023" i="4"/>
  <c r="X1029" i="4"/>
  <c r="X1035" i="4"/>
  <c r="X1041" i="4"/>
  <c r="X1047" i="4"/>
  <c r="X1053" i="4"/>
  <c r="X1019" i="4"/>
  <c r="X1025" i="4"/>
  <c r="X1031" i="4"/>
  <c r="X1037" i="4"/>
  <c r="X1043" i="4"/>
  <c r="X1049" i="4"/>
  <c r="X1030" i="4"/>
  <c r="X1045" i="4"/>
  <c r="X1018" i="4"/>
  <c r="X1033" i="4"/>
  <c r="X1048" i="4"/>
  <c r="X1021" i="4"/>
  <c r="X1036" i="4"/>
  <c r="X1051" i="4"/>
  <c r="X1024" i="4"/>
  <c r="X1039" i="4"/>
  <c r="X1054" i="4"/>
  <c r="X1027" i="4"/>
  <c r="X1042" i="4"/>
  <c r="X786" i="4"/>
  <c r="X792" i="4"/>
  <c r="X798" i="4"/>
  <c r="X804" i="4"/>
  <c r="X810" i="4"/>
  <c r="X816" i="4"/>
  <c r="X787" i="4"/>
  <c r="X793" i="4"/>
  <c r="X799" i="4"/>
  <c r="X805" i="4"/>
  <c r="X811" i="4"/>
  <c r="X817" i="4"/>
  <c r="X783" i="4"/>
  <c r="X789" i="4"/>
  <c r="X795" i="4"/>
  <c r="X801" i="4"/>
  <c r="X807" i="4"/>
  <c r="X784" i="4"/>
  <c r="X812" i="4"/>
  <c r="X785" i="4"/>
  <c r="X800" i="4"/>
  <c r="X813" i="4"/>
  <c r="X788" i="4"/>
  <c r="X802" i="4"/>
  <c r="X814" i="4"/>
  <c r="X803" i="4"/>
  <c r="X815" i="4"/>
  <c r="X790" i="4"/>
  <c r="X791" i="4"/>
  <c r="X806" i="4"/>
  <c r="X818" i="4"/>
  <c r="X794" i="4"/>
  <c r="X808" i="4"/>
  <c r="X809" i="4"/>
  <c r="X819" i="4"/>
  <c r="X782" i="4"/>
  <c r="X796" i="4"/>
  <c r="X820" i="4"/>
  <c r="X797" i="4"/>
  <c r="X551" i="4"/>
  <c r="X557" i="4"/>
  <c r="X563" i="4"/>
  <c r="X569" i="4"/>
  <c r="X575" i="4"/>
  <c r="X581" i="4"/>
  <c r="X552" i="4"/>
  <c r="X558" i="4"/>
  <c r="X564" i="4"/>
  <c r="X570" i="4"/>
  <c r="X576" i="4"/>
  <c r="X582" i="4"/>
  <c r="X553" i="4"/>
  <c r="X559" i="4"/>
  <c r="X565" i="4"/>
  <c r="X571" i="4"/>
  <c r="X577" i="4"/>
  <c r="X583" i="4"/>
  <c r="X548" i="4"/>
  <c r="X554" i="4"/>
  <c r="X560" i="4"/>
  <c r="X566" i="4"/>
  <c r="X572" i="4"/>
  <c r="X578" i="4"/>
  <c r="X584" i="4"/>
  <c r="X549" i="4"/>
  <c r="X555" i="4"/>
  <c r="X561" i="4"/>
  <c r="X567" i="4"/>
  <c r="X573" i="4"/>
  <c r="X579" i="4"/>
  <c r="X585" i="4"/>
  <c r="X550" i="4"/>
  <c r="X556" i="4"/>
  <c r="X562" i="4"/>
  <c r="X568" i="4"/>
  <c r="X574" i="4"/>
  <c r="X580" i="4"/>
  <c r="X586" i="4"/>
  <c r="X81" i="4"/>
  <c r="X87" i="4"/>
  <c r="X93" i="4"/>
  <c r="X99" i="4"/>
  <c r="X105" i="4"/>
  <c r="X111" i="4"/>
  <c r="X117" i="4"/>
  <c r="X82" i="4"/>
  <c r="X88" i="4"/>
  <c r="X94" i="4"/>
  <c r="X100" i="4"/>
  <c r="X106" i="4"/>
  <c r="X112" i="4"/>
  <c r="X118" i="4"/>
  <c r="X83" i="4"/>
  <c r="X89" i="4"/>
  <c r="X95" i="4"/>
  <c r="X101" i="4"/>
  <c r="X107" i="4"/>
  <c r="X113" i="4"/>
  <c r="X84" i="4"/>
  <c r="X90" i="4"/>
  <c r="X96" i="4"/>
  <c r="X102" i="4"/>
  <c r="X108" i="4"/>
  <c r="X114" i="4"/>
  <c r="X85" i="4"/>
  <c r="X91" i="4"/>
  <c r="X97" i="4"/>
  <c r="X103" i="4"/>
  <c r="X109" i="4"/>
  <c r="X115" i="4"/>
  <c r="X80" i="4"/>
  <c r="X86" i="4"/>
  <c r="X92" i="4"/>
  <c r="X98" i="4"/>
  <c r="X104" i="4"/>
  <c r="X110" i="4"/>
  <c r="X116" i="4"/>
  <c r="W2422" i="4"/>
  <c r="W2428" i="4"/>
  <c r="W2434" i="4"/>
  <c r="W2440" i="4"/>
  <c r="W2446" i="4"/>
  <c r="W2452" i="4"/>
  <c r="W2458" i="4"/>
  <c r="W2423" i="4"/>
  <c r="W2429" i="4"/>
  <c r="W2435" i="4"/>
  <c r="W2441" i="4"/>
  <c r="W2447" i="4"/>
  <c r="W2453" i="4"/>
  <c r="W2424" i="4"/>
  <c r="W2430" i="4"/>
  <c r="W2436" i="4"/>
  <c r="W2442" i="4"/>
  <c r="W2448" i="4"/>
  <c r="W2454" i="4"/>
  <c r="W2425" i="4"/>
  <c r="W2431" i="4"/>
  <c r="W2437" i="4"/>
  <c r="W2443" i="4"/>
  <c r="W2449" i="4"/>
  <c r="W2455" i="4"/>
  <c r="W2445" i="4"/>
  <c r="W2426" i="4"/>
  <c r="W2427" i="4"/>
  <c r="W2450" i="4"/>
  <c r="W2432" i="4"/>
  <c r="W2451" i="4"/>
  <c r="W2433" i="4"/>
  <c r="W2456" i="4"/>
  <c r="W2438" i="4"/>
  <c r="W2439" i="4"/>
  <c r="W2457" i="4"/>
  <c r="W2420" i="4"/>
  <c r="W2444" i="4"/>
  <c r="W2188" i="4"/>
  <c r="W2194" i="4"/>
  <c r="W2200" i="4"/>
  <c r="W2206" i="4"/>
  <c r="W2212" i="4"/>
  <c r="W2218" i="4"/>
  <c r="W2224" i="4"/>
  <c r="W2189" i="4"/>
  <c r="W2195" i="4"/>
  <c r="W2201" i="4"/>
  <c r="W2207" i="4"/>
  <c r="W2213" i="4"/>
  <c r="W2219" i="4"/>
  <c r="W2190" i="4"/>
  <c r="W2196" i="4"/>
  <c r="W2202" i="4"/>
  <c r="W2208" i="4"/>
  <c r="W2214" i="4"/>
  <c r="W2220" i="4"/>
  <c r="W2191" i="4"/>
  <c r="W2197" i="4"/>
  <c r="W2203" i="4"/>
  <c r="W2209" i="4"/>
  <c r="W2215" i="4"/>
  <c r="W2221" i="4"/>
  <c r="W2204" i="4"/>
  <c r="W2205" i="4"/>
  <c r="W2210" i="4"/>
  <c r="W2211" i="4"/>
  <c r="W2216" i="4"/>
  <c r="W2217" i="4"/>
  <c r="W2186" i="4"/>
  <c r="W2222" i="4"/>
  <c r="W2187" i="4"/>
  <c r="W2223" i="4"/>
  <c r="W2192" i="4"/>
  <c r="W2193" i="4"/>
  <c r="W2198" i="4"/>
  <c r="W1957" i="4"/>
  <c r="W1963" i="4"/>
  <c r="W1969" i="4"/>
  <c r="W1975" i="4"/>
  <c r="W1981" i="4"/>
  <c r="W1987" i="4"/>
  <c r="W1952" i="4"/>
  <c r="W1958" i="4"/>
  <c r="W1964" i="4"/>
  <c r="W1970" i="4"/>
  <c r="W1976" i="4"/>
  <c r="W1982" i="4"/>
  <c r="W1988" i="4"/>
  <c r="W1953" i="4"/>
  <c r="W1959" i="4"/>
  <c r="W1965" i="4"/>
  <c r="W1971" i="4"/>
  <c r="W1977" i="4"/>
  <c r="W1983" i="4"/>
  <c r="W1989" i="4"/>
  <c r="W1972" i="4"/>
  <c r="W1990" i="4"/>
  <c r="W1973" i="4"/>
  <c r="W1974" i="4"/>
  <c r="W1954" i="4"/>
  <c r="W1955" i="4"/>
  <c r="W1978" i="4"/>
  <c r="W1956" i="4"/>
  <c r="W1979" i="4"/>
  <c r="W1960" i="4"/>
  <c r="W1980" i="4"/>
  <c r="W1961" i="4"/>
  <c r="W1962" i="4"/>
  <c r="W1984" i="4"/>
  <c r="W1967" i="4"/>
  <c r="W1986" i="4"/>
  <c r="W1966" i="4"/>
  <c r="W1968" i="4"/>
  <c r="W1985" i="4"/>
  <c r="W1720" i="4"/>
  <c r="W1726" i="4"/>
  <c r="W1732" i="4"/>
  <c r="W1738" i="4"/>
  <c r="W1744" i="4"/>
  <c r="W1750" i="4"/>
  <c r="W1756" i="4"/>
  <c r="W1718" i="4"/>
  <c r="W1728" i="4"/>
  <c r="W1739" i="4"/>
  <c r="W1719" i="4"/>
  <c r="W1730" i="4"/>
  <c r="W1740" i="4"/>
  <c r="W1721" i="4"/>
  <c r="W1741" i="4"/>
  <c r="W1751" i="4"/>
  <c r="W1731" i="4"/>
  <c r="W1742" i="4"/>
  <c r="W1722" i="4"/>
  <c r="W1733" i="4"/>
  <c r="W1752" i="4"/>
  <c r="W1723" i="4"/>
  <c r="W1743" i="4"/>
  <c r="W1724" i="4"/>
  <c r="W1734" i="4"/>
  <c r="W1745" i="4"/>
  <c r="W1753" i="4"/>
  <c r="W1735" i="4"/>
  <c r="W1754" i="4"/>
  <c r="W1727" i="4"/>
  <c r="W1747" i="4"/>
  <c r="W1755" i="4"/>
  <c r="W1725" i="4"/>
  <c r="W1729" i="4"/>
  <c r="W1736" i="4"/>
  <c r="W1737" i="4"/>
  <c r="W1748" i="4"/>
  <c r="W1746" i="4"/>
  <c r="W1749" i="4"/>
  <c r="W1485" i="4"/>
  <c r="W1491" i="4"/>
  <c r="W1497" i="4"/>
  <c r="W1503" i="4"/>
  <c r="W1509" i="4"/>
  <c r="W1515" i="4"/>
  <c r="W1521" i="4"/>
  <c r="W1486" i="4"/>
  <c r="W1492" i="4"/>
  <c r="W1498" i="4"/>
  <c r="W1504" i="4"/>
  <c r="W1510" i="4"/>
  <c r="W1516" i="4"/>
  <c r="W1522" i="4"/>
  <c r="W1488" i="4"/>
  <c r="W1494" i="4"/>
  <c r="W1500" i="4"/>
  <c r="W1506" i="4"/>
  <c r="W1512" i="4"/>
  <c r="W1518" i="4"/>
  <c r="W1484" i="4"/>
  <c r="W1499" i="4"/>
  <c r="W1513" i="4"/>
  <c r="W1514" i="4"/>
  <c r="W1487" i="4"/>
  <c r="W1501" i="4"/>
  <c r="W1502" i="4"/>
  <c r="W1517" i="4"/>
  <c r="W1489" i="4"/>
  <c r="W1490" i="4"/>
  <c r="W1505" i="4"/>
  <c r="W1519" i="4"/>
  <c r="W1520" i="4"/>
  <c r="W1493" i="4"/>
  <c r="W1507" i="4"/>
  <c r="W1508" i="4"/>
  <c r="W1496" i="4"/>
  <c r="W1511" i="4"/>
  <c r="W1495" i="4"/>
  <c r="W1250" i="4"/>
  <c r="W1256" i="4"/>
  <c r="W1262" i="4"/>
  <c r="W1268" i="4"/>
  <c r="W1251" i="4"/>
  <c r="W1257" i="4"/>
  <c r="W1263" i="4"/>
  <c r="W1269" i="4"/>
  <c r="Z1269" i="4" s="1"/>
  <c r="AA1269" i="4" s="1"/>
  <c r="W1275" i="4"/>
  <c r="W1281" i="4"/>
  <c r="W1287" i="4"/>
  <c r="W1253" i="4"/>
  <c r="W1259" i="4"/>
  <c r="W1265" i="4"/>
  <c r="W1271" i="4"/>
  <c r="W1252" i="4"/>
  <c r="W1266" i="4"/>
  <c r="W1278" i="4"/>
  <c r="W1267" i="4"/>
  <c r="W1279" i="4"/>
  <c r="W1254" i="4"/>
  <c r="W1255" i="4"/>
  <c r="W1270" i="4"/>
  <c r="W1280" i="4"/>
  <c r="W1282" i="4"/>
  <c r="W1258" i="4"/>
  <c r="W1272" i="4"/>
  <c r="W1273" i="4"/>
  <c r="W1283" i="4"/>
  <c r="W1260" i="4"/>
  <c r="W1284" i="4"/>
  <c r="W1261" i="4"/>
  <c r="W1274" i="4"/>
  <c r="W1285" i="4"/>
  <c r="W1276" i="4"/>
  <c r="W1264" i="4"/>
  <c r="W1286" i="4"/>
  <c r="W1277" i="4"/>
  <c r="W1288" i="4"/>
  <c r="W1016" i="4"/>
  <c r="W1022" i="4"/>
  <c r="W1028" i="4"/>
  <c r="W1034" i="4"/>
  <c r="W1040" i="4"/>
  <c r="W1046" i="4"/>
  <c r="W1052" i="4"/>
  <c r="W1017" i="4"/>
  <c r="W1023" i="4"/>
  <c r="W1029" i="4"/>
  <c r="W1035" i="4"/>
  <c r="W1041" i="4"/>
  <c r="W1047" i="4"/>
  <c r="W1053" i="4"/>
  <c r="W1019" i="4"/>
  <c r="W1025" i="4"/>
  <c r="W1031" i="4"/>
  <c r="W1037" i="4"/>
  <c r="W1043" i="4"/>
  <c r="W1049" i="4"/>
  <c r="W1030" i="4"/>
  <c r="W1044" i="4"/>
  <c r="W1045" i="4"/>
  <c r="W1018" i="4"/>
  <c r="W1032" i="4"/>
  <c r="W1033" i="4"/>
  <c r="W1048" i="4"/>
  <c r="W1020" i="4"/>
  <c r="W1021" i="4"/>
  <c r="W1036" i="4"/>
  <c r="W1050" i="4"/>
  <c r="W1051" i="4"/>
  <c r="W1024" i="4"/>
  <c r="W1038" i="4"/>
  <c r="W1039" i="4"/>
  <c r="W1054" i="4"/>
  <c r="W1026" i="4"/>
  <c r="W1027" i="4"/>
  <c r="W1042" i="4"/>
  <c r="W785" i="4"/>
  <c r="W791" i="4"/>
  <c r="W797" i="4"/>
  <c r="W803" i="4"/>
  <c r="W809" i="4"/>
  <c r="W815" i="4"/>
  <c r="W787" i="4"/>
  <c r="W793" i="4"/>
  <c r="W799" i="4"/>
  <c r="W805" i="4"/>
  <c r="W811" i="4"/>
  <c r="W817" i="4"/>
  <c r="W782" i="4"/>
  <c r="W788" i="4"/>
  <c r="W794" i="4"/>
  <c r="W800" i="4"/>
  <c r="W806" i="4"/>
  <c r="W784" i="4"/>
  <c r="W790" i="4"/>
  <c r="W796" i="4"/>
  <c r="W802" i="4"/>
  <c r="W808" i="4"/>
  <c r="W814" i="4"/>
  <c r="W820" i="4"/>
  <c r="W798" i="4"/>
  <c r="W813" i="4"/>
  <c r="W786" i="4"/>
  <c r="W801" i="4"/>
  <c r="W789" i="4"/>
  <c r="W804" i="4"/>
  <c r="W816" i="4"/>
  <c r="W818" i="4"/>
  <c r="W792" i="4"/>
  <c r="W807" i="4"/>
  <c r="W819" i="4"/>
  <c r="W795" i="4"/>
  <c r="W810" i="4"/>
  <c r="W783" i="4"/>
  <c r="W812" i="4"/>
  <c r="W551" i="4"/>
  <c r="W557" i="4"/>
  <c r="W563" i="4"/>
  <c r="W569" i="4"/>
  <c r="W575" i="4"/>
  <c r="W581" i="4"/>
  <c r="W552" i="4"/>
  <c r="W558" i="4"/>
  <c r="W564" i="4"/>
  <c r="W570" i="4"/>
  <c r="W576" i="4"/>
  <c r="W582" i="4"/>
  <c r="W553" i="4"/>
  <c r="W559" i="4"/>
  <c r="W565" i="4"/>
  <c r="W571" i="4"/>
  <c r="W577" i="4"/>
  <c r="W583" i="4"/>
  <c r="W548" i="4"/>
  <c r="W554" i="4"/>
  <c r="W560" i="4"/>
  <c r="W566" i="4"/>
  <c r="W572" i="4"/>
  <c r="W578" i="4"/>
  <c r="W584" i="4"/>
  <c r="W549" i="4"/>
  <c r="W555" i="4"/>
  <c r="W561" i="4"/>
  <c r="W567" i="4"/>
  <c r="W573" i="4"/>
  <c r="W579" i="4"/>
  <c r="W585" i="4"/>
  <c r="W550" i="4"/>
  <c r="W556" i="4"/>
  <c r="W562" i="4"/>
  <c r="W568" i="4"/>
  <c r="W574" i="4"/>
  <c r="W580" i="4"/>
  <c r="W586" i="4"/>
  <c r="W315" i="4"/>
  <c r="W321" i="4"/>
  <c r="W327" i="4"/>
  <c r="W333" i="4"/>
  <c r="W339" i="4"/>
  <c r="W345" i="4"/>
  <c r="W351" i="4"/>
  <c r="W317" i="4"/>
  <c r="W323" i="4"/>
  <c r="W329" i="4"/>
  <c r="W335" i="4"/>
  <c r="W341" i="4"/>
  <c r="W347" i="4"/>
  <c r="W318" i="4"/>
  <c r="W324" i="4"/>
  <c r="W330" i="4"/>
  <c r="W336" i="4"/>
  <c r="W342" i="4"/>
  <c r="W348" i="4"/>
  <c r="W314" i="4"/>
  <c r="W320" i="4"/>
  <c r="W326" i="4"/>
  <c r="W332" i="4"/>
  <c r="W338" i="4"/>
  <c r="W344" i="4"/>
  <c r="W350" i="4"/>
  <c r="W346" i="4"/>
  <c r="W319" i="4"/>
  <c r="W334" i="4"/>
  <c r="W349" i="4"/>
  <c r="W322" i="4"/>
  <c r="W337" i="4"/>
  <c r="W352" i="4"/>
  <c r="W325" i="4"/>
  <c r="W340" i="4"/>
  <c r="W328" i="4"/>
  <c r="W343" i="4"/>
  <c r="W316" i="4"/>
  <c r="W331" i="4"/>
  <c r="W81" i="4"/>
  <c r="W87" i="4"/>
  <c r="W93" i="4"/>
  <c r="W99" i="4"/>
  <c r="W105" i="4"/>
  <c r="W111" i="4"/>
  <c r="W117" i="4"/>
  <c r="W82" i="4"/>
  <c r="W88" i="4"/>
  <c r="W94" i="4"/>
  <c r="W100" i="4"/>
  <c r="W106" i="4"/>
  <c r="W112" i="4"/>
  <c r="W118" i="4"/>
  <c r="W83" i="4"/>
  <c r="W89" i="4"/>
  <c r="W95" i="4"/>
  <c r="W101" i="4"/>
  <c r="W107" i="4"/>
  <c r="W113" i="4"/>
  <c r="W84" i="4"/>
  <c r="W90" i="4"/>
  <c r="W96" i="4"/>
  <c r="W102" i="4"/>
  <c r="W108" i="4"/>
  <c r="W114" i="4"/>
  <c r="W85" i="4"/>
  <c r="W91" i="4"/>
  <c r="W97" i="4"/>
  <c r="W103" i="4"/>
  <c r="W109" i="4"/>
  <c r="W115" i="4"/>
  <c r="W80" i="4"/>
  <c r="W86" i="4"/>
  <c r="W92" i="4"/>
  <c r="W98" i="4"/>
  <c r="W104" i="4"/>
  <c r="W110" i="4"/>
  <c r="W116" i="4"/>
  <c r="W2421" i="4"/>
  <c r="W1136" i="4"/>
  <c r="W1142" i="4"/>
  <c r="W1148" i="4"/>
  <c r="W1154" i="4"/>
  <c r="W1160" i="4"/>
  <c r="W1166" i="4"/>
  <c r="W1137" i="4"/>
  <c r="W1143" i="4"/>
  <c r="W1149" i="4"/>
  <c r="W1155" i="4"/>
  <c r="W1161" i="4"/>
  <c r="W1167" i="4"/>
  <c r="W1133" i="4"/>
  <c r="W1139" i="4"/>
  <c r="W1145" i="4"/>
  <c r="W1151" i="4"/>
  <c r="W1157" i="4"/>
  <c r="W1163" i="4"/>
  <c r="W1169" i="4"/>
  <c r="W1159" i="4"/>
  <c r="W1146" i="4"/>
  <c r="W1147" i="4"/>
  <c r="W1162" i="4"/>
  <c r="W1134" i="4"/>
  <c r="W1135" i="4"/>
  <c r="W1150" i="4"/>
  <c r="W1164" i="4"/>
  <c r="W1165" i="4"/>
  <c r="W1138" i="4"/>
  <c r="W1152" i="4"/>
  <c r="W1153" i="4"/>
  <c r="W1168" i="4"/>
  <c r="W1140" i="4"/>
  <c r="W1141" i="4"/>
  <c r="W1156" i="4"/>
  <c r="W1170" i="4"/>
  <c r="W1171" i="4"/>
  <c r="W1144" i="4"/>
  <c r="W1158" i="4"/>
  <c r="X978" i="4"/>
  <c r="X984" i="4"/>
  <c r="X990" i="4"/>
  <c r="X996" i="4"/>
  <c r="X1002" i="4"/>
  <c r="X1008" i="4"/>
  <c r="X1014" i="4"/>
  <c r="X980" i="4"/>
  <c r="X986" i="4"/>
  <c r="X992" i="4"/>
  <c r="X998" i="4"/>
  <c r="X1004" i="4"/>
  <c r="X1010" i="4"/>
  <c r="X981" i="4"/>
  <c r="X987" i="4"/>
  <c r="X993" i="4"/>
  <c r="X999" i="4"/>
  <c r="X1005" i="4"/>
  <c r="X1011" i="4"/>
  <c r="X977" i="4"/>
  <c r="X983" i="4"/>
  <c r="X989" i="4"/>
  <c r="X995" i="4"/>
  <c r="X1001" i="4"/>
  <c r="X1007" i="4"/>
  <c r="X1013" i="4"/>
  <c r="X985" i="4"/>
  <c r="X1000" i="4"/>
  <c r="X1015" i="4"/>
  <c r="X988" i="4"/>
  <c r="X1003" i="4"/>
  <c r="X991" i="4"/>
  <c r="X1006" i="4"/>
  <c r="X979" i="4"/>
  <c r="X994" i="4"/>
  <c r="X1009" i="4"/>
  <c r="X982" i="4"/>
  <c r="X997" i="4"/>
  <c r="X1012" i="4"/>
  <c r="W1776" i="4"/>
  <c r="W2396" i="4"/>
  <c r="W2162" i="4"/>
  <c r="X2123" i="4"/>
  <c r="X2371" i="4"/>
  <c r="X2347" i="4"/>
  <c r="W2157" i="4"/>
  <c r="X2116" i="4"/>
  <c r="W2415" i="4"/>
  <c r="W2391" i="4"/>
  <c r="W2156" i="4"/>
  <c r="W2414" i="4"/>
  <c r="W2390" i="4"/>
  <c r="W2151" i="4"/>
  <c r="W1709" i="4"/>
  <c r="W2150" i="4"/>
  <c r="W2409" i="4"/>
  <c r="W2386" i="4"/>
  <c r="W2392" i="4"/>
  <c r="W2398" i="4"/>
  <c r="W2404" i="4"/>
  <c r="W2410" i="4"/>
  <c r="W2416" i="4"/>
  <c r="W2381" i="4"/>
  <c r="W2387" i="4"/>
  <c r="W2393" i="4"/>
  <c r="W2399" i="4"/>
  <c r="W2405" i="4"/>
  <c r="W2411" i="4"/>
  <c r="W2417" i="4"/>
  <c r="W2382" i="4"/>
  <c r="W2388" i="4"/>
  <c r="W2394" i="4"/>
  <c r="W2400" i="4"/>
  <c r="W2406" i="4"/>
  <c r="W2412" i="4"/>
  <c r="W2418" i="4"/>
  <c r="W2383" i="4"/>
  <c r="W2389" i="4"/>
  <c r="W2395" i="4"/>
  <c r="W2401" i="4"/>
  <c r="W2407" i="4"/>
  <c r="W2413" i="4"/>
  <c r="W2419" i="4"/>
  <c r="W2152" i="4"/>
  <c r="W2158" i="4"/>
  <c r="W2164" i="4"/>
  <c r="W2170" i="4"/>
  <c r="W2176" i="4"/>
  <c r="W2182" i="4"/>
  <c r="W2147" i="4"/>
  <c r="W2153" i="4"/>
  <c r="W2159" i="4"/>
  <c r="W2165" i="4"/>
  <c r="W2171" i="4"/>
  <c r="W2177" i="4"/>
  <c r="W2183" i="4"/>
  <c r="W2148" i="4"/>
  <c r="W2154" i="4"/>
  <c r="W2160" i="4"/>
  <c r="W2166" i="4"/>
  <c r="W2172" i="4"/>
  <c r="W2178" i="4"/>
  <c r="W2184" i="4"/>
  <c r="W2149" i="4"/>
  <c r="W2155" i="4"/>
  <c r="W2161" i="4"/>
  <c r="W2167" i="4"/>
  <c r="W2173" i="4"/>
  <c r="W2179" i="4"/>
  <c r="W2185" i="4"/>
  <c r="W1915" i="4"/>
  <c r="W1921" i="4"/>
  <c r="W1927" i="4"/>
  <c r="W1933" i="4"/>
  <c r="W1939" i="4"/>
  <c r="W1945" i="4"/>
  <c r="W1951" i="4"/>
  <c r="W1916" i="4"/>
  <c r="W1922" i="4"/>
  <c r="W1928" i="4"/>
  <c r="W1934" i="4"/>
  <c r="W1940" i="4"/>
  <c r="W1946" i="4"/>
  <c r="W1917" i="4"/>
  <c r="W1923" i="4"/>
  <c r="W1929" i="4"/>
  <c r="W1935" i="4"/>
  <c r="W1941" i="4"/>
  <c r="W1947" i="4"/>
  <c r="W1924" i="4"/>
  <c r="W1948" i="4"/>
  <c r="W1925" i="4"/>
  <c r="W1949" i="4"/>
  <c r="W1926" i="4"/>
  <c r="W1950" i="4"/>
  <c r="W1930" i="4"/>
  <c r="W1931" i="4"/>
  <c r="W1932" i="4"/>
  <c r="W1936" i="4"/>
  <c r="W1913" i="4"/>
  <c r="W1937" i="4"/>
  <c r="W1914" i="4"/>
  <c r="W1938" i="4"/>
  <c r="W1919" i="4"/>
  <c r="W1943" i="4"/>
  <c r="W1683" i="4"/>
  <c r="W1684" i="4"/>
  <c r="W1690" i="4"/>
  <c r="W1696" i="4"/>
  <c r="W1702" i="4"/>
  <c r="W1708" i="4"/>
  <c r="W1714" i="4"/>
  <c r="W1680" i="4"/>
  <c r="W1686" i="4"/>
  <c r="W1692" i="4"/>
  <c r="W1707" i="4"/>
  <c r="W1688" i="4"/>
  <c r="W1699" i="4"/>
  <c r="W1700" i="4"/>
  <c r="W1710" i="4"/>
  <c r="W1689" i="4"/>
  <c r="W1711" i="4"/>
  <c r="W1691" i="4"/>
  <c r="W1701" i="4"/>
  <c r="W1712" i="4"/>
  <c r="W1679" i="4"/>
  <c r="W1703" i="4"/>
  <c r="W1693" i="4"/>
  <c r="W1713" i="4"/>
  <c r="W1681" i="4"/>
  <c r="W1694" i="4"/>
  <c r="W1704" i="4"/>
  <c r="W1715" i="4"/>
  <c r="W1695" i="4"/>
  <c r="W1706" i="4"/>
  <c r="W1716" i="4"/>
  <c r="W1717" i="4"/>
  <c r="W1682" i="4"/>
  <c r="W1685" i="4"/>
  <c r="W1687" i="4"/>
  <c r="W1697" i="4"/>
  <c r="W1698" i="4"/>
  <c r="W1448" i="4"/>
  <c r="W1454" i="4"/>
  <c r="W1460" i="4"/>
  <c r="W1466" i="4"/>
  <c r="W1472" i="4"/>
  <c r="W1478" i="4"/>
  <c r="W1449" i="4"/>
  <c r="W1455" i="4"/>
  <c r="W1461" i="4"/>
  <c r="W1467" i="4"/>
  <c r="W1473" i="4"/>
  <c r="W1479" i="4"/>
  <c r="W1450" i="4"/>
  <c r="W1456" i="4"/>
  <c r="W1462" i="4"/>
  <c r="W1468" i="4"/>
  <c r="W1474" i="4"/>
  <c r="W1480" i="4"/>
  <c r="W1445" i="4"/>
  <c r="W1451" i="4"/>
  <c r="W1457" i="4"/>
  <c r="W1463" i="4"/>
  <c r="W1469" i="4"/>
  <c r="W1446" i="4"/>
  <c r="W1452" i="4"/>
  <c r="W1458" i="4"/>
  <c r="W1464" i="4"/>
  <c r="W1470" i="4"/>
  <c r="W1476" i="4"/>
  <c r="W1482" i="4"/>
  <c r="W1465" i="4"/>
  <c r="W1471" i="4"/>
  <c r="W1475" i="4"/>
  <c r="W1447" i="4"/>
  <c r="W1477" i="4"/>
  <c r="W1453" i="4"/>
  <c r="W1483" i="4"/>
  <c r="W1459" i="4"/>
  <c r="W1481" i="4"/>
  <c r="W980" i="4"/>
  <c r="W986" i="4"/>
  <c r="W992" i="4"/>
  <c r="W998" i="4"/>
  <c r="W1004" i="4"/>
  <c r="W1010" i="4"/>
  <c r="W981" i="4"/>
  <c r="W987" i="4"/>
  <c r="W993" i="4"/>
  <c r="W999" i="4"/>
  <c r="W1005" i="4"/>
  <c r="W1011" i="4"/>
  <c r="W977" i="4"/>
  <c r="W983" i="4"/>
  <c r="W989" i="4"/>
  <c r="W995" i="4"/>
  <c r="W1001" i="4"/>
  <c r="W1007" i="4"/>
  <c r="W1013" i="4"/>
  <c r="W1015" i="4"/>
  <c r="W988" i="4"/>
  <c r="W1002" i="4"/>
  <c r="W1003" i="4"/>
  <c r="W990" i="4"/>
  <c r="W991" i="4"/>
  <c r="W1006" i="4"/>
  <c r="W978" i="4"/>
  <c r="W979" i="4"/>
  <c r="W994" i="4"/>
  <c r="W1008" i="4"/>
  <c r="W1009" i="4"/>
  <c r="W982" i="4"/>
  <c r="W996" i="4"/>
  <c r="W997" i="4"/>
  <c r="W1012" i="4"/>
  <c r="W984" i="4"/>
  <c r="W985" i="4"/>
  <c r="W1000" i="4"/>
  <c r="W1014" i="4"/>
  <c r="W743" i="4"/>
  <c r="W749" i="4"/>
  <c r="W755" i="4"/>
  <c r="W761" i="4"/>
  <c r="W767" i="4"/>
  <c r="W773" i="4"/>
  <c r="W779" i="4"/>
  <c r="W745" i="4"/>
  <c r="W751" i="4"/>
  <c r="W757" i="4"/>
  <c r="W763" i="4"/>
  <c r="W769" i="4"/>
  <c r="W775" i="4"/>
  <c r="W781" i="4"/>
  <c r="W746" i="4"/>
  <c r="W752" i="4"/>
  <c r="W758" i="4"/>
  <c r="W764" i="4"/>
  <c r="W770" i="4"/>
  <c r="W776" i="4"/>
  <c r="W748" i="4"/>
  <c r="W754" i="4"/>
  <c r="W760" i="4"/>
  <c r="W766" i="4"/>
  <c r="W772" i="4"/>
  <c r="W778" i="4"/>
  <c r="W756" i="4"/>
  <c r="W771" i="4"/>
  <c r="W744" i="4"/>
  <c r="W759" i="4"/>
  <c r="W774" i="4"/>
  <c r="W747" i="4"/>
  <c r="W762" i="4"/>
  <c r="W777" i="4"/>
  <c r="W750" i="4"/>
  <c r="W765" i="4"/>
  <c r="W780" i="4"/>
  <c r="W753" i="4"/>
  <c r="W768" i="4"/>
  <c r="W509" i="4"/>
  <c r="W512" i="4"/>
  <c r="W515" i="4"/>
  <c r="W521" i="4"/>
  <c r="W527" i="4"/>
  <c r="W533" i="4"/>
  <c r="W539" i="4"/>
  <c r="W545" i="4"/>
  <c r="W516" i="4"/>
  <c r="W522" i="4"/>
  <c r="W528" i="4"/>
  <c r="W534" i="4"/>
  <c r="W540" i="4"/>
  <c r="W546" i="4"/>
  <c r="W510" i="4"/>
  <c r="W517" i="4"/>
  <c r="W523" i="4"/>
  <c r="W529" i="4"/>
  <c r="W535" i="4"/>
  <c r="W541" i="4"/>
  <c r="W547" i="4"/>
  <c r="W511" i="4"/>
  <c r="W518" i="4"/>
  <c r="W524" i="4"/>
  <c r="W530" i="4"/>
  <c r="W536" i="4"/>
  <c r="W542" i="4"/>
  <c r="W513" i="4"/>
  <c r="W519" i="4"/>
  <c r="W525" i="4"/>
  <c r="W531" i="4"/>
  <c r="W537" i="4"/>
  <c r="W543" i="4"/>
  <c r="W514" i="4"/>
  <c r="W520" i="4"/>
  <c r="W526" i="4"/>
  <c r="W532" i="4"/>
  <c r="W538" i="4"/>
  <c r="W544" i="4"/>
  <c r="W279" i="4"/>
  <c r="W285" i="4"/>
  <c r="W291" i="4"/>
  <c r="W297" i="4"/>
  <c r="W303" i="4"/>
  <c r="W309" i="4"/>
  <c r="W275" i="4"/>
  <c r="W281" i="4"/>
  <c r="W287" i="4"/>
  <c r="W293" i="4"/>
  <c r="W299" i="4"/>
  <c r="W305" i="4"/>
  <c r="W311" i="4"/>
  <c r="W276" i="4"/>
  <c r="W282" i="4"/>
  <c r="W288" i="4"/>
  <c r="W294" i="4"/>
  <c r="W300" i="4"/>
  <c r="W306" i="4"/>
  <c r="W312" i="4"/>
  <c r="W278" i="4"/>
  <c r="W284" i="4"/>
  <c r="W290" i="4"/>
  <c r="W296" i="4"/>
  <c r="W302" i="4"/>
  <c r="W308" i="4"/>
  <c r="W289" i="4"/>
  <c r="W304" i="4"/>
  <c r="W292" i="4"/>
  <c r="W307" i="4"/>
  <c r="W277" i="4"/>
  <c r="W295" i="4"/>
  <c r="W280" i="4"/>
  <c r="W310" i="4"/>
  <c r="W283" i="4"/>
  <c r="W298" i="4"/>
  <c r="W313" i="4"/>
  <c r="W286" i="4"/>
  <c r="W301" i="4"/>
  <c r="W45" i="4"/>
  <c r="W51" i="4"/>
  <c r="W57" i="4"/>
  <c r="W63" i="4"/>
  <c r="W69" i="4"/>
  <c r="W75" i="4"/>
  <c r="W46" i="4"/>
  <c r="W52" i="4"/>
  <c r="W58" i="4"/>
  <c r="W64" i="4"/>
  <c r="W70" i="4"/>
  <c r="W76" i="4"/>
  <c r="W41" i="4"/>
  <c r="W47" i="4"/>
  <c r="W53" i="4"/>
  <c r="W59" i="4"/>
  <c r="W65" i="4"/>
  <c r="W71" i="4"/>
  <c r="W77" i="4"/>
  <c r="W42" i="4"/>
  <c r="W48" i="4"/>
  <c r="W54" i="4"/>
  <c r="W60" i="4"/>
  <c r="W66" i="4"/>
  <c r="W72" i="4"/>
  <c r="W78" i="4"/>
  <c r="W43" i="4"/>
  <c r="W49" i="4"/>
  <c r="W55" i="4"/>
  <c r="W61" i="4"/>
  <c r="W67" i="4"/>
  <c r="W73" i="4"/>
  <c r="W79" i="4"/>
  <c r="W44" i="4"/>
  <c r="W50" i="4"/>
  <c r="W56" i="4"/>
  <c r="W62" i="4"/>
  <c r="W68" i="4"/>
  <c r="W74" i="4"/>
  <c r="W2408" i="4"/>
  <c r="W2384" i="4"/>
  <c r="W2180" i="4"/>
  <c r="X2343" i="4"/>
  <c r="X2349" i="4"/>
  <c r="X2355" i="4"/>
  <c r="X2361" i="4"/>
  <c r="X2367" i="4"/>
  <c r="X2373" i="4"/>
  <c r="X2379" i="4"/>
  <c r="X2344" i="4"/>
  <c r="X2350" i="4"/>
  <c r="X2356" i="4"/>
  <c r="X2362" i="4"/>
  <c r="X2368" i="4"/>
  <c r="X2374" i="4"/>
  <c r="X2380" i="4"/>
  <c r="X2345" i="4"/>
  <c r="X2351" i="4"/>
  <c r="X2357" i="4"/>
  <c r="X2363" i="4"/>
  <c r="X2369" i="4"/>
  <c r="X2375" i="4"/>
  <c r="X2346" i="4"/>
  <c r="X2352" i="4"/>
  <c r="X2358" i="4"/>
  <c r="X2364" i="4"/>
  <c r="X2370" i="4"/>
  <c r="X2376" i="4"/>
  <c r="X2342" i="4"/>
  <c r="X2348" i="4"/>
  <c r="X2354" i="4"/>
  <c r="X2360" i="4"/>
  <c r="X2366" i="4"/>
  <c r="X2372" i="4"/>
  <c r="X2378" i="4"/>
  <c r="X2111" i="4"/>
  <c r="X2117" i="4"/>
  <c r="X2113" i="4"/>
  <c r="X2119" i="4"/>
  <c r="X2125" i="4"/>
  <c r="X2108" i="4"/>
  <c r="X2114" i="4"/>
  <c r="X2120" i="4"/>
  <c r="X2126" i="4"/>
  <c r="X2132" i="4"/>
  <c r="X2133" i="4"/>
  <c r="X2139" i="4"/>
  <c r="X2145" i="4"/>
  <c r="X2109" i="4"/>
  <c r="X2118" i="4"/>
  <c r="X2127" i="4"/>
  <c r="X2134" i="4"/>
  <c r="X2140" i="4"/>
  <c r="X2146" i="4"/>
  <c r="X2110" i="4"/>
  <c r="X2128" i="4"/>
  <c r="X2135" i="4"/>
  <c r="X2141" i="4"/>
  <c r="X2121" i="4"/>
  <c r="X2112" i="4"/>
  <c r="X2129" i="4"/>
  <c r="X2136" i="4"/>
  <c r="X2142" i="4"/>
  <c r="X2122" i="4"/>
  <c r="X2130" i="4"/>
  <c r="X2137" i="4"/>
  <c r="X2143" i="4"/>
  <c r="X2131" i="4"/>
  <c r="X2138" i="4"/>
  <c r="X2144" i="4"/>
  <c r="X1877" i="4"/>
  <c r="X1883" i="4"/>
  <c r="X1889" i="4"/>
  <c r="X1895" i="4"/>
  <c r="X1901" i="4"/>
  <c r="X1907" i="4"/>
  <c r="X1878" i="4"/>
  <c r="X1884" i="4"/>
  <c r="X1890" i="4"/>
  <c r="X1896" i="4"/>
  <c r="X1902" i="4"/>
  <c r="X1908" i="4"/>
  <c r="X1879" i="4"/>
  <c r="X1885" i="4"/>
  <c r="X1891" i="4"/>
  <c r="X1897" i="4"/>
  <c r="X1903" i="4"/>
  <c r="X1909" i="4"/>
  <c r="X1874" i="4"/>
  <c r="X1880" i="4"/>
  <c r="X1886" i="4"/>
  <c r="X1892" i="4"/>
  <c r="X1898" i="4"/>
  <c r="X1904" i="4"/>
  <c r="X1910" i="4"/>
  <c r="X1875" i="4"/>
  <c r="X1881" i="4"/>
  <c r="X1887" i="4"/>
  <c r="X1893" i="4"/>
  <c r="X1899" i="4"/>
  <c r="X1905" i="4"/>
  <c r="X1911" i="4"/>
  <c r="X1876" i="4"/>
  <c r="X1882" i="4"/>
  <c r="X1888" i="4"/>
  <c r="X1894" i="4"/>
  <c r="X1900" i="4"/>
  <c r="X1906" i="4"/>
  <c r="X1912" i="4"/>
  <c r="X1645" i="4"/>
  <c r="X1651" i="4"/>
  <c r="X1657" i="4"/>
  <c r="X1663" i="4"/>
  <c r="X1669" i="4"/>
  <c r="X1675" i="4"/>
  <c r="X1641" i="4"/>
  <c r="X1647" i="4"/>
  <c r="X1653" i="4"/>
  <c r="X1659" i="4"/>
  <c r="X1665" i="4"/>
  <c r="X1671" i="4"/>
  <c r="X1677" i="4"/>
  <c r="X1642" i="4"/>
  <c r="X1648" i="4"/>
  <c r="X1654" i="4"/>
  <c r="X1660" i="4"/>
  <c r="X1666" i="4"/>
  <c r="X1672" i="4"/>
  <c r="X1678" i="4"/>
  <c r="X1644" i="4"/>
  <c r="X1650" i="4"/>
  <c r="X1656" i="4"/>
  <c r="X1662" i="4"/>
  <c r="X1668" i="4"/>
  <c r="X1674" i="4"/>
  <c r="X1670" i="4"/>
  <c r="X1658" i="4"/>
  <c r="X1673" i="4"/>
  <c r="X1646" i="4"/>
  <c r="X1661" i="4"/>
  <c r="X1676" i="4"/>
  <c r="X1649" i="4"/>
  <c r="X1664" i="4"/>
  <c r="X1667" i="4"/>
  <c r="X1640" i="4"/>
  <c r="X1643" i="4"/>
  <c r="X1655" i="4"/>
  <c r="X1411" i="4"/>
  <c r="X1417" i="4"/>
  <c r="X1423" i="4"/>
  <c r="X1429" i="4"/>
  <c r="X1435" i="4"/>
  <c r="X1441" i="4"/>
  <c r="X1406" i="4"/>
  <c r="X1412" i="4"/>
  <c r="X1418" i="4"/>
  <c r="X1424" i="4"/>
  <c r="X1430" i="4"/>
  <c r="X1436" i="4"/>
  <c r="X1442" i="4"/>
  <c r="X1407" i="4"/>
  <c r="X1413" i="4"/>
  <c r="X1419" i="4"/>
  <c r="X1425" i="4"/>
  <c r="X1431" i="4"/>
  <c r="X1437" i="4"/>
  <c r="X1443" i="4"/>
  <c r="X1408" i="4"/>
  <c r="X1414" i="4"/>
  <c r="X1420" i="4"/>
  <c r="X1426" i="4"/>
  <c r="X1432" i="4"/>
  <c r="X1438" i="4"/>
  <c r="X1444" i="4"/>
  <c r="X1409" i="4"/>
  <c r="X1415" i="4"/>
  <c r="X1421" i="4"/>
  <c r="X1427" i="4"/>
  <c r="X1433" i="4"/>
  <c r="X1439" i="4"/>
  <c r="X1410" i="4"/>
  <c r="X1416" i="4"/>
  <c r="X1422" i="4"/>
  <c r="X1428" i="4"/>
  <c r="X1434" i="4"/>
  <c r="X1440" i="4"/>
  <c r="X942" i="4"/>
  <c r="X948" i="4"/>
  <c r="X954" i="4"/>
  <c r="X960" i="4"/>
  <c r="X966" i="4"/>
  <c r="X972" i="4"/>
  <c r="X943" i="4"/>
  <c r="X938" i="4"/>
  <c r="X944" i="4"/>
  <c r="X950" i="4"/>
  <c r="X956" i="4"/>
  <c r="X962" i="4"/>
  <c r="X968" i="4"/>
  <c r="X974" i="4"/>
  <c r="X939" i="4"/>
  <c r="X945" i="4"/>
  <c r="X951" i="4"/>
  <c r="X957" i="4"/>
  <c r="X963" i="4"/>
  <c r="X969" i="4"/>
  <c r="X975" i="4"/>
  <c r="X940" i="4"/>
  <c r="X946" i="4"/>
  <c r="X952" i="4"/>
  <c r="X958" i="4"/>
  <c r="X941" i="4"/>
  <c r="X947" i="4"/>
  <c r="X953" i="4"/>
  <c r="X959" i="4"/>
  <c r="X965" i="4"/>
  <c r="X971" i="4"/>
  <c r="X949" i="4"/>
  <c r="X955" i="4"/>
  <c r="X973" i="4"/>
  <c r="X976" i="4"/>
  <c r="X961" i="4"/>
  <c r="X964" i="4"/>
  <c r="X967" i="4"/>
  <c r="X970" i="4"/>
  <c r="X708" i="4"/>
  <c r="X714" i="4"/>
  <c r="X720" i="4"/>
  <c r="X726" i="4"/>
  <c r="X732" i="4"/>
  <c r="X738" i="4"/>
  <c r="X709" i="4"/>
  <c r="X715" i="4"/>
  <c r="X721" i="4"/>
  <c r="X727" i="4"/>
  <c r="X733" i="4"/>
  <c r="X739" i="4"/>
  <c r="X705" i="4"/>
  <c r="X711" i="4"/>
  <c r="X717" i="4"/>
  <c r="X723" i="4"/>
  <c r="X729" i="4"/>
  <c r="X735" i="4"/>
  <c r="X741" i="4"/>
  <c r="X712" i="4"/>
  <c r="X713" i="4"/>
  <c r="X728" i="4"/>
  <c r="X742" i="4"/>
  <c r="X716" i="4"/>
  <c r="X730" i="4"/>
  <c r="X731" i="4"/>
  <c r="X704" i="4"/>
  <c r="X718" i="4"/>
  <c r="X719" i="4"/>
  <c r="X734" i="4"/>
  <c r="X706" i="4"/>
  <c r="X707" i="4"/>
  <c r="X722" i="4"/>
  <c r="X736" i="4"/>
  <c r="X737" i="4"/>
  <c r="X710" i="4"/>
  <c r="X724" i="4"/>
  <c r="X725" i="4"/>
  <c r="X740" i="4"/>
  <c r="X472" i="4"/>
  <c r="X473" i="4"/>
  <c r="X479" i="4"/>
  <c r="X485" i="4"/>
  <c r="X491" i="4"/>
  <c r="X497" i="4"/>
  <c r="X503" i="4"/>
  <c r="X475" i="4"/>
  <c r="X483" i="4"/>
  <c r="X499" i="4"/>
  <c r="X507" i="4"/>
  <c r="X476" i="4"/>
  <c r="X492" i="4"/>
  <c r="X500" i="4"/>
  <c r="X484" i="4"/>
  <c r="X508" i="4"/>
  <c r="X477" i="4"/>
  <c r="X493" i="4"/>
  <c r="X501" i="4"/>
  <c r="X486" i="4"/>
  <c r="X494" i="4"/>
  <c r="X478" i="4"/>
  <c r="X502" i="4"/>
  <c r="X487" i="4"/>
  <c r="X495" i="4"/>
  <c r="X470" i="4"/>
  <c r="X480" i="4"/>
  <c r="X488" i="4"/>
  <c r="X504" i="4"/>
  <c r="X471" i="4"/>
  <c r="X496" i="4"/>
  <c r="X481" i="4"/>
  <c r="X489" i="4"/>
  <c r="X505" i="4"/>
  <c r="X482" i="4"/>
  <c r="X498" i="4"/>
  <c r="X506" i="4"/>
  <c r="X474" i="4"/>
  <c r="X490" i="4"/>
  <c r="X237" i="4"/>
  <c r="X243" i="4"/>
  <c r="X249" i="4"/>
  <c r="X255" i="4"/>
  <c r="X261" i="4"/>
  <c r="X267" i="4"/>
  <c r="X273" i="4"/>
  <c r="X238" i="4"/>
  <c r="X244" i="4"/>
  <c r="X250" i="4"/>
  <c r="X256" i="4"/>
  <c r="X262" i="4"/>
  <c r="X268" i="4"/>
  <c r="X274" i="4"/>
  <c r="X239" i="4"/>
  <c r="X245" i="4"/>
  <c r="X251" i="4"/>
  <c r="X257" i="4"/>
  <c r="X263" i="4"/>
  <c r="X269" i="4"/>
  <c r="X240" i="4"/>
  <c r="X246" i="4"/>
  <c r="X252" i="4"/>
  <c r="X258" i="4"/>
  <c r="X264" i="4"/>
  <c r="X270" i="4"/>
  <c r="X241" i="4"/>
  <c r="X247" i="4"/>
  <c r="X253" i="4"/>
  <c r="X259" i="4"/>
  <c r="X265" i="4"/>
  <c r="X271" i="4"/>
  <c r="X236" i="4"/>
  <c r="X272" i="4"/>
  <c r="X242" i="4"/>
  <c r="X248" i="4"/>
  <c r="X254" i="4"/>
  <c r="X260" i="4"/>
  <c r="X266" i="4"/>
  <c r="X2359" i="4"/>
  <c r="W2175" i="4"/>
  <c r="W2403" i="4"/>
  <c r="W2174" i="4"/>
  <c r="W2402" i="4"/>
  <c r="W2169" i="4"/>
  <c r="W1944" i="4"/>
  <c r="X2377" i="4"/>
  <c r="X2353" i="4"/>
  <c r="W2168" i="4"/>
  <c r="W1942" i="4"/>
  <c r="X1247" i="4"/>
  <c r="X1241" i="4"/>
  <c r="X1235" i="4"/>
  <c r="X1229" i="4"/>
  <c r="X1223" i="4"/>
  <c r="X1217" i="4"/>
  <c r="X1211" i="4"/>
  <c r="W1247" i="4"/>
  <c r="W1241" i="4"/>
  <c r="W1235" i="4"/>
  <c r="W1229" i="4"/>
  <c r="W1223" i="4"/>
  <c r="W1217" i="4"/>
  <c r="W1211" i="4"/>
  <c r="X1246" i="4"/>
  <c r="X1240" i="4"/>
  <c r="X1234" i="4"/>
  <c r="X1228" i="4"/>
  <c r="X1222" i="4"/>
  <c r="X1216" i="4"/>
  <c r="W1246" i="4"/>
  <c r="W1240" i="4"/>
  <c r="W1234" i="4"/>
  <c r="W1228" i="4"/>
  <c r="W1222" i="4"/>
  <c r="W1216" i="4"/>
  <c r="X1245" i="4"/>
  <c r="X1239" i="4"/>
  <c r="X1233" i="4"/>
  <c r="X1227" i="4"/>
  <c r="X1221" i="4"/>
  <c r="X1215" i="4"/>
  <c r="W1245" i="4"/>
  <c r="W1239" i="4"/>
  <c r="W1233" i="4"/>
  <c r="W1227" i="4"/>
  <c r="W1221" i="4"/>
  <c r="W1215" i="4"/>
  <c r="X1244" i="4"/>
  <c r="X1238" i="4"/>
  <c r="X1232" i="4"/>
  <c r="X1226" i="4"/>
  <c r="X1220" i="4"/>
  <c r="X1214" i="4"/>
  <c r="W1244" i="4"/>
  <c r="W1238" i="4"/>
  <c r="W1232" i="4"/>
  <c r="W1226" i="4"/>
  <c r="W1220" i="4"/>
  <c r="W1214" i="4"/>
  <c r="X1249" i="4"/>
  <c r="X1243" i="4"/>
  <c r="X1237" i="4"/>
  <c r="X1231" i="4"/>
  <c r="X1225" i="4"/>
  <c r="X1219" i="4"/>
  <c r="X1213" i="4"/>
  <c r="W1249" i="4"/>
  <c r="W1243" i="4"/>
  <c r="W1237" i="4"/>
  <c r="W1231" i="4"/>
  <c r="W1225" i="4"/>
  <c r="W1219" i="4"/>
  <c r="W1213" i="4"/>
  <c r="X1248" i="4"/>
  <c r="X1242" i="4"/>
  <c r="X1236" i="4"/>
  <c r="X1230" i="4"/>
  <c r="X1224" i="4"/>
  <c r="X1218" i="4"/>
  <c r="W1248" i="4"/>
  <c r="W1242" i="4"/>
  <c r="W1236" i="4"/>
  <c r="W1230" i="4"/>
  <c r="W1224" i="4"/>
  <c r="W1218" i="4"/>
  <c r="W1173" i="4"/>
  <c r="W1179" i="4"/>
  <c r="W1185" i="4"/>
  <c r="W1191" i="4"/>
  <c r="W1197" i="4"/>
  <c r="W1203" i="4"/>
  <c r="W1209" i="4"/>
  <c r="W1174" i="4"/>
  <c r="W1180" i="4"/>
  <c r="W1186" i="4"/>
  <c r="W1192" i="4"/>
  <c r="W1198" i="4"/>
  <c r="W1204" i="4"/>
  <c r="W1210" i="4"/>
  <c r="W1175" i="4"/>
  <c r="W1181" i="4"/>
  <c r="W1187" i="4"/>
  <c r="W1193" i="4"/>
  <c r="W1199" i="4"/>
  <c r="W1205" i="4"/>
  <c r="W1176" i="4"/>
  <c r="W1182" i="4"/>
  <c r="W1188" i="4"/>
  <c r="W1194" i="4"/>
  <c r="W1200" i="4"/>
  <c r="W1206" i="4"/>
  <c r="W1177" i="4"/>
  <c r="W1183" i="4"/>
  <c r="W1189" i="4"/>
  <c r="W1195" i="4"/>
  <c r="W1201" i="4"/>
  <c r="W1207" i="4"/>
  <c r="W1172" i="4"/>
  <c r="W1178" i="4"/>
  <c r="W1184" i="4"/>
  <c r="W1190" i="4"/>
  <c r="W1196" i="4"/>
  <c r="W1202" i="4"/>
  <c r="W1208" i="4"/>
  <c r="X1173" i="4"/>
  <c r="X1179" i="4"/>
  <c r="X1185" i="4"/>
  <c r="X1191" i="4"/>
  <c r="X1197" i="4"/>
  <c r="X1203" i="4"/>
  <c r="X1209" i="4"/>
  <c r="X1174" i="4"/>
  <c r="X1180" i="4"/>
  <c r="X1186" i="4"/>
  <c r="X1192" i="4"/>
  <c r="X1198" i="4"/>
  <c r="X1204" i="4"/>
  <c r="X1210" i="4"/>
  <c r="X1175" i="4"/>
  <c r="X1181" i="4"/>
  <c r="X1187" i="4"/>
  <c r="X1193" i="4"/>
  <c r="X1199" i="4"/>
  <c r="X1205" i="4"/>
  <c r="X1176" i="4"/>
  <c r="X1182" i="4"/>
  <c r="X1188" i="4"/>
  <c r="X1194" i="4"/>
  <c r="X1200" i="4"/>
  <c r="X1206" i="4"/>
  <c r="X1177" i="4"/>
  <c r="X1183" i="4"/>
  <c r="X1189" i="4"/>
  <c r="X1195" i="4"/>
  <c r="X1201" i="4"/>
  <c r="X1207" i="4"/>
  <c r="X1172" i="4"/>
  <c r="X1178" i="4"/>
  <c r="X1184" i="4"/>
  <c r="X1190" i="4"/>
  <c r="X1196" i="4"/>
  <c r="X1202" i="4"/>
  <c r="X1208" i="4"/>
  <c r="Z3794" i="4"/>
  <c r="AA3794" i="4" s="1"/>
  <c r="I101" i="1"/>
  <c r="I95" i="1"/>
  <c r="H101" i="1"/>
  <c r="H95" i="1"/>
  <c r="I100" i="1"/>
  <c r="I94" i="1"/>
  <c r="H100" i="1"/>
  <c r="G100" i="2" s="1"/>
  <c r="H94" i="1"/>
  <c r="I90" i="1"/>
  <c r="H90" i="2" s="1"/>
  <c r="I99" i="1"/>
  <c r="I93" i="1"/>
  <c r="I105" i="1"/>
  <c r="H99" i="1"/>
  <c r="H93" i="1"/>
  <c r="G93" i="2" s="1"/>
  <c r="H105" i="1"/>
  <c r="I98" i="1"/>
  <c r="H98" i="2" s="1"/>
  <c r="I92" i="1"/>
  <c r="H104" i="1"/>
  <c r="G104" i="2" s="1"/>
  <c r="H98" i="1"/>
  <c r="H92" i="1"/>
  <c r="I103" i="1"/>
  <c r="H103" i="2" s="1"/>
  <c r="I97" i="1"/>
  <c r="I91" i="1"/>
  <c r="H103" i="1"/>
  <c r="H97" i="1"/>
  <c r="H91" i="1"/>
  <c r="G91" i="2" s="1"/>
  <c r="I102" i="1"/>
  <c r="I96" i="1"/>
  <c r="I104" i="1"/>
  <c r="H104" i="2" s="1"/>
  <c r="H90" i="1"/>
  <c r="AA15" i="1"/>
  <c r="AA68" i="1"/>
  <c r="AA16" i="1"/>
  <c r="H87" i="2"/>
  <c r="H82" i="2"/>
  <c r="H79" i="2"/>
  <c r="G50" i="2"/>
  <c r="H24" i="2"/>
  <c r="H56" i="2"/>
  <c r="AA49" i="1"/>
  <c r="H55" i="2"/>
  <c r="G82" i="2"/>
  <c r="H31" i="2"/>
  <c r="H57" i="2"/>
  <c r="G56" i="2"/>
  <c r="G31" i="2"/>
  <c r="G84" i="2"/>
  <c r="H26" i="2"/>
  <c r="G26" i="2"/>
  <c r="H23" i="2"/>
  <c r="G49" i="2"/>
  <c r="G72" i="2"/>
  <c r="H42" i="2"/>
  <c r="G16" i="2"/>
  <c r="G3" i="2"/>
  <c r="G9" i="2"/>
  <c r="G15" i="2"/>
  <c r="G21" i="2"/>
  <c r="G27" i="2"/>
  <c r="G33" i="2"/>
  <c r="G39" i="2"/>
  <c r="G45" i="2"/>
  <c r="G51" i="2"/>
  <c r="G57" i="2"/>
  <c r="G63" i="2"/>
  <c r="G69" i="2"/>
  <c r="G75" i="2"/>
  <c r="H81" i="2"/>
  <c r="G88" i="2"/>
  <c r="H4" i="2"/>
  <c r="H10" i="2"/>
  <c r="H16" i="2"/>
  <c r="H22" i="2"/>
  <c r="H28" i="2"/>
  <c r="H34" i="2"/>
  <c r="H40" i="2"/>
  <c r="H46" i="2"/>
  <c r="H52" i="2"/>
  <c r="H58" i="2"/>
  <c r="H64" i="2"/>
  <c r="H70" i="2"/>
  <c r="H76" i="2"/>
  <c r="G83" i="2"/>
  <c r="H89" i="2"/>
  <c r="G5" i="2"/>
  <c r="G11" i="2"/>
  <c r="G17" i="2"/>
  <c r="G23" i="2"/>
  <c r="G29" i="2"/>
  <c r="G35" i="2"/>
  <c r="G41" i="2"/>
  <c r="G47" i="2"/>
  <c r="G53" i="2"/>
  <c r="G59" i="2"/>
  <c r="G65" i="2"/>
  <c r="G71" i="2"/>
  <c r="G77" i="2"/>
  <c r="H83" i="2"/>
  <c r="H3" i="2"/>
  <c r="G12" i="2"/>
  <c r="H19" i="2"/>
  <c r="H27" i="2"/>
  <c r="G36" i="2"/>
  <c r="H43" i="2"/>
  <c r="H51" i="2"/>
  <c r="G60" i="2"/>
  <c r="H67" i="2"/>
  <c r="H75" i="2"/>
  <c r="H84" i="2"/>
  <c r="G4" i="2"/>
  <c r="H12" i="2"/>
  <c r="G20" i="2"/>
  <c r="G28" i="2"/>
  <c r="H36" i="2"/>
  <c r="G44" i="2"/>
  <c r="G52" i="2"/>
  <c r="H60" i="2"/>
  <c r="G68" i="2"/>
  <c r="G76" i="2"/>
  <c r="G85" i="2"/>
  <c r="H5" i="2"/>
  <c r="G13" i="2"/>
  <c r="H20" i="2"/>
  <c r="H29" i="2"/>
  <c r="G37" i="2"/>
  <c r="H44" i="2"/>
  <c r="H53" i="2"/>
  <c r="G61" i="2"/>
  <c r="H68" i="2"/>
  <c r="H77" i="2"/>
  <c r="H85" i="2"/>
  <c r="G6" i="2"/>
  <c r="H13" i="2"/>
  <c r="H21" i="2"/>
  <c r="G30" i="2"/>
  <c r="H37" i="2"/>
  <c r="H45" i="2"/>
  <c r="G54" i="2"/>
  <c r="H61" i="2"/>
  <c r="H69" i="2"/>
  <c r="G78" i="2"/>
  <c r="G86" i="2"/>
  <c r="H6" i="2"/>
  <c r="G14" i="2"/>
  <c r="G22" i="2"/>
  <c r="H30" i="2"/>
  <c r="G38" i="2"/>
  <c r="G46" i="2"/>
  <c r="H54" i="2"/>
  <c r="G62" i="2"/>
  <c r="G70" i="2"/>
  <c r="H78" i="2"/>
  <c r="G87" i="2"/>
  <c r="H86" i="2"/>
  <c r="G18" i="2"/>
  <c r="G32" i="2"/>
  <c r="H47" i="2"/>
  <c r="G58" i="2"/>
  <c r="G73" i="2"/>
  <c r="H88" i="2"/>
  <c r="G7" i="2"/>
  <c r="H18" i="2"/>
  <c r="H32" i="2"/>
  <c r="G48" i="2"/>
  <c r="H59" i="2"/>
  <c r="H73" i="2"/>
  <c r="G89" i="2"/>
  <c r="H7" i="2"/>
  <c r="G19" i="2"/>
  <c r="H33" i="2"/>
  <c r="H48" i="2"/>
  <c r="H62" i="2"/>
  <c r="G74" i="2"/>
  <c r="H8" i="2"/>
  <c r="G24" i="2"/>
  <c r="H35" i="2"/>
  <c r="H49" i="2"/>
  <c r="G64" i="2"/>
  <c r="G79" i="2"/>
  <c r="G2" i="2"/>
  <c r="G10" i="2"/>
  <c r="G25" i="2"/>
  <c r="H39" i="2"/>
  <c r="H50" i="2"/>
  <c r="G66" i="2"/>
  <c r="G80" i="2"/>
  <c r="H11" i="2"/>
  <c r="H25" i="2"/>
  <c r="G40" i="2"/>
  <c r="G55" i="2"/>
  <c r="H66" i="2"/>
  <c r="G81" i="2"/>
  <c r="AA61" i="1"/>
  <c r="H74" i="2"/>
  <c r="H72" i="2"/>
  <c r="G43" i="2"/>
  <c r="H17" i="2"/>
  <c r="H71" i="2"/>
  <c r="G42" i="2"/>
  <c r="H15" i="2"/>
  <c r="G67" i="2"/>
  <c r="H41" i="2"/>
  <c r="H14" i="2"/>
  <c r="H65" i="2"/>
  <c r="H38" i="2"/>
  <c r="H9" i="2"/>
  <c r="H2" i="2"/>
  <c r="H63" i="2"/>
  <c r="G34" i="2"/>
  <c r="G8" i="2"/>
  <c r="H80" i="2"/>
  <c r="AA11" i="1"/>
  <c r="AA18" i="1"/>
  <c r="AA8" i="1"/>
  <c r="AA4" i="1"/>
  <c r="AA25" i="1"/>
  <c r="AA72" i="1"/>
  <c r="AA60" i="1"/>
  <c r="AA28" i="1"/>
  <c r="AA98" i="1"/>
  <c r="AA44" i="1"/>
  <c r="AA19" i="1"/>
  <c r="AA27" i="1"/>
  <c r="AA29" i="1"/>
  <c r="AA14" i="1"/>
  <c r="Y103" i="1"/>
  <c r="AA103" i="1"/>
  <c r="AA13" i="1"/>
  <c r="AA50" i="1"/>
  <c r="AA75" i="1"/>
  <c r="Y75" i="1"/>
  <c r="AA83" i="1"/>
  <c r="AA63" i="1"/>
  <c r="Y86" i="1"/>
  <c r="AA86" i="1"/>
  <c r="Y104" i="1"/>
  <c r="AA30" i="1"/>
  <c r="AA3" i="1"/>
  <c r="Y101" i="1"/>
  <c r="AA32" i="1"/>
  <c r="AA47" i="1"/>
  <c r="AA21" i="1"/>
  <c r="AA93" i="1"/>
  <c r="Y93" i="1"/>
  <c r="AA33" i="1"/>
  <c r="AA42" i="1"/>
  <c r="AA53" i="1"/>
  <c r="AA64" i="1"/>
  <c r="AA5" i="1"/>
  <c r="AA9" i="1"/>
  <c r="Y87" i="1"/>
  <c r="AA87" i="1"/>
  <c r="AA90" i="1"/>
  <c r="Y90" i="1"/>
  <c r="AA97" i="1"/>
  <c r="Y97" i="1"/>
  <c r="AA88" i="1"/>
  <c r="Y88" i="1"/>
  <c r="AA100" i="1"/>
  <c r="Y100" i="1"/>
  <c r="AA85" i="1"/>
  <c r="Y85" i="1"/>
  <c r="AA96" i="1"/>
  <c r="Y96" i="1"/>
  <c r="AA105" i="1"/>
  <c r="Y105" i="1"/>
  <c r="Y92" i="1"/>
  <c r="AA77" i="1"/>
  <c r="Y77" i="1"/>
  <c r="AA99" i="1"/>
  <c r="Y99" i="1"/>
  <c r="AA70" i="1"/>
  <c r="Y74" i="1"/>
  <c r="AA74" i="1"/>
  <c r="AA65" i="1"/>
  <c r="AA79" i="1"/>
  <c r="Y79" i="1"/>
  <c r="Y95" i="1"/>
  <c r="AA95" i="1"/>
  <c r="AA38" i="1"/>
  <c r="AA82" i="1"/>
  <c r="Y82" i="1"/>
  <c r="AA56" i="1"/>
  <c r="AA22" i="1"/>
  <c r="AA81" i="1"/>
  <c r="Y81" i="1"/>
  <c r="AA31" i="1"/>
  <c r="AA94" i="1"/>
  <c r="Y94" i="1"/>
  <c r="AA69" i="1"/>
  <c r="AA84" i="1"/>
  <c r="Y84" i="1"/>
  <c r="Y91" i="1"/>
  <c r="AA78" i="1"/>
  <c r="Y78" i="1"/>
  <c r="Y80" i="1"/>
  <c r="AA89" i="1"/>
  <c r="Y89" i="1"/>
  <c r="AA35" i="1"/>
  <c r="Y76" i="1"/>
  <c r="AA102" i="1"/>
  <c r="AA45" i="1"/>
  <c r="AC4093" i="4" l="1"/>
  <c r="AC4085" i="4"/>
  <c r="AC4063" i="4"/>
  <c r="AC4087" i="4"/>
  <c r="AC4073" i="4"/>
  <c r="AB4061" i="4"/>
  <c r="AC4068" i="4"/>
  <c r="AB4090" i="4"/>
  <c r="AC4090" i="4"/>
  <c r="Z1283" i="4"/>
  <c r="AA1283" i="4" s="1"/>
  <c r="Z1251" i="4"/>
  <c r="AA1251" i="4" s="1"/>
  <c r="Z4058" i="4"/>
  <c r="AA4058" i="4" s="1"/>
  <c r="Z4069" i="4"/>
  <c r="AA4069" i="4" s="1"/>
  <c r="Z4083" i="4"/>
  <c r="AA4083" i="4" s="1"/>
  <c r="Z4093" i="4"/>
  <c r="AA4093" i="4" s="1"/>
  <c r="Z4064" i="4"/>
  <c r="AA4064" i="4" s="1"/>
  <c r="Z4089" i="4"/>
  <c r="AA4089" i="4" s="1"/>
  <c r="AB4078" i="4"/>
  <c r="AC4078" i="4"/>
  <c r="AC4077" i="4"/>
  <c r="Z4071" i="4"/>
  <c r="AA4071" i="4" s="1"/>
  <c r="AB4074" i="4"/>
  <c r="AC4074" i="4"/>
  <c r="AB4066" i="4"/>
  <c r="AC4066" i="4"/>
  <c r="Z4078" i="4"/>
  <c r="AA4078" i="4" s="1"/>
  <c r="Z4059" i="4"/>
  <c r="AA4059" i="4" s="1"/>
  <c r="AB4062" i="4"/>
  <c r="AC4062" i="4"/>
  <c r="AB4076" i="4"/>
  <c r="AC4076" i="4"/>
  <c r="AB4088" i="4"/>
  <c r="AC4088" i="4"/>
  <c r="Z4065" i="4"/>
  <c r="AA4065" i="4" s="1"/>
  <c r="Z4077" i="4"/>
  <c r="AA4077" i="4" s="1"/>
  <c r="Z4066" i="4"/>
  <c r="AA4066" i="4" s="1"/>
  <c r="AB4084" i="4"/>
  <c r="AC4084" i="4"/>
  <c r="Z4067" i="4"/>
  <c r="AA4067" i="4" s="1"/>
  <c r="Z4092" i="4"/>
  <c r="AA4092" i="4" s="1"/>
  <c r="AB4095" i="4"/>
  <c r="AC4095" i="4"/>
  <c r="AB4072" i="4"/>
  <c r="AC4072" i="4"/>
  <c r="Z4086" i="4"/>
  <c r="AA4086" i="4" s="1"/>
  <c r="AB4064" i="4"/>
  <c r="AC4064" i="4"/>
  <c r="AB4079" i="4"/>
  <c r="Z4080" i="4"/>
  <c r="AA4080" i="4" s="1"/>
  <c r="AB4059" i="4"/>
  <c r="AB4094" i="4"/>
  <c r="AC4094" i="4"/>
  <c r="Z4063" i="4"/>
  <c r="AA4063" i="4" s="1"/>
  <c r="Z4075" i="4"/>
  <c r="AA4075" i="4" s="1"/>
  <c r="Z4074" i="4"/>
  <c r="AA4074" i="4" s="1"/>
  <c r="AB4086" i="4"/>
  <c r="AC4086" i="4"/>
  <c r="Z4081" i="4"/>
  <c r="AA4081" i="4" s="1"/>
  <c r="AC4080" i="4"/>
  <c r="AB4082" i="4"/>
  <c r="AC4082" i="4"/>
  <c r="AB4096" i="4"/>
  <c r="AC4096" i="4"/>
  <c r="Z4062" i="4"/>
  <c r="AA4062" i="4" s="1"/>
  <c r="AB4058" i="4"/>
  <c r="AC4058" i="4"/>
  <c r="AC4069" i="4"/>
  <c r="AB4070" i="4"/>
  <c r="AC4070" i="4"/>
  <c r="AB4071" i="4"/>
  <c r="AC4071" i="4"/>
  <c r="AB4083" i="4"/>
  <c r="AC4083" i="4"/>
  <c r="AB4065" i="4"/>
  <c r="AB4089" i="4"/>
  <c r="AB4067" i="4"/>
  <c r="Z369" i="4"/>
  <c r="AA369" i="4" s="1"/>
  <c r="Z640" i="4"/>
  <c r="AA640" i="4" s="1"/>
  <c r="AC4075" i="4"/>
  <c r="Z4088" i="4"/>
  <c r="AA4088" i="4" s="1"/>
  <c r="Z1146" i="4"/>
  <c r="AA1146" i="4" s="1"/>
  <c r="Z813" i="4"/>
  <c r="AA813" i="4" s="1"/>
  <c r="Z1263" i="4"/>
  <c r="AA1263" i="4" s="1"/>
  <c r="Z1123" i="4"/>
  <c r="AA1123" i="4" s="1"/>
  <c r="Z1281" i="4"/>
  <c r="AA1281" i="4" s="1"/>
  <c r="Z1255" i="4"/>
  <c r="AA1255" i="4" s="1"/>
  <c r="Z1135" i="4"/>
  <c r="AA1135" i="4" s="1"/>
  <c r="Z1257" i="4"/>
  <c r="AA1257" i="4" s="1"/>
  <c r="Z442" i="4"/>
  <c r="AA442" i="4" s="1"/>
  <c r="Y3695" i="4"/>
  <c r="Y3684" i="4"/>
  <c r="Y3699" i="4"/>
  <c r="Y3691" i="4"/>
  <c r="AC3691" i="4" s="1"/>
  <c r="Y3704" i="4"/>
  <c r="Y3692" i="4"/>
  <c r="AC3692" i="4" s="1"/>
  <c r="Y3688" i="4"/>
  <c r="AC3688" i="4" s="1"/>
  <c r="Y3686" i="4"/>
  <c r="AC3686" i="4" s="1"/>
  <c r="Z327" i="4"/>
  <c r="AA327" i="4" s="1"/>
  <c r="Y3697" i="4"/>
  <c r="Y3693" i="4"/>
  <c r="Y3681" i="4"/>
  <c r="Y3679" i="4"/>
  <c r="Y3702" i="4"/>
  <c r="Y3682" i="4"/>
  <c r="Y3687" i="4"/>
  <c r="AC3687" i="4" s="1"/>
  <c r="Y3696" i="4"/>
  <c r="AC3696" i="4" s="1"/>
  <c r="Y3706" i="4"/>
  <c r="AC3706" i="4" s="1"/>
  <c r="Y3703" i="4"/>
  <c r="Z318" i="4"/>
  <c r="AA318" i="4" s="1"/>
  <c r="Z1265" i="4"/>
  <c r="AA1265" i="4" s="1"/>
  <c r="Y3689" i="4"/>
  <c r="Y3690" i="4"/>
  <c r="Z1259" i="4"/>
  <c r="AA1259" i="4" s="1"/>
  <c r="Z1096" i="4"/>
  <c r="AA1096" i="4" s="1"/>
  <c r="Z338" i="4"/>
  <c r="AA338" i="4" s="1"/>
  <c r="Z1253" i="4"/>
  <c r="AA1253" i="4" s="1"/>
  <c r="Y3685" i="4"/>
  <c r="AC3685" i="4" s="1"/>
  <c r="Z1270" i="4"/>
  <c r="AA1270" i="4" s="1"/>
  <c r="Y3683" i="4"/>
  <c r="Y3701" i="4"/>
  <c r="Y3705" i="4"/>
  <c r="Y3694" i="4"/>
  <c r="AC3694" i="4" s="1"/>
  <c r="Y3698" i="4"/>
  <c r="Y3672" i="4"/>
  <c r="AB3968" i="4"/>
  <c r="AB3886" i="4"/>
  <c r="AB3951" i="4"/>
  <c r="AB3925" i="4"/>
  <c r="AB4038" i="4"/>
  <c r="AB4052" i="4"/>
  <c r="AB3978" i="4"/>
  <c r="Y3673" i="4"/>
  <c r="AB3725" i="4"/>
  <c r="AB3793" i="4"/>
  <c r="AB3902" i="4"/>
  <c r="AB3988" i="4"/>
  <c r="AB3955" i="4"/>
  <c r="Y3671" i="4"/>
  <c r="Y3675" i="4"/>
  <c r="Y3678" i="4"/>
  <c r="Y3677" i="4"/>
  <c r="AB3946" i="4"/>
  <c r="AB3838" i="4"/>
  <c r="AB3849" i="4"/>
  <c r="AB4002" i="4"/>
  <c r="AB3834" i="4"/>
  <c r="AB3977" i="4"/>
  <c r="AB3761" i="4"/>
  <c r="AB3795" i="4"/>
  <c r="AB4022" i="4"/>
  <c r="AB3992" i="4"/>
  <c r="AB3865" i="4"/>
  <c r="AB3818" i="4"/>
  <c r="AB4053" i="4"/>
  <c r="AB3908" i="4"/>
  <c r="AB3741" i="4"/>
  <c r="Y3676" i="4"/>
  <c r="AB3744" i="4"/>
  <c r="AB3856" i="4"/>
  <c r="AB3888" i="4"/>
  <c r="AB3707" i="4"/>
  <c r="AB4042" i="4"/>
  <c r="AB3806" i="4"/>
  <c r="AB3820" i="4"/>
  <c r="AB3810" i="4"/>
  <c r="AB3771" i="4"/>
  <c r="AB3924" i="4"/>
  <c r="Y3668" i="4"/>
  <c r="Y3669" i="4"/>
  <c r="Y3674" i="4"/>
  <c r="AC3674" i="4" s="1"/>
  <c r="AB4033" i="4"/>
  <c r="Y3670" i="4"/>
  <c r="AB3755" i="4"/>
  <c r="AB3709" i="4"/>
  <c r="AB3985" i="4"/>
  <c r="AB3854" i="4"/>
  <c r="AB4017" i="4"/>
  <c r="Z3016" i="4"/>
  <c r="AA3016" i="4" s="1"/>
  <c r="AB3949" i="4"/>
  <c r="AB3960" i="4"/>
  <c r="AB3768" i="4"/>
  <c r="AB3784" i="4"/>
  <c r="AB3907" i="4"/>
  <c r="AB3746" i="4"/>
  <c r="AB3819" i="4"/>
  <c r="AB3770" i="4"/>
  <c r="AB3974" i="4"/>
  <c r="AB3750" i="4"/>
  <c r="AB3731" i="4"/>
  <c r="AB4054" i="4"/>
  <c r="AB3967" i="4"/>
  <c r="AB3830" i="4"/>
  <c r="AB3889" i="4"/>
  <c r="AB3826" i="4"/>
  <c r="AB3837" i="4"/>
  <c r="AB3990" i="4"/>
  <c r="AB3822" i="4"/>
  <c r="AB3965" i="4"/>
  <c r="AB3749" i="4"/>
  <c r="AB3783" i="4"/>
  <c r="AB3936" i="4"/>
  <c r="AB3756" i="4"/>
  <c r="AB3832" i="4"/>
  <c r="AB3943" i="4"/>
  <c r="AB4007" i="4"/>
  <c r="AB3973" i="4"/>
  <c r="AB3938" i="4"/>
  <c r="AB3817" i="4"/>
  <c r="AB3794" i="4"/>
  <c r="AB4050" i="4"/>
  <c r="AB3680" i="4"/>
  <c r="AB4029" i="4"/>
  <c r="AB3948" i="4"/>
  <c r="AB3980" i="4"/>
  <c r="AB3814" i="4"/>
  <c r="AB3825" i="4"/>
  <c r="AB4015" i="4"/>
  <c r="AB4009" i="4"/>
  <c r="AB3898" i="4"/>
  <c r="AB3970" i="4"/>
  <c r="AB4006" i="4"/>
  <c r="AB3719" i="4"/>
  <c r="AB3743" i="4"/>
  <c r="AB3779" i="4"/>
  <c r="AB3815" i="4"/>
  <c r="AB3851" i="4"/>
  <c r="AB3971" i="4"/>
  <c r="AB3964" i="4"/>
  <c r="AB3950" i="4"/>
  <c r="AB3891" i="4"/>
  <c r="AB3724" i="4"/>
  <c r="AB3796" i="4"/>
  <c r="AB3868" i="4"/>
  <c r="AB3917" i="4"/>
  <c r="AB3763" i="4"/>
  <c r="AB3835" i="4"/>
  <c r="AB4005" i="4"/>
  <c r="AB3840" i="4"/>
  <c r="AB4057" i="4"/>
  <c r="AB3953" i="4"/>
  <c r="AB3803" i="4"/>
  <c r="AB3733" i="4"/>
  <c r="AB4019" i="4"/>
  <c r="AB3878" i="4"/>
  <c r="AB4027" i="4"/>
  <c r="AB3802" i="4"/>
  <c r="AB3813" i="4"/>
  <c r="AB3966" i="4"/>
  <c r="AB3798" i="4"/>
  <c r="AB3941" i="4"/>
  <c r="AB3713" i="4"/>
  <c r="AB3759" i="4"/>
  <c r="AB3912" i="4"/>
  <c r="AB3732" i="4"/>
  <c r="AB3879" i="4"/>
  <c r="AB4039" i="4"/>
  <c r="AB4046" i="4"/>
  <c r="AB4023" i="4"/>
  <c r="AB4010" i="4"/>
  <c r="AB3903" i="4"/>
  <c r="AB3842" i="4"/>
  <c r="AB3727" i="4"/>
  <c r="AB3728" i="4"/>
  <c r="AB3961" i="4"/>
  <c r="AB4034" i="4"/>
  <c r="AB3788" i="4"/>
  <c r="AB3997" i="4"/>
  <c r="AB3827" i="4"/>
  <c r="AB3757" i="4"/>
  <c r="AB4031" i="4"/>
  <c r="AB3896" i="4"/>
  <c r="AB4051" i="4"/>
  <c r="AB3790" i="4"/>
  <c r="AB3801" i="4"/>
  <c r="AB3954" i="4"/>
  <c r="AB3786" i="4"/>
  <c r="AB3905" i="4"/>
  <c r="AB3747" i="4"/>
  <c r="AB3720" i="4"/>
  <c r="AB3933" i="4"/>
  <c r="AB3715" i="4"/>
  <c r="AB4035" i="4"/>
  <c r="AB4024" i="4"/>
  <c r="AB3921" i="4"/>
  <c r="AB3866" i="4"/>
  <c r="AB3751" i="4"/>
  <c r="AB3752" i="4"/>
  <c r="AB3920" i="4"/>
  <c r="AB3885" i="4"/>
  <c r="AB3900" i="4"/>
  <c r="AB3910" i="4"/>
  <c r="AB3983" i="4"/>
  <c r="AB3996" i="4"/>
  <c r="AB3987" i="4"/>
  <c r="AB3962" i="4"/>
  <c r="AB3736" i="4"/>
  <c r="AB3808" i="4"/>
  <c r="AB3929" i="4"/>
  <c r="AB3726" i="4"/>
  <c r="AB3762" i="4"/>
  <c r="AB3775" i="4"/>
  <c r="AB3847" i="4"/>
  <c r="AB3915" i="4"/>
  <c r="AB3875" i="4"/>
  <c r="AB3781" i="4"/>
  <c r="AB4055" i="4"/>
  <c r="AB3914" i="4"/>
  <c r="AB3982" i="4"/>
  <c r="AB3778" i="4"/>
  <c r="AB3789" i="4"/>
  <c r="AB3930" i="4"/>
  <c r="AB3774" i="4"/>
  <c r="AB3881" i="4"/>
  <c r="AB3735" i="4"/>
  <c r="AB3876" i="4"/>
  <c r="AB3739" i="4"/>
  <c r="AB4036" i="4"/>
  <c r="AB3939" i="4"/>
  <c r="AB3887" i="4"/>
  <c r="AB3799" i="4"/>
  <c r="AB3776" i="4"/>
  <c r="AB4004" i="4"/>
  <c r="AB3918" i="4"/>
  <c r="AB3852" i="4"/>
  <c r="AB4047" i="4"/>
  <c r="AB3892" i="4"/>
  <c r="AB3805" i="4"/>
  <c r="AB3700" i="4"/>
  <c r="AB3986" i="4"/>
  <c r="AB3958" i="4"/>
  <c r="AB3766" i="4"/>
  <c r="AB3777" i="4"/>
  <c r="AB3906" i="4"/>
  <c r="AB3738" i="4"/>
  <c r="AB3869" i="4"/>
  <c r="AB3723" i="4"/>
  <c r="AB3864" i="4"/>
  <c r="AB4021" i="4"/>
  <c r="AB3787" i="4"/>
  <c r="AB3716" i="4"/>
  <c r="AB4048" i="4"/>
  <c r="AB3957" i="4"/>
  <c r="AB3904" i="4"/>
  <c r="AB3823" i="4"/>
  <c r="AB3909" i="4"/>
  <c r="AB4043" i="4"/>
  <c r="AB3932" i="4"/>
  <c r="AB3893" i="4"/>
  <c r="AB3969" i="4"/>
  <c r="AB3994" i="4"/>
  <c r="AB3742" i="4"/>
  <c r="AB3926" i="4"/>
  <c r="AB3911" i="4"/>
  <c r="AB3829" i="4"/>
  <c r="AB3686" i="4"/>
  <c r="AB4020" i="4"/>
  <c r="AB3754" i="4"/>
  <c r="AB3765" i="4"/>
  <c r="AB3894" i="4"/>
  <c r="AB3857" i="4"/>
  <c r="AB3867" i="4"/>
  <c r="AB3711" i="4"/>
  <c r="AB3828" i="4"/>
  <c r="AB4045" i="4"/>
  <c r="AB3811" i="4"/>
  <c r="AB3812" i="4"/>
  <c r="AB3767" i="4"/>
  <c r="AB3975" i="4"/>
  <c r="AB3923" i="4"/>
  <c r="AB3871" i="4"/>
  <c r="AB3927" i="4"/>
  <c r="AB3984" i="4"/>
  <c r="AB3764" i="4"/>
  <c r="AB3800" i="4"/>
  <c r="AB3872" i="4"/>
  <c r="AB3714" i="4"/>
  <c r="AB4041" i="4"/>
  <c r="AB4012" i="4"/>
  <c r="AB3928" i="4"/>
  <c r="AB3853" i="4"/>
  <c r="AB3710" i="4"/>
  <c r="AB4032" i="4"/>
  <c r="AB3934" i="4"/>
  <c r="AB3730" i="4"/>
  <c r="AB3753" i="4"/>
  <c r="AB3882" i="4"/>
  <c r="AB3833" i="4"/>
  <c r="AB3855" i="4"/>
  <c r="AB3816" i="4"/>
  <c r="AB3859" i="4"/>
  <c r="AB3860" i="4"/>
  <c r="AB3791" i="4"/>
  <c r="AB4011" i="4"/>
  <c r="AB3940" i="4"/>
  <c r="AB3890" i="4"/>
  <c r="AB3945" i="4"/>
  <c r="AB3944" i="4"/>
  <c r="AB3897" i="4"/>
  <c r="AB3718" i="4"/>
  <c r="AB3824" i="4"/>
  <c r="AB3947" i="4"/>
  <c r="AB3877" i="4"/>
  <c r="AB3734" i="4"/>
  <c r="AB4044" i="4"/>
  <c r="AB3922" i="4"/>
  <c r="AB3717" i="4"/>
  <c r="AB3870" i="4"/>
  <c r="AB4013" i="4"/>
  <c r="AB3821" i="4"/>
  <c r="AB3843" i="4"/>
  <c r="AB3804" i="4"/>
  <c r="AB3880" i="4"/>
  <c r="AB3901" i="4"/>
  <c r="AB3839" i="4"/>
  <c r="AB3721" i="4"/>
  <c r="AB4025" i="4"/>
  <c r="AB3959" i="4"/>
  <c r="AB4016" i="4"/>
  <c r="AB3963" i="4"/>
  <c r="AB3942" i="4"/>
  <c r="AB3862" i="4"/>
  <c r="AB3935" i="4"/>
  <c r="AB3991" i="4"/>
  <c r="AB3841" i="4"/>
  <c r="AB3913" i="4"/>
  <c r="AB3998" i="4"/>
  <c r="AB4049" i="4"/>
  <c r="AB3737" i="4"/>
  <c r="AB3773" i="4"/>
  <c r="AB3809" i="4"/>
  <c r="AB3845" i="4"/>
  <c r="AB4014" i="4"/>
  <c r="AB3883" i="4"/>
  <c r="AB3995" i="4"/>
  <c r="AB3952" i="4"/>
  <c r="AB3836" i="4"/>
  <c r="AB3979" i="4"/>
  <c r="AB4000" i="4"/>
  <c r="AB3895" i="4"/>
  <c r="AB3758" i="4"/>
  <c r="AB4056" i="4"/>
  <c r="AB3873" i="4"/>
  <c r="AB3858" i="4"/>
  <c r="AB4001" i="4"/>
  <c r="AB3797" i="4"/>
  <c r="AB3831" i="4"/>
  <c r="AB4008" i="4"/>
  <c r="AB3792" i="4"/>
  <c r="AB3712" i="4"/>
  <c r="AB3748" i="4"/>
  <c r="AB3899" i="4"/>
  <c r="AB3919" i="4"/>
  <c r="AB3863" i="4"/>
  <c r="AB3745" i="4"/>
  <c r="AB4037" i="4"/>
  <c r="AB3976" i="4"/>
  <c r="AB4028" i="4"/>
  <c r="AB3981" i="4"/>
  <c r="AB4003" i="4"/>
  <c r="AB3956" i="4"/>
  <c r="AB3729" i="4"/>
  <c r="AB3993" i="4"/>
  <c r="AB4030" i="4"/>
  <c r="AB3708" i="4"/>
  <c r="AB4018" i="4"/>
  <c r="AB3931" i="4"/>
  <c r="AB3782" i="4"/>
  <c r="AB3772" i="4"/>
  <c r="AB3850" i="4"/>
  <c r="AB3861" i="4"/>
  <c r="AB3846" i="4"/>
  <c r="AB3989" i="4"/>
  <c r="AB3785" i="4"/>
  <c r="AB3807" i="4"/>
  <c r="AB3972" i="4"/>
  <c r="AB3780" i="4"/>
  <c r="AB3760" i="4"/>
  <c r="AB3844" i="4"/>
  <c r="AB3916" i="4"/>
  <c r="AB3937" i="4"/>
  <c r="AB3884" i="4"/>
  <c r="AB3769" i="4"/>
  <c r="AB3722" i="4"/>
  <c r="AB4026" i="4"/>
  <c r="AB4040" i="4"/>
  <c r="AB3999" i="4"/>
  <c r="AB3740" i="4"/>
  <c r="AB3848" i="4"/>
  <c r="AB3874" i="4"/>
  <c r="Z3485" i="4"/>
  <c r="AA3485" i="4" s="1"/>
  <c r="Z2955" i="4"/>
  <c r="AA2955" i="4" s="1"/>
  <c r="J1409" i="4"/>
  <c r="K1409" i="4" s="1"/>
  <c r="J1411" i="4"/>
  <c r="K1411" i="4" s="1"/>
  <c r="J1432" i="4"/>
  <c r="K1432" i="4" s="1"/>
  <c r="J1408" i="4"/>
  <c r="K1408" i="4" s="1"/>
  <c r="J1431" i="4"/>
  <c r="K1431" i="4" s="1"/>
  <c r="J1407" i="4"/>
  <c r="K1407" i="4" s="1"/>
  <c r="J1430" i="4"/>
  <c r="K1430" i="4" s="1"/>
  <c r="J1429" i="4"/>
  <c r="K1429" i="4" s="1"/>
  <c r="J1406" i="4"/>
  <c r="K1406" i="4" s="1"/>
  <c r="J1426" i="4"/>
  <c r="K1426" i="4" s="1"/>
  <c r="J1427" i="4"/>
  <c r="K1427" i="4" s="1"/>
  <c r="J1428" i="4"/>
  <c r="K1428" i="4" s="1"/>
  <c r="J1443" i="4"/>
  <c r="K1443" i="4" s="1"/>
  <c r="J1444" i="4"/>
  <c r="K1444" i="4" s="1"/>
  <c r="J1421" i="4"/>
  <c r="K1421" i="4" s="1"/>
  <c r="J1422" i="4"/>
  <c r="K1422" i="4" s="1"/>
  <c r="J1424" i="4"/>
  <c r="K1424" i="4" s="1"/>
  <c r="J1425" i="4"/>
  <c r="K1425" i="4" s="1"/>
  <c r="J1440" i="4"/>
  <c r="K1440" i="4" s="1"/>
  <c r="J1442" i="4"/>
  <c r="K1442" i="4" s="1"/>
  <c r="J1419" i="4"/>
  <c r="K1419" i="4" s="1"/>
  <c r="J1420" i="4"/>
  <c r="K1420" i="4" s="1"/>
  <c r="J1423" i="4"/>
  <c r="K1423" i="4" s="1"/>
  <c r="J1439" i="4"/>
  <c r="K1439" i="4" s="1"/>
  <c r="J1441" i="4"/>
  <c r="K1441" i="4" s="1"/>
  <c r="J1416" i="4"/>
  <c r="K1416" i="4" s="1"/>
  <c r="J1418" i="4"/>
  <c r="K1418" i="4" s="1"/>
  <c r="J1438" i="4"/>
  <c r="K1438" i="4" s="1"/>
  <c r="J1415" i="4"/>
  <c r="K1415" i="4" s="1"/>
  <c r="J1417" i="4"/>
  <c r="K1417" i="4" s="1"/>
  <c r="J1437" i="4"/>
  <c r="K1437" i="4" s="1"/>
  <c r="J1414" i="4"/>
  <c r="K1414" i="4" s="1"/>
  <c r="J1434" i="4"/>
  <c r="K1434" i="4" s="1"/>
  <c r="J1435" i="4"/>
  <c r="K1435" i="4" s="1"/>
  <c r="J1436" i="4"/>
  <c r="K1436" i="4" s="1"/>
  <c r="J1410" i="4"/>
  <c r="K1410" i="4" s="1"/>
  <c r="J1412" i="4"/>
  <c r="K1412" i="4" s="1"/>
  <c r="J1413" i="4"/>
  <c r="K1413" i="4" s="1"/>
  <c r="J1433" i="4"/>
  <c r="K1433" i="4" s="1"/>
  <c r="L3178" i="4"/>
  <c r="M3178" i="4" s="1"/>
  <c r="L3179" i="4"/>
  <c r="M3179" i="4" s="1"/>
  <c r="L3177" i="4"/>
  <c r="M3177" i="4" s="1"/>
  <c r="L3197" i="4"/>
  <c r="M3197" i="4" s="1"/>
  <c r="L3198" i="4"/>
  <c r="M3198" i="4" s="1"/>
  <c r="L3175" i="4"/>
  <c r="M3175" i="4" s="1"/>
  <c r="L3176" i="4"/>
  <c r="M3176" i="4" s="1"/>
  <c r="L3190" i="4"/>
  <c r="M3190" i="4" s="1"/>
  <c r="L3192" i="4"/>
  <c r="M3192" i="4" s="1"/>
  <c r="L3195" i="4"/>
  <c r="M3195" i="4" s="1"/>
  <c r="L3196" i="4"/>
  <c r="M3196" i="4" s="1"/>
  <c r="L3189" i="4"/>
  <c r="M3189" i="4" s="1"/>
  <c r="L3191" i="4"/>
  <c r="M3191" i="4" s="1"/>
  <c r="L3193" i="4"/>
  <c r="M3193" i="4" s="1"/>
  <c r="L3194" i="4"/>
  <c r="M3194" i="4" s="1"/>
  <c r="L3173" i="4"/>
  <c r="M3173" i="4" s="1"/>
  <c r="L3174" i="4"/>
  <c r="M3174" i="4" s="1"/>
  <c r="L3187" i="4"/>
  <c r="M3187" i="4" s="1"/>
  <c r="L3188" i="4"/>
  <c r="M3188" i="4" s="1"/>
  <c r="L3171" i="4"/>
  <c r="M3171" i="4" s="1"/>
  <c r="L3172" i="4"/>
  <c r="M3172" i="4" s="1"/>
  <c r="L3168" i="4"/>
  <c r="M3168" i="4" s="1"/>
  <c r="L3169" i="4"/>
  <c r="M3169" i="4" s="1"/>
  <c r="L3170" i="4"/>
  <c r="M3170" i="4" s="1"/>
  <c r="L3185" i="4"/>
  <c r="M3185" i="4" s="1"/>
  <c r="L3186" i="4"/>
  <c r="M3186" i="4" s="1"/>
  <c r="L3166" i="4"/>
  <c r="M3166" i="4" s="1"/>
  <c r="L3183" i="4"/>
  <c r="M3183" i="4" s="1"/>
  <c r="L3184" i="4"/>
  <c r="M3184" i="4" s="1"/>
  <c r="L3165" i="4"/>
  <c r="M3165" i="4" s="1"/>
  <c r="L3167" i="4"/>
  <c r="M3167" i="4" s="1"/>
  <c r="L3182" i="4"/>
  <c r="M3182" i="4" s="1"/>
  <c r="L3163" i="4"/>
  <c r="M3163" i="4" s="1"/>
  <c r="L3164" i="4"/>
  <c r="M3164" i="4" s="1"/>
  <c r="L3181" i="4"/>
  <c r="M3181" i="4" s="1"/>
  <c r="L3180" i="4"/>
  <c r="M3180" i="4" s="1"/>
  <c r="L3161" i="4"/>
  <c r="M3161" i="4" s="1"/>
  <c r="L3162" i="4"/>
  <c r="M3162" i="4" s="1"/>
  <c r="L3199" i="4"/>
  <c r="M3199" i="4" s="1"/>
  <c r="J2771" i="4"/>
  <c r="K2771" i="4" s="1"/>
  <c r="J2772" i="4"/>
  <c r="K2772" i="4" s="1"/>
  <c r="J2800" i="4"/>
  <c r="K2800" i="4" s="1"/>
  <c r="J2801" i="4"/>
  <c r="K2801" i="4" s="1"/>
  <c r="J2779" i="4"/>
  <c r="K2779" i="4" s="1"/>
  <c r="J2794" i="4"/>
  <c r="K2794" i="4" s="1"/>
  <c r="J2795" i="4"/>
  <c r="K2795" i="4" s="1"/>
  <c r="J2796" i="4"/>
  <c r="K2796" i="4" s="1"/>
  <c r="J2783" i="4"/>
  <c r="K2783" i="4" s="1"/>
  <c r="J2803" i="4"/>
  <c r="K2803" i="4" s="1"/>
  <c r="J2776" i="4"/>
  <c r="K2776" i="4" s="1"/>
  <c r="J2782" i="4"/>
  <c r="K2782" i="4" s="1"/>
  <c r="J2802" i="4"/>
  <c r="K2802" i="4" s="1"/>
  <c r="J2792" i="4"/>
  <c r="K2792" i="4" s="1"/>
  <c r="J2793" i="4"/>
  <c r="K2793" i="4" s="1"/>
  <c r="J2781" i="4"/>
  <c r="K2781" i="4" s="1"/>
  <c r="J2791" i="4"/>
  <c r="K2791" i="4" s="1"/>
  <c r="J2775" i="4"/>
  <c r="K2775" i="4" s="1"/>
  <c r="J2790" i="4"/>
  <c r="K2790" i="4" s="1"/>
  <c r="J2780" i="4"/>
  <c r="K2780" i="4" s="1"/>
  <c r="J2788" i="4"/>
  <c r="K2788" i="4" s="1"/>
  <c r="J2789" i="4"/>
  <c r="K2789" i="4" s="1"/>
  <c r="J2774" i="4"/>
  <c r="K2774" i="4" s="1"/>
  <c r="J2799" i="4"/>
  <c r="K2799" i="4" s="1"/>
  <c r="J2809" i="4"/>
  <c r="K2809" i="4" s="1"/>
  <c r="J2787" i="4"/>
  <c r="K2787" i="4" s="1"/>
  <c r="J2798" i="4"/>
  <c r="K2798" i="4" s="1"/>
  <c r="J2806" i="4"/>
  <c r="K2806" i="4" s="1"/>
  <c r="J2807" i="4"/>
  <c r="K2807" i="4" s="1"/>
  <c r="J2808" i="4"/>
  <c r="K2808" i="4" s="1"/>
  <c r="J2773" i="4"/>
  <c r="K2773" i="4" s="1"/>
  <c r="J2786" i="4"/>
  <c r="K2786" i="4" s="1"/>
  <c r="J2797" i="4"/>
  <c r="K2797" i="4" s="1"/>
  <c r="J2785" i="4"/>
  <c r="K2785" i="4" s="1"/>
  <c r="J2805" i="4"/>
  <c r="K2805" i="4" s="1"/>
  <c r="J2778" i="4"/>
  <c r="K2778" i="4" s="1"/>
  <c r="J2804" i="4"/>
  <c r="K2804" i="4" s="1"/>
  <c r="J2777" i="4"/>
  <c r="K2777" i="4" s="1"/>
  <c r="J2784" i="4"/>
  <c r="K2784" i="4" s="1"/>
  <c r="J915" i="4"/>
  <c r="K915" i="4" s="1"/>
  <c r="J916" i="4"/>
  <c r="K916" i="4" s="1"/>
  <c r="J914" i="4"/>
  <c r="K914" i="4" s="1"/>
  <c r="J937" i="4"/>
  <c r="K937" i="4" s="1"/>
  <c r="J905" i="4"/>
  <c r="K905" i="4" s="1"/>
  <c r="J906" i="4"/>
  <c r="K906" i="4" s="1"/>
  <c r="J907" i="4"/>
  <c r="K907" i="4" s="1"/>
  <c r="J908" i="4"/>
  <c r="K908" i="4" s="1"/>
  <c r="J911" i="4"/>
  <c r="K911" i="4" s="1"/>
  <c r="J912" i="4"/>
  <c r="K912" i="4" s="1"/>
  <c r="J913" i="4"/>
  <c r="K913" i="4" s="1"/>
  <c r="J936" i="4"/>
  <c r="K936" i="4" s="1"/>
  <c r="J901" i="4"/>
  <c r="K901" i="4" s="1"/>
  <c r="J902" i="4"/>
  <c r="K902" i="4" s="1"/>
  <c r="J903" i="4"/>
  <c r="K903" i="4" s="1"/>
  <c r="J909" i="4"/>
  <c r="K909" i="4" s="1"/>
  <c r="J910" i="4"/>
  <c r="K910" i="4" s="1"/>
  <c r="J927" i="4"/>
  <c r="K927" i="4" s="1"/>
  <c r="J928" i="4"/>
  <c r="K928" i="4" s="1"/>
  <c r="J929" i="4"/>
  <c r="K929" i="4" s="1"/>
  <c r="J930" i="4"/>
  <c r="K930" i="4" s="1"/>
  <c r="J931" i="4"/>
  <c r="K931" i="4" s="1"/>
  <c r="J932" i="4"/>
  <c r="K932" i="4" s="1"/>
  <c r="J934" i="4"/>
  <c r="K934" i="4" s="1"/>
  <c r="J935" i="4"/>
  <c r="K935" i="4" s="1"/>
  <c r="J899" i="4"/>
  <c r="K899" i="4" s="1"/>
  <c r="J900" i="4"/>
  <c r="K900" i="4" s="1"/>
  <c r="J904" i="4"/>
  <c r="K904" i="4" s="1"/>
  <c r="J933" i="4"/>
  <c r="K933" i="4" s="1"/>
  <c r="J925" i="4"/>
  <c r="K925" i="4" s="1"/>
  <c r="J926" i="4"/>
  <c r="K926" i="4" s="1"/>
  <c r="J924" i="4"/>
  <c r="K924" i="4" s="1"/>
  <c r="J923" i="4"/>
  <c r="K923" i="4" s="1"/>
  <c r="J921" i="4"/>
  <c r="K921" i="4" s="1"/>
  <c r="J922" i="4"/>
  <c r="K922" i="4" s="1"/>
  <c r="J920" i="4"/>
  <c r="K920" i="4" s="1"/>
  <c r="J917" i="4"/>
  <c r="K917" i="4" s="1"/>
  <c r="J918" i="4"/>
  <c r="K918" i="4" s="1"/>
  <c r="J919" i="4"/>
  <c r="K919" i="4" s="1"/>
  <c r="J84" i="4"/>
  <c r="K84" i="4" s="1"/>
  <c r="J85" i="4"/>
  <c r="K85" i="4" s="1"/>
  <c r="J108" i="4"/>
  <c r="K108" i="4" s="1"/>
  <c r="J109" i="4"/>
  <c r="K109" i="4" s="1"/>
  <c r="J82" i="4"/>
  <c r="K82" i="4" s="1"/>
  <c r="J83" i="4"/>
  <c r="K83" i="4" s="1"/>
  <c r="J106" i="4"/>
  <c r="K106" i="4" s="1"/>
  <c r="J107" i="4"/>
  <c r="K107" i="4" s="1"/>
  <c r="J80" i="4"/>
  <c r="K80" i="4" s="1"/>
  <c r="J81" i="4"/>
  <c r="K81" i="4" s="1"/>
  <c r="J104" i="4"/>
  <c r="K104" i="4" s="1"/>
  <c r="J105" i="4"/>
  <c r="K105" i="4" s="1"/>
  <c r="J102" i="4"/>
  <c r="K102" i="4" s="1"/>
  <c r="J103" i="4"/>
  <c r="K103" i="4" s="1"/>
  <c r="J100" i="4"/>
  <c r="K100" i="4" s="1"/>
  <c r="J101" i="4"/>
  <c r="K101" i="4" s="1"/>
  <c r="J98" i="4"/>
  <c r="K98" i="4" s="1"/>
  <c r="J99" i="4"/>
  <c r="K99" i="4" s="1"/>
  <c r="J96" i="4"/>
  <c r="K96" i="4" s="1"/>
  <c r="J97" i="4"/>
  <c r="K97" i="4" s="1"/>
  <c r="J94" i="4"/>
  <c r="K94" i="4" s="1"/>
  <c r="J95" i="4"/>
  <c r="K95" i="4" s="1"/>
  <c r="J118" i="4"/>
  <c r="K118" i="4" s="1"/>
  <c r="J92" i="4"/>
  <c r="K92" i="4" s="1"/>
  <c r="J93" i="4"/>
  <c r="K93" i="4" s="1"/>
  <c r="J116" i="4"/>
  <c r="K116" i="4" s="1"/>
  <c r="J117" i="4"/>
  <c r="K117" i="4" s="1"/>
  <c r="J90" i="4"/>
  <c r="K90" i="4" s="1"/>
  <c r="J91" i="4"/>
  <c r="K91" i="4" s="1"/>
  <c r="J114" i="4"/>
  <c r="K114" i="4" s="1"/>
  <c r="J115" i="4"/>
  <c r="K115" i="4" s="1"/>
  <c r="J88" i="4"/>
  <c r="K88" i="4" s="1"/>
  <c r="J89" i="4"/>
  <c r="K89" i="4" s="1"/>
  <c r="J112" i="4"/>
  <c r="K112" i="4" s="1"/>
  <c r="J113" i="4"/>
  <c r="K113" i="4" s="1"/>
  <c r="J111" i="4"/>
  <c r="K111" i="4" s="1"/>
  <c r="J87" i="4"/>
  <c r="K87" i="4" s="1"/>
  <c r="J110" i="4"/>
  <c r="K110" i="4" s="1"/>
  <c r="J86" i="4"/>
  <c r="K86" i="4" s="1"/>
  <c r="L865" i="4"/>
  <c r="M865" i="4" s="1"/>
  <c r="L884" i="4"/>
  <c r="M884" i="4" s="1"/>
  <c r="L882" i="4"/>
  <c r="M882" i="4" s="1"/>
  <c r="L883" i="4"/>
  <c r="M883" i="4" s="1"/>
  <c r="L880" i="4"/>
  <c r="M880" i="4" s="1"/>
  <c r="L881" i="4"/>
  <c r="M881" i="4" s="1"/>
  <c r="L878" i="4"/>
  <c r="M878" i="4" s="1"/>
  <c r="L879" i="4"/>
  <c r="M879" i="4" s="1"/>
  <c r="L875" i="4"/>
  <c r="M875" i="4" s="1"/>
  <c r="L876" i="4"/>
  <c r="M876" i="4" s="1"/>
  <c r="L877" i="4"/>
  <c r="M877" i="4" s="1"/>
  <c r="L894" i="4"/>
  <c r="M894" i="4" s="1"/>
  <c r="L895" i="4"/>
  <c r="M895" i="4" s="1"/>
  <c r="L896" i="4"/>
  <c r="M896" i="4" s="1"/>
  <c r="L897" i="4"/>
  <c r="M897" i="4" s="1"/>
  <c r="L874" i="4"/>
  <c r="M874" i="4" s="1"/>
  <c r="L893" i="4"/>
  <c r="M893" i="4" s="1"/>
  <c r="L898" i="4"/>
  <c r="M898" i="4" s="1"/>
  <c r="L872" i="4"/>
  <c r="M872" i="4" s="1"/>
  <c r="L873" i="4"/>
  <c r="M873" i="4" s="1"/>
  <c r="L892" i="4"/>
  <c r="M892" i="4" s="1"/>
  <c r="L870" i="4"/>
  <c r="M870" i="4" s="1"/>
  <c r="L889" i="4"/>
  <c r="M889" i="4" s="1"/>
  <c r="L890" i="4"/>
  <c r="M890" i="4" s="1"/>
  <c r="L891" i="4"/>
  <c r="M891" i="4" s="1"/>
  <c r="L867" i="4"/>
  <c r="M867" i="4" s="1"/>
  <c r="L868" i="4"/>
  <c r="M868" i="4" s="1"/>
  <c r="L869" i="4"/>
  <c r="M869" i="4" s="1"/>
  <c r="L871" i="4"/>
  <c r="M871" i="4" s="1"/>
  <c r="L888" i="4"/>
  <c r="M888" i="4" s="1"/>
  <c r="L860" i="4"/>
  <c r="M860" i="4" s="1"/>
  <c r="L866" i="4"/>
  <c r="M866" i="4" s="1"/>
  <c r="L887" i="4"/>
  <c r="M887" i="4" s="1"/>
  <c r="L861" i="4"/>
  <c r="M861" i="4" s="1"/>
  <c r="L862" i="4"/>
  <c r="M862" i="4" s="1"/>
  <c r="L863" i="4"/>
  <c r="M863" i="4" s="1"/>
  <c r="L864" i="4"/>
  <c r="M864" i="4" s="1"/>
  <c r="L885" i="4"/>
  <c r="M885" i="4" s="1"/>
  <c r="L886" i="4"/>
  <c r="M886" i="4" s="1"/>
  <c r="L1413" i="4"/>
  <c r="M1413" i="4" s="1"/>
  <c r="L1434" i="4"/>
  <c r="M1434" i="4" s="1"/>
  <c r="L1435" i="4"/>
  <c r="M1435" i="4" s="1"/>
  <c r="L1410" i="4"/>
  <c r="M1410" i="4" s="1"/>
  <c r="L1411" i="4"/>
  <c r="M1411" i="4" s="1"/>
  <c r="L1412" i="4"/>
  <c r="M1412" i="4" s="1"/>
  <c r="L1433" i="4"/>
  <c r="M1433" i="4" s="1"/>
  <c r="L1409" i="4"/>
  <c r="M1409" i="4" s="1"/>
  <c r="L1432" i="4"/>
  <c r="M1432" i="4" s="1"/>
  <c r="L1408" i="4"/>
  <c r="M1408" i="4" s="1"/>
  <c r="L1431" i="4"/>
  <c r="M1431" i="4" s="1"/>
  <c r="L1407" i="4"/>
  <c r="M1407" i="4" s="1"/>
  <c r="L1430" i="4"/>
  <c r="M1430" i="4" s="1"/>
  <c r="L1406" i="4"/>
  <c r="M1406" i="4" s="1"/>
  <c r="L1427" i="4"/>
  <c r="M1427" i="4" s="1"/>
  <c r="L1429" i="4"/>
  <c r="M1429" i="4" s="1"/>
  <c r="L1443" i="4"/>
  <c r="M1443" i="4" s="1"/>
  <c r="L1444" i="4"/>
  <c r="M1444" i="4" s="1"/>
  <c r="L1425" i="4"/>
  <c r="M1425" i="4" s="1"/>
  <c r="L1426" i="4"/>
  <c r="M1426" i="4" s="1"/>
  <c r="L1428" i="4"/>
  <c r="M1428" i="4" s="1"/>
  <c r="L1442" i="4"/>
  <c r="M1442" i="4" s="1"/>
  <c r="L1419" i="4"/>
  <c r="M1419" i="4" s="1"/>
  <c r="L1420" i="4"/>
  <c r="M1420" i="4" s="1"/>
  <c r="L1421" i="4"/>
  <c r="M1421" i="4" s="1"/>
  <c r="L1422" i="4"/>
  <c r="M1422" i="4" s="1"/>
  <c r="L1423" i="4"/>
  <c r="M1423" i="4" s="1"/>
  <c r="L1424" i="4"/>
  <c r="M1424" i="4" s="1"/>
  <c r="L1440" i="4"/>
  <c r="M1440" i="4" s="1"/>
  <c r="L1441" i="4"/>
  <c r="M1441" i="4" s="1"/>
  <c r="L1418" i="4"/>
  <c r="M1418" i="4" s="1"/>
  <c r="L1438" i="4"/>
  <c r="M1438" i="4" s="1"/>
  <c r="L1439" i="4"/>
  <c r="M1439" i="4" s="1"/>
  <c r="L1416" i="4"/>
  <c r="M1416" i="4" s="1"/>
  <c r="L1417" i="4"/>
  <c r="M1417" i="4" s="1"/>
  <c r="L1437" i="4"/>
  <c r="M1437" i="4" s="1"/>
  <c r="L1414" i="4"/>
  <c r="M1414" i="4" s="1"/>
  <c r="L1415" i="4"/>
  <c r="M1415" i="4" s="1"/>
  <c r="L1436" i="4"/>
  <c r="M1436" i="4" s="1"/>
  <c r="J330" i="4"/>
  <c r="K330" i="4" s="1"/>
  <c r="J331" i="4"/>
  <c r="K331" i="4" s="1"/>
  <c r="J332" i="4"/>
  <c r="K332" i="4" s="1"/>
  <c r="J328" i="4"/>
  <c r="K328" i="4" s="1"/>
  <c r="J329" i="4"/>
  <c r="K329" i="4" s="1"/>
  <c r="J327" i="4"/>
  <c r="K327" i="4" s="1"/>
  <c r="J324" i="4"/>
  <c r="K324" i="4" s="1"/>
  <c r="J325" i="4"/>
  <c r="K325" i="4" s="1"/>
  <c r="J326" i="4"/>
  <c r="K326" i="4" s="1"/>
  <c r="J345" i="4"/>
  <c r="K345" i="4" s="1"/>
  <c r="J346" i="4"/>
  <c r="K346" i="4" s="1"/>
  <c r="J347" i="4"/>
  <c r="K347" i="4" s="1"/>
  <c r="J348" i="4"/>
  <c r="K348" i="4" s="1"/>
  <c r="J349" i="4"/>
  <c r="K349" i="4" s="1"/>
  <c r="J350" i="4"/>
  <c r="K350" i="4" s="1"/>
  <c r="J352" i="4"/>
  <c r="K352" i="4" s="1"/>
  <c r="J322" i="4"/>
  <c r="K322" i="4" s="1"/>
  <c r="J323" i="4"/>
  <c r="K323" i="4" s="1"/>
  <c r="J343" i="4"/>
  <c r="K343" i="4" s="1"/>
  <c r="J344" i="4"/>
  <c r="K344" i="4" s="1"/>
  <c r="J351" i="4"/>
  <c r="K351" i="4" s="1"/>
  <c r="J321" i="4"/>
  <c r="K321" i="4" s="1"/>
  <c r="J342" i="4"/>
  <c r="K342" i="4" s="1"/>
  <c r="J318" i="4"/>
  <c r="K318" i="4" s="1"/>
  <c r="J319" i="4"/>
  <c r="K319" i="4" s="1"/>
  <c r="J320" i="4"/>
  <c r="K320" i="4" s="1"/>
  <c r="J340" i="4"/>
  <c r="K340" i="4" s="1"/>
  <c r="J341" i="4"/>
  <c r="K341" i="4" s="1"/>
  <c r="J339" i="4"/>
  <c r="K339" i="4" s="1"/>
  <c r="J315" i="4"/>
  <c r="K315" i="4" s="1"/>
  <c r="J334" i="4"/>
  <c r="K334" i="4" s="1"/>
  <c r="J335" i="4"/>
  <c r="K335" i="4" s="1"/>
  <c r="J314" i="4"/>
  <c r="K314" i="4" s="1"/>
  <c r="J333" i="4"/>
  <c r="K333" i="4" s="1"/>
  <c r="J316" i="4"/>
  <c r="K316" i="4" s="1"/>
  <c r="J338" i="4"/>
  <c r="K338" i="4" s="1"/>
  <c r="J337" i="4"/>
  <c r="K337" i="4" s="1"/>
  <c r="J336" i="4"/>
  <c r="K336" i="4" s="1"/>
  <c r="J317" i="4"/>
  <c r="K317" i="4" s="1"/>
  <c r="J701" i="4"/>
  <c r="K701" i="4" s="1"/>
  <c r="J702" i="4"/>
  <c r="K702" i="4" s="1"/>
  <c r="J703" i="4"/>
  <c r="K703" i="4" s="1"/>
  <c r="J665" i="4"/>
  <c r="K665" i="4" s="1"/>
  <c r="J666" i="4"/>
  <c r="K666" i="4" s="1"/>
  <c r="J667" i="4"/>
  <c r="K667" i="4" s="1"/>
  <c r="J668" i="4"/>
  <c r="K668" i="4" s="1"/>
  <c r="J677" i="4"/>
  <c r="K677" i="4" s="1"/>
  <c r="J678" i="4"/>
  <c r="K678" i="4" s="1"/>
  <c r="J679" i="4"/>
  <c r="K679" i="4" s="1"/>
  <c r="J680" i="4"/>
  <c r="K680" i="4" s="1"/>
  <c r="J689" i="4"/>
  <c r="K689" i="4" s="1"/>
  <c r="J690" i="4"/>
  <c r="K690" i="4" s="1"/>
  <c r="J691" i="4"/>
  <c r="K691" i="4" s="1"/>
  <c r="J692" i="4"/>
  <c r="K692" i="4" s="1"/>
  <c r="J669" i="4"/>
  <c r="K669" i="4" s="1"/>
  <c r="J681" i="4"/>
  <c r="K681" i="4" s="1"/>
  <c r="J693" i="4"/>
  <c r="K693" i="4" s="1"/>
  <c r="J694" i="4"/>
  <c r="K694" i="4" s="1"/>
  <c r="J695" i="4"/>
  <c r="K695" i="4" s="1"/>
  <c r="J698" i="4"/>
  <c r="K698" i="4" s="1"/>
  <c r="J699" i="4"/>
  <c r="K699" i="4" s="1"/>
  <c r="J700" i="4"/>
  <c r="K700" i="4" s="1"/>
  <c r="J670" i="4"/>
  <c r="K670" i="4" s="1"/>
  <c r="J671" i="4"/>
  <c r="K671" i="4" s="1"/>
  <c r="J674" i="4"/>
  <c r="K674" i="4" s="1"/>
  <c r="J675" i="4"/>
  <c r="K675" i="4" s="1"/>
  <c r="J676" i="4"/>
  <c r="K676" i="4" s="1"/>
  <c r="J682" i="4"/>
  <c r="K682" i="4" s="1"/>
  <c r="J683" i="4"/>
  <c r="K683" i="4" s="1"/>
  <c r="J686" i="4"/>
  <c r="K686" i="4" s="1"/>
  <c r="J687" i="4"/>
  <c r="K687" i="4" s="1"/>
  <c r="J688" i="4"/>
  <c r="K688" i="4" s="1"/>
  <c r="J696" i="4"/>
  <c r="K696" i="4" s="1"/>
  <c r="J697" i="4"/>
  <c r="K697" i="4" s="1"/>
  <c r="J672" i="4"/>
  <c r="K672" i="4" s="1"/>
  <c r="J673" i="4"/>
  <c r="K673" i="4" s="1"/>
  <c r="J684" i="4"/>
  <c r="K684" i="4" s="1"/>
  <c r="J685" i="4"/>
  <c r="K685" i="4" s="1"/>
  <c r="L1760" i="4"/>
  <c r="M1760" i="4" s="1"/>
  <c r="L1761" i="4"/>
  <c r="M1761" i="4" s="1"/>
  <c r="L1775" i="4"/>
  <c r="M1775" i="4" s="1"/>
  <c r="L1776" i="4"/>
  <c r="M1776" i="4" s="1"/>
  <c r="L1777" i="4"/>
  <c r="M1777" i="4" s="1"/>
  <c r="L1759" i="4"/>
  <c r="M1759" i="4" s="1"/>
  <c r="L1774" i="4"/>
  <c r="M1774" i="4" s="1"/>
  <c r="L1786" i="4"/>
  <c r="M1786" i="4" s="1"/>
  <c r="L1787" i="4"/>
  <c r="M1787" i="4" s="1"/>
  <c r="L1788" i="4"/>
  <c r="M1788" i="4" s="1"/>
  <c r="L1789" i="4"/>
  <c r="M1789" i="4" s="1"/>
  <c r="L1758" i="4"/>
  <c r="M1758" i="4" s="1"/>
  <c r="L1772" i="4"/>
  <c r="M1772" i="4" s="1"/>
  <c r="L1784" i="4"/>
  <c r="M1784" i="4" s="1"/>
  <c r="L1785" i="4"/>
  <c r="M1785" i="4" s="1"/>
  <c r="L1757" i="4"/>
  <c r="M1757" i="4" s="1"/>
  <c r="L1771" i="4"/>
  <c r="M1771" i="4" s="1"/>
  <c r="L1773" i="4"/>
  <c r="M1773" i="4" s="1"/>
  <c r="L1783" i="4"/>
  <c r="M1783" i="4" s="1"/>
  <c r="L1770" i="4"/>
  <c r="M1770" i="4" s="1"/>
  <c r="L1782" i="4"/>
  <c r="M1782" i="4" s="1"/>
  <c r="L1769" i="4"/>
  <c r="M1769" i="4" s="1"/>
  <c r="L1781" i="4"/>
  <c r="M1781" i="4" s="1"/>
  <c r="L1795" i="4"/>
  <c r="M1795" i="4" s="1"/>
  <c r="L1768" i="4"/>
  <c r="M1768" i="4" s="1"/>
  <c r="L1780" i="4"/>
  <c r="M1780" i="4" s="1"/>
  <c r="L1794" i="4"/>
  <c r="M1794" i="4" s="1"/>
  <c r="L1793" i="4"/>
  <c r="M1793" i="4" s="1"/>
  <c r="L1767" i="4"/>
  <c r="M1767" i="4" s="1"/>
  <c r="L1779" i="4"/>
  <c r="M1779" i="4" s="1"/>
  <c r="L1792" i="4"/>
  <c r="M1792" i="4" s="1"/>
  <c r="L1766" i="4"/>
  <c r="M1766" i="4" s="1"/>
  <c r="L1778" i="4"/>
  <c r="M1778" i="4" s="1"/>
  <c r="L1791" i="4"/>
  <c r="M1791" i="4" s="1"/>
  <c r="L1762" i="4"/>
  <c r="M1762" i="4" s="1"/>
  <c r="L1763" i="4"/>
  <c r="M1763" i="4" s="1"/>
  <c r="L1764" i="4"/>
  <c r="M1764" i="4" s="1"/>
  <c r="L1765" i="4"/>
  <c r="M1765" i="4" s="1"/>
  <c r="L1790" i="4"/>
  <c r="M1790" i="4" s="1"/>
  <c r="J797" i="4"/>
  <c r="K797" i="4" s="1"/>
  <c r="J798" i="4"/>
  <c r="K798" i="4" s="1"/>
  <c r="J799" i="4"/>
  <c r="K799" i="4" s="1"/>
  <c r="J800" i="4"/>
  <c r="K800" i="4" s="1"/>
  <c r="J813" i="4"/>
  <c r="K813" i="4" s="1"/>
  <c r="J814" i="4"/>
  <c r="K814" i="4" s="1"/>
  <c r="J815" i="4"/>
  <c r="K815" i="4" s="1"/>
  <c r="J817" i="4"/>
  <c r="K817" i="4" s="1"/>
  <c r="J785" i="4"/>
  <c r="K785" i="4" s="1"/>
  <c r="J786" i="4"/>
  <c r="K786" i="4" s="1"/>
  <c r="J787" i="4"/>
  <c r="K787" i="4" s="1"/>
  <c r="J788" i="4"/>
  <c r="K788" i="4" s="1"/>
  <c r="J801" i="4"/>
  <c r="K801" i="4" s="1"/>
  <c r="J802" i="4"/>
  <c r="K802" i="4" s="1"/>
  <c r="J803" i="4"/>
  <c r="K803" i="4" s="1"/>
  <c r="J806" i="4"/>
  <c r="K806" i="4" s="1"/>
  <c r="J807" i="4"/>
  <c r="K807" i="4" s="1"/>
  <c r="J808" i="4"/>
  <c r="K808" i="4" s="1"/>
  <c r="J816" i="4"/>
  <c r="K816" i="4" s="1"/>
  <c r="J789" i="4"/>
  <c r="K789" i="4" s="1"/>
  <c r="J790" i="4"/>
  <c r="K790" i="4" s="1"/>
  <c r="J791" i="4"/>
  <c r="K791" i="4" s="1"/>
  <c r="J794" i="4"/>
  <c r="K794" i="4" s="1"/>
  <c r="J795" i="4"/>
  <c r="K795" i="4" s="1"/>
  <c r="J796" i="4"/>
  <c r="K796" i="4" s="1"/>
  <c r="J804" i="4"/>
  <c r="K804" i="4" s="1"/>
  <c r="J805" i="4"/>
  <c r="K805" i="4" s="1"/>
  <c r="J782" i="4"/>
  <c r="K782" i="4" s="1"/>
  <c r="J783" i="4"/>
  <c r="K783" i="4" s="1"/>
  <c r="J784" i="4"/>
  <c r="K784" i="4" s="1"/>
  <c r="J792" i="4"/>
  <c r="K792" i="4" s="1"/>
  <c r="J793" i="4"/>
  <c r="K793" i="4" s="1"/>
  <c r="J809" i="4"/>
  <c r="K809" i="4" s="1"/>
  <c r="J812" i="4"/>
  <c r="K812" i="4" s="1"/>
  <c r="J820" i="4"/>
  <c r="K820" i="4" s="1"/>
  <c r="J811" i="4"/>
  <c r="K811" i="4" s="1"/>
  <c r="J819" i="4"/>
  <c r="K819" i="4" s="1"/>
  <c r="J818" i="4"/>
  <c r="K818" i="4" s="1"/>
  <c r="J810" i="4"/>
  <c r="K810" i="4" s="1"/>
  <c r="L451" i="4"/>
  <c r="M451" i="4" s="1"/>
  <c r="L452" i="4"/>
  <c r="M452" i="4" s="1"/>
  <c r="L457" i="4"/>
  <c r="M457" i="4" s="1"/>
  <c r="L458" i="4"/>
  <c r="M458" i="4" s="1"/>
  <c r="L459" i="4"/>
  <c r="M459" i="4" s="1"/>
  <c r="L442" i="4"/>
  <c r="M442" i="4" s="1"/>
  <c r="L431" i="4"/>
  <c r="M431" i="4" s="1"/>
  <c r="L432" i="4"/>
  <c r="M432" i="4" s="1"/>
  <c r="L437" i="4"/>
  <c r="M437" i="4" s="1"/>
  <c r="L438" i="4"/>
  <c r="M438" i="4" s="1"/>
  <c r="L465" i="4"/>
  <c r="M465" i="4" s="1"/>
  <c r="L467" i="4"/>
  <c r="M467" i="4" s="1"/>
  <c r="L468" i="4"/>
  <c r="M468" i="4" s="1"/>
  <c r="L469" i="4"/>
  <c r="M469" i="4" s="1"/>
  <c r="L463" i="4"/>
  <c r="M463" i="4" s="1"/>
  <c r="L464" i="4"/>
  <c r="M464" i="4" s="1"/>
  <c r="L444" i="4"/>
  <c r="M444" i="4" s="1"/>
  <c r="L460" i="4"/>
  <c r="M460" i="4" s="1"/>
  <c r="L443" i="4"/>
  <c r="M443" i="4" s="1"/>
  <c r="L450" i="4"/>
  <c r="M450" i="4" s="1"/>
  <c r="L436" i="4"/>
  <c r="M436" i="4" s="1"/>
  <c r="L435" i="4"/>
  <c r="M435" i="4" s="1"/>
  <c r="L449" i="4"/>
  <c r="M449" i="4" s="1"/>
  <c r="L434" i="4"/>
  <c r="M434" i="4" s="1"/>
  <c r="L441" i="4"/>
  <c r="M441" i="4" s="1"/>
  <c r="L448" i="4"/>
  <c r="M448" i="4" s="1"/>
  <c r="L454" i="4"/>
  <c r="M454" i="4" s="1"/>
  <c r="L456" i="4"/>
  <c r="M456" i="4" s="1"/>
  <c r="L433" i="4"/>
  <c r="M433" i="4" s="1"/>
  <c r="L455" i="4"/>
  <c r="M455" i="4" s="1"/>
  <c r="L447" i="4"/>
  <c r="M447" i="4" s="1"/>
  <c r="L453" i="4"/>
  <c r="M453" i="4" s="1"/>
  <c r="L439" i="4"/>
  <c r="M439" i="4" s="1"/>
  <c r="L440" i="4"/>
  <c r="M440" i="4" s="1"/>
  <c r="L446" i="4"/>
  <c r="M446" i="4" s="1"/>
  <c r="L462" i="4"/>
  <c r="M462" i="4" s="1"/>
  <c r="L466" i="4"/>
  <c r="M466" i="4" s="1"/>
  <c r="L445" i="4"/>
  <c r="M445" i="4" s="1"/>
  <c r="L461" i="4"/>
  <c r="M461" i="4" s="1"/>
  <c r="L135" i="4"/>
  <c r="M135" i="4" s="1"/>
  <c r="L136" i="4"/>
  <c r="M136" i="4" s="1"/>
  <c r="L133" i="4"/>
  <c r="M133" i="4" s="1"/>
  <c r="L134" i="4"/>
  <c r="M134" i="4" s="1"/>
  <c r="L157" i="4"/>
  <c r="M157" i="4" s="1"/>
  <c r="L131" i="4"/>
  <c r="M131" i="4" s="1"/>
  <c r="L132" i="4"/>
  <c r="M132" i="4" s="1"/>
  <c r="L155" i="4"/>
  <c r="M155" i="4" s="1"/>
  <c r="L156" i="4"/>
  <c r="M156" i="4" s="1"/>
  <c r="L129" i="4"/>
  <c r="M129" i="4" s="1"/>
  <c r="L130" i="4"/>
  <c r="M130" i="4" s="1"/>
  <c r="L153" i="4"/>
  <c r="M153" i="4" s="1"/>
  <c r="L154" i="4"/>
  <c r="M154" i="4" s="1"/>
  <c r="L127" i="4"/>
  <c r="M127" i="4" s="1"/>
  <c r="L128" i="4"/>
  <c r="M128" i="4" s="1"/>
  <c r="L151" i="4"/>
  <c r="M151" i="4" s="1"/>
  <c r="L152" i="4"/>
  <c r="M152" i="4" s="1"/>
  <c r="L125" i="4"/>
  <c r="M125" i="4" s="1"/>
  <c r="L126" i="4"/>
  <c r="M126" i="4" s="1"/>
  <c r="L149" i="4"/>
  <c r="M149" i="4" s="1"/>
  <c r="L150" i="4"/>
  <c r="M150" i="4" s="1"/>
  <c r="L123" i="4"/>
  <c r="M123" i="4" s="1"/>
  <c r="L124" i="4"/>
  <c r="M124" i="4" s="1"/>
  <c r="L147" i="4"/>
  <c r="M147" i="4" s="1"/>
  <c r="L148" i="4"/>
  <c r="M148" i="4" s="1"/>
  <c r="L121" i="4"/>
  <c r="M121" i="4" s="1"/>
  <c r="L122" i="4"/>
  <c r="M122" i="4" s="1"/>
  <c r="L145" i="4"/>
  <c r="M145" i="4" s="1"/>
  <c r="L146" i="4"/>
  <c r="M146" i="4" s="1"/>
  <c r="L119" i="4"/>
  <c r="M119" i="4" s="1"/>
  <c r="L120" i="4"/>
  <c r="M120" i="4" s="1"/>
  <c r="L143" i="4"/>
  <c r="M143" i="4" s="1"/>
  <c r="L144" i="4"/>
  <c r="M144" i="4" s="1"/>
  <c r="L141" i="4"/>
  <c r="M141" i="4" s="1"/>
  <c r="L142" i="4"/>
  <c r="M142" i="4" s="1"/>
  <c r="L139" i="4"/>
  <c r="M139" i="4" s="1"/>
  <c r="L140" i="4"/>
  <c r="M140" i="4" s="1"/>
  <c r="L138" i="4"/>
  <c r="M138" i="4" s="1"/>
  <c r="L137" i="4"/>
  <c r="M137" i="4" s="1"/>
  <c r="L3223" i="4"/>
  <c r="M3223" i="4" s="1"/>
  <c r="L3224" i="4"/>
  <c r="M3224" i="4" s="1"/>
  <c r="L3218" i="4"/>
  <c r="M3218" i="4" s="1"/>
  <c r="L3221" i="4"/>
  <c r="M3221" i="4" s="1"/>
  <c r="L3222" i="4"/>
  <c r="M3222" i="4" s="1"/>
  <c r="L3216" i="4"/>
  <c r="M3216" i="4" s="1"/>
  <c r="L3217" i="4"/>
  <c r="M3217" i="4" s="1"/>
  <c r="L3219" i="4"/>
  <c r="M3219" i="4" s="1"/>
  <c r="L3220" i="4"/>
  <c r="M3220" i="4" s="1"/>
  <c r="L3214" i="4"/>
  <c r="M3214" i="4" s="1"/>
  <c r="L3238" i="4"/>
  <c r="M3238" i="4" s="1"/>
  <c r="L3213" i="4"/>
  <c r="M3213" i="4" s="1"/>
  <c r="L3215" i="4"/>
  <c r="M3215" i="4" s="1"/>
  <c r="L3237" i="4"/>
  <c r="M3237" i="4" s="1"/>
  <c r="L3211" i="4"/>
  <c r="M3211" i="4" s="1"/>
  <c r="L3212" i="4"/>
  <c r="M3212" i="4" s="1"/>
  <c r="L3235" i="4"/>
  <c r="M3235" i="4" s="1"/>
  <c r="L3236" i="4"/>
  <c r="M3236" i="4" s="1"/>
  <c r="L3209" i="4"/>
  <c r="M3209" i="4" s="1"/>
  <c r="L3210" i="4"/>
  <c r="M3210" i="4" s="1"/>
  <c r="L3230" i="4"/>
  <c r="M3230" i="4" s="1"/>
  <c r="L3233" i="4"/>
  <c r="M3233" i="4" s="1"/>
  <c r="L3234" i="4"/>
  <c r="M3234" i="4" s="1"/>
  <c r="L3202" i="4"/>
  <c r="M3202" i="4" s="1"/>
  <c r="L3208" i="4"/>
  <c r="M3208" i="4" s="1"/>
  <c r="L3228" i="4"/>
  <c r="M3228" i="4" s="1"/>
  <c r="L3229" i="4"/>
  <c r="M3229" i="4" s="1"/>
  <c r="L3231" i="4"/>
  <c r="M3231" i="4" s="1"/>
  <c r="L3232" i="4"/>
  <c r="M3232" i="4" s="1"/>
  <c r="L3201" i="4"/>
  <c r="M3201" i="4" s="1"/>
  <c r="L3203" i="4"/>
  <c r="M3203" i="4" s="1"/>
  <c r="L3204" i="4"/>
  <c r="M3204" i="4" s="1"/>
  <c r="L3206" i="4"/>
  <c r="M3206" i="4" s="1"/>
  <c r="L3207" i="4"/>
  <c r="M3207" i="4" s="1"/>
  <c r="L3226" i="4"/>
  <c r="M3226" i="4" s="1"/>
  <c r="L3205" i="4"/>
  <c r="M3205" i="4" s="1"/>
  <c r="L3225" i="4"/>
  <c r="M3225" i="4" s="1"/>
  <c r="L3200" i="4"/>
  <c r="M3200" i="4" s="1"/>
  <c r="L3227" i="4"/>
  <c r="M3227" i="4" s="1"/>
  <c r="J2928" i="4"/>
  <c r="K2928" i="4" s="1"/>
  <c r="J2929" i="4"/>
  <c r="K2929" i="4" s="1"/>
  <c r="J2930" i="4"/>
  <c r="K2930" i="4" s="1"/>
  <c r="J2964" i="4"/>
  <c r="K2964" i="4" s="1"/>
  <c r="J2965" i="4"/>
  <c r="K2965" i="4" s="1"/>
  <c r="J2927" i="4"/>
  <c r="K2927" i="4" s="1"/>
  <c r="J2931" i="4"/>
  <c r="K2931" i="4" s="1"/>
  <c r="J2962" i="4"/>
  <c r="K2962" i="4" s="1"/>
  <c r="J2963" i="4"/>
  <c r="K2963" i="4" s="1"/>
  <c r="J2958" i="4"/>
  <c r="K2958" i="4" s="1"/>
  <c r="J2959" i="4"/>
  <c r="K2959" i="4" s="1"/>
  <c r="J2960" i="4"/>
  <c r="K2960" i="4" s="1"/>
  <c r="J2956" i="4"/>
  <c r="K2956" i="4" s="1"/>
  <c r="J2957" i="4"/>
  <c r="K2957" i="4" s="1"/>
  <c r="J2961" i="4"/>
  <c r="K2961" i="4" s="1"/>
  <c r="J2952" i="4"/>
  <c r="K2952" i="4" s="1"/>
  <c r="J2953" i="4"/>
  <c r="K2953" i="4" s="1"/>
  <c r="J2954" i="4"/>
  <c r="K2954" i="4" s="1"/>
  <c r="J2950" i="4"/>
  <c r="K2950" i="4" s="1"/>
  <c r="J2951" i="4"/>
  <c r="K2951" i="4" s="1"/>
  <c r="J2955" i="4"/>
  <c r="K2955" i="4" s="1"/>
  <c r="J2946" i="4"/>
  <c r="K2946" i="4" s="1"/>
  <c r="J2947" i="4"/>
  <c r="K2947" i="4" s="1"/>
  <c r="J2948" i="4"/>
  <c r="K2948" i="4" s="1"/>
  <c r="J2944" i="4"/>
  <c r="K2944" i="4" s="1"/>
  <c r="J2945" i="4"/>
  <c r="K2945" i="4" s="1"/>
  <c r="J2949" i="4"/>
  <c r="K2949" i="4" s="1"/>
  <c r="J2940" i="4"/>
  <c r="K2940" i="4" s="1"/>
  <c r="J2941" i="4"/>
  <c r="K2941" i="4" s="1"/>
  <c r="J2942" i="4"/>
  <c r="K2942" i="4" s="1"/>
  <c r="J2938" i="4"/>
  <c r="K2938" i="4" s="1"/>
  <c r="J2939" i="4"/>
  <c r="K2939" i="4" s="1"/>
  <c r="J2943" i="4"/>
  <c r="K2943" i="4" s="1"/>
  <c r="J2934" i="4"/>
  <c r="K2934" i="4" s="1"/>
  <c r="J2935" i="4"/>
  <c r="K2935" i="4" s="1"/>
  <c r="J2936" i="4"/>
  <c r="K2936" i="4" s="1"/>
  <c r="J2932" i="4"/>
  <c r="K2932" i="4" s="1"/>
  <c r="J2933" i="4"/>
  <c r="K2933" i="4" s="1"/>
  <c r="J2937" i="4"/>
  <c r="K2937" i="4" s="1"/>
  <c r="J132" i="4"/>
  <c r="K132" i="4" s="1"/>
  <c r="J133" i="4"/>
  <c r="K133" i="4" s="1"/>
  <c r="J156" i="4"/>
  <c r="K156" i="4" s="1"/>
  <c r="J157" i="4"/>
  <c r="K157" i="4" s="1"/>
  <c r="J130" i="4"/>
  <c r="K130" i="4" s="1"/>
  <c r="J131" i="4"/>
  <c r="K131" i="4" s="1"/>
  <c r="J154" i="4"/>
  <c r="K154" i="4" s="1"/>
  <c r="J155" i="4"/>
  <c r="K155" i="4" s="1"/>
  <c r="J128" i="4"/>
  <c r="K128" i="4" s="1"/>
  <c r="J129" i="4"/>
  <c r="K129" i="4" s="1"/>
  <c r="J152" i="4"/>
  <c r="K152" i="4" s="1"/>
  <c r="J153" i="4"/>
  <c r="K153" i="4" s="1"/>
  <c r="J126" i="4"/>
  <c r="K126" i="4" s="1"/>
  <c r="J127" i="4"/>
  <c r="K127" i="4" s="1"/>
  <c r="J150" i="4"/>
  <c r="K150" i="4" s="1"/>
  <c r="J151" i="4"/>
  <c r="K151" i="4" s="1"/>
  <c r="J124" i="4"/>
  <c r="K124" i="4" s="1"/>
  <c r="J125" i="4"/>
  <c r="K125" i="4" s="1"/>
  <c r="J148" i="4"/>
  <c r="K148" i="4" s="1"/>
  <c r="J149" i="4"/>
  <c r="K149" i="4" s="1"/>
  <c r="J122" i="4"/>
  <c r="K122" i="4" s="1"/>
  <c r="J123" i="4"/>
  <c r="K123" i="4" s="1"/>
  <c r="J146" i="4"/>
  <c r="K146" i="4" s="1"/>
  <c r="J147" i="4"/>
  <c r="K147" i="4" s="1"/>
  <c r="J120" i="4"/>
  <c r="K120" i="4" s="1"/>
  <c r="J121" i="4"/>
  <c r="K121" i="4" s="1"/>
  <c r="J144" i="4"/>
  <c r="K144" i="4" s="1"/>
  <c r="J145" i="4"/>
  <c r="K145" i="4" s="1"/>
  <c r="J119" i="4"/>
  <c r="K119" i="4" s="1"/>
  <c r="J142" i="4"/>
  <c r="K142" i="4" s="1"/>
  <c r="J143" i="4"/>
  <c r="K143" i="4" s="1"/>
  <c r="J140" i="4"/>
  <c r="K140" i="4" s="1"/>
  <c r="J141" i="4"/>
  <c r="K141" i="4" s="1"/>
  <c r="J138" i="4"/>
  <c r="K138" i="4" s="1"/>
  <c r="J139" i="4"/>
  <c r="K139" i="4" s="1"/>
  <c r="J136" i="4"/>
  <c r="K136" i="4" s="1"/>
  <c r="J137" i="4"/>
  <c r="K137" i="4" s="1"/>
  <c r="J135" i="4"/>
  <c r="K135" i="4" s="1"/>
  <c r="J134" i="4"/>
  <c r="K134" i="4" s="1"/>
  <c r="L783" i="4"/>
  <c r="M783" i="4" s="1"/>
  <c r="L784" i="4"/>
  <c r="M784" i="4" s="1"/>
  <c r="L789" i="4"/>
  <c r="M789" i="4" s="1"/>
  <c r="L790" i="4"/>
  <c r="M790" i="4" s="1"/>
  <c r="L791" i="4"/>
  <c r="M791" i="4" s="1"/>
  <c r="L792" i="4"/>
  <c r="M792" i="4" s="1"/>
  <c r="L794" i="4"/>
  <c r="M794" i="4" s="1"/>
  <c r="L805" i="4"/>
  <c r="M805" i="4" s="1"/>
  <c r="L810" i="4"/>
  <c r="M810" i="4" s="1"/>
  <c r="L819" i="4"/>
  <c r="M819" i="4" s="1"/>
  <c r="L820" i="4"/>
  <c r="M820" i="4" s="1"/>
  <c r="L798" i="4"/>
  <c r="M798" i="4" s="1"/>
  <c r="L809" i="4"/>
  <c r="M809" i="4" s="1"/>
  <c r="L811" i="4"/>
  <c r="M811" i="4" s="1"/>
  <c r="L812" i="4"/>
  <c r="M812" i="4" s="1"/>
  <c r="L818" i="4"/>
  <c r="M818" i="4" s="1"/>
  <c r="L786" i="4"/>
  <c r="M786" i="4" s="1"/>
  <c r="L797" i="4"/>
  <c r="M797" i="4" s="1"/>
  <c r="L799" i="4"/>
  <c r="M799" i="4" s="1"/>
  <c r="L800" i="4"/>
  <c r="M800" i="4" s="1"/>
  <c r="L807" i="4"/>
  <c r="M807" i="4" s="1"/>
  <c r="L808" i="4"/>
  <c r="M808" i="4" s="1"/>
  <c r="L813" i="4"/>
  <c r="M813" i="4" s="1"/>
  <c r="L814" i="4"/>
  <c r="M814" i="4" s="1"/>
  <c r="L815" i="4"/>
  <c r="M815" i="4" s="1"/>
  <c r="L816" i="4"/>
  <c r="M816" i="4" s="1"/>
  <c r="L817" i="4"/>
  <c r="M817" i="4" s="1"/>
  <c r="L785" i="4"/>
  <c r="M785" i="4" s="1"/>
  <c r="L787" i="4"/>
  <c r="M787" i="4" s="1"/>
  <c r="L788" i="4"/>
  <c r="M788" i="4" s="1"/>
  <c r="L795" i="4"/>
  <c r="M795" i="4" s="1"/>
  <c r="L796" i="4"/>
  <c r="M796" i="4" s="1"/>
  <c r="L801" i="4"/>
  <c r="M801" i="4" s="1"/>
  <c r="L802" i="4"/>
  <c r="M802" i="4" s="1"/>
  <c r="L803" i="4"/>
  <c r="M803" i="4" s="1"/>
  <c r="L804" i="4"/>
  <c r="M804" i="4" s="1"/>
  <c r="L806" i="4"/>
  <c r="M806" i="4" s="1"/>
  <c r="L782" i="4"/>
  <c r="M782" i="4" s="1"/>
  <c r="L793" i="4"/>
  <c r="M793" i="4" s="1"/>
  <c r="J1453" i="4"/>
  <c r="K1453" i="4" s="1"/>
  <c r="J1472" i="4"/>
  <c r="K1472" i="4" s="1"/>
  <c r="J1474" i="4"/>
  <c r="K1474" i="4" s="1"/>
  <c r="J1475" i="4"/>
  <c r="K1475" i="4" s="1"/>
  <c r="J1452" i="4"/>
  <c r="K1452" i="4" s="1"/>
  <c r="J1471" i="4"/>
  <c r="K1471" i="4" s="1"/>
  <c r="J1473" i="4"/>
  <c r="K1473" i="4" s="1"/>
  <c r="J1449" i="4"/>
  <c r="K1449" i="4" s="1"/>
  <c r="J1450" i="4"/>
  <c r="K1450" i="4" s="1"/>
  <c r="J1451" i="4"/>
  <c r="K1451" i="4" s="1"/>
  <c r="J1470" i="4"/>
  <c r="K1470" i="4" s="1"/>
  <c r="J1447" i="4"/>
  <c r="K1447" i="4" s="1"/>
  <c r="J1448" i="4"/>
  <c r="K1448" i="4" s="1"/>
  <c r="J1469" i="4"/>
  <c r="K1469" i="4" s="1"/>
  <c r="J1446" i="4"/>
  <c r="K1446" i="4" s="1"/>
  <c r="J1467" i="4"/>
  <c r="K1467" i="4" s="1"/>
  <c r="J1468" i="4"/>
  <c r="K1468" i="4" s="1"/>
  <c r="J1445" i="4"/>
  <c r="K1445" i="4" s="1"/>
  <c r="J1464" i="4"/>
  <c r="K1464" i="4" s="1"/>
  <c r="J1465" i="4"/>
  <c r="K1465" i="4" s="1"/>
  <c r="J1466" i="4"/>
  <c r="K1466" i="4" s="1"/>
  <c r="J1460" i="4"/>
  <c r="K1460" i="4" s="1"/>
  <c r="J1462" i="4"/>
  <c r="K1462" i="4" s="1"/>
  <c r="J1463" i="4"/>
  <c r="K1463" i="4" s="1"/>
  <c r="J1483" i="4"/>
  <c r="K1483" i="4" s="1"/>
  <c r="J1457" i="4"/>
  <c r="K1457" i="4" s="1"/>
  <c r="J1458" i="4"/>
  <c r="K1458" i="4" s="1"/>
  <c r="J1459" i="4"/>
  <c r="K1459" i="4" s="1"/>
  <c r="J1461" i="4"/>
  <c r="K1461" i="4" s="1"/>
  <c r="J1482" i="4"/>
  <c r="K1482" i="4" s="1"/>
  <c r="J1456" i="4"/>
  <c r="K1456" i="4" s="1"/>
  <c r="J1481" i="4"/>
  <c r="K1481" i="4" s="1"/>
  <c r="J1455" i="4"/>
  <c r="K1455" i="4" s="1"/>
  <c r="J1480" i="4"/>
  <c r="K1480" i="4" s="1"/>
  <c r="J1454" i="4"/>
  <c r="K1454" i="4" s="1"/>
  <c r="J1479" i="4"/>
  <c r="K1479" i="4" s="1"/>
  <c r="J1476" i="4"/>
  <c r="K1476" i="4" s="1"/>
  <c r="J1477" i="4"/>
  <c r="K1477" i="4" s="1"/>
  <c r="J1478" i="4"/>
  <c r="K1478" i="4" s="1"/>
  <c r="J943" i="4"/>
  <c r="K943" i="4" s="1"/>
  <c r="J944" i="4"/>
  <c r="K944" i="4" s="1"/>
  <c r="J945" i="4"/>
  <c r="K945" i="4" s="1"/>
  <c r="J970" i="4"/>
  <c r="K970" i="4" s="1"/>
  <c r="J971" i="4"/>
  <c r="K971" i="4" s="1"/>
  <c r="J938" i="4"/>
  <c r="K938" i="4" s="1"/>
  <c r="J963" i="4"/>
  <c r="K963" i="4" s="1"/>
  <c r="J964" i="4"/>
  <c r="K964" i="4" s="1"/>
  <c r="J965" i="4"/>
  <c r="K965" i="4" s="1"/>
  <c r="J966" i="4"/>
  <c r="K966" i="4" s="1"/>
  <c r="J967" i="4"/>
  <c r="K967" i="4" s="1"/>
  <c r="J968" i="4"/>
  <c r="K968" i="4" s="1"/>
  <c r="J969" i="4"/>
  <c r="K969" i="4" s="1"/>
  <c r="J961" i="4"/>
  <c r="K961" i="4" s="1"/>
  <c r="J962" i="4"/>
  <c r="K962" i="4" s="1"/>
  <c r="J960" i="4"/>
  <c r="K960" i="4" s="1"/>
  <c r="J958" i="4"/>
  <c r="K958" i="4" s="1"/>
  <c r="J959" i="4"/>
  <c r="K959" i="4" s="1"/>
  <c r="J951" i="4"/>
  <c r="K951" i="4" s="1"/>
  <c r="J952" i="4"/>
  <c r="K952" i="4" s="1"/>
  <c r="J953" i="4"/>
  <c r="K953" i="4" s="1"/>
  <c r="J954" i="4"/>
  <c r="K954" i="4" s="1"/>
  <c r="J955" i="4"/>
  <c r="K955" i="4" s="1"/>
  <c r="J956" i="4"/>
  <c r="K956" i="4" s="1"/>
  <c r="J957" i="4"/>
  <c r="K957" i="4" s="1"/>
  <c r="J949" i="4"/>
  <c r="K949" i="4" s="1"/>
  <c r="J950" i="4"/>
  <c r="K950" i="4" s="1"/>
  <c r="J948" i="4"/>
  <c r="K948" i="4" s="1"/>
  <c r="J946" i="4"/>
  <c r="K946" i="4" s="1"/>
  <c r="J947" i="4"/>
  <c r="K947" i="4" s="1"/>
  <c r="J975" i="4"/>
  <c r="K975" i="4" s="1"/>
  <c r="J939" i="4"/>
  <c r="K939" i="4" s="1"/>
  <c r="J940" i="4"/>
  <c r="K940" i="4" s="1"/>
  <c r="J941" i="4"/>
  <c r="K941" i="4" s="1"/>
  <c r="J942" i="4"/>
  <c r="K942" i="4" s="1"/>
  <c r="J972" i="4"/>
  <c r="K972" i="4" s="1"/>
  <c r="J973" i="4"/>
  <c r="K973" i="4" s="1"/>
  <c r="J974" i="4"/>
  <c r="K974" i="4" s="1"/>
  <c r="J976" i="4"/>
  <c r="K976" i="4" s="1"/>
  <c r="J1878" i="4"/>
  <c r="K1878" i="4" s="1"/>
  <c r="J1892" i="4"/>
  <c r="K1892" i="4" s="1"/>
  <c r="J1893" i="4"/>
  <c r="K1893" i="4" s="1"/>
  <c r="J1895" i="4"/>
  <c r="K1895" i="4" s="1"/>
  <c r="J1896" i="4"/>
  <c r="K1896" i="4" s="1"/>
  <c r="J1877" i="4"/>
  <c r="K1877" i="4" s="1"/>
  <c r="J1891" i="4"/>
  <c r="K1891" i="4" s="1"/>
  <c r="J1894" i="4"/>
  <c r="K1894" i="4" s="1"/>
  <c r="J1912" i="4"/>
  <c r="K1912" i="4" s="1"/>
  <c r="J1874" i="4"/>
  <c r="K1874" i="4" s="1"/>
  <c r="J1875" i="4"/>
  <c r="K1875" i="4" s="1"/>
  <c r="J1876" i="4"/>
  <c r="K1876" i="4" s="1"/>
  <c r="J1890" i="4"/>
  <c r="K1890" i="4" s="1"/>
  <c r="J1911" i="4"/>
  <c r="K1911" i="4" s="1"/>
  <c r="J1889" i="4"/>
  <c r="K1889" i="4" s="1"/>
  <c r="J1910" i="4"/>
  <c r="K1910" i="4" s="1"/>
  <c r="J1909" i="4"/>
  <c r="K1909" i="4" s="1"/>
  <c r="J1888" i="4"/>
  <c r="K1888" i="4" s="1"/>
  <c r="J1887" i="4"/>
  <c r="K1887" i="4" s="1"/>
  <c r="J1903" i="4"/>
  <c r="K1903" i="4" s="1"/>
  <c r="J1904" i="4"/>
  <c r="K1904" i="4" s="1"/>
  <c r="J1906" i="4"/>
  <c r="K1906" i="4" s="1"/>
  <c r="J1907" i="4"/>
  <c r="K1907" i="4" s="1"/>
  <c r="J1908" i="4"/>
  <c r="K1908" i="4" s="1"/>
  <c r="J1886" i="4"/>
  <c r="K1886" i="4" s="1"/>
  <c r="J1905" i="4"/>
  <c r="K1905" i="4" s="1"/>
  <c r="J1885" i="4"/>
  <c r="K1885" i="4" s="1"/>
  <c r="J1902" i="4"/>
  <c r="K1902" i="4" s="1"/>
  <c r="J1901" i="4"/>
  <c r="K1901" i="4" s="1"/>
  <c r="J1879" i="4"/>
  <c r="K1879" i="4" s="1"/>
  <c r="J1880" i="4"/>
  <c r="K1880" i="4" s="1"/>
  <c r="J1882" i="4"/>
  <c r="K1882" i="4" s="1"/>
  <c r="J1883" i="4"/>
  <c r="K1883" i="4" s="1"/>
  <c r="J1884" i="4"/>
  <c r="K1884" i="4" s="1"/>
  <c r="J1898" i="4"/>
  <c r="K1898" i="4" s="1"/>
  <c r="J1899" i="4"/>
  <c r="K1899" i="4" s="1"/>
  <c r="J1900" i="4"/>
  <c r="K1900" i="4" s="1"/>
  <c r="J1881" i="4"/>
  <c r="K1881" i="4" s="1"/>
  <c r="J1897" i="4"/>
  <c r="K1897" i="4" s="1"/>
  <c r="L2824" i="4"/>
  <c r="M2824" i="4" s="1"/>
  <c r="L2843" i="4"/>
  <c r="M2843" i="4" s="1"/>
  <c r="L2844" i="4"/>
  <c r="M2844" i="4" s="1"/>
  <c r="L2822" i="4"/>
  <c r="M2822" i="4" s="1"/>
  <c r="L2823" i="4"/>
  <c r="M2823" i="4" s="1"/>
  <c r="L2842" i="4"/>
  <c r="M2842" i="4" s="1"/>
  <c r="L2821" i="4"/>
  <c r="M2821" i="4" s="1"/>
  <c r="L2837" i="4"/>
  <c r="M2837" i="4" s="1"/>
  <c r="L2839" i="4"/>
  <c r="M2839" i="4" s="1"/>
  <c r="L2840" i="4"/>
  <c r="M2840" i="4" s="1"/>
  <c r="L2841" i="4"/>
  <c r="M2841" i="4" s="1"/>
  <c r="L2819" i="4"/>
  <c r="M2819" i="4" s="1"/>
  <c r="L2820" i="4"/>
  <c r="M2820" i="4" s="1"/>
  <c r="L2836" i="4"/>
  <c r="M2836" i="4" s="1"/>
  <c r="L2838" i="4"/>
  <c r="M2838" i="4" s="1"/>
  <c r="L2818" i="4"/>
  <c r="M2818" i="4" s="1"/>
  <c r="L2835" i="4"/>
  <c r="M2835" i="4" s="1"/>
  <c r="L2813" i="4"/>
  <c r="M2813" i="4" s="1"/>
  <c r="L2814" i="4"/>
  <c r="M2814" i="4" s="1"/>
  <c r="L2815" i="4"/>
  <c r="M2815" i="4" s="1"/>
  <c r="L2816" i="4"/>
  <c r="M2816" i="4" s="1"/>
  <c r="L2817" i="4"/>
  <c r="M2817" i="4" s="1"/>
  <c r="L2834" i="4"/>
  <c r="M2834" i="4" s="1"/>
  <c r="L2812" i="4"/>
  <c r="M2812" i="4" s="1"/>
  <c r="L2833" i="4"/>
  <c r="M2833" i="4" s="1"/>
  <c r="L2810" i="4"/>
  <c r="M2810" i="4" s="1"/>
  <c r="L2811" i="4"/>
  <c r="M2811" i="4" s="1"/>
  <c r="L2831" i="4"/>
  <c r="M2831" i="4" s="1"/>
  <c r="L2832" i="4"/>
  <c r="M2832" i="4" s="1"/>
  <c r="L2848" i="4"/>
  <c r="M2848" i="4" s="1"/>
  <c r="L2830" i="4"/>
  <c r="M2830" i="4" s="1"/>
  <c r="L2847" i="4"/>
  <c r="M2847" i="4" s="1"/>
  <c r="L2829" i="4"/>
  <c r="M2829" i="4" s="1"/>
  <c r="L2846" i="4"/>
  <c r="M2846" i="4" s="1"/>
  <c r="L2825" i="4"/>
  <c r="M2825" i="4" s="1"/>
  <c r="L2826" i="4"/>
  <c r="M2826" i="4" s="1"/>
  <c r="L2827" i="4"/>
  <c r="M2827" i="4" s="1"/>
  <c r="L2828" i="4"/>
  <c r="M2828" i="4" s="1"/>
  <c r="L2845" i="4"/>
  <c r="M2845" i="4" s="1"/>
  <c r="J357" i="4"/>
  <c r="K357" i="4" s="1"/>
  <c r="J358" i="4"/>
  <c r="K358" i="4" s="1"/>
  <c r="J359" i="4"/>
  <c r="K359" i="4" s="1"/>
  <c r="J360" i="4"/>
  <c r="K360" i="4" s="1"/>
  <c r="J366" i="4"/>
  <c r="K366" i="4" s="1"/>
  <c r="J354" i="4"/>
  <c r="K354" i="4" s="1"/>
  <c r="J353" i="4"/>
  <c r="K353" i="4" s="1"/>
  <c r="J379" i="4"/>
  <c r="K379" i="4" s="1"/>
  <c r="J380" i="4"/>
  <c r="K380" i="4" s="1"/>
  <c r="J387" i="4"/>
  <c r="K387" i="4" s="1"/>
  <c r="J373" i="4"/>
  <c r="K373" i="4" s="1"/>
  <c r="J374" i="4"/>
  <c r="K374" i="4" s="1"/>
  <c r="J376" i="4"/>
  <c r="K376" i="4" s="1"/>
  <c r="J377" i="4"/>
  <c r="K377" i="4" s="1"/>
  <c r="J367" i="4"/>
  <c r="K367" i="4" s="1"/>
  <c r="J368" i="4"/>
  <c r="K368" i="4" s="1"/>
  <c r="J375" i="4"/>
  <c r="K375" i="4" s="1"/>
  <c r="J365" i="4"/>
  <c r="K365" i="4" s="1"/>
  <c r="J364" i="4"/>
  <c r="K364" i="4" s="1"/>
  <c r="J369" i="4"/>
  <c r="K369" i="4" s="1"/>
  <c r="J378" i="4"/>
  <c r="K378" i="4" s="1"/>
  <c r="J386" i="4"/>
  <c r="K386" i="4" s="1"/>
  <c r="J384" i="4"/>
  <c r="K384" i="4" s="1"/>
  <c r="J385" i="4"/>
  <c r="K385" i="4" s="1"/>
  <c r="J363" i="4"/>
  <c r="K363" i="4" s="1"/>
  <c r="J383" i="4"/>
  <c r="K383" i="4" s="1"/>
  <c r="J362" i="4"/>
  <c r="K362" i="4" s="1"/>
  <c r="J372" i="4"/>
  <c r="K372" i="4" s="1"/>
  <c r="J382" i="4"/>
  <c r="K382" i="4" s="1"/>
  <c r="J391" i="4"/>
  <c r="K391" i="4" s="1"/>
  <c r="J356" i="4"/>
  <c r="K356" i="4" s="1"/>
  <c r="J361" i="4"/>
  <c r="K361" i="4" s="1"/>
  <c r="J381" i="4"/>
  <c r="K381" i="4" s="1"/>
  <c r="J390" i="4"/>
  <c r="K390" i="4" s="1"/>
  <c r="J355" i="4"/>
  <c r="K355" i="4" s="1"/>
  <c r="J371" i="4"/>
  <c r="K371" i="4" s="1"/>
  <c r="J389" i="4"/>
  <c r="K389" i="4" s="1"/>
  <c r="J370" i="4"/>
  <c r="K370" i="4" s="1"/>
  <c r="J388" i="4"/>
  <c r="K388" i="4" s="1"/>
  <c r="J3108" i="4"/>
  <c r="K3108" i="4" s="1"/>
  <c r="J3109" i="4"/>
  <c r="K3109" i="4" s="1"/>
  <c r="J3110" i="4"/>
  <c r="K3110" i="4" s="1"/>
  <c r="J3106" i="4"/>
  <c r="K3106" i="4" s="1"/>
  <c r="J3107" i="4"/>
  <c r="K3107" i="4" s="1"/>
  <c r="J3111" i="4"/>
  <c r="K3111" i="4" s="1"/>
  <c r="J3103" i="4"/>
  <c r="K3103" i="4" s="1"/>
  <c r="J3104" i="4"/>
  <c r="K3104" i="4" s="1"/>
  <c r="J3100" i="4"/>
  <c r="K3100" i="4" s="1"/>
  <c r="J3101" i="4"/>
  <c r="K3101" i="4" s="1"/>
  <c r="J3102" i="4"/>
  <c r="K3102" i="4" s="1"/>
  <c r="J3105" i="4"/>
  <c r="K3105" i="4" s="1"/>
  <c r="J3096" i="4"/>
  <c r="K3096" i="4" s="1"/>
  <c r="J3097" i="4"/>
  <c r="K3097" i="4" s="1"/>
  <c r="J3098" i="4"/>
  <c r="K3098" i="4" s="1"/>
  <c r="J3094" i="4"/>
  <c r="K3094" i="4" s="1"/>
  <c r="J3095" i="4"/>
  <c r="K3095" i="4" s="1"/>
  <c r="J3099" i="4"/>
  <c r="K3099" i="4" s="1"/>
  <c r="J3088" i="4"/>
  <c r="K3088" i="4" s="1"/>
  <c r="J3089" i="4"/>
  <c r="K3089" i="4" s="1"/>
  <c r="J3090" i="4"/>
  <c r="K3090" i="4" s="1"/>
  <c r="J3091" i="4"/>
  <c r="K3091" i="4" s="1"/>
  <c r="J3092" i="4"/>
  <c r="K3092" i="4" s="1"/>
  <c r="J3120" i="4"/>
  <c r="K3120" i="4" s="1"/>
  <c r="J3121" i="4"/>
  <c r="K3121" i="4" s="1"/>
  <c r="J3085" i="4"/>
  <c r="K3085" i="4" s="1"/>
  <c r="J3086" i="4"/>
  <c r="K3086" i="4" s="1"/>
  <c r="J3093" i="4"/>
  <c r="K3093" i="4" s="1"/>
  <c r="J3118" i="4"/>
  <c r="K3118" i="4" s="1"/>
  <c r="J3119" i="4"/>
  <c r="K3119" i="4" s="1"/>
  <c r="J3083" i="4"/>
  <c r="K3083" i="4" s="1"/>
  <c r="J3084" i="4"/>
  <c r="K3084" i="4" s="1"/>
  <c r="J3087" i="4"/>
  <c r="K3087" i="4" s="1"/>
  <c r="J3116" i="4"/>
  <c r="K3116" i="4" s="1"/>
  <c r="J3117" i="4"/>
  <c r="K3117" i="4" s="1"/>
  <c r="J3115" i="4"/>
  <c r="K3115" i="4" s="1"/>
  <c r="J3112" i="4"/>
  <c r="K3112" i="4" s="1"/>
  <c r="J3113" i="4"/>
  <c r="K3113" i="4" s="1"/>
  <c r="J3114" i="4"/>
  <c r="K3114" i="4" s="1"/>
  <c r="J475" i="4"/>
  <c r="K475" i="4" s="1"/>
  <c r="J476" i="4"/>
  <c r="K476" i="4" s="1"/>
  <c r="J470" i="4"/>
  <c r="K470" i="4" s="1"/>
  <c r="J471" i="4"/>
  <c r="K471" i="4" s="1"/>
  <c r="J487" i="4"/>
  <c r="K487" i="4" s="1"/>
  <c r="J488" i="4"/>
  <c r="K488" i="4" s="1"/>
  <c r="J486" i="4"/>
  <c r="K486" i="4" s="1"/>
  <c r="J484" i="4"/>
  <c r="K484" i="4" s="1"/>
  <c r="J485" i="4"/>
  <c r="K485" i="4" s="1"/>
  <c r="J474" i="4"/>
  <c r="K474" i="4" s="1"/>
  <c r="J483" i="4"/>
  <c r="K483" i="4" s="1"/>
  <c r="J480" i="4"/>
  <c r="K480" i="4" s="1"/>
  <c r="J481" i="4"/>
  <c r="K481" i="4" s="1"/>
  <c r="J482" i="4"/>
  <c r="K482" i="4" s="1"/>
  <c r="J501" i="4"/>
  <c r="K501" i="4" s="1"/>
  <c r="J502" i="4"/>
  <c r="K502" i="4" s="1"/>
  <c r="J503" i="4"/>
  <c r="K503" i="4" s="1"/>
  <c r="J504" i="4"/>
  <c r="K504" i="4" s="1"/>
  <c r="J508" i="4"/>
  <c r="K508" i="4" s="1"/>
  <c r="J473" i="4"/>
  <c r="K473" i="4" s="1"/>
  <c r="J505" i="4"/>
  <c r="K505" i="4" s="1"/>
  <c r="J506" i="4"/>
  <c r="K506" i="4" s="1"/>
  <c r="J472" i="4"/>
  <c r="K472" i="4" s="1"/>
  <c r="J479" i="4"/>
  <c r="K479" i="4" s="1"/>
  <c r="J478" i="4"/>
  <c r="K478" i="4" s="1"/>
  <c r="J498" i="4"/>
  <c r="K498" i="4" s="1"/>
  <c r="J492" i="4"/>
  <c r="K492" i="4" s="1"/>
  <c r="J493" i="4"/>
  <c r="K493" i="4" s="1"/>
  <c r="J494" i="4"/>
  <c r="K494" i="4" s="1"/>
  <c r="J496" i="4"/>
  <c r="K496" i="4" s="1"/>
  <c r="J497" i="4"/>
  <c r="K497" i="4" s="1"/>
  <c r="J477" i="4"/>
  <c r="K477" i="4" s="1"/>
  <c r="J489" i="4"/>
  <c r="K489" i="4" s="1"/>
  <c r="J490" i="4"/>
  <c r="K490" i="4" s="1"/>
  <c r="J491" i="4"/>
  <c r="K491" i="4" s="1"/>
  <c r="J495" i="4"/>
  <c r="K495" i="4" s="1"/>
  <c r="J507" i="4"/>
  <c r="K507" i="4" s="1"/>
  <c r="J500" i="4"/>
  <c r="K500" i="4" s="1"/>
  <c r="J499" i="4"/>
  <c r="K499" i="4" s="1"/>
  <c r="J174" i="4"/>
  <c r="K174" i="4" s="1"/>
  <c r="J175" i="4"/>
  <c r="K175" i="4" s="1"/>
  <c r="J172" i="4"/>
  <c r="K172" i="4" s="1"/>
  <c r="J173" i="4"/>
  <c r="K173" i="4" s="1"/>
  <c r="J196" i="4"/>
  <c r="K196" i="4" s="1"/>
  <c r="J170" i="4"/>
  <c r="K170" i="4" s="1"/>
  <c r="J171" i="4"/>
  <c r="K171" i="4" s="1"/>
  <c r="J194" i="4"/>
  <c r="K194" i="4" s="1"/>
  <c r="J195" i="4"/>
  <c r="K195" i="4" s="1"/>
  <c r="J164" i="4"/>
  <c r="K164" i="4" s="1"/>
  <c r="J165" i="4"/>
  <c r="K165" i="4" s="1"/>
  <c r="J162" i="4"/>
  <c r="K162" i="4" s="1"/>
  <c r="J163" i="4"/>
  <c r="K163" i="4" s="1"/>
  <c r="J186" i="4"/>
  <c r="K186" i="4" s="1"/>
  <c r="J187" i="4"/>
  <c r="K187" i="4" s="1"/>
  <c r="J160" i="4"/>
  <c r="K160" i="4" s="1"/>
  <c r="J161" i="4"/>
  <c r="K161" i="4" s="1"/>
  <c r="J184" i="4"/>
  <c r="K184" i="4" s="1"/>
  <c r="J185" i="4"/>
  <c r="K185" i="4" s="1"/>
  <c r="J167" i="4"/>
  <c r="K167" i="4" s="1"/>
  <c r="J158" i="4"/>
  <c r="K158" i="4" s="1"/>
  <c r="J177" i="4"/>
  <c r="K177" i="4" s="1"/>
  <c r="J191" i="4"/>
  <c r="K191" i="4" s="1"/>
  <c r="J166" i="4"/>
  <c r="K166" i="4" s="1"/>
  <c r="J190" i="4"/>
  <c r="K190" i="4" s="1"/>
  <c r="J176" i="4"/>
  <c r="K176" i="4" s="1"/>
  <c r="J182" i="4"/>
  <c r="K182" i="4" s="1"/>
  <c r="J183" i="4"/>
  <c r="K183" i="4" s="1"/>
  <c r="J189" i="4"/>
  <c r="K189" i="4" s="1"/>
  <c r="J181" i="4"/>
  <c r="K181" i="4" s="1"/>
  <c r="J188" i="4"/>
  <c r="K188" i="4" s="1"/>
  <c r="J180" i="4"/>
  <c r="K180" i="4" s="1"/>
  <c r="J169" i="4"/>
  <c r="K169" i="4" s="1"/>
  <c r="J193" i="4"/>
  <c r="K193" i="4" s="1"/>
  <c r="J159" i="4"/>
  <c r="K159" i="4" s="1"/>
  <c r="J168" i="4"/>
  <c r="K168" i="4" s="1"/>
  <c r="J178" i="4"/>
  <c r="K178" i="4" s="1"/>
  <c r="J192" i="4"/>
  <c r="K192" i="4" s="1"/>
  <c r="J179" i="4"/>
  <c r="K179" i="4" s="1"/>
  <c r="J3246" i="4"/>
  <c r="K3246" i="4" s="1"/>
  <c r="J3263" i="4"/>
  <c r="K3263" i="4" s="1"/>
  <c r="J3264" i="4"/>
  <c r="K3264" i="4" s="1"/>
  <c r="J3265" i="4"/>
  <c r="K3265" i="4" s="1"/>
  <c r="J3241" i="4"/>
  <c r="K3241" i="4" s="1"/>
  <c r="J3242" i="4"/>
  <c r="K3242" i="4" s="1"/>
  <c r="J3243" i="4"/>
  <c r="K3243" i="4" s="1"/>
  <c r="J3244" i="4"/>
  <c r="K3244" i="4" s="1"/>
  <c r="J3245" i="4"/>
  <c r="K3245" i="4" s="1"/>
  <c r="J3261" i="4"/>
  <c r="K3261" i="4" s="1"/>
  <c r="J3262" i="4"/>
  <c r="K3262" i="4" s="1"/>
  <c r="J3240" i="4"/>
  <c r="K3240" i="4" s="1"/>
  <c r="J3239" i="4"/>
  <c r="K3239" i="4" s="1"/>
  <c r="J3260" i="4"/>
  <c r="K3260" i="4" s="1"/>
  <c r="J3259" i="4"/>
  <c r="K3259" i="4" s="1"/>
  <c r="J3275" i="4"/>
  <c r="K3275" i="4" s="1"/>
  <c r="J3276" i="4"/>
  <c r="K3276" i="4" s="1"/>
  <c r="J3258" i="4"/>
  <c r="K3258" i="4" s="1"/>
  <c r="J3273" i="4"/>
  <c r="K3273" i="4" s="1"/>
  <c r="J3274" i="4"/>
  <c r="K3274" i="4" s="1"/>
  <c r="J3277" i="4"/>
  <c r="K3277" i="4" s="1"/>
  <c r="J3257" i="4"/>
  <c r="K3257" i="4" s="1"/>
  <c r="J3254" i="4"/>
  <c r="K3254" i="4" s="1"/>
  <c r="J3255" i="4"/>
  <c r="K3255" i="4" s="1"/>
  <c r="J3256" i="4"/>
  <c r="K3256" i="4" s="1"/>
  <c r="J3271" i="4"/>
  <c r="K3271" i="4" s="1"/>
  <c r="J3272" i="4"/>
  <c r="K3272" i="4" s="1"/>
  <c r="J3249" i="4"/>
  <c r="K3249" i="4" s="1"/>
  <c r="J3250" i="4"/>
  <c r="K3250" i="4" s="1"/>
  <c r="J3251" i="4"/>
  <c r="K3251" i="4" s="1"/>
  <c r="J3252" i="4"/>
  <c r="K3252" i="4" s="1"/>
  <c r="J3253" i="4"/>
  <c r="K3253" i="4" s="1"/>
  <c r="J3270" i="4"/>
  <c r="K3270" i="4" s="1"/>
  <c r="J3248" i="4"/>
  <c r="K3248" i="4" s="1"/>
  <c r="J3267" i="4"/>
  <c r="K3267" i="4" s="1"/>
  <c r="J3268" i="4"/>
  <c r="K3268" i="4" s="1"/>
  <c r="J3269" i="4"/>
  <c r="K3269" i="4" s="1"/>
  <c r="J3247" i="4"/>
  <c r="K3247" i="4" s="1"/>
  <c r="J3266" i="4"/>
  <c r="K3266" i="4" s="1"/>
  <c r="L2860" i="4"/>
  <c r="M2860" i="4" s="1"/>
  <c r="L2882" i="4"/>
  <c r="M2882" i="4" s="1"/>
  <c r="L2883" i="4"/>
  <c r="M2883" i="4" s="1"/>
  <c r="L2858" i="4"/>
  <c r="M2858" i="4" s="1"/>
  <c r="L2859" i="4"/>
  <c r="M2859" i="4" s="1"/>
  <c r="L2881" i="4"/>
  <c r="M2881" i="4" s="1"/>
  <c r="L2857" i="4"/>
  <c r="M2857" i="4" s="1"/>
  <c r="L2855" i="4"/>
  <c r="M2855" i="4" s="1"/>
  <c r="L2856" i="4"/>
  <c r="M2856" i="4" s="1"/>
  <c r="L2879" i="4"/>
  <c r="M2879" i="4" s="1"/>
  <c r="L2880" i="4"/>
  <c r="M2880" i="4" s="1"/>
  <c r="L2854" i="4"/>
  <c r="M2854" i="4" s="1"/>
  <c r="L2877" i="4"/>
  <c r="M2877" i="4" s="1"/>
  <c r="L2878" i="4"/>
  <c r="M2878" i="4" s="1"/>
  <c r="L2852" i="4"/>
  <c r="M2852" i="4" s="1"/>
  <c r="L2853" i="4"/>
  <c r="M2853" i="4" s="1"/>
  <c r="L2873" i="4"/>
  <c r="M2873" i="4" s="1"/>
  <c r="L2874" i="4"/>
  <c r="M2874" i="4" s="1"/>
  <c r="L2875" i="4"/>
  <c r="M2875" i="4" s="1"/>
  <c r="L2876" i="4"/>
  <c r="M2876" i="4" s="1"/>
  <c r="L2851" i="4"/>
  <c r="M2851" i="4" s="1"/>
  <c r="L2872" i="4"/>
  <c r="M2872" i="4" s="1"/>
  <c r="L2849" i="4"/>
  <c r="M2849" i="4" s="1"/>
  <c r="L2850" i="4"/>
  <c r="M2850" i="4" s="1"/>
  <c r="L2870" i="4"/>
  <c r="M2870" i="4" s="1"/>
  <c r="L2871" i="4"/>
  <c r="M2871" i="4" s="1"/>
  <c r="L2869" i="4"/>
  <c r="M2869" i="4" s="1"/>
  <c r="L2867" i="4"/>
  <c r="M2867" i="4" s="1"/>
  <c r="L2868" i="4"/>
  <c r="M2868" i="4" s="1"/>
  <c r="L2866" i="4"/>
  <c r="M2866" i="4" s="1"/>
  <c r="L2885" i="4"/>
  <c r="M2885" i="4" s="1"/>
  <c r="L2887" i="4"/>
  <c r="M2887" i="4" s="1"/>
  <c r="L2861" i="4"/>
  <c r="M2861" i="4" s="1"/>
  <c r="L2862" i="4"/>
  <c r="M2862" i="4" s="1"/>
  <c r="L2863" i="4"/>
  <c r="M2863" i="4" s="1"/>
  <c r="L2864" i="4"/>
  <c r="M2864" i="4" s="1"/>
  <c r="L2865" i="4"/>
  <c r="M2865" i="4" s="1"/>
  <c r="L2884" i="4"/>
  <c r="M2884" i="4" s="1"/>
  <c r="L2886" i="4"/>
  <c r="M2886" i="4" s="1"/>
  <c r="J2709" i="4"/>
  <c r="K2709" i="4" s="1"/>
  <c r="J2725" i="4"/>
  <c r="K2725" i="4" s="1"/>
  <c r="J2726" i="4"/>
  <c r="K2726" i="4" s="1"/>
  <c r="J2727" i="4"/>
  <c r="K2727" i="4" s="1"/>
  <c r="J2707" i="4"/>
  <c r="K2707" i="4" s="1"/>
  <c r="J2708" i="4"/>
  <c r="K2708" i="4" s="1"/>
  <c r="J2722" i="4"/>
  <c r="K2722" i="4" s="1"/>
  <c r="J2723" i="4"/>
  <c r="K2723" i="4" s="1"/>
  <c r="J2724" i="4"/>
  <c r="K2724" i="4" s="1"/>
  <c r="J2704" i="4"/>
  <c r="K2704" i="4" s="1"/>
  <c r="J2705" i="4"/>
  <c r="K2705" i="4" s="1"/>
  <c r="J2706" i="4"/>
  <c r="K2706" i="4" s="1"/>
  <c r="J2721" i="4"/>
  <c r="K2721" i="4" s="1"/>
  <c r="J2701" i="4"/>
  <c r="K2701" i="4" s="1"/>
  <c r="J2702" i="4"/>
  <c r="K2702" i="4" s="1"/>
  <c r="J2703" i="4"/>
  <c r="K2703" i="4" s="1"/>
  <c r="J2719" i="4"/>
  <c r="K2719" i="4" s="1"/>
  <c r="J2720" i="4"/>
  <c r="K2720" i="4" s="1"/>
  <c r="J2700" i="4"/>
  <c r="K2700" i="4" s="1"/>
  <c r="J2716" i="4"/>
  <c r="K2716" i="4" s="1"/>
  <c r="J2717" i="4"/>
  <c r="K2717" i="4" s="1"/>
  <c r="J2718" i="4"/>
  <c r="K2718" i="4" s="1"/>
  <c r="J2699" i="4"/>
  <c r="K2699" i="4" s="1"/>
  <c r="J2698" i="4"/>
  <c r="K2698" i="4" s="1"/>
  <c r="J2713" i="4"/>
  <c r="K2713" i="4" s="1"/>
  <c r="J2714" i="4"/>
  <c r="K2714" i="4" s="1"/>
  <c r="J2715" i="4"/>
  <c r="K2715" i="4" s="1"/>
  <c r="J2712" i="4"/>
  <c r="K2712" i="4" s="1"/>
  <c r="J2697" i="4"/>
  <c r="K2697" i="4" s="1"/>
  <c r="J2711" i="4"/>
  <c r="K2711" i="4" s="1"/>
  <c r="J2731" i="4"/>
  <c r="K2731" i="4" s="1"/>
  <c r="J2695" i="4"/>
  <c r="K2695" i="4" s="1"/>
  <c r="J2696" i="4"/>
  <c r="K2696" i="4" s="1"/>
  <c r="J2710" i="4"/>
  <c r="K2710" i="4" s="1"/>
  <c r="J2728" i="4"/>
  <c r="K2728" i="4" s="1"/>
  <c r="J2729" i="4"/>
  <c r="K2729" i="4" s="1"/>
  <c r="J2730" i="4"/>
  <c r="K2730" i="4" s="1"/>
  <c r="J2693" i="4"/>
  <c r="K2693" i="4" s="1"/>
  <c r="J2694" i="4"/>
  <c r="K2694" i="4" s="1"/>
  <c r="L3406" i="4"/>
  <c r="M3406" i="4" s="1"/>
  <c r="L3407" i="4"/>
  <c r="M3407" i="4" s="1"/>
  <c r="L3427" i="4"/>
  <c r="M3427" i="4" s="1"/>
  <c r="L3428" i="4"/>
  <c r="M3428" i="4" s="1"/>
  <c r="L3429" i="4"/>
  <c r="M3429" i="4" s="1"/>
  <c r="L3403" i="4"/>
  <c r="M3403" i="4" s="1"/>
  <c r="L3404" i="4"/>
  <c r="M3404" i="4" s="1"/>
  <c r="L3405" i="4"/>
  <c r="M3405" i="4" s="1"/>
  <c r="L3426" i="4"/>
  <c r="M3426" i="4" s="1"/>
  <c r="L3402" i="4"/>
  <c r="M3402" i="4" s="1"/>
  <c r="L3423" i="4"/>
  <c r="M3423" i="4" s="1"/>
  <c r="L3425" i="4"/>
  <c r="M3425" i="4" s="1"/>
  <c r="L3399" i="4"/>
  <c r="M3399" i="4" s="1"/>
  <c r="L3401" i="4"/>
  <c r="M3401" i="4" s="1"/>
  <c r="L3418" i="4"/>
  <c r="M3418" i="4" s="1"/>
  <c r="L3419" i="4"/>
  <c r="M3419" i="4" s="1"/>
  <c r="L3420" i="4"/>
  <c r="M3420" i="4" s="1"/>
  <c r="L3421" i="4"/>
  <c r="M3421" i="4" s="1"/>
  <c r="L3422" i="4"/>
  <c r="M3422" i="4" s="1"/>
  <c r="L3424" i="4"/>
  <c r="M3424" i="4" s="1"/>
  <c r="L3395" i="4"/>
  <c r="M3395" i="4" s="1"/>
  <c r="L3396" i="4"/>
  <c r="M3396" i="4" s="1"/>
  <c r="L3397" i="4"/>
  <c r="M3397" i="4" s="1"/>
  <c r="L3398" i="4"/>
  <c r="M3398" i="4" s="1"/>
  <c r="L3400" i="4"/>
  <c r="M3400" i="4" s="1"/>
  <c r="L3417" i="4"/>
  <c r="M3417" i="4" s="1"/>
  <c r="L3415" i="4"/>
  <c r="M3415" i="4" s="1"/>
  <c r="L3416" i="4"/>
  <c r="M3416" i="4" s="1"/>
  <c r="L3412" i="4"/>
  <c r="M3412" i="4" s="1"/>
  <c r="L3414" i="4"/>
  <c r="M3414" i="4" s="1"/>
  <c r="L3411" i="4"/>
  <c r="M3411" i="4" s="1"/>
  <c r="L3413" i="4"/>
  <c r="M3413" i="4" s="1"/>
  <c r="L3410" i="4"/>
  <c r="M3410" i="4" s="1"/>
  <c r="L3433" i="4"/>
  <c r="M3433" i="4" s="1"/>
  <c r="L3409" i="4"/>
  <c r="M3409" i="4" s="1"/>
  <c r="L3432" i="4"/>
  <c r="M3432" i="4" s="1"/>
  <c r="L3408" i="4"/>
  <c r="M3408" i="4" s="1"/>
  <c r="L3430" i="4"/>
  <c r="M3430" i="4" s="1"/>
  <c r="L3431" i="4"/>
  <c r="M3431" i="4" s="1"/>
  <c r="L568" i="4"/>
  <c r="M568" i="4" s="1"/>
  <c r="L586" i="4"/>
  <c r="M586" i="4" s="1"/>
  <c r="L566" i="4"/>
  <c r="M566" i="4" s="1"/>
  <c r="L583" i="4"/>
  <c r="M583" i="4" s="1"/>
  <c r="L584" i="4"/>
  <c r="M584" i="4" s="1"/>
  <c r="L564" i="4"/>
  <c r="M564" i="4" s="1"/>
  <c r="L565" i="4"/>
  <c r="M565" i="4" s="1"/>
  <c r="L562" i="4"/>
  <c r="M562" i="4" s="1"/>
  <c r="L581" i="4"/>
  <c r="M581" i="4" s="1"/>
  <c r="L582" i="4"/>
  <c r="M582" i="4" s="1"/>
  <c r="L561" i="4"/>
  <c r="M561" i="4" s="1"/>
  <c r="L563" i="4"/>
  <c r="M563" i="4" s="1"/>
  <c r="L580" i="4"/>
  <c r="M580" i="4" s="1"/>
  <c r="L559" i="4"/>
  <c r="M559" i="4" s="1"/>
  <c r="L560" i="4"/>
  <c r="M560" i="4" s="1"/>
  <c r="L578" i="4"/>
  <c r="M578" i="4" s="1"/>
  <c r="L579" i="4"/>
  <c r="M579" i="4" s="1"/>
  <c r="L550" i="4"/>
  <c r="M550" i="4" s="1"/>
  <c r="L557" i="4"/>
  <c r="M557" i="4" s="1"/>
  <c r="L558" i="4"/>
  <c r="M558" i="4" s="1"/>
  <c r="L573" i="4"/>
  <c r="M573" i="4" s="1"/>
  <c r="L575" i="4"/>
  <c r="M575" i="4" s="1"/>
  <c r="L549" i="4"/>
  <c r="M549" i="4" s="1"/>
  <c r="L551" i="4"/>
  <c r="M551" i="4" s="1"/>
  <c r="L552" i="4"/>
  <c r="M552" i="4" s="1"/>
  <c r="L556" i="4"/>
  <c r="M556" i="4" s="1"/>
  <c r="L571" i="4"/>
  <c r="M571" i="4" s="1"/>
  <c r="L572" i="4"/>
  <c r="M572" i="4" s="1"/>
  <c r="L548" i="4"/>
  <c r="M548" i="4" s="1"/>
  <c r="L553" i="4"/>
  <c r="M553" i="4" s="1"/>
  <c r="L554" i="4"/>
  <c r="M554" i="4" s="1"/>
  <c r="L555" i="4"/>
  <c r="M555" i="4" s="1"/>
  <c r="L569" i="4"/>
  <c r="M569" i="4" s="1"/>
  <c r="L570" i="4"/>
  <c r="M570" i="4" s="1"/>
  <c r="L567" i="4"/>
  <c r="M567" i="4" s="1"/>
  <c r="L574" i="4"/>
  <c r="M574" i="4" s="1"/>
  <c r="L585" i="4"/>
  <c r="M585" i="4" s="1"/>
  <c r="L577" i="4"/>
  <c r="M577" i="4" s="1"/>
  <c r="L576" i="4"/>
  <c r="M576" i="4" s="1"/>
  <c r="J1239" i="4"/>
  <c r="K1239" i="4" s="1"/>
  <c r="J1230" i="4"/>
  <c r="K1230" i="4" s="1"/>
  <c r="J1237" i="4"/>
  <c r="K1237" i="4" s="1"/>
  <c r="J1238" i="4"/>
  <c r="K1238" i="4" s="1"/>
  <c r="J1229" i="4"/>
  <c r="K1229" i="4" s="1"/>
  <c r="J1231" i="4"/>
  <c r="K1231" i="4" s="1"/>
  <c r="J1232" i="4"/>
  <c r="K1232" i="4" s="1"/>
  <c r="J1233" i="4"/>
  <c r="K1233" i="4" s="1"/>
  <c r="J1234" i="4"/>
  <c r="K1234" i="4" s="1"/>
  <c r="J1236" i="4"/>
  <c r="K1236" i="4" s="1"/>
  <c r="J1228" i="4"/>
  <c r="K1228" i="4" s="1"/>
  <c r="J1235" i="4"/>
  <c r="K1235" i="4" s="1"/>
  <c r="J1218" i="4"/>
  <c r="K1218" i="4" s="1"/>
  <c r="J1227" i="4"/>
  <c r="K1227" i="4" s="1"/>
  <c r="J1217" i="4"/>
  <c r="K1217" i="4" s="1"/>
  <c r="J1219" i="4"/>
  <c r="K1219" i="4" s="1"/>
  <c r="J1220" i="4"/>
  <c r="K1220" i="4" s="1"/>
  <c r="J1221" i="4"/>
  <c r="K1221" i="4" s="1"/>
  <c r="J1222" i="4"/>
  <c r="K1222" i="4" s="1"/>
  <c r="J1225" i="4"/>
  <c r="K1225" i="4" s="1"/>
  <c r="J1226" i="4"/>
  <c r="K1226" i="4" s="1"/>
  <c r="J1216" i="4"/>
  <c r="K1216" i="4" s="1"/>
  <c r="J1223" i="4"/>
  <c r="K1223" i="4" s="1"/>
  <c r="J1224" i="4"/>
  <c r="K1224" i="4" s="1"/>
  <c r="J1214" i="4"/>
  <c r="K1214" i="4" s="1"/>
  <c r="J1215" i="4"/>
  <c r="K1215" i="4" s="1"/>
  <c r="J1212" i="4"/>
  <c r="K1212" i="4" s="1"/>
  <c r="J1213" i="4"/>
  <c r="K1213" i="4" s="1"/>
  <c r="J1211" i="4"/>
  <c r="K1211" i="4" s="1"/>
  <c r="J1242" i="4"/>
  <c r="K1242" i="4" s="1"/>
  <c r="J1245" i="4"/>
  <c r="K1245" i="4" s="1"/>
  <c r="J1246" i="4"/>
  <c r="K1246" i="4" s="1"/>
  <c r="J1249" i="4"/>
  <c r="K1249" i="4" s="1"/>
  <c r="J1241" i="4"/>
  <c r="K1241" i="4" s="1"/>
  <c r="J1243" i="4"/>
  <c r="K1243" i="4" s="1"/>
  <c r="J1244" i="4"/>
  <c r="K1244" i="4" s="1"/>
  <c r="J1247" i="4"/>
  <c r="K1247" i="4" s="1"/>
  <c r="J1248" i="4"/>
  <c r="K1248" i="4" s="1"/>
  <c r="J1240" i="4"/>
  <c r="K1240" i="4" s="1"/>
  <c r="L940" i="4"/>
  <c r="M940" i="4" s="1"/>
  <c r="L946" i="4"/>
  <c r="M946" i="4" s="1"/>
  <c r="L973" i="4"/>
  <c r="M973" i="4" s="1"/>
  <c r="L975" i="4"/>
  <c r="M975" i="4" s="1"/>
  <c r="L976" i="4"/>
  <c r="M976" i="4" s="1"/>
  <c r="L939" i="4"/>
  <c r="M939" i="4" s="1"/>
  <c r="L941" i="4"/>
  <c r="M941" i="4" s="1"/>
  <c r="L942" i="4"/>
  <c r="M942" i="4" s="1"/>
  <c r="L944" i="4"/>
  <c r="M944" i="4" s="1"/>
  <c r="L945" i="4"/>
  <c r="M945" i="4" s="1"/>
  <c r="L971" i="4"/>
  <c r="M971" i="4" s="1"/>
  <c r="L972" i="4"/>
  <c r="M972" i="4" s="1"/>
  <c r="L974" i="4"/>
  <c r="M974" i="4" s="1"/>
  <c r="L938" i="4"/>
  <c r="M938" i="4" s="1"/>
  <c r="L943" i="4"/>
  <c r="M943" i="4" s="1"/>
  <c r="L964" i="4"/>
  <c r="M964" i="4" s="1"/>
  <c r="L970" i="4"/>
  <c r="M970" i="4" s="1"/>
  <c r="L963" i="4"/>
  <c r="M963" i="4" s="1"/>
  <c r="L965" i="4"/>
  <c r="M965" i="4" s="1"/>
  <c r="L966" i="4"/>
  <c r="M966" i="4" s="1"/>
  <c r="L967" i="4"/>
  <c r="M967" i="4" s="1"/>
  <c r="L968" i="4"/>
  <c r="M968" i="4" s="1"/>
  <c r="L969" i="4"/>
  <c r="M969" i="4" s="1"/>
  <c r="L961" i="4"/>
  <c r="M961" i="4" s="1"/>
  <c r="L962" i="4"/>
  <c r="M962" i="4" s="1"/>
  <c r="L959" i="4"/>
  <c r="M959" i="4" s="1"/>
  <c r="L960" i="4"/>
  <c r="M960" i="4" s="1"/>
  <c r="L952" i="4"/>
  <c r="M952" i="4" s="1"/>
  <c r="L958" i="4"/>
  <c r="M958" i="4" s="1"/>
  <c r="L951" i="4"/>
  <c r="M951" i="4" s="1"/>
  <c r="L953" i="4"/>
  <c r="M953" i="4" s="1"/>
  <c r="L954" i="4"/>
  <c r="M954" i="4" s="1"/>
  <c r="L955" i="4"/>
  <c r="M955" i="4" s="1"/>
  <c r="L956" i="4"/>
  <c r="M956" i="4" s="1"/>
  <c r="L957" i="4"/>
  <c r="M957" i="4" s="1"/>
  <c r="L949" i="4"/>
  <c r="M949" i="4" s="1"/>
  <c r="L950" i="4"/>
  <c r="M950" i="4" s="1"/>
  <c r="L947" i="4"/>
  <c r="M947" i="4" s="1"/>
  <c r="L948" i="4"/>
  <c r="M948" i="4" s="1"/>
  <c r="L3005" i="4"/>
  <c r="M3005" i="4" s="1"/>
  <c r="L3006" i="4"/>
  <c r="M3006" i="4" s="1"/>
  <c r="L3007" i="4"/>
  <c r="M3007" i="4" s="1"/>
  <c r="L3008" i="4"/>
  <c r="M3008" i="4" s="1"/>
  <c r="L3009" i="4"/>
  <c r="M3009" i="4" s="1"/>
  <c r="L3041" i="4"/>
  <c r="M3041" i="4" s="1"/>
  <c r="L3042" i="4"/>
  <c r="M3042" i="4" s="1"/>
  <c r="L3043" i="4"/>
  <c r="M3043" i="4" s="1"/>
  <c r="L3040" i="4"/>
  <c r="M3040" i="4" s="1"/>
  <c r="L3035" i="4"/>
  <c r="M3035" i="4" s="1"/>
  <c r="L3036" i="4"/>
  <c r="M3036" i="4" s="1"/>
  <c r="L3037" i="4"/>
  <c r="M3037" i="4" s="1"/>
  <c r="L3038" i="4"/>
  <c r="M3038" i="4" s="1"/>
  <c r="L3039" i="4"/>
  <c r="M3039" i="4" s="1"/>
  <c r="L3034" i="4"/>
  <c r="M3034" i="4" s="1"/>
  <c r="L3029" i="4"/>
  <c r="M3029" i="4" s="1"/>
  <c r="L3030" i="4"/>
  <c r="M3030" i="4" s="1"/>
  <c r="L3031" i="4"/>
  <c r="M3031" i="4" s="1"/>
  <c r="L3032" i="4"/>
  <c r="M3032" i="4" s="1"/>
  <c r="L3033" i="4"/>
  <c r="M3033" i="4" s="1"/>
  <c r="L3028" i="4"/>
  <c r="M3028" i="4" s="1"/>
  <c r="L3023" i="4"/>
  <c r="M3023" i="4" s="1"/>
  <c r="L3024" i="4"/>
  <c r="M3024" i="4" s="1"/>
  <c r="L3025" i="4"/>
  <c r="M3025" i="4" s="1"/>
  <c r="L3026" i="4"/>
  <c r="M3026" i="4" s="1"/>
  <c r="L3027" i="4"/>
  <c r="M3027" i="4" s="1"/>
  <c r="L3022" i="4"/>
  <c r="M3022" i="4" s="1"/>
  <c r="L3017" i="4"/>
  <c r="M3017" i="4" s="1"/>
  <c r="L3018" i="4"/>
  <c r="M3018" i="4" s="1"/>
  <c r="L3019" i="4"/>
  <c r="M3019" i="4" s="1"/>
  <c r="L3020" i="4"/>
  <c r="M3020" i="4" s="1"/>
  <c r="L3021" i="4"/>
  <c r="M3021" i="4" s="1"/>
  <c r="L3016" i="4"/>
  <c r="M3016" i="4" s="1"/>
  <c r="L3011" i="4"/>
  <c r="M3011" i="4" s="1"/>
  <c r="L3012" i="4"/>
  <c r="M3012" i="4" s="1"/>
  <c r="L3013" i="4"/>
  <c r="M3013" i="4" s="1"/>
  <c r="L3014" i="4"/>
  <c r="M3014" i="4" s="1"/>
  <c r="L3015" i="4"/>
  <c r="M3015" i="4" s="1"/>
  <c r="L3010" i="4"/>
  <c r="M3010" i="4" s="1"/>
  <c r="L1477" i="4"/>
  <c r="M1477" i="4" s="1"/>
  <c r="L1453" i="4"/>
  <c r="M1453" i="4" s="1"/>
  <c r="L1475" i="4"/>
  <c r="M1475" i="4" s="1"/>
  <c r="L1476" i="4"/>
  <c r="M1476" i="4" s="1"/>
  <c r="L1478" i="4"/>
  <c r="M1478" i="4" s="1"/>
  <c r="L1452" i="4"/>
  <c r="M1452" i="4" s="1"/>
  <c r="L1472" i="4"/>
  <c r="M1472" i="4" s="1"/>
  <c r="L1473" i="4"/>
  <c r="M1473" i="4" s="1"/>
  <c r="L1474" i="4"/>
  <c r="M1474" i="4" s="1"/>
  <c r="L1450" i="4"/>
  <c r="M1450" i="4" s="1"/>
  <c r="L1470" i="4"/>
  <c r="M1470" i="4" s="1"/>
  <c r="L1471" i="4"/>
  <c r="M1471" i="4" s="1"/>
  <c r="L1448" i="4"/>
  <c r="M1448" i="4" s="1"/>
  <c r="L1449" i="4"/>
  <c r="M1449" i="4" s="1"/>
  <c r="L1451" i="4"/>
  <c r="M1451" i="4" s="1"/>
  <c r="L1469" i="4"/>
  <c r="M1469" i="4" s="1"/>
  <c r="L1446" i="4"/>
  <c r="M1446" i="4" s="1"/>
  <c r="L1447" i="4"/>
  <c r="M1447" i="4" s="1"/>
  <c r="L1468" i="4"/>
  <c r="M1468" i="4" s="1"/>
  <c r="L1465" i="4"/>
  <c r="M1465" i="4" s="1"/>
  <c r="L1467" i="4"/>
  <c r="M1467" i="4" s="1"/>
  <c r="L1445" i="4"/>
  <c r="M1445" i="4" s="1"/>
  <c r="L1463" i="4"/>
  <c r="M1463" i="4" s="1"/>
  <c r="L1464" i="4"/>
  <c r="M1464" i="4" s="1"/>
  <c r="L1466" i="4"/>
  <c r="M1466" i="4" s="1"/>
  <c r="L1458" i="4"/>
  <c r="M1458" i="4" s="1"/>
  <c r="L1460" i="4"/>
  <c r="M1460" i="4" s="1"/>
  <c r="L1461" i="4"/>
  <c r="M1461" i="4" s="1"/>
  <c r="L1462" i="4"/>
  <c r="M1462" i="4" s="1"/>
  <c r="L1482" i="4"/>
  <c r="M1482" i="4" s="1"/>
  <c r="L1483" i="4"/>
  <c r="M1483" i="4" s="1"/>
  <c r="L1456" i="4"/>
  <c r="M1456" i="4" s="1"/>
  <c r="L1457" i="4"/>
  <c r="M1457" i="4" s="1"/>
  <c r="L1459" i="4"/>
  <c r="M1459" i="4" s="1"/>
  <c r="L1481" i="4"/>
  <c r="M1481" i="4" s="1"/>
  <c r="L1455" i="4"/>
  <c r="M1455" i="4" s="1"/>
  <c r="L1480" i="4"/>
  <c r="M1480" i="4" s="1"/>
  <c r="L1454" i="4"/>
  <c r="M1454" i="4" s="1"/>
  <c r="L1479" i="4"/>
  <c r="M1479" i="4" s="1"/>
  <c r="J1107" i="4"/>
  <c r="K1107" i="4" s="1"/>
  <c r="J1110" i="4"/>
  <c r="K1110" i="4" s="1"/>
  <c r="J1111" i="4"/>
  <c r="K1111" i="4" s="1"/>
  <c r="J1113" i="4"/>
  <c r="K1113" i="4" s="1"/>
  <c r="J1104" i="4"/>
  <c r="K1104" i="4" s="1"/>
  <c r="J1105" i="4"/>
  <c r="K1105" i="4" s="1"/>
  <c r="J1106" i="4"/>
  <c r="K1106" i="4" s="1"/>
  <c r="J1108" i="4"/>
  <c r="K1108" i="4" s="1"/>
  <c r="J1109" i="4"/>
  <c r="K1109" i="4" s="1"/>
  <c r="J1102" i="4"/>
  <c r="K1102" i="4" s="1"/>
  <c r="J1103" i="4"/>
  <c r="K1103" i="4" s="1"/>
  <c r="J1100" i="4"/>
  <c r="K1100" i="4" s="1"/>
  <c r="J1095" i="4"/>
  <c r="K1095" i="4" s="1"/>
  <c r="J1098" i="4"/>
  <c r="K1098" i="4" s="1"/>
  <c r="J1099" i="4"/>
  <c r="K1099" i="4" s="1"/>
  <c r="J1101" i="4"/>
  <c r="K1101" i="4" s="1"/>
  <c r="J1131" i="4"/>
  <c r="K1131" i="4" s="1"/>
  <c r="J1094" i="4"/>
  <c r="K1094" i="4" s="1"/>
  <c r="J1096" i="4"/>
  <c r="K1096" i="4" s="1"/>
  <c r="J1097" i="4"/>
  <c r="K1097" i="4" s="1"/>
  <c r="J1128" i="4"/>
  <c r="K1128" i="4" s="1"/>
  <c r="J1129" i="4"/>
  <c r="K1129" i="4" s="1"/>
  <c r="J1130" i="4"/>
  <c r="K1130" i="4" s="1"/>
  <c r="J1132" i="4"/>
  <c r="K1132" i="4" s="1"/>
  <c r="J1126" i="4"/>
  <c r="K1126" i="4" s="1"/>
  <c r="J1127" i="4"/>
  <c r="K1127" i="4" s="1"/>
  <c r="J1124" i="4"/>
  <c r="K1124" i="4" s="1"/>
  <c r="J1119" i="4"/>
  <c r="K1119" i="4" s="1"/>
  <c r="J1122" i="4"/>
  <c r="K1122" i="4" s="1"/>
  <c r="J1123" i="4"/>
  <c r="K1123" i="4" s="1"/>
  <c r="J1125" i="4"/>
  <c r="K1125" i="4" s="1"/>
  <c r="J1116" i="4"/>
  <c r="K1116" i="4" s="1"/>
  <c r="J1117" i="4"/>
  <c r="K1117" i="4" s="1"/>
  <c r="J1118" i="4"/>
  <c r="K1118" i="4" s="1"/>
  <c r="J1120" i="4"/>
  <c r="K1120" i="4" s="1"/>
  <c r="J1121" i="4"/>
  <c r="K1121" i="4" s="1"/>
  <c r="J1114" i="4"/>
  <c r="K1114" i="4" s="1"/>
  <c r="J1115" i="4"/>
  <c r="K1115" i="4" s="1"/>
  <c r="J1112" i="4"/>
  <c r="K1112" i="4" s="1"/>
  <c r="L1275" i="4"/>
  <c r="M1275" i="4" s="1"/>
  <c r="L1274" i="4"/>
  <c r="M1274" i="4" s="1"/>
  <c r="L1266" i="4"/>
  <c r="M1266" i="4" s="1"/>
  <c r="L1267" i="4"/>
  <c r="M1267" i="4" s="1"/>
  <c r="L1269" i="4"/>
  <c r="M1269" i="4" s="1"/>
  <c r="L1270" i="4"/>
  <c r="M1270" i="4" s="1"/>
  <c r="L1271" i="4"/>
  <c r="M1271" i="4" s="1"/>
  <c r="L1273" i="4"/>
  <c r="M1273" i="4" s="1"/>
  <c r="L1264" i="4"/>
  <c r="M1264" i="4" s="1"/>
  <c r="L1265" i="4"/>
  <c r="M1265" i="4" s="1"/>
  <c r="L1268" i="4"/>
  <c r="M1268" i="4" s="1"/>
  <c r="L1272" i="4"/>
  <c r="M1272" i="4" s="1"/>
  <c r="L1263" i="4"/>
  <c r="M1263" i="4" s="1"/>
  <c r="L1262" i="4"/>
  <c r="M1262" i="4" s="1"/>
  <c r="L1261" i="4"/>
  <c r="M1261" i="4" s="1"/>
  <c r="L1288" i="4"/>
  <c r="M1288" i="4" s="1"/>
  <c r="L1254" i="4"/>
  <c r="M1254" i="4" s="1"/>
  <c r="L1255" i="4"/>
  <c r="M1255" i="4" s="1"/>
  <c r="L1258" i="4"/>
  <c r="M1258" i="4" s="1"/>
  <c r="L1259" i="4"/>
  <c r="M1259" i="4" s="1"/>
  <c r="L1260" i="4"/>
  <c r="M1260" i="4" s="1"/>
  <c r="L1287" i="4"/>
  <c r="M1287" i="4" s="1"/>
  <c r="L1252" i="4"/>
  <c r="M1252" i="4" s="1"/>
  <c r="L1253" i="4"/>
  <c r="M1253" i="4" s="1"/>
  <c r="L1256" i="4"/>
  <c r="M1256" i="4" s="1"/>
  <c r="L1257" i="4"/>
  <c r="M1257" i="4" s="1"/>
  <c r="L1286" i="4"/>
  <c r="M1286" i="4" s="1"/>
  <c r="L1251" i="4"/>
  <c r="M1251" i="4" s="1"/>
  <c r="L1285" i="4"/>
  <c r="M1285" i="4" s="1"/>
  <c r="L1250" i="4"/>
  <c r="M1250" i="4" s="1"/>
  <c r="L1278" i="4"/>
  <c r="M1278" i="4" s="1"/>
  <c r="L1279" i="4"/>
  <c r="M1279" i="4" s="1"/>
  <c r="L1283" i="4"/>
  <c r="M1283" i="4" s="1"/>
  <c r="L1284" i="4"/>
  <c r="M1284" i="4" s="1"/>
  <c r="L1276" i="4"/>
  <c r="M1276" i="4" s="1"/>
  <c r="L1277" i="4"/>
  <c r="M1277" i="4" s="1"/>
  <c r="L1282" i="4"/>
  <c r="M1282" i="4" s="1"/>
  <c r="L1281" i="4"/>
  <c r="M1281" i="4" s="1"/>
  <c r="L1280" i="4"/>
  <c r="M1280" i="4" s="1"/>
  <c r="L1114" i="4"/>
  <c r="M1114" i="4" s="1"/>
  <c r="L1112" i="4"/>
  <c r="M1112" i="4" s="1"/>
  <c r="L1113" i="4"/>
  <c r="M1113" i="4" s="1"/>
  <c r="L1105" i="4"/>
  <c r="M1105" i="4" s="1"/>
  <c r="L1107" i="4"/>
  <c r="M1107" i="4" s="1"/>
  <c r="L1108" i="4"/>
  <c r="M1108" i="4" s="1"/>
  <c r="L1110" i="4"/>
  <c r="M1110" i="4" s="1"/>
  <c r="L1111" i="4"/>
  <c r="M1111" i="4" s="1"/>
  <c r="L1103" i="4"/>
  <c r="M1103" i="4" s="1"/>
  <c r="L1104" i="4"/>
  <c r="M1104" i="4" s="1"/>
  <c r="L1106" i="4"/>
  <c r="M1106" i="4" s="1"/>
  <c r="L1109" i="4"/>
  <c r="M1109" i="4" s="1"/>
  <c r="L1102" i="4"/>
  <c r="M1102" i="4" s="1"/>
  <c r="L1100" i="4"/>
  <c r="M1100" i="4" s="1"/>
  <c r="L1101" i="4"/>
  <c r="M1101" i="4" s="1"/>
  <c r="L1095" i="4"/>
  <c r="M1095" i="4" s="1"/>
  <c r="L1096" i="4"/>
  <c r="M1096" i="4" s="1"/>
  <c r="L1098" i="4"/>
  <c r="M1098" i="4" s="1"/>
  <c r="L1099" i="4"/>
  <c r="M1099" i="4" s="1"/>
  <c r="L1129" i="4"/>
  <c r="M1129" i="4" s="1"/>
  <c r="L1131" i="4"/>
  <c r="M1131" i="4" s="1"/>
  <c r="L1132" i="4"/>
  <c r="M1132" i="4" s="1"/>
  <c r="L1094" i="4"/>
  <c r="M1094" i="4" s="1"/>
  <c r="L1097" i="4"/>
  <c r="M1097" i="4" s="1"/>
  <c r="L1127" i="4"/>
  <c r="M1127" i="4" s="1"/>
  <c r="L1128" i="4"/>
  <c r="M1128" i="4" s="1"/>
  <c r="L1130" i="4"/>
  <c r="M1130" i="4" s="1"/>
  <c r="L1126" i="4"/>
  <c r="M1126" i="4" s="1"/>
  <c r="L1124" i="4"/>
  <c r="M1124" i="4" s="1"/>
  <c r="L1125" i="4"/>
  <c r="M1125" i="4" s="1"/>
  <c r="L1117" i="4"/>
  <c r="M1117" i="4" s="1"/>
  <c r="L1119" i="4"/>
  <c r="M1119" i="4" s="1"/>
  <c r="L1120" i="4"/>
  <c r="M1120" i="4" s="1"/>
  <c r="L1122" i="4"/>
  <c r="M1122" i="4" s="1"/>
  <c r="L1123" i="4"/>
  <c r="M1123" i="4" s="1"/>
  <c r="L1115" i="4"/>
  <c r="M1115" i="4" s="1"/>
  <c r="L1116" i="4"/>
  <c r="M1116" i="4" s="1"/>
  <c r="L1118" i="4"/>
  <c r="M1118" i="4" s="1"/>
  <c r="L1121" i="4"/>
  <c r="M1121" i="4" s="1"/>
  <c r="L1043" i="4"/>
  <c r="M1043" i="4" s="1"/>
  <c r="L1044" i="4"/>
  <c r="M1044" i="4" s="1"/>
  <c r="L1046" i="4"/>
  <c r="M1046" i="4" s="1"/>
  <c r="L1049" i="4"/>
  <c r="M1049" i="4" s="1"/>
  <c r="L1042" i="4"/>
  <c r="M1042" i="4" s="1"/>
  <c r="L1031" i="4"/>
  <c r="M1031" i="4" s="1"/>
  <c r="L1032" i="4"/>
  <c r="M1032" i="4" s="1"/>
  <c r="L1034" i="4"/>
  <c r="M1034" i="4" s="1"/>
  <c r="L1037" i="4"/>
  <c r="M1037" i="4" s="1"/>
  <c r="L1038" i="4"/>
  <c r="M1038" i="4" s="1"/>
  <c r="L1039" i="4"/>
  <c r="M1039" i="4" s="1"/>
  <c r="L1040" i="4"/>
  <c r="M1040" i="4" s="1"/>
  <c r="L1021" i="4"/>
  <c r="M1021" i="4" s="1"/>
  <c r="L1023" i="4"/>
  <c r="M1023" i="4" s="1"/>
  <c r="L1024" i="4"/>
  <c r="M1024" i="4" s="1"/>
  <c r="L1030" i="4"/>
  <c r="M1030" i="4" s="1"/>
  <c r="L1019" i="4"/>
  <c r="M1019" i="4" s="1"/>
  <c r="L1020" i="4"/>
  <c r="M1020" i="4" s="1"/>
  <c r="L1022" i="4"/>
  <c r="M1022" i="4" s="1"/>
  <c r="L1025" i="4"/>
  <c r="M1025" i="4" s="1"/>
  <c r="L1026" i="4"/>
  <c r="M1026" i="4" s="1"/>
  <c r="L1027" i="4"/>
  <c r="M1027" i="4" s="1"/>
  <c r="L1028" i="4"/>
  <c r="M1028" i="4" s="1"/>
  <c r="L1029" i="4"/>
  <c r="M1029" i="4" s="1"/>
  <c r="L1018" i="4"/>
  <c r="M1018" i="4" s="1"/>
  <c r="L1016" i="4"/>
  <c r="M1016" i="4" s="1"/>
  <c r="L1017" i="4"/>
  <c r="M1017" i="4" s="1"/>
  <c r="L1054" i="4"/>
  <c r="M1054" i="4" s="1"/>
  <c r="L1053" i="4"/>
  <c r="M1053" i="4" s="1"/>
  <c r="L1045" i="4"/>
  <c r="M1045" i="4" s="1"/>
  <c r="L1047" i="4"/>
  <c r="M1047" i="4" s="1"/>
  <c r="L1048" i="4"/>
  <c r="M1048" i="4" s="1"/>
  <c r="L1050" i="4"/>
  <c r="M1050" i="4" s="1"/>
  <c r="L1051" i="4"/>
  <c r="M1051" i="4" s="1"/>
  <c r="L1052" i="4"/>
  <c r="M1052" i="4" s="1"/>
  <c r="L1035" i="4"/>
  <c r="M1035" i="4" s="1"/>
  <c r="L1033" i="4"/>
  <c r="M1033" i="4" s="1"/>
  <c r="L1036" i="4"/>
  <c r="M1036" i="4" s="1"/>
  <c r="L1041" i="4"/>
  <c r="M1041" i="4" s="1"/>
  <c r="L3247" i="4"/>
  <c r="M3247" i="4" s="1"/>
  <c r="L3267" i="4"/>
  <c r="M3267" i="4" s="1"/>
  <c r="L3264" i="4"/>
  <c r="M3264" i="4" s="1"/>
  <c r="L3265" i="4"/>
  <c r="M3265" i="4" s="1"/>
  <c r="L3266" i="4"/>
  <c r="M3266" i="4" s="1"/>
  <c r="L3242" i="4"/>
  <c r="M3242" i="4" s="1"/>
  <c r="L3246" i="4"/>
  <c r="M3246" i="4" s="1"/>
  <c r="L3240" i="4"/>
  <c r="M3240" i="4" s="1"/>
  <c r="L3241" i="4"/>
  <c r="M3241" i="4" s="1"/>
  <c r="L3243" i="4"/>
  <c r="M3243" i="4" s="1"/>
  <c r="L3244" i="4"/>
  <c r="M3244" i="4" s="1"/>
  <c r="L3245" i="4"/>
  <c r="M3245" i="4" s="1"/>
  <c r="L3261" i="4"/>
  <c r="M3261" i="4" s="1"/>
  <c r="L3260" i="4"/>
  <c r="M3260" i="4" s="1"/>
  <c r="L3239" i="4"/>
  <c r="M3239" i="4" s="1"/>
  <c r="L3259" i="4"/>
  <c r="M3259" i="4" s="1"/>
  <c r="L3274" i="4"/>
  <c r="M3274" i="4" s="1"/>
  <c r="L3275" i="4"/>
  <c r="M3275" i="4" s="1"/>
  <c r="L3276" i="4"/>
  <c r="M3276" i="4" s="1"/>
  <c r="L3277" i="4"/>
  <c r="M3277" i="4" s="1"/>
  <c r="L3258" i="4"/>
  <c r="M3258" i="4" s="1"/>
  <c r="L3273" i="4"/>
  <c r="M3273" i="4" s="1"/>
  <c r="L3255" i="4"/>
  <c r="M3255" i="4" s="1"/>
  <c r="L3256" i="4"/>
  <c r="M3256" i="4" s="1"/>
  <c r="L3257" i="4"/>
  <c r="M3257" i="4" s="1"/>
  <c r="L3272" i="4"/>
  <c r="M3272" i="4" s="1"/>
  <c r="L3250" i="4"/>
  <c r="M3250" i="4" s="1"/>
  <c r="L3252" i="4"/>
  <c r="M3252" i="4" s="1"/>
  <c r="L3254" i="4"/>
  <c r="M3254" i="4" s="1"/>
  <c r="L3271" i="4"/>
  <c r="M3271" i="4" s="1"/>
  <c r="L3249" i="4"/>
  <c r="M3249" i="4" s="1"/>
  <c r="L3251" i="4"/>
  <c r="M3251" i="4" s="1"/>
  <c r="L3253" i="4"/>
  <c r="M3253" i="4" s="1"/>
  <c r="L3270" i="4"/>
  <c r="M3270" i="4" s="1"/>
  <c r="L3269" i="4"/>
  <c r="M3269" i="4" s="1"/>
  <c r="L3268" i="4"/>
  <c r="M3268" i="4" s="1"/>
  <c r="L3263" i="4"/>
  <c r="M3263" i="4" s="1"/>
  <c r="L3262" i="4"/>
  <c r="M3262" i="4" s="1"/>
  <c r="L3248" i="4"/>
  <c r="M3248" i="4" s="1"/>
  <c r="J3222" i="4"/>
  <c r="K3222" i="4" s="1"/>
  <c r="J3217" i="4"/>
  <c r="K3217" i="4" s="1"/>
  <c r="J3218" i="4"/>
  <c r="K3218" i="4" s="1"/>
  <c r="J3219" i="4"/>
  <c r="K3219" i="4" s="1"/>
  <c r="J3220" i="4"/>
  <c r="K3220" i="4" s="1"/>
  <c r="J3221" i="4"/>
  <c r="K3221" i="4" s="1"/>
  <c r="J3216" i="4"/>
  <c r="K3216" i="4" s="1"/>
  <c r="J3213" i="4"/>
  <c r="K3213" i="4" s="1"/>
  <c r="J3214" i="4"/>
  <c r="K3214" i="4" s="1"/>
  <c r="J3215" i="4"/>
  <c r="K3215" i="4" s="1"/>
  <c r="J3237" i="4"/>
  <c r="K3237" i="4" s="1"/>
  <c r="J3238" i="4"/>
  <c r="K3238" i="4" s="1"/>
  <c r="J3211" i="4"/>
  <c r="K3211" i="4" s="1"/>
  <c r="J3212" i="4"/>
  <c r="K3212" i="4" s="1"/>
  <c r="J3235" i="4"/>
  <c r="K3235" i="4" s="1"/>
  <c r="J3236" i="4"/>
  <c r="K3236" i="4" s="1"/>
  <c r="J3210" i="4"/>
  <c r="K3210" i="4" s="1"/>
  <c r="J3234" i="4"/>
  <c r="K3234" i="4" s="1"/>
  <c r="J3208" i="4"/>
  <c r="K3208" i="4" s="1"/>
  <c r="J3209" i="4"/>
  <c r="K3209" i="4" s="1"/>
  <c r="J3229" i="4"/>
  <c r="K3229" i="4" s="1"/>
  <c r="J3230" i="4"/>
  <c r="K3230" i="4" s="1"/>
  <c r="J3231" i="4"/>
  <c r="K3231" i="4" s="1"/>
  <c r="J3232" i="4"/>
  <c r="K3232" i="4" s="1"/>
  <c r="J3233" i="4"/>
  <c r="K3233" i="4" s="1"/>
  <c r="J3201" i="4"/>
  <c r="K3201" i="4" s="1"/>
  <c r="J3202" i="4"/>
  <c r="K3202" i="4" s="1"/>
  <c r="J3203" i="4"/>
  <c r="K3203" i="4" s="1"/>
  <c r="J3204" i="4"/>
  <c r="K3204" i="4" s="1"/>
  <c r="J3206" i="4"/>
  <c r="K3206" i="4" s="1"/>
  <c r="J3228" i="4"/>
  <c r="K3228" i="4" s="1"/>
  <c r="J3205" i="4"/>
  <c r="K3205" i="4" s="1"/>
  <c r="J3207" i="4"/>
  <c r="K3207" i="4" s="1"/>
  <c r="J3225" i="4"/>
  <c r="K3225" i="4" s="1"/>
  <c r="J3226" i="4"/>
  <c r="K3226" i="4" s="1"/>
  <c r="J3227" i="4"/>
  <c r="K3227" i="4" s="1"/>
  <c r="J3200" i="4"/>
  <c r="K3200" i="4" s="1"/>
  <c r="J3224" i="4"/>
  <c r="K3224" i="4" s="1"/>
  <c r="J3223" i="4"/>
  <c r="K3223" i="4" s="1"/>
  <c r="L403" i="4"/>
  <c r="M403" i="4" s="1"/>
  <c r="L404" i="4"/>
  <c r="M404" i="4" s="1"/>
  <c r="L409" i="4"/>
  <c r="M409" i="4" s="1"/>
  <c r="L410" i="4"/>
  <c r="M410" i="4" s="1"/>
  <c r="L411" i="4"/>
  <c r="M411" i="4" s="1"/>
  <c r="L412" i="4"/>
  <c r="M412" i="4" s="1"/>
  <c r="L394" i="4"/>
  <c r="M394" i="4" s="1"/>
  <c r="L429" i="4"/>
  <c r="M429" i="4" s="1"/>
  <c r="L418" i="4"/>
  <c r="M418" i="4" s="1"/>
  <c r="L417" i="4"/>
  <c r="M417" i="4" s="1"/>
  <c r="L419" i="4"/>
  <c r="M419" i="4" s="1"/>
  <c r="L420" i="4"/>
  <c r="M420" i="4" s="1"/>
  <c r="L425" i="4"/>
  <c r="M425" i="4" s="1"/>
  <c r="L426" i="4"/>
  <c r="M426" i="4" s="1"/>
  <c r="L402" i="4"/>
  <c r="M402" i="4" s="1"/>
  <c r="L428" i="4"/>
  <c r="M428" i="4" s="1"/>
  <c r="L423" i="4"/>
  <c r="M423" i="4" s="1"/>
  <c r="L401" i="4"/>
  <c r="M401" i="4" s="1"/>
  <c r="L427" i="4"/>
  <c r="M427" i="4" s="1"/>
  <c r="L393" i="4"/>
  <c r="M393" i="4" s="1"/>
  <c r="L422" i="4"/>
  <c r="M422" i="4" s="1"/>
  <c r="L400" i="4"/>
  <c r="M400" i="4" s="1"/>
  <c r="L406" i="4"/>
  <c r="M406" i="4" s="1"/>
  <c r="L408" i="4"/>
  <c r="M408" i="4" s="1"/>
  <c r="L416" i="4"/>
  <c r="M416" i="4" s="1"/>
  <c r="L407" i="4"/>
  <c r="M407" i="4" s="1"/>
  <c r="L421" i="4"/>
  <c r="M421" i="4" s="1"/>
  <c r="L392" i="4"/>
  <c r="M392" i="4" s="1"/>
  <c r="L398" i="4"/>
  <c r="M398" i="4" s="1"/>
  <c r="L399" i="4"/>
  <c r="M399" i="4" s="1"/>
  <c r="L405" i="4"/>
  <c r="M405" i="4" s="1"/>
  <c r="L415" i="4"/>
  <c r="M415" i="4" s="1"/>
  <c r="L397" i="4"/>
  <c r="M397" i="4" s="1"/>
  <c r="L396" i="4"/>
  <c r="M396" i="4" s="1"/>
  <c r="L413" i="4"/>
  <c r="M413" i="4" s="1"/>
  <c r="L414" i="4"/>
  <c r="M414" i="4" s="1"/>
  <c r="L430" i="4"/>
  <c r="M430" i="4" s="1"/>
  <c r="L395" i="4"/>
  <c r="M395" i="4" s="1"/>
  <c r="L424" i="4"/>
  <c r="M424" i="4" s="1"/>
  <c r="J2188" i="4"/>
  <c r="K2188" i="4" s="1"/>
  <c r="J2200" i="4"/>
  <c r="K2200" i="4" s="1"/>
  <c r="J2224" i="4"/>
  <c r="K2224" i="4" s="1"/>
  <c r="J2199" i="4"/>
  <c r="K2199" i="4" s="1"/>
  <c r="J2223" i="4"/>
  <c r="K2223" i="4" s="1"/>
  <c r="J2197" i="4"/>
  <c r="K2197" i="4" s="1"/>
  <c r="J2198" i="4"/>
  <c r="K2198" i="4" s="1"/>
  <c r="J2221" i="4"/>
  <c r="K2221" i="4" s="1"/>
  <c r="J2222" i="4"/>
  <c r="K2222" i="4" s="1"/>
  <c r="J2192" i="4"/>
  <c r="K2192" i="4" s="1"/>
  <c r="J2194" i="4"/>
  <c r="K2194" i="4" s="1"/>
  <c r="J2195" i="4"/>
  <c r="K2195" i="4" s="1"/>
  <c r="J2196" i="4"/>
  <c r="K2196" i="4" s="1"/>
  <c r="J2216" i="4"/>
  <c r="K2216" i="4" s="1"/>
  <c r="J2218" i="4"/>
  <c r="K2218" i="4" s="1"/>
  <c r="J2219" i="4"/>
  <c r="K2219" i="4" s="1"/>
  <c r="J2220" i="4"/>
  <c r="K2220" i="4" s="1"/>
  <c r="J2190" i="4"/>
  <c r="K2190" i="4" s="1"/>
  <c r="J2191" i="4"/>
  <c r="K2191" i="4" s="1"/>
  <c r="J2193" i="4"/>
  <c r="K2193" i="4" s="1"/>
  <c r="J2213" i="4"/>
  <c r="K2213" i="4" s="1"/>
  <c r="J2214" i="4"/>
  <c r="K2214" i="4" s="1"/>
  <c r="J2215" i="4"/>
  <c r="K2215" i="4" s="1"/>
  <c r="J2217" i="4"/>
  <c r="K2217" i="4" s="1"/>
  <c r="J2189" i="4"/>
  <c r="K2189" i="4" s="1"/>
  <c r="J2212" i="4"/>
  <c r="K2212" i="4" s="1"/>
  <c r="J2211" i="4"/>
  <c r="K2211" i="4" s="1"/>
  <c r="J2209" i="4"/>
  <c r="K2209" i="4" s="1"/>
  <c r="J2210" i="4"/>
  <c r="K2210" i="4" s="1"/>
  <c r="J2187" i="4"/>
  <c r="K2187" i="4" s="1"/>
  <c r="J2204" i="4"/>
  <c r="K2204" i="4" s="1"/>
  <c r="J2206" i="4"/>
  <c r="K2206" i="4" s="1"/>
  <c r="J2207" i="4"/>
  <c r="K2207" i="4" s="1"/>
  <c r="J2208" i="4"/>
  <c r="K2208" i="4" s="1"/>
  <c r="J2201" i="4"/>
  <c r="K2201" i="4" s="1"/>
  <c r="J2202" i="4"/>
  <c r="K2202" i="4" s="1"/>
  <c r="J2203" i="4"/>
  <c r="K2203" i="4" s="1"/>
  <c r="J2205" i="4"/>
  <c r="K2205" i="4" s="1"/>
  <c r="J2186" i="4"/>
  <c r="K2186" i="4" s="1"/>
  <c r="J1704" i="4"/>
  <c r="K1704" i="4" s="1"/>
  <c r="J1705" i="4"/>
  <c r="K1705" i="4" s="1"/>
  <c r="J1702" i="4"/>
  <c r="K1702" i="4" s="1"/>
  <c r="J1701" i="4"/>
  <c r="K1701" i="4" s="1"/>
  <c r="J1703" i="4"/>
  <c r="K1703" i="4" s="1"/>
  <c r="J1715" i="4"/>
  <c r="K1715" i="4" s="1"/>
  <c r="J1716" i="4"/>
  <c r="K1716" i="4" s="1"/>
  <c r="J1717" i="4"/>
  <c r="K1717" i="4" s="1"/>
  <c r="J1698" i="4"/>
  <c r="K1698" i="4" s="1"/>
  <c r="J1699" i="4"/>
  <c r="K1699" i="4" s="1"/>
  <c r="J1700" i="4"/>
  <c r="K1700" i="4" s="1"/>
  <c r="J1713" i="4"/>
  <c r="K1713" i="4" s="1"/>
  <c r="J1714" i="4"/>
  <c r="K1714" i="4" s="1"/>
  <c r="J1694" i="4"/>
  <c r="K1694" i="4" s="1"/>
  <c r="J1695" i="4"/>
  <c r="K1695" i="4" s="1"/>
  <c r="J1696" i="4"/>
  <c r="K1696" i="4" s="1"/>
  <c r="J1697" i="4"/>
  <c r="K1697" i="4" s="1"/>
  <c r="J1711" i="4"/>
  <c r="K1711" i="4" s="1"/>
  <c r="J1712" i="4"/>
  <c r="K1712" i="4" s="1"/>
  <c r="J1692" i="4"/>
  <c r="K1692" i="4" s="1"/>
  <c r="J1693" i="4"/>
  <c r="K1693" i="4" s="1"/>
  <c r="J1684" i="4"/>
  <c r="K1684" i="4" s="1"/>
  <c r="J1685" i="4"/>
  <c r="K1685" i="4" s="1"/>
  <c r="J1686" i="4"/>
  <c r="K1686" i="4" s="1"/>
  <c r="J1687" i="4"/>
  <c r="K1687" i="4" s="1"/>
  <c r="J1689" i="4"/>
  <c r="K1689" i="4" s="1"/>
  <c r="J1690" i="4"/>
  <c r="K1690" i="4" s="1"/>
  <c r="J1691" i="4"/>
  <c r="K1691" i="4" s="1"/>
  <c r="J1710" i="4"/>
  <c r="K1710" i="4" s="1"/>
  <c r="J1680" i="4"/>
  <c r="K1680" i="4" s="1"/>
  <c r="J1681" i="4"/>
  <c r="K1681" i="4" s="1"/>
  <c r="J1682" i="4"/>
  <c r="K1682" i="4" s="1"/>
  <c r="J1683" i="4"/>
  <c r="K1683" i="4" s="1"/>
  <c r="J1688" i="4"/>
  <c r="K1688" i="4" s="1"/>
  <c r="J1709" i="4"/>
  <c r="K1709" i="4" s="1"/>
  <c r="J1679" i="4"/>
  <c r="K1679" i="4" s="1"/>
  <c r="J1708" i="4"/>
  <c r="K1708" i="4" s="1"/>
  <c r="J1706" i="4"/>
  <c r="K1706" i="4" s="1"/>
  <c r="J1707" i="4"/>
  <c r="K1707" i="4" s="1"/>
  <c r="L201" i="4"/>
  <c r="M201" i="4" s="1"/>
  <c r="L202" i="4"/>
  <c r="M202" i="4" s="1"/>
  <c r="L225" i="4"/>
  <c r="M225" i="4" s="1"/>
  <c r="L226" i="4"/>
  <c r="M226" i="4" s="1"/>
  <c r="L199" i="4"/>
  <c r="M199" i="4" s="1"/>
  <c r="L200" i="4"/>
  <c r="M200" i="4" s="1"/>
  <c r="L223" i="4"/>
  <c r="M223" i="4" s="1"/>
  <c r="L224" i="4"/>
  <c r="M224" i="4" s="1"/>
  <c r="L197" i="4"/>
  <c r="M197" i="4" s="1"/>
  <c r="L198" i="4"/>
  <c r="M198" i="4" s="1"/>
  <c r="L221" i="4"/>
  <c r="M221" i="4" s="1"/>
  <c r="L222" i="4"/>
  <c r="M222" i="4" s="1"/>
  <c r="L213" i="4"/>
  <c r="M213" i="4" s="1"/>
  <c r="L214" i="4"/>
  <c r="M214" i="4" s="1"/>
  <c r="L211" i="4"/>
  <c r="M211" i="4" s="1"/>
  <c r="L212" i="4"/>
  <c r="M212" i="4" s="1"/>
  <c r="L235" i="4"/>
  <c r="M235" i="4" s="1"/>
  <c r="L217" i="4"/>
  <c r="M217" i="4" s="1"/>
  <c r="L227" i="4"/>
  <c r="M227" i="4" s="1"/>
  <c r="L228" i="4"/>
  <c r="M228" i="4" s="1"/>
  <c r="L210" i="4"/>
  <c r="M210" i="4" s="1"/>
  <c r="L216" i="4"/>
  <c r="M216" i="4" s="1"/>
  <c r="L234" i="4"/>
  <c r="M234" i="4" s="1"/>
  <c r="L209" i="4"/>
  <c r="M209" i="4" s="1"/>
  <c r="L215" i="4"/>
  <c r="M215" i="4" s="1"/>
  <c r="L233" i="4"/>
  <c r="M233" i="4" s="1"/>
  <c r="L208" i="4"/>
  <c r="M208" i="4" s="1"/>
  <c r="L220" i="4"/>
  <c r="M220" i="4" s="1"/>
  <c r="L232" i="4"/>
  <c r="M232" i="4" s="1"/>
  <c r="L207" i="4"/>
  <c r="M207" i="4" s="1"/>
  <c r="L206" i="4"/>
  <c r="M206" i="4" s="1"/>
  <c r="L219" i="4"/>
  <c r="M219" i="4" s="1"/>
  <c r="L231" i="4"/>
  <c r="M231" i="4" s="1"/>
  <c r="L218" i="4"/>
  <c r="M218" i="4" s="1"/>
  <c r="L229" i="4"/>
  <c r="M229" i="4" s="1"/>
  <c r="L203" i="4"/>
  <c r="M203" i="4" s="1"/>
  <c r="L204" i="4"/>
  <c r="M204" i="4" s="1"/>
  <c r="L205" i="4"/>
  <c r="M205" i="4" s="1"/>
  <c r="L230" i="4"/>
  <c r="M230" i="4" s="1"/>
  <c r="J3403" i="4"/>
  <c r="K3403" i="4" s="1"/>
  <c r="J3404" i="4"/>
  <c r="K3404" i="4" s="1"/>
  <c r="J3425" i="4"/>
  <c r="K3425" i="4" s="1"/>
  <c r="J3426" i="4"/>
  <c r="K3426" i="4" s="1"/>
  <c r="J3401" i="4"/>
  <c r="K3401" i="4" s="1"/>
  <c r="J3402" i="4"/>
  <c r="K3402" i="4" s="1"/>
  <c r="J3419" i="4"/>
  <c r="K3419" i="4" s="1"/>
  <c r="J3420" i="4"/>
  <c r="K3420" i="4" s="1"/>
  <c r="J3422" i="4"/>
  <c r="K3422" i="4" s="1"/>
  <c r="J3423" i="4"/>
  <c r="K3423" i="4" s="1"/>
  <c r="J3424" i="4"/>
  <c r="K3424" i="4" s="1"/>
  <c r="J3395" i="4"/>
  <c r="K3395" i="4" s="1"/>
  <c r="J3396" i="4"/>
  <c r="K3396" i="4" s="1"/>
  <c r="J3398" i="4"/>
  <c r="K3398" i="4" s="1"/>
  <c r="J3399" i="4"/>
  <c r="K3399" i="4" s="1"/>
  <c r="J3400" i="4"/>
  <c r="K3400" i="4" s="1"/>
  <c r="J3417" i="4"/>
  <c r="K3417" i="4" s="1"/>
  <c r="J3418" i="4"/>
  <c r="K3418" i="4" s="1"/>
  <c r="J3421" i="4"/>
  <c r="K3421" i="4" s="1"/>
  <c r="J3397" i="4"/>
  <c r="K3397" i="4" s="1"/>
  <c r="J3415" i="4"/>
  <c r="K3415" i="4" s="1"/>
  <c r="J3414" i="4"/>
  <c r="K3414" i="4" s="1"/>
  <c r="J3416" i="4"/>
  <c r="K3416" i="4" s="1"/>
  <c r="J3411" i="4"/>
  <c r="K3411" i="4" s="1"/>
  <c r="J3412" i="4"/>
  <c r="K3412" i="4" s="1"/>
  <c r="J3413" i="4"/>
  <c r="K3413" i="4" s="1"/>
  <c r="J3410" i="4"/>
  <c r="K3410" i="4" s="1"/>
  <c r="J3433" i="4"/>
  <c r="K3433" i="4" s="1"/>
  <c r="J3409" i="4"/>
  <c r="K3409" i="4" s="1"/>
  <c r="J3432" i="4"/>
  <c r="K3432" i="4" s="1"/>
  <c r="J3408" i="4"/>
  <c r="K3408" i="4" s="1"/>
  <c r="J3431" i="4"/>
  <c r="K3431" i="4" s="1"/>
  <c r="J3407" i="4"/>
  <c r="K3407" i="4" s="1"/>
  <c r="J3429" i="4"/>
  <c r="K3429" i="4" s="1"/>
  <c r="J3430" i="4"/>
  <c r="K3430" i="4" s="1"/>
  <c r="J3405" i="4"/>
  <c r="K3405" i="4" s="1"/>
  <c r="J3406" i="4"/>
  <c r="K3406" i="4" s="1"/>
  <c r="J3427" i="4"/>
  <c r="K3427" i="4" s="1"/>
  <c r="J3428" i="4"/>
  <c r="K3428" i="4" s="1"/>
  <c r="L2549" i="4"/>
  <c r="M2549" i="4" s="1"/>
  <c r="L2560" i="4"/>
  <c r="M2560" i="4" s="1"/>
  <c r="L2561" i="4"/>
  <c r="M2561" i="4" s="1"/>
  <c r="L2562" i="4"/>
  <c r="M2562" i="4" s="1"/>
  <c r="L2547" i="4"/>
  <c r="M2547" i="4" s="1"/>
  <c r="L2548" i="4"/>
  <c r="M2548" i="4" s="1"/>
  <c r="L2559" i="4"/>
  <c r="M2559" i="4" s="1"/>
  <c r="L2545" i="4"/>
  <c r="M2545" i="4" s="1"/>
  <c r="L2546" i="4"/>
  <c r="M2546" i="4" s="1"/>
  <c r="L2557" i="4"/>
  <c r="M2557" i="4" s="1"/>
  <c r="L2558" i="4"/>
  <c r="M2558" i="4" s="1"/>
  <c r="L2543" i="4"/>
  <c r="M2543" i="4" s="1"/>
  <c r="L2544" i="4"/>
  <c r="M2544" i="4" s="1"/>
  <c r="L2575" i="4"/>
  <c r="M2575" i="4" s="1"/>
  <c r="L2540" i="4"/>
  <c r="M2540" i="4" s="1"/>
  <c r="L2541" i="4"/>
  <c r="M2541" i="4" s="1"/>
  <c r="L2542" i="4"/>
  <c r="M2542" i="4" s="1"/>
  <c r="L2555" i="4"/>
  <c r="M2555" i="4" s="1"/>
  <c r="L2556" i="4"/>
  <c r="M2556" i="4" s="1"/>
  <c r="L2573" i="4"/>
  <c r="M2573" i="4" s="1"/>
  <c r="L2574" i="4"/>
  <c r="M2574" i="4" s="1"/>
  <c r="L2539" i="4"/>
  <c r="M2539" i="4" s="1"/>
  <c r="L2554" i="4"/>
  <c r="M2554" i="4" s="1"/>
  <c r="L2572" i="4"/>
  <c r="M2572" i="4" s="1"/>
  <c r="L2538" i="4"/>
  <c r="M2538" i="4" s="1"/>
  <c r="L2553" i="4"/>
  <c r="M2553" i="4" s="1"/>
  <c r="L2571" i="4"/>
  <c r="M2571" i="4" s="1"/>
  <c r="L2537" i="4"/>
  <c r="M2537" i="4" s="1"/>
  <c r="L2552" i="4"/>
  <c r="M2552" i="4" s="1"/>
  <c r="L2569" i="4"/>
  <c r="M2569" i="4" s="1"/>
  <c r="L2570" i="4"/>
  <c r="M2570" i="4" s="1"/>
  <c r="L2567" i="4"/>
  <c r="M2567" i="4" s="1"/>
  <c r="L2568" i="4"/>
  <c r="M2568" i="4" s="1"/>
  <c r="L2551" i="4"/>
  <c r="M2551" i="4" s="1"/>
  <c r="L2566" i="4"/>
  <c r="M2566" i="4" s="1"/>
  <c r="L2564" i="4"/>
  <c r="M2564" i="4" s="1"/>
  <c r="L2565" i="4"/>
  <c r="M2565" i="4" s="1"/>
  <c r="L2550" i="4"/>
  <c r="M2550" i="4" s="1"/>
  <c r="L2563" i="4"/>
  <c r="M2563" i="4" s="1"/>
  <c r="J981" i="4"/>
  <c r="K981" i="4" s="1"/>
  <c r="J1011" i="4"/>
  <c r="K1011" i="4" s="1"/>
  <c r="J1008" i="4"/>
  <c r="K1008" i="4" s="1"/>
  <c r="J1009" i="4"/>
  <c r="K1009" i="4" s="1"/>
  <c r="J1010" i="4"/>
  <c r="K1010" i="4" s="1"/>
  <c r="J1012" i="4"/>
  <c r="K1012" i="4" s="1"/>
  <c r="J1013" i="4"/>
  <c r="K1013" i="4" s="1"/>
  <c r="J1014" i="4"/>
  <c r="K1014" i="4" s="1"/>
  <c r="J1015" i="4"/>
  <c r="K1015" i="4" s="1"/>
  <c r="J999" i="4"/>
  <c r="K999" i="4" s="1"/>
  <c r="J1006" i="4"/>
  <c r="K1006" i="4" s="1"/>
  <c r="J1007" i="4"/>
  <c r="K1007" i="4" s="1"/>
  <c r="J996" i="4"/>
  <c r="K996" i="4" s="1"/>
  <c r="J997" i="4"/>
  <c r="K997" i="4" s="1"/>
  <c r="J998" i="4"/>
  <c r="K998" i="4" s="1"/>
  <c r="J1000" i="4"/>
  <c r="K1000" i="4" s="1"/>
  <c r="J1001" i="4"/>
  <c r="K1001" i="4" s="1"/>
  <c r="J1002" i="4"/>
  <c r="K1002" i="4" s="1"/>
  <c r="J1003" i="4"/>
  <c r="K1003" i="4" s="1"/>
  <c r="J1004" i="4"/>
  <c r="K1004" i="4" s="1"/>
  <c r="J987" i="4"/>
  <c r="K987" i="4" s="1"/>
  <c r="J994" i="4"/>
  <c r="K994" i="4" s="1"/>
  <c r="J995" i="4"/>
  <c r="K995" i="4" s="1"/>
  <c r="J1005" i="4"/>
  <c r="K1005" i="4" s="1"/>
  <c r="J984" i="4"/>
  <c r="K984" i="4" s="1"/>
  <c r="J985" i="4"/>
  <c r="K985" i="4" s="1"/>
  <c r="J986" i="4"/>
  <c r="K986" i="4" s="1"/>
  <c r="J988" i="4"/>
  <c r="K988" i="4" s="1"/>
  <c r="J989" i="4"/>
  <c r="K989" i="4" s="1"/>
  <c r="J990" i="4"/>
  <c r="K990" i="4" s="1"/>
  <c r="J991" i="4"/>
  <c r="K991" i="4" s="1"/>
  <c r="J992" i="4"/>
  <c r="K992" i="4" s="1"/>
  <c r="J982" i="4"/>
  <c r="K982" i="4" s="1"/>
  <c r="J983" i="4"/>
  <c r="K983" i="4" s="1"/>
  <c r="J993" i="4"/>
  <c r="K993" i="4" s="1"/>
  <c r="J977" i="4"/>
  <c r="K977" i="4" s="1"/>
  <c r="J978" i="4"/>
  <c r="K978" i="4" s="1"/>
  <c r="J979" i="4"/>
  <c r="K979" i="4" s="1"/>
  <c r="J980" i="4"/>
  <c r="K980" i="4" s="1"/>
  <c r="J2441" i="4"/>
  <c r="K2441" i="4" s="1"/>
  <c r="J2442" i="4"/>
  <c r="K2442" i="4" s="1"/>
  <c r="J2443" i="4"/>
  <c r="K2443" i="4" s="1"/>
  <c r="J2432" i="4"/>
  <c r="K2432" i="4" s="1"/>
  <c r="J2425" i="4"/>
  <c r="K2425" i="4" s="1"/>
  <c r="J2427" i="4"/>
  <c r="K2427" i="4" s="1"/>
  <c r="J2428" i="4"/>
  <c r="K2428" i="4" s="1"/>
  <c r="J2426" i="4"/>
  <c r="K2426" i="4" s="1"/>
  <c r="J2445" i="4"/>
  <c r="K2445" i="4" s="1"/>
  <c r="J2456" i="4"/>
  <c r="K2456" i="4" s="1"/>
  <c r="J2458" i="4"/>
  <c r="K2458" i="4" s="1"/>
  <c r="J2433" i="4"/>
  <c r="K2433" i="4" s="1"/>
  <c r="J2453" i="4"/>
  <c r="K2453" i="4" s="1"/>
  <c r="J2454" i="4"/>
  <c r="K2454" i="4" s="1"/>
  <c r="J2455" i="4"/>
  <c r="K2455" i="4" s="1"/>
  <c r="J2457" i="4"/>
  <c r="K2457" i="4" s="1"/>
  <c r="J2424" i="4"/>
  <c r="K2424" i="4" s="1"/>
  <c r="J2444" i="4"/>
  <c r="K2444" i="4" s="1"/>
  <c r="J2423" i="4"/>
  <c r="K2423" i="4" s="1"/>
  <c r="J2451" i="4"/>
  <c r="K2451" i="4" s="1"/>
  <c r="J2452" i="4"/>
  <c r="K2452" i="4" s="1"/>
  <c r="J2422" i="4"/>
  <c r="K2422" i="4" s="1"/>
  <c r="J2431" i="4"/>
  <c r="K2431" i="4" s="1"/>
  <c r="J2449" i="4"/>
  <c r="K2449" i="4" s="1"/>
  <c r="J2450" i="4"/>
  <c r="K2450" i="4" s="1"/>
  <c r="J2430" i="4"/>
  <c r="K2430" i="4" s="1"/>
  <c r="J2448" i="4"/>
  <c r="K2448" i="4" s="1"/>
  <c r="J2421" i="4"/>
  <c r="K2421" i="4" s="1"/>
  <c r="J2429" i="4"/>
  <c r="K2429" i="4" s="1"/>
  <c r="J2439" i="4"/>
  <c r="K2439" i="4" s="1"/>
  <c r="J2440" i="4"/>
  <c r="K2440" i="4" s="1"/>
  <c r="J2447" i="4"/>
  <c r="K2447" i="4" s="1"/>
  <c r="J2420" i="4"/>
  <c r="K2420" i="4" s="1"/>
  <c r="J2437" i="4"/>
  <c r="K2437" i="4" s="1"/>
  <c r="J2436" i="4"/>
  <c r="K2436" i="4" s="1"/>
  <c r="J2438" i="4"/>
  <c r="K2438" i="4" s="1"/>
  <c r="J2446" i="4"/>
  <c r="K2446" i="4" s="1"/>
  <c r="J2435" i="4"/>
  <c r="K2435" i="4" s="1"/>
  <c r="J2434" i="4"/>
  <c r="K2434" i="4" s="1"/>
  <c r="J1143" i="4"/>
  <c r="K1143" i="4" s="1"/>
  <c r="J1144" i="4"/>
  <c r="K1144" i="4" s="1"/>
  <c r="J1145" i="4"/>
  <c r="K1145" i="4" s="1"/>
  <c r="J1169" i="4"/>
  <c r="K1169" i="4" s="1"/>
  <c r="J1171" i="4"/>
  <c r="K1171" i="4" s="1"/>
  <c r="J1140" i="4"/>
  <c r="K1140" i="4" s="1"/>
  <c r="J1141" i="4"/>
  <c r="K1141" i="4" s="1"/>
  <c r="J1142" i="4"/>
  <c r="K1142" i="4" s="1"/>
  <c r="J1166" i="4"/>
  <c r="K1166" i="4" s="1"/>
  <c r="J1167" i="4"/>
  <c r="K1167" i="4" s="1"/>
  <c r="J1168" i="4"/>
  <c r="K1168" i="4" s="1"/>
  <c r="J1138" i="4"/>
  <c r="K1138" i="4" s="1"/>
  <c r="J1139" i="4"/>
  <c r="K1139" i="4" s="1"/>
  <c r="J1164" i="4"/>
  <c r="K1164" i="4" s="1"/>
  <c r="J1165" i="4"/>
  <c r="K1165" i="4" s="1"/>
  <c r="J1136" i="4"/>
  <c r="K1136" i="4" s="1"/>
  <c r="J1163" i="4"/>
  <c r="K1163" i="4" s="1"/>
  <c r="J1134" i="4"/>
  <c r="K1134" i="4" s="1"/>
  <c r="J1135" i="4"/>
  <c r="K1135" i="4" s="1"/>
  <c r="J1137" i="4"/>
  <c r="K1137" i="4" s="1"/>
  <c r="J1162" i="4"/>
  <c r="K1162" i="4" s="1"/>
  <c r="J1133" i="4"/>
  <c r="K1133" i="4" s="1"/>
  <c r="J1161" i="4"/>
  <c r="K1161" i="4" s="1"/>
  <c r="J1158" i="4"/>
  <c r="K1158" i="4" s="1"/>
  <c r="J1159" i="4"/>
  <c r="K1159" i="4" s="1"/>
  <c r="J1160" i="4"/>
  <c r="K1160" i="4" s="1"/>
  <c r="J1155" i="4"/>
  <c r="K1155" i="4" s="1"/>
  <c r="J1156" i="4"/>
  <c r="K1156" i="4" s="1"/>
  <c r="J1157" i="4"/>
  <c r="K1157" i="4" s="1"/>
  <c r="J1152" i="4"/>
  <c r="K1152" i="4" s="1"/>
  <c r="J1153" i="4"/>
  <c r="K1153" i="4" s="1"/>
  <c r="J1154" i="4"/>
  <c r="K1154" i="4" s="1"/>
  <c r="J1150" i="4"/>
  <c r="K1150" i="4" s="1"/>
  <c r="J1151" i="4"/>
  <c r="K1151" i="4" s="1"/>
  <c r="J1148" i="4"/>
  <c r="K1148" i="4" s="1"/>
  <c r="J1146" i="4"/>
  <c r="K1146" i="4" s="1"/>
  <c r="J1147" i="4"/>
  <c r="K1147" i="4" s="1"/>
  <c r="J1149" i="4"/>
  <c r="K1149" i="4" s="1"/>
  <c r="J1170" i="4"/>
  <c r="K1170" i="4" s="1"/>
  <c r="J623" i="4"/>
  <c r="K623" i="4" s="1"/>
  <c r="J597" i="4"/>
  <c r="K597" i="4" s="1"/>
  <c r="J594" i="4"/>
  <c r="K594" i="4" s="1"/>
  <c r="J601" i="4"/>
  <c r="K601" i="4" s="1"/>
  <c r="J602" i="4"/>
  <c r="K602" i="4" s="1"/>
  <c r="J604" i="4"/>
  <c r="K604" i="4" s="1"/>
  <c r="J605" i="4"/>
  <c r="K605" i="4" s="1"/>
  <c r="J588" i="4"/>
  <c r="K588" i="4" s="1"/>
  <c r="J589" i="4"/>
  <c r="K589" i="4" s="1"/>
  <c r="J590" i="4"/>
  <c r="K590" i="4" s="1"/>
  <c r="J587" i="4"/>
  <c r="K587" i="4" s="1"/>
  <c r="J591" i="4"/>
  <c r="K591" i="4" s="1"/>
  <c r="J612" i="4"/>
  <c r="K612" i="4" s="1"/>
  <c r="J618" i="4"/>
  <c r="K618" i="4" s="1"/>
  <c r="J611" i="4"/>
  <c r="K611" i="4" s="1"/>
  <c r="J613" i="4"/>
  <c r="K613" i="4" s="1"/>
  <c r="J614" i="4"/>
  <c r="K614" i="4" s="1"/>
  <c r="J616" i="4"/>
  <c r="K616" i="4" s="1"/>
  <c r="J617" i="4"/>
  <c r="K617" i="4" s="1"/>
  <c r="J609" i="4"/>
  <c r="K609" i="4" s="1"/>
  <c r="J610" i="4"/>
  <c r="K610" i="4" s="1"/>
  <c r="J615" i="4"/>
  <c r="K615" i="4" s="1"/>
  <c r="J593" i="4"/>
  <c r="K593" i="4" s="1"/>
  <c r="J600" i="4"/>
  <c r="K600" i="4" s="1"/>
  <c r="J608" i="4"/>
  <c r="K608" i="4" s="1"/>
  <c r="J592" i="4"/>
  <c r="K592" i="4" s="1"/>
  <c r="J599" i="4"/>
  <c r="K599" i="4" s="1"/>
  <c r="J607" i="4"/>
  <c r="K607" i="4" s="1"/>
  <c r="J598" i="4"/>
  <c r="K598" i="4" s="1"/>
  <c r="J606" i="4"/>
  <c r="K606" i="4" s="1"/>
  <c r="J624" i="4"/>
  <c r="K624" i="4" s="1"/>
  <c r="J625" i="4"/>
  <c r="K625" i="4" s="1"/>
  <c r="J596" i="4"/>
  <c r="K596" i="4" s="1"/>
  <c r="J621" i="4"/>
  <c r="K621" i="4" s="1"/>
  <c r="J622" i="4"/>
  <c r="K622" i="4" s="1"/>
  <c r="J595" i="4"/>
  <c r="K595" i="4" s="1"/>
  <c r="J603" i="4"/>
  <c r="K603" i="4" s="1"/>
  <c r="J620" i="4"/>
  <c r="K620" i="4" s="1"/>
  <c r="J619" i="4"/>
  <c r="K619" i="4" s="1"/>
  <c r="L283" i="4"/>
  <c r="M283" i="4" s="1"/>
  <c r="L284" i="4"/>
  <c r="M284" i="4" s="1"/>
  <c r="L277" i="4"/>
  <c r="M277" i="4" s="1"/>
  <c r="L292" i="4"/>
  <c r="M292" i="4" s="1"/>
  <c r="L313" i="4"/>
  <c r="M313" i="4" s="1"/>
  <c r="L312" i="4"/>
  <c r="M312" i="4" s="1"/>
  <c r="L275" i="4"/>
  <c r="M275" i="4" s="1"/>
  <c r="L276" i="4"/>
  <c r="M276" i="4" s="1"/>
  <c r="L291" i="4"/>
  <c r="M291" i="4" s="1"/>
  <c r="L310" i="4"/>
  <c r="M310" i="4" s="1"/>
  <c r="L311" i="4"/>
  <c r="M311" i="4" s="1"/>
  <c r="L309" i="4"/>
  <c r="M309" i="4" s="1"/>
  <c r="L282" i="4"/>
  <c r="M282" i="4" s="1"/>
  <c r="L290" i="4"/>
  <c r="M290" i="4" s="1"/>
  <c r="L307" i="4"/>
  <c r="M307" i="4" s="1"/>
  <c r="L305" i="4"/>
  <c r="M305" i="4" s="1"/>
  <c r="L306" i="4"/>
  <c r="M306" i="4" s="1"/>
  <c r="L308" i="4"/>
  <c r="M308" i="4" s="1"/>
  <c r="L281" i="4"/>
  <c r="M281" i="4" s="1"/>
  <c r="L289" i="4"/>
  <c r="M289" i="4" s="1"/>
  <c r="L303" i="4"/>
  <c r="M303" i="4" s="1"/>
  <c r="L304" i="4"/>
  <c r="M304" i="4" s="1"/>
  <c r="L288" i="4"/>
  <c r="M288" i="4" s="1"/>
  <c r="L301" i="4"/>
  <c r="M301" i="4" s="1"/>
  <c r="L302" i="4"/>
  <c r="M302" i="4" s="1"/>
  <c r="L280" i="4"/>
  <c r="M280" i="4" s="1"/>
  <c r="L287" i="4"/>
  <c r="M287" i="4" s="1"/>
  <c r="L299" i="4"/>
  <c r="M299" i="4" s="1"/>
  <c r="L300" i="4"/>
  <c r="M300" i="4" s="1"/>
  <c r="L279" i="4"/>
  <c r="M279" i="4" s="1"/>
  <c r="L285" i="4"/>
  <c r="M285" i="4" s="1"/>
  <c r="L286" i="4"/>
  <c r="M286" i="4" s="1"/>
  <c r="L295" i="4"/>
  <c r="M295" i="4" s="1"/>
  <c r="L296" i="4"/>
  <c r="M296" i="4" s="1"/>
  <c r="L278" i="4"/>
  <c r="M278" i="4" s="1"/>
  <c r="L293" i="4"/>
  <c r="M293" i="4" s="1"/>
  <c r="L294" i="4"/>
  <c r="M294" i="4" s="1"/>
  <c r="L298" i="4"/>
  <c r="M298" i="4" s="1"/>
  <c r="L297" i="4"/>
  <c r="M297" i="4" s="1"/>
  <c r="J441" i="4"/>
  <c r="K441" i="4" s="1"/>
  <c r="J442" i="4"/>
  <c r="K442" i="4" s="1"/>
  <c r="J443" i="4"/>
  <c r="K443" i="4" s="1"/>
  <c r="J444" i="4"/>
  <c r="K444" i="4" s="1"/>
  <c r="J450" i="4"/>
  <c r="K450" i="4" s="1"/>
  <c r="J445" i="4"/>
  <c r="K445" i="4" s="1"/>
  <c r="J446" i="4"/>
  <c r="K446" i="4" s="1"/>
  <c r="J448" i="4"/>
  <c r="K448" i="4" s="1"/>
  <c r="J449" i="4"/>
  <c r="K449" i="4" s="1"/>
  <c r="J435" i="4"/>
  <c r="K435" i="4" s="1"/>
  <c r="J465" i="4"/>
  <c r="K465" i="4" s="1"/>
  <c r="J466" i="4"/>
  <c r="K466" i="4" s="1"/>
  <c r="J467" i="4"/>
  <c r="K467" i="4" s="1"/>
  <c r="J468" i="4"/>
  <c r="K468" i="4" s="1"/>
  <c r="J469" i="4"/>
  <c r="K469" i="4" s="1"/>
  <c r="J463" i="4"/>
  <c r="K463" i="4" s="1"/>
  <c r="J464" i="4"/>
  <c r="K464" i="4" s="1"/>
  <c r="J462" i="4"/>
  <c r="K462" i="4" s="1"/>
  <c r="J437" i="4"/>
  <c r="K437" i="4" s="1"/>
  <c r="J436" i="4"/>
  <c r="K436" i="4" s="1"/>
  <c r="J459" i="4"/>
  <c r="K459" i="4" s="1"/>
  <c r="J458" i="4"/>
  <c r="K458" i="4" s="1"/>
  <c r="J456" i="4"/>
  <c r="K456" i="4" s="1"/>
  <c r="J457" i="4"/>
  <c r="K457" i="4" s="1"/>
  <c r="J434" i="4"/>
  <c r="K434" i="4" s="1"/>
  <c r="J454" i="4"/>
  <c r="K454" i="4" s="1"/>
  <c r="J455" i="4"/>
  <c r="K455" i="4" s="1"/>
  <c r="J432" i="4"/>
  <c r="K432" i="4" s="1"/>
  <c r="J433" i="4"/>
  <c r="K433" i="4" s="1"/>
  <c r="J453" i="4"/>
  <c r="K453" i="4" s="1"/>
  <c r="J431" i="4"/>
  <c r="K431" i="4" s="1"/>
  <c r="J447" i="4"/>
  <c r="K447" i="4" s="1"/>
  <c r="J439" i="4"/>
  <c r="K439" i="4" s="1"/>
  <c r="J440" i="4"/>
  <c r="K440" i="4" s="1"/>
  <c r="J452" i="4"/>
  <c r="K452" i="4" s="1"/>
  <c r="J438" i="4"/>
  <c r="K438" i="4" s="1"/>
  <c r="J461" i="4"/>
  <c r="K461" i="4" s="1"/>
  <c r="J451" i="4"/>
  <c r="K451" i="4" s="1"/>
  <c r="J460" i="4"/>
  <c r="K460" i="4" s="1"/>
  <c r="L2461" i="4"/>
  <c r="M2461" i="4" s="1"/>
  <c r="L2462" i="4"/>
  <c r="M2462" i="4" s="1"/>
  <c r="L2487" i="4"/>
  <c r="M2487" i="4" s="1"/>
  <c r="L2459" i="4"/>
  <c r="M2459" i="4" s="1"/>
  <c r="L2460" i="4"/>
  <c r="M2460" i="4" s="1"/>
  <c r="L2485" i="4"/>
  <c r="M2485" i="4" s="1"/>
  <c r="L2486" i="4"/>
  <c r="M2486" i="4" s="1"/>
  <c r="L2483" i="4"/>
  <c r="M2483" i="4" s="1"/>
  <c r="L2484" i="4"/>
  <c r="M2484" i="4" s="1"/>
  <c r="L2480" i="4"/>
  <c r="M2480" i="4" s="1"/>
  <c r="L2481" i="4"/>
  <c r="M2481" i="4" s="1"/>
  <c r="L2482" i="4"/>
  <c r="M2482" i="4" s="1"/>
  <c r="L2479" i="4"/>
  <c r="M2479" i="4" s="1"/>
  <c r="L2478" i="4"/>
  <c r="M2478" i="4" s="1"/>
  <c r="L2476" i="4"/>
  <c r="M2476" i="4" s="1"/>
  <c r="L2477" i="4"/>
  <c r="M2477" i="4" s="1"/>
  <c r="L2497" i="4"/>
  <c r="M2497" i="4" s="1"/>
  <c r="L2475" i="4"/>
  <c r="M2475" i="4" s="1"/>
  <c r="L2495" i="4"/>
  <c r="M2495" i="4" s="1"/>
  <c r="L2496" i="4"/>
  <c r="M2496" i="4" s="1"/>
  <c r="L2473" i="4"/>
  <c r="M2473" i="4" s="1"/>
  <c r="L2474" i="4"/>
  <c r="M2474" i="4" s="1"/>
  <c r="L2492" i="4"/>
  <c r="M2492" i="4" s="1"/>
  <c r="L2493" i="4"/>
  <c r="M2493" i="4" s="1"/>
  <c r="L2494" i="4"/>
  <c r="M2494" i="4" s="1"/>
  <c r="L2471" i="4"/>
  <c r="M2471" i="4" s="1"/>
  <c r="L2472" i="4"/>
  <c r="M2472" i="4" s="1"/>
  <c r="L2491" i="4"/>
  <c r="M2491" i="4" s="1"/>
  <c r="L2464" i="4"/>
  <c r="M2464" i="4" s="1"/>
  <c r="L2466" i="4"/>
  <c r="M2466" i="4" s="1"/>
  <c r="L2467" i="4"/>
  <c r="M2467" i="4" s="1"/>
  <c r="L2468" i="4"/>
  <c r="M2468" i="4" s="1"/>
  <c r="L2469" i="4"/>
  <c r="M2469" i="4" s="1"/>
  <c r="L2470" i="4"/>
  <c r="M2470" i="4" s="1"/>
  <c r="L2490" i="4"/>
  <c r="M2490" i="4" s="1"/>
  <c r="L2463" i="4"/>
  <c r="M2463" i="4" s="1"/>
  <c r="L2465" i="4"/>
  <c r="M2465" i="4" s="1"/>
  <c r="L2488" i="4"/>
  <c r="M2488" i="4" s="1"/>
  <c r="L2489" i="4"/>
  <c r="M2489" i="4" s="1"/>
  <c r="J3036" i="4"/>
  <c r="K3036" i="4" s="1"/>
  <c r="J3037" i="4"/>
  <c r="K3037" i="4" s="1"/>
  <c r="J3038" i="4"/>
  <c r="K3038" i="4" s="1"/>
  <c r="J3034" i="4"/>
  <c r="K3034" i="4" s="1"/>
  <c r="J3035" i="4"/>
  <c r="K3035" i="4" s="1"/>
  <c r="J3039" i="4"/>
  <c r="K3039" i="4" s="1"/>
  <c r="J3030" i="4"/>
  <c r="K3030" i="4" s="1"/>
  <c r="J3031" i="4"/>
  <c r="K3031" i="4" s="1"/>
  <c r="J3032" i="4"/>
  <c r="K3032" i="4" s="1"/>
  <c r="J3028" i="4"/>
  <c r="K3028" i="4" s="1"/>
  <c r="J3029" i="4"/>
  <c r="K3029" i="4" s="1"/>
  <c r="J3033" i="4"/>
  <c r="K3033" i="4" s="1"/>
  <c r="J3024" i="4"/>
  <c r="K3024" i="4" s="1"/>
  <c r="J3025" i="4"/>
  <c r="K3025" i="4" s="1"/>
  <c r="J3026" i="4"/>
  <c r="K3026" i="4" s="1"/>
  <c r="J3022" i="4"/>
  <c r="K3022" i="4" s="1"/>
  <c r="J3023" i="4"/>
  <c r="K3023" i="4" s="1"/>
  <c r="J3027" i="4"/>
  <c r="K3027" i="4" s="1"/>
  <c r="J3018" i="4"/>
  <c r="K3018" i="4" s="1"/>
  <c r="J3019" i="4"/>
  <c r="K3019" i="4" s="1"/>
  <c r="J3020" i="4"/>
  <c r="K3020" i="4" s="1"/>
  <c r="J3016" i="4"/>
  <c r="K3016" i="4" s="1"/>
  <c r="J3017" i="4"/>
  <c r="K3017" i="4" s="1"/>
  <c r="J3021" i="4"/>
  <c r="K3021" i="4" s="1"/>
  <c r="J3012" i="4"/>
  <c r="K3012" i="4" s="1"/>
  <c r="J3013" i="4"/>
  <c r="K3013" i="4" s="1"/>
  <c r="J3014" i="4"/>
  <c r="K3014" i="4" s="1"/>
  <c r="J3010" i="4"/>
  <c r="K3010" i="4" s="1"/>
  <c r="J3011" i="4"/>
  <c r="K3011" i="4" s="1"/>
  <c r="J3015" i="4"/>
  <c r="K3015" i="4" s="1"/>
  <c r="J3006" i="4"/>
  <c r="K3006" i="4" s="1"/>
  <c r="J3007" i="4"/>
  <c r="K3007" i="4" s="1"/>
  <c r="J3008" i="4"/>
  <c r="K3008" i="4" s="1"/>
  <c r="J3042" i="4"/>
  <c r="K3042" i="4" s="1"/>
  <c r="J3043" i="4"/>
  <c r="K3043" i="4" s="1"/>
  <c r="J3005" i="4"/>
  <c r="K3005" i="4" s="1"/>
  <c r="J3009" i="4"/>
  <c r="K3009" i="4" s="1"/>
  <c r="J3040" i="4"/>
  <c r="K3040" i="4" s="1"/>
  <c r="J3041" i="4"/>
  <c r="K3041" i="4" s="1"/>
  <c r="J2459" i="4"/>
  <c r="K2459" i="4" s="1"/>
  <c r="J2484" i="4"/>
  <c r="K2484" i="4" s="1"/>
  <c r="J2486" i="4"/>
  <c r="K2486" i="4" s="1"/>
  <c r="J2482" i="4"/>
  <c r="K2482" i="4" s="1"/>
  <c r="J2483" i="4"/>
  <c r="K2483" i="4" s="1"/>
  <c r="J2480" i="4"/>
  <c r="K2480" i="4" s="1"/>
  <c r="J2481" i="4"/>
  <c r="K2481" i="4" s="1"/>
  <c r="J2478" i="4"/>
  <c r="K2478" i="4" s="1"/>
  <c r="J2479" i="4"/>
  <c r="K2479" i="4" s="1"/>
  <c r="J2477" i="4"/>
  <c r="K2477" i="4" s="1"/>
  <c r="J2497" i="4"/>
  <c r="K2497" i="4" s="1"/>
  <c r="J2475" i="4"/>
  <c r="K2475" i="4" s="1"/>
  <c r="J2476" i="4"/>
  <c r="K2476" i="4" s="1"/>
  <c r="J2496" i="4"/>
  <c r="K2496" i="4" s="1"/>
  <c r="J2473" i="4"/>
  <c r="K2473" i="4" s="1"/>
  <c r="J2494" i="4"/>
  <c r="K2494" i="4" s="1"/>
  <c r="J2495" i="4"/>
  <c r="K2495" i="4" s="1"/>
  <c r="J2472" i="4"/>
  <c r="K2472" i="4" s="1"/>
  <c r="J2474" i="4"/>
  <c r="K2474" i="4" s="1"/>
  <c r="J2492" i="4"/>
  <c r="K2492" i="4" s="1"/>
  <c r="J2493" i="4"/>
  <c r="K2493" i="4" s="1"/>
  <c r="J2466" i="4"/>
  <c r="K2466" i="4" s="1"/>
  <c r="J2467" i="4"/>
  <c r="K2467" i="4" s="1"/>
  <c r="J2468" i="4"/>
  <c r="K2468" i="4" s="1"/>
  <c r="J2470" i="4"/>
  <c r="K2470" i="4" s="1"/>
  <c r="J2471" i="4"/>
  <c r="K2471" i="4" s="1"/>
  <c r="J2490" i="4"/>
  <c r="K2490" i="4" s="1"/>
  <c r="J2491" i="4"/>
  <c r="K2491" i="4" s="1"/>
  <c r="J2463" i="4"/>
  <c r="K2463" i="4" s="1"/>
  <c r="J2464" i="4"/>
  <c r="K2464" i="4" s="1"/>
  <c r="J2465" i="4"/>
  <c r="K2465" i="4" s="1"/>
  <c r="J2469" i="4"/>
  <c r="K2469" i="4" s="1"/>
  <c r="J2489" i="4"/>
  <c r="K2489" i="4" s="1"/>
  <c r="J2461" i="4"/>
  <c r="K2461" i="4" s="1"/>
  <c r="J2487" i="4"/>
  <c r="K2487" i="4" s="1"/>
  <c r="J2488" i="4"/>
  <c r="K2488" i="4" s="1"/>
  <c r="J2460" i="4"/>
  <c r="K2460" i="4" s="1"/>
  <c r="J2462" i="4"/>
  <c r="K2462" i="4" s="1"/>
  <c r="J2485" i="4"/>
  <c r="K2485" i="4" s="1"/>
  <c r="J2074" i="4"/>
  <c r="K2074" i="4" s="1"/>
  <c r="J2075" i="4"/>
  <c r="K2075" i="4" s="1"/>
  <c r="J2103" i="4"/>
  <c r="K2103" i="4" s="1"/>
  <c r="J2106" i="4"/>
  <c r="K2106" i="4" s="1"/>
  <c r="J2073" i="4"/>
  <c r="K2073" i="4" s="1"/>
  <c r="J2076" i="4"/>
  <c r="K2076" i="4" s="1"/>
  <c r="J2089" i="4"/>
  <c r="K2089" i="4" s="1"/>
  <c r="J2102" i="4"/>
  <c r="K2102" i="4" s="1"/>
  <c r="J2072" i="4"/>
  <c r="K2072" i="4" s="1"/>
  <c r="J2086" i="4"/>
  <c r="K2086" i="4" s="1"/>
  <c r="J2087" i="4"/>
  <c r="K2087" i="4" s="1"/>
  <c r="J2071" i="4"/>
  <c r="K2071" i="4" s="1"/>
  <c r="J2085" i="4"/>
  <c r="K2085" i="4" s="1"/>
  <c r="J2088" i="4"/>
  <c r="K2088" i="4" s="1"/>
  <c r="J2101" i="4"/>
  <c r="K2101" i="4" s="1"/>
  <c r="J2069" i="4"/>
  <c r="K2069" i="4" s="1"/>
  <c r="J2070" i="4"/>
  <c r="K2070" i="4" s="1"/>
  <c r="J2084" i="4"/>
  <c r="K2084" i="4" s="1"/>
  <c r="J2098" i="4"/>
  <c r="K2098" i="4" s="1"/>
  <c r="J2099" i="4"/>
  <c r="K2099" i="4" s="1"/>
  <c r="J2097" i="4"/>
  <c r="K2097" i="4" s="1"/>
  <c r="J2100" i="4"/>
  <c r="K2100" i="4" s="1"/>
  <c r="J2083" i="4"/>
  <c r="K2083" i="4" s="1"/>
  <c r="J2096" i="4"/>
  <c r="K2096" i="4" s="1"/>
  <c r="J2080" i="4"/>
  <c r="K2080" i="4" s="1"/>
  <c r="J2081" i="4"/>
  <c r="K2081" i="4" s="1"/>
  <c r="J2079" i="4"/>
  <c r="K2079" i="4" s="1"/>
  <c r="J2082" i="4"/>
  <c r="K2082" i="4" s="1"/>
  <c r="J2095" i="4"/>
  <c r="K2095" i="4" s="1"/>
  <c r="J2078" i="4"/>
  <c r="K2078" i="4" s="1"/>
  <c r="J2092" i="4"/>
  <c r="K2092" i="4" s="1"/>
  <c r="J2093" i="4"/>
  <c r="K2093" i="4" s="1"/>
  <c r="J2091" i="4"/>
  <c r="K2091" i="4" s="1"/>
  <c r="J2094" i="4"/>
  <c r="K2094" i="4" s="1"/>
  <c r="J2107" i="4"/>
  <c r="K2107" i="4" s="1"/>
  <c r="J2077" i="4"/>
  <c r="K2077" i="4" s="1"/>
  <c r="J2090" i="4"/>
  <c r="K2090" i="4" s="1"/>
  <c r="J2104" i="4"/>
  <c r="K2104" i="4" s="1"/>
  <c r="J2105" i="4"/>
  <c r="K2105" i="4" s="1"/>
  <c r="J2576" i="4"/>
  <c r="K2576" i="4" s="1"/>
  <c r="J2577" i="4"/>
  <c r="K2577" i="4" s="1"/>
  <c r="J2596" i="4"/>
  <c r="K2596" i="4" s="1"/>
  <c r="J2597" i="4"/>
  <c r="K2597" i="4" s="1"/>
  <c r="J2613" i="4"/>
  <c r="K2613" i="4" s="1"/>
  <c r="J2595" i="4"/>
  <c r="K2595" i="4" s="1"/>
  <c r="J2611" i="4"/>
  <c r="K2611" i="4" s="1"/>
  <c r="J2612" i="4"/>
  <c r="K2612" i="4" s="1"/>
  <c r="J2593" i="4"/>
  <c r="K2593" i="4" s="1"/>
  <c r="J2608" i="4"/>
  <c r="K2608" i="4" s="1"/>
  <c r="J2609" i="4"/>
  <c r="K2609" i="4" s="1"/>
  <c r="J2610" i="4"/>
  <c r="K2610" i="4" s="1"/>
  <c r="J2592" i="4"/>
  <c r="K2592" i="4" s="1"/>
  <c r="J2594" i="4"/>
  <c r="K2594" i="4" s="1"/>
  <c r="J2590" i="4"/>
  <c r="K2590" i="4" s="1"/>
  <c r="J2591" i="4"/>
  <c r="K2591" i="4" s="1"/>
  <c r="J2605" i="4"/>
  <c r="K2605" i="4" s="1"/>
  <c r="J2606" i="4"/>
  <c r="K2606" i="4" s="1"/>
  <c r="J2607" i="4"/>
  <c r="K2607" i="4" s="1"/>
  <c r="J2588" i="4"/>
  <c r="K2588" i="4" s="1"/>
  <c r="J2602" i="4"/>
  <c r="K2602" i="4" s="1"/>
  <c r="J2603" i="4"/>
  <c r="K2603" i="4" s="1"/>
  <c r="J2604" i="4"/>
  <c r="K2604" i="4" s="1"/>
  <c r="J2583" i="4"/>
  <c r="K2583" i="4" s="1"/>
  <c r="J2584" i="4"/>
  <c r="K2584" i="4" s="1"/>
  <c r="J2587" i="4"/>
  <c r="K2587" i="4" s="1"/>
  <c r="J2589" i="4"/>
  <c r="K2589" i="4" s="1"/>
  <c r="J2601" i="4"/>
  <c r="K2601" i="4" s="1"/>
  <c r="J2585" i="4"/>
  <c r="K2585" i="4" s="1"/>
  <c r="J2586" i="4"/>
  <c r="K2586" i="4" s="1"/>
  <c r="J2600" i="4"/>
  <c r="K2600" i="4" s="1"/>
  <c r="J2581" i="4"/>
  <c r="K2581" i="4" s="1"/>
  <c r="J2582" i="4"/>
  <c r="K2582" i="4" s="1"/>
  <c r="J2580" i="4"/>
  <c r="K2580" i="4" s="1"/>
  <c r="J2599" i="4"/>
  <c r="K2599" i="4" s="1"/>
  <c r="J2578" i="4"/>
  <c r="K2578" i="4" s="1"/>
  <c r="J2579" i="4"/>
  <c r="K2579" i="4" s="1"/>
  <c r="J2614" i="4"/>
  <c r="K2614" i="4" s="1"/>
  <c r="J2598" i="4"/>
  <c r="K2598" i="4" s="1"/>
  <c r="J2545" i="4"/>
  <c r="K2545" i="4" s="1"/>
  <c r="J2544" i="4"/>
  <c r="K2544" i="4" s="1"/>
  <c r="J2546" i="4"/>
  <c r="K2546" i="4" s="1"/>
  <c r="J2557" i="4"/>
  <c r="K2557" i="4" s="1"/>
  <c r="J2558" i="4"/>
  <c r="K2558" i="4" s="1"/>
  <c r="J2575" i="4"/>
  <c r="K2575" i="4" s="1"/>
  <c r="J2542" i="4"/>
  <c r="K2542" i="4" s="1"/>
  <c r="J2543" i="4"/>
  <c r="K2543" i="4" s="1"/>
  <c r="J2556" i="4"/>
  <c r="K2556" i="4" s="1"/>
  <c r="J2540" i="4"/>
  <c r="K2540" i="4" s="1"/>
  <c r="J2541" i="4"/>
  <c r="K2541" i="4" s="1"/>
  <c r="J2554" i="4"/>
  <c r="K2554" i="4" s="1"/>
  <c r="J2555" i="4"/>
  <c r="K2555" i="4" s="1"/>
  <c r="J2572" i="4"/>
  <c r="K2572" i="4" s="1"/>
  <c r="J2573" i="4"/>
  <c r="K2573" i="4" s="1"/>
  <c r="J2574" i="4"/>
  <c r="K2574" i="4" s="1"/>
  <c r="J2538" i="4"/>
  <c r="K2538" i="4" s="1"/>
  <c r="J2539" i="4"/>
  <c r="K2539" i="4" s="1"/>
  <c r="J2571" i="4"/>
  <c r="K2571" i="4" s="1"/>
  <c r="J2537" i="4"/>
  <c r="K2537" i="4" s="1"/>
  <c r="J2553" i="4"/>
  <c r="K2553" i="4" s="1"/>
  <c r="J2569" i="4"/>
  <c r="K2569" i="4" s="1"/>
  <c r="J2552" i="4"/>
  <c r="K2552" i="4" s="1"/>
  <c r="J2568" i="4"/>
  <c r="K2568" i="4" s="1"/>
  <c r="J2570" i="4"/>
  <c r="K2570" i="4" s="1"/>
  <c r="J2566" i="4"/>
  <c r="K2566" i="4" s="1"/>
  <c r="J2567" i="4"/>
  <c r="K2567" i="4" s="1"/>
  <c r="J2551" i="4"/>
  <c r="K2551" i="4" s="1"/>
  <c r="J2564" i="4"/>
  <c r="K2564" i="4" s="1"/>
  <c r="J2563" i="4"/>
  <c r="K2563" i="4" s="1"/>
  <c r="J2565" i="4"/>
  <c r="K2565" i="4" s="1"/>
  <c r="J2550" i="4"/>
  <c r="K2550" i="4" s="1"/>
  <c r="J2562" i="4"/>
  <c r="K2562" i="4" s="1"/>
  <c r="J2547" i="4"/>
  <c r="K2547" i="4" s="1"/>
  <c r="J2548" i="4"/>
  <c r="K2548" i="4" s="1"/>
  <c r="J2549" i="4"/>
  <c r="K2549" i="4" s="1"/>
  <c r="J2559" i="4"/>
  <c r="K2559" i="4" s="1"/>
  <c r="J2560" i="4"/>
  <c r="K2560" i="4" s="1"/>
  <c r="J2561" i="4"/>
  <c r="K2561" i="4" s="1"/>
  <c r="J1494" i="4"/>
  <c r="K1494" i="4" s="1"/>
  <c r="J1493" i="4"/>
  <c r="K1493" i="4" s="1"/>
  <c r="J1492" i="4"/>
  <c r="K1492" i="4" s="1"/>
  <c r="J1520" i="4"/>
  <c r="K1520" i="4" s="1"/>
  <c r="J1521" i="4"/>
  <c r="K1521" i="4" s="1"/>
  <c r="J1522" i="4"/>
  <c r="K1522" i="4" s="1"/>
  <c r="J1488" i="4"/>
  <c r="K1488" i="4" s="1"/>
  <c r="J1489" i="4"/>
  <c r="K1489" i="4" s="1"/>
  <c r="J1490" i="4"/>
  <c r="K1490" i="4" s="1"/>
  <c r="J1491" i="4"/>
  <c r="K1491" i="4" s="1"/>
  <c r="J1519" i="4"/>
  <c r="K1519" i="4" s="1"/>
  <c r="J1484" i="4"/>
  <c r="K1484" i="4" s="1"/>
  <c r="J1486" i="4"/>
  <c r="K1486" i="4" s="1"/>
  <c r="J1487" i="4"/>
  <c r="K1487" i="4" s="1"/>
  <c r="J1514" i="4"/>
  <c r="K1514" i="4" s="1"/>
  <c r="J1515" i="4"/>
  <c r="K1515" i="4" s="1"/>
  <c r="J1516" i="4"/>
  <c r="K1516" i="4" s="1"/>
  <c r="J1517" i="4"/>
  <c r="K1517" i="4" s="1"/>
  <c r="J1518" i="4"/>
  <c r="K1518" i="4" s="1"/>
  <c r="J1485" i="4"/>
  <c r="K1485" i="4" s="1"/>
  <c r="J1512" i="4"/>
  <c r="K1512" i="4" s="1"/>
  <c r="J1513" i="4"/>
  <c r="K1513" i="4" s="1"/>
  <c r="J1508" i="4"/>
  <c r="K1508" i="4" s="1"/>
  <c r="J1509" i="4"/>
  <c r="K1509" i="4" s="1"/>
  <c r="J1510" i="4"/>
  <c r="K1510" i="4" s="1"/>
  <c r="J1511" i="4"/>
  <c r="K1511" i="4" s="1"/>
  <c r="J1507" i="4"/>
  <c r="K1507" i="4" s="1"/>
  <c r="J1502" i="4"/>
  <c r="K1502" i="4" s="1"/>
  <c r="J1503" i="4"/>
  <c r="K1503" i="4" s="1"/>
  <c r="J1504" i="4"/>
  <c r="K1504" i="4" s="1"/>
  <c r="J1505" i="4"/>
  <c r="K1505" i="4" s="1"/>
  <c r="J1506" i="4"/>
  <c r="K1506" i="4" s="1"/>
  <c r="J1496" i="4"/>
  <c r="K1496" i="4" s="1"/>
  <c r="J1500" i="4"/>
  <c r="K1500" i="4" s="1"/>
  <c r="J1501" i="4"/>
  <c r="K1501" i="4" s="1"/>
  <c r="J1495" i="4"/>
  <c r="K1495" i="4" s="1"/>
  <c r="J1497" i="4"/>
  <c r="K1497" i="4" s="1"/>
  <c r="J1498" i="4"/>
  <c r="K1498" i="4" s="1"/>
  <c r="J1499" i="4"/>
  <c r="K1499" i="4" s="1"/>
  <c r="L1836" i="4"/>
  <c r="M1836" i="4" s="1"/>
  <c r="L1835" i="4"/>
  <c r="M1835" i="4" s="1"/>
  <c r="L1839" i="4"/>
  <c r="M1839" i="4" s="1"/>
  <c r="L1855" i="4"/>
  <c r="M1855" i="4" s="1"/>
  <c r="L1853" i="4"/>
  <c r="M1853" i="4" s="1"/>
  <c r="L1854" i="4"/>
  <c r="M1854" i="4" s="1"/>
  <c r="L1865" i="4"/>
  <c r="M1865" i="4" s="1"/>
  <c r="L1842" i="4"/>
  <c r="M1842" i="4" s="1"/>
  <c r="L1843" i="4"/>
  <c r="M1843" i="4" s="1"/>
  <c r="L1844" i="4"/>
  <c r="M1844" i="4" s="1"/>
  <c r="L1845" i="4"/>
  <c r="M1845" i="4" s="1"/>
  <c r="L1846" i="4"/>
  <c r="M1846" i="4" s="1"/>
  <c r="L1847" i="4"/>
  <c r="M1847" i="4" s="1"/>
  <c r="L1856" i="4"/>
  <c r="M1856" i="4" s="1"/>
  <c r="L1851" i="4"/>
  <c r="M1851" i="4" s="1"/>
  <c r="L1864" i="4"/>
  <c r="M1864" i="4" s="1"/>
  <c r="L1850" i="4"/>
  <c r="M1850" i="4" s="1"/>
  <c r="L1863" i="4"/>
  <c r="M1863" i="4" s="1"/>
  <c r="L1838" i="4"/>
  <c r="M1838" i="4" s="1"/>
  <c r="L1862" i="4"/>
  <c r="M1862" i="4" s="1"/>
  <c r="L1849" i="4"/>
  <c r="M1849" i="4" s="1"/>
  <c r="L1860" i="4"/>
  <c r="M1860" i="4" s="1"/>
  <c r="L1861" i="4"/>
  <c r="M1861" i="4" s="1"/>
  <c r="L1837" i="4"/>
  <c r="M1837" i="4" s="1"/>
  <c r="L1848" i="4"/>
  <c r="M1848" i="4" s="1"/>
  <c r="L1859" i="4"/>
  <c r="M1859" i="4" s="1"/>
  <c r="L1871" i="4"/>
  <c r="M1871" i="4" s="1"/>
  <c r="L1872" i="4"/>
  <c r="M1872" i="4" s="1"/>
  <c r="L1873" i="4"/>
  <c r="M1873" i="4" s="1"/>
  <c r="L1868" i="4"/>
  <c r="M1868" i="4" s="1"/>
  <c r="L1869" i="4"/>
  <c r="M1869" i="4" s="1"/>
  <c r="L1870" i="4"/>
  <c r="M1870" i="4" s="1"/>
  <c r="L1858" i="4"/>
  <c r="M1858" i="4" s="1"/>
  <c r="L1867" i="4"/>
  <c r="M1867" i="4" s="1"/>
  <c r="L1841" i="4"/>
  <c r="M1841" i="4" s="1"/>
  <c r="L1866" i="4"/>
  <c r="M1866" i="4" s="1"/>
  <c r="L1852" i="4"/>
  <c r="M1852" i="4" s="1"/>
  <c r="L1857" i="4"/>
  <c r="M1857" i="4" s="1"/>
  <c r="L1840" i="4"/>
  <c r="M1840" i="4" s="1"/>
  <c r="L2225" i="4"/>
  <c r="M2225" i="4" s="1"/>
  <c r="L2227" i="4"/>
  <c r="M2227" i="4" s="1"/>
  <c r="L2249" i="4"/>
  <c r="M2249" i="4" s="1"/>
  <c r="L2251" i="4"/>
  <c r="M2251" i="4" s="1"/>
  <c r="L2248" i="4"/>
  <c r="M2248" i="4" s="1"/>
  <c r="L2247" i="4"/>
  <c r="M2247" i="4" s="1"/>
  <c r="L2246" i="4"/>
  <c r="M2246" i="4" s="1"/>
  <c r="L2243" i="4"/>
  <c r="M2243" i="4" s="1"/>
  <c r="L2245" i="4"/>
  <c r="M2245" i="4" s="1"/>
  <c r="L2238" i="4"/>
  <c r="M2238" i="4" s="1"/>
  <c r="L2240" i="4"/>
  <c r="M2240" i="4" s="1"/>
  <c r="L2241" i="4"/>
  <c r="M2241" i="4" s="1"/>
  <c r="L2242" i="4"/>
  <c r="M2242" i="4" s="1"/>
  <c r="L2244" i="4"/>
  <c r="M2244" i="4" s="1"/>
  <c r="L2262" i="4"/>
  <c r="M2262" i="4" s="1"/>
  <c r="L2237" i="4"/>
  <c r="M2237" i="4" s="1"/>
  <c r="L2239" i="4"/>
  <c r="M2239" i="4" s="1"/>
  <c r="L2261" i="4"/>
  <c r="M2261" i="4" s="1"/>
  <c r="L2263" i="4"/>
  <c r="M2263" i="4" s="1"/>
  <c r="L2236" i="4"/>
  <c r="M2236" i="4" s="1"/>
  <c r="L2260" i="4"/>
  <c r="M2260" i="4" s="1"/>
  <c r="L2235" i="4"/>
  <c r="M2235" i="4" s="1"/>
  <c r="L2259" i="4"/>
  <c r="M2259" i="4" s="1"/>
  <c r="L2234" i="4"/>
  <c r="M2234" i="4" s="1"/>
  <c r="L2258" i="4"/>
  <c r="M2258" i="4" s="1"/>
  <c r="L2231" i="4"/>
  <c r="M2231" i="4" s="1"/>
  <c r="L2233" i="4"/>
  <c r="M2233" i="4" s="1"/>
  <c r="L2255" i="4"/>
  <c r="M2255" i="4" s="1"/>
  <c r="L2257" i="4"/>
  <c r="M2257" i="4" s="1"/>
  <c r="L2226" i="4"/>
  <c r="M2226" i="4" s="1"/>
  <c r="L2228" i="4"/>
  <c r="M2228" i="4" s="1"/>
  <c r="L2229" i="4"/>
  <c r="M2229" i="4" s="1"/>
  <c r="L2230" i="4"/>
  <c r="M2230" i="4" s="1"/>
  <c r="L2232" i="4"/>
  <c r="M2232" i="4" s="1"/>
  <c r="L2250" i="4"/>
  <c r="M2250" i="4" s="1"/>
  <c r="L2252" i="4"/>
  <c r="M2252" i="4" s="1"/>
  <c r="L2253" i="4"/>
  <c r="M2253" i="4" s="1"/>
  <c r="L2254" i="4"/>
  <c r="M2254" i="4" s="1"/>
  <c r="L2256" i="4"/>
  <c r="M2256" i="4" s="1"/>
  <c r="J3323" i="4"/>
  <c r="K3323" i="4" s="1"/>
  <c r="J3324" i="4"/>
  <c r="K3324" i="4" s="1"/>
  <c r="J3342" i="4"/>
  <c r="K3342" i="4" s="1"/>
  <c r="J3325" i="4"/>
  <c r="K3325" i="4" s="1"/>
  <c r="J3321" i="4"/>
  <c r="K3321" i="4" s="1"/>
  <c r="J3322" i="4"/>
  <c r="K3322" i="4" s="1"/>
  <c r="J3341" i="4"/>
  <c r="K3341" i="4" s="1"/>
  <c r="J3340" i="4"/>
  <c r="K3340" i="4" s="1"/>
  <c r="J3320" i="4"/>
  <c r="K3320" i="4" s="1"/>
  <c r="J3339" i="4"/>
  <c r="K3339" i="4" s="1"/>
  <c r="J3355" i="4"/>
  <c r="K3355" i="4" s="1"/>
  <c r="J3319" i="4"/>
  <c r="K3319" i="4" s="1"/>
  <c r="J3338" i="4"/>
  <c r="K3338" i="4" s="1"/>
  <c r="J3353" i="4"/>
  <c r="K3353" i="4" s="1"/>
  <c r="J3354" i="4"/>
  <c r="K3354" i="4" s="1"/>
  <c r="J3335" i="4"/>
  <c r="K3335" i="4" s="1"/>
  <c r="J3336" i="4"/>
  <c r="K3336" i="4" s="1"/>
  <c r="J3337" i="4"/>
  <c r="K3337" i="4" s="1"/>
  <c r="J3347" i="4"/>
  <c r="K3347" i="4" s="1"/>
  <c r="J3348" i="4"/>
  <c r="K3348" i="4" s="1"/>
  <c r="J3350" i="4"/>
  <c r="K3350" i="4" s="1"/>
  <c r="J3351" i="4"/>
  <c r="K3351" i="4" s="1"/>
  <c r="J3352" i="4"/>
  <c r="K3352" i="4" s="1"/>
  <c r="J3318" i="4"/>
  <c r="K3318" i="4" s="1"/>
  <c r="J3333" i="4"/>
  <c r="K3333" i="4" s="1"/>
  <c r="J3334" i="4"/>
  <c r="K3334" i="4" s="1"/>
  <c r="J3345" i="4"/>
  <c r="K3345" i="4" s="1"/>
  <c r="J3346" i="4"/>
  <c r="K3346" i="4" s="1"/>
  <c r="J3349" i="4"/>
  <c r="K3349" i="4" s="1"/>
  <c r="J3331" i="4"/>
  <c r="K3331" i="4" s="1"/>
  <c r="J3332" i="4"/>
  <c r="K3332" i="4" s="1"/>
  <c r="J3317" i="4"/>
  <c r="K3317" i="4" s="1"/>
  <c r="J3329" i="4"/>
  <c r="K3329" i="4" s="1"/>
  <c r="J3330" i="4"/>
  <c r="K3330" i="4" s="1"/>
  <c r="J3344" i="4"/>
  <c r="K3344" i="4" s="1"/>
  <c r="J3328" i="4"/>
  <c r="K3328" i="4" s="1"/>
  <c r="J3343" i="4"/>
  <c r="K3343" i="4" s="1"/>
  <c r="J3326" i="4"/>
  <c r="K3326" i="4" s="1"/>
  <c r="J3327" i="4"/>
  <c r="K3327" i="4" s="1"/>
  <c r="J2966" i="4"/>
  <c r="K2966" i="4" s="1"/>
  <c r="J3000" i="4"/>
  <c r="K3000" i="4" s="1"/>
  <c r="J3001" i="4"/>
  <c r="K3001" i="4" s="1"/>
  <c r="J3002" i="4"/>
  <c r="K3002" i="4" s="1"/>
  <c r="J2967" i="4"/>
  <c r="K2967" i="4" s="1"/>
  <c r="J2998" i="4"/>
  <c r="K2998" i="4" s="1"/>
  <c r="J2999" i="4"/>
  <c r="K2999" i="4" s="1"/>
  <c r="J3003" i="4"/>
  <c r="K3003" i="4" s="1"/>
  <c r="J2994" i="4"/>
  <c r="K2994" i="4" s="1"/>
  <c r="J2995" i="4"/>
  <c r="K2995" i="4" s="1"/>
  <c r="J2996" i="4"/>
  <c r="K2996" i="4" s="1"/>
  <c r="J2992" i="4"/>
  <c r="K2992" i="4" s="1"/>
  <c r="J2993" i="4"/>
  <c r="K2993" i="4" s="1"/>
  <c r="J2997" i="4"/>
  <c r="K2997" i="4" s="1"/>
  <c r="J2988" i="4"/>
  <c r="K2988" i="4" s="1"/>
  <c r="J2989" i="4"/>
  <c r="K2989" i="4" s="1"/>
  <c r="J2990" i="4"/>
  <c r="K2990" i="4" s="1"/>
  <c r="J2986" i="4"/>
  <c r="K2986" i="4" s="1"/>
  <c r="J2987" i="4"/>
  <c r="K2987" i="4" s="1"/>
  <c r="J2991" i="4"/>
  <c r="K2991" i="4" s="1"/>
  <c r="J2982" i="4"/>
  <c r="K2982" i="4" s="1"/>
  <c r="J2983" i="4"/>
  <c r="K2983" i="4" s="1"/>
  <c r="J2984" i="4"/>
  <c r="K2984" i="4" s="1"/>
  <c r="J2980" i="4"/>
  <c r="K2980" i="4" s="1"/>
  <c r="J2981" i="4"/>
  <c r="K2981" i="4" s="1"/>
  <c r="J2985" i="4"/>
  <c r="K2985" i="4" s="1"/>
  <c r="J2976" i="4"/>
  <c r="K2976" i="4" s="1"/>
  <c r="J2977" i="4"/>
  <c r="K2977" i="4" s="1"/>
  <c r="J2978" i="4"/>
  <c r="K2978" i="4" s="1"/>
  <c r="J2974" i="4"/>
  <c r="K2974" i="4" s="1"/>
  <c r="J2975" i="4"/>
  <c r="K2975" i="4" s="1"/>
  <c r="J2979" i="4"/>
  <c r="K2979" i="4" s="1"/>
  <c r="J2970" i="4"/>
  <c r="K2970" i="4" s="1"/>
  <c r="J2971" i="4"/>
  <c r="K2971" i="4" s="1"/>
  <c r="J2972" i="4"/>
  <c r="K2972" i="4" s="1"/>
  <c r="J2968" i="4"/>
  <c r="K2968" i="4" s="1"/>
  <c r="J2969" i="4"/>
  <c r="K2969" i="4" s="1"/>
  <c r="J2973" i="4"/>
  <c r="K2973" i="4" s="1"/>
  <c r="J3004" i="4"/>
  <c r="K3004" i="4" s="1"/>
  <c r="L2578" i="4"/>
  <c r="M2578" i="4" s="1"/>
  <c r="L2598" i="4"/>
  <c r="M2598" i="4" s="1"/>
  <c r="L2577" i="4"/>
  <c r="M2577" i="4" s="1"/>
  <c r="L2597" i="4"/>
  <c r="M2597" i="4" s="1"/>
  <c r="L2613" i="4"/>
  <c r="M2613" i="4" s="1"/>
  <c r="L2576" i="4"/>
  <c r="M2576" i="4" s="1"/>
  <c r="L2596" i="4"/>
  <c r="M2596" i="4" s="1"/>
  <c r="L2612" i="4"/>
  <c r="M2612" i="4" s="1"/>
  <c r="L2595" i="4"/>
  <c r="M2595" i="4" s="1"/>
  <c r="L2609" i="4"/>
  <c r="M2609" i="4" s="1"/>
  <c r="L2611" i="4"/>
  <c r="M2611" i="4" s="1"/>
  <c r="L2593" i="4"/>
  <c r="M2593" i="4" s="1"/>
  <c r="L2594" i="4"/>
  <c r="M2594" i="4" s="1"/>
  <c r="L2608" i="4"/>
  <c r="M2608" i="4" s="1"/>
  <c r="L2610" i="4"/>
  <c r="M2610" i="4" s="1"/>
  <c r="L2591" i="4"/>
  <c r="M2591" i="4" s="1"/>
  <c r="L2592" i="4"/>
  <c r="M2592" i="4" s="1"/>
  <c r="L2606" i="4"/>
  <c r="M2606" i="4" s="1"/>
  <c r="L2607" i="4"/>
  <c r="M2607" i="4" s="1"/>
  <c r="L2590" i="4"/>
  <c r="M2590" i="4" s="1"/>
  <c r="L2603" i="4"/>
  <c r="M2603" i="4" s="1"/>
  <c r="L2605" i="4"/>
  <c r="M2605" i="4" s="1"/>
  <c r="L2588" i="4"/>
  <c r="M2588" i="4" s="1"/>
  <c r="L2589" i="4"/>
  <c r="M2589" i="4" s="1"/>
  <c r="L2601" i="4"/>
  <c r="M2601" i="4" s="1"/>
  <c r="L2602" i="4"/>
  <c r="M2602" i="4" s="1"/>
  <c r="L2604" i="4"/>
  <c r="M2604" i="4" s="1"/>
  <c r="L2583" i="4"/>
  <c r="M2583" i="4" s="1"/>
  <c r="L2584" i="4"/>
  <c r="M2584" i="4" s="1"/>
  <c r="L2585" i="4"/>
  <c r="M2585" i="4" s="1"/>
  <c r="L2587" i="4"/>
  <c r="M2587" i="4" s="1"/>
  <c r="L2600" i="4"/>
  <c r="M2600" i="4" s="1"/>
  <c r="L2581" i="4"/>
  <c r="M2581" i="4" s="1"/>
  <c r="L2582" i="4"/>
  <c r="M2582" i="4" s="1"/>
  <c r="L2586" i="4"/>
  <c r="M2586" i="4" s="1"/>
  <c r="L2599" i="4"/>
  <c r="M2599" i="4" s="1"/>
  <c r="L2579" i="4"/>
  <c r="M2579" i="4" s="1"/>
  <c r="L2580" i="4"/>
  <c r="M2580" i="4" s="1"/>
  <c r="L2614" i="4"/>
  <c r="M2614" i="4" s="1"/>
  <c r="L2273" i="4"/>
  <c r="M2273" i="4" s="1"/>
  <c r="L2275" i="4"/>
  <c r="M2275" i="4" s="1"/>
  <c r="L2298" i="4"/>
  <c r="M2298" i="4" s="1"/>
  <c r="L2300" i="4"/>
  <c r="M2300" i="4" s="1"/>
  <c r="L2301" i="4"/>
  <c r="M2301" i="4" s="1"/>
  <c r="L2302" i="4"/>
  <c r="M2302" i="4" s="1"/>
  <c r="L2272" i="4"/>
  <c r="M2272" i="4" s="1"/>
  <c r="L2296" i="4"/>
  <c r="M2296" i="4" s="1"/>
  <c r="L2297" i="4"/>
  <c r="M2297" i="4" s="1"/>
  <c r="L2299" i="4"/>
  <c r="M2299" i="4" s="1"/>
  <c r="L2271" i="4"/>
  <c r="M2271" i="4" s="1"/>
  <c r="L2295" i="4"/>
  <c r="M2295" i="4" s="1"/>
  <c r="L2270" i="4"/>
  <c r="M2270" i="4" s="1"/>
  <c r="L2293" i="4"/>
  <c r="M2293" i="4" s="1"/>
  <c r="L2294" i="4"/>
  <c r="M2294" i="4" s="1"/>
  <c r="L2267" i="4"/>
  <c r="M2267" i="4" s="1"/>
  <c r="L2269" i="4"/>
  <c r="M2269" i="4" s="1"/>
  <c r="L2264" i="4"/>
  <c r="M2264" i="4" s="1"/>
  <c r="L2265" i="4"/>
  <c r="M2265" i="4" s="1"/>
  <c r="L2266" i="4"/>
  <c r="M2266" i="4" s="1"/>
  <c r="L2268" i="4"/>
  <c r="M2268" i="4" s="1"/>
  <c r="L2291" i="4"/>
  <c r="M2291" i="4" s="1"/>
  <c r="L2292" i="4"/>
  <c r="M2292" i="4" s="1"/>
  <c r="L2286" i="4"/>
  <c r="M2286" i="4" s="1"/>
  <c r="L2288" i="4"/>
  <c r="M2288" i="4" s="1"/>
  <c r="L2289" i="4"/>
  <c r="M2289" i="4" s="1"/>
  <c r="L2290" i="4"/>
  <c r="M2290" i="4" s="1"/>
  <c r="L2284" i="4"/>
  <c r="M2284" i="4" s="1"/>
  <c r="L2285" i="4"/>
  <c r="M2285" i="4" s="1"/>
  <c r="L2287" i="4"/>
  <c r="M2287" i="4" s="1"/>
  <c r="L2283" i="4"/>
  <c r="M2283" i="4" s="1"/>
  <c r="L2282" i="4"/>
  <c r="M2282" i="4" s="1"/>
  <c r="L2279" i="4"/>
  <c r="M2279" i="4" s="1"/>
  <c r="L2281" i="4"/>
  <c r="M2281" i="4" s="1"/>
  <c r="L2274" i="4"/>
  <c r="M2274" i="4" s="1"/>
  <c r="L2276" i="4"/>
  <c r="M2276" i="4" s="1"/>
  <c r="L2277" i="4"/>
  <c r="M2277" i="4" s="1"/>
  <c r="L2278" i="4"/>
  <c r="M2278" i="4" s="1"/>
  <c r="L2280" i="4"/>
  <c r="M2280" i="4" s="1"/>
  <c r="L1913" i="4"/>
  <c r="M1913" i="4" s="1"/>
  <c r="L1932" i="4"/>
  <c r="M1932" i="4" s="1"/>
  <c r="L1949" i="4"/>
  <c r="M1949" i="4" s="1"/>
  <c r="L1950" i="4"/>
  <c r="M1950" i="4" s="1"/>
  <c r="L1951" i="4"/>
  <c r="M1951" i="4" s="1"/>
  <c r="L1931" i="4"/>
  <c r="M1931" i="4" s="1"/>
  <c r="L1947" i="4"/>
  <c r="M1947" i="4" s="1"/>
  <c r="L1948" i="4"/>
  <c r="M1948" i="4" s="1"/>
  <c r="L1946" i="4"/>
  <c r="M1946" i="4" s="1"/>
  <c r="L1927" i="4"/>
  <c r="M1927" i="4" s="1"/>
  <c r="L1928" i="4"/>
  <c r="M1928" i="4" s="1"/>
  <c r="L1929" i="4"/>
  <c r="M1929" i="4" s="1"/>
  <c r="L1930" i="4"/>
  <c r="M1930" i="4" s="1"/>
  <c r="L1945" i="4"/>
  <c r="M1945" i="4" s="1"/>
  <c r="L1926" i="4"/>
  <c r="M1926" i="4" s="1"/>
  <c r="L1925" i="4"/>
  <c r="M1925" i="4" s="1"/>
  <c r="L1943" i="4"/>
  <c r="M1943" i="4" s="1"/>
  <c r="L1944" i="4"/>
  <c r="M1944" i="4" s="1"/>
  <c r="L1923" i="4"/>
  <c r="M1923" i="4" s="1"/>
  <c r="L1924" i="4"/>
  <c r="M1924" i="4" s="1"/>
  <c r="L1942" i="4"/>
  <c r="M1942" i="4" s="1"/>
  <c r="L1940" i="4"/>
  <c r="M1940" i="4" s="1"/>
  <c r="L1941" i="4"/>
  <c r="M1941" i="4" s="1"/>
  <c r="L1922" i="4"/>
  <c r="M1922" i="4" s="1"/>
  <c r="L1919" i="4"/>
  <c r="M1919" i="4" s="1"/>
  <c r="L1920" i="4"/>
  <c r="M1920" i="4" s="1"/>
  <c r="L1921" i="4"/>
  <c r="M1921" i="4" s="1"/>
  <c r="L1937" i="4"/>
  <c r="M1937" i="4" s="1"/>
  <c r="L1938" i="4"/>
  <c r="M1938" i="4" s="1"/>
  <c r="L1939" i="4"/>
  <c r="M1939" i="4" s="1"/>
  <c r="L1916" i="4"/>
  <c r="M1916" i="4" s="1"/>
  <c r="L1917" i="4"/>
  <c r="M1917" i="4" s="1"/>
  <c r="L1918" i="4"/>
  <c r="M1918" i="4" s="1"/>
  <c r="L1935" i="4"/>
  <c r="M1935" i="4" s="1"/>
  <c r="L1936" i="4"/>
  <c r="M1936" i="4" s="1"/>
  <c r="L1914" i="4"/>
  <c r="M1914" i="4" s="1"/>
  <c r="L1915" i="4"/>
  <c r="M1915" i="4" s="1"/>
  <c r="L1933" i="4"/>
  <c r="M1933" i="4" s="1"/>
  <c r="L1934" i="4"/>
  <c r="M1934" i="4" s="1"/>
  <c r="J1995" i="4"/>
  <c r="K1995" i="4" s="1"/>
  <c r="J2012" i="4"/>
  <c r="K2012" i="4" s="1"/>
  <c r="J2013" i="4"/>
  <c r="K2013" i="4" s="1"/>
  <c r="J2028" i="4"/>
  <c r="K2028" i="4" s="1"/>
  <c r="J1994" i="4"/>
  <c r="K1994" i="4" s="1"/>
  <c r="J2009" i="4"/>
  <c r="K2009" i="4" s="1"/>
  <c r="J2011" i="4"/>
  <c r="K2011" i="4" s="1"/>
  <c r="J2026" i="4"/>
  <c r="K2026" i="4" s="1"/>
  <c r="J2027" i="4"/>
  <c r="K2027" i="4" s="1"/>
  <c r="J1993" i="4"/>
  <c r="K1993" i="4" s="1"/>
  <c r="J2008" i="4"/>
  <c r="K2008" i="4" s="1"/>
  <c r="J2010" i="4"/>
  <c r="K2010" i="4" s="1"/>
  <c r="J1992" i="4"/>
  <c r="K1992" i="4" s="1"/>
  <c r="J2007" i="4"/>
  <c r="K2007" i="4" s="1"/>
  <c r="J2024" i="4"/>
  <c r="K2024" i="4" s="1"/>
  <c r="J2025" i="4"/>
  <c r="K2025" i="4" s="1"/>
  <c r="J1991" i="4"/>
  <c r="K1991" i="4" s="1"/>
  <c r="J2006" i="4"/>
  <c r="K2006" i="4" s="1"/>
  <c r="J2021" i="4"/>
  <c r="K2021" i="4" s="1"/>
  <c r="J2023" i="4"/>
  <c r="K2023" i="4" s="1"/>
  <c r="J2005" i="4"/>
  <c r="K2005" i="4" s="1"/>
  <c r="J2020" i="4"/>
  <c r="K2020" i="4" s="1"/>
  <c r="J2022" i="4"/>
  <c r="K2022" i="4" s="1"/>
  <c r="J2004" i="4"/>
  <c r="K2004" i="4" s="1"/>
  <c r="J2019" i="4"/>
  <c r="K2019" i="4" s="1"/>
  <c r="J2002" i="4"/>
  <c r="K2002" i="4" s="1"/>
  <c r="J2003" i="4"/>
  <c r="K2003" i="4" s="1"/>
  <c r="J2018" i="4"/>
  <c r="K2018" i="4" s="1"/>
  <c r="J2017" i="4"/>
  <c r="K2017" i="4" s="1"/>
  <c r="J2000" i="4"/>
  <c r="K2000" i="4" s="1"/>
  <c r="J2001" i="4"/>
  <c r="K2001" i="4" s="1"/>
  <c r="J2016" i="4"/>
  <c r="K2016" i="4" s="1"/>
  <c r="J1997" i="4"/>
  <c r="K1997" i="4" s="1"/>
  <c r="J1999" i="4"/>
  <c r="K1999" i="4" s="1"/>
  <c r="J2014" i="4"/>
  <c r="K2014" i="4" s="1"/>
  <c r="J2015" i="4"/>
  <c r="K2015" i="4" s="1"/>
  <c r="J1996" i="4"/>
  <c r="K1996" i="4" s="1"/>
  <c r="J1998" i="4"/>
  <c r="K1998" i="4" s="1"/>
  <c r="J2029" i="4"/>
  <c r="K2029" i="4" s="1"/>
  <c r="L2677" i="4"/>
  <c r="M2677" i="4" s="1"/>
  <c r="L2661" i="4"/>
  <c r="M2661" i="4" s="1"/>
  <c r="L2675" i="4"/>
  <c r="M2675" i="4" s="1"/>
  <c r="L2676" i="4"/>
  <c r="M2676" i="4" s="1"/>
  <c r="L2692" i="4"/>
  <c r="M2692" i="4" s="1"/>
  <c r="L2660" i="4"/>
  <c r="M2660" i="4" s="1"/>
  <c r="L2674" i="4"/>
  <c r="M2674" i="4" s="1"/>
  <c r="L2690" i="4"/>
  <c r="M2690" i="4" s="1"/>
  <c r="L2691" i="4"/>
  <c r="M2691" i="4" s="1"/>
  <c r="L2657" i="4"/>
  <c r="M2657" i="4" s="1"/>
  <c r="L2659" i="4"/>
  <c r="M2659" i="4" s="1"/>
  <c r="L2689" i="4"/>
  <c r="M2689" i="4" s="1"/>
  <c r="L2656" i="4"/>
  <c r="M2656" i="4" s="1"/>
  <c r="L2658" i="4"/>
  <c r="M2658" i="4" s="1"/>
  <c r="L2673" i="4"/>
  <c r="M2673" i="4" s="1"/>
  <c r="L2687" i="4"/>
  <c r="M2687" i="4" s="1"/>
  <c r="L2688" i="4"/>
  <c r="M2688" i="4" s="1"/>
  <c r="L2654" i="4"/>
  <c r="M2654" i="4" s="1"/>
  <c r="L2655" i="4"/>
  <c r="M2655" i="4" s="1"/>
  <c r="L2672" i="4"/>
  <c r="M2672" i="4" s="1"/>
  <c r="L2686" i="4"/>
  <c r="M2686" i="4" s="1"/>
  <c r="L2669" i="4"/>
  <c r="M2669" i="4" s="1"/>
  <c r="L2671" i="4"/>
  <c r="M2671" i="4" s="1"/>
  <c r="L2668" i="4"/>
  <c r="M2668" i="4" s="1"/>
  <c r="L2670" i="4"/>
  <c r="M2670" i="4" s="1"/>
  <c r="L2685" i="4"/>
  <c r="M2685" i="4" s="1"/>
  <c r="L2666" i="4"/>
  <c r="M2666" i="4" s="1"/>
  <c r="L2667" i="4"/>
  <c r="M2667" i="4" s="1"/>
  <c r="L2684" i="4"/>
  <c r="M2684" i="4" s="1"/>
  <c r="L2665" i="4"/>
  <c r="M2665" i="4" s="1"/>
  <c r="L2681" i="4"/>
  <c r="M2681" i="4" s="1"/>
  <c r="L2683" i="4"/>
  <c r="M2683" i="4" s="1"/>
  <c r="L2663" i="4"/>
  <c r="M2663" i="4" s="1"/>
  <c r="L2664" i="4"/>
  <c r="M2664" i="4" s="1"/>
  <c r="L2680" i="4"/>
  <c r="M2680" i="4" s="1"/>
  <c r="L2682" i="4"/>
  <c r="M2682" i="4" s="1"/>
  <c r="L2662" i="4"/>
  <c r="M2662" i="4" s="1"/>
  <c r="L2678" i="4"/>
  <c r="M2678" i="4" s="1"/>
  <c r="L2679" i="4"/>
  <c r="M2679" i="4" s="1"/>
  <c r="J3363" i="4"/>
  <c r="K3363" i="4" s="1"/>
  <c r="J3364" i="4"/>
  <c r="K3364" i="4" s="1"/>
  <c r="J3365" i="4"/>
  <c r="K3365" i="4" s="1"/>
  <c r="J3385" i="4"/>
  <c r="K3385" i="4" s="1"/>
  <c r="J3362" i="4"/>
  <c r="K3362" i="4" s="1"/>
  <c r="J3384" i="4"/>
  <c r="K3384" i="4" s="1"/>
  <c r="J3359" i="4"/>
  <c r="K3359" i="4" s="1"/>
  <c r="J3360" i="4"/>
  <c r="K3360" i="4" s="1"/>
  <c r="J3361" i="4"/>
  <c r="K3361" i="4" s="1"/>
  <c r="J3383" i="4"/>
  <c r="K3383" i="4" s="1"/>
  <c r="J3357" i="4"/>
  <c r="K3357" i="4" s="1"/>
  <c r="J3358" i="4"/>
  <c r="K3358" i="4" s="1"/>
  <c r="J3381" i="4"/>
  <c r="K3381" i="4" s="1"/>
  <c r="J3382" i="4"/>
  <c r="K3382" i="4" s="1"/>
  <c r="J3393" i="4"/>
  <c r="K3393" i="4" s="1"/>
  <c r="J3394" i="4"/>
  <c r="K3394" i="4" s="1"/>
  <c r="J3356" i="4"/>
  <c r="K3356" i="4" s="1"/>
  <c r="J3379" i="4"/>
  <c r="K3379" i="4" s="1"/>
  <c r="J3380" i="4"/>
  <c r="K3380" i="4" s="1"/>
  <c r="J3377" i="4"/>
  <c r="K3377" i="4" s="1"/>
  <c r="J3378" i="4"/>
  <c r="K3378" i="4" s="1"/>
  <c r="J3391" i="4"/>
  <c r="K3391" i="4" s="1"/>
  <c r="J3392" i="4"/>
  <c r="K3392" i="4" s="1"/>
  <c r="J3371" i="4"/>
  <c r="K3371" i="4" s="1"/>
  <c r="J3372" i="4"/>
  <c r="K3372" i="4" s="1"/>
  <c r="J3374" i="4"/>
  <c r="K3374" i="4" s="1"/>
  <c r="J3375" i="4"/>
  <c r="K3375" i="4" s="1"/>
  <c r="J3376" i="4"/>
  <c r="K3376" i="4" s="1"/>
  <c r="J3390" i="4"/>
  <c r="K3390" i="4" s="1"/>
  <c r="J3369" i="4"/>
  <c r="K3369" i="4" s="1"/>
  <c r="J3370" i="4"/>
  <c r="K3370" i="4" s="1"/>
  <c r="J3373" i="4"/>
  <c r="K3373" i="4" s="1"/>
  <c r="J3388" i="4"/>
  <c r="K3388" i="4" s="1"/>
  <c r="J3389" i="4"/>
  <c r="K3389" i="4" s="1"/>
  <c r="J3367" i="4"/>
  <c r="K3367" i="4" s="1"/>
  <c r="J3368" i="4"/>
  <c r="K3368" i="4" s="1"/>
  <c r="J3387" i="4"/>
  <c r="K3387" i="4" s="1"/>
  <c r="J3366" i="4"/>
  <c r="K3366" i="4" s="1"/>
  <c r="J3386" i="4"/>
  <c r="K3386" i="4" s="1"/>
  <c r="J516" i="4"/>
  <c r="K516" i="4" s="1"/>
  <c r="J517" i="4"/>
  <c r="K517" i="4" s="1"/>
  <c r="J518" i="4"/>
  <c r="K518" i="4" s="1"/>
  <c r="J519" i="4"/>
  <c r="K519" i="4" s="1"/>
  <c r="J537" i="4"/>
  <c r="K537" i="4" s="1"/>
  <c r="J538" i="4"/>
  <c r="K538" i="4" s="1"/>
  <c r="J539" i="4"/>
  <c r="K539" i="4" s="1"/>
  <c r="J543" i="4"/>
  <c r="K543" i="4" s="1"/>
  <c r="J535" i="4"/>
  <c r="K535" i="4" s="1"/>
  <c r="J536" i="4"/>
  <c r="K536" i="4" s="1"/>
  <c r="J511" i="4"/>
  <c r="K511" i="4" s="1"/>
  <c r="J512" i="4"/>
  <c r="K512" i="4" s="1"/>
  <c r="J534" i="4"/>
  <c r="K534" i="4" s="1"/>
  <c r="J510" i="4"/>
  <c r="K510" i="4" s="1"/>
  <c r="J532" i="4"/>
  <c r="K532" i="4" s="1"/>
  <c r="J533" i="4"/>
  <c r="K533" i="4" s="1"/>
  <c r="J509" i="4"/>
  <c r="K509" i="4" s="1"/>
  <c r="J528" i="4"/>
  <c r="K528" i="4" s="1"/>
  <c r="J529" i="4"/>
  <c r="K529" i="4" s="1"/>
  <c r="J530" i="4"/>
  <c r="K530" i="4" s="1"/>
  <c r="J525" i="4"/>
  <c r="K525" i="4" s="1"/>
  <c r="J526" i="4"/>
  <c r="K526" i="4" s="1"/>
  <c r="J527" i="4"/>
  <c r="K527" i="4" s="1"/>
  <c r="J531" i="4"/>
  <c r="K531" i="4" s="1"/>
  <c r="J523" i="4"/>
  <c r="K523" i="4" s="1"/>
  <c r="J524" i="4"/>
  <c r="K524" i="4" s="1"/>
  <c r="J522" i="4"/>
  <c r="K522" i="4" s="1"/>
  <c r="J547" i="4"/>
  <c r="K547" i="4" s="1"/>
  <c r="J520" i="4"/>
  <c r="K520" i="4" s="1"/>
  <c r="J521" i="4"/>
  <c r="K521" i="4" s="1"/>
  <c r="J546" i="4"/>
  <c r="K546" i="4" s="1"/>
  <c r="J540" i="4"/>
  <c r="K540" i="4" s="1"/>
  <c r="J541" i="4"/>
  <c r="K541" i="4" s="1"/>
  <c r="J542" i="4"/>
  <c r="K542" i="4" s="1"/>
  <c r="J544" i="4"/>
  <c r="K544" i="4" s="1"/>
  <c r="J545" i="4"/>
  <c r="K545" i="4" s="1"/>
  <c r="J514" i="4"/>
  <c r="K514" i="4" s="1"/>
  <c r="J513" i="4"/>
  <c r="K513" i="4" s="1"/>
  <c r="J515" i="4"/>
  <c r="K515" i="4" s="1"/>
  <c r="J2139" i="4"/>
  <c r="K2139" i="4" s="1"/>
  <c r="J2119" i="4"/>
  <c r="K2119" i="4" s="1"/>
  <c r="J2137" i="4"/>
  <c r="K2137" i="4" s="1"/>
  <c r="J2138" i="4"/>
  <c r="K2138" i="4" s="1"/>
  <c r="J2118" i="4"/>
  <c r="K2118" i="4" s="1"/>
  <c r="J2134" i="4"/>
  <c r="K2134" i="4" s="1"/>
  <c r="J2135" i="4"/>
  <c r="K2135" i="4" s="1"/>
  <c r="J2136" i="4"/>
  <c r="K2136" i="4" s="1"/>
  <c r="J2117" i="4"/>
  <c r="K2117" i="4" s="1"/>
  <c r="J2128" i="4"/>
  <c r="K2128" i="4" s="1"/>
  <c r="J2129" i="4"/>
  <c r="K2129" i="4" s="1"/>
  <c r="J2131" i="4"/>
  <c r="K2131" i="4" s="1"/>
  <c r="J2132" i="4"/>
  <c r="K2132" i="4" s="1"/>
  <c r="J2133" i="4"/>
  <c r="K2133" i="4" s="1"/>
  <c r="J2114" i="4"/>
  <c r="K2114" i="4" s="1"/>
  <c r="J2116" i="4"/>
  <c r="K2116" i="4" s="1"/>
  <c r="J2130" i="4"/>
  <c r="K2130" i="4" s="1"/>
  <c r="J2113" i="4"/>
  <c r="K2113" i="4" s="1"/>
  <c r="J2115" i="4"/>
  <c r="K2115" i="4" s="1"/>
  <c r="J2127" i="4"/>
  <c r="K2127" i="4" s="1"/>
  <c r="J2110" i="4"/>
  <c r="K2110" i="4" s="1"/>
  <c r="J2111" i="4"/>
  <c r="K2111" i="4" s="1"/>
  <c r="J2112" i="4"/>
  <c r="K2112" i="4" s="1"/>
  <c r="J2126" i="4"/>
  <c r="K2126" i="4" s="1"/>
  <c r="J2144" i="4"/>
  <c r="K2144" i="4" s="1"/>
  <c r="J2145" i="4"/>
  <c r="K2145" i="4" s="1"/>
  <c r="J2109" i="4"/>
  <c r="K2109" i="4" s="1"/>
  <c r="J2123" i="4"/>
  <c r="K2123" i="4" s="1"/>
  <c r="J2124" i="4"/>
  <c r="K2124" i="4" s="1"/>
  <c r="J2125" i="4"/>
  <c r="K2125" i="4" s="1"/>
  <c r="J2108" i="4"/>
  <c r="K2108" i="4" s="1"/>
  <c r="J2122" i="4"/>
  <c r="K2122" i="4" s="1"/>
  <c r="J2142" i="4"/>
  <c r="K2142" i="4" s="1"/>
  <c r="J2143" i="4"/>
  <c r="K2143" i="4" s="1"/>
  <c r="J2141" i="4"/>
  <c r="K2141" i="4" s="1"/>
  <c r="J2121" i="4"/>
  <c r="K2121" i="4" s="1"/>
  <c r="J2120" i="4"/>
  <c r="K2120" i="4" s="1"/>
  <c r="J2140" i="4"/>
  <c r="K2140" i="4" s="1"/>
  <c r="J2146" i="4"/>
  <c r="K2146" i="4" s="1"/>
  <c r="L2752" i="4"/>
  <c r="M2752" i="4" s="1"/>
  <c r="L2754" i="4"/>
  <c r="M2754" i="4" s="1"/>
  <c r="L2750" i="4"/>
  <c r="M2750" i="4" s="1"/>
  <c r="L2751" i="4"/>
  <c r="M2751" i="4" s="1"/>
  <c r="L2747" i="4"/>
  <c r="M2747" i="4" s="1"/>
  <c r="L2749" i="4"/>
  <c r="M2749" i="4" s="1"/>
  <c r="L2746" i="4"/>
  <c r="M2746" i="4" s="1"/>
  <c r="L2748" i="4"/>
  <c r="M2748" i="4" s="1"/>
  <c r="L2770" i="4"/>
  <c r="M2770" i="4" s="1"/>
  <c r="L2744" i="4"/>
  <c r="M2744" i="4" s="1"/>
  <c r="L2745" i="4"/>
  <c r="M2745" i="4" s="1"/>
  <c r="L2768" i="4"/>
  <c r="M2768" i="4" s="1"/>
  <c r="L2769" i="4"/>
  <c r="M2769" i="4" s="1"/>
  <c r="L2741" i="4"/>
  <c r="M2741" i="4" s="1"/>
  <c r="L2743" i="4"/>
  <c r="M2743" i="4" s="1"/>
  <c r="L2765" i="4"/>
  <c r="M2765" i="4" s="1"/>
  <c r="L2767" i="4"/>
  <c r="M2767" i="4" s="1"/>
  <c r="L2740" i="4"/>
  <c r="M2740" i="4" s="1"/>
  <c r="L2742" i="4"/>
  <c r="M2742" i="4" s="1"/>
  <c r="L2764" i="4"/>
  <c r="M2764" i="4" s="1"/>
  <c r="L2766" i="4"/>
  <c r="M2766" i="4" s="1"/>
  <c r="L2738" i="4"/>
  <c r="M2738" i="4" s="1"/>
  <c r="L2739" i="4"/>
  <c r="M2739" i="4" s="1"/>
  <c r="L2762" i="4"/>
  <c r="M2762" i="4" s="1"/>
  <c r="L2763" i="4"/>
  <c r="M2763" i="4" s="1"/>
  <c r="L2735" i="4"/>
  <c r="M2735" i="4" s="1"/>
  <c r="L2737" i="4"/>
  <c r="M2737" i="4" s="1"/>
  <c r="L2759" i="4"/>
  <c r="M2759" i="4" s="1"/>
  <c r="L2761" i="4"/>
  <c r="M2761" i="4" s="1"/>
  <c r="L2734" i="4"/>
  <c r="M2734" i="4" s="1"/>
  <c r="L2736" i="4"/>
  <c r="M2736" i="4" s="1"/>
  <c r="L2758" i="4"/>
  <c r="M2758" i="4" s="1"/>
  <c r="L2760" i="4"/>
  <c r="M2760" i="4" s="1"/>
  <c r="L2732" i="4"/>
  <c r="M2732" i="4" s="1"/>
  <c r="L2733" i="4"/>
  <c r="M2733" i="4" s="1"/>
  <c r="L2756" i="4"/>
  <c r="M2756" i="4" s="1"/>
  <c r="L2757" i="4"/>
  <c r="M2757" i="4" s="1"/>
  <c r="L2753" i="4"/>
  <c r="M2753" i="4" s="1"/>
  <c r="L2755" i="4"/>
  <c r="M2755" i="4" s="1"/>
  <c r="L1805" i="4"/>
  <c r="M1805" i="4" s="1"/>
  <c r="L1820" i="4"/>
  <c r="M1820" i="4" s="1"/>
  <c r="L1804" i="4"/>
  <c r="M1804" i="4" s="1"/>
  <c r="L1819" i="4"/>
  <c r="M1819" i="4" s="1"/>
  <c r="L1818" i="4"/>
  <c r="M1818" i="4" s="1"/>
  <c r="L1833" i="4"/>
  <c r="M1833" i="4" s="1"/>
  <c r="L1834" i="4"/>
  <c r="M1834" i="4" s="1"/>
  <c r="L1800" i="4"/>
  <c r="M1800" i="4" s="1"/>
  <c r="L1801" i="4"/>
  <c r="M1801" i="4" s="1"/>
  <c r="L1802" i="4"/>
  <c r="M1802" i="4" s="1"/>
  <c r="L1803" i="4"/>
  <c r="M1803" i="4" s="1"/>
  <c r="L1799" i="4"/>
  <c r="M1799" i="4" s="1"/>
  <c r="L1816" i="4"/>
  <c r="M1816" i="4" s="1"/>
  <c r="L1831" i="4"/>
  <c r="M1831" i="4" s="1"/>
  <c r="L1796" i="4"/>
  <c r="M1796" i="4" s="1"/>
  <c r="L1798" i="4"/>
  <c r="M1798" i="4" s="1"/>
  <c r="L1830" i="4"/>
  <c r="M1830" i="4" s="1"/>
  <c r="L1797" i="4"/>
  <c r="M1797" i="4" s="1"/>
  <c r="L1812" i="4"/>
  <c r="M1812" i="4" s="1"/>
  <c r="L1813" i="4"/>
  <c r="M1813" i="4" s="1"/>
  <c r="L1814" i="4"/>
  <c r="M1814" i="4" s="1"/>
  <c r="L1815" i="4"/>
  <c r="M1815" i="4" s="1"/>
  <c r="L1811" i="4"/>
  <c r="M1811" i="4" s="1"/>
  <c r="L1828" i="4"/>
  <c r="M1828" i="4" s="1"/>
  <c r="L1809" i="4"/>
  <c r="M1809" i="4" s="1"/>
  <c r="L1810" i="4"/>
  <c r="M1810" i="4" s="1"/>
  <c r="L1808" i="4"/>
  <c r="M1808" i="4" s="1"/>
  <c r="L1824" i="4"/>
  <c r="M1824" i="4" s="1"/>
  <c r="L1825" i="4"/>
  <c r="M1825" i="4" s="1"/>
  <c r="L1826" i="4"/>
  <c r="M1826" i="4" s="1"/>
  <c r="L1827" i="4"/>
  <c r="M1827" i="4" s="1"/>
  <c r="L1807" i="4"/>
  <c r="M1807" i="4" s="1"/>
  <c r="L1823" i="4"/>
  <c r="M1823" i="4" s="1"/>
  <c r="L1806" i="4"/>
  <c r="M1806" i="4" s="1"/>
  <c r="L1821" i="4"/>
  <c r="M1821" i="4" s="1"/>
  <c r="L1822" i="4"/>
  <c r="M1822" i="4" s="1"/>
  <c r="L1829" i="4"/>
  <c r="M1829" i="4" s="1"/>
  <c r="L1832" i="4"/>
  <c r="M1832" i="4" s="1"/>
  <c r="L1817" i="4"/>
  <c r="M1817" i="4" s="1"/>
  <c r="L63" i="4"/>
  <c r="M63" i="4" s="1"/>
  <c r="L64" i="4"/>
  <c r="M64" i="4" s="1"/>
  <c r="L61" i="4"/>
  <c r="M61" i="4" s="1"/>
  <c r="L62" i="4"/>
  <c r="M62" i="4" s="1"/>
  <c r="L59" i="4"/>
  <c r="M59" i="4" s="1"/>
  <c r="L60" i="4"/>
  <c r="M60" i="4" s="1"/>
  <c r="L57" i="4"/>
  <c r="M57" i="4" s="1"/>
  <c r="L58" i="4"/>
  <c r="M58" i="4" s="1"/>
  <c r="L55" i="4"/>
  <c r="M55" i="4" s="1"/>
  <c r="L56" i="4"/>
  <c r="M56" i="4" s="1"/>
  <c r="L79" i="4"/>
  <c r="M79" i="4" s="1"/>
  <c r="L53" i="4"/>
  <c r="M53" i="4" s="1"/>
  <c r="L54" i="4"/>
  <c r="M54" i="4" s="1"/>
  <c r="L77" i="4"/>
  <c r="M77" i="4" s="1"/>
  <c r="L78" i="4"/>
  <c r="M78" i="4" s="1"/>
  <c r="L51" i="4"/>
  <c r="M51" i="4" s="1"/>
  <c r="L52" i="4"/>
  <c r="M52" i="4" s="1"/>
  <c r="L75" i="4"/>
  <c r="M75" i="4" s="1"/>
  <c r="L76" i="4"/>
  <c r="M76" i="4" s="1"/>
  <c r="L49" i="4"/>
  <c r="M49" i="4" s="1"/>
  <c r="L50" i="4"/>
  <c r="M50" i="4" s="1"/>
  <c r="L73" i="4"/>
  <c r="M73" i="4" s="1"/>
  <c r="L74" i="4"/>
  <c r="M74" i="4" s="1"/>
  <c r="L47" i="4"/>
  <c r="M47" i="4" s="1"/>
  <c r="L48" i="4"/>
  <c r="M48" i="4" s="1"/>
  <c r="L71" i="4"/>
  <c r="M71" i="4" s="1"/>
  <c r="L72" i="4"/>
  <c r="M72" i="4" s="1"/>
  <c r="L45" i="4"/>
  <c r="M45" i="4" s="1"/>
  <c r="L46" i="4"/>
  <c r="M46" i="4" s="1"/>
  <c r="L69" i="4"/>
  <c r="M69" i="4" s="1"/>
  <c r="L70" i="4"/>
  <c r="M70" i="4" s="1"/>
  <c r="L43" i="4"/>
  <c r="M43" i="4" s="1"/>
  <c r="L44" i="4"/>
  <c r="M44" i="4" s="1"/>
  <c r="L67" i="4"/>
  <c r="M67" i="4" s="1"/>
  <c r="L68" i="4"/>
  <c r="M68" i="4" s="1"/>
  <c r="L65" i="4"/>
  <c r="M65" i="4" s="1"/>
  <c r="L41" i="4"/>
  <c r="M41" i="4" s="1"/>
  <c r="L42" i="4"/>
  <c r="M42" i="4" s="1"/>
  <c r="L66" i="4"/>
  <c r="M66" i="4" s="1"/>
  <c r="L2120" i="4"/>
  <c r="M2120" i="4" s="1"/>
  <c r="L2140" i="4"/>
  <c r="M2140" i="4" s="1"/>
  <c r="L2139" i="4"/>
  <c r="M2139" i="4" s="1"/>
  <c r="L2119" i="4"/>
  <c r="M2119" i="4" s="1"/>
  <c r="L2138" i="4"/>
  <c r="M2138" i="4" s="1"/>
  <c r="L2118" i="4"/>
  <c r="M2118" i="4" s="1"/>
  <c r="L2135" i="4"/>
  <c r="M2135" i="4" s="1"/>
  <c r="L2137" i="4"/>
  <c r="M2137" i="4" s="1"/>
  <c r="L2117" i="4"/>
  <c r="M2117" i="4" s="1"/>
  <c r="L2133" i="4"/>
  <c r="M2133" i="4" s="1"/>
  <c r="L2134" i="4"/>
  <c r="M2134" i="4" s="1"/>
  <c r="L2136" i="4"/>
  <c r="M2136" i="4" s="1"/>
  <c r="L2128" i="4"/>
  <c r="M2128" i="4" s="1"/>
  <c r="L2129" i="4"/>
  <c r="M2129" i="4" s="1"/>
  <c r="L2130" i="4"/>
  <c r="M2130" i="4" s="1"/>
  <c r="L2131" i="4"/>
  <c r="M2131" i="4" s="1"/>
  <c r="L2132" i="4"/>
  <c r="M2132" i="4" s="1"/>
  <c r="L2114" i="4"/>
  <c r="M2114" i="4" s="1"/>
  <c r="L2115" i="4"/>
  <c r="M2115" i="4" s="1"/>
  <c r="L2116" i="4"/>
  <c r="M2116" i="4" s="1"/>
  <c r="L2127" i="4"/>
  <c r="M2127" i="4" s="1"/>
  <c r="L2111" i="4"/>
  <c r="M2111" i="4" s="1"/>
  <c r="L2113" i="4"/>
  <c r="M2113" i="4" s="1"/>
  <c r="L2126" i="4"/>
  <c r="M2126" i="4" s="1"/>
  <c r="L2145" i="4"/>
  <c r="M2145" i="4" s="1"/>
  <c r="L2146" i="4"/>
  <c r="M2146" i="4" s="1"/>
  <c r="L2109" i="4"/>
  <c r="M2109" i="4" s="1"/>
  <c r="L2110" i="4"/>
  <c r="M2110" i="4" s="1"/>
  <c r="L2112" i="4"/>
  <c r="M2112" i="4" s="1"/>
  <c r="L2124" i="4"/>
  <c r="M2124" i="4" s="1"/>
  <c r="L2125" i="4"/>
  <c r="M2125" i="4" s="1"/>
  <c r="L2144" i="4"/>
  <c r="M2144" i="4" s="1"/>
  <c r="L2108" i="4"/>
  <c r="M2108" i="4" s="1"/>
  <c r="L2123" i="4"/>
  <c r="M2123" i="4" s="1"/>
  <c r="L2142" i="4"/>
  <c r="M2142" i="4" s="1"/>
  <c r="L2143" i="4"/>
  <c r="M2143" i="4" s="1"/>
  <c r="L2122" i="4"/>
  <c r="M2122" i="4" s="1"/>
  <c r="L2121" i="4"/>
  <c r="M2121" i="4" s="1"/>
  <c r="L2141" i="4"/>
  <c r="M2141" i="4" s="1"/>
  <c r="L1240" i="4"/>
  <c r="M1240" i="4" s="1"/>
  <c r="L1241" i="4"/>
  <c r="M1241" i="4" s="1"/>
  <c r="L1244" i="4"/>
  <c r="M1244" i="4" s="1"/>
  <c r="L1248" i="4"/>
  <c r="M1248" i="4" s="1"/>
  <c r="L1239" i="4"/>
  <c r="M1239" i="4" s="1"/>
  <c r="L1238" i="4"/>
  <c r="M1238" i="4" s="1"/>
  <c r="L1230" i="4"/>
  <c r="M1230" i="4" s="1"/>
  <c r="L1231" i="4"/>
  <c r="M1231" i="4" s="1"/>
  <c r="L1237" i="4"/>
  <c r="M1237" i="4" s="1"/>
  <c r="L1228" i="4"/>
  <c r="M1228" i="4" s="1"/>
  <c r="L1229" i="4"/>
  <c r="M1229" i="4" s="1"/>
  <c r="L1232" i="4"/>
  <c r="M1232" i="4" s="1"/>
  <c r="L1233" i="4"/>
  <c r="M1233" i="4" s="1"/>
  <c r="L1234" i="4"/>
  <c r="M1234" i="4" s="1"/>
  <c r="L1235" i="4"/>
  <c r="M1235" i="4" s="1"/>
  <c r="L1236" i="4"/>
  <c r="M1236" i="4" s="1"/>
  <c r="L1227" i="4"/>
  <c r="M1227" i="4" s="1"/>
  <c r="L1218" i="4"/>
  <c r="M1218" i="4" s="1"/>
  <c r="L1219" i="4"/>
  <c r="M1219" i="4" s="1"/>
  <c r="L1226" i="4"/>
  <c r="M1226" i="4" s="1"/>
  <c r="L1216" i="4"/>
  <c r="M1216" i="4" s="1"/>
  <c r="L1217" i="4"/>
  <c r="M1217" i="4" s="1"/>
  <c r="L1220" i="4"/>
  <c r="M1220" i="4" s="1"/>
  <c r="L1221" i="4"/>
  <c r="M1221" i="4" s="1"/>
  <c r="L1222" i="4"/>
  <c r="M1222" i="4" s="1"/>
  <c r="L1223" i="4"/>
  <c r="M1223" i="4" s="1"/>
  <c r="L1225" i="4"/>
  <c r="M1225" i="4" s="1"/>
  <c r="L1215" i="4"/>
  <c r="M1215" i="4" s="1"/>
  <c r="L1224" i="4"/>
  <c r="M1224" i="4" s="1"/>
  <c r="L1213" i="4"/>
  <c r="M1213" i="4" s="1"/>
  <c r="L1214" i="4"/>
  <c r="M1214" i="4" s="1"/>
  <c r="L1211" i="4"/>
  <c r="M1211" i="4" s="1"/>
  <c r="L1212" i="4"/>
  <c r="M1212" i="4" s="1"/>
  <c r="L1242" i="4"/>
  <c r="M1242" i="4" s="1"/>
  <c r="L1243" i="4"/>
  <c r="M1243" i="4" s="1"/>
  <c r="L1245" i="4"/>
  <c r="M1245" i="4" s="1"/>
  <c r="L1246" i="4"/>
  <c r="M1246" i="4" s="1"/>
  <c r="L1247" i="4"/>
  <c r="M1247" i="4" s="1"/>
  <c r="L1249" i="4"/>
  <c r="M1249" i="4" s="1"/>
  <c r="L846" i="4"/>
  <c r="M846" i="4" s="1"/>
  <c r="L834" i="4"/>
  <c r="M834" i="4" s="1"/>
  <c r="L822" i="4"/>
  <c r="M822" i="4" s="1"/>
  <c r="L833" i="4"/>
  <c r="M833" i="4" s="1"/>
  <c r="L835" i="4"/>
  <c r="M835" i="4" s="1"/>
  <c r="L836" i="4"/>
  <c r="M836" i="4" s="1"/>
  <c r="L825" i="4"/>
  <c r="M825" i="4" s="1"/>
  <c r="L830" i="4"/>
  <c r="M830" i="4" s="1"/>
  <c r="L837" i="4"/>
  <c r="M837" i="4" s="1"/>
  <c r="L847" i="4"/>
  <c r="M847" i="4" s="1"/>
  <c r="L849" i="4"/>
  <c r="M849" i="4" s="1"/>
  <c r="L854" i="4"/>
  <c r="M854" i="4" s="1"/>
  <c r="L827" i="4"/>
  <c r="M827" i="4" s="1"/>
  <c r="L850" i="4"/>
  <c r="M850" i="4" s="1"/>
  <c r="L851" i="4"/>
  <c r="M851" i="4" s="1"/>
  <c r="L852" i="4"/>
  <c r="M852" i="4" s="1"/>
  <c r="L853" i="4"/>
  <c r="M853" i="4" s="1"/>
  <c r="L821" i="4"/>
  <c r="M821" i="4" s="1"/>
  <c r="L826" i="4"/>
  <c r="M826" i="4" s="1"/>
  <c r="L845" i="4"/>
  <c r="M845" i="4" s="1"/>
  <c r="L832" i="4"/>
  <c r="M832" i="4" s="1"/>
  <c r="L844" i="4"/>
  <c r="M844" i="4" s="1"/>
  <c r="L824" i="4"/>
  <c r="M824" i="4" s="1"/>
  <c r="L831" i="4"/>
  <c r="M831" i="4" s="1"/>
  <c r="L843" i="4"/>
  <c r="M843" i="4" s="1"/>
  <c r="L842" i="4"/>
  <c r="M842" i="4" s="1"/>
  <c r="L823" i="4"/>
  <c r="M823" i="4" s="1"/>
  <c r="L841" i="4"/>
  <c r="M841" i="4" s="1"/>
  <c r="L858" i="4"/>
  <c r="M858" i="4" s="1"/>
  <c r="L829" i="4"/>
  <c r="M829" i="4" s="1"/>
  <c r="L839" i="4"/>
  <c r="M839" i="4" s="1"/>
  <c r="L840" i="4"/>
  <c r="M840" i="4" s="1"/>
  <c r="L857" i="4"/>
  <c r="M857" i="4" s="1"/>
  <c r="L859" i="4"/>
  <c r="M859" i="4" s="1"/>
  <c r="L828" i="4"/>
  <c r="M828" i="4" s="1"/>
  <c r="L838" i="4"/>
  <c r="M838" i="4" s="1"/>
  <c r="L848" i="4"/>
  <c r="M848" i="4" s="1"/>
  <c r="L855" i="4"/>
  <c r="M855" i="4" s="1"/>
  <c r="L856" i="4"/>
  <c r="M856" i="4" s="1"/>
  <c r="L477" i="4"/>
  <c r="M477" i="4" s="1"/>
  <c r="L479" i="4"/>
  <c r="M479" i="4" s="1"/>
  <c r="L472" i="4"/>
  <c r="M472" i="4" s="1"/>
  <c r="L470" i="4"/>
  <c r="M470" i="4" s="1"/>
  <c r="L489" i="4"/>
  <c r="M489" i="4" s="1"/>
  <c r="L491" i="4"/>
  <c r="M491" i="4" s="1"/>
  <c r="L476" i="4"/>
  <c r="M476" i="4" s="1"/>
  <c r="L487" i="4"/>
  <c r="M487" i="4" s="1"/>
  <c r="L488" i="4"/>
  <c r="M488" i="4" s="1"/>
  <c r="L475" i="4"/>
  <c r="M475" i="4" s="1"/>
  <c r="L485" i="4"/>
  <c r="M485" i="4" s="1"/>
  <c r="L486" i="4"/>
  <c r="M486" i="4" s="1"/>
  <c r="L484" i="4"/>
  <c r="M484" i="4" s="1"/>
  <c r="L483" i="4"/>
  <c r="M483" i="4" s="1"/>
  <c r="L474" i="4"/>
  <c r="M474" i="4" s="1"/>
  <c r="L502" i="4"/>
  <c r="M502" i="4" s="1"/>
  <c r="L473" i="4"/>
  <c r="M473" i="4" s="1"/>
  <c r="L480" i="4"/>
  <c r="M480" i="4" s="1"/>
  <c r="L499" i="4"/>
  <c r="M499" i="4" s="1"/>
  <c r="L500" i="4"/>
  <c r="M500" i="4" s="1"/>
  <c r="L505" i="4"/>
  <c r="M505" i="4" s="1"/>
  <c r="L506" i="4"/>
  <c r="M506" i="4" s="1"/>
  <c r="L507" i="4"/>
  <c r="M507" i="4" s="1"/>
  <c r="L478" i="4"/>
  <c r="M478" i="4" s="1"/>
  <c r="L471" i="4"/>
  <c r="M471" i="4" s="1"/>
  <c r="L497" i="4"/>
  <c r="M497" i="4" s="1"/>
  <c r="L498" i="4"/>
  <c r="M498" i="4" s="1"/>
  <c r="L490" i="4"/>
  <c r="M490" i="4" s="1"/>
  <c r="L492" i="4"/>
  <c r="M492" i="4" s="1"/>
  <c r="L493" i="4"/>
  <c r="M493" i="4" s="1"/>
  <c r="L494" i="4"/>
  <c r="M494" i="4" s="1"/>
  <c r="L495" i="4"/>
  <c r="M495" i="4" s="1"/>
  <c r="L496" i="4"/>
  <c r="M496" i="4" s="1"/>
  <c r="L503" i="4"/>
  <c r="M503" i="4" s="1"/>
  <c r="L482" i="4"/>
  <c r="M482" i="4" s="1"/>
  <c r="L481" i="4"/>
  <c r="M481" i="4" s="1"/>
  <c r="L501" i="4"/>
  <c r="M501" i="4" s="1"/>
  <c r="L504" i="4"/>
  <c r="M504" i="4" s="1"/>
  <c r="L508" i="4"/>
  <c r="M508" i="4" s="1"/>
  <c r="J2900" i="4"/>
  <c r="K2900" i="4" s="1"/>
  <c r="J2901" i="4"/>
  <c r="K2901" i="4" s="1"/>
  <c r="J2926" i="4"/>
  <c r="K2926" i="4" s="1"/>
  <c r="J2898" i="4"/>
  <c r="K2898" i="4" s="1"/>
  <c r="J2899" i="4"/>
  <c r="K2899" i="4" s="1"/>
  <c r="J2922" i="4"/>
  <c r="K2922" i="4" s="1"/>
  <c r="J2923" i="4"/>
  <c r="K2923" i="4" s="1"/>
  <c r="J2924" i="4"/>
  <c r="K2924" i="4" s="1"/>
  <c r="J2896" i="4"/>
  <c r="K2896" i="4" s="1"/>
  <c r="J2897" i="4"/>
  <c r="K2897" i="4" s="1"/>
  <c r="J2920" i="4"/>
  <c r="K2920" i="4" s="1"/>
  <c r="J2921" i="4"/>
  <c r="K2921" i="4" s="1"/>
  <c r="J2925" i="4"/>
  <c r="K2925" i="4" s="1"/>
  <c r="J2916" i="4"/>
  <c r="K2916" i="4" s="1"/>
  <c r="J2917" i="4"/>
  <c r="K2917" i="4" s="1"/>
  <c r="J2918" i="4"/>
  <c r="K2918" i="4" s="1"/>
  <c r="J2895" i="4"/>
  <c r="K2895" i="4" s="1"/>
  <c r="J2914" i="4"/>
  <c r="K2914" i="4" s="1"/>
  <c r="J2915" i="4"/>
  <c r="K2915" i="4" s="1"/>
  <c r="J2919" i="4"/>
  <c r="K2919" i="4" s="1"/>
  <c r="J2893" i="4"/>
  <c r="K2893" i="4" s="1"/>
  <c r="J2894" i="4"/>
  <c r="K2894" i="4" s="1"/>
  <c r="J2910" i="4"/>
  <c r="K2910" i="4" s="1"/>
  <c r="J2911" i="4"/>
  <c r="K2911" i="4" s="1"/>
  <c r="J2912" i="4"/>
  <c r="K2912" i="4" s="1"/>
  <c r="J2890" i="4"/>
  <c r="K2890" i="4" s="1"/>
  <c r="J2891" i="4"/>
  <c r="K2891" i="4" s="1"/>
  <c r="J2892" i="4"/>
  <c r="K2892" i="4" s="1"/>
  <c r="J2908" i="4"/>
  <c r="K2908" i="4" s="1"/>
  <c r="J2909" i="4"/>
  <c r="K2909" i="4" s="1"/>
  <c r="J2913" i="4"/>
  <c r="K2913" i="4" s="1"/>
  <c r="J2888" i="4"/>
  <c r="K2888" i="4" s="1"/>
  <c r="J2889" i="4"/>
  <c r="K2889" i="4" s="1"/>
  <c r="J2905" i="4"/>
  <c r="K2905" i="4" s="1"/>
  <c r="J2906" i="4"/>
  <c r="K2906" i="4" s="1"/>
  <c r="J2907" i="4"/>
  <c r="K2907" i="4" s="1"/>
  <c r="J2904" i="4"/>
  <c r="K2904" i="4" s="1"/>
  <c r="J2902" i="4"/>
  <c r="K2902" i="4" s="1"/>
  <c r="J2903" i="4"/>
  <c r="K2903" i="4" s="1"/>
  <c r="L333" i="4"/>
  <c r="M333" i="4" s="1"/>
  <c r="L314" i="4"/>
  <c r="M314" i="4" s="1"/>
  <c r="L331" i="4"/>
  <c r="M331" i="4" s="1"/>
  <c r="L328" i="4"/>
  <c r="M328" i="4" s="1"/>
  <c r="L329" i="4"/>
  <c r="M329" i="4" s="1"/>
  <c r="L330" i="4"/>
  <c r="M330" i="4" s="1"/>
  <c r="L332" i="4"/>
  <c r="M332" i="4" s="1"/>
  <c r="L327" i="4"/>
  <c r="M327" i="4" s="1"/>
  <c r="L325" i="4"/>
  <c r="M325" i="4" s="1"/>
  <c r="L346" i="4"/>
  <c r="M346" i="4" s="1"/>
  <c r="L324" i="4"/>
  <c r="M324" i="4" s="1"/>
  <c r="L326" i="4"/>
  <c r="M326" i="4" s="1"/>
  <c r="L345" i="4"/>
  <c r="M345" i="4" s="1"/>
  <c r="L347" i="4"/>
  <c r="M347" i="4" s="1"/>
  <c r="L348" i="4"/>
  <c r="M348" i="4" s="1"/>
  <c r="L322" i="4"/>
  <c r="M322" i="4" s="1"/>
  <c r="L323" i="4"/>
  <c r="M323" i="4" s="1"/>
  <c r="L343" i="4"/>
  <c r="M343" i="4" s="1"/>
  <c r="L344" i="4"/>
  <c r="M344" i="4" s="1"/>
  <c r="L321" i="4"/>
  <c r="M321" i="4" s="1"/>
  <c r="L319" i="4"/>
  <c r="M319" i="4" s="1"/>
  <c r="L341" i="4"/>
  <c r="M341" i="4" s="1"/>
  <c r="L342" i="4"/>
  <c r="M342" i="4" s="1"/>
  <c r="L316" i="4"/>
  <c r="M316" i="4" s="1"/>
  <c r="L317" i="4"/>
  <c r="M317" i="4" s="1"/>
  <c r="L337" i="4"/>
  <c r="M337" i="4" s="1"/>
  <c r="L315" i="4"/>
  <c r="M315" i="4" s="1"/>
  <c r="L334" i="4"/>
  <c r="M334" i="4" s="1"/>
  <c r="L335" i="4"/>
  <c r="M335" i="4" s="1"/>
  <c r="L336" i="4"/>
  <c r="M336" i="4" s="1"/>
  <c r="L338" i="4"/>
  <c r="M338" i="4" s="1"/>
  <c r="L320" i="4"/>
  <c r="M320" i="4" s="1"/>
  <c r="L349" i="4"/>
  <c r="M349" i="4" s="1"/>
  <c r="L352" i="4"/>
  <c r="M352" i="4" s="1"/>
  <c r="L318" i="4"/>
  <c r="M318" i="4" s="1"/>
  <c r="L340" i="4"/>
  <c r="M340" i="4" s="1"/>
  <c r="L351" i="4"/>
  <c r="M351" i="4" s="1"/>
  <c r="L339" i="4"/>
  <c r="M339" i="4" s="1"/>
  <c r="L350" i="4"/>
  <c r="M350" i="4" s="1"/>
  <c r="L3291" i="4"/>
  <c r="M3291" i="4" s="1"/>
  <c r="L3288" i="4"/>
  <c r="M3288" i="4" s="1"/>
  <c r="L3289" i="4"/>
  <c r="M3289" i="4" s="1"/>
  <c r="L3290" i="4"/>
  <c r="M3290" i="4" s="1"/>
  <c r="L3283" i="4"/>
  <c r="M3283" i="4" s="1"/>
  <c r="L3284" i="4"/>
  <c r="M3284" i="4" s="1"/>
  <c r="L3285" i="4"/>
  <c r="M3285" i="4" s="1"/>
  <c r="L3307" i="4"/>
  <c r="M3307" i="4" s="1"/>
  <c r="L3308" i="4"/>
  <c r="M3308" i="4" s="1"/>
  <c r="L3309" i="4"/>
  <c r="M3309" i="4" s="1"/>
  <c r="L3282" i="4"/>
  <c r="M3282" i="4" s="1"/>
  <c r="L3278" i="4"/>
  <c r="M3278" i="4" s="1"/>
  <c r="L3280" i="4"/>
  <c r="M3280" i="4" s="1"/>
  <c r="L3296" i="4"/>
  <c r="M3296" i="4" s="1"/>
  <c r="L3295" i="4"/>
  <c r="M3295" i="4" s="1"/>
  <c r="L3294" i="4"/>
  <c r="M3294" i="4" s="1"/>
  <c r="L3303" i="4"/>
  <c r="M3303" i="4" s="1"/>
  <c r="L3304" i="4"/>
  <c r="M3304" i="4" s="1"/>
  <c r="L3315" i="4"/>
  <c r="M3315" i="4" s="1"/>
  <c r="L3302" i="4"/>
  <c r="M3302" i="4" s="1"/>
  <c r="L3312" i="4"/>
  <c r="M3312" i="4" s="1"/>
  <c r="L3313" i="4"/>
  <c r="M3313" i="4" s="1"/>
  <c r="L3314" i="4"/>
  <c r="M3314" i="4" s="1"/>
  <c r="L3279" i="4"/>
  <c r="M3279" i="4" s="1"/>
  <c r="L3293" i="4"/>
  <c r="M3293" i="4" s="1"/>
  <c r="L3299" i="4"/>
  <c r="M3299" i="4" s="1"/>
  <c r="L3300" i="4"/>
  <c r="M3300" i="4" s="1"/>
  <c r="L3301" i="4"/>
  <c r="M3301" i="4" s="1"/>
  <c r="L3298" i="4"/>
  <c r="M3298" i="4" s="1"/>
  <c r="L3310" i="4"/>
  <c r="M3310" i="4" s="1"/>
  <c r="L3311" i="4"/>
  <c r="M3311" i="4" s="1"/>
  <c r="L3287" i="4"/>
  <c r="M3287" i="4" s="1"/>
  <c r="L3292" i="4"/>
  <c r="M3292" i="4" s="1"/>
  <c r="L3297" i="4"/>
  <c r="M3297" i="4" s="1"/>
  <c r="L3286" i="4"/>
  <c r="M3286" i="4" s="1"/>
  <c r="L3281" i="4"/>
  <c r="M3281" i="4" s="1"/>
  <c r="L3306" i="4"/>
  <c r="M3306" i="4" s="1"/>
  <c r="L3305" i="4"/>
  <c r="M3305" i="4" s="1"/>
  <c r="L3316" i="4"/>
  <c r="M3316" i="4" s="1"/>
  <c r="J2272" i="4"/>
  <c r="K2272" i="4" s="1"/>
  <c r="J2295" i="4"/>
  <c r="K2295" i="4" s="1"/>
  <c r="J2296" i="4"/>
  <c r="K2296" i="4" s="1"/>
  <c r="J2271" i="4"/>
  <c r="K2271" i="4" s="1"/>
  <c r="J2269" i="4"/>
  <c r="K2269" i="4" s="1"/>
  <c r="J2270" i="4"/>
  <c r="K2270" i="4" s="1"/>
  <c r="J2293" i="4"/>
  <c r="K2293" i="4" s="1"/>
  <c r="J2294" i="4"/>
  <c r="K2294" i="4" s="1"/>
  <c r="J2264" i="4"/>
  <c r="K2264" i="4" s="1"/>
  <c r="J2266" i="4"/>
  <c r="K2266" i="4" s="1"/>
  <c r="J2267" i="4"/>
  <c r="K2267" i="4" s="1"/>
  <c r="J2268" i="4"/>
  <c r="K2268" i="4" s="1"/>
  <c r="J2292" i="4"/>
  <c r="K2292" i="4" s="1"/>
  <c r="J2265" i="4"/>
  <c r="K2265" i="4" s="1"/>
  <c r="J2288" i="4"/>
  <c r="K2288" i="4" s="1"/>
  <c r="J2290" i="4"/>
  <c r="K2290" i="4" s="1"/>
  <c r="J2291" i="4"/>
  <c r="K2291" i="4" s="1"/>
  <c r="J2285" i="4"/>
  <c r="K2285" i="4" s="1"/>
  <c r="J2286" i="4"/>
  <c r="K2286" i="4" s="1"/>
  <c r="J2287" i="4"/>
  <c r="K2287" i="4" s="1"/>
  <c r="J2289" i="4"/>
  <c r="K2289" i="4" s="1"/>
  <c r="J2284" i="4"/>
  <c r="K2284" i="4" s="1"/>
  <c r="J2283" i="4"/>
  <c r="K2283" i="4" s="1"/>
  <c r="J2281" i="4"/>
  <c r="K2281" i="4" s="1"/>
  <c r="J2282" i="4"/>
  <c r="K2282" i="4" s="1"/>
  <c r="J2276" i="4"/>
  <c r="K2276" i="4" s="1"/>
  <c r="J2278" i="4"/>
  <c r="K2278" i="4" s="1"/>
  <c r="J2279" i="4"/>
  <c r="K2279" i="4" s="1"/>
  <c r="J2280" i="4"/>
  <c r="K2280" i="4" s="1"/>
  <c r="J2273" i="4"/>
  <c r="K2273" i="4" s="1"/>
  <c r="J2274" i="4"/>
  <c r="K2274" i="4" s="1"/>
  <c r="J2275" i="4"/>
  <c r="K2275" i="4" s="1"/>
  <c r="J2277" i="4"/>
  <c r="K2277" i="4" s="1"/>
  <c r="J2300" i="4"/>
  <c r="K2300" i="4" s="1"/>
  <c r="J2302" i="4"/>
  <c r="K2302" i="4" s="1"/>
  <c r="J2297" i="4"/>
  <c r="K2297" i="4" s="1"/>
  <c r="J2298" i="4"/>
  <c r="K2298" i="4" s="1"/>
  <c r="J2299" i="4"/>
  <c r="K2299" i="4" s="1"/>
  <c r="J2301" i="4"/>
  <c r="K2301" i="4" s="1"/>
  <c r="L2903" i="4"/>
  <c r="M2903" i="4" s="1"/>
  <c r="L2904" i="4"/>
  <c r="M2904" i="4" s="1"/>
  <c r="L2902" i="4"/>
  <c r="M2902" i="4" s="1"/>
  <c r="L2900" i="4"/>
  <c r="M2900" i="4" s="1"/>
  <c r="L2901" i="4"/>
  <c r="M2901" i="4" s="1"/>
  <c r="L2899" i="4"/>
  <c r="M2899" i="4" s="1"/>
  <c r="L2926" i="4"/>
  <c r="M2926" i="4" s="1"/>
  <c r="L2897" i="4"/>
  <c r="M2897" i="4" s="1"/>
  <c r="L2898" i="4"/>
  <c r="M2898" i="4" s="1"/>
  <c r="L2921" i="4"/>
  <c r="M2921" i="4" s="1"/>
  <c r="L2922" i="4"/>
  <c r="M2922" i="4" s="1"/>
  <c r="L2923" i="4"/>
  <c r="M2923" i="4" s="1"/>
  <c r="L2924" i="4"/>
  <c r="M2924" i="4" s="1"/>
  <c r="L2925" i="4"/>
  <c r="M2925" i="4" s="1"/>
  <c r="L2896" i="4"/>
  <c r="M2896" i="4" s="1"/>
  <c r="L2920" i="4"/>
  <c r="M2920" i="4" s="1"/>
  <c r="L2895" i="4"/>
  <c r="M2895" i="4" s="1"/>
  <c r="L2915" i="4"/>
  <c r="M2915" i="4" s="1"/>
  <c r="L2916" i="4"/>
  <c r="M2916" i="4" s="1"/>
  <c r="L2917" i="4"/>
  <c r="M2917" i="4" s="1"/>
  <c r="L2918" i="4"/>
  <c r="M2918" i="4" s="1"/>
  <c r="L2919" i="4"/>
  <c r="M2919" i="4" s="1"/>
  <c r="L2894" i="4"/>
  <c r="M2894" i="4" s="1"/>
  <c r="L2914" i="4"/>
  <c r="M2914" i="4" s="1"/>
  <c r="L2891" i="4"/>
  <c r="M2891" i="4" s="1"/>
  <c r="L2893" i="4"/>
  <c r="M2893" i="4" s="1"/>
  <c r="L2909" i="4"/>
  <c r="M2909" i="4" s="1"/>
  <c r="L2910" i="4"/>
  <c r="M2910" i="4" s="1"/>
  <c r="L2911" i="4"/>
  <c r="M2911" i="4" s="1"/>
  <c r="L2912" i="4"/>
  <c r="M2912" i="4" s="1"/>
  <c r="L2913" i="4"/>
  <c r="M2913" i="4" s="1"/>
  <c r="L2890" i="4"/>
  <c r="M2890" i="4" s="1"/>
  <c r="L2892" i="4"/>
  <c r="M2892" i="4" s="1"/>
  <c r="L2908" i="4"/>
  <c r="M2908" i="4" s="1"/>
  <c r="L2888" i="4"/>
  <c r="M2888" i="4" s="1"/>
  <c r="L2889" i="4"/>
  <c r="M2889" i="4" s="1"/>
  <c r="L2906" i="4"/>
  <c r="M2906" i="4" s="1"/>
  <c r="L2907" i="4"/>
  <c r="M2907" i="4" s="1"/>
  <c r="L2905" i="4"/>
  <c r="M2905" i="4" s="1"/>
  <c r="L3319" i="4"/>
  <c r="M3319" i="4" s="1"/>
  <c r="L3343" i="4"/>
  <c r="M3343" i="4" s="1"/>
  <c r="L3327" i="4"/>
  <c r="M3327" i="4" s="1"/>
  <c r="L3328" i="4"/>
  <c r="M3328" i="4" s="1"/>
  <c r="L3326" i="4"/>
  <c r="M3326" i="4" s="1"/>
  <c r="L3342" i="4"/>
  <c r="M3342" i="4" s="1"/>
  <c r="L3323" i="4"/>
  <c r="M3323" i="4" s="1"/>
  <c r="L3324" i="4"/>
  <c r="M3324" i="4" s="1"/>
  <c r="L3325" i="4"/>
  <c r="M3325" i="4" s="1"/>
  <c r="L3322" i="4"/>
  <c r="M3322" i="4" s="1"/>
  <c r="L3341" i="4"/>
  <c r="M3341" i="4" s="1"/>
  <c r="L3321" i="4"/>
  <c r="M3321" i="4" s="1"/>
  <c r="L3340" i="4"/>
  <c r="M3340" i="4" s="1"/>
  <c r="L3320" i="4"/>
  <c r="M3320" i="4" s="1"/>
  <c r="L3355" i="4"/>
  <c r="M3355" i="4" s="1"/>
  <c r="L3339" i="4"/>
  <c r="M3339" i="4" s="1"/>
  <c r="L3354" i="4"/>
  <c r="M3354" i="4" s="1"/>
  <c r="L3336" i="4"/>
  <c r="M3336" i="4" s="1"/>
  <c r="L3337" i="4"/>
  <c r="M3337" i="4" s="1"/>
  <c r="L3338" i="4"/>
  <c r="M3338" i="4" s="1"/>
  <c r="L3351" i="4"/>
  <c r="M3351" i="4" s="1"/>
  <c r="L3353" i="4"/>
  <c r="M3353" i="4" s="1"/>
  <c r="L3318" i="4"/>
  <c r="M3318" i="4" s="1"/>
  <c r="L3334" i="4"/>
  <c r="M3334" i="4" s="1"/>
  <c r="L3335" i="4"/>
  <c r="M3335" i="4" s="1"/>
  <c r="L3346" i="4"/>
  <c r="M3346" i="4" s="1"/>
  <c r="L3347" i="4"/>
  <c r="M3347" i="4" s="1"/>
  <c r="L3348" i="4"/>
  <c r="M3348" i="4" s="1"/>
  <c r="L3349" i="4"/>
  <c r="M3349" i="4" s="1"/>
  <c r="L3350" i="4"/>
  <c r="M3350" i="4" s="1"/>
  <c r="L3352" i="4"/>
  <c r="M3352" i="4" s="1"/>
  <c r="L3331" i="4"/>
  <c r="M3331" i="4" s="1"/>
  <c r="L3332" i="4"/>
  <c r="M3332" i="4" s="1"/>
  <c r="L3333" i="4"/>
  <c r="M3333" i="4" s="1"/>
  <c r="L3345" i="4"/>
  <c r="M3345" i="4" s="1"/>
  <c r="L3317" i="4"/>
  <c r="M3317" i="4" s="1"/>
  <c r="L3330" i="4"/>
  <c r="M3330" i="4" s="1"/>
  <c r="L3344" i="4"/>
  <c r="M3344" i="4" s="1"/>
  <c r="L3329" i="4"/>
  <c r="M3329" i="4" s="1"/>
  <c r="L520" i="4"/>
  <c r="M520" i="4" s="1"/>
  <c r="L545" i="4"/>
  <c r="M545" i="4" s="1"/>
  <c r="L546" i="4"/>
  <c r="M546" i="4" s="1"/>
  <c r="L514" i="4"/>
  <c r="M514" i="4" s="1"/>
  <c r="L516" i="4"/>
  <c r="M516" i="4" s="1"/>
  <c r="L517" i="4"/>
  <c r="M517" i="4" s="1"/>
  <c r="L518" i="4"/>
  <c r="M518" i="4" s="1"/>
  <c r="L537" i="4"/>
  <c r="M537" i="4" s="1"/>
  <c r="L539" i="4"/>
  <c r="M539" i="4" s="1"/>
  <c r="L513" i="4"/>
  <c r="M513" i="4" s="1"/>
  <c r="L515" i="4"/>
  <c r="M515" i="4" s="1"/>
  <c r="L535" i="4"/>
  <c r="M535" i="4" s="1"/>
  <c r="L536" i="4"/>
  <c r="M536" i="4" s="1"/>
  <c r="L511" i="4"/>
  <c r="M511" i="4" s="1"/>
  <c r="L512" i="4"/>
  <c r="M512" i="4" s="1"/>
  <c r="L533" i="4"/>
  <c r="M533" i="4" s="1"/>
  <c r="L534" i="4"/>
  <c r="M534" i="4" s="1"/>
  <c r="L509" i="4"/>
  <c r="M509" i="4" s="1"/>
  <c r="L510" i="4"/>
  <c r="M510" i="4" s="1"/>
  <c r="L532" i="4"/>
  <c r="M532" i="4" s="1"/>
  <c r="L525" i="4"/>
  <c r="M525" i="4" s="1"/>
  <c r="L527" i="4"/>
  <c r="M527" i="4" s="1"/>
  <c r="L523" i="4"/>
  <c r="M523" i="4" s="1"/>
  <c r="L524" i="4"/>
  <c r="M524" i="4" s="1"/>
  <c r="L547" i="4"/>
  <c r="M547" i="4" s="1"/>
  <c r="L521" i="4"/>
  <c r="M521" i="4" s="1"/>
  <c r="L522" i="4"/>
  <c r="M522" i="4" s="1"/>
  <c r="L530" i="4"/>
  <c r="M530" i="4" s="1"/>
  <c r="L541" i="4"/>
  <c r="M541" i="4" s="1"/>
  <c r="L529" i="4"/>
  <c r="M529" i="4" s="1"/>
  <c r="L528" i="4"/>
  <c r="M528" i="4" s="1"/>
  <c r="L540" i="4"/>
  <c r="M540" i="4" s="1"/>
  <c r="L544" i="4"/>
  <c r="M544" i="4" s="1"/>
  <c r="L543" i="4"/>
  <c r="M543" i="4" s="1"/>
  <c r="L531" i="4"/>
  <c r="M531" i="4" s="1"/>
  <c r="L538" i="4"/>
  <c r="M538" i="4" s="1"/>
  <c r="L519" i="4"/>
  <c r="M519" i="4" s="1"/>
  <c r="L526" i="4"/>
  <c r="M526" i="4" s="1"/>
  <c r="L542" i="4"/>
  <c r="M542" i="4" s="1"/>
  <c r="L918" i="4"/>
  <c r="M918" i="4" s="1"/>
  <c r="L915" i="4"/>
  <c r="M915" i="4" s="1"/>
  <c r="L916" i="4"/>
  <c r="M916" i="4" s="1"/>
  <c r="L917" i="4"/>
  <c r="M917" i="4" s="1"/>
  <c r="L919" i="4"/>
  <c r="M919" i="4" s="1"/>
  <c r="L914" i="4"/>
  <c r="M914" i="4" s="1"/>
  <c r="L937" i="4"/>
  <c r="M937" i="4" s="1"/>
  <c r="L906" i="4"/>
  <c r="M906" i="4" s="1"/>
  <c r="L911" i="4"/>
  <c r="M911" i="4" s="1"/>
  <c r="L912" i="4"/>
  <c r="M912" i="4" s="1"/>
  <c r="L905" i="4"/>
  <c r="M905" i="4" s="1"/>
  <c r="L907" i="4"/>
  <c r="M907" i="4" s="1"/>
  <c r="L908" i="4"/>
  <c r="M908" i="4" s="1"/>
  <c r="L910" i="4"/>
  <c r="M910" i="4" s="1"/>
  <c r="L913" i="4"/>
  <c r="M913" i="4" s="1"/>
  <c r="L928" i="4"/>
  <c r="M928" i="4" s="1"/>
  <c r="L935" i="4"/>
  <c r="M935" i="4" s="1"/>
  <c r="L936" i="4"/>
  <c r="M936" i="4" s="1"/>
  <c r="L900" i="4"/>
  <c r="M900" i="4" s="1"/>
  <c r="L901" i="4"/>
  <c r="M901" i="4" s="1"/>
  <c r="L902" i="4"/>
  <c r="M902" i="4" s="1"/>
  <c r="L903" i="4"/>
  <c r="M903" i="4" s="1"/>
  <c r="L904" i="4"/>
  <c r="M904" i="4" s="1"/>
  <c r="L909" i="4"/>
  <c r="M909" i="4" s="1"/>
  <c r="L927" i="4"/>
  <c r="M927" i="4" s="1"/>
  <c r="L929" i="4"/>
  <c r="M929" i="4" s="1"/>
  <c r="L930" i="4"/>
  <c r="M930" i="4" s="1"/>
  <c r="L931" i="4"/>
  <c r="M931" i="4" s="1"/>
  <c r="L932" i="4"/>
  <c r="M932" i="4" s="1"/>
  <c r="L933" i="4"/>
  <c r="M933" i="4" s="1"/>
  <c r="L934" i="4"/>
  <c r="M934" i="4" s="1"/>
  <c r="L899" i="4"/>
  <c r="M899" i="4" s="1"/>
  <c r="L925" i="4"/>
  <c r="M925" i="4" s="1"/>
  <c r="L926" i="4"/>
  <c r="M926" i="4" s="1"/>
  <c r="L923" i="4"/>
  <c r="M923" i="4" s="1"/>
  <c r="L924" i="4"/>
  <c r="M924" i="4" s="1"/>
  <c r="L922" i="4"/>
  <c r="M922" i="4" s="1"/>
  <c r="L920" i="4"/>
  <c r="M920" i="4" s="1"/>
  <c r="L921" i="4"/>
  <c r="M921" i="4" s="1"/>
  <c r="L1299" i="4"/>
  <c r="M1299" i="4" s="1"/>
  <c r="L1298" i="4"/>
  <c r="M1298" i="4" s="1"/>
  <c r="L1317" i="4"/>
  <c r="M1317" i="4" s="1"/>
  <c r="L1318" i="4"/>
  <c r="M1318" i="4" s="1"/>
  <c r="L1319" i="4"/>
  <c r="M1319" i="4" s="1"/>
  <c r="L1320" i="4"/>
  <c r="M1320" i="4" s="1"/>
  <c r="L1294" i="4"/>
  <c r="M1294" i="4" s="1"/>
  <c r="L1295" i="4"/>
  <c r="M1295" i="4" s="1"/>
  <c r="L1297" i="4"/>
  <c r="M1297" i="4" s="1"/>
  <c r="L1314" i="4"/>
  <c r="M1314" i="4" s="1"/>
  <c r="L1315" i="4"/>
  <c r="M1315" i="4" s="1"/>
  <c r="L1316" i="4"/>
  <c r="M1316" i="4" s="1"/>
  <c r="L1293" i="4"/>
  <c r="M1293" i="4" s="1"/>
  <c r="L1296" i="4"/>
  <c r="M1296" i="4" s="1"/>
  <c r="L1312" i="4"/>
  <c r="M1312" i="4" s="1"/>
  <c r="L1313" i="4"/>
  <c r="M1313" i="4" s="1"/>
  <c r="L1289" i="4"/>
  <c r="M1289" i="4" s="1"/>
  <c r="L1307" i="4"/>
  <c r="M1307" i="4" s="1"/>
  <c r="L1308" i="4"/>
  <c r="M1308" i="4" s="1"/>
  <c r="L1326" i="4"/>
  <c r="M1326" i="4" s="1"/>
  <c r="L1327" i="4"/>
  <c r="M1327" i="4" s="1"/>
  <c r="L1306" i="4"/>
  <c r="M1306" i="4" s="1"/>
  <c r="L1324" i="4"/>
  <c r="M1324" i="4" s="1"/>
  <c r="L1325" i="4"/>
  <c r="M1325" i="4" s="1"/>
  <c r="L1302" i="4"/>
  <c r="M1302" i="4" s="1"/>
  <c r="L1323" i="4"/>
  <c r="M1323" i="4" s="1"/>
  <c r="L1301" i="4"/>
  <c r="M1301" i="4" s="1"/>
  <c r="L1311" i="4"/>
  <c r="M1311" i="4" s="1"/>
  <c r="L1322" i="4"/>
  <c r="M1322" i="4" s="1"/>
  <c r="L1310" i="4"/>
  <c r="M1310" i="4" s="1"/>
  <c r="L1300" i="4"/>
  <c r="M1300" i="4" s="1"/>
  <c r="L1321" i="4"/>
  <c r="M1321" i="4" s="1"/>
  <c r="L1305" i="4"/>
  <c r="M1305" i="4" s="1"/>
  <c r="L1309" i="4"/>
  <c r="M1309" i="4" s="1"/>
  <c r="L1292" i="4"/>
  <c r="M1292" i="4" s="1"/>
  <c r="L1303" i="4"/>
  <c r="M1303" i="4" s="1"/>
  <c r="L1304" i="4"/>
  <c r="M1304" i="4" s="1"/>
  <c r="L1291" i="4"/>
  <c r="M1291" i="4" s="1"/>
  <c r="L1290" i="4"/>
  <c r="M1290" i="4" s="1"/>
  <c r="J1804" i="4"/>
  <c r="K1804" i="4" s="1"/>
  <c r="J1801" i="4"/>
  <c r="K1801" i="4" s="1"/>
  <c r="J1802" i="4"/>
  <c r="K1802" i="4" s="1"/>
  <c r="J1803" i="4"/>
  <c r="K1803" i="4" s="1"/>
  <c r="J1818" i="4"/>
  <c r="K1818" i="4" s="1"/>
  <c r="J1832" i="4"/>
  <c r="K1832" i="4" s="1"/>
  <c r="J1833" i="4"/>
  <c r="K1833" i="4" s="1"/>
  <c r="J1834" i="4"/>
  <c r="K1834" i="4" s="1"/>
  <c r="J1800" i="4"/>
  <c r="K1800" i="4" s="1"/>
  <c r="J1817" i="4"/>
  <c r="K1817" i="4" s="1"/>
  <c r="J1831" i="4"/>
  <c r="K1831" i="4" s="1"/>
  <c r="J1799" i="4"/>
  <c r="K1799" i="4" s="1"/>
  <c r="J1796" i="4"/>
  <c r="K1796" i="4" s="1"/>
  <c r="J1797" i="4"/>
  <c r="K1797" i="4" s="1"/>
  <c r="J1798" i="4"/>
  <c r="K1798" i="4" s="1"/>
  <c r="J1813" i="4"/>
  <c r="K1813" i="4" s="1"/>
  <c r="J1814" i="4"/>
  <c r="K1814" i="4" s="1"/>
  <c r="J1815" i="4"/>
  <c r="K1815" i="4" s="1"/>
  <c r="J1830" i="4"/>
  <c r="K1830" i="4" s="1"/>
  <c r="J1812" i="4"/>
  <c r="K1812" i="4" s="1"/>
  <c r="J1829" i="4"/>
  <c r="K1829" i="4" s="1"/>
  <c r="J1811" i="4"/>
  <c r="K1811" i="4" s="1"/>
  <c r="J1808" i="4"/>
  <c r="K1808" i="4" s="1"/>
  <c r="J1809" i="4"/>
  <c r="K1809" i="4" s="1"/>
  <c r="J1810" i="4"/>
  <c r="K1810" i="4" s="1"/>
  <c r="J1825" i="4"/>
  <c r="K1825" i="4" s="1"/>
  <c r="J1826" i="4"/>
  <c r="K1826" i="4" s="1"/>
  <c r="J1827" i="4"/>
  <c r="K1827" i="4" s="1"/>
  <c r="J1807" i="4"/>
  <c r="K1807" i="4" s="1"/>
  <c r="J1824" i="4"/>
  <c r="K1824" i="4" s="1"/>
  <c r="J1823" i="4"/>
  <c r="K1823" i="4" s="1"/>
  <c r="J1806" i="4"/>
  <c r="K1806" i="4" s="1"/>
  <c r="J1820" i="4"/>
  <c r="K1820" i="4" s="1"/>
  <c r="J1821" i="4"/>
  <c r="K1821" i="4" s="1"/>
  <c r="J1822" i="4"/>
  <c r="K1822" i="4" s="1"/>
  <c r="J1805" i="4"/>
  <c r="K1805" i="4" s="1"/>
  <c r="J1819" i="4"/>
  <c r="K1819" i="4" s="1"/>
  <c r="J1816" i="4"/>
  <c r="K1816" i="4" s="1"/>
  <c r="J1828" i="4"/>
  <c r="K1828" i="4" s="1"/>
  <c r="L2969" i="4"/>
  <c r="M2969" i="4" s="1"/>
  <c r="L2970" i="4"/>
  <c r="M2970" i="4" s="1"/>
  <c r="L2971" i="4"/>
  <c r="M2971" i="4" s="1"/>
  <c r="L2972" i="4"/>
  <c r="M2972" i="4" s="1"/>
  <c r="L2973" i="4"/>
  <c r="M2973" i="4" s="1"/>
  <c r="L2968" i="4"/>
  <c r="M2968" i="4" s="1"/>
  <c r="L3004" i="4"/>
  <c r="M3004" i="4" s="1"/>
  <c r="L2966" i="4"/>
  <c r="M2966" i="4" s="1"/>
  <c r="L2967" i="4"/>
  <c r="M2967" i="4" s="1"/>
  <c r="L2999" i="4"/>
  <c r="M2999" i="4" s="1"/>
  <c r="L3000" i="4"/>
  <c r="M3000" i="4" s="1"/>
  <c r="L3001" i="4"/>
  <c r="M3001" i="4" s="1"/>
  <c r="L3002" i="4"/>
  <c r="M3002" i="4" s="1"/>
  <c r="L3003" i="4"/>
  <c r="M3003" i="4" s="1"/>
  <c r="L2998" i="4"/>
  <c r="M2998" i="4" s="1"/>
  <c r="L2993" i="4"/>
  <c r="M2993" i="4" s="1"/>
  <c r="L2994" i="4"/>
  <c r="M2994" i="4" s="1"/>
  <c r="L2995" i="4"/>
  <c r="M2995" i="4" s="1"/>
  <c r="L2996" i="4"/>
  <c r="M2996" i="4" s="1"/>
  <c r="L2997" i="4"/>
  <c r="M2997" i="4" s="1"/>
  <c r="L2992" i="4"/>
  <c r="M2992" i="4" s="1"/>
  <c r="L2987" i="4"/>
  <c r="M2987" i="4" s="1"/>
  <c r="L2988" i="4"/>
  <c r="M2988" i="4" s="1"/>
  <c r="L2989" i="4"/>
  <c r="M2989" i="4" s="1"/>
  <c r="L2990" i="4"/>
  <c r="M2990" i="4" s="1"/>
  <c r="L2991" i="4"/>
  <c r="M2991" i="4" s="1"/>
  <c r="L2986" i="4"/>
  <c r="M2986" i="4" s="1"/>
  <c r="L2981" i="4"/>
  <c r="M2981" i="4" s="1"/>
  <c r="L2982" i="4"/>
  <c r="M2982" i="4" s="1"/>
  <c r="L2983" i="4"/>
  <c r="M2983" i="4" s="1"/>
  <c r="L2984" i="4"/>
  <c r="M2984" i="4" s="1"/>
  <c r="L2985" i="4"/>
  <c r="M2985" i="4" s="1"/>
  <c r="L2980" i="4"/>
  <c r="M2980" i="4" s="1"/>
  <c r="L2975" i="4"/>
  <c r="M2975" i="4" s="1"/>
  <c r="L2976" i="4"/>
  <c r="M2976" i="4" s="1"/>
  <c r="L2977" i="4"/>
  <c r="M2977" i="4" s="1"/>
  <c r="L2978" i="4"/>
  <c r="M2978" i="4" s="1"/>
  <c r="L2979" i="4"/>
  <c r="M2979" i="4" s="1"/>
  <c r="L2974" i="4"/>
  <c r="M2974" i="4" s="1"/>
  <c r="L2629" i="4"/>
  <c r="M2629" i="4" s="1"/>
  <c r="L2645" i="4"/>
  <c r="M2645" i="4" s="1"/>
  <c r="L2647" i="4"/>
  <c r="M2647" i="4" s="1"/>
  <c r="L2627" i="4"/>
  <c r="M2627" i="4" s="1"/>
  <c r="L2628" i="4"/>
  <c r="M2628" i="4" s="1"/>
  <c r="L2644" i="4"/>
  <c r="M2644" i="4" s="1"/>
  <c r="L2646" i="4"/>
  <c r="M2646" i="4" s="1"/>
  <c r="L2626" i="4"/>
  <c r="M2626" i="4" s="1"/>
  <c r="L2642" i="4"/>
  <c r="M2642" i="4" s="1"/>
  <c r="L2643" i="4"/>
  <c r="M2643" i="4" s="1"/>
  <c r="L2641" i="4"/>
  <c r="M2641" i="4" s="1"/>
  <c r="L2625" i="4"/>
  <c r="M2625" i="4" s="1"/>
  <c r="L2639" i="4"/>
  <c r="M2639" i="4" s="1"/>
  <c r="L2640" i="4"/>
  <c r="M2640" i="4" s="1"/>
  <c r="L2624" i="4"/>
  <c r="M2624" i="4" s="1"/>
  <c r="L2638" i="4"/>
  <c r="M2638" i="4" s="1"/>
  <c r="L2621" i="4"/>
  <c r="M2621" i="4" s="1"/>
  <c r="L2623" i="4"/>
  <c r="M2623" i="4" s="1"/>
  <c r="L2653" i="4"/>
  <c r="M2653" i="4" s="1"/>
  <c r="L2620" i="4"/>
  <c r="M2620" i="4" s="1"/>
  <c r="L2622" i="4"/>
  <c r="M2622" i="4" s="1"/>
  <c r="L2637" i="4"/>
  <c r="M2637" i="4" s="1"/>
  <c r="L2651" i="4"/>
  <c r="M2651" i="4" s="1"/>
  <c r="L2652" i="4"/>
  <c r="M2652" i="4" s="1"/>
  <c r="L2618" i="4"/>
  <c r="M2618" i="4" s="1"/>
  <c r="L2619" i="4"/>
  <c r="M2619" i="4" s="1"/>
  <c r="L2636" i="4"/>
  <c r="M2636" i="4" s="1"/>
  <c r="L2650" i="4"/>
  <c r="M2650" i="4" s="1"/>
  <c r="L2617" i="4"/>
  <c r="M2617" i="4" s="1"/>
  <c r="L2633" i="4"/>
  <c r="M2633" i="4" s="1"/>
  <c r="L2635" i="4"/>
  <c r="M2635" i="4" s="1"/>
  <c r="L2615" i="4"/>
  <c r="M2615" i="4" s="1"/>
  <c r="L2616" i="4"/>
  <c r="M2616" i="4" s="1"/>
  <c r="L2632" i="4"/>
  <c r="M2632" i="4" s="1"/>
  <c r="L2634" i="4"/>
  <c r="M2634" i="4" s="1"/>
  <c r="L2649" i="4"/>
  <c r="M2649" i="4" s="1"/>
  <c r="L2630" i="4"/>
  <c r="M2630" i="4" s="1"/>
  <c r="L2631" i="4"/>
  <c r="M2631" i="4" s="1"/>
  <c r="L2648" i="4"/>
  <c r="M2648" i="4" s="1"/>
  <c r="J2329" i="4"/>
  <c r="K2329" i="4" s="1"/>
  <c r="J2331" i="4"/>
  <c r="K2331" i="4" s="1"/>
  <c r="J2332" i="4"/>
  <c r="K2332" i="4" s="1"/>
  <c r="J2324" i="4"/>
  <c r="K2324" i="4" s="1"/>
  <c r="J2326" i="4"/>
  <c r="K2326" i="4" s="1"/>
  <c r="J2327" i="4"/>
  <c r="K2327" i="4" s="1"/>
  <c r="J2328" i="4"/>
  <c r="K2328" i="4" s="1"/>
  <c r="J2330" i="4"/>
  <c r="K2330" i="4" s="1"/>
  <c r="J2321" i="4"/>
  <c r="K2321" i="4" s="1"/>
  <c r="J2322" i="4"/>
  <c r="K2322" i="4" s="1"/>
  <c r="J2323" i="4"/>
  <c r="K2323" i="4" s="1"/>
  <c r="J2325" i="4"/>
  <c r="K2325" i="4" s="1"/>
  <c r="J2319" i="4"/>
  <c r="K2319" i="4" s="1"/>
  <c r="J2320" i="4"/>
  <c r="K2320" i="4" s="1"/>
  <c r="J2317" i="4"/>
  <c r="K2317" i="4" s="1"/>
  <c r="J2318" i="4"/>
  <c r="K2318" i="4" s="1"/>
  <c r="J2316" i="4"/>
  <c r="K2316" i="4" s="1"/>
  <c r="J2312" i="4"/>
  <c r="K2312" i="4" s="1"/>
  <c r="J2314" i="4"/>
  <c r="K2314" i="4" s="1"/>
  <c r="J2315" i="4"/>
  <c r="K2315" i="4" s="1"/>
  <c r="J2309" i="4"/>
  <c r="K2309" i="4" s="1"/>
  <c r="J2310" i="4"/>
  <c r="K2310" i="4" s="1"/>
  <c r="J2311" i="4"/>
  <c r="K2311" i="4" s="1"/>
  <c r="J2313" i="4"/>
  <c r="K2313" i="4" s="1"/>
  <c r="J2341" i="4"/>
  <c r="K2341" i="4" s="1"/>
  <c r="J2305" i="4"/>
  <c r="K2305" i="4" s="1"/>
  <c r="J2307" i="4"/>
  <c r="K2307" i="4" s="1"/>
  <c r="J2308" i="4"/>
  <c r="K2308" i="4" s="1"/>
  <c r="J2340" i="4"/>
  <c r="K2340" i="4" s="1"/>
  <c r="J2303" i="4"/>
  <c r="K2303" i="4" s="1"/>
  <c r="J2304" i="4"/>
  <c r="K2304" i="4" s="1"/>
  <c r="J2306" i="4"/>
  <c r="K2306" i="4" s="1"/>
  <c r="J2336" i="4"/>
  <c r="K2336" i="4" s="1"/>
  <c r="J2338" i="4"/>
  <c r="K2338" i="4" s="1"/>
  <c r="J2339" i="4"/>
  <c r="K2339" i="4" s="1"/>
  <c r="J2333" i="4"/>
  <c r="K2333" i="4" s="1"/>
  <c r="J2334" i="4"/>
  <c r="K2334" i="4" s="1"/>
  <c r="J2335" i="4"/>
  <c r="K2335" i="4" s="1"/>
  <c r="J2337" i="4"/>
  <c r="K2337" i="4" s="1"/>
  <c r="J1964" i="4"/>
  <c r="K1964" i="4" s="1"/>
  <c r="J1965" i="4"/>
  <c r="K1965" i="4" s="1"/>
  <c r="J1980" i="4"/>
  <c r="K1980" i="4" s="1"/>
  <c r="J1961" i="4"/>
  <c r="K1961" i="4" s="1"/>
  <c r="J1963" i="4"/>
  <c r="K1963" i="4" s="1"/>
  <c r="J1978" i="4"/>
  <c r="K1978" i="4" s="1"/>
  <c r="J1979" i="4"/>
  <c r="K1979" i="4" s="1"/>
  <c r="J1960" i="4"/>
  <c r="K1960" i="4" s="1"/>
  <c r="J1962" i="4"/>
  <c r="K1962" i="4" s="1"/>
  <c r="J1959" i="4"/>
  <c r="K1959" i="4" s="1"/>
  <c r="J1976" i="4"/>
  <c r="K1976" i="4" s="1"/>
  <c r="J1977" i="4"/>
  <c r="K1977" i="4" s="1"/>
  <c r="J1958" i="4"/>
  <c r="K1958" i="4" s="1"/>
  <c r="J1973" i="4"/>
  <c r="K1973" i="4" s="1"/>
  <c r="J1975" i="4"/>
  <c r="K1975" i="4" s="1"/>
  <c r="J1990" i="4"/>
  <c r="K1990" i="4" s="1"/>
  <c r="J1957" i="4"/>
  <c r="K1957" i="4" s="1"/>
  <c r="J1972" i="4"/>
  <c r="K1972" i="4" s="1"/>
  <c r="J1974" i="4"/>
  <c r="K1974" i="4" s="1"/>
  <c r="J1956" i="4"/>
  <c r="K1956" i="4" s="1"/>
  <c r="J1971" i="4"/>
  <c r="K1971" i="4" s="1"/>
  <c r="J1988" i="4"/>
  <c r="K1988" i="4" s="1"/>
  <c r="J1989" i="4"/>
  <c r="K1989" i="4" s="1"/>
  <c r="J1954" i="4"/>
  <c r="K1954" i="4" s="1"/>
  <c r="J1955" i="4"/>
  <c r="K1955" i="4" s="1"/>
  <c r="J1970" i="4"/>
  <c r="K1970" i="4" s="1"/>
  <c r="J1985" i="4"/>
  <c r="K1985" i="4" s="1"/>
  <c r="J1987" i="4"/>
  <c r="K1987" i="4" s="1"/>
  <c r="J1969" i="4"/>
  <c r="K1969" i="4" s="1"/>
  <c r="J1984" i="4"/>
  <c r="K1984" i="4" s="1"/>
  <c r="J1986" i="4"/>
  <c r="K1986" i="4" s="1"/>
  <c r="J1952" i="4"/>
  <c r="K1952" i="4" s="1"/>
  <c r="J1953" i="4"/>
  <c r="K1953" i="4" s="1"/>
  <c r="J1968" i="4"/>
  <c r="K1968" i="4" s="1"/>
  <c r="J1983" i="4"/>
  <c r="K1983" i="4" s="1"/>
  <c r="J1966" i="4"/>
  <c r="K1966" i="4" s="1"/>
  <c r="J1967" i="4"/>
  <c r="K1967" i="4" s="1"/>
  <c r="J1982" i="4"/>
  <c r="K1982" i="4" s="1"/>
  <c r="J1981" i="4"/>
  <c r="K1981" i="4" s="1"/>
  <c r="L1616" i="4"/>
  <c r="M1616" i="4" s="1"/>
  <c r="L1609" i="4"/>
  <c r="M1609" i="4" s="1"/>
  <c r="L1610" i="4"/>
  <c r="M1610" i="4" s="1"/>
  <c r="L1614" i="4"/>
  <c r="M1614" i="4" s="1"/>
  <c r="L1601" i="4"/>
  <c r="M1601" i="4" s="1"/>
  <c r="L1608" i="4"/>
  <c r="M1608" i="4" s="1"/>
  <c r="L1625" i="4"/>
  <c r="M1625" i="4" s="1"/>
  <c r="L1626" i="4"/>
  <c r="M1626" i="4" s="1"/>
  <c r="L1602" i="4"/>
  <c r="M1602" i="4" s="1"/>
  <c r="L1603" i="4"/>
  <c r="M1603" i="4" s="1"/>
  <c r="L1606" i="4"/>
  <c r="M1606" i="4" s="1"/>
  <c r="L1607" i="4"/>
  <c r="M1607" i="4" s="1"/>
  <c r="L1604" i="4"/>
  <c r="M1604" i="4" s="1"/>
  <c r="L1605" i="4"/>
  <c r="M1605" i="4" s="1"/>
  <c r="L1620" i="4"/>
  <c r="M1620" i="4" s="1"/>
  <c r="L1619" i="4"/>
  <c r="M1619" i="4" s="1"/>
  <c r="L1618" i="4"/>
  <c r="M1618" i="4" s="1"/>
  <c r="L1633" i="4"/>
  <c r="M1633" i="4" s="1"/>
  <c r="L1635" i="4"/>
  <c r="M1635" i="4" s="1"/>
  <c r="L1638" i="4"/>
  <c r="M1638" i="4" s="1"/>
  <c r="L1613" i="4"/>
  <c r="M1613" i="4" s="1"/>
  <c r="L1623" i="4"/>
  <c r="M1623" i="4" s="1"/>
  <c r="L1632" i="4"/>
  <c r="M1632" i="4" s="1"/>
  <c r="L1612" i="4"/>
  <c r="M1612" i="4" s="1"/>
  <c r="L1622" i="4"/>
  <c r="M1622" i="4" s="1"/>
  <c r="L1617" i="4"/>
  <c r="M1617" i="4" s="1"/>
  <c r="L1621" i="4"/>
  <c r="M1621" i="4" s="1"/>
  <c r="L1631" i="4"/>
  <c r="M1631" i="4" s="1"/>
  <c r="L1611" i="4"/>
  <c r="M1611" i="4" s="1"/>
  <c r="L1630" i="4"/>
  <c r="M1630" i="4" s="1"/>
  <c r="L1627" i="4"/>
  <c r="M1627" i="4" s="1"/>
  <c r="L1628" i="4"/>
  <c r="M1628" i="4" s="1"/>
  <c r="L1629" i="4"/>
  <c r="M1629" i="4" s="1"/>
  <c r="L1639" i="4"/>
  <c r="M1639" i="4" s="1"/>
  <c r="L1637" i="4"/>
  <c r="M1637" i="4" s="1"/>
  <c r="L1615" i="4"/>
  <c r="M1615" i="4" s="1"/>
  <c r="L1636" i="4"/>
  <c r="M1636" i="4" s="1"/>
  <c r="L1624" i="4"/>
  <c r="M1624" i="4" s="1"/>
  <c r="L1634" i="4"/>
  <c r="M1634" i="4" s="1"/>
  <c r="J1774" i="4"/>
  <c r="K1774" i="4" s="1"/>
  <c r="J1785" i="4"/>
  <c r="K1785" i="4" s="1"/>
  <c r="J1788" i="4"/>
  <c r="K1788" i="4" s="1"/>
  <c r="J1758" i="4"/>
  <c r="K1758" i="4" s="1"/>
  <c r="J1771" i="4"/>
  <c r="K1771" i="4" s="1"/>
  <c r="J1772" i="4"/>
  <c r="K1772" i="4" s="1"/>
  <c r="J1773" i="4"/>
  <c r="K1773" i="4" s="1"/>
  <c r="J1783" i="4"/>
  <c r="K1783" i="4" s="1"/>
  <c r="J1784" i="4"/>
  <c r="K1784" i="4" s="1"/>
  <c r="J1757" i="4"/>
  <c r="K1757" i="4" s="1"/>
  <c r="J1770" i="4"/>
  <c r="K1770" i="4" s="1"/>
  <c r="J1782" i="4"/>
  <c r="K1782" i="4" s="1"/>
  <c r="J1769" i="4"/>
  <c r="K1769" i="4" s="1"/>
  <c r="J1781" i="4"/>
  <c r="K1781" i="4" s="1"/>
  <c r="J1795" i="4"/>
  <c r="K1795" i="4" s="1"/>
  <c r="J1768" i="4"/>
  <c r="K1768" i="4" s="1"/>
  <c r="J1780" i="4"/>
  <c r="K1780" i="4" s="1"/>
  <c r="J1794" i="4"/>
  <c r="K1794" i="4" s="1"/>
  <c r="J1793" i="4"/>
  <c r="K1793" i="4" s="1"/>
  <c r="J1766" i="4"/>
  <c r="K1766" i="4" s="1"/>
  <c r="J1767" i="4"/>
  <c r="K1767" i="4" s="1"/>
  <c r="J1779" i="4"/>
  <c r="K1779" i="4" s="1"/>
  <c r="J1792" i="4"/>
  <c r="K1792" i="4" s="1"/>
  <c r="J1762" i="4"/>
  <c r="K1762" i="4" s="1"/>
  <c r="J1763" i="4"/>
  <c r="K1763" i="4" s="1"/>
  <c r="J1765" i="4"/>
  <c r="K1765" i="4" s="1"/>
  <c r="J1778" i="4"/>
  <c r="K1778" i="4" s="1"/>
  <c r="J1791" i="4"/>
  <c r="K1791" i="4" s="1"/>
  <c r="J1761" i="4"/>
  <c r="K1761" i="4" s="1"/>
  <c r="J1764" i="4"/>
  <c r="K1764" i="4" s="1"/>
  <c r="J1777" i="4"/>
  <c r="K1777" i="4" s="1"/>
  <c r="J1790" i="4"/>
  <c r="K1790" i="4" s="1"/>
  <c r="J1759" i="4"/>
  <c r="K1759" i="4" s="1"/>
  <c r="J1760" i="4"/>
  <c r="K1760" i="4" s="1"/>
  <c r="J1775" i="4"/>
  <c r="K1775" i="4" s="1"/>
  <c r="J1776" i="4"/>
  <c r="K1776" i="4" s="1"/>
  <c r="J1786" i="4"/>
  <c r="K1786" i="4" s="1"/>
  <c r="J1787" i="4"/>
  <c r="K1787" i="4" s="1"/>
  <c r="J1789" i="4"/>
  <c r="K1789" i="4" s="1"/>
  <c r="L2444" i="4"/>
  <c r="M2444" i="4" s="1"/>
  <c r="L2445" i="4"/>
  <c r="M2445" i="4" s="1"/>
  <c r="L2430" i="4"/>
  <c r="M2430" i="4" s="1"/>
  <c r="L2432" i="4"/>
  <c r="M2432" i="4" s="1"/>
  <c r="L2433" i="4"/>
  <c r="M2433" i="4" s="1"/>
  <c r="L2434" i="4"/>
  <c r="M2434" i="4" s="1"/>
  <c r="L2420" i="4"/>
  <c r="M2420" i="4" s="1"/>
  <c r="L2421" i="4"/>
  <c r="M2421" i="4" s="1"/>
  <c r="L2447" i="4"/>
  <c r="M2447" i="4" s="1"/>
  <c r="L2449" i="4"/>
  <c r="M2449" i="4" s="1"/>
  <c r="L2427" i="4"/>
  <c r="M2427" i="4" s="1"/>
  <c r="L2426" i="4"/>
  <c r="M2426" i="4" s="1"/>
  <c r="L2425" i="4"/>
  <c r="M2425" i="4" s="1"/>
  <c r="L2454" i="4"/>
  <c r="M2454" i="4" s="1"/>
  <c r="L2456" i="4"/>
  <c r="M2456" i="4" s="1"/>
  <c r="L2457" i="4"/>
  <c r="M2457" i="4" s="1"/>
  <c r="L2458" i="4"/>
  <c r="M2458" i="4" s="1"/>
  <c r="L2453" i="4"/>
  <c r="M2453" i="4" s="1"/>
  <c r="L2455" i="4"/>
  <c r="M2455" i="4" s="1"/>
  <c r="L2423" i="4"/>
  <c r="M2423" i="4" s="1"/>
  <c r="L2424" i="4"/>
  <c r="M2424" i="4" s="1"/>
  <c r="L2452" i="4"/>
  <c r="M2452" i="4" s="1"/>
  <c r="L2431" i="4"/>
  <c r="M2431" i="4" s="1"/>
  <c r="L2442" i="4"/>
  <c r="M2442" i="4" s="1"/>
  <c r="L2443" i="4"/>
  <c r="M2443" i="4" s="1"/>
  <c r="L2450" i="4"/>
  <c r="M2450" i="4" s="1"/>
  <c r="L2451" i="4"/>
  <c r="M2451" i="4" s="1"/>
  <c r="L2422" i="4"/>
  <c r="M2422" i="4" s="1"/>
  <c r="L2441" i="4"/>
  <c r="M2441" i="4" s="1"/>
  <c r="L2448" i="4"/>
  <c r="M2448" i="4" s="1"/>
  <c r="L2429" i="4"/>
  <c r="M2429" i="4" s="1"/>
  <c r="L2440" i="4"/>
  <c r="M2440" i="4" s="1"/>
  <c r="L2439" i="4"/>
  <c r="M2439" i="4" s="1"/>
  <c r="L2428" i="4"/>
  <c r="M2428" i="4" s="1"/>
  <c r="L2437" i="4"/>
  <c r="M2437" i="4" s="1"/>
  <c r="L2438" i="4"/>
  <c r="M2438" i="4" s="1"/>
  <c r="L2446" i="4"/>
  <c r="M2446" i="4" s="1"/>
  <c r="L2435" i="4"/>
  <c r="M2435" i="4" s="1"/>
  <c r="L2436" i="4"/>
  <c r="M2436" i="4" s="1"/>
  <c r="L3113" i="4"/>
  <c r="M3113" i="4" s="1"/>
  <c r="L3112" i="4"/>
  <c r="M3112" i="4" s="1"/>
  <c r="L3114" i="4"/>
  <c r="M3114" i="4" s="1"/>
  <c r="L3107" i="4"/>
  <c r="M3107" i="4" s="1"/>
  <c r="L3108" i="4"/>
  <c r="M3108" i="4" s="1"/>
  <c r="L3109" i="4"/>
  <c r="M3109" i="4" s="1"/>
  <c r="L3110" i="4"/>
  <c r="M3110" i="4" s="1"/>
  <c r="L3111" i="4"/>
  <c r="M3111" i="4" s="1"/>
  <c r="L3106" i="4"/>
  <c r="M3106" i="4" s="1"/>
  <c r="L3101" i="4"/>
  <c r="M3101" i="4" s="1"/>
  <c r="L3103" i="4"/>
  <c r="M3103" i="4" s="1"/>
  <c r="L3104" i="4"/>
  <c r="M3104" i="4" s="1"/>
  <c r="L3105" i="4"/>
  <c r="M3105" i="4" s="1"/>
  <c r="L3100" i="4"/>
  <c r="M3100" i="4" s="1"/>
  <c r="L3102" i="4"/>
  <c r="M3102" i="4" s="1"/>
  <c r="L3095" i="4"/>
  <c r="M3095" i="4" s="1"/>
  <c r="L3096" i="4"/>
  <c r="M3096" i="4" s="1"/>
  <c r="L3097" i="4"/>
  <c r="M3097" i="4" s="1"/>
  <c r="L3098" i="4"/>
  <c r="M3098" i="4" s="1"/>
  <c r="L3099" i="4"/>
  <c r="M3099" i="4" s="1"/>
  <c r="L3089" i="4"/>
  <c r="M3089" i="4" s="1"/>
  <c r="L3094" i="4"/>
  <c r="M3094" i="4" s="1"/>
  <c r="L3088" i="4"/>
  <c r="M3088" i="4" s="1"/>
  <c r="L3090" i="4"/>
  <c r="M3090" i="4" s="1"/>
  <c r="L3091" i="4"/>
  <c r="M3091" i="4" s="1"/>
  <c r="L3092" i="4"/>
  <c r="M3092" i="4" s="1"/>
  <c r="L3093" i="4"/>
  <c r="M3093" i="4" s="1"/>
  <c r="L3119" i="4"/>
  <c r="M3119" i="4" s="1"/>
  <c r="L3120" i="4"/>
  <c r="M3120" i="4" s="1"/>
  <c r="L3121" i="4"/>
  <c r="M3121" i="4" s="1"/>
  <c r="L3083" i="4"/>
  <c r="M3083" i="4" s="1"/>
  <c r="L3085" i="4"/>
  <c r="M3085" i="4" s="1"/>
  <c r="L3086" i="4"/>
  <c r="M3086" i="4" s="1"/>
  <c r="L3087" i="4"/>
  <c r="M3087" i="4" s="1"/>
  <c r="L3118" i="4"/>
  <c r="M3118" i="4" s="1"/>
  <c r="L3084" i="4"/>
  <c r="M3084" i="4" s="1"/>
  <c r="L3116" i="4"/>
  <c r="M3116" i="4" s="1"/>
  <c r="L3117" i="4"/>
  <c r="M3117" i="4" s="1"/>
  <c r="L3115" i="4"/>
  <c r="M3115" i="4" s="1"/>
  <c r="J292" i="4"/>
  <c r="K292" i="4" s="1"/>
  <c r="J290" i="4"/>
  <c r="K290" i="4" s="1"/>
  <c r="J291" i="4"/>
  <c r="K291" i="4" s="1"/>
  <c r="J282" i="4"/>
  <c r="K282" i="4" s="1"/>
  <c r="J283" i="4"/>
  <c r="K283" i="4" s="1"/>
  <c r="J280" i="4"/>
  <c r="K280" i="4" s="1"/>
  <c r="J281" i="4"/>
  <c r="K281" i="4" s="1"/>
  <c r="J276" i="4"/>
  <c r="K276" i="4" s="1"/>
  <c r="J275" i="4"/>
  <c r="K275" i="4" s="1"/>
  <c r="J310" i="4"/>
  <c r="K310" i="4" s="1"/>
  <c r="J311" i="4"/>
  <c r="K311" i="4" s="1"/>
  <c r="J309" i="4"/>
  <c r="K309" i="4" s="1"/>
  <c r="J306" i="4"/>
  <c r="K306" i="4" s="1"/>
  <c r="J307" i="4"/>
  <c r="K307" i="4" s="1"/>
  <c r="J308" i="4"/>
  <c r="K308" i="4" s="1"/>
  <c r="J304" i="4"/>
  <c r="K304" i="4" s="1"/>
  <c r="J305" i="4"/>
  <c r="K305" i="4" s="1"/>
  <c r="J288" i="4"/>
  <c r="K288" i="4" s="1"/>
  <c r="J289" i="4"/>
  <c r="K289" i="4" s="1"/>
  <c r="J302" i="4"/>
  <c r="K302" i="4" s="1"/>
  <c r="J303" i="4"/>
  <c r="K303" i="4" s="1"/>
  <c r="J300" i="4"/>
  <c r="K300" i="4" s="1"/>
  <c r="J301" i="4"/>
  <c r="K301" i="4" s="1"/>
  <c r="J287" i="4"/>
  <c r="K287" i="4" s="1"/>
  <c r="J298" i="4"/>
  <c r="K298" i="4" s="1"/>
  <c r="J299" i="4"/>
  <c r="K299" i="4" s="1"/>
  <c r="J286" i="4"/>
  <c r="K286" i="4" s="1"/>
  <c r="J296" i="4"/>
  <c r="K296" i="4" s="1"/>
  <c r="J297" i="4"/>
  <c r="K297" i="4" s="1"/>
  <c r="J293" i="4"/>
  <c r="K293" i="4" s="1"/>
  <c r="J277" i="4"/>
  <c r="K277" i="4" s="1"/>
  <c r="J284" i="4"/>
  <c r="K284" i="4" s="1"/>
  <c r="J312" i="4"/>
  <c r="K312" i="4" s="1"/>
  <c r="J313" i="4"/>
  <c r="K313" i="4" s="1"/>
  <c r="J278" i="4"/>
  <c r="K278" i="4" s="1"/>
  <c r="J295" i="4"/>
  <c r="K295" i="4" s="1"/>
  <c r="J294" i="4"/>
  <c r="K294" i="4" s="1"/>
  <c r="J279" i="4"/>
  <c r="K279" i="4" s="1"/>
  <c r="J285" i="4"/>
  <c r="K285" i="4" s="1"/>
  <c r="L2154" i="4"/>
  <c r="M2154" i="4" s="1"/>
  <c r="L2155" i="4"/>
  <c r="M2155" i="4" s="1"/>
  <c r="L2169" i="4"/>
  <c r="M2169" i="4" s="1"/>
  <c r="L2170" i="4"/>
  <c r="M2170" i="4" s="1"/>
  <c r="L2172" i="4"/>
  <c r="M2172" i="4" s="1"/>
  <c r="L2153" i="4"/>
  <c r="M2153" i="4" s="1"/>
  <c r="L2152" i="4"/>
  <c r="M2152" i="4" s="1"/>
  <c r="L2166" i="4"/>
  <c r="M2166" i="4" s="1"/>
  <c r="L2151" i="4"/>
  <c r="M2151" i="4" s="1"/>
  <c r="L2147" i="4"/>
  <c r="M2147" i="4" s="1"/>
  <c r="L2149" i="4"/>
  <c r="M2149" i="4" s="1"/>
  <c r="L2164" i="4"/>
  <c r="M2164" i="4" s="1"/>
  <c r="L2148" i="4"/>
  <c r="M2148" i="4" s="1"/>
  <c r="L2162" i="4"/>
  <c r="M2162" i="4" s="1"/>
  <c r="L2177" i="4"/>
  <c r="M2177" i="4" s="1"/>
  <c r="L2159" i="4"/>
  <c r="M2159" i="4" s="1"/>
  <c r="L2161" i="4"/>
  <c r="M2161" i="4" s="1"/>
  <c r="L2176" i="4"/>
  <c r="M2176" i="4" s="1"/>
  <c r="L2157" i="4"/>
  <c r="M2157" i="4" s="1"/>
  <c r="L2158" i="4"/>
  <c r="M2158" i="4" s="1"/>
  <c r="L2160" i="4"/>
  <c r="M2160" i="4" s="1"/>
  <c r="L2156" i="4"/>
  <c r="M2156" i="4" s="1"/>
  <c r="L2174" i="4"/>
  <c r="M2174" i="4" s="1"/>
  <c r="L2175" i="4"/>
  <c r="M2175" i="4" s="1"/>
  <c r="L2183" i="4"/>
  <c r="M2183" i="4" s="1"/>
  <c r="L2185" i="4"/>
  <c r="M2185" i="4" s="1"/>
  <c r="L2182" i="4"/>
  <c r="M2182" i="4" s="1"/>
  <c r="L2184" i="4"/>
  <c r="M2184" i="4" s="1"/>
  <c r="L2163" i="4"/>
  <c r="M2163" i="4" s="1"/>
  <c r="L2181" i="4"/>
  <c r="M2181" i="4" s="1"/>
  <c r="L2168" i="4"/>
  <c r="M2168" i="4" s="1"/>
  <c r="L2180" i="4"/>
  <c r="M2180" i="4" s="1"/>
  <c r="L2178" i="4"/>
  <c r="M2178" i="4" s="1"/>
  <c r="L2179" i="4"/>
  <c r="M2179" i="4" s="1"/>
  <c r="L2167" i="4"/>
  <c r="M2167" i="4" s="1"/>
  <c r="L2173" i="4"/>
  <c r="M2173" i="4" s="1"/>
  <c r="L2150" i="4"/>
  <c r="M2150" i="4" s="1"/>
  <c r="L2165" i="4"/>
  <c r="M2165" i="4" s="1"/>
  <c r="L2171" i="4"/>
  <c r="M2171" i="4" s="1"/>
  <c r="L3449" i="4"/>
  <c r="M3449" i="4" s="1"/>
  <c r="L3471" i="4"/>
  <c r="M3471" i="4" s="1"/>
  <c r="L3446" i="4"/>
  <c r="M3446" i="4" s="1"/>
  <c r="L3448" i="4"/>
  <c r="M3448" i="4" s="1"/>
  <c r="L3470" i="4"/>
  <c r="M3470" i="4" s="1"/>
  <c r="L3472" i="4"/>
  <c r="M3472" i="4" s="1"/>
  <c r="L3444" i="4"/>
  <c r="M3444" i="4" s="1"/>
  <c r="L3445" i="4"/>
  <c r="M3445" i="4" s="1"/>
  <c r="L3447" i="4"/>
  <c r="M3447" i="4" s="1"/>
  <c r="L3468" i="4"/>
  <c r="M3468" i="4" s="1"/>
  <c r="L3469" i="4"/>
  <c r="M3469" i="4" s="1"/>
  <c r="L3441" i="4"/>
  <c r="M3441" i="4" s="1"/>
  <c r="L3442" i="4"/>
  <c r="M3442" i="4" s="1"/>
  <c r="L3465" i="4"/>
  <c r="M3465" i="4" s="1"/>
  <c r="L3466" i="4"/>
  <c r="M3466" i="4" s="1"/>
  <c r="L3467" i="4"/>
  <c r="M3467" i="4" s="1"/>
  <c r="L3439" i="4"/>
  <c r="M3439" i="4" s="1"/>
  <c r="L3440" i="4"/>
  <c r="M3440" i="4" s="1"/>
  <c r="L3443" i="4"/>
  <c r="M3443" i="4" s="1"/>
  <c r="L3464" i="4"/>
  <c r="M3464" i="4" s="1"/>
  <c r="L3436" i="4"/>
  <c r="M3436" i="4" s="1"/>
  <c r="L3438" i="4"/>
  <c r="M3438" i="4" s="1"/>
  <c r="L3461" i="4"/>
  <c r="M3461" i="4" s="1"/>
  <c r="L3463" i="4"/>
  <c r="M3463" i="4" s="1"/>
  <c r="L3435" i="4"/>
  <c r="M3435" i="4" s="1"/>
  <c r="L3437" i="4"/>
  <c r="M3437" i="4" s="1"/>
  <c r="L3456" i="4"/>
  <c r="M3456" i="4" s="1"/>
  <c r="L3458" i="4"/>
  <c r="M3458" i="4" s="1"/>
  <c r="L3459" i="4"/>
  <c r="M3459" i="4" s="1"/>
  <c r="L3460" i="4"/>
  <c r="M3460" i="4" s="1"/>
  <c r="L3462" i="4"/>
  <c r="M3462" i="4" s="1"/>
  <c r="L3434" i="4"/>
  <c r="M3434" i="4" s="1"/>
  <c r="L3454" i="4"/>
  <c r="M3454" i="4" s="1"/>
  <c r="L3455" i="4"/>
  <c r="M3455" i="4" s="1"/>
  <c r="L3457" i="4"/>
  <c r="M3457" i="4" s="1"/>
  <c r="L3453" i="4"/>
  <c r="M3453" i="4" s="1"/>
  <c r="L3452" i="4"/>
  <c r="M3452" i="4" s="1"/>
  <c r="L3451" i="4"/>
  <c r="M3451" i="4" s="1"/>
  <c r="L3450" i="4"/>
  <c r="M3450" i="4" s="1"/>
  <c r="L762" i="4"/>
  <c r="M762" i="4" s="1"/>
  <c r="L773" i="4"/>
  <c r="M773" i="4" s="1"/>
  <c r="L775" i="4"/>
  <c r="M775" i="4" s="1"/>
  <c r="L776" i="4"/>
  <c r="M776" i="4" s="1"/>
  <c r="L749" i="4"/>
  <c r="M749" i="4" s="1"/>
  <c r="L751" i="4"/>
  <c r="M751" i="4" s="1"/>
  <c r="L752" i="4"/>
  <c r="M752" i="4" s="1"/>
  <c r="L759" i="4"/>
  <c r="M759" i="4" s="1"/>
  <c r="L760" i="4"/>
  <c r="M760" i="4" s="1"/>
  <c r="L765" i="4"/>
  <c r="M765" i="4" s="1"/>
  <c r="L766" i="4"/>
  <c r="M766" i="4" s="1"/>
  <c r="L767" i="4"/>
  <c r="M767" i="4" s="1"/>
  <c r="L768" i="4"/>
  <c r="M768" i="4" s="1"/>
  <c r="L770" i="4"/>
  <c r="M770" i="4" s="1"/>
  <c r="L781" i="4"/>
  <c r="M781" i="4" s="1"/>
  <c r="L747" i="4"/>
  <c r="M747" i="4" s="1"/>
  <c r="L748" i="4"/>
  <c r="M748" i="4" s="1"/>
  <c r="L753" i="4"/>
  <c r="M753" i="4" s="1"/>
  <c r="L754" i="4"/>
  <c r="M754" i="4" s="1"/>
  <c r="L755" i="4"/>
  <c r="M755" i="4" s="1"/>
  <c r="L756" i="4"/>
  <c r="M756" i="4" s="1"/>
  <c r="L758" i="4"/>
  <c r="M758" i="4" s="1"/>
  <c r="L769" i="4"/>
  <c r="M769" i="4" s="1"/>
  <c r="L743" i="4"/>
  <c r="M743" i="4" s="1"/>
  <c r="L744" i="4"/>
  <c r="M744" i="4" s="1"/>
  <c r="L746" i="4"/>
  <c r="M746" i="4" s="1"/>
  <c r="L757" i="4"/>
  <c r="M757" i="4" s="1"/>
  <c r="L745" i="4"/>
  <c r="M745" i="4" s="1"/>
  <c r="L774" i="4"/>
  <c r="M774" i="4" s="1"/>
  <c r="L764" i="4"/>
  <c r="M764" i="4" s="1"/>
  <c r="L777" i="4"/>
  <c r="M777" i="4" s="1"/>
  <c r="L763" i="4"/>
  <c r="M763" i="4" s="1"/>
  <c r="L750" i="4"/>
  <c r="M750" i="4" s="1"/>
  <c r="L772" i="4"/>
  <c r="M772" i="4" s="1"/>
  <c r="L780" i="4"/>
  <c r="M780" i="4" s="1"/>
  <c r="L771" i="4"/>
  <c r="M771" i="4" s="1"/>
  <c r="L779" i="4"/>
  <c r="M779" i="4" s="1"/>
  <c r="L761" i="4"/>
  <c r="M761" i="4" s="1"/>
  <c r="L778" i="4"/>
  <c r="M778" i="4" s="1"/>
  <c r="J633" i="4"/>
  <c r="K633" i="4" s="1"/>
  <c r="J634" i="4"/>
  <c r="K634" i="4" s="1"/>
  <c r="J650" i="4"/>
  <c r="K650" i="4" s="1"/>
  <c r="J632" i="4"/>
  <c r="K632" i="4" s="1"/>
  <c r="J631" i="4"/>
  <c r="K631" i="4" s="1"/>
  <c r="J649" i="4"/>
  <c r="K649" i="4" s="1"/>
  <c r="J628" i="4"/>
  <c r="K628" i="4" s="1"/>
  <c r="J629" i="4"/>
  <c r="K629" i="4" s="1"/>
  <c r="J630" i="4"/>
  <c r="K630" i="4" s="1"/>
  <c r="J648" i="4"/>
  <c r="K648" i="4" s="1"/>
  <c r="J627" i="4"/>
  <c r="K627" i="4" s="1"/>
  <c r="J626" i="4"/>
  <c r="K626" i="4" s="1"/>
  <c r="J640" i="4"/>
  <c r="K640" i="4" s="1"/>
  <c r="J641" i="4"/>
  <c r="K641" i="4" s="1"/>
  <c r="J642" i="4"/>
  <c r="K642" i="4" s="1"/>
  <c r="J643" i="4"/>
  <c r="K643" i="4" s="1"/>
  <c r="J647" i="4"/>
  <c r="K647" i="4" s="1"/>
  <c r="J644" i="4"/>
  <c r="K644" i="4" s="1"/>
  <c r="J645" i="4"/>
  <c r="K645" i="4" s="1"/>
  <c r="J646" i="4"/>
  <c r="K646" i="4" s="1"/>
  <c r="J638" i="4"/>
  <c r="K638" i="4" s="1"/>
  <c r="J639" i="4"/>
  <c r="K639" i="4" s="1"/>
  <c r="J663" i="4"/>
  <c r="K663" i="4" s="1"/>
  <c r="J664" i="4"/>
  <c r="K664" i="4" s="1"/>
  <c r="J637" i="4"/>
  <c r="K637" i="4" s="1"/>
  <c r="J662" i="4"/>
  <c r="K662" i="4" s="1"/>
  <c r="J653" i="4"/>
  <c r="K653" i="4" s="1"/>
  <c r="J654" i="4"/>
  <c r="K654" i="4" s="1"/>
  <c r="J655" i="4"/>
  <c r="K655" i="4" s="1"/>
  <c r="J656" i="4"/>
  <c r="K656" i="4" s="1"/>
  <c r="J635" i="4"/>
  <c r="K635" i="4" s="1"/>
  <c r="J636" i="4"/>
  <c r="K636" i="4" s="1"/>
  <c r="J657" i="4"/>
  <c r="K657" i="4" s="1"/>
  <c r="J658" i="4"/>
  <c r="K658" i="4" s="1"/>
  <c r="J659" i="4"/>
  <c r="K659" i="4" s="1"/>
  <c r="J660" i="4"/>
  <c r="K660" i="4" s="1"/>
  <c r="J661" i="4"/>
  <c r="K661" i="4" s="1"/>
  <c r="J651" i="4"/>
  <c r="K651" i="4" s="1"/>
  <c r="J652" i="4"/>
  <c r="K652" i="4" s="1"/>
  <c r="L2774" i="4"/>
  <c r="M2774" i="4" s="1"/>
  <c r="L2775" i="4"/>
  <c r="M2775" i="4" s="1"/>
  <c r="L2771" i="4"/>
  <c r="M2771" i="4" s="1"/>
  <c r="L2772" i="4"/>
  <c r="M2772" i="4" s="1"/>
  <c r="L2783" i="4"/>
  <c r="M2783" i="4" s="1"/>
  <c r="L2785" i="4"/>
  <c r="M2785" i="4" s="1"/>
  <c r="L2803" i="4"/>
  <c r="M2803" i="4" s="1"/>
  <c r="L2777" i="4"/>
  <c r="M2777" i="4" s="1"/>
  <c r="L2779" i="4"/>
  <c r="M2779" i="4" s="1"/>
  <c r="L2798" i="4"/>
  <c r="M2798" i="4" s="1"/>
  <c r="L2784" i="4"/>
  <c r="M2784" i="4" s="1"/>
  <c r="L2794" i="4"/>
  <c r="M2794" i="4" s="1"/>
  <c r="L2776" i="4"/>
  <c r="M2776" i="4" s="1"/>
  <c r="L2782" i="4"/>
  <c r="M2782" i="4" s="1"/>
  <c r="L2802" i="4"/>
  <c r="M2802" i="4" s="1"/>
  <c r="L2792" i="4"/>
  <c r="M2792" i="4" s="1"/>
  <c r="L2793" i="4"/>
  <c r="M2793" i="4" s="1"/>
  <c r="L2801" i="4"/>
  <c r="M2801" i="4" s="1"/>
  <c r="L2781" i="4"/>
  <c r="M2781" i="4" s="1"/>
  <c r="L2791" i="4"/>
  <c r="M2791" i="4" s="1"/>
  <c r="L2800" i="4"/>
  <c r="M2800" i="4" s="1"/>
  <c r="L2780" i="4"/>
  <c r="M2780" i="4" s="1"/>
  <c r="L2789" i="4"/>
  <c r="M2789" i="4" s="1"/>
  <c r="L2790" i="4"/>
  <c r="M2790" i="4" s="1"/>
  <c r="L2788" i="4"/>
  <c r="M2788" i="4" s="1"/>
  <c r="L2799" i="4"/>
  <c r="M2799" i="4" s="1"/>
  <c r="L2787" i="4"/>
  <c r="M2787" i="4" s="1"/>
  <c r="L2807" i="4"/>
  <c r="M2807" i="4" s="1"/>
  <c r="L2809" i="4"/>
  <c r="M2809" i="4" s="1"/>
  <c r="L2773" i="4"/>
  <c r="M2773" i="4" s="1"/>
  <c r="L2786" i="4"/>
  <c r="M2786" i="4" s="1"/>
  <c r="L2797" i="4"/>
  <c r="M2797" i="4" s="1"/>
  <c r="L2806" i="4"/>
  <c r="M2806" i="4" s="1"/>
  <c r="L2808" i="4"/>
  <c r="M2808" i="4" s="1"/>
  <c r="L2805" i="4"/>
  <c r="M2805" i="4" s="1"/>
  <c r="L2778" i="4"/>
  <c r="M2778" i="4" s="1"/>
  <c r="L2795" i="4"/>
  <c r="M2795" i="4" s="1"/>
  <c r="L2796" i="4"/>
  <c r="M2796" i="4" s="1"/>
  <c r="L2804" i="4"/>
  <c r="M2804" i="4" s="1"/>
  <c r="L2933" i="4"/>
  <c r="M2933" i="4" s="1"/>
  <c r="L2934" i="4"/>
  <c r="M2934" i="4" s="1"/>
  <c r="L2935" i="4"/>
  <c r="M2935" i="4" s="1"/>
  <c r="L2936" i="4"/>
  <c r="M2936" i="4" s="1"/>
  <c r="L2937" i="4"/>
  <c r="M2937" i="4" s="1"/>
  <c r="L2932" i="4"/>
  <c r="M2932" i="4" s="1"/>
  <c r="L2927" i="4"/>
  <c r="M2927" i="4" s="1"/>
  <c r="L2928" i="4"/>
  <c r="M2928" i="4" s="1"/>
  <c r="L2929" i="4"/>
  <c r="M2929" i="4" s="1"/>
  <c r="L2930" i="4"/>
  <c r="M2930" i="4" s="1"/>
  <c r="L2931" i="4"/>
  <c r="M2931" i="4" s="1"/>
  <c r="L2963" i="4"/>
  <c r="M2963" i="4" s="1"/>
  <c r="L2964" i="4"/>
  <c r="M2964" i="4" s="1"/>
  <c r="L2965" i="4"/>
  <c r="M2965" i="4" s="1"/>
  <c r="L2962" i="4"/>
  <c r="M2962" i="4" s="1"/>
  <c r="L2957" i="4"/>
  <c r="M2957" i="4" s="1"/>
  <c r="L2958" i="4"/>
  <c r="M2958" i="4" s="1"/>
  <c r="L2959" i="4"/>
  <c r="M2959" i="4" s="1"/>
  <c r="L2960" i="4"/>
  <c r="M2960" i="4" s="1"/>
  <c r="L2961" i="4"/>
  <c r="M2961" i="4" s="1"/>
  <c r="L2956" i="4"/>
  <c r="M2956" i="4" s="1"/>
  <c r="L2951" i="4"/>
  <c r="M2951" i="4" s="1"/>
  <c r="L2952" i="4"/>
  <c r="M2952" i="4" s="1"/>
  <c r="L2953" i="4"/>
  <c r="M2953" i="4" s="1"/>
  <c r="L2954" i="4"/>
  <c r="M2954" i="4" s="1"/>
  <c r="L2955" i="4"/>
  <c r="M2955" i="4" s="1"/>
  <c r="L2950" i="4"/>
  <c r="M2950" i="4" s="1"/>
  <c r="L2945" i="4"/>
  <c r="M2945" i="4" s="1"/>
  <c r="L2946" i="4"/>
  <c r="M2946" i="4" s="1"/>
  <c r="L2947" i="4"/>
  <c r="M2947" i="4" s="1"/>
  <c r="L2948" i="4"/>
  <c r="M2948" i="4" s="1"/>
  <c r="L2949" i="4"/>
  <c r="M2949" i="4" s="1"/>
  <c r="L2944" i="4"/>
  <c r="M2944" i="4" s="1"/>
  <c r="L2939" i="4"/>
  <c r="M2939" i="4" s="1"/>
  <c r="L2940" i="4"/>
  <c r="M2940" i="4" s="1"/>
  <c r="L2941" i="4"/>
  <c r="M2941" i="4" s="1"/>
  <c r="L2942" i="4"/>
  <c r="M2942" i="4" s="1"/>
  <c r="L2943" i="4"/>
  <c r="M2943" i="4" s="1"/>
  <c r="L2938" i="4"/>
  <c r="M2938" i="4" s="1"/>
  <c r="J749" i="4"/>
  <c r="K749" i="4" s="1"/>
  <c r="J750" i="4"/>
  <c r="K750" i="4" s="1"/>
  <c r="J751" i="4"/>
  <c r="K751" i="4" s="1"/>
  <c r="J752" i="4"/>
  <c r="K752" i="4" s="1"/>
  <c r="J765" i="4"/>
  <c r="K765" i="4" s="1"/>
  <c r="J766" i="4"/>
  <c r="K766" i="4" s="1"/>
  <c r="J767" i="4"/>
  <c r="K767" i="4" s="1"/>
  <c r="J770" i="4"/>
  <c r="K770" i="4" s="1"/>
  <c r="J771" i="4"/>
  <c r="K771" i="4" s="1"/>
  <c r="J772" i="4"/>
  <c r="K772" i="4" s="1"/>
  <c r="J780" i="4"/>
  <c r="K780" i="4" s="1"/>
  <c r="J781" i="4"/>
  <c r="K781" i="4" s="1"/>
  <c r="J743" i="4"/>
  <c r="K743" i="4" s="1"/>
  <c r="J746" i="4"/>
  <c r="K746" i="4" s="1"/>
  <c r="J747" i="4"/>
  <c r="K747" i="4" s="1"/>
  <c r="J748" i="4"/>
  <c r="K748" i="4" s="1"/>
  <c r="J756" i="4"/>
  <c r="K756" i="4" s="1"/>
  <c r="J757" i="4"/>
  <c r="K757" i="4" s="1"/>
  <c r="J744" i="4"/>
  <c r="K744" i="4" s="1"/>
  <c r="J745" i="4"/>
  <c r="K745" i="4" s="1"/>
  <c r="J773" i="4"/>
  <c r="K773" i="4" s="1"/>
  <c r="J774" i="4"/>
  <c r="K774" i="4" s="1"/>
  <c r="J775" i="4"/>
  <c r="K775" i="4" s="1"/>
  <c r="J776" i="4"/>
  <c r="K776" i="4" s="1"/>
  <c r="J761" i="4"/>
  <c r="K761" i="4" s="1"/>
  <c r="J762" i="4"/>
  <c r="K762" i="4" s="1"/>
  <c r="J763" i="4"/>
  <c r="K763" i="4" s="1"/>
  <c r="J764" i="4"/>
  <c r="K764" i="4" s="1"/>
  <c r="J777" i="4"/>
  <c r="K777" i="4" s="1"/>
  <c r="J778" i="4"/>
  <c r="K778" i="4" s="1"/>
  <c r="J779" i="4"/>
  <c r="K779" i="4" s="1"/>
  <c r="J760" i="4"/>
  <c r="K760" i="4" s="1"/>
  <c r="J755" i="4"/>
  <c r="K755" i="4" s="1"/>
  <c r="J768" i="4"/>
  <c r="K768" i="4" s="1"/>
  <c r="J759" i="4"/>
  <c r="K759" i="4" s="1"/>
  <c r="J754" i="4"/>
  <c r="K754" i="4" s="1"/>
  <c r="J758" i="4"/>
  <c r="K758" i="4" s="1"/>
  <c r="J753" i="4"/>
  <c r="K753" i="4" s="1"/>
  <c r="J769" i="4"/>
  <c r="K769" i="4" s="1"/>
  <c r="L3044" i="4"/>
  <c r="M3044" i="4" s="1"/>
  <c r="L3045" i="4"/>
  <c r="M3045" i="4" s="1"/>
  <c r="L3077" i="4"/>
  <c r="M3077" i="4" s="1"/>
  <c r="L3078" i="4"/>
  <c r="M3078" i="4" s="1"/>
  <c r="L3076" i="4"/>
  <c r="M3076" i="4" s="1"/>
  <c r="L3071" i="4"/>
  <c r="M3071" i="4" s="1"/>
  <c r="L3072" i="4"/>
  <c r="M3072" i="4" s="1"/>
  <c r="L3073" i="4"/>
  <c r="M3073" i="4" s="1"/>
  <c r="L3074" i="4"/>
  <c r="M3074" i="4" s="1"/>
  <c r="L3075" i="4"/>
  <c r="M3075" i="4" s="1"/>
  <c r="L3070" i="4"/>
  <c r="M3070" i="4" s="1"/>
  <c r="L3065" i="4"/>
  <c r="M3065" i="4" s="1"/>
  <c r="L3067" i="4"/>
  <c r="M3067" i="4" s="1"/>
  <c r="L3068" i="4"/>
  <c r="M3068" i="4" s="1"/>
  <c r="L3069" i="4"/>
  <c r="M3069" i="4" s="1"/>
  <c r="L3064" i="4"/>
  <c r="M3064" i="4" s="1"/>
  <c r="L3066" i="4"/>
  <c r="M3066" i="4" s="1"/>
  <c r="L3059" i="4"/>
  <c r="M3059" i="4" s="1"/>
  <c r="L3060" i="4"/>
  <c r="M3060" i="4" s="1"/>
  <c r="L3061" i="4"/>
  <c r="M3061" i="4" s="1"/>
  <c r="L3062" i="4"/>
  <c r="M3062" i="4" s="1"/>
  <c r="L3063" i="4"/>
  <c r="M3063" i="4" s="1"/>
  <c r="L3058" i="4"/>
  <c r="M3058" i="4" s="1"/>
  <c r="L3053" i="4"/>
  <c r="M3053" i="4" s="1"/>
  <c r="L3054" i="4"/>
  <c r="M3054" i="4" s="1"/>
  <c r="L3055" i="4"/>
  <c r="M3055" i="4" s="1"/>
  <c r="L3056" i="4"/>
  <c r="M3056" i="4" s="1"/>
  <c r="L3057" i="4"/>
  <c r="M3057" i="4" s="1"/>
  <c r="L3052" i="4"/>
  <c r="M3052" i="4" s="1"/>
  <c r="L3047" i="4"/>
  <c r="M3047" i="4" s="1"/>
  <c r="L3048" i="4"/>
  <c r="M3048" i="4" s="1"/>
  <c r="L3049" i="4"/>
  <c r="M3049" i="4" s="1"/>
  <c r="L3050" i="4"/>
  <c r="M3050" i="4" s="1"/>
  <c r="L3051" i="4"/>
  <c r="M3051" i="4" s="1"/>
  <c r="L3082" i="4"/>
  <c r="M3082" i="4" s="1"/>
  <c r="L3046" i="4"/>
  <c r="M3046" i="4" s="1"/>
  <c r="L3079" i="4"/>
  <c r="M3079" i="4" s="1"/>
  <c r="L3080" i="4"/>
  <c r="M3080" i="4" s="1"/>
  <c r="L3081" i="4"/>
  <c r="M3081" i="4" s="1"/>
  <c r="L367" i="4"/>
  <c r="M367" i="4" s="1"/>
  <c r="L368" i="4"/>
  <c r="M368" i="4" s="1"/>
  <c r="L373" i="4"/>
  <c r="M373" i="4" s="1"/>
  <c r="L358" i="4"/>
  <c r="M358" i="4" s="1"/>
  <c r="L355" i="4"/>
  <c r="M355" i="4" s="1"/>
  <c r="L356" i="4"/>
  <c r="M356" i="4" s="1"/>
  <c r="L361" i="4"/>
  <c r="M361" i="4" s="1"/>
  <c r="L362" i="4"/>
  <c r="M362" i="4" s="1"/>
  <c r="L363" i="4"/>
  <c r="M363" i="4" s="1"/>
  <c r="L364" i="4"/>
  <c r="M364" i="4" s="1"/>
  <c r="L353" i="4"/>
  <c r="M353" i="4" s="1"/>
  <c r="L354" i="4"/>
  <c r="M354" i="4" s="1"/>
  <c r="L381" i="4"/>
  <c r="M381" i="4" s="1"/>
  <c r="L383" i="4"/>
  <c r="M383" i="4" s="1"/>
  <c r="L384" i="4"/>
  <c r="M384" i="4" s="1"/>
  <c r="L389" i="4"/>
  <c r="M389" i="4" s="1"/>
  <c r="L390" i="4"/>
  <c r="M390" i="4" s="1"/>
  <c r="L370" i="4"/>
  <c r="M370" i="4" s="1"/>
  <c r="L369" i="4"/>
  <c r="M369" i="4" s="1"/>
  <c r="L371" i="4"/>
  <c r="M371" i="4" s="1"/>
  <c r="L372" i="4"/>
  <c r="M372" i="4" s="1"/>
  <c r="L377" i="4"/>
  <c r="M377" i="4" s="1"/>
  <c r="L378" i="4"/>
  <c r="M378" i="4" s="1"/>
  <c r="L366" i="4"/>
  <c r="M366" i="4" s="1"/>
  <c r="L374" i="4"/>
  <c r="M374" i="4" s="1"/>
  <c r="L388" i="4"/>
  <c r="M388" i="4" s="1"/>
  <c r="L365" i="4"/>
  <c r="M365" i="4" s="1"/>
  <c r="L387" i="4"/>
  <c r="M387" i="4" s="1"/>
  <c r="L357" i="4"/>
  <c r="M357" i="4" s="1"/>
  <c r="L386" i="4"/>
  <c r="M386" i="4" s="1"/>
  <c r="L385" i="4"/>
  <c r="M385" i="4" s="1"/>
  <c r="L382" i="4"/>
  <c r="M382" i="4" s="1"/>
  <c r="L391" i="4"/>
  <c r="M391" i="4" s="1"/>
  <c r="L360" i="4"/>
  <c r="M360" i="4" s="1"/>
  <c r="L376" i="4"/>
  <c r="M376" i="4" s="1"/>
  <c r="L380" i="4"/>
  <c r="M380" i="4" s="1"/>
  <c r="L359" i="4"/>
  <c r="M359" i="4" s="1"/>
  <c r="L375" i="4"/>
  <c r="M375" i="4" s="1"/>
  <c r="L379" i="4"/>
  <c r="M379" i="4" s="1"/>
  <c r="L1176" i="4"/>
  <c r="M1176" i="4" s="1"/>
  <c r="L1178" i="4"/>
  <c r="M1178" i="4" s="1"/>
  <c r="L1182" i="4"/>
  <c r="M1182" i="4" s="1"/>
  <c r="L1209" i="4"/>
  <c r="M1209" i="4" s="1"/>
  <c r="L1174" i="4"/>
  <c r="M1174" i="4" s="1"/>
  <c r="L1175" i="4"/>
  <c r="M1175" i="4" s="1"/>
  <c r="L1208" i="4"/>
  <c r="M1208" i="4" s="1"/>
  <c r="L1172" i="4"/>
  <c r="M1172" i="4" s="1"/>
  <c r="L1173" i="4"/>
  <c r="M1173" i="4" s="1"/>
  <c r="L1201" i="4"/>
  <c r="M1201" i="4" s="1"/>
  <c r="L1203" i="4"/>
  <c r="M1203" i="4" s="1"/>
  <c r="L1204" i="4"/>
  <c r="M1204" i="4" s="1"/>
  <c r="L1205" i="4"/>
  <c r="M1205" i="4" s="1"/>
  <c r="L1207" i="4"/>
  <c r="M1207" i="4" s="1"/>
  <c r="L1200" i="4"/>
  <c r="M1200" i="4" s="1"/>
  <c r="L1202" i="4"/>
  <c r="M1202" i="4" s="1"/>
  <c r="L1206" i="4"/>
  <c r="M1206" i="4" s="1"/>
  <c r="L1194" i="4"/>
  <c r="M1194" i="4" s="1"/>
  <c r="L1195" i="4"/>
  <c r="M1195" i="4" s="1"/>
  <c r="L1198" i="4"/>
  <c r="M1198" i="4" s="1"/>
  <c r="L1199" i="4"/>
  <c r="M1199" i="4" s="1"/>
  <c r="L1191" i="4"/>
  <c r="M1191" i="4" s="1"/>
  <c r="L1192" i="4"/>
  <c r="M1192" i="4" s="1"/>
  <c r="L1193" i="4"/>
  <c r="M1193" i="4" s="1"/>
  <c r="L1196" i="4"/>
  <c r="M1196" i="4" s="1"/>
  <c r="L1197" i="4"/>
  <c r="M1197" i="4" s="1"/>
  <c r="L1189" i="4"/>
  <c r="M1189" i="4" s="1"/>
  <c r="L1190" i="4"/>
  <c r="M1190" i="4" s="1"/>
  <c r="L1187" i="4"/>
  <c r="M1187" i="4" s="1"/>
  <c r="L1188" i="4"/>
  <c r="M1188" i="4" s="1"/>
  <c r="L1186" i="4"/>
  <c r="M1186" i="4" s="1"/>
  <c r="L1185" i="4"/>
  <c r="M1185" i="4" s="1"/>
  <c r="L1184" i="4"/>
  <c r="M1184" i="4" s="1"/>
  <c r="L1177" i="4"/>
  <c r="M1177" i="4" s="1"/>
  <c r="L1179" i="4"/>
  <c r="M1179" i="4" s="1"/>
  <c r="L1180" i="4"/>
  <c r="M1180" i="4" s="1"/>
  <c r="L1181" i="4"/>
  <c r="M1181" i="4" s="1"/>
  <c r="L1183" i="4"/>
  <c r="M1183" i="4" s="1"/>
  <c r="L1210" i="4"/>
  <c r="M1210" i="4" s="1"/>
  <c r="L2304" i="4"/>
  <c r="M2304" i="4" s="1"/>
  <c r="L2334" i="4"/>
  <c r="M2334" i="4" s="1"/>
  <c r="L2336" i="4"/>
  <c r="M2336" i="4" s="1"/>
  <c r="L2337" i="4"/>
  <c r="M2337" i="4" s="1"/>
  <c r="L2338" i="4"/>
  <c r="M2338" i="4" s="1"/>
  <c r="L2332" i="4"/>
  <c r="M2332" i="4" s="1"/>
  <c r="L2333" i="4"/>
  <c r="M2333" i="4" s="1"/>
  <c r="L2335" i="4"/>
  <c r="M2335" i="4" s="1"/>
  <c r="L2327" i="4"/>
  <c r="M2327" i="4" s="1"/>
  <c r="L2329" i="4"/>
  <c r="M2329" i="4" s="1"/>
  <c r="L2330" i="4"/>
  <c r="M2330" i="4" s="1"/>
  <c r="L2331" i="4"/>
  <c r="M2331" i="4" s="1"/>
  <c r="L2322" i="4"/>
  <c r="M2322" i="4" s="1"/>
  <c r="L2324" i="4"/>
  <c r="M2324" i="4" s="1"/>
  <c r="L2325" i="4"/>
  <c r="M2325" i="4" s="1"/>
  <c r="L2326" i="4"/>
  <c r="M2326" i="4" s="1"/>
  <c r="L2328" i="4"/>
  <c r="M2328" i="4" s="1"/>
  <c r="L2320" i="4"/>
  <c r="M2320" i="4" s="1"/>
  <c r="L2321" i="4"/>
  <c r="M2321" i="4" s="1"/>
  <c r="L2323" i="4"/>
  <c r="M2323" i="4" s="1"/>
  <c r="L2319" i="4"/>
  <c r="M2319" i="4" s="1"/>
  <c r="L2317" i="4"/>
  <c r="M2317" i="4" s="1"/>
  <c r="L2318" i="4"/>
  <c r="M2318" i="4" s="1"/>
  <c r="L2315" i="4"/>
  <c r="M2315" i="4" s="1"/>
  <c r="L2316" i="4"/>
  <c r="M2316" i="4" s="1"/>
  <c r="L2310" i="4"/>
  <c r="M2310" i="4" s="1"/>
  <c r="L2312" i="4"/>
  <c r="M2312" i="4" s="1"/>
  <c r="L2313" i="4"/>
  <c r="M2313" i="4" s="1"/>
  <c r="L2314" i="4"/>
  <c r="M2314" i="4" s="1"/>
  <c r="L2341" i="4"/>
  <c r="M2341" i="4" s="1"/>
  <c r="L2308" i="4"/>
  <c r="M2308" i="4" s="1"/>
  <c r="L2309" i="4"/>
  <c r="M2309" i="4" s="1"/>
  <c r="L2311" i="4"/>
  <c r="M2311" i="4" s="1"/>
  <c r="L2303" i="4"/>
  <c r="M2303" i="4" s="1"/>
  <c r="L2305" i="4"/>
  <c r="M2305" i="4" s="1"/>
  <c r="L2306" i="4"/>
  <c r="M2306" i="4" s="1"/>
  <c r="L2307" i="4"/>
  <c r="M2307" i="4" s="1"/>
  <c r="L2339" i="4"/>
  <c r="M2339" i="4" s="1"/>
  <c r="L2340" i="4"/>
  <c r="M2340" i="4" s="1"/>
  <c r="L1997" i="4"/>
  <c r="M1997" i="4" s="1"/>
  <c r="L1998" i="4"/>
  <c r="M1998" i="4" s="1"/>
  <c r="L1999" i="4"/>
  <c r="M1999" i="4" s="1"/>
  <c r="L2014" i="4"/>
  <c r="M2014" i="4" s="1"/>
  <c r="L2029" i="4"/>
  <c r="M2029" i="4" s="1"/>
  <c r="L1995" i="4"/>
  <c r="M1995" i="4" s="1"/>
  <c r="L1996" i="4"/>
  <c r="M1996" i="4" s="1"/>
  <c r="L2012" i="4"/>
  <c r="M2012" i="4" s="1"/>
  <c r="L2013" i="4"/>
  <c r="M2013" i="4" s="1"/>
  <c r="L1994" i="4"/>
  <c r="M1994" i="4" s="1"/>
  <c r="L2027" i="4"/>
  <c r="M2027" i="4" s="1"/>
  <c r="L2028" i="4"/>
  <c r="M2028" i="4" s="1"/>
  <c r="L1993" i="4"/>
  <c r="M1993" i="4" s="1"/>
  <c r="L2009" i="4"/>
  <c r="M2009" i="4" s="1"/>
  <c r="L2010" i="4"/>
  <c r="M2010" i="4" s="1"/>
  <c r="L2011" i="4"/>
  <c r="M2011" i="4" s="1"/>
  <c r="L2026" i="4"/>
  <c r="M2026" i="4" s="1"/>
  <c r="L2007" i="4"/>
  <c r="M2007" i="4" s="1"/>
  <c r="L2008" i="4"/>
  <c r="M2008" i="4" s="1"/>
  <c r="L2024" i="4"/>
  <c r="M2024" i="4" s="1"/>
  <c r="L2025" i="4"/>
  <c r="M2025" i="4" s="1"/>
  <c r="L1991" i="4"/>
  <c r="M1991" i="4" s="1"/>
  <c r="L1992" i="4"/>
  <c r="M1992" i="4" s="1"/>
  <c r="L2006" i="4"/>
  <c r="M2006" i="4" s="1"/>
  <c r="L2005" i="4"/>
  <c r="M2005" i="4" s="1"/>
  <c r="L2021" i="4"/>
  <c r="M2021" i="4" s="1"/>
  <c r="L2022" i="4"/>
  <c r="M2022" i="4" s="1"/>
  <c r="L2023" i="4"/>
  <c r="M2023" i="4" s="1"/>
  <c r="L2019" i="4"/>
  <c r="M2019" i="4" s="1"/>
  <c r="L2020" i="4"/>
  <c r="M2020" i="4" s="1"/>
  <c r="L2003" i="4"/>
  <c r="M2003" i="4" s="1"/>
  <c r="L2004" i="4"/>
  <c r="M2004" i="4" s="1"/>
  <c r="L2018" i="4"/>
  <c r="M2018" i="4" s="1"/>
  <c r="L2002" i="4"/>
  <c r="M2002" i="4" s="1"/>
  <c r="L2017" i="4"/>
  <c r="M2017" i="4" s="1"/>
  <c r="L2000" i="4"/>
  <c r="M2000" i="4" s="1"/>
  <c r="L2001" i="4"/>
  <c r="M2001" i="4" s="1"/>
  <c r="L2015" i="4"/>
  <c r="M2015" i="4" s="1"/>
  <c r="L2016" i="4"/>
  <c r="M2016" i="4" s="1"/>
  <c r="J1664" i="4"/>
  <c r="K1664" i="4" s="1"/>
  <c r="J1675" i="4"/>
  <c r="K1675" i="4" s="1"/>
  <c r="J1663" i="4"/>
  <c r="K1663" i="4" s="1"/>
  <c r="J1674" i="4"/>
  <c r="K1674" i="4" s="1"/>
  <c r="J1659" i="4"/>
  <c r="K1659" i="4" s="1"/>
  <c r="J1660" i="4"/>
  <c r="K1660" i="4" s="1"/>
  <c r="J1662" i="4"/>
  <c r="K1662" i="4" s="1"/>
  <c r="J1673" i="4"/>
  <c r="K1673" i="4" s="1"/>
  <c r="J1658" i="4"/>
  <c r="K1658" i="4" s="1"/>
  <c r="J1661" i="4"/>
  <c r="K1661" i="4" s="1"/>
  <c r="J1672" i="4"/>
  <c r="K1672" i="4" s="1"/>
  <c r="J1646" i="4"/>
  <c r="K1646" i="4" s="1"/>
  <c r="J1647" i="4"/>
  <c r="K1647" i="4" s="1"/>
  <c r="J1648" i="4"/>
  <c r="K1648" i="4" s="1"/>
  <c r="J1656" i="4"/>
  <c r="K1656" i="4" s="1"/>
  <c r="J1657" i="4"/>
  <c r="K1657" i="4" s="1"/>
  <c r="J1670" i="4"/>
  <c r="K1670" i="4" s="1"/>
  <c r="J1671" i="4"/>
  <c r="K1671" i="4" s="1"/>
  <c r="J1640" i="4"/>
  <c r="K1640" i="4" s="1"/>
  <c r="J1641" i="4"/>
  <c r="K1641" i="4" s="1"/>
  <c r="J1642" i="4"/>
  <c r="K1642" i="4" s="1"/>
  <c r="J1644" i="4"/>
  <c r="K1644" i="4" s="1"/>
  <c r="J1645" i="4"/>
  <c r="K1645" i="4" s="1"/>
  <c r="J1649" i="4"/>
  <c r="K1649" i="4" s="1"/>
  <c r="J1650" i="4"/>
  <c r="K1650" i="4" s="1"/>
  <c r="J1651" i="4"/>
  <c r="K1651" i="4" s="1"/>
  <c r="J1654" i="4"/>
  <c r="K1654" i="4" s="1"/>
  <c r="J1668" i="4"/>
  <c r="K1668" i="4" s="1"/>
  <c r="J1669" i="4"/>
  <c r="K1669" i="4" s="1"/>
  <c r="J1643" i="4"/>
  <c r="K1643" i="4" s="1"/>
  <c r="J1652" i="4"/>
  <c r="K1652" i="4" s="1"/>
  <c r="J1653" i="4"/>
  <c r="K1653" i="4" s="1"/>
  <c r="J1655" i="4"/>
  <c r="K1655" i="4" s="1"/>
  <c r="J1667" i="4"/>
  <c r="K1667" i="4" s="1"/>
  <c r="J1666" i="4"/>
  <c r="K1666" i="4" s="1"/>
  <c r="J1678" i="4"/>
  <c r="K1678" i="4" s="1"/>
  <c r="J1665" i="4"/>
  <c r="K1665" i="4" s="1"/>
  <c r="J1676" i="4"/>
  <c r="K1676" i="4" s="1"/>
  <c r="J1677" i="4"/>
  <c r="K1677" i="4" s="1"/>
  <c r="J1336" i="4"/>
  <c r="K1336" i="4" s="1"/>
  <c r="J1335" i="4"/>
  <c r="K1335" i="4" s="1"/>
  <c r="J1349" i="4"/>
  <c r="K1349" i="4" s="1"/>
  <c r="J1351" i="4"/>
  <c r="K1351" i="4" s="1"/>
  <c r="J1352" i="4"/>
  <c r="K1352" i="4" s="1"/>
  <c r="J1353" i="4"/>
  <c r="K1353" i="4" s="1"/>
  <c r="J1346" i="4"/>
  <c r="K1346" i="4" s="1"/>
  <c r="J1361" i="4"/>
  <c r="K1361" i="4" s="1"/>
  <c r="J1363" i="4"/>
  <c r="K1363" i="4" s="1"/>
  <c r="J1345" i="4"/>
  <c r="K1345" i="4" s="1"/>
  <c r="J1344" i="4"/>
  <c r="K1344" i="4" s="1"/>
  <c r="J1359" i="4"/>
  <c r="K1359" i="4" s="1"/>
  <c r="J1342" i="4"/>
  <c r="K1342" i="4" s="1"/>
  <c r="J1364" i="4"/>
  <c r="K1364" i="4" s="1"/>
  <c r="J1347" i="4"/>
  <c r="K1347" i="4" s="1"/>
  <c r="J1357" i="4"/>
  <c r="K1357" i="4" s="1"/>
  <c r="J1331" i="4"/>
  <c r="K1331" i="4" s="1"/>
  <c r="J1341" i="4"/>
  <c r="K1341" i="4" s="1"/>
  <c r="J1356" i="4"/>
  <c r="K1356" i="4" s="1"/>
  <c r="J1355" i="4"/>
  <c r="K1355" i="4" s="1"/>
  <c r="J1362" i="4"/>
  <c r="K1362" i="4" s="1"/>
  <c r="J1354" i="4"/>
  <c r="K1354" i="4" s="1"/>
  <c r="J1330" i="4"/>
  <c r="K1330" i="4" s="1"/>
  <c r="J1340" i="4"/>
  <c r="K1340" i="4" s="1"/>
  <c r="J1329" i="4"/>
  <c r="K1329" i="4" s="1"/>
  <c r="J1339" i="4"/>
  <c r="K1339" i="4" s="1"/>
  <c r="J1334" i="4"/>
  <c r="K1334" i="4" s="1"/>
  <c r="J1338" i="4"/>
  <c r="K1338" i="4" s="1"/>
  <c r="J1350" i="4"/>
  <c r="K1350" i="4" s="1"/>
  <c r="J1360" i="4"/>
  <c r="K1360" i="4" s="1"/>
  <c r="J1333" i="4"/>
  <c r="K1333" i="4" s="1"/>
  <c r="J1366" i="4"/>
  <c r="K1366" i="4" s="1"/>
  <c r="J1328" i="4"/>
  <c r="K1328" i="4" s="1"/>
  <c r="J1365" i="4"/>
  <c r="K1365" i="4" s="1"/>
  <c r="J1332" i="4"/>
  <c r="K1332" i="4" s="1"/>
  <c r="J1337" i="4"/>
  <c r="K1337" i="4" s="1"/>
  <c r="J1343" i="4"/>
  <c r="K1343" i="4" s="1"/>
  <c r="J1348" i="4"/>
  <c r="K1348" i="4" s="1"/>
  <c r="J1358" i="4"/>
  <c r="K1358" i="4" s="1"/>
  <c r="J1532" i="4"/>
  <c r="K1532" i="4" s="1"/>
  <c r="J1533" i="4"/>
  <c r="K1533" i="4" s="1"/>
  <c r="J1534" i="4"/>
  <c r="K1534" i="4" s="1"/>
  <c r="J1536" i="4"/>
  <c r="K1536" i="4" s="1"/>
  <c r="J1537" i="4"/>
  <c r="K1537" i="4" s="1"/>
  <c r="J1531" i="4"/>
  <c r="K1531" i="4" s="1"/>
  <c r="J1535" i="4"/>
  <c r="K1535" i="4" s="1"/>
  <c r="J1526" i="4"/>
  <c r="K1526" i="4" s="1"/>
  <c r="J1527" i="4"/>
  <c r="K1527" i="4" s="1"/>
  <c r="J1528" i="4"/>
  <c r="K1528" i="4" s="1"/>
  <c r="J1529" i="4"/>
  <c r="K1529" i="4" s="1"/>
  <c r="J1530" i="4"/>
  <c r="K1530" i="4" s="1"/>
  <c r="J1524" i="4"/>
  <c r="K1524" i="4" s="1"/>
  <c r="J1525" i="4"/>
  <c r="K1525" i="4" s="1"/>
  <c r="J1523" i="4"/>
  <c r="K1523" i="4" s="1"/>
  <c r="J1550" i="4"/>
  <c r="K1550" i="4" s="1"/>
  <c r="J1551" i="4"/>
  <c r="K1551" i="4" s="1"/>
  <c r="J1552" i="4"/>
  <c r="K1552" i="4" s="1"/>
  <c r="J1544" i="4"/>
  <c r="K1544" i="4" s="1"/>
  <c r="J1545" i="4"/>
  <c r="K1545" i="4" s="1"/>
  <c r="J1546" i="4"/>
  <c r="K1546" i="4" s="1"/>
  <c r="J1548" i="4"/>
  <c r="K1548" i="4" s="1"/>
  <c r="J1549" i="4"/>
  <c r="K1549" i="4" s="1"/>
  <c r="J1553" i="4"/>
  <c r="K1553" i="4" s="1"/>
  <c r="J1554" i="4"/>
  <c r="K1554" i="4" s="1"/>
  <c r="J1555" i="4"/>
  <c r="K1555" i="4" s="1"/>
  <c r="J1560" i="4"/>
  <c r="K1560" i="4" s="1"/>
  <c r="J1561" i="4"/>
  <c r="K1561" i="4" s="1"/>
  <c r="J1543" i="4"/>
  <c r="K1543" i="4" s="1"/>
  <c r="J1547" i="4"/>
  <c r="K1547" i="4" s="1"/>
  <c r="J1556" i="4"/>
  <c r="K1556" i="4" s="1"/>
  <c r="J1557" i="4"/>
  <c r="K1557" i="4" s="1"/>
  <c r="J1558" i="4"/>
  <c r="K1558" i="4" s="1"/>
  <c r="J1538" i="4"/>
  <c r="K1538" i="4" s="1"/>
  <c r="J1539" i="4"/>
  <c r="K1539" i="4" s="1"/>
  <c r="J1540" i="4"/>
  <c r="K1540" i="4" s="1"/>
  <c r="J1541" i="4"/>
  <c r="K1541" i="4" s="1"/>
  <c r="J1542" i="4"/>
  <c r="K1542" i="4" s="1"/>
  <c r="J1559" i="4"/>
  <c r="K1559" i="4" s="1"/>
  <c r="L2189" i="4"/>
  <c r="M2189" i="4" s="1"/>
  <c r="L2186" i="4"/>
  <c r="M2186" i="4" s="1"/>
  <c r="L2201" i="4"/>
  <c r="M2201" i="4" s="1"/>
  <c r="L2203" i="4"/>
  <c r="M2203" i="4" s="1"/>
  <c r="L2200" i="4"/>
  <c r="M2200" i="4" s="1"/>
  <c r="L2224" i="4"/>
  <c r="M2224" i="4" s="1"/>
  <c r="L2199" i="4"/>
  <c r="M2199" i="4" s="1"/>
  <c r="L2223" i="4"/>
  <c r="M2223" i="4" s="1"/>
  <c r="L2198" i="4"/>
  <c r="M2198" i="4" s="1"/>
  <c r="L2222" i="4"/>
  <c r="M2222" i="4" s="1"/>
  <c r="L2195" i="4"/>
  <c r="M2195" i="4" s="1"/>
  <c r="L2197" i="4"/>
  <c r="M2197" i="4" s="1"/>
  <c r="L2219" i="4"/>
  <c r="M2219" i="4" s="1"/>
  <c r="L2221" i="4"/>
  <c r="M2221" i="4" s="1"/>
  <c r="L2190" i="4"/>
  <c r="M2190" i="4" s="1"/>
  <c r="L2192" i="4"/>
  <c r="M2192" i="4" s="1"/>
  <c r="L2193" i="4"/>
  <c r="M2193" i="4" s="1"/>
  <c r="L2194" i="4"/>
  <c r="M2194" i="4" s="1"/>
  <c r="L2196" i="4"/>
  <c r="M2196" i="4" s="1"/>
  <c r="L2214" i="4"/>
  <c r="M2214" i="4" s="1"/>
  <c r="L2216" i="4"/>
  <c r="M2216" i="4" s="1"/>
  <c r="L2217" i="4"/>
  <c r="M2217" i="4" s="1"/>
  <c r="L2218" i="4"/>
  <c r="M2218" i="4" s="1"/>
  <c r="L2220" i="4"/>
  <c r="M2220" i="4" s="1"/>
  <c r="L2191" i="4"/>
  <c r="M2191" i="4" s="1"/>
  <c r="L2213" i="4"/>
  <c r="M2213" i="4" s="1"/>
  <c r="L2215" i="4"/>
  <c r="M2215" i="4" s="1"/>
  <c r="L2212" i="4"/>
  <c r="M2212" i="4" s="1"/>
  <c r="L2188" i="4"/>
  <c r="M2188" i="4" s="1"/>
  <c r="L2211" i="4"/>
  <c r="M2211" i="4" s="1"/>
  <c r="L2210" i="4"/>
  <c r="M2210" i="4" s="1"/>
  <c r="L2187" i="4"/>
  <c r="M2187" i="4" s="1"/>
  <c r="L2207" i="4"/>
  <c r="M2207" i="4" s="1"/>
  <c r="L2209" i="4"/>
  <c r="M2209" i="4" s="1"/>
  <c r="L2202" i="4"/>
  <c r="M2202" i="4" s="1"/>
  <c r="L2204" i="4"/>
  <c r="M2204" i="4" s="1"/>
  <c r="L2205" i="4"/>
  <c r="M2205" i="4" s="1"/>
  <c r="L2206" i="4"/>
  <c r="M2206" i="4" s="1"/>
  <c r="L2208" i="4"/>
  <c r="M2208" i="4" s="1"/>
  <c r="J2857" i="4"/>
  <c r="K2857" i="4" s="1"/>
  <c r="J2858" i="4"/>
  <c r="K2858" i="4" s="1"/>
  <c r="J2859" i="4"/>
  <c r="K2859" i="4" s="1"/>
  <c r="J2881" i="4"/>
  <c r="K2881" i="4" s="1"/>
  <c r="J2856" i="4"/>
  <c r="K2856" i="4" s="1"/>
  <c r="J2880" i="4"/>
  <c r="K2880" i="4" s="1"/>
  <c r="J2854" i="4"/>
  <c r="K2854" i="4" s="1"/>
  <c r="J2855" i="4"/>
  <c r="K2855" i="4" s="1"/>
  <c r="J2878" i="4"/>
  <c r="K2878" i="4" s="1"/>
  <c r="J2879" i="4"/>
  <c r="K2879" i="4" s="1"/>
  <c r="J2874" i="4"/>
  <c r="K2874" i="4" s="1"/>
  <c r="J2875" i="4"/>
  <c r="K2875" i="4" s="1"/>
  <c r="J2876" i="4"/>
  <c r="K2876" i="4" s="1"/>
  <c r="J2877" i="4"/>
  <c r="K2877" i="4" s="1"/>
  <c r="J2852" i="4"/>
  <c r="K2852" i="4" s="1"/>
  <c r="J2853" i="4"/>
  <c r="K2853" i="4" s="1"/>
  <c r="J2872" i="4"/>
  <c r="K2872" i="4" s="1"/>
  <c r="J2873" i="4"/>
  <c r="K2873" i="4" s="1"/>
  <c r="J2850" i="4"/>
  <c r="K2850" i="4" s="1"/>
  <c r="J2851" i="4"/>
  <c r="K2851" i="4" s="1"/>
  <c r="J2849" i="4"/>
  <c r="K2849" i="4" s="1"/>
  <c r="J2869" i="4"/>
  <c r="K2869" i="4" s="1"/>
  <c r="J2870" i="4"/>
  <c r="K2870" i="4" s="1"/>
  <c r="J2871" i="4"/>
  <c r="K2871" i="4" s="1"/>
  <c r="J2868" i="4"/>
  <c r="K2868" i="4" s="1"/>
  <c r="J2866" i="4"/>
  <c r="K2866" i="4" s="1"/>
  <c r="J2867" i="4"/>
  <c r="K2867" i="4" s="1"/>
  <c r="J2887" i="4"/>
  <c r="K2887" i="4" s="1"/>
  <c r="J2862" i="4"/>
  <c r="K2862" i="4" s="1"/>
  <c r="J2863" i="4"/>
  <c r="K2863" i="4" s="1"/>
  <c r="J2864" i="4"/>
  <c r="K2864" i="4" s="1"/>
  <c r="J2884" i="4"/>
  <c r="K2884" i="4" s="1"/>
  <c r="J2885" i="4"/>
  <c r="K2885" i="4" s="1"/>
  <c r="J2886" i="4"/>
  <c r="K2886" i="4" s="1"/>
  <c r="J2860" i="4"/>
  <c r="K2860" i="4" s="1"/>
  <c r="J2861" i="4"/>
  <c r="K2861" i="4" s="1"/>
  <c r="J2865" i="4"/>
  <c r="K2865" i="4" s="1"/>
  <c r="J2882" i="4"/>
  <c r="K2882" i="4" s="1"/>
  <c r="J2883" i="4"/>
  <c r="K2883" i="4" s="1"/>
  <c r="J60" i="4"/>
  <c r="K60" i="4" s="1"/>
  <c r="J61" i="4"/>
  <c r="K61" i="4" s="1"/>
  <c r="J58" i="4"/>
  <c r="K58" i="4" s="1"/>
  <c r="J59" i="4"/>
  <c r="K59" i="4" s="1"/>
  <c r="J56" i="4"/>
  <c r="K56" i="4" s="1"/>
  <c r="J57" i="4"/>
  <c r="K57" i="4" s="1"/>
  <c r="J54" i="4"/>
  <c r="K54" i="4" s="1"/>
  <c r="J55" i="4"/>
  <c r="K55" i="4" s="1"/>
  <c r="J78" i="4"/>
  <c r="K78" i="4" s="1"/>
  <c r="J79" i="4"/>
  <c r="K79" i="4" s="1"/>
  <c r="J52" i="4"/>
  <c r="K52" i="4" s="1"/>
  <c r="J53" i="4"/>
  <c r="K53" i="4" s="1"/>
  <c r="J76" i="4"/>
  <c r="K76" i="4" s="1"/>
  <c r="J77" i="4"/>
  <c r="K77" i="4" s="1"/>
  <c r="J50" i="4"/>
  <c r="K50" i="4" s="1"/>
  <c r="J51" i="4"/>
  <c r="K51" i="4" s="1"/>
  <c r="J74" i="4"/>
  <c r="K74" i="4" s="1"/>
  <c r="J75" i="4"/>
  <c r="K75" i="4" s="1"/>
  <c r="J48" i="4"/>
  <c r="K48" i="4" s="1"/>
  <c r="J49" i="4"/>
  <c r="K49" i="4" s="1"/>
  <c r="J72" i="4"/>
  <c r="K72" i="4" s="1"/>
  <c r="J73" i="4"/>
  <c r="K73" i="4" s="1"/>
  <c r="J46" i="4"/>
  <c r="K46" i="4" s="1"/>
  <c r="J47" i="4"/>
  <c r="K47" i="4" s="1"/>
  <c r="J70" i="4"/>
  <c r="K70" i="4" s="1"/>
  <c r="J71" i="4"/>
  <c r="K71" i="4" s="1"/>
  <c r="J44" i="4"/>
  <c r="K44" i="4" s="1"/>
  <c r="J45" i="4"/>
  <c r="K45" i="4" s="1"/>
  <c r="J68" i="4"/>
  <c r="K68" i="4" s="1"/>
  <c r="J69" i="4"/>
  <c r="K69" i="4" s="1"/>
  <c r="J42" i="4"/>
  <c r="K42" i="4" s="1"/>
  <c r="J43" i="4"/>
  <c r="K43" i="4" s="1"/>
  <c r="J66" i="4"/>
  <c r="K66" i="4" s="1"/>
  <c r="J67" i="4"/>
  <c r="K67" i="4" s="1"/>
  <c r="J41" i="4"/>
  <c r="K41" i="4" s="1"/>
  <c r="J64" i="4"/>
  <c r="K64" i="4" s="1"/>
  <c r="J65" i="4"/>
  <c r="K65" i="4" s="1"/>
  <c r="J63" i="4"/>
  <c r="K63" i="4" s="1"/>
  <c r="J62" i="4"/>
  <c r="K62" i="4" s="1"/>
  <c r="L1148" i="4"/>
  <c r="M1148" i="4" s="1"/>
  <c r="L1149" i="4"/>
  <c r="M1149" i="4" s="1"/>
  <c r="L1143" i="4"/>
  <c r="M1143" i="4" s="1"/>
  <c r="L1144" i="4"/>
  <c r="M1144" i="4" s="1"/>
  <c r="L1146" i="4"/>
  <c r="M1146" i="4" s="1"/>
  <c r="L1147" i="4"/>
  <c r="M1147" i="4" s="1"/>
  <c r="L1170" i="4"/>
  <c r="M1170" i="4" s="1"/>
  <c r="L1171" i="4"/>
  <c r="M1171" i="4" s="1"/>
  <c r="L1141" i="4"/>
  <c r="M1141" i="4" s="1"/>
  <c r="L1145" i="4"/>
  <c r="M1145" i="4" s="1"/>
  <c r="L1167" i="4"/>
  <c r="M1167" i="4" s="1"/>
  <c r="L1168" i="4"/>
  <c r="M1168" i="4" s="1"/>
  <c r="L1169" i="4"/>
  <c r="M1169" i="4" s="1"/>
  <c r="L1139" i="4"/>
  <c r="M1139" i="4" s="1"/>
  <c r="L1140" i="4"/>
  <c r="M1140" i="4" s="1"/>
  <c r="L1142" i="4"/>
  <c r="M1142" i="4" s="1"/>
  <c r="L1165" i="4"/>
  <c r="M1165" i="4" s="1"/>
  <c r="L1166" i="4"/>
  <c r="M1166" i="4" s="1"/>
  <c r="L1138" i="4"/>
  <c r="M1138" i="4" s="1"/>
  <c r="L1163" i="4"/>
  <c r="M1163" i="4" s="1"/>
  <c r="L1164" i="4"/>
  <c r="M1164" i="4" s="1"/>
  <c r="L1136" i="4"/>
  <c r="M1136" i="4" s="1"/>
  <c r="L1137" i="4"/>
  <c r="M1137" i="4" s="1"/>
  <c r="L1162" i="4"/>
  <c r="M1162" i="4" s="1"/>
  <c r="L1134" i="4"/>
  <c r="M1134" i="4" s="1"/>
  <c r="L1135" i="4"/>
  <c r="M1135" i="4" s="1"/>
  <c r="L1161" i="4"/>
  <c r="M1161" i="4" s="1"/>
  <c r="L1133" i="4"/>
  <c r="M1133" i="4" s="1"/>
  <c r="L1160" i="4"/>
  <c r="M1160" i="4" s="1"/>
  <c r="L1155" i="4"/>
  <c r="M1155" i="4" s="1"/>
  <c r="L1156" i="4"/>
  <c r="M1156" i="4" s="1"/>
  <c r="L1158" i="4"/>
  <c r="M1158" i="4" s="1"/>
  <c r="L1159" i="4"/>
  <c r="M1159" i="4" s="1"/>
  <c r="L1153" i="4"/>
  <c r="M1153" i="4" s="1"/>
  <c r="L1157" i="4"/>
  <c r="M1157" i="4" s="1"/>
  <c r="L1151" i="4"/>
  <c r="M1151" i="4" s="1"/>
  <c r="L1152" i="4"/>
  <c r="M1152" i="4" s="1"/>
  <c r="L1154" i="4"/>
  <c r="M1154" i="4" s="1"/>
  <c r="L1150" i="4"/>
  <c r="M1150" i="4" s="1"/>
  <c r="J1835" i="4"/>
  <c r="K1835" i="4" s="1"/>
  <c r="J1853" i="4"/>
  <c r="K1853" i="4" s="1"/>
  <c r="J1854" i="4"/>
  <c r="K1854" i="4" s="1"/>
  <c r="J1852" i="4"/>
  <c r="K1852" i="4" s="1"/>
  <c r="J1864" i="4"/>
  <c r="K1864" i="4" s="1"/>
  <c r="J1843" i="4"/>
  <c r="K1843" i="4" s="1"/>
  <c r="J1844" i="4"/>
  <c r="K1844" i="4" s="1"/>
  <c r="J1846" i="4"/>
  <c r="K1846" i="4" s="1"/>
  <c r="J1847" i="4"/>
  <c r="K1847" i="4" s="1"/>
  <c r="J1848" i="4"/>
  <c r="K1848" i="4" s="1"/>
  <c r="J1841" i="4"/>
  <c r="K1841" i="4" s="1"/>
  <c r="J1836" i="4"/>
  <c r="K1836" i="4" s="1"/>
  <c r="J1839" i="4"/>
  <c r="K1839" i="4" s="1"/>
  <c r="J1855" i="4"/>
  <c r="K1855" i="4" s="1"/>
  <c r="J1863" i="4"/>
  <c r="K1863" i="4" s="1"/>
  <c r="J1850" i="4"/>
  <c r="K1850" i="4" s="1"/>
  <c r="J1862" i="4"/>
  <c r="K1862" i="4" s="1"/>
  <c r="J1838" i="4"/>
  <c r="K1838" i="4" s="1"/>
  <c r="J1849" i="4"/>
  <c r="K1849" i="4" s="1"/>
  <c r="J1861" i="4"/>
  <c r="K1861" i="4" s="1"/>
  <c r="J1860" i="4"/>
  <c r="K1860" i="4" s="1"/>
  <c r="J1873" i="4"/>
  <c r="K1873" i="4" s="1"/>
  <c r="J1837" i="4"/>
  <c r="K1837" i="4" s="1"/>
  <c r="J1859" i="4"/>
  <c r="K1859" i="4" s="1"/>
  <c r="J1868" i="4"/>
  <c r="K1868" i="4" s="1"/>
  <c r="J1869" i="4"/>
  <c r="K1869" i="4" s="1"/>
  <c r="J1871" i="4"/>
  <c r="K1871" i="4" s="1"/>
  <c r="J1872" i="4"/>
  <c r="K1872" i="4" s="1"/>
  <c r="J1842" i="4"/>
  <c r="K1842" i="4" s="1"/>
  <c r="J1867" i="4"/>
  <c r="K1867" i="4" s="1"/>
  <c r="J1870" i="4"/>
  <c r="K1870" i="4" s="1"/>
  <c r="J1858" i="4"/>
  <c r="K1858" i="4" s="1"/>
  <c r="J1866" i="4"/>
  <c r="K1866" i="4" s="1"/>
  <c r="J1857" i="4"/>
  <c r="K1857" i="4" s="1"/>
  <c r="J1865" i="4"/>
  <c r="K1865" i="4" s="1"/>
  <c r="J1840" i="4"/>
  <c r="K1840" i="4" s="1"/>
  <c r="J1856" i="4"/>
  <c r="K1856" i="4" s="1"/>
  <c r="J1845" i="4"/>
  <c r="K1845" i="4" s="1"/>
  <c r="J1851" i="4"/>
  <c r="K1851" i="4" s="1"/>
  <c r="J1172" i="4"/>
  <c r="K1172" i="4" s="1"/>
  <c r="J1173" i="4"/>
  <c r="K1173" i="4" s="1"/>
  <c r="J1175" i="4"/>
  <c r="K1175" i="4" s="1"/>
  <c r="J1203" i="4"/>
  <c r="K1203" i="4" s="1"/>
  <c r="J1204" i="4"/>
  <c r="K1204" i="4" s="1"/>
  <c r="J1207" i="4"/>
  <c r="K1207" i="4" s="1"/>
  <c r="J1208" i="4"/>
  <c r="K1208" i="4" s="1"/>
  <c r="J1200" i="4"/>
  <c r="K1200" i="4" s="1"/>
  <c r="J1201" i="4"/>
  <c r="K1201" i="4" s="1"/>
  <c r="J1202" i="4"/>
  <c r="K1202" i="4" s="1"/>
  <c r="J1205" i="4"/>
  <c r="K1205" i="4" s="1"/>
  <c r="J1206" i="4"/>
  <c r="K1206" i="4" s="1"/>
  <c r="J1194" i="4"/>
  <c r="K1194" i="4" s="1"/>
  <c r="J1198" i="4"/>
  <c r="K1198" i="4" s="1"/>
  <c r="J1193" i="4"/>
  <c r="K1193" i="4" s="1"/>
  <c r="J1195" i="4"/>
  <c r="K1195" i="4" s="1"/>
  <c r="J1196" i="4"/>
  <c r="K1196" i="4" s="1"/>
  <c r="J1197" i="4"/>
  <c r="K1197" i="4" s="1"/>
  <c r="J1199" i="4"/>
  <c r="K1199" i="4" s="1"/>
  <c r="J1190" i="4"/>
  <c r="K1190" i="4" s="1"/>
  <c r="J1191" i="4"/>
  <c r="K1191" i="4" s="1"/>
  <c r="J1192" i="4"/>
  <c r="K1192" i="4" s="1"/>
  <c r="J1188" i="4"/>
  <c r="K1188" i="4" s="1"/>
  <c r="J1189" i="4"/>
  <c r="K1189" i="4" s="1"/>
  <c r="J1187" i="4"/>
  <c r="K1187" i="4" s="1"/>
  <c r="J1186" i="4"/>
  <c r="K1186" i="4" s="1"/>
  <c r="J1185" i="4"/>
  <c r="K1185" i="4" s="1"/>
  <c r="J1179" i="4"/>
  <c r="K1179" i="4" s="1"/>
  <c r="J1180" i="4"/>
  <c r="K1180" i="4" s="1"/>
  <c r="J1183" i="4"/>
  <c r="K1183" i="4" s="1"/>
  <c r="J1184" i="4"/>
  <c r="K1184" i="4" s="1"/>
  <c r="J1176" i="4"/>
  <c r="K1176" i="4" s="1"/>
  <c r="J1177" i="4"/>
  <c r="K1177" i="4" s="1"/>
  <c r="J1178" i="4"/>
  <c r="K1178" i="4" s="1"/>
  <c r="J1181" i="4"/>
  <c r="K1181" i="4" s="1"/>
  <c r="J1182" i="4"/>
  <c r="K1182" i="4" s="1"/>
  <c r="J1210" i="4"/>
  <c r="K1210" i="4" s="1"/>
  <c r="J1174" i="4"/>
  <c r="K1174" i="4" s="1"/>
  <c r="J1209" i="4"/>
  <c r="K1209" i="4" s="1"/>
  <c r="L2507" i="4"/>
  <c r="M2507" i="4" s="1"/>
  <c r="L2508" i="4"/>
  <c r="M2508" i="4" s="1"/>
  <c r="L2527" i="4"/>
  <c r="M2527" i="4" s="1"/>
  <c r="L2504" i="4"/>
  <c r="M2504" i="4" s="1"/>
  <c r="L2505" i="4"/>
  <c r="M2505" i="4" s="1"/>
  <c r="L2506" i="4"/>
  <c r="M2506" i="4" s="1"/>
  <c r="L2526" i="4"/>
  <c r="M2526" i="4" s="1"/>
  <c r="L2503" i="4"/>
  <c r="M2503" i="4" s="1"/>
  <c r="L2524" i="4"/>
  <c r="M2524" i="4" s="1"/>
  <c r="L2525" i="4"/>
  <c r="M2525" i="4" s="1"/>
  <c r="L2502" i="4"/>
  <c r="M2502" i="4" s="1"/>
  <c r="L2523" i="4"/>
  <c r="M2523" i="4" s="1"/>
  <c r="L2500" i="4"/>
  <c r="M2500" i="4" s="1"/>
  <c r="L2501" i="4"/>
  <c r="M2501" i="4" s="1"/>
  <c r="L2521" i="4"/>
  <c r="M2521" i="4" s="1"/>
  <c r="L2522" i="4"/>
  <c r="M2522" i="4" s="1"/>
  <c r="L2499" i="4"/>
  <c r="M2499" i="4" s="1"/>
  <c r="L2519" i="4"/>
  <c r="M2519" i="4" s="1"/>
  <c r="L2520" i="4"/>
  <c r="M2520" i="4" s="1"/>
  <c r="L2498" i="4"/>
  <c r="M2498" i="4" s="1"/>
  <c r="L2516" i="4"/>
  <c r="M2516" i="4" s="1"/>
  <c r="L2517" i="4"/>
  <c r="M2517" i="4" s="1"/>
  <c r="L2518" i="4"/>
  <c r="M2518" i="4" s="1"/>
  <c r="L2515" i="4"/>
  <c r="M2515" i="4" s="1"/>
  <c r="L2536" i="4"/>
  <c r="M2536" i="4" s="1"/>
  <c r="L2514" i="4"/>
  <c r="M2514" i="4" s="1"/>
  <c r="L2535" i="4"/>
  <c r="M2535" i="4" s="1"/>
  <c r="L2512" i="4"/>
  <c r="M2512" i="4" s="1"/>
  <c r="L2513" i="4"/>
  <c r="M2513" i="4" s="1"/>
  <c r="L2533" i="4"/>
  <c r="M2533" i="4" s="1"/>
  <c r="L2534" i="4"/>
  <c r="M2534" i="4" s="1"/>
  <c r="L2511" i="4"/>
  <c r="M2511" i="4" s="1"/>
  <c r="L2531" i="4"/>
  <c r="M2531" i="4" s="1"/>
  <c r="L2532" i="4"/>
  <c r="M2532" i="4" s="1"/>
  <c r="L2509" i="4"/>
  <c r="M2509" i="4" s="1"/>
  <c r="L2510" i="4"/>
  <c r="M2510" i="4" s="1"/>
  <c r="L2528" i="4"/>
  <c r="M2528" i="4" s="1"/>
  <c r="L2529" i="4"/>
  <c r="M2529" i="4" s="1"/>
  <c r="L2530" i="4"/>
  <c r="M2530" i="4" s="1"/>
  <c r="L159" i="4"/>
  <c r="M159" i="4" s="1"/>
  <c r="L160" i="4"/>
  <c r="M160" i="4" s="1"/>
  <c r="L158" i="4"/>
  <c r="M158" i="4" s="1"/>
  <c r="L177" i="4"/>
  <c r="M177" i="4" s="1"/>
  <c r="L178" i="4"/>
  <c r="M178" i="4" s="1"/>
  <c r="L175" i="4"/>
  <c r="M175" i="4" s="1"/>
  <c r="L176" i="4"/>
  <c r="M176" i="4" s="1"/>
  <c r="L173" i="4"/>
  <c r="M173" i="4" s="1"/>
  <c r="L174" i="4"/>
  <c r="M174" i="4" s="1"/>
  <c r="L165" i="4"/>
  <c r="M165" i="4" s="1"/>
  <c r="L166" i="4"/>
  <c r="M166" i="4" s="1"/>
  <c r="L189" i="4"/>
  <c r="M189" i="4" s="1"/>
  <c r="L190" i="4"/>
  <c r="M190" i="4" s="1"/>
  <c r="L163" i="4"/>
  <c r="M163" i="4" s="1"/>
  <c r="L164" i="4"/>
  <c r="M164" i="4" s="1"/>
  <c r="L187" i="4"/>
  <c r="M187" i="4" s="1"/>
  <c r="L188" i="4"/>
  <c r="M188" i="4" s="1"/>
  <c r="L186" i="4"/>
  <c r="M186" i="4" s="1"/>
  <c r="L167" i="4"/>
  <c r="M167" i="4" s="1"/>
  <c r="L168" i="4"/>
  <c r="M168" i="4" s="1"/>
  <c r="L192" i="4"/>
  <c r="M192" i="4" s="1"/>
  <c r="L162" i="4"/>
  <c r="M162" i="4" s="1"/>
  <c r="L185" i="4"/>
  <c r="M185" i="4" s="1"/>
  <c r="L191" i="4"/>
  <c r="M191" i="4" s="1"/>
  <c r="L172" i="4"/>
  <c r="M172" i="4" s="1"/>
  <c r="L184" i="4"/>
  <c r="M184" i="4" s="1"/>
  <c r="L196" i="4"/>
  <c r="M196" i="4" s="1"/>
  <c r="L161" i="4"/>
  <c r="M161" i="4" s="1"/>
  <c r="L183" i="4"/>
  <c r="M183" i="4" s="1"/>
  <c r="L171" i="4"/>
  <c r="M171" i="4" s="1"/>
  <c r="L182" i="4"/>
  <c r="M182" i="4" s="1"/>
  <c r="L195" i="4"/>
  <c r="M195" i="4" s="1"/>
  <c r="L181" i="4"/>
  <c r="M181" i="4" s="1"/>
  <c r="L179" i="4"/>
  <c r="M179" i="4" s="1"/>
  <c r="L180" i="4"/>
  <c r="M180" i="4" s="1"/>
  <c r="L169" i="4"/>
  <c r="M169" i="4" s="1"/>
  <c r="L193" i="4"/>
  <c r="M193" i="4" s="1"/>
  <c r="L194" i="4"/>
  <c r="M194" i="4" s="1"/>
  <c r="L170" i="4"/>
  <c r="M170" i="4" s="1"/>
  <c r="J3196" i="4"/>
  <c r="K3196" i="4" s="1"/>
  <c r="J3197" i="4"/>
  <c r="K3197" i="4" s="1"/>
  <c r="J3175" i="4"/>
  <c r="K3175" i="4" s="1"/>
  <c r="J3176" i="4"/>
  <c r="K3176" i="4" s="1"/>
  <c r="J3189" i="4"/>
  <c r="K3189" i="4" s="1"/>
  <c r="J3190" i="4"/>
  <c r="K3190" i="4" s="1"/>
  <c r="J3191" i="4"/>
  <c r="K3191" i="4" s="1"/>
  <c r="J3192" i="4"/>
  <c r="K3192" i="4" s="1"/>
  <c r="J3193" i="4"/>
  <c r="K3193" i="4" s="1"/>
  <c r="J3194" i="4"/>
  <c r="K3194" i="4" s="1"/>
  <c r="J3195" i="4"/>
  <c r="K3195" i="4" s="1"/>
  <c r="J3174" i="4"/>
  <c r="K3174" i="4" s="1"/>
  <c r="J3172" i="4"/>
  <c r="K3172" i="4" s="1"/>
  <c r="J3173" i="4"/>
  <c r="K3173" i="4" s="1"/>
  <c r="J3187" i="4"/>
  <c r="K3187" i="4" s="1"/>
  <c r="J3188" i="4"/>
  <c r="K3188" i="4" s="1"/>
  <c r="J3169" i="4"/>
  <c r="K3169" i="4" s="1"/>
  <c r="J3170" i="4"/>
  <c r="K3170" i="4" s="1"/>
  <c r="J3171" i="4"/>
  <c r="K3171" i="4" s="1"/>
  <c r="J3186" i="4"/>
  <c r="K3186" i="4" s="1"/>
  <c r="J3168" i="4"/>
  <c r="K3168" i="4" s="1"/>
  <c r="J3184" i="4"/>
  <c r="K3184" i="4" s="1"/>
  <c r="J3185" i="4"/>
  <c r="K3185" i="4" s="1"/>
  <c r="J3165" i="4"/>
  <c r="K3165" i="4" s="1"/>
  <c r="J3166" i="4"/>
  <c r="K3166" i="4" s="1"/>
  <c r="J3167" i="4"/>
  <c r="K3167" i="4" s="1"/>
  <c r="J3183" i="4"/>
  <c r="K3183" i="4" s="1"/>
  <c r="J3182" i="4"/>
  <c r="K3182" i="4" s="1"/>
  <c r="J3163" i="4"/>
  <c r="K3163" i="4" s="1"/>
  <c r="J3164" i="4"/>
  <c r="K3164" i="4" s="1"/>
  <c r="J3181" i="4"/>
  <c r="K3181" i="4" s="1"/>
  <c r="J3162" i="4"/>
  <c r="K3162" i="4" s="1"/>
  <c r="J3180" i="4"/>
  <c r="K3180" i="4" s="1"/>
  <c r="J3161" i="4"/>
  <c r="K3161" i="4" s="1"/>
  <c r="J3179" i="4"/>
  <c r="K3179" i="4" s="1"/>
  <c r="J3199" i="4"/>
  <c r="K3199" i="4" s="1"/>
  <c r="J3177" i="4"/>
  <c r="K3177" i="4" s="1"/>
  <c r="J3178" i="4"/>
  <c r="K3178" i="4" s="1"/>
  <c r="J3198" i="4"/>
  <c r="K3198" i="4" s="1"/>
  <c r="L3134" i="4"/>
  <c r="M3134" i="4" s="1"/>
  <c r="L3154" i="4"/>
  <c r="M3154" i="4" s="1"/>
  <c r="L3160" i="4"/>
  <c r="M3160" i="4" s="1"/>
  <c r="L3132" i="4"/>
  <c r="M3132" i="4" s="1"/>
  <c r="L3133" i="4"/>
  <c r="M3133" i="4" s="1"/>
  <c r="L3153" i="4"/>
  <c r="M3153" i="4" s="1"/>
  <c r="L3155" i="4"/>
  <c r="M3155" i="4" s="1"/>
  <c r="L3156" i="4"/>
  <c r="M3156" i="4" s="1"/>
  <c r="L3158" i="4"/>
  <c r="M3158" i="4" s="1"/>
  <c r="L3159" i="4"/>
  <c r="M3159" i="4" s="1"/>
  <c r="L3131" i="4"/>
  <c r="M3131" i="4" s="1"/>
  <c r="L3151" i="4"/>
  <c r="M3151" i="4" s="1"/>
  <c r="L3152" i="4"/>
  <c r="M3152" i="4" s="1"/>
  <c r="L3157" i="4"/>
  <c r="M3157" i="4" s="1"/>
  <c r="L3128" i="4"/>
  <c r="M3128" i="4" s="1"/>
  <c r="L3129" i="4"/>
  <c r="M3129" i="4" s="1"/>
  <c r="L3130" i="4"/>
  <c r="M3130" i="4" s="1"/>
  <c r="L3149" i="4"/>
  <c r="M3149" i="4" s="1"/>
  <c r="L3150" i="4"/>
  <c r="M3150" i="4" s="1"/>
  <c r="L3127" i="4"/>
  <c r="M3127" i="4" s="1"/>
  <c r="L3142" i="4"/>
  <c r="M3142" i="4" s="1"/>
  <c r="L3144" i="4"/>
  <c r="M3144" i="4" s="1"/>
  <c r="L3147" i="4"/>
  <c r="M3147" i="4" s="1"/>
  <c r="L3148" i="4"/>
  <c r="M3148" i="4" s="1"/>
  <c r="L3125" i="4"/>
  <c r="M3125" i="4" s="1"/>
  <c r="L3141" i="4"/>
  <c r="M3141" i="4" s="1"/>
  <c r="L3143" i="4"/>
  <c r="M3143" i="4" s="1"/>
  <c r="L3145" i="4"/>
  <c r="M3145" i="4" s="1"/>
  <c r="L3146" i="4"/>
  <c r="M3146" i="4" s="1"/>
  <c r="L3124" i="4"/>
  <c r="M3124" i="4" s="1"/>
  <c r="L3126" i="4"/>
  <c r="M3126" i="4" s="1"/>
  <c r="L3140" i="4"/>
  <c r="M3140" i="4" s="1"/>
  <c r="L3122" i="4"/>
  <c r="M3122" i="4" s="1"/>
  <c r="L3123" i="4"/>
  <c r="M3123" i="4" s="1"/>
  <c r="L3139" i="4"/>
  <c r="M3139" i="4" s="1"/>
  <c r="L3137" i="4"/>
  <c r="M3137" i="4" s="1"/>
  <c r="L3138" i="4"/>
  <c r="M3138" i="4" s="1"/>
  <c r="L3135" i="4"/>
  <c r="M3135" i="4" s="1"/>
  <c r="L3136" i="4"/>
  <c r="M3136" i="4" s="1"/>
  <c r="L1541" i="4"/>
  <c r="M1541" i="4" s="1"/>
  <c r="L1542" i="4"/>
  <c r="M1542" i="4" s="1"/>
  <c r="L1543" i="4"/>
  <c r="M1543" i="4" s="1"/>
  <c r="L1556" i="4"/>
  <c r="M1556" i="4" s="1"/>
  <c r="L1557" i="4"/>
  <c r="M1557" i="4" s="1"/>
  <c r="L1558" i="4"/>
  <c r="M1558" i="4" s="1"/>
  <c r="L1559" i="4"/>
  <c r="M1559" i="4" s="1"/>
  <c r="L1537" i="4"/>
  <c r="M1537" i="4" s="1"/>
  <c r="L1538" i="4"/>
  <c r="M1538" i="4" s="1"/>
  <c r="L1539" i="4"/>
  <c r="M1539" i="4" s="1"/>
  <c r="L1540" i="4"/>
  <c r="M1540" i="4" s="1"/>
  <c r="L1532" i="4"/>
  <c r="M1532" i="4" s="1"/>
  <c r="L1533" i="4"/>
  <c r="M1533" i="4" s="1"/>
  <c r="L1534" i="4"/>
  <c r="M1534" i="4" s="1"/>
  <c r="L1535" i="4"/>
  <c r="M1535" i="4" s="1"/>
  <c r="L1536" i="4"/>
  <c r="M1536" i="4" s="1"/>
  <c r="L1529" i="4"/>
  <c r="M1529" i="4" s="1"/>
  <c r="L1530" i="4"/>
  <c r="M1530" i="4" s="1"/>
  <c r="L1531" i="4"/>
  <c r="M1531" i="4" s="1"/>
  <c r="L1525" i="4"/>
  <c r="M1525" i="4" s="1"/>
  <c r="L1526" i="4"/>
  <c r="M1526" i="4" s="1"/>
  <c r="L1527" i="4"/>
  <c r="M1527" i="4" s="1"/>
  <c r="L1528" i="4"/>
  <c r="M1528" i="4" s="1"/>
  <c r="L1523" i="4"/>
  <c r="M1523" i="4" s="1"/>
  <c r="L1524" i="4"/>
  <c r="M1524" i="4" s="1"/>
  <c r="L1549" i="4"/>
  <c r="M1549" i="4" s="1"/>
  <c r="L1550" i="4"/>
  <c r="M1550" i="4" s="1"/>
  <c r="L1551" i="4"/>
  <c r="M1551" i="4" s="1"/>
  <c r="L1552" i="4"/>
  <c r="M1552" i="4" s="1"/>
  <c r="L1553" i="4"/>
  <c r="M1553" i="4" s="1"/>
  <c r="L1561" i="4"/>
  <c r="M1561" i="4" s="1"/>
  <c r="L1544" i="4"/>
  <c r="M1544" i="4" s="1"/>
  <c r="L1545" i="4"/>
  <c r="M1545" i="4" s="1"/>
  <c r="L1546" i="4"/>
  <c r="M1546" i="4" s="1"/>
  <c r="L1547" i="4"/>
  <c r="M1547" i="4" s="1"/>
  <c r="L1548" i="4"/>
  <c r="M1548" i="4" s="1"/>
  <c r="L1554" i="4"/>
  <c r="M1554" i="4" s="1"/>
  <c r="L1555" i="4"/>
  <c r="M1555" i="4" s="1"/>
  <c r="L1560" i="4"/>
  <c r="M1560" i="4" s="1"/>
  <c r="J3287" i="4"/>
  <c r="K3287" i="4" s="1"/>
  <c r="J3288" i="4"/>
  <c r="K3288" i="4" s="1"/>
  <c r="J3289" i="4"/>
  <c r="K3289" i="4" s="1"/>
  <c r="J3285" i="4"/>
  <c r="K3285" i="4" s="1"/>
  <c r="J3286" i="4"/>
  <c r="K3286" i="4" s="1"/>
  <c r="J3281" i="4"/>
  <c r="K3281" i="4" s="1"/>
  <c r="J3282" i="4"/>
  <c r="K3282" i="4" s="1"/>
  <c r="J3305" i="4"/>
  <c r="K3305" i="4" s="1"/>
  <c r="J3306" i="4"/>
  <c r="K3306" i="4" s="1"/>
  <c r="J3278" i="4"/>
  <c r="K3278" i="4" s="1"/>
  <c r="J3279" i="4"/>
  <c r="K3279" i="4" s="1"/>
  <c r="J3280" i="4"/>
  <c r="K3280" i="4" s="1"/>
  <c r="J3294" i="4"/>
  <c r="K3294" i="4" s="1"/>
  <c r="J3284" i="4"/>
  <c r="K3284" i="4" s="1"/>
  <c r="J3302" i="4"/>
  <c r="K3302" i="4" s="1"/>
  <c r="J3303" i="4"/>
  <c r="K3303" i="4" s="1"/>
  <c r="J3314" i="4"/>
  <c r="K3314" i="4" s="1"/>
  <c r="J3299" i="4"/>
  <c r="K3299" i="4" s="1"/>
  <c r="J3300" i="4"/>
  <c r="K3300" i="4" s="1"/>
  <c r="J3312" i="4"/>
  <c r="K3312" i="4" s="1"/>
  <c r="J3313" i="4"/>
  <c r="K3313" i="4" s="1"/>
  <c r="J3293" i="4"/>
  <c r="K3293" i="4" s="1"/>
  <c r="J3301" i="4"/>
  <c r="K3301" i="4" s="1"/>
  <c r="J3311" i="4"/>
  <c r="K3311" i="4" s="1"/>
  <c r="J3283" i="4"/>
  <c r="K3283" i="4" s="1"/>
  <c r="J3298" i="4"/>
  <c r="K3298" i="4" s="1"/>
  <c r="J3310" i="4"/>
  <c r="K3310" i="4" s="1"/>
  <c r="J3292" i="4"/>
  <c r="K3292" i="4" s="1"/>
  <c r="J3297" i="4"/>
  <c r="K3297" i="4" s="1"/>
  <c r="J3309" i="4"/>
  <c r="K3309" i="4" s="1"/>
  <c r="J3291" i="4"/>
  <c r="K3291" i="4" s="1"/>
  <c r="J3308" i="4"/>
  <c r="K3308" i="4" s="1"/>
  <c r="J3296" i="4"/>
  <c r="K3296" i="4" s="1"/>
  <c r="J3307" i="4"/>
  <c r="K3307" i="4" s="1"/>
  <c r="J3290" i="4"/>
  <c r="K3290" i="4" s="1"/>
  <c r="J3295" i="4"/>
  <c r="K3295" i="4" s="1"/>
  <c r="J3316" i="4"/>
  <c r="K3316" i="4" s="1"/>
  <c r="J3304" i="4"/>
  <c r="K3304" i="4" s="1"/>
  <c r="J3315" i="4"/>
  <c r="K3315" i="4" s="1"/>
  <c r="J2248" i="4"/>
  <c r="K2248" i="4" s="1"/>
  <c r="J2247" i="4"/>
  <c r="K2247" i="4" s="1"/>
  <c r="J2245" i="4"/>
  <c r="K2245" i="4" s="1"/>
  <c r="J2246" i="4"/>
  <c r="K2246" i="4" s="1"/>
  <c r="J2240" i="4"/>
  <c r="K2240" i="4" s="1"/>
  <c r="J2242" i="4"/>
  <c r="K2242" i="4" s="1"/>
  <c r="J2243" i="4"/>
  <c r="K2243" i="4" s="1"/>
  <c r="J2244" i="4"/>
  <c r="K2244" i="4" s="1"/>
  <c r="J2237" i="4"/>
  <c r="K2237" i="4" s="1"/>
  <c r="J2238" i="4"/>
  <c r="K2238" i="4" s="1"/>
  <c r="J2239" i="4"/>
  <c r="K2239" i="4" s="1"/>
  <c r="J2241" i="4"/>
  <c r="K2241" i="4" s="1"/>
  <c r="J2261" i="4"/>
  <c r="K2261" i="4" s="1"/>
  <c r="J2262" i="4"/>
  <c r="K2262" i="4" s="1"/>
  <c r="J2263" i="4"/>
  <c r="K2263" i="4" s="1"/>
  <c r="J2236" i="4"/>
  <c r="K2236" i="4" s="1"/>
  <c r="J2260" i="4"/>
  <c r="K2260" i="4" s="1"/>
  <c r="J2235" i="4"/>
  <c r="K2235" i="4" s="1"/>
  <c r="J2259" i="4"/>
  <c r="K2259" i="4" s="1"/>
  <c r="J2233" i="4"/>
  <c r="K2233" i="4" s="1"/>
  <c r="J2234" i="4"/>
  <c r="K2234" i="4" s="1"/>
  <c r="J2257" i="4"/>
  <c r="K2257" i="4" s="1"/>
  <c r="J2258" i="4"/>
  <c r="K2258" i="4" s="1"/>
  <c r="J2228" i="4"/>
  <c r="K2228" i="4" s="1"/>
  <c r="J2230" i="4"/>
  <c r="K2230" i="4" s="1"/>
  <c r="J2231" i="4"/>
  <c r="K2231" i="4" s="1"/>
  <c r="J2232" i="4"/>
  <c r="K2232" i="4" s="1"/>
  <c r="J2252" i="4"/>
  <c r="K2252" i="4" s="1"/>
  <c r="J2254" i="4"/>
  <c r="K2254" i="4" s="1"/>
  <c r="J2255" i="4"/>
  <c r="K2255" i="4" s="1"/>
  <c r="J2256" i="4"/>
  <c r="K2256" i="4" s="1"/>
  <c r="J2225" i="4"/>
  <c r="K2225" i="4" s="1"/>
  <c r="J2226" i="4"/>
  <c r="K2226" i="4" s="1"/>
  <c r="J2227" i="4"/>
  <c r="K2227" i="4" s="1"/>
  <c r="J2229" i="4"/>
  <c r="K2229" i="4" s="1"/>
  <c r="J2249" i="4"/>
  <c r="K2249" i="4" s="1"/>
  <c r="J2250" i="4"/>
  <c r="K2250" i="4" s="1"/>
  <c r="J2251" i="4"/>
  <c r="K2251" i="4" s="1"/>
  <c r="J2253" i="4"/>
  <c r="K2253" i="4" s="1"/>
  <c r="L87" i="4"/>
  <c r="M87" i="4" s="1"/>
  <c r="L88" i="4"/>
  <c r="M88" i="4" s="1"/>
  <c r="L111" i="4"/>
  <c r="M111" i="4" s="1"/>
  <c r="L112" i="4"/>
  <c r="M112" i="4" s="1"/>
  <c r="L85" i="4"/>
  <c r="M85" i="4" s="1"/>
  <c r="L86" i="4"/>
  <c r="M86" i="4" s="1"/>
  <c r="L109" i="4"/>
  <c r="M109" i="4" s="1"/>
  <c r="L110" i="4"/>
  <c r="M110" i="4" s="1"/>
  <c r="L83" i="4"/>
  <c r="M83" i="4" s="1"/>
  <c r="L84" i="4"/>
  <c r="M84" i="4" s="1"/>
  <c r="L107" i="4"/>
  <c r="M107" i="4" s="1"/>
  <c r="L108" i="4"/>
  <c r="M108" i="4" s="1"/>
  <c r="L81" i="4"/>
  <c r="M81" i="4" s="1"/>
  <c r="L82" i="4"/>
  <c r="M82" i="4" s="1"/>
  <c r="L105" i="4"/>
  <c r="M105" i="4" s="1"/>
  <c r="L106" i="4"/>
  <c r="M106" i="4" s="1"/>
  <c r="L80" i="4"/>
  <c r="M80" i="4" s="1"/>
  <c r="L103" i="4"/>
  <c r="M103" i="4" s="1"/>
  <c r="L104" i="4"/>
  <c r="M104" i="4" s="1"/>
  <c r="L101" i="4"/>
  <c r="M101" i="4" s="1"/>
  <c r="L102" i="4"/>
  <c r="M102" i="4" s="1"/>
  <c r="L99" i="4"/>
  <c r="M99" i="4" s="1"/>
  <c r="L100" i="4"/>
  <c r="M100" i="4" s="1"/>
  <c r="L97" i="4"/>
  <c r="M97" i="4" s="1"/>
  <c r="L98" i="4"/>
  <c r="M98" i="4" s="1"/>
  <c r="L95" i="4"/>
  <c r="M95" i="4" s="1"/>
  <c r="L96" i="4"/>
  <c r="M96" i="4" s="1"/>
  <c r="L93" i="4"/>
  <c r="M93" i="4" s="1"/>
  <c r="L94" i="4"/>
  <c r="M94" i="4" s="1"/>
  <c r="L117" i="4"/>
  <c r="M117" i="4" s="1"/>
  <c r="L118" i="4"/>
  <c r="M118" i="4" s="1"/>
  <c r="L91" i="4"/>
  <c r="M91" i="4" s="1"/>
  <c r="L92" i="4"/>
  <c r="M92" i="4" s="1"/>
  <c r="L115" i="4"/>
  <c r="M115" i="4" s="1"/>
  <c r="L116" i="4"/>
  <c r="M116" i="4" s="1"/>
  <c r="L114" i="4"/>
  <c r="M114" i="4" s="1"/>
  <c r="L90" i="4"/>
  <c r="M90" i="4" s="1"/>
  <c r="L113" i="4"/>
  <c r="M113" i="4" s="1"/>
  <c r="L89" i="4"/>
  <c r="M89" i="4" s="1"/>
  <c r="J1578" i="4"/>
  <c r="K1578" i="4" s="1"/>
  <c r="J1579" i="4"/>
  <c r="K1579" i="4" s="1"/>
  <c r="J1577" i="4"/>
  <c r="K1577" i="4" s="1"/>
  <c r="J1580" i="4"/>
  <c r="K1580" i="4" s="1"/>
  <c r="J1584" i="4"/>
  <c r="K1584" i="4" s="1"/>
  <c r="J1585" i="4"/>
  <c r="K1585" i="4" s="1"/>
  <c r="J1586" i="4"/>
  <c r="K1586" i="4" s="1"/>
  <c r="J1587" i="4"/>
  <c r="K1587" i="4" s="1"/>
  <c r="J1588" i="4"/>
  <c r="K1588" i="4" s="1"/>
  <c r="J1576" i="4"/>
  <c r="K1576" i="4" s="1"/>
  <c r="J1581" i="4"/>
  <c r="K1581" i="4" s="1"/>
  <c r="J1582" i="4"/>
  <c r="K1582" i="4" s="1"/>
  <c r="J1589" i="4"/>
  <c r="K1589" i="4" s="1"/>
  <c r="J1590" i="4"/>
  <c r="K1590" i="4" s="1"/>
  <c r="J1591" i="4"/>
  <c r="K1591" i="4" s="1"/>
  <c r="J1574" i="4"/>
  <c r="K1574" i="4" s="1"/>
  <c r="J1575" i="4"/>
  <c r="K1575" i="4" s="1"/>
  <c r="J1583" i="4"/>
  <c r="K1583" i="4" s="1"/>
  <c r="J1592" i="4"/>
  <c r="K1592" i="4" s="1"/>
  <c r="J1593" i="4"/>
  <c r="K1593" i="4" s="1"/>
  <c r="J1594" i="4"/>
  <c r="K1594" i="4" s="1"/>
  <c r="J1596" i="4"/>
  <c r="K1596" i="4" s="1"/>
  <c r="J1597" i="4"/>
  <c r="K1597" i="4" s="1"/>
  <c r="J1572" i="4"/>
  <c r="K1572" i="4" s="1"/>
  <c r="J1573" i="4"/>
  <c r="K1573" i="4" s="1"/>
  <c r="J1595" i="4"/>
  <c r="K1595" i="4" s="1"/>
  <c r="J1571" i="4"/>
  <c r="K1571" i="4" s="1"/>
  <c r="J1563" i="4"/>
  <c r="K1563" i="4" s="1"/>
  <c r="J1564" i="4"/>
  <c r="K1564" i="4" s="1"/>
  <c r="J1570" i="4"/>
  <c r="K1570" i="4" s="1"/>
  <c r="J1562" i="4"/>
  <c r="K1562" i="4" s="1"/>
  <c r="J1565" i="4"/>
  <c r="K1565" i="4" s="1"/>
  <c r="J1566" i="4"/>
  <c r="K1566" i="4" s="1"/>
  <c r="J1567" i="4"/>
  <c r="K1567" i="4" s="1"/>
  <c r="J1568" i="4"/>
  <c r="K1568" i="4" s="1"/>
  <c r="J1569" i="4"/>
  <c r="K1569" i="4" s="1"/>
  <c r="J1600" i="4"/>
  <c r="K1600" i="4" s="1"/>
  <c r="J1599" i="4"/>
  <c r="K1599" i="4" s="1"/>
  <c r="J1598" i="4"/>
  <c r="K1598" i="4" s="1"/>
  <c r="J881" i="4"/>
  <c r="K881" i="4" s="1"/>
  <c r="J882" i="4"/>
  <c r="K882" i="4" s="1"/>
  <c r="J878" i="4"/>
  <c r="K878" i="4" s="1"/>
  <c r="J879" i="4"/>
  <c r="K879" i="4" s="1"/>
  <c r="J880" i="4"/>
  <c r="K880" i="4" s="1"/>
  <c r="J877" i="4"/>
  <c r="K877" i="4" s="1"/>
  <c r="J875" i="4"/>
  <c r="K875" i="4" s="1"/>
  <c r="J876" i="4"/>
  <c r="K876" i="4" s="1"/>
  <c r="J895" i="4"/>
  <c r="K895" i="4" s="1"/>
  <c r="J896" i="4"/>
  <c r="K896" i="4" s="1"/>
  <c r="J893" i="4"/>
  <c r="K893" i="4" s="1"/>
  <c r="J894" i="4"/>
  <c r="K894" i="4" s="1"/>
  <c r="J897" i="4"/>
  <c r="K897" i="4" s="1"/>
  <c r="J898" i="4"/>
  <c r="K898" i="4" s="1"/>
  <c r="J873" i="4"/>
  <c r="K873" i="4" s="1"/>
  <c r="J874" i="4"/>
  <c r="K874" i="4" s="1"/>
  <c r="J872" i="4"/>
  <c r="K872" i="4" s="1"/>
  <c r="J889" i="4"/>
  <c r="K889" i="4" s="1"/>
  <c r="J890" i="4"/>
  <c r="K890" i="4" s="1"/>
  <c r="J891" i="4"/>
  <c r="K891" i="4" s="1"/>
  <c r="J892" i="4"/>
  <c r="K892" i="4" s="1"/>
  <c r="J869" i="4"/>
  <c r="K869" i="4" s="1"/>
  <c r="J870" i="4"/>
  <c r="K870" i="4" s="1"/>
  <c r="J871" i="4"/>
  <c r="K871" i="4" s="1"/>
  <c r="J860" i="4"/>
  <c r="K860" i="4" s="1"/>
  <c r="J867" i="4"/>
  <c r="K867" i="4" s="1"/>
  <c r="J868" i="4"/>
  <c r="K868" i="4" s="1"/>
  <c r="J888" i="4"/>
  <c r="K888" i="4" s="1"/>
  <c r="J861" i="4"/>
  <c r="K861" i="4" s="1"/>
  <c r="J862" i="4"/>
  <c r="K862" i="4" s="1"/>
  <c r="J863" i="4"/>
  <c r="K863" i="4" s="1"/>
  <c r="J866" i="4"/>
  <c r="K866" i="4" s="1"/>
  <c r="J887" i="4"/>
  <c r="K887" i="4" s="1"/>
  <c r="J864" i="4"/>
  <c r="K864" i="4" s="1"/>
  <c r="J865" i="4"/>
  <c r="K865" i="4" s="1"/>
  <c r="J884" i="4"/>
  <c r="K884" i="4" s="1"/>
  <c r="J885" i="4"/>
  <c r="K885" i="4" s="1"/>
  <c r="J886" i="4"/>
  <c r="K886" i="4" s="1"/>
  <c r="J883" i="4"/>
  <c r="K883" i="4" s="1"/>
  <c r="J2661" i="4"/>
  <c r="K2661" i="4" s="1"/>
  <c r="J2675" i="4"/>
  <c r="K2675" i="4" s="1"/>
  <c r="J2659" i="4"/>
  <c r="K2659" i="4" s="1"/>
  <c r="J2660" i="4"/>
  <c r="K2660" i="4" s="1"/>
  <c r="J2674" i="4"/>
  <c r="K2674" i="4" s="1"/>
  <c r="J2689" i="4"/>
  <c r="K2689" i="4" s="1"/>
  <c r="J2690" i="4"/>
  <c r="K2690" i="4" s="1"/>
  <c r="J2691" i="4"/>
  <c r="K2691" i="4" s="1"/>
  <c r="J2656" i="4"/>
  <c r="K2656" i="4" s="1"/>
  <c r="J2657" i="4"/>
  <c r="K2657" i="4" s="1"/>
  <c r="J2658" i="4"/>
  <c r="K2658" i="4" s="1"/>
  <c r="J2688" i="4"/>
  <c r="K2688" i="4" s="1"/>
  <c r="J2673" i="4"/>
  <c r="K2673" i="4" s="1"/>
  <c r="J2687" i="4"/>
  <c r="K2687" i="4" s="1"/>
  <c r="J2654" i="4"/>
  <c r="K2654" i="4" s="1"/>
  <c r="J2655" i="4"/>
  <c r="K2655" i="4" s="1"/>
  <c r="J2671" i="4"/>
  <c r="K2671" i="4" s="1"/>
  <c r="J2672" i="4"/>
  <c r="K2672" i="4" s="1"/>
  <c r="J2686" i="4"/>
  <c r="K2686" i="4" s="1"/>
  <c r="J2668" i="4"/>
  <c r="K2668" i="4" s="1"/>
  <c r="J2669" i="4"/>
  <c r="K2669" i="4" s="1"/>
  <c r="J2670" i="4"/>
  <c r="K2670" i="4" s="1"/>
  <c r="J2685" i="4"/>
  <c r="K2685" i="4" s="1"/>
  <c r="J2665" i="4"/>
  <c r="K2665" i="4" s="1"/>
  <c r="J2666" i="4"/>
  <c r="K2666" i="4" s="1"/>
  <c r="J2667" i="4"/>
  <c r="K2667" i="4" s="1"/>
  <c r="J2683" i="4"/>
  <c r="K2683" i="4" s="1"/>
  <c r="J2684" i="4"/>
  <c r="K2684" i="4" s="1"/>
  <c r="J2664" i="4"/>
  <c r="K2664" i="4" s="1"/>
  <c r="J2680" i="4"/>
  <c r="K2680" i="4" s="1"/>
  <c r="J2681" i="4"/>
  <c r="K2681" i="4" s="1"/>
  <c r="J2682" i="4"/>
  <c r="K2682" i="4" s="1"/>
  <c r="J2663" i="4"/>
  <c r="K2663" i="4" s="1"/>
  <c r="J2662" i="4"/>
  <c r="K2662" i="4" s="1"/>
  <c r="J2677" i="4"/>
  <c r="K2677" i="4" s="1"/>
  <c r="J2678" i="4"/>
  <c r="K2678" i="4" s="1"/>
  <c r="J2679" i="4"/>
  <c r="K2679" i="4" s="1"/>
  <c r="J2676" i="4"/>
  <c r="K2676" i="4" s="1"/>
  <c r="J2692" i="4"/>
  <c r="K2692" i="4" s="1"/>
  <c r="J246" i="4"/>
  <c r="K246" i="4" s="1"/>
  <c r="J247" i="4"/>
  <c r="K247" i="4" s="1"/>
  <c r="J270" i="4"/>
  <c r="K270" i="4" s="1"/>
  <c r="J271" i="4"/>
  <c r="K271" i="4" s="1"/>
  <c r="J244" i="4"/>
  <c r="K244" i="4" s="1"/>
  <c r="J245" i="4"/>
  <c r="K245" i="4" s="1"/>
  <c r="J268" i="4"/>
  <c r="K268" i="4" s="1"/>
  <c r="J269" i="4"/>
  <c r="K269" i="4" s="1"/>
  <c r="J242" i="4"/>
  <c r="K242" i="4" s="1"/>
  <c r="J243" i="4"/>
  <c r="K243" i="4" s="1"/>
  <c r="J266" i="4"/>
  <c r="K266" i="4" s="1"/>
  <c r="J267" i="4"/>
  <c r="K267" i="4" s="1"/>
  <c r="J258" i="4"/>
  <c r="K258" i="4" s="1"/>
  <c r="J259" i="4"/>
  <c r="K259" i="4" s="1"/>
  <c r="J256" i="4"/>
  <c r="K256" i="4" s="1"/>
  <c r="J257" i="4"/>
  <c r="K257" i="4" s="1"/>
  <c r="J241" i="4"/>
  <c r="K241" i="4" s="1"/>
  <c r="J251" i="4"/>
  <c r="K251" i="4" s="1"/>
  <c r="J240" i="4"/>
  <c r="K240" i="4" s="1"/>
  <c r="J265" i="4"/>
  <c r="K265" i="4" s="1"/>
  <c r="J250" i="4"/>
  <c r="K250" i="4" s="1"/>
  <c r="J264" i="4"/>
  <c r="K264" i="4" s="1"/>
  <c r="J239" i="4"/>
  <c r="K239" i="4" s="1"/>
  <c r="J274" i="4"/>
  <c r="K274" i="4" s="1"/>
  <c r="J249" i="4"/>
  <c r="K249" i="4" s="1"/>
  <c r="J263" i="4"/>
  <c r="K263" i="4" s="1"/>
  <c r="J238" i="4"/>
  <c r="K238" i="4" s="1"/>
  <c r="J273" i="4"/>
  <c r="K273" i="4" s="1"/>
  <c r="J262" i="4"/>
  <c r="K262" i="4" s="1"/>
  <c r="J237" i="4"/>
  <c r="K237" i="4" s="1"/>
  <c r="J248" i="4"/>
  <c r="K248" i="4" s="1"/>
  <c r="J254" i="4"/>
  <c r="K254" i="4" s="1"/>
  <c r="J255" i="4"/>
  <c r="K255" i="4" s="1"/>
  <c r="J261" i="4"/>
  <c r="K261" i="4" s="1"/>
  <c r="J272" i="4"/>
  <c r="K272" i="4" s="1"/>
  <c r="J253" i="4"/>
  <c r="K253" i="4" s="1"/>
  <c r="J260" i="4"/>
  <c r="K260" i="4" s="1"/>
  <c r="J252" i="4"/>
  <c r="K252" i="4" s="1"/>
  <c r="J236" i="4"/>
  <c r="K236" i="4" s="1"/>
  <c r="L2693" i="4"/>
  <c r="M2693" i="4" s="1"/>
  <c r="L2695" i="4"/>
  <c r="M2695" i="4" s="1"/>
  <c r="L2728" i="4"/>
  <c r="M2728" i="4" s="1"/>
  <c r="L2730" i="4"/>
  <c r="M2730" i="4" s="1"/>
  <c r="L2694" i="4"/>
  <c r="M2694" i="4" s="1"/>
  <c r="L2709" i="4"/>
  <c r="M2709" i="4" s="1"/>
  <c r="L2726" i="4"/>
  <c r="M2726" i="4" s="1"/>
  <c r="L2727" i="4"/>
  <c r="M2727" i="4" s="1"/>
  <c r="L2708" i="4"/>
  <c r="M2708" i="4" s="1"/>
  <c r="L2723" i="4"/>
  <c r="M2723" i="4" s="1"/>
  <c r="L2725" i="4"/>
  <c r="M2725" i="4" s="1"/>
  <c r="L2705" i="4"/>
  <c r="M2705" i="4" s="1"/>
  <c r="L2707" i="4"/>
  <c r="M2707" i="4" s="1"/>
  <c r="L2722" i="4"/>
  <c r="M2722" i="4" s="1"/>
  <c r="L2724" i="4"/>
  <c r="M2724" i="4" s="1"/>
  <c r="L2704" i="4"/>
  <c r="M2704" i="4" s="1"/>
  <c r="L2706" i="4"/>
  <c r="M2706" i="4" s="1"/>
  <c r="L2721" i="4"/>
  <c r="M2721" i="4" s="1"/>
  <c r="L2702" i="4"/>
  <c r="M2702" i="4" s="1"/>
  <c r="L2703" i="4"/>
  <c r="M2703" i="4" s="1"/>
  <c r="L2720" i="4"/>
  <c r="M2720" i="4" s="1"/>
  <c r="L2701" i="4"/>
  <c r="M2701" i="4" s="1"/>
  <c r="L2717" i="4"/>
  <c r="M2717" i="4" s="1"/>
  <c r="L2719" i="4"/>
  <c r="M2719" i="4" s="1"/>
  <c r="L2699" i="4"/>
  <c r="M2699" i="4" s="1"/>
  <c r="L2700" i="4"/>
  <c r="M2700" i="4" s="1"/>
  <c r="L2716" i="4"/>
  <c r="M2716" i="4" s="1"/>
  <c r="L2718" i="4"/>
  <c r="M2718" i="4" s="1"/>
  <c r="L2698" i="4"/>
  <c r="M2698" i="4" s="1"/>
  <c r="L2714" i="4"/>
  <c r="M2714" i="4" s="1"/>
  <c r="L2715" i="4"/>
  <c r="M2715" i="4" s="1"/>
  <c r="L2713" i="4"/>
  <c r="M2713" i="4" s="1"/>
  <c r="L2697" i="4"/>
  <c r="M2697" i="4" s="1"/>
  <c r="L2711" i="4"/>
  <c r="M2711" i="4" s="1"/>
  <c r="L2712" i="4"/>
  <c r="M2712" i="4" s="1"/>
  <c r="L2696" i="4"/>
  <c r="M2696" i="4" s="1"/>
  <c r="L2710" i="4"/>
  <c r="M2710" i="4" s="1"/>
  <c r="L2729" i="4"/>
  <c r="M2729" i="4" s="1"/>
  <c r="L2731" i="4"/>
  <c r="M2731" i="4" s="1"/>
  <c r="J3072" i="4"/>
  <c r="K3072" i="4" s="1"/>
  <c r="J3073" i="4"/>
  <c r="K3073" i="4" s="1"/>
  <c r="J3074" i="4"/>
  <c r="K3074" i="4" s="1"/>
  <c r="J3070" i="4"/>
  <c r="K3070" i="4" s="1"/>
  <c r="J3071" i="4"/>
  <c r="K3071" i="4" s="1"/>
  <c r="J3075" i="4"/>
  <c r="K3075" i="4" s="1"/>
  <c r="J3067" i="4"/>
  <c r="K3067" i="4" s="1"/>
  <c r="J3068" i="4"/>
  <c r="K3068" i="4" s="1"/>
  <c r="J3064" i="4"/>
  <c r="K3064" i="4" s="1"/>
  <c r="J3065" i="4"/>
  <c r="K3065" i="4" s="1"/>
  <c r="J3066" i="4"/>
  <c r="K3066" i="4" s="1"/>
  <c r="J3069" i="4"/>
  <c r="K3069" i="4" s="1"/>
  <c r="J3060" i="4"/>
  <c r="K3060" i="4" s="1"/>
  <c r="J3061" i="4"/>
  <c r="K3061" i="4" s="1"/>
  <c r="J3062" i="4"/>
  <c r="K3062" i="4" s="1"/>
  <c r="J3058" i="4"/>
  <c r="K3058" i="4" s="1"/>
  <c r="J3059" i="4"/>
  <c r="K3059" i="4" s="1"/>
  <c r="J3063" i="4"/>
  <c r="K3063" i="4" s="1"/>
  <c r="J3054" i="4"/>
  <c r="K3054" i="4" s="1"/>
  <c r="J3055" i="4"/>
  <c r="K3055" i="4" s="1"/>
  <c r="J3056" i="4"/>
  <c r="K3056" i="4" s="1"/>
  <c r="J3052" i="4"/>
  <c r="K3052" i="4" s="1"/>
  <c r="J3053" i="4"/>
  <c r="K3053" i="4" s="1"/>
  <c r="J3057" i="4"/>
  <c r="K3057" i="4" s="1"/>
  <c r="J3048" i="4"/>
  <c r="K3048" i="4" s="1"/>
  <c r="J3049" i="4"/>
  <c r="K3049" i="4" s="1"/>
  <c r="J3050" i="4"/>
  <c r="K3050" i="4" s="1"/>
  <c r="J3082" i="4"/>
  <c r="K3082" i="4" s="1"/>
  <c r="J3046" i="4"/>
  <c r="K3046" i="4" s="1"/>
  <c r="J3047" i="4"/>
  <c r="K3047" i="4" s="1"/>
  <c r="J3051" i="4"/>
  <c r="K3051" i="4" s="1"/>
  <c r="J3079" i="4"/>
  <c r="K3079" i="4" s="1"/>
  <c r="J3080" i="4"/>
  <c r="K3080" i="4" s="1"/>
  <c r="J3044" i="4"/>
  <c r="K3044" i="4" s="1"/>
  <c r="J3078" i="4"/>
  <c r="K3078" i="4" s="1"/>
  <c r="J3081" i="4"/>
  <c r="K3081" i="4" s="1"/>
  <c r="J3045" i="4"/>
  <c r="K3045" i="4" s="1"/>
  <c r="J3076" i="4"/>
  <c r="K3076" i="4" s="1"/>
  <c r="J3077" i="4"/>
  <c r="K3077" i="4" s="1"/>
  <c r="L249" i="4"/>
  <c r="M249" i="4" s="1"/>
  <c r="L250" i="4"/>
  <c r="M250" i="4" s="1"/>
  <c r="L273" i="4"/>
  <c r="M273" i="4" s="1"/>
  <c r="L274" i="4"/>
  <c r="M274" i="4" s="1"/>
  <c r="L247" i="4"/>
  <c r="M247" i="4" s="1"/>
  <c r="L248" i="4"/>
  <c r="M248" i="4" s="1"/>
  <c r="L271" i="4"/>
  <c r="M271" i="4" s="1"/>
  <c r="L272" i="4"/>
  <c r="M272" i="4" s="1"/>
  <c r="L245" i="4"/>
  <c r="M245" i="4" s="1"/>
  <c r="L246" i="4"/>
  <c r="M246" i="4" s="1"/>
  <c r="L269" i="4"/>
  <c r="M269" i="4" s="1"/>
  <c r="L270" i="4"/>
  <c r="M270" i="4" s="1"/>
  <c r="L237" i="4"/>
  <c r="M237" i="4" s="1"/>
  <c r="L238" i="4"/>
  <c r="M238" i="4" s="1"/>
  <c r="L261" i="4"/>
  <c r="M261" i="4" s="1"/>
  <c r="L262" i="4"/>
  <c r="M262" i="4" s="1"/>
  <c r="L236" i="4"/>
  <c r="M236" i="4" s="1"/>
  <c r="L259" i="4"/>
  <c r="M259" i="4" s="1"/>
  <c r="L260" i="4"/>
  <c r="M260" i="4" s="1"/>
  <c r="L266" i="4"/>
  <c r="M266" i="4" s="1"/>
  <c r="L241" i="4"/>
  <c r="M241" i="4" s="1"/>
  <c r="L251" i="4"/>
  <c r="M251" i="4" s="1"/>
  <c r="L252" i="4"/>
  <c r="M252" i="4" s="1"/>
  <c r="L265" i="4"/>
  <c r="M265" i="4" s="1"/>
  <c r="L240" i="4"/>
  <c r="M240" i="4" s="1"/>
  <c r="L258" i="4"/>
  <c r="M258" i="4" s="1"/>
  <c r="L239" i="4"/>
  <c r="M239" i="4" s="1"/>
  <c r="L264" i="4"/>
  <c r="M264" i="4" s="1"/>
  <c r="L257" i="4"/>
  <c r="M257" i="4" s="1"/>
  <c r="L263" i="4"/>
  <c r="M263" i="4" s="1"/>
  <c r="L244" i="4"/>
  <c r="M244" i="4" s="1"/>
  <c r="L256" i="4"/>
  <c r="M256" i="4" s="1"/>
  <c r="L268" i="4"/>
  <c r="M268" i="4" s="1"/>
  <c r="L254" i="4"/>
  <c r="M254" i="4" s="1"/>
  <c r="L267" i="4"/>
  <c r="M267" i="4" s="1"/>
  <c r="L242" i="4"/>
  <c r="M242" i="4" s="1"/>
  <c r="L253" i="4"/>
  <c r="M253" i="4" s="1"/>
  <c r="L255" i="4"/>
  <c r="M255" i="4" s="1"/>
  <c r="L243" i="4"/>
  <c r="M243" i="4" s="1"/>
  <c r="L651" i="4"/>
  <c r="M651" i="4" s="1"/>
  <c r="L652" i="4"/>
  <c r="M652" i="4" s="1"/>
  <c r="L657" i="4"/>
  <c r="M657" i="4" s="1"/>
  <c r="L658" i="4"/>
  <c r="M658" i="4" s="1"/>
  <c r="L659" i="4"/>
  <c r="M659" i="4" s="1"/>
  <c r="L634" i="4"/>
  <c r="M634" i="4" s="1"/>
  <c r="L633" i="4"/>
  <c r="M633" i="4" s="1"/>
  <c r="L650" i="4"/>
  <c r="M650" i="4" s="1"/>
  <c r="L631" i="4"/>
  <c r="M631" i="4" s="1"/>
  <c r="L632" i="4"/>
  <c r="M632" i="4" s="1"/>
  <c r="L649" i="4"/>
  <c r="M649" i="4" s="1"/>
  <c r="L629" i="4"/>
  <c r="M629" i="4" s="1"/>
  <c r="L648" i="4"/>
  <c r="M648" i="4" s="1"/>
  <c r="L627" i="4"/>
  <c r="M627" i="4" s="1"/>
  <c r="L628" i="4"/>
  <c r="M628" i="4" s="1"/>
  <c r="L630" i="4"/>
  <c r="M630" i="4" s="1"/>
  <c r="L626" i="4"/>
  <c r="M626" i="4" s="1"/>
  <c r="L640" i="4"/>
  <c r="M640" i="4" s="1"/>
  <c r="L641" i="4"/>
  <c r="M641" i="4" s="1"/>
  <c r="L647" i="4"/>
  <c r="M647" i="4" s="1"/>
  <c r="L642" i="4"/>
  <c r="M642" i="4" s="1"/>
  <c r="L643" i="4"/>
  <c r="M643" i="4" s="1"/>
  <c r="L646" i="4"/>
  <c r="M646" i="4" s="1"/>
  <c r="L639" i="4"/>
  <c r="M639" i="4" s="1"/>
  <c r="L644" i="4"/>
  <c r="M644" i="4" s="1"/>
  <c r="L645" i="4"/>
  <c r="M645" i="4" s="1"/>
  <c r="L663" i="4"/>
  <c r="M663" i="4" s="1"/>
  <c r="L664" i="4"/>
  <c r="M664" i="4" s="1"/>
  <c r="L638" i="4"/>
  <c r="M638" i="4" s="1"/>
  <c r="L637" i="4"/>
  <c r="M637" i="4" s="1"/>
  <c r="L654" i="4"/>
  <c r="M654" i="4" s="1"/>
  <c r="L662" i="4"/>
  <c r="M662" i="4" s="1"/>
  <c r="L635" i="4"/>
  <c r="M635" i="4" s="1"/>
  <c r="L636" i="4"/>
  <c r="M636" i="4" s="1"/>
  <c r="L653" i="4"/>
  <c r="M653" i="4" s="1"/>
  <c r="L655" i="4"/>
  <c r="M655" i="4" s="1"/>
  <c r="L656" i="4"/>
  <c r="M656" i="4" s="1"/>
  <c r="L660" i="4"/>
  <c r="M660" i="4" s="1"/>
  <c r="L661" i="4"/>
  <c r="M661" i="4" s="1"/>
  <c r="J2364" i="4"/>
  <c r="K2364" i="4" s="1"/>
  <c r="J2360" i="4"/>
  <c r="K2360" i="4" s="1"/>
  <c r="J2362" i="4"/>
  <c r="K2362" i="4" s="1"/>
  <c r="J2363" i="4"/>
  <c r="K2363" i="4" s="1"/>
  <c r="J2353" i="4"/>
  <c r="K2353" i="4" s="1"/>
  <c r="J2355" i="4"/>
  <c r="K2355" i="4" s="1"/>
  <c r="J2356" i="4"/>
  <c r="K2356" i="4" s="1"/>
  <c r="J2348" i="4"/>
  <c r="K2348" i="4" s="1"/>
  <c r="J2350" i="4"/>
  <c r="K2350" i="4" s="1"/>
  <c r="J2351" i="4"/>
  <c r="K2351" i="4" s="1"/>
  <c r="J2352" i="4"/>
  <c r="K2352" i="4" s="1"/>
  <c r="J2354" i="4"/>
  <c r="K2354" i="4" s="1"/>
  <c r="J2345" i="4"/>
  <c r="K2345" i="4" s="1"/>
  <c r="J2346" i="4"/>
  <c r="K2346" i="4" s="1"/>
  <c r="J2347" i="4"/>
  <c r="K2347" i="4" s="1"/>
  <c r="J2349" i="4"/>
  <c r="K2349" i="4" s="1"/>
  <c r="J2377" i="4"/>
  <c r="K2377" i="4" s="1"/>
  <c r="J2379" i="4"/>
  <c r="K2379" i="4" s="1"/>
  <c r="J2380" i="4"/>
  <c r="K2380" i="4" s="1"/>
  <c r="J2343" i="4"/>
  <c r="K2343" i="4" s="1"/>
  <c r="J2344" i="4"/>
  <c r="K2344" i="4" s="1"/>
  <c r="J2374" i="4"/>
  <c r="K2374" i="4" s="1"/>
  <c r="J2375" i="4"/>
  <c r="K2375" i="4" s="1"/>
  <c r="J2376" i="4"/>
  <c r="K2376" i="4" s="1"/>
  <c r="J2378" i="4"/>
  <c r="K2378" i="4" s="1"/>
  <c r="J2372" i="4"/>
  <c r="K2372" i="4" s="1"/>
  <c r="J2342" i="4"/>
  <c r="K2342" i="4" s="1"/>
  <c r="J2369" i="4"/>
  <c r="K2369" i="4" s="1"/>
  <c r="J2370" i="4"/>
  <c r="K2370" i="4" s="1"/>
  <c r="J2371" i="4"/>
  <c r="K2371" i="4" s="1"/>
  <c r="J2373" i="4"/>
  <c r="K2373" i="4" s="1"/>
  <c r="J2367" i="4"/>
  <c r="K2367" i="4" s="1"/>
  <c r="J2368" i="4"/>
  <c r="K2368" i="4" s="1"/>
  <c r="J2365" i="4"/>
  <c r="K2365" i="4" s="1"/>
  <c r="J2366" i="4"/>
  <c r="K2366" i="4" s="1"/>
  <c r="J2359" i="4"/>
  <c r="K2359" i="4" s="1"/>
  <c r="J2358" i="4"/>
  <c r="K2358" i="4" s="1"/>
  <c r="J2357" i="4"/>
  <c r="K2357" i="4" s="1"/>
  <c r="J2361" i="4"/>
  <c r="K2361" i="4" s="1"/>
  <c r="J2042" i="4"/>
  <c r="K2042" i="4" s="1"/>
  <c r="J2056" i="4"/>
  <c r="K2056" i="4" s="1"/>
  <c r="J2058" i="4"/>
  <c r="K2058" i="4" s="1"/>
  <c r="J2041" i="4"/>
  <c r="K2041" i="4" s="1"/>
  <c r="J2040" i="4"/>
  <c r="K2040" i="4" s="1"/>
  <c r="J2054" i="4"/>
  <c r="K2054" i="4" s="1"/>
  <c r="J2055" i="4"/>
  <c r="K2055" i="4" s="1"/>
  <c r="J2039" i="4"/>
  <c r="K2039" i="4" s="1"/>
  <c r="J2053" i="4"/>
  <c r="K2053" i="4" s="1"/>
  <c r="J2038" i="4"/>
  <c r="K2038" i="4" s="1"/>
  <c r="J2051" i="4"/>
  <c r="K2051" i="4" s="1"/>
  <c r="J2052" i="4"/>
  <c r="K2052" i="4" s="1"/>
  <c r="J2068" i="4"/>
  <c r="K2068" i="4" s="1"/>
  <c r="J2050" i="4"/>
  <c r="K2050" i="4" s="1"/>
  <c r="J2067" i="4"/>
  <c r="K2067" i="4" s="1"/>
  <c r="J2036" i="4"/>
  <c r="K2036" i="4" s="1"/>
  <c r="J2037" i="4"/>
  <c r="K2037" i="4" s="1"/>
  <c r="J2066" i="4"/>
  <c r="K2066" i="4" s="1"/>
  <c r="J2033" i="4"/>
  <c r="K2033" i="4" s="1"/>
  <c r="J2035" i="4"/>
  <c r="K2035" i="4" s="1"/>
  <c r="J2048" i="4"/>
  <c r="K2048" i="4" s="1"/>
  <c r="J2049" i="4"/>
  <c r="K2049" i="4" s="1"/>
  <c r="J2065" i="4"/>
  <c r="K2065" i="4" s="1"/>
  <c r="J2032" i="4"/>
  <c r="K2032" i="4" s="1"/>
  <c r="J2034" i="4"/>
  <c r="K2034" i="4" s="1"/>
  <c r="J2047" i="4"/>
  <c r="K2047" i="4" s="1"/>
  <c r="J2062" i="4"/>
  <c r="K2062" i="4" s="1"/>
  <c r="J2063" i="4"/>
  <c r="K2063" i="4" s="1"/>
  <c r="J2064" i="4"/>
  <c r="K2064" i="4" s="1"/>
  <c r="J2031" i="4"/>
  <c r="K2031" i="4" s="1"/>
  <c r="J2045" i="4"/>
  <c r="K2045" i="4" s="1"/>
  <c r="J2046" i="4"/>
  <c r="K2046" i="4" s="1"/>
  <c r="J2060" i="4"/>
  <c r="K2060" i="4" s="1"/>
  <c r="J2061" i="4"/>
  <c r="K2061" i="4" s="1"/>
  <c r="J2030" i="4"/>
  <c r="K2030" i="4" s="1"/>
  <c r="J2044" i="4"/>
  <c r="K2044" i="4" s="1"/>
  <c r="J2059" i="4"/>
  <c r="K2059" i="4" s="1"/>
  <c r="J2043" i="4"/>
  <c r="K2043" i="4" s="1"/>
  <c r="J2057" i="4"/>
  <c r="K2057" i="4" s="1"/>
  <c r="L1677" i="4"/>
  <c r="M1677" i="4" s="1"/>
  <c r="L1664" i="4"/>
  <c r="M1664" i="4" s="1"/>
  <c r="L1675" i="4"/>
  <c r="M1675" i="4" s="1"/>
  <c r="L1676" i="4"/>
  <c r="M1676" i="4" s="1"/>
  <c r="L1663" i="4"/>
  <c r="M1663" i="4" s="1"/>
  <c r="L1673" i="4"/>
  <c r="M1673" i="4" s="1"/>
  <c r="L1674" i="4"/>
  <c r="M1674" i="4" s="1"/>
  <c r="L1659" i="4"/>
  <c r="M1659" i="4" s="1"/>
  <c r="L1660" i="4"/>
  <c r="M1660" i="4" s="1"/>
  <c r="L1661" i="4"/>
  <c r="M1661" i="4" s="1"/>
  <c r="L1662" i="4"/>
  <c r="M1662" i="4" s="1"/>
  <c r="L1672" i="4"/>
  <c r="M1672" i="4" s="1"/>
  <c r="L1657" i="4"/>
  <c r="M1657" i="4" s="1"/>
  <c r="L1658" i="4"/>
  <c r="M1658" i="4" s="1"/>
  <c r="L1671" i="4"/>
  <c r="M1671" i="4" s="1"/>
  <c r="L1645" i="4"/>
  <c r="M1645" i="4" s="1"/>
  <c r="L1646" i="4"/>
  <c r="M1646" i="4" s="1"/>
  <c r="L1647" i="4"/>
  <c r="M1647" i="4" s="1"/>
  <c r="L1648" i="4"/>
  <c r="M1648" i="4" s="1"/>
  <c r="L1649" i="4"/>
  <c r="M1649" i="4" s="1"/>
  <c r="L1656" i="4"/>
  <c r="M1656" i="4" s="1"/>
  <c r="L1669" i="4"/>
  <c r="M1669" i="4" s="1"/>
  <c r="L1670" i="4"/>
  <c r="M1670" i="4" s="1"/>
  <c r="L1640" i="4"/>
  <c r="M1640" i="4" s="1"/>
  <c r="L1641" i="4"/>
  <c r="M1641" i="4" s="1"/>
  <c r="L1642" i="4"/>
  <c r="M1642" i="4" s="1"/>
  <c r="L1643" i="4"/>
  <c r="M1643" i="4" s="1"/>
  <c r="L1644" i="4"/>
  <c r="M1644" i="4" s="1"/>
  <c r="L1650" i="4"/>
  <c r="M1650" i="4" s="1"/>
  <c r="L1651" i="4"/>
  <c r="M1651" i="4" s="1"/>
  <c r="L1654" i="4"/>
  <c r="M1654" i="4" s="1"/>
  <c r="L1655" i="4"/>
  <c r="M1655" i="4" s="1"/>
  <c r="L1668" i="4"/>
  <c r="M1668" i="4" s="1"/>
  <c r="L1652" i="4"/>
  <c r="M1652" i="4" s="1"/>
  <c r="L1653" i="4"/>
  <c r="M1653" i="4" s="1"/>
  <c r="L1667" i="4"/>
  <c r="M1667" i="4" s="1"/>
  <c r="L1666" i="4"/>
  <c r="M1666" i="4" s="1"/>
  <c r="L1678" i="4"/>
  <c r="M1678" i="4" s="1"/>
  <c r="L1665" i="4"/>
  <c r="M1665" i="4" s="1"/>
  <c r="L1338" i="4"/>
  <c r="M1338" i="4" s="1"/>
  <c r="L1339" i="4"/>
  <c r="M1339" i="4" s="1"/>
  <c r="L1336" i="4"/>
  <c r="M1336" i="4" s="1"/>
  <c r="L1337" i="4"/>
  <c r="M1337" i="4" s="1"/>
  <c r="L1340" i="4"/>
  <c r="M1340" i="4" s="1"/>
  <c r="L1335" i="4"/>
  <c r="M1335" i="4" s="1"/>
  <c r="L1331" i="4"/>
  <c r="M1331" i="4" s="1"/>
  <c r="L1332" i="4"/>
  <c r="M1332" i="4" s="1"/>
  <c r="L1365" i="4"/>
  <c r="M1365" i="4" s="1"/>
  <c r="L1328" i="4"/>
  <c r="M1328" i="4" s="1"/>
  <c r="L1329" i="4"/>
  <c r="M1329" i="4" s="1"/>
  <c r="L1330" i="4"/>
  <c r="M1330" i="4" s="1"/>
  <c r="L1346" i="4"/>
  <c r="M1346" i="4" s="1"/>
  <c r="L1345" i="4"/>
  <c r="M1345" i="4" s="1"/>
  <c r="L1360" i="4"/>
  <c r="M1360" i="4" s="1"/>
  <c r="L1361" i="4"/>
  <c r="M1361" i="4" s="1"/>
  <c r="L1343" i="4"/>
  <c r="M1343" i="4" s="1"/>
  <c r="L1348" i="4"/>
  <c r="M1348" i="4" s="1"/>
  <c r="L1358" i="4"/>
  <c r="M1358" i="4" s="1"/>
  <c r="L1342" i="4"/>
  <c r="M1342" i="4" s="1"/>
  <c r="L1364" i="4"/>
  <c r="M1364" i="4" s="1"/>
  <c r="L1347" i="4"/>
  <c r="M1347" i="4" s="1"/>
  <c r="L1357" i="4"/>
  <c r="M1357" i="4" s="1"/>
  <c r="L1363" i="4"/>
  <c r="M1363" i="4" s="1"/>
  <c r="L1341" i="4"/>
  <c r="M1341" i="4" s="1"/>
  <c r="L1355" i="4"/>
  <c r="M1355" i="4" s="1"/>
  <c r="L1356" i="4"/>
  <c r="M1356" i="4" s="1"/>
  <c r="L1362" i="4"/>
  <c r="M1362" i="4" s="1"/>
  <c r="L1354" i="4"/>
  <c r="M1354" i="4" s="1"/>
  <c r="L1353" i="4"/>
  <c r="M1353" i="4" s="1"/>
  <c r="L1351" i="4"/>
  <c r="M1351" i="4" s="1"/>
  <c r="L1352" i="4"/>
  <c r="M1352" i="4" s="1"/>
  <c r="L1334" i="4"/>
  <c r="M1334" i="4" s="1"/>
  <c r="L1350" i="4"/>
  <c r="M1350" i="4" s="1"/>
  <c r="L1359" i="4"/>
  <c r="M1359" i="4" s="1"/>
  <c r="L1333" i="4"/>
  <c r="M1333" i="4" s="1"/>
  <c r="L1344" i="4"/>
  <c r="M1344" i="4" s="1"/>
  <c r="L1349" i="4"/>
  <c r="M1349" i="4" s="1"/>
  <c r="L1366" i="4"/>
  <c r="M1366" i="4" s="1"/>
  <c r="L982" i="4"/>
  <c r="M982" i="4" s="1"/>
  <c r="L977" i="4"/>
  <c r="M977" i="4" s="1"/>
  <c r="L978" i="4"/>
  <c r="M978" i="4" s="1"/>
  <c r="L979" i="4"/>
  <c r="M979" i="4" s="1"/>
  <c r="L980" i="4"/>
  <c r="M980" i="4" s="1"/>
  <c r="L981" i="4"/>
  <c r="M981" i="4" s="1"/>
  <c r="L1009" i="4"/>
  <c r="M1009" i="4" s="1"/>
  <c r="L1011" i="4"/>
  <c r="M1011" i="4" s="1"/>
  <c r="L1012" i="4"/>
  <c r="M1012" i="4" s="1"/>
  <c r="L1007" i="4"/>
  <c r="M1007" i="4" s="1"/>
  <c r="L1008" i="4"/>
  <c r="M1008" i="4" s="1"/>
  <c r="L1010" i="4"/>
  <c r="M1010" i="4" s="1"/>
  <c r="L1013" i="4"/>
  <c r="M1013" i="4" s="1"/>
  <c r="L1014" i="4"/>
  <c r="M1014" i="4" s="1"/>
  <c r="L1015" i="4"/>
  <c r="M1015" i="4" s="1"/>
  <c r="L997" i="4"/>
  <c r="M997" i="4" s="1"/>
  <c r="L999" i="4"/>
  <c r="M999" i="4" s="1"/>
  <c r="L1000" i="4"/>
  <c r="M1000" i="4" s="1"/>
  <c r="L1006" i="4"/>
  <c r="M1006" i="4" s="1"/>
  <c r="L995" i="4"/>
  <c r="M995" i="4" s="1"/>
  <c r="L996" i="4"/>
  <c r="M996" i="4" s="1"/>
  <c r="L998" i="4"/>
  <c r="M998" i="4" s="1"/>
  <c r="L1001" i="4"/>
  <c r="M1001" i="4" s="1"/>
  <c r="L1002" i="4"/>
  <c r="M1002" i="4" s="1"/>
  <c r="L1003" i="4"/>
  <c r="M1003" i="4" s="1"/>
  <c r="L1004" i="4"/>
  <c r="M1004" i="4" s="1"/>
  <c r="L1005" i="4"/>
  <c r="M1005" i="4" s="1"/>
  <c r="L985" i="4"/>
  <c r="M985" i="4" s="1"/>
  <c r="L987" i="4"/>
  <c r="M987" i="4" s="1"/>
  <c r="L988" i="4"/>
  <c r="M988" i="4" s="1"/>
  <c r="L994" i="4"/>
  <c r="M994" i="4" s="1"/>
  <c r="L983" i="4"/>
  <c r="M983" i="4" s="1"/>
  <c r="L984" i="4"/>
  <c r="M984" i="4" s="1"/>
  <c r="L986" i="4"/>
  <c r="M986" i="4" s="1"/>
  <c r="L989" i="4"/>
  <c r="M989" i="4" s="1"/>
  <c r="L990" i="4"/>
  <c r="M990" i="4" s="1"/>
  <c r="L991" i="4"/>
  <c r="M991" i="4" s="1"/>
  <c r="L992" i="4"/>
  <c r="M992" i="4" s="1"/>
  <c r="L993" i="4"/>
  <c r="M993" i="4" s="1"/>
  <c r="J1297" i="4"/>
  <c r="K1297" i="4" s="1"/>
  <c r="J1298" i="4"/>
  <c r="K1298" i="4" s="1"/>
  <c r="J1294" i="4"/>
  <c r="K1294" i="4" s="1"/>
  <c r="J1295" i="4"/>
  <c r="K1295" i="4" s="1"/>
  <c r="J1296" i="4"/>
  <c r="K1296" i="4" s="1"/>
  <c r="J1313" i="4"/>
  <c r="K1313" i="4" s="1"/>
  <c r="J1315" i="4"/>
  <c r="K1315" i="4" s="1"/>
  <c r="J1293" i="4"/>
  <c r="K1293" i="4" s="1"/>
  <c r="J1312" i="4"/>
  <c r="K1312" i="4" s="1"/>
  <c r="J1290" i="4"/>
  <c r="K1290" i="4" s="1"/>
  <c r="J1292" i="4"/>
  <c r="K1292" i="4" s="1"/>
  <c r="J1311" i="4"/>
  <c r="K1311" i="4" s="1"/>
  <c r="J1307" i="4"/>
  <c r="K1307" i="4" s="1"/>
  <c r="J1325" i="4"/>
  <c r="K1325" i="4" s="1"/>
  <c r="J1327" i="4"/>
  <c r="K1327" i="4" s="1"/>
  <c r="J1302" i="4"/>
  <c r="K1302" i="4" s="1"/>
  <c r="J1306" i="4"/>
  <c r="K1306" i="4" s="1"/>
  <c r="J1324" i="4"/>
  <c r="K1324" i="4" s="1"/>
  <c r="J1301" i="4"/>
  <c r="K1301" i="4" s="1"/>
  <c r="J1303" i="4"/>
  <c r="K1303" i="4" s="1"/>
  <c r="J1304" i="4"/>
  <c r="K1304" i="4" s="1"/>
  <c r="J1305" i="4"/>
  <c r="K1305" i="4" s="1"/>
  <c r="J1323" i="4"/>
  <c r="K1323" i="4" s="1"/>
  <c r="J1300" i="4"/>
  <c r="K1300" i="4" s="1"/>
  <c r="J1289" i="4"/>
  <c r="K1289" i="4" s="1"/>
  <c r="J1322" i="4"/>
  <c r="K1322" i="4" s="1"/>
  <c r="J1310" i="4"/>
  <c r="K1310" i="4" s="1"/>
  <c r="J1321" i="4"/>
  <c r="K1321" i="4" s="1"/>
  <c r="J1326" i="4"/>
  <c r="K1326" i="4" s="1"/>
  <c r="J1309" i="4"/>
  <c r="K1309" i="4" s="1"/>
  <c r="J1314" i="4"/>
  <c r="K1314" i="4" s="1"/>
  <c r="J1320" i="4"/>
  <c r="K1320" i="4" s="1"/>
  <c r="J1319" i="4"/>
  <c r="K1319" i="4" s="1"/>
  <c r="J1299" i="4"/>
  <c r="K1299" i="4" s="1"/>
  <c r="J1308" i="4"/>
  <c r="K1308" i="4" s="1"/>
  <c r="J1318" i="4"/>
  <c r="K1318" i="4" s="1"/>
  <c r="J1291" i="4"/>
  <c r="K1291" i="4" s="1"/>
  <c r="J1317" i="4"/>
  <c r="K1317" i="4" s="1"/>
  <c r="J1316" i="4"/>
  <c r="K1316" i="4" s="1"/>
  <c r="L1966" i="4"/>
  <c r="M1966" i="4" s="1"/>
  <c r="L1981" i="4"/>
  <c r="M1981" i="4" s="1"/>
  <c r="L1964" i="4"/>
  <c r="M1964" i="4" s="1"/>
  <c r="L1965" i="4"/>
  <c r="M1965" i="4" s="1"/>
  <c r="L1979" i="4"/>
  <c r="M1979" i="4" s="1"/>
  <c r="L1980" i="4"/>
  <c r="M1980" i="4" s="1"/>
  <c r="L1961" i="4"/>
  <c r="M1961" i="4" s="1"/>
  <c r="L1962" i="4"/>
  <c r="M1962" i="4" s="1"/>
  <c r="L1963" i="4"/>
  <c r="M1963" i="4" s="1"/>
  <c r="L1978" i="4"/>
  <c r="M1978" i="4" s="1"/>
  <c r="L1959" i="4"/>
  <c r="M1959" i="4" s="1"/>
  <c r="L1960" i="4"/>
  <c r="M1960" i="4" s="1"/>
  <c r="L1976" i="4"/>
  <c r="M1976" i="4" s="1"/>
  <c r="L1977" i="4"/>
  <c r="M1977" i="4" s="1"/>
  <c r="L1958" i="4"/>
  <c r="M1958" i="4" s="1"/>
  <c r="L1957" i="4"/>
  <c r="M1957" i="4" s="1"/>
  <c r="L1973" i="4"/>
  <c r="M1973" i="4" s="1"/>
  <c r="L1974" i="4"/>
  <c r="M1974" i="4" s="1"/>
  <c r="L1975" i="4"/>
  <c r="M1975" i="4" s="1"/>
  <c r="L1990" i="4"/>
  <c r="M1990" i="4" s="1"/>
  <c r="L1971" i="4"/>
  <c r="M1971" i="4" s="1"/>
  <c r="L1972" i="4"/>
  <c r="M1972" i="4" s="1"/>
  <c r="L1988" i="4"/>
  <c r="M1988" i="4" s="1"/>
  <c r="L1989" i="4"/>
  <c r="M1989" i="4" s="1"/>
  <c r="L1955" i="4"/>
  <c r="M1955" i="4" s="1"/>
  <c r="L1956" i="4"/>
  <c r="M1956" i="4" s="1"/>
  <c r="L1970" i="4"/>
  <c r="M1970" i="4" s="1"/>
  <c r="L1954" i="4"/>
  <c r="M1954" i="4" s="1"/>
  <c r="L1969" i="4"/>
  <c r="M1969" i="4" s="1"/>
  <c r="L1985" i="4"/>
  <c r="M1985" i="4" s="1"/>
  <c r="L1986" i="4"/>
  <c r="M1986" i="4" s="1"/>
  <c r="L1987" i="4"/>
  <c r="M1987" i="4" s="1"/>
  <c r="L1952" i="4"/>
  <c r="M1952" i="4" s="1"/>
  <c r="L1953" i="4"/>
  <c r="M1953" i="4" s="1"/>
  <c r="L1983" i="4"/>
  <c r="M1983" i="4" s="1"/>
  <c r="L1984" i="4"/>
  <c r="M1984" i="4" s="1"/>
  <c r="L1967" i="4"/>
  <c r="M1967" i="4" s="1"/>
  <c r="L1968" i="4"/>
  <c r="M1968" i="4" s="1"/>
  <c r="L1982" i="4"/>
  <c r="M1982" i="4" s="1"/>
  <c r="J2627" i="4"/>
  <c r="K2627" i="4" s="1"/>
  <c r="J2626" i="4"/>
  <c r="K2626" i="4" s="1"/>
  <c r="J2641" i="4"/>
  <c r="K2641" i="4" s="1"/>
  <c r="J2642" i="4"/>
  <c r="K2642" i="4" s="1"/>
  <c r="J2643" i="4"/>
  <c r="K2643" i="4" s="1"/>
  <c r="J2640" i="4"/>
  <c r="K2640" i="4" s="1"/>
  <c r="J2625" i="4"/>
  <c r="K2625" i="4" s="1"/>
  <c r="J2639" i="4"/>
  <c r="K2639" i="4" s="1"/>
  <c r="J2623" i="4"/>
  <c r="K2623" i="4" s="1"/>
  <c r="J2624" i="4"/>
  <c r="K2624" i="4" s="1"/>
  <c r="J2638" i="4"/>
  <c r="K2638" i="4" s="1"/>
  <c r="J2653" i="4"/>
  <c r="K2653" i="4" s="1"/>
  <c r="J2620" i="4"/>
  <c r="K2620" i="4" s="1"/>
  <c r="J2621" i="4"/>
  <c r="K2621" i="4" s="1"/>
  <c r="J2622" i="4"/>
  <c r="K2622" i="4" s="1"/>
  <c r="J2652" i="4"/>
  <c r="K2652" i="4" s="1"/>
  <c r="J2637" i="4"/>
  <c r="K2637" i="4" s="1"/>
  <c r="J2651" i="4"/>
  <c r="K2651" i="4" s="1"/>
  <c r="J2617" i="4"/>
  <c r="K2617" i="4" s="1"/>
  <c r="J2618" i="4"/>
  <c r="K2618" i="4" s="1"/>
  <c r="J2619" i="4"/>
  <c r="K2619" i="4" s="1"/>
  <c r="J2635" i="4"/>
  <c r="K2635" i="4" s="1"/>
  <c r="J2636" i="4"/>
  <c r="K2636" i="4" s="1"/>
  <c r="J2650" i="4"/>
  <c r="K2650" i="4" s="1"/>
  <c r="J2616" i="4"/>
  <c r="K2616" i="4" s="1"/>
  <c r="J2632" i="4"/>
  <c r="K2632" i="4" s="1"/>
  <c r="J2633" i="4"/>
  <c r="K2633" i="4" s="1"/>
  <c r="J2634" i="4"/>
  <c r="K2634" i="4" s="1"/>
  <c r="J2615" i="4"/>
  <c r="K2615" i="4" s="1"/>
  <c r="J2649" i="4"/>
  <c r="K2649" i="4" s="1"/>
  <c r="J2629" i="4"/>
  <c r="K2629" i="4" s="1"/>
  <c r="J2630" i="4"/>
  <c r="K2630" i="4" s="1"/>
  <c r="J2631" i="4"/>
  <c r="K2631" i="4" s="1"/>
  <c r="J2647" i="4"/>
  <c r="K2647" i="4" s="1"/>
  <c r="J2648" i="4"/>
  <c r="K2648" i="4" s="1"/>
  <c r="J2628" i="4"/>
  <c r="K2628" i="4" s="1"/>
  <c r="J2644" i="4"/>
  <c r="K2644" i="4" s="1"/>
  <c r="J2645" i="4"/>
  <c r="K2645" i="4" s="1"/>
  <c r="J2646" i="4"/>
  <c r="K2646" i="4" s="1"/>
  <c r="J566" i="4"/>
  <c r="K566" i="4" s="1"/>
  <c r="J567" i="4"/>
  <c r="K567" i="4" s="1"/>
  <c r="J564" i="4"/>
  <c r="K564" i="4" s="1"/>
  <c r="J582" i="4"/>
  <c r="K582" i="4" s="1"/>
  <c r="J561" i="4"/>
  <c r="K561" i="4" s="1"/>
  <c r="J562" i="4"/>
  <c r="K562" i="4" s="1"/>
  <c r="J563" i="4"/>
  <c r="K563" i="4" s="1"/>
  <c r="J580" i="4"/>
  <c r="K580" i="4" s="1"/>
  <c r="J581" i="4"/>
  <c r="K581" i="4" s="1"/>
  <c r="J578" i="4"/>
  <c r="K578" i="4" s="1"/>
  <c r="J559" i="4"/>
  <c r="K559" i="4" s="1"/>
  <c r="J560" i="4"/>
  <c r="K560" i="4" s="1"/>
  <c r="J576" i="4"/>
  <c r="K576" i="4" s="1"/>
  <c r="J577" i="4"/>
  <c r="K577" i="4" s="1"/>
  <c r="J579" i="4"/>
  <c r="K579" i="4" s="1"/>
  <c r="J558" i="4"/>
  <c r="K558" i="4" s="1"/>
  <c r="J573" i="4"/>
  <c r="K573" i="4" s="1"/>
  <c r="J574" i="4"/>
  <c r="K574" i="4" s="1"/>
  <c r="J575" i="4"/>
  <c r="K575" i="4" s="1"/>
  <c r="J553" i="4"/>
  <c r="K553" i="4" s="1"/>
  <c r="J554" i="4"/>
  <c r="K554" i="4" s="1"/>
  <c r="J571" i="4"/>
  <c r="K571" i="4" s="1"/>
  <c r="J572" i="4"/>
  <c r="K572" i="4" s="1"/>
  <c r="J548" i="4"/>
  <c r="K548" i="4" s="1"/>
  <c r="J555" i="4"/>
  <c r="K555" i="4" s="1"/>
  <c r="J570" i="4"/>
  <c r="K570" i="4" s="1"/>
  <c r="J568" i="4"/>
  <c r="K568" i="4" s="1"/>
  <c r="J569" i="4"/>
  <c r="K569" i="4" s="1"/>
  <c r="J585" i="4"/>
  <c r="K585" i="4" s="1"/>
  <c r="J586" i="4"/>
  <c r="K586" i="4" s="1"/>
  <c r="J549" i="4"/>
  <c r="K549" i="4" s="1"/>
  <c r="J557" i="4"/>
  <c r="K557" i="4" s="1"/>
  <c r="J556" i="4"/>
  <c r="K556" i="4" s="1"/>
  <c r="J552" i="4"/>
  <c r="K552" i="4" s="1"/>
  <c r="J551" i="4"/>
  <c r="K551" i="4" s="1"/>
  <c r="J584" i="4"/>
  <c r="K584" i="4" s="1"/>
  <c r="J565" i="4"/>
  <c r="K565" i="4" s="1"/>
  <c r="J550" i="4"/>
  <c r="K550" i="4" s="1"/>
  <c r="J583" i="4"/>
  <c r="K583" i="4" s="1"/>
  <c r="J3132" i="4"/>
  <c r="K3132" i="4" s="1"/>
  <c r="J3133" i="4"/>
  <c r="K3133" i="4" s="1"/>
  <c r="J3157" i="4"/>
  <c r="K3157" i="4" s="1"/>
  <c r="J3159" i="4"/>
  <c r="K3159" i="4" s="1"/>
  <c r="J3131" i="4"/>
  <c r="K3131" i="4" s="1"/>
  <c r="J3151" i="4"/>
  <c r="K3151" i="4" s="1"/>
  <c r="J3152" i="4"/>
  <c r="K3152" i="4" s="1"/>
  <c r="J3130" i="4"/>
  <c r="K3130" i="4" s="1"/>
  <c r="J3150" i="4"/>
  <c r="K3150" i="4" s="1"/>
  <c r="J3128" i="4"/>
  <c r="K3128" i="4" s="1"/>
  <c r="J3129" i="4"/>
  <c r="K3129" i="4" s="1"/>
  <c r="J3148" i="4"/>
  <c r="K3148" i="4" s="1"/>
  <c r="J3149" i="4"/>
  <c r="K3149" i="4" s="1"/>
  <c r="J3127" i="4"/>
  <c r="K3127" i="4" s="1"/>
  <c r="J3142" i="4"/>
  <c r="K3142" i="4" s="1"/>
  <c r="J3143" i="4"/>
  <c r="K3143" i="4" s="1"/>
  <c r="J3144" i="4"/>
  <c r="K3144" i="4" s="1"/>
  <c r="J3145" i="4"/>
  <c r="K3145" i="4" s="1"/>
  <c r="J3146" i="4"/>
  <c r="K3146" i="4" s="1"/>
  <c r="J3147" i="4"/>
  <c r="K3147" i="4" s="1"/>
  <c r="J3124" i="4"/>
  <c r="K3124" i="4" s="1"/>
  <c r="J3125" i="4"/>
  <c r="K3125" i="4" s="1"/>
  <c r="J3126" i="4"/>
  <c r="K3126" i="4" s="1"/>
  <c r="J3140" i="4"/>
  <c r="K3140" i="4" s="1"/>
  <c r="J3141" i="4"/>
  <c r="K3141" i="4" s="1"/>
  <c r="J3122" i="4"/>
  <c r="K3122" i="4" s="1"/>
  <c r="J3139" i="4"/>
  <c r="K3139" i="4" s="1"/>
  <c r="J3123" i="4"/>
  <c r="K3123" i="4" s="1"/>
  <c r="J3137" i="4"/>
  <c r="K3137" i="4" s="1"/>
  <c r="J3138" i="4"/>
  <c r="K3138" i="4" s="1"/>
  <c r="J3136" i="4"/>
  <c r="K3136" i="4" s="1"/>
  <c r="J3134" i="4"/>
  <c r="K3134" i="4" s="1"/>
  <c r="J3135" i="4"/>
  <c r="K3135" i="4" s="1"/>
  <c r="J3160" i="4"/>
  <c r="K3160" i="4" s="1"/>
  <c r="J3153" i="4"/>
  <c r="K3153" i="4" s="1"/>
  <c r="J3154" i="4"/>
  <c r="K3154" i="4" s="1"/>
  <c r="J3155" i="4"/>
  <c r="K3155" i="4" s="1"/>
  <c r="J3156" i="4"/>
  <c r="K3156" i="4" s="1"/>
  <c r="J3158" i="4"/>
  <c r="K3158" i="4" s="1"/>
  <c r="J1266" i="4"/>
  <c r="K1266" i="4" s="1"/>
  <c r="J1269" i="4"/>
  <c r="K1269" i="4" s="1"/>
  <c r="J1270" i="4"/>
  <c r="K1270" i="4" s="1"/>
  <c r="J1273" i="4"/>
  <c r="K1273" i="4" s="1"/>
  <c r="J1274" i="4"/>
  <c r="K1274" i="4" s="1"/>
  <c r="J1265" i="4"/>
  <c r="K1265" i="4" s="1"/>
  <c r="J1267" i="4"/>
  <c r="K1267" i="4" s="1"/>
  <c r="J1268" i="4"/>
  <c r="K1268" i="4" s="1"/>
  <c r="J1271" i="4"/>
  <c r="K1271" i="4" s="1"/>
  <c r="J1272" i="4"/>
  <c r="K1272" i="4" s="1"/>
  <c r="J1264" i="4"/>
  <c r="K1264" i="4" s="1"/>
  <c r="J1263" i="4"/>
  <c r="K1263" i="4" s="1"/>
  <c r="J1261" i="4"/>
  <c r="K1261" i="4" s="1"/>
  <c r="J1262" i="4"/>
  <c r="K1262" i="4" s="1"/>
  <c r="J1254" i="4"/>
  <c r="K1254" i="4" s="1"/>
  <c r="J1260" i="4"/>
  <c r="K1260" i="4" s="1"/>
  <c r="J1253" i="4"/>
  <c r="K1253" i="4" s="1"/>
  <c r="J1255" i="4"/>
  <c r="K1255" i="4" s="1"/>
  <c r="J1256" i="4"/>
  <c r="K1256" i="4" s="1"/>
  <c r="J1257" i="4"/>
  <c r="K1257" i="4" s="1"/>
  <c r="J1258" i="4"/>
  <c r="K1258" i="4" s="1"/>
  <c r="J1259" i="4"/>
  <c r="K1259" i="4" s="1"/>
  <c r="J1287" i="4"/>
  <c r="K1287" i="4" s="1"/>
  <c r="J1252" i="4"/>
  <c r="K1252" i="4" s="1"/>
  <c r="J1285" i="4"/>
  <c r="K1285" i="4" s="1"/>
  <c r="J1286" i="4"/>
  <c r="K1286" i="4" s="1"/>
  <c r="J1251" i="4"/>
  <c r="K1251" i="4" s="1"/>
  <c r="J1278" i="4"/>
  <c r="K1278" i="4" s="1"/>
  <c r="J1284" i="4"/>
  <c r="K1284" i="4" s="1"/>
  <c r="J1250" i="4"/>
  <c r="K1250" i="4" s="1"/>
  <c r="J1277" i="4"/>
  <c r="K1277" i="4" s="1"/>
  <c r="J1279" i="4"/>
  <c r="K1279" i="4" s="1"/>
  <c r="J1280" i="4"/>
  <c r="K1280" i="4" s="1"/>
  <c r="J1281" i="4"/>
  <c r="K1281" i="4" s="1"/>
  <c r="J1282" i="4"/>
  <c r="K1282" i="4" s="1"/>
  <c r="J1283" i="4"/>
  <c r="K1283" i="4" s="1"/>
  <c r="J1276" i="4"/>
  <c r="K1276" i="4" s="1"/>
  <c r="J1275" i="4"/>
  <c r="K1275" i="4" s="1"/>
  <c r="J1288" i="4"/>
  <c r="K1288" i="4" s="1"/>
  <c r="L587" i="4"/>
  <c r="M587" i="4" s="1"/>
  <c r="L595" i="4"/>
  <c r="M595" i="4" s="1"/>
  <c r="L597" i="4"/>
  <c r="M597" i="4" s="1"/>
  <c r="L598" i="4"/>
  <c r="M598" i="4" s="1"/>
  <c r="L607" i="4"/>
  <c r="M607" i="4" s="1"/>
  <c r="L609" i="4"/>
  <c r="M609" i="4" s="1"/>
  <c r="L610" i="4"/>
  <c r="M610" i="4" s="1"/>
  <c r="L593" i="4"/>
  <c r="M593" i="4" s="1"/>
  <c r="L594" i="4"/>
  <c r="M594" i="4" s="1"/>
  <c r="L601" i="4"/>
  <c r="M601" i="4" s="1"/>
  <c r="L602" i="4"/>
  <c r="M602" i="4" s="1"/>
  <c r="L588" i="4"/>
  <c r="M588" i="4" s="1"/>
  <c r="L589" i="4"/>
  <c r="M589" i="4" s="1"/>
  <c r="L619" i="4"/>
  <c r="M619" i="4" s="1"/>
  <c r="L611" i="4"/>
  <c r="M611" i="4" s="1"/>
  <c r="L612" i="4"/>
  <c r="M612" i="4" s="1"/>
  <c r="L617" i="4"/>
  <c r="M617" i="4" s="1"/>
  <c r="L618" i="4"/>
  <c r="M618" i="4" s="1"/>
  <c r="L613" i="4"/>
  <c r="M613" i="4" s="1"/>
  <c r="L614" i="4"/>
  <c r="M614" i="4" s="1"/>
  <c r="L615" i="4"/>
  <c r="M615" i="4" s="1"/>
  <c r="L616" i="4"/>
  <c r="M616" i="4" s="1"/>
  <c r="L600" i="4"/>
  <c r="M600" i="4" s="1"/>
  <c r="L608" i="4"/>
  <c r="M608" i="4" s="1"/>
  <c r="L592" i="4"/>
  <c r="M592" i="4" s="1"/>
  <c r="L599" i="4"/>
  <c r="M599" i="4" s="1"/>
  <c r="L606" i="4"/>
  <c r="M606" i="4" s="1"/>
  <c r="L624" i="4"/>
  <c r="M624" i="4" s="1"/>
  <c r="L625" i="4"/>
  <c r="M625" i="4" s="1"/>
  <c r="L591" i="4"/>
  <c r="M591" i="4" s="1"/>
  <c r="L605" i="4"/>
  <c r="M605" i="4" s="1"/>
  <c r="L623" i="4"/>
  <c r="M623" i="4" s="1"/>
  <c r="L590" i="4"/>
  <c r="M590" i="4" s="1"/>
  <c r="L596" i="4"/>
  <c r="M596" i="4" s="1"/>
  <c r="L604" i="4"/>
  <c r="M604" i="4" s="1"/>
  <c r="L621" i="4"/>
  <c r="M621" i="4" s="1"/>
  <c r="L622" i="4"/>
  <c r="M622" i="4" s="1"/>
  <c r="L603" i="4"/>
  <c r="M603" i="4" s="1"/>
  <c r="L620" i="4"/>
  <c r="M620" i="4" s="1"/>
  <c r="J2821" i="4"/>
  <c r="K2821" i="4" s="1"/>
  <c r="J2822" i="4"/>
  <c r="K2822" i="4" s="1"/>
  <c r="J2823" i="4"/>
  <c r="K2823" i="4" s="1"/>
  <c r="J2839" i="4"/>
  <c r="K2839" i="4" s="1"/>
  <c r="J2840" i="4"/>
  <c r="K2840" i="4" s="1"/>
  <c r="J2820" i="4"/>
  <c r="K2820" i="4" s="1"/>
  <c r="J2836" i="4"/>
  <c r="K2836" i="4" s="1"/>
  <c r="J2837" i="4"/>
  <c r="K2837" i="4" s="1"/>
  <c r="J2838" i="4"/>
  <c r="K2838" i="4" s="1"/>
  <c r="J2841" i="4"/>
  <c r="K2841" i="4" s="1"/>
  <c r="J2818" i="4"/>
  <c r="K2818" i="4" s="1"/>
  <c r="J2819" i="4"/>
  <c r="K2819" i="4" s="1"/>
  <c r="J2814" i="4"/>
  <c r="K2814" i="4" s="1"/>
  <c r="J2815" i="4"/>
  <c r="K2815" i="4" s="1"/>
  <c r="J2816" i="4"/>
  <c r="K2816" i="4" s="1"/>
  <c r="J2835" i="4"/>
  <c r="K2835" i="4" s="1"/>
  <c r="J2812" i="4"/>
  <c r="K2812" i="4" s="1"/>
  <c r="J2813" i="4"/>
  <c r="K2813" i="4" s="1"/>
  <c r="J2817" i="4"/>
  <c r="K2817" i="4" s="1"/>
  <c r="J2834" i="4"/>
  <c r="K2834" i="4" s="1"/>
  <c r="J2833" i="4"/>
  <c r="K2833" i="4" s="1"/>
  <c r="J2810" i="4"/>
  <c r="K2810" i="4" s="1"/>
  <c r="J2811" i="4"/>
  <c r="K2811" i="4" s="1"/>
  <c r="J2832" i="4"/>
  <c r="K2832" i="4" s="1"/>
  <c r="J2848" i="4"/>
  <c r="K2848" i="4" s="1"/>
  <c r="J2830" i="4"/>
  <c r="K2830" i="4" s="1"/>
  <c r="J2831" i="4"/>
  <c r="K2831" i="4" s="1"/>
  <c r="J2847" i="4"/>
  <c r="K2847" i="4" s="1"/>
  <c r="J2826" i="4"/>
  <c r="K2826" i="4" s="1"/>
  <c r="J2827" i="4"/>
  <c r="K2827" i="4" s="1"/>
  <c r="J2828" i="4"/>
  <c r="K2828" i="4" s="1"/>
  <c r="J2829" i="4"/>
  <c r="K2829" i="4" s="1"/>
  <c r="J2845" i="4"/>
  <c r="K2845" i="4" s="1"/>
  <c r="J2846" i="4"/>
  <c r="K2846" i="4" s="1"/>
  <c r="J2824" i="4"/>
  <c r="K2824" i="4" s="1"/>
  <c r="J2825" i="4"/>
  <c r="K2825" i="4" s="1"/>
  <c r="J2844" i="4"/>
  <c r="K2844" i="4" s="1"/>
  <c r="J2842" i="4"/>
  <c r="K2842" i="4" s="1"/>
  <c r="J2843" i="4"/>
  <c r="K2843" i="4" s="1"/>
  <c r="J198" i="4"/>
  <c r="K198" i="4" s="1"/>
  <c r="J199" i="4"/>
  <c r="K199" i="4" s="1"/>
  <c r="J222" i="4"/>
  <c r="K222" i="4" s="1"/>
  <c r="J223" i="4"/>
  <c r="K223" i="4" s="1"/>
  <c r="J197" i="4"/>
  <c r="K197" i="4" s="1"/>
  <c r="J220" i="4"/>
  <c r="K220" i="4" s="1"/>
  <c r="J221" i="4"/>
  <c r="K221" i="4" s="1"/>
  <c r="J218" i="4"/>
  <c r="K218" i="4" s="1"/>
  <c r="J219" i="4"/>
  <c r="K219" i="4" s="1"/>
  <c r="J210" i="4"/>
  <c r="K210" i="4" s="1"/>
  <c r="J211" i="4"/>
  <c r="K211" i="4" s="1"/>
  <c r="J234" i="4"/>
  <c r="K234" i="4" s="1"/>
  <c r="J235" i="4"/>
  <c r="K235" i="4" s="1"/>
  <c r="J208" i="4"/>
  <c r="K208" i="4" s="1"/>
  <c r="J209" i="4"/>
  <c r="K209" i="4" s="1"/>
  <c r="J232" i="4"/>
  <c r="K232" i="4" s="1"/>
  <c r="J233" i="4"/>
  <c r="K233" i="4" s="1"/>
  <c r="J202" i="4"/>
  <c r="K202" i="4" s="1"/>
  <c r="J216" i="4"/>
  <c r="K216" i="4" s="1"/>
  <c r="J226" i="4"/>
  <c r="K226" i="4" s="1"/>
  <c r="J201" i="4"/>
  <c r="K201" i="4" s="1"/>
  <c r="J215" i="4"/>
  <c r="K215" i="4" s="1"/>
  <c r="J225" i="4"/>
  <c r="K225" i="4" s="1"/>
  <c r="J214" i="4"/>
  <c r="K214" i="4" s="1"/>
  <c r="J200" i="4"/>
  <c r="K200" i="4" s="1"/>
  <c r="J206" i="4"/>
  <c r="K206" i="4" s="1"/>
  <c r="J207" i="4"/>
  <c r="K207" i="4" s="1"/>
  <c r="J213" i="4"/>
  <c r="K213" i="4" s="1"/>
  <c r="J224" i="4"/>
  <c r="K224" i="4" s="1"/>
  <c r="J230" i="4"/>
  <c r="K230" i="4" s="1"/>
  <c r="J231" i="4"/>
  <c r="K231" i="4" s="1"/>
  <c r="J205" i="4"/>
  <c r="K205" i="4" s="1"/>
  <c r="J212" i="4"/>
  <c r="K212" i="4" s="1"/>
  <c r="J203" i="4"/>
  <c r="K203" i="4" s="1"/>
  <c r="J228" i="4"/>
  <c r="K228" i="4" s="1"/>
  <c r="J217" i="4"/>
  <c r="K217" i="4" s="1"/>
  <c r="J227" i="4"/>
  <c r="K227" i="4" s="1"/>
  <c r="J229" i="4"/>
  <c r="K229" i="4" s="1"/>
  <c r="J204" i="4"/>
  <c r="K204" i="4" s="1"/>
  <c r="L2043" i="4"/>
  <c r="M2043" i="4" s="1"/>
  <c r="L2044" i="4"/>
  <c r="M2044" i="4" s="1"/>
  <c r="L2059" i="4"/>
  <c r="M2059" i="4" s="1"/>
  <c r="L2042" i="4"/>
  <c r="M2042" i="4" s="1"/>
  <c r="L2057" i="4"/>
  <c r="M2057" i="4" s="1"/>
  <c r="L2058" i="4"/>
  <c r="M2058" i="4" s="1"/>
  <c r="L2041" i="4"/>
  <c r="M2041" i="4" s="1"/>
  <c r="L2056" i="4"/>
  <c r="M2056" i="4" s="1"/>
  <c r="L2040" i="4"/>
  <c r="M2040" i="4" s="1"/>
  <c r="L2054" i="4"/>
  <c r="M2054" i="4" s="1"/>
  <c r="L2055" i="4"/>
  <c r="M2055" i="4" s="1"/>
  <c r="L2039" i="4"/>
  <c r="M2039" i="4" s="1"/>
  <c r="L2053" i="4"/>
  <c r="M2053" i="4" s="1"/>
  <c r="L2052" i="4"/>
  <c r="M2052" i="4" s="1"/>
  <c r="L2038" i="4"/>
  <c r="M2038" i="4" s="1"/>
  <c r="L2051" i="4"/>
  <c r="M2051" i="4" s="1"/>
  <c r="L2067" i="4"/>
  <c r="M2067" i="4" s="1"/>
  <c r="L2068" i="4"/>
  <c r="M2068" i="4" s="1"/>
  <c r="L2036" i="4"/>
  <c r="M2036" i="4" s="1"/>
  <c r="L2037" i="4"/>
  <c r="M2037" i="4" s="1"/>
  <c r="L2050" i="4"/>
  <c r="M2050" i="4" s="1"/>
  <c r="L2066" i="4"/>
  <c r="M2066" i="4" s="1"/>
  <c r="L2048" i="4"/>
  <c r="M2048" i="4" s="1"/>
  <c r="L2049" i="4"/>
  <c r="M2049" i="4" s="1"/>
  <c r="L2033" i="4"/>
  <c r="M2033" i="4" s="1"/>
  <c r="L2034" i="4"/>
  <c r="M2034" i="4" s="1"/>
  <c r="L2035" i="4"/>
  <c r="M2035" i="4" s="1"/>
  <c r="L2063" i="4"/>
  <c r="M2063" i="4" s="1"/>
  <c r="L2065" i="4"/>
  <c r="M2065" i="4" s="1"/>
  <c r="L2031" i="4"/>
  <c r="M2031" i="4" s="1"/>
  <c r="L2032" i="4"/>
  <c r="M2032" i="4" s="1"/>
  <c r="L2045" i="4"/>
  <c r="M2045" i="4" s="1"/>
  <c r="L2046" i="4"/>
  <c r="M2046" i="4" s="1"/>
  <c r="L2047" i="4"/>
  <c r="M2047" i="4" s="1"/>
  <c r="L2060" i="4"/>
  <c r="M2060" i="4" s="1"/>
  <c r="L2061" i="4"/>
  <c r="M2061" i="4" s="1"/>
  <c r="L2062" i="4"/>
  <c r="M2062" i="4" s="1"/>
  <c r="L2064" i="4"/>
  <c r="M2064" i="4" s="1"/>
  <c r="L2030" i="4"/>
  <c r="M2030" i="4" s="1"/>
  <c r="L1706" i="4"/>
  <c r="M1706" i="4" s="1"/>
  <c r="L1705" i="4"/>
  <c r="M1705" i="4" s="1"/>
  <c r="L1704" i="4"/>
  <c r="M1704" i="4" s="1"/>
  <c r="L1702" i="4"/>
  <c r="M1702" i="4" s="1"/>
  <c r="L1703" i="4"/>
  <c r="M1703" i="4" s="1"/>
  <c r="L1716" i="4"/>
  <c r="M1716" i="4" s="1"/>
  <c r="L1699" i="4"/>
  <c r="M1699" i="4" s="1"/>
  <c r="L1701" i="4"/>
  <c r="M1701" i="4" s="1"/>
  <c r="L1714" i="4"/>
  <c r="M1714" i="4" s="1"/>
  <c r="L1715" i="4"/>
  <c r="M1715" i="4" s="1"/>
  <c r="L1717" i="4"/>
  <c r="M1717" i="4" s="1"/>
  <c r="L1697" i="4"/>
  <c r="M1697" i="4" s="1"/>
  <c r="L1698" i="4"/>
  <c r="M1698" i="4" s="1"/>
  <c r="L1700" i="4"/>
  <c r="M1700" i="4" s="1"/>
  <c r="L1712" i="4"/>
  <c r="M1712" i="4" s="1"/>
  <c r="L1713" i="4"/>
  <c r="M1713" i="4" s="1"/>
  <c r="L1693" i="4"/>
  <c r="M1693" i="4" s="1"/>
  <c r="L1694" i="4"/>
  <c r="M1694" i="4" s="1"/>
  <c r="L1695" i="4"/>
  <c r="M1695" i="4" s="1"/>
  <c r="L1696" i="4"/>
  <c r="M1696" i="4" s="1"/>
  <c r="L1711" i="4"/>
  <c r="M1711" i="4" s="1"/>
  <c r="L1684" i="4"/>
  <c r="M1684" i="4" s="1"/>
  <c r="L1685" i="4"/>
  <c r="M1685" i="4" s="1"/>
  <c r="L1691" i="4"/>
  <c r="M1691" i="4" s="1"/>
  <c r="L1692" i="4"/>
  <c r="M1692" i="4" s="1"/>
  <c r="L1710" i="4"/>
  <c r="M1710" i="4" s="1"/>
  <c r="L1681" i="4"/>
  <c r="M1681" i="4" s="1"/>
  <c r="L1683" i="4"/>
  <c r="M1683" i="4" s="1"/>
  <c r="L1686" i="4"/>
  <c r="M1686" i="4" s="1"/>
  <c r="L1687" i="4"/>
  <c r="M1687" i="4" s="1"/>
  <c r="L1688" i="4"/>
  <c r="M1688" i="4" s="1"/>
  <c r="L1689" i="4"/>
  <c r="M1689" i="4" s="1"/>
  <c r="L1690" i="4"/>
  <c r="M1690" i="4" s="1"/>
  <c r="L1709" i="4"/>
  <c r="M1709" i="4" s="1"/>
  <c r="L1680" i="4"/>
  <c r="M1680" i="4" s="1"/>
  <c r="L1682" i="4"/>
  <c r="M1682" i="4" s="1"/>
  <c r="L1679" i="4"/>
  <c r="M1679" i="4" s="1"/>
  <c r="L1708" i="4"/>
  <c r="M1708" i="4" s="1"/>
  <c r="L1707" i="4"/>
  <c r="M1707" i="4" s="1"/>
  <c r="J1383" i="4"/>
  <c r="K1383" i="4" s="1"/>
  <c r="J1397" i="4"/>
  <c r="K1397" i="4" s="1"/>
  <c r="J1396" i="4"/>
  <c r="K1396" i="4" s="1"/>
  <c r="J1381" i="4"/>
  <c r="K1381" i="4" s="1"/>
  <c r="J1382" i="4"/>
  <c r="K1382" i="4" s="1"/>
  <c r="J1395" i="4"/>
  <c r="K1395" i="4" s="1"/>
  <c r="J1380" i="4"/>
  <c r="K1380" i="4" s="1"/>
  <c r="J1374" i="4"/>
  <c r="K1374" i="4" s="1"/>
  <c r="J1375" i="4"/>
  <c r="K1375" i="4" s="1"/>
  <c r="J1376" i="4"/>
  <c r="K1376" i="4" s="1"/>
  <c r="J1377" i="4"/>
  <c r="K1377" i="4" s="1"/>
  <c r="J1378" i="4"/>
  <c r="K1378" i="4" s="1"/>
  <c r="J1379" i="4"/>
  <c r="K1379" i="4" s="1"/>
  <c r="J1394" i="4"/>
  <c r="K1394" i="4" s="1"/>
  <c r="J1373" i="4"/>
  <c r="K1373" i="4" s="1"/>
  <c r="J1393" i="4"/>
  <c r="K1393" i="4" s="1"/>
  <c r="J1372" i="4"/>
  <c r="K1372" i="4" s="1"/>
  <c r="J1392" i="4"/>
  <c r="K1392" i="4" s="1"/>
  <c r="J1405" i="4"/>
  <c r="K1405" i="4" s="1"/>
  <c r="J1371" i="4"/>
  <c r="K1371" i="4" s="1"/>
  <c r="J1390" i="4"/>
  <c r="K1390" i="4" s="1"/>
  <c r="J1391" i="4"/>
  <c r="K1391" i="4" s="1"/>
  <c r="J1404" i="4"/>
  <c r="K1404" i="4" s="1"/>
  <c r="J1369" i="4"/>
  <c r="K1369" i="4" s="1"/>
  <c r="J1370" i="4"/>
  <c r="K1370" i="4" s="1"/>
  <c r="J1386" i="4"/>
  <c r="K1386" i="4" s="1"/>
  <c r="J1389" i="4"/>
  <c r="K1389" i="4" s="1"/>
  <c r="J1403" i="4"/>
  <c r="K1403" i="4" s="1"/>
  <c r="J1368" i="4"/>
  <c r="K1368" i="4" s="1"/>
  <c r="J1385" i="4"/>
  <c r="K1385" i="4" s="1"/>
  <c r="J1387" i="4"/>
  <c r="K1387" i="4" s="1"/>
  <c r="J1388" i="4"/>
  <c r="K1388" i="4" s="1"/>
  <c r="J1402" i="4"/>
  <c r="K1402" i="4" s="1"/>
  <c r="J1367" i="4"/>
  <c r="K1367" i="4" s="1"/>
  <c r="J1400" i="4"/>
  <c r="K1400" i="4" s="1"/>
  <c r="J1401" i="4"/>
  <c r="K1401" i="4" s="1"/>
  <c r="J1384" i="4"/>
  <c r="K1384" i="4" s="1"/>
  <c r="J1398" i="4"/>
  <c r="K1398" i="4" s="1"/>
  <c r="J1399" i="4"/>
  <c r="K1399" i="4" s="1"/>
  <c r="J1035" i="4"/>
  <c r="K1035" i="4" s="1"/>
  <c r="J1032" i="4"/>
  <c r="K1032" i="4" s="1"/>
  <c r="J1033" i="4"/>
  <c r="K1033" i="4" s="1"/>
  <c r="J1034" i="4"/>
  <c r="K1034" i="4" s="1"/>
  <c r="J1036" i="4"/>
  <c r="K1036" i="4" s="1"/>
  <c r="J1037" i="4"/>
  <c r="K1037" i="4" s="1"/>
  <c r="J1038" i="4"/>
  <c r="K1038" i="4" s="1"/>
  <c r="J1039" i="4"/>
  <c r="K1039" i="4" s="1"/>
  <c r="J1040" i="4"/>
  <c r="K1040" i="4" s="1"/>
  <c r="J1041" i="4"/>
  <c r="K1041" i="4" s="1"/>
  <c r="J1023" i="4"/>
  <c r="K1023" i="4" s="1"/>
  <c r="J1020" i="4"/>
  <c r="K1020" i="4" s="1"/>
  <c r="J1021" i="4"/>
  <c r="K1021" i="4" s="1"/>
  <c r="J1022" i="4"/>
  <c r="K1022" i="4" s="1"/>
  <c r="J1024" i="4"/>
  <c r="K1024" i="4" s="1"/>
  <c r="J1025" i="4"/>
  <c r="K1025" i="4" s="1"/>
  <c r="J1026" i="4"/>
  <c r="K1026" i="4" s="1"/>
  <c r="J1027" i="4"/>
  <c r="K1027" i="4" s="1"/>
  <c r="J1028" i="4"/>
  <c r="K1028" i="4" s="1"/>
  <c r="J1018" i="4"/>
  <c r="K1018" i="4" s="1"/>
  <c r="J1019" i="4"/>
  <c r="K1019" i="4" s="1"/>
  <c r="J1029" i="4"/>
  <c r="K1029" i="4" s="1"/>
  <c r="J1016" i="4"/>
  <c r="K1016" i="4" s="1"/>
  <c r="J1017" i="4"/>
  <c r="K1017" i="4" s="1"/>
  <c r="J1054" i="4"/>
  <c r="K1054" i="4" s="1"/>
  <c r="J1047" i="4"/>
  <c r="K1047" i="4" s="1"/>
  <c r="J1050" i="4"/>
  <c r="K1050" i="4" s="1"/>
  <c r="J1051" i="4"/>
  <c r="K1051" i="4" s="1"/>
  <c r="J1052" i="4"/>
  <c r="K1052" i="4" s="1"/>
  <c r="J1053" i="4"/>
  <c r="K1053" i="4" s="1"/>
  <c r="J1044" i="4"/>
  <c r="K1044" i="4" s="1"/>
  <c r="J1045" i="4"/>
  <c r="K1045" i="4" s="1"/>
  <c r="J1046" i="4"/>
  <c r="K1046" i="4" s="1"/>
  <c r="J1048" i="4"/>
  <c r="K1048" i="4" s="1"/>
  <c r="J1049" i="4"/>
  <c r="K1049" i="4" s="1"/>
  <c r="J1042" i="4"/>
  <c r="K1042" i="4" s="1"/>
  <c r="J1043" i="4"/>
  <c r="K1043" i="4" s="1"/>
  <c r="J1030" i="4"/>
  <c r="K1030" i="4" s="1"/>
  <c r="J1031" i="4"/>
  <c r="K1031" i="4" s="1"/>
  <c r="L702" i="4"/>
  <c r="M702" i="4" s="1"/>
  <c r="L666" i="4"/>
  <c r="M666" i="4" s="1"/>
  <c r="L678" i="4"/>
  <c r="M678" i="4" s="1"/>
  <c r="L690" i="4"/>
  <c r="M690" i="4" s="1"/>
  <c r="L701" i="4"/>
  <c r="M701" i="4" s="1"/>
  <c r="L703" i="4"/>
  <c r="M703" i="4" s="1"/>
  <c r="L665" i="4"/>
  <c r="M665" i="4" s="1"/>
  <c r="L667" i="4"/>
  <c r="M667" i="4" s="1"/>
  <c r="L668" i="4"/>
  <c r="M668" i="4" s="1"/>
  <c r="L677" i="4"/>
  <c r="M677" i="4" s="1"/>
  <c r="L679" i="4"/>
  <c r="M679" i="4" s="1"/>
  <c r="L680" i="4"/>
  <c r="M680" i="4" s="1"/>
  <c r="L689" i="4"/>
  <c r="M689" i="4" s="1"/>
  <c r="L691" i="4"/>
  <c r="M691" i="4" s="1"/>
  <c r="L692" i="4"/>
  <c r="M692" i="4" s="1"/>
  <c r="L699" i="4"/>
  <c r="M699" i="4" s="1"/>
  <c r="L700" i="4"/>
  <c r="M700" i="4" s="1"/>
  <c r="L669" i="4"/>
  <c r="M669" i="4" s="1"/>
  <c r="L675" i="4"/>
  <c r="M675" i="4" s="1"/>
  <c r="L676" i="4"/>
  <c r="M676" i="4" s="1"/>
  <c r="L681" i="4"/>
  <c r="M681" i="4" s="1"/>
  <c r="L687" i="4"/>
  <c r="M687" i="4" s="1"/>
  <c r="L688" i="4"/>
  <c r="M688" i="4" s="1"/>
  <c r="L693" i="4"/>
  <c r="M693" i="4" s="1"/>
  <c r="L694" i="4"/>
  <c r="M694" i="4" s="1"/>
  <c r="L695" i="4"/>
  <c r="M695" i="4" s="1"/>
  <c r="L696" i="4"/>
  <c r="M696" i="4" s="1"/>
  <c r="L698" i="4"/>
  <c r="M698" i="4" s="1"/>
  <c r="L670" i="4"/>
  <c r="M670" i="4" s="1"/>
  <c r="L671" i="4"/>
  <c r="M671" i="4" s="1"/>
  <c r="L672" i="4"/>
  <c r="M672" i="4" s="1"/>
  <c r="L674" i="4"/>
  <c r="M674" i="4" s="1"/>
  <c r="L682" i="4"/>
  <c r="M682" i="4" s="1"/>
  <c r="L683" i="4"/>
  <c r="M683" i="4" s="1"/>
  <c r="L684" i="4"/>
  <c r="M684" i="4" s="1"/>
  <c r="L686" i="4"/>
  <c r="M686" i="4" s="1"/>
  <c r="L697" i="4"/>
  <c r="M697" i="4" s="1"/>
  <c r="L673" i="4"/>
  <c r="M673" i="4" s="1"/>
  <c r="L685" i="4"/>
  <c r="M685" i="4" s="1"/>
  <c r="J1056" i="4"/>
  <c r="K1056" i="4" s="1"/>
  <c r="J1057" i="4"/>
  <c r="K1057" i="4" s="1"/>
  <c r="J1058" i="4"/>
  <c r="K1058" i="4" s="1"/>
  <c r="J1060" i="4"/>
  <c r="K1060" i="4" s="1"/>
  <c r="J1061" i="4"/>
  <c r="K1061" i="4" s="1"/>
  <c r="J1055" i="4"/>
  <c r="K1055" i="4" s="1"/>
  <c r="J1078" i="4"/>
  <c r="K1078" i="4" s="1"/>
  <c r="J1079" i="4"/>
  <c r="K1079" i="4" s="1"/>
  <c r="J1063" i="4"/>
  <c r="K1063" i="4" s="1"/>
  <c r="J1062" i="4"/>
  <c r="K1062" i="4" s="1"/>
  <c r="J1071" i="4"/>
  <c r="K1071" i="4" s="1"/>
  <c r="J1074" i="4"/>
  <c r="K1074" i="4" s="1"/>
  <c r="J1075" i="4"/>
  <c r="K1075" i="4" s="1"/>
  <c r="J1076" i="4"/>
  <c r="K1076" i="4" s="1"/>
  <c r="J1077" i="4"/>
  <c r="K1077" i="4" s="1"/>
  <c r="J1068" i="4"/>
  <c r="K1068" i="4" s="1"/>
  <c r="J1069" i="4"/>
  <c r="K1069" i="4" s="1"/>
  <c r="J1070" i="4"/>
  <c r="K1070" i="4" s="1"/>
  <c r="J1072" i="4"/>
  <c r="K1072" i="4" s="1"/>
  <c r="J1073" i="4"/>
  <c r="K1073" i="4" s="1"/>
  <c r="J1067" i="4"/>
  <c r="K1067" i="4" s="1"/>
  <c r="J1092" i="4"/>
  <c r="K1092" i="4" s="1"/>
  <c r="J1093" i="4"/>
  <c r="K1093" i="4" s="1"/>
  <c r="J1066" i="4"/>
  <c r="K1066" i="4" s="1"/>
  <c r="J1090" i="4"/>
  <c r="K1090" i="4" s="1"/>
  <c r="J1091" i="4"/>
  <c r="K1091" i="4" s="1"/>
  <c r="J1088" i="4"/>
  <c r="K1088" i="4" s="1"/>
  <c r="J1059" i="4"/>
  <c r="K1059" i="4" s="1"/>
  <c r="J1087" i="4"/>
  <c r="K1087" i="4" s="1"/>
  <c r="J1089" i="4"/>
  <c r="K1089" i="4" s="1"/>
  <c r="J1065" i="4"/>
  <c r="K1065" i="4" s="1"/>
  <c r="J1083" i="4"/>
  <c r="K1083" i="4" s="1"/>
  <c r="J1086" i="4"/>
  <c r="K1086" i="4" s="1"/>
  <c r="J1064" i="4"/>
  <c r="K1064" i="4" s="1"/>
  <c r="J1080" i="4"/>
  <c r="K1080" i="4" s="1"/>
  <c r="J1081" i="4"/>
  <c r="K1081" i="4" s="1"/>
  <c r="J1082" i="4"/>
  <c r="K1082" i="4" s="1"/>
  <c r="J1084" i="4"/>
  <c r="K1084" i="4" s="1"/>
  <c r="J1085" i="4"/>
  <c r="K1085" i="4" s="1"/>
  <c r="L1734" i="4"/>
  <c r="M1734" i="4" s="1"/>
  <c r="L1748" i="4"/>
  <c r="M1748" i="4" s="1"/>
  <c r="L1749" i="4"/>
  <c r="M1749" i="4" s="1"/>
  <c r="L1720" i="4"/>
  <c r="M1720" i="4" s="1"/>
  <c r="L1733" i="4"/>
  <c r="M1733" i="4" s="1"/>
  <c r="L1747" i="4"/>
  <c r="M1747" i="4" s="1"/>
  <c r="L1719" i="4"/>
  <c r="M1719" i="4" s="1"/>
  <c r="L1746" i="4"/>
  <c r="M1746" i="4" s="1"/>
  <c r="L1718" i="4"/>
  <c r="M1718" i="4" s="1"/>
  <c r="L1732" i="4"/>
  <c r="M1732" i="4" s="1"/>
  <c r="L1745" i="4"/>
  <c r="M1745" i="4" s="1"/>
  <c r="L1731" i="4"/>
  <c r="M1731" i="4" s="1"/>
  <c r="L1744" i="4"/>
  <c r="M1744" i="4" s="1"/>
  <c r="L1756" i="4"/>
  <c r="M1756" i="4" s="1"/>
  <c r="L1728" i="4"/>
  <c r="M1728" i="4" s="1"/>
  <c r="L1730" i="4"/>
  <c r="M1730" i="4" s="1"/>
  <c r="L1743" i="4"/>
  <c r="M1743" i="4" s="1"/>
  <c r="L1726" i="4"/>
  <c r="M1726" i="4" s="1"/>
  <c r="L1727" i="4"/>
  <c r="M1727" i="4" s="1"/>
  <c r="L1729" i="4"/>
  <c r="M1729" i="4" s="1"/>
  <c r="L1742" i="4"/>
  <c r="M1742" i="4" s="1"/>
  <c r="L1755" i="4"/>
  <c r="M1755" i="4" s="1"/>
  <c r="L1724" i="4"/>
  <c r="M1724" i="4" s="1"/>
  <c r="L1725" i="4"/>
  <c r="M1725" i="4" s="1"/>
  <c r="L1740" i="4"/>
  <c r="M1740" i="4" s="1"/>
  <c r="L1754" i="4"/>
  <c r="M1754" i="4" s="1"/>
  <c r="L1723" i="4"/>
  <c r="M1723" i="4" s="1"/>
  <c r="L1738" i="4"/>
  <c r="M1738" i="4" s="1"/>
  <c r="L1739" i="4"/>
  <c r="M1739" i="4" s="1"/>
  <c r="L1741" i="4"/>
  <c r="M1741" i="4" s="1"/>
  <c r="L1722" i="4"/>
  <c r="M1722" i="4" s="1"/>
  <c r="L1736" i="4"/>
  <c r="M1736" i="4" s="1"/>
  <c r="L1737" i="4"/>
  <c r="M1737" i="4" s="1"/>
  <c r="L1752" i="4"/>
  <c r="M1752" i="4" s="1"/>
  <c r="L1753" i="4"/>
  <c r="M1753" i="4" s="1"/>
  <c r="L1721" i="4"/>
  <c r="M1721" i="4" s="1"/>
  <c r="L1735" i="4"/>
  <c r="M1735" i="4" s="1"/>
  <c r="L1750" i="4"/>
  <c r="M1750" i="4" s="1"/>
  <c r="L1751" i="4"/>
  <c r="M1751" i="4" s="1"/>
  <c r="J2389" i="4"/>
  <c r="K2389" i="4" s="1"/>
  <c r="J2390" i="4"/>
  <c r="K2390" i="4" s="1"/>
  <c r="J2384" i="4"/>
  <c r="K2384" i="4" s="1"/>
  <c r="J2386" i="4"/>
  <c r="K2386" i="4" s="1"/>
  <c r="J2387" i="4"/>
  <c r="K2387" i="4" s="1"/>
  <c r="J2381" i="4"/>
  <c r="K2381" i="4" s="1"/>
  <c r="J2382" i="4"/>
  <c r="K2382" i="4" s="1"/>
  <c r="J2383" i="4"/>
  <c r="K2383" i="4" s="1"/>
  <c r="J2385" i="4"/>
  <c r="K2385" i="4" s="1"/>
  <c r="J2405" i="4"/>
  <c r="K2405" i="4" s="1"/>
  <c r="J2406" i="4"/>
  <c r="K2406" i="4" s="1"/>
  <c r="J2407" i="4"/>
  <c r="K2407" i="4" s="1"/>
  <c r="J2409" i="4"/>
  <c r="K2409" i="4" s="1"/>
  <c r="J2401" i="4"/>
  <c r="K2401" i="4" s="1"/>
  <c r="J2403" i="4"/>
  <c r="K2403" i="4" s="1"/>
  <c r="J2398" i="4"/>
  <c r="K2398" i="4" s="1"/>
  <c r="J2399" i="4"/>
  <c r="K2399" i="4" s="1"/>
  <c r="J2400" i="4"/>
  <c r="K2400" i="4" s="1"/>
  <c r="J2402" i="4"/>
  <c r="K2402" i="4" s="1"/>
  <c r="J2395" i="4"/>
  <c r="K2395" i="4" s="1"/>
  <c r="J2393" i="4"/>
  <c r="K2393" i="4" s="1"/>
  <c r="J2394" i="4"/>
  <c r="K2394" i="4" s="1"/>
  <c r="J2417" i="4"/>
  <c r="K2417" i="4" s="1"/>
  <c r="J2418" i="4"/>
  <c r="K2418" i="4" s="1"/>
  <c r="J2419" i="4"/>
  <c r="K2419" i="4" s="1"/>
  <c r="J2391" i="4"/>
  <c r="K2391" i="4" s="1"/>
  <c r="J2392" i="4"/>
  <c r="K2392" i="4" s="1"/>
  <c r="J2415" i="4"/>
  <c r="K2415" i="4" s="1"/>
  <c r="J2416" i="4"/>
  <c r="K2416" i="4" s="1"/>
  <c r="J2412" i="4"/>
  <c r="K2412" i="4" s="1"/>
  <c r="J2411" i="4"/>
  <c r="K2411" i="4" s="1"/>
  <c r="J2410" i="4"/>
  <c r="K2410" i="4" s="1"/>
  <c r="J2397" i="4"/>
  <c r="K2397" i="4" s="1"/>
  <c r="J2404" i="4"/>
  <c r="K2404" i="4" s="1"/>
  <c r="J2396" i="4"/>
  <c r="K2396" i="4" s="1"/>
  <c r="J2408" i="4"/>
  <c r="K2408" i="4" s="1"/>
  <c r="J2414" i="4"/>
  <c r="K2414" i="4" s="1"/>
  <c r="J2388" i="4"/>
  <c r="K2388" i="4" s="1"/>
  <c r="J2413" i="4"/>
  <c r="K2413" i="4" s="1"/>
  <c r="L1577" i="4"/>
  <c r="M1577" i="4" s="1"/>
  <c r="L1578" i="4"/>
  <c r="M1578" i="4" s="1"/>
  <c r="L1579" i="4"/>
  <c r="M1579" i="4" s="1"/>
  <c r="L1585" i="4"/>
  <c r="M1585" i="4" s="1"/>
  <c r="L1576" i="4"/>
  <c r="M1576" i="4" s="1"/>
  <c r="L1580" i="4"/>
  <c r="M1580" i="4" s="1"/>
  <c r="L1584" i="4"/>
  <c r="M1584" i="4" s="1"/>
  <c r="L1586" i="4"/>
  <c r="M1586" i="4" s="1"/>
  <c r="L1587" i="4"/>
  <c r="M1587" i="4" s="1"/>
  <c r="L1588" i="4"/>
  <c r="M1588" i="4" s="1"/>
  <c r="L1589" i="4"/>
  <c r="M1589" i="4" s="1"/>
  <c r="L1575" i="4"/>
  <c r="M1575" i="4" s="1"/>
  <c r="L1581" i="4"/>
  <c r="M1581" i="4" s="1"/>
  <c r="L1582" i="4"/>
  <c r="M1582" i="4" s="1"/>
  <c r="L1583" i="4"/>
  <c r="M1583" i="4" s="1"/>
  <c r="L1590" i="4"/>
  <c r="M1590" i="4" s="1"/>
  <c r="L1591" i="4"/>
  <c r="M1591" i="4" s="1"/>
  <c r="L1597" i="4"/>
  <c r="M1597" i="4" s="1"/>
  <c r="L1598" i="4"/>
  <c r="M1598" i="4" s="1"/>
  <c r="L1599" i="4"/>
  <c r="M1599" i="4" s="1"/>
  <c r="L1600" i="4"/>
  <c r="M1600" i="4" s="1"/>
  <c r="L1573" i="4"/>
  <c r="M1573" i="4" s="1"/>
  <c r="L1574" i="4"/>
  <c r="M1574" i="4" s="1"/>
  <c r="L1592" i="4"/>
  <c r="M1592" i="4" s="1"/>
  <c r="L1593" i="4"/>
  <c r="M1593" i="4" s="1"/>
  <c r="L1594" i="4"/>
  <c r="M1594" i="4" s="1"/>
  <c r="L1595" i="4"/>
  <c r="M1595" i="4" s="1"/>
  <c r="L1596" i="4"/>
  <c r="M1596" i="4" s="1"/>
  <c r="L1572" i="4"/>
  <c r="M1572" i="4" s="1"/>
  <c r="L1571" i="4"/>
  <c r="M1571" i="4" s="1"/>
  <c r="L1570" i="4"/>
  <c r="M1570" i="4" s="1"/>
  <c r="L1563" i="4"/>
  <c r="M1563" i="4" s="1"/>
  <c r="L1564" i="4"/>
  <c r="M1564" i="4" s="1"/>
  <c r="L1565" i="4"/>
  <c r="M1565" i="4" s="1"/>
  <c r="L1569" i="4"/>
  <c r="M1569" i="4" s="1"/>
  <c r="L1562" i="4"/>
  <c r="M1562" i="4" s="1"/>
  <c r="L1566" i="4"/>
  <c r="M1566" i="4" s="1"/>
  <c r="L1567" i="4"/>
  <c r="M1567" i="4" s="1"/>
  <c r="L1568" i="4"/>
  <c r="M1568" i="4" s="1"/>
  <c r="L2077" i="4"/>
  <c r="M2077" i="4" s="1"/>
  <c r="L2090" i="4"/>
  <c r="M2090" i="4" s="1"/>
  <c r="L2103" i="4"/>
  <c r="M2103" i="4" s="1"/>
  <c r="L2104" i="4"/>
  <c r="M2104" i="4" s="1"/>
  <c r="L2105" i="4"/>
  <c r="M2105" i="4" s="1"/>
  <c r="L2106" i="4"/>
  <c r="M2106" i="4" s="1"/>
  <c r="L2073" i="4"/>
  <c r="M2073" i="4" s="1"/>
  <c r="L2074" i="4"/>
  <c r="M2074" i="4" s="1"/>
  <c r="L2075" i="4"/>
  <c r="M2075" i="4" s="1"/>
  <c r="L2076" i="4"/>
  <c r="M2076" i="4" s="1"/>
  <c r="L2089" i="4"/>
  <c r="M2089" i="4" s="1"/>
  <c r="L2102" i="4"/>
  <c r="M2102" i="4" s="1"/>
  <c r="L2072" i="4"/>
  <c r="M2072" i="4" s="1"/>
  <c r="L2085" i="4"/>
  <c r="M2085" i="4" s="1"/>
  <c r="L2086" i="4"/>
  <c r="M2086" i="4" s="1"/>
  <c r="L2087" i="4"/>
  <c r="M2087" i="4" s="1"/>
  <c r="L2088" i="4"/>
  <c r="M2088" i="4" s="1"/>
  <c r="L2101" i="4"/>
  <c r="M2101" i="4" s="1"/>
  <c r="L2069" i="4"/>
  <c r="M2069" i="4" s="1"/>
  <c r="L2071" i="4"/>
  <c r="M2071" i="4" s="1"/>
  <c r="L2084" i="4"/>
  <c r="M2084" i="4" s="1"/>
  <c r="L2070" i="4"/>
  <c r="M2070" i="4" s="1"/>
  <c r="L2097" i="4"/>
  <c r="M2097" i="4" s="1"/>
  <c r="L2098" i="4"/>
  <c r="M2098" i="4" s="1"/>
  <c r="L2099" i="4"/>
  <c r="M2099" i="4" s="1"/>
  <c r="L2100" i="4"/>
  <c r="M2100" i="4" s="1"/>
  <c r="L2083" i="4"/>
  <c r="M2083" i="4" s="1"/>
  <c r="L2096" i="4"/>
  <c r="M2096" i="4" s="1"/>
  <c r="L2079" i="4"/>
  <c r="M2079" i="4" s="1"/>
  <c r="L2080" i="4"/>
  <c r="M2080" i="4" s="1"/>
  <c r="L2081" i="4"/>
  <c r="M2081" i="4" s="1"/>
  <c r="L2082" i="4"/>
  <c r="M2082" i="4" s="1"/>
  <c r="L2095" i="4"/>
  <c r="M2095" i="4" s="1"/>
  <c r="L2078" i="4"/>
  <c r="M2078" i="4" s="1"/>
  <c r="L2091" i="4"/>
  <c r="M2091" i="4" s="1"/>
  <c r="L2092" i="4"/>
  <c r="M2092" i="4" s="1"/>
  <c r="L2093" i="4"/>
  <c r="M2093" i="4" s="1"/>
  <c r="L2094" i="4"/>
  <c r="M2094" i="4" s="1"/>
  <c r="L2107" i="4"/>
  <c r="M2107" i="4" s="1"/>
  <c r="J1931" i="4"/>
  <c r="K1931" i="4" s="1"/>
  <c r="J1947" i="4"/>
  <c r="K1947" i="4" s="1"/>
  <c r="J1927" i="4"/>
  <c r="K1927" i="4" s="1"/>
  <c r="J1928" i="4"/>
  <c r="K1928" i="4" s="1"/>
  <c r="J1930" i="4"/>
  <c r="K1930" i="4" s="1"/>
  <c r="J1946" i="4"/>
  <c r="K1946" i="4" s="1"/>
  <c r="J1929" i="4"/>
  <c r="K1929" i="4" s="1"/>
  <c r="J1945" i="4"/>
  <c r="K1945" i="4" s="1"/>
  <c r="J1926" i="4"/>
  <c r="K1926" i="4" s="1"/>
  <c r="J1944" i="4"/>
  <c r="K1944" i="4" s="1"/>
  <c r="J1925" i="4"/>
  <c r="K1925" i="4" s="1"/>
  <c r="J1942" i="4"/>
  <c r="K1942" i="4" s="1"/>
  <c r="J1943" i="4"/>
  <c r="K1943" i="4" s="1"/>
  <c r="J1923" i="4"/>
  <c r="K1923" i="4" s="1"/>
  <c r="J1924" i="4"/>
  <c r="K1924" i="4" s="1"/>
  <c r="J1922" i="4"/>
  <c r="K1922" i="4" s="1"/>
  <c r="J1940" i="4"/>
  <c r="K1940" i="4" s="1"/>
  <c r="J1941" i="4"/>
  <c r="K1941" i="4" s="1"/>
  <c r="J1921" i="4"/>
  <c r="K1921" i="4" s="1"/>
  <c r="J1939" i="4"/>
  <c r="K1939" i="4" s="1"/>
  <c r="J1916" i="4"/>
  <c r="K1916" i="4" s="1"/>
  <c r="J1917" i="4"/>
  <c r="K1917" i="4" s="1"/>
  <c r="J1919" i="4"/>
  <c r="K1919" i="4" s="1"/>
  <c r="J1920" i="4"/>
  <c r="K1920" i="4" s="1"/>
  <c r="J1935" i="4"/>
  <c r="K1935" i="4" s="1"/>
  <c r="J1937" i="4"/>
  <c r="K1937" i="4" s="1"/>
  <c r="J1938" i="4"/>
  <c r="K1938" i="4" s="1"/>
  <c r="J1915" i="4"/>
  <c r="K1915" i="4" s="1"/>
  <c r="J1918" i="4"/>
  <c r="K1918" i="4" s="1"/>
  <c r="J1934" i="4"/>
  <c r="K1934" i="4" s="1"/>
  <c r="J1936" i="4"/>
  <c r="K1936" i="4" s="1"/>
  <c r="J1914" i="4"/>
  <c r="K1914" i="4" s="1"/>
  <c r="J1933" i="4"/>
  <c r="K1933" i="4" s="1"/>
  <c r="J1949" i="4"/>
  <c r="K1949" i="4" s="1"/>
  <c r="J1951" i="4"/>
  <c r="K1951" i="4" s="1"/>
  <c r="J1913" i="4"/>
  <c r="K1913" i="4" s="1"/>
  <c r="J1932" i="4"/>
  <c r="K1932" i="4" s="1"/>
  <c r="J1948" i="4"/>
  <c r="K1948" i="4" s="1"/>
  <c r="J1950" i="4"/>
  <c r="K1950" i="4" s="1"/>
  <c r="J2504" i="4"/>
  <c r="K2504" i="4" s="1"/>
  <c r="J2505" i="4"/>
  <c r="K2505" i="4" s="1"/>
  <c r="J2525" i="4"/>
  <c r="K2525" i="4" s="1"/>
  <c r="J2502" i="4"/>
  <c r="K2502" i="4" s="1"/>
  <c r="J2503" i="4"/>
  <c r="K2503" i="4" s="1"/>
  <c r="J2523" i="4"/>
  <c r="K2523" i="4" s="1"/>
  <c r="J2524" i="4"/>
  <c r="K2524" i="4" s="1"/>
  <c r="J2501" i="4"/>
  <c r="K2501" i="4" s="1"/>
  <c r="J2521" i="4"/>
  <c r="K2521" i="4" s="1"/>
  <c r="J2499" i="4"/>
  <c r="K2499" i="4" s="1"/>
  <c r="J2500" i="4"/>
  <c r="K2500" i="4" s="1"/>
  <c r="J2520" i="4"/>
  <c r="K2520" i="4" s="1"/>
  <c r="J2522" i="4"/>
  <c r="K2522" i="4" s="1"/>
  <c r="J2518" i="4"/>
  <c r="K2518" i="4" s="1"/>
  <c r="J2519" i="4"/>
  <c r="K2519" i="4" s="1"/>
  <c r="J2498" i="4"/>
  <c r="K2498" i="4" s="1"/>
  <c r="J2516" i="4"/>
  <c r="K2516" i="4" s="1"/>
  <c r="J2517" i="4"/>
  <c r="K2517" i="4" s="1"/>
  <c r="J2514" i="4"/>
  <c r="K2514" i="4" s="1"/>
  <c r="J2515" i="4"/>
  <c r="K2515" i="4" s="1"/>
  <c r="J2535" i="4"/>
  <c r="K2535" i="4" s="1"/>
  <c r="J2536" i="4"/>
  <c r="K2536" i="4" s="1"/>
  <c r="J2513" i="4"/>
  <c r="K2513" i="4" s="1"/>
  <c r="J2533" i="4"/>
  <c r="K2533" i="4" s="1"/>
  <c r="J2511" i="4"/>
  <c r="K2511" i="4" s="1"/>
  <c r="J2512" i="4"/>
  <c r="K2512" i="4" s="1"/>
  <c r="J2532" i="4"/>
  <c r="K2532" i="4" s="1"/>
  <c r="J2534" i="4"/>
  <c r="K2534" i="4" s="1"/>
  <c r="J2509" i="4"/>
  <c r="K2509" i="4" s="1"/>
  <c r="J2530" i="4"/>
  <c r="K2530" i="4" s="1"/>
  <c r="J2531" i="4"/>
  <c r="K2531" i="4" s="1"/>
  <c r="J2508" i="4"/>
  <c r="K2508" i="4" s="1"/>
  <c r="J2510" i="4"/>
  <c r="K2510" i="4" s="1"/>
  <c r="J2528" i="4"/>
  <c r="K2528" i="4" s="1"/>
  <c r="J2529" i="4"/>
  <c r="K2529" i="4" s="1"/>
  <c r="J2506" i="4"/>
  <c r="K2506" i="4" s="1"/>
  <c r="J2507" i="4"/>
  <c r="K2507" i="4" s="1"/>
  <c r="J2526" i="4"/>
  <c r="K2526" i="4" s="1"/>
  <c r="J2527" i="4"/>
  <c r="K2527" i="4" s="1"/>
  <c r="L2392" i="4"/>
  <c r="M2392" i="4" s="1"/>
  <c r="L2393" i="4"/>
  <c r="M2393" i="4" s="1"/>
  <c r="L2416" i="4"/>
  <c r="M2416" i="4" s="1"/>
  <c r="L2417" i="4"/>
  <c r="M2417" i="4" s="1"/>
  <c r="L2419" i="4"/>
  <c r="M2419" i="4" s="1"/>
  <c r="L2391" i="4"/>
  <c r="M2391" i="4" s="1"/>
  <c r="L2387" i="4"/>
  <c r="M2387" i="4" s="1"/>
  <c r="L2388" i="4"/>
  <c r="M2388" i="4" s="1"/>
  <c r="L2411" i="4"/>
  <c r="M2411" i="4" s="1"/>
  <c r="L2412" i="4"/>
  <c r="M2412" i="4" s="1"/>
  <c r="L2382" i="4"/>
  <c r="M2382" i="4" s="1"/>
  <c r="L2384" i="4"/>
  <c r="M2384" i="4" s="1"/>
  <c r="L2385" i="4"/>
  <c r="M2385" i="4" s="1"/>
  <c r="L2386" i="4"/>
  <c r="M2386" i="4" s="1"/>
  <c r="L2381" i="4"/>
  <c r="M2381" i="4" s="1"/>
  <c r="L2383" i="4"/>
  <c r="M2383" i="4" s="1"/>
  <c r="L2404" i="4"/>
  <c r="M2404" i="4" s="1"/>
  <c r="L2405" i="4"/>
  <c r="M2405" i="4" s="1"/>
  <c r="L2407" i="4"/>
  <c r="M2407" i="4" s="1"/>
  <c r="L2396" i="4"/>
  <c r="M2396" i="4" s="1"/>
  <c r="L2394" i="4"/>
  <c r="M2394" i="4" s="1"/>
  <c r="L2395" i="4"/>
  <c r="M2395" i="4" s="1"/>
  <c r="L2401" i="4"/>
  <c r="M2401" i="4" s="1"/>
  <c r="L2413" i="4"/>
  <c r="M2413" i="4" s="1"/>
  <c r="L2406" i="4"/>
  <c r="M2406" i="4" s="1"/>
  <c r="L2418" i="4"/>
  <c r="M2418" i="4" s="1"/>
  <c r="L2399" i="4"/>
  <c r="M2399" i="4" s="1"/>
  <c r="L2400" i="4"/>
  <c r="M2400" i="4" s="1"/>
  <c r="L2390" i="4"/>
  <c r="M2390" i="4" s="1"/>
  <c r="L2398" i="4"/>
  <c r="M2398" i="4" s="1"/>
  <c r="L2410" i="4"/>
  <c r="M2410" i="4" s="1"/>
  <c r="L2397" i="4"/>
  <c r="M2397" i="4" s="1"/>
  <c r="L2409" i="4"/>
  <c r="M2409" i="4" s="1"/>
  <c r="L2389" i="4"/>
  <c r="M2389" i="4" s="1"/>
  <c r="L2403" i="4"/>
  <c r="M2403" i="4" s="1"/>
  <c r="L2415" i="4"/>
  <c r="M2415" i="4" s="1"/>
  <c r="L2408" i="4"/>
  <c r="M2408" i="4" s="1"/>
  <c r="L2402" i="4"/>
  <c r="M2402" i="4" s="1"/>
  <c r="L2414" i="4"/>
  <c r="M2414" i="4" s="1"/>
  <c r="J1610" i="4"/>
  <c r="K1610" i="4" s="1"/>
  <c r="J1613" i="4"/>
  <c r="K1613" i="4" s="1"/>
  <c r="J1614" i="4"/>
  <c r="K1614" i="4" s="1"/>
  <c r="J1601" i="4"/>
  <c r="K1601" i="4" s="1"/>
  <c r="J1602" i="4"/>
  <c r="K1602" i="4" s="1"/>
  <c r="J1603" i="4"/>
  <c r="K1603" i="4" s="1"/>
  <c r="J1606" i="4"/>
  <c r="K1606" i="4" s="1"/>
  <c r="J1604" i="4"/>
  <c r="K1604" i="4" s="1"/>
  <c r="J1605" i="4"/>
  <c r="K1605" i="4" s="1"/>
  <c r="J1607" i="4"/>
  <c r="K1607" i="4" s="1"/>
  <c r="J1624" i="4"/>
  <c r="K1624" i="4" s="1"/>
  <c r="J1619" i="4"/>
  <c r="K1619" i="4" s="1"/>
  <c r="J1618" i="4"/>
  <c r="K1618" i="4" s="1"/>
  <c r="J1617" i="4"/>
  <c r="K1617" i="4" s="1"/>
  <c r="J1622" i="4"/>
  <c r="K1622" i="4" s="1"/>
  <c r="J1632" i="4"/>
  <c r="K1632" i="4" s="1"/>
  <c r="J1612" i="4"/>
  <c r="K1612" i="4" s="1"/>
  <c r="J1621" i="4"/>
  <c r="K1621" i="4" s="1"/>
  <c r="J1631" i="4"/>
  <c r="K1631" i="4" s="1"/>
  <c r="J1611" i="4"/>
  <c r="K1611" i="4" s="1"/>
  <c r="J1630" i="4"/>
  <c r="K1630" i="4" s="1"/>
  <c r="J1620" i="4"/>
  <c r="K1620" i="4" s="1"/>
  <c r="J1627" i="4"/>
  <c r="K1627" i="4" s="1"/>
  <c r="J1628" i="4"/>
  <c r="K1628" i="4" s="1"/>
  <c r="J1639" i="4"/>
  <c r="K1639" i="4" s="1"/>
  <c r="J1616" i="4"/>
  <c r="K1616" i="4" s="1"/>
  <c r="J1629" i="4"/>
  <c r="K1629" i="4" s="1"/>
  <c r="J1638" i="4"/>
  <c r="K1638" i="4" s="1"/>
  <c r="J1626" i="4"/>
  <c r="K1626" i="4" s="1"/>
  <c r="J1637" i="4"/>
  <c r="K1637" i="4" s="1"/>
  <c r="J1615" i="4"/>
  <c r="K1615" i="4" s="1"/>
  <c r="J1636" i="4"/>
  <c r="K1636" i="4" s="1"/>
  <c r="J1609" i="4"/>
  <c r="K1609" i="4" s="1"/>
  <c r="J1625" i="4"/>
  <c r="K1625" i="4" s="1"/>
  <c r="J1635" i="4"/>
  <c r="K1635" i="4" s="1"/>
  <c r="J1634" i="4"/>
  <c r="K1634" i="4" s="1"/>
  <c r="J1608" i="4"/>
  <c r="K1608" i="4" s="1"/>
  <c r="J1623" i="4"/>
  <c r="K1623" i="4" s="1"/>
  <c r="J1633" i="4"/>
  <c r="K1633" i="4" s="1"/>
  <c r="L1879" i="4"/>
  <c r="M1879" i="4" s="1"/>
  <c r="L1880" i="4"/>
  <c r="M1880" i="4" s="1"/>
  <c r="L1881" i="4"/>
  <c r="M1881" i="4" s="1"/>
  <c r="L1882" i="4"/>
  <c r="M1882" i="4" s="1"/>
  <c r="L1883" i="4"/>
  <c r="M1883" i="4" s="1"/>
  <c r="L1898" i="4"/>
  <c r="M1898" i="4" s="1"/>
  <c r="L1878" i="4"/>
  <c r="M1878" i="4" s="1"/>
  <c r="L1895" i="4"/>
  <c r="M1895" i="4" s="1"/>
  <c r="L1896" i="4"/>
  <c r="M1896" i="4" s="1"/>
  <c r="L1897" i="4"/>
  <c r="M1897" i="4" s="1"/>
  <c r="L1877" i="4"/>
  <c r="M1877" i="4" s="1"/>
  <c r="L1892" i="4"/>
  <c r="M1892" i="4" s="1"/>
  <c r="L1893" i="4"/>
  <c r="M1893" i="4" s="1"/>
  <c r="L1894" i="4"/>
  <c r="M1894" i="4" s="1"/>
  <c r="L1912" i="4"/>
  <c r="M1912" i="4" s="1"/>
  <c r="L1875" i="4"/>
  <c r="M1875" i="4" s="1"/>
  <c r="L1876" i="4"/>
  <c r="M1876" i="4" s="1"/>
  <c r="L1890" i="4"/>
  <c r="M1890" i="4" s="1"/>
  <c r="L1891" i="4"/>
  <c r="M1891" i="4" s="1"/>
  <c r="L1911" i="4"/>
  <c r="M1911" i="4" s="1"/>
  <c r="L1874" i="4"/>
  <c r="M1874" i="4" s="1"/>
  <c r="L1889" i="4"/>
  <c r="M1889" i="4" s="1"/>
  <c r="L1910" i="4"/>
  <c r="M1910" i="4" s="1"/>
  <c r="L1888" i="4"/>
  <c r="M1888" i="4" s="1"/>
  <c r="L1909" i="4"/>
  <c r="M1909" i="4" s="1"/>
  <c r="L1887" i="4"/>
  <c r="M1887" i="4" s="1"/>
  <c r="L1908" i="4"/>
  <c r="M1908" i="4" s="1"/>
  <c r="L1886" i="4"/>
  <c r="M1886" i="4" s="1"/>
  <c r="L1903" i="4"/>
  <c r="M1903" i="4" s="1"/>
  <c r="L1904" i="4"/>
  <c r="M1904" i="4" s="1"/>
  <c r="L1905" i="4"/>
  <c r="M1905" i="4" s="1"/>
  <c r="L1906" i="4"/>
  <c r="M1906" i="4" s="1"/>
  <c r="L1907" i="4"/>
  <c r="M1907" i="4" s="1"/>
  <c r="L1902" i="4"/>
  <c r="M1902" i="4" s="1"/>
  <c r="L1885" i="4"/>
  <c r="M1885" i="4" s="1"/>
  <c r="L1901" i="4"/>
  <c r="M1901" i="4" s="1"/>
  <c r="L1884" i="4"/>
  <c r="M1884" i="4" s="1"/>
  <c r="L1899" i="4"/>
  <c r="M1899" i="4" s="1"/>
  <c r="L1900" i="4"/>
  <c r="M1900" i="4" s="1"/>
  <c r="L2365" i="4"/>
  <c r="M2365" i="4" s="1"/>
  <c r="L2366" i="4"/>
  <c r="M2366" i="4" s="1"/>
  <c r="L2358" i="4"/>
  <c r="M2358" i="4" s="1"/>
  <c r="L2360" i="4"/>
  <c r="M2360" i="4" s="1"/>
  <c r="L2361" i="4"/>
  <c r="M2361" i="4" s="1"/>
  <c r="L2362" i="4"/>
  <c r="M2362" i="4" s="1"/>
  <c r="L2356" i="4"/>
  <c r="M2356" i="4" s="1"/>
  <c r="L2357" i="4"/>
  <c r="M2357" i="4" s="1"/>
  <c r="L2359" i="4"/>
  <c r="M2359" i="4" s="1"/>
  <c r="L2351" i="4"/>
  <c r="M2351" i="4" s="1"/>
  <c r="L2353" i="4"/>
  <c r="M2353" i="4" s="1"/>
  <c r="L2354" i="4"/>
  <c r="M2354" i="4" s="1"/>
  <c r="L2355" i="4"/>
  <c r="M2355" i="4" s="1"/>
  <c r="L2346" i="4"/>
  <c r="M2346" i="4" s="1"/>
  <c r="L2348" i="4"/>
  <c r="M2348" i="4" s="1"/>
  <c r="L2349" i="4"/>
  <c r="M2349" i="4" s="1"/>
  <c r="L2350" i="4"/>
  <c r="M2350" i="4" s="1"/>
  <c r="L2352" i="4"/>
  <c r="M2352" i="4" s="1"/>
  <c r="L2380" i="4"/>
  <c r="M2380" i="4" s="1"/>
  <c r="L2344" i="4"/>
  <c r="M2344" i="4" s="1"/>
  <c r="L2345" i="4"/>
  <c r="M2345" i="4" s="1"/>
  <c r="L2347" i="4"/>
  <c r="M2347" i="4" s="1"/>
  <c r="L2375" i="4"/>
  <c r="M2375" i="4" s="1"/>
  <c r="L2377" i="4"/>
  <c r="M2377" i="4" s="1"/>
  <c r="L2378" i="4"/>
  <c r="M2378" i="4" s="1"/>
  <c r="L2379" i="4"/>
  <c r="M2379" i="4" s="1"/>
  <c r="L2343" i="4"/>
  <c r="M2343" i="4" s="1"/>
  <c r="L2374" i="4"/>
  <c r="M2374" i="4" s="1"/>
  <c r="L2376" i="4"/>
  <c r="M2376" i="4" s="1"/>
  <c r="L2342" i="4"/>
  <c r="M2342" i="4" s="1"/>
  <c r="L2370" i="4"/>
  <c r="M2370" i="4" s="1"/>
  <c r="L2372" i="4"/>
  <c r="M2372" i="4" s="1"/>
  <c r="L2373" i="4"/>
  <c r="M2373" i="4" s="1"/>
  <c r="L2368" i="4"/>
  <c r="M2368" i="4" s="1"/>
  <c r="L2369" i="4"/>
  <c r="M2369" i="4" s="1"/>
  <c r="L2371" i="4"/>
  <c r="M2371" i="4" s="1"/>
  <c r="L2367" i="4"/>
  <c r="M2367" i="4" s="1"/>
  <c r="L2364" i="4"/>
  <c r="M2364" i="4" s="1"/>
  <c r="L2363" i="4"/>
  <c r="M2363" i="4" s="1"/>
  <c r="L3366" i="4"/>
  <c r="M3366" i="4" s="1"/>
  <c r="L3386" i="4"/>
  <c r="M3386" i="4" s="1"/>
  <c r="L3364" i="4"/>
  <c r="M3364" i="4" s="1"/>
  <c r="L3365" i="4"/>
  <c r="M3365" i="4" s="1"/>
  <c r="L3385" i="4"/>
  <c r="M3385" i="4" s="1"/>
  <c r="L3363" i="4"/>
  <c r="M3363" i="4" s="1"/>
  <c r="L3384" i="4"/>
  <c r="M3384" i="4" s="1"/>
  <c r="L3360" i="4"/>
  <c r="M3360" i="4" s="1"/>
  <c r="L3361" i="4"/>
  <c r="M3361" i="4" s="1"/>
  <c r="L3362" i="4"/>
  <c r="M3362" i="4" s="1"/>
  <c r="L3358" i="4"/>
  <c r="M3358" i="4" s="1"/>
  <c r="L3359" i="4"/>
  <c r="M3359" i="4" s="1"/>
  <c r="L3382" i="4"/>
  <c r="M3382" i="4" s="1"/>
  <c r="L3383" i="4"/>
  <c r="M3383" i="4" s="1"/>
  <c r="L3394" i="4"/>
  <c r="M3394" i="4" s="1"/>
  <c r="L3356" i="4"/>
  <c r="M3356" i="4" s="1"/>
  <c r="L3357" i="4"/>
  <c r="M3357" i="4" s="1"/>
  <c r="L3379" i="4"/>
  <c r="M3379" i="4" s="1"/>
  <c r="L3380" i="4"/>
  <c r="M3380" i="4" s="1"/>
  <c r="L3381" i="4"/>
  <c r="M3381" i="4" s="1"/>
  <c r="L3393" i="4"/>
  <c r="M3393" i="4" s="1"/>
  <c r="L3378" i="4"/>
  <c r="M3378" i="4" s="1"/>
  <c r="L3392" i="4"/>
  <c r="M3392" i="4" s="1"/>
  <c r="L3375" i="4"/>
  <c r="M3375" i="4" s="1"/>
  <c r="L3377" i="4"/>
  <c r="M3377" i="4" s="1"/>
  <c r="L3391" i="4"/>
  <c r="M3391" i="4" s="1"/>
  <c r="L3370" i="4"/>
  <c r="M3370" i="4" s="1"/>
  <c r="L3371" i="4"/>
  <c r="M3371" i="4" s="1"/>
  <c r="L3372" i="4"/>
  <c r="M3372" i="4" s="1"/>
  <c r="L3373" i="4"/>
  <c r="M3373" i="4" s="1"/>
  <c r="L3374" i="4"/>
  <c r="M3374" i="4" s="1"/>
  <c r="L3376" i="4"/>
  <c r="M3376" i="4" s="1"/>
  <c r="L3390" i="4"/>
  <c r="M3390" i="4" s="1"/>
  <c r="L3369" i="4"/>
  <c r="M3369" i="4" s="1"/>
  <c r="L3388" i="4"/>
  <c r="M3388" i="4" s="1"/>
  <c r="L3389" i="4"/>
  <c r="M3389" i="4" s="1"/>
  <c r="L3368" i="4"/>
  <c r="M3368" i="4" s="1"/>
  <c r="L3367" i="4"/>
  <c r="M3367" i="4" s="1"/>
  <c r="L3387" i="4"/>
  <c r="M3387" i="4" s="1"/>
  <c r="J1720" i="4"/>
  <c r="K1720" i="4" s="1"/>
  <c r="J1733" i="4"/>
  <c r="K1733" i="4" s="1"/>
  <c r="J1718" i="4"/>
  <c r="K1718" i="4" s="1"/>
  <c r="J1719" i="4"/>
  <c r="K1719" i="4" s="1"/>
  <c r="J1746" i="4"/>
  <c r="K1746" i="4" s="1"/>
  <c r="J1732" i="4"/>
  <c r="K1732" i="4" s="1"/>
  <c r="J1745" i="4"/>
  <c r="K1745" i="4" s="1"/>
  <c r="J1730" i="4"/>
  <c r="K1730" i="4" s="1"/>
  <c r="J1731" i="4"/>
  <c r="K1731" i="4" s="1"/>
  <c r="J1744" i="4"/>
  <c r="K1744" i="4" s="1"/>
  <c r="J1756" i="4"/>
  <c r="K1756" i="4" s="1"/>
  <c r="J1727" i="4"/>
  <c r="K1727" i="4" s="1"/>
  <c r="J1728" i="4"/>
  <c r="K1728" i="4" s="1"/>
  <c r="J1729" i="4"/>
  <c r="K1729" i="4" s="1"/>
  <c r="J1743" i="4"/>
  <c r="K1743" i="4" s="1"/>
  <c r="J1725" i="4"/>
  <c r="K1725" i="4" s="1"/>
  <c r="J1726" i="4"/>
  <c r="K1726" i="4" s="1"/>
  <c r="J1742" i="4"/>
  <c r="K1742" i="4" s="1"/>
  <c r="J1755" i="4"/>
  <c r="K1755" i="4" s="1"/>
  <c r="J1723" i="4"/>
  <c r="K1723" i="4" s="1"/>
  <c r="J1724" i="4"/>
  <c r="K1724" i="4" s="1"/>
  <c r="J1739" i="4"/>
  <c r="K1739" i="4" s="1"/>
  <c r="J1740" i="4"/>
  <c r="K1740" i="4" s="1"/>
  <c r="J1741" i="4"/>
  <c r="K1741" i="4" s="1"/>
  <c r="J1754" i="4"/>
  <c r="K1754" i="4" s="1"/>
  <c r="J1737" i="4"/>
  <c r="K1737" i="4" s="1"/>
  <c r="J1738" i="4"/>
  <c r="K1738" i="4" s="1"/>
  <c r="J1753" i="4"/>
  <c r="K1753" i="4" s="1"/>
  <c r="J1722" i="4"/>
  <c r="K1722" i="4" s="1"/>
  <c r="J1735" i="4"/>
  <c r="K1735" i="4" s="1"/>
  <c r="J1736" i="4"/>
  <c r="K1736" i="4" s="1"/>
  <c r="J1751" i="4"/>
  <c r="K1751" i="4" s="1"/>
  <c r="J1752" i="4"/>
  <c r="K1752" i="4" s="1"/>
  <c r="J1721" i="4"/>
  <c r="K1721" i="4" s="1"/>
  <c r="J1749" i="4"/>
  <c r="K1749" i="4" s="1"/>
  <c r="J1750" i="4"/>
  <c r="K1750" i="4" s="1"/>
  <c r="J1734" i="4"/>
  <c r="K1734" i="4" s="1"/>
  <c r="J1747" i="4"/>
  <c r="K1747" i="4" s="1"/>
  <c r="J1748" i="4"/>
  <c r="K1748" i="4" s="1"/>
  <c r="L1384" i="4"/>
  <c r="M1384" i="4" s="1"/>
  <c r="L1398" i="4"/>
  <c r="M1398" i="4" s="1"/>
  <c r="L1399" i="4"/>
  <c r="M1399" i="4" s="1"/>
  <c r="L1400" i="4"/>
  <c r="M1400" i="4" s="1"/>
  <c r="L1383" i="4"/>
  <c r="M1383" i="4" s="1"/>
  <c r="L1396" i="4"/>
  <c r="M1396" i="4" s="1"/>
  <c r="L1397" i="4"/>
  <c r="M1397" i="4" s="1"/>
  <c r="L1382" i="4"/>
  <c r="M1382" i="4" s="1"/>
  <c r="L1395" i="4"/>
  <c r="M1395" i="4" s="1"/>
  <c r="L1381" i="4"/>
  <c r="M1381" i="4" s="1"/>
  <c r="L1374" i="4"/>
  <c r="M1374" i="4" s="1"/>
  <c r="L1375" i="4"/>
  <c r="M1375" i="4" s="1"/>
  <c r="L1379" i="4"/>
  <c r="M1379" i="4" s="1"/>
  <c r="L1380" i="4"/>
  <c r="M1380" i="4" s="1"/>
  <c r="L1394" i="4"/>
  <c r="M1394" i="4" s="1"/>
  <c r="L1376" i="4"/>
  <c r="M1376" i="4" s="1"/>
  <c r="L1377" i="4"/>
  <c r="M1377" i="4" s="1"/>
  <c r="L1378" i="4"/>
  <c r="M1378" i="4" s="1"/>
  <c r="L1393" i="4"/>
  <c r="M1393" i="4" s="1"/>
  <c r="L1372" i="4"/>
  <c r="M1372" i="4" s="1"/>
  <c r="L1373" i="4"/>
  <c r="M1373" i="4" s="1"/>
  <c r="L1371" i="4"/>
  <c r="M1371" i="4" s="1"/>
  <c r="L1390" i="4"/>
  <c r="M1390" i="4" s="1"/>
  <c r="L1391" i="4"/>
  <c r="M1391" i="4" s="1"/>
  <c r="L1392" i="4"/>
  <c r="M1392" i="4" s="1"/>
  <c r="L1405" i="4"/>
  <c r="M1405" i="4" s="1"/>
  <c r="L1370" i="4"/>
  <c r="M1370" i="4" s="1"/>
  <c r="L1389" i="4"/>
  <c r="M1389" i="4" s="1"/>
  <c r="L1403" i="4"/>
  <c r="M1403" i="4" s="1"/>
  <c r="L1404" i="4"/>
  <c r="M1404" i="4" s="1"/>
  <c r="L1369" i="4"/>
  <c r="M1369" i="4" s="1"/>
  <c r="L1386" i="4"/>
  <c r="M1386" i="4" s="1"/>
  <c r="L1387" i="4"/>
  <c r="M1387" i="4" s="1"/>
  <c r="L1402" i="4"/>
  <c r="M1402" i="4" s="1"/>
  <c r="L1367" i="4"/>
  <c r="M1367" i="4" s="1"/>
  <c r="L1368" i="4"/>
  <c r="M1368" i="4" s="1"/>
  <c r="L1385" i="4"/>
  <c r="M1385" i="4" s="1"/>
  <c r="L1388" i="4"/>
  <c r="M1388" i="4" s="1"/>
  <c r="L1401" i="4"/>
  <c r="M1401" i="4" s="1"/>
  <c r="L1065" i="4"/>
  <c r="M1065" i="4" s="1"/>
  <c r="L1057" i="4"/>
  <c r="M1057" i="4" s="1"/>
  <c r="L1059" i="4"/>
  <c r="M1059" i="4" s="1"/>
  <c r="L1060" i="4"/>
  <c r="M1060" i="4" s="1"/>
  <c r="L1062" i="4"/>
  <c r="M1062" i="4" s="1"/>
  <c r="L1063" i="4"/>
  <c r="M1063" i="4" s="1"/>
  <c r="L1055" i="4"/>
  <c r="M1055" i="4" s="1"/>
  <c r="L1079" i="4"/>
  <c r="M1079" i="4" s="1"/>
  <c r="L1080" i="4"/>
  <c r="M1080" i="4" s="1"/>
  <c r="L1082" i="4"/>
  <c r="M1082" i="4" s="1"/>
  <c r="L1085" i="4"/>
  <c r="M1085" i="4" s="1"/>
  <c r="L1078" i="4"/>
  <c r="M1078" i="4" s="1"/>
  <c r="L1056" i="4"/>
  <c r="M1056" i="4" s="1"/>
  <c r="L1077" i="4"/>
  <c r="M1077" i="4" s="1"/>
  <c r="L1061" i="4"/>
  <c r="M1061" i="4" s="1"/>
  <c r="L1069" i="4"/>
  <c r="M1069" i="4" s="1"/>
  <c r="L1071" i="4"/>
  <c r="M1071" i="4" s="1"/>
  <c r="L1072" i="4"/>
  <c r="M1072" i="4" s="1"/>
  <c r="L1074" i="4"/>
  <c r="M1074" i="4" s="1"/>
  <c r="L1075" i="4"/>
  <c r="M1075" i="4" s="1"/>
  <c r="L1076" i="4"/>
  <c r="M1076" i="4" s="1"/>
  <c r="L1067" i="4"/>
  <c r="M1067" i="4" s="1"/>
  <c r="L1068" i="4"/>
  <c r="M1068" i="4" s="1"/>
  <c r="L1070" i="4"/>
  <c r="M1070" i="4" s="1"/>
  <c r="L1073" i="4"/>
  <c r="M1073" i="4" s="1"/>
  <c r="L1093" i="4"/>
  <c r="M1093" i="4" s="1"/>
  <c r="L1091" i="4"/>
  <c r="M1091" i="4" s="1"/>
  <c r="L1092" i="4"/>
  <c r="M1092" i="4" s="1"/>
  <c r="L1066" i="4"/>
  <c r="M1066" i="4" s="1"/>
  <c r="L1090" i="4"/>
  <c r="M1090" i="4" s="1"/>
  <c r="L1088" i="4"/>
  <c r="M1088" i="4" s="1"/>
  <c r="L1089" i="4"/>
  <c r="M1089" i="4" s="1"/>
  <c r="L1086" i="4"/>
  <c r="M1086" i="4" s="1"/>
  <c r="L1087" i="4"/>
  <c r="M1087" i="4" s="1"/>
  <c r="L1058" i="4"/>
  <c r="M1058" i="4" s="1"/>
  <c r="L1064" i="4"/>
  <c r="M1064" i="4" s="1"/>
  <c r="L1081" i="4"/>
  <c r="M1081" i="4" s="1"/>
  <c r="L1083" i="4"/>
  <c r="M1083" i="4" s="1"/>
  <c r="L1084" i="4"/>
  <c r="M1084" i="4" s="1"/>
  <c r="J725" i="4"/>
  <c r="K725" i="4" s="1"/>
  <c r="J726" i="4"/>
  <c r="K726" i="4" s="1"/>
  <c r="J727" i="4"/>
  <c r="K727" i="4" s="1"/>
  <c r="J728" i="4"/>
  <c r="K728" i="4" s="1"/>
  <c r="J741" i="4"/>
  <c r="K741" i="4" s="1"/>
  <c r="J742" i="4"/>
  <c r="K742" i="4" s="1"/>
  <c r="J713" i="4"/>
  <c r="K713" i="4" s="1"/>
  <c r="J714" i="4"/>
  <c r="K714" i="4" s="1"/>
  <c r="J715" i="4"/>
  <c r="K715" i="4" s="1"/>
  <c r="J716" i="4"/>
  <c r="K716" i="4" s="1"/>
  <c r="J729" i="4"/>
  <c r="K729" i="4" s="1"/>
  <c r="J730" i="4"/>
  <c r="K730" i="4" s="1"/>
  <c r="J731" i="4"/>
  <c r="K731" i="4" s="1"/>
  <c r="J734" i="4"/>
  <c r="K734" i="4" s="1"/>
  <c r="J735" i="4"/>
  <c r="K735" i="4" s="1"/>
  <c r="J736" i="4"/>
  <c r="K736" i="4" s="1"/>
  <c r="J704" i="4"/>
  <c r="K704" i="4" s="1"/>
  <c r="J717" i="4"/>
  <c r="K717" i="4" s="1"/>
  <c r="J718" i="4"/>
  <c r="K718" i="4" s="1"/>
  <c r="J719" i="4"/>
  <c r="K719" i="4" s="1"/>
  <c r="J722" i="4"/>
  <c r="K722" i="4" s="1"/>
  <c r="J723" i="4"/>
  <c r="K723" i="4" s="1"/>
  <c r="J724" i="4"/>
  <c r="K724" i="4" s="1"/>
  <c r="J732" i="4"/>
  <c r="K732" i="4" s="1"/>
  <c r="J733" i="4"/>
  <c r="K733" i="4" s="1"/>
  <c r="J705" i="4"/>
  <c r="K705" i="4" s="1"/>
  <c r="J706" i="4"/>
  <c r="K706" i="4" s="1"/>
  <c r="J707" i="4"/>
  <c r="K707" i="4" s="1"/>
  <c r="J710" i="4"/>
  <c r="K710" i="4" s="1"/>
  <c r="J711" i="4"/>
  <c r="K711" i="4" s="1"/>
  <c r="J712" i="4"/>
  <c r="K712" i="4" s="1"/>
  <c r="J720" i="4"/>
  <c r="K720" i="4" s="1"/>
  <c r="J721" i="4"/>
  <c r="K721" i="4" s="1"/>
  <c r="J708" i="4"/>
  <c r="K708" i="4" s="1"/>
  <c r="J709" i="4"/>
  <c r="K709" i="4" s="1"/>
  <c r="J740" i="4"/>
  <c r="K740" i="4" s="1"/>
  <c r="J739" i="4"/>
  <c r="K739" i="4" s="1"/>
  <c r="J738" i="4"/>
  <c r="K738" i="4" s="1"/>
  <c r="J737" i="4"/>
  <c r="K737" i="4" s="1"/>
  <c r="J393" i="4"/>
  <c r="K393" i="4" s="1"/>
  <c r="J394" i="4"/>
  <c r="K394" i="4" s="1"/>
  <c r="J395" i="4"/>
  <c r="K395" i="4" s="1"/>
  <c r="J396" i="4"/>
  <c r="K396" i="4" s="1"/>
  <c r="J402" i="4"/>
  <c r="K402" i="4" s="1"/>
  <c r="J397" i="4"/>
  <c r="K397" i="4" s="1"/>
  <c r="J398" i="4"/>
  <c r="K398" i="4" s="1"/>
  <c r="J400" i="4"/>
  <c r="K400" i="4" s="1"/>
  <c r="J401" i="4"/>
  <c r="K401" i="4" s="1"/>
  <c r="J427" i="4"/>
  <c r="K427" i="4" s="1"/>
  <c r="J428" i="4"/>
  <c r="K428" i="4" s="1"/>
  <c r="J421" i="4"/>
  <c r="K421" i="4" s="1"/>
  <c r="J422" i="4"/>
  <c r="K422" i="4" s="1"/>
  <c r="J424" i="4"/>
  <c r="K424" i="4" s="1"/>
  <c r="J425" i="4"/>
  <c r="K425" i="4" s="1"/>
  <c r="J415" i="4"/>
  <c r="K415" i="4" s="1"/>
  <c r="J416" i="4"/>
  <c r="K416" i="4" s="1"/>
  <c r="J423" i="4"/>
  <c r="K423" i="4" s="1"/>
  <c r="J411" i="4"/>
  <c r="K411" i="4" s="1"/>
  <c r="J410" i="4"/>
  <c r="K410" i="4" s="1"/>
  <c r="J417" i="4"/>
  <c r="K417" i="4" s="1"/>
  <c r="J408" i="4"/>
  <c r="K408" i="4" s="1"/>
  <c r="J409" i="4"/>
  <c r="K409" i="4" s="1"/>
  <c r="J406" i="4"/>
  <c r="K406" i="4" s="1"/>
  <c r="J407" i="4"/>
  <c r="K407" i="4" s="1"/>
  <c r="J405" i="4"/>
  <c r="K405" i="4" s="1"/>
  <c r="J392" i="4"/>
  <c r="K392" i="4" s="1"/>
  <c r="J399" i="4"/>
  <c r="K399" i="4" s="1"/>
  <c r="J426" i="4"/>
  <c r="K426" i="4" s="1"/>
  <c r="J420" i="4"/>
  <c r="K420" i="4" s="1"/>
  <c r="J404" i="4"/>
  <c r="K404" i="4" s="1"/>
  <c r="J414" i="4"/>
  <c r="K414" i="4" s="1"/>
  <c r="J413" i="4"/>
  <c r="K413" i="4" s="1"/>
  <c r="J419" i="4"/>
  <c r="K419" i="4" s="1"/>
  <c r="J430" i="4"/>
  <c r="K430" i="4" s="1"/>
  <c r="J403" i="4"/>
  <c r="K403" i="4" s="1"/>
  <c r="J429" i="4"/>
  <c r="K429" i="4" s="1"/>
  <c r="J412" i="4"/>
  <c r="K412" i="4" s="1"/>
  <c r="J418" i="4"/>
  <c r="K418" i="4" s="1"/>
  <c r="J833" i="4"/>
  <c r="K833" i="4" s="1"/>
  <c r="J834" i="4"/>
  <c r="K834" i="4" s="1"/>
  <c r="J835" i="4"/>
  <c r="K835" i="4" s="1"/>
  <c r="J836" i="4"/>
  <c r="K836" i="4" s="1"/>
  <c r="J821" i="4"/>
  <c r="K821" i="4" s="1"/>
  <c r="J822" i="4"/>
  <c r="K822" i="4" s="1"/>
  <c r="J823" i="4"/>
  <c r="K823" i="4" s="1"/>
  <c r="J824" i="4"/>
  <c r="K824" i="4" s="1"/>
  <c r="J837" i="4"/>
  <c r="K837" i="4" s="1"/>
  <c r="J842" i="4"/>
  <c r="K842" i="4" s="1"/>
  <c r="J825" i="4"/>
  <c r="K825" i="4" s="1"/>
  <c r="J830" i="4"/>
  <c r="K830" i="4" s="1"/>
  <c r="J831" i="4"/>
  <c r="K831" i="4" s="1"/>
  <c r="J832" i="4"/>
  <c r="K832" i="4" s="1"/>
  <c r="J838" i="4"/>
  <c r="K838" i="4" s="1"/>
  <c r="J839" i="4"/>
  <c r="K839" i="4" s="1"/>
  <c r="J841" i="4"/>
  <c r="K841" i="4" s="1"/>
  <c r="J828" i="4"/>
  <c r="K828" i="4" s="1"/>
  <c r="J827" i="4"/>
  <c r="K827" i="4" s="1"/>
  <c r="J846" i="4"/>
  <c r="K846" i="4" s="1"/>
  <c r="J852" i="4"/>
  <c r="K852" i="4" s="1"/>
  <c r="J826" i="4"/>
  <c r="K826" i="4" s="1"/>
  <c r="J845" i="4"/>
  <c r="K845" i="4" s="1"/>
  <c r="J844" i="4"/>
  <c r="K844" i="4" s="1"/>
  <c r="J843" i="4"/>
  <c r="K843" i="4" s="1"/>
  <c r="J857" i="4"/>
  <c r="K857" i="4" s="1"/>
  <c r="J858" i="4"/>
  <c r="K858" i="4" s="1"/>
  <c r="J859" i="4"/>
  <c r="K859" i="4" s="1"/>
  <c r="J829" i="4"/>
  <c r="K829" i="4" s="1"/>
  <c r="J840" i="4"/>
  <c r="K840" i="4" s="1"/>
  <c r="J848" i="4"/>
  <c r="K848" i="4" s="1"/>
  <c r="J849" i="4"/>
  <c r="K849" i="4" s="1"/>
  <c r="J854" i="4"/>
  <c r="K854" i="4" s="1"/>
  <c r="J855" i="4"/>
  <c r="K855" i="4" s="1"/>
  <c r="J856" i="4"/>
  <c r="K856" i="4" s="1"/>
  <c r="J847" i="4"/>
  <c r="K847" i="4" s="1"/>
  <c r="J850" i="4"/>
  <c r="K850" i="4" s="1"/>
  <c r="J851" i="4"/>
  <c r="K851" i="4" s="1"/>
  <c r="J853" i="4"/>
  <c r="K853" i="4" s="1"/>
  <c r="L1496" i="4"/>
  <c r="M1496" i="4" s="1"/>
  <c r="L1499" i="4"/>
  <c r="M1499" i="4" s="1"/>
  <c r="L1500" i="4"/>
  <c r="M1500" i="4" s="1"/>
  <c r="L1494" i="4"/>
  <c r="M1494" i="4" s="1"/>
  <c r="L1495" i="4"/>
  <c r="M1495" i="4" s="1"/>
  <c r="L1497" i="4"/>
  <c r="M1497" i="4" s="1"/>
  <c r="L1498" i="4"/>
  <c r="M1498" i="4" s="1"/>
  <c r="L1493" i="4"/>
  <c r="M1493" i="4" s="1"/>
  <c r="L1492" i="4"/>
  <c r="M1492" i="4" s="1"/>
  <c r="L1489" i="4"/>
  <c r="M1489" i="4" s="1"/>
  <c r="L1491" i="4"/>
  <c r="M1491" i="4" s="1"/>
  <c r="L1520" i="4"/>
  <c r="M1520" i="4" s="1"/>
  <c r="L1521" i="4"/>
  <c r="M1521" i="4" s="1"/>
  <c r="L1522" i="4"/>
  <c r="M1522" i="4" s="1"/>
  <c r="L1487" i="4"/>
  <c r="M1487" i="4" s="1"/>
  <c r="L1488" i="4"/>
  <c r="M1488" i="4" s="1"/>
  <c r="L1490" i="4"/>
  <c r="M1490" i="4" s="1"/>
  <c r="L1517" i="4"/>
  <c r="M1517" i="4" s="1"/>
  <c r="L1518" i="4"/>
  <c r="M1518" i="4" s="1"/>
  <c r="L1519" i="4"/>
  <c r="M1519" i="4" s="1"/>
  <c r="L1484" i="4"/>
  <c r="M1484" i="4" s="1"/>
  <c r="L1485" i="4"/>
  <c r="M1485" i="4" s="1"/>
  <c r="L1486" i="4"/>
  <c r="M1486" i="4" s="1"/>
  <c r="L1513" i="4"/>
  <c r="M1513" i="4" s="1"/>
  <c r="L1514" i="4"/>
  <c r="M1514" i="4" s="1"/>
  <c r="L1515" i="4"/>
  <c r="M1515" i="4" s="1"/>
  <c r="L1516" i="4"/>
  <c r="M1516" i="4" s="1"/>
  <c r="L1511" i="4"/>
  <c r="M1511" i="4" s="1"/>
  <c r="L1512" i="4"/>
  <c r="M1512" i="4" s="1"/>
  <c r="L1508" i="4"/>
  <c r="M1508" i="4" s="1"/>
  <c r="L1509" i="4"/>
  <c r="M1509" i="4" s="1"/>
  <c r="L1510" i="4"/>
  <c r="M1510" i="4" s="1"/>
  <c r="L1505" i="4"/>
  <c r="M1505" i="4" s="1"/>
  <c r="L1506" i="4"/>
  <c r="M1506" i="4" s="1"/>
  <c r="L1507" i="4"/>
  <c r="M1507" i="4" s="1"/>
  <c r="L1501" i="4"/>
  <c r="M1501" i="4" s="1"/>
  <c r="L1502" i="4"/>
  <c r="M1502" i="4" s="1"/>
  <c r="L1503" i="4"/>
  <c r="M1503" i="4" s="1"/>
  <c r="L1504" i="4"/>
  <c r="M1504" i="4" s="1"/>
  <c r="J2153" i="4"/>
  <c r="K2153" i="4" s="1"/>
  <c r="J2152" i="4"/>
  <c r="K2152" i="4" s="1"/>
  <c r="J2151" i="4"/>
  <c r="K2151" i="4" s="1"/>
  <c r="J2165" i="4"/>
  <c r="K2165" i="4" s="1"/>
  <c r="J2149" i="4"/>
  <c r="K2149" i="4" s="1"/>
  <c r="J2150" i="4"/>
  <c r="K2150" i="4" s="1"/>
  <c r="J2163" i="4"/>
  <c r="K2163" i="4" s="1"/>
  <c r="J2158" i="4"/>
  <c r="K2158" i="4" s="1"/>
  <c r="J2159" i="4"/>
  <c r="K2159" i="4" s="1"/>
  <c r="J2160" i="4"/>
  <c r="K2160" i="4" s="1"/>
  <c r="J2176" i="4"/>
  <c r="K2176" i="4" s="1"/>
  <c r="J2156" i="4"/>
  <c r="K2156" i="4" s="1"/>
  <c r="J2157" i="4"/>
  <c r="K2157" i="4" s="1"/>
  <c r="J2175" i="4"/>
  <c r="K2175" i="4" s="1"/>
  <c r="J2154" i="4"/>
  <c r="K2154" i="4" s="1"/>
  <c r="J2155" i="4"/>
  <c r="K2155" i="4" s="1"/>
  <c r="J2170" i="4"/>
  <c r="K2170" i="4" s="1"/>
  <c r="J2171" i="4"/>
  <c r="K2171" i="4" s="1"/>
  <c r="J2172" i="4"/>
  <c r="K2172" i="4" s="1"/>
  <c r="J2164" i="4"/>
  <c r="K2164" i="4" s="1"/>
  <c r="J2182" i="4"/>
  <c r="K2182" i="4" s="1"/>
  <c r="J2183" i="4"/>
  <c r="K2183" i="4" s="1"/>
  <c r="J2184" i="4"/>
  <c r="K2184" i="4" s="1"/>
  <c r="J2169" i="4"/>
  <c r="K2169" i="4" s="1"/>
  <c r="J2180" i="4"/>
  <c r="K2180" i="4" s="1"/>
  <c r="J2181" i="4"/>
  <c r="K2181" i="4" s="1"/>
  <c r="J2148" i="4"/>
  <c r="K2148" i="4" s="1"/>
  <c r="J2168" i="4"/>
  <c r="K2168" i="4" s="1"/>
  <c r="J2174" i="4"/>
  <c r="K2174" i="4" s="1"/>
  <c r="J2178" i="4"/>
  <c r="K2178" i="4" s="1"/>
  <c r="J2179" i="4"/>
  <c r="K2179" i="4" s="1"/>
  <c r="J2147" i="4"/>
  <c r="K2147" i="4" s="1"/>
  <c r="J2162" i="4"/>
  <c r="K2162" i="4" s="1"/>
  <c r="J2167" i="4"/>
  <c r="K2167" i="4" s="1"/>
  <c r="J2173" i="4"/>
  <c r="K2173" i="4" s="1"/>
  <c r="J2177" i="4"/>
  <c r="K2177" i="4" s="1"/>
  <c r="J2166" i="4"/>
  <c r="K2166" i="4" s="1"/>
  <c r="J2161" i="4"/>
  <c r="K2161" i="4" s="1"/>
  <c r="J2185" i="4"/>
  <c r="K2185" i="4" s="1"/>
  <c r="J2749" i="4"/>
  <c r="K2749" i="4" s="1"/>
  <c r="J2750" i="4"/>
  <c r="K2750" i="4" s="1"/>
  <c r="J2751" i="4"/>
  <c r="K2751" i="4" s="1"/>
  <c r="J2746" i="4"/>
  <c r="K2746" i="4" s="1"/>
  <c r="J2747" i="4"/>
  <c r="K2747" i="4" s="1"/>
  <c r="J2748" i="4"/>
  <c r="K2748" i="4" s="1"/>
  <c r="J2770" i="4"/>
  <c r="K2770" i="4" s="1"/>
  <c r="J2743" i="4"/>
  <c r="K2743" i="4" s="1"/>
  <c r="J2744" i="4"/>
  <c r="K2744" i="4" s="1"/>
  <c r="J2745" i="4"/>
  <c r="K2745" i="4" s="1"/>
  <c r="J2767" i="4"/>
  <c r="K2767" i="4" s="1"/>
  <c r="J2768" i="4"/>
  <c r="K2768" i="4" s="1"/>
  <c r="J2769" i="4"/>
  <c r="K2769" i="4" s="1"/>
  <c r="J2740" i="4"/>
  <c r="K2740" i="4" s="1"/>
  <c r="J2741" i="4"/>
  <c r="K2741" i="4" s="1"/>
  <c r="J2742" i="4"/>
  <c r="K2742" i="4" s="1"/>
  <c r="J2764" i="4"/>
  <c r="K2764" i="4" s="1"/>
  <c r="J2765" i="4"/>
  <c r="K2765" i="4" s="1"/>
  <c r="J2766" i="4"/>
  <c r="K2766" i="4" s="1"/>
  <c r="J2737" i="4"/>
  <c r="K2737" i="4" s="1"/>
  <c r="J2738" i="4"/>
  <c r="K2738" i="4" s="1"/>
  <c r="J2739" i="4"/>
  <c r="K2739" i="4" s="1"/>
  <c r="J2761" i="4"/>
  <c r="K2761" i="4" s="1"/>
  <c r="J2762" i="4"/>
  <c r="K2762" i="4" s="1"/>
  <c r="J2763" i="4"/>
  <c r="K2763" i="4" s="1"/>
  <c r="J2734" i="4"/>
  <c r="K2734" i="4" s="1"/>
  <c r="J2735" i="4"/>
  <c r="K2735" i="4" s="1"/>
  <c r="J2736" i="4"/>
  <c r="K2736" i="4" s="1"/>
  <c r="J2758" i="4"/>
  <c r="K2758" i="4" s="1"/>
  <c r="J2759" i="4"/>
  <c r="K2759" i="4" s="1"/>
  <c r="J2760" i="4"/>
  <c r="K2760" i="4" s="1"/>
  <c r="J2732" i="4"/>
  <c r="K2732" i="4" s="1"/>
  <c r="J2733" i="4"/>
  <c r="K2733" i="4" s="1"/>
  <c r="J2755" i="4"/>
  <c r="K2755" i="4" s="1"/>
  <c r="J2756" i="4"/>
  <c r="K2756" i="4" s="1"/>
  <c r="J2757" i="4"/>
  <c r="K2757" i="4" s="1"/>
  <c r="J2752" i="4"/>
  <c r="K2752" i="4" s="1"/>
  <c r="J2753" i="4"/>
  <c r="K2753" i="4" s="1"/>
  <c r="J2754" i="4"/>
  <c r="K2754" i="4" s="1"/>
  <c r="L3980" i="4"/>
  <c r="M3980" i="4" s="1"/>
  <c r="L3981" i="4"/>
  <c r="M3981" i="4" s="1"/>
  <c r="L4000" i="4"/>
  <c r="M4000" i="4" s="1"/>
  <c r="L4001" i="4"/>
  <c r="M4001" i="4" s="1"/>
  <c r="L4002" i="4"/>
  <c r="M4002" i="4" s="1"/>
  <c r="L4003" i="4"/>
  <c r="M4003" i="4" s="1"/>
  <c r="L4004" i="4"/>
  <c r="M4004" i="4" s="1"/>
  <c r="L4005" i="4"/>
  <c r="M4005" i="4" s="1"/>
  <c r="L3999" i="4"/>
  <c r="M3999" i="4" s="1"/>
  <c r="L3998" i="4"/>
  <c r="M3998" i="4" s="1"/>
  <c r="L3996" i="4"/>
  <c r="M3996" i="4" s="1"/>
  <c r="L3997" i="4"/>
  <c r="M3997" i="4" s="1"/>
  <c r="L3994" i="4"/>
  <c r="M3994" i="4" s="1"/>
  <c r="L3995" i="4"/>
  <c r="M3995" i="4" s="1"/>
  <c r="L4018" i="4"/>
  <c r="M4018" i="4" s="1"/>
  <c r="L3988" i="4"/>
  <c r="M3988" i="4" s="1"/>
  <c r="L3989" i="4"/>
  <c r="M3989" i="4" s="1"/>
  <c r="L3990" i="4"/>
  <c r="M3990" i="4" s="1"/>
  <c r="L3991" i="4"/>
  <c r="M3991" i="4" s="1"/>
  <c r="L3992" i="4"/>
  <c r="M3992" i="4" s="1"/>
  <c r="L3993" i="4"/>
  <c r="M3993" i="4" s="1"/>
  <c r="L4012" i="4"/>
  <c r="M4012" i="4" s="1"/>
  <c r="L4013" i="4"/>
  <c r="M4013" i="4" s="1"/>
  <c r="L4014" i="4"/>
  <c r="M4014" i="4" s="1"/>
  <c r="L4015" i="4"/>
  <c r="M4015" i="4" s="1"/>
  <c r="L4016" i="4"/>
  <c r="M4016" i="4" s="1"/>
  <c r="L4017" i="4"/>
  <c r="M4017" i="4" s="1"/>
  <c r="L3987" i="4"/>
  <c r="M3987" i="4" s="1"/>
  <c r="L4011" i="4"/>
  <c r="M4011" i="4" s="1"/>
  <c r="L3986" i="4"/>
  <c r="M3986" i="4" s="1"/>
  <c r="L4010" i="4"/>
  <c r="M4010" i="4" s="1"/>
  <c r="L3984" i="4"/>
  <c r="M3984" i="4" s="1"/>
  <c r="L3985" i="4"/>
  <c r="M3985" i="4" s="1"/>
  <c r="L4008" i="4"/>
  <c r="M4008" i="4" s="1"/>
  <c r="L4009" i="4"/>
  <c r="M4009" i="4" s="1"/>
  <c r="L3982" i="4"/>
  <c r="M3982" i="4" s="1"/>
  <c r="L3983" i="4"/>
  <c r="M3983" i="4" s="1"/>
  <c r="L4006" i="4"/>
  <c r="M4006" i="4" s="1"/>
  <c r="L4007" i="4"/>
  <c r="M4007" i="4" s="1"/>
  <c r="L738" i="4"/>
  <c r="M738" i="4" s="1"/>
  <c r="L726" i="4"/>
  <c r="M726" i="4" s="1"/>
  <c r="L737" i="4"/>
  <c r="M737" i="4" s="1"/>
  <c r="L739" i="4"/>
  <c r="M739" i="4" s="1"/>
  <c r="L740" i="4"/>
  <c r="M740" i="4" s="1"/>
  <c r="L714" i="4"/>
  <c r="M714" i="4" s="1"/>
  <c r="L725" i="4"/>
  <c r="M725" i="4" s="1"/>
  <c r="L727" i="4"/>
  <c r="M727" i="4" s="1"/>
  <c r="L728" i="4"/>
  <c r="M728" i="4" s="1"/>
  <c r="L735" i="4"/>
  <c r="M735" i="4" s="1"/>
  <c r="L736" i="4"/>
  <c r="M736" i="4" s="1"/>
  <c r="L741" i="4"/>
  <c r="M741" i="4" s="1"/>
  <c r="L742" i="4"/>
  <c r="M742" i="4" s="1"/>
  <c r="L713" i="4"/>
  <c r="M713" i="4" s="1"/>
  <c r="L715" i="4"/>
  <c r="M715" i="4" s="1"/>
  <c r="L716" i="4"/>
  <c r="M716" i="4" s="1"/>
  <c r="L723" i="4"/>
  <c r="M723" i="4" s="1"/>
  <c r="L724" i="4"/>
  <c r="M724" i="4" s="1"/>
  <c r="L729" i="4"/>
  <c r="M729" i="4" s="1"/>
  <c r="L730" i="4"/>
  <c r="M730" i="4" s="1"/>
  <c r="L731" i="4"/>
  <c r="M731" i="4" s="1"/>
  <c r="L732" i="4"/>
  <c r="M732" i="4" s="1"/>
  <c r="L734" i="4"/>
  <c r="M734" i="4" s="1"/>
  <c r="L704" i="4"/>
  <c r="M704" i="4" s="1"/>
  <c r="L711" i="4"/>
  <c r="M711" i="4" s="1"/>
  <c r="L712" i="4"/>
  <c r="M712" i="4" s="1"/>
  <c r="L717" i="4"/>
  <c r="M717" i="4" s="1"/>
  <c r="L718" i="4"/>
  <c r="M718" i="4" s="1"/>
  <c r="L719" i="4"/>
  <c r="M719" i="4" s="1"/>
  <c r="L720" i="4"/>
  <c r="M720" i="4" s="1"/>
  <c r="L722" i="4"/>
  <c r="M722" i="4" s="1"/>
  <c r="L733" i="4"/>
  <c r="M733" i="4" s="1"/>
  <c r="L709" i="4"/>
  <c r="M709" i="4" s="1"/>
  <c r="L708" i="4"/>
  <c r="M708" i="4" s="1"/>
  <c r="L707" i="4"/>
  <c r="M707" i="4" s="1"/>
  <c r="L706" i="4"/>
  <c r="M706" i="4" s="1"/>
  <c r="L710" i="4"/>
  <c r="M710" i="4" s="1"/>
  <c r="L705" i="4"/>
  <c r="M705" i="4" s="1"/>
  <c r="L721" i="4"/>
  <c r="M721" i="4" s="1"/>
  <c r="Z3270" i="4"/>
  <c r="AA3270" i="4" s="1"/>
  <c r="Z3156" i="4"/>
  <c r="AA3156" i="4" s="1"/>
  <c r="Z3293" i="4"/>
  <c r="AA3293" i="4" s="1"/>
  <c r="Z3466" i="4"/>
  <c r="AA3466" i="4" s="1"/>
  <c r="Y1287" i="4"/>
  <c r="Z3671" i="4"/>
  <c r="AA3671" i="4" s="1"/>
  <c r="Z3099" i="4"/>
  <c r="AA3099" i="4" s="1"/>
  <c r="Z2839" i="4"/>
  <c r="AA2839" i="4" s="1"/>
  <c r="Z2857" i="4"/>
  <c r="AA2857" i="4" s="1"/>
  <c r="Z3199" i="4"/>
  <c r="AA3199" i="4" s="1"/>
  <c r="Z3065" i="4"/>
  <c r="AA3065" i="4" s="1"/>
  <c r="Z3336" i="4"/>
  <c r="AA3336" i="4" s="1"/>
  <c r="Z3738" i="4"/>
  <c r="AA3738" i="4" s="1"/>
  <c r="Z2922" i="4"/>
  <c r="AA2922" i="4" s="1"/>
  <c r="Z2963" i="4"/>
  <c r="AA2963" i="4" s="1"/>
  <c r="Y3016" i="4"/>
  <c r="Z3790" i="4"/>
  <c r="AA3790" i="4" s="1"/>
  <c r="Z3126" i="4"/>
  <c r="AA3126" i="4" s="1"/>
  <c r="Z3851" i="4"/>
  <c r="AA3851" i="4" s="1"/>
  <c r="Z3704" i="4"/>
  <c r="AA3704" i="4" s="1"/>
  <c r="Z3578" i="4"/>
  <c r="AA3578" i="4" s="1"/>
  <c r="Z3483" i="4"/>
  <c r="AA3483" i="4" s="1"/>
  <c r="Z3548" i="4"/>
  <c r="AA3548" i="4" s="1"/>
  <c r="Z3444" i="4"/>
  <c r="AA3444" i="4" s="1"/>
  <c r="Z2872" i="4"/>
  <c r="AA2872" i="4" s="1"/>
  <c r="Z2902" i="4"/>
  <c r="AA2902" i="4" s="1"/>
  <c r="Z2850" i="4"/>
  <c r="AA2850" i="4" s="1"/>
  <c r="Z3246" i="4"/>
  <c r="AA3246" i="4" s="1"/>
  <c r="Z3309" i="4"/>
  <c r="AA3309" i="4" s="1"/>
  <c r="Z2829" i="4"/>
  <c r="AA2829" i="4" s="1"/>
  <c r="Z3056" i="4"/>
  <c r="AA3056" i="4" s="1"/>
  <c r="Z2885" i="4"/>
  <c r="AA2885" i="4" s="1"/>
  <c r="Y298" i="4"/>
  <c r="Z3825" i="4"/>
  <c r="AA3825" i="4" s="1"/>
  <c r="Z4030" i="4"/>
  <c r="AA4030" i="4" s="1"/>
  <c r="Z3645" i="4"/>
  <c r="AA3645" i="4" s="1"/>
  <c r="Z3687" i="4"/>
  <c r="AA3687" i="4" s="1"/>
  <c r="Z3996" i="4"/>
  <c r="AA3996" i="4" s="1"/>
  <c r="Z3590" i="4"/>
  <c r="AA3590" i="4" s="1"/>
  <c r="Z3261" i="4"/>
  <c r="AA3261" i="4" s="1"/>
  <c r="Z3840" i="4"/>
  <c r="AA3840" i="4" s="1"/>
  <c r="Z3719" i="4"/>
  <c r="AA3719" i="4" s="1"/>
  <c r="Z3115" i="4"/>
  <c r="AA3115" i="4" s="1"/>
  <c r="Z3003" i="4"/>
  <c r="AA3003" i="4" s="1"/>
  <c r="Z2859" i="4"/>
  <c r="AA2859" i="4" s="1"/>
  <c r="Z3175" i="4"/>
  <c r="AA3175" i="4" s="1"/>
  <c r="Y3261" i="4"/>
  <c r="Z2832" i="4"/>
  <c r="AA2832" i="4" s="1"/>
  <c r="Z3318" i="4"/>
  <c r="AA3318" i="4" s="1"/>
  <c r="Y626" i="4"/>
  <c r="Y1265" i="4"/>
  <c r="AB1265" i="4" s="1"/>
  <c r="Z3874" i="4"/>
  <c r="AA3874" i="4" s="1"/>
  <c r="Z4008" i="4"/>
  <c r="AA4008" i="4" s="1"/>
  <c r="Z3200" i="4"/>
  <c r="AA3200" i="4" s="1"/>
  <c r="Z2912" i="4"/>
  <c r="AA2912" i="4" s="1"/>
  <c r="Z3791" i="4"/>
  <c r="AA3791" i="4" s="1"/>
  <c r="Z3716" i="4"/>
  <c r="AA3716" i="4" s="1"/>
  <c r="Z3522" i="4"/>
  <c r="AA3522" i="4" s="1"/>
  <c r="Z3295" i="4"/>
  <c r="AA3295" i="4" s="1"/>
  <c r="Z3206" i="4"/>
  <c r="AA3206" i="4" s="1"/>
  <c r="Z3013" i="4"/>
  <c r="AA3013" i="4" s="1"/>
  <c r="Z2941" i="4"/>
  <c r="AA2941" i="4" s="1"/>
  <c r="Z2869" i="4"/>
  <c r="AA2869" i="4" s="1"/>
  <c r="Z3493" i="4"/>
  <c r="AA3493" i="4" s="1"/>
  <c r="Z3484" i="4"/>
  <c r="AA3484" i="4" s="1"/>
  <c r="Y717" i="4"/>
  <c r="Y3645" i="4"/>
  <c r="Z3141" i="4"/>
  <c r="AA3141" i="4" s="1"/>
  <c r="Z3047" i="4"/>
  <c r="AA3047" i="4" s="1"/>
  <c r="Z3615" i="4"/>
  <c r="AA3615" i="4" s="1"/>
  <c r="Z3778" i="4"/>
  <c r="AA3778" i="4" s="1"/>
  <c r="Z2899" i="4"/>
  <c r="AA2899" i="4" s="1"/>
  <c r="Y947" i="4"/>
  <c r="Z3842" i="4"/>
  <c r="AA3842" i="4" s="1"/>
  <c r="Z4054" i="4"/>
  <c r="AA4054" i="4" s="1"/>
  <c r="Z3155" i="4"/>
  <c r="AA3155" i="4" s="1"/>
  <c r="Z3920" i="4"/>
  <c r="AA3920" i="4" s="1"/>
  <c r="Z3750" i="4"/>
  <c r="AA3750" i="4" s="1"/>
  <c r="Z3586" i="4"/>
  <c r="AA3586" i="4" s="1"/>
  <c r="Z3173" i="4"/>
  <c r="AA3173" i="4" s="1"/>
  <c r="Y67" i="4"/>
  <c r="Y77" i="4"/>
  <c r="Y509" i="4"/>
  <c r="Y1274" i="4"/>
  <c r="Y3478" i="4"/>
  <c r="Y3296" i="4"/>
  <c r="Y2925" i="4"/>
  <c r="Y3152" i="4"/>
  <c r="Y3008" i="4"/>
  <c r="Y729" i="4"/>
  <c r="Y355" i="4"/>
  <c r="Y1595" i="4"/>
  <c r="Y1570" i="4"/>
  <c r="Y2812" i="4"/>
  <c r="AC2812" i="4" s="1"/>
  <c r="Z3927" i="4"/>
  <c r="AA3927" i="4" s="1"/>
  <c r="Z3030" i="4"/>
  <c r="AA3030" i="4" s="1"/>
  <c r="Z3302" i="4"/>
  <c r="AA3302" i="4" s="1"/>
  <c r="Y526" i="4"/>
  <c r="Z2943" i="4"/>
  <c r="AA2943" i="4" s="1"/>
  <c r="Z3565" i="4"/>
  <c r="AA3565" i="4" s="1"/>
  <c r="Z3758" i="4"/>
  <c r="AA3758" i="4" s="1"/>
  <c r="Y245" i="4"/>
  <c r="Z3560" i="4"/>
  <c r="AA3560" i="4" s="1"/>
  <c r="Z3467" i="4"/>
  <c r="AA3467" i="4" s="1"/>
  <c r="Y167" i="4"/>
  <c r="Z3933" i="4"/>
  <c r="AA3933" i="4" s="1"/>
  <c r="Z3985" i="4"/>
  <c r="AA3985" i="4" s="1"/>
  <c r="Z3989" i="4"/>
  <c r="AA3989" i="4" s="1"/>
  <c r="Z3917" i="4"/>
  <c r="AA3917" i="4" s="1"/>
  <c r="Z3729" i="4"/>
  <c r="AA3729" i="4" s="1"/>
  <c r="Z3698" i="4"/>
  <c r="AA3698" i="4" s="1"/>
  <c r="Z3626" i="4"/>
  <c r="AA3626" i="4" s="1"/>
  <c r="Z3755" i="4"/>
  <c r="AA3755" i="4" s="1"/>
  <c r="Z3611" i="4"/>
  <c r="AA3611" i="4" s="1"/>
  <c r="Z3477" i="4"/>
  <c r="AA3477" i="4" s="1"/>
  <c r="Z3369" i="4"/>
  <c r="AA3369" i="4" s="1"/>
  <c r="Z3712" i="4"/>
  <c r="AA3712" i="4" s="1"/>
  <c r="Z3494" i="4"/>
  <c r="AA3494" i="4" s="1"/>
  <c r="Z3386" i="4"/>
  <c r="AA3386" i="4" s="1"/>
  <c r="Z3201" i="4"/>
  <c r="AA3201" i="4" s="1"/>
  <c r="Z3145" i="4"/>
  <c r="AA3145" i="4" s="1"/>
  <c r="Z3117" i="4"/>
  <c r="AA3117" i="4" s="1"/>
  <c r="Z2937" i="4"/>
  <c r="AA2937" i="4" s="1"/>
  <c r="Z3197" i="4"/>
  <c r="AA3197" i="4" s="1"/>
  <c r="Z3087" i="4"/>
  <c r="AA3087" i="4" s="1"/>
  <c r="Z3376" i="4"/>
  <c r="AA3376" i="4" s="1"/>
  <c r="Z3154" i="4"/>
  <c r="AA3154" i="4" s="1"/>
  <c r="Z2866" i="4"/>
  <c r="AA2866" i="4" s="1"/>
  <c r="Z3260" i="4"/>
  <c r="AA3260" i="4" s="1"/>
  <c r="Z2972" i="4"/>
  <c r="AA2972" i="4" s="1"/>
  <c r="Z3266" i="4"/>
  <c r="AA3266" i="4" s="1"/>
  <c r="Z3194" i="4"/>
  <c r="AA3194" i="4" s="1"/>
  <c r="Z3122" i="4"/>
  <c r="AA3122" i="4" s="1"/>
  <c r="Z3050" i="4"/>
  <c r="AA3050" i="4" s="1"/>
  <c r="Z2978" i="4"/>
  <c r="AA2978" i="4" s="1"/>
  <c r="Z2906" i="4"/>
  <c r="AA2906" i="4" s="1"/>
  <c r="Z2834" i="4"/>
  <c r="AA2834" i="4" s="1"/>
  <c r="Z2995" i="4"/>
  <c r="AA2995" i="4" s="1"/>
  <c r="Z2923" i="4"/>
  <c r="AA2923" i="4" s="1"/>
  <c r="Z2851" i="4"/>
  <c r="AA2851" i="4" s="1"/>
  <c r="Y433" i="4"/>
  <c r="Y318" i="4"/>
  <c r="AB318" i="4" s="1"/>
  <c r="Z4017" i="4"/>
  <c r="AA4017" i="4" s="1"/>
  <c r="Z3348" i="4"/>
  <c r="AA3348" i="4" s="1"/>
  <c r="Y340" i="4"/>
  <c r="Y976" i="4"/>
  <c r="Y3266" i="4"/>
  <c r="Y480" i="4"/>
  <c r="Y771" i="4"/>
  <c r="Y1048" i="4"/>
  <c r="Y3484" i="4"/>
  <c r="Y3376" i="4"/>
  <c r="Z3063" i="4"/>
  <c r="AA3063" i="4" s="1"/>
  <c r="Y201" i="4"/>
  <c r="Y756" i="4"/>
  <c r="Y1141" i="4"/>
  <c r="Y219" i="4"/>
  <c r="Z3888" i="4"/>
  <c r="AA3888" i="4" s="1"/>
  <c r="Z2823" i="4"/>
  <c r="AA2823" i="4" s="1"/>
  <c r="Z3203" i="4"/>
  <c r="AA3203" i="4" s="1"/>
  <c r="Z3002" i="4"/>
  <c r="AA3002" i="4" s="1"/>
  <c r="Y1133" i="4"/>
  <c r="Y2957" i="4"/>
  <c r="Z3768" i="4"/>
  <c r="AA3768" i="4" s="1"/>
  <c r="Y522" i="4"/>
  <c r="Y758" i="4"/>
  <c r="Z238" i="4"/>
  <c r="AA238" i="4" s="1"/>
  <c r="Z74" i="4"/>
  <c r="AA74" i="4" s="1"/>
  <c r="Y43" i="4"/>
  <c r="Z57" i="4"/>
  <c r="AA57" i="4" s="1"/>
  <c r="Z300" i="4"/>
  <c r="AA300" i="4" s="1"/>
  <c r="Z543" i="4"/>
  <c r="AA543" i="4" s="1"/>
  <c r="Y3209" i="4"/>
  <c r="Y3105" i="4"/>
  <c r="Y2636" i="4"/>
  <c r="AC2636" i="4" s="1"/>
  <c r="Y2857" i="4"/>
  <c r="Y1513" i="4"/>
  <c r="Y1504" i="4"/>
  <c r="Y639" i="4"/>
  <c r="Y2974" i="4"/>
  <c r="Y3218" i="4"/>
  <c r="Y428" i="4"/>
  <c r="Z2997" i="4"/>
  <c r="AA2997" i="4" s="1"/>
  <c r="Z3296" i="4"/>
  <c r="AA3296" i="4" s="1"/>
  <c r="Z3152" i="4"/>
  <c r="AA3152" i="4" s="1"/>
  <c r="Z3080" i="4"/>
  <c r="AA3080" i="4" s="1"/>
  <c r="Y3578" i="4"/>
  <c r="Y3396" i="4"/>
  <c r="Y3363" i="4"/>
  <c r="Y3178" i="4"/>
  <c r="Y949" i="4"/>
  <c r="Y287" i="4"/>
  <c r="Y746" i="4"/>
  <c r="Y3400" i="4"/>
  <c r="Y3577" i="4"/>
  <c r="Y3377" i="4"/>
  <c r="Y2929" i="4"/>
  <c r="Y1948" i="4"/>
  <c r="Y1719" i="4"/>
  <c r="Y426" i="4"/>
  <c r="Y431" i="4"/>
  <c r="Y272" i="4"/>
  <c r="Y971" i="4"/>
  <c r="Y65" i="4"/>
  <c r="Y781" i="4"/>
  <c r="Y333" i="4"/>
  <c r="Y1592" i="4"/>
  <c r="Y178" i="4"/>
  <c r="Y3431" i="4"/>
  <c r="Y704" i="4"/>
  <c r="Y957" i="4"/>
  <c r="Y447" i="4"/>
  <c r="Y3281" i="4"/>
  <c r="Z3960" i="4"/>
  <c r="AA3960" i="4" s="1"/>
  <c r="Y3068" i="4"/>
  <c r="Y3231" i="4"/>
  <c r="Z3958" i="4"/>
  <c r="AA3958" i="4" s="1"/>
  <c r="Z3879" i="4"/>
  <c r="AA3879" i="4" s="1"/>
  <c r="Z3190" i="4"/>
  <c r="AA3190" i="4" s="1"/>
  <c r="Y547" i="4"/>
  <c r="Y1083" i="4"/>
  <c r="Y441" i="4"/>
  <c r="Y692" i="4"/>
  <c r="Y724" i="4"/>
  <c r="Z3271" i="4"/>
  <c r="AA3271" i="4" s="1"/>
  <c r="Y486" i="4"/>
  <c r="Y3359" i="4"/>
  <c r="Y747" i="4"/>
  <c r="Y3662" i="4"/>
  <c r="Y3411" i="4"/>
  <c r="Y1199" i="4"/>
  <c r="Y488" i="4"/>
  <c r="Y1477" i="4"/>
  <c r="Y924" i="4"/>
  <c r="Y888" i="4"/>
  <c r="Y479" i="4"/>
  <c r="Y280" i="4"/>
  <c r="Y1091" i="4"/>
  <c r="Y162" i="4"/>
  <c r="Y166" i="4"/>
  <c r="Y676" i="4"/>
  <c r="Y325" i="4"/>
  <c r="Y454" i="4"/>
  <c r="Y150" i="4"/>
  <c r="Y1379" i="4"/>
  <c r="Y281" i="4"/>
  <c r="Y648" i="4"/>
  <c r="Y235" i="4"/>
  <c r="Y204" i="4"/>
  <c r="Y214" i="4"/>
  <c r="Y1271" i="4"/>
  <c r="Z3763" i="4"/>
  <c r="AA3763" i="4" s="1"/>
  <c r="Z3816" i="4"/>
  <c r="AA3816" i="4" s="1"/>
  <c r="Z3994" i="4"/>
  <c r="AA3994" i="4" s="1"/>
  <c r="Z3974" i="4"/>
  <c r="AA3974" i="4" s="1"/>
  <c r="Z3814" i="4"/>
  <c r="AA3814" i="4" s="1"/>
  <c r="Z3925" i="4"/>
  <c r="AA3925" i="4" s="1"/>
  <c r="Z3315" i="4"/>
  <c r="AA3315" i="4" s="1"/>
  <c r="Z3618" i="4"/>
  <c r="AA3618" i="4" s="1"/>
  <c r="Z3244" i="4"/>
  <c r="AA3244" i="4" s="1"/>
  <c r="Z3475" i="4"/>
  <c r="AA3475" i="4" s="1"/>
  <c r="Z3337" i="4"/>
  <c r="AA3337" i="4" s="1"/>
  <c r="Z3301" i="4"/>
  <c r="AA3301" i="4" s="1"/>
  <c r="Y412" i="4"/>
  <c r="Y3156" i="4"/>
  <c r="Z3841" i="4"/>
  <c r="AA3841" i="4" s="1"/>
  <c r="Z3595" i="4"/>
  <c r="AA3595" i="4" s="1"/>
  <c r="Z3607" i="4"/>
  <c r="AA3607" i="4" s="1"/>
  <c r="Z3582" i="4"/>
  <c r="AA3582" i="4" s="1"/>
  <c r="Z3380" i="4"/>
  <c r="AA3380" i="4" s="1"/>
  <c r="Z3219" i="4"/>
  <c r="AA3219" i="4" s="1"/>
  <c r="Z3298" i="4"/>
  <c r="AA3298" i="4" s="1"/>
  <c r="Z3641" i="4"/>
  <c r="AA3641" i="4" s="1"/>
  <c r="Z2913" i="4"/>
  <c r="AA2913" i="4" s="1"/>
  <c r="Z3157" i="4"/>
  <c r="AA3157" i="4" s="1"/>
  <c r="Z2860" i="4"/>
  <c r="AA2860" i="4" s="1"/>
  <c r="Z2952" i="4"/>
  <c r="AA2952" i="4" s="1"/>
  <c r="Z2880" i="4"/>
  <c r="AA2880" i="4" s="1"/>
  <c r="Y893" i="4"/>
  <c r="Y1282" i="4"/>
  <c r="Y1250" i="4"/>
  <c r="Y1517" i="4"/>
  <c r="Y592" i="4"/>
  <c r="Y3601" i="4"/>
  <c r="Z3653" i="4"/>
  <c r="AA3653" i="4" s="1"/>
  <c r="Z4006" i="4"/>
  <c r="AA4006" i="4" s="1"/>
  <c r="Z3928" i="4"/>
  <c r="AA3928" i="4" s="1"/>
  <c r="Z3982" i="4"/>
  <c r="AA3982" i="4" s="1"/>
  <c r="Z3718" i="4"/>
  <c r="AA3718" i="4" s="1"/>
  <c r="Z3583" i="4"/>
  <c r="AA3583" i="4" s="1"/>
  <c r="Z4057" i="4"/>
  <c r="AA4057" i="4" s="1"/>
  <c r="Z3831" i="4"/>
  <c r="AA3831" i="4" s="1"/>
  <c r="Z3723" i="4"/>
  <c r="AA3723" i="4" s="1"/>
  <c r="Z3924" i="4"/>
  <c r="AA3924" i="4" s="1"/>
  <c r="Z3847" i="4"/>
  <c r="AA3847" i="4" s="1"/>
  <c r="Z3631" i="4"/>
  <c r="AA3631" i="4" s="1"/>
  <c r="Z3775" i="4"/>
  <c r="AA3775" i="4" s="1"/>
  <c r="Z3667" i="4"/>
  <c r="AA3667" i="4" s="1"/>
  <c r="Z3811" i="4"/>
  <c r="AA3811" i="4" s="1"/>
  <c r="Z3614" i="4"/>
  <c r="AA3614" i="4" s="1"/>
  <c r="Z3524" i="4"/>
  <c r="AA3524" i="4" s="1"/>
  <c r="Z3648" i="4"/>
  <c r="AA3648" i="4" s="1"/>
  <c r="Z3628" i="4"/>
  <c r="AA3628" i="4" s="1"/>
  <c r="Z3566" i="4"/>
  <c r="AA3566" i="4" s="1"/>
  <c r="Z3457" i="4"/>
  <c r="AA3457" i="4" s="1"/>
  <c r="Z3349" i="4"/>
  <c r="AA3349" i="4" s="1"/>
  <c r="Z3207" i="4"/>
  <c r="AA3207" i="4" s="1"/>
  <c r="Z3179" i="4"/>
  <c r="AA3179" i="4" s="1"/>
  <c r="Z3069" i="4"/>
  <c r="AA3069" i="4" s="1"/>
  <c r="Z2813" i="4"/>
  <c r="AA2813" i="4" s="1"/>
  <c r="Z3413" i="4"/>
  <c r="AA3413" i="4" s="1"/>
  <c r="Z3341" i="4"/>
  <c r="AA3341" i="4" s="1"/>
  <c r="Z3232" i="4"/>
  <c r="AA3232" i="4" s="1"/>
  <c r="Z2830" i="4"/>
  <c r="AA2830" i="4" s="1"/>
  <c r="Z3257" i="4"/>
  <c r="AA3257" i="4" s="1"/>
  <c r="Z3149" i="4"/>
  <c r="AA3149" i="4" s="1"/>
  <c r="Z2921" i="4"/>
  <c r="AA2921" i="4" s="1"/>
  <c r="Z3142" i="4"/>
  <c r="AA3142" i="4" s="1"/>
  <c r="Z3070" i="4"/>
  <c r="AA3070" i="4" s="1"/>
  <c r="Z2998" i="4"/>
  <c r="AA2998" i="4" s="1"/>
  <c r="Z2854" i="4"/>
  <c r="AA2854" i="4" s="1"/>
  <c r="Z3027" i="4"/>
  <c r="AA3027" i="4" s="1"/>
  <c r="Z3127" i="4"/>
  <c r="AA3127" i="4" s="1"/>
  <c r="Z3055" i="4"/>
  <c r="AA3055" i="4" s="1"/>
  <c r="Z2983" i="4"/>
  <c r="AA2983" i="4" s="1"/>
  <c r="Z2911" i="4"/>
  <c r="AA2911" i="4" s="1"/>
  <c r="Z2976" i="4"/>
  <c r="AA2976" i="4" s="1"/>
  <c r="Z2904" i="4"/>
  <c r="AA2904" i="4" s="1"/>
  <c r="Y659" i="4"/>
  <c r="Y1111" i="4"/>
  <c r="Y3657" i="4"/>
  <c r="Y706" i="4"/>
  <c r="Y353" i="4"/>
  <c r="Y854" i="4"/>
  <c r="Y1073" i="4"/>
  <c r="Y1076" i="4"/>
  <c r="Y399" i="4"/>
  <c r="Y3160" i="4"/>
  <c r="Y1057" i="4"/>
  <c r="Y3369" i="4"/>
  <c r="Y3477" i="4"/>
  <c r="Y3146" i="4"/>
  <c r="Z4053" i="4"/>
  <c r="AA4053" i="4" s="1"/>
  <c r="Z3338" i="4"/>
  <c r="AA3338" i="4" s="1"/>
  <c r="Z3897" i="4"/>
  <c r="AA3897" i="4" s="1"/>
  <c r="Z3915" i="4"/>
  <c r="AA3915" i="4" s="1"/>
  <c r="Z3784" i="4"/>
  <c r="AA3784" i="4" s="1"/>
  <c r="Z3819" i="4"/>
  <c r="AA3819" i="4" s="1"/>
  <c r="Z3711" i="4"/>
  <c r="AA3711" i="4" s="1"/>
  <c r="Z3983" i="4"/>
  <c r="AA3983" i="4" s="1"/>
  <c r="Z3911" i="4"/>
  <c r="AA3911" i="4" s="1"/>
  <c r="Z3720" i="4"/>
  <c r="AA3720" i="4" s="1"/>
  <c r="Z3764" i="4"/>
  <c r="AA3764" i="4" s="1"/>
  <c r="Z3469" i="4"/>
  <c r="AA3469" i="4" s="1"/>
  <c r="Z3706" i="4"/>
  <c r="AA3706" i="4" s="1"/>
  <c r="Z3572" i="4"/>
  <c r="AA3572" i="4" s="1"/>
  <c r="Z3476" i="4"/>
  <c r="AA3476" i="4" s="1"/>
  <c r="Z3368" i="4"/>
  <c r="AA3368" i="4" s="1"/>
  <c r="Z3491" i="4"/>
  <c r="AA3491" i="4" s="1"/>
  <c r="Z3287" i="4"/>
  <c r="AA3287" i="4" s="1"/>
  <c r="Z3195" i="4"/>
  <c r="AA3195" i="4" s="1"/>
  <c r="Z3029" i="4"/>
  <c r="AA3029" i="4" s="1"/>
  <c r="Z2945" i="4"/>
  <c r="AA2945" i="4" s="1"/>
  <c r="Z2889" i="4"/>
  <c r="AA2889" i="4" s="1"/>
  <c r="Z3254" i="4"/>
  <c r="AA3254" i="4" s="1"/>
  <c r="Z3182" i="4"/>
  <c r="AA3182" i="4" s="1"/>
  <c r="Z3038" i="4"/>
  <c r="AA3038" i="4" s="1"/>
  <c r="Z2966" i="4"/>
  <c r="AA2966" i="4" s="1"/>
  <c r="Z2894" i="4"/>
  <c r="AA2894" i="4" s="1"/>
  <c r="Z2822" i="4"/>
  <c r="AA2822" i="4" s="1"/>
  <c r="Z3116" i="4"/>
  <c r="AA3116" i="4" s="1"/>
  <c r="Z3044" i="4"/>
  <c r="AA3044" i="4" s="1"/>
  <c r="Y244" i="4"/>
  <c r="Y277" i="4"/>
  <c r="Y780" i="4"/>
  <c r="Y96" i="4"/>
  <c r="Y100" i="4"/>
  <c r="Y923" i="4"/>
  <c r="Y438" i="4"/>
  <c r="Y702" i="4"/>
  <c r="Y3494" i="4"/>
  <c r="Y3630" i="4"/>
  <c r="Y705" i="4"/>
  <c r="Y945" i="4"/>
  <c r="Y1012" i="4"/>
  <c r="Y1152" i="4"/>
  <c r="Y1163" i="4"/>
  <c r="Y86" i="4"/>
  <c r="Y90" i="4"/>
  <c r="Y94" i="4"/>
  <c r="Y816" i="4"/>
  <c r="Y790" i="4"/>
  <c r="Y1044" i="4"/>
  <c r="Y1286" i="4"/>
  <c r="Y1494" i="4"/>
  <c r="Y1503" i="4"/>
  <c r="Y568" i="4"/>
  <c r="Y815" i="4"/>
  <c r="Y637" i="4"/>
  <c r="Y2518" i="4"/>
  <c r="AC2518" i="4" s="1"/>
  <c r="Y193" i="4"/>
  <c r="Y160" i="4"/>
  <c r="Y389" i="4"/>
  <c r="Y625" i="4"/>
  <c r="Y857" i="4"/>
  <c r="Y1318" i="4"/>
  <c r="Y1293" i="4"/>
  <c r="Y406" i="4"/>
  <c r="Y422" i="4"/>
  <c r="Y457" i="4"/>
  <c r="Y435" i="4"/>
  <c r="Y439" i="4"/>
  <c r="Y448" i="4"/>
  <c r="Y3482" i="4"/>
  <c r="Y2885" i="4"/>
  <c r="Y257" i="4"/>
  <c r="Y1116" i="4"/>
  <c r="Y1107" i="4"/>
  <c r="Y913" i="4"/>
  <c r="Y74" i="4"/>
  <c r="Y261" i="4"/>
  <c r="Y733" i="4"/>
  <c r="Y1715" i="4"/>
  <c r="Y1121" i="4"/>
  <c r="Y845" i="4"/>
  <c r="Y1055" i="4"/>
  <c r="Y683" i="4"/>
  <c r="Y3386" i="4"/>
  <c r="Y496" i="4"/>
  <c r="Y70" i="4"/>
  <c r="Y308" i="4"/>
  <c r="Y584" i="4"/>
  <c r="Y551" i="4"/>
  <c r="Y889" i="4"/>
  <c r="Y3531" i="4"/>
  <c r="Y3520" i="4"/>
  <c r="Y737" i="4"/>
  <c r="Y56" i="4"/>
  <c r="Y2414" i="4"/>
  <c r="Y2832" i="4"/>
  <c r="Z3660" i="4"/>
  <c r="AA3660" i="4" s="1"/>
  <c r="Y709" i="4"/>
  <c r="Y283" i="4"/>
  <c r="Y262" i="4"/>
  <c r="Y735" i="4"/>
  <c r="Y752" i="4"/>
  <c r="Y1463" i="4"/>
  <c r="Y1467" i="4"/>
  <c r="Y1687" i="4"/>
  <c r="Y1925" i="4"/>
  <c r="Y1156" i="4"/>
  <c r="Y1162" i="4"/>
  <c r="Y85" i="4"/>
  <c r="Y83" i="4"/>
  <c r="Y1492" i="4"/>
  <c r="Y629" i="4"/>
  <c r="Y1108" i="4"/>
  <c r="Y1405" i="4"/>
  <c r="Y898" i="4"/>
  <c r="Y873" i="4"/>
  <c r="Y900" i="4"/>
  <c r="Z3916" i="4"/>
  <c r="AA3916" i="4" s="1"/>
  <c r="Z3968" i="4"/>
  <c r="AA3968" i="4" s="1"/>
  <c r="Z3823" i="4"/>
  <c r="AA3823" i="4" s="1"/>
  <c r="Z3715" i="4"/>
  <c r="AA3715" i="4" s="1"/>
  <c r="Z3919" i="4"/>
  <c r="AA3919" i="4" s="1"/>
  <c r="Z3854" i="4"/>
  <c r="AA3854" i="4" s="1"/>
  <c r="Z2944" i="4"/>
  <c r="AA2944" i="4" s="1"/>
  <c r="Z3138" i="4"/>
  <c r="AA3138" i="4" s="1"/>
  <c r="Z3370" i="4"/>
  <c r="AA3370" i="4" s="1"/>
  <c r="Z2961" i="4"/>
  <c r="AA2961" i="4" s="1"/>
  <c r="Z2982" i="4"/>
  <c r="AA2982" i="4" s="1"/>
  <c r="Y640" i="4"/>
  <c r="AB640" i="4" s="1"/>
  <c r="Y250" i="4"/>
  <c r="Y492" i="4"/>
  <c r="Y312" i="4"/>
  <c r="Y749" i="4"/>
  <c r="Y1001" i="4"/>
  <c r="Y1004" i="4"/>
  <c r="Y1451" i="4"/>
  <c r="Y1455" i="4"/>
  <c r="Y1140" i="4"/>
  <c r="Y807" i="4"/>
  <c r="Y1016" i="4"/>
  <c r="Y1252" i="4"/>
  <c r="Y106" i="4"/>
  <c r="Y1036" i="4"/>
  <c r="Y391" i="4"/>
  <c r="Y655" i="4"/>
  <c r="Y170" i="4"/>
  <c r="Y174" i="4"/>
  <c r="Y1277" i="4"/>
  <c r="Y839" i="4"/>
  <c r="Y1132" i="4"/>
  <c r="Y1119" i="4"/>
  <c r="Y140" i="4"/>
  <c r="Y119" i="4"/>
  <c r="Y366" i="4"/>
  <c r="Y852" i="4"/>
  <c r="Y596" i="4"/>
  <c r="Y635" i="4"/>
  <c r="Y862" i="4"/>
  <c r="Y917" i="4"/>
  <c r="Y925" i="4"/>
  <c r="Y1143" i="4"/>
  <c r="Y670" i="4"/>
  <c r="Y966" i="4"/>
  <c r="Z3745" i="4"/>
  <c r="AA3745" i="4" s="1"/>
  <c r="Z3689" i="4"/>
  <c r="AA3689" i="4" s="1"/>
  <c r="Z3234" i="4"/>
  <c r="AA3234" i="4" s="1"/>
  <c r="Y769" i="4"/>
  <c r="Z3908" i="4"/>
  <c r="AA3908" i="4" s="1"/>
  <c r="Y1033" i="4"/>
  <c r="Y1113" i="4"/>
  <c r="Y1600" i="4"/>
  <c r="Y1569" i="4"/>
  <c r="Y844" i="4"/>
  <c r="Y1114" i="4"/>
  <c r="Y231" i="4"/>
  <c r="Y132" i="4"/>
  <c r="Y142" i="4"/>
  <c r="Y137" i="4"/>
  <c r="Y1820" i="4"/>
  <c r="Y403" i="4"/>
  <c r="Y911" i="4"/>
  <c r="Y919" i="4"/>
  <c r="Y222" i="4"/>
  <c r="Y232" i="4"/>
  <c r="Y1168" i="4"/>
  <c r="Y970" i="4"/>
  <c r="Y535" i="4"/>
  <c r="Y630" i="4"/>
  <c r="Y185" i="4"/>
  <c r="Y624" i="4"/>
  <c r="Y1071" i="4"/>
  <c r="Y452" i="4"/>
  <c r="Y690" i="4"/>
  <c r="Y693" i="4"/>
  <c r="Y853" i="4"/>
  <c r="Y895" i="4"/>
  <c r="Y151" i="4"/>
  <c r="Y129" i="4"/>
  <c r="Y402" i="4"/>
  <c r="Y427" i="4"/>
  <c r="Y410" i="4"/>
  <c r="Y632" i="4"/>
  <c r="Y651" i="4"/>
  <c r="Y450" i="4"/>
  <c r="Y1145" i="4"/>
  <c r="Y760" i="4"/>
  <c r="Y1211" i="4"/>
  <c r="Y745" i="4"/>
  <c r="Y360" i="4"/>
  <c r="Y931" i="4"/>
  <c r="Y1122" i="4"/>
  <c r="Y691" i="4"/>
  <c r="Y583" i="4"/>
  <c r="Y493" i="4"/>
  <c r="Y497" i="4"/>
  <c r="Y54" i="4"/>
  <c r="Y64" i="4"/>
  <c r="Y1002" i="4"/>
  <c r="Y999" i="4"/>
  <c r="Y1684" i="4"/>
  <c r="Y1915" i="4"/>
  <c r="Z3963" i="4"/>
  <c r="AA3963" i="4" s="1"/>
  <c r="Z3601" i="4"/>
  <c r="AA3601" i="4" s="1"/>
  <c r="Z3733" i="4"/>
  <c r="AA3733" i="4" s="1"/>
  <c r="Z3262" i="4"/>
  <c r="AA3262" i="4" s="1"/>
  <c r="Z4003" i="4"/>
  <c r="AA4003" i="4" s="1"/>
  <c r="Z3931" i="4"/>
  <c r="AA3931" i="4" s="1"/>
  <c r="Z3643" i="4"/>
  <c r="AA3643" i="4" s="1"/>
  <c r="Z3375" i="4"/>
  <c r="AA3375" i="4" s="1"/>
  <c r="Z3443" i="4"/>
  <c r="AA3443" i="4" s="1"/>
  <c r="Y569" i="4"/>
  <c r="Y327" i="4"/>
  <c r="AB327" i="4" s="1"/>
  <c r="Y504" i="4"/>
  <c r="Y296" i="4"/>
  <c r="Y515" i="4"/>
  <c r="Z3981" i="4"/>
  <c r="AA3981" i="4" s="1"/>
  <c r="Z3637" i="4"/>
  <c r="AA3637" i="4" s="1"/>
  <c r="Z3951" i="4"/>
  <c r="AA3951" i="4" s="1"/>
  <c r="Z3646" i="4"/>
  <c r="AA3646" i="4" s="1"/>
  <c r="Z3632" i="4"/>
  <c r="AA3632" i="4" s="1"/>
  <c r="Z3776" i="4"/>
  <c r="AA3776" i="4" s="1"/>
  <c r="Z3456" i="4"/>
  <c r="AA3456" i="4" s="1"/>
  <c r="Z3995" i="4"/>
  <c r="AA3995" i="4" s="1"/>
  <c r="Z3923" i="4"/>
  <c r="AA3923" i="4" s="1"/>
  <c r="Z3279" i="4"/>
  <c r="AA3279" i="4" s="1"/>
  <c r="Z3105" i="4"/>
  <c r="AA3105" i="4" s="1"/>
  <c r="Z3272" i="4"/>
  <c r="AA3272" i="4" s="1"/>
  <c r="Z3128" i="4"/>
  <c r="AA3128" i="4" s="1"/>
  <c r="Z2984" i="4"/>
  <c r="AA2984" i="4" s="1"/>
  <c r="Z2840" i="4"/>
  <c r="AA2840" i="4" s="1"/>
  <c r="Y52" i="4"/>
  <c r="Y46" i="4"/>
  <c r="Y1447" i="4"/>
  <c r="Y867" i="4"/>
  <c r="Y432" i="4"/>
  <c r="Y464" i="4"/>
  <c r="Y1196" i="4"/>
  <c r="Y295" i="4"/>
  <c r="Y520" i="4"/>
  <c r="Y1164" i="4"/>
  <c r="Y103" i="4"/>
  <c r="Y351" i="4"/>
  <c r="Y209" i="4"/>
  <c r="Y124" i="4"/>
  <c r="Y134" i="4"/>
  <c r="Y1089" i="4"/>
  <c r="Y196" i="4"/>
  <c r="Y165" i="4"/>
  <c r="Y677" i="4"/>
  <c r="Y236" i="4"/>
  <c r="Y511" i="4"/>
  <c r="Y674" i="4"/>
  <c r="Y309" i="4"/>
  <c r="Y1130" i="4"/>
  <c r="Y259" i="4"/>
  <c r="Y116" i="4"/>
  <c r="Y1260" i="4"/>
  <c r="Y1730" i="4"/>
  <c r="Y785" i="4"/>
  <c r="Y152" i="4"/>
  <c r="Y407" i="4"/>
  <c r="Y57" i="4"/>
  <c r="Y481" i="4"/>
  <c r="Y475" i="4"/>
  <c r="Y967" i="4"/>
  <c r="Y2393" i="4"/>
  <c r="Y3475" i="4"/>
  <c r="Y268" i="4"/>
  <c r="Y675" i="4"/>
  <c r="Y1176" i="4"/>
  <c r="Y721" i="4"/>
  <c r="Y44" i="4"/>
  <c r="Y513" i="4"/>
  <c r="Y770" i="4"/>
  <c r="Y388" i="4"/>
  <c r="Y405" i="4"/>
  <c r="Y212" i="4"/>
  <c r="Y698" i="4"/>
  <c r="Y3024" i="4"/>
  <c r="Y2845" i="4"/>
  <c r="AC2845" i="4" s="1"/>
  <c r="Y3029" i="4"/>
  <c r="Y2847" i="4"/>
  <c r="AC2847" i="4" s="1"/>
  <c r="Y870" i="4"/>
  <c r="Y183" i="4"/>
  <c r="Y875" i="4"/>
  <c r="Y446" i="4"/>
  <c r="Y903" i="4"/>
  <c r="Y940" i="4"/>
  <c r="Y897" i="4"/>
  <c r="Y425" i="4"/>
  <c r="Y467" i="4"/>
  <c r="Y864" i="4"/>
  <c r="Y538" i="4"/>
  <c r="Y453" i="4"/>
  <c r="AB453" i="4" s="1"/>
  <c r="Y484" i="4"/>
  <c r="Y310" i="4"/>
  <c r="Y586" i="4"/>
  <c r="Y563" i="4"/>
  <c r="Y1023" i="4"/>
  <c r="Y803" i="4"/>
  <c r="Y1018" i="4"/>
  <c r="Y376" i="4"/>
  <c r="Y1126" i="4"/>
  <c r="Y187" i="4"/>
  <c r="Y879" i="4"/>
  <c r="Y1127" i="4"/>
  <c r="Y1095" i="4"/>
  <c r="Y619" i="4"/>
  <c r="Y851" i="4"/>
  <c r="Y1538" i="4"/>
  <c r="Y609" i="4"/>
  <c r="Y613" i="4"/>
  <c r="Y617" i="4"/>
  <c r="Y936" i="4"/>
  <c r="Y894" i="4"/>
  <c r="Y934" i="4"/>
  <c r="Y932" i="4"/>
  <c r="Y689" i="4"/>
  <c r="Y725" i="4"/>
  <c r="Y1214" i="4"/>
  <c r="Y892" i="4"/>
  <c r="AB892" i="4" s="1"/>
  <c r="Y1191" i="4"/>
  <c r="Y726" i="4"/>
  <c r="Y49" i="4"/>
  <c r="Y101" i="4"/>
  <c r="Y1585" i="4"/>
  <c r="Y1576" i="4"/>
  <c r="Y597" i="4"/>
  <c r="Y601" i="4"/>
  <c r="Y668" i="4"/>
  <c r="Y1215" i="4"/>
  <c r="Y478" i="4"/>
  <c r="Y1935" i="4"/>
  <c r="Y1006" i="4"/>
  <c r="Y782" i="4"/>
  <c r="Y1284" i="4"/>
  <c r="Y377" i="4"/>
  <c r="Y188" i="4"/>
  <c r="Y1369" i="4"/>
  <c r="Y600" i="4"/>
  <c r="Y1181" i="4"/>
  <c r="Y654" i="4"/>
  <c r="Y1124" i="4"/>
  <c r="Y710" i="4"/>
  <c r="Y716" i="4"/>
  <c r="Y288" i="4"/>
  <c r="Y1470" i="4"/>
  <c r="Y1468" i="4"/>
  <c r="Y2147" i="4"/>
  <c r="Y991" i="4"/>
  <c r="Y980" i="4"/>
  <c r="Y342" i="4"/>
  <c r="Y345" i="4"/>
  <c r="Y560" i="4"/>
  <c r="Y564" i="4"/>
  <c r="Y1042" i="4"/>
  <c r="Y1019" i="4"/>
  <c r="Y1520" i="4"/>
  <c r="Y794" i="4"/>
  <c r="Y371" i="4"/>
  <c r="Y1579" i="4"/>
  <c r="Y2038" i="4"/>
  <c r="Y182" i="4"/>
  <c r="Y190" i="4"/>
  <c r="Y159" i="4"/>
  <c r="Y850" i="4"/>
  <c r="Y865" i="4"/>
  <c r="Y1131" i="4"/>
  <c r="Y364" i="4"/>
  <c r="Y126" i="4"/>
  <c r="Y168" i="4"/>
  <c r="Y404" i="4"/>
  <c r="Y394" i="4"/>
  <c r="Y440" i="4"/>
  <c r="Y469" i="4"/>
  <c r="Y933" i="4"/>
  <c r="Y678" i="4"/>
  <c r="Y682" i="4"/>
  <c r="Y1183" i="4"/>
  <c r="Y753" i="4"/>
  <c r="Y711" i="4"/>
  <c r="Y291" i="4"/>
  <c r="Y1462" i="4"/>
  <c r="Y1927" i="4"/>
  <c r="Y334" i="4"/>
  <c r="Y1519" i="4"/>
  <c r="Y130" i="4"/>
  <c r="Y1285" i="4"/>
  <c r="Y145" i="4"/>
  <c r="Y1032" i="4"/>
  <c r="Y329" i="4"/>
  <c r="Y1231" i="4"/>
  <c r="Y1217" i="4"/>
  <c r="Y279" i="4"/>
  <c r="Y517" i="4"/>
  <c r="Y521" i="4"/>
  <c r="Y1483" i="4"/>
  <c r="Y2412" i="4"/>
  <c r="Y331" i="4"/>
  <c r="Y1392" i="4"/>
  <c r="Y831" i="4"/>
  <c r="Y369" i="4"/>
  <c r="AB369" i="4" s="1"/>
  <c r="Y840" i="4"/>
  <c r="Y1090" i="4"/>
  <c r="Y139" i="4"/>
  <c r="Y418" i="4"/>
  <c r="Y643" i="4"/>
  <c r="Y491" i="4"/>
  <c r="Y715" i="4"/>
  <c r="Y79" i="4"/>
  <c r="Y764" i="4"/>
  <c r="Y773" i="4"/>
  <c r="Y1394" i="4"/>
  <c r="Y350" i="4"/>
  <c r="Y3487" i="4"/>
  <c r="Y3375" i="4"/>
  <c r="Y3263" i="4"/>
  <c r="Y3356" i="4"/>
  <c r="Y3088" i="4"/>
  <c r="Y3001" i="4"/>
  <c r="Y958" i="4"/>
  <c r="Y1149" i="4"/>
  <c r="Y502" i="4"/>
  <c r="Y434" i="4"/>
  <c r="AB434" i="4" s="1"/>
  <c r="Y326" i="4"/>
  <c r="Y430" i="4"/>
  <c r="Y408" i="4"/>
  <c r="Y192" i="4"/>
  <c r="Y156" i="4"/>
  <c r="Y120" i="4"/>
  <c r="Z3909" i="4"/>
  <c r="AA3909" i="4" s="1"/>
  <c r="Z4046" i="4"/>
  <c r="AA4046" i="4" s="1"/>
  <c r="Z3864" i="4"/>
  <c r="AA3864" i="4" s="1"/>
  <c r="Z3902" i="4"/>
  <c r="AA3902" i="4" s="1"/>
  <c r="Z3969" i="4"/>
  <c r="AA3969" i="4" s="1"/>
  <c r="Z3999" i="4"/>
  <c r="AA3999" i="4" s="1"/>
  <c r="Z3934" i="4"/>
  <c r="AA3934" i="4" s="1"/>
  <c r="Z3373" i="4"/>
  <c r="AA3373" i="4" s="1"/>
  <c r="Z3986" i="4"/>
  <c r="AA3986" i="4" s="1"/>
  <c r="Z3914" i="4"/>
  <c r="AA3914" i="4" s="1"/>
  <c r="Z3997" i="4"/>
  <c r="AA3997" i="4" s="1"/>
  <c r="Z3741" i="4"/>
  <c r="AA3741" i="4" s="1"/>
  <c r="Z3861" i="4"/>
  <c r="AA3861" i="4" s="1"/>
  <c r="Z3948" i="4"/>
  <c r="AA3948" i="4" s="1"/>
  <c r="Z3900" i="4"/>
  <c r="AA3900" i="4" s="1"/>
  <c r="Z3703" i="4"/>
  <c r="AA3703" i="4" s="1"/>
  <c r="Z3739" i="4"/>
  <c r="AA3739" i="4" s="1"/>
  <c r="Z3747" i="4"/>
  <c r="AA3747" i="4" s="1"/>
  <c r="Z3710" i="4"/>
  <c r="AA3710" i="4" s="1"/>
  <c r="Z3638" i="4"/>
  <c r="AA3638" i="4" s="1"/>
  <c r="Z3564" i="4"/>
  <c r="AA3564" i="4" s="1"/>
  <c r="Z3464" i="4"/>
  <c r="AA3464" i="4" s="1"/>
  <c r="Z3356" i="4"/>
  <c r="AA3356" i="4" s="1"/>
  <c r="Z3120" i="4"/>
  <c r="AA3120" i="4" s="1"/>
  <c r="Z3556" i="4"/>
  <c r="AA3556" i="4" s="1"/>
  <c r="Z3345" i="4"/>
  <c r="AA3345" i="4" s="1"/>
  <c r="Z3072" i="4"/>
  <c r="AA3072" i="4" s="1"/>
  <c r="Z3600" i="4"/>
  <c r="AA3600" i="4" s="1"/>
  <c r="Z3442" i="4"/>
  <c r="AA3442" i="4" s="1"/>
  <c r="Z3004" i="4"/>
  <c r="AA3004" i="4" s="1"/>
  <c r="Z3652" i="4"/>
  <c r="AA3652" i="4" s="1"/>
  <c r="Z3580" i="4"/>
  <c r="AA3580" i="4" s="1"/>
  <c r="Z3486" i="4"/>
  <c r="AA3486" i="4" s="1"/>
  <c r="Z3404" i="4"/>
  <c r="AA3404" i="4" s="1"/>
  <c r="Z3263" i="4"/>
  <c r="AA3263" i="4" s="1"/>
  <c r="Z3135" i="4"/>
  <c r="AA3135" i="4" s="1"/>
  <c r="Z3419" i="4"/>
  <c r="AA3419" i="4" s="1"/>
  <c r="Z3316" i="4"/>
  <c r="AA3316" i="4" s="1"/>
  <c r="Z3221" i="4"/>
  <c r="AA3221" i="4" s="1"/>
  <c r="Z3286" i="4"/>
  <c r="AA3286" i="4" s="1"/>
  <c r="Z3185" i="4"/>
  <c r="AA3185" i="4" s="1"/>
  <c r="Z3075" i="4"/>
  <c r="AA3075" i="4" s="1"/>
  <c r="Z3010" i="4"/>
  <c r="AA3010" i="4" s="1"/>
  <c r="Z2878" i="4"/>
  <c r="AA2878" i="4" s="1"/>
  <c r="Z2979" i="4"/>
  <c r="AA2979" i="4" s="1"/>
  <c r="Z3278" i="4"/>
  <c r="AA3278" i="4" s="1"/>
  <c r="Z3134" i="4"/>
  <c r="AA3134" i="4" s="1"/>
  <c r="Z3062" i="4"/>
  <c r="AA3062" i="4" s="1"/>
  <c r="Z2990" i="4"/>
  <c r="AA2990" i="4" s="1"/>
  <c r="Z2846" i="4"/>
  <c r="AA2846" i="4" s="1"/>
  <c r="Z2989" i="4"/>
  <c r="AA2989" i="4" s="1"/>
  <c r="Z2845" i="4"/>
  <c r="AA2845" i="4" s="1"/>
  <c r="Z3151" i="4"/>
  <c r="AA3151" i="4" s="1"/>
  <c r="Z2969" i="4"/>
  <c r="AA2969" i="4" s="1"/>
  <c r="Z2825" i="4"/>
  <c r="AA2825" i="4" s="1"/>
  <c r="Y3443" i="4"/>
  <c r="Y3515" i="4"/>
  <c r="Y3445" i="4"/>
  <c r="Y3155" i="4"/>
  <c r="Y3085" i="4"/>
  <c r="Y3144" i="4"/>
  <c r="Y3586" i="4"/>
  <c r="Y2936" i="4"/>
  <c r="Y3066" i="4"/>
  <c r="Y2995" i="4"/>
  <c r="Y3262" i="4"/>
  <c r="Y3655" i="4"/>
  <c r="Y3293" i="4"/>
  <c r="Y3366" i="4"/>
  <c r="Y3427" i="4"/>
  <c r="Y3277" i="4"/>
  <c r="Y2851" i="4"/>
  <c r="Y3173" i="4"/>
  <c r="Y2884" i="4"/>
  <c r="Y2924" i="4"/>
  <c r="Y3212" i="4"/>
  <c r="Y3555" i="4"/>
  <c r="Y3181" i="4"/>
  <c r="Y2817" i="4"/>
  <c r="AC2817" i="4" s="1"/>
  <c r="Y2958" i="4"/>
  <c r="Y2923" i="4"/>
  <c r="Y2852" i="4"/>
  <c r="Y884" i="4"/>
  <c r="Y740" i="4"/>
  <c r="Y1159" i="4"/>
  <c r="Y1051" i="4"/>
  <c r="Y1015" i="4"/>
  <c r="Y871" i="4"/>
  <c r="Y799" i="4"/>
  <c r="Y1134" i="4"/>
  <c r="Y1026" i="4"/>
  <c r="Y954" i="4"/>
  <c r="Y882" i="4"/>
  <c r="Y846" i="4"/>
  <c r="Y810" i="4"/>
  <c r="Y703" i="4"/>
  <c r="Y667" i="4"/>
  <c r="Y523" i="4"/>
  <c r="Y699" i="4"/>
  <c r="Y555" i="4"/>
  <c r="Y419" i="4"/>
  <c r="Y275" i="4"/>
  <c r="Y451" i="4"/>
  <c r="Y379" i="4"/>
  <c r="Y307" i="4"/>
  <c r="Y429" i="4"/>
  <c r="Y285" i="4"/>
  <c r="Y205" i="4"/>
  <c r="Y169" i="4"/>
  <c r="Y177" i="4"/>
  <c r="Z3389" i="4"/>
  <c r="AA3389" i="4" s="1"/>
  <c r="Z2993" i="4"/>
  <c r="AA2993" i="4" s="1"/>
  <c r="Z2960" i="4"/>
  <c r="AA2960" i="4" s="1"/>
  <c r="Z2815" i="4"/>
  <c r="AA2815" i="4" s="1"/>
  <c r="Y3250" i="4"/>
  <c r="Y3322" i="4"/>
  <c r="Y3244" i="4"/>
  <c r="Y3067" i="4"/>
  <c r="Y3643" i="4"/>
  <c r="Y3497" i="4"/>
  <c r="Y3409" i="4"/>
  <c r="Z2849" i="4"/>
  <c r="AA2849" i="4" s="1"/>
  <c r="Y1402" i="4"/>
  <c r="Y238" i="4"/>
  <c r="Y1187" i="4"/>
  <c r="Y1241" i="4"/>
  <c r="Y256" i="4"/>
  <c r="Y755" i="4"/>
  <c r="Y1008" i="4"/>
  <c r="Y1475" i="4"/>
  <c r="Y1457" i="4"/>
  <c r="Y1461" i="4"/>
  <c r="Y1938" i="4"/>
  <c r="Y1169" i="4"/>
  <c r="Y92" i="4"/>
  <c r="Y1039" i="4"/>
  <c r="Y1258" i="4"/>
  <c r="Y1500" i="4"/>
  <c r="Y1509" i="4"/>
  <c r="Y574" i="4"/>
  <c r="Y553" i="4"/>
  <c r="Y801" i="4"/>
  <c r="Y1577" i="4"/>
  <c r="Y1575" i="4"/>
  <c r="Y611" i="4"/>
  <c r="Y2962" i="4"/>
  <c r="Y3034" i="4"/>
  <c r="Z4026" i="4"/>
  <c r="AA4026" i="4" s="1"/>
  <c r="Z4044" i="4"/>
  <c r="AA4044" i="4" s="1"/>
  <c r="Z3913" i="4"/>
  <c r="AA3913" i="4" s="1"/>
  <c r="Y1157" i="4"/>
  <c r="Y1030" i="4"/>
  <c r="Y3456" i="4"/>
  <c r="Y3345" i="4"/>
  <c r="Y2878" i="4"/>
  <c r="Y3134" i="4"/>
  <c r="Z3435" i="4"/>
  <c r="AA3435" i="4" s="1"/>
  <c r="Z3980" i="4"/>
  <c r="AA3980" i="4" s="1"/>
  <c r="Z3541" i="4"/>
  <c r="AA3541" i="4" s="1"/>
  <c r="Z3465" i="4"/>
  <c r="AA3465" i="4" s="1"/>
  <c r="Z3579" i="4"/>
  <c r="AA3579" i="4" s="1"/>
  <c r="Z3045" i="4"/>
  <c r="AA3045" i="4" s="1"/>
  <c r="Z3217" i="4"/>
  <c r="AA3217" i="4" s="1"/>
  <c r="Z3036" i="4"/>
  <c r="AA3036" i="4" s="1"/>
  <c r="Y1138" i="4"/>
  <c r="Y646" i="4"/>
  <c r="Y1399" i="4"/>
  <c r="Y3387" i="4"/>
  <c r="Y3585" i="4"/>
  <c r="Y3246" i="4"/>
  <c r="Y2846" i="4"/>
  <c r="AC2846" i="4" s="1"/>
  <c r="Y3126" i="4"/>
  <c r="Z4014" i="4"/>
  <c r="AA4014" i="4" s="1"/>
  <c r="Z3488" i="4"/>
  <c r="AA3488" i="4" s="1"/>
  <c r="Z2891" i="4"/>
  <c r="AA2891" i="4" s="1"/>
  <c r="Y157" i="4"/>
  <c r="Y400" i="4"/>
  <c r="Y286" i="4"/>
  <c r="Y543" i="4"/>
  <c r="Y1146" i="4"/>
  <c r="AB1146" i="4" s="1"/>
  <c r="Y263" i="4"/>
  <c r="Y3495" i="4"/>
  <c r="Y3460" i="4"/>
  <c r="Y3278" i="4"/>
  <c r="Y3316" i="4"/>
  <c r="Y3128" i="4"/>
  <c r="Y3056" i="4"/>
  <c r="Y3166" i="4"/>
  <c r="Y2990" i="4"/>
  <c r="Y2984" i="4"/>
  <c r="Y1005" i="4"/>
  <c r="Y615" i="4"/>
  <c r="Y1251" i="4"/>
  <c r="AB1251" i="4" s="1"/>
  <c r="Y939" i="4"/>
  <c r="Y304" i="4"/>
  <c r="Y297" i="4"/>
  <c r="Y777" i="4"/>
  <c r="Y757" i="4"/>
  <c r="Y1144" i="4"/>
  <c r="Y323" i="4"/>
  <c r="Y203" i="4"/>
  <c r="Y207" i="4"/>
  <c r="Y1066" i="4"/>
  <c r="Y2294" i="4"/>
  <c r="Y3493" i="4"/>
  <c r="Y3637" i="4"/>
  <c r="Y3213" i="4"/>
  <c r="Y3163" i="4"/>
  <c r="Y2950" i="4"/>
  <c r="Y2912" i="4"/>
  <c r="Y2840" i="4"/>
  <c r="Y1263" i="4"/>
  <c r="AB1263" i="4" s="1"/>
  <c r="Y1184" i="4"/>
  <c r="Y1192" i="4"/>
  <c r="Y2175" i="4"/>
  <c r="Y941" i="4"/>
  <c r="Y974" i="4"/>
  <c r="Y76" i="4"/>
  <c r="Y301" i="4"/>
  <c r="Y289" i="4"/>
  <c r="Y533" i="4"/>
  <c r="Y989" i="4"/>
  <c r="Y1171" i="4"/>
  <c r="Y314" i="4"/>
  <c r="Y791" i="4"/>
  <c r="Y1021" i="4"/>
  <c r="Y1261" i="4"/>
  <c r="Y91" i="4"/>
  <c r="Y99" i="4"/>
  <c r="Y579" i="4"/>
  <c r="Y552" i="4"/>
  <c r="Y805" i="4"/>
  <c r="Y1054" i="4"/>
  <c r="Y1052" i="4"/>
  <c r="Y1020" i="4"/>
  <c r="Y1115" i="4"/>
  <c r="Y1571" i="4"/>
  <c r="Y194" i="4"/>
  <c r="Y163" i="4"/>
  <c r="Y1395" i="4"/>
  <c r="Y322" i="4"/>
  <c r="Y1267" i="4"/>
  <c r="Y876" i="4"/>
  <c r="Y606" i="4"/>
  <c r="Y826" i="4"/>
  <c r="Y1082" i="4"/>
  <c r="Y1544" i="4"/>
  <c r="Y623" i="4"/>
  <c r="Y620" i="4"/>
  <c r="Y589" i="4"/>
  <c r="Y593" i="4"/>
  <c r="Y1080" i="4"/>
  <c r="Y176" i="4"/>
  <c r="Y180" i="4"/>
  <c r="Y1353" i="4"/>
  <c r="Y420" i="4"/>
  <c r="Y424" i="4"/>
  <c r="Y912" i="4"/>
  <c r="Y468" i="4"/>
  <c r="Y861" i="4"/>
  <c r="Y874" i="4"/>
  <c r="Y1611" i="4"/>
  <c r="Y462" i="4"/>
  <c r="Y449" i="4"/>
  <c r="Y694" i="4"/>
  <c r="Y665" i="4"/>
  <c r="Y3272" i="4"/>
  <c r="Y2909" i="4"/>
  <c r="Y3200" i="4"/>
  <c r="Z3862" i="4"/>
  <c r="AA3862" i="4" s="1"/>
  <c r="Z2819" i="4"/>
  <c r="AA2819" i="4" s="1"/>
  <c r="Y225" i="4"/>
  <c r="Y1209" i="4"/>
  <c r="Y50" i="4"/>
  <c r="Y1493" i="4"/>
  <c r="Y1385" i="4"/>
  <c r="Y1389" i="4"/>
  <c r="Y2001" i="4"/>
  <c r="Y1619" i="4"/>
  <c r="Y1605" i="4"/>
  <c r="Z3744" i="4"/>
  <c r="AA3744" i="4" s="1"/>
  <c r="Z3699" i="4"/>
  <c r="AA3699" i="4" s="1"/>
  <c r="Z3726" i="4"/>
  <c r="AA3726" i="4" s="1"/>
  <c r="Z3416" i="4"/>
  <c r="AA3416" i="4" s="1"/>
  <c r="Z3512" i="4"/>
  <c r="AA3512" i="4" s="1"/>
  <c r="Z2918" i="4"/>
  <c r="AA2918" i="4" s="1"/>
  <c r="Y48" i="4"/>
  <c r="Y1053" i="4"/>
  <c r="Y1963" i="4"/>
  <c r="Y3079" i="4"/>
  <c r="Y3041" i="4"/>
  <c r="Y2903" i="4"/>
  <c r="Y485" i="4"/>
  <c r="Y1713" i="4"/>
  <c r="Y3300" i="4"/>
  <c r="Y3373" i="4"/>
  <c r="Y3437" i="4"/>
  <c r="Y3334" i="4"/>
  <c r="Y3512" i="4"/>
  <c r="Y2935" i="4"/>
  <c r="Y1221" i="4"/>
  <c r="Y1177" i="4"/>
  <c r="Y1175" i="4"/>
  <c r="Y532" i="4"/>
  <c r="Y761" i="4"/>
  <c r="Y981" i="4"/>
  <c r="Y102" i="4"/>
  <c r="Y573" i="4"/>
  <c r="Y1506" i="4"/>
  <c r="Y1515" i="4"/>
  <c r="Y1321" i="4"/>
  <c r="Z3627" i="4"/>
  <c r="AA3627" i="4" s="1"/>
  <c r="Z3035" i="4"/>
  <c r="AA3035" i="4" s="1"/>
  <c r="Y3648" i="4"/>
  <c r="Y907" i="4"/>
  <c r="Y473" i="4"/>
  <c r="Y75" i="4"/>
  <c r="Y524" i="4"/>
  <c r="Y506" i="4"/>
  <c r="Y415" i="4"/>
  <c r="Y731" i="4"/>
  <c r="Y1480" i="4"/>
  <c r="Y2149" i="4"/>
  <c r="Y2159" i="4"/>
  <c r="Y982" i="4"/>
  <c r="Y115" i="4"/>
  <c r="Y113" i="4"/>
  <c r="Y789" i="4"/>
  <c r="Y1522" i="4"/>
  <c r="Y1491" i="4"/>
  <c r="Y374" i="4"/>
  <c r="Y1574" i="4"/>
  <c r="Y1058" i="4"/>
  <c r="Y986" i="4"/>
  <c r="Y878" i="4"/>
  <c r="AB878" i="4" s="1"/>
  <c r="Y842" i="4"/>
  <c r="Y1153" i="4"/>
  <c r="Y1081" i="4"/>
  <c r="Y973" i="4"/>
  <c r="Y901" i="4"/>
  <c r="Y829" i="4"/>
  <c r="Y1128" i="4"/>
  <c r="Y1092" i="4"/>
  <c r="Y1056" i="4"/>
  <c r="Y657" i="4"/>
  <c r="Y621" i="4"/>
  <c r="Y269" i="4"/>
  <c r="Y445" i="4"/>
  <c r="Y409" i="4"/>
  <c r="Y227" i="4"/>
  <c r="Y155" i="4"/>
  <c r="Y127" i="4"/>
  <c r="Y63" i="4"/>
  <c r="Z3891" i="4"/>
  <c r="AA3891" i="4" s="1"/>
  <c r="Z3390" i="4"/>
  <c r="AA3390" i="4" s="1"/>
  <c r="Z3617" i="4"/>
  <c r="AA3617" i="4" s="1"/>
  <c r="Z3342" i="4"/>
  <c r="AA3342" i="4" s="1"/>
  <c r="Z3101" i="4"/>
  <c r="AA3101" i="4" s="1"/>
  <c r="Z3395" i="4"/>
  <c r="AA3395" i="4" s="1"/>
  <c r="Z3096" i="4"/>
  <c r="AA3096" i="4" s="1"/>
  <c r="Z3083" i="4"/>
  <c r="AA3083" i="4" s="1"/>
  <c r="Z3052" i="4"/>
  <c r="AA3052" i="4" s="1"/>
  <c r="Z2856" i="4"/>
  <c r="AA2856" i="4" s="1"/>
  <c r="Z2886" i="4"/>
  <c r="AA2886" i="4" s="1"/>
  <c r="Y499" i="4"/>
  <c r="Y960" i="4"/>
  <c r="Y294" i="4"/>
  <c r="Y1474" i="4"/>
  <c r="Y1582" i="4"/>
  <c r="Y442" i="4"/>
  <c r="AB442" i="4" s="1"/>
  <c r="Y1190" i="4"/>
  <c r="Y1198" i="4"/>
  <c r="Y1466" i="4"/>
  <c r="Y994" i="4"/>
  <c r="Y995" i="4"/>
  <c r="Y998" i="4"/>
  <c r="Y352" i="4"/>
  <c r="Y358" i="4"/>
  <c r="Y2530" i="4"/>
  <c r="AC2530" i="4" s="1"/>
  <c r="Y328" i="4"/>
  <c r="Y843" i="4"/>
  <c r="Y356" i="4"/>
  <c r="Y833" i="4"/>
  <c r="Y1316" i="4"/>
  <c r="Y1319" i="4"/>
  <c r="Y1558" i="4"/>
  <c r="Y128" i="4"/>
  <c r="Y144" i="4"/>
  <c r="Y154" i="4"/>
  <c r="Y599" i="4"/>
  <c r="Y397" i="4"/>
  <c r="Y398" i="4"/>
  <c r="Y401" i="4"/>
  <c r="Y653" i="4"/>
  <c r="Y443" i="4"/>
  <c r="Y869" i="4"/>
  <c r="Y229" i="4"/>
  <c r="Y198" i="4"/>
  <c r="Y208" i="4"/>
  <c r="Y455" i="4"/>
  <c r="Y672" i="4"/>
  <c r="Y767" i="4"/>
  <c r="Y681" i="4"/>
  <c r="Y264" i="4"/>
  <c r="Y68" i="4"/>
  <c r="Y299" i="4"/>
  <c r="Y1224" i="4"/>
  <c r="Y253" i="4"/>
  <c r="Y251" i="4"/>
  <c r="Y282" i="4"/>
  <c r="Y984" i="4"/>
  <c r="Y979" i="4"/>
  <c r="Y992" i="4"/>
  <c r="Y1136" i="4"/>
  <c r="Y105" i="4"/>
  <c r="Y562" i="4"/>
  <c r="Y572" i="4"/>
  <c r="Y576" i="4"/>
  <c r="Y1279" i="4"/>
  <c r="Y89" i="4"/>
  <c r="Y161" i="4"/>
  <c r="Y1375" i="4"/>
  <c r="Y832" i="4"/>
  <c r="Y835" i="4"/>
  <c r="Y877" i="4"/>
  <c r="Y197" i="4"/>
  <c r="Y133" i="4"/>
  <c r="Y143" i="4"/>
  <c r="Y147" i="4"/>
  <c r="Y367" i="4"/>
  <c r="Y591" i="4"/>
  <c r="Y595" i="4"/>
  <c r="Y859" i="4"/>
  <c r="Y1093" i="4"/>
  <c r="Y1322" i="4"/>
  <c r="Y1309" i="4"/>
  <c r="Y1541" i="4"/>
  <c r="Y122" i="4"/>
  <c r="Y138" i="4"/>
  <c r="Y1087" i="4"/>
  <c r="Y1077" i="4"/>
  <c r="Y1341" i="4"/>
  <c r="Y920" i="4"/>
  <c r="Y644" i="4"/>
  <c r="Y1639" i="4"/>
  <c r="Y1633" i="4"/>
  <c r="Y223" i="4"/>
  <c r="Y233" i="4"/>
  <c r="Y456" i="4"/>
  <c r="Y695" i="4"/>
  <c r="Y910" i="4"/>
  <c r="Y918" i="4"/>
  <c r="Y1167" i="4"/>
  <c r="Y1170" i="4"/>
  <c r="Y744" i="4"/>
  <c r="Y267" i="4"/>
  <c r="Y472" i="4"/>
  <c r="Y476" i="4"/>
  <c r="Y739" i="4"/>
  <c r="Y963" i="4"/>
  <c r="Y531" i="4"/>
  <c r="Y62" i="4"/>
  <c r="Y72" i="4"/>
  <c r="Y41" i="4"/>
  <c r="Y45" i="4"/>
  <c r="Y141" i="4"/>
  <c r="Y247" i="4"/>
  <c r="Y728" i="4"/>
  <c r="Y276" i="4"/>
  <c r="Y1720" i="4"/>
  <c r="Y808" i="4"/>
  <c r="Y848" i="4"/>
  <c r="Y393" i="4"/>
  <c r="Y1172" i="4"/>
  <c r="Y962" i="4"/>
  <c r="Y302" i="4"/>
  <c r="Y774" i="4"/>
  <c r="Y997" i="4"/>
  <c r="Y820" i="4"/>
  <c r="Y567" i="4"/>
  <c r="Y575" i="4"/>
  <c r="Y1024" i="4"/>
  <c r="Y823" i="4"/>
  <c r="Y131" i="4"/>
  <c r="Y135" i="4"/>
  <c r="Y594" i="4"/>
  <c r="Y1067" i="4"/>
  <c r="Y2010" i="4"/>
  <c r="Y136" i="4"/>
  <c r="Y1084" i="4"/>
  <c r="Y423" i="4"/>
  <c r="Y465" i="4"/>
  <c r="Y211" i="4"/>
  <c r="Y1147" i="4"/>
  <c r="Y1158" i="4"/>
  <c r="Y743" i="4"/>
  <c r="Y246" i="4"/>
  <c r="Y255" i="4"/>
  <c r="Y489" i="4"/>
  <c r="Y720" i="4"/>
  <c r="Y718" i="4"/>
  <c r="Y942" i="4"/>
  <c r="Y60" i="4"/>
  <c r="Y249" i="4"/>
  <c r="Y722" i="4"/>
  <c r="Y274" i="4"/>
  <c r="Y946" i="4"/>
  <c r="Y759" i="4"/>
  <c r="Y996" i="4"/>
  <c r="Y988" i="4"/>
  <c r="Y993" i="4"/>
  <c r="Y776" i="4"/>
  <c r="Y1098" i="4"/>
  <c r="Y1371" i="4"/>
  <c r="Y943" i="4"/>
  <c r="Y727" i="4"/>
  <c r="Y519" i="4"/>
  <c r="Y614" i="4"/>
  <c r="Y1456" i="4"/>
  <c r="Y2176" i="4"/>
  <c r="Y1325" i="4"/>
  <c r="Y1453" i="4"/>
  <c r="Y1003" i="4"/>
  <c r="Y585" i="4"/>
  <c r="Y819" i="4"/>
  <c r="Y811" i="4"/>
  <c r="Y1022" i="4"/>
  <c r="Y1953" i="4"/>
  <c r="Y661" i="4"/>
  <c r="Y1584" i="4"/>
  <c r="Y1593" i="4"/>
  <c r="Y1404" i="4"/>
  <c r="Y1377" i="4"/>
  <c r="Y200" i="4"/>
  <c r="Y1237" i="4"/>
  <c r="Y243" i="4"/>
  <c r="Y707" i="4"/>
  <c r="Y1469" i="4"/>
  <c r="Y1759" i="4"/>
  <c r="Y1218" i="4"/>
  <c r="Y1239" i="4"/>
  <c r="Y734" i="4"/>
  <c r="Y1009" i="4"/>
  <c r="Y1400" i="4"/>
  <c r="Y732" i="4"/>
  <c r="Y768" i="4"/>
  <c r="Y2419" i="4"/>
  <c r="Y2388" i="4"/>
  <c r="Y697" i="4"/>
  <c r="Y2016" i="4"/>
  <c r="Y2703" i="4"/>
  <c r="AC2703" i="4" s="1"/>
  <c r="Y1445" i="4"/>
  <c r="Y1750" i="4"/>
  <c r="Y2209" i="4"/>
  <c r="Y2420" i="4"/>
  <c r="Y1589" i="4"/>
  <c r="Y1594" i="4"/>
  <c r="Y1563" i="4"/>
  <c r="Y1547" i="4"/>
  <c r="Y1536" i="4"/>
  <c r="Y1166" i="4"/>
  <c r="Y373" i="4"/>
  <c r="Y951" i="4"/>
  <c r="Y2401" i="4"/>
  <c r="Y332" i="4"/>
  <c r="Y549" i="4"/>
  <c r="Y557" i="4"/>
  <c r="Y806" i="4"/>
  <c r="Y1049" i="4"/>
  <c r="Y1017" i="4"/>
  <c r="Y1501" i="4"/>
  <c r="Y109" i="4"/>
  <c r="Y107" i="4"/>
  <c r="Y117" i="4"/>
  <c r="Y556" i="4"/>
  <c r="Y570" i="4"/>
  <c r="Y1045" i="4"/>
  <c r="Y380" i="4"/>
  <c r="Y1101" i="4"/>
  <c r="Y1597" i="4"/>
  <c r="Y1588" i="4"/>
  <c r="Y181" i="4"/>
  <c r="Y179" i="4"/>
  <c r="Y189" i="4"/>
  <c r="Y1368" i="4"/>
  <c r="Y1378" i="4"/>
  <c r="Y324" i="4"/>
  <c r="Y836" i="4"/>
  <c r="Y1297" i="4"/>
  <c r="Y1300" i="4"/>
  <c r="Y1629" i="4"/>
  <c r="Y666" i="4"/>
  <c r="Y313" i="4"/>
  <c r="Y382" i="4"/>
  <c r="Y191" i="4"/>
  <c r="Y1178" i="4"/>
  <c r="Y1186" i="4"/>
  <c r="Y265" i="4"/>
  <c r="Y273" i="4"/>
  <c r="Y953" i="4"/>
  <c r="Y78" i="4"/>
  <c r="Y47" i="4"/>
  <c r="Y537" i="4"/>
  <c r="Y750" i="4"/>
  <c r="Y983" i="4"/>
  <c r="Y1476" i="4"/>
  <c r="Y1472" i="4"/>
  <c r="Y1939" i="4"/>
  <c r="Y1735" i="4"/>
  <c r="Y1326" i="4"/>
  <c r="Y1289" i="4"/>
  <c r="Y1555" i="4"/>
  <c r="Y827" i="4"/>
  <c r="Y1381" i="4"/>
  <c r="Y701" i="4"/>
  <c r="Y290" i="4"/>
  <c r="Y1068" i="4"/>
  <c r="Y1247" i="4"/>
  <c r="Y927" i="4"/>
  <c r="Y926" i="4"/>
  <c r="Y795" i="4"/>
  <c r="Y1088" i="4"/>
  <c r="Y1243" i="4"/>
  <c r="Y1099" i="4"/>
  <c r="Y1254" i="4"/>
  <c r="Y1110" i="4"/>
  <c r="Y650" i="4"/>
  <c r="Y1253" i="4"/>
  <c r="AB1253" i="4" s="1"/>
  <c r="Y1109" i="4"/>
  <c r="Y1120" i="4"/>
  <c r="Y952" i="4"/>
  <c r="Y1035" i="4"/>
  <c r="Y1262" i="4"/>
  <c r="Y1118" i="4"/>
  <c r="Y950" i="4"/>
  <c r="Y713" i="4"/>
  <c r="Y965" i="4"/>
  <c r="Y741" i="4"/>
  <c r="Y961" i="4"/>
  <c r="Y673" i="4"/>
  <c r="Y385" i="4"/>
  <c r="Y241" i="4"/>
  <c r="Y828" i="4"/>
  <c r="Y684" i="4"/>
  <c r="Y396" i="4"/>
  <c r="Y671" i="4"/>
  <c r="Y527" i="4"/>
  <c r="Y239" i="4"/>
  <c r="Y514" i="4"/>
  <c r="Y226" i="4"/>
  <c r="Y669" i="4"/>
  <c r="Y237" i="4"/>
  <c r="Y536" i="4"/>
  <c r="Y392" i="4"/>
  <c r="Y775" i="4"/>
  <c r="Y631" i="4"/>
  <c r="Y487" i="4"/>
  <c r="Y199" i="4"/>
  <c r="Y55" i="4"/>
  <c r="Y930" i="4"/>
  <c r="Y642" i="4"/>
  <c r="Y498" i="4"/>
  <c r="Y605" i="4"/>
  <c r="Y461" i="4"/>
  <c r="Y173" i="4"/>
  <c r="Y604" i="4"/>
  <c r="Y460" i="4"/>
  <c r="AB460" i="4" s="1"/>
  <c r="Y172" i="4"/>
  <c r="Y627" i="4"/>
  <c r="Y483" i="4"/>
  <c r="Y195" i="4"/>
  <c r="Y51" i="4"/>
  <c r="Y1459" i="4"/>
  <c r="Y2166" i="4"/>
  <c r="Y2045" i="4"/>
  <c r="Y1302" i="4"/>
  <c r="Y1546" i="4"/>
  <c r="Z3594" i="4"/>
  <c r="AA3594" i="4" s="1"/>
  <c r="Z2973" i="4"/>
  <c r="AA2973" i="4" s="1"/>
  <c r="Y1100" i="4"/>
  <c r="Y928" i="4"/>
  <c r="Y891" i="4"/>
  <c r="Y1222" i="4"/>
  <c r="Y890" i="4"/>
  <c r="Y1281" i="4"/>
  <c r="AB1281" i="4" s="1"/>
  <c r="Y754" i="4"/>
  <c r="Y868" i="4"/>
  <c r="Y98" i="4"/>
  <c r="Y1075" i="4"/>
  <c r="Y885" i="4"/>
  <c r="AB885" i="4" s="1"/>
  <c r="Y1230" i="4"/>
  <c r="Y902" i="4"/>
  <c r="Y1229" i="4"/>
  <c r="Y1085" i="4"/>
  <c r="Y899" i="4"/>
  <c r="Y1096" i="4"/>
  <c r="AB1096" i="4" s="1"/>
  <c r="Y916" i="4"/>
  <c r="Y482" i="4"/>
  <c r="Y458" i="4"/>
  <c r="Y590" i="4"/>
  <c r="Y937" i="4"/>
  <c r="Y649" i="4"/>
  <c r="Y217" i="4"/>
  <c r="Y948" i="4"/>
  <c r="Y804" i="4"/>
  <c r="Y660" i="4"/>
  <c r="Y516" i="4"/>
  <c r="Y372" i="4"/>
  <c r="Y634" i="4"/>
  <c r="Y346" i="4"/>
  <c r="Y202" i="4"/>
  <c r="Y501" i="4"/>
  <c r="Y213" i="4"/>
  <c r="Y69" i="4"/>
  <c r="Y800" i="4"/>
  <c r="Y512" i="4"/>
  <c r="Y368" i="4"/>
  <c r="Y224" i="4"/>
  <c r="Y607" i="4"/>
  <c r="Y463" i="4"/>
  <c r="AB463" i="4" s="1"/>
  <c r="Y175" i="4"/>
  <c r="Y762" i="4"/>
  <c r="Y330" i="4"/>
  <c r="Y42" i="4"/>
  <c r="Y581" i="4"/>
  <c r="Y437" i="4"/>
  <c r="Y149" i="4"/>
  <c r="Y436" i="4"/>
  <c r="Y292" i="4"/>
  <c r="Y148" i="4"/>
  <c r="Y603" i="4"/>
  <c r="Y459" i="4"/>
  <c r="Y171" i="4"/>
  <c r="Y636" i="4"/>
  <c r="Y1112" i="4"/>
  <c r="Y1123" i="4"/>
  <c r="AB1123" i="4" s="1"/>
  <c r="Y1269" i="4"/>
  <c r="AB1269" i="4" s="1"/>
  <c r="Y1242" i="4"/>
  <c r="Y1226" i="4"/>
  <c r="Y1227" i="4"/>
  <c r="Y260" i="4"/>
  <c r="Y956" i="4"/>
  <c r="Y542" i="4"/>
  <c r="Y1446" i="4"/>
  <c r="Y118" i="4"/>
  <c r="Y336" i="4"/>
  <c r="Y1266" i="4"/>
  <c r="Y663" i="4"/>
  <c r="Z3183" i="4"/>
  <c r="AA3183" i="4" s="1"/>
  <c r="Z3174" i="4"/>
  <c r="AA3174" i="4" s="1"/>
  <c r="Y1195" i="4"/>
  <c r="Y1193" i="4"/>
  <c r="Y1203" i="4"/>
  <c r="Y258" i="4"/>
  <c r="Y955" i="4"/>
  <c r="Y284" i="4"/>
  <c r="Z3771" i="4"/>
  <c r="AA3771" i="4" s="1"/>
  <c r="Z3504" i="4"/>
  <c r="AA3504" i="4" s="1"/>
  <c r="Z3396" i="4"/>
  <c r="AA3396" i="4" s="1"/>
  <c r="Y1202" i="4"/>
  <c r="Y470" i="4"/>
  <c r="Y61" i="4"/>
  <c r="Y2398" i="4"/>
  <c r="Z3655" i="4"/>
  <c r="AA3655" i="4" s="1"/>
  <c r="Z3978" i="4"/>
  <c r="AA3978" i="4" s="1"/>
  <c r="Z3859" i="4"/>
  <c r="AA3859" i="4" s="1"/>
  <c r="Z3571" i="4"/>
  <c r="AA3571" i="4" s="1"/>
  <c r="Z3474" i="4"/>
  <c r="AA3474" i="4" s="1"/>
  <c r="Z3606" i="4"/>
  <c r="AA3606" i="4" s="1"/>
  <c r="Z3452" i="4"/>
  <c r="AA3452" i="4" s="1"/>
  <c r="Z3397" i="4"/>
  <c r="AA3397" i="4" s="1"/>
  <c r="Z3802" i="4"/>
  <c r="AA3802" i="4" s="1"/>
  <c r="Z3387" i="4"/>
  <c r="AA3387" i="4" s="1"/>
  <c r="Z3414" i="4"/>
  <c r="AA3414" i="4" s="1"/>
  <c r="Z3393" i="4"/>
  <c r="AA3393" i="4" s="1"/>
  <c r="Z3355" i="4"/>
  <c r="AA3355" i="4" s="1"/>
  <c r="Z3144" i="4"/>
  <c r="AA3144" i="4" s="1"/>
  <c r="Z3225" i="4"/>
  <c r="AA3225" i="4" s="1"/>
  <c r="Z3088" i="4"/>
  <c r="AA3088" i="4" s="1"/>
  <c r="Z2927" i="4"/>
  <c r="AA2927" i="4" s="1"/>
  <c r="Z3394" i="4"/>
  <c r="AA3394" i="4" s="1"/>
  <c r="Z3231" i="4"/>
  <c r="AA3231" i="4" s="1"/>
  <c r="Z3084" i="4"/>
  <c r="AA3084" i="4" s="1"/>
  <c r="Z3067" i="4"/>
  <c r="AA3067" i="4" s="1"/>
  <c r="Z3085" i="4"/>
  <c r="AA3085" i="4" s="1"/>
  <c r="Y1278" i="4"/>
  <c r="Y1599" i="4"/>
  <c r="Y985" i="4"/>
  <c r="Y987" i="4"/>
  <c r="Y347" i="4"/>
  <c r="Y1038" i="4"/>
  <c r="Y1029" i="4"/>
  <c r="Y88" i="4"/>
  <c r="Y578" i="4"/>
  <c r="Y797" i="4"/>
  <c r="Y798" i="4"/>
  <c r="Y1041" i="4"/>
  <c r="Y1050" i="4"/>
  <c r="Y1586" i="4"/>
  <c r="Y1028" i="4"/>
  <c r="Y1590" i="4"/>
  <c r="Y1773" i="4"/>
  <c r="Y1777" i="4"/>
  <c r="Y1814" i="4"/>
  <c r="Y1148" i="4"/>
  <c r="Y860" i="4"/>
  <c r="Y883" i="4"/>
  <c r="Y858" i="4"/>
  <c r="Y662" i="4"/>
  <c r="Y395" i="4"/>
  <c r="Y1482" i="4"/>
  <c r="Y1478" i="4"/>
  <c r="Y978" i="4"/>
  <c r="Y559" i="4"/>
  <c r="Y1256" i="4"/>
  <c r="Y1626" i="4"/>
  <c r="Y311" i="4"/>
  <c r="Y1204" i="4"/>
  <c r="Y1173" i="4"/>
  <c r="Y1233" i="4"/>
  <c r="Y1234" i="4"/>
  <c r="Y730" i="4"/>
  <c r="Y708" i="4"/>
  <c r="Y541" i="4"/>
  <c r="Y545" i="4"/>
  <c r="Y763" i="4"/>
  <c r="Y1000" i="4"/>
  <c r="Z3789" i="4"/>
  <c r="AA3789" i="4" s="1"/>
  <c r="Z3991" i="4"/>
  <c r="AA3991" i="4" s="1"/>
  <c r="Z3621" i="4"/>
  <c r="AA3621" i="4" s="1"/>
  <c r="Y1711" i="4"/>
  <c r="Y320" i="4"/>
  <c r="Y1553" i="4"/>
  <c r="Y1601" i="4"/>
  <c r="Z3366" i="4"/>
  <c r="AA3366" i="4" s="1"/>
  <c r="Z3962" i="4"/>
  <c r="AA3962" i="4" s="1"/>
  <c r="Z3459" i="4"/>
  <c r="AA3459" i="4" s="1"/>
  <c r="Z3129" i="4"/>
  <c r="AA3129" i="4" s="1"/>
  <c r="Z2831" i="4"/>
  <c r="AA2831" i="4" s="1"/>
  <c r="Z3110" i="4"/>
  <c r="AA3110" i="4" s="1"/>
  <c r="Z3871" i="4"/>
  <c r="AA3871" i="4" s="1"/>
  <c r="Z3939" i="4"/>
  <c r="AA3939" i="4" s="1"/>
  <c r="Z3975" i="4"/>
  <c r="AA3975" i="4" s="1"/>
  <c r="Z4005" i="4"/>
  <c r="AA4005" i="4" s="1"/>
  <c r="Z3835" i="4"/>
  <c r="AA3835" i="4" s="1"/>
  <c r="Z3892" i="4"/>
  <c r="AA3892" i="4" s="1"/>
  <c r="Z3438" i="4"/>
  <c r="AA3438" i="4" s="1"/>
  <c r="Z3898" i="4"/>
  <c r="AA3898" i="4" s="1"/>
  <c r="Z3700" i="4"/>
  <c r="AA3700" i="4" s="1"/>
  <c r="Z3663" i="4"/>
  <c r="AA3663" i="4" s="1"/>
  <c r="Z3950" i="4"/>
  <c r="AA3950" i="4" s="1"/>
  <c r="Z3876" i="4"/>
  <c r="AA3876" i="4" s="1"/>
  <c r="Z3670" i="4"/>
  <c r="AA3670" i="4" s="1"/>
  <c r="Z4033" i="4"/>
  <c r="AA4033" i="4" s="1"/>
  <c r="Z3961" i="4"/>
  <c r="AA3961" i="4" s="1"/>
  <c r="Z3889" i="4"/>
  <c r="AA3889" i="4" s="1"/>
  <c r="Z3795" i="4"/>
  <c r="AA3795" i="4" s="1"/>
  <c r="Z3534" i="4"/>
  <c r="AA3534" i="4" s="1"/>
  <c r="Z4045" i="4"/>
  <c r="AA4045" i="4" s="1"/>
  <c r="Z3973" i="4"/>
  <c r="AA3973" i="4" s="1"/>
  <c r="Z3901" i="4"/>
  <c r="AA3901" i="4" s="1"/>
  <c r="Z3813" i="4"/>
  <c r="AA3813" i="4" s="1"/>
  <c r="Z3705" i="4"/>
  <c r="AA3705" i="4" s="1"/>
  <c r="Z3830" i="4"/>
  <c r="AA3830" i="4" s="1"/>
  <c r="Z3090" i="4"/>
  <c r="AA3090" i="4" s="1"/>
  <c r="Z3936" i="4"/>
  <c r="AA3936" i="4" s="1"/>
  <c r="Z3649" i="4"/>
  <c r="AA3649" i="4" s="1"/>
  <c r="Z3887" i="4"/>
  <c r="AA3887" i="4" s="1"/>
  <c r="Z3793" i="4"/>
  <c r="AA3793" i="4" s="1"/>
  <c r="Z3685" i="4"/>
  <c r="AA3685" i="4" s="1"/>
  <c r="Z3525" i="4"/>
  <c r="AA3525" i="4" s="1"/>
  <c r="Z4037" i="4"/>
  <c r="AA4037" i="4" s="1"/>
  <c r="Z3674" i="4"/>
  <c r="AA3674" i="4" s="1"/>
  <c r="Z3518" i="4"/>
  <c r="AA3518" i="4" s="1"/>
  <c r="Z3636" i="4"/>
  <c r="AA3636" i="4" s="1"/>
  <c r="Z3462" i="4"/>
  <c r="AA3462" i="4" s="1"/>
  <c r="Z3354" i="4"/>
  <c r="AA3354" i="4" s="1"/>
  <c r="Z3111" i="4"/>
  <c r="AA3111" i="4" s="1"/>
  <c r="Z3659" i="4"/>
  <c r="AA3659" i="4" s="1"/>
  <c r="Z3252" i="4"/>
  <c r="AA3252" i="4" s="1"/>
  <c r="Z3760" i="4"/>
  <c r="AA3760" i="4" s="1"/>
  <c r="Z3688" i="4"/>
  <c r="AA3688" i="4" s="1"/>
  <c r="Z3322" i="4"/>
  <c r="AA3322" i="4" s="1"/>
  <c r="Z2895" i="4"/>
  <c r="AA2895" i="4" s="1"/>
  <c r="Z3340" i="4"/>
  <c r="AA3340" i="4" s="1"/>
  <c r="Z3330" i="4"/>
  <c r="AA3330" i="4" s="1"/>
  <c r="Z2967" i="4"/>
  <c r="AA2967" i="4" s="1"/>
  <c r="Z3312" i="4"/>
  <c r="AA3312" i="4" s="1"/>
  <c r="Z3078" i="4"/>
  <c r="AA3078" i="4" s="1"/>
  <c r="Z2841" i="4"/>
  <c r="AA2841" i="4" s="1"/>
  <c r="Z3161" i="4"/>
  <c r="AA3161" i="4" s="1"/>
  <c r="Z3545" i="4"/>
  <c r="AA3545" i="4" s="1"/>
  <c r="Z3401" i="4"/>
  <c r="AA3401" i="4" s="1"/>
  <c r="Z3329" i="4"/>
  <c r="AA3329" i="4" s="1"/>
  <c r="Z3133" i="4"/>
  <c r="AA3133" i="4" s="1"/>
  <c r="Z3033" i="4"/>
  <c r="AA3033" i="4" s="1"/>
  <c r="Z3424" i="4"/>
  <c r="AA3424" i="4" s="1"/>
  <c r="Z3167" i="4"/>
  <c r="AA3167" i="4" s="1"/>
  <c r="Z3048" i="4"/>
  <c r="AA3048" i="4" s="1"/>
  <c r="Z2873" i="4"/>
  <c r="AA2873" i="4" s="1"/>
  <c r="Z3130" i="4"/>
  <c r="AA3130" i="4" s="1"/>
  <c r="Z3025" i="4"/>
  <c r="AA3025" i="4" s="1"/>
  <c r="Z2953" i="4"/>
  <c r="AA2953" i="4" s="1"/>
  <c r="Z3259" i="4"/>
  <c r="AA3259" i="4" s="1"/>
  <c r="Z3043" i="4"/>
  <c r="AA3043" i="4" s="1"/>
  <c r="Z2964" i="4"/>
  <c r="AA2964" i="4" s="1"/>
  <c r="Z2892" i="4"/>
  <c r="AA2892" i="4" s="1"/>
  <c r="Z2820" i="4"/>
  <c r="AA2820" i="4" s="1"/>
  <c r="Z2349" i="4"/>
  <c r="AA2349" i="4" s="1"/>
  <c r="Z3276" i="4"/>
  <c r="AA3276" i="4" s="1"/>
  <c r="Z3654" i="4"/>
  <c r="AA3654" i="4" s="1"/>
  <c r="Z3906" i="4"/>
  <c r="AA3906" i="4" s="1"/>
  <c r="Z3930" i="4"/>
  <c r="AA3930" i="4" s="1"/>
  <c r="Z3402" i="4"/>
  <c r="AA3402" i="4" s="1"/>
  <c r="Z3725" i="4"/>
  <c r="AA3725" i="4" s="1"/>
  <c r="Z3324" i="4"/>
  <c r="AA3324" i="4" s="1"/>
  <c r="Z3209" i="4"/>
  <c r="AA3209" i="4" s="1"/>
  <c r="Z2817" i="4"/>
  <c r="AA2817" i="4" s="1"/>
  <c r="Z3323" i="4"/>
  <c r="AA3323" i="4" s="1"/>
  <c r="Z3229" i="4"/>
  <c r="AA3229" i="4" s="1"/>
  <c r="Z2836" i="4"/>
  <c r="AA2836" i="4" s="1"/>
  <c r="Z3009" i="4"/>
  <c r="AA3009" i="4" s="1"/>
  <c r="Z2965" i="4"/>
  <c r="AA2965" i="4" s="1"/>
  <c r="Z2893" i="4"/>
  <c r="AA2893" i="4" s="1"/>
  <c r="Z2928" i="4"/>
  <c r="AA2928" i="4" s="1"/>
  <c r="Z3717" i="4"/>
  <c r="AA3717" i="4" s="1"/>
  <c r="Z3954" i="4"/>
  <c r="AA3954" i="4" s="1"/>
  <c r="Z3347" i="4"/>
  <c r="AA3347" i="4" s="1"/>
  <c r="Z3267" i="4"/>
  <c r="AA3267" i="4" s="1"/>
  <c r="Z3264" i="4"/>
  <c r="AA3264" i="4" s="1"/>
  <c r="Z3796" i="4"/>
  <c r="AA3796" i="4" s="1"/>
  <c r="Z3788" i="4"/>
  <c r="AA3788" i="4" s="1"/>
  <c r="Z4052" i="4"/>
  <c r="AA4052" i="4" s="1"/>
  <c r="Z3817" i="4"/>
  <c r="AA3817" i="4" s="1"/>
  <c r="Z4028" i="4"/>
  <c r="AA4028" i="4" s="1"/>
  <c r="Z3883" i="4"/>
  <c r="AA3883" i="4" s="1"/>
  <c r="Z3501" i="4"/>
  <c r="AA3501" i="4" s="1"/>
  <c r="Z3822" i="4"/>
  <c r="AA3822" i="4" s="1"/>
  <c r="Z3516" i="4"/>
  <c r="AA3516" i="4" s="1"/>
  <c r="Z3408" i="4"/>
  <c r="AA3408" i="4" s="1"/>
  <c r="Z3285" i="4"/>
  <c r="AA3285" i="4" s="1"/>
  <c r="Z3593" i="4"/>
  <c r="AA3593" i="4" s="1"/>
  <c r="Z3269" i="4"/>
  <c r="AA3269" i="4" s="1"/>
  <c r="Z3622" i="4"/>
  <c r="AA3622" i="4" s="1"/>
  <c r="Z3042" i="4"/>
  <c r="AA3042" i="4" s="1"/>
  <c r="Z3391" i="4"/>
  <c r="AA3391" i="4" s="1"/>
  <c r="Z3222" i="4"/>
  <c r="AA3222" i="4" s="1"/>
  <c r="Z3114" i="4"/>
  <c r="AA3114" i="4" s="1"/>
  <c r="Z3168" i="4"/>
  <c r="AA3168" i="4" s="1"/>
  <c r="Z3051" i="4"/>
  <c r="AA3051" i="4" s="1"/>
  <c r="Z3358" i="4"/>
  <c r="AA3358" i="4" s="1"/>
  <c r="Z3280" i="4"/>
  <c r="AA3280" i="4" s="1"/>
  <c r="Z3177" i="4"/>
  <c r="AA3177" i="4" s="1"/>
  <c r="Z3210" i="4"/>
  <c r="AA3210" i="4" s="1"/>
  <c r="Z3102" i="4"/>
  <c r="AA3102" i="4" s="1"/>
  <c r="Z2992" i="4"/>
  <c r="AA2992" i="4" s="1"/>
  <c r="Z3248" i="4"/>
  <c r="AA3248" i="4" s="1"/>
  <c r="Z3176" i="4"/>
  <c r="AA3176" i="4" s="1"/>
  <c r="Z3104" i="4"/>
  <c r="AA3104" i="4" s="1"/>
  <c r="Z3032" i="4"/>
  <c r="AA3032" i="4" s="1"/>
  <c r="Z2888" i="4"/>
  <c r="AA2888" i="4" s="1"/>
  <c r="Z2816" i="4"/>
  <c r="AA2816" i="4" s="1"/>
  <c r="Z3193" i="4"/>
  <c r="AA3193" i="4" s="1"/>
  <c r="Z2940" i="4"/>
  <c r="AA2940" i="4" s="1"/>
  <c r="Z2970" i="4"/>
  <c r="AA2970" i="4" s="1"/>
  <c r="Z2898" i="4"/>
  <c r="AA2898" i="4" s="1"/>
  <c r="Z2826" i="4"/>
  <c r="AA2826" i="4" s="1"/>
  <c r="Z3746" i="4"/>
  <c r="AA3746" i="4" s="1"/>
  <c r="Z3602" i="4"/>
  <c r="AA3602" i="4" s="1"/>
  <c r="Z3507" i="4"/>
  <c r="AA3507" i="4" s="1"/>
  <c r="Z3852" i="4"/>
  <c r="AA3852" i="4" s="1"/>
  <c r="Z3708" i="4"/>
  <c r="AA3708" i="4" s="1"/>
  <c r="Z3388" i="4"/>
  <c r="AA3388" i="4" s="1"/>
  <c r="Z3623" i="4"/>
  <c r="AA3623" i="4" s="1"/>
  <c r="Z3547" i="4"/>
  <c r="AA3547" i="4" s="1"/>
  <c r="Z3832" i="4"/>
  <c r="AA3832" i="4" s="1"/>
  <c r="Z3553" i="4"/>
  <c r="AA3553" i="4" s="1"/>
  <c r="Z3385" i="4"/>
  <c r="AA3385" i="4" s="1"/>
  <c r="Z2907" i="4"/>
  <c r="AA2907" i="4" s="1"/>
  <c r="Z3094" i="4"/>
  <c r="AA3094" i="4" s="1"/>
  <c r="Z3308" i="4"/>
  <c r="AA3308" i="4" s="1"/>
  <c r="Z2948" i="4"/>
  <c r="AA2948" i="4" s="1"/>
  <c r="Z3187" i="4"/>
  <c r="AA3187" i="4" s="1"/>
  <c r="Z3006" i="4"/>
  <c r="AA3006" i="4" s="1"/>
  <c r="Z2934" i="4"/>
  <c r="AA2934" i="4" s="1"/>
  <c r="Z2862" i="4"/>
  <c r="AA2862" i="4" s="1"/>
  <c r="Z3005" i="4"/>
  <c r="AA3005" i="4" s="1"/>
  <c r="Z2933" i="4"/>
  <c r="AA2933" i="4" s="1"/>
  <c r="Z2861" i="4"/>
  <c r="AA2861" i="4" s="1"/>
  <c r="Y2022" i="4"/>
  <c r="Y3352" i="4"/>
  <c r="Y3354" i="4"/>
  <c r="Y3462" i="4"/>
  <c r="Y3106" i="4"/>
  <c r="Y3131" i="4"/>
  <c r="Y2841" i="4"/>
  <c r="Z3770" i="4"/>
  <c r="AA3770" i="4" s="1"/>
  <c r="Z3945" i="4"/>
  <c r="AA3945" i="4" s="1"/>
  <c r="Z3885" i="4"/>
  <c r="AA3885" i="4" s="1"/>
  <c r="Z3399" i="4"/>
  <c r="AA3399" i="4" s="1"/>
  <c r="Z3734" i="4"/>
  <c r="AA3734" i="4" s="1"/>
  <c r="Z3807" i="4"/>
  <c r="AA3807" i="4" s="1"/>
  <c r="Z4042" i="4"/>
  <c r="AA4042" i="4" s="1"/>
  <c r="Z3856" i="4"/>
  <c r="AA3856" i="4" s="1"/>
  <c r="Z4050" i="4"/>
  <c r="AA4050" i="4" s="1"/>
  <c r="Z3964" i="4"/>
  <c r="AA3964" i="4" s="1"/>
  <c r="Z3500" i="4"/>
  <c r="AA3500" i="4" s="1"/>
  <c r="Z3804" i="4"/>
  <c r="AA3804" i="4" s="1"/>
  <c r="Z3696" i="4"/>
  <c r="AA3696" i="4" s="1"/>
  <c r="Z3748" i="4"/>
  <c r="AA3748" i="4" s="1"/>
  <c r="Z3783" i="4"/>
  <c r="AA3783" i="4" s="1"/>
  <c r="Z3675" i="4"/>
  <c r="AA3675" i="4" s="1"/>
  <c r="Z3489" i="4"/>
  <c r="AA3489" i="4" s="1"/>
  <c r="Z3959" i="4"/>
  <c r="AA3959" i="4" s="1"/>
  <c r="Z3588" i="4"/>
  <c r="AA3588" i="4" s="1"/>
  <c r="Z3498" i="4"/>
  <c r="AA3498" i="4" s="1"/>
  <c r="Z3255" i="4"/>
  <c r="AA3255" i="4" s="1"/>
  <c r="Z3057" i="4"/>
  <c r="AA3057" i="4" s="1"/>
  <c r="Z3320" i="4"/>
  <c r="AA3320" i="4" s="1"/>
  <c r="Z2871" i="4"/>
  <c r="AA2871" i="4" s="1"/>
  <c r="Z3180" i="4"/>
  <c r="AA3180" i="4" s="1"/>
  <c r="Z3015" i="4"/>
  <c r="AA3015" i="4" s="1"/>
  <c r="Z3196" i="4"/>
  <c r="AA3196" i="4" s="1"/>
  <c r="Z2980" i="4"/>
  <c r="AA2980" i="4" s="1"/>
  <c r="Z3230" i="4"/>
  <c r="AA3230" i="4" s="1"/>
  <c r="Z3086" i="4"/>
  <c r="AA3086" i="4" s="1"/>
  <c r="Z3236" i="4"/>
  <c r="AA3236" i="4" s="1"/>
  <c r="Z3092" i="4"/>
  <c r="AA3092" i="4" s="1"/>
  <c r="Z2876" i="4"/>
  <c r="AA2876" i="4" s="1"/>
  <c r="Z2814" i="4"/>
  <c r="AA2814" i="4" s="1"/>
  <c r="Z2855" i="4"/>
  <c r="AA2855" i="4" s="1"/>
  <c r="Y1933" i="4"/>
  <c r="Y1739" i="4"/>
  <c r="Y3496" i="4"/>
  <c r="Y3100" i="4"/>
  <c r="Y3058" i="4"/>
  <c r="Y2943" i="4"/>
  <c r="Z2986" i="4"/>
  <c r="AA2986" i="4" s="1"/>
  <c r="Z742" i="4"/>
  <c r="AA742" i="4" s="1"/>
  <c r="Z2360" i="4"/>
  <c r="AA2360" i="4" s="1"/>
  <c r="Y1689" i="4"/>
  <c r="Y2182" i="4"/>
  <c r="Y3388" i="4"/>
  <c r="Y3579" i="4"/>
  <c r="Y3048" i="4"/>
  <c r="Y3053" i="4"/>
  <c r="Y3203" i="4"/>
  <c r="Y2978" i="4"/>
  <c r="Y3010" i="4"/>
  <c r="Z4038" i="4"/>
  <c r="AA4038" i="4" s="1"/>
  <c r="Z3843" i="4"/>
  <c r="AA3843" i="4" s="1"/>
  <c r="Z3481" i="4"/>
  <c r="AA3481" i="4" s="1"/>
  <c r="Z3367" i="4"/>
  <c r="AA3367" i="4" s="1"/>
  <c r="Z3039" i="4"/>
  <c r="AA3039" i="4" s="1"/>
  <c r="Y2162" i="4"/>
  <c r="Y2426" i="4"/>
  <c r="Y3385" i="4"/>
  <c r="Y3525" i="4"/>
  <c r="Y3045" i="4"/>
  <c r="Y2866" i="4"/>
  <c r="Y3050" i="4"/>
  <c r="Y3130" i="4"/>
  <c r="Z3633" i="4"/>
  <c r="AA3633" i="4" s="1"/>
  <c r="Z3829" i="4"/>
  <c r="AA3829" i="4" s="1"/>
  <c r="Z3721" i="4"/>
  <c r="AA3721" i="4" s="1"/>
  <c r="Z3531" i="4"/>
  <c r="AA3531" i="4" s="1"/>
  <c r="Z3520" i="4"/>
  <c r="AA3520" i="4" s="1"/>
  <c r="Z2957" i="4"/>
  <c r="AA2957" i="4" s="1"/>
  <c r="Y2399" i="4"/>
  <c r="Y2594" i="4"/>
  <c r="AC2594" i="4" s="1"/>
  <c r="Y3612" i="4"/>
  <c r="Y3289" i="4"/>
  <c r="Y3187" i="4"/>
  <c r="Y3047" i="4"/>
  <c r="Y2906" i="4"/>
  <c r="Y3197" i="4"/>
  <c r="Y2834" i="4"/>
  <c r="Y2934" i="4"/>
  <c r="Z3409" i="4"/>
  <c r="AA3409" i="4" s="1"/>
  <c r="Y1929" i="4"/>
  <c r="Y1727" i="4"/>
  <c r="Y1972" i="4"/>
  <c r="Y1964" i="4"/>
  <c r="Y2223" i="4"/>
  <c r="Y2455" i="4"/>
  <c r="Y2453" i="4"/>
  <c r="Y2422" i="4"/>
  <c r="Y1994" i="4"/>
  <c r="Y2258" i="4"/>
  <c r="Y2243" i="4"/>
  <c r="Y2462" i="4"/>
  <c r="AC2462" i="4" s="1"/>
  <c r="Y2546" i="4"/>
  <c r="AC2546" i="4" s="1"/>
  <c r="Y3609" i="4"/>
  <c r="Y2907" i="4"/>
  <c r="Y3117" i="4"/>
  <c r="Y3082" i="4"/>
  <c r="Y2862" i="4"/>
  <c r="Y3122" i="4"/>
  <c r="Y2717" i="4"/>
  <c r="AC2717" i="4" s="1"/>
  <c r="Y3587" i="4"/>
  <c r="Y3660" i="4"/>
  <c r="Y3353" i="4"/>
  <c r="Y3036" i="4"/>
  <c r="Y2895" i="4"/>
  <c r="Y2823" i="4"/>
  <c r="Y3226" i="4"/>
  <c r="Y2973" i="4"/>
  <c r="Y3191" i="4"/>
  <c r="Y3111" i="4"/>
  <c r="Y2861" i="4"/>
  <c r="Y3623" i="4"/>
  <c r="Y2611" i="4"/>
  <c r="AC2611" i="4" s="1"/>
  <c r="Y2609" i="4"/>
  <c r="AC2609" i="4" s="1"/>
  <c r="Y3547" i="4"/>
  <c r="Y3312" i="4"/>
  <c r="Y3005" i="4"/>
  <c r="Z3616" i="4"/>
  <c r="AA3616" i="4" s="1"/>
  <c r="Y3663" i="4"/>
  <c r="Z3732" i="4"/>
  <c r="AA3732" i="4" s="1"/>
  <c r="Z3692" i="4"/>
  <c r="AA3692" i="4" s="1"/>
  <c r="Z3567" i="4"/>
  <c r="AA3567" i="4" s="1"/>
  <c r="Z3165" i="4"/>
  <c r="AA3165" i="4" s="1"/>
  <c r="Z3137" i="4"/>
  <c r="AA3137" i="4" s="1"/>
  <c r="Z3294" i="4"/>
  <c r="AA3294" i="4" s="1"/>
  <c r="Z3188" i="4"/>
  <c r="AA3188" i="4" s="1"/>
  <c r="Z2900" i="4"/>
  <c r="AA2900" i="4" s="1"/>
  <c r="Z2828" i="4"/>
  <c r="AA2828" i="4" s="1"/>
  <c r="Z2971" i="4"/>
  <c r="AA2971" i="4" s="1"/>
  <c r="Z2827" i="4"/>
  <c r="AA2827" i="4" s="1"/>
  <c r="Z3023" i="4"/>
  <c r="AA3023" i="4" s="1"/>
  <c r="Y3659" i="4"/>
  <c r="Y2892" i="4"/>
  <c r="Y3507" i="4"/>
  <c r="Y2967" i="4"/>
  <c r="Y3095" i="4"/>
  <c r="Y3647" i="4"/>
  <c r="Y3649" i="4"/>
  <c r="Y3541" i="4"/>
  <c r="Y3594" i="4"/>
  <c r="Y3167" i="4"/>
  <c r="Y3145" i="4"/>
  <c r="Z3410" i="4"/>
  <c r="AA3410" i="4" s="1"/>
  <c r="Z3922" i="4"/>
  <c r="AA3922" i="4" s="1"/>
  <c r="Z4035" i="4"/>
  <c r="AA4035" i="4" s="1"/>
  <c r="Z3836" i="4"/>
  <c r="AA3836" i="4" s="1"/>
  <c r="Z3877" i="4"/>
  <c r="AA3877" i="4" s="1"/>
  <c r="Z3326" i="4"/>
  <c r="AA3326" i="4" s="1"/>
  <c r="Z3446" i="4"/>
  <c r="AA3446" i="4" s="1"/>
  <c r="Z3570" i="4"/>
  <c r="AA3570" i="4" s="1"/>
  <c r="Z3976" i="4"/>
  <c r="AA3976" i="4" s="1"/>
  <c r="Z3904" i="4"/>
  <c r="AA3904" i="4" s="1"/>
  <c r="Z3589" i="4"/>
  <c r="AA3589" i="4" s="1"/>
  <c r="Y3658" i="4"/>
  <c r="Z3965" i="4"/>
  <c r="AA3965" i="4" s="1"/>
  <c r="Z3893" i="4"/>
  <c r="AA3893" i="4" s="1"/>
  <c r="Z3801" i="4"/>
  <c r="AA3801" i="4" s="1"/>
  <c r="Z3693" i="4"/>
  <c r="AA3693" i="4" s="1"/>
  <c r="Z3608" i="4"/>
  <c r="AA3608" i="4" s="1"/>
  <c r="Z2842" i="4"/>
  <c r="AA2842" i="4" s="1"/>
  <c r="Y3642" i="4"/>
  <c r="Y3665" i="4"/>
  <c r="Y3629" i="4"/>
  <c r="Z3468" i="4"/>
  <c r="AA3468" i="4" s="1"/>
  <c r="Z3360" i="4"/>
  <c r="AA3360" i="4" s="1"/>
  <c r="Z3171" i="4"/>
  <c r="AA3171" i="4" s="1"/>
  <c r="Z3479" i="4"/>
  <c r="AA3479" i="4" s="1"/>
  <c r="Z3407" i="4"/>
  <c r="AA3407" i="4" s="1"/>
  <c r="Z3335" i="4"/>
  <c r="AA3335" i="4" s="1"/>
  <c r="Z3533" i="4"/>
  <c r="AA3533" i="4" s="1"/>
  <c r="Z2931" i="4"/>
  <c r="AA2931" i="4" s="1"/>
  <c r="Z3273" i="4"/>
  <c r="AA3273" i="4" s="1"/>
  <c r="Z3574" i="4"/>
  <c r="AA3574" i="4" s="1"/>
  <c r="Z3430" i="4"/>
  <c r="AA3430" i="4" s="1"/>
  <c r="Z3333" i="4"/>
  <c r="AA3333" i="4" s="1"/>
  <c r="Z3247" i="4"/>
  <c r="AA3247" i="4" s="1"/>
  <c r="Z3139" i="4"/>
  <c r="AA3139" i="4" s="1"/>
  <c r="Z2848" i="4"/>
  <c r="AA2848" i="4" s="1"/>
  <c r="Z3314" i="4"/>
  <c r="AA3314" i="4" s="1"/>
  <c r="Z3242" i="4"/>
  <c r="AA3242" i="4" s="1"/>
  <c r="Z3170" i="4"/>
  <c r="AA3170" i="4" s="1"/>
  <c r="Z3098" i="4"/>
  <c r="AA3098" i="4" s="1"/>
  <c r="Z3026" i="4"/>
  <c r="AA3026" i="4" s="1"/>
  <c r="Z2954" i="4"/>
  <c r="AA2954" i="4" s="1"/>
  <c r="Z2882" i="4"/>
  <c r="AA2882" i="4" s="1"/>
  <c r="Z2810" i="4"/>
  <c r="AA2810" i="4" s="1"/>
  <c r="Z3031" i="4"/>
  <c r="AA3031" i="4" s="1"/>
  <c r="Z2959" i="4"/>
  <c r="AA2959" i="4" s="1"/>
  <c r="Z2887" i="4"/>
  <c r="AA2887" i="4" s="1"/>
  <c r="Z3049" i="4"/>
  <c r="AA3049" i="4" s="1"/>
  <c r="Z2977" i="4"/>
  <c r="AA2977" i="4" s="1"/>
  <c r="Z2905" i="4"/>
  <c r="AA2905" i="4" s="1"/>
  <c r="Z2833" i="4"/>
  <c r="AA2833" i="4" s="1"/>
  <c r="Z3012" i="4"/>
  <c r="AA3012" i="4" s="1"/>
  <c r="Z3011" i="4"/>
  <c r="AA3011" i="4" s="1"/>
  <c r="Y1694" i="4"/>
  <c r="Y1539" i="4"/>
  <c r="Y2265" i="4"/>
  <c r="Y474" i="4"/>
  <c r="Y71" i="4"/>
  <c r="Y1922" i="4"/>
  <c r="Y2167" i="4"/>
  <c r="Y2177" i="4"/>
  <c r="Y1155" i="4"/>
  <c r="Y2432" i="4"/>
  <c r="Y2044" i="4"/>
  <c r="Y1373" i="4"/>
  <c r="Y1766" i="4"/>
  <c r="Z4040" i="4"/>
  <c r="AA4040" i="4" s="1"/>
  <c r="Y3654" i="4"/>
  <c r="Y1695" i="4"/>
  <c r="Y2196" i="4"/>
  <c r="Y1367" i="4"/>
  <c r="Y3591" i="4"/>
  <c r="Y3092" i="4"/>
  <c r="Y3239" i="4"/>
  <c r="Y503" i="4"/>
  <c r="Y1690" i="4"/>
  <c r="Y2241" i="4"/>
  <c r="Y2578" i="4"/>
  <c r="AC2578" i="4" s="1"/>
  <c r="Z3620" i="4"/>
  <c r="AA3620" i="4" s="1"/>
  <c r="Z2999" i="4"/>
  <c r="AA2999" i="4" s="1"/>
  <c r="Z2949" i="4"/>
  <c r="AA2949" i="4" s="1"/>
  <c r="Y751" i="4"/>
  <c r="Y2383" i="4"/>
  <c r="Y977" i="4"/>
  <c r="Y1724" i="4"/>
  <c r="Y1985" i="4"/>
  <c r="Y1959" i="4"/>
  <c r="Y1969" i="4"/>
  <c r="Y2208" i="4"/>
  <c r="Y2212" i="4"/>
  <c r="Y2451" i="4"/>
  <c r="Y793" i="4"/>
  <c r="Y186" i="4"/>
  <c r="Y1078" i="4"/>
  <c r="Y1770" i="4"/>
  <c r="Y1999" i="4"/>
  <c r="Y1834" i="4"/>
  <c r="Y2290" i="4"/>
  <c r="Y2615" i="4"/>
  <c r="AC2615" i="4" s="1"/>
  <c r="Y2665" i="4"/>
  <c r="AC2665" i="4" s="1"/>
  <c r="Y3581" i="4"/>
  <c r="Y3545" i="4"/>
  <c r="Y3399" i="4"/>
  <c r="Y3258" i="4"/>
  <c r="Y3331" i="4"/>
  <c r="Y3474" i="4"/>
  <c r="Y3401" i="4"/>
  <c r="Y3253" i="4"/>
  <c r="Y3600" i="4"/>
  <c r="Y3035" i="4"/>
  <c r="Y3205" i="4"/>
  <c r="Y3245" i="4"/>
  <c r="Y3138" i="4"/>
  <c r="Y1942" i="4"/>
  <c r="Y58" i="4"/>
  <c r="Y1479" i="4"/>
  <c r="Y1681" i="4"/>
  <c r="Y1699" i="4"/>
  <c r="Y1683" i="4"/>
  <c r="Y2185" i="4"/>
  <c r="Y2154" i="4"/>
  <c r="Y2406" i="4"/>
  <c r="Y1308" i="4"/>
  <c r="Y2545" i="4"/>
  <c r="AC2545" i="4" s="1"/>
  <c r="Y2559" i="4"/>
  <c r="AC2559" i="4" s="1"/>
  <c r="Y73" i="4"/>
  <c r="Y1688" i="4"/>
  <c r="Y1776" i="4"/>
  <c r="Y1299" i="4"/>
  <c r="Y3641" i="4"/>
  <c r="Y3426" i="4"/>
  <c r="Y3607" i="4"/>
  <c r="Y2875" i="4"/>
  <c r="Y3023" i="4"/>
  <c r="Y2956" i="4"/>
  <c r="Y3165" i="4"/>
  <c r="Y3019" i="4"/>
  <c r="Y3159" i="4"/>
  <c r="Y1208" i="4"/>
  <c r="Y1238" i="4"/>
  <c r="Y490" i="4"/>
  <c r="Y944" i="4"/>
  <c r="Y293" i="4"/>
  <c r="Y1928" i="4"/>
  <c r="Y2173" i="4"/>
  <c r="Y2183" i="4"/>
  <c r="Y2152" i="4"/>
  <c r="Y2404" i="4"/>
  <c r="Y315" i="4"/>
  <c r="Y1722" i="4"/>
  <c r="Y2215" i="4"/>
  <c r="Y2213" i="4"/>
  <c r="Y2445" i="4"/>
  <c r="Y80" i="4"/>
  <c r="Y84" i="4"/>
  <c r="Y645" i="4"/>
  <c r="Y1562" i="4"/>
  <c r="Y2000" i="4"/>
  <c r="Y1637" i="4"/>
  <c r="Y3532" i="4"/>
  <c r="Y3621" i="4"/>
  <c r="Y3473" i="4"/>
  <c r="Y3403" i="4"/>
  <c r="Y2836" i="4"/>
  <c r="Y2991" i="4"/>
  <c r="Y2838" i="4"/>
  <c r="AC2838" i="4" s="1"/>
  <c r="Y2879" i="4"/>
  <c r="Y1944" i="4"/>
  <c r="Y1924" i="4"/>
  <c r="Y1916" i="4"/>
  <c r="Y2171" i="4"/>
  <c r="Y2413" i="4"/>
  <c r="Y2382" i="4"/>
  <c r="Y2392" i="4"/>
  <c r="Y1511" i="4"/>
  <c r="Y1731" i="4"/>
  <c r="Y1961" i="4"/>
  <c r="Y1958" i="4"/>
  <c r="Y2187" i="4"/>
  <c r="Y2203" i="4"/>
  <c r="Y2201" i="4"/>
  <c r="Y2449" i="4"/>
  <c r="Y361" i="4"/>
  <c r="Y2039" i="4"/>
  <c r="Y2032" i="4"/>
  <c r="Y2047" i="4"/>
  <c r="Y2523" i="4"/>
  <c r="AC2523" i="4" s="1"/>
  <c r="Y2514" i="4"/>
  <c r="AC2514" i="4" s="1"/>
  <c r="Y1767" i="4"/>
  <c r="Y1771" i="4"/>
  <c r="Y2227" i="4"/>
  <c r="Y2237" i="4"/>
  <c r="Y2485" i="4"/>
  <c r="AC2485" i="4" s="1"/>
  <c r="Y1808" i="4"/>
  <c r="Y2318" i="4"/>
  <c r="Y2169" i="4"/>
  <c r="Y1937" i="4"/>
  <c r="Y2155" i="4"/>
  <c r="Y2165" i="4"/>
  <c r="Y1751" i="4"/>
  <c r="Y1983" i="4"/>
  <c r="Y2195" i="4"/>
  <c r="Y2508" i="4"/>
  <c r="AC2508" i="4" s="1"/>
  <c r="Y1393" i="4"/>
  <c r="Y2019" i="4"/>
  <c r="Y2252" i="4"/>
  <c r="Y2262" i="4"/>
  <c r="Y2231" i="4"/>
  <c r="Y2275" i="4"/>
  <c r="Z669" i="4"/>
  <c r="AA669" i="4" s="1"/>
  <c r="Y2689" i="4"/>
  <c r="AC2689" i="4" s="1"/>
  <c r="Y2687" i="4"/>
  <c r="AC2687" i="4" s="1"/>
  <c r="Y2656" i="4"/>
  <c r="AC2656" i="4" s="1"/>
  <c r="Y2713" i="4"/>
  <c r="AC2713" i="4" s="1"/>
  <c r="Y2723" i="4"/>
  <c r="AC2723" i="4" s="1"/>
  <c r="Y2739" i="4"/>
  <c r="AC2739" i="4" s="1"/>
  <c r="Y2683" i="4"/>
  <c r="AC2683" i="4" s="1"/>
  <c r="Y1510" i="4"/>
  <c r="Y647" i="4"/>
  <c r="Y2637" i="4"/>
  <c r="AC2637" i="4" s="1"/>
  <c r="Y2681" i="4"/>
  <c r="AC2681" i="4" s="1"/>
  <c r="Y2174" i="4"/>
  <c r="Y505" i="4"/>
  <c r="Y1706" i="4"/>
  <c r="Y1691" i="4"/>
  <c r="Y1708" i="4"/>
  <c r="Y2184" i="4"/>
  <c r="Y2405" i="4"/>
  <c r="Y1745" i="4"/>
  <c r="Y1721" i="4"/>
  <c r="Y1726" i="4"/>
  <c r="Y2217" i="4"/>
  <c r="Y2429" i="4"/>
  <c r="Y228" i="4"/>
  <c r="Y359" i="4"/>
  <c r="Y1079" i="4"/>
  <c r="Y1296" i="4"/>
  <c r="Y1762" i="4"/>
  <c r="Y1757" i="4"/>
  <c r="Y2011" i="4"/>
  <c r="Y1608" i="4"/>
  <c r="Y2580" i="4"/>
  <c r="AC2580" i="4" s="1"/>
  <c r="Y2617" i="4"/>
  <c r="AC2617" i="4" s="1"/>
  <c r="Y2631" i="4"/>
  <c r="AC2631" i="4" s="1"/>
  <c r="Y3640" i="4"/>
  <c r="Y3652" i="4"/>
  <c r="Y3656" i="4"/>
  <c r="Y3572" i="4"/>
  <c r="Y3355" i="4"/>
  <c r="Y3498" i="4"/>
  <c r="Y3284" i="4"/>
  <c r="Y3465" i="4"/>
  <c r="Y3491" i="4"/>
  <c r="Y3627" i="4"/>
  <c r="Y3588" i="4"/>
  <c r="Y2996" i="4"/>
  <c r="Y3028" i="4"/>
  <c r="Y3237" i="4"/>
  <c r="Y2917" i="4"/>
  <c r="Y3202" i="4"/>
  <c r="Y3636" i="4"/>
  <c r="Y3664" i="4"/>
  <c r="Y3279" i="4"/>
  <c r="Y3565" i="4"/>
  <c r="Y3313" i="4"/>
  <c r="Y3125" i="4"/>
  <c r="Y2982" i="4"/>
  <c r="Y2871" i="4"/>
  <c r="Y3020" i="4"/>
  <c r="Y3133" i="4"/>
  <c r="Y3061" i="4"/>
  <c r="Y2876" i="4"/>
  <c r="Y3153" i="4"/>
  <c r="Z3543" i="4"/>
  <c r="AA3543" i="4" s="1"/>
  <c r="Z3662" i="4"/>
  <c r="AA3662" i="4" s="1"/>
  <c r="Z3798" i="4"/>
  <c r="AA3798" i="4" s="1"/>
  <c r="Z3604" i="4"/>
  <c r="AA3604" i="4" s="1"/>
  <c r="Z3780" i="4"/>
  <c r="AA3780" i="4" s="1"/>
  <c r="Z4023" i="4"/>
  <c r="AA4023" i="4" s="1"/>
  <c r="Z3806" i="4"/>
  <c r="AA3806" i="4" s="1"/>
  <c r="Z4032" i="4"/>
  <c r="AA4032" i="4" s="1"/>
  <c r="Z3634" i="4"/>
  <c r="AA3634" i="4" s="1"/>
  <c r="Z3327" i="4"/>
  <c r="AA3327" i="4" s="1"/>
  <c r="Z3357" i="4"/>
  <c r="AA3357" i="4" s="1"/>
  <c r="Z3499" i="4"/>
  <c r="AA3499" i="4" s="1"/>
  <c r="Z3803" i="4"/>
  <c r="AA3803" i="4" s="1"/>
  <c r="Z3873" i="4"/>
  <c r="AA3873" i="4" s="1"/>
  <c r="Z3228" i="4"/>
  <c r="AA3228" i="4" s="1"/>
  <c r="Z3568" i="4"/>
  <c r="AA3568" i="4" s="1"/>
  <c r="Z3297" i="4"/>
  <c r="AA3297" i="4" s="1"/>
  <c r="Z3306" i="4"/>
  <c r="AA3306" i="4" s="1"/>
  <c r="Z3527" i="4"/>
  <c r="AA3527" i="4" s="1"/>
  <c r="Z3383" i="4"/>
  <c r="AA3383" i="4" s="1"/>
  <c r="Z2908" i="4"/>
  <c r="AA2908" i="4" s="1"/>
  <c r="Z2994" i="4"/>
  <c r="AA2994" i="4" s="1"/>
  <c r="Z3103" i="4"/>
  <c r="AA3103" i="4" s="1"/>
  <c r="Y3347" i="4"/>
  <c r="Y3382" i="4"/>
  <c r="Y3276" i="4"/>
  <c r="Y3560" i="4"/>
  <c r="Y3270" i="4"/>
  <c r="Y3308" i="4"/>
  <c r="Y3419" i="4"/>
  <c r="Y3346" i="4"/>
  <c r="Y3634" i="4"/>
  <c r="Y3416" i="4"/>
  <c r="Y3562" i="4"/>
  <c r="Y3505" i="4"/>
  <c r="Y2951" i="4"/>
  <c r="Y3204" i="4"/>
  <c r="Y3094" i="4"/>
  <c r="Y2948" i="4"/>
  <c r="Y2913" i="4"/>
  <c r="Y3195" i="4"/>
  <c r="Y2947" i="4"/>
  <c r="Y3052" i="4"/>
  <c r="Y2837" i="4"/>
  <c r="AC2837" i="4" s="1"/>
  <c r="Y3150" i="4"/>
  <c r="Y2937" i="4"/>
  <c r="Y2899" i="4"/>
  <c r="Z4041" i="4"/>
  <c r="AA4041" i="4" s="1"/>
  <c r="Z4010" i="4"/>
  <c r="AA4010" i="4" s="1"/>
  <c r="Z3818" i="4"/>
  <c r="AA3818" i="4" s="1"/>
  <c r="Z4047" i="4"/>
  <c r="AA4047" i="4" s="1"/>
  <c r="Z3024" i="4"/>
  <c r="AA3024" i="4" s="1"/>
  <c r="Z3903" i="4"/>
  <c r="AA3903" i="4" s="1"/>
  <c r="Z3938" i="4"/>
  <c r="AA3938" i="4" s="1"/>
  <c r="Z3644" i="4"/>
  <c r="AA3644" i="4" s="1"/>
  <c r="Z3970" i="4"/>
  <c r="AA3970" i="4" s="1"/>
  <c r="Z3987" i="4"/>
  <c r="AA3987" i="4" s="1"/>
  <c r="Z3727" i="4"/>
  <c r="AA3727" i="4" s="1"/>
  <c r="Z4022" i="4"/>
  <c r="AA4022" i="4" s="1"/>
  <c r="Z4018" i="4"/>
  <c r="AA4018" i="4" s="1"/>
  <c r="Z3946" i="4"/>
  <c r="AA3946" i="4" s="1"/>
  <c r="Z3445" i="4"/>
  <c r="AA3445" i="4" s="1"/>
  <c r="Z3392" i="4"/>
  <c r="AA3392" i="4" s="1"/>
  <c r="Z4021" i="4"/>
  <c r="AA4021" i="4" s="1"/>
  <c r="Z3949" i="4"/>
  <c r="AA3949" i="4" s="1"/>
  <c r="Z3777" i="4"/>
  <c r="AA3777" i="4" s="1"/>
  <c r="Z3669" i="4"/>
  <c r="Z3528" i="4"/>
  <c r="AA3528" i="4" s="1"/>
  <c r="Z3352" i="4"/>
  <c r="AA3352" i="4" s="1"/>
  <c r="Z3108" i="4"/>
  <c r="AA3108" i="4" s="1"/>
  <c r="Z3412" i="4"/>
  <c r="AA3412" i="4" s="1"/>
  <c r="Z3205" i="4"/>
  <c r="AA3205" i="4" s="1"/>
  <c r="Y3309" i="4"/>
  <c r="Y3522" i="4"/>
  <c r="Y3344" i="4"/>
  <c r="Y3596" i="4"/>
  <c r="Y3490" i="4"/>
  <c r="Y3452" i="4"/>
  <c r="Y3557" i="4"/>
  <c r="Y3521" i="4"/>
  <c r="Y3343" i="4"/>
  <c r="Y3595" i="4"/>
  <c r="Y3486" i="4"/>
  <c r="Y3451" i="4"/>
  <c r="Y3378" i="4"/>
  <c r="Y3666" i="4"/>
  <c r="Y3324" i="4"/>
  <c r="Y3042" i="4"/>
  <c r="Y2827" i="4"/>
  <c r="Y3091" i="4"/>
  <c r="Y2910" i="4"/>
  <c r="Y3192" i="4"/>
  <c r="Y2865" i="4"/>
  <c r="Y2829" i="4"/>
  <c r="Y3229" i="4"/>
  <c r="Y2979" i="4"/>
  <c r="Y2944" i="4"/>
  <c r="Y3049" i="4"/>
  <c r="Y3182" i="4"/>
  <c r="Y3004" i="4"/>
  <c r="Y2969" i="4"/>
  <c r="Y3449" i="4"/>
  <c r="Y3661" i="4"/>
  <c r="Y3267" i="4"/>
  <c r="Y2860" i="4"/>
  <c r="Y3164" i="4"/>
  <c r="Y3189" i="4"/>
  <c r="Y3044" i="4"/>
  <c r="Y3188" i="4"/>
  <c r="Y2831" i="4"/>
  <c r="Y2928" i="4"/>
  <c r="Y3651" i="4"/>
  <c r="Y3638" i="4"/>
  <c r="Y3268" i="4"/>
  <c r="Y3338" i="4"/>
  <c r="Y3303" i="4"/>
  <c r="Y3440" i="4"/>
  <c r="Y3264" i="4"/>
  <c r="Y3553" i="4"/>
  <c r="Y3433" i="4"/>
  <c r="Y3567" i="4"/>
  <c r="Y3109" i="4"/>
  <c r="Y3236" i="4"/>
  <c r="Y3161" i="4"/>
  <c r="Y2980" i="4"/>
  <c r="Y3120" i="4"/>
  <c r="Y2859" i="4"/>
  <c r="Y3186" i="4"/>
  <c r="Y3157" i="4"/>
  <c r="Y3084" i="4"/>
  <c r="Y3043" i="4"/>
  <c r="Y2864" i="4"/>
  <c r="Y3072" i="4"/>
  <c r="Y3216" i="4"/>
  <c r="Y3265" i="4"/>
  <c r="Y3405" i="4"/>
  <c r="Y3442" i="4"/>
  <c r="Y3639" i="4"/>
  <c r="Y3564" i="4"/>
  <c r="Y3033" i="4"/>
  <c r="Y2890" i="4"/>
  <c r="Y3233" i="4"/>
  <c r="Y3009" i="4"/>
  <c r="Y2856" i="4"/>
  <c r="Y3223" i="4"/>
  <c r="Y2900" i="4"/>
  <c r="Y3040" i="4"/>
  <c r="Y2825" i="4"/>
  <c r="Y3141" i="4"/>
  <c r="Y3438" i="4"/>
  <c r="Y3329" i="4"/>
  <c r="Y3294" i="4"/>
  <c r="Y3617" i="4"/>
  <c r="Y3510" i="4"/>
  <c r="Y3542" i="4"/>
  <c r="Y3361" i="4"/>
  <c r="Y3616" i="4"/>
  <c r="Y3328" i="4"/>
  <c r="Y3544" i="4"/>
  <c r="Y3424" i="4"/>
  <c r="Y3597" i="4"/>
  <c r="Y3488" i="4"/>
  <c r="Y3380" i="4"/>
  <c r="Y3274" i="4"/>
  <c r="Y3140" i="4"/>
  <c r="Y2886" i="4"/>
  <c r="Y3255" i="4"/>
  <c r="Y3148" i="4"/>
  <c r="Y3078" i="4"/>
  <c r="Y2891" i="4"/>
  <c r="Y2855" i="4"/>
  <c r="Y2819" i="4"/>
  <c r="Y3101" i="4"/>
  <c r="Y3653" i="4"/>
  <c r="Y2037" i="4"/>
  <c r="Y2767" i="4"/>
  <c r="AC2767" i="4" s="1"/>
  <c r="Y1833" i="4"/>
  <c r="Z1646" i="4"/>
  <c r="AA1646" i="4" s="1"/>
  <c r="Z1666" i="4"/>
  <c r="AA1666" i="4" s="1"/>
  <c r="Y1704" i="4"/>
  <c r="Y2390" i="4"/>
  <c r="Y1749" i="4"/>
  <c r="Y1741" i="4"/>
  <c r="Y1977" i="4"/>
  <c r="Y1987" i="4"/>
  <c r="Y2191" i="4"/>
  <c r="Y2189" i="4"/>
  <c r="Y2435" i="4"/>
  <c r="Y2066" i="4"/>
  <c r="Y2035" i="4"/>
  <c r="Y2500" i="4"/>
  <c r="AC2500" i="4" s="1"/>
  <c r="Y1786" i="4"/>
  <c r="Y2014" i="4"/>
  <c r="Y2013" i="4"/>
  <c r="Y2247" i="4"/>
  <c r="Y2225" i="4"/>
  <c r="Y2477" i="4"/>
  <c r="AC2477" i="4" s="1"/>
  <c r="Y1816" i="4"/>
  <c r="Y1827" i="4"/>
  <c r="Y1796" i="4"/>
  <c r="Y2080" i="4"/>
  <c r="Y2533" i="4"/>
  <c r="AC2533" i="4" s="1"/>
  <c r="Y525" i="4"/>
  <c r="Y2475" i="4"/>
  <c r="AC2475" i="4" s="1"/>
  <c r="Z713" i="4"/>
  <c r="AA713" i="4" s="1"/>
  <c r="Z1660" i="4"/>
  <c r="AA1660" i="4" s="1"/>
  <c r="Z279" i="4"/>
  <c r="AA279" i="4" s="1"/>
  <c r="Y2381" i="4"/>
  <c r="Y2456" i="4"/>
  <c r="Y2060" i="4"/>
  <c r="Y2528" i="4"/>
  <c r="AC2528" i="4" s="1"/>
  <c r="Y2517" i="4"/>
  <c r="AC2517" i="4" s="1"/>
  <c r="Y2515" i="4"/>
  <c r="AC2515" i="4" s="1"/>
  <c r="Y1775" i="4"/>
  <c r="Y1784" i="4"/>
  <c r="Y1996" i="4"/>
  <c r="Y2007" i="4"/>
  <c r="Y2246" i="4"/>
  <c r="Y2467" i="4"/>
  <c r="AC2467" i="4" s="1"/>
  <c r="Y2471" i="4"/>
  <c r="AC2471" i="4" s="1"/>
  <c r="Y1812" i="4"/>
  <c r="Y1821" i="4"/>
  <c r="Y2298" i="4"/>
  <c r="Y2305" i="4"/>
  <c r="Y2315" i="4"/>
  <c r="Y1869" i="4"/>
  <c r="Y2273" i="4"/>
  <c r="Y1698" i="4"/>
  <c r="Y1940" i="4"/>
  <c r="Y2416" i="4"/>
  <c r="Y2156" i="4"/>
  <c r="Y2421" i="4"/>
  <c r="Y1748" i="4"/>
  <c r="Y1740" i="4"/>
  <c r="Y2487" i="4"/>
  <c r="AC2487" i="4" s="1"/>
  <c r="Y2292" i="4"/>
  <c r="Y2296" i="4"/>
  <c r="Y2664" i="4"/>
  <c r="AC2664" i="4" s="1"/>
  <c r="Y2668" i="4"/>
  <c r="AC2668" i="4" s="1"/>
  <c r="Y3650" i="4"/>
  <c r="Y2492" i="4"/>
  <c r="AC2492" i="4" s="1"/>
  <c r="Y66" i="4"/>
  <c r="Y529" i="4"/>
  <c r="Y1943" i="4"/>
  <c r="Y1949" i="4"/>
  <c r="Y1737" i="4"/>
  <c r="Y2454" i="4"/>
  <c r="Y2458" i="4"/>
  <c r="Y2062" i="4"/>
  <c r="Y2048" i="4"/>
  <c r="Y2536" i="4"/>
  <c r="AC2536" i="4" s="1"/>
  <c r="Y1781" i="4"/>
  <c r="Y2248" i="4"/>
  <c r="Y2658" i="4"/>
  <c r="AC2658" i="4" s="1"/>
  <c r="Y2719" i="4"/>
  <c r="AC2719" i="4" s="1"/>
  <c r="Y2729" i="4"/>
  <c r="AC2729" i="4" s="1"/>
  <c r="Y3644" i="4"/>
  <c r="Y2403" i="4"/>
  <c r="Y2029" i="4"/>
  <c r="Y2151" i="4"/>
  <c r="Y2525" i="4"/>
  <c r="AC2525" i="4" s="1"/>
  <c r="Y1693" i="4"/>
  <c r="Y1707" i="4"/>
  <c r="Y2415" i="4"/>
  <c r="Y339" i="4"/>
  <c r="Y554" i="4"/>
  <c r="Y1736" i="4"/>
  <c r="Y2522" i="4"/>
  <c r="AC2522" i="4" s="1"/>
  <c r="Y1824" i="4"/>
  <c r="Y1810" i="4"/>
  <c r="Y2639" i="4"/>
  <c r="AC2639" i="4" s="1"/>
  <c r="Y2643" i="4"/>
  <c r="AC2643" i="4" s="1"/>
  <c r="Y2727" i="4"/>
  <c r="AC2727" i="4" s="1"/>
  <c r="Y2766" i="4"/>
  <c r="AC2766" i="4" s="1"/>
  <c r="Y2770" i="4"/>
  <c r="AC2770" i="4" s="1"/>
  <c r="Y3463" i="4"/>
  <c r="Y3390" i="4"/>
  <c r="Y3574" i="4"/>
  <c r="Y3538" i="4"/>
  <c r="Y3552" i="4"/>
  <c r="Y2842" i="4"/>
  <c r="Y3646" i="4"/>
  <c r="Y3632" i="4"/>
  <c r="Y1932" i="4"/>
  <c r="Y2489" i="4"/>
  <c r="AC2489" i="4" s="1"/>
  <c r="Y2439" i="4"/>
  <c r="Y2180" i="4"/>
  <c r="Y1703" i="4"/>
  <c r="Y1692" i="4"/>
  <c r="Y2524" i="4"/>
  <c r="AC2524" i="4" s="1"/>
  <c r="Y2633" i="4"/>
  <c r="AC2633" i="4" s="1"/>
  <c r="Y2691" i="4"/>
  <c r="AC2691" i="4" s="1"/>
  <c r="Y2707" i="4"/>
  <c r="AC2707" i="4" s="1"/>
  <c r="Y2396" i="4"/>
  <c r="Y2384" i="4"/>
  <c r="Y1682" i="4"/>
  <c r="Y1914" i="4"/>
  <c r="Y2157" i="4"/>
  <c r="Y1752" i="4"/>
  <c r="Y2051" i="4"/>
  <c r="Y2501" i="4"/>
  <c r="AC2501" i="4" s="1"/>
  <c r="Y2529" i="4"/>
  <c r="AC2529" i="4" s="1"/>
  <c r="Y2012" i="4"/>
  <c r="Y2677" i="4"/>
  <c r="AC2677" i="4" s="1"/>
  <c r="Y2675" i="4"/>
  <c r="AC2675" i="4" s="1"/>
  <c r="Y2701" i="4"/>
  <c r="AC2701" i="4" s="1"/>
  <c r="Y2711" i="4"/>
  <c r="AC2711" i="4" s="1"/>
  <c r="Y2715" i="4"/>
  <c r="AC2715" i="4" s="1"/>
  <c r="Y2801" i="4"/>
  <c r="AC2801" i="4" s="1"/>
  <c r="Y2023" i="4"/>
  <c r="Y1712" i="4"/>
  <c r="Y1680" i="4"/>
  <c r="Y1947" i="4"/>
  <c r="Y1951" i="4"/>
  <c r="Y2417" i="4"/>
  <c r="Y2386" i="4"/>
  <c r="Y1755" i="4"/>
  <c r="Y1718" i="4"/>
  <c r="Y1967" i="4"/>
  <c r="Y1976" i="4"/>
  <c r="Y2033" i="4"/>
  <c r="Y2527" i="4"/>
  <c r="AC2527" i="4" s="1"/>
  <c r="Y2531" i="4"/>
  <c r="AC2531" i="4" s="1"/>
  <c r="Y1789" i="4"/>
  <c r="Y1991" i="4"/>
  <c r="Y2228" i="4"/>
  <c r="Y2472" i="4"/>
  <c r="AC2472" i="4" s="1"/>
  <c r="Y2470" i="4"/>
  <c r="AC2470" i="4" s="1"/>
  <c r="Y1798" i="4"/>
  <c r="Y2652" i="4"/>
  <c r="AC2652" i="4" s="1"/>
  <c r="Y2621" i="4"/>
  <c r="AC2621" i="4" s="1"/>
  <c r="Y2625" i="4"/>
  <c r="AC2625" i="4" s="1"/>
  <c r="Y2671" i="4"/>
  <c r="AC2671" i="4" s="1"/>
  <c r="Y2669" i="4"/>
  <c r="AC2669" i="4" s="1"/>
  <c r="Y2679" i="4"/>
  <c r="AC2679" i="4" s="1"/>
  <c r="Y2705" i="4"/>
  <c r="AC2705" i="4" s="1"/>
  <c r="Y2709" i="4"/>
  <c r="AC2709" i="4" s="1"/>
  <c r="Y2798" i="4"/>
  <c r="AC2798" i="4" s="1"/>
  <c r="Y2807" i="4"/>
  <c r="AC2807" i="4" s="1"/>
  <c r="Y2778" i="4"/>
  <c r="AC2778" i="4" s="1"/>
  <c r="Y2787" i="4"/>
  <c r="AC2787" i="4" s="1"/>
  <c r="Y2744" i="4"/>
  <c r="AC2744" i="4" s="1"/>
  <c r="Y2748" i="4"/>
  <c r="AC2748" i="4" s="1"/>
  <c r="Z3642" i="4"/>
  <c r="AA3642" i="4" s="1"/>
  <c r="Y2402" i="4"/>
  <c r="Y1716" i="4"/>
  <c r="Y1701" i="4"/>
  <c r="Y1941" i="4"/>
  <c r="Y2409" i="4"/>
  <c r="Y1756" i="4"/>
  <c r="Y1984" i="4"/>
  <c r="Y2192" i="4"/>
  <c r="Y2049" i="4"/>
  <c r="Y2270" i="4"/>
  <c r="Y2291" i="4"/>
  <c r="Y2619" i="4"/>
  <c r="AC2619" i="4" s="1"/>
  <c r="Y2720" i="4"/>
  <c r="AC2720" i="4" s="1"/>
  <c r="Y3333" i="4"/>
  <c r="Y3210" i="4"/>
  <c r="Y2868" i="4"/>
  <c r="Y3093" i="4"/>
  <c r="Y3222" i="4"/>
  <c r="Y3631" i="4"/>
  <c r="Y3667" i="4"/>
  <c r="Y3635" i="4"/>
  <c r="Y3593" i="4"/>
  <c r="Y3410" i="4"/>
  <c r="Y3286" i="4"/>
  <c r="Y3570" i="4"/>
  <c r="Y3021" i="4"/>
  <c r="Y3015" i="4"/>
  <c r="Y3194" i="4"/>
  <c r="Y3254" i="4"/>
  <c r="Y3147" i="4"/>
  <c r="Y3633" i="4"/>
  <c r="Y3516" i="4"/>
  <c r="Y3626" i="4"/>
  <c r="Y3551" i="4"/>
  <c r="Y3337" i="4"/>
  <c r="Y3407" i="4"/>
  <c r="Y3589" i="4"/>
  <c r="Y3260" i="4"/>
  <c r="Y3012" i="4"/>
  <c r="Y2939" i="4"/>
  <c r="Y2904" i="4"/>
  <c r="Y3114" i="4"/>
  <c r="Y2901" i="4"/>
  <c r="Y3119" i="4"/>
  <c r="Y2938" i="4"/>
  <c r="Y2828" i="4"/>
  <c r="Y3251" i="4"/>
  <c r="Y968" i="4"/>
  <c r="Z3849" i="4"/>
  <c r="AA3849" i="4" s="1"/>
  <c r="Z3957" i="4"/>
  <c r="AA3957" i="4" s="1"/>
  <c r="Z3681" i="4"/>
  <c r="AA3681" i="4" s="1"/>
  <c r="Z3992" i="4"/>
  <c r="AA3992" i="4" s="1"/>
  <c r="Z3782" i="4"/>
  <c r="AA3782" i="4" s="1"/>
  <c r="Z4034" i="4"/>
  <c r="AA4034" i="4" s="1"/>
  <c r="Z3799" i="4"/>
  <c r="AA3799" i="4" s="1"/>
  <c r="Z3691" i="4"/>
  <c r="AA3691" i="4" s="1"/>
  <c r="Z3549" i="4"/>
  <c r="AA3549" i="4" s="1"/>
  <c r="Z4016" i="4"/>
  <c r="AA4016" i="4" s="1"/>
  <c r="Z3944" i="4"/>
  <c r="AA3944" i="4" s="1"/>
  <c r="Z3679" i="4"/>
  <c r="AA3679" i="4" s="1"/>
  <c r="Z4039" i="4"/>
  <c r="AA4039" i="4" s="1"/>
  <c r="Z3967" i="4"/>
  <c r="AA3967" i="4" s="1"/>
  <c r="Z3821" i="4"/>
  <c r="AA3821" i="4" s="1"/>
  <c r="Z3853" i="4"/>
  <c r="AA3853" i="4" s="1"/>
  <c r="Z3639" i="4"/>
  <c r="AA3639" i="4" s="1"/>
  <c r="Z3792" i="4"/>
  <c r="AA3792" i="4" s="1"/>
  <c r="Z3740" i="4"/>
  <c r="AA3740" i="4" s="1"/>
  <c r="Z3668" i="4"/>
  <c r="AA3668" i="4" s="1"/>
  <c r="Z3702" i="4"/>
  <c r="AA3702" i="4" s="1"/>
  <c r="Z3555" i="4"/>
  <c r="AA3555" i="4" s="1"/>
  <c r="Z3344" i="4"/>
  <c r="AA3344" i="4" s="1"/>
  <c r="Z3216" i="4"/>
  <c r="AA3216" i="4" s="1"/>
  <c r="Z3538" i="4"/>
  <c r="AA3538" i="4" s="1"/>
  <c r="Z3754" i="4"/>
  <c r="AA3754" i="4" s="1"/>
  <c r="Z3450" i="4"/>
  <c r="AA3450" i="4" s="1"/>
  <c r="Z3331" i="4"/>
  <c r="AA3331" i="4" s="1"/>
  <c r="Z3379" i="4"/>
  <c r="AA3379" i="4" s="1"/>
  <c r="Z3018" i="4"/>
  <c r="AA3018" i="4" s="1"/>
  <c r="Z3204" i="4"/>
  <c r="AA3204" i="4" s="1"/>
  <c r="Z2883" i="4"/>
  <c r="AA2883" i="4" s="1"/>
  <c r="Z3258" i="4"/>
  <c r="AA3258" i="4" s="1"/>
  <c r="Z3150" i="4"/>
  <c r="AA3150" i="4" s="1"/>
  <c r="Z3562" i="4"/>
  <c r="AA3562" i="4" s="1"/>
  <c r="Z3265" i="4"/>
  <c r="AA3265" i="4" s="1"/>
  <c r="Z3159" i="4"/>
  <c r="AA3159" i="4" s="1"/>
  <c r="Z3121" i="4"/>
  <c r="AA3121" i="4" s="1"/>
  <c r="Z3164" i="4"/>
  <c r="AA3164" i="4" s="1"/>
  <c r="Z3020" i="4"/>
  <c r="AA3020" i="4" s="1"/>
  <c r="Z3253" i="4"/>
  <c r="AA3253" i="4" s="1"/>
  <c r="Z3109" i="4"/>
  <c r="AA3109" i="4" s="1"/>
  <c r="Z2958" i="4"/>
  <c r="AA2958" i="4" s="1"/>
  <c r="Y3408" i="4"/>
  <c r="Y3584" i="4"/>
  <c r="Y3622" i="4"/>
  <c r="Y3430" i="4"/>
  <c r="Y3603" i="4"/>
  <c r="Y3315" i="4"/>
  <c r="Y2977" i="4"/>
  <c r="Y2898" i="4"/>
  <c r="Y3038" i="4"/>
  <c r="Y3154" i="4"/>
  <c r="Y2970" i="4"/>
  <c r="Y3110" i="4"/>
  <c r="Y3208" i="4"/>
  <c r="Z3833" i="4"/>
  <c r="AA3833" i="4" s="1"/>
  <c r="Y3441" i="4"/>
  <c r="Y3620" i="4"/>
  <c r="Y3472" i="4"/>
  <c r="Y2971" i="4"/>
  <c r="Y2933" i="4"/>
  <c r="Y2897" i="4"/>
  <c r="Y2894" i="4"/>
  <c r="Y2822" i="4"/>
  <c r="Y3098" i="4"/>
  <c r="Z3884" i="4"/>
  <c r="AA3884" i="4" s="1"/>
  <c r="Z3921" i="4"/>
  <c r="AA3921" i="4" s="1"/>
  <c r="Z3988" i="4"/>
  <c r="AA3988" i="4" s="1"/>
  <c r="Z3878" i="4"/>
  <c r="AA3878" i="4" s="1"/>
  <c r="Z3673" i="4"/>
  <c r="Z3932" i="4"/>
  <c r="AA3932" i="4" s="1"/>
  <c r="Z3855" i="4"/>
  <c r="AA3855" i="4" s="1"/>
  <c r="Z3943" i="4"/>
  <c r="AA3943" i="4" s="1"/>
  <c r="Z3769" i="4"/>
  <c r="AA3769" i="4" s="1"/>
  <c r="Z3428" i="4"/>
  <c r="AA3428" i="4" s="1"/>
  <c r="Z3678" i="4"/>
  <c r="AA3678" i="4" s="1"/>
  <c r="Z3695" i="4"/>
  <c r="AA3695" i="4" s="1"/>
  <c r="Z3558" i="4"/>
  <c r="AA3558" i="4" s="1"/>
  <c r="Z3837" i="4"/>
  <c r="AA3837" i="4" s="1"/>
  <c r="Z3730" i="4"/>
  <c r="AA3730" i="4" s="1"/>
  <c r="Z3619" i="4"/>
  <c r="AA3619" i="4" s="1"/>
  <c r="Z3417" i="4"/>
  <c r="AA3417" i="4" s="1"/>
  <c r="Z3666" i="4"/>
  <c r="AA3666" i="4" s="1"/>
  <c r="Z3656" i="4"/>
  <c r="AA3656" i="4" s="1"/>
  <c r="Z3584" i="4"/>
  <c r="AA3584" i="4" s="1"/>
  <c r="Z3576" i="4"/>
  <c r="AA3576" i="4" s="1"/>
  <c r="Z3480" i="4"/>
  <c r="AA3480" i="4" s="1"/>
  <c r="Z3372" i="4"/>
  <c r="AA3372" i="4" s="1"/>
  <c r="Z3834" i="4"/>
  <c r="AA3834" i="4" s="1"/>
  <c r="Z3690" i="4"/>
  <c r="AA3690" i="4" s="1"/>
  <c r="Z3540" i="4"/>
  <c r="AA3540" i="4" s="1"/>
  <c r="Z3434" i="4"/>
  <c r="AA3434" i="4" s="1"/>
  <c r="Z3605" i="4"/>
  <c r="AA3605" i="4" s="1"/>
  <c r="Z3415" i="4"/>
  <c r="AA3415" i="4" s="1"/>
  <c r="Z3886" i="4"/>
  <c r="AA3886" i="4" s="1"/>
  <c r="Z3282" i="4"/>
  <c r="AA3282" i="4" s="1"/>
  <c r="Z3422" i="4"/>
  <c r="AA3422" i="4" s="1"/>
  <c r="Z3291" i="4"/>
  <c r="AA3291" i="4" s="1"/>
  <c r="Z3081" i="4"/>
  <c r="AA3081" i="4" s="1"/>
  <c r="Z3215" i="4"/>
  <c r="AA3215" i="4" s="1"/>
  <c r="Z3509" i="4"/>
  <c r="AA3509" i="4" s="1"/>
  <c r="Z3437" i="4"/>
  <c r="AA3437" i="4" s="1"/>
  <c r="Z3365" i="4"/>
  <c r="AA3365" i="4" s="1"/>
  <c r="Z3288" i="4"/>
  <c r="AA3288" i="4" s="1"/>
  <c r="Z2835" i="4"/>
  <c r="AA2835" i="4" s="1"/>
  <c r="Z3240" i="4"/>
  <c r="AA3240" i="4" s="1"/>
  <c r="Z2975" i="4"/>
  <c r="AA2975" i="4" s="1"/>
  <c r="Z3550" i="4"/>
  <c r="AA3550" i="4" s="1"/>
  <c r="Z3334" i="4"/>
  <c r="AA3334" i="4" s="1"/>
  <c r="Z3040" i="4"/>
  <c r="AA3040" i="4" s="1"/>
  <c r="Z2824" i="4"/>
  <c r="AA2824" i="4" s="1"/>
  <c r="Z2925" i="4"/>
  <c r="AA2925" i="4" s="1"/>
  <c r="Z2853" i="4"/>
  <c r="AA2853" i="4" s="1"/>
  <c r="Z3146" i="4"/>
  <c r="AA3146" i="4" s="1"/>
  <c r="Z2858" i="4"/>
  <c r="AA2858" i="4" s="1"/>
  <c r="Z3224" i="4"/>
  <c r="AA3224" i="4" s="1"/>
  <c r="Z3008" i="4"/>
  <c r="AA3008" i="4" s="1"/>
  <c r="Z2936" i="4"/>
  <c r="AA2936" i="4" s="1"/>
  <c r="Z2864" i="4"/>
  <c r="AA2864" i="4" s="1"/>
  <c r="Z3079" i="4"/>
  <c r="AA3079" i="4" s="1"/>
  <c r="Z2935" i="4"/>
  <c r="AA2935" i="4" s="1"/>
  <c r="Z3241" i="4"/>
  <c r="AA3241" i="4" s="1"/>
  <c r="Z3169" i="4"/>
  <c r="AA3169" i="4" s="1"/>
  <c r="Z3097" i="4"/>
  <c r="AA3097" i="4" s="1"/>
  <c r="Z2881" i="4"/>
  <c r="AA2881" i="4" s="1"/>
  <c r="Z2916" i="4"/>
  <c r="AA2916" i="4" s="1"/>
  <c r="Z2844" i="4"/>
  <c r="AA2844" i="4" s="1"/>
  <c r="Z2946" i="4"/>
  <c r="AA2946" i="4" s="1"/>
  <c r="Z2874" i="4"/>
  <c r="AA2874" i="4" s="1"/>
  <c r="Z3059" i="4"/>
  <c r="AA3059" i="4" s="1"/>
  <c r="Z2987" i="4"/>
  <c r="AA2987" i="4" s="1"/>
  <c r="Y3506" i="4"/>
  <c r="Y3398" i="4"/>
  <c r="Y3418" i="4"/>
  <c r="Y3170" i="4"/>
  <c r="Y2927" i="4"/>
  <c r="Y3214" i="4"/>
  <c r="Y2961" i="4"/>
  <c r="Y2810" i="4"/>
  <c r="AC2810" i="4" s="1"/>
  <c r="Y3242" i="4"/>
  <c r="Z3625" i="4"/>
  <c r="AA3625" i="4" s="1"/>
  <c r="Z3848" i="4"/>
  <c r="AA3848" i="4" s="1"/>
  <c r="Z3759" i="4"/>
  <c r="AA3759" i="4" s="1"/>
  <c r="Z3651" i="4"/>
  <c r="AA3651" i="4" s="1"/>
  <c r="Z3686" i="4"/>
  <c r="AA3686" i="4" s="1"/>
  <c r="Z3577" i="4"/>
  <c r="AA3577" i="4" s="1"/>
  <c r="Z3561" i="4"/>
  <c r="AA3561" i="4" s="1"/>
  <c r="Z2811" i="4"/>
  <c r="AA2811" i="4" s="1"/>
  <c r="Y3326" i="4"/>
  <c r="Y3539" i="4"/>
  <c r="Y3501" i="4"/>
  <c r="Y3466" i="4"/>
  <c r="Y3613" i="4"/>
  <c r="Y3468" i="4"/>
  <c r="Y2999" i="4"/>
  <c r="Y3217" i="4"/>
  <c r="Y2920" i="4"/>
  <c r="Y3026" i="4"/>
  <c r="Y2814" i="4"/>
  <c r="Y3142" i="4"/>
  <c r="Y3022" i="4"/>
  <c r="Y2949" i="4"/>
  <c r="Y2914" i="4"/>
  <c r="Y3502" i="4"/>
  <c r="Y3394" i="4"/>
  <c r="Y3608" i="4"/>
  <c r="Y3285" i="4"/>
  <c r="Y3314" i="4"/>
  <c r="Y3319" i="4"/>
  <c r="Y3526" i="4"/>
  <c r="Y3479" i="4"/>
  <c r="Y3054" i="4"/>
  <c r="Y3071" i="4"/>
  <c r="Y2818" i="4"/>
  <c r="AC2818" i="4" s="1"/>
  <c r="Y2877" i="4"/>
  <c r="Y3139" i="4"/>
  <c r="Y3168" i="4"/>
  <c r="Y2882" i="4"/>
  <c r="Y3391" i="4"/>
  <c r="Y3458" i="4"/>
  <c r="Y3339" i="4"/>
  <c r="Y3051" i="4"/>
  <c r="Y3136" i="4"/>
  <c r="Y3064" i="4"/>
  <c r="Y3121" i="4"/>
  <c r="Y3350" i="4"/>
  <c r="Y3420" i="4"/>
  <c r="Y3563" i="4"/>
  <c r="Y3273" i="4"/>
  <c r="Y3348" i="4"/>
  <c r="Y2833" i="4"/>
  <c r="Y2954" i="4"/>
  <c r="Y3198" i="4"/>
  <c r="Y3096" i="4"/>
  <c r="Y3225" i="4"/>
  <c r="Y2940" i="4"/>
  <c r="Y2905" i="4"/>
  <c r="Y3193" i="4"/>
  <c r="Z3728" i="4"/>
  <c r="AA3728" i="4" s="1"/>
  <c r="Y3335" i="4"/>
  <c r="Y3481" i="4"/>
  <c r="Y3548" i="4"/>
  <c r="Y3550" i="4"/>
  <c r="Y3404" i="4"/>
  <c r="Y2820" i="4"/>
  <c r="Z3753" i="4"/>
  <c r="AA3753" i="4" s="1"/>
  <c r="Z3800" i="4"/>
  <c r="AA3800" i="4" s="1"/>
  <c r="Z3742" i="4"/>
  <c r="AA3742" i="4" s="1"/>
  <c r="Z3307" i="4"/>
  <c r="AA3307" i="4" s="1"/>
  <c r="Y1398" i="4"/>
  <c r="Y1305" i="4"/>
  <c r="Y3402" i="4"/>
  <c r="Y3030" i="4"/>
  <c r="Y3108" i="4"/>
  <c r="Y3076" i="4"/>
  <c r="Y3116" i="4"/>
  <c r="Y2992" i="4"/>
  <c r="Y1448" i="4"/>
  <c r="Y1946" i="4"/>
  <c r="Y1785" i="4"/>
  <c r="Y2495" i="4"/>
  <c r="AC2495" i="4" s="1"/>
  <c r="Z2235" i="4"/>
  <c r="AA2235" i="4" s="1"/>
  <c r="Y2297" i="4"/>
  <c r="Y3073" i="4"/>
  <c r="Y2989" i="4"/>
  <c r="Z3850" i="4"/>
  <c r="AA3850" i="4" s="1"/>
  <c r="Y343" i="4"/>
  <c r="Y354" i="4"/>
  <c r="Y1561" i="4"/>
  <c r="Y2481" i="4"/>
  <c r="AC2481" i="4" s="1"/>
  <c r="Z2163" i="4"/>
  <c r="AA2163" i="4" s="1"/>
  <c r="Y3504" i="4"/>
  <c r="Y3503" i="4"/>
  <c r="Y3360" i="4"/>
  <c r="Y3271" i="4"/>
  <c r="Y3137" i="4"/>
  <c r="Y3252" i="4"/>
  <c r="Y2964" i="4"/>
  <c r="Y1923" i="4"/>
  <c r="Y2629" i="4"/>
  <c r="AC2629" i="4" s="1"/>
  <c r="Y1930" i="4"/>
  <c r="Y2168" i="4"/>
  <c r="Y2207" i="4"/>
  <c r="Y2510" i="4"/>
  <c r="AC2510" i="4" s="1"/>
  <c r="Y2520" i="4"/>
  <c r="AC2520" i="4" s="1"/>
  <c r="Y1387" i="4"/>
  <c r="Y1764" i="4"/>
  <c r="Y2673" i="4"/>
  <c r="AC2673" i="4" s="1"/>
  <c r="Y3429" i="4"/>
  <c r="Y3089" i="4"/>
  <c r="Y540" i="4"/>
  <c r="Y1013" i="4"/>
  <c r="Y1919" i="4"/>
  <c r="Y2394" i="4"/>
  <c r="Y82" i="4"/>
  <c r="Y1989" i="4"/>
  <c r="Y566" i="4"/>
  <c r="Y786" i="4"/>
  <c r="Y370" i="4"/>
  <c r="Y1102" i="4"/>
  <c r="Y1376" i="4"/>
  <c r="Y3569" i="4"/>
  <c r="Y2983" i="4"/>
  <c r="Y2839" i="4"/>
  <c r="Y3062" i="4"/>
  <c r="Y2918" i="4"/>
  <c r="Y3234" i="4"/>
  <c r="Y719" i="4"/>
  <c r="Y2506" i="4"/>
  <c r="AC2506" i="4" s="1"/>
  <c r="Y1531" i="4"/>
  <c r="Y3425" i="4"/>
  <c r="Y3201" i="4"/>
  <c r="Y3238" i="4"/>
  <c r="Y2985" i="4"/>
  <c r="Y3206" i="4"/>
  <c r="Y3083" i="4"/>
  <c r="Y2172" i="4"/>
  <c r="Y1246" i="4"/>
  <c r="Y938" i="4"/>
  <c r="Y1685" i="4"/>
  <c r="Y1679" i="4"/>
  <c r="Y1686" i="4"/>
  <c r="Y2256" i="4"/>
  <c r="Y3602" i="4"/>
  <c r="Y3275" i="4"/>
  <c r="Y3301" i="4"/>
  <c r="Z3624" i="4"/>
  <c r="AA3624" i="4" s="1"/>
  <c r="Z3890" i="4"/>
  <c r="AA3890" i="4" s="1"/>
  <c r="Z3993" i="4"/>
  <c r="AA3993" i="4" s="1"/>
  <c r="Z3735" i="4"/>
  <c r="AA3735" i="4" s="1"/>
  <c r="Z3896" i="4"/>
  <c r="AA3896" i="4" s="1"/>
  <c r="Z3910" i="4"/>
  <c r="AA3910" i="4" s="1"/>
  <c r="Z3709" i="4"/>
  <c r="AA3709" i="4" s="1"/>
  <c r="Z3956" i="4"/>
  <c r="AA3956" i="4" s="1"/>
  <c r="Z3787" i="4"/>
  <c r="AA3787" i="4" s="1"/>
  <c r="Z3895" i="4"/>
  <c r="AA3895" i="4" s="1"/>
  <c r="Z3805" i="4"/>
  <c r="AA3805" i="4" s="1"/>
  <c r="Z3697" i="4"/>
  <c r="AA3697" i="4" s="1"/>
  <c r="Z4051" i="4"/>
  <c r="AA4051" i="4" s="1"/>
  <c r="Z3979" i="4"/>
  <c r="AA3979" i="4" s="1"/>
  <c r="Z3907" i="4"/>
  <c r="AA3907" i="4" s="1"/>
  <c r="Z3598" i="4"/>
  <c r="AA3598" i="4" s="1"/>
  <c r="Z3942" i="4"/>
  <c r="AA3942" i="4" s="1"/>
  <c r="Z3867" i="4"/>
  <c r="AA3867" i="4" s="1"/>
  <c r="Z3557" i="4"/>
  <c r="AA3557" i="4" s="1"/>
  <c r="Z3810" i="4"/>
  <c r="AA3810" i="4" s="1"/>
  <c r="Z3573" i="4"/>
  <c r="AA3573" i="4" s="1"/>
  <c r="Z3824" i="4"/>
  <c r="AA3824" i="4" s="1"/>
  <c r="Z3752" i="4"/>
  <c r="AA3752" i="4" s="1"/>
  <c r="Z3680" i="4"/>
  <c r="AA3680" i="4" s="1"/>
  <c r="Z3420" i="4"/>
  <c r="AA3420" i="4" s="1"/>
  <c r="Z3858" i="4"/>
  <c r="AA3858" i="4" s="1"/>
  <c r="Z3786" i="4"/>
  <c r="AA3786" i="4" s="1"/>
  <c r="Z3470" i="4"/>
  <c r="AA3470" i="4" s="1"/>
  <c r="Z3362" i="4"/>
  <c r="AA3362" i="4" s="1"/>
  <c r="Z3665" i="4"/>
  <c r="AA3665" i="4" s="1"/>
  <c r="Z3506" i="4"/>
  <c r="AA3506" i="4" s="1"/>
  <c r="Z3398" i="4"/>
  <c r="AA3398" i="4" s="1"/>
  <c r="Z3554" i="4"/>
  <c r="AA3554" i="4" s="1"/>
  <c r="Z3451" i="4"/>
  <c r="AA3451" i="4" s="1"/>
  <c r="Z3343" i="4"/>
  <c r="AA3343" i="4" s="1"/>
  <c r="Z3694" i="4"/>
  <c r="AA3694" i="4" s="1"/>
  <c r="Z3546" i="4"/>
  <c r="AA3546" i="4" s="1"/>
  <c r="Z3332" i="4"/>
  <c r="AA3332" i="4" s="1"/>
  <c r="Z3559" i="4"/>
  <c r="AA3559" i="4" s="1"/>
  <c r="Z3458" i="4"/>
  <c r="AA3458" i="4" s="1"/>
  <c r="Z3350" i="4"/>
  <c r="AA3350" i="4" s="1"/>
  <c r="Z3093" i="4"/>
  <c r="AA3093" i="4" s="1"/>
  <c r="Z3552" i="4"/>
  <c r="AA3552" i="4" s="1"/>
  <c r="Z3447" i="4"/>
  <c r="AA3447" i="4" s="1"/>
  <c r="Z3339" i="4"/>
  <c r="AA3339" i="4" s="1"/>
  <c r="Z3227" i="4"/>
  <c r="AA3227" i="4" s="1"/>
  <c r="Z3198" i="4"/>
  <c r="AA3198" i="4" s="1"/>
  <c r="Z2865" i="4"/>
  <c r="AA2865" i="4" s="1"/>
  <c r="Z3251" i="4"/>
  <c r="AA3251" i="4" s="1"/>
  <c r="Y1179" i="4"/>
  <c r="Y1449" i="4"/>
  <c r="Y97" i="4"/>
  <c r="Y95" i="4"/>
  <c r="Y317" i="4"/>
  <c r="Y386" i="4"/>
  <c r="Y1391" i="4"/>
  <c r="Y1552" i="4"/>
  <c r="Y2260" i="4"/>
  <c r="Y1831" i="4"/>
  <c r="Y1865" i="4"/>
  <c r="Y2972" i="4"/>
  <c r="Y2218" i="4"/>
  <c r="Y3269" i="4"/>
  <c r="Y3573" i="4"/>
  <c r="Y2945" i="4"/>
  <c r="Z4056" i="4"/>
  <c r="AA4056" i="4" s="1"/>
  <c r="Z3872" i="4"/>
  <c r="AA3872" i="4" s="1"/>
  <c r="Z3870" i="4"/>
  <c r="AA3870" i="4" s="1"/>
  <c r="Z3812" i="4"/>
  <c r="AA3812" i="4" s="1"/>
  <c r="Z3596" i="4"/>
  <c r="AA3596" i="4" s="1"/>
  <c r="Z3846" i="4"/>
  <c r="AA3846" i="4" s="1"/>
  <c r="Z3774" i="4"/>
  <c r="AA3774" i="4" s="1"/>
  <c r="Z3630" i="4"/>
  <c r="AA3630" i="4" s="1"/>
  <c r="Z3826" i="4"/>
  <c r="AA3826" i="4" s="1"/>
  <c r="Z3610" i="4"/>
  <c r="AA3610" i="4" s="1"/>
  <c r="Z3530" i="4"/>
  <c r="AA3530" i="4" s="1"/>
  <c r="Z3423" i="4"/>
  <c r="AA3423" i="4" s="1"/>
  <c r="Z3311" i="4"/>
  <c r="AA3311" i="4" s="1"/>
  <c r="Z3440" i="4"/>
  <c r="AA3440" i="4" s="1"/>
  <c r="Z3536" i="4"/>
  <c r="AA3536" i="4" s="1"/>
  <c r="Z3305" i="4"/>
  <c r="AA3305" i="4" s="1"/>
  <c r="Z3158" i="4"/>
  <c r="AA3158" i="4" s="1"/>
  <c r="Z3014" i="4"/>
  <c r="AA3014" i="4" s="1"/>
  <c r="Z2942" i="4"/>
  <c r="AA2942" i="4" s="1"/>
  <c r="Z2870" i="4"/>
  <c r="AA2870" i="4" s="1"/>
  <c r="Z3037" i="4"/>
  <c r="AA3037" i="4" s="1"/>
  <c r="Z2821" i="4"/>
  <c r="AA2821" i="4" s="1"/>
  <c r="Z3000" i="4"/>
  <c r="AA3000" i="4" s="1"/>
  <c r="Y1248" i="4"/>
  <c r="Y2153" i="4"/>
  <c r="Y1161" i="4"/>
  <c r="Y93" i="4"/>
  <c r="Y817" i="4"/>
  <c r="Y1484" i="4"/>
  <c r="Y2211" i="4"/>
  <c r="Y658" i="4"/>
  <c r="Y1103" i="4"/>
  <c r="Y2499" i="4"/>
  <c r="AC2499" i="4" s="1"/>
  <c r="Y1323" i="4"/>
  <c r="Y1529" i="4"/>
  <c r="Y1772" i="4"/>
  <c r="Y2238" i="4"/>
  <c r="Y3379" i="4"/>
  <c r="Y3446" i="4"/>
  <c r="Y3448" i="4"/>
  <c r="Y3123" i="4"/>
  <c r="Y2826" i="4"/>
  <c r="Z4020" i="4"/>
  <c r="AA4020" i="4" s="1"/>
  <c r="Z3781" i="4"/>
  <c r="AA3781" i="4" s="1"/>
  <c r="Z3751" i="4"/>
  <c r="AA3751" i="4" s="1"/>
  <c r="Z4015" i="4"/>
  <c r="AA4015" i="4" s="1"/>
  <c r="Z3966" i="4"/>
  <c r="AA3966" i="4" s="1"/>
  <c r="Z3894" i="4"/>
  <c r="AA3894" i="4" s="1"/>
  <c r="Z3947" i="4"/>
  <c r="AA3947" i="4" s="1"/>
  <c r="Z3325" i="4"/>
  <c r="AA3325" i="4" s="1"/>
  <c r="Z3243" i="4"/>
  <c r="AA3243" i="4" s="1"/>
  <c r="Z3211" i="4"/>
  <c r="AA3211" i="4" s="1"/>
  <c r="Z2901" i="4"/>
  <c r="AA2901" i="4" s="1"/>
  <c r="Z3007" i="4"/>
  <c r="AA3007" i="4" s="1"/>
  <c r="Z2863" i="4"/>
  <c r="AA2863" i="4" s="1"/>
  <c r="Z3510" i="4"/>
  <c r="AA3510" i="4" s="1"/>
  <c r="Z4002" i="4"/>
  <c r="AA4002" i="4" s="1"/>
  <c r="Z3275" i="4"/>
  <c r="AA3275" i="4" s="1"/>
  <c r="Z3192" i="4"/>
  <c r="AA3192" i="4" s="1"/>
  <c r="Z2750" i="4"/>
  <c r="AA2750" i="4" s="1"/>
  <c r="Z1705" i="4"/>
  <c r="AA1705" i="4" s="1"/>
  <c r="Z3492" i="4"/>
  <c r="AA3492" i="4" s="1"/>
  <c r="Z3384" i="4"/>
  <c r="AA3384" i="4" s="1"/>
  <c r="Z3537" i="4"/>
  <c r="AA3537" i="4" s="1"/>
  <c r="Z3432" i="4"/>
  <c r="AA3432" i="4" s="1"/>
  <c r="Z3439" i="4"/>
  <c r="AA3439" i="4" s="1"/>
  <c r="Z3249" i="4"/>
  <c r="AA3249" i="4" s="1"/>
  <c r="Z3998" i="4"/>
  <c r="AA3998" i="4" s="1"/>
  <c r="Z3984" i="4"/>
  <c r="AA3984" i="4" s="1"/>
  <c r="Z3912" i="4"/>
  <c r="AA3912" i="4" s="1"/>
  <c r="Z3609" i="4"/>
  <c r="AA3609" i="4" s="1"/>
  <c r="Z3860" i="4"/>
  <c r="AA3860" i="4" s="1"/>
  <c r="Z3757" i="4"/>
  <c r="AA3757" i="4" s="1"/>
  <c r="Z3866" i="4"/>
  <c r="AA3866" i="4" s="1"/>
  <c r="Z3765" i="4"/>
  <c r="AA3765" i="4" s="1"/>
  <c r="Z3657" i="4"/>
  <c r="AA3657" i="4" s="1"/>
  <c r="Z3722" i="4"/>
  <c r="AA3722" i="4" s="1"/>
  <c r="Z3650" i="4"/>
  <c r="AA3650" i="4" s="1"/>
  <c r="Z3482" i="4"/>
  <c r="AA3482" i="4" s="1"/>
  <c r="Z3471" i="4"/>
  <c r="AA3471" i="4" s="1"/>
  <c r="Z3828" i="4"/>
  <c r="AA3828" i="4" s="1"/>
  <c r="Z3756" i="4"/>
  <c r="AA3756" i="4" s="1"/>
  <c r="Z3612" i="4"/>
  <c r="AA3612" i="4" s="1"/>
  <c r="Z3426" i="4"/>
  <c r="AA3426" i="4" s="1"/>
  <c r="Z3313" i="4"/>
  <c r="AA3313" i="4" s="1"/>
  <c r="Z3603" i="4"/>
  <c r="AA3603" i="4" s="1"/>
  <c r="Z3597" i="4"/>
  <c r="AA3597" i="4" s="1"/>
  <c r="Z3277" i="4"/>
  <c r="AA3277" i="4" s="1"/>
  <c r="Z3505" i="4"/>
  <c r="AA3505" i="4" s="1"/>
  <c r="Z3283" i="4"/>
  <c r="AA3283" i="4" s="1"/>
  <c r="Z2884" i="4"/>
  <c r="AA2884" i="4" s="1"/>
  <c r="Z2920" i="4"/>
  <c r="AA2920" i="4" s="1"/>
  <c r="Z3208" i="4"/>
  <c r="AA3208" i="4" s="1"/>
  <c r="Z3797" i="4"/>
  <c r="AA3797" i="4" s="1"/>
  <c r="Z3809" i="4"/>
  <c r="AA3809" i="4" s="1"/>
  <c r="Z3682" i="4"/>
  <c r="AA3682" i="4" s="1"/>
  <c r="Z3304" i="4"/>
  <c r="AA3304" i="4" s="1"/>
  <c r="Z2867" i="4"/>
  <c r="AA2867" i="4" s="1"/>
  <c r="Z4024" i="4"/>
  <c r="AA4024" i="4" s="1"/>
  <c r="Z3661" i="4"/>
  <c r="AA3661" i="4" s="1"/>
  <c r="Z4027" i="4"/>
  <c r="AA4027" i="4" s="1"/>
  <c r="Z3955" i="4"/>
  <c r="AA3955" i="4" s="1"/>
  <c r="Z3882" i="4"/>
  <c r="AA3882" i="4" s="1"/>
  <c r="Z3990" i="4"/>
  <c r="AA3990" i="4" s="1"/>
  <c r="Z3918" i="4"/>
  <c r="AA3918" i="4" s="1"/>
  <c r="Z3762" i="4"/>
  <c r="AA3762" i="4" s="1"/>
  <c r="Z3523" i="4"/>
  <c r="AA3523" i="4" s="1"/>
  <c r="Z3321" i="4"/>
  <c r="AA3321" i="4" s="1"/>
  <c r="Z3519" i="4"/>
  <c r="AA3519" i="4" s="1"/>
  <c r="Z3132" i="4"/>
  <c r="AA3132" i="4" s="1"/>
  <c r="Z3060" i="4"/>
  <c r="AA3060" i="4" s="1"/>
  <c r="Z2988" i="4"/>
  <c r="AA2988" i="4" s="1"/>
  <c r="Z4029" i="4"/>
  <c r="AA4029" i="4" s="1"/>
  <c r="Z3926" i="4"/>
  <c r="AA3926" i="4" s="1"/>
  <c r="Z3319" i="4"/>
  <c r="AA3319" i="4" s="1"/>
  <c r="Z3463" i="4"/>
  <c r="AA3463" i="4" s="1"/>
  <c r="Z3374" i="4"/>
  <c r="AA3374" i="4" s="1"/>
  <c r="Z3363" i="4"/>
  <c r="AA3363" i="4" s="1"/>
  <c r="Z3147" i="4"/>
  <c r="AA3147" i="4" s="1"/>
  <c r="Z3684" i="4"/>
  <c r="AA3684" i="4" s="1"/>
  <c r="Z3707" i="4"/>
  <c r="AA3707" i="4" s="1"/>
  <c r="Z3403" i="4"/>
  <c r="AA3403" i="4" s="1"/>
  <c r="Z3433" i="4"/>
  <c r="AA3433" i="4" s="1"/>
  <c r="Z3361" i="4"/>
  <c r="AA3361" i="4" s="1"/>
  <c r="Z3181" i="4"/>
  <c r="AA3181" i="4" s="1"/>
  <c r="Z3153" i="4"/>
  <c r="AA3153" i="4" s="1"/>
  <c r="Z3021" i="4"/>
  <c r="AA3021" i="4" s="1"/>
  <c r="Z3233" i="4"/>
  <c r="AA3233" i="4" s="1"/>
  <c r="Z3521" i="4"/>
  <c r="AA3521" i="4" s="1"/>
  <c r="Z3449" i="4"/>
  <c r="AA3449" i="4" s="1"/>
  <c r="Z3377" i="4"/>
  <c r="AA3377" i="4" s="1"/>
  <c r="Z3303" i="4"/>
  <c r="AA3303" i="4" s="1"/>
  <c r="Z3503" i="4"/>
  <c r="AA3503" i="4" s="1"/>
  <c r="Z3431" i="4"/>
  <c r="AA3431" i="4" s="1"/>
  <c r="Z3359" i="4"/>
  <c r="AA3359" i="4" s="1"/>
  <c r="Z3281" i="4"/>
  <c r="AA3281" i="4" s="1"/>
  <c r="Z2951" i="4"/>
  <c r="AA2951" i="4" s="1"/>
  <c r="Z3544" i="4"/>
  <c r="AA3544" i="4" s="1"/>
  <c r="Z3239" i="4"/>
  <c r="AA3239" i="4" s="1"/>
  <c r="Z3131" i="4"/>
  <c r="AA3131" i="4" s="1"/>
  <c r="Z3300" i="4"/>
  <c r="AA3300" i="4" s="1"/>
  <c r="Z3095" i="4"/>
  <c r="AA3095" i="4" s="1"/>
  <c r="Z2877" i="4"/>
  <c r="AA2877" i="4" s="1"/>
  <c r="Z3046" i="4"/>
  <c r="AA3046" i="4" s="1"/>
  <c r="Z3250" i="4"/>
  <c r="AA3250" i="4" s="1"/>
  <c r="Z3034" i="4"/>
  <c r="AA3034" i="4" s="1"/>
  <c r="Z2890" i="4"/>
  <c r="AA2890" i="4" s="1"/>
  <c r="Z2991" i="4"/>
  <c r="AA2991" i="4" s="1"/>
  <c r="Z2919" i="4"/>
  <c r="AA2919" i="4" s="1"/>
  <c r="Z2847" i="4"/>
  <c r="AA2847" i="4" s="1"/>
  <c r="Z3284" i="4"/>
  <c r="AA3284" i="4" s="1"/>
  <c r="Z3212" i="4"/>
  <c r="AA3212" i="4" s="1"/>
  <c r="Z3140" i="4"/>
  <c r="AA3140" i="4" s="1"/>
  <c r="Z3068" i="4"/>
  <c r="AA3068" i="4" s="1"/>
  <c r="Z2996" i="4"/>
  <c r="AA2996" i="4" s="1"/>
  <c r="Z2924" i="4"/>
  <c r="AA2924" i="4" s="1"/>
  <c r="Z2852" i="4"/>
  <c r="AA2852" i="4" s="1"/>
  <c r="Z3290" i="4"/>
  <c r="AA3290" i="4" s="1"/>
  <c r="Z3218" i="4"/>
  <c r="AA3218" i="4" s="1"/>
  <c r="Z3074" i="4"/>
  <c r="AA3074" i="4" s="1"/>
  <c r="Z2930" i="4"/>
  <c r="AA2930" i="4" s="1"/>
  <c r="Z3073" i="4"/>
  <c r="AA3073" i="4" s="1"/>
  <c r="Z3001" i="4"/>
  <c r="AA3001" i="4" s="1"/>
  <c r="Z2929" i="4"/>
  <c r="AA2929" i="4" s="1"/>
  <c r="Z3235" i="4"/>
  <c r="AA3235" i="4" s="1"/>
  <c r="Z3091" i="4"/>
  <c r="AA3091" i="4" s="1"/>
  <c r="Z3019" i="4"/>
  <c r="AA3019" i="4" s="1"/>
  <c r="Z2947" i="4"/>
  <c r="AA2947" i="4" s="1"/>
  <c r="Z2875" i="4"/>
  <c r="AA2875" i="4" s="1"/>
  <c r="Z3054" i="4"/>
  <c r="AA3054" i="4" s="1"/>
  <c r="Z2910" i="4"/>
  <c r="AA2910" i="4" s="1"/>
  <c r="Z2838" i="4"/>
  <c r="AA2838" i="4" s="1"/>
  <c r="Z2868" i="4"/>
  <c r="AA2868" i="4" s="1"/>
  <c r="Z3053" i="4"/>
  <c r="AA3053" i="4" s="1"/>
  <c r="Z2837" i="4"/>
  <c r="AA2837" i="4" s="1"/>
  <c r="Z3737" i="4"/>
  <c r="AA3737" i="4" s="1"/>
  <c r="Z3513" i="4"/>
  <c r="AA3513" i="4" s="1"/>
  <c r="Z3405" i="4"/>
  <c r="AA3405" i="4" s="1"/>
  <c r="Z3529" i="4"/>
  <c r="AA3529" i="4" s="1"/>
  <c r="Z3411" i="4"/>
  <c r="AA3411" i="4" s="1"/>
  <c r="Z3511" i="4"/>
  <c r="AA3511" i="4" s="1"/>
  <c r="Z2981" i="4"/>
  <c r="AA2981" i="4" s="1"/>
  <c r="Z2962" i="4"/>
  <c r="AA2962" i="4" s="1"/>
  <c r="Z3163" i="4"/>
  <c r="AA3163" i="4" s="1"/>
  <c r="Z2909" i="4"/>
  <c r="AA2909" i="4" s="1"/>
  <c r="Z2879" i="4"/>
  <c r="AA2879" i="4" s="1"/>
  <c r="Z3736" i="4"/>
  <c r="AA3736" i="4" s="1"/>
  <c r="Z2818" i="4"/>
  <c r="AA2818" i="4" s="1"/>
  <c r="Z2494" i="4"/>
  <c r="AA2494" i="4" s="1"/>
  <c r="Z3613" i="4"/>
  <c r="AA3613" i="4" s="1"/>
  <c r="Z2546" i="4"/>
  <c r="AA2546" i="4" s="1"/>
  <c r="Z3808" i="4"/>
  <c r="AA3808" i="4" s="1"/>
  <c r="Z3880" i="4"/>
  <c r="AA3880" i="4" s="1"/>
  <c r="Y1970" i="4"/>
  <c r="Y2178" i="4"/>
  <c r="Y1502" i="4"/>
  <c r="Y1488" i="4"/>
  <c r="Y1497" i="4"/>
  <c r="Y1962" i="4"/>
  <c r="Y2053" i="4"/>
  <c r="Y1458" i="4"/>
  <c r="Y1454" i="4"/>
  <c r="Y1710" i="4"/>
  <c r="Y1516" i="4"/>
  <c r="Y1485" i="4"/>
  <c r="Y1980" i="4"/>
  <c r="Y2222" i="4"/>
  <c r="Y2197" i="4"/>
  <c r="Y2443" i="4"/>
  <c r="Y1583" i="4"/>
  <c r="Y1573" i="4"/>
  <c r="Y2064" i="4"/>
  <c r="Y2031" i="4"/>
  <c r="Y2041" i="4"/>
  <c r="Y1732" i="4"/>
  <c r="Y2437" i="4"/>
  <c r="Y2058" i="4"/>
  <c r="Y2502" i="4"/>
  <c r="AC2502" i="4" s="1"/>
  <c r="Y2017" i="4"/>
  <c r="Y1634" i="4"/>
  <c r="Y1207" i="4"/>
  <c r="Y1205" i="4"/>
  <c r="Y1174" i="4"/>
  <c r="Y1223" i="4"/>
  <c r="Y1926" i="4"/>
  <c r="Y2164" i="4"/>
  <c r="Y337" i="4"/>
  <c r="Y783" i="4"/>
  <c r="Y788" i="4"/>
  <c r="Y1031" i="4"/>
  <c r="Y1040" i="4"/>
  <c r="Y1746" i="4"/>
  <c r="Y1979" i="4"/>
  <c r="Y1971" i="4"/>
  <c r="Y1981" i="4"/>
  <c r="Y2220" i="4"/>
  <c r="Y2224" i="4"/>
  <c r="Y809" i="4"/>
  <c r="Y2063" i="4"/>
  <c r="Y344" i="4"/>
  <c r="Y390" i="4"/>
  <c r="Y2250" i="4"/>
  <c r="Y1363" i="4"/>
  <c r="Y1349" i="4"/>
  <c r="Y2302" i="4"/>
  <c r="Y1667" i="4"/>
  <c r="Y1648" i="4"/>
  <c r="Y1890" i="4"/>
  <c r="Y1904" i="4"/>
  <c r="Y2145" i="4"/>
  <c r="Y2120" i="4"/>
  <c r="Y2358" i="4"/>
  <c r="Y2362" i="4"/>
  <c r="Y1873" i="4"/>
  <c r="Y2070" i="4"/>
  <c r="Y2103" i="4"/>
  <c r="Y742" i="4"/>
  <c r="AB742" i="4" s="1"/>
  <c r="Y1734" i="4"/>
  <c r="Y2216" i="4"/>
  <c r="Y2214" i="4"/>
  <c r="Y2433" i="4"/>
  <c r="Y2423" i="4"/>
  <c r="Z3162" i="4"/>
  <c r="AA3162" i="4" s="1"/>
  <c r="Y1235" i="4"/>
  <c r="Y114" i="4"/>
  <c r="Y1245" i="4"/>
  <c r="Y1007" i="4"/>
  <c r="Y814" i="4"/>
  <c r="Y338" i="4"/>
  <c r="AB338" i="4" s="1"/>
  <c r="Y1471" i="4"/>
  <c r="Y2161" i="4"/>
  <c r="Y1010" i="4"/>
  <c r="Y2408" i="4"/>
  <c r="Y2569" i="4"/>
  <c r="AC2569" i="4" s="1"/>
  <c r="Y2538" i="4"/>
  <c r="AC2538" i="4" s="1"/>
  <c r="Y2548" i="4"/>
  <c r="AC2548" i="4" s="1"/>
  <c r="Y2695" i="4"/>
  <c r="AC2695" i="4" s="1"/>
  <c r="Y2752" i="4"/>
  <c r="AC2752" i="4" s="1"/>
  <c r="Y1270" i="4"/>
  <c r="AB1270" i="4" s="1"/>
  <c r="Y1249" i="4"/>
  <c r="Y1978" i="4"/>
  <c r="Y1259" i="4"/>
  <c r="AB1259" i="4" s="1"/>
  <c r="Y1244" i="4"/>
  <c r="Y1945" i="4"/>
  <c r="Y2411" i="4"/>
  <c r="Y2193" i="4"/>
  <c r="Y2430" i="4"/>
  <c r="Y2434" i="4"/>
  <c r="Y1598" i="4"/>
  <c r="Y1566" i="4"/>
  <c r="Y2055" i="4"/>
  <c r="Y2504" i="4"/>
  <c r="AC2504" i="4" s="1"/>
  <c r="Y1386" i="4"/>
  <c r="Y1396" i="4"/>
  <c r="Y2613" i="4"/>
  <c r="AC2613" i="4" s="1"/>
  <c r="Y2646" i="4"/>
  <c r="AC2646" i="4" s="1"/>
  <c r="Y2663" i="4"/>
  <c r="AC2663" i="4" s="1"/>
  <c r="Y1596" i="4"/>
  <c r="Y1564" i="4"/>
  <c r="Y2054" i="4"/>
  <c r="Y2519" i="4"/>
  <c r="AC2519" i="4" s="1"/>
  <c r="Y2509" i="4"/>
  <c r="AC2509" i="4" s="1"/>
  <c r="Y1298" i="4"/>
  <c r="Y1525" i="4"/>
  <c r="Y1543" i="4"/>
  <c r="Y2021" i="4"/>
  <c r="Y2244" i="4"/>
  <c r="Y2254" i="4"/>
  <c r="Y2461" i="4"/>
  <c r="AC2461" i="4" s="1"/>
  <c r="Y2465" i="4"/>
  <c r="AC2465" i="4" s="1"/>
  <c r="Y1815" i="4"/>
  <c r="Y1825" i="4"/>
  <c r="Y2288" i="4"/>
  <c r="Y1627" i="4"/>
  <c r="Y1602" i="4"/>
  <c r="Y2325" i="4"/>
  <c r="Y1383" i="4"/>
  <c r="Y341" i="4"/>
  <c r="Y1264" i="4"/>
  <c r="Y1288" i="4"/>
  <c r="Y824" i="4"/>
  <c r="Y121" i="4"/>
  <c r="Y378" i="4"/>
  <c r="Y387" i="4"/>
  <c r="Y1306" i="4"/>
  <c r="Y1537" i="4"/>
  <c r="Y1540" i="4"/>
  <c r="Y1995" i="4"/>
  <c r="Y2240" i="4"/>
  <c r="Y2469" i="4"/>
  <c r="AC2469" i="4" s="1"/>
  <c r="Y2496" i="4"/>
  <c r="AC2496" i="4" s="1"/>
  <c r="Y2459" i="4"/>
  <c r="AC2459" i="4" s="1"/>
  <c r="Y618" i="4"/>
  <c r="Y1065" i="4"/>
  <c r="Y164" i="4"/>
  <c r="Y1351" i="4"/>
  <c r="Y1338" i="4"/>
  <c r="Y1329" i="4"/>
  <c r="Y1809" i="4"/>
  <c r="Y1819" i="4"/>
  <c r="Y3367" i="4"/>
  <c r="Y1743" i="4"/>
  <c r="Y1968" i="4"/>
  <c r="Y1955" i="4"/>
  <c r="Y2210" i="4"/>
  <c r="Y2202" i="4"/>
  <c r="Y2206" i="4"/>
  <c r="Y2448" i="4"/>
  <c r="Y2452" i="4"/>
  <c r="Y104" i="4"/>
  <c r="Y108" i="4"/>
  <c r="Y112" i="4"/>
  <c r="Y81" i="4"/>
  <c r="Y561" i="4"/>
  <c r="Y571" i="4"/>
  <c r="Y818" i="4"/>
  <c r="Y812" i="4"/>
  <c r="Y787" i="4"/>
  <c r="Y1025" i="4"/>
  <c r="Y1034" i="4"/>
  <c r="Y365" i="4"/>
  <c r="Y1129" i="4"/>
  <c r="Y1097" i="4"/>
  <c r="Y1106" i="4"/>
  <c r="Y2052" i="4"/>
  <c r="Y2042" i="4"/>
  <c r="Y2532" i="4"/>
  <c r="AC2532" i="4" s="1"/>
  <c r="Y184" i="4"/>
  <c r="Y348" i="4"/>
  <c r="Y335" i="4"/>
  <c r="Y1276" i="4"/>
  <c r="Y821" i="4"/>
  <c r="Y834" i="4"/>
  <c r="Y855" i="4"/>
  <c r="Y822" i="4"/>
  <c r="Y880" i="4"/>
  <c r="Y1105" i="4"/>
  <c r="Y1125" i="4"/>
  <c r="Y1094" i="4"/>
  <c r="Y210" i="4"/>
  <c r="Y220" i="4"/>
  <c r="Y146" i="4"/>
  <c r="Y125" i="4"/>
  <c r="Y381" i="4"/>
  <c r="Y616" i="4"/>
  <c r="Y608" i="4"/>
  <c r="Y588" i="4"/>
  <c r="Y837" i="4"/>
  <c r="Y825" i="4"/>
  <c r="Y841" i="4"/>
  <c r="Y1086" i="4"/>
  <c r="Y1061" i="4"/>
  <c r="Y1064" i="4"/>
  <c r="Y1295" i="4"/>
  <c r="Y1301" i="4"/>
  <c r="Y1317" i="4"/>
  <c r="Y1523" i="4"/>
  <c r="Y1556" i="4"/>
  <c r="Y1534" i="4"/>
  <c r="Y1793" i="4"/>
  <c r="Y1780" i="4"/>
  <c r="Y1992" i="4"/>
  <c r="Y2024" i="4"/>
  <c r="Y1993" i="4"/>
  <c r="Y2263" i="4"/>
  <c r="Y2232" i="4"/>
  <c r="Y2242" i="4"/>
  <c r="Y2490" i="4"/>
  <c r="AC2490" i="4" s="1"/>
  <c r="Y2488" i="4"/>
  <c r="AC2488" i="4" s="1"/>
  <c r="Y610" i="4"/>
  <c r="Y612" i="4"/>
  <c r="Y1069" i="4"/>
  <c r="Y1059" i="4"/>
  <c r="Y158" i="4"/>
  <c r="Y1336" i="4"/>
  <c r="Y1332" i="4"/>
  <c r="Y1803" i="4"/>
  <c r="Y1813" i="4"/>
  <c r="Y1505" i="4"/>
  <c r="Y1729" i="4"/>
  <c r="Y1723" i="4"/>
  <c r="Y1966" i="4"/>
  <c r="Y1954" i="4"/>
  <c r="Y1988" i="4"/>
  <c r="Y1957" i="4"/>
  <c r="Y2205" i="4"/>
  <c r="Y2200" i="4"/>
  <c r="Y2450" i="4"/>
  <c r="Y2442" i="4"/>
  <c r="Y2446" i="4"/>
  <c r="Y2034" i="4"/>
  <c r="Y2067" i="4"/>
  <c r="Y2513" i="4"/>
  <c r="AC2513" i="4" s="1"/>
  <c r="Y1315" i="4"/>
  <c r="Y1550" i="4"/>
  <c r="Y1560" i="4"/>
  <c r="Y1528" i="4"/>
  <c r="Y1769" i="4"/>
  <c r="Y1761" i="4"/>
  <c r="Y2004" i="4"/>
  <c r="Y2027" i="4"/>
  <c r="Y2234" i="4"/>
  <c r="Y2484" i="4"/>
  <c r="AC2484" i="4" s="1"/>
  <c r="Y2482" i="4"/>
  <c r="AC2482" i="4" s="1"/>
  <c r="Y2274" i="4"/>
  <c r="Y2278" i="4"/>
  <c r="Y1613" i="4"/>
  <c r="Y1631" i="4"/>
  <c r="Y1624" i="4"/>
  <c r="Y1490" i="4"/>
  <c r="Y1986" i="4"/>
  <c r="Y1974" i="4"/>
  <c r="Y1982" i="4"/>
  <c r="Y2204" i="4"/>
  <c r="Y2427" i="4"/>
  <c r="Y2436" i="4"/>
  <c r="Y2440" i="4"/>
  <c r="Y1591" i="4"/>
  <c r="Y2061" i="4"/>
  <c r="Y2030" i="4"/>
  <c r="Y1304" i="4"/>
  <c r="Y1549" i="4"/>
  <c r="Y1554" i="4"/>
  <c r="Y1557" i="4"/>
  <c r="Y1791" i="4"/>
  <c r="Y1795" i="4"/>
  <c r="Y2020" i="4"/>
  <c r="Y2009" i="4"/>
  <c r="Y2229" i="4"/>
  <c r="Y2251" i="4"/>
  <c r="Y2261" i="4"/>
  <c r="Y2230" i="4"/>
  <c r="Y1800" i="4"/>
  <c r="Y1806" i="4"/>
  <c r="Y2606" i="4"/>
  <c r="AC2606" i="4" s="1"/>
  <c r="Y2647" i="4"/>
  <c r="AC2647" i="4" s="1"/>
  <c r="Y2616" i="4"/>
  <c r="AC2616" i="4" s="1"/>
  <c r="Y2626" i="4"/>
  <c r="AC2626" i="4" s="1"/>
  <c r="Y1327" i="4"/>
  <c r="Y1324" i="4"/>
  <c r="Y1310" i="4"/>
  <c r="Y1548" i="4"/>
  <c r="Y1551" i="4"/>
  <c r="Y1768" i="4"/>
  <c r="Y2006" i="4"/>
  <c r="Y1829" i="4"/>
  <c r="Y1826" i="4"/>
  <c r="Y2300" i="4"/>
  <c r="Y2266" i="4"/>
  <c r="Y1609" i="4"/>
  <c r="Y1628" i="4"/>
  <c r="Y1612" i="4"/>
  <c r="Y2604" i="4"/>
  <c r="AC2604" i="4" s="1"/>
  <c r="Y2577" i="4"/>
  <c r="AC2577" i="4" s="1"/>
  <c r="Y2660" i="4"/>
  <c r="AC2660" i="4" s="1"/>
  <c r="Y2568" i="4"/>
  <c r="AC2568" i="4" s="1"/>
  <c r="Y2541" i="4"/>
  <c r="AC2541" i="4" s="1"/>
  <c r="Y2777" i="4"/>
  <c r="AC2777" i="4" s="1"/>
  <c r="Y1380" i="4"/>
  <c r="Y1390" i="4"/>
  <c r="Y1388" i="4"/>
  <c r="Y1779" i="4"/>
  <c r="Y1783" i="4"/>
  <c r="Y2026" i="4"/>
  <c r="Y1823" i="4"/>
  <c r="Y1638" i="4"/>
  <c r="Y1606" i="4"/>
  <c r="Y2076" i="4"/>
  <c r="Y2662" i="4"/>
  <c r="AC2662" i="4" s="1"/>
  <c r="Y2698" i="4"/>
  <c r="AC2698" i="4" s="1"/>
  <c r="Y1307" i="4"/>
  <c r="Y1294" i="4"/>
  <c r="Y2008" i="4"/>
  <c r="Y2233" i="4"/>
  <c r="Y2287" i="4"/>
  <c r="Y2285" i="4"/>
  <c r="Y2588" i="4"/>
  <c r="AC2588" i="4" s="1"/>
  <c r="Y2397" i="4"/>
  <c r="Y2795" i="4"/>
  <c r="AC2795" i="4" s="1"/>
  <c r="Y1526" i="4"/>
  <c r="Y1787" i="4"/>
  <c r="Y1818" i="4"/>
  <c r="Y1804" i="4"/>
  <c r="Y2295" i="4"/>
  <c r="Y2115" i="4"/>
  <c r="Y1854" i="4"/>
  <c r="Y2623" i="4"/>
  <c r="AC2623" i="4" s="1"/>
  <c r="Y2721" i="4"/>
  <c r="AC2721" i="4" s="1"/>
  <c r="Y1760" i="4"/>
  <c r="Y1765" i="4"/>
  <c r="Y2479" i="4"/>
  <c r="AC2479" i="4" s="1"/>
  <c r="Y2483" i="4"/>
  <c r="AC2483" i="4" s="1"/>
  <c r="Y1802" i="4"/>
  <c r="Y2627" i="4"/>
  <c r="AC2627" i="4" s="1"/>
  <c r="Y2685" i="4"/>
  <c r="AC2685" i="4" s="1"/>
  <c r="Y2754" i="4"/>
  <c r="AC2754" i="4" s="1"/>
  <c r="Y2758" i="4"/>
  <c r="AC2758" i="4" s="1"/>
  <c r="Y2283" i="4"/>
  <c r="Y2286" i="4"/>
  <c r="Y908" i="4"/>
  <c r="Y664" i="4"/>
  <c r="Y886" i="4"/>
  <c r="Y1625" i="4"/>
  <c r="Y1604" i="4"/>
  <c r="Y1636" i="4"/>
  <c r="Y2301" i="4"/>
  <c r="Y680" i="4"/>
  <c r="Y1410" i="4"/>
  <c r="Y1414" i="4"/>
  <c r="Y1424" i="4"/>
  <c r="Y1912" i="4"/>
  <c r="Y1900" i="4"/>
  <c r="Y1892" i="4"/>
  <c r="Y2139" i="4"/>
  <c r="Y2122" i="4"/>
  <c r="Y2146" i="4"/>
  <c r="Y2354" i="4"/>
  <c r="Y2346" i="4"/>
  <c r="Y2350" i="4"/>
  <c r="Y2331" i="4"/>
  <c r="Y2334" i="4"/>
  <c r="Y2303" i="4"/>
  <c r="Y1857" i="4"/>
  <c r="Y1861" i="4"/>
  <c r="Y2091" i="4"/>
  <c r="Y2083" i="4"/>
  <c r="Y2599" i="4"/>
  <c r="AC2599" i="4" s="1"/>
  <c r="Y2597" i="4"/>
  <c r="AC2597" i="4" s="1"/>
  <c r="Y2607" i="4"/>
  <c r="AC2607" i="4" s="1"/>
  <c r="Y2640" i="4"/>
  <c r="AC2640" i="4" s="1"/>
  <c r="Y2650" i="4"/>
  <c r="AC2650" i="4" s="1"/>
  <c r="Y2659" i="4"/>
  <c r="AC2659" i="4" s="1"/>
  <c r="Y2657" i="4"/>
  <c r="AC2657" i="4" s="1"/>
  <c r="Y2667" i="4"/>
  <c r="AC2667" i="4" s="1"/>
  <c r="Y2714" i="4"/>
  <c r="AC2714" i="4" s="1"/>
  <c r="Y2724" i="4"/>
  <c r="AC2724" i="4" s="1"/>
  <c r="Y2693" i="4"/>
  <c r="AC2693" i="4" s="1"/>
  <c r="Y2697" i="4"/>
  <c r="AC2697" i="4" s="1"/>
  <c r="Y2786" i="4"/>
  <c r="AC2786" i="4" s="1"/>
  <c r="Y2796" i="4"/>
  <c r="AC2796" i="4" s="1"/>
  <c r="Y2805" i="4"/>
  <c r="AC2805" i="4" s="1"/>
  <c r="Y2732" i="4"/>
  <c r="AC2732" i="4" s="1"/>
  <c r="Y2736" i="4"/>
  <c r="AC2736" i="4" s="1"/>
  <c r="Y2740" i="4"/>
  <c r="AC2740" i="4" s="1"/>
  <c r="Y2282" i="4"/>
  <c r="Y2280" i="4"/>
  <c r="Y2284" i="4"/>
  <c r="Y421" i="4"/>
  <c r="Y417" i="4"/>
  <c r="Y656" i="4"/>
  <c r="Y1615" i="4"/>
  <c r="Y1603" i="4"/>
  <c r="Y1630" i="4"/>
  <c r="Y2521" i="4"/>
  <c r="AC2521" i="4" s="1"/>
  <c r="Y679" i="4"/>
  <c r="Y778" i="4"/>
  <c r="Y1441" i="4"/>
  <c r="Y1439" i="4"/>
  <c r="Y1408" i="4"/>
  <c r="Y1418" i="4"/>
  <c r="Y1664" i="4"/>
  <c r="Y1662" i="4"/>
  <c r="Y1671" i="4"/>
  <c r="Y1888" i="4"/>
  <c r="Y1876" i="4"/>
  <c r="Y1886" i="4"/>
  <c r="Y2138" i="4"/>
  <c r="Y2372" i="4"/>
  <c r="Y2375" i="4"/>
  <c r="Y2344" i="4"/>
  <c r="Y2307" i="4"/>
  <c r="Y2328" i="4"/>
  <c r="Y2338" i="4"/>
  <c r="Y1840" i="4"/>
  <c r="Y1851" i="4"/>
  <c r="Y1855" i="4"/>
  <c r="Y2069" i="4"/>
  <c r="Y2077" i="4"/>
  <c r="Y2593" i="4"/>
  <c r="AC2593" i="4" s="1"/>
  <c r="Y2591" i="4"/>
  <c r="AC2591" i="4" s="1"/>
  <c r="Y2601" i="4"/>
  <c r="AC2601" i="4" s="1"/>
  <c r="Y2624" i="4"/>
  <c r="AC2624" i="4" s="1"/>
  <c r="Y2634" i="4"/>
  <c r="AC2634" i="4" s="1"/>
  <c r="Y2644" i="4"/>
  <c r="AC2644" i="4" s="1"/>
  <c r="Y2684" i="4"/>
  <c r="AC2684" i="4" s="1"/>
  <c r="Y2688" i="4"/>
  <c r="AC2688" i="4" s="1"/>
  <c r="Y2692" i="4"/>
  <c r="AC2692" i="4" s="1"/>
  <c r="Y2661" i="4"/>
  <c r="AC2661" i="4" s="1"/>
  <c r="Y2551" i="4"/>
  <c r="AC2551" i="4" s="1"/>
  <c r="Y2561" i="4"/>
  <c r="AC2561" i="4" s="1"/>
  <c r="Y2565" i="4"/>
  <c r="AC2565" i="4" s="1"/>
  <c r="Y2708" i="4"/>
  <c r="AC2708" i="4" s="1"/>
  <c r="Y2718" i="4"/>
  <c r="AC2718" i="4" s="1"/>
  <c r="Y2728" i="4"/>
  <c r="AC2728" i="4" s="1"/>
  <c r="Y2779" i="4"/>
  <c r="AC2779" i="4" s="1"/>
  <c r="Y2791" i="4"/>
  <c r="AC2791" i="4" s="1"/>
  <c r="Y2802" i="4"/>
  <c r="AC2802" i="4" s="1"/>
  <c r="Y2765" i="4"/>
  <c r="AC2765" i="4" s="1"/>
  <c r="Y2734" i="4"/>
  <c r="AC2734" i="4" s="1"/>
  <c r="Y2075" i="4"/>
  <c r="Y2628" i="4"/>
  <c r="AC2628" i="4" s="1"/>
  <c r="Y2638" i="4"/>
  <c r="AC2638" i="4" s="1"/>
  <c r="Y2682" i="4"/>
  <c r="AC2682" i="4" s="1"/>
  <c r="Y2686" i="4"/>
  <c r="AC2686" i="4" s="1"/>
  <c r="Y2655" i="4"/>
  <c r="AC2655" i="4" s="1"/>
  <c r="Y2781" i="4"/>
  <c r="AC2781" i="4" s="1"/>
  <c r="Y2761" i="4"/>
  <c r="AC2761" i="4" s="1"/>
  <c r="Y2759" i="4"/>
  <c r="AC2759" i="4" s="1"/>
  <c r="Y2769" i="4"/>
  <c r="AC2769" i="4" s="1"/>
  <c r="Y2276" i="4"/>
  <c r="Y2268" i="4"/>
  <c r="Y2272" i="4"/>
  <c r="Y1616" i="4"/>
  <c r="Y1618" i="4"/>
  <c r="Y2106" i="4"/>
  <c r="Y2570" i="4"/>
  <c r="AC2570" i="4" s="1"/>
  <c r="Y2706" i="4"/>
  <c r="AC2706" i="4" s="1"/>
  <c r="Y2716" i="4"/>
  <c r="AC2716" i="4" s="1"/>
  <c r="Y2755" i="4"/>
  <c r="AC2755" i="4" s="1"/>
  <c r="Y2753" i="4"/>
  <c r="AC2753" i="4" s="1"/>
  <c r="Y2763" i="4"/>
  <c r="AC2763" i="4" s="1"/>
  <c r="Y2564" i="4"/>
  <c r="AC2564" i="4" s="1"/>
  <c r="Y2780" i="4"/>
  <c r="AC2780" i="4" s="1"/>
  <c r="Y2749" i="4"/>
  <c r="AC2749" i="4" s="1"/>
  <c r="Y2747" i="4"/>
  <c r="AC2747" i="4" s="1"/>
  <c r="Y2757" i="4"/>
  <c r="AC2757" i="4" s="1"/>
  <c r="Y3455" i="4"/>
  <c r="Y2737" i="4"/>
  <c r="AC2737" i="4" s="1"/>
  <c r="Y2735" i="4"/>
  <c r="AC2735" i="4" s="1"/>
  <c r="Y2745" i="4"/>
  <c r="AC2745" i="4" s="1"/>
  <c r="Y3332" i="4"/>
  <c r="Y3297" i="4"/>
  <c r="Y3513" i="4"/>
  <c r="Y3370" i="4"/>
  <c r="Y3619" i="4"/>
  <c r="Y3509" i="4"/>
  <c r="Y3439" i="4"/>
  <c r="Y2922" i="4"/>
  <c r="Y2887" i="4"/>
  <c r="Y3230" i="4"/>
  <c r="Y3224" i="4"/>
  <c r="Y3006" i="4"/>
  <c r="Y3215" i="4"/>
  <c r="Y3143" i="4"/>
  <c r="Y2968" i="4"/>
  <c r="Y2930" i="4"/>
  <c r="Y2853" i="4"/>
  <c r="Y3081" i="4"/>
  <c r="Y3107" i="4"/>
  <c r="Y2858" i="4"/>
  <c r="Y3211" i="4"/>
  <c r="Y3063" i="4"/>
  <c r="Z3701" i="4"/>
  <c r="AA3701" i="4" s="1"/>
  <c r="Y3290" i="4"/>
  <c r="Y3453" i="4"/>
  <c r="Y3558" i="4"/>
  <c r="Y3227" i="4"/>
  <c r="Y3221" i="4"/>
  <c r="Y3184" i="4"/>
  <c r="Y3003" i="4"/>
  <c r="Y2850" i="4"/>
  <c r="Y3002" i="4"/>
  <c r="Y3113" i="4"/>
  <c r="Y2932" i="4"/>
  <c r="Y3135" i="4"/>
  <c r="Y3060" i="4"/>
  <c r="Z3820" i="4"/>
  <c r="AA3820" i="4" s="1"/>
  <c r="Z3058" i="4"/>
  <c r="AA3058" i="4" s="1"/>
  <c r="Y3470" i="4"/>
  <c r="Y3432" i="4"/>
  <c r="Y3256" i="4"/>
  <c r="Y3291" i="4"/>
  <c r="Y3320" i="4"/>
  <c r="Y3393" i="4"/>
  <c r="Y3434" i="4"/>
  <c r="Y3421" i="4"/>
  <c r="Y3415" i="4"/>
  <c r="Y3447" i="4"/>
  <c r="Y2881" i="4"/>
  <c r="Y3000" i="4"/>
  <c r="Y3247" i="4"/>
  <c r="Y3175" i="4"/>
  <c r="Y2959" i="4"/>
  <c r="Y3180" i="4"/>
  <c r="Y3031" i="4"/>
  <c r="Y3132" i="4"/>
  <c r="Y2986" i="4"/>
  <c r="Z4009" i="4"/>
  <c r="AA4009" i="4" s="1"/>
  <c r="Z3937" i="4"/>
  <c r="AA3937" i="4" s="1"/>
  <c r="Z3845" i="4"/>
  <c r="AA3845" i="4" s="1"/>
  <c r="Z3495" i="4"/>
  <c r="AA3495" i="4" s="1"/>
  <c r="Z3378" i="4"/>
  <c r="AA3378" i="4" s="1"/>
  <c r="Z3591" i="4"/>
  <c r="AA3591" i="4" s="1"/>
  <c r="Z3585" i="4"/>
  <c r="AA3585" i="4" s="1"/>
  <c r="Z3421" i="4"/>
  <c r="AA3421" i="4" s="1"/>
  <c r="Z2903" i="4"/>
  <c r="AA2903" i="4" s="1"/>
  <c r="Z3061" i="4"/>
  <c r="AA3061" i="4" s="1"/>
  <c r="Z2917" i="4"/>
  <c r="AA2917" i="4" s="1"/>
  <c r="Y3611" i="4"/>
  <c r="Y3288" i="4"/>
  <c r="Y3536" i="4"/>
  <c r="Y3317" i="4"/>
  <c r="Y3357" i="4"/>
  <c r="Y3500" i="4"/>
  <c r="Y3392" i="4"/>
  <c r="Y3412" i="4"/>
  <c r="Y3374" i="4"/>
  <c r="Y3444" i="4"/>
  <c r="Y3057" i="4"/>
  <c r="Y3074" i="4"/>
  <c r="Y2997" i="4"/>
  <c r="Y2880" i="4"/>
  <c r="Y2844" i="4"/>
  <c r="AC2844" i="4" s="1"/>
  <c r="Y3249" i="4"/>
  <c r="Y3171" i="4"/>
  <c r="Y2849" i="4"/>
  <c r="Y2952" i="4"/>
  <c r="Z4000" i="4"/>
  <c r="AA4000" i="4" s="1"/>
  <c r="Z2914" i="4"/>
  <c r="AA2914" i="4" s="1"/>
  <c r="Y3464" i="4"/>
  <c r="Y3533" i="4"/>
  <c r="Y3530" i="4"/>
  <c r="Y3389" i="4"/>
  <c r="Y3624" i="4"/>
  <c r="Y3371" i="4"/>
  <c r="Y2994" i="4"/>
  <c r="Y3241" i="4"/>
  <c r="Y3169" i="4"/>
  <c r="Y2993" i="4"/>
  <c r="Y3174" i="4"/>
  <c r="Y3025" i="4"/>
  <c r="Y3086" i="4"/>
  <c r="Y3499" i="4"/>
  <c r="Y3461" i="4"/>
  <c r="Y3423" i="4"/>
  <c r="Y3605" i="4"/>
  <c r="Y3282" i="4"/>
  <c r="Y3311" i="4"/>
  <c r="Y3527" i="4"/>
  <c r="Y3384" i="4"/>
  <c r="Y3604" i="4"/>
  <c r="Y3568" i="4"/>
  <c r="Y3523" i="4"/>
  <c r="Y3304" i="4"/>
  <c r="Y3582" i="4"/>
  <c r="Y3546" i="4"/>
  <c r="Y2872" i="4"/>
  <c r="Y3103" i="4"/>
  <c r="Y2815" i="4"/>
  <c r="Y2953" i="4"/>
  <c r="Y2915" i="4"/>
  <c r="Y3243" i="4"/>
  <c r="Y2843" i="4"/>
  <c r="Y3162" i="4"/>
  <c r="Y2981" i="4"/>
  <c r="Y3013" i="4"/>
  <c r="Y2908" i="4"/>
  <c r="Y3196" i="4"/>
  <c r="Z3256" i="4"/>
  <c r="AA3256" i="4" s="1"/>
  <c r="Z3676" i="4"/>
  <c r="Z3189" i="4"/>
  <c r="AA3189" i="4" s="1"/>
  <c r="Z3473" i="4"/>
  <c r="AA3473" i="4" s="1"/>
  <c r="Y3492" i="4"/>
  <c r="Y3422" i="4"/>
  <c r="Y3529" i="4"/>
  <c r="Y3383" i="4"/>
  <c r="Y3310" i="4"/>
  <c r="Y3336" i="4"/>
  <c r="Y3618" i="4"/>
  <c r="Y3511" i="4"/>
  <c r="Y3365" i="4"/>
  <c r="Y3543" i="4"/>
  <c r="Y2869" i="4"/>
  <c r="Y2919" i="4"/>
  <c r="Y3097" i="4"/>
  <c r="Y2988" i="4"/>
  <c r="Y2835" i="4"/>
  <c r="Y2987" i="4"/>
  <c r="Y3240" i="4"/>
  <c r="Y3228" i="4"/>
  <c r="Y3080" i="4"/>
  <c r="Y2902" i="4"/>
  <c r="Y3549" i="4"/>
  <c r="Y3610" i="4"/>
  <c r="Z3118" i="4"/>
  <c r="AA3118" i="4" s="1"/>
  <c r="Y3428" i="4"/>
  <c r="Y3417" i="4"/>
  <c r="Y3372" i="4"/>
  <c r="Y3514" i="4"/>
  <c r="Y3406" i="4"/>
  <c r="Y3561" i="4"/>
  <c r="Y3459" i="4"/>
  <c r="Y3554" i="4"/>
  <c r="Y3566" i="4"/>
  <c r="Y3358" i="4"/>
  <c r="Y3559" i="4"/>
  <c r="Y3127" i="4"/>
  <c r="Y3207" i="4"/>
  <c r="Y3467" i="4"/>
  <c r="Y3395" i="4"/>
  <c r="Y2998" i="4"/>
  <c r="Y3528" i="4"/>
  <c r="Y3598" i="4"/>
  <c r="Y3489" i="4"/>
  <c r="Y3381" i="4"/>
  <c r="Y3307" i="4"/>
  <c r="Y3517" i="4"/>
  <c r="Y3298" i="4"/>
  <c r="Y3615" i="4"/>
  <c r="Y3327" i="4"/>
  <c r="Y3292" i="4"/>
  <c r="Y3540" i="4"/>
  <c r="Y3362" i="4"/>
  <c r="Y2830" i="4"/>
  <c r="Y2916" i="4"/>
  <c r="Y2975" i="4"/>
  <c r="Y3007" i="4"/>
  <c r="Y3190" i="4"/>
  <c r="Y3115" i="4"/>
  <c r="Z3731" i="4"/>
  <c r="AA3731" i="4" s="1"/>
  <c r="Y3295" i="4"/>
  <c r="Y3537" i="4"/>
  <c r="Y3077" i="4"/>
  <c r="Y2863" i="4"/>
  <c r="Y3090" i="4"/>
  <c r="Y2870" i="4"/>
  <c r="Y2931" i="4"/>
  <c r="Z3647" i="4"/>
  <c r="AA3647" i="4" s="1"/>
  <c r="Z2915" i="4"/>
  <c r="AA2915" i="4" s="1"/>
  <c r="Y3306" i="4"/>
  <c r="Y3519" i="4"/>
  <c r="Y3414" i="4"/>
  <c r="Y3590" i="4"/>
  <c r="Y3518" i="4"/>
  <c r="Y3340" i="4"/>
  <c r="Y3302" i="4"/>
  <c r="Y3483" i="4"/>
  <c r="Y3556" i="4"/>
  <c r="Y3534" i="4"/>
  <c r="Y3321" i="4"/>
  <c r="Y3039" i="4"/>
  <c r="Y2896" i="4"/>
  <c r="Y2824" i="4"/>
  <c r="Y3158" i="4"/>
  <c r="Y2942" i="4"/>
  <c r="Y3087" i="4"/>
  <c r="Y3014" i="4"/>
  <c r="Y2941" i="4"/>
  <c r="Y3046" i="4"/>
  <c r="Y2867" i="4"/>
  <c r="Y3219" i="4"/>
  <c r="Z2896" i="4"/>
  <c r="AA2896" i="4" s="1"/>
  <c r="Y1714" i="4"/>
  <c r="Y1913" i="4"/>
  <c r="Y1489" i="4"/>
  <c r="Y1733" i="4"/>
  <c r="Y1973" i="4"/>
  <c r="Y2245" i="4"/>
  <c r="Y1644" i="4"/>
  <c r="Y2118" i="4"/>
  <c r="Y2614" i="4"/>
  <c r="AC2614" i="4" s="1"/>
  <c r="Y1486" i="4"/>
  <c r="Y1283" i="4"/>
  <c r="AB1283" i="4" s="1"/>
  <c r="Y1936" i="4"/>
  <c r="Y2395" i="4"/>
  <c r="Y2150" i="4"/>
  <c r="Y1747" i="4"/>
  <c r="Y2424" i="4"/>
  <c r="Y1545" i="4"/>
  <c r="Y1788" i="4"/>
  <c r="Y2259" i="4"/>
  <c r="Y2249" i="4"/>
  <c r="Y1883" i="4"/>
  <c r="Y2121" i="4"/>
  <c r="Y1835" i="4"/>
  <c r="Y2651" i="4"/>
  <c r="AC2651" i="4" s="1"/>
  <c r="Z2503" i="4"/>
  <c r="AA2503" i="4" s="1"/>
  <c r="Y2503" i="4"/>
  <c r="AC2503" i="4" s="1"/>
  <c r="Y1702" i="4"/>
  <c r="Y2389" i="4"/>
  <c r="Y1709" i="4"/>
  <c r="Y1495" i="4"/>
  <c r="Y1742" i="4"/>
  <c r="Y2498" i="4"/>
  <c r="AC2498" i="4" s="1"/>
  <c r="Y1856" i="4"/>
  <c r="Y2098" i="4"/>
  <c r="Y2602" i="4"/>
  <c r="AC2602" i="4" s="1"/>
  <c r="Y2649" i="4"/>
  <c r="AC2649" i="4" s="1"/>
  <c r="Y2800" i="4"/>
  <c r="AC2800" i="4" s="1"/>
  <c r="Y1481" i="4"/>
  <c r="Y1464" i="4"/>
  <c r="Y1460" i="4"/>
  <c r="Y1696" i="4"/>
  <c r="Y1931" i="4"/>
  <c r="Z1754" i="4"/>
  <c r="AA1754" i="4" s="1"/>
  <c r="Y1754" i="4"/>
  <c r="Y1744" i="4"/>
  <c r="Y1669" i="4"/>
  <c r="Y1666" i="4"/>
  <c r="Y2361" i="4"/>
  <c r="Z1565" i="4"/>
  <c r="AA1565" i="4" s="1"/>
  <c r="Y1565" i="4"/>
  <c r="Y813" i="4"/>
  <c r="AB813" i="4" s="1"/>
  <c r="Y1917" i="4"/>
  <c r="Y1921" i="4"/>
  <c r="Y2418" i="4"/>
  <c r="Y2387" i="4"/>
  <c r="Y1496" i="4"/>
  <c r="Z1487" i="4"/>
  <c r="AA1487" i="4" s="1"/>
  <c r="Y1487" i="4"/>
  <c r="Y1738" i="4"/>
  <c r="Y1952" i="4"/>
  <c r="Y2135" i="4"/>
  <c r="Y2793" i="4"/>
  <c r="AC2793" i="4" s="1"/>
  <c r="Y2760" i="4"/>
  <c r="AC2760" i="4" s="1"/>
  <c r="Y2733" i="4"/>
  <c r="AC2733" i="4" s="1"/>
  <c r="Y1135" i="4"/>
  <c r="AB1135" i="4" s="1"/>
  <c r="Y1452" i="4"/>
  <c r="Y1450" i="4"/>
  <c r="Y1700" i="4"/>
  <c r="Y1950" i="4"/>
  <c r="Y2160" i="4"/>
  <c r="Y2170" i="4"/>
  <c r="Y1508" i="4"/>
  <c r="Z1514" i="4"/>
  <c r="AA1514" i="4" s="1"/>
  <c r="Y1514" i="4"/>
  <c r="Y1753" i="4"/>
  <c r="Y2364" i="4"/>
  <c r="Y2544" i="4"/>
  <c r="AC2544" i="4" s="1"/>
  <c r="Z2431" i="4"/>
  <c r="AA2431" i="4" s="1"/>
  <c r="Y2431" i="4"/>
  <c r="Z2040" i="4"/>
  <c r="AA2040" i="4" s="1"/>
  <c r="Y2040" i="4"/>
  <c r="Z2474" i="4"/>
  <c r="AA2474" i="4" s="1"/>
  <c r="Y2474" i="4"/>
  <c r="AC2474" i="4" s="1"/>
  <c r="Z2289" i="4"/>
  <c r="AA2289" i="4" s="1"/>
  <c r="Y2289" i="4"/>
  <c r="Y1422" i="4"/>
  <c r="Y1426" i="4"/>
  <c r="Y1436" i="4"/>
  <c r="Y1643" i="4"/>
  <c r="Y1901" i="4"/>
  <c r="Y2130" i="4"/>
  <c r="Y2119" i="4"/>
  <c r="Y2355" i="4"/>
  <c r="Y2336" i="4"/>
  <c r="Y2095" i="4"/>
  <c r="Z2642" i="4"/>
  <c r="AA2642" i="4" s="1"/>
  <c r="Y2642" i="4"/>
  <c r="AC2642" i="4" s="1"/>
  <c r="Z2726" i="4"/>
  <c r="AA2726" i="4" s="1"/>
  <c r="Y2726" i="4"/>
  <c r="AC2726" i="4" s="1"/>
  <c r="Z1507" i="4"/>
  <c r="AA1507" i="4" s="1"/>
  <c r="Y1507" i="4"/>
  <c r="Y1473" i="4"/>
  <c r="Y1697" i="4"/>
  <c r="Y1934" i="4"/>
  <c r="Y2179" i="4"/>
  <c r="Y2148" i="4"/>
  <c r="Y2158" i="4"/>
  <c r="Y2400" i="4"/>
  <c r="Y2410" i="4"/>
  <c r="Y2391" i="4"/>
  <c r="Y1499" i="4"/>
  <c r="Y1498" i="4"/>
  <c r="Y2505" i="4"/>
  <c r="AC2505" i="4" s="1"/>
  <c r="Y1778" i="4"/>
  <c r="Y1877" i="4"/>
  <c r="Y2378" i="4"/>
  <c r="Y2352" i="4"/>
  <c r="Y2101" i="4"/>
  <c r="Z2511" i="4"/>
  <c r="AA2511" i="4" s="1"/>
  <c r="Y2511" i="4"/>
  <c r="AC2511" i="4" s="1"/>
  <c r="Z1312" i="4"/>
  <c r="AA1312" i="4" s="1"/>
  <c r="Y1312" i="4"/>
  <c r="Z2003" i="4"/>
  <c r="AA2003" i="4" s="1"/>
  <c r="Y2003" i="4"/>
  <c r="Y1340" i="4"/>
  <c r="Z2512" i="4"/>
  <c r="AA2512" i="4" s="1"/>
  <c r="Y2512" i="4"/>
  <c r="AC2512" i="4" s="1"/>
  <c r="Y1651" i="4"/>
  <c r="Y1668" i="4"/>
  <c r="Y1677" i="4"/>
  <c r="Y2108" i="4"/>
  <c r="Y1864" i="4"/>
  <c r="Y2105" i="4"/>
  <c r="Y2087" i="4"/>
  <c r="Y2630" i="4"/>
  <c r="AC2630" i="4" s="1"/>
  <c r="Y2690" i="4"/>
  <c r="AC2690" i="4" s="1"/>
  <c r="Y2557" i="4"/>
  <c r="AC2557" i="4" s="1"/>
  <c r="Y2567" i="4"/>
  <c r="AC2567" i="4" s="1"/>
  <c r="Y2571" i="4"/>
  <c r="AC2571" i="4" s="1"/>
  <c r="Y1518" i="4"/>
  <c r="Z2497" i="4"/>
  <c r="AA2497" i="4" s="1"/>
  <c r="Y2497" i="4"/>
  <c r="AC2497" i="4" s="1"/>
  <c r="Y1330" i="4"/>
  <c r="Z2271" i="4"/>
  <c r="AA2271" i="4" s="1"/>
  <c r="Y2271" i="4"/>
  <c r="Y2142" i="4"/>
  <c r="Y2140" i="4"/>
  <c r="Y2377" i="4"/>
  <c r="Y2093" i="4"/>
  <c r="Y2085" i="4"/>
  <c r="Y1257" i="4"/>
  <c r="AB1257" i="4" s="1"/>
  <c r="Y1512" i="4"/>
  <c r="Y1521" i="4"/>
  <c r="Y1343" i="4"/>
  <c r="Y1880" i="4"/>
  <c r="Y2369" i="4"/>
  <c r="Y2722" i="4"/>
  <c r="AC2722" i="4" s="1"/>
  <c r="Y1465" i="4"/>
  <c r="Y1717" i="4"/>
  <c r="Y2407" i="4"/>
  <c r="Y1725" i="4"/>
  <c r="Y1728" i="4"/>
  <c r="Y2507" i="4"/>
  <c r="AC2507" i="4" s="1"/>
  <c r="Y1792" i="4"/>
  <c r="Y1649" i="4"/>
  <c r="Y2363" i="4"/>
  <c r="Y2316" i="4"/>
  <c r="Y2326" i="4"/>
  <c r="Y2632" i="4"/>
  <c r="AC2632" i="4" s="1"/>
  <c r="Y1956" i="4"/>
  <c r="Y1965" i="4"/>
  <c r="Y1975" i="4"/>
  <c r="Y2425" i="4"/>
  <c r="Y1580" i="4"/>
  <c r="Y2056" i="4"/>
  <c r="Z1794" i="4"/>
  <c r="AA1794" i="4" s="1"/>
  <c r="Y1794" i="4"/>
  <c r="Y1782" i="4"/>
  <c r="Y2028" i="4"/>
  <c r="Y2005" i="4"/>
  <c r="Y1357" i="4"/>
  <c r="Y1333" i="4"/>
  <c r="Y1346" i="4"/>
  <c r="Y1335" i="4"/>
  <c r="Z1811" i="4"/>
  <c r="AA1811" i="4" s="1"/>
  <c r="Y1811" i="4"/>
  <c r="Y1416" i="4"/>
  <c r="Y1420" i="4"/>
  <c r="Y1430" i="4"/>
  <c r="Z1652" i="4"/>
  <c r="AA1652" i="4" s="1"/>
  <c r="Y1652" i="4"/>
  <c r="Y1674" i="4"/>
  <c r="Y1642" i="4"/>
  <c r="Y1889" i="4"/>
  <c r="Y1898" i="4"/>
  <c r="Y2144" i="4"/>
  <c r="Y2113" i="4"/>
  <c r="Y2110" i="4"/>
  <c r="Y2114" i="4"/>
  <c r="Y2356" i="4"/>
  <c r="Y2312" i="4"/>
  <c r="Y2340" i="4"/>
  <c r="Y2309" i="4"/>
  <c r="Y1841" i="4"/>
  <c r="Y1863" i="4"/>
  <c r="Y1867" i="4"/>
  <c r="Y2097" i="4"/>
  <c r="Y2089" i="4"/>
  <c r="Y2605" i="4"/>
  <c r="AC2605" i="4" s="1"/>
  <c r="Y2603" i="4"/>
  <c r="AC2603" i="4" s="1"/>
  <c r="Y2563" i="4"/>
  <c r="AC2563" i="4" s="1"/>
  <c r="Y2573" i="4"/>
  <c r="AC2573" i="4" s="1"/>
  <c r="Y2542" i="4"/>
  <c r="AC2542" i="4" s="1"/>
  <c r="Y2730" i="4"/>
  <c r="AC2730" i="4" s="1"/>
  <c r="Y2699" i="4"/>
  <c r="AC2699" i="4" s="1"/>
  <c r="Y2792" i="4"/>
  <c r="AC2792" i="4" s="1"/>
  <c r="Y2803" i="4"/>
  <c r="AC2803" i="4" s="1"/>
  <c r="Y2783" i="4"/>
  <c r="AC2783" i="4" s="1"/>
  <c r="Y2784" i="4"/>
  <c r="AC2784" i="4" s="1"/>
  <c r="Z2738" i="4"/>
  <c r="AA2738" i="4" s="1"/>
  <c r="Y2738" i="4"/>
  <c r="AC2738" i="4" s="1"/>
  <c r="Y2742" i="4"/>
  <c r="AC2742" i="4" s="1"/>
  <c r="Y2746" i="4"/>
  <c r="AC2746" i="4" s="1"/>
  <c r="Y2750" i="4"/>
  <c r="Y1705" i="4"/>
  <c r="Y2235" i="4"/>
  <c r="AB2235" i="4" s="1"/>
  <c r="Y1578" i="4"/>
  <c r="Y1587" i="4"/>
  <c r="Y2036" i="4"/>
  <c r="Z2534" i="4"/>
  <c r="AA2534" i="4" s="1"/>
  <c r="Y2534" i="4"/>
  <c r="AC2534" i="4" s="1"/>
  <c r="Y1291" i="4"/>
  <c r="Y1311" i="4"/>
  <c r="Y2018" i="4"/>
  <c r="Y2257" i="4"/>
  <c r="Y2226" i="4"/>
  <c r="Y2236" i="4"/>
  <c r="Z2486" i="4"/>
  <c r="AA2486" i="4" s="1"/>
  <c r="Y2486" i="4"/>
  <c r="AC2486" i="4" s="1"/>
  <c r="Y1366" i="4"/>
  <c r="Y1364" i="4"/>
  <c r="Y1822" i="4"/>
  <c r="Z1830" i="4"/>
  <c r="AA1830" i="4" s="1"/>
  <c r="Y1830" i="4"/>
  <c r="Y1797" i="4"/>
  <c r="Y1807" i="4"/>
  <c r="Y2277" i="4"/>
  <c r="Y1435" i="4"/>
  <c r="Y1433" i="4"/>
  <c r="Y1443" i="4"/>
  <c r="Y1412" i="4"/>
  <c r="Y1663" i="4"/>
  <c r="Y1656" i="4"/>
  <c r="Y1665" i="4"/>
  <c r="Y1908" i="4"/>
  <c r="Y1911" i="4"/>
  <c r="Y2133" i="4"/>
  <c r="Y2136" i="4"/>
  <c r="Y2134" i="4"/>
  <c r="Y2348" i="4"/>
  <c r="Y2371" i="4"/>
  <c r="Y2330" i="4"/>
  <c r="Y2322" i="4"/>
  <c r="Y2332" i="4"/>
  <c r="Y1872" i="4"/>
  <c r="Y1860" i="4"/>
  <c r="Y1845" i="4"/>
  <c r="Y1849" i="4"/>
  <c r="Y2086" i="4"/>
  <c r="Y2079" i="4"/>
  <c r="Y2071" i="4"/>
  <c r="Y2587" i="4"/>
  <c r="AC2587" i="4" s="1"/>
  <c r="Y2585" i="4"/>
  <c r="AC2585" i="4" s="1"/>
  <c r="Y2595" i="4"/>
  <c r="AC2595" i="4" s="1"/>
  <c r="Y2618" i="4"/>
  <c r="AC2618" i="4" s="1"/>
  <c r="Y2678" i="4"/>
  <c r="AC2678" i="4" s="1"/>
  <c r="Y2555" i="4"/>
  <c r="AC2555" i="4" s="1"/>
  <c r="Y2702" i="4"/>
  <c r="AC2702" i="4" s="1"/>
  <c r="Y2712" i="4"/>
  <c r="AC2712" i="4" s="1"/>
  <c r="Z2776" i="4"/>
  <c r="AA2776" i="4" s="1"/>
  <c r="Y2776" i="4"/>
  <c r="AC2776" i="4" s="1"/>
  <c r="Y2788" i="4"/>
  <c r="AC2788" i="4" s="1"/>
  <c r="Y2494" i="4"/>
  <c r="AC2494" i="4" s="1"/>
  <c r="Y2198" i="4"/>
  <c r="Y2190" i="4"/>
  <c r="Y2194" i="4"/>
  <c r="Y1572" i="4"/>
  <c r="Y1581" i="4"/>
  <c r="Z2468" i="4"/>
  <c r="AA2468" i="4" s="1"/>
  <c r="Y2468" i="4"/>
  <c r="AC2468" i="4" s="1"/>
  <c r="Y2478" i="4"/>
  <c r="AC2478" i="4" s="1"/>
  <c r="Y2476" i="4"/>
  <c r="AC2476" i="4" s="1"/>
  <c r="Y1362" i="4"/>
  <c r="Y1360" i="4"/>
  <c r="Y1358" i="4"/>
  <c r="Y1832" i="4"/>
  <c r="Y1801" i="4"/>
  <c r="Y1610" i="4"/>
  <c r="Y1429" i="4"/>
  <c r="Y1427" i="4"/>
  <c r="Y1437" i="4"/>
  <c r="Y1406" i="4"/>
  <c r="Y1650" i="4"/>
  <c r="Y1659" i="4"/>
  <c r="Y1884" i="4"/>
  <c r="Y1905" i="4"/>
  <c r="Y1874" i="4"/>
  <c r="Y2131" i="4"/>
  <c r="Y2129" i="4"/>
  <c r="Y2127" i="4"/>
  <c r="Y2367" i="4"/>
  <c r="Z2365" i="4"/>
  <c r="AA2365" i="4" s="1"/>
  <c r="Y2365" i="4"/>
  <c r="Y2306" i="4"/>
  <c r="Y1870" i="4"/>
  <c r="Y1836" i="4"/>
  <c r="Y1839" i="4"/>
  <c r="Y1843" i="4"/>
  <c r="Y2100" i="4"/>
  <c r="Y2073" i="4"/>
  <c r="Y2612" i="4"/>
  <c r="AC2612" i="4" s="1"/>
  <c r="Y2581" i="4"/>
  <c r="AC2581" i="4" s="1"/>
  <c r="Y2579" i="4"/>
  <c r="AC2579" i="4" s="1"/>
  <c r="Y2589" i="4"/>
  <c r="AC2589" i="4" s="1"/>
  <c r="Y1920" i="4"/>
  <c r="Y2653" i="4"/>
  <c r="AC2653" i="4" s="1"/>
  <c r="Y2622" i="4"/>
  <c r="AC2622" i="4" s="1"/>
  <c r="Y2672" i="4"/>
  <c r="AC2672" i="4" s="1"/>
  <c r="Y2676" i="4"/>
  <c r="AC2676" i="4" s="1"/>
  <c r="Y2680" i="4"/>
  <c r="AC2680" i="4" s="1"/>
  <c r="Y2539" i="4"/>
  <c r="AC2539" i="4" s="1"/>
  <c r="Y2549" i="4"/>
  <c r="AC2549" i="4" s="1"/>
  <c r="Y2553" i="4"/>
  <c r="AC2553" i="4" s="1"/>
  <c r="Y2696" i="4"/>
  <c r="AC2696" i="4" s="1"/>
  <c r="Y2809" i="4"/>
  <c r="AC2809" i="4" s="1"/>
  <c r="Y2774" i="4"/>
  <c r="AC2774" i="4" s="1"/>
  <c r="Y2790" i="4"/>
  <c r="AC2790" i="4" s="1"/>
  <c r="Y2221" i="4"/>
  <c r="Y2219" i="4"/>
  <c r="Y2188" i="4"/>
  <c r="Y2065" i="4"/>
  <c r="Y1535" i="4"/>
  <c r="Y2002" i="4"/>
  <c r="Y2255" i="4"/>
  <c r="Y2493" i="4"/>
  <c r="AC2493" i="4" s="1"/>
  <c r="Y1356" i="4"/>
  <c r="Y1354" i="4"/>
  <c r="Y1352" i="4"/>
  <c r="Y2299" i="4"/>
  <c r="Y1423" i="4"/>
  <c r="Y1421" i="4"/>
  <c r="Y1431" i="4"/>
  <c r="Y1658" i="4"/>
  <c r="Y1676" i="4"/>
  <c r="Y1653" i="4"/>
  <c r="Y1907" i="4"/>
  <c r="Y1899" i="4"/>
  <c r="Y1909" i="4"/>
  <c r="Y2124" i="4"/>
  <c r="Y2112" i="4"/>
  <c r="Y2343" i="4"/>
  <c r="Y2359" i="4"/>
  <c r="Y2357" i="4"/>
  <c r="Y2341" i="4"/>
  <c r="Y2310" i="4"/>
  <c r="Y2320" i="4"/>
  <c r="Y1848" i="4"/>
  <c r="Y1859" i="4"/>
  <c r="Y1868" i="4"/>
  <c r="Y1837" i="4"/>
  <c r="Y2094" i="4"/>
  <c r="Y2099" i="4"/>
  <c r="Y2102" i="4"/>
  <c r="Y2610" i="4"/>
  <c r="AC2610" i="4" s="1"/>
  <c r="Y2583" i="4"/>
  <c r="AC2583" i="4" s="1"/>
  <c r="Y1918" i="4"/>
  <c r="Y2666" i="4"/>
  <c r="AC2666" i="4" s="1"/>
  <c r="Y2670" i="4"/>
  <c r="AC2670" i="4" s="1"/>
  <c r="Y2674" i="4"/>
  <c r="AC2674" i="4" s="1"/>
  <c r="Y2574" i="4"/>
  <c r="AC2574" i="4" s="1"/>
  <c r="Y2543" i="4"/>
  <c r="AC2543" i="4" s="1"/>
  <c r="Y2547" i="4"/>
  <c r="AC2547" i="4" s="1"/>
  <c r="Y2731" i="4"/>
  <c r="AC2731" i="4" s="1"/>
  <c r="Y2700" i="4"/>
  <c r="AC2700" i="4" s="1"/>
  <c r="Y2710" i="4"/>
  <c r="AC2710" i="4" s="1"/>
  <c r="Y2804" i="4"/>
  <c r="AC2804" i="4" s="1"/>
  <c r="Y2771" i="4"/>
  <c r="AC2771" i="4" s="1"/>
  <c r="Z1990" i="4"/>
  <c r="AA1990" i="4" s="1"/>
  <c r="Y1990" i="4"/>
  <c r="Z2444" i="4"/>
  <c r="AA2444" i="4" s="1"/>
  <c r="Y2444" i="4"/>
  <c r="Y2428" i="4"/>
  <c r="Y2068" i="4"/>
  <c r="Y2059" i="4"/>
  <c r="Y2516" i="4"/>
  <c r="AC2516" i="4" s="1"/>
  <c r="Y2526" i="4"/>
  <c r="AC2526" i="4" s="1"/>
  <c r="Y1314" i="4"/>
  <c r="Z1290" i="4"/>
  <c r="AA1290" i="4" s="1"/>
  <c r="Y1290" i="4"/>
  <c r="Y1542" i="4"/>
  <c r="Y2239" i="4"/>
  <c r="Z2480" i="4"/>
  <c r="AA2480" i="4" s="1"/>
  <c r="Y2480" i="4"/>
  <c r="AC2480" i="4" s="1"/>
  <c r="Y2466" i="4"/>
  <c r="AC2466" i="4" s="1"/>
  <c r="Y2464" i="4"/>
  <c r="AC2464" i="4" s="1"/>
  <c r="Y1350" i="4"/>
  <c r="Y1348" i="4"/>
  <c r="Y1345" i="4"/>
  <c r="Y1805" i="4"/>
  <c r="Y2293" i="4"/>
  <c r="Y1417" i="4"/>
  <c r="Y1415" i="4"/>
  <c r="Y1425" i="4"/>
  <c r="Y1673" i="4"/>
  <c r="Y1675" i="4"/>
  <c r="Y1678" i="4"/>
  <c r="Y1647" i="4"/>
  <c r="Y1893" i="4"/>
  <c r="Y1903" i="4"/>
  <c r="Y2116" i="4"/>
  <c r="Y2125" i="4"/>
  <c r="Y2366" i="4"/>
  <c r="Y2353" i="4"/>
  <c r="Y2351" i="4"/>
  <c r="Y2324" i="4"/>
  <c r="Y2335" i="4"/>
  <c r="Y2304" i="4"/>
  <c r="Y2314" i="4"/>
  <c r="Y1846" i="4"/>
  <c r="Y1862" i="4"/>
  <c r="Y2373" i="4"/>
  <c r="Y2082" i="4"/>
  <c r="Y2096" i="4"/>
  <c r="Y2600" i="4"/>
  <c r="AC2600" i="4" s="1"/>
  <c r="Y2608" i="4"/>
  <c r="AC2608" i="4" s="1"/>
  <c r="Y2163" i="4"/>
  <c r="Y2641" i="4"/>
  <c r="AC2641" i="4" s="1"/>
  <c r="Y2620" i="4"/>
  <c r="AC2620" i="4" s="1"/>
  <c r="Y2558" i="4"/>
  <c r="AC2558" i="4" s="1"/>
  <c r="Y2537" i="4"/>
  <c r="AC2537" i="4" s="1"/>
  <c r="Y2725" i="4"/>
  <c r="AC2725" i="4" s="1"/>
  <c r="Y2694" i="4"/>
  <c r="AC2694" i="4" s="1"/>
  <c r="Y2704" i="4"/>
  <c r="AC2704" i="4" s="1"/>
  <c r="Y2797" i="4"/>
  <c r="AC2797" i="4" s="1"/>
  <c r="Y2808" i="4"/>
  <c r="AC2808" i="4" s="1"/>
  <c r="Y2743" i="4"/>
  <c r="AC2743" i="4" s="1"/>
  <c r="Y2741" i="4"/>
  <c r="AC2741" i="4" s="1"/>
  <c r="Y2751" i="4"/>
  <c r="AC2751" i="4" s="1"/>
  <c r="Y1567" i="4"/>
  <c r="Y2050" i="4"/>
  <c r="Z2043" i="4"/>
  <c r="AA2043" i="4" s="1"/>
  <c r="Y2043" i="4"/>
  <c r="Y1374" i="4"/>
  <c r="Y1384" i="4"/>
  <c r="Y1382" i="4"/>
  <c r="Z2199" i="4"/>
  <c r="AA2199" i="4" s="1"/>
  <c r="Y2199" i="4"/>
  <c r="Y1320" i="4"/>
  <c r="Z2463" i="4"/>
  <c r="AA2463" i="4" s="1"/>
  <c r="Y2463" i="4"/>
  <c r="AC2463" i="4" s="1"/>
  <c r="Y2460" i="4"/>
  <c r="Y1334" i="4"/>
  <c r="Y1339" i="4"/>
  <c r="Y1337" i="4"/>
  <c r="Y1799" i="4"/>
  <c r="Y1828" i="4"/>
  <c r="Y1622" i="4"/>
  <c r="Y1632" i="4"/>
  <c r="Y1635" i="4"/>
  <c r="Y1411" i="4"/>
  <c r="Y1409" i="4"/>
  <c r="Y1419" i="4"/>
  <c r="Y1670" i="4"/>
  <c r="Y1661" i="4"/>
  <c r="Y1672" i="4"/>
  <c r="Y1641" i="4"/>
  <c r="Y1906" i="4"/>
  <c r="Y1887" i="4"/>
  <c r="Y1897" i="4"/>
  <c r="Y2123" i="4"/>
  <c r="Y2111" i="4"/>
  <c r="Y2117" i="4"/>
  <c r="Y2342" i="4"/>
  <c r="Y2347" i="4"/>
  <c r="Y2345" i="4"/>
  <c r="Y2319" i="4"/>
  <c r="Y2329" i="4"/>
  <c r="Y2339" i="4"/>
  <c r="Y2308" i="4"/>
  <c r="Y1871" i="4"/>
  <c r="Y1858" i="4"/>
  <c r="Y2092" i="4"/>
  <c r="Y2090" i="4"/>
  <c r="Y2598" i="4"/>
  <c r="AC2598" i="4" s="1"/>
  <c r="Y2181" i="4"/>
  <c r="Y2635" i="4"/>
  <c r="AC2635" i="4" s="1"/>
  <c r="Y2645" i="4"/>
  <c r="AC2645" i="4" s="1"/>
  <c r="Z2654" i="4"/>
  <c r="AA2654" i="4" s="1"/>
  <c r="Y2654" i="4"/>
  <c r="AC2654" i="4" s="1"/>
  <c r="Y2552" i="4"/>
  <c r="AC2552" i="4" s="1"/>
  <c r="Y2562" i="4"/>
  <c r="AC2562" i="4" s="1"/>
  <c r="Y2572" i="4"/>
  <c r="AC2572" i="4" s="1"/>
  <c r="Y2794" i="4"/>
  <c r="AC2794" i="4" s="1"/>
  <c r="Y2806" i="4"/>
  <c r="AC2806" i="4" s="1"/>
  <c r="Y2768" i="4"/>
  <c r="AC2768" i="4" s="1"/>
  <c r="Y3118" i="4"/>
  <c r="Y2457" i="4"/>
  <c r="Y2447" i="4"/>
  <c r="Z1313" i="4"/>
  <c r="AA1313" i="4" s="1"/>
  <c r="Y1313" i="4"/>
  <c r="Y1532" i="4"/>
  <c r="Y1530" i="4"/>
  <c r="Y1533" i="4"/>
  <c r="Y2015" i="4"/>
  <c r="Y2025" i="4"/>
  <c r="Y2253" i="4"/>
  <c r="Y1342" i="4"/>
  <c r="Y1331" i="4"/>
  <c r="Y1344" i="4"/>
  <c r="Y2281" i="4"/>
  <c r="Y2279" i="4"/>
  <c r="Z1621" i="4"/>
  <c r="AA1621" i="4" s="1"/>
  <c r="Y1621" i="4"/>
  <c r="Y1440" i="4"/>
  <c r="Y1444" i="4"/>
  <c r="Y1413" i="4"/>
  <c r="Y1646" i="4"/>
  <c r="AB1646" i="4" s="1"/>
  <c r="Y1896" i="4"/>
  <c r="Y1882" i="4"/>
  <c r="Y1881" i="4"/>
  <c r="Y1891" i="4"/>
  <c r="Y2141" i="4"/>
  <c r="Y2109" i="4"/>
  <c r="Y2376" i="4"/>
  <c r="Y2380" i="4"/>
  <c r="Y2323" i="4"/>
  <c r="Y2333" i="4"/>
  <c r="Y2535" i="4"/>
  <c r="AC2535" i="4" s="1"/>
  <c r="Y1847" i="4"/>
  <c r="Y1850" i="4"/>
  <c r="Y2074" i="4"/>
  <c r="Y2081" i="4"/>
  <c r="Y2084" i="4"/>
  <c r="Y2592" i="4"/>
  <c r="AC2592" i="4" s="1"/>
  <c r="Y2596" i="4"/>
  <c r="AC2596" i="4" s="1"/>
  <c r="Y2556" i="4"/>
  <c r="AC2556" i="4" s="1"/>
  <c r="Y2566" i="4"/>
  <c r="AC2566" i="4" s="1"/>
  <c r="Y2782" i="4"/>
  <c r="AC2782" i="4" s="1"/>
  <c r="Y2799" i="4"/>
  <c r="AC2799" i="4" s="1"/>
  <c r="Y2762" i="4"/>
  <c r="AC2762" i="4" s="1"/>
  <c r="Y3435" i="4"/>
  <c r="Y2441" i="4"/>
  <c r="Y2057" i="4"/>
  <c r="Y1403" i="4"/>
  <c r="Y1372" i="4"/>
  <c r="Y1370" i="4"/>
  <c r="Y1303" i="4"/>
  <c r="Y1524" i="4"/>
  <c r="Y1527" i="4"/>
  <c r="Y1763" i="4"/>
  <c r="Y1997" i="4"/>
  <c r="Y1361" i="4"/>
  <c r="Y1365" i="4"/>
  <c r="Y1328" i="4"/>
  <c r="Y1817" i="4"/>
  <c r="Z2264" i="4"/>
  <c r="AA2264" i="4" s="1"/>
  <c r="Y2264" i="4"/>
  <c r="Y1607" i="4"/>
  <c r="Y1620" i="4"/>
  <c r="Y1623" i="4"/>
  <c r="Y1434" i="4"/>
  <c r="Y1438" i="4"/>
  <c r="Y1407" i="4"/>
  <c r="Y1655" i="4"/>
  <c r="Y1645" i="4"/>
  <c r="Y1660" i="4"/>
  <c r="Y1894" i="4"/>
  <c r="Y1902" i="4"/>
  <c r="Y1875" i="4"/>
  <c r="Y1885" i="4"/>
  <c r="Y2143" i="4"/>
  <c r="Y2132" i="4"/>
  <c r="Y2360" i="4"/>
  <c r="AB2360" i="4" s="1"/>
  <c r="Y2370" i="4"/>
  <c r="Y2374" i="4"/>
  <c r="Y2337" i="4"/>
  <c r="Y2317" i="4"/>
  <c r="Y2327" i="4"/>
  <c r="Y1866" i="4"/>
  <c r="Y1853" i="4"/>
  <c r="Y1844" i="4"/>
  <c r="Y2104" i="4"/>
  <c r="Y2107" i="4"/>
  <c r="Y2078" i="4"/>
  <c r="Y2582" i="4"/>
  <c r="AC2582" i="4" s="1"/>
  <c r="Y2586" i="4"/>
  <c r="AC2586" i="4" s="1"/>
  <c r="Y2590" i="4"/>
  <c r="AC2590" i="4" s="1"/>
  <c r="Y2385" i="4"/>
  <c r="Y2540" i="4"/>
  <c r="AC2540" i="4" s="1"/>
  <c r="Y2550" i="4"/>
  <c r="AC2550" i="4" s="1"/>
  <c r="Y2560" i="4"/>
  <c r="AC2560" i="4" s="1"/>
  <c r="Y2785" i="4"/>
  <c r="AC2785" i="4" s="1"/>
  <c r="Y2789" i="4"/>
  <c r="AC2789" i="4" s="1"/>
  <c r="Y2756" i="4"/>
  <c r="AC2756" i="4" s="1"/>
  <c r="Y2764" i="4"/>
  <c r="AC2764" i="4" s="1"/>
  <c r="Y1960" i="4"/>
  <c r="Y2186" i="4"/>
  <c r="Y2438" i="4"/>
  <c r="Y1568" i="4"/>
  <c r="Z2046" i="4"/>
  <c r="AA2046" i="4" s="1"/>
  <c r="Y2046" i="4"/>
  <c r="Y1397" i="4"/>
  <c r="Y1401" i="4"/>
  <c r="Y1292" i="4"/>
  <c r="Y1559" i="4"/>
  <c r="Y1774" i="4"/>
  <c r="Y1790" i="4"/>
  <c r="Y1758" i="4"/>
  <c r="Z2491" i="4"/>
  <c r="AA2491" i="4" s="1"/>
  <c r="Y2491" i="4"/>
  <c r="AC2491" i="4" s="1"/>
  <c r="Y2473" i="4"/>
  <c r="AC2473" i="4" s="1"/>
  <c r="Y1355" i="4"/>
  <c r="Y1359" i="4"/>
  <c r="Y1347" i="4"/>
  <c r="Y2269" i="4"/>
  <c r="Y2267" i="4"/>
  <c r="Y1614" i="4"/>
  <c r="Y1617" i="4"/>
  <c r="Y1428" i="4"/>
  <c r="Y1432" i="4"/>
  <c r="Y1442" i="4"/>
  <c r="Y1640" i="4"/>
  <c r="Y1657" i="4"/>
  <c r="Y1654" i="4"/>
  <c r="Y1895" i="4"/>
  <c r="Y1878" i="4"/>
  <c r="Y1910" i="4"/>
  <c r="Y1879" i="4"/>
  <c r="Y2137" i="4"/>
  <c r="Y2128" i="4"/>
  <c r="Y2126" i="4"/>
  <c r="Y2379" i="4"/>
  <c r="Y2368" i="4"/>
  <c r="Y2313" i="4"/>
  <c r="Y2311" i="4"/>
  <c r="Y2321" i="4"/>
  <c r="Y1842" i="4"/>
  <c r="Y1852" i="4"/>
  <c r="Y1838" i="4"/>
  <c r="Y2088" i="4"/>
  <c r="Y2072" i="4"/>
  <c r="Z2576" i="4"/>
  <c r="AA2576" i="4" s="1"/>
  <c r="Y2576" i="4"/>
  <c r="AC2576" i="4" s="1"/>
  <c r="Y2584" i="4"/>
  <c r="AC2584" i="4" s="1"/>
  <c r="Y2648" i="4"/>
  <c r="AC2648" i="4" s="1"/>
  <c r="Y2575" i="4"/>
  <c r="AC2575" i="4" s="1"/>
  <c r="Y2554" i="4"/>
  <c r="AC2554" i="4" s="1"/>
  <c r="Y2772" i="4"/>
  <c r="AC2772" i="4" s="1"/>
  <c r="Y2775" i="4"/>
  <c r="AC2775" i="4" s="1"/>
  <c r="Y2773" i="4"/>
  <c r="AC2773" i="4" s="1"/>
  <c r="Y2349" i="4"/>
  <c r="AB2349" i="4" s="1"/>
  <c r="Y1998" i="4"/>
  <c r="AB1998" i="4" s="1"/>
  <c r="Y3330" i="4"/>
  <c r="Y3471" i="4"/>
  <c r="Y3571" i="4"/>
  <c r="Y3625" i="4"/>
  <c r="Y3606" i="4"/>
  <c r="Y3583" i="4"/>
  <c r="Y3305" i="4"/>
  <c r="Y3454" i="4"/>
  <c r="Y3576" i="4"/>
  <c r="Z3592" i="4"/>
  <c r="AA3592" i="4" s="1"/>
  <c r="Y3592" i="4"/>
  <c r="Y3614" i="4"/>
  <c r="Y3535" i="4"/>
  <c r="Y3318" i="4"/>
  <c r="Y2848" i="4"/>
  <c r="Y3524" i="4"/>
  <c r="Y3299" i="4"/>
  <c r="Y3575" i="4"/>
  <c r="Y3480" i="4"/>
  <c r="Y3183" i="4"/>
  <c r="Y3599" i="4"/>
  <c r="Y3283" i="4"/>
  <c r="Y3351" i="4"/>
  <c r="Y3102" i="4"/>
  <c r="Y3628" i="4"/>
  <c r="Y3450" i="4"/>
  <c r="Y3342" i="4"/>
  <c r="Y3059" i="4"/>
  <c r="Y3476" i="4"/>
  <c r="Y3368" i="4"/>
  <c r="Y3172" i="4"/>
  <c r="Y3129" i="4"/>
  <c r="Y3457" i="4"/>
  <c r="Y3349" i="4"/>
  <c r="Y3469" i="4"/>
  <c r="Y3397" i="4"/>
  <c r="Y3325" i="4"/>
  <c r="Y3235" i="4"/>
  <c r="Y2963" i="4"/>
  <c r="Y3099" i="4"/>
  <c r="Y2889" i="4"/>
  <c r="Y3179" i="4"/>
  <c r="Y3069" i="4"/>
  <c r="Y2813" i="4"/>
  <c r="Y3485" i="4"/>
  <c r="Y3413" i="4"/>
  <c r="Y3341" i="4"/>
  <c r="Y3259" i="4"/>
  <c r="Y3151" i="4"/>
  <c r="Z3017" i="4"/>
  <c r="AA3017" i="4" s="1"/>
  <c r="Y3017" i="4"/>
  <c r="Y3323" i="4"/>
  <c r="Y3232" i="4"/>
  <c r="Z3124" i="4"/>
  <c r="AA3124" i="4" s="1"/>
  <c r="Y3124" i="4"/>
  <c r="Y3280" i="4"/>
  <c r="Y3177" i="4"/>
  <c r="Y3065" i="4"/>
  <c r="Y3580" i="4"/>
  <c r="Y3508" i="4"/>
  <c r="Y3436" i="4"/>
  <c r="Y3364" i="4"/>
  <c r="Y3287" i="4"/>
  <c r="Y3185" i="4"/>
  <c r="Y3075" i="4"/>
  <c r="Y3257" i="4"/>
  <c r="Y3149" i="4"/>
  <c r="Y3011" i="4"/>
  <c r="Y3220" i="4"/>
  <c r="Y3112" i="4"/>
  <c r="Y2921" i="4"/>
  <c r="Y3070" i="4"/>
  <c r="Y2926" i="4"/>
  <c r="Y2854" i="4"/>
  <c r="Y3027" i="4"/>
  <c r="Y2955" i="4"/>
  <c r="Y2883" i="4"/>
  <c r="Y2811" i="4"/>
  <c r="Y3248" i="4"/>
  <c r="Y3176" i="4"/>
  <c r="Y3104" i="4"/>
  <c r="Y3032" i="4"/>
  <c r="Y2960" i="4"/>
  <c r="Y2888" i="4"/>
  <c r="Y2816" i="4"/>
  <c r="Y2966" i="4"/>
  <c r="Y3037" i="4"/>
  <c r="Y2965" i="4"/>
  <c r="Y2893" i="4"/>
  <c r="Y2821" i="4"/>
  <c r="Y3199" i="4"/>
  <c r="Y3055" i="4"/>
  <c r="Y2911" i="4"/>
  <c r="Y3018" i="4"/>
  <c r="Y2946" i="4"/>
  <c r="Y2874" i="4"/>
  <c r="Y2976" i="4"/>
  <c r="Y2873" i="4"/>
  <c r="Z3743" i="4"/>
  <c r="AA3743" i="4" s="1"/>
  <c r="Z2968" i="4"/>
  <c r="AA2968" i="4" s="1"/>
  <c r="Z2974" i="4"/>
  <c r="AA2974" i="4" s="1"/>
  <c r="Z3865" i="4"/>
  <c r="AA3865" i="4" s="1"/>
  <c r="Z3972" i="4"/>
  <c r="AA3972" i="4" s="1"/>
  <c r="Z3453" i="4"/>
  <c r="AA3453" i="4" s="1"/>
  <c r="Z3672" i="4"/>
  <c r="AA3672" i="4" s="1"/>
  <c r="Z3223" i="4"/>
  <c r="AA3223" i="4" s="1"/>
  <c r="Z3844" i="4"/>
  <c r="AA3844" i="4" s="1"/>
  <c r="Z3089" i="4"/>
  <c r="AA3089" i="4" s="1"/>
  <c r="Z3551" i="4"/>
  <c r="AA3551" i="4" s="1"/>
  <c r="Z871" i="4"/>
  <c r="AA871" i="4" s="1"/>
  <c r="Z2730" i="4"/>
  <c r="AA2730" i="4" s="1"/>
  <c r="Z3868" i="4"/>
  <c r="AA3868" i="4" s="1"/>
  <c r="Z3767" i="4"/>
  <c r="AA3767" i="4" s="1"/>
  <c r="Z3226" i="4"/>
  <c r="AA3226" i="4" s="1"/>
  <c r="Z3581" i="4"/>
  <c r="AA3581" i="4" s="1"/>
  <c r="Z2812" i="4"/>
  <c r="AA2812" i="4" s="1"/>
  <c r="Z3526" i="4"/>
  <c r="AA3526" i="4" s="1"/>
  <c r="Z3213" i="4"/>
  <c r="AA3213" i="4" s="1"/>
  <c r="Z3238" i="4"/>
  <c r="AA3238" i="4" s="1"/>
  <c r="Z129" i="4"/>
  <c r="AA129" i="4" s="1"/>
  <c r="Z3839" i="4"/>
  <c r="AA3839" i="4" s="1"/>
  <c r="Z3640" i="4"/>
  <c r="AA3640" i="4" s="1"/>
  <c r="Z3881" i="4"/>
  <c r="AA3881" i="4" s="1"/>
  <c r="Z4055" i="4"/>
  <c r="AA4055" i="4" s="1"/>
  <c r="Z3245" i="4"/>
  <c r="AA3245" i="4" s="1"/>
  <c r="Z4049" i="4"/>
  <c r="AA4049" i="4" s="1"/>
  <c r="Z3172" i="4"/>
  <c r="AA3172" i="4" s="1"/>
  <c r="Z3220" i="4"/>
  <c r="AA3220" i="4" s="1"/>
  <c r="Z3112" i="4"/>
  <c r="AA3112" i="4" s="1"/>
  <c r="Z3022" i="4"/>
  <c r="AA3022" i="4" s="1"/>
  <c r="Z3658" i="4"/>
  <c r="AA3658" i="4" s="1"/>
  <c r="Z2897" i="4"/>
  <c r="AA2897" i="4" s="1"/>
  <c r="Z3100" i="4"/>
  <c r="AA3100" i="4" s="1"/>
  <c r="Z3713" i="4"/>
  <c r="AA3713" i="4" s="1"/>
  <c r="Z4031" i="4"/>
  <c r="AA4031" i="4" s="1"/>
  <c r="Z2956" i="4"/>
  <c r="AA2956" i="4" s="1"/>
  <c r="Z716" i="4"/>
  <c r="AA716" i="4" s="1"/>
  <c r="Z288" i="4"/>
  <c r="AA288" i="4" s="1"/>
  <c r="Z1468" i="4"/>
  <c r="AA1468" i="4" s="1"/>
  <c r="Z1695" i="4"/>
  <c r="AA1695" i="4" s="1"/>
  <c r="Z2178" i="4"/>
  <c r="AA2178" i="4" s="1"/>
  <c r="Z2147" i="4"/>
  <c r="AA2147" i="4" s="1"/>
  <c r="Z3724" i="4"/>
  <c r="AA3724" i="4" s="1"/>
  <c r="Z3515" i="4"/>
  <c r="AA3515" i="4" s="1"/>
  <c r="Z3371" i="4"/>
  <c r="AA3371" i="4" s="1"/>
  <c r="Z3113" i="4"/>
  <c r="AA3113" i="4" s="1"/>
  <c r="Z3107" i="4"/>
  <c r="AA3107" i="4" s="1"/>
  <c r="Z3077" i="4"/>
  <c r="AA3077" i="4" s="1"/>
  <c r="Z3683" i="4"/>
  <c r="AA3683" i="4" s="1"/>
  <c r="Z3827" i="4"/>
  <c r="AA3827" i="4" s="1"/>
  <c r="Z3082" i="4"/>
  <c r="AA3082" i="4" s="1"/>
  <c r="Z4013" i="4"/>
  <c r="AA4013" i="4" s="1"/>
  <c r="Z3268" i="4"/>
  <c r="AA3268" i="4" s="1"/>
  <c r="Z3166" i="4"/>
  <c r="AA3166" i="4" s="1"/>
  <c r="Z2950" i="4"/>
  <c r="AA2950" i="4" s="1"/>
  <c r="Z4012" i="4"/>
  <c r="AA4012" i="4" s="1"/>
  <c r="Z3940" i="4"/>
  <c r="AA3940" i="4" s="1"/>
  <c r="Z3875" i="4"/>
  <c r="AA3875" i="4" s="1"/>
  <c r="Z4001" i="4"/>
  <c r="AA4001" i="4" s="1"/>
  <c r="Z3929" i="4"/>
  <c r="AA3929" i="4" s="1"/>
  <c r="Z3587" i="4"/>
  <c r="AA3587" i="4" s="1"/>
  <c r="Z3237" i="4"/>
  <c r="AA3237" i="4" s="1"/>
  <c r="Z3160" i="4"/>
  <c r="AA3160" i="4" s="1"/>
  <c r="Z3532" i="4"/>
  <c r="AA3532" i="4" s="1"/>
  <c r="Z3460" i="4"/>
  <c r="AA3460" i="4" s="1"/>
  <c r="Z2926" i="4"/>
  <c r="AA2926" i="4" s="1"/>
  <c r="Z3148" i="4"/>
  <c r="AA3148" i="4" s="1"/>
  <c r="Z3454" i="4"/>
  <c r="AA3454" i="4" s="1"/>
  <c r="Z3382" i="4"/>
  <c r="AA3382" i="4" s="1"/>
  <c r="Z3448" i="4"/>
  <c r="AA3448" i="4" s="1"/>
  <c r="Z3351" i="4"/>
  <c r="AA3351" i="4" s="1"/>
  <c r="Z3186" i="4"/>
  <c r="AA3186" i="4" s="1"/>
  <c r="Z3514" i="4"/>
  <c r="AA3514" i="4" s="1"/>
  <c r="Z3863" i="4"/>
  <c r="AA3863" i="4" s="1"/>
  <c r="Z3977" i="4"/>
  <c r="AA3977" i="4" s="1"/>
  <c r="Z3905" i="4"/>
  <c r="AA3905" i="4" s="1"/>
  <c r="Z3635" i="4"/>
  <c r="AA3635" i="4" s="1"/>
  <c r="Z3539" i="4"/>
  <c r="AA3539" i="4" s="1"/>
  <c r="Z3508" i="4"/>
  <c r="AA3508" i="4" s="1"/>
  <c r="Z3436" i="4"/>
  <c r="AA3436" i="4" s="1"/>
  <c r="Z3364" i="4"/>
  <c r="AA3364" i="4" s="1"/>
  <c r="Z4036" i="4"/>
  <c r="AA4036" i="4" s="1"/>
  <c r="Z3779" i="4"/>
  <c r="AA3779" i="4" s="1"/>
  <c r="Z4043" i="4"/>
  <c r="AA4043" i="4" s="1"/>
  <c r="Z3971" i="4"/>
  <c r="AA3971" i="4" s="1"/>
  <c r="Z3899" i="4"/>
  <c r="AA3899" i="4" s="1"/>
  <c r="Z3714" i="4"/>
  <c r="AA3714" i="4" s="1"/>
  <c r="Z3569" i="4"/>
  <c r="AA3569" i="4" s="1"/>
  <c r="Z3629" i="4"/>
  <c r="AA3629" i="4" s="1"/>
  <c r="Z3441" i="4"/>
  <c r="AA3441" i="4" s="1"/>
  <c r="Z3119" i="4"/>
  <c r="AA3119" i="4" s="1"/>
  <c r="Z3143" i="4"/>
  <c r="AA3143" i="4" s="1"/>
  <c r="Z3461" i="4"/>
  <c r="AA3461" i="4" s="1"/>
  <c r="Z3317" i="4"/>
  <c r="AA3317" i="4" s="1"/>
  <c r="Z3502" i="4"/>
  <c r="AA3502" i="4" s="1"/>
  <c r="Z4048" i="4"/>
  <c r="AA4048" i="4" s="1"/>
  <c r="Z3815" i="4"/>
  <c r="AA3815" i="4" s="1"/>
  <c r="Z3455" i="4"/>
  <c r="AA3455" i="4" s="1"/>
  <c r="Z3310" i="4"/>
  <c r="AA3310" i="4" s="1"/>
  <c r="Z3214" i="4"/>
  <c r="AA3214" i="4" s="1"/>
  <c r="Z3106" i="4"/>
  <c r="AA3106" i="4" s="1"/>
  <c r="Z3496" i="4"/>
  <c r="AA3496" i="4" s="1"/>
  <c r="Z3125" i="4"/>
  <c r="AA3125" i="4" s="1"/>
  <c r="Z3490" i="4"/>
  <c r="AA3490" i="4" s="1"/>
  <c r="Z3418" i="4"/>
  <c r="AA3418" i="4" s="1"/>
  <c r="Z3346" i="4"/>
  <c r="AA3346" i="4" s="1"/>
  <c r="Z3761" i="4"/>
  <c r="AA3761" i="4" s="1"/>
  <c r="Z3857" i="4"/>
  <c r="AA3857" i="4" s="1"/>
  <c r="Z4025" i="4"/>
  <c r="AA4025" i="4" s="1"/>
  <c r="Z3953" i="4"/>
  <c r="AA3953" i="4" s="1"/>
  <c r="Z3381" i="4"/>
  <c r="AA3381" i="4" s="1"/>
  <c r="Z3575" i="4"/>
  <c r="AA3575" i="4" s="1"/>
  <c r="Z2932" i="4"/>
  <c r="AA2932" i="4" s="1"/>
  <c r="Z3184" i="4"/>
  <c r="AA3184" i="4" s="1"/>
  <c r="Z4019" i="4"/>
  <c r="AA4019" i="4" s="1"/>
  <c r="Z3292" i="4"/>
  <c r="AA3292" i="4" s="1"/>
  <c r="Z3191" i="4"/>
  <c r="AA3191" i="4" s="1"/>
  <c r="Z3478" i="4"/>
  <c r="AA3478" i="4" s="1"/>
  <c r="Z3406" i="4"/>
  <c r="AA3406" i="4" s="1"/>
  <c r="Z3952" i="4"/>
  <c r="AA3952" i="4" s="1"/>
  <c r="Z3941" i="4"/>
  <c r="AA3941" i="4" s="1"/>
  <c r="Z3599" i="4"/>
  <c r="AA3599" i="4" s="1"/>
  <c r="Z3071" i="4"/>
  <c r="AA3071" i="4" s="1"/>
  <c r="Z3066" i="4"/>
  <c r="AA3066" i="4" s="1"/>
  <c r="Z3472" i="4"/>
  <c r="AA3472" i="4" s="1"/>
  <c r="Z3400" i="4"/>
  <c r="AA3400" i="4" s="1"/>
  <c r="Z3328" i="4"/>
  <c r="AA3328" i="4" s="1"/>
  <c r="Z3772" i="4"/>
  <c r="AA3772" i="4" s="1"/>
  <c r="Z3869" i="4"/>
  <c r="AA3869" i="4" s="1"/>
  <c r="Z3785" i="4"/>
  <c r="AA3785" i="4" s="1"/>
  <c r="Z3677" i="4"/>
  <c r="Z4007" i="4"/>
  <c r="AA4007" i="4" s="1"/>
  <c r="Z3935" i="4"/>
  <c r="AA3935" i="4" s="1"/>
  <c r="Z3563" i="4"/>
  <c r="AA3563" i="4" s="1"/>
  <c r="Z3299" i="4"/>
  <c r="AA3299" i="4" s="1"/>
  <c r="Z3497" i="4"/>
  <c r="AA3497" i="4" s="1"/>
  <c r="Z3425" i="4"/>
  <c r="AA3425" i="4" s="1"/>
  <c r="Z3353" i="4"/>
  <c r="AA3353" i="4" s="1"/>
  <c r="Z3274" i="4"/>
  <c r="AA3274" i="4" s="1"/>
  <c r="Z3123" i="4"/>
  <c r="AA3123" i="4" s="1"/>
  <c r="Z2985" i="4"/>
  <c r="AA2985" i="4" s="1"/>
  <c r="Z957" i="4"/>
  <c r="AA957" i="4" s="1"/>
  <c r="Z2356" i="4"/>
  <c r="AA2356" i="4" s="1"/>
  <c r="Z1719" i="4"/>
  <c r="AA1719" i="4" s="1"/>
  <c r="Z1593" i="4"/>
  <c r="AA1593" i="4" s="1"/>
  <c r="Z2488" i="4"/>
  <c r="AA2488" i="4" s="1"/>
  <c r="Z426" i="4"/>
  <c r="AA426" i="4" s="1"/>
  <c r="Z2352" i="4"/>
  <c r="AA2352" i="4" s="1"/>
  <c r="Z1584" i="4"/>
  <c r="AA1584" i="4" s="1"/>
  <c r="Z902" i="4"/>
  <c r="AA902" i="4" s="1"/>
  <c r="Z2461" i="4"/>
  <c r="AA2461" i="4" s="1"/>
  <c r="Z2317" i="4"/>
  <c r="AA2317" i="4" s="1"/>
  <c r="Z2385" i="4"/>
  <c r="AA2385" i="4" s="1"/>
  <c r="Z2663" i="4"/>
  <c r="AA2663" i="4" s="1"/>
  <c r="Z219" i="4"/>
  <c r="AA219" i="4" s="1"/>
  <c r="Z1607" i="4"/>
  <c r="AA1607" i="4" s="1"/>
  <c r="Z2307" i="4"/>
  <c r="AA2307" i="4" s="1"/>
  <c r="Z2601" i="4"/>
  <c r="AA2601" i="4" s="1"/>
  <c r="Z2634" i="4"/>
  <c r="AA2634" i="4" s="1"/>
  <c r="Z1740" i="4"/>
  <c r="AA1740" i="4" s="1"/>
  <c r="Z165" i="4"/>
  <c r="AA165" i="4" s="1"/>
  <c r="Z735" i="4"/>
  <c r="AA735" i="4" s="1"/>
  <c r="Z1642" i="4"/>
  <c r="AA1642" i="4" s="1"/>
  <c r="Z752" i="4"/>
  <c r="AA752" i="4" s="1"/>
  <c r="Z1463" i="4"/>
  <c r="AA1463" i="4" s="1"/>
  <c r="Z1925" i="4"/>
  <c r="AA1925" i="4" s="1"/>
  <c r="Z2505" i="4"/>
  <c r="AA2505" i="4" s="1"/>
  <c r="Z2521" i="4"/>
  <c r="AA2521" i="4" s="1"/>
  <c r="Z2742" i="4"/>
  <c r="AA2742" i="4" s="1"/>
  <c r="Z1889" i="4"/>
  <c r="AA1889" i="4" s="1"/>
  <c r="Z312" i="4"/>
  <c r="AA312" i="4" s="1"/>
  <c r="Z2413" i="4"/>
  <c r="AA2413" i="4" s="1"/>
  <c r="Z2524" i="4"/>
  <c r="AA2524" i="4" s="1"/>
  <c r="Z2089" i="4"/>
  <c r="AA2089" i="4" s="1"/>
  <c r="Z1877" i="4"/>
  <c r="AA1877" i="4" s="1"/>
  <c r="Z2378" i="4"/>
  <c r="AA2378" i="4" s="1"/>
  <c r="Z307" i="4"/>
  <c r="AA307" i="4" s="1"/>
  <c r="Z769" i="4"/>
  <c r="AA769" i="4" s="1"/>
  <c r="Z217" i="4"/>
  <c r="AA217" i="4" s="1"/>
  <c r="Z227" i="4"/>
  <c r="AA227" i="4" s="1"/>
  <c r="Z231" i="4"/>
  <c r="AA231" i="4" s="1"/>
  <c r="Z2323" i="4"/>
  <c r="AA2323" i="4" s="1"/>
  <c r="Z2605" i="4"/>
  <c r="AA2605" i="4" s="1"/>
  <c r="Z2603" i="4"/>
  <c r="AA2603" i="4" s="1"/>
  <c r="Z2613" i="4"/>
  <c r="AA2613" i="4" s="1"/>
  <c r="Z2743" i="4"/>
  <c r="AA2743" i="4" s="1"/>
  <c r="Z2741" i="4"/>
  <c r="AA2741" i="4" s="1"/>
  <c r="Z2751" i="4"/>
  <c r="AA2751" i="4" s="1"/>
  <c r="Z970" i="4"/>
  <c r="AA970" i="4" s="1"/>
  <c r="Z1898" i="4"/>
  <c r="AA1898" i="4" s="1"/>
  <c r="Z535" i="4"/>
  <c r="AA535" i="4" s="1"/>
  <c r="Z1711" i="4"/>
  <c r="AA1711" i="4" s="1"/>
  <c r="Z1467" i="4"/>
  <c r="AA1467" i="4" s="1"/>
  <c r="Z2350" i="4"/>
  <c r="AA2350" i="4" s="1"/>
  <c r="Z2795" i="4"/>
  <c r="AA2795" i="4" s="1"/>
  <c r="Z262" i="4"/>
  <c r="AA262" i="4" s="1"/>
  <c r="Z854" i="4"/>
  <c r="AA854" i="4" s="1"/>
  <c r="Z2273" i="4"/>
  <c r="AA2273" i="4" s="1"/>
  <c r="Z691" i="4"/>
  <c r="AA691" i="4" s="1"/>
  <c r="Z2097" i="4"/>
  <c r="AA2097" i="4" s="1"/>
  <c r="Z2443" i="4"/>
  <c r="AA2443" i="4" s="1"/>
  <c r="Z425" i="4"/>
  <c r="AA425" i="4" s="1"/>
  <c r="Z899" i="4"/>
  <c r="AA899" i="4" s="1"/>
  <c r="Z903" i="4"/>
  <c r="AA903" i="4" s="1"/>
  <c r="Z907" i="4"/>
  <c r="AA907" i="4" s="1"/>
  <c r="Z2604" i="4"/>
  <c r="AA2604" i="4" s="1"/>
  <c r="Z2608" i="4"/>
  <c r="AA2608" i="4" s="1"/>
  <c r="Z2577" i="4"/>
  <c r="AA2577" i="4" s="1"/>
  <c r="Z1152" i="4"/>
  <c r="AA1152" i="4" s="1"/>
  <c r="Z1722" i="4"/>
  <c r="AA1722" i="4" s="1"/>
  <c r="Z2239" i="4"/>
  <c r="AA2239" i="4" s="1"/>
  <c r="Z1543" i="4"/>
  <c r="AA1543" i="4" s="1"/>
  <c r="Z1459" i="4"/>
  <c r="AA1459" i="4" s="1"/>
  <c r="Z1276" i="4"/>
  <c r="AA1276" i="4" s="1"/>
  <c r="Z1501" i="4"/>
  <c r="AA1501" i="4" s="1"/>
  <c r="Z1378" i="4"/>
  <c r="AA1378" i="4" s="1"/>
  <c r="Z377" i="4"/>
  <c r="AA377" i="4" s="1"/>
  <c r="Z858" i="4"/>
  <c r="AA858" i="4" s="1"/>
  <c r="Z2254" i="4"/>
  <c r="AA2254" i="4" s="1"/>
  <c r="Z2465" i="4"/>
  <c r="AA2465" i="4" s="1"/>
  <c r="Z446" i="4"/>
  <c r="AA446" i="4" s="1"/>
  <c r="Z1626" i="4"/>
  <c r="AA1626" i="4" s="1"/>
  <c r="Z490" i="4"/>
  <c r="AA490" i="4" s="1"/>
  <c r="Z2115" i="4"/>
  <c r="AA2115" i="4" s="1"/>
  <c r="Z2591" i="4"/>
  <c r="AA2591" i="4" s="1"/>
  <c r="Z2596" i="4"/>
  <c r="AA2596" i="4" s="1"/>
  <c r="Z2699" i="4"/>
  <c r="AA2699" i="4" s="1"/>
  <c r="Z2782" i="4"/>
  <c r="AA2782" i="4" s="1"/>
  <c r="Z493" i="4"/>
  <c r="AA493" i="4" s="1"/>
  <c r="Z2114" i="4"/>
  <c r="AA2114" i="4" s="1"/>
  <c r="Z1946" i="4"/>
  <c r="AA1946" i="4" s="1"/>
  <c r="Z1915" i="4"/>
  <c r="AA1915" i="4" s="1"/>
  <c r="Z2412" i="4"/>
  <c r="AA2412" i="4" s="1"/>
  <c r="Z2381" i="4"/>
  <c r="AA2381" i="4" s="1"/>
  <c r="Z1164" i="4"/>
  <c r="AA1164" i="4" s="1"/>
  <c r="Z1326" i="4"/>
  <c r="AA1326" i="4" s="1"/>
  <c r="Z2275" i="4"/>
  <c r="AA2275" i="4" s="1"/>
  <c r="Z679" i="4"/>
  <c r="AA679" i="4" s="1"/>
  <c r="Z1335" i="4"/>
  <c r="AA1335" i="4" s="1"/>
  <c r="Z1886" i="4"/>
  <c r="AA1886" i="4" s="1"/>
  <c r="Z523" i="4"/>
  <c r="AA523" i="4" s="1"/>
  <c r="Z1376" i="4"/>
  <c r="AA1376" i="4" s="1"/>
  <c r="Z651" i="4"/>
  <c r="AA651" i="4" s="1"/>
  <c r="Z1847" i="4"/>
  <c r="AA1847" i="4" s="1"/>
  <c r="Z2593" i="4"/>
  <c r="AA2593" i="4" s="1"/>
  <c r="Z2592" i="4"/>
  <c r="AA2592" i="4" s="1"/>
  <c r="Z2636" i="4"/>
  <c r="AA2636" i="4" s="1"/>
  <c r="Z1479" i="4"/>
  <c r="AA1479" i="4" s="1"/>
  <c r="Z2185" i="4"/>
  <c r="AA2185" i="4" s="1"/>
  <c r="Z2154" i="4"/>
  <c r="AA2154" i="4" s="1"/>
  <c r="Z2164" i="4"/>
  <c r="AA2164" i="4" s="1"/>
  <c r="Z1987" i="4"/>
  <c r="AA1987" i="4" s="1"/>
  <c r="Z627" i="4"/>
  <c r="AA627" i="4" s="1"/>
  <c r="Z1346" i="4"/>
  <c r="AA1346" i="4" s="1"/>
  <c r="Z1786" i="4"/>
  <c r="AA1786" i="4" s="1"/>
  <c r="Z443" i="4"/>
  <c r="AA443" i="4" s="1"/>
  <c r="Z132" i="4"/>
  <c r="AA132" i="4" s="1"/>
  <c r="Z1458" i="4"/>
  <c r="AA1458" i="4" s="1"/>
  <c r="Z1511" i="4"/>
  <c r="AA1511" i="4" s="1"/>
  <c r="Z2449" i="4"/>
  <c r="AA2449" i="4" s="1"/>
  <c r="Z1368" i="4"/>
  <c r="AA1368" i="4" s="1"/>
  <c r="Z2216" i="4"/>
  <c r="AA2216" i="4" s="1"/>
  <c r="Z853" i="4"/>
  <c r="AA853" i="4" s="1"/>
  <c r="Z1629" i="4"/>
  <c r="AA1629" i="4" s="1"/>
  <c r="Z254" i="4"/>
  <c r="AA254" i="4" s="1"/>
  <c r="Z758" i="4"/>
  <c r="AA758" i="4" s="1"/>
  <c r="Z1688" i="4"/>
  <c r="AA1688" i="4" s="1"/>
  <c r="Z252" i="4"/>
  <c r="AA252" i="4" s="1"/>
  <c r="Z470" i="4"/>
  <c r="AA470" i="4" s="1"/>
  <c r="Z949" i="4"/>
  <c r="AA949" i="4" s="1"/>
  <c r="Z1416" i="4"/>
  <c r="AA1416" i="4" s="1"/>
  <c r="Z1420" i="4"/>
  <c r="AA1420" i="4" s="1"/>
  <c r="Z1430" i="4"/>
  <c r="AA1430" i="4" s="1"/>
  <c r="Z2113" i="4"/>
  <c r="AA2113" i="4" s="1"/>
  <c r="Z287" i="4"/>
  <c r="AA287" i="4" s="1"/>
  <c r="Z1948" i="4"/>
  <c r="AA1948" i="4" s="1"/>
  <c r="Z1162" i="4"/>
  <c r="AA1162" i="4" s="1"/>
  <c r="Z1161" i="4"/>
  <c r="AA1161" i="4" s="1"/>
  <c r="Z581" i="4"/>
  <c r="AA581" i="4" s="1"/>
  <c r="Z2501" i="4"/>
  <c r="AA2501" i="4" s="1"/>
  <c r="Z842" i="4"/>
  <c r="AA842" i="4" s="1"/>
  <c r="Z2251" i="4"/>
  <c r="AA2251" i="4" s="1"/>
  <c r="Z2261" i="4"/>
  <c r="AA2261" i="4" s="1"/>
  <c r="Z2230" i="4"/>
  <c r="AA2230" i="4" s="1"/>
  <c r="Z447" i="4"/>
  <c r="AA447" i="4" s="1"/>
  <c r="Z2783" i="4"/>
  <c r="AA2783" i="4" s="1"/>
  <c r="Z2706" i="4"/>
  <c r="AA2706" i="4" s="1"/>
  <c r="Z2792" i="4"/>
  <c r="AA2792" i="4" s="1"/>
  <c r="Z505" i="4"/>
  <c r="AA505" i="4" s="1"/>
  <c r="Z724" i="4"/>
  <c r="AA724" i="4" s="1"/>
  <c r="Z705" i="4"/>
  <c r="AA705" i="4" s="1"/>
  <c r="Z2144" i="4"/>
  <c r="AA2144" i="4" s="1"/>
  <c r="Z2375" i="4"/>
  <c r="AA2375" i="4" s="1"/>
  <c r="Z986" i="4"/>
  <c r="AA986" i="4" s="1"/>
  <c r="Z1708" i="4"/>
  <c r="AA1708" i="4" s="1"/>
  <c r="Z166" i="4"/>
  <c r="AA166" i="4" s="1"/>
  <c r="Z893" i="4"/>
  <c r="AA893" i="4" s="1"/>
  <c r="Z2472" i="4"/>
  <c r="AA2472" i="4" s="1"/>
  <c r="Z2470" i="4"/>
  <c r="AA2470" i="4" s="1"/>
  <c r="Z693" i="4"/>
  <c r="AA693" i="4" s="1"/>
  <c r="Z2312" i="4"/>
  <c r="AA2312" i="4" s="1"/>
  <c r="Z2325" i="4"/>
  <c r="AA2325" i="4" s="1"/>
  <c r="Z2796" i="4"/>
  <c r="AA2796" i="4" s="1"/>
  <c r="Z2606" i="4"/>
  <c r="AA2606" i="4" s="1"/>
  <c r="Z2293" i="4"/>
  <c r="AA2293" i="4" s="1"/>
  <c r="Z2353" i="4"/>
  <c r="AA2353" i="4" s="1"/>
  <c r="Z2725" i="4"/>
  <c r="AA2725" i="4" s="1"/>
  <c r="Z2694" i="4"/>
  <c r="AA2694" i="4" s="1"/>
  <c r="Z2704" i="4"/>
  <c r="AA2704" i="4" s="1"/>
  <c r="Z261" i="4"/>
  <c r="AA261" i="4" s="1"/>
  <c r="Z733" i="4"/>
  <c r="AA733" i="4" s="1"/>
  <c r="Z66" i="4"/>
  <c r="AA66" i="4" s="1"/>
  <c r="Z76" i="4"/>
  <c r="AA76" i="4" s="1"/>
  <c r="Z525" i="4"/>
  <c r="AA525" i="4" s="1"/>
  <c r="Z630" i="4"/>
  <c r="AA630" i="4" s="1"/>
  <c r="Z497" i="4"/>
  <c r="AA497" i="4" s="1"/>
  <c r="Z721" i="4"/>
  <c r="AA721" i="4" s="1"/>
  <c r="Z44" i="4"/>
  <c r="AA44" i="4" s="1"/>
  <c r="Z64" i="4"/>
  <c r="AA64" i="4" s="1"/>
  <c r="Z770" i="4"/>
  <c r="AA770" i="4" s="1"/>
  <c r="Z1059" i="4"/>
  <c r="AA1059" i="4" s="1"/>
  <c r="Z429" i="4"/>
  <c r="AA429" i="4" s="1"/>
  <c r="Z1855" i="4"/>
  <c r="AA1855" i="4" s="1"/>
  <c r="Z2328" i="4"/>
  <c r="AA2328" i="4" s="1"/>
  <c r="Z2338" i="4"/>
  <c r="AA2338" i="4" s="1"/>
  <c r="Z2684" i="4"/>
  <c r="AA2684" i="4" s="1"/>
  <c r="Z2708" i="4"/>
  <c r="AA2708" i="4" s="1"/>
  <c r="Z257" i="4"/>
  <c r="AA257" i="4" s="1"/>
  <c r="Z1421" i="4"/>
  <c r="AA1421" i="4" s="1"/>
  <c r="Z427" i="4"/>
  <c r="AA427" i="4" s="1"/>
  <c r="Z450" i="4"/>
  <c r="AA450" i="4" s="1"/>
  <c r="Z674" i="4"/>
  <c r="AA674" i="4" s="1"/>
  <c r="Z1401" i="4"/>
  <c r="AA1401" i="4" s="1"/>
  <c r="Z1815" i="4"/>
  <c r="AA1815" i="4" s="1"/>
  <c r="Z1825" i="4"/>
  <c r="AA1825" i="4" s="1"/>
  <c r="Z401" i="4"/>
  <c r="AA401" i="4" s="1"/>
  <c r="Z681" i="4"/>
  <c r="AA681" i="4" s="1"/>
  <c r="Z671" i="4"/>
  <c r="AA671" i="4" s="1"/>
  <c r="Z2777" i="4"/>
  <c r="AA2777" i="4" s="1"/>
  <c r="Z2648" i="4"/>
  <c r="AA2648" i="4" s="1"/>
  <c r="Z2617" i="4"/>
  <c r="AA2617" i="4" s="1"/>
  <c r="Z2779" i="4"/>
  <c r="AA2779" i="4" s="1"/>
  <c r="Z2718" i="4"/>
  <c r="AA2718" i="4" s="1"/>
  <c r="Z2728" i="4"/>
  <c r="AA2728" i="4" s="1"/>
  <c r="Z2772" i="4"/>
  <c r="AA2772" i="4" s="1"/>
  <c r="Z2775" i="4"/>
  <c r="AA2775" i="4" s="1"/>
  <c r="Z2773" i="4"/>
  <c r="AA2773" i="4" s="1"/>
  <c r="Z335" i="4"/>
  <c r="AA335" i="4" s="1"/>
  <c r="Z151" i="4"/>
  <c r="AA151" i="4" s="1"/>
  <c r="Z2253" i="4"/>
  <c r="AA2253" i="4" s="1"/>
  <c r="Z1907" i="4"/>
  <c r="AA1907" i="4" s="1"/>
  <c r="Z1697" i="4"/>
  <c r="AA1697" i="4" s="1"/>
  <c r="Z2400" i="4"/>
  <c r="AA2400" i="4" s="1"/>
  <c r="Z2410" i="4"/>
  <c r="AA2410" i="4" s="1"/>
  <c r="Z684" i="4"/>
  <c r="AA684" i="4" s="1"/>
  <c r="Z2656" i="4"/>
  <c r="AA2656" i="4" s="1"/>
  <c r="Z1447" i="4"/>
  <c r="AA1447" i="4" s="1"/>
  <c r="Z259" i="4"/>
  <c r="AA259" i="4" s="1"/>
  <c r="Z120" i="4"/>
  <c r="AA120" i="4" s="1"/>
  <c r="Z2377" i="4"/>
  <c r="AA2377" i="4" s="1"/>
  <c r="Z1408" i="4"/>
  <c r="AA1408" i="4" s="1"/>
  <c r="Z275" i="4"/>
  <c r="AA275" i="4" s="1"/>
  <c r="Z2407" i="4"/>
  <c r="AA2407" i="4" s="1"/>
  <c r="Z507" i="4"/>
  <c r="AA507" i="4" s="1"/>
  <c r="Z711" i="4"/>
  <c r="AA711" i="4" s="1"/>
  <c r="Z1482" i="4"/>
  <c r="AA1482" i="4" s="1"/>
  <c r="Z1913" i="4"/>
  <c r="AA1913" i="4" s="1"/>
  <c r="Z2409" i="4"/>
  <c r="AA2409" i="4" s="1"/>
  <c r="Z1159" i="4"/>
  <c r="AA1159" i="4" s="1"/>
  <c r="Z1402" i="4"/>
  <c r="AA1402" i="4" s="1"/>
  <c r="Z1400" i="4"/>
  <c r="AA1400" i="4" s="1"/>
  <c r="Z837" i="4"/>
  <c r="AA837" i="4" s="1"/>
  <c r="Z2020" i="4"/>
  <c r="AA2020" i="4" s="1"/>
  <c r="Z2229" i="4"/>
  <c r="AA2229" i="4" s="1"/>
  <c r="Z600" i="4"/>
  <c r="AA600" i="4" s="1"/>
  <c r="Z1297" i="4"/>
  <c r="AA1297" i="4" s="1"/>
  <c r="Z1300" i="4"/>
  <c r="AA1300" i="4" s="1"/>
  <c r="Z2001" i="4"/>
  <c r="AA2001" i="4" s="1"/>
  <c r="Z2227" i="4"/>
  <c r="AA2227" i="4" s="1"/>
  <c r="Z2237" i="4"/>
  <c r="AA2237" i="4" s="1"/>
  <c r="Z2241" i="4"/>
  <c r="AA2241" i="4" s="1"/>
  <c r="Z2489" i="4"/>
  <c r="AA2489" i="4" s="1"/>
  <c r="Z1360" i="4"/>
  <c r="AA1360" i="4" s="1"/>
  <c r="Z410" i="4"/>
  <c r="AA410" i="4" s="1"/>
  <c r="Z1824" i="4"/>
  <c r="AA1824" i="4" s="1"/>
  <c r="Z2514" i="4"/>
  <c r="AA2514" i="4" s="1"/>
  <c r="Z402" i="4"/>
  <c r="AA402" i="4" s="1"/>
  <c r="Z405" i="4"/>
  <c r="AA405" i="4" s="1"/>
  <c r="Z923" i="4"/>
  <c r="AA923" i="4" s="1"/>
  <c r="Z927" i="4"/>
  <c r="AA927" i="4" s="1"/>
  <c r="Z931" i="4"/>
  <c r="AA931" i="4" s="1"/>
  <c r="Z895" i="4"/>
  <c r="AA895" i="4" s="1"/>
  <c r="Z1618" i="4"/>
  <c r="AA1618" i="4" s="1"/>
  <c r="Z212" i="4"/>
  <c r="AA212" i="4" s="1"/>
  <c r="Z1602" i="4"/>
  <c r="AA1602" i="4" s="1"/>
  <c r="Z1854" i="4"/>
  <c r="AA1854" i="4" s="1"/>
  <c r="Z698" i="4"/>
  <c r="AA698" i="4" s="1"/>
  <c r="Z265" i="4"/>
  <c r="AA265" i="4" s="1"/>
  <c r="Z717" i="4"/>
  <c r="AA717" i="4" s="1"/>
  <c r="Z2306" i="4"/>
  <c r="AA2306" i="4" s="1"/>
  <c r="Z2388" i="4"/>
  <c r="AA2388" i="4" s="1"/>
  <c r="Z1920" i="4"/>
  <c r="AA1920" i="4" s="1"/>
  <c r="Z2672" i="4"/>
  <c r="AA2672" i="4" s="1"/>
  <c r="Z2570" i="4"/>
  <c r="AA2570" i="4" s="1"/>
  <c r="Z2713" i="4"/>
  <c r="AA2713" i="4" s="1"/>
  <c r="Z2723" i="4"/>
  <c r="AA2723" i="4" s="1"/>
  <c r="Z2727" i="4"/>
  <c r="AA2727" i="4" s="1"/>
  <c r="Z2809" i="4"/>
  <c r="AA2809" i="4" s="1"/>
  <c r="Z2790" i="4"/>
  <c r="AA2790" i="4" s="1"/>
  <c r="Z2660" i="4"/>
  <c r="AA2660" i="4" s="1"/>
  <c r="Z2753" i="4"/>
  <c r="AA2753" i="4" s="1"/>
  <c r="Z2765" i="4"/>
  <c r="AA2765" i="4" s="1"/>
  <c r="Z2734" i="4"/>
  <c r="AA2734" i="4" s="1"/>
  <c r="Z1676" i="4"/>
  <c r="AA1676" i="4" s="1"/>
  <c r="Z481" i="4"/>
  <c r="AA481" i="4" s="1"/>
  <c r="Z967" i="4"/>
  <c r="AA967" i="4" s="1"/>
  <c r="Z1460" i="4"/>
  <c r="AA1460" i="4" s="1"/>
  <c r="Z239" i="4"/>
  <c r="AA239" i="4" s="1"/>
  <c r="Z1440" i="4"/>
  <c r="AA1440" i="4" s="1"/>
  <c r="Z1669" i="4"/>
  <c r="AA1669" i="4" s="1"/>
  <c r="Z2361" i="4"/>
  <c r="AA2361" i="4" s="1"/>
  <c r="Z1483" i="4"/>
  <c r="AA1483" i="4" s="1"/>
  <c r="Z1009" i="4"/>
  <c r="AA1009" i="4" s="1"/>
  <c r="Z1145" i="4"/>
  <c r="AA1145" i="4" s="1"/>
  <c r="Z2525" i="4"/>
  <c r="AA2525" i="4" s="1"/>
  <c r="Z1736" i="4"/>
  <c r="AA1736" i="4" s="1"/>
  <c r="Z1531" i="4"/>
  <c r="AA1531" i="4" s="1"/>
  <c r="Z2479" i="4"/>
  <c r="AA2479" i="4" s="1"/>
  <c r="Z1092" i="4"/>
  <c r="AA1092" i="4" s="1"/>
  <c r="Z188" i="4"/>
  <c r="AA188" i="4" s="1"/>
  <c r="Z196" i="4"/>
  <c r="AA196" i="4" s="1"/>
  <c r="Z2519" i="4"/>
  <c r="AA2519" i="4" s="1"/>
  <c r="Z659" i="4"/>
  <c r="AA659" i="4" s="1"/>
  <c r="Z458" i="4"/>
  <c r="AA458" i="4" s="1"/>
  <c r="Z930" i="4"/>
  <c r="AA930" i="4" s="1"/>
  <c r="Z677" i="4"/>
  <c r="AA677" i="4" s="1"/>
  <c r="Z2370" i="4"/>
  <c r="AA2370" i="4" s="1"/>
  <c r="Z1866" i="4"/>
  <c r="AA1866" i="4" s="1"/>
  <c r="Z2104" i="4"/>
  <c r="AA2104" i="4" s="1"/>
  <c r="Z2644" i="4"/>
  <c r="AA2644" i="4" s="1"/>
  <c r="Z2665" i="4"/>
  <c r="AA2665" i="4" s="1"/>
  <c r="Z2673" i="4"/>
  <c r="AA2673" i="4" s="1"/>
  <c r="Z389" i="4"/>
  <c r="AA389" i="4" s="1"/>
  <c r="Z439" i="4"/>
  <c r="AA439" i="4" s="1"/>
  <c r="Z2168" i="4"/>
  <c r="AA2168" i="4" s="1"/>
  <c r="Z268" i="4"/>
  <c r="AA268" i="4" s="1"/>
  <c r="Z940" i="4"/>
  <c r="AA940" i="4" s="1"/>
  <c r="Z950" i="4"/>
  <c r="AA950" i="4" s="1"/>
  <c r="Z2376" i="4"/>
  <c r="AA2376" i="4" s="1"/>
  <c r="Z2380" i="4"/>
  <c r="AA2380" i="4" s="1"/>
  <c r="Z538" i="4"/>
  <c r="AA538" i="4" s="1"/>
  <c r="Z512" i="4"/>
  <c r="AA512" i="4" s="1"/>
  <c r="Z1949" i="4"/>
  <c r="AA1949" i="4" s="1"/>
  <c r="Z1576" i="4"/>
  <c r="AA1576" i="4" s="1"/>
  <c r="Z2502" i="4"/>
  <c r="AA2502" i="4" s="1"/>
  <c r="Z1369" i="4"/>
  <c r="AA1369" i="4" s="1"/>
  <c r="Z2166" i="4"/>
  <c r="AA2166" i="4" s="1"/>
  <c r="Z2766" i="4"/>
  <c r="AA2766" i="4" s="1"/>
  <c r="Z2739" i="4"/>
  <c r="AA2739" i="4" s="1"/>
  <c r="Z719" i="4"/>
  <c r="AA719" i="4" s="1"/>
  <c r="Z526" i="4"/>
  <c r="AA526" i="4" s="1"/>
  <c r="Z1692" i="4"/>
  <c r="AA1692" i="4" s="1"/>
  <c r="Z2500" i="4"/>
  <c r="AA2500" i="4" s="1"/>
  <c r="Z224" i="4"/>
  <c r="AA224" i="4" s="1"/>
  <c r="Z1823" i="4"/>
  <c r="AA1823" i="4" s="1"/>
  <c r="Z2701" i="4"/>
  <c r="AA2701" i="4" s="1"/>
  <c r="Z2770" i="4"/>
  <c r="AA2770" i="4" s="1"/>
  <c r="Z726" i="4"/>
  <c r="AA726" i="4" s="1"/>
  <c r="Z1881" i="4"/>
  <c r="AA1881" i="4" s="1"/>
  <c r="Z528" i="4"/>
  <c r="AA528" i="4" s="1"/>
  <c r="Z753" i="4"/>
  <c r="AA753" i="4" s="1"/>
  <c r="Z1679" i="4"/>
  <c r="AA1679" i="4" s="1"/>
  <c r="Z1743" i="4"/>
  <c r="AA1743" i="4" s="1"/>
  <c r="Z2522" i="4"/>
  <c r="AA2522" i="4" s="1"/>
  <c r="Z210" i="4"/>
  <c r="AA210" i="4" s="1"/>
  <c r="Z220" i="4"/>
  <c r="AA220" i="4" s="1"/>
  <c r="Z568" i="4"/>
  <c r="AA568" i="4" s="1"/>
  <c r="Z1585" i="4"/>
  <c r="AA1585" i="4" s="1"/>
  <c r="Z592" i="4"/>
  <c r="AA592" i="4" s="1"/>
  <c r="Z672" i="4"/>
  <c r="AA672" i="4" s="1"/>
  <c r="Z2397" i="4"/>
  <c r="AA2397" i="4" s="1"/>
  <c r="Z2797" i="4"/>
  <c r="AA2797" i="4" s="1"/>
  <c r="Z2711" i="4"/>
  <c r="AA2711" i="4" s="1"/>
  <c r="Z2801" i="4"/>
  <c r="AA2801" i="4" s="1"/>
  <c r="Z49" i="4"/>
  <c r="AA49" i="4" s="1"/>
  <c r="Z63" i="4"/>
  <c r="AA63" i="4" s="1"/>
  <c r="Z2386" i="4"/>
  <c r="AA2386" i="4" s="1"/>
  <c r="Z2762" i="4"/>
  <c r="AA2762" i="4" s="1"/>
  <c r="Z2141" i="4"/>
  <c r="AA2141" i="4" s="1"/>
  <c r="Z292" i="4"/>
  <c r="AA292" i="4" s="1"/>
  <c r="Z294" i="4"/>
  <c r="AA294" i="4" s="1"/>
  <c r="Z760" i="4"/>
  <c r="AA760" i="4" s="1"/>
  <c r="Z1935" i="4"/>
  <c r="AA1935" i="4" s="1"/>
  <c r="Z1939" i="4"/>
  <c r="AA1939" i="4" s="1"/>
  <c r="Z2405" i="4"/>
  <c r="AA2405" i="4" s="1"/>
  <c r="Z253" i="4"/>
  <c r="AA253" i="4" s="1"/>
  <c r="Z1415" i="4"/>
  <c r="AA1415" i="4" s="1"/>
  <c r="Z1425" i="4"/>
  <c r="AA1425" i="4" s="1"/>
  <c r="Z1896" i="4"/>
  <c r="AA1896" i="4" s="1"/>
  <c r="Z2373" i="4"/>
  <c r="AA2373" i="4" s="1"/>
  <c r="Z282" i="4"/>
  <c r="AA282" i="4" s="1"/>
  <c r="Z291" i="4"/>
  <c r="AA291" i="4" s="1"/>
  <c r="Z762" i="4"/>
  <c r="AA762" i="4" s="1"/>
  <c r="Z2151" i="4"/>
  <c r="AA2151" i="4" s="1"/>
  <c r="Z2396" i="4"/>
  <c r="AA2396" i="4" s="1"/>
  <c r="Z851" i="4"/>
  <c r="AA851" i="4" s="1"/>
  <c r="Z2143" i="4"/>
  <c r="AA2143" i="4" s="1"/>
  <c r="Z747" i="4"/>
  <c r="AA747" i="4" s="1"/>
  <c r="Z2390" i="4"/>
  <c r="AA2390" i="4" s="1"/>
  <c r="Z111" i="4"/>
  <c r="AA111" i="4" s="1"/>
  <c r="Z597" i="4"/>
  <c r="AA597" i="4" s="1"/>
  <c r="Z2756" i="4"/>
  <c r="AA2756" i="4" s="1"/>
  <c r="Z488" i="4"/>
  <c r="AA488" i="4" s="1"/>
  <c r="Z290" i="4"/>
  <c r="AA290" i="4" s="1"/>
  <c r="Z1477" i="4"/>
  <c r="AA1477" i="4" s="1"/>
  <c r="Z1943" i="4"/>
  <c r="AA1943" i="4" s="1"/>
  <c r="Z1595" i="4"/>
  <c r="AA1595" i="4" s="1"/>
  <c r="Z1570" i="4"/>
  <c r="AA1570" i="4" s="1"/>
  <c r="Z2517" i="4"/>
  <c r="AA2517" i="4" s="1"/>
  <c r="Z1655" i="4"/>
  <c r="AA1655" i="4" s="1"/>
  <c r="Z2374" i="4"/>
  <c r="AA2374" i="4" s="1"/>
  <c r="Z1407" i="4"/>
  <c r="AA1407" i="4" s="1"/>
  <c r="Z101" i="4"/>
  <c r="AA101" i="4" s="1"/>
  <c r="Z601" i="4"/>
  <c r="AA601" i="4" s="1"/>
  <c r="Z2078" i="4"/>
  <c r="AA2078" i="4" s="1"/>
  <c r="Z474" i="4"/>
  <c r="AA474" i="4" s="1"/>
  <c r="Z1645" i="4"/>
  <c r="AA1645" i="4" s="1"/>
  <c r="Z1438" i="4"/>
  <c r="AA1438" i="4" s="1"/>
  <c r="Z272" i="4"/>
  <c r="AA272" i="4" s="1"/>
  <c r="Z1434" i="4"/>
  <c r="AA1434" i="4" s="1"/>
  <c r="Z1510" i="4"/>
  <c r="AA1510" i="4" s="1"/>
  <c r="Z972" i="4"/>
  <c r="AA972" i="4" s="1"/>
  <c r="Z1875" i="4"/>
  <c r="AA1875" i="4" s="1"/>
  <c r="Z511" i="4"/>
  <c r="AA511" i="4" s="1"/>
  <c r="Z522" i="4"/>
  <c r="AA522" i="4" s="1"/>
  <c r="Z648" i="4"/>
  <c r="AA648" i="4" s="1"/>
  <c r="Z235" i="4"/>
  <c r="AA235" i="4" s="1"/>
  <c r="Z360" i="4"/>
  <c r="AA360" i="4" s="1"/>
  <c r="Z1844" i="4"/>
  <c r="AA1844" i="4" s="1"/>
  <c r="Z667" i="4"/>
  <c r="AA667" i="4" s="1"/>
  <c r="Z2363" i="4"/>
  <c r="AA2363" i="4" s="1"/>
  <c r="Z2623" i="4"/>
  <c r="AA2623" i="4" s="1"/>
  <c r="Z2633" i="4"/>
  <c r="AA2633" i="4" s="1"/>
  <c r="Z2637" i="4"/>
  <c r="AA2637" i="4" s="1"/>
  <c r="Z263" i="4"/>
  <c r="AA263" i="4" s="1"/>
  <c r="Z478" i="4"/>
  <c r="AA478" i="4" s="1"/>
  <c r="Z1649" i="4"/>
  <c r="AA1649" i="4" s="1"/>
  <c r="Z1894" i="4"/>
  <c r="AA1894" i="4" s="1"/>
  <c r="Z1476" i="4"/>
  <c r="AA1476" i="4" s="1"/>
  <c r="Z1386" i="4"/>
  <c r="AA1386" i="4" s="1"/>
  <c r="Z1396" i="4"/>
  <c r="AA1396" i="4" s="1"/>
  <c r="Z1394" i="4"/>
  <c r="AA1394" i="4" s="1"/>
  <c r="Z1102" i="4"/>
  <c r="AA1102" i="4" s="1"/>
  <c r="Z1073" i="4"/>
  <c r="AA1073" i="4" s="1"/>
  <c r="Z1076" i="4"/>
  <c r="AA1076" i="4" s="1"/>
  <c r="Z399" i="4"/>
  <c r="AA399" i="4" s="1"/>
  <c r="Z2288" i="4"/>
  <c r="AA2288" i="4" s="1"/>
  <c r="Z1840" i="4"/>
  <c r="AA1840" i="4" s="1"/>
  <c r="Z2310" i="4"/>
  <c r="AA2310" i="4" s="1"/>
  <c r="Z2670" i="4"/>
  <c r="AA2670" i="4" s="1"/>
  <c r="Z2674" i="4"/>
  <c r="AA2674" i="4" s="1"/>
  <c r="Z831" i="4"/>
  <c r="AA831" i="4" s="1"/>
  <c r="Z134" i="4"/>
  <c r="AA134" i="4" s="1"/>
  <c r="Z1304" i="4"/>
  <c r="AA1304" i="4" s="1"/>
  <c r="Z1555" i="4"/>
  <c r="AA1555" i="4" s="1"/>
  <c r="Z2327" i="4"/>
  <c r="AA2327" i="4" s="1"/>
  <c r="Z2403" i="4"/>
  <c r="AA2403" i="4" s="1"/>
  <c r="Z710" i="4"/>
  <c r="AA710" i="4" s="1"/>
  <c r="Z2135" i="4"/>
  <c r="AA2135" i="4" s="1"/>
  <c r="Z2132" i="4"/>
  <c r="AA2132" i="4" s="1"/>
  <c r="Z754" i="4"/>
  <c r="AA754" i="4" s="1"/>
  <c r="Z1929" i="4"/>
  <c r="AA1929" i="4" s="1"/>
  <c r="Z1933" i="4"/>
  <c r="AA1933" i="4" s="1"/>
  <c r="Z2399" i="4"/>
  <c r="AA2399" i="4" s="1"/>
  <c r="Z175" i="4"/>
  <c r="AA175" i="4" s="1"/>
  <c r="Z1588" i="4"/>
  <c r="AA1588" i="4" s="1"/>
  <c r="Z911" i="4"/>
  <c r="AA911" i="4" s="1"/>
  <c r="Z919" i="4"/>
  <c r="AA919" i="4" s="1"/>
  <c r="Z222" i="4"/>
  <c r="AA222" i="4" s="1"/>
  <c r="Z232" i="4"/>
  <c r="AA232" i="4" s="1"/>
  <c r="Z499" i="4"/>
  <c r="AA499" i="4" s="1"/>
  <c r="Z2335" i="4"/>
  <c r="AA2335" i="4" s="1"/>
  <c r="Z2082" i="4"/>
  <c r="AA2082" i="4" s="1"/>
  <c r="Z2681" i="4"/>
  <c r="AA2681" i="4" s="1"/>
  <c r="Z728" i="4"/>
  <c r="AA728" i="4" s="1"/>
  <c r="Z1675" i="4"/>
  <c r="AA1675" i="4" s="1"/>
  <c r="Z776" i="4"/>
  <c r="AA776" i="4" s="1"/>
  <c r="Z745" i="4"/>
  <c r="AA745" i="4" s="1"/>
  <c r="Z1454" i="4"/>
  <c r="AA1454" i="4" s="1"/>
  <c r="Z1704" i="4"/>
  <c r="AA1704" i="4" s="1"/>
  <c r="Z1160" i="4"/>
  <c r="AA1160" i="4" s="1"/>
  <c r="Z961" i="4"/>
  <c r="AA961" i="4" s="1"/>
  <c r="Z952" i="4"/>
  <c r="AA952" i="4" s="1"/>
  <c r="Z962" i="4"/>
  <c r="AA962" i="4" s="1"/>
  <c r="Z1673" i="4"/>
  <c r="AA1673" i="4" s="1"/>
  <c r="Z2351" i="4"/>
  <c r="AA2351" i="4" s="1"/>
  <c r="Z774" i="4"/>
  <c r="AA774" i="4" s="1"/>
  <c r="Z1684" i="4"/>
  <c r="AA1684" i="4" s="1"/>
  <c r="Z274" i="4"/>
  <c r="AA274" i="4" s="1"/>
  <c r="Z504" i="4"/>
  <c r="AA504" i="4" s="1"/>
  <c r="Z1417" i="4"/>
  <c r="AA1417" i="4" s="1"/>
  <c r="Z1905" i="4"/>
  <c r="AA1905" i="4" s="1"/>
  <c r="Z1874" i="4"/>
  <c r="AA1874" i="4" s="1"/>
  <c r="Z510" i="4"/>
  <c r="AA510" i="4" s="1"/>
  <c r="Z515" i="4"/>
  <c r="AA515" i="4" s="1"/>
  <c r="Z117" i="4"/>
  <c r="AA117" i="4" s="1"/>
  <c r="Z1050" i="4"/>
  <c r="AA1050" i="4" s="1"/>
  <c r="Z782" i="4"/>
  <c r="AA782" i="4" s="1"/>
  <c r="Z2506" i="4"/>
  <c r="AA2506" i="4" s="1"/>
  <c r="Z355" i="4"/>
  <c r="AA355" i="4" s="1"/>
  <c r="Z603" i="4"/>
  <c r="AA603" i="4" s="1"/>
  <c r="Z607" i="4"/>
  <c r="AA607" i="4" s="1"/>
  <c r="Z1089" i="4"/>
  <c r="AA1089" i="4" s="1"/>
  <c r="Z1554" i="4"/>
  <c r="AA1554" i="4" s="1"/>
  <c r="Z52" i="4"/>
  <c r="AA52" i="4" s="1"/>
  <c r="Z1707" i="4"/>
  <c r="AA1707" i="4" s="1"/>
  <c r="Z149" i="4"/>
  <c r="AA149" i="4" s="1"/>
  <c r="Z2100" i="4"/>
  <c r="AA2100" i="4" s="1"/>
  <c r="Z2127" i="4"/>
  <c r="AA2127" i="4" s="1"/>
  <c r="Z1244" i="4"/>
  <c r="AA1244" i="4" s="1"/>
  <c r="Z473" i="4"/>
  <c r="AA473" i="4" s="1"/>
  <c r="Z2180" i="4"/>
  <c r="AA2180" i="4" s="1"/>
  <c r="Z61" i="4"/>
  <c r="AA61" i="4" s="1"/>
  <c r="Z75" i="4"/>
  <c r="AA75" i="4" s="1"/>
  <c r="Z278" i="4"/>
  <c r="AA278" i="4" s="1"/>
  <c r="Z524" i="4"/>
  <c r="AA524" i="4" s="1"/>
  <c r="Z1475" i="4"/>
  <c r="AA1475" i="4" s="1"/>
  <c r="Z2398" i="4"/>
  <c r="AA2398" i="4" s="1"/>
  <c r="Z2116" i="4"/>
  <c r="AA2116" i="4" s="1"/>
  <c r="Z632" i="4"/>
  <c r="AA632" i="4" s="1"/>
  <c r="Z42" i="4"/>
  <c r="AA42" i="4" s="1"/>
  <c r="Z2589" i="4"/>
  <c r="AA2589" i="4" s="1"/>
  <c r="Z495" i="4"/>
  <c r="AA495" i="4" s="1"/>
  <c r="Z1156" i="4"/>
  <c r="AA1156" i="4" s="1"/>
  <c r="Z73" i="4"/>
  <c r="AA73" i="4" s="1"/>
  <c r="Z283" i="4"/>
  <c r="AA283" i="4" s="1"/>
  <c r="Z536" i="4"/>
  <c r="AA536" i="4" s="1"/>
  <c r="Z2579" i="4"/>
  <c r="AA2579" i="4" s="1"/>
  <c r="Z1883" i="4"/>
  <c r="AA1883" i="4" s="1"/>
  <c r="Z2408" i="4"/>
  <c r="AA2408" i="4" s="1"/>
  <c r="Z1947" i="4"/>
  <c r="AA1947" i="4" s="1"/>
  <c r="Z1951" i="4"/>
  <c r="AA1951" i="4" s="1"/>
  <c r="Z2417" i="4"/>
  <c r="AA2417" i="4" s="1"/>
  <c r="Z663" i="4"/>
  <c r="AA663" i="4" s="1"/>
  <c r="Z1404" i="4"/>
  <c r="AA1404" i="4" s="1"/>
  <c r="Z1373" i="4"/>
  <c r="AA1373" i="4" s="1"/>
  <c r="Z1377" i="4"/>
  <c r="AA1377" i="4" s="1"/>
  <c r="Z200" i="4"/>
  <c r="AA200" i="4" s="1"/>
  <c r="Z709" i="4"/>
  <c r="AA709" i="4" s="1"/>
  <c r="Z207" i="4"/>
  <c r="AA207" i="4" s="1"/>
  <c r="Z2294" i="4"/>
  <c r="AA2294" i="4" s="1"/>
  <c r="Z731" i="4"/>
  <c r="AA731" i="4" s="1"/>
  <c r="Z1650" i="4"/>
  <c r="AA1650" i="4" s="1"/>
  <c r="Z2121" i="4"/>
  <c r="AA2121" i="4" s="1"/>
  <c r="Z1480" i="4"/>
  <c r="AA1480" i="4" s="1"/>
  <c r="Z1716" i="4"/>
  <c r="AA1716" i="4" s="1"/>
  <c r="Z2149" i="4"/>
  <c r="AA2149" i="4" s="1"/>
  <c r="Z2159" i="4"/>
  <c r="AA2159" i="4" s="1"/>
  <c r="Z2401" i="4"/>
  <c r="AA2401" i="4" s="1"/>
  <c r="Z2513" i="4"/>
  <c r="AA2513" i="4" s="1"/>
  <c r="Z1561" i="4"/>
  <c r="AA1561" i="4" s="1"/>
  <c r="Z2324" i="4"/>
  <c r="AA2324" i="4" s="1"/>
  <c r="Z1678" i="4"/>
  <c r="AA1678" i="4" s="1"/>
  <c r="Z1647" i="4"/>
  <c r="AA1647" i="4" s="1"/>
  <c r="Z2366" i="4"/>
  <c r="AA2366" i="4" s="1"/>
  <c r="Z86" i="4"/>
  <c r="AA86" i="4" s="1"/>
  <c r="Z388" i="4"/>
  <c r="AA388" i="4" s="1"/>
  <c r="Z634" i="4"/>
  <c r="AA634" i="4" s="1"/>
  <c r="Z643" i="4"/>
  <c r="AA643" i="4" s="1"/>
  <c r="Z2527" i="4"/>
  <c r="AA2527" i="4" s="1"/>
  <c r="Z590" i="4"/>
  <c r="AA590" i="4" s="1"/>
  <c r="Z1299" i="4"/>
  <c r="AA1299" i="4" s="1"/>
  <c r="Z625" i="4"/>
  <c r="AA625" i="4" s="1"/>
  <c r="Z1318" i="4"/>
  <c r="AA1318" i="4" s="1"/>
  <c r="Z1293" i="4"/>
  <c r="AA1293" i="4" s="1"/>
  <c r="Z2518" i="4"/>
  <c r="AA2518" i="4" s="1"/>
  <c r="Z637" i="4"/>
  <c r="AA637" i="4" s="1"/>
  <c r="Z702" i="4"/>
  <c r="AA702" i="4" s="1"/>
  <c r="Z2539" i="4"/>
  <c r="AA2539" i="4" s="1"/>
  <c r="Z2549" i="4"/>
  <c r="AA2549" i="4" s="1"/>
  <c r="Z2553" i="4"/>
  <c r="AA2553" i="4" s="1"/>
  <c r="Z2543" i="4"/>
  <c r="AA2543" i="4" s="1"/>
  <c r="Z2187" i="4"/>
  <c r="AA2187" i="4" s="1"/>
  <c r="Z109" i="4"/>
  <c r="AA109" i="4" s="1"/>
  <c r="Z1516" i="4"/>
  <c r="AA1516" i="4" s="1"/>
  <c r="Z361" i="4"/>
  <c r="AA361" i="4" s="1"/>
  <c r="Z1111" i="4"/>
  <c r="AA1111" i="4" s="1"/>
  <c r="Z2047" i="4"/>
  <c r="AA2047" i="4" s="1"/>
  <c r="Z1361" i="4"/>
  <c r="AA1361" i="4" s="1"/>
  <c r="Z1767" i="4"/>
  <c r="AA1767" i="4" s="1"/>
  <c r="Z2031" i="4"/>
  <c r="AA2031" i="4" s="1"/>
  <c r="Z325" i="4"/>
  <c r="AA325" i="4" s="1"/>
  <c r="Z2014" i="4"/>
  <c r="AA2014" i="4" s="1"/>
  <c r="Z2017" i="4"/>
  <c r="AA2017" i="4" s="1"/>
  <c r="Z154" i="4"/>
  <c r="AA154" i="4" s="1"/>
  <c r="Z1583" i="4"/>
  <c r="AA1583" i="4" s="1"/>
  <c r="Z1573" i="4"/>
  <c r="AA1573" i="4" s="1"/>
  <c r="Z397" i="4"/>
  <c r="AA397" i="4" s="1"/>
  <c r="Z653" i="4"/>
  <c r="AA653" i="4" s="1"/>
  <c r="Z642" i="4"/>
  <c r="AA642" i="4" s="1"/>
  <c r="Z869" i="4"/>
  <c r="AA869" i="4" s="1"/>
  <c r="Z879" i="4"/>
  <c r="AA879" i="4" s="1"/>
  <c r="Z198" i="4"/>
  <c r="AA198" i="4" s="1"/>
  <c r="Z208" i="4"/>
  <c r="AA208" i="4" s="1"/>
  <c r="Z668" i="4"/>
  <c r="AA668" i="4" s="1"/>
  <c r="Z924" i="4"/>
  <c r="AA924" i="4" s="1"/>
  <c r="Z700" i="4"/>
  <c r="AA700" i="4" s="1"/>
  <c r="Z1442" i="4"/>
  <c r="AA1442" i="4" s="1"/>
  <c r="Z2758" i="4"/>
  <c r="AA2758" i="4" s="1"/>
  <c r="Z1248" i="4"/>
  <c r="AA1248" i="4" s="1"/>
  <c r="Z756" i="4"/>
  <c r="AA756" i="4" s="1"/>
  <c r="Z746" i="4"/>
  <c r="AA746" i="4" s="1"/>
  <c r="Z1385" i="4"/>
  <c r="AA1385" i="4" s="1"/>
  <c r="Z1302" i="4"/>
  <c r="AA1302" i="4" s="1"/>
  <c r="Z1686" i="4"/>
  <c r="AA1686" i="4" s="1"/>
  <c r="Z1208" i="4"/>
  <c r="AA1208" i="4" s="1"/>
  <c r="Z1712" i="4"/>
  <c r="AA1712" i="4" s="1"/>
  <c r="Z334" i="4"/>
  <c r="AA334" i="4" s="1"/>
  <c r="Z1751" i="4"/>
  <c r="AA1751" i="4" s="1"/>
  <c r="Z839" i="4"/>
  <c r="AA839" i="4" s="1"/>
  <c r="Z150" i="4"/>
  <c r="AA150" i="4" s="1"/>
  <c r="Z2027" i="4"/>
  <c r="AA2027" i="4" s="1"/>
  <c r="Z2337" i="4"/>
  <c r="AA2337" i="4" s="1"/>
  <c r="Z2590" i="4"/>
  <c r="AA2590" i="4" s="1"/>
  <c r="Z584" i="4"/>
  <c r="AA584" i="4" s="1"/>
  <c r="Z326" i="4"/>
  <c r="AA326" i="4" s="1"/>
  <c r="Z1324" i="4"/>
  <c r="AA1324" i="4" s="1"/>
  <c r="Z2228" i="4"/>
  <c r="AA2228" i="4" s="1"/>
  <c r="Z1549" i="4"/>
  <c r="AA1549" i="4" s="1"/>
  <c r="Z1795" i="4"/>
  <c r="AA1795" i="4" s="1"/>
  <c r="Z2252" i="4"/>
  <c r="AA2252" i="4" s="1"/>
  <c r="Z2262" i="4"/>
  <c r="AA2262" i="4" s="1"/>
  <c r="Z2231" i="4"/>
  <c r="AA2231" i="4" s="1"/>
  <c r="Z2483" i="4"/>
  <c r="AA2483" i="4" s="1"/>
  <c r="Z2475" i="4"/>
  <c r="AA2475" i="4" s="1"/>
  <c r="Z1829" i="4"/>
  <c r="AA1829" i="4" s="1"/>
  <c r="Z2508" i="4"/>
  <c r="AA2508" i="4" s="1"/>
  <c r="Z860" i="4"/>
  <c r="AA860" i="4" s="1"/>
  <c r="Z889" i="4"/>
  <c r="AA889" i="4" s="1"/>
  <c r="Z1628" i="4"/>
  <c r="AA1628" i="4" s="1"/>
  <c r="Z1612" i="4"/>
  <c r="AA1612" i="4" s="1"/>
  <c r="Z438" i="4"/>
  <c r="AA438" i="4" s="1"/>
  <c r="Z771" i="4"/>
  <c r="AA771" i="4" s="1"/>
  <c r="Z701" i="4"/>
  <c r="AA701" i="4" s="1"/>
  <c r="Z2320" i="4"/>
  <c r="AA2320" i="4" s="1"/>
  <c r="Z1837" i="4"/>
  <c r="AA1837" i="4" s="1"/>
  <c r="Z277" i="4"/>
  <c r="AA277" i="4" s="1"/>
  <c r="Z2094" i="4"/>
  <c r="AA2094" i="4" s="1"/>
  <c r="Z1918" i="4"/>
  <c r="AA1918" i="4" s="1"/>
  <c r="Z2647" i="4"/>
  <c r="AA2647" i="4" s="1"/>
  <c r="Z2616" i="4"/>
  <c r="AA2616" i="4" s="1"/>
  <c r="Z2626" i="4"/>
  <c r="AA2626" i="4" s="1"/>
  <c r="Z2721" i="4"/>
  <c r="AA2721" i="4" s="1"/>
  <c r="Z2771" i="4"/>
  <c r="AA2771" i="4" s="1"/>
  <c r="Z2780" i="4"/>
  <c r="AA2780" i="4" s="1"/>
  <c r="Z574" i="4"/>
  <c r="AA574" i="4" s="1"/>
  <c r="Z553" i="4"/>
  <c r="AA553" i="4" s="1"/>
  <c r="Z551" i="4"/>
  <c r="AA551" i="4" s="1"/>
  <c r="Z801" i="4"/>
  <c r="AA801" i="4" s="1"/>
  <c r="Z1462" i="4"/>
  <c r="AA1462" i="4" s="1"/>
  <c r="Z1689" i="4"/>
  <c r="AA1689" i="4" s="1"/>
  <c r="Z2172" i="4"/>
  <c r="AA2172" i="4" s="1"/>
  <c r="Z2182" i="4"/>
  <c r="AA2182" i="4" s="1"/>
  <c r="Z1986" i="4"/>
  <c r="AA1986" i="4" s="1"/>
  <c r="Z645" i="4"/>
  <c r="AA645" i="4" s="1"/>
  <c r="Z2049" i="4"/>
  <c r="AA2049" i="4" s="1"/>
  <c r="Z2481" i="4"/>
  <c r="AA2481" i="4" s="1"/>
  <c r="Z396" i="4"/>
  <c r="AA396" i="4" s="1"/>
  <c r="Z1839" i="4"/>
  <c r="AA1839" i="4" s="1"/>
  <c r="Z2530" i="4"/>
  <c r="AA2530" i="4" s="1"/>
  <c r="Z2359" i="4"/>
  <c r="AA2359" i="4" s="1"/>
  <c r="Z308" i="4"/>
  <c r="AA308" i="4" s="1"/>
  <c r="Z2137" i="4"/>
  <c r="AA2137" i="4" s="1"/>
  <c r="Z2203" i="4"/>
  <c r="AA2203" i="4" s="1"/>
  <c r="Z566" i="4"/>
  <c r="AA566" i="4" s="1"/>
  <c r="Z2032" i="4"/>
  <c r="AA2032" i="4" s="1"/>
  <c r="Z509" i="4"/>
  <c r="AA509" i="4" s="1"/>
  <c r="Z1261" i="4"/>
  <c r="AA1261" i="4" s="1"/>
  <c r="Z1726" i="4"/>
  <c r="AA1726" i="4" s="1"/>
  <c r="Z2217" i="4"/>
  <c r="AA2217" i="4" s="1"/>
  <c r="Z1571" i="4"/>
  <c r="AA1571" i="4" s="1"/>
  <c r="Z876" i="4"/>
  <c r="AA876" i="4" s="1"/>
  <c r="Z2368" i="4"/>
  <c r="AA2368" i="4" s="1"/>
  <c r="Z704" i="4"/>
  <c r="AA704" i="4" s="1"/>
  <c r="Z780" i="4"/>
  <c r="AA780" i="4" s="1"/>
  <c r="Z1975" i="4"/>
  <c r="AA1975" i="4" s="1"/>
  <c r="Z94" i="4"/>
  <c r="AA94" i="4" s="1"/>
  <c r="Z1013" i="4"/>
  <c r="AA1013" i="4" s="1"/>
  <c r="Z1138" i="4"/>
  <c r="AA1138" i="4" s="1"/>
  <c r="Z328" i="4"/>
  <c r="AA328" i="4" s="1"/>
  <c r="Z815" i="4"/>
  <c r="AA815" i="4" s="1"/>
  <c r="Z1023" i="4"/>
  <c r="AA1023" i="4" s="1"/>
  <c r="Z1962" i="4"/>
  <c r="AA1962" i="4" s="1"/>
  <c r="Z1972" i="4"/>
  <c r="AA1972" i="4" s="1"/>
  <c r="Z1964" i="4"/>
  <c r="AA1964" i="4" s="1"/>
  <c r="Z2209" i="4"/>
  <c r="AA2209" i="4" s="1"/>
  <c r="Z2455" i="4"/>
  <c r="AA2455" i="4" s="1"/>
  <c r="Z2422" i="4"/>
  <c r="AA2422" i="4" s="1"/>
  <c r="Z115" i="4"/>
  <c r="AA115" i="4" s="1"/>
  <c r="Z803" i="4"/>
  <c r="AA803" i="4" s="1"/>
  <c r="Z789" i="4"/>
  <c r="AA789" i="4" s="1"/>
  <c r="Z1522" i="4"/>
  <c r="AA1522" i="4" s="1"/>
  <c r="Z812" i="4"/>
  <c r="AA812" i="4" s="1"/>
  <c r="Z2437" i="4"/>
  <c r="AA2437" i="4" s="1"/>
  <c r="Z558" i="4"/>
  <c r="AA558" i="4" s="1"/>
  <c r="Z819" i="4"/>
  <c r="AA819" i="4" s="1"/>
  <c r="Z1049" i="4"/>
  <c r="AA1049" i="4" s="1"/>
  <c r="Z1017" i="4"/>
  <c r="AA1017" i="4" s="1"/>
  <c r="Z1130" i="4"/>
  <c r="AA1130" i="4" s="1"/>
  <c r="Z2058" i="4"/>
  <c r="AA2058" i="4" s="1"/>
  <c r="Z1731" i="4"/>
  <c r="AA1731" i="4" s="1"/>
  <c r="Z356" i="4"/>
  <c r="AA356" i="4" s="1"/>
  <c r="Z834" i="4"/>
  <c r="AA834" i="4" s="1"/>
  <c r="Z822" i="4"/>
  <c r="AA822" i="4" s="1"/>
  <c r="Z1553" i="4"/>
  <c r="AA1553" i="4" s="1"/>
  <c r="Z1559" i="4"/>
  <c r="AA1559" i="4" s="1"/>
  <c r="Z2263" i="4"/>
  <c r="AA2263" i="4" s="1"/>
  <c r="Z2232" i="4"/>
  <c r="AA2232" i="4" s="1"/>
  <c r="Z1359" i="4"/>
  <c r="AA1359" i="4" s="1"/>
  <c r="Z1827" i="4"/>
  <c r="AA1827" i="4" s="1"/>
  <c r="Z2509" i="4"/>
  <c r="AA2509" i="4" s="1"/>
  <c r="Z928" i="4"/>
  <c r="AA928" i="4" s="1"/>
  <c r="Z926" i="4"/>
  <c r="AA926" i="4" s="1"/>
  <c r="Z2295" i="4"/>
  <c r="AA2295" i="4" s="1"/>
  <c r="Z882" i="4"/>
  <c r="AA882" i="4" s="1"/>
  <c r="Z1601" i="4"/>
  <c r="AA1601" i="4" s="1"/>
  <c r="Z1617" i="4"/>
  <c r="AA1617" i="4" s="1"/>
  <c r="Z750" i="4"/>
  <c r="AA750" i="4" s="1"/>
  <c r="Z498" i="4"/>
  <c r="AA498" i="4" s="1"/>
  <c r="Z486" i="4"/>
  <c r="AA486" i="4" s="1"/>
  <c r="Z1895" i="4"/>
  <c r="AA1895" i="4" s="1"/>
  <c r="Z2128" i="4"/>
  <c r="AA2128" i="4" s="1"/>
  <c r="Z2364" i="4"/>
  <c r="AA2364" i="4" s="1"/>
  <c r="Z537" i="4"/>
  <c r="AA537" i="4" s="1"/>
  <c r="Z2311" i="4"/>
  <c r="AA2311" i="4" s="1"/>
  <c r="Z2321" i="4"/>
  <c r="AA2321" i="4" s="1"/>
  <c r="Z68" i="4"/>
  <c r="AA68" i="4" s="1"/>
  <c r="Z1927" i="4"/>
  <c r="AA1927" i="4" s="1"/>
  <c r="Z337" i="4"/>
  <c r="AA337" i="4" s="1"/>
  <c r="Z314" i="4"/>
  <c r="AA314" i="4" s="1"/>
  <c r="Z1746" i="4"/>
  <c r="AA1746" i="4" s="1"/>
  <c r="Z2220" i="4"/>
  <c r="AA2220" i="4" s="1"/>
  <c r="Z2224" i="4"/>
  <c r="AA2224" i="4" s="1"/>
  <c r="Z654" i="4"/>
  <c r="AA654" i="4" s="1"/>
  <c r="Z194" i="4"/>
  <c r="AA194" i="4" s="1"/>
  <c r="Z163" i="4"/>
  <c r="AA163" i="4" s="1"/>
  <c r="Z171" i="4"/>
  <c r="AA171" i="4" s="1"/>
  <c r="Z1330" i="4"/>
  <c r="AA1330" i="4" s="1"/>
  <c r="Z1079" i="4"/>
  <c r="AA1079" i="4" s="1"/>
  <c r="Z1082" i="4"/>
  <c r="AA1082" i="4" s="1"/>
  <c r="Z1552" i="4"/>
  <c r="AA1552" i="4" s="1"/>
  <c r="Z1762" i="4"/>
  <c r="AA1762" i="4" s="1"/>
  <c r="Z2535" i="4"/>
  <c r="AA2535" i="4" s="1"/>
  <c r="Z2085" i="4"/>
  <c r="AA2085" i="4" s="1"/>
  <c r="Z2326" i="4"/>
  <c r="AA2326" i="4" s="1"/>
  <c r="Z1196" i="4"/>
  <c r="AA1196" i="4" s="1"/>
  <c r="Z1204" i="4"/>
  <c r="AA1204" i="4" s="1"/>
  <c r="Z116" i="4"/>
  <c r="AA116" i="4" s="1"/>
  <c r="Z83" i="4"/>
  <c r="AA83" i="4" s="1"/>
  <c r="Z93" i="4"/>
  <c r="AA93" i="4" s="1"/>
  <c r="Z560" i="4"/>
  <c r="AA560" i="4" s="1"/>
  <c r="Z817" i="4"/>
  <c r="AA817" i="4" s="1"/>
  <c r="Z1042" i="4"/>
  <c r="AA1042" i="4" s="1"/>
  <c r="Z1260" i="4"/>
  <c r="AA1260" i="4" s="1"/>
  <c r="Z1484" i="4"/>
  <c r="AA1484" i="4" s="1"/>
  <c r="Z1737" i="4"/>
  <c r="AA1737" i="4" s="1"/>
  <c r="Z1978" i="4"/>
  <c r="AA1978" i="4" s="1"/>
  <c r="Z2451" i="4"/>
  <c r="AA2451" i="4" s="1"/>
  <c r="Z1518" i="4"/>
  <c r="AA1518" i="4" s="1"/>
  <c r="Z1184" i="4"/>
  <c r="AA1184" i="4" s="1"/>
  <c r="Z1392" i="4"/>
  <c r="AA1392" i="4" s="1"/>
  <c r="Z1039" i="4"/>
  <c r="AA1039" i="4" s="1"/>
  <c r="Z1256" i="4"/>
  <c r="AA1256" i="4" s="1"/>
  <c r="Z2193" i="4"/>
  <c r="AA2193" i="4" s="1"/>
  <c r="Z2433" i="4"/>
  <c r="AA2433" i="4" s="1"/>
  <c r="Z2039" i="4"/>
  <c r="AA2039" i="4" s="1"/>
  <c r="Z373" i="4"/>
  <c r="AA373" i="4" s="1"/>
  <c r="Z611" i="4"/>
  <c r="AA611" i="4" s="1"/>
  <c r="Z1310" i="4"/>
  <c r="AA1310" i="4" s="1"/>
  <c r="Z1548" i="4"/>
  <c r="AA1548" i="4" s="1"/>
  <c r="Z2493" i="4"/>
  <c r="AA2493" i="4" s="1"/>
  <c r="Z621" i="4"/>
  <c r="AA621" i="4" s="1"/>
  <c r="Z2485" i="4"/>
  <c r="AA2485" i="4" s="1"/>
  <c r="Z179" i="4"/>
  <c r="AA179" i="4" s="1"/>
  <c r="Z2297" i="4"/>
  <c r="AA2297" i="4" s="1"/>
  <c r="Z2266" i="4"/>
  <c r="AA2266" i="4" s="1"/>
  <c r="Z1804" i="4"/>
  <c r="AA1804" i="4" s="1"/>
  <c r="Z1818" i="4"/>
  <c r="AA1818" i="4" s="1"/>
  <c r="Z748" i="4"/>
  <c r="AA748" i="4" s="1"/>
  <c r="Z1472" i="4"/>
  <c r="AA1472" i="4" s="1"/>
  <c r="Z737" i="4"/>
  <c r="AA737" i="4" s="1"/>
  <c r="Z1899" i="4"/>
  <c r="AA1899" i="4" s="1"/>
  <c r="Z2343" i="4"/>
  <c r="AA2343" i="4" s="1"/>
  <c r="Z67" i="4"/>
  <c r="AA67" i="4" s="1"/>
  <c r="Z77" i="4"/>
  <c r="AA77" i="4" s="1"/>
  <c r="Z46" i="4"/>
  <c r="AA46" i="4" s="1"/>
  <c r="Z1848" i="4"/>
  <c r="AA1848" i="4" s="1"/>
  <c r="Z798" i="4"/>
  <c r="AA798" i="4" s="1"/>
  <c r="Z2526" i="4"/>
  <c r="AA2526" i="4" s="1"/>
  <c r="Z1331" i="4"/>
  <c r="AA1331" i="4" s="1"/>
  <c r="Z897" i="4"/>
  <c r="AA897" i="4" s="1"/>
  <c r="Z127" i="4"/>
  <c r="AA127" i="4" s="1"/>
  <c r="Z141" i="4"/>
  <c r="AA141" i="4" s="1"/>
  <c r="Z1325" i="4"/>
  <c r="AA1325" i="4" s="1"/>
  <c r="Z1820" i="4"/>
  <c r="AA1820" i="4" s="1"/>
  <c r="Z2270" i="4"/>
  <c r="AA2270" i="4" s="1"/>
  <c r="Z1491" i="4"/>
  <c r="AA1491" i="4" s="1"/>
  <c r="Z2452" i="4"/>
  <c r="AA2452" i="4" s="1"/>
  <c r="Z2421" i="4"/>
  <c r="AA2421" i="4" s="1"/>
  <c r="Z631" i="4"/>
  <c r="AA631" i="4" s="1"/>
  <c r="Z1126" i="4"/>
  <c r="AA1126" i="4" s="1"/>
  <c r="Z1589" i="4"/>
  <c r="AA1589" i="4" s="1"/>
  <c r="Z1594" i="4"/>
  <c r="AA1594" i="4" s="1"/>
  <c r="Z187" i="4"/>
  <c r="AA187" i="4" s="1"/>
  <c r="Z185" i="4"/>
  <c r="AA185" i="4" s="1"/>
  <c r="Z195" i="4"/>
  <c r="AA195" i="4" s="1"/>
  <c r="Z1357" i="4"/>
  <c r="AA1357" i="4" s="1"/>
  <c r="Z2064" i="4"/>
  <c r="AA2064" i="4" s="1"/>
  <c r="Z1748" i="4"/>
  <c r="AA1748" i="4" s="1"/>
  <c r="Z1127" i="4"/>
  <c r="AA1127" i="4" s="1"/>
  <c r="Z1095" i="4"/>
  <c r="AA1095" i="4" s="1"/>
  <c r="Z374" i="4"/>
  <c r="AA374" i="4" s="1"/>
  <c r="Z624" i="4"/>
  <c r="AA624" i="4" s="1"/>
  <c r="Z615" i="4"/>
  <c r="AA615" i="4" s="1"/>
  <c r="Z619" i="4"/>
  <c r="AA619" i="4" s="1"/>
  <c r="Z1307" i="4"/>
  <c r="AA1307" i="4" s="1"/>
  <c r="Z1547" i="4"/>
  <c r="AA1547" i="4" s="1"/>
  <c r="Z1536" i="4"/>
  <c r="AA1536" i="4" s="1"/>
  <c r="Z1539" i="4"/>
  <c r="AA1539" i="4" s="1"/>
  <c r="Z1777" i="4"/>
  <c r="AA1777" i="4" s="1"/>
  <c r="Z2258" i="4"/>
  <c r="AA2258" i="4" s="1"/>
  <c r="Z2462" i="4"/>
  <c r="AA2462" i="4" s="1"/>
  <c r="Z609" i="4"/>
  <c r="AA609" i="4" s="1"/>
  <c r="Z613" i="4"/>
  <c r="AA613" i="4" s="1"/>
  <c r="Z617" i="4"/>
  <c r="AA617" i="4" s="1"/>
  <c r="Z1526" i="4"/>
  <c r="AA1526" i="4" s="1"/>
  <c r="Z1787" i="4"/>
  <c r="AA1787" i="4" s="1"/>
  <c r="Z2492" i="4"/>
  <c r="AA2492" i="4" s="1"/>
  <c r="Z1334" i="4"/>
  <c r="AA1334" i="4" s="1"/>
  <c r="Z1799" i="4"/>
  <c r="AA1799" i="4" s="1"/>
  <c r="Z1582" i="4"/>
  <c r="AA1582" i="4" s="1"/>
  <c r="Z1833" i="4"/>
  <c r="AA1833" i="4" s="1"/>
  <c r="Z1806" i="4"/>
  <c r="AA1806" i="4" s="1"/>
  <c r="Z2533" i="4"/>
  <c r="AA2533" i="4" s="1"/>
  <c r="Z419" i="4"/>
  <c r="AA419" i="4" s="1"/>
  <c r="Z936" i="4"/>
  <c r="AA936" i="4" s="1"/>
  <c r="Z657" i="4"/>
  <c r="AA657" i="4" s="1"/>
  <c r="Z2276" i="4"/>
  <c r="AA2276" i="4" s="1"/>
  <c r="Z2268" i="4"/>
  <c r="AA2268" i="4" s="1"/>
  <c r="Z2272" i="4"/>
  <c r="AA2272" i="4" s="1"/>
  <c r="Z452" i="4"/>
  <c r="AA452" i="4" s="1"/>
  <c r="Z894" i="4"/>
  <c r="AA894" i="4" s="1"/>
  <c r="Z230" i="4"/>
  <c r="AA230" i="4" s="1"/>
  <c r="Z688" i="4"/>
  <c r="AA688" i="4" s="1"/>
  <c r="Z690" i="4"/>
  <c r="AA690" i="4" s="1"/>
  <c r="Z934" i="4"/>
  <c r="AA934" i="4" s="1"/>
  <c r="Z1616" i="4"/>
  <c r="AA1616" i="4" s="1"/>
  <c r="Z1627" i="4"/>
  <c r="AA1627" i="4" s="1"/>
  <c r="Z1836" i="4"/>
  <c r="AA1836" i="4" s="1"/>
  <c r="Z2340" i="4"/>
  <c r="AA2340" i="4" s="1"/>
  <c r="Z2309" i="4"/>
  <c r="AA2309" i="4" s="1"/>
  <c r="Z761" i="4"/>
  <c r="AA761" i="4" s="1"/>
  <c r="Z1703" i="4"/>
  <c r="AA1703" i="4" s="1"/>
  <c r="Z699" i="4"/>
  <c r="AA699" i="4" s="1"/>
  <c r="Z689" i="4"/>
  <c r="AA689" i="4" s="1"/>
  <c r="Z1661" i="4"/>
  <c r="AA1661" i="4" s="1"/>
  <c r="Z1641" i="4"/>
  <c r="AA1641" i="4" s="1"/>
  <c r="Z1887" i="4"/>
  <c r="AA1887" i="4" s="1"/>
  <c r="Z2347" i="4"/>
  <c r="AA2347" i="4" s="1"/>
  <c r="Z532" i="4"/>
  <c r="AA532" i="4" s="1"/>
  <c r="Z2319" i="4"/>
  <c r="AA2319" i="4" s="1"/>
  <c r="Z2339" i="4"/>
  <c r="AA2339" i="4" s="1"/>
  <c r="Z2308" i="4"/>
  <c r="AA2308" i="4" s="1"/>
  <c r="Z1871" i="4"/>
  <c r="AA1871" i="4" s="1"/>
  <c r="Z1858" i="4"/>
  <c r="AA1858" i="4" s="1"/>
  <c r="Z302" i="4"/>
  <c r="AA302" i="4" s="1"/>
  <c r="Z2415" i="4"/>
  <c r="AA2415" i="4" s="1"/>
  <c r="Z2540" i="4"/>
  <c r="AA2540" i="4" s="1"/>
  <c r="Z2537" i="4"/>
  <c r="AA2537" i="4" s="1"/>
  <c r="Z2541" i="4"/>
  <c r="AA2541" i="4" s="1"/>
  <c r="Z2635" i="4"/>
  <c r="AA2635" i="4" s="1"/>
  <c r="Z2645" i="4"/>
  <c r="AA2645" i="4" s="1"/>
  <c r="Z2649" i="4"/>
  <c r="AA2649" i="4" s="1"/>
  <c r="Z2658" i="4"/>
  <c r="AA2658" i="4" s="1"/>
  <c r="Z2662" i="4"/>
  <c r="AA2662" i="4" s="1"/>
  <c r="Z2646" i="4"/>
  <c r="AA2646" i="4" s="1"/>
  <c r="Z2615" i="4"/>
  <c r="AA2615" i="4" s="1"/>
  <c r="Z2619" i="4"/>
  <c r="AA2619" i="4" s="1"/>
  <c r="Z2737" i="4"/>
  <c r="AA2737" i="4" s="1"/>
  <c r="Z2735" i="4"/>
  <c r="AA2735" i="4" s="1"/>
  <c r="Z2745" i="4"/>
  <c r="AA2745" i="4" s="1"/>
  <c r="Z2425" i="4"/>
  <c r="AA2425" i="4" s="1"/>
  <c r="Z2447" i="4"/>
  <c r="AA2447" i="4" s="1"/>
  <c r="Z2457" i="4"/>
  <c r="AA2457" i="4" s="1"/>
  <c r="Z629" i="4"/>
  <c r="AA629" i="4" s="1"/>
  <c r="Z1108" i="4"/>
  <c r="AA1108" i="4" s="1"/>
  <c r="Z1579" i="4"/>
  <c r="AA1579" i="4" s="1"/>
  <c r="Z2062" i="4"/>
  <c r="AA2062" i="4" s="1"/>
  <c r="Z1358" i="4"/>
  <c r="AA1358" i="4" s="1"/>
  <c r="Z1328" i="4"/>
  <c r="AA1328" i="4" s="1"/>
  <c r="Z1405" i="4"/>
  <c r="AA1405" i="4" s="1"/>
  <c r="Z1288" i="4"/>
  <c r="AA1288" i="4" s="1"/>
  <c r="Z850" i="4"/>
  <c r="AA850" i="4" s="1"/>
  <c r="Z898" i="4"/>
  <c r="AA898" i="4" s="1"/>
  <c r="Z873" i="4"/>
  <c r="AA873" i="4" s="1"/>
  <c r="Z865" i="4"/>
  <c r="AA865" i="4" s="1"/>
  <c r="Z364" i="4"/>
  <c r="AA364" i="4" s="1"/>
  <c r="Z614" i="4"/>
  <c r="AA614" i="4" s="1"/>
  <c r="Z1323" i="4"/>
  <c r="AA1323" i="4" s="1"/>
  <c r="Z1529" i="4"/>
  <c r="AA1529" i="4" s="1"/>
  <c r="Z1770" i="4"/>
  <c r="AA1770" i="4" s="1"/>
  <c r="Z1781" i="4"/>
  <c r="AA1781" i="4" s="1"/>
  <c r="Z2238" i="4"/>
  <c r="AA2238" i="4" s="1"/>
  <c r="Z2248" i="4"/>
  <c r="AA2248" i="4" s="1"/>
  <c r="Z2496" i="4"/>
  <c r="AA2496" i="4" s="1"/>
  <c r="Z2459" i="4"/>
  <c r="AA2459" i="4" s="1"/>
  <c r="Z2283" i="4"/>
  <c r="AA2283" i="4" s="1"/>
  <c r="Z2286" i="4"/>
  <c r="AA2286" i="4" s="1"/>
  <c r="Z2290" i="4"/>
  <c r="AA2290" i="4" s="1"/>
  <c r="Z394" i="4"/>
  <c r="AA394" i="4" s="1"/>
  <c r="Z900" i="4"/>
  <c r="AA900" i="4" s="1"/>
  <c r="Z436" i="4"/>
  <c r="AA436" i="4" s="1"/>
  <c r="Z1862" i="4"/>
  <c r="AA1862" i="4" s="1"/>
  <c r="Z1841" i="4"/>
  <c r="AA1841" i="4" s="1"/>
  <c r="Z2093" i="4"/>
  <c r="AA2093" i="4" s="1"/>
  <c r="Z2304" i="4"/>
  <c r="AA2304" i="4" s="1"/>
  <c r="Z2314" i="4"/>
  <c r="AA2314" i="4" s="1"/>
  <c r="Z2563" i="4"/>
  <c r="AA2563" i="4" s="1"/>
  <c r="Z2573" i="4"/>
  <c r="AA2573" i="4" s="1"/>
  <c r="Z2558" i="4"/>
  <c r="AA2558" i="4" s="1"/>
  <c r="Z2630" i="4"/>
  <c r="AA2630" i="4" s="1"/>
  <c r="Z2640" i="4"/>
  <c r="AA2640" i="4" s="1"/>
  <c r="Z2650" i="4"/>
  <c r="AA2650" i="4" s="1"/>
  <c r="Z467" i="4"/>
  <c r="AA467" i="4" s="1"/>
  <c r="Z958" i="4"/>
  <c r="AA958" i="4" s="1"/>
  <c r="Z1710" i="4"/>
  <c r="AA1710" i="4" s="1"/>
  <c r="Z1107" i="4"/>
  <c r="AA1107" i="4" s="1"/>
  <c r="Z1563" i="4"/>
  <c r="AA1563" i="4" s="1"/>
  <c r="Z599" i="4"/>
  <c r="AA599" i="4" s="1"/>
  <c r="Z169" i="4"/>
  <c r="AA169" i="4" s="1"/>
  <c r="Z2285" i="4"/>
  <c r="AA2285" i="4" s="1"/>
  <c r="Z909" i="4"/>
  <c r="AA909" i="4" s="1"/>
  <c r="Z867" i="4"/>
  <c r="AA867" i="4" s="1"/>
  <c r="Z432" i="4"/>
  <c r="AA432" i="4" s="1"/>
  <c r="Z1153" i="4"/>
  <c r="AA1153" i="4" s="1"/>
  <c r="Z2313" i="4"/>
  <c r="AA2313" i="4" s="1"/>
  <c r="Z741" i="4"/>
  <c r="AA741" i="4" s="1"/>
  <c r="Z1411" i="4"/>
  <c r="AA1411" i="4" s="1"/>
  <c r="Z2564" i="4"/>
  <c r="AA2564" i="4" s="1"/>
  <c r="Z2675" i="4"/>
  <c r="AA2675" i="4" s="1"/>
  <c r="Z2768" i="4"/>
  <c r="AA2768" i="4" s="1"/>
  <c r="Z2747" i="4"/>
  <c r="AA2747" i="4" s="1"/>
  <c r="Z1221" i="4"/>
  <c r="AA1221" i="4" s="1"/>
  <c r="Z368" i="4"/>
  <c r="AA368" i="4" s="1"/>
  <c r="Z968" i="4"/>
  <c r="AA968" i="4" s="1"/>
  <c r="Z2357" i="4"/>
  <c r="AA2357" i="4" s="1"/>
  <c r="Z804" i="4"/>
  <c r="AA804" i="4" s="1"/>
  <c r="Z1727" i="4"/>
  <c r="AA1727" i="4" s="1"/>
  <c r="Z2420" i="4"/>
  <c r="AA2420" i="4" s="1"/>
  <c r="Z1035" i="4"/>
  <c r="AA1035" i="4" s="1"/>
  <c r="Z662" i="4"/>
  <c r="AA662" i="4" s="1"/>
  <c r="Z1116" i="4"/>
  <c r="AA1116" i="4" s="1"/>
  <c r="Z1387" i="4"/>
  <c r="AA1387" i="4" s="1"/>
  <c r="Z828" i="4"/>
  <c r="AA828" i="4" s="1"/>
  <c r="Z843" i="4"/>
  <c r="AA843" i="4" s="1"/>
  <c r="Z1294" i="4"/>
  <c r="AA1294" i="4" s="1"/>
  <c r="Z1764" i="4"/>
  <c r="AA1764" i="4" s="1"/>
  <c r="Z167" i="4"/>
  <c r="AA167" i="4" s="1"/>
  <c r="Z1339" i="4"/>
  <c r="AA1339" i="4" s="1"/>
  <c r="Z2287" i="4"/>
  <c r="AA2287" i="4" s="1"/>
  <c r="Z2531" i="4"/>
  <c r="AA2531" i="4" s="1"/>
  <c r="Z905" i="4"/>
  <c r="AA905" i="4" s="1"/>
  <c r="Z464" i="4"/>
  <c r="AA464" i="4" s="1"/>
  <c r="Z2341" i="4"/>
  <c r="AA2341" i="4" s="1"/>
  <c r="Z973" i="4"/>
  <c r="AA973" i="4" s="1"/>
  <c r="Z2594" i="4"/>
  <c r="AA2594" i="4" s="1"/>
  <c r="Z2749" i="4"/>
  <c r="AA2749" i="4" s="1"/>
  <c r="Z2757" i="4"/>
  <c r="AA2757" i="4" s="1"/>
  <c r="Z2414" i="4"/>
  <c r="AA2414" i="4" s="1"/>
  <c r="Z2201" i="4"/>
  <c r="AA2201" i="4" s="1"/>
  <c r="Z707" i="4"/>
  <c r="AA707" i="4" s="1"/>
  <c r="Z1658" i="4"/>
  <c r="AA1658" i="4" s="1"/>
  <c r="Z1654" i="4"/>
  <c r="AA1654" i="4" s="1"/>
  <c r="Z1878" i="4"/>
  <c r="AA1878" i="4" s="1"/>
  <c r="Z298" i="4"/>
  <c r="AA298" i="4" s="1"/>
  <c r="Z544" i="4"/>
  <c r="AA544" i="4" s="1"/>
  <c r="Z1681" i="4"/>
  <c r="AA1681" i="4" s="1"/>
  <c r="Z1926" i="4"/>
  <c r="AA1926" i="4" s="1"/>
  <c r="Z2434" i="4"/>
  <c r="AA2434" i="4" s="1"/>
  <c r="Z128" i="4"/>
  <c r="AA128" i="4" s="1"/>
  <c r="Z2504" i="4"/>
  <c r="AA2504" i="4" s="1"/>
  <c r="Z1428" i="4"/>
  <c r="AA1428" i="4" s="1"/>
  <c r="Z1838" i="4"/>
  <c r="AA1838" i="4" s="1"/>
  <c r="Z2627" i="4"/>
  <c r="AA2627" i="4" s="1"/>
  <c r="Z734" i="4"/>
  <c r="AA734" i="4" s="1"/>
  <c r="Z317" i="4"/>
  <c r="AA317" i="4" s="1"/>
  <c r="Z386" i="4"/>
  <c r="AA386" i="4" s="1"/>
  <c r="Z832" i="4"/>
  <c r="AA832" i="4" s="1"/>
  <c r="Z197" i="4"/>
  <c r="AA197" i="4" s="1"/>
  <c r="Z201" i="4"/>
  <c r="AA201" i="4" s="1"/>
  <c r="Z133" i="4"/>
  <c r="AA133" i="4" s="1"/>
  <c r="Z1093" i="4"/>
  <c r="AA1093" i="4" s="1"/>
  <c r="Z1296" i="4"/>
  <c r="AA1296" i="4" s="1"/>
  <c r="Z1309" i="4"/>
  <c r="AA1309" i="4" s="1"/>
  <c r="Z2007" i="4"/>
  <c r="AA2007" i="4" s="1"/>
  <c r="Z1535" i="4"/>
  <c r="AA1535" i="4" s="1"/>
  <c r="Z2298" i="4"/>
  <c r="AA2298" i="4" s="1"/>
  <c r="Z2302" i="4"/>
  <c r="AA2302" i="4" s="1"/>
  <c r="Z414" i="4"/>
  <c r="AA414" i="4" s="1"/>
  <c r="Z468" i="4"/>
  <c r="AA468" i="4" s="1"/>
  <c r="Z1639" i="4"/>
  <c r="AA1639" i="4" s="1"/>
  <c r="Z695" i="4"/>
  <c r="AA695" i="4" s="1"/>
  <c r="Z686" i="4"/>
  <c r="AA686" i="4" s="1"/>
  <c r="Z2610" i="4"/>
  <c r="AA2610" i="4" s="1"/>
  <c r="Z2614" i="4"/>
  <c r="AA2614" i="4" s="1"/>
  <c r="Z2611" i="4"/>
  <c r="AA2611" i="4" s="1"/>
  <c r="Z2609" i="4"/>
  <c r="AA2609" i="4" s="1"/>
  <c r="Z2652" i="4"/>
  <c r="AA2652" i="4" s="1"/>
  <c r="Z2621" i="4"/>
  <c r="AA2621" i="4" s="1"/>
  <c r="Z2625" i="4"/>
  <c r="AA2625" i="4" s="1"/>
  <c r="Z2798" i="4"/>
  <c r="AA2798" i="4" s="1"/>
  <c r="Z546" i="4"/>
  <c r="AA546" i="4" s="1"/>
  <c r="Z1551" i="4"/>
  <c r="AA1551" i="4" s="1"/>
  <c r="Z1609" i="4"/>
  <c r="AA1609" i="4" s="1"/>
  <c r="Z1859" i="4"/>
  <c r="AA1859" i="4" s="1"/>
  <c r="Z767" i="4"/>
  <c r="AA767" i="4" s="1"/>
  <c r="Z264" i="4"/>
  <c r="AA264" i="4" s="1"/>
  <c r="Z1657" i="4"/>
  <c r="AA1657" i="4" s="1"/>
  <c r="Z2631" i="4"/>
  <c r="AA2631" i="4" s="1"/>
  <c r="Z1224" i="4"/>
  <c r="AA1224" i="4" s="1"/>
  <c r="Z1245" i="4"/>
  <c r="AA1245" i="4" s="1"/>
  <c r="Z729" i="4"/>
  <c r="AA729" i="4" s="1"/>
  <c r="Z1007" i="4"/>
  <c r="AA1007" i="4" s="1"/>
  <c r="Z1010" i="4"/>
  <c r="AA1010" i="4" s="1"/>
  <c r="Z1134" i="4"/>
  <c r="AA1134" i="4" s="1"/>
  <c r="Z1720" i="4"/>
  <c r="AA1720" i="4" s="1"/>
  <c r="Z2423" i="4"/>
  <c r="AA2423" i="4" s="1"/>
  <c r="Z1546" i="4"/>
  <c r="AA1546" i="4" s="1"/>
  <c r="Z2244" i="4"/>
  <c r="AA2244" i="4" s="1"/>
  <c r="Z1868" i="4"/>
  <c r="AA1868" i="4" s="1"/>
  <c r="Z846" i="4"/>
  <c r="AA846" i="4" s="1"/>
  <c r="Z1916" i="4"/>
  <c r="AA1916" i="4" s="1"/>
  <c r="Z2382" i="4"/>
  <c r="AA2382" i="4" s="1"/>
  <c r="Z2392" i="4"/>
  <c r="AA2392" i="4" s="1"/>
  <c r="Z1730" i="4"/>
  <c r="AA1730" i="4" s="1"/>
  <c r="Z2211" i="4"/>
  <c r="AA2211" i="4" s="1"/>
  <c r="Z567" i="4"/>
  <c r="AA567" i="4" s="1"/>
  <c r="Z575" i="4"/>
  <c r="AA575" i="4" s="1"/>
  <c r="Z793" i="4"/>
  <c r="AA793" i="4" s="1"/>
  <c r="Z626" i="4"/>
  <c r="Z2065" i="4"/>
  <c r="AA2065" i="4" s="1"/>
  <c r="Z1379" i="4"/>
  <c r="AA1379" i="4" s="1"/>
  <c r="Z1383" i="4"/>
  <c r="AA1383" i="4" s="1"/>
  <c r="Z1733" i="4"/>
  <c r="AA1733" i="4" s="1"/>
  <c r="Z823" i="4"/>
  <c r="AA823" i="4" s="1"/>
  <c r="Z1120" i="4"/>
  <c r="AA1120" i="4" s="1"/>
  <c r="Z206" i="4"/>
  <c r="AA206" i="4" s="1"/>
  <c r="Z594" i="4"/>
  <c r="AA594" i="4" s="1"/>
  <c r="Z2010" i="4"/>
  <c r="AA2010" i="4" s="1"/>
  <c r="Z1084" i="4"/>
  <c r="AA1084" i="4" s="1"/>
  <c r="Z1065" i="4"/>
  <c r="AA1065" i="4" s="1"/>
  <c r="Z1530" i="4"/>
  <c r="AA1530" i="4" s="1"/>
  <c r="Z1780" i="4"/>
  <c r="AA1780" i="4" s="1"/>
  <c r="Z2245" i="4"/>
  <c r="AA2245" i="4" s="1"/>
  <c r="Z2255" i="4"/>
  <c r="AA2255" i="4" s="1"/>
  <c r="Z2299" i="4"/>
  <c r="AA2299" i="4" s="1"/>
  <c r="Z1604" i="4"/>
  <c r="AA1604" i="4" s="1"/>
  <c r="Z1636" i="4"/>
  <c r="AA1636" i="4" s="1"/>
  <c r="Z469" i="4"/>
  <c r="AA469" i="4" s="1"/>
  <c r="Z1713" i="4"/>
  <c r="AA1713" i="4" s="1"/>
  <c r="Z1977" i="4"/>
  <c r="AA1977" i="4" s="1"/>
  <c r="Z350" i="4"/>
  <c r="AA350" i="4" s="1"/>
  <c r="Z2169" i="4"/>
  <c r="AA2169" i="4" s="1"/>
  <c r="Z244" i="4"/>
  <c r="AA244" i="4" s="1"/>
  <c r="Z2112" i="4"/>
  <c r="AA2112" i="4" s="1"/>
  <c r="Z1445" i="4"/>
  <c r="AA1445" i="4" s="1"/>
  <c r="Z1449" i="4"/>
  <c r="AA1449" i="4" s="1"/>
  <c r="Z2155" i="4"/>
  <c r="AA2155" i="4" s="1"/>
  <c r="Z2165" i="4"/>
  <c r="AA2165" i="4" s="1"/>
  <c r="Z1141" i="4"/>
  <c r="AA1141" i="4" s="1"/>
  <c r="Z1955" i="4"/>
  <c r="AA1955" i="4" s="1"/>
  <c r="Z1352" i="4"/>
  <c r="AA1352" i="4" s="1"/>
  <c r="Z880" i="4"/>
  <c r="AA880" i="4" s="1"/>
  <c r="Z2280" i="4"/>
  <c r="AA2280" i="4" s="1"/>
  <c r="Z2284" i="4"/>
  <c r="AA2284" i="4" s="1"/>
  <c r="Z1354" i="4"/>
  <c r="AA1354" i="4" s="1"/>
  <c r="Z692" i="4"/>
  <c r="AA692" i="4" s="1"/>
  <c r="Z2761" i="4"/>
  <c r="AA2761" i="4" s="1"/>
  <c r="Z2759" i="4"/>
  <c r="AA2759" i="4" s="1"/>
  <c r="Z2769" i="4"/>
  <c r="AA2769" i="4" s="1"/>
  <c r="Z1644" i="4"/>
  <c r="AA1644" i="4" s="1"/>
  <c r="Z475" i="4"/>
  <c r="AA475" i="4" s="1"/>
  <c r="Z1715" i="4"/>
  <c r="AA1715" i="4" s="1"/>
  <c r="Z790" i="4"/>
  <c r="AA790" i="4" s="1"/>
  <c r="Z1494" i="4"/>
  <c r="AA1494" i="4" s="1"/>
  <c r="Z1503" i="4"/>
  <c r="AA1503" i="4" s="1"/>
  <c r="Z354" i="4"/>
  <c r="AA354" i="4" s="1"/>
  <c r="Z1258" i="4"/>
  <c r="AA1258" i="4" s="1"/>
  <c r="Z857" i="4"/>
  <c r="AA857" i="4" s="1"/>
  <c r="Z1327" i="4"/>
  <c r="AA1327" i="4" s="1"/>
  <c r="Z1785" i="4"/>
  <c r="AA1785" i="4" s="1"/>
  <c r="Z1789" i="4"/>
  <c r="AA1789" i="4" s="1"/>
  <c r="Z1798" i="4"/>
  <c r="AA1798" i="4" s="1"/>
  <c r="Z2102" i="4"/>
  <c r="AA2102" i="4" s="1"/>
  <c r="Z946" i="4"/>
  <c r="AA946" i="4" s="1"/>
  <c r="Z956" i="4"/>
  <c r="AA956" i="4" s="1"/>
  <c r="Z2342" i="4"/>
  <c r="AA2342" i="4" s="1"/>
  <c r="Z2345" i="4"/>
  <c r="AA2345" i="4" s="1"/>
  <c r="Z759" i="4"/>
  <c r="AA759" i="4" s="1"/>
  <c r="Z773" i="4"/>
  <c r="AA773" i="4" s="1"/>
  <c r="Z1698" i="4"/>
  <c r="AA1698" i="4" s="1"/>
  <c r="Z1683" i="4"/>
  <c r="AA1683" i="4" s="1"/>
  <c r="Z2156" i="4"/>
  <c r="AA2156" i="4" s="1"/>
  <c r="Z82" i="4"/>
  <c r="AA82" i="4" s="1"/>
  <c r="Z2552" i="4"/>
  <c r="AA2552" i="4" s="1"/>
  <c r="Z1316" i="4"/>
  <c r="AA1316" i="4" s="1"/>
  <c r="Z1347" i="4"/>
  <c r="AA1347" i="4" s="1"/>
  <c r="Z703" i="4"/>
  <c r="AA703" i="4" s="1"/>
  <c r="Z2088" i="4"/>
  <c r="AA2088" i="4" s="1"/>
  <c r="Z2189" i="4"/>
  <c r="AA2189" i="4" s="1"/>
  <c r="Z833" i="4"/>
  <c r="AA833" i="4" s="1"/>
  <c r="Z969" i="4"/>
  <c r="AA969" i="4" s="1"/>
  <c r="Z938" i="4"/>
  <c r="AA938" i="4" s="1"/>
  <c r="Z534" i="4"/>
  <c r="AA534" i="4" s="1"/>
  <c r="Z768" i="4"/>
  <c r="AA768" i="4" s="1"/>
  <c r="Z2419" i="4"/>
  <c r="AA2419" i="4" s="1"/>
  <c r="Z2191" i="4"/>
  <c r="AA2191" i="4" s="1"/>
  <c r="Z1319" i="4"/>
  <c r="AA1319" i="4" s="1"/>
  <c r="Z1202" i="4"/>
  <c r="AA1202" i="4" s="1"/>
  <c r="Z1179" i="4"/>
  <c r="AA1179" i="4" s="1"/>
  <c r="Z2402" i="4"/>
  <c r="AA2402" i="4" s="1"/>
  <c r="Z482" i="4"/>
  <c r="AA482" i="4" s="1"/>
  <c r="Z725" i="4"/>
  <c r="AA725" i="4" s="1"/>
  <c r="Z483" i="4"/>
  <c r="AA483" i="4" s="1"/>
  <c r="Z2379" i="4"/>
  <c r="AA2379" i="4" s="1"/>
  <c r="Z1470" i="4"/>
  <c r="AA1470" i="4" s="1"/>
  <c r="Z1466" i="4"/>
  <c r="AA1466" i="4" s="1"/>
  <c r="Z1670" i="4"/>
  <c r="AA1670" i="4" s="1"/>
  <c r="Z299" i="4"/>
  <c r="AA299" i="4" s="1"/>
  <c r="Z1154" i="4"/>
  <c r="AA1154" i="4" s="1"/>
  <c r="Z1958" i="4"/>
  <c r="AA1958" i="4" s="1"/>
  <c r="Z1771" i="4"/>
  <c r="AA1771" i="4" s="1"/>
  <c r="Z2090" i="4"/>
  <c r="AA2090" i="4" s="1"/>
  <c r="Z1355" i="4"/>
  <c r="AA1355" i="4" s="1"/>
  <c r="Z971" i="4"/>
  <c r="AA971" i="4" s="1"/>
  <c r="Z1640" i="4"/>
  <c r="AA1640" i="4" s="1"/>
  <c r="Z2117" i="4"/>
  <c r="AA2117" i="4" s="1"/>
  <c r="Z2384" i="4"/>
  <c r="AA2384" i="4" s="1"/>
  <c r="Z65" i="4"/>
  <c r="AA65" i="4" s="1"/>
  <c r="Z69" i="4"/>
  <c r="AA69" i="4" s="1"/>
  <c r="Z520" i="4"/>
  <c r="AA520" i="4" s="1"/>
  <c r="Z518" i="4"/>
  <c r="AA518" i="4" s="1"/>
  <c r="Z781" i="4"/>
  <c r="AA781" i="4" s="1"/>
  <c r="Z1001" i="4"/>
  <c r="AA1001" i="4" s="1"/>
  <c r="Z1004" i="4"/>
  <c r="AA1004" i="4" s="1"/>
  <c r="Z1471" i="4"/>
  <c r="AA1471" i="4" s="1"/>
  <c r="Z1914" i="4"/>
  <c r="AA1914" i="4" s="1"/>
  <c r="Z2157" i="4"/>
  <c r="AA2157" i="4" s="1"/>
  <c r="Z979" i="4"/>
  <c r="AA979" i="4" s="1"/>
  <c r="Z1136" i="4"/>
  <c r="AA1136" i="4" s="1"/>
  <c r="Z97" i="4"/>
  <c r="AA97" i="4" s="1"/>
  <c r="Z95" i="4"/>
  <c r="AA95" i="4" s="1"/>
  <c r="Z572" i="4"/>
  <c r="AA572" i="4" s="1"/>
  <c r="Z576" i="4"/>
  <c r="AA576" i="4" s="1"/>
  <c r="Z783" i="4"/>
  <c r="AA783" i="4" s="1"/>
  <c r="Z788" i="4"/>
  <c r="AA788" i="4" s="1"/>
  <c r="Z1513" i="4"/>
  <c r="AA1513" i="4" s="1"/>
  <c r="Z1504" i="4"/>
  <c r="AA1504" i="4" s="1"/>
  <c r="Z1745" i="4"/>
  <c r="AA1745" i="4" s="1"/>
  <c r="Z2456" i="4"/>
  <c r="AA2456" i="4" s="1"/>
  <c r="Z809" i="4"/>
  <c r="AA809" i="4" s="1"/>
  <c r="Z1052" i="4"/>
  <c r="AA1052" i="4" s="1"/>
  <c r="Z1960" i="4"/>
  <c r="AA1960" i="4" s="1"/>
  <c r="Z639" i="4"/>
  <c r="AA639" i="4" s="1"/>
  <c r="Z1115" i="4"/>
  <c r="AA1115" i="4" s="1"/>
  <c r="Z1124" i="4"/>
  <c r="AA1124" i="4" s="1"/>
  <c r="Z1375" i="4"/>
  <c r="AA1375" i="4" s="1"/>
  <c r="Z1728" i="4"/>
  <c r="AA1728" i="4" s="1"/>
  <c r="Z2198" i="4"/>
  <c r="AA2198" i="4" s="1"/>
  <c r="Z877" i="4"/>
  <c r="AA877" i="4" s="1"/>
  <c r="Z595" i="4"/>
  <c r="AA595" i="4" s="1"/>
  <c r="Z859" i="4"/>
  <c r="AA859" i="4" s="1"/>
  <c r="Z1775" i="4"/>
  <c r="AA1775" i="4" s="1"/>
  <c r="Z1757" i="4"/>
  <c r="AA1757" i="4" s="1"/>
  <c r="Z2011" i="4"/>
  <c r="AA2011" i="4" s="1"/>
  <c r="Z2250" i="4"/>
  <c r="AA2250" i="4" s="1"/>
  <c r="Z2260" i="4"/>
  <c r="AA2260" i="4" s="1"/>
  <c r="Z2471" i="4"/>
  <c r="AA2471" i="4" s="1"/>
  <c r="Z138" i="4"/>
  <c r="AA138" i="4" s="1"/>
  <c r="Z148" i="4"/>
  <c r="AA148" i="4" s="1"/>
  <c r="Z1080" i="4"/>
  <c r="AA1080" i="4" s="1"/>
  <c r="Z1303" i="4"/>
  <c r="AA1303" i="4" s="1"/>
  <c r="Z1792" i="4"/>
  <c r="AA1792" i="4" s="1"/>
  <c r="Z1758" i="4"/>
  <c r="AA1758" i="4" s="1"/>
  <c r="Z1763" i="4"/>
  <c r="AA1763" i="4" s="1"/>
  <c r="Z2002" i="4"/>
  <c r="AA2002" i="4" s="1"/>
  <c r="Z2478" i="4"/>
  <c r="AA2478" i="4" s="1"/>
  <c r="Z2476" i="4"/>
  <c r="AA2476" i="4" s="1"/>
  <c r="Z1821" i="4"/>
  <c r="AA1821" i="4" s="1"/>
  <c r="Z1831" i="4"/>
  <c r="AA1831" i="4" s="1"/>
  <c r="Z1817" i="4"/>
  <c r="AA1817" i="4" s="1"/>
  <c r="Z920" i="4"/>
  <c r="AA920" i="4" s="1"/>
  <c r="Z1633" i="4"/>
  <c r="AA1633" i="4" s="1"/>
  <c r="Z1853" i="4"/>
  <c r="AA1853" i="4" s="1"/>
  <c r="Z2072" i="4"/>
  <c r="AA2072" i="4" s="1"/>
  <c r="Z487" i="4"/>
  <c r="AA487" i="4" s="1"/>
  <c r="Z1906" i="4"/>
  <c r="AA1906" i="4" s="1"/>
  <c r="Z2111" i="4"/>
  <c r="AA2111" i="4" s="1"/>
  <c r="Z995" i="4"/>
  <c r="AA995" i="4" s="1"/>
  <c r="Z998" i="4"/>
  <c r="AA998" i="4" s="1"/>
  <c r="Z1680" i="4"/>
  <c r="AA1680" i="4" s="1"/>
  <c r="Z556" i="4"/>
  <c r="AA556" i="4" s="1"/>
  <c r="Z570" i="4"/>
  <c r="AA570" i="4" s="1"/>
  <c r="Z1284" i="4"/>
  <c r="AA1284" i="4" s="1"/>
  <c r="Z1734" i="4"/>
  <c r="AA1734" i="4" s="1"/>
  <c r="Z2214" i="4"/>
  <c r="AA2214" i="4" s="1"/>
  <c r="Z2218" i="4"/>
  <c r="AA2218" i="4" s="1"/>
  <c r="Z800" i="4"/>
  <c r="AA800" i="4" s="1"/>
  <c r="Z1596" i="4"/>
  <c r="AA1596" i="4" s="1"/>
  <c r="Z1564" i="4"/>
  <c r="AA1564" i="4" s="1"/>
  <c r="Z2054" i="4"/>
  <c r="AA2054" i="4" s="1"/>
  <c r="Z379" i="4"/>
  <c r="AA379" i="4" s="1"/>
  <c r="Z1525" i="4"/>
  <c r="AA1525" i="4" s="1"/>
  <c r="Z2487" i="4"/>
  <c r="AA2487" i="4" s="1"/>
  <c r="Z1910" i="4"/>
  <c r="AA1910" i="4" s="1"/>
  <c r="Z547" i="4"/>
  <c r="AA547" i="4" s="1"/>
  <c r="Z1701" i="4"/>
  <c r="AA1701" i="4" s="1"/>
  <c r="Z1941" i="4"/>
  <c r="AA1941" i="4" s="1"/>
  <c r="Z1945" i="4"/>
  <c r="AA1945" i="4" s="1"/>
  <c r="Z2411" i="4"/>
  <c r="AA2411" i="4" s="1"/>
  <c r="Z980" i="4"/>
  <c r="AA980" i="4" s="1"/>
  <c r="Z345" i="4"/>
  <c r="AA345" i="4" s="1"/>
  <c r="Z820" i="4"/>
  <c r="AA820" i="4" s="1"/>
  <c r="Z2208" i="4"/>
  <c r="AA2208" i="4" s="1"/>
  <c r="Z2212" i="4"/>
  <c r="AA2212" i="4" s="1"/>
  <c r="Z794" i="4"/>
  <c r="AA794" i="4" s="1"/>
  <c r="Z1024" i="4"/>
  <c r="AA1024" i="4" s="1"/>
  <c r="Z1495" i="4"/>
  <c r="AA1495" i="4" s="1"/>
  <c r="Z658" i="4"/>
  <c r="AA658" i="4" s="1"/>
  <c r="Z2536" i="4"/>
  <c r="AA2536" i="4" s="1"/>
  <c r="Z186" i="4"/>
  <c r="AA186" i="4" s="1"/>
  <c r="Z190" i="4"/>
  <c r="AA190" i="4" s="1"/>
  <c r="Z159" i="4"/>
  <c r="AA159" i="4" s="1"/>
  <c r="Z341" i="4"/>
  <c r="AA341" i="4" s="1"/>
  <c r="Z1264" i="4"/>
  <c r="AA1264" i="4" s="1"/>
  <c r="Z1753" i="4"/>
  <c r="AA1753" i="4" s="1"/>
  <c r="Z2186" i="4"/>
  <c r="AA2186" i="4" s="1"/>
  <c r="Z824" i="4"/>
  <c r="AA824" i="4" s="1"/>
  <c r="Z216" i="4"/>
  <c r="AA216" i="4" s="1"/>
  <c r="Z226" i="4"/>
  <c r="AA226" i="4" s="1"/>
  <c r="Z121" i="4"/>
  <c r="AA121" i="4" s="1"/>
  <c r="Z135" i="4"/>
  <c r="AA135" i="4" s="1"/>
  <c r="Z378" i="4"/>
  <c r="AA378" i="4" s="1"/>
  <c r="Z1306" i="4"/>
  <c r="AA1306" i="4" s="1"/>
  <c r="Z1537" i="4"/>
  <c r="AA1537" i="4" s="1"/>
  <c r="Z2240" i="4"/>
  <c r="AA2240" i="4" s="1"/>
  <c r="Z126" i="4"/>
  <c r="AA126" i="4" s="1"/>
  <c r="Z136" i="4"/>
  <c r="AA136" i="4" s="1"/>
  <c r="Z618" i="4"/>
  <c r="AA618" i="4" s="1"/>
  <c r="Z1068" i="4"/>
  <c r="AA1068" i="4" s="1"/>
  <c r="Z2473" i="4"/>
  <c r="AA2473" i="4" s="1"/>
  <c r="Z398" i="4"/>
  <c r="AA398" i="4" s="1"/>
  <c r="Z404" i="4"/>
  <c r="AA404" i="4" s="1"/>
  <c r="Z1568" i="4"/>
  <c r="AA1568" i="4" s="1"/>
  <c r="Z2269" i="4"/>
  <c r="AA2269" i="4" s="1"/>
  <c r="Z2267" i="4"/>
  <c r="AA2267" i="4" s="1"/>
  <c r="Z1625" i="4"/>
  <c r="AA1625" i="4" s="1"/>
  <c r="Z2301" i="4"/>
  <c r="AA2301" i="4" s="1"/>
  <c r="Z440" i="4"/>
  <c r="AA440" i="4" s="1"/>
  <c r="Z680" i="4"/>
  <c r="AA680" i="4" s="1"/>
  <c r="Z1403" i="4"/>
  <c r="AA1403" i="4" s="1"/>
  <c r="Z1372" i="4"/>
  <c r="AA1372" i="4" s="1"/>
  <c r="Z1370" i="4"/>
  <c r="AA1370" i="4" s="1"/>
  <c r="Z1623" i="4"/>
  <c r="AA1623" i="4" s="1"/>
  <c r="Z2098" i="4"/>
  <c r="AA2098" i="4" s="1"/>
  <c r="Z678" i="4"/>
  <c r="AA678" i="4" s="1"/>
  <c r="Z682" i="4"/>
  <c r="AA682" i="4" s="1"/>
  <c r="Z2331" i="4"/>
  <c r="AA2331" i="4" s="1"/>
  <c r="Z2087" i="4"/>
  <c r="AA2087" i="4" s="1"/>
  <c r="Z2083" i="4"/>
  <c r="AA2083" i="4" s="1"/>
  <c r="Z2785" i="4"/>
  <c r="AA2785" i="4" s="1"/>
  <c r="Z2793" i="4"/>
  <c r="AA2793" i="4" s="1"/>
  <c r="Z2690" i="4"/>
  <c r="AA2690" i="4" s="1"/>
  <c r="Z2714" i="4"/>
  <c r="AA2714" i="4" s="1"/>
  <c r="Z2724" i="4"/>
  <c r="AA2724" i="4" s="1"/>
  <c r="Z2697" i="4"/>
  <c r="AA2697" i="4" s="1"/>
  <c r="Z2731" i="4"/>
  <c r="AA2731" i="4" s="1"/>
  <c r="Z2700" i="4"/>
  <c r="AA2700" i="4" s="1"/>
  <c r="Z2710" i="4"/>
  <c r="AA2710" i="4" s="1"/>
  <c r="Z2732" i="4"/>
  <c r="AA2732" i="4" s="1"/>
  <c r="Z2174" i="4"/>
  <c r="AA2174" i="4" s="1"/>
  <c r="Z273" i="4"/>
  <c r="AA273" i="4" s="1"/>
  <c r="Z47" i="4"/>
  <c r="AA47" i="4" s="1"/>
  <c r="Z51" i="4"/>
  <c r="AA51" i="4" s="1"/>
  <c r="Z1474" i="4"/>
  <c r="AA1474" i="4" s="1"/>
  <c r="Z1691" i="4"/>
  <c r="AA1691" i="4" s="1"/>
  <c r="Z2184" i="4"/>
  <c r="AA2184" i="4" s="1"/>
  <c r="Z2153" i="4"/>
  <c r="AA2153" i="4" s="1"/>
  <c r="Z2123" i="4"/>
  <c r="AA2123" i="4" s="1"/>
  <c r="Z585" i="4"/>
  <c r="AA585" i="4" s="1"/>
  <c r="Z814" i="4"/>
  <c r="AA814" i="4" s="1"/>
  <c r="Z811" i="4"/>
  <c r="AA811" i="4" s="1"/>
  <c r="Z1027" i="4"/>
  <c r="AA1027" i="4" s="1"/>
  <c r="Z1519" i="4"/>
  <c r="AA1519" i="4" s="1"/>
  <c r="Z1968" i="4"/>
  <c r="AA1968" i="4" s="1"/>
  <c r="Z2210" i="4"/>
  <c r="AA2210" i="4" s="1"/>
  <c r="Z2448" i="4"/>
  <c r="AA2448" i="4" s="1"/>
  <c r="Z365" i="4"/>
  <c r="AA365" i="4" s="1"/>
  <c r="Z2052" i="4"/>
  <c r="AA2052" i="4" s="1"/>
  <c r="Z2490" i="4"/>
  <c r="AA2490" i="4" s="1"/>
  <c r="Z1615" i="4"/>
  <c r="AA1615" i="4" s="1"/>
  <c r="Z1235" i="4"/>
  <c r="AA1235" i="4" s="1"/>
  <c r="Z2126" i="4"/>
  <c r="AA2126" i="4" s="1"/>
  <c r="Z1923" i="4"/>
  <c r="AA1923" i="4" s="1"/>
  <c r="Z2393" i="4"/>
  <c r="AA2393" i="4" s="1"/>
  <c r="Z331" i="4"/>
  <c r="AA331" i="4" s="1"/>
  <c r="Z2204" i="4"/>
  <c r="AA2204" i="4" s="1"/>
  <c r="Z2529" i="4"/>
  <c r="AA2529" i="4" s="1"/>
  <c r="Z229" i="4"/>
  <c r="AA229" i="4" s="1"/>
  <c r="Z1557" i="4"/>
  <c r="AA1557" i="4" s="1"/>
  <c r="Z1209" i="4"/>
  <c r="AA1209" i="4" s="1"/>
  <c r="Z1178" i="4"/>
  <c r="AA1178" i="4" s="1"/>
  <c r="Z247" i="4"/>
  <c r="AA247" i="4" s="1"/>
  <c r="Z245" i="4"/>
  <c r="AA245" i="4" s="1"/>
  <c r="Z736" i="4"/>
  <c r="AA736" i="4" s="1"/>
  <c r="Z1409" i="4"/>
  <c r="AA1409" i="4" s="1"/>
  <c r="Z1419" i="4"/>
  <c r="AA1419" i="4" s="1"/>
  <c r="Z276" i="4"/>
  <c r="AA276" i="4" s="1"/>
  <c r="Z285" i="4"/>
  <c r="AA285" i="4" s="1"/>
  <c r="Z1456" i="4"/>
  <c r="AA1456" i="4" s="1"/>
  <c r="Z2176" i="4"/>
  <c r="AA2176" i="4" s="1"/>
  <c r="Z1045" i="4"/>
  <c r="AA1045" i="4" s="1"/>
  <c r="Z722" i="4"/>
  <c r="AA722" i="4" s="1"/>
  <c r="Z997" i="4"/>
  <c r="AA997" i="4" s="1"/>
  <c r="Z1448" i="4"/>
  <c r="AA1448" i="4" s="1"/>
  <c r="Z343" i="4"/>
  <c r="AA343" i="4" s="1"/>
  <c r="Z1038" i="4"/>
  <c r="AA1038" i="4" s="1"/>
  <c r="Z1044" i="4"/>
  <c r="AA1044" i="4" s="1"/>
  <c r="Z1282" i="4"/>
  <c r="AA1282" i="4" s="1"/>
  <c r="Z88" i="4"/>
  <c r="AA88" i="4" s="1"/>
  <c r="Z797" i="4"/>
  <c r="AA797" i="4" s="1"/>
  <c r="Z1497" i="4"/>
  <c r="AA1497" i="4" s="1"/>
  <c r="Z382" i="4"/>
  <c r="AA382" i="4" s="1"/>
  <c r="Z2066" i="4"/>
  <c r="AA2066" i="4" s="1"/>
  <c r="Z1380" i="4"/>
  <c r="AA1380" i="4" s="1"/>
  <c r="Z1390" i="4"/>
  <c r="AA1390" i="4" s="1"/>
  <c r="Z1388" i="4"/>
  <c r="AA1388" i="4" s="1"/>
  <c r="Z352" i="4"/>
  <c r="AA352" i="4" s="1"/>
  <c r="Z1750" i="4"/>
  <c r="AA1750" i="4" s="1"/>
  <c r="Z2197" i="4"/>
  <c r="AA2197" i="4" s="1"/>
  <c r="Z358" i="4"/>
  <c r="AA358" i="4" s="1"/>
  <c r="Z380" i="4"/>
  <c r="AA380" i="4" s="1"/>
  <c r="Z605" i="4"/>
  <c r="AA605" i="4" s="1"/>
  <c r="Z1783" i="4"/>
  <c r="AA1783" i="4" s="1"/>
  <c r="Z1994" i="4"/>
  <c r="AA1994" i="4" s="1"/>
  <c r="Z2256" i="4"/>
  <c r="AA2256" i="4" s="1"/>
  <c r="Z2225" i="4"/>
  <c r="AA2225" i="4" s="1"/>
  <c r="Z2477" i="4"/>
  <c r="AA2477" i="4" s="1"/>
  <c r="Z183" i="4"/>
  <c r="AA183" i="4" s="1"/>
  <c r="Z2291" i="4"/>
  <c r="AA2291" i="4" s="1"/>
  <c r="Z1597" i="4"/>
  <c r="AA1597" i="4" s="1"/>
  <c r="Z2510" i="4"/>
  <c r="AA2510" i="4" s="1"/>
  <c r="Z422" i="4"/>
  <c r="AA422" i="4" s="1"/>
  <c r="Z647" i="4"/>
  <c r="AA647" i="4" s="1"/>
  <c r="Z435" i="4"/>
  <c r="AA435" i="4" s="1"/>
  <c r="Z883" i="4"/>
  <c r="AA883" i="4" s="1"/>
  <c r="Z1638" i="4"/>
  <c r="AA1638" i="4" s="1"/>
  <c r="Z1606" i="4"/>
  <c r="AA1606" i="4" s="1"/>
  <c r="Z1773" i="4"/>
  <c r="AA1773" i="4" s="1"/>
  <c r="Z1485" i="4"/>
  <c r="AA1485" i="4" s="1"/>
  <c r="Z2023" i="4"/>
  <c r="AA2023" i="4" s="1"/>
  <c r="Z2084" i="4"/>
  <c r="AA2084" i="4" s="1"/>
  <c r="Z1247" i="4"/>
  <c r="AA1247" i="4" s="1"/>
  <c r="Z89" i="4"/>
  <c r="AA89" i="4" s="1"/>
  <c r="Z99" i="4"/>
  <c r="AA99" i="4" s="1"/>
  <c r="Z1499" i="4"/>
  <c r="AA1499" i="4" s="1"/>
  <c r="Z1498" i="4"/>
  <c r="AA1498" i="4" s="1"/>
  <c r="Z2515" i="4"/>
  <c r="AA2515" i="4" s="1"/>
  <c r="Z2068" i="4"/>
  <c r="AA2068" i="4" s="1"/>
  <c r="Z2202" i="4"/>
  <c r="AA2202" i="4" s="1"/>
  <c r="Z2206" i="4"/>
  <c r="AA2206" i="4" s="1"/>
  <c r="Z1322" i="4"/>
  <c r="AA1322" i="4" s="1"/>
  <c r="Z1784" i="4"/>
  <c r="AA1784" i="4" s="1"/>
  <c r="Z1996" i="4"/>
  <c r="AA1996" i="4" s="1"/>
  <c r="Z2246" i="4"/>
  <c r="AA2246" i="4" s="1"/>
  <c r="Z2467" i="4"/>
  <c r="AA2467" i="4" s="1"/>
  <c r="Z620" i="4"/>
  <c r="AA620" i="4" s="1"/>
  <c r="Z593" i="4"/>
  <c r="AA593" i="4" s="1"/>
  <c r="Z1087" i="4"/>
  <c r="AA1087" i="4" s="1"/>
  <c r="Z1295" i="4"/>
  <c r="AA1295" i="4" s="1"/>
  <c r="Z1542" i="4"/>
  <c r="AA1542" i="4" s="1"/>
  <c r="Z2015" i="4"/>
  <c r="AA2015" i="4" s="1"/>
  <c r="Z2281" i="4"/>
  <c r="AA2281" i="4" s="1"/>
  <c r="Z2279" i="4"/>
  <c r="AA2279" i="4" s="1"/>
  <c r="Z1632" i="4"/>
  <c r="AA1632" i="4" s="1"/>
  <c r="Z1635" i="4"/>
  <c r="AA1635" i="4" s="1"/>
  <c r="Z1603" i="4"/>
  <c r="AA1603" i="4" s="1"/>
  <c r="Z2329" i="4"/>
  <c r="AA2329" i="4" s="1"/>
  <c r="Z2794" i="4"/>
  <c r="AA2794" i="4" s="1"/>
  <c r="Z2800" i="4"/>
  <c r="AA2800" i="4" s="1"/>
  <c r="Z2806" i="4"/>
  <c r="AA2806" i="4" s="1"/>
  <c r="Z2671" i="4"/>
  <c r="AA2671" i="4" s="1"/>
  <c r="Z2669" i="4"/>
  <c r="AA2669" i="4" s="1"/>
  <c r="Z2679" i="4"/>
  <c r="AA2679" i="4" s="1"/>
  <c r="Z2653" i="4"/>
  <c r="AA2653" i="4" s="1"/>
  <c r="Z2622" i="4"/>
  <c r="AA2622" i="4" s="1"/>
  <c r="Z2632" i="4"/>
  <c r="AA2632" i="4" s="1"/>
  <c r="Z2695" i="4"/>
  <c r="AA2695" i="4" s="1"/>
  <c r="Z2705" i="4"/>
  <c r="AA2705" i="4" s="1"/>
  <c r="Z2709" i="4"/>
  <c r="AA2709" i="4" s="1"/>
  <c r="Z2688" i="4"/>
  <c r="AA2688" i="4" s="1"/>
  <c r="Z2748" i="4"/>
  <c r="AA2748" i="4" s="1"/>
  <c r="Z2760" i="4"/>
  <c r="AA2760" i="4" s="1"/>
  <c r="Z2703" i="4"/>
  <c r="AA2703" i="4" s="1"/>
  <c r="Z1231" i="4"/>
  <c r="AA1231" i="4" s="1"/>
  <c r="Z349" i="4"/>
  <c r="AA349" i="4" s="1"/>
  <c r="Z795" i="4"/>
  <c r="AA795" i="4" s="1"/>
  <c r="Z2454" i="4"/>
  <c r="AA2454" i="4" s="1"/>
  <c r="Z2458" i="4"/>
  <c r="AA2458" i="4" s="1"/>
  <c r="Z785" i="4"/>
  <c r="AA785" i="4" s="1"/>
  <c r="Z1078" i="4"/>
  <c r="AA1078" i="4" s="1"/>
  <c r="Z1540" i="4"/>
  <c r="AA1540" i="4" s="1"/>
  <c r="Z1999" i="4"/>
  <c r="AA1999" i="4" s="1"/>
  <c r="Z2469" i="4"/>
  <c r="AA2469" i="4" s="1"/>
  <c r="Z1788" i="4"/>
  <c r="AA1788" i="4" s="1"/>
  <c r="Z2259" i="4"/>
  <c r="AA2259" i="4" s="1"/>
  <c r="Z2466" i="4"/>
  <c r="AA2466" i="4" s="1"/>
  <c r="Z2464" i="4"/>
  <c r="AA2464" i="4" s="1"/>
  <c r="Z1351" i="4"/>
  <c r="AA1351" i="4" s="1"/>
  <c r="Z1805" i="4"/>
  <c r="AA1805" i="4" s="1"/>
  <c r="Z2516" i="4"/>
  <c r="AA2516" i="4" s="1"/>
  <c r="Z423" i="4"/>
  <c r="AA423" i="4" s="1"/>
  <c r="Z664" i="4"/>
  <c r="AA664" i="4" s="1"/>
  <c r="Z868" i="4"/>
  <c r="AA868" i="4" s="1"/>
  <c r="Z886" i="4"/>
  <c r="AA886" i="4" s="1"/>
  <c r="Z2303" i="4"/>
  <c r="AA2303" i="4" s="1"/>
  <c r="Z1861" i="4"/>
  <c r="AA1861" i="4" s="1"/>
  <c r="Z2598" i="4"/>
  <c r="AA2598" i="4" s="1"/>
  <c r="Z2602" i="4"/>
  <c r="AA2602" i="4" s="1"/>
  <c r="Z2599" i="4"/>
  <c r="AA2599" i="4" s="1"/>
  <c r="Z2597" i="4"/>
  <c r="AA2597" i="4" s="1"/>
  <c r="Z2607" i="4"/>
  <c r="AA2607" i="4" s="1"/>
  <c r="Z339" i="4"/>
  <c r="AA339" i="4" s="1"/>
  <c r="Z1129" i="4"/>
  <c r="AA1129" i="4" s="1"/>
  <c r="Z1106" i="4"/>
  <c r="AA1106" i="4" s="1"/>
  <c r="Z855" i="4"/>
  <c r="AA855" i="4" s="1"/>
  <c r="Z125" i="4"/>
  <c r="AA125" i="4" s="1"/>
  <c r="Z1992" i="4"/>
  <c r="AA1992" i="4" s="1"/>
  <c r="Z459" i="4"/>
  <c r="AA459" i="4" s="1"/>
  <c r="Z2767" i="4"/>
  <c r="AA2767" i="4" s="1"/>
  <c r="Z1190" i="4"/>
  <c r="AA1190" i="4" s="1"/>
  <c r="Z330" i="4"/>
  <c r="AA330" i="4" s="1"/>
  <c r="Z808" i="4"/>
  <c r="AA808" i="4" s="1"/>
  <c r="Z1026" i="4"/>
  <c r="AA1026" i="4" s="1"/>
  <c r="Z1047" i="4"/>
  <c r="AA1047" i="4" s="1"/>
  <c r="Z1016" i="4"/>
  <c r="AA1016" i="4" s="1"/>
  <c r="Z1252" i="4"/>
  <c r="AA1252" i="4" s="1"/>
  <c r="Z1505" i="4"/>
  <c r="AA1505" i="4" s="1"/>
  <c r="Z1729" i="4"/>
  <c r="AA1729" i="4" s="1"/>
  <c r="Z1723" i="4"/>
  <c r="AA1723" i="4" s="1"/>
  <c r="Z1966" i="4"/>
  <c r="AA1966" i="4" s="1"/>
  <c r="Z1954" i="4"/>
  <c r="AA1954" i="4" s="1"/>
  <c r="Z1957" i="4"/>
  <c r="AA1957" i="4" s="1"/>
  <c r="Z2196" i="4"/>
  <c r="AA2196" i="4" s="1"/>
  <c r="Z2200" i="4"/>
  <c r="AA2200" i="4" s="1"/>
  <c r="Z2450" i="4"/>
  <c r="AA2450" i="4" s="1"/>
  <c r="Z2442" i="4"/>
  <c r="AA2442" i="4" s="1"/>
  <c r="Z2446" i="4"/>
  <c r="AA2446" i="4" s="1"/>
  <c r="Z646" i="4"/>
  <c r="AA646" i="4" s="1"/>
  <c r="Z2034" i="4"/>
  <c r="AA2034" i="4" s="1"/>
  <c r="Z2067" i="4"/>
  <c r="AA2067" i="4" s="1"/>
  <c r="Z170" i="4"/>
  <c r="AA170" i="4" s="1"/>
  <c r="Z174" i="4"/>
  <c r="AA174" i="4" s="1"/>
  <c r="Z1345" i="4"/>
  <c r="AA1345" i="4" s="1"/>
  <c r="Z1398" i="4"/>
  <c r="AA1398" i="4" s="1"/>
  <c r="Z1367" i="4"/>
  <c r="AA1367" i="4" s="1"/>
  <c r="Z1371" i="4"/>
  <c r="AA1371" i="4" s="1"/>
  <c r="Z845" i="4"/>
  <c r="AA845" i="4" s="1"/>
  <c r="Z864" i="4"/>
  <c r="AA864" i="4" s="1"/>
  <c r="Z875" i="4"/>
  <c r="AA875" i="4" s="1"/>
  <c r="Z1055" i="4"/>
  <c r="AA1055" i="4" s="1"/>
  <c r="Z1058" i="4"/>
  <c r="AA1058" i="4" s="1"/>
  <c r="Z1315" i="4"/>
  <c r="AA1315" i="4" s="1"/>
  <c r="Z1560" i="4"/>
  <c r="AA1560" i="4" s="1"/>
  <c r="Z1528" i="4"/>
  <c r="AA1528" i="4" s="1"/>
  <c r="Z2234" i="4"/>
  <c r="AA2234" i="4" s="1"/>
  <c r="Z683" i="4"/>
  <c r="AA683" i="4" s="1"/>
  <c r="Z1850" i="4"/>
  <c r="AA1850" i="4" s="1"/>
  <c r="Z2181" i="4"/>
  <c r="AA2181" i="4" s="1"/>
  <c r="Z2318" i="4"/>
  <c r="AA2318" i="4" s="1"/>
  <c r="Z1755" i="4"/>
  <c r="AA1755" i="4" s="1"/>
  <c r="Z211" i="4"/>
  <c r="AA211" i="4" s="1"/>
  <c r="Z225" i="4"/>
  <c r="AA225" i="4" s="1"/>
  <c r="Z1155" i="4"/>
  <c r="AA1155" i="4" s="1"/>
  <c r="Z1158" i="4"/>
  <c r="AA1158" i="4" s="1"/>
  <c r="Z743" i="4"/>
  <c r="AA743" i="4" s="1"/>
  <c r="Z763" i="4"/>
  <c r="AA763" i="4" s="1"/>
  <c r="Z1452" i="4"/>
  <c r="AA1452" i="4" s="1"/>
  <c r="Z2179" i="4"/>
  <c r="AA2179" i="4" s="1"/>
  <c r="Z2148" i="4"/>
  <c r="AA2148" i="4" s="1"/>
  <c r="Z2158" i="4"/>
  <c r="AA2158" i="4" s="1"/>
  <c r="Z255" i="4"/>
  <c r="AA255" i="4" s="1"/>
  <c r="Z720" i="4"/>
  <c r="AA720" i="4" s="1"/>
  <c r="Z727" i="4"/>
  <c r="AA727" i="4" s="1"/>
  <c r="Z1651" i="4"/>
  <c r="AA1651" i="4" s="1"/>
  <c r="Z1668" i="4"/>
  <c r="AA1668" i="4" s="1"/>
  <c r="Z2146" i="4"/>
  <c r="AA2146" i="4" s="1"/>
  <c r="Z519" i="4"/>
  <c r="AA519" i="4" s="1"/>
  <c r="Z529" i="4"/>
  <c r="AA529" i="4" s="1"/>
  <c r="Z533" i="4"/>
  <c r="AA533" i="4" s="1"/>
  <c r="Z50" i="4"/>
  <c r="AA50" i="4" s="1"/>
  <c r="Z70" i="4"/>
  <c r="AA70" i="4" s="1"/>
  <c r="Z301" i="4"/>
  <c r="AA301" i="4" s="1"/>
  <c r="Z2091" i="4"/>
  <c r="AA2091" i="4" s="1"/>
  <c r="Z1856" i="4"/>
  <c r="AA1856" i="4" s="1"/>
  <c r="Z2587" i="4"/>
  <c r="AA2587" i="4" s="1"/>
  <c r="Z2585" i="4"/>
  <c r="AA2585" i="4" s="1"/>
  <c r="Z2595" i="4"/>
  <c r="AA2595" i="4" s="1"/>
  <c r="Z802" i="4"/>
  <c r="AA802" i="4" s="1"/>
  <c r="Z1246" i="4"/>
  <c r="AA1246" i="4" s="1"/>
  <c r="Z2441" i="4"/>
  <c r="AA2441" i="4" s="1"/>
  <c r="Z2057" i="4"/>
  <c r="AA2057" i="4" s="1"/>
  <c r="Z586" i="4"/>
  <c r="AA586" i="4" s="1"/>
  <c r="Z555" i="4"/>
  <c r="AA555" i="4" s="1"/>
  <c r="Z563" i="4"/>
  <c r="AA563" i="4" s="1"/>
  <c r="Z806" i="4"/>
  <c r="AA806" i="4" s="1"/>
  <c r="Z1989" i="4"/>
  <c r="AA1989" i="4" s="1"/>
  <c r="Z1624" i="4"/>
  <c r="AA1624" i="4" s="1"/>
  <c r="Z1974" i="4"/>
  <c r="AA1974" i="4" s="1"/>
  <c r="Z2436" i="4"/>
  <c r="AA2436" i="4" s="1"/>
  <c r="Z2440" i="4"/>
  <c r="AA2440" i="4" s="1"/>
  <c r="Z1591" i="4"/>
  <c r="AA1591" i="4" s="1"/>
  <c r="Z1801" i="4"/>
  <c r="AA1801" i="4" s="1"/>
  <c r="Z433" i="4"/>
  <c r="AA433" i="4" s="1"/>
  <c r="Z1099" i="4"/>
  <c r="AA1099" i="4" s="1"/>
  <c r="Z1517" i="4"/>
  <c r="AA1517" i="4" s="1"/>
  <c r="Z1756" i="4"/>
  <c r="AA1756" i="4" s="1"/>
  <c r="Z1984" i="4"/>
  <c r="AA1984" i="4" s="1"/>
  <c r="Z1779" i="4"/>
  <c r="AA1779" i="4" s="1"/>
  <c r="Z2026" i="4"/>
  <c r="AA2026" i="4" s="1"/>
  <c r="Z2677" i="4"/>
  <c r="AA2677" i="4" s="1"/>
  <c r="Z2685" i="4"/>
  <c r="AA2685" i="4" s="1"/>
  <c r="Z2346" i="4"/>
  <c r="AA2346" i="4" s="1"/>
  <c r="Z1864" i="4"/>
  <c r="AA1864" i="4" s="1"/>
  <c r="Z989" i="4"/>
  <c r="AA989" i="4" s="1"/>
  <c r="Z992" i="4"/>
  <c r="AA992" i="4" s="1"/>
  <c r="Z1031" i="4"/>
  <c r="AA1031" i="4" s="1"/>
  <c r="Z1040" i="4"/>
  <c r="AA1040" i="4" s="1"/>
  <c r="Z1979" i="4"/>
  <c r="AA1979" i="4" s="1"/>
  <c r="Z1971" i="4"/>
  <c r="AA1971" i="4" s="1"/>
  <c r="Z2063" i="4"/>
  <c r="AA2063" i="4" s="1"/>
  <c r="Z2528" i="4"/>
  <c r="AA2528" i="4" s="1"/>
  <c r="Z1340" i="4"/>
  <c r="AA1340" i="4" s="1"/>
  <c r="Z322" i="4"/>
  <c r="AA322" i="4" s="1"/>
  <c r="Z1267" i="4"/>
  <c r="AA1267" i="4" s="1"/>
  <c r="Z1278" i="4"/>
  <c r="AA1278" i="4" s="1"/>
  <c r="Z1103" i="4"/>
  <c r="AA1103" i="4" s="1"/>
  <c r="Z1112" i="4"/>
  <c r="AA1112" i="4" s="1"/>
  <c r="Z589" i="4"/>
  <c r="AA589" i="4" s="1"/>
  <c r="Z2005" i="4"/>
  <c r="AA2005" i="4" s="1"/>
  <c r="Z176" i="4"/>
  <c r="AA176" i="4" s="1"/>
  <c r="Z184" i="4"/>
  <c r="AA184" i="4" s="1"/>
  <c r="Z1363" i="4"/>
  <c r="AA1363" i="4" s="1"/>
  <c r="Z1349" i="4"/>
  <c r="AA1349" i="4" s="1"/>
  <c r="Z1353" i="4"/>
  <c r="AA1353" i="4" s="1"/>
  <c r="Z420" i="4"/>
  <c r="AA420" i="4" s="1"/>
  <c r="Z1580" i="4"/>
  <c r="AA1580" i="4" s="1"/>
  <c r="Z1599" i="4"/>
  <c r="AA1599" i="4" s="1"/>
  <c r="Z1567" i="4"/>
  <c r="AA1567" i="4" s="1"/>
  <c r="Z1809" i="4"/>
  <c r="AA1809" i="4" s="1"/>
  <c r="Z1819" i="4"/>
  <c r="AA1819" i="4" s="1"/>
  <c r="Z2532" i="4"/>
  <c r="AA2532" i="4" s="1"/>
  <c r="Z392" i="4"/>
  <c r="AA392" i="4" s="1"/>
  <c r="Z395" i="4"/>
  <c r="AA395" i="4" s="1"/>
  <c r="Z644" i="4"/>
  <c r="AA644" i="4" s="1"/>
  <c r="Z636" i="4"/>
  <c r="AA636" i="4" s="1"/>
  <c r="Z437" i="4"/>
  <c r="AA437" i="4" s="1"/>
  <c r="Z861" i="4"/>
  <c r="AA861" i="4" s="1"/>
  <c r="Z874" i="4"/>
  <c r="AA874" i="4" s="1"/>
  <c r="Z223" i="4"/>
  <c r="AA223" i="4" s="1"/>
  <c r="Z233" i="4"/>
  <c r="AA233" i="4" s="1"/>
  <c r="Z202" i="4"/>
  <c r="AA202" i="4" s="1"/>
  <c r="Z456" i="4"/>
  <c r="AA456" i="4" s="1"/>
  <c r="Z462" i="4"/>
  <c r="AA462" i="4" s="1"/>
  <c r="Z910" i="4"/>
  <c r="AA910" i="4" s="1"/>
  <c r="Z908" i="4"/>
  <c r="AA908" i="4" s="1"/>
  <c r="Z918" i="4"/>
  <c r="AA918" i="4" s="1"/>
  <c r="Z1167" i="4"/>
  <c r="AA1167" i="4" s="1"/>
  <c r="Z1170" i="4"/>
  <c r="AA1170" i="4" s="1"/>
  <c r="Z1384" i="4"/>
  <c r="AA1384" i="4" s="1"/>
  <c r="Z2105" i="4"/>
  <c r="AA2105" i="4" s="1"/>
  <c r="Z775" i="4"/>
  <c r="AA775" i="4" s="1"/>
  <c r="Z744" i="4"/>
  <c r="AA744" i="4" s="1"/>
  <c r="Z1450" i="4"/>
  <c r="AA1450" i="4" s="1"/>
  <c r="Z1714" i="4"/>
  <c r="AA1714" i="4" s="1"/>
  <c r="Z2150" i="4"/>
  <c r="AA2150" i="4" s="1"/>
  <c r="Z2160" i="4"/>
  <c r="AA2160" i="4" s="1"/>
  <c r="Z2170" i="4"/>
  <c r="AA2170" i="4" s="1"/>
  <c r="Z694" i="4"/>
  <c r="AA694" i="4" s="1"/>
  <c r="Z665" i="4"/>
  <c r="AA665" i="4" s="1"/>
  <c r="Z258" i="4"/>
  <c r="AA258" i="4" s="1"/>
  <c r="Z708" i="4"/>
  <c r="AA708" i="4" s="1"/>
  <c r="Z730" i="4"/>
  <c r="AA730" i="4" s="1"/>
  <c r="Z948" i="4"/>
  <c r="AA948" i="4" s="1"/>
  <c r="Z965" i="4"/>
  <c r="AA965" i="4" s="1"/>
  <c r="Z955" i="4"/>
  <c r="AA955" i="4" s="1"/>
  <c r="Z1436" i="4"/>
  <c r="AA1436" i="4" s="1"/>
  <c r="Z1667" i="4"/>
  <c r="AA1667" i="4" s="1"/>
  <c r="Z1643" i="4"/>
  <c r="AA1643" i="4" s="1"/>
  <c r="Z1648" i="4"/>
  <c r="AA1648" i="4" s="1"/>
  <c r="Z1901" i="4"/>
  <c r="AA1901" i="4" s="1"/>
  <c r="Z541" i="4"/>
  <c r="AA541" i="4" s="1"/>
  <c r="Z545" i="4"/>
  <c r="AA545" i="4" s="1"/>
  <c r="Z2305" i="4"/>
  <c r="AA2305" i="4" s="1"/>
  <c r="Z2315" i="4"/>
  <c r="AA2315" i="4" s="1"/>
  <c r="Z1869" i="4"/>
  <c r="AA1869" i="4" s="1"/>
  <c r="Z1873" i="4"/>
  <c r="AA1873" i="4" s="1"/>
  <c r="Z284" i="4"/>
  <c r="AA284" i="4" s="1"/>
  <c r="Z313" i="4"/>
  <c r="AA313" i="4" s="1"/>
  <c r="Z293" i="4"/>
  <c r="AA293" i="4" s="1"/>
  <c r="Z2387" i="4"/>
  <c r="AA2387" i="4" s="1"/>
  <c r="Z2391" i="4"/>
  <c r="AA2391" i="4" s="1"/>
  <c r="Z2103" i="4"/>
  <c r="AA2103" i="4" s="1"/>
  <c r="Z2575" i="4"/>
  <c r="AA2575" i="4" s="1"/>
  <c r="Z2661" i="4"/>
  <c r="AA2661" i="4" s="1"/>
  <c r="Z2666" i="4"/>
  <c r="AA2666" i="4" s="1"/>
  <c r="Z2659" i="4"/>
  <c r="AA2659" i="4" s="1"/>
  <c r="Z2657" i="4"/>
  <c r="AA2657" i="4" s="1"/>
  <c r="Z2667" i="4"/>
  <c r="AA2667" i="4" s="1"/>
  <c r="Z2567" i="4"/>
  <c r="AA2567" i="4" s="1"/>
  <c r="Z2641" i="4"/>
  <c r="AA2641" i="4" s="1"/>
  <c r="Z2651" i="4"/>
  <c r="AA2651" i="4" s="1"/>
  <c r="Z2620" i="4"/>
  <c r="AA2620" i="4" s="1"/>
  <c r="Z2676" i="4"/>
  <c r="AA2676" i="4" s="1"/>
  <c r="Z2680" i="4"/>
  <c r="AA2680" i="4" s="1"/>
  <c r="Z2786" i="4"/>
  <c r="AA2786" i="4" s="1"/>
  <c r="Z2582" i="4"/>
  <c r="AA2582" i="4" s="1"/>
  <c r="Z2600" i="4"/>
  <c r="AA2600" i="4" s="1"/>
  <c r="Z1003" i="4"/>
  <c r="AA1003" i="4" s="1"/>
  <c r="Z1147" i="4"/>
  <c r="AA1147" i="4" s="1"/>
  <c r="Z1266" i="4"/>
  <c r="AA1266" i="4" s="1"/>
  <c r="Z569" i="4"/>
  <c r="AA569" i="4" s="1"/>
  <c r="Z818" i="4"/>
  <c r="AA818" i="4" s="1"/>
  <c r="Z787" i="4"/>
  <c r="AA787" i="4" s="1"/>
  <c r="Z1051" i="4"/>
  <c r="AA1051" i="4" s="1"/>
  <c r="Z1025" i="4"/>
  <c r="AA1025" i="4" s="1"/>
  <c r="Z1489" i="4"/>
  <c r="AA1489" i="4" s="1"/>
  <c r="Z1965" i="4"/>
  <c r="AA1965" i="4" s="1"/>
  <c r="Z2438" i="4"/>
  <c r="AA2438" i="4" s="1"/>
  <c r="Z661" i="4"/>
  <c r="AA661" i="4" s="1"/>
  <c r="Z2221" i="4"/>
  <c r="AA2221" i="4" s="1"/>
  <c r="Z821" i="4"/>
  <c r="AA821" i="4" s="1"/>
  <c r="Z381" i="4"/>
  <c r="AA381" i="4" s="1"/>
  <c r="Z616" i="4"/>
  <c r="AA616" i="4" s="1"/>
  <c r="Z608" i="4"/>
  <c r="AA608" i="4" s="1"/>
  <c r="Z825" i="4"/>
  <c r="AA825" i="4" s="1"/>
  <c r="Z841" i="4"/>
  <c r="AA841" i="4" s="1"/>
  <c r="Z1301" i="4"/>
  <c r="AA1301" i="4" s="1"/>
  <c r="Z1793" i="4"/>
  <c r="AA1793" i="4" s="1"/>
  <c r="Z2242" i="4"/>
  <c r="AA2242" i="4" s="1"/>
  <c r="Z130" i="4"/>
  <c r="AA130" i="4" s="1"/>
  <c r="Z1069" i="4"/>
  <c r="AA1069" i="4" s="1"/>
  <c r="Z1091" i="4"/>
  <c r="AA1091" i="4" s="1"/>
  <c r="Z1314" i="4"/>
  <c r="AA1314" i="4" s="1"/>
  <c r="Z1524" i="4"/>
  <c r="AA1524" i="4" s="1"/>
  <c r="Z1527" i="4"/>
  <c r="AA1527" i="4" s="1"/>
  <c r="Z1774" i="4"/>
  <c r="AA1774" i="4" s="1"/>
  <c r="Z1782" i="4"/>
  <c r="AA1782" i="4" s="1"/>
  <c r="Z2249" i="4"/>
  <c r="AA2249" i="4" s="1"/>
  <c r="Z2460" i="4"/>
  <c r="AA2460" i="4" s="1"/>
  <c r="Z158" i="4"/>
  <c r="AA158" i="4" s="1"/>
  <c r="Z1332" i="4"/>
  <c r="AA1332" i="4" s="1"/>
  <c r="Z1810" i="4"/>
  <c r="AA1810" i="4" s="1"/>
  <c r="Z1813" i="4"/>
  <c r="AA1813" i="4" s="1"/>
  <c r="Z2282" i="4"/>
  <c r="AA2282" i="4" s="1"/>
  <c r="Z430" i="4"/>
  <c r="AA430" i="4" s="1"/>
  <c r="Z2498" i="4"/>
  <c r="AA2498" i="4" s="1"/>
  <c r="Z935" i="4"/>
  <c r="AA935" i="4" s="1"/>
  <c r="Z656" i="4"/>
  <c r="AA656" i="4" s="1"/>
  <c r="Z205" i="4"/>
  <c r="AA205" i="4" s="1"/>
  <c r="Z215" i="4"/>
  <c r="AA215" i="4" s="1"/>
  <c r="Z431" i="4"/>
  <c r="AA431" i="4" s="1"/>
  <c r="Z2173" i="4"/>
  <c r="AA2173" i="4" s="1"/>
  <c r="Z2183" i="4"/>
  <c r="AA2183" i="4" s="1"/>
  <c r="Z2152" i="4"/>
  <c r="AA2152" i="4" s="1"/>
  <c r="Z2142" i="4"/>
  <c r="AA2142" i="4" s="1"/>
  <c r="Z2077" i="4"/>
  <c r="AA2077" i="4" s="1"/>
  <c r="Z2624" i="4"/>
  <c r="AA2624" i="4" s="1"/>
  <c r="Z2791" i="4"/>
  <c r="AA2791" i="4" s="1"/>
  <c r="Z2802" i="4"/>
  <c r="AA2802" i="4" s="1"/>
  <c r="Z1036" i="4"/>
  <c r="AA1036" i="4" s="1"/>
  <c r="Z1967" i="4"/>
  <c r="AA1967" i="4" s="1"/>
  <c r="Z2435" i="4"/>
  <c r="AA2435" i="4" s="1"/>
  <c r="Z852" i="4"/>
  <c r="AA852" i="4" s="1"/>
  <c r="Z1769" i="4"/>
  <c r="AA1769" i="4" s="1"/>
  <c r="Z1761" i="4"/>
  <c r="AA1761" i="4" s="1"/>
  <c r="Z2484" i="4"/>
  <c r="AA2484" i="4" s="1"/>
  <c r="Z2482" i="4"/>
  <c r="AA2482" i="4" s="1"/>
  <c r="Z2274" i="4"/>
  <c r="AA2274" i="4" s="1"/>
  <c r="Z2278" i="4"/>
  <c r="AA2278" i="4" s="1"/>
  <c r="Z448" i="4"/>
  <c r="AA448" i="4" s="1"/>
  <c r="Z1631" i="4"/>
  <c r="AA1631" i="4" s="1"/>
  <c r="Z2628" i="4"/>
  <c r="AA2628" i="4" s="1"/>
  <c r="Z2638" i="4"/>
  <c r="AA2638" i="4" s="1"/>
  <c r="Z2682" i="4"/>
  <c r="AA2682" i="4" s="1"/>
  <c r="Z2686" i="4"/>
  <c r="AA2686" i="4" s="1"/>
  <c r="Z2655" i="4"/>
  <c r="AA2655" i="4" s="1"/>
  <c r="Z323" i="4"/>
  <c r="AA323" i="4" s="1"/>
  <c r="Z1122" i="4"/>
  <c r="AA1122" i="4" s="1"/>
  <c r="Z2016" i="4"/>
  <c r="AA2016" i="4" s="1"/>
  <c r="Z415" i="4"/>
  <c r="AA415" i="4" s="1"/>
  <c r="Z403" i="4"/>
  <c r="AA403" i="4" s="1"/>
  <c r="Z234" i="4"/>
  <c r="AA234" i="4" s="1"/>
  <c r="Z915" i="4"/>
  <c r="AA915" i="4" s="1"/>
  <c r="Z1169" i="4"/>
  <c r="AA1169" i="4" s="1"/>
  <c r="Z974" i="4"/>
  <c r="AA974" i="4" s="1"/>
  <c r="Z1870" i="4"/>
  <c r="AA1870" i="4" s="1"/>
  <c r="Z2612" i="4"/>
  <c r="AA2612" i="4" s="1"/>
  <c r="Z2696" i="4"/>
  <c r="AA2696" i="4" s="1"/>
  <c r="Z2716" i="4"/>
  <c r="AA2716" i="4" s="1"/>
  <c r="Z2008" i="4"/>
  <c r="AA2008" i="4" s="1"/>
  <c r="Z1765" i="4"/>
  <c r="AA1765" i="4" s="1"/>
  <c r="Z2754" i="4"/>
  <c r="AA2754" i="4" s="1"/>
  <c r="Z2752" i="4"/>
  <c r="AA2752" i="4" s="1"/>
  <c r="Z118" i="4"/>
  <c r="AA118" i="4" s="1"/>
  <c r="Z114" i="4"/>
  <c r="AA114" i="4" s="1"/>
  <c r="Z1201" i="4"/>
  <c r="AA1201" i="4" s="1"/>
  <c r="Z1429" i="4"/>
  <c r="AA1429" i="4" s="1"/>
  <c r="Z1876" i="4"/>
  <c r="AA1876" i="4" s="1"/>
  <c r="Z2354" i="4"/>
  <c r="AA2354" i="4" s="1"/>
  <c r="Z2367" i="4"/>
  <c r="AA2367" i="4" s="1"/>
  <c r="Z527" i="4"/>
  <c r="AA527" i="4" s="1"/>
  <c r="Z1572" i="4"/>
  <c r="AA1572" i="4" s="1"/>
  <c r="Z1581" i="4"/>
  <c r="AA1581" i="4" s="1"/>
  <c r="Z418" i="4"/>
  <c r="AA418" i="4" s="1"/>
  <c r="Z1942" i="4"/>
  <c r="AA1942" i="4" s="1"/>
  <c r="Z712" i="4"/>
  <c r="AA712" i="4" s="1"/>
  <c r="Z2130" i="4"/>
  <c r="AA2130" i="4" s="1"/>
  <c r="Z2140" i="4"/>
  <c r="AA2140" i="4" s="1"/>
  <c r="Z2108" i="4"/>
  <c r="AA2108" i="4" s="1"/>
  <c r="Z296" i="4"/>
  <c r="AA296" i="4" s="1"/>
  <c r="Z1453" i="4"/>
  <c r="AA1453" i="4" s="1"/>
  <c r="Z1446" i="4"/>
  <c r="AA1446" i="4" s="1"/>
  <c r="Z1699" i="4"/>
  <c r="AA1699" i="4" s="1"/>
  <c r="Z2406" i="4"/>
  <c r="AA2406" i="4" s="1"/>
  <c r="Z2416" i="4"/>
  <c r="AA2416" i="4" s="1"/>
  <c r="Z1473" i="4"/>
  <c r="AA1473" i="4" s="1"/>
  <c r="Z1922" i="4"/>
  <c r="AA1922" i="4" s="1"/>
  <c r="Z249" i="4"/>
  <c r="AA249" i="4" s="1"/>
  <c r="Z1950" i="4"/>
  <c r="AA1950" i="4" s="1"/>
  <c r="Z1034" i="4"/>
  <c r="AA1034" i="4" s="1"/>
  <c r="Z1389" i="4"/>
  <c r="AA1389" i="4" s="1"/>
  <c r="Z829" i="4"/>
  <c r="AA829" i="4" s="1"/>
  <c r="Z1605" i="4"/>
  <c r="AA1605" i="4" s="1"/>
  <c r="Z1687" i="4"/>
  <c r="AA1687" i="4" s="1"/>
  <c r="Z1005" i="4"/>
  <c r="AA1005" i="4" s="1"/>
  <c r="Z1140" i="4"/>
  <c r="AA1140" i="4" s="1"/>
  <c r="Z1149" i="4"/>
  <c r="AA1149" i="4" s="1"/>
  <c r="Z104" i="4"/>
  <c r="AA104" i="4" s="1"/>
  <c r="Z108" i="4"/>
  <c r="AA108" i="4" s="1"/>
  <c r="Z112" i="4"/>
  <c r="AA112" i="4" s="1"/>
  <c r="Z81" i="4"/>
  <c r="AA81" i="4" s="1"/>
  <c r="Z1739" i="4"/>
  <c r="AA1739" i="4" s="1"/>
  <c r="Z1028" i="4"/>
  <c r="AA1028" i="4" s="1"/>
  <c r="Z2432" i="4"/>
  <c r="AA2432" i="4" s="1"/>
  <c r="Z391" i="4"/>
  <c r="AA391" i="4" s="1"/>
  <c r="Z655" i="4"/>
  <c r="AA655" i="4" s="1"/>
  <c r="Z1105" i="4"/>
  <c r="AA1105" i="4" s="1"/>
  <c r="Z1131" i="4"/>
  <c r="AA1131" i="4" s="1"/>
  <c r="Z1100" i="4"/>
  <c r="AA1100" i="4" s="1"/>
  <c r="Z1578" i="4"/>
  <c r="AA1578" i="4" s="1"/>
  <c r="Z1587" i="4"/>
  <c r="AA1587" i="4" s="1"/>
  <c r="Z2044" i="4"/>
  <c r="AA2044" i="4" s="1"/>
  <c r="Z342" i="4"/>
  <c r="AA342" i="4" s="1"/>
  <c r="Z329" i="4"/>
  <c r="AA329" i="4" s="1"/>
  <c r="Z1285" i="4"/>
  <c r="AA1285" i="4" s="1"/>
  <c r="Z1277" i="4"/>
  <c r="AA1277" i="4" s="1"/>
  <c r="Z1286" i="4"/>
  <c r="AA1286" i="4" s="1"/>
  <c r="Z1254" i="4"/>
  <c r="AA1254" i="4" s="1"/>
  <c r="Z1732" i="4"/>
  <c r="AA1732" i="4" s="1"/>
  <c r="Z1741" i="4"/>
  <c r="AA1741" i="4" s="1"/>
  <c r="Z2213" i="4"/>
  <c r="AA2213" i="4" s="1"/>
  <c r="Z870" i="4"/>
  <c r="AA870" i="4" s="1"/>
  <c r="Z884" i="4"/>
  <c r="AA884" i="4" s="1"/>
  <c r="Z1132" i="4"/>
  <c r="AA1132" i="4" s="1"/>
  <c r="Z366" i="4"/>
  <c r="AA366" i="4" s="1"/>
  <c r="Z610" i="4"/>
  <c r="AA610" i="4" s="1"/>
  <c r="Z1311" i="4"/>
  <c r="AA1311" i="4" s="1"/>
  <c r="Z1759" i="4"/>
  <c r="AA1759" i="4" s="1"/>
  <c r="Z2018" i="4"/>
  <c r="AA2018" i="4" s="1"/>
  <c r="Z145" i="4"/>
  <c r="AA145" i="4" s="1"/>
  <c r="Z155" i="4"/>
  <c r="AA155" i="4" s="1"/>
  <c r="Z124" i="4"/>
  <c r="AA124" i="4" s="1"/>
  <c r="Z604" i="4"/>
  <c r="AA604" i="4" s="1"/>
  <c r="Z596" i="4"/>
  <c r="AA596" i="4" s="1"/>
  <c r="Z1081" i="4"/>
  <c r="AA1081" i="4" s="1"/>
  <c r="Z1085" i="4"/>
  <c r="AA1085" i="4" s="1"/>
  <c r="Z1088" i="4"/>
  <c r="AA1088" i="4" s="1"/>
  <c r="Z1305" i="4"/>
  <c r="AA1305" i="4" s="1"/>
  <c r="Z1308" i="4"/>
  <c r="AA1308" i="4" s="1"/>
  <c r="Z1558" i="4"/>
  <c r="AA1558" i="4" s="1"/>
  <c r="Z2019" i="4"/>
  <c r="AA2019" i="4" s="1"/>
  <c r="Z1991" i="4"/>
  <c r="AA1991" i="4" s="1"/>
  <c r="Z2233" i="4"/>
  <c r="AA2233" i="4" s="1"/>
  <c r="Z2243" i="4"/>
  <c r="AA2243" i="4" s="1"/>
  <c r="Z2247" i="4"/>
  <c r="AA2247" i="4" s="1"/>
  <c r="Z2495" i="4"/>
  <c r="AA2495" i="4" s="1"/>
  <c r="Z1822" i="4"/>
  <c r="AA1822" i="4" s="1"/>
  <c r="Z1797" i="4"/>
  <c r="AA1797" i="4" s="1"/>
  <c r="Z1807" i="4"/>
  <c r="AA1807" i="4" s="1"/>
  <c r="Z2277" i="4"/>
  <c r="AA2277" i="4" s="1"/>
  <c r="Z1816" i="4"/>
  <c r="AA1816" i="4" s="1"/>
  <c r="Z1826" i="4"/>
  <c r="AA1826" i="4" s="1"/>
  <c r="Z406" i="4"/>
  <c r="AA406" i="4" s="1"/>
  <c r="Z408" i="4"/>
  <c r="AA408" i="4" s="1"/>
  <c r="Z929" i="4"/>
  <c r="AA929" i="4" s="1"/>
  <c r="Z933" i="4"/>
  <c r="AA933" i="4" s="1"/>
  <c r="Z937" i="4"/>
  <c r="AA937" i="4" s="1"/>
  <c r="Z2300" i="4"/>
  <c r="AA2300" i="4" s="1"/>
  <c r="Z2292" i="4"/>
  <c r="AA2292" i="4" s="1"/>
  <c r="Z2296" i="4"/>
  <c r="AA2296" i="4" s="1"/>
  <c r="Z2265" i="4"/>
  <c r="AA2265" i="4" s="1"/>
  <c r="Z457" i="4"/>
  <c r="AA457" i="4" s="1"/>
  <c r="Z917" i="4"/>
  <c r="AA917" i="4" s="1"/>
  <c r="Z921" i="4"/>
  <c r="AA921" i="4" s="1"/>
  <c r="Z2551" i="4"/>
  <c r="AA2551" i="4" s="1"/>
  <c r="Z2561" i="4"/>
  <c r="AA2561" i="4" s="1"/>
  <c r="Z2565" i="4"/>
  <c r="AA2565" i="4" s="1"/>
  <c r="Z2618" i="4"/>
  <c r="AA2618" i="4" s="1"/>
  <c r="Z2678" i="4"/>
  <c r="AA2678" i="4" s="1"/>
  <c r="Z2720" i="4"/>
  <c r="AA2720" i="4" s="1"/>
  <c r="Z1183" i="4"/>
  <c r="AA1183" i="4" s="1"/>
  <c r="Z1944" i="4"/>
  <c r="AA1944" i="4" s="1"/>
  <c r="Z246" i="4"/>
  <c r="AA246" i="4" s="1"/>
  <c r="Z250" i="4"/>
  <c r="AA250" i="4" s="1"/>
  <c r="Z492" i="4"/>
  <c r="AA492" i="4" s="1"/>
  <c r="Z718" i="4"/>
  <c r="AA718" i="4" s="1"/>
  <c r="Z1410" i="4"/>
  <c r="AA1410" i="4" s="1"/>
  <c r="Z1414" i="4"/>
  <c r="AA1414" i="4" s="1"/>
  <c r="Z1424" i="4"/>
  <c r="AA1424" i="4" s="1"/>
  <c r="Z1671" i="4"/>
  <c r="AA1671" i="4" s="1"/>
  <c r="Z1912" i="4"/>
  <c r="AA1912" i="4" s="1"/>
  <c r="Z2129" i="4"/>
  <c r="AA2129" i="4" s="1"/>
  <c r="Z281" i="4"/>
  <c r="AA281" i="4" s="1"/>
  <c r="Z778" i="4"/>
  <c r="AA778" i="4" s="1"/>
  <c r="Z749" i="4"/>
  <c r="AA749" i="4" s="1"/>
  <c r="Z1451" i="4"/>
  <c r="AA1451" i="4" s="1"/>
  <c r="Z1455" i="4"/>
  <c r="AA1455" i="4" s="1"/>
  <c r="Z1924" i="4"/>
  <c r="AA1924" i="4" s="1"/>
  <c r="Z2161" i="4"/>
  <c r="AA2161" i="4" s="1"/>
  <c r="Z2171" i="4"/>
  <c r="AA2171" i="4" s="1"/>
  <c r="Z162" i="4"/>
  <c r="AA162" i="4" s="1"/>
  <c r="Z1175" i="4"/>
  <c r="AA1175" i="4" s="1"/>
  <c r="Z740" i="4"/>
  <c r="AA740" i="4" s="1"/>
  <c r="Z1439" i="4"/>
  <c r="AA1439" i="4" s="1"/>
  <c r="Z1418" i="4"/>
  <c r="AA1418" i="4" s="1"/>
  <c r="Z514" i="4"/>
  <c r="AA514" i="4" s="1"/>
  <c r="Z315" i="4"/>
  <c r="AA315" i="4" s="1"/>
  <c r="Z1747" i="4"/>
  <c r="AA1747" i="4" s="1"/>
  <c r="Z1600" i="4"/>
  <c r="AA1600" i="4" s="1"/>
  <c r="Z1569" i="4"/>
  <c r="AA1569" i="4" s="1"/>
  <c r="Z1664" i="4"/>
  <c r="AA1664" i="4" s="1"/>
  <c r="Z2207" i="4"/>
  <c r="AA2207" i="4" s="1"/>
  <c r="Z1320" i="4"/>
  <c r="AA1320" i="4" s="1"/>
  <c r="Z1828" i="4"/>
  <c r="AA1828" i="4" s="1"/>
  <c r="Z953" i="4"/>
  <c r="AA953" i="4" s="1"/>
  <c r="Z1427" i="4"/>
  <c r="AA1427" i="4" s="1"/>
  <c r="Z1406" i="4"/>
  <c r="AA1406" i="4" s="1"/>
  <c r="Z2372" i="4"/>
  <c r="AA2372" i="4" s="1"/>
  <c r="Z2344" i="4"/>
  <c r="AA2344" i="4" s="1"/>
  <c r="Z1936" i="4"/>
  <c r="AA1936" i="4" s="1"/>
  <c r="Z1218" i="4"/>
  <c r="AA1218" i="4" s="1"/>
  <c r="Z1238" i="4"/>
  <c r="AA1238" i="4" s="1"/>
  <c r="Z1239" i="4"/>
  <c r="AA1239" i="4" s="1"/>
  <c r="Z1240" i="4"/>
  <c r="AA1240" i="4" s="1"/>
  <c r="Z1229" i="4"/>
  <c r="AA1229" i="4" s="1"/>
  <c r="Z489" i="4"/>
  <c r="AA489" i="4" s="1"/>
  <c r="Z947" i="4"/>
  <c r="AA947" i="4" s="1"/>
  <c r="Z1888" i="4"/>
  <c r="AA1888" i="4" s="1"/>
  <c r="Z2138" i="4"/>
  <c r="AA2138" i="4" s="1"/>
  <c r="Z777" i="4"/>
  <c r="AA777" i="4" s="1"/>
  <c r="Z757" i="4"/>
  <c r="AA757" i="4" s="1"/>
  <c r="Z1702" i="4"/>
  <c r="AA1702" i="4" s="1"/>
  <c r="Z1932" i="4"/>
  <c r="AA1932" i="4" s="1"/>
  <c r="Z2389" i="4"/>
  <c r="AA2389" i="4" s="1"/>
  <c r="Z1709" i="4"/>
  <c r="AA1709" i="4" s="1"/>
  <c r="Z1735" i="4"/>
  <c r="AA1735" i="4" s="1"/>
  <c r="Z1393" i="4"/>
  <c r="AA1393" i="4" s="1"/>
  <c r="Z1192" i="4"/>
  <c r="AA1192" i="4" s="1"/>
  <c r="Z1249" i="4"/>
  <c r="AA1249" i="4" s="1"/>
  <c r="Z2175" i="4"/>
  <c r="AA2175" i="4" s="1"/>
  <c r="Z1892" i="4"/>
  <c r="AA1892" i="4" s="1"/>
  <c r="Z1481" i="4"/>
  <c r="AA1481" i="4" s="1"/>
  <c r="Z1696" i="4"/>
  <c r="AA1696" i="4" s="1"/>
  <c r="Z697" i="4"/>
  <c r="AA697" i="4" s="1"/>
  <c r="Z2692" i="4"/>
  <c r="AA2692" i="4" s="1"/>
  <c r="Z260" i="4"/>
  <c r="AA260" i="4" s="1"/>
  <c r="Z472" i="4"/>
  <c r="AA472" i="4" s="1"/>
  <c r="Z963" i="4"/>
  <c r="AA963" i="4" s="1"/>
  <c r="Z2358" i="4"/>
  <c r="AA2358" i="4" s="1"/>
  <c r="Z2362" i="4"/>
  <c r="AA2362" i="4" s="1"/>
  <c r="Z2022" i="4"/>
  <c r="AA2022" i="4" s="1"/>
  <c r="Z160" i="4"/>
  <c r="AA160" i="4" s="1"/>
  <c r="Z1343" i="4"/>
  <c r="AA1343" i="4" s="1"/>
  <c r="Z1366" i="4"/>
  <c r="AA1366" i="4" s="1"/>
  <c r="Z1364" i="4"/>
  <c r="AA1364" i="4" s="1"/>
  <c r="Z1566" i="4"/>
  <c r="AA1566" i="4" s="1"/>
  <c r="Z1575" i="4"/>
  <c r="AA1575" i="4" s="1"/>
  <c r="Z2523" i="4"/>
  <c r="AA2523" i="4" s="1"/>
  <c r="Z2520" i="4"/>
  <c r="AA2520" i="4" s="1"/>
  <c r="Z2499" i="4"/>
  <c r="AA2499" i="4" s="1"/>
  <c r="Z635" i="4"/>
  <c r="AA635" i="4" s="1"/>
  <c r="Z649" i="4"/>
  <c r="AA649" i="4" s="1"/>
  <c r="Z891" i="4"/>
  <c r="AA891" i="4" s="1"/>
  <c r="Z862" i="4"/>
  <c r="AA862" i="4" s="1"/>
  <c r="Z213" i="4"/>
  <c r="AA213" i="4" s="1"/>
  <c r="Z1144" i="4"/>
  <c r="AA1144" i="4" s="1"/>
  <c r="Z755" i="4"/>
  <c r="AA755" i="4" s="1"/>
  <c r="Z751" i="4"/>
  <c r="AA751" i="4" s="1"/>
  <c r="Z1461" i="4"/>
  <c r="AA1461" i="4" s="1"/>
  <c r="Z1685" i="4"/>
  <c r="AA1685" i="4" s="1"/>
  <c r="Z1690" i="4"/>
  <c r="AA1690" i="4" s="1"/>
  <c r="Z1693" i="4"/>
  <c r="AA1693" i="4" s="1"/>
  <c r="Z2167" i="4"/>
  <c r="AA2167" i="4" s="1"/>
  <c r="Z675" i="4"/>
  <c r="AA675" i="4" s="1"/>
  <c r="Z670" i="4"/>
  <c r="AA670" i="4" s="1"/>
  <c r="Z256" i="4"/>
  <c r="AA256" i="4" s="1"/>
  <c r="Z236" i="4"/>
  <c r="AA236" i="4" s="1"/>
  <c r="Z269" i="4"/>
  <c r="AA269" i="4" s="1"/>
  <c r="Z496" i="4"/>
  <c r="AA496" i="4" s="1"/>
  <c r="Z732" i="4"/>
  <c r="AA732" i="4" s="1"/>
  <c r="Z706" i="4"/>
  <c r="AA706" i="4" s="1"/>
  <c r="Z966" i="4"/>
  <c r="AA966" i="4" s="1"/>
  <c r="Z1435" i="4"/>
  <c r="AA1435" i="4" s="1"/>
  <c r="Z1433" i="4"/>
  <c r="AA1433" i="4" s="1"/>
  <c r="Z1443" i="4"/>
  <c r="AA1443" i="4" s="1"/>
  <c r="Z1656" i="4"/>
  <c r="AA1656" i="4" s="1"/>
  <c r="Z1911" i="4"/>
  <c r="AA1911" i="4" s="1"/>
  <c r="Z1880" i="4"/>
  <c r="AA1880" i="4" s="1"/>
  <c r="Z2133" i="4"/>
  <c r="AA2133" i="4" s="1"/>
  <c r="Z2136" i="4"/>
  <c r="AA2136" i="4" s="1"/>
  <c r="Z2134" i="4"/>
  <c r="AA2134" i="4" s="1"/>
  <c r="Z2371" i="4"/>
  <c r="AA2371" i="4" s="1"/>
  <c r="Z2369" i="4"/>
  <c r="AA2369" i="4" s="1"/>
  <c r="Z521" i="4"/>
  <c r="AA521" i="4" s="1"/>
  <c r="Z2332" i="4"/>
  <c r="AA2332" i="4" s="1"/>
  <c r="Z1930" i="4"/>
  <c r="AA1930" i="4" s="1"/>
  <c r="Z1928" i="4"/>
  <c r="AA1928" i="4" s="1"/>
  <c r="Z1872" i="4"/>
  <c r="AA1872" i="4" s="1"/>
  <c r="Z1849" i="4"/>
  <c r="AA1849" i="4" s="1"/>
  <c r="Z289" i="4"/>
  <c r="AA289" i="4" s="1"/>
  <c r="Z310" i="4"/>
  <c r="AA310" i="4" s="1"/>
  <c r="Z2383" i="4"/>
  <c r="AA2383" i="4" s="1"/>
  <c r="Z2394" i="4"/>
  <c r="AA2394" i="4" s="1"/>
  <c r="Z2404" i="4"/>
  <c r="AA2404" i="4" s="1"/>
  <c r="Z2075" i="4"/>
  <c r="AA2075" i="4" s="1"/>
  <c r="Z2079" i="4"/>
  <c r="AA2079" i="4" s="1"/>
  <c r="Z2807" i="4"/>
  <c r="AA2807" i="4" s="1"/>
  <c r="Z2787" i="4"/>
  <c r="AA2787" i="4" s="1"/>
  <c r="Z2555" i="4"/>
  <c r="AA2555" i="4" s="1"/>
  <c r="Z2629" i="4"/>
  <c r="AA2629" i="4" s="1"/>
  <c r="Z2639" i="4"/>
  <c r="AA2639" i="4" s="1"/>
  <c r="Z2712" i="4"/>
  <c r="AA2712" i="4" s="1"/>
  <c r="Z2722" i="4"/>
  <c r="AA2722" i="4" s="1"/>
  <c r="Z2668" i="4"/>
  <c r="AA2668" i="4" s="1"/>
  <c r="Z2719" i="4"/>
  <c r="AA2719" i="4" s="1"/>
  <c r="Z2729" i="4"/>
  <c r="AA2729" i="4" s="1"/>
  <c r="Z2698" i="4"/>
  <c r="AA2698" i="4" s="1"/>
  <c r="Z2781" i="4"/>
  <c r="AA2781" i="4" s="1"/>
  <c r="Z2788" i="4"/>
  <c r="AA2788" i="4" s="1"/>
  <c r="Z2588" i="4"/>
  <c r="AA2588" i="4" s="1"/>
  <c r="Z2744" i="4"/>
  <c r="AA2744" i="4" s="1"/>
  <c r="Z2736" i="4"/>
  <c r="AA2736" i="4" s="1"/>
  <c r="Z2740" i="4"/>
  <c r="AA2740" i="4" s="1"/>
  <c r="Z2355" i="4"/>
  <c r="AA2355" i="4" s="1"/>
  <c r="Z827" i="4"/>
  <c r="AA827" i="4" s="1"/>
  <c r="Z666" i="4"/>
  <c r="AA666" i="4" s="1"/>
  <c r="Z1241" i="4"/>
  <c r="AA1241" i="4" s="1"/>
  <c r="Z2764" i="4"/>
  <c r="AA2764" i="4" s="1"/>
  <c r="Z2733" i="4"/>
  <c r="AA2733" i="4" s="1"/>
  <c r="Z1193" i="4"/>
  <c r="AA1193" i="4" s="1"/>
  <c r="Z1217" i="4"/>
  <c r="AA1217" i="4" s="1"/>
  <c r="Z2257" i="4"/>
  <c r="AA2257" i="4" s="1"/>
  <c r="Z1171" i="4"/>
  <c r="AA1171" i="4" s="1"/>
  <c r="Z1608" i="4"/>
  <c r="AA1608" i="4" s="1"/>
  <c r="Z764" i="4"/>
  <c r="AA764" i="4" s="1"/>
  <c r="Z673" i="4"/>
  <c r="AA673" i="4" s="1"/>
  <c r="Z243" i="4"/>
  <c r="AA243" i="4" s="1"/>
  <c r="Z715" i="4"/>
  <c r="AA715" i="4" s="1"/>
  <c r="Z1663" i="4"/>
  <c r="AA1663" i="4" s="1"/>
  <c r="Z542" i="4"/>
  <c r="AA542" i="4" s="1"/>
  <c r="Z48" i="4"/>
  <c r="AA48" i="4" s="1"/>
  <c r="Z58" i="4"/>
  <c r="AA58" i="4" s="1"/>
  <c r="Z1860" i="4"/>
  <c r="AA1860" i="4" s="1"/>
  <c r="Z2086" i="4"/>
  <c r="AA2086" i="4" s="1"/>
  <c r="Z579" i="4"/>
  <c r="AA579" i="4" s="1"/>
  <c r="Z805" i="4"/>
  <c r="AA805" i="4" s="1"/>
  <c r="Z2236" i="4"/>
  <c r="AA2236" i="4" s="1"/>
  <c r="Z1465" i="4"/>
  <c r="AA1465" i="4" s="1"/>
  <c r="Z1717" i="4"/>
  <c r="AA1717" i="4" s="1"/>
  <c r="Z623" i="4"/>
  <c r="AA623" i="4" s="1"/>
  <c r="Z2226" i="4"/>
  <c r="AA2226" i="4" s="1"/>
  <c r="Z606" i="4"/>
  <c r="AA606" i="4" s="1"/>
  <c r="Z2430" i="4"/>
  <c r="AA2430" i="4" s="1"/>
  <c r="Z1274" i="4"/>
  <c r="AA1274" i="4" s="1"/>
  <c r="Z2124" i="4"/>
  <c r="AA2124" i="4" s="1"/>
  <c r="Z424" i="4"/>
  <c r="AA424" i="4" s="1"/>
  <c r="Z1904" i="4"/>
  <c r="AA1904" i="4" s="1"/>
  <c r="Z983" i="4"/>
  <c r="AA983" i="4" s="1"/>
  <c r="Z2395" i="4"/>
  <c r="AA2395" i="4" s="1"/>
  <c r="Z987" i="4"/>
  <c r="AA987" i="4" s="1"/>
  <c r="Z561" i="4"/>
  <c r="AA561" i="4" s="1"/>
  <c r="Z2424" i="4"/>
  <c r="AA2424" i="4" s="1"/>
  <c r="Z2428" i="4"/>
  <c r="AA2428" i="4" s="1"/>
  <c r="Z84" i="4"/>
  <c r="AA84" i="4" s="1"/>
  <c r="Z1033" i="4"/>
  <c r="AA1033" i="4" s="1"/>
  <c r="Z2059" i="4"/>
  <c r="AA2059" i="4" s="1"/>
  <c r="Z836" i="4"/>
  <c r="AA836" i="4" s="1"/>
  <c r="Z1545" i="4"/>
  <c r="AA1545" i="4" s="1"/>
  <c r="Z267" i="4"/>
  <c r="AA267" i="4" s="1"/>
  <c r="Z739" i="4"/>
  <c r="AA739" i="4" s="1"/>
  <c r="Z72" i="4"/>
  <c r="AA72" i="4" s="1"/>
  <c r="Z41" i="4"/>
  <c r="AA41" i="4" s="1"/>
  <c r="Z45" i="4"/>
  <c r="AA45" i="4" s="1"/>
  <c r="Z531" i="4"/>
  <c r="AA531" i="4" s="1"/>
  <c r="Z981" i="4"/>
  <c r="AA981" i="4" s="1"/>
  <c r="Z2453" i="4"/>
  <c r="AA2453" i="4" s="1"/>
  <c r="Z1374" i="4"/>
  <c r="AA1374" i="4" s="1"/>
  <c r="Z552" i="4"/>
  <c r="AA552" i="4" s="1"/>
  <c r="Z1464" i="4"/>
  <c r="AA1464" i="4" s="1"/>
  <c r="Z1931" i="4"/>
  <c r="AA1931" i="4" s="1"/>
  <c r="Z835" i="4"/>
  <c r="AA835" i="4" s="1"/>
  <c r="Z501" i="4"/>
  <c r="AA501" i="4" s="1"/>
  <c r="Z1890" i="4"/>
  <c r="AA1890" i="4" s="1"/>
  <c r="Z2120" i="4"/>
  <c r="AA2120" i="4" s="1"/>
  <c r="Z1917" i="4"/>
  <c r="AA1917" i="4" s="1"/>
  <c r="Z1921" i="4"/>
  <c r="AA1921" i="4" s="1"/>
  <c r="Z2418" i="4"/>
  <c r="AA2418" i="4" s="1"/>
  <c r="Z91" i="4"/>
  <c r="AA91" i="4" s="1"/>
  <c r="Z1956" i="4"/>
  <c r="AA1956" i="4" s="1"/>
  <c r="Z1492" i="4"/>
  <c r="AA1492" i="4" s="1"/>
  <c r="Z110" i="4"/>
  <c r="AA110" i="4" s="1"/>
  <c r="Z87" i="4"/>
  <c r="AA87" i="4" s="1"/>
  <c r="Z1590" i="4"/>
  <c r="AA1590" i="4" s="1"/>
  <c r="Z2038" i="4"/>
  <c r="AA2038" i="4" s="1"/>
  <c r="Z1834" i="4"/>
  <c r="AA1834" i="4" s="1"/>
  <c r="Z1119" i="4"/>
  <c r="AA1119" i="4" s="1"/>
  <c r="Z1173" i="4"/>
  <c r="AA1173" i="4" s="1"/>
  <c r="Z816" i="4"/>
  <c r="AA816" i="4" s="1"/>
  <c r="Z2215" i="4"/>
  <c r="AA2215" i="4" s="1"/>
  <c r="Z2445" i="4"/>
  <c r="AA2445" i="4" s="1"/>
  <c r="Z2702" i="4"/>
  <c r="AA2702" i="4" s="1"/>
  <c r="Z1230" i="4"/>
  <c r="AA1230" i="4" s="1"/>
  <c r="Z1214" i="4"/>
  <c r="AA1214" i="4" s="1"/>
  <c r="Z1216" i="4"/>
  <c r="AA1216" i="4" s="1"/>
  <c r="Z1012" i="4"/>
  <c r="AA1012" i="4" s="1"/>
  <c r="Z2348" i="4"/>
  <c r="AA2348" i="4" s="1"/>
  <c r="Z517" i="4"/>
  <c r="AA517" i="4" s="1"/>
  <c r="Z1493" i="4"/>
  <c r="AA1493" i="4" s="1"/>
  <c r="Z411" i="4"/>
  <c r="AA411" i="4" s="1"/>
  <c r="Z1969" i="4"/>
  <c r="AA1969" i="4" s="1"/>
  <c r="Z1008" i="4"/>
  <c r="AA1008" i="4" s="1"/>
  <c r="Z1172" i="4"/>
  <c r="AA1172" i="4" s="1"/>
  <c r="Z1176" i="4"/>
  <c r="AA1176" i="4" s="1"/>
  <c r="Z1180" i="4"/>
  <c r="AA1180" i="4" s="1"/>
  <c r="Z1194" i="4"/>
  <c r="AA1194" i="4" s="1"/>
  <c r="Z1198" i="4"/>
  <c r="AA1198" i="4" s="1"/>
  <c r="Z939" i="4"/>
  <c r="AA939" i="4" s="1"/>
  <c r="Z991" i="4"/>
  <c r="AA991" i="4" s="1"/>
  <c r="Z1143" i="4"/>
  <c r="AA1143" i="4" s="1"/>
  <c r="Z98" i="4"/>
  <c r="AA98" i="4" s="1"/>
  <c r="Z346" i="4"/>
  <c r="AA346" i="4" s="1"/>
  <c r="Z573" i="4"/>
  <c r="AA573" i="4" s="1"/>
  <c r="Z583" i="4"/>
  <c r="AA583" i="4" s="1"/>
  <c r="Z1262" i="4"/>
  <c r="AA1262" i="4" s="1"/>
  <c r="Z1506" i="4"/>
  <c r="AA1506" i="4" s="1"/>
  <c r="Z1515" i="4"/>
  <c r="AA1515" i="4" s="1"/>
  <c r="Z1725" i="4"/>
  <c r="AA1725" i="4" s="1"/>
  <c r="Z1752" i="4"/>
  <c r="AA1752" i="4" s="1"/>
  <c r="Z2190" i="4"/>
  <c r="AA2190" i="4" s="1"/>
  <c r="Z2194" i="4"/>
  <c r="AA2194" i="4" s="1"/>
  <c r="Z385" i="4"/>
  <c r="AA385" i="4" s="1"/>
  <c r="Z353" i="4"/>
  <c r="AA353" i="4" s="1"/>
  <c r="Z1104" i="4"/>
  <c r="AA1104" i="4" s="1"/>
  <c r="Z2061" i="4"/>
  <c r="AA2061" i="4" s="1"/>
  <c r="Z2030" i="4"/>
  <c r="AA2030" i="4" s="1"/>
  <c r="Z2507" i="4"/>
  <c r="AA2507" i="4" s="1"/>
  <c r="Z164" i="4"/>
  <c r="AA164" i="4" s="1"/>
  <c r="Z168" i="4"/>
  <c r="AA168" i="4" s="1"/>
  <c r="Z172" i="4"/>
  <c r="AA172" i="4" s="1"/>
  <c r="Z1356" i="4"/>
  <c r="AA1356" i="4" s="1"/>
  <c r="Z1337" i="4"/>
  <c r="AA1337" i="4" s="1"/>
  <c r="Z1321" i="4"/>
  <c r="AA1321" i="4" s="1"/>
  <c r="Z1791" i="4"/>
  <c r="AA1791" i="4" s="1"/>
  <c r="Z2009" i="4"/>
  <c r="AA2009" i="4" s="1"/>
  <c r="Z1776" i="4"/>
  <c r="AA1776" i="4" s="1"/>
  <c r="Z1768" i="4"/>
  <c r="AA1768" i="4" s="1"/>
  <c r="Z191" i="4"/>
  <c r="AA191" i="4" s="1"/>
  <c r="Z2664" i="4"/>
  <c r="AA2664" i="4" s="1"/>
  <c r="Z2223" i="4"/>
  <c r="AA2223" i="4" s="1"/>
  <c r="Z2053" i="4"/>
  <c r="AA2053" i="4" s="1"/>
  <c r="Z1189" i="4"/>
  <c r="AA1189" i="4" s="1"/>
  <c r="Z1187" i="4"/>
  <c r="AA1187" i="4" s="1"/>
  <c r="Z1197" i="4"/>
  <c r="AA1197" i="4" s="1"/>
  <c r="Z1207" i="4"/>
  <c r="AA1207" i="4" s="1"/>
  <c r="Z1205" i="4"/>
  <c r="AA1205" i="4" s="1"/>
  <c r="Z1174" i="4"/>
  <c r="AA1174" i="4" s="1"/>
  <c r="Z1744" i="4"/>
  <c r="AA1744" i="4" s="1"/>
  <c r="Z2037" i="4"/>
  <c r="AA2037" i="4" s="1"/>
  <c r="Z1399" i="4"/>
  <c r="AA1399" i="4" s="1"/>
  <c r="Z1533" i="4"/>
  <c r="AA1533" i="4" s="1"/>
  <c r="Z2025" i="4"/>
  <c r="AA2025" i="4" s="1"/>
  <c r="Z2029" i="4"/>
  <c r="AA2029" i="4" s="1"/>
  <c r="Z2643" i="4"/>
  <c r="AA2643" i="4" s="1"/>
  <c r="Z2689" i="4"/>
  <c r="AA2689" i="4" s="1"/>
  <c r="Z2687" i="4"/>
  <c r="AA2687" i="4" s="1"/>
  <c r="Z1980" i="4"/>
  <c r="AA1980" i="4" s="1"/>
  <c r="Z2041" i="4"/>
  <c r="AA2041" i="4" s="1"/>
  <c r="Z1620" i="4"/>
  <c r="AA1620" i="4" s="1"/>
  <c r="Z1865" i="4"/>
  <c r="AA1865" i="4" s="1"/>
  <c r="Z2707" i="4"/>
  <c r="AA2707" i="4" s="1"/>
  <c r="Z2717" i="4"/>
  <c r="AA2717" i="4" s="1"/>
  <c r="Z1749" i="4"/>
  <c r="AA1749" i="4" s="1"/>
  <c r="Z2013" i="4"/>
  <c r="AA2013" i="4" s="1"/>
  <c r="Z1938" i="4"/>
  <c r="AA1938" i="4" s="1"/>
  <c r="Z2177" i="4"/>
  <c r="AA2177" i="4" s="1"/>
  <c r="Z1981" i="4"/>
  <c r="AA1981" i="4" s="1"/>
  <c r="Z1395" i="4"/>
  <c r="AA1395" i="4" s="1"/>
  <c r="Z1611" i="4"/>
  <c r="AA1611" i="4" s="1"/>
  <c r="Z1959" i="4"/>
  <c r="AA1959" i="4" s="1"/>
  <c r="Z2336" i="4"/>
  <c r="AA2336" i="4" s="1"/>
  <c r="Z2693" i="4"/>
  <c r="AA2693" i="4" s="1"/>
  <c r="Z1188" i="4"/>
  <c r="AA1188" i="4" s="1"/>
  <c r="Z1228" i="4"/>
  <c r="AA1228" i="4" s="1"/>
  <c r="Z1412" i="4"/>
  <c r="AA1412" i="4" s="1"/>
  <c r="Z309" i="4"/>
  <c r="AA309" i="4" s="1"/>
  <c r="Z1486" i="4"/>
  <c r="AA1486" i="4" s="1"/>
  <c r="Z1317" i="4"/>
  <c r="AA1317" i="4" s="1"/>
  <c r="Z1534" i="4"/>
  <c r="AA1534" i="4" s="1"/>
  <c r="Z1993" i="4"/>
  <c r="AA1993" i="4" s="1"/>
  <c r="Z1803" i="4"/>
  <c r="AA1803" i="4" s="1"/>
  <c r="Z2330" i="4"/>
  <c r="AA2330" i="4" s="1"/>
  <c r="Z1015" i="4"/>
  <c r="AA1015" i="4" s="1"/>
  <c r="Z96" i="4"/>
  <c r="AA96" i="4" s="1"/>
  <c r="Z100" i="4"/>
  <c r="AA100" i="4" s="1"/>
  <c r="Z1500" i="4"/>
  <c r="AA1500" i="4" s="1"/>
  <c r="Z1509" i="4"/>
  <c r="AA1509" i="4" s="1"/>
  <c r="Z2426" i="4"/>
  <c r="AA2426" i="4" s="1"/>
  <c r="Z2051" i="4"/>
  <c r="AA2051" i="4" s="1"/>
  <c r="Z1800" i="4"/>
  <c r="AA1800" i="4" s="1"/>
  <c r="Z80" i="4"/>
  <c r="AA80" i="4" s="1"/>
  <c r="Z2568" i="4"/>
  <c r="AA2568" i="4" s="1"/>
  <c r="Z2808" i="4"/>
  <c r="AA2808" i="4" s="1"/>
  <c r="Z2580" i="4"/>
  <c r="AA2580" i="4" s="1"/>
  <c r="Z2584" i="4"/>
  <c r="AA2584" i="4" s="1"/>
  <c r="Z1544" i="4"/>
  <c r="AA1544" i="4" s="1"/>
  <c r="Z2578" i="4"/>
  <c r="AA2578" i="4" s="1"/>
  <c r="Z2056" i="4"/>
  <c r="AA2056" i="4" s="1"/>
  <c r="Z1630" i="4"/>
  <c r="AA1630" i="4" s="1"/>
  <c r="Z1200" i="4"/>
  <c r="AA1200" i="4" s="1"/>
  <c r="Z1512" i="4"/>
  <c r="AA1512" i="4" s="1"/>
  <c r="Z1521" i="4"/>
  <c r="AA1521" i="4" s="1"/>
  <c r="Z2205" i="4"/>
  <c r="AA2205" i="4" s="1"/>
  <c r="Z1291" i="4"/>
  <c r="AA1291" i="4" s="1"/>
  <c r="Z2004" i="4"/>
  <c r="AA2004" i="4" s="1"/>
  <c r="Z2545" i="4"/>
  <c r="AA2545" i="4" s="1"/>
  <c r="Z2559" i="4"/>
  <c r="AA2559" i="4" s="1"/>
  <c r="Z985" i="4"/>
  <c r="AA985" i="4" s="1"/>
  <c r="Z1041" i="4"/>
  <c r="AA1041" i="4" s="1"/>
  <c r="Z1490" i="4"/>
  <c r="AA1490" i="4" s="1"/>
  <c r="Z2427" i="4"/>
  <c r="AA2427" i="4" s="1"/>
  <c r="Z559" i="4"/>
  <c r="AA559" i="4" s="1"/>
  <c r="Z557" i="4"/>
  <c r="AA557" i="4" s="1"/>
  <c r="Z791" i="4"/>
  <c r="AA791" i="4" s="1"/>
  <c r="Z807" i="4"/>
  <c r="AA807" i="4" s="1"/>
  <c r="Z810" i="4"/>
  <c r="AA810" i="4" s="1"/>
  <c r="Z1053" i="4"/>
  <c r="AA1053" i="4" s="1"/>
  <c r="Z1022" i="4"/>
  <c r="AA1022" i="4" s="1"/>
  <c r="Z1520" i="4"/>
  <c r="AA1520" i="4" s="1"/>
  <c r="Z1953" i="4"/>
  <c r="AA1953" i="4" s="1"/>
  <c r="Z1963" i="4"/>
  <c r="AA1963" i="4" s="1"/>
  <c r="Z1961" i="4"/>
  <c r="AA1961" i="4" s="1"/>
  <c r="Z2429" i="4"/>
  <c r="AA2429" i="4" s="1"/>
  <c r="Z2439" i="4"/>
  <c r="AA2439" i="4" s="1"/>
  <c r="Z1125" i="4"/>
  <c r="AA1125" i="4" s="1"/>
  <c r="Z1094" i="4"/>
  <c r="AA1094" i="4" s="1"/>
  <c r="Z1348" i="4"/>
  <c r="AA1348" i="4" s="1"/>
  <c r="Z2581" i="4"/>
  <c r="AA2581" i="4" s="1"/>
  <c r="Z2774" i="4"/>
  <c r="AA2774" i="4" s="1"/>
  <c r="Z2755" i="4"/>
  <c r="AA2755" i="4" s="1"/>
  <c r="Z2763" i="4"/>
  <c r="AA2763" i="4" s="1"/>
  <c r="Z1973" i="4"/>
  <c r="AA1973" i="4" s="1"/>
  <c r="Z2219" i="4"/>
  <c r="AA2219" i="4" s="1"/>
  <c r="Z2188" i="4"/>
  <c r="AA2188" i="4" s="1"/>
  <c r="Z2055" i="4"/>
  <c r="AA2055" i="4" s="1"/>
  <c r="Z2069" i="4"/>
  <c r="AA2069" i="4" s="1"/>
  <c r="Z2583" i="4"/>
  <c r="AA2583" i="4" s="1"/>
  <c r="Z2574" i="4"/>
  <c r="AA2574" i="4" s="1"/>
  <c r="Z2547" i="4"/>
  <c r="AA2547" i="4" s="1"/>
  <c r="Z2804" i="4"/>
  <c r="AA2804" i="4" s="1"/>
  <c r="Z1488" i="4"/>
  <c r="AA1488" i="4" s="1"/>
  <c r="Z2050" i="4"/>
  <c r="AA2050" i="4" s="1"/>
  <c r="Z2096" i="4"/>
  <c r="AA2096" i="4" s="1"/>
  <c r="Z2562" i="4"/>
  <c r="AA2562" i="4" s="1"/>
  <c r="Z2572" i="4"/>
  <c r="AA2572" i="4" s="1"/>
  <c r="Z1242" i="4"/>
  <c r="AA1242" i="4" s="1"/>
  <c r="Z1226" i="4"/>
  <c r="AA1226" i="4" s="1"/>
  <c r="Z1227" i="4"/>
  <c r="AA1227" i="4" s="1"/>
  <c r="Z2556" i="4"/>
  <c r="AA2556" i="4" s="1"/>
  <c r="Z2566" i="4"/>
  <c r="AA2566" i="4" s="1"/>
  <c r="Z2799" i="4"/>
  <c r="AA2799" i="4" s="1"/>
  <c r="Z1738" i="4"/>
  <c r="AA1738" i="4" s="1"/>
  <c r="Z2195" i="4"/>
  <c r="AA2195" i="4" s="1"/>
  <c r="Z2586" i="4"/>
  <c r="AA2586" i="4" s="1"/>
  <c r="Z2683" i="4"/>
  <c r="AA2683" i="4" s="1"/>
  <c r="Z2691" i="4"/>
  <c r="AA2691" i="4" s="1"/>
  <c r="Z2550" i="4"/>
  <c r="AA2550" i="4" s="1"/>
  <c r="Z2560" i="4"/>
  <c r="AA2560" i="4" s="1"/>
  <c r="Z2789" i="4"/>
  <c r="AA2789" i="4" s="1"/>
  <c r="Z2035" i="4"/>
  <c r="AA2035" i="4" s="1"/>
  <c r="Z1381" i="4"/>
  <c r="AA1381" i="4" s="1"/>
  <c r="Z1614" i="4"/>
  <c r="AA1614" i="4" s="1"/>
  <c r="Z2544" i="4"/>
  <c r="AA2544" i="4" s="1"/>
  <c r="Z2554" i="4"/>
  <c r="AA2554" i="4" s="1"/>
  <c r="Z2715" i="4"/>
  <c r="AA2715" i="4" s="1"/>
  <c r="Z1812" i="4"/>
  <c r="AA1812" i="4" s="1"/>
  <c r="Z2569" i="4"/>
  <c r="AA2569" i="4" s="1"/>
  <c r="Z2538" i="4"/>
  <c r="AA2538" i="4" s="1"/>
  <c r="Z2548" i="4"/>
  <c r="AA2548" i="4" s="1"/>
  <c r="Z2778" i="4"/>
  <c r="AA2778" i="4" s="1"/>
  <c r="Z2028" i="4"/>
  <c r="AA2028" i="4" s="1"/>
  <c r="Z2542" i="4"/>
  <c r="AA2542" i="4" s="1"/>
  <c r="Z2803" i="4"/>
  <c r="AA2803" i="4" s="1"/>
  <c r="Z2784" i="4"/>
  <c r="AA2784" i="4" s="1"/>
  <c r="Z2746" i="4"/>
  <c r="AA2746" i="4" s="1"/>
  <c r="Z1995" i="4"/>
  <c r="AA1995" i="4" s="1"/>
  <c r="Z2557" i="4"/>
  <c r="AA2557" i="4" s="1"/>
  <c r="Z2571" i="4"/>
  <c r="AA2571" i="4" s="1"/>
  <c r="Z2805" i="4"/>
  <c r="AA2805" i="4" s="1"/>
  <c r="Z2045" i="4"/>
  <c r="AA2045" i="4" s="1"/>
  <c r="Z1721" i="4"/>
  <c r="AA1721" i="4" s="1"/>
  <c r="Z2006" i="4"/>
  <c r="AA2006" i="4" s="1"/>
  <c r="Z1362" i="4"/>
  <c r="AA1362" i="4" s="1"/>
  <c r="Z1577" i="4"/>
  <c r="AA1577" i="4" s="1"/>
  <c r="Z1619" i="4"/>
  <c r="AA1619" i="4" s="1"/>
  <c r="Z1694" i="4"/>
  <c r="AA1694" i="4" s="1"/>
  <c r="Z1437" i="4"/>
  <c r="AA1437" i="4" s="1"/>
  <c r="Z1659" i="4"/>
  <c r="AA1659" i="4" s="1"/>
  <c r="Z1884" i="4"/>
  <c r="AA1884" i="4" s="1"/>
  <c r="Z2131" i="4"/>
  <c r="AA2131" i="4" s="1"/>
  <c r="Z2316" i="4"/>
  <c r="AA2316" i="4" s="1"/>
  <c r="Z1843" i="4"/>
  <c r="AA1843" i="4" s="1"/>
  <c r="Z2106" i="4"/>
  <c r="AA2106" i="4" s="1"/>
  <c r="Z2073" i="4"/>
  <c r="AA2073" i="4" s="1"/>
  <c r="Z1988" i="4"/>
  <c r="AA1988" i="4" s="1"/>
  <c r="Z1556" i="4"/>
  <c r="AA1556" i="4" s="1"/>
  <c r="Z2000" i="4"/>
  <c r="AA2000" i="4" s="1"/>
  <c r="Z1562" i="4"/>
  <c r="AA1562" i="4" s="1"/>
  <c r="Z1814" i="4"/>
  <c r="AA1814" i="4" s="1"/>
  <c r="Z1423" i="4"/>
  <c r="AA1423" i="4" s="1"/>
  <c r="Z1431" i="4"/>
  <c r="AA1431" i="4" s="1"/>
  <c r="Z1653" i="4"/>
  <c r="AA1653" i="4" s="1"/>
  <c r="Z1909" i="4"/>
  <c r="AA1909" i="4" s="1"/>
  <c r="Z2118" i="4"/>
  <c r="AA2118" i="4" s="1"/>
  <c r="Z2099" i="4"/>
  <c r="AA2099" i="4" s="1"/>
  <c r="Z1186" i="4"/>
  <c r="AA1186" i="4" s="1"/>
  <c r="Z1225" i="4"/>
  <c r="AA1225" i="4" s="1"/>
  <c r="Z1982" i="4"/>
  <c r="AA1982" i="4" s="1"/>
  <c r="Z2033" i="4"/>
  <c r="AA2033" i="4" s="1"/>
  <c r="Z1718" i="4"/>
  <c r="AA1718" i="4" s="1"/>
  <c r="Z1541" i="4"/>
  <c r="AA1541" i="4" s="1"/>
  <c r="Z1350" i="4"/>
  <c r="AA1350" i="4" s="1"/>
  <c r="Z1808" i="4"/>
  <c r="AA1808" i="4" s="1"/>
  <c r="Z1469" i="4"/>
  <c r="AA1469" i="4" s="1"/>
  <c r="Z1682" i="4"/>
  <c r="AA1682" i="4" s="1"/>
  <c r="Z1893" i="4"/>
  <c r="AA1893" i="4" s="1"/>
  <c r="Z1903" i="4"/>
  <c r="AA1903" i="4" s="1"/>
  <c r="Z2125" i="4"/>
  <c r="AA2125" i="4" s="1"/>
  <c r="Z1846" i="4"/>
  <c r="AA1846" i="4" s="1"/>
  <c r="Z1835" i="4"/>
  <c r="AA1835" i="4" s="1"/>
  <c r="Z2076" i="4"/>
  <c r="AA2076" i="4" s="1"/>
  <c r="Z1976" i="4"/>
  <c r="AA1976" i="4" s="1"/>
  <c r="Z2060" i="4"/>
  <c r="AA2060" i="4" s="1"/>
  <c r="Z2222" i="4"/>
  <c r="AA2222" i="4" s="1"/>
  <c r="Z1523" i="4"/>
  <c r="AA1523" i="4" s="1"/>
  <c r="Z1574" i="4"/>
  <c r="AA1574" i="4" s="1"/>
  <c r="Z1802" i="4"/>
  <c r="AA1802" i="4" s="1"/>
  <c r="Z1672" i="4"/>
  <c r="AA1672" i="4" s="1"/>
  <c r="Z1897" i="4"/>
  <c r="AA1897" i="4" s="1"/>
  <c r="Z2092" i="4"/>
  <c r="AA2092" i="4" s="1"/>
  <c r="Z1223" i="4"/>
  <c r="AA1223" i="4" s="1"/>
  <c r="Z1502" i="4"/>
  <c r="AA1502" i="4" s="1"/>
  <c r="Z1970" i="4"/>
  <c r="AA1970" i="4" s="1"/>
  <c r="Z1342" i="4"/>
  <c r="AA1342" i="4" s="1"/>
  <c r="Z1344" i="4"/>
  <c r="AA1344" i="4" s="1"/>
  <c r="Z1586" i="4"/>
  <c r="AA1586" i="4" s="1"/>
  <c r="Z1796" i="4"/>
  <c r="AA1796" i="4" s="1"/>
  <c r="Z1444" i="4"/>
  <c r="AA1444" i="4" s="1"/>
  <c r="Z1413" i="4"/>
  <c r="AA1413" i="4" s="1"/>
  <c r="Z1882" i="4"/>
  <c r="AA1882" i="4" s="1"/>
  <c r="Z1891" i="4"/>
  <c r="AA1891" i="4" s="1"/>
  <c r="Z2109" i="4"/>
  <c r="AA2109" i="4" s="1"/>
  <c r="Z2333" i="4"/>
  <c r="AA2333" i="4" s="1"/>
  <c r="Z2074" i="4"/>
  <c r="AA2074" i="4" s="1"/>
  <c r="Z2081" i="4"/>
  <c r="AA2081" i="4" s="1"/>
  <c r="Z1199" i="4"/>
  <c r="AA1199" i="4" s="1"/>
  <c r="Z1233" i="4"/>
  <c r="AA1233" i="4" s="1"/>
  <c r="Z1234" i="4"/>
  <c r="AA1234" i="4" s="1"/>
  <c r="Z1983" i="4"/>
  <c r="AA1983" i="4" s="1"/>
  <c r="Z2048" i="4"/>
  <c r="AA2048" i="4" s="1"/>
  <c r="Z1538" i="4"/>
  <c r="AA1538" i="4" s="1"/>
  <c r="Z1365" i="4"/>
  <c r="AA1365" i="4" s="1"/>
  <c r="Z1598" i="4"/>
  <c r="AA1598" i="4" s="1"/>
  <c r="Z1613" i="4"/>
  <c r="AA1613" i="4" s="1"/>
  <c r="Z2162" i="4"/>
  <c r="AA2162" i="4" s="1"/>
  <c r="Z1902" i="4"/>
  <c r="AA1902" i="4" s="1"/>
  <c r="Z1885" i="4"/>
  <c r="AA1885" i="4" s="1"/>
  <c r="Z2107" i="4"/>
  <c r="AA2107" i="4" s="1"/>
  <c r="Z2042" i="4"/>
  <c r="AA2042" i="4" s="1"/>
  <c r="Z1298" i="4"/>
  <c r="AA1298" i="4" s="1"/>
  <c r="Z1550" i="4"/>
  <c r="AA1550" i="4" s="1"/>
  <c r="Z1760" i="4"/>
  <c r="AA1760" i="4" s="1"/>
  <c r="Z2021" i="4"/>
  <c r="AA2021" i="4" s="1"/>
  <c r="Z1432" i="4"/>
  <c r="AA1432" i="4" s="1"/>
  <c r="Z1879" i="4"/>
  <c r="AA1879" i="4" s="1"/>
  <c r="Z1937" i="4"/>
  <c r="AA1937" i="4" s="1"/>
  <c r="Z1842" i="4"/>
  <c r="AA1842" i="4" s="1"/>
  <c r="Z1852" i="4"/>
  <c r="AA1852" i="4" s="1"/>
  <c r="Z2080" i="4"/>
  <c r="AA2080" i="4" s="1"/>
  <c r="Z1952" i="4"/>
  <c r="AA1952" i="4" s="1"/>
  <c r="Z2036" i="4"/>
  <c r="AA2036" i="4" s="1"/>
  <c r="Z1724" i="4"/>
  <c r="AA1724" i="4" s="1"/>
  <c r="Z1292" i="4"/>
  <c r="AA1292" i="4" s="1"/>
  <c r="Z1790" i="4"/>
  <c r="AA1790" i="4" s="1"/>
  <c r="Z1341" i="4"/>
  <c r="AA1341" i="4" s="1"/>
  <c r="Z1382" i="4"/>
  <c r="AA1382" i="4" s="1"/>
  <c r="Z1610" i="4"/>
  <c r="AA1610" i="4" s="1"/>
  <c r="Z1700" i="4"/>
  <c r="AA1700" i="4" s="1"/>
  <c r="Z1422" i="4"/>
  <c r="AA1422" i="4" s="1"/>
  <c r="Z1426" i="4"/>
  <c r="AA1426" i="4" s="1"/>
  <c r="Z2145" i="4"/>
  <c r="AA2145" i="4" s="1"/>
  <c r="Z2119" i="4"/>
  <c r="AA2119" i="4" s="1"/>
  <c r="Z2070" i="4"/>
  <c r="AA2070" i="4" s="1"/>
  <c r="Z2095" i="4"/>
  <c r="AA2095" i="4" s="1"/>
  <c r="Z1985" i="4"/>
  <c r="AA1985" i="4" s="1"/>
  <c r="Z2192" i="4"/>
  <c r="AA2192" i="4" s="1"/>
  <c r="Z1289" i="4"/>
  <c r="AA1289" i="4" s="1"/>
  <c r="Z1333" i="4"/>
  <c r="AA1333" i="4" s="1"/>
  <c r="Z1637" i="4"/>
  <c r="AA1637" i="4" s="1"/>
  <c r="Z1674" i="4"/>
  <c r="AA1674" i="4" s="1"/>
  <c r="Z2110" i="4"/>
  <c r="AA2110" i="4" s="1"/>
  <c r="Z1863" i="4"/>
  <c r="AA1863" i="4" s="1"/>
  <c r="Z1867" i="4"/>
  <c r="AA1867" i="4" s="1"/>
  <c r="Z2101" i="4"/>
  <c r="AA2101" i="4" s="1"/>
  <c r="Z1508" i="4"/>
  <c r="AA1508" i="4" s="1"/>
  <c r="Z1532" i="4"/>
  <c r="AA1532" i="4" s="1"/>
  <c r="Z1778" i="4"/>
  <c r="AA1778" i="4" s="1"/>
  <c r="Z2024" i="4"/>
  <c r="AA2024" i="4" s="1"/>
  <c r="Z1338" i="4"/>
  <c r="AA1338" i="4" s="1"/>
  <c r="Z1329" i="4"/>
  <c r="AA1329" i="4" s="1"/>
  <c r="Z1622" i="4"/>
  <c r="AA1622" i="4" s="1"/>
  <c r="Z1677" i="4"/>
  <c r="AA1677" i="4" s="1"/>
  <c r="Z1900" i="4"/>
  <c r="AA1900" i="4" s="1"/>
  <c r="Z2139" i="4"/>
  <c r="AA2139" i="4" s="1"/>
  <c r="Z2122" i="4"/>
  <c r="AA2122" i="4" s="1"/>
  <c r="Z2334" i="4"/>
  <c r="AA2334" i="4" s="1"/>
  <c r="Z1940" i="4"/>
  <c r="AA1940" i="4" s="1"/>
  <c r="Z1919" i="4"/>
  <c r="AA1919" i="4" s="1"/>
  <c r="Z1857" i="4"/>
  <c r="AA1857" i="4" s="1"/>
  <c r="Z1496" i="4"/>
  <c r="AA1496" i="4" s="1"/>
  <c r="Z1742" i="4"/>
  <c r="AA1742" i="4" s="1"/>
  <c r="Z1772" i="4"/>
  <c r="AA1772" i="4" s="1"/>
  <c r="Z1997" i="4"/>
  <c r="AA1997" i="4" s="1"/>
  <c r="Z1336" i="4"/>
  <c r="AA1336" i="4" s="1"/>
  <c r="Z1832" i="4"/>
  <c r="AA1832" i="4" s="1"/>
  <c r="Z1397" i="4"/>
  <c r="AA1397" i="4" s="1"/>
  <c r="Z1441" i="4"/>
  <c r="AA1441" i="4" s="1"/>
  <c r="Z1662" i="4"/>
  <c r="AA1662" i="4" s="1"/>
  <c r="Z1934" i="4"/>
  <c r="AA1934" i="4" s="1"/>
  <c r="Z1851" i="4"/>
  <c r="AA1851" i="4" s="1"/>
  <c r="Z1766" i="4"/>
  <c r="AA1766" i="4" s="1"/>
  <c r="Z2012" i="4"/>
  <c r="AA2012" i="4" s="1"/>
  <c r="Z1592" i="4"/>
  <c r="AA1592" i="4" s="1"/>
  <c r="Z1391" i="4"/>
  <c r="AA1391" i="4" s="1"/>
  <c r="Z1634" i="4"/>
  <c r="AA1634" i="4" s="1"/>
  <c r="Z1478" i="4"/>
  <c r="AA1478" i="4" s="1"/>
  <c r="Z1457" i="4"/>
  <c r="AA1457" i="4" s="1"/>
  <c r="Z1706" i="4"/>
  <c r="AA1706" i="4" s="1"/>
  <c r="Z1665" i="4"/>
  <c r="AA1665" i="4" s="1"/>
  <c r="Z1908" i="4"/>
  <c r="AA1908" i="4" s="1"/>
  <c r="Z2322" i="4"/>
  <c r="AA2322" i="4" s="1"/>
  <c r="Z1845" i="4"/>
  <c r="AA1845" i="4" s="1"/>
  <c r="Z2071" i="4"/>
  <c r="AA2071" i="4" s="1"/>
  <c r="Z633" i="4"/>
  <c r="AA633" i="4" s="1"/>
  <c r="Y633" i="4"/>
  <c r="Z628" i="4"/>
  <c r="AA628" i="4" s="1"/>
  <c r="Y628" i="4"/>
  <c r="Z906" i="4"/>
  <c r="AA906" i="4" s="1"/>
  <c r="Y906" i="4"/>
  <c r="Y558" i="4"/>
  <c r="Y1117" i="4"/>
  <c r="Z1117" i="4"/>
  <c r="AA1117" i="4" s="1"/>
  <c r="Y349" i="4"/>
  <c r="Z421" i="4"/>
  <c r="AA421" i="4" s="1"/>
  <c r="Z881" i="4"/>
  <c r="AA881" i="4" s="1"/>
  <c r="Y881" i="4"/>
  <c r="Z178" i="4"/>
  <c r="AA178" i="4" s="1"/>
  <c r="Z221" i="4"/>
  <c r="AA221" i="4" s="1"/>
  <c r="Y221" i="4"/>
  <c r="Y700" i="4"/>
  <c r="AB700" i="4" s="1"/>
  <c r="Z59" i="4"/>
  <c r="AA59" i="4" s="1"/>
  <c r="Y59" i="4"/>
  <c r="Y306" i="4"/>
  <c r="Z306" i="4"/>
  <c r="AA306" i="4" s="1"/>
  <c r="Y772" i="4"/>
  <c r="Z772" i="4"/>
  <c r="AA772" i="4" s="1"/>
  <c r="Z766" i="4"/>
  <c r="AA766" i="4" s="1"/>
  <c r="Y766" i="4"/>
  <c r="Z765" i="4"/>
  <c r="AA765" i="4" s="1"/>
  <c r="Y765" i="4"/>
  <c r="Z1011" i="4"/>
  <c r="AA1011" i="4" s="1"/>
  <c r="Y1011" i="4"/>
  <c r="Z1219" i="4"/>
  <c r="AA1219" i="4" s="1"/>
  <c r="Y1219" i="4"/>
  <c r="Z1236" i="4"/>
  <c r="AA1236" i="4" s="1"/>
  <c r="Y1236" i="4"/>
  <c r="Y1212" i="4"/>
  <c r="Z1212" i="4"/>
  <c r="AA1212" i="4" s="1"/>
  <c r="Y856" i="4"/>
  <c r="Z856" i="4"/>
  <c r="AA856" i="4" s="1"/>
  <c r="Y847" i="4"/>
  <c r="Z847" i="4"/>
  <c r="AA847" i="4" s="1"/>
  <c r="Z830" i="4"/>
  <c r="AA830" i="4" s="1"/>
  <c r="Y830" i="4"/>
  <c r="Y622" i="4"/>
  <c r="Z622" i="4"/>
  <c r="AA622" i="4" s="1"/>
  <c r="Z598" i="4"/>
  <c r="AA598" i="4" s="1"/>
  <c r="Y598" i="4"/>
  <c r="Z248" i="4"/>
  <c r="AA248" i="4" s="1"/>
  <c r="Y248" i="4"/>
  <c r="Z500" i="4"/>
  <c r="AA500" i="4" s="1"/>
  <c r="Y500" i="4"/>
  <c r="Z723" i="4"/>
  <c r="AA723" i="4" s="1"/>
  <c r="Y723" i="4"/>
  <c r="Z975" i="4"/>
  <c r="AA975" i="4" s="1"/>
  <c r="Y975" i="4"/>
  <c r="Y1185" i="4"/>
  <c r="Z1185" i="4"/>
  <c r="AA1185" i="4" s="1"/>
  <c r="Y528" i="4"/>
  <c r="AB528" i="4" s="1"/>
  <c r="Y319" i="4"/>
  <c r="Z319" i="4"/>
  <c r="AA319" i="4" s="1"/>
  <c r="Y969" i="4"/>
  <c r="AB969" i="4" s="1"/>
  <c r="Z218" i="4"/>
  <c r="AA218" i="4" s="1"/>
  <c r="Y218" i="4"/>
  <c r="Y444" i="4"/>
  <c r="Z444" i="4"/>
  <c r="AA444" i="4" s="1"/>
  <c r="Z685" i="4"/>
  <c r="AA685" i="4" s="1"/>
  <c r="Y685" i="4"/>
  <c r="Z696" i="4"/>
  <c r="AA696" i="4" s="1"/>
  <c r="Y696" i="4"/>
  <c r="Z904" i="4"/>
  <c r="AA904" i="4" s="1"/>
  <c r="Y904" i="4"/>
  <c r="Z922" i="4"/>
  <c r="AA922" i="4" s="1"/>
  <c r="Y922" i="4"/>
  <c r="Z1151" i="4"/>
  <c r="AA1151" i="4" s="1"/>
  <c r="Y1151" i="4"/>
  <c r="Z1142" i="4"/>
  <c r="AA1142" i="4" s="1"/>
  <c r="Y1142" i="4"/>
  <c r="Z466" i="4"/>
  <c r="AA466" i="4" s="1"/>
  <c r="Y466" i="4"/>
  <c r="Z687" i="4"/>
  <c r="AA687" i="4" s="1"/>
  <c r="Y687" i="4"/>
  <c r="Y1137" i="4"/>
  <c r="Z1137" i="4"/>
  <c r="AA1137" i="4" s="1"/>
  <c r="Z1150" i="4"/>
  <c r="AA1150" i="4" s="1"/>
  <c r="Y1150" i="4"/>
  <c r="Z1165" i="4"/>
  <c r="AA1165" i="4" s="1"/>
  <c r="Y1165" i="4"/>
  <c r="Y792" i="4"/>
  <c r="Z792" i="4"/>
  <c r="AA792" i="4" s="1"/>
  <c r="Y1074" i="4"/>
  <c r="Z1074" i="4"/>
  <c r="AA1074" i="4" s="1"/>
  <c r="Z1062" i="4"/>
  <c r="AA1062" i="4" s="1"/>
  <c r="Y1062" i="4"/>
  <c r="Y53" i="4"/>
  <c r="Z53" i="4"/>
  <c r="AA53" i="4" s="1"/>
  <c r="Y305" i="4"/>
  <c r="Z305" i="4"/>
  <c r="AA305" i="4" s="1"/>
  <c r="Y779" i="4"/>
  <c r="Z779" i="4"/>
  <c r="AA779" i="4" s="1"/>
  <c r="Z1014" i="4"/>
  <c r="AA1014" i="4" s="1"/>
  <c r="Y1014" i="4"/>
  <c r="Z990" i="4"/>
  <c r="AA990" i="4" s="1"/>
  <c r="Y990" i="4"/>
  <c r="Y1220" i="4"/>
  <c r="Z1220" i="4"/>
  <c r="AA1220" i="4" s="1"/>
  <c r="Y1232" i="4"/>
  <c r="Z1232" i="4"/>
  <c r="AA1232" i="4" s="1"/>
  <c r="Y548" i="4"/>
  <c r="Z548" i="4"/>
  <c r="AA548" i="4" s="1"/>
  <c r="Y565" i="4"/>
  <c r="Z565" i="4"/>
  <c r="AA565" i="4" s="1"/>
  <c r="Z580" i="4"/>
  <c r="AA580" i="4" s="1"/>
  <c r="Y580" i="4"/>
  <c r="Z321" i="4"/>
  <c r="AA321" i="4" s="1"/>
  <c r="Y321" i="4"/>
  <c r="Y316" i="4"/>
  <c r="Z316" i="4"/>
  <c r="AA316" i="4" s="1"/>
  <c r="Z550" i="4"/>
  <c r="AA550" i="4" s="1"/>
  <c r="Y550" i="4"/>
  <c r="Z577" i="4"/>
  <c r="AA577" i="4" s="1"/>
  <c r="Y577" i="4"/>
  <c r="Z582" i="4"/>
  <c r="AA582" i="4" s="1"/>
  <c r="Y582" i="4"/>
  <c r="Y784" i="4"/>
  <c r="Z784" i="4"/>
  <c r="AA784" i="4" s="1"/>
  <c r="Y802" i="4"/>
  <c r="Y1037" i="4"/>
  <c r="AB1037" i="4" s="1"/>
  <c r="Z1037" i="4"/>
  <c r="AA1037" i="4" s="1"/>
  <c r="Z1273" i="4"/>
  <c r="AA1273" i="4" s="1"/>
  <c r="Y1273" i="4"/>
  <c r="Y1280" i="4"/>
  <c r="Z1280" i="4"/>
  <c r="AA1280" i="4" s="1"/>
  <c r="Y1268" i="4"/>
  <c r="Z1268" i="4"/>
  <c r="AA1268" i="4" s="1"/>
  <c r="Z1275" i="4"/>
  <c r="AA1275" i="4" s="1"/>
  <c r="Y1275" i="4"/>
  <c r="Z1272" i="4"/>
  <c r="AA1272" i="4" s="1"/>
  <c r="Y1272" i="4"/>
  <c r="Z357" i="4"/>
  <c r="AA357" i="4" s="1"/>
  <c r="Y357" i="4"/>
  <c r="Z384" i="4"/>
  <c r="AA384" i="4" s="1"/>
  <c r="Y384" i="4"/>
  <c r="Z416" i="4"/>
  <c r="AA416" i="4" s="1"/>
  <c r="Y416" i="4"/>
  <c r="Z413" i="4"/>
  <c r="AA413" i="4" s="1"/>
  <c r="Y413" i="4"/>
  <c r="Z641" i="4"/>
  <c r="AA641" i="4" s="1"/>
  <c r="Y641" i="4"/>
  <c r="Y652" i="4"/>
  <c r="Z652" i="4"/>
  <c r="AA652" i="4" s="1"/>
  <c r="Y638" i="4"/>
  <c r="Z638" i="4"/>
  <c r="AA638" i="4" s="1"/>
  <c r="Z896" i="4"/>
  <c r="AA896" i="4" s="1"/>
  <c r="Y896" i="4"/>
  <c r="Z872" i="4"/>
  <c r="AA872" i="4" s="1"/>
  <c r="Y872" i="4"/>
  <c r="Z887" i="4"/>
  <c r="AA887" i="4" s="1"/>
  <c r="Y887" i="4"/>
  <c r="Z863" i="4"/>
  <c r="AA863" i="4" s="1"/>
  <c r="Y863" i="4"/>
  <c r="Z1128" i="4"/>
  <c r="AA1128" i="4" s="1"/>
  <c r="Y1104" i="4"/>
  <c r="AB1104" i="4" s="1"/>
  <c r="Y1046" i="4"/>
  <c r="Z1046" i="4"/>
  <c r="AA1046" i="4" s="1"/>
  <c r="Y1043" i="4"/>
  <c r="Z1043" i="4"/>
  <c r="AA1043" i="4" s="1"/>
  <c r="Z266" i="4"/>
  <c r="AA266" i="4" s="1"/>
  <c r="Y266" i="4"/>
  <c r="Z471" i="4"/>
  <c r="AA471" i="4" s="1"/>
  <c r="Y471" i="4"/>
  <c r="Z738" i="4"/>
  <c r="AA738" i="4" s="1"/>
  <c r="Y738" i="4"/>
  <c r="Z964" i="4"/>
  <c r="AA964" i="4" s="1"/>
  <c r="Y964" i="4"/>
  <c r="Z1210" i="4"/>
  <c r="AA1210" i="4" s="1"/>
  <c r="Y1210" i="4"/>
  <c r="Z866" i="4"/>
  <c r="AA866" i="4" s="1"/>
  <c r="Y866" i="4"/>
  <c r="Z409" i="4"/>
  <c r="AA409" i="4" s="1"/>
  <c r="Y216" i="4"/>
  <c r="Y111" i="4"/>
  <c r="Z189" i="4"/>
  <c r="AA189" i="4" s="1"/>
  <c r="Z153" i="4"/>
  <c r="AA153" i="4" s="1"/>
  <c r="Y153" i="4"/>
  <c r="Z383" i="4"/>
  <c r="AA383" i="4" s="1"/>
  <c r="Y383" i="4"/>
  <c r="Z362" i="4"/>
  <c r="AA362" i="4" s="1"/>
  <c r="Y362" i="4"/>
  <c r="Z375" i="4"/>
  <c r="AA375" i="4" s="1"/>
  <c r="Y375" i="4"/>
  <c r="Z587" i="4"/>
  <c r="AA587" i="4" s="1"/>
  <c r="Y587" i="4"/>
  <c r="Z602" i="4"/>
  <c r="AA602" i="4" s="1"/>
  <c r="Y602" i="4"/>
  <c r="Z849" i="4"/>
  <c r="AA849" i="4" s="1"/>
  <c r="Y849" i="4"/>
  <c r="Z838" i="4"/>
  <c r="AA838" i="4" s="1"/>
  <c r="Y838" i="4"/>
  <c r="Y1072" i="4"/>
  <c r="Z1072" i="4"/>
  <c r="AA1072" i="4" s="1"/>
  <c r="Z1070" i="4"/>
  <c r="AA1070" i="4" s="1"/>
  <c r="Y1070" i="4"/>
  <c r="Z1063" i="4"/>
  <c r="AA1063" i="4" s="1"/>
  <c r="Y1063" i="4"/>
  <c r="Z1060" i="4"/>
  <c r="AA1060" i="4" s="1"/>
  <c r="Y1060" i="4"/>
  <c r="Y972" i="4"/>
  <c r="Y230" i="4"/>
  <c r="Y1188" i="4"/>
  <c r="Z506" i="4"/>
  <c r="AA506" i="4" s="1"/>
  <c r="Y921" i="4"/>
  <c r="Z477" i="4"/>
  <c r="AA477" i="4" s="1"/>
  <c r="Y477" i="4"/>
  <c r="Y714" i="4"/>
  <c r="Z714" i="4"/>
  <c r="AA714" i="4" s="1"/>
  <c r="Z1182" i="4"/>
  <c r="AA1182" i="4" s="1"/>
  <c r="Y1182" i="4"/>
  <c r="Y271" i="4"/>
  <c r="Z271" i="4"/>
  <c r="AA271" i="4" s="1"/>
  <c r="Z508" i="4"/>
  <c r="AA508" i="4" s="1"/>
  <c r="Y508" i="4"/>
  <c r="Z959" i="4"/>
  <c r="AA959" i="4" s="1"/>
  <c r="Y959" i="4"/>
  <c r="Y914" i="4"/>
  <c r="Z914" i="4"/>
  <c r="AA914" i="4" s="1"/>
  <c r="Y1197" i="4"/>
  <c r="Z251" i="4"/>
  <c r="AA251" i="4" s="1"/>
  <c r="Y87" i="4"/>
  <c r="AB87" i="4" s="1"/>
  <c r="Z484" i="4"/>
  <c r="AA484" i="4" s="1"/>
  <c r="Z539" i="4"/>
  <c r="AA539" i="4" s="1"/>
  <c r="Z999" i="4"/>
  <c r="AA999" i="4" s="1"/>
  <c r="Z1243" i="4"/>
  <c r="AA1243" i="4" s="1"/>
  <c r="Z304" i="4"/>
  <c r="AA304" i="4" s="1"/>
  <c r="Z988" i="4"/>
  <c r="AA988" i="4" s="1"/>
  <c r="Y905" i="4"/>
  <c r="Y688" i="4"/>
  <c r="Z123" i="4"/>
  <c r="AA123" i="4" s="1"/>
  <c r="Z140" i="4"/>
  <c r="Z363" i="4"/>
  <c r="AA363" i="4" s="1"/>
  <c r="Z1083" i="4"/>
  <c r="AA1083" i="4" s="1"/>
  <c r="Y1255" i="4"/>
  <c r="AB1255" i="4" s="1"/>
  <c r="Z916" i="4"/>
  <c r="AA916" i="4" s="1"/>
  <c r="Z214" i="4"/>
  <c r="AA214" i="4" s="1"/>
  <c r="Z476" i="4"/>
  <c r="AA476" i="4" s="1"/>
  <c r="Z480" i="4"/>
  <c r="AA480" i="4" s="1"/>
  <c r="Z79" i="4"/>
  <c r="AA79" i="4" s="1"/>
  <c r="Z55" i="4"/>
  <c r="Z513" i="4"/>
  <c r="AA513" i="4" s="1"/>
  <c r="Z280" i="4"/>
  <c r="AA280" i="4" s="1"/>
  <c r="Z540" i="4"/>
  <c r="AA540" i="4" s="1"/>
  <c r="Z1215" i="4"/>
  <c r="Y206" i="4"/>
  <c r="Y686" i="4"/>
  <c r="AB686" i="4" s="1"/>
  <c r="Z333" i="4"/>
  <c r="Z578" i="4"/>
  <c r="Y363" i="4"/>
  <c r="Y929" i="4"/>
  <c r="Y1180" i="4"/>
  <c r="Z371" i="4"/>
  <c r="AA371" i="4" s="1"/>
  <c r="Z1057" i="4"/>
  <c r="AA1057" i="4" s="1"/>
  <c r="Z1032" i="4"/>
  <c r="AA1032" i="4" s="1"/>
  <c r="Z177" i="4"/>
  <c r="AA177" i="4" s="1"/>
  <c r="Z173" i="4"/>
  <c r="AA173" i="4" s="1"/>
  <c r="Z417" i="4"/>
  <c r="AA417" i="4" s="1"/>
  <c r="Z1113" i="4"/>
  <c r="AA1113" i="4" s="1"/>
  <c r="Z107" i="4"/>
  <c r="AA107" i="4" s="1"/>
  <c r="Z441" i="4"/>
  <c r="AA441" i="4" s="1"/>
  <c r="Z494" i="4"/>
  <c r="AA494" i="4" s="1"/>
  <c r="Z1191" i="4"/>
  <c r="AA1191" i="4" s="1"/>
  <c r="Z62" i="4"/>
  <c r="Z984" i="4"/>
  <c r="AA984" i="4" s="1"/>
  <c r="Z347" i="4"/>
  <c r="AA347" i="4" s="1"/>
  <c r="Z786" i="4"/>
  <c r="AA786" i="4" s="1"/>
  <c r="Y712" i="4"/>
  <c r="Z376" i="4"/>
  <c r="Y414" i="4"/>
  <c r="Z193" i="4"/>
  <c r="AA193" i="4" s="1"/>
  <c r="Z890" i="4"/>
  <c r="AA890" i="4" s="1"/>
  <c r="Z412" i="4"/>
  <c r="AA412" i="4" s="1"/>
  <c r="Z1109" i="4"/>
  <c r="AA1109" i="4" s="1"/>
  <c r="Z1098" i="4"/>
  <c r="AA1098" i="4" s="1"/>
  <c r="Z105" i="4"/>
  <c r="AA105" i="4" s="1"/>
  <c r="Z451" i="4"/>
  <c r="AA451" i="4" s="1"/>
  <c r="Z1166" i="4"/>
  <c r="AA1166" i="4" s="1"/>
  <c r="Z242" i="4"/>
  <c r="AA242" i="4" s="1"/>
  <c r="Z951" i="4"/>
  <c r="AA951" i="4" s="1"/>
  <c r="Z336" i="4"/>
  <c r="AA336" i="4" s="1"/>
  <c r="Z142" i="4"/>
  <c r="Y935" i="4"/>
  <c r="AB935" i="4" s="1"/>
  <c r="Z945" i="4"/>
  <c r="Z60" i="4"/>
  <c r="AA60" i="4" s="1"/>
  <c r="Z286" i="4"/>
  <c r="AA286" i="4" s="1"/>
  <c r="Z1222" i="4"/>
  <c r="AA1222" i="4" s="1"/>
  <c r="Z1237" i="4"/>
  <c r="AA1237" i="4" s="1"/>
  <c r="Z54" i="4"/>
  <c r="AA54" i="4" s="1"/>
  <c r="Z1006" i="4"/>
  <c r="AA1006" i="4" s="1"/>
  <c r="Z982" i="4"/>
  <c r="AA982" i="4" s="1"/>
  <c r="Z332" i="4"/>
  <c r="AA332" i="4" s="1"/>
  <c r="Z562" i="4"/>
  <c r="Z796" i="4"/>
  <c r="AA796" i="4" s="1"/>
  <c r="Z1030" i="4"/>
  <c r="AA1030" i="4" s="1"/>
  <c r="Z1271" i="4"/>
  <c r="AA1271" i="4" s="1"/>
  <c r="Z1250" i="4"/>
  <c r="Z152" i="4"/>
  <c r="AA152" i="4" s="1"/>
  <c r="Z143" i="4"/>
  <c r="Z387" i="4"/>
  <c r="AA387" i="4" s="1"/>
  <c r="Z1066" i="4"/>
  <c r="AA1066" i="4" s="1"/>
  <c r="Z1077" i="4"/>
  <c r="AA1077" i="4" s="1"/>
  <c r="Y510" i="4"/>
  <c r="Z888" i="4"/>
  <c r="AA888" i="4" s="1"/>
  <c r="Z901" i="4"/>
  <c r="Z913" i="4"/>
  <c r="Z103" i="4"/>
  <c r="AA103" i="4" s="1"/>
  <c r="Y1160" i="4"/>
  <c r="Z449" i="4"/>
  <c r="Z240" i="4"/>
  <c r="AA240" i="4" s="1"/>
  <c r="Z943" i="4"/>
  <c r="AA943" i="4" s="1"/>
  <c r="Z43" i="4"/>
  <c r="Z516" i="4"/>
  <c r="AA516" i="4" s="1"/>
  <c r="Y242" i="4"/>
  <c r="Z102" i="4"/>
  <c r="AA102" i="4" s="1"/>
  <c r="Z554" i="4"/>
  <c r="AA554" i="4" s="1"/>
  <c r="Y736" i="4"/>
  <c r="Y1216" i="4"/>
  <c r="Z147" i="4"/>
  <c r="Z370" i="4"/>
  <c r="AA370" i="4" s="1"/>
  <c r="Z1064" i="4"/>
  <c r="AA1064" i="4" s="1"/>
  <c r="Z1075" i="4"/>
  <c r="AA1075" i="4" s="1"/>
  <c r="Z1021" i="4"/>
  <c r="AA1021" i="4" s="1"/>
  <c r="Z1020" i="4"/>
  <c r="AA1020" i="4" s="1"/>
  <c r="Z192" i="4"/>
  <c r="AA192" i="4" s="1"/>
  <c r="Z1118" i="4"/>
  <c r="AA1118" i="4" s="1"/>
  <c r="Z92" i="4"/>
  <c r="AA92" i="4" s="1"/>
  <c r="Z465" i="4"/>
  <c r="AA465" i="4" s="1"/>
  <c r="Z1139" i="4"/>
  <c r="AA1139" i="4" s="1"/>
  <c r="Z455" i="4"/>
  <c r="AA455" i="4" s="1"/>
  <c r="Y909" i="4"/>
  <c r="AB909" i="4" s="1"/>
  <c r="Z204" i="4"/>
  <c r="AA204" i="4" s="1"/>
  <c r="Z209" i="4"/>
  <c r="AA209" i="4" s="1"/>
  <c r="Z270" i="4"/>
  <c r="AA270" i="4" s="1"/>
  <c r="Y1139" i="4"/>
  <c r="Z941" i="4"/>
  <c r="AA941" i="4" s="1"/>
  <c r="Z56" i="4"/>
  <c r="AA56" i="4" s="1"/>
  <c r="Z71" i="4"/>
  <c r="Z303" i="4"/>
  <c r="AA303" i="4" s="1"/>
  <c r="Z1002" i="4"/>
  <c r="AA1002" i="4" s="1"/>
  <c r="Z978" i="4"/>
  <c r="AA978" i="4" s="1"/>
  <c r="Y254" i="4"/>
  <c r="AB254" i="4" s="1"/>
  <c r="Z85" i="4"/>
  <c r="AA85" i="4" s="1"/>
  <c r="Z351" i="4"/>
  <c r="AA351" i="4" s="1"/>
  <c r="Z1279" i="4"/>
  <c r="AA1279" i="4" s="1"/>
  <c r="Y411" i="4"/>
  <c r="Y748" i="4"/>
  <c r="Y1228" i="4"/>
  <c r="Z139" i="4"/>
  <c r="Z359" i="4"/>
  <c r="AA359" i="4" s="1"/>
  <c r="Z826" i="4"/>
  <c r="AA826" i="4" s="1"/>
  <c r="Z1061" i="4"/>
  <c r="AA1061" i="4" s="1"/>
  <c r="Y534" i="4"/>
  <c r="Z393" i="4"/>
  <c r="AA393" i="4" s="1"/>
  <c r="Z1019" i="4"/>
  <c r="AA1019" i="4" s="1"/>
  <c r="Z1018" i="4"/>
  <c r="AA1018" i="4" s="1"/>
  <c r="Z1101" i="4"/>
  <c r="AA1101" i="4" s="1"/>
  <c r="Z90" i="4"/>
  <c r="AA90" i="4" s="1"/>
  <c r="Z228" i="4"/>
  <c r="AA228" i="4" s="1"/>
  <c r="Z445" i="4"/>
  <c r="AA445" i="4" s="1"/>
  <c r="Y215" i="4"/>
  <c r="Z503" i="4"/>
  <c r="Z502" i="4"/>
  <c r="AA502" i="4" s="1"/>
  <c r="Z942" i="4"/>
  <c r="AA942" i="4" s="1"/>
  <c r="Y240" i="4"/>
  <c r="Z1213" i="4"/>
  <c r="AA1213" i="4" s="1"/>
  <c r="Y1189" i="4"/>
  <c r="Z1000" i="4"/>
  <c r="AA1000" i="4" s="1"/>
  <c r="Z348" i="4"/>
  <c r="AA348" i="4" s="1"/>
  <c r="Y123" i="4"/>
  <c r="Y1240" i="4"/>
  <c r="Z156" i="4"/>
  <c r="Z137" i="4"/>
  <c r="AA137" i="4" s="1"/>
  <c r="Z367" i="4"/>
  <c r="Z372" i="4"/>
  <c r="AA372" i="4" s="1"/>
  <c r="Z612" i="4"/>
  <c r="AA612" i="4" s="1"/>
  <c r="Z588" i="4"/>
  <c r="AA588" i="4" s="1"/>
  <c r="Z848" i="4"/>
  <c r="AA848" i="4" s="1"/>
  <c r="Z1090" i="4"/>
  <c r="AA1090" i="4" s="1"/>
  <c r="Z1071" i="4"/>
  <c r="AA1071" i="4" s="1"/>
  <c r="Y546" i="4"/>
  <c r="Z660" i="4"/>
  <c r="AA660" i="4" s="1"/>
  <c r="Z161" i="4"/>
  <c r="Z1114" i="4"/>
  <c r="AA1114" i="4" s="1"/>
  <c r="Z912" i="4"/>
  <c r="AA912" i="4" s="1"/>
  <c r="Z241" i="4"/>
  <c r="AA241" i="4" s="1"/>
  <c r="Z491" i="4"/>
  <c r="AA491" i="4" s="1"/>
  <c r="Z954" i="4"/>
  <c r="AA954" i="4" s="1"/>
  <c r="Z976" i="4"/>
  <c r="AA976" i="4" s="1"/>
  <c r="Z1181" i="4"/>
  <c r="AA1181" i="4" s="1"/>
  <c r="Y252" i="4"/>
  <c r="Y1200" i="4"/>
  <c r="Z297" i="4"/>
  <c r="AA297" i="4" s="1"/>
  <c r="Y1201" i="4"/>
  <c r="AB1201" i="4" s="1"/>
  <c r="Z78" i="4"/>
  <c r="AA78" i="4" s="1"/>
  <c r="Y278" i="4"/>
  <c r="Z324" i="4"/>
  <c r="Z1029" i="4"/>
  <c r="AA1029" i="4" s="1"/>
  <c r="Z1287" i="4"/>
  <c r="AA1287" i="4" s="1"/>
  <c r="Y495" i="4"/>
  <c r="Y915" i="4"/>
  <c r="Z390" i="4"/>
  <c r="AA390" i="4" s="1"/>
  <c r="Y1194" i="4"/>
  <c r="Z1054" i="4"/>
  <c r="AA1054" i="4" s="1"/>
  <c r="Z428" i="4"/>
  <c r="Z400" i="4"/>
  <c r="AA400" i="4" s="1"/>
  <c r="Z1097" i="4"/>
  <c r="AA1097" i="4" s="1"/>
  <c r="Z932" i="4"/>
  <c r="AA932" i="4" s="1"/>
  <c r="Z461" i="4"/>
  <c r="AA461" i="4" s="1"/>
  <c r="Z1157" i="4"/>
  <c r="AA1157" i="4" s="1"/>
  <c r="Z1133" i="4"/>
  <c r="AA1133" i="4" s="1"/>
  <c r="Z1148" i="4"/>
  <c r="AA1148" i="4" s="1"/>
  <c r="Z1163" i="4"/>
  <c r="AA1163" i="4" s="1"/>
  <c r="Z203" i="4"/>
  <c r="AA203" i="4" s="1"/>
  <c r="Z1195" i="4"/>
  <c r="AA1195" i="4" s="1"/>
  <c r="Z1206" i="4"/>
  <c r="AA1206" i="4" s="1"/>
  <c r="Z1203" i="4"/>
  <c r="Z993" i="4"/>
  <c r="AA993" i="4" s="1"/>
  <c r="Y1213" i="4"/>
  <c r="Z996" i="4"/>
  <c r="AA996" i="4" s="1"/>
  <c r="Y110" i="4"/>
  <c r="Y494" i="4"/>
  <c r="Y1154" i="4"/>
  <c r="Z344" i="4"/>
  <c r="AA344" i="4" s="1"/>
  <c r="Z564" i="4"/>
  <c r="Z549" i="4"/>
  <c r="AA549" i="4" s="1"/>
  <c r="Y303" i="4"/>
  <c r="Y507" i="4"/>
  <c r="Y544" i="4"/>
  <c r="Y796" i="4"/>
  <c r="Z119" i="4"/>
  <c r="AA119" i="4" s="1"/>
  <c r="Z844" i="4"/>
  <c r="AA844" i="4" s="1"/>
  <c r="Y1206" i="4"/>
  <c r="Z181" i="4"/>
  <c r="AA181" i="4" s="1"/>
  <c r="Z650" i="4"/>
  <c r="AA650" i="4" s="1"/>
  <c r="Y1027" i="4"/>
  <c r="Z1110" i="4"/>
  <c r="AA1110" i="4" s="1"/>
  <c r="Z454" i="4"/>
  <c r="AA454" i="4" s="1"/>
  <c r="Z676" i="4"/>
  <c r="AA676" i="4" s="1"/>
  <c r="Z485" i="4"/>
  <c r="AA485" i="4" s="1"/>
  <c r="Z237" i="4"/>
  <c r="AA237" i="4" s="1"/>
  <c r="Z944" i="4"/>
  <c r="AA944" i="4" s="1"/>
  <c r="Z1177" i="4"/>
  <c r="AA1177" i="4" s="1"/>
  <c r="Y300" i="4"/>
  <c r="AB300" i="4" s="1"/>
  <c r="Z311" i="4"/>
  <c r="AA311" i="4" s="1"/>
  <c r="Y1225" i="4"/>
  <c r="AB1225" i="4" s="1"/>
  <c r="Z295" i="4"/>
  <c r="AA295" i="4" s="1"/>
  <c r="Z994" i="4"/>
  <c r="AA994" i="4" s="1"/>
  <c r="Z1211" i="4"/>
  <c r="AA1211" i="4" s="1"/>
  <c r="Y518" i="4"/>
  <c r="Z320" i="4"/>
  <c r="Z571" i="4"/>
  <c r="Y1047" i="4"/>
  <c r="Z146" i="4"/>
  <c r="AA146" i="4" s="1"/>
  <c r="Z157" i="4"/>
  <c r="AA157" i="4" s="1"/>
  <c r="Z131" i="4"/>
  <c r="AA131" i="4" s="1"/>
  <c r="Z591" i="4"/>
  <c r="AA591" i="4" s="1"/>
  <c r="Z1086" i="4"/>
  <c r="Z1056" i="4"/>
  <c r="AA1056" i="4" s="1"/>
  <c r="Y234" i="4"/>
  <c r="Z182" i="4"/>
  <c r="AA182" i="4" s="1"/>
  <c r="Z407" i="4"/>
  <c r="AA407" i="4" s="1"/>
  <c r="Z1121" i="4"/>
  <c r="AA1121" i="4" s="1"/>
  <c r="Z925" i="4"/>
  <c r="Z106" i="4"/>
  <c r="Z1168" i="4"/>
  <c r="AA1168" i="4" s="1"/>
  <c r="Z199" i="4"/>
  <c r="AA199" i="4" s="1"/>
  <c r="Z479" i="4"/>
  <c r="Y539" i="4"/>
  <c r="Z960" i="4"/>
  <c r="AA960" i="4" s="1"/>
  <c r="Z530" i="4"/>
  <c r="AA530" i="4" s="1"/>
  <c r="Z977" i="4"/>
  <c r="AA977" i="4" s="1"/>
  <c r="Y530" i="4"/>
  <c r="Z340" i="4"/>
  <c r="AA340" i="4" s="1"/>
  <c r="Z799" i="4"/>
  <c r="AA799" i="4" s="1"/>
  <c r="Z144" i="4"/>
  <c r="AA144" i="4" s="1"/>
  <c r="Z122" i="4"/>
  <c r="Z840" i="4"/>
  <c r="AA840" i="4" s="1"/>
  <c r="Z1067" i="4"/>
  <c r="AA1067" i="4" s="1"/>
  <c r="Y270" i="4"/>
  <c r="Z1048" i="4"/>
  <c r="AA1048" i="4" s="1"/>
  <c r="Z180" i="4"/>
  <c r="AA180" i="4" s="1"/>
  <c r="Z113" i="4"/>
  <c r="G95" i="2"/>
  <c r="H96" i="2"/>
  <c r="G90" i="2"/>
  <c r="J3494" i="4" s="1"/>
  <c r="K3494" i="4" s="1"/>
  <c r="H94" i="2"/>
  <c r="H95" i="2"/>
  <c r="H97" i="2"/>
  <c r="L3757" i="4" s="1"/>
  <c r="M3757" i="4" s="1"/>
  <c r="H93" i="2"/>
  <c r="G96" i="2"/>
  <c r="G92" i="2"/>
  <c r="J3558" i="4" s="1"/>
  <c r="K3558" i="4" s="1"/>
  <c r="G97" i="2"/>
  <c r="H92" i="2"/>
  <c r="G94" i="2"/>
  <c r="H91" i="2"/>
  <c r="H105" i="2"/>
  <c r="G105" i="2"/>
  <c r="H101" i="2"/>
  <c r="G102" i="2"/>
  <c r="H100" i="2"/>
  <c r="H102" i="2"/>
  <c r="L3979" i="4" s="1"/>
  <c r="M3979" i="4" s="1"/>
  <c r="G98" i="2"/>
  <c r="G101" i="2"/>
  <c r="G99" i="2"/>
  <c r="J3830" i="4" s="1"/>
  <c r="K3830" i="4" s="1"/>
  <c r="G103" i="2"/>
  <c r="J3999" i="4" s="1"/>
  <c r="K3999" i="4" s="1"/>
  <c r="H99" i="2"/>
  <c r="AA12" i="1"/>
  <c r="AA17" i="1"/>
  <c r="AA6" i="1"/>
  <c r="AA24" i="1"/>
  <c r="AA7" i="1"/>
  <c r="AA20" i="1"/>
  <c r="AB3691" i="4" l="1"/>
  <c r="AB3685" i="4"/>
  <c r="AB3687" i="4"/>
  <c r="AB3688" i="4"/>
  <c r="AB3692" i="4"/>
  <c r="AB3706" i="4"/>
  <c r="AB3696" i="4"/>
  <c r="AB3694" i="4"/>
  <c r="AB3674" i="4"/>
  <c r="AB3232" i="4"/>
  <c r="AC3232" i="4"/>
  <c r="AB2881" i="4"/>
  <c r="AC2881" i="4"/>
  <c r="AB2918" i="4"/>
  <c r="AC2918" i="4"/>
  <c r="AB3026" i="4"/>
  <c r="AC3026" i="4"/>
  <c r="AB3418" i="4"/>
  <c r="AC3418" i="4"/>
  <c r="AB2897" i="4"/>
  <c r="AC2897" i="4"/>
  <c r="AB2898" i="4"/>
  <c r="AC2898" i="4"/>
  <c r="AB3012" i="4"/>
  <c r="AC3012" i="4"/>
  <c r="AB3015" i="4"/>
  <c r="AC3015" i="4"/>
  <c r="AB3210" i="4"/>
  <c r="AC3210" i="4"/>
  <c r="AB3255" i="4"/>
  <c r="AC3255" i="4"/>
  <c r="AB3542" i="4"/>
  <c r="AC3542" i="4"/>
  <c r="AB3009" i="4"/>
  <c r="AC3009" i="4"/>
  <c r="AB3043" i="4"/>
  <c r="AC3043" i="4"/>
  <c r="AB3553" i="4"/>
  <c r="AC3553" i="4"/>
  <c r="AB3189" i="4"/>
  <c r="AC3189" i="4"/>
  <c r="AB3229" i="4"/>
  <c r="AC3229" i="4"/>
  <c r="AB3486" i="4"/>
  <c r="AC3486" i="4"/>
  <c r="AB2876" i="4"/>
  <c r="AC2876" i="4"/>
  <c r="AB3202" i="4"/>
  <c r="AC3202" i="4"/>
  <c r="AB3572" i="4"/>
  <c r="AC3572" i="4"/>
  <c r="AB2836" i="4"/>
  <c r="AC2836" i="4"/>
  <c r="AB3258" i="4"/>
  <c r="AC3258" i="4"/>
  <c r="AB3654" i="4"/>
  <c r="AC3654" i="4"/>
  <c r="AB3665" i="4"/>
  <c r="AC3665" i="4"/>
  <c r="AB3649" i="4"/>
  <c r="AC3649" i="4"/>
  <c r="AB3660" i="4"/>
  <c r="AC3660" i="4"/>
  <c r="AB2834" i="4"/>
  <c r="AC2834" i="4"/>
  <c r="AB3462" i="4"/>
  <c r="AC3462" i="4"/>
  <c r="AB3437" i="4"/>
  <c r="AC3437" i="4"/>
  <c r="AB2990" i="4"/>
  <c r="AC2990" i="4"/>
  <c r="AB3456" i="4"/>
  <c r="AC3456" i="4"/>
  <c r="AB3244" i="4"/>
  <c r="AC3244" i="4"/>
  <c r="AB2923" i="4"/>
  <c r="AC2923" i="4"/>
  <c r="AB3366" i="4"/>
  <c r="AC3366" i="4"/>
  <c r="AB3515" i="4"/>
  <c r="AC3515" i="4"/>
  <c r="AB3487" i="4"/>
  <c r="AC3487" i="4"/>
  <c r="AB3359" i="4"/>
  <c r="AC3359" i="4"/>
  <c r="AB3068" i="4"/>
  <c r="AC3068" i="4"/>
  <c r="AB3261" i="4"/>
  <c r="AC3261" i="4"/>
  <c r="AB3675" i="4"/>
  <c r="AC3675" i="4"/>
  <c r="AB3702" i="4"/>
  <c r="AC3702" i="4"/>
  <c r="AB3684" i="4"/>
  <c r="AC3684" i="4"/>
  <c r="AB3575" i="4"/>
  <c r="AC3575" i="4"/>
  <c r="AB2750" i="4"/>
  <c r="AC2750" i="4"/>
  <c r="AB3302" i="4"/>
  <c r="AC3302" i="4"/>
  <c r="AB2988" i="4"/>
  <c r="AC2988" i="4"/>
  <c r="AB2849" i="4"/>
  <c r="AC2849" i="4"/>
  <c r="AB3143" i="4"/>
  <c r="AC3143" i="4"/>
  <c r="AB3170" i="4"/>
  <c r="AC3170" i="4"/>
  <c r="AB2856" i="4"/>
  <c r="AC2856" i="4"/>
  <c r="AB3347" i="4"/>
  <c r="AC3347" i="4"/>
  <c r="AB2984" i="4"/>
  <c r="AC2984" i="4"/>
  <c r="AB3067" i="4"/>
  <c r="AC3067" i="4"/>
  <c r="AB3375" i="4"/>
  <c r="AC3375" i="4"/>
  <c r="AB3682" i="4"/>
  <c r="AC3682" i="4"/>
  <c r="AB3340" i="4"/>
  <c r="AC3340" i="4"/>
  <c r="AB2915" i="4"/>
  <c r="AC2915" i="4"/>
  <c r="AB3051" i="4"/>
  <c r="AC3051" i="4"/>
  <c r="AB2965" i="4"/>
  <c r="AC2965" i="4"/>
  <c r="AB3524" i="4"/>
  <c r="AC3524" i="4"/>
  <c r="AB3518" i="4"/>
  <c r="AC3518" i="4"/>
  <c r="AB2953" i="4"/>
  <c r="AC2953" i="4"/>
  <c r="AB3060" i="4"/>
  <c r="AC3060" i="4"/>
  <c r="AB3339" i="4"/>
  <c r="AC3339" i="4"/>
  <c r="AB3333" i="4"/>
  <c r="AC3333" i="4"/>
  <c r="AB3264" i="4"/>
  <c r="AC3264" i="4"/>
  <c r="AB3647" i="4"/>
  <c r="AC3647" i="4"/>
  <c r="AB3373" i="4"/>
  <c r="AC3373" i="4"/>
  <c r="AB3166" i="4"/>
  <c r="AC3166" i="4"/>
  <c r="AB3322" i="4"/>
  <c r="AC3322" i="4"/>
  <c r="AB2958" i="4"/>
  <c r="AC2958" i="4"/>
  <c r="AB3293" i="4"/>
  <c r="AC3293" i="4"/>
  <c r="AB3443" i="4"/>
  <c r="AC3443" i="4"/>
  <c r="AB3630" i="4"/>
  <c r="AC3630" i="4"/>
  <c r="AB3178" i="4"/>
  <c r="AC3178" i="4"/>
  <c r="AB3671" i="4"/>
  <c r="AC3671" i="4"/>
  <c r="AB3679" i="4"/>
  <c r="AC3679" i="4"/>
  <c r="AB3695" i="4"/>
  <c r="AC3695" i="4"/>
  <c r="AB3179" i="4"/>
  <c r="AC3179" i="4"/>
  <c r="AB2863" i="4"/>
  <c r="AC2863" i="4"/>
  <c r="AB3243" i="4"/>
  <c r="AC3243" i="4"/>
  <c r="AB3558" i="4"/>
  <c r="AC3558" i="4"/>
  <c r="AB2945" i="4"/>
  <c r="AC2945" i="4"/>
  <c r="AB2814" i="4"/>
  <c r="AC2814" i="4"/>
  <c r="AB2894" i="4"/>
  <c r="AC2894" i="4"/>
  <c r="AB3044" i="4"/>
  <c r="AC3044" i="4"/>
  <c r="AB3331" i="4"/>
  <c r="AC3331" i="4"/>
  <c r="AB3353" i="4"/>
  <c r="AC3353" i="4"/>
  <c r="AB3427" i="4"/>
  <c r="AC3427" i="4"/>
  <c r="AB2883" i="4"/>
  <c r="AC2883" i="4"/>
  <c r="AB3606" i="4"/>
  <c r="AC3606" i="4"/>
  <c r="AB3492" i="4"/>
  <c r="AC3492" i="4"/>
  <c r="AB2955" i="4"/>
  <c r="AC2955" i="4"/>
  <c r="AB3059" i="4"/>
  <c r="AC3059" i="4"/>
  <c r="AB3207" i="4"/>
  <c r="AC3207" i="4"/>
  <c r="AB3317" i="4"/>
  <c r="AC3317" i="4"/>
  <c r="AB3006" i="4"/>
  <c r="AC3006" i="4"/>
  <c r="AB3198" i="4"/>
  <c r="AC3198" i="4"/>
  <c r="AB3021" i="4"/>
  <c r="AC3021" i="4"/>
  <c r="AB3233" i="4"/>
  <c r="AC3233" i="4"/>
  <c r="AB3562" i="4"/>
  <c r="AC3562" i="4"/>
  <c r="AB3656" i="4"/>
  <c r="AC3656" i="4"/>
  <c r="AB3399" i="4"/>
  <c r="AC3399" i="4"/>
  <c r="AB3197" i="4"/>
  <c r="AC3197" i="4"/>
  <c r="AB3037" i="4"/>
  <c r="AC3037" i="4"/>
  <c r="AB3027" i="4"/>
  <c r="AC3027" i="4"/>
  <c r="AB3287" i="4"/>
  <c r="AC3287" i="4"/>
  <c r="AB3017" i="4"/>
  <c r="AC3017" i="4"/>
  <c r="AB2963" i="4"/>
  <c r="AC2963" i="4"/>
  <c r="AB3342" i="4"/>
  <c r="AC3342" i="4"/>
  <c r="AB2848" i="4"/>
  <c r="AC2848" i="4"/>
  <c r="AB3571" i="4"/>
  <c r="AC3571" i="4"/>
  <c r="AB2942" i="4"/>
  <c r="AC2942" i="4"/>
  <c r="AB3590" i="4"/>
  <c r="AC3590" i="4"/>
  <c r="AB3295" i="4"/>
  <c r="AC3295" i="4"/>
  <c r="AB3615" i="4"/>
  <c r="AC3615" i="4"/>
  <c r="AB3127" i="4"/>
  <c r="AC3127" i="4"/>
  <c r="AB2869" i="4"/>
  <c r="AC2869" i="4"/>
  <c r="AB2815" i="4"/>
  <c r="AC2815" i="4"/>
  <c r="AB3282" i="4"/>
  <c r="AC3282" i="4"/>
  <c r="AB3371" i="4"/>
  <c r="AC3371" i="4"/>
  <c r="AB3536" i="4"/>
  <c r="AC3536" i="4"/>
  <c r="AB3415" i="4"/>
  <c r="AC3415" i="4"/>
  <c r="AB3135" i="4"/>
  <c r="AC3135" i="4"/>
  <c r="AB3224" i="4"/>
  <c r="AC3224" i="4"/>
  <c r="AB3083" i="4"/>
  <c r="AC3083" i="4"/>
  <c r="AB2839" i="4"/>
  <c r="AC2839" i="4"/>
  <c r="AB3116" i="4"/>
  <c r="AC3116" i="4"/>
  <c r="AB3404" i="4"/>
  <c r="AC3404" i="4"/>
  <c r="AB2954" i="4"/>
  <c r="AC2954" i="4"/>
  <c r="AB3458" i="4"/>
  <c r="AC3458" i="4"/>
  <c r="AB3314" i="4"/>
  <c r="AC3314" i="4"/>
  <c r="AB3217" i="4"/>
  <c r="AC3217" i="4"/>
  <c r="AB3506" i="4"/>
  <c r="AC3506" i="4"/>
  <c r="AB2971" i="4"/>
  <c r="AC2971" i="4"/>
  <c r="AB3315" i="4"/>
  <c r="AC3315" i="4"/>
  <c r="AB3589" i="4"/>
  <c r="AC3589" i="4"/>
  <c r="AB3570" i="4"/>
  <c r="AC3570" i="4"/>
  <c r="AB3140" i="4"/>
  <c r="AC3140" i="4"/>
  <c r="AB3617" i="4"/>
  <c r="AC3617" i="4"/>
  <c r="AB2890" i="4"/>
  <c r="AC2890" i="4"/>
  <c r="AB3157" i="4"/>
  <c r="AC3157" i="4"/>
  <c r="AB3440" i="4"/>
  <c r="AC3440" i="4"/>
  <c r="AB2860" i="4"/>
  <c r="AC2860" i="4"/>
  <c r="AB2865" i="4"/>
  <c r="AC2865" i="4"/>
  <c r="AB3343" i="4"/>
  <c r="AC3343" i="4"/>
  <c r="AB3150" i="4"/>
  <c r="AC3150" i="4"/>
  <c r="AB3416" i="4"/>
  <c r="AC3416" i="4"/>
  <c r="AB3133" i="4"/>
  <c r="AC3133" i="4"/>
  <c r="AB3237" i="4"/>
  <c r="AC3237" i="4"/>
  <c r="AB3652" i="4"/>
  <c r="AC3652" i="4"/>
  <c r="AB3473" i="4"/>
  <c r="AC3473" i="4"/>
  <c r="AB3159" i="4"/>
  <c r="AC3159" i="4"/>
  <c r="AB3545" i="4"/>
  <c r="AC3545" i="4"/>
  <c r="AB3095" i="4"/>
  <c r="AC3095" i="4"/>
  <c r="AB3623" i="4"/>
  <c r="AC3623" i="4"/>
  <c r="AB2906" i="4"/>
  <c r="AC2906" i="4"/>
  <c r="AB3352" i="4"/>
  <c r="AC3352" i="4"/>
  <c r="AB3300" i="4"/>
  <c r="AC3300" i="4"/>
  <c r="AB2840" i="4"/>
  <c r="AC2840" i="4"/>
  <c r="AB3056" i="4"/>
  <c r="AC3056" i="4"/>
  <c r="AB3250" i="4"/>
  <c r="AC3250" i="4"/>
  <c r="AB3655" i="4"/>
  <c r="AC3655" i="4"/>
  <c r="AB3029" i="4"/>
  <c r="AC3029" i="4"/>
  <c r="AB3494" i="4"/>
  <c r="AC3494" i="4"/>
  <c r="AB3281" i="4"/>
  <c r="AC3281" i="4"/>
  <c r="AB3363" i="4"/>
  <c r="AC3363" i="4"/>
  <c r="AB3681" i="4"/>
  <c r="AC3681" i="4"/>
  <c r="AB2811" i="4"/>
  <c r="AC2811" i="4"/>
  <c r="AB3583" i="4"/>
  <c r="AC3583" i="4"/>
  <c r="AB3372" i="4"/>
  <c r="AC3372" i="4"/>
  <c r="AB3500" i="4"/>
  <c r="AC3500" i="4"/>
  <c r="AB3479" i="4"/>
  <c r="AC3479" i="4"/>
  <c r="AB3038" i="4"/>
  <c r="AC3038" i="4"/>
  <c r="AB3650" i="4"/>
  <c r="AC3650" i="4"/>
  <c r="AB2864" i="4"/>
  <c r="AC2864" i="4"/>
  <c r="AB2951" i="4"/>
  <c r="AC2951" i="4"/>
  <c r="AB3355" i="4"/>
  <c r="AC3355" i="4"/>
  <c r="AB2991" i="4"/>
  <c r="AC2991" i="4"/>
  <c r="AB3547" i="4"/>
  <c r="AC3547" i="4"/>
  <c r="AB3334" i="4"/>
  <c r="AC3334" i="4"/>
  <c r="AB3445" i="4"/>
  <c r="AC3445" i="4"/>
  <c r="AB3678" i="4"/>
  <c r="AC3678" i="4"/>
  <c r="AB3476" i="4"/>
  <c r="AC3476" i="4"/>
  <c r="AB3292" i="4"/>
  <c r="AC3292" i="4"/>
  <c r="AB3527" i="4"/>
  <c r="AC3527" i="4"/>
  <c r="AB3453" i="4"/>
  <c r="AC3453" i="4"/>
  <c r="AB3573" i="4"/>
  <c r="AC3573" i="4"/>
  <c r="AB3096" i="4"/>
  <c r="AC3096" i="4"/>
  <c r="AB3087" i="4"/>
  <c r="AC3087" i="4"/>
  <c r="AB3428" i="4"/>
  <c r="AC3428" i="4"/>
  <c r="AB3311" i="4"/>
  <c r="AC3311" i="4"/>
  <c r="AB3269" i="4"/>
  <c r="AC3269" i="4"/>
  <c r="AB3062" i="4"/>
  <c r="AC3062" i="4"/>
  <c r="AB2820" i="4"/>
  <c r="AC2820" i="4"/>
  <c r="AB3260" i="4"/>
  <c r="AC3260" i="4"/>
  <c r="AB3510" i="4"/>
  <c r="AC3510" i="4"/>
  <c r="AB3164" i="4"/>
  <c r="AC3164" i="4"/>
  <c r="AB2917" i="4"/>
  <c r="AC2917" i="4"/>
  <c r="AB3403" i="4"/>
  <c r="AC3403" i="4"/>
  <c r="AB3354" i="4"/>
  <c r="AC3354" i="4"/>
  <c r="AB2873" i="4"/>
  <c r="AC2873" i="4"/>
  <c r="AB2966" i="4"/>
  <c r="AC2966" i="4"/>
  <c r="AB2854" i="4"/>
  <c r="AC2854" i="4"/>
  <c r="AB3364" i="4"/>
  <c r="AC3364" i="4"/>
  <c r="AB3235" i="4"/>
  <c r="AC3235" i="4"/>
  <c r="AB3450" i="4"/>
  <c r="AC3450" i="4"/>
  <c r="AB3318" i="4"/>
  <c r="AC3318" i="4"/>
  <c r="AB3471" i="4"/>
  <c r="AC3471" i="4"/>
  <c r="AB3158" i="4"/>
  <c r="AC3158" i="4"/>
  <c r="AB3414" i="4"/>
  <c r="AC3414" i="4"/>
  <c r="AB3298" i="4"/>
  <c r="AC3298" i="4"/>
  <c r="AB3559" i="4"/>
  <c r="AC3559" i="4"/>
  <c r="AB3610" i="4"/>
  <c r="AC3610" i="4"/>
  <c r="AB3543" i="4"/>
  <c r="AC3543" i="4"/>
  <c r="AB3103" i="4"/>
  <c r="AC3103" i="4"/>
  <c r="AB3605" i="4"/>
  <c r="AC3605" i="4"/>
  <c r="AB3624" i="4"/>
  <c r="AC3624" i="4"/>
  <c r="AB2880" i="4"/>
  <c r="AC2880" i="4"/>
  <c r="AB3288" i="4"/>
  <c r="AC3288" i="4"/>
  <c r="AB3421" i="4"/>
  <c r="AC3421" i="4"/>
  <c r="AB2932" i="4"/>
  <c r="AC2932" i="4"/>
  <c r="AB3063" i="4"/>
  <c r="AC3063" i="4"/>
  <c r="AB3230" i="4"/>
  <c r="AC3230" i="4"/>
  <c r="AB2972" i="4"/>
  <c r="AC2972" i="4"/>
  <c r="AB3206" i="4"/>
  <c r="AC3206" i="4"/>
  <c r="AB2983" i="4"/>
  <c r="AC2983" i="4"/>
  <c r="AB3076" i="4"/>
  <c r="AC3076" i="4"/>
  <c r="AB3550" i="4"/>
  <c r="AC3550" i="4"/>
  <c r="AB2833" i="4"/>
  <c r="AC2833" i="4"/>
  <c r="AB3391" i="4"/>
  <c r="AC3391" i="4"/>
  <c r="AB3285" i="4"/>
  <c r="AC3285" i="4"/>
  <c r="AB2999" i="4"/>
  <c r="AC2999" i="4"/>
  <c r="AB3472" i="4"/>
  <c r="AC3472" i="4"/>
  <c r="AB3603" i="4"/>
  <c r="AC3603" i="4"/>
  <c r="AB3407" i="4"/>
  <c r="AC3407" i="4"/>
  <c r="AB3286" i="4"/>
  <c r="AC3286" i="4"/>
  <c r="AB3274" i="4"/>
  <c r="AC3274" i="4"/>
  <c r="AB3294" i="4"/>
  <c r="AC3294" i="4"/>
  <c r="AB3033" i="4"/>
  <c r="AC3033" i="4"/>
  <c r="AB3186" i="4"/>
  <c r="AC3186" i="4"/>
  <c r="AB3303" i="4"/>
  <c r="AC3303" i="4"/>
  <c r="AB3267" i="4"/>
  <c r="AC3267" i="4"/>
  <c r="AB3192" i="4"/>
  <c r="AC3192" i="4"/>
  <c r="AB3521" i="4"/>
  <c r="AC3521" i="4"/>
  <c r="AB3634" i="4"/>
  <c r="AC3634" i="4"/>
  <c r="AB3020" i="4"/>
  <c r="AC3020" i="4"/>
  <c r="AB3028" i="4"/>
  <c r="AC3028" i="4"/>
  <c r="AB3640" i="4"/>
  <c r="AC3640" i="4"/>
  <c r="AB3621" i="4"/>
  <c r="AC3621" i="4"/>
  <c r="AB3019" i="4"/>
  <c r="AC3019" i="4"/>
  <c r="AB3138" i="4"/>
  <c r="AC3138" i="4"/>
  <c r="AB3581" i="4"/>
  <c r="AC3581" i="4"/>
  <c r="AB2967" i="4"/>
  <c r="AC2967" i="4"/>
  <c r="AB2861" i="4"/>
  <c r="AC2861" i="4"/>
  <c r="AB3122" i="4"/>
  <c r="AC3122" i="4"/>
  <c r="AB3047" i="4"/>
  <c r="AC3047" i="4"/>
  <c r="AB3130" i="4"/>
  <c r="AC3130" i="4"/>
  <c r="AB2912" i="4"/>
  <c r="AC2912" i="4"/>
  <c r="AB3128" i="4"/>
  <c r="AC3128" i="4"/>
  <c r="AB3181" i="4"/>
  <c r="AC3181" i="4"/>
  <c r="AB3262" i="4"/>
  <c r="AC3262" i="4"/>
  <c r="AB2832" i="4"/>
  <c r="AC2832" i="4"/>
  <c r="AB3386" i="4"/>
  <c r="AC3386" i="4"/>
  <c r="AB3601" i="4"/>
  <c r="AC3601" i="4"/>
  <c r="AB3396" i="4"/>
  <c r="AC3396" i="4"/>
  <c r="AB2857" i="4"/>
  <c r="AC2857" i="4"/>
  <c r="AB3376" i="4"/>
  <c r="AC3376" i="4"/>
  <c r="AB3670" i="4"/>
  <c r="AC3670" i="4"/>
  <c r="AB3672" i="4"/>
  <c r="AC3672" i="4"/>
  <c r="AB3690" i="4"/>
  <c r="AC3690" i="4"/>
  <c r="AB3693" i="4"/>
  <c r="AC3693" i="4"/>
  <c r="AB3467" i="4"/>
  <c r="AC3467" i="4"/>
  <c r="AB2976" i="4"/>
  <c r="AC2976" i="4"/>
  <c r="AB2816" i="4"/>
  <c r="AC2816" i="4"/>
  <c r="AB2926" i="4"/>
  <c r="AC2926" i="4"/>
  <c r="AB3436" i="4"/>
  <c r="AC3436" i="4"/>
  <c r="AB3151" i="4"/>
  <c r="AC3151" i="4"/>
  <c r="AB3325" i="4"/>
  <c r="AC3325" i="4"/>
  <c r="AB3628" i="4"/>
  <c r="AC3628" i="4"/>
  <c r="AB3535" i="4"/>
  <c r="AC3535" i="4"/>
  <c r="AB3330" i="4"/>
  <c r="AC3330" i="4"/>
  <c r="AB2824" i="4"/>
  <c r="AC2824" i="4"/>
  <c r="AB3519" i="4"/>
  <c r="AC3519" i="4"/>
  <c r="AB3115" i="4"/>
  <c r="AC3115" i="4"/>
  <c r="AB3517" i="4"/>
  <c r="AC3517" i="4"/>
  <c r="AB3358" i="4"/>
  <c r="AC3358" i="4"/>
  <c r="AB3549" i="4"/>
  <c r="AC3549" i="4"/>
  <c r="AB3365" i="4"/>
  <c r="AC3365" i="4"/>
  <c r="AB2872" i="4"/>
  <c r="AC2872" i="4"/>
  <c r="AB3423" i="4"/>
  <c r="AC3423" i="4"/>
  <c r="AB3389" i="4"/>
  <c r="AC3389" i="4"/>
  <c r="AB2997" i="4"/>
  <c r="AC2997" i="4"/>
  <c r="AB3611" i="4"/>
  <c r="AC3611" i="4"/>
  <c r="AB2986" i="4"/>
  <c r="AC2986" i="4"/>
  <c r="AB3434" i="4"/>
  <c r="AC3434" i="4"/>
  <c r="AB3113" i="4"/>
  <c r="AC3113" i="4"/>
  <c r="AB3211" i="4"/>
  <c r="AC3211" i="4"/>
  <c r="AB2887" i="4"/>
  <c r="AC2887" i="4"/>
  <c r="AB3455" i="4"/>
  <c r="AC3455" i="4"/>
  <c r="AB3301" i="4"/>
  <c r="AC3301" i="4"/>
  <c r="AB2985" i="4"/>
  <c r="AC2985" i="4"/>
  <c r="AB3569" i="4"/>
  <c r="AC3569" i="4"/>
  <c r="AB3089" i="4"/>
  <c r="AC3089" i="4"/>
  <c r="AB2964" i="4"/>
  <c r="AC2964" i="4"/>
  <c r="AB3108" i="4"/>
  <c r="AC3108" i="4"/>
  <c r="AB3548" i="4"/>
  <c r="AC3548" i="4"/>
  <c r="AB3348" i="4"/>
  <c r="AC3348" i="4"/>
  <c r="AB2882" i="4"/>
  <c r="AC2882" i="4"/>
  <c r="AB3608" i="4"/>
  <c r="AC3608" i="4"/>
  <c r="AB3468" i="4"/>
  <c r="AC3468" i="4"/>
  <c r="AB3620" i="4"/>
  <c r="AC3620" i="4"/>
  <c r="AB3430" i="4"/>
  <c r="AC3430" i="4"/>
  <c r="AB3251" i="4"/>
  <c r="AC3251" i="4"/>
  <c r="AB3337" i="4"/>
  <c r="AC3337" i="4"/>
  <c r="AB3410" i="4"/>
  <c r="AC3410" i="4"/>
  <c r="AB3632" i="4"/>
  <c r="AC3632" i="4"/>
  <c r="AB3380" i="4"/>
  <c r="AC3380" i="4"/>
  <c r="AB3329" i="4"/>
  <c r="AC3329" i="4"/>
  <c r="AB3564" i="4"/>
  <c r="AC3564" i="4"/>
  <c r="AB2859" i="4"/>
  <c r="AC2859" i="4"/>
  <c r="AB3338" i="4"/>
  <c r="AC3338" i="4"/>
  <c r="AB3661" i="4"/>
  <c r="AC3661" i="4"/>
  <c r="AB2910" i="4"/>
  <c r="AC2910" i="4"/>
  <c r="AB3557" i="4"/>
  <c r="AC3557" i="4"/>
  <c r="AB3052" i="4"/>
  <c r="AC3052" i="4"/>
  <c r="AB3346" i="4"/>
  <c r="AC3346" i="4"/>
  <c r="AB2871" i="4"/>
  <c r="AC2871" i="4"/>
  <c r="AB2996" i="4"/>
  <c r="AC2996" i="4"/>
  <c r="AB3532" i="4"/>
  <c r="AC3532" i="4"/>
  <c r="AB3165" i="4"/>
  <c r="AC3165" i="4"/>
  <c r="AB3245" i="4"/>
  <c r="AC3245" i="4"/>
  <c r="AB3507" i="4"/>
  <c r="AC3507" i="4"/>
  <c r="AB3111" i="4"/>
  <c r="AC3111" i="4"/>
  <c r="AB2862" i="4"/>
  <c r="AC2862" i="4"/>
  <c r="AB3187" i="4"/>
  <c r="AC3187" i="4"/>
  <c r="AB3050" i="4"/>
  <c r="AC3050" i="4"/>
  <c r="AB3010" i="4"/>
  <c r="AC3010" i="4"/>
  <c r="AB2943" i="4"/>
  <c r="AC2943" i="4"/>
  <c r="AB3200" i="4"/>
  <c r="AC3200" i="4"/>
  <c r="AB2950" i="4"/>
  <c r="AC2950" i="4"/>
  <c r="AB3316" i="4"/>
  <c r="AC3316" i="4"/>
  <c r="AB3555" i="4"/>
  <c r="AC3555" i="4"/>
  <c r="AB2995" i="4"/>
  <c r="AC2995" i="4"/>
  <c r="AB3024" i="4"/>
  <c r="AC3024" i="4"/>
  <c r="AB3475" i="4"/>
  <c r="AC3475" i="4"/>
  <c r="AB2885" i="4"/>
  <c r="AC2885" i="4"/>
  <c r="AB3657" i="4"/>
  <c r="AC3657" i="4"/>
  <c r="AB3578" i="4"/>
  <c r="AC3578" i="4"/>
  <c r="AB2957" i="4"/>
  <c r="AC2957" i="4"/>
  <c r="AB3484" i="4"/>
  <c r="AC3484" i="4"/>
  <c r="AB3645" i="4"/>
  <c r="AC3645" i="4"/>
  <c r="AB3698" i="4"/>
  <c r="AC3698" i="4"/>
  <c r="AB3689" i="4"/>
  <c r="AC3689" i="4"/>
  <c r="AB3697" i="4"/>
  <c r="AC3697" i="4"/>
  <c r="AB3075" i="4"/>
  <c r="AC3075" i="4"/>
  <c r="AB3417" i="4"/>
  <c r="AC3417" i="4"/>
  <c r="AB2874" i="4"/>
  <c r="AC2874" i="4"/>
  <c r="AB2888" i="4"/>
  <c r="AC2888" i="4"/>
  <c r="AB3070" i="4"/>
  <c r="AC3070" i="4"/>
  <c r="AB3508" i="4"/>
  <c r="AC3508" i="4"/>
  <c r="AB3259" i="4"/>
  <c r="AC3259" i="4"/>
  <c r="AB3397" i="4"/>
  <c r="AC3397" i="4"/>
  <c r="AB3102" i="4"/>
  <c r="AC3102" i="4"/>
  <c r="AB3614" i="4"/>
  <c r="AC3614" i="4"/>
  <c r="AB3118" i="4"/>
  <c r="AC3118" i="4"/>
  <c r="AB2896" i="4"/>
  <c r="AC2896" i="4"/>
  <c r="AB3306" i="4"/>
  <c r="AC3306" i="4"/>
  <c r="AB3190" i="4"/>
  <c r="AC3190" i="4"/>
  <c r="AB3307" i="4"/>
  <c r="AC3307" i="4"/>
  <c r="AB3566" i="4"/>
  <c r="AC3566" i="4"/>
  <c r="AB2902" i="4"/>
  <c r="AC2902" i="4"/>
  <c r="AB3511" i="4"/>
  <c r="AC3511" i="4"/>
  <c r="AB3196" i="4"/>
  <c r="AC3196" i="4"/>
  <c r="AB3546" i="4"/>
  <c r="AC3546" i="4"/>
  <c r="AB3461" i="4"/>
  <c r="AC3461" i="4"/>
  <c r="AB3530" i="4"/>
  <c r="AC3530" i="4"/>
  <c r="AB3074" i="4"/>
  <c r="AC3074" i="4"/>
  <c r="AB3132" i="4"/>
  <c r="AC3132" i="4"/>
  <c r="AB3393" i="4"/>
  <c r="AC3393" i="4"/>
  <c r="AB3002" i="4"/>
  <c r="AC3002" i="4"/>
  <c r="AB2858" i="4"/>
  <c r="AC2858" i="4"/>
  <c r="AB2922" i="4"/>
  <c r="AC2922" i="4"/>
  <c r="AB2826" i="4"/>
  <c r="AC2826" i="4"/>
  <c r="AB3275" i="4"/>
  <c r="AC3275" i="4"/>
  <c r="AB3238" i="4"/>
  <c r="AC3238" i="4"/>
  <c r="AB3429" i="4"/>
  <c r="AC3429" i="4"/>
  <c r="AB3252" i="4"/>
  <c r="AC3252" i="4"/>
  <c r="AB2989" i="4"/>
  <c r="AC2989" i="4"/>
  <c r="AB3030" i="4"/>
  <c r="AC3030" i="4"/>
  <c r="AB3481" i="4"/>
  <c r="AC3481" i="4"/>
  <c r="AB3273" i="4"/>
  <c r="AC3273" i="4"/>
  <c r="AB3168" i="4"/>
  <c r="AC3168" i="4"/>
  <c r="AB3394" i="4"/>
  <c r="AC3394" i="4"/>
  <c r="AB3613" i="4"/>
  <c r="AC3613" i="4"/>
  <c r="AB3441" i="4"/>
  <c r="AC3441" i="4"/>
  <c r="AB3622" i="4"/>
  <c r="AC3622" i="4"/>
  <c r="AB2828" i="4"/>
  <c r="AC2828" i="4"/>
  <c r="AB3551" i="4"/>
  <c r="AC3551" i="4"/>
  <c r="AB3593" i="4"/>
  <c r="AC3593" i="4"/>
  <c r="AB3646" i="4"/>
  <c r="AC3646" i="4"/>
  <c r="AB3653" i="4"/>
  <c r="AC3653" i="4"/>
  <c r="AB3488" i="4"/>
  <c r="AC3488" i="4"/>
  <c r="AB3438" i="4"/>
  <c r="AC3438" i="4"/>
  <c r="AB3639" i="4"/>
  <c r="AC3639" i="4"/>
  <c r="AB3120" i="4"/>
  <c r="AC3120" i="4"/>
  <c r="AB3268" i="4"/>
  <c r="AC3268" i="4"/>
  <c r="AB3449" i="4"/>
  <c r="AC3449" i="4"/>
  <c r="AB3091" i="4"/>
  <c r="AC3091" i="4"/>
  <c r="AB3452" i="4"/>
  <c r="AC3452" i="4"/>
  <c r="AB2947" i="4"/>
  <c r="AC2947" i="4"/>
  <c r="AB3419" i="4"/>
  <c r="AC3419" i="4"/>
  <c r="AB2982" i="4"/>
  <c r="AC2982" i="4"/>
  <c r="AB3588" i="4"/>
  <c r="AC3588" i="4"/>
  <c r="AB2956" i="4"/>
  <c r="AC2956" i="4"/>
  <c r="AB3205" i="4"/>
  <c r="AC3205" i="4"/>
  <c r="AB2892" i="4"/>
  <c r="AC2892" i="4"/>
  <c r="AB3191" i="4"/>
  <c r="AC3191" i="4"/>
  <c r="AB3082" i="4"/>
  <c r="AC3082" i="4"/>
  <c r="AB3289" i="4"/>
  <c r="AC3289" i="4"/>
  <c r="AB2866" i="4"/>
  <c r="AC2866" i="4"/>
  <c r="AB2978" i="4"/>
  <c r="AC2978" i="4"/>
  <c r="AB3058" i="4"/>
  <c r="AC3058" i="4"/>
  <c r="AB2903" i="4"/>
  <c r="AC2903" i="4"/>
  <c r="AB2909" i="4"/>
  <c r="AC2909" i="4"/>
  <c r="AB3163" i="4"/>
  <c r="AC3163" i="4"/>
  <c r="AB3278" i="4"/>
  <c r="AC3278" i="4"/>
  <c r="AB3126" i="4"/>
  <c r="AC3126" i="4"/>
  <c r="AB3212" i="4"/>
  <c r="AC3212" i="4"/>
  <c r="AB3066" i="4"/>
  <c r="AC3066" i="4"/>
  <c r="AB3482" i="4"/>
  <c r="AC3482" i="4"/>
  <c r="AB3146" i="4"/>
  <c r="AC3146" i="4"/>
  <c r="AB3105" i="4"/>
  <c r="AC3105" i="4"/>
  <c r="AB2946" i="4"/>
  <c r="AC2946" i="4"/>
  <c r="AB2960" i="4"/>
  <c r="AC2960" i="4"/>
  <c r="AB2921" i="4"/>
  <c r="AC2921" i="4"/>
  <c r="AB3580" i="4"/>
  <c r="AC3580" i="4"/>
  <c r="AB3341" i="4"/>
  <c r="AC3341" i="4"/>
  <c r="AB3469" i="4"/>
  <c r="AC3469" i="4"/>
  <c r="AB3351" i="4"/>
  <c r="AC3351" i="4"/>
  <c r="AB3592" i="4"/>
  <c r="AC3592" i="4"/>
  <c r="AB3039" i="4"/>
  <c r="AC3039" i="4"/>
  <c r="AB3007" i="4"/>
  <c r="AC3007" i="4"/>
  <c r="AB3381" i="4"/>
  <c r="AC3381" i="4"/>
  <c r="AB3554" i="4"/>
  <c r="AC3554" i="4"/>
  <c r="AB3080" i="4"/>
  <c r="AC3080" i="4"/>
  <c r="AB3618" i="4"/>
  <c r="AC3618" i="4"/>
  <c r="AB2908" i="4"/>
  <c r="AC2908" i="4"/>
  <c r="AB3582" i="4"/>
  <c r="AC3582" i="4"/>
  <c r="AB3499" i="4"/>
  <c r="AC3499" i="4"/>
  <c r="AB3533" i="4"/>
  <c r="AC3533" i="4"/>
  <c r="AB3057" i="4"/>
  <c r="AC3057" i="4"/>
  <c r="AB3031" i="4"/>
  <c r="AC3031" i="4"/>
  <c r="AB3320" i="4"/>
  <c r="AC3320" i="4"/>
  <c r="AB2850" i="4"/>
  <c r="AC2850" i="4"/>
  <c r="AB3107" i="4"/>
  <c r="AC3107" i="4"/>
  <c r="AB3439" i="4"/>
  <c r="AC3439" i="4"/>
  <c r="AB3367" i="4"/>
  <c r="AC3367" i="4"/>
  <c r="AB3123" i="4"/>
  <c r="AC3123" i="4"/>
  <c r="AB3602" i="4"/>
  <c r="AC3602" i="4"/>
  <c r="AB3201" i="4"/>
  <c r="AC3201" i="4"/>
  <c r="AB3137" i="4"/>
  <c r="AC3137" i="4"/>
  <c r="AB3073" i="4"/>
  <c r="AC3073" i="4"/>
  <c r="AB3402" i="4"/>
  <c r="AC3402" i="4"/>
  <c r="AB3335" i="4"/>
  <c r="AC3335" i="4"/>
  <c r="AB3563" i="4"/>
  <c r="AC3563" i="4"/>
  <c r="AB3139" i="4"/>
  <c r="AC3139" i="4"/>
  <c r="AB3502" i="4"/>
  <c r="AC3502" i="4"/>
  <c r="AB3466" i="4"/>
  <c r="AC3466" i="4"/>
  <c r="AB3242" i="4"/>
  <c r="AC3242" i="4"/>
  <c r="AB3584" i="4"/>
  <c r="AC3584" i="4"/>
  <c r="AB2938" i="4"/>
  <c r="AC2938" i="4"/>
  <c r="AB3626" i="4"/>
  <c r="AC3626" i="4"/>
  <c r="AB3635" i="4"/>
  <c r="AC3635" i="4"/>
  <c r="AB2842" i="4"/>
  <c r="AC2842" i="4"/>
  <c r="AB3644" i="4"/>
  <c r="AC3644" i="4"/>
  <c r="AB3101" i="4"/>
  <c r="AC3101" i="4"/>
  <c r="AB3597" i="4"/>
  <c r="AC3597" i="4"/>
  <c r="AB3141" i="4"/>
  <c r="AC3141" i="4"/>
  <c r="AB3442" i="4"/>
  <c r="AC3442" i="4"/>
  <c r="AB2980" i="4"/>
  <c r="AC2980" i="4"/>
  <c r="AB3638" i="4"/>
  <c r="AC3638" i="4"/>
  <c r="AB2969" i="4"/>
  <c r="AC2969" i="4"/>
  <c r="AB2827" i="4"/>
  <c r="AC2827" i="4"/>
  <c r="AB3490" i="4"/>
  <c r="AC3490" i="4"/>
  <c r="AB3195" i="4"/>
  <c r="AC3195" i="4"/>
  <c r="AB3308" i="4"/>
  <c r="AC3308" i="4"/>
  <c r="AB3125" i="4"/>
  <c r="AC3125" i="4"/>
  <c r="AB3627" i="4"/>
  <c r="AC3627" i="4"/>
  <c r="AB3023" i="4"/>
  <c r="AC3023" i="4"/>
  <c r="AB3035" i="4"/>
  <c r="AC3035" i="4"/>
  <c r="AB3239" i="4"/>
  <c r="AC3239" i="4"/>
  <c r="AB3659" i="4"/>
  <c r="AC3659" i="4"/>
  <c r="AB2973" i="4"/>
  <c r="AC2973" i="4"/>
  <c r="AB3117" i="4"/>
  <c r="AC3117" i="4"/>
  <c r="AB3612" i="4"/>
  <c r="AC3612" i="4"/>
  <c r="AB3045" i="4"/>
  <c r="AC3045" i="4"/>
  <c r="AB3203" i="4"/>
  <c r="AC3203" i="4"/>
  <c r="AB3100" i="4"/>
  <c r="AC3100" i="4"/>
  <c r="AB3041" i="4"/>
  <c r="AC3041" i="4"/>
  <c r="AB3272" i="4"/>
  <c r="AC3272" i="4"/>
  <c r="AB3213" i="4"/>
  <c r="AC3213" i="4"/>
  <c r="AB3460" i="4"/>
  <c r="AC3460" i="4"/>
  <c r="AB3034" i="4"/>
  <c r="AC3034" i="4"/>
  <c r="AB2924" i="4"/>
  <c r="AC2924" i="4"/>
  <c r="AB2936" i="4"/>
  <c r="AC2936" i="4"/>
  <c r="AB3477" i="4"/>
  <c r="AC3477" i="4"/>
  <c r="AB3431" i="4"/>
  <c r="AC3431" i="4"/>
  <c r="AB2929" i="4"/>
  <c r="AC2929" i="4"/>
  <c r="AB3209" i="4"/>
  <c r="AC3209" i="4"/>
  <c r="AB3008" i="4"/>
  <c r="AC3008" i="4"/>
  <c r="AB3669" i="4"/>
  <c r="AC3669" i="4"/>
  <c r="AB3676" i="4"/>
  <c r="AC3676" i="4"/>
  <c r="AB3705" i="4"/>
  <c r="AC3705" i="4"/>
  <c r="AB3368" i="4"/>
  <c r="AC3368" i="4"/>
  <c r="AB3540" i="4"/>
  <c r="AC3540" i="4"/>
  <c r="AB3169" i="4"/>
  <c r="AC3169" i="4"/>
  <c r="AB2939" i="4"/>
  <c r="AC2939" i="4"/>
  <c r="AB3433" i="4"/>
  <c r="AC3433" i="4"/>
  <c r="AB3636" i="4"/>
  <c r="AC3636" i="4"/>
  <c r="AB3541" i="4"/>
  <c r="AC3541" i="4"/>
  <c r="AB2934" i="4"/>
  <c r="AC2934" i="4"/>
  <c r="AB3345" i="4"/>
  <c r="AC3345" i="4"/>
  <c r="AB2852" i="4"/>
  <c r="AC2852" i="4"/>
  <c r="AB3699" i="4"/>
  <c r="AC3699" i="4"/>
  <c r="AB3299" i="4"/>
  <c r="AC3299" i="4"/>
  <c r="AB3097" i="4"/>
  <c r="AC3097" i="4"/>
  <c r="AB3215" i="4"/>
  <c r="AC3215" i="4"/>
  <c r="AB3526" i="4"/>
  <c r="AC3526" i="4"/>
  <c r="AB3323" i="4"/>
  <c r="AC3323" i="4"/>
  <c r="AB3327" i="4"/>
  <c r="AC3327" i="4"/>
  <c r="AB3249" i="4"/>
  <c r="AC3249" i="4"/>
  <c r="AB3290" i="4"/>
  <c r="AC3290" i="4"/>
  <c r="AB2992" i="4"/>
  <c r="AC2992" i="4"/>
  <c r="AB2920" i="4"/>
  <c r="AC2920" i="4"/>
  <c r="AB2933" i="4"/>
  <c r="AC2933" i="4"/>
  <c r="AB3084" i="4"/>
  <c r="AC3084" i="4"/>
  <c r="AB2937" i="4"/>
  <c r="AC2937" i="4"/>
  <c r="AB3642" i="4"/>
  <c r="AC3642" i="4"/>
  <c r="AB3018" i="4"/>
  <c r="AC3018" i="4"/>
  <c r="AB3032" i="4"/>
  <c r="AC3032" i="4"/>
  <c r="AB3112" i="4"/>
  <c r="AC3112" i="4"/>
  <c r="AB3065" i="4"/>
  <c r="AC3065" i="4"/>
  <c r="AB3413" i="4"/>
  <c r="AC3413" i="4"/>
  <c r="AB3349" i="4"/>
  <c r="AC3349" i="4"/>
  <c r="AB3283" i="4"/>
  <c r="AC3283" i="4"/>
  <c r="AB3321" i="4"/>
  <c r="AC3321" i="4"/>
  <c r="AB2975" i="4"/>
  <c r="AC2975" i="4"/>
  <c r="AB3489" i="4"/>
  <c r="AC3489" i="4"/>
  <c r="AB3459" i="4"/>
  <c r="AC3459" i="4"/>
  <c r="AB3228" i="4"/>
  <c r="AC3228" i="4"/>
  <c r="AB3336" i="4"/>
  <c r="AC3336" i="4"/>
  <c r="AB3013" i="4"/>
  <c r="AC3013" i="4"/>
  <c r="AB3304" i="4"/>
  <c r="AC3304" i="4"/>
  <c r="AB3086" i="4"/>
  <c r="AC3086" i="4"/>
  <c r="AB3464" i="4"/>
  <c r="AC3464" i="4"/>
  <c r="AB3444" i="4"/>
  <c r="AC3444" i="4"/>
  <c r="AB3180" i="4"/>
  <c r="AC3180" i="4"/>
  <c r="AB3291" i="4"/>
  <c r="AC3291" i="4"/>
  <c r="AB3003" i="4"/>
  <c r="AC3003" i="4"/>
  <c r="AB3081" i="4"/>
  <c r="AC3081" i="4"/>
  <c r="AB3509" i="4"/>
  <c r="AC3509" i="4"/>
  <c r="AB3448" i="4"/>
  <c r="AC3448" i="4"/>
  <c r="AB3425" i="4"/>
  <c r="AC3425" i="4"/>
  <c r="AB3271" i="4"/>
  <c r="AC3271" i="4"/>
  <c r="AB3420" i="4"/>
  <c r="AC3420" i="4"/>
  <c r="AB2877" i="4"/>
  <c r="AC2877" i="4"/>
  <c r="AB2914" i="4"/>
  <c r="AC2914" i="4"/>
  <c r="AB3501" i="4"/>
  <c r="AC3501" i="4"/>
  <c r="AB3208" i="4"/>
  <c r="AC3208" i="4"/>
  <c r="AB3408" i="4"/>
  <c r="AC3408" i="4"/>
  <c r="AB3119" i="4"/>
  <c r="AC3119" i="4"/>
  <c r="AB3516" i="4"/>
  <c r="AC3516" i="4"/>
  <c r="AB3667" i="4"/>
  <c r="AC3667" i="4"/>
  <c r="AB3552" i="4"/>
  <c r="AC3552" i="4"/>
  <c r="AB2819" i="4"/>
  <c r="AC2819" i="4"/>
  <c r="AB3424" i="4"/>
  <c r="AC3424" i="4"/>
  <c r="AB2825" i="4"/>
  <c r="AC2825" i="4"/>
  <c r="AB3405" i="4"/>
  <c r="AC3405" i="4"/>
  <c r="AB3161" i="4"/>
  <c r="AC3161" i="4"/>
  <c r="AB3651" i="4"/>
  <c r="AC3651" i="4"/>
  <c r="AB3004" i="4"/>
  <c r="AC3004" i="4"/>
  <c r="AB3042" i="4"/>
  <c r="AC3042" i="4"/>
  <c r="AB3596" i="4"/>
  <c r="AC3596" i="4"/>
  <c r="AB2913" i="4"/>
  <c r="AC2913" i="4"/>
  <c r="AB3270" i="4"/>
  <c r="AC3270" i="4"/>
  <c r="AB3313" i="4"/>
  <c r="AC3313" i="4"/>
  <c r="AB3491" i="4"/>
  <c r="AC3491" i="4"/>
  <c r="AB2875" i="4"/>
  <c r="AC2875" i="4"/>
  <c r="AB3600" i="4"/>
  <c r="AC3600" i="4"/>
  <c r="AB3092" i="4"/>
  <c r="AC3092" i="4"/>
  <c r="AB3663" i="4"/>
  <c r="AC3663" i="4"/>
  <c r="AB3226" i="4"/>
  <c r="AC3226" i="4"/>
  <c r="AB2907" i="4"/>
  <c r="AC2907" i="4"/>
  <c r="AB3525" i="4"/>
  <c r="AC3525" i="4"/>
  <c r="AB3053" i="4"/>
  <c r="AC3053" i="4"/>
  <c r="AB3496" i="4"/>
  <c r="AC3496" i="4"/>
  <c r="AB3648" i="4"/>
  <c r="AC3648" i="4"/>
  <c r="AB3079" i="4"/>
  <c r="AC3079" i="4"/>
  <c r="AB3637" i="4"/>
  <c r="AC3637" i="4"/>
  <c r="AB3495" i="4"/>
  <c r="AC3495" i="4"/>
  <c r="AB3246" i="4"/>
  <c r="AC3246" i="4"/>
  <c r="AB2962" i="4"/>
  <c r="AC2962" i="4"/>
  <c r="AB2884" i="4"/>
  <c r="AC2884" i="4"/>
  <c r="AB3586" i="4"/>
  <c r="AC3586" i="4"/>
  <c r="AB3001" i="4"/>
  <c r="AC3001" i="4"/>
  <c r="AB3520" i="4"/>
  <c r="AC3520" i="4"/>
  <c r="AB3369" i="4"/>
  <c r="AC3369" i="4"/>
  <c r="AB3377" i="4"/>
  <c r="AC3377" i="4"/>
  <c r="AB3152" i="4"/>
  <c r="AC3152" i="4"/>
  <c r="AB3016" i="4"/>
  <c r="AC3016" i="4"/>
  <c r="AB3668" i="4"/>
  <c r="AC3668" i="4"/>
  <c r="AB3673" i="4"/>
  <c r="AC3673" i="4"/>
  <c r="AB3701" i="4"/>
  <c r="AC3701" i="4"/>
  <c r="AB3703" i="4"/>
  <c r="AC3703" i="4"/>
  <c r="AB2821" i="4"/>
  <c r="AC2821" i="4"/>
  <c r="AB3395" i="4"/>
  <c r="AC3395" i="4"/>
  <c r="AB3384" i="4"/>
  <c r="AC3384" i="4"/>
  <c r="AB3234" i="4"/>
  <c r="AC3234" i="4"/>
  <c r="AB3136" i="4"/>
  <c r="AC3136" i="4"/>
  <c r="AB2868" i="4"/>
  <c r="AC2868" i="4"/>
  <c r="AB3361" i="4"/>
  <c r="AC3361" i="4"/>
  <c r="AB2979" i="4"/>
  <c r="AC2979" i="4"/>
  <c r="AB3106" i="4"/>
  <c r="AC3106" i="4"/>
  <c r="AB3231" i="4"/>
  <c r="AC3231" i="4"/>
  <c r="AB3014" i="4"/>
  <c r="AC3014" i="4"/>
  <c r="AB3241" i="4"/>
  <c r="AC3241" i="4"/>
  <c r="AB3332" i="4"/>
  <c r="AC3332" i="4"/>
  <c r="AB2899" i="4"/>
  <c r="AC2899" i="4"/>
  <c r="AB3099" i="4"/>
  <c r="AC3099" i="4"/>
  <c r="AB2919" i="4"/>
  <c r="AC2919" i="4"/>
  <c r="AB3447" i="4"/>
  <c r="AC3447" i="4"/>
  <c r="AB3319" i="4"/>
  <c r="AC3319" i="4"/>
  <c r="AB2886" i="4"/>
  <c r="AC2886" i="4"/>
  <c r="AB3595" i="4"/>
  <c r="AC3595" i="4"/>
  <c r="AB2911" i="4"/>
  <c r="AC2911" i="4"/>
  <c r="AB3104" i="4"/>
  <c r="AC3104" i="4"/>
  <c r="AB3220" i="4"/>
  <c r="AC3220" i="4"/>
  <c r="AB3177" i="4"/>
  <c r="AC3177" i="4"/>
  <c r="AB3485" i="4"/>
  <c r="AC3485" i="4"/>
  <c r="AB3457" i="4"/>
  <c r="AC3457" i="4"/>
  <c r="AB3599" i="4"/>
  <c r="AC3599" i="4"/>
  <c r="AB3576" i="4"/>
  <c r="AC3576" i="4"/>
  <c r="AB3435" i="4"/>
  <c r="AC3435" i="4"/>
  <c r="AB3219" i="4"/>
  <c r="AC3219" i="4"/>
  <c r="AB3534" i="4"/>
  <c r="AC3534" i="4"/>
  <c r="AB2931" i="4"/>
  <c r="AC2931" i="4"/>
  <c r="AB2916" i="4"/>
  <c r="AC2916" i="4"/>
  <c r="AB3598" i="4"/>
  <c r="AC3598" i="4"/>
  <c r="AB3561" i="4"/>
  <c r="AC3561" i="4"/>
  <c r="AB3240" i="4"/>
  <c r="AC3240" i="4"/>
  <c r="AB3310" i="4"/>
  <c r="AC3310" i="4"/>
  <c r="AB2981" i="4"/>
  <c r="AC2981" i="4"/>
  <c r="AB3523" i="4"/>
  <c r="AC3523" i="4"/>
  <c r="AB3025" i="4"/>
  <c r="AC3025" i="4"/>
  <c r="AB3374" i="4"/>
  <c r="AC3374" i="4"/>
  <c r="AB2959" i="4"/>
  <c r="AC2959" i="4"/>
  <c r="AB3256" i="4"/>
  <c r="AC3256" i="4"/>
  <c r="AB3184" i="4"/>
  <c r="AC3184" i="4"/>
  <c r="AB2853" i="4"/>
  <c r="AC2853" i="4"/>
  <c r="AB3619" i="4"/>
  <c r="AC3619" i="4"/>
  <c r="AB3446" i="4"/>
  <c r="AC3446" i="4"/>
  <c r="AB3360" i="4"/>
  <c r="AC3360" i="4"/>
  <c r="AB3193" i="4"/>
  <c r="AC3193" i="4"/>
  <c r="AB3350" i="4"/>
  <c r="AC3350" i="4"/>
  <c r="AB2949" i="4"/>
  <c r="AC2949" i="4"/>
  <c r="AB3539" i="4"/>
  <c r="AC3539" i="4"/>
  <c r="AB2961" i="4"/>
  <c r="AC2961" i="4"/>
  <c r="AB3110" i="4"/>
  <c r="AC3110" i="4"/>
  <c r="AB2901" i="4"/>
  <c r="AC2901" i="4"/>
  <c r="AB3633" i="4"/>
  <c r="AC3633" i="4"/>
  <c r="AB3631" i="4"/>
  <c r="AC3631" i="4"/>
  <c r="AB3538" i="4"/>
  <c r="AC3538" i="4"/>
  <c r="AB2855" i="4"/>
  <c r="AC2855" i="4"/>
  <c r="AB3544" i="4"/>
  <c r="AC3544" i="4"/>
  <c r="AB3040" i="4"/>
  <c r="AC3040" i="4"/>
  <c r="AB3265" i="4"/>
  <c r="AC3265" i="4"/>
  <c r="AB3236" i="4"/>
  <c r="AC3236" i="4"/>
  <c r="AB2928" i="4"/>
  <c r="AC2928" i="4"/>
  <c r="AB3182" i="4"/>
  <c r="AC3182" i="4"/>
  <c r="AB3324" i="4"/>
  <c r="AC3324" i="4"/>
  <c r="AB3344" i="4"/>
  <c r="AC3344" i="4"/>
  <c r="AB2948" i="4"/>
  <c r="AC2948" i="4"/>
  <c r="AB3560" i="4"/>
  <c r="AC3560" i="4"/>
  <c r="AB3565" i="4"/>
  <c r="AC3565" i="4"/>
  <c r="AB3465" i="4"/>
  <c r="AC3465" i="4"/>
  <c r="AB3607" i="4"/>
  <c r="AC3607" i="4"/>
  <c r="AB3253" i="4"/>
  <c r="AC3253" i="4"/>
  <c r="AB3591" i="4"/>
  <c r="AC3591" i="4"/>
  <c r="AB3658" i="4"/>
  <c r="AC3658" i="4"/>
  <c r="AB3145" i="4"/>
  <c r="AC3145" i="4"/>
  <c r="AB2823" i="4"/>
  <c r="AC2823" i="4"/>
  <c r="AB3609" i="4"/>
  <c r="AC3609" i="4"/>
  <c r="AB3385" i="4"/>
  <c r="AC3385" i="4"/>
  <c r="AB3048" i="4"/>
  <c r="AC3048" i="4"/>
  <c r="AB3493" i="4"/>
  <c r="AC3493" i="4"/>
  <c r="AB3585" i="4"/>
  <c r="AC3585" i="4"/>
  <c r="AB3409" i="4"/>
  <c r="AC3409" i="4"/>
  <c r="AB3173" i="4"/>
  <c r="AC3173" i="4"/>
  <c r="AB3144" i="4"/>
  <c r="AC3144" i="4"/>
  <c r="AB3088" i="4"/>
  <c r="AC3088" i="4"/>
  <c r="AB3531" i="4"/>
  <c r="AC3531" i="4"/>
  <c r="AB3577" i="4"/>
  <c r="AC3577" i="4"/>
  <c r="AB3266" i="4"/>
  <c r="AC3266" i="4"/>
  <c r="AB2925" i="4"/>
  <c r="AC2925" i="4"/>
  <c r="AB3683" i="4"/>
  <c r="AC3683" i="4"/>
  <c r="AB3257" i="4"/>
  <c r="AC3257" i="4"/>
  <c r="AB2941" i="4"/>
  <c r="AC2941" i="4"/>
  <c r="AB3422" i="4"/>
  <c r="AC3422" i="4"/>
  <c r="AB3000" i="4"/>
  <c r="AC3000" i="4"/>
  <c r="AB3297" i="4"/>
  <c r="AC3297" i="4"/>
  <c r="AB3225" i="4"/>
  <c r="AC3225" i="4"/>
  <c r="AB3194" i="4"/>
  <c r="AC3194" i="4"/>
  <c r="AB3463" i="4"/>
  <c r="AC3463" i="4"/>
  <c r="AB3148" i="4"/>
  <c r="AC3148" i="4"/>
  <c r="AB3451" i="4"/>
  <c r="AC3451" i="4"/>
  <c r="AB3153" i="4"/>
  <c r="AC3153" i="4"/>
  <c r="AB3629" i="4"/>
  <c r="AC3629" i="4"/>
  <c r="AB2974" i="4"/>
  <c r="AC2974" i="4"/>
  <c r="AB2889" i="4"/>
  <c r="AC2889" i="4"/>
  <c r="AB3077" i="4"/>
  <c r="AC3077" i="4"/>
  <c r="AB3357" i="4"/>
  <c r="AC3357" i="4"/>
  <c r="AB3505" i="4"/>
  <c r="AC3505" i="4"/>
  <c r="AB3185" i="4"/>
  <c r="AC3185" i="4"/>
  <c r="AB3625" i="4"/>
  <c r="AC3625" i="4"/>
  <c r="AB3537" i="4"/>
  <c r="AC3537" i="4"/>
  <c r="AB2994" i="4"/>
  <c r="AC2994" i="4"/>
  <c r="AB3398" i="4"/>
  <c r="AC3398" i="4"/>
  <c r="AB2977" i="4"/>
  <c r="AC2977" i="4"/>
  <c r="AB2829" i="4"/>
  <c r="AC2829" i="4"/>
  <c r="AB3061" i="4"/>
  <c r="AC3061" i="4"/>
  <c r="AB3587" i="4"/>
  <c r="AC3587" i="4"/>
  <c r="AB3055" i="4"/>
  <c r="AC3055" i="4"/>
  <c r="AB3176" i="4"/>
  <c r="AC3176" i="4"/>
  <c r="AB3011" i="4"/>
  <c r="AC3011" i="4"/>
  <c r="AB3280" i="4"/>
  <c r="AC3280" i="4"/>
  <c r="AB2813" i="4"/>
  <c r="AC2813" i="4"/>
  <c r="AB3129" i="4"/>
  <c r="AC3129" i="4"/>
  <c r="AB3183" i="4"/>
  <c r="AC3183" i="4"/>
  <c r="AB3454" i="4"/>
  <c r="AC3454" i="4"/>
  <c r="AB2867" i="4"/>
  <c r="AC2867" i="4"/>
  <c r="AB3556" i="4"/>
  <c r="AC3556" i="4"/>
  <c r="AB2870" i="4"/>
  <c r="AC2870" i="4"/>
  <c r="AB2830" i="4"/>
  <c r="AC2830" i="4"/>
  <c r="AB3528" i="4"/>
  <c r="AC3528" i="4"/>
  <c r="AB3406" i="4"/>
  <c r="AC3406" i="4"/>
  <c r="AB2987" i="4"/>
  <c r="AC2987" i="4"/>
  <c r="AB3383" i="4"/>
  <c r="AC3383" i="4"/>
  <c r="AB3162" i="4"/>
  <c r="AC3162" i="4"/>
  <c r="AB3568" i="4"/>
  <c r="AC3568" i="4"/>
  <c r="AB3174" i="4"/>
  <c r="AC3174" i="4"/>
  <c r="AB3412" i="4"/>
  <c r="AC3412" i="4"/>
  <c r="AB3175" i="4"/>
  <c r="AC3175" i="4"/>
  <c r="AB3432" i="4"/>
  <c r="AC3432" i="4"/>
  <c r="AB3221" i="4"/>
  <c r="AC3221" i="4"/>
  <c r="AB2930" i="4"/>
  <c r="AC2930" i="4"/>
  <c r="AB3370" i="4"/>
  <c r="AC3370" i="4"/>
  <c r="AB3379" i="4"/>
  <c r="AC3379" i="4"/>
  <c r="AB3503" i="4"/>
  <c r="AC3503" i="4"/>
  <c r="AB2905" i="4"/>
  <c r="AC2905" i="4"/>
  <c r="AB3121" i="4"/>
  <c r="AC3121" i="4"/>
  <c r="AB3071" i="4"/>
  <c r="AC3071" i="4"/>
  <c r="AB3022" i="4"/>
  <c r="AC3022" i="4"/>
  <c r="AB3326" i="4"/>
  <c r="AC3326" i="4"/>
  <c r="AB3214" i="4"/>
  <c r="AC3214" i="4"/>
  <c r="AB3098" i="4"/>
  <c r="AC3098" i="4"/>
  <c r="AB2970" i="4"/>
  <c r="AC2970" i="4"/>
  <c r="AB3114" i="4"/>
  <c r="AC3114" i="4"/>
  <c r="AB3147" i="4"/>
  <c r="AC3147" i="4"/>
  <c r="AB3222" i="4"/>
  <c r="AC3222" i="4"/>
  <c r="AB3574" i="4"/>
  <c r="AC3574" i="4"/>
  <c r="AB2891" i="4"/>
  <c r="AC2891" i="4"/>
  <c r="AB3328" i="4"/>
  <c r="AC3328" i="4"/>
  <c r="AB2900" i="4"/>
  <c r="AC2900" i="4"/>
  <c r="AB3216" i="4"/>
  <c r="AC3216" i="4"/>
  <c r="AB3109" i="4"/>
  <c r="AC3109" i="4"/>
  <c r="AB2831" i="4"/>
  <c r="AC2831" i="4"/>
  <c r="AB3049" i="4"/>
  <c r="AC3049" i="4"/>
  <c r="AB3666" i="4"/>
  <c r="AC3666" i="4"/>
  <c r="AB3522" i="4"/>
  <c r="AC3522" i="4"/>
  <c r="AB3094" i="4"/>
  <c r="AC3094" i="4"/>
  <c r="AB3276" i="4"/>
  <c r="AC3276" i="4"/>
  <c r="AB3279" i="4"/>
  <c r="AC3279" i="4"/>
  <c r="AB3284" i="4"/>
  <c r="AC3284" i="4"/>
  <c r="AB2879" i="4"/>
  <c r="AC2879" i="4"/>
  <c r="AB3426" i="4"/>
  <c r="AC3426" i="4"/>
  <c r="AB3401" i="4"/>
  <c r="AC3401" i="4"/>
  <c r="AB3167" i="4"/>
  <c r="AC3167" i="4"/>
  <c r="AB3005" i="4"/>
  <c r="AC3005" i="4"/>
  <c r="AB2895" i="4"/>
  <c r="AC2895" i="4"/>
  <c r="AB3579" i="4"/>
  <c r="AC3579" i="4"/>
  <c r="AB2841" i="4"/>
  <c r="AC2841" i="4"/>
  <c r="AB2935" i="4"/>
  <c r="AC2935" i="4"/>
  <c r="AB3387" i="4"/>
  <c r="AC3387" i="4"/>
  <c r="AB3134" i="4"/>
  <c r="AC3134" i="4"/>
  <c r="AB3497" i="4"/>
  <c r="AC3497" i="4"/>
  <c r="AB2851" i="4"/>
  <c r="AC2851" i="4"/>
  <c r="AB3085" i="4"/>
  <c r="AC3085" i="4"/>
  <c r="AB3356" i="4"/>
  <c r="AC3356" i="4"/>
  <c r="AB3160" i="4"/>
  <c r="AC3160" i="4"/>
  <c r="AB3411" i="4"/>
  <c r="AC3411" i="4"/>
  <c r="AB3400" i="4"/>
  <c r="AC3400" i="4"/>
  <c r="AB3296" i="4"/>
  <c r="AC3296" i="4"/>
  <c r="AB3704" i="4"/>
  <c r="AC3704" i="4"/>
  <c r="AB2893" i="4"/>
  <c r="AC2893" i="4"/>
  <c r="AB3171" i="4"/>
  <c r="AC3171" i="4"/>
  <c r="AB3199" i="4"/>
  <c r="AC3199" i="4"/>
  <c r="AB3248" i="4"/>
  <c r="AC3248" i="4"/>
  <c r="AB3149" i="4"/>
  <c r="AC3149" i="4"/>
  <c r="AB3124" i="4"/>
  <c r="AC3124" i="4"/>
  <c r="AB3069" i="4"/>
  <c r="AC3069" i="4"/>
  <c r="AB3172" i="4"/>
  <c r="AC3172" i="4"/>
  <c r="AB3480" i="4"/>
  <c r="AC3480" i="4"/>
  <c r="AB3305" i="4"/>
  <c r="AC3305" i="4"/>
  <c r="AB3046" i="4"/>
  <c r="AC3046" i="4"/>
  <c r="AB3483" i="4"/>
  <c r="AC3483" i="4"/>
  <c r="AB3090" i="4"/>
  <c r="AC3090" i="4"/>
  <c r="AB3362" i="4"/>
  <c r="AC3362" i="4"/>
  <c r="AB2998" i="4"/>
  <c r="AC2998" i="4"/>
  <c r="AB3514" i="4"/>
  <c r="AC3514" i="4"/>
  <c r="AB2835" i="4"/>
  <c r="AC2835" i="4"/>
  <c r="AB3529" i="4"/>
  <c r="AC3529" i="4"/>
  <c r="AB2843" i="4"/>
  <c r="AC2843" i="4"/>
  <c r="AB3604" i="4"/>
  <c r="AC3604" i="4"/>
  <c r="AB2993" i="4"/>
  <c r="AC2993" i="4"/>
  <c r="AB2952" i="4"/>
  <c r="AC2952" i="4"/>
  <c r="AB3392" i="4"/>
  <c r="AC3392" i="4"/>
  <c r="AB3247" i="4"/>
  <c r="AC3247" i="4"/>
  <c r="AB3470" i="4"/>
  <c r="AC3470" i="4"/>
  <c r="AB3227" i="4"/>
  <c r="AC3227" i="4"/>
  <c r="AB2968" i="4"/>
  <c r="AC2968" i="4"/>
  <c r="AB3513" i="4"/>
  <c r="AC3513" i="4"/>
  <c r="AB3504" i="4"/>
  <c r="AC3504" i="4"/>
  <c r="AB2940" i="4"/>
  <c r="AC2940" i="4"/>
  <c r="AB3064" i="4"/>
  <c r="AC3064" i="4"/>
  <c r="AB3054" i="4"/>
  <c r="AC3054" i="4"/>
  <c r="AB3142" i="4"/>
  <c r="AC3142" i="4"/>
  <c r="AB2927" i="4"/>
  <c r="AC2927" i="4"/>
  <c r="AB2822" i="4"/>
  <c r="AC2822" i="4"/>
  <c r="AB3154" i="4"/>
  <c r="AC3154" i="4"/>
  <c r="AB2904" i="4"/>
  <c r="AC2904" i="4"/>
  <c r="AB3254" i="4"/>
  <c r="AC3254" i="4"/>
  <c r="AB3093" i="4"/>
  <c r="AC3093" i="4"/>
  <c r="AB3390" i="4"/>
  <c r="AC3390" i="4"/>
  <c r="AB3078" i="4"/>
  <c r="AC3078" i="4"/>
  <c r="AB3616" i="4"/>
  <c r="AC3616" i="4"/>
  <c r="AB3223" i="4"/>
  <c r="AC3223" i="4"/>
  <c r="AB3072" i="4"/>
  <c r="AC3072" i="4"/>
  <c r="AB3567" i="4"/>
  <c r="AC3567" i="4"/>
  <c r="AB3188" i="4"/>
  <c r="AC3188" i="4"/>
  <c r="AB2944" i="4"/>
  <c r="AC2944" i="4"/>
  <c r="AB3378" i="4"/>
  <c r="AC3378" i="4"/>
  <c r="AB3309" i="4"/>
  <c r="AC3309" i="4"/>
  <c r="AB3204" i="4"/>
  <c r="AC3204" i="4"/>
  <c r="AB3382" i="4"/>
  <c r="AC3382" i="4"/>
  <c r="AB3664" i="4"/>
  <c r="AC3664" i="4"/>
  <c r="AB3498" i="4"/>
  <c r="AC3498" i="4"/>
  <c r="AB3641" i="4"/>
  <c r="AC3641" i="4"/>
  <c r="AB3474" i="4"/>
  <c r="AC3474" i="4"/>
  <c r="AB3594" i="4"/>
  <c r="AC3594" i="4"/>
  <c r="AB3312" i="4"/>
  <c r="AC3312" i="4"/>
  <c r="AB3036" i="4"/>
  <c r="AC3036" i="4"/>
  <c r="AB3388" i="4"/>
  <c r="AC3388" i="4"/>
  <c r="AB3131" i="4"/>
  <c r="AC3131" i="4"/>
  <c r="AB3512" i="4"/>
  <c r="AC3512" i="4"/>
  <c r="AB2878" i="4"/>
  <c r="AC2878" i="4"/>
  <c r="AB3643" i="4"/>
  <c r="AC3643" i="4"/>
  <c r="AB3277" i="4"/>
  <c r="AC3277" i="4"/>
  <c r="AB3155" i="4"/>
  <c r="AC3155" i="4"/>
  <c r="AB3263" i="4"/>
  <c r="AC3263" i="4"/>
  <c r="AB3156" i="4"/>
  <c r="AC3156" i="4"/>
  <c r="AB3662" i="4"/>
  <c r="AC3662" i="4"/>
  <c r="AB3218" i="4"/>
  <c r="AC3218" i="4"/>
  <c r="AB3478" i="4"/>
  <c r="AC3478" i="4"/>
  <c r="AB3677" i="4"/>
  <c r="AC3677" i="4"/>
  <c r="J4006" i="4"/>
  <c r="K4006" i="4" s="1"/>
  <c r="J3985" i="4"/>
  <c r="K3985" i="4" s="1"/>
  <c r="J4014" i="4"/>
  <c r="K4014" i="4" s="1"/>
  <c r="L3762" i="4"/>
  <c r="M3762" i="4" s="1"/>
  <c r="L3768" i="4"/>
  <c r="M3768" i="4" s="1"/>
  <c r="L3756" i="4"/>
  <c r="M3756" i="4" s="1"/>
  <c r="J3853" i="4"/>
  <c r="K3853" i="4" s="1"/>
  <c r="J3838" i="4"/>
  <c r="K3838" i="4" s="1"/>
  <c r="J3824" i="4"/>
  <c r="K3824" i="4" s="1"/>
  <c r="L3969" i="4"/>
  <c r="M3969" i="4" s="1"/>
  <c r="L3970" i="4"/>
  <c r="M3970" i="4" s="1"/>
  <c r="L3978" i="4"/>
  <c r="M3978" i="4" s="1"/>
  <c r="J3582" i="4"/>
  <c r="K3582" i="4" s="1"/>
  <c r="J3571" i="4"/>
  <c r="K3571" i="4" s="1"/>
  <c r="J3578" i="4"/>
  <c r="K3578" i="4" s="1"/>
  <c r="J3501" i="4"/>
  <c r="K3501" i="4" s="1"/>
  <c r="J3482" i="4"/>
  <c r="K3482" i="4" s="1"/>
  <c r="J3493" i="4"/>
  <c r="K3493" i="4" s="1"/>
  <c r="J4005" i="4"/>
  <c r="K4005" i="4" s="1"/>
  <c r="J4010" i="4"/>
  <c r="K4010" i="4" s="1"/>
  <c r="J4013" i="4"/>
  <c r="K4013" i="4" s="1"/>
  <c r="L3761" i="4"/>
  <c r="M3761" i="4" s="1"/>
  <c r="L3750" i="4"/>
  <c r="M3750" i="4" s="1"/>
  <c r="L3772" i="4"/>
  <c r="M3772" i="4" s="1"/>
  <c r="J3854" i="4"/>
  <c r="K3854" i="4" s="1"/>
  <c r="J3837" i="4"/>
  <c r="K3837" i="4" s="1"/>
  <c r="J3850" i="4"/>
  <c r="K3850" i="4" s="1"/>
  <c r="L3968" i="4"/>
  <c r="M3968" i="4" s="1"/>
  <c r="L3947" i="4"/>
  <c r="M3947" i="4" s="1"/>
  <c r="L3977" i="4"/>
  <c r="M3977" i="4" s="1"/>
  <c r="J3569" i="4"/>
  <c r="K3569" i="4" s="1"/>
  <c r="J3556" i="4"/>
  <c r="K3556" i="4" s="1"/>
  <c r="J3579" i="4"/>
  <c r="K3579" i="4" s="1"/>
  <c r="J3500" i="4"/>
  <c r="K3500" i="4" s="1"/>
  <c r="J3481" i="4"/>
  <c r="K3481" i="4" s="1"/>
  <c r="J3492" i="4"/>
  <c r="K3492" i="4" s="1"/>
  <c r="AB494" i="4"/>
  <c r="J4003" i="4"/>
  <c r="K4003" i="4" s="1"/>
  <c r="J3986" i="4"/>
  <c r="K3986" i="4" s="1"/>
  <c r="J3994" i="4"/>
  <c r="K3994" i="4" s="1"/>
  <c r="L3747" i="4"/>
  <c r="M3747" i="4" s="1"/>
  <c r="L3749" i="4"/>
  <c r="M3749" i="4" s="1"/>
  <c r="L3758" i="4"/>
  <c r="M3758" i="4" s="1"/>
  <c r="J3855" i="4"/>
  <c r="K3855" i="4" s="1"/>
  <c r="J3835" i="4"/>
  <c r="K3835" i="4" s="1"/>
  <c r="J3849" i="4"/>
  <c r="K3849" i="4" s="1"/>
  <c r="L3967" i="4"/>
  <c r="M3967" i="4" s="1"/>
  <c r="L3946" i="4"/>
  <c r="M3946" i="4" s="1"/>
  <c r="L3976" i="4"/>
  <c r="M3976" i="4" s="1"/>
  <c r="J3553" i="4"/>
  <c r="K3553" i="4" s="1"/>
  <c r="J3587" i="4"/>
  <c r="K3587" i="4" s="1"/>
  <c r="J3563" i="4"/>
  <c r="K3563" i="4" s="1"/>
  <c r="J3499" i="4"/>
  <c r="K3499" i="4" s="1"/>
  <c r="J3480" i="4"/>
  <c r="K3480" i="4" s="1"/>
  <c r="J3491" i="4"/>
  <c r="K3491" i="4" s="1"/>
  <c r="J4002" i="4"/>
  <c r="K4002" i="4" s="1"/>
  <c r="J4011" i="4"/>
  <c r="K4011" i="4" s="1"/>
  <c r="J3993" i="4"/>
  <c r="K3993" i="4" s="1"/>
  <c r="L3765" i="4"/>
  <c r="M3765" i="4" s="1"/>
  <c r="L3753" i="4"/>
  <c r="M3753" i="4" s="1"/>
  <c r="L3774" i="4"/>
  <c r="M3774" i="4" s="1"/>
  <c r="J3860" i="4"/>
  <c r="K3860" i="4" s="1"/>
  <c r="J3834" i="4"/>
  <c r="K3834" i="4" s="1"/>
  <c r="J3847" i="4"/>
  <c r="K3847" i="4" s="1"/>
  <c r="L3966" i="4"/>
  <c r="M3966" i="4" s="1"/>
  <c r="L3973" i="4"/>
  <c r="M3973" i="4" s="1"/>
  <c r="L3957" i="4"/>
  <c r="M3957" i="4" s="1"/>
  <c r="J3580" i="4"/>
  <c r="K3580" i="4" s="1"/>
  <c r="J3552" i="4"/>
  <c r="K3552" i="4" s="1"/>
  <c r="J3586" i="4"/>
  <c r="K3586" i="4" s="1"/>
  <c r="J3561" i="4"/>
  <c r="K3561" i="4" s="1"/>
  <c r="J3506" i="4"/>
  <c r="K3506" i="4" s="1"/>
  <c r="J3509" i="4"/>
  <c r="K3509" i="4" s="1"/>
  <c r="J3490" i="4"/>
  <c r="K3490" i="4" s="1"/>
  <c r="J4001" i="4"/>
  <c r="K4001" i="4" s="1"/>
  <c r="J3987" i="4"/>
  <c r="K3987" i="4" s="1"/>
  <c r="J3991" i="4"/>
  <c r="K3991" i="4" s="1"/>
  <c r="L3764" i="4"/>
  <c r="M3764" i="4" s="1"/>
  <c r="L3752" i="4"/>
  <c r="M3752" i="4" s="1"/>
  <c r="L3773" i="4"/>
  <c r="M3773" i="4" s="1"/>
  <c r="J3856" i="4"/>
  <c r="K3856" i="4" s="1"/>
  <c r="J3833" i="4"/>
  <c r="K3833" i="4" s="1"/>
  <c r="J3846" i="4"/>
  <c r="K3846" i="4" s="1"/>
  <c r="L3965" i="4"/>
  <c r="M3965" i="4" s="1"/>
  <c r="L3972" i="4"/>
  <c r="M3972" i="4" s="1"/>
  <c r="L3956" i="4"/>
  <c r="M3956" i="4" s="1"/>
  <c r="J3562" i="4"/>
  <c r="K3562" i="4" s="1"/>
  <c r="J3570" i="4"/>
  <c r="K3570" i="4" s="1"/>
  <c r="J3575" i="4"/>
  <c r="K3575" i="4" s="1"/>
  <c r="J3560" i="4"/>
  <c r="K3560" i="4" s="1"/>
  <c r="J3505" i="4"/>
  <c r="K3505" i="4" s="1"/>
  <c r="J3483" i="4"/>
  <c r="K3483" i="4" s="1"/>
  <c r="J3488" i="4"/>
  <c r="K3488" i="4" s="1"/>
  <c r="J3982" i="4"/>
  <c r="K3982" i="4" s="1"/>
  <c r="J4016" i="4"/>
  <c r="K4016" i="4" s="1"/>
  <c r="J3990" i="4"/>
  <c r="K3990" i="4" s="1"/>
  <c r="L3763" i="4"/>
  <c r="M3763" i="4" s="1"/>
  <c r="L3751" i="4"/>
  <c r="M3751" i="4" s="1"/>
  <c r="L3759" i="4"/>
  <c r="M3759" i="4" s="1"/>
  <c r="J3836" i="4"/>
  <c r="K3836" i="4" s="1"/>
  <c r="J3840" i="4"/>
  <c r="K3840" i="4" s="1"/>
  <c r="J3845" i="4"/>
  <c r="K3845" i="4" s="1"/>
  <c r="L3964" i="4"/>
  <c r="M3964" i="4" s="1"/>
  <c r="L3949" i="4"/>
  <c r="M3949" i="4" s="1"/>
  <c r="L3955" i="4"/>
  <c r="M3955" i="4" s="1"/>
  <c r="J3566" i="4"/>
  <c r="K3566" i="4" s="1"/>
  <c r="J3554" i="4"/>
  <c r="K3554" i="4" s="1"/>
  <c r="J3574" i="4"/>
  <c r="K3574" i="4" s="1"/>
  <c r="J3559" i="4"/>
  <c r="K3559" i="4" s="1"/>
  <c r="J3504" i="4"/>
  <c r="K3504" i="4" s="1"/>
  <c r="J3510" i="4"/>
  <c r="K3510" i="4" s="1"/>
  <c r="J3496" i="4"/>
  <c r="K3496" i="4" s="1"/>
  <c r="J3981" i="4"/>
  <c r="K3981" i="4" s="1"/>
  <c r="J4012" i="4"/>
  <c r="K4012" i="4" s="1"/>
  <c r="J3989" i="4"/>
  <c r="K3989" i="4" s="1"/>
  <c r="L3779" i="4"/>
  <c r="M3779" i="4" s="1"/>
  <c r="L3782" i="4"/>
  <c r="M3782" i="4" s="1"/>
  <c r="L3784" i="4"/>
  <c r="M3784" i="4" s="1"/>
  <c r="L3777" i="4"/>
  <c r="M3777" i="4" s="1"/>
  <c r="J3832" i="4"/>
  <c r="K3832" i="4" s="1"/>
  <c r="J3839" i="4"/>
  <c r="K3839" i="4" s="1"/>
  <c r="J3826" i="4"/>
  <c r="K3826" i="4" s="1"/>
  <c r="L3959" i="4"/>
  <c r="M3959" i="4" s="1"/>
  <c r="L3945" i="4"/>
  <c r="M3945" i="4" s="1"/>
  <c r="L3948" i="4"/>
  <c r="M3948" i="4" s="1"/>
  <c r="L3954" i="4"/>
  <c r="M3954" i="4" s="1"/>
  <c r="J3565" i="4"/>
  <c r="K3565" i="4" s="1"/>
  <c r="J3584" i="4"/>
  <c r="K3584" i="4" s="1"/>
  <c r="J3557" i="4"/>
  <c r="K3557" i="4" s="1"/>
  <c r="J3498" i="4"/>
  <c r="K3498" i="4" s="1"/>
  <c r="J3502" i="4"/>
  <c r="K3502" i="4" s="1"/>
  <c r="J3484" i="4"/>
  <c r="K3484" i="4" s="1"/>
  <c r="J3495" i="4"/>
  <c r="K3495" i="4" s="1"/>
  <c r="J4008" i="4"/>
  <c r="K4008" i="4" s="1"/>
  <c r="J3992" i="4"/>
  <c r="K3992" i="4" s="1"/>
  <c r="J3996" i="4"/>
  <c r="K3996" i="4" s="1"/>
  <c r="L3778" i="4"/>
  <c r="M3778" i="4" s="1"/>
  <c r="L3767" i="4"/>
  <c r="M3767" i="4" s="1"/>
  <c r="L3770" i="4"/>
  <c r="M3770" i="4" s="1"/>
  <c r="L3776" i="4"/>
  <c r="M3776" i="4" s="1"/>
  <c r="J3862" i="4"/>
  <c r="K3862" i="4" s="1"/>
  <c r="J3841" i="4"/>
  <c r="K3841" i="4" s="1"/>
  <c r="J3825" i="4"/>
  <c r="K3825" i="4" s="1"/>
  <c r="L3958" i="4"/>
  <c r="M3958" i="4" s="1"/>
  <c r="L3944" i="4"/>
  <c r="M3944" i="4" s="1"/>
  <c r="L3974" i="4"/>
  <c r="M3974" i="4" s="1"/>
  <c r="L3953" i="4"/>
  <c r="M3953" i="4" s="1"/>
  <c r="J3564" i="4"/>
  <c r="K3564" i="4" s="1"/>
  <c r="J3583" i="4"/>
  <c r="K3583" i="4" s="1"/>
  <c r="J3589" i="4"/>
  <c r="K3589" i="4" s="1"/>
  <c r="J3474" i="4"/>
  <c r="K3474" i="4" s="1"/>
  <c r="J3479" i="4"/>
  <c r="K3479" i="4" s="1"/>
  <c r="J3511" i="4"/>
  <c r="K3511" i="4" s="1"/>
  <c r="J3489" i="4"/>
  <c r="K3489" i="4" s="1"/>
  <c r="J4007" i="4"/>
  <c r="K4007" i="4" s="1"/>
  <c r="J3988" i="4"/>
  <c r="K3988" i="4" s="1"/>
  <c r="J3995" i="4"/>
  <c r="K3995" i="4" s="1"/>
  <c r="L3760" i="4"/>
  <c r="M3760" i="4" s="1"/>
  <c r="L3766" i="4"/>
  <c r="M3766" i="4" s="1"/>
  <c r="L3755" i="4"/>
  <c r="M3755" i="4" s="1"/>
  <c r="L3775" i="4"/>
  <c r="M3775" i="4" s="1"/>
  <c r="J3861" i="4"/>
  <c r="K3861" i="4" s="1"/>
  <c r="J3842" i="4"/>
  <c r="K3842" i="4" s="1"/>
  <c r="J3828" i="4"/>
  <c r="K3828" i="4" s="1"/>
  <c r="L3961" i="4"/>
  <c r="M3961" i="4" s="1"/>
  <c r="L3943" i="4"/>
  <c r="M3943" i="4" s="1"/>
  <c r="L3950" i="4"/>
  <c r="M3950" i="4" s="1"/>
  <c r="L3952" i="4"/>
  <c r="M3952" i="4" s="1"/>
  <c r="J3581" i="4"/>
  <c r="K3581" i="4" s="1"/>
  <c r="J3555" i="4"/>
  <c r="K3555" i="4" s="1"/>
  <c r="J3588" i="4"/>
  <c r="K3588" i="4" s="1"/>
  <c r="J3476" i="4"/>
  <c r="K3476" i="4" s="1"/>
  <c r="J3478" i="4"/>
  <c r="K3478" i="4" s="1"/>
  <c r="J3487" i="4"/>
  <c r="K3487" i="4" s="1"/>
  <c r="J3497" i="4"/>
  <c r="K3497" i="4" s="1"/>
  <c r="J4004" i="4"/>
  <c r="K4004" i="4" s="1"/>
  <c r="J3984" i="4"/>
  <c r="K3984" i="4" s="1"/>
  <c r="J4018" i="4"/>
  <c r="K4018" i="4" s="1"/>
  <c r="J3997" i="4"/>
  <c r="K3997" i="4" s="1"/>
  <c r="L3746" i="4"/>
  <c r="M3746" i="4" s="1"/>
  <c r="L3748" i="4"/>
  <c r="M3748" i="4" s="1"/>
  <c r="L3754" i="4"/>
  <c r="M3754" i="4" s="1"/>
  <c r="J3831" i="4"/>
  <c r="K3831" i="4" s="1"/>
  <c r="J3859" i="4"/>
  <c r="K3859" i="4" s="1"/>
  <c r="J3843" i="4"/>
  <c r="K3843" i="4" s="1"/>
  <c r="J3827" i="4"/>
  <c r="K3827" i="4" s="1"/>
  <c r="L3960" i="4"/>
  <c r="M3960" i="4" s="1"/>
  <c r="L3942" i="4"/>
  <c r="M3942" i="4" s="1"/>
  <c r="L3975" i="4"/>
  <c r="M3975" i="4" s="1"/>
  <c r="J3568" i="4"/>
  <c r="K3568" i="4" s="1"/>
  <c r="J3585" i="4"/>
  <c r="K3585" i="4" s="1"/>
  <c r="J3577" i="4"/>
  <c r="K3577" i="4" s="1"/>
  <c r="J3475" i="4"/>
  <c r="K3475" i="4" s="1"/>
  <c r="J3477" i="4"/>
  <c r="K3477" i="4" s="1"/>
  <c r="J3486" i="4"/>
  <c r="K3486" i="4" s="1"/>
  <c r="J4000" i="4"/>
  <c r="K4000" i="4" s="1"/>
  <c r="J3983" i="4"/>
  <c r="K3983" i="4" s="1"/>
  <c r="J4017" i="4"/>
  <c r="K4017" i="4" s="1"/>
  <c r="J3998" i="4"/>
  <c r="K3998" i="4" s="1"/>
  <c r="L3781" i="4"/>
  <c r="M3781" i="4" s="1"/>
  <c r="L3783" i="4"/>
  <c r="M3783" i="4" s="1"/>
  <c r="L3771" i="4"/>
  <c r="M3771" i="4" s="1"/>
  <c r="J3851" i="4"/>
  <c r="K3851" i="4" s="1"/>
  <c r="J3858" i="4"/>
  <c r="K3858" i="4" s="1"/>
  <c r="J3848" i="4"/>
  <c r="K3848" i="4" s="1"/>
  <c r="J3829" i="4"/>
  <c r="K3829" i="4" s="1"/>
  <c r="L3962" i="4"/>
  <c r="M3962" i="4" s="1"/>
  <c r="L3941" i="4"/>
  <c r="M3941" i="4" s="1"/>
  <c r="L3951" i="4"/>
  <c r="M3951" i="4" s="1"/>
  <c r="J3567" i="4"/>
  <c r="K3567" i="4" s="1"/>
  <c r="J3573" i="4"/>
  <c r="K3573" i="4" s="1"/>
  <c r="J3576" i="4"/>
  <c r="K3576" i="4" s="1"/>
  <c r="J3473" i="4"/>
  <c r="K3473" i="4" s="1"/>
  <c r="J3508" i="4"/>
  <c r="K3508" i="4" s="1"/>
  <c r="J3485" i="4"/>
  <c r="K3485" i="4" s="1"/>
  <c r="J3980" i="4"/>
  <c r="K3980" i="4" s="1"/>
  <c r="J4009" i="4"/>
  <c r="K4009" i="4" s="1"/>
  <c r="J4015" i="4"/>
  <c r="K4015" i="4" s="1"/>
  <c r="L3780" i="4"/>
  <c r="M3780" i="4" s="1"/>
  <c r="L3769" i="4"/>
  <c r="M3769" i="4" s="1"/>
  <c r="J3852" i="4"/>
  <c r="K3852" i="4" s="1"/>
  <c r="J3857" i="4"/>
  <c r="K3857" i="4" s="1"/>
  <c r="J3844" i="4"/>
  <c r="K3844" i="4" s="1"/>
  <c r="L3963" i="4"/>
  <c r="M3963" i="4" s="1"/>
  <c r="L3971" i="4"/>
  <c r="M3971" i="4" s="1"/>
  <c r="J3551" i="4"/>
  <c r="K3551" i="4" s="1"/>
  <c r="J3572" i="4"/>
  <c r="K3572" i="4" s="1"/>
  <c r="J3503" i="4"/>
  <c r="K3503" i="4" s="1"/>
  <c r="J3507" i="4"/>
  <c r="K3507" i="4" s="1"/>
  <c r="AB242" i="4"/>
  <c r="AB688" i="4"/>
  <c r="AB362" i="4"/>
  <c r="AB2838" i="4"/>
  <c r="AB2847" i="4"/>
  <c r="AB1139" i="4"/>
  <c r="AB411" i="4"/>
  <c r="AB2844" i="4"/>
  <c r="AB652" i="4"/>
  <c r="AB2837" i="4"/>
  <c r="AB2845" i="4"/>
  <c r="AB303" i="4"/>
  <c r="AB1189" i="4"/>
  <c r="AB111" i="4"/>
  <c r="AB2846" i="4"/>
  <c r="AB959" i="4"/>
  <c r="AB1062" i="4"/>
  <c r="AB687" i="4"/>
  <c r="AB696" i="4"/>
  <c r="AB766" i="4"/>
  <c r="AB881" i="4"/>
  <c r="AB633" i="4"/>
  <c r="AB74" i="4"/>
  <c r="AB1074" i="4"/>
  <c r="AB1212" i="4"/>
  <c r="AB238" i="4"/>
  <c r="AB748" i="4"/>
  <c r="AB1660" i="4"/>
  <c r="AB278" i="4"/>
  <c r="AB544" i="4"/>
  <c r="AB736" i="4"/>
  <c r="AB1188" i="4"/>
  <c r="AB414" i="4"/>
  <c r="AB772" i="4"/>
  <c r="AB349" i="4"/>
  <c r="AB2163" i="4"/>
  <c r="AB546" i="4"/>
  <c r="AB580" i="4"/>
  <c r="AB1014" i="4"/>
  <c r="AB1142" i="4"/>
  <c r="AB206" i="4"/>
  <c r="AB1666" i="4"/>
  <c r="AB534" i="4"/>
  <c r="AB1197" i="4"/>
  <c r="AB57" i="4"/>
  <c r="AB477" i="4"/>
  <c r="AB550" i="4"/>
  <c r="AB904" i="4"/>
  <c r="AB598" i="4"/>
  <c r="AB765" i="4"/>
  <c r="AB628" i="4"/>
  <c r="AB1794" i="4"/>
  <c r="AB2040" i="4"/>
  <c r="AB1210" i="4"/>
  <c r="AB357" i="4"/>
  <c r="AB1273" i="4"/>
  <c r="AB2494" i="4"/>
  <c r="AB905" i="4"/>
  <c r="AB123" i="4"/>
  <c r="AB230" i="4"/>
  <c r="AB849" i="4"/>
  <c r="AB153" i="4"/>
  <c r="AB738" i="4"/>
  <c r="AB863" i="4"/>
  <c r="AB641" i="4"/>
  <c r="AB1275" i="4"/>
  <c r="AB2128" i="4"/>
  <c r="AB1607" i="4"/>
  <c r="AB1335" i="4"/>
  <c r="AB518" i="4"/>
  <c r="AB723" i="4"/>
  <c r="AB1194" i="4"/>
  <c r="AB558" i="4"/>
  <c r="AB539" i="4"/>
  <c r="AB1206" i="4"/>
  <c r="AB1154" i="4"/>
  <c r="AB240" i="4"/>
  <c r="AB1361" i="4"/>
  <c r="AB669" i="4"/>
  <c r="AB215" i="4"/>
  <c r="AB507" i="4"/>
  <c r="AB1240" i="4"/>
  <c r="AB1228" i="4"/>
  <c r="AB2756" i="4"/>
  <c r="AB2104" i="4"/>
  <c r="AB2463" i="4"/>
  <c r="AB2751" i="4"/>
  <c r="AB1830" i="4"/>
  <c r="AB2144" i="4"/>
  <c r="AB2003" i="4"/>
  <c r="AB510" i="4"/>
  <c r="AB1027" i="4"/>
  <c r="AB252" i="4"/>
  <c r="AB1182" i="4"/>
  <c r="AB582" i="4"/>
  <c r="AB1165" i="4"/>
  <c r="AB1151" i="4"/>
  <c r="AB218" i="4"/>
  <c r="AB500" i="4"/>
  <c r="AB1219" i="4"/>
  <c r="AB59" i="4"/>
  <c r="AB2199" i="4"/>
  <c r="AB2365" i="4"/>
  <c r="AB2271" i="4"/>
  <c r="AB2642" i="4"/>
  <c r="AB2289" i="4"/>
  <c r="AB363" i="4"/>
  <c r="AB972" i="4"/>
  <c r="AB110" i="4"/>
  <c r="AB2480" i="4"/>
  <c r="AB2444" i="4"/>
  <c r="AB2810" i="4"/>
  <c r="AB1268" i="4"/>
  <c r="AB577" i="4"/>
  <c r="AB1150" i="4"/>
  <c r="AB922" i="4"/>
  <c r="AB248" i="4"/>
  <c r="AB1011" i="4"/>
  <c r="AB906" i="4"/>
  <c r="AA3673" i="4"/>
  <c r="AA3669" i="4"/>
  <c r="AB1043" i="4"/>
  <c r="AB1280" i="4"/>
  <c r="AB319" i="4"/>
  <c r="AB2590" i="4"/>
  <c r="AB2374" i="4"/>
  <c r="AB1160" i="4"/>
  <c r="AB1216" i="4"/>
  <c r="AC1216" i="4" s="1"/>
  <c r="AB929" i="4"/>
  <c r="AA3677" i="4"/>
  <c r="AB1617" i="4"/>
  <c r="AB1774" i="4"/>
  <c r="AB1885" i="4"/>
  <c r="AB1370" i="4"/>
  <c r="AB2592" i="4"/>
  <c r="AB2281" i="4"/>
  <c r="AB1419" i="4"/>
  <c r="AB2351" i="4"/>
  <c r="AB1415" i="4"/>
  <c r="AB1542" i="4"/>
  <c r="AB1918" i="4"/>
  <c r="AB2341" i="4"/>
  <c r="AB1431" i="4"/>
  <c r="AB2188" i="4"/>
  <c r="AB2672" i="4"/>
  <c r="AB1836" i="4"/>
  <c r="AB2476" i="4"/>
  <c r="AB1849" i="4"/>
  <c r="AB1911" i="4"/>
  <c r="AB1291" i="4"/>
  <c r="AB2089" i="4"/>
  <c r="AB1975" i="4"/>
  <c r="AB2407" i="4"/>
  <c r="AB2377" i="4"/>
  <c r="AB2690" i="4"/>
  <c r="AB1498" i="4"/>
  <c r="AB2364" i="4"/>
  <c r="AB2733" i="4"/>
  <c r="AB2389" i="4"/>
  <c r="AB2424" i="4"/>
  <c r="AB1733" i="4"/>
  <c r="AA3676" i="4"/>
  <c r="AB802" i="4"/>
  <c r="AB1236" i="4"/>
  <c r="AB1844" i="4"/>
  <c r="AB1875" i="4"/>
  <c r="AB2264" i="4"/>
  <c r="AB1290" i="4"/>
  <c r="AB1421" i="4"/>
  <c r="AB530" i="4"/>
  <c r="AB1200" i="4"/>
  <c r="AB1060" i="4"/>
  <c r="AB602" i="4"/>
  <c r="AB471" i="4"/>
  <c r="AB887" i="4"/>
  <c r="AB413" i="4"/>
  <c r="AB2743" i="4"/>
  <c r="AB2293" i="4"/>
  <c r="AB1312" i="4"/>
  <c r="AB1895" i="4"/>
  <c r="AB1359" i="4"/>
  <c r="AB2046" i="4"/>
  <c r="AB1645" i="4"/>
  <c r="AB2094" i="4"/>
  <c r="AB2486" i="4"/>
  <c r="AB1652" i="4"/>
  <c r="AB2474" i="4"/>
  <c r="AB543" i="4"/>
  <c r="AB2370" i="4"/>
  <c r="AB2782" i="4"/>
  <c r="AB1621" i="4"/>
  <c r="AB2654" i="4"/>
  <c r="AB2512" i="4"/>
  <c r="AB2431" i="4"/>
  <c r="AC2431" i="4" s="1"/>
  <c r="AB2817" i="4"/>
  <c r="AB2818" i="4"/>
  <c r="AB2737" i="4"/>
  <c r="AB2570" i="4"/>
  <c r="AB2686" i="4"/>
  <c r="AB2708" i="4"/>
  <c r="AB2591" i="4"/>
  <c r="AB2372" i="4"/>
  <c r="AB778" i="4"/>
  <c r="AB2740" i="4"/>
  <c r="AB2659" i="4"/>
  <c r="AB2331" i="4"/>
  <c r="AB1410" i="4"/>
  <c r="AB2754" i="4"/>
  <c r="AB2295" i="4"/>
  <c r="AB1294" i="4"/>
  <c r="AB2300" i="4"/>
  <c r="AB2647" i="4"/>
  <c r="AB1557" i="4"/>
  <c r="AB1974" i="4"/>
  <c r="AB2004" i="4"/>
  <c r="AB1332" i="4"/>
  <c r="AB1993" i="4"/>
  <c r="AB1061" i="4"/>
  <c r="AC1061" i="4" s="1"/>
  <c r="AB210" i="4"/>
  <c r="AB348" i="4"/>
  <c r="AB812" i="4"/>
  <c r="AB2206" i="4"/>
  <c r="AB164" i="4"/>
  <c r="AB378" i="4"/>
  <c r="AB1825" i="4"/>
  <c r="AB2054" i="4"/>
  <c r="AB2434" i="4"/>
  <c r="AB2548" i="4"/>
  <c r="AB1235" i="4"/>
  <c r="AB2358" i="4"/>
  <c r="AB344" i="4"/>
  <c r="AB788" i="4"/>
  <c r="AC788" i="4" s="1"/>
  <c r="AB2058" i="4"/>
  <c r="AB2238" i="4"/>
  <c r="AB317" i="4"/>
  <c r="AB1685" i="4"/>
  <c r="AB719" i="4"/>
  <c r="AB1989" i="4"/>
  <c r="AB2510" i="4"/>
  <c r="AB1785" i="4"/>
  <c r="AB2409" i="4"/>
  <c r="AB2709" i="4"/>
  <c r="AB1991" i="4"/>
  <c r="AC1991" i="4" s="1"/>
  <c r="AB1947" i="4"/>
  <c r="AB2501" i="4"/>
  <c r="AB1692" i="4"/>
  <c r="AB339" i="4"/>
  <c r="AB2248" i="4"/>
  <c r="AB2492" i="4"/>
  <c r="AB1940" i="4"/>
  <c r="AB2007" i="4"/>
  <c r="AB2390" i="4"/>
  <c r="AB1762" i="4"/>
  <c r="AB1708" i="4"/>
  <c r="AB2195" i="4"/>
  <c r="AB1771" i="4"/>
  <c r="AB1958" i="4"/>
  <c r="AC1958" i="4" s="1"/>
  <c r="AB80" i="4"/>
  <c r="AB944" i="4"/>
  <c r="AB1699" i="4"/>
  <c r="AB1078" i="4"/>
  <c r="AB751" i="4"/>
  <c r="AB2196" i="4"/>
  <c r="AB2462" i="4"/>
  <c r="AB2162" i="4"/>
  <c r="AB1601" i="4"/>
  <c r="AB730" i="4"/>
  <c r="AB395" i="4"/>
  <c r="AC395" i="4" s="1"/>
  <c r="AB1050" i="4"/>
  <c r="AB61" i="4"/>
  <c r="AB1227" i="4"/>
  <c r="AB512" i="4"/>
  <c r="AB902" i="4"/>
  <c r="AB671" i="4"/>
  <c r="AC671" i="4" s="1"/>
  <c r="AB1088" i="4"/>
  <c r="AB1326" i="4"/>
  <c r="AB265" i="4"/>
  <c r="AB998" i="4"/>
  <c r="AB1039" i="4"/>
  <c r="AB2812" i="4"/>
  <c r="AB1650" i="4"/>
  <c r="AB2534" i="4"/>
  <c r="AB2726" i="4"/>
  <c r="AB1514" i="4"/>
  <c r="AB1390" i="4"/>
  <c r="AB2713" i="4"/>
  <c r="AB2450" i="4"/>
  <c r="AB2141" i="4"/>
  <c r="AB1460" i="4"/>
  <c r="AB1917" i="4"/>
  <c r="AB1659" i="4"/>
  <c r="AB2153" i="4"/>
  <c r="AB2014" i="4"/>
  <c r="AB495" i="4"/>
  <c r="AB2347" i="4"/>
  <c r="AC2347" i="4" s="1"/>
  <c r="AB270" i="4"/>
  <c r="AB2447" i="4"/>
  <c r="AB1436" i="4"/>
  <c r="AB2635" i="4"/>
  <c r="AB1485" i="4"/>
  <c r="AB1278" i="4"/>
  <c r="AB1195" i="4"/>
  <c r="AB436" i="4"/>
  <c r="AB948" i="4"/>
  <c r="AB1100" i="4"/>
  <c r="AB199" i="4"/>
  <c r="AB1118" i="4"/>
  <c r="AB1045" i="4"/>
  <c r="AB557" i="4"/>
  <c r="AB2420" i="4"/>
  <c r="AB1404" i="4"/>
  <c r="AB2176" i="4"/>
  <c r="AB759" i="4"/>
  <c r="AB743" i="4"/>
  <c r="AC743" i="4" s="1"/>
  <c r="AB131" i="4"/>
  <c r="AB848" i="4"/>
  <c r="AB963" i="4"/>
  <c r="AB233" i="4"/>
  <c r="AB1309" i="4"/>
  <c r="AB835" i="4"/>
  <c r="AB979" i="4"/>
  <c r="AB455" i="4"/>
  <c r="AB144" i="4"/>
  <c r="AB127" i="4"/>
  <c r="AB789" i="4"/>
  <c r="AB473" i="4"/>
  <c r="AB532" i="4"/>
  <c r="AB1605" i="4"/>
  <c r="AB420" i="4"/>
  <c r="AB606" i="4"/>
  <c r="AB805" i="4"/>
  <c r="AB289" i="4"/>
  <c r="AB297" i="4"/>
  <c r="AB555" i="4"/>
  <c r="AB871" i="4"/>
  <c r="AC871" i="4" s="1"/>
  <c r="AB1149" i="4"/>
  <c r="AB79" i="4"/>
  <c r="AB2412" i="4"/>
  <c r="AB1519" i="4"/>
  <c r="AB440" i="4"/>
  <c r="AC440" i="4" s="1"/>
  <c r="AB2038" i="4"/>
  <c r="AB980" i="4"/>
  <c r="AC980" i="4" s="1"/>
  <c r="AB1369" i="4"/>
  <c r="AB1576" i="4"/>
  <c r="AB894" i="4"/>
  <c r="AB1126" i="4"/>
  <c r="AB864" i="4"/>
  <c r="AB268" i="4"/>
  <c r="AB116" i="4"/>
  <c r="AB124" i="4"/>
  <c r="AC124" i="4" s="1"/>
  <c r="AB46" i="4"/>
  <c r="AB54" i="4"/>
  <c r="AB450" i="4"/>
  <c r="AB452" i="4"/>
  <c r="AB403" i="4"/>
  <c r="AB1033" i="4"/>
  <c r="AB635" i="4"/>
  <c r="AB655" i="4"/>
  <c r="AB749" i="4"/>
  <c r="AC749" i="4" s="1"/>
  <c r="AB85" i="4"/>
  <c r="AB496" i="4"/>
  <c r="AB1116" i="4"/>
  <c r="AB857" i="4"/>
  <c r="AB1044" i="4"/>
  <c r="AB353" i="4"/>
  <c r="AC353" i="4" s="1"/>
  <c r="AB204" i="4"/>
  <c r="AB280" i="4"/>
  <c r="AB272" i="4"/>
  <c r="AB1504" i="4"/>
  <c r="AB758" i="4"/>
  <c r="AB201" i="4"/>
  <c r="AC201" i="4" s="1"/>
  <c r="AB77" i="4"/>
  <c r="AB2072" i="4"/>
  <c r="AC2072" i="4" s="1"/>
  <c r="AB2137" i="4"/>
  <c r="AB1614" i="4"/>
  <c r="AB1559" i="4"/>
  <c r="AB2789" i="4"/>
  <c r="AB1372" i="4"/>
  <c r="AB2084" i="4"/>
  <c r="AB1891" i="4"/>
  <c r="AB1344" i="4"/>
  <c r="AB2457" i="4"/>
  <c r="AB2181" i="4"/>
  <c r="AB2342" i="4"/>
  <c r="AB1409" i="4"/>
  <c r="AC1409" i="4" s="1"/>
  <c r="AB2741" i="4"/>
  <c r="AB2608" i="4"/>
  <c r="AB2353" i="4"/>
  <c r="AC2353" i="4" s="1"/>
  <c r="AB1417" i="4"/>
  <c r="AB2771" i="4"/>
  <c r="AB2583" i="4"/>
  <c r="AB2357" i="4"/>
  <c r="AB2219" i="4"/>
  <c r="AB2622" i="4"/>
  <c r="AB1870" i="4"/>
  <c r="AB2478" i="4"/>
  <c r="AB2712" i="4"/>
  <c r="AB1845" i="4"/>
  <c r="AB1908" i="4"/>
  <c r="AB2784" i="4"/>
  <c r="AB2097" i="4"/>
  <c r="AB1898" i="4"/>
  <c r="AB1346" i="4"/>
  <c r="AB1965" i="4"/>
  <c r="AB1717" i="4"/>
  <c r="AB2140" i="4"/>
  <c r="AB2630" i="4"/>
  <c r="AB1499" i="4"/>
  <c r="AB1426" i="4"/>
  <c r="AB1753" i="4"/>
  <c r="AB2760" i="4"/>
  <c r="AB1464" i="4"/>
  <c r="AB1702" i="4"/>
  <c r="AB1747" i="4"/>
  <c r="AB1489" i="4"/>
  <c r="AB2106" i="4"/>
  <c r="AB2682" i="4"/>
  <c r="AB2565" i="4"/>
  <c r="AB2593" i="4"/>
  <c r="AB2138" i="4"/>
  <c r="AB679" i="4"/>
  <c r="AB2736" i="4"/>
  <c r="AB2650" i="4"/>
  <c r="AB2350" i="4"/>
  <c r="AB680" i="4"/>
  <c r="AB2685" i="4"/>
  <c r="AB1804" i="4"/>
  <c r="AB1307" i="4"/>
  <c r="AB1380" i="4"/>
  <c r="AB1826" i="4"/>
  <c r="AB2606" i="4"/>
  <c r="AB1554" i="4"/>
  <c r="AB1986" i="4"/>
  <c r="AB1761" i="4"/>
  <c r="AC1761" i="4" s="1"/>
  <c r="AB2200" i="4"/>
  <c r="AB1336" i="4"/>
  <c r="AB2024" i="4"/>
  <c r="AB1094" i="4"/>
  <c r="AC1094" i="4" s="1"/>
  <c r="AB184" i="4"/>
  <c r="AB271" i="4"/>
  <c r="AB784" i="4"/>
  <c r="AB792" i="4"/>
  <c r="AB444" i="4"/>
  <c r="AB847" i="4"/>
  <c r="AB306" i="4"/>
  <c r="AB1117" i="4"/>
  <c r="AB2088" i="4"/>
  <c r="AB1879" i="4"/>
  <c r="AB2267" i="4"/>
  <c r="AC2267" i="4" s="1"/>
  <c r="AB1292" i="4"/>
  <c r="AB2785" i="4"/>
  <c r="AB1853" i="4"/>
  <c r="AB1902" i="4"/>
  <c r="AB1403" i="4"/>
  <c r="AB2081" i="4"/>
  <c r="AB1881" i="4"/>
  <c r="AB1331" i="4"/>
  <c r="AB2598" i="4"/>
  <c r="AB2117" i="4"/>
  <c r="AB1411" i="4"/>
  <c r="AB1320" i="4"/>
  <c r="AB2600" i="4"/>
  <c r="AB2366" i="4"/>
  <c r="AB2804" i="4"/>
  <c r="AB2610" i="4"/>
  <c r="AB2359" i="4"/>
  <c r="AB1423" i="4"/>
  <c r="AB2221" i="4"/>
  <c r="AB2653" i="4"/>
  <c r="AB2306" i="4"/>
  <c r="AB1406" i="4"/>
  <c r="AC1406" i="4" s="1"/>
  <c r="AB2468" i="4"/>
  <c r="AB2702" i="4"/>
  <c r="AB1860" i="4"/>
  <c r="AB1665" i="4"/>
  <c r="AB1822" i="4"/>
  <c r="AB2783" i="4"/>
  <c r="AB1867" i="4"/>
  <c r="AB1889" i="4"/>
  <c r="AB1333" i="4"/>
  <c r="AB1956" i="4"/>
  <c r="AB1465" i="4"/>
  <c r="AB2142" i="4"/>
  <c r="AB2087" i="4"/>
  <c r="AB2391" i="4"/>
  <c r="AB1422" i="4"/>
  <c r="AB2793" i="4"/>
  <c r="AB1565" i="4"/>
  <c r="AB1481" i="4"/>
  <c r="AB2503" i="4"/>
  <c r="AB2150" i="4"/>
  <c r="AB1913" i="4"/>
  <c r="AB2757" i="4"/>
  <c r="AB1618" i="4"/>
  <c r="AB2638" i="4"/>
  <c r="AB2561" i="4"/>
  <c r="AB2077" i="4"/>
  <c r="AB1886" i="4"/>
  <c r="AB2521" i="4"/>
  <c r="AB2732" i="4"/>
  <c r="AB2640" i="4"/>
  <c r="AB2346" i="4"/>
  <c r="AC2346" i="4" s="1"/>
  <c r="AB2301" i="4"/>
  <c r="AB2627" i="4"/>
  <c r="AB1818" i="4"/>
  <c r="AB2698" i="4"/>
  <c r="AB2777" i="4"/>
  <c r="AB1829" i="4"/>
  <c r="AB1838" i="4"/>
  <c r="AC1838" i="4" s="1"/>
  <c r="AB1910" i="4"/>
  <c r="AB2269" i="4"/>
  <c r="AC2269" i="4" s="1"/>
  <c r="AB1401" i="4"/>
  <c r="AB2560" i="4"/>
  <c r="AB1866" i="4"/>
  <c r="AB1894" i="4"/>
  <c r="AB1817" i="4"/>
  <c r="AB2057" i="4"/>
  <c r="AB2074" i="4"/>
  <c r="AB1882" i="4"/>
  <c r="AB1342" i="4"/>
  <c r="AB2768" i="4"/>
  <c r="AB2090" i="4"/>
  <c r="AB2111" i="4"/>
  <c r="AC2111" i="4" s="1"/>
  <c r="AB1635" i="4"/>
  <c r="AB2808" i="4"/>
  <c r="AB2096" i="4"/>
  <c r="AB2125" i="4"/>
  <c r="AB1805" i="4"/>
  <c r="AB1314" i="4"/>
  <c r="AB2710" i="4"/>
  <c r="AB2102" i="4"/>
  <c r="AB2343" i="4"/>
  <c r="AB2299" i="4"/>
  <c r="AB2790" i="4"/>
  <c r="AB1920" i="4"/>
  <c r="AB1437" i="4"/>
  <c r="AB2555" i="4"/>
  <c r="AB1872" i="4"/>
  <c r="AB1656" i="4"/>
  <c r="AB1364" i="4"/>
  <c r="AB2036" i="4"/>
  <c r="AB2803" i="4"/>
  <c r="AB1863" i="4"/>
  <c r="AB1642" i="4"/>
  <c r="AB1357" i="4"/>
  <c r="AB2632" i="4"/>
  <c r="AB2722" i="4"/>
  <c r="AB2105" i="4"/>
  <c r="AB2410" i="4"/>
  <c r="AB2135" i="4"/>
  <c r="AB2800" i="4"/>
  <c r="AB2395" i="4"/>
  <c r="AB1714" i="4"/>
  <c r="AB2747" i="4"/>
  <c r="AB1616" i="4"/>
  <c r="AB2628" i="4"/>
  <c r="AB2551" i="4"/>
  <c r="AB2069" i="4"/>
  <c r="AC2069" i="4" s="1"/>
  <c r="AB1876" i="4"/>
  <c r="AB1630" i="4"/>
  <c r="AB2805" i="4"/>
  <c r="AB2607" i="4"/>
  <c r="AB2354" i="4"/>
  <c r="AB1636" i="4"/>
  <c r="AB1802" i="4"/>
  <c r="AB1787" i="4"/>
  <c r="AB2662" i="4"/>
  <c r="AB2541" i="4"/>
  <c r="AB2006" i="4"/>
  <c r="AB1800" i="4"/>
  <c r="AC1800" i="4" s="1"/>
  <c r="AB234" i="4"/>
  <c r="AB712" i="4"/>
  <c r="AB915" i="4"/>
  <c r="AB1063" i="4"/>
  <c r="AB587" i="4"/>
  <c r="AC587" i="4" s="1"/>
  <c r="AB216" i="4"/>
  <c r="AB266" i="4"/>
  <c r="AB872" i="4"/>
  <c r="AB416" i="4"/>
  <c r="AB565" i="4"/>
  <c r="AB779" i="4"/>
  <c r="AB856" i="4"/>
  <c r="AB2775" i="4"/>
  <c r="AB1842" i="4"/>
  <c r="AB2540" i="4"/>
  <c r="AB2317" i="4"/>
  <c r="AB1365" i="4"/>
  <c r="AB1847" i="4"/>
  <c r="AB2025" i="4"/>
  <c r="AB2794" i="4"/>
  <c r="AB1858" i="4"/>
  <c r="AB1897" i="4"/>
  <c r="AB1622" i="4"/>
  <c r="AB1382" i="4"/>
  <c r="AB2704" i="4"/>
  <c r="AB2373" i="4"/>
  <c r="AB1903" i="4"/>
  <c r="AB1348" i="4"/>
  <c r="AB2516" i="4"/>
  <c r="AB2731" i="4"/>
  <c r="AB2124" i="4"/>
  <c r="AB1354" i="4"/>
  <c r="AB2809" i="4"/>
  <c r="AB2579" i="4"/>
  <c r="AB2367" i="4"/>
  <c r="AB1429" i="4"/>
  <c r="AB1572" i="4"/>
  <c r="AB2618" i="4"/>
  <c r="AB2322" i="4"/>
  <c r="AB1412" i="4"/>
  <c r="AB1578" i="4"/>
  <c r="AB2699" i="4"/>
  <c r="AB2309" i="4"/>
  <c r="AB2028" i="4"/>
  <c r="AB2316" i="4"/>
  <c r="AB1880" i="4"/>
  <c r="AC1880" i="4" s="1"/>
  <c r="AB1330" i="4"/>
  <c r="AB2108" i="4"/>
  <c r="AC2108" i="4" s="1"/>
  <c r="AB2158" i="4"/>
  <c r="AB2095" i="4"/>
  <c r="AB2170" i="4"/>
  <c r="AB1738" i="4"/>
  <c r="AB2602" i="4"/>
  <c r="AB1835" i="4"/>
  <c r="AB2780" i="4"/>
  <c r="AB2268" i="4"/>
  <c r="AB2734" i="4"/>
  <c r="AB2692" i="4"/>
  <c r="AB1851" i="4"/>
  <c r="AB1671" i="4"/>
  <c r="AB1615" i="4"/>
  <c r="AB2786" i="4"/>
  <c r="AB2599" i="4"/>
  <c r="AB2122" i="4"/>
  <c r="AB1625" i="4"/>
  <c r="AB2479" i="4"/>
  <c r="AB2795" i="4"/>
  <c r="AB1606" i="4"/>
  <c r="AC1606" i="4" s="1"/>
  <c r="AB2660" i="4"/>
  <c r="AB1551" i="4"/>
  <c r="AB2261" i="4"/>
  <c r="AB2061" i="4"/>
  <c r="AB1613" i="4"/>
  <c r="AB1550" i="4"/>
  <c r="AB1954" i="4"/>
  <c r="AB612" i="4"/>
  <c r="AB1534" i="4"/>
  <c r="AB588" i="4"/>
  <c r="AB822" i="4"/>
  <c r="AB714" i="4"/>
  <c r="AB1070" i="4"/>
  <c r="AB375" i="4"/>
  <c r="AB866" i="4"/>
  <c r="AC866" i="4" s="1"/>
  <c r="AB896" i="4"/>
  <c r="AB384" i="4"/>
  <c r="AB548" i="4"/>
  <c r="AC548" i="4" s="1"/>
  <c r="AB305" i="4"/>
  <c r="AB221" i="4"/>
  <c r="AB2772" i="4"/>
  <c r="AB2321" i="4"/>
  <c r="AB1654" i="4"/>
  <c r="AB1355" i="4"/>
  <c r="AB2385" i="4"/>
  <c r="AB2337" i="4"/>
  <c r="AB1655" i="4"/>
  <c r="AB2762" i="4"/>
  <c r="AB2535" i="4"/>
  <c r="AB1413" i="4"/>
  <c r="AB2015" i="4"/>
  <c r="AB2572" i="4"/>
  <c r="AB1871" i="4"/>
  <c r="AB1887" i="4"/>
  <c r="AB1828" i="4"/>
  <c r="AB1384" i="4"/>
  <c r="AB2694" i="4"/>
  <c r="AB1862" i="4"/>
  <c r="AB1893" i="4"/>
  <c r="AB1350" i="4"/>
  <c r="AB2059" i="4"/>
  <c r="AB2547" i="4"/>
  <c r="AB1837" i="4"/>
  <c r="AB1909" i="4"/>
  <c r="AB1356" i="4"/>
  <c r="AB2696" i="4"/>
  <c r="AB2581" i="4"/>
  <c r="AB2127" i="4"/>
  <c r="AB1610" i="4"/>
  <c r="AC1610" i="4" s="1"/>
  <c r="AB2194" i="4"/>
  <c r="AB2595" i="4"/>
  <c r="AB2330" i="4"/>
  <c r="AB1443" i="4"/>
  <c r="AB2730" i="4"/>
  <c r="AB2340" i="4"/>
  <c r="AB1782" i="4"/>
  <c r="AB2363" i="4"/>
  <c r="AB1343" i="4"/>
  <c r="AB2497" i="4"/>
  <c r="AB1677" i="4"/>
  <c r="AB2101" i="4"/>
  <c r="AB2148" i="4"/>
  <c r="AB2336" i="4"/>
  <c r="AB2160" i="4"/>
  <c r="AB1487" i="4"/>
  <c r="AB1669" i="4"/>
  <c r="AB2098" i="4"/>
  <c r="AB2121" i="4"/>
  <c r="AB1486" i="4"/>
  <c r="AC1486" i="4" s="1"/>
  <c r="AB2564" i="4"/>
  <c r="AB2276" i="4"/>
  <c r="AB2765" i="4"/>
  <c r="AB2688" i="4"/>
  <c r="AB1840" i="4"/>
  <c r="AB1662" i="4"/>
  <c r="AB656" i="4"/>
  <c r="AB2697" i="4"/>
  <c r="AB2083" i="4"/>
  <c r="AB2139" i="4"/>
  <c r="AB886" i="4"/>
  <c r="AB1765" i="4"/>
  <c r="AC1765" i="4" s="1"/>
  <c r="AB2397" i="4"/>
  <c r="AB1638" i="4"/>
  <c r="AB2577" i="4"/>
  <c r="AB1548" i="4"/>
  <c r="AB2251" i="4"/>
  <c r="AB1591" i="4"/>
  <c r="AB2278" i="4"/>
  <c r="AB1315" i="4"/>
  <c r="AB1966" i="4"/>
  <c r="AB610" i="4"/>
  <c r="AB1556" i="4"/>
  <c r="AB608" i="4"/>
  <c r="AB855" i="4"/>
  <c r="AB2554" i="4"/>
  <c r="AB2311" i="4"/>
  <c r="AB1657" i="4"/>
  <c r="AB2473" i="4"/>
  <c r="AB1568" i="4"/>
  <c r="AC1568" i="4" s="1"/>
  <c r="AB1407" i="4"/>
  <c r="AB1997" i="4"/>
  <c r="AB2799" i="4"/>
  <c r="AB2333" i="4"/>
  <c r="AB1444" i="4"/>
  <c r="AB1533" i="4"/>
  <c r="AB2562" i="4"/>
  <c r="AB2308" i="4"/>
  <c r="AC2308" i="4" s="1"/>
  <c r="AB1906" i="4"/>
  <c r="AB1799" i="4"/>
  <c r="AB1374" i="4"/>
  <c r="AB2725" i="4"/>
  <c r="AB1846" i="4"/>
  <c r="AC1846" i="4" s="1"/>
  <c r="AB1647" i="4"/>
  <c r="AB2464" i="4"/>
  <c r="AB2068" i="4"/>
  <c r="AB2543" i="4"/>
  <c r="AB1868" i="4"/>
  <c r="AB1899" i="4"/>
  <c r="AB2493" i="4"/>
  <c r="AB2553" i="4"/>
  <c r="AB2612" i="4"/>
  <c r="AB2129" i="4"/>
  <c r="AB1801" i="4"/>
  <c r="AB2190" i="4"/>
  <c r="AB2585" i="4"/>
  <c r="AB2371" i="4"/>
  <c r="AB1433" i="4"/>
  <c r="AB2236" i="4"/>
  <c r="AB1705" i="4"/>
  <c r="AB2542" i="4"/>
  <c r="AB2312" i="4"/>
  <c r="AC2312" i="4" s="1"/>
  <c r="AB1430" i="4"/>
  <c r="AB1649" i="4"/>
  <c r="AC1649" i="4" s="1"/>
  <c r="AB1521" i="4"/>
  <c r="AB1668" i="4"/>
  <c r="AB2352" i="4"/>
  <c r="AB2179" i="4"/>
  <c r="AB2355" i="4"/>
  <c r="AB1950" i="4"/>
  <c r="AB1744" i="4"/>
  <c r="AB1856" i="4"/>
  <c r="AB1883" i="4"/>
  <c r="AB2614" i="4"/>
  <c r="AB2763" i="4"/>
  <c r="AB2769" i="4"/>
  <c r="AB2802" i="4"/>
  <c r="AB2684" i="4"/>
  <c r="AB2338" i="4"/>
  <c r="AB1664" i="4"/>
  <c r="AB417" i="4"/>
  <c r="AB2693" i="4"/>
  <c r="AB2091" i="4"/>
  <c r="AB1892" i="4"/>
  <c r="AB664" i="4"/>
  <c r="AB1760" i="4"/>
  <c r="AB2588" i="4"/>
  <c r="AB1823" i="4"/>
  <c r="AB2604" i="4"/>
  <c r="AB1310" i="4"/>
  <c r="AB2229" i="4"/>
  <c r="AB2440" i="4"/>
  <c r="AB2274" i="4"/>
  <c r="AB2513" i="4"/>
  <c r="AB1723" i="4"/>
  <c r="AB2488" i="4"/>
  <c r="AB1523" i="4"/>
  <c r="AB616" i="4"/>
  <c r="AB834" i="4"/>
  <c r="AB914" i="4"/>
  <c r="AB1232" i="4"/>
  <c r="AB53" i="4"/>
  <c r="AB1137" i="4"/>
  <c r="AB2575" i="4"/>
  <c r="AB2313" i="4"/>
  <c r="AB1640" i="4"/>
  <c r="AC1640" i="4" s="1"/>
  <c r="AB2491" i="4"/>
  <c r="AB2438" i="4"/>
  <c r="AB2586" i="4"/>
  <c r="AB1438" i="4"/>
  <c r="AB1763" i="4"/>
  <c r="AB2323" i="4"/>
  <c r="AB1440" i="4"/>
  <c r="AB1530" i="4"/>
  <c r="AB2552" i="4"/>
  <c r="AB2339" i="4"/>
  <c r="AB1641" i="4"/>
  <c r="AB1337" i="4"/>
  <c r="AB2043" i="4"/>
  <c r="AB2537" i="4"/>
  <c r="AB2314" i="4"/>
  <c r="AB1678" i="4"/>
  <c r="AB2466" i="4"/>
  <c r="AB2428" i="4"/>
  <c r="AB2574" i="4"/>
  <c r="AB1859" i="4"/>
  <c r="AB1907" i="4"/>
  <c r="AB2255" i="4"/>
  <c r="AB2549" i="4"/>
  <c r="AB2073" i="4"/>
  <c r="AB2131" i="4"/>
  <c r="AB1832" i="4"/>
  <c r="AB2198" i="4"/>
  <c r="AB2587" i="4"/>
  <c r="AB2348" i="4"/>
  <c r="AC2348" i="4" s="1"/>
  <c r="AB1435" i="4"/>
  <c r="AB2226" i="4"/>
  <c r="AB2573" i="4"/>
  <c r="AB2356" i="4"/>
  <c r="AB1420" i="4"/>
  <c r="AB1792" i="4"/>
  <c r="AB1512" i="4"/>
  <c r="AB1518" i="4"/>
  <c r="AB1651" i="4"/>
  <c r="AC1651" i="4" s="1"/>
  <c r="AB2378" i="4"/>
  <c r="AB1934" i="4"/>
  <c r="AB2119" i="4"/>
  <c r="AB1700" i="4"/>
  <c r="AB1496" i="4"/>
  <c r="AC1496" i="4" s="1"/>
  <c r="AB1754" i="4"/>
  <c r="AB2498" i="4"/>
  <c r="AB2249" i="4"/>
  <c r="AB2118" i="4"/>
  <c r="AB2753" i="4"/>
  <c r="AB2759" i="4"/>
  <c r="AB2791" i="4"/>
  <c r="AB2644" i="4"/>
  <c r="AB2328" i="4"/>
  <c r="AB1418" i="4"/>
  <c r="AB421" i="4"/>
  <c r="AB2724" i="4"/>
  <c r="AB1861" i="4"/>
  <c r="AB1900" i="4"/>
  <c r="AB908" i="4"/>
  <c r="AC908" i="4" s="1"/>
  <c r="AB2721" i="4"/>
  <c r="AB2285" i="4"/>
  <c r="AB2026" i="4"/>
  <c r="AB1612" i="4"/>
  <c r="AB1324" i="4"/>
  <c r="AB638" i="4"/>
  <c r="AB2648" i="4"/>
  <c r="AB2368" i="4"/>
  <c r="AB1442" i="4"/>
  <c r="AB2186" i="4"/>
  <c r="AC2186" i="4" s="1"/>
  <c r="AB2582" i="4"/>
  <c r="AB1434" i="4"/>
  <c r="AB1527" i="4"/>
  <c r="AB2566" i="4"/>
  <c r="AB2380" i="4"/>
  <c r="AB1532" i="4"/>
  <c r="AB2329" i="4"/>
  <c r="AB1672" i="4"/>
  <c r="AB1339" i="4"/>
  <c r="AB2558" i="4"/>
  <c r="AB2304" i="4"/>
  <c r="AB1675" i="4"/>
  <c r="AB2674" i="4"/>
  <c r="AB1848" i="4"/>
  <c r="AB1653" i="4"/>
  <c r="AB2002" i="4"/>
  <c r="AB2539" i="4"/>
  <c r="AB2100" i="4"/>
  <c r="AB1874" i="4"/>
  <c r="AC1874" i="4" s="1"/>
  <c r="AB1358" i="4"/>
  <c r="AB2071" i="4"/>
  <c r="AB2134" i="4"/>
  <c r="AB2277" i="4"/>
  <c r="AB2257" i="4"/>
  <c r="AB2746" i="4"/>
  <c r="AB2563" i="4"/>
  <c r="AB2114" i="4"/>
  <c r="AC2114" i="4" s="1"/>
  <c r="AB1416" i="4"/>
  <c r="AB2056" i="4"/>
  <c r="AB2507" i="4"/>
  <c r="AB2571" i="4"/>
  <c r="AB1877" i="4"/>
  <c r="AC1877" i="4" s="1"/>
  <c r="AB1697" i="4"/>
  <c r="AB2130" i="4"/>
  <c r="AB1450" i="4"/>
  <c r="AB2387" i="4"/>
  <c r="AC2387" i="4" s="1"/>
  <c r="AB1742" i="4"/>
  <c r="AB2259" i="4"/>
  <c r="AB1644" i="4"/>
  <c r="AB2755" i="4"/>
  <c r="AB2761" i="4"/>
  <c r="AB2779" i="4"/>
  <c r="AB2634" i="4"/>
  <c r="AB2307" i="4"/>
  <c r="AB1408" i="4"/>
  <c r="AB2284" i="4"/>
  <c r="AB2714" i="4"/>
  <c r="AB1857" i="4"/>
  <c r="AB1912" i="4"/>
  <c r="AB2286" i="4"/>
  <c r="AB2623" i="4"/>
  <c r="AB2287" i="4"/>
  <c r="AB1783" i="4"/>
  <c r="AB1628" i="4"/>
  <c r="AB1327" i="4"/>
  <c r="AB2020" i="4"/>
  <c r="AB796" i="4"/>
  <c r="AB921" i="4"/>
  <c r="AB1072" i="4"/>
  <c r="AB1046" i="4"/>
  <c r="AB1047" i="4"/>
  <c r="AB1213" i="4"/>
  <c r="AB1180" i="4"/>
  <c r="AB838" i="4"/>
  <c r="AB383" i="4"/>
  <c r="AB964" i="4"/>
  <c r="AB1272" i="4"/>
  <c r="AB316" i="4"/>
  <c r="AB1220" i="4"/>
  <c r="AB1185" i="4"/>
  <c r="AB622" i="4"/>
  <c r="AB2584" i="4"/>
  <c r="AB2379" i="4"/>
  <c r="AB1432" i="4"/>
  <c r="AB1758" i="4"/>
  <c r="AB1960" i="4"/>
  <c r="AB2078" i="4"/>
  <c r="AB2132" i="4"/>
  <c r="AB1623" i="4"/>
  <c r="AB1524" i="4"/>
  <c r="AC1524" i="4" s="1"/>
  <c r="AB2556" i="4"/>
  <c r="AB2376" i="4"/>
  <c r="AB1313" i="4"/>
  <c r="AB2319" i="4"/>
  <c r="AB1661" i="4"/>
  <c r="AB1334" i="4"/>
  <c r="AB2050" i="4"/>
  <c r="AB2620" i="4"/>
  <c r="AB2335" i="4"/>
  <c r="AB1673" i="4"/>
  <c r="AB2670" i="4"/>
  <c r="AB2320" i="4"/>
  <c r="AB1676" i="4"/>
  <c r="AB1535" i="4"/>
  <c r="AB2680" i="4"/>
  <c r="AB1843" i="4"/>
  <c r="AB1905" i="4"/>
  <c r="AB1360" i="4"/>
  <c r="AB2788" i="4"/>
  <c r="AB2079" i="4"/>
  <c r="AB2136" i="4"/>
  <c r="AB1807" i="4"/>
  <c r="AB2018" i="4"/>
  <c r="AB2742" i="4"/>
  <c r="AB2603" i="4"/>
  <c r="AB2110" i="4"/>
  <c r="AB1811" i="4"/>
  <c r="AB1580" i="4"/>
  <c r="AB1728" i="4"/>
  <c r="AB2085" i="4"/>
  <c r="AB2567" i="4"/>
  <c r="AB1778" i="4"/>
  <c r="AB1473" i="4"/>
  <c r="AB1901" i="4"/>
  <c r="AB1452" i="4"/>
  <c r="AB508" i="4"/>
  <c r="AB321" i="4"/>
  <c r="AC321" i="4" s="1"/>
  <c r="AB990" i="4"/>
  <c r="AB466" i="4"/>
  <c r="AB685" i="4"/>
  <c r="AB975" i="4"/>
  <c r="AB830" i="4"/>
  <c r="AB2576" i="4"/>
  <c r="AB2126" i="4"/>
  <c r="AB1428" i="4"/>
  <c r="AB1790" i="4"/>
  <c r="AB2764" i="4"/>
  <c r="AB2107" i="4"/>
  <c r="AB2143" i="4"/>
  <c r="AB1620" i="4"/>
  <c r="AB1303" i="4"/>
  <c r="AB2596" i="4"/>
  <c r="AB2109" i="4"/>
  <c r="AB2279" i="4"/>
  <c r="AB2645" i="4"/>
  <c r="AB2345" i="4"/>
  <c r="AB1670" i="4"/>
  <c r="AB2460" i="4"/>
  <c r="AB1567" i="4"/>
  <c r="AB2641" i="4"/>
  <c r="AB2324" i="4"/>
  <c r="AB1425" i="4"/>
  <c r="AB2239" i="4"/>
  <c r="AB1990" i="4"/>
  <c r="AB2666" i="4"/>
  <c r="AB2310" i="4"/>
  <c r="AB1658" i="4"/>
  <c r="AB2065" i="4"/>
  <c r="AB2676" i="4"/>
  <c r="AB1839" i="4"/>
  <c r="AB1884" i="4"/>
  <c r="AB1362" i="4"/>
  <c r="AB2776" i="4"/>
  <c r="AB2086" i="4"/>
  <c r="AB2133" i="4"/>
  <c r="AB1797" i="4"/>
  <c r="AB1311" i="4"/>
  <c r="AB2738" i="4"/>
  <c r="AB2605" i="4"/>
  <c r="AB2113" i="4"/>
  <c r="AC2113" i="4" s="1"/>
  <c r="AB2425" i="4"/>
  <c r="AB1725" i="4"/>
  <c r="AB2093" i="4"/>
  <c r="AB2557" i="4"/>
  <c r="AB1340" i="4"/>
  <c r="AB2505" i="4"/>
  <c r="AB1507" i="4"/>
  <c r="AB1643" i="4"/>
  <c r="AC1643" i="4" s="1"/>
  <c r="AB2544" i="4"/>
  <c r="AB1921" i="4"/>
  <c r="AB1696" i="4"/>
  <c r="AB1709" i="4"/>
  <c r="AB1545" i="4"/>
  <c r="AB1973" i="4"/>
  <c r="AB2735" i="4"/>
  <c r="AB2706" i="4"/>
  <c r="AB2655" i="4"/>
  <c r="AB2718" i="4"/>
  <c r="AB2601" i="4"/>
  <c r="AB2375" i="4"/>
  <c r="AB1441" i="4"/>
  <c r="AB2282" i="4"/>
  <c r="AB2657" i="4"/>
  <c r="AB2334" i="4"/>
  <c r="AB1414" i="4"/>
  <c r="AB2758" i="4"/>
  <c r="AB2115" i="4"/>
  <c r="AB2008" i="4"/>
  <c r="AB1388" i="4"/>
  <c r="AB2266" i="4"/>
  <c r="AB2616" i="4"/>
  <c r="AB1791" i="4"/>
  <c r="AB1982" i="4"/>
  <c r="AB2027" i="4"/>
  <c r="AB2442" i="4"/>
  <c r="AB1803" i="4"/>
  <c r="AB2263" i="4"/>
  <c r="AB1064" i="4"/>
  <c r="AC1064" i="4" s="1"/>
  <c r="AB220" i="4"/>
  <c r="AB335" i="4"/>
  <c r="AB818" i="4"/>
  <c r="AB2202" i="4"/>
  <c r="AB1065" i="4"/>
  <c r="AB121" i="4"/>
  <c r="AC121" i="4" s="1"/>
  <c r="AB1815" i="4"/>
  <c r="AB1564" i="4"/>
  <c r="AB2430" i="4"/>
  <c r="AB2538" i="4"/>
  <c r="AB2120" i="4"/>
  <c r="AB2063" i="4"/>
  <c r="AB783" i="4"/>
  <c r="AB2437" i="4"/>
  <c r="AB1516" i="4"/>
  <c r="AB1772" i="4"/>
  <c r="AB1248" i="4"/>
  <c r="AB95" i="4"/>
  <c r="AB938" i="4"/>
  <c r="AB82" i="4"/>
  <c r="AB2207" i="4"/>
  <c r="AB1946" i="4"/>
  <c r="AB1941" i="4"/>
  <c r="AB2705" i="4"/>
  <c r="AB1789" i="4"/>
  <c r="AB1680" i="4"/>
  <c r="AB2051" i="4"/>
  <c r="AB1703" i="4"/>
  <c r="AB2415" i="4"/>
  <c r="AB1781" i="4"/>
  <c r="AB1698" i="4"/>
  <c r="AB1996" i="4"/>
  <c r="AB2475" i="4"/>
  <c r="AB1786" i="4"/>
  <c r="AB1704" i="4"/>
  <c r="AB1296" i="4"/>
  <c r="AC1296" i="4" s="1"/>
  <c r="AB1691" i="4"/>
  <c r="AC1691" i="4" s="1"/>
  <c r="AB2656" i="4"/>
  <c r="AB1983" i="4"/>
  <c r="AB1767" i="4"/>
  <c r="AB1961" i="4"/>
  <c r="AC1961" i="4" s="1"/>
  <c r="AB2445" i="4"/>
  <c r="AB490" i="4"/>
  <c r="AB1299" i="4"/>
  <c r="AB1681" i="4"/>
  <c r="AB186" i="4"/>
  <c r="AB1695" i="4"/>
  <c r="AB474" i="4"/>
  <c r="AB2243" i="4"/>
  <c r="AB2182" i="4"/>
  <c r="AB1553" i="4"/>
  <c r="AB1234" i="4"/>
  <c r="AB662" i="4"/>
  <c r="AB1041" i="4"/>
  <c r="AB470" i="4"/>
  <c r="AC470" i="4" s="1"/>
  <c r="AB1226" i="4"/>
  <c r="AB149" i="4"/>
  <c r="AB800" i="4"/>
  <c r="AB217" i="4"/>
  <c r="AB1230" i="4"/>
  <c r="AB172" i="4"/>
  <c r="AB487" i="4"/>
  <c r="AB396" i="4"/>
  <c r="AB1262" i="4"/>
  <c r="AB795" i="4"/>
  <c r="AB1735" i="4"/>
  <c r="AB1186" i="4"/>
  <c r="AB1806" i="4"/>
  <c r="AB1549" i="4"/>
  <c r="AB1490" i="4"/>
  <c r="AB1769" i="4"/>
  <c r="AB2205" i="4"/>
  <c r="AB158" i="4"/>
  <c r="AB1992" i="4"/>
  <c r="AB841" i="4"/>
  <c r="AB1125" i="4"/>
  <c r="AB2532" i="4"/>
  <c r="AB2210" i="4"/>
  <c r="AB618" i="4"/>
  <c r="AB824" i="4"/>
  <c r="AC824" i="4" s="1"/>
  <c r="AB2465" i="4"/>
  <c r="AB1596" i="4"/>
  <c r="AB2193" i="4"/>
  <c r="AB2569" i="4"/>
  <c r="AB2423" i="4"/>
  <c r="AC2423" i="4" s="1"/>
  <c r="AB2145" i="4"/>
  <c r="AB809" i="4"/>
  <c r="AB337" i="4"/>
  <c r="AB1732" i="4"/>
  <c r="AB1710" i="4"/>
  <c r="AB1529" i="4"/>
  <c r="AB97" i="4"/>
  <c r="AB1246" i="4"/>
  <c r="AB2394" i="4"/>
  <c r="AB2168" i="4"/>
  <c r="AB2481" i="4"/>
  <c r="AB1448" i="4"/>
  <c r="AB1701" i="4"/>
  <c r="AB2679" i="4"/>
  <c r="AB2531" i="4"/>
  <c r="AB1712" i="4"/>
  <c r="AB1752" i="4"/>
  <c r="AB2180" i="4"/>
  <c r="AB2770" i="4"/>
  <c r="AB1707" i="4"/>
  <c r="AB2536" i="4"/>
  <c r="AB2668" i="4"/>
  <c r="AB2273" i="4"/>
  <c r="AB1784" i="4"/>
  <c r="AB525" i="4"/>
  <c r="AB2500" i="4"/>
  <c r="AB1079" i="4"/>
  <c r="AB1706" i="4"/>
  <c r="AB2687" i="4"/>
  <c r="AB1751" i="4"/>
  <c r="AB2514" i="4"/>
  <c r="AB1731" i="4"/>
  <c r="AB2213" i="4"/>
  <c r="AB1238" i="4"/>
  <c r="AB1776" i="4"/>
  <c r="AB1479" i="4"/>
  <c r="AB793" i="4"/>
  <c r="AC793" i="4" s="1"/>
  <c r="AB2265" i="4"/>
  <c r="AC2265" i="4" s="1"/>
  <c r="AB2609" i="4"/>
  <c r="AB2258" i="4"/>
  <c r="AB1689" i="4"/>
  <c r="AB1233" i="4"/>
  <c r="AB858" i="4"/>
  <c r="AB798" i="4"/>
  <c r="AB1202" i="4"/>
  <c r="AB1242" i="4"/>
  <c r="AB437" i="4"/>
  <c r="AB69" i="4"/>
  <c r="AB649" i="4"/>
  <c r="AB631" i="4"/>
  <c r="AB684" i="4"/>
  <c r="AB1035" i="4"/>
  <c r="AB926" i="4"/>
  <c r="AB1939" i="4"/>
  <c r="AB1178" i="4"/>
  <c r="AC1178" i="4" s="1"/>
  <c r="AB556" i="4"/>
  <c r="AB332" i="4"/>
  <c r="AB1304" i="4"/>
  <c r="AB1624" i="4"/>
  <c r="AB1528" i="4"/>
  <c r="AB1957" i="4"/>
  <c r="AC1957" i="4" s="1"/>
  <c r="AB1059" i="4"/>
  <c r="AC1059" i="4" s="1"/>
  <c r="AB1780" i="4"/>
  <c r="AB825" i="4"/>
  <c r="AC825" i="4" s="1"/>
  <c r="AB1105" i="4"/>
  <c r="AB2042" i="4"/>
  <c r="AB561" i="4"/>
  <c r="AB1955" i="4"/>
  <c r="AC1955" i="4" s="1"/>
  <c r="AB2459" i="4"/>
  <c r="AB2461" i="4"/>
  <c r="AB2663" i="4"/>
  <c r="AB2411" i="4"/>
  <c r="AB2408" i="4"/>
  <c r="AB2433" i="4"/>
  <c r="AB1904" i="4"/>
  <c r="AB2164" i="4"/>
  <c r="AB2041" i="4"/>
  <c r="AC2041" i="4" s="1"/>
  <c r="AB1454" i="4"/>
  <c r="AB1323" i="4"/>
  <c r="AB1449" i="4"/>
  <c r="AB2172" i="4"/>
  <c r="AB1919" i="4"/>
  <c r="AB1930" i="4"/>
  <c r="AB1561" i="4"/>
  <c r="AB1716" i="4"/>
  <c r="AB2669" i="4"/>
  <c r="AB2527" i="4"/>
  <c r="AB2023" i="4"/>
  <c r="AB2157" i="4"/>
  <c r="AB2439" i="4"/>
  <c r="AB2766" i="4"/>
  <c r="AB1693" i="4"/>
  <c r="AB2048" i="4"/>
  <c r="AB2664" i="4"/>
  <c r="AB1869" i="4"/>
  <c r="AB1775" i="4"/>
  <c r="AB2533" i="4"/>
  <c r="AB2035" i="4"/>
  <c r="AC2035" i="4" s="1"/>
  <c r="AB359" i="4"/>
  <c r="AB505" i="4"/>
  <c r="AB2689" i="4"/>
  <c r="AB2165" i="4"/>
  <c r="AB2523" i="4"/>
  <c r="AB1511" i="4"/>
  <c r="AB2215" i="4"/>
  <c r="AB1208" i="4"/>
  <c r="AB1688" i="4"/>
  <c r="AB58" i="4"/>
  <c r="AB2451" i="4"/>
  <c r="AB1539" i="4"/>
  <c r="AB2611" i="4"/>
  <c r="AB1994" i="4"/>
  <c r="AB1711" i="4"/>
  <c r="AB1173" i="4"/>
  <c r="AC1173" i="4" s="1"/>
  <c r="AB883" i="4"/>
  <c r="AB797" i="4"/>
  <c r="AB581" i="4"/>
  <c r="AB213" i="4"/>
  <c r="AB937" i="4"/>
  <c r="AB1075" i="4"/>
  <c r="AB1546" i="4"/>
  <c r="AB604" i="4"/>
  <c r="AB775" i="4"/>
  <c r="AB828" i="4"/>
  <c r="AB952" i="4"/>
  <c r="AB927" i="4"/>
  <c r="AB1472" i="4"/>
  <c r="AB191" i="4"/>
  <c r="AB1378" i="4"/>
  <c r="AC1378" i="4" s="1"/>
  <c r="AB117" i="4"/>
  <c r="AB2401" i="4"/>
  <c r="AB1445" i="4"/>
  <c r="AB1239" i="4"/>
  <c r="AB2773" i="4"/>
  <c r="AB1852" i="4"/>
  <c r="AB1878" i="4"/>
  <c r="AB1347" i="4"/>
  <c r="AB1397" i="4"/>
  <c r="AB2550" i="4"/>
  <c r="AB2327" i="4"/>
  <c r="AB1328" i="4"/>
  <c r="AC1328" i="4" s="1"/>
  <c r="AB2441" i="4"/>
  <c r="AB1850" i="4"/>
  <c r="AB1896" i="4"/>
  <c r="AB2253" i="4"/>
  <c r="AB2806" i="4"/>
  <c r="AB2092" i="4"/>
  <c r="AB2123" i="4"/>
  <c r="AB1632" i="4"/>
  <c r="AB2797" i="4"/>
  <c r="AB2082" i="4"/>
  <c r="AB2116" i="4"/>
  <c r="AB1345" i="4"/>
  <c r="AB2526" i="4"/>
  <c r="AB2700" i="4"/>
  <c r="AB2099" i="4"/>
  <c r="AB2112" i="4"/>
  <c r="AB1352" i="4"/>
  <c r="AB2774" i="4"/>
  <c r="AB2589" i="4"/>
  <c r="AB1427" i="4"/>
  <c r="AB1581" i="4"/>
  <c r="AB2678" i="4"/>
  <c r="AB2332" i="4"/>
  <c r="AB1663" i="4"/>
  <c r="AB1366" i="4"/>
  <c r="AB1587" i="4"/>
  <c r="AB2792" i="4"/>
  <c r="AB1841" i="4"/>
  <c r="AB1674" i="4"/>
  <c r="AB2005" i="4"/>
  <c r="AB2326" i="4"/>
  <c r="AB2369" i="4"/>
  <c r="AB1864" i="4"/>
  <c r="AB2511" i="4"/>
  <c r="AB2400" i="4"/>
  <c r="AB1508" i="4"/>
  <c r="AB1952" i="4"/>
  <c r="AC1952" i="4" s="1"/>
  <c r="AB2361" i="4"/>
  <c r="AB2649" i="4"/>
  <c r="AB2651" i="4"/>
  <c r="AB1936" i="4"/>
  <c r="AB2749" i="4"/>
  <c r="AB2272" i="4"/>
  <c r="AB2075" i="4"/>
  <c r="AC2075" i="4" s="1"/>
  <c r="AB2661" i="4"/>
  <c r="AB1855" i="4"/>
  <c r="AB1888" i="4"/>
  <c r="AB1603" i="4"/>
  <c r="AB2796" i="4"/>
  <c r="AB2597" i="4"/>
  <c r="AB2146" i="4"/>
  <c r="AB1604" i="4"/>
  <c r="AC1604" i="4" s="1"/>
  <c r="AB2483" i="4"/>
  <c r="AB1526" i="4"/>
  <c r="AB2076" i="4"/>
  <c r="AB2568" i="4"/>
  <c r="AB1768" i="4"/>
  <c r="AB2230" i="4"/>
  <c r="AC2230" i="4" s="1"/>
  <c r="AB2030" i="4"/>
  <c r="AC2030" i="4" s="1"/>
  <c r="AB1631" i="4"/>
  <c r="AB1560" i="4"/>
  <c r="AB1988" i="4"/>
  <c r="AB1069" i="4"/>
  <c r="AB1793" i="4"/>
  <c r="AB837" i="4"/>
  <c r="AB880" i="4"/>
  <c r="AB2052" i="4"/>
  <c r="AB81" i="4"/>
  <c r="AB1968" i="4"/>
  <c r="AB2496" i="4"/>
  <c r="AB1288" i="4"/>
  <c r="AB2254" i="4"/>
  <c r="AB2646" i="4"/>
  <c r="AB1945" i="4"/>
  <c r="AB1010" i="4"/>
  <c r="AB2214" i="4"/>
  <c r="AB1890" i="4"/>
  <c r="AB2224" i="4"/>
  <c r="AB1926" i="4"/>
  <c r="AB2031" i="4"/>
  <c r="AB1458" i="4"/>
  <c r="AB2499" i="4"/>
  <c r="AB2218" i="4"/>
  <c r="AB1179" i="4"/>
  <c r="AB1013" i="4"/>
  <c r="AB2629" i="4"/>
  <c r="AB354" i="4"/>
  <c r="AB1106" i="4"/>
  <c r="AB112" i="4"/>
  <c r="AB1743" i="4"/>
  <c r="AB2469" i="4"/>
  <c r="AB1264" i="4"/>
  <c r="AB2244" i="4"/>
  <c r="AB2613" i="4"/>
  <c r="AB1244" i="4"/>
  <c r="AB2161" i="4"/>
  <c r="AB2216" i="4"/>
  <c r="AB1648" i="4"/>
  <c r="AB2220" i="4"/>
  <c r="AB1223" i="4"/>
  <c r="AB2064" i="4"/>
  <c r="AB2053" i="4"/>
  <c r="AB1103" i="4"/>
  <c r="AB540" i="4"/>
  <c r="AB1923" i="4"/>
  <c r="AB343" i="4"/>
  <c r="AB968" i="4"/>
  <c r="AB2619" i="4"/>
  <c r="AB2625" i="4"/>
  <c r="AB1976" i="4"/>
  <c r="AB2715" i="4"/>
  <c r="AB1682" i="4"/>
  <c r="AC1682" i="4" s="1"/>
  <c r="AB1932" i="4"/>
  <c r="AB2643" i="4"/>
  <c r="AB2151" i="4"/>
  <c r="AC2151" i="4" s="1"/>
  <c r="AB2458" i="4"/>
  <c r="AB2292" i="4"/>
  <c r="AB2305" i="4"/>
  <c r="AB2517" i="4"/>
  <c r="AB1796" i="4"/>
  <c r="AB2435" i="4"/>
  <c r="AB2767" i="4"/>
  <c r="AB2429" i="4"/>
  <c r="AB2681" i="4"/>
  <c r="AB2275" i="4"/>
  <c r="AC2275" i="4" s="1"/>
  <c r="AB1937" i="4"/>
  <c r="AB2032" i="4"/>
  <c r="AB2382" i="4"/>
  <c r="AB315" i="4"/>
  <c r="AB2559" i="4"/>
  <c r="AB2208" i="4"/>
  <c r="AB2241" i="4"/>
  <c r="AB1373" i="4"/>
  <c r="AB2453" i="4"/>
  <c r="AB2022" i="4"/>
  <c r="AB311" i="4"/>
  <c r="AB1148" i="4"/>
  <c r="AB88" i="4"/>
  <c r="AB1266" i="4"/>
  <c r="AB1112" i="4"/>
  <c r="AB330" i="4"/>
  <c r="AB202" i="4"/>
  <c r="AB458" i="4"/>
  <c r="AB868" i="4"/>
  <c r="AB2045" i="4"/>
  <c r="AB173" i="4"/>
  <c r="AB536" i="4"/>
  <c r="AB385" i="4"/>
  <c r="AB1109" i="4"/>
  <c r="AB1068" i="4"/>
  <c r="AB983" i="4"/>
  <c r="AC983" i="4" s="1"/>
  <c r="AB313" i="4"/>
  <c r="AB189" i="4"/>
  <c r="AB109" i="4"/>
  <c r="AB373" i="4"/>
  <c r="AB2016" i="4"/>
  <c r="AB1759" i="4"/>
  <c r="AB1022" i="4"/>
  <c r="AC1022" i="4" s="1"/>
  <c r="AB1097" i="4"/>
  <c r="AB108" i="4"/>
  <c r="AB2240" i="4"/>
  <c r="AB341" i="4"/>
  <c r="AB2021" i="4"/>
  <c r="AB1396" i="4"/>
  <c r="AB1471" i="4"/>
  <c r="AB1734" i="4"/>
  <c r="AB1667" i="4"/>
  <c r="AB1981" i="4"/>
  <c r="AB1174" i="4"/>
  <c r="AB1573" i="4"/>
  <c r="AC1573" i="4" s="1"/>
  <c r="AB1962" i="4"/>
  <c r="AB658" i="4"/>
  <c r="AB1865" i="4"/>
  <c r="AB2291" i="4"/>
  <c r="AB2748" i="4"/>
  <c r="AB2621" i="4"/>
  <c r="AB1967" i="4"/>
  <c r="AB2711" i="4"/>
  <c r="AB2384" i="4"/>
  <c r="AC2384" i="4" s="1"/>
  <c r="AB2639" i="4"/>
  <c r="AB2029" i="4"/>
  <c r="AB2454" i="4"/>
  <c r="AB2487" i="4"/>
  <c r="AB2298" i="4"/>
  <c r="AB2528" i="4"/>
  <c r="AB1827" i="4"/>
  <c r="AB2189" i="4"/>
  <c r="AB2037" i="4"/>
  <c r="AB2631" i="4"/>
  <c r="AB2217" i="4"/>
  <c r="AB2637" i="4"/>
  <c r="AB2231" i="4"/>
  <c r="AB2169" i="4"/>
  <c r="AB2039" i="4"/>
  <c r="AB2413" i="4"/>
  <c r="AB2404" i="4"/>
  <c r="AB2545" i="4"/>
  <c r="AB2665" i="4"/>
  <c r="AB1969" i="4"/>
  <c r="AB1690" i="4"/>
  <c r="AC1690" i="4" s="1"/>
  <c r="AB2044" i="4"/>
  <c r="AB2455" i="4"/>
  <c r="AB1626" i="4"/>
  <c r="AB1814" i="4"/>
  <c r="AB1029" i="4"/>
  <c r="AB336" i="4"/>
  <c r="AB636" i="4"/>
  <c r="AB762" i="4"/>
  <c r="AB346" i="4"/>
  <c r="AB482" i="4"/>
  <c r="AB754" i="4"/>
  <c r="AC754" i="4" s="1"/>
  <c r="AB2166" i="4"/>
  <c r="AB461" i="4"/>
  <c r="AB237" i="4"/>
  <c r="AB673" i="4"/>
  <c r="AB290" i="4"/>
  <c r="AB750" i="4"/>
  <c r="AB1129" i="4"/>
  <c r="AB104" i="4"/>
  <c r="AB1819" i="4"/>
  <c r="AB1995" i="4"/>
  <c r="AC1995" i="4" s="1"/>
  <c r="AB1383" i="4"/>
  <c r="AB1543" i="4"/>
  <c r="AB1386" i="4"/>
  <c r="AB1978" i="4"/>
  <c r="AB2302" i="4"/>
  <c r="AB1971" i="4"/>
  <c r="AB1205" i="4"/>
  <c r="AB1583" i="4"/>
  <c r="AB1497" i="4"/>
  <c r="AB2211" i="4"/>
  <c r="AB1831" i="4"/>
  <c r="AB1376" i="4"/>
  <c r="AC1376" i="4" s="1"/>
  <c r="AB2270" i="4"/>
  <c r="AB2744" i="4"/>
  <c r="AB2652" i="4"/>
  <c r="AB1718" i="4"/>
  <c r="AB2701" i="4"/>
  <c r="AB2396" i="4"/>
  <c r="AB1810" i="4"/>
  <c r="AB2403" i="4"/>
  <c r="AB1737" i="4"/>
  <c r="AB1740" i="4"/>
  <c r="AB1821" i="4"/>
  <c r="AB2060" i="4"/>
  <c r="AB1816" i="4"/>
  <c r="AB2191" i="4"/>
  <c r="AB2617" i="4"/>
  <c r="AB1726" i="4"/>
  <c r="AB647" i="4"/>
  <c r="AB2262" i="4"/>
  <c r="AB2318" i="4"/>
  <c r="AB361" i="4"/>
  <c r="AB2171" i="4"/>
  <c r="AB1637" i="4"/>
  <c r="AB2152" i="4"/>
  <c r="AB1308" i="4"/>
  <c r="AB2615" i="4"/>
  <c r="AB1959" i="4"/>
  <c r="AB2432" i="4"/>
  <c r="AB2223" i="4"/>
  <c r="AB1000" i="4"/>
  <c r="AB1256" i="4"/>
  <c r="AB1777" i="4"/>
  <c r="AB1038" i="4"/>
  <c r="AB284" i="4"/>
  <c r="AC284" i="4" s="1"/>
  <c r="AB118" i="4"/>
  <c r="AB171" i="4"/>
  <c r="AB175" i="4"/>
  <c r="AB634" i="4"/>
  <c r="AB916" i="4"/>
  <c r="AB1459" i="4"/>
  <c r="AB605" i="4"/>
  <c r="AB961" i="4"/>
  <c r="AB650" i="4"/>
  <c r="AB701" i="4"/>
  <c r="AB537" i="4"/>
  <c r="AB1629" i="4"/>
  <c r="AB181" i="4"/>
  <c r="AB1536" i="4"/>
  <c r="AB2388" i="4"/>
  <c r="AB707" i="4"/>
  <c r="AC707" i="4" s="1"/>
  <c r="AB819" i="4"/>
  <c r="AB1098" i="4"/>
  <c r="AC1098" i="4" s="1"/>
  <c r="AB718" i="4"/>
  <c r="AB136" i="4"/>
  <c r="AB774" i="4"/>
  <c r="AB45" i="4"/>
  <c r="AC45" i="4" s="1"/>
  <c r="AB1167" i="4"/>
  <c r="AB1077" i="4"/>
  <c r="AB572" i="4"/>
  <c r="AB68" i="4"/>
  <c r="AB401" i="4"/>
  <c r="AB843" i="4"/>
  <c r="AB1582" i="4"/>
  <c r="AB2009" i="4"/>
  <c r="AB2436" i="4"/>
  <c r="AB2482" i="4"/>
  <c r="AB2067" i="4"/>
  <c r="AB1729" i="4"/>
  <c r="AB2490" i="4"/>
  <c r="AB1317" i="4"/>
  <c r="AB381" i="4"/>
  <c r="AB821" i="4"/>
  <c r="AC821" i="4" s="1"/>
  <c r="AB365" i="4"/>
  <c r="AB1809" i="4"/>
  <c r="AB1540" i="4"/>
  <c r="AB2325" i="4"/>
  <c r="AB1525" i="4"/>
  <c r="AB2504" i="4"/>
  <c r="AB1249" i="4"/>
  <c r="AB814" i="4"/>
  <c r="AB2103" i="4"/>
  <c r="AB1349" i="4"/>
  <c r="AB1979" i="4"/>
  <c r="AB1207" i="4"/>
  <c r="AB2443" i="4"/>
  <c r="AB1488" i="4"/>
  <c r="AB1484" i="4"/>
  <c r="AB2260" i="4"/>
  <c r="AB1102" i="4"/>
  <c r="AB2673" i="4"/>
  <c r="AB2049" i="4"/>
  <c r="AB2787" i="4"/>
  <c r="AB1798" i="4"/>
  <c r="AB1755" i="4"/>
  <c r="AB2675" i="4"/>
  <c r="AB2707" i="4"/>
  <c r="AB1824" i="4"/>
  <c r="AB1949" i="4"/>
  <c r="AB1748" i="4"/>
  <c r="AB1812" i="4"/>
  <c r="AB2456" i="4"/>
  <c r="AB2477" i="4"/>
  <c r="AB1987" i="4"/>
  <c r="AB2580" i="4"/>
  <c r="AB1721" i="4"/>
  <c r="AB1510" i="4"/>
  <c r="AB2252" i="4"/>
  <c r="AB1808" i="4"/>
  <c r="AB2449" i="4"/>
  <c r="AB1916" i="4"/>
  <c r="AC1916" i="4" s="1"/>
  <c r="AB2000" i="4"/>
  <c r="AB2183" i="4"/>
  <c r="AB2406" i="4"/>
  <c r="AB2290" i="4"/>
  <c r="AB1985" i="4"/>
  <c r="AB1155" i="4"/>
  <c r="AB1964" i="4"/>
  <c r="AB763" i="4"/>
  <c r="AB559" i="4"/>
  <c r="AC559" i="4" s="1"/>
  <c r="AB1773" i="4"/>
  <c r="AB347" i="4"/>
  <c r="AB955" i="4"/>
  <c r="AB1446" i="4"/>
  <c r="AB459" i="4"/>
  <c r="AB372" i="4"/>
  <c r="AB890" i="4"/>
  <c r="AB51" i="4"/>
  <c r="AB498" i="4"/>
  <c r="AB226" i="4"/>
  <c r="AB741" i="4"/>
  <c r="AB1110" i="4"/>
  <c r="AB1381" i="4"/>
  <c r="AB47" i="4"/>
  <c r="AB1300" i="4"/>
  <c r="AB1588" i="4"/>
  <c r="AB1501" i="4"/>
  <c r="AB1547" i="4"/>
  <c r="AB2427" i="4"/>
  <c r="AB2484" i="4"/>
  <c r="AB2034" i="4"/>
  <c r="AB1505" i="4"/>
  <c r="AB2242" i="4"/>
  <c r="AB1301" i="4"/>
  <c r="AC1301" i="4" s="1"/>
  <c r="AB125" i="4"/>
  <c r="AB1034" i="4"/>
  <c r="AB1329" i="4"/>
  <c r="AB1537" i="4"/>
  <c r="AB1602" i="4"/>
  <c r="AB1298" i="4"/>
  <c r="AB2055" i="4"/>
  <c r="AB1007" i="4"/>
  <c r="AB2070" i="4"/>
  <c r="AB1363" i="4"/>
  <c r="AB1746" i="4"/>
  <c r="AB1634" i="4"/>
  <c r="AB2197" i="4"/>
  <c r="AB1502" i="4"/>
  <c r="AB817" i="4"/>
  <c r="AB1552" i="4"/>
  <c r="AB2256" i="4"/>
  <c r="AB370" i="4"/>
  <c r="AB1764" i="4"/>
  <c r="AB2297" i="4"/>
  <c r="AB1305" i="4"/>
  <c r="AB2192" i="4"/>
  <c r="AB2778" i="4"/>
  <c r="AB2470" i="4"/>
  <c r="AB2386" i="4"/>
  <c r="AC2386" i="4" s="1"/>
  <c r="AB2677" i="4"/>
  <c r="AB2691" i="4"/>
  <c r="AB2522" i="4"/>
  <c r="AB2729" i="4"/>
  <c r="AB1943" i="4"/>
  <c r="AB2421" i="4"/>
  <c r="AB2471" i="4"/>
  <c r="AB2381" i="4"/>
  <c r="AC2381" i="4" s="1"/>
  <c r="AB2225" i="4"/>
  <c r="AC2225" i="4" s="1"/>
  <c r="AB1977" i="4"/>
  <c r="AB1608" i="4"/>
  <c r="AB1745" i="4"/>
  <c r="AB2683" i="4"/>
  <c r="AB2019" i="4"/>
  <c r="AB2485" i="4"/>
  <c r="AB2201" i="4"/>
  <c r="AB1924" i="4"/>
  <c r="AC1924" i="4" s="1"/>
  <c r="AB1562" i="4"/>
  <c r="AB2173" i="4"/>
  <c r="AB2154" i="4"/>
  <c r="AB1834" i="4"/>
  <c r="AB1724" i="4"/>
  <c r="AB2177" i="4"/>
  <c r="AB1972" i="4"/>
  <c r="AB2594" i="4"/>
  <c r="AB545" i="4"/>
  <c r="AB978" i="4"/>
  <c r="AB1590" i="4"/>
  <c r="AB987" i="4"/>
  <c r="AB258" i="4"/>
  <c r="AB542" i="4"/>
  <c r="AB603" i="4"/>
  <c r="AB607" i="4"/>
  <c r="AB516" i="4"/>
  <c r="AC516" i="4" s="1"/>
  <c r="AB899" i="4"/>
  <c r="AC899" i="4" s="1"/>
  <c r="AB1222" i="4"/>
  <c r="AB195" i="4"/>
  <c r="AB642" i="4"/>
  <c r="AB514" i="4"/>
  <c r="AB965" i="4"/>
  <c r="AB1254" i="4"/>
  <c r="AB827" i="4"/>
  <c r="AC827" i="4" s="1"/>
  <c r="AB78" i="4"/>
  <c r="AB1297" i="4"/>
  <c r="AB1597" i="4"/>
  <c r="AB1017" i="4"/>
  <c r="AB1563" i="4"/>
  <c r="AB768" i="4"/>
  <c r="AB1237" i="4"/>
  <c r="AB1003" i="4"/>
  <c r="AB993" i="4"/>
  <c r="AB2418" i="4"/>
  <c r="AB1931" i="4"/>
  <c r="AB1495" i="4"/>
  <c r="AB1788" i="4"/>
  <c r="AB2245" i="4"/>
  <c r="AB2745" i="4"/>
  <c r="AB2716" i="4"/>
  <c r="AB2781" i="4"/>
  <c r="AB2728" i="4"/>
  <c r="AB2624" i="4"/>
  <c r="AB2344" i="4"/>
  <c r="AB1439" i="4"/>
  <c r="AB2280" i="4"/>
  <c r="AB2667" i="4"/>
  <c r="AB2303" i="4"/>
  <c r="AC2303" i="4" s="1"/>
  <c r="AB1424" i="4"/>
  <c r="AB2283" i="4"/>
  <c r="AB1854" i="4"/>
  <c r="AB2233" i="4"/>
  <c r="AB1779" i="4"/>
  <c r="AB1609" i="4"/>
  <c r="AB2626" i="4"/>
  <c r="AB1795" i="4"/>
  <c r="AB2204" i="4"/>
  <c r="AB2234" i="4"/>
  <c r="AC2234" i="4" s="1"/>
  <c r="AB2446" i="4"/>
  <c r="AB1813" i="4"/>
  <c r="AB2232" i="4"/>
  <c r="AB1295" i="4"/>
  <c r="AB146" i="4"/>
  <c r="AB1276" i="4"/>
  <c r="AB1025" i="4"/>
  <c r="AC1025" i="4" s="1"/>
  <c r="AB2452" i="4"/>
  <c r="AB1338" i="4"/>
  <c r="AB1306" i="4"/>
  <c r="AB1627" i="4"/>
  <c r="AB2509" i="4"/>
  <c r="AB1566" i="4"/>
  <c r="AB2752" i="4"/>
  <c r="AB1245" i="4"/>
  <c r="AB1873" i="4"/>
  <c r="AB2250" i="4"/>
  <c r="AB1040" i="4"/>
  <c r="AB2017" i="4"/>
  <c r="AB2222" i="4"/>
  <c r="AB2178" i="4"/>
  <c r="AB93" i="4"/>
  <c r="AB1391" i="4"/>
  <c r="AB1686" i="4"/>
  <c r="AC1686" i="4" s="1"/>
  <c r="AB1531" i="4"/>
  <c r="AB786" i="4"/>
  <c r="AC786" i="4" s="1"/>
  <c r="AB1387" i="4"/>
  <c r="AB1398" i="4"/>
  <c r="AB1984" i="4"/>
  <c r="AB2807" i="4"/>
  <c r="AB2472" i="4"/>
  <c r="AB2417" i="4"/>
  <c r="AB2012" i="4"/>
  <c r="AB2633" i="4"/>
  <c r="AB1736" i="4"/>
  <c r="AB2719" i="4"/>
  <c r="AB529" i="4"/>
  <c r="AB2156" i="4"/>
  <c r="AB2467" i="4"/>
  <c r="AB2247" i="4"/>
  <c r="AB1741" i="4"/>
  <c r="AB2011" i="4"/>
  <c r="AB2405" i="4"/>
  <c r="AB2739" i="4"/>
  <c r="AB1393" i="4"/>
  <c r="AB2237" i="4"/>
  <c r="AB2203" i="4"/>
  <c r="AB1944" i="4"/>
  <c r="AB645" i="4"/>
  <c r="AB1928" i="4"/>
  <c r="AB2185" i="4"/>
  <c r="AB1999" i="4"/>
  <c r="AB977" i="4"/>
  <c r="AC977" i="4" s="1"/>
  <c r="AB2167" i="4"/>
  <c r="AB1727" i="4"/>
  <c r="AB2399" i="4"/>
  <c r="AB1739" i="4"/>
  <c r="AB541" i="4"/>
  <c r="AB1478" i="4"/>
  <c r="AB787" i="4"/>
  <c r="AC787" i="4" s="1"/>
  <c r="AB2448" i="4"/>
  <c r="AB1351" i="4"/>
  <c r="AB387" i="4"/>
  <c r="AB2288" i="4"/>
  <c r="AB2519" i="4"/>
  <c r="AB1598" i="4"/>
  <c r="AB2695" i="4"/>
  <c r="AB114" i="4"/>
  <c r="AB2362" i="4"/>
  <c r="AB390" i="4"/>
  <c r="AB1031" i="4"/>
  <c r="AB2502" i="4"/>
  <c r="AB1980" i="4"/>
  <c r="AB1970" i="4"/>
  <c r="AB1161" i="4"/>
  <c r="AB386" i="4"/>
  <c r="AB1679" i="4"/>
  <c r="AC1679" i="4" s="1"/>
  <c r="AB2506" i="4"/>
  <c r="AB566" i="4"/>
  <c r="AB2520" i="4"/>
  <c r="AB2495" i="4"/>
  <c r="AB1756" i="4"/>
  <c r="AB2798" i="4"/>
  <c r="AB2228" i="4"/>
  <c r="AB1951" i="4"/>
  <c r="AB2529" i="4"/>
  <c r="AB2524" i="4"/>
  <c r="AB554" i="4"/>
  <c r="AC554" i="4" s="1"/>
  <c r="AB2658" i="4"/>
  <c r="AB66" i="4"/>
  <c r="AB2416" i="4"/>
  <c r="AB2246" i="4"/>
  <c r="AB2013" i="4"/>
  <c r="AB1749" i="4"/>
  <c r="AB1757" i="4"/>
  <c r="AB2184" i="4"/>
  <c r="AB2723" i="4"/>
  <c r="AB2508" i="4"/>
  <c r="AB2227" i="4"/>
  <c r="AB2187" i="4"/>
  <c r="AB84" i="4"/>
  <c r="AB293" i="4"/>
  <c r="AB1683" i="4"/>
  <c r="AB1770" i="4"/>
  <c r="AB2383" i="4"/>
  <c r="AB1367" i="4"/>
  <c r="AC1367" i="4" s="1"/>
  <c r="AB1922" i="4"/>
  <c r="AB2546" i="4"/>
  <c r="AB1929" i="4"/>
  <c r="AB2426" i="4"/>
  <c r="AC2426" i="4" s="1"/>
  <c r="AB1933" i="4"/>
  <c r="AB708" i="4"/>
  <c r="AB1482" i="4"/>
  <c r="AB1586" i="4"/>
  <c r="AB1599" i="4"/>
  <c r="AB2398" i="4"/>
  <c r="AB1193" i="4"/>
  <c r="AB260" i="4"/>
  <c r="AB292" i="4"/>
  <c r="AB368" i="4"/>
  <c r="AB804" i="4"/>
  <c r="AB1229" i="4"/>
  <c r="AB928" i="4"/>
  <c r="AB627" i="4"/>
  <c r="AB527" i="4"/>
  <c r="AB950" i="4"/>
  <c r="AB1243" i="4"/>
  <c r="AB1289" i="4"/>
  <c r="AC1289" i="4" s="1"/>
  <c r="AB273" i="4"/>
  <c r="AB570" i="4"/>
  <c r="AB549" i="4"/>
  <c r="AB2209" i="4"/>
  <c r="AB1009" i="4"/>
  <c r="AB1593" i="4"/>
  <c r="AB1456" i="4"/>
  <c r="AB946" i="4"/>
  <c r="AB1158" i="4"/>
  <c r="AB823" i="4"/>
  <c r="AB808" i="4"/>
  <c r="AB739" i="4"/>
  <c r="AB223" i="4"/>
  <c r="AB1322" i="4"/>
  <c r="AB832" i="4"/>
  <c r="AC832" i="4" s="1"/>
  <c r="AB984" i="4"/>
  <c r="AB208" i="4"/>
  <c r="AC208" i="4" s="1"/>
  <c r="AB128" i="4"/>
  <c r="AB995" i="4"/>
  <c r="AB155" i="4"/>
  <c r="AB973" i="4"/>
  <c r="AB907" i="4"/>
  <c r="AB1175" i="4"/>
  <c r="AB1619" i="4"/>
  <c r="AB1353" i="4"/>
  <c r="AB876" i="4"/>
  <c r="AB552" i="4"/>
  <c r="AB301" i="4"/>
  <c r="AB304" i="4"/>
  <c r="AB92" i="4"/>
  <c r="AB1402" i="4"/>
  <c r="AB699" i="4"/>
  <c r="AB1015" i="4"/>
  <c r="AB958" i="4"/>
  <c r="AB715" i="4"/>
  <c r="AC715" i="4" s="1"/>
  <c r="AB1483" i="4"/>
  <c r="AB334" i="4"/>
  <c r="AB394" i="4"/>
  <c r="AB1579" i="4"/>
  <c r="AB991" i="4"/>
  <c r="AB188" i="4"/>
  <c r="AB1585" i="4"/>
  <c r="AB936" i="4"/>
  <c r="AB467" i="4"/>
  <c r="AB259" i="4"/>
  <c r="AB209" i="4"/>
  <c r="AB52" i="4"/>
  <c r="AB497" i="4"/>
  <c r="AB651" i="4"/>
  <c r="AB1071" i="4"/>
  <c r="AB1820" i="4"/>
  <c r="AB596" i="4"/>
  <c r="AC596" i="4" s="1"/>
  <c r="AB391" i="4"/>
  <c r="AB312" i="4"/>
  <c r="AB1162" i="4"/>
  <c r="AB257" i="4"/>
  <c r="AB625" i="4"/>
  <c r="AB790" i="4"/>
  <c r="AB702" i="4"/>
  <c r="AB706" i="4"/>
  <c r="AB235" i="4"/>
  <c r="AB724" i="4"/>
  <c r="AB447" i="4"/>
  <c r="AB431" i="4"/>
  <c r="AC431" i="4" s="1"/>
  <c r="AB1513" i="4"/>
  <c r="AB522" i="4"/>
  <c r="AB433" i="4"/>
  <c r="AB167" i="4"/>
  <c r="AB1570" i="4"/>
  <c r="AB67" i="4"/>
  <c r="AB1750" i="4"/>
  <c r="AB734" i="4"/>
  <c r="AB1584" i="4"/>
  <c r="AB614" i="4"/>
  <c r="AB274" i="4"/>
  <c r="AB1147" i="4"/>
  <c r="AB1024" i="4"/>
  <c r="AB1720" i="4"/>
  <c r="AB476" i="4"/>
  <c r="AC476" i="4" s="1"/>
  <c r="AB1633" i="4"/>
  <c r="AB1093" i="4"/>
  <c r="AB1375" i="4"/>
  <c r="AC1375" i="4" s="1"/>
  <c r="AB282" i="4"/>
  <c r="AC282" i="4" s="1"/>
  <c r="AB198" i="4"/>
  <c r="AB1558" i="4"/>
  <c r="AB994" i="4"/>
  <c r="AB227" i="4"/>
  <c r="AB1081" i="4"/>
  <c r="AB115" i="4"/>
  <c r="AB1177" i="4"/>
  <c r="AB2001" i="4"/>
  <c r="AB665" i="4"/>
  <c r="AC665" i="4" s="1"/>
  <c r="AB180" i="4"/>
  <c r="AB1267" i="4"/>
  <c r="AB579" i="4"/>
  <c r="AB76" i="4"/>
  <c r="AB939" i="4"/>
  <c r="AB1169" i="4"/>
  <c r="AB177" i="4"/>
  <c r="AB523" i="4"/>
  <c r="AB1051" i="4"/>
  <c r="AB491" i="4"/>
  <c r="AB521" i="4"/>
  <c r="AB1927" i="4"/>
  <c r="AB404" i="4"/>
  <c r="AB371" i="4"/>
  <c r="AB2147" i="4"/>
  <c r="AC2147" i="4" s="1"/>
  <c r="AB377" i="4"/>
  <c r="AB101" i="4"/>
  <c r="AB617" i="4"/>
  <c r="AB1018" i="4"/>
  <c r="AB425" i="4"/>
  <c r="AB698" i="4"/>
  <c r="AB2393" i="4"/>
  <c r="AB1130" i="4"/>
  <c r="AB351" i="4"/>
  <c r="AB493" i="4"/>
  <c r="AB632" i="4"/>
  <c r="AB624" i="4"/>
  <c r="AB137" i="4"/>
  <c r="AB769" i="4"/>
  <c r="AB852" i="4"/>
  <c r="AB1036" i="4"/>
  <c r="AB492" i="4"/>
  <c r="AB1156" i="4"/>
  <c r="AB2414" i="4"/>
  <c r="AB683" i="4"/>
  <c r="AB389" i="4"/>
  <c r="AB816" i="4"/>
  <c r="AB438" i="4"/>
  <c r="AB592" i="4"/>
  <c r="AC592" i="4" s="1"/>
  <c r="AB648" i="4"/>
  <c r="AB888" i="4"/>
  <c r="AB692" i="4"/>
  <c r="AB957" i="4"/>
  <c r="AB426" i="4"/>
  <c r="AB1595" i="4"/>
  <c r="AB661" i="4"/>
  <c r="AB519" i="4"/>
  <c r="AB722" i="4"/>
  <c r="AB211" i="4"/>
  <c r="AB575" i="4"/>
  <c r="AB276" i="4"/>
  <c r="AB472" i="4"/>
  <c r="AB1639" i="4"/>
  <c r="AB859" i="4"/>
  <c r="AB251" i="4"/>
  <c r="AB229" i="4"/>
  <c r="AB1319" i="4"/>
  <c r="AB1466" i="4"/>
  <c r="AB409" i="4"/>
  <c r="AB1153" i="4"/>
  <c r="AB982" i="4"/>
  <c r="AC982" i="4" s="1"/>
  <c r="AB1221" i="4"/>
  <c r="AB1963" i="4"/>
  <c r="AB1389" i="4"/>
  <c r="AB694" i="4"/>
  <c r="AB176" i="4"/>
  <c r="AB322" i="4"/>
  <c r="AB99" i="4"/>
  <c r="AB974" i="4"/>
  <c r="AB263" i="4"/>
  <c r="AB611" i="4"/>
  <c r="AB1938" i="4"/>
  <c r="AB169" i="4"/>
  <c r="AC169" i="4" s="1"/>
  <c r="AB667" i="4"/>
  <c r="AC667" i="4" s="1"/>
  <c r="AB1159" i="4"/>
  <c r="AB643" i="4"/>
  <c r="AB517" i="4"/>
  <c r="AB1462" i="4"/>
  <c r="AB168" i="4"/>
  <c r="AB794" i="4"/>
  <c r="AB1468" i="4"/>
  <c r="AB1284" i="4"/>
  <c r="AB49" i="4"/>
  <c r="AB613" i="4"/>
  <c r="AB803" i="4"/>
  <c r="AB897" i="4"/>
  <c r="AB212" i="4"/>
  <c r="AB967" i="4"/>
  <c r="AB309" i="4"/>
  <c r="AB103" i="4"/>
  <c r="AB583" i="4"/>
  <c r="AB410" i="4"/>
  <c r="AB185" i="4"/>
  <c r="AB366" i="4"/>
  <c r="AB250" i="4"/>
  <c r="AB1925" i="4"/>
  <c r="AB56" i="4"/>
  <c r="AB1055" i="4"/>
  <c r="AC1055" i="4" s="1"/>
  <c r="AB160" i="4"/>
  <c r="AB94" i="4"/>
  <c r="AB923" i="4"/>
  <c r="AB1111" i="4"/>
  <c r="AB1517" i="4"/>
  <c r="AB281" i="4"/>
  <c r="AC281" i="4" s="1"/>
  <c r="AB924" i="4"/>
  <c r="AB441" i="4"/>
  <c r="AC441" i="4" s="1"/>
  <c r="AB704" i="4"/>
  <c r="AC704" i="4" s="1"/>
  <c r="AB1719" i="4"/>
  <c r="AB2636" i="4"/>
  <c r="AB355" i="4"/>
  <c r="AB2720" i="4"/>
  <c r="AB2402" i="4"/>
  <c r="AB2671" i="4"/>
  <c r="AB2033" i="4"/>
  <c r="AB2801" i="4"/>
  <c r="AB1914" i="4"/>
  <c r="AB2489" i="4"/>
  <c r="AB2727" i="4"/>
  <c r="AB2525" i="4"/>
  <c r="AB2062" i="4"/>
  <c r="AB2296" i="4"/>
  <c r="AB2315" i="4"/>
  <c r="AB2515" i="4"/>
  <c r="AB2080" i="4"/>
  <c r="AC2080" i="4" s="1"/>
  <c r="AB2066" i="4"/>
  <c r="AB1833" i="4"/>
  <c r="AB228" i="4"/>
  <c r="AB2174" i="4"/>
  <c r="AB2155" i="4"/>
  <c r="AB2047" i="4"/>
  <c r="AB2392" i="4"/>
  <c r="AC2392" i="4" s="1"/>
  <c r="AB1722" i="4"/>
  <c r="AB73" i="4"/>
  <c r="AB1942" i="4"/>
  <c r="AB2212" i="4"/>
  <c r="AB2578" i="4"/>
  <c r="AB1766" i="4"/>
  <c r="AB1694" i="4"/>
  <c r="AB2717" i="4"/>
  <c r="AB2422" i="4"/>
  <c r="AB1204" i="4"/>
  <c r="AB860" i="4"/>
  <c r="AB663" i="4"/>
  <c r="AB42" i="4"/>
  <c r="AB501" i="4"/>
  <c r="AB590" i="4"/>
  <c r="AC590" i="4" s="1"/>
  <c r="AB98" i="4"/>
  <c r="AB943" i="4"/>
  <c r="AB60" i="4"/>
  <c r="AB423" i="4"/>
  <c r="AB820" i="4"/>
  <c r="AB247" i="4"/>
  <c r="AC247" i="4" s="1"/>
  <c r="AB744" i="4"/>
  <c r="AC744" i="4" s="1"/>
  <c r="AB920" i="4"/>
  <c r="AB591" i="4"/>
  <c r="AB1279" i="4"/>
  <c r="AB1224" i="4"/>
  <c r="AB443" i="4"/>
  <c r="AB833" i="4"/>
  <c r="AB1190" i="4"/>
  <c r="AB269" i="4"/>
  <c r="AB2149" i="4"/>
  <c r="AC2149" i="4" s="1"/>
  <c r="AB1321" i="4"/>
  <c r="AB48" i="4"/>
  <c r="AB1493" i="4"/>
  <c r="AB462" i="4"/>
  <c r="AB593" i="4"/>
  <c r="AC593" i="4" s="1"/>
  <c r="AB163" i="4"/>
  <c r="AC163" i="4" s="1"/>
  <c r="AB1261" i="4"/>
  <c r="AC1261" i="4" s="1"/>
  <c r="AB2175" i="4"/>
  <c r="AB1066" i="4"/>
  <c r="AB1005" i="4"/>
  <c r="AB1399" i="4"/>
  <c r="AB1577" i="4"/>
  <c r="AB1457" i="4"/>
  <c r="AB285" i="4"/>
  <c r="AB810" i="4"/>
  <c r="AB884" i="4"/>
  <c r="AB1217" i="4"/>
  <c r="AC1217" i="4" s="1"/>
  <c r="AB711" i="4"/>
  <c r="AB364" i="4"/>
  <c r="AC364" i="4" s="1"/>
  <c r="AB1520" i="4"/>
  <c r="AB288" i="4"/>
  <c r="AB1006" i="4"/>
  <c r="AB1191" i="4"/>
  <c r="AB1538" i="4"/>
  <c r="AB1023" i="4"/>
  <c r="AB903" i="4"/>
  <c r="AB388" i="4"/>
  <c r="AB481" i="4"/>
  <c r="AB511" i="4"/>
  <c r="AB520" i="4"/>
  <c r="AC520" i="4" s="1"/>
  <c r="AB515" i="4"/>
  <c r="AC515" i="4" s="1"/>
  <c r="AB1122" i="4"/>
  <c r="AB402" i="4"/>
  <c r="AC402" i="4" s="1"/>
  <c r="AB535" i="4"/>
  <c r="AB231" i="4"/>
  <c r="AB1016" i="4"/>
  <c r="AC1016" i="4" s="1"/>
  <c r="AB873" i="4"/>
  <c r="AB1467" i="4"/>
  <c r="AB1121" i="4"/>
  <c r="AB439" i="4"/>
  <c r="AB2518" i="4"/>
  <c r="AB86" i="4"/>
  <c r="AB96" i="4"/>
  <c r="AB1282" i="4"/>
  <c r="AB150" i="4"/>
  <c r="AB488" i="4"/>
  <c r="AB547" i="4"/>
  <c r="AB178" i="4"/>
  <c r="AB771" i="4"/>
  <c r="AB1287" i="4"/>
  <c r="AB666" i="4"/>
  <c r="AB179" i="4"/>
  <c r="AB1166" i="4"/>
  <c r="AB697" i="4"/>
  <c r="AB1469" i="4"/>
  <c r="AB811" i="4"/>
  <c r="AB1371" i="4"/>
  <c r="AB942" i="4"/>
  <c r="AB1084" i="4"/>
  <c r="AB997" i="4"/>
  <c r="AB141" i="4"/>
  <c r="AB1170" i="4"/>
  <c r="AB1341" i="4"/>
  <c r="AB576" i="4"/>
  <c r="AB299" i="4"/>
  <c r="AB653" i="4"/>
  <c r="AB356" i="4"/>
  <c r="AC356" i="4" s="1"/>
  <c r="AB621" i="4"/>
  <c r="AB986" i="4"/>
  <c r="AC986" i="4" s="1"/>
  <c r="AB1480" i="4"/>
  <c r="AB1515" i="4"/>
  <c r="AB50" i="4"/>
  <c r="AB1611" i="4"/>
  <c r="AB589" i="4"/>
  <c r="AB194" i="4"/>
  <c r="AB1021" i="4"/>
  <c r="AC1021" i="4" s="1"/>
  <c r="AB1192" i="4"/>
  <c r="AB207" i="4"/>
  <c r="AB286" i="4"/>
  <c r="AB646" i="4"/>
  <c r="AB801" i="4"/>
  <c r="AB1475" i="4"/>
  <c r="AB429" i="4"/>
  <c r="AB846" i="4"/>
  <c r="AB192" i="4"/>
  <c r="AB1090" i="4"/>
  <c r="AB1231" i="4"/>
  <c r="AB753" i="4"/>
  <c r="AB1131" i="4"/>
  <c r="AB1019" i="4"/>
  <c r="AB716" i="4"/>
  <c r="AB1935" i="4"/>
  <c r="AB851" i="4"/>
  <c r="AB563" i="4"/>
  <c r="AB446" i="4"/>
  <c r="AB770" i="4"/>
  <c r="AB236" i="4"/>
  <c r="AC236" i="4" s="1"/>
  <c r="AB295" i="4"/>
  <c r="AB296" i="4"/>
  <c r="AB931" i="4"/>
  <c r="AB129" i="4"/>
  <c r="AB970" i="4"/>
  <c r="AB1114" i="4"/>
  <c r="AB966" i="4"/>
  <c r="AB1119" i="4"/>
  <c r="AB807" i="4"/>
  <c r="AB898" i="4"/>
  <c r="AB1463" i="4"/>
  <c r="AB1715" i="4"/>
  <c r="AB435" i="4"/>
  <c r="AB637" i="4"/>
  <c r="AB1163" i="4"/>
  <c r="AB780" i="4"/>
  <c r="AB1057" i="4"/>
  <c r="AB893" i="4"/>
  <c r="AB454" i="4"/>
  <c r="AB1199" i="4"/>
  <c r="AB1592" i="4"/>
  <c r="AB480" i="4"/>
  <c r="AB657" i="4"/>
  <c r="AB1058" i="4"/>
  <c r="AC1058" i="4" s="1"/>
  <c r="AB731" i="4"/>
  <c r="AB1506" i="4"/>
  <c r="AB1209" i="4"/>
  <c r="AB874" i="4"/>
  <c r="AB620" i="4"/>
  <c r="AB1571" i="4"/>
  <c r="AC1571" i="4" s="1"/>
  <c r="AB791" i="4"/>
  <c r="AC791" i="4" s="1"/>
  <c r="AB1184" i="4"/>
  <c r="AB203" i="4"/>
  <c r="AC203" i="4" s="1"/>
  <c r="AB400" i="4"/>
  <c r="AB1138" i="4"/>
  <c r="AC1138" i="4" s="1"/>
  <c r="AB553" i="4"/>
  <c r="AC553" i="4" s="1"/>
  <c r="AB1008" i="4"/>
  <c r="AB307" i="4"/>
  <c r="AB882" i="4"/>
  <c r="AB408" i="4"/>
  <c r="AB840" i="4"/>
  <c r="AB329" i="4"/>
  <c r="AB1183" i="4"/>
  <c r="AB865" i="4"/>
  <c r="AC865" i="4" s="1"/>
  <c r="AB1042" i="4"/>
  <c r="AB710" i="4"/>
  <c r="AC710" i="4" s="1"/>
  <c r="AB478" i="4"/>
  <c r="AB1214" i="4"/>
  <c r="AC1214" i="4" s="1"/>
  <c r="AB619" i="4"/>
  <c r="AB586" i="4"/>
  <c r="AB875" i="4"/>
  <c r="AB513" i="4"/>
  <c r="AB407" i="4"/>
  <c r="AB677" i="4"/>
  <c r="AB1196" i="4"/>
  <c r="AB504" i="4"/>
  <c r="AB1915" i="4"/>
  <c r="AB360" i="4"/>
  <c r="AB151" i="4"/>
  <c r="AB1168" i="4"/>
  <c r="AB844" i="4"/>
  <c r="AB670" i="4"/>
  <c r="AC670" i="4" s="1"/>
  <c r="AB1132" i="4"/>
  <c r="AB1140" i="4"/>
  <c r="AB1405" i="4"/>
  <c r="AB752" i="4"/>
  <c r="AC752" i="4" s="1"/>
  <c r="AB889" i="4"/>
  <c r="AB733" i="4"/>
  <c r="AB457" i="4"/>
  <c r="AB815" i="4"/>
  <c r="AB1152" i="4"/>
  <c r="AB277" i="4"/>
  <c r="AB325" i="4"/>
  <c r="AB2419" i="4"/>
  <c r="AB243" i="4"/>
  <c r="AB585" i="4"/>
  <c r="AB776" i="4"/>
  <c r="AB720" i="4"/>
  <c r="AB2010" i="4"/>
  <c r="AB302" i="4"/>
  <c r="AB41" i="4"/>
  <c r="AC41" i="4" s="1"/>
  <c r="AB918" i="4"/>
  <c r="AB1087" i="4"/>
  <c r="AB264" i="4"/>
  <c r="AB398" i="4"/>
  <c r="AC398" i="4" s="1"/>
  <c r="AB328" i="4"/>
  <c r="AB1474" i="4"/>
  <c r="AB1056" i="4"/>
  <c r="AB1574" i="4"/>
  <c r="AB415" i="4"/>
  <c r="AB573" i="4"/>
  <c r="AB225" i="4"/>
  <c r="AB861" i="4"/>
  <c r="AB623" i="4"/>
  <c r="AB1115" i="4"/>
  <c r="AB314" i="4"/>
  <c r="AC314" i="4" s="1"/>
  <c r="AB323" i="4"/>
  <c r="AB157" i="4"/>
  <c r="AB1030" i="4"/>
  <c r="AB574" i="4"/>
  <c r="AB755" i="4"/>
  <c r="AB379" i="4"/>
  <c r="AB954" i="4"/>
  <c r="AB430" i="4"/>
  <c r="AB350" i="4"/>
  <c r="AB1032" i="4"/>
  <c r="AB682" i="4"/>
  <c r="AB850" i="4"/>
  <c r="AB1124" i="4"/>
  <c r="AB725" i="4"/>
  <c r="AB1095" i="4"/>
  <c r="AB310" i="4"/>
  <c r="AB183" i="4"/>
  <c r="AB44" i="4"/>
  <c r="AB152" i="4"/>
  <c r="AB165" i="4"/>
  <c r="AB464" i="4"/>
  <c r="AB1684" i="4"/>
  <c r="AC1684" i="4" s="1"/>
  <c r="AB745" i="4"/>
  <c r="AB895" i="4"/>
  <c r="AB232" i="4"/>
  <c r="AB1143" i="4"/>
  <c r="AB839" i="4"/>
  <c r="AB1455" i="4"/>
  <c r="AB1108" i="4"/>
  <c r="AB735" i="4"/>
  <c r="AB551" i="4"/>
  <c r="AC551" i="4" s="1"/>
  <c r="AB261" i="4"/>
  <c r="AB422" i="4"/>
  <c r="AB568" i="4"/>
  <c r="AB1012" i="4"/>
  <c r="AB244" i="4"/>
  <c r="AB399" i="4"/>
  <c r="AB676" i="4"/>
  <c r="AB976" i="4"/>
  <c r="AB526" i="4"/>
  <c r="AB489" i="4"/>
  <c r="AB1067" i="4"/>
  <c r="AB962" i="4"/>
  <c r="AB72" i="4"/>
  <c r="AB910" i="4"/>
  <c r="AC910" i="4" s="1"/>
  <c r="AB138" i="4"/>
  <c r="AB133" i="4"/>
  <c r="AB105" i="4"/>
  <c r="AB681" i="4"/>
  <c r="AB397" i="4"/>
  <c r="AC397" i="4" s="1"/>
  <c r="AB2530" i="4"/>
  <c r="AB294" i="4"/>
  <c r="AB1092" i="4"/>
  <c r="AB374" i="4"/>
  <c r="AB506" i="4"/>
  <c r="AB102" i="4"/>
  <c r="AB468" i="4"/>
  <c r="AB1544" i="4"/>
  <c r="AB1020" i="4"/>
  <c r="AB1171" i="4"/>
  <c r="AB1144" i="4"/>
  <c r="AC1144" i="4" s="1"/>
  <c r="AB1157" i="4"/>
  <c r="AB1509" i="4"/>
  <c r="AB256" i="4"/>
  <c r="AB451" i="4"/>
  <c r="AB1026" i="4"/>
  <c r="AB326" i="4"/>
  <c r="AB1394" i="4"/>
  <c r="AB831" i="4"/>
  <c r="AB145" i="4"/>
  <c r="AB678" i="4"/>
  <c r="AB159" i="4"/>
  <c r="AB560" i="4"/>
  <c r="AB654" i="4"/>
  <c r="AB668" i="4"/>
  <c r="AB689" i="4"/>
  <c r="AB1127" i="4"/>
  <c r="AB484" i="4"/>
  <c r="AB870" i="4"/>
  <c r="AB721" i="4"/>
  <c r="AB785" i="4"/>
  <c r="AC785" i="4" s="1"/>
  <c r="AB196" i="4"/>
  <c r="AB432" i="4"/>
  <c r="AB569" i="4"/>
  <c r="AB999" i="4"/>
  <c r="AB1211" i="4"/>
  <c r="AC1211" i="4" s="1"/>
  <c r="AB853" i="4"/>
  <c r="AB222" i="4"/>
  <c r="AB1569" i="4"/>
  <c r="AB1277" i="4"/>
  <c r="AB1451" i="4"/>
  <c r="AB629" i="4"/>
  <c r="AB262" i="4"/>
  <c r="AB584" i="4"/>
  <c r="AB406" i="4"/>
  <c r="AB1503" i="4"/>
  <c r="AB1076" i="4"/>
  <c r="AB412" i="4"/>
  <c r="AB166" i="4"/>
  <c r="AB747" i="4"/>
  <c r="AB781" i="4"/>
  <c r="AB746" i="4"/>
  <c r="AC746" i="4" s="1"/>
  <c r="AB219" i="4"/>
  <c r="AB340" i="4"/>
  <c r="AB947" i="4"/>
  <c r="AC947" i="4" s="1"/>
  <c r="AB1028" i="4"/>
  <c r="AB985" i="4"/>
  <c r="AB956" i="4"/>
  <c r="AB148" i="4"/>
  <c r="AB224" i="4"/>
  <c r="AB660" i="4"/>
  <c r="AB1085" i="4"/>
  <c r="AB891" i="4"/>
  <c r="AB483" i="4"/>
  <c r="AB930" i="4"/>
  <c r="AB239" i="4"/>
  <c r="AC239" i="4" s="1"/>
  <c r="AB713" i="4"/>
  <c r="AC713" i="4" s="1"/>
  <c r="AB1099" i="4"/>
  <c r="AB1555" i="4"/>
  <c r="AB953" i="4"/>
  <c r="AB836" i="4"/>
  <c r="AB1101" i="4"/>
  <c r="AB1049" i="4"/>
  <c r="AB1594" i="4"/>
  <c r="AB732" i="4"/>
  <c r="AB200" i="4"/>
  <c r="AB1453" i="4"/>
  <c r="AB988" i="4"/>
  <c r="AC988" i="4" s="1"/>
  <c r="AB255" i="4"/>
  <c r="AB594" i="4"/>
  <c r="AB1172" i="4"/>
  <c r="AC1172" i="4" s="1"/>
  <c r="AB695" i="4"/>
  <c r="AB197" i="4"/>
  <c r="AC197" i="4" s="1"/>
  <c r="AB1136" i="4"/>
  <c r="AB767" i="4"/>
  <c r="AB599" i="4"/>
  <c r="AB358" i="4"/>
  <c r="AC358" i="4" s="1"/>
  <c r="AB960" i="4"/>
  <c r="AB1128" i="4"/>
  <c r="AB1491" i="4"/>
  <c r="AC1491" i="4" s="1"/>
  <c r="AB524" i="4"/>
  <c r="AB981" i="4"/>
  <c r="AB1713" i="4"/>
  <c r="AB912" i="4"/>
  <c r="AB1082" i="4"/>
  <c r="AB1052" i="4"/>
  <c r="AB989" i="4"/>
  <c r="AB757" i="4"/>
  <c r="AB1500" i="4"/>
  <c r="AB1241" i="4"/>
  <c r="AB275" i="4"/>
  <c r="AC275" i="4" s="1"/>
  <c r="AB1134" i="4"/>
  <c r="AB773" i="4"/>
  <c r="AB1392" i="4"/>
  <c r="AB1285" i="4"/>
  <c r="AB933" i="4"/>
  <c r="AB190" i="4"/>
  <c r="AB345" i="4"/>
  <c r="AB1181" i="4"/>
  <c r="AB601" i="4"/>
  <c r="AB932" i="4"/>
  <c r="AB879" i="4"/>
  <c r="AB1176" i="4"/>
  <c r="AB1730" i="4"/>
  <c r="AB1089" i="4"/>
  <c r="AB867" i="4"/>
  <c r="AB1002" i="4"/>
  <c r="AB760" i="4"/>
  <c r="AB693" i="4"/>
  <c r="AB919" i="4"/>
  <c r="AB1600" i="4"/>
  <c r="AB917" i="4"/>
  <c r="AB174" i="4"/>
  <c r="AB1004" i="4"/>
  <c r="AB1492" i="4"/>
  <c r="AB283" i="4"/>
  <c r="AB308" i="4"/>
  <c r="AB1293" i="4"/>
  <c r="AC1293" i="4" s="1"/>
  <c r="AB1494" i="4"/>
  <c r="AB705" i="4"/>
  <c r="AB1073" i="4"/>
  <c r="AB1271" i="4"/>
  <c r="AB162" i="4"/>
  <c r="AB65" i="4"/>
  <c r="AB287" i="4"/>
  <c r="AC287" i="4" s="1"/>
  <c r="AB1141" i="4"/>
  <c r="AB380" i="4"/>
  <c r="AB806" i="4"/>
  <c r="AB1589" i="4"/>
  <c r="AB1400" i="4"/>
  <c r="AB1377" i="4"/>
  <c r="AB1325" i="4"/>
  <c r="AB996" i="4"/>
  <c r="AB246" i="4"/>
  <c r="AB135" i="4"/>
  <c r="AB393" i="4"/>
  <c r="AB531" i="4"/>
  <c r="AB456" i="4"/>
  <c r="AB1541" i="4"/>
  <c r="AB877" i="4"/>
  <c r="AB992" i="4"/>
  <c r="AB672" i="4"/>
  <c r="AB154" i="4"/>
  <c r="AB352" i="4"/>
  <c r="AB499" i="4"/>
  <c r="AB63" i="4"/>
  <c r="AB829" i="4"/>
  <c r="AB1522" i="4"/>
  <c r="AB75" i="4"/>
  <c r="AB761" i="4"/>
  <c r="AB485" i="4"/>
  <c r="AB424" i="4"/>
  <c r="AB826" i="4"/>
  <c r="AC826" i="4" s="1"/>
  <c r="AB1054" i="4"/>
  <c r="AB533" i="4"/>
  <c r="AB777" i="4"/>
  <c r="AB1258" i="4"/>
  <c r="AB1187" i="4"/>
  <c r="AB419" i="4"/>
  <c r="AB799" i="4"/>
  <c r="AB502" i="4"/>
  <c r="AB764" i="4"/>
  <c r="AB331" i="4"/>
  <c r="AB130" i="4"/>
  <c r="AC130" i="4" s="1"/>
  <c r="AB469" i="4"/>
  <c r="AB182" i="4"/>
  <c r="AB342" i="4"/>
  <c r="AB600" i="4"/>
  <c r="AB597" i="4"/>
  <c r="AB934" i="4"/>
  <c r="AB187" i="4"/>
  <c r="AB538" i="4"/>
  <c r="AB675" i="4"/>
  <c r="AB1260" i="4"/>
  <c r="AB134" i="4"/>
  <c r="AB1447" i="4"/>
  <c r="AC1447" i="4" s="1"/>
  <c r="AB64" i="4"/>
  <c r="AB1145" i="4"/>
  <c r="AB690" i="4"/>
  <c r="AB911" i="4"/>
  <c r="AB1113" i="4"/>
  <c r="AB862" i="4"/>
  <c r="AB170" i="4"/>
  <c r="AB1001" i="4"/>
  <c r="AB83" i="4"/>
  <c r="AB709" i="4"/>
  <c r="AC709" i="4" s="1"/>
  <c r="AB70" i="4"/>
  <c r="AB1107" i="4"/>
  <c r="AB1318" i="4"/>
  <c r="AB1286" i="4"/>
  <c r="AB854" i="4"/>
  <c r="AB214" i="4"/>
  <c r="AB1091" i="4"/>
  <c r="AB486" i="4"/>
  <c r="AB971" i="4"/>
  <c r="AB949" i="4"/>
  <c r="AC949" i="4" s="1"/>
  <c r="AB639" i="4"/>
  <c r="AB756" i="4"/>
  <c r="AB509" i="4"/>
  <c r="AC509" i="4" s="1"/>
  <c r="AB298" i="4"/>
  <c r="AB1302" i="4"/>
  <c r="AB392" i="4"/>
  <c r="AC392" i="4" s="1"/>
  <c r="AB241" i="4"/>
  <c r="AC241" i="4" s="1"/>
  <c r="AB1120" i="4"/>
  <c r="AB1247" i="4"/>
  <c r="AB1476" i="4"/>
  <c r="AB382" i="4"/>
  <c r="AB1368" i="4"/>
  <c r="AB107" i="4"/>
  <c r="AB951" i="4"/>
  <c r="AB2703" i="4"/>
  <c r="AB1218" i="4"/>
  <c r="AB1953" i="4"/>
  <c r="AB727" i="4"/>
  <c r="AB249" i="4"/>
  <c r="AB465" i="4"/>
  <c r="AB567" i="4"/>
  <c r="AB728" i="4"/>
  <c r="AB267" i="4"/>
  <c r="AB644" i="4"/>
  <c r="AB595" i="4"/>
  <c r="AB89" i="4"/>
  <c r="AB253" i="4"/>
  <c r="AB869" i="4"/>
  <c r="AC869" i="4" s="1"/>
  <c r="AB1316" i="4"/>
  <c r="AB1198" i="4"/>
  <c r="AB445" i="4"/>
  <c r="AB842" i="4"/>
  <c r="AB2159" i="4"/>
  <c r="AB1053" i="4"/>
  <c r="AB1385" i="4"/>
  <c r="AB1080" i="4"/>
  <c r="AB1395" i="4"/>
  <c r="AB91" i="4"/>
  <c r="AB941" i="4"/>
  <c r="AC941" i="4" s="1"/>
  <c r="AB2294" i="4"/>
  <c r="AB615" i="4"/>
  <c r="AB1575" i="4"/>
  <c r="AB1461" i="4"/>
  <c r="AB205" i="4"/>
  <c r="AB703" i="4"/>
  <c r="AB740" i="4"/>
  <c r="AB120" i="4"/>
  <c r="AB418" i="4"/>
  <c r="AB279" i="4"/>
  <c r="AB291" i="4"/>
  <c r="AB126" i="4"/>
  <c r="AB1470" i="4"/>
  <c r="AB782" i="4"/>
  <c r="AC782" i="4" s="1"/>
  <c r="AB726" i="4"/>
  <c r="AB609" i="4"/>
  <c r="AB940" i="4"/>
  <c r="AB405" i="4"/>
  <c r="AB475" i="4"/>
  <c r="AC475" i="4" s="1"/>
  <c r="AB674" i="4"/>
  <c r="AB1164" i="4"/>
  <c r="AB691" i="4"/>
  <c r="AB427" i="4"/>
  <c r="AB630" i="4"/>
  <c r="AB132" i="4"/>
  <c r="AB119" i="4"/>
  <c r="AC119" i="4" s="1"/>
  <c r="AB1252" i="4"/>
  <c r="AB900" i="4"/>
  <c r="AB1687" i="4"/>
  <c r="AB737" i="4"/>
  <c r="AB845" i="4"/>
  <c r="AB448" i="4"/>
  <c r="AB193" i="4"/>
  <c r="AB90" i="4"/>
  <c r="AB100" i="4"/>
  <c r="AB659" i="4"/>
  <c r="AB1379" i="4"/>
  <c r="AB1477" i="4"/>
  <c r="AB1083" i="4"/>
  <c r="AB1948" i="4"/>
  <c r="AB1133" i="4"/>
  <c r="AC1133" i="4" s="1"/>
  <c r="AB1048" i="4"/>
  <c r="AB245" i="4"/>
  <c r="AC245" i="4" s="1"/>
  <c r="AB729" i="4"/>
  <c r="AB717" i="4"/>
  <c r="AB1274" i="4"/>
  <c r="AC1123" i="4"/>
  <c r="AC1135" i="4"/>
  <c r="AC318" i="4"/>
  <c r="AC813" i="4"/>
  <c r="AC453" i="4"/>
  <c r="AC1998" i="4"/>
  <c r="AC885" i="4"/>
  <c r="AC460" i="4"/>
  <c r="AC434" i="4"/>
  <c r="AC1255" i="4"/>
  <c r="AC111" i="4"/>
  <c r="AC1269" i="4"/>
  <c r="AC1251" i="4"/>
  <c r="AC1146" i="4"/>
  <c r="AC640" i="4"/>
  <c r="AC1189" i="4"/>
  <c r="AC878" i="4"/>
  <c r="AC1259" i="4"/>
  <c r="AC1253" i="4"/>
  <c r="AC442" i="4"/>
  <c r="AC892" i="4"/>
  <c r="AC300" i="4"/>
  <c r="AC338" i="4"/>
  <c r="AC1281" i="4"/>
  <c r="AC1265" i="4"/>
  <c r="AC1283" i="4"/>
  <c r="AC463" i="4"/>
  <c r="AC1096" i="4"/>
  <c r="AC1263" i="4"/>
  <c r="AC369" i="4"/>
  <c r="AC327" i="4"/>
  <c r="AC1257" i="4"/>
  <c r="AC1270" i="4"/>
  <c r="AC178" i="4"/>
  <c r="AC923" i="4"/>
  <c r="AC698" i="4"/>
  <c r="AC618" i="4"/>
  <c r="AC543" i="4"/>
  <c r="AC1208" i="4"/>
  <c r="AC967" i="4"/>
  <c r="AC771" i="4"/>
  <c r="AC659" i="4"/>
  <c r="AC542" i="4"/>
  <c r="AC607" i="4"/>
  <c r="AC870" i="4"/>
  <c r="AC1277" i="4"/>
  <c r="AC1076" i="4"/>
  <c r="AC911" i="4"/>
  <c r="AC1153" i="4"/>
  <c r="AC926" i="4"/>
  <c r="AC1244" i="4"/>
  <c r="AC458" i="4"/>
  <c r="AC868" i="4"/>
  <c r="AC711" i="4"/>
  <c r="AC288" i="4"/>
  <c r="AC150" i="4"/>
  <c r="AC756" i="4"/>
  <c r="AC820" i="4"/>
  <c r="AC1224" i="4"/>
  <c r="AC855" i="4"/>
  <c r="AC1184" i="4"/>
  <c r="AC504" i="4"/>
  <c r="AC1264" i="4"/>
  <c r="AC677" i="4"/>
  <c r="AC1079" i="4"/>
  <c r="J3591" i="4"/>
  <c r="K3591" i="4" s="1"/>
  <c r="J3592" i="4"/>
  <c r="K3592" i="4" s="1"/>
  <c r="J3593" i="4"/>
  <c r="K3593" i="4" s="1"/>
  <c r="J3594" i="4"/>
  <c r="K3594" i="4" s="1"/>
  <c r="J3614" i="4"/>
  <c r="K3614" i="4" s="1"/>
  <c r="J3615" i="4"/>
  <c r="K3615" i="4" s="1"/>
  <c r="J3616" i="4"/>
  <c r="K3616" i="4" s="1"/>
  <c r="J3617" i="4"/>
  <c r="K3617" i="4" s="1"/>
  <c r="J3618" i="4"/>
  <c r="K3618" i="4" s="1"/>
  <c r="J3590" i="4"/>
  <c r="K3590" i="4" s="1"/>
  <c r="J3612" i="4"/>
  <c r="K3612" i="4" s="1"/>
  <c r="J3613" i="4"/>
  <c r="K3613" i="4" s="1"/>
  <c r="J3609" i="4"/>
  <c r="K3609" i="4" s="1"/>
  <c r="J3610" i="4"/>
  <c r="K3610" i="4" s="1"/>
  <c r="J3611" i="4"/>
  <c r="K3611" i="4" s="1"/>
  <c r="J3608" i="4"/>
  <c r="K3608" i="4" s="1"/>
  <c r="J3607" i="4"/>
  <c r="K3607" i="4" s="1"/>
  <c r="J3628" i="4"/>
  <c r="K3628" i="4" s="1"/>
  <c r="J3627" i="4"/>
  <c r="K3627" i="4" s="1"/>
  <c r="J3602" i="4"/>
  <c r="K3602" i="4" s="1"/>
  <c r="J3603" i="4"/>
  <c r="K3603" i="4" s="1"/>
  <c r="J3604" i="4"/>
  <c r="K3604" i="4" s="1"/>
  <c r="J3605" i="4"/>
  <c r="K3605" i="4" s="1"/>
  <c r="J3606" i="4"/>
  <c r="K3606" i="4" s="1"/>
  <c r="J3626" i="4"/>
  <c r="K3626" i="4" s="1"/>
  <c r="J3600" i="4"/>
  <c r="K3600" i="4" s="1"/>
  <c r="J3601" i="4"/>
  <c r="K3601" i="4" s="1"/>
  <c r="J3624" i="4"/>
  <c r="K3624" i="4" s="1"/>
  <c r="J3625" i="4"/>
  <c r="K3625" i="4" s="1"/>
  <c r="J3597" i="4"/>
  <c r="K3597" i="4" s="1"/>
  <c r="J3598" i="4"/>
  <c r="K3598" i="4" s="1"/>
  <c r="J3599" i="4"/>
  <c r="K3599" i="4" s="1"/>
  <c r="J3621" i="4"/>
  <c r="K3621" i="4" s="1"/>
  <c r="J3622" i="4"/>
  <c r="K3622" i="4" s="1"/>
  <c r="J3623" i="4"/>
  <c r="K3623" i="4" s="1"/>
  <c r="J3596" i="4"/>
  <c r="K3596" i="4" s="1"/>
  <c r="J3620" i="4"/>
  <c r="K3620" i="4" s="1"/>
  <c r="J3595" i="4"/>
  <c r="K3595" i="4" s="1"/>
  <c r="J3619" i="4"/>
  <c r="K3619" i="4" s="1"/>
  <c r="L3522" i="4"/>
  <c r="M3522" i="4" s="1"/>
  <c r="L3546" i="4"/>
  <c r="M3546" i="4" s="1"/>
  <c r="L3521" i="4"/>
  <c r="M3521" i="4" s="1"/>
  <c r="L3545" i="4"/>
  <c r="M3545" i="4" s="1"/>
  <c r="L3520" i="4"/>
  <c r="M3520" i="4" s="1"/>
  <c r="L3544" i="4"/>
  <c r="M3544" i="4" s="1"/>
  <c r="L3517" i="4"/>
  <c r="M3517" i="4" s="1"/>
  <c r="L3519" i="4"/>
  <c r="M3519" i="4" s="1"/>
  <c r="L3541" i="4"/>
  <c r="M3541" i="4" s="1"/>
  <c r="L3543" i="4"/>
  <c r="M3543" i="4" s="1"/>
  <c r="L3512" i="4"/>
  <c r="M3512" i="4" s="1"/>
  <c r="L3514" i="4"/>
  <c r="M3514" i="4" s="1"/>
  <c r="L3515" i="4"/>
  <c r="M3515" i="4" s="1"/>
  <c r="L3516" i="4"/>
  <c r="M3516" i="4" s="1"/>
  <c r="L3518" i="4"/>
  <c r="M3518" i="4" s="1"/>
  <c r="L3536" i="4"/>
  <c r="M3536" i="4" s="1"/>
  <c r="L3538" i="4"/>
  <c r="M3538" i="4" s="1"/>
  <c r="L3539" i="4"/>
  <c r="M3539" i="4" s="1"/>
  <c r="L3540" i="4"/>
  <c r="M3540" i="4" s="1"/>
  <c r="L3542" i="4"/>
  <c r="M3542" i="4" s="1"/>
  <c r="L3513" i="4"/>
  <c r="M3513" i="4" s="1"/>
  <c r="L3535" i="4"/>
  <c r="M3535" i="4" s="1"/>
  <c r="L3537" i="4"/>
  <c r="M3537" i="4" s="1"/>
  <c r="L3534" i="4"/>
  <c r="M3534" i="4" s="1"/>
  <c r="L3533" i="4"/>
  <c r="M3533" i="4" s="1"/>
  <c r="L3532" i="4"/>
  <c r="M3532" i="4" s="1"/>
  <c r="L3529" i="4"/>
  <c r="M3529" i="4" s="1"/>
  <c r="L3531" i="4"/>
  <c r="M3531" i="4" s="1"/>
  <c r="L3524" i="4"/>
  <c r="M3524" i="4" s="1"/>
  <c r="L3526" i="4"/>
  <c r="M3526" i="4" s="1"/>
  <c r="L3527" i="4"/>
  <c r="M3527" i="4" s="1"/>
  <c r="L3528" i="4"/>
  <c r="M3528" i="4" s="1"/>
  <c r="L3530" i="4"/>
  <c r="M3530" i="4" s="1"/>
  <c r="L3548" i="4"/>
  <c r="M3548" i="4" s="1"/>
  <c r="L3550" i="4"/>
  <c r="M3550" i="4" s="1"/>
  <c r="L3523" i="4"/>
  <c r="M3523" i="4" s="1"/>
  <c r="L3525" i="4"/>
  <c r="M3525" i="4" s="1"/>
  <c r="L3547" i="4"/>
  <c r="M3547" i="4" s="1"/>
  <c r="L3549" i="4"/>
  <c r="M3549" i="4" s="1"/>
  <c r="AC822" i="4"/>
  <c r="J3711" i="4"/>
  <c r="K3711" i="4" s="1"/>
  <c r="J3725" i="4"/>
  <c r="K3725" i="4" s="1"/>
  <c r="J3743" i="4"/>
  <c r="K3743" i="4" s="1"/>
  <c r="J3744" i="4"/>
  <c r="K3744" i="4" s="1"/>
  <c r="J3710" i="4"/>
  <c r="K3710" i="4" s="1"/>
  <c r="J3724" i="4"/>
  <c r="K3724" i="4" s="1"/>
  <c r="J3739" i="4"/>
  <c r="K3739" i="4" s="1"/>
  <c r="J3741" i="4"/>
  <c r="K3741" i="4" s="1"/>
  <c r="J3742" i="4"/>
  <c r="K3742" i="4" s="1"/>
  <c r="J3709" i="4"/>
  <c r="K3709" i="4" s="1"/>
  <c r="J3738" i="4"/>
  <c r="K3738" i="4" s="1"/>
  <c r="J3740" i="4"/>
  <c r="K3740" i="4" s="1"/>
  <c r="J3707" i="4"/>
  <c r="K3707" i="4" s="1"/>
  <c r="J3708" i="4"/>
  <c r="K3708" i="4" s="1"/>
  <c r="J3723" i="4"/>
  <c r="K3723" i="4" s="1"/>
  <c r="J3737" i="4"/>
  <c r="K3737" i="4" s="1"/>
  <c r="J3722" i="4"/>
  <c r="K3722" i="4" s="1"/>
  <c r="J3736" i="4"/>
  <c r="K3736" i="4" s="1"/>
  <c r="J3721" i="4"/>
  <c r="K3721" i="4" s="1"/>
  <c r="J3719" i="4"/>
  <c r="K3719" i="4" s="1"/>
  <c r="J3720" i="4"/>
  <c r="K3720" i="4" s="1"/>
  <c r="J3735" i="4"/>
  <c r="K3735" i="4" s="1"/>
  <c r="J3715" i="4"/>
  <c r="K3715" i="4" s="1"/>
  <c r="J3717" i="4"/>
  <c r="K3717" i="4" s="1"/>
  <c r="J3718" i="4"/>
  <c r="K3718" i="4" s="1"/>
  <c r="J3734" i="4"/>
  <c r="K3734" i="4" s="1"/>
  <c r="J3714" i="4"/>
  <c r="K3714" i="4" s="1"/>
  <c r="J3716" i="4"/>
  <c r="K3716" i="4" s="1"/>
  <c r="J3733" i="4"/>
  <c r="K3733" i="4" s="1"/>
  <c r="J3713" i="4"/>
  <c r="K3713" i="4" s="1"/>
  <c r="J3731" i="4"/>
  <c r="K3731" i="4" s="1"/>
  <c r="J3732" i="4"/>
  <c r="K3732" i="4" s="1"/>
  <c r="J3712" i="4"/>
  <c r="K3712" i="4" s="1"/>
  <c r="J3727" i="4"/>
  <c r="K3727" i="4" s="1"/>
  <c r="J3729" i="4"/>
  <c r="K3729" i="4" s="1"/>
  <c r="J3730" i="4"/>
  <c r="K3730" i="4" s="1"/>
  <c r="J3726" i="4"/>
  <c r="K3726" i="4" s="1"/>
  <c r="J3728" i="4"/>
  <c r="K3728" i="4" s="1"/>
  <c r="J3745" i="4"/>
  <c r="K3745" i="4" s="1"/>
  <c r="AC833" i="4"/>
  <c r="AC331" i="4"/>
  <c r="L3904" i="4"/>
  <c r="M3904" i="4" s="1"/>
  <c r="L3905" i="4"/>
  <c r="M3905" i="4" s="1"/>
  <c r="L3906" i="4"/>
  <c r="M3906" i="4" s="1"/>
  <c r="L3907" i="4"/>
  <c r="M3907" i="4" s="1"/>
  <c r="L3908" i="4"/>
  <c r="M3908" i="4" s="1"/>
  <c r="L3909" i="4"/>
  <c r="M3909" i="4" s="1"/>
  <c r="L3928" i="4"/>
  <c r="M3928" i="4" s="1"/>
  <c r="L3929" i="4"/>
  <c r="M3929" i="4" s="1"/>
  <c r="L3930" i="4"/>
  <c r="M3930" i="4" s="1"/>
  <c r="L3931" i="4"/>
  <c r="M3931" i="4" s="1"/>
  <c r="L3932" i="4"/>
  <c r="M3932" i="4" s="1"/>
  <c r="L3933" i="4"/>
  <c r="M3933" i="4" s="1"/>
  <c r="L3903" i="4"/>
  <c r="M3903" i="4" s="1"/>
  <c r="L3927" i="4"/>
  <c r="M3927" i="4" s="1"/>
  <c r="L3902" i="4"/>
  <c r="M3902" i="4" s="1"/>
  <c r="L3926" i="4"/>
  <c r="M3926" i="4" s="1"/>
  <c r="L3924" i="4"/>
  <c r="M3924" i="4" s="1"/>
  <c r="L3925" i="4"/>
  <c r="M3925" i="4" s="1"/>
  <c r="L3922" i="4"/>
  <c r="M3922" i="4" s="1"/>
  <c r="L3923" i="4"/>
  <c r="M3923" i="4" s="1"/>
  <c r="L3916" i="4"/>
  <c r="M3916" i="4" s="1"/>
  <c r="L3917" i="4"/>
  <c r="M3917" i="4" s="1"/>
  <c r="L3918" i="4"/>
  <c r="M3918" i="4" s="1"/>
  <c r="L3919" i="4"/>
  <c r="M3919" i="4" s="1"/>
  <c r="L3920" i="4"/>
  <c r="M3920" i="4" s="1"/>
  <c r="L3921" i="4"/>
  <c r="M3921" i="4" s="1"/>
  <c r="L3940" i="4"/>
  <c r="M3940" i="4" s="1"/>
  <c r="L3915" i="4"/>
  <c r="M3915" i="4" s="1"/>
  <c r="L3939" i="4"/>
  <c r="M3939" i="4" s="1"/>
  <c r="L3914" i="4"/>
  <c r="M3914" i="4" s="1"/>
  <c r="L3938" i="4"/>
  <c r="M3938" i="4" s="1"/>
  <c r="L3912" i="4"/>
  <c r="M3912" i="4" s="1"/>
  <c r="L3913" i="4"/>
  <c r="M3913" i="4" s="1"/>
  <c r="L3936" i="4"/>
  <c r="M3936" i="4" s="1"/>
  <c r="L3937" i="4"/>
  <c r="M3937" i="4" s="1"/>
  <c r="L3910" i="4"/>
  <c r="M3910" i="4" s="1"/>
  <c r="L3911" i="4"/>
  <c r="M3911" i="4" s="1"/>
  <c r="L3934" i="4"/>
  <c r="M3934" i="4" s="1"/>
  <c r="L3935" i="4"/>
  <c r="M3935" i="4" s="1"/>
  <c r="J3521" i="4"/>
  <c r="K3521" i="4" s="1"/>
  <c r="J3545" i="4"/>
  <c r="K3545" i="4" s="1"/>
  <c r="J3519" i="4"/>
  <c r="K3519" i="4" s="1"/>
  <c r="J3520" i="4"/>
  <c r="K3520" i="4" s="1"/>
  <c r="J3543" i="4"/>
  <c r="K3543" i="4" s="1"/>
  <c r="J3544" i="4"/>
  <c r="K3544" i="4" s="1"/>
  <c r="J3514" i="4"/>
  <c r="K3514" i="4" s="1"/>
  <c r="J3516" i="4"/>
  <c r="K3516" i="4" s="1"/>
  <c r="J3517" i="4"/>
  <c r="K3517" i="4" s="1"/>
  <c r="J3518" i="4"/>
  <c r="K3518" i="4" s="1"/>
  <c r="J3538" i="4"/>
  <c r="K3538" i="4" s="1"/>
  <c r="J3540" i="4"/>
  <c r="K3540" i="4" s="1"/>
  <c r="J3541" i="4"/>
  <c r="K3541" i="4" s="1"/>
  <c r="J3542" i="4"/>
  <c r="K3542" i="4" s="1"/>
  <c r="J3512" i="4"/>
  <c r="K3512" i="4" s="1"/>
  <c r="J3513" i="4"/>
  <c r="K3513" i="4" s="1"/>
  <c r="J3515" i="4"/>
  <c r="K3515" i="4" s="1"/>
  <c r="J3535" i="4"/>
  <c r="K3535" i="4" s="1"/>
  <c r="J3536" i="4"/>
  <c r="K3536" i="4" s="1"/>
  <c r="J3537" i="4"/>
  <c r="K3537" i="4" s="1"/>
  <c r="J3539" i="4"/>
  <c r="K3539" i="4" s="1"/>
  <c r="J3534" i="4"/>
  <c r="K3534" i="4" s="1"/>
  <c r="J3533" i="4"/>
  <c r="K3533" i="4" s="1"/>
  <c r="J3531" i="4"/>
  <c r="K3531" i="4" s="1"/>
  <c r="J3532" i="4"/>
  <c r="K3532" i="4" s="1"/>
  <c r="J3526" i="4"/>
  <c r="K3526" i="4" s="1"/>
  <c r="J3528" i="4"/>
  <c r="K3528" i="4" s="1"/>
  <c r="J3529" i="4"/>
  <c r="K3529" i="4" s="1"/>
  <c r="J3530" i="4"/>
  <c r="K3530" i="4" s="1"/>
  <c r="J3550" i="4"/>
  <c r="K3550" i="4" s="1"/>
  <c r="J3523" i="4"/>
  <c r="K3523" i="4" s="1"/>
  <c r="J3524" i="4"/>
  <c r="K3524" i="4" s="1"/>
  <c r="J3525" i="4"/>
  <c r="K3525" i="4" s="1"/>
  <c r="J3527" i="4"/>
  <c r="K3527" i="4" s="1"/>
  <c r="J3547" i="4"/>
  <c r="K3547" i="4" s="1"/>
  <c r="J3548" i="4"/>
  <c r="K3548" i="4" s="1"/>
  <c r="J3549" i="4"/>
  <c r="K3549" i="4" s="1"/>
  <c r="J3522" i="4"/>
  <c r="K3522" i="4" s="1"/>
  <c r="J3546" i="4"/>
  <c r="K3546" i="4" s="1"/>
  <c r="J3868" i="4"/>
  <c r="K3868" i="4" s="1"/>
  <c r="J3872" i="4"/>
  <c r="K3872" i="4" s="1"/>
  <c r="J3865" i="4"/>
  <c r="K3865" i="4" s="1"/>
  <c r="J3880" i="4"/>
  <c r="K3880" i="4" s="1"/>
  <c r="J3884" i="4"/>
  <c r="K3884" i="4" s="1"/>
  <c r="J3875" i="4"/>
  <c r="K3875" i="4" s="1"/>
  <c r="J3876" i="4"/>
  <c r="K3876" i="4" s="1"/>
  <c r="J3886" i="4"/>
  <c r="K3886" i="4" s="1"/>
  <c r="J3885" i="4"/>
  <c r="K3885" i="4" s="1"/>
  <c r="J3866" i="4"/>
  <c r="K3866" i="4" s="1"/>
  <c r="J3874" i="4"/>
  <c r="K3874" i="4" s="1"/>
  <c r="J3901" i="4"/>
  <c r="K3901" i="4" s="1"/>
  <c r="J3873" i="4"/>
  <c r="K3873" i="4" s="1"/>
  <c r="J3883" i="4"/>
  <c r="K3883" i="4" s="1"/>
  <c r="J3899" i="4"/>
  <c r="K3899" i="4" s="1"/>
  <c r="J3900" i="4"/>
  <c r="K3900" i="4" s="1"/>
  <c r="J3882" i="4"/>
  <c r="K3882" i="4" s="1"/>
  <c r="J3893" i="4"/>
  <c r="K3893" i="4" s="1"/>
  <c r="J3894" i="4"/>
  <c r="K3894" i="4" s="1"/>
  <c r="J3895" i="4"/>
  <c r="K3895" i="4" s="1"/>
  <c r="J3897" i="4"/>
  <c r="K3897" i="4" s="1"/>
  <c r="J3898" i="4"/>
  <c r="K3898" i="4" s="1"/>
  <c r="J3871" i="4"/>
  <c r="K3871" i="4" s="1"/>
  <c r="J3881" i="4"/>
  <c r="K3881" i="4" s="1"/>
  <c r="J3892" i="4"/>
  <c r="K3892" i="4" s="1"/>
  <c r="J3896" i="4"/>
  <c r="K3896" i="4" s="1"/>
  <c r="J3870" i="4"/>
  <c r="K3870" i="4" s="1"/>
  <c r="J3891" i="4"/>
  <c r="K3891" i="4" s="1"/>
  <c r="J3864" i="4"/>
  <c r="K3864" i="4" s="1"/>
  <c r="J3869" i="4"/>
  <c r="K3869" i="4" s="1"/>
  <c r="J3890" i="4"/>
  <c r="K3890" i="4" s="1"/>
  <c r="J3879" i="4"/>
  <c r="K3879" i="4" s="1"/>
  <c r="J3889" i="4"/>
  <c r="K3889" i="4" s="1"/>
  <c r="J3863" i="4"/>
  <c r="K3863" i="4" s="1"/>
  <c r="J3888" i="4"/>
  <c r="K3888" i="4" s="1"/>
  <c r="J3878" i="4"/>
  <c r="K3878" i="4" s="1"/>
  <c r="J3887" i="4"/>
  <c r="K3887" i="4" s="1"/>
  <c r="J3867" i="4"/>
  <c r="K3867" i="4" s="1"/>
  <c r="J3877" i="4"/>
  <c r="K3877" i="4" s="1"/>
  <c r="AC1171" i="4"/>
  <c r="J3759" i="4"/>
  <c r="K3759" i="4" s="1"/>
  <c r="J3773" i="4"/>
  <c r="K3773" i="4" s="1"/>
  <c r="J3758" i="4"/>
  <c r="K3758" i="4" s="1"/>
  <c r="J3772" i="4"/>
  <c r="K3772" i="4" s="1"/>
  <c r="J3757" i="4"/>
  <c r="K3757" i="4" s="1"/>
  <c r="J3755" i="4"/>
  <c r="K3755" i="4" s="1"/>
  <c r="J3756" i="4"/>
  <c r="K3756" i="4" s="1"/>
  <c r="J3771" i="4"/>
  <c r="K3771" i="4" s="1"/>
  <c r="J3751" i="4"/>
  <c r="K3751" i="4" s="1"/>
  <c r="J3753" i="4"/>
  <c r="K3753" i="4" s="1"/>
  <c r="J3754" i="4"/>
  <c r="K3754" i="4" s="1"/>
  <c r="J3770" i="4"/>
  <c r="K3770" i="4" s="1"/>
  <c r="J3784" i="4"/>
  <c r="K3784" i="4" s="1"/>
  <c r="J3750" i="4"/>
  <c r="K3750" i="4" s="1"/>
  <c r="J3752" i="4"/>
  <c r="K3752" i="4" s="1"/>
  <c r="J3769" i="4"/>
  <c r="K3769" i="4" s="1"/>
  <c r="J3749" i="4"/>
  <c r="K3749" i="4" s="1"/>
  <c r="J3767" i="4"/>
  <c r="K3767" i="4" s="1"/>
  <c r="J3768" i="4"/>
  <c r="K3768" i="4" s="1"/>
  <c r="J3783" i="4"/>
  <c r="K3783" i="4" s="1"/>
  <c r="J3748" i="4"/>
  <c r="K3748" i="4" s="1"/>
  <c r="J3763" i="4"/>
  <c r="K3763" i="4" s="1"/>
  <c r="J3765" i="4"/>
  <c r="K3765" i="4" s="1"/>
  <c r="J3766" i="4"/>
  <c r="K3766" i="4" s="1"/>
  <c r="J3782" i="4"/>
  <c r="K3782" i="4" s="1"/>
  <c r="J3762" i="4"/>
  <c r="K3762" i="4" s="1"/>
  <c r="J3764" i="4"/>
  <c r="K3764" i="4" s="1"/>
  <c r="J3781" i="4"/>
  <c r="K3781" i="4" s="1"/>
  <c r="J3747" i="4"/>
  <c r="K3747" i="4" s="1"/>
  <c r="J3761" i="4"/>
  <c r="K3761" i="4" s="1"/>
  <c r="J3779" i="4"/>
  <c r="K3779" i="4" s="1"/>
  <c r="J3780" i="4"/>
  <c r="K3780" i="4" s="1"/>
  <c r="J3746" i="4"/>
  <c r="K3746" i="4" s="1"/>
  <c r="J3760" i="4"/>
  <c r="K3760" i="4" s="1"/>
  <c r="J3775" i="4"/>
  <c r="K3775" i="4" s="1"/>
  <c r="J3777" i="4"/>
  <c r="K3777" i="4" s="1"/>
  <c r="J3778" i="4"/>
  <c r="K3778" i="4" s="1"/>
  <c r="J3774" i="4"/>
  <c r="K3774" i="4" s="1"/>
  <c r="J3776" i="4"/>
  <c r="K3776" i="4" s="1"/>
  <c r="L3831" i="4"/>
  <c r="M3831" i="4" s="1"/>
  <c r="L3830" i="4"/>
  <c r="M3830" i="4" s="1"/>
  <c r="L3828" i="4"/>
  <c r="M3828" i="4" s="1"/>
  <c r="L3829" i="4"/>
  <c r="M3829" i="4" s="1"/>
  <c r="L3852" i="4"/>
  <c r="M3852" i="4" s="1"/>
  <c r="L3826" i="4"/>
  <c r="M3826" i="4" s="1"/>
  <c r="L3827" i="4"/>
  <c r="M3827" i="4" s="1"/>
  <c r="L3850" i="4"/>
  <c r="M3850" i="4" s="1"/>
  <c r="L3851" i="4"/>
  <c r="M3851" i="4" s="1"/>
  <c r="L3824" i="4"/>
  <c r="M3824" i="4" s="1"/>
  <c r="L3825" i="4"/>
  <c r="M3825" i="4" s="1"/>
  <c r="L3844" i="4"/>
  <c r="M3844" i="4" s="1"/>
  <c r="L3845" i="4"/>
  <c r="M3845" i="4" s="1"/>
  <c r="L3843" i="4"/>
  <c r="M3843" i="4" s="1"/>
  <c r="L3842" i="4"/>
  <c r="M3842" i="4" s="1"/>
  <c r="L3840" i="4"/>
  <c r="M3840" i="4" s="1"/>
  <c r="L3841" i="4"/>
  <c r="M3841" i="4" s="1"/>
  <c r="L3838" i="4"/>
  <c r="M3838" i="4" s="1"/>
  <c r="L3839" i="4"/>
  <c r="M3839" i="4" s="1"/>
  <c r="L3862" i="4"/>
  <c r="M3862" i="4" s="1"/>
  <c r="L3834" i="4"/>
  <c r="M3834" i="4" s="1"/>
  <c r="L3856" i="4"/>
  <c r="M3856" i="4" s="1"/>
  <c r="L3849" i="4"/>
  <c r="M3849" i="4" s="1"/>
  <c r="L3855" i="4"/>
  <c r="M3855" i="4" s="1"/>
  <c r="L3861" i="4"/>
  <c r="M3861" i="4" s="1"/>
  <c r="L3833" i="4"/>
  <c r="M3833" i="4" s="1"/>
  <c r="L3848" i="4"/>
  <c r="M3848" i="4" s="1"/>
  <c r="L3854" i="4"/>
  <c r="M3854" i="4" s="1"/>
  <c r="L3860" i="4"/>
  <c r="M3860" i="4" s="1"/>
  <c r="L3832" i="4"/>
  <c r="M3832" i="4" s="1"/>
  <c r="L3837" i="4"/>
  <c r="M3837" i="4" s="1"/>
  <c r="L3853" i="4"/>
  <c r="M3853" i="4" s="1"/>
  <c r="L3859" i="4"/>
  <c r="M3859" i="4" s="1"/>
  <c r="L3847" i="4"/>
  <c r="M3847" i="4" s="1"/>
  <c r="L3836" i="4"/>
  <c r="M3836" i="4" s="1"/>
  <c r="L3858" i="4"/>
  <c r="M3858" i="4" s="1"/>
  <c r="L3846" i="4"/>
  <c r="M3846" i="4" s="1"/>
  <c r="L3835" i="4"/>
  <c r="M3835" i="4" s="1"/>
  <c r="L3857" i="4"/>
  <c r="M3857" i="4" s="1"/>
  <c r="J3677" i="4"/>
  <c r="K3677" i="4" s="1"/>
  <c r="J3695" i="4"/>
  <c r="K3695" i="4" s="1"/>
  <c r="J3696" i="4"/>
  <c r="K3696" i="4" s="1"/>
  <c r="J3676" i="4"/>
  <c r="K3676" i="4" s="1"/>
  <c r="J3691" i="4"/>
  <c r="K3691" i="4" s="1"/>
  <c r="J3693" i="4"/>
  <c r="K3693" i="4" s="1"/>
  <c r="J3694" i="4"/>
  <c r="K3694" i="4" s="1"/>
  <c r="J3690" i="4"/>
  <c r="K3690" i="4" s="1"/>
  <c r="J3692" i="4"/>
  <c r="K3692" i="4" s="1"/>
  <c r="J3675" i="4"/>
  <c r="K3675" i="4" s="1"/>
  <c r="J3689" i="4"/>
  <c r="K3689" i="4" s="1"/>
  <c r="J3674" i="4"/>
  <c r="K3674" i="4" s="1"/>
  <c r="J3688" i="4"/>
  <c r="K3688" i="4" s="1"/>
  <c r="J3703" i="4"/>
  <c r="K3703" i="4" s="1"/>
  <c r="J3705" i="4"/>
  <c r="K3705" i="4" s="1"/>
  <c r="J3706" i="4"/>
  <c r="K3706" i="4" s="1"/>
  <c r="J3673" i="4"/>
  <c r="K3673" i="4" s="1"/>
  <c r="J3702" i="4"/>
  <c r="K3702" i="4" s="1"/>
  <c r="J3704" i="4"/>
  <c r="K3704" i="4" s="1"/>
  <c r="J3671" i="4"/>
  <c r="K3671" i="4" s="1"/>
  <c r="J3672" i="4"/>
  <c r="K3672" i="4" s="1"/>
  <c r="J3687" i="4"/>
  <c r="K3687" i="4" s="1"/>
  <c r="J3701" i="4"/>
  <c r="K3701" i="4" s="1"/>
  <c r="J3669" i="4"/>
  <c r="K3669" i="4" s="1"/>
  <c r="J3670" i="4"/>
  <c r="K3670" i="4" s="1"/>
  <c r="J3686" i="4"/>
  <c r="K3686" i="4" s="1"/>
  <c r="J3700" i="4"/>
  <c r="K3700" i="4" s="1"/>
  <c r="J3668" i="4"/>
  <c r="K3668" i="4" s="1"/>
  <c r="J3685" i="4"/>
  <c r="K3685" i="4" s="1"/>
  <c r="J3683" i="4"/>
  <c r="K3683" i="4" s="1"/>
  <c r="J3684" i="4"/>
  <c r="K3684" i="4" s="1"/>
  <c r="J3699" i="4"/>
  <c r="K3699" i="4" s="1"/>
  <c r="J3679" i="4"/>
  <c r="K3679" i="4" s="1"/>
  <c r="J3681" i="4"/>
  <c r="K3681" i="4" s="1"/>
  <c r="J3682" i="4"/>
  <c r="K3682" i="4" s="1"/>
  <c r="J3698" i="4"/>
  <c r="K3698" i="4" s="1"/>
  <c r="J3678" i="4"/>
  <c r="K3678" i="4" s="1"/>
  <c r="J3680" i="4"/>
  <c r="K3680" i="4" s="1"/>
  <c r="J3697" i="4"/>
  <c r="K3697" i="4" s="1"/>
  <c r="AC834" i="4"/>
  <c r="AC1202" i="4"/>
  <c r="L3564" i="4"/>
  <c r="M3564" i="4" s="1"/>
  <c r="L3566" i="4"/>
  <c r="M3566" i="4" s="1"/>
  <c r="L3580" i="4"/>
  <c r="M3580" i="4" s="1"/>
  <c r="L3560" i="4"/>
  <c r="M3560" i="4" s="1"/>
  <c r="L3562" i="4"/>
  <c r="M3562" i="4" s="1"/>
  <c r="L3563" i="4"/>
  <c r="M3563" i="4" s="1"/>
  <c r="L3579" i="4"/>
  <c r="M3579" i="4" s="1"/>
  <c r="L3559" i="4"/>
  <c r="M3559" i="4" s="1"/>
  <c r="L3561" i="4"/>
  <c r="M3561" i="4" s="1"/>
  <c r="L3558" i="4"/>
  <c r="M3558" i="4" s="1"/>
  <c r="L3577" i="4"/>
  <c r="M3577" i="4" s="1"/>
  <c r="L3578" i="4"/>
  <c r="M3578" i="4" s="1"/>
  <c r="L3589" i="4"/>
  <c r="M3589" i="4" s="1"/>
  <c r="L3557" i="4"/>
  <c r="M3557" i="4" s="1"/>
  <c r="L3576" i="4"/>
  <c r="M3576" i="4" s="1"/>
  <c r="L3588" i="4"/>
  <c r="M3588" i="4" s="1"/>
  <c r="L3574" i="4"/>
  <c r="M3574" i="4" s="1"/>
  <c r="L3575" i="4"/>
  <c r="M3575" i="4" s="1"/>
  <c r="L3586" i="4"/>
  <c r="M3586" i="4" s="1"/>
  <c r="L3587" i="4"/>
  <c r="M3587" i="4" s="1"/>
  <c r="L3556" i="4"/>
  <c r="M3556" i="4" s="1"/>
  <c r="L3572" i="4"/>
  <c r="M3572" i="4" s="1"/>
  <c r="L3555" i="4"/>
  <c r="M3555" i="4" s="1"/>
  <c r="L3571" i="4"/>
  <c r="M3571" i="4" s="1"/>
  <c r="L3573" i="4"/>
  <c r="M3573" i="4" s="1"/>
  <c r="L3584" i="4"/>
  <c r="M3584" i="4" s="1"/>
  <c r="L3585" i="4"/>
  <c r="M3585" i="4" s="1"/>
  <c r="L3570" i="4"/>
  <c r="M3570" i="4" s="1"/>
  <c r="L3583" i="4"/>
  <c r="M3583" i="4" s="1"/>
  <c r="L3553" i="4"/>
  <c r="M3553" i="4" s="1"/>
  <c r="L3554" i="4"/>
  <c r="M3554" i="4" s="1"/>
  <c r="L3569" i="4"/>
  <c r="M3569" i="4" s="1"/>
  <c r="L3582" i="4"/>
  <c r="M3582" i="4" s="1"/>
  <c r="L3551" i="4"/>
  <c r="M3551" i="4" s="1"/>
  <c r="L3552" i="4"/>
  <c r="M3552" i="4" s="1"/>
  <c r="L3568" i="4"/>
  <c r="M3568" i="4" s="1"/>
  <c r="L3581" i="4"/>
  <c r="M3581" i="4" s="1"/>
  <c r="L3565" i="4"/>
  <c r="M3565" i="4" s="1"/>
  <c r="L3567" i="4"/>
  <c r="M3567" i="4" s="1"/>
  <c r="L3634" i="4"/>
  <c r="M3634" i="4" s="1"/>
  <c r="L3635" i="4"/>
  <c r="M3635" i="4" s="1"/>
  <c r="L3636" i="4"/>
  <c r="M3636" i="4" s="1"/>
  <c r="L3632" i="4"/>
  <c r="M3632" i="4" s="1"/>
  <c r="L3633" i="4"/>
  <c r="M3633" i="4" s="1"/>
  <c r="L3648" i="4"/>
  <c r="M3648" i="4" s="1"/>
  <c r="L3649" i="4"/>
  <c r="M3649" i="4" s="1"/>
  <c r="L3663" i="4"/>
  <c r="M3663" i="4" s="1"/>
  <c r="L3646" i="4"/>
  <c r="M3646" i="4" s="1"/>
  <c r="L3647" i="4"/>
  <c r="M3647" i="4" s="1"/>
  <c r="L3662" i="4"/>
  <c r="M3662" i="4" s="1"/>
  <c r="L3630" i="4"/>
  <c r="M3630" i="4" s="1"/>
  <c r="L3631" i="4"/>
  <c r="M3631" i="4" s="1"/>
  <c r="L3643" i="4"/>
  <c r="M3643" i="4" s="1"/>
  <c r="L3644" i="4"/>
  <c r="M3644" i="4" s="1"/>
  <c r="L3645" i="4"/>
  <c r="M3645" i="4" s="1"/>
  <c r="L3629" i="4"/>
  <c r="M3629" i="4" s="1"/>
  <c r="L3641" i="4"/>
  <c r="M3641" i="4" s="1"/>
  <c r="L3642" i="4"/>
  <c r="M3642" i="4" s="1"/>
  <c r="L3660" i="4"/>
  <c r="M3660" i="4" s="1"/>
  <c r="L3661" i="4"/>
  <c r="M3661" i="4" s="1"/>
  <c r="L3658" i="4"/>
  <c r="M3658" i="4" s="1"/>
  <c r="L3659" i="4"/>
  <c r="M3659" i="4" s="1"/>
  <c r="L3640" i="4"/>
  <c r="M3640" i="4" s="1"/>
  <c r="L3655" i="4"/>
  <c r="M3655" i="4" s="1"/>
  <c r="L3656" i="4"/>
  <c r="M3656" i="4" s="1"/>
  <c r="L3657" i="4"/>
  <c r="M3657" i="4" s="1"/>
  <c r="L3639" i="4"/>
  <c r="M3639" i="4" s="1"/>
  <c r="L3653" i="4"/>
  <c r="M3653" i="4" s="1"/>
  <c r="L3654" i="4"/>
  <c r="M3654" i="4" s="1"/>
  <c r="L3652" i="4"/>
  <c r="M3652" i="4" s="1"/>
  <c r="L3638" i="4"/>
  <c r="M3638" i="4" s="1"/>
  <c r="L3667" i="4"/>
  <c r="M3667" i="4" s="1"/>
  <c r="L3637" i="4"/>
  <c r="M3637" i="4" s="1"/>
  <c r="L3651" i="4"/>
  <c r="M3651" i="4" s="1"/>
  <c r="L3665" i="4"/>
  <c r="M3665" i="4" s="1"/>
  <c r="L3666" i="4"/>
  <c r="M3666" i="4" s="1"/>
  <c r="L3650" i="4"/>
  <c r="M3650" i="4" s="1"/>
  <c r="L3664" i="4"/>
  <c r="M3664" i="4" s="1"/>
  <c r="J4023" i="4"/>
  <c r="K4023" i="4" s="1"/>
  <c r="J4043" i="4"/>
  <c r="K4043" i="4" s="1"/>
  <c r="J4044" i="4"/>
  <c r="K4044" i="4" s="1"/>
  <c r="J4056" i="4"/>
  <c r="K4056" i="4" s="1"/>
  <c r="J4022" i="4"/>
  <c r="K4022" i="4" s="1"/>
  <c r="J4041" i="4"/>
  <c r="K4041" i="4" s="1"/>
  <c r="J4042" i="4"/>
  <c r="K4042" i="4" s="1"/>
  <c r="J4055" i="4"/>
  <c r="K4055" i="4" s="1"/>
  <c r="J4021" i="4"/>
  <c r="K4021" i="4" s="1"/>
  <c r="J4039" i="4"/>
  <c r="K4039" i="4" s="1"/>
  <c r="J4040" i="4"/>
  <c r="K4040" i="4" s="1"/>
  <c r="J4057" i="4"/>
  <c r="K4057" i="4" s="1"/>
  <c r="J4019" i="4"/>
  <c r="K4019" i="4" s="1"/>
  <c r="J4020" i="4"/>
  <c r="K4020" i="4" s="1"/>
  <c r="J4037" i="4"/>
  <c r="K4037" i="4" s="1"/>
  <c r="J4038" i="4"/>
  <c r="K4038" i="4" s="1"/>
  <c r="J4053" i="4"/>
  <c r="K4053" i="4" s="1"/>
  <c r="J4054" i="4"/>
  <c r="K4054" i="4" s="1"/>
  <c r="J4036" i="4"/>
  <c r="K4036" i="4" s="1"/>
  <c r="J4051" i="4"/>
  <c r="K4051" i="4" s="1"/>
  <c r="J4052" i="4"/>
  <c r="K4052" i="4" s="1"/>
  <c r="J4035" i="4"/>
  <c r="K4035" i="4" s="1"/>
  <c r="J4049" i="4"/>
  <c r="K4049" i="4" s="1"/>
  <c r="J4050" i="4"/>
  <c r="K4050" i="4" s="1"/>
  <c r="J4034" i="4"/>
  <c r="K4034" i="4" s="1"/>
  <c r="J4033" i="4"/>
  <c r="K4033" i="4" s="1"/>
  <c r="J4048" i="4"/>
  <c r="K4048" i="4" s="1"/>
  <c r="J4031" i="4"/>
  <c r="K4031" i="4" s="1"/>
  <c r="J4032" i="4"/>
  <c r="K4032" i="4" s="1"/>
  <c r="J4047" i="4"/>
  <c r="K4047" i="4" s="1"/>
  <c r="J4025" i="4"/>
  <c r="K4025" i="4" s="1"/>
  <c r="J4026" i="4"/>
  <c r="K4026" i="4" s="1"/>
  <c r="J4027" i="4"/>
  <c r="K4027" i="4" s="1"/>
  <c r="J4029" i="4"/>
  <c r="K4029" i="4" s="1"/>
  <c r="J4030" i="4"/>
  <c r="K4030" i="4" s="1"/>
  <c r="J4046" i="4"/>
  <c r="K4046" i="4" s="1"/>
  <c r="J4024" i="4"/>
  <c r="K4024" i="4" s="1"/>
  <c r="J4028" i="4"/>
  <c r="K4028" i="4" s="1"/>
  <c r="J4045" i="4"/>
  <c r="K4045" i="4" s="1"/>
  <c r="AC511" i="4"/>
  <c r="L4024" i="4"/>
  <c r="M4024" i="4" s="1"/>
  <c r="L4025" i="4"/>
  <c r="M4025" i="4" s="1"/>
  <c r="L4026" i="4"/>
  <c r="M4026" i="4" s="1"/>
  <c r="L4027" i="4"/>
  <c r="M4027" i="4" s="1"/>
  <c r="L4028" i="4"/>
  <c r="M4028" i="4" s="1"/>
  <c r="L4029" i="4"/>
  <c r="M4029" i="4" s="1"/>
  <c r="L4023" i="4"/>
  <c r="M4023" i="4" s="1"/>
  <c r="L4044" i="4"/>
  <c r="M4044" i="4" s="1"/>
  <c r="L4045" i="4"/>
  <c r="M4045" i="4" s="1"/>
  <c r="L4022" i="4"/>
  <c r="M4022" i="4" s="1"/>
  <c r="L4042" i="4"/>
  <c r="M4042" i="4" s="1"/>
  <c r="L4043" i="4"/>
  <c r="M4043" i="4" s="1"/>
  <c r="L4040" i="4"/>
  <c r="M4040" i="4" s="1"/>
  <c r="L4041" i="4"/>
  <c r="M4041" i="4" s="1"/>
  <c r="L4020" i="4"/>
  <c r="M4020" i="4" s="1"/>
  <c r="L4021" i="4"/>
  <c r="M4021" i="4" s="1"/>
  <c r="L4038" i="4"/>
  <c r="M4038" i="4" s="1"/>
  <c r="L4039" i="4"/>
  <c r="M4039" i="4" s="1"/>
  <c r="L4056" i="4"/>
  <c r="M4056" i="4" s="1"/>
  <c r="L4057" i="4"/>
  <c r="M4057" i="4" s="1"/>
  <c r="L4019" i="4"/>
  <c r="M4019" i="4" s="1"/>
  <c r="L4037" i="4"/>
  <c r="M4037" i="4" s="1"/>
  <c r="L4054" i="4"/>
  <c r="M4054" i="4" s="1"/>
  <c r="L4055" i="4"/>
  <c r="M4055" i="4" s="1"/>
  <c r="L4036" i="4"/>
  <c r="M4036" i="4" s="1"/>
  <c r="L4052" i="4"/>
  <c r="M4052" i="4" s="1"/>
  <c r="L4053" i="4"/>
  <c r="M4053" i="4" s="1"/>
  <c r="L4035" i="4"/>
  <c r="M4035" i="4" s="1"/>
  <c r="L4050" i="4"/>
  <c r="M4050" i="4" s="1"/>
  <c r="L4051" i="4"/>
  <c r="M4051" i="4" s="1"/>
  <c r="L4034" i="4"/>
  <c r="M4034" i="4" s="1"/>
  <c r="L4049" i="4"/>
  <c r="M4049" i="4" s="1"/>
  <c r="L4048" i="4"/>
  <c r="M4048" i="4" s="1"/>
  <c r="L4032" i="4"/>
  <c r="M4032" i="4" s="1"/>
  <c r="L4033" i="4"/>
  <c r="M4033" i="4" s="1"/>
  <c r="L4047" i="4"/>
  <c r="M4047" i="4" s="1"/>
  <c r="L4030" i="4"/>
  <c r="M4030" i="4" s="1"/>
  <c r="L4031" i="4"/>
  <c r="M4031" i="4" s="1"/>
  <c r="L4046" i="4"/>
  <c r="M4046" i="4" s="1"/>
  <c r="L3595" i="4"/>
  <c r="M3595" i="4" s="1"/>
  <c r="L3619" i="4"/>
  <c r="M3619" i="4" s="1"/>
  <c r="L3593" i="4"/>
  <c r="M3593" i="4" s="1"/>
  <c r="L3594" i="4"/>
  <c r="M3594" i="4" s="1"/>
  <c r="L3617" i="4"/>
  <c r="M3617" i="4" s="1"/>
  <c r="L3618" i="4"/>
  <c r="M3618" i="4" s="1"/>
  <c r="L3591" i="4"/>
  <c r="M3591" i="4" s="1"/>
  <c r="L3592" i="4"/>
  <c r="M3592" i="4" s="1"/>
  <c r="L3613" i="4"/>
  <c r="M3613" i="4" s="1"/>
  <c r="L3614" i="4"/>
  <c r="M3614" i="4" s="1"/>
  <c r="L3615" i="4"/>
  <c r="M3615" i="4" s="1"/>
  <c r="L3616" i="4"/>
  <c r="M3616" i="4" s="1"/>
  <c r="L3590" i="4"/>
  <c r="M3590" i="4" s="1"/>
  <c r="L3611" i="4"/>
  <c r="M3611" i="4" s="1"/>
  <c r="L3612" i="4"/>
  <c r="M3612" i="4" s="1"/>
  <c r="L3608" i="4"/>
  <c r="M3608" i="4" s="1"/>
  <c r="L3609" i="4"/>
  <c r="M3609" i="4" s="1"/>
  <c r="L3610" i="4"/>
  <c r="M3610" i="4" s="1"/>
  <c r="L3628" i="4"/>
  <c r="M3628" i="4" s="1"/>
  <c r="L3607" i="4"/>
  <c r="M3607" i="4" s="1"/>
  <c r="L3627" i="4"/>
  <c r="M3627" i="4" s="1"/>
  <c r="L3605" i="4"/>
  <c r="M3605" i="4" s="1"/>
  <c r="L3606" i="4"/>
  <c r="M3606" i="4" s="1"/>
  <c r="L3601" i="4"/>
  <c r="M3601" i="4" s="1"/>
  <c r="L3602" i="4"/>
  <c r="M3602" i="4" s="1"/>
  <c r="L3603" i="4"/>
  <c r="M3603" i="4" s="1"/>
  <c r="L3604" i="4"/>
  <c r="M3604" i="4" s="1"/>
  <c r="L3625" i="4"/>
  <c r="M3625" i="4" s="1"/>
  <c r="L3626" i="4"/>
  <c r="M3626" i="4" s="1"/>
  <c r="L3599" i="4"/>
  <c r="M3599" i="4" s="1"/>
  <c r="L3600" i="4"/>
  <c r="M3600" i="4" s="1"/>
  <c r="L3623" i="4"/>
  <c r="M3623" i="4" s="1"/>
  <c r="L3624" i="4"/>
  <c r="M3624" i="4" s="1"/>
  <c r="L3596" i="4"/>
  <c r="M3596" i="4" s="1"/>
  <c r="L3597" i="4"/>
  <c r="M3597" i="4" s="1"/>
  <c r="L3598" i="4"/>
  <c r="M3598" i="4" s="1"/>
  <c r="L3620" i="4"/>
  <c r="M3620" i="4" s="1"/>
  <c r="L3621" i="4"/>
  <c r="M3621" i="4" s="1"/>
  <c r="L3622" i="4"/>
  <c r="M3622" i="4" s="1"/>
  <c r="AC285" i="4"/>
  <c r="AC552" i="4"/>
  <c r="AC702" i="4"/>
  <c r="AC298" i="4"/>
  <c r="J3445" i="4"/>
  <c r="K3445" i="4" s="1"/>
  <c r="J3446" i="4"/>
  <c r="K3446" i="4" s="1"/>
  <c r="J3447" i="4"/>
  <c r="K3447" i="4" s="1"/>
  <c r="J3441" i="4"/>
  <c r="K3441" i="4" s="1"/>
  <c r="J3444" i="4"/>
  <c r="K3444" i="4" s="1"/>
  <c r="J3467" i="4"/>
  <c r="K3467" i="4" s="1"/>
  <c r="J3468" i="4"/>
  <c r="K3468" i="4" s="1"/>
  <c r="J3469" i="4"/>
  <c r="K3469" i="4" s="1"/>
  <c r="J3439" i="4"/>
  <c r="K3439" i="4" s="1"/>
  <c r="J3442" i="4"/>
  <c r="K3442" i="4" s="1"/>
  <c r="J3443" i="4"/>
  <c r="K3443" i="4" s="1"/>
  <c r="J3465" i="4"/>
  <c r="K3465" i="4" s="1"/>
  <c r="J3466" i="4"/>
  <c r="K3466" i="4" s="1"/>
  <c r="J3438" i="4"/>
  <c r="K3438" i="4" s="1"/>
  <c r="J3440" i="4"/>
  <c r="K3440" i="4" s="1"/>
  <c r="J3463" i="4"/>
  <c r="K3463" i="4" s="1"/>
  <c r="J3464" i="4"/>
  <c r="K3464" i="4" s="1"/>
  <c r="J3435" i="4"/>
  <c r="K3435" i="4" s="1"/>
  <c r="J3436" i="4"/>
  <c r="K3436" i="4" s="1"/>
  <c r="J3437" i="4"/>
  <c r="K3437" i="4" s="1"/>
  <c r="J3458" i="4"/>
  <c r="K3458" i="4" s="1"/>
  <c r="J3460" i="4"/>
  <c r="K3460" i="4" s="1"/>
  <c r="J3461" i="4"/>
  <c r="K3461" i="4" s="1"/>
  <c r="J3462" i="4"/>
  <c r="K3462" i="4" s="1"/>
  <c r="J3455" i="4"/>
  <c r="K3455" i="4" s="1"/>
  <c r="J3456" i="4"/>
  <c r="K3456" i="4" s="1"/>
  <c r="J3457" i="4"/>
  <c r="K3457" i="4" s="1"/>
  <c r="J3459" i="4"/>
  <c r="K3459" i="4" s="1"/>
  <c r="J3434" i="4"/>
  <c r="K3434" i="4" s="1"/>
  <c r="J3453" i="4"/>
  <c r="K3453" i="4" s="1"/>
  <c r="J3454" i="4"/>
  <c r="K3454" i="4" s="1"/>
  <c r="J3452" i="4"/>
  <c r="K3452" i="4" s="1"/>
  <c r="J3451" i="4"/>
  <c r="K3451" i="4" s="1"/>
  <c r="J3450" i="4"/>
  <c r="K3450" i="4" s="1"/>
  <c r="J3448" i="4"/>
  <c r="K3448" i="4" s="1"/>
  <c r="J3449" i="4"/>
  <c r="K3449" i="4" s="1"/>
  <c r="J3470" i="4"/>
  <c r="K3470" i="4" s="1"/>
  <c r="J3471" i="4"/>
  <c r="K3471" i="4" s="1"/>
  <c r="J3472" i="4"/>
  <c r="K3472" i="4" s="1"/>
  <c r="L3727" i="4"/>
  <c r="M3727" i="4" s="1"/>
  <c r="L3728" i="4"/>
  <c r="M3728" i="4" s="1"/>
  <c r="L3729" i="4"/>
  <c r="M3729" i="4" s="1"/>
  <c r="L3711" i="4"/>
  <c r="M3711" i="4" s="1"/>
  <c r="L3725" i="4"/>
  <c r="M3725" i="4" s="1"/>
  <c r="L3726" i="4"/>
  <c r="M3726" i="4" s="1"/>
  <c r="L3744" i="4"/>
  <c r="M3744" i="4" s="1"/>
  <c r="L3745" i="4"/>
  <c r="M3745" i="4" s="1"/>
  <c r="L3710" i="4"/>
  <c r="M3710" i="4" s="1"/>
  <c r="L3724" i="4"/>
  <c r="M3724" i="4" s="1"/>
  <c r="L3742" i="4"/>
  <c r="M3742" i="4" s="1"/>
  <c r="L3743" i="4"/>
  <c r="M3743" i="4" s="1"/>
  <c r="L3739" i="4"/>
  <c r="M3739" i="4" s="1"/>
  <c r="L3740" i="4"/>
  <c r="M3740" i="4" s="1"/>
  <c r="L3741" i="4"/>
  <c r="M3741" i="4" s="1"/>
  <c r="L3708" i="4"/>
  <c r="M3708" i="4" s="1"/>
  <c r="L3709" i="4"/>
  <c r="M3709" i="4" s="1"/>
  <c r="L3723" i="4"/>
  <c r="M3723" i="4" s="1"/>
  <c r="L3737" i="4"/>
  <c r="M3737" i="4" s="1"/>
  <c r="L3738" i="4"/>
  <c r="M3738" i="4" s="1"/>
  <c r="L3707" i="4"/>
  <c r="M3707" i="4" s="1"/>
  <c r="L3722" i="4"/>
  <c r="M3722" i="4" s="1"/>
  <c r="L3736" i="4"/>
  <c r="M3736" i="4" s="1"/>
  <c r="L3720" i="4"/>
  <c r="M3720" i="4" s="1"/>
  <c r="L3721" i="4"/>
  <c r="M3721" i="4" s="1"/>
  <c r="L3735" i="4"/>
  <c r="M3735" i="4" s="1"/>
  <c r="L3718" i="4"/>
  <c r="M3718" i="4" s="1"/>
  <c r="L3719" i="4"/>
  <c r="M3719" i="4" s="1"/>
  <c r="L3734" i="4"/>
  <c r="M3734" i="4" s="1"/>
  <c r="L3715" i="4"/>
  <c r="M3715" i="4" s="1"/>
  <c r="L3716" i="4"/>
  <c r="M3716" i="4" s="1"/>
  <c r="L3717" i="4"/>
  <c r="M3717" i="4" s="1"/>
  <c r="L3713" i="4"/>
  <c r="M3713" i="4" s="1"/>
  <c r="L3714" i="4"/>
  <c r="M3714" i="4" s="1"/>
  <c r="L3732" i="4"/>
  <c r="M3732" i="4" s="1"/>
  <c r="L3733" i="4"/>
  <c r="M3733" i="4" s="1"/>
  <c r="L3712" i="4"/>
  <c r="M3712" i="4" s="1"/>
  <c r="L3730" i="4"/>
  <c r="M3730" i="4" s="1"/>
  <c r="L3731" i="4"/>
  <c r="M3731" i="4" s="1"/>
  <c r="L3874" i="4"/>
  <c r="M3874" i="4" s="1"/>
  <c r="L3866" i="4"/>
  <c r="M3866" i="4" s="1"/>
  <c r="L3864" i="4"/>
  <c r="M3864" i="4" s="1"/>
  <c r="L3865" i="4"/>
  <c r="M3865" i="4" s="1"/>
  <c r="L3863" i="4"/>
  <c r="M3863" i="4" s="1"/>
  <c r="L3886" i="4"/>
  <c r="M3886" i="4" s="1"/>
  <c r="L3887" i="4"/>
  <c r="M3887" i="4" s="1"/>
  <c r="L3867" i="4"/>
  <c r="M3867" i="4" s="1"/>
  <c r="L3876" i="4"/>
  <c r="M3876" i="4" s="1"/>
  <c r="L3877" i="4"/>
  <c r="M3877" i="4" s="1"/>
  <c r="L3875" i="4"/>
  <c r="M3875" i="4" s="1"/>
  <c r="L3885" i="4"/>
  <c r="M3885" i="4" s="1"/>
  <c r="L3884" i="4"/>
  <c r="M3884" i="4" s="1"/>
  <c r="L3873" i="4"/>
  <c r="M3873" i="4" s="1"/>
  <c r="L3883" i="4"/>
  <c r="M3883" i="4" s="1"/>
  <c r="L3900" i="4"/>
  <c r="M3900" i="4" s="1"/>
  <c r="L3901" i="4"/>
  <c r="M3901" i="4" s="1"/>
  <c r="L3872" i="4"/>
  <c r="M3872" i="4" s="1"/>
  <c r="L3882" i="4"/>
  <c r="M3882" i="4" s="1"/>
  <c r="L3898" i="4"/>
  <c r="M3898" i="4" s="1"/>
  <c r="L3899" i="4"/>
  <c r="M3899" i="4" s="1"/>
  <c r="L3871" i="4"/>
  <c r="M3871" i="4" s="1"/>
  <c r="L3881" i="4"/>
  <c r="M3881" i="4" s="1"/>
  <c r="L3892" i="4"/>
  <c r="M3892" i="4" s="1"/>
  <c r="L3893" i="4"/>
  <c r="M3893" i="4" s="1"/>
  <c r="L3894" i="4"/>
  <c r="M3894" i="4" s="1"/>
  <c r="L3895" i="4"/>
  <c r="M3895" i="4" s="1"/>
  <c r="L3896" i="4"/>
  <c r="M3896" i="4" s="1"/>
  <c r="L3897" i="4"/>
  <c r="M3897" i="4" s="1"/>
  <c r="L3870" i="4"/>
  <c r="M3870" i="4" s="1"/>
  <c r="L3880" i="4"/>
  <c r="M3880" i="4" s="1"/>
  <c r="L3891" i="4"/>
  <c r="M3891" i="4" s="1"/>
  <c r="L3869" i="4"/>
  <c r="M3869" i="4" s="1"/>
  <c r="L3890" i="4"/>
  <c r="M3890" i="4" s="1"/>
  <c r="L3868" i="4"/>
  <c r="M3868" i="4" s="1"/>
  <c r="L3879" i="4"/>
  <c r="M3879" i="4" s="1"/>
  <c r="L3888" i="4"/>
  <c r="M3888" i="4" s="1"/>
  <c r="L3889" i="4"/>
  <c r="M3889" i="4" s="1"/>
  <c r="L3878" i="4"/>
  <c r="M3878" i="4" s="1"/>
  <c r="L3679" i="4"/>
  <c r="M3679" i="4" s="1"/>
  <c r="L3680" i="4"/>
  <c r="M3680" i="4" s="1"/>
  <c r="L3681" i="4"/>
  <c r="M3681" i="4" s="1"/>
  <c r="L3677" i="4"/>
  <c r="M3677" i="4" s="1"/>
  <c r="L3678" i="4"/>
  <c r="M3678" i="4" s="1"/>
  <c r="L3696" i="4"/>
  <c r="M3696" i="4" s="1"/>
  <c r="L3697" i="4"/>
  <c r="M3697" i="4" s="1"/>
  <c r="L3676" i="4"/>
  <c r="M3676" i="4" s="1"/>
  <c r="L3694" i="4"/>
  <c r="M3694" i="4" s="1"/>
  <c r="L3695" i="4"/>
  <c r="M3695" i="4" s="1"/>
  <c r="L3691" i="4"/>
  <c r="M3691" i="4" s="1"/>
  <c r="L3692" i="4"/>
  <c r="M3692" i="4" s="1"/>
  <c r="L3693" i="4"/>
  <c r="M3693" i="4" s="1"/>
  <c r="L3675" i="4"/>
  <c r="M3675" i="4" s="1"/>
  <c r="L3689" i="4"/>
  <c r="M3689" i="4" s="1"/>
  <c r="L3690" i="4"/>
  <c r="M3690" i="4" s="1"/>
  <c r="L3674" i="4"/>
  <c r="M3674" i="4" s="1"/>
  <c r="L3688" i="4"/>
  <c r="M3688" i="4" s="1"/>
  <c r="L3706" i="4"/>
  <c r="M3706" i="4" s="1"/>
  <c r="L3703" i="4"/>
  <c r="M3703" i="4" s="1"/>
  <c r="L3704" i="4"/>
  <c r="M3704" i="4" s="1"/>
  <c r="L3705" i="4"/>
  <c r="M3705" i="4" s="1"/>
  <c r="L3672" i="4"/>
  <c r="M3672" i="4" s="1"/>
  <c r="L3673" i="4"/>
  <c r="M3673" i="4" s="1"/>
  <c r="L3687" i="4"/>
  <c r="M3687" i="4" s="1"/>
  <c r="L3701" i="4"/>
  <c r="M3701" i="4" s="1"/>
  <c r="L3702" i="4"/>
  <c r="M3702" i="4" s="1"/>
  <c r="L3670" i="4"/>
  <c r="M3670" i="4" s="1"/>
  <c r="L3671" i="4"/>
  <c r="M3671" i="4" s="1"/>
  <c r="L3686" i="4"/>
  <c r="M3686" i="4" s="1"/>
  <c r="L3700" i="4"/>
  <c r="M3700" i="4" s="1"/>
  <c r="L3668" i="4"/>
  <c r="M3668" i="4" s="1"/>
  <c r="L3669" i="4"/>
  <c r="M3669" i="4" s="1"/>
  <c r="L3684" i="4"/>
  <c r="M3684" i="4" s="1"/>
  <c r="L3685" i="4"/>
  <c r="M3685" i="4" s="1"/>
  <c r="L3699" i="4"/>
  <c r="M3699" i="4" s="1"/>
  <c r="L3682" i="4"/>
  <c r="M3682" i="4" s="1"/>
  <c r="L3683" i="4"/>
  <c r="M3683" i="4" s="1"/>
  <c r="L3698" i="4"/>
  <c r="M3698" i="4" s="1"/>
  <c r="J3951" i="4"/>
  <c r="K3951" i="4" s="1"/>
  <c r="J3975" i="4"/>
  <c r="K3975" i="4" s="1"/>
  <c r="J3950" i="4"/>
  <c r="K3950" i="4" s="1"/>
  <c r="J3974" i="4"/>
  <c r="K3974" i="4" s="1"/>
  <c r="J3949" i="4"/>
  <c r="K3949" i="4" s="1"/>
  <c r="J3973" i="4"/>
  <c r="K3973" i="4" s="1"/>
  <c r="J3947" i="4"/>
  <c r="K3947" i="4" s="1"/>
  <c r="J3948" i="4"/>
  <c r="K3948" i="4" s="1"/>
  <c r="J3971" i="4"/>
  <c r="K3971" i="4" s="1"/>
  <c r="J3972" i="4"/>
  <c r="K3972" i="4" s="1"/>
  <c r="J3941" i="4"/>
  <c r="K3941" i="4" s="1"/>
  <c r="J3942" i="4"/>
  <c r="K3942" i="4" s="1"/>
  <c r="J3943" i="4"/>
  <c r="K3943" i="4" s="1"/>
  <c r="J3945" i="4"/>
  <c r="K3945" i="4" s="1"/>
  <c r="J3946" i="4"/>
  <c r="K3946" i="4" s="1"/>
  <c r="J3965" i="4"/>
  <c r="K3965" i="4" s="1"/>
  <c r="J3966" i="4"/>
  <c r="K3966" i="4" s="1"/>
  <c r="J3967" i="4"/>
  <c r="K3967" i="4" s="1"/>
  <c r="J3969" i="4"/>
  <c r="K3969" i="4" s="1"/>
  <c r="J3970" i="4"/>
  <c r="K3970" i="4" s="1"/>
  <c r="J3944" i="4"/>
  <c r="K3944" i="4" s="1"/>
  <c r="J3964" i="4"/>
  <c r="K3964" i="4" s="1"/>
  <c r="J3968" i="4"/>
  <c r="K3968" i="4" s="1"/>
  <c r="J3963" i="4"/>
  <c r="K3963" i="4" s="1"/>
  <c r="J3962" i="4"/>
  <c r="K3962" i="4" s="1"/>
  <c r="J3961" i="4"/>
  <c r="K3961" i="4" s="1"/>
  <c r="J3959" i="4"/>
  <c r="K3959" i="4" s="1"/>
  <c r="J3960" i="4"/>
  <c r="K3960" i="4" s="1"/>
  <c r="J3953" i="4"/>
  <c r="K3953" i="4" s="1"/>
  <c r="J3954" i="4"/>
  <c r="K3954" i="4" s="1"/>
  <c r="J3955" i="4"/>
  <c r="K3955" i="4" s="1"/>
  <c r="J3957" i="4"/>
  <c r="K3957" i="4" s="1"/>
  <c r="J3958" i="4"/>
  <c r="K3958" i="4" s="1"/>
  <c r="J3977" i="4"/>
  <c r="K3977" i="4" s="1"/>
  <c r="J3978" i="4"/>
  <c r="K3978" i="4" s="1"/>
  <c r="J3979" i="4"/>
  <c r="K3979" i="4" s="1"/>
  <c r="J3952" i="4"/>
  <c r="K3952" i="4" s="1"/>
  <c r="J3956" i="4"/>
  <c r="K3956" i="4" s="1"/>
  <c r="J3976" i="4"/>
  <c r="K3976" i="4" s="1"/>
  <c r="AC438" i="4"/>
  <c r="J3791" i="4"/>
  <c r="K3791" i="4" s="1"/>
  <c r="J3792" i="4"/>
  <c r="K3792" i="4" s="1"/>
  <c r="J3807" i="4"/>
  <c r="K3807" i="4" s="1"/>
  <c r="J3787" i="4"/>
  <c r="K3787" i="4" s="1"/>
  <c r="J3789" i="4"/>
  <c r="K3789" i="4" s="1"/>
  <c r="J3790" i="4"/>
  <c r="K3790" i="4" s="1"/>
  <c r="J3806" i="4"/>
  <c r="K3806" i="4" s="1"/>
  <c r="J3786" i="4"/>
  <c r="K3786" i="4" s="1"/>
  <c r="J3788" i="4"/>
  <c r="K3788" i="4" s="1"/>
  <c r="J3805" i="4"/>
  <c r="K3805" i="4" s="1"/>
  <c r="J3785" i="4"/>
  <c r="K3785" i="4" s="1"/>
  <c r="J3803" i="4"/>
  <c r="K3803" i="4" s="1"/>
  <c r="J3804" i="4"/>
  <c r="K3804" i="4" s="1"/>
  <c r="J3799" i="4"/>
  <c r="K3799" i="4" s="1"/>
  <c r="J3801" i="4"/>
  <c r="K3801" i="4" s="1"/>
  <c r="J3802" i="4"/>
  <c r="K3802" i="4" s="1"/>
  <c r="J3821" i="4"/>
  <c r="K3821" i="4" s="1"/>
  <c r="J3822" i="4"/>
  <c r="K3822" i="4" s="1"/>
  <c r="J3823" i="4"/>
  <c r="K3823" i="4" s="1"/>
  <c r="J3798" i="4"/>
  <c r="K3798" i="4" s="1"/>
  <c r="J3800" i="4"/>
  <c r="K3800" i="4" s="1"/>
  <c r="J3820" i="4"/>
  <c r="K3820" i="4" s="1"/>
  <c r="J3797" i="4"/>
  <c r="K3797" i="4" s="1"/>
  <c r="J3819" i="4"/>
  <c r="K3819" i="4" s="1"/>
  <c r="J3796" i="4"/>
  <c r="K3796" i="4" s="1"/>
  <c r="J3818" i="4"/>
  <c r="K3818" i="4" s="1"/>
  <c r="J3817" i="4"/>
  <c r="K3817" i="4" s="1"/>
  <c r="J3795" i="4"/>
  <c r="K3795" i="4" s="1"/>
  <c r="J3815" i="4"/>
  <c r="K3815" i="4" s="1"/>
  <c r="J3816" i="4"/>
  <c r="K3816" i="4" s="1"/>
  <c r="J3794" i="4"/>
  <c r="K3794" i="4" s="1"/>
  <c r="J3809" i="4"/>
  <c r="K3809" i="4" s="1"/>
  <c r="J3810" i="4"/>
  <c r="K3810" i="4" s="1"/>
  <c r="J3811" i="4"/>
  <c r="K3811" i="4" s="1"/>
  <c r="J3813" i="4"/>
  <c r="K3813" i="4" s="1"/>
  <c r="J3814" i="4"/>
  <c r="K3814" i="4" s="1"/>
  <c r="J3793" i="4"/>
  <c r="K3793" i="4" s="1"/>
  <c r="J3808" i="4"/>
  <c r="K3808" i="4" s="1"/>
  <c r="J3812" i="4"/>
  <c r="K3812" i="4" s="1"/>
  <c r="AC355" i="4"/>
  <c r="J3903" i="4"/>
  <c r="K3903" i="4" s="1"/>
  <c r="J3927" i="4"/>
  <c r="K3927" i="4" s="1"/>
  <c r="J3902" i="4"/>
  <c r="K3902" i="4" s="1"/>
  <c r="J3926" i="4"/>
  <c r="K3926" i="4" s="1"/>
  <c r="J3925" i="4"/>
  <c r="K3925" i="4" s="1"/>
  <c r="J3923" i="4"/>
  <c r="K3923" i="4" s="1"/>
  <c r="J3924" i="4"/>
  <c r="K3924" i="4" s="1"/>
  <c r="J3917" i="4"/>
  <c r="K3917" i="4" s="1"/>
  <c r="J3918" i="4"/>
  <c r="K3918" i="4" s="1"/>
  <c r="J3919" i="4"/>
  <c r="K3919" i="4" s="1"/>
  <c r="J3921" i="4"/>
  <c r="K3921" i="4" s="1"/>
  <c r="J3922" i="4"/>
  <c r="K3922" i="4" s="1"/>
  <c r="J3916" i="4"/>
  <c r="K3916" i="4" s="1"/>
  <c r="J3920" i="4"/>
  <c r="K3920" i="4" s="1"/>
  <c r="J3940" i="4"/>
  <c r="K3940" i="4" s="1"/>
  <c r="J3915" i="4"/>
  <c r="K3915" i="4" s="1"/>
  <c r="J3939" i="4"/>
  <c r="K3939" i="4" s="1"/>
  <c r="J3914" i="4"/>
  <c r="K3914" i="4" s="1"/>
  <c r="J3938" i="4"/>
  <c r="K3938" i="4" s="1"/>
  <c r="J3913" i="4"/>
  <c r="K3913" i="4" s="1"/>
  <c r="J3937" i="4"/>
  <c r="K3937" i="4" s="1"/>
  <c r="J3911" i="4"/>
  <c r="K3911" i="4" s="1"/>
  <c r="J3912" i="4"/>
  <c r="K3912" i="4" s="1"/>
  <c r="J3935" i="4"/>
  <c r="K3935" i="4" s="1"/>
  <c r="J3936" i="4"/>
  <c r="K3936" i="4" s="1"/>
  <c r="J3905" i="4"/>
  <c r="K3905" i="4" s="1"/>
  <c r="J3906" i="4"/>
  <c r="K3906" i="4" s="1"/>
  <c r="J3907" i="4"/>
  <c r="K3907" i="4" s="1"/>
  <c r="J3909" i="4"/>
  <c r="K3909" i="4" s="1"/>
  <c r="J3910" i="4"/>
  <c r="K3910" i="4" s="1"/>
  <c r="J3929" i="4"/>
  <c r="K3929" i="4" s="1"/>
  <c r="J3930" i="4"/>
  <c r="K3930" i="4" s="1"/>
  <c r="J3931" i="4"/>
  <c r="K3931" i="4" s="1"/>
  <c r="J3933" i="4"/>
  <c r="K3933" i="4" s="1"/>
  <c r="J3934" i="4"/>
  <c r="K3934" i="4" s="1"/>
  <c r="J3904" i="4"/>
  <c r="K3904" i="4" s="1"/>
  <c r="J3908" i="4"/>
  <c r="K3908" i="4" s="1"/>
  <c r="J3928" i="4"/>
  <c r="K3928" i="4" s="1"/>
  <c r="J3932" i="4"/>
  <c r="K3932" i="4" s="1"/>
  <c r="L3808" i="4"/>
  <c r="M3808" i="4" s="1"/>
  <c r="L3809" i="4"/>
  <c r="M3809" i="4" s="1"/>
  <c r="L3810" i="4"/>
  <c r="M3810" i="4" s="1"/>
  <c r="L3811" i="4"/>
  <c r="M3811" i="4" s="1"/>
  <c r="L3812" i="4"/>
  <c r="M3812" i="4" s="1"/>
  <c r="L3813" i="4"/>
  <c r="M3813" i="4" s="1"/>
  <c r="L3792" i="4"/>
  <c r="M3792" i="4" s="1"/>
  <c r="L3793" i="4"/>
  <c r="M3793" i="4" s="1"/>
  <c r="L3807" i="4"/>
  <c r="M3807" i="4" s="1"/>
  <c r="L3790" i="4"/>
  <c r="M3790" i="4" s="1"/>
  <c r="L3791" i="4"/>
  <c r="M3791" i="4" s="1"/>
  <c r="L3806" i="4"/>
  <c r="M3806" i="4" s="1"/>
  <c r="L3787" i="4"/>
  <c r="M3787" i="4" s="1"/>
  <c r="L3788" i="4"/>
  <c r="M3788" i="4" s="1"/>
  <c r="L3789" i="4"/>
  <c r="M3789" i="4" s="1"/>
  <c r="L3785" i="4"/>
  <c r="M3785" i="4" s="1"/>
  <c r="L3786" i="4"/>
  <c r="M3786" i="4" s="1"/>
  <c r="L3804" i="4"/>
  <c r="M3804" i="4" s="1"/>
  <c r="L3805" i="4"/>
  <c r="M3805" i="4" s="1"/>
  <c r="L3802" i="4"/>
  <c r="M3802" i="4" s="1"/>
  <c r="L3803" i="4"/>
  <c r="M3803" i="4" s="1"/>
  <c r="L3799" i="4"/>
  <c r="M3799" i="4" s="1"/>
  <c r="L3800" i="4"/>
  <c r="M3800" i="4" s="1"/>
  <c r="L3801" i="4"/>
  <c r="M3801" i="4" s="1"/>
  <c r="L3820" i="4"/>
  <c r="M3820" i="4" s="1"/>
  <c r="L3821" i="4"/>
  <c r="M3821" i="4" s="1"/>
  <c r="L3822" i="4"/>
  <c r="M3822" i="4" s="1"/>
  <c r="L3823" i="4"/>
  <c r="M3823" i="4" s="1"/>
  <c r="L3797" i="4"/>
  <c r="M3797" i="4" s="1"/>
  <c r="L3798" i="4"/>
  <c r="M3798" i="4" s="1"/>
  <c r="L3819" i="4"/>
  <c r="M3819" i="4" s="1"/>
  <c r="L3796" i="4"/>
  <c r="M3796" i="4" s="1"/>
  <c r="L3818" i="4"/>
  <c r="M3818" i="4" s="1"/>
  <c r="L3795" i="4"/>
  <c r="M3795" i="4" s="1"/>
  <c r="L3816" i="4"/>
  <c r="M3816" i="4" s="1"/>
  <c r="L3817" i="4"/>
  <c r="M3817" i="4" s="1"/>
  <c r="L3794" i="4"/>
  <c r="M3794" i="4" s="1"/>
  <c r="L3814" i="4"/>
  <c r="M3814" i="4" s="1"/>
  <c r="L3815" i="4"/>
  <c r="M3815" i="4" s="1"/>
  <c r="L3473" i="4"/>
  <c r="M3473" i="4" s="1"/>
  <c r="L3474" i="4"/>
  <c r="M3474" i="4" s="1"/>
  <c r="L3475" i="4"/>
  <c r="M3475" i="4" s="1"/>
  <c r="L3498" i="4"/>
  <c r="M3498" i="4" s="1"/>
  <c r="L3497" i="4"/>
  <c r="M3497" i="4" s="1"/>
  <c r="L3496" i="4"/>
  <c r="M3496" i="4" s="1"/>
  <c r="L3489" i="4"/>
  <c r="M3489" i="4" s="1"/>
  <c r="L3490" i="4"/>
  <c r="M3490" i="4" s="1"/>
  <c r="L3493" i="4"/>
  <c r="M3493" i="4" s="1"/>
  <c r="L3495" i="4"/>
  <c r="M3495" i="4" s="1"/>
  <c r="L3486" i="4"/>
  <c r="M3486" i="4" s="1"/>
  <c r="L3488" i="4"/>
  <c r="M3488" i="4" s="1"/>
  <c r="L3491" i="4"/>
  <c r="M3491" i="4" s="1"/>
  <c r="L3492" i="4"/>
  <c r="M3492" i="4" s="1"/>
  <c r="L3494" i="4"/>
  <c r="M3494" i="4" s="1"/>
  <c r="L3485" i="4"/>
  <c r="M3485" i="4" s="1"/>
  <c r="L3487" i="4"/>
  <c r="M3487" i="4" s="1"/>
  <c r="L3511" i="4"/>
  <c r="M3511" i="4" s="1"/>
  <c r="L3484" i="4"/>
  <c r="M3484" i="4" s="1"/>
  <c r="L3510" i="4"/>
  <c r="M3510" i="4" s="1"/>
  <c r="L3483" i="4"/>
  <c r="M3483" i="4" s="1"/>
  <c r="L3509" i="4"/>
  <c r="M3509" i="4" s="1"/>
  <c r="L3482" i="4"/>
  <c r="M3482" i="4" s="1"/>
  <c r="L3508" i="4"/>
  <c r="M3508" i="4" s="1"/>
  <c r="L3477" i="4"/>
  <c r="M3477" i="4" s="1"/>
  <c r="L3478" i="4"/>
  <c r="M3478" i="4" s="1"/>
  <c r="L3480" i="4"/>
  <c r="M3480" i="4" s="1"/>
  <c r="L3481" i="4"/>
  <c r="M3481" i="4" s="1"/>
  <c r="L3505" i="4"/>
  <c r="M3505" i="4" s="1"/>
  <c r="L3507" i="4"/>
  <c r="M3507" i="4" s="1"/>
  <c r="L3479" i="4"/>
  <c r="M3479" i="4" s="1"/>
  <c r="L3500" i="4"/>
  <c r="M3500" i="4" s="1"/>
  <c r="L3502" i="4"/>
  <c r="M3502" i="4" s="1"/>
  <c r="L3503" i="4"/>
  <c r="M3503" i="4" s="1"/>
  <c r="L3504" i="4"/>
  <c r="M3504" i="4" s="1"/>
  <c r="L3506" i="4"/>
  <c r="M3506" i="4" s="1"/>
  <c r="L3476" i="4"/>
  <c r="M3476" i="4" s="1"/>
  <c r="L3499" i="4"/>
  <c r="M3499" i="4" s="1"/>
  <c r="L3501" i="4"/>
  <c r="M3501" i="4" s="1"/>
  <c r="AC631" i="4"/>
  <c r="J3632" i="4"/>
  <c r="K3632" i="4" s="1"/>
  <c r="J3647" i="4"/>
  <c r="K3647" i="4" s="1"/>
  <c r="J3648" i="4"/>
  <c r="K3648" i="4" s="1"/>
  <c r="J3663" i="4"/>
  <c r="K3663" i="4" s="1"/>
  <c r="J3631" i="4"/>
  <c r="K3631" i="4" s="1"/>
  <c r="J3643" i="4"/>
  <c r="K3643" i="4" s="1"/>
  <c r="J3645" i="4"/>
  <c r="K3645" i="4" s="1"/>
  <c r="J3646" i="4"/>
  <c r="K3646" i="4" s="1"/>
  <c r="J3662" i="4"/>
  <c r="K3662" i="4" s="1"/>
  <c r="J3630" i="4"/>
  <c r="K3630" i="4" s="1"/>
  <c r="J3642" i="4"/>
  <c r="K3642" i="4" s="1"/>
  <c r="J3644" i="4"/>
  <c r="K3644" i="4" s="1"/>
  <c r="J3661" i="4"/>
  <c r="K3661" i="4" s="1"/>
  <c r="J3629" i="4"/>
  <c r="K3629" i="4" s="1"/>
  <c r="J3641" i="4"/>
  <c r="K3641" i="4" s="1"/>
  <c r="J3659" i="4"/>
  <c r="K3659" i="4" s="1"/>
  <c r="J3660" i="4"/>
  <c r="K3660" i="4" s="1"/>
  <c r="J3655" i="4"/>
  <c r="K3655" i="4" s="1"/>
  <c r="J3657" i="4"/>
  <c r="K3657" i="4" s="1"/>
  <c r="J3658" i="4"/>
  <c r="K3658" i="4" s="1"/>
  <c r="J3640" i="4"/>
  <c r="K3640" i="4" s="1"/>
  <c r="J3654" i="4"/>
  <c r="K3654" i="4" s="1"/>
  <c r="J3656" i="4"/>
  <c r="K3656" i="4" s="1"/>
  <c r="J3639" i="4"/>
  <c r="K3639" i="4" s="1"/>
  <c r="J3653" i="4"/>
  <c r="K3653" i="4" s="1"/>
  <c r="J3652" i="4"/>
  <c r="K3652" i="4" s="1"/>
  <c r="J3667" i="4"/>
  <c r="K3667" i="4" s="1"/>
  <c r="J3638" i="4"/>
  <c r="K3638" i="4" s="1"/>
  <c r="J3666" i="4"/>
  <c r="K3666" i="4" s="1"/>
  <c r="J3637" i="4"/>
  <c r="K3637" i="4" s="1"/>
  <c r="J3651" i="4"/>
  <c r="K3651" i="4" s="1"/>
  <c r="J3665" i="4"/>
  <c r="K3665" i="4" s="1"/>
  <c r="J3635" i="4"/>
  <c r="K3635" i="4" s="1"/>
  <c r="J3636" i="4"/>
  <c r="K3636" i="4" s="1"/>
  <c r="J3650" i="4"/>
  <c r="K3650" i="4" s="1"/>
  <c r="J3664" i="4"/>
  <c r="K3664" i="4" s="1"/>
  <c r="J3633" i="4"/>
  <c r="K3633" i="4" s="1"/>
  <c r="J3634" i="4"/>
  <c r="K3634" i="4" s="1"/>
  <c r="J3649" i="4"/>
  <c r="K3649" i="4" s="1"/>
  <c r="AC1190" i="4"/>
  <c r="AC1158" i="4"/>
  <c r="AC823" i="4"/>
  <c r="AC973" i="4"/>
  <c r="AC907" i="4"/>
  <c r="AC699" i="4"/>
  <c r="AC334" i="4"/>
  <c r="AC52" i="4"/>
  <c r="AC497" i="4"/>
  <c r="AC651" i="4"/>
  <c r="AC391" i="4"/>
  <c r="AC625" i="4"/>
  <c r="AC790" i="4"/>
  <c r="AC706" i="4"/>
  <c r="AC739" i="4"/>
  <c r="AC490" i="4"/>
  <c r="AC474" i="4"/>
  <c r="AC662" i="4"/>
  <c r="AC1226" i="4"/>
  <c r="AC800" i="4"/>
  <c r="AC172" i="4"/>
  <c r="AC1262" i="4"/>
  <c r="AC1186" i="4"/>
  <c r="AC567" i="4"/>
  <c r="AC595" i="4"/>
  <c r="AC89" i="4"/>
  <c r="AC1198" i="4"/>
  <c r="AC842" i="4"/>
  <c r="AC703" i="4"/>
  <c r="AC726" i="4"/>
  <c r="AC674" i="4"/>
  <c r="AC1164" i="4"/>
  <c r="AC691" i="4"/>
  <c r="AC630" i="4"/>
  <c r="AC610" i="4"/>
  <c r="AC341" i="4"/>
  <c r="AC795" i="4"/>
  <c r="AC727" i="4"/>
  <c r="AC751" i="4"/>
  <c r="AC512" i="4"/>
  <c r="AC979" i="4"/>
  <c r="AC864" i="4"/>
  <c r="AC396" i="4"/>
  <c r="AC719" i="4"/>
  <c r="AC835" i="4"/>
  <c r="AC532" i="4"/>
  <c r="AC1039" i="4"/>
  <c r="AC452" i="4"/>
  <c r="AC272" i="4"/>
  <c r="AC337" i="4"/>
  <c r="AC1248" i="4"/>
  <c r="AC570" i="4"/>
  <c r="AC808" i="4"/>
  <c r="AC876" i="4"/>
  <c r="AC873" i="4"/>
  <c r="AC69" i="4"/>
  <c r="AC684" i="4"/>
  <c r="AC1024" i="4"/>
  <c r="AC1267" i="4"/>
  <c r="AC579" i="4"/>
  <c r="AC76" i="4"/>
  <c r="AC521" i="4"/>
  <c r="AC617" i="4"/>
  <c r="AC425" i="4"/>
  <c r="AC769" i="4"/>
  <c r="AC492" i="4"/>
  <c r="AC1156" i="4"/>
  <c r="AC683" i="4"/>
  <c r="AC816" i="4"/>
  <c r="AC648" i="4"/>
  <c r="AC692" i="4"/>
  <c r="AC1288" i="4"/>
  <c r="AC505" i="4"/>
  <c r="AC883" i="4"/>
  <c r="AC581" i="4"/>
  <c r="AC117" i="4"/>
  <c r="AC661" i="4"/>
  <c r="AC519" i="4"/>
  <c r="AC722" i="4"/>
  <c r="AC472" i="4"/>
  <c r="AC859" i="4"/>
  <c r="AC251" i="4"/>
  <c r="AC322" i="4"/>
  <c r="AC803" i="4"/>
  <c r="AC410" i="4"/>
  <c r="AC250" i="4"/>
  <c r="AC160" i="4"/>
  <c r="AC742" i="4"/>
  <c r="AC694" i="4"/>
  <c r="AC645" i="4"/>
  <c r="AC541" i="4"/>
  <c r="AC224" i="4"/>
  <c r="AC930" i="4"/>
  <c r="AC1049" i="4"/>
  <c r="AC732" i="4"/>
  <c r="AC594" i="4"/>
  <c r="AC767" i="4"/>
  <c r="AC599" i="4"/>
  <c r="AC524" i="4"/>
  <c r="AC1082" i="4"/>
  <c r="AC190" i="4"/>
  <c r="AC879" i="4"/>
  <c r="AC1176" i="4"/>
  <c r="AC760" i="4"/>
  <c r="AC919" i="4"/>
  <c r="AC65" i="4"/>
  <c r="AC1141" i="4"/>
  <c r="AC66" i="4"/>
  <c r="AC708" i="4"/>
  <c r="AC292" i="4"/>
  <c r="AC804" i="4"/>
  <c r="AC273" i="4"/>
  <c r="AC380" i="4"/>
  <c r="AC154" i="4"/>
  <c r="AC499" i="4"/>
  <c r="AC63" i="4"/>
  <c r="AC829" i="4"/>
  <c r="AC75" i="4"/>
  <c r="AC764" i="4"/>
  <c r="AC600" i="4"/>
  <c r="AC597" i="4"/>
  <c r="AC1260" i="4"/>
  <c r="AC690" i="4"/>
  <c r="AC862" i="4"/>
  <c r="AC1286" i="4"/>
  <c r="AC854" i="4"/>
  <c r="AC730" i="4"/>
  <c r="AC1050" i="4"/>
  <c r="AC436" i="4"/>
  <c r="AC902" i="4"/>
  <c r="AC606" i="4"/>
  <c r="AC289" i="4"/>
  <c r="AC894" i="4"/>
  <c r="AC46" i="4"/>
  <c r="AC450" i="4"/>
  <c r="AC1033" i="4"/>
  <c r="AC635" i="4"/>
  <c r="AC655" i="4"/>
  <c r="AC937" i="4"/>
  <c r="AC729" i="4"/>
  <c r="AC851" i="4"/>
  <c r="AC1266" i="4"/>
  <c r="AC198" i="4"/>
  <c r="AC860" i="4"/>
  <c r="AC763" i="4"/>
  <c r="AC839" i="4"/>
  <c r="AC568" i="4"/>
  <c r="AC468" i="4"/>
  <c r="AC386" i="4"/>
  <c r="AC759" i="4"/>
  <c r="AC141" i="4"/>
  <c r="AC807" i="4"/>
  <c r="AC637" i="4"/>
  <c r="AC219" i="4"/>
  <c r="AC545" i="4"/>
  <c r="AC195" i="4"/>
  <c r="AC642" i="4"/>
  <c r="AC768" i="4"/>
  <c r="AC133" i="4"/>
  <c r="AC506" i="4"/>
  <c r="AC256" i="4"/>
  <c r="AC159" i="4"/>
  <c r="AC689" i="4"/>
  <c r="AC721" i="4"/>
  <c r="AC432" i="4"/>
  <c r="AC569" i="4"/>
  <c r="AC222" i="4"/>
  <c r="AC262" i="4"/>
  <c r="AC166" i="4"/>
  <c r="AC747" i="4"/>
  <c r="AC557" i="4"/>
  <c r="AC1125" i="4"/>
  <c r="AC1149" i="4"/>
  <c r="AC1147" i="4"/>
  <c r="AC1069" i="4"/>
  <c r="AC933" i="4"/>
  <c r="AC775" i="4"/>
  <c r="AC805" i="4"/>
  <c r="AC422" i="4"/>
  <c r="AC831" i="4"/>
  <c r="AC555" i="4"/>
  <c r="AC664" i="4"/>
  <c r="AC104" i="4"/>
  <c r="AC290" i="4"/>
  <c r="AC666" i="4"/>
  <c r="AC179" i="4"/>
  <c r="AC697" i="4"/>
  <c r="AC811" i="4"/>
  <c r="AC1170" i="4"/>
  <c r="AC576" i="4"/>
  <c r="AC653" i="4"/>
  <c r="AC646" i="4"/>
  <c r="AC801" i="4"/>
  <c r="AC846" i="4"/>
  <c r="AC1231" i="4"/>
  <c r="AC753" i="4"/>
  <c r="AC1131" i="4"/>
  <c r="AC770" i="4"/>
  <c r="AC296" i="4"/>
  <c r="AC931" i="4"/>
  <c r="AC898" i="4"/>
  <c r="AC780" i="4"/>
  <c r="AC893" i="4"/>
  <c r="AC798" i="4"/>
  <c r="AC1080" i="4"/>
  <c r="AC1155" i="4"/>
  <c r="AC955" i="4"/>
  <c r="AC741" i="4"/>
  <c r="AC918" i="4"/>
  <c r="AC861" i="4"/>
  <c r="AC623" i="4"/>
  <c r="AC379" i="4"/>
  <c r="AC682" i="4"/>
  <c r="AC850" i="4"/>
  <c r="AC44" i="4"/>
  <c r="AC165" i="4"/>
  <c r="AC464" i="4"/>
  <c r="AC745" i="4"/>
  <c r="AC895" i="4"/>
  <c r="AC735" i="4"/>
  <c r="AC526" i="4"/>
  <c r="AC806" i="4"/>
  <c r="AC342" i="4"/>
  <c r="AC212" i="4"/>
  <c r="AC293" i="4"/>
  <c r="AC98" i="4"/>
  <c r="AC613" i="4"/>
  <c r="AC255" i="4"/>
  <c r="AC462" i="4"/>
  <c r="AC373" i="4"/>
  <c r="AC750" i="4"/>
  <c r="AC1109" i="4"/>
  <c r="AC605" i="4"/>
  <c r="AC669" i="4"/>
  <c r="AC961" i="4"/>
  <c r="AC572" i="4"/>
  <c r="AC731" i="4"/>
  <c r="AC1152" i="4"/>
  <c r="AC1185" i="4"/>
  <c r="AC927" i="4"/>
  <c r="AC125" i="4"/>
  <c r="AC647" i="4"/>
  <c r="AC1038" i="4"/>
  <c r="AC171" i="4"/>
  <c r="AC634" i="4"/>
  <c r="AC136" i="4"/>
  <c r="AC68" i="4"/>
  <c r="AC401" i="4"/>
  <c r="AC843" i="4"/>
  <c r="AC1209" i="4"/>
  <c r="AC874" i="4"/>
  <c r="AC307" i="4"/>
  <c r="AC882" i="4"/>
  <c r="AC619" i="4"/>
  <c r="AC875" i="4"/>
  <c r="AC1196" i="4"/>
  <c r="AC1132" i="4"/>
  <c r="AC889" i="4"/>
  <c r="AC815" i="4"/>
  <c r="AC325" i="4"/>
  <c r="AC819" i="4"/>
  <c r="AC718" i="4"/>
  <c r="AC858" i="4"/>
  <c r="AC1160" i="4"/>
  <c r="AC57" i="4"/>
  <c r="AC74" i="4"/>
  <c r="AC1154" i="4"/>
  <c r="AC905" i="4"/>
  <c r="AC145" i="4"/>
  <c r="AC2349" i="4"/>
  <c r="AC1256" i="4"/>
  <c r="AC518" i="4"/>
  <c r="AC230" i="4"/>
  <c r="AC238" i="4"/>
  <c r="AC558" i="4"/>
  <c r="AC969" i="4"/>
  <c r="AC2163" i="4"/>
  <c r="AC948" i="4"/>
  <c r="AC371" i="4"/>
  <c r="AC1027" i="4"/>
  <c r="AC1073" i="4"/>
  <c r="AC852" i="4"/>
  <c r="AC1161" i="4"/>
  <c r="AC1167" i="4"/>
  <c r="AC724" i="4"/>
  <c r="AC426" i="4"/>
  <c r="AC206" i="4"/>
  <c r="AC1666" i="4"/>
  <c r="AC414" i="4"/>
  <c r="AC1660" i="4"/>
  <c r="AC86" i="4"/>
  <c r="AC673" i="4"/>
  <c r="AC286" i="4"/>
  <c r="AC216" i="4"/>
  <c r="AC688" i="4"/>
  <c r="AC1238" i="4"/>
  <c r="AC601" i="4"/>
  <c r="AC761" i="4"/>
  <c r="AC660" i="4"/>
  <c r="AC797" i="4"/>
  <c r="AC263" i="4"/>
  <c r="AC94" i="4"/>
  <c r="AC817" i="4"/>
  <c r="AC616" i="4"/>
  <c r="AC1225" i="4"/>
  <c r="AC252" i="4"/>
  <c r="AC1240" i="4"/>
  <c r="AC77" i="4"/>
  <c r="AC232" i="4"/>
  <c r="AC2360" i="4"/>
  <c r="AC446" i="4"/>
  <c r="AC972" i="4"/>
  <c r="AC366" i="4"/>
  <c r="AC110" i="4"/>
  <c r="AC443" i="4"/>
  <c r="AC507" i="4"/>
  <c r="AC510" i="4"/>
  <c r="AC411" i="4"/>
  <c r="AC560" i="4"/>
  <c r="AC1200" i="4"/>
  <c r="AC748" i="4"/>
  <c r="AC360" i="4"/>
  <c r="AC686" i="4"/>
  <c r="AC317" i="4"/>
  <c r="AC42" i="4"/>
  <c r="AC382" i="4"/>
  <c r="AC1047" i="4"/>
  <c r="AC1221" i="4"/>
  <c r="AC546" i="4"/>
  <c r="AC604" i="4"/>
  <c r="AC1029" i="4"/>
  <c r="AC621" i="4"/>
  <c r="AC544" i="4"/>
  <c r="AC233" i="4"/>
  <c r="AC1705" i="4"/>
  <c r="AC349" i="4"/>
  <c r="AC857" i="4"/>
  <c r="AC737" i="4"/>
  <c r="AC231" i="4"/>
  <c r="AC258" i="4"/>
  <c r="AC1222" i="4"/>
  <c r="AC377" i="4"/>
  <c r="AC1180" i="4"/>
  <c r="AC639" i="4"/>
  <c r="AC67" i="4"/>
  <c r="AC207" i="4"/>
  <c r="AC528" i="4"/>
  <c r="AC336" i="4"/>
  <c r="AC802" i="4"/>
  <c r="AC1487" i="4"/>
  <c r="AC959" i="4"/>
  <c r="AC921" i="4"/>
  <c r="AC1193" i="4"/>
  <c r="AC88" i="4"/>
  <c r="AC778" i="4"/>
  <c r="AC812" i="4"/>
  <c r="AC378" i="4"/>
  <c r="AC679" i="4"/>
  <c r="AC260" i="4"/>
  <c r="AC577" i="4"/>
  <c r="AC1150" i="4"/>
  <c r="AC922" i="4"/>
  <c r="AC1219" i="4"/>
  <c r="AC705" i="4"/>
  <c r="AC537" i="4"/>
  <c r="AC173" i="4"/>
  <c r="AC319" i="4"/>
  <c r="AC1245" i="4"/>
  <c r="AC539" i="4"/>
  <c r="AC1074" i="4"/>
  <c r="AC220" i="4"/>
  <c r="AC1031" i="4"/>
  <c r="AC680" i="4"/>
  <c r="AC184" i="4"/>
  <c r="AC1065" i="4"/>
  <c r="AC508" i="4"/>
  <c r="AC309" i="4"/>
  <c r="AC1188" i="4"/>
  <c r="AC837" i="4"/>
  <c r="AC1075" i="4"/>
  <c r="AC1646" i="4"/>
  <c r="AC701" i="4"/>
  <c r="AC1403" i="4"/>
  <c r="AC736" i="4"/>
  <c r="AC365" i="4"/>
  <c r="AC814" i="4"/>
  <c r="AC48" i="4"/>
  <c r="AC494" i="4"/>
  <c r="AC867" i="4"/>
  <c r="AC279" i="4"/>
  <c r="AC2235" i="4"/>
  <c r="AC783" i="4"/>
  <c r="AC994" i="4"/>
  <c r="AC1313" i="4"/>
  <c r="AC1290" i="4"/>
  <c r="AC1194" i="4"/>
  <c r="AC1118" i="4"/>
  <c r="AC1228" i="4"/>
  <c r="AC914" i="4"/>
  <c r="AC887" i="4"/>
  <c r="AC413" i="4"/>
  <c r="AC1312" i="4"/>
  <c r="AC1514" i="4"/>
  <c r="AC1044" i="4"/>
  <c r="AC2289" i="4"/>
  <c r="AC929" i="4"/>
  <c r="AC2094" i="4"/>
  <c r="AC1020" i="4"/>
  <c r="AC192" i="4"/>
  <c r="AC363" i="4"/>
  <c r="AC2415" i="4"/>
  <c r="AC87" i="4"/>
  <c r="AC1652" i="4"/>
  <c r="AC2178" i="4"/>
  <c r="AC79" i="4"/>
  <c r="AC529" i="4"/>
  <c r="AC271" i="4"/>
  <c r="AC1830" i="4"/>
  <c r="AC1552" i="4"/>
  <c r="AC278" i="4"/>
  <c r="AC215" i="4"/>
  <c r="AC534" i="4"/>
  <c r="AC1182" i="4"/>
  <c r="AC1011" i="4"/>
  <c r="AC2444" i="4"/>
  <c r="AC1947" i="4"/>
  <c r="AC1793" i="4"/>
  <c r="AC64" i="4"/>
  <c r="AC254" i="4"/>
  <c r="AC1692" i="4"/>
  <c r="AC1197" i="4"/>
  <c r="AC1037" i="4"/>
  <c r="AC1220" i="4"/>
  <c r="AC1099" i="4"/>
  <c r="AC2328" i="4"/>
  <c r="AC589" i="4"/>
  <c r="AC609" i="4"/>
  <c r="AC448" i="4"/>
  <c r="AC1081" i="4"/>
  <c r="AC1026" i="4"/>
  <c r="AC1210" i="4"/>
  <c r="AC1817" i="4"/>
  <c r="AC1526" i="4"/>
  <c r="AC1794" i="4"/>
  <c r="AC2212" i="4"/>
  <c r="AC2040" i="4"/>
  <c r="AC1516" i="4"/>
  <c r="AC1480" i="4"/>
  <c r="AC2124" i="4"/>
  <c r="AC1950" i="4"/>
  <c r="AC1201" i="4"/>
  <c r="AC608" i="4"/>
  <c r="AC695" i="4"/>
  <c r="AC346" i="4"/>
  <c r="AC343" i="4"/>
  <c r="AA626" i="4"/>
  <c r="AC482" i="4"/>
  <c r="AC385" i="4"/>
  <c r="AC1258" i="4"/>
  <c r="AC733" i="4"/>
  <c r="AC877" i="4"/>
  <c r="AC1139" i="4"/>
  <c r="AC1104" i="4"/>
  <c r="AC1232" i="4"/>
  <c r="AC1137" i="4"/>
  <c r="AC196" i="4"/>
  <c r="AC2195" i="4"/>
  <c r="AC2314" i="4"/>
  <c r="AC1678" i="4"/>
  <c r="AC1811" i="4"/>
  <c r="AC1546" i="4"/>
  <c r="AC1570" i="4"/>
  <c r="AC1501" i="4"/>
  <c r="AC1708" i="4"/>
  <c r="AC310" i="4"/>
  <c r="AC148" i="4"/>
  <c r="AC350" i="4"/>
  <c r="AC585" i="4"/>
  <c r="AC1051" i="4"/>
  <c r="AC1063" i="4"/>
  <c r="AC652" i="4"/>
  <c r="AC1272" i="4"/>
  <c r="AC687" i="4"/>
  <c r="AC598" i="4"/>
  <c r="AC765" i="4"/>
  <c r="AC100" i="4"/>
  <c r="AC1960" i="4"/>
  <c r="AC2385" i="4"/>
  <c r="AC2337" i="4"/>
  <c r="AC1655" i="4"/>
  <c r="AC2047" i="4"/>
  <c r="AC1339" i="4"/>
  <c r="AC1387" i="4"/>
  <c r="AC1305" i="4"/>
  <c r="AC1435" i="4"/>
  <c r="AC2056" i="4"/>
  <c r="AC2179" i="4"/>
  <c r="AC853" i="4"/>
  <c r="AC120" i="4"/>
  <c r="AC629" i="4"/>
  <c r="AC313" i="4"/>
  <c r="AC575" i="4"/>
  <c r="AC774" i="4"/>
  <c r="AC1048" i="4"/>
  <c r="AC773" i="4"/>
  <c r="AC177" i="4"/>
  <c r="AC738" i="4"/>
  <c r="AC641" i="4"/>
  <c r="AC221" i="4"/>
  <c r="AC1997" i="4"/>
  <c r="AC2043" i="4"/>
  <c r="AC1581" i="4"/>
  <c r="AC2089" i="4"/>
  <c r="AC2144" i="4"/>
  <c r="AC936" i="4"/>
  <c r="AC2446" i="4"/>
  <c r="AC1856" i="4"/>
  <c r="AC1068" i="4"/>
  <c r="AC1883" i="4"/>
  <c r="AC127" i="4"/>
  <c r="AC1106" i="4"/>
  <c r="AC301" i="4"/>
  <c r="AC1126" i="4"/>
  <c r="AC456" i="4"/>
  <c r="AC189" i="4"/>
  <c r="AC818" i="4"/>
  <c r="AC496" i="4"/>
  <c r="AC915" i="4"/>
  <c r="AC888" i="4"/>
  <c r="AC958" i="4"/>
  <c r="AC1671" i="4"/>
  <c r="AC2406" i="4"/>
  <c r="AC82" i="4"/>
  <c r="AC1689" i="4"/>
  <c r="AC900" i="4"/>
  <c r="AC657" i="4"/>
  <c r="AC134" i="4"/>
  <c r="AC1032" i="4"/>
  <c r="AC622" i="4"/>
  <c r="AC1910" i="4"/>
  <c r="AC1553" i="4"/>
  <c r="AC2187" i="4"/>
  <c r="AC1419" i="4"/>
  <c r="AC1783" i="4"/>
  <c r="AC1990" i="4"/>
  <c r="AC2129" i="4"/>
  <c r="AC1759" i="4"/>
  <c r="AC971" i="4"/>
  <c r="AC2298" i="4"/>
  <c r="AC1750" i="4"/>
  <c r="AC439" i="4"/>
  <c r="AC345" i="4"/>
  <c r="AC678" i="4"/>
  <c r="AC483" i="4"/>
  <c r="AC755" i="4"/>
  <c r="AC810" i="4"/>
  <c r="AC624" i="4"/>
  <c r="AC951" i="4"/>
  <c r="AC757" i="4"/>
  <c r="AC1241" i="4"/>
  <c r="AC909" i="4"/>
  <c r="AC498" i="4"/>
  <c r="AC115" i="4"/>
  <c r="AC1310" i="4"/>
  <c r="AC1770" i="4"/>
  <c r="AC1740" i="4"/>
  <c r="AC1005" i="4"/>
  <c r="AC956" i="4"/>
  <c r="AC1143" i="4"/>
  <c r="AC828" i="4"/>
  <c r="AC243" i="4"/>
  <c r="AC303" i="4"/>
  <c r="AC935" i="4"/>
  <c r="AC872" i="4"/>
  <c r="AC784" i="4"/>
  <c r="AC792" i="4"/>
  <c r="AC444" i="4"/>
  <c r="AC1212" i="4"/>
  <c r="AC772" i="4"/>
  <c r="AC1764" i="4"/>
  <c r="AC2453" i="4"/>
  <c r="AC1451" i="4"/>
  <c r="AC2315" i="4"/>
  <c r="AC1124" i="4"/>
  <c r="AC244" i="4"/>
  <c r="AC329" i="4"/>
  <c r="AC611" i="4"/>
  <c r="AC227" i="4"/>
  <c r="AC762" i="4"/>
  <c r="AC720" i="4"/>
  <c r="AC294" i="4"/>
  <c r="AC135" i="4"/>
  <c r="AC530" i="4"/>
  <c r="AC838" i="4"/>
  <c r="AC383" i="4"/>
  <c r="AC582" i="4"/>
  <c r="AC723" i="4"/>
  <c r="AC1236" i="4"/>
  <c r="AC633" i="4"/>
  <c r="AC1575" i="4"/>
  <c r="AC740" i="4"/>
  <c r="AC1833" i="4"/>
  <c r="AC264" i="4"/>
  <c r="AC291" i="4"/>
  <c r="AC2409" i="4"/>
  <c r="AC700" i="4"/>
  <c r="AC1129" i="4"/>
  <c r="AC643" i="4"/>
  <c r="AC776" i="4"/>
  <c r="AC896" i="4"/>
  <c r="AC2264" i="4"/>
  <c r="AC2199" i="4"/>
  <c r="AC1364" i="4"/>
  <c r="AC1728" i="4"/>
  <c r="AC2185" i="4"/>
  <c r="AC794" i="4"/>
  <c r="AC2141" i="4"/>
  <c r="AC2181" i="4"/>
  <c r="AC1823" i="4"/>
  <c r="AC1609" i="4"/>
  <c r="AC2205" i="4"/>
  <c r="AC1619" i="4"/>
  <c r="AC1720" i="4"/>
  <c r="AC2106" i="4"/>
  <c r="AC1012" i="4"/>
  <c r="AC168" i="4"/>
  <c r="AC1912" i="4"/>
  <c r="AC1192" i="4"/>
  <c r="AC953" i="4"/>
  <c r="AC1890" i="4"/>
  <c r="AC1749" i="4"/>
  <c r="AC205" i="4"/>
  <c r="AC162" i="4"/>
  <c r="AC1747" i="4"/>
  <c r="AC1233" i="4"/>
  <c r="AC1566" i="4"/>
  <c r="AC1925" i="4"/>
  <c r="AC1205" i="4"/>
  <c r="AC480" i="4"/>
  <c r="AC1006" i="4"/>
  <c r="AC362" i="4"/>
  <c r="AC1142" i="4"/>
  <c r="AC975" i="4"/>
  <c r="AC830" i="4"/>
  <c r="AC881" i="4"/>
  <c r="AC628" i="4"/>
  <c r="AC1852" i="4"/>
  <c r="AC1878" i="4"/>
  <c r="AC2256" i="4"/>
  <c r="AC1319" i="4"/>
  <c r="AC2058" i="4"/>
  <c r="AC1732" i="4"/>
  <c r="AC2374" i="4"/>
  <c r="AC1407" i="4"/>
  <c r="AC1393" i="4"/>
  <c r="AC2197" i="4"/>
  <c r="AC2084" i="4"/>
  <c r="AC1891" i="4"/>
  <c r="AC2279" i="4"/>
  <c r="AC2237" i="4"/>
  <c r="AC1300" i="4"/>
  <c r="AC2037" i="4"/>
  <c r="AC2342" i="4"/>
  <c r="AC1334" i="4"/>
  <c r="AC1536" i="4"/>
  <c r="AC2455" i="4"/>
  <c r="AC2304" i="4"/>
  <c r="AC1675" i="4"/>
  <c r="AC1345" i="4"/>
  <c r="AC1779" i="4"/>
  <c r="AC1837" i="4"/>
  <c r="AC1909" i="4"/>
  <c r="AC2266" i="4"/>
  <c r="AC2255" i="4"/>
  <c r="AC1324" i="4"/>
  <c r="AC1577" i="4"/>
  <c r="AC2073" i="4"/>
  <c r="AC2131" i="4"/>
  <c r="AC2272" i="4"/>
  <c r="AC1321" i="4"/>
  <c r="AC1572" i="4"/>
  <c r="AC2071" i="4"/>
  <c r="AC2134" i="4"/>
  <c r="AC1624" i="4"/>
  <c r="AC1366" i="4"/>
  <c r="AC2097" i="4"/>
  <c r="AC1898" i="4"/>
  <c r="AC1627" i="4"/>
  <c r="AC1543" i="4"/>
  <c r="AC1564" i="4"/>
  <c r="AC2326" i="4"/>
  <c r="AC1752" i="4"/>
  <c r="AC1937" i="4"/>
  <c r="AC73" i="4"/>
  <c r="AC2183" i="4"/>
  <c r="AC668" i="4"/>
  <c r="AC2382" i="4"/>
  <c r="AC1471" i="4"/>
  <c r="AC952" i="4"/>
  <c r="AC1520" i="4"/>
  <c r="AC2307" i="4"/>
  <c r="AC1662" i="4"/>
  <c r="AC2284" i="4"/>
  <c r="AC1534" i="4"/>
  <c r="AC2334" i="4"/>
  <c r="AC1677" i="4"/>
  <c r="AC2290" i="4"/>
  <c r="AC1540" i="4"/>
  <c r="AC2208" i="4"/>
  <c r="AC2152" i="4"/>
  <c r="AC2101" i="4"/>
  <c r="AC1734" i="4"/>
  <c r="AC1934" i="4"/>
  <c r="AC566" i="4"/>
  <c r="AC2429" i="4"/>
  <c r="AC1926" i="4"/>
  <c r="AC415" i="4"/>
  <c r="AC2305" i="4"/>
  <c r="AC1648" i="4"/>
  <c r="AC1544" i="4"/>
  <c r="AC1595" i="4"/>
  <c r="AC2154" i="4"/>
  <c r="AC1510" i="4"/>
  <c r="AC1169" i="4"/>
  <c r="AC845" i="4"/>
  <c r="AC725" i="4"/>
  <c r="AC1760" i="4"/>
  <c r="AC1710" i="4"/>
  <c r="AC435" i="4"/>
  <c r="AC2452" i="4"/>
  <c r="AC1669" i="4"/>
  <c r="AC1511" i="4"/>
  <c r="AC1715" i="4"/>
  <c r="AC1282" i="4"/>
  <c r="AC269" i="4"/>
  <c r="AC1742" i="4"/>
  <c r="AC1933" i="4"/>
  <c r="AC323" i="4"/>
  <c r="AC138" i="4"/>
  <c r="AC777" i="4"/>
  <c r="AC1638" i="4"/>
  <c r="AC1503" i="4"/>
  <c r="AC1247" i="4"/>
  <c r="AC132" i="4"/>
  <c r="AC536" i="4"/>
  <c r="AC2434" i="4"/>
  <c r="AC2411" i="4"/>
  <c r="AC1482" i="4"/>
  <c r="AC1107" i="4"/>
  <c r="AC126" i="4"/>
  <c r="AC1467" i="4"/>
  <c r="AC656" i="4"/>
  <c r="AC663" i="4"/>
  <c r="AC164" i="4"/>
  <c r="AC93" i="4"/>
  <c r="AC274" i="4"/>
  <c r="AC1115" i="4"/>
  <c r="AC1842" i="4"/>
  <c r="AC1895" i="4"/>
  <c r="AC2294" i="4"/>
  <c r="AC2247" i="4"/>
  <c r="AC1292" i="4"/>
  <c r="AC1576" i="4"/>
  <c r="AC2370" i="4"/>
  <c r="AC1438" i="4"/>
  <c r="AC1365" i="4"/>
  <c r="AC1763" i="4"/>
  <c r="AC2222" i="4"/>
  <c r="AC2081" i="4"/>
  <c r="AC1881" i="4"/>
  <c r="AC2281" i="4"/>
  <c r="AC2253" i="4"/>
  <c r="AC2032" i="4"/>
  <c r="AC2117" i="4"/>
  <c r="AC1411" i="4"/>
  <c r="AC2460" i="4"/>
  <c r="AC1547" i="4"/>
  <c r="AC2335" i="4"/>
  <c r="AC1673" i="4"/>
  <c r="AC1348" i="4"/>
  <c r="AC1542" i="4"/>
  <c r="AC2213" i="4"/>
  <c r="AC1868" i="4"/>
  <c r="AC1899" i="4"/>
  <c r="AC2297" i="4"/>
  <c r="AC2228" i="4"/>
  <c r="AC1327" i="4"/>
  <c r="AC1598" i="4"/>
  <c r="AC2100" i="4"/>
  <c r="AC2268" i="4"/>
  <c r="AC1304" i="4"/>
  <c r="AC1591" i="4"/>
  <c r="AC2079" i="4"/>
  <c r="AC2136" i="4"/>
  <c r="AC1631" i="4"/>
  <c r="AC1769" i="4"/>
  <c r="AC1867" i="4"/>
  <c r="AC1889" i="4"/>
  <c r="AC2296" i="4"/>
  <c r="AC1298" i="4"/>
  <c r="AC1596" i="4"/>
  <c r="AC2316" i="4"/>
  <c r="AC1725" i="4"/>
  <c r="AC1680" i="4"/>
  <c r="AC368" i="4"/>
  <c r="AC517" i="4"/>
  <c r="AC1707" i="4"/>
  <c r="AC1988" i="4"/>
  <c r="AC2413" i="4"/>
  <c r="AC149" i="4"/>
  <c r="AC966" i="4"/>
  <c r="AC2394" i="4"/>
  <c r="AC2344" i="4"/>
  <c r="AC1664" i="4"/>
  <c r="AC2280" i="4"/>
  <c r="AC1556" i="4"/>
  <c r="AC175" i="4"/>
  <c r="AC2331" i="4"/>
  <c r="AC1668" i="4"/>
  <c r="AC2286" i="4"/>
  <c r="AC2248" i="4"/>
  <c r="AC1529" i="4"/>
  <c r="AC2211" i="4"/>
  <c r="AC1928" i="4"/>
  <c r="AC2352" i="4"/>
  <c r="AC1748" i="4"/>
  <c r="AC1949" i="4"/>
  <c r="AC627" i="4"/>
  <c r="AC2224" i="4"/>
  <c r="AC1699" i="4"/>
  <c r="AC2336" i="4"/>
  <c r="AC2260" i="4"/>
  <c r="AC1541" i="4"/>
  <c r="AC1940" i="4"/>
  <c r="AC1700" i="4"/>
  <c r="AC693" i="4"/>
  <c r="AC1704" i="4"/>
  <c r="AC408" i="4"/>
  <c r="AC1968" i="4"/>
  <c r="AC2227" i="4"/>
  <c r="AC2396" i="4"/>
  <c r="AC1460" i="4"/>
  <c r="AC235" i="4"/>
  <c r="AC535" i="4"/>
  <c r="AC1727" i="4"/>
  <c r="AC1929" i="4"/>
  <c r="AC924" i="4"/>
  <c r="AC84" i="4"/>
  <c r="AC584" i="4"/>
  <c r="AC2270" i="4"/>
  <c r="AC1494" i="4"/>
  <c r="AC1706" i="4"/>
  <c r="AC1111" i="4"/>
  <c r="AC2432" i="4"/>
  <c r="AC1017" i="4"/>
  <c r="AC1976" i="4"/>
  <c r="AC2401" i="4"/>
  <c r="AC2402" i="4"/>
  <c r="AC1085" i="4"/>
  <c r="AC109" i="4"/>
  <c r="AC419" i="4"/>
  <c r="AC158" i="4"/>
  <c r="AC1034" i="4"/>
  <c r="AC1078" i="4"/>
  <c r="AC1162" i="4"/>
  <c r="AC1223" i="4"/>
  <c r="AC654" i="4"/>
  <c r="AC61" i="4"/>
  <c r="AC884" i="4"/>
  <c r="AC796" i="4"/>
  <c r="AC2321" i="4"/>
  <c r="AC1654" i="4"/>
  <c r="AC1796" i="4"/>
  <c r="AC2017" i="4"/>
  <c r="AC1316" i="4"/>
  <c r="AC1585" i="4"/>
  <c r="AC1434" i="4"/>
  <c r="AC1361" i="4"/>
  <c r="AC1527" i="4"/>
  <c r="AC2074" i="4"/>
  <c r="AC1882" i="4"/>
  <c r="AC2295" i="4"/>
  <c r="AC2029" i="4"/>
  <c r="AC2039" i="4"/>
  <c r="AC2090" i="4"/>
  <c r="AC1635" i="4"/>
  <c r="AC1538" i="4"/>
  <c r="AC2053" i="4"/>
  <c r="AC2324" i="4"/>
  <c r="AC1425" i="4"/>
  <c r="AC1350" i="4"/>
  <c r="AC1561" i="4"/>
  <c r="AC2059" i="4"/>
  <c r="AC2215" i="4"/>
  <c r="AC1859" i="4"/>
  <c r="AC1907" i="4"/>
  <c r="AC2299" i="4"/>
  <c r="AC2006" i="4"/>
  <c r="AC1394" i="4"/>
  <c r="AC2430" i="4"/>
  <c r="AC1843" i="4"/>
  <c r="AC1905" i="4"/>
  <c r="AC1801" i="4"/>
  <c r="AC2261" i="4"/>
  <c r="AC1308" i="4"/>
  <c r="AC2440" i="4"/>
  <c r="AC2086" i="4"/>
  <c r="AC2133" i="4"/>
  <c r="AC1613" i="4"/>
  <c r="AC1528" i="4"/>
  <c r="AC2036" i="4"/>
  <c r="AC1863" i="4"/>
  <c r="AC1642" i="4"/>
  <c r="AC2288" i="4"/>
  <c r="AC2254" i="4"/>
  <c r="AC1302" i="4"/>
  <c r="AC1580" i="4"/>
  <c r="AC2363" i="4"/>
  <c r="AC1515" i="4"/>
  <c r="AC1712" i="4"/>
  <c r="AC644" i="4"/>
  <c r="AC1463" i="4"/>
  <c r="AC1954" i="4"/>
  <c r="AC2171" i="4"/>
  <c r="AC1944" i="4"/>
  <c r="AC1036" i="4"/>
  <c r="AC758" i="4"/>
  <c r="AC1687" i="4"/>
  <c r="AC2375" i="4"/>
  <c r="AC1418" i="4"/>
  <c r="AC2282" i="4"/>
  <c r="AC2242" i="4"/>
  <c r="AC1523" i="4"/>
  <c r="AC433" i="4"/>
  <c r="AC2350" i="4"/>
  <c r="AC2283" i="4"/>
  <c r="AC2238" i="4"/>
  <c r="AC1537" i="4"/>
  <c r="AC2048" i="4"/>
  <c r="AC1969" i="4"/>
  <c r="AC1693" i="4"/>
  <c r="AC2378" i="4"/>
  <c r="AC1498" i="4"/>
  <c r="AC1943" i="4"/>
  <c r="AC478" i="4"/>
  <c r="AC2217" i="4"/>
  <c r="AC1698" i="4"/>
  <c r="AC2362" i="4"/>
  <c r="AC1667" i="4"/>
  <c r="AC1831" i="4"/>
  <c r="AC2250" i="4"/>
  <c r="AC1322" i="4"/>
  <c r="AC1683" i="4"/>
  <c r="AC1694" i="4"/>
  <c r="AC403" i="4"/>
  <c r="AC352" i="4"/>
  <c r="AC128" i="4"/>
  <c r="AC1454" i="4"/>
  <c r="AC217" i="4"/>
  <c r="AC1938" i="4"/>
  <c r="AC1462" i="4"/>
  <c r="AC1119" i="4"/>
  <c r="AC1404" i="4"/>
  <c r="AC312" i="4"/>
  <c r="AC1539" i="4"/>
  <c r="AC1497" i="4"/>
  <c r="AC1932" i="4"/>
  <c r="AC488" i="4"/>
  <c r="AC1373" i="4"/>
  <c r="AC1517" i="4"/>
  <c r="AC1472" i="4"/>
  <c r="AC1089" i="4"/>
  <c r="AC268" i="4"/>
  <c r="AC1973" i="4"/>
  <c r="AC2159" i="4"/>
  <c r="AC354" i="4"/>
  <c r="AC1004" i="4"/>
  <c r="AC429" i="4"/>
  <c r="AC841" i="4"/>
  <c r="AC561" i="4"/>
  <c r="AC1100" i="4"/>
  <c r="AC991" i="4"/>
  <c r="AC1174" i="4"/>
  <c r="AC1052" i="4"/>
  <c r="AC473" i="4"/>
  <c r="AC495" i="4"/>
  <c r="AC123" i="4"/>
  <c r="AC1113" i="4"/>
  <c r="AC779" i="4"/>
  <c r="AC847" i="4"/>
  <c r="AC2311" i="4"/>
  <c r="AC1657" i="4"/>
  <c r="AC1816" i="4"/>
  <c r="AC2013" i="4"/>
  <c r="AC1401" i="4"/>
  <c r="AC2078" i="4"/>
  <c r="AC2132" i="4"/>
  <c r="AC1623" i="4"/>
  <c r="AC2031" i="4"/>
  <c r="AC1850" i="4"/>
  <c r="AC1896" i="4"/>
  <c r="AC1808" i="4"/>
  <c r="AC2025" i="4"/>
  <c r="AC1297" i="4"/>
  <c r="AC1588" i="4"/>
  <c r="AC2092" i="4"/>
  <c r="AC2123" i="4"/>
  <c r="AC1632" i="4"/>
  <c r="AC1320" i="4"/>
  <c r="AC2351" i="4"/>
  <c r="AC1415" i="4"/>
  <c r="AC2049" i="4"/>
  <c r="AC1970" i="4"/>
  <c r="AC1848" i="4"/>
  <c r="AC1653" i="4"/>
  <c r="AC2300" i="4"/>
  <c r="AC2002" i="4"/>
  <c r="AC1396" i="4"/>
  <c r="AC1839" i="4"/>
  <c r="AC1884" i="4"/>
  <c r="AC1832" i="4"/>
  <c r="AC2251" i="4"/>
  <c r="AC1400" i="4"/>
  <c r="AC2427" i="4"/>
  <c r="AC1849" i="4"/>
  <c r="AC1911" i="4"/>
  <c r="AC2278" i="4"/>
  <c r="AC1560" i="4"/>
  <c r="AC2067" i="4"/>
  <c r="AC1841" i="4"/>
  <c r="AC1674" i="4"/>
  <c r="AC1825" i="4"/>
  <c r="AC2241" i="4"/>
  <c r="AC1325" i="4"/>
  <c r="AC1506" i="4"/>
  <c r="AC1717" i="4"/>
  <c r="AC533" i="4"/>
  <c r="AC1145" i="4"/>
  <c r="AC1966" i="4"/>
  <c r="AC2161" i="4"/>
  <c r="AC174" i="4"/>
  <c r="AC574" i="4"/>
  <c r="AC615" i="4"/>
  <c r="AC315" i="4"/>
  <c r="AC2077" i="4"/>
  <c r="AC2377" i="4"/>
  <c r="AC1408" i="4"/>
  <c r="AC1813" i="4"/>
  <c r="AC2232" i="4"/>
  <c r="AC1317" i="4"/>
  <c r="AC658" i="4"/>
  <c r="AC1424" i="4"/>
  <c r="AC1819" i="4"/>
  <c r="AC2240" i="4"/>
  <c r="AC1323" i="4"/>
  <c r="AC2062" i="4"/>
  <c r="AC1959" i="4"/>
  <c r="AC1499" i="4"/>
  <c r="AC1688" i="4"/>
  <c r="AC1127" i="4"/>
  <c r="AC486" i="4"/>
  <c r="AC1971" i="4"/>
  <c r="AC1446" i="4"/>
  <c r="AC2358" i="4"/>
  <c r="AC1436" i="4"/>
  <c r="AC1821" i="4"/>
  <c r="AC2246" i="4"/>
  <c r="AC2456" i="4"/>
  <c r="AC1681" i="4"/>
  <c r="AC1508" i="4"/>
  <c r="AC1448" i="4"/>
  <c r="AC1229" i="4"/>
  <c r="AC265" i="4"/>
  <c r="AC940" i="4"/>
  <c r="AC1583" i="4"/>
  <c r="AC2390" i="4"/>
  <c r="AC1456" i="4"/>
  <c r="AC1015" i="4"/>
  <c r="AC2180" i="4"/>
  <c r="AC1989" i="4"/>
  <c r="AC2393" i="4"/>
  <c r="AC1464" i="4"/>
  <c r="AC950" i="4"/>
  <c r="AC2044" i="4"/>
  <c r="AC968" i="4"/>
  <c r="AC1488" i="4"/>
  <c r="AC1702" i="4"/>
  <c r="AC467" i="4"/>
  <c r="AC2249" i="4"/>
  <c r="AC2150" i="4"/>
  <c r="AC1474" i="4"/>
  <c r="AC997" i="4"/>
  <c r="AC2388" i="4"/>
  <c r="AC1967" i="4"/>
  <c r="AC299" i="4"/>
  <c r="AC934" i="4"/>
  <c r="AC2448" i="4"/>
  <c r="AC381" i="4"/>
  <c r="AC81" i="4"/>
  <c r="AC186" i="4"/>
  <c r="AC981" i="4"/>
  <c r="AC1207" i="4"/>
  <c r="AC809" i="4"/>
  <c r="AC1008" i="4"/>
  <c r="AC2313" i="4"/>
  <c r="AC1347" i="4"/>
  <c r="AC2014" i="4"/>
  <c r="AC1397" i="4"/>
  <c r="AC2435" i="4"/>
  <c r="AC2107" i="4"/>
  <c r="AC2143" i="4"/>
  <c r="AC1620" i="4"/>
  <c r="AC1531" i="4"/>
  <c r="AC2064" i="4"/>
  <c r="AC1847" i="4"/>
  <c r="AC1804" i="4"/>
  <c r="AC2015" i="4"/>
  <c r="AC1574" i="4"/>
  <c r="AC1858" i="4"/>
  <c r="AC1897" i="4"/>
  <c r="AC1622" i="4"/>
  <c r="AC2243" i="4"/>
  <c r="AC1294" i="4"/>
  <c r="AC1417" i="4"/>
  <c r="AC2068" i="4"/>
  <c r="AC2320" i="4"/>
  <c r="AC1676" i="4"/>
  <c r="AC1826" i="4"/>
  <c r="AC1789" i="4"/>
  <c r="AC1386" i="4"/>
  <c r="AC2188" i="4"/>
  <c r="AC1836" i="4"/>
  <c r="AC1659" i="4"/>
  <c r="AC1806" i="4"/>
  <c r="AC2229" i="4"/>
  <c r="AC1402" i="4"/>
  <c r="AC2194" i="4"/>
  <c r="AC1845" i="4"/>
  <c r="AC1908" i="4"/>
  <c r="AC2274" i="4"/>
  <c r="AC1550" i="4"/>
  <c r="AC1587" i="4"/>
  <c r="AC2309" i="4"/>
  <c r="AC1815" i="4"/>
  <c r="AC2005" i="4"/>
  <c r="AC1389" i="4"/>
  <c r="AC2425" i="4"/>
  <c r="AC1616" i="4"/>
  <c r="AC1490" i="4"/>
  <c r="AC1449" i="4"/>
  <c r="AC1092" i="4"/>
  <c r="AC202" i="4"/>
  <c r="AC1739" i="4"/>
  <c r="AC1045" i="4"/>
  <c r="AC1134" i="4"/>
  <c r="AC614" i="4"/>
  <c r="AC72" i="4"/>
  <c r="AC2085" i="4"/>
  <c r="AC2372" i="4"/>
  <c r="AC1439" i="4"/>
  <c r="AC1803" i="4"/>
  <c r="AC2263" i="4"/>
  <c r="AC1199" i="4"/>
  <c r="AC2083" i="4"/>
  <c r="AC2354" i="4"/>
  <c r="AC1414" i="4"/>
  <c r="AC1809" i="4"/>
  <c r="AC1999" i="4"/>
  <c r="AC2038" i="4"/>
  <c r="AC1978" i="4"/>
  <c r="AC2325" i="4"/>
  <c r="AC1493" i="4"/>
  <c r="AC1713" i="4"/>
  <c r="AC1116" i="4"/>
  <c r="AC330" i="4"/>
  <c r="AC1726" i="4"/>
  <c r="AC1942" i="4"/>
  <c r="AC2355" i="4"/>
  <c r="AC1426" i="4"/>
  <c r="AC1812" i="4"/>
  <c r="AC2011" i="4"/>
  <c r="AC1395" i="4"/>
  <c r="AC2220" i="4"/>
  <c r="AC1479" i="4"/>
  <c r="AC2364" i="4"/>
  <c r="AC2414" i="4"/>
  <c r="AC1450" i="4"/>
  <c r="AC469" i="4"/>
  <c r="AC183" i="4"/>
  <c r="AC361" i="4"/>
  <c r="AC1458" i="4"/>
  <c r="AC675" i="4"/>
  <c r="AC155" i="4"/>
  <c r="AC2383" i="4"/>
  <c r="AC1481" i="4"/>
  <c r="AC987" i="4"/>
  <c r="AC1584" i="4"/>
  <c r="AC603" i="4"/>
  <c r="AC2420" i="4"/>
  <c r="AC1502" i="4"/>
  <c r="AC1711" i="4"/>
  <c r="AC2259" i="4"/>
  <c r="AC2405" i="4"/>
  <c r="AC1476" i="4"/>
  <c r="AC939" i="4"/>
  <c r="AC1703" i="4"/>
  <c r="AC1718" i="4"/>
  <c r="AC1945" i="4"/>
  <c r="AC277" i="4"/>
  <c r="AC957" i="4"/>
  <c r="AC1719" i="4"/>
  <c r="AC437" i="4"/>
  <c r="AC210" i="4"/>
  <c r="AC112" i="4"/>
  <c r="AC1103" i="4"/>
  <c r="AC1013" i="4"/>
  <c r="AC920" i="4"/>
  <c r="AC1239" i="4"/>
  <c r="AC270" i="4"/>
  <c r="AC1019" i="4"/>
  <c r="AC305" i="4"/>
  <c r="AC856" i="4"/>
  <c r="AC2368" i="4"/>
  <c r="AC1442" i="4"/>
  <c r="AC1359" i="4"/>
  <c r="AC1758" i="4"/>
  <c r="AC1381" i="4"/>
  <c r="AC2437" i="4"/>
  <c r="AC2104" i="4"/>
  <c r="AC1885" i="4"/>
  <c r="AC1607" i="4"/>
  <c r="AC1555" i="4"/>
  <c r="AC2057" i="4"/>
  <c r="AC1413" i="4"/>
  <c r="AC1818" i="4"/>
  <c r="AC1771" i="4"/>
  <c r="AC1597" i="4"/>
  <c r="AC1871" i="4"/>
  <c r="AC1887" i="4"/>
  <c r="AC2285" i="4"/>
  <c r="AC2233" i="4"/>
  <c r="AC1307" i="4"/>
  <c r="AC2050" i="4"/>
  <c r="AC2366" i="4"/>
  <c r="AC1569" i="4"/>
  <c r="AC2310" i="4"/>
  <c r="AC1658" i="4"/>
  <c r="AC1829" i="4"/>
  <c r="AC1785" i="4"/>
  <c r="AC2219" i="4"/>
  <c r="AC1870" i="4"/>
  <c r="AC1650" i="4"/>
  <c r="AC2012" i="4"/>
  <c r="AC1392" i="4"/>
  <c r="AC2190" i="4"/>
  <c r="AC1860" i="4"/>
  <c r="AC1665" i="4"/>
  <c r="AC2277" i="4"/>
  <c r="AC2236" i="4"/>
  <c r="AC1311" i="4"/>
  <c r="AC1578" i="4"/>
  <c r="AC2340" i="4"/>
  <c r="AC2001" i="4"/>
  <c r="AC1385" i="4"/>
  <c r="AC2218" i="4"/>
  <c r="AC2276" i="4"/>
  <c r="AC1445" i="4"/>
  <c r="AC489" i="4"/>
  <c r="AC257" i="4"/>
  <c r="AC308" i="4"/>
  <c r="AC2369" i="4"/>
  <c r="AC1723" i="4"/>
  <c r="AC430" i="4"/>
  <c r="AC2140" i="4"/>
  <c r="AC1441" i="4"/>
  <c r="AC1810" i="4"/>
  <c r="AC1993" i="4"/>
  <c r="AC1295" i="4"/>
  <c r="AC96" i="4"/>
  <c r="AC2091" i="4"/>
  <c r="AC1410" i="4"/>
  <c r="AC1834" i="4"/>
  <c r="AC1599" i="4"/>
  <c r="AC1985" i="4"/>
  <c r="AC716" i="4"/>
  <c r="AC2292" i="4"/>
  <c r="AC2421" i="4"/>
  <c r="AC1697" i="4"/>
  <c r="AC903" i="4"/>
  <c r="AC185" i="4"/>
  <c r="AC1745" i="4"/>
  <c r="AC1242" i="4"/>
  <c r="AC2095" i="4"/>
  <c r="AC2120" i="4"/>
  <c r="AC1422" i="4"/>
  <c r="AC1341" i="4"/>
  <c r="AC2007" i="4"/>
  <c r="AC1391" i="4"/>
  <c r="AC1981" i="4"/>
  <c r="AC1453" i="4"/>
  <c r="AC1634" i="4"/>
  <c r="AC1452" i="4"/>
  <c r="AC424" i="4"/>
  <c r="AC1112" i="4"/>
  <c r="AC1983" i="4"/>
  <c r="AC2418" i="4"/>
  <c r="AC1459" i="4"/>
  <c r="AC681" i="4"/>
  <c r="AC1102" i="4"/>
  <c r="AC1744" i="4"/>
  <c r="AC2182" i="4"/>
  <c r="AC2175" i="4"/>
  <c r="AC717" i="4"/>
  <c r="AC2202" i="4"/>
  <c r="AC2207" i="4"/>
  <c r="AC1495" i="4"/>
  <c r="AC1695" i="4"/>
  <c r="AC1001" i="4"/>
  <c r="AC2052" i="4"/>
  <c r="AC1788" i="4"/>
  <c r="AC2395" i="4"/>
  <c r="AC2174" i="4"/>
  <c r="AC963" i="4"/>
  <c r="AC527" i="4"/>
  <c r="AC2118" i="4"/>
  <c r="AC1733" i="4"/>
  <c r="AC1941" i="4"/>
  <c r="AC249" i="4"/>
  <c r="AC970" i="4"/>
  <c r="AC2398" i="4"/>
  <c r="AC246" i="4"/>
  <c r="AC200" i="4"/>
  <c r="AC1053" i="4"/>
  <c r="AC1108" i="4"/>
  <c r="AC1009" i="4"/>
  <c r="AC176" i="4"/>
  <c r="AC1040" i="4"/>
  <c r="AC1218" i="4"/>
  <c r="AC714" i="4"/>
  <c r="AC357" i="4"/>
  <c r="AC2379" i="4"/>
  <c r="AC1432" i="4"/>
  <c r="AC1355" i="4"/>
  <c r="AC1790" i="4"/>
  <c r="AC2438" i="4"/>
  <c r="AC1844" i="4"/>
  <c r="AC1875" i="4"/>
  <c r="AC2273" i="4"/>
  <c r="AC2231" i="4"/>
  <c r="AC1582" i="4"/>
  <c r="AC2333" i="4"/>
  <c r="AC1444" i="4"/>
  <c r="AC1344" i="4"/>
  <c r="AC1767" i="4"/>
  <c r="AC1368" i="4"/>
  <c r="AC2447" i="4"/>
  <c r="AC1906" i="4"/>
  <c r="AC2287" i="4"/>
  <c r="AC2258" i="4"/>
  <c r="AC1563" i="4"/>
  <c r="AC2096" i="4"/>
  <c r="AC2125" i="4"/>
  <c r="AC1637" i="4"/>
  <c r="AC1314" i="4"/>
  <c r="AC1600" i="4"/>
  <c r="AC1984" i="4"/>
  <c r="AC1918" i="4"/>
  <c r="AC2341" i="4"/>
  <c r="AC1431" i="4"/>
  <c r="AC1798" i="4"/>
  <c r="AC1768" i="4"/>
  <c r="AC2221" i="4"/>
  <c r="AC2306" i="4"/>
  <c r="AC1358" i="4"/>
  <c r="AC2009" i="4"/>
  <c r="AC2204" i="4"/>
  <c r="AC1872" i="4"/>
  <c r="AC1656" i="4"/>
  <c r="AC1807" i="4"/>
  <c r="AC2226" i="4"/>
  <c r="AC1291" i="4"/>
  <c r="AC1592" i="4"/>
  <c r="AC1430" i="4"/>
  <c r="AC2028" i="4"/>
  <c r="AC1369" i="4"/>
  <c r="AC2214" i="4"/>
  <c r="AC1795" i="4"/>
  <c r="AC2417" i="4"/>
  <c r="AC1465" i="4"/>
  <c r="AC187" i="4"/>
  <c r="AC2206" i="4"/>
  <c r="AC1120" i="4"/>
  <c r="AC1729" i="4"/>
  <c r="AC1914" i="4"/>
  <c r="AC276" i="4"/>
  <c r="AC1953" i="4"/>
  <c r="AC2093" i="4"/>
  <c r="AC2142" i="4"/>
  <c r="AC1824" i="4"/>
  <c r="AC2024" i="4"/>
  <c r="AC1377" i="4"/>
  <c r="AC2087" i="4"/>
  <c r="AC2146" i="4"/>
  <c r="AC2301" i="4"/>
  <c r="AC1329" i="4"/>
  <c r="AC2010" i="4"/>
  <c r="AC1306" i="4"/>
  <c r="AC1590" i="4"/>
  <c r="AC1730" i="4"/>
  <c r="AC1187" i="4"/>
  <c r="AC2244" i="4"/>
  <c r="AC2391" i="4"/>
  <c r="AC1473" i="4"/>
  <c r="AC547" i="4"/>
  <c r="AC151" i="4"/>
  <c r="AC1504" i="4"/>
  <c r="AC1274" i="4"/>
  <c r="AC2103" i="4"/>
  <c r="AC2119" i="4"/>
  <c r="AC1611" i="4"/>
  <c r="AC1353" i="4"/>
  <c r="AC1996" i="4"/>
  <c r="AC1979" i="4"/>
  <c r="AC522" i="4"/>
  <c r="AC1827" i="4"/>
  <c r="AC2412" i="4"/>
  <c r="AC1483" i="4"/>
  <c r="AC531" i="4"/>
  <c r="AC283" i="4"/>
  <c r="AC1140" i="4"/>
  <c r="AC1980" i="4"/>
  <c r="AC2176" i="4"/>
  <c r="AC487" i="4"/>
  <c r="AC781" i="4"/>
  <c r="AC2397" i="4"/>
  <c r="AC1731" i="4"/>
  <c r="AC2172" i="4"/>
  <c r="AC632" i="4"/>
  <c r="AC1736" i="4"/>
  <c r="AC2209" i="4"/>
  <c r="AC2162" i="4"/>
  <c r="AC1466" i="4"/>
  <c r="AC493" i="4"/>
  <c r="AC1963" i="4"/>
  <c r="AC1545" i="4"/>
  <c r="AC2153" i="4"/>
  <c r="AC1285" i="4"/>
  <c r="AC995" i="4"/>
  <c r="AC1246" i="4"/>
  <c r="AC1644" i="4"/>
  <c r="AC1755" i="4"/>
  <c r="AC1913" i="4"/>
  <c r="AC1122" i="4"/>
  <c r="AC789" i="4"/>
  <c r="AC1685" i="4"/>
  <c r="AC965" i="4"/>
  <c r="AC339" i="4"/>
  <c r="AC636" i="4"/>
  <c r="AC734" i="4"/>
  <c r="AC1087" i="4"/>
  <c r="AC95" i="4"/>
  <c r="AC1003" i="4"/>
  <c r="AC234" i="4"/>
  <c r="AC1181" i="4"/>
  <c r="AC304" i="4"/>
  <c r="AC477" i="4"/>
  <c r="AC964" i="4"/>
  <c r="AC2126" i="4"/>
  <c r="AC1428" i="4"/>
  <c r="AC1786" i="4"/>
  <c r="AC2189" i="4"/>
  <c r="AC1853" i="4"/>
  <c r="AC1902" i="4"/>
  <c r="AC2262" i="4"/>
  <c r="AC1303" i="4"/>
  <c r="AC2323" i="4"/>
  <c r="AC1440" i="4"/>
  <c r="AC1331" i="4"/>
  <c r="AC1787" i="4"/>
  <c r="AC1399" i="4"/>
  <c r="AC2449" i="4"/>
  <c r="AC2339" i="4"/>
  <c r="AC1641" i="4"/>
  <c r="AC1814" i="4"/>
  <c r="AC1994" i="4"/>
  <c r="AC1594" i="4"/>
  <c r="AC2082" i="4"/>
  <c r="AC2116" i="4"/>
  <c r="AC2291" i="4"/>
  <c r="AC2239" i="4"/>
  <c r="AC1318" i="4"/>
  <c r="AC1562" i="4"/>
  <c r="AC2357" i="4"/>
  <c r="AC1421" i="4"/>
  <c r="AC1352" i="4"/>
  <c r="AC1551" i="4"/>
  <c r="AC2193" i="4"/>
  <c r="AC1920" i="4"/>
  <c r="AC2365" i="4"/>
  <c r="AC1437" i="4"/>
  <c r="AC1360" i="4"/>
  <c r="AC2020" i="4"/>
  <c r="AC2198" i="4"/>
  <c r="AC2332" i="4"/>
  <c r="AC1663" i="4"/>
  <c r="AC1797" i="4"/>
  <c r="AC2257" i="4"/>
  <c r="AC1315" i="4"/>
  <c r="AC2442" i="4"/>
  <c r="AC2356" i="4"/>
  <c r="AC1420" i="4"/>
  <c r="AC1335" i="4"/>
  <c r="AC2021" i="4"/>
  <c r="AC2216" i="4"/>
  <c r="AC1792" i="4"/>
  <c r="AC2407" i="4"/>
  <c r="AC2408" i="4"/>
  <c r="AC459" i="4"/>
  <c r="AC1743" i="4"/>
  <c r="AC99" i="4"/>
  <c r="AC1343" i="4"/>
  <c r="AC1521" i="4"/>
  <c r="AC167" i="4"/>
  <c r="AC457" i="4"/>
  <c r="AC2177" i="4"/>
  <c r="AC1855" i="4"/>
  <c r="AC2138" i="4"/>
  <c r="AC1630" i="4"/>
  <c r="AC1330" i="4"/>
  <c r="AC1992" i="4"/>
  <c r="AC2105" i="4"/>
  <c r="AC2122" i="4"/>
  <c r="AC1636" i="4"/>
  <c r="AC1338" i="4"/>
  <c r="AC2003" i="4"/>
  <c r="AC1383" i="4"/>
  <c r="AC1579" i="4"/>
  <c r="AC1724" i="4"/>
  <c r="AC423" i="4"/>
  <c r="AC1778" i="4"/>
  <c r="AC2410" i="4"/>
  <c r="AC1469" i="4"/>
  <c r="AC406" i="4"/>
  <c r="AC1309" i="4"/>
  <c r="AC1507" i="4"/>
  <c r="AC2070" i="4"/>
  <c r="AC2130" i="4"/>
  <c r="AC1608" i="4"/>
  <c r="AC1349" i="4"/>
  <c r="AC1757" i="4"/>
  <c r="AC1721" i="4"/>
  <c r="AC83" i="4"/>
  <c r="AC2066" i="4"/>
  <c r="AC2170" i="4"/>
  <c r="AC399" i="4"/>
  <c r="AC229" i="4"/>
  <c r="AC101" i="4"/>
  <c r="AC91" i="4"/>
  <c r="AC1738" i="4"/>
  <c r="AC2166" i="4"/>
  <c r="AC917" i="4"/>
  <c r="AC302" i="4"/>
  <c r="AC1854" i="4"/>
  <c r="AC1754" i="4"/>
  <c r="AC1927" i="4"/>
  <c r="AC1183" i="4"/>
  <c r="AC672" i="4"/>
  <c r="AC1922" i="4"/>
  <c r="AC2223" i="4"/>
  <c r="AC1709" i="4"/>
  <c r="AC1468" i="4"/>
  <c r="AC427" i="4"/>
  <c r="AC1519" i="4"/>
  <c r="AC2424" i="4"/>
  <c r="AC2184" i="4"/>
  <c r="AC897" i="4"/>
  <c r="AC836" i="4"/>
  <c r="AC261" i="4"/>
  <c r="AC1509" i="4"/>
  <c r="AC1714" i="4"/>
  <c r="AC523" i="4"/>
  <c r="AC586" i="4"/>
  <c r="AC1088" i="4"/>
  <c r="AC70" i="4"/>
  <c r="AC1105" i="4"/>
  <c r="AC114" i="4"/>
  <c r="AC1235" i="4"/>
  <c r="AC1093" i="4"/>
  <c r="AC97" i="4"/>
  <c r="AC1179" i="4"/>
  <c r="AC2128" i="4"/>
  <c r="AC1617" i="4"/>
  <c r="AC1774" i="4"/>
  <c r="AC2191" i="4"/>
  <c r="AC1866" i="4"/>
  <c r="AC1894" i="4"/>
  <c r="AC2252" i="4"/>
  <c r="AC1326" i="4"/>
  <c r="AC2441" i="4"/>
  <c r="AC2380" i="4"/>
  <c r="AC1629" i="4"/>
  <c r="AC1342" i="4"/>
  <c r="AC1533" i="4"/>
  <c r="AC2457" i="4"/>
  <c r="AC2329" i="4"/>
  <c r="AC1672" i="4"/>
  <c r="AC1828" i="4"/>
  <c r="AC2008" i="4"/>
  <c r="AC1382" i="4"/>
  <c r="AC1589" i="4"/>
  <c r="AC2373" i="4"/>
  <c r="AC1903" i="4"/>
  <c r="AC2293" i="4"/>
  <c r="AC2000" i="4"/>
  <c r="AC1388" i="4"/>
  <c r="AC1586" i="4"/>
  <c r="AC2359" i="4"/>
  <c r="AC1423" i="4"/>
  <c r="AC1354" i="4"/>
  <c r="AC1548" i="4"/>
  <c r="AC2065" i="4"/>
  <c r="AC1427" i="4"/>
  <c r="AC1362" i="4"/>
  <c r="AC1791" i="4"/>
  <c r="AC1982" i="4"/>
  <c r="AC2322" i="4"/>
  <c r="AC1412" i="4"/>
  <c r="AC1371" i="4"/>
  <c r="AC2450" i="4"/>
  <c r="AC1416" i="4"/>
  <c r="AC1346" i="4"/>
  <c r="AC1782" i="4"/>
  <c r="AC1975" i="4"/>
  <c r="AC1554" i="4"/>
  <c r="AC2165" i="4"/>
  <c r="AC2169" i="4"/>
  <c r="AC1234" i="4"/>
  <c r="AC2419" i="4"/>
  <c r="AC1091" i="4"/>
  <c r="AC2027" i="4"/>
  <c r="AC1512" i="4"/>
  <c r="AC538" i="4"/>
  <c r="AC501" i="4"/>
  <c r="AC1252" i="4"/>
  <c r="AC1851" i="4"/>
  <c r="AC1886" i="4"/>
  <c r="AC1603" i="4"/>
  <c r="AC1332" i="4"/>
  <c r="AC2022" i="4"/>
  <c r="AC1593" i="4"/>
  <c r="AC1861" i="4"/>
  <c r="AC2139" i="4"/>
  <c r="AC1340" i="4"/>
  <c r="AC1379" i="4"/>
  <c r="AC2458" i="4"/>
  <c r="AC1737" i="4"/>
  <c r="AC328" i="4"/>
  <c r="AC1525" i="4"/>
  <c r="AC2400" i="4"/>
  <c r="AC1477" i="4"/>
  <c r="AC1041" i="4"/>
  <c r="AC118" i="4"/>
  <c r="AC1873" i="4"/>
  <c r="AC2145" i="4"/>
  <c r="AC1633" i="4"/>
  <c r="AC1363" i="4"/>
  <c r="AC1784" i="4"/>
  <c r="AC2060" i="4"/>
  <c r="AC1746" i="4"/>
  <c r="AC1084" i="4"/>
  <c r="AC1977" i="4"/>
  <c r="AC2160" i="4"/>
  <c r="AC1035" i="4"/>
  <c r="AC1159" i="4"/>
  <c r="AC1751" i="4"/>
  <c r="AC1921" i="4"/>
  <c r="AC188" i="4"/>
  <c r="AC2318" i="4"/>
  <c r="AC1923" i="4"/>
  <c r="AC404" i="4"/>
  <c r="AC620" i="4"/>
  <c r="AC728" i="4"/>
  <c r="AC1964" i="4"/>
  <c r="AC2399" i="4"/>
  <c r="AC1470" i="4"/>
  <c r="AC326" i="4"/>
  <c r="AC1948" i="4"/>
  <c r="AC2076" i="4"/>
  <c r="AC2192" i="4"/>
  <c r="AC1939" i="4"/>
  <c r="AC573" i="4"/>
  <c r="AC1919" i="4"/>
  <c r="AC1500" i="4"/>
  <c r="AC1701" i="4"/>
  <c r="AC394" i="4"/>
  <c r="AC649" i="4"/>
  <c r="AC420" i="4"/>
  <c r="AC556" i="4"/>
  <c r="AC880" i="4"/>
  <c r="AC1249" i="4"/>
  <c r="AC1278" i="4"/>
  <c r="AC1175" i="4"/>
  <c r="AC992" i="4"/>
  <c r="AC108" i="4"/>
  <c r="AC563" i="4"/>
  <c r="AC712" i="4"/>
  <c r="AC316" i="4"/>
  <c r="AC2137" i="4"/>
  <c r="AC1614" i="4"/>
  <c r="AC1558" i="4"/>
  <c r="AC2327" i="4"/>
  <c r="AC2023" i="4"/>
  <c r="AC1370" i="4"/>
  <c r="AC2443" i="4"/>
  <c r="AC2376" i="4"/>
  <c r="AC1626" i="4"/>
  <c r="AC1530" i="4"/>
  <c r="AC2201" i="4"/>
  <c r="AC2319" i="4"/>
  <c r="AC1661" i="4"/>
  <c r="AC1799" i="4"/>
  <c r="AC1777" i="4"/>
  <c r="AC1384" i="4"/>
  <c r="AC1567" i="4"/>
  <c r="AC1862" i="4"/>
  <c r="AC1893" i="4"/>
  <c r="AC1820" i="4"/>
  <c r="AC2026" i="4"/>
  <c r="AC1390" i="4"/>
  <c r="AC2428" i="4"/>
  <c r="AC2102" i="4"/>
  <c r="AC2343" i="4"/>
  <c r="AC1612" i="4"/>
  <c r="AC1356" i="4"/>
  <c r="AC1535" i="4"/>
  <c r="AC2055" i="4"/>
  <c r="AC2367" i="4"/>
  <c r="AC1429" i="4"/>
  <c r="AC1557" i="4"/>
  <c r="AC2061" i="4"/>
  <c r="AC1974" i="4"/>
  <c r="AC2330" i="4"/>
  <c r="AC1443" i="4"/>
  <c r="AC2018" i="4"/>
  <c r="AC2200" i="4"/>
  <c r="AC2110" i="4"/>
  <c r="AC1605" i="4"/>
  <c r="AC1333" i="4"/>
  <c r="AC2054" i="4"/>
  <c r="AC1965" i="4"/>
  <c r="AC2155" i="4"/>
  <c r="AC170" i="4"/>
  <c r="AC985" i="4"/>
  <c r="AC1457" i="4"/>
  <c r="AC928" i="4"/>
  <c r="AC1505" i="4"/>
  <c r="AC525" i="4"/>
  <c r="AC1284" i="4"/>
  <c r="AC1204" i="4"/>
  <c r="AC1840" i="4"/>
  <c r="AC1876" i="4"/>
  <c r="AC1615" i="4"/>
  <c r="AC1336" i="4"/>
  <c r="AC1766" i="4"/>
  <c r="AC2210" i="4"/>
  <c r="AC1857" i="4"/>
  <c r="AC1892" i="4"/>
  <c r="AC1625" i="4"/>
  <c r="AC1351" i="4"/>
  <c r="AC1772" i="4"/>
  <c r="AC1405" i="4"/>
  <c r="AC2454" i="4"/>
  <c r="AC1492" i="4"/>
  <c r="AC49" i="4"/>
  <c r="AC2158" i="4"/>
  <c r="AC2168" i="4"/>
  <c r="AC974" i="4"/>
  <c r="AC2416" i="4"/>
  <c r="AC1136" i="4"/>
  <c r="AC1869" i="4"/>
  <c r="AC1904" i="4"/>
  <c r="AC1639" i="4"/>
  <c r="AC1762" i="4"/>
  <c r="AC1513" i="4"/>
  <c r="AC1741" i="4"/>
  <c r="AC1915" i="4"/>
  <c r="AC1130" i="4"/>
  <c r="AC2167" i="4"/>
  <c r="AC1735" i="4"/>
  <c r="AC1917" i="4"/>
  <c r="AC447" i="4"/>
  <c r="AC2042" i="4"/>
  <c r="AC2361" i="4"/>
  <c r="AC1931" i="4"/>
  <c r="AC211" i="4"/>
  <c r="AC389" i="4"/>
  <c r="AC253" i="4"/>
  <c r="AC1972" i="4"/>
  <c r="AC2389" i="4"/>
  <c r="AC2403" i="4"/>
  <c r="AC1461" i="4"/>
  <c r="AC1835" i="4"/>
  <c r="AC1756" i="4"/>
  <c r="AC1935" i="4"/>
  <c r="AC374" i="4"/>
  <c r="AC388" i="4"/>
  <c r="AC891" i="4"/>
  <c r="AC2245" i="4"/>
  <c r="AC1489" i="4"/>
  <c r="AC1716" i="4"/>
  <c r="AC418" i="4"/>
  <c r="AC583" i="4"/>
  <c r="AC2404" i="4"/>
  <c r="AC1007" i="4"/>
  <c r="AC1276" i="4"/>
  <c r="AC886" i="4"/>
  <c r="AC1028" i="4"/>
  <c r="AC989" i="4"/>
  <c r="AC946" i="4"/>
  <c r="AC938" i="4"/>
  <c r="AC226" i="4"/>
  <c r="AC1070" i="4"/>
  <c r="AC375" i="4"/>
  <c r="AC466" i="4"/>
  <c r="AC685" i="4"/>
  <c r="AC766" i="4"/>
  <c r="AC906" i="4"/>
  <c r="AC2088" i="4"/>
  <c r="AC1879" i="4"/>
  <c r="AC1601" i="4"/>
  <c r="AC1559" i="4"/>
  <c r="AC2046" i="4"/>
  <c r="AC1987" i="4"/>
  <c r="AC2317" i="4"/>
  <c r="AC1645" i="4"/>
  <c r="AC1802" i="4"/>
  <c r="AC2019" i="4"/>
  <c r="AC1372" i="4"/>
  <c r="AC2439" i="4"/>
  <c r="AC2109" i="4"/>
  <c r="AC1621" i="4"/>
  <c r="AC1532" i="4"/>
  <c r="AC2203" i="4"/>
  <c r="AC2345" i="4"/>
  <c r="AC1670" i="4"/>
  <c r="AC1337" i="4"/>
  <c r="AC1773" i="4"/>
  <c r="AC1374" i="4"/>
  <c r="AC2422" i="4"/>
  <c r="AC1647" i="4"/>
  <c r="AC1805" i="4"/>
  <c r="AC2016" i="4"/>
  <c r="AC1380" i="4"/>
  <c r="AC2445" i="4"/>
  <c r="AC2099" i="4"/>
  <c r="AC2112" i="4"/>
  <c r="AC1628" i="4"/>
  <c r="AC1299" i="4"/>
  <c r="AC2033" i="4"/>
  <c r="AC2127" i="4"/>
  <c r="AC1618" i="4"/>
  <c r="AC1549" i="4"/>
  <c r="AC2051" i="4"/>
  <c r="AC1986" i="4"/>
  <c r="AC2371" i="4"/>
  <c r="AC1433" i="4"/>
  <c r="AC1822" i="4"/>
  <c r="AC2004" i="4"/>
  <c r="AC1398" i="4"/>
  <c r="AC2196" i="4"/>
  <c r="AC1602" i="4"/>
  <c r="AC1357" i="4"/>
  <c r="AC2045" i="4"/>
  <c r="AC1956" i="4"/>
  <c r="AC2436" i="4"/>
  <c r="AC1951" i="4"/>
  <c r="AC191" i="4"/>
  <c r="AC998" i="4"/>
  <c r="AC1095" i="4"/>
  <c r="AC116" i="4"/>
  <c r="AC2034" i="4"/>
  <c r="AC2157" i="4"/>
  <c r="AC1455" i="4"/>
  <c r="AC213" i="4"/>
  <c r="AC129" i="4"/>
  <c r="AC2338" i="4"/>
  <c r="AC1888" i="4"/>
  <c r="AC2271" i="4"/>
  <c r="AC1780" i="4"/>
  <c r="AC1518" i="4"/>
  <c r="AC1864" i="4"/>
  <c r="AC1900" i="4"/>
  <c r="AC1781" i="4"/>
  <c r="AC2451" i="4"/>
  <c r="AC1484" i="4"/>
  <c r="AC2433" i="4"/>
  <c r="AC2148" i="4"/>
  <c r="AC1254" i="4"/>
  <c r="AC1023" i="4"/>
  <c r="AC2063" i="4"/>
  <c r="AC2164" i="4"/>
  <c r="AC405" i="4"/>
  <c r="AC1865" i="4"/>
  <c r="AC1901" i="4"/>
  <c r="AC2302" i="4"/>
  <c r="AC1775" i="4"/>
  <c r="AC2156" i="4"/>
  <c r="AC1753" i="4"/>
  <c r="AC1946" i="4"/>
  <c r="AC47" i="4"/>
  <c r="AC962" i="4"/>
  <c r="AC1475" i="4"/>
  <c r="AC2135" i="4"/>
  <c r="AC1485" i="4"/>
  <c r="AC1930" i="4"/>
  <c r="AC1565" i="4"/>
  <c r="AC2115" i="4"/>
  <c r="AC1522" i="4"/>
  <c r="AC1696" i="4"/>
  <c r="AC50" i="4"/>
  <c r="AC481" i="4"/>
  <c r="AC2098" i="4"/>
  <c r="AC1962" i="4"/>
  <c r="AC1230" i="4"/>
  <c r="AC223" i="4"/>
  <c r="AC514" i="4"/>
  <c r="AC2121" i="4"/>
  <c r="AC1722" i="4"/>
  <c r="AC1936" i="4"/>
  <c r="AC259" i="4"/>
  <c r="AC51" i="4"/>
  <c r="AC1776" i="4"/>
  <c r="AC1478" i="4"/>
  <c r="AC225" i="4"/>
  <c r="AC267" i="4"/>
  <c r="AC2173" i="4"/>
  <c r="AC335" i="4"/>
  <c r="AC1042" i="4"/>
  <c r="AC58" i="4"/>
  <c r="AC194" i="4"/>
  <c r="AC1227" i="4"/>
  <c r="AC1010" i="4"/>
  <c r="AC80" i="4"/>
  <c r="AC1062" i="4"/>
  <c r="AA1203" i="4"/>
  <c r="AC1203" i="4" s="1"/>
  <c r="AC1121" i="4"/>
  <c r="AC1054" i="4"/>
  <c r="AC242" i="4"/>
  <c r="AC513" i="4"/>
  <c r="AA333" i="4"/>
  <c r="AC333" i="4" s="1"/>
  <c r="AC1056" i="4"/>
  <c r="AC849" i="4"/>
  <c r="AC153" i="4"/>
  <c r="AC1043" i="4"/>
  <c r="AC384" i="4"/>
  <c r="AC1268" i="4"/>
  <c r="AC565" i="4"/>
  <c r="AC696" i="4"/>
  <c r="AC393" i="4"/>
  <c r="AC228" i="4"/>
  <c r="AC182" i="4"/>
  <c r="AA1086" i="4"/>
  <c r="AC1086" i="4" s="1"/>
  <c r="AA367" i="4"/>
  <c r="AC367" i="4" s="1"/>
  <c r="AC340" i="4"/>
  <c r="AC237" i="4"/>
  <c r="AC943" i="4"/>
  <c r="AC484" i="4"/>
  <c r="AC912" i="4"/>
  <c r="AC485" i="4"/>
  <c r="AC650" i="4"/>
  <c r="AC960" i="4"/>
  <c r="AA503" i="4"/>
  <c r="AC503" i="4" s="1"/>
  <c r="AC944" i="4"/>
  <c r="AC996" i="4"/>
  <c r="AA43" i="4"/>
  <c r="AC43" i="4" s="1"/>
  <c r="AC976" i="4"/>
  <c r="AC152" i="4"/>
  <c r="AC146" i="4"/>
  <c r="AC1060" i="4"/>
  <c r="AC602" i="4"/>
  <c r="AC344" i="4"/>
  <c r="AC1046" i="4"/>
  <c r="AC638" i="4"/>
  <c r="AC1280" i="4"/>
  <c r="AC799" i="4"/>
  <c r="AC1279" i="4"/>
  <c r="AC676" i="4"/>
  <c r="AC591" i="4"/>
  <c r="AA564" i="4"/>
  <c r="AC564" i="4" s="1"/>
  <c r="AA324" i="4"/>
  <c r="AC324" i="4" s="1"/>
  <c r="AA156" i="4"/>
  <c r="AC156" i="4" s="1"/>
  <c r="AC932" i="4"/>
  <c r="AA139" i="4"/>
  <c r="AC139" i="4" s="1"/>
  <c r="AC954" i="4"/>
  <c r="AA143" i="4"/>
  <c r="AC143" i="4" s="1"/>
  <c r="AC1168" i="4"/>
  <c r="AA1215" i="4"/>
  <c r="AC1215" i="4" s="1"/>
  <c r="AC1273" i="4"/>
  <c r="AC550" i="4"/>
  <c r="AC1165" i="4"/>
  <c r="AC105" i="4"/>
  <c r="AC451" i="4"/>
  <c r="AA161" i="4"/>
  <c r="AC204" i="4"/>
  <c r="AC199" i="4"/>
  <c r="AC1067" i="4"/>
  <c r="AC295" i="4"/>
  <c r="AC1166" i="4"/>
  <c r="AC491" i="4"/>
  <c r="AC412" i="4"/>
  <c r="AC465" i="4"/>
  <c r="AA113" i="4"/>
  <c r="AC113" i="4" s="1"/>
  <c r="AC1206" i="4"/>
  <c r="AC1002" i="4"/>
  <c r="AA147" i="4"/>
  <c r="AC147" i="4" s="1"/>
  <c r="AA449" i="4"/>
  <c r="AC449" i="4" s="1"/>
  <c r="AC137" i="4"/>
  <c r="AC540" i="4"/>
  <c r="AC1097" i="4"/>
  <c r="AC103" i="4"/>
  <c r="AC1237" i="4"/>
  <c r="AC85" i="4"/>
  <c r="AC471" i="4"/>
  <c r="AC863" i="4"/>
  <c r="AC53" i="4"/>
  <c r="AC1151" i="4"/>
  <c r="AC332" i="4"/>
  <c r="AC500" i="4"/>
  <c r="AC1083" i="4"/>
  <c r="AC1243" i="4"/>
  <c r="AA106" i="4"/>
  <c r="AC106" i="4" s="1"/>
  <c r="AA71" i="4"/>
  <c r="AC71" i="4" s="1"/>
  <c r="AA1250" i="4"/>
  <c r="AB1250" i="4" s="1"/>
  <c r="AA62" i="4"/>
  <c r="AC62" i="4" s="1"/>
  <c r="AC372" i="4"/>
  <c r="AC60" i="4"/>
  <c r="AC347" i="4"/>
  <c r="AC214" i="4"/>
  <c r="AC1271" i="4"/>
  <c r="AC455" i="4"/>
  <c r="AC56" i="4"/>
  <c r="AC1163" i="4"/>
  <c r="AC131" i="4"/>
  <c r="AA925" i="4"/>
  <c r="AC925" i="4" s="1"/>
  <c r="AA571" i="4"/>
  <c r="AC571" i="4" s="1"/>
  <c r="AC311" i="4"/>
  <c r="AA428" i="4"/>
  <c r="AC428" i="4" s="1"/>
  <c r="AC1177" i="4"/>
  <c r="AC400" i="4"/>
  <c r="AC549" i="4"/>
  <c r="AC588" i="4"/>
  <c r="AC993" i="4"/>
  <c r="AC180" i="4"/>
  <c r="AC1287" i="4"/>
  <c r="AA55" i="4"/>
  <c r="AC55" i="4" s="1"/>
  <c r="AA140" i="4"/>
  <c r="AC140" i="4" s="1"/>
  <c r="AC1057" i="4"/>
  <c r="AC266" i="4"/>
  <c r="AC1275" i="4"/>
  <c r="AC990" i="4"/>
  <c r="AC1195" i="4"/>
  <c r="AC248" i="4"/>
  <c r="AC306" i="4"/>
  <c r="AC1157" i="4"/>
  <c r="AC1117" i="4"/>
  <c r="AA320" i="4"/>
  <c r="AC320" i="4" s="1"/>
  <c r="AC612" i="4"/>
  <c r="AC297" i="4"/>
  <c r="AA913" i="4"/>
  <c r="AC913" i="4" s="1"/>
  <c r="AA945" i="4"/>
  <c r="AC945" i="4" s="1"/>
  <c r="AC942" i="4"/>
  <c r="AC359" i="4"/>
  <c r="AC218" i="4"/>
  <c r="AC1000" i="4"/>
  <c r="AC59" i="4"/>
  <c r="AC144" i="4"/>
  <c r="AC102" i="4"/>
  <c r="AC1213" i="4"/>
  <c r="AC90" i="4"/>
  <c r="AC181" i="4"/>
  <c r="AC348" i="4"/>
  <c r="AC370" i="4"/>
  <c r="AA901" i="4"/>
  <c r="AC901" i="4" s="1"/>
  <c r="AC848" i="4"/>
  <c r="AC840" i="4"/>
  <c r="AC1101" i="4"/>
  <c r="AC844" i="4"/>
  <c r="AC280" i="4"/>
  <c r="AC890" i="4"/>
  <c r="AC1018" i="4"/>
  <c r="AC1072" i="4"/>
  <c r="AC1148" i="4"/>
  <c r="AC209" i="4"/>
  <c r="AC416" i="4"/>
  <c r="AC580" i="4"/>
  <c r="AC1014" i="4"/>
  <c r="AC1077" i="4"/>
  <c r="AC916" i="4"/>
  <c r="AC390" i="4"/>
  <c r="AC984" i="4"/>
  <c r="AC387" i="4"/>
  <c r="AC1128" i="4"/>
  <c r="AA479" i="4"/>
  <c r="AC1114" i="4"/>
  <c r="AC157" i="4"/>
  <c r="AA562" i="4"/>
  <c r="AC562" i="4" s="1"/>
  <c r="AA142" i="4"/>
  <c r="AC142" i="4" s="1"/>
  <c r="AC978" i="4"/>
  <c r="AC417" i="4"/>
  <c r="AC78" i="4"/>
  <c r="AC107" i="4"/>
  <c r="AC1030" i="4"/>
  <c r="AC904" i="4"/>
  <c r="AC54" i="4"/>
  <c r="AC421" i="4"/>
  <c r="AA122" i="4"/>
  <c r="AB122" i="4" s="1"/>
  <c r="AC502" i="4"/>
  <c r="AC240" i="4"/>
  <c r="AC407" i="4"/>
  <c r="AC1066" i="4"/>
  <c r="AC1110" i="4"/>
  <c r="AA376" i="4"/>
  <c r="AC376" i="4" s="1"/>
  <c r="AA578" i="4"/>
  <c r="AC578" i="4" s="1"/>
  <c r="AC92" i="4"/>
  <c r="AC461" i="4"/>
  <c r="AC1191" i="4"/>
  <c r="AC1090" i="4"/>
  <c r="AC999" i="4"/>
  <c r="AC445" i="4"/>
  <c r="AC454" i="4"/>
  <c r="AC1071" i="4"/>
  <c r="AC351" i="4"/>
  <c r="AC409" i="4"/>
  <c r="AC193" i="4"/>
  <c r="D38" i="3"/>
  <c r="E7" i="3"/>
  <c r="F32" i="3"/>
  <c r="E24" i="3"/>
  <c r="C30" i="3"/>
  <c r="E19" i="3"/>
  <c r="H9" i="3"/>
  <c r="G28" i="3"/>
  <c r="G21" i="3"/>
  <c r="D27" i="3"/>
  <c r="F6" i="3"/>
  <c r="G23" i="3"/>
  <c r="D22" i="3"/>
  <c r="C45" i="3"/>
  <c r="D6" i="3"/>
  <c r="F45" i="3"/>
  <c r="C36" i="3"/>
  <c r="C42" i="3"/>
  <c r="H49" i="3"/>
  <c r="H38" i="3"/>
  <c r="H42" i="3"/>
  <c r="H13" i="3"/>
  <c r="H25" i="3"/>
  <c r="F7" i="3"/>
  <c r="H51" i="3"/>
  <c r="F13" i="3"/>
  <c r="C15" i="3"/>
  <c r="E48" i="3"/>
  <c r="G33" i="3"/>
  <c r="G16" i="3"/>
  <c r="H27" i="3"/>
  <c r="D7" i="3"/>
  <c r="E31" i="3"/>
  <c r="F9" i="3"/>
  <c r="C25" i="3"/>
  <c r="G26" i="3"/>
  <c r="G19" i="3"/>
  <c r="H37" i="3"/>
  <c r="D41" i="3"/>
  <c r="E17" i="3"/>
  <c r="C26" i="3"/>
  <c r="D43" i="3"/>
  <c r="F25" i="3"/>
  <c r="G46" i="3"/>
  <c r="D50" i="3"/>
  <c r="F17" i="3"/>
  <c r="H40" i="3"/>
  <c r="D42" i="3"/>
  <c r="G41" i="3"/>
  <c r="F41" i="3"/>
  <c r="C29" i="3"/>
  <c r="G40" i="3"/>
  <c r="D31" i="3"/>
  <c r="E29" i="3"/>
  <c r="C37" i="3"/>
  <c r="G51" i="3"/>
  <c r="F8" i="3"/>
  <c r="F10" i="3"/>
  <c r="D46" i="3"/>
  <c r="C33" i="3"/>
  <c r="C46" i="3"/>
  <c r="H28" i="3"/>
  <c r="G15" i="3"/>
  <c r="F15" i="3"/>
  <c r="D35" i="3"/>
  <c r="D4" i="3"/>
  <c r="C18" i="3"/>
  <c r="G7" i="3"/>
  <c r="G4" i="3"/>
  <c r="D15" i="3"/>
  <c r="C9" i="3"/>
  <c r="D30" i="3"/>
  <c r="C24" i="3"/>
  <c r="H18" i="3"/>
  <c r="H6" i="3"/>
  <c r="E41" i="3"/>
  <c r="E15" i="3"/>
  <c r="F38" i="3"/>
  <c r="D10" i="3"/>
  <c r="E27" i="3"/>
  <c r="E43" i="3"/>
  <c r="C7" i="3"/>
  <c r="D39" i="3"/>
  <c r="D28" i="3"/>
  <c r="F36" i="3"/>
  <c r="E45" i="3"/>
  <c r="D47" i="3"/>
  <c r="F44" i="3"/>
  <c r="D5" i="3"/>
  <c r="C40" i="3"/>
  <c r="C38" i="3"/>
  <c r="D33" i="3"/>
  <c r="H11" i="3"/>
  <c r="G25" i="3"/>
  <c r="G38" i="3"/>
  <c r="H12" i="3"/>
  <c r="G10" i="3"/>
  <c r="G20" i="3"/>
  <c r="H29" i="3"/>
  <c r="D20" i="3"/>
  <c r="D13" i="3"/>
  <c r="E10" i="3"/>
  <c r="E35" i="3"/>
  <c r="F43" i="3"/>
  <c r="F46" i="3"/>
  <c r="D14" i="3"/>
  <c r="E11" i="3"/>
  <c r="F39" i="3"/>
  <c r="E18" i="3"/>
  <c r="E42" i="3"/>
  <c r="C31" i="3"/>
  <c r="C6" i="3"/>
  <c r="F4" i="3"/>
  <c r="G14" i="3"/>
  <c r="E33" i="3"/>
  <c r="H5" i="3"/>
  <c r="G30" i="3"/>
  <c r="G42" i="3"/>
  <c r="G17" i="3"/>
  <c r="G29" i="3"/>
  <c r="G32" i="3"/>
  <c r="H31" i="3"/>
  <c r="C23" i="3"/>
  <c r="C34" i="3"/>
  <c r="C41" i="3"/>
  <c r="D9" i="3"/>
  <c r="D32" i="3"/>
  <c r="C39" i="3"/>
  <c r="C27" i="3"/>
  <c r="C4" i="3"/>
  <c r="F33" i="3"/>
  <c r="G18" i="3"/>
  <c r="G36" i="3"/>
  <c r="C50" i="3"/>
  <c r="H24" i="3"/>
  <c r="G6" i="3"/>
  <c r="G44" i="3"/>
  <c r="H33" i="3"/>
  <c r="D8" i="3"/>
  <c r="D23" i="3"/>
  <c r="F35" i="3"/>
  <c r="F29" i="3"/>
  <c r="F14" i="3"/>
  <c r="E8" i="3"/>
  <c r="D24" i="3"/>
  <c r="F34" i="3"/>
  <c r="D29" i="3"/>
  <c r="J29" i="3" s="1"/>
  <c r="E30" i="3"/>
  <c r="J30" i="3" s="1"/>
  <c r="D44" i="3"/>
  <c r="C47" i="3"/>
  <c r="E26" i="3"/>
  <c r="F18" i="3"/>
  <c r="D11" i="3"/>
  <c r="D36" i="3"/>
  <c r="D19" i="3"/>
  <c r="J19" i="3" s="1"/>
  <c r="C51" i="3"/>
  <c r="H14" i="3"/>
  <c r="C22" i="3"/>
  <c r="G24" i="3"/>
  <c r="H26" i="3"/>
  <c r="I26" i="3" s="1"/>
  <c r="G9" i="3"/>
  <c r="I9" i="3" s="1"/>
  <c r="H36" i="3"/>
  <c r="H8" i="3"/>
  <c r="H50" i="3"/>
  <c r="H35" i="3"/>
  <c r="E23" i="3"/>
  <c r="E47" i="3"/>
  <c r="E51" i="3"/>
  <c r="F23" i="3"/>
  <c r="F27" i="3"/>
  <c r="F22" i="3"/>
  <c r="D49" i="3"/>
  <c r="C28" i="3"/>
  <c r="D40" i="3"/>
  <c r="E39" i="3"/>
  <c r="F26" i="3"/>
  <c r="C43" i="3"/>
  <c r="C14" i="3"/>
  <c r="F40" i="3"/>
  <c r="C17" i="3"/>
  <c r="F42" i="3"/>
  <c r="F19" i="3"/>
  <c r="H7" i="3"/>
  <c r="I7" i="3" s="1"/>
  <c r="G47" i="3"/>
  <c r="H16" i="3"/>
  <c r="G12" i="3"/>
  <c r="I12" i="3" s="1"/>
  <c r="G8" i="3"/>
  <c r="G27" i="3"/>
  <c r="I27" i="3" s="1"/>
  <c r="H17" i="3"/>
  <c r="H41" i="3"/>
  <c r="F47" i="3"/>
  <c r="F51" i="3"/>
  <c r="E12" i="3"/>
  <c r="F50" i="3"/>
  <c r="F21" i="3"/>
  <c r="D34" i="3"/>
  <c r="C35" i="3"/>
  <c r="E40" i="3"/>
  <c r="F48" i="3"/>
  <c r="E32" i="3"/>
  <c r="D17" i="3"/>
  <c r="J17" i="3" s="1"/>
  <c r="E6" i="3"/>
  <c r="J6" i="3" s="1"/>
  <c r="E37" i="3"/>
  <c r="E9" i="3"/>
  <c r="C8" i="3"/>
  <c r="D45" i="3"/>
  <c r="J45" i="3" s="1"/>
  <c r="C32" i="3"/>
  <c r="G11" i="3"/>
  <c r="I11" i="3" s="1"/>
  <c r="H20" i="3"/>
  <c r="I20" i="3" s="1"/>
  <c r="G48" i="3"/>
  <c r="H10" i="3"/>
  <c r="I10" i="3" s="1"/>
  <c r="H34" i="3"/>
  <c r="H19" i="3"/>
  <c r="I19" i="3" s="1"/>
  <c r="H43" i="3"/>
  <c r="E44" i="3"/>
  <c r="D51" i="3"/>
  <c r="J51" i="3" s="1"/>
  <c r="F49" i="3"/>
  <c r="F30" i="3"/>
  <c r="E22" i="3"/>
  <c r="J22" i="3" s="1"/>
  <c r="E14" i="3"/>
  <c r="J14" i="3" s="1"/>
  <c r="D25" i="3"/>
  <c r="E38" i="3"/>
  <c r="J38" i="3" s="1"/>
  <c r="E5" i="3"/>
  <c r="J5" i="3" s="1"/>
  <c r="C16" i="3"/>
  <c r="D37" i="3"/>
  <c r="C10" i="3"/>
  <c r="G50" i="3"/>
  <c r="I50" i="3" s="1"/>
  <c r="G13" i="3"/>
  <c r="I13" i="3" s="1"/>
  <c r="H48" i="3"/>
  <c r="H15" i="3"/>
  <c r="I15" i="3" s="1"/>
  <c r="E46" i="3"/>
  <c r="J46" i="3" s="1"/>
  <c r="D12" i="3"/>
  <c r="D21" i="3"/>
  <c r="C12" i="3"/>
  <c r="C19" i="3"/>
  <c r="E28" i="3"/>
  <c r="J28" i="3" s="1"/>
  <c r="D26" i="3"/>
  <c r="C21" i="3"/>
  <c r="F28" i="3"/>
  <c r="C11" i="3"/>
  <c r="H32" i="3"/>
  <c r="I32" i="3" s="1"/>
  <c r="C48" i="3"/>
  <c r="G31" i="3"/>
  <c r="I31" i="3" s="1"/>
  <c r="G39" i="3"/>
  <c r="E36" i="3"/>
  <c r="F24" i="3"/>
  <c r="E34" i="3"/>
  <c r="C49" i="3"/>
  <c r="E25" i="3"/>
  <c r="C44" i="3"/>
  <c r="E16" i="3"/>
  <c r="H30" i="3"/>
  <c r="I30" i="3" s="1"/>
  <c r="H22" i="3"/>
  <c r="H39" i="3"/>
  <c r="E20" i="3"/>
  <c r="J20" i="3" s="1"/>
  <c r="E13" i="3"/>
  <c r="J13" i="3" s="1"/>
  <c r="E49" i="3"/>
  <c r="J49" i="3" s="1"/>
  <c r="C20" i="3"/>
  <c r="G37" i="3"/>
  <c r="I37" i="3" s="1"/>
  <c r="G43" i="3"/>
  <c r="G45" i="3"/>
  <c r="G22" i="3"/>
  <c r="H21" i="3"/>
  <c r="I21" i="3" s="1"/>
  <c r="H45" i="3"/>
  <c r="F20" i="3"/>
  <c r="F12" i="3"/>
  <c r="E50" i="3"/>
  <c r="J50" i="3" s="1"/>
  <c r="F31" i="3"/>
  <c r="E21" i="3"/>
  <c r="E4" i="3"/>
  <c r="J4" i="3" s="1"/>
  <c r="F11" i="3"/>
  <c r="D48" i="3"/>
  <c r="J48" i="3" s="1"/>
  <c r="F37" i="3"/>
  <c r="C13" i="3"/>
  <c r="F16" i="3"/>
  <c r="C5" i="3"/>
  <c r="F5" i="3"/>
  <c r="D18" i="3"/>
  <c r="J18" i="3" s="1"/>
  <c r="H44" i="3"/>
  <c r="I44" i="3" s="1"/>
  <c r="H4" i="3"/>
  <c r="I4" i="3" s="1"/>
  <c r="D16" i="3"/>
  <c r="G5" i="3"/>
  <c r="I5" i="3" s="1"/>
  <c r="G49" i="3"/>
  <c r="I49" i="3" s="1"/>
  <c r="G35" i="3"/>
  <c r="I35" i="3" s="1"/>
  <c r="G34" i="3"/>
  <c r="H46" i="3"/>
  <c r="I46" i="3" s="1"/>
  <c r="H23" i="3"/>
  <c r="I23" i="3" s="1"/>
  <c r="H47" i="3"/>
  <c r="J15" i="3"/>
  <c r="I25" i="3"/>
  <c r="I38" i="3"/>
  <c r="I8" i="3"/>
  <c r="I18" i="3"/>
  <c r="J8" i="3"/>
  <c r="J39" i="3"/>
  <c r="I40" i="3"/>
  <c r="I33" i="3"/>
  <c r="I24" i="3"/>
  <c r="I41" i="3"/>
  <c r="I14" i="3"/>
  <c r="J33" i="3"/>
  <c r="J24" i="3"/>
  <c r="J41" i="3"/>
  <c r="J42" i="3"/>
  <c r="J10" i="3"/>
  <c r="J43" i="3"/>
  <c r="I28" i="3"/>
  <c r="J35" i="3"/>
  <c r="I16" i="3"/>
  <c r="J47" i="3"/>
  <c r="I42" i="3"/>
  <c r="I17" i="3"/>
  <c r="I29" i="3"/>
  <c r="I6" i="3"/>
  <c r="J11" i="3"/>
  <c r="AD55" i="4" l="1"/>
  <c r="AD211" i="4"/>
  <c r="AD367" i="4"/>
  <c r="AD523" i="4"/>
  <c r="AD679" i="4"/>
  <c r="AD835" i="4"/>
  <c r="AD991" i="4"/>
  <c r="AD94" i="4"/>
  <c r="AD250" i="4"/>
  <c r="AD406" i="4"/>
  <c r="AD562" i="4"/>
  <c r="AD718" i="4"/>
  <c r="AD874" i="4"/>
  <c r="AD133" i="4"/>
  <c r="AD289" i="4"/>
  <c r="AD445" i="4"/>
  <c r="AD601" i="4"/>
  <c r="AD757" i="4"/>
  <c r="AD913" i="4"/>
  <c r="AD172" i="4"/>
  <c r="AD328" i="4"/>
  <c r="AD484" i="4"/>
  <c r="AD640" i="4"/>
  <c r="AD796" i="4"/>
  <c r="AD952" i="4"/>
  <c r="AD1186" i="4"/>
  <c r="AD1342" i="4"/>
  <c r="AD1498" i="4"/>
  <c r="AD1654" i="4"/>
  <c r="AD1810" i="4"/>
  <c r="AD1069" i="4"/>
  <c r="AD1225" i="4"/>
  <c r="AD1381" i="4"/>
  <c r="AD1537" i="4"/>
  <c r="AD1693" i="4"/>
  <c r="AD1030" i="4"/>
  <c r="AD1108" i="4"/>
  <c r="AD1264" i="4"/>
  <c r="AD1420" i="4"/>
  <c r="AD1576" i="4"/>
  <c r="AD1732" i="4"/>
  <c r="AD1147" i="4"/>
  <c r="AD1303" i="4"/>
  <c r="AD1459" i="4"/>
  <c r="AD1615" i="4"/>
  <c r="AD1771" i="4"/>
  <c r="AD1849" i="4"/>
  <c r="AD1927" i="4"/>
  <c r="AD2083" i="4"/>
  <c r="AD2239" i="4"/>
  <c r="AD2395" i="4"/>
  <c r="AD1966" i="4"/>
  <c r="AD2122" i="4"/>
  <c r="AD2278" i="4"/>
  <c r="AD2434" i="4"/>
  <c r="AD2590" i="4"/>
  <c r="AD2005" i="4"/>
  <c r="AD2161" i="4"/>
  <c r="AD2317" i="4"/>
  <c r="AD2473" i="4"/>
  <c r="AD2629" i="4"/>
  <c r="AD1888" i="4"/>
  <c r="AD2824" i="4"/>
  <c r="AD2980" i="4"/>
  <c r="AD3136" i="4"/>
  <c r="AD3292" i="4"/>
  <c r="AD3448" i="4"/>
  <c r="AD2044" i="4"/>
  <c r="AD2551" i="4"/>
  <c r="AD2668" i="4"/>
  <c r="AD2200" i="4"/>
  <c r="AD2512" i="4"/>
  <c r="AD2707" i="4"/>
  <c r="AD2863" i="4"/>
  <c r="AD3019" i="4"/>
  <c r="AD3175" i="4"/>
  <c r="AD3331" i="4"/>
  <c r="AD2356" i="4"/>
  <c r="AD2746" i="4"/>
  <c r="AD2782" i="4"/>
  <c r="AD2902" i="4"/>
  <c r="AD3058" i="4"/>
  <c r="AD3214" i="4"/>
  <c r="AD3370" i="4"/>
  <c r="AD3409" i="4"/>
  <c r="AD3682" i="4"/>
  <c r="AD3838" i="4"/>
  <c r="AD3994" i="4"/>
  <c r="AD4150" i="4"/>
  <c r="AD3097" i="4"/>
  <c r="AD3526" i="4"/>
  <c r="AD3487" i="4"/>
  <c r="AD3565" i="4"/>
  <c r="AD3721" i="4"/>
  <c r="AD3877" i="4"/>
  <c r="AD4033" i="4"/>
  <c r="AD3253" i="4"/>
  <c r="AD3604" i="4"/>
  <c r="AD3760" i="4"/>
  <c r="AD3916" i="4"/>
  <c r="AD4072" i="4"/>
  <c r="AD3643" i="4"/>
  <c r="AD3799" i="4"/>
  <c r="AD3955" i="4"/>
  <c r="AD4111" i="4"/>
  <c r="AD2941" i="4"/>
  <c r="AD54" i="4"/>
  <c r="AD210" i="4"/>
  <c r="AD366" i="4"/>
  <c r="AD522" i="4"/>
  <c r="AD678" i="4"/>
  <c r="AD834" i="4"/>
  <c r="AD990" i="4"/>
  <c r="AD93" i="4"/>
  <c r="AD249" i="4"/>
  <c r="AD405" i="4"/>
  <c r="AD561" i="4"/>
  <c r="AD717" i="4"/>
  <c r="AD873" i="4"/>
  <c r="AD132" i="4"/>
  <c r="AD288" i="4"/>
  <c r="AD444" i="4"/>
  <c r="AD600" i="4"/>
  <c r="AD756" i="4"/>
  <c r="AD912" i="4"/>
  <c r="AD483" i="4"/>
  <c r="AD1185" i="4"/>
  <c r="AD1341" i="4"/>
  <c r="AD1497" i="4"/>
  <c r="AD1653" i="4"/>
  <c r="AD639" i="4"/>
  <c r="AD1068" i="4"/>
  <c r="AD1224" i="4"/>
  <c r="AD1380" i="4"/>
  <c r="AD1536" i="4"/>
  <c r="AD1692" i="4"/>
  <c r="AD1848" i="4"/>
  <c r="AD795" i="4"/>
  <c r="AD1029" i="4"/>
  <c r="AD951" i="4"/>
  <c r="AD1107" i="4"/>
  <c r="AD1263" i="4"/>
  <c r="AD1419" i="4"/>
  <c r="AD1575" i="4"/>
  <c r="AD171" i="4"/>
  <c r="AD327" i="4"/>
  <c r="AD1302" i="4"/>
  <c r="AD1926" i="4"/>
  <c r="AD2082" i="4"/>
  <c r="AD2238" i="4"/>
  <c r="AD2394" i="4"/>
  <c r="AD2550" i="4"/>
  <c r="AD1458" i="4"/>
  <c r="AD1614" i="4"/>
  <c r="AD1731" i="4"/>
  <c r="AD1770" i="4"/>
  <c r="AD1965" i="4"/>
  <c r="AD2121" i="4"/>
  <c r="AD2277" i="4"/>
  <c r="AD2433" i="4"/>
  <c r="AD2589" i="4"/>
  <c r="AD1809" i="4"/>
  <c r="AD2004" i="4"/>
  <c r="AD2160" i="4"/>
  <c r="AD2316" i="4"/>
  <c r="AD2472" i="4"/>
  <c r="AD2628" i="4"/>
  <c r="AD1146" i="4"/>
  <c r="AD1887" i="4"/>
  <c r="AD2043" i="4"/>
  <c r="AD2199" i="4"/>
  <c r="AD2355" i="4"/>
  <c r="AD2511" i="4"/>
  <c r="AD2823" i="4"/>
  <c r="AD2979" i="4"/>
  <c r="AD3135" i="4"/>
  <c r="AD3291" i="4"/>
  <c r="AD3447" i="4"/>
  <c r="AD2667" i="4"/>
  <c r="AD2706" i="4"/>
  <c r="AD2862" i="4"/>
  <c r="AD3018" i="4"/>
  <c r="AD3174" i="4"/>
  <c r="AD3330" i="4"/>
  <c r="AD2745" i="4"/>
  <c r="AD2781" i="4"/>
  <c r="AD2901" i="4"/>
  <c r="AD3057" i="4"/>
  <c r="AD3213" i="4"/>
  <c r="AD3369" i="4"/>
  <c r="AD2940" i="4"/>
  <c r="AD3096" i="4"/>
  <c r="AD3252" i="4"/>
  <c r="AD3408" i="4"/>
  <c r="AD3681" i="4"/>
  <c r="AD3837" i="4"/>
  <c r="AD3993" i="4"/>
  <c r="AD4149" i="4"/>
  <c r="AD3525" i="4"/>
  <c r="AD3486" i="4"/>
  <c r="AD3564" i="4"/>
  <c r="AD3720" i="4"/>
  <c r="AD3876" i="4"/>
  <c r="AD4032" i="4"/>
  <c r="AD3603" i="4"/>
  <c r="AD3759" i="4"/>
  <c r="AD3915" i="4"/>
  <c r="AD4071" i="4"/>
  <c r="AD3642" i="4"/>
  <c r="AD3798" i="4"/>
  <c r="AD3954" i="4"/>
  <c r="AD4110" i="4"/>
  <c r="AD102" i="4"/>
  <c r="AD258" i="4"/>
  <c r="AD414" i="4"/>
  <c r="AD570" i="4"/>
  <c r="AD726" i="4"/>
  <c r="AD882" i="4"/>
  <c r="AD1038" i="4"/>
  <c r="AD141" i="4"/>
  <c r="AD297" i="4"/>
  <c r="AD453" i="4"/>
  <c r="AD609" i="4"/>
  <c r="AD765" i="4"/>
  <c r="AD921" i="4"/>
  <c r="AD180" i="4"/>
  <c r="AD336" i="4"/>
  <c r="AD492" i="4"/>
  <c r="AD648" i="4"/>
  <c r="AD804" i="4"/>
  <c r="AD960" i="4"/>
  <c r="AD843" i="4"/>
  <c r="AD1077" i="4"/>
  <c r="AD1233" i="4"/>
  <c r="AD1389" i="4"/>
  <c r="AD1545" i="4"/>
  <c r="AD1701" i="4"/>
  <c r="AD63" i="4"/>
  <c r="AD1116" i="4"/>
  <c r="AD1272" i="4"/>
  <c r="AD1428" i="4"/>
  <c r="AD1584" i="4"/>
  <c r="AD1740" i="4"/>
  <c r="AD219" i="4"/>
  <c r="AD999" i="4"/>
  <c r="AD375" i="4"/>
  <c r="AD1155" i="4"/>
  <c r="AD1311" i="4"/>
  <c r="AD1467" i="4"/>
  <c r="AD1623" i="4"/>
  <c r="AD531" i="4"/>
  <c r="AD687" i="4"/>
  <c r="AD1662" i="4"/>
  <c r="AD1974" i="4"/>
  <c r="AD2130" i="4"/>
  <c r="AD2286" i="4"/>
  <c r="AD2442" i="4"/>
  <c r="AD2598" i="4"/>
  <c r="AD2013" i="4"/>
  <c r="AD2169" i="4"/>
  <c r="AD2325" i="4"/>
  <c r="AD2481" i="4"/>
  <c r="AD2637" i="4"/>
  <c r="AD1194" i="4"/>
  <c r="AD1857" i="4"/>
  <c r="AD1779" i="4"/>
  <c r="AD1896" i="4"/>
  <c r="AD2052" i="4"/>
  <c r="AD2208" i="4"/>
  <c r="AD2364" i="4"/>
  <c r="AD2520" i="4"/>
  <c r="AD1350" i="4"/>
  <c r="AD1818" i="4"/>
  <c r="AD1506" i="4"/>
  <c r="AD1935" i="4"/>
  <c r="AD2091" i="4"/>
  <c r="AD2247" i="4"/>
  <c r="AD2403" i="4"/>
  <c r="AD2559" i="4"/>
  <c r="AD2715" i="4"/>
  <c r="AD2871" i="4"/>
  <c r="AD3027" i="4"/>
  <c r="AD3183" i="4"/>
  <c r="AD3339" i="4"/>
  <c r="AD2754" i="4"/>
  <c r="AD2910" i="4"/>
  <c r="AD3066" i="4"/>
  <c r="AD3222" i="4"/>
  <c r="AD3378" i="4"/>
  <c r="AD2793" i="4"/>
  <c r="AD2949" i="4"/>
  <c r="AD3105" i="4"/>
  <c r="AD3261" i="4"/>
  <c r="AD3417" i="4"/>
  <c r="AD2676" i="4"/>
  <c r="AD2832" i="4"/>
  <c r="AD2988" i="4"/>
  <c r="AD3144" i="4"/>
  <c r="AD3300" i="4"/>
  <c r="AD3573" i="4"/>
  <c r="AD3729" i="4"/>
  <c r="AD3885" i="4"/>
  <c r="AD4041" i="4"/>
  <c r="AD3612" i="4"/>
  <c r="AD3768" i="4"/>
  <c r="AD3924" i="4"/>
  <c r="AD4080" i="4"/>
  <c r="AD3651" i="4"/>
  <c r="AD3807" i="4"/>
  <c r="AD3963" i="4"/>
  <c r="AD4119" i="4"/>
  <c r="AD3456" i="4"/>
  <c r="AD3534" i="4"/>
  <c r="AD4002" i="4"/>
  <c r="AD3495" i="4"/>
  <c r="AD4158" i="4"/>
  <c r="AD3690" i="4"/>
  <c r="AD3846" i="4"/>
  <c r="AD186" i="4"/>
  <c r="AD342" i="4"/>
  <c r="AD498" i="4"/>
  <c r="AD654" i="4"/>
  <c r="AD810" i="4"/>
  <c r="AD966" i="4"/>
  <c r="AD69" i="4"/>
  <c r="AD225" i="4"/>
  <c r="AD381" i="4"/>
  <c r="AD537" i="4"/>
  <c r="AD693" i="4"/>
  <c r="AD849" i="4"/>
  <c r="AD1005" i="4"/>
  <c r="AD108" i="4"/>
  <c r="AD264" i="4"/>
  <c r="AD420" i="4"/>
  <c r="AD576" i="4"/>
  <c r="AD732" i="4"/>
  <c r="AD888" i="4"/>
  <c r="AD771" i="4"/>
  <c r="AD1161" i="4"/>
  <c r="AD1317" i="4"/>
  <c r="AD1473" i="4"/>
  <c r="AD1629" i="4"/>
  <c r="AD927" i="4"/>
  <c r="AD1200" i="4"/>
  <c r="AD1356" i="4"/>
  <c r="AD1512" i="4"/>
  <c r="AD1668" i="4"/>
  <c r="AD1824" i="4"/>
  <c r="AD147" i="4"/>
  <c r="AD1044" i="4"/>
  <c r="AD303" i="4"/>
  <c r="AD1083" i="4"/>
  <c r="AD1239" i="4"/>
  <c r="AD1395" i="4"/>
  <c r="AD1551" i="4"/>
  <c r="AD459" i="4"/>
  <c r="AD615" i="4"/>
  <c r="AD1590" i="4"/>
  <c r="AD1902" i="4"/>
  <c r="AD2058" i="4"/>
  <c r="AD2214" i="4"/>
  <c r="AD2370" i="4"/>
  <c r="AD2526" i="4"/>
  <c r="AD1941" i="4"/>
  <c r="AD2097" i="4"/>
  <c r="AD2253" i="4"/>
  <c r="AD2409" i="4"/>
  <c r="AD2565" i="4"/>
  <c r="AD1122" i="4"/>
  <c r="AD1980" i="4"/>
  <c r="AD2136" i="4"/>
  <c r="AD2292" i="4"/>
  <c r="AD2448" i="4"/>
  <c r="AD2604" i="4"/>
  <c r="AD1278" i="4"/>
  <c r="AD1746" i="4"/>
  <c r="AD1434" i="4"/>
  <c r="AD1707" i="4"/>
  <c r="AD1785" i="4"/>
  <c r="AD2019" i="4"/>
  <c r="AD2175" i="4"/>
  <c r="AD2331" i="4"/>
  <c r="AD2487" i="4"/>
  <c r="AD2799" i="4"/>
  <c r="AD2955" i="4"/>
  <c r="AD3111" i="4"/>
  <c r="AD3267" i="4"/>
  <c r="AD3423" i="4"/>
  <c r="AD2682" i="4"/>
  <c r="AD2838" i="4"/>
  <c r="AD2994" i="4"/>
  <c r="AD3150" i="4"/>
  <c r="AD3306" i="4"/>
  <c r="AD3462" i="4"/>
  <c r="AD2721" i="4"/>
  <c r="AD2877" i="4"/>
  <c r="AD3033" i="4"/>
  <c r="AD3189" i="4"/>
  <c r="AD3345" i="4"/>
  <c r="AD2760" i="4"/>
  <c r="AD2916" i="4"/>
  <c r="AD3072" i="4"/>
  <c r="AD3228" i="4"/>
  <c r="AD3384" i="4"/>
  <c r="AD3657" i="4"/>
  <c r="AD3813" i="4"/>
  <c r="AD3969" i="4"/>
  <c r="AD4125" i="4"/>
  <c r="AD3696" i="4"/>
  <c r="AD3852" i="4"/>
  <c r="AD4008" i="4"/>
  <c r="AD4164" i="4"/>
  <c r="AD1863" i="4"/>
  <c r="AD3501" i="4"/>
  <c r="AD3540" i="4"/>
  <c r="AD3579" i="4"/>
  <c r="AD3735" i="4"/>
  <c r="AD3891" i="4"/>
  <c r="AD4047" i="4"/>
  <c r="AD2643" i="4"/>
  <c r="AD3930" i="4"/>
  <c r="AD4086" i="4"/>
  <c r="AD3618" i="4"/>
  <c r="AD3774" i="4"/>
  <c r="AD56" i="4"/>
  <c r="AD212" i="4"/>
  <c r="AD368" i="4"/>
  <c r="AD524" i="4"/>
  <c r="AD680" i="4"/>
  <c r="AD836" i="4"/>
  <c r="AD992" i="4"/>
  <c r="AD95" i="4"/>
  <c r="AD251" i="4"/>
  <c r="AD407" i="4"/>
  <c r="AD563" i="4"/>
  <c r="AD719" i="4"/>
  <c r="AD875" i="4"/>
  <c r="AD1031" i="4"/>
  <c r="AD134" i="4"/>
  <c r="AD290" i="4"/>
  <c r="AD446" i="4"/>
  <c r="AD602" i="4"/>
  <c r="AD758" i="4"/>
  <c r="AD914" i="4"/>
  <c r="AD485" i="4"/>
  <c r="AD1187" i="4"/>
  <c r="AD1343" i="4"/>
  <c r="AD1499" i="4"/>
  <c r="AD1655" i="4"/>
  <c r="AD1811" i="4"/>
  <c r="AD641" i="4"/>
  <c r="AD797" i="4"/>
  <c r="AD1070" i="4"/>
  <c r="AD1226" i="4"/>
  <c r="AD1382" i="4"/>
  <c r="AD1538" i="4"/>
  <c r="AD1694" i="4"/>
  <c r="AD1850" i="4"/>
  <c r="AD953" i="4"/>
  <c r="AD1109" i="4"/>
  <c r="AD1265" i="4"/>
  <c r="AD1421" i="4"/>
  <c r="AD1577" i="4"/>
  <c r="AD1733" i="4"/>
  <c r="AD1889" i="4"/>
  <c r="AD2045" i="4"/>
  <c r="AD2201" i="4"/>
  <c r="AD2357" i="4"/>
  <c r="AD2513" i="4"/>
  <c r="AD1304" i="4"/>
  <c r="AD173" i="4"/>
  <c r="AD1460" i="4"/>
  <c r="AD1928" i="4"/>
  <c r="AD2084" i="4"/>
  <c r="AD2240" i="4"/>
  <c r="AD2396" i="4"/>
  <c r="AD2552" i="4"/>
  <c r="AD1616" i="4"/>
  <c r="AD1772" i="4"/>
  <c r="AD1967" i="4"/>
  <c r="AD2123" i="4"/>
  <c r="AD2279" i="4"/>
  <c r="AD2435" i="4"/>
  <c r="AD2591" i="4"/>
  <c r="AD329" i="4"/>
  <c r="AD2318" i="4"/>
  <c r="AD2786" i="4"/>
  <c r="AD2942" i="4"/>
  <c r="AD3098" i="4"/>
  <c r="AD3254" i="4"/>
  <c r="AD3410" i="4"/>
  <c r="AD2825" i="4"/>
  <c r="AD2630" i="4"/>
  <c r="AD2669" i="4"/>
  <c r="AD2708" i="4"/>
  <c r="AD2864" i="4"/>
  <c r="AD3020" i="4"/>
  <c r="AD3176" i="4"/>
  <c r="AD3332" i="4"/>
  <c r="AD1148" i="4"/>
  <c r="AD2474" i="4"/>
  <c r="AD2006" i="4"/>
  <c r="AD2162" i="4"/>
  <c r="AD3137" i="4"/>
  <c r="AD2903" i="4"/>
  <c r="AD4073" i="4"/>
  <c r="AD3683" i="4"/>
  <c r="AD3839" i="4"/>
  <c r="AD3995" i="4"/>
  <c r="AD4151" i="4"/>
  <c r="AD3293" i="4"/>
  <c r="AD3761" i="4"/>
  <c r="AD3059" i="4"/>
  <c r="AD3527" i="4"/>
  <c r="AD3449" i="4"/>
  <c r="AD3488" i="4"/>
  <c r="AD3566" i="4"/>
  <c r="AD3722" i="4"/>
  <c r="AD3878" i="4"/>
  <c r="AD4034" i="4"/>
  <c r="AD3917" i="4"/>
  <c r="AD3215" i="4"/>
  <c r="AD3605" i="4"/>
  <c r="AD2981" i="4"/>
  <c r="AD2747" i="4"/>
  <c r="AD3371" i="4"/>
  <c r="AD3644" i="4"/>
  <c r="AD3800" i="4"/>
  <c r="AD3956" i="4"/>
  <c r="AD4112" i="4"/>
  <c r="AD91" i="4"/>
  <c r="AD247" i="4"/>
  <c r="AD403" i="4"/>
  <c r="AD559" i="4"/>
  <c r="AD715" i="4"/>
  <c r="AD871" i="4"/>
  <c r="AD1027" i="4"/>
  <c r="AD130" i="4"/>
  <c r="AD286" i="4"/>
  <c r="AD442" i="4"/>
  <c r="AD598" i="4"/>
  <c r="AD754" i="4"/>
  <c r="AD910" i="4"/>
  <c r="AD169" i="4"/>
  <c r="AD325" i="4"/>
  <c r="AD481" i="4"/>
  <c r="AD637" i="4"/>
  <c r="AD793" i="4"/>
  <c r="AD949" i="4"/>
  <c r="AD52" i="4"/>
  <c r="AD208" i="4"/>
  <c r="AD364" i="4"/>
  <c r="AD520" i="4"/>
  <c r="AD676" i="4"/>
  <c r="AD832" i="4"/>
  <c r="AD988" i="4"/>
  <c r="AD1066" i="4"/>
  <c r="AD1222" i="4"/>
  <c r="AD1378" i="4"/>
  <c r="AD1534" i="4"/>
  <c r="AD1690" i="4"/>
  <c r="AD1105" i="4"/>
  <c r="AD1261" i="4"/>
  <c r="AD1417" i="4"/>
  <c r="AD1573" i="4"/>
  <c r="AD1729" i="4"/>
  <c r="AD1144" i="4"/>
  <c r="AD1300" i="4"/>
  <c r="AD1456" i="4"/>
  <c r="AD1612" i="4"/>
  <c r="AD1768" i="4"/>
  <c r="AD1183" i="4"/>
  <c r="AD1339" i="4"/>
  <c r="AD1495" i="4"/>
  <c r="AD1651" i="4"/>
  <c r="AD1807" i="4"/>
  <c r="AD1963" i="4"/>
  <c r="AD2119" i="4"/>
  <c r="AD2275" i="4"/>
  <c r="AD2002" i="4"/>
  <c r="AD2158" i="4"/>
  <c r="AD2314" i="4"/>
  <c r="AD2470" i="4"/>
  <c r="AD1885" i="4"/>
  <c r="AD2041" i="4"/>
  <c r="AD2197" i="4"/>
  <c r="AD2353" i="4"/>
  <c r="AD2509" i="4"/>
  <c r="AD2392" i="4"/>
  <c r="AD2665" i="4"/>
  <c r="AD2548" i="4"/>
  <c r="AD2587" i="4"/>
  <c r="AD2704" i="4"/>
  <c r="AD2860" i="4"/>
  <c r="AD3016" i="4"/>
  <c r="AD3172" i="4"/>
  <c r="AD3328" i="4"/>
  <c r="AD3484" i="4"/>
  <c r="AD2626" i="4"/>
  <c r="AD2743" i="4"/>
  <c r="AD2899" i="4"/>
  <c r="AD3055" i="4"/>
  <c r="AD3211" i="4"/>
  <c r="AD3367" i="4"/>
  <c r="AD2780" i="4"/>
  <c r="AD1846" i="4"/>
  <c r="AD1924" i="4"/>
  <c r="AD2938" i="4"/>
  <c r="AD3094" i="4"/>
  <c r="AD3250" i="4"/>
  <c r="AD3523" i="4"/>
  <c r="AD3562" i="4"/>
  <c r="AD3718" i="4"/>
  <c r="AD3874" i="4"/>
  <c r="AD4030" i="4"/>
  <c r="AD3289" i="4"/>
  <c r="AD2236" i="4"/>
  <c r="AD3445" i="4"/>
  <c r="AD3601" i="4"/>
  <c r="AD3757" i="4"/>
  <c r="AD3913" i="4"/>
  <c r="AD4069" i="4"/>
  <c r="AD3640" i="4"/>
  <c r="AD3796" i="4"/>
  <c r="AD3952" i="4"/>
  <c r="AD4108" i="4"/>
  <c r="AD2431" i="4"/>
  <c r="AD2977" i="4"/>
  <c r="AD2080" i="4"/>
  <c r="AD3406" i="4"/>
  <c r="AD3679" i="4"/>
  <c r="AD3835" i="4"/>
  <c r="AD3991" i="4"/>
  <c r="AD4147" i="4"/>
  <c r="AD2821" i="4"/>
  <c r="AD3133" i="4"/>
  <c r="AD164" i="4"/>
  <c r="AD320" i="4"/>
  <c r="AD476" i="4"/>
  <c r="AD632" i="4"/>
  <c r="AD788" i="4"/>
  <c r="AD944" i="4"/>
  <c r="AD47" i="4"/>
  <c r="AD203" i="4"/>
  <c r="AD359" i="4"/>
  <c r="AD515" i="4"/>
  <c r="AD671" i="4"/>
  <c r="AD827" i="4"/>
  <c r="AD983" i="4"/>
  <c r="AD86" i="4"/>
  <c r="AD242" i="4"/>
  <c r="AD398" i="4"/>
  <c r="AD554" i="4"/>
  <c r="AD710" i="4"/>
  <c r="AD866" i="4"/>
  <c r="AD1022" i="4"/>
  <c r="AD125" i="4"/>
  <c r="AD1139" i="4"/>
  <c r="AD1295" i="4"/>
  <c r="AD1451" i="4"/>
  <c r="AD1607" i="4"/>
  <c r="AD1763" i="4"/>
  <c r="AD281" i="4"/>
  <c r="AD437" i="4"/>
  <c r="AD1178" i="4"/>
  <c r="AD1334" i="4"/>
  <c r="AD1490" i="4"/>
  <c r="AD1646" i="4"/>
  <c r="AD1802" i="4"/>
  <c r="AD593" i="4"/>
  <c r="AD1061" i="4"/>
  <c r="AD1217" i="4"/>
  <c r="AD1373" i="4"/>
  <c r="AD1529" i="4"/>
  <c r="AD1685" i="4"/>
  <c r="AD1841" i="4"/>
  <c r="AD1997" i="4"/>
  <c r="AD2153" i="4"/>
  <c r="AD2309" i="4"/>
  <c r="AD2465" i="4"/>
  <c r="AD2621" i="4"/>
  <c r="AD1100" i="4"/>
  <c r="AD1724" i="4"/>
  <c r="AD1880" i="4"/>
  <c r="AD2036" i="4"/>
  <c r="AD2192" i="4"/>
  <c r="AD2348" i="4"/>
  <c r="AD2504" i="4"/>
  <c r="AD2660" i="4"/>
  <c r="AD1256" i="4"/>
  <c r="AD749" i="4"/>
  <c r="AD1919" i="4"/>
  <c r="AD2075" i="4"/>
  <c r="AD2231" i="4"/>
  <c r="AD2387" i="4"/>
  <c r="AD2543" i="4"/>
  <c r="AD1412" i="4"/>
  <c r="AD1958" i="4"/>
  <c r="AD2738" i="4"/>
  <c r="AD2894" i="4"/>
  <c r="AD3050" i="4"/>
  <c r="AD3206" i="4"/>
  <c r="AD3362" i="4"/>
  <c r="AD2114" i="4"/>
  <c r="AD905" i="4"/>
  <c r="AD2270" i="4"/>
  <c r="AD2778" i="4"/>
  <c r="AD1568" i="4"/>
  <c r="AD2816" i="4"/>
  <c r="AD2972" i="4"/>
  <c r="AD3128" i="4"/>
  <c r="AD3284" i="4"/>
  <c r="AD3440" i="4"/>
  <c r="AD2426" i="4"/>
  <c r="AD3089" i="4"/>
  <c r="AD3713" i="4"/>
  <c r="AD2699" i="4"/>
  <c r="AD3635" i="4"/>
  <c r="AD3791" i="4"/>
  <c r="AD3947" i="4"/>
  <c r="AD4103" i="4"/>
  <c r="AD2582" i="4"/>
  <c r="AD3245" i="4"/>
  <c r="AD2855" i="4"/>
  <c r="AD3011" i="4"/>
  <c r="AD3674" i="4"/>
  <c r="AD3830" i="4"/>
  <c r="AD3986" i="4"/>
  <c r="AD4142" i="4"/>
  <c r="AD3167" i="4"/>
  <c r="AD3869" i="4"/>
  <c r="AD4025" i="4"/>
  <c r="AD3518" i="4"/>
  <c r="AD3557" i="4"/>
  <c r="AD2933" i="4"/>
  <c r="AD3323" i="4"/>
  <c r="AD3479" i="4"/>
  <c r="AD4064" i="4"/>
  <c r="AD3401" i="4"/>
  <c r="AD3596" i="4"/>
  <c r="AD3752" i="4"/>
  <c r="AD3908" i="4"/>
  <c r="AD152" i="4"/>
  <c r="AD308" i="4"/>
  <c r="AD464" i="4"/>
  <c r="AD620" i="4"/>
  <c r="AD776" i="4"/>
  <c r="AD932" i="4"/>
  <c r="AD191" i="4"/>
  <c r="AD347" i="4"/>
  <c r="AD503" i="4"/>
  <c r="AD659" i="4"/>
  <c r="AD815" i="4"/>
  <c r="AD971" i="4"/>
  <c r="AD74" i="4"/>
  <c r="AD230" i="4"/>
  <c r="AD386" i="4"/>
  <c r="AD542" i="4"/>
  <c r="AD698" i="4"/>
  <c r="AD854" i="4"/>
  <c r="AD1010" i="4"/>
  <c r="AD269" i="4"/>
  <c r="AD1127" i="4"/>
  <c r="AD1283" i="4"/>
  <c r="AD1439" i="4"/>
  <c r="AD1595" i="4"/>
  <c r="AD1751" i="4"/>
  <c r="AD425" i="4"/>
  <c r="AD581" i="4"/>
  <c r="AD1166" i="4"/>
  <c r="AD1322" i="4"/>
  <c r="AD1478" i="4"/>
  <c r="AD1634" i="4"/>
  <c r="AD1790" i="4"/>
  <c r="AD737" i="4"/>
  <c r="AD1205" i="4"/>
  <c r="AD1361" i="4"/>
  <c r="AD1517" i="4"/>
  <c r="AD1673" i="4"/>
  <c r="AD1829" i="4"/>
  <c r="AD1712" i="4"/>
  <c r="AD1985" i="4"/>
  <c r="AD2141" i="4"/>
  <c r="AD2297" i="4"/>
  <c r="AD2453" i="4"/>
  <c r="AD2609" i="4"/>
  <c r="AD113" i="4"/>
  <c r="AD1088" i="4"/>
  <c r="AD1244" i="4"/>
  <c r="AD2024" i="4"/>
  <c r="AD2180" i="4"/>
  <c r="AD2336" i="4"/>
  <c r="AD2492" i="4"/>
  <c r="AD2648" i="4"/>
  <c r="AD1868" i="4"/>
  <c r="AD1400" i="4"/>
  <c r="AD1049" i="4"/>
  <c r="AD1907" i="4"/>
  <c r="AD2063" i="4"/>
  <c r="AD2219" i="4"/>
  <c r="AD2375" i="4"/>
  <c r="AD2531" i="4"/>
  <c r="AD1556" i="4"/>
  <c r="AD893" i="4"/>
  <c r="AD2102" i="4"/>
  <c r="AD2726" i="4"/>
  <c r="AD2882" i="4"/>
  <c r="AD3038" i="4"/>
  <c r="AD3194" i="4"/>
  <c r="AD3350" i="4"/>
  <c r="AD2258" i="4"/>
  <c r="AD2765" i="4"/>
  <c r="AD2801" i="4"/>
  <c r="AD2414" i="4"/>
  <c r="AD2960" i="4"/>
  <c r="AD3116" i="4"/>
  <c r="AD3272" i="4"/>
  <c r="AD3428" i="4"/>
  <c r="AD2570" i="4"/>
  <c r="AD1946" i="4"/>
  <c r="AD2687" i="4"/>
  <c r="AD3233" i="4"/>
  <c r="AD2999" i="4"/>
  <c r="AD3467" i="4"/>
  <c r="AD4169" i="4"/>
  <c r="AD2843" i="4"/>
  <c r="AD3623" i="4"/>
  <c r="AD3779" i="4"/>
  <c r="AD3935" i="4"/>
  <c r="AD4091" i="4"/>
  <c r="AD4013" i="4"/>
  <c r="AD3155" i="4"/>
  <c r="AD3389" i="4"/>
  <c r="AD3701" i="4"/>
  <c r="AD3662" i="4"/>
  <c r="AD3818" i="4"/>
  <c r="AD3974" i="4"/>
  <c r="AD4130" i="4"/>
  <c r="AD3857" i="4"/>
  <c r="AD2921" i="4"/>
  <c r="AD3311" i="4"/>
  <c r="AD3545" i="4"/>
  <c r="AD3077" i="4"/>
  <c r="AD3506" i="4"/>
  <c r="AD3584" i="4"/>
  <c r="AD3740" i="4"/>
  <c r="AD3896" i="4"/>
  <c r="AD4052" i="4"/>
  <c r="AD176" i="4"/>
  <c r="AD332" i="4"/>
  <c r="AD488" i="4"/>
  <c r="AD644" i="4"/>
  <c r="AD800" i="4"/>
  <c r="AD956" i="4"/>
  <c r="AD59" i="4"/>
  <c r="AD215" i="4"/>
  <c r="AD371" i="4"/>
  <c r="AD527" i="4"/>
  <c r="AD683" i="4"/>
  <c r="AD839" i="4"/>
  <c r="AD995" i="4"/>
  <c r="AD98" i="4"/>
  <c r="AD254" i="4"/>
  <c r="AD410" i="4"/>
  <c r="AD566" i="4"/>
  <c r="AD722" i="4"/>
  <c r="AD878" i="4"/>
  <c r="AD1034" i="4"/>
  <c r="AD917" i="4"/>
  <c r="AD1151" i="4"/>
  <c r="AD1307" i="4"/>
  <c r="AD1463" i="4"/>
  <c r="AD1619" i="4"/>
  <c r="AD1775" i="4"/>
  <c r="AD137" i="4"/>
  <c r="AD293" i="4"/>
  <c r="AD1190" i="4"/>
  <c r="AD1346" i="4"/>
  <c r="AD1502" i="4"/>
  <c r="AD1658" i="4"/>
  <c r="AD1814" i="4"/>
  <c r="AD449" i="4"/>
  <c r="AD1073" i="4"/>
  <c r="AD1229" i="4"/>
  <c r="AD1385" i="4"/>
  <c r="AD1541" i="4"/>
  <c r="AD1697" i="4"/>
  <c r="AD1853" i="4"/>
  <c r="AD2009" i="4"/>
  <c r="AD2165" i="4"/>
  <c r="AD2321" i="4"/>
  <c r="AD2477" i="4"/>
  <c r="AD2633" i="4"/>
  <c r="AD605" i="4"/>
  <c r="AD1892" i="4"/>
  <c r="AD2048" i="4"/>
  <c r="AD2204" i="4"/>
  <c r="AD2360" i="4"/>
  <c r="AD2516" i="4"/>
  <c r="AD2672" i="4"/>
  <c r="AD1112" i="4"/>
  <c r="AD1736" i="4"/>
  <c r="AD1931" i="4"/>
  <c r="AD2087" i="4"/>
  <c r="AD2243" i="4"/>
  <c r="AD2399" i="4"/>
  <c r="AD2555" i="4"/>
  <c r="AD761" i="4"/>
  <c r="AD1268" i="4"/>
  <c r="AD2750" i="4"/>
  <c r="AD2906" i="4"/>
  <c r="AD3062" i="4"/>
  <c r="AD3218" i="4"/>
  <c r="AD3374" i="4"/>
  <c r="AD1424" i="4"/>
  <c r="AD1970" i="4"/>
  <c r="AD2594" i="4"/>
  <c r="AD2789" i="4"/>
  <c r="AD2126" i="4"/>
  <c r="AD2282" i="4"/>
  <c r="AD2828" i="4"/>
  <c r="AD2984" i="4"/>
  <c r="AD3140" i="4"/>
  <c r="AD3296" i="4"/>
  <c r="AD3452" i="4"/>
  <c r="AD1580" i="4"/>
  <c r="AD2438" i="4"/>
  <c r="AD2945" i="4"/>
  <c r="AD3881" i="4"/>
  <c r="AD3335" i="4"/>
  <c r="AD3413" i="4"/>
  <c r="AD3647" i="4"/>
  <c r="AD3803" i="4"/>
  <c r="AD3959" i="4"/>
  <c r="AD4115" i="4"/>
  <c r="AD3725" i="4"/>
  <c r="AD3101" i="4"/>
  <c r="AD2711" i="4"/>
  <c r="AD3686" i="4"/>
  <c r="AD3842" i="4"/>
  <c r="AD3998" i="4"/>
  <c r="AD4154" i="4"/>
  <c r="AD2867" i="4"/>
  <c r="AD3257" i="4"/>
  <c r="AD4037" i="4"/>
  <c r="AD3023" i="4"/>
  <c r="AD3530" i="4"/>
  <c r="AD3491" i="4"/>
  <c r="AD3569" i="4"/>
  <c r="AD3179" i="4"/>
  <c r="AD4076" i="4"/>
  <c r="AD3920" i="4"/>
  <c r="AD3608" i="4"/>
  <c r="AD3764" i="4"/>
  <c r="AD139" i="4"/>
  <c r="AD295" i="4"/>
  <c r="AD451" i="4"/>
  <c r="AD607" i="4"/>
  <c r="AD763" i="4"/>
  <c r="AD919" i="4"/>
  <c r="AD178" i="4"/>
  <c r="AD334" i="4"/>
  <c r="AD490" i="4"/>
  <c r="AD646" i="4"/>
  <c r="AD802" i="4"/>
  <c r="AD958" i="4"/>
  <c r="AD61" i="4"/>
  <c r="AD217" i="4"/>
  <c r="AD373" i="4"/>
  <c r="AD529" i="4"/>
  <c r="AD685" i="4"/>
  <c r="AD841" i="4"/>
  <c r="AD997" i="4"/>
  <c r="AD100" i="4"/>
  <c r="AD256" i="4"/>
  <c r="AD412" i="4"/>
  <c r="AD568" i="4"/>
  <c r="AD724" i="4"/>
  <c r="AD880" i="4"/>
  <c r="AD1114" i="4"/>
  <c r="AD1270" i="4"/>
  <c r="AD1426" i="4"/>
  <c r="AD1582" i="4"/>
  <c r="AD1738" i="4"/>
  <c r="AD1153" i="4"/>
  <c r="AD1309" i="4"/>
  <c r="AD1465" i="4"/>
  <c r="AD1621" i="4"/>
  <c r="AD1777" i="4"/>
  <c r="AD1192" i="4"/>
  <c r="AD1348" i="4"/>
  <c r="AD1504" i="4"/>
  <c r="AD1660" i="4"/>
  <c r="AD1816" i="4"/>
  <c r="AD1075" i="4"/>
  <c r="AD1231" i="4"/>
  <c r="AD1387" i="4"/>
  <c r="AD1543" i="4"/>
  <c r="AD1699" i="4"/>
  <c r="AD2011" i="4"/>
  <c r="AD2167" i="4"/>
  <c r="AD2323" i="4"/>
  <c r="AD1036" i="4"/>
  <c r="AD1855" i="4"/>
  <c r="AD1894" i="4"/>
  <c r="AD2050" i="4"/>
  <c r="AD2206" i="4"/>
  <c r="AD2362" i="4"/>
  <c r="AD2518" i="4"/>
  <c r="AD1933" i="4"/>
  <c r="AD2089" i="4"/>
  <c r="AD2245" i="4"/>
  <c r="AD2401" i="4"/>
  <c r="AD2557" i="4"/>
  <c r="AD2752" i="4"/>
  <c r="AD2908" i="4"/>
  <c r="AD3064" i="4"/>
  <c r="AD3220" i="4"/>
  <c r="AD3376" i="4"/>
  <c r="AD3532" i="4"/>
  <c r="AD1972" i="4"/>
  <c r="AD2128" i="4"/>
  <c r="AD2596" i="4"/>
  <c r="AD2947" i="4"/>
  <c r="AD3103" i="4"/>
  <c r="AD3259" i="4"/>
  <c r="AD3415" i="4"/>
  <c r="AD2284" i="4"/>
  <c r="AD2635" i="4"/>
  <c r="AD2674" i="4"/>
  <c r="AD2794" i="4"/>
  <c r="AD2830" i="4"/>
  <c r="AD2986" i="4"/>
  <c r="AD3142" i="4"/>
  <c r="AD3298" i="4"/>
  <c r="AD3610" i="4"/>
  <c r="AD3766" i="4"/>
  <c r="AD3922" i="4"/>
  <c r="AD4078" i="4"/>
  <c r="AD3337" i="4"/>
  <c r="AD3649" i="4"/>
  <c r="AD3805" i="4"/>
  <c r="AD3961" i="4"/>
  <c r="AD4117" i="4"/>
  <c r="AD2713" i="4"/>
  <c r="AD3454" i="4"/>
  <c r="AD2869" i="4"/>
  <c r="AD3688" i="4"/>
  <c r="AD3844" i="4"/>
  <c r="AD4000" i="4"/>
  <c r="AD4156" i="4"/>
  <c r="AD3025" i="4"/>
  <c r="AD2440" i="4"/>
  <c r="AD2479" i="4"/>
  <c r="AD3493" i="4"/>
  <c r="AD3571" i="4"/>
  <c r="AD3727" i="4"/>
  <c r="AD3883" i="4"/>
  <c r="AD4039" i="4"/>
  <c r="AD3181" i="4"/>
  <c r="AD78" i="4"/>
  <c r="AD234" i="4"/>
  <c r="AD390" i="4"/>
  <c r="AD546" i="4"/>
  <c r="AD702" i="4"/>
  <c r="AD858" i="4"/>
  <c r="AD1014" i="4"/>
  <c r="AD117" i="4"/>
  <c r="AD273" i="4"/>
  <c r="AD429" i="4"/>
  <c r="AD585" i="4"/>
  <c r="AD741" i="4"/>
  <c r="AD897" i="4"/>
  <c r="AD156" i="4"/>
  <c r="AD312" i="4"/>
  <c r="AD468" i="4"/>
  <c r="AD624" i="4"/>
  <c r="AD780" i="4"/>
  <c r="AD936" i="4"/>
  <c r="AD195" i="4"/>
  <c r="AD1053" i="4"/>
  <c r="AD1209" i="4"/>
  <c r="AD1365" i="4"/>
  <c r="AD1521" i="4"/>
  <c r="AD1677" i="4"/>
  <c r="AD351" i="4"/>
  <c r="AD1092" i="4"/>
  <c r="AD1248" i="4"/>
  <c r="AD1404" i="4"/>
  <c r="AD1560" i="4"/>
  <c r="AD1716" i="4"/>
  <c r="AD507" i="4"/>
  <c r="AD663" i="4"/>
  <c r="AD1131" i="4"/>
  <c r="AD1287" i="4"/>
  <c r="AD1443" i="4"/>
  <c r="AD1599" i="4"/>
  <c r="AD819" i="4"/>
  <c r="AD975" i="4"/>
  <c r="AD1794" i="4"/>
  <c r="AD1950" i="4"/>
  <c r="AD2106" i="4"/>
  <c r="AD2262" i="4"/>
  <c r="AD2418" i="4"/>
  <c r="AD2574" i="4"/>
  <c r="AD1170" i="4"/>
  <c r="AD1326" i="4"/>
  <c r="AD1833" i="4"/>
  <c r="AD1989" i="4"/>
  <c r="AD2145" i="4"/>
  <c r="AD2301" i="4"/>
  <c r="AD2457" i="4"/>
  <c r="AD2613" i="4"/>
  <c r="AD1482" i="4"/>
  <c r="AD1872" i="4"/>
  <c r="AD2028" i="4"/>
  <c r="AD2184" i="4"/>
  <c r="AD2340" i="4"/>
  <c r="AD2496" i="4"/>
  <c r="AD2652" i="4"/>
  <c r="AD1638" i="4"/>
  <c r="AD1911" i="4"/>
  <c r="AD2067" i="4"/>
  <c r="AD2223" i="4"/>
  <c r="AD2379" i="4"/>
  <c r="AD2535" i="4"/>
  <c r="AD1755" i="4"/>
  <c r="AD2691" i="4"/>
  <c r="AD2847" i="4"/>
  <c r="AD3003" i="4"/>
  <c r="AD3159" i="4"/>
  <c r="AD3315" i="4"/>
  <c r="AD3471" i="4"/>
  <c r="AD2730" i="4"/>
  <c r="AD2886" i="4"/>
  <c r="AD3042" i="4"/>
  <c r="AD3198" i="4"/>
  <c r="AD3354" i="4"/>
  <c r="AD2769" i="4"/>
  <c r="AD2925" i="4"/>
  <c r="AD3081" i="4"/>
  <c r="AD3237" i="4"/>
  <c r="AD3393" i="4"/>
  <c r="AD2964" i="4"/>
  <c r="AD3120" i="4"/>
  <c r="AD3276" i="4"/>
  <c r="AD3510" i="4"/>
  <c r="AD3549" i="4"/>
  <c r="AD3705" i="4"/>
  <c r="AD3861" i="4"/>
  <c r="AD4017" i="4"/>
  <c r="AD4173" i="4"/>
  <c r="AD3588" i="4"/>
  <c r="AD3744" i="4"/>
  <c r="AD3900" i="4"/>
  <c r="AD4056" i="4"/>
  <c r="AD3627" i="4"/>
  <c r="AD3783" i="4"/>
  <c r="AD3939" i="4"/>
  <c r="AD4095" i="4"/>
  <c r="AD2807" i="4"/>
  <c r="AD3432" i="4"/>
  <c r="AD3666" i="4"/>
  <c r="AD3822" i="4"/>
  <c r="AD3978" i="4"/>
  <c r="AD4134" i="4"/>
  <c r="AD90" i="4"/>
  <c r="AD246" i="4"/>
  <c r="AD402" i="4"/>
  <c r="AD558" i="4"/>
  <c r="AD714" i="4"/>
  <c r="AD870" i="4"/>
  <c r="AD1026" i="4"/>
  <c r="AD129" i="4"/>
  <c r="AD285" i="4"/>
  <c r="AD441" i="4"/>
  <c r="AD597" i="4"/>
  <c r="AD753" i="4"/>
  <c r="AD909" i="4"/>
  <c r="AD168" i="4"/>
  <c r="AD324" i="4"/>
  <c r="AD480" i="4"/>
  <c r="AD636" i="4"/>
  <c r="AD792" i="4"/>
  <c r="AD948" i="4"/>
  <c r="AD51" i="4"/>
  <c r="AD1065" i="4"/>
  <c r="AD1221" i="4"/>
  <c r="AD1377" i="4"/>
  <c r="AD1533" i="4"/>
  <c r="AD1689" i="4"/>
  <c r="AD987" i="4"/>
  <c r="AD207" i="4"/>
  <c r="AD1104" i="4"/>
  <c r="AD1260" i="4"/>
  <c r="AD1416" i="4"/>
  <c r="AD1572" i="4"/>
  <c r="AD1728" i="4"/>
  <c r="AD363" i="4"/>
  <c r="AD519" i="4"/>
  <c r="AD1143" i="4"/>
  <c r="AD1299" i="4"/>
  <c r="AD1455" i="4"/>
  <c r="AD1611" i="4"/>
  <c r="AD675" i="4"/>
  <c r="AD831" i="4"/>
  <c r="AD1962" i="4"/>
  <c r="AD2118" i="4"/>
  <c r="AD2274" i="4"/>
  <c r="AD2430" i="4"/>
  <c r="AD2586" i="4"/>
  <c r="AD1767" i="4"/>
  <c r="AD1182" i="4"/>
  <c r="AD1806" i="4"/>
  <c r="AD2001" i="4"/>
  <c r="AD2157" i="4"/>
  <c r="AD2313" i="4"/>
  <c r="AD2469" i="4"/>
  <c r="AD2625" i="4"/>
  <c r="AD1338" i="4"/>
  <c r="AD1884" i="4"/>
  <c r="AD2040" i="4"/>
  <c r="AD2196" i="4"/>
  <c r="AD2352" i="4"/>
  <c r="AD2508" i="4"/>
  <c r="AD1494" i="4"/>
  <c r="AD1650" i="4"/>
  <c r="AD1845" i="4"/>
  <c r="AD1923" i="4"/>
  <c r="AD2079" i="4"/>
  <c r="AD2235" i="4"/>
  <c r="AD2391" i="4"/>
  <c r="AD2547" i="4"/>
  <c r="AD2664" i="4"/>
  <c r="AD2703" i="4"/>
  <c r="AD2787" i="4"/>
  <c r="AD2859" i="4"/>
  <c r="AD3015" i="4"/>
  <c r="AD3171" i="4"/>
  <c r="AD3327" i="4"/>
  <c r="AD2742" i="4"/>
  <c r="AD2898" i="4"/>
  <c r="AD3054" i="4"/>
  <c r="AD3210" i="4"/>
  <c r="AD3366" i="4"/>
  <c r="AD2937" i="4"/>
  <c r="AD3093" i="4"/>
  <c r="AD3249" i="4"/>
  <c r="AD3405" i="4"/>
  <c r="AD2820" i="4"/>
  <c r="AD2976" i="4"/>
  <c r="AD3132" i="4"/>
  <c r="AD3288" i="4"/>
  <c r="AD3561" i="4"/>
  <c r="AD3717" i="4"/>
  <c r="AD3873" i="4"/>
  <c r="AD4029" i="4"/>
  <c r="AD3483" i="4"/>
  <c r="AD3444" i="4"/>
  <c r="AD3600" i="4"/>
  <c r="AD3756" i="4"/>
  <c r="AD3912" i="4"/>
  <c r="AD4068" i="4"/>
  <c r="AD3639" i="4"/>
  <c r="AD3795" i="4"/>
  <c r="AD3951" i="4"/>
  <c r="AD4107" i="4"/>
  <c r="AD4146" i="4"/>
  <c r="AD3522" i="4"/>
  <c r="AD3678" i="4"/>
  <c r="AD3834" i="4"/>
  <c r="AD3990" i="4"/>
  <c r="AD128" i="4"/>
  <c r="AD284" i="4"/>
  <c r="AD440" i="4"/>
  <c r="AD167" i="4"/>
  <c r="AD323" i="4"/>
  <c r="AD50" i="4"/>
  <c r="AD206" i="4"/>
  <c r="AD362" i="4"/>
  <c r="AD89" i="4"/>
  <c r="AD245" i="4"/>
  <c r="AD401" i="4"/>
  <c r="AD127" i="4"/>
  <c r="AD283" i="4"/>
  <c r="AD439" i="4"/>
  <c r="AD595" i="4"/>
  <c r="AD751" i="4"/>
  <c r="AD907" i="4"/>
  <c r="AD166" i="4"/>
  <c r="AD322" i="4"/>
  <c r="AD478" i="4"/>
  <c r="AD634" i="4"/>
  <c r="AD790" i="4"/>
  <c r="AD946" i="4"/>
  <c r="AD49" i="4"/>
  <c r="AD205" i="4"/>
  <c r="AD361" i="4"/>
  <c r="AD517" i="4"/>
  <c r="AD673" i="4"/>
  <c r="AD829" i="4"/>
  <c r="AD985" i="4"/>
  <c r="AD88" i="4"/>
  <c r="AD244" i="4"/>
  <c r="AD400" i="4"/>
  <c r="AD556" i="4"/>
  <c r="AD712" i="4"/>
  <c r="AD868" i="4"/>
  <c r="AD1102" i="4"/>
  <c r="AD1258" i="4"/>
  <c r="AD1414" i="4"/>
  <c r="AD1570" i="4"/>
  <c r="AD1726" i="4"/>
  <c r="AD1024" i="4"/>
  <c r="AD1141" i="4"/>
  <c r="AD1297" i="4"/>
  <c r="AD1453" i="4"/>
  <c r="AD1609" i="4"/>
  <c r="AD1765" i="4"/>
  <c r="AD1180" i="4"/>
  <c r="AD1336" i="4"/>
  <c r="AD1492" i="4"/>
  <c r="AD1648" i="4"/>
  <c r="AD1804" i="4"/>
  <c r="AD1063" i="4"/>
  <c r="AD1219" i="4"/>
  <c r="AD1375" i="4"/>
  <c r="AD1531" i="4"/>
  <c r="AD1687" i="4"/>
  <c r="AD1999" i="4"/>
  <c r="AD2155" i="4"/>
  <c r="AD2311" i="4"/>
  <c r="AD1882" i="4"/>
  <c r="AD2038" i="4"/>
  <c r="AD2194" i="4"/>
  <c r="AD2350" i="4"/>
  <c r="AD2506" i="4"/>
  <c r="AD1843" i="4"/>
  <c r="AD1921" i="4"/>
  <c r="AD2077" i="4"/>
  <c r="AD2233" i="4"/>
  <c r="AD2389" i="4"/>
  <c r="AD2545" i="4"/>
  <c r="AD1960" i="4"/>
  <c r="AD2584" i="4"/>
  <c r="AD2623" i="4"/>
  <c r="AD2740" i="4"/>
  <c r="AD2896" i="4"/>
  <c r="AD3052" i="4"/>
  <c r="AD3208" i="4"/>
  <c r="AD3364" i="4"/>
  <c r="AD3520" i="4"/>
  <c r="AD2116" i="4"/>
  <c r="AD2272" i="4"/>
  <c r="AD2935" i="4"/>
  <c r="AD3091" i="4"/>
  <c r="AD3247" i="4"/>
  <c r="AD3403" i="4"/>
  <c r="AD2467" i="4"/>
  <c r="AD2428" i="4"/>
  <c r="AD2818" i="4"/>
  <c r="AD2974" i="4"/>
  <c r="AD3130" i="4"/>
  <c r="AD3286" i="4"/>
  <c r="AD2662" i="4"/>
  <c r="AD3481" i="4"/>
  <c r="AD3442" i="4"/>
  <c r="AD3598" i="4"/>
  <c r="AD3754" i="4"/>
  <c r="AD3910" i="4"/>
  <c r="AD4066" i="4"/>
  <c r="AD2701" i="4"/>
  <c r="AD3637" i="4"/>
  <c r="AD3793" i="4"/>
  <c r="AD3949" i="4"/>
  <c r="AD4105" i="4"/>
  <c r="AD2785" i="4"/>
  <c r="AD2857" i="4"/>
  <c r="AD3013" i="4"/>
  <c r="AD3676" i="4"/>
  <c r="AD3832" i="4"/>
  <c r="AD3988" i="4"/>
  <c r="AD4144" i="4"/>
  <c r="AD3169" i="4"/>
  <c r="AD3559" i="4"/>
  <c r="AD3715" i="4"/>
  <c r="AD3871" i="4"/>
  <c r="AD4027" i="4"/>
  <c r="AD3325" i="4"/>
  <c r="AD126" i="4"/>
  <c r="AD282" i="4"/>
  <c r="AD438" i="4"/>
  <c r="AD594" i="4"/>
  <c r="AD750" i="4"/>
  <c r="AD906" i="4"/>
  <c r="AD165" i="4"/>
  <c r="AD321" i="4"/>
  <c r="AD477" i="4"/>
  <c r="AD633" i="4"/>
  <c r="AD789" i="4"/>
  <c r="AD945" i="4"/>
  <c r="AD48" i="4"/>
  <c r="AD204" i="4"/>
  <c r="AD360" i="4"/>
  <c r="AD516" i="4"/>
  <c r="AD672" i="4"/>
  <c r="AD828" i="4"/>
  <c r="AD984" i="4"/>
  <c r="AD555" i="4"/>
  <c r="AD1101" i="4"/>
  <c r="AD1257" i="4"/>
  <c r="AD1413" i="4"/>
  <c r="AD1569" i="4"/>
  <c r="AD1725" i="4"/>
  <c r="AD1023" i="4"/>
  <c r="AD711" i="4"/>
  <c r="AD1140" i="4"/>
  <c r="AD1296" i="4"/>
  <c r="AD1452" i="4"/>
  <c r="AD1608" i="4"/>
  <c r="AD1764" i="4"/>
  <c r="AD867" i="4"/>
  <c r="AD87" i="4"/>
  <c r="AD1179" i="4"/>
  <c r="AD1335" i="4"/>
  <c r="AD1491" i="4"/>
  <c r="AD1647" i="4"/>
  <c r="AD243" i="4"/>
  <c r="AD399" i="4"/>
  <c r="AD1374" i="4"/>
  <c r="AD1998" i="4"/>
  <c r="AD2154" i="4"/>
  <c r="AD2310" i="4"/>
  <c r="AD2466" i="4"/>
  <c r="AD2622" i="4"/>
  <c r="AD1530" i="4"/>
  <c r="AD1803" i="4"/>
  <c r="AD1881" i="4"/>
  <c r="AD2037" i="4"/>
  <c r="AD2193" i="4"/>
  <c r="AD2349" i="4"/>
  <c r="AD2505" i="4"/>
  <c r="AD1686" i="4"/>
  <c r="AD1842" i="4"/>
  <c r="AD1920" i="4"/>
  <c r="AD2076" i="4"/>
  <c r="AD2232" i="4"/>
  <c r="AD2388" i="4"/>
  <c r="AD2544" i="4"/>
  <c r="AD1062" i="4"/>
  <c r="AD1218" i="4"/>
  <c r="AD1959" i="4"/>
  <c r="AD2115" i="4"/>
  <c r="AD2271" i="4"/>
  <c r="AD2427" i="4"/>
  <c r="AD2583" i="4"/>
  <c r="AD2774" i="4"/>
  <c r="AD2739" i="4"/>
  <c r="AD2895" i="4"/>
  <c r="AD3051" i="4"/>
  <c r="AD3207" i="4"/>
  <c r="AD3363" i="4"/>
  <c r="AD2934" i="4"/>
  <c r="AD3090" i="4"/>
  <c r="AD3246" i="4"/>
  <c r="AD3402" i="4"/>
  <c r="AD2817" i="4"/>
  <c r="AD2973" i="4"/>
  <c r="AD3129" i="4"/>
  <c r="AD3285" i="4"/>
  <c r="AD3441" i="4"/>
  <c r="AD2700" i="4"/>
  <c r="AD2856" i="4"/>
  <c r="AD3012" i="4"/>
  <c r="AD3168" i="4"/>
  <c r="AD3324" i="4"/>
  <c r="AD3597" i="4"/>
  <c r="AD3753" i="4"/>
  <c r="AD3909" i="4"/>
  <c r="AD4065" i="4"/>
  <c r="AD3636" i="4"/>
  <c r="AD3792" i="4"/>
  <c r="AD3948" i="4"/>
  <c r="AD4104" i="4"/>
  <c r="AD3675" i="4"/>
  <c r="AD3831" i="4"/>
  <c r="AD3987" i="4"/>
  <c r="AD4143" i="4"/>
  <c r="AD2661" i="4"/>
  <c r="AD3714" i="4"/>
  <c r="AD3870" i="4"/>
  <c r="AD3519" i="4"/>
  <c r="AD4026" i="4"/>
  <c r="AD3480" i="4"/>
  <c r="AD3558" i="4"/>
  <c r="AD174" i="4"/>
  <c r="AD330" i="4"/>
  <c r="AD486" i="4"/>
  <c r="AD642" i="4"/>
  <c r="AD798" i="4"/>
  <c r="AD954" i="4"/>
  <c r="AD57" i="4"/>
  <c r="AD213" i="4"/>
  <c r="AD369" i="4"/>
  <c r="AD525" i="4"/>
  <c r="AD681" i="4"/>
  <c r="AD837" i="4"/>
  <c r="AD993" i="4"/>
  <c r="AD96" i="4"/>
  <c r="AD252" i="4"/>
  <c r="AD408" i="4"/>
  <c r="AD564" i="4"/>
  <c r="AD720" i="4"/>
  <c r="AD876" i="4"/>
  <c r="AD915" i="4"/>
  <c r="AD1149" i="4"/>
  <c r="AD1305" i="4"/>
  <c r="AD1461" i="4"/>
  <c r="AD1617" i="4"/>
  <c r="AD135" i="4"/>
  <c r="AD1188" i="4"/>
  <c r="AD1344" i="4"/>
  <c r="AD1500" i="4"/>
  <c r="AD1656" i="4"/>
  <c r="AD1812" i="4"/>
  <c r="AD291" i="4"/>
  <c r="AD447" i="4"/>
  <c r="AD1032" i="4"/>
  <c r="AD1071" i="4"/>
  <c r="AD1227" i="4"/>
  <c r="AD1383" i="4"/>
  <c r="AD1539" i="4"/>
  <c r="AD603" i="4"/>
  <c r="AD759" i="4"/>
  <c r="AD1851" i="4"/>
  <c r="AD1890" i="4"/>
  <c r="AD2046" i="4"/>
  <c r="AD2202" i="4"/>
  <c r="AD2358" i="4"/>
  <c r="AD2514" i="4"/>
  <c r="AD2670" i="4"/>
  <c r="AD1110" i="4"/>
  <c r="AD1929" i="4"/>
  <c r="AD2085" i="4"/>
  <c r="AD2241" i="4"/>
  <c r="AD2397" i="4"/>
  <c r="AD2553" i="4"/>
  <c r="AD1734" i="4"/>
  <c r="AD1266" i="4"/>
  <c r="AD1773" i="4"/>
  <c r="AD1695" i="4"/>
  <c r="AD1968" i="4"/>
  <c r="AD2124" i="4"/>
  <c r="AD2280" i="4"/>
  <c r="AD2436" i="4"/>
  <c r="AD2592" i="4"/>
  <c r="AD1422" i="4"/>
  <c r="AD1578" i="4"/>
  <c r="AD2007" i="4"/>
  <c r="AD2163" i="4"/>
  <c r="AD2319" i="4"/>
  <c r="AD2475" i="4"/>
  <c r="AD2943" i="4"/>
  <c r="AD3099" i="4"/>
  <c r="AD3255" i="4"/>
  <c r="AD3411" i="4"/>
  <c r="AD2826" i="4"/>
  <c r="AD2982" i="4"/>
  <c r="AD3138" i="4"/>
  <c r="AD3294" i="4"/>
  <c r="AD3450" i="4"/>
  <c r="AD2631" i="4"/>
  <c r="AD2709" i="4"/>
  <c r="AD2865" i="4"/>
  <c r="AD3021" i="4"/>
  <c r="AD3177" i="4"/>
  <c r="AD3333" i="4"/>
  <c r="AD2748" i="4"/>
  <c r="AD2904" i="4"/>
  <c r="AD3060" i="4"/>
  <c r="AD3216" i="4"/>
  <c r="AD3372" i="4"/>
  <c r="AD3645" i="4"/>
  <c r="AD3801" i="4"/>
  <c r="AD3957" i="4"/>
  <c r="AD4113" i="4"/>
  <c r="AD2773" i="4"/>
  <c r="AD3684" i="4"/>
  <c r="AD3840" i="4"/>
  <c r="AD3996" i="4"/>
  <c r="AD4152" i="4"/>
  <c r="AD3528" i="4"/>
  <c r="AD3489" i="4"/>
  <c r="AD3567" i="4"/>
  <c r="AD3723" i="4"/>
  <c r="AD3879" i="4"/>
  <c r="AD4035" i="4"/>
  <c r="AD4074" i="4"/>
  <c r="AD3606" i="4"/>
  <c r="AD3762" i="4"/>
  <c r="AD3918" i="4"/>
  <c r="AD92" i="4"/>
  <c r="AD248" i="4"/>
  <c r="AD404" i="4"/>
  <c r="AD560" i="4"/>
  <c r="AD716" i="4"/>
  <c r="AD872" i="4"/>
  <c r="AD1028" i="4"/>
  <c r="AD131" i="4"/>
  <c r="AD287" i="4"/>
  <c r="AD443" i="4"/>
  <c r="AD599" i="4"/>
  <c r="AD755" i="4"/>
  <c r="AD911" i="4"/>
  <c r="AD170" i="4"/>
  <c r="AD326" i="4"/>
  <c r="AD482" i="4"/>
  <c r="AD638" i="4"/>
  <c r="AD794" i="4"/>
  <c r="AD950" i="4"/>
  <c r="AD53" i="4"/>
  <c r="AD989" i="4"/>
  <c r="AD1067" i="4"/>
  <c r="AD1223" i="4"/>
  <c r="AD1379" i="4"/>
  <c r="AD1535" i="4"/>
  <c r="AD1691" i="4"/>
  <c r="AD1847" i="4"/>
  <c r="AD209" i="4"/>
  <c r="AD365" i="4"/>
  <c r="AD1106" i="4"/>
  <c r="AD1262" i="4"/>
  <c r="AD1418" i="4"/>
  <c r="AD1574" i="4"/>
  <c r="AD1730" i="4"/>
  <c r="AD521" i="4"/>
  <c r="AD1145" i="4"/>
  <c r="AD1301" i="4"/>
  <c r="AD1457" i="4"/>
  <c r="AD1613" i="4"/>
  <c r="AD1769" i="4"/>
  <c r="AD1925" i="4"/>
  <c r="AD2081" i="4"/>
  <c r="AD2237" i="4"/>
  <c r="AD2393" i="4"/>
  <c r="AD2549" i="4"/>
  <c r="AD1964" i="4"/>
  <c r="AD2120" i="4"/>
  <c r="AD2276" i="4"/>
  <c r="AD2432" i="4"/>
  <c r="AD2588" i="4"/>
  <c r="AD677" i="4"/>
  <c r="AD1184" i="4"/>
  <c r="AD1808" i="4"/>
  <c r="AD2003" i="4"/>
  <c r="AD2159" i="4"/>
  <c r="AD2315" i="4"/>
  <c r="AD2471" i="4"/>
  <c r="AD2627" i="4"/>
  <c r="AD1340" i="4"/>
  <c r="AD1886" i="4"/>
  <c r="AD2822" i="4"/>
  <c r="AD2978" i="4"/>
  <c r="AD3134" i="4"/>
  <c r="AD3290" i="4"/>
  <c r="AD3446" i="4"/>
  <c r="AD2775" i="4"/>
  <c r="AD833" i="4"/>
  <c r="AD2042" i="4"/>
  <c r="AD2666" i="4"/>
  <c r="AD2705" i="4"/>
  <c r="AD2861" i="4"/>
  <c r="AD1496" i="4"/>
  <c r="AD2198" i="4"/>
  <c r="AD2510" i="4"/>
  <c r="AD2354" i="4"/>
  <c r="AD2744" i="4"/>
  <c r="AD2900" i="4"/>
  <c r="AD3056" i="4"/>
  <c r="AD3212" i="4"/>
  <c r="AD3368" i="4"/>
  <c r="AD3329" i="4"/>
  <c r="AD3797" i="4"/>
  <c r="AD3095" i="4"/>
  <c r="AD3524" i="4"/>
  <c r="AD1652" i="4"/>
  <c r="AD3485" i="4"/>
  <c r="AD3563" i="4"/>
  <c r="AD3719" i="4"/>
  <c r="AD3875" i="4"/>
  <c r="AD4031" i="4"/>
  <c r="AD3953" i="4"/>
  <c r="AD3251" i="4"/>
  <c r="AD3602" i="4"/>
  <c r="AD3758" i="4"/>
  <c r="AD3914" i="4"/>
  <c r="AD4070" i="4"/>
  <c r="AD4109" i="4"/>
  <c r="AD3017" i="4"/>
  <c r="AD3641" i="4"/>
  <c r="AD2939" i="4"/>
  <c r="AD4148" i="4"/>
  <c r="AD3407" i="4"/>
  <c r="AD3992" i="4"/>
  <c r="AD3173" i="4"/>
  <c r="AD3680" i="4"/>
  <c r="AD3836" i="4"/>
  <c r="AD103" i="4"/>
  <c r="AD259" i="4"/>
  <c r="AD415" i="4"/>
  <c r="AD571" i="4"/>
  <c r="AD727" i="4"/>
  <c r="AD883" i="4"/>
  <c r="AD142" i="4"/>
  <c r="AD298" i="4"/>
  <c r="AD454" i="4"/>
  <c r="AD610" i="4"/>
  <c r="AD766" i="4"/>
  <c r="AD922" i="4"/>
  <c r="AD181" i="4"/>
  <c r="AD337" i="4"/>
  <c r="AD493" i="4"/>
  <c r="AD649" i="4"/>
  <c r="AD805" i="4"/>
  <c r="AD961" i="4"/>
  <c r="AD64" i="4"/>
  <c r="AD220" i="4"/>
  <c r="AD376" i="4"/>
  <c r="AD532" i="4"/>
  <c r="AD688" i="4"/>
  <c r="AD844" i="4"/>
  <c r="AD1000" i="4"/>
  <c r="AD1078" i="4"/>
  <c r="AD1234" i="4"/>
  <c r="AD1390" i="4"/>
  <c r="AD1546" i="4"/>
  <c r="AD1702" i="4"/>
  <c r="AD1117" i="4"/>
  <c r="AD1273" i="4"/>
  <c r="AD1429" i="4"/>
  <c r="AD1585" i="4"/>
  <c r="AD1741" i="4"/>
  <c r="AD1156" i="4"/>
  <c r="AD1312" i="4"/>
  <c r="AD1468" i="4"/>
  <c r="AD1624" i="4"/>
  <c r="AD1780" i="4"/>
  <c r="AD1195" i="4"/>
  <c r="AD1351" i="4"/>
  <c r="AD1507" i="4"/>
  <c r="AD1663" i="4"/>
  <c r="AD1819" i="4"/>
  <c r="AD1975" i="4"/>
  <c r="AD2131" i="4"/>
  <c r="AD2287" i="4"/>
  <c r="AD1039" i="4"/>
  <c r="AD2014" i="4"/>
  <c r="AD2170" i="4"/>
  <c r="AD2326" i="4"/>
  <c r="AD2482" i="4"/>
  <c r="AD1858" i="4"/>
  <c r="AD1897" i="4"/>
  <c r="AD2053" i="4"/>
  <c r="AD2209" i="4"/>
  <c r="AD2365" i="4"/>
  <c r="AD2521" i="4"/>
  <c r="AD2443" i="4"/>
  <c r="AD2248" i="4"/>
  <c r="AD2716" i="4"/>
  <c r="AD2788" i="4"/>
  <c r="AD2872" i="4"/>
  <c r="AD3028" i="4"/>
  <c r="AD3184" i="4"/>
  <c r="AD3340" i="4"/>
  <c r="AD3496" i="4"/>
  <c r="AD2404" i="4"/>
  <c r="AD2560" i="4"/>
  <c r="AD2755" i="4"/>
  <c r="AD2911" i="4"/>
  <c r="AD3067" i="4"/>
  <c r="AD3223" i="4"/>
  <c r="AD3379" i="4"/>
  <c r="AD2599" i="4"/>
  <c r="AD2638" i="4"/>
  <c r="AD2950" i="4"/>
  <c r="AD3106" i="4"/>
  <c r="AD3262" i="4"/>
  <c r="AD2833" i="4"/>
  <c r="AD3574" i="4"/>
  <c r="AD3730" i="4"/>
  <c r="AD3886" i="4"/>
  <c r="AD4042" i="4"/>
  <c r="AD3145" i="4"/>
  <c r="AD3418" i="4"/>
  <c r="AD3613" i="4"/>
  <c r="AD3769" i="4"/>
  <c r="AD3925" i="4"/>
  <c r="AD4081" i="4"/>
  <c r="AD3301" i="4"/>
  <c r="AD1936" i="4"/>
  <c r="AD3652" i="4"/>
  <c r="AD3808" i="4"/>
  <c r="AD3964" i="4"/>
  <c r="AD4120" i="4"/>
  <c r="AD3691" i="4"/>
  <c r="AD3847" i="4"/>
  <c r="AD4003" i="4"/>
  <c r="AD4159" i="4"/>
  <c r="AD2092" i="4"/>
  <c r="AD2677" i="4"/>
  <c r="AD2989" i="4"/>
  <c r="AD3535" i="4"/>
  <c r="AD3457" i="4"/>
  <c r="AD163" i="4"/>
  <c r="AD319" i="4"/>
  <c r="AD475" i="4"/>
  <c r="AD631" i="4"/>
  <c r="AD787" i="4"/>
  <c r="AD943" i="4"/>
  <c r="AD46" i="4"/>
  <c r="AD202" i="4"/>
  <c r="AD358" i="4"/>
  <c r="AD514" i="4"/>
  <c r="AD670" i="4"/>
  <c r="AD826" i="4"/>
  <c r="AD85" i="4"/>
  <c r="AD241" i="4"/>
  <c r="AD397" i="4"/>
  <c r="AD553" i="4"/>
  <c r="AD709" i="4"/>
  <c r="AD865" i="4"/>
  <c r="AD1021" i="4"/>
  <c r="AD124" i="4"/>
  <c r="AD280" i="4"/>
  <c r="AD436" i="4"/>
  <c r="AD592" i="4"/>
  <c r="AD748" i="4"/>
  <c r="AD904" i="4"/>
  <c r="AD982" i="4"/>
  <c r="AD1138" i="4"/>
  <c r="AD1294" i="4"/>
  <c r="AD1450" i="4"/>
  <c r="AD1606" i="4"/>
  <c r="AD1762" i="4"/>
  <c r="AD1177" i="4"/>
  <c r="AD1333" i="4"/>
  <c r="AD1489" i="4"/>
  <c r="AD1645" i="4"/>
  <c r="AD1801" i="4"/>
  <c r="AD1060" i="4"/>
  <c r="AD1216" i="4"/>
  <c r="AD1372" i="4"/>
  <c r="AD1528" i="4"/>
  <c r="AD1684" i="4"/>
  <c r="AD1840" i="4"/>
  <c r="AD1099" i="4"/>
  <c r="AD1255" i="4"/>
  <c r="AD1411" i="4"/>
  <c r="AD1567" i="4"/>
  <c r="AD1723" i="4"/>
  <c r="AD1879" i="4"/>
  <c r="AD2035" i="4"/>
  <c r="AD2191" i="4"/>
  <c r="AD2347" i="4"/>
  <c r="AD1918" i="4"/>
  <c r="AD2074" i="4"/>
  <c r="AD2230" i="4"/>
  <c r="AD2386" i="4"/>
  <c r="AD2542" i="4"/>
  <c r="AD1957" i="4"/>
  <c r="AD2113" i="4"/>
  <c r="AD2269" i="4"/>
  <c r="AD2425" i="4"/>
  <c r="AD2581" i="4"/>
  <c r="AD2620" i="4"/>
  <c r="AD2932" i="4"/>
  <c r="AD3088" i="4"/>
  <c r="AD3244" i="4"/>
  <c r="AD3400" i="4"/>
  <c r="AD2503" i="4"/>
  <c r="AD2777" i="4"/>
  <c r="AD2464" i="4"/>
  <c r="AD2815" i="4"/>
  <c r="AD2971" i="4"/>
  <c r="AD3127" i="4"/>
  <c r="AD3283" i="4"/>
  <c r="AD3439" i="4"/>
  <c r="AD1996" i="4"/>
  <c r="AD2659" i="4"/>
  <c r="AD2698" i="4"/>
  <c r="AD2854" i="4"/>
  <c r="AD3010" i="4"/>
  <c r="AD3166" i="4"/>
  <c r="AD3322" i="4"/>
  <c r="AD2152" i="4"/>
  <c r="AD3634" i="4"/>
  <c r="AD3790" i="4"/>
  <c r="AD3946" i="4"/>
  <c r="AD4102" i="4"/>
  <c r="AD3361" i="4"/>
  <c r="AD3049" i="4"/>
  <c r="AD3673" i="4"/>
  <c r="AD3829" i="4"/>
  <c r="AD3985" i="4"/>
  <c r="AD4141" i="4"/>
  <c r="AD2308" i="4"/>
  <c r="AD3205" i="4"/>
  <c r="AD3517" i="4"/>
  <c r="AD3556" i="4"/>
  <c r="AD3712" i="4"/>
  <c r="AD3868" i="4"/>
  <c r="AD4024" i="4"/>
  <c r="AD2737" i="4"/>
  <c r="AD3595" i="4"/>
  <c r="AD3751" i="4"/>
  <c r="AD3907" i="4"/>
  <c r="AD4063" i="4"/>
  <c r="AD2893" i="4"/>
  <c r="AD3478" i="4"/>
  <c r="AD138" i="4"/>
  <c r="AD294" i="4"/>
  <c r="AD450" i="4"/>
  <c r="AD606" i="4"/>
  <c r="AD762" i="4"/>
  <c r="AD918" i="4"/>
  <c r="AD177" i="4"/>
  <c r="AD333" i="4"/>
  <c r="AD489" i="4"/>
  <c r="AD645" i="4"/>
  <c r="AD801" i="4"/>
  <c r="AD957" i="4"/>
  <c r="AD60" i="4"/>
  <c r="AD216" i="4"/>
  <c r="AD372" i="4"/>
  <c r="AD528" i="4"/>
  <c r="AD684" i="4"/>
  <c r="AD840" i="4"/>
  <c r="AD996" i="4"/>
  <c r="AD411" i="4"/>
  <c r="AD1113" i="4"/>
  <c r="AD1269" i="4"/>
  <c r="AD1425" i="4"/>
  <c r="AD1581" i="4"/>
  <c r="AD1737" i="4"/>
  <c r="AD567" i="4"/>
  <c r="AD1152" i="4"/>
  <c r="AD1308" i="4"/>
  <c r="AD1464" i="4"/>
  <c r="AD1620" i="4"/>
  <c r="AD1776" i="4"/>
  <c r="AD723" i="4"/>
  <c r="AD879" i="4"/>
  <c r="AD1191" i="4"/>
  <c r="AD1347" i="4"/>
  <c r="AD1503" i="4"/>
  <c r="AD1659" i="4"/>
  <c r="AD99" i="4"/>
  <c r="AD1035" i="4"/>
  <c r="AD255" i="4"/>
  <c r="AD1230" i="4"/>
  <c r="AD2010" i="4"/>
  <c r="AD2166" i="4"/>
  <c r="AD2322" i="4"/>
  <c r="AD2478" i="4"/>
  <c r="AD2634" i="4"/>
  <c r="AD1386" i="4"/>
  <c r="AD1854" i="4"/>
  <c r="AD1542" i="4"/>
  <c r="AD1893" i="4"/>
  <c r="AD2049" i="4"/>
  <c r="AD2205" i="4"/>
  <c r="AD2361" i="4"/>
  <c r="AD2517" i="4"/>
  <c r="AD1815" i="4"/>
  <c r="AD1932" i="4"/>
  <c r="AD2088" i="4"/>
  <c r="AD2244" i="4"/>
  <c r="AD2400" i="4"/>
  <c r="AD2556" i="4"/>
  <c r="AD1698" i="4"/>
  <c r="AD1074" i="4"/>
  <c r="AD1971" i="4"/>
  <c r="AD2127" i="4"/>
  <c r="AD2283" i="4"/>
  <c r="AD2439" i="4"/>
  <c r="AD2751" i="4"/>
  <c r="AD2907" i="4"/>
  <c r="AD3063" i="4"/>
  <c r="AD3219" i="4"/>
  <c r="AD3375" i="4"/>
  <c r="AD2595" i="4"/>
  <c r="AD2946" i="4"/>
  <c r="AD3102" i="4"/>
  <c r="AD3258" i="4"/>
  <c r="AD3414" i="4"/>
  <c r="AD2791" i="4"/>
  <c r="AD2673" i="4"/>
  <c r="AD2829" i="4"/>
  <c r="AD2985" i="4"/>
  <c r="AD3141" i="4"/>
  <c r="AD3297" i="4"/>
  <c r="AD3453" i="4"/>
  <c r="AD2712" i="4"/>
  <c r="AD2868" i="4"/>
  <c r="AD3024" i="4"/>
  <c r="AD3180" i="4"/>
  <c r="AD3336" i="4"/>
  <c r="AD3609" i="4"/>
  <c r="AD3765" i="4"/>
  <c r="AD3921" i="4"/>
  <c r="AD4077" i="4"/>
  <c r="AD3648" i="4"/>
  <c r="AD3804" i="4"/>
  <c r="AD3960" i="4"/>
  <c r="AD4116" i="4"/>
  <c r="AD3687" i="4"/>
  <c r="AD3843" i="4"/>
  <c r="AD3999" i="4"/>
  <c r="AD4155" i="4"/>
  <c r="AD3531" i="4"/>
  <c r="AD3492" i="4"/>
  <c r="AD3570" i="4"/>
  <c r="AD3726" i="4"/>
  <c r="AD3882" i="4"/>
  <c r="AD4038" i="4"/>
  <c r="AD80" i="4"/>
  <c r="AD236" i="4"/>
  <c r="AD392" i="4"/>
  <c r="AD548" i="4"/>
  <c r="AD119" i="4"/>
  <c r="AD275" i="4"/>
  <c r="AD431" i="4"/>
  <c r="AD587" i="4"/>
  <c r="AD158" i="4"/>
  <c r="AD314" i="4"/>
  <c r="AD470" i="4"/>
  <c r="AD197" i="4"/>
  <c r="AD353" i="4"/>
  <c r="AD509" i="4"/>
  <c r="AD43" i="4"/>
  <c r="AD199" i="4"/>
  <c r="AD355" i="4"/>
  <c r="AD511" i="4"/>
  <c r="AD667" i="4"/>
  <c r="AD823" i="4"/>
  <c r="AD979" i="4"/>
  <c r="AD82" i="4"/>
  <c r="AD238" i="4"/>
  <c r="AD394" i="4"/>
  <c r="AD550" i="4"/>
  <c r="AD706" i="4"/>
  <c r="AD862" i="4"/>
  <c r="AD121" i="4"/>
  <c r="AD277" i="4"/>
  <c r="AD433" i="4"/>
  <c r="AD589" i="4"/>
  <c r="AD745" i="4"/>
  <c r="AD901" i="4"/>
  <c r="AD160" i="4"/>
  <c r="AD316" i="4"/>
  <c r="AD472" i="4"/>
  <c r="AD628" i="4"/>
  <c r="AD784" i="4"/>
  <c r="AD940" i="4"/>
  <c r="AD1174" i="4"/>
  <c r="AD1330" i="4"/>
  <c r="AD1486" i="4"/>
  <c r="AD1642" i="4"/>
  <c r="AD1798" i="4"/>
  <c r="AD1057" i="4"/>
  <c r="AD1213" i="4"/>
  <c r="AD1369" i="4"/>
  <c r="AD1525" i="4"/>
  <c r="AD1681" i="4"/>
  <c r="AD1837" i="4"/>
  <c r="AD1096" i="4"/>
  <c r="AD1252" i="4"/>
  <c r="AD1408" i="4"/>
  <c r="AD1564" i="4"/>
  <c r="AD1720" i="4"/>
  <c r="AD1135" i="4"/>
  <c r="AD1291" i="4"/>
  <c r="AD1447" i="4"/>
  <c r="AD1603" i="4"/>
  <c r="AD1759" i="4"/>
  <c r="AD1915" i="4"/>
  <c r="AD2071" i="4"/>
  <c r="AD2227" i="4"/>
  <c r="AD2383" i="4"/>
  <c r="AD1018" i="4"/>
  <c r="AD1954" i="4"/>
  <c r="AD2110" i="4"/>
  <c r="AD2266" i="4"/>
  <c r="AD2422" i="4"/>
  <c r="AD2578" i="4"/>
  <c r="AD1993" i="4"/>
  <c r="AD2149" i="4"/>
  <c r="AD2305" i="4"/>
  <c r="AD2461" i="4"/>
  <c r="AD2617" i="4"/>
  <c r="AD2539" i="4"/>
  <c r="AD2032" i="4"/>
  <c r="AD2500" i="4"/>
  <c r="AD2812" i="4"/>
  <c r="AD2968" i="4"/>
  <c r="AD3124" i="4"/>
  <c r="AD3280" i="4"/>
  <c r="AD3436" i="4"/>
  <c r="AD2188" i="4"/>
  <c r="AD2344" i="4"/>
  <c r="AD2695" i="4"/>
  <c r="AD2851" i="4"/>
  <c r="AD3007" i="4"/>
  <c r="AD3163" i="4"/>
  <c r="AD3319" i="4"/>
  <c r="AD2656" i="4"/>
  <c r="AD2734" i="4"/>
  <c r="AD2890" i="4"/>
  <c r="AD3046" i="4"/>
  <c r="AD3202" i="4"/>
  <c r="AD3358" i="4"/>
  <c r="AD2772" i="4"/>
  <c r="AD3670" i="4"/>
  <c r="AD3826" i="4"/>
  <c r="AD3982" i="4"/>
  <c r="AD4138" i="4"/>
  <c r="AD3241" i="4"/>
  <c r="AD3397" i="4"/>
  <c r="AD3514" i="4"/>
  <c r="AD3553" i="4"/>
  <c r="AD3709" i="4"/>
  <c r="AD3865" i="4"/>
  <c r="AD4021" i="4"/>
  <c r="AD1876" i="4"/>
  <c r="AD3475" i="4"/>
  <c r="AD3592" i="4"/>
  <c r="AD3748" i="4"/>
  <c r="AD3904" i="4"/>
  <c r="AD4060" i="4"/>
  <c r="AD2929" i="4"/>
  <c r="AD3631" i="4"/>
  <c r="AD3787" i="4"/>
  <c r="AD3943" i="4"/>
  <c r="AD4099" i="4"/>
  <c r="AD3085" i="4"/>
  <c r="AD175" i="4"/>
  <c r="AD331" i="4"/>
  <c r="AD487" i="4"/>
  <c r="AD643" i="4"/>
  <c r="AD799" i="4"/>
  <c r="AD955" i="4"/>
  <c r="AD58" i="4"/>
  <c r="AD214" i="4"/>
  <c r="AD370" i="4"/>
  <c r="AD526" i="4"/>
  <c r="AD682" i="4"/>
  <c r="AD838" i="4"/>
  <c r="AD97" i="4"/>
  <c r="AD253" i="4"/>
  <c r="AD409" i="4"/>
  <c r="AD565" i="4"/>
  <c r="AD721" i="4"/>
  <c r="AD877" i="4"/>
  <c r="AD136" i="4"/>
  <c r="AD292" i="4"/>
  <c r="AD448" i="4"/>
  <c r="AD604" i="4"/>
  <c r="AD760" i="4"/>
  <c r="AD916" i="4"/>
  <c r="AD1150" i="4"/>
  <c r="AD1306" i="4"/>
  <c r="AD1462" i="4"/>
  <c r="AD1618" i="4"/>
  <c r="AD1774" i="4"/>
  <c r="AD994" i="4"/>
  <c r="AD1189" i="4"/>
  <c r="AD1345" i="4"/>
  <c r="AD1501" i="4"/>
  <c r="AD1657" i="4"/>
  <c r="AD1813" i="4"/>
  <c r="AD1033" i="4"/>
  <c r="AD1072" i="4"/>
  <c r="AD1228" i="4"/>
  <c r="AD1384" i="4"/>
  <c r="AD1540" i="4"/>
  <c r="AD1696" i="4"/>
  <c r="AD1111" i="4"/>
  <c r="AD1267" i="4"/>
  <c r="AD1423" i="4"/>
  <c r="AD1579" i="4"/>
  <c r="AD1735" i="4"/>
  <c r="AD1852" i="4"/>
  <c r="AD1891" i="4"/>
  <c r="AD2047" i="4"/>
  <c r="AD2203" i="4"/>
  <c r="AD2359" i="4"/>
  <c r="AD1930" i="4"/>
  <c r="AD2086" i="4"/>
  <c r="AD2242" i="4"/>
  <c r="AD2398" i="4"/>
  <c r="AD2554" i="4"/>
  <c r="AD1969" i="4"/>
  <c r="AD2125" i="4"/>
  <c r="AD2281" i="4"/>
  <c r="AD2437" i="4"/>
  <c r="AD2593" i="4"/>
  <c r="AD2320" i="4"/>
  <c r="AD2944" i="4"/>
  <c r="AD3100" i="4"/>
  <c r="AD3256" i="4"/>
  <c r="AD3412" i="4"/>
  <c r="AD2790" i="4"/>
  <c r="AD2827" i="4"/>
  <c r="AD2983" i="4"/>
  <c r="AD3139" i="4"/>
  <c r="AD3295" i="4"/>
  <c r="AD3451" i="4"/>
  <c r="AD2515" i="4"/>
  <c r="AD2632" i="4"/>
  <c r="AD2671" i="4"/>
  <c r="AD2476" i="4"/>
  <c r="AD2710" i="4"/>
  <c r="AD2866" i="4"/>
  <c r="AD3022" i="4"/>
  <c r="AD3178" i="4"/>
  <c r="AD3334" i="4"/>
  <c r="AD2164" i="4"/>
  <c r="AD3646" i="4"/>
  <c r="AD3802" i="4"/>
  <c r="AD3958" i="4"/>
  <c r="AD4114" i="4"/>
  <c r="AD2905" i="4"/>
  <c r="AD3685" i="4"/>
  <c r="AD3841" i="4"/>
  <c r="AD3997" i="4"/>
  <c r="AD4153" i="4"/>
  <c r="AD3061" i="4"/>
  <c r="AD3217" i="4"/>
  <c r="AD3529" i="4"/>
  <c r="AD3490" i="4"/>
  <c r="AD3568" i="4"/>
  <c r="AD3724" i="4"/>
  <c r="AD3880" i="4"/>
  <c r="AD4036" i="4"/>
  <c r="AD2008" i="4"/>
  <c r="AD3607" i="4"/>
  <c r="AD3763" i="4"/>
  <c r="AD3919" i="4"/>
  <c r="AD4075" i="4"/>
  <c r="AD2749" i="4"/>
  <c r="AD3373" i="4"/>
  <c r="AD187" i="4"/>
  <c r="AD343" i="4"/>
  <c r="AD499" i="4"/>
  <c r="AD655" i="4"/>
  <c r="AD811" i="4"/>
  <c r="AD967" i="4"/>
  <c r="AD70" i="4"/>
  <c r="AD226" i="4"/>
  <c r="AD382" i="4"/>
  <c r="AD538" i="4"/>
  <c r="AD694" i="4"/>
  <c r="AD850" i="4"/>
  <c r="AD109" i="4"/>
  <c r="AD265" i="4"/>
  <c r="AD421" i="4"/>
  <c r="AD577" i="4"/>
  <c r="AD733" i="4"/>
  <c r="AD889" i="4"/>
  <c r="AD148" i="4"/>
  <c r="AD304" i="4"/>
  <c r="AD460" i="4"/>
  <c r="AD616" i="4"/>
  <c r="AD772" i="4"/>
  <c r="AD928" i="4"/>
  <c r="AD1162" i="4"/>
  <c r="AD1318" i="4"/>
  <c r="AD1474" i="4"/>
  <c r="AD1630" i="4"/>
  <c r="AD1786" i="4"/>
  <c r="AD1201" i="4"/>
  <c r="AD1357" i="4"/>
  <c r="AD1513" i="4"/>
  <c r="AD1669" i="4"/>
  <c r="AD1825" i="4"/>
  <c r="AD1045" i="4"/>
  <c r="AD1006" i="4"/>
  <c r="AD1084" i="4"/>
  <c r="AD1240" i="4"/>
  <c r="AD1396" i="4"/>
  <c r="AD1552" i="4"/>
  <c r="AD1708" i="4"/>
  <c r="AD1123" i="4"/>
  <c r="AD1279" i="4"/>
  <c r="AD1435" i="4"/>
  <c r="AD1591" i="4"/>
  <c r="AD1747" i="4"/>
  <c r="AD1864" i="4"/>
  <c r="AD1903" i="4"/>
  <c r="AD2059" i="4"/>
  <c r="AD2215" i="4"/>
  <c r="AD2371" i="4"/>
  <c r="AD1942" i="4"/>
  <c r="AD2098" i="4"/>
  <c r="AD2254" i="4"/>
  <c r="AD2410" i="4"/>
  <c r="AD2566" i="4"/>
  <c r="AD1981" i="4"/>
  <c r="AD2137" i="4"/>
  <c r="AD2293" i="4"/>
  <c r="AD2449" i="4"/>
  <c r="AD2605" i="4"/>
  <c r="AD2644" i="4"/>
  <c r="AD2176" i="4"/>
  <c r="AD2956" i="4"/>
  <c r="AD3112" i="4"/>
  <c r="AD3268" i="4"/>
  <c r="AD3424" i="4"/>
  <c r="AD2332" i="4"/>
  <c r="AD2802" i="4"/>
  <c r="AD2683" i="4"/>
  <c r="AD2839" i="4"/>
  <c r="AD2995" i="4"/>
  <c r="AD3151" i="4"/>
  <c r="AD3307" i="4"/>
  <c r="AD2722" i="4"/>
  <c r="AD2878" i="4"/>
  <c r="AD3034" i="4"/>
  <c r="AD3190" i="4"/>
  <c r="AD3346" i="4"/>
  <c r="AD2527" i="4"/>
  <c r="AD2761" i="4"/>
  <c r="AD3658" i="4"/>
  <c r="AD3814" i="4"/>
  <c r="AD3970" i="4"/>
  <c r="AD4126" i="4"/>
  <c r="AD3385" i="4"/>
  <c r="AD3697" i="4"/>
  <c r="AD3853" i="4"/>
  <c r="AD4009" i="4"/>
  <c r="AD4165" i="4"/>
  <c r="AD2917" i="4"/>
  <c r="AD3502" i="4"/>
  <c r="AD3541" i="4"/>
  <c r="AD3580" i="4"/>
  <c r="AD3736" i="4"/>
  <c r="AD3892" i="4"/>
  <c r="AD4048" i="4"/>
  <c r="AD3073" i="4"/>
  <c r="AD2020" i="4"/>
  <c r="AD3619" i="4"/>
  <c r="AD3775" i="4"/>
  <c r="AD3931" i="4"/>
  <c r="AD4087" i="4"/>
  <c r="AD2488" i="4"/>
  <c r="AD3229" i="4"/>
  <c r="AD3463" i="4"/>
  <c r="AD79" i="4"/>
  <c r="AD235" i="4"/>
  <c r="AD391" i="4"/>
  <c r="AD547" i="4"/>
  <c r="AD703" i="4"/>
  <c r="AD859" i="4"/>
  <c r="AD1015" i="4"/>
  <c r="AD118" i="4"/>
  <c r="AD274" i="4"/>
  <c r="AD430" i="4"/>
  <c r="AD586" i="4"/>
  <c r="AD742" i="4"/>
  <c r="AD898" i="4"/>
  <c r="AD157" i="4"/>
  <c r="AD313" i="4"/>
  <c r="AD469" i="4"/>
  <c r="AD625" i="4"/>
  <c r="AD781" i="4"/>
  <c r="AD937" i="4"/>
  <c r="AD196" i="4"/>
  <c r="AD352" i="4"/>
  <c r="AD508" i="4"/>
  <c r="AD664" i="4"/>
  <c r="AD820" i="4"/>
  <c r="AD976" i="4"/>
  <c r="AD1054" i="4"/>
  <c r="AD1210" i="4"/>
  <c r="AD1366" i="4"/>
  <c r="AD1522" i="4"/>
  <c r="AD1678" i="4"/>
  <c r="AD1093" i="4"/>
  <c r="AD1249" i="4"/>
  <c r="AD1405" i="4"/>
  <c r="AD1561" i="4"/>
  <c r="AD1717" i="4"/>
  <c r="AD1132" i="4"/>
  <c r="AD1288" i="4"/>
  <c r="AD1444" i="4"/>
  <c r="AD1600" i="4"/>
  <c r="AD1756" i="4"/>
  <c r="AD1171" i="4"/>
  <c r="AD1327" i="4"/>
  <c r="AD1483" i="4"/>
  <c r="AD1639" i="4"/>
  <c r="AD1795" i="4"/>
  <c r="AD1951" i="4"/>
  <c r="AD2107" i="4"/>
  <c r="AD2263" i="4"/>
  <c r="AD1834" i="4"/>
  <c r="AD1990" i="4"/>
  <c r="AD2146" i="4"/>
  <c r="AD2302" i="4"/>
  <c r="AD2458" i="4"/>
  <c r="AD2614" i="4"/>
  <c r="AD1873" i="4"/>
  <c r="AD2029" i="4"/>
  <c r="AD2185" i="4"/>
  <c r="AD2341" i="4"/>
  <c r="AD2497" i="4"/>
  <c r="AD2692" i="4"/>
  <c r="AD2848" i="4"/>
  <c r="AD3004" i="4"/>
  <c r="AD3160" i="4"/>
  <c r="AD3316" i="4"/>
  <c r="AD3472" i="4"/>
  <c r="AD2653" i="4"/>
  <c r="AD1912" i="4"/>
  <c r="AD2731" i="4"/>
  <c r="AD2887" i="4"/>
  <c r="AD3043" i="4"/>
  <c r="AD3199" i="4"/>
  <c r="AD3355" i="4"/>
  <c r="AD2419" i="4"/>
  <c r="AD2068" i="4"/>
  <c r="AD2770" i="4"/>
  <c r="AD2926" i="4"/>
  <c r="AD3082" i="4"/>
  <c r="AD3238" i="4"/>
  <c r="AD2575" i="4"/>
  <c r="AD2536" i="4"/>
  <c r="AD3511" i="4"/>
  <c r="AD3550" i="4"/>
  <c r="AD3706" i="4"/>
  <c r="AD3862" i="4"/>
  <c r="AD4018" i="4"/>
  <c r="AD4174" i="4"/>
  <c r="AD2224" i="4"/>
  <c r="AD3589" i="4"/>
  <c r="AD3745" i="4"/>
  <c r="AD3901" i="4"/>
  <c r="AD4057" i="4"/>
  <c r="AD2965" i="4"/>
  <c r="AD3394" i="4"/>
  <c r="AD2380" i="4"/>
  <c r="AD3628" i="4"/>
  <c r="AD3784" i="4"/>
  <c r="AD3940" i="4"/>
  <c r="AD4096" i="4"/>
  <c r="AD3121" i="4"/>
  <c r="AD2809" i="4"/>
  <c r="AD3667" i="4"/>
  <c r="AD3823" i="4"/>
  <c r="AD3979" i="4"/>
  <c r="AD4135" i="4"/>
  <c r="AD3433" i="4"/>
  <c r="AD3277" i="4"/>
  <c r="AD44" i="4"/>
  <c r="AD83" i="4"/>
  <c r="AD115" i="4"/>
  <c r="AD271" i="4"/>
  <c r="AD427" i="4"/>
  <c r="AD583" i="4"/>
  <c r="AD739" i="4"/>
  <c r="AD895" i="4"/>
  <c r="AD154" i="4"/>
  <c r="AD310" i="4"/>
  <c r="AD466" i="4"/>
  <c r="AD622" i="4"/>
  <c r="AD778" i="4"/>
  <c r="AD934" i="4"/>
  <c r="AD193" i="4"/>
  <c r="AD349" i="4"/>
  <c r="AD505" i="4"/>
  <c r="AD661" i="4"/>
  <c r="AD817" i="4"/>
  <c r="AD973" i="4"/>
  <c r="AD76" i="4"/>
  <c r="AD232" i="4"/>
  <c r="AD388" i="4"/>
  <c r="AD544" i="4"/>
  <c r="AD700" i="4"/>
  <c r="AD856" i="4"/>
  <c r="AD1090" i="4"/>
  <c r="AD1246" i="4"/>
  <c r="AD1402" i="4"/>
  <c r="AD1558" i="4"/>
  <c r="AD1714" i="4"/>
  <c r="AD1129" i="4"/>
  <c r="AD1285" i="4"/>
  <c r="AD1441" i="4"/>
  <c r="AD1597" i="4"/>
  <c r="AD1753" i="4"/>
  <c r="AD1168" i="4"/>
  <c r="AD1324" i="4"/>
  <c r="AD1480" i="4"/>
  <c r="AD1636" i="4"/>
  <c r="AD1792" i="4"/>
  <c r="AD1051" i="4"/>
  <c r="AD1207" i="4"/>
  <c r="AD1363" i="4"/>
  <c r="AD1519" i="4"/>
  <c r="AD1675" i="4"/>
  <c r="AD1012" i="4"/>
  <c r="AD1831" i="4"/>
  <c r="AD1987" i="4"/>
  <c r="AD2143" i="4"/>
  <c r="AD2299" i="4"/>
  <c r="AD2026" i="4"/>
  <c r="AD2182" i="4"/>
  <c r="AD2338" i="4"/>
  <c r="AD2494" i="4"/>
  <c r="AD1870" i="4"/>
  <c r="AD1909" i="4"/>
  <c r="AD2065" i="4"/>
  <c r="AD2221" i="4"/>
  <c r="AD2377" i="4"/>
  <c r="AD2533" i="4"/>
  <c r="AD2104" i="4"/>
  <c r="AD2728" i="4"/>
  <c r="AD2884" i="4"/>
  <c r="AD3040" i="4"/>
  <c r="AD3196" i="4"/>
  <c r="AD3352" i="4"/>
  <c r="AD3508" i="4"/>
  <c r="AD2260" i="4"/>
  <c r="AD2455" i="4"/>
  <c r="AD2650" i="4"/>
  <c r="AD2416" i="4"/>
  <c r="AD2767" i="4"/>
  <c r="AD2923" i="4"/>
  <c r="AD3079" i="4"/>
  <c r="AD3235" i="4"/>
  <c r="AD3391" i="4"/>
  <c r="AD2805" i="4"/>
  <c r="AD2962" i="4"/>
  <c r="AD3118" i="4"/>
  <c r="AD3274" i="4"/>
  <c r="AD2611" i="4"/>
  <c r="AD3430" i="4"/>
  <c r="AD2689" i="4"/>
  <c r="AD3586" i="4"/>
  <c r="AD3742" i="4"/>
  <c r="AD3898" i="4"/>
  <c r="AD4054" i="4"/>
  <c r="AD2572" i="4"/>
  <c r="AD3001" i="4"/>
  <c r="AD2845" i="4"/>
  <c r="AD3469" i="4"/>
  <c r="AD3313" i="4"/>
  <c r="AD3625" i="4"/>
  <c r="AD3781" i="4"/>
  <c r="AD3937" i="4"/>
  <c r="AD4093" i="4"/>
  <c r="AD3157" i="4"/>
  <c r="AD1948" i="4"/>
  <c r="AD3664" i="4"/>
  <c r="AD3820" i="4"/>
  <c r="AD3976" i="4"/>
  <c r="AD4132" i="4"/>
  <c r="AD3547" i="4"/>
  <c r="AD3703" i="4"/>
  <c r="AD3859" i="4"/>
  <c r="AD4015" i="4"/>
  <c r="AD4171" i="4"/>
  <c r="AD140" i="4"/>
  <c r="AD296" i="4"/>
  <c r="AD452" i="4"/>
  <c r="AD608" i="4"/>
  <c r="AD764" i="4"/>
  <c r="AD920" i="4"/>
  <c r="AD179" i="4"/>
  <c r="AD335" i="4"/>
  <c r="AD491" i="4"/>
  <c r="AD647" i="4"/>
  <c r="AD803" i="4"/>
  <c r="AD959" i="4"/>
  <c r="AD62" i="4"/>
  <c r="AD218" i="4"/>
  <c r="AD374" i="4"/>
  <c r="AD530" i="4"/>
  <c r="AD686" i="4"/>
  <c r="AD842" i="4"/>
  <c r="AD998" i="4"/>
  <c r="AD413" i="4"/>
  <c r="AD1115" i="4"/>
  <c r="AD1271" i="4"/>
  <c r="AD1427" i="4"/>
  <c r="AD1583" i="4"/>
  <c r="AD1739" i="4"/>
  <c r="AD569" i="4"/>
  <c r="AD725" i="4"/>
  <c r="AD1154" i="4"/>
  <c r="AD1310" i="4"/>
  <c r="AD1466" i="4"/>
  <c r="AD1622" i="4"/>
  <c r="AD1778" i="4"/>
  <c r="AD881" i="4"/>
  <c r="AD1193" i="4"/>
  <c r="AD1349" i="4"/>
  <c r="AD1505" i="4"/>
  <c r="AD1661" i="4"/>
  <c r="AD1817" i="4"/>
  <c r="AD1037" i="4"/>
  <c r="AD101" i="4"/>
  <c r="AD1973" i="4"/>
  <c r="AD2129" i="4"/>
  <c r="AD2285" i="4"/>
  <c r="AD2441" i="4"/>
  <c r="AD2597" i="4"/>
  <c r="AD1232" i="4"/>
  <c r="AD1388" i="4"/>
  <c r="AD2012" i="4"/>
  <c r="AD2168" i="4"/>
  <c r="AD2324" i="4"/>
  <c r="AD2480" i="4"/>
  <c r="AD2636" i="4"/>
  <c r="AD257" i="4"/>
  <c r="AD1544" i="4"/>
  <c r="AD1856" i="4"/>
  <c r="AD1895" i="4"/>
  <c r="AD2051" i="4"/>
  <c r="AD2207" i="4"/>
  <c r="AD2363" i="4"/>
  <c r="AD2519" i="4"/>
  <c r="AD2246" i="4"/>
  <c r="AD2714" i="4"/>
  <c r="AD2870" i="4"/>
  <c r="AD3026" i="4"/>
  <c r="AD3182" i="4"/>
  <c r="AD3338" i="4"/>
  <c r="AD3494" i="4"/>
  <c r="AD2402" i="4"/>
  <c r="AD2753" i="4"/>
  <c r="AD2558" i="4"/>
  <c r="AD1076" i="4"/>
  <c r="AD2792" i="4"/>
  <c r="AD2948" i="4"/>
  <c r="AD3104" i="4"/>
  <c r="AD3260" i="4"/>
  <c r="AD3416" i="4"/>
  <c r="AD1934" i="4"/>
  <c r="AD1700" i="4"/>
  <c r="AD2090" i="4"/>
  <c r="AD2831" i="4"/>
  <c r="AD3377" i="4"/>
  <c r="AD3143" i="4"/>
  <c r="AD3611" i="4"/>
  <c r="AD3767" i="4"/>
  <c r="AD3923" i="4"/>
  <c r="AD4079" i="4"/>
  <c r="AD2909" i="4"/>
  <c r="AD3299" i="4"/>
  <c r="AD4157" i="4"/>
  <c r="AD3650" i="4"/>
  <c r="AD3806" i="4"/>
  <c r="AD3962" i="4"/>
  <c r="AD4118" i="4"/>
  <c r="AD4001" i="4"/>
  <c r="AD3065" i="4"/>
  <c r="AD3689" i="4"/>
  <c r="AD3455" i="4"/>
  <c r="AD3845" i="4"/>
  <c r="AD2675" i="4"/>
  <c r="AD2987" i="4"/>
  <c r="AD3572" i="4"/>
  <c r="AD3728" i="4"/>
  <c r="AD3884" i="4"/>
  <c r="AD3533" i="4"/>
  <c r="AD4040" i="4"/>
  <c r="AD3221" i="4"/>
  <c r="AD150" i="4"/>
  <c r="AD306" i="4"/>
  <c r="AD462" i="4"/>
  <c r="AD618" i="4"/>
  <c r="AD774" i="4"/>
  <c r="AD930" i="4"/>
  <c r="AD189" i="4"/>
  <c r="AD345" i="4"/>
  <c r="AD501" i="4"/>
  <c r="AD657" i="4"/>
  <c r="AD813" i="4"/>
  <c r="AD969" i="4"/>
  <c r="AD72" i="4"/>
  <c r="AD228" i="4"/>
  <c r="AD384" i="4"/>
  <c r="AD540" i="4"/>
  <c r="AD696" i="4"/>
  <c r="AD852" i="4"/>
  <c r="AD267" i="4"/>
  <c r="AD1125" i="4"/>
  <c r="AD1281" i="4"/>
  <c r="AD1437" i="4"/>
  <c r="AD1593" i="4"/>
  <c r="AD423" i="4"/>
  <c r="AD1164" i="4"/>
  <c r="AD1320" i="4"/>
  <c r="AD1476" i="4"/>
  <c r="AD1632" i="4"/>
  <c r="AD1788" i="4"/>
  <c r="AD579" i="4"/>
  <c r="AD735" i="4"/>
  <c r="AD1203" i="4"/>
  <c r="AD1359" i="4"/>
  <c r="AD1515" i="4"/>
  <c r="AD1671" i="4"/>
  <c r="AD1008" i="4"/>
  <c r="AD1047" i="4"/>
  <c r="AD891" i="4"/>
  <c r="AD111" i="4"/>
  <c r="AD1086" i="4"/>
  <c r="AD1827" i="4"/>
  <c r="AD2022" i="4"/>
  <c r="AD2178" i="4"/>
  <c r="AD2334" i="4"/>
  <c r="AD2490" i="4"/>
  <c r="AD2646" i="4"/>
  <c r="AD1242" i="4"/>
  <c r="AD1866" i="4"/>
  <c r="AD1398" i="4"/>
  <c r="AD1905" i="4"/>
  <c r="AD2061" i="4"/>
  <c r="AD2217" i="4"/>
  <c r="AD2373" i="4"/>
  <c r="AD2529" i="4"/>
  <c r="AD1554" i="4"/>
  <c r="AD1944" i="4"/>
  <c r="AD2100" i="4"/>
  <c r="AD2256" i="4"/>
  <c r="AD2412" i="4"/>
  <c r="AD2568" i="4"/>
  <c r="AD1749" i="4"/>
  <c r="AD1983" i="4"/>
  <c r="AD2139" i="4"/>
  <c r="AD2295" i="4"/>
  <c r="AD2451" i="4"/>
  <c r="AD2763" i="4"/>
  <c r="AD2919" i="4"/>
  <c r="AD3075" i="4"/>
  <c r="AD3231" i="4"/>
  <c r="AD3387" i="4"/>
  <c r="AD2958" i="4"/>
  <c r="AD3114" i="4"/>
  <c r="AD3270" i="4"/>
  <c r="AD3426" i="4"/>
  <c r="AD2803" i="4"/>
  <c r="AD2685" i="4"/>
  <c r="AD2841" i="4"/>
  <c r="AD2997" i="4"/>
  <c r="AD3153" i="4"/>
  <c r="AD3309" i="4"/>
  <c r="AD3465" i="4"/>
  <c r="AD2607" i="4"/>
  <c r="AD2724" i="4"/>
  <c r="AD2880" i="4"/>
  <c r="AD3036" i="4"/>
  <c r="AD3192" i="4"/>
  <c r="AD3348" i="4"/>
  <c r="AD3621" i="4"/>
  <c r="AD3777" i="4"/>
  <c r="AD3933" i="4"/>
  <c r="AD4089" i="4"/>
  <c r="AD1710" i="4"/>
  <c r="AD3660" i="4"/>
  <c r="AD3816" i="4"/>
  <c r="AD3972" i="4"/>
  <c r="AD4128" i="4"/>
  <c r="AD3699" i="4"/>
  <c r="AD3855" i="4"/>
  <c r="AD4011" i="4"/>
  <c r="AD4167" i="4"/>
  <c r="AD3504" i="4"/>
  <c r="AD3543" i="4"/>
  <c r="AD3582" i="4"/>
  <c r="AD3738" i="4"/>
  <c r="AD3894" i="4"/>
  <c r="AD4050" i="4"/>
  <c r="AD42" i="4"/>
  <c r="AD198" i="4"/>
  <c r="AD354" i="4"/>
  <c r="AD510" i="4"/>
  <c r="AD666" i="4"/>
  <c r="AD822" i="4"/>
  <c r="AD978" i="4"/>
  <c r="AD81" i="4"/>
  <c r="AD237" i="4"/>
  <c r="AD393" i="4"/>
  <c r="AD549" i="4"/>
  <c r="AD705" i="4"/>
  <c r="AD861" i="4"/>
  <c r="AD1017" i="4"/>
  <c r="AD120" i="4"/>
  <c r="AD276" i="4"/>
  <c r="AD432" i="4"/>
  <c r="AD588" i="4"/>
  <c r="AD744" i="4"/>
  <c r="AD900" i="4"/>
  <c r="AD627" i="4"/>
  <c r="AD1173" i="4"/>
  <c r="AD1329" i="4"/>
  <c r="AD1485" i="4"/>
  <c r="AD1641" i="4"/>
  <c r="AD783" i="4"/>
  <c r="AD1056" i="4"/>
  <c r="AD1212" i="4"/>
  <c r="AD1368" i="4"/>
  <c r="AD1524" i="4"/>
  <c r="AD1680" i="4"/>
  <c r="AD1836" i="4"/>
  <c r="AD939" i="4"/>
  <c r="AD159" i="4"/>
  <c r="AD1095" i="4"/>
  <c r="AD1251" i="4"/>
  <c r="AD1407" i="4"/>
  <c r="AD1563" i="4"/>
  <c r="AD315" i="4"/>
  <c r="AD471" i="4"/>
  <c r="AD1446" i="4"/>
  <c r="AD1758" i="4"/>
  <c r="AD1719" i="4"/>
  <c r="AD1914" i="4"/>
  <c r="AD2070" i="4"/>
  <c r="AD2226" i="4"/>
  <c r="AD2382" i="4"/>
  <c r="AD2538" i="4"/>
  <c r="AD1602" i="4"/>
  <c r="AD1797" i="4"/>
  <c r="AD1953" i="4"/>
  <c r="AD2109" i="4"/>
  <c r="AD2265" i="4"/>
  <c r="AD2421" i="4"/>
  <c r="AD2577" i="4"/>
  <c r="AD1992" i="4"/>
  <c r="AD2148" i="4"/>
  <c r="AD2304" i="4"/>
  <c r="AD2460" i="4"/>
  <c r="AD2616" i="4"/>
  <c r="AD1134" i="4"/>
  <c r="AD1290" i="4"/>
  <c r="AD1875" i="4"/>
  <c r="AD2031" i="4"/>
  <c r="AD2187" i="4"/>
  <c r="AD2343" i="4"/>
  <c r="AD2499" i="4"/>
  <c r="AD2811" i="4"/>
  <c r="AD2967" i="4"/>
  <c r="AD3123" i="4"/>
  <c r="AD3279" i="4"/>
  <c r="AD3435" i="4"/>
  <c r="AD2694" i="4"/>
  <c r="AD2850" i="4"/>
  <c r="AD3006" i="4"/>
  <c r="AD3162" i="4"/>
  <c r="AD3318" i="4"/>
  <c r="AD2655" i="4"/>
  <c r="AD2733" i="4"/>
  <c r="AD2889" i="4"/>
  <c r="AD3045" i="4"/>
  <c r="AD3201" i="4"/>
  <c r="AD3357" i="4"/>
  <c r="AD2928" i="4"/>
  <c r="AD3084" i="4"/>
  <c r="AD3240" i="4"/>
  <c r="AD3669" i="4"/>
  <c r="AD3825" i="4"/>
  <c r="AD3981" i="4"/>
  <c r="AD4137" i="4"/>
  <c r="AD2771" i="4"/>
  <c r="AD3513" i="4"/>
  <c r="AD3552" i="4"/>
  <c r="AD3708" i="4"/>
  <c r="AD3864" i="4"/>
  <c r="AD4020" i="4"/>
  <c r="AD3474" i="4"/>
  <c r="AD3591" i="4"/>
  <c r="AD3747" i="4"/>
  <c r="AD3903" i="4"/>
  <c r="AD4059" i="4"/>
  <c r="AD3396" i="4"/>
  <c r="AD3786" i="4"/>
  <c r="AD3942" i="4"/>
  <c r="AD4098" i="4"/>
  <c r="AD3630" i="4"/>
  <c r="AD68" i="4"/>
  <c r="AD224" i="4"/>
  <c r="AD380" i="4"/>
  <c r="AD536" i="4"/>
  <c r="AD692" i="4"/>
  <c r="AD848" i="4"/>
  <c r="AD1004" i="4"/>
  <c r="AD107" i="4"/>
  <c r="AD263" i="4"/>
  <c r="AD419" i="4"/>
  <c r="AD575" i="4"/>
  <c r="AD731" i="4"/>
  <c r="AD887" i="4"/>
  <c r="AD146" i="4"/>
  <c r="AD302" i="4"/>
  <c r="AD458" i="4"/>
  <c r="AD614" i="4"/>
  <c r="AD770" i="4"/>
  <c r="AD926" i="4"/>
  <c r="AD341" i="4"/>
  <c r="AD1199" i="4"/>
  <c r="AD1355" i="4"/>
  <c r="AD1511" i="4"/>
  <c r="AD1667" i="4"/>
  <c r="AD1823" i="4"/>
  <c r="AD497" i="4"/>
  <c r="AD1043" i="4"/>
  <c r="AD653" i="4"/>
  <c r="AD1082" i="4"/>
  <c r="AD1238" i="4"/>
  <c r="AD1394" i="4"/>
  <c r="AD1550" i="4"/>
  <c r="AD1706" i="4"/>
  <c r="AD809" i="4"/>
  <c r="AD1121" i="4"/>
  <c r="AD1277" i="4"/>
  <c r="AD1433" i="4"/>
  <c r="AD1589" i="4"/>
  <c r="AD1745" i="4"/>
  <c r="AD965" i="4"/>
  <c r="AD1901" i="4"/>
  <c r="AD2057" i="4"/>
  <c r="AD2213" i="4"/>
  <c r="AD2369" i="4"/>
  <c r="AD2525" i="4"/>
  <c r="AD1160" i="4"/>
  <c r="AD185" i="4"/>
  <c r="AD1316" i="4"/>
  <c r="AD1940" i="4"/>
  <c r="AD2096" i="4"/>
  <c r="AD2252" i="4"/>
  <c r="AD2408" i="4"/>
  <c r="AD2564" i="4"/>
  <c r="AD1472" i="4"/>
  <c r="AD1979" i="4"/>
  <c r="AD2135" i="4"/>
  <c r="AD2291" i="4"/>
  <c r="AD2447" i="4"/>
  <c r="AD2603" i="4"/>
  <c r="AD1628" i="4"/>
  <c r="AD1862" i="4"/>
  <c r="AD2174" i="4"/>
  <c r="AD2798" i="4"/>
  <c r="AD2954" i="4"/>
  <c r="AD3110" i="4"/>
  <c r="AD3266" i="4"/>
  <c r="AD3422" i="4"/>
  <c r="AD1784" i="4"/>
  <c r="AD2330" i="4"/>
  <c r="AD2681" i="4"/>
  <c r="AD2837" i="4"/>
  <c r="AD2720" i="4"/>
  <c r="AD2876" i="4"/>
  <c r="AD3032" i="4"/>
  <c r="AD3188" i="4"/>
  <c r="AD3344" i="4"/>
  <c r="AD2018" i="4"/>
  <c r="AD2486" i="4"/>
  <c r="AD2642" i="4"/>
  <c r="AD2759" i="4"/>
  <c r="AD2993" i="4"/>
  <c r="AD3617" i="4"/>
  <c r="AD3773" i="4"/>
  <c r="AD3383" i="4"/>
  <c r="AD3695" i="4"/>
  <c r="AD3851" i="4"/>
  <c r="AD4007" i="4"/>
  <c r="AD4163" i="4"/>
  <c r="AD3149" i="4"/>
  <c r="AD3500" i="4"/>
  <c r="AD3539" i="4"/>
  <c r="AD2915" i="4"/>
  <c r="AD3929" i="4"/>
  <c r="AD3578" i="4"/>
  <c r="AD3734" i="4"/>
  <c r="AD3890" i="4"/>
  <c r="AD4046" i="4"/>
  <c r="AD3305" i="4"/>
  <c r="AD3071" i="4"/>
  <c r="AD4085" i="4"/>
  <c r="AD3227" i="4"/>
  <c r="AD3461" i="4"/>
  <c r="AD3656" i="4"/>
  <c r="AD3812" i="4"/>
  <c r="AD3968" i="4"/>
  <c r="AD4124" i="4"/>
  <c r="AD66" i="4"/>
  <c r="AD222" i="4"/>
  <c r="AD378" i="4"/>
  <c r="AD534" i="4"/>
  <c r="AD690" i="4"/>
  <c r="AD846" i="4"/>
  <c r="AD1002" i="4"/>
  <c r="AD105" i="4"/>
  <c r="AD261" i="4"/>
  <c r="AD417" i="4"/>
  <c r="AD573" i="4"/>
  <c r="AD729" i="4"/>
  <c r="AD885" i="4"/>
  <c r="AD144" i="4"/>
  <c r="AD300" i="4"/>
  <c r="AD456" i="4"/>
  <c r="AD612" i="4"/>
  <c r="AD768" i="4"/>
  <c r="AD924" i="4"/>
  <c r="AD339" i="4"/>
  <c r="AD1197" i="4"/>
  <c r="AD1353" i="4"/>
  <c r="AD1509" i="4"/>
  <c r="AD1665" i="4"/>
  <c r="AD1041" i="4"/>
  <c r="AD495" i="4"/>
  <c r="AD1080" i="4"/>
  <c r="AD1236" i="4"/>
  <c r="AD1392" i="4"/>
  <c r="AD1548" i="4"/>
  <c r="AD1704" i="4"/>
  <c r="AD651" i="4"/>
  <c r="AD807" i="4"/>
  <c r="AD1119" i="4"/>
  <c r="AD1275" i="4"/>
  <c r="AD1431" i="4"/>
  <c r="AD1587" i="4"/>
  <c r="AD963" i="4"/>
  <c r="AD183" i="4"/>
  <c r="AD1158" i="4"/>
  <c r="AD1938" i="4"/>
  <c r="AD2094" i="4"/>
  <c r="AD2250" i="4"/>
  <c r="AD2406" i="4"/>
  <c r="AD2562" i="4"/>
  <c r="AD1314" i="4"/>
  <c r="AD1470" i="4"/>
  <c r="AD1977" i="4"/>
  <c r="AD2133" i="4"/>
  <c r="AD2289" i="4"/>
  <c r="AD2445" i="4"/>
  <c r="AD2601" i="4"/>
  <c r="AD1626" i="4"/>
  <c r="AD1743" i="4"/>
  <c r="AD2016" i="4"/>
  <c r="AD2172" i="4"/>
  <c r="AD2328" i="4"/>
  <c r="AD2484" i="4"/>
  <c r="AD2640" i="4"/>
  <c r="AD1782" i="4"/>
  <c r="AD1860" i="4"/>
  <c r="AD1821" i="4"/>
  <c r="AD1899" i="4"/>
  <c r="AD2055" i="4"/>
  <c r="AD2211" i="4"/>
  <c r="AD2367" i="4"/>
  <c r="AD2523" i="4"/>
  <c r="AD2679" i="4"/>
  <c r="AD2835" i="4"/>
  <c r="AD2991" i="4"/>
  <c r="AD3147" i="4"/>
  <c r="AD3303" i="4"/>
  <c r="AD3459" i="4"/>
  <c r="AD2718" i="4"/>
  <c r="AD2874" i="4"/>
  <c r="AD3030" i="4"/>
  <c r="AD3186" i="4"/>
  <c r="AD3342" i="4"/>
  <c r="AD2757" i="4"/>
  <c r="AD2913" i="4"/>
  <c r="AD3069" i="4"/>
  <c r="AD3225" i="4"/>
  <c r="AD3381" i="4"/>
  <c r="AD2796" i="4"/>
  <c r="AD2952" i="4"/>
  <c r="AD3108" i="4"/>
  <c r="AD3264" i="4"/>
  <c r="AD3693" i="4"/>
  <c r="AD3849" i="4"/>
  <c r="AD4005" i="4"/>
  <c r="AD4161" i="4"/>
  <c r="AD3498" i="4"/>
  <c r="AD3537" i="4"/>
  <c r="AD3576" i="4"/>
  <c r="AD3732" i="4"/>
  <c r="AD3888" i="4"/>
  <c r="AD4044" i="4"/>
  <c r="AD3420" i="4"/>
  <c r="AD3615" i="4"/>
  <c r="AD3771" i="4"/>
  <c r="AD3927" i="4"/>
  <c r="AD4083" i="4"/>
  <c r="AD3654" i="4"/>
  <c r="AD3810" i="4"/>
  <c r="AD3966" i="4"/>
  <c r="AD4122" i="4"/>
  <c r="AD67" i="4"/>
  <c r="AD223" i="4"/>
  <c r="AD379" i="4"/>
  <c r="AD535" i="4"/>
  <c r="AD691" i="4"/>
  <c r="AD847" i="4"/>
  <c r="AD1003" i="4"/>
  <c r="AD106" i="4"/>
  <c r="AD262" i="4"/>
  <c r="AD418" i="4"/>
  <c r="AD574" i="4"/>
  <c r="AD730" i="4"/>
  <c r="AD886" i="4"/>
  <c r="AD145" i="4"/>
  <c r="AD301" i="4"/>
  <c r="AD457" i="4"/>
  <c r="AD613" i="4"/>
  <c r="AD769" i="4"/>
  <c r="AD925" i="4"/>
  <c r="AD184" i="4"/>
  <c r="AD340" i="4"/>
  <c r="AD496" i="4"/>
  <c r="AD652" i="4"/>
  <c r="AD808" i="4"/>
  <c r="AD964" i="4"/>
  <c r="AD1198" i="4"/>
  <c r="AD1354" i="4"/>
  <c r="AD1510" i="4"/>
  <c r="AD1666" i="4"/>
  <c r="AD1042" i="4"/>
  <c r="AD1081" i="4"/>
  <c r="AD1237" i="4"/>
  <c r="AD1393" i="4"/>
  <c r="AD1549" i="4"/>
  <c r="AD1705" i="4"/>
  <c r="AD1120" i="4"/>
  <c r="AD1276" i="4"/>
  <c r="AD1432" i="4"/>
  <c r="AD1588" i="4"/>
  <c r="AD1744" i="4"/>
  <c r="AD1159" i="4"/>
  <c r="AD1315" i="4"/>
  <c r="AD1471" i="4"/>
  <c r="AD1627" i="4"/>
  <c r="AD1783" i="4"/>
  <c r="AD1939" i="4"/>
  <c r="AD2095" i="4"/>
  <c r="AD2251" i="4"/>
  <c r="AD2407" i="4"/>
  <c r="AD1978" i="4"/>
  <c r="AD2134" i="4"/>
  <c r="AD2290" i="4"/>
  <c r="AD2446" i="4"/>
  <c r="AD2602" i="4"/>
  <c r="AD2017" i="4"/>
  <c r="AD2173" i="4"/>
  <c r="AD2329" i="4"/>
  <c r="AD2485" i="4"/>
  <c r="AD2680" i="4"/>
  <c r="AD2836" i="4"/>
  <c r="AD2992" i="4"/>
  <c r="AD3148" i="4"/>
  <c r="AD3304" i="4"/>
  <c r="AD3460" i="4"/>
  <c r="AD1900" i="4"/>
  <c r="AD1822" i="4"/>
  <c r="AD2056" i="4"/>
  <c r="AD2719" i="4"/>
  <c r="AD2875" i="4"/>
  <c r="AD3031" i="4"/>
  <c r="AD3187" i="4"/>
  <c r="AD3343" i="4"/>
  <c r="AD2563" i="4"/>
  <c r="AD2212" i="4"/>
  <c r="AD1861" i="4"/>
  <c r="AD2524" i="4"/>
  <c r="AD2758" i="4"/>
  <c r="AD2914" i="4"/>
  <c r="AD3070" i="4"/>
  <c r="AD3226" i="4"/>
  <c r="AD3382" i="4"/>
  <c r="AD3694" i="4"/>
  <c r="AD3850" i="4"/>
  <c r="AD4006" i="4"/>
  <c r="AD4162" i="4"/>
  <c r="AD2953" i="4"/>
  <c r="AD3499" i="4"/>
  <c r="AD3538" i="4"/>
  <c r="AD3577" i="4"/>
  <c r="AD3733" i="4"/>
  <c r="AD3889" i="4"/>
  <c r="AD4045" i="4"/>
  <c r="AD3265" i="4"/>
  <c r="AD3109" i="4"/>
  <c r="AD2368" i="4"/>
  <c r="AD2641" i="4"/>
  <c r="AD3421" i="4"/>
  <c r="AD2797" i="4"/>
  <c r="AD3616" i="4"/>
  <c r="AD3772" i="4"/>
  <c r="AD3928" i="4"/>
  <c r="AD4084" i="4"/>
  <c r="AD3655" i="4"/>
  <c r="AD3811" i="4"/>
  <c r="AD3967" i="4"/>
  <c r="AD4123" i="4"/>
  <c r="AD116" i="4"/>
  <c r="AD272" i="4"/>
  <c r="AD428" i="4"/>
  <c r="AD584" i="4"/>
  <c r="AD740" i="4"/>
  <c r="AD896" i="4"/>
  <c r="AD155" i="4"/>
  <c r="AD311" i="4"/>
  <c r="AD467" i="4"/>
  <c r="AD623" i="4"/>
  <c r="AD779" i="4"/>
  <c r="AD935" i="4"/>
  <c r="AD194" i="4"/>
  <c r="AD350" i="4"/>
  <c r="AD506" i="4"/>
  <c r="AD662" i="4"/>
  <c r="AD818" i="4"/>
  <c r="AD974" i="4"/>
  <c r="AD701" i="4"/>
  <c r="AD1091" i="4"/>
  <c r="AD1247" i="4"/>
  <c r="AD1403" i="4"/>
  <c r="AD1559" i="4"/>
  <c r="AD1715" i="4"/>
  <c r="AD1871" i="4"/>
  <c r="AD857" i="4"/>
  <c r="AD77" i="4"/>
  <c r="AD1130" i="4"/>
  <c r="AD1286" i="4"/>
  <c r="AD1442" i="4"/>
  <c r="AD1598" i="4"/>
  <c r="AD1754" i="4"/>
  <c r="AD233" i="4"/>
  <c r="AD1169" i="4"/>
  <c r="AD1325" i="4"/>
  <c r="AD1481" i="4"/>
  <c r="AD1637" i="4"/>
  <c r="AD1793" i="4"/>
  <c r="AD1013" i="4"/>
  <c r="AD1949" i="4"/>
  <c r="AD2105" i="4"/>
  <c r="AD2261" i="4"/>
  <c r="AD2417" i="4"/>
  <c r="AD2573" i="4"/>
  <c r="AD545" i="4"/>
  <c r="AD1520" i="4"/>
  <c r="AD1676" i="4"/>
  <c r="AD1832" i="4"/>
  <c r="AD1988" i="4"/>
  <c r="AD2144" i="4"/>
  <c r="AD2300" i="4"/>
  <c r="AD2456" i="4"/>
  <c r="AD2612" i="4"/>
  <c r="AD2027" i="4"/>
  <c r="AD2183" i="4"/>
  <c r="AD2339" i="4"/>
  <c r="AD2495" i="4"/>
  <c r="AD2651" i="4"/>
  <c r="AD1052" i="4"/>
  <c r="AD389" i="4"/>
  <c r="AD2690" i="4"/>
  <c r="AD2846" i="4"/>
  <c r="AD3002" i="4"/>
  <c r="AD3158" i="4"/>
  <c r="AD3314" i="4"/>
  <c r="AD3470" i="4"/>
  <c r="AD1364" i="4"/>
  <c r="AD2729" i="4"/>
  <c r="AD2885" i="4"/>
  <c r="AD1910" i="4"/>
  <c r="AD2066" i="4"/>
  <c r="AD2768" i="4"/>
  <c r="AD2924" i="4"/>
  <c r="AD3080" i="4"/>
  <c r="AD3236" i="4"/>
  <c r="AD3392" i="4"/>
  <c r="AD1208" i="4"/>
  <c r="AD2222" i="4"/>
  <c r="AD2378" i="4"/>
  <c r="AD2534" i="4"/>
  <c r="AD2808" i="4"/>
  <c r="AD3041" i="4"/>
  <c r="AD3977" i="4"/>
  <c r="AD3665" i="4"/>
  <c r="AD3587" i="4"/>
  <c r="AD3743" i="4"/>
  <c r="AD3899" i="4"/>
  <c r="AD4055" i="4"/>
  <c r="AD3821" i="4"/>
  <c r="AD3197" i="4"/>
  <c r="AD4133" i="4"/>
  <c r="AD2963" i="4"/>
  <c r="AD3626" i="4"/>
  <c r="AD3782" i="4"/>
  <c r="AD3938" i="4"/>
  <c r="AD4094" i="4"/>
  <c r="AD3353" i="4"/>
  <c r="AD3119" i="4"/>
  <c r="AD3275" i="4"/>
  <c r="AD3860" i="4"/>
  <c r="AD3509" i="4"/>
  <c r="AD4016" i="4"/>
  <c r="AD3704" i="4"/>
  <c r="AD4172" i="4"/>
  <c r="AD3431" i="4"/>
  <c r="AD3548" i="4"/>
  <c r="AD188" i="4"/>
  <c r="AD344" i="4"/>
  <c r="AD500" i="4"/>
  <c r="AD656" i="4"/>
  <c r="AD812" i="4"/>
  <c r="AD968" i="4"/>
  <c r="AD71" i="4"/>
  <c r="AD227" i="4"/>
  <c r="AD383" i="4"/>
  <c r="AD539" i="4"/>
  <c r="AD695" i="4"/>
  <c r="AD851" i="4"/>
  <c r="AD1007" i="4"/>
  <c r="AD110" i="4"/>
  <c r="AD266" i="4"/>
  <c r="AD422" i="4"/>
  <c r="AD578" i="4"/>
  <c r="AD734" i="4"/>
  <c r="AD890" i="4"/>
  <c r="AD773" i="4"/>
  <c r="AD1163" i="4"/>
  <c r="AD1319" i="4"/>
  <c r="AD1475" i="4"/>
  <c r="AD1631" i="4"/>
  <c r="AD1787" i="4"/>
  <c r="AD929" i="4"/>
  <c r="AD149" i="4"/>
  <c r="AD1202" i="4"/>
  <c r="AD1358" i="4"/>
  <c r="AD1514" i="4"/>
  <c r="AD1670" i="4"/>
  <c r="AD1826" i="4"/>
  <c r="AD1046" i="4"/>
  <c r="AD305" i="4"/>
  <c r="AD1085" i="4"/>
  <c r="AD1241" i="4"/>
  <c r="AD1397" i="4"/>
  <c r="AD1553" i="4"/>
  <c r="AD1709" i="4"/>
  <c r="AD2021" i="4"/>
  <c r="AD2177" i="4"/>
  <c r="AD2333" i="4"/>
  <c r="AD2489" i="4"/>
  <c r="AD2645" i="4"/>
  <c r="AD1592" i="4"/>
  <c r="AD1865" i="4"/>
  <c r="AD617" i="4"/>
  <c r="AD1904" i="4"/>
  <c r="AD2060" i="4"/>
  <c r="AD2216" i="4"/>
  <c r="AD2372" i="4"/>
  <c r="AD2528" i="4"/>
  <c r="AD1943" i="4"/>
  <c r="AD2099" i="4"/>
  <c r="AD2255" i="4"/>
  <c r="AD2411" i="4"/>
  <c r="AD2567" i="4"/>
  <c r="AD1124" i="4"/>
  <c r="AD461" i="4"/>
  <c r="AD1748" i="4"/>
  <c r="AD2762" i="4"/>
  <c r="AD2918" i="4"/>
  <c r="AD3074" i="4"/>
  <c r="AD3230" i="4"/>
  <c r="AD3386" i="4"/>
  <c r="AD2450" i="4"/>
  <c r="AD2800" i="4"/>
  <c r="AD1436" i="4"/>
  <c r="AD1982" i="4"/>
  <c r="AD2138" i="4"/>
  <c r="AD2684" i="4"/>
  <c r="AD2840" i="4"/>
  <c r="AD2996" i="4"/>
  <c r="AD3152" i="4"/>
  <c r="AD3308" i="4"/>
  <c r="AD3464" i="4"/>
  <c r="AD2606" i="4"/>
  <c r="AD2294" i="4"/>
  <c r="AD1280" i="4"/>
  <c r="AD3191" i="4"/>
  <c r="AD3659" i="4"/>
  <c r="AD3815" i="4"/>
  <c r="AD3971" i="4"/>
  <c r="AD4127" i="4"/>
  <c r="AD4049" i="4"/>
  <c r="AD2957" i="4"/>
  <c r="AD3893" i="4"/>
  <c r="AD3347" i="4"/>
  <c r="AD3698" i="4"/>
  <c r="AD3854" i="4"/>
  <c r="AD4010" i="4"/>
  <c r="AD4166" i="4"/>
  <c r="AD2723" i="4"/>
  <c r="AD3113" i="4"/>
  <c r="AD3503" i="4"/>
  <c r="AD3542" i="4"/>
  <c r="AD3425" i="4"/>
  <c r="AD3737" i="4"/>
  <c r="AD2879" i="4"/>
  <c r="AD3581" i="4"/>
  <c r="AD3035" i="4"/>
  <c r="AD3932" i="4"/>
  <c r="AD3776" i="4"/>
  <c r="AD4088" i="4"/>
  <c r="AD3620" i="4"/>
  <c r="AD3269" i="4"/>
  <c r="AD151" i="4"/>
  <c r="AD307" i="4"/>
  <c r="AD463" i="4"/>
  <c r="AD619" i="4"/>
  <c r="AD775" i="4"/>
  <c r="AD931" i="4"/>
  <c r="AD190" i="4"/>
  <c r="AD346" i="4"/>
  <c r="AD502" i="4"/>
  <c r="AD658" i="4"/>
  <c r="AD814" i="4"/>
  <c r="AD970" i="4"/>
  <c r="AD73" i="4"/>
  <c r="AD229" i="4"/>
  <c r="AD385" i="4"/>
  <c r="AD541" i="4"/>
  <c r="AD697" i="4"/>
  <c r="AD853" i="4"/>
  <c r="AD1009" i="4"/>
  <c r="AD112" i="4"/>
  <c r="AD268" i="4"/>
  <c r="AD424" i="4"/>
  <c r="AD580" i="4"/>
  <c r="AD736" i="4"/>
  <c r="AD892" i="4"/>
  <c r="AD1126" i="4"/>
  <c r="AD1282" i="4"/>
  <c r="AD1438" i="4"/>
  <c r="AD1594" i="4"/>
  <c r="AD1750" i="4"/>
  <c r="AD1165" i="4"/>
  <c r="AD1321" i="4"/>
  <c r="AD1477" i="4"/>
  <c r="AD1633" i="4"/>
  <c r="AD1789" i="4"/>
  <c r="AD1204" i="4"/>
  <c r="AD1360" i="4"/>
  <c r="AD1516" i="4"/>
  <c r="AD1672" i="4"/>
  <c r="AD1828" i="4"/>
  <c r="AD1048" i="4"/>
  <c r="AD1087" i="4"/>
  <c r="AD1243" i="4"/>
  <c r="AD1399" i="4"/>
  <c r="AD1555" i="4"/>
  <c r="AD1711" i="4"/>
  <c r="AD2023" i="4"/>
  <c r="AD2179" i="4"/>
  <c r="AD2335" i="4"/>
  <c r="AD1867" i="4"/>
  <c r="AD1906" i="4"/>
  <c r="AD2062" i="4"/>
  <c r="AD2218" i="4"/>
  <c r="AD2374" i="4"/>
  <c r="AD2530" i="4"/>
  <c r="AD1945" i="4"/>
  <c r="AD2101" i="4"/>
  <c r="AD2257" i="4"/>
  <c r="AD2413" i="4"/>
  <c r="AD2569" i="4"/>
  <c r="AD2491" i="4"/>
  <c r="AD2647" i="4"/>
  <c r="AD2452" i="4"/>
  <c r="AD2764" i="4"/>
  <c r="AD2920" i="4"/>
  <c r="AD3076" i="4"/>
  <c r="AD3232" i="4"/>
  <c r="AD3388" i="4"/>
  <c r="AD3544" i="4"/>
  <c r="AD1984" i="4"/>
  <c r="AD2959" i="4"/>
  <c r="AD3115" i="4"/>
  <c r="AD3271" i="4"/>
  <c r="AD3427" i="4"/>
  <c r="AD2804" i="4"/>
  <c r="AD2140" i="4"/>
  <c r="AD2686" i="4"/>
  <c r="AD2842" i="4"/>
  <c r="AD2998" i="4"/>
  <c r="AD3154" i="4"/>
  <c r="AD3310" i="4"/>
  <c r="AD3466" i="4"/>
  <c r="AD3622" i="4"/>
  <c r="AD3778" i="4"/>
  <c r="AD3934" i="4"/>
  <c r="AD4090" i="4"/>
  <c r="AD3193" i="4"/>
  <c r="AD2296" i="4"/>
  <c r="AD2608" i="4"/>
  <c r="AD3661" i="4"/>
  <c r="AD3817" i="4"/>
  <c r="AD3973" i="4"/>
  <c r="AD4129" i="4"/>
  <c r="AD3349" i="4"/>
  <c r="AD2725" i="4"/>
  <c r="AD3700" i="4"/>
  <c r="AD3856" i="4"/>
  <c r="AD4012" i="4"/>
  <c r="AD4168" i="4"/>
  <c r="AD3505" i="4"/>
  <c r="AD2881" i="4"/>
  <c r="AD3583" i="4"/>
  <c r="AD3739" i="4"/>
  <c r="AD3895" i="4"/>
  <c r="AD4051" i="4"/>
  <c r="AD3037" i="4"/>
  <c r="AD114" i="4"/>
  <c r="AD270" i="4"/>
  <c r="AD426" i="4"/>
  <c r="AD582" i="4"/>
  <c r="AD738" i="4"/>
  <c r="AD894" i="4"/>
  <c r="AD1050" i="4"/>
  <c r="AD153" i="4"/>
  <c r="AD309" i="4"/>
  <c r="AD465" i="4"/>
  <c r="AD621" i="4"/>
  <c r="AD777" i="4"/>
  <c r="AD933" i="4"/>
  <c r="AD192" i="4"/>
  <c r="AD348" i="4"/>
  <c r="AD504" i="4"/>
  <c r="AD660" i="4"/>
  <c r="AD816" i="4"/>
  <c r="AD972" i="4"/>
  <c r="AD699" i="4"/>
  <c r="AD1089" i="4"/>
  <c r="AD1245" i="4"/>
  <c r="AD1401" i="4"/>
  <c r="AD1557" i="4"/>
  <c r="AD1713" i="4"/>
  <c r="AD855" i="4"/>
  <c r="AD1128" i="4"/>
  <c r="AD1284" i="4"/>
  <c r="AD1440" i="4"/>
  <c r="AD1596" i="4"/>
  <c r="AD1752" i="4"/>
  <c r="AD75" i="4"/>
  <c r="AD231" i="4"/>
  <c r="AD1167" i="4"/>
  <c r="AD1323" i="4"/>
  <c r="AD1479" i="4"/>
  <c r="AD1635" i="4"/>
  <c r="AD387" i="4"/>
  <c r="AD1011" i="4"/>
  <c r="AD543" i="4"/>
  <c r="AD1518" i="4"/>
  <c r="AD1830" i="4"/>
  <c r="AD1986" i="4"/>
  <c r="AD2142" i="4"/>
  <c r="AD2298" i="4"/>
  <c r="AD2454" i="4"/>
  <c r="AD2610" i="4"/>
  <c r="AD1674" i="4"/>
  <c r="AD2025" i="4"/>
  <c r="AD2181" i="4"/>
  <c r="AD2337" i="4"/>
  <c r="AD2493" i="4"/>
  <c r="AD1869" i="4"/>
  <c r="AD1908" i="4"/>
  <c r="AD2064" i="4"/>
  <c r="AD2220" i="4"/>
  <c r="AD2376" i="4"/>
  <c r="AD2532" i="4"/>
  <c r="AD1206" i="4"/>
  <c r="AD1362" i="4"/>
  <c r="AD1947" i="4"/>
  <c r="AD2103" i="4"/>
  <c r="AD2259" i="4"/>
  <c r="AD2415" i="4"/>
  <c r="AD2727" i="4"/>
  <c r="AD2883" i="4"/>
  <c r="AD3039" i="4"/>
  <c r="AD3195" i="4"/>
  <c r="AD3351" i="4"/>
  <c r="AD2649" i="4"/>
  <c r="AD1791" i="4"/>
  <c r="AD2766" i="4"/>
  <c r="AD2922" i="4"/>
  <c r="AD3078" i="4"/>
  <c r="AD3234" i="4"/>
  <c r="AD3390" i="4"/>
  <c r="AD2961" i="4"/>
  <c r="AD3117" i="4"/>
  <c r="AD3273" i="4"/>
  <c r="AD3429" i="4"/>
  <c r="AD2571" i="4"/>
  <c r="AD2806" i="4"/>
  <c r="AD2688" i="4"/>
  <c r="AD2844" i="4"/>
  <c r="AD3000" i="4"/>
  <c r="AD3156" i="4"/>
  <c r="AD3312" i="4"/>
  <c r="AD3585" i="4"/>
  <c r="AD3741" i="4"/>
  <c r="AD3897" i="4"/>
  <c r="AD4053" i="4"/>
  <c r="AD3468" i="4"/>
  <c r="AD3624" i="4"/>
  <c r="AD3780" i="4"/>
  <c r="AD3936" i="4"/>
  <c r="AD4092" i="4"/>
  <c r="AD3663" i="4"/>
  <c r="AD3819" i="4"/>
  <c r="AD3975" i="4"/>
  <c r="AD4131" i="4"/>
  <c r="AD3507" i="4"/>
  <c r="AD3858" i="4"/>
  <c r="AD4014" i="4"/>
  <c r="AD4170" i="4"/>
  <c r="AD3546" i="4"/>
  <c r="AD3702" i="4"/>
  <c r="AD104" i="4"/>
  <c r="AD260" i="4"/>
  <c r="AD416" i="4"/>
  <c r="AD572" i="4"/>
  <c r="AD728" i="4"/>
  <c r="AD884" i="4"/>
  <c r="AD143" i="4"/>
  <c r="AD299" i="4"/>
  <c r="AD455" i="4"/>
  <c r="AD611" i="4"/>
  <c r="AD767" i="4"/>
  <c r="AD923" i="4"/>
  <c r="AD182" i="4"/>
  <c r="AD338" i="4"/>
  <c r="AD494" i="4"/>
  <c r="AD650" i="4"/>
  <c r="AD806" i="4"/>
  <c r="AD962" i="4"/>
  <c r="AD1040" i="4"/>
  <c r="AD845" i="4"/>
  <c r="AD1079" i="4"/>
  <c r="AD1235" i="4"/>
  <c r="AD1391" i="4"/>
  <c r="AD1547" i="4"/>
  <c r="AD1703" i="4"/>
  <c r="AD1859" i="4"/>
  <c r="AD65" i="4"/>
  <c r="AD221" i="4"/>
  <c r="AD1001" i="4"/>
  <c r="AD1118" i="4"/>
  <c r="AD1274" i="4"/>
  <c r="AD1430" i="4"/>
  <c r="AD1586" i="4"/>
  <c r="AD1742" i="4"/>
  <c r="AD377" i="4"/>
  <c r="AD1157" i="4"/>
  <c r="AD1313" i="4"/>
  <c r="AD1469" i="4"/>
  <c r="AD1625" i="4"/>
  <c r="AD1781" i="4"/>
  <c r="AD533" i="4"/>
  <c r="AD1937" i="4"/>
  <c r="AD2093" i="4"/>
  <c r="AD2249" i="4"/>
  <c r="AD2405" i="4"/>
  <c r="AD2561" i="4"/>
  <c r="AD1664" i="4"/>
  <c r="AD1976" i="4"/>
  <c r="AD2132" i="4"/>
  <c r="AD2288" i="4"/>
  <c r="AD2444" i="4"/>
  <c r="AD2600" i="4"/>
  <c r="AD689" i="4"/>
  <c r="AD2015" i="4"/>
  <c r="AD2171" i="4"/>
  <c r="AD2327" i="4"/>
  <c r="AD2483" i="4"/>
  <c r="AD2639" i="4"/>
  <c r="AD1196" i="4"/>
  <c r="AD1352" i="4"/>
  <c r="AD2678" i="4"/>
  <c r="AD2834" i="4"/>
  <c r="AD2990" i="4"/>
  <c r="AD3146" i="4"/>
  <c r="AD3302" i="4"/>
  <c r="AD3458" i="4"/>
  <c r="AD1898" i="4"/>
  <c r="AD2717" i="4"/>
  <c r="AD2873" i="4"/>
  <c r="AD1820" i="4"/>
  <c r="AD2054" i="4"/>
  <c r="AD1508" i="4"/>
  <c r="AD2210" i="4"/>
  <c r="AD2756" i="4"/>
  <c r="AD2912" i="4"/>
  <c r="AD3068" i="4"/>
  <c r="AD3224" i="4"/>
  <c r="AD3380" i="4"/>
  <c r="AD2522" i="4"/>
  <c r="AD2366" i="4"/>
  <c r="AD3185" i="4"/>
  <c r="AD3497" i="4"/>
  <c r="AD3536" i="4"/>
  <c r="AD4121" i="4"/>
  <c r="AD2951" i="4"/>
  <c r="AD3575" i="4"/>
  <c r="AD3731" i="4"/>
  <c r="AD3887" i="4"/>
  <c r="AD4043" i="4"/>
  <c r="AD3341" i="4"/>
  <c r="AD3107" i="4"/>
  <c r="AD3419" i="4"/>
  <c r="AD3614" i="4"/>
  <c r="AD3770" i="4"/>
  <c r="AD3926" i="4"/>
  <c r="AD4082" i="4"/>
  <c r="AD2795" i="4"/>
  <c r="AD3809" i="4"/>
  <c r="AD3263" i="4"/>
  <c r="AD3653" i="4"/>
  <c r="AD3965" i="4"/>
  <c r="AD3029" i="4"/>
  <c r="AD4004" i="4"/>
  <c r="AD4160" i="4"/>
  <c r="AD3692" i="4"/>
  <c r="AD3848" i="4"/>
  <c r="AD162" i="4"/>
  <c r="AD318" i="4"/>
  <c r="AD474" i="4"/>
  <c r="AD630" i="4"/>
  <c r="AD786" i="4"/>
  <c r="AD942" i="4"/>
  <c r="AD45" i="4"/>
  <c r="AD201" i="4"/>
  <c r="AD357" i="4"/>
  <c r="AD513" i="4"/>
  <c r="AD669" i="4"/>
  <c r="AD825" i="4"/>
  <c r="AD981" i="4"/>
  <c r="AD84" i="4"/>
  <c r="AD240" i="4"/>
  <c r="AD396" i="4"/>
  <c r="AD552" i="4"/>
  <c r="AD708" i="4"/>
  <c r="AD864" i="4"/>
  <c r="AD123" i="4"/>
  <c r="AD1020" i="4"/>
  <c r="AD1137" i="4"/>
  <c r="AD1293" i="4"/>
  <c r="AD1449" i="4"/>
  <c r="AD1605" i="4"/>
  <c r="AD279" i="4"/>
  <c r="AD1176" i="4"/>
  <c r="AD1332" i="4"/>
  <c r="AD1488" i="4"/>
  <c r="AD1644" i="4"/>
  <c r="AD1800" i="4"/>
  <c r="AD435" i="4"/>
  <c r="AD591" i="4"/>
  <c r="AD1059" i="4"/>
  <c r="AD1215" i="4"/>
  <c r="AD1371" i="4"/>
  <c r="AD1527" i="4"/>
  <c r="AD747" i="4"/>
  <c r="AD903" i="4"/>
  <c r="AD1878" i="4"/>
  <c r="AD2034" i="4"/>
  <c r="AD2190" i="4"/>
  <c r="AD2346" i="4"/>
  <c r="AD2502" i="4"/>
  <c r="AD2658" i="4"/>
  <c r="AD1098" i="4"/>
  <c r="AD1722" i="4"/>
  <c r="AD1761" i="4"/>
  <c r="AD1254" i="4"/>
  <c r="AD1683" i="4"/>
  <c r="AD1917" i="4"/>
  <c r="AD2073" i="4"/>
  <c r="AD2229" i="4"/>
  <c r="AD2385" i="4"/>
  <c r="AD2541" i="4"/>
  <c r="AD1410" i="4"/>
  <c r="AD1839" i="4"/>
  <c r="AD1956" i="4"/>
  <c r="AD2112" i="4"/>
  <c r="AD2268" i="4"/>
  <c r="AD2424" i="4"/>
  <c r="AD2580" i="4"/>
  <c r="AD1566" i="4"/>
  <c r="AD1995" i="4"/>
  <c r="AD2151" i="4"/>
  <c r="AD2307" i="4"/>
  <c r="AD2463" i="4"/>
  <c r="AD2619" i="4"/>
  <c r="AD2931" i="4"/>
  <c r="AD3087" i="4"/>
  <c r="AD3243" i="4"/>
  <c r="AD3399" i="4"/>
  <c r="AD2814" i="4"/>
  <c r="AD2970" i="4"/>
  <c r="AD3126" i="4"/>
  <c r="AD3282" i="4"/>
  <c r="AD3438" i="4"/>
  <c r="AD2697" i="4"/>
  <c r="AD2853" i="4"/>
  <c r="AD3009" i="4"/>
  <c r="AD3165" i="4"/>
  <c r="AD3321" i="4"/>
  <c r="AD2736" i="4"/>
  <c r="AD2784" i="4"/>
  <c r="AD2892" i="4"/>
  <c r="AD3048" i="4"/>
  <c r="AD3204" i="4"/>
  <c r="AD3360" i="4"/>
  <c r="AD3633" i="4"/>
  <c r="AD3789" i="4"/>
  <c r="AD3945" i="4"/>
  <c r="AD4101" i="4"/>
  <c r="AD3672" i="4"/>
  <c r="AD3828" i="4"/>
  <c r="AD3984" i="4"/>
  <c r="AD4140" i="4"/>
  <c r="AD3516" i="4"/>
  <c r="AD3555" i="4"/>
  <c r="AD3711" i="4"/>
  <c r="AD3867" i="4"/>
  <c r="AD4023" i="4"/>
  <c r="AD3477" i="4"/>
  <c r="AD3594" i="4"/>
  <c r="AD3750" i="4"/>
  <c r="AD3906" i="4"/>
  <c r="AD4062" i="4"/>
  <c r="AB562" i="4"/>
  <c r="AB367" i="4"/>
  <c r="AB945" i="4"/>
  <c r="AB156" i="4"/>
  <c r="AB147" i="4"/>
  <c r="AB324" i="4"/>
  <c r="AB449" i="4"/>
  <c r="AB428" i="4"/>
  <c r="AB578" i="4"/>
  <c r="AB333" i="4"/>
  <c r="AB106" i="4"/>
  <c r="AB140" i="4"/>
  <c r="AB320" i="4"/>
  <c r="AB901" i="4"/>
  <c r="AB142" i="4"/>
  <c r="AB113" i="4"/>
  <c r="AB43" i="4"/>
  <c r="AB1215" i="4"/>
  <c r="AB376" i="4"/>
  <c r="AB571" i="4"/>
  <c r="AB564" i="4"/>
  <c r="AB55" i="4"/>
  <c r="AC1250" i="4"/>
  <c r="AB925" i="4"/>
  <c r="AB161" i="4"/>
  <c r="AC161" i="4" s="1"/>
  <c r="AB503" i="4"/>
  <c r="AB1086" i="4"/>
  <c r="AB71" i="4"/>
  <c r="AC122" i="4"/>
  <c r="AB913" i="4"/>
  <c r="AB62" i="4"/>
  <c r="AB626" i="4"/>
  <c r="AC626" i="4" s="1"/>
  <c r="AD704" i="4" s="1"/>
  <c r="AB143" i="4"/>
  <c r="AB479" i="4"/>
  <c r="AC479" i="4" s="1"/>
  <c r="AD1727" i="4" s="1"/>
  <c r="AB1203" i="4"/>
  <c r="AB139" i="4"/>
  <c r="AD41" i="4"/>
  <c r="J27" i="3"/>
  <c r="I47" i="3"/>
  <c r="I48" i="3"/>
  <c r="J9" i="3"/>
  <c r="K28" i="3" s="1"/>
  <c r="I34" i="3"/>
  <c r="J34" i="3"/>
  <c r="J7" i="3"/>
  <c r="K7" i="3" s="1"/>
  <c r="I39" i="3"/>
  <c r="J40" i="3"/>
  <c r="J26" i="3"/>
  <c r="J21" i="3"/>
  <c r="I51" i="3"/>
  <c r="J32" i="3"/>
  <c r="I22" i="3"/>
  <c r="J12" i="3"/>
  <c r="I43" i="3"/>
  <c r="J37" i="3"/>
  <c r="J16" i="3"/>
  <c r="J36" i="3"/>
  <c r="J31" i="3"/>
  <c r="I45" i="3"/>
  <c r="I36" i="3"/>
  <c r="J25" i="3"/>
  <c r="J23" i="3"/>
  <c r="J44" i="3"/>
  <c r="AD512" i="4" l="1"/>
  <c r="AD2735" i="4"/>
  <c r="AD3593" i="4"/>
  <c r="AD3320" i="4"/>
  <c r="AD3242" i="4"/>
  <c r="AD2072" i="4"/>
  <c r="AD1565" i="4"/>
  <c r="AD785" i="4"/>
  <c r="AD122" i="4"/>
  <c r="AD356" i="4"/>
  <c r="AD3083" i="4"/>
  <c r="AD2783" i="4"/>
  <c r="AD3200" i="4"/>
  <c r="AD3122" i="4"/>
  <c r="AD2576" i="4"/>
  <c r="AD1913" i="4"/>
  <c r="AD4145" i="4"/>
  <c r="AD3599" i="4"/>
  <c r="AD1922" i="4"/>
  <c r="AD2390" i="4"/>
  <c r="AD2156" i="4"/>
  <c r="AD1337" i="4"/>
  <c r="AD1571" i="4"/>
  <c r="AD947" i="4"/>
  <c r="AD3476" i="4"/>
  <c r="AD4139" i="4"/>
  <c r="AD3164" i="4"/>
  <c r="AD3086" i="4"/>
  <c r="AD1916" i="4"/>
  <c r="AD1409" i="4"/>
  <c r="AD1799" i="4"/>
  <c r="AD1019" i="4"/>
  <c r="AD200" i="4"/>
  <c r="AD4097" i="4"/>
  <c r="AD3005" i="4"/>
  <c r="AD3044" i="4"/>
  <c r="AD2966" i="4"/>
  <c r="AD2420" i="4"/>
  <c r="AD1757" i="4"/>
  <c r="AD3209" i="4"/>
  <c r="AD3443" i="4"/>
  <c r="AD1844" i="4"/>
  <c r="AD2000" i="4"/>
  <c r="AD1181" i="4"/>
  <c r="AD1415" i="4"/>
  <c r="AD791" i="4"/>
  <c r="AD3359" i="4"/>
  <c r="AD3983" i="4"/>
  <c r="AD3008" i="4"/>
  <c r="AD2930" i="4"/>
  <c r="AD1604" i="4"/>
  <c r="AD1253" i="4"/>
  <c r="AD1643" i="4"/>
  <c r="AD863" i="4"/>
  <c r="AD3941" i="4"/>
  <c r="AD3629" i="4"/>
  <c r="AD2888" i="4"/>
  <c r="AD2810" i="4"/>
  <c r="AD2264" i="4"/>
  <c r="AD1601" i="4"/>
  <c r="AD1835" i="4"/>
  <c r="AD3560" i="4"/>
  <c r="AD3677" i="4"/>
  <c r="AD3989" i="4"/>
  <c r="AD2779" i="4"/>
  <c r="AD2507" i="4"/>
  <c r="AD1532" i="4"/>
  <c r="AD1259" i="4"/>
  <c r="AD635" i="4"/>
  <c r="AD2969" i="4"/>
  <c r="AD3827" i="4"/>
  <c r="AD2852" i="4"/>
  <c r="AD2579" i="4"/>
  <c r="AD1760" i="4"/>
  <c r="AD1097" i="4"/>
  <c r="AD1487" i="4"/>
  <c r="AD707" i="4"/>
  <c r="AD2927" i="4"/>
  <c r="AD4019" i="4"/>
  <c r="AD2732" i="4"/>
  <c r="AD2030" i="4"/>
  <c r="AD2108" i="4"/>
  <c r="AD1445" i="4"/>
  <c r="AD1679" i="4"/>
  <c r="AD899" i="4"/>
  <c r="AD4028" i="4"/>
  <c r="AD4106" i="4"/>
  <c r="AD3287" i="4"/>
  <c r="AD1064" i="4"/>
  <c r="AD2351" i="4"/>
  <c r="AD1376" i="4"/>
  <c r="AD1766" i="4"/>
  <c r="AD1103" i="4"/>
  <c r="AD479" i="4"/>
  <c r="AD4022" i="4"/>
  <c r="AD3671" i="4"/>
  <c r="AD2696" i="4"/>
  <c r="AD2423" i="4"/>
  <c r="AD1448" i="4"/>
  <c r="AD161" i="4"/>
  <c r="AD1331" i="4"/>
  <c r="AD551" i="4"/>
  <c r="AD3395" i="4"/>
  <c r="AD3863" i="4"/>
  <c r="AD2654" i="4"/>
  <c r="AD821" i="4"/>
  <c r="AD1952" i="4"/>
  <c r="AD1289" i="4"/>
  <c r="AD1523" i="4"/>
  <c r="AD743" i="4"/>
  <c r="AD3872" i="4"/>
  <c r="AD3950" i="4"/>
  <c r="AD2897" i="4"/>
  <c r="AD2741" i="4"/>
  <c r="AD2195" i="4"/>
  <c r="AD2585" i="4"/>
  <c r="AD1610" i="4"/>
  <c r="AD557" i="4"/>
  <c r="AD3632" i="4"/>
  <c r="AD3866" i="4"/>
  <c r="AD3905" i="4"/>
  <c r="AD1994" i="4"/>
  <c r="AD2267" i="4"/>
  <c r="AD2657" i="4"/>
  <c r="AD1838" i="4"/>
  <c r="AD1175" i="4"/>
  <c r="AD395" i="4"/>
  <c r="AD3161" i="4"/>
  <c r="AD3707" i="4"/>
  <c r="AD2342" i="4"/>
  <c r="AD1484" i="4"/>
  <c r="AD1172" i="4"/>
  <c r="AD1133" i="4"/>
  <c r="AD1367" i="4"/>
  <c r="AD3365" i="4"/>
  <c r="AD3794" i="4"/>
  <c r="AD1220" i="4"/>
  <c r="AD2546" i="4"/>
  <c r="AD2039" i="4"/>
  <c r="AD2429" i="4"/>
  <c r="AD1454" i="4"/>
  <c r="AD986" i="4"/>
  <c r="AD4100" i="4"/>
  <c r="AD3710" i="4"/>
  <c r="AD3047" i="4"/>
  <c r="AD1136" i="4"/>
  <c r="AD2111" i="4"/>
  <c r="AD2501" i="4"/>
  <c r="AD1682" i="4"/>
  <c r="AD629" i="4"/>
  <c r="AD239" i="4"/>
  <c r="AD3785" i="4"/>
  <c r="AD3551" i="4"/>
  <c r="AD2849" i="4"/>
  <c r="AD2615" i="4"/>
  <c r="AD1796" i="4"/>
  <c r="AD665" i="4"/>
  <c r="AD1211" i="4"/>
  <c r="AD3716" i="4"/>
  <c r="AD3638" i="4"/>
  <c r="AD2234" i="4"/>
  <c r="AD3482" i="4"/>
  <c r="AD1883" i="4"/>
  <c r="AD2273" i="4"/>
  <c r="AD1298" i="4"/>
  <c r="AD830" i="4"/>
  <c r="AD908" i="4"/>
  <c r="AD3125" i="4"/>
  <c r="AD3554" i="4"/>
  <c r="AD1292" i="4"/>
  <c r="AD2462" i="4"/>
  <c r="AD1955" i="4"/>
  <c r="AD2345" i="4"/>
  <c r="AD1526" i="4"/>
  <c r="AD902" i="4"/>
  <c r="AD3980" i="4"/>
  <c r="AD4058" i="4"/>
  <c r="AD3512" i="4"/>
  <c r="AD2693" i="4"/>
  <c r="AD2459" i="4"/>
  <c r="AD977" i="4"/>
  <c r="AD1718" i="4"/>
  <c r="AD1055" i="4"/>
  <c r="AD3521" i="4"/>
  <c r="AD3833" i="4"/>
  <c r="AD2078" i="4"/>
  <c r="AD3326" i="4"/>
  <c r="AD1688" i="4"/>
  <c r="AD2117" i="4"/>
  <c r="AD1142" i="4"/>
  <c r="AD674" i="4"/>
  <c r="AD752" i="4"/>
  <c r="AD3944" i="4"/>
  <c r="AD3515" i="4"/>
  <c r="AD3437" i="4"/>
  <c r="AD2813" i="4"/>
  <c r="AD317" i="4"/>
  <c r="AD2189" i="4"/>
  <c r="AD1370" i="4"/>
  <c r="AD746" i="4"/>
  <c r="AD980" i="4"/>
  <c r="AD3824" i="4"/>
  <c r="AD3902" i="4"/>
  <c r="AD3239" i="4"/>
  <c r="AD2186" i="4"/>
  <c r="AD2303" i="4"/>
  <c r="AD2537" i="4"/>
  <c r="AD1562" i="4"/>
  <c r="AD3131" i="4"/>
  <c r="AD3053" i="4"/>
  <c r="AD3404" i="4"/>
  <c r="AD3170" i="4"/>
  <c r="AD1961" i="4"/>
  <c r="AD869" i="4"/>
  <c r="AD518" i="4"/>
  <c r="AD596" i="4"/>
  <c r="AD3788" i="4"/>
  <c r="AD2618" i="4"/>
  <c r="AD3281" i="4"/>
  <c r="AD2776" i="4"/>
  <c r="AD2540" i="4"/>
  <c r="AD2033" i="4"/>
  <c r="AD1214" i="4"/>
  <c r="AD590" i="4"/>
  <c r="AD824" i="4"/>
  <c r="AD3668" i="4"/>
  <c r="AD3746" i="4"/>
  <c r="AD1874" i="4"/>
  <c r="AD2498" i="4"/>
  <c r="AD2147" i="4"/>
  <c r="AD2381" i="4"/>
  <c r="AD1406" i="4"/>
  <c r="AD938" i="4"/>
  <c r="AD1016" i="4"/>
  <c r="AD2819" i="4"/>
  <c r="AD4067" i="4"/>
  <c r="AD3248" i="4"/>
  <c r="AD3014" i="4"/>
  <c r="AD2624" i="4"/>
  <c r="AD1805" i="4"/>
  <c r="AD1025" i="4"/>
  <c r="AD2891" i="4"/>
  <c r="AD4061" i="4"/>
  <c r="AD2306" i="4"/>
  <c r="AD473" i="4"/>
  <c r="AD2384" i="4"/>
  <c r="AD1877" i="4"/>
  <c r="AD1058" i="4"/>
  <c r="AD434" i="4"/>
  <c r="AD668" i="4"/>
  <c r="AD4136" i="4"/>
  <c r="AD3590" i="4"/>
  <c r="AD1640" i="4"/>
  <c r="AD3434" i="4"/>
  <c r="AD1991" i="4"/>
  <c r="AD2225" i="4"/>
  <c r="AD1250" i="4"/>
  <c r="AD782" i="4"/>
  <c r="AD860" i="4"/>
  <c r="AD2663" i="4"/>
  <c r="AD3911" i="4"/>
  <c r="AD3092" i="4"/>
  <c r="AD2858" i="4"/>
  <c r="AD2468" i="4"/>
  <c r="AD1649" i="4"/>
  <c r="AD713" i="4"/>
  <c r="AD3749" i="4"/>
  <c r="AD3203" i="4"/>
  <c r="AD2150" i="4"/>
  <c r="AD3398" i="4"/>
  <c r="AD2228" i="4"/>
  <c r="AD1721" i="4"/>
  <c r="AD941" i="4"/>
  <c r="AD278" i="4"/>
  <c r="AD3317" i="4"/>
  <c r="AD3473" i="4"/>
  <c r="AD3356" i="4"/>
  <c r="AD3278" i="4"/>
  <c r="AD1328" i="4"/>
  <c r="AD2069" i="4"/>
  <c r="AD1094" i="4"/>
  <c r="AD626" i="4"/>
  <c r="AD2975" i="4"/>
  <c r="AD3755" i="4"/>
  <c r="AD2936" i="4"/>
  <c r="AD2702" i="4"/>
  <c r="AD2312" i="4"/>
  <c r="AD1493" i="4"/>
  <c r="K35" i="3"/>
  <c r="K39" i="3"/>
  <c r="K29" i="3"/>
  <c r="K16" i="3"/>
  <c r="K34" i="3"/>
  <c r="K37" i="3"/>
  <c r="K44" i="3"/>
  <c r="K23" i="3"/>
  <c r="K47" i="3"/>
  <c r="K11" i="3"/>
  <c r="K40" i="3"/>
  <c r="K25" i="3"/>
  <c r="K43" i="3"/>
  <c r="K27" i="3"/>
  <c r="K9" i="3"/>
  <c r="K31" i="3"/>
  <c r="K12" i="3"/>
  <c r="K14" i="3"/>
  <c r="K36" i="3"/>
  <c r="K46" i="3"/>
  <c r="K38" i="3"/>
  <c r="K8" i="3"/>
  <c r="K30" i="3"/>
  <c r="K45" i="3"/>
  <c r="K4" i="3"/>
  <c r="K15" i="3"/>
  <c r="K42" i="3"/>
  <c r="K24" i="3"/>
  <c r="K13" i="3"/>
  <c r="K33" i="3"/>
  <c r="K51" i="3"/>
  <c r="K19" i="3"/>
  <c r="K50" i="3"/>
  <c r="K49" i="3"/>
  <c r="K32" i="3"/>
  <c r="K5" i="3"/>
  <c r="K20" i="3"/>
  <c r="K22" i="3"/>
  <c r="K10" i="3"/>
  <c r="K21" i="3"/>
  <c r="K41" i="3"/>
  <c r="K18" i="3"/>
  <c r="K17" i="3"/>
  <c r="K26" i="3"/>
  <c r="K6" i="3"/>
  <c r="K48" i="3"/>
</calcChain>
</file>

<file path=xl/sharedStrings.xml><?xml version="1.0" encoding="utf-8"?>
<sst xmlns="http://schemas.openxmlformats.org/spreadsheetml/2006/main" count="1598" uniqueCount="443">
  <si>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</si>
  <si>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</si>
  <si>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</si>
  <si>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</si>
  <si>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</si>
  <si>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</si>
  <si>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</si>
  <si>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</si>
  <si>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</si>
  <si>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</si>
  <si>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</si>
  <si>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</si>
  <si>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</si>
  <si>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</si>
  <si>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</si>
  <si>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</si>
  <si>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</si>
  <si>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</si>
  <si>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</si>
  <si>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</si>
  <si>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</si>
  <si>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</si>
  <si>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</si>
  <si>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prono_points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</si>
  <si>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</si>
  <si>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</si>
  <si>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</si>
  <si>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</si>
  <si>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</si>
  <si>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</si>
  <si>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</si>
  <si>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</si>
  <si>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</si>
  <si>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</si>
  <si>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</si>
  <si>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</si>
  <si>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</si>
  <si>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</si>
  <si>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</si>
  <si>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</si>
  <si>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</si>
  <si>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</si>
  <si>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</si>
  <si>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</si>
  <si>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</si>
  <si>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</si>
  <si>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</si>
  <si>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</si>
  <si>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</si>
  <si>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</si>
  <si>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</si>
  <si>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</si>
  <si>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</si>
  <si>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</si>
  <si>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</si>
  <si>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</si>
  <si>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</si>
  <si>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</si>
  <si>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</si>
  <si>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</si>
  <si>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</si>
  <si>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</si>
  <si>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Arabie Saudite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</si>
  <si>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</si>
  <si>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</si>
  <si>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</si>
  <si>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</si>
  <si>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</si>
  <si>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</si>
  <si>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</si>
  <si>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</si>
  <si>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</si>
  <si>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</si>
  <si>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</si>
  <si>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</si>
  <si>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</si>
  <si>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</si>
  <si>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</si>
  <si>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</si>
  <si>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</si>
  <si>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</si>
  <si>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</si>
  <si>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</si>
  <si>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</si>
  <si>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</si>
  <si>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</si>
  <si>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</si>
  <si>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</si>
  <si>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</si>
  <si>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</si>
  <si>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</si>
  <si>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</si>
  <si>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</si>
  <si>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</si>
  <si>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</si>
  <si>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</si>
  <si>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</si>
  <si>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</si>
  <si>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</si>
  <si>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</si>
  <si>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</si>
  <si>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</si>
  <si>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</si>
  <si>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</si>
  <si>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</si>
  <si>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</si>
  <si>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</si>
  <si>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</si>
  <si>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</si>
  <si>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</si>
  <si>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</si>
  <si>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</si>
  <si>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</si>
  <si>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</si>
  <si>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</si>
  <si>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</si>
  <si>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</si>
  <si>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</si>
  <si>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</si>
  <si>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</si>
  <si>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</si>
  <si>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</si>
  <si>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</si>
  <si>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</si>
  <si>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</si>
  <si>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</si>
  <si>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</si>
  <si>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</si>
  <si>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</si>
  <si>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</si>
  <si>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</si>
  <si>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</si>
  <si>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</si>
  <si>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</si>
  <si>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</si>
  <si>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</si>
  <si>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</si>
  <si>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</si>
  <si>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</si>
  <si>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</si>
  <si>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</si>
  <si>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</si>
  <si>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</si>
  <si>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</si>
  <si>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</si>
  <si>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</si>
  <si>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</si>
  <si>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</si>
  <si>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</si>
  <si>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</si>
  <si>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</si>
  <si>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</si>
  <si>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</si>
  <si>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</si>
  <si>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</si>
  <si>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</si>
  <si>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</si>
  <si>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</si>
  <si>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</si>
  <si>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</si>
  <si>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</si>
  <si>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</si>
  <si>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</si>
  <si>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</si>
  <si>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</si>
  <si>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</si>
  <si>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</si>
  <si>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</si>
  <si>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</si>
  <si>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</si>
  <si>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</si>
  <si>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</si>
  <si>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</si>
  <si>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</si>
  <si>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</si>
  <si>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</si>
  <si>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</si>
  <si>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</si>
  <si>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</si>
  <si>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</si>
  <si>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</si>
  <si>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</si>
  <si>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</si>
  <si>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</si>
  <si>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</si>
  <si>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</si>
  <si>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</si>
  <si>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</si>
  <si>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</si>
  <si>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</si>
  <si>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</si>
  <si>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</si>
  <si>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</si>
  <si>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</si>
  <si>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</si>
  <si>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</si>
  <si>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</si>
  <si>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</si>
  <si>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</si>
  <si>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</si>
  <si>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</si>
  <si>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</si>
  <si>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</si>
  <si>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</si>
  <si>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</si>
  <si>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</si>
  <si>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</si>
  <si>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</si>
  <si>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</si>
  <si>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</si>
  <si>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</si>
  <si>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</si>
  <si>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</si>
  <si>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</si>
  <si>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</si>
  <si>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</si>
  <si>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</si>
  <si>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</si>
  <si>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</si>
  <si>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</si>
  <si>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</si>
  <si>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</si>
  <si>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</si>
  <si>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</si>
  <si>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</si>
  <si>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</si>
  <si>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</si>
  <si>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</si>
  <si>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</si>
  <si>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</si>
  <si>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</si>
  <si>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</si>
  <si>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</si>
  <si>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</si>
  <si>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</si>
  <si>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</si>
  <si>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</si>
  <si>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</si>
  <si>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</si>
  <si>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</si>
  <si>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</si>
  <si>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</si>
  <si>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</si>
  <si>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</si>
  <si>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</si>
  <si>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</si>
  <si>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</si>
  <si>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</si>
  <si>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</si>
  <si>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</si>
  <si>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</si>
  <si>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</si>
  <si>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</si>
  <si>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Aurelien_dqp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</si>
  <si>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</si>
  <si>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</si>
  <si>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</si>
  <si>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</si>
  <si>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</si>
  <si>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</si>
  <si>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</si>
  <si>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</si>
  <si>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</si>
  <si>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</si>
  <si>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</si>
  <si>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</si>
  <si>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</si>
  <si>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</si>
  <si>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</si>
  <si>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</si>
  <si>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</si>
  <si>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</si>
  <si>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</si>
  <si>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</si>
  <si>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</si>
  <si>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Kinsley#8SA6T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</si>
  <si>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</si>
  <si>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</si>
  <si>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</si>
  <si>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</si>
  <si>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</si>
  <si>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</si>
  <si>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</si>
  <si>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(vide)</t>
  </si>
  <si>
    <t>juin</t>
  </si>
  <si>
    <t>juil</t>
  </si>
  <si>
    <t>&lt;11/06/2026</t>
  </si>
  <si>
    <t>11-juin</t>
  </si>
  <si>
    <t>12-juin</t>
  </si>
  <si>
    <t>13-juin</t>
  </si>
  <si>
    <t>14-juin</t>
  </si>
  <si>
    <t>15-juin</t>
  </si>
  <si>
    <t>16-juin</t>
  </si>
  <si>
    <t>17-juin</t>
  </si>
  <si>
    <t>18-juin</t>
  </si>
  <si>
    <t>19-juin</t>
  </si>
  <si>
    <t>20-juin</t>
  </si>
  <si>
    <t>21-juin</t>
  </si>
  <si>
    <t>22-juin</t>
  </si>
  <si>
    <t>23-juin</t>
  </si>
  <si>
    <t>24-juin</t>
  </si>
  <si>
    <t>25-juin</t>
  </si>
  <si>
    <t>26-juin</t>
  </si>
  <si>
    <t>27-juin</t>
  </si>
  <si>
    <t>28-juin</t>
  </si>
  <si>
    <t>29-juin</t>
  </si>
  <si>
    <t>30-juin</t>
  </si>
  <si>
    <t>Max. de points_cumulative</t>
  </si>
  <si>
    <t>01-juil</t>
  </si>
  <si>
    <t>02-juil</t>
  </si>
  <si>
    <t>03-juil</t>
  </si>
  <si>
    <t>04-juil</t>
  </si>
  <si>
    <t>05-juil</t>
  </si>
  <si>
    <t>06-juil</t>
  </si>
  <si>
    <t>07-juil</t>
  </si>
  <si>
    <t>09-juil</t>
  </si>
  <si>
    <t>10-juil</t>
  </si>
  <si>
    <t>11-juil</t>
  </si>
  <si>
    <t>12-juil</t>
  </si>
  <si>
    <t>14-juil</t>
  </si>
  <si>
    <t>15-juil</t>
  </si>
  <si>
    <t>18-juil</t>
  </si>
  <si>
    <t>19-juil</t>
  </si>
  <si>
    <t>Mbappé</t>
  </si>
  <si>
    <t>winner_points</t>
  </si>
  <si>
    <t>striker_points</t>
  </si>
  <si>
    <t>status</t>
  </si>
  <si>
    <t>À venir</t>
  </si>
  <si>
    <t>Arabie Saoudite</t>
  </si>
  <si>
    <t>team_1</t>
  </si>
  <si>
    <t>team_2</t>
  </si>
  <si>
    <t>prono_team_1</t>
  </si>
  <si>
    <t>prono_team_2</t>
  </si>
  <si>
    <t>Bosnie</t>
  </si>
  <si>
    <t>États-Unis</t>
  </si>
  <si>
    <t>Écosse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</si>
  <si>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</si>
  <si>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</si>
  <si>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</si>
  <si>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</si>
  <si>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</si>
  <si>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</si>
  <si>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</si>
  <si>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</si>
  <si>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</si>
  <si>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</si>
  <si>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</si>
  <si>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</si>
  <si>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</si>
  <si>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</si>
  <si>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</si>
  <si>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</si>
  <si>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</si>
  <si>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</si>
  <si>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</si>
  <si>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</si>
  <si>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</si>
  <si>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</si>
  <si>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</si>
  <si>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</si>
  <si>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</si>
  <si>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</si>
  <si>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</si>
  <si>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</si>
  <si>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</si>
  <si>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Joueur17</t>
  </si>
  <si>
    <t>Joueur18</t>
  </si>
  <si>
    <t>Joueur19</t>
  </si>
  <si>
    <t>Joueur20</t>
  </si>
  <si>
    <t>Joueur21</t>
  </si>
  <si>
    <t>Joueur22</t>
  </si>
  <si>
    <t>Joueur23</t>
  </si>
  <si>
    <t>Joueur24</t>
  </si>
  <si>
    <t>Joueur25</t>
  </si>
  <si>
    <t>Joueur26</t>
  </si>
  <si>
    <t>Joueur27</t>
  </si>
  <si>
    <t>Joueur28</t>
  </si>
  <si>
    <t>Joueur29</t>
  </si>
  <si>
    <t>Joueur30</t>
  </si>
  <si>
    <t>#D5D5D5</t>
  </si>
  <si>
    <t>#727272</t>
  </si>
  <si>
    <t>rank</t>
  </si>
  <si>
    <t>winner_points_bonus</t>
  </si>
  <si>
    <t>striker_points_bonus</t>
  </si>
  <si>
    <t>Marie EXBRAYAT</t>
  </si>
  <si>
    <t>nb_profile</t>
  </si>
  <si>
    <t>nb_match</t>
  </si>
  <si>
    <t>Joueur31</t>
  </si>
  <si>
    <t>Joueur32</t>
  </si>
  <si>
    <t>Joueur33</t>
  </si>
  <si>
    <t>Joueur34</t>
  </si>
  <si>
    <t>Joueur35</t>
  </si>
  <si>
    <t>Joueur36</t>
  </si>
  <si>
    <t>Joueur37</t>
  </si>
  <si>
    <t>Joueur38</t>
  </si>
  <si>
    <t>Joueur39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</si>
  <si>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</si>
  <si>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</si>
  <si>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</si>
  <si>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</si>
  <si>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</si>
  <si>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</si>
  <si>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</si>
  <si>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</si>
  <si>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</si>
  <si>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</si>
  <si>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</si>
  <si>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</si>
  <si>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</si>
  <si>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</si>
  <si>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</si>
  <si>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</si>
  <si>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</si>
  <si>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</si>
  <si>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</si>
  <si>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</si>
  <si>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</si>
  <si>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</si>
  <si>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</si>
  <si>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</si>
  <si>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</si>
  <si>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</si>
  <si>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</si>
  <si>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</si>
  <si>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</si>
  <si>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</si>
  <si>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</si>
  <si>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</si>
  <si>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</si>
  <si>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</si>
  <si>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Laura#8V93E</t>
  </si>
  <si>
    <t>Amine#8UL9R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</si>
  <si>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</si>
  <si>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</si>
  <si>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</si>
  <si>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</si>
  <si>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</si>
  <si>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</si>
  <si>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</si>
  <si>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</si>
  <si>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</si>
  <si>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#F28D57</t>
  </si>
  <si>
    <t>#FFC9B0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</si>
</sst>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</numFmts>
  <fonts count="4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45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 vertical="center" indent="1"/>
    </xf>
    <xf numFmtId="1" fontId="0" fillId="0" borderId="0" xfId="0" applyNumberForma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 vertical="center" indent="1"/>
    </xf>
    <xf numFmtId="0" fontId="0" fillId="0" borderId="2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22" fontId="0" fillId="0" borderId="0" xfId="0" applyNumberFormat="1" applyAlignment="1">
      <alignment horizontal="left" indent="2"/>
    </xf>
    <xf numFmtId="14" fontId="0" fillId="0" borderId="0" xfId="0" applyNumberFormat="1" applyAlignment="1">
      <alignment horizontal="left" indent="2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Le Mouël" refreshedDate="46165.324203587959" createdVersion="8" refreshedVersion="8" minRefreshableVersion="3" recordCount="1249" xr:uid="{31831BE7-7312-4984-B80D-E39D6A5E13A0}">
  <cacheSource type="worksheet">
    <worksheetSource ref="A1:AD1048576" sheet="Pronostics"/>
  </cacheSource>
  <cacheFields count="29">
    <cacheField name="match_id" numFmtId="0">
      <sharedItems containsString="0" containsBlank="1" containsNumber="1" containsInteger="1" minValue="1" maxValue="104" count="10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m/>
      </sharedItems>
    </cacheField>
    <cacheField name="profile_id" numFmtId="0">
      <sharedItems containsString="0" containsBlank="1" containsNumber="1" containsInteger="1" minValue="1" maxValue="12"/>
    </cacheField>
    <cacheField name="datetime_utc_plus_2" numFmtId="0">
      <sharedItems containsNonDate="0" containsDate="1" containsString="0" containsBlank="1" minDate="2026-06-11T21:00:00" maxDate="2026-07-19T21:00:00" count="93">
        <d v="2026-06-11T21:00:00"/>
        <d v="2026-06-12T04:00:00"/>
        <d v="2026-06-12T21:00:00"/>
        <d v="2026-06-13T03:00:00"/>
        <d v="2026-06-13T21:00:00"/>
        <d v="2026-06-14T00:00:00"/>
        <d v="2026-06-14T03:00:00"/>
        <d v="2026-06-14T06:00:00"/>
        <d v="2026-06-14T19:00:00"/>
        <d v="2026-06-14T22:00:00"/>
        <d v="2026-06-15T01:00:00"/>
        <d v="2026-06-15T04:00:00"/>
        <d v="2026-06-15T18:00:00"/>
        <d v="2026-06-15T21:00:00"/>
        <d v="2026-06-16T00:00:00"/>
        <d v="2026-06-16T03:00:00"/>
        <d v="2026-06-16T21:00:00"/>
        <d v="2026-06-17T00:00:00"/>
        <d v="2026-06-17T03:00:00"/>
        <d v="2026-06-17T06:00:00"/>
        <d v="2026-06-17T19:00:00"/>
        <d v="2026-06-17T22:00:00"/>
        <d v="2026-06-18T01:00:00"/>
        <d v="2026-06-18T04:00:00"/>
        <d v="2026-06-18T18:00:00"/>
        <d v="2026-06-18T21:00:00"/>
        <d v="2026-06-19T00:00:00"/>
        <d v="2026-06-19T03:00:00"/>
        <d v="2026-06-19T21:00:00"/>
        <d v="2026-06-20T00:00:00"/>
        <d v="2026-06-20T02:30:00"/>
        <d v="2026-06-20T05:00:00"/>
        <d v="2026-06-20T19:00:00"/>
        <d v="2026-06-20T22:00:00"/>
        <d v="2026-06-21T02:00:00"/>
        <d v="2026-06-21T06:00:00"/>
        <d v="2026-06-21T18:00:00"/>
        <d v="2026-06-21T21:00:00"/>
        <d v="2026-06-22T00:00:00"/>
        <d v="2026-06-22T03:00:00"/>
        <d v="2026-06-22T19:00:00"/>
        <d v="2026-06-22T23:00:00"/>
        <d v="2026-06-23T02:00:00"/>
        <d v="2026-06-23T05:00:00"/>
        <d v="2026-06-23T19:00:00"/>
        <d v="2026-06-23T22:00:00"/>
        <d v="2026-06-24T01:00:00"/>
        <d v="2026-06-24T04:00:00"/>
        <d v="2026-06-24T21:00:00"/>
        <d v="2026-06-25T00:00:00"/>
        <d v="2026-06-25T03:00:00"/>
        <d v="2026-06-25T22:00:00"/>
        <d v="2026-06-26T01:00:00"/>
        <d v="2026-06-26T04:00:00"/>
        <d v="2026-06-26T21:00:00"/>
        <d v="2026-06-27T02:00:00"/>
        <d v="2026-06-27T05:00:00"/>
        <d v="2026-06-27T23:00:00"/>
        <d v="2026-06-28T01:30:00"/>
        <d v="2026-06-28T04:00:00"/>
        <d v="2026-06-28T21:00:00"/>
        <d v="2026-06-29T19:00:00"/>
        <d v="2026-06-29T22:30:00"/>
        <d v="2026-06-30T03:00:00"/>
        <d v="2026-06-30T19:00:00"/>
        <d v="2026-06-30T23:00:00"/>
        <d v="2026-07-01T03:00:00"/>
        <d v="2026-07-01T18:00:00"/>
        <d v="2026-07-01T22:00:00"/>
        <d v="2026-07-02T02:00:00"/>
        <d v="2026-07-02T21:00:00"/>
        <d v="2026-07-03T01:00:00"/>
        <d v="2026-07-03T05:00:00"/>
        <d v="2026-07-03T20:00:00"/>
        <d v="2026-07-04T00:00:00"/>
        <d v="2026-07-04T03:30:00"/>
        <d v="2026-07-04T19:00:00"/>
        <d v="2026-07-04T23:00:00"/>
        <d v="2026-07-05T22:00:00"/>
        <d v="2026-07-06T02:00:00"/>
        <d v="2026-07-06T21:00:00"/>
        <d v="2026-07-07T02:00:00"/>
        <d v="2026-07-07T18:00:00"/>
        <d v="2026-07-07T22:00:00"/>
        <d v="2026-07-09T22:00:00"/>
        <d v="2026-07-10T21:00:00"/>
        <d v="2026-07-11T23:00:00"/>
        <d v="2026-07-12T03:00:00"/>
        <d v="2026-07-14T21:00:00"/>
        <d v="2026-07-15T21:00:00"/>
        <d v="2026-07-18T23:00:00"/>
        <d v="2026-07-19T21:00:00"/>
        <m/>
      </sharedItems>
      <fieldGroup par="28"/>
    </cacheField>
    <cacheField name="datetime_utc_plus_2_fake" numFmtId="0">
      <sharedItems containsNonDate="0" containsDate="1" containsString="0" containsBlank="1" minDate="2026-05-02T21:00:00" maxDate="2026-06-09T21:00:00"/>
    </cacheField>
    <cacheField name="profile_alias" numFmtId="0">
      <sharedItems containsBlank="1" count="13">
        <s v="_Nicolas_LM_"/>
        <s v="leaelaz"/>
        <s v="PasMetalleux"/>
        <s v="Popo444"/>
        <s v="_Jujul"/>
        <s v="Julay"/>
        <s v="__Vince__"/>
        <s v="Louuiiis"/>
        <s v="Aurelien_dqp"/>
        <s v="RandomPaul"/>
        <s v="Kinsley#8SA6T"/>
        <s v="Jaouad1"/>
        <m/>
      </sharedItems>
    </cacheField>
    <cacheField name="profile_name" numFmtId="0">
      <sharedItems containsBlank="1"/>
    </cacheField>
    <cacheField name="phase" numFmtId="0">
      <sharedItems containsBlank="1"/>
    </cacheField>
    <cacheField name="team1" numFmtId="0">
      <sharedItems containsBlank="1"/>
    </cacheField>
    <cacheField name="team1_trigram" numFmtId="0">
      <sharedItems containsBlank="1"/>
    </cacheField>
    <cacheField name="team2" numFmtId="0">
      <sharedItems containsBlank="1"/>
    </cacheField>
    <cacheField name="team2_trigram" numFmtId="0">
      <sharedItems containsBlank="1"/>
    </cacheField>
    <cacheField name="localization" numFmtId="0">
      <sharedItems containsBlank="1"/>
    </cacheField>
    <cacheField name="stadium" numFmtId="0">
      <sharedItems containsBlank="1"/>
    </cacheField>
    <cacheField name="prono_score1" numFmtId="0">
      <sharedItems containsString="0" containsBlank="1" containsNumber="1" containsInteger="1" minValue="0" maxValue="3"/>
    </cacheField>
    <cacheField name="prono_score2" numFmtId="0">
      <sharedItems containsString="0" containsBlank="1" containsNumber="1" containsInteger="1" minValue="0" maxValue="4"/>
    </cacheField>
    <cacheField name="bonus_double_flag" numFmtId="0">
      <sharedItems containsNonDate="0" containsString="0" containsBlank="1"/>
    </cacheField>
    <cacheField name="cote1" numFmtId="1">
      <sharedItems containsString="0" containsBlank="1" containsNumber="1" containsInteger="1" minValue="0" maxValue="178"/>
    </cacheField>
    <cacheField name="cote_n" numFmtId="1">
      <sharedItems containsString="0" containsBlank="1" containsNumber="1" containsInteger="1" minValue="0" maxValue="179"/>
    </cacheField>
    <cacheField name="cote2" numFmtId="1">
      <sharedItems containsString="0" containsBlank="1" containsNumber="1" containsInteger="1" minValue="0" maxValue="222"/>
    </cacheField>
    <cacheField name="final_score1" numFmtId="1">
      <sharedItems containsString="0" containsBlank="1" containsNumber="1" containsInteger="1" minValue="0" maxValue="3"/>
    </cacheField>
    <cacheField name="final_score2" numFmtId="1">
      <sharedItems containsString="0" containsBlank="1" containsNumber="1" containsInteger="1" minValue="0" maxValue="3"/>
    </cacheField>
    <cacheField name="point_resultat" numFmtId="1">
      <sharedItems containsBlank="1" containsMixedTypes="1" containsNumber="1" containsInteger="1" minValue="0" maxValue="167"/>
    </cacheField>
    <cacheField name="score_exact_flag" numFmtId="1">
      <sharedItems containsString="0" containsBlank="1" containsNumber="1" containsInteger="1" minValue="0" maxValue="1"/>
    </cacheField>
    <cacheField name="rarete" numFmtId="1">
      <sharedItems containsBlank="1"/>
    </cacheField>
    <cacheField name="bonus_score_exact" numFmtId="1">
      <sharedItems containsString="0" containsBlank="1" containsNumber="1" containsInteger="1" minValue="0" maxValue="20"/>
    </cacheField>
    <cacheField name="points" numFmtId="0">
      <sharedItems containsBlank="1" containsMixedTypes="1" containsNumber="1" containsInteger="1" minValue="0" maxValue="179"/>
    </cacheField>
    <cacheField name="points_cumulative" numFmtId="0">
      <sharedItems containsString="0" containsBlank="1" containsNumber="1" containsInteger="1" minValue="0" maxValue="7308"/>
    </cacheField>
    <cacheField name="Jours (datetime_utc_plus_2)" numFmtId="0" databaseField="0">
      <fieldGroup base="2">
        <rangePr groupBy="days" startDate="2026-06-11T21:00:00" endDate="2026-07-19T21:00:00"/>
        <groupItems count="368">
          <s v="&lt;11/06/2026"/>
          <s v="01-janv"/>
          <s v="02-janv"/>
          <s v="03-janv"/>
          <s v="04-janv"/>
          <s v="05-janv"/>
          <s v="06-janv"/>
          <s v="07-janv"/>
          <s v="08-janv"/>
          <s v="09-janv"/>
          <s v="10-janv"/>
          <s v="11-janv"/>
          <s v="12-janv"/>
          <s v="13-janv"/>
          <s v="14-janv"/>
          <s v="15-janv"/>
          <s v="16-janv"/>
          <s v="17-janv"/>
          <s v="18-janv"/>
          <s v="19-janv"/>
          <s v="20-janv"/>
          <s v="21-janv"/>
          <s v="22-janv"/>
          <s v="23-janv"/>
          <s v="24-janv"/>
          <s v="25-janv"/>
          <s v="26-janv"/>
          <s v="27-janv"/>
          <s v="28-janv"/>
          <s v="29-janv"/>
          <s v="30-janv"/>
          <s v="31-janv"/>
          <s v="01-févr"/>
          <s v="02-févr"/>
          <s v="03-févr"/>
          <s v="04-févr"/>
          <s v="05-févr"/>
          <s v="06-févr"/>
          <s v="07-févr"/>
          <s v="08-févr"/>
          <s v="09-févr"/>
          <s v="10-févr"/>
          <s v="11-févr"/>
          <s v="12-févr"/>
          <s v="13-févr"/>
          <s v="14-févr"/>
          <s v="15-févr"/>
          <s v="16-févr"/>
          <s v="17-févr"/>
          <s v="18-févr"/>
          <s v="19-févr"/>
          <s v="20-févr"/>
          <s v="21-févr"/>
          <s v="22-févr"/>
          <s v="23-févr"/>
          <s v="24-févr"/>
          <s v="25-févr"/>
          <s v="26-févr"/>
          <s v="27-févr"/>
          <s v="28-févr"/>
          <s v="29-févr"/>
          <s v="01-mars"/>
          <s v="02-mars"/>
          <s v="03-mars"/>
          <s v="04-mars"/>
          <s v="05-mars"/>
          <s v="06-mars"/>
          <s v="07-mars"/>
          <s v="08-mars"/>
          <s v="09-mars"/>
          <s v="10-mars"/>
          <s v="11-mars"/>
          <s v="12-mars"/>
          <s v="13-mars"/>
          <s v="14-mars"/>
          <s v="15-mars"/>
          <s v="16-mars"/>
          <s v="17-mars"/>
          <s v="18-mars"/>
          <s v="19-mars"/>
          <s v="20-mars"/>
          <s v="21-mars"/>
          <s v="22-mars"/>
          <s v="23-mars"/>
          <s v="24-mars"/>
          <s v="25-mars"/>
          <s v="26-mars"/>
          <s v="27-mars"/>
          <s v="28-mars"/>
          <s v="29-mars"/>
          <s v="30-mars"/>
          <s v="31-mars"/>
          <s v="01-avr"/>
          <s v="02-avr"/>
          <s v="03-avr"/>
          <s v="04-avr"/>
          <s v="05-avr"/>
          <s v="06-avr"/>
          <s v="07-avr"/>
          <s v="08-avr"/>
          <s v="09-avr"/>
          <s v="10-avr"/>
          <s v="11-avr"/>
          <s v="12-avr"/>
          <s v="13-avr"/>
          <s v="14-avr"/>
          <s v="15-avr"/>
          <s v="16-avr"/>
          <s v="17-avr"/>
          <s v="18-avr"/>
          <s v="19-avr"/>
          <s v="20-avr"/>
          <s v="21-avr"/>
          <s v="22-avr"/>
          <s v="23-avr"/>
          <s v="24-avr"/>
          <s v="25-avr"/>
          <s v="26-avr"/>
          <s v="27-avr"/>
          <s v="28-avr"/>
          <s v="29-avr"/>
          <s v="30-avr"/>
          <s v="01-mai"/>
          <s v="02-mai"/>
          <s v="03-mai"/>
          <s v="04-mai"/>
          <s v="05-mai"/>
          <s v="06-mai"/>
          <s v="07-mai"/>
          <s v="08-mai"/>
          <s v="09-mai"/>
          <s v="10-mai"/>
          <s v="11-mai"/>
          <s v="12-mai"/>
          <s v="13-mai"/>
          <s v="14-mai"/>
          <s v="15-mai"/>
          <s v="16-mai"/>
          <s v="17-mai"/>
          <s v="18-mai"/>
          <s v="19-mai"/>
          <s v="20-mai"/>
          <s v="21-mai"/>
          <s v="22-mai"/>
          <s v="23-mai"/>
          <s v="24-mai"/>
          <s v="25-mai"/>
          <s v="26-mai"/>
          <s v="27-mai"/>
          <s v="28-mai"/>
          <s v="29-mai"/>
          <s v="30-mai"/>
          <s v="31-mai"/>
          <s v="01-juin"/>
          <s v="02-juin"/>
          <s v="03-juin"/>
          <s v="04-juin"/>
          <s v="05-juin"/>
          <s v="06-juin"/>
          <s v="07-juin"/>
          <s v="08-juin"/>
          <s v="09-juin"/>
          <s v="10-juin"/>
          <s v="11-juin"/>
          <s v="12-juin"/>
          <s v="13-juin"/>
          <s v="14-juin"/>
          <s v="15-juin"/>
          <s v="16-juin"/>
          <s v="17-juin"/>
          <s v="18-juin"/>
          <s v="19-juin"/>
          <s v="20-juin"/>
          <s v="21-juin"/>
          <s v="22-juin"/>
          <s v="23-juin"/>
          <s v="24-juin"/>
          <s v="25-juin"/>
          <s v="26-juin"/>
          <s v="27-juin"/>
          <s v="28-juin"/>
          <s v="29-juin"/>
          <s v="30-juin"/>
          <s v="01-juil"/>
          <s v="02-juil"/>
          <s v="03-juil"/>
          <s v="04-juil"/>
          <s v="05-juil"/>
          <s v="06-juil"/>
          <s v="07-juil"/>
          <s v="08-juil"/>
          <s v="09-juil"/>
          <s v="10-juil"/>
          <s v="11-juil"/>
          <s v="12-juil"/>
          <s v="13-juil"/>
          <s v="14-juil"/>
          <s v="15-juil"/>
          <s v="16-juil"/>
          <s v="17-juil"/>
          <s v="18-juil"/>
          <s v="19-juil"/>
          <s v="20-juil"/>
          <s v="21-juil"/>
          <s v="22-juil"/>
          <s v="23-juil"/>
          <s v="24-juil"/>
          <s v="25-juil"/>
          <s v="26-juil"/>
          <s v="27-juil"/>
          <s v="28-juil"/>
          <s v="29-juil"/>
          <s v="30-juil"/>
          <s v="31-juil"/>
          <s v="01-août"/>
          <s v="02-août"/>
          <s v="03-août"/>
          <s v="04-août"/>
          <s v="05-août"/>
          <s v="06-août"/>
          <s v="07-août"/>
          <s v="08-août"/>
          <s v="09-août"/>
          <s v="10-août"/>
          <s v="11-août"/>
          <s v="12-août"/>
          <s v="13-août"/>
          <s v="14-août"/>
          <s v="15-août"/>
          <s v="16-août"/>
          <s v="17-août"/>
          <s v="18-août"/>
          <s v="19-août"/>
          <s v="20-août"/>
          <s v="21-août"/>
          <s v="22-août"/>
          <s v="23-août"/>
          <s v="24-août"/>
          <s v="25-août"/>
          <s v="26-août"/>
          <s v="27-août"/>
          <s v="28-août"/>
          <s v="29-août"/>
          <s v="30-août"/>
          <s v="31-août"/>
          <s v="01-sept"/>
          <s v="02-sept"/>
          <s v="03-sept"/>
          <s v="04-sept"/>
          <s v="05-sept"/>
          <s v="06-sept"/>
          <s v="07-sept"/>
          <s v="08-sept"/>
          <s v="0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éc"/>
          <s v="02-déc"/>
          <s v="03-déc"/>
          <s v="04-déc"/>
          <s v="05-déc"/>
          <s v="06-déc"/>
          <s v="07-déc"/>
          <s v="08-déc"/>
          <s v="09-déc"/>
          <s v="10-déc"/>
          <s v="11-déc"/>
          <s v="12-déc"/>
          <s v="13-déc"/>
          <s v="14-déc"/>
          <s v="15-déc"/>
          <s v="16-déc"/>
          <s v="17-déc"/>
          <s v="18-déc"/>
          <s v="19-déc"/>
          <s v="20-déc"/>
          <s v="21-déc"/>
          <s v="22-déc"/>
          <s v="23-déc"/>
          <s v="24-déc"/>
          <s v="25-déc"/>
          <s v="26-déc"/>
          <s v="27-déc"/>
          <s v="28-déc"/>
          <s v="29-déc"/>
          <s v="30-déc"/>
          <s v="31-déc"/>
          <s v="&gt;19/07/2026"/>
        </groupItems>
      </fieldGroup>
    </cacheField>
    <cacheField name="Mois (datetime_utc_plus_2)" numFmtId="0" databaseField="0">
      <fieldGroup base="2">
        <rangePr groupBy="months" startDate="2026-06-11T21:00:00" endDate="2026-07-19T21:00:00"/>
        <groupItems count="14">
          <s v="&lt;11/06/2026"/>
          <s v="janv"/>
          <s v="févr"/>
          <s v="mars"/>
          <s v="avr"/>
          <s v="mai"/>
          <s v="juin"/>
          <s v="juil"/>
          <s v="août"/>
          <s v="sept"/>
          <s v="oct"/>
          <s v="nov"/>
          <s v="déc"/>
          <s v="&gt;19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9">
  <r>
    <x v="0"/>
    <n v="1"/>
    <x v="0"/>
    <d v="2026-05-02T21:00:00"/>
    <x v="0"/>
    <s v="Nicolas LE MOUEL"/>
    <s v="Tour 1"/>
    <s v="Mexique"/>
    <s v="MEX"/>
    <s v="Afrique du Sud"/>
    <s v="ZAF"/>
    <s v="Mexique City"/>
    <s v="Estadio Azteca"/>
    <n v="1"/>
    <n v="0"/>
    <m/>
    <n v="49"/>
    <n v="125"/>
    <n v="148"/>
    <n v="1"/>
    <n v="0"/>
    <n v="49"/>
    <n v="1"/>
    <s v="Exact"/>
    <n v="20"/>
    <n v="69"/>
    <n v="69"/>
  </r>
  <r>
    <x v="0"/>
    <n v="2"/>
    <x v="0"/>
    <d v="2026-05-02T21:00:00"/>
    <x v="1"/>
    <s v="Léa EL ASERY"/>
    <s v="Tour 1"/>
    <s v="Mexique"/>
    <m/>
    <s v="Afrique du Sud"/>
    <m/>
    <s v="Mexique City"/>
    <s v="Estadio Azteca"/>
    <n v="0"/>
    <n v="1"/>
    <m/>
    <n v="49"/>
    <n v="125"/>
    <n v="148"/>
    <n v="1"/>
    <n v="0"/>
    <n v="0"/>
    <n v="0"/>
    <s v=""/>
    <n v="0"/>
    <n v="0"/>
    <n v="0"/>
  </r>
  <r>
    <x v="0"/>
    <n v="3"/>
    <x v="0"/>
    <d v="2026-05-02T21:00:00"/>
    <x v="2"/>
    <s v="Elwenn JOUBREL"/>
    <s v="Tour 1"/>
    <s v="Mexique"/>
    <m/>
    <s v="Afrique du Sud"/>
    <m/>
    <s v="Mexique City"/>
    <s v="Estadio Azteca"/>
    <n v="1"/>
    <n v="1"/>
    <m/>
    <n v="49"/>
    <n v="125"/>
    <n v="148"/>
    <n v="1"/>
    <n v="0"/>
    <n v="0"/>
    <n v="0"/>
    <s v=""/>
    <n v="0"/>
    <n v="0"/>
    <n v="0"/>
  </r>
  <r>
    <x v="0"/>
    <n v="4"/>
    <x v="0"/>
    <d v="2026-05-02T21:00:00"/>
    <x v="3"/>
    <s v="Pauline OLIVIER"/>
    <s v="Tour 1"/>
    <s v="Mexique"/>
    <m/>
    <s v="Afrique du Sud"/>
    <m/>
    <s v="Mexique City"/>
    <s v="Estadio Azteca"/>
    <n v="1"/>
    <n v="2"/>
    <m/>
    <n v="49"/>
    <n v="125"/>
    <n v="148"/>
    <n v="1"/>
    <n v="0"/>
    <n v="0"/>
    <n v="0"/>
    <s v=""/>
    <n v="0"/>
    <n v="0"/>
    <n v="0"/>
  </r>
  <r>
    <x v="0"/>
    <n v="5"/>
    <x v="0"/>
    <d v="2026-05-02T21:00:00"/>
    <x v="4"/>
    <s v="Julie BOISSIERE"/>
    <s v="Tour 1"/>
    <s v="Mexique"/>
    <m/>
    <s v="Afrique du Sud"/>
    <m/>
    <s v="Mexique City"/>
    <s v="Estadio Azteca"/>
    <n v="1"/>
    <n v="3"/>
    <m/>
    <n v="49"/>
    <n v="125"/>
    <n v="148"/>
    <n v="1"/>
    <n v="0"/>
    <n v="0"/>
    <n v="0"/>
    <s v=""/>
    <n v="0"/>
    <n v="0"/>
    <n v="0"/>
  </r>
  <r>
    <x v="0"/>
    <n v="6"/>
    <x v="0"/>
    <d v="2026-05-02T21:00:00"/>
    <x v="5"/>
    <s v="Julie BOUCHARD"/>
    <s v="Tour 1"/>
    <s v="Mexique"/>
    <m/>
    <s v="Afrique du Sud"/>
    <m/>
    <s v="Mexique City"/>
    <s v="Estadio Azteca"/>
    <n v="1"/>
    <n v="4"/>
    <m/>
    <n v="49"/>
    <n v="125"/>
    <n v="148"/>
    <n v="1"/>
    <n v="0"/>
    <n v="0"/>
    <n v="0"/>
    <s v=""/>
    <n v="0"/>
    <n v="0"/>
    <n v="0"/>
  </r>
  <r>
    <x v="0"/>
    <n v="7"/>
    <x v="0"/>
    <d v="2026-05-02T21:00:00"/>
    <x v="6"/>
    <s v="Vincent FRAYSSE"/>
    <s v="Tour 1"/>
    <s v="Mexique"/>
    <m/>
    <s v="Afrique du Sud"/>
    <m/>
    <s v="Mexique City"/>
    <s v="Estadio Azteca"/>
    <n v="1"/>
    <n v="3"/>
    <m/>
    <n v="49"/>
    <n v="125"/>
    <n v="148"/>
    <n v="1"/>
    <n v="0"/>
    <n v="0"/>
    <n v="0"/>
    <s v=""/>
    <n v="0"/>
    <n v="0"/>
    <n v="0"/>
  </r>
  <r>
    <x v="0"/>
    <n v="8"/>
    <x v="0"/>
    <d v="2026-05-02T21:00:00"/>
    <x v="7"/>
    <s v="Louis HARLE"/>
    <s v="Tour 1"/>
    <s v="Mexique"/>
    <m/>
    <s v="Afrique du Sud"/>
    <m/>
    <s v="Mexique City"/>
    <s v="Estadio Azteca"/>
    <n v="1"/>
    <n v="2"/>
    <m/>
    <n v="49"/>
    <n v="125"/>
    <n v="148"/>
    <n v="1"/>
    <n v="0"/>
    <n v="0"/>
    <n v="0"/>
    <s v=""/>
    <n v="0"/>
    <n v="0"/>
    <n v="0"/>
  </r>
  <r>
    <x v="0"/>
    <n v="9"/>
    <x v="0"/>
    <d v="2026-05-02T21:00:00"/>
    <x v="8"/>
    <s v="Aurélien DE POULPIQUET"/>
    <s v="Tour 1"/>
    <s v="Mexique"/>
    <m/>
    <s v="Afrique du Sud"/>
    <m/>
    <s v="Mexique City"/>
    <s v="Estadio Azteca"/>
    <n v="1"/>
    <n v="0"/>
    <m/>
    <n v="49"/>
    <n v="125"/>
    <n v="148"/>
    <n v="1"/>
    <n v="0"/>
    <n v="49"/>
    <n v="1"/>
    <s v="Exact"/>
    <n v="20"/>
    <n v="69"/>
    <n v="69"/>
  </r>
  <r>
    <x v="0"/>
    <n v="10"/>
    <x v="0"/>
    <d v="2026-05-02T21:00:00"/>
    <x v="9"/>
    <s v="Paul MONTESINOS"/>
    <s v="Tour 1"/>
    <s v="Mexique"/>
    <m/>
    <s v="Afrique du Sud"/>
    <m/>
    <s v="Mexique City"/>
    <s v="Estadio Azteca"/>
    <n v="1"/>
    <n v="1"/>
    <m/>
    <n v="49"/>
    <n v="125"/>
    <n v="148"/>
    <n v="1"/>
    <n v="0"/>
    <n v="0"/>
    <n v="0"/>
    <s v=""/>
    <n v="0"/>
    <n v="0"/>
    <n v="0"/>
  </r>
  <r>
    <x v="0"/>
    <n v="11"/>
    <x v="0"/>
    <d v="2026-05-02T21:00:00"/>
    <x v="10"/>
    <s v="Kinsley ROQUE"/>
    <s v="Tour 1"/>
    <s v="Mexique"/>
    <m/>
    <s v="Afrique du Sud"/>
    <m/>
    <s v="Mexique City"/>
    <s v="Estadio Azteca"/>
    <n v="1"/>
    <n v="2"/>
    <m/>
    <n v="49"/>
    <n v="125"/>
    <n v="148"/>
    <n v="1"/>
    <n v="0"/>
    <n v="0"/>
    <n v="0"/>
    <s v=""/>
    <n v="0"/>
    <n v="0"/>
    <n v="0"/>
  </r>
  <r>
    <x v="1"/>
    <n v="1"/>
    <x v="1"/>
    <d v="2026-05-03T04:00:00"/>
    <x v="0"/>
    <s v="Nicolas LE MOUEL"/>
    <s v="Tour 1"/>
    <s v="Corée du Sud"/>
    <s v="KOR"/>
    <s v="Tchéquie"/>
    <s v="CZE"/>
    <s v="Zapopan"/>
    <s v="Estadio Akron"/>
    <n v="2"/>
    <n v="1"/>
    <m/>
    <n v="96"/>
    <n v="107"/>
    <n v="91"/>
    <n v="2"/>
    <n v="1"/>
    <n v="96"/>
    <n v="1"/>
    <s v="Exact"/>
    <n v="20"/>
    <n v="116"/>
    <n v="185"/>
  </r>
  <r>
    <x v="1"/>
    <n v="2"/>
    <x v="1"/>
    <d v="2026-05-03T04:00:00"/>
    <x v="1"/>
    <s v="Léa EL ASERY"/>
    <s v="Tour 1"/>
    <s v="Corée du Sud"/>
    <m/>
    <s v="Tchéquie"/>
    <m/>
    <s v="Zapopan"/>
    <s v="Estadio Akron"/>
    <n v="1"/>
    <n v="1"/>
    <m/>
    <n v="96"/>
    <n v="107"/>
    <n v="91"/>
    <n v="2"/>
    <n v="1"/>
    <n v="0"/>
    <n v="0"/>
    <s v=""/>
    <n v="0"/>
    <n v="0"/>
    <n v="0"/>
  </r>
  <r>
    <x v="1"/>
    <n v="3"/>
    <x v="1"/>
    <d v="2026-05-03T04:00:00"/>
    <x v="2"/>
    <s v="Elwenn JOUBREL"/>
    <s v="Tour 1"/>
    <s v="Corée du Sud"/>
    <m/>
    <s v="Tchéquie"/>
    <m/>
    <s v="Zapopan"/>
    <s v="Estadio Akron"/>
    <n v="1"/>
    <n v="0"/>
    <m/>
    <n v="96"/>
    <n v="107"/>
    <n v="91"/>
    <n v="2"/>
    <n v="1"/>
    <n v="96"/>
    <n v="0"/>
    <s v=""/>
    <n v="0"/>
    <n v="96"/>
    <n v="96"/>
  </r>
  <r>
    <x v="1"/>
    <n v="4"/>
    <x v="1"/>
    <d v="2026-05-03T04:00:00"/>
    <x v="3"/>
    <s v="Pauline OLIVIER"/>
    <s v="Tour 1"/>
    <s v="Corée du Sud"/>
    <m/>
    <s v="Tchéquie"/>
    <m/>
    <s v="Zapopan"/>
    <s v="Estadio Akron"/>
    <n v="2"/>
    <n v="1"/>
    <m/>
    <n v="96"/>
    <n v="107"/>
    <n v="91"/>
    <n v="2"/>
    <n v="1"/>
    <n v="96"/>
    <n v="1"/>
    <s v="Exact"/>
    <n v="20"/>
    <n v="116"/>
    <n v="116"/>
  </r>
  <r>
    <x v="1"/>
    <n v="5"/>
    <x v="1"/>
    <d v="2026-05-03T04:00:00"/>
    <x v="4"/>
    <s v="Julie BOISSIERE"/>
    <s v="Tour 1"/>
    <s v="Corée du Sud"/>
    <m/>
    <s v="Tchéquie"/>
    <m/>
    <s v="Zapopan"/>
    <s v="Estadio Akron"/>
    <n v="3"/>
    <n v="1"/>
    <m/>
    <n v="96"/>
    <n v="107"/>
    <n v="91"/>
    <n v="2"/>
    <n v="1"/>
    <n v="96"/>
    <n v="0"/>
    <s v=""/>
    <n v="0"/>
    <n v="96"/>
    <n v="96"/>
  </r>
  <r>
    <x v="1"/>
    <n v="6"/>
    <x v="1"/>
    <d v="2026-05-03T04:00:00"/>
    <x v="5"/>
    <s v="Julie BOUCHARD"/>
    <s v="Tour 1"/>
    <s v="Corée du Sud"/>
    <m/>
    <s v="Tchéquie"/>
    <m/>
    <s v="Zapopan"/>
    <s v="Estadio Akron"/>
    <n v="1"/>
    <n v="1"/>
    <m/>
    <n v="96"/>
    <n v="107"/>
    <n v="91"/>
    <n v="2"/>
    <n v="1"/>
    <n v="0"/>
    <n v="0"/>
    <s v=""/>
    <n v="0"/>
    <n v="0"/>
    <n v="0"/>
  </r>
  <r>
    <x v="1"/>
    <n v="7"/>
    <x v="1"/>
    <d v="2026-05-03T04:00:00"/>
    <x v="6"/>
    <s v="Vincent FRAYSSE"/>
    <s v="Tour 1"/>
    <s v="Corée du Sud"/>
    <m/>
    <s v="Tchéquie"/>
    <m/>
    <s v="Zapopan"/>
    <s v="Estadio Akron"/>
    <n v="2"/>
    <n v="1"/>
    <m/>
    <n v="96"/>
    <n v="107"/>
    <n v="91"/>
    <n v="2"/>
    <n v="1"/>
    <n v="96"/>
    <n v="1"/>
    <s v="Exact"/>
    <n v="20"/>
    <n v="116"/>
    <n v="116"/>
  </r>
  <r>
    <x v="1"/>
    <n v="8"/>
    <x v="1"/>
    <d v="2026-05-03T04:00:00"/>
    <x v="7"/>
    <s v="Louis HARLE"/>
    <s v="Tour 1"/>
    <s v="Corée du Sud"/>
    <m/>
    <s v="Tchéquie"/>
    <m/>
    <s v="Zapopan"/>
    <s v="Estadio Akron"/>
    <n v="3"/>
    <n v="1"/>
    <m/>
    <n v="96"/>
    <n v="107"/>
    <n v="91"/>
    <n v="2"/>
    <n v="1"/>
    <n v="96"/>
    <n v="0"/>
    <s v=""/>
    <n v="0"/>
    <n v="96"/>
    <n v="96"/>
  </r>
  <r>
    <x v="1"/>
    <n v="9"/>
    <x v="1"/>
    <d v="2026-05-03T04:00:00"/>
    <x v="8"/>
    <s v="Aurélien DE POULPIQUET"/>
    <s v="Tour 1"/>
    <s v="Corée du Sud"/>
    <m/>
    <s v="Tchéquie"/>
    <m/>
    <s v="Zapopan"/>
    <s v="Estadio Akron"/>
    <n v="1"/>
    <n v="1"/>
    <m/>
    <n v="96"/>
    <n v="107"/>
    <n v="91"/>
    <n v="2"/>
    <n v="1"/>
    <n v="0"/>
    <n v="0"/>
    <s v=""/>
    <n v="0"/>
    <n v="0"/>
    <n v="69"/>
  </r>
  <r>
    <x v="1"/>
    <n v="10"/>
    <x v="1"/>
    <d v="2026-05-03T04:00:00"/>
    <x v="9"/>
    <s v="Paul MONTESINOS"/>
    <s v="Tour 1"/>
    <s v="Corée du Sud"/>
    <m/>
    <s v="Tchéquie"/>
    <m/>
    <s v="Zapopan"/>
    <s v="Estadio Akron"/>
    <n v="1"/>
    <n v="0"/>
    <m/>
    <n v="96"/>
    <n v="107"/>
    <n v="91"/>
    <n v="2"/>
    <n v="1"/>
    <n v="96"/>
    <n v="0"/>
    <s v=""/>
    <n v="0"/>
    <n v="96"/>
    <n v="96"/>
  </r>
  <r>
    <x v="1"/>
    <n v="11"/>
    <x v="1"/>
    <d v="2026-05-03T04:00:00"/>
    <x v="10"/>
    <s v="Kinsley ROQUE"/>
    <s v="Tour 1"/>
    <s v="Corée du Sud"/>
    <m/>
    <s v="Tchéquie"/>
    <m/>
    <s v="Zapopan"/>
    <s v="Estadio Akron"/>
    <n v="1"/>
    <n v="1"/>
    <m/>
    <n v="96"/>
    <n v="107"/>
    <n v="91"/>
    <n v="2"/>
    <n v="1"/>
    <n v="0"/>
    <n v="0"/>
    <s v=""/>
    <n v="0"/>
    <n v="0"/>
    <n v="0"/>
  </r>
  <r>
    <x v="2"/>
    <n v="1"/>
    <x v="2"/>
    <d v="2026-05-03T21:00:00"/>
    <x v="0"/>
    <s v="Nicolas LE MOUEL"/>
    <s v="Tour 1"/>
    <s v="Canada"/>
    <s v="CAN"/>
    <s v="Bosnie-Herzégovine"/>
    <s v="BIH"/>
    <s v="Toronto"/>
    <s v="BMO Field"/>
    <n v="1"/>
    <n v="2"/>
    <m/>
    <n v="65"/>
    <n v="117"/>
    <n v="125"/>
    <n v="1"/>
    <n v="2"/>
    <n v="125"/>
    <n v="1"/>
    <s v="Exact"/>
    <n v="20"/>
    <n v="145"/>
    <n v="330"/>
  </r>
  <r>
    <x v="2"/>
    <n v="2"/>
    <x v="2"/>
    <d v="2026-05-03T21:00:00"/>
    <x v="1"/>
    <s v="Léa EL ASERY"/>
    <s v="Tour 1"/>
    <s v="Canada"/>
    <m/>
    <s v="Bosnie-Herzégovine"/>
    <m/>
    <s v="Toronto"/>
    <s v="BMO Field"/>
    <n v="2"/>
    <n v="1"/>
    <m/>
    <n v="65"/>
    <n v="117"/>
    <n v="125"/>
    <n v="1"/>
    <n v="2"/>
    <n v="0"/>
    <n v="0"/>
    <s v=""/>
    <n v="0"/>
    <n v="0"/>
    <n v="0"/>
  </r>
  <r>
    <x v="2"/>
    <n v="3"/>
    <x v="2"/>
    <d v="2026-05-03T21:00:00"/>
    <x v="2"/>
    <s v="Elwenn JOUBREL"/>
    <s v="Tour 1"/>
    <s v="Canada"/>
    <m/>
    <s v="Bosnie-Herzégovine"/>
    <m/>
    <s v="Toronto"/>
    <s v="BMO Field"/>
    <n v="3"/>
    <n v="1"/>
    <m/>
    <n v="65"/>
    <n v="117"/>
    <n v="125"/>
    <n v="1"/>
    <n v="2"/>
    <n v="0"/>
    <n v="0"/>
    <s v=""/>
    <n v="0"/>
    <n v="0"/>
    <n v="96"/>
  </r>
  <r>
    <x v="2"/>
    <n v="4"/>
    <x v="2"/>
    <d v="2026-05-03T21:00:00"/>
    <x v="3"/>
    <s v="Pauline OLIVIER"/>
    <s v="Tour 1"/>
    <s v="Canada"/>
    <m/>
    <s v="Bosnie-Herzégovine"/>
    <m/>
    <s v="Toronto"/>
    <s v="BMO Field"/>
    <n v="1"/>
    <n v="1"/>
    <m/>
    <n v="65"/>
    <n v="117"/>
    <n v="125"/>
    <n v="1"/>
    <n v="2"/>
    <n v="0"/>
    <n v="0"/>
    <s v=""/>
    <n v="0"/>
    <n v="0"/>
    <n v="116"/>
  </r>
  <r>
    <x v="2"/>
    <n v="5"/>
    <x v="2"/>
    <d v="2026-05-03T21:00:00"/>
    <x v="4"/>
    <s v="Julie BOISSIERE"/>
    <s v="Tour 1"/>
    <s v="Canada"/>
    <m/>
    <s v="Bosnie-Herzégovine"/>
    <m/>
    <s v="Toronto"/>
    <s v="BMO Field"/>
    <n v="2"/>
    <n v="1"/>
    <m/>
    <n v="65"/>
    <n v="117"/>
    <n v="125"/>
    <n v="1"/>
    <n v="2"/>
    <n v="0"/>
    <n v="0"/>
    <s v=""/>
    <n v="0"/>
    <n v="0"/>
    <n v="96"/>
  </r>
  <r>
    <x v="2"/>
    <n v="6"/>
    <x v="2"/>
    <d v="2026-05-03T21:00:00"/>
    <x v="5"/>
    <s v="Julie BOUCHARD"/>
    <s v="Tour 1"/>
    <s v="Canada"/>
    <m/>
    <s v="Bosnie-Herzégovine"/>
    <m/>
    <s v="Toronto"/>
    <s v="BMO Field"/>
    <n v="3"/>
    <n v="1"/>
    <m/>
    <n v="65"/>
    <n v="117"/>
    <n v="125"/>
    <n v="1"/>
    <n v="2"/>
    <n v="0"/>
    <n v="0"/>
    <s v=""/>
    <n v="0"/>
    <n v="0"/>
    <n v="0"/>
  </r>
  <r>
    <x v="2"/>
    <n v="7"/>
    <x v="2"/>
    <d v="2026-05-03T21:00:00"/>
    <x v="6"/>
    <s v="Vincent FRAYSSE"/>
    <s v="Tour 1"/>
    <s v="Canada"/>
    <m/>
    <s v="Bosnie-Herzégovine"/>
    <m/>
    <s v="Toronto"/>
    <s v="BMO Field"/>
    <n v="1"/>
    <n v="1"/>
    <m/>
    <n v="65"/>
    <n v="117"/>
    <n v="125"/>
    <n v="1"/>
    <n v="2"/>
    <n v="0"/>
    <n v="0"/>
    <s v=""/>
    <n v="0"/>
    <n v="0"/>
    <n v="116"/>
  </r>
  <r>
    <x v="2"/>
    <n v="8"/>
    <x v="2"/>
    <d v="2026-05-03T21:00:00"/>
    <x v="7"/>
    <s v="Louis HARLE"/>
    <s v="Tour 1"/>
    <s v="Canada"/>
    <m/>
    <s v="Bosnie-Herzégovine"/>
    <m/>
    <s v="Toronto"/>
    <s v="BMO Field"/>
    <n v="1"/>
    <n v="0"/>
    <m/>
    <n v="65"/>
    <n v="117"/>
    <n v="125"/>
    <n v="1"/>
    <n v="2"/>
    <n v="0"/>
    <n v="0"/>
    <s v=""/>
    <n v="0"/>
    <n v="0"/>
    <n v="96"/>
  </r>
  <r>
    <x v="2"/>
    <n v="9"/>
    <x v="2"/>
    <d v="2026-05-03T21:00:00"/>
    <x v="8"/>
    <s v="Aurélien DE POULPIQUET"/>
    <s v="Tour 1"/>
    <s v="Canada"/>
    <m/>
    <s v="Bosnie-Herzégovine"/>
    <m/>
    <s v="Toronto"/>
    <s v="BMO Field"/>
    <n v="1"/>
    <n v="1"/>
    <m/>
    <n v="65"/>
    <n v="117"/>
    <n v="125"/>
    <n v="1"/>
    <n v="2"/>
    <n v="0"/>
    <n v="0"/>
    <s v=""/>
    <n v="0"/>
    <n v="0"/>
    <n v="69"/>
  </r>
  <r>
    <x v="2"/>
    <n v="10"/>
    <x v="2"/>
    <d v="2026-05-03T21:00:00"/>
    <x v="9"/>
    <s v="Paul MONTESINOS"/>
    <s v="Tour 1"/>
    <s v="Canada"/>
    <m/>
    <s v="Bosnie-Herzégovine"/>
    <m/>
    <s v="Toronto"/>
    <s v="BMO Field"/>
    <n v="1"/>
    <n v="2"/>
    <m/>
    <n v="65"/>
    <n v="117"/>
    <n v="125"/>
    <n v="1"/>
    <n v="2"/>
    <n v="125"/>
    <n v="1"/>
    <s v="Exact"/>
    <n v="20"/>
    <n v="145"/>
    <n v="241"/>
  </r>
  <r>
    <x v="2"/>
    <n v="11"/>
    <x v="2"/>
    <d v="2026-05-03T21:00:00"/>
    <x v="10"/>
    <s v="Kinsley ROQUE"/>
    <s v="Tour 1"/>
    <s v="Canada"/>
    <m/>
    <s v="Bosnie-Herzégovine"/>
    <m/>
    <s v="Toronto"/>
    <s v="BMO Field"/>
    <n v="1"/>
    <n v="3"/>
    <m/>
    <n v="65"/>
    <n v="117"/>
    <n v="125"/>
    <n v="1"/>
    <n v="2"/>
    <n v="125"/>
    <n v="0"/>
    <s v=""/>
    <n v="0"/>
    <n v="125"/>
    <n v="125"/>
  </r>
  <r>
    <x v="3"/>
    <n v="1"/>
    <x v="3"/>
    <d v="2026-05-04T03:00:00"/>
    <x v="0"/>
    <s v="Nicolas LE MOUEL"/>
    <s v="Tour 1"/>
    <s v="Etats-Unis"/>
    <s v="USA"/>
    <s v="Paraguay"/>
    <s v="PRY"/>
    <s v="Inglewood, Los Angeles, California"/>
    <s v="SoFi Stadium"/>
    <n v="2"/>
    <n v="3"/>
    <m/>
    <n v="74"/>
    <n v="113"/>
    <n v="115"/>
    <n v="2"/>
    <n v="3"/>
    <n v="115"/>
    <n v="1"/>
    <s v="Exact"/>
    <n v="20"/>
    <n v="135"/>
    <n v="465"/>
  </r>
  <r>
    <x v="3"/>
    <n v="2"/>
    <x v="3"/>
    <d v="2026-05-04T03:00:00"/>
    <x v="1"/>
    <s v="Léa EL ASERY"/>
    <s v="Tour 1"/>
    <s v="Etats-Unis"/>
    <m/>
    <s v="Paraguay"/>
    <m/>
    <s v="Inglewood, Los Angeles, California"/>
    <s v="SoFi Stadium"/>
    <n v="1"/>
    <n v="1"/>
    <m/>
    <n v="74"/>
    <n v="113"/>
    <n v="115"/>
    <n v="2"/>
    <n v="3"/>
    <n v="0"/>
    <n v="0"/>
    <s v=""/>
    <n v="0"/>
    <n v="0"/>
    <n v="0"/>
  </r>
  <r>
    <x v="3"/>
    <n v="3"/>
    <x v="3"/>
    <d v="2026-05-04T03:00:00"/>
    <x v="2"/>
    <s v="Elwenn JOUBREL"/>
    <s v="Tour 1"/>
    <s v="Etats-Unis"/>
    <m/>
    <s v="Paraguay"/>
    <m/>
    <s v="Inglewood, Los Angeles, California"/>
    <s v="SoFi Stadium"/>
    <n v="2"/>
    <n v="1"/>
    <m/>
    <n v="74"/>
    <n v="113"/>
    <n v="115"/>
    <n v="2"/>
    <n v="3"/>
    <n v="0"/>
    <n v="0"/>
    <s v=""/>
    <n v="0"/>
    <n v="0"/>
    <n v="96"/>
  </r>
  <r>
    <x v="3"/>
    <n v="4"/>
    <x v="3"/>
    <d v="2026-05-04T03:00:00"/>
    <x v="3"/>
    <s v="Pauline OLIVIER"/>
    <s v="Tour 1"/>
    <s v="Etats-Unis"/>
    <m/>
    <s v="Paraguay"/>
    <m/>
    <s v="Inglewood, Los Angeles, California"/>
    <s v="SoFi Stadium"/>
    <n v="3"/>
    <n v="1"/>
    <m/>
    <n v="74"/>
    <n v="113"/>
    <n v="115"/>
    <n v="2"/>
    <n v="3"/>
    <n v="0"/>
    <n v="0"/>
    <s v=""/>
    <n v="0"/>
    <n v="0"/>
    <n v="116"/>
  </r>
  <r>
    <x v="3"/>
    <n v="5"/>
    <x v="3"/>
    <d v="2026-05-04T03:00:00"/>
    <x v="4"/>
    <s v="Julie BOISSIERE"/>
    <s v="Tour 1"/>
    <s v="Etats-Unis"/>
    <m/>
    <s v="Paraguay"/>
    <m/>
    <s v="Inglewood, Los Angeles, California"/>
    <s v="SoFi Stadium"/>
    <n v="1"/>
    <n v="1"/>
    <m/>
    <n v="74"/>
    <n v="113"/>
    <n v="115"/>
    <n v="2"/>
    <n v="3"/>
    <n v="0"/>
    <n v="0"/>
    <s v=""/>
    <n v="0"/>
    <n v="0"/>
    <n v="96"/>
  </r>
  <r>
    <x v="3"/>
    <n v="6"/>
    <x v="3"/>
    <d v="2026-05-04T03:00:00"/>
    <x v="5"/>
    <s v="Julie BOUCHARD"/>
    <s v="Tour 1"/>
    <s v="Etats-Unis"/>
    <m/>
    <s v="Paraguay"/>
    <m/>
    <s v="Inglewood, Los Angeles, California"/>
    <s v="SoFi Stadium"/>
    <n v="1"/>
    <n v="0"/>
    <m/>
    <n v="74"/>
    <n v="113"/>
    <n v="115"/>
    <n v="2"/>
    <n v="3"/>
    <n v="0"/>
    <n v="0"/>
    <s v=""/>
    <n v="0"/>
    <n v="0"/>
    <n v="0"/>
  </r>
  <r>
    <x v="3"/>
    <n v="7"/>
    <x v="3"/>
    <d v="2026-05-04T03:00:00"/>
    <x v="6"/>
    <s v="Vincent FRAYSSE"/>
    <s v="Tour 1"/>
    <s v="Etats-Unis"/>
    <m/>
    <s v="Paraguay"/>
    <m/>
    <s v="Inglewood, Los Angeles, California"/>
    <s v="SoFi Stadium"/>
    <n v="1"/>
    <n v="1"/>
    <m/>
    <n v="74"/>
    <n v="113"/>
    <n v="115"/>
    <n v="2"/>
    <n v="3"/>
    <n v="0"/>
    <n v="0"/>
    <s v=""/>
    <n v="0"/>
    <n v="0"/>
    <n v="116"/>
  </r>
  <r>
    <x v="3"/>
    <n v="8"/>
    <x v="3"/>
    <d v="2026-05-04T03:00:00"/>
    <x v="7"/>
    <s v="Louis HARLE"/>
    <s v="Tour 1"/>
    <s v="Etats-Unis"/>
    <m/>
    <s v="Paraguay"/>
    <m/>
    <s v="Inglewood, Los Angeles, California"/>
    <s v="SoFi Stadium"/>
    <n v="1"/>
    <n v="2"/>
    <m/>
    <n v="74"/>
    <n v="113"/>
    <n v="115"/>
    <n v="2"/>
    <n v="3"/>
    <n v="115"/>
    <n v="0"/>
    <s v=""/>
    <n v="0"/>
    <n v="115"/>
    <n v="211"/>
  </r>
  <r>
    <x v="3"/>
    <n v="9"/>
    <x v="3"/>
    <d v="2026-05-04T03:00:00"/>
    <x v="8"/>
    <s v="Aurélien DE POULPIQUET"/>
    <s v="Tour 1"/>
    <s v="Etats-Unis"/>
    <m/>
    <s v="Paraguay"/>
    <m/>
    <s v="Inglewood, Los Angeles, California"/>
    <s v="SoFi Stadium"/>
    <n v="1"/>
    <n v="3"/>
    <m/>
    <n v="74"/>
    <n v="113"/>
    <n v="115"/>
    <n v="2"/>
    <n v="3"/>
    <n v="115"/>
    <n v="0"/>
    <s v=""/>
    <n v="0"/>
    <n v="115"/>
    <n v="184"/>
  </r>
  <r>
    <x v="3"/>
    <n v="10"/>
    <x v="3"/>
    <d v="2026-05-04T03:00:00"/>
    <x v="9"/>
    <s v="Paul MONTESINOS"/>
    <s v="Tour 1"/>
    <s v="Etats-Unis"/>
    <m/>
    <s v="Paraguay"/>
    <m/>
    <s v="Inglewood, Los Angeles, California"/>
    <s v="SoFi Stadium"/>
    <n v="1"/>
    <n v="2"/>
    <m/>
    <n v="74"/>
    <n v="113"/>
    <n v="115"/>
    <n v="2"/>
    <n v="3"/>
    <n v="115"/>
    <n v="0"/>
    <s v=""/>
    <n v="0"/>
    <n v="115"/>
    <n v="356"/>
  </r>
  <r>
    <x v="3"/>
    <n v="11"/>
    <x v="3"/>
    <d v="2026-05-04T03:00:00"/>
    <x v="10"/>
    <s v="Kinsley ROQUE"/>
    <s v="Tour 1"/>
    <s v="Etats-Unis"/>
    <m/>
    <s v="Paraguay"/>
    <m/>
    <s v="Inglewood, Los Angeles, California"/>
    <s v="SoFi Stadium"/>
    <n v="1"/>
    <n v="1"/>
    <m/>
    <n v="74"/>
    <n v="113"/>
    <n v="115"/>
    <n v="2"/>
    <n v="3"/>
    <n v="0"/>
    <n v="0"/>
    <s v=""/>
    <n v="0"/>
    <n v="0"/>
    <n v="125"/>
  </r>
  <r>
    <x v="4"/>
    <n v="1"/>
    <x v="4"/>
    <d v="2026-05-04T21:00:00"/>
    <x v="0"/>
    <s v="Nicolas LE MOUEL"/>
    <s v="Tour 1"/>
    <s v="Qatar"/>
    <s v="QAT"/>
    <s v="Suisse"/>
    <s v="CHE"/>
    <s v="Santa Clara, Californie"/>
    <s v="Levi's Stadium"/>
    <n v="1"/>
    <n v="1"/>
    <m/>
    <n v="172"/>
    <n v="141"/>
    <n v="33"/>
    <n v="1"/>
    <n v="1"/>
    <n v="141"/>
    <n v="1"/>
    <s v="Exact"/>
    <n v="20"/>
    <n v="161"/>
    <n v="626"/>
  </r>
  <r>
    <x v="4"/>
    <n v="2"/>
    <x v="4"/>
    <d v="2026-05-04T21:00:00"/>
    <x v="1"/>
    <s v="Léa EL ASERY"/>
    <s v="Tour 1"/>
    <s v="Qatar"/>
    <m/>
    <s v="Suisse"/>
    <m/>
    <s v="Santa Clara, Californie"/>
    <s v="Levi's Stadium"/>
    <n v="1"/>
    <n v="1"/>
    <m/>
    <n v="172"/>
    <n v="141"/>
    <n v="33"/>
    <n v="1"/>
    <n v="1"/>
    <n v="141"/>
    <n v="1"/>
    <s v="Exact"/>
    <n v="20"/>
    <n v="161"/>
    <n v="161"/>
  </r>
  <r>
    <x v="4"/>
    <n v="3"/>
    <x v="4"/>
    <d v="2026-05-04T21:00:00"/>
    <x v="2"/>
    <s v="Elwenn JOUBREL"/>
    <s v="Tour 1"/>
    <s v="Qatar"/>
    <m/>
    <s v="Suisse"/>
    <m/>
    <s v="Santa Clara, Californie"/>
    <s v="Levi's Stadium"/>
    <n v="2"/>
    <n v="1"/>
    <m/>
    <n v="172"/>
    <n v="141"/>
    <n v="33"/>
    <n v="1"/>
    <n v="1"/>
    <n v="0"/>
    <n v="0"/>
    <s v=""/>
    <n v="0"/>
    <n v="0"/>
    <n v="96"/>
  </r>
  <r>
    <x v="4"/>
    <n v="4"/>
    <x v="4"/>
    <d v="2026-05-04T21:00:00"/>
    <x v="3"/>
    <s v="Pauline OLIVIER"/>
    <s v="Tour 1"/>
    <s v="Qatar"/>
    <m/>
    <s v="Suisse"/>
    <m/>
    <s v="Santa Clara, Californie"/>
    <s v="Levi's Stadium"/>
    <n v="3"/>
    <n v="1"/>
    <m/>
    <n v="172"/>
    <n v="141"/>
    <n v="33"/>
    <n v="1"/>
    <n v="1"/>
    <n v="0"/>
    <n v="0"/>
    <s v=""/>
    <n v="0"/>
    <n v="0"/>
    <n v="116"/>
  </r>
  <r>
    <x v="4"/>
    <n v="5"/>
    <x v="4"/>
    <d v="2026-05-04T21:00:00"/>
    <x v="4"/>
    <s v="Julie BOISSIERE"/>
    <s v="Tour 1"/>
    <s v="Qatar"/>
    <m/>
    <s v="Suisse"/>
    <m/>
    <s v="Santa Clara, Californie"/>
    <s v="Levi's Stadium"/>
    <n v="1"/>
    <n v="1"/>
    <m/>
    <n v="172"/>
    <n v="141"/>
    <n v="33"/>
    <n v="1"/>
    <n v="1"/>
    <n v="141"/>
    <n v="1"/>
    <s v="Exact"/>
    <n v="20"/>
    <n v="161"/>
    <n v="257"/>
  </r>
  <r>
    <x v="4"/>
    <n v="6"/>
    <x v="4"/>
    <d v="2026-05-04T21:00:00"/>
    <x v="5"/>
    <s v="Julie BOUCHARD"/>
    <s v="Tour 1"/>
    <s v="Qatar"/>
    <m/>
    <s v="Suisse"/>
    <m/>
    <s v="Santa Clara, Californie"/>
    <s v="Levi's Stadium"/>
    <n v="2"/>
    <n v="1"/>
    <m/>
    <n v="172"/>
    <n v="141"/>
    <n v="33"/>
    <n v="1"/>
    <n v="1"/>
    <n v="0"/>
    <n v="0"/>
    <s v=""/>
    <n v="0"/>
    <n v="0"/>
    <n v="0"/>
  </r>
  <r>
    <x v="4"/>
    <n v="7"/>
    <x v="4"/>
    <d v="2026-05-04T21:00:00"/>
    <x v="6"/>
    <s v="Vincent FRAYSSE"/>
    <s v="Tour 1"/>
    <s v="Qatar"/>
    <m/>
    <s v="Suisse"/>
    <m/>
    <s v="Santa Clara, Californie"/>
    <s v="Levi's Stadium"/>
    <n v="1"/>
    <n v="1"/>
    <m/>
    <n v="172"/>
    <n v="141"/>
    <n v="33"/>
    <n v="1"/>
    <n v="1"/>
    <n v="141"/>
    <n v="1"/>
    <s v="Exact"/>
    <n v="20"/>
    <n v="161"/>
    <n v="277"/>
  </r>
  <r>
    <x v="4"/>
    <n v="8"/>
    <x v="4"/>
    <d v="2026-05-04T21:00:00"/>
    <x v="7"/>
    <s v="Louis HARLE"/>
    <s v="Tour 1"/>
    <s v="Qatar"/>
    <m/>
    <s v="Suisse"/>
    <m/>
    <s v="Santa Clara, Californie"/>
    <s v="Levi's Stadium"/>
    <n v="1"/>
    <n v="2"/>
    <m/>
    <n v="172"/>
    <n v="141"/>
    <n v="33"/>
    <n v="1"/>
    <n v="1"/>
    <n v="0"/>
    <n v="0"/>
    <s v=""/>
    <n v="0"/>
    <n v="0"/>
    <n v="211"/>
  </r>
  <r>
    <x v="4"/>
    <n v="9"/>
    <x v="4"/>
    <d v="2026-05-04T21:00:00"/>
    <x v="8"/>
    <s v="Aurélien DE POULPIQUET"/>
    <s v="Tour 1"/>
    <s v="Qatar"/>
    <m/>
    <s v="Suisse"/>
    <m/>
    <s v="Santa Clara, Californie"/>
    <s v="Levi's Stadium"/>
    <n v="1"/>
    <n v="3"/>
    <m/>
    <n v="172"/>
    <n v="141"/>
    <n v="33"/>
    <n v="1"/>
    <n v="1"/>
    <n v="0"/>
    <n v="0"/>
    <s v=""/>
    <n v="0"/>
    <n v="0"/>
    <n v="184"/>
  </r>
  <r>
    <x v="4"/>
    <n v="10"/>
    <x v="4"/>
    <d v="2026-05-04T21:00:00"/>
    <x v="9"/>
    <s v="Paul MONTESINOS"/>
    <s v="Tour 1"/>
    <s v="Qatar"/>
    <m/>
    <s v="Suisse"/>
    <m/>
    <s v="Santa Clara, Californie"/>
    <s v="Levi's Stadium"/>
    <n v="1"/>
    <n v="2"/>
    <m/>
    <n v="172"/>
    <n v="141"/>
    <n v="33"/>
    <n v="1"/>
    <n v="1"/>
    <n v="0"/>
    <n v="0"/>
    <s v=""/>
    <n v="0"/>
    <n v="0"/>
    <n v="356"/>
  </r>
  <r>
    <x v="4"/>
    <n v="11"/>
    <x v="4"/>
    <d v="2026-05-04T21:00:00"/>
    <x v="10"/>
    <s v="Kinsley ROQUE"/>
    <s v="Tour 1"/>
    <s v="Qatar"/>
    <m/>
    <s v="Suisse"/>
    <m/>
    <s v="Santa Clara, Californie"/>
    <s v="Levi's Stadium"/>
    <n v="1"/>
    <n v="1"/>
    <m/>
    <n v="172"/>
    <n v="141"/>
    <n v="33"/>
    <n v="1"/>
    <n v="1"/>
    <n v="141"/>
    <n v="1"/>
    <s v="Exact"/>
    <n v="20"/>
    <n v="161"/>
    <n v="286"/>
  </r>
  <r>
    <x v="5"/>
    <n v="1"/>
    <x v="5"/>
    <d v="2026-05-05T00:00:00"/>
    <x v="0"/>
    <s v="Nicolas LE MOUEL"/>
    <s v="Tour 1"/>
    <s v="Brésil"/>
    <s v="BRA"/>
    <s v="Maroc"/>
    <s v="MAR"/>
    <s v="East Rutherford, New Jersey/New York"/>
    <s v="MetLife Stadium"/>
    <n v="2"/>
    <n v="2"/>
    <m/>
    <n v="55"/>
    <n v="122"/>
    <n v="140"/>
    <n v="2"/>
    <n v="2"/>
    <n v="122"/>
    <n v="1"/>
    <s v="Exact"/>
    <n v="20"/>
    <n v="142"/>
    <n v="768"/>
  </r>
  <r>
    <x v="5"/>
    <n v="2"/>
    <x v="5"/>
    <d v="2026-05-05T00:00:00"/>
    <x v="1"/>
    <s v="Léa EL ASERY"/>
    <s v="Tour 1"/>
    <s v="Brésil"/>
    <m/>
    <s v="Maroc"/>
    <m/>
    <s v="East Rutherford, New Jersey/New York"/>
    <s v="MetLife Stadium"/>
    <n v="1"/>
    <n v="1"/>
    <m/>
    <n v="55"/>
    <n v="122"/>
    <n v="140"/>
    <n v="2"/>
    <n v="2"/>
    <n v="122"/>
    <n v="0"/>
    <s v=""/>
    <n v="0"/>
    <n v="122"/>
    <n v="283"/>
  </r>
  <r>
    <x v="5"/>
    <n v="3"/>
    <x v="5"/>
    <d v="2026-05-05T00:00:00"/>
    <x v="2"/>
    <s v="Elwenn JOUBREL"/>
    <s v="Tour 1"/>
    <s v="Brésil"/>
    <m/>
    <s v="Maroc"/>
    <m/>
    <s v="East Rutherford, New Jersey/New York"/>
    <s v="MetLife Stadium"/>
    <n v="2"/>
    <n v="1"/>
    <m/>
    <n v="55"/>
    <n v="122"/>
    <n v="140"/>
    <n v="2"/>
    <n v="2"/>
    <n v="0"/>
    <n v="0"/>
    <s v=""/>
    <n v="0"/>
    <n v="0"/>
    <n v="96"/>
  </r>
  <r>
    <x v="5"/>
    <n v="4"/>
    <x v="5"/>
    <d v="2026-05-05T00:00:00"/>
    <x v="3"/>
    <s v="Pauline OLIVIER"/>
    <s v="Tour 1"/>
    <s v="Brésil"/>
    <m/>
    <s v="Maroc"/>
    <m/>
    <s v="East Rutherford, New Jersey/New York"/>
    <s v="MetLife Stadium"/>
    <n v="3"/>
    <n v="1"/>
    <m/>
    <n v="55"/>
    <n v="122"/>
    <n v="140"/>
    <n v="2"/>
    <n v="2"/>
    <n v="0"/>
    <n v="0"/>
    <s v=""/>
    <n v="0"/>
    <n v="0"/>
    <n v="116"/>
  </r>
  <r>
    <x v="5"/>
    <n v="5"/>
    <x v="5"/>
    <d v="2026-05-05T00:00:00"/>
    <x v="4"/>
    <s v="Julie BOISSIERE"/>
    <s v="Tour 1"/>
    <s v="Brésil"/>
    <m/>
    <s v="Maroc"/>
    <m/>
    <s v="East Rutherford, New Jersey/New York"/>
    <s v="MetLife Stadium"/>
    <n v="1"/>
    <n v="1"/>
    <m/>
    <n v="55"/>
    <n v="122"/>
    <n v="140"/>
    <n v="2"/>
    <n v="2"/>
    <n v="122"/>
    <n v="0"/>
    <s v=""/>
    <n v="0"/>
    <n v="122"/>
    <n v="379"/>
  </r>
  <r>
    <x v="5"/>
    <n v="6"/>
    <x v="5"/>
    <d v="2026-05-05T00:00:00"/>
    <x v="5"/>
    <s v="Julie BOUCHARD"/>
    <s v="Tour 1"/>
    <s v="Brésil"/>
    <m/>
    <s v="Maroc"/>
    <m/>
    <s v="East Rutherford, New Jersey/New York"/>
    <s v="MetLife Stadium"/>
    <n v="1"/>
    <n v="0"/>
    <m/>
    <n v="55"/>
    <n v="122"/>
    <n v="140"/>
    <n v="2"/>
    <n v="2"/>
    <n v="0"/>
    <n v="0"/>
    <s v=""/>
    <n v="0"/>
    <n v="0"/>
    <n v="0"/>
  </r>
  <r>
    <x v="5"/>
    <n v="7"/>
    <x v="5"/>
    <d v="2026-05-05T00:00:00"/>
    <x v="6"/>
    <s v="Vincent FRAYSSE"/>
    <s v="Tour 1"/>
    <s v="Brésil"/>
    <m/>
    <s v="Maroc"/>
    <m/>
    <s v="East Rutherford, New Jersey/New York"/>
    <s v="MetLife Stadium"/>
    <n v="1"/>
    <n v="1"/>
    <m/>
    <n v="55"/>
    <n v="122"/>
    <n v="140"/>
    <n v="2"/>
    <n v="2"/>
    <n v="122"/>
    <n v="0"/>
    <s v=""/>
    <n v="0"/>
    <n v="122"/>
    <n v="399"/>
  </r>
  <r>
    <x v="5"/>
    <n v="8"/>
    <x v="5"/>
    <d v="2026-05-05T00:00:00"/>
    <x v="7"/>
    <s v="Louis HARLE"/>
    <s v="Tour 1"/>
    <s v="Brésil"/>
    <m/>
    <s v="Maroc"/>
    <m/>
    <s v="East Rutherford, New Jersey/New York"/>
    <s v="MetLife Stadium"/>
    <n v="1"/>
    <n v="2"/>
    <m/>
    <n v="55"/>
    <n v="122"/>
    <n v="140"/>
    <n v="2"/>
    <n v="2"/>
    <n v="0"/>
    <n v="0"/>
    <s v=""/>
    <n v="0"/>
    <n v="0"/>
    <n v="211"/>
  </r>
  <r>
    <x v="5"/>
    <n v="9"/>
    <x v="5"/>
    <d v="2026-05-05T00:00:00"/>
    <x v="8"/>
    <s v="Aurélien DE POULPIQUET"/>
    <s v="Tour 1"/>
    <s v="Brésil"/>
    <m/>
    <s v="Maroc"/>
    <m/>
    <s v="East Rutherford, New Jersey/New York"/>
    <s v="MetLife Stadium"/>
    <n v="1"/>
    <n v="3"/>
    <m/>
    <n v="55"/>
    <n v="122"/>
    <n v="140"/>
    <n v="2"/>
    <n v="2"/>
    <n v="0"/>
    <n v="0"/>
    <s v=""/>
    <n v="0"/>
    <n v="0"/>
    <n v="184"/>
  </r>
  <r>
    <x v="5"/>
    <n v="10"/>
    <x v="5"/>
    <d v="2026-05-05T00:00:00"/>
    <x v="9"/>
    <s v="Paul MONTESINOS"/>
    <s v="Tour 1"/>
    <s v="Brésil"/>
    <m/>
    <s v="Maroc"/>
    <m/>
    <s v="East Rutherford, New Jersey/New York"/>
    <s v="MetLife Stadium"/>
    <n v="1"/>
    <n v="2"/>
    <m/>
    <n v="55"/>
    <n v="122"/>
    <n v="140"/>
    <n v="2"/>
    <n v="2"/>
    <n v="0"/>
    <n v="0"/>
    <s v=""/>
    <n v="0"/>
    <n v="0"/>
    <n v="356"/>
  </r>
  <r>
    <x v="5"/>
    <n v="11"/>
    <x v="5"/>
    <d v="2026-05-05T00:00:00"/>
    <x v="10"/>
    <s v="Kinsley ROQUE"/>
    <s v="Tour 1"/>
    <s v="Brésil"/>
    <m/>
    <s v="Maroc"/>
    <m/>
    <s v="East Rutherford, New Jersey/New York"/>
    <s v="MetLife Stadium"/>
    <n v="1"/>
    <n v="1"/>
    <m/>
    <n v="55"/>
    <n v="122"/>
    <n v="140"/>
    <n v="2"/>
    <n v="2"/>
    <n v="122"/>
    <n v="0"/>
    <s v=""/>
    <n v="0"/>
    <n v="122"/>
    <n v="408"/>
  </r>
  <r>
    <x v="6"/>
    <n v="1"/>
    <x v="6"/>
    <d v="2026-05-05T03:00:00"/>
    <x v="0"/>
    <s v="Nicolas LE MOUEL"/>
    <s v="Tour 1"/>
    <s v="Haïti"/>
    <s v="HTI"/>
    <s v="Ecosse"/>
    <s v="SCO"/>
    <s v="Foxborough"/>
    <s v="Gillette Stadium"/>
    <n v="1"/>
    <n v="1"/>
    <m/>
    <n v="154"/>
    <n v="131"/>
    <n v="44"/>
    <n v="1"/>
    <n v="1"/>
    <n v="131"/>
    <n v="1"/>
    <s v="Exact"/>
    <n v="20"/>
    <n v="151"/>
    <n v="919"/>
  </r>
  <r>
    <x v="6"/>
    <n v="2"/>
    <x v="6"/>
    <d v="2026-05-05T03:00:00"/>
    <x v="1"/>
    <s v="Léa EL ASERY"/>
    <s v="Tour 1"/>
    <s v="Haïti"/>
    <m/>
    <s v="Ecosse"/>
    <m/>
    <s v="Foxborough"/>
    <s v="Gillette Stadium"/>
    <m/>
    <m/>
    <m/>
    <n v="154"/>
    <n v="131"/>
    <n v="44"/>
    <n v="1"/>
    <n v="1"/>
    <n v="131"/>
    <n v="0"/>
    <s v=""/>
    <n v="0"/>
    <n v="131"/>
    <n v="414"/>
  </r>
  <r>
    <x v="6"/>
    <n v="3"/>
    <x v="6"/>
    <d v="2026-05-05T03:00:00"/>
    <x v="2"/>
    <s v="Elwenn JOUBREL"/>
    <s v="Tour 1"/>
    <s v="Haïti"/>
    <m/>
    <s v="Ecosse"/>
    <m/>
    <s v="Foxborough"/>
    <s v="Gillette Stadium"/>
    <m/>
    <m/>
    <m/>
    <n v="154"/>
    <n v="131"/>
    <n v="44"/>
    <n v="1"/>
    <n v="1"/>
    <n v="131"/>
    <n v="0"/>
    <s v=""/>
    <n v="0"/>
    <n v="131"/>
    <n v="227"/>
  </r>
  <r>
    <x v="6"/>
    <n v="4"/>
    <x v="6"/>
    <d v="2026-05-05T03:00:00"/>
    <x v="3"/>
    <s v="Pauline OLIVIER"/>
    <s v="Tour 1"/>
    <s v="Haïti"/>
    <m/>
    <s v="Ecosse"/>
    <m/>
    <s v="Foxborough"/>
    <s v="Gillette Stadium"/>
    <m/>
    <m/>
    <m/>
    <n v="154"/>
    <n v="131"/>
    <n v="44"/>
    <n v="1"/>
    <n v="1"/>
    <n v="131"/>
    <n v="0"/>
    <s v=""/>
    <n v="0"/>
    <n v="131"/>
    <n v="247"/>
  </r>
  <r>
    <x v="6"/>
    <n v="5"/>
    <x v="6"/>
    <d v="2026-05-05T03:00:00"/>
    <x v="4"/>
    <s v="Julie BOISSIERE"/>
    <s v="Tour 1"/>
    <s v="Haïti"/>
    <m/>
    <s v="Ecosse"/>
    <m/>
    <s v="Foxborough"/>
    <s v="Gillette Stadium"/>
    <m/>
    <m/>
    <m/>
    <n v="154"/>
    <n v="131"/>
    <n v="44"/>
    <n v="1"/>
    <n v="1"/>
    <n v="131"/>
    <n v="0"/>
    <s v=""/>
    <n v="0"/>
    <n v="131"/>
    <n v="510"/>
  </r>
  <r>
    <x v="6"/>
    <n v="6"/>
    <x v="6"/>
    <d v="2026-05-05T03:00:00"/>
    <x v="5"/>
    <s v="Julie BOUCHARD"/>
    <s v="Tour 1"/>
    <s v="Haïti"/>
    <m/>
    <s v="Ecosse"/>
    <m/>
    <s v="Foxborough"/>
    <s v="Gillette Stadium"/>
    <m/>
    <m/>
    <m/>
    <n v="154"/>
    <n v="131"/>
    <n v="44"/>
    <n v="1"/>
    <n v="1"/>
    <n v="131"/>
    <n v="0"/>
    <s v=""/>
    <n v="0"/>
    <n v="131"/>
    <n v="131"/>
  </r>
  <r>
    <x v="6"/>
    <n v="7"/>
    <x v="6"/>
    <d v="2026-05-05T03:00:00"/>
    <x v="6"/>
    <s v="Vincent FRAYSSE"/>
    <s v="Tour 1"/>
    <s v="Haïti"/>
    <m/>
    <s v="Ecosse"/>
    <m/>
    <s v="Foxborough"/>
    <s v="Gillette Stadium"/>
    <m/>
    <m/>
    <m/>
    <n v="154"/>
    <n v="131"/>
    <n v="44"/>
    <n v="1"/>
    <n v="1"/>
    <n v="131"/>
    <n v="0"/>
    <s v=""/>
    <n v="0"/>
    <n v="131"/>
    <n v="530"/>
  </r>
  <r>
    <x v="6"/>
    <n v="8"/>
    <x v="6"/>
    <d v="2026-05-05T03:00:00"/>
    <x v="7"/>
    <s v="Louis HARLE"/>
    <s v="Tour 1"/>
    <s v="Haïti"/>
    <m/>
    <s v="Ecosse"/>
    <m/>
    <s v="Foxborough"/>
    <s v="Gillette Stadium"/>
    <m/>
    <m/>
    <m/>
    <n v="154"/>
    <n v="131"/>
    <n v="44"/>
    <n v="1"/>
    <n v="1"/>
    <n v="131"/>
    <n v="0"/>
    <s v=""/>
    <n v="0"/>
    <n v="131"/>
    <n v="342"/>
  </r>
  <r>
    <x v="6"/>
    <n v="9"/>
    <x v="6"/>
    <d v="2026-05-05T03:00:00"/>
    <x v="8"/>
    <s v="Aurélien DE POULPIQUET"/>
    <s v="Tour 1"/>
    <s v="Haïti"/>
    <m/>
    <s v="Ecosse"/>
    <m/>
    <s v="Foxborough"/>
    <s v="Gillette Stadium"/>
    <m/>
    <m/>
    <m/>
    <n v="154"/>
    <n v="131"/>
    <n v="44"/>
    <n v="1"/>
    <n v="1"/>
    <n v="131"/>
    <n v="0"/>
    <s v=""/>
    <n v="0"/>
    <n v="131"/>
    <n v="315"/>
  </r>
  <r>
    <x v="6"/>
    <n v="10"/>
    <x v="6"/>
    <d v="2026-05-05T03:00:00"/>
    <x v="9"/>
    <s v="Paul MONTESINOS"/>
    <s v="Tour 1"/>
    <s v="Haïti"/>
    <m/>
    <s v="Ecosse"/>
    <m/>
    <s v="Foxborough"/>
    <s v="Gillette Stadium"/>
    <m/>
    <m/>
    <m/>
    <n v="154"/>
    <n v="131"/>
    <n v="44"/>
    <n v="1"/>
    <n v="1"/>
    <n v="131"/>
    <n v="0"/>
    <s v=""/>
    <n v="0"/>
    <n v="131"/>
    <n v="487"/>
  </r>
  <r>
    <x v="6"/>
    <n v="11"/>
    <x v="6"/>
    <d v="2026-05-05T03:00:00"/>
    <x v="10"/>
    <s v="Kinsley ROQUE"/>
    <s v="Tour 1"/>
    <s v="Haïti"/>
    <m/>
    <s v="Ecosse"/>
    <m/>
    <s v="Foxborough"/>
    <s v="Gillette Stadium"/>
    <m/>
    <m/>
    <m/>
    <n v="154"/>
    <n v="131"/>
    <n v="44"/>
    <n v="1"/>
    <n v="1"/>
    <n v="131"/>
    <n v="0"/>
    <s v=""/>
    <n v="0"/>
    <n v="131"/>
    <n v="539"/>
  </r>
  <r>
    <x v="7"/>
    <n v="1"/>
    <x v="7"/>
    <d v="2026-05-05T06:00:00"/>
    <x v="0"/>
    <s v="Nicolas LE MOUEL"/>
    <s v="Tour 1"/>
    <s v="Australie"/>
    <s v="AUS"/>
    <s v="Turquie"/>
    <s v="TUR"/>
    <s v="Vancouver"/>
    <s v="BC Place"/>
    <n v="3"/>
    <n v="0"/>
    <m/>
    <n v="126"/>
    <n v="115"/>
    <n v="66"/>
    <n v="3"/>
    <n v="0"/>
    <n v="126"/>
    <n v="1"/>
    <s v="Exact"/>
    <n v="20"/>
    <n v="146"/>
    <n v="1065"/>
  </r>
  <r>
    <x v="7"/>
    <n v="2"/>
    <x v="7"/>
    <d v="2026-05-05T06:00:00"/>
    <x v="1"/>
    <s v="Léa EL ASERY"/>
    <s v="Tour 1"/>
    <s v="Australie"/>
    <m/>
    <s v="Turquie"/>
    <m/>
    <s v="Vancouver"/>
    <s v="BC Place"/>
    <m/>
    <m/>
    <m/>
    <n v="126"/>
    <n v="115"/>
    <n v="66"/>
    <n v="3"/>
    <n v="0"/>
    <n v="0"/>
    <n v="0"/>
    <s v=""/>
    <n v="0"/>
    <n v="0"/>
    <n v="414"/>
  </r>
  <r>
    <x v="7"/>
    <n v="3"/>
    <x v="7"/>
    <d v="2026-05-05T06:00:00"/>
    <x v="2"/>
    <s v="Elwenn JOUBREL"/>
    <s v="Tour 1"/>
    <s v="Australie"/>
    <m/>
    <s v="Turquie"/>
    <m/>
    <s v="Vancouver"/>
    <s v="BC Place"/>
    <m/>
    <m/>
    <m/>
    <n v="126"/>
    <n v="115"/>
    <n v="66"/>
    <n v="3"/>
    <n v="0"/>
    <n v="0"/>
    <n v="0"/>
    <s v=""/>
    <n v="0"/>
    <n v="0"/>
    <n v="227"/>
  </r>
  <r>
    <x v="7"/>
    <n v="4"/>
    <x v="7"/>
    <d v="2026-05-05T06:00:00"/>
    <x v="3"/>
    <s v="Pauline OLIVIER"/>
    <s v="Tour 1"/>
    <s v="Australie"/>
    <m/>
    <s v="Turquie"/>
    <m/>
    <s v="Vancouver"/>
    <s v="BC Place"/>
    <m/>
    <m/>
    <m/>
    <n v="126"/>
    <n v="115"/>
    <n v="66"/>
    <n v="3"/>
    <n v="0"/>
    <n v="0"/>
    <n v="0"/>
    <s v=""/>
    <n v="0"/>
    <n v="0"/>
    <n v="247"/>
  </r>
  <r>
    <x v="7"/>
    <n v="5"/>
    <x v="7"/>
    <d v="2026-05-05T06:00:00"/>
    <x v="4"/>
    <s v="Julie BOISSIERE"/>
    <s v="Tour 1"/>
    <s v="Australie"/>
    <m/>
    <s v="Turquie"/>
    <m/>
    <s v="Vancouver"/>
    <s v="BC Place"/>
    <m/>
    <m/>
    <m/>
    <n v="126"/>
    <n v="115"/>
    <n v="66"/>
    <n v="3"/>
    <n v="0"/>
    <n v="0"/>
    <n v="0"/>
    <s v=""/>
    <n v="0"/>
    <n v="0"/>
    <n v="510"/>
  </r>
  <r>
    <x v="7"/>
    <n v="6"/>
    <x v="7"/>
    <d v="2026-05-05T06:00:00"/>
    <x v="5"/>
    <s v="Julie BOUCHARD"/>
    <s v="Tour 1"/>
    <s v="Australie"/>
    <m/>
    <s v="Turquie"/>
    <m/>
    <s v="Vancouver"/>
    <s v="BC Place"/>
    <m/>
    <m/>
    <m/>
    <n v="126"/>
    <n v="115"/>
    <n v="66"/>
    <n v="3"/>
    <n v="0"/>
    <n v="0"/>
    <n v="0"/>
    <s v=""/>
    <n v="0"/>
    <n v="0"/>
    <n v="131"/>
  </r>
  <r>
    <x v="7"/>
    <n v="7"/>
    <x v="7"/>
    <d v="2026-05-05T06:00:00"/>
    <x v="6"/>
    <s v="Vincent FRAYSSE"/>
    <s v="Tour 1"/>
    <s v="Australie"/>
    <m/>
    <s v="Turquie"/>
    <m/>
    <s v="Vancouver"/>
    <s v="BC Place"/>
    <m/>
    <m/>
    <m/>
    <n v="126"/>
    <n v="115"/>
    <n v="66"/>
    <n v="3"/>
    <n v="0"/>
    <n v="0"/>
    <n v="0"/>
    <s v=""/>
    <n v="0"/>
    <n v="0"/>
    <n v="530"/>
  </r>
  <r>
    <x v="7"/>
    <n v="8"/>
    <x v="7"/>
    <d v="2026-05-05T06:00:00"/>
    <x v="7"/>
    <s v="Louis HARLE"/>
    <s v="Tour 1"/>
    <s v="Australie"/>
    <m/>
    <s v="Turquie"/>
    <m/>
    <s v="Vancouver"/>
    <s v="BC Place"/>
    <m/>
    <m/>
    <m/>
    <n v="126"/>
    <n v="115"/>
    <n v="66"/>
    <n v="3"/>
    <n v="0"/>
    <n v="0"/>
    <n v="0"/>
    <s v=""/>
    <n v="0"/>
    <n v="0"/>
    <n v="342"/>
  </r>
  <r>
    <x v="7"/>
    <n v="9"/>
    <x v="7"/>
    <d v="2026-05-05T06:00:00"/>
    <x v="8"/>
    <s v="Aurélien DE POULPIQUET"/>
    <s v="Tour 1"/>
    <s v="Australie"/>
    <m/>
    <s v="Turquie"/>
    <m/>
    <s v="Vancouver"/>
    <s v="BC Place"/>
    <m/>
    <m/>
    <m/>
    <n v="126"/>
    <n v="115"/>
    <n v="66"/>
    <n v="3"/>
    <n v="0"/>
    <n v="0"/>
    <n v="0"/>
    <s v=""/>
    <n v="0"/>
    <n v="0"/>
    <n v="315"/>
  </r>
  <r>
    <x v="7"/>
    <n v="10"/>
    <x v="7"/>
    <d v="2026-05-05T06:00:00"/>
    <x v="9"/>
    <s v="Paul MONTESINOS"/>
    <s v="Tour 1"/>
    <s v="Australie"/>
    <m/>
    <s v="Turquie"/>
    <m/>
    <s v="Vancouver"/>
    <s v="BC Place"/>
    <m/>
    <m/>
    <m/>
    <n v="126"/>
    <n v="115"/>
    <n v="66"/>
    <n v="3"/>
    <n v="0"/>
    <n v="0"/>
    <n v="0"/>
    <s v=""/>
    <n v="0"/>
    <n v="0"/>
    <n v="487"/>
  </r>
  <r>
    <x v="7"/>
    <n v="11"/>
    <x v="7"/>
    <d v="2026-05-05T06:00:00"/>
    <x v="10"/>
    <s v="Kinsley ROQUE"/>
    <s v="Tour 1"/>
    <s v="Australie"/>
    <m/>
    <s v="Turquie"/>
    <m/>
    <s v="Vancouver"/>
    <s v="BC Place"/>
    <m/>
    <m/>
    <m/>
    <n v="126"/>
    <n v="115"/>
    <n v="66"/>
    <n v="3"/>
    <n v="0"/>
    <n v="0"/>
    <n v="0"/>
    <s v=""/>
    <n v="0"/>
    <n v="0"/>
    <n v="539"/>
  </r>
  <r>
    <x v="8"/>
    <n v="1"/>
    <x v="8"/>
    <d v="2026-05-05T19:00:00"/>
    <x v="0"/>
    <s v="Nicolas LE MOUEL"/>
    <s v="Tour 1"/>
    <s v="Allemagne"/>
    <s v="DEU"/>
    <s v="Curaçao"/>
    <s v="CUW"/>
    <s v="Houston, Texas"/>
    <s v="NRG Stadium"/>
    <n v="1"/>
    <n v="0"/>
    <m/>
    <n v="15"/>
    <n v="179"/>
    <n v="222"/>
    <n v="1"/>
    <n v="0"/>
    <n v="15"/>
    <n v="1"/>
    <s v="Exact"/>
    <n v="20"/>
    <n v="35"/>
    <n v="1100"/>
  </r>
  <r>
    <x v="8"/>
    <n v="2"/>
    <x v="8"/>
    <d v="2026-05-05T19:00:00"/>
    <x v="1"/>
    <s v="Léa EL ASERY"/>
    <s v="Tour 1"/>
    <s v="Allemagne"/>
    <m/>
    <s v="Curaçao"/>
    <m/>
    <s v="Houston, Texas"/>
    <s v="NRG Stadium"/>
    <m/>
    <m/>
    <m/>
    <n v="15"/>
    <n v="179"/>
    <n v="222"/>
    <n v="1"/>
    <n v="0"/>
    <n v="0"/>
    <n v="0"/>
    <s v=""/>
    <n v="0"/>
    <n v="0"/>
    <n v="414"/>
  </r>
  <r>
    <x v="8"/>
    <n v="3"/>
    <x v="8"/>
    <d v="2026-05-05T19:00:00"/>
    <x v="2"/>
    <s v="Elwenn JOUBREL"/>
    <s v="Tour 1"/>
    <s v="Allemagne"/>
    <m/>
    <s v="Curaçao"/>
    <m/>
    <s v="Houston, Texas"/>
    <s v="NRG Stadium"/>
    <m/>
    <m/>
    <m/>
    <n v="15"/>
    <n v="179"/>
    <n v="222"/>
    <n v="1"/>
    <n v="0"/>
    <n v="0"/>
    <n v="0"/>
    <s v=""/>
    <n v="0"/>
    <n v="0"/>
    <n v="227"/>
  </r>
  <r>
    <x v="8"/>
    <n v="4"/>
    <x v="8"/>
    <d v="2026-05-05T19:00:00"/>
    <x v="3"/>
    <s v="Pauline OLIVIER"/>
    <s v="Tour 1"/>
    <s v="Allemagne"/>
    <m/>
    <s v="Curaçao"/>
    <m/>
    <s v="Houston, Texas"/>
    <s v="NRG Stadium"/>
    <m/>
    <m/>
    <m/>
    <n v="15"/>
    <n v="179"/>
    <n v="222"/>
    <n v="1"/>
    <n v="0"/>
    <n v="0"/>
    <n v="0"/>
    <s v=""/>
    <n v="0"/>
    <n v="0"/>
    <n v="247"/>
  </r>
  <r>
    <x v="8"/>
    <n v="5"/>
    <x v="8"/>
    <d v="2026-05-05T19:00:00"/>
    <x v="4"/>
    <s v="Julie BOISSIERE"/>
    <s v="Tour 1"/>
    <s v="Allemagne"/>
    <m/>
    <s v="Curaçao"/>
    <m/>
    <s v="Houston, Texas"/>
    <s v="NRG Stadium"/>
    <m/>
    <m/>
    <m/>
    <n v="15"/>
    <n v="179"/>
    <n v="222"/>
    <n v="1"/>
    <n v="0"/>
    <n v="0"/>
    <n v="0"/>
    <s v=""/>
    <n v="0"/>
    <n v="0"/>
    <n v="510"/>
  </r>
  <r>
    <x v="8"/>
    <n v="6"/>
    <x v="8"/>
    <d v="2026-05-05T19:00:00"/>
    <x v="5"/>
    <s v="Julie BOUCHARD"/>
    <s v="Tour 1"/>
    <s v="Allemagne"/>
    <m/>
    <s v="Curaçao"/>
    <m/>
    <s v="Houston, Texas"/>
    <s v="NRG Stadium"/>
    <m/>
    <m/>
    <m/>
    <n v="15"/>
    <n v="179"/>
    <n v="222"/>
    <n v="1"/>
    <n v="0"/>
    <n v="0"/>
    <n v="0"/>
    <s v=""/>
    <n v="0"/>
    <n v="0"/>
    <n v="131"/>
  </r>
  <r>
    <x v="8"/>
    <n v="7"/>
    <x v="8"/>
    <d v="2026-05-05T19:00:00"/>
    <x v="6"/>
    <s v="Vincent FRAYSSE"/>
    <s v="Tour 1"/>
    <s v="Allemagne"/>
    <m/>
    <s v="Curaçao"/>
    <m/>
    <s v="Houston, Texas"/>
    <s v="NRG Stadium"/>
    <m/>
    <m/>
    <m/>
    <n v="15"/>
    <n v="179"/>
    <n v="222"/>
    <n v="1"/>
    <n v="0"/>
    <n v="0"/>
    <n v="0"/>
    <s v=""/>
    <n v="0"/>
    <n v="0"/>
    <n v="530"/>
  </r>
  <r>
    <x v="8"/>
    <n v="8"/>
    <x v="8"/>
    <d v="2026-05-05T19:00:00"/>
    <x v="7"/>
    <s v="Louis HARLE"/>
    <s v="Tour 1"/>
    <s v="Allemagne"/>
    <m/>
    <s v="Curaçao"/>
    <m/>
    <s v="Houston, Texas"/>
    <s v="NRG Stadium"/>
    <m/>
    <m/>
    <m/>
    <n v="15"/>
    <n v="179"/>
    <n v="222"/>
    <n v="1"/>
    <n v="0"/>
    <n v="0"/>
    <n v="0"/>
    <s v=""/>
    <n v="0"/>
    <n v="0"/>
    <n v="342"/>
  </r>
  <r>
    <x v="8"/>
    <n v="9"/>
    <x v="8"/>
    <d v="2026-05-05T19:00:00"/>
    <x v="8"/>
    <s v="Aurélien DE POULPIQUET"/>
    <s v="Tour 1"/>
    <s v="Allemagne"/>
    <m/>
    <s v="Curaçao"/>
    <m/>
    <s v="Houston, Texas"/>
    <s v="NRG Stadium"/>
    <m/>
    <m/>
    <m/>
    <n v="15"/>
    <n v="179"/>
    <n v="222"/>
    <n v="1"/>
    <n v="0"/>
    <n v="0"/>
    <n v="0"/>
    <s v=""/>
    <n v="0"/>
    <n v="0"/>
    <n v="315"/>
  </r>
  <r>
    <x v="8"/>
    <n v="10"/>
    <x v="8"/>
    <d v="2026-05-05T19:00:00"/>
    <x v="9"/>
    <s v="Paul MONTESINOS"/>
    <s v="Tour 1"/>
    <s v="Allemagne"/>
    <m/>
    <s v="Curaçao"/>
    <m/>
    <s v="Houston, Texas"/>
    <s v="NRG Stadium"/>
    <m/>
    <m/>
    <m/>
    <n v="15"/>
    <n v="179"/>
    <n v="222"/>
    <n v="1"/>
    <n v="0"/>
    <n v="0"/>
    <n v="0"/>
    <s v=""/>
    <n v="0"/>
    <n v="0"/>
    <n v="487"/>
  </r>
  <r>
    <x v="8"/>
    <n v="11"/>
    <x v="8"/>
    <d v="2026-05-05T19:00:00"/>
    <x v="10"/>
    <s v="Kinsley ROQUE"/>
    <s v="Tour 1"/>
    <s v="Allemagne"/>
    <m/>
    <s v="Curaçao"/>
    <m/>
    <s v="Houston, Texas"/>
    <s v="NRG Stadium"/>
    <m/>
    <m/>
    <m/>
    <n v="15"/>
    <n v="179"/>
    <n v="222"/>
    <n v="1"/>
    <n v="0"/>
    <n v="0"/>
    <n v="0"/>
    <s v=""/>
    <n v="0"/>
    <n v="0"/>
    <n v="539"/>
  </r>
  <r>
    <x v="9"/>
    <n v="1"/>
    <x v="9"/>
    <d v="2026-05-05T22:00:00"/>
    <x v="0"/>
    <s v="Nicolas LE MOUEL"/>
    <s v="Tour 1"/>
    <s v="Pays-Bas"/>
    <s v="NLD"/>
    <s v="Japon"/>
    <s v="JAP"/>
    <s v="Arlington, Dallas, Texas"/>
    <s v="AT&amp;T Stadium"/>
    <n v="0"/>
    <n v="0"/>
    <m/>
    <n v="74"/>
    <n v="115"/>
    <n v="113"/>
    <n v="0"/>
    <n v="0"/>
    <n v="115"/>
    <n v="1"/>
    <s v="Exact"/>
    <n v="20"/>
    <n v="135"/>
    <n v="1235"/>
  </r>
  <r>
    <x v="9"/>
    <n v="2"/>
    <x v="9"/>
    <d v="2026-05-05T22:00:00"/>
    <x v="1"/>
    <s v="Léa EL ASERY"/>
    <s v="Tour 1"/>
    <s v="Pays-Bas"/>
    <m/>
    <s v="Japon"/>
    <m/>
    <s v="Arlington, Dallas, Texas"/>
    <s v="AT&amp;T Stadium"/>
    <m/>
    <m/>
    <m/>
    <n v="74"/>
    <n v="115"/>
    <n v="113"/>
    <n v="0"/>
    <n v="0"/>
    <n v="115"/>
    <n v="1"/>
    <s v="Exact"/>
    <n v="20"/>
    <n v="135"/>
    <n v="549"/>
  </r>
  <r>
    <x v="9"/>
    <n v="3"/>
    <x v="9"/>
    <d v="2026-05-05T22:00:00"/>
    <x v="2"/>
    <s v="Elwenn JOUBREL"/>
    <s v="Tour 1"/>
    <s v="Pays-Bas"/>
    <m/>
    <s v="Japon"/>
    <m/>
    <s v="Arlington, Dallas, Texas"/>
    <s v="AT&amp;T Stadium"/>
    <m/>
    <m/>
    <m/>
    <n v="74"/>
    <n v="115"/>
    <n v="113"/>
    <n v="0"/>
    <n v="0"/>
    <n v="115"/>
    <n v="1"/>
    <s v="Exact"/>
    <n v="20"/>
    <n v="135"/>
    <n v="362"/>
  </r>
  <r>
    <x v="9"/>
    <n v="4"/>
    <x v="9"/>
    <d v="2026-05-05T22:00:00"/>
    <x v="3"/>
    <s v="Pauline OLIVIER"/>
    <s v="Tour 1"/>
    <s v="Pays-Bas"/>
    <m/>
    <s v="Japon"/>
    <m/>
    <s v="Arlington, Dallas, Texas"/>
    <s v="AT&amp;T Stadium"/>
    <m/>
    <m/>
    <m/>
    <n v="74"/>
    <n v="115"/>
    <n v="113"/>
    <n v="0"/>
    <n v="0"/>
    <n v="115"/>
    <n v="1"/>
    <s v="Exact"/>
    <n v="20"/>
    <n v="135"/>
    <n v="382"/>
  </r>
  <r>
    <x v="9"/>
    <n v="5"/>
    <x v="9"/>
    <d v="2026-05-05T22:00:00"/>
    <x v="4"/>
    <s v="Julie BOISSIERE"/>
    <s v="Tour 1"/>
    <s v="Pays-Bas"/>
    <m/>
    <s v="Japon"/>
    <m/>
    <s v="Arlington, Dallas, Texas"/>
    <s v="AT&amp;T Stadium"/>
    <m/>
    <m/>
    <m/>
    <n v="74"/>
    <n v="115"/>
    <n v="113"/>
    <n v="0"/>
    <n v="0"/>
    <n v="115"/>
    <n v="1"/>
    <s v="Exact"/>
    <n v="20"/>
    <n v="135"/>
    <n v="645"/>
  </r>
  <r>
    <x v="9"/>
    <n v="6"/>
    <x v="9"/>
    <d v="2026-05-05T22:00:00"/>
    <x v="5"/>
    <s v="Julie BOUCHARD"/>
    <s v="Tour 1"/>
    <s v="Pays-Bas"/>
    <m/>
    <s v="Japon"/>
    <m/>
    <s v="Arlington, Dallas, Texas"/>
    <s v="AT&amp;T Stadium"/>
    <m/>
    <m/>
    <m/>
    <n v="74"/>
    <n v="115"/>
    <n v="113"/>
    <n v="0"/>
    <n v="0"/>
    <n v="115"/>
    <n v="1"/>
    <s v="Exact"/>
    <n v="20"/>
    <n v="135"/>
    <n v="266"/>
  </r>
  <r>
    <x v="9"/>
    <n v="7"/>
    <x v="9"/>
    <d v="2026-05-05T22:00:00"/>
    <x v="6"/>
    <s v="Vincent FRAYSSE"/>
    <s v="Tour 1"/>
    <s v="Pays-Bas"/>
    <m/>
    <s v="Japon"/>
    <m/>
    <s v="Arlington, Dallas, Texas"/>
    <s v="AT&amp;T Stadium"/>
    <m/>
    <m/>
    <m/>
    <n v="74"/>
    <n v="115"/>
    <n v="113"/>
    <n v="0"/>
    <n v="0"/>
    <n v="115"/>
    <n v="1"/>
    <s v="Exact"/>
    <n v="20"/>
    <n v="135"/>
    <n v="665"/>
  </r>
  <r>
    <x v="9"/>
    <n v="8"/>
    <x v="9"/>
    <d v="2026-05-05T22:00:00"/>
    <x v="7"/>
    <s v="Louis HARLE"/>
    <s v="Tour 1"/>
    <s v="Pays-Bas"/>
    <m/>
    <s v="Japon"/>
    <m/>
    <s v="Arlington, Dallas, Texas"/>
    <s v="AT&amp;T Stadium"/>
    <m/>
    <m/>
    <m/>
    <n v="74"/>
    <n v="115"/>
    <n v="113"/>
    <n v="0"/>
    <n v="0"/>
    <n v="115"/>
    <n v="1"/>
    <s v="Exact"/>
    <n v="20"/>
    <n v="135"/>
    <n v="477"/>
  </r>
  <r>
    <x v="9"/>
    <n v="9"/>
    <x v="9"/>
    <d v="2026-05-05T22:00:00"/>
    <x v="8"/>
    <s v="Aurélien DE POULPIQUET"/>
    <s v="Tour 1"/>
    <s v="Pays-Bas"/>
    <m/>
    <s v="Japon"/>
    <m/>
    <s v="Arlington, Dallas, Texas"/>
    <s v="AT&amp;T Stadium"/>
    <m/>
    <m/>
    <m/>
    <n v="74"/>
    <n v="115"/>
    <n v="113"/>
    <n v="0"/>
    <n v="0"/>
    <n v="115"/>
    <n v="1"/>
    <s v="Exact"/>
    <n v="20"/>
    <n v="135"/>
    <n v="450"/>
  </r>
  <r>
    <x v="9"/>
    <n v="10"/>
    <x v="9"/>
    <d v="2026-05-05T22:00:00"/>
    <x v="9"/>
    <s v="Paul MONTESINOS"/>
    <s v="Tour 1"/>
    <s v="Pays-Bas"/>
    <m/>
    <s v="Japon"/>
    <m/>
    <s v="Arlington, Dallas, Texas"/>
    <s v="AT&amp;T Stadium"/>
    <m/>
    <m/>
    <m/>
    <n v="74"/>
    <n v="115"/>
    <n v="113"/>
    <n v="0"/>
    <n v="0"/>
    <n v="115"/>
    <n v="1"/>
    <s v="Exact"/>
    <n v="20"/>
    <n v="135"/>
    <n v="622"/>
  </r>
  <r>
    <x v="9"/>
    <n v="11"/>
    <x v="9"/>
    <d v="2026-05-05T22:00:00"/>
    <x v="10"/>
    <s v="Kinsley ROQUE"/>
    <s v="Tour 1"/>
    <s v="Pays-Bas"/>
    <m/>
    <s v="Japon"/>
    <m/>
    <s v="Arlington, Dallas, Texas"/>
    <s v="AT&amp;T Stadium"/>
    <m/>
    <m/>
    <m/>
    <n v="74"/>
    <n v="115"/>
    <n v="113"/>
    <n v="0"/>
    <n v="0"/>
    <n v="115"/>
    <n v="1"/>
    <s v="Exact"/>
    <n v="20"/>
    <n v="135"/>
    <n v="674"/>
  </r>
  <r>
    <x v="10"/>
    <n v="1"/>
    <x v="10"/>
    <d v="2026-05-06T01:00:00"/>
    <x v="0"/>
    <s v="Nicolas LE MOUEL"/>
    <s v="Tour 1"/>
    <s v="Côte d'Ivoire"/>
    <s v="CIV"/>
    <s v="Equateur"/>
    <s v="ECU"/>
    <s v="Philadelphia, Pennsylvania"/>
    <s v="Lincoln Financial Field"/>
    <n v="1"/>
    <n v="1"/>
    <m/>
    <n v="108"/>
    <n v="101"/>
    <n v="85"/>
    <n v="1"/>
    <n v="1"/>
    <n v="101"/>
    <n v="1"/>
    <s v="Exact"/>
    <n v="20"/>
    <n v="121"/>
    <n v="1356"/>
  </r>
  <r>
    <x v="10"/>
    <n v="2"/>
    <x v="10"/>
    <d v="2026-05-06T01:00:00"/>
    <x v="1"/>
    <s v="Léa EL ASERY"/>
    <s v="Tour 1"/>
    <s v="Côte d'Ivoire"/>
    <m/>
    <s v="Equateur"/>
    <m/>
    <s v="Philadelphia, Pennsylvania"/>
    <s v="Lincoln Financial Field"/>
    <m/>
    <m/>
    <m/>
    <n v="108"/>
    <n v="101"/>
    <n v="85"/>
    <n v="1"/>
    <n v="1"/>
    <n v="101"/>
    <n v="0"/>
    <s v=""/>
    <n v="0"/>
    <n v="101"/>
    <n v="650"/>
  </r>
  <r>
    <x v="10"/>
    <n v="3"/>
    <x v="10"/>
    <d v="2026-05-06T01:00:00"/>
    <x v="2"/>
    <s v="Elwenn JOUBREL"/>
    <s v="Tour 1"/>
    <s v="Côte d'Ivoire"/>
    <m/>
    <s v="Equateur"/>
    <m/>
    <s v="Philadelphia, Pennsylvania"/>
    <s v="Lincoln Financial Field"/>
    <m/>
    <m/>
    <m/>
    <n v="108"/>
    <n v="101"/>
    <n v="85"/>
    <n v="1"/>
    <n v="1"/>
    <n v="101"/>
    <n v="0"/>
    <s v=""/>
    <n v="0"/>
    <n v="101"/>
    <n v="463"/>
  </r>
  <r>
    <x v="10"/>
    <n v="4"/>
    <x v="10"/>
    <d v="2026-05-06T01:00:00"/>
    <x v="3"/>
    <s v="Pauline OLIVIER"/>
    <s v="Tour 1"/>
    <s v="Côte d'Ivoire"/>
    <m/>
    <s v="Equateur"/>
    <m/>
    <s v="Philadelphia, Pennsylvania"/>
    <s v="Lincoln Financial Field"/>
    <m/>
    <m/>
    <m/>
    <n v="108"/>
    <n v="101"/>
    <n v="85"/>
    <n v="1"/>
    <n v="1"/>
    <n v="101"/>
    <n v="0"/>
    <s v=""/>
    <n v="0"/>
    <n v="101"/>
    <n v="483"/>
  </r>
  <r>
    <x v="10"/>
    <n v="5"/>
    <x v="10"/>
    <d v="2026-05-06T01:00:00"/>
    <x v="4"/>
    <s v="Julie BOISSIERE"/>
    <s v="Tour 1"/>
    <s v="Côte d'Ivoire"/>
    <m/>
    <s v="Equateur"/>
    <m/>
    <s v="Philadelphia, Pennsylvania"/>
    <s v="Lincoln Financial Field"/>
    <m/>
    <m/>
    <m/>
    <n v="108"/>
    <n v="101"/>
    <n v="85"/>
    <n v="1"/>
    <n v="1"/>
    <n v="101"/>
    <n v="0"/>
    <s v=""/>
    <n v="0"/>
    <n v="101"/>
    <n v="746"/>
  </r>
  <r>
    <x v="10"/>
    <n v="6"/>
    <x v="10"/>
    <d v="2026-05-06T01:00:00"/>
    <x v="5"/>
    <s v="Julie BOUCHARD"/>
    <s v="Tour 1"/>
    <s v="Côte d'Ivoire"/>
    <m/>
    <s v="Equateur"/>
    <m/>
    <s v="Philadelphia, Pennsylvania"/>
    <s v="Lincoln Financial Field"/>
    <m/>
    <m/>
    <m/>
    <n v="108"/>
    <n v="101"/>
    <n v="85"/>
    <n v="1"/>
    <n v="1"/>
    <n v="101"/>
    <n v="0"/>
    <s v=""/>
    <n v="0"/>
    <n v="101"/>
    <n v="367"/>
  </r>
  <r>
    <x v="10"/>
    <n v="7"/>
    <x v="10"/>
    <d v="2026-05-06T01:00:00"/>
    <x v="6"/>
    <s v="Vincent FRAYSSE"/>
    <s v="Tour 1"/>
    <s v="Côte d'Ivoire"/>
    <m/>
    <s v="Equateur"/>
    <m/>
    <s v="Philadelphia, Pennsylvania"/>
    <s v="Lincoln Financial Field"/>
    <m/>
    <m/>
    <m/>
    <n v="108"/>
    <n v="101"/>
    <n v="85"/>
    <n v="1"/>
    <n v="1"/>
    <n v="101"/>
    <n v="0"/>
    <s v=""/>
    <n v="0"/>
    <n v="101"/>
    <n v="766"/>
  </r>
  <r>
    <x v="10"/>
    <n v="8"/>
    <x v="10"/>
    <d v="2026-05-06T01:00:00"/>
    <x v="7"/>
    <s v="Louis HARLE"/>
    <s v="Tour 1"/>
    <s v="Côte d'Ivoire"/>
    <m/>
    <s v="Equateur"/>
    <m/>
    <s v="Philadelphia, Pennsylvania"/>
    <s v="Lincoln Financial Field"/>
    <m/>
    <m/>
    <m/>
    <n v="108"/>
    <n v="101"/>
    <n v="85"/>
    <n v="1"/>
    <n v="1"/>
    <n v="101"/>
    <n v="0"/>
    <s v=""/>
    <n v="0"/>
    <n v="101"/>
    <n v="578"/>
  </r>
  <r>
    <x v="10"/>
    <n v="9"/>
    <x v="10"/>
    <d v="2026-05-06T01:00:00"/>
    <x v="8"/>
    <s v="Aurélien DE POULPIQUET"/>
    <s v="Tour 1"/>
    <s v="Côte d'Ivoire"/>
    <m/>
    <s v="Equateur"/>
    <m/>
    <s v="Philadelphia, Pennsylvania"/>
    <s v="Lincoln Financial Field"/>
    <m/>
    <m/>
    <m/>
    <n v="108"/>
    <n v="101"/>
    <n v="85"/>
    <n v="1"/>
    <n v="1"/>
    <n v="101"/>
    <n v="0"/>
    <s v=""/>
    <n v="0"/>
    <n v="101"/>
    <n v="551"/>
  </r>
  <r>
    <x v="10"/>
    <n v="10"/>
    <x v="10"/>
    <d v="2026-05-06T01:00:00"/>
    <x v="9"/>
    <s v="Paul MONTESINOS"/>
    <s v="Tour 1"/>
    <s v="Côte d'Ivoire"/>
    <m/>
    <s v="Equateur"/>
    <m/>
    <s v="Philadelphia, Pennsylvania"/>
    <s v="Lincoln Financial Field"/>
    <m/>
    <m/>
    <m/>
    <n v="108"/>
    <n v="101"/>
    <n v="85"/>
    <n v="1"/>
    <n v="1"/>
    <n v="101"/>
    <n v="0"/>
    <s v=""/>
    <n v="0"/>
    <n v="101"/>
    <n v="723"/>
  </r>
  <r>
    <x v="10"/>
    <n v="11"/>
    <x v="10"/>
    <d v="2026-05-06T01:00:00"/>
    <x v="10"/>
    <s v="Kinsley ROQUE"/>
    <s v="Tour 1"/>
    <s v="Côte d'Ivoire"/>
    <m/>
    <s v="Equateur"/>
    <m/>
    <s v="Philadelphia, Pennsylvania"/>
    <s v="Lincoln Financial Field"/>
    <m/>
    <m/>
    <m/>
    <n v="108"/>
    <n v="101"/>
    <n v="85"/>
    <n v="1"/>
    <n v="1"/>
    <n v="101"/>
    <n v="0"/>
    <s v=""/>
    <n v="0"/>
    <n v="101"/>
    <n v="775"/>
  </r>
  <r>
    <x v="11"/>
    <n v="1"/>
    <x v="11"/>
    <d v="2026-05-06T04:00:00"/>
    <x v="0"/>
    <s v="Nicolas LE MOUEL"/>
    <s v="Tour 1"/>
    <s v="Suède"/>
    <s v="SEN"/>
    <s v="Tunisie"/>
    <s v="TUN"/>
    <s v="Monterrey"/>
    <s v="Estadio BBVA"/>
    <m/>
    <m/>
    <m/>
    <n v="72"/>
    <n v="110"/>
    <n v="122"/>
    <n v="2"/>
    <n v="2"/>
    <n v="110"/>
    <n v="0"/>
    <s v=""/>
    <n v="0"/>
    <n v="110"/>
    <n v="1466"/>
  </r>
  <r>
    <x v="11"/>
    <n v="2"/>
    <x v="11"/>
    <d v="2026-05-06T04:00:00"/>
    <x v="1"/>
    <s v="Léa EL ASERY"/>
    <s v="Tour 1"/>
    <s v="Suède"/>
    <m/>
    <s v="Tunisie"/>
    <m/>
    <s v="Monterrey"/>
    <s v="Estadio BBVA"/>
    <m/>
    <m/>
    <m/>
    <n v="72"/>
    <n v="110"/>
    <n v="122"/>
    <n v="2"/>
    <n v="2"/>
    <n v="110"/>
    <n v="0"/>
    <s v=""/>
    <n v="0"/>
    <n v="110"/>
    <n v="760"/>
  </r>
  <r>
    <x v="11"/>
    <n v="3"/>
    <x v="11"/>
    <d v="2026-05-06T04:00:00"/>
    <x v="2"/>
    <s v="Elwenn JOUBREL"/>
    <s v="Tour 1"/>
    <s v="Suède"/>
    <m/>
    <s v="Tunisie"/>
    <m/>
    <s v="Monterrey"/>
    <s v="Estadio BBVA"/>
    <m/>
    <m/>
    <m/>
    <n v="72"/>
    <n v="110"/>
    <n v="122"/>
    <n v="2"/>
    <n v="2"/>
    <n v="110"/>
    <n v="0"/>
    <s v=""/>
    <n v="0"/>
    <n v="110"/>
    <n v="573"/>
  </r>
  <r>
    <x v="11"/>
    <n v="4"/>
    <x v="11"/>
    <d v="2026-05-06T04:00:00"/>
    <x v="3"/>
    <s v="Pauline OLIVIER"/>
    <s v="Tour 1"/>
    <s v="Suède"/>
    <m/>
    <s v="Tunisie"/>
    <m/>
    <s v="Monterrey"/>
    <s v="Estadio BBVA"/>
    <m/>
    <m/>
    <m/>
    <n v="72"/>
    <n v="110"/>
    <n v="122"/>
    <n v="2"/>
    <n v="2"/>
    <n v="110"/>
    <n v="0"/>
    <s v=""/>
    <n v="0"/>
    <n v="110"/>
    <n v="593"/>
  </r>
  <r>
    <x v="11"/>
    <n v="5"/>
    <x v="11"/>
    <d v="2026-05-06T04:00:00"/>
    <x v="4"/>
    <s v="Julie BOISSIERE"/>
    <s v="Tour 1"/>
    <s v="Suède"/>
    <m/>
    <s v="Tunisie"/>
    <m/>
    <s v="Monterrey"/>
    <s v="Estadio BBVA"/>
    <m/>
    <m/>
    <m/>
    <n v="72"/>
    <n v="110"/>
    <n v="122"/>
    <n v="2"/>
    <n v="2"/>
    <n v="110"/>
    <n v="0"/>
    <s v=""/>
    <n v="0"/>
    <n v="110"/>
    <n v="856"/>
  </r>
  <r>
    <x v="11"/>
    <n v="6"/>
    <x v="11"/>
    <d v="2026-05-06T04:00:00"/>
    <x v="5"/>
    <s v="Julie BOUCHARD"/>
    <s v="Tour 1"/>
    <s v="Suède"/>
    <m/>
    <s v="Tunisie"/>
    <m/>
    <s v="Monterrey"/>
    <s v="Estadio BBVA"/>
    <m/>
    <m/>
    <m/>
    <n v="72"/>
    <n v="110"/>
    <n v="122"/>
    <n v="2"/>
    <n v="2"/>
    <n v="110"/>
    <n v="0"/>
    <s v=""/>
    <n v="0"/>
    <n v="110"/>
    <n v="477"/>
  </r>
  <r>
    <x v="11"/>
    <n v="7"/>
    <x v="11"/>
    <d v="2026-05-06T04:00:00"/>
    <x v="6"/>
    <s v="Vincent FRAYSSE"/>
    <s v="Tour 1"/>
    <s v="Suède"/>
    <m/>
    <s v="Tunisie"/>
    <m/>
    <s v="Monterrey"/>
    <s v="Estadio BBVA"/>
    <m/>
    <m/>
    <m/>
    <n v="72"/>
    <n v="110"/>
    <n v="122"/>
    <n v="2"/>
    <n v="2"/>
    <n v="110"/>
    <n v="0"/>
    <s v=""/>
    <n v="0"/>
    <n v="110"/>
    <n v="876"/>
  </r>
  <r>
    <x v="11"/>
    <n v="8"/>
    <x v="11"/>
    <d v="2026-05-06T04:00:00"/>
    <x v="7"/>
    <s v="Louis HARLE"/>
    <s v="Tour 1"/>
    <s v="Suède"/>
    <m/>
    <s v="Tunisie"/>
    <m/>
    <s v="Monterrey"/>
    <s v="Estadio BBVA"/>
    <m/>
    <m/>
    <m/>
    <n v="72"/>
    <n v="110"/>
    <n v="122"/>
    <n v="2"/>
    <n v="2"/>
    <n v="110"/>
    <n v="0"/>
    <s v=""/>
    <n v="0"/>
    <n v="110"/>
    <n v="688"/>
  </r>
  <r>
    <x v="11"/>
    <n v="9"/>
    <x v="11"/>
    <d v="2026-05-06T04:00:00"/>
    <x v="8"/>
    <s v="Aurélien DE POULPIQUET"/>
    <s v="Tour 1"/>
    <s v="Suède"/>
    <m/>
    <s v="Tunisie"/>
    <m/>
    <s v="Monterrey"/>
    <s v="Estadio BBVA"/>
    <m/>
    <m/>
    <m/>
    <n v="72"/>
    <n v="110"/>
    <n v="122"/>
    <n v="2"/>
    <n v="2"/>
    <n v="110"/>
    <n v="0"/>
    <s v=""/>
    <n v="0"/>
    <n v="110"/>
    <n v="661"/>
  </r>
  <r>
    <x v="11"/>
    <n v="10"/>
    <x v="11"/>
    <d v="2026-05-06T04:00:00"/>
    <x v="9"/>
    <s v="Paul MONTESINOS"/>
    <s v="Tour 1"/>
    <s v="Suède"/>
    <m/>
    <s v="Tunisie"/>
    <m/>
    <s v="Monterrey"/>
    <s v="Estadio BBVA"/>
    <m/>
    <m/>
    <m/>
    <n v="72"/>
    <n v="110"/>
    <n v="122"/>
    <n v="2"/>
    <n v="2"/>
    <n v="110"/>
    <n v="0"/>
    <s v=""/>
    <n v="0"/>
    <n v="110"/>
    <n v="833"/>
  </r>
  <r>
    <x v="11"/>
    <n v="11"/>
    <x v="11"/>
    <d v="2026-05-06T04:00:00"/>
    <x v="10"/>
    <s v="Kinsley ROQUE"/>
    <s v="Tour 1"/>
    <s v="Suède"/>
    <m/>
    <s v="Tunisie"/>
    <m/>
    <s v="Monterrey"/>
    <s v="Estadio BBVA"/>
    <m/>
    <m/>
    <m/>
    <n v="72"/>
    <n v="110"/>
    <n v="122"/>
    <n v="2"/>
    <n v="2"/>
    <n v="110"/>
    <n v="0"/>
    <s v=""/>
    <n v="0"/>
    <n v="110"/>
    <n v="885"/>
  </r>
  <r>
    <x v="12"/>
    <n v="1"/>
    <x v="12"/>
    <d v="2026-05-06T18:00:00"/>
    <x v="0"/>
    <s v="Nicolas LE MOUEL"/>
    <s v="Tour 1"/>
    <s v="Espagne"/>
    <s v="ESP"/>
    <s v="Cap-Vert"/>
    <s v="CPV"/>
    <s v="Atlanta"/>
    <s v="Mercedes-Benz Stadium"/>
    <m/>
    <m/>
    <m/>
    <n v="16"/>
    <n v="166"/>
    <n v="217"/>
    <n v="3"/>
    <n v="3"/>
    <n v="166"/>
    <n v="0"/>
    <s v=""/>
    <n v="0"/>
    <n v="166"/>
    <n v="1632"/>
  </r>
  <r>
    <x v="12"/>
    <n v="2"/>
    <x v="12"/>
    <d v="2026-05-06T18:00:00"/>
    <x v="1"/>
    <s v="Léa EL ASERY"/>
    <s v="Tour 1"/>
    <s v="Espagne"/>
    <m/>
    <s v="Cap-Vert"/>
    <m/>
    <s v="Atlanta"/>
    <s v="Mercedes-Benz Stadium"/>
    <m/>
    <m/>
    <m/>
    <n v="16"/>
    <n v="166"/>
    <n v="217"/>
    <n v="3"/>
    <n v="3"/>
    <n v="166"/>
    <n v="0"/>
    <s v=""/>
    <n v="0"/>
    <n v="166"/>
    <n v="926"/>
  </r>
  <r>
    <x v="12"/>
    <n v="3"/>
    <x v="12"/>
    <d v="2026-05-06T18:00:00"/>
    <x v="2"/>
    <s v="Elwenn JOUBREL"/>
    <s v="Tour 1"/>
    <s v="Espagne"/>
    <m/>
    <s v="Cap-Vert"/>
    <m/>
    <s v="Atlanta"/>
    <s v="Mercedes-Benz Stadium"/>
    <m/>
    <m/>
    <m/>
    <n v="16"/>
    <n v="166"/>
    <n v="217"/>
    <n v="3"/>
    <n v="3"/>
    <n v="166"/>
    <n v="0"/>
    <s v=""/>
    <n v="0"/>
    <n v="166"/>
    <n v="739"/>
  </r>
  <r>
    <x v="12"/>
    <n v="4"/>
    <x v="12"/>
    <d v="2026-05-06T18:00:00"/>
    <x v="3"/>
    <s v="Pauline OLIVIER"/>
    <s v="Tour 1"/>
    <s v="Espagne"/>
    <m/>
    <s v="Cap-Vert"/>
    <m/>
    <s v="Atlanta"/>
    <s v="Mercedes-Benz Stadium"/>
    <m/>
    <m/>
    <m/>
    <n v="16"/>
    <n v="166"/>
    <n v="217"/>
    <n v="3"/>
    <n v="3"/>
    <n v="166"/>
    <n v="0"/>
    <s v=""/>
    <n v="0"/>
    <n v="166"/>
    <n v="759"/>
  </r>
  <r>
    <x v="12"/>
    <n v="5"/>
    <x v="12"/>
    <d v="2026-05-06T18:00:00"/>
    <x v="4"/>
    <s v="Julie BOISSIERE"/>
    <s v="Tour 1"/>
    <s v="Espagne"/>
    <m/>
    <s v="Cap-Vert"/>
    <m/>
    <s v="Atlanta"/>
    <s v="Mercedes-Benz Stadium"/>
    <m/>
    <m/>
    <m/>
    <n v="16"/>
    <n v="166"/>
    <n v="217"/>
    <n v="3"/>
    <n v="3"/>
    <n v="166"/>
    <n v="0"/>
    <s v=""/>
    <n v="0"/>
    <n v="166"/>
    <n v="1022"/>
  </r>
  <r>
    <x v="12"/>
    <n v="6"/>
    <x v="12"/>
    <d v="2026-05-06T18:00:00"/>
    <x v="5"/>
    <s v="Julie BOUCHARD"/>
    <s v="Tour 1"/>
    <s v="Espagne"/>
    <m/>
    <s v="Cap-Vert"/>
    <m/>
    <s v="Atlanta"/>
    <s v="Mercedes-Benz Stadium"/>
    <m/>
    <m/>
    <m/>
    <n v="16"/>
    <n v="166"/>
    <n v="217"/>
    <n v="3"/>
    <n v="3"/>
    <n v="166"/>
    <n v="0"/>
    <s v=""/>
    <n v="0"/>
    <n v="166"/>
    <n v="643"/>
  </r>
  <r>
    <x v="12"/>
    <n v="7"/>
    <x v="12"/>
    <d v="2026-05-06T18:00:00"/>
    <x v="6"/>
    <s v="Vincent FRAYSSE"/>
    <s v="Tour 1"/>
    <s v="Espagne"/>
    <m/>
    <s v="Cap-Vert"/>
    <m/>
    <s v="Atlanta"/>
    <s v="Mercedes-Benz Stadium"/>
    <m/>
    <m/>
    <m/>
    <n v="16"/>
    <n v="166"/>
    <n v="217"/>
    <n v="3"/>
    <n v="3"/>
    <n v="166"/>
    <n v="0"/>
    <s v=""/>
    <n v="0"/>
    <n v="166"/>
    <n v="1042"/>
  </r>
  <r>
    <x v="12"/>
    <n v="8"/>
    <x v="12"/>
    <d v="2026-05-06T18:00:00"/>
    <x v="7"/>
    <s v="Louis HARLE"/>
    <s v="Tour 1"/>
    <s v="Espagne"/>
    <m/>
    <s v="Cap-Vert"/>
    <m/>
    <s v="Atlanta"/>
    <s v="Mercedes-Benz Stadium"/>
    <m/>
    <m/>
    <m/>
    <n v="16"/>
    <n v="166"/>
    <n v="217"/>
    <n v="3"/>
    <n v="3"/>
    <n v="166"/>
    <n v="0"/>
    <s v=""/>
    <n v="0"/>
    <n v="166"/>
    <n v="854"/>
  </r>
  <r>
    <x v="12"/>
    <n v="9"/>
    <x v="12"/>
    <d v="2026-05-06T18:00:00"/>
    <x v="8"/>
    <s v="Aurélien DE POULPIQUET"/>
    <s v="Tour 1"/>
    <s v="Espagne"/>
    <m/>
    <s v="Cap-Vert"/>
    <m/>
    <s v="Atlanta"/>
    <s v="Mercedes-Benz Stadium"/>
    <m/>
    <m/>
    <m/>
    <n v="16"/>
    <n v="166"/>
    <n v="217"/>
    <n v="3"/>
    <n v="3"/>
    <n v="166"/>
    <n v="0"/>
    <s v=""/>
    <n v="0"/>
    <n v="166"/>
    <n v="827"/>
  </r>
  <r>
    <x v="12"/>
    <n v="10"/>
    <x v="12"/>
    <d v="2026-05-06T18:00:00"/>
    <x v="9"/>
    <s v="Paul MONTESINOS"/>
    <s v="Tour 1"/>
    <s v="Espagne"/>
    <m/>
    <s v="Cap-Vert"/>
    <m/>
    <s v="Atlanta"/>
    <s v="Mercedes-Benz Stadium"/>
    <m/>
    <m/>
    <m/>
    <n v="16"/>
    <n v="166"/>
    <n v="217"/>
    <n v="3"/>
    <n v="3"/>
    <n v="166"/>
    <n v="0"/>
    <s v=""/>
    <n v="0"/>
    <n v="166"/>
    <n v="999"/>
  </r>
  <r>
    <x v="12"/>
    <n v="11"/>
    <x v="12"/>
    <d v="2026-05-06T18:00:00"/>
    <x v="10"/>
    <s v="Kinsley ROQUE"/>
    <s v="Tour 1"/>
    <s v="Espagne"/>
    <m/>
    <s v="Cap-Vert"/>
    <m/>
    <s v="Atlanta"/>
    <s v="Mercedes-Benz Stadium"/>
    <m/>
    <m/>
    <m/>
    <n v="16"/>
    <n v="166"/>
    <n v="217"/>
    <n v="3"/>
    <n v="3"/>
    <n v="166"/>
    <n v="0"/>
    <s v=""/>
    <n v="0"/>
    <n v="166"/>
    <n v="1051"/>
  </r>
  <r>
    <x v="13"/>
    <n v="1"/>
    <x v="13"/>
    <d v="2026-05-06T21:00:00"/>
    <x v="0"/>
    <s v="Nicolas LE MOUEL"/>
    <s v="Tour 1"/>
    <s v="Belgique"/>
    <s v="BEL"/>
    <s v="Egypte"/>
    <s v="EGY"/>
    <s v="Seattle"/>
    <s v="Lumen Field"/>
    <m/>
    <m/>
    <m/>
    <n v="57"/>
    <n v="122"/>
    <n v="135"/>
    <n v="1"/>
    <n v="1"/>
    <n v="122"/>
    <n v="0"/>
    <s v=""/>
    <n v="0"/>
    <n v="122"/>
    <n v="1754"/>
  </r>
  <r>
    <x v="13"/>
    <n v="2"/>
    <x v="13"/>
    <d v="2026-05-06T21:00:00"/>
    <x v="1"/>
    <s v="Léa EL ASERY"/>
    <s v="Tour 1"/>
    <s v="Belgique"/>
    <m/>
    <s v="Egypte"/>
    <m/>
    <s v="Seattle"/>
    <s v="Lumen Field"/>
    <m/>
    <m/>
    <m/>
    <n v="57"/>
    <n v="122"/>
    <n v="135"/>
    <n v="1"/>
    <n v="1"/>
    <n v="122"/>
    <n v="0"/>
    <s v=""/>
    <n v="0"/>
    <n v="122"/>
    <n v="1048"/>
  </r>
  <r>
    <x v="13"/>
    <n v="3"/>
    <x v="13"/>
    <d v="2026-05-06T21:00:00"/>
    <x v="2"/>
    <s v="Elwenn JOUBREL"/>
    <s v="Tour 1"/>
    <s v="Belgique"/>
    <m/>
    <s v="Egypte"/>
    <m/>
    <s v="Seattle"/>
    <s v="Lumen Field"/>
    <m/>
    <m/>
    <m/>
    <n v="57"/>
    <n v="122"/>
    <n v="135"/>
    <n v="1"/>
    <n v="1"/>
    <n v="122"/>
    <n v="0"/>
    <s v=""/>
    <n v="0"/>
    <n v="122"/>
    <n v="861"/>
  </r>
  <r>
    <x v="13"/>
    <n v="4"/>
    <x v="13"/>
    <d v="2026-05-06T21:00:00"/>
    <x v="3"/>
    <s v="Pauline OLIVIER"/>
    <s v="Tour 1"/>
    <s v="Belgique"/>
    <m/>
    <s v="Egypte"/>
    <m/>
    <s v="Seattle"/>
    <s v="Lumen Field"/>
    <m/>
    <m/>
    <m/>
    <n v="57"/>
    <n v="122"/>
    <n v="135"/>
    <n v="1"/>
    <n v="1"/>
    <n v="122"/>
    <n v="0"/>
    <s v=""/>
    <n v="0"/>
    <n v="122"/>
    <n v="881"/>
  </r>
  <r>
    <x v="13"/>
    <n v="5"/>
    <x v="13"/>
    <d v="2026-05-06T21:00:00"/>
    <x v="4"/>
    <s v="Julie BOISSIERE"/>
    <s v="Tour 1"/>
    <s v="Belgique"/>
    <m/>
    <s v="Egypte"/>
    <m/>
    <s v="Seattle"/>
    <s v="Lumen Field"/>
    <m/>
    <m/>
    <m/>
    <n v="57"/>
    <n v="122"/>
    <n v="135"/>
    <n v="1"/>
    <n v="1"/>
    <n v="122"/>
    <n v="0"/>
    <s v=""/>
    <n v="0"/>
    <n v="122"/>
    <n v="1144"/>
  </r>
  <r>
    <x v="13"/>
    <n v="6"/>
    <x v="13"/>
    <d v="2026-05-06T21:00:00"/>
    <x v="5"/>
    <s v="Julie BOUCHARD"/>
    <s v="Tour 1"/>
    <s v="Belgique"/>
    <m/>
    <s v="Egypte"/>
    <m/>
    <s v="Seattle"/>
    <s v="Lumen Field"/>
    <m/>
    <m/>
    <m/>
    <n v="57"/>
    <n v="122"/>
    <n v="135"/>
    <n v="1"/>
    <n v="1"/>
    <n v="122"/>
    <n v="0"/>
    <s v=""/>
    <n v="0"/>
    <n v="122"/>
    <n v="765"/>
  </r>
  <r>
    <x v="13"/>
    <n v="7"/>
    <x v="13"/>
    <d v="2026-05-06T21:00:00"/>
    <x v="6"/>
    <s v="Vincent FRAYSSE"/>
    <s v="Tour 1"/>
    <s v="Belgique"/>
    <m/>
    <s v="Egypte"/>
    <m/>
    <s v="Seattle"/>
    <s v="Lumen Field"/>
    <m/>
    <m/>
    <m/>
    <n v="57"/>
    <n v="122"/>
    <n v="135"/>
    <n v="1"/>
    <n v="1"/>
    <n v="122"/>
    <n v="0"/>
    <s v=""/>
    <n v="0"/>
    <n v="122"/>
    <n v="1164"/>
  </r>
  <r>
    <x v="13"/>
    <n v="8"/>
    <x v="13"/>
    <d v="2026-05-06T21:00:00"/>
    <x v="7"/>
    <s v="Louis HARLE"/>
    <s v="Tour 1"/>
    <s v="Belgique"/>
    <m/>
    <s v="Egypte"/>
    <m/>
    <s v="Seattle"/>
    <s v="Lumen Field"/>
    <m/>
    <m/>
    <m/>
    <n v="57"/>
    <n v="122"/>
    <n v="135"/>
    <n v="1"/>
    <n v="1"/>
    <n v="122"/>
    <n v="0"/>
    <s v=""/>
    <n v="0"/>
    <n v="122"/>
    <n v="976"/>
  </r>
  <r>
    <x v="13"/>
    <n v="9"/>
    <x v="13"/>
    <d v="2026-05-06T21:00:00"/>
    <x v="8"/>
    <s v="Aurélien DE POULPIQUET"/>
    <s v="Tour 1"/>
    <s v="Belgique"/>
    <m/>
    <s v="Egypte"/>
    <m/>
    <s v="Seattle"/>
    <s v="Lumen Field"/>
    <m/>
    <m/>
    <m/>
    <n v="57"/>
    <n v="122"/>
    <n v="135"/>
    <n v="1"/>
    <n v="1"/>
    <n v="122"/>
    <n v="0"/>
    <s v=""/>
    <n v="0"/>
    <n v="122"/>
    <n v="949"/>
  </r>
  <r>
    <x v="13"/>
    <n v="10"/>
    <x v="13"/>
    <d v="2026-05-06T21:00:00"/>
    <x v="9"/>
    <s v="Paul MONTESINOS"/>
    <s v="Tour 1"/>
    <s v="Belgique"/>
    <m/>
    <s v="Egypte"/>
    <m/>
    <s v="Seattle"/>
    <s v="Lumen Field"/>
    <m/>
    <m/>
    <m/>
    <n v="57"/>
    <n v="122"/>
    <n v="135"/>
    <n v="1"/>
    <n v="1"/>
    <n v="122"/>
    <n v="0"/>
    <s v=""/>
    <n v="0"/>
    <n v="122"/>
    <n v="1121"/>
  </r>
  <r>
    <x v="13"/>
    <n v="11"/>
    <x v="13"/>
    <d v="2026-05-06T21:00:00"/>
    <x v="10"/>
    <s v="Kinsley ROQUE"/>
    <s v="Tour 1"/>
    <s v="Belgique"/>
    <m/>
    <s v="Egypte"/>
    <m/>
    <s v="Seattle"/>
    <s v="Lumen Field"/>
    <m/>
    <m/>
    <m/>
    <n v="57"/>
    <n v="122"/>
    <n v="135"/>
    <n v="1"/>
    <n v="1"/>
    <n v="122"/>
    <n v="0"/>
    <s v=""/>
    <n v="0"/>
    <n v="122"/>
    <n v="1173"/>
  </r>
  <r>
    <x v="14"/>
    <n v="1"/>
    <x v="14"/>
    <d v="2026-05-07T00:00:00"/>
    <x v="0"/>
    <s v="Nicolas LE MOUEL"/>
    <s v="Tour 1"/>
    <s v="Arabie Saudite"/>
    <s v="SAU"/>
    <s v="Uruguay"/>
    <s v="URY"/>
    <s v="Miami Gardens, Florida"/>
    <s v="Hard Rock Stadium"/>
    <m/>
    <m/>
    <m/>
    <n v="146"/>
    <n v="125"/>
    <n v="50"/>
    <n v="2"/>
    <n v="2"/>
    <n v="125"/>
    <n v="0"/>
    <s v=""/>
    <n v="0"/>
    <n v="125"/>
    <n v="1879"/>
  </r>
  <r>
    <x v="14"/>
    <n v="2"/>
    <x v="14"/>
    <d v="2026-05-07T00:00:00"/>
    <x v="1"/>
    <s v="Léa EL ASERY"/>
    <s v="Tour 1"/>
    <s v="Arabie Saudite"/>
    <m/>
    <s v="Uruguay"/>
    <m/>
    <s v="Miami Gardens, Florida"/>
    <s v="Hard Rock Stadium"/>
    <m/>
    <m/>
    <m/>
    <n v="146"/>
    <n v="125"/>
    <n v="50"/>
    <n v="2"/>
    <n v="2"/>
    <n v="125"/>
    <n v="0"/>
    <s v=""/>
    <n v="0"/>
    <n v="125"/>
    <n v="1173"/>
  </r>
  <r>
    <x v="14"/>
    <n v="3"/>
    <x v="14"/>
    <d v="2026-05-07T00:00:00"/>
    <x v="2"/>
    <s v="Elwenn JOUBREL"/>
    <s v="Tour 1"/>
    <s v="Arabie Saudite"/>
    <m/>
    <s v="Uruguay"/>
    <m/>
    <s v="Miami Gardens, Florida"/>
    <s v="Hard Rock Stadium"/>
    <m/>
    <m/>
    <m/>
    <n v="146"/>
    <n v="125"/>
    <n v="50"/>
    <n v="2"/>
    <n v="2"/>
    <n v="125"/>
    <n v="0"/>
    <s v=""/>
    <n v="0"/>
    <n v="125"/>
    <n v="986"/>
  </r>
  <r>
    <x v="14"/>
    <n v="4"/>
    <x v="14"/>
    <d v="2026-05-07T00:00:00"/>
    <x v="3"/>
    <s v="Pauline OLIVIER"/>
    <s v="Tour 1"/>
    <s v="Arabie Saudite"/>
    <m/>
    <s v="Uruguay"/>
    <m/>
    <s v="Miami Gardens, Florida"/>
    <s v="Hard Rock Stadium"/>
    <m/>
    <m/>
    <m/>
    <n v="146"/>
    <n v="125"/>
    <n v="50"/>
    <n v="2"/>
    <n v="2"/>
    <n v="125"/>
    <n v="0"/>
    <s v=""/>
    <n v="0"/>
    <n v="125"/>
    <n v="1006"/>
  </r>
  <r>
    <x v="14"/>
    <n v="5"/>
    <x v="14"/>
    <d v="2026-05-07T00:00:00"/>
    <x v="4"/>
    <s v="Julie BOISSIERE"/>
    <s v="Tour 1"/>
    <s v="Arabie Saudite"/>
    <m/>
    <s v="Uruguay"/>
    <m/>
    <s v="Miami Gardens, Florida"/>
    <s v="Hard Rock Stadium"/>
    <m/>
    <m/>
    <m/>
    <n v="146"/>
    <n v="125"/>
    <n v="50"/>
    <n v="2"/>
    <n v="2"/>
    <n v="125"/>
    <n v="0"/>
    <s v=""/>
    <n v="0"/>
    <n v="125"/>
    <n v="1269"/>
  </r>
  <r>
    <x v="14"/>
    <n v="6"/>
    <x v="14"/>
    <d v="2026-05-07T00:00:00"/>
    <x v="5"/>
    <s v="Julie BOUCHARD"/>
    <s v="Tour 1"/>
    <s v="Arabie Saudite"/>
    <m/>
    <s v="Uruguay"/>
    <m/>
    <s v="Miami Gardens, Florida"/>
    <s v="Hard Rock Stadium"/>
    <m/>
    <m/>
    <m/>
    <n v="146"/>
    <n v="125"/>
    <n v="50"/>
    <n v="2"/>
    <n v="2"/>
    <n v="125"/>
    <n v="0"/>
    <s v=""/>
    <n v="0"/>
    <n v="125"/>
    <n v="890"/>
  </r>
  <r>
    <x v="14"/>
    <n v="7"/>
    <x v="14"/>
    <d v="2026-05-07T00:00:00"/>
    <x v="6"/>
    <s v="Vincent FRAYSSE"/>
    <s v="Tour 1"/>
    <s v="Arabie Saudite"/>
    <m/>
    <s v="Uruguay"/>
    <m/>
    <s v="Miami Gardens, Florida"/>
    <s v="Hard Rock Stadium"/>
    <m/>
    <m/>
    <m/>
    <n v="146"/>
    <n v="125"/>
    <n v="50"/>
    <n v="2"/>
    <n v="2"/>
    <n v="125"/>
    <n v="0"/>
    <s v=""/>
    <n v="0"/>
    <n v="125"/>
    <n v="1289"/>
  </r>
  <r>
    <x v="14"/>
    <n v="8"/>
    <x v="14"/>
    <d v="2026-05-07T00:00:00"/>
    <x v="7"/>
    <s v="Louis HARLE"/>
    <s v="Tour 1"/>
    <s v="Arabie Saudite"/>
    <m/>
    <s v="Uruguay"/>
    <m/>
    <s v="Miami Gardens, Florida"/>
    <s v="Hard Rock Stadium"/>
    <m/>
    <m/>
    <m/>
    <n v="146"/>
    <n v="125"/>
    <n v="50"/>
    <n v="2"/>
    <n v="2"/>
    <n v="125"/>
    <n v="0"/>
    <s v=""/>
    <n v="0"/>
    <n v="125"/>
    <n v="1101"/>
  </r>
  <r>
    <x v="14"/>
    <n v="9"/>
    <x v="14"/>
    <d v="2026-05-07T00:00:00"/>
    <x v="8"/>
    <s v="Aurélien DE POULPIQUET"/>
    <s v="Tour 1"/>
    <s v="Arabie Saudite"/>
    <m/>
    <s v="Uruguay"/>
    <m/>
    <s v="Miami Gardens, Florida"/>
    <s v="Hard Rock Stadium"/>
    <m/>
    <m/>
    <m/>
    <n v="146"/>
    <n v="125"/>
    <n v="50"/>
    <n v="2"/>
    <n v="2"/>
    <n v="125"/>
    <n v="0"/>
    <s v=""/>
    <n v="0"/>
    <n v="125"/>
    <n v="1074"/>
  </r>
  <r>
    <x v="14"/>
    <n v="10"/>
    <x v="14"/>
    <d v="2026-05-07T00:00:00"/>
    <x v="9"/>
    <s v="Paul MONTESINOS"/>
    <s v="Tour 1"/>
    <s v="Arabie Saudite"/>
    <m/>
    <s v="Uruguay"/>
    <m/>
    <s v="Miami Gardens, Florida"/>
    <s v="Hard Rock Stadium"/>
    <m/>
    <m/>
    <m/>
    <n v="146"/>
    <n v="125"/>
    <n v="50"/>
    <n v="2"/>
    <n v="2"/>
    <n v="125"/>
    <n v="0"/>
    <s v=""/>
    <n v="0"/>
    <n v="125"/>
    <n v="1246"/>
  </r>
  <r>
    <x v="14"/>
    <n v="11"/>
    <x v="14"/>
    <d v="2026-05-07T00:00:00"/>
    <x v="10"/>
    <s v="Kinsley ROQUE"/>
    <s v="Tour 1"/>
    <s v="Arabie Saudite"/>
    <m/>
    <s v="Uruguay"/>
    <m/>
    <s v="Miami Gardens, Florida"/>
    <s v="Hard Rock Stadium"/>
    <m/>
    <m/>
    <m/>
    <n v="146"/>
    <n v="125"/>
    <n v="50"/>
    <n v="2"/>
    <n v="2"/>
    <n v="125"/>
    <n v="0"/>
    <s v=""/>
    <n v="0"/>
    <n v="125"/>
    <n v="1298"/>
  </r>
  <r>
    <x v="15"/>
    <n v="1"/>
    <x v="15"/>
    <d v="2026-05-07T03:00:00"/>
    <x v="0"/>
    <s v="Nicolas LE MOUEL"/>
    <s v="Tour 1"/>
    <s v="Iran"/>
    <s v="IRN"/>
    <s v="Nouvelle-Zélande"/>
    <s v="NZL"/>
    <s v="Inglewood, Los Angeles, California"/>
    <s v="SoFi Stadium"/>
    <m/>
    <m/>
    <m/>
    <n v="63"/>
    <n v="116"/>
    <n v="130"/>
    <n v="1"/>
    <n v="1"/>
    <n v="116"/>
    <n v="0"/>
    <s v=""/>
    <n v="0"/>
    <n v="116"/>
    <n v="1995"/>
  </r>
  <r>
    <x v="15"/>
    <n v="2"/>
    <x v="15"/>
    <d v="2026-05-07T03:00:00"/>
    <x v="1"/>
    <s v="Léa EL ASERY"/>
    <s v="Tour 1"/>
    <s v="Iran"/>
    <m/>
    <s v="Nouvelle-Zélande"/>
    <m/>
    <s v="Inglewood, Los Angeles, California"/>
    <s v="SoFi Stadium"/>
    <m/>
    <m/>
    <m/>
    <n v="63"/>
    <n v="116"/>
    <n v="130"/>
    <n v="1"/>
    <n v="1"/>
    <n v="116"/>
    <n v="0"/>
    <s v=""/>
    <n v="0"/>
    <n v="116"/>
    <n v="1289"/>
  </r>
  <r>
    <x v="15"/>
    <n v="3"/>
    <x v="15"/>
    <d v="2026-05-07T03:00:00"/>
    <x v="2"/>
    <s v="Elwenn JOUBREL"/>
    <s v="Tour 1"/>
    <s v="Iran"/>
    <m/>
    <s v="Nouvelle-Zélande"/>
    <m/>
    <s v="Inglewood, Los Angeles, California"/>
    <s v="SoFi Stadium"/>
    <m/>
    <m/>
    <m/>
    <n v="63"/>
    <n v="116"/>
    <n v="130"/>
    <n v="1"/>
    <n v="1"/>
    <n v="116"/>
    <n v="0"/>
    <s v=""/>
    <n v="0"/>
    <n v="116"/>
    <n v="1102"/>
  </r>
  <r>
    <x v="15"/>
    <n v="4"/>
    <x v="15"/>
    <d v="2026-05-07T03:00:00"/>
    <x v="3"/>
    <s v="Pauline OLIVIER"/>
    <s v="Tour 1"/>
    <s v="Iran"/>
    <m/>
    <s v="Nouvelle-Zélande"/>
    <m/>
    <s v="Inglewood, Los Angeles, California"/>
    <s v="SoFi Stadium"/>
    <m/>
    <m/>
    <m/>
    <n v="63"/>
    <n v="116"/>
    <n v="130"/>
    <n v="1"/>
    <n v="1"/>
    <n v="116"/>
    <n v="0"/>
    <s v=""/>
    <n v="0"/>
    <n v="116"/>
    <n v="1122"/>
  </r>
  <r>
    <x v="15"/>
    <n v="5"/>
    <x v="15"/>
    <d v="2026-05-07T03:00:00"/>
    <x v="4"/>
    <s v="Julie BOISSIERE"/>
    <s v="Tour 1"/>
    <s v="Iran"/>
    <m/>
    <s v="Nouvelle-Zélande"/>
    <m/>
    <s v="Inglewood, Los Angeles, California"/>
    <s v="SoFi Stadium"/>
    <m/>
    <m/>
    <m/>
    <n v="63"/>
    <n v="116"/>
    <n v="130"/>
    <n v="1"/>
    <n v="1"/>
    <n v="116"/>
    <n v="0"/>
    <s v=""/>
    <n v="0"/>
    <n v="116"/>
    <n v="1385"/>
  </r>
  <r>
    <x v="15"/>
    <n v="6"/>
    <x v="15"/>
    <d v="2026-05-07T03:00:00"/>
    <x v="5"/>
    <s v="Julie BOUCHARD"/>
    <s v="Tour 1"/>
    <s v="Iran"/>
    <m/>
    <s v="Nouvelle-Zélande"/>
    <m/>
    <s v="Inglewood, Los Angeles, California"/>
    <s v="SoFi Stadium"/>
    <m/>
    <m/>
    <m/>
    <n v="63"/>
    <n v="116"/>
    <n v="130"/>
    <n v="1"/>
    <n v="1"/>
    <n v="116"/>
    <n v="0"/>
    <s v=""/>
    <n v="0"/>
    <n v="116"/>
    <n v="1006"/>
  </r>
  <r>
    <x v="15"/>
    <n v="7"/>
    <x v="15"/>
    <d v="2026-05-07T03:00:00"/>
    <x v="6"/>
    <s v="Vincent FRAYSSE"/>
    <s v="Tour 1"/>
    <s v="Iran"/>
    <m/>
    <s v="Nouvelle-Zélande"/>
    <m/>
    <s v="Inglewood, Los Angeles, California"/>
    <s v="SoFi Stadium"/>
    <m/>
    <m/>
    <m/>
    <n v="63"/>
    <n v="116"/>
    <n v="130"/>
    <n v="1"/>
    <n v="1"/>
    <n v="116"/>
    <n v="0"/>
    <s v=""/>
    <n v="0"/>
    <n v="116"/>
    <n v="1405"/>
  </r>
  <r>
    <x v="15"/>
    <n v="8"/>
    <x v="15"/>
    <d v="2026-05-07T03:00:00"/>
    <x v="7"/>
    <s v="Louis HARLE"/>
    <s v="Tour 1"/>
    <s v="Iran"/>
    <m/>
    <s v="Nouvelle-Zélande"/>
    <m/>
    <s v="Inglewood, Los Angeles, California"/>
    <s v="SoFi Stadium"/>
    <m/>
    <m/>
    <m/>
    <n v="63"/>
    <n v="116"/>
    <n v="130"/>
    <n v="1"/>
    <n v="1"/>
    <n v="116"/>
    <n v="0"/>
    <s v=""/>
    <n v="0"/>
    <n v="116"/>
    <n v="1217"/>
  </r>
  <r>
    <x v="15"/>
    <n v="9"/>
    <x v="15"/>
    <d v="2026-05-07T03:00:00"/>
    <x v="8"/>
    <s v="Aurélien DE POULPIQUET"/>
    <s v="Tour 1"/>
    <s v="Iran"/>
    <m/>
    <s v="Nouvelle-Zélande"/>
    <m/>
    <s v="Inglewood, Los Angeles, California"/>
    <s v="SoFi Stadium"/>
    <m/>
    <m/>
    <m/>
    <n v="63"/>
    <n v="116"/>
    <n v="130"/>
    <n v="1"/>
    <n v="1"/>
    <n v="116"/>
    <n v="0"/>
    <s v=""/>
    <n v="0"/>
    <n v="116"/>
    <n v="1190"/>
  </r>
  <r>
    <x v="15"/>
    <n v="10"/>
    <x v="15"/>
    <d v="2026-05-07T03:00:00"/>
    <x v="9"/>
    <s v="Paul MONTESINOS"/>
    <s v="Tour 1"/>
    <s v="Iran"/>
    <m/>
    <s v="Nouvelle-Zélande"/>
    <m/>
    <s v="Inglewood, Los Angeles, California"/>
    <s v="SoFi Stadium"/>
    <m/>
    <m/>
    <m/>
    <n v="63"/>
    <n v="116"/>
    <n v="130"/>
    <n v="1"/>
    <n v="1"/>
    <n v="116"/>
    <n v="0"/>
    <s v=""/>
    <n v="0"/>
    <n v="116"/>
    <n v="1362"/>
  </r>
  <r>
    <x v="15"/>
    <n v="11"/>
    <x v="15"/>
    <d v="2026-05-07T03:00:00"/>
    <x v="10"/>
    <s v="Kinsley ROQUE"/>
    <s v="Tour 1"/>
    <s v="Iran"/>
    <m/>
    <s v="Nouvelle-Zélande"/>
    <m/>
    <s v="Inglewood, Los Angeles, California"/>
    <s v="SoFi Stadium"/>
    <m/>
    <m/>
    <m/>
    <n v="63"/>
    <n v="116"/>
    <n v="130"/>
    <n v="1"/>
    <n v="1"/>
    <n v="116"/>
    <n v="0"/>
    <s v=""/>
    <n v="0"/>
    <n v="116"/>
    <n v="1414"/>
  </r>
  <r>
    <x v="16"/>
    <n v="1"/>
    <x v="16"/>
    <d v="2026-05-07T21:00:00"/>
    <x v="0"/>
    <s v="Nicolas LE MOUEL"/>
    <s v="Tour 1"/>
    <s v="France"/>
    <s v="FRA"/>
    <s v="Sénégal"/>
    <s v="SEN"/>
    <s v="East Rutherford, New Jersey/New York"/>
    <s v="MetLife Stadium"/>
    <m/>
    <m/>
    <m/>
    <n v="46"/>
    <n v="128"/>
    <n v="153"/>
    <n v="0"/>
    <n v="0"/>
    <n v="128"/>
    <n v="1"/>
    <s v="Exact"/>
    <n v="20"/>
    <n v="148"/>
    <n v="2143"/>
  </r>
  <r>
    <x v="16"/>
    <n v="2"/>
    <x v="16"/>
    <d v="2026-05-07T21:00:00"/>
    <x v="1"/>
    <s v="Léa EL ASERY"/>
    <s v="Tour 1"/>
    <s v="France"/>
    <m/>
    <s v="Sénégal"/>
    <m/>
    <s v="East Rutherford, New Jersey/New York"/>
    <s v="MetLife Stadium"/>
    <m/>
    <m/>
    <m/>
    <n v="46"/>
    <n v="128"/>
    <n v="153"/>
    <n v="0"/>
    <n v="0"/>
    <n v="128"/>
    <n v="1"/>
    <s v="Exact"/>
    <n v="20"/>
    <n v="148"/>
    <n v="1437"/>
  </r>
  <r>
    <x v="16"/>
    <n v="3"/>
    <x v="16"/>
    <d v="2026-05-07T21:00:00"/>
    <x v="2"/>
    <s v="Elwenn JOUBREL"/>
    <s v="Tour 1"/>
    <s v="France"/>
    <m/>
    <s v="Sénégal"/>
    <m/>
    <s v="East Rutherford, New Jersey/New York"/>
    <s v="MetLife Stadium"/>
    <m/>
    <m/>
    <m/>
    <n v="46"/>
    <n v="128"/>
    <n v="153"/>
    <n v="0"/>
    <n v="0"/>
    <n v="128"/>
    <n v="1"/>
    <s v="Exact"/>
    <n v="20"/>
    <n v="148"/>
    <n v="1250"/>
  </r>
  <r>
    <x v="16"/>
    <n v="4"/>
    <x v="16"/>
    <d v="2026-05-07T21:00:00"/>
    <x v="3"/>
    <s v="Pauline OLIVIER"/>
    <s v="Tour 1"/>
    <s v="France"/>
    <m/>
    <s v="Sénégal"/>
    <m/>
    <s v="East Rutherford, New Jersey/New York"/>
    <s v="MetLife Stadium"/>
    <m/>
    <m/>
    <m/>
    <n v="46"/>
    <n v="128"/>
    <n v="153"/>
    <n v="0"/>
    <n v="0"/>
    <n v="128"/>
    <n v="1"/>
    <s v="Exact"/>
    <n v="20"/>
    <n v="148"/>
    <n v="1270"/>
  </r>
  <r>
    <x v="16"/>
    <n v="5"/>
    <x v="16"/>
    <d v="2026-05-07T21:00:00"/>
    <x v="4"/>
    <s v="Julie BOISSIERE"/>
    <s v="Tour 1"/>
    <s v="France"/>
    <m/>
    <s v="Sénégal"/>
    <m/>
    <s v="East Rutherford, New Jersey/New York"/>
    <s v="MetLife Stadium"/>
    <m/>
    <m/>
    <m/>
    <n v="46"/>
    <n v="128"/>
    <n v="153"/>
    <n v="0"/>
    <n v="0"/>
    <n v="128"/>
    <n v="1"/>
    <s v="Exact"/>
    <n v="20"/>
    <n v="148"/>
    <n v="1533"/>
  </r>
  <r>
    <x v="16"/>
    <n v="6"/>
    <x v="16"/>
    <d v="2026-05-07T21:00:00"/>
    <x v="5"/>
    <s v="Julie BOUCHARD"/>
    <s v="Tour 1"/>
    <s v="France"/>
    <m/>
    <s v="Sénégal"/>
    <m/>
    <s v="East Rutherford, New Jersey/New York"/>
    <s v="MetLife Stadium"/>
    <m/>
    <m/>
    <m/>
    <n v="46"/>
    <n v="128"/>
    <n v="153"/>
    <n v="0"/>
    <n v="0"/>
    <n v="128"/>
    <n v="1"/>
    <s v="Exact"/>
    <n v="20"/>
    <n v="148"/>
    <n v="1154"/>
  </r>
  <r>
    <x v="16"/>
    <n v="7"/>
    <x v="16"/>
    <d v="2026-05-07T21:00:00"/>
    <x v="6"/>
    <s v="Vincent FRAYSSE"/>
    <s v="Tour 1"/>
    <s v="France"/>
    <m/>
    <s v="Sénégal"/>
    <m/>
    <s v="East Rutherford, New Jersey/New York"/>
    <s v="MetLife Stadium"/>
    <m/>
    <m/>
    <m/>
    <n v="46"/>
    <n v="128"/>
    <n v="153"/>
    <n v="0"/>
    <n v="0"/>
    <n v="128"/>
    <n v="1"/>
    <s v="Exact"/>
    <n v="20"/>
    <n v="148"/>
    <n v="1553"/>
  </r>
  <r>
    <x v="16"/>
    <n v="8"/>
    <x v="16"/>
    <d v="2026-05-07T21:00:00"/>
    <x v="7"/>
    <s v="Louis HARLE"/>
    <s v="Tour 1"/>
    <s v="France"/>
    <m/>
    <s v="Sénégal"/>
    <m/>
    <s v="East Rutherford, New Jersey/New York"/>
    <s v="MetLife Stadium"/>
    <m/>
    <m/>
    <m/>
    <n v="46"/>
    <n v="128"/>
    <n v="153"/>
    <n v="0"/>
    <n v="0"/>
    <n v="128"/>
    <n v="1"/>
    <s v="Exact"/>
    <n v="20"/>
    <n v="148"/>
    <n v="1365"/>
  </r>
  <r>
    <x v="16"/>
    <n v="9"/>
    <x v="16"/>
    <d v="2026-05-07T21:00:00"/>
    <x v="8"/>
    <s v="Aurélien DE POULPIQUET"/>
    <s v="Tour 1"/>
    <s v="France"/>
    <m/>
    <s v="Sénégal"/>
    <m/>
    <s v="East Rutherford, New Jersey/New York"/>
    <s v="MetLife Stadium"/>
    <m/>
    <m/>
    <m/>
    <n v="46"/>
    <n v="128"/>
    <n v="153"/>
    <n v="0"/>
    <n v="0"/>
    <n v="128"/>
    <n v="1"/>
    <s v="Exact"/>
    <n v="20"/>
    <n v="148"/>
    <n v="1338"/>
  </r>
  <r>
    <x v="16"/>
    <n v="10"/>
    <x v="16"/>
    <d v="2026-05-07T21:00:00"/>
    <x v="9"/>
    <s v="Paul MONTESINOS"/>
    <s v="Tour 1"/>
    <s v="France"/>
    <m/>
    <s v="Sénégal"/>
    <m/>
    <s v="East Rutherford, New Jersey/New York"/>
    <s v="MetLife Stadium"/>
    <m/>
    <m/>
    <m/>
    <n v="46"/>
    <n v="128"/>
    <n v="153"/>
    <n v="0"/>
    <n v="0"/>
    <n v="128"/>
    <n v="1"/>
    <s v="Exact"/>
    <n v="20"/>
    <n v="148"/>
    <n v="1510"/>
  </r>
  <r>
    <x v="16"/>
    <n v="11"/>
    <x v="16"/>
    <d v="2026-05-07T21:00:00"/>
    <x v="10"/>
    <s v="Kinsley ROQUE"/>
    <s v="Tour 1"/>
    <s v="France"/>
    <m/>
    <s v="Sénégal"/>
    <m/>
    <s v="East Rutherford, New Jersey/New York"/>
    <s v="MetLife Stadium"/>
    <m/>
    <m/>
    <m/>
    <n v="46"/>
    <n v="128"/>
    <n v="153"/>
    <n v="0"/>
    <n v="0"/>
    <n v="128"/>
    <n v="1"/>
    <s v="Exact"/>
    <n v="20"/>
    <n v="148"/>
    <n v="1562"/>
  </r>
  <r>
    <x v="17"/>
    <n v="1"/>
    <x v="17"/>
    <d v="2026-05-08T00:00:00"/>
    <x v="0"/>
    <s v="Nicolas LE MOUEL"/>
    <s v="Tour 1"/>
    <s v="Irak"/>
    <s v="IRQ"/>
    <s v="Norvège"/>
    <s v="NOR"/>
    <s v="Foxborough"/>
    <s v="Gillette Stadium"/>
    <m/>
    <m/>
    <m/>
    <n v="178"/>
    <n v="144"/>
    <n v="30"/>
    <n v="1"/>
    <n v="0"/>
    <n v="0"/>
    <n v="0"/>
    <s v=""/>
    <n v="0"/>
    <n v="0"/>
    <n v="2143"/>
  </r>
  <r>
    <x v="17"/>
    <n v="2"/>
    <x v="17"/>
    <d v="2026-05-08T00:00:00"/>
    <x v="1"/>
    <s v="Léa EL ASERY"/>
    <s v="Tour 1"/>
    <s v="Irak"/>
    <m/>
    <s v="Norvège"/>
    <m/>
    <s v="Foxborough"/>
    <s v="Gillette Stadium"/>
    <m/>
    <m/>
    <m/>
    <n v="178"/>
    <n v="144"/>
    <n v="30"/>
    <n v="1"/>
    <n v="0"/>
    <n v="0"/>
    <n v="0"/>
    <s v=""/>
    <n v="0"/>
    <n v="0"/>
    <n v="1437"/>
  </r>
  <r>
    <x v="17"/>
    <n v="3"/>
    <x v="17"/>
    <d v="2026-05-08T00:00:00"/>
    <x v="2"/>
    <s v="Elwenn JOUBREL"/>
    <s v="Tour 1"/>
    <s v="Irak"/>
    <m/>
    <s v="Norvège"/>
    <m/>
    <s v="Foxborough"/>
    <s v="Gillette Stadium"/>
    <m/>
    <m/>
    <m/>
    <n v="178"/>
    <n v="144"/>
    <n v="30"/>
    <n v="1"/>
    <n v="0"/>
    <n v="0"/>
    <n v="0"/>
    <s v=""/>
    <n v="0"/>
    <n v="0"/>
    <n v="1250"/>
  </r>
  <r>
    <x v="17"/>
    <n v="4"/>
    <x v="17"/>
    <d v="2026-05-08T00:00:00"/>
    <x v="3"/>
    <s v="Pauline OLIVIER"/>
    <s v="Tour 1"/>
    <s v="Irak"/>
    <m/>
    <s v="Norvège"/>
    <m/>
    <s v="Foxborough"/>
    <s v="Gillette Stadium"/>
    <m/>
    <m/>
    <m/>
    <n v="178"/>
    <n v="144"/>
    <n v="30"/>
    <n v="1"/>
    <n v="0"/>
    <n v="0"/>
    <n v="0"/>
    <s v=""/>
    <n v="0"/>
    <n v="0"/>
    <n v="1270"/>
  </r>
  <r>
    <x v="17"/>
    <n v="5"/>
    <x v="17"/>
    <d v="2026-05-08T00:00:00"/>
    <x v="4"/>
    <s v="Julie BOISSIERE"/>
    <s v="Tour 1"/>
    <s v="Irak"/>
    <m/>
    <s v="Norvège"/>
    <m/>
    <s v="Foxborough"/>
    <s v="Gillette Stadium"/>
    <m/>
    <m/>
    <m/>
    <n v="178"/>
    <n v="144"/>
    <n v="30"/>
    <n v="1"/>
    <n v="0"/>
    <n v="0"/>
    <n v="0"/>
    <s v=""/>
    <n v="0"/>
    <n v="0"/>
    <n v="1533"/>
  </r>
  <r>
    <x v="17"/>
    <n v="6"/>
    <x v="17"/>
    <d v="2026-05-08T00:00:00"/>
    <x v="5"/>
    <s v="Julie BOUCHARD"/>
    <s v="Tour 1"/>
    <s v="Irak"/>
    <m/>
    <s v="Norvège"/>
    <m/>
    <s v="Foxborough"/>
    <s v="Gillette Stadium"/>
    <m/>
    <m/>
    <m/>
    <n v="178"/>
    <n v="144"/>
    <n v="30"/>
    <n v="1"/>
    <n v="0"/>
    <n v="0"/>
    <n v="0"/>
    <s v=""/>
    <n v="0"/>
    <n v="0"/>
    <n v="1154"/>
  </r>
  <r>
    <x v="17"/>
    <n v="7"/>
    <x v="17"/>
    <d v="2026-05-08T00:00:00"/>
    <x v="6"/>
    <s v="Vincent FRAYSSE"/>
    <s v="Tour 1"/>
    <s v="Irak"/>
    <m/>
    <s v="Norvège"/>
    <m/>
    <s v="Foxborough"/>
    <s v="Gillette Stadium"/>
    <m/>
    <m/>
    <m/>
    <n v="178"/>
    <n v="144"/>
    <n v="30"/>
    <n v="1"/>
    <n v="0"/>
    <n v="0"/>
    <n v="0"/>
    <s v=""/>
    <n v="0"/>
    <n v="0"/>
    <n v="1553"/>
  </r>
  <r>
    <x v="17"/>
    <n v="8"/>
    <x v="17"/>
    <d v="2026-05-08T00:00:00"/>
    <x v="7"/>
    <s v="Louis HARLE"/>
    <s v="Tour 1"/>
    <s v="Irak"/>
    <m/>
    <s v="Norvège"/>
    <m/>
    <s v="Foxborough"/>
    <s v="Gillette Stadium"/>
    <m/>
    <m/>
    <m/>
    <n v="178"/>
    <n v="144"/>
    <n v="30"/>
    <n v="1"/>
    <n v="0"/>
    <n v="0"/>
    <n v="0"/>
    <s v=""/>
    <n v="0"/>
    <n v="0"/>
    <n v="1365"/>
  </r>
  <r>
    <x v="17"/>
    <n v="9"/>
    <x v="17"/>
    <d v="2026-05-08T00:00:00"/>
    <x v="8"/>
    <s v="Aurélien DE POULPIQUET"/>
    <s v="Tour 1"/>
    <s v="Irak"/>
    <m/>
    <s v="Norvège"/>
    <m/>
    <s v="Foxborough"/>
    <s v="Gillette Stadium"/>
    <m/>
    <m/>
    <m/>
    <n v="178"/>
    <n v="144"/>
    <n v="30"/>
    <n v="1"/>
    <n v="0"/>
    <n v="0"/>
    <n v="0"/>
    <s v=""/>
    <n v="0"/>
    <n v="0"/>
    <n v="1338"/>
  </r>
  <r>
    <x v="17"/>
    <n v="10"/>
    <x v="17"/>
    <d v="2026-05-08T00:00:00"/>
    <x v="9"/>
    <s v="Paul MONTESINOS"/>
    <s v="Tour 1"/>
    <s v="Irak"/>
    <m/>
    <s v="Norvège"/>
    <m/>
    <s v="Foxborough"/>
    <s v="Gillette Stadium"/>
    <m/>
    <m/>
    <m/>
    <n v="178"/>
    <n v="144"/>
    <n v="30"/>
    <n v="1"/>
    <n v="0"/>
    <n v="0"/>
    <n v="0"/>
    <s v=""/>
    <n v="0"/>
    <n v="0"/>
    <n v="1510"/>
  </r>
  <r>
    <x v="17"/>
    <n v="11"/>
    <x v="17"/>
    <d v="2026-05-08T00:00:00"/>
    <x v="10"/>
    <s v="Kinsley ROQUE"/>
    <s v="Tour 1"/>
    <s v="Irak"/>
    <m/>
    <s v="Norvège"/>
    <m/>
    <s v="Foxborough"/>
    <s v="Gillette Stadium"/>
    <m/>
    <m/>
    <m/>
    <n v="178"/>
    <n v="144"/>
    <n v="30"/>
    <n v="1"/>
    <n v="0"/>
    <n v="0"/>
    <n v="0"/>
    <s v=""/>
    <n v="0"/>
    <n v="0"/>
    <n v="1562"/>
  </r>
  <r>
    <x v="18"/>
    <n v="1"/>
    <x v="18"/>
    <d v="2026-05-08T03:00:00"/>
    <x v="0"/>
    <s v="Nicolas LE MOUEL"/>
    <s v="Tour 1"/>
    <s v="Argentine"/>
    <s v="ARG"/>
    <s v="Algérie"/>
    <s v="ALG"/>
    <s v="Kansas City, Missouri"/>
    <s v="Arrowhead Stadium"/>
    <m/>
    <m/>
    <m/>
    <n v="43"/>
    <n v="129"/>
    <n v="159"/>
    <n v="2"/>
    <n v="0"/>
    <n v="0"/>
    <n v="0"/>
    <s v=""/>
    <n v="0"/>
    <n v="0"/>
    <n v="2143"/>
  </r>
  <r>
    <x v="18"/>
    <n v="2"/>
    <x v="18"/>
    <d v="2026-05-08T03:00:00"/>
    <x v="1"/>
    <s v="Léa EL ASERY"/>
    <s v="Tour 1"/>
    <s v="Argentine"/>
    <m/>
    <s v="Algérie"/>
    <m/>
    <s v="Kansas City, Missouri"/>
    <s v="Arrowhead Stadium"/>
    <m/>
    <m/>
    <m/>
    <n v="43"/>
    <n v="129"/>
    <n v="159"/>
    <n v="2"/>
    <n v="0"/>
    <n v="0"/>
    <n v="0"/>
    <s v=""/>
    <n v="0"/>
    <n v="0"/>
    <n v="1437"/>
  </r>
  <r>
    <x v="18"/>
    <n v="3"/>
    <x v="18"/>
    <d v="2026-05-08T03:00:00"/>
    <x v="2"/>
    <s v="Elwenn JOUBREL"/>
    <s v="Tour 1"/>
    <s v="Argentine"/>
    <m/>
    <s v="Algérie"/>
    <m/>
    <s v="Kansas City, Missouri"/>
    <s v="Arrowhead Stadium"/>
    <m/>
    <m/>
    <m/>
    <n v="43"/>
    <n v="129"/>
    <n v="159"/>
    <n v="2"/>
    <n v="0"/>
    <n v="0"/>
    <n v="0"/>
    <s v=""/>
    <n v="0"/>
    <n v="0"/>
    <n v="1250"/>
  </r>
  <r>
    <x v="18"/>
    <n v="4"/>
    <x v="18"/>
    <d v="2026-05-08T03:00:00"/>
    <x v="3"/>
    <s v="Pauline OLIVIER"/>
    <s v="Tour 1"/>
    <s v="Argentine"/>
    <m/>
    <s v="Algérie"/>
    <m/>
    <s v="Kansas City, Missouri"/>
    <s v="Arrowhead Stadium"/>
    <m/>
    <m/>
    <m/>
    <n v="43"/>
    <n v="129"/>
    <n v="159"/>
    <n v="2"/>
    <n v="0"/>
    <n v="0"/>
    <n v="0"/>
    <s v=""/>
    <n v="0"/>
    <n v="0"/>
    <n v="1270"/>
  </r>
  <r>
    <x v="18"/>
    <n v="5"/>
    <x v="18"/>
    <d v="2026-05-08T03:00:00"/>
    <x v="4"/>
    <s v="Julie BOISSIERE"/>
    <s v="Tour 1"/>
    <s v="Argentine"/>
    <m/>
    <s v="Algérie"/>
    <m/>
    <s v="Kansas City, Missouri"/>
    <s v="Arrowhead Stadium"/>
    <m/>
    <m/>
    <m/>
    <n v="43"/>
    <n v="129"/>
    <n v="159"/>
    <n v="2"/>
    <n v="0"/>
    <n v="0"/>
    <n v="0"/>
    <s v=""/>
    <n v="0"/>
    <n v="0"/>
    <n v="1533"/>
  </r>
  <r>
    <x v="18"/>
    <n v="6"/>
    <x v="18"/>
    <d v="2026-05-08T03:00:00"/>
    <x v="5"/>
    <s v="Julie BOUCHARD"/>
    <s v="Tour 1"/>
    <s v="Argentine"/>
    <m/>
    <s v="Algérie"/>
    <m/>
    <s v="Kansas City, Missouri"/>
    <s v="Arrowhead Stadium"/>
    <m/>
    <m/>
    <m/>
    <n v="43"/>
    <n v="129"/>
    <n v="159"/>
    <n v="2"/>
    <n v="0"/>
    <n v="0"/>
    <n v="0"/>
    <s v=""/>
    <n v="0"/>
    <n v="0"/>
    <n v="1154"/>
  </r>
  <r>
    <x v="18"/>
    <n v="7"/>
    <x v="18"/>
    <d v="2026-05-08T03:00:00"/>
    <x v="6"/>
    <s v="Vincent FRAYSSE"/>
    <s v="Tour 1"/>
    <s v="Argentine"/>
    <m/>
    <s v="Algérie"/>
    <m/>
    <s v="Kansas City, Missouri"/>
    <s v="Arrowhead Stadium"/>
    <m/>
    <m/>
    <m/>
    <n v="43"/>
    <n v="129"/>
    <n v="159"/>
    <n v="2"/>
    <n v="0"/>
    <n v="0"/>
    <n v="0"/>
    <s v=""/>
    <n v="0"/>
    <n v="0"/>
    <n v="1553"/>
  </r>
  <r>
    <x v="18"/>
    <n v="8"/>
    <x v="18"/>
    <d v="2026-05-08T03:00:00"/>
    <x v="7"/>
    <s v="Louis HARLE"/>
    <s v="Tour 1"/>
    <s v="Argentine"/>
    <m/>
    <s v="Algérie"/>
    <m/>
    <s v="Kansas City, Missouri"/>
    <s v="Arrowhead Stadium"/>
    <m/>
    <m/>
    <m/>
    <n v="43"/>
    <n v="129"/>
    <n v="159"/>
    <n v="2"/>
    <n v="0"/>
    <n v="0"/>
    <n v="0"/>
    <s v=""/>
    <n v="0"/>
    <n v="0"/>
    <n v="1365"/>
  </r>
  <r>
    <x v="18"/>
    <n v="9"/>
    <x v="18"/>
    <d v="2026-05-08T03:00:00"/>
    <x v="8"/>
    <s v="Aurélien DE POULPIQUET"/>
    <s v="Tour 1"/>
    <s v="Argentine"/>
    <m/>
    <s v="Algérie"/>
    <m/>
    <s v="Kansas City, Missouri"/>
    <s v="Arrowhead Stadium"/>
    <m/>
    <m/>
    <m/>
    <n v="43"/>
    <n v="129"/>
    <n v="159"/>
    <n v="2"/>
    <n v="0"/>
    <n v="0"/>
    <n v="0"/>
    <s v=""/>
    <n v="0"/>
    <n v="0"/>
    <n v="1338"/>
  </r>
  <r>
    <x v="18"/>
    <n v="10"/>
    <x v="18"/>
    <d v="2026-05-08T03:00:00"/>
    <x v="9"/>
    <s v="Paul MONTESINOS"/>
    <s v="Tour 1"/>
    <s v="Argentine"/>
    <m/>
    <s v="Algérie"/>
    <m/>
    <s v="Kansas City, Missouri"/>
    <s v="Arrowhead Stadium"/>
    <m/>
    <m/>
    <m/>
    <n v="43"/>
    <n v="129"/>
    <n v="159"/>
    <n v="2"/>
    <n v="0"/>
    <n v="0"/>
    <n v="0"/>
    <s v=""/>
    <n v="0"/>
    <n v="0"/>
    <n v="1510"/>
  </r>
  <r>
    <x v="18"/>
    <n v="11"/>
    <x v="18"/>
    <d v="2026-05-08T03:00:00"/>
    <x v="10"/>
    <s v="Kinsley ROQUE"/>
    <s v="Tour 1"/>
    <s v="Argentine"/>
    <m/>
    <s v="Algérie"/>
    <m/>
    <s v="Kansas City, Missouri"/>
    <s v="Arrowhead Stadium"/>
    <m/>
    <m/>
    <m/>
    <n v="43"/>
    <n v="129"/>
    <n v="159"/>
    <n v="2"/>
    <n v="0"/>
    <n v="0"/>
    <n v="0"/>
    <s v=""/>
    <n v="0"/>
    <n v="0"/>
    <n v="1562"/>
  </r>
  <r>
    <x v="19"/>
    <n v="1"/>
    <x v="19"/>
    <d v="2026-05-08T06:00:00"/>
    <x v="0"/>
    <s v="Nicolas LE MOUEL"/>
    <s v="Tour 1"/>
    <s v="Autriche"/>
    <s v="AUT"/>
    <s v="Jordanie"/>
    <s v="JOR"/>
    <s v="Santa Clara, Californie"/>
    <s v="Levi's Stadium"/>
    <m/>
    <m/>
    <m/>
    <n v="38"/>
    <n v="136"/>
    <n v="163"/>
    <n v="3"/>
    <n v="0"/>
    <n v="0"/>
    <n v="0"/>
    <s v=""/>
    <n v="0"/>
    <n v="0"/>
    <n v="2143"/>
  </r>
  <r>
    <x v="19"/>
    <n v="2"/>
    <x v="19"/>
    <d v="2026-05-08T06:00:00"/>
    <x v="1"/>
    <s v="Léa EL ASERY"/>
    <s v="Tour 1"/>
    <s v="Autriche"/>
    <m/>
    <s v="Jordanie"/>
    <m/>
    <s v="Santa Clara, Californie"/>
    <s v="Levi's Stadium"/>
    <m/>
    <m/>
    <m/>
    <n v="38"/>
    <n v="136"/>
    <n v="163"/>
    <n v="3"/>
    <n v="0"/>
    <n v="0"/>
    <n v="0"/>
    <s v=""/>
    <n v="0"/>
    <n v="0"/>
    <n v="1437"/>
  </r>
  <r>
    <x v="19"/>
    <n v="3"/>
    <x v="19"/>
    <d v="2026-05-08T06:00:00"/>
    <x v="2"/>
    <s v="Elwenn JOUBREL"/>
    <s v="Tour 1"/>
    <s v="Autriche"/>
    <m/>
    <s v="Jordanie"/>
    <m/>
    <s v="Santa Clara, Californie"/>
    <s v="Levi's Stadium"/>
    <m/>
    <m/>
    <m/>
    <n v="38"/>
    <n v="136"/>
    <n v="163"/>
    <n v="3"/>
    <n v="0"/>
    <n v="0"/>
    <n v="0"/>
    <s v=""/>
    <n v="0"/>
    <n v="0"/>
    <n v="1250"/>
  </r>
  <r>
    <x v="19"/>
    <n v="4"/>
    <x v="19"/>
    <d v="2026-05-08T06:00:00"/>
    <x v="3"/>
    <s v="Pauline OLIVIER"/>
    <s v="Tour 1"/>
    <s v="Autriche"/>
    <m/>
    <s v="Jordanie"/>
    <m/>
    <s v="Santa Clara, Californie"/>
    <s v="Levi's Stadium"/>
    <m/>
    <m/>
    <m/>
    <n v="38"/>
    <n v="136"/>
    <n v="163"/>
    <n v="3"/>
    <n v="0"/>
    <n v="0"/>
    <n v="0"/>
    <s v=""/>
    <n v="0"/>
    <n v="0"/>
    <n v="1270"/>
  </r>
  <r>
    <x v="19"/>
    <n v="5"/>
    <x v="19"/>
    <d v="2026-05-08T06:00:00"/>
    <x v="4"/>
    <s v="Julie BOISSIERE"/>
    <s v="Tour 1"/>
    <s v="Autriche"/>
    <m/>
    <s v="Jordanie"/>
    <m/>
    <s v="Santa Clara, Californie"/>
    <s v="Levi's Stadium"/>
    <m/>
    <m/>
    <m/>
    <n v="38"/>
    <n v="136"/>
    <n v="163"/>
    <n v="3"/>
    <n v="0"/>
    <n v="0"/>
    <n v="0"/>
    <s v=""/>
    <n v="0"/>
    <n v="0"/>
    <n v="1533"/>
  </r>
  <r>
    <x v="19"/>
    <n v="6"/>
    <x v="19"/>
    <d v="2026-05-08T06:00:00"/>
    <x v="5"/>
    <s v="Julie BOUCHARD"/>
    <s v="Tour 1"/>
    <s v="Autriche"/>
    <m/>
    <s v="Jordanie"/>
    <m/>
    <s v="Santa Clara, Californie"/>
    <s v="Levi's Stadium"/>
    <m/>
    <m/>
    <m/>
    <n v="38"/>
    <n v="136"/>
    <n v="163"/>
    <n v="3"/>
    <n v="0"/>
    <n v="0"/>
    <n v="0"/>
    <s v=""/>
    <n v="0"/>
    <n v="0"/>
    <n v="1154"/>
  </r>
  <r>
    <x v="19"/>
    <n v="7"/>
    <x v="19"/>
    <d v="2026-05-08T06:00:00"/>
    <x v="6"/>
    <s v="Vincent FRAYSSE"/>
    <s v="Tour 1"/>
    <s v="Autriche"/>
    <m/>
    <s v="Jordanie"/>
    <m/>
    <s v="Santa Clara, Californie"/>
    <s v="Levi's Stadium"/>
    <m/>
    <m/>
    <m/>
    <n v="38"/>
    <n v="136"/>
    <n v="163"/>
    <n v="3"/>
    <n v="0"/>
    <n v="0"/>
    <n v="0"/>
    <s v=""/>
    <n v="0"/>
    <n v="0"/>
    <n v="1553"/>
  </r>
  <r>
    <x v="19"/>
    <n v="8"/>
    <x v="19"/>
    <d v="2026-05-08T06:00:00"/>
    <x v="7"/>
    <s v="Louis HARLE"/>
    <s v="Tour 1"/>
    <s v="Autriche"/>
    <m/>
    <s v="Jordanie"/>
    <m/>
    <s v="Santa Clara, Californie"/>
    <s v="Levi's Stadium"/>
    <m/>
    <m/>
    <m/>
    <n v="38"/>
    <n v="136"/>
    <n v="163"/>
    <n v="3"/>
    <n v="0"/>
    <n v="0"/>
    <n v="0"/>
    <s v=""/>
    <n v="0"/>
    <n v="0"/>
    <n v="1365"/>
  </r>
  <r>
    <x v="19"/>
    <n v="9"/>
    <x v="19"/>
    <d v="2026-05-08T06:00:00"/>
    <x v="8"/>
    <s v="Aurélien DE POULPIQUET"/>
    <s v="Tour 1"/>
    <s v="Autriche"/>
    <m/>
    <s v="Jordanie"/>
    <m/>
    <s v="Santa Clara, Californie"/>
    <s v="Levi's Stadium"/>
    <m/>
    <m/>
    <m/>
    <n v="38"/>
    <n v="136"/>
    <n v="163"/>
    <n v="3"/>
    <n v="0"/>
    <n v="0"/>
    <n v="0"/>
    <s v=""/>
    <n v="0"/>
    <n v="0"/>
    <n v="1338"/>
  </r>
  <r>
    <x v="19"/>
    <n v="10"/>
    <x v="19"/>
    <d v="2026-05-08T06:00:00"/>
    <x v="9"/>
    <s v="Paul MONTESINOS"/>
    <s v="Tour 1"/>
    <s v="Autriche"/>
    <m/>
    <s v="Jordanie"/>
    <m/>
    <s v="Santa Clara, Californie"/>
    <s v="Levi's Stadium"/>
    <m/>
    <m/>
    <m/>
    <n v="38"/>
    <n v="136"/>
    <n v="163"/>
    <n v="3"/>
    <n v="0"/>
    <n v="0"/>
    <n v="0"/>
    <s v=""/>
    <n v="0"/>
    <n v="0"/>
    <n v="1510"/>
  </r>
  <r>
    <x v="19"/>
    <n v="11"/>
    <x v="19"/>
    <d v="2026-05-08T06:00:00"/>
    <x v="10"/>
    <s v="Kinsley ROQUE"/>
    <s v="Tour 1"/>
    <s v="Autriche"/>
    <m/>
    <s v="Jordanie"/>
    <m/>
    <s v="Santa Clara, Californie"/>
    <s v="Levi's Stadium"/>
    <m/>
    <m/>
    <m/>
    <n v="38"/>
    <n v="136"/>
    <n v="163"/>
    <n v="3"/>
    <n v="0"/>
    <n v="0"/>
    <n v="0"/>
    <s v=""/>
    <n v="0"/>
    <n v="0"/>
    <n v="1562"/>
  </r>
  <r>
    <x v="20"/>
    <n v="1"/>
    <x v="20"/>
    <d v="2026-05-08T19:00:00"/>
    <x v="0"/>
    <s v="Nicolas LE MOUEL"/>
    <s v="Tour 1"/>
    <s v="Portugal"/>
    <s v="PRT"/>
    <s v="RD Congo"/>
    <s v="COD"/>
    <s v="Houston, Texas"/>
    <s v="NRG Stadium"/>
    <m/>
    <m/>
    <m/>
    <n v="34"/>
    <n v="140"/>
    <n v="170"/>
    <n v="1"/>
    <n v="1"/>
    <n v="140"/>
    <n v="0"/>
    <s v=""/>
    <n v="0"/>
    <n v="140"/>
    <n v="2283"/>
  </r>
  <r>
    <x v="20"/>
    <n v="2"/>
    <x v="20"/>
    <d v="2026-05-08T19:00:00"/>
    <x v="1"/>
    <s v="Léa EL ASERY"/>
    <s v="Tour 1"/>
    <s v="Portugal"/>
    <m/>
    <s v="RD Congo"/>
    <m/>
    <s v="Houston, Texas"/>
    <s v="NRG Stadium"/>
    <m/>
    <m/>
    <m/>
    <n v="34"/>
    <n v="140"/>
    <n v="170"/>
    <n v="1"/>
    <n v="1"/>
    <n v="140"/>
    <n v="0"/>
    <s v=""/>
    <n v="0"/>
    <n v="140"/>
    <n v="1577"/>
  </r>
  <r>
    <x v="20"/>
    <n v="3"/>
    <x v="20"/>
    <d v="2026-05-08T19:00:00"/>
    <x v="2"/>
    <s v="Elwenn JOUBREL"/>
    <s v="Tour 1"/>
    <s v="Portugal"/>
    <m/>
    <s v="RD Congo"/>
    <m/>
    <s v="Houston, Texas"/>
    <s v="NRG Stadium"/>
    <m/>
    <m/>
    <m/>
    <n v="34"/>
    <n v="140"/>
    <n v="170"/>
    <n v="1"/>
    <n v="1"/>
    <n v="140"/>
    <n v="0"/>
    <s v=""/>
    <n v="0"/>
    <n v="140"/>
    <n v="1390"/>
  </r>
  <r>
    <x v="20"/>
    <n v="4"/>
    <x v="20"/>
    <d v="2026-05-08T19:00:00"/>
    <x v="3"/>
    <s v="Pauline OLIVIER"/>
    <s v="Tour 1"/>
    <s v="Portugal"/>
    <m/>
    <s v="RD Congo"/>
    <m/>
    <s v="Houston, Texas"/>
    <s v="NRG Stadium"/>
    <m/>
    <m/>
    <m/>
    <n v="34"/>
    <n v="140"/>
    <n v="170"/>
    <n v="1"/>
    <n v="1"/>
    <n v="140"/>
    <n v="0"/>
    <s v=""/>
    <n v="0"/>
    <n v="140"/>
    <n v="1410"/>
  </r>
  <r>
    <x v="20"/>
    <n v="5"/>
    <x v="20"/>
    <d v="2026-05-08T19:00:00"/>
    <x v="4"/>
    <s v="Julie BOISSIERE"/>
    <s v="Tour 1"/>
    <s v="Portugal"/>
    <m/>
    <s v="RD Congo"/>
    <m/>
    <s v="Houston, Texas"/>
    <s v="NRG Stadium"/>
    <m/>
    <m/>
    <m/>
    <n v="34"/>
    <n v="140"/>
    <n v="170"/>
    <n v="1"/>
    <n v="1"/>
    <n v="140"/>
    <n v="0"/>
    <s v=""/>
    <n v="0"/>
    <n v="140"/>
    <n v="1673"/>
  </r>
  <r>
    <x v="20"/>
    <n v="6"/>
    <x v="20"/>
    <d v="2026-05-08T19:00:00"/>
    <x v="5"/>
    <s v="Julie BOUCHARD"/>
    <s v="Tour 1"/>
    <s v="Portugal"/>
    <m/>
    <s v="RD Congo"/>
    <m/>
    <s v="Houston, Texas"/>
    <s v="NRG Stadium"/>
    <m/>
    <m/>
    <m/>
    <n v="34"/>
    <n v="140"/>
    <n v="170"/>
    <n v="1"/>
    <n v="1"/>
    <n v="140"/>
    <n v="0"/>
    <s v=""/>
    <n v="0"/>
    <n v="140"/>
    <n v="1294"/>
  </r>
  <r>
    <x v="20"/>
    <n v="7"/>
    <x v="20"/>
    <d v="2026-05-08T19:00:00"/>
    <x v="6"/>
    <s v="Vincent FRAYSSE"/>
    <s v="Tour 1"/>
    <s v="Portugal"/>
    <m/>
    <s v="RD Congo"/>
    <m/>
    <s v="Houston, Texas"/>
    <s v="NRG Stadium"/>
    <m/>
    <m/>
    <m/>
    <n v="34"/>
    <n v="140"/>
    <n v="170"/>
    <n v="1"/>
    <n v="1"/>
    <n v="140"/>
    <n v="0"/>
    <s v=""/>
    <n v="0"/>
    <n v="140"/>
    <n v="1693"/>
  </r>
  <r>
    <x v="20"/>
    <n v="8"/>
    <x v="20"/>
    <d v="2026-05-08T19:00:00"/>
    <x v="7"/>
    <s v="Louis HARLE"/>
    <s v="Tour 1"/>
    <s v="Portugal"/>
    <m/>
    <s v="RD Congo"/>
    <m/>
    <s v="Houston, Texas"/>
    <s v="NRG Stadium"/>
    <m/>
    <m/>
    <m/>
    <n v="34"/>
    <n v="140"/>
    <n v="170"/>
    <n v="1"/>
    <n v="1"/>
    <n v="140"/>
    <n v="0"/>
    <s v=""/>
    <n v="0"/>
    <n v="140"/>
    <n v="1505"/>
  </r>
  <r>
    <x v="20"/>
    <n v="9"/>
    <x v="20"/>
    <d v="2026-05-08T19:00:00"/>
    <x v="8"/>
    <s v="Aurélien DE POULPIQUET"/>
    <s v="Tour 1"/>
    <s v="Portugal"/>
    <m/>
    <s v="RD Congo"/>
    <m/>
    <s v="Houston, Texas"/>
    <s v="NRG Stadium"/>
    <m/>
    <m/>
    <m/>
    <n v="34"/>
    <n v="140"/>
    <n v="170"/>
    <n v="1"/>
    <n v="1"/>
    <n v="140"/>
    <n v="0"/>
    <s v=""/>
    <n v="0"/>
    <n v="140"/>
    <n v="1478"/>
  </r>
  <r>
    <x v="20"/>
    <n v="10"/>
    <x v="20"/>
    <d v="2026-05-08T19:00:00"/>
    <x v="9"/>
    <s v="Paul MONTESINOS"/>
    <s v="Tour 1"/>
    <s v="Portugal"/>
    <m/>
    <s v="RD Congo"/>
    <m/>
    <s v="Houston, Texas"/>
    <s v="NRG Stadium"/>
    <m/>
    <m/>
    <m/>
    <n v="34"/>
    <n v="140"/>
    <n v="170"/>
    <n v="1"/>
    <n v="1"/>
    <n v="140"/>
    <n v="0"/>
    <s v=""/>
    <n v="0"/>
    <n v="140"/>
    <n v="1650"/>
  </r>
  <r>
    <x v="20"/>
    <n v="11"/>
    <x v="20"/>
    <d v="2026-05-08T19:00:00"/>
    <x v="10"/>
    <s v="Kinsley ROQUE"/>
    <s v="Tour 1"/>
    <s v="Portugal"/>
    <m/>
    <s v="RD Congo"/>
    <m/>
    <s v="Houston, Texas"/>
    <s v="NRG Stadium"/>
    <m/>
    <m/>
    <m/>
    <n v="34"/>
    <n v="140"/>
    <n v="170"/>
    <n v="1"/>
    <n v="1"/>
    <n v="140"/>
    <n v="0"/>
    <s v=""/>
    <n v="0"/>
    <n v="140"/>
    <n v="1702"/>
  </r>
  <r>
    <x v="21"/>
    <n v="1"/>
    <x v="21"/>
    <d v="2026-05-08T22:00:00"/>
    <x v="0"/>
    <s v="Nicolas LE MOUEL"/>
    <s v="Tour 1"/>
    <s v="Angleterre"/>
    <s v="ENG"/>
    <s v="Croatie"/>
    <s v="HRV"/>
    <s v="Arlington, Dallas, Texas"/>
    <s v="AT&amp;T Stadium"/>
    <m/>
    <m/>
    <m/>
    <n v="59"/>
    <n v="119"/>
    <n v="133"/>
    <n v="2"/>
    <n v="2"/>
    <n v="119"/>
    <n v="0"/>
    <s v=""/>
    <n v="0"/>
    <n v="119"/>
    <n v="2402"/>
  </r>
  <r>
    <x v="21"/>
    <n v="2"/>
    <x v="21"/>
    <d v="2026-05-08T22:00:00"/>
    <x v="1"/>
    <s v="Léa EL ASERY"/>
    <s v="Tour 1"/>
    <s v="Angleterre"/>
    <m/>
    <s v="Croatie"/>
    <m/>
    <s v="Arlington, Dallas, Texas"/>
    <s v="AT&amp;T Stadium"/>
    <m/>
    <m/>
    <m/>
    <n v="59"/>
    <n v="119"/>
    <n v="133"/>
    <n v="2"/>
    <n v="2"/>
    <n v="119"/>
    <n v="0"/>
    <s v=""/>
    <n v="0"/>
    <n v="119"/>
    <n v="1696"/>
  </r>
  <r>
    <x v="21"/>
    <n v="3"/>
    <x v="21"/>
    <d v="2026-05-08T22:00:00"/>
    <x v="2"/>
    <s v="Elwenn JOUBREL"/>
    <s v="Tour 1"/>
    <s v="Angleterre"/>
    <m/>
    <s v="Croatie"/>
    <m/>
    <s v="Arlington, Dallas, Texas"/>
    <s v="AT&amp;T Stadium"/>
    <m/>
    <m/>
    <m/>
    <n v="59"/>
    <n v="119"/>
    <n v="133"/>
    <n v="2"/>
    <n v="2"/>
    <n v="119"/>
    <n v="0"/>
    <s v=""/>
    <n v="0"/>
    <n v="119"/>
    <n v="1509"/>
  </r>
  <r>
    <x v="21"/>
    <n v="4"/>
    <x v="21"/>
    <d v="2026-05-08T22:00:00"/>
    <x v="3"/>
    <s v="Pauline OLIVIER"/>
    <s v="Tour 1"/>
    <s v="Angleterre"/>
    <m/>
    <s v="Croatie"/>
    <m/>
    <s v="Arlington, Dallas, Texas"/>
    <s v="AT&amp;T Stadium"/>
    <m/>
    <m/>
    <m/>
    <n v="59"/>
    <n v="119"/>
    <n v="133"/>
    <n v="2"/>
    <n v="2"/>
    <n v="119"/>
    <n v="0"/>
    <s v=""/>
    <n v="0"/>
    <n v="119"/>
    <n v="1529"/>
  </r>
  <r>
    <x v="21"/>
    <n v="5"/>
    <x v="21"/>
    <d v="2026-05-08T22:00:00"/>
    <x v="4"/>
    <s v="Julie BOISSIERE"/>
    <s v="Tour 1"/>
    <s v="Angleterre"/>
    <m/>
    <s v="Croatie"/>
    <m/>
    <s v="Arlington, Dallas, Texas"/>
    <s v="AT&amp;T Stadium"/>
    <m/>
    <m/>
    <m/>
    <n v="59"/>
    <n v="119"/>
    <n v="133"/>
    <n v="2"/>
    <n v="2"/>
    <n v="119"/>
    <n v="0"/>
    <s v=""/>
    <n v="0"/>
    <n v="119"/>
    <n v="1792"/>
  </r>
  <r>
    <x v="21"/>
    <n v="6"/>
    <x v="21"/>
    <d v="2026-05-08T22:00:00"/>
    <x v="5"/>
    <s v="Julie BOUCHARD"/>
    <s v="Tour 1"/>
    <s v="Angleterre"/>
    <m/>
    <s v="Croatie"/>
    <m/>
    <s v="Arlington, Dallas, Texas"/>
    <s v="AT&amp;T Stadium"/>
    <m/>
    <m/>
    <m/>
    <n v="59"/>
    <n v="119"/>
    <n v="133"/>
    <n v="2"/>
    <n v="2"/>
    <n v="119"/>
    <n v="0"/>
    <s v=""/>
    <n v="0"/>
    <n v="119"/>
    <n v="1413"/>
  </r>
  <r>
    <x v="21"/>
    <n v="7"/>
    <x v="21"/>
    <d v="2026-05-08T22:00:00"/>
    <x v="6"/>
    <s v="Vincent FRAYSSE"/>
    <s v="Tour 1"/>
    <s v="Angleterre"/>
    <m/>
    <s v="Croatie"/>
    <m/>
    <s v="Arlington, Dallas, Texas"/>
    <s v="AT&amp;T Stadium"/>
    <m/>
    <m/>
    <m/>
    <n v="59"/>
    <n v="119"/>
    <n v="133"/>
    <n v="2"/>
    <n v="2"/>
    <n v="119"/>
    <n v="0"/>
    <s v=""/>
    <n v="0"/>
    <n v="119"/>
    <n v="1812"/>
  </r>
  <r>
    <x v="21"/>
    <n v="8"/>
    <x v="21"/>
    <d v="2026-05-08T22:00:00"/>
    <x v="7"/>
    <s v="Louis HARLE"/>
    <s v="Tour 1"/>
    <s v="Angleterre"/>
    <m/>
    <s v="Croatie"/>
    <m/>
    <s v="Arlington, Dallas, Texas"/>
    <s v="AT&amp;T Stadium"/>
    <m/>
    <m/>
    <m/>
    <n v="59"/>
    <n v="119"/>
    <n v="133"/>
    <n v="2"/>
    <n v="2"/>
    <n v="119"/>
    <n v="0"/>
    <s v=""/>
    <n v="0"/>
    <n v="119"/>
    <n v="1624"/>
  </r>
  <r>
    <x v="21"/>
    <n v="9"/>
    <x v="21"/>
    <d v="2026-05-08T22:00:00"/>
    <x v="8"/>
    <s v="Aurélien DE POULPIQUET"/>
    <s v="Tour 1"/>
    <s v="Angleterre"/>
    <m/>
    <s v="Croatie"/>
    <m/>
    <s v="Arlington, Dallas, Texas"/>
    <s v="AT&amp;T Stadium"/>
    <m/>
    <m/>
    <m/>
    <n v="59"/>
    <n v="119"/>
    <n v="133"/>
    <n v="2"/>
    <n v="2"/>
    <n v="119"/>
    <n v="0"/>
    <s v=""/>
    <n v="0"/>
    <n v="119"/>
    <n v="1597"/>
  </r>
  <r>
    <x v="21"/>
    <n v="10"/>
    <x v="21"/>
    <d v="2026-05-08T22:00:00"/>
    <x v="9"/>
    <s v="Paul MONTESINOS"/>
    <s v="Tour 1"/>
    <s v="Angleterre"/>
    <m/>
    <s v="Croatie"/>
    <m/>
    <s v="Arlington, Dallas, Texas"/>
    <s v="AT&amp;T Stadium"/>
    <m/>
    <m/>
    <m/>
    <n v="59"/>
    <n v="119"/>
    <n v="133"/>
    <n v="2"/>
    <n v="2"/>
    <n v="119"/>
    <n v="0"/>
    <s v=""/>
    <n v="0"/>
    <n v="119"/>
    <n v="1769"/>
  </r>
  <r>
    <x v="21"/>
    <n v="11"/>
    <x v="21"/>
    <d v="2026-05-08T22:00:00"/>
    <x v="10"/>
    <s v="Kinsley ROQUE"/>
    <s v="Tour 1"/>
    <s v="Angleterre"/>
    <m/>
    <s v="Croatie"/>
    <m/>
    <s v="Arlington, Dallas, Texas"/>
    <s v="AT&amp;T Stadium"/>
    <m/>
    <m/>
    <m/>
    <n v="59"/>
    <n v="119"/>
    <n v="133"/>
    <n v="2"/>
    <n v="2"/>
    <n v="119"/>
    <n v="0"/>
    <s v=""/>
    <n v="0"/>
    <n v="119"/>
    <n v="1821"/>
  </r>
  <r>
    <x v="22"/>
    <n v="1"/>
    <x v="22"/>
    <d v="2026-05-09T01:00:00"/>
    <x v="0"/>
    <s v="Nicolas LE MOUEL"/>
    <s v="Tour 1"/>
    <s v="Ghana"/>
    <s v="GHA"/>
    <s v="Panama"/>
    <s v="PAN"/>
    <s v="Toronto"/>
    <s v="BMO Field"/>
    <m/>
    <m/>
    <m/>
    <n v="73"/>
    <n v="113"/>
    <n v="116"/>
    <n v="1"/>
    <n v="3"/>
    <n v="0"/>
    <n v="0"/>
    <s v=""/>
    <n v="0"/>
    <n v="0"/>
    <n v="2402"/>
  </r>
  <r>
    <x v="22"/>
    <n v="2"/>
    <x v="22"/>
    <d v="2026-05-09T01:00:00"/>
    <x v="1"/>
    <s v="Léa EL ASERY"/>
    <s v="Tour 1"/>
    <s v="Ghana"/>
    <m/>
    <s v="Panama"/>
    <m/>
    <s v="Toronto"/>
    <s v="BMO Field"/>
    <m/>
    <m/>
    <m/>
    <n v="73"/>
    <n v="113"/>
    <n v="116"/>
    <n v="1"/>
    <n v="3"/>
    <n v="0"/>
    <n v="0"/>
    <s v=""/>
    <n v="0"/>
    <n v="0"/>
    <n v="1696"/>
  </r>
  <r>
    <x v="22"/>
    <n v="3"/>
    <x v="22"/>
    <d v="2026-05-09T01:00:00"/>
    <x v="2"/>
    <s v="Elwenn JOUBREL"/>
    <s v="Tour 1"/>
    <s v="Ghana"/>
    <m/>
    <s v="Panama"/>
    <m/>
    <s v="Toronto"/>
    <s v="BMO Field"/>
    <m/>
    <m/>
    <m/>
    <n v="73"/>
    <n v="113"/>
    <n v="116"/>
    <n v="1"/>
    <n v="3"/>
    <n v="0"/>
    <n v="0"/>
    <s v=""/>
    <n v="0"/>
    <n v="0"/>
    <n v="1509"/>
  </r>
  <r>
    <x v="22"/>
    <n v="4"/>
    <x v="22"/>
    <d v="2026-05-09T01:00:00"/>
    <x v="3"/>
    <s v="Pauline OLIVIER"/>
    <s v="Tour 1"/>
    <s v="Ghana"/>
    <m/>
    <s v="Panama"/>
    <m/>
    <s v="Toronto"/>
    <s v="BMO Field"/>
    <m/>
    <m/>
    <m/>
    <n v="73"/>
    <n v="113"/>
    <n v="116"/>
    <n v="1"/>
    <n v="3"/>
    <n v="0"/>
    <n v="0"/>
    <s v=""/>
    <n v="0"/>
    <n v="0"/>
    <n v="1529"/>
  </r>
  <r>
    <x v="22"/>
    <n v="5"/>
    <x v="22"/>
    <d v="2026-05-09T01:00:00"/>
    <x v="4"/>
    <s v="Julie BOISSIERE"/>
    <s v="Tour 1"/>
    <s v="Ghana"/>
    <m/>
    <s v="Panama"/>
    <m/>
    <s v="Toronto"/>
    <s v="BMO Field"/>
    <m/>
    <m/>
    <m/>
    <n v="73"/>
    <n v="113"/>
    <n v="116"/>
    <n v="1"/>
    <n v="3"/>
    <n v="0"/>
    <n v="0"/>
    <s v=""/>
    <n v="0"/>
    <n v="0"/>
    <n v="1792"/>
  </r>
  <r>
    <x v="22"/>
    <n v="6"/>
    <x v="22"/>
    <d v="2026-05-09T01:00:00"/>
    <x v="5"/>
    <s v="Julie BOUCHARD"/>
    <s v="Tour 1"/>
    <s v="Ghana"/>
    <m/>
    <s v="Panama"/>
    <m/>
    <s v="Toronto"/>
    <s v="BMO Field"/>
    <m/>
    <m/>
    <m/>
    <n v="73"/>
    <n v="113"/>
    <n v="116"/>
    <n v="1"/>
    <n v="3"/>
    <n v="0"/>
    <n v="0"/>
    <s v=""/>
    <n v="0"/>
    <n v="0"/>
    <n v="1413"/>
  </r>
  <r>
    <x v="22"/>
    <n v="7"/>
    <x v="22"/>
    <d v="2026-05-09T01:00:00"/>
    <x v="6"/>
    <s v="Vincent FRAYSSE"/>
    <s v="Tour 1"/>
    <s v="Ghana"/>
    <m/>
    <s v="Panama"/>
    <m/>
    <s v="Toronto"/>
    <s v="BMO Field"/>
    <m/>
    <m/>
    <m/>
    <n v="73"/>
    <n v="113"/>
    <n v="116"/>
    <n v="1"/>
    <n v="3"/>
    <n v="0"/>
    <n v="0"/>
    <s v=""/>
    <n v="0"/>
    <n v="0"/>
    <n v="1812"/>
  </r>
  <r>
    <x v="22"/>
    <n v="8"/>
    <x v="22"/>
    <d v="2026-05-09T01:00:00"/>
    <x v="7"/>
    <s v="Louis HARLE"/>
    <s v="Tour 1"/>
    <s v="Ghana"/>
    <m/>
    <s v="Panama"/>
    <m/>
    <s v="Toronto"/>
    <s v="BMO Field"/>
    <m/>
    <m/>
    <m/>
    <n v="73"/>
    <n v="113"/>
    <n v="116"/>
    <n v="1"/>
    <n v="3"/>
    <n v="0"/>
    <n v="0"/>
    <s v=""/>
    <n v="0"/>
    <n v="0"/>
    <n v="1624"/>
  </r>
  <r>
    <x v="22"/>
    <n v="9"/>
    <x v="22"/>
    <d v="2026-05-09T01:00:00"/>
    <x v="8"/>
    <s v="Aurélien DE POULPIQUET"/>
    <s v="Tour 1"/>
    <s v="Ghana"/>
    <m/>
    <s v="Panama"/>
    <m/>
    <s v="Toronto"/>
    <s v="BMO Field"/>
    <m/>
    <m/>
    <m/>
    <n v="73"/>
    <n v="113"/>
    <n v="116"/>
    <n v="1"/>
    <n v="3"/>
    <n v="0"/>
    <n v="0"/>
    <s v=""/>
    <n v="0"/>
    <n v="0"/>
    <n v="1597"/>
  </r>
  <r>
    <x v="22"/>
    <n v="10"/>
    <x v="22"/>
    <d v="2026-05-09T01:00:00"/>
    <x v="9"/>
    <s v="Paul MONTESINOS"/>
    <s v="Tour 1"/>
    <s v="Ghana"/>
    <m/>
    <s v="Panama"/>
    <m/>
    <s v="Toronto"/>
    <s v="BMO Field"/>
    <m/>
    <m/>
    <m/>
    <n v="73"/>
    <n v="113"/>
    <n v="116"/>
    <n v="1"/>
    <n v="3"/>
    <n v="0"/>
    <n v="0"/>
    <s v=""/>
    <n v="0"/>
    <n v="0"/>
    <n v="1769"/>
  </r>
  <r>
    <x v="22"/>
    <n v="11"/>
    <x v="22"/>
    <d v="2026-05-09T01:00:00"/>
    <x v="10"/>
    <s v="Kinsley ROQUE"/>
    <s v="Tour 1"/>
    <s v="Ghana"/>
    <m/>
    <s v="Panama"/>
    <m/>
    <s v="Toronto"/>
    <s v="BMO Field"/>
    <m/>
    <m/>
    <m/>
    <n v="73"/>
    <n v="113"/>
    <n v="116"/>
    <n v="1"/>
    <n v="3"/>
    <n v="0"/>
    <n v="0"/>
    <s v=""/>
    <n v="0"/>
    <n v="0"/>
    <n v="1821"/>
  </r>
  <r>
    <x v="23"/>
    <n v="1"/>
    <x v="23"/>
    <d v="2026-05-09T04:00:00"/>
    <x v="0"/>
    <s v="Nicolas LE MOUEL"/>
    <s v="Tour 1"/>
    <s v="Ouzbékistan"/>
    <s v="NZD"/>
    <s v="Colombie"/>
    <s v="COL"/>
    <s v="Mexique City"/>
    <s v="Estadio Azteca"/>
    <m/>
    <m/>
    <m/>
    <n v="157"/>
    <n v="130"/>
    <n v="44"/>
    <n v="2"/>
    <n v="1"/>
    <n v="0"/>
    <n v="0"/>
    <s v=""/>
    <n v="0"/>
    <n v="0"/>
    <n v="2402"/>
  </r>
  <r>
    <x v="23"/>
    <n v="2"/>
    <x v="23"/>
    <d v="2026-05-09T04:00:00"/>
    <x v="1"/>
    <s v="Léa EL ASERY"/>
    <s v="Tour 1"/>
    <s v="Ouzbékistan"/>
    <m/>
    <s v="Colombie"/>
    <m/>
    <s v="Mexique City"/>
    <s v="Estadio Azteca"/>
    <m/>
    <m/>
    <m/>
    <n v="157"/>
    <n v="130"/>
    <n v="44"/>
    <n v="2"/>
    <n v="1"/>
    <n v="0"/>
    <n v="0"/>
    <s v=""/>
    <n v="0"/>
    <n v="0"/>
    <n v="1696"/>
  </r>
  <r>
    <x v="23"/>
    <n v="3"/>
    <x v="23"/>
    <d v="2026-05-09T04:00:00"/>
    <x v="2"/>
    <s v="Elwenn JOUBREL"/>
    <s v="Tour 1"/>
    <s v="Ouzbékistan"/>
    <m/>
    <s v="Colombie"/>
    <m/>
    <s v="Mexique City"/>
    <s v="Estadio Azteca"/>
    <m/>
    <m/>
    <m/>
    <n v="157"/>
    <n v="130"/>
    <n v="44"/>
    <n v="2"/>
    <n v="1"/>
    <n v="0"/>
    <n v="0"/>
    <s v=""/>
    <n v="0"/>
    <n v="0"/>
    <n v="1509"/>
  </r>
  <r>
    <x v="23"/>
    <n v="4"/>
    <x v="23"/>
    <d v="2026-05-09T04:00:00"/>
    <x v="3"/>
    <s v="Pauline OLIVIER"/>
    <s v="Tour 1"/>
    <s v="Ouzbékistan"/>
    <m/>
    <s v="Colombie"/>
    <m/>
    <s v="Mexique City"/>
    <s v="Estadio Azteca"/>
    <m/>
    <m/>
    <m/>
    <n v="157"/>
    <n v="130"/>
    <n v="44"/>
    <n v="2"/>
    <n v="1"/>
    <n v="0"/>
    <n v="0"/>
    <s v=""/>
    <n v="0"/>
    <n v="0"/>
    <n v="1529"/>
  </r>
  <r>
    <x v="23"/>
    <n v="5"/>
    <x v="23"/>
    <d v="2026-05-09T04:00:00"/>
    <x v="4"/>
    <s v="Julie BOISSIERE"/>
    <s v="Tour 1"/>
    <s v="Ouzbékistan"/>
    <m/>
    <s v="Colombie"/>
    <m/>
    <s v="Mexique City"/>
    <s v="Estadio Azteca"/>
    <m/>
    <m/>
    <m/>
    <n v="157"/>
    <n v="130"/>
    <n v="44"/>
    <n v="2"/>
    <n v="1"/>
    <n v="0"/>
    <n v="0"/>
    <s v=""/>
    <n v="0"/>
    <n v="0"/>
    <n v="1792"/>
  </r>
  <r>
    <x v="23"/>
    <n v="6"/>
    <x v="23"/>
    <d v="2026-05-09T04:00:00"/>
    <x v="5"/>
    <s v="Julie BOUCHARD"/>
    <s v="Tour 1"/>
    <s v="Ouzbékistan"/>
    <m/>
    <s v="Colombie"/>
    <m/>
    <s v="Mexique City"/>
    <s v="Estadio Azteca"/>
    <m/>
    <m/>
    <m/>
    <n v="157"/>
    <n v="130"/>
    <n v="44"/>
    <n v="2"/>
    <n v="1"/>
    <n v="0"/>
    <n v="0"/>
    <s v=""/>
    <n v="0"/>
    <n v="0"/>
    <n v="1413"/>
  </r>
  <r>
    <x v="23"/>
    <n v="7"/>
    <x v="23"/>
    <d v="2026-05-09T04:00:00"/>
    <x v="6"/>
    <s v="Vincent FRAYSSE"/>
    <s v="Tour 1"/>
    <s v="Ouzbékistan"/>
    <m/>
    <s v="Colombie"/>
    <m/>
    <s v="Mexique City"/>
    <s v="Estadio Azteca"/>
    <m/>
    <m/>
    <m/>
    <n v="157"/>
    <n v="130"/>
    <n v="44"/>
    <n v="2"/>
    <n v="1"/>
    <n v="0"/>
    <n v="0"/>
    <s v=""/>
    <n v="0"/>
    <n v="0"/>
    <n v="1812"/>
  </r>
  <r>
    <x v="23"/>
    <n v="8"/>
    <x v="23"/>
    <d v="2026-05-09T04:00:00"/>
    <x v="7"/>
    <s v="Louis HARLE"/>
    <s v="Tour 1"/>
    <s v="Ouzbékistan"/>
    <m/>
    <s v="Colombie"/>
    <m/>
    <s v="Mexique City"/>
    <s v="Estadio Azteca"/>
    <m/>
    <m/>
    <m/>
    <n v="157"/>
    <n v="130"/>
    <n v="44"/>
    <n v="2"/>
    <n v="1"/>
    <n v="0"/>
    <n v="0"/>
    <s v=""/>
    <n v="0"/>
    <n v="0"/>
    <n v="1624"/>
  </r>
  <r>
    <x v="23"/>
    <n v="9"/>
    <x v="23"/>
    <d v="2026-05-09T04:00:00"/>
    <x v="8"/>
    <s v="Aurélien DE POULPIQUET"/>
    <s v="Tour 1"/>
    <s v="Ouzbékistan"/>
    <m/>
    <s v="Colombie"/>
    <m/>
    <s v="Mexique City"/>
    <s v="Estadio Azteca"/>
    <m/>
    <m/>
    <m/>
    <n v="157"/>
    <n v="130"/>
    <n v="44"/>
    <n v="2"/>
    <n v="1"/>
    <n v="0"/>
    <n v="0"/>
    <s v=""/>
    <n v="0"/>
    <n v="0"/>
    <n v="1597"/>
  </r>
  <r>
    <x v="23"/>
    <n v="10"/>
    <x v="23"/>
    <d v="2026-05-09T04:00:00"/>
    <x v="9"/>
    <s v="Paul MONTESINOS"/>
    <s v="Tour 1"/>
    <s v="Ouzbékistan"/>
    <m/>
    <s v="Colombie"/>
    <m/>
    <s v="Mexique City"/>
    <s v="Estadio Azteca"/>
    <m/>
    <m/>
    <m/>
    <n v="157"/>
    <n v="130"/>
    <n v="44"/>
    <n v="2"/>
    <n v="1"/>
    <n v="0"/>
    <n v="0"/>
    <s v=""/>
    <n v="0"/>
    <n v="0"/>
    <n v="1769"/>
  </r>
  <r>
    <x v="23"/>
    <n v="11"/>
    <x v="23"/>
    <d v="2026-05-09T04:00:00"/>
    <x v="10"/>
    <s v="Kinsley ROQUE"/>
    <s v="Tour 1"/>
    <s v="Ouzbékistan"/>
    <m/>
    <s v="Colombie"/>
    <m/>
    <s v="Mexique City"/>
    <s v="Estadio Azteca"/>
    <m/>
    <m/>
    <m/>
    <n v="157"/>
    <n v="130"/>
    <n v="44"/>
    <n v="2"/>
    <n v="1"/>
    <n v="0"/>
    <n v="0"/>
    <s v=""/>
    <n v="0"/>
    <n v="0"/>
    <n v="1821"/>
  </r>
  <r>
    <x v="24"/>
    <n v="1"/>
    <x v="24"/>
    <d v="2026-05-09T18:00:00"/>
    <x v="0"/>
    <s v="Nicolas LE MOUEL"/>
    <s v="Tour 2"/>
    <s v="Tchéquie"/>
    <s v="CZE"/>
    <s v="Afrique du Sud"/>
    <s v="ZAF"/>
    <s v="Atlanta"/>
    <s v="Mercedes-Benz Stadium"/>
    <m/>
    <m/>
    <m/>
    <n v="62"/>
    <n v="112"/>
    <n v="142"/>
    <n v="3"/>
    <n v="2"/>
    <n v="0"/>
    <n v="0"/>
    <s v=""/>
    <n v="0"/>
    <n v="0"/>
    <n v="2402"/>
  </r>
  <r>
    <x v="24"/>
    <n v="2"/>
    <x v="24"/>
    <d v="2026-05-09T18:00:00"/>
    <x v="1"/>
    <s v="Léa EL ASERY"/>
    <s v="Tour 2"/>
    <s v="Tchéquie"/>
    <m/>
    <s v="Afrique du Sud"/>
    <m/>
    <s v="Atlanta"/>
    <s v="Mercedes-Benz Stadium"/>
    <m/>
    <m/>
    <m/>
    <n v="62"/>
    <n v="112"/>
    <n v="142"/>
    <n v="3"/>
    <n v="2"/>
    <n v="0"/>
    <n v="0"/>
    <s v=""/>
    <n v="0"/>
    <n v="0"/>
    <n v="1696"/>
  </r>
  <r>
    <x v="24"/>
    <n v="3"/>
    <x v="24"/>
    <d v="2026-05-09T18:00:00"/>
    <x v="2"/>
    <s v="Elwenn JOUBREL"/>
    <s v="Tour 2"/>
    <s v="Tchéquie"/>
    <m/>
    <s v="Afrique du Sud"/>
    <m/>
    <s v="Atlanta"/>
    <s v="Mercedes-Benz Stadium"/>
    <m/>
    <m/>
    <m/>
    <n v="62"/>
    <n v="112"/>
    <n v="142"/>
    <n v="3"/>
    <n v="2"/>
    <n v="0"/>
    <n v="0"/>
    <s v=""/>
    <n v="0"/>
    <n v="0"/>
    <n v="1509"/>
  </r>
  <r>
    <x v="24"/>
    <n v="4"/>
    <x v="24"/>
    <d v="2026-05-09T18:00:00"/>
    <x v="3"/>
    <s v="Pauline OLIVIER"/>
    <s v="Tour 2"/>
    <s v="Tchéquie"/>
    <m/>
    <s v="Afrique du Sud"/>
    <m/>
    <s v="Atlanta"/>
    <s v="Mercedes-Benz Stadium"/>
    <m/>
    <m/>
    <m/>
    <n v="62"/>
    <n v="112"/>
    <n v="142"/>
    <n v="3"/>
    <n v="2"/>
    <n v="0"/>
    <n v="0"/>
    <s v=""/>
    <n v="0"/>
    <n v="0"/>
    <n v="1529"/>
  </r>
  <r>
    <x v="24"/>
    <n v="5"/>
    <x v="24"/>
    <d v="2026-05-09T18:00:00"/>
    <x v="4"/>
    <s v="Julie BOISSIERE"/>
    <s v="Tour 2"/>
    <s v="Tchéquie"/>
    <m/>
    <s v="Afrique du Sud"/>
    <m/>
    <s v="Atlanta"/>
    <s v="Mercedes-Benz Stadium"/>
    <m/>
    <m/>
    <m/>
    <n v="62"/>
    <n v="112"/>
    <n v="142"/>
    <n v="3"/>
    <n v="2"/>
    <n v="0"/>
    <n v="0"/>
    <s v=""/>
    <n v="0"/>
    <n v="0"/>
    <n v="1792"/>
  </r>
  <r>
    <x v="24"/>
    <n v="6"/>
    <x v="24"/>
    <d v="2026-05-09T18:00:00"/>
    <x v="5"/>
    <s v="Julie BOUCHARD"/>
    <s v="Tour 2"/>
    <s v="Tchéquie"/>
    <m/>
    <s v="Afrique du Sud"/>
    <m/>
    <s v="Atlanta"/>
    <s v="Mercedes-Benz Stadium"/>
    <m/>
    <m/>
    <m/>
    <n v="62"/>
    <n v="112"/>
    <n v="142"/>
    <n v="3"/>
    <n v="2"/>
    <n v="0"/>
    <n v="0"/>
    <s v=""/>
    <n v="0"/>
    <n v="0"/>
    <n v="1413"/>
  </r>
  <r>
    <x v="24"/>
    <n v="7"/>
    <x v="24"/>
    <d v="2026-05-09T18:00:00"/>
    <x v="6"/>
    <s v="Vincent FRAYSSE"/>
    <s v="Tour 2"/>
    <s v="Tchéquie"/>
    <m/>
    <s v="Afrique du Sud"/>
    <m/>
    <s v="Atlanta"/>
    <s v="Mercedes-Benz Stadium"/>
    <m/>
    <m/>
    <m/>
    <n v="62"/>
    <n v="112"/>
    <n v="142"/>
    <n v="3"/>
    <n v="2"/>
    <n v="0"/>
    <n v="0"/>
    <s v=""/>
    <n v="0"/>
    <n v="0"/>
    <n v="1812"/>
  </r>
  <r>
    <x v="24"/>
    <n v="8"/>
    <x v="24"/>
    <d v="2026-05-09T18:00:00"/>
    <x v="7"/>
    <s v="Louis HARLE"/>
    <s v="Tour 2"/>
    <s v="Tchéquie"/>
    <m/>
    <s v="Afrique du Sud"/>
    <m/>
    <s v="Atlanta"/>
    <s v="Mercedes-Benz Stadium"/>
    <m/>
    <m/>
    <m/>
    <n v="62"/>
    <n v="112"/>
    <n v="142"/>
    <n v="3"/>
    <n v="2"/>
    <n v="0"/>
    <n v="0"/>
    <s v=""/>
    <n v="0"/>
    <n v="0"/>
    <n v="1624"/>
  </r>
  <r>
    <x v="24"/>
    <n v="9"/>
    <x v="24"/>
    <d v="2026-05-09T18:00:00"/>
    <x v="8"/>
    <s v="Aurélien DE POULPIQUET"/>
    <s v="Tour 2"/>
    <s v="Tchéquie"/>
    <m/>
    <s v="Afrique du Sud"/>
    <m/>
    <s v="Atlanta"/>
    <s v="Mercedes-Benz Stadium"/>
    <m/>
    <m/>
    <m/>
    <n v="62"/>
    <n v="112"/>
    <n v="142"/>
    <n v="3"/>
    <n v="2"/>
    <n v="0"/>
    <n v="0"/>
    <s v=""/>
    <n v="0"/>
    <n v="0"/>
    <n v="1597"/>
  </r>
  <r>
    <x v="24"/>
    <n v="10"/>
    <x v="24"/>
    <d v="2026-05-09T18:00:00"/>
    <x v="9"/>
    <s v="Paul MONTESINOS"/>
    <s v="Tour 2"/>
    <s v="Tchéquie"/>
    <m/>
    <s v="Afrique du Sud"/>
    <m/>
    <s v="Atlanta"/>
    <s v="Mercedes-Benz Stadium"/>
    <m/>
    <m/>
    <m/>
    <n v="62"/>
    <n v="112"/>
    <n v="142"/>
    <n v="3"/>
    <n v="2"/>
    <n v="0"/>
    <n v="0"/>
    <s v=""/>
    <n v="0"/>
    <n v="0"/>
    <n v="1769"/>
  </r>
  <r>
    <x v="24"/>
    <n v="11"/>
    <x v="24"/>
    <d v="2026-05-09T18:00:00"/>
    <x v="10"/>
    <s v="Kinsley ROQUE"/>
    <s v="Tour 2"/>
    <s v="Tchéquie"/>
    <m/>
    <s v="Afrique du Sud"/>
    <m/>
    <s v="Atlanta"/>
    <s v="Mercedes-Benz Stadium"/>
    <m/>
    <m/>
    <m/>
    <n v="62"/>
    <n v="112"/>
    <n v="142"/>
    <n v="3"/>
    <n v="2"/>
    <n v="0"/>
    <n v="0"/>
    <s v=""/>
    <n v="0"/>
    <n v="0"/>
    <n v="1821"/>
  </r>
  <r>
    <x v="25"/>
    <n v="1"/>
    <x v="25"/>
    <d v="2026-05-09T21:00:00"/>
    <x v="0"/>
    <s v="Nicolas LE MOUEL"/>
    <s v="Tour 2"/>
    <s v="Suisse"/>
    <s v="CHE"/>
    <s v="Bosnie-Herzégovine"/>
    <s v="BIH"/>
    <s v="Inglewood, Los Angeles, California"/>
    <s v="SoFi Stadium"/>
    <m/>
    <m/>
    <m/>
    <n v="76"/>
    <n v="108"/>
    <n v="134"/>
    <n v="1"/>
    <n v="1"/>
    <n v="108"/>
    <n v="0"/>
    <s v=""/>
    <n v="0"/>
    <n v="108"/>
    <n v="2510"/>
  </r>
  <r>
    <x v="25"/>
    <n v="2"/>
    <x v="25"/>
    <d v="2026-05-09T21:00:00"/>
    <x v="1"/>
    <s v="Léa EL ASERY"/>
    <s v="Tour 2"/>
    <s v="Suisse"/>
    <m/>
    <s v="Bosnie-Herzégovine"/>
    <m/>
    <s v="Inglewood, Los Angeles, California"/>
    <s v="SoFi Stadium"/>
    <m/>
    <m/>
    <m/>
    <n v="76"/>
    <n v="108"/>
    <n v="134"/>
    <n v="1"/>
    <n v="1"/>
    <n v="108"/>
    <n v="0"/>
    <s v=""/>
    <n v="0"/>
    <n v="108"/>
    <n v="1804"/>
  </r>
  <r>
    <x v="25"/>
    <n v="3"/>
    <x v="25"/>
    <d v="2026-05-09T21:00:00"/>
    <x v="2"/>
    <s v="Elwenn JOUBREL"/>
    <s v="Tour 2"/>
    <s v="Suisse"/>
    <m/>
    <s v="Bosnie-Herzégovine"/>
    <m/>
    <s v="Inglewood, Los Angeles, California"/>
    <s v="SoFi Stadium"/>
    <m/>
    <m/>
    <m/>
    <n v="76"/>
    <n v="108"/>
    <n v="134"/>
    <n v="1"/>
    <n v="1"/>
    <n v="108"/>
    <n v="0"/>
    <s v=""/>
    <n v="0"/>
    <n v="108"/>
    <n v="1617"/>
  </r>
  <r>
    <x v="25"/>
    <n v="4"/>
    <x v="25"/>
    <d v="2026-05-09T21:00:00"/>
    <x v="3"/>
    <s v="Pauline OLIVIER"/>
    <s v="Tour 2"/>
    <s v="Suisse"/>
    <m/>
    <s v="Bosnie-Herzégovine"/>
    <m/>
    <s v="Inglewood, Los Angeles, California"/>
    <s v="SoFi Stadium"/>
    <m/>
    <m/>
    <m/>
    <n v="76"/>
    <n v="108"/>
    <n v="134"/>
    <n v="1"/>
    <n v="1"/>
    <n v="108"/>
    <n v="0"/>
    <s v=""/>
    <n v="0"/>
    <n v="108"/>
    <n v="1637"/>
  </r>
  <r>
    <x v="25"/>
    <n v="5"/>
    <x v="25"/>
    <d v="2026-05-09T21:00:00"/>
    <x v="4"/>
    <s v="Julie BOISSIERE"/>
    <s v="Tour 2"/>
    <s v="Suisse"/>
    <m/>
    <s v="Bosnie-Herzégovine"/>
    <m/>
    <s v="Inglewood, Los Angeles, California"/>
    <s v="SoFi Stadium"/>
    <m/>
    <m/>
    <m/>
    <n v="76"/>
    <n v="108"/>
    <n v="134"/>
    <n v="1"/>
    <n v="1"/>
    <n v="108"/>
    <n v="0"/>
    <s v=""/>
    <n v="0"/>
    <n v="108"/>
    <n v="1900"/>
  </r>
  <r>
    <x v="25"/>
    <n v="6"/>
    <x v="25"/>
    <d v="2026-05-09T21:00:00"/>
    <x v="5"/>
    <s v="Julie BOUCHARD"/>
    <s v="Tour 2"/>
    <s v="Suisse"/>
    <m/>
    <s v="Bosnie-Herzégovine"/>
    <m/>
    <s v="Inglewood, Los Angeles, California"/>
    <s v="SoFi Stadium"/>
    <m/>
    <m/>
    <m/>
    <n v="76"/>
    <n v="108"/>
    <n v="134"/>
    <n v="1"/>
    <n v="1"/>
    <n v="108"/>
    <n v="0"/>
    <s v=""/>
    <n v="0"/>
    <n v="108"/>
    <n v="1521"/>
  </r>
  <r>
    <x v="25"/>
    <n v="7"/>
    <x v="25"/>
    <d v="2026-05-09T21:00:00"/>
    <x v="6"/>
    <s v="Vincent FRAYSSE"/>
    <s v="Tour 2"/>
    <s v="Suisse"/>
    <m/>
    <s v="Bosnie-Herzégovine"/>
    <m/>
    <s v="Inglewood, Los Angeles, California"/>
    <s v="SoFi Stadium"/>
    <m/>
    <m/>
    <m/>
    <n v="76"/>
    <n v="108"/>
    <n v="134"/>
    <n v="1"/>
    <n v="1"/>
    <n v="108"/>
    <n v="0"/>
    <s v=""/>
    <n v="0"/>
    <n v="108"/>
    <n v="1920"/>
  </r>
  <r>
    <x v="25"/>
    <n v="8"/>
    <x v="25"/>
    <d v="2026-05-09T21:00:00"/>
    <x v="7"/>
    <s v="Louis HARLE"/>
    <s v="Tour 2"/>
    <s v="Suisse"/>
    <m/>
    <s v="Bosnie-Herzégovine"/>
    <m/>
    <s v="Inglewood, Los Angeles, California"/>
    <s v="SoFi Stadium"/>
    <m/>
    <m/>
    <m/>
    <n v="76"/>
    <n v="108"/>
    <n v="134"/>
    <n v="1"/>
    <n v="1"/>
    <n v="108"/>
    <n v="0"/>
    <s v=""/>
    <n v="0"/>
    <n v="108"/>
    <n v="1732"/>
  </r>
  <r>
    <x v="25"/>
    <n v="9"/>
    <x v="25"/>
    <d v="2026-05-09T21:00:00"/>
    <x v="8"/>
    <s v="Aurélien DE POULPIQUET"/>
    <s v="Tour 2"/>
    <s v="Suisse"/>
    <m/>
    <s v="Bosnie-Herzégovine"/>
    <m/>
    <s v="Inglewood, Los Angeles, California"/>
    <s v="SoFi Stadium"/>
    <m/>
    <m/>
    <m/>
    <n v="76"/>
    <n v="108"/>
    <n v="134"/>
    <n v="1"/>
    <n v="1"/>
    <n v="108"/>
    <n v="0"/>
    <s v=""/>
    <n v="0"/>
    <n v="108"/>
    <n v="1705"/>
  </r>
  <r>
    <x v="25"/>
    <n v="10"/>
    <x v="25"/>
    <d v="2026-05-09T21:00:00"/>
    <x v="9"/>
    <s v="Paul MONTESINOS"/>
    <s v="Tour 2"/>
    <s v="Suisse"/>
    <m/>
    <s v="Bosnie-Herzégovine"/>
    <m/>
    <s v="Inglewood, Los Angeles, California"/>
    <s v="SoFi Stadium"/>
    <m/>
    <m/>
    <m/>
    <n v="76"/>
    <n v="108"/>
    <n v="134"/>
    <n v="1"/>
    <n v="1"/>
    <n v="108"/>
    <n v="0"/>
    <s v=""/>
    <n v="0"/>
    <n v="108"/>
    <n v="1877"/>
  </r>
  <r>
    <x v="25"/>
    <n v="11"/>
    <x v="25"/>
    <d v="2026-05-09T21:00:00"/>
    <x v="10"/>
    <s v="Kinsley ROQUE"/>
    <s v="Tour 2"/>
    <s v="Suisse"/>
    <m/>
    <s v="Bosnie-Herzégovine"/>
    <m/>
    <s v="Inglewood, Los Angeles, California"/>
    <s v="SoFi Stadium"/>
    <m/>
    <m/>
    <m/>
    <n v="76"/>
    <n v="108"/>
    <n v="134"/>
    <n v="1"/>
    <n v="1"/>
    <n v="108"/>
    <n v="0"/>
    <s v=""/>
    <n v="0"/>
    <n v="108"/>
    <n v="1929"/>
  </r>
  <r>
    <x v="26"/>
    <n v="1"/>
    <x v="26"/>
    <d v="2026-05-10T00:00:00"/>
    <x v="0"/>
    <s v="Nicolas LE MOUEL"/>
    <s v="Tour 2"/>
    <s v="Canada"/>
    <s v="CAN"/>
    <s v="Qatar"/>
    <s v="QAT"/>
    <s v="Vancouver"/>
    <s v="BC Place"/>
    <m/>
    <m/>
    <m/>
    <n v="71"/>
    <n v="104"/>
    <n v="148"/>
    <n v="2"/>
    <n v="0"/>
    <n v="0"/>
    <n v="0"/>
    <s v=""/>
    <n v="0"/>
    <n v="0"/>
    <n v="2510"/>
  </r>
  <r>
    <x v="26"/>
    <n v="2"/>
    <x v="26"/>
    <d v="2026-05-10T00:00:00"/>
    <x v="1"/>
    <s v="Léa EL ASERY"/>
    <s v="Tour 2"/>
    <s v="Canada"/>
    <m/>
    <s v="Qatar"/>
    <m/>
    <s v="Vancouver"/>
    <s v="BC Place"/>
    <m/>
    <m/>
    <m/>
    <n v="71"/>
    <n v="104"/>
    <n v="148"/>
    <n v="2"/>
    <n v="0"/>
    <n v="0"/>
    <n v="0"/>
    <s v=""/>
    <n v="0"/>
    <n v="0"/>
    <n v="1804"/>
  </r>
  <r>
    <x v="26"/>
    <n v="3"/>
    <x v="26"/>
    <d v="2026-05-10T00:00:00"/>
    <x v="2"/>
    <s v="Elwenn JOUBREL"/>
    <s v="Tour 2"/>
    <s v="Canada"/>
    <m/>
    <s v="Qatar"/>
    <m/>
    <s v="Vancouver"/>
    <s v="BC Place"/>
    <m/>
    <m/>
    <m/>
    <n v="71"/>
    <n v="104"/>
    <n v="148"/>
    <n v="2"/>
    <n v="0"/>
    <n v="0"/>
    <n v="0"/>
    <s v=""/>
    <n v="0"/>
    <n v="0"/>
    <n v="1617"/>
  </r>
  <r>
    <x v="26"/>
    <n v="4"/>
    <x v="26"/>
    <d v="2026-05-10T00:00:00"/>
    <x v="3"/>
    <s v="Pauline OLIVIER"/>
    <s v="Tour 2"/>
    <s v="Canada"/>
    <m/>
    <s v="Qatar"/>
    <m/>
    <s v="Vancouver"/>
    <s v="BC Place"/>
    <m/>
    <m/>
    <m/>
    <n v="71"/>
    <n v="104"/>
    <n v="148"/>
    <n v="2"/>
    <n v="0"/>
    <n v="0"/>
    <n v="0"/>
    <s v=""/>
    <n v="0"/>
    <n v="0"/>
    <n v="1637"/>
  </r>
  <r>
    <x v="26"/>
    <n v="5"/>
    <x v="26"/>
    <d v="2026-05-10T00:00:00"/>
    <x v="4"/>
    <s v="Julie BOISSIERE"/>
    <s v="Tour 2"/>
    <s v="Canada"/>
    <m/>
    <s v="Qatar"/>
    <m/>
    <s v="Vancouver"/>
    <s v="BC Place"/>
    <m/>
    <m/>
    <m/>
    <n v="71"/>
    <n v="104"/>
    <n v="148"/>
    <n v="2"/>
    <n v="0"/>
    <n v="0"/>
    <n v="0"/>
    <s v=""/>
    <n v="0"/>
    <n v="0"/>
    <n v="1900"/>
  </r>
  <r>
    <x v="26"/>
    <n v="6"/>
    <x v="26"/>
    <d v="2026-05-10T00:00:00"/>
    <x v="5"/>
    <s v="Julie BOUCHARD"/>
    <s v="Tour 2"/>
    <s v="Canada"/>
    <m/>
    <s v="Qatar"/>
    <m/>
    <s v="Vancouver"/>
    <s v="BC Place"/>
    <m/>
    <m/>
    <m/>
    <n v="71"/>
    <n v="104"/>
    <n v="148"/>
    <n v="2"/>
    <n v="0"/>
    <n v="0"/>
    <n v="0"/>
    <s v=""/>
    <n v="0"/>
    <n v="0"/>
    <n v="1521"/>
  </r>
  <r>
    <x v="26"/>
    <n v="7"/>
    <x v="26"/>
    <d v="2026-05-10T00:00:00"/>
    <x v="6"/>
    <s v="Vincent FRAYSSE"/>
    <s v="Tour 2"/>
    <s v="Canada"/>
    <m/>
    <s v="Qatar"/>
    <m/>
    <s v="Vancouver"/>
    <s v="BC Place"/>
    <m/>
    <m/>
    <m/>
    <n v="71"/>
    <n v="104"/>
    <n v="148"/>
    <n v="2"/>
    <n v="0"/>
    <n v="0"/>
    <n v="0"/>
    <s v=""/>
    <n v="0"/>
    <n v="0"/>
    <n v="1920"/>
  </r>
  <r>
    <x v="26"/>
    <n v="8"/>
    <x v="26"/>
    <d v="2026-05-10T00:00:00"/>
    <x v="7"/>
    <s v="Louis HARLE"/>
    <s v="Tour 2"/>
    <s v="Canada"/>
    <m/>
    <s v="Qatar"/>
    <m/>
    <s v="Vancouver"/>
    <s v="BC Place"/>
    <m/>
    <m/>
    <m/>
    <n v="71"/>
    <n v="104"/>
    <n v="148"/>
    <n v="2"/>
    <n v="0"/>
    <n v="0"/>
    <n v="0"/>
    <s v=""/>
    <n v="0"/>
    <n v="0"/>
    <n v="1732"/>
  </r>
  <r>
    <x v="26"/>
    <n v="9"/>
    <x v="26"/>
    <d v="2026-05-10T00:00:00"/>
    <x v="8"/>
    <s v="Aurélien DE POULPIQUET"/>
    <s v="Tour 2"/>
    <s v="Canada"/>
    <m/>
    <s v="Qatar"/>
    <m/>
    <s v="Vancouver"/>
    <s v="BC Place"/>
    <m/>
    <m/>
    <m/>
    <n v="71"/>
    <n v="104"/>
    <n v="148"/>
    <n v="2"/>
    <n v="0"/>
    <n v="0"/>
    <n v="0"/>
    <s v=""/>
    <n v="0"/>
    <n v="0"/>
    <n v="1705"/>
  </r>
  <r>
    <x v="26"/>
    <n v="10"/>
    <x v="26"/>
    <d v="2026-05-10T00:00:00"/>
    <x v="9"/>
    <s v="Paul MONTESINOS"/>
    <s v="Tour 2"/>
    <s v="Canada"/>
    <m/>
    <s v="Qatar"/>
    <m/>
    <s v="Vancouver"/>
    <s v="BC Place"/>
    <m/>
    <m/>
    <m/>
    <n v="71"/>
    <n v="104"/>
    <n v="148"/>
    <n v="2"/>
    <n v="0"/>
    <n v="0"/>
    <n v="0"/>
    <s v=""/>
    <n v="0"/>
    <n v="0"/>
    <n v="1877"/>
  </r>
  <r>
    <x v="26"/>
    <n v="11"/>
    <x v="26"/>
    <d v="2026-05-10T00:00:00"/>
    <x v="10"/>
    <s v="Kinsley ROQUE"/>
    <s v="Tour 2"/>
    <s v="Canada"/>
    <m/>
    <s v="Qatar"/>
    <m/>
    <s v="Vancouver"/>
    <s v="BC Place"/>
    <m/>
    <m/>
    <m/>
    <n v="71"/>
    <n v="104"/>
    <n v="148"/>
    <n v="2"/>
    <n v="0"/>
    <n v="0"/>
    <n v="0"/>
    <s v=""/>
    <n v="0"/>
    <n v="0"/>
    <n v="1929"/>
  </r>
  <r>
    <x v="27"/>
    <n v="1"/>
    <x v="27"/>
    <d v="2026-05-10T03:00:00"/>
    <x v="0"/>
    <s v="Nicolas LE MOUEL"/>
    <s v="Tour 2"/>
    <s v="Mexique"/>
    <s v="MEX"/>
    <s v="Corée du Sud"/>
    <s v="KOR"/>
    <s v="Zapopan"/>
    <s v="Estadio Akron"/>
    <m/>
    <m/>
    <m/>
    <n v="69"/>
    <n v="117"/>
    <n v="129"/>
    <n v="1"/>
    <n v="0"/>
    <n v="0"/>
    <n v="0"/>
    <s v=""/>
    <n v="0"/>
    <n v="0"/>
    <n v="2510"/>
  </r>
  <r>
    <x v="27"/>
    <n v="2"/>
    <x v="27"/>
    <d v="2026-05-10T03:00:00"/>
    <x v="1"/>
    <s v="Léa EL ASERY"/>
    <s v="Tour 2"/>
    <s v="Mexique"/>
    <m/>
    <s v="Corée du Sud"/>
    <m/>
    <s v="Zapopan"/>
    <s v="Estadio Akron"/>
    <m/>
    <m/>
    <m/>
    <n v="69"/>
    <n v="117"/>
    <n v="129"/>
    <n v="1"/>
    <n v="0"/>
    <n v="0"/>
    <n v="0"/>
    <s v=""/>
    <n v="0"/>
    <n v="0"/>
    <n v="1804"/>
  </r>
  <r>
    <x v="27"/>
    <n v="3"/>
    <x v="27"/>
    <d v="2026-05-10T03:00:00"/>
    <x v="2"/>
    <s v="Elwenn JOUBREL"/>
    <s v="Tour 2"/>
    <s v="Mexique"/>
    <m/>
    <s v="Corée du Sud"/>
    <m/>
    <s v="Zapopan"/>
    <s v="Estadio Akron"/>
    <m/>
    <m/>
    <m/>
    <n v="69"/>
    <n v="117"/>
    <n v="129"/>
    <n v="1"/>
    <n v="0"/>
    <n v="0"/>
    <n v="0"/>
    <s v=""/>
    <n v="0"/>
    <n v="0"/>
    <n v="1617"/>
  </r>
  <r>
    <x v="27"/>
    <n v="4"/>
    <x v="27"/>
    <d v="2026-05-10T03:00:00"/>
    <x v="3"/>
    <s v="Pauline OLIVIER"/>
    <s v="Tour 2"/>
    <s v="Mexique"/>
    <m/>
    <s v="Corée du Sud"/>
    <m/>
    <s v="Zapopan"/>
    <s v="Estadio Akron"/>
    <m/>
    <m/>
    <m/>
    <n v="69"/>
    <n v="117"/>
    <n v="129"/>
    <n v="1"/>
    <n v="0"/>
    <n v="0"/>
    <n v="0"/>
    <s v=""/>
    <n v="0"/>
    <n v="0"/>
    <n v="1637"/>
  </r>
  <r>
    <x v="27"/>
    <n v="5"/>
    <x v="27"/>
    <d v="2026-05-10T03:00:00"/>
    <x v="4"/>
    <s v="Julie BOISSIERE"/>
    <s v="Tour 2"/>
    <s v="Mexique"/>
    <m/>
    <s v="Corée du Sud"/>
    <m/>
    <s v="Zapopan"/>
    <s v="Estadio Akron"/>
    <m/>
    <m/>
    <m/>
    <n v="69"/>
    <n v="117"/>
    <n v="129"/>
    <n v="1"/>
    <n v="0"/>
    <n v="0"/>
    <n v="0"/>
    <s v=""/>
    <n v="0"/>
    <n v="0"/>
    <n v="1900"/>
  </r>
  <r>
    <x v="27"/>
    <n v="6"/>
    <x v="27"/>
    <d v="2026-05-10T03:00:00"/>
    <x v="5"/>
    <s v="Julie BOUCHARD"/>
    <s v="Tour 2"/>
    <s v="Mexique"/>
    <m/>
    <s v="Corée du Sud"/>
    <m/>
    <s v="Zapopan"/>
    <s v="Estadio Akron"/>
    <m/>
    <m/>
    <m/>
    <n v="69"/>
    <n v="117"/>
    <n v="129"/>
    <n v="1"/>
    <n v="0"/>
    <n v="0"/>
    <n v="0"/>
    <s v=""/>
    <n v="0"/>
    <n v="0"/>
    <n v="1521"/>
  </r>
  <r>
    <x v="27"/>
    <n v="7"/>
    <x v="27"/>
    <d v="2026-05-10T03:00:00"/>
    <x v="6"/>
    <s v="Vincent FRAYSSE"/>
    <s v="Tour 2"/>
    <s v="Mexique"/>
    <m/>
    <s v="Corée du Sud"/>
    <m/>
    <s v="Zapopan"/>
    <s v="Estadio Akron"/>
    <m/>
    <m/>
    <m/>
    <n v="69"/>
    <n v="117"/>
    <n v="129"/>
    <n v="1"/>
    <n v="0"/>
    <n v="0"/>
    <n v="0"/>
    <s v=""/>
    <n v="0"/>
    <n v="0"/>
    <n v="1920"/>
  </r>
  <r>
    <x v="27"/>
    <n v="8"/>
    <x v="27"/>
    <d v="2026-05-10T03:00:00"/>
    <x v="7"/>
    <s v="Louis HARLE"/>
    <s v="Tour 2"/>
    <s v="Mexique"/>
    <m/>
    <s v="Corée du Sud"/>
    <m/>
    <s v="Zapopan"/>
    <s v="Estadio Akron"/>
    <m/>
    <m/>
    <m/>
    <n v="69"/>
    <n v="117"/>
    <n v="129"/>
    <n v="1"/>
    <n v="0"/>
    <n v="0"/>
    <n v="0"/>
    <s v=""/>
    <n v="0"/>
    <n v="0"/>
    <n v="1732"/>
  </r>
  <r>
    <x v="27"/>
    <n v="9"/>
    <x v="27"/>
    <d v="2026-05-10T03:00:00"/>
    <x v="8"/>
    <s v="Aurélien DE POULPIQUET"/>
    <s v="Tour 2"/>
    <s v="Mexique"/>
    <m/>
    <s v="Corée du Sud"/>
    <m/>
    <s v="Zapopan"/>
    <s v="Estadio Akron"/>
    <m/>
    <m/>
    <m/>
    <n v="69"/>
    <n v="117"/>
    <n v="129"/>
    <n v="1"/>
    <n v="0"/>
    <n v="0"/>
    <n v="0"/>
    <s v=""/>
    <n v="0"/>
    <n v="0"/>
    <n v="1705"/>
  </r>
  <r>
    <x v="27"/>
    <n v="10"/>
    <x v="27"/>
    <d v="2026-05-10T03:00:00"/>
    <x v="9"/>
    <s v="Paul MONTESINOS"/>
    <s v="Tour 2"/>
    <s v="Mexique"/>
    <m/>
    <s v="Corée du Sud"/>
    <m/>
    <s v="Zapopan"/>
    <s v="Estadio Akron"/>
    <m/>
    <m/>
    <m/>
    <n v="69"/>
    <n v="117"/>
    <n v="129"/>
    <n v="1"/>
    <n v="0"/>
    <n v="0"/>
    <n v="0"/>
    <s v=""/>
    <n v="0"/>
    <n v="0"/>
    <n v="1877"/>
  </r>
  <r>
    <x v="27"/>
    <n v="11"/>
    <x v="27"/>
    <d v="2026-05-10T03:00:00"/>
    <x v="10"/>
    <s v="Kinsley ROQUE"/>
    <s v="Tour 2"/>
    <s v="Mexique"/>
    <m/>
    <s v="Corée du Sud"/>
    <m/>
    <s v="Zapopan"/>
    <s v="Estadio Akron"/>
    <m/>
    <m/>
    <m/>
    <n v="69"/>
    <n v="117"/>
    <n v="129"/>
    <n v="1"/>
    <n v="0"/>
    <n v="0"/>
    <n v="0"/>
    <s v=""/>
    <n v="0"/>
    <n v="0"/>
    <n v="1929"/>
  </r>
  <r>
    <x v="28"/>
    <n v="1"/>
    <x v="28"/>
    <d v="2026-05-10T21:00:00"/>
    <x v="0"/>
    <s v="Nicolas LE MOUEL"/>
    <s v="Tour 2"/>
    <s v="Etats-Unis"/>
    <s v="USA"/>
    <s v="Australie"/>
    <s v="AUS"/>
    <s v="Seattle"/>
    <s v="Lumen Field"/>
    <m/>
    <m/>
    <m/>
    <n v="58"/>
    <n v="119"/>
    <n v="153"/>
    <n v="0"/>
    <n v="1"/>
    <n v="0"/>
    <n v="0"/>
    <s v=""/>
    <n v="0"/>
    <n v="0"/>
    <n v="2510"/>
  </r>
  <r>
    <x v="28"/>
    <n v="2"/>
    <x v="28"/>
    <d v="2026-05-10T21:00:00"/>
    <x v="1"/>
    <s v="Léa EL ASERY"/>
    <s v="Tour 2"/>
    <s v="Etats-Unis"/>
    <m/>
    <s v="Australie"/>
    <m/>
    <s v="Seattle"/>
    <s v="Lumen Field"/>
    <m/>
    <m/>
    <m/>
    <n v="58"/>
    <n v="119"/>
    <n v="153"/>
    <n v="0"/>
    <n v="1"/>
    <n v="0"/>
    <n v="0"/>
    <s v=""/>
    <n v="0"/>
    <n v="0"/>
    <n v="1804"/>
  </r>
  <r>
    <x v="28"/>
    <n v="3"/>
    <x v="28"/>
    <d v="2026-05-10T21:00:00"/>
    <x v="2"/>
    <s v="Elwenn JOUBREL"/>
    <s v="Tour 2"/>
    <s v="Etats-Unis"/>
    <m/>
    <s v="Australie"/>
    <m/>
    <s v="Seattle"/>
    <s v="Lumen Field"/>
    <m/>
    <m/>
    <m/>
    <n v="58"/>
    <n v="119"/>
    <n v="153"/>
    <n v="0"/>
    <n v="1"/>
    <n v="0"/>
    <n v="0"/>
    <s v=""/>
    <n v="0"/>
    <n v="0"/>
    <n v="1617"/>
  </r>
  <r>
    <x v="28"/>
    <n v="4"/>
    <x v="28"/>
    <d v="2026-05-10T21:00:00"/>
    <x v="3"/>
    <s v="Pauline OLIVIER"/>
    <s v="Tour 2"/>
    <s v="Etats-Unis"/>
    <m/>
    <s v="Australie"/>
    <m/>
    <s v="Seattle"/>
    <s v="Lumen Field"/>
    <m/>
    <m/>
    <m/>
    <n v="58"/>
    <n v="119"/>
    <n v="153"/>
    <n v="0"/>
    <n v="1"/>
    <n v="0"/>
    <n v="0"/>
    <s v=""/>
    <n v="0"/>
    <n v="0"/>
    <n v="1637"/>
  </r>
  <r>
    <x v="28"/>
    <n v="5"/>
    <x v="28"/>
    <d v="2026-05-10T21:00:00"/>
    <x v="4"/>
    <s v="Julie BOISSIERE"/>
    <s v="Tour 2"/>
    <s v="Etats-Unis"/>
    <m/>
    <s v="Australie"/>
    <m/>
    <s v="Seattle"/>
    <s v="Lumen Field"/>
    <m/>
    <m/>
    <m/>
    <n v="58"/>
    <n v="119"/>
    <n v="153"/>
    <n v="0"/>
    <n v="1"/>
    <n v="0"/>
    <n v="0"/>
    <s v=""/>
    <n v="0"/>
    <n v="0"/>
    <n v="1900"/>
  </r>
  <r>
    <x v="28"/>
    <n v="6"/>
    <x v="28"/>
    <d v="2026-05-10T21:00:00"/>
    <x v="5"/>
    <s v="Julie BOUCHARD"/>
    <s v="Tour 2"/>
    <s v="Etats-Unis"/>
    <m/>
    <s v="Australie"/>
    <m/>
    <s v="Seattle"/>
    <s v="Lumen Field"/>
    <m/>
    <m/>
    <m/>
    <n v="58"/>
    <n v="119"/>
    <n v="153"/>
    <n v="0"/>
    <n v="1"/>
    <n v="0"/>
    <n v="0"/>
    <s v=""/>
    <n v="0"/>
    <n v="0"/>
    <n v="1521"/>
  </r>
  <r>
    <x v="28"/>
    <n v="7"/>
    <x v="28"/>
    <d v="2026-05-10T21:00:00"/>
    <x v="6"/>
    <s v="Vincent FRAYSSE"/>
    <s v="Tour 2"/>
    <s v="Etats-Unis"/>
    <m/>
    <s v="Australie"/>
    <m/>
    <s v="Seattle"/>
    <s v="Lumen Field"/>
    <m/>
    <m/>
    <m/>
    <n v="58"/>
    <n v="119"/>
    <n v="153"/>
    <n v="0"/>
    <n v="1"/>
    <n v="0"/>
    <n v="0"/>
    <s v=""/>
    <n v="0"/>
    <n v="0"/>
    <n v="1920"/>
  </r>
  <r>
    <x v="28"/>
    <n v="8"/>
    <x v="28"/>
    <d v="2026-05-10T21:00:00"/>
    <x v="7"/>
    <s v="Louis HARLE"/>
    <s v="Tour 2"/>
    <s v="Etats-Unis"/>
    <m/>
    <s v="Australie"/>
    <m/>
    <s v="Seattle"/>
    <s v="Lumen Field"/>
    <m/>
    <m/>
    <m/>
    <n v="58"/>
    <n v="119"/>
    <n v="153"/>
    <n v="0"/>
    <n v="1"/>
    <n v="0"/>
    <n v="0"/>
    <s v=""/>
    <n v="0"/>
    <n v="0"/>
    <n v="1732"/>
  </r>
  <r>
    <x v="28"/>
    <n v="9"/>
    <x v="28"/>
    <d v="2026-05-10T21:00:00"/>
    <x v="8"/>
    <s v="Aurélien DE POULPIQUET"/>
    <s v="Tour 2"/>
    <s v="Etats-Unis"/>
    <m/>
    <s v="Australie"/>
    <m/>
    <s v="Seattle"/>
    <s v="Lumen Field"/>
    <m/>
    <m/>
    <m/>
    <n v="58"/>
    <n v="119"/>
    <n v="153"/>
    <n v="0"/>
    <n v="1"/>
    <n v="0"/>
    <n v="0"/>
    <s v=""/>
    <n v="0"/>
    <n v="0"/>
    <n v="1705"/>
  </r>
  <r>
    <x v="28"/>
    <n v="10"/>
    <x v="28"/>
    <d v="2026-05-10T21:00:00"/>
    <x v="9"/>
    <s v="Paul MONTESINOS"/>
    <s v="Tour 2"/>
    <s v="Etats-Unis"/>
    <m/>
    <s v="Australie"/>
    <m/>
    <s v="Seattle"/>
    <s v="Lumen Field"/>
    <m/>
    <m/>
    <m/>
    <n v="58"/>
    <n v="119"/>
    <n v="153"/>
    <n v="0"/>
    <n v="1"/>
    <n v="0"/>
    <n v="0"/>
    <s v=""/>
    <n v="0"/>
    <n v="0"/>
    <n v="1877"/>
  </r>
  <r>
    <x v="28"/>
    <n v="11"/>
    <x v="28"/>
    <d v="2026-05-10T21:00:00"/>
    <x v="10"/>
    <s v="Kinsley ROQUE"/>
    <s v="Tour 2"/>
    <s v="Etats-Unis"/>
    <m/>
    <s v="Australie"/>
    <m/>
    <s v="Seattle"/>
    <s v="Lumen Field"/>
    <m/>
    <m/>
    <m/>
    <n v="58"/>
    <n v="119"/>
    <n v="153"/>
    <n v="0"/>
    <n v="1"/>
    <n v="0"/>
    <n v="0"/>
    <s v=""/>
    <n v="0"/>
    <n v="0"/>
    <n v="1929"/>
  </r>
  <r>
    <x v="29"/>
    <n v="1"/>
    <x v="29"/>
    <d v="2026-05-11T00:00:00"/>
    <x v="0"/>
    <s v="Nicolas LE MOUEL"/>
    <s v="Tour 2"/>
    <s v="Ecosse"/>
    <s v="SCO"/>
    <s v="Maroc"/>
    <s v="MAR"/>
    <s v="Foxborough"/>
    <s v="Gillette Stadium"/>
    <m/>
    <m/>
    <m/>
    <n v="99"/>
    <n v="112"/>
    <n v="91"/>
    <n v="1"/>
    <n v="1"/>
    <n v="112"/>
    <n v="0"/>
    <s v=""/>
    <n v="0"/>
    <n v="112"/>
    <n v="2622"/>
  </r>
  <r>
    <x v="29"/>
    <n v="2"/>
    <x v="29"/>
    <d v="2026-05-11T00:00:00"/>
    <x v="1"/>
    <s v="Léa EL ASERY"/>
    <s v="Tour 2"/>
    <s v="Ecosse"/>
    <m/>
    <s v="Maroc"/>
    <m/>
    <s v="Foxborough"/>
    <s v="Gillette Stadium"/>
    <m/>
    <m/>
    <m/>
    <n v="99"/>
    <n v="112"/>
    <n v="91"/>
    <n v="1"/>
    <n v="1"/>
    <n v="112"/>
    <n v="0"/>
    <s v=""/>
    <n v="0"/>
    <n v="112"/>
    <n v="1916"/>
  </r>
  <r>
    <x v="29"/>
    <n v="3"/>
    <x v="29"/>
    <d v="2026-05-11T00:00:00"/>
    <x v="2"/>
    <s v="Elwenn JOUBREL"/>
    <s v="Tour 2"/>
    <s v="Ecosse"/>
    <m/>
    <s v="Maroc"/>
    <m/>
    <s v="Foxborough"/>
    <s v="Gillette Stadium"/>
    <m/>
    <m/>
    <m/>
    <n v="99"/>
    <n v="112"/>
    <n v="91"/>
    <n v="1"/>
    <n v="1"/>
    <n v="112"/>
    <n v="0"/>
    <s v=""/>
    <n v="0"/>
    <n v="112"/>
    <n v="1729"/>
  </r>
  <r>
    <x v="29"/>
    <n v="4"/>
    <x v="29"/>
    <d v="2026-05-11T00:00:00"/>
    <x v="3"/>
    <s v="Pauline OLIVIER"/>
    <s v="Tour 2"/>
    <s v="Ecosse"/>
    <m/>
    <s v="Maroc"/>
    <m/>
    <s v="Foxborough"/>
    <s v="Gillette Stadium"/>
    <m/>
    <m/>
    <m/>
    <n v="99"/>
    <n v="112"/>
    <n v="91"/>
    <n v="1"/>
    <n v="1"/>
    <n v="112"/>
    <n v="0"/>
    <s v=""/>
    <n v="0"/>
    <n v="112"/>
    <n v="1749"/>
  </r>
  <r>
    <x v="29"/>
    <n v="5"/>
    <x v="29"/>
    <d v="2026-05-11T00:00:00"/>
    <x v="4"/>
    <s v="Julie BOISSIERE"/>
    <s v="Tour 2"/>
    <s v="Ecosse"/>
    <m/>
    <s v="Maroc"/>
    <m/>
    <s v="Foxborough"/>
    <s v="Gillette Stadium"/>
    <m/>
    <m/>
    <m/>
    <n v="99"/>
    <n v="112"/>
    <n v="91"/>
    <n v="1"/>
    <n v="1"/>
    <n v="112"/>
    <n v="0"/>
    <s v=""/>
    <n v="0"/>
    <n v="112"/>
    <n v="2012"/>
  </r>
  <r>
    <x v="29"/>
    <n v="6"/>
    <x v="29"/>
    <d v="2026-05-11T00:00:00"/>
    <x v="5"/>
    <s v="Julie BOUCHARD"/>
    <s v="Tour 2"/>
    <s v="Ecosse"/>
    <m/>
    <s v="Maroc"/>
    <m/>
    <s v="Foxborough"/>
    <s v="Gillette Stadium"/>
    <m/>
    <m/>
    <m/>
    <n v="99"/>
    <n v="112"/>
    <n v="91"/>
    <n v="1"/>
    <n v="1"/>
    <n v="112"/>
    <n v="0"/>
    <s v=""/>
    <n v="0"/>
    <n v="112"/>
    <n v="1633"/>
  </r>
  <r>
    <x v="29"/>
    <n v="7"/>
    <x v="29"/>
    <d v="2026-05-11T00:00:00"/>
    <x v="6"/>
    <s v="Vincent FRAYSSE"/>
    <s v="Tour 2"/>
    <s v="Ecosse"/>
    <m/>
    <s v="Maroc"/>
    <m/>
    <s v="Foxborough"/>
    <s v="Gillette Stadium"/>
    <m/>
    <m/>
    <m/>
    <n v="99"/>
    <n v="112"/>
    <n v="91"/>
    <n v="1"/>
    <n v="1"/>
    <n v="112"/>
    <n v="0"/>
    <s v=""/>
    <n v="0"/>
    <n v="112"/>
    <n v="2032"/>
  </r>
  <r>
    <x v="29"/>
    <n v="8"/>
    <x v="29"/>
    <d v="2026-05-11T00:00:00"/>
    <x v="7"/>
    <s v="Louis HARLE"/>
    <s v="Tour 2"/>
    <s v="Ecosse"/>
    <m/>
    <s v="Maroc"/>
    <m/>
    <s v="Foxborough"/>
    <s v="Gillette Stadium"/>
    <m/>
    <m/>
    <m/>
    <n v="99"/>
    <n v="112"/>
    <n v="91"/>
    <n v="1"/>
    <n v="1"/>
    <n v="112"/>
    <n v="0"/>
    <s v=""/>
    <n v="0"/>
    <n v="112"/>
    <n v="1844"/>
  </r>
  <r>
    <x v="29"/>
    <n v="9"/>
    <x v="29"/>
    <d v="2026-05-11T00:00:00"/>
    <x v="8"/>
    <s v="Aurélien DE POULPIQUET"/>
    <s v="Tour 2"/>
    <s v="Ecosse"/>
    <m/>
    <s v="Maroc"/>
    <m/>
    <s v="Foxborough"/>
    <s v="Gillette Stadium"/>
    <m/>
    <m/>
    <m/>
    <n v="99"/>
    <n v="112"/>
    <n v="91"/>
    <n v="1"/>
    <n v="1"/>
    <n v="112"/>
    <n v="0"/>
    <s v=""/>
    <n v="0"/>
    <n v="112"/>
    <n v="1817"/>
  </r>
  <r>
    <x v="29"/>
    <n v="10"/>
    <x v="29"/>
    <d v="2026-05-11T00:00:00"/>
    <x v="9"/>
    <s v="Paul MONTESINOS"/>
    <s v="Tour 2"/>
    <s v="Ecosse"/>
    <m/>
    <s v="Maroc"/>
    <m/>
    <s v="Foxborough"/>
    <s v="Gillette Stadium"/>
    <m/>
    <m/>
    <m/>
    <n v="99"/>
    <n v="112"/>
    <n v="91"/>
    <n v="1"/>
    <n v="1"/>
    <n v="112"/>
    <n v="0"/>
    <s v=""/>
    <n v="0"/>
    <n v="112"/>
    <n v="1989"/>
  </r>
  <r>
    <x v="29"/>
    <n v="11"/>
    <x v="29"/>
    <d v="2026-05-11T00:00:00"/>
    <x v="10"/>
    <s v="Kinsley ROQUE"/>
    <s v="Tour 2"/>
    <s v="Ecosse"/>
    <m/>
    <s v="Maroc"/>
    <m/>
    <s v="Foxborough"/>
    <s v="Gillette Stadium"/>
    <m/>
    <m/>
    <m/>
    <n v="99"/>
    <n v="112"/>
    <n v="91"/>
    <n v="1"/>
    <n v="1"/>
    <n v="112"/>
    <n v="0"/>
    <s v=""/>
    <n v="0"/>
    <n v="112"/>
    <n v="2041"/>
  </r>
  <r>
    <x v="30"/>
    <n v="1"/>
    <x v="30"/>
    <d v="2026-05-11T02:30:00"/>
    <x v="0"/>
    <s v="Nicolas LE MOUEL"/>
    <s v="Tour 2"/>
    <s v="Brésil"/>
    <s v="BRA"/>
    <s v="Haïti"/>
    <s v="HTI"/>
    <s v="Philadelphia, Pennsylvania"/>
    <s v="Lincoln Financial Field"/>
    <m/>
    <m/>
    <m/>
    <n v="21"/>
    <n v="167"/>
    <n v="198"/>
    <n v="2"/>
    <n v="2"/>
    <n v="167"/>
    <n v="0"/>
    <s v=""/>
    <n v="0"/>
    <n v="167"/>
    <n v="2789"/>
  </r>
  <r>
    <x v="30"/>
    <n v="2"/>
    <x v="30"/>
    <d v="2026-05-11T02:30:00"/>
    <x v="1"/>
    <s v="Léa EL ASERY"/>
    <s v="Tour 2"/>
    <s v="Brésil"/>
    <m/>
    <s v="Haïti"/>
    <m/>
    <s v="Philadelphia, Pennsylvania"/>
    <s v="Lincoln Financial Field"/>
    <m/>
    <m/>
    <m/>
    <n v="21"/>
    <n v="167"/>
    <n v="198"/>
    <n v="2"/>
    <n v="2"/>
    <n v="167"/>
    <n v="0"/>
    <s v=""/>
    <n v="0"/>
    <n v="167"/>
    <n v="2083"/>
  </r>
  <r>
    <x v="30"/>
    <n v="3"/>
    <x v="30"/>
    <d v="2026-05-11T02:30:00"/>
    <x v="2"/>
    <s v="Elwenn JOUBREL"/>
    <s v="Tour 2"/>
    <s v="Brésil"/>
    <m/>
    <s v="Haïti"/>
    <m/>
    <s v="Philadelphia, Pennsylvania"/>
    <s v="Lincoln Financial Field"/>
    <m/>
    <m/>
    <m/>
    <n v="21"/>
    <n v="167"/>
    <n v="198"/>
    <n v="2"/>
    <n v="2"/>
    <n v="167"/>
    <n v="0"/>
    <s v=""/>
    <n v="0"/>
    <n v="167"/>
    <n v="1896"/>
  </r>
  <r>
    <x v="30"/>
    <n v="4"/>
    <x v="30"/>
    <d v="2026-05-11T02:30:00"/>
    <x v="3"/>
    <s v="Pauline OLIVIER"/>
    <s v="Tour 2"/>
    <s v="Brésil"/>
    <m/>
    <s v="Haïti"/>
    <m/>
    <s v="Philadelphia, Pennsylvania"/>
    <s v="Lincoln Financial Field"/>
    <m/>
    <m/>
    <m/>
    <n v="21"/>
    <n v="167"/>
    <n v="198"/>
    <n v="2"/>
    <n v="2"/>
    <n v="167"/>
    <n v="0"/>
    <s v=""/>
    <n v="0"/>
    <n v="167"/>
    <n v="1916"/>
  </r>
  <r>
    <x v="30"/>
    <n v="5"/>
    <x v="30"/>
    <d v="2026-05-11T02:30:00"/>
    <x v="4"/>
    <s v="Julie BOISSIERE"/>
    <s v="Tour 2"/>
    <s v="Brésil"/>
    <m/>
    <s v="Haïti"/>
    <m/>
    <s v="Philadelphia, Pennsylvania"/>
    <s v="Lincoln Financial Field"/>
    <m/>
    <m/>
    <m/>
    <n v="21"/>
    <n v="167"/>
    <n v="198"/>
    <n v="2"/>
    <n v="2"/>
    <n v="167"/>
    <n v="0"/>
    <s v=""/>
    <n v="0"/>
    <n v="167"/>
    <n v="2179"/>
  </r>
  <r>
    <x v="30"/>
    <n v="6"/>
    <x v="30"/>
    <d v="2026-05-11T02:30:00"/>
    <x v="5"/>
    <s v="Julie BOUCHARD"/>
    <s v="Tour 2"/>
    <s v="Brésil"/>
    <m/>
    <s v="Haïti"/>
    <m/>
    <s v="Philadelphia, Pennsylvania"/>
    <s v="Lincoln Financial Field"/>
    <m/>
    <m/>
    <m/>
    <n v="21"/>
    <n v="167"/>
    <n v="198"/>
    <n v="2"/>
    <n v="2"/>
    <n v="167"/>
    <n v="0"/>
    <s v=""/>
    <n v="0"/>
    <n v="167"/>
    <n v="1800"/>
  </r>
  <r>
    <x v="30"/>
    <n v="7"/>
    <x v="30"/>
    <d v="2026-05-11T02:30:00"/>
    <x v="6"/>
    <s v="Vincent FRAYSSE"/>
    <s v="Tour 2"/>
    <s v="Brésil"/>
    <m/>
    <s v="Haïti"/>
    <m/>
    <s v="Philadelphia, Pennsylvania"/>
    <s v="Lincoln Financial Field"/>
    <m/>
    <m/>
    <m/>
    <n v="21"/>
    <n v="167"/>
    <n v="198"/>
    <n v="2"/>
    <n v="2"/>
    <n v="167"/>
    <n v="0"/>
    <s v=""/>
    <n v="0"/>
    <n v="167"/>
    <n v="2199"/>
  </r>
  <r>
    <x v="30"/>
    <n v="8"/>
    <x v="30"/>
    <d v="2026-05-11T02:30:00"/>
    <x v="7"/>
    <s v="Louis HARLE"/>
    <s v="Tour 2"/>
    <s v="Brésil"/>
    <m/>
    <s v="Haïti"/>
    <m/>
    <s v="Philadelphia, Pennsylvania"/>
    <s v="Lincoln Financial Field"/>
    <m/>
    <m/>
    <m/>
    <n v="21"/>
    <n v="167"/>
    <n v="198"/>
    <n v="2"/>
    <n v="2"/>
    <n v="167"/>
    <n v="0"/>
    <s v=""/>
    <n v="0"/>
    <n v="167"/>
    <n v="2011"/>
  </r>
  <r>
    <x v="30"/>
    <n v="9"/>
    <x v="30"/>
    <d v="2026-05-11T02:30:00"/>
    <x v="8"/>
    <s v="Aurélien DE POULPIQUET"/>
    <s v="Tour 2"/>
    <s v="Brésil"/>
    <m/>
    <s v="Haïti"/>
    <m/>
    <s v="Philadelphia, Pennsylvania"/>
    <s v="Lincoln Financial Field"/>
    <m/>
    <m/>
    <m/>
    <n v="21"/>
    <n v="167"/>
    <n v="198"/>
    <n v="2"/>
    <n v="2"/>
    <n v="167"/>
    <n v="0"/>
    <s v=""/>
    <n v="0"/>
    <n v="167"/>
    <n v="1984"/>
  </r>
  <r>
    <x v="30"/>
    <n v="10"/>
    <x v="30"/>
    <d v="2026-05-11T02:30:00"/>
    <x v="9"/>
    <s v="Paul MONTESINOS"/>
    <s v="Tour 2"/>
    <s v="Brésil"/>
    <m/>
    <s v="Haïti"/>
    <m/>
    <s v="Philadelphia, Pennsylvania"/>
    <s v="Lincoln Financial Field"/>
    <m/>
    <m/>
    <m/>
    <n v="21"/>
    <n v="167"/>
    <n v="198"/>
    <n v="2"/>
    <n v="2"/>
    <n v="167"/>
    <n v="0"/>
    <s v=""/>
    <n v="0"/>
    <n v="167"/>
    <n v="2156"/>
  </r>
  <r>
    <x v="30"/>
    <n v="11"/>
    <x v="30"/>
    <d v="2026-05-11T02:30:00"/>
    <x v="10"/>
    <s v="Kinsley ROQUE"/>
    <s v="Tour 2"/>
    <s v="Brésil"/>
    <m/>
    <s v="Haïti"/>
    <m/>
    <s v="Philadelphia, Pennsylvania"/>
    <s v="Lincoln Financial Field"/>
    <m/>
    <m/>
    <m/>
    <n v="21"/>
    <n v="167"/>
    <n v="198"/>
    <n v="2"/>
    <n v="2"/>
    <n v="167"/>
    <n v="0"/>
    <s v=""/>
    <n v="0"/>
    <n v="167"/>
    <n v="2208"/>
  </r>
  <r>
    <x v="31"/>
    <n v="1"/>
    <x v="31"/>
    <d v="2026-05-11T05:00:00"/>
    <x v="0"/>
    <s v="Nicolas LE MOUEL"/>
    <s v="Tour 2"/>
    <s v="Turquie"/>
    <s v="TUR"/>
    <s v="Paraguay"/>
    <s v="PRY"/>
    <s v="Santa Clara, Californie"/>
    <s v="Levi's Stadium"/>
    <m/>
    <m/>
    <m/>
    <n v="84"/>
    <n v="113"/>
    <n v="126"/>
    <n v="3"/>
    <n v="3"/>
    <n v="113"/>
    <n v="0"/>
    <s v=""/>
    <n v="0"/>
    <n v="113"/>
    <n v="2902"/>
  </r>
  <r>
    <x v="31"/>
    <n v="2"/>
    <x v="31"/>
    <d v="2026-05-11T05:00:00"/>
    <x v="1"/>
    <s v="Léa EL ASERY"/>
    <s v="Tour 2"/>
    <s v="Turquie"/>
    <m/>
    <s v="Paraguay"/>
    <m/>
    <s v="Santa Clara, Californie"/>
    <s v="Levi's Stadium"/>
    <m/>
    <m/>
    <m/>
    <n v="84"/>
    <n v="113"/>
    <n v="126"/>
    <n v="3"/>
    <n v="3"/>
    <n v="113"/>
    <n v="0"/>
    <s v=""/>
    <n v="0"/>
    <n v="113"/>
    <n v="2196"/>
  </r>
  <r>
    <x v="31"/>
    <n v="3"/>
    <x v="31"/>
    <d v="2026-05-11T05:00:00"/>
    <x v="2"/>
    <s v="Elwenn JOUBREL"/>
    <s v="Tour 2"/>
    <s v="Turquie"/>
    <m/>
    <s v="Paraguay"/>
    <m/>
    <s v="Santa Clara, Californie"/>
    <s v="Levi's Stadium"/>
    <m/>
    <m/>
    <m/>
    <n v="84"/>
    <n v="113"/>
    <n v="126"/>
    <n v="3"/>
    <n v="3"/>
    <n v="113"/>
    <n v="0"/>
    <s v=""/>
    <n v="0"/>
    <n v="113"/>
    <n v="2009"/>
  </r>
  <r>
    <x v="31"/>
    <n v="4"/>
    <x v="31"/>
    <d v="2026-05-11T05:00:00"/>
    <x v="3"/>
    <s v="Pauline OLIVIER"/>
    <s v="Tour 2"/>
    <s v="Turquie"/>
    <m/>
    <s v="Paraguay"/>
    <m/>
    <s v="Santa Clara, Californie"/>
    <s v="Levi's Stadium"/>
    <m/>
    <m/>
    <m/>
    <n v="84"/>
    <n v="113"/>
    <n v="126"/>
    <n v="3"/>
    <n v="3"/>
    <n v="113"/>
    <n v="0"/>
    <s v=""/>
    <n v="0"/>
    <n v="113"/>
    <n v="2029"/>
  </r>
  <r>
    <x v="31"/>
    <n v="5"/>
    <x v="31"/>
    <d v="2026-05-11T05:00:00"/>
    <x v="4"/>
    <s v="Julie BOISSIERE"/>
    <s v="Tour 2"/>
    <s v="Turquie"/>
    <m/>
    <s v="Paraguay"/>
    <m/>
    <s v="Santa Clara, Californie"/>
    <s v="Levi's Stadium"/>
    <m/>
    <m/>
    <m/>
    <n v="84"/>
    <n v="113"/>
    <n v="126"/>
    <n v="3"/>
    <n v="3"/>
    <n v="113"/>
    <n v="0"/>
    <s v=""/>
    <n v="0"/>
    <n v="113"/>
    <n v="2292"/>
  </r>
  <r>
    <x v="31"/>
    <n v="6"/>
    <x v="31"/>
    <d v="2026-05-11T05:00:00"/>
    <x v="5"/>
    <s v="Julie BOUCHARD"/>
    <s v="Tour 2"/>
    <s v="Turquie"/>
    <m/>
    <s v="Paraguay"/>
    <m/>
    <s v="Santa Clara, Californie"/>
    <s v="Levi's Stadium"/>
    <m/>
    <m/>
    <m/>
    <n v="84"/>
    <n v="113"/>
    <n v="126"/>
    <n v="3"/>
    <n v="3"/>
    <n v="113"/>
    <n v="0"/>
    <s v=""/>
    <n v="0"/>
    <n v="113"/>
    <n v="1913"/>
  </r>
  <r>
    <x v="31"/>
    <n v="7"/>
    <x v="31"/>
    <d v="2026-05-11T05:00:00"/>
    <x v="6"/>
    <s v="Vincent FRAYSSE"/>
    <s v="Tour 2"/>
    <s v="Turquie"/>
    <m/>
    <s v="Paraguay"/>
    <m/>
    <s v="Santa Clara, Californie"/>
    <s v="Levi's Stadium"/>
    <m/>
    <m/>
    <m/>
    <n v="84"/>
    <n v="113"/>
    <n v="126"/>
    <n v="3"/>
    <n v="3"/>
    <n v="113"/>
    <n v="0"/>
    <s v=""/>
    <n v="0"/>
    <n v="113"/>
    <n v="2312"/>
  </r>
  <r>
    <x v="31"/>
    <n v="8"/>
    <x v="31"/>
    <d v="2026-05-11T05:00:00"/>
    <x v="7"/>
    <s v="Louis HARLE"/>
    <s v="Tour 2"/>
    <s v="Turquie"/>
    <m/>
    <s v="Paraguay"/>
    <m/>
    <s v="Santa Clara, Californie"/>
    <s v="Levi's Stadium"/>
    <m/>
    <m/>
    <m/>
    <n v="84"/>
    <n v="113"/>
    <n v="126"/>
    <n v="3"/>
    <n v="3"/>
    <n v="113"/>
    <n v="0"/>
    <s v=""/>
    <n v="0"/>
    <n v="113"/>
    <n v="2124"/>
  </r>
  <r>
    <x v="31"/>
    <n v="9"/>
    <x v="31"/>
    <d v="2026-05-11T05:00:00"/>
    <x v="8"/>
    <s v="Aurélien DE POULPIQUET"/>
    <s v="Tour 2"/>
    <s v="Turquie"/>
    <m/>
    <s v="Paraguay"/>
    <m/>
    <s v="Santa Clara, Californie"/>
    <s v="Levi's Stadium"/>
    <m/>
    <m/>
    <m/>
    <n v="84"/>
    <n v="113"/>
    <n v="126"/>
    <n v="3"/>
    <n v="3"/>
    <n v="113"/>
    <n v="0"/>
    <s v=""/>
    <n v="0"/>
    <n v="113"/>
    <n v="2097"/>
  </r>
  <r>
    <x v="31"/>
    <n v="10"/>
    <x v="31"/>
    <d v="2026-05-11T05:00:00"/>
    <x v="9"/>
    <s v="Paul MONTESINOS"/>
    <s v="Tour 2"/>
    <s v="Turquie"/>
    <m/>
    <s v="Paraguay"/>
    <m/>
    <s v="Santa Clara, Californie"/>
    <s v="Levi's Stadium"/>
    <m/>
    <m/>
    <m/>
    <n v="84"/>
    <n v="113"/>
    <n v="126"/>
    <n v="3"/>
    <n v="3"/>
    <n v="113"/>
    <n v="0"/>
    <s v=""/>
    <n v="0"/>
    <n v="113"/>
    <n v="2269"/>
  </r>
  <r>
    <x v="31"/>
    <n v="11"/>
    <x v="31"/>
    <d v="2026-05-11T05:00:00"/>
    <x v="10"/>
    <s v="Kinsley ROQUE"/>
    <s v="Tour 2"/>
    <s v="Turquie"/>
    <m/>
    <s v="Paraguay"/>
    <m/>
    <s v="Santa Clara, Californie"/>
    <s v="Levi's Stadium"/>
    <m/>
    <m/>
    <m/>
    <n v="84"/>
    <n v="113"/>
    <n v="126"/>
    <n v="3"/>
    <n v="3"/>
    <n v="113"/>
    <n v="0"/>
    <s v=""/>
    <n v="0"/>
    <n v="113"/>
    <n v="2321"/>
  </r>
  <r>
    <x v="32"/>
    <n v="1"/>
    <x v="32"/>
    <d v="2026-05-11T19:00:00"/>
    <x v="0"/>
    <s v="Nicolas LE MOUEL"/>
    <s v="Tour 2"/>
    <s v="Pays-Bas"/>
    <s v="NLD"/>
    <s v="Suède"/>
    <s v="SEN"/>
    <s v="Houston, Texas"/>
    <s v="NRG Stadium"/>
    <m/>
    <m/>
    <m/>
    <n v="67"/>
    <n v="122"/>
    <n v="131"/>
    <n v="1"/>
    <n v="1"/>
    <n v="122"/>
    <n v="0"/>
    <s v=""/>
    <n v="0"/>
    <n v="122"/>
    <n v="3024"/>
  </r>
  <r>
    <x v="32"/>
    <n v="2"/>
    <x v="32"/>
    <d v="2026-05-11T19:00:00"/>
    <x v="1"/>
    <s v="Léa EL ASERY"/>
    <s v="Tour 2"/>
    <s v="Pays-Bas"/>
    <m/>
    <s v="Suède"/>
    <m/>
    <s v="Houston, Texas"/>
    <s v="NRG Stadium"/>
    <m/>
    <m/>
    <m/>
    <n v="67"/>
    <n v="122"/>
    <n v="131"/>
    <n v="1"/>
    <n v="1"/>
    <n v="122"/>
    <n v="0"/>
    <s v=""/>
    <n v="0"/>
    <n v="122"/>
    <n v="2318"/>
  </r>
  <r>
    <x v="32"/>
    <n v="3"/>
    <x v="32"/>
    <d v="2026-05-11T19:00:00"/>
    <x v="2"/>
    <s v="Elwenn JOUBREL"/>
    <s v="Tour 2"/>
    <s v="Pays-Bas"/>
    <m/>
    <s v="Suède"/>
    <m/>
    <s v="Houston, Texas"/>
    <s v="NRG Stadium"/>
    <m/>
    <m/>
    <m/>
    <n v="67"/>
    <n v="122"/>
    <n v="131"/>
    <n v="1"/>
    <n v="1"/>
    <n v="122"/>
    <n v="0"/>
    <s v=""/>
    <n v="0"/>
    <n v="122"/>
    <n v="2131"/>
  </r>
  <r>
    <x v="32"/>
    <n v="4"/>
    <x v="32"/>
    <d v="2026-05-11T19:00:00"/>
    <x v="3"/>
    <s v="Pauline OLIVIER"/>
    <s v="Tour 2"/>
    <s v="Pays-Bas"/>
    <m/>
    <s v="Suède"/>
    <m/>
    <s v="Houston, Texas"/>
    <s v="NRG Stadium"/>
    <m/>
    <m/>
    <m/>
    <n v="67"/>
    <n v="122"/>
    <n v="131"/>
    <n v="1"/>
    <n v="1"/>
    <n v="122"/>
    <n v="0"/>
    <s v=""/>
    <n v="0"/>
    <n v="122"/>
    <n v="2151"/>
  </r>
  <r>
    <x v="32"/>
    <n v="5"/>
    <x v="32"/>
    <d v="2026-05-11T19:00:00"/>
    <x v="4"/>
    <s v="Julie BOISSIERE"/>
    <s v="Tour 2"/>
    <s v="Pays-Bas"/>
    <m/>
    <s v="Suède"/>
    <m/>
    <s v="Houston, Texas"/>
    <s v="NRG Stadium"/>
    <m/>
    <m/>
    <m/>
    <n v="67"/>
    <n v="122"/>
    <n v="131"/>
    <n v="1"/>
    <n v="1"/>
    <n v="122"/>
    <n v="0"/>
    <s v=""/>
    <n v="0"/>
    <n v="122"/>
    <n v="2414"/>
  </r>
  <r>
    <x v="32"/>
    <n v="6"/>
    <x v="32"/>
    <d v="2026-05-11T19:00:00"/>
    <x v="5"/>
    <s v="Julie BOUCHARD"/>
    <s v="Tour 2"/>
    <s v="Pays-Bas"/>
    <m/>
    <s v="Suède"/>
    <m/>
    <s v="Houston, Texas"/>
    <s v="NRG Stadium"/>
    <m/>
    <m/>
    <m/>
    <n v="67"/>
    <n v="122"/>
    <n v="131"/>
    <n v="1"/>
    <n v="1"/>
    <n v="122"/>
    <n v="0"/>
    <s v=""/>
    <n v="0"/>
    <n v="122"/>
    <n v="2035"/>
  </r>
  <r>
    <x v="32"/>
    <n v="7"/>
    <x v="32"/>
    <d v="2026-05-11T19:00:00"/>
    <x v="6"/>
    <s v="Vincent FRAYSSE"/>
    <s v="Tour 2"/>
    <s v="Pays-Bas"/>
    <m/>
    <s v="Suède"/>
    <m/>
    <s v="Houston, Texas"/>
    <s v="NRG Stadium"/>
    <m/>
    <m/>
    <m/>
    <n v="67"/>
    <n v="122"/>
    <n v="131"/>
    <n v="1"/>
    <n v="1"/>
    <n v="122"/>
    <n v="0"/>
    <s v=""/>
    <n v="0"/>
    <n v="122"/>
    <n v="2434"/>
  </r>
  <r>
    <x v="32"/>
    <n v="8"/>
    <x v="32"/>
    <d v="2026-05-11T19:00:00"/>
    <x v="7"/>
    <s v="Louis HARLE"/>
    <s v="Tour 2"/>
    <s v="Pays-Bas"/>
    <m/>
    <s v="Suède"/>
    <m/>
    <s v="Houston, Texas"/>
    <s v="NRG Stadium"/>
    <m/>
    <m/>
    <m/>
    <n v="67"/>
    <n v="122"/>
    <n v="131"/>
    <n v="1"/>
    <n v="1"/>
    <n v="122"/>
    <n v="0"/>
    <s v=""/>
    <n v="0"/>
    <n v="122"/>
    <n v="2246"/>
  </r>
  <r>
    <x v="32"/>
    <n v="9"/>
    <x v="32"/>
    <d v="2026-05-11T19:00:00"/>
    <x v="8"/>
    <s v="Aurélien DE POULPIQUET"/>
    <s v="Tour 2"/>
    <s v="Pays-Bas"/>
    <m/>
    <s v="Suède"/>
    <m/>
    <s v="Houston, Texas"/>
    <s v="NRG Stadium"/>
    <m/>
    <m/>
    <m/>
    <n v="67"/>
    <n v="122"/>
    <n v="131"/>
    <n v="1"/>
    <n v="1"/>
    <n v="122"/>
    <n v="0"/>
    <s v=""/>
    <n v="0"/>
    <n v="122"/>
    <n v="2219"/>
  </r>
  <r>
    <x v="32"/>
    <n v="10"/>
    <x v="32"/>
    <d v="2026-05-11T19:00:00"/>
    <x v="9"/>
    <s v="Paul MONTESINOS"/>
    <s v="Tour 2"/>
    <s v="Pays-Bas"/>
    <m/>
    <s v="Suède"/>
    <m/>
    <s v="Houston, Texas"/>
    <s v="NRG Stadium"/>
    <m/>
    <m/>
    <m/>
    <n v="67"/>
    <n v="122"/>
    <n v="131"/>
    <n v="1"/>
    <n v="1"/>
    <n v="122"/>
    <n v="0"/>
    <s v=""/>
    <n v="0"/>
    <n v="122"/>
    <n v="2391"/>
  </r>
  <r>
    <x v="32"/>
    <n v="11"/>
    <x v="32"/>
    <d v="2026-05-11T19:00:00"/>
    <x v="10"/>
    <s v="Kinsley ROQUE"/>
    <s v="Tour 2"/>
    <s v="Pays-Bas"/>
    <m/>
    <s v="Suède"/>
    <m/>
    <s v="Houston, Texas"/>
    <s v="NRG Stadium"/>
    <m/>
    <m/>
    <m/>
    <n v="67"/>
    <n v="122"/>
    <n v="131"/>
    <n v="1"/>
    <n v="1"/>
    <n v="122"/>
    <n v="0"/>
    <s v=""/>
    <n v="0"/>
    <n v="122"/>
    <n v="2443"/>
  </r>
  <r>
    <x v="33"/>
    <n v="1"/>
    <x v="33"/>
    <d v="2026-05-11T22:00:00"/>
    <x v="0"/>
    <s v="Nicolas LE MOUEL"/>
    <s v="Tour 2"/>
    <s v="Allemagne"/>
    <s v="DEU"/>
    <s v="Côte d'Ivoire"/>
    <s v="CIV"/>
    <s v="Toronto"/>
    <s v="BMO Field"/>
    <m/>
    <m/>
    <m/>
    <n v="38"/>
    <n v="137"/>
    <n v="164"/>
    <n v="2"/>
    <n v="2"/>
    <n v="137"/>
    <n v="0"/>
    <s v=""/>
    <n v="0"/>
    <n v="137"/>
    <n v="3161"/>
  </r>
  <r>
    <x v="33"/>
    <n v="2"/>
    <x v="33"/>
    <d v="2026-05-11T22:00:00"/>
    <x v="1"/>
    <s v="Léa EL ASERY"/>
    <s v="Tour 2"/>
    <s v="Allemagne"/>
    <m/>
    <s v="Côte d'Ivoire"/>
    <m/>
    <s v="Toronto"/>
    <s v="BMO Field"/>
    <m/>
    <m/>
    <m/>
    <n v="38"/>
    <n v="137"/>
    <n v="164"/>
    <n v="2"/>
    <n v="2"/>
    <n v="137"/>
    <n v="0"/>
    <s v=""/>
    <n v="0"/>
    <n v="137"/>
    <n v="2455"/>
  </r>
  <r>
    <x v="33"/>
    <n v="3"/>
    <x v="33"/>
    <d v="2026-05-11T22:00:00"/>
    <x v="2"/>
    <s v="Elwenn JOUBREL"/>
    <s v="Tour 2"/>
    <s v="Allemagne"/>
    <m/>
    <s v="Côte d'Ivoire"/>
    <m/>
    <s v="Toronto"/>
    <s v="BMO Field"/>
    <m/>
    <m/>
    <m/>
    <n v="38"/>
    <n v="137"/>
    <n v="164"/>
    <n v="2"/>
    <n v="2"/>
    <n v="137"/>
    <n v="0"/>
    <s v=""/>
    <n v="0"/>
    <n v="137"/>
    <n v="2268"/>
  </r>
  <r>
    <x v="33"/>
    <n v="4"/>
    <x v="33"/>
    <d v="2026-05-11T22:00:00"/>
    <x v="3"/>
    <s v="Pauline OLIVIER"/>
    <s v="Tour 2"/>
    <s v="Allemagne"/>
    <m/>
    <s v="Côte d'Ivoire"/>
    <m/>
    <s v="Toronto"/>
    <s v="BMO Field"/>
    <m/>
    <m/>
    <m/>
    <n v="38"/>
    <n v="137"/>
    <n v="164"/>
    <n v="2"/>
    <n v="2"/>
    <n v="137"/>
    <n v="0"/>
    <s v=""/>
    <n v="0"/>
    <n v="137"/>
    <n v="2288"/>
  </r>
  <r>
    <x v="33"/>
    <n v="5"/>
    <x v="33"/>
    <d v="2026-05-11T22:00:00"/>
    <x v="4"/>
    <s v="Julie BOISSIERE"/>
    <s v="Tour 2"/>
    <s v="Allemagne"/>
    <m/>
    <s v="Côte d'Ivoire"/>
    <m/>
    <s v="Toronto"/>
    <s v="BMO Field"/>
    <m/>
    <m/>
    <m/>
    <n v="38"/>
    <n v="137"/>
    <n v="164"/>
    <n v="2"/>
    <n v="2"/>
    <n v="137"/>
    <n v="0"/>
    <s v=""/>
    <n v="0"/>
    <n v="137"/>
    <n v="2551"/>
  </r>
  <r>
    <x v="33"/>
    <n v="6"/>
    <x v="33"/>
    <d v="2026-05-11T22:00:00"/>
    <x v="5"/>
    <s v="Julie BOUCHARD"/>
    <s v="Tour 2"/>
    <s v="Allemagne"/>
    <m/>
    <s v="Côte d'Ivoire"/>
    <m/>
    <s v="Toronto"/>
    <s v="BMO Field"/>
    <m/>
    <m/>
    <m/>
    <n v="38"/>
    <n v="137"/>
    <n v="164"/>
    <n v="2"/>
    <n v="2"/>
    <n v="137"/>
    <n v="0"/>
    <s v=""/>
    <n v="0"/>
    <n v="137"/>
    <n v="2172"/>
  </r>
  <r>
    <x v="33"/>
    <n v="7"/>
    <x v="33"/>
    <d v="2026-05-11T22:00:00"/>
    <x v="6"/>
    <s v="Vincent FRAYSSE"/>
    <s v="Tour 2"/>
    <s v="Allemagne"/>
    <m/>
    <s v="Côte d'Ivoire"/>
    <m/>
    <s v="Toronto"/>
    <s v="BMO Field"/>
    <m/>
    <m/>
    <m/>
    <n v="38"/>
    <n v="137"/>
    <n v="164"/>
    <n v="2"/>
    <n v="2"/>
    <n v="137"/>
    <n v="0"/>
    <s v=""/>
    <n v="0"/>
    <n v="137"/>
    <n v="2571"/>
  </r>
  <r>
    <x v="33"/>
    <n v="8"/>
    <x v="33"/>
    <d v="2026-05-11T22:00:00"/>
    <x v="7"/>
    <s v="Louis HARLE"/>
    <s v="Tour 2"/>
    <s v="Allemagne"/>
    <m/>
    <s v="Côte d'Ivoire"/>
    <m/>
    <s v="Toronto"/>
    <s v="BMO Field"/>
    <m/>
    <m/>
    <m/>
    <n v="38"/>
    <n v="137"/>
    <n v="164"/>
    <n v="2"/>
    <n v="2"/>
    <n v="137"/>
    <n v="0"/>
    <s v=""/>
    <n v="0"/>
    <n v="137"/>
    <n v="2383"/>
  </r>
  <r>
    <x v="33"/>
    <n v="9"/>
    <x v="33"/>
    <d v="2026-05-11T22:00:00"/>
    <x v="8"/>
    <s v="Aurélien DE POULPIQUET"/>
    <s v="Tour 2"/>
    <s v="Allemagne"/>
    <m/>
    <s v="Côte d'Ivoire"/>
    <m/>
    <s v="Toronto"/>
    <s v="BMO Field"/>
    <m/>
    <m/>
    <m/>
    <n v="38"/>
    <n v="137"/>
    <n v="164"/>
    <n v="2"/>
    <n v="2"/>
    <n v="137"/>
    <n v="0"/>
    <s v=""/>
    <n v="0"/>
    <n v="137"/>
    <n v="2356"/>
  </r>
  <r>
    <x v="33"/>
    <n v="10"/>
    <x v="33"/>
    <d v="2026-05-11T22:00:00"/>
    <x v="9"/>
    <s v="Paul MONTESINOS"/>
    <s v="Tour 2"/>
    <s v="Allemagne"/>
    <m/>
    <s v="Côte d'Ivoire"/>
    <m/>
    <s v="Toronto"/>
    <s v="BMO Field"/>
    <m/>
    <m/>
    <m/>
    <n v="38"/>
    <n v="137"/>
    <n v="164"/>
    <n v="2"/>
    <n v="2"/>
    <n v="137"/>
    <n v="0"/>
    <s v=""/>
    <n v="0"/>
    <n v="137"/>
    <n v="2528"/>
  </r>
  <r>
    <x v="33"/>
    <n v="11"/>
    <x v="33"/>
    <d v="2026-05-11T22:00:00"/>
    <x v="10"/>
    <s v="Kinsley ROQUE"/>
    <s v="Tour 2"/>
    <s v="Allemagne"/>
    <m/>
    <s v="Côte d'Ivoire"/>
    <m/>
    <s v="Toronto"/>
    <s v="BMO Field"/>
    <m/>
    <m/>
    <m/>
    <n v="38"/>
    <n v="137"/>
    <n v="164"/>
    <n v="2"/>
    <n v="2"/>
    <n v="137"/>
    <n v="0"/>
    <s v=""/>
    <n v="0"/>
    <n v="137"/>
    <n v="2580"/>
  </r>
  <r>
    <x v="34"/>
    <n v="1"/>
    <x v="34"/>
    <d v="2026-05-12T02:00:00"/>
    <x v="0"/>
    <s v="Nicolas LE MOUEL"/>
    <s v="Tour 2"/>
    <s v="Equateur"/>
    <s v="ECU"/>
    <s v="Curaçao"/>
    <s v="CUW"/>
    <s v="Kansas City, Missouri"/>
    <s v="Arrowhead Stadium"/>
    <m/>
    <m/>
    <m/>
    <n v="41"/>
    <n v="143"/>
    <n v="168"/>
    <n v="3"/>
    <n v="1"/>
    <n v="0"/>
    <n v="0"/>
    <s v=""/>
    <n v="0"/>
    <n v="0"/>
    <n v="3161"/>
  </r>
  <r>
    <x v="34"/>
    <n v="2"/>
    <x v="34"/>
    <d v="2026-05-12T02:00:00"/>
    <x v="1"/>
    <s v="Léa EL ASERY"/>
    <s v="Tour 2"/>
    <s v="Equateur"/>
    <m/>
    <s v="Curaçao"/>
    <m/>
    <s v="Kansas City, Missouri"/>
    <s v="Arrowhead Stadium"/>
    <m/>
    <m/>
    <m/>
    <n v="41"/>
    <n v="143"/>
    <n v="168"/>
    <n v="3"/>
    <n v="1"/>
    <n v="0"/>
    <n v="0"/>
    <s v=""/>
    <n v="0"/>
    <n v="0"/>
    <n v="2455"/>
  </r>
  <r>
    <x v="34"/>
    <n v="3"/>
    <x v="34"/>
    <d v="2026-05-12T02:00:00"/>
    <x v="2"/>
    <s v="Elwenn JOUBREL"/>
    <s v="Tour 2"/>
    <s v="Equateur"/>
    <m/>
    <s v="Curaçao"/>
    <m/>
    <s v="Kansas City, Missouri"/>
    <s v="Arrowhead Stadium"/>
    <m/>
    <m/>
    <m/>
    <n v="41"/>
    <n v="143"/>
    <n v="168"/>
    <n v="3"/>
    <n v="1"/>
    <n v="0"/>
    <n v="0"/>
    <s v=""/>
    <n v="0"/>
    <n v="0"/>
    <n v="2268"/>
  </r>
  <r>
    <x v="34"/>
    <n v="4"/>
    <x v="34"/>
    <d v="2026-05-12T02:00:00"/>
    <x v="3"/>
    <s v="Pauline OLIVIER"/>
    <s v="Tour 2"/>
    <s v="Equateur"/>
    <m/>
    <s v="Curaçao"/>
    <m/>
    <s v="Kansas City, Missouri"/>
    <s v="Arrowhead Stadium"/>
    <m/>
    <m/>
    <m/>
    <n v="41"/>
    <n v="143"/>
    <n v="168"/>
    <n v="3"/>
    <n v="1"/>
    <n v="0"/>
    <n v="0"/>
    <s v=""/>
    <n v="0"/>
    <n v="0"/>
    <n v="2288"/>
  </r>
  <r>
    <x v="34"/>
    <n v="5"/>
    <x v="34"/>
    <d v="2026-05-12T02:00:00"/>
    <x v="4"/>
    <s v="Julie BOISSIERE"/>
    <s v="Tour 2"/>
    <s v="Equateur"/>
    <m/>
    <s v="Curaçao"/>
    <m/>
    <s v="Kansas City, Missouri"/>
    <s v="Arrowhead Stadium"/>
    <m/>
    <m/>
    <m/>
    <n v="41"/>
    <n v="143"/>
    <n v="168"/>
    <n v="3"/>
    <n v="1"/>
    <n v="0"/>
    <n v="0"/>
    <s v=""/>
    <n v="0"/>
    <n v="0"/>
    <n v="2551"/>
  </r>
  <r>
    <x v="34"/>
    <n v="6"/>
    <x v="34"/>
    <d v="2026-05-12T02:00:00"/>
    <x v="5"/>
    <s v="Julie BOUCHARD"/>
    <s v="Tour 2"/>
    <s v="Equateur"/>
    <m/>
    <s v="Curaçao"/>
    <m/>
    <s v="Kansas City, Missouri"/>
    <s v="Arrowhead Stadium"/>
    <m/>
    <m/>
    <m/>
    <n v="41"/>
    <n v="143"/>
    <n v="168"/>
    <n v="3"/>
    <n v="1"/>
    <n v="0"/>
    <n v="0"/>
    <s v=""/>
    <n v="0"/>
    <n v="0"/>
    <n v="2172"/>
  </r>
  <r>
    <x v="34"/>
    <n v="7"/>
    <x v="34"/>
    <d v="2026-05-12T02:00:00"/>
    <x v="6"/>
    <s v="Vincent FRAYSSE"/>
    <s v="Tour 2"/>
    <s v="Equateur"/>
    <m/>
    <s v="Curaçao"/>
    <m/>
    <s v="Kansas City, Missouri"/>
    <s v="Arrowhead Stadium"/>
    <m/>
    <m/>
    <m/>
    <n v="41"/>
    <n v="143"/>
    <n v="168"/>
    <n v="3"/>
    <n v="1"/>
    <n v="0"/>
    <n v="0"/>
    <s v=""/>
    <n v="0"/>
    <n v="0"/>
    <n v="2571"/>
  </r>
  <r>
    <x v="34"/>
    <n v="8"/>
    <x v="34"/>
    <d v="2026-05-12T02:00:00"/>
    <x v="7"/>
    <s v="Louis HARLE"/>
    <s v="Tour 2"/>
    <s v="Equateur"/>
    <m/>
    <s v="Curaçao"/>
    <m/>
    <s v="Kansas City, Missouri"/>
    <s v="Arrowhead Stadium"/>
    <m/>
    <m/>
    <m/>
    <n v="41"/>
    <n v="143"/>
    <n v="168"/>
    <n v="3"/>
    <n v="1"/>
    <n v="0"/>
    <n v="0"/>
    <s v=""/>
    <n v="0"/>
    <n v="0"/>
    <n v="2383"/>
  </r>
  <r>
    <x v="34"/>
    <n v="9"/>
    <x v="34"/>
    <d v="2026-05-12T02:00:00"/>
    <x v="8"/>
    <s v="Aurélien DE POULPIQUET"/>
    <s v="Tour 2"/>
    <s v="Equateur"/>
    <m/>
    <s v="Curaçao"/>
    <m/>
    <s v="Kansas City, Missouri"/>
    <s v="Arrowhead Stadium"/>
    <m/>
    <m/>
    <m/>
    <n v="41"/>
    <n v="143"/>
    <n v="168"/>
    <n v="3"/>
    <n v="1"/>
    <n v="0"/>
    <n v="0"/>
    <s v=""/>
    <n v="0"/>
    <n v="0"/>
    <n v="2356"/>
  </r>
  <r>
    <x v="34"/>
    <n v="10"/>
    <x v="34"/>
    <d v="2026-05-12T02:00:00"/>
    <x v="9"/>
    <s v="Paul MONTESINOS"/>
    <s v="Tour 2"/>
    <s v="Equateur"/>
    <m/>
    <s v="Curaçao"/>
    <m/>
    <s v="Kansas City, Missouri"/>
    <s v="Arrowhead Stadium"/>
    <m/>
    <m/>
    <m/>
    <n v="41"/>
    <n v="143"/>
    <n v="168"/>
    <n v="3"/>
    <n v="1"/>
    <n v="0"/>
    <n v="0"/>
    <s v=""/>
    <n v="0"/>
    <n v="0"/>
    <n v="2528"/>
  </r>
  <r>
    <x v="34"/>
    <n v="11"/>
    <x v="34"/>
    <d v="2026-05-12T02:00:00"/>
    <x v="10"/>
    <s v="Kinsley ROQUE"/>
    <s v="Tour 2"/>
    <s v="Equateur"/>
    <m/>
    <s v="Curaçao"/>
    <m/>
    <s v="Kansas City, Missouri"/>
    <s v="Arrowhead Stadium"/>
    <m/>
    <m/>
    <m/>
    <n v="41"/>
    <n v="143"/>
    <n v="168"/>
    <n v="3"/>
    <n v="1"/>
    <n v="0"/>
    <n v="0"/>
    <s v=""/>
    <n v="0"/>
    <n v="0"/>
    <n v="2580"/>
  </r>
  <r>
    <x v="35"/>
    <n v="1"/>
    <x v="35"/>
    <d v="2026-05-12T06:00:00"/>
    <x v="0"/>
    <s v="Nicolas LE MOUEL"/>
    <s v="Tour 2"/>
    <s v="Tunisie"/>
    <s v="TUN"/>
    <s v="Japon"/>
    <s v="JAP"/>
    <s v="Monterrey"/>
    <s v="Estadio BBVA"/>
    <m/>
    <m/>
    <m/>
    <n v="118"/>
    <n v="103"/>
    <n v="91"/>
    <n v="1"/>
    <n v="2"/>
    <n v="0"/>
    <n v="0"/>
    <s v=""/>
    <n v="0"/>
    <n v="0"/>
    <n v="3161"/>
  </r>
  <r>
    <x v="35"/>
    <n v="2"/>
    <x v="35"/>
    <d v="2026-05-12T06:00:00"/>
    <x v="1"/>
    <s v="Léa EL ASERY"/>
    <s v="Tour 2"/>
    <s v="Tunisie"/>
    <m/>
    <s v="Japon"/>
    <m/>
    <s v="Monterrey"/>
    <s v="Estadio BBVA"/>
    <m/>
    <m/>
    <m/>
    <n v="118"/>
    <n v="103"/>
    <n v="91"/>
    <n v="1"/>
    <n v="2"/>
    <n v="0"/>
    <n v="0"/>
    <s v=""/>
    <n v="0"/>
    <n v="0"/>
    <n v="2455"/>
  </r>
  <r>
    <x v="35"/>
    <n v="3"/>
    <x v="35"/>
    <d v="2026-05-12T06:00:00"/>
    <x v="2"/>
    <s v="Elwenn JOUBREL"/>
    <s v="Tour 2"/>
    <s v="Tunisie"/>
    <m/>
    <s v="Japon"/>
    <m/>
    <s v="Monterrey"/>
    <s v="Estadio BBVA"/>
    <m/>
    <m/>
    <m/>
    <n v="118"/>
    <n v="103"/>
    <n v="91"/>
    <n v="1"/>
    <n v="2"/>
    <n v="0"/>
    <n v="0"/>
    <s v=""/>
    <n v="0"/>
    <n v="0"/>
    <n v="2268"/>
  </r>
  <r>
    <x v="35"/>
    <n v="4"/>
    <x v="35"/>
    <d v="2026-05-12T06:00:00"/>
    <x v="3"/>
    <s v="Pauline OLIVIER"/>
    <s v="Tour 2"/>
    <s v="Tunisie"/>
    <m/>
    <s v="Japon"/>
    <m/>
    <s v="Monterrey"/>
    <s v="Estadio BBVA"/>
    <m/>
    <m/>
    <m/>
    <n v="118"/>
    <n v="103"/>
    <n v="91"/>
    <n v="1"/>
    <n v="2"/>
    <n v="0"/>
    <n v="0"/>
    <s v=""/>
    <n v="0"/>
    <n v="0"/>
    <n v="2288"/>
  </r>
  <r>
    <x v="35"/>
    <n v="5"/>
    <x v="35"/>
    <d v="2026-05-12T06:00:00"/>
    <x v="4"/>
    <s v="Julie BOISSIERE"/>
    <s v="Tour 2"/>
    <s v="Tunisie"/>
    <m/>
    <s v="Japon"/>
    <m/>
    <s v="Monterrey"/>
    <s v="Estadio BBVA"/>
    <m/>
    <m/>
    <m/>
    <n v="118"/>
    <n v="103"/>
    <n v="91"/>
    <n v="1"/>
    <n v="2"/>
    <n v="0"/>
    <n v="0"/>
    <s v=""/>
    <n v="0"/>
    <n v="0"/>
    <n v="2551"/>
  </r>
  <r>
    <x v="35"/>
    <n v="6"/>
    <x v="35"/>
    <d v="2026-05-12T06:00:00"/>
    <x v="5"/>
    <s v="Julie BOUCHARD"/>
    <s v="Tour 2"/>
    <s v="Tunisie"/>
    <m/>
    <s v="Japon"/>
    <m/>
    <s v="Monterrey"/>
    <s v="Estadio BBVA"/>
    <m/>
    <m/>
    <m/>
    <n v="118"/>
    <n v="103"/>
    <n v="91"/>
    <n v="1"/>
    <n v="2"/>
    <n v="0"/>
    <n v="0"/>
    <s v=""/>
    <n v="0"/>
    <n v="0"/>
    <n v="2172"/>
  </r>
  <r>
    <x v="35"/>
    <n v="7"/>
    <x v="35"/>
    <d v="2026-05-12T06:00:00"/>
    <x v="6"/>
    <s v="Vincent FRAYSSE"/>
    <s v="Tour 2"/>
    <s v="Tunisie"/>
    <m/>
    <s v="Japon"/>
    <m/>
    <s v="Monterrey"/>
    <s v="Estadio BBVA"/>
    <m/>
    <m/>
    <m/>
    <n v="118"/>
    <n v="103"/>
    <n v="91"/>
    <n v="1"/>
    <n v="2"/>
    <n v="0"/>
    <n v="0"/>
    <s v=""/>
    <n v="0"/>
    <n v="0"/>
    <n v="2571"/>
  </r>
  <r>
    <x v="35"/>
    <n v="8"/>
    <x v="35"/>
    <d v="2026-05-12T06:00:00"/>
    <x v="7"/>
    <s v="Louis HARLE"/>
    <s v="Tour 2"/>
    <s v="Tunisie"/>
    <m/>
    <s v="Japon"/>
    <m/>
    <s v="Monterrey"/>
    <s v="Estadio BBVA"/>
    <m/>
    <m/>
    <m/>
    <n v="118"/>
    <n v="103"/>
    <n v="91"/>
    <n v="1"/>
    <n v="2"/>
    <n v="0"/>
    <n v="0"/>
    <s v=""/>
    <n v="0"/>
    <n v="0"/>
    <n v="2383"/>
  </r>
  <r>
    <x v="35"/>
    <n v="9"/>
    <x v="35"/>
    <d v="2026-05-12T06:00:00"/>
    <x v="8"/>
    <s v="Aurélien DE POULPIQUET"/>
    <s v="Tour 2"/>
    <s v="Tunisie"/>
    <m/>
    <s v="Japon"/>
    <m/>
    <s v="Monterrey"/>
    <s v="Estadio BBVA"/>
    <m/>
    <m/>
    <m/>
    <n v="118"/>
    <n v="103"/>
    <n v="91"/>
    <n v="1"/>
    <n v="2"/>
    <n v="0"/>
    <n v="0"/>
    <s v=""/>
    <n v="0"/>
    <n v="0"/>
    <n v="2356"/>
  </r>
  <r>
    <x v="35"/>
    <n v="10"/>
    <x v="35"/>
    <d v="2026-05-12T06:00:00"/>
    <x v="9"/>
    <s v="Paul MONTESINOS"/>
    <s v="Tour 2"/>
    <s v="Tunisie"/>
    <m/>
    <s v="Japon"/>
    <m/>
    <s v="Monterrey"/>
    <s v="Estadio BBVA"/>
    <m/>
    <m/>
    <m/>
    <n v="118"/>
    <n v="103"/>
    <n v="91"/>
    <n v="1"/>
    <n v="2"/>
    <n v="0"/>
    <n v="0"/>
    <s v=""/>
    <n v="0"/>
    <n v="0"/>
    <n v="2528"/>
  </r>
  <r>
    <x v="35"/>
    <n v="11"/>
    <x v="35"/>
    <d v="2026-05-12T06:00:00"/>
    <x v="10"/>
    <s v="Kinsley ROQUE"/>
    <s v="Tour 2"/>
    <s v="Tunisie"/>
    <m/>
    <s v="Japon"/>
    <m/>
    <s v="Monterrey"/>
    <s v="Estadio BBVA"/>
    <m/>
    <m/>
    <m/>
    <n v="118"/>
    <n v="103"/>
    <n v="91"/>
    <n v="1"/>
    <n v="2"/>
    <n v="0"/>
    <n v="0"/>
    <s v=""/>
    <n v="0"/>
    <n v="0"/>
    <n v="2580"/>
  </r>
  <r>
    <x v="36"/>
    <n v="1"/>
    <x v="36"/>
    <d v="2026-05-12T18:00:00"/>
    <x v="0"/>
    <s v="Nicolas LE MOUEL"/>
    <s v="Tour 2"/>
    <s v="Espagne"/>
    <s v="ESP"/>
    <s v="Arabie Saudite"/>
    <s v="SAU"/>
    <s v="Atlanta"/>
    <s v="Mercedes-Benz Stadium"/>
    <m/>
    <m/>
    <m/>
    <n v="31"/>
    <n v="139"/>
    <n v="176"/>
    <n v="2"/>
    <n v="3"/>
    <n v="0"/>
    <n v="0"/>
    <s v=""/>
    <n v="0"/>
    <n v="0"/>
    <n v="3161"/>
  </r>
  <r>
    <x v="36"/>
    <n v="2"/>
    <x v="36"/>
    <d v="2026-05-12T18:00:00"/>
    <x v="1"/>
    <s v="Léa EL ASERY"/>
    <s v="Tour 2"/>
    <s v="Espagne"/>
    <m/>
    <s v="Arabie Saudite"/>
    <m/>
    <s v="Atlanta"/>
    <s v="Mercedes-Benz Stadium"/>
    <m/>
    <m/>
    <m/>
    <n v="31"/>
    <n v="139"/>
    <n v="176"/>
    <n v="2"/>
    <n v="3"/>
    <n v="0"/>
    <n v="0"/>
    <s v=""/>
    <n v="0"/>
    <n v="0"/>
    <n v="2455"/>
  </r>
  <r>
    <x v="36"/>
    <n v="3"/>
    <x v="36"/>
    <d v="2026-05-12T18:00:00"/>
    <x v="2"/>
    <s v="Elwenn JOUBREL"/>
    <s v="Tour 2"/>
    <s v="Espagne"/>
    <m/>
    <s v="Arabie Saudite"/>
    <m/>
    <s v="Atlanta"/>
    <s v="Mercedes-Benz Stadium"/>
    <m/>
    <m/>
    <m/>
    <n v="31"/>
    <n v="139"/>
    <n v="176"/>
    <n v="2"/>
    <n v="3"/>
    <n v="0"/>
    <n v="0"/>
    <s v=""/>
    <n v="0"/>
    <n v="0"/>
    <n v="2268"/>
  </r>
  <r>
    <x v="36"/>
    <n v="4"/>
    <x v="36"/>
    <d v="2026-05-12T18:00:00"/>
    <x v="3"/>
    <s v="Pauline OLIVIER"/>
    <s v="Tour 2"/>
    <s v="Espagne"/>
    <m/>
    <s v="Arabie Saudite"/>
    <m/>
    <s v="Atlanta"/>
    <s v="Mercedes-Benz Stadium"/>
    <m/>
    <m/>
    <m/>
    <n v="31"/>
    <n v="139"/>
    <n v="176"/>
    <n v="2"/>
    <n v="3"/>
    <n v="0"/>
    <n v="0"/>
    <s v=""/>
    <n v="0"/>
    <n v="0"/>
    <n v="2288"/>
  </r>
  <r>
    <x v="36"/>
    <n v="5"/>
    <x v="36"/>
    <d v="2026-05-12T18:00:00"/>
    <x v="4"/>
    <s v="Julie BOISSIERE"/>
    <s v="Tour 2"/>
    <s v="Espagne"/>
    <m/>
    <s v="Arabie Saudite"/>
    <m/>
    <s v="Atlanta"/>
    <s v="Mercedes-Benz Stadium"/>
    <m/>
    <m/>
    <m/>
    <n v="31"/>
    <n v="139"/>
    <n v="176"/>
    <n v="2"/>
    <n v="3"/>
    <n v="0"/>
    <n v="0"/>
    <s v=""/>
    <n v="0"/>
    <n v="0"/>
    <n v="2551"/>
  </r>
  <r>
    <x v="36"/>
    <n v="6"/>
    <x v="36"/>
    <d v="2026-05-12T18:00:00"/>
    <x v="5"/>
    <s v="Julie BOUCHARD"/>
    <s v="Tour 2"/>
    <s v="Espagne"/>
    <m/>
    <s v="Arabie Saudite"/>
    <m/>
    <s v="Atlanta"/>
    <s v="Mercedes-Benz Stadium"/>
    <m/>
    <m/>
    <m/>
    <n v="31"/>
    <n v="139"/>
    <n v="176"/>
    <n v="2"/>
    <n v="3"/>
    <n v="0"/>
    <n v="0"/>
    <s v=""/>
    <n v="0"/>
    <n v="0"/>
    <n v="2172"/>
  </r>
  <r>
    <x v="36"/>
    <n v="7"/>
    <x v="36"/>
    <d v="2026-05-12T18:00:00"/>
    <x v="6"/>
    <s v="Vincent FRAYSSE"/>
    <s v="Tour 2"/>
    <s v="Espagne"/>
    <m/>
    <s v="Arabie Saudite"/>
    <m/>
    <s v="Atlanta"/>
    <s v="Mercedes-Benz Stadium"/>
    <m/>
    <m/>
    <m/>
    <n v="31"/>
    <n v="139"/>
    <n v="176"/>
    <n v="2"/>
    <n v="3"/>
    <n v="0"/>
    <n v="0"/>
    <s v=""/>
    <n v="0"/>
    <n v="0"/>
    <n v="2571"/>
  </r>
  <r>
    <x v="36"/>
    <n v="8"/>
    <x v="36"/>
    <d v="2026-05-12T18:00:00"/>
    <x v="7"/>
    <s v="Louis HARLE"/>
    <s v="Tour 2"/>
    <s v="Espagne"/>
    <m/>
    <s v="Arabie Saudite"/>
    <m/>
    <s v="Atlanta"/>
    <s v="Mercedes-Benz Stadium"/>
    <m/>
    <m/>
    <m/>
    <n v="31"/>
    <n v="139"/>
    <n v="176"/>
    <n v="2"/>
    <n v="3"/>
    <n v="0"/>
    <n v="0"/>
    <s v=""/>
    <n v="0"/>
    <n v="0"/>
    <n v="2383"/>
  </r>
  <r>
    <x v="36"/>
    <n v="9"/>
    <x v="36"/>
    <d v="2026-05-12T18:00:00"/>
    <x v="8"/>
    <s v="Aurélien DE POULPIQUET"/>
    <s v="Tour 2"/>
    <s v="Espagne"/>
    <m/>
    <s v="Arabie Saudite"/>
    <m/>
    <s v="Atlanta"/>
    <s v="Mercedes-Benz Stadium"/>
    <m/>
    <m/>
    <m/>
    <n v="31"/>
    <n v="139"/>
    <n v="176"/>
    <n v="2"/>
    <n v="3"/>
    <n v="0"/>
    <n v="0"/>
    <s v=""/>
    <n v="0"/>
    <n v="0"/>
    <n v="2356"/>
  </r>
  <r>
    <x v="36"/>
    <n v="10"/>
    <x v="36"/>
    <d v="2026-05-12T18:00:00"/>
    <x v="9"/>
    <s v="Paul MONTESINOS"/>
    <s v="Tour 2"/>
    <s v="Espagne"/>
    <m/>
    <s v="Arabie Saudite"/>
    <m/>
    <s v="Atlanta"/>
    <s v="Mercedes-Benz Stadium"/>
    <m/>
    <m/>
    <m/>
    <n v="31"/>
    <n v="139"/>
    <n v="176"/>
    <n v="2"/>
    <n v="3"/>
    <n v="0"/>
    <n v="0"/>
    <s v=""/>
    <n v="0"/>
    <n v="0"/>
    <n v="2528"/>
  </r>
  <r>
    <x v="36"/>
    <n v="11"/>
    <x v="36"/>
    <d v="2026-05-12T18:00:00"/>
    <x v="10"/>
    <s v="Kinsley ROQUE"/>
    <s v="Tour 2"/>
    <s v="Espagne"/>
    <m/>
    <s v="Arabie Saudite"/>
    <m/>
    <s v="Atlanta"/>
    <s v="Mercedes-Benz Stadium"/>
    <m/>
    <m/>
    <m/>
    <n v="31"/>
    <n v="139"/>
    <n v="176"/>
    <n v="2"/>
    <n v="3"/>
    <n v="0"/>
    <n v="0"/>
    <s v=""/>
    <n v="0"/>
    <n v="0"/>
    <n v="2580"/>
  </r>
  <r>
    <x v="37"/>
    <n v="1"/>
    <x v="37"/>
    <d v="2026-05-12T21:00:00"/>
    <x v="0"/>
    <s v="Nicolas LE MOUEL"/>
    <s v="Tour 2"/>
    <s v="Belgique"/>
    <s v="BEL"/>
    <s v="Iran"/>
    <s v="IRN"/>
    <s v="Inglewood, Los Angeles, California"/>
    <s v="SoFi Stadium"/>
    <m/>
    <m/>
    <m/>
    <n v="39"/>
    <n v="138"/>
    <n v="171"/>
    <n v="1"/>
    <n v="1"/>
    <n v="138"/>
    <n v="0"/>
    <s v=""/>
    <n v="0"/>
    <n v="138"/>
    <n v="3299"/>
  </r>
  <r>
    <x v="37"/>
    <n v="2"/>
    <x v="37"/>
    <d v="2026-05-12T21:00:00"/>
    <x v="1"/>
    <s v="Léa EL ASERY"/>
    <s v="Tour 2"/>
    <s v="Belgique"/>
    <m/>
    <s v="Iran"/>
    <m/>
    <s v="Inglewood, Los Angeles, California"/>
    <s v="SoFi Stadium"/>
    <m/>
    <m/>
    <m/>
    <n v="39"/>
    <n v="138"/>
    <n v="171"/>
    <n v="1"/>
    <n v="1"/>
    <n v="138"/>
    <n v="0"/>
    <s v=""/>
    <n v="0"/>
    <n v="138"/>
    <n v="2593"/>
  </r>
  <r>
    <x v="37"/>
    <n v="3"/>
    <x v="37"/>
    <d v="2026-05-12T21:00:00"/>
    <x v="2"/>
    <s v="Elwenn JOUBREL"/>
    <s v="Tour 2"/>
    <s v="Belgique"/>
    <m/>
    <s v="Iran"/>
    <m/>
    <s v="Inglewood, Los Angeles, California"/>
    <s v="SoFi Stadium"/>
    <m/>
    <m/>
    <m/>
    <n v="39"/>
    <n v="138"/>
    <n v="171"/>
    <n v="1"/>
    <n v="1"/>
    <n v="138"/>
    <n v="0"/>
    <s v=""/>
    <n v="0"/>
    <n v="138"/>
    <n v="2406"/>
  </r>
  <r>
    <x v="37"/>
    <n v="4"/>
    <x v="37"/>
    <d v="2026-05-12T21:00:00"/>
    <x v="3"/>
    <s v="Pauline OLIVIER"/>
    <s v="Tour 2"/>
    <s v="Belgique"/>
    <m/>
    <s v="Iran"/>
    <m/>
    <s v="Inglewood, Los Angeles, California"/>
    <s v="SoFi Stadium"/>
    <m/>
    <m/>
    <m/>
    <n v="39"/>
    <n v="138"/>
    <n v="171"/>
    <n v="1"/>
    <n v="1"/>
    <n v="138"/>
    <n v="0"/>
    <s v=""/>
    <n v="0"/>
    <n v="138"/>
    <n v="2426"/>
  </r>
  <r>
    <x v="37"/>
    <n v="5"/>
    <x v="37"/>
    <d v="2026-05-12T21:00:00"/>
    <x v="4"/>
    <s v="Julie BOISSIERE"/>
    <s v="Tour 2"/>
    <s v="Belgique"/>
    <m/>
    <s v="Iran"/>
    <m/>
    <s v="Inglewood, Los Angeles, California"/>
    <s v="SoFi Stadium"/>
    <m/>
    <m/>
    <m/>
    <n v="39"/>
    <n v="138"/>
    <n v="171"/>
    <n v="1"/>
    <n v="1"/>
    <n v="138"/>
    <n v="0"/>
    <s v=""/>
    <n v="0"/>
    <n v="138"/>
    <n v="2689"/>
  </r>
  <r>
    <x v="37"/>
    <n v="6"/>
    <x v="37"/>
    <d v="2026-05-12T21:00:00"/>
    <x v="5"/>
    <s v="Julie BOUCHARD"/>
    <s v="Tour 2"/>
    <s v="Belgique"/>
    <m/>
    <s v="Iran"/>
    <m/>
    <s v="Inglewood, Los Angeles, California"/>
    <s v="SoFi Stadium"/>
    <m/>
    <m/>
    <m/>
    <n v="39"/>
    <n v="138"/>
    <n v="171"/>
    <n v="1"/>
    <n v="1"/>
    <n v="138"/>
    <n v="0"/>
    <s v=""/>
    <n v="0"/>
    <n v="138"/>
    <n v="2310"/>
  </r>
  <r>
    <x v="37"/>
    <n v="7"/>
    <x v="37"/>
    <d v="2026-05-12T21:00:00"/>
    <x v="6"/>
    <s v="Vincent FRAYSSE"/>
    <s v="Tour 2"/>
    <s v="Belgique"/>
    <m/>
    <s v="Iran"/>
    <m/>
    <s v="Inglewood, Los Angeles, California"/>
    <s v="SoFi Stadium"/>
    <m/>
    <m/>
    <m/>
    <n v="39"/>
    <n v="138"/>
    <n v="171"/>
    <n v="1"/>
    <n v="1"/>
    <n v="138"/>
    <n v="0"/>
    <s v=""/>
    <n v="0"/>
    <n v="138"/>
    <n v="2709"/>
  </r>
  <r>
    <x v="37"/>
    <n v="8"/>
    <x v="37"/>
    <d v="2026-05-12T21:00:00"/>
    <x v="7"/>
    <s v="Louis HARLE"/>
    <s v="Tour 2"/>
    <s v="Belgique"/>
    <m/>
    <s v="Iran"/>
    <m/>
    <s v="Inglewood, Los Angeles, California"/>
    <s v="SoFi Stadium"/>
    <m/>
    <m/>
    <m/>
    <n v="39"/>
    <n v="138"/>
    <n v="171"/>
    <n v="1"/>
    <n v="1"/>
    <n v="138"/>
    <n v="0"/>
    <s v=""/>
    <n v="0"/>
    <n v="138"/>
    <n v="2521"/>
  </r>
  <r>
    <x v="37"/>
    <n v="9"/>
    <x v="37"/>
    <d v="2026-05-12T21:00:00"/>
    <x v="8"/>
    <s v="Aurélien DE POULPIQUET"/>
    <s v="Tour 2"/>
    <s v="Belgique"/>
    <m/>
    <s v="Iran"/>
    <m/>
    <s v="Inglewood, Los Angeles, California"/>
    <s v="SoFi Stadium"/>
    <m/>
    <m/>
    <m/>
    <n v="39"/>
    <n v="138"/>
    <n v="171"/>
    <n v="1"/>
    <n v="1"/>
    <n v="138"/>
    <n v="0"/>
    <s v=""/>
    <n v="0"/>
    <n v="138"/>
    <n v="2494"/>
  </r>
  <r>
    <x v="37"/>
    <n v="10"/>
    <x v="37"/>
    <d v="2026-05-12T21:00:00"/>
    <x v="9"/>
    <s v="Paul MONTESINOS"/>
    <s v="Tour 2"/>
    <s v="Belgique"/>
    <m/>
    <s v="Iran"/>
    <m/>
    <s v="Inglewood, Los Angeles, California"/>
    <s v="SoFi Stadium"/>
    <m/>
    <m/>
    <m/>
    <n v="39"/>
    <n v="138"/>
    <n v="171"/>
    <n v="1"/>
    <n v="1"/>
    <n v="138"/>
    <n v="0"/>
    <s v=""/>
    <n v="0"/>
    <n v="138"/>
    <n v="2666"/>
  </r>
  <r>
    <x v="37"/>
    <n v="11"/>
    <x v="37"/>
    <d v="2026-05-12T21:00:00"/>
    <x v="10"/>
    <s v="Kinsley ROQUE"/>
    <s v="Tour 2"/>
    <s v="Belgique"/>
    <m/>
    <s v="Iran"/>
    <m/>
    <s v="Inglewood, Los Angeles, California"/>
    <s v="SoFi Stadium"/>
    <m/>
    <m/>
    <m/>
    <n v="39"/>
    <n v="138"/>
    <n v="171"/>
    <n v="1"/>
    <n v="1"/>
    <n v="138"/>
    <n v="0"/>
    <s v=""/>
    <n v="0"/>
    <n v="138"/>
    <n v="2718"/>
  </r>
  <r>
    <x v="38"/>
    <n v="1"/>
    <x v="38"/>
    <d v="2026-05-13T00:00:00"/>
    <x v="0"/>
    <s v="Nicolas LE MOUEL"/>
    <s v="Tour 2"/>
    <s v="Uruguay"/>
    <s v="URY"/>
    <s v="Cap-Vert"/>
    <s v="CPV"/>
    <s v="Miami Gardens, Florida"/>
    <s v="Hard Rock Stadium"/>
    <m/>
    <m/>
    <m/>
    <n v="72"/>
    <n v="109"/>
    <n v="137"/>
    <n v="0"/>
    <n v="2"/>
    <n v="0"/>
    <n v="0"/>
    <s v=""/>
    <n v="0"/>
    <n v="0"/>
    <n v="3299"/>
  </r>
  <r>
    <x v="38"/>
    <n v="2"/>
    <x v="38"/>
    <d v="2026-05-13T00:00:00"/>
    <x v="1"/>
    <s v="Léa EL ASERY"/>
    <s v="Tour 2"/>
    <s v="Uruguay"/>
    <m/>
    <s v="Cap-Vert"/>
    <m/>
    <s v="Miami Gardens, Florida"/>
    <s v="Hard Rock Stadium"/>
    <m/>
    <m/>
    <m/>
    <n v="72"/>
    <n v="109"/>
    <n v="137"/>
    <n v="0"/>
    <n v="2"/>
    <n v="0"/>
    <n v="0"/>
    <s v=""/>
    <n v="0"/>
    <n v="0"/>
    <n v="2593"/>
  </r>
  <r>
    <x v="38"/>
    <n v="3"/>
    <x v="38"/>
    <d v="2026-05-13T00:00:00"/>
    <x v="2"/>
    <s v="Elwenn JOUBREL"/>
    <s v="Tour 2"/>
    <s v="Uruguay"/>
    <m/>
    <s v="Cap-Vert"/>
    <m/>
    <s v="Miami Gardens, Florida"/>
    <s v="Hard Rock Stadium"/>
    <m/>
    <m/>
    <m/>
    <n v="72"/>
    <n v="109"/>
    <n v="137"/>
    <n v="0"/>
    <n v="2"/>
    <n v="0"/>
    <n v="0"/>
    <s v=""/>
    <n v="0"/>
    <n v="0"/>
    <n v="2406"/>
  </r>
  <r>
    <x v="38"/>
    <n v="4"/>
    <x v="38"/>
    <d v="2026-05-13T00:00:00"/>
    <x v="3"/>
    <s v="Pauline OLIVIER"/>
    <s v="Tour 2"/>
    <s v="Uruguay"/>
    <m/>
    <s v="Cap-Vert"/>
    <m/>
    <s v="Miami Gardens, Florida"/>
    <s v="Hard Rock Stadium"/>
    <m/>
    <m/>
    <m/>
    <n v="72"/>
    <n v="109"/>
    <n v="137"/>
    <n v="0"/>
    <n v="2"/>
    <n v="0"/>
    <n v="0"/>
    <s v=""/>
    <n v="0"/>
    <n v="0"/>
    <n v="2426"/>
  </r>
  <r>
    <x v="38"/>
    <n v="5"/>
    <x v="38"/>
    <d v="2026-05-13T00:00:00"/>
    <x v="4"/>
    <s v="Julie BOISSIERE"/>
    <s v="Tour 2"/>
    <s v="Uruguay"/>
    <m/>
    <s v="Cap-Vert"/>
    <m/>
    <s v="Miami Gardens, Florida"/>
    <s v="Hard Rock Stadium"/>
    <m/>
    <m/>
    <m/>
    <n v="72"/>
    <n v="109"/>
    <n v="137"/>
    <n v="0"/>
    <n v="2"/>
    <n v="0"/>
    <n v="0"/>
    <s v=""/>
    <n v="0"/>
    <n v="0"/>
    <n v="2689"/>
  </r>
  <r>
    <x v="38"/>
    <n v="6"/>
    <x v="38"/>
    <d v="2026-05-13T00:00:00"/>
    <x v="5"/>
    <s v="Julie BOUCHARD"/>
    <s v="Tour 2"/>
    <s v="Uruguay"/>
    <m/>
    <s v="Cap-Vert"/>
    <m/>
    <s v="Miami Gardens, Florida"/>
    <s v="Hard Rock Stadium"/>
    <m/>
    <m/>
    <m/>
    <n v="72"/>
    <n v="109"/>
    <n v="137"/>
    <n v="0"/>
    <n v="2"/>
    <n v="0"/>
    <n v="0"/>
    <s v=""/>
    <n v="0"/>
    <n v="0"/>
    <n v="2310"/>
  </r>
  <r>
    <x v="38"/>
    <n v="7"/>
    <x v="38"/>
    <d v="2026-05-13T00:00:00"/>
    <x v="6"/>
    <s v="Vincent FRAYSSE"/>
    <s v="Tour 2"/>
    <s v="Uruguay"/>
    <m/>
    <s v="Cap-Vert"/>
    <m/>
    <s v="Miami Gardens, Florida"/>
    <s v="Hard Rock Stadium"/>
    <m/>
    <m/>
    <m/>
    <n v="72"/>
    <n v="109"/>
    <n v="137"/>
    <n v="0"/>
    <n v="2"/>
    <n v="0"/>
    <n v="0"/>
    <s v=""/>
    <n v="0"/>
    <n v="0"/>
    <n v="2709"/>
  </r>
  <r>
    <x v="38"/>
    <n v="8"/>
    <x v="38"/>
    <d v="2026-05-13T00:00:00"/>
    <x v="7"/>
    <s v="Louis HARLE"/>
    <s v="Tour 2"/>
    <s v="Uruguay"/>
    <m/>
    <s v="Cap-Vert"/>
    <m/>
    <s v="Miami Gardens, Florida"/>
    <s v="Hard Rock Stadium"/>
    <m/>
    <m/>
    <m/>
    <n v="72"/>
    <n v="109"/>
    <n v="137"/>
    <n v="0"/>
    <n v="2"/>
    <n v="0"/>
    <n v="0"/>
    <s v=""/>
    <n v="0"/>
    <n v="0"/>
    <n v="2521"/>
  </r>
  <r>
    <x v="38"/>
    <n v="9"/>
    <x v="38"/>
    <d v="2026-05-13T00:00:00"/>
    <x v="8"/>
    <s v="Aurélien DE POULPIQUET"/>
    <s v="Tour 2"/>
    <s v="Uruguay"/>
    <m/>
    <s v="Cap-Vert"/>
    <m/>
    <s v="Miami Gardens, Florida"/>
    <s v="Hard Rock Stadium"/>
    <m/>
    <m/>
    <m/>
    <n v="72"/>
    <n v="109"/>
    <n v="137"/>
    <n v="0"/>
    <n v="2"/>
    <n v="0"/>
    <n v="0"/>
    <s v=""/>
    <n v="0"/>
    <n v="0"/>
    <n v="2494"/>
  </r>
  <r>
    <x v="38"/>
    <n v="10"/>
    <x v="38"/>
    <d v="2026-05-13T00:00:00"/>
    <x v="9"/>
    <s v="Paul MONTESINOS"/>
    <s v="Tour 2"/>
    <s v="Uruguay"/>
    <m/>
    <s v="Cap-Vert"/>
    <m/>
    <s v="Miami Gardens, Florida"/>
    <s v="Hard Rock Stadium"/>
    <m/>
    <m/>
    <m/>
    <n v="72"/>
    <n v="109"/>
    <n v="137"/>
    <n v="0"/>
    <n v="2"/>
    <n v="0"/>
    <n v="0"/>
    <s v=""/>
    <n v="0"/>
    <n v="0"/>
    <n v="2666"/>
  </r>
  <r>
    <x v="38"/>
    <n v="11"/>
    <x v="38"/>
    <d v="2026-05-13T00:00:00"/>
    <x v="10"/>
    <s v="Kinsley ROQUE"/>
    <s v="Tour 2"/>
    <s v="Uruguay"/>
    <m/>
    <s v="Cap-Vert"/>
    <m/>
    <s v="Miami Gardens, Florida"/>
    <s v="Hard Rock Stadium"/>
    <m/>
    <m/>
    <m/>
    <n v="72"/>
    <n v="109"/>
    <n v="137"/>
    <n v="0"/>
    <n v="2"/>
    <n v="0"/>
    <n v="0"/>
    <s v=""/>
    <n v="0"/>
    <n v="0"/>
    <n v="2718"/>
  </r>
  <r>
    <x v="39"/>
    <n v="1"/>
    <x v="39"/>
    <d v="2026-05-13T03:00:00"/>
    <x v="0"/>
    <s v="Nicolas LE MOUEL"/>
    <s v="Tour 2"/>
    <s v="Nouvelle-Zélande"/>
    <s v="NZL"/>
    <s v="Egypte"/>
    <s v="EGY"/>
    <s v="Vancouver"/>
    <s v="BC Place"/>
    <m/>
    <m/>
    <m/>
    <n v="148"/>
    <n v="116"/>
    <n v="59"/>
    <n v="1"/>
    <n v="1"/>
    <n v="116"/>
    <n v="0"/>
    <s v=""/>
    <n v="0"/>
    <n v="116"/>
    <n v="3415"/>
  </r>
  <r>
    <x v="39"/>
    <n v="2"/>
    <x v="39"/>
    <d v="2026-05-13T03:00:00"/>
    <x v="1"/>
    <s v="Léa EL ASERY"/>
    <s v="Tour 2"/>
    <s v="Nouvelle-Zélande"/>
    <m/>
    <s v="Egypte"/>
    <m/>
    <s v="Vancouver"/>
    <s v="BC Place"/>
    <m/>
    <m/>
    <m/>
    <n v="148"/>
    <n v="116"/>
    <n v="59"/>
    <n v="1"/>
    <n v="1"/>
    <n v="116"/>
    <n v="0"/>
    <s v=""/>
    <n v="0"/>
    <n v="116"/>
    <n v="2709"/>
  </r>
  <r>
    <x v="39"/>
    <n v="3"/>
    <x v="39"/>
    <d v="2026-05-13T03:00:00"/>
    <x v="2"/>
    <s v="Elwenn JOUBREL"/>
    <s v="Tour 2"/>
    <s v="Nouvelle-Zélande"/>
    <m/>
    <s v="Egypte"/>
    <m/>
    <s v="Vancouver"/>
    <s v="BC Place"/>
    <m/>
    <m/>
    <m/>
    <n v="148"/>
    <n v="116"/>
    <n v="59"/>
    <n v="1"/>
    <n v="1"/>
    <n v="116"/>
    <n v="0"/>
    <s v=""/>
    <n v="0"/>
    <n v="116"/>
    <n v="2522"/>
  </r>
  <r>
    <x v="39"/>
    <n v="4"/>
    <x v="39"/>
    <d v="2026-05-13T03:00:00"/>
    <x v="3"/>
    <s v="Pauline OLIVIER"/>
    <s v="Tour 2"/>
    <s v="Nouvelle-Zélande"/>
    <m/>
    <s v="Egypte"/>
    <m/>
    <s v="Vancouver"/>
    <s v="BC Place"/>
    <m/>
    <m/>
    <m/>
    <n v="148"/>
    <n v="116"/>
    <n v="59"/>
    <n v="1"/>
    <n v="1"/>
    <n v="116"/>
    <n v="0"/>
    <s v=""/>
    <n v="0"/>
    <n v="116"/>
    <n v="2542"/>
  </r>
  <r>
    <x v="39"/>
    <n v="5"/>
    <x v="39"/>
    <d v="2026-05-13T03:00:00"/>
    <x v="4"/>
    <s v="Julie BOISSIERE"/>
    <s v="Tour 2"/>
    <s v="Nouvelle-Zélande"/>
    <m/>
    <s v="Egypte"/>
    <m/>
    <s v="Vancouver"/>
    <s v="BC Place"/>
    <m/>
    <m/>
    <m/>
    <n v="148"/>
    <n v="116"/>
    <n v="59"/>
    <n v="1"/>
    <n v="1"/>
    <n v="116"/>
    <n v="0"/>
    <s v=""/>
    <n v="0"/>
    <n v="116"/>
    <n v="2805"/>
  </r>
  <r>
    <x v="39"/>
    <n v="6"/>
    <x v="39"/>
    <d v="2026-05-13T03:00:00"/>
    <x v="5"/>
    <s v="Julie BOUCHARD"/>
    <s v="Tour 2"/>
    <s v="Nouvelle-Zélande"/>
    <m/>
    <s v="Egypte"/>
    <m/>
    <s v="Vancouver"/>
    <s v="BC Place"/>
    <m/>
    <m/>
    <m/>
    <n v="148"/>
    <n v="116"/>
    <n v="59"/>
    <n v="1"/>
    <n v="1"/>
    <n v="116"/>
    <n v="0"/>
    <s v=""/>
    <n v="0"/>
    <n v="116"/>
    <n v="2426"/>
  </r>
  <r>
    <x v="39"/>
    <n v="7"/>
    <x v="39"/>
    <d v="2026-05-13T03:00:00"/>
    <x v="6"/>
    <s v="Vincent FRAYSSE"/>
    <s v="Tour 2"/>
    <s v="Nouvelle-Zélande"/>
    <m/>
    <s v="Egypte"/>
    <m/>
    <s v="Vancouver"/>
    <s v="BC Place"/>
    <m/>
    <m/>
    <m/>
    <n v="148"/>
    <n v="116"/>
    <n v="59"/>
    <n v="1"/>
    <n v="1"/>
    <n v="116"/>
    <n v="0"/>
    <s v=""/>
    <n v="0"/>
    <n v="116"/>
    <n v="2825"/>
  </r>
  <r>
    <x v="39"/>
    <n v="8"/>
    <x v="39"/>
    <d v="2026-05-13T03:00:00"/>
    <x v="7"/>
    <s v="Louis HARLE"/>
    <s v="Tour 2"/>
    <s v="Nouvelle-Zélande"/>
    <m/>
    <s v="Egypte"/>
    <m/>
    <s v="Vancouver"/>
    <s v="BC Place"/>
    <m/>
    <m/>
    <m/>
    <n v="148"/>
    <n v="116"/>
    <n v="59"/>
    <n v="1"/>
    <n v="1"/>
    <n v="116"/>
    <n v="0"/>
    <s v=""/>
    <n v="0"/>
    <n v="116"/>
    <n v="2637"/>
  </r>
  <r>
    <x v="39"/>
    <n v="9"/>
    <x v="39"/>
    <d v="2026-05-13T03:00:00"/>
    <x v="8"/>
    <s v="Aurélien DE POULPIQUET"/>
    <s v="Tour 2"/>
    <s v="Nouvelle-Zélande"/>
    <m/>
    <s v="Egypte"/>
    <m/>
    <s v="Vancouver"/>
    <s v="BC Place"/>
    <m/>
    <m/>
    <m/>
    <n v="148"/>
    <n v="116"/>
    <n v="59"/>
    <n v="1"/>
    <n v="1"/>
    <n v="116"/>
    <n v="0"/>
    <s v=""/>
    <n v="0"/>
    <n v="116"/>
    <n v="2610"/>
  </r>
  <r>
    <x v="39"/>
    <n v="10"/>
    <x v="39"/>
    <d v="2026-05-13T03:00:00"/>
    <x v="9"/>
    <s v="Paul MONTESINOS"/>
    <s v="Tour 2"/>
    <s v="Nouvelle-Zélande"/>
    <m/>
    <s v="Egypte"/>
    <m/>
    <s v="Vancouver"/>
    <s v="BC Place"/>
    <m/>
    <m/>
    <m/>
    <n v="148"/>
    <n v="116"/>
    <n v="59"/>
    <n v="1"/>
    <n v="1"/>
    <n v="116"/>
    <n v="0"/>
    <s v=""/>
    <n v="0"/>
    <n v="116"/>
    <n v="2782"/>
  </r>
  <r>
    <x v="39"/>
    <n v="11"/>
    <x v="39"/>
    <d v="2026-05-13T03:00:00"/>
    <x v="10"/>
    <s v="Kinsley ROQUE"/>
    <s v="Tour 2"/>
    <s v="Nouvelle-Zélande"/>
    <m/>
    <s v="Egypte"/>
    <m/>
    <s v="Vancouver"/>
    <s v="BC Place"/>
    <m/>
    <m/>
    <m/>
    <n v="148"/>
    <n v="116"/>
    <n v="59"/>
    <n v="1"/>
    <n v="1"/>
    <n v="116"/>
    <n v="0"/>
    <s v=""/>
    <n v="0"/>
    <n v="116"/>
    <n v="2834"/>
  </r>
  <r>
    <x v="40"/>
    <n v="1"/>
    <x v="40"/>
    <d v="2026-05-13T19:00:00"/>
    <x v="0"/>
    <s v="Nicolas LE MOUEL"/>
    <s v="Tour 2"/>
    <s v="Argentine"/>
    <s v="ARG"/>
    <s v="Autriche"/>
    <s v="AUT"/>
    <s v="Arlington, Dallas, Texas"/>
    <s v="AT&amp;T Stadium"/>
    <m/>
    <m/>
    <m/>
    <n v="63"/>
    <n v="105"/>
    <n v="132"/>
    <n v="2"/>
    <n v="0"/>
    <n v="0"/>
    <n v="0"/>
    <s v=""/>
    <n v="0"/>
    <n v="0"/>
    <n v="3415"/>
  </r>
  <r>
    <x v="40"/>
    <n v="2"/>
    <x v="40"/>
    <d v="2026-05-13T19:00:00"/>
    <x v="1"/>
    <s v="Léa EL ASERY"/>
    <s v="Tour 2"/>
    <s v="Argentine"/>
    <m/>
    <s v="Autriche"/>
    <m/>
    <s v="Arlington, Dallas, Texas"/>
    <s v="AT&amp;T Stadium"/>
    <m/>
    <m/>
    <m/>
    <n v="63"/>
    <n v="105"/>
    <n v="132"/>
    <n v="2"/>
    <n v="0"/>
    <n v="0"/>
    <n v="0"/>
    <s v=""/>
    <n v="0"/>
    <n v="0"/>
    <n v="2709"/>
  </r>
  <r>
    <x v="40"/>
    <n v="3"/>
    <x v="40"/>
    <d v="2026-05-13T19:00:00"/>
    <x v="2"/>
    <s v="Elwenn JOUBREL"/>
    <s v="Tour 2"/>
    <s v="Argentine"/>
    <m/>
    <s v="Autriche"/>
    <m/>
    <s v="Arlington, Dallas, Texas"/>
    <s v="AT&amp;T Stadium"/>
    <m/>
    <m/>
    <m/>
    <n v="63"/>
    <n v="105"/>
    <n v="132"/>
    <n v="2"/>
    <n v="0"/>
    <n v="0"/>
    <n v="0"/>
    <s v=""/>
    <n v="0"/>
    <n v="0"/>
    <n v="2522"/>
  </r>
  <r>
    <x v="40"/>
    <n v="4"/>
    <x v="40"/>
    <d v="2026-05-13T19:00:00"/>
    <x v="3"/>
    <s v="Pauline OLIVIER"/>
    <s v="Tour 2"/>
    <s v="Argentine"/>
    <m/>
    <s v="Autriche"/>
    <m/>
    <s v="Arlington, Dallas, Texas"/>
    <s v="AT&amp;T Stadium"/>
    <m/>
    <m/>
    <m/>
    <n v="63"/>
    <n v="105"/>
    <n v="132"/>
    <n v="2"/>
    <n v="0"/>
    <n v="0"/>
    <n v="0"/>
    <s v=""/>
    <n v="0"/>
    <n v="0"/>
    <n v="2542"/>
  </r>
  <r>
    <x v="40"/>
    <n v="5"/>
    <x v="40"/>
    <d v="2026-05-13T19:00:00"/>
    <x v="4"/>
    <s v="Julie BOISSIERE"/>
    <s v="Tour 2"/>
    <s v="Argentine"/>
    <m/>
    <s v="Autriche"/>
    <m/>
    <s v="Arlington, Dallas, Texas"/>
    <s v="AT&amp;T Stadium"/>
    <m/>
    <m/>
    <m/>
    <n v="63"/>
    <n v="105"/>
    <n v="132"/>
    <n v="2"/>
    <n v="0"/>
    <n v="0"/>
    <n v="0"/>
    <s v=""/>
    <n v="0"/>
    <n v="0"/>
    <n v="2805"/>
  </r>
  <r>
    <x v="40"/>
    <n v="6"/>
    <x v="40"/>
    <d v="2026-05-13T19:00:00"/>
    <x v="5"/>
    <s v="Julie BOUCHARD"/>
    <s v="Tour 2"/>
    <s v="Argentine"/>
    <m/>
    <s v="Autriche"/>
    <m/>
    <s v="Arlington, Dallas, Texas"/>
    <s v="AT&amp;T Stadium"/>
    <m/>
    <m/>
    <m/>
    <n v="63"/>
    <n v="105"/>
    <n v="132"/>
    <n v="2"/>
    <n v="0"/>
    <n v="0"/>
    <n v="0"/>
    <s v=""/>
    <n v="0"/>
    <n v="0"/>
    <n v="2426"/>
  </r>
  <r>
    <x v="40"/>
    <n v="7"/>
    <x v="40"/>
    <d v="2026-05-13T19:00:00"/>
    <x v="6"/>
    <s v="Vincent FRAYSSE"/>
    <s v="Tour 2"/>
    <s v="Argentine"/>
    <m/>
    <s v="Autriche"/>
    <m/>
    <s v="Arlington, Dallas, Texas"/>
    <s v="AT&amp;T Stadium"/>
    <m/>
    <m/>
    <m/>
    <n v="63"/>
    <n v="105"/>
    <n v="132"/>
    <n v="2"/>
    <n v="0"/>
    <n v="0"/>
    <n v="0"/>
    <s v=""/>
    <n v="0"/>
    <n v="0"/>
    <n v="2825"/>
  </r>
  <r>
    <x v="40"/>
    <n v="8"/>
    <x v="40"/>
    <d v="2026-05-13T19:00:00"/>
    <x v="7"/>
    <s v="Louis HARLE"/>
    <s v="Tour 2"/>
    <s v="Argentine"/>
    <m/>
    <s v="Autriche"/>
    <m/>
    <s v="Arlington, Dallas, Texas"/>
    <s v="AT&amp;T Stadium"/>
    <m/>
    <m/>
    <m/>
    <n v="63"/>
    <n v="105"/>
    <n v="132"/>
    <n v="2"/>
    <n v="0"/>
    <n v="0"/>
    <n v="0"/>
    <s v=""/>
    <n v="0"/>
    <n v="0"/>
    <n v="2637"/>
  </r>
  <r>
    <x v="40"/>
    <n v="9"/>
    <x v="40"/>
    <d v="2026-05-13T19:00:00"/>
    <x v="8"/>
    <s v="Aurélien DE POULPIQUET"/>
    <s v="Tour 2"/>
    <s v="Argentine"/>
    <m/>
    <s v="Autriche"/>
    <m/>
    <s v="Arlington, Dallas, Texas"/>
    <s v="AT&amp;T Stadium"/>
    <m/>
    <m/>
    <m/>
    <n v="63"/>
    <n v="105"/>
    <n v="132"/>
    <n v="2"/>
    <n v="0"/>
    <n v="0"/>
    <n v="0"/>
    <s v=""/>
    <n v="0"/>
    <n v="0"/>
    <n v="2610"/>
  </r>
  <r>
    <x v="40"/>
    <n v="10"/>
    <x v="40"/>
    <d v="2026-05-13T19:00:00"/>
    <x v="9"/>
    <s v="Paul MONTESINOS"/>
    <s v="Tour 2"/>
    <s v="Argentine"/>
    <m/>
    <s v="Autriche"/>
    <m/>
    <s v="Arlington, Dallas, Texas"/>
    <s v="AT&amp;T Stadium"/>
    <m/>
    <m/>
    <m/>
    <n v="63"/>
    <n v="105"/>
    <n v="132"/>
    <n v="2"/>
    <n v="0"/>
    <n v="0"/>
    <n v="0"/>
    <s v=""/>
    <n v="0"/>
    <n v="0"/>
    <n v="2782"/>
  </r>
  <r>
    <x v="40"/>
    <n v="11"/>
    <x v="40"/>
    <d v="2026-05-13T19:00:00"/>
    <x v="10"/>
    <s v="Kinsley ROQUE"/>
    <s v="Tour 2"/>
    <s v="Argentine"/>
    <m/>
    <s v="Autriche"/>
    <m/>
    <s v="Arlington, Dallas, Texas"/>
    <s v="AT&amp;T Stadium"/>
    <m/>
    <m/>
    <m/>
    <n v="63"/>
    <n v="105"/>
    <n v="132"/>
    <n v="2"/>
    <n v="0"/>
    <n v="0"/>
    <n v="0"/>
    <s v=""/>
    <n v="0"/>
    <n v="0"/>
    <n v="2834"/>
  </r>
  <r>
    <x v="41"/>
    <n v="1"/>
    <x v="41"/>
    <d v="2026-05-13T23:00:00"/>
    <x v="0"/>
    <s v="Nicolas LE MOUEL"/>
    <s v="Tour 2"/>
    <s v="France"/>
    <s v="FRA"/>
    <s v="Irak"/>
    <s v="IRQ"/>
    <s v="Philadelphia, Pennsylvania"/>
    <s v="Lincoln Financial Field"/>
    <m/>
    <m/>
    <m/>
    <n v="22"/>
    <n v="166"/>
    <n v="189"/>
    <n v="3"/>
    <n v="0"/>
    <n v="0"/>
    <n v="0"/>
    <s v=""/>
    <n v="0"/>
    <n v="0"/>
    <n v="3415"/>
  </r>
  <r>
    <x v="41"/>
    <n v="2"/>
    <x v="41"/>
    <d v="2026-05-13T23:00:00"/>
    <x v="1"/>
    <s v="Léa EL ASERY"/>
    <s v="Tour 2"/>
    <s v="France"/>
    <m/>
    <s v="Irak"/>
    <m/>
    <s v="Philadelphia, Pennsylvania"/>
    <s v="Lincoln Financial Field"/>
    <m/>
    <m/>
    <m/>
    <n v="22"/>
    <n v="166"/>
    <n v="189"/>
    <n v="3"/>
    <n v="0"/>
    <n v="0"/>
    <n v="0"/>
    <s v=""/>
    <n v="0"/>
    <n v="0"/>
    <n v="2709"/>
  </r>
  <r>
    <x v="41"/>
    <n v="3"/>
    <x v="41"/>
    <d v="2026-05-13T23:00:00"/>
    <x v="2"/>
    <s v="Elwenn JOUBREL"/>
    <s v="Tour 2"/>
    <s v="France"/>
    <m/>
    <s v="Irak"/>
    <m/>
    <s v="Philadelphia, Pennsylvania"/>
    <s v="Lincoln Financial Field"/>
    <m/>
    <m/>
    <m/>
    <n v="22"/>
    <n v="166"/>
    <n v="189"/>
    <n v="3"/>
    <n v="0"/>
    <n v="0"/>
    <n v="0"/>
    <s v=""/>
    <n v="0"/>
    <n v="0"/>
    <n v="2522"/>
  </r>
  <r>
    <x v="41"/>
    <n v="4"/>
    <x v="41"/>
    <d v="2026-05-13T23:00:00"/>
    <x v="3"/>
    <s v="Pauline OLIVIER"/>
    <s v="Tour 2"/>
    <s v="France"/>
    <m/>
    <s v="Irak"/>
    <m/>
    <s v="Philadelphia, Pennsylvania"/>
    <s v="Lincoln Financial Field"/>
    <m/>
    <m/>
    <m/>
    <n v="22"/>
    <n v="166"/>
    <n v="189"/>
    <n v="3"/>
    <n v="0"/>
    <n v="0"/>
    <n v="0"/>
    <s v=""/>
    <n v="0"/>
    <n v="0"/>
    <n v="2542"/>
  </r>
  <r>
    <x v="41"/>
    <n v="5"/>
    <x v="41"/>
    <d v="2026-05-13T23:00:00"/>
    <x v="4"/>
    <s v="Julie BOISSIERE"/>
    <s v="Tour 2"/>
    <s v="France"/>
    <m/>
    <s v="Irak"/>
    <m/>
    <s v="Philadelphia, Pennsylvania"/>
    <s v="Lincoln Financial Field"/>
    <m/>
    <m/>
    <m/>
    <n v="22"/>
    <n v="166"/>
    <n v="189"/>
    <n v="3"/>
    <n v="0"/>
    <n v="0"/>
    <n v="0"/>
    <s v=""/>
    <n v="0"/>
    <n v="0"/>
    <n v="2805"/>
  </r>
  <r>
    <x v="41"/>
    <n v="6"/>
    <x v="41"/>
    <d v="2026-05-13T23:00:00"/>
    <x v="5"/>
    <s v="Julie BOUCHARD"/>
    <s v="Tour 2"/>
    <s v="France"/>
    <m/>
    <s v="Irak"/>
    <m/>
    <s v="Philadelphia, Pennsylvania"/>
    <s v="Lincoln Financial Field"/>
    <m/>
    <m/>
    <m/>
    <n v="22"/>
    <n v="166"/>
    <n v="189"/>
    <n v="3"/>
    <n v="0"/>
    <n v="0"/>
    <n v="0"/>
    <s v=""/>
    <n v="0"/>
    <n v="0"/>
    <n v="2426"/>
  </r>
  <r>
    <x v="41"/>
    <n v="7"/>
    <x v="41"/>
    <d v="2026-05-13T23:00:00"/>
    <x v="6"/>
    <s v="Vincent FRAYSSE"/>
    <s v="Tour 2"/>
    <s v="France"/>
    <m/>
    <s v="Irak"/>
    <m/>
    <s v="Philadelphia, Pennsylvania"/>
    <s v="Lincoln Financial Field"/>
    <m/>
    <m/>
    <m/>
    <n v="22"/>
    <n v="166"/>
    <n v="189"/>
    <n v="3"/>
    <n v="0"/>
    <n v="0"/>
    <n v="0"/>
    <s v=""/>
    <n v="0"/>
    <n v="0"/>
    <n v="2825"/>
  </r>
  <r>
    <x v="41"/>
    <n v="8"/>
    <x v="41"/>
    <d v="2026-05-13T23:00:00"/>
    <x v="7"/>
    <s v="Louis HARLE"/>
    <s v="Tour 2"/>
    <s v="France"/>
    <m/>
    <s v="Irak"/>
    <m/>
    <s v="Philadelphia, Pennsylvania"/>
    <s v="Lincoln Financial Field"/>
    <m/>
    <m/>
    <m/>
    <n v="22"/>
    <n v="166"/>
    <n v="189"/>
    <n v="3"/>
    <n v="0"/>
    <n v="0"/>
    <n v="0"/>
    <s v=""/>
    <n v="0"/>
    <n v="0"/>
    <n v="2637"/>
  </r>
  <r>
    <x v="41"/>
    <n v="9"/>
    <x v="41"/>
    <d v="2026-05-13T23:00:00"/>
    <x v="8"/>
    <s v="Aurélien DE POULPIQUET"/>
    <s v="Tour 2"/>
    <s v="France"/>
    <m/>
    <s v="Irak"/>
    <m/>
    <s v="Philadelphia, Pennsylvania"/>
    <s v="Lincoln Financial Field"/>
    <m/>
    <m/>
    <m/>
    <n v="22"/>
    <n v="166"/>
    <n v="189"/>
    <n v="3"/>
    <n v="0"/>
    <n v="0"/>
    <n v="0"/>
    <s v=""/>
    <n v="0"/>
    <n v="0"/>
    <n v="2610"/>
  </r>
  <r>
    <x v="41"/>
    <n v="10"/>
    <x v="41"/>
    <d v="2026-05-13T23:00:00"/>
    <x v="9"/>
    <s v="Paul MONTESINOS"/>
    <s v="Tour 2"/>
    <s v="France"/>
    <m/>
    <s v="Irak"/>
    <m/>
    <s v="Philadelphia, Pennsylvania"/>
    <s v="Lincoln Financial Field"/>
    <m/>
    <m/>
    <m/>
    <n v="22"/>
    <n v="166"/>
    <n v="189"/>
    <n v="3"/>
    <n v="0"/>
    <n v="0"/>
    <n v="0"/>
    <s v=""/>
    <n v="0"/>
    <n v="0"/>
    <n v="2782"/>
  </r>
  <r>
    <x v="41"/>
    <n v="11"/>
    <x v="41"/>
    <d v="2026-05-13T23:00:00"/>
    <x v="10"/>
    <s v="Kinsley ROQUE"/>
    <s v="Tour 2"/>
    <s v="France"/>
    <m/>
    <s v="Irak"/>
    <m/>
    <s v="Philadelphia, Pennsylvania"/>
    <s v="Lincoln Financial Field"/>
    <m/>
    <m/>
    <m/>
    <n v="22"/>
    <n v="166"/>
    <n v="189"/>
    <n v="3"/>
    <n v="0"/>
    <n v="0"/>
    <n v="0"/>
    <s v=""/>
    <n v="0"/>
    <n v="0"/>
    <n v="2834"/>
  </r>
  <r>
    <x v="42"/>
    <n v="1"/>
    <x v="42"/>
    <d v="2026-05-14T02:00:00"/>
    <x v="0"/>
    <s v="Nicolas LE MOUEL"/>
    <s v="Tour 2"/>
    <s v="Norvège"/>
    <s v="NOR"/>
    <s v="Sénégal"/>
    <s v="SEN"/>
    <s v="East Rutherford, New Jersey/New York"/>
    <s v="MetLife Stadium"/>
    <m/>
    <m/>
    <m/>
    <n v="64"/>
    <n v="105"/>
    <n v="137"/>
    <n v="1"/>
    <n v="0"/>
    <n v="0"/>
    <n v="0"/>
    <s v=""/>
    <n v="0"/>
    <n v="0"/>
    <n v="3415"/>
  </r>
  <r>
    <x v="42"/>
    <n v="2"/>
    <x v="42"/>
    <d v="2026-05-14T02:00:00"/>
    <x v="1"/>
    <s v="Léa EL ASERY"/>
    <s v="Tour 2"/>
    <s v="Norvège"/>
    <m/>
    <s v="Sénégal"/>
    <m/>
    <s v="East Rutherford, New Jersey/New York"/>
    <s v="MetLife Stadium"/>
    <m/>
    <m/>
    <m/>
    <n v="64"/>
    <n v="105"/>
    <n v="137"/>
    <n v="1"/>
    <n v="0"/>
    <n v="0"/>
    <n v="0"/>
    <s v=""/>
    <n v="0"/>
    <n v="0"/>
    <n v="2709"/>
  </r>
  <r>
    <x v="42"/>
    <n v="3"/>
    <x v="42"/>
    <d v="2026-05-14T02:00:00"/>
    <x v="2"/>
    <s v="Elwenn JOUBREL"/>
    <s v="Tour 2"/>
    <s v="Norvège"/>
    <m/>
    <s v="Sénégal"/>
    <m/>
    <s v="East Rutherford, New Jersey/New York"/>
    <s v="MetLife Stadium"/>
    <m/>
    <m/>
    <m/>
    <n v="64"/>
    <n v="105"/>
    <n v="137"/>
    <n v="1"/>
    <n v="0"/>
    <n v="0"/>
    <n v="0"/>
    <s v=""/>
    <n v="0"/>
    <n v="0"/>
    <n v="2522"/>
  </r>
  <r>
    <x v="42"/>
    <n v="4"/>
    <x v="42"/>
    <d v="2026-05-14T02:00:00"/>
    <x v="3"/>
    <s v="Pauline OLIVIER"/>
    <s v="Tour 2"/>
    <s v="Norvège"/>
    <m/>
    <s v="Sénégal"/>
    <m/>
    <s v="East Rutherford, New Jersey/New York"/>
    <s v="MetLife Stadium"/>
    <m/>
    <m/>
    <m/>
    <n v="64"/>
    <n v="105"/>
    <n v="137"/>
    <n v="1"/>
    <n v="0"/>
    <n v="0"/>
    <n v="0"/>
    <s v=""/>
    <n v="0"/>
    <n v="0"/>
    <n v="2542"/>
  </r>
  <r>
    <x v="42"/>
    <n v="5"/>
    <x v="42"/>
    <d v="2026-05-14T02:00:00"/>
    <x v="4"/>
    <s v="Julie BOISSIERE"/>
    <s v="Tour 2"/>
    <s v="Norvège"/>
    <m/>
    <s v="Sénégal"/>
    <m/>
    <s v="East Rutherford, New Jersey/New York"/>
    <s v="MetLife Stadium"/>
    <m/>
    <m/>
    <m/>
    <n v="64"/>
    <n v="105"/>
    <n v="137"/>
    <n v="1"/>
    <n v="0"/>
    <n v="0"/>
    <n v="0"/>
    <s v=""/>
    <n v="0"/>
    <n v="0"/>
    <n v="2805"/>
  </r>
  <r>
    <x v="42"/>
    <n v="6"/>
    <x v="42"/>
    <d v="2026-05-14T02:00:00"/>
    <x v="5"/>
    <s v="Julie BOUCHARD"/>
    <s v="Tour 2"/>
    <s v="Norvège"/>
    <m/>
    <s v="Sénégal"/>
    <m/>
    <s v="East Rutherford, New Jersey/New York"/>
    <s v="MetLife Stadium"/>
    <m/>
    <m/>
    <m/>
    <n v="64"/>
    <n v="105"/>
    <n v="137"/>
    <n v="1"/>
    <n v="0"/>
    <n v="0"/>
    <n v="0"/>
    <s v=""/>
    <n v="0"/>
    <n v="0"/>
    <n v="2426"/>
  </r>
  <r>
    <x v="42"/>
    <n v="7"/>
    <x v="42"/>
    <d v="2026-05-14T02:00:00"/>
    <x v="6"/>
    <s v="Vincent FRAYSSE"/>
    <s v="Tour 2"/>
    <s v="Norvège"/>
    <m/>
    <s v="Sénégal"/>
    <m/>
    <s v="East Rutherford, New Jersey/New York"/>
    <s v="MetLife Stadium"/>
    <m/>
    <m/>
    <m/>
    <n v="64"/>
    <n v="105"/>
    <n v="137"/>
    <n v="1"/>
    <n v="0"/>
    <n v="0"/>
    <n v="0"/>
    <s v=""/>
    <n v="0"/>
    <n v="0"/>
    <n v="2825"/>
  </r>
  <r>
    <x v="42"/>
    <n v="8"/>
    <x v="42"/>
    <d v="2026-05-14T02:00:00"/>
    <x v="7"/>
    <s v="Louis HARLE"/>
    <s v="Tour 2"/>
    <s v="Norvège"/>
    <m/>
    <s v="Sénégal"/>
    <m/>
    <s v="East Rutherford, New Jersey/New York"/>
    <s v="MetLife Stadium"/>
    <m/>
    <m/>
    <m/>
    <n v="64"/>
    <n v="105"/>
    <n v="137"/>
    <n v="1"/>
    <n v="0"/>
    <n v="0"/>
    <n v="0"/>
    <s v=""/>
    <n v="0"/>
    <n v="0"/>
    <n v="2637"/>
  </r>
  <r>
    <x v="42"/>
    <n v="9"/>
    <x v="42"/>
    <d v="2026-05-14T02:00:00"/>
    <x v="8"/>
    <s v="Aurélien DE POULPIQUET"/>
    <s v="Tour 2"/>
    <s v="Norvège"/>
    <m/>
    <s v="Sénégal"/>
    <m/>
    <s v="East Rutherford, New Jersey/New York"/>
    <s v="MetLife Stadium"/>
    <m/>
    <m/>
    <m/>
    <n v="64"/>
    <n v="105"/>
    <n v="137"/>
    <n v="1"/>
    <n v="0"/>
    <n v="0"/>
    <n v="0"/>
    <s v=""/>
    <n v="0"/>
    <n v="0"/>
    <n v="2610"/>
  </r>
  <r>
    <x v="42"/>
    <n v="10"/>
    <x v="42"/>
    <d v="2026-05-14T02:00:00"/>
    <x v="9"/>
    <s v="Paul MONTESINOS"/>
    <s v="Tour 2"/>
    <s v="Norvège"/>
    <m/>
    <s v="Sénégal"/>
    <m/>
    <s v="East Rutherford, New Jersey/New York"/>
    <s v="MetLife Stadium"/>
    <m/>
    <m/>
    <m/>
    <n v="64"/>
    <n v="105"/>
    <n v="137"/>
    <n v="1"/>
    <n v="0"/>
    <n v="0"/>
    <n v="0"/>
    <s v=""/>
    <n v="0"/>
    <n v="0"/>
    <n v="2782"/>
  </r>
  <r>
    <x v="42"/>
    <n v="11"/>
    <x v="42"/>
    <d v="2026-05-14T02:00:00"/>
    <x v="10"/>
    <s v="Kinsley ROQUE"/>
    <s v="Tour 2"/>
    <s v="Norvège"/>
    <m/>
    <s v="Sénégal"/>
    <m/>
    <s v="East Rutherford, New Jersey/New York"/>
    <s v="MetLife Stadium"/>
    <m/>
    <m/>
    <m/>
    <n v="64"/>
    <n v="105"/>
    <n v="137"/>
    <n v="1"/>
    <n v="0"/>
    <n v="0"/>
    <n v="0"/>
    <s v=""/>
    <n v="0"/>
    <n v="0"/>
    <n v="2834"/>
  </r>
  <r>
    <x v="43"/>
    <n v="1"/>
    <x v="43"/>
    <d v="2026-05-14T05:00:00"/>
    <x v="0"/>
    <s v="Nicolas LE MOUEL"/>
    <s v="Tour 2"/>
    <s v="Jordanie"/>
    <s v="JOR"/>
    <s v="Algérie"/>
    <s v="ALG"/>
    <s v="Santa Clara, Californie"/>
    <s v="Levi's Stadium"/>
    <m/>
    <m/>
    <m/>
    <n v="152"/>
    <n v="139"/>
    <n v="67"/>
    <n v="2"/>
    <n v="0"/>
    <n v="0"/>
    <n v="0"/>
    <s v=""/>
    <n v="0"/>
    <n v="0"/>
    <n v="3415"/>
  </r>
  <r>
    <x v="43"/>
    <n v="2"/>
    <x v="43"/>
    <d v="2026-05-14T05:00:00"/>
    <x v="1"/>
    <s v="Léa EL ASERY"/>
    <s v="Tour 2"/>
    <s v="Jordanie"/>
    <m/>
    <s v="Algérie"/>
    <m/>
    <s v="Santa Clara, Californie"/>
    <s v="Levi's Stadium"/>
    <m/>
    <m/>
    <m/>
    <n v="152"/>
    <n v="139"/>
    <n v="67"/>
    <n v="2"/>
    <n v="0"/>
    <n v="0"/>
    <n v="0"/>
    <s v=""/>
    <n v="0"/>
    <n v="0"/>
    <n v="2709"/>
  </r>
  <r>
    <x v="43"/>
    <n v="3"/>
    <x v="43"/>
    <d v="2026-05-14T05:00:00"/>
    <x v="2"/>
    <s v="Elwenn JOUBREL"/>
    <s v="Tour 2"/>
    <s v="Jordanie"/>
    <m/>
    <s v="Algérie"/>
    <m/>
    <s v="Santa Clara, Californie"/>
    <s v="Levi's Stadium"/>
    <m/>
    <m/>
    <m/>
    <n v="152"/>
    <n v="139"/>
    <n v="67"/>
    <n v="2"/>
    <n v="0"/>
    <n v="0"/>
    <n v="0"/>
    <s v=""/>
    <n v="0"/>
    <n v="0"/>
    <n v="2522"/>
  </r>
  <r>
    <x v="43"/>
    <n v="4"/>
    <x v="43"/>
    <d v="2026-05-14T05:00:00"/>
    <x v="3"/>
    <s v="Pauline OLIVIER"/>
    <s v="Tour 2"/>
    <s v="Jordanie"/>
    <m/>
    <s v="Algérie"/>
    <m/>
    <s v="Santa Clara, Californie"/>
    <s v="Levi's Stadium"/>
    <m/>
    <m/>
    <m/>
    <n v="152"/>
    <n v="139"/>
    <n v="67"/>
    <n v="2"/>
    <n v="0"/>
    <n v="0"/>
    <n v="0"/>
    <s v=""/>
    <n v="0"/>
    <n v="0"/>
    <n v="2542"/>
  </r>
  <r>
    <x v="43"/>
    <n v="5"/>
    <x v="43"/>
    <d v="2026-05-14T05:00:00"/>
    <x v="4"/>
    <s v="Julie BOISSIERE"/>
    <s v="Tour 2"/>
    <s v="Jordanie"/>
    <m/>
    <s v="Algérie"/>
    <m/>
    <s v="Santa Clara, Californie"/>
    <s v="Levi's Stadium"/>
    <m/>
    <m/>
    <m/>
    <n v="152"/>
    <n v="139"/>
    <n v="67"/>
    <n v="2"/>
    <n v="0"/>
    <n v="0"/>
    <n v="0"/>
    <s v=""/>
    <n v="0"/>
    <n v="0"/>
    <n v="2805"/>
  </r>
  <r>
    <x v="43"/>
    <n v="6"/>
    <x v="43"/>
    <d v="2026-05-14T05:00:00"/>
    <x v="5"/>
    <s v="Julie BOUCHARD"/>
    <s v="Tour 2"/>
    <s v="Jordanie"/>
    <m/>
    <s v="Algérie"/>
    <m/>
    <s v="Santa Clara, Californie"/>
    <s v="Levi's Stadium"/>
    <m/>
    <m/>
    <m/>
    <n v="152"/>
    <n v="139"/>
    <n v="67"/>
    <n v="2"/>
    <n v="0"/>
    <n v="0"/>
    <n v="0"/>
    <s v=""/>
    <n v="0"/>
    <n v="0"/>
    <n v="2426"/>
  </r>
  <r>
    <x v="43"/>
    <n v="7"/>
    <x v="43"/>
    <d v="2026-05-14T05:00:00"/>
    <x v="6"/>
    <s v="Vincent FRAYSSE"/>
    <s v="Tour 2"/>
    <s v="Jordanie"/>
    <m/>
    <s v="Algérie"/>
    <m/>
    <s v="Santa Clara, Californie"/>
    <s v="Levi's Stadium"/>
    <m/>
    <m/>
    <m/>
    <n v="152"/>
    <n v="139"/>
    <n v="67"/>
    <n v="2"/>
    <n v="0"/>
    <n v="0"/>
    <n v="0"/>
    <s v=""/>
    <n v="0"/>
    <n v="0"/>
    <n v="2825"/>
  </r>
  <r>
    <x v="43"/>
    <n v="8"/>
    <x v="43"/>
    <d v="2026-05-14T05:00:00"/>
    <x v="7"/>
    <s v="Louis HARLE"/>
    <s v="Tour 2"/>
    <s v="Jordanie"/>
    <m/>
    <s v="Algérie"/>
    <m/>
    <s v="Santa Clara, Californie"/>
    <s v="Levi's Stadium"/>
    <m/>
    <m/>
    <m/>
    <n v="152"/>
    <n v="139"/>
    <n v="67"/>
    <n v="2"/>
    <n v="0"/>
    <n v="0"/>
    <n v="0"/>
    <s v=""/>
    <n v="0"/>
    <n v="0"/>
    <n v="2637"/>
  </r>
  <r>
    <x v="43"/>
    <n v="9"/>
    <x v="43"/>
    <d v="2026-05-14T05:00:00"/>
    <x v="8"/>
    <s v="Aurélien DE POULPIQUET"/>
    <s v="Tour 2"/>
    <s v="Jordanie"/>
    <m/>
    <s v="Algérie"/>
    <m/>
    <s v="Santa Clara, Californie"/>
    <s v="Levi's Stadium"/>
    <m/>
    <m/>
    <m/>
    <n v="152"/>
    <n v="139"/>
    <n v="67"/>
    <n v="2"/>
    <n v="0"/>
    <n v="0"/>
    <n v="0"/>
    <s v=""/>
    <n v="0"/>
    <n v="0"/>
    <n v="2610"/>
  </r>
  <r>
    <x v="43"/>
    <n v="10"/>
    <x v="43"/>
    <d v="2026-05-14T05:00:00"/>
    <x v="9"/>
    <s v="Paul MONTESINOS"/>
    <s v="Tour 2"/>
    <s v="Jordanie"/>
    <m/>
    <s v="Algérie"/>
    <m/>
    <s v="Santa Clara, Californie"/>
    <s v="Levi's Stadium"/>
    <m/>
    <m/>
    <m/>
    <n v="152"/>
    <n v="139"/>
    <n v="67"/>
    <n v="2"/>
    <n v="0"/>
    <n v="0"/>
    <n v="0"/>
    <s v=""/>
    <n v="0"/>
    <n v="0"/>
    <n v="2782"/>
  </r>
  <r>
    <x v="43"/>
    <n v="11"/>
    <x v="43"/>
    <d v="2026-05-14T05:00:00"/>
    <x v="10"/>
    <s v="Kinsley ROQUE"/>
    <s v="Tour 2"/>
    <s v="Jordanie"/>
    <m/>
    <s v="Algérie"/>
    <m/>
    <s v="Santa Clara, Californie"/>
    <s v="Levi's Stadium"/>
    <m/>
    <m/>
    <m/>
    <n v="152"/>
    <n v="139"/>
    <n v="67"/>
    <n v="2"/>
    <n v="0"/>
    <n v="0"/>
    <n v="0"/>
    <s v=""/>
    <n v="0"/>
    <n v="0"/>
    <n v="2834"/>
  </r>
  <r>
    <x v="44"/>
    <n v="1"/>
    <x v="44"/>
    <d v="2026-05-14T19:00:00"/>
    <x v="0"/>
    <s v="Nicolas LE MOUEL"/>
    <s v="Tour 2"/>
    <s v="Portugal"/>
    <s v="PRT"/>
    <s v="Ouzbékistan"/>
    <s v="NZD"/>
    <s v="Houston, Texas"/>
    <s v="NRG Stadium"/>
    <m/>
    <m/>
    <m/>
    <n v="24"/>
    <n v="154"/>
    <n v="173"/>
    <n v="1"/>
    <n v="0"/>
    <n v="0"/>
    <n v="0"/>
    <s v=""/>
    <n v="0"/>
    <n v="0"/>
    <n v="3415"/>
  </r>
  <r>
    <x v="44"/>
    <n v="2"/>
    <x v="44"/>
    <d v="2026-05-14T19:00:00"/>
    <x v="1"/>
    <s v="Léa EL ASERY"/>
    <s v="Tour 2"/>
    <s v="Portugal"/>
    <m/>
    <s v="Ouzbékistan"/>
    <m/>
    <s v="Houston, Texas"/>
    <s v="NRG Stadium"/>
    <m/>
    <m/>
    <m/>
    <n v="24"/>
    <n v="154"/>
    <n v="173"/>
    <n v="1"/>
    <n v="0"/>
    <n v="0"/>
    <n v="0"/>
    <s v=""/>
    <n v="0"/>
    <n v="0"/>
    <n v="2709"/>
  </r>
  <r>
    <x v="44"/>
    <n v="3"/>
    <x v="44"/>
    <d v="2026-05-14T19:00:00"/>
    <x v="2"/>
    <s v="Elwenn JOUBREL"/>
    <s v="Tour 2"/>
    <s v="Portugal"/>
    <m/>
    <s v="Ouzbékistan"/>
    <m/>
    <s v="Houston, Texas"/>
    <s v="NRG Stadium"/>
    <m/>
    <m/>
    <m/>
    <n v="24"/>
    <n v="154"/>
    <n v="173"/>
    <n v="1"/>
    <n v="0"/>
    <n v="0"/>
    <n v="0"/>
    <s v=""/>
    <n v="0"/>
    <n v="0"/>
    <n v="2522"/>
  </r>
  <r>
    <x v="44"/>
    <n v="4"/>
    <x v="44"/>
    <d v="2026-05-14T19:00:00"/>
    <x v="3"/>
    <s v="Pauline OLIVIER"/>
    <s v="Tour 2"/>
    <s v="Portugal"/>
    <m/>
    <s v="Ouzbékistan"/>
    <m/>
    <s v="Houston, Texas"/>
    <s v="NRG Stadium"/>
    <m/>
    <m/>
    <m/>
    <n v="24"/>
    <n v="154"/>
    <n v="173"/>
    <n v="1"/>
    <n v="0"/>
    <n v="0"/>
    <n v="0"/>
    <s v=""/>
    <n v="0"/>
    <n v="0"/>
    <n v="2542"/>
  </r>
  <r>
    <x v="44"/>
    <n v="5"/>
    <x v="44"/>
    <d v="2026-05-14T19:00:00"/>
    <x v="4"/>
    <s v="Julie BOISSIERE"/>
    <s v="Tour 2"/>
    <s v="Portugal"/>
    <m/>
    <s v="Ouzbékistan"/>
    <m/>
    <s v="Houston, Texas"/>
    <s v="NRG Stadium"/>
    <m/>
    <m/>
    <m/>
    <n v="24"/>
    <n v="154"/>
    <n v="173"/>
    <n v="1"/>
    <n v="0"/>
    <n v="0"/>
    <n v="0"/>
    <s v=""/>
    <n v="0"/>
    <n v="0"/>
    <n v="2805"/>
  </r>
  <r>
    <x v="44"/>
    <n v="6"/>
    <x v="44"/>
    <d v="2026-05-14T19:00:00"/>
    <x v="5"/>
    <s v="Julie BOUCHARD"/>
    <s v="Tour 2"/>
    <s v="Portugal"/>
    <m/>
    <s v="Ouzbékistan"/>
    <m/>
    <s v="Houston, Texas"/>
    <s v="NRG Stadium"/>
    <m/>
    <m/>
    <m/>
    <n v="24"/>
    <n v="154"/>
    <n v="173"/>
    <n v="1"/>
    <n v="0"/>
    <n v="0"/>
    <n v="0"/>
    <s v=""/>
    <n v="0"/>
    <n v="0"/>
    <n v="2426"/>
  </r>
  <r>
    <x v="44"/>
    <n v="7"/>
    <x v="44"/>
    <d v="2026-05-14T19:00:00"/>
    <x v="6"/>
    <s v="Vincent FRAYSSE"/>
    <s v="Tour 2"/>
    <s v="Portugal"/>
    <m/>
    <s v="Ouzbékistan"/>
    <m/>
    <s v="Houston, Texas"/>
    <s v="NRG Stadium"/>
    <m/>
    <m/>
    <m/>
    <n v="24"/>
    <n v="154"/>
    <n v="173"/>
    <n v="1"/>
    <n v="0"/>
    <n v="0"/>
    <n v="0"/>
    <s v=""/>
    <n v="0"/>
    <n v="0"/>
    <n v="2825"/>
  </r>
  <r>
    <x v="44"/>
    <n v="8"/>
    <x v="44"/>
    <d v="2026-05-14T19:00:00"/>
    <x v="7"/>
    <s v="Louis HARLE"/>
    <s v="Tour 2"/>
    <s v="Portugal"/>
    <m/>
    <s v="Ouzbékistan"/>
    <m/>
    <s v="Houston, Texas"/>
    <s v="NRG Stadium"/>
    <m/>
    <m/>
    <m/>
    <n v="24"/>
    <n v="154"/>
    <n v="173"/>
    <n v="1"/>
    <n v="0"/>
    <n v="0"/>
    <n v="0"/>
    <s v=""/>
    <n v="0"/>
    <n v="0"/>
    <n v="2637"/>
  </r>
  <r>
    <x v="44"/>
    <n v="9"/>
    <x v="44"/>
    <d v="2026-05-14T19:00:00"/>
    <x v="8"/>
    <s v="Aurélien DE POULPIQUET"/>
    <s v="Tour 2"/>
    <s v="Portugal"/>
    <m/>
    <s v="Ouzbékistan"/>
    <m/>
    <s v="Houston, Texas"/>
    <s v="NRG Stadium"/>
    <m/>
    <m/>
    <m/>
    <n v="24"/>
    <n v="154"/>
    <n v="173"/>
    <n v="1"/>
    <n v="0"/>
    <n v="0"/>
    <n v="0"/>
    <s v=""/>
    <n v="0"/>
    <n v="0"/>
    <n v="2610"/>
  </r>
  <r>
    <x v="44"/>
    <n v="10"/>
    <x v="44"/>
    <d v="2026-05-14T19:00:00"/>
    <x v="9"/>
    <s v="Paul MONTESINOS"/>
    <s v="Tour 2"/>
    <s v="Portugal"/>
    <m/>
    <s v="Ouzbékistan"/>
    <m/>
    <s v="Houston, Texas"/>
    <s v="NRG Stadium"/>
    <m/>
    <m/>
    <m/>
    <n v="24"/>
    <n v="154"/>
    <n v="173"/>
    <n v="1"/>
    <n v="0"/>
    <n v="0"/>
    <n v="0"/>
    <s v=""/>
    <n v="0"/>
    <n v="0"/>
    <n v="2782"/>
  </r>
  <r>
    <x v="44"/>
    <n v="11"/>
    <x v="44"/>
    <d v="2026-05-14T19:00:00"/>
    <x v="10"/>
    <s v="Kinsley ROQUE"/>
    <s v="Tour 2"/>
    <s v="Portugal"/>
    <m/>
    <s v="Ouzbékistan"/>
    <m/>
    <s v="Houston, Texas"/>
    <s v="NRG Stadium"/>
    <m/>
    <m/>
    <m/>
    <n v="24"/>
    <n v="154"/>
    <n v="173"/>
    <n v="1"/>
    <n v="0"/>
    <n v="0"/>
    <n v="0"/>
    <s v=""/>
    <n v="0"/>
    <n v="0"/>
    <n v="2834"/>
  </r>
  <r>
    <x v="45"/>
    <n v="1"/>
    <x v="45"/>
    <d v="2026-05-14T22:00:00"/>
    <x v="0"/>
    <s v="Nicolas LE MOUEL"/>
    <s v="Tour 2"/>
    <s v="Angleterre"/>
    <s v="ENG"/>
    <s v="Ghana"/>
    <s v="GHA"/>
    <s v="Foxborough"/>
    <s v="Gillette Stadium"/>
    <m/>
    <m/>
    <m/>
    <n v="44"/>
    <n v="127"/>
    <n v="162"/>
    <n v="0"/>
    <n v="0"/>
    <n v="127"/>
    <n v="1"/>
    <s v="Exact"/>
    <n v="20"/>
    <n v="147"/>
    <n v="3562"/>
  </r>
  <r>
    <x v="45"/>
    <n v="2"/>
    <x v="45"/>
    <d v="2026-05-14T22:00:00"/>
    <x v="1"/>
    <s v="Léa EL ASERY"/>
    <s v="Tour 2"/>
    <s v="Angleterre"/>
    <m/>
    <s v="Ghana"/>
    <m/>
    <s v="Foxborough"/>
    <s v="Gillette Stadium"/>
    <m/>
    <m/>
    <m/>
    <n v="44"/>
    <n v="127"/>
    <n v="162"/>
    <n v="0"/>
    <n v="0"/>
    <n v="127"/>
    <n v="1"/>
    <s v="Exact"/>
    <n v="20"/>
    <n v="147"/>
    <n v="2856"/>
  </r>
  <r>
    <x v="45"/>
    <n v="3"/>
    <x v="45"/>
    <d v="2026-05-14T22:00:00"/>
    <x v="2"/>
    <s v="Elwenn JOUBREL"/>
    <s v="Tour 2"/>
    <s v="Angleterre"/>
    <m/>
    <s v="Ghana"/>
    <m/>
    <s v="Foxborough"/>
    <s v="Gillette Stadium"/>
    <m/>
    <m/>
    <m/>
    <n v="44"/>
    <n v="127"/>
    <n v="162"/>
    <n v="0"/>
    <n v="0"/>
    <n v="127"/>
    <n v="1"/>
    <s v="Exact"/>
    <n v="20"/>
    <n v="147"/>
    <n v="2669"/>
  </r>
  <r>
    <x v="45"/>
    <n v="4"/>
    <x v="45"/>
    <d v="2026-05-14T22:00:00"/>
    <x v="3"/>
    <s v="Pauline OLIVIER"/>
    <s v="Tour 2"/>
    <s v="Angleterre"/>
    <m/>
    <s v="Ghana"/>
    <m/>
    <s v="Foxborough"/>
    <s v="Gillette Stadium"/>
    <m/>
    <m/>
    <m/>
    <n v="44"/>
    <n v="127"/>
    <n v="162"/>
    <n v="0"/>
    <n v="0"/>
    <n v="127"/>
    <n v="1"/>
    <s v="Exact"/>
    <n v="20"/>
    <n v="147"/>
    <n v="2689"/>
  </r>
  <r>
    <x v="45"/>
    <n v="5"/>
    <x v="45"/>
    <d v="2026-05-14T22:00:00"/>
    <x v="4"/>
    <s v="Julie BOISSIERE"/>
    <s v="Tour 2"/>
    <s v="Angleterre"/>
    <m/>
    <s v="Ghana"/>
    <m/>
    <s v="Foxborough"/>
    <s v="Gillette Stadium"/>
    <m/>
    <m/>
    <m/>
    <n v="44"/>
    <n v="127"/>
    <n v="162"/>
    <n v="0"/>
    <n v="0"/>
    <n v="127"/>
    <n v="1"/>
    <s v="Exact"/>
    <n v="20"/>
    <n v="147"/>
    <n v="2952"/>
  </r>
  <r>
    <x v="45"/>
    <n v="6"/>
    <x v="45"/>
    <d v="2026-05-14T22:00:00"/>
    <x v="5"/>
    <s v="Julie BOUCHARD"/>
    <s v="Tour 2"/>
    <s v="Angleterre"/>
    <m/>
    <s v="Ghana"/>
    <m/>
    <s v="Foxborough"/>
    <s v="Gillette Stadium"/>
    <m/>
    <m/>
    <m/>
    <n v="44"/>
    <n v="127"/>
    <n v="162"/>
    <n v="0"/>
    <n v="0"/>
    <n v="127"/>
    <n v="1"/>
    <s v="Exact"/>
    <n v="20"/>
    <n v="147"/>
    <n v="2573"/>
  </r>
  <r>
    <x v="45"/>
    <n v="7"/>
    <x v="45"/>
    <d v="2026-05-14T22:00:00"/>
    <x v="6"/>
    <s v="Vincent FRAYSSE"/>
    <s v="Tour 2"/>
    <s v="Angleterre"/>
    <m/>
    <s v="Ghana"/>
    <m/>
    <s v="Foxborough"/>
    <s v="Gillette Stadium"/>
    <m/>
    <m/>
    <m/>
    <n v="44"/>
    <n v="127"/>
    <n v="162"/>
    <n v="0"/>
    <n v="0"/>
    <n v="127"/>
    <n v="1"/>
    <s v="Exact"/>
    <n v="20"/>
    <n v="147"/>
    <n v="2972"/>
  </r>
  <r>
    <x v="45"/>
    <n v="8"/>
    <x v="45"/>
    <d v="2026-05-14T22:00:00"/>
    <x v="7"/>
    <s v="Louis HARLE"/>
    <s v="Tour 2"/>
    <s v="Angleterre"/>
    <m/>
    <s v="Ghana"/>
    <m/>
    <s v="Foxborough"/>
    <s v="Gillette Stadium"/>
    <m/>
    <m/>
    <m/>
    <n v="44"/>
    <n v="127"/>
    <n v="162"/>
    <n v="0"/>
    <n v="0"/>
    <n v="127"/>
    <n v="1"/>
    <s v="Exact"/>
    <n v="20"/>
    <n v="147"/>
    <n v="2784"/>
  </r>
  <r>
    <x v="45"/>
    <n v="9"/>
    <x v="45"/>
    <d v="2026-05-14T22:00:00"/>
    <x v="8"/>
    <s v="Aurélien DE POULPIQUET"/>
    <s v="Tour 2"/>
    <s v="Angleterre"/>
    <m/>
    <s v="Ghana"/>
    <m/>
    <s v="Foxborough"/>
    <s v="Gillette Stadium"/>
    <m/>
    <m/>
    <m/>
    <n v="44"/>
    <n v="127"/>
    <n v="162"/>
    <n v="0"/>
    <n v="0"/>
    <n v="127"/>
    <n v="1"/>
    <s v="Exact"/>
    <n v="20"/>
    <n v="147"/>
    <n v="2757"/>
  </r>
  <r>
    <x v="45"/>
    <n v="10"/>
    <x v="45"/>
    <d v="2026-05-14T22:00:00"/>
    <x v="9"/>
    <s v="Paul MONTESINOS"/>
    <s v="Tour 2"/>
    <s v="Angleterre"/>
    <m/>
    <s v="Ghana"/>
    <m/>
    <s v="Foxborough"/>
    <s v="Gillette Stadium"/>
    <m/>
    <m/>
    <m/>
    <n v="44"/>
    <n v="127"/>
    <n v="162"/>
    <n v="0"/>
    <n v="0"/>
    <n v="127"/>
    <n v="1"/>
    <s v="Exact"/>
    <n v="20"/>
    <n v="147"/>
    <n v="2929"/>
  </r>
  <r>
    <x v="45"/>
    <n v="11"/>
    <x v="45"/>
    <d v="2026-05-14T22:00:00"/>
    <x v="10"/>
    <s v="Kinsley ROQUE"/>
    <s v="Tour 2"/>
    <s v="Angleterre"/>
    <m/>
    <s v="Ghana"/>
    <m/>
    <s v="Foxborough"/>
    <s v="Gillette Stadium"/>
    <m/>
    <m/>
    <m/>
    <n v="44"/>
    <n v="127"/>
    <n v="162"/>
    <n v="0"/>
    <n v="0"/>
    <n v="127"/>
    <n v="1"/>
    <s v="Exact"/>
    <n v="20"/>
    <n v="147"/>
    <n v="2981"/>
  </r>
  <r>
    <x v="46"/>
    <n v="1"/>
    <x v="46"/>
    <d v="2026-05-15T01:00:00"/>
    <x v="0"/>
    <s v="Nicolas LE MOUEL"/>
    <s v="Tour 2"/>
    <s v="Panama"/>
    <s v="PAN"/>
    <s v="Croatie"/>
    <s v="HRV"/>
    <s v="Toronto"/>
    <s v="BMO Field"/>
    <m/>
    <m/>
    <m/>
    <n v="165"/>
    <n v="123"/>
    <n v="36"/>
    <n v="0"/>
    <n v="0"/>
    <n v="123"/>
    <n v="1"/>
    <s v="Exact"/>
    <n v="20"/>
    <n v="143"/>
    <n v="3705"/>
  </r>
  <r>
    <x v="46"/>
    <n v="2"/>
    <x v="46"/>
    <d v="2026-05-15T01:00:00"/>
    <x v="1"/>
    <s v="Léa EL ASERY"/>
    <s v="Tour 2"/>
    <s v="Panama"/>
    <m/>
    <s v="Croatie"/>
    <m/>
    <s v="Toronto"/>
    <s v="BMO Field"/>
    <m/>
    <m/>
    <m/>
    <n v="165"/>
    <n v="123"/>
    <n v="36"/>
    <n v="0"/>
    <n v="0"/>
    <n v="123"/>
    <n v="1"/>
    <s v="Exact"/>
    <n v="20"/>
    <n v="143"/>
    <n v="2999"/>
  </r>
  <r>
    <x v="46"/>
    <n v="3"/>
    <x v="46"/>
    <d v="2026-05-15T01:00:00"/>
    <x v="2"/>
    <s v="Elwenn JOUBREL"/>
    <s v="Tour 2"/>
    <s v="Panama"/>
    <m/>
    <s v="Croatie"/>
    <m/>
    <s v="Toronto"/>
    <s v="BMO Field"/>
    <m/>
    <m/>
    <m/>
    <n v="165"/>
    <n v="123"/>
    <n v="36"/>
    <n v="0"/>
    <n v="0"/>
    <n v="123"/>
    <n v="1"/>
    <s v="Exact"/>
    <n v="20"/>
    <n v="143"/>
    <n v="2812"/>
  </r>
  <r>
    <x v="46"/>
    <n v="4"/>
    <x v="46"/>
    <d v="2026-05-15T01:00:00"/>
    <x v="3"/>
    <s v="Pauline OLIVIER"/>
    <s v="Tour 2"/>
    <s v="Panama"/>
    <m/>
    <s v="Croatie"/>
    <m/>
    <s v="Toronto"/>
    <s v="BMO Field"/>
    <m/>
    <m/>
    <m/>
    <n v="165"/>
    <n v="123"/>
    <n v="36"/>
    <n v="0"/>
    <n v="0"/>
    <n v="123"/>
    <n v="1"/>
    <s v="Exact"/>
    <n v="20"/>
    <n v="143"/>
    <n v="2832"/>
  </r>
  <r>
    <x v="46"/>
    <n v="5"/>
    <x v="46"/>
    <d v="2026-05-15T01:00:00"/>
    <x v="4"/>
    <s v="Julie BOISSIERE"/>
    <s v="Tour 2"/>
    <s v="Panama"/>
    <m/>
    <s v="Croatie"/>
    <m/>
    <s v="Toronto"/>
    <s v="BMO Field"/>
    <m/>
    <m/>
    <m/>
    <n v="165"/>
    <n v="123"/>
    <n v="36"/>
    <n v="0"/>
    <n v="0"/>
    <n v="123"/>
    <n v="1"/>
    <s v="Exact"/>
    <n v="20"/>
    <n v="143"/>
    <n v="3095"/>
  </r>
  <r>
    <x v="46"/>
    <n v="6"/>
    <x v="46"/>
    <d v="2026-05-15T01:00:00"/>
    <x v="5"/>
    <s v="Julie BOUCHARD"/>
    <s v="Tour 2"/>
    <s v="Panama"/>
    <m/>
    <s v="Croatie"/>
    <m/>
    <s v="Toronto"/>
    <s v="BMO Field"/>
    <m/>
    <m/>
    <m/>
    <n v="165"/>
    <n v="123"/>
    <n v="36"/>
    <n v="0"/>
    <n v="0"/>
    <n v="123"/>
    <n v="1"/>
    <s v="Exact"/>
    <n v="20"/>
    <n v="143"/>
    <n v="2716"/>
  </r>
  <r>
    <x v="46"/>
    <n v="7"/>
    <x v="46"/>
    <d v="2026-05-15T01:00:00"/>
    <x v="6"/>
    <s v="Vincent FRAYSSE"/>
    <s v="Tour 2"/>
    <s v="Panama"/>
    <m/>
    <s v="Croatie"/>
    <m/>
    <s v="Toronto"/>
    <s v="BMO Field"/>
    <m/>
    <m/>
    <m/>
    <n v="165"/>
    <n v="123"/>
    <n v="36"/>
    <n v="0"/>
    <n v="0"/>
    <n v="123"/>
    <n v="1"/>
    <s v="Exact"/>
    <n v="20"/>
    <n v="143"/>
    <n v="3115"/>
  </r>
  <r>
    <x v="46"/>
    <n v="8"/>
    <x v="46"/>
    <d v="2026-05-15T01:00:00"/>
    <x v="7"/>
    <s v="Louis HARLE"/>
    <s v="Tour 2"/>
    <s v="Panama"/>
    <m/>
    <s v="Croatie"/>
    <m/>
    <s v="Toronto"/>
    <s v="BMO Field"/>
    <m/>
    <m/>
    <m/>
    <n v="165"/>
    <n v="123"/>
    <n v="36"/>
    <n v="0"/>
    <n v="0"/>
    <n v="123"/>
    <n v="1"/>
    <s v="Exact"/>
    <n v="20"/>
    <n v="143"/>
    <n v="2927"/>
  </r>
  <r>
    <x v="46"/>
    <n v="9"/>
    <x v="46"/>
    <d v="2026-05-15T01:00:00"/>
    <x v="8"/>
    <s v="Aurélien DE POULPIQUET"/>
    <s v="Tour 2"/>
    <s v="Panama"/>
    <m/>
    <s v="Croatie"/>
    <m/>
    <s v="Toronto"/>
    <s v="BMO Field"/>
    <m/>
    <m/>
    <m/>
    <n v="165"/>
    <n v="123"/>
    <n v="36"/>
    <n v="0"/>
    <n v="0"/>
    <n v="123"/>
    <n v="1"/>
    <s v="Exact"/>
    <n v="20"/>
    <n v="143"/>
    <n v="2900"/>
  </r>
  <r>
    <x v="46"/>
    <n v="10"/>
    <x v="46"/>
    <d v="2026-05-15T01:00:00"/>
    <x v="9"/>
    <s v="Paul MONTESINOS"/>
    <s v="Tour 2"/>
    <s v="Panama"/>
    <m/>
    <s v="Croatie"/>
    <m/>
    <s v="Toronto"/>
    <s v="BMO Field"/>
    <m/>
    <m/>
    <m/>
    <n v="165"/>
    <n v="123"/>
    <n v="36"/>
    <n v="0"/>
    <n v="0"/>
    <n v="123"/>
    <n v="1"/>
    <s v="Exact"/>
    <n v="20"/>
    <n v="143"/>
    <n v="3072"/>
  </r>
  <r>
    <x v="46"/>
    <n v="11"/>
    <x v="46"/>
    <d v="2026-05-15T01:00:00"/>
    <x v="10"/>
    <s v="Kinsley ROQUE"/>
    <s v="Tour 2"/>
    <s v="Panama"/>
    <m/>
    <s v="Croatie"/>
    <m/>
    <s v="Toronto"/>
    <s v="BMO Field"/>
    <m/>
    <m/>
    <m/>
    <n v="165"/>
    <n v="123"/>
    <n v="36"/>
    <n v="0"/>
    <n v="0"/>
    <n v="123"/>
    <n v="1"/>
    <s v="Exact"/>
    <n v="20"/>
    <n v="143"/>
    <n v="3124"/>
  </r>
  <r>
    <x v="47"/>
    <n v="1"/>
    <x v="47"/>
    <d v="2026-05-15T04:00:00"/>
    <x v="0"/>
    <s v="Nicolas LE MOUEL"/>
    <s v="Tour 2"/>
    <s v="Colombie"/>
    <s v="COL"/>
    <s v="RD Congo"/>
    <s v="COD"/>
    <s v="Zapopan"/>
    <s v="Estadio Akron"/>
    <m/>
    <m/>
    <m/>
    <n v="77"/>
    <n v="111"/>
    <n v="123"/>
    <n v="0"/>
    <n v="0"/>
    <n v="111"/>
    <n v="1"/>
    <s v="Exact"/>
    <n v="20"/>
    <n v="131"/>
    <n v="3836"/>
  </r>
  <r>
    <x v="47"/>
    <n v="2"/>
    <x v="47"/>
    <d v="2026-05-15T04:00:00"/>
    <x v="1"/>
    <s v="Léa EL ASERY"/>
    <s v="Tour 2"/>
    <s v="Colombie"/>
    <m/>
    <s v="RD Congo"/>
    <m/>
    <s v="Zapopan"/>
    <s v="Estadio Akron"/>
    <m/>
    <m/>
    <m/>
    <n v="77"/>
    <n v="111"/>
    <n v="123"/>
    <n v="0"/>
    <n v="0"/>
    <n v="111"/>
    <n v="1"/>
    <s v="Exact"/>
    <n v="20"/>
    <n v="131"/>
    <n v="3130"/>
  </r>
  <r>
    <x v="47"/>
    <n v="3"/>
    <x v="47"/>
    <d v="2026-05-15T04:00:00"/>
    <x v="2"/>
    <s v="Elwenn JOUBREL"/>
    <s v="Tour 2"/>
    <s v="Colombie"/>
    <m/>
    <s v="RD Congo"/>
    <m/>
    <s v="Zapopan"/>
    <s v="Estadio Akron"/>
    <m/>
    <m/>
    <m/>
    <n v="77"/>
    <n v="111"/>
    <n v="123"/>
    <n v="0"/>
    <n v="0"/>
    <n v="111"/>
    <n v="1"/>
    <s v="Exact"/>
    <n v="20"/>
    <n v="131"/>
    <n v="2943"/>
  </r>
  <r>
    <x v="47"/>
    <n v="4"/>
    <x v="47"/>
    <d v="2026-05-15T04:00:00"/>
    <x v="3"/>
    <s v="Pauline OLIVIER"/>
    <s v="Tour 2"/>
    <s v="Colombie"/>
    <m/>
    <s v="RD Congo"/>
    <m/>
    <s v="Zapopan"/>
    <s v="Estadio Akron"/>
    <m/>
    <m/>
    <m/>
    <n v="77"/>
    <n v="111"/>
    <n v="123"/>
    <n v="0"/>
    <n v="0"/>
    <n v="111"/>
    <n v="1"/>
    <s v="Exact"/>
    <n v="20"/>
    <n v="131"/>
    <n v="2963"/>
  </r>
  <r>
    <x v="47"/>
    <n v="5"/>
    <x v="47"/>
    <d v="2026-05-15T04:00:00"/>
    <x v="4"/>
    <s v="Julie BOISSIERE"/>
    <s v="Tour 2"/>
    <s v="Colombie"/>
    <m/>
    <s v="RD Congo"/>
    <m/>
    <s v="Zapopan"/>
    <s v="Estadio Akron"/>
    <m/>
    <m/>
    <m/>
    <n v="77"/>
    <n v="111"/>
    <n v="123"/>
    <n v="0"/>
    <n v="0"/>
    <n v="111"/>
    <n v="1"/>
    <s v="Exact"/>
    <n v="20"/>
    <n v="131"/>
    <n v="3226"/>
  </r>
  <r>
    <x v="47"/>
    <n v="6"/>
    <x v="47"/>
    <d v="2026-05-15T04:00:00"/>
    <x v="5"/>
    <s v="Julie BOUCHARD"/>
    <s v="Tour 2"/>
    <s v="Colombie"/>
    <m/>
    <s v="RD Congo"/>
    <m/>
    <s v="Zapopan"/>
    <s v="Estadio Akron"/>
    <m/>
    <m/>
    <m/>
    <n v="77"/>
    <n v="111"/>
    <n v="123"/>
    <n v="0"/>
    <n v="0"/>
    <n v="111"/>
    <n v="1"/>
    <s v="Exact"/>
    <n v="20"/>
    <n v="131"/>
    <n v="2847"/>
  </r>
  <r>
    <x v="47"/>
    <n v="7"/>
    <x v="47"/>
    <d v="2026-05-15T04:00:00"/>
    <x v="6"/>
    <s v="Vincent FRAYSSE"/>
    <s v="Tour 2"/>
    <s v="Colombie"/>
    <m/>
    <s v="RD Congo"/>
    <m/>
    <s v="Zapopan"/>
    <s v="Estadio Akron"/>
    <m/>
    <m/>
    <m/>
    <n v="77"/>
    <n v="111"/>
    <n v="123"/>
    <n v="0"/>
    <n v="0"/>
    <n v="111"/>
    <n v="1"/>
    <s v="Exact"/>
    <n v="20"/>
    <n v="131"/>
    <n v="3246"/>
  </r>
  <r>
    <x v="47"/>
    <n v="8"/>
    <x v="47"/>
    <d v="2026-05-15T04:00:00"/>
    <x v="7"/>
    <s v="Louis HARLE"/>
    <s v="Tour 2"/>
    <s v="Colombie"/>
    <m/>
    <s v="RD Congo"/>
    <m/>
    <s v="Zapopan"/>
    <s v="Estadio Akron"/>
    <m/>
    <m/>
    <m/>
    <n v="77"/>
    <n v="111"/>
    <n v="123"/>
    <n v="0"/>
    <n v="0"/>
    <n v="111"/>
    <n v="1"/>
    <s v="Exact"/>
    <n v="20"/>
    <n v="131"/>
    <n v="3058"/>
  </r>
  <r>
    <x v="47"/>
    <n v="9"/>
    <x v="47"/>
    <d v="2026-05-15T04:00:00"/>
    <x v="8"/>
    <s v="Aurélien DE POULPIQUET"/>
    <s v="Tour 2"/>
    <s v="Colombie"/>
    <m/>
    <s v="RD Congo"/>
    <m/>
    <s v="Zapopan"/>
    <s v="Estadio Akron"/>
    <m/>
    <m/>
    <m/>
    <n v="77"/>
    <n v="111"/>
    <n v="123"/>
    <n v="0"/>
    <n v="0"/>
    <n v="111"/>
    <n v="1"/>
    <s v="Exact"/>
    <n v="20"/>
    <n v="131"/>
    <n v="3031"/>
  </r>
  <r>
    <x v="47"/>
    <n v="10"/>
    <x v="47"/>
    <d v="2026-05-15T04:00:00"/>
    <x v="9"/>
    <s v="Paul MONTESINOS"/>
    <s v="Tour 2"/>
    <s v="Colombie"/>
    <m/>
    <s v="RD Congo"/>
    <m/>
    <s v="Zapopan"/>
    <s v="Estadio Akron"/>
    <m/>
    <m/>
    <m/>
    <n v="77"/>
    <n v="111"/>
    <n v="123"/>
    <n v="0"/>
    <n v="0"/>
    <n v="111"/>
    <n v="1"/>
    <s v="Exact"/>
    <n v="20"/>
    <n v="131"/>
    <n v="3203"/>
  </r>
  <r>
    <x v="47"/>
    <n v="11"/>
    <x v="47"/>
    <d v="2026-05-15T04:00:00"/>
    <x v="10"/>
    <s v="Kinsley ROQUE"/>
    <s v="Tour 2"/>
    <s v="Colombie"/>
    <m/>
    <s v="RD Congo"/>
    <m/>
    <s v="Zapopan"/>
    <s v="Estadio Akron"/>
    <m/>
    <m/>
    <m/>
    <n v="77"/>
    <n v="111"/>
    <n v="123"/>
    <n v="0"/>
    <n v="0"/>
    <n v="111"/>
    <n v="1"/>
    <s v="Exact"/>
    <n v="20"/>
    <n v="131"/>
    <n v="3255"/>
  </r>
  <r>
    <x v="48"/>
    <n v="1"/>
    <x v="48"/>
    <d v="2026-05-15T21:00:00"/>
    <x v="0"/>
    <s v="Nicolas LE MOUEL"/>
    <s v="Tour 3"/>
    <s v="Suisse"/>
    <s v="CHE"/>
    <s v="Canada"/>
    <s v="CAN"/>
    <s v="Seattle"/>
    <s v="Lumen Field"/>
    <m/>
    <m/>
    <m/>
    <n v="68"/>
    <n v="106"/>
    <n v="129"/>
    <n v="0"/>
    <n v="0"/>
    <n v="106"/>
    <n v="1"/>
    <s v="Exact"/>
    <n v="20"/>
    <n v="126"/>
    <n v="3962"/>
  </r>
  <r>
    <x v="48"/>
    <n v="2"/>
    <x v="48"/>
    <d v="2026-05-15T21:00:00"/>
    <x v="1"/>
    <s v="Léa EL ASERY"/>
    <s v="Tour 3"/>
    <s v="Suisse"/>
    <m/>
    <s v="Canada"/>
    <m/>
    <s v="Seattle"/>
    <s v="Lumen Field"/>
    <m/>
    <m/>
    <m/>
    <n v="68"/>
    <n v="106"/>
    <n v="129"/>
    <n v="0"/>
    <n v="0"/>
    <n v="106"/>
    <n v="1"/>
    <s v="Exact"/>
    <n v="20"/>
    <n v="126"/>
    <n v="3256"/>
  </r>
  <r>
    <x v="48"/>
    <n v="3"/>
    <x v="48"/>
    <d v="2026-05-15T21:00:00"/>
    <x v="2"/>
    <s v="Elwenn JOUBREL"/>
    <s v="Tour 3"/>
    <s v="Suisse"/>
    <m/>
    <s v="Canada"/>
    <m/>
    <s v="Seattle"/>
    <s v="Lumen Field"/>
    <m/>
    <m/>
    <m/>
    <n v="68"/>
    <n v="106"/>
    <n v="129"/>
    <n v="0"/>
    <n v="0"/>
    <n v="106"/>
    <n v="1"/>
    <s v="Exact"/>
    <n v="20"/>
    <n v="126"/>
    <n v="3069"/>
  </r>
  <r>
    <x v="48"/>
    <n v="4"/>
    <x v="48"/>
    <d v="2026-05-15T21:00:00"/>
    <x v="3"/>
    <s v="Pauline OLIVIER"/>
    <s v="Tour 3"/>
    <s v="Suisse"/>
    <m/>
    <s v="Canada"/>
    <m/>
    <s v="Seattle"/>
    <s v="Lumen Field"/>
    <m/>
    <m/>
    <m/>
    <n v="68"/>
    <n v="106"/>
    <n v="129"/>
    <n v="0"/>
    <n v="0"/>
    <n v="106"/>
    <n v="1"/>
    <s v="Exact"/>
    <n v="20"/>
    <n v="126"/>
    <n v="3089"/>
  </r>
  <r>
    <x v="48"/>
    <n v="5"/>
    <x v="48"/>
    <d v="2026-05-15T21:00:00"/>
    <x v="4"/>
    <s v="Julie BOISSIERE"/>
    <s v="Tour 3"/>
    <s v="Suisse"/>
    <m/>
    <s v="Canada"/>
    <m/>
    <s v="Seattle"/>
    <s v="Lumen Field"/>
    <m/>
    <m/>
    <m/>
    <n v="68"/>
    <n v="106"/>
    <n v="129"/>
    <n v="0"/>
    <n v="0"/>
    <n v="106"/>
    <n v="1"/>
    <s v="Exact"/>
    <n v="20"/>
    <n v="126"/>
    <n v="3352"/>
  </r>
  <r>
    <x v="48"/>
    <n v="6"/>
    <x v="48"/>
    <d v="2026-05-15T21:00:00"/>
    <x v="5"/>
    <s v="Julie BOUCHARD"/>
    <s v="Tour 3"/>
    <s v="Suisse"/>
    <m/>
    <s v="Canada"/>
    <m/>
    <s v="Seattle"/>
    <s v="Lumen Field"/>
    <m/>
    <m/>
    <m/>
    <n v="68"/>
    <n v="106"/>
    <n v="129"/>
    <n v="0"/>
    <n v="0"/>
    <n v="106"/>
    <n v="1"/>
    <s v="Exact"/>
    <n v="20"/>
    <n v="126"/>
    <n v="2973"/>
  </r>
  <r>
    <x v="48"/>
    <n v="7"/>
    <x v="48"/>
    <d v="2026-05-15T21:00:00"/>
    <x v="6"/>
    <s v="Vincent FRAYSSE"/>
    <s v="Tour 3"/>
    <s v="Suisse"/>
    <m/>
    <s v="Canada"/>
    <m/>
    <s v="Seattle"/>
    <s v="Lumen Field"/>
    <m/>
    <m/>
    <m/>
    <n v="68"/>
    <n v="106"/>
    <n v="129"/>
    <n v="0"/>
    <n v="0"/>
    <n v="106"/>
    <n v="1"/>
    <s v="Exact"/>
    <n v="20"/>
    <n v="126"/>
    <n v="3372"/>
  </r>
  <r>
    <x v="48"/>
    <n v="8"/>
    <x v="48"/>
    <d v="2026-05-15T21:00:00"/>
    <x v="7"/>
    <s v="Louis HARLE"/>
    <s v="Tour 3"/>
    <s v="Suisse"/>
    <m/>
    <s v="Canada"/>
    <m/>
    <s v="Seattle"/>
    <s v="Lumen Field"/>
    <m/>
    <m/>
    <m/>
    <n v="68"/>
    <n v="106"/>
    <n v="129"/>
    <n v="0"/>
    <n v="0"/>
    <n v="106"/>
    <n v="1"/>
    <s v="Exact"/>
    <n v="20"/>
    <n v="126"/>
    <n v="3184"/>
  </r>
  <r>
    <x v="48"/>
    <n v="9"/>
    <x v="48"/>
    <d v="2026-05-15T21:00:00"/>
    <x v="8"/>
    <s v="Aurélien DE POULPIQUET"/>
    <s v="Tour 3"/>
    <s v="Suisse"/>
    <m/>
    <s v="Canada"/>
    <m/>
    <s v="Seattle"/>
    <s v="Lumen Field"/>
    <m/>
    <m/>
    <m/>
    <n v="68"/>
    <n v="106"/>
    <n v="129"/>
    <n v="0"/>
    <n v="0"/>
    <n v="106"/>
    <n v="1"/>
    <s v="Exact"/>
    <n v="20"/>
    <n v="126"/>
    <n v="3157"/>
  </r>
  <r>
    <x v="48"/>
    <n v="10"/>
    <x v="48"/>
    <d v="2026-05-15T21:00:00"/>
    <x v="9"/>
    <s v="Paul MONTESINOS"/>
    <s v="Tour 3"/>
    <s v="Suisse"/>
    <m/>
    <s v="Canada"/>
    <m/>
    <s v="Seattle"/>
    <s v="Lumen Field"/>
    <m/>
    <m/>
    <m/>
    <n v="68"/>
    <n v="106"/>
    <n v="129"/>
    <n v="0"/>
    <n v="0"/>
    <n v="106"/>
    <n v="1"/>
    <s v="Exact"/>
    <n v="20"/>
    <n v="126"/>
    <n v="3329"/>
  </r>
  <r>
    <x v="48"/>
    <n v="11"/>
    <x v="48"/>
    <d v="2026-05-15T21:00:00"/>
    <x v="10"/>
    <s v="Kinsley ROQUE"/>
    <s v="Tour 3"/>
    <s v="Suisse"/>
    <m/>
    <s v="Canada"/>
    <m/>
    <s v="Seattle"/>
    <s v="Lumen Field"/>
    <m/>
    <m/>
    <m/>
    <n v="68"/>
    <n v="106"/>
    <n v="129"/>
    <n v="0"/>
    <n v="0"/>
    <n v="106"/>
    <n v="1"/>
    <s v="Exact"/>
    <n v="20"/>
    <n v="126"/>
    <n v="3381"/>
  </r>
  <r>
    <x v="49"/>
    <n v="1"/>
    <x v="48"/>
    <d v="2026-05-15T21:00:00"/>
    <x v="0"/>
    <s v="Nicolas LE MOUEL"/>
    <s v="Tour 3"/>
    <s v="Bosnie-Herzégovine"/>
    <s v="BIH"/>
    <s v="Qatar"/>
    <s v="QAT"/>
    <s v="Vancouver"/>
    <s v="BC Place"/>
    <m/>
    <m/>
    <m/>
    <n v="87"/>
    <n v="102"/>
    <n v="120"/>
    <n v="0"/>
    <n v="0"/>
    <n v="102"/>
    <n v="1"/>
    <s v="Exact"/>
    <n v="20"/>
    <n v="122"/>
    <n v="4084"/>
  </r>
  <r>
    <x v="49"/>
    <n v="2"/>
    <x v="48"/>
    <d v="2026-05-15T21:00:00"/>
    <x v="1"/>
    <s v="Léa EL ASERY"/>
    <s v="Tour 3"/>
    <s v="Bosnie-Herzégovine"/>
    <m/>
    <s v="Qatar"/>
    <m/>
    <s v="Vancouver"/>
    <s v="BC Place"/>
    <m/>
    <m/>
    <m/>
    <n v="87"/>
    <n v="102"/>
    <n v="120"/>
    <n v="0"/>
    <n v="0"/>
    <n v="102"/>
    <n v="1"/>
    <s v="Exact"/>
    <n v="20"/>
    <n v="122"/>
    <n v="3378"/>
  </r>
  <r>
    <x v="49"/>
    <n v="3"/>
    <x v="48"/>
    <d v="2026-05-15T21:00:00"/>
    <x v="2"/>
    <s v="Elwenn JOUBREL"/>
    <s v="Tour 3"/>
    <s v="Bosnie-Herzégovine"/>
    <m/>
    <s v="Qatar"/>
    <m/>
    <s v="Vancouver"/>
    <s v="BC Place"/>
    <m/>
    <m/>
    <m/>
    <n v="87"/>
    <n v="102"/>
    <n v="120"/>
    <n v="0"/>
    <n v="0"/>
    <n v="102"/>
    <n v="1"/>
    <s v="Exact"/>
    <n v="20"/>
    <n v="122"/>
    <n v="3191"/>
  </r>
  <r>
    <x v="49"/>
    <n v="4"/>
    <x v="48"/>
    <d v="2026-05-15T21:00:00"/>
    <x v="3"/>
    <s v="Pauline OLIVIER"/>
    <s v="Tour 3"/>
    <s v="Bosnie-Herzégovine"/>
    <m/>
    <s v="Qatar"/>
    <m/>
    <s v="Vancouver"/>
    <s v="BC Place"/>
    <m/>
    <m/>
    <m/>
    <n v="87"/>
    <n v="102"/>
    <n v="120"/>
    <n v="0"/>
    <n v="0"/>
    <n v="102"/>
    <n v="1"/>
    <s v="Exact"/>
    <n v="20"/>
    <n v="122"/>
    <n v="3211"/>
  </r>
  <r>
    <x v="49"/>
    <n v="5"/>
    <x v="48"/>
    <d v="2026-05-15T21:00:00"/>
    <x v="4"/>
    <s v="Julie BOISSIERE"/>
    <s v="Tour 3"/>
    <s v="Bosnie-Herzégovine"/>
    <m/>
    <s v="Qatar"/>
    <m/>
    <s v="Vancouver"/>
    <s v="BC Place"/>
    <m/>
    <m/>
    <m/>
    <n v="87"/>
    <n v="102"/>
    <n v="120"/>
    <n v="0"/>
    <n v="0"/>
    <n v="102"/>
    <n v="1"/>
    <s v="Exact"/>
    <n v="20"/>
    <n v="122"/>
    <n v="3474"/>
  </r>
  <r>
    <x v="49"/>
    <n v="6"/>
    <x v="48"/>
    <d v="2026-05-15T21:00:00"/>
    <x v="5"/>
    <s v="Julie BOUCHARD"/>
    <s v="Tour 3"/>
    <s v="Bosnie-Herzégovine"/>
    <m/>
    <s v="Qatar"/>
    <m/>
    <s v="Vancouver"/>
    <s v="BC Place"/>
    <m/>
    <m/>
    <m/>
    <n v="87"/>
    <n v="102"/>
    <n v="120"/>
    <n v="0"/>
    <n v="0"/>
    <n v="102"/>
    <n v="1"/>
    <s v="Exact"/>
    <n v="20"/>
    <n v="122"/>
    <n v="3095"/>
  </r>
  <r>
    <x v="49"/>
    <n v="7"/>
    <x v="48"/>
    <d v="2026-05-15T21:00:00"/>
    <x v="6"/>
    <s v="Vincent FRAYSSE"/>
    <s v="Tour 3"/>
    <s v="Bosnie-Herzégovine"/>
    <m/>
    <s v="Qatar"/>
    <m/>
    <s v="Vancouver"/>
    <s v="BC Place"/>
    <m/>
    <m/>
    <m/>
    <n v="87"/>
    <n v="102"/>
    <n v="120"/>
    <n v="0"/>
    <n v="0"/>
    <n v="102"/>
    <n v="1"/>
    <s v="Exact"/>
    <n v="20"/>
    <n v="122"/>
    <n v="3494"/>
  </r>
  <r>
    <x v="49"/>
    <n v="8"/>
    <x v="48"/>
    <d v="2026-05-15T21:00:00"/>
    <x v="7"/>
    <s v="Louis HARLE"/>
    <s v="Tour 3"/>
    <s v="Bosnie-Herzégovine"/>
    <m/>
    <s v="Qatar"/>
    <m/>
    <s v="Vancouver"/>
    <s v="BC Place"/>
    <m/>
    <m/>
    <m/>
    <n v="87"/>
    <n v="102"/>
    <n v="120"/>
    <n v="0"/>
    <n v="0"/>
    <n v="102"/>
    <n v="1"/>
    <s v="Exact"/>
    <n v="20"/>
    <n v="122"/>
    <n v="3306"/>
  </r>
  <r>
    <x v="49"/>
    <n v="9"/>
    <x v="48"/>
    <d v="2026-05-15T21:00:00"/>
    <x v="8"/>
    <s v="Aurélien DE POULPIQUET"/>
    <s v="Tour 3"/>
    <s v="Bosnie-Herzégovine"/>
    <m/>
    <s v="Qatar"/>
    <m/>
    <s v="Vancouver"/>
    <s v="BC Place"/>
    <m/>
    <m/>
    <m/>
    <n v="87"/>
    <n v="102"/>
    <n v="120"/>
    <n v="0"/>
    <n v="0"/>
    <n v="102"/>
    <n v="1"/>
    <s v="Exact"/>
    <n v="20"/>
    <n v="122"/>
    <n v="3279"/>
  </r>
  <r>
    <x v="49"/>
    <n v="10"/>
    <x v="48"/>
    <d v="2026-05-15T21:00:00"/>
    <x v="9"/>
    <s v="Paul MONTESINOS"/>
    <s v="Tour 3"/>
    <s v="Bosnie-Herzégovine"/>
    <m/>
    <s v="Qatar"/>
    <m/>
    <s v="Vancouver"/>
    <s v="BC Place"/>
    <m/>
    <m/>
    <m/>
    <n v="87"/>
    <n v="102"/>
    <n v="120"/>
    <n v="0"/>
    <n v="0"/>
    <n v="102"/>
    <n v="1"/>
    <s v="Exact"/>
    <n v="20"/>
    <n v="122"/>
    <n v="3451"/>
  </r>
  <r>
    <x v="49"/>
    <n v="11"/>
    <x v="48"/>
    <d v="2026-05-15T21:00:00"/>
    <x v="10"/>
    <s v="Kinsley ROQUE"/>
    <s v="Tour 3"/>
    <s v="Bosnie-Herzégovine"/>
    <m/>
    <s v="Qatar"/>
    <m/>
    <s v="Vancouver"/>
    <s v="BC Place"/>
    <m/>
    <m/>
    <m/>
    <n v="87"/>
    <n v="102"/>
    <n v="120"/>
    <n v="0"/>
    <n v="0"/>
    <n v="102"/>
    <n v="1"/>
    <s v="Exact"/>
    <n v="20"/>
    <n v="122"/>
    <n v="3503"/>
  </r>
  <r>
    <x v="50"/>
    <n v="1"/>
    <x v="49"/>
    <d v="2026-05-16T00:00:00"/>
    <x v="0"/>
    <s v="Nicolas LE MOUEL"/>
    <s v="Tour 3"/>
    <s v="Maroc"/>
    <s v="MAR"/>
    <s v="Haïti"/>
    <s v="HTI"/>
    <s v="Atlanta"/>
    <s v="Mercedes-Benz Stadium"/>
    <m/>
    <m/>
    <m/>
    <n v="29"/>
    <n v="159"/>
    <n v="187"/>
    <n v="0"/>
    <n v="0"/>
    <n v="159"/>
    <n v="1"/>
    <s v="Exact"/>
    <n v="20"/>
    <n v="179"/>
    <n v="4263"/>
  </r>
  <r>
    <x v="50"/>
    <n v="2"/>
    <x v="49"/>
    <d v="2026-05-16T00:00:00"/>
    <x v="1"/>
    <s v="Léa EL ASERY"/>
    <s v="Tour 3"/>
    <s v="Maroc"/>
    <m/>
    <s v="Haïti"/>
    <m/>
    <s v="Atlanta"/>
    <s v="Mercedes-Benz Stadium"/>
    <m/>
    <m/>
    <m/>
    <n v="29"/>
    <n v="159"/>
    <n v="187"/>
    <n v="0"/>
    <n v="0"/>
    <n v="159"/>
    <n v="1"/>
    <s v="Exact"/>
    <n v="20"/>
    <n v="179"/>
    <n v="3557"/>
  </r>
  <r>
    <x v="50"/>
    <n v="3"/>
    <x v="49"/>
    <d v="2026-05-16T00:00:00"/>
    <x v="2"/>
    <s v="Elwenn JOUBREL"/>
    <s v="Tour 3"/>
    <s v="Maroc"/>
    <m/>
    <s v="Haïti"/>
    <m/>
    <s v="Atlanta"/>
    <s v="Mercedes-Benz Stadium"/>
    <m/>
    <m/>
    <m/>
    <n v="29"/>
    <n v="159"/>
    <n v="187"/>
    <n v="0"/>
    <n v="0"/>
    <n v="159"/>
    <n v="1"/>
    <s v="Exact"/>
    <n v="20"/>
    <n v="179"/>
    <n v="3370"/>
  </r>
  <r>
    <x v="50"/>
    <n v="4"/>
    <x v="49"/>
    <d v="2026-05-16T00:00:00"/>
    <x v="3"/>
    <s v="Pauline OLIVIER"/>
    <s v="Tour 3"/>
    <s v="Maroc"/>
    <m/>
    <s v="Haïti"/>
    <m/>
    <s v="Atlanta"/>
    <s v="Mercedes-Benz Stadium"/>
    <m/>
    <m/>
    <m/>
    <n v="29"/>
    <n v="159"/>
    <n v="187"/>
    <n v="0"/>
    <n v="0"/>
    <n v="159"/>
    <n v="1"/>
    <s v="Exact"/>
    <n v="20"/>
    <n v="179"/>
    <n v="3390"/>
  </r>
  <r>
    <x v="50"/>
    <n v="5"/>
    <x v="49"/>
    <d v="2026-05-16T00:00:00"/>
    <x v="4"/>
    <s v="Julie BOISSIERE"/>
    <s v="Tour 3"/>
    <s v="Maroc"/>
    <m/>
    <s v="Haïti"/>
    <m/>
    <s v="Atlanta"/>
    <s v="Mercedes-Benz Stadium"/>
    <m/>
    <m/>
    <m/>
    <n v="29"/>
    <n v="159"/>
    <n v="187"/>
    <n v="0"/>
    <n v="0"/>
    <n v="159"/>
    <n v="1"/>
    <s v="Exact"/>
    <n v="20"/>
    <n v="179"/>
    <n v="3653"/>
  </r>
  <r>
    <x v="50"/>
    <n v="6"/>
    <x v="49"/>
    <d v="2026-05-16T00:00:00"/>
    <x v="5"/>
    <s v="Julie BOUCHARD"/>
    <s v="Tour 3"/>
    <s v="Maroc"/>
    <m/>
    <s v="Haïti"/>
    <m/>
    <s v="Atlanta"/>
    <s v="Mercedes-Benz Stadium"/>
    <m/>
    <m/>
    <m/>
    <n v="29"/>
    <n v="159"/>
    <n v="187"/>
    <n v="0"/>
    <n v="0"/>
    <n v="159"/>
    <n v="1"/>
    <s v="Exact"/>
    <n v="20"/>
    <n v="179"/>
    <n v="3274"/>
  </r>
  <r>
    <x v="50"/>
    <n v="7"/>
    <x v="49"/>
    <d v="2026-05-16T00:00:00"/>
    <x v="6"/>
    <s v="Vincent FRAYSSE"/>
    <s v="Tour 3"/>
    <s v="Maroc"/>
    <m/>
    <s v="Haïti"/>
    <m/>
    <s v="Atlanta"/>
    <s v="Mercedes-Benz Stadium"/>
    <m/>
    <m/>
    <m/>
    <n v="29"/>
    <n v="159"/>
    <n v="187"/>
    <n v="0"/>
    <n v="0"/>
    <n v="159"/>
    <n v="1"/>
    <s v="Exact"/>
    <n v="20"/>
    <n v="179"/>
    <n v="3673"/>
  </r>
  <r>
    <x v="50"/>
    <n v="8"/>
    <x v="49"/>
    <d v="2026-05-16T00:00:00"/>
    <x v="7"/>
    <s v="Louis HARLE"/>
    <s v="Tour 3"/>
    <s v="Maroc"/>
    <m/>
    <s v="Haïti"/>
    <m/>
    <s v="Atlanta"/>
    <s v="Mercedes-Benz Stadium"/>
    <m/>
    <m/>
    <m/>
    <n v="29"/>
    <n v="159"/>
    <n v="187"/>
    <n v="0"/>
    <n v="0"/>
    <n v="159"/>
    <n v="1"/>
    <s v="Exact"/>
    <n v="20"/>
    <n v="179"/>
    <n v="3485"/>
  </r>
  <r>
    <x v="50"/>
    <n v="9"/>
    <x v="49"/>
    <d v="2026-05-16T00:00:00"/>
    <x v="8"/>
    <s v="Aurélien DE POULPIQUET"/>
    <s v="Tour 3"/>
    <s v="Maroc"/>
    <m/>
    <s v="Haïti"/>
    <m/>
    <s v="Atlanta"/>
    <s v="Mercedes-Benz Stadium"/>
    <m/>
    <m/>
    <m/>
    <n v="29"/>
    <n v="159"/>
    <n v="187"/>
    <n v="0"/>
    <n v="0"/>
    <n v="159"/>
    <n v="1"/>
    <s v="Exact"/>
    <n v="20"/>
    <n v="179"/>
    <n v="3458"/>
  </r>
  <r>
    <x v="50"/>
    <n v="10"/>
    <x v="49"/>
    <d v="2026-05-16T00:00:00"/>
    <x v="9"/>
    <s v="Paul MONTESINOS"/>
    <s v="Tour 3"/>
    <s v="Maroc"/>
    <m/>
    <s v="Haïti"/>
    <m/>
    <s v="Atlanta"/>
    <s v="Mercedes-Benz Stadium"/>
    <m/>
    <m/>
    <m/>
    <n v="29"/>
    <n v="159"/>
    <n v="187"/>
    <n v="0"/>
    <n v="0"/>
    <n v="159"/>
    <n v="1"/>
    <s v="Exact"/>
    <n v="20"/>
    <n v="179"/>
    <n v="3630"/>
  </r>
  <r>
    <x v="50"/>
    <n v="11"/>
    <x v="49"/>
    <d v="2026-05-16T00:00:00"/>
    <x v="10"/>
    <s v="Kinsley ROQUE"/>
    <s v="Tour 3"/>
    <s v="Maroc"/>
    <m/>
    <s v="Haïti"/>
    <m/>
    <s v="Atlanta"/>
    <s v="Mercedes-Benz Stadium"/>
    <m/>
    <m/>
    <m/>
    <n v="29"/>
    <n v="159"/>
    <n v="187"/>
    <n v="0"/>
    <n v="0"/>
    <n v="159"/>
    <n v="1"/>
    <s v="Exact"/>
    <n v="20"/>
    <n v="179"/>
    <n v="3682"/>
  </r>
  <r>
    <x v="51"/>
    <n v="1"/>
    <x v="49"/>
    <d v="2026-05-16T00:00:00"/>
    <x v="0"/>
    <s v="Nicolas LE MOUEL"/>
    <s v="Tour 3"/>
    <s v="Ecosse"/>
    <s v="SCO"/>
    <s v="Brésil"/>
    <s v="BRA"/>
    <s v="Miami Gardens, Florida"/>
    <s v="Hard Rock Stadium"/>
    <m/>
    <m/>
    <m/>
    <n v="145"/>
    <n v="124"/>
    <n v="48"/>
    <n v="0"/>
    <n v="0"/>
    <n v="124"/>
    <n v="1"/>
    <s v="Exact"/>
    <n v="20"/>
    <n v="144"/>
    <n v="4407"/>
  </r>
  <r>
    <x v="51"/>
    <n v="2"/>
    <x v="49"/>
    <d v="2026-05-16T00:00:00"/>
    <x v="1"/>
    <s v="Léa EL ASERY"/>
    <s v="Tour 3"/>
    <s v="Ecosse"/>
    <m/>
    <s v="Brésil"/>
    <m/>
    <s v="Miami Gardens, Florida"/>
    <s v="Hard Rock Stadium"/>
    <m/>
    <m/>
    <m/>
    <n v="145"/>
    <n v="124"/>
    <n v="48"/>
    <n v="0"/>
    <n v="0"/>
    <n v="124"/>
    <n v="1"/>
    <s v="Exact"/>
    <n v="20"/>
    <n v="144"/>
    <n v="3701"/>
  </r>
  <r>
    <x v="51"/>
    <n v="3"/>
    <x v="49"/>
    <d v="2026-05-16T00:00:00"/>
    <x v="2"/>
    <s v="Elwenn JOUBREL"/>
    <s v="Tour 3"/>
    <s v="Ecosse"/>
    <m/>
    <s v="Brésil"/>
    <m/>
    <s v="Miami Gardens, Florida"/>
    <s v="Hard Rock Stadium"/>
    <m/>
    <m/>
    <m/>
    <n v="145"/>
    <n v="124"/>
    <n v="48"/>
    <n v="0"/>
    <n v="0"/>
    <n v="124"/>
    <n v="1"/>
    <s v="Exact"/>
    <n v="20"/>
    <n v="144"/>
    <n v="3514"/>
  </r>
  <r>
    <x v="51"/>
    <n v="4"/>
    <x v="49"/>
    <d v="2026-05-16T00:00:00"/>
    <x v="3"/>
    <s v="Pauline OLIVIER"/>
    <s v="Tour 3"/>
    <s v="Ecosse"/>
    <m/>
    <s v="Brésil"/>
    <m/>
    <s v="Miami Gardens, Florida"/>
    <s v="Hard Rock Stadium"/>
    <m/>
    <m/>
    <m/>
    <n v="145"/>
    <n v="124"/>
    <n v="48"/>
    <n v="0"/>
    <n v="0"/>
    <n v="124"/>
    <n v="1"/>
    <s v="Exact"/>
    <n v="20"/>
    <n v="144"/>
    <n v="3534"/>
  </r>
  <r>
    <x v="51"/>
    <n v="5"/>
    <x v="49"/>
    <d v="2026-05-16T00:00:00"/>
    <x v="4"/>
    <s v="Julie BOISSIERE"/>
    <s v="Tour 3"/>
    <s v="Ecosse"/>
    <m/>
    <s v="Brésil"/>
    <m/>
    <s v="Miami Gardens, Florida"/>
    <s v="Hard Rock Stadium"/>
    <m/>
    <m/>
    <m/>
    <n v="145"/>
    <n v="124"/>
    <n v="48"/>
    <n v="0"/>
    <n v="0"/>
    <n v="124"/>
    <n v="1"/>
    <s v="Exact"/>
    <n v="20"/>
    <n v="144"/>
    <n v="3797"/>
  </r>
  <r>
    <x v="51"/>
    <n v="6"/>
    <x v="49"/>
    <d v="2026-05-16T00:00:00"/>
    <x v="5"/>
    <s v="Julie BOUCHARD"/>
    <s v="Tour 3"/>
    <s v="Ecosse"/>
    <m/>
    <s v="Brésil"/>
    <m/>
    <s v="Miami Gardens, Florida"/>
    <s v="Hard Rock Stadium"/>
    <m/>
    <m/>
    <m/>
    <n v="145"/>
    <n v="124"/>
    <n v="48"/>
    <n v="0"/>
    <n v="0"/>
    <n v="124"/>
    <n v="1"/>
    <s v="Exact"/>
    <n v="20"/>
    <n v="144"/>
    <n v="3418"/>
  </r>
  <r>
    <x v="51"/>
    <n v="7"/>
    <x v="49"/>
    <d v="2026-05-16T00:00:00"/>
    <x v="6"/>
    <s v="Vincent FRAYSSE"/>
    <s v="Tour 3"/>
    <s v="Ecosse"/>
    <m/>
    <s v="Brésil"/>
    <m/>
    <s v="Miami Gardens, Florida"/>
    <s v="Hard Rock Stadium"/>
    <m/>
    <m/>
    <m/>
    <n v="145"/>
    <n v="124"/>
    <n v="48"/>
    <n v="0"/>
    <n v="0"/>
    <n v="124"/>
    <n v="1"/>
    <s v="Exact"/>
    <n v="20"/>
    <n v="144"/>
    <n v="3817"/>
  </r>
  <r>
    <x v="51"/>
    <n v="8"/>
    <x v="49"/>
    <d v="2026-05-16T00:00:00"/>
    <x v="7"/>
    <s v="Louis HARLE"/>
    <s v="Tour 3"/>
    <s v="Ecosse"/>
    <m/>
    <s v="Brésil"/>
    <m/>
    <s v="Miami Gardens, Florida"/>
    <s v="Hard Rock Stadium"/>
    <m/>
    <m/>
    <m/>
    <n v="145"/>
    <n v="124"/>
    <n v="48"/>
    <n v="0"/>
    <n v="0"/>
    <n v="124"/>
    <n v="1"/>
    <s v="Exact"/>
    <n v="20"/>
    <n v="144"/>
    <n v="3629"/>
  </r>
  <r>
    <x v="51"/>
    <n v="9"/>
    <x v="49"/>
    <d v="2026-05-16T00:00:00"/>
    <x v="8"/>
    <s v="Aurélien DE POULPIQUET"/>
    <s v="Tour 3"/>
    <s v="Ecosse"/>
    <m/>
    <s v="Brésil"/>
    <m/>
    <s v="Miami Gardens, Florida"/>
    <s v="Hard Rock Stadium"/>
    <m/>
    <m/>
    <m/>
    <n v="145"/>
    <n v="124"/>
    <n v="48"/>
    <n v="0"/>
    <n v="0"/>
    <n v="124"/>
    <n v="1"/>
    <s v="Exact"/>
    <n v="20"/>
    <n v="144"/>
    <n v="3602"/>
  </r>
  <r>
    <x v="51"/>
    <n v="10"/>
    <x v="49"/>
    <d v="2026-05-16T00:00:00"/>
    <x v="9"/>
    <s v="Paul MONTESINOS"/>
    <s v="Tour 3"/>
    <s v="Ecosse"/>
    <m/>
    <s v="Brésil"/>
    <m/>
    <s v="Miami Gardens, Florida"/>
    <s v="Hard Rock Stadium"/>
    <m/>
    <m/>
    <m/>
    <n v="145"/>
    <n v="124"/>
    <n v="48"/>
    <n v="0"/>
    <n v="0"/>
    <n v="124"/>
    <n v="1"/>
    <s v="Exact"/>
    <n v="20"/>
    <n v="144"/>
    <n v="3774"/>
  </r>
  <r>
    <x v="51"/>
    <n v="11"/>
    <x v="49"/>
    <d v="2026-05-16T00:00:00"/>
    <x v="10"/>
    <s v="Kinsley ROQUE"/>
    <s v="Tour 3"/>
    <s v="Ecosse"/>
    <m/>
    <s v="Brésil"/>
    <m/>
    <s v="Miami Gardens, Florida"/>
    <s v="Hard Rock Stadium"/>
    <m/>
    <m/>
    <m/>
    <n v="145"/>
    <n v="124"/>
    <n v="48"/>
    <n v="0"/>
    <n v="0"/>
    <n v="124"/>
    <n v="1"/>
    <s v="Exact"/>
    <n v="20"/>
    <n v="144"/>
    <n v="3826"/>
  </r>
  <r>
    <x v="52"/>
    <n v="1"/>
    <x v="50"/>
    <d v="2026-05-16T03:00:00"/>
    <x v="0"/>
    <s v="Nicolas LE MOUEL"/>
    <s v="Tour 3"/>
    <s v="Afrique du Sud"/>
    <s v="ZAF"/>
    <s v="Corée du Sud"/>
    <s v="KOR"/>
    <s v="Mexique City"/>
    <s v="Estadio Azteca"/>
    <m/>
    <m/>
    <m/>
    <n v="117"/>
    <n v="103"/>
    <n v="87"/>
    <n v="0"/>
    <n v="0"/>
    <n v="103"/>
    <n v="1"/>
    <s v="Exact"/>
    <n v="20"/>
    <n v="123"/>
    <n v="4530"/>
  </r>
  <r>
    <x v="52"/>
    <n v="2"/>
    <x v="50"/>
    <d v="2026-05-16T03:00:00"/>
    <x v="1"/>
    <s v="Léa EL ASERY"/>
    <s v="Tour 3"/>
    <s v="Afrique du Sud"/>
    <m/>
    <s v="Corée du Sud"/>
    <m/>
    <s v="Mexique City"/>
    <s v="Estadio Azteca"/>
    <m/>
    <m/>
    <m/>
    <n v="117"/>
    <n v="103"/>
    <n v="87"/>
    <n v="0"/>
    <n v="0"/>
    <n v="103"/>
    <n v="1"/>
    <s v="Exact"/>
    <n v="20"/>
    <n v="123"/>
    <n v="3824"/>
  </r>
  <r>
    <x v="52"/>
    <n v="3"/>
    <x v="50"/>
    <d v="2026-05-16T03:00:00"/>
    <x v="2"/>
    <s v="Elwenn JOUBREL"/>
    <s v="Tour 3"/>
    <s v="Afrique du Sud"/>
    <m/>
    <s v="Corée du Sud"/>
    <m/>
    <s v="Mexique City"/>
    <s v="Estadio Azteca"/>
    <m/>
    <m/>
    <m/>
    <n v="117"/>
    <n v="103"/>
    <n v="87"/>
    <n v="0"/>
    <n v="0"/>
    <n v="103"/>
    <n v="1"/>
    <s v="Exact"/>
    <n v="20"/>
    <n v="123"/>
    <n v="3637"/>
  </r>
  <r>
    <x v="52"/>
    <n v="4"/>
    <x v="50"/>
    <d v="2026-05-16T03:00:00"/>
    <x v="3"/>
    <s v="Pauline OLIVIER"/>
    <s v="Tour 3"/>
    <s v="Afrique du Sud"/>
    <m/>
    <s v="Corée du Sud"/>
    <m/>
    <s v="Mexique City"/>
    <s v="Estadio Azteca"/>
    <m/>
    <m/>
    <m/>
    <n v="117"/>
    <n v="103"/>
    <n v="87"/>
    <n v="0"/>
    <n v="0"/>
    <n v="103"/>
    <n v="1"/>
    <s v="Exact"/>
    <n v="20"/>
    <n v="123"/>
    <n v="3657"/>
  </r>
  <r>
    <x v="52"/>
    <n v="5"/>
    <x v="50"/>
    <d v="2026-05-16T03:00:00"/>
    <x v="4"/>
    <s v="Julie BOISSIERE"/>
    <s v="Tour 3"/>
    <s v="Afrique du Sud"/>
    <m/>
    <s v="Corée du Sud"/>
    <m/>
    <s v="Mexique City"/>
    <s v="Estadio Azteca"/>
    <m/>
    <m/>
    <m/>
    <n v="117"/>
    <n v="103"/>
    <n v="87"/>
    <n v="0"/>
    <n v="0"/>
    <n v="103"/>
    <n v="1"/>
    <s v="Exact"/>
    <n v="20"/>
    <n v="123"/>
    <n v="3920"/>
  </r>
  <r>
    <x v="52"/>
    <n v="6"/>
    <x v="50"/>
    <d v="2026-05-16T03:00:00"/>
    <x v="5"/>
    <s v="Julie BOUCHARD"/>
    <s v="Tour 3"/>
    <s v="Afrique du Sud"/>
    <m/>
    <s v="Corée du Sud"/>
    <m/>
    <s v="Mexique City"/>
    <s v="Estadio Azteca"/>
    <m/>
    <m/>
    <m/>
    <n v="117"/>
    <n v="103"/>
    <n v="87"/>
    <n v="0"/>
    <n v="0"/>
    <n v="103"/>
    <n v="1"/>
    <s v="Exact"/>
    <n v="20"/>
    <n v="123"/>
    <n v="3541"/>
  </r>
  <r>
    <x v="52"/>
    <n v="7"/>
    <x v="50"/>
    <d v="2026-05-16T03:00:00"/>
    <x v="6"/>
    <s v="Vincent FRAYSSE"/>
    <s v="Tour 3"/>
    <s v="Afrique du Sud"/>
    <m/>
    <s v="Corée du Sud"/>
    <m/>
    <s v="Mexique City"/>
    <s v="Estadio Azteca"/>
    <m/>
    <m/>
    <m/>
    <n v="117"/>
    <n v="103"/>
    <n v="87"/>
    <n v="0"/>
    <n v="0"/>
    <n v="103"/>
    <n v="1"/>
    <s v="Exact"/>
    <n v="20"/>
    <n v="123"/>
    <n v="3940"/>
  </r>
  <r>
    <x v="52"/>
    <n v="8"/>
    <x v="50"/>
    <d v="2026-05-16T03:00:00"/>
    <x v="7"/>
    <s v="Louis HARLE"/>
    <s v="Tour 3"/>
    <s v="Afrique du Sud"/>
    <m/>
    <s v="Corée du Sud"/>
    <m/>
    <s v="Mexique City"/>
    <s v="Estadio Azteca"/>
    <m/>
    <m/>
    <m/>
    <n v="117"/>
    <n v="103"/>
    <n v="87"/>
    <n v="0"/>
    <n v="0"/>
    <n v="103"/>
    <n v="1"/>
    <s v="Exact"/>
    <n v="20"/>
    <n v="123"/>
    <n v="3752"/>
  </r>
  <r>
    <x v="52"/>
    <n v="9"/>
    <x v="50"/>
    <d v="2026-05-16T03:00:00"/>
    <x v="8"/>
    <s v="Aurélien DE POULPIQUET"/>
    <s v="Tour 3"/>
    <s v="Afrique du Sud"/>
    <m/>
    <s v="Corée du Sud"/>
    <m/>
    <s v="Mexique City"/>
    <s v="Estadio Azteca"/>
    <m/>
    <m/>
    <m/>
    <n v="117"/>
    <n v="103"/>
    <n v="87"/>
    <n v="0"/>
    <n v="0"/>
    <n v="103"/>
    <n v="1"/>
    <s v="Exact"/>
    <n v="20"/>
    <n v="123"/>
    <n v="3725"/>
  </r>
  <r>
    <x v="52"/>
    <n v="10"/>
    <x v="50"/>
    <d v="2026-05-16T03:00:00"/>
    <x v="9"/>
    <s v="Paul MONTESINOS"/>
    <s v="Tour 3"/>
    <s v="Afrique du Sud"/>
    <m/>
    <s v="Corée du Sud"/>
    <m/>
    <s v="Mexique City"/>
    <s v="Estadio Azteca"/>
    <m/>
    <m/>
    <m/>
    <n v="117"/>
    <n v="103"/>
    <n v="87"/>
    <n v="0"/>
    <n v="0"/>
    <n v="103"/>
    <n v="1"/>
    <s v="Exact"/>
    <n v="20"/>
    <n v="123"/>
    <n v="3897"/>
  </r>
  <r>
    <x v="52"/>
    <n v="11"/>
    <x v="50"/>
    <d v="2026-05-16T03:00:00"/>
    <x v="10"/>
    <s v="Kinsley ROQUE"/>
    <s v="Tour 3"/>
    <s v="Afrique du Sud"/>
    <m/>
    <s v="Corée du Sud"/>
    <m/>
    <s v="Mexique City"/>
    <s v="Estadio Azteca"/>
    <m/>
    <m/>
    <m/>
    <n v="117"/>
    <n v="103"/>
    <n v="87"/>
    <n v="0"/>
    <n v="0"/>
    <n v="103"/>
    <n v="1"/>
    <s v="Exact"/>
    <n v="20"/>
    <n v="123"/>
    <n v="3949"/>
  </r>
  <r>
    <x v="53"/>
    <n v="1"/>
    <x v="50"/>
    <d v="2026-05-16T03:00:00"/>
    <x v="0"/>
    <s v="Nicolas LE MOUEL"/>
    <s v="Tour 3"/>
    <s v="Tchéquie"/>
    <s v="CZE"/>
    <s v="Mexique"/>
    <s v="MEX"/>
    <s v="Monterrey"/>
    <s v="Estadio BBVA"/>
    <m/>
    <m/>
    <m/>
    <n v="109"/>
    <n v="99"/>
    <n v="91"/>
    <n v="0"/>
    <n v="0"/>
    <n v="99"/>
    <n v="1"/>
    <s v="Exact"/>
    <n v="20"/>
    <n v="119"/>
    <n v="4649"/>
  </r>
  <r>
    <x v="53"/>
    <n v="2"/>
    <x v="50"/>
    <d v="2026-05-16T03:00:00"/>
    <x v="1"/>
    <s v="Léa EL ASERY"/>
    <s v="Tour 3"/>
    <s v="Tchéquie"/>
    <m/>
    <s v="Mexique"/>
    <m/>
    <s v="Monterrey"/>
    <s v="Estadio BBVA"/>
    <m/>
    <m/>
    <m/>
    <n v="109"/>
    <n v="99"/>
    <n v="91"/>
    <n v="0"/>
    <n v="0"/>
    <n v="99"/>
    <n v="1"/>
    <s v="Exact"/>
    <n v="20"/>
    <n v="119"/>
    <n v="3943"/>
  </r>
  <r>
    <x v="53"/>
    <n v="3"/>
    <x v="50"/>
    <d v="2026-05-16T03:00:00"/>
    <x v="2"/>
    <s v="Elwenn JOUBREL"/>
    <s v="Tour 3"/>
    <s v="Tchéquie"/>
    <m/>
    <s v="Mexique"/>
    <m/>
    <s v="Monterrey"/>
    <s v="Estadio BBVA"/>
    <m/>
    <m/>
    <m/>
    <n v="109"/>
    <n v="99"/>
    <n v="91"/>
    <n v="0"/>
    <n v="0"/>
    <n v="99"/>
    <n v="1"/>
    <s v="Exact"/>
    <n v="20"/>
    <n v="119"/>
    <n v="3756"/>
  </r>
  <r>
    <x v="53"/>
    <n v="4"/>
    <x v="50"/>
    <d v="2026-05-16T03:00:00"/>
    <x v="3"/>
    <s v="Pauline OLIVIER"/>
    <s v="Tour 3"/>
    <s v="Tchéquie"/>
    <m/>
    <s v="Mexique"/>
    <m/>
    <s v="Monterrey"/>
    <s v="Estadio BBVA"/>
    <m/>
    <m/>
    <m/>
    <n v="109"/>
    <n v="99"/>
    <n v="91"/>
    <n v="0"/>
    <n v="0"/>
    <n v="99"/>
    <n v="1"/>
    <s v="Exact"/>
    <n v="20"/>
    <n v="119"/>
    <n v="3776"/>
  </r>
  <r>
    <x v="53"/>
    <n v="5"/>
    <x v="50"/>
    <d v="2026-05-16T03:00:00"/>
    <x v="4"/>
    <s v="Julie BOISSIERE"/>
    <s v="Tour 3"/>
    <s v="Tchéquie"/>
    <m/>
    <s v="Mexique"/>
    <m/>
    <s v="Monterrey"/>
    <s v="Estadio BBVA"/>
    <m/>
    <m/>
    <m/>
    <n v="109"/>
    <n v="99"/>
    <n v="91"/>
    <n v="0"/>
    <n v="0"/>
    <n v="99"/>
    <n v="1"/>
    <s v="Exact"/>
    <n v="20"/>
    <n v="119"/>
    <n v="4039"/>
  </r>
  <r>
    <x v="53"/>
    <n v="6"/>
    <x v="50"/>
    <d v="2026-05-16T03:00:00"/>
    <x v="5"/>
    <s v="Julie BOUCHARD"/>
    <s v="Tour 3"/>
    <s v="Tchéquie"/>
    <m/>
    <s v="Mexique"/>
    <m/>
    <s v="Monterrey"/>
    <s v="Estadio BBVA"/>
    <m/>
    <m/>
    <m/>
    <n v="109"/>
    <n v="99"/>
    <n v="91"/>
    <n v="0"/>
    <n v="0"/>
    <n v="99"/>
    <n v="1"/>
    <s v="Exact"/>
    <n v="20"/>
    <n v="119"/>
    <n v="3660"/>
  </r>
  <r>
    <x v="53"/>
    <n v="7"/>
    <x v="50"/>
    <d v="2026-05-16T03:00:00"/>
    <x v="6"/>
    <s v="Vincent FRAYSSE"/>
    <s v="Tour 3"/>
    <s v="Tchéquie"/>
    <m/>
    <s v="Mexique"/>
    <m/>
    <s v="Monterrey"/>
    <s v="Estadio BBVA"/>
    <m/>
    <m/>
    <m/>
    <n v="109"/>
    <n v="99"/>
    <n v="91"/>
    <n v="0"/>
    <n v="0"/>
    <n v="99"/>
    <n v="1"/>
    <s v="Exact"/>
    <n v="20"/>
    <n v="119"/>
    <n v="4059"/>
  </r>
  <r>
    <x v="53"/>
    <n v="8"/>
    <x v="50"/>
    <d v="2026-05-16T03:00:00"/>
    <x v="7"/>
    <s v="Louis HARLE"/>
    <s v="Tour 3"/>
    <s v="Tchéquie"/>
    <m/>
    <s v="Mexique"/>
    <m/>
    <s v="Monterrey"/>
    <s v="Estadio BBVA"/>
    <m/>
    <m/>
    <m/>
    <n v="109"/>
    <n v="99"/>
    <n v="91"/>
    <n v="0"/>
    <n v="0"/>
    <n v="99"/>
    <n v="1"/>
    <s v="Exact"/>
    <n v="20"/>
    <n v="119"/>
    <n v="3871"/>
  </r>
  <r>
    <x v="53"/>
    <n v="9"/>
    <x v="50"/>
    <d v="2026-05-16T03:00:00"/>
    <x v="8"/>
    <s v="Aurélien DE POULPIQUET"/>
    <s v="Tour 3"/>
    <s v="Tchéquie"/>
    <m/>
    <s v="Mexique"/>
    <m/>
    <s v="Monterrey"/>
    <s v="Estadio BBVA"/>
    <m/>
    <m/>
    <m/>
    <n v="109"/>
    <n v="99"/>
    <n v="91"/>
    <n v="0"/>
    <n v="0"/>
    <n v="99"/>
    <n v="1"/>
    <s v="Exact"/>
    <n v="20"/>
    <n v="119"/>
    <n v="3844"/>
  </r>
  <r>
    <x v="53"/>
    <n v="10"/>
    <x v="50"/>
    <d v="2026-05-16T03:00:00"/>
    <x v="9"/>
    <s v="Paul MONTESINOS"/>
    <s v="Tour 3"/>
    <s v="Tchéquie"/>
    <m/>
    <s v="Mexique"/>
    <m/>
    <s v="Monterrey"/>
    <s v="Estadio BBVA"/>
    <m/>
    <m/>
    <m/>
    <n v="109"/>
    <n v="99"/>
    <n v="91"/>
    <n v="0"/>
    <n v="0"/>
    <n v="99"/>
    <n v="1"/>
    <s v="Exact"/>
    <n v="20"/>
    <n v="119"/>
    <n v="4016"/>
  </r>
  <r>
    <x v="53"/>
    <n v="11"/>
    <x v="50"/>
    <d v="2026-05-16T03:00:00"/>
    <x v="10"/>
    <s v="Kinsley ROQUE"/>
    <s v="Tour 3"/>
    <s v="Tchéquie"/>
    <m/>
    <s v="Mexique"/>
    <m/>
    <s v="Monterrey"/>
    <s v="Estadio BBVA"/>
    <m/>
    <m/>
    <m/>
    <n v="109"/>
    <n v="99"/>
    <n v="91"/>
    <n v="0"/>
    <n v="0"/>
    <n v="99"/>
    <n v="1"/>
    <s v="Exact"/>
    <n v="20"/>
    <n v="119"/>
    <n v="4068"/>
  </r>
  <r>
    <x v="54"/>
    <n v="1"/>
    <x v="51"/>
    <d v="2026-05-16T22:00:00"/>
    <x v="0"/>
    <s v="Nicolas LE MOUEL"/>
    <s v="Tour 3"/>
    <s v="Curaçao"/>
    <s v="CUW"/>
    <s v="Côte d'Ivoire"/>
    <s v="CIV"/>
    <s v="Philadelphia, Pennsylvania"/>
    <s v="Lincoln Financial Field"/>
    <m/>
    <m/>
    <m/>
    <n v="163"/>
    <n v="118"/>
    <n v="53"/>
    <n v="0"/>
    <n v="0"/>
    <n v="118"/>
    <n v="1"/>
    <s v="Exact"/>
    <n v="20"/>
    <n v="138"/>
    <n v="4787"/>
  </r>
  <r>
    <x v="54"/>
    <n v="2"/>
    <x v="51"/>
    <d v="2026-05-16T22:00:00"/>
    <x v="1"/>
    <s v="Léa EL ASERY"/>
    <s v="Tour 3"/>
    <s v="Curaçao"/>
    <m/>
    <s v="Côte d'Ivoire"/>
    <m/>
    <s v="Philadelphia, Pennsylvania"/>
    <s v="Lincoln Financial Field"/>
    <m/>
    <m/>
    <m/>
    <n v="163"/>
    <n v="118"/>
    <n v="53"/>
    <n v="0"/>
    <n v="0"/>
    <n v="118"/>
    <n v="1"/>
    <s v="Exact"/>
    <n v="20"/>
    <n v="138"/>
    <n v="4081"/>
  </r>
  <r>
    <x v="54"/>
    <n v="3"/>
    <x v="51"/>
    <d v="2026-05-16T22:00:00"/>
    <x v="2"/>
    <s v="Elwenn JOUBREL"/>
    <s v="Tour 3"/>
    <s v="Curaçao"/>
    <m/>
    <s v="Côte d'Ivoire"/>
    <m/>
    <s v="Philadelphia, Pennsylvania"/>
    <s v="Lincoln Financial Field"/>
    <m/>
    <m/>
    <m/>
    <n v="163"/>
    <n v="118"/>
    <n v="53"/>
    <n v="0"/>
    <n v="0"/>
    <n v="118"/>
    <n v="1"/>
    <s v="Exact"/>
    <n v="20"/>
    <n v="138"/>
    <n v="3894"/>
  </r>
  <r>
    <x v="54"/>
    <n v="4"/>
    <x v="51"/>
    <d v="2026-05-16T22:00:00"/>
    <x v="3"/>
    <s v="Pauline OLIVIER"/>
    <s v="Tour 3"/>
    <s v="Curaçao"/>
    <m/>
    <s v="Côte d'Ivoire"/>
    <m/>
    <s v="Philadelphia, Pennsylvania"/>
    <s v="Lincoln Financial Field"/>
    <m/>
    <m/>
    <m/>
    <n v="163"/>
    <n v="118"/>
    <n v="53"/>
    <n v="0"/>
    <n v="0"/>
    <n v="118"/>
    <n v="1"/>
    <s v="Exact"/>
    <n v="20"/>
    <n v="138"/>
    <n v="3914"/>
  </r>
  <r>
    <x v="54"/>
    <n v="5"/>
    <x v="51"/>
    <d v="2026-05-16T22:00:00"/>
    <x v="4"/>
    <s v="Julie BOISSIERE"/>
    <s v="Tour 3"/>
    <s v="Curaçao"/>
    <m/>
    <s v="Côte d'Ivoire"/>
    <m/>
    <s v="Philadelphia, Pennsylvania"/>
    <s v="Lincoln Financial Field"/>
    <m/>
    <m/>
    <m/>
    <n v="163"/>
    <n v="118"/>
    <n v="53"/>
    <n v="0"/>
    <n v="0"/>
    <n v="118"/>
    <n v="1"/>
    <s v="Exact"/>
    <n v="20"/>
    <n v="138"/>
    <n v="4177"/>
  </r>
  <r>
    <x v="54"/>
    <n v="6"/>
    <x v="51"/>
    <d v="2026-05-16T22:00:00"/>
    <x v="5"/>
    <s v="Julie BOUCHARD"/>
    <s v="Tour 3"/>
    <s v="Curaçao"/>
    <m/>
    <s v="Côte d'Ivoire"/>
    <m/>
    <s v="Philadelphia, Pennsylvania"/>
    <s v="Lincoln Financial Field"/>
    <m/>
    <m/>
    <m/>
    <n v="163"/>
    <n v="118"/>
    <n v="53"/>
    <n v="0"/>
    <n v="0"/>
    <n v="118"/>
    <n v="1"/>
    <s v="Exact"/>
    <n v="20"/>
    <n v="138"/>
    <n v="3798"/>
  </r>
  <r>
    <x v="54"/>
    <n v="7"/>
    <x v="51"/>
    <d v="2026-05-16T22:00:00"/>
    <x v="6"/>
    <s v="Vincent FRAYSSE"/>
    <s v="Tour 3"/>
    <s v="Curaçao"/>
    <m/>
    <s v="Côte d'Ivoire"/>
    <m/>
    <s v="Philadelphia, Pennsylvania"/>
    <s v="Lincoln Financial Field"/>
    <m/>
    <m/>
    <m/>
    <n v="163"/>
    <n v="118"/>
    <n v="53"/>
    <n v="0"/>
    <n v="0"/>
    <n v="118"/>
    <n v="1"/>
    <s v="Exact"/>
    <n v="20"/>
    <n v="138"/>
    <n v="4197"/>
  </r>
  <r>
    <x v="54"/>
    <n v="8"/>
    <x v="51"/>
    <d v="2026-05-16T22:00:00"/>
    <x v="7"/>
    <s v="Louis HARLE"/>
    <s v="Tour 3"/>
    <s v="Curaçao"/>
    <m/>
    <s v="Côte d'Ivoire"/>
    <m/>
    <s v="Philadelphia, Pennsylvania"/>
    <s v="Lincoln Financial Field"/>
    <m/>
    <m/>
    <m/>
    <n v="163"/>
    <n v="118"/>
    <n v="53"/>
    <n v="0"/>
    <n v="0"/>
    <n v="118"/>
    <n v="1"/>
    <s v="Exact"/>
    <n v="20"/>
    <n v="138"/>
    <n v="4009"/>
  </r>
  <r>
    <x v="54"/>
    <n v="9"/>
    <x v="51"/>
    <d v="2026-05-16T22:00:00"/>
    <x v="8"/>
    <s v="Aurélien DE POULPIQUET"/>
    <s v="Tour 3"/>
    <s v="Curaçao"/>
    <m/>
    <s v="Côte d'Ivoire"/>
    <m/>
    <s v="Philadelphia, Pennsylvania"/>
    <s v="Lincoln Financial Field"/>
    <m/>
    <m/>
    <m/>
    <n v="163"/>
    <n v="118"/>
    <n v="53"/>
    <n v="0"/>
    <n v="0"/>
    <n v="118"/>
    <n v="1"/>
    <s v="Exact"/>
    <n v="20"/>
    <n v="138"/>
    <n v="3982"/>
  </r>
  <r>
    <x v="54"/>
    <n v="10"/>
    <x v="51"/>
    <d v="2026-05-16T22:00:00"/>
    <x v="9"/>
    <s v="Paul MONTESINOS"/>
    <s v="Tour 3"/>
    <s v="Curaçao"/>
    <m/>
    <s v="Côte d'Ivoire"/>
    <m/>
    <s v="Philadelphia, Pennsylvania"/>
    <s v="Lincoln Financial Field"/>
    <m/>
    <m/>
    <m/>
    <n v="163"/>
    <n v="118"/>
    <n v="53"/>
    <n v="0"/>
    <n v="0"/>
    <n v="118"/>
    <n v="1"/>
    <s v="Exact"/>
    <n v="20"/>
    <n v="138"/>
    <n v="4154"/>
  </r>
  <r>
    <x v="54"/>
    <n v="11"/>
    <x v="51"/>
    <d v="2026-05-16T22:00:00"/>
    <x v="10"/>
    <s v="Kinsley ROQUE"/>
    <s v="Tour 3"/>
    <s v="Curaçao"/>
    <m/>
    <s v="Côte d'Ivoire"/>
    <m/>
    <s v="Philadelphia, Pennsylvania"/>
    <s v="Lincoln Financial Field"/>
    <m/>
    <m/>
    <m/>
    <n v="163"/>
    <n v="118"/>
    <n v="53"/>
    <n v="0"/>
    <n v="0"/>
    <n v="118"/>
    <n v="1"/>
    <s v="Exact"/>
    <n v="20"/>
    <n v="138"/>
    <n v="4206"/>
  </r>
  <r>
    <x v="55"/>
    <n v="1"/>
    <x v="51"/>
    <d v="2026-05-16T22:00:00"/>
    <x v="0"/>
    <s v="Nicolas LE MOUEL"/>
    <s v="Tour 3"/>
    <s v="Equateur"/>
    <s v="ECU"/>
    <s v="Allemagne"/>
    <s v="DEU"/>
    <s v="East Rutherford, New Jersey/New York"/>
    <s v="MetLife Stadium"/>
    <m/>
    <m/>
    <m/>
    <n v="145"/>
    <n v="129"/>
    <n v="42"/>
    <n v="0"/>
    <n v="0"/>
    <n v="129"/>
    <n v="1"/>
    <s v="Exact"/>
    <n v="20"/>
    <n v="149"/>
    <n v="4936"/>
  </r>
  <r>
    <x v="55"/>
    <n v="2"/>
    <x v="51"/>
    <d v="2026-05-16T22:00:00"/>
    <x v="1"/>
    <s v="Léa EL ASERY"/>
    <s v="Tour 3"/>
    <s v="Equateur"/>
    <m/>
    <s v="Allemagne"/>
    <m/>
    <s v="East Rutherford, New Jersey/New York"/>
    <s v="MetLife Stadium"/>
    <m/>
    <m/>
    <m/>
    <n v="145"/>
    <n v="129"/>
    <n v="42"/>
    <n v="0"/>
    <n v="0"/>
    <n v="129"/>
    <n v="1"/>
    <s v="Exact"/>
    <n v="20"/>
    <n v="149"/>
    <n v="4230"/>
  </r>
  <r>
    <x v="55"/>
    <n v="3"/>
    <x v="51"/>
    <d v="2026-05-16T22:00:00"/>
    <x v="2"/>
    <s v="Elwenn JOUBREL"/>
    <s v="Tour 3"/>
    <s v="Equateur"/>
    <m/>
    <s v="Allemagne"/>
    <m/>
    <s v="East Rutherford, New Jersey/New York"/>
    <s v="MetLife Stadium"/>
    <m/>
    <m/>
    <m/>
    <n v="145"/>
    <n v="129"/>
    <n v="42"/>
    <n v="0"/>
    <n v="0"/>
    <n v="129"/>
    <n v="1"/>
    <s v="Exact"/>
    <n v="20"/>
    <n v="149"/>
    <n v="4043"/>
  </r>
  <r>
    <x v="55"/>
    <n v="4"/>
    <x v="51"/>
    <d v="2026-05-16T22:00:00"/>
    <x v="3"/>
    <s v="Pauline OLIVIER"/>
    <s v="Tour 3"/>
    <s v="Equateur"/>
    <m/>
    <s v="Allemagne"/>
    <m/>
    <s v="East Rutherford, New Jersey/New York"/>
    <s v="MetLife Stadium"/>
    <m/>
    <m/>
    <m/>
    <n v="145"/>
    <n v="129"/>
    <n v="42"/>
    <n v="0"/>
    <n v="0"/>
    <n v="129"/>
    <n v="1"/>
    <s v="Exact"/>
    <n v="20"/>
    <n v="149"/>
    <n v="4063"/>
  </r>
  <r>
    <x v="55"/>
    <n v="5"/>
    <x v="51"/>
    <d v="2026-05-16T22:00:00"/>
    <x v="4"/>
    <s v="Julie BOISSIERE"/>
    <s v="Tour 3"/>
    <s v="Equateur"/>
    <m/>
    <s v="Allemagne"/>
    <m/>
    <s v="East Rutherford, New Jersey/New York"/>
    <s v="MetLife Stadium"/>
    <m/>
    <m/>
    <m/>
    <n v="145"/>
    <n v="129"/>
    <n v="42"/>
    <n v="0"/>
    <n v="0"/>
    <n v="129"/>
    <n v="1"/>
    <s v="Exact"/>
    <n v="20"/>
    <n v="149"/>
    <n v="4326"/>
  </r>
  <r>
    <x v="55"/>
    <n v="6"/>
    <x v="51"/>
    <d v="2026-05-16T22:00:00"/>
    <x v="5"/>
    <s v="Julie BOUCHARD"/>
    <s v="Tour 3"/>
    <s v="Equateur"/>
    <m/>
    <s v="Allemagne"/>
    <m/>
    <s v="East Rutherford, New Jersey/New York"/>
    <s v="MetLife Stadium"/>
    <m/>
    <m/>
    <m/>
    <n v="145"/>
    <n v="129"/>
    <n v="42"/>
    <n v="0"/>
    <n v="0"/>
    <n v="129"/>
    <n v="1"/>
    <s v="Exact"/>
    <n v="20"/>
    <n v="149"/>
    <n v="3947"/>
  </r>
  <r>
    <x v="55"/>
    <n v="7"/>
    <x v="51"/>
    <d v="2026-05-16T22:00:00"/>
    <x v="6"/>
    <s v="Vincent FRAYSSE"/>
    <s v="Tour 3"/>
    <s v="Equateur"/>
    <m/>
    <s v="Allemagne"/>
    <m/>
    <s v="East Rutherford, New Jersey/New York"/>
    <s v="MetLife Stadium"/>
    <m/>
    <m/>
    <m/>
    <n v="145"/>
    <n v="129"/>
    <n v="42"/>
    <n v="0"/>
    <n v="0"/>
    <n v="129"/>
    <n v="1"/>
    <s v="Exact"/>
    <n v="20"/>
    <n v="149"/>
    <n v="4346"/>
  </r>
  <r>
    <x v="55"/>
    <n v="8"/>
    <x v="51"/>
    <d v="2026-05-16T22:00:00"/>
    <x v="7"/>
    <s v="Louis HARLE"/>
    <s v="Tour 3"/>
    <s v="Equateur"/>
    <m/>
    <s v="Allemagne"/>
    <m/>
    <s v="East Rutherford, New Jersey/New York"/>
    <s v="MetLife Stadium"/>
    <m/>
    <m/>
    <m/>
    <n v="145"/>
    <n v="129"/>
    <n v="42"/>
    <n v="0"/>
    <n v="0"/>
    <n v="129"/>
    <n v="1"/>
    <s v="Exact"/>
    <n v="20"/>
    <n v="149"/>
    <n v="4158"/>
  </r>
  <r>
    <x v="55"/>
    <n v="9"/>
    <x v="51"/>
    <d v="2026-05-16T22:00:00"/>
    <x v="8"/>
    <s v="Aurélien DE POULPIQUET"/>
    <s v="Tour 3"/>
    <s v="Equateur"/>
    <m/>
    <s v="Allemagne"/>
    <m/>
    <s v="East Rutherford, New Jersey/New York"/>
    <s v="MetLife Stadium"/>
    <m/>
    <m/>
    <m/>
    <n v="145"/>
    <n v="129"/>
    <n v="42"/>
    <n v="0"/>
    <n v="0"/>
    <n v="129"/>
    <n v="1"/>
    <s v="Exact"/>
    <n v="20"/>
    <n v="149"/>
    <n v="4131"/>
  </r>
  <r>
    <x v="55"/>
    <n v="10"/>
    <x v="51"/>
    <d v="2026-05-16T22:00:00"/>
    <x v="9"/>
    <s v="Paul MONTESINOS"/>
    <s v="Tour 3"/>
    <s v="Equateur"/>
    <m/>
    <s v="Allemagne"/>
    <m/>
    <s v="East Rutherford, New Jersey/New York"/>
    <s v="MetLife Stadium"/>
    <m/>
    <m/>
    <m/>
    <n v="145"/>
    <n v="129"/>
    <n v="42"/>
    <n v="0"/>
    <n v="0"/>
    <n v="129"/>
    <n v="1"/>
    <s v="Exact"/>
    <n v="20"/>
    <n v="149"/>
    <n v="4303"/>
  </r>
  <r>
    <x v="55"/>
    <n v="11"/>
    <x v="51"/>
    <d v="2026-05-16T22:00:00"/>
    <x v="10"/>
    <s v="Kinsley ROQUE"/>
    <s v="Tour 3"/>
    <s v="Equateur"/>
    <m/>
    <s v="Allemagne"/>
    <m/>
    <s v="East Rutherford, New Jersey/New York"/>
    <s v="MetLife Stadium"/>
    <m/>
    <m/>
    <m/>
    <n v="145"/>
    <n v="129"/>
    <n v="42"/>
    <n v="0"/>
    <n v="0"/>
    <n v="129"/>
    <n v="1"/>
    <s v="Exact"/>
    <n v="20"/>
    <n v="149"/>
    <n v="4355"/>
  </r>
  <r>
    <x v="56"/>
    <n v="1"/>
    <x v="52"/>
    <d v="2026-05-17T01:00:00"/>
    <x v="0"/>
    <s v="Nicolas LE MOUEL"/>
    <s v="Tour 3"/>
    <s v="Tunisie"/>
    <s v="TUN"/>
    <s v="Pays-Bas"/>
    <s v="NLD"/>
    <s v="Arlington, Dallas, Texas"/>
    <s v="AT&amp;T Stadium"/>
    <m/>
    <m/>
    <m/>
    <n v="131"/>
    <n v="123"/>
    <n v="56"/>
    <n v="0"/>
    <n v="0"/>
    <n v="123"/>
    <n v="1"/>
    <s v="Exact"/>
    <n v="20"/>
    <n v="143"/>
    <n v="5079"/>
  </r>
  <r>
    <x v="56"/>
    <n v="2"/>
    <x v="52"/>
    <d v="2026-05-17T01:00:00"/>
    <x v="1"/>
    <s v="Léa EL ASERY"/>
    <s v="Tour 3"/>
    <s v="Tunisie"/>
    <m/>
    <s v="Pays-Bas"/>
    <m/>
    <s v="Arlington, Dallas, Texas"/>
    <s v="AT&amp;T Stadium"/>
    <m/>
    <m/>
    <m/>
    <n v="131"/>
    <n v="123"/>
    <n v="56"/>
    <n v="0"/>
    <n v="0"/>
    <n v="123"/>
    <n v="1"/>
    <s v="Exact"/>
    <n v="20"/>
    <n v="143"/>
    <n v="4373"/>
  </r>
  <r>
    <x v="56"/>
    <n v="3"/>
    <x v="52"/>
    <d v="2026-05-17T01:00:00"/>
    <x v="2"/>
    <s v="Elwenn JOUBREL"/>
    <s v="Tour 3"/>
    <s v="Tunisie"/>
    <m/>
    <s v="Pays-Bas"/>
    <m/>
    <s v="Arlington, Dallas, Texas"/>
    <s v="AT&amp;T Stadium"/>
    <m/>
    <m/>
    <m/>
    <n v="131"/>
    <n v="123"/>
    <n v="56"/>
    <n v="0"/>
    <n v="0"/>
    <n v="123"/>
    <n v="1"/>
    <s v="Exact"/>
    <n v="20"/>
    <n v="143"/>
    <n v="4186"/>
  </r>
  <r>
    <x v="56"/>
    <n v="4"/>
    <x v="52"/>
    <d v="2026-05-17T01:00:00"/>
    <x v="3"/>
    <s v="Pauline OLIVIER"/>
    <s v="Tour 3"/>
    <s v="Tunisie"/>
    <m/>
    <s v="Pays-Bas"/>
    <m/>
    <s v="Arlington, Dallas, Texas"/>
    <s v="AT&amp;T Stadium"/>
    <m/>
    <m/>
    <m/>
    <n v="131"/>
    <n v="123"/>
    <n v="56"/>
    <n v="0"/>
    <n v="0"/>
    <n v="123"/>
    <n v="1"/>
    <s v="Exact"/>
    <n v="20"/>
    <n v="143"/>
    <n v="4206"/>
  </r>
  <r>
    <x v="56"/>
    <n v="5"/>
    <x v="52"/>
    <d v="2026-05-17T01:00:00"/>
    <x v="4"/>
    <s v="Julie BOISSIERE"/>
    <s v="Tour 3"/>
    <s v="Tunisie"/>
    <m/>
    <s v="Pays-Bas"/>
    <m/>
    <s v="Arlington, Dallas, Texas"/>
    <s v="AT&amp;T Stadium"/>
    <m/>
    <m/>
    <m/>
    <n v="131"/>
    <n v="123"/>
    <n v="56"/>
    <n v="0"/>
    <n v="0"/>
    <n v="123"/>
    <n v="1"/>
    <s v="Exact"/>
    <n v="20"/>
    <n v="143"/>
    <n v="4469"/>
  </r>
  <r>
    <x v="56"/>
    <n v="6"/>
    <x v="52"/>
    <d v="2026-05-17T01:00:00"/>
    <x v="5"/>
    <s v="Julie BOUCHARD"/>
    <s v="Tour 3"/>
    <s v="Tunisie"/>
    <m/>
    <s v="Pays-Bas"/>
    <m/>
    <s v="Arlington, Dallas, Texas"/>
    <s v="AT&amp;T Stadium"/>
    <m/>
    <m/>
    <m/>
    <n v="131"/>
    <n v="123"/>
    <n v="56"/>
    <n v="0"/>
    <n v="0"/>
    <n v="123"/>
    <n v="1"/>
    <s v="Exact"/>
    <n v="20"/>
    <n v="143"/>
    <n v="4090"/>
  </r>
  <r>
    <x v="56"/>
    <n v="7"/>
    <x v="52"/>
    <d v="2026-05-17T01:00:00"/>
    <x v="6"/>
    <s v="Vincent FRAYSSE"/>
    <s v="Tour 3"/>
    <s v="Tunisie"/>
    <m/>
    <s v="Pays-Bas"/>
    <m/>
    <s v="Arlington, Dallas, Texas"/>
    <s v="AT&amp;T Stadium"/>
    <m/>
    <m/>
    <m/>
    <n v="131"/>
    <n v="123"/>
    <n v="56"/>
    <n v="0"/>
    <n v="0"/>
    <n v="123"/>
    <n v="1"/>
    <s v="Exact"/>
    <n v="20"/>
    <n v="143"/>
    <n v="4489"/>
  </r>
  <r>
    <x v="56"/>
    <n v="8"/>
    <x v="52"/>
    <d v="2026-05-17T01:00:00"/>
    <x v="7"/>
    <s v="Louis HARLE"/>
    <s v="Tour 3"/>
    <s v="Tunisie"/>
    <m/>
    <s v="Pays-Bas"/>
    <m/>
    <s v="Arlington, Dallas, Texas"/>
    <s v="AT&amp;T Stadium"/>
    <m/>
    <m/>
    <m/>
    <n v="131"/>
    <n v="123"/>
    <n v="56"/>
    <n v="0"/>
    <n v="0"/>
    <n v="123"/>
    <n v="1"/>
    <s v="Exact"/>
    <n v="20"/>
    <n v="143"/>
    <n v="4301"/>
  </r>
  <r>
    <x v="56"/>
    <n v="9"/>
    <x v="52"/>
    <d v="2026-05-17T01:00:00"/>
    <x v="8"/>
    <s v="Aurélien DE POULPIQUET"/>
    <s v="Tour 3"/>
    <s v="Tunisie"/>
    <m/>
    <s v="Pays-Bas"/>
    <m/>
    <s v="Arlington, Dallas, Texas"/>
    <s v="AT&amp;T Stadium"/>
    <m/>
    <m/>
    <m/>
    <n v="131"/>
    <n v="123"/>
    <n v="56"/>
    <n v="0"/>
    <n v="0"/>
    <n v="123"/>
    <n v="1"/>
    <s v="Exact"/>
    <n v="20"/>
    <n v="143"/>
    <n v="4274"/>
  </r>
  <r>
    <x v="56"/>
    <n v="10"/>
    <x v="52"/>
    <d v="2026-05-17T01:00:00"/>
    <x v="9"/>
    <s v="Paul MONTESINOS"/>
    <s v="Tour 3"/>
    <s v="Tunisie"/>
    <m/>
    <s v="Pays-Bas"/>
    <m/>
    <s v="Arlington, Dallas, Texas"/>
    <s v="AT&amp;T Stadium"/>
    <m/>
    <m/>
    <m/>
    <n v="131"/>
    <n v="123"/>
    <n v="56"/>
    <n v="0"/>
    <n v="0"/>
    <n v="123"/>
    <n v="1"/>
    <s v="Exact"/>
    <n v="20"/>
    <n v="143"/>
    <n v="4446"/>
  </r>
  <r>
    <x v="56"/>
    <n v="11"/>
    <x v="52"/>
    <d v="2026-05-17T01:00:00"/>
    <x v="10"/>
    <s v="Kinsley ROQUE"/>
    <s v="Tour 3"/>
    <s v="Tunisie"/>
    <m/>
    <s v="Pays-Bas"/>
    <m/>
    <s v="Arlington, Dallas, Texas"/>
    <s v="AT&amp;T Stadium"/>
    <m/>
    <m/>
    <m/>
    <n v="131"/>
    <n v="123"/>
    <n v="56"/>
    <n v="0"/>
    <n v="0"/>
    <n v="123"/>
    <n v="1"/>
    <s v="Exact"/>
    <n v="20"/>
    <n v="143"/>
    <n v="4498"/>
  </r>
  <r>
    <x v="57"/>
    <n v="1"/>
    <x v="52"/>
    <d v="2026-05-17T01:00:00"/>
    <x v="0"/>
    <s v="Nicolas LE MOUEL"/>
    <s v="Tour 3"/>
    <s v="Japon"/>
    <s v="JAP"/>
    <s v="Suède"/>
    <s v="SEN"/>
    <s v="Kansas City, Missouri"/>
    <s v="Arrowhead Stadium"/>
    <m/>
    <m/>
    <m/>
    <n v="96"/>
    <n v="108"/>
    <n v="111"/>
    <n v="0"/>
    <n v="0"/>
    <n v="108"/>
    <n v="1"/>
    <s v="Exact"/>
    <n v="20"/>
    <n v="128"/>
    <n v="5207"/>
  </r>
  <r>
    <x v="57"/>
    <n v="2"/>
    <x v="52"/>
    <d v="2026-05-17T01:00:00"/>
    <x v="1"/>
    <s v="Léa EL ASERY"/>
    <s v="Tour 3"/>
    <s v="Japon"/>
    <m/>
    <s v="Suède"/>
    <m/>
    <s v="Kansas City, Missouri"/>
    <s v="Arrowhead Stadium"/>
    <m/>
    <m/>
    <m/>
    <n v="96"/>
    <n v="108"/>
    <n v="111"/>
    <n v="0"/>
    <n v="0"/>
    <n v="108"/>
    <n v="1"/>
    <s v="Exact"/>
    <n v="20"/>
    <n v="128"/>
    <n v="4501"/>
  </r>
  <r>
    <x v="57"/>
    <n v="3"/>
    <x v="52"/>
    <d v="2026-05-17T01:00:00"/>
    <x v="2"/>
    <s v="Elwenn JOUBREL"/>
    <s v="Tour 3"/>
    <s v="Japon"/>
    <m/>
    <s v="Suède"/>
    <m/>
    <s v="Kansas City, Missouri"/>
    <s v="Arrowhead Stadium"/>
    <m/>
    <m/>
    <m/>
    <n v="96"/>
    <n v="108"/>
    <n v="111"/>
    <n v="0"/>
    <n v="0"/>
    <n v="108"/>
    <n v="1"/>
    <s v="Exact"/>
    <n v="20"/>
    <n v="128"/>
    <n v="4314"/>
  </r>
  <r>
    <x v="57"/>
    <n v="4"/>
    <x v="52"/>
    <d v="2026-05-17T01:00:00"/>
    <x v="3"/>
    <s v="Pauline OLIVIER"/>
    <s v="Tour 3"/>
    <s v="Japon"/>
    <m/>
    <s v="Suède"/>
    <m/>
    <s v="Kansas City, Missouri"/>
    <s v="Arrowhead Stadium"/>
    <m/>
    <m/>
    <m/>
    <n v="96"/>
    <n v="108"/>
    <n v="111"/>
    <n v="0"/>
    <n v="0"/>
    <n v="108"/>
    <n v="1"/>
    <s v="Exact"/>
    <n v="20"/>
    <n v="128"/>
    <n v="4334"/>
  </r>
  <r>
    <x v="57"/>
    <n v="5"/>
    <x v="52"/>
    <d v="2026-05-17T01:00:00"/>
    <x v="4"/>
    <s v="Julie BOISSIERE"/>
    <s v="Tour 3"/>
    <s v="Japon"/>
    <m/>
    <s v="Suède"/>
    <m/>
    <s v="Kansas City, Missouri"/>
    <s v="Arrowhead Stadium"/>
    <m/>
    <m/>
    <m/>
    <n v="96"/>
    <n v="108"/>
    <n v="111"/>
    <n v="0"/>
    <n v="0"/>
    <n v="108"/>
    <n v="1"/>
    <s v="Exact"/>
    <n v="20"/>
    <n v="128"/>
    <n v="4597"/>
  </r>
  <r>
    <x v="57"/>
    <n v="6"/>
    <x v="52"/>
    <d v="2026-05-17T01:00:00"/>
    <x v="5"/>
    <s v="Julie BOUCHARD"/>
    <s v="Tour 3"/>
    <s v="Japon"/>
    <m/>
    <s v="Suède"/>
    <m/>
    <s v="Kansas City, Missouri"/>
    <s v="Arrowhead Stadium"/>
    <m/>
    <m/>
    <m/>
    <n v="96"/>
    <n v="108"/>
    <n v="111"/>
    <n v="0"/>
    <n v="0"/>
    <n v="108"/>
    <n v="1"/>
    <s v="Exact"/>
    <n v="20"/>
    <n v="128"/>
    <n v="4218"/>
  </r>
  <r>
    <x v="57"/>
    <n v="7"/>
    <x v="52"/>
    <d v="2026-05-17T01:00:00"/>
    <x v="6"/>
    <s v="Vincent FRAYSSE"/>
    <s v="Tour 3"/>
    <s v="Japon"/>
    <m/>
    <s v="Suède"/>
    <m/>
    <s v="Kansas City, Missouri"/>
    <s v="Arrowhead Stadium"/>
    <m/>
    <m/>
    <m/>
    <n v="96"/>
    <n v="108"/>
    <n v="111"/>
    <n v="0"/>
    <n v="0"/>
    <n v="108"/>
    <n v="1"/>
    <s v="Exact"/>
    <n v="20"/>
    <n v="128"/>
    <n v="4617"/>
  </r>
  <r>
    <x v="57"/>
    <n v="8"/>
    <x v="52"/>
    <d v="2026-05-17T01:00:00"/>
    <x v="7"/>
    <s v="Louis HARLE"/>
    <s v="Tour 3"/>
    <s v="Japon"/>
    <m/>
    <s v="Suède"/>
    <m/>
    <s v="Kansas City, Missouri"/>
    <s v="Arrowhead Stadium"/>
    <m/>
    <m/>
    <m/>
    <n v="96"/>
    <n v="108"/>
    <n v="111"/>
    <n v="0"/>
    <n v="0"/>
    <n v="108"/>
    <n v="1"/>
    <s v="Exact"/>
    <n v="20"/>
    <n v="128"/>
    <n v="4429"/>
  </r>
  <r>
    <x v="57"/>
    <n v="9"/>
    <x v="52"/>
    <d v="2026-05-17T01:00:00"/>
    <x v="8"/>
    <s v="Aurélien DE POULPIQUET"/>
    <s v="Tour 3"/>
    <s v="Japon"/>
    <m/>
    <s v="Suède"/>
    <m/>
    <s v="Kansas City, Missouri"/>
    <s v="Arrowhead Stadium"/>
    <m/>
    <m/>
    <m/>
    <n v="96"/>
    <n v="108"/>
    <n v="111"/>
    <n v="0"/>
    <n v="0"/>
    <n v="108"/>
    <n v="1"/>
    <s v="Exact"/>
    <n v="20"/>
    <n v="128"/>
    <n v="4402"/>
  </r>
  <r>
    <x v="57"/>
    <n v="10"/>
    <x v="52"/>
    <d v="2026-05-17T01:00:00"/>
    <x v="9"/>
    <s v="Paul MONTESINOS"/>
    <s v="Tour 3"/>
    <s v="Japon"/>
    <m/>
    <s v="Suède"/>
    <m/>
    <s v="Kansas City, Missouri"/>
    <s v="Arrowhead Stadium"/>
    <m/>
    <m/>
    <m/>
    <n v="96"/>
    <n v="108"/>
    <n v="111"/>
    <n v="0"/>
    <n v="0"/>
    <n v="108"/>
    <n v="1"/>
    <s v="Exact"/>
    <n v="20"/>
    <n v="128"/>
    <n v="4574"/>
  </r>
  <r>
    <x v="57"/>
    <n v="11"/>
    <x v="52"/>
    <d v="2026-05-17T01:00:00"/>
    <x v="10"/>
    <s v="Kinsley ROQUE"/>
    <s v="Tour 3"/>
    <s v="Japon"/>
    <m/>
    <s v="Suède"/>
    <m/>
    <s v="Kansas City, Missouri"/>
    <s v="Arrowhead Stadium"/>
    <m/>
    <m/>
    <m/>
    <n v="96"/>
    <n v="108"/>
    <n v="111"/>
    <n v="0"/>
    <n v="0"/>
    <n v="108"/>
    <n v="1"/>
    <s v="Exact"/>
    <n v="20"/>
    <n v="128"/>
    <n v="4626"/>
  </r>
  <r>
    <x v="58"/>
    <n v="1"/>
    <x v="53"/>
    <d v="2026-05-17T04:00:00"/>
    <x v="0"/>
    <s v="Nicolas LE MOUEL"/>
    <s v="Tour 3"/>
    <s v="Turquie"/>
    <s v="TUR"/>
    <s v="Etats-Unis"/>
    <s v="USA"/>
    <s v="Santa Clara, Californie"/>
    <s v="Levi's Stadium"/>
    <m/>
    <m/>
    <m/>
    <n v="109"/>
    <n v="102"/>
    <n v="93"/>
    <n v="0"/>
    <n v="0"/>
    <n v="102"/>
    <n v="1"/>
    <s v="Exact"/>
    <n v="20"/>
    <n v="122"/>
    <n v="5329"/>
  </r>
  <r>
    <x v="58"/>
    <n v="2"/>
    <x v="53"/>
    <d v="2026-05-17T04:00:00"/>
    <x v="1"/>
    <s v="Léa EL ASERY"/>
    <s v="Tour 3"/>
    <s v="Turquie"/>
    <m/>
    <s v="Etats-Unis"/>
    <m/>
    <s v="Santa Clara, Californie"/>
    <s v="Levi's Stadium"/>
    <m/>
    <m/>
    <m/>
    <n v="109"/>
    <n v="102"/>
    <n v="93"/>
    <n v="0"/>
    <n v="0"/>
    <n v="102"/>
    <n v="1"/>
    <s v="Exact"/>
    <n v="20"/>
    <n v="122"/>
    <n v="4623"/>
  </r>
  <r>
    <x v="58"/>
    <n v="3"/>
    <x v="53"/>
    <d v="2026-05-17T04:00:00"/>
    <x v="2"/>
    <s v="Elwenn JOUBREL"/>
    <s v="Tour 3"/>
    <s v="Turquie"/>
    <m/>
    <s v="Etats-Unis"/>
    <m/>
    <s v="Santa Clara, Californie"/>
    <s v="Levi's Stadium"/>
    <m/>
    <m/>
    <m/>
    <n v="109"/>
    <n v="102"/>
    <n v="93"/>
    <n v="0"/>
    <n v="0"/>
    <n v="102"/>
    <n v="1"/>
    <s v="Exact"/>
    <n v="20"/>
    <n v="122"/>
    <n v="4436"/>
  </r>
  <r>
    <x v="58"/>
    <n v="4"/>
    <x v="53"/>
    <d v="2026-05-17T04:00:00"/>
    <x v="3"/>
    <s v="Pauline OLIVIER"/>
    <s v="Tour 3"/>
    <s v="Turquie"/>
    <m/>
    <s v="Etats-Unis"/>
    <m/>
    <s v="Santa Clara, Californie"/>
    <s v="Levi's Stadium"/>
    <m/>
    <m/>
    <m/>
    <n v="109"/>
    <n v="102"/>
    <n v="93"/>
    <n v="0"/>
    <n v="0"/>
    <n v="102"/>
    <n v="1"/>
    <s v="Exact"/>
    <n v="20"/>
    <n v="122"/>
    <n v="4456"/>
  </r>
  <r>
    <x v="58"/>
    <n v="5"/>
    <x v="53"/>
    <d v="2026-05-17T04:00:00"/>
    <x v="4"/>
    <s v="Julie BOISSIERE"/>
    <s v="Tour 3"/>
    <s v="Turquie"/>
    <m/>
    <s v="Etats-Unis"/>
    <m/>
    <s v="Santa Clara, Californie"/>
    <s v="Levi's Stadium"/>
    <m/>
    <m/>
    <m/>
    <n v="109"/>
    <n v="102"/>
    <n v="93"/>
    <n v="0"/>
    <n v="0"/>
    <n v="102"/>
    <n v="1"/>
    <s v="Exact"/>
    <n v="20"/>
    <n v="122"/>
    <n v="4719"/>
  </r>
  <r>
    <x v="58"/>
    <n v="6"/>
    <x v="53"/>
    <d v="2026-05-17T04:00:00"/>
    <x v="5"/>
    <s v="Julie BOUCHARD"/>
    <s v="Tour 3"/>
    <s v="Turquie"/>
    <m/>
    <s v="Etats-Unis"/>
    <m/>
    <s v="Santa Clara, Californie"/>
    <s v="Levi's Stadium"/>
    <m/>
    <m/>
    <m/>
    <n v="109"/>
    <n v="102"/>
    <n v="93"/>
    <n v="0"/>
    <n v="0"/>
    <n v="102"/>
    <n v="1"/>
    <s v="Exact"/>
    <n v="20"/>
    <n v="122"/>
    <n v="4340"/>
  </r>
  <r>
    <x v="58"/>
    <n v="7"/>
    <x v="53"/>
    <d v="2026-05-17T04:00:00"/>
    <x v="6"/>
    <s v="Vincent FRAYSSE"/>
    <s v="Tour 3"/>
    <s v="Turquie"/>
    <m/>
    <s v="Etats-Unis"/>
    <m/>
    <s v="Santa Clara, Californie"/>
    <s v="Levi's Stadium"/>
    <m/>
    <m/>
    <m/>
    <n v="109"/>
    <n v="102"/>
    <n v="93"/>
    <n v="0"/>
    <n v="0"/>
    <n v="102"/>
    <n v="1"/>
    <s v="Exact"/>
    <n v="20"/>
    <n v="122"/>
    <n v="4739"/>
  </r>
  <r>
    <x v="58"/>
    <n v="8"/>
    <x v="53"/>
    <d v="2026-05-17T04:00:00"/>
    <x v="7"/>
    <s v="Louis HARLE"/>
    <s v="Tour 3"/>
    <s v="Turquie"/>
    <m/>
    <s v="Etats-Unis"/>
    <m/>
    <s v="Santa Clara, Californie"/>
    <s v="Levi's Stadium"/>
    <m/>
    <m/>
    <m/>
    <n v="109"/>
    <n v="102"/>
    <n v="93"/>
    <n v="0"/>
    <n v="0"/>
    <n v="102"/>
    <n v="1"/>
    <s v="Exact"/>
    <n v="20"/>
    <n v="122"/>
    <n v="4551"/>
  </r>
  <r>
    <x v="58"/>
    <n v="9"/>
    <x v="53"/>
    <d v="2026-05-17T04:00:00"/>
    <x v="8"/>
    <s v="Aurélien DE POULPIQUET"/>
    <s v="Tour 3"/>
    <s v="Turquie"/>
    <m/>
    <s v="Etats-Unis"/>
    <m/>
    <s v="Santa Clara, Californie"/>
    <s v="Levi's Stadium"/>
    <m/>
    <m/>
    <m/>
    <n v="109"/>
    <n v="102"/>
    <n v="93"/>
    <n v="0"/>
    <n v="0"/>
    <n v="102"/>
    <n v="1"/>
    <s v="Exact"/>
    <n v="20"/>
    <n v="122"/>
    <n v="4524"/>
  </r>
  <r>
    <x v="58"/>
    <n v="10"/>
    <x v="53"/>
    <d v="2026-05-17T04:00:00"/>
    <x v="9"/>
    <s v="Paul MONTESINOS"/>
    <s v="Tour 3"/>
    <s v="Turquie"/>
    <m/>
    <s v="Etats-Unis"/>
    <m/>
    <s v="Santa Clara, Californie"/>
    <s v="Levi's Stadium"/>
    <m/>
    <m/>
    <m/>
    <n v="109"/>
    <n v="102"/>
    <n v="93"/>
    <n v="0"/>
    <n v="0"/>
    <n v="102"/>
    <n v="1"/>
    <s v="Exact"/>
    <n v="20"/>
    <n v="122"/>
    <n v="4696"/>
  </r>
  <r>
    <x v="58"/>
    <n v="11"/>
    <x v="53"/>
    <d v="2026-05-17T04:00:00"/>
    <x v="10"/>
    <s v="Kinsley ROQUE"/>
    <s v="Tour 3"/>
    <s v="Turquie"/>
    <m/>
    <s v="Etats-Unis"/>
    <m/>
    <s v="Santa Clara, Californie"/>
    <s v="Levi's Stadium"/>
    <m/>
    <m/>
    <m/>
    <n v="109"/>
    <n v="102"/>
    <n v="93"/>
    <n v="0"/>
    <n v="0"/>
    <n v="102"/>
    <n v="1"/>
    <s v="Exact"/>
    <n v="20"/>
    <n v="122"/>
    <n v="4748"/>
  </r>
  <r>
    <x v="59"/>
    <n v="1"/>
    <x v="53"/>
    <d v="2026-05-17T04:00:00"/>
    <x v="0"/>
    <s v="Nicolas LE MOUEL"/>
    <s v="Tour 3"/>
    <s v="Paraguay"/>
    <s v="PRY"/>
    <s v="Australie"/>
    <s v="AUS"/>
    <s v="Inglewood, Los Angeles, California"/>
    <s v="SoFi Stadium"/>
    <m/>
    <m/>
    <m/>
    <n v="74"/>
    <n v="104"/>
    <n v="131"/>
    <n v="0"/>
    <n v="0"/>
    <n v="104"/>
    <n v="1"/>
    <s v="Exact"/>
    <n v="20"/>
    <n v="124"/>
    <n v="5453"/>
  </r>
  <r>
    <x v="59"/>
    <n v="2"/>
    <x v="53"/>
    <d v="2026-05-17T04:00:00"/>
    <x v="1"/>
    <s v="Léa EL ASERY"/>
    <s v="Tour 3"/>
    <s v="Paraguay"/>
    <m/>
    <s v="Australie"/>
    <m/>
    <s v="Inglewood, Los Angeles, California"/>
    <s v="SoFi Stadium"/>
    <m/>
    <m/>
    <m/>
    <n v="74"/>
    <n v="104"/>
    <n v="131"/>
    <n v="0"/>
    <n v="0"/>
    <n v="104"/>
    <n v="1"/>
    <s v="Exact"/>
    <n v="20"/>
    <n v="124"/>
    <n v="4747"/>
  </r>
  <r>
    <x v="59"/>
    <n v="3"/>
    <x v="53"/>
    <d v="2026-05-17T04:00:00"/>
    <x v="2"/>
    <s v="Elwenn JOUBREL"/>
    <s v="Tour 3"/>
    <s v="Paraguay"/>
    <m/>
    <s v="Australie"/>
    <m/>
    <s v="Inglewood, Los Angeles, California"/>
    <s v="SoFi Stadium"/>
    <m/>
    <m/>
    <m/>
    <n v="74"/>
    <n v="104"/>
    <n v="131"/>
    <n v="0"/>
    <n v="0"/>
    <n v="104"/>
    <n v="1"/>
    <s v="Exact"/>
    <n v="20"/>
    <n v="124"/>
    <n v="4560"/>
  </r>
  <r>
    <x v="59"/>
    <n v="4"/>
    <x v="53"/>
    <d v="2026-05-17T04:00:00"/>
    <x v="3"/>
    <s v="Pauline OLIVIER"/>
    <s v="Tour 3"/>
    <s v="Paraguay"/>
    <m/>
    <s v="Australie"/>
    <m/>
    <s v="Inglewood, Los Angeles, California"/>
    <s v="SoFi Stadium"/>
    <m/>
    <m/>
    <m/>
    <n v="74"/>
    <n v="104"/>
    <n v="131"/>
    <n v="0"/>
    <n v="0"/>
    <n v="104"/>
    <n v="1"/>
    <s v="Exact"/>
    <n v="20"/>
    <n v="124"/>
    <n v="4580"/>
  </r>
  <r>
    <x v="59"/>
    <n v="5"/>
    <x v="53"/>
    <d v="2026-05-17T04:00:00"/>
    <x v="4"/>
    <s v="Julie BOISSIERE"/>
    <s v="Tour 3"/>
    <s v="Paraguay"/>
    <m/>
    <s v="Australie"/>
    <m/>
    <s v="Inglewood, Los Angeles, California"/>
    <s v="SoFi Stadium"/>
    <m/>
    <m/>
    <m/>
    <n v="74"/>
    <n v="104"/>
    <n v="131"/>
    <n v="0"/>
    <n v="0"/>
    <n v="104"/>
    <n v="1"/>
    <s v="Exact"/>
    <n v="20"/>
    <n v="124"/>
    <n v="4843"/>
  </r>
  <r>
    <x v="59"/>
    <n v="6"/>
    <x v="53"/>
    <d v="2026-05-17T04:00:00"/>
    <x v="5"/>
    <s v="Julie BOUCHARD"/>
    <s v="Tour 3"/>
    <s v="Paraguay"/>
    <m/>
    <s v="Australie"/>
    <m/>
    <s v="Inglewood, Los Angeles, California"/>
    <s v="SoFi Stadium"/>
    <m/>
    <m/>
    <m/>
    <n v="74"/>
    <n v="104"/>
    <n v="131"/>
    <n v="0"/>
    <n v="0"/>
    <n v="104"/>
    <n v="1"/>
    <s v="Exact"/>
    <n v="20"/>
    <n v="124"/>
    <n v="4464"/>
  </r>
  <r>
    <x v="59"/>
    <n v="7"/>
    <x v="53"/>
    <d v="2026-05-17T04:00:00"/>
    <x v="6"/>
    <s v="Vincent FRAYSSE"/>
    <s v="Tour 3"/>
    <s v="Paraguay"/>
    <m/>
    <s v="Australie"/>
    <m/>
    <s v="Inglewood, Los Angeles, California"/>
    <s v="SoFi Stadium"/>
    <m/>
    <m/>
    <m/>
    <n v="74"/>
    <n v="104"/>
    <n v="131"/>
    <n v="0"/>
    <n v="0"/>
    <n v="104"/>
    <n v="1"/>
    <s v="Exact"/>
    <n v="20"/>
    <n v="124"/>
    <n v="4863"/>
  </r>
  <r>
    <x v="59"/>
    <n v="8"/>
    <x v="53"/>
    <d v="2026-05-17T04:00:00"/>
    <x v="7"/>
    <s v="Louis HARLE"/>
    <s v="Tour 3"/>
    <s v="Paraguay"/>
    <m/>
    <s v="Australie"/>
    <m/>
    <s v="Inglewood, Los Angeles, California"/>
    <s v="SoFi Stadium"/>
    <m/>
    <m/>
    <m/>
    <n v="74"/>
    <n v="104"/>
    <n v="131"/>
    <n v="0"/>
    <n v="0"/>
    <n v="104"/>
    <n v="1"/>
    <s v="Exact"/>
    <n v="20"/>
    <n v="124"/>
    <n v="4675"/>
  </r>
  <r>
    <x v="59"/>
    <n v="9"/>
    <x v="53"/>
    <d v="2026-05-17T04:00:00"/>
    <x v="8"/>
    <s v="Aurélien DE POULPIQUET"/>
    <s v="Tour 3"/>
    <s v="Paraguay"/>
    <m/>
    <s v="Australie"/>
    <m/>
    <s v="Inglewood, Los Angeles, California"/>
    <s v="SoFi Stadium"/>
    <m/>
    <m/>
    <m/>
    <n v="74"/>
    <n v="104"/>
    <n v="131"/>
    <n v="0"/>
    <n v="0"/>
    <n v="104"/>
    <n v="1"/>
    <s v="Exact"/>
    <n v="20"/>
    <n v="124"/>
    <n v="4648"/>
  </r>
  <r>
    <x v="59"/>
    <n v="10"/>
    <x v="53"/>
    <d v="2026-05-17T04:00:00"/>
    <x v="9"/>
    <s v="Paul MONTESINOS"/>
    <s v="Tour 3"/>
    <s v="Paraguay"/>
    <m/>
    <s v="Australie"/>
    <m/>
    <s v="Inglewood, Los Angeles, California"/>
    <s v="SoFi Stadium"/>
    <m/>
    <m/>
    <m/>
    <n v="74"/>
    <n v="104"/>
    <n v="131"/>
    <n v="0"/>
    <n v="0"/>
    <n v="104"/>
    <n v="1"/>
    <s v="Exact"/>
    <n v="20"/>
    <n v="124"/>
    <n v="4820"/>
  </r>
  <r>
    <x v="59"/>
    <n v="11"/>
    <x v="53"/>
    <d v="2026-05-17T04:00:00"/>
    <x v="10"/>
    <s v="Kinsley ROQUE"/>
    <s v="Tour 3"/>
    <s v="Paraguay"/>
    <m/>
    <s v="Australie"/>
    <m/>
    <s v="Inglewood, Los Angeles, California"/>
    <s v="SoFi Stadium"/>
    <m/>
    <m/>
    <m/>
    <n v="74"/>
    <n v="104"/>
    <n v="131"/>
    <n v="0"/>
    <n v="0"/>
    <n v="104"/>
    <n v="1"/>
    <s v="Exact"/>
    <n v="20"/>
    <n v="124"/>
    <n v="4872"/>
  </r>
  <r>
    <x v="60"/>
    <n v="1"/>
    <x v="54"/>
    <d v="2026-05-17T21:00:00"/>
    <x v="0"/>
    <s v="Nicolas LE MOUEL"/>
    <s v="Tour 3"/>
    <s v="Norvège"/>
    <s v="NOR"/>
    <s v="France"/>
    <s v="FRA"/>
    <s v="Foxborough"/>
    <s v="Gillette Stadium"/>
    <m/>
    <m/>
    <m/>
    <n v="141"/>
    <n v="108"/>
    <n v="68"/>
    <n v="0"/>
    <n v="0"/>
    <n v="108"/>
    <n v="1"/>
    <s v="Exact"/>
    <n v="20"/>
    <n v="128"/>
    <n v="5581"/>
  </r>
  <r>
    <x v="60"/>
    <n v="2"/>
    <x v="54"/>
    <d v="2026-05-17T21:00:00"/>
    <x v="1"/>
    <s v="Léa EL ASERY"/>
    <s v="Tour 3"/>
    <s v="Norvège"/>
    <m/>
    <s v="France"/>
    <m/>
    <s v="Foxborough"/>
    <s v="Gillette Stadium"/>
    <m/>
    <m/>
    <m/>
    <n v="141"/>
    <n v="108"/>
    <n v="68"/>
    <n v="0"/>
    <n v="0"/>
    <n v="108"/>
    <n v="1"/>
    <s v="Exact"/>
    <n v="20"/>
    <n v="128"/>
    <n v="4875"/>
  </r>
  <r>
    <x v="60"/>
    <n v="3"/>
    <x v="54"/>
    <d v="2026-05-17T21:00:00"/>
    <x v="2"/>
    <s v="Elwenn JOUBREL"/>
    <s v="Tour 3"/>
    <s v="Norvège"/>
    <m/>
    <s v="France"/>
    <m/>
    <s v="Foxborough"/>
    <s v="Gillette Stadium"/>
    <m/>
    <m/>
    <m/>
    <n v="141"/>
    <n v="108"/>
    <n v="68"/>
    <n v="0"/>
    <n v="0"/>
    <n v="108"/>
    <n v="1"/>
    <s v="Exact"/>
    <n v="20"/>
    <n v="128"/>
    <n v="4688"/>
  </r>
  <r>
    <x v="60"/>
    <n v="4"/>
    <x v="54"/>
    <d v="2026-05-17T21:00:00"/>
    <x v="3"/>
    <s v="Pauline OLIVIER"/>
    <s v="Tour 3"/>
    <s v="Norvège"/>
    <m/>
    <s v="France"/>
    <m/>
    <s v="Foxborough"/>
    <s v="Gillette Stadium"/>
    <m/>
    <m/>
    <m/>
    <n v="141"/>
    <n v="108"/>
    <n v="68"/>
    <n v="0"/>
    <n v="0"/>
    <n v="108"/>
    <n v="1"/>
    <s v="Exact"/>
    <n v="20"/>
    <n v="128"/>
    <n v="4708"/>
  </r>
  <r>
    <x v="60"/>
    <n v="5"/>
    <x v="54"/>
    <d v="2026-05-17T21:00:00"/>
    <x v="4"/>
    <s v="Julie BOISSIERE"/>
    <s v="Tour 3"/>
    <s v="Norvège"/>
    <m/>
    <s v="France"/>
    <m/>
    <s v="Foxborough"/>
    <s v="Gillette Stadium"/>
    <m/>
    <m/>
    <m/>
    <n v="141"/>
    <n v="108"/>
    <n v="68"/>
    <n v="0"/>
    <n v="0"/>
    <n v="108"/>
    <n v="1"/>
    <s v="Exact"/>
    <n v="20"/>
    <n v="128"/>
    <n v="4971"/>
  </r>
  <r>
    <x v="60"/>
    <n v="6"/>
    <x v="54"/>
    <d v="2026-05-17T21:00:00"/>
    <x v="5"/>
    <s v="Julie BOUCHARD"/>
    <s v="Tour 3"/>
    <s v="Norvège"/>
    <m/>
    <s v="France"/>
    <m/>
    <s v="Foxborough"/>
    <s v="Gillette Stadium"/>
    <m/>
    <m/>
    <m/>
    <n v="141"/>
    <n v="108"/>
    <n v="68"/>
    <n v="0"/>
    <n v="0"/>
    <n v="108"/>
    <n v="1"/>
    <s v="Exact"/>
    <n v="20"/>
    <n v="128"/>
    <n v="4592"/>
  </r>
  <r>
    <x v="60"/>
    <n v="7"/>
    <x v="54"/>
    <d v="2026-05-17T21:00:00"/>
    <x v="6"/>
    <s v="Vincent FRAYSSE"/>
    <s v="Tour 3"/>
    <s v="Norvège"/>
    <m/>
    <s v="France"/>
    <m/>
    <s v="Foxborough"/>
    <s v="Gillette Stadium"/>
    <m/>
    <m/>
    <m/>
    <n v="141"/>
    <n v="108"/>
    <n v="68"/>
    <n v="0"/>
    <n v="0"/>
    <n v="108"/>
    <n v="1"/>
    <s v="Exact"/>
    <n v="20"/>
    <n v="128"/>
    <n v="4991"/>
  </r>
  <r>
    <x v="60"/>
    <n v="8"/>
    <x v="54"/>
    <d v="2026-05-17T21:00:00"/>
    <x v="7"/>
    <s v="Louis HARLE"/>
    <s v="Tour 3"/>
    <s v="Norvège"/>
    <m/>
    <s v="France"/>
    <m/>
    <s v="Foxborough"/>
    <s v="Gillette Stadium"/>
    <m/>
    <m/>
    <m/>
    <n v="141"/>
    <n v="108"/>
    <n v="68"/>
    <n v="0"/>
    <n v="0"/>
    <n v="108"/>
    <n v="1"/>
    <s v="Exact"/>
    <n v="20"/>
    <n v="128"/>
    <n v="4803"/>
  </r>
  <r>
    <x v="60"/>
    <n v="9"/>
    <x v="54"/>
    <d v="2026-05-17T21:00:00"/>
    <x v="8"/>
    <s v="Aurélien DE POULPIQUET"/>
    <s v="Tour 3"/>
    <s v="Norvège"/>
    <m/>
    <s v="France"/>
    <m/>
    <s v="Foxborough"/>
    <s v="Gillette Stadium"/>
    <m/>
    <m/>
    <m/>
    <n v="141"/>
    <n v="108"/>
    <n v="68"/>
    <n v="0"/>
    <n v="0"/>
    <n v="108"/>
    <n v="1"/>
    <s v="Exact"/>
    <n v="20"/>
    <n v="128"/>
    <n v="4776"/>
  </r>
  <r>
    <x v="60"/>
    <n v="10"/>
    <x v="54"/>
    <d v="2026-05-17T21:00:00"/>
    <x v="9"/>
    <s v="Paul MONTESINOS"/>
    <s v="Tour 3"/>
    <s v="Norvège"/>
    <m/>
    <s v="France"/>
    <m/>
    <s v="Foxborough"/>
    <s v="Gillette Stadium"/>
    <m/>
    <m/>
    <m/>
    <n v="141"/>
    <n v="108"/>
    <n v="68"/>
    <n v="0"/>
    <n v="0"/>
    <n v="108"/>
    <n v="1"/>
    <s v="Exact"/>
    <n v="20"/>
    <n v="128"/>
    <n v="4948"/>
  </r>
  <r>
    <x v="60"/>
    <n v="11"/>
    <x v="54"/>
    <d v="2026-05-17T21:00:00"/>
    <x v="10"/>
    <s v="Kinsley ROQUE"/>
    <s v="Tour 3"/>
    <s v="Norvège"/>
    <m/>
    <s v="France"/>
    <m/>
    <s v="Foxborough"/>
    <s v="Gillette Stadium"/>
    <m/>
    <m/>
    <m/>
    <n v="141"/>
    <n v="108"/>
    <n v="68"/>
    <n v="0"/>
    <n v="0"/>
    <n v="108"/>
    <n v="1"/>
    <s v="Exact"/>
    <n v="20"/>
    <n v="128"/>
    <n v="5000"/>
  </r>
  <r>
    <x v="61"/>
    <n v="1"/>
    <x v="54"/>
    <d v="2026-05-17T21:00:00"/>
    <x v="0"/>
    <s v="Nicolas LE MOUEL"/>
    <s v="Tour 3"/>
    <s v="Sénégal"/>
    <s v="SEN"/>
    <s v="Irak"/>
    <s v="IRQ"/>
    <s v="Toronto"/>
    <s v="BMO Field"/>
    <m/>
    <m/>
    <m/>
    <n v="54"/>
    <n v="115"/>
    <n v="149"/>
    <n v="0"/>
    <n v="0"/>
    <n v="115"/>
    <n v="1"/>
    <s v="Exact"/>
    <n v="20"/>
    <n v="135"/>
    <n v="5716"/>
  </r>
  <r>
    <x v="61"/>
    <n v="2"/>
    <x v="54"/>
    <d v="2026-05-17T21:00:00"/>
    <x v="1"/>
    <s v="Léa EL ASERY"/>
    <s v="Tour 3"/>
    <s v="Sénégal"/>
    <m/>
    <s v="Irak"/>
    <m/>
    <s v="Toronto"/>
    <s v="BMO Field"/>
    <m/>
    <m/>
    <m/>
    <n v="54"/>
    <n v="115"/>
    <n v="149"/>
    <n v="0"/>
    <n v="0"/>
    <n v="115"/>
    <n v="1"/>
    <s v="Exact"/>
    <n v="20"/>
    <n v="135"/>
    <n v="5010"/>
  </r>
  <r>
    <x v="61"/>
    <n v="3"/>
    <x v="54"/>
    <d v="2026-05-17T21:00:00"/>
    <x v="2"/>
    <s v="Elwenn JOUBREL"/>
    <s v="Tour 3"/>
    <s v="Sénégal"/>
    <m/>
    <s v="Irak"/>
    <m/>
    <s v="Toronto"/>
    <s v="BMO Field"/>
    <m/>
    <m/>
    <m/>
    <n v="54"/>
    <n v="115"/>
    <n v="149"/>
    <n v="0"/>
    <n v="0"/>
    <n v="115"/>
    <n v="1"/>
    <s v="Exact"/>
    <n v="20"/>
    <n v="135"/>
    <n v="4823"/>
  </r>
  <r>
    <x v="61"/>
    <n v="4"/>
    <x v="54"/>
    <d v="2026-05-17T21:00:00"/>
    <x v="3"/>
    <s v="Pauline OLIVIER"/>
    <s v="Tour 3"/>
    <s v="Sénégal"/>
    <m/>
    <s v="Irak"/>
    <m/>
    <s v="Toronto"/>
    <s v="BMO Field"/>
    <m/>
    <m/>
    <m/>
    <n v="54"/>
    <n v="115"/>
    <n v="149"/>
    <n v="0"/>
    <n v="0"/>
    <n v="115"/>
    <n v="1"/>
    <s v="Exact"/>
    <n v="20"/>
    <n v="135"/>
    <n v="4843"/>
  </r>
  <r>
    <x v="61"/>
    <n v="5"/>
    <x v="54"/>
    <d v="2026-05-17T21:00:00"/>
    <x v="4"/>
    <s v="Julie BOISSIERE"/>
    <s v="Tour 3"/>
    <s v="Sénégal"/>
    <m/>
    <s v="Irak"/>
    <m/>
    <s v="Toronto"/>
    <s v="BMO Field"/>
    <m/>
    <m/>
    <m/>
    <n v="54"/>
    <n v="115"/>
    <n v="149"/>
    <n v="0"/>
    <n v="0"/>
    <n v="115"/>
    <n v="1"/>
    <s v="Exact"/>
    <n v="20"/>
    <n v="135"/>
    <n v="5106"/>
  </r>
  <r>
    <x v="61"/>
    <n v="6"/>
    <x v="54"/>
    <d v="2026-05-17T21:00:00"/>
    <x v="5"/>
    <s v="Julie BOUCHARD"/>
    <s v="Tour 3"/>
    <s v="Sénégal"/>
    <m/>
    <s v="Irak"/>
    <m/>
    <s v="Toronto"/>
    <s v="BMO Field"/>
    <m/>
    <m/>
    <m/>
    <n v="54"/>
    <n v="115"/>
    <n v="149"/>
    <n v="0"/>
    <n v="0"/>
    <n v="115"/>
    <n v="1"/>
    <s v="Exact"/>
    <n v="20"/>
    <n v="135"/>
    <n v="4727"/>
  </r>
  <r>
    <x v="61"/>
    <n v="7"/>
    <x v="54"/>
    <d v="2026-05-17T21:00:00"/>
    <x v="6"/>
    <s v="Vincent FRAYSSE"/>
    <s v="Tour 3"/>
    <s v="Sénégal"/>
    <m/>
    <s v="Irak"/>
    <m/>
    <s v="Toronto"/>
    <s v="BMO Field"/>
    <m/>
    <m/>
    <m/>
    <n v="54"/>
    <n v="115"/>
    <n v="149"/>
    <n v="0"/>
    <n v="0"/>
    <n v="115"/>
    <n v="1"/>
    <s v="Exact"/>
    <n v="20"/>
    <n v="135"/>
    <n v="5126"/>
  </r>
  <r>
    <x v="61"/>
    <n v="8"/>
    <x v="54"/>
    <d v="2026-05-17T21:00:00"/>
    <x v="7"/>
    <s v="Louis HARLE"/>
    <s v="Tour 3"/>
    <s v="Sénégal"/>
    <m/>
    <s v="Irak"/>
    <m/>
    <s v="Toronto"/>
    <s v="BMO Field"/>
    <m/>
    <m/>
    <m/>
    <n v="54"/>
    <n v="115"/>
    <n v="149"/>
    <n v="0"/>
    <n v="0"/>
    <n v="115"/>
    <n v="1"/>
    <s v="Exact"/>
    <n v="20"/>
    <n v="135"/>
    <n v="4938"/>
  </r>
  <r>
    <x v="61"/>
    <n v="9"/>
    <x v="54"/>
    <d v="2026-05-17T21:00:00"/>
    <x v="8"/>
    <s v="Aurélien DE POULPIQUET"/>
    <s v="Tour 3"/>
    <s v="Sénégal"/>
    <m/>
    <s v="Irak"/>
    <m/>
    <s v="Toronto"/>
    <s v="BMO Field"/>
    <m/>
    <m/>
    <m/>
    <n v="54"/>
    <n v="115"/>
    <n v="149"/>
    <n v="0"/>
    <n v="0"/>
    <n v="115"/>
    <n v="1"/>
    <s v="Exact"/>
    <n v="20"/>
    <n v="135"/>
    <n v="4911"/>
  </r>
  <r>
    <x v="61"/>
    <n v="10"/>
    <x v="54"/>
    <d v="2026-05-17T21:00:00"/>
    <x v="9"/>
    <s v="Paul MONTESINOS"/>
    <s v="Tour 3"/>
    <s v="Sénégal"/>
    <m/>
    <s v="Irak"/>
    <m/>
    <s v="Toronto"/>
    <s v="BMO Field"/>
    <m/>
    <m/>
    <m/>
    <n v="54"/>
    <n v="115"/>
    <n v="149"/>
    <n v="0"/>
    <n v="0"/>
    <n v="115"/>
    <n v="1"/>
    <s v="Exact"/>
    <n v="20"/>
    <n v="135"/>
    <n v="5083"/>
  </r>
  <r>
    <x v="61"/>
    <n v="11"/>
    <x v="54"/>
    <d v="2026-05-17T21:00:00"/>
    <x v="10"/>
    <s v="Kinsley ROQUE"/>
    <s v="Tour 3"/>
    <s v="Sénégal"/>
    <m/>
    <s v="Irak"/>
    <m/>
    <s v="Toronto"/>
    <s v="BMO Field"/>
    <m/>
    <m/>
    <m/>
    <n v="54"/>
    <n v="115"/>
    <n v="149"/>
    <n v="0"/>
    <n v="0"/>
    <n v="115"/>
    <n v="1"/>
    <s v="Exact"/>
    <n v="20"/>
    <n v="135"/>
    <n v="5135"/>
  </r>
  <r>
    <x v="62"/>
    <n v="1"/>
    <x v="55"/>
    <d v="2026-05-18T02:00:00"/>
    <x v="0"/>
    <s v="Nicolas LE MOUEL"/>
    <s v="Tour 3"/>
    <s v="Cap-Vert"/>
    <s v="CPV"/>
    <s v="Arabie Saudite"/>
    <s v="SAU"/>
    <s v="Houston, Texas"/>
    <s v="NRG Stadium"/>
    <m/>
    <m/>
    <m/>
    <n v="99"/>
    <n v="123"/>
    <n v="94"/>
    <n v="0"/>
    <n v="0"/>
    <n v="123"/>
    <n v="1"/>
    <s v="Exact"/>
    <n v="20"/>
    <n v="143"/>
    <n v="5859"/>
  </r>
  <r>
    <x v="62"/>
    <n v="2"/>
    <x v="55"/>
    <d v="2026-05-18T02:00:00"/>
    <x v="1"/>
    <s v="Léa EL ASERY"/>
    <s v="Tour 3"/>
    <s v="Cap-Vert"/>
    <m/>
    <s v="Arabie Saudite"/>
    <m/>
    <s v="Houston, Texas"/>
    <s v="NRG Stadium"/>
    <m/>
    <m/>
    <m/>
    <n v="99"/>
    <n v="123"/>
    <n v="94"/>
    <n v="0"/>
    <n v="0"/>
    <n v="123"/>
    <n v="1"/>
    <s v="Exact"/>
    <n v="20"/>
    <n v="143"/>
    <n v="5153"/>
  </r>
  <r>
    <x v="62"/>
    <n v="3"/>
    <x v="55"/>
    <d v="2026-05-18T02:00:00"/>
    <x v="2"/>
    <s v="Elwenn JOUBREL"/>
    <s v="Tour 3"/>
    <s v="Cap-Vert"/>
    <m/>
    <s v="Arabie Saudite"/>
    <m/>
    <s v="Houston, Texas"/>
    <s v="NRG Stadium"/>
    <m/>
    <m/>
    <m/>
    <n v="99"/>
    <n v="123"/>
    <n v="94"/>
    <n v="0"/>
    <n v="0"/>
    <n v="123"/>
    <n v="1"/>
    <s v="Exact"/>
    <n v="20"/>
    <n v="143"/>
    <n v="4966"/>
  </r>
  <r>
    <x v="62"/>
    <n v="4"/>
    <x v="55"/>
    <d v="2026-05-18T02:00:00"/>
    <x v="3"/>
    <s v="Pauline OLIVIER"/>
    <s v="Tour 3"/>
    <s v="Cap-Vert"/>
    <m/>
    <s v="Arabie Saudite"/>
    <m/>
    <s v="Houston, Texas"/>
    <s v="NRG Stadium"/>
    <m/>
    <m/>
    <m/>
    <n v="99"/>
    <n v="123"/>
    <n v="94"/>
    <n v="0"/>
    <n v="0"/>
    <n v="123"/>
    <n v="1"/>
    <s v="Exact"/>
    <n v="20"/>
    <n v="143"/>
    <n v="4986"/>
  </r>
  <r>
    <x v="62"/>
    <n v="5"/>
    <x v="55"/>
    <d v="2026-05-18T02:00:00"/>
    <x v="4"/>
    <s v="Julie BOISSIERE"/>
    <s v="Tour 3"/>
    <s v="Cap-Vert"/>
    <m/>
    <s v="Arabie Saudite"/>
    <m/>
    <s v="Houston, Texas"/>
    <s v="NRG Stadium"/>
    <m/>
    <m/>
    <m/>
    <n v="99"/>
    <n v="123"/>
    <n v="94"/>
    <n v="0"/>
    <n v="0"/>
    <n v="123"/>
    <n v="1"/>
    <s v="Exact"/>
    <n v="20"/>
    <n v="143"/>
    <n v="5249"/>
  </r>
  <r>
    <x v="62"/>
    <n v="6"/>
    <x v="55"/>
    <d v="2026-05-18T02:00:00"/>
    <x v="5"/>
    <s v="Julie BOUCHARD"/>
    <s v="Tour 3"/>
    <s v="Cap-Vert"/>
    <m/>
    <s v="Arabie Saudite"/>
    <m/>
    <s v="Houston, Texas"/>
    <s v="NRG Stadium"/>
    <m/>
    <m/>
    <m/>
    <n v="99"/>
    <n v="123"/>
    <n v="94"/>
    <n v="0"/>
    <n v="0"/>
    <n v="123"/>
    <n v="1"/>
    <s v="Exact"/>
    <n v="20"/>
    <n v="143"/>
    <n v="4870"/>
  </r>
  <r>
    <x v="62"/>
    <n v="7"/>
    <x v="55"/>
    <d v="2026-05-18T02:00:00"/>
    <x v="6"/>
    <s v="Vincent FRAYSSE"/>
    <s v="Tour 3"/>
    <s v="Cap-Vert"/>
    <m/>
    <s v="Arabie Saudite"/>
    <m/>
    <s v="Houston, Texas"/>
    <s v="NRG Stadium"/>
    <m/>
    <m/>
    <m/>
    <n v="99"/>
    <n v="123"/>
    <n v="94"/>
    <n v="0"/>
    <n v="0"/>
    <n v="123"/>
    <n v="1"/>
    <s v="Exact"/>
    <n v="20"/>
    <n v="143"/>
    <n v="5269"/>
  </r>
  <r>
    <x v="62"/>
    <n v="8"/>
    <x v="55"/>
    <d v="2026-05-18T02:00:00"/>
    <x v="7"/>
    <s v="Louis HARLE"/>
    <s v="Tour 3"/>
    <s v="Cap-Vert"/>
    <m/>
    <s v="Arabie Saudite"/>
    <m/>
    <s v="Houston, Texas"/>
    <s v="NRG Stadium"/>
    <m/>
    <m/>
    <m/>
    <n v="99"/>
    <n v="123"/>
    <n v="94"/>
    <n v="0"/>
    <n v="0"/>
    <n v="123"/>
    <n v="1"/>
    <s v="Exact"/>
    <n v="20"/>
    <n v="143"/>
    <n v="5081"/>
  </r>
  <r>
    <x v="62"/>
    <n v="9"/>
    <x v="55"/>
    <d v="2026-05-18T02:00:00"/>
    <x v="8"/>
    <s v="Aurélien DE POULPIQUET"/>
    <s v="Tour 3"/>
    <s v="Cap-Vert"/>
    <m/>
    <s v="Arabie Saudite"/>
    <m/>
    <s v="Houston, Texas"/>
    <s v="NRG Stadium"/>
    <m/>
    <m/>
    <m/>
    <n v="99"/>
    <n v="123"/>
    <n v="94"/>
    <n v="0"/>
    <n v="0"/>
    <n v="123"/>
    <n v="1"/>
    <s v="Exact"/>
    <n v="20"/>
    <n v="143"/>
    <n v="5054"/>
  </r>
  <r>
    <x v="62"/>
    <n v="10"/>
    <x v="55"/>
    <d v="2026-05-18T02:00:00"/>
    <x v="9"/>
    <s v="Paul MONTESINOS"/>
    <s v="Tour 3"/>
    <s v="Cap-Vert"/>
    <m/>
    <s v="Arabie Saudite"/>
    <m/>
    <s v="Houston, Texas"/>
    <s v="NRG Stadium"/>
    <m/>
    <m/>
    <m/>
    <n v="99"/>
    <n v="123"/>
    <n v="94"/>
    <n v="0"/>
    <n v="0"/>
    <n v="123"/>
    <n v="1"/>
    <s v="Exact"/>
    <n v="20"/>
    <n v="143"/>
    <n v="5226"/>
  </r>
  <r>
    <x v="62"/>
    <n v="11"/>
    <x v="55"/>
    <d v="2026-05-18T02:00:00"/>
    <x v="10"/>
    <s v="Kinsley ROQUE"/>
    <s v="Tour 3"/>
    <s v="Cap-Vert"/>
    <m/>
    <s v="Arabie Saudite"/>
    <m/>
    <s v="Houston, Texas"/>
    <s v="NRG Stadium"/>
    <m/>
    <m/>
    <m/>
    <n v="99"/>
    <n v="123"/>
    <n v="94"/>
    <n v="0"/>
    <n v="0"/>
    <n v="123"/>
    <n v="1"/>
    <s v="Exact"/>
    <n v="20"/>
    <n v="143"/>
    <n v="5278"/>
  </r>
  <r>
    <x v="63"/>
    <n v="1"/>
    <x v="55"/>
    <d v="2026-05-18T02:00:00"/>
    <x v="0"/>
    <s v="Nicolas LE MOUEL"/>
    <s v="Tour 3"/>
    <s v="Uruguay"/>
    <s v="URY"/>
    <s v="Espagne"/>
    <s v="ESP"/>
    <s v="Zapopan"/>
    <s v="Estadio Akron"/>
    <m/>
    <m/>
    <m/>
    <n v="143"/>
    <n v="112"/>
    <n v="57"/>
    <n v="0"/>
    <n v="0"/>
    <n v="112"/>
    <n v="1"/>
    <s v="Exact"/>
    <n v="20"/>
    <n v="132"/>
    <n v="5991"/>
  </r>
  <r>
    <x v="63"/>
    <n v="2"/>
    <x v="55"/>
    <d v="2026-05-18T02:00:00"/>
    <x v="1"/>
    <s v="Léa EL ASERY"/>
    <s v="Tour 3"/>
    <s v="Uruguay"/>
    <m/>
    <s v="Espagne"/>
    <m/>
    <s v="Zapopan"/>
    <s v="Estadio Akron"/>
    <m/>
    <m/>
    <m/>
    <n v="143"/>
    <n v="112"/>
    <n v="57"/>
    <n v="0"/>
    <n v="0"/>
    <n v="112"/>
    <n v="1"/>
    <s v="Exact"/>
    <n v="20"/>
    <n v="132"/>
    <n v="5285"/>
  </r>
  <r>
    <x v="63"/>
    <n v="3"/>
    <x v="55"/>
    <d v="2026-05-18T02:00:00"/>
    <x v="2"/>
    <s v="Elwenn JOUBREL"/>
    <s v="Tour 3"/>
    <s v="Uruguay"/>
    <m/>
    <s v="Espagne"/>
    <m/>
    <s v="Zapopan"/>
    <s v="Estadio Akron"/>
    <m/>
    <m/>
    <m/>
    <n v="143"/>
    <n v="112"/>
    <n v="57"/>
    <n v="0"/>
    <n v="0"/>
    <n v="112"/>
    <n v="1"/>
    <s v="Exact"/>
    <n v="20"/>
    <n v="132"/>
    <n v="5098"/>
  </r>
  <r>
    <x v="63"/>
    <n v="4"/>
    <x v="55"/>
    <d v="2026-05-18T02:00:00"/>
    <x v="3"/>
    <s v="Pauline OLIVIER"/>
    <s v="Tour 3"/>
    <s v="Uruguay"/>
    <m/>
    <s v="Espagne"/>
    <m/>
    <s v="Zapopan"/>
    <s v="Estadio Akron"/>
    <m/>
    <m/>
    <m/>
    <n v="143"/>
    <n v="112"/>
    <n v="57"/>
    <n v="0"/>
    <n v="0"/>
    <n v="112"/>
    <n v="1"/>
    <s v="Exact"/>
    <n v="20"/>
    <n v="132"/>
    <n v="5118"/>
  </r>
  <r>
    <x v="63"/>
    <n v="5"/>
    <x v="55"/>
    <d v="2026-05-18T02:00:00"/>
    <x v="4"/>
    <s v="Julie BOISSIERE"/>
    <s v="Tour 3"/>
    <s v="Uruguay"/>
    <m/>
    <s v="Espagne"/>
    <m/>
    <s v="Zapopan"/>
    <s v="Estadio Akron"/>
    <m/>
    <m/>
    <m/>
    <n v="143"/>
    <n v="112"/>
    <n v="57"/>
    <n v="0"/>
    <n v="0"/>
    <n v="112"/>
    <n v="1"/>
    <s v="Exact"/>
    <n v="20"/>
    <n v="132"/>
    <n v="5381"/>
  </r>
  <r>
    <x v="63"/>
    <n v="6"/>
    <x v="55"/>
    <d v="2026-05-18T02:00:00"/>
    <x v="5"/>
    <s v="Julie BOUCHARD"/>
    <s v="Tour 3"/>
    <s v="Uruguay"/>
    <m/>
    <s v="Espagne"/>
    <m/>
    <s v="Zapopan"/>
    <s v="Estadio Akron"/>
    <m/>
    <m/>
    <m/>
    <n v="143"/>
    <n v="112"/>
    <n v="57"/>
    <n v="0"/>
    <n v="0"/>
    <n v="112"/>
    <n v="1"/>
    <s v="Exact"/>
    <n v="20"/>
    <n v="132"/>
    <n v="5002"/>
  </r>
  <r>
    <x v="63"/>
    <n v="7"/>
    <x v="55"/>
    <d v="2026-05-18T02:00:00"/>
    <x v="6"/>
    <s v="Vincent FRAYSSE"/>
    <s v="Tour 3"/>
    <s v="Uruguay"/>
    <m/>
    <s v="Espagne"/>
    <m/>
    <s v="Zapopan"/>
    <s v="Estadio Akron"/>
    <m/>
    <m/>
    <m/>
    <n v="143"/>
    <n v="112"/>
    <n v="57"/>
    <n v="0"/>
    <n v="0"/>
    <n v="112"/>
    <n v="1"/>
    <s v="Exact"/>
    <n v="20"/>
    <n v="132"/>
    <n v="5401"/>
  </r>
  <r>
    <x v="63"/>
    <n v="8"/>
    <x v="55"/>
    <d v="2026-05-18T02:00:00"/>
    <x v="7"/>
    <s v="Louis HARLE"/>
    <s v="Tour 3"/>
    <s v="Uruguay"/>
    <m/>
    <s v="Espagne"/>
    <m/>
    <s v="Zapopan"/>
    <s v="Estadio Akron"/>
    <m/>
    <m/>
    <m/>
    <n v="143"/>
    <n v="112"/>
    <n v="57"/>
    <n v="0"/>
    <n v="0"/>
    <n v="112"/>
    <n v="1"/>
    <s v="Exact"/>
    <n v="20"/>
    <n v="132"/>
    <n v="5213"/>
  </r>
  <r>
    <x v="63"/>
    <n v="9"/>
    <x v="55"/>
    <d v="2026-05-18T02:00:00"/>
    <x v="8"/>
    <s v="Aurélien DE POULPIQUET"/>
    <s v="Tour 3"/>
    <s v="Uruguay"/>
    <m/>
    <s v="Espagne"/>
    <m/>
    <s v="Zapopan"/>
    <s v="Estadio Akron"/>
    <m/>
    <m/>
    <m/>
    <n v="143"/>
    <n v="112"/>
    <n v="57"/>
    <n v="0"/>
    <n v="0"/>
    <n v="112"/>
    <n v="1"/>
    <s v="Exact"/>
    <n v="20"/>
    <n v="132"/>
    <n v="5186"/>
  </r>
  <r>
    <x v="63"/>
    <n v="10"/>
    <x v="55"/>
    <d v="2026-05-18T02:00:00"/>
    <x v="9"/>
    <s v="Paul MONTESINOS"/>
    <s v="Tour 3"/>
    <s v="Uruguay"/>
    <m/>
    <s v="Espagne"/>
    <m/>
    <s v="Zapopan"/>
    <s v="Estadio Akron"/>
    <m/>
    <m/>
    <m/>
    <n v="143"/>
    <n v="112"/>
    <n v="57"/>
    <n v="0"/>
    <n v="0"/>
    <n v="112"/>
    <n v="1"/>
    <s v="Exact"/>
    <n v="20"/>
    <n v="132"/>
    <n v="5358"/>
  </r>
  <r>
    <x v="63"/>
    <n v="11"/>
    <x v="55"/>
    <d v="2026-05-18T02:00:00"/>
    <x v="10"/>
    <s v="Kinsley ROQUE"/>
    <s v="Tour 3"/>
    <s v="Uruguay"/>
    <m/>
    <s v="Espagne"/>
    <m/>
    <s v="Zapopan"/>
    <s v="Estadio Akron"/>
    <m/>
    <m/>
    <m/>
    <n v="143"/>
    <n v="112"/>
    <n v="57"/>
    <n v="0"/>
    <n v="0"/>
    <n v="112"/>
    <n v="1"/>
    <s v="Exact"/>
    <n v="20"/>
    <n v="132"/>
    <n v="5410"/>
  </r>
  <r>
    <x v="64"/>
    <n v="1"/>
    <x v="56"/>
    <d v="2026-05-18T05:00:00"/>
    <x v="0"/>
    <s v="Nicolas LE MOUEL"/>
    <s v="Tour 3"/>
    <s v="Nouvelle-Zélande"/>
    <s v="NZL"/>
    <s v="Belgique"/>
    <s v="BEL"/>
    <s v="Seattle"/>
    <s v="Lumen Field"/>
    <m/>
    <m/>
    <m/>
    <n v="172"/>
    <n v="129"/>
    <n v="32"/>
    <n v="0"/>
    <n v="0"/>
    <n v="129"/>
    <n v="1"/>
    <s v="Exact"/>
    <n v="20"/>
    <n v="149"/>
    <n v="6140"/>
  </r>
  <r>
    <x v="64"/>
    <n v="2"/>
    <x v="56"/>
    <d v="2026-05-18T05:00:00"/>
    <x v="1"/>
    <s v="Léa EL ASERY"/>
    <s v="Tour 3"/>
    <s v="Nouvelle-Zélande"/>
    <m/>
    <s v="Belgique"/>
    <m/>
    <s v="Seattle"/>
    <s v="Lumen Field"/>
    <m/>
    <m/>
    <m/>
    <n v="172"/>
    <n v="129"/>
    <n v="32"/>
    <n v="0"/>
    <n v="0"/>
    <n v="129"/>
    <n v="1"/>
    <s v="Exact"/>
    <n v="20"/>
    <n v="149"/>
    <n v="5434"/>
  </r>
  <r>
    <x v="64"/>
    <n v="3"/>
    <x v="56"/>
    <d v="2026-05-18T05:00:00"/>
    <x v="2"/>
    <s v="Elwenn JOUBREL"/>
    <s v="Tour 3"/>
    <s v="Nouvelle-Zélande"/>
    <m/>
    <s v="Belgique"/>
    <m/>
    <s v="Seattle"/>
    <s v="Lumen Field"/>
    <m/>
    <m/>
    <m/>
    <n v="172"/>
    <n v="129"/>
    <n v="32"/>
    <n v="0"/>
    <n v="0"/>
    <n v="129"/>
    <n v="1"/>
    <s v="Exact"/>
    <n v="20"/>
    <n v="149"/>
    <n v="5247"/>
  </r>
  <r>
    <x v="64"/>
    <n v="4"/>
    <x v="56"/>
    <d v="2026-05-18T05:00:00"/>
    <x v="3"/>
    <s v="Pauline OLIVIER"/>
    <s v="Tour 3"/>
    <s v="Nouvelle-Zélande"/>
    <m/>
    <s v="Belgique"/>
    <m/>
    <s v="Seattle"/>
    <s v="Lumen Field"/>
    <m/>
    <m/>
    <m/>
    <n v="172"/>
    <n v="129"/>
    <n v="32"/>
    <n v="0"/>
    <n v="0"/>
    <n v="129"/>
    <n v="1"/>
    <s v="Exact"/>
    <n v="20"/>
    <n v="149"/>
    <n v="5267"/>
  </r>
  <r>
    <x v="64"/>
    <n v="5"/>
    <x v="56"/>
    <d v="2026-05-18T05:00:00"/>
    <x v="4"/>
    <s v="Julie BOISSIERE"/>
    <s v="Tour 3"/>
    <s v="Nouvelle-Zélande"/>
    <m/>
    <s v="Belgique"/>
    <m/>
    <s v="Seattle"/>
    <s v="Lumen Field"/>
    <m/>
    <m/>
    <m/>
    <n v="172"/>
    <n v="129"/>
    <n v="32"/>
    <n v="0"/>
    <n v="0"/>
    <n v="129"/>
    <n v="1"/>
    <s v="Exact"/>
    <n v="20"/>
    <n v="149"/>
    <n v="5530"/>
  </r>
  <r>
    <x v="64"/>
    <n v="6"/>
    <x v="56"/>
    <d v="2026-05-18T05:00:00"/>
    <x v="5"/>
    <s v="Julie BOUCHARD"/>
    <s v="Tour 3"/>
    <s v="Nouvelle-Zélande"/>
    <m/>
    <s v="Belgique"/>
    <m/>
    <s v="Seattle"/>
    <s v="Lumen Field"/>
    <m/>
    <m/>
    <m/>
    <n v="172"/>
    <n v="129"/>
    <n v="32"/>
    <n v="0"/>
    <n v="0"/>
    <n v="129"/>
    <n v="1"/>
    <s v="Exact"/>
    <n v="20"/>
    <n v="149"/>
    <n v="5151"/>
  </r>
  <r>
    <x v="64"/>
    <n v="7"/>
    <x v="56"/>
    <d v="2026-05-18T05:00:00"/>
    <x v="6"/>
    <s v="Vincent FRAYSSE"/>
    <s v="Tour 3"/>
    <s v="Nouvelle-Zélande"/>
    <m/>
    <s v="Belgique"/>
    <m/>
    <s v="Seattle"/>
    <s v="Lumen Field"/>
    <m/>
    <m/>
    <m/>
    <n v="172"/>
    <n v="129"/>
    <n v="32"/>
    <n v="0"/>
    <n v="0"/>
    <n v="129"/>
    <n v="1"/>
    <s v="Exact"/>
    <n v="20"/>
    <n v="149"/>
    <n v="5550"/>
  </r>
  <r>
    <x v="64"/>
    <n v="8"/>
    <x v="56"/>
    <d v="2026-05-18T05:00:00"/>
    <x v="7"/>
    <s v="Louis HARLE"/>
    <s v="Tour 3"/>
    <s v="Nouvelle-Zélande"/>
    <m/>
    <s v="Belgique"/>
    <m/>
    <s v="Seattle"/>
    <s v="Lumen Field"/>
    <m/>
    <m/>
    <m/>
    <n v="172"/>
    <n v="129"/>
    <n v="32"/>
    <n v="0"/>
    <n v="0"/>
    <n v="129"/>
    <n v="1"/>
    <s v="Exact"/>
    <n v="20"/>
    <n v="149"/>
    <n v="5362"/>
  </r>
  <r>
    <x v="64"/>
    <n v="9"/>
    <x v="56"/>
    <d v="2026-05-18T05:00:00"/>
    <x v="8"/>
    <s v="Aurélien DE POULPIQUET"/>
    <s v="Tour 3"/>
    <s v="Nouvelle-Zélande"/>
    <m/>
    <s v="Belgique"/>
    <m/>
    <s v="Seattle"/>
    <s v="Lumen Field"/>
    <m/>
    <m/>
    <m/>
    <n v="172"/>
    <n v="129"/>
    <n v="32"/>
    <n v="0"/>
    <n v="0"/>
    <n v="129"/>
    <n v="1"/>
    <s v="Exact"/>
    <n v="20"/>
    <n v="149"/>
    <n v="5335"/>
  </r>
  <r>
    <x v="64"/>
    <n v="10"/>
    <x v="56"/>
    <d v="2026-05-18T05:00:00"/>
    <x v="9"/>
    <s v="Paul MONTESINOS"/>
    <s v="Tour 3"/>
    <s v="Nouvelle-Zélande"/>
    <m/>
    <s v="Belgique"/>
    <m/>
    <s v="Seattle"/>
    <s v="Lumen Field"/>
    <m/>
    <m/>
    <m/>
    <n v="172"/>
    <n v="129"/>
    <n v="32"/>
    <n v="0"/>
    <n v="0"/>
    <n v="129"/>
    <n v="1"/>
    <s v="Exact"/>
    <n v="20"/>
    <n v="149"/>
    <n v="5507"/>
  </r>
  <r>
    <x v="64"/>
    <n v="11"/>
    <x v="56"/>
    <d v="2026-05-18T05:00:00"/>
    <x v="10"/>
    <s v="Kinsley ROQUE"/>
    <s v="Tour 3"/>
    <s v="Nouvelle-Zélande"/>
    <m/>
    <s v="Belgique"/>
    <m/>
    <s v="Seattle"/>
    <s v="Lumen Field"/>
    <m/>
    <m/>
    <m/>
    <n v="172"/>
    <n v="129"/>
    <n v="32"/>
    <n v="0"/>
    <n v="0"/>
    <n v="129"/>
    <n v="1"/>
    <s v="Exact"/>
    <n v="20"/>
    <n v="149"/>
    <n v="5559"/>
  </r>
  <r>
    <x v="65"/>
    <n v="1"/>
    <x v="56"/>
    <d v="2026-05-18T05:00:00"/>
    <x v="0"/>
    <s v="Nicolas LE MOUEL"/>
    <s v="Tour 3"/>
    <s v="Egypte"/>
    <s v="EGY"/>
    <s v="Iran"/>
    <s v="IRN"/>
    <s v="Vancouver"/>
    <s v="BC Place"/>
    <m/>
    <m/>
    <m/>
    <n v="85"/>
    <n v="114"/>
    <n v="123"/>
    <n v="0"/>
    <n v="0"/>
    <n v="114"/>
    <n v="1"/>
    <s v="Exact"/>
    <n v="20"/>
    <n v="134"/>
    <n v="6274"/>
  </r>
  <r>
    <x v="65"/>
    <n v="2"/>
    <x v="56"/>
    <d v="2026-05-18T05:00:00"/>
    <x v="1"/>
    <s v="Léa EL ASERY"/>
    <s v="Tour 3"/>
    <s v="Egypte"/>
    <m/>
    <s v="Iran"/>
    <m/>
    <s v="Vancouver"/>
    <s v="BC Place"/>
    <m/>
    <m/>
    <m/>
    <n v="85"/>
    <n v="114"/>
    <n v="123"/>
    <n v="0"/>
    <n v="0"/>
    <n v="114"/>
    <n v="1"/>
    <s v="Exact"/>
    <n v="20"/>
    <n v="134"/>
    <n v="5568"/>
  </r>
  <r>
    <x v="65"/>
    <n v="3"/>
    <x v="56"/>
    <d v="2026-05-18T05:00:00"/>
    <x v="2"/>
    <s v="Elwenn JOUBREL"/>
    <s v="Tour 3"/>
    <s v="Egypte"/>
    <m/>
    <s v="Iran"/>
    <m/>
    <s v="Vancouver"/>
    <s v="BC Place"/>
    <m/>
    <m/>
    <m/>
    <n v="85"/>
    <n v="114"/>
    <n v="123"/>
    <n v="0"/>
    <n v="0"/>
    <n v="114"/>
    <n v="1"/>
    <s v="Exact"/>
    <n v="20"/>
    <n v="134"/>
    <n v="5381"/>
  </r>
  <r>
    <x v="65"/>
    <n v="4"/>
    <x v="56"/>
    <d v="2026-05-18T05:00:00"/>
    <x v="3"/>
    <s v="Pauline OLIVIER"/>
    <s v="Tour 3"/>
    <s v="Egypte"/>
    <m/>
    <s v="Iran"/>
    <m/>
    <s v="Vancouver"/>
    <s v="BC Place"/>
    <m/>
    <m/>
    <m/>
    <n v="85"/>
    <n v="114"/>
    <n v="123"/>
    <n v="0"/>
    <n v="0"/>
    <n v="114"/>
    <n v="1"/>
    <s v="Exact"/>
    <n v="20"/>
    <n v="134"/>
    <n v="5401"/>
  </r>
  <r>
    <x v="65"/>
    <n v="5"/>
    <x v="56"/>
    <d v="2026-05-18T05:00:00"/>
    <x v="4"/>
    <s v="Julie BOISSIERE"/>
    <s v="Tour 3"/>
    <s v="Egypte"/>
    <m/>
    <s v="Iran"/>
    <m/>
    <s v="Vancouver"/>
    <s v="BC Place"/>
    <m/>
    <m/>
    <m/>
    <n v="85"/>
    <n v="114"/>
    <n v="123"/>
    <n v="0"/>
    <n v="0"/>
    <n v="114"/>
    <n v="1"/>
    <s v="Exact"/>
    <n v="20"/>
    <n v="134"/>
    <n v="5664"/>
  </r>
  <r>
    <x v="65"/>
    <n v="6"/>
    <x v="56"/>
    <d v="2026-05-18T05:00:00"/>
    <x v="5"/>
    <s v="Julie BOUCHARD"/>
    <s v="Tour 3"/>
    <s v="Egypte"/>
    <m/>
    <s v="Iran"/>
    <m/>
    <s v="Vancouver"/>
    <s v="BC Place"/>
    <m/>
    <m/>
    <m/>
    <n v="85"/>
    <n v="114"/>
    <n v="123"/>
    <n v="0"/>
    <n v="0"/>
    <n v="114"/>
    <n v="1"/>
    <s v="Exact"/>
    <n v="20"/>
    <n v="134"/>
    <n v="5285"/>
  </r>
  <r>
    <x v="65"/>
    <n v="7"/>
    <x v="56"/>
    <d v="2026-05-18T05:00:00"/>
    <x v="6"/>
    <s v="Vincent FRAYSSE"/>
    <s v="Tour 3"/>
    <s v="Egypte"/>
    <m/>
    <s v="Iran"/>
    <m/>
    <s v="Vancouver"/>
    <s v="BC Place"/>
    <m/>
    <m/>
    <m/>
    <n v="85"/>
    <n v="114"/>
    <n v="123"/>
    <n v="0"/>
    <n v="0"/>
    <n v="114"/>
    <n v="1"/>
    <s v="Exact"/>
    <n v="20"/>
    <n v="134"/>
    <n v="5684"/>
  </r>
  <r>
    <x v="65"/>
    <n v="8"/>
    <x v="56"/>
    <d v="2026-05-18T05:00:00"/>
    <x v="7"/>
    <s v="Louis HARLE"/>
    <s v="Tour 3"/>
    <s v="Egypte"/>
    <m/>
    <s v="Iran"/>
    <m/>
    <s v="Vancouver"/>
    <s v="BC Place"/>
    <m/>
    <m/>
    <m/>
    <n v="85"/>
    <n v="114"/>
    <n v="123"/>
    <n v="0"/>
    <n v="0"/>
    <n v="114"/>
    <n v="1"/>
    <s v="Exact"/>
    <n v="20"/>
    <n v="134"/>
    <n v="5496"/>
  </r>
  <r>
    <x v="65"/>
    <n v="9"/>
    <x v="56"/>
    <d v="2026-05-18T05:00:00"/>
    <x v="8"/>
    <s v="Aurélien DE POULPIQUET"/>
    <s v="Tour 3"/>
    <s v="Egypte"/>
    <m/>
    <s v="Iran"/>
    <m/>
    <s v="Vancouver"/>
    <s v="BC Place"/>
    <m/>
    <m/>
    <m/>
    <n v="85"/>
    <n v="114"/>
    <n v="123"/>
    <n v="0"/>
    <n v="0"/>
    <n v="114"/>
    <n v="1"/>
    <s v="Exact"/>
    <n v="20"/>
    <n v="134"/>
    <n v="5469"/>
  </r>
  <r>
    <x v="65"/>
    <n v="10"/>
    <x v="56"/>
    <d v="2026-05-18T05:00:00"/>
    <x v="9"/>
    <s v="Paul MONTESINOS"/>
    <s v="Tour 3"/>
    <s v="Egypte"/>
    <m/>
    <s v="Iran"/>
    <m/>
    <s v="Vancouver"/>
    <s v="BC Place"/>
    <m/>
    <m/>
    <m/>
    <n v="85"/>
    <n v="114"/>
    <n v="123"/>
    <n v="0"/>
    <n v="0"/>
    <n v="114"/>
    <n v="1"/>
    <s v="Exact"/>
    <n v="20"/>
    <n v="134"/>
    <n v="5641"/>
  </r>
  <r>
    <x v="65"/>
    <n v="11"/>
    <x v="56"/>
    <d v="2026-05-18T05:00:00"/>
    <x v="10"/>
    <s v="Kinsley ROQUE"/>
    <s v="Tour 3"/>
    <s v="Egypte"/>
    <m/>
    <s v="Iran"/>
    <m/>
    <s v="Vancouver"/>
    <s v="BC Place"/>
    <m/>
    <m/>
    <m/>
    <n v="85"/>
    <n v="114"/>
    <n v="123"/>
    <n v="0"/>
    <n v="0"/>
    <n v="114"/>
    <n v="1"/>
    <s v="Exact"/>
    <n v="20"/>
    <n v="134"/>
    <n v="5693"/>
  </r>
  <r>
    <x v="66"/>
    <n v="1"/>
    <x v="57"/>
    <d v="2026-05-18T23:00:00"/>
    <x v="0"/>
    <s v="Nicolas LE MOUEL"/>
    <s v="Tour 3"/>
    <s v="Panama"/>
    <s v="PAN"/>
    <s v="Angleterre"/>
    <s v="ENG"/>
    <s v="Philadelphia, Pennsylvania"/>
    <s v="Lincoln Financial Field"/>
    <m/>
    <m/>
    <m/>
    <n v="168"/>
    <n v="137"/>
    <n v="32"/>
    <n v="0"/>
    <n v="0"/>
    <n v="137"/>
    <n v="1"/>
    <s v="Exact"/>
    <n v="20"/>
    <n v="157"/>
    <n v="6431"/>
  </r>
  <r>
    <x v="66"/>
    <n v="2"/>
    <x v="57"/>
    <d v="2026-05-18T23:00:00"/>
    <x v="1"/>
    <s v="Léa EL ASERY"/>
    <s v="Tour 3"/>
    <s v="Panama"/>
    <m/>
    <s v="Angleterre"/>
    <m/>
    <s v="Philadelphia, Pennsylvania"/>
    <s v="Lincoln Financial Field"/>
    <m/>
    <m/>
    <m/>
    <n v="168"/>
    <n v="137"/>
    <n v="32"/>
    <n v="0"/>
    <n v="0"/>
    <n v="137"/>
    <n v="1"/>
    <s v="Exact"/>
    <n v="20"/>
    <n v="157"/>
    <n v="5725"/>
  </r>
  <r>
    <x v="66"/>
    <n v="3"/>
    <x v="57"/>
    <d v="2026-05-18T23:00:00"/>
    <x v="2"/>
    <s v="Elwenn JOUBREL"/>
    <s v="Tour 3"/>
    <s v="Panama"/>
    <m/>
    <s v="Angleterre"/>
    <m/>
    <s v="Philadelphia, Pennsylvania"/>
    <s v="Lincoln Financial Field"/>
    <m/>
    <m/>
    <m/>
    <n v="168"/>
    <n v="137"/>
    <n v="32"/>
    <n v="0"/>
    <n v="0"/>
    <n v="137"/>
    <n v="1"/>
    <s v="Exact"/>
    <n v="20"/>
    <n v="157"/>
    <n v="5538"/>
  </r>
  <r>
    <x v="66"/>
    <n v="4"/>
    <x v="57"/>
    <d v="2026-05-18T23:00:00"/>
    <x v="3"/>
    <s v="Pauline OLIVIER"/>
    <s v="Tour 3"/>
    <s v="Panama"/>
    <m/>
    <s v="Angleterre"/>
    <m/>
    <s v="Philadelphia, Pennsylvania"/>
    <s v="Lincoln Financial Field"/>
    <m/>
    <m/>
    <m/>
    <n v="168"/>
    <n v="137"/>
    <n v="32"/>
    <n v="0"/>
    <n v="0"/>
    <n v="137"/>
    <n v="1"/>
    <s v="Exact"/>
    <n v="20"/>
    <n v="157"/>
    <n v="5558"/>
  </r>
  <r>
    <x v="66"/>
    <n v="5"/>
    <x v="57"/>
    <d v="2026-05-18T23:00:00"/>
    <x v="4"/>
    <s v="Julie BOISSIERE"/>
    <s v="Tour 3"/>
    <s v="Panama"/>
    <m/>
    <s v="Angleterre"/>
    <m/>
    <s v="Philadelphia, Pennsylvania"/>
    <s v="Lincoln Financial Field"/>
    <m/>
    <m/>
    <m/>
    <n v="168"/>
    <n v="137"/>
    <n v="32"/>
    <n v="0"/>
    <n v="0"/>
    <n v="137"/>
    <n v="1"/>
    <s v="Exact"/>
    <n v="20"/>
    <n v="157"/>
    <n v="5821"/>
  </r>
  <r>
    <x v="66"/>
    <n v="6"/>
    <x v="57"/>
    <d v="2026-05-18T23:00:00"/>
    <x v="5"/>
    <s v="Julie BOUCHARD"/>
    <s v="Tour 3"/>
    <s v="Panama"/>
    <m/>
    <s v="Angleterre"/>
    <m/>
    <s v="Philadelphia, Pennsylvania"/>
    <s v="Lincoln Financial Field"/>
    <m/>
    <m/>
    <m/>
    <n v="168"/>
    <n v="137"/>
    <n v="32"/>
    <n v="0"/>
    <n v="0"/>
    <n v="137"/>
    <n v="1"/>
    <s v="Exact"/>
    <n v="20"/>
    <n v="157"/>
    <n v="5442"/>
  </r>
  <r>
    <x v="66"/>
    <n v="7"/>
    <x v="57"/>
    <d v="2026-05-18T23:00:00"/>
    <x v="6"/>
    <s v="Vincent FRAYSSE"/>
    <s v="Tour 3"/>
    <s v="Panama"/>
    <m/>
    <s v="Angleterre"/>
    <m/>
    <s v="Philadelphia, Pennsylvania"/>
    <s v="Lincoln Financial Field"/>
    <m/>
    <m/>
    <m/>
    <n v="168"/>
    <n v="137"/>
    <n v="32"/>
    <n v="0"/>
    <n v="0"/>
    <n v="137"/>
    <n v="1"/>
    <s v="Exact"/>
    <n v="20"/>
    <n v="157"/>
    <n v="5841"/>
  </r>
  <r>
    <x v="66"/>
    <n v="8"/>
    <x v="57"/>
    <d v="2026-05-18T23:00:00"/>
    <x v="7"/>
    <s v="Louis HARLE"/>
    <s v="Tour 3"/>
    <s v="Panama"/>
    <m/>
    <s v="Angleterre"/>
    <m/>
    <s v="Philadelphia, Pennsylvania"/>
    <s v="Lincoln Financial Field"/>
    <m/>
    <m/>
    <m/>
    <n v="168"/>
    <n v="137"/>
    <n v="32"/>
    <n v="0"/>
    <n v="0"/>
    <n v="137"/>
    <n v="1"/>
    <s v="Exact"/>
    <n v="20"/>
    <n v="157"/>
    <n v="5653"/>
  </r>
  <r>
    <x v="66"/>
    <n v="9"/>
    <x v="57"/>
    <d v="2026-05-18T23:00:00"/>
    <x v="8"/>
    <s v="Aurélien DE POULPIQUET"/>
    <s v="Tour 3"/>
    <s v="Panama"/>
    <m/>
    <s v="Angleterre"/>
    <m/>
    <s v="Philadelphia, Pennsylvania"/>
    <s v="Lincoln Financial Field"/>
    <m/>
    <m/>
    <m/>
    <n v="168"/>
    <n v="137"/>
    <n v="32"/>
    <n v="0"/>
    <n v="0"/>
    <n v="137"/>
    <n v="1"/>
    <s v="Exact"/>
    <n v="20"/>
    <n v="157"/>
    <n v="5626"/>
  </r>
  <r>
    <x v="66"/>
    <n v="10"/>
    <x v="57"/>
    <d v="2026-05-18T23:00:00"/>
    <x v="9"/>
    <s v="Paul MONTESINOS"/>
    <s v="Tour 3"/>
    <s v="Panama"/>
    <m/>
    <s v="Angleterre"/>
    <m/>
    <s v="Philadelphia, Pennsylvania"/>
    <s v="Lincoln Financial Field"/>
    <m/>
    <m/>
    <m/>
    <n v="168"/>
    <n v="137"/>
    <n v="32"/>
    <n v="0"/>
    <n v="0"/>
    <n v="137"/>
    <n v="1"/>
    <s v="Exact"/>
    <n v="20"/>
    <n v="157"/>
    <n v="5798"/>
  </r>
  <r>
    <x v="66"/>
    <n v="11"/>
    <x v="57"/>
    <d v="2026-05-18T23:00:00"/>
    <x v="10"/>
    <s v="Kinsley ROQUE"/>
    <s v="Tour 3"/>
    <s v="Panama"/>
    <m/>
    <s v="Angleterre"/>
    <m/>
    <s v="Philadelphia, Pennsylvania"/>
    <s v="Lincoln Financial Field"/>
    <m/>
    <m/>
    <m/>
    <n v="168"/>
    <n v="137"/>
    <n v="32"/>
    <n v="0"/>
    <n v="0"/>
    <n v="137"/>
    <n v="1"/>
    <s v="Exact"/>
    <n v="20"/>
    <n v="157"/>
    <n v="5850"/>
  </r>
  <r>
    <x v="67"/>
    <n v="1"/>
    <x v="57"/>
    <d v="2026-05-18T23:00:00"/>
    <x v="0"/>
    <s v="Nicolas LE MOUEL"/>
    <s v="Tour 3"/>
    <s v="Croatie"/>
    <s v="HRV"/>
    <s v="Ghana"/>
    <s v="GHA"/>
    <s v="East Rutherford, New Jersey/New York"/>
    <s v="MetLife Stadium"/>
    <m/>
    <m/>
    <m/>
    <n v="57"/>
    <n v="120"/>
    <n v="138"/>
    <n v="0"/>
    <n v="0"/>
    <n v="120"/>
    <n v="1"/>
    <s v="Exact"/>
    <n v="20"/>
    <n v="140"/>
    <n v="6571"/>
  </r>
  <r>
    <x v="67"/>
    <n v="2"/>
    <x v="57"/>
    <d v="2026-05-18T23:00:00"/>
    <x v="1"/>
    <s v="Léa EL ASERY"/>
    <s v="Tour 3"/>
    <s v="Croatie"/>
    <m/>
    <s v="Ghana"/>
    <m/>
    <s v="East Rutherford, New Jersey/New York"/>
    <s v="MetLife Stadium"/>
    <m/>
    <m/>
    <m/>
    <n v="57"/>
    <n v="120"/>
    <n v="138"/>
    <n v="0"/>
    <n v="0"/>
    <n v="120"/>
    <n v="1"/>
    <s v="Exact"/>
    <n v="20"/>
    <n v="140"/>
    <n v="5865"/>
  </r>
  <r>
    <x v="67"/>
    <n v="3"/>
    <x v="57"/>
    <d v="2026-05-18T23:00:00"/>
    <x v="2"/>
    <s v="Elwenn JOUBREL"/>
    <s v="Tour 3"/>
    <s v="Croatie"/>
    <m/>
    <s v="Ghana"/>
    <m/>
    <s v="East Rutherford, New Jersey/New York"/>
    <s v="MetLife Stadium"/>
    <m/>
    <m/>
    <m/>
    <n v="57"/>
    <n v="120"/>
    <n v="138"/>
    <n v="0"/>
    <n v="0"/>
    <n v="120"/>
    <n v="1"/>
    <s v="Exact"/>
    <n v="20"/>
    <n v="140"/>
    <n v="5678"/>
  </r>
  <r>
    <x v="67"/>
    <n v="4"/>
    <x v="57"/>
    <d v="2026-05-18T23:00:00"/>
    <x v="3"/>
    <s v="Pauline OLIVIER"/>
    <s v="Tour 3"/>
    <s v="Croatie"/>
    <m/>
    <s v="Ghana"/>
    <m/>
    <s v="East Rutherford, New Jersey/New York"/>
    <s v="MetLife Stadium"/>
    <m/>
    <m/>
    <m/>
    <n v="57"/>
    <n v="120"/>
    <n v="138"/>
    <n v="0"/>
    <n v="0"/>
    <n v="120"/>
    <n v="1"/>
    <s v="Exact"/>
    <n v="20"/>
    <n v="140"/>
    <n v="5698"/>
  </r>
  <r>
    <x v="67"/>
    <n v="5"/>
    <x v="57"/>
    <d v="2026-05-18T23:00:00"/>
    <x v="4"/>
    <s v="Julie BOISSIERE"/>
    <s v="Tour 3"/>
    <s v="Croatie"/>
    <m/>
    <s v="Ghana"/>
    <m/>
    <s v="East Rutherford, New Jersey/New York"/>
    <s v="MetLife Stadium"/>
    <m/>
    <m/>
    <m/>
    <n v="57"/>
    <n v="120"/>
    <n v="138"/>
    <n v="0"/>
    <n v="0"/>
    <n v="120"/>
    <n v="1"/>
    <s v="Exact"/>
    <n v="20"/>
    <n v="140"/>
    <n v="5961"/>
  </r>
  <r>
    <x v="67"/>
    <n v="6"/>
    <x v="57"/>
    <d v="2026-05-18T23:00:00"/>
    <x v="5"/>
    <s v="Julie BOUCHARD"/>
    <s v="Tour 3"/>
    <s v="Croatie"/>
    <m/>
    <s v="Ghana"/>
    <m/>
    <s v="East Rutherford, New Jersey/New York"/>
    <s v="MetLife Stadium"/>
    <m/>
    <m/>
    <m/>
    <n v="57"/>
    <n v="120"/>
    <n v="138"/>
    <n v="0"/>
    <n v="0"/>
    <n v="120"/>
    <n v="1"/>
    <s v="Exact"/>
    <n v="20"/>
    <n v="140"/>
    <n v="5582"/>
  </r>
  <r>
    <x v="67"/>
    <n v="7"/>
    <x v="57"/>
    <d v="2026-05-18T23:00:00"/>
    <x v="6"/>
    <s v="Vincent FRAYSSE"/>
    <s v="Tour 3"/>
    <s v="Croatie"/>
    <m/>
    <s v="Ghana"/>
    <m/>
    <s v="East Rutherford, New Jersey/New York"/>
    <s v="MetLife Stadium"/>
    <m/>
    <m/>
    <m/>
    <n v="57"/>
    <n v="120"/>
    <n v="138"/>
    <n v="0"/>
    <n v="0"/>
    <n v="120"/>
    <n v="1"/>
    <s v="Exact"/>
    <n v="20"/>
    <n v="140"/>
    <n v="5981"/>
  </r>
  <r>
    <x v="67"/>
    <n v="8"/>
    <x v="57"/>
    <d v="2026-05-18T23:00:00"/>
    <x v="7"/>
    <s v="Louis HARLE"/>
    <s v="Tour 3"/>
    <s v="Croatie"/>
    <m/>
    <s v="Ghana"/>
    <m/>
    <s v="East Rutherford, New Jersey/New York"/>
    <s v="MetLife Stadium"/>
    <m/>
    <m/>
    <m/>
    <n v="57"/>
    <n v="120"/>
    <n v="138"/>
    <n v="0"/>
    <n v="0"/>
    <n v="120"/>
    <n v="1"/>
    <s v="Exact"/>
    <n v="20"/>
    <n v="140"/>
    <n v="5793"/>
  </r>
  <r>
    <x v="67"/>
    <n v="9"/>
    <x v="57"/>
    <d v="2026-05-18T23:00:00"/>
    <x v="8"/>
    <s v="Aurélien DE POULPIQUET"/>
    <s v="Tour 3"/>
    <s v="Croatie"/>
    <m/>
    <s v="Ghana"/>
    <m/>
    <s v="East Rutherford, New Jersey/New York"/>
    <s v="MetLife Stadium"/>
    <m/>
    <m/>
    <m/>
    <n v="57"/>
    <n v="120"/>
    <n v="138"/>
    <n v="0"/>
    <n v="0"/>
    <n v="120"/>
    <n v="1"/>
    <s v="Exact"/>
    <n v="20"/>
    <n v="140"/>
    <n v="5766"/>
  </r>
  <r>
    <x v="67"/>
    <n v="10"/>
    <x v="57"/>
    <d v="2026-05-18T23:00:00"/>
    <x v="9"/>
    <s v="Paul MONTESINOS"/>
    <s v="Tour 3"/>
    <s v="Croatie"/>
    <m/>
    <s v="Ghana"/>
    <m/>
    <s v="East Rutherford, New Jersey/New York"/>
    <s v="MetLife Stadium"/>
    <m/>
    <m/>
    <m/>
    <n v="57"/>
    <n v="120"/>
    <n v="138"/>
    <n v="0"/>
    <n v="0"/>
    <n v="120"/>
    <n v="1"/>
    <s v="Exact"/>
    <n v="20"/>
    <n v="140"/>
    <n v="5938"/>
  </r>
  <r>
    <x v="67"/>
    <n v="11"/>
    <x v="57"/>
    <d v="2026-05-18T23:00:00"/>
    <x v="10"/>
    <s v="Kinsley ROQUE"/>
    <s v="Tour 3"/>
    <s v="Croatie"/>
    <m/>
    <s v="Ghana"/>
    <m/>
    <s v="East Rutherford, New Jersey/New York"/>
    <s v="MetLife Stadium"/>
    <m/>
    <m/>
    <m/>
    <n v="57"/>
    <n v="120"/>
    <n v="138"/>
    <n v="0"/>
    <n v="0"/>
    <n v="120"/>
    <n v="1"/>
    <s v="Exact"/>
    <n v="20"/>
    <n v="140"/>
    <n v="5990"/>
  </r>
  <r>
    <x v="68"/>
    <n v="1"/>
    <x v="58"/>
    <d v="2026-05-19T01:30:00"/>
    <x v="0"/>
    <s v="Nicolas LE MOUEL"/>
    <s v="Tour 3"/>
    <s v="Colombie"/>
    <s v="COL"/>
    <s v="Portugal"/>
    <s v="PRT"/>
    <s v="Miami Gardens, Florida"/>
    <s v="Hard Rock Stadium"/>
    <m/>
    <m/>
    <m/>
    <n v="154"/>
    <n v="102"/>
    <n v="55"/>
    <n v="0"/>
    <n v="0"/>
    <n v="102"/>
    <n v="1"/>
    <s v="Exact"/>
    <n v="20"/>
    <n v="122"/>
    <n v="6693"/>
  </r>
  <r>
    <x v="68"/>
    <n v="2"/>
    <x v="58"/>
    <d v="2026-05-19T01:30:00"/>
    <x v="1"/>
    <s v="Léa EL ASERY"/>
    <s v="Tour 3"/>
    <s v="Colombie"/>
    <m/>
    <s v="Portugal"/>
    <m/>
    <s v="Miami Gardens, Florida"/>
    <s v="Hard Rock Stadium"/>
    <m/>
    <m/>
    <m/>
    <n v="154"/>
    <n v="102"/>
    <n v="55"/>
    <n v="0"/>
    <n v="0"/>
    <n v="102"/>
    <n v="1"/>
    <s v="Exact"/>
    <n v="20"/>
    <n v="122"/>
    <n v="5987"/>
  </r>
  <r>
    <x v="68"/>
    <n v="3"/>
    <x v="58"/>
    <d v="2026-05-19T01:30:00"/>
    <x v="2"/>
    <s v="Elwenn JOUBREL"/>
    <s v="Tour 3"/>
    <s v="Colombie"/>
    <m/>
    <s v="Portugal"/>
    <m/>
    <s v="Miami Gardens, Florida"/>
    <s v="Hard Rock Stadium"/>
    <m/>
    <m/>
    <m/>
    <n v="154"/>
    <n v="102"/>
    <n v="55"/>
    <n v="0"/>
    <n v="0"/>
    <n v="102"/>
    <n v="1"/>
    <s v="Exact"/>
    <n v="20"/>
    <n v="122"/>
    <n v="5800"/>
  </r>
  <r>
    <x v="68"/>
    <n v="4"/>
    <x v="58"/>
    <d v="2026-05-19T01:30:00"/>
    <x v="3"/>
    <s v="Pauline OLIVIER"/>
    <s v="Tour 3"/>
    <s v="Colombie"/>
    <m/>
    <s v="Portugal"/>
    <m/>
    <s v="Miami Gardens, Florida"/>
    <s v="Hard Rock Stadium"/>
    <m/>
    <m/>
    <m/>
    <n v="154"/>
    <n v="102"/>
    <n v="55"/>
    <n v="0"/>
    <n v="0"/>
    <n v="102"/>
    <n v="1"/>
    <s v="Exact"/>
    <n v="20"/>
    <n v="122"/>
    <n v="5820"/>
  </r>
  <r>
    <x v="68"/>
    <n v="5"/>
    <x v="58"/>
    <d v="2026-05-19T01:30:00"/>
    <x v="4"/>
    <s v="Julie BOISSIERE"/>
    <s v="Tour 3"/>
    <s v="Colombie"/>
    <m/>
    <s v="Portugal"/>
    <m/>
    <s v="Miami Gardens, Florida"/>
    <s v="Hard Rock Stadium"/>
    <m/>
    <m/>
    <m/>
    <n v="154"/>
    <n v="102"/>
    <n v="55"/>
    <n v="0"/>
    <n v="0"/>
    <n v="102"/>
    <n v="1"/>
    <s v="Exact"/>
    <n v="20"/>
    <n v="122"/>
    <n v="6083"/>
  </r>
  <r>
    <x v="68"/>
    <n v="6"/>
    <x v="58"/>
    <d v="2026-05-19T01:30:00"/>
    <x v="5"/>
    <s v="Julie BOUCHARD"/>
    <s v="Tour 3"/>
    <s v="Colombie"/>
    <m/>
    <s v="Portugal"/>
    <m/>
    <s v="Miami Gardens, Florida"/>
    <s v="Hard Rock Stadium"/>
    <m/>
    <m/>
    <m/>
    <n v="154"/>
    <n v="102"/>
    <n v="55"/>
    <n v="0"/>
    <n v="0"/>
    <n v="102"/>
    <n v="1"/>
    <s v="Exact"/>
    <n v="20"/>
    <n v="122"/>
    <n v="5704"/>
  </r>
  <r>
    <x v="68"/>
    <n v="7"/>
    <x v="58"/>
    <d v="2026-05-19T01:30:00"/>
    <x v="6"/>
    <s v="Vincent FRAYSSE"/>
    <s v="Tour 3"/>
    <s v="Colombie"/>
    <m/>
    <s v="Portugal"/>
    <m/>
    <s v="Miami Gardens, Florida"/>
    <s v="Hard Rock Stadium"/>
    <m/>
    <m/>
    <m/>
    <n v="154"/>
    <n v="102"/>
    <n v="55"/>
    <n v="0"/>
    <n v="0"/>
    <n v="102"/>
    <n v="1"/>
    <s v="Exact"/>
    <n v="20"/>
    <n v="122"/>
    <n v="6103"/>
  </r>
  <r>
    <x v="68"/>
    <n v="8"/>
    <x v="58"/>
    <d v="2026-05-19T01:30:00"/>
    <x v="7"/>
    <s v="Louis HARLE"/>
    <s v="Tour 3"/>
    <s v="Colombie"/>
    <m/>
    <s v="Portugal"/>
    <m/>
    <s v="Miami Gardens, Florida"/>
    <s v="Hard Rock Stadium"/>
    <m/>
    <m/>
    <m/>
    <n v="154"/>
    <n v="102"/>
    <n v="55"/>
    <n v="0"/>
    <n v="0"/>
    <n v="102"/>
    <n v="1"/>
    <s v="Exact"/>
    <n v="20"/>
    <n v="122"/>
    <n v="5915"/>
  </r>
  <r>
    <x v="68"/>
    <n v="9"/>
    <x v="58"/>
    <d v="2026-05-19T01:30:00"/>
    <x v="8"/>
    <s v="Aurélien DE POULPIQUET"/>
    <s v="Tour 3"/>
    <s v="Colombie"/>
    <m/>
    <s v="Portugal"/>
    <m/>
    <s v="Miami Gardens, Florida"/>
    <s v="Hard Rock Stadium"/>
    <m/>
    <m/>
    <m/>
    <n v="154"/>
    <n v="102"/>
    <n v="55"/>
    <n v="0"/>
    <n v="0"/>
    <n v="102"/>
    <n v="1"/>
    <s v="Exact"/>
    <n v="20"/>
    <n v="122"/>
    <n v="5888"/>
  </r>
  <r>
    <x v="68"/>
    <n v="10"/>
    <x v="58"/>
    <d v="2026-05-19T01:30:00"/>
    <x v="9"/>
    <s v="Paul MONTESINOS"/>
    <s v="Tour 3"/>
    <s v="Colombie"/>
    <m/>
    <s v="Portugal"/>
    <m/>
    <s v="Miami Gardens, Florida"/>
    <s v="Hard Rock Stadium"/>
    <m/>
    <m/>
    <m/>
    <n v="154"/>
    <n v="102"/>
    <n v="55"/>
    <n v="0"/>
    <n v="0"/>
    <n v="102"/>
    <n v="1"/>
    <s v="Exact"/>
    <n v="20"/>
    <n v="122"/>
    <n v="6060"/>
  </r>
  <r>
    <x v="68"/>
    <n v="11"/>
    <x v="58"/>
    <d v="2026-05-19T01:30:00"/>
    <x v="10"/>
    <s v="Kinsley ROQUE"/>
    <s v="Tour 3"/>
    <s v="Colombie"/>
    <m/>
    <s v="Portugal"/>
    <m/>
    <s v="Miami Gardens, Florida"/>
    <s v="Hard Rock Stadium"/>
    <m/>
    <m/>
    <m/>
    <n v="154"/>
    <n v="102"/>
    <n v="55"/>
    <n v="0"/>
    <n v="0"/>
    <n v="102"/>
    <n v="1"/>
    <s v="Exact"/>
    <n v="20"/>
    <n v="122"/>
    <n v="6112"/>
  </r>
  <r>
    <x v="69"/>
    <n v="1"/>
    <x v="58"/>
    <d v="2026-05-19T01:30:00"/>
    <x v="0"/>
    <s v="Nicolas LE MOUEL"/>
    <s v="Tour 3"/>
    <s v="RD Congo"/>
    <s v="COD"/>
    <s v="Ouzbékistan"/>
    <s v="NZD"/>
    <s v="Atlanta"/>
    <s v="Mercedes-Benz Stadium"/>
    <m/>
    <m/>
    <m/>
    <n v="63"/>
    <n v="107"/>
    <n v="158"/>
    <n v="0"/>
    <n v="0"/>
    <n v="107"/>
    <n v="1"/>
    <s v="Exact"/>
    <n v="20"/>
    <n v="127"/>
    <n v="6820"/>
  </r>
  <r>
    <x v="69"/>
    <n v="2"/>
    <x v="58"/>
    <d v="2026-05-19T01:30:00"/>
    <x v="1"/>
    <s v="Léa EL ASERY"/>
    <s v="Tour 3"/>
    <s v="RD Congo"/>
    <m/>
    <s v="Ouzbékistan"/>
    <m/>
    <s v="Atlanta"/>
    <s v="Mercedes-Benz Stadium"/>
    <m/>
    <m/>
    <m/>
    <n v="63"/>
    <n v="107"/>
    <n v="158"/>
    <n v="0"/>
    <n v="0"/>
    <n v="107"/>
    <n v="1"/>
    <s v="Exact"/>
    <n v="20"/>
    <n v="127"/>
    <n v="6114"/>
  </r>
  <r>
    <x v="69"/>
    <n v="3"/>
    <x v="58"/>
    <d v="2026-05-19T01:30:00"/>
    <x v="2"/>
    <s v="Elwenn JOUBREL"/>
    <s v="Tour 3"/>
    <s v="RD Congo"/>
    <m/>
    <s v="Ouzbékistan"/>
    <m/>
    <s v="Atlanta"/>
    <s v="Mercedes-Benz Stadium"/>
    <m/>
    <m/>
    <m/>
    <n v="63"/>
    <n v="107"/>
    <n v="158"/>
    <n v="0"/>
    <n v="0"/>
    <n v="107"/>
    <n v="1"/>
    <s v="Exact"/>
    <n v="20"/>
    <n v="127"/>
    <n v="5927"/>
  </r>
  <r>
    <x v="69"/>
    <n v="4"/>
    <x v="58"/>
    <d v="2026-05-19T01:30:00"/>
    <x v="3"/>
    <s v="Pauline OLIVIER"/>
    <s v="Tour 3"/>
    <s v="RD Congo"/>
    <m/>
    <s v="Ouzbékistan"/>
    <m/>
    <s v="Atlanta"/>
    <s v="Mercedes-Benz Stadium"/>
    <m/>
    <m/>
    <m/>
    <n v="63"/>
    <n v="107"/>
    <n v="158"/>
    <n v="0"/>
    <n v="0"/>
    <n v="107"/>
    <n v="1"/>
    <s v="Exact"/>
    <n v="20"/>
    <n v="127"/>
    <n v="5947"/>
  </r>
  <r>
    <x v="69"/>
    <n v="5"/>
    <x v="58"/>
    <d v="2026-05-19T01:30:00"/>
    <x v="4"/>
    <s v="Julie BOISSIERE"/>
    <s v="Tour 3"/>
    <s v="RD Congo"/>
    <m/>
    <s v="Ouzbékistan"/>
    <m/>
    <s v="Atlanta"/>
    <s v="Mercedes-Benz Stadium"/>
    <m/>
    <m/>
    <m/>
    <n v="63"/>
    <n v="107"/>
    <n v="158"/>
    <n v="0"/>
    <n v="0"/>
    <n v="107"/>
    <n v="1"/>
    <s v="Exact"/>
    <n v="20"/>
    <n v="127"/>
    <n v="6210"/>
  </r>
  <r>
    <x v="69"/>
    <n v="6"/>
    <x v="58"/>
    <d v="2026-05-19T01:30:00"/>
    <x v="5"/>
    <s v="Julie BOUCHARD"/>
    <s v="Tour 3"/>
    <s v="RD Congo"/>
    <m/>
    <s v="Ouzbékistan"/>
    <m/>
    <s v="Atlanta"/>
    <s v="Mercedes-Benz Stadium"/>
    <m/>
    <m/>
    <m/>
    <n v="63"/>
    <n v="107"/>
    <n v="158"/>
    <n v="0"/>
    <n v="0"/>
    <n v="107"/>
    <n v="1"/>
    <s v="Exact"/>
    <n v="20"/>
    <n v="127"/>
    <n v="5831"/>
  </r>
  <r>
    <x v="69"/>
    <n v="7"/>
    <x v="58"/>
    <d v="2026-05-19T01:30:00"/>
    <x v="6"/>
    <s v="Vincent FRAYSSE"/>
    <s v="Tour 3"/>
    <s v="RD Congo"/>
    <m/>
    <s v="Ouzbékistan"/>
    <m/>
    <s v="Atlanta"/>
    <s v="Mercedes-Benz Stadium"/>
    <m/>
    <m/>
    <m/>
    <n v="63"/>
    <n v="107"/>
    <n v="158"/>
    <n v="0"/>
    <n v="0"/>
    <n v="107"/>
    <n v="1"/>
    <s v="Exact"/>
    <n v="20"/>
    <n v="127"/>
    <n v="6230"/>
  </r>
  <r>
    <x v="69"/>
    <n v="8"/>
    <x v="58"/>
    <d v="2026-05-19T01:30:00"/>
    <x v="7"/>
    <s v="Louis HARLE"/>
    <s v="Tour 3"/>
    <s v="RD Congo"/>
    <m/>
    <s v="Ouzbékistan"/>
    <m/>
    <s v="Atlanta"/>
    <s v="Mercedes-Benz Stadium"/>
    <m/>
    <m/>
    <m/>
    <n v="63"/>
    <n v="107"/>
    <n v="158"/>
    <n v="0"/>
    <n v="0"/>
    <n v="107"/>
    <n v="1"/>
    <s v="Exact"/>
    <n v="20"/>
    <n v="127"/>
    <n v="6042"/>
  </r>
  <r>
    <x v="69"/>
    <n v="9"/>
    <x v="58"/>
    <d v="2026-05-19T01:30:00"/>
    <x v="8"/>
    <s v="Aurélien DE POULPIQUET"/>
    <s v="Tour 3"/>
    <s v="RD Congo"/>
    <m/>
    <s v="Ouzbékistan"/>
    <m/>
    <s v="Atlanta"/>
    <s v="Mercedes-Benz Stadium"/>
    <m/>
    <m/>
    <m/>
    <n v="63"/>
    <n v="107"/>
    <n v="158"/>
    <n v="0"/>
    <n v="0"/>
    <n v="107"/>
    <n v="1"/>
    <s v="Exact"/>
    <n v="20"/>
    <n v="127"/>
    <n v="6015"/>
  </r>
  <r>
    <x v="69"/>
    <n v="10"/>
    <x v="58"/>
    <d v="2026-05-19T01:30:00"/>
    <x v="9"/>
    <s v="Paul MONTESINOS"/>
    <s v="Tour 3"/>
    <s v="RD Congo"/>
    <m/>
    <s v="Ouzbékistan"/>
    <m/>
    <s v="Atlanta"/>
    <s v="Mercedes-Benz Stadium"/>
    <m/>
    <m/>
    <m/>
    <n v="63"/>
    <n v="107"/>
    <n v="158"/>
    <n v="0"/>
    <n v="0"/>
    <n v="107"/>
    <n v="1"/>
    <s v="Exact"/>
    <n v="20"/>
    <n v="127"/>
    <n v="6187"/>
  </r>
  <r>
    <x v="69"/>
    <n v="11"/>
    <x v="58"/>
    <d v="2026-05-19T01:30:00"/>
    <x v="10"/>
    <s v="Kinsley ROQUE"/>
    <s v="Tour 3"/>
    <s v="RD Congo"/>
    <m/>
    <s v="Ouzbékistan"/>
    <m/>
    <s v="Atlanta"/>
    <s v="Mercedes-Benz Stadium"/>
    <m/>
    <m/>
    <m/>
    <n v="63"/>
    <n v="107"/>
    <n v="158"/>
    <n v="0"/>
    <n v="0"/>
    <n v="107"/>
    <n v="1"/>
    <s v="Exact"/>
    <n v="20"/>
    <n v="127"/>
    <n v="6239"/>
  </r>
  <r>
    <x v="70"/>
    <n v="1"/>
    <x v="59"/>
    <d v="2026-05-19T04:00:00"/>
    <x v="0"/>
    <s v="Nicolas LE MOUEL"/>
    <s v="Tour 3"/>
    <s v="Algérie"/>
    <s v="ALG"/>
    <s v="Autriche"/>
    <s v="AUT"/>
    <s v="Kansas City, Missouri"/>
    <s v="Arrowhead Stadium"/>
    <m/>
    <m/>
    <m/>
    <n v="96"/>
    <n v="103"/>
    <n v="107"/>
    <n v="0"/>
    <n v="0"/>
    <n v="103"/>
    <n v="1"/>
    <s v="Exact"/>
    <n v="20"/>
    <n v="123"/>
    <n v="6943"/>
  </r>
  <r>
    <x v="70"/>
    <n v="2"/>
    <x v="59"/>
    <d v="2026-05-19T04:00:00"/>
    <x v="1"/>
    <s v="Léa EL ASERY"/>
    <s v="Tour 3"/>
    <s v="Algérie"/>
    <m/>
    <s v="Autriche"/>
    <m/>
    <s v="Kansas City, Missouri"/>
    <s v="Arrowhead Stadium"/>
    <m/>
    <m/>
    <m/>
    <n v="96"/>
    <n v="103"/>
    <n v="107"/>
    <n v="0"/>
    <n v="0"/>
    <n v="103"/>
    <n v="1"/>
    <s v="Exact"/>
    <n v="20"/>
    <n v="123"/>
    <n v="6237"/>
  </r>
  <r>
    <x v="70"/>
    <n v="3"/>
    <x v="59"/>
    <d v="2026-05-19T04:00:00"/>
    <x v="2"/>
    <s v="Elwenn JOUBREL"/>
    <s v="Tour 3"/>
    <s v="Algérie"/>
    <m/>
    <s v="Autriche"/>
    <m/>
    <s v="Kansas City, Missouri"/>
    <s v="Arrowhead Stadium"/>
    <m/>
    <m/>
    <m/>
    <n v="96"/>
    <n v="103"/>
    <n v="107"/>
    <n v="0"/>
    <n v="0"/>
    <n v="103"/>
    <n v="1"/>
    <s v="Exact"/>
    <n v="20"/>
    <n v="123"/>
    <n v="6050"/>
  </r>
  <r>
    <x v="70"/>
    <n v="4"/>
    <x v="59"/>
    <d v="2026-05-19T04:00:00"/>
    <x v="3"/>
    <s v="Pauline OLIVIER"/>
    <s v="Tour 3"/>
    <s v="Algérie"/>
    <m/>
    <s v="Autriche"/>
    <m/>
    <s v="Kansas City, Missouri"/>
    <s v="Arrowhead Stadium"/>
    <m/>
    <m/>
    <m/>
    <n v="96"/>
    <n v="103"/>
    <n v="107"/>
    <n v="0"/>
    <n v="0"/>
    <n v="103"/>
    <n v="1"/>
    <s v="Exact"/>
    <n v="20"/>
    <n v="123"/>
    <n v="6070"/>
  </r>
  <r>
    <x v="70"/>
    <n v="5"/>
    <x v="59"/>
    <d v="2026-05-19T04:00:00"/>
    <x v="4"/>
    <s v="Julie BOISSIERE"/>
    <s v="Tour 3"/>
    <s v="Algérie"/>
    <m/>
    <s v="Autriche"/>
    <m/>
    <s v="Kansas City, Missouri"/>
    <s v="Arrowhead Stadium"/>
    <m/>
    <m/>
    <m/>
    <n v="96"/>
    <n v="103"/>
    <n v="107"/>
    <n v="0"/>
    <n v="0"/>
    <n v="103"/>
    <n v="1"/>
    <s v="Exact"/>
    <n v="20"/>
    <n v="123"/>
    <n v="6333"/>
  </r>
  <r>
    <x v="70"/>
    <n v="6"/>
    <x v="59"/>
    <d v="2026-05-19T04:00:00"/>
    <x v="5"/>
    <s v="Julie BOUCHARD"/>
    <s v="Tour 3"/>
    <s v="Algérie"/>
    <m/>
    <s v="Autriche"/>
    <m/>
    <s v="Kansas City, Missouri"/>
    <s v="Arrowhead Stadium"/>
    <m/>
    <m/>
    <m/>
    <n v="96"/>
    <n v="103"/>
    <n v="107"/>
    <n v="0"/>
    <n v="0"/>
    <n v="103"/>
    <n v="1"/>
    <s v="Exact"/>
    <n v="20"/>
    <n v="123"/>
    <n v="5954"/>
  </r>
  <r>
    <x v="70"/>
    <n v="7"/>
    <x v="59"/>
    <d v="2026-05-19T04:00:00"/>
    <x v="6"/>
    <s v="Vincent FRAYSSE"/>
    <s v="Tour 3"/>
    <s v="Algérie"/>
    <m/>
    <s v="Autriche"/>
    <m/>
    <s v="Kansas City, Missouri"/>
    <s v="Arrowhead Stadium"/>
    <m/>
    <m/>
    <m/>
    <n v="96"/>
    <n v="103"/>
    <n v="107"/>
    <n v="0"/>
    <n v="0"/>
    <n v="103"/>
    <n v="1"/>
    <s v="Exact"/>
    <n v="20"/>
    <n v="123"/>
    <n v="6353"/>
  </r>
  <r>
    <x v="70"/>
    <n v="8"/>
    <x v="59"/>
    <d v="2026-05-19T04:00:00"/>
    <x v="7"/>
    <s v="Louis HARLE"/>
    <s v="Tour 3"/>
    <s v="Algérie"/>
    <m/>
    <s v="Autriche"/>
    <m/>
    <s v="Kansas City, Missouri"/>
    <s v="Arrowhead Stadium"/>
    <m/>
    <m/>
    <m/>
    <n v="96"/>
    <n v="103"/>
    <n v="107"/>
    <n v="0"/>
    <n v="0"/>
    <n v="103"/>
    <n v="1"/>
    <s v="Exact"/>
    <n v="20"/>
    <n v="123"/>
    <n v="6165"/>
  </r>
  <r>
    <x v="70"/>
    <n v="9"/>
    <x v="59"/>
    <d v="2026-05-19T04:00:00"/>
    <x v="8"/>
    <s v="Aurélien DE POULPIQUET"/>
    <s v="Tour 3"/>
    <s v="Algérie"/>
    <m/>
    <s v="Autriche"/>
    <m/>
    <s v="Kansas City, Missouri"/>
    <s v="Arrowhead Stadium"/>
    <m/>
    <m/>
    <m/>
    <n v="96"/>
    <n v="103"/>
    <n v="107"/>
    <n v="0"/>
    <n v="0"/>
    <n v="103"/>
    <n v="1"/>
    <s v="Exact"/>
    <n v="20"/>
    <n v="123"/>
    <n v="6138"/>
  </r>
  <r>
    <x v="70"/>
    <n v="10"/>
    <x v="59"/>
    <d v="2026-05-19T04:00:00"/>
    <x v="9"/>
    <s v="Paul MONTESINOS"/>
    <s v="Tour 3"/>
    <s v="Algérie"/>
    <m/>
    <s v="Autriche"/>
    <m/>
    <s v="Kansas City, Missouri"/>
    <s v="Arrowhead Stadium"/>
    <m/>
    <m/>
    <m/>
    <n v="96"/>
    <n v="103"/>
    <n v="107"/>
    <n v="0"/>
    <n v="0"/>
    <n v="103"/>
    <n v="1"/>
    <s v="Exact"/>
    <n v="20"/>
    <n v="123"/>
    <n v="6310"/>
  </r>
  <r>
    <x v="70"/>
    <n v="11"/>
    <x v="59"/>
    <d v="2026-05-19T04:00:00"/>
    <x v="10"/>
    <s v="Kinsley ROQUE"/>
    <s v="Tour 3"/>
    <s v="Algérie"/>
    <m/>
    <s v="Autriche"/>
    <m/>
    <s v="Kansas City, Missouri"/>
    <s v="Arrowhead Stadium"/>
    <m/>
    <m/>
    <m/>
    <n v="96"/>
    <n v="103"/>
    <n v="107"/>
    <n v="0"/>
    <n v="0"/>
    <n v="103"/>
    <n v="1"/>
    <s v="Exact"/>
    <n v="20"/>
    <n v="123"/>
    <n v="6362"/>
  </r>
  <r>
    <x v="71"/>
    <n v="1"/>
    <x v="59"/>
    <d v="2026-05-19T04:00:00"/>
    <x v="0"/>
    <s v="Nicolas LE MOUEL"/>
    <s v="Tour 3"/>
    <s v="Jordanie"/>
    <s v="JOR"/>
    <s v="Argentine"/>
    <s v="ARG"/>
    <s v="Arlington, Dallas, Texas"/>
    <s v="AT&amp;T Stadium"/>
    <m/>
    <m/>
    <m/>
    <n v="165"/>
    <n v="145"/>
    <n v="32"/>
    <n v="0"/>
    <n v="0"/>
    <n v="145"/>
    <n v="1"/>
    <s v="Exact"/>
    <n v="20"/>
    <n v="165"/>
    <n v="7108"/>
  </r>
  <r>
    <x v="71"/>
    <n v="2"/>
    <x v="59"/>
    <d v="2026-05-19T04:00:00"/>
    <x v="1"/>
    <s v="Léa EL ASERY"/>
    <s v="Tour 3"/>
    <s v="Jordanie"/>
    <m/>
    <s v="Argentine"/>
    <m/>
    <s v="Arlington, Dallas, Texas"/>
    <s v="AT&amp;T Stadium"/>
    <m/>
    <m/>
    <m/>
    <n v="165"/>
    <n v="145"/>
    <n v="32"/>
    <n v="0"/>
    <n v="0"/>
    <n v="145"/>
    <n v="1"/>
    <s v="Exact"/>
    <n v="20"/>
    <n v="165"/>
    <n v="6402"/>
  </r>
  <r>
    <x v="71"/>
    <n v="3"/>
    <x v="59"/>
    <d v="2026-05-19T04:00:00"/>
    <x v="2"/>
    <s v="Elwenn JOUBREL"/>
    <s v="Tour 3"/>
    <s v="Jordanie"/>
    <m/>
    <s v="Argentine"/>
    <m/>
    <s v="Arlington, Dallas, Texas"/>
    <s v="AT&amp;T Stadium"/>
    <m/>
    <m/>
    <m/>
    <n v="165"/>
    <n v="145"/>
    <n v="32"/>
    <n v="0"/>
    <n v="0"/>
    <n v="145"/>
    <n v="1"/>
    <s v="Exact"/>
    <n v="20"/>
    <n v="165"/>
    <n v="6215"/>
  </r>
  <r>
    <x v="71"/>
    <n v="4"/>
    <x v="59"/>
    <d v="2026-05-19T04:00:00"/>
    <x v="3"/>
    <s v="Pauline OLIVIER"/>
    <s v="Tour 3"/>
    <s v="Jordanie"/>
    <m/>
    <s v="Argentine"/>
    <m/>
    <s v="Arlington, Dallas, Texas"/>
    <s v="AT&amp;T Stadium"/>
    <m/>
    <m/>
    <m/>
    <n v="165"/>
    <n v="145"/>
    <n v="32"/>
    <n v="0"/>
    <n v="0"/>
    <n v="145"/>
    <n v="1"/>
    <s v="Exact"/>
    <n v="20"/>
    <n v="165"/>
    <n v="6235"/>
  </r>
  <r>
    <x v="71"/>
    <n v="5"/>
    <x v="59"/>
    <d v="2026-05-19T04:00:00"/>
    <x v="4"/>
    <s v="Julie BOISSIERE"/>
    <s v="Tour 3"/>
    <s v="Jordanie"/>
    <m/>
    <s v="Argentine"/>
    <m/>
    <s v="Arlington, Dallas, Texas"/>
    <s v="AT&amp;T Stadium"/>
    <m/>
    <m/>
    <m/>
    <n v="165"/>
    <n v="145"/>
    <n v="32"/>
    <n v="0"/>
    <n v="0"/>
    <n v="145"/>
    <n v="1"/>
    <s v="Exact"/>
    <n v="20"/>
    <n v="165"/>
    <n v="6498"/>
  </r>
  <r>
    <x v="71"/>
    <n v="6"/>
    <x v="59"/>
    <d v="2026-05-19T04:00:00"/>
    <x v="5"/>
    <s v="Julie BOUCHARD"/>
    <s v="Tour 3"/>
    <s v="Jordanie"/>
    <m/>
    <s v="Argentine"/>
    <m/>
    <s v="Arlington, Dallas, Texas"/>
    <s v="AT&amp;T Stadium"/>
    <m/>
    <m/>
    <m/>
    <n v="165"/>
    <n v="145"/>
    <n v="32"/>
    <n v="0"/>
    <n v="0"/>
    <n v="145"/>
    <n v="1"/>
    <s v="Exact"/>
    <n v="20"/>
    <n v="165"/>
    <n v="6119"/>
  </r>
  <r>
    <x v="71"/>
    <n v="7"/>
    <x v="59"/>
    <d v="2026-05-19T04:00:00"/>
    <x v="6"/>
    <s v="Vincent FRAYSSE"/>
    <s v="Tour 3"/>
    <s v="Jordanie"/>
    <m/>
    <s v="Argentine"/>
    <m/>
    <s v="Arlington, Dallas, Texas"/>
    <s v="AT&amp;T Stadium"/>
    <m/>
    <m/>
    <m/>
    <n v="165"/>
    <n v="145"/>
    <n v="32"/>
    <n v="0"/>
    <n v="0"/>
    <n v="145"/>
    <n v="1"/>
    <s v="Exact"/>
    <n v="20"/>
    <n v="165"/>
    <n v="6518"/>
  </r>
  <r>
    <x v="71"/>
    <n v="8"/>
    <x v="59"/>
    <d v="2026-05-19T04:00:00"/>
    <x v="7"/>
    <s v="Louis HARLE"/>
    <s v="Tour 3"/>
    <s v="Jordanie"/>
    <m/>
    <s v="Argentine"/>
    <m/>
    <s v="Arlington, Dallas, Texas"/>
    <s v="AT&amp;T Stadium"/>
    <m/>
    <m/>
    <m/>
    <n v="165"/>
    <n v="145"/>
    <n v="32"/>
    <n v="0"/>
    <n v="0"/>
    <n v="145"/>
    <n v="1"/>
    <s v="Exact"/>
    <n v="20"/>
    <n v="165"/>
    <n v="6330"/>
  </r>
  <r>
    <x v="71"/>
    <n v="9"/>
    <x v="59"/>
    <d v="2026-05-19T04:00:00"/>
    <x v="8"/>
    <s v="Aurélien DE POULPIQUET"/>
    <s v="Tour 3"/>
    <s v="Jordanie"/>
    <m/>
    <s v="Argentine"/>
    <m/>
    <s v="Arlington, Dallas, Texas"/>
    <s v="AT&amp;T Stadium"/>
    <m/>
    <m/>
    <m/>
    <n v="165"/>
    <n v="145"/>
    <n v="32"/>
    <n v="0"/>
    <n v="0"/>
    <n v="145"/>
    <n v="1"/>
    <s v="Exact"/>
    <n v="20"/>
    <n v="165"/>
    <n v="6303"/>
  </r>
  <r>
    <x v="71"/>
    <n v="10"/>
    <x v="59"/>
    <d v="2026-05-19T04:00:00"/>
    <x v="9"/>
    <s v="Paul MONTESINOS"/>
    <s v="Tour 3"/>
    <s v="Jordanie"/>
    <m/>
    <s v="Argentine"/>
    <m/>
    <s v="Arlington, Dallas, Texas"/>
    <s v="AT&amp;T Stadium"/>
    <m/>
    <m/>
    <m/>
    <n v="165"/>
    <n v="145"/>
    <n v="32"/>
    <n v="0"/>
    <n v="0"/>
    <n v="145"/>
    <n v="1"/>
    <s v="Exact"/>
    <n v="20"/>
    <n v="165"/>
    <n v="6475"/>
  </r>
  <r>
    <x v="71"/>
    <n v="11"/>
    <x v="59"/>
    <d v="2026-05-19T04:00:00"/>
    <x v="10"/>
    <s v="Kinsley ROQUE"/>
    <s v="Tour 3"/>
    <s v="Jordanie"/>
    <m/>
    <s v="Argentine"/>
    <m/>
    <s v="Arlington, Dallas, Texas"/>
    <s v="AT&amp;T Stadium"/>
    <m/>
    <m/>
    <m/>
    <n v="165"/>
    <n v="145"/>
    <n v="32"/>
    <n v="0"/>
    <n v="0"/>
    <n v="145"/>
    <n v="1"/>
    <s v="Exact"/>
    <n v="20"/>
    <n v="165"/>
    <n v="6527"/>
  </r>
  <r>
    <x v="72"/>
    <n v="1"/>
    <x v="60"/>
    <d v="2026-05-19T21:00:00"/>
    <x v="0"/>
    <s v="Nicolas LE MOUEL"/>
    <s v="1/16 Finale"/>
    <s v="TBD"/>
    <e v="#N/A"/>
    <s v="TBD"/>
    <e v="#N/A"/>
    <s v="Inglewood, Los Angeles, California"/>
    <s v="SoFi Stadium"/>
    <m/>
    <m/>
    <m/>
    <n v="0"/>
    <n v="0"/>
    <n v="0"/>
    <n v="0"/>
    <n v="0"/>
    <n v="0"/>
    <n v="1"/>
    <s v="Exact"/>
    <n v="20"/>
    <n v="20"/>
    <n v="7128"/>
  </r>
  <r>
    <x v="72"/>
    <n v="2"/>
    <x v="60"/>
    <d v="2026-05-19T21:00:00"/>
    <x v="1"/>
    <s v="Léa EL ASERY"/>
    <s v="1/16 Finale"/>
    <s v="TBD"/>
    <m/>
    <s v="TBD"/>
    <m/>
    <s v="Inglewood, Los Angeles, California"/>
    <s v="SoFi Stadium"/>
    <m/>
    <m/>
    <m/>
    <n v="0"/>
    <n v="0"/>
    <n v="0"/>
    <n v="0"/>
    <n v="0"/>
    <n v="0"/>
    <n v="1"/>
    <s v="Exact"/>
    <n v="20"/>
    <n v="20"/>
    <n v="6422"/>
  </r>
  <r>
    <x v="72"/>
    <n v="3"/>
    <x v="60"/>
    <d v="2026-05-19T21:00:00"/>
    <x v="2"/>
    <s v="Elwenn JOUBREL"/>
    <s v="1/16 Finale"/>
    <s v="TBD"/>
    <m/>
    <s v="TBD"/>
    <m/>
    <s v="Inglewood, Los Angeles, California"/>
    <s v="SoFi Stadium"/>
    <m/>
    <m/>
    <m/>
    <n v="0"/>
    <n v="0"/>
    <n v="0"/>
    <n v="0"/>
    <n v="0"/>
    <n v="0"/>
    <n v="1"/>
    <s v="Exact"/>
    <n v="20"/>
    <n v="20"/>
    <n v="6235"/>
  </r>
  <r>
    <x v="72"/>
    <n v="4"/>
    <x v="60"/>
    <d v="2026-05-19T21:00:00"/>
    <x v="3"/>
    <s v="Pauline OLIVIER"/>
    <s v="1/16 Finale"/>
    <s v="TBD"/>
    <m/>
    <s v="TBD"/>
    <m/>
    <s v="Inglewood, Los Angeles, California"/>
    <s v="SoFi Stadium"/>
    <m/>
    <m/>
    <m/>
    <n v="0"/>
    <n v="0"/>
    <n v="0"/>
    <n v="0"/>
    <n v="0"/>
    <n v="0"/>
    <n v="1"/>
    <s v="Exact"/>
    <n v="20"/>
    <n v="20"/>
    <n v="6255"/>
  </r>
  <r>
    <x v="72"/>
    <n v="5"/>
    <x v="60"/>
    <d v="2026-05-19T21:00:00"/>
    <x v="4"/>
    <s v="Julie BOISSIERE"/>
    <s v="1/16 Finale"/>
    <s v="TBD"/>
    <m/>
    <s v="TBD"/>
    <m/>
    <s v="Inglewood, Los Angeles, California"/>
    <s v="SoFi Stadium"/>
    <m/>
    <m/>
    <m/>
    <n v="0"/>
    <n v="0"/>
    <n v="0"/>
    <n v="0"/>
    <n v="0"/>
    <n v="0"/>
    <n v="1"/>
    <s v="Exact"/>
    <n v="20"/>
    <n v="20"/>
    <n v="6518"/>
  </r>
  <r>
    <x v="72"/>
    <n v="6"/>
    <x v="60"/>
    <d v="2026-05-19T21:00:00"/>
    <x v="5"/>
    <s v="Julie BOUCHARD"/>
    <s v="1/16 Finale"/>
    <s v="TBD"/>
    <m/>
    <s v="TBD"/>
    <m/>
    <s v="Inglewood, Los Angeles, California"/>
    <s v="SoFi Stadium"/>
    <m/>
    <m/>
    <m/>
    <n v="0"/>
    <n v="0"/>
    <n v="0"/>
    <n v="0"/>
    <n v="0"/>
    <n v="0"/>
    <n v="1"/>
    <s v="Exact"/>
    <n v="20"/>
    <n v="20"/>
    <n v="6139"/>
  </r>
  <r>
    <x v="72"/>
    <n v="7"/>
    <x v="60"/>
    <d v="2026-05-19T21:00:00"/>
    <x v="6"/>
    <s v="Vincent FRAYSSE"/>
    <s v="1/16 Finale"/>
    <s v="TBD"/>
    <m/>
    <s v="TBD"/>
    <m/>
    <s v="Inglewood, Los Angeles, California"/>
    <s v="SoFi Stadium"/>
    <m/>
    <m/>
    <m/>
    <n v="0"/>
    <n v="0"/>
    <n v="0"/>
    <n v="0"/>
    <n v="0"/>
    <n v="0"/>
    <n v="1"/>
    <s v="Exact"/>
    <n v="20"/>
    <n v="20"/>
    <n v="6538"/>
  </r>
  <r>
    <x v="72"/>
    <n v="8"/>
    <x v="60"/>
    <d v="2026-05-19T21:00:00"/>
    <x v="7"/>
    <s v="Louis HARLE"/>
    <s v="1/16 Finale"/>
    <s v="TBD"/>
    <m/>
    <s v="TBD"/>
    <m/>
    <s v="Inglewood, Los Angeles, California"/>
    <s v="SoFi Stadium"/>
    <m/>
    <m/>
    <m/>
    <n v="0"/>
    <n v="0"/>
    <n v="0"/>
    <n v="0"/>
    <n v="0"/>
    <n v="0"/>
    <n v="1"/>
    <s v="Exact"/>
    <n v="20"/>
    <n v="20"/>
    <n v="6350"/>
  </r>
  <r>
    <x v="72"/>
    <n v="9"/>
    <x v="60"/>
    <d v="2026-05-19T21:00:00"/>
    <x v="8"/>
    <s v="Aurélien DE POULPIQUET"/>
    <s v="1/16 Finale"/>
    <s v="TBD"/>
    <m/>
    <s v="TBD"/>
    <m/>
    <s v="Inglewood, Los Angeles, California"/>
    <s v="SoFi Stadium"/>
    <m/>
    <m/>
    <m/>
    <n v="0"/>
    <n v="0"/>
    <n v="0"/>
    <n v="0"/>
    <n v="0"/>
    <n v="0"/>
    <n v="1"/>
    <s v="Exact"/>
    <n v="20"/>
    <n v="20"/>
    <n v="6323"/>
  </r>
  <r>
    <x v="72"/>
    <n v="10"/>
    <x v="60"/>
    <d v="2026-05-19T21:00:00"/>
    <x v="9"/>
    <s v="Paul MONTESINOS"/>
    <s v="1/16 Finale"/>
    <s v="TBD"/>
    <m/>
    <s v="TBD"/>
    <m/>
    <s v="Inglewood, Los Angeles, California"/>
    <s v="SoFi Stadium"/>
    <m/>
    <m/>
    <m/>
    <n v="0"/>
    <n v="0"/>
    <n v="0"/>
    <n v="0"/>
    <n v="0"/>
    <n v="0"/>
    <n v="1"/>
    <s v="Exact"/>
    <n v="20"/>
    <n v="20"/>
    <n v="6495"/>
  </r>
  <r>
    <x v="72"/>
    <n v="11"/>
    <x v="60"/>
    <d v="2026-05-19T21:00:00"/>
    <x v="10"/>
    <s v="Kinsley ROQUE"/>
    <s v="1/16 Finale"/>
    <s v="TBD"/>
    <m/>
    <s v="TBD"/>
    <m/>
    <s v="Inglewood, Los Angeles, California"/>
    <s v="SoFi Stadium"/>
    <m/>
    <m/>
    <m/>
    <n v="0"/>
    <n v="0"/>
    <n v="0"/>
    <n v="0"/>
    <n v="0"/>
    <n v="0"/>
    <n v="1"/>
    <s v="Exact"/>
    <n v="20"/>
    <n v="20"/>
    <n v="6547"/>
  </r>
  <r>
    <x v="73"/>
    <n v="1"/>
    <x v="61"/>
    <d v="2026-05-20T19:00:00"/>
    <x v="0"/>
    <s v="Nicolas LE MOUEL"/>
    <s v="1/16 Finale"/>
    <s v="TBD"/>
    <e v="#N/A"/>
    <s v="TBD"/>
    <e v="#N/A"/>
    <s v="Houston, Texas"/>
    <s v="NRG Stadium"/>
    <m/>
    <m/>
    <m/>
    <n v="0"/>
    <n v="0"/>
    <n v="0"/>
    <n v="0"/>
    <n v="0"/>
    <n v="0"/>
    <n v="1"/>
    <s v="Exact"/>
    <n v="20"/>
    <n v="20"/>
    <n v="7148"/>
  </r>
  <r>
    <x v="73"/>
    <n v="2"/>
    <x v="61"/>
    <d v="2026-05-20T19:00:00"/>
    <x v="1"/>
    <s v="Léa EL ASERY"/>
    <s v="1/16 Finale"/>
    <s v="TBD"/>
    <m/>
    <s v="TBD"/>
    <m/>
    <s v="Houston, Texas"/>
    <s v="NRG Stadium"/>
    <m/>
    <m/>
    <m/>
    <n v="0"/>
    <n v="0"/>
    <n v="0"/>
    <n v="0"/>
    <n v="0"/>
    <n v="0"/>
    <n v="1"/>
    <s v="Exact"/>
    <n v="20"/>
    <n v="20"/>
    <n v="6442"/>
  </r>
  <r>
    <x v="73"/>
    <n v="3"/>
    <x v="61"/>
    <d v="2026-05-20T19:00:00"/>
    <x v="2"/>
    <s v="Elwenn JOUBREL"/>
    <s v="1/16 Finale"/>
    <s v="TBD"/>
    <m/>
    <s v="TBD"/>
    <m/>
    <s v="Houston, Texas"/>
    <s v="NRG Stadium"/>
    <m/>
    <m/>
    <m/>
    <n v="0"/>
    <n v="0"/>
    <n v="0"/>
    <n v="0"/>
    <n v="0"/>
    <n v="0"/>
    <n v="1"/>
    <s v="Exact"/>
    <n v="20"/>
    <n v="20"/>
    <n v="6255"/>
  </r>
  <r>
    <x v="73"/>
    <n v="4"/>
    <x v="61"/>
    <d v="2026-05-20T19:00:00"/>
    <x v="3"/>
    <s v="Pauline OLIVIER"/>
    <s v="1/16 Finale"/>
    <s v="TBD"/>
    <m/>
    <s v="TBD"/>
    <m/>
    <s v="Houston, Texas"/>
    <s v="NRG Stadium"/>
    <m/>
    <m/>
    <m/>
    <n v="0"/>
    <n v="0"/>
    <n v="0"/>
    <n v="0"/>
    <n v="0"/>
    <n v="0"/>
    <n v="1"/>
    <s v="Exact"/>
    <n v="20"/>
    <n v="20"/>
    <n v="6275"/>
  </r>
  <r>
    <x v="73"/>
    <n v="5"/>
    <x v="61"/>
    <d v="2026-05-20T19:00:00"/>
    <x v="4"/>
    <s v="Julie BOISSIERE"/>
    <s v="1/16 Finale"/>
    <s v="TBD"/>
    <m/>
    <s v="TBD"/>
    <m/>
    <s v="Houston, Texas"/>
    <s v="NRG Stadium"/>
    <m/>
    <m/>
    <m/>
    <n v="0"/>
    <n v="0"/>
    <n v="0"/>
    <n v="0"/>
    <n v="0"/>
    <n v="0"/>
    <n v="1"/>
    <s v="Exact"/>
    <n v="20"/>
    <n v="20"/>
    <n v="6538"/>
  </r>
  <r>
    <x v="73"/>
    <n v="6"/>
    <x v="61"/>
    <d v="2026-05-20T19:00:00"/>
    <x v="5"/>
    <s v="Julie BOUCHARD"/>
    <s v="1/16 Finale"/>
    <s v="TBD"/>
    <m/>
    <s v="TBD"/>
    <m/>
    <s v="Houston, Texas"/>
    <s v="NRG Stadium"/>
    <m/>
    <m/>
    <m/>
    <n v="0"/>
    <n v="0"/>
    <n v="0"/>
    <n v="0"/>
    <n v="0"/>
    <n v="0"/>
    <n v="1"/>
    <s v="Exact"/>
    <n v="20"/>
    <n v="20"/>
    <n v="6159"/>
  </r>
  <r>
    <x v="73"/>
    <n v="7"/>
    <x v="61"/>
    <d v="2026-05-20T19:00:00"/>
    <x v="6"/>
    <s v="Vincent FRAYSSE"/>
    <s v="1/16 Finale"/>
    <s v="TBD"/>
    <m/>
    <s v="TBD"/>
    <m/>
    <s v="Houston, Texas"/>
    <s v="NRG Stadium"/>
    <m/>
    <m/>
    <m/>
    <n v="0"/>
    <n v="0"/>
    <n v="0"/>
    <n v="0"/>
    <n v="0"/>
    <n v="0"/>
    <n v="1"/>
    <s v="Exact"/>
    <n v="20"/>
    <n v="20"/>
    <n v="6558"/>
  </r>
  <r>
    <x v="73"/>
    <n v="8"/>
    <x v="61"/>
    <d v="2026-05-20T19:00:00"/>
    <x v="7"/>
    <s v="Louis HARLE"/>
    <s v="1/16 Finale"/>
    <s v="TBD"/>
    <m/>
    <s v="TBD"/>
    <m/>
    <s v="Houston, Texas"/>
    <s v="NRG Stadium"/>
    <m/>
    <m/>
    <m/>
    <n v="0"/>
    <n v="0"/>
    <n v="0"/>
    <n v="0"/>
    <n v="0"/>
    <n v="0"/>
    <n v="1"/>
    <s v="Exact"/>
    <n v="20"/>
    <n v="20"/>
    <n v="6370"/>
  </r>
  <r>
    <x v="73"/>
    <n v="9"/>
    <x v="61"/>
    <d v="2026-05-20T19:00:00"/>
    <x v="8"/>
    <s v="Aurélien DE POULPIQUET"/>
    <s v="1/16 Finale"/>
    <s v="TBD"/>
    <m/>
    <s v="TBD"/>
    <m/>
    <s v="Houston, Texas"/>
    <s v="NRG Stadium"/>
    <m/>
    <m/>
    <m/>
    <n v="0"/>
    <n v="0"/>
    <n v="0"/>
    <n v="0"/>
    <n v="0"/>
    <n v="0"/>
    <n v="1"/>
    <s v="Exact"/>
    <n v="20"/>
    <n v="20"/>
    <n v="6343"/>
  </r>
  <r>
    <x v="73"/>
    <n v="10"/>
    <x v="61"/>
    <d v="2026-05-20T19:00:00"/>
    <x v="9"/>
    <s v="Paul MONTESINOS"/>
    <s v="1/16 Finale"/>
    <s v="TBD"/>
    <m/>
    <s v="TBD"/>
    <m/>
    <s v="Houston, Texas"/>
    <s v="NRG Stadium"/>
    <m/>
    <m/>
    <m/>
    <n v="0"/>
    <n v="0"/>
    <n v="0"/>
    <n v="0"/>
    <n v="0"/>
    <n v="0"/>
    <n v="1"/>
    <s v="Exact"/>
    <n v="20"/>
    <n v="20"/>
    <n v="6515"/>
  </r>
  <r>
    <x v="73"/>
    <n v="11"/>
    <x v="61"/>
    <d v="2026-05-20T19:00:00"/>
    <x v="10"/>
    <s v="Kinsley ROQUE"/>
    <s v="1/16 Finale"/>
    <s v="TBD"/>
    <m/>
    <s v="TBD"/>
    <m/>
    <s v="Houston, Texas"/>
    <s v="NRG Stadium"/>
    <m/>
    <m/>
    <m/>
    <n v="0"/>
    <n v="0"/>
    <n v="0"/>
    <n v="0"/>
    <n v="0"/>
    <n v="0"/>
    <n v="1"/>
    <s v="Exact"/>
    <n v="20"/>
    <n v="20"/>
    <n v="6567"/>
  </r>
  <r>
    <x v="74"/>
    <n v="1"/>
    <x v="62"/>
    <d v="2026-05-20T22:30:00"/>
    <x v="0"/>
    <s v="Nicolas LE MOUEL"/>
    <s v="1/16 Finale"/>
    <s v="TBD"/>
    <e v="#N/A"/>
    <s v="TBD"/>
    <e v="#N/A"/>
    <s v="Foxborough"/>
    <s v="Gillette Stadium"/>
    <m/>
    <m/>
    <m/>
    <n v="0"/>
    <n v="0"/>
    <n v="0"/>
    <n v="0"/>
    <n v="0"/>
    <n v="0"/>
    <n v="1"/>
    <s v="Exact"/>
    <n v="20"/>
    <n v="20"/>
    <n v="7168"/>
  </r>
  <r>
    <x v="74"/>
    <n v="2"/>
    <x v="62"/>
    <d v="2026-05-20T22:30:00"/>
    <x v="1"/>
    <s v="Léa EL ASERY"/>
    <s v="1/16 Finale"/>
    <s v="TBD"/>
    <m/>
    <s v="TBD"/>
    <m/>
    <s v="Foxborough"/>
    <s v="Gillette Stadium"/>
    <m/>
    <m/>
    <m/>
    <n v="0"/>
    <n v="0"/>
    <n v="0"/>
    <n v="0"/>
    <n v="0"/>
    <n v="0"/>
    <n v="1"/>
    <s v="Exact"/>
    <n v="20"/>
    <n v="20"/>
    <n v="6462"/>
  </r>
  <r>
    <x v="74"/>
    <n v="3"/>
    <x v="62"/>
    <d v="2026-05-20T22:30:00"/>
    <x v="2"/>
    <s v="Elwenn JOUBREL"/>
    <s v="1/16 Finale"/>
    <s v="TBD"/>
    <m/>
    <s v="TBD"/>
    <m/>
    <s v="Foxborough"/>
    <s v="Gillette Stadium"/>
    <m/>
    <m/>
    <m/>
    <n v="0"/>
    <n v="0"/>
    <n v="0"/>
    <n v="0"/>
    <n v="0"/>
    <n v="0"/>
    <n v="1"/>
    <s v="Exact"/>
    <n v="20"/>
    <n v="20"/>
    <n v="6275"/>
  </r>
  <r>
    <x v="74"/>
    <n v="4"/>
    <x v="62"/>
    <d v="2026-05-20T22:30:00"/>
    <x v="3"/>
    <s v="Pauline OLIVIER"/>
    <s v="1/16 Finale"/>
    <s v="TBD"/>
    <m/>
    <s v="TBD"/>
    <m/>
    <s v="Foxborough"/>
    <s v="Gillette Stadium"/>
    <m/>
    <m/>
    <m/>
    <n v="0"/>
    <n v="0"/>
    <n v="0"/>
    <n v="0"/>
    <n v="0"/>
    <n v="0"/>
    <n v="1"/>
    <s v="Exact"/>
    <n v="20"/>
    <n v="20"/>
    <n v="6295"/>
  </r>
  <r>
    <x v="74"/>
    <n v="5"/>
    <x v="62"/>
    <d v="2026-05-20T22:30:00"/>
    <x v="4"/>
    <s v="Julie BOISSIERE"/>
    <s v="1/16 Finale"/>
    <s v="TBD"/>
    <m/>
    <s v="TBD"/>
    <m/>
    <s v="Foxborough"/>
    <s v="Gillette Stadium"/>
    <m/>
    <m/>
    <m/>
    <n v="0"/>
    <n v="0"/>
    <n v="0"/>
    <n v="0"/>
    <n v="0"/>
    <n v="0"/>
    <n v="1"/>
    <s v="Exact"/>
    <n v="20"/>
    <n v="20"/>
    <n v="6558"/>
  </r>
  <r>
    <x v="74"/>
    <n v="6"/>
    <x v="62"/>
    <d v="2026-05-20T22:30:00"/>
    <x v="5"/>
    <s v="Julie BOUCHARD"/>
    <s v="1/16 Finale"/>
    <s v="TBD"/>
    <m/>
    <s v="TBD"/>
    <m/>
    <s v="Foxborough"/>
    <s v="Gillette Stadium"/>
    <m/>
    <m/>
    <m/>
    <n v="0"/>
    <n v="0"/>
    <n v="0"/>
    <n v="0"/>
    <n v="0"/>
    <n v="0"/>
    <n v="1"/>
    <s v="Exact"/>
    <n v="20"/>
    <n v="20"/>
    <n v="6179"/>
  </r>
  <r>
    <x v="74"/>
    <n v="7"/>
    <x v="62"/>
    <d v="2026-05-20T22:30:00"/>
    <x v="6"/>
    <s v="Vincent FRAYSSE"/>
    <s v="1/16 Finale"/>
    <s v="TBD"/>
    <m/>
    <s v="TBD"/>
    <m/>
    <s v="Foxborough"/>
    <s v="Gillette Stadium"/>
    <m/>
    <m/>
    <m/>
    <n v="0"/>
    <n v="0"/>
    <n v="0"/>
    <n v="0"/>
    <n v="0"/>
    <n v="0"/>
    <n v="1"/>
    <s v="Exact"/>
    <n v="20"/>
    <n v="20"/>
    <n v="6578"/>
  </r>
  <r>
    <x v="74"/>
    <n v="8"/>
    <x v="62"/>
    <d v="2026-05-20T22:30:00"/>
    <x v="7"/>
    <s v="Louis HARLE"/>
    <s v="1/16 Finale"/>
    <s v="TBD"/>
    <m/>
    <s v="TBD"/>
    <m/>
    <s v="Foxborough"/>
    <s v="Gillette Stadium"/>
    <m/>
    <m/>
    <m/>
    <n v="0"/>
    <n v="0"/>
    <n v="0"/>
    <n v="0"/>
    <n v="0"/>
    <n v="0"/>
    <n v="1"/>
    <s v="Exact"/>
    <n v="20"/>
    <n v="20"/>
    <n v="6390"/>
  </r>
  <r>
    <x v="74"/>
    <n v="9"/>
    <x v="62"/>
    <d v="2026-05-20T22:30:00"/>
    <x v="8"/>
    <s v="Aurélien DE POULPIQUET"/>
    <s v="1/16 Finale"/>
    <s v="TBD"/>
    <m/>
    <s v="TBD"/>
    <m/>
    <s v="Foxborough"/>
    <s v="Gillette Stadium"/>
    <m/>
    <m/>
    <m/>
    <n v="0"/>
    <n v="0"/>
    <n v="0"/>
    <n v="0"/>
    <n v="0"/>
    <n v="0"/>
    <n v="1"/>
    <s v="Exact"/>
    <n v="20"/>
    <n v="20"/>
    <n v="6363"/>
  </r>
  <r>
    <x v="74"/>
    <n v="10"/>
    <x v="62"/>
    <d v="2026-05-20T22:30:00"/>
    <x v="9"/>
    <s v="Paul MONTESINOS"/>
    <s v="1/16 Finale"/>
    <s v="TBD"/>
    <m/>
    <s v="TBD"/>
    <m/>
    <s v="Foxborough"/>
    <s v="Gillette Stadium"/>
    <m/>
    <m/>
    <m/>
    <n v="0"/>
    <n v="0"/>
    <n v="0"/>
    <n v="0"/>
    <n v="0"/>
    <n v="0"/>
    <n v="1"/>
    <s v="Exact"/>
    <n v="20"/>
    <n v="20"/>
    <n v="6535"/>
  </r>
  <r>
    <x v="74"/>
    <n v="11"/>
    <x v="62"/>
    <d v="2026-05-20T22:30:00"/>
    <x v="10"/>
    <s v="Kinsley ROQUE"/>
    <s v="1/16 Finale"/>
    <s v="TBD"/>
    <m/>
    <s v="TBD"/>
    <m/>
    <s v="Foxborough"/>
    <s v="Gillette Stadium"/>
    <m/>
    <m/>
    <m/>
    <n v="0"/>
    <n v="0"/>
    <n v="0"/>
    <n v="0"/>
    <n v="0"/>
    <n v="0"/>
    <n v="1"/>
    <s v="Exact"/>
    <n v="20"/>
    <n v="20"/>
    <n v="6587"/>
  </r>
  <r>
    <x v="75"/>
    <n v="1"/>
    <x v="63"/>
    <d v="2026-05-21T03:00:00"/>
    <x v="0"/>
    <s v="Nicolas LE MOUEL"/>
    <s v="1/16 Finale"/>
    <s v="TBD"/>
    <e v="#N/A"/>
    <s v="TBD"/>
    <e v="#N/A"/>
    <s v="Monterrey"/>
    <s v="Estadio BBVA"/>
    <m/>
    <m/>
    <m/>
    <n v="0"/>
    <n v="0"/>
    <n v="0"/>
    <n v="0"/>
    <n v="0"/>
    <n v="0"/>
    <n v="1"/>
    <s v="Exact"/>
    <n v="20"/>
    <n v="20"/>
    <n v="7188"/>
  </r>
  <r>
    <x v="75"/>
    <n v="2"/>
    <x v="63"/>
    <d v="2026-05-21T03:00:00"/>
    <x v="1"/>
    <s v="Léa EL ASERY"/>
    <s v="1/16 Finale"/>
    <s v="TBD"/>
    <m/>
    <s v="TBD"/>
    <m/>
    <s v="Monterrey"/>
    <s v="Estadio BBVA"/>
    <m/>
    <m/>
    <m/>
    <n v="0"/>
    <n v="0"/>
    <n v="0"/>
    <n v="0"/>
    <n v="0"/>
    <n v="0"/>
    <n v="1"/>
    <s v="Exact"/>
    <n v="20"/>
    <n v="20"/>
    <n v="6482"/>
  </r>
  <r>
    <x v="75"/>
    <n v="3"/>
    <x v="63"/>
    <d v="2026-05-21T03:00:00"/>
    <x v="2"/>
    <s v="Elwenn JOUBREL"/>
    <s v="1/16 Finale"/>
    <s v="TBD"/>
    <m/>
    <s v="TBD"/>
    <m/>
    <s v="Monterrey"/>
    <s v="Estadio BBVA"/>
    <m/>
    <m/>
    <m/>
    <n v="0"/>
    <n v="0"/>
    <n v="0"/>
    <n v="0"/>
    <n v="0"/>
    <n v="0"/>
    <n v="1"/>
    <s v="Exact"/>
    <n v="20"/>
    <n v="20"/>
    <n v="6295"/>
  </r>
  <r>
    <x v="75"/>
    <n v="4"/>
    <x v="63"/>
    <d v="2026-05-21T03:00:00"/>
    <x v="3"/>
    <s v="Pauline OLIVIER"/>
    <s v="1/16 Finale"/>
    <s v="TBD"/>
    <m/>
    <s v="TBD"/>
    <m/>
    <s v="Monterrey"/>
    <s v="Estadio BBVA"/>
    <m/>
    <m/>
    <m/>
    <n v="0"/>
    <n v="0"/>
    <n v="0"/>
    <n v="0"/>
    <n v="0"/>
    <n v="0"/>
    <n v="1"/>
    <s v="Exact"/>
    <n v="20"/>
    <n v="20"/>
    <n v="6315"/>
  </r>
  <r>
    <x v="75"/>
    <n v="5"/>
    <x v="63"/>
    <d v="2026-05-21T03:00:00"/>
    <x v="4"/>
    <s v="Julie BOISSIERE"/>
    <s v="1/16 Finale"/>
    <s v="TBD"/>
    <m/>
    <s v="TBD"/>
    <m/>
    <s v="Monterrey"/>
    <s v="Estadio BBVA"/>
    <m/>
    <m/>
    <m/>
    <n v="0"/>
    <n v="0"/>
    <n v="0"/>
    <n v="0"/>
    <n v="0"/>
    <n v="0"/>
    <n v="1"/>
    <s v="Exact"/>
    <n v="20"/>
    <n v="20"/>
    <n v="6578"/>
  </r>
  <r>
    <x v="75"/>
    <n v="6"/>
    <x v="63"/>
    <d v="2026-05-21T03:00:00"/>
    <x v="5"/>
    <s v="Julie BOUCHARD"/>
    <s v="1/16 Finale"/>
    <s v="TBD"/>
    <m/>
    <s v="TBD"/>
    <m/>
    <s v="Monterrey"/>
    <s v="Estadio BBVA"/>
    <m/>
    <m/>
    <m/>
    <n v="0"/>
    <n v="0"/>
    <n v="0"/>
    <n v="0"/>
    <n v="0"/>
    <n v="0"/>
    <n v="1"/>
    <s v="Exact"/>
    <n v="20"/>
    <n v="20"/>
    <n v="6199"/>
  </r>
  <r>
    <x v="75"/>
    <n v="7"/>
    <x v="63"/>
    <d v="2026-05-21T03:00:00"/>
    <x v="6"/>
    <s v="Vincent FRAYSSE"/>
    <s v="1/16 Finale"/>
    <s v="TBD"/>
    <m/>
    <s v="TBD"/>
    <m/>
    <s v="Monterrey"/>
    <s v="Estadio BBVA"/>
    <m/>
    <m/>
    <m/>
    <n v="0"/>
    <n v="0"/>
    <n v="0"/>
    <n v="0"/>
    <n v="0"/>
    <n v="0"/>
    <n v="1"/>
    <s v="Exact"/>
    <n v="20"/>
    <n v="20"/>
    <n v="6598"/>
  </r>
  <r>
    <x v="75"/>
    <n v="8"/>
    <x v="63"/>
    <d v="2026-05-21T03:00:00"/>
    <x v="7"/>
    <s v="Louis HARLE"/>
    <s v="1/16 Finale"/>
    <s v="TBD"/>
    <m/>
    <s v="TBD"/>
    <m/>
    <s v="Monterrey"/>
    <s v="Estadio BBVA"/>
    <m/>
    <m/>
    <m/>
    <n v="0"/>
    <n v="0"/>
    <n v="0"/>
    <n v="0"/>
    <n v="0"/>
    <n v="0"/>
    <n v="1"/>
    <s v="Exact"/>
    <n v="20"/>
    <n v="20"/>
    <n v="6410"/>
  </r>
  <r>
    <x v="75"/>
    <n v="9"/>
    <x v="63"/>
    <d v="2026-05-21T03:00:00"/>
    <x v="8"/>
    <s v="Aurélien DE POULPIQUET"/>
    <s v="1/16 Finale"/>
    <s v="TBD"/>
    <m/>
    <s v="TBD"/>
    <m/>
    <s v="Monterrey"/>
    <s v="Estadio BBVA"/>
    <m/>
    <m/>
    <m/>
    <n v="0"/>
    <n v="0"/>
    <n v="0"/>
    <n v="0"/>
    <n v="0"/>
    <n v="0"/>
    <n v="1"/>
    <s v="Exact"/>
    <n v="20"/>
    <n v="20"/>
    <n v="6383"/>
  </r>
  <r>
    <x v="75"/>
    <n v="10"/>
    <x v="63"/>
    <d v="2026-05-21T03:00:00"/>
    <x v="9"/>
    <s v="Paul MONTESINOS"/>
    <s v="1/16 Finale"/>
    <s v="TBD"/>
    <m/>
    <s v="TBD"/>
    <m/>
    <s v="Monterrey"/>
    <s v="Estadio BBVA"/>
    <m/>
    <m/>
    <m/>
    <n v="0"/>
    <n v="0"/>
    <n v="0"/>
    <n v="0"/>
    <n v="0"/>
    <n v="0"/>
    <n v="1"/>
    <s v="Exact"/>
    <n v="20"/>
    <n v="20"/>
    <n v="6555"/>
  </r>
  <r>
    <x v="75"/>
    <n v="11"/>
    <x v="63"/>
    <d v="2026-05-21T03:00:00"/>
    <x v="10"/>
    <s v="Kinsley ROQUE"/>
    <s v="1/16 Finale"/>
    <s v="TBD"/>
    <m/>
    <s v="TBD"/>
    <m/>
    <s v="Monterrey"/>
    <s v="Estadio BBVA"/>
    <m/>
    <m/>
    <m/>
    <n v="0"/>
    <n v="0"/>
    <n v="0"/>
    <n v="0"/>
    <n v="0"/>
    <n v="0"/>
    <n v="1"/>
    <s v="Exact"/>
    <n v="20"/>
    <n v="20"/>
    <n v="6607"/>
  </r>
  <r>
    <x v="76"/>
    <n v="1"/>
    <x v="64"/>
    <d v="2026-05-21T19:00:00"/>
    <x v="0"/>
    <s v="Nicolas LE MOUEL"/>
    <s v="1/16 Finale"/>
    <s v="TBD"/>
    <e v="#N/A"/>
    <s v="TBD"/>
    <e v="#N/A"/>
    <s v="Arlington, Dallas, Texas"/>
    <s v="AT&amp;T Stadium"/>
    <m/>
    <m/>
    <m/>
    <n v="0"/>
    <n v="0"/>
    <n v="0"/>
    <n v="0"/>
    <n v="0"/>
    <n v="0"/>
    <n v="1"/>
    <s v="Exact"/>
    <n v="20"/>
    <n v="20"/>
    <n v="7208"/>
  </r>
  <r>
    <x v="76"/>
    <n v="2"/>
    <x v="64"/>
    <d v="2026-05-21T19:00:00"/>
    <x v="1"/>
    <s v="Léa EL ASERY"/>
    <s v="1/16 Finale"/>
    <s v="TBD"/>
    <m/>
    <s v="TBD"/>
    <m/>
    <s v="Arlington, Dallas, Texas"/>
    <s v="AT&amp;T Stadium"/>
    <m/>
    <m/>
    <m/>
    <n v="0"/>
    <n v="0"/>
    <n v="0"/>
    <n v="0"/>
    <n v="0"/>
    <n v="0"/>
    <n v="1"/>
    <s v="Exact"/>
    <n v="20"/>
    <n v="20"/>
    <n v="6502"/>
  </r>
  <r>
    <x v="76"/>
    <n v="3"/>
    <x v="64"/>
    <d v="2026-05-21T19:00:00"/>
    <x v="2"/>
    <s v="Elwenn JOUBREL"/>
    <s v="1/16 Finale"/>
    <s v="TBD"/>
    <m/>
    <s v="TBD"/>
    <m/>
    <s v="Arlington, Dallas, Texas"/>
    <s v="AT&amp;T Stadium"/>
    <m/>
    <m/>
    <m/>
    <n v="0"/>
    <n v="0"/>
    <n v="0"/>
    <n v="0"/>
    <n v="0"/>
    <n v="0"/>
    <n v="1"/>
    <s v="Exact"/>
    <n v="20"/>
    <n v="20"/>
    <n v="6315"/>
  </r>
  <r>
    <x v="76"/>
    <n v="4"/>
    <x v="64"/>
    <d v="2026-05-21T19:00:00"/>
    <x v="3"/>
    <s v="Pauline OLIVIER"/>
    <s v="1/16 Finale"/>
    <s v="TBD"/>
    <m/>
    <s v="TBD"/>
    <m/>
    <s v="Arlington, Dallas, Texas"/>
    <s v="AT&amp;T Stadium"/>
    <m/>
    <m/>
    <m/>
    <n v="0"/>
    <n v="0"/>
    <n v="0"/>
    <n v="0"/>
    <n v="0"/>
    <n v="0"/>
    <n v="1"/>
    <s v="Exact"/>
    <n v="20"/>
    <n v="20"/>
    <n v="6335"/>
  </r>
  <r>
    <x v="76"/>
    <n v="5"/>
    <x v="64"/>
    <d v="2026-05-21T19:00:00"/>
    <x v="4"/>
    <s v="Julie BOISSIERE"/>
    <s v="1/16 Finale"/>
    <s v="TBD"/>
    <m/>
    <s v="TBD"/>
    <m/>
    <s v="Arlington, Dallas, Texas"/>
    <s v="AT&amp;T Stadium"/>
    <m/>
    <m/>
    <m/>
    <n v="0"/>
    <n v="0"/>
    <n v="0"/>
    <n v="0"/>
    <n v="0"/>
    <n v="0"/>
    <n v="1"/>
    <s v="Exact"/>
    <n v="20"/>
    <n v="20"/>
    <n v="6598"/>
  </r>
  <r>
    <x v="76"/>
    <n v="6"/>
    <x v="64"/>
    <d v="2026-05-21T19:00:00"/>
    <x v="5"/>
    <s v="Julie BOUCHARD"/>
    <s v="1/16 Finale"/>
    <s v="TBD"/>
    <m/>
    <s v="TBD"/>
    <m/>
    <s v="Arlington, Dallas, Texas"/>
    <s v="AT&amp;T Stadium"/>
    <m/>
    <m/>
    <m/>
    <n v="0"/>
    <n v="0"/>
    <n v="0"/>
    <n v="0"/>
    <n v="0"/>
    <n v="0"/>
    <n v="1"/>
    <s v="Exact"/>
    <n v="20"/>
    <n v="20"/>
    <n v="6219"/>
  </r>
  <r>
    <x v="76"/>
    <n v="7"/>
    <x v="64"/>
    <d v="2026-05-21T19:00:00"/>
    <x v="6"/>
    <s v="Vincent FRAYSSE"/>
    <s v="1/16 Finale"/>
    <s v="TBD"/>
    <m/>
    <s v="TBD"/>
    <m/>
    <s v="Arlington, Dallas, Texas"/>
    <s v="AT&amp;T Stadium"/>
    <m/>
    <m/>
    <m/>
    <n v="0"/>
    <n v="0"/>
    <n v="0"/>
    <n v="0"/>
    <n v="0"/>
    <n v="0"/>
    <n v="1"/>
    <s v="Exact"/>
    <n v="20"/>
    <n v="20"/>
    <n v="6618"/>
  </r>
  <r>
    <x v="76"/>
    <n v="8"/>
    <x v="64"/>
    <d v="2026-05-21T19:00:00"/>
    <x v="7"/>
    <s v="Louis HARLE"/>
    <s v="1/16 Finale"/>
    <s v="TBD"/>
    <m/>
    <s v="TBD"/>
    <m/>
    <s v="Arlington, Dallas, Texas"/>
    <s v="AT&amp;T Stadium"/>
    <m/>
    <m/>
    <m/>
    <n v="0"/>
    <n v="0"/>
    <n v="0"/>
    <n v="0"/>
    <n v="0"/>
    <n v="0"/>
    <n v="1"/>
    <s v="Exact"/>
    <n v="20"/>
    <n v="20"/>
    <n v="6430"/>
  </r>
  <r>
    <x v="76"/>
    <n v="9"/>
    <x v="64"/>
    <d v="2026-05-21T19:00:00"/>
    <x v="8"/>
    <s v="Aurélien DE POULPIQUET"/>
    <s v="1/16 Finale"/>
    <s v="TBD"/>
    <m/>
    <s v="TBD"/>
    <m/>
    <s v="Arlington, Dallas, Texas"/>
    <s v="AT&amp;T Stadium"/>
    <m/>
    <m/>
    <m/>
    <n v="0"/>
    <n v="0"/>
    <n v="0"/>
    <n v="0"/>
    <n v="0"/>
    <n v="0"/>
    <n v="1"/>
    <s v="Exact"/>
    <n v="20"/>
    <n v="20"/>
    <n v="6403"/>
  </r>
  <r>
    <x v="76"/>
    <n v="10"/>
    <x v="64"/>
    <d v="2026-05-21T19:00:00"/>
    <x v="9"/>
    <s v="Paul MONTESINOS"/>
    <s v="1/16 Finale"/>
    <s v="TBD"/>
    <m/>
    <s v="TBD"/>
    <m/>
    <s v="Arlington, Dallas, Texas"/>
    <s v="AT&amp;T Stadium"/>
    <m/>
    <m/>
    <m/>
    <n v="0"/>
    <n v="0"/>
    <n v="0"/>
    <n v="0"/>
    <n v="0"/>
    <n v="0"/>
    <n v="1"/>
    <s v="Exact"/>
    <n v="20"/>
    <n v="20"/>
    <n v="6575"/>
  </r>
  <r>
    <x v="76"/>
    <n v="11"/>
    <x v="64"/>
    <d v="2026-05-21T19:00:00"/>
    <x v="10"/>
    <s v="Kinsley ROQUE"/>
    <s v="1/16 Finale"/>
    <s v="TBD"/>
    <m/>
    <s v="TBD"/>
    <m/>
    <s v="Arlington, Dallas, Texas"/>
    <s v="AT&amp;T Stadium"/>
    <m/>
    <m/>
    <m/>
    <n v="0"/>
    <n v="0"/>
    <n v="0"/>
    <n v="0"/>
    <n v="0"/>
    <n v="0"/>
    <n v="1"/>
    <s v="Exact"/>
    <n v="20"/>
    <n v="20"/>
    <n v="6627"/>
  </r>
  <r>
    <x v="77"/>
    <n v="1"/>
    <x v="65"/>
    <d v="2026-05-21T23:00:00"/>
    <x v="0"/>
    <s v="Nicolas LE MOUEL"/>
    <s v="1/16 Finale"/>
    <s v="TBD"/>
    <e v="#N/A"/>
    <s v="TBD"/>
    <e v="#N/A"/>
    <s v="East Rutherford, New Jersey/New York"/>
    <s v="MetLife Stadium"/>
    <m/>
    <m/>
    <m/>
    <n v="0"/>
    <n v="0"/>
    <n v="0"/>
    <n v="0"/>
    <n v="0"/>
    <n v="0"/>
    <n v="1"/>
    <s v="Exact"/>
    <n v="20"/>
    <n v="20"/>
    <n v="7228"/>
  </r>
  <r>
    <x v="77"/>
    <n v="2"/>
    <x v="65"/>
    <d v="2026-05-21T23:00:00"/>
    <x v="1"/>
    <s v="Léa EL ASERY"/>
    <s v="1/16 Finale"/>
    <s v="TBD"/>
    <m/>
    <s v="TBD"/>
    <m/>
    <s v="East Rutherford, New Jersey/New York"/>
    <s v="MetLife Stadium"/>
    <m/>
    <m/>
    <m/>
    <n v="0"/>
    <n v="0"/>
    <n v="0"/>
    <n v="0"/>
    <n v="0"/>
    <n v="0"/>
    <n v="1"/>
    <s v="Exact"/>
    <n v="20"/>
    <n v="20"/>
    <n v="6522"/>
  </r>
  <r>
    <x v="77"/>
    <n v="3"/>
    <x v="65"/>
    <d v="2026-05-21T23:00:00"/>
    <x v="2"/>
    <s v="Elwenn JOUBREL"/>
    <s v="1/16 Finale"/>
    <s v="TBD"/>
    <m/>
    <s v="TBD"/>
    <m/>
    <s v="East Rutherford, New Jersey/New York"/>
    <s v="MetLife Stadium"/>
    <m/>
    <m/>
    <m/>
    <n v="0"/>
    <n v="0"/>
    <n v="0"/>
    <n v="0"/>
    <n v="0"/>
    <n v="0"/>
    <n v="1"/>
    <s v="Exact"/>
    <n v="20"/>
    <n v="20"/>
    <n v="6335"/>
  </r>
  <r>
    <x v="77"/>
    <n v="4"/>
    <x v="65"/>
    <d v="2026-05-21T23:00:00"/>
    <x v="3"/>
    <s v="Pauline OLIVIER"/>
    <s v="1/16 Finale"/>
    <s v="TBD"/>
    <m/>
    <s v="TBD"/>
    <m/>
    <s v="East Rutherford, New Jersey/New York"/>
    <s v="MetLife Stadium"/>
    <m/>
    <m/>
    <m/>
    <n v="0"/>
    <n v="0"/>
    <n v="0"/>
    <n v="0"/>
    <n v="0"/>
    <n v="0"/>
    <n v="1"/>
    <s v="Exact"/>
    <n v="20"/>
    <n v="20"/>
    <n v="6355"/>
  </r>
  <r>
    <x v="77"/>
    <n v="5"/>
    <x v="65"/>
    <d v="2026-05-21T23:00:00"/>
    <x v="4"/>
    <s v="Julie BOISSIERE"/>
    <s v="1/16 Finale"/>
    <s v="TBD"/>
    <m/>
    <s v="TBD"/>
    <m/>
    <s v="East Rutherford, New Jersey/New York"/>
    <s v="MetLife Stadium"/>
    <m/>
    <m/>
    <m/>
    <n v="0"/>
    <n v="0"/>
    <n v="0"/>
    <n v="0"/>
    <n v="0"/>
    <n v="0"/>
    <n v="1"/>
    <s v="Exact"/>
    <n v="20"/>
    <n v="20"/>
    <n v="6618"/>
  </r>
  <r>
    <x v="77"/>
    <n v="6"/>
    <x v="65"/>
    <d v="2026-05-21T23:00:00"/>
    <x v="5"/>
    <s v="Julie BOUCHARD"/>
    <s v="1/16 Finale"/>
    <s v="TBD"/>
    <m/>
    <s v="TBD"/>
    <m/>
    <s v="East Rutherford, New Jersey/New York"/>
    <s v="MetLife Stadium"/>
    <m/>
    <m/>
    <m/>
    <n v="0"/>
    <n v="0"/>
    <n v="0"/>
    <n v="0"/>
    <n v="0"/>
    <n v="0"/>
    <n v="1"/>
    <s v="Exact"/>
    <n v="20"/>
    <n v="20"/>
    <n v="6239"/>
  </r>
  <r>
    <x v="77"/>
    <n v="7"/>
    <x v="65"/>
    <d v="2026-05-21T23:00:00"/>
    <x v="6"/>
    <s v="Vincent FRAYSSE"/>
    <s v="1/16 Finale"/>
    <s v="TBD"/>
    <m/>
    <s v="TBD"/>
    <m/>
    <s v="East Rutherford, New Jersey/New York"/>
    <s v="MetLife Stadium"/>
    <m/>
    <m/>
    <m/>
    <n v="0"/>
    <n v="0"/>
    <n v="0"/>
    <n v="0"/>
    <n v="0"/>
    <n v="0"/>
    <n v="1"/>
    <s v="Exact"/>
    <n v="20"/>
    <n v="20"/>
    <n v="6638"/>
  </r>
  <r>
    <x v="77"/>
    <n v="8"/>
    <x v="65"/>
    <d v="2026-05-21T23:00:00"/>
    <x v="7"/>
    <s v="Louis HARLE"/>
    <s v="1/16 Finale"/>
    <s v="TBD"/>
    <m/>
    <s v="TBD"/>
    <m/>
    <s v="East Rutherford, New Jersey/New York"/>
    <s v="MetLife Stadium"/>
    <m/>
    <m/>
    <m/>
    <n v="0"/>
    <n v="0"/>
    <n v="0"/>
    <n v="0"/>
    <n v="0"/>
    <n v="0"/>
    <n v="1"/>
    <s v="Exact"/>
    <n v="20"/>
    <n v="20"/>
    <n v="6450"/>
  </r>
  <r>
    <x v="77"/>
    <n v="9"/>
    <x v="65"/>
    <d v="2026-05-21T23:00:00"/>
    <x v="8"/>
    <s v="Aurélien DE POULPIQUET"/>
    <s v="1/16 Finale"/>
    <s v="TBD"/>
    <m/>
    <s v="TBD"/>
    <m/>
    <s v="East Rutherford, New Jersey/New York"/>
    <s v="MetLife Stadium"/>
    <m/>
    <m/>
    <m/>
    <n v="0"/>
    <n v="0"/>
    <n v="0"/>
    <n v="0"/>
    <n v="0"/>
    <n v="0"/>
    <n v="1"/>
    <s v="Exact"/>
    <n v="20"/>
    <n v="20"/>
    <n v="6423"/>
  </r>
  <r>
    <x v="77"/>
    <n v="10"/>
    <x v="65"/>
    <d v="2026-05-21T23:00:00"/>
    <x v="9"/>
    <s v="Paul MONTESINOS"/>
    <s v="1/16 Finale"/>
    <s v="TBD"/>
    <m/>
    <s v="TBD"/>
    <m/>
    <s v="East Rutherford, New Jersey/New York"/>
    <s v="MetLife Stadium"/>
    <m/>
    <m/>
    <m/>
    <n v="0"/>
    <n v="0"/>
    <n v="0"/>
    <n v="0"/>
    <n v="0"/>
    <n v="0"/>
    <n v="1"/>
    <s v="Exact"/>
    <n v="20"/>
    <n v="20"/>
    <n v="6595"/>
  </r>
  <r>
    <x v="77"/>
    <n v="11"/>
    <x v="65"/>
    <d v="2026-05-21T23:00:00"/>
    <x v="10"/>
    <s v="Kinsley ROQUE"/>
    <s v="1/16 Finale"/>
    <s v="TBD"/>
    <m/>
    <s v="TBD"/>
    <m/>
    <s v="East Rutherford, New Jersey/New York"/>
    <s v="MetLife Stadium"/>
    <m/>
    <m/>
    <m/>
    <n v="0"/>
    <n v="0"/>
    <n v="0"/>
    <n v="0"/>
    <n v="0"/>
    <n v="0"/>
    <n v="1"/>
    <s v="Exact"/>
    <n v="20"/>
    <n v="20"/>
    <n v="6647"/>
  </r>
  <r>
    <x v="78"/>
    <n v="1"/>
    <x v="66"/>
    <d v="2026-05-22T03:00:00"/>
    <x v="0"/>
    <s v="Nicolas LE MOUEL"/>
    <s v="1/16 Finale"/>
    <s v="TBD"/>
    <e v="#N/A"/>
    <s v="TBD"/>
    <e v="#N/A"/>
    <s v="Mexique City"/>
    <s v="Estadio Azteca"/>
    <m/>
    <m/>
    <m/>
    <n v="0"/>
    <n v="0"/>
    <n v="0"/>
    <n v="0"/>
    <n v="0"/>
    <n v="0"/>
    <n v="1"/>
    <s v="Exact"/>
    <n v="20"/>
    <n v="20"/>
    <n v="7248"/>
  </r>
  <r>
    <x v="78"/>
    <n v="2"/>
    <x v="66"/>
    <d v="2026-05-22T03:00:00"/>
    <x v="1"/>
    <s v="Léa EL ASERY"/>
    <s v="1/16 Finale"/>
    <s v="TBD"/>
    <m/>
    <s v="TBD"/>
    <m/>
    <s v="Mexique City"/>
    <s v="Estadio Azteca"/>
    <m/>
    <m/>
    <m/>
    <n v="0"/>
    <n v="0"/>
    <n v="0"/>
    <n v="0"/>
    <n v="0"/>
    <n v="0"/>
    <n v="1"/>
    <s v="Exact"/>
    <n v="20"/>
    <n v="20"/>
    <n v="6542"/>
  </r>
  <r>
    <x v="78"/>
    <n v="3"/>
    <x v="66"/>
    <d v="2026-05-22T03:00:00"/>
    <x v="2"/>
    <s v="Elwenn JOUBREL"/>
    <s v="1/16 Finale"/>
    <s v="TBD"/>
    <m/>
    <s v="TBD"/>
    <m/>
    <s v="Mexique City"/>
    <s v="Estadio Azteca"/>
    <m/>
    <m/>
    <m/>
    <n v="0"/>
    <n v="0"/>
    <n v="0"/>
    <n v="0"/>
    <n v="0"/>
    <n v="0"/>
    <n v="1"/>
    <s v="Exact"/>
    <n v="20"/>
    <n v="20"/>
    <n v="6355"/>
  </r>
  <r>
    <x v="78"/>
    <n v="4"/>
    <x v="66"/>
    <d v="2026-05-22T03:00:00"/>
    <x v="3"/>
    <s v="Pauline OLIVIER"/>
    <s v="1/16 Finale"/>
    <s v="TBD"/>
    <m/>
    <s v="TBD"/>
    <m/>
    <s v="Mexique City"/>
    <s v="Estadio Azteca"/>
    <m/>
    <m/>
    <m/>
    <n v="0"/>
    <n v="0"/>
    <n v="0"/>
    <n v="0"/>
    <n v="0"/>
    <n v="0"/>
    <n v="1"/>
    <s v="Exact"/>
    <n v="20"/>
    <n v="20"/>
    <n v="6375"/>
  </r>
  <r>
    <x v="78"/>
    <n v="5"/>
    <x v="66"/>
    <d v="2026-05-22T03:00:00"/>
    <x v="4"/>
    <s v="Julie BOISSIERE"/>
    <s v="1/16 Finale"/>
    <s v="TBD"/>
    <m/>
    <s v="TBD"/>
    <m/>
    <s v="Mexique City"/>
    <s v="Estadio Azteca"/>
    <m/>
    <m/>
    <m/>
    <n v="0"/>
    <n v="0"/>
    <n v="0"/>
    <n v="0"/>
    <n v="0"/>
    <n v="0"/>
    <n v="1"/>
    <s v="Exact"/>
    <n v="20"/>
    <n v="20"/>
    <n v="6638"/>
  </r>
  <r>
    <x v="78"/>
    <n v="6"/>
    <x v="66"/>
    <d v="2026-05-22T03:00:00"/>
    <x v="5"/>
    <s v="Julie BOUCHARD"/>
    <s v="1/16 Finale"/>
    <s v="TBD"/>
    <m/>
    <s v="TBD"/>
    <m/>
    <s v="Mexique City"/>
    <s v="Estadio Azteca"/>
    <m/>
    <m/>
    <m/>
    <n v="0"/>
    <n v="0"/>
    <n v="0"/>
    <n v="0"/>
    <n v="0"/>
    <n v="0"/>
    <n v="1"/>
    <s v="Exact"/>
    <n v="20"/>
    <n v="20"/>
    <n v="6259"/>
  </r>
  <r>
    <x v="78"/>
    <n v="7"/>
    <x v="66"/>
    <d v="2026-05-22T03:00:00"/>
    <x v="6"/>
    <s v="Vincent FRAYSSE"/>
    <s v="1/16 Finale"/>
    <s v="TBD"/>
    <m/>
    <s v="TBD"/>
    <m/>
    <s v="Mexique City"/>
    <s v="Estadio Azteca"/>
    <m/>
    <m/>
    <m/>
    <n v="0"/>
    <n v="0"/>
    <n v="0"/>
    <n v="0"/>
    <n v="0"/>
    <n v="0"/>
    <n v="1"/>
    <s v="Exact"/>
    <n v="20"/>
    <n v="20"/>
    <n v="6658"/>
  </r>
  <r>
    <x v="78"/>
    <n v="8"/>
    <x v="66"/>
    <d v="2026-05-22T03:00:00"/>
    <x v="7"/>
    <s v="Louis HARLE"/>
    <s v="1/16 Finale"/>
    <s v="TBD"/>
    <m/>
    <s v="TBD"/>
    <m/>
    <s v="Mexique City"/>
    <s v="Estadio Azteca"/>
    <m/>
    <m/>
    <m/>
    <n v="0"/>
    <n v="0"/>
    <n v="0"/>
    <n v="0"/>
    <n v="0"/>
    <n v="0"/>
    <n v="1"/>
    <s v="Exact"/>
    <n v="20"/>
    <n v="20"/>
    <n v="6470"/>
  </r>
  <r>
    <x v="78"/>
    <n v="9"/>
    <x v="66"/>
    <d v="2026-05-22T03:00:00"/>
    <x v="8"/>
    <s v="Aurélien DE POULPIQUET"/>
    <s v="1/16 Finale"/>
    <s v="TBD"/>
    <m/>
    <s v="TBD"/>
    <m/>
    <s v="Mexique City"/>
    <s v="Estadio Azteca"/>
    <m/>
    <m/>
    <m/>
    <n v="0"/>
    <n v="0"/>
    <n v="0"/>
    <n v="0"/>
    <n v="0"/>
    <n v="0"/>
    <n v="1"/>
    <s v="Exact"/>
    <n v="20"/>
    <n v="20"/>
    <n v="6443"/>
  </r>
  <r>
    <x v="78"/>
    <n v="10"/>
    <x v="66"/>
    <d v="2026-05-22T03:00:00"/>
    <x v="9"/>
    <s v="Paul MONTESINOS"/>
    <s v="1/16 Finale"/>
    <s v="TBD"/>
    <m/>
    <s v="TBD"/>
    <m/>
    <s v="Mexique City"/>
    <s v="Estadio Azteca"/>
    <m/>
    <m/>
    <m/>
    <n v="0"/>
    <n v="0"/>
    <n v="0"/>
    <n v="0"/>
    <n v="0"/>
    <n v="0"/>
    <n v="1"/>
    <s v="Exact"/>
    <n v="20"/>
    <n v="20"/>
    <n v="6615"/>
  </r>
  <r>
    <x v="78"/>
    <n v="11"/>
    <x v="66"/>
    <d v="2026-05-22T03:00:00"/>
    <x v="10"/>
    <s v="Kinsley ROQUE"/>
    <s v="1/16 Finale"/>
    <s v="TBD"/>
    <m/>
    <s v="TBD"/>
    <m/>
    <s v="Mexique City"/>
    <s v="Estadio Azteca"/>
    <m/>
    <m/>
    <m/>
    <n v="0"/>
    <n v="0"/>
    <n v="0"/>
    <n v="0"/>
    <n v="0"/>
    <n v="0"/>
    <n v="1"/>
    <s v="Exact"/>
    <n v="20"/>
    <n v="20"/>
    <n v="6667"/>
  </r>
  <r>
    <x v="79"/>
    <n v="1"/>
    <x v="67"/>
    <d v="2026-05-22T18:00:00"/>
    <x v="0"/>
    <s v="Nicolas LE MOUEL"/>
    <s v="1/16 Finale"/>
    <s v="TBD"/>
    <e v="#N/A"/>
    <s v="TBD"/>
    <e v="#N/A"/>
    <s v="Atlanta"/>
    <s v="Mercedes-Benz Stadium"/>
    <m/>
    <m/>
    <m/>
    <n v="0"/>
    <n v="0"/>
    <n v="0"/>
    <n v="0"/>
    <n v="0"/>
    <n v="0"/>
    <n v="1"/>
    <s v="Exact"/>
    <n v="20"/>
    <n v="20"/>
    <n v="7268"/>
  </r>
  <r>
    <x v="79"/>
    <n v="2"/>
    <x v="67"/>
    <d v="2026-05-22T18:00:00"/>
    <x v="1"/>
    <s v="Léa EL ASERY"/>
    <s v="1/16 Finale"/>
    <s v="TBD"/>
    <m/>
    <s v="TBD"/>
    <m/>
    <s v="Atlanta"/>
    <s v="Mercedes-Benz Stadium"/>
    <m/>
    <m/>
    <m/>
    <n v="0"/>
    <n v="0"/>
    <n v="0"/>
    <n v="0"/>
    <n v="0"/>
    <n v="0"/>
    <n v="1"/>
    <s v="Exact"/>
    <n v="20"/>
    <n v="20"/>
    <n v="6562"/>
  </r>
  <r>
    <x v="79"/>
    <n v="3"/>
    <x v="67"/>
    <d v="2026-05-22T18:00:00"/>
    <x v="2"/>
    <s v="Elwenn JOUBREL"/>
    <s v="1/16 Finale"/>
    <s v="TBD"/>
    <m/>
    <s v="TBD"/>
    <m/>
    <s v="Atlanta"/>
    <s v="Mercedes-Benz Stadium"/>
    <m/>
    <m/>
    <m/>
    <n v="0"/>
    <n v="0"/>
    <n v="0"/>
    <n v="0"/>
    <n v="0"/>
    <n v="0"/>
    <n v="1"/>
    <s v="Exact"/>
    <n v="20"/>
    <n v="20"/>
    <n v="6375"/>
  </r>
  <r>
    <x v="79"/>
    <n v="4"/>
    <x v="67"/>
    <d v="2026-05-22T18:00:00"/>
    <x v="3"/>
    <s v="Pauline OLIVIER"/>
    <s v="1/16 Finale"/>
    <s v="TBD"/>
    <m/>
    <s v="TBD"/>
    <m/>
    <s v="Atlanta"/>
    <s v="Mercedes-Benz Stadium"/>
    <m/>
    <m/>
    <m/>
    <n v="0"/>
    <n v="0"/>
    <n v="0"/>
    <n v="0"/>
    <n v="0"/>
    <n v="0"/>
    <n v="1"/>
    <s v="Exact"/>
    <n v="20"/>
    <n v="20"/>
    <n v="6395"/>
  </r>
  <r>
    <x v="79"/>
    <n v="5"/>
    <x v="67"/>
    <d v="2026-05-22T18:00:00"/>
    <x v="4"/>
    <s v="Julie BOISSIERE"/>
    <s v="1/16 Finale"/>
    <s v="TBD"/>
    <m/>
    <s v="TBD"/>
    <m/>
    <s v="Atlanta"/>
    <s v="Mercedes-Benz Stadium"/>
    <m/>
    <m/>
    <m/>
    <n v="0"/>
    <n v="0"/>
    <n v="0"/>
    <n v="0"/>
    <n v="0"/>
    <n v="0"/>
    <n v="1"/>
    <s v="Exact"/>
    <n v="20"/>
    <n v="20"/>
    <n v="6658"/>
  </r>
  <r>
    <x v="79"/>
    <n v="6"/>
    <x v="67"/>
    <d v="2026-05-22T18:00:00"/>
    <x v="5"/>
    <s v="Julie BOUCHARD"/>
    <s v="1/16 Finale"/>
    <s v="TBD"/>
    <m/>
    <s v="TBD"/>
    <m/>
    <s v="Atlanta"/>
    <s v="Mercedes-Benz Stadium"/>
    <m/>
    <m/>
    <m/>
    <n v="0"/>
    <n v="0"/>
    <n v="0"/>
    <n v="0"/>
    <n v="0"/>
    <n v="0"/>
    <n v="1"/>
    <s v="Exact"/>
    <n v="20"/>
    <n v="20"/>
    <n v="6279"/>
  </r>
  <r>
    <x v="79"/>
    <n v="7"/>
    <x v="67"/>
    <d v="2026-05-22T18:00:00"/>
    <x v="6"/>
    <s v="Vincent FRAYSSE"/>
    <s v="1/16 Finale"/>
    <s v="TBD"/>
    <m/>
    <s v="TBD"/>
    <m/>
    <s v="Atlanta"/>
    <s v="Mercedes-Benz Stadium"/>
    <m/>
    <m/>
    <m/>
    <n v="0"/>
    <n v="0"/>
    <n v="0"/>
    <n v="0"/>
    <n v="0"/>
    <n v="0"/>
    <n v="1"/>
    <s v="Exact"/>
    <n v="20"/>
    <n v="20"/>
    <n v="6678"/>
  </r>
  <r>
    <x v="79"/>
    <n v="8"/>
    <x v="67"/>
    <d v="2026-05-22T18:00:00"/>
    <x v="7"/>
    <s v="Louis HARLE"/>
    <s v="1/16 Finale"/>
    <s v="TBD"/>
    <m/>
    <s v="TBD"/>
    <m/>
    <s v="Atlanta"/>
    <s v="Mercedes-Benz Stadium"/>
    <m/>
    <m/>
    <m/>
    <n v="0"/>
    <n v="0"/>
    <n v="0"/>
    <n v="0"/>
    <n v="0"/>
    <n v="0"/>
    <n v="1"/>
    <s v="Exact"/>
    <n v="20"/>
    <n v="20"/>
    <n v="6490"/>
  </r>
  <r>
    <x v="79"/>
    <n v="9"/>
    <x v="67"/>
    <d v="2026-05-22T18:00:00"/>
    <x v="8"/>
    <s v="Aurélien DE POULPIQUET"/>
    <s v="1/16 Finale"/>
    <s v="TBD"/>
    <m/>
    <s v="TBD"/>
    <m/>
    <s v="Atlanta"/>
    <s v="Mercedes-Benz Stadium"/>
    <m/>
    <m/>
    <m/>
    <n v="0"/>
    <n v="0"/>
    <n v="0"/>
    <n v="0"/>
    <n v="0"/>
    <n v="0"/>
    <n v="1"/>
    <s v="Exact"/>
    <n v="20"/>
    <n v="20"/>
    <n v="6463"/>
  </r>
  <r>
    <x v="79"/>
    <n v="10"/>
    <x v="67"/>
    <d v="2026-05-22T18:00:00"/>
    <x v="9"/>
    <s v="Paul MONTESINOS"/>
    <s v="1/16 Finale"/>
    <s v="TBD"/>
    <m/>
    <s v="TBD"/>
    <m/>
    <s v="Atlanta"/>
    <s v="Mercedes-Benz Stadium"/>
    <m/>
    <m/>
    <m/>
    <n v="0"/>
    <n v="0"/>
    <n v="0"/>
    <n v="0"/>
    <n v="0"/>
    <n v="0"/>
    <n v="1"/>
    <s v="Exact"/>
    <n v="20"/>
    <n v="20"/>
    <n v="6635"/>
  </r>
  <r>
    <x v="79"/>
    <n v="11"/>
    <x v="67"/>
    <d v="2026-05-22T18:00:00"/>
    <x v="10"/>
    <s v="Kinsley ROQUE"/>
    <s v="1/16 Finale"/>
    <s v="TBD"/>
    <m/>
    <s v="TBD"/>
    <m/>
    <s v="Atlanta"/>
    <s v="Mercedes-Benz Stadium"/>
    <m/>
    <m/>
    <m/>
    <n v="0"/>
    <n v="0"/>
    <n v="0"/>
    <n v="0"/>
    <n v="0"/>
    <n v="0"/>
    <n v="1"/>
    <s v="Exact"/>
    <n v="20"/>
    <n v="20"/>
    <n v="6687"/>
  </r>
  <r>
    <x v="80"/>
    <n v="1"/>
    <x v="68"/>
    <d v="2026-05-22T22:00:00"/>
    <x v="0"/>
    <s v="Nicolas LE MOUEL"/>
    <s v="1/16 Finale"/>
    <s v="TBD"/>
    <e v="#N/A"/>
    <s v="TBD"/>
    <e v="#N/A"/>
    <s v="Seattle"/>
    <s v="Lumen Field"/>
    <m/>
    <m/>
    <m/>
    <n v="0"/>
    <n v="0"/>
    <n v="0"/>
    <n v="0"/>
    <n v="0"/>
    <n v="0"/>
    <n v="1"/>
    <s v="Exact"/>
    <n v="20"/>
    <n v="20"/>
    <n v="7288"/>
  </r>
  <r>
    <x v="80"/>
    <n v="2"/>
    <x v="68"/>
    <d v="2026-05-22T22:00:00"/>
    <x v="1"/>
    <s v="Léa EL ASERY"/>
    <s v="1/16 Finale"/>
    <s v="TBD"/>
    <m/>
    <s v="TBD"/>
    <m/>
    <s v="Seattle"/>
    <s v="Lumen Field"/>
    <m/>
    <m/>
    <m/>
    <n v="0"/>
    <n v="0"/>
    <n v="0"/>
    <n v="0"/>
    <n v="0"/>
    <n v="0"/>
    <n v="1"/>
    <s v="Exact"/>
    <n v="20"/>
    <n v="20"/>
    <n v="6582"/>
  </r>
  <r>
    <x v="80"/>
    <n v="3"/>
    <x v="68"/>
    <d v="2026-05-22T22:00:00"/>
    <x v="2"/>
    <s v="Elwenn JOUBREL"/>
    <s v="1/16 Finale"/>
    <s v="TBD"/>
    <m/>
    <s v="TBD"/>
    <m/>
    <s v="Seattle"/>
    <s v="Lumen Field"/>
    <m/>
    <m/>
    <m/>
    <n v="0"/>
    <n v="0"/>
    <n v="0"/>
    <n v="0"/>
    <n v="0"/>
    <n v="0"/>
    <n v="1"/>
    <s v="Exact"/>
    <n v="20"/>
    <n v="20"/>
    <n v="6395"/>
  </r>
  <r>
    <x v="80"/>
    <n v="4"/>
    <x v="68"/>
    <d v="2026-05-22T22:00:00"/>
    <x v="3"/>
    <s v="Pauline OLIVIER"/>
    <s v="1/16 Finale"/>
    <s v="TBD"/>
    <m/>
    <s v="TBD"/>
    <m/>
    <s v="Seattle"/>
    <s v="Lumen Field"/>
    <m/>
    <m/>
    <m/>
    <n v="0"/>
    <n v="0"/>
    <n v="0"/>
    <n v="0"/>
    <n v="0"/>
    <n v="0"/>
    <n v="1"/>
    <s v="Exact"/>
    <n v="20"/>
    <n v="20"/>
    <n v="6415"/>
  </r>
  <r>
    <x v="80"/>
    <n v="5"/>
    <x v="68"/>
    <d v="2026-05-22T22:00:00"/>
    <x v="4"/>
    <s v="Julie BOISSIERE"/>
    <s v="1/16 Finale"/>
    <s v="TBD"/>
    <m/>
    <s v="TBD"/>
    <m/>
    <s v="Seattle"/>
    <s v="Lumen Field"/>
    <m/>
    <m/>
    <m/>
    <n v="0"/>
    <n v="0"/>
    <n v="0"/>
    <n v="0"/>
    <n v="0"/>
    <n v="0"/>
    <n v="1"/>
    <s v="Exact"/>
    <n v="20"/>
    <n v="20"/>
    <n v="6678"/>
  </r>
  <r>
    <x v="80"/>
    <n v="6"/>
    <x v="68"/>
    <d v="2026-05-22T22:00:00"/>
    <x v="5"/>
    <s v="Julie BOUCHARD"/>
    <s v="1/16 Finale"/>
    <s v="TBD"/>
    <m/>
    <s v="TBD"/>
    <m/>
    <s v="Seattle"/>
    <s v="Lumen Field"/>
    <m/>
    <m/>
    <m/>
    <n v="0"/>
    <n v="0"/>
    <n v="0"/>
    <n v="0"/>
    <n v="0"/>
    <n v="0"/>
    <n v="1"/>
    <s v="Exact"/>
    <n v="20"/>
    <n v="20"/>
    <n v="6299"/>
  </r>
  <r>
    <x v="80"/>
    <n v="7"/>
    <x v="68"/>
    <d v="2026-05-22T22:00:00"/>
    <x v="6"/>
    <s v="Vincent FRAYSSE"/>
    <s v="1/16 Finale"/>
    <s v="TBD"/>
    <m/>
    <s v="TBD"/>
    <m/>
    <s v="Seattle"/>
    <s v="Lumen Field"/>
    <m/>
    <m/>
    <m/>
    <n v="0"/>
    <n v="0"/>
    <n v="0"/>
    <n v="0"/>
    <n v="0"/>
    <n v="0"/>
    <n v="1"/>
    <s v="Exact"/>
    <n v="20"/>
    <n v="20"/>
    <n v="6698"/>
  </r>
  <r>
    <x v="80"/>
    <n v="8"/>
    <x v="68"/>
    <d v="2026-05-22T22:00:00"/>
    <x v="7"/>
    <s v="Louis HARLE"/>
    <s v="1/16 Finale"/>
    <s v="TBD"/>
    <m/>
    <s v="TBD"/>
    <m/>
    <s v="Seattle"/>
    <s v="Lumen Field"/>
    <m/>
    <m/>
    <m/>
    <n v="0"/>
    <n v="0"/>
    <n v="0"/>
    <n v="0"/>
    <n v="0"/>
    <n v="0"/>
    <n v="1"/>
    <s v="Exact"/>
    <n v="20"/>
    <n v="20"/>
    <n v="6510"/>
  </r>
  <r>
    <x v="80"/>
    <n v="9"/>
    <x v="68"/>
    <d v="2026-05-22T22:00:00"/>
    <x v="8"/>
    <s v="Aurélien DE POULPIQUET"/>
    <s v="1/16 Finale"/>
    <s v="TBD"/>
    <m/>
    <s v="TBD"/>
    <m/>
    <s v="Seattle"/>
    <s v="Lumen Field"/>
    <m/>
    <m/>
    <m/>
    <n v="0"/>
    <n v="0"/>
    <n v="0"/>
    <n v="0"/>
    <n v="0"/>
    <n v="0"/>
    <n v="1"/>
    <s v="Exact"/>
    <n v="20"/>
    <n v="20"/>
    <n v="6483"/>
  </r>
  <r>
    <x v="80"/>
    <n v="10"/>
    <x v="68"/>
    <d v="2026-05-22T22:00:00"/>
    <x v="9"/>
    <s v="Paul MONTESINOS"/>
    <s v="1/16 Finale"/>
    <s v="TBD"/>
    <m/>
    <s v="TBD"/>
    <m/>
    <s v="Seattle"/>
    <s v="Lumen Field"/>
    <m/>
    <m/>
    <m/>
    <n v="0"/>
    <n v="0"/>
    <n v="0"/>
    <n v="0"/>
    <n v="0"/>
    <n v="0"/>
    <n v="1"/>
    <s v="Exact"/>
    <n v="20"/>
    <n v="20"/>
    <n v="6655"/>
  </r>
  <r>
    <x v="80"/>
    <n v="11"/>
    <x v="68"/>
    <d v="2026-05-22T22:00:00"/>
    <x v="10"/>
    <s v="Kinsley ROQUE"/>
    <s v="1/16 Finale"/>
    <s v="TBD"/>
    <m/>
    <s v="TBD"/>
    <m/>
    <s v="Seattle"/>
    <s v="Lumen Field"/>
    <m/>
    <m/>
    <m/>
    <n v="0"/>
    <n v="0"/>
    <n v="0"/>
    <n v="0"/>
    <n v="0"/>
    <n v="0"/>
    <n v="1"/>
    <s v="Exact"/>
    <n v="20"/>
    <n v="20"/>
    <n v="6707"/>
  </r>
  <r>
    <x v="81"/>
    <n v="1"/>
    <x v="69"/>
    <d v="2026-05-23T02:00:00"/>
    <x v="0"/>
    <s v="Nicolas LE MOUEL"/>
    <s v="1/16 Finale"/>
    <s v="TBD"/>
    <e v="#N/A"/>
    <s v="TBD"/>
    <e v="#N/A"/>
    <s v="Santa Clara, Californie"/>
    <s v="Levi's Stadium"/>
    <m/>
    <m/>
    <m/>
    <n v="0"/>
    <n v="0"/>
    <n v="0"/>
    <n v="0"/>
    <n v="0"/>
    <n v="0"/>
    <n v="1"/>
    <s v="Exact"/>
    <n v="20"/>
    <n v="20"/>
    <n v="7308"/>
  </r>
  <r>
    <x v="81"/>
    <n v="2"/>
    <x v="69"/>
    <d v="2026-05-23T02:00:00"/>
    <x v="1"/>
    <s v="Léa EL ASERY"/>
    <s v="1/16 Finale"/>
    <s v="TBD"/>
    <m/>
    <s v="TBD"/>
    <m/>
    <s v="Santa Clara, Californie"/>
    <s v="Levi's Stadium"/>
    <m/>
    <m/>
    <m/>
    <n v="0"/>
    <n v="0"/>
    <n v="0"/>
    <n v="0"/>
    <n v="0"/>
    <n v="0"/>
    <n v="1"/>
    <s v="Exact"/>
    <n v="20"/>
    <n v="20"/>
    <n v="6602"/>
  </r>
  <r>
    <x v="81"/>
    <n v="3"/>
    <x v="69"/>
    <d v="2026-05-23T02:00:00"/>
    <x v="2"/>
    <s v="Elwenn JOUBREL"/>
    <s v="1/16 Finale"/>
    <s v="TBD"/>
    <m/>
    <s v="TBD"/>
    <m/>
    <s v="Santa Clara, Californie"/>
    <s v="Levi's Stadium"/>
    <m/>
    <m/>
    <m/>
    <n v="0"/>
    <n v="0"/>
    <n v="0"/>
    <n v="0"/>
    <n v="0"/>
    <n v="0"/>
    <n v="1"/>
    <s v="Exact"/>
    <n v="20"/>
    <n v="20"/>
    <n v="6415"/>
  </r>
  <r>
    <x v="81"/>
    <n v="4"/>
    <x v="69"/>
    <d v="2026-05-23T02:00:00"/>
    <x v="3"/>
    <s v="Pauline OLIVIER"/>
    <s v="1/16 Finale"/>
    <s v="TBD"/>
    <m/>
    <s v="TBD"/>
    <m/>
    <s v="Santa Clara, Californie"/>
    <s v="Levi's Stadium"/>
    <m/>
    <m/>
    <m/>
    <n v="0"/>
    <n v="0"/>
    <n v="0"/>
    <n v="0"/>
    <n v="0"/>
    <n v="0"/>
    <n v="1"/>
    <s v="Exact"/>
    <n v="20"/>
    <n v="20"/>
    <n v="6435"/>
  </r>
  <r>
    <x v="81"/>
    <n v="5"/>
    <x v="69"/>
    <d v="2026-05-23T02:00:00"/>
    <x v="4"/>
    <s v="Julie BOISSIERE"/>
    <s v="1/16 Finale"/>
    <s v="TBD"/>
    <m/>
    <s v="TBD"/>
    <m/>
    <s v="Santa Clara, Californie"/>
    <s v="Levi's Stadium"/>
    <m/>
    <m/>
    <m/>
    <n v="0"/>
    <n v="0"/>
    <n v="0"/>
    <n v="0"/>
    <n v="0"/>
    <n v="0"/>
    <n v="1"/>
    <s v="Exact"/>
    <n v="20"/>
    <n v="20"/>
    <n v="6698"/>
  </r>
  <r>
    <x v="81"/>
    <n v="6"/>
    <x v="69"/>
    <d v="2026-05-23T02:00:00"/>
    <x v="5"/>
    <s v="Julie BOUCHARD"/>
    <s v="1/16 Finale"/>
    <s v="TBD"/>
    <m/>
    <s v="TBD"/>
    <m/>
    <s v="Santa Clara, Californie"/>
    <s v="Levi's Stadium"/>
    <m/>
    <m/>
    <m/>
    <n v="0"/>
    <n v="0"/>
    <n v="0"/>
    <n v="0"/>
    <n v="0"/>
    <n v="0"/>
    <n v="1"/>
    <s v="Exact"/>
    <n v="20"/>
    <n v="20"/>
    <n v="6319"/>
  </r>
  <r>
    <x v="81"/>
    <n v="7"/>
    <x v="69"/>
    <d v="2026-05-23T02:00:00"/>
    <x v="6"/>
    <s v="Vincent FRAYSSE"/>
    <s v="1/16 Finale"/>
    <s v="TBD"/>
    <m/>
    <s v="TBD"/>
    <m/>
    <s v="Santa Clara, Californie"/>
    <s v="Levi's Stadium"/>
    <m/>
    <m/>
    <m/>
    <n v="0"/>
    <n v="0"/>
    <n v="0"/>
    <n v="0"/>
    <n v="0"/>
    <n v="0"/>
    <n v="1"/>
    <s v="Exact"/>
    <n v="20"/>
    <n v="20"/>
    <n v="6718"/>
  </r>
  <r>
    <x v="81"/>
    <n v="8"/>
    <x v="69"/>
    <d v="2026-05-23T02:00:00"/>
    <x v="7"/>
    <s v="Louis HARLE"/>
    <s v="1/16 Finale"/>
    <s v="TBD"/>
    <m/>
    <s v="TBD"/>
    <m/>
    <s v="Santa Clara, Californie"/>
    <s v="Levi's Stadium"/>
    <m/>
    <m/>
    <m/>
    <n v="0"/>
    <n v="0"/>
    <n v="0"/>
    <n v="0"/>
    <n v="0"/>
    <n v="0"/>
    <n v="1"/>
    <s v="Exact"/>
    <n v="20"/>
    <n v="20"/>
    <n v="6530"/>
  </r>
  <r>
    <x v="81"/>
    <n v="9"/>
    <x v="69"/>
    <d v="2026-05-23T02:00:00"/>
    <x v="8"/>
    <s v="Aurélien DE POULPIQUET"/>
    <s v="1/16 Finale"/>
    <s v="TBD"/>
    <m/>
    <s v="TBD"/>
    <m/>
    <s v="Santa Clara, Californie"/>
    <s v="Levi's Stadium"/>
    <m/>
    <m/>
    <m/>
    <n v="0"/>
    <n v="0"/>
    <n v="0"/>
    <n v="0"/>
    <n v="0"/>
    <n v="0"/>
    <n v="1"/>
    <s v="Exact"/>
    <n v="20"/>
    <n v="20"/>
    <n v="6503"/>
  </r>
  <r>
    <x v="81"/>
    <n v="10"/>
    <x v="69"/>
    <d v="2026-05-23T02:00:00"/>
    <x v="9"/>
    <s v="Paul MONTESINOS"/>
    <s v="1/16 Finale"/>
    <s v="TBD"/>
    <m/>
    <s v="TBD"/>
    <m/>
    <s v="Santa Clara, Californie"/>
    <s v="Levi's Stadium"/>
    <m/>
    <m/>
    <m/>
    <n v="0"/>
    <n v="0"/>
    <n v="0"/>
    <n v="0"/>
    <n v="0"/>
    <n v="0"/>
    <n v="1"/>
    <s v="Exact"/>
    <n v="20"/>
    <n v="20"/>
    <n v="6675"/>
  </r>
  <r>
    <x v="81"/>
    <n v="11"/>
    <x v="69"/>
    <d v="2026-05-23T02:00:00"/>
    <x v="10"/>
    <s v="Kinsley ROQUE"/>
    <s v="1/16 Finale"/>
    <s v="TBD"/>
    <m/>
    <s v="TBD"/>
    <m/>
    <s v="Santa Clara, Californie"/>
    <s v="Levi's Stadium"/>
    <m/>
    <m/>
    <m/>
    <n v="0"/>
    <n v="0"/>
    <n v="0"/>
    <n v="0"/>
    <n v="0"/>
    <n v="0"/>
    <n v="1"/>
    <s v="Exact"/>
    <n v="20"/>
    <n v="20"/>
    <n v="6727"/>
  </r>
  <r>
    <x v="82"/>
    <n v="1"/>
    <x v="70"/>
    <d v="2026-05-23T21:00:00"/>
    <x v="0"/>
    <s v="Nicolas LE MOUEL"/>
    <s v="1/16 Finale"/>
    <s v="TBD"/>
    <e v="#N/A"/>
    <s v="TBD"/>
    <e v="#N/A"/>
    <s v="Inglewood, Los Angeles, California"/>
    <s v="SoFi Stadium"/>
    <m/>
    <m/>
    <m/>
    <n v="0"/>
    <n v="0"/>
    <n v="0"/>
    <n v="0"/>
    <n v="0"/>
    <s v=""/>
    <n v="1"/>
    <s v="Exact"/>
    <n v="20"/>
    <s v=""/>
    <n v="7308"/>
  </r>
  <r>
    <x v="82"/>
    <n v="2"/>
    <x v="70"/>
    <d v="2026-05-23T21:00:00"/>
    <x v="1"/>
    <s v="Léa EL ASERY"/>
    <s v="1/16 Finale"/>
    <s v="TBD"/>
    <m/>
    <s v="TBD"/>
    <m/>
    <s v="Inglewood, Los Angeles, California"/>
    <s v="SoFi Stadium"/>
    <m/>
    <m/>
    <m/>
    <n v="0"/>
    <n v="0"/>
    <n v="0"/>
    <n v="0"/>
    <n v="0"/>
    <s v=""/>
    <n v="1"/>
    <s v="Exact"/>
    <n v="20"/>
    <s v=""/>
    <n v="6602"/>
  </r>
  <r>
    <x v="82"/>
    <n v="3"/>
    <x v="70"/>
    <d v="2026-05-23T21:00:00"/>
    <x v="2"/>
    <s v="Elwenn JOUBREL"/>
    <s v="1/16 Finale"/>
    <s v="TBD"/>
    <m/>
    <s v="TBD"/>
    <m/>
    <s v="Inglewood, Los Angeles, California"/>
    <s v="SoFi Stadium"/>
    <m/>
    <m/>
    <m/>
    <n v="0"/>
    <n v="0"/>
    <n v="0"/>
    <n v="0"/>
    <n v="0"/>
    <s v=""/>
    <n v="1"/>
    <s v="Exact"/>
    <n v="20"/>
    <s v=""/>
    <n v="6415"/>
  </r>
  <r>
    <x v="82"/>
    <n v="4"/>
    <x v="70"/>
    <d v="2026-05-23T21:00:00"/>
    <x v="3"/>
    <s v="Pauline OLIVIER"/>
    <s v="1/16 Finale"/>
    <s v="TBD"/>
    <m/>
    <s v="TBD"/>
    <m/>
    <s v="Inglewood, Los Angeles, California"/>
    <s v="SoFi Stadium"/>
    <m/>
    <m/>
    <m/>
    <n v="0"/>
    <n v="0"/>
    <n v="0"/>
    <n v="0"/>
    <n v="0"/>
    <s v=""/>
    <n v="1"/>
    <s v="Exact"/>
    <n v="20"/>
    <s v=""/>
    <n v="6435"/>
  </r>
  <r>
    <x v="82"/>
    <n v="5"/>
    <x v="70"/>
    <d v="2026-05-23T21:00:00"/>
    <x v="4"/>
    <s v="Julie BOISSIERE"/>
    <s v="1/16 Finale"/>
    <s v="TBD"/>
    <m/>
    <s v="TBD"/>
    <m/>
    <s v="Inglewood, Los Angeles, California"/>
    <s v="SoFi Stadium"/>
    <m/>
    <m/>
    <m/>
    <n v="0"/>
    <n v="0"/>
    <n v="0"/>
    <n v="0"/>
    <n v="0"/>
    <s v=""/>
    <n v="1"/>
    <s v="Exact"/>
    <n v="20"/>
    <s v=""/>
    <n v="6698"/>
  </r>
  <r>
    <x v="82"/>
    <n v="6"/>
    <x v="70"/>
    <d v="2026-05-23T21:00:00"/>
    <x v="5"/>
    <s v="Julie BOUCHARD"/>
    <s v="1/16 Finale"/>
    <s v="TBD"/>
    <m/>
    <s v="TBD"/>
    <m/>
    <s v="Inglewood, Los Angeles, California"/>
    <s v="SoFi Stadium"/>
    <m/>
    <m/>
    <m/>
    <n v="0"/>
    <n v="0"/>
    <n v="0"/>
    <n v="0"/>
    <n v="0"/>
    <s v=""/>
    <n v="1"/>
    <s v="Exact"/>
    <n v="20"/>
    <s v=""/>
    <n v="6319"/>
  </r>
  <r>
    <x v="82"/>
    <n v="7"/>
    <x v="70"/>
    <d v="2026-05-23T21:00:00"/>
    <x v="6"/>
    <s v="Vincent FRAYSSE"/>
    <s v="1/16 Finale"/>
    <s v="TBD"/>
    <m/>
    <s v="TBD"/>
    <m/>
    <s v="Inglewood, Los Angeles, California"/>
    <s v="SoFi Stadium"/>
    <m/>
    <m/>
    <m/>
    <n v="0"/>
    <n v="0"/>
    <n v="0"/>
    <n v="0"/>
    <n v="0"/>
    <s v=""/>
    <n v="1"/>
    <s v="Exact"/>
    <n v="20"/>
    <s v=""/>
    <n v="6718"/>
  </r>
  <r>
    <x v="82"/>
    <n v="8"/>
    <x v="70"/>
    <d v="2026-05-23T21:00:00"/>
    <x v="7"/>
    <s v="Louis HARLE"/>
    <s v="1/16 Finale"/>
    <s v="TBD"/>
    <m/>
    <s v="TBD"/>
    <m/>
    <s v="Inglewood, Los Angeles, California"/>
    <s v="SoFi Stadium"/>
    <m/>
    <m/>
    <m/>
    <n v="0"/>
    <n v="0"/>
    <n v="0"/>
    <n v="0"/>
    <n v="0"/>
    <s v=""/>
    <n v="1"/>
    <s v="Exact"/>
    <n v="20"/>
    <s v=""/>
    <n v="6530"/>
  </r>
  <r>
    <x v="82"/>
    <n v="9"/>
    <x v="70"/>
    <d v="2026-05-23T21:00:00"/>
    <x v="8"/>
    <s v="Aurélien DE POULPIQUET"/>
    <s v="1/16 Finale"/>
    <s v="TBD"/>
    <m/>
    <s v="TBD"/>
    <m/>
    <s v="Inglewood, Los Angeles, California"/>
    <s v="SoFi Stadium"/>
    <m/>
    <m/>
    <m/>
    <n v="0"/>
    <n v="0"/>
    <n v="0"/>
    <n v="0"/>
    <n v="0"/>
    <s v=""/>
    <n v="1"/>
    <s v="Exact"/>
    <n v="20"/>
    <s v=""/>
    <n v="6503"/>
  </r>
  <r>
    <x v="82"/>
    <n v="10"/>
    <x v="70"/>
    <d v="2026-05-23T21:00:00"/>
    <x v="9"/>
    <s v="Paul MONTESINOS"/>
    <s v="1/16 Finale"/>
    <s v="TBD"/>
    <m/>
    <s v="TBD"/>
    <m/>
    <s v="Inglewood, Los Angeles, California"/>
    <s v="SoFi Stadium"/>
    <m/>
    <m/>
    <m/>
    <n v="0"/>
    <n v="0"/>
    <n v="0"/>
    <n v="0"/>
    <n v="0"/>
    <s v=""/>
    <n v="1"/>
    <s v="Exact"/>
    <n v="20"/>
    <s v=""/>
    <n v="6675"/>
  </r>
  <r>
    <x v="82"/>
    <n v="11"/>
    <x v="70"/>
    <d v="2026-05-23T21:00:00"/>
    <x v="10"/>
    <s v="Kinsley ROQUE"/>
    <s v="1/16 Finale"/>
    <s v="TBD"/>
    <m/>
    <s v="TBD"/>
    <m/>
    <s v="Inglewood, Los Angeles, California"/>
    <s v="SoFi Stadium"/>
    <m/>
    <m/>
    <m/>
    <n v="0"/>
    <n v="0"/>
    <n v="0"/>
    <n v="0"/>
    <n v="0"/>
    <s v=""/>
    <n v="1"/>
    <s v="Exact"/>
    <n v="20"/>
    <s v=""/>
    <n v="6727"/>
  </r>
  <r>
    <x v="83"/>
    <n v="1"/>
    <x v="71"/>
    <d v="2026-05-24T01:00:00"/>
    <x v="0"/>
    <s v="Nicolas LE MOUEL"/>
    <s v="1/16 Finale"/>
    <s v="TBD"/>
    <e v="#N/A"/>
    <s v="TBD"/>
    <e v="#N/A"/>
    <s v="Toronto"/>
    <s v="BMO Field"/>
    <m/>
    <m/>
    <m/>
    <n v="0"/>
    <n v="0"/>
    <n v="0"/>
    <n v="0"/>
    <n v="0"/>
    <s v=""/>
    <n v="1"/>
    <s v="Exact"/>
    <n v="20"/>
    <s v=""/>
    <n v="7308"/>
  </r>
  <r>
    <x v="83"/>
    <n v="2"/>
    <x v="71"/>
    <d v="2026-05-24T01:00:00"/>
    <x v="1"/>
    <s v="Léa EL ASERY"/>
    <s v="1/16 Finale"/>
    <s v="TBD"/>
    <m/>
    <s v="TBD"/>
    <m/>
    <s v="Toronto"/>
    <s v="BMO Field"/>
    <m/>
    <m/>
    <m/>
    <n v="0"/>
    <n v="0"/>
    <n v="0"/>
    <n v="0"/>
    <n v="0"/>
    <s v=""/>
    <n v="1"/>
    <s v="Exact"/>
    <n v="20"/>
    <s v=""/>
    <n v="6602"/>
  </r>
  <r>
    <x v="83"/>
    <n v="3"/>
    <x v="71"/>
    <d v="2026-05-24T01:00:00"/>
    <x v="2"/>
    <s v="Elwenn JOUBREL"/>
    <s v="1/16 Finale"/>
    <s v="TBD"/>
    <m/>
    <s v="TBD"/>
    <m/>
    <s v="Toronto"/>
    <s v="BMO Field"/>
    <m/>
    <m/>
    <m/>
    <n v="0"/>
    <n v="0"/>
    <n v="0"/>
    <n v="0"/>
    <n v="0"/>
    <s v=""/>
    <n v="1"/>
    <s v="Exact"/>
    <n v="20"/>
    <s v=""/>
    <n v="6415"/>
  </r>
  <r>
    <x v="83"/>
    <n v="4"/>
    <x v="71"/>
    <d v="2026-05-24T01:00:00"/>
    <x v="3"/>
    <s v="Pauline OLIVIER"/>
    <s v="1/16 Finale"/>
    <s v="TBD"/>
    <m/>
    <s v="TBD"/>
    <m/>
    <s v="Toronto"/>
    <s v="BMO Field"/>
    <m/>
    <m/>
    <m/>
    <n v="0"/>
    <n v="0"/>
    <n v="0"/>
    <n v="0"/>
    <n v="0"/>
    <s v=""/>
    <n v="1"/>
    <s v="Exact"/>
    <n v="20"/>
    <s v=""/>
    <n v="6435"/>
  </r>
  <r>
    <x v="83"/>
    <n v="5"/>
    <x v="71"/>
    <d v="2026-05-24T01:00:00"/>
    <x v="4"/>
    <s v="Julie BOISSIERE"/>
    <s v="1/16 Finale"/>
    <s v="TBD"/>
    <m/>
    <s v="TBD"/>
    <m/>
    <s v="Toronto"/>
    <s v="BMO Field"/>
    <m/>
    <m/>
    <m/>
    <n v="0"/>
    <n v="0"/>
    <n v="0"/>
    <n v="0"/>
    <n v="0"/>
    <s v=""/>
    <n v="1"/>
    <s v="Exact"/>
    <n v="20"/>
    <s v=""/>
    <n v="6698"/>
  </r>
  <r>
    <x v="83"/>
    <n v="6"/>
    <x v="71"/>
    <d v="2026-05-24T01:00:00"/>
    <x v="5"/>
    <s v="Julie BOUCHARD"/>
    <s v="1/16 Finale"/>
    <s v="TBD"/>
    <m/>
    <s v="TBD"/>
    <m/>
    <s v="Toronto"/>
    <s v="BMO Field"/>
    <m/>
    <m/>
    <m/>
    <n v="0"/>
    <n v="0"/>
    <n v="0"/>
    <n v="0"/>
    <n v="0"/>
    <s v=""/>
    <n v="1"/>
    <s v="Exact"/>
    <n v="20"/>
    <s v=""/>
    <n v="6319"/>
  </r>
  <r>
    <x v="83"/>
    <n v="7"/>
    <x v="71"/>
    <d v="2026-05-24T01:00:00"/>
    <x v="6"/>
    <s v="Vincent FRAYSSE"/>
    <s v="1/16 Finale"/>
    <s v="TBD"/>
    <m/>
    <s v="TBD"/>
    <m/>
    <s v="Toronto"/>
    <s v="BMO Field"/>
    <m/>
    <m/>
    <m/>
    <n v="0"/>
    <n v="0"/>
    <n v="0"/>
    <n v="0"/>
    <n v="0"/>
    <s v=""/>
    <n v="1"/>
    <s v="Exact"/>
    <n v="20"/>
    <s v=""/>
    <n v="6718"/>
  </r>
  <r>
    <x v="83"/>
    <n v="8"/>
    <x v="71"/>
    <d v="2026-05-24T01:00:00"/>
    <x v="7"/>
    <s v="Louis HARLE"/>
    <s v="1/16 Finale"/>
    <s v="TBD"/>
    <m/>
    <s v="TBD"/>
    <m/>
    <s v="Toronto"/>
    <s v="BMO Field"/>
    <m/>
    <m/>
    <m/>
    <n v="0"/>
    <n v="0"/>
    <n v="0"/>
    <n v="0"/>
    <n v="0"/>
    <s v=""/>
    <n v="1"/>
    <s v="Exact"/>
    <n v="20"/>
    <s v=""/>
    <n v="6530"/>
  </r>
  <r>
    <x v="83"/>
    <n v="9"/>
    <x v="71"/>
    <d v="2026-05-24T01:00:00"/>
    <x v="8"/>
    <s v="Aurélien DE POULPIQUET"/>
    <s v="1/16 Finale"/>
    <s v="TBD"/>
    <m/>
    <s v="TBD"/>
    <m/>
    <s v="Toronto"/>
    <s v="BMO Field"/>
    <m/>
    <m/>
    <m/>
    <n v="0"/>
    <n v="0"/>
    <n v="0"/>
    <n v="0"/>
    <n v="0"/>
    <s v=""/>
    <n v="1"/>
    <s v="Exact"/>
    <n v="20"/>
    <s v=""/>
    <n v="6503"/>
  </r>
  <r>
    <x v="83"/>
    <n v="10"/>
    <x v="71"/>
    <d v="2026-05-24T01:00:00"/>
    <x v="9"/>
    <s v="Paul MONTESINOS"/>
    <s v="1/16 Finale"/>
    <s v="TBD"/>
    <m/>
    <s v="TBD"/>
    <m/>
    <s v="Toronto"/>
    <s v="BMO Field"/>
    <m/>
    <m/>
    <m/>
    <n v="0"/>
    <n v="0"/>
    <n v="0"/>
    <n v="0"/>
    <n v="0"/>
    <s v=""/>
    <n v="1"/>
    <s v="Exact"/>
    <n v="20"/>
    <s v=""/>
    <n v="6675"/>
  </r>
  <r>
    <x v="83"/>
    <n v="11"/>
    <x v="71"/>
    <d v="2026-05-24T01:00:00"/>
    <x v="10"/>
    <s v="Kinsley ROQUE"/>
    <s v="1/16 Finale"/>
    <s v="TBD"/>
    <m/>
    <s v="TBD"/>
    <m/>
    <s v="Toronto"/>
    <s v="BMO Field"/>
    <m/>
    <m/>
    <m/>
    <n v="0"/>
    <n v="0"/>
    <n v="0"/>
    <n v="0"/>
    <n v="0"/>
    <s v=""/>
    <n v="1"/>
    <s v="Exact"/>
    <n v="20"/>
    <s v=""/>
    <n v="6727"/>
  </r>
  <r>
    <x v="84"/>
    <n v="1"/>
    <x v="72"/>
    <d v="2026-05-24T05:00:00"/>
    <x v="0"/>
    <s v="Nicolas LE MOUEL"/>
    <s v="1/16 Finale"/>
    <s v="TBD"/>
    <e v="#N/A"/>
    <s v="TBD"/>
    <e v="#N/A"/>
    <s v="Vancouver"/>
    <s v="BC Place"/>
    <m/>
    <m/>
    <m/>
    <n v="0"/>
    <n v="0"/>
    <n v="0"/>
    <n v="0"/>
    <n v="0"/>
    <s v=""/>
    <n v="1"/>
    <s v="Exact"/>
    <n v="20"/>
    <s v=""/>
    <n v="7308"/>
  </r>
  <r>
    <x v="84"/>
    <n v="2"/>
    <x v="72"/>
    <d v="2026-05-24T05:00:00"/>
    <x v="1"/>
    <s v="Léa EL ASERY"/>
    <s v="1/16 Finale"/>
    <s v="TBD"/>
    <m/>
    <s v="TBD"/>
    <m/>
    <s v="Vancouver"/>
    <s v="BC Place"/>
    <m/>
    <m/>
    <m/>
    <n v="0"/>
    <n v="0"/>
    <n v="0"/>
    <n v="0"/>
    <n v="0"/>
    <s v=""/>
    <n v="1"/>
    <s v="Exact"/>
    <n v="20"/>
    <s v=""/>
    <n v="6602"/>
  </r>
  <r>
    <x v="84"/>
    <n v="3"/>
    <x v="72"/>
    <d v="2026-05-24T05:00:00"/>
    <x v="2"/>
    <s v="Elwenn JOUBREL"/>
    <s v="1/16 Finale"/>
    <s v="TBD"/>
    <m/>
    <s v="TBD"/>
    <m/>
    <s v="Vancouver"/>
    <s v="BC Place"/>
    <m/>
    <m/>
    <m/>
    <n v="0"/>
    <n v="0"/>
    <n v="0"/>
    <n v="0"/>
    <n v="0"/>
    <s v=""/>
    <n v="1"/>
    <s v="Exact"/>
    <n v="20"/>
    <s v=""/>
    <n v="6415"/>
  </r>
  <r>
    <x v="84"/>
    <n v="4"/>
    <x v="72"/>
    <d v="2026-05-24T05:00:00"/>
    <x v="3"/>
    <s v="Pauline OLIVIER"/>
    <s v="1/16 Finale"/>
    <s v="TBD"/>
    <m/>
    <s v="TBD"/>
    <m/>
    <s v="Vancouver"/>
    <s v="BC Place"/>
    <m/>
    <m/>
    <m/>
    <n v="0"/>
    <n v="0"/>
    <n v="0"/>
    <n v="0"/>
    <n v="0"/>
    <s v=""/>
    <n v="1"/>
    <s v="Exact"/>
    <n v="20"/>
    <s v=""/>
    <n v="6435"/>
  </r>
  <r>
    <x v="84"/>
    <n v="5"/>
    <x v="72"/>
    <d v="2026-05-24T05:00:00"/>
    <x v="4"/>
    <s v="Julie BOISSIERE"/>
    <s v="1/16 Finale"/>
    <s v="TBD"/>
    <m/>
    <s v="TBD"/>
    <m/>
    <s v="Vancouver"/>
    <s v="BC Place"/>
    <m/>
    <m/>
    <m/>
    <n v="0"/>
    <n v="0"/>
    <n v="0"/>
    <n v="0"/>
    <n v="0"/>
    <s v=""/>
    <n v="1"/>
    <s v="Exact"/>
    <n v="20"/>
    <s v=""/>
    <n v="6698"/>
  </r>
  <r>
    <x v="84"/>
    <n v="6"/>
    <x v="72"/>
    <d v="2026-05-24T05:00:00"/>
    <x v="5"/>
    <s v="Julie BOUCHARD"/>
    <s v="1/16 Finale"/>
    <s v="TBD"/>
    <m/>
    <s v="TBD"/>
    <m/>
    <s v="Vancouver"/>
    <s v="BC Place"/>
    <m/>
    <m/>
    <m/>
    <n v="0"/>
    <n v="0"/>
    <n v="0"/>
    <n v="0"/>
    <n v="0"/>
    <s v=""/>
    <n v="1"/>
    <s v="Exact"/>
    <n v="20"/>
    <s v=""/>
    <n v="6319"/>
  </r>
  <r>
    <x v="84"/>
    <n v="7"/>
    <x v="72"/>
    <d v="2026-05-24T05:00:00"/>
    <x v="6"/>
    <s v="Vincent FRAYSSE"/>
    <s v="1/16 Finale"/>
    <s v="TBD"/>
    <m/>
    <s v="TBD"/>
    <m/>
    <s v="Vancouver"/>
    <s v="BC Place"/>
    <m/>
    <m/>
    <m/>
    <n v="0"/>
    <n v="0"/>
    <n v="0"/>
    <n v="0"/>
    <n v="0"/>
    <s v=""/>
    <n v="1"/>
    <s v="Exact"/>
    <n v="20"/>
    <s v=""/>
    <n v="6718"/>
  </r>
  <r>
    <x v="84"/>
    <n v="8"/>
    <x v="72"/>
    <d v="2026-05-24T05:00:00"/>
    <x v="7"/>
    <s v="Louis HARLE"/>
    <s v="1/16 Finale"/>
    <s v="TBD"/>
    <m/>
    <s v="TBD"/>
    <m/>
    <s v="Vancouver"/>
    <s v="BC Place"/>
    <m/>
    <m/>
    <m/>
    <n v="0"/>
    <n v="0"/>
    <n v="0"/>
    <n v="0"/>
    <n v="0"/>
    <s v=""/>
    <n v="1"/>
    <s v="Exact"/>
    <n v="20"/>
    <s v=""/>
    <n v="6530"/>
  </r>
  <r>
    <x v="84"/>
    <n v="9"/>
    <x v="72"/>
    <d v="2026-05-24T05:00:00"/>
    <x v="8"/>
    <s v="Aurélien DE POULPIQUET"/>
    <s v="1/16 Finale"/>
    <s v="TBD"/>
    <m/>
    <s v="TBD"/>
    <m/>
    <s v="Vancouver"/>
    <s v="BC Place"/>
    <m/>
    <m/>
    <m/>
    <n v="0"/>
    <n v="0"/>
    <n v="0"/>
    <n v="0"/>
    <n v="0"/>
    <s v=""/>
    <n v="1"/>
    <s v="Exact"/>
    <n v="20"/>
    <s v=""/>
    <n v="6503"/>
  </r>
  <r>
    <x v="84"/>
    <n v="10"/>
    <x v="72"/>
    <d v="2026-05-24T05:00:00"/>
    <x v="9"/>
    <s v="Paul MONTESINOS"/>
    <s v="1/16 Finale"/>
    <s v="TBD"/>
    <m/>
    <s v="TBD"/>
    <m/>
    <s v="Vancouver"/>
    <s v="BC Place"/>
    <m/>
    <m/>
    <m/>
    <n v="0"/>
    <n v="0"/>
    <n v="0"/>
    <n v="0"/>
    <n v="0"/>
    <s v=""/>
    <n v="1"/>
    <s v="Exact"/>
    <n v="20"/>
    <s v=""/>
    <n v="6675"/>
  </r>
  <r>
    <x v="84"/>
    <n v="11"/>
    <x v="72"/>
    <d v="2026-05-24T05:00:00"/>
    <x v="10"/>
    <s v="Kinsley ROQUE"/>
    <s v="1/16 Finale"/>
    <s v="TBD"/>
    <m/>
    <s v="TBD"/>
    <m/>
    <s v="Vancouver"/>
    <s v="BC Place"/>
    <m/>
    <m/>
    <m/>
    <n v="0"/>
    <n v="0"/>
    <n v="0"/>
    <n v="0"/>
    <n v="0"/>
    <s v=""/>
    <n v="1"/>
    <s v="Exact"/>
    <n v="20"/>
    <s v=""/>
    <n v="6727"/>
  </r>
  <r>
    <x v="85"/>
    <n v="1"/>
    <x v="73"/>
    <d v="2026-05-24T20:00:00"/>
    <x v="0"/>
    <s v="Nicolas LE MOUEL"/>
    <s v="1/16 Finale"/>
    <s v="TBD"/>
    <e v="#N/A"/>
    <s v="TBD"/>
    <e v="#N/A"/>
    <s v="Arlington, Dallas, Texas"/>
    <s v="AT&amp;T Stadium"/>
    <m/>
    <m/>
    <m/>
    <n v="0"/>
    <n v="0"/>
    <n v="0"/>
    <n v="0"/>
    <n v="0"/>
    <s v=""/>
    <n v="1"/>
    <s v="Exact"/>
    <n v="20"/>
    <s v=""/>
    <n v="7308"/>
  </r>
  <r>
    <x v="85"/>
    <n v="2"/>
    <x v="73"/>
    <d v="2026-05-24T20:00:00"/>
    <x v="1"/>
    <s v="Léa EL ASERY"/>
    <s v="1/16 Finale"/>
    <s v="TBD"/>
    <m/>
    <s v="TBD"/>
    <m/>
    <s v="Arlington, Dallas, Texas"/>
    <s v="AT&amp;T Stadium"/>
    <m/>
    <m/>
    <m/>
    <n v="0"/>
    <n v="0"/>
    <n v="0"/>
    <n v="0"/>
    <n v="0"/>
    <s v=""/>
    <n v="1"/>
    <s v="Exact"/>
    <n v="20"/>
    <s v=""/>
    <n v="6602"/>
  </r>
  <r>
    <x v="85"/>
    <n v="3"/>
    <x v="73"/>
    <d v="2026-05-24T20:00:00"/>
    <x v="2"/>
    <s v="Elwenn JOUBREL"/>
    <s v="1/16 Finale"/>
    <s v="TBD"/>
    <m/>
    <s v="TBD"/>
    <m/>
    <s v="Arlington, Dallas, Texas"/>
    <s v="AT&amp;T Stadium"/>
    <m/>
    <m/>
    <m/>
    <n v="0"/>
    <n v="0"/>
    <n v="0"/>
    <n v="0"/>
    <n v="0"/>
    <s v=""/>
    <n v="1"/>
    <s v="Exact"/>
    <n v="20"/>
    <s v=""/>
    <n v="6415"/>
  </r>
  <r>
    <x v="85"/>
    <n v="4"/>
    <x v="73"/>
    <d v="2026-05-24T20:00:00"/>
    <x v="3"/>
    <s v="Pauline OLIVIER"/>
    <s v="1/16 Finale"/>
    <s v="TBD"/>
    <m/>
    <s v="TBD"/>
    <m/>
    <s v="Arlington, Dallas, Texas"/>
    <s v="AT&amp;T Stadium"/>
    <m/>
    <m/>
    <m/>
    <n v="0"/>
    <n v="0"/>
    <n v="0"/>
    <n v="0"/>
    <n v="0"/>
    <s v=""/>
    <n v="1"/>
    <s v="Exact"/>
    <n v="20"/>
    <s v=""/>
    <n v="6435"/>
  </r>
  <r>
    <x v="85"/>
    <n v="5"/>
    <x v="73"/>
    <d v="2026-05-24T20:00:00"/>
    <x v="4"/>
    <s v="Julie BOISSIERE"/>
    <s v="1/16 Finale"/>
    <s v="TBD"/>
    <m/>
    <s v="TBD"/>
    <m/>
    <s v="Arlington, Dallas, Texas"/>
    <s v="AT&amp;T Stadium"/>
    <m/>
    <m/>
    <m/>
    <n v="0"/>
    <n v="0"/>
    <n v="0"/>
    <n v="0"/>
    <n v="0"/>
    <s v=""/>
    <n v="1"/>
    <s v="Exact"/>
    <n v="20"/>
    <s v=""/>
    <n v="6698"/>
  </r>
  <r>
    <x v="85"/>
    <n v="6"/>
    <x v="73"/>
    <d v="2026-05-24T20:00:00"/>
    <x v="5"/>
    <s v="Julie BOUCHARD"/>
    <s v="1/16 Finale"/>
    <s v="TBD"/>
    <m/>
    <s v="TBD"/>
    <m/>
    <s v="Arlington, Dallas, Texas"/>
    <s v="AT&amp;T Stadium"/>
    <m/>
    <m/>
    <m/>
    <n v="0"/>
    <n v="0"/>
    <n v="0"/>
    <n v="0"/>
    <n v="0"/>
    <s v=""/>
    <n v="1"/>
    <s v="Exact"/>
    <n v="20"/>
    <s v=""/>
    <n v="6319"/>
  </r>
  <r>
    <x v="85"/>
    <n v="7"/>
    <x v="73"/>
    <d v="2026-05-24T20:00:00"/>
    <x v="6"/>
    <s v="Vincent FRAYSSE"/>
    <s v="1/16 Finale"/>
    <s v="TBD"/>
    <m/>
    <s v="TBD"/>
    <m/>
    <s v="Arlington, Dallas, Texas"/>
    <s v="AT&amp;T Stadium"/>
    <m/>
    <m/>
    <m/>
    <n v="0"/>
    <n v="0"/>
    <n v="0"/>
    <n v="0"/>
    <n v="0"/>
    <s v=""/>
    <n v="1"/>
    <s v="Exact"/>
    <n v="20"/>
    <s v=""/>
    <n v="6718"/>
  </r>
  <r>
    <x v="85"/>
    <n v="8"/>
    <x v="73"/>
    <d v="2026-05-24T20:00:00"/>
    <x v="7"/>
    <s v="Louis HARLE"/>
    <s v="1/16 Finale"/>
    <s v="TBD"/>
    <m/>
    <s v="TBD"/>
    <m/>
    <s v="Arlington, Dallas, Texas"/>
    <s v="AT&amp;T Stadium"/>
    <m/>
    <m/>
    <m/>
    <n v="0"/>
    <n v="0"/>
    <n v="0"/>
    <n v="0"/>
    <n v="0"/>
    <s v=""/>
    <n v="1"/>
    <s v="Exact"/>
    <n v="20"/>
    <s v=""/>
    <n v="6530"/>
  </r>
  <r>
    <x v="85"/>
    <n v="9"/>
    <x v="73"/>
    <d v="2026-05-24T20:00:00"/>
    <x v="8"/>
    <s v="Aurélien DE POULPIQUET"/>
    <s v="1/16 Finale"/>
    <s v="TBD"/>
    <m/>
    <s v="TBD"/>
    <m/>
    <s v="Arlington, Dallas, Texas"/>
    <s v="AT&amp;T Stadium"/>
    <m/>
    <m/>
    <m/>
    <n v="0"/>
    <n v="0"/>
    <n v="0"/>
    <n v="0"/>
    <n v="0"/>
    <s v=""/>
    <n v="1"/>
    <s v="Exact"/>
    <n v="20"/>
    <s v=""/>
    <n v="6503"/>
  </r>
  <r>
    <x v="85"/>
    <n v="10"/>
    <x v="73"/>
    <d v="2026-05-24T20:00:00"/>
    <x v="9"/>
    <s v="Paul MONTESINOS"/>
    <s v="1/16 Finale"/>
    <s v="TBD"/>
    <m/>
    <s v="TBD"/>
    <m/>
    <s v="Arlington, Dallas, Texas"/>
    <s v="AT&amp;T Stadium"/>
    <m/>
    <m/>
    <m/>
    <n v="0"/>
    <n v="0"/>
    <n v="0"/>
    <n v="0"/>
    <n v="0"/>
    <s v=""/>
    <n v="1"/>
    <s v="Exact"/>
    <n v="20"/>
    <s v=""/>
    <n v="6675"/>
  </r>
  <r>
    <x v="85"/>
    <n v="11"/>
    <x v="73"/>
    <d v="2026-05-24T20:00:00"/>
    <x v="10"/>
    <s v="Kinsley ROQUE"/>
    <s v="1/16 Finale"/>
    <s v="TBD"/>
    <m/>
    <s v="TBD"/>
    <m/>
    <s v="Arlington, Dallas, Texas"/>
    <s v="AT&amp;T Stadium"/>
    <m/>
    <m/>
    <m/>
    <n v="0"/>
    <n v="0"/>
    <n v="0"/>
    <n v="0"/>
    <n v="0"/>
    <s v=""/>
    <n v="1"/>
    <s v="Exact"/>
    <n v="20"/>
    <s v=""/>
    <n v="6727"/>
  </r>
  <r>
    <x v="86"/>
    <n v="1"/>
    <x v="74"/>
    <d v="2026-05-25T00:00:00"/>
    <x v="0"/>
    <s v="Nicolas LE MOUEL"/>
    <s v="1/16 Finale"/>
    <s v="TBD"/>
    <e v="#N/A"/>
    <s v="TBD"/>
    <e v="#N/A"/>
    <s v="Miami Gardens, Florida"/>
    <s v="Hard Rock Stadium"/>
    <m/>
    <m/>
    <m/>
    <n v="0"/>
    <n v="0"/>
    <n v="0"/>
    <n v="0"/>
    <n v="0"/>
    <s v=""/>
    <n v="1"/>
    <s v="Exact"/>
    <n v="20"/>
    <s v=""/>
    <n v="7308"/>
  </r>
  <r>
    <x v="86"/>
    <n v="2"/>
    <x v="74"/>
    <d v="2026-05-25T00:00:00"/>
    <x v="1"/>
    <s v="Léa EL ASERY"/>
    <s v="1/16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602"/>
  </r>
  <r>
    <x v="86"/>
    <n v="3"/>
    <x v="74"/>
    <d v="2026-05-25T00:00:00"/>
    <x v="2"/>
    <s v="Elwenn JOUBREL"/>
    <s v="1/16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415"/>
  </r>
  <r>
    <x v="86"/>
    <n v="4"/>
    <x v="74"/>
    <d v="2026-05-25T00:00:00"/>
    <x v="3"/>
    <s v="Pauline OLIVIER"/>
    <s v="1/16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435"/>
  </r>
  <r>
    <x v="86"/>
    <n v="5"/>
    <x v="74"/>
    <d v="2026-05-25T00:00:00"/>
    <x v="4"/>
    <s v="Julie BOISSIERE"/>
    <s v="1/16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698"/>
  </r>
  <r>
    <x v="86"/>
    <n v="6"/>
    <x v="74"/>
    <d v="2026-05-25T00:00:00"/>
    <x v="5"/>
    <s v="Julie BOUCHARD"/>
    <s v="1/16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319"/>
  </r>
  <r>
    <x v="86"/>
    <n v="7"/>
    <x v="74"/>
    <d v="2026-05-25T00:00:00"/>
    <x v="6"/>
    <s v="Vincent FRAYSSE"/>
    <s v="1/16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718"/>
  </r>
  <r>
    <x v="86"/>
    <n v="8"/>
    <x v="74"/>
    <d v="2026-05-25T00:00:00"/>
    <x v="7"/>
    <s v="Louis HARLE"/>
    <s v="1/16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530"/>
  </r>
  <r>
    <x v="86"/>
    <n v="9"/>
    <x v="74"/>
    <d v="2026-05-25T00:00:00"/>
    <x v="8"/>
    <s v="Aurélien DE POULPIQUET"/>
    <s v="1/16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503"/>
  </r>
  <r>
    <x v="86"/>
    <n v="10"/>
    <x v="74"/>
    <d v="2026-05-25T00:00:00"/>
    <x v="9"/>
    <s v="Paul MONTESINOS"/>
    <s v="1/16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675"/>
  </r>
  <r>
    <x v="86"/>
    <n v="11"/>
    <x v="74"/>
    <d v="2026-05-25T00:00:00"/>
    <x v="10"/>
    <s v="Kinsley ROQUE"/>
    <s v="1/16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727"/>
  </r>
  <r>
    <x v="87"/>
    <n v="1"/>
    <x v="75"/>
    <d v="2026-05-25T03:30:00"/>
    <x v="0"/>
    <s v="Nicolas LE MOUEL"/>
    <s v="1/16 Finale"/>
    <s v="TBD"/>
    <e v="#N/A"/>
    <s v="TBD"/>
    <e v="#N/A"/>
    <s v="Kansas City, Missouri"/>
    <s v="Arrowhead Stadium"/>
    <m/>
    <m/>
    <m/>
    <n v="0"/>
    <n v="0"/>
    <n v="0"/>
    <n v="0"/>
    <n v="0"/>
    <s v=""/>
    <n v="1"/>
    <s v="Exact"/>
    <n v="20"/>
    <s v=""/>
    <n v="7308"/>
  </r>
  <r>
    <x v="87"/>
    <n v="2"/>
    <x v="75"/>
    <d v="2026-05-25T03:30:00"/>
    <x v="1"/>
    <s v="Léa EL ASERY"/>
    <s v="1/16 Finale"/>
    <s v="TBD"/>
    <m/>
    <s v="TBD"/>
    <m/>
    <s v="Kansas City, Missouri"/>
    <s v="Arrowhead Stadium"/>
    <m/>
    <m/>
    <m/>
    <n v="0"/>
    <n v="0"/>
    <n v="0"/>
    <n v="0"/>
    <n v="0"/>
    <s v=""/>
    <n v="1"/>
    <s v="Exact"/>
    <n v="20"/>
    <s v=""/>
    <n v="6602"/>
  </r>
  <r>
    <x v="87"/>
    <n v="3"/>
    <x v="75"/>
    <d v="2026-05-25T03:30:00"/>
    <x v="2"/>
    <s v="Elwenn JOUBREL"/>
    <s v="1/16 Finale"/>
    <s v="TBD"/>
    <m/>
    <s v="TBD"/>
    <m/>
    <s v="Kansas City, Missouri"/>
    <s v="Arrowhead Stadium"/>
    <m/>
    <m/>
    <m/>
    <n v="0"/>
    <n v="0"/>
    <n v="0"/>
    <n v="0"/>
    <n v="0"/>
    <s v=""/>
    <n v="1"/>
    <s v="Exact"/>
    <n v="20"/>
    <s v=""/>
    <n v="6415"/>
  </r>
  <r>
    <x v="87"/>
    <n v="4"/>
    <x v="75"/>
    <d v="2026-05-25T03:30:00"/>
    <x v="3"/>
    <s v="Pauline OLIVIER"/>
    <s v="1/16 Finale"/>
    <s v="TBD"/>
    <m/>
    <s v="TBD"/>
    <m/>
    <s v="Kansas City, Missouri"/>
    <s v="Arrowhead Stadium"/>
    <m/>
    <m/>
    <m/>
    <n v="0"/>
    <n v="0"/>
    <n v="0"/>
    <n v="0"/>
    <n v="0"/>
    <s v=""/>
    <n v="1"/>
    <s v="Exact"/>
    <n v="20"/>
    <s v=""/>
    <n v="6435"/>
  </r>
  <r>
    <x v="87"/>
    <n v="5"/>
    <x v="75"/>
    <d v="2026-05-25T03:30:00"/>
    <x v="4"/>
    <s v="Julie BOISSIERE"/>
    <s v="1/16 Finale"/>
    <s v="TBD"/>
    <m/>
    <s v="TBD"/>
    <m/>
    <s v="Kansas City, Missouri"/>
    <s v="Arrowhead Stadium"/>
    <m/>
    <m/>
    <m/>
    <n v="0"/>
    <n v="0"/>
    <n v="0"/>
    <n v="0"/>
    <n v="0"/>
    <s v=""/>
    <n v="1"/>
    <s v="Exact"/>
    <n v="20"/>
    <s v=""/>
    <n v="6698"/>
  </r>
  <r>
    <x v="87"/>
    <n v="6"/>
    <x v="75"/>
    <d v="2026-05-25T03:30:00"/>
    <x v="5"/>
    <s v="Julie BOUCHARD"/>
    <s v="1/16 Finale"/>
    <s v="TBD"/>
    <m/>
    <s v="TBD"/>
    <m/>
    <s v="Kansas City, Missouri"/>
    <s v="Arrowhead Stadium"/>
    <m/>
    <m/>
    <m/>
    <n v="0"/>
    <n v="0"/>
    <n v="0"/>
    <n v="0"/>
    <n v="0"/>
    <s v=""/>
    <n v="1"/>
    <s v="Exact"/>
    <n v="20"/>
    <s v=""/>
    <n v="6319"/>
  </r>
  <r>
    <x v="87"/>
    <n v="7"/>
    <x v="75"/>
    <d v="2026-05-25T03:30:00"/>
    <x v="6"/>
    <s v="Vincent FRAYSSE"/>
    <s v="1/16 Finale"/>
    <s v="TBD"/>
    <m/>
    <s v="TBD"/>
    <m/>
    <s v="Kansas City, Missouri"/>
    <s v="Arrowhead Stadium"/>
    <m/>
    <m/>
    <m/>
    <n v="0"/>
    <n v="0"/>
    <n v="0"/>
    <n v="0"/>
    <n v="0"/>
    <s v=""/>
    <n v="1"/>
    <s v="Exact"/>
    <n v="20"/>
    <s v=""/>
    <n v="6718"/>
  </r>
  <r>
    <x v="87"/>
    <n v="8"/>
    <x v="75"/>
    <d v="2026-05-25T03:30:00"/>
    <x v="7"/>
    <s v="Louis HARLE"/>
    <s v="1/16 Finale"/>
    <s v="TBD"/>
    <m/>
    <s v="TBD"/>
    <m/>
    <s v="Kansas City, Missouri"/>
    <s v="Arrowhead Stadium"/>
    <m/>
    <m/>
    <m/>
    <n v="0"/>
    <n v="0"/>
    <n v="0"/>
    <n v="0"/>
    <n v="0"/>
    <s v=""/>
    <n v="1"/>
    <s v="Exact"/>
    <n v="20"/>
    <s v=""/>
    <n v="6530"/>
  </r>
  <r>
    <x v="87"/>
    <n v="9"/>
    <x v="75"/>
    <d v="2026-05-25T03:30:00"/>
    <x v="8"/>
    <s v="Aurélien DE POULPIQUET"/>
    <s v="1/16 Finale"/>
    <s v="TBD"/>
    <m/>
    <s v="TBD"/>
    <m/>
    <s v="Kansas City, Missouri"/>
    <s v="Arrowhead Stadium"/>
    <m/>
    <m/>
    <m/>
    <n v="0"/>
    <n v="0"/>
    <n v="0"/>
    <n v="0"/>
    <n v="0"/>
    <s v=""/>
    <n v="1"/>
    <s v="Exact"/>
    <n v="20"/>
    <s v=""/>
    <n v="6503"/>
  </r>
  <r>
    <x v="87"/>
    <n v="10"/>
    <x v="75"/>
    <d v="2026-05-25T03:30:00"/>
    <x v="9"/>
    <s v="Paul MONTESINOS"/>
    <s v="1/16 Finale"/>
    <s v="TBD"/>
    <m/>
    <s v="TBD"/>
    <m/>
    <s v="Kansas City, Missouri"/>
    <s v="Arrowhead Stadium"/>
    <m/>
    <m/>
    <m/>
    <n v="0"/>
    <n v="0"/>
    <n v="0"/>
    <n v="0"/>
    <n v="0"/>
    <s v=""/>
    <n v="1"/>
    <s v="Exact"/>
    <n v="20"/>
    <s v=""/>
    <n v="6675"/>
  </r>
  <r>
    <x v="87"/>
    <n v="11"/>
    <x v="75"/>
    <d v="2026-05-25T03:30:00"/>
    <x v="10"/>
    <s v="Kinsley ROQUE"/>
    <s v="1/16 Finale"/>
    <s v="TBD"/>
    <m/>
    <s v="TBD"/>
    <m/>
    <s v="Kansas City, Missouri"/>
    <s v="Arrowhead Stadium"/>
    <m/>
    <m/>
    <m/>
    <n v="0"/>
    <n v="0"/>
    <n v="0"/>
    <n v="0"/>
    <n v="0"/>
    <s v=""/>
    <n v="1"/>
    <s v="Exact"/>
    <n v="20"/>
    <s v=""/>
    <n v="6727"/>
  </r>
  <r>
    <x v="88"/>
    <n v="1"/>
    <x v="76"/>
    <d v="2026-05-25T19:00:00"/>
    <x v="0"/>
    <s v="Nicolas LE MOUEL"/>
    <s v="1/8 Finale"/>
    <s v="W73"/>
    <e v="#N/A"/>
    <s v="W75"/>
    <e v="#N/A"/>
    <s v="Houston, Texas"/>
    <s v="NRG Stadium"/>
    <m/>
    <m/>
    <m/>
    <n v="0"/>
    <n v="0"/>
    <n v="0"/>
    <n v="0"/>
    <n v="0"/>
    <s v=""/>
    <n v="1"/>
    <s v="Exact"/>
    <n v="20"/>
    <s v=""/>
    <n v="7308"/>
  </r>
  <r>
    <x v="88"/>
    <n v="2"/>
    <x v="76"/>
    <d v="2026-05-25T19:00:00"/>
    <x v="1"/>
    <s v="Léa EL ASERY"/>
    <s v="1/8 Finale"/>
    <s v="W73"/>
    <m/>
    <s v="W75"/>
    <m/>
    <s v="Houston, Texas"/>
    <s v="NRG Stadium"/>
    <m/>
    <m/>
    <m/>
    <n v="0"/>
    <n v="0"/>
    <n v="0"/>
    <n v="0"/>
    <n v="0"/>
    <s v=""/>
    <n v="1"/>
    <s v="Exact"/>
    <n v="20"/>
    <s v=""/>
    <n v="6602"/>
  </r>
  <r>
    <x v="88"/>
    <n v="3"/>
    <x v="76"/>
    <d v="2026-05-25T19:00:00"/>
    <x v="2"/>
    <s v="Elwenn JOUBREL"/>
    <s v="1/8 Finale"/>
    <s v="W73"/>
    <m/>
    <s v="W75"/>
    <m/>
    <s v="Houston, Texas"/>
    <s v="NRG Stadium"/>
    <m/>
    <m/>
    <m/>
    <n v="0"/>
    <n v="0"/>
    <n v="0"/>
    <n v="0"/>
    <n v="0"/>
    <s v=""/>
    <n v="1"/>
    <s v="Exact"/>
    <n v="20"/>
    <s v=""/>
    <n v="6415"/>
  </r>
  <r>
    <x v="88"/>
    <n v="4"/>
    <x v="76"/>
    <d v="2026-05-25T19:00:00"/>
    <x v="3"/>
    <s v="Pauline OLIVIER"/>
    <s v="1/8 Finale"/>
    <s v="W73"/>
    <m/>
    <s v="W75"/>
    <m/>
    <s v="Houston, Texas"/>
    <s v="NRG Stadium"/>
    <m/>
    <m/>
    <m/>
    <n v="0"/>
    <n v="0"/>
    <n v="0"/>
    <n v="0"/>
    <n v="0"/>
    <s v=""/>
    <n v="1"/>
    <s v="Exact"/>
    <n v="20"/>
    <s v=""/>
    <n v="6435"/>
  </r>
  <r>
    <x v="88"/>
    <n v="5"/>
    <x v="76"/>
    <d v="2026-05-25T19:00:00"/>
    <x v="4"/>
    <s v="Julie BOISSIERE"/>
    <s v="1/8 Finale"/>
    <s v="W73"/>
    <m/>
    <s v="W75"/>
    <m/>
    <s v="Houston, Texas"/>
    <s v="NRG Stadium"/>
    <m/>
    <m/>
    <m/>
    <n v="0"/>
    <n v="0"/>
    <n v="0"/>
    <n v="0"/>
    <n v="0"/>
    <s v=""/>
    <n v="1"/>
    <s v="Exact"/>
    <n v="20"/>
    <s v=""/>
    <n v="6698"/>
  </r>
  <r>
    <x v="88"/>
    <n v="6"/>
    <x v="76"/>
    <d v="2026-05-25T19:00:00"/>
    <x v="5"/>
    <s v="Julie BOUCHARD"/>
    <s v="1/8 Finale"/>
    <s v="W73"/>
    <m/>
    <s v="W75"/>
    <m/>
    <s v="Houston, Texas"/>
    <s v="NRG Stadium"/>
    <m/>
    <m/>
    <m/>
    <n v="0"/>
    <n v="0"/>
    <n v="0"/>
    <n v="0"/>
    <n v="0"/>
    <s v=""/>
    <n v="1"/>
    <s v="Exact"/>
    <n v="20"/>
    <s v=""/>
    <n v="6319"/>
  </r>
  <r>
    <x v="88"/>
    <n v="7"/>
    <x v="76"/>
    <d v="2026-05-25T19:00:00"/>
    <x v="6"/>
    <s v="Vincent FRAYSSE"/>
    <s v="1/8 Finale"/>
    <s v="W73"/>
    <m/>
    <s v="W75"/>
    <m/>
    <s v="Houston, Texas"/>
    <s v="NRG Stadium"/>
    <m/>
    <m/>
    <m/>
    <n v="0"/>
    <n v="0"/>
    <n v="0"/>
    <n v="0"/>
    <n v="0"/>
    <s v=""/>
    <n v="1"/>
    <s v="Exact"/>
    <n v="20"/>
    <s v=""/>
    <n v="6718"/>
  </r>
  <r>
    <x v="88"/>
    <n v="8"/>
    <x v="76"/>
    <d v="2026-05-25T19:00:00"/>
    <x v="7"/>
    <s v="Louis HARLE"/>
    <s v="1/8 Finale"/>
    <s v="W73"/>
    <m/>
    <s v="W75"/>
    <m/>
    <s v="Houston, Texas"/>
    <s v="NRG Stadium"/>
    <m/>
    <m/>
    <m/>
    <n v="0"/>
    <n v="0"/>
    <n v="0"/>
    <n v="0"/>
    <n v="0"/>
    <s v=""/>
    <n v="1"/>
    <s v="Exact"/>
    <n v="20"/>
    <s v=""/>
    <n v="6530"/>
  </r>
  <r>
    <x v="88"/>
    <n v="9"/>
    <x v="76"/>
    <d v="2026-05-25T19:00:00"/>
    <x v="8"/>
    <s v="Aurélien DE POULPIQUET"/>
    <s v="1/8 Finale"/>
    <s v="W73"/>
    <m/>
    <s v="W75"/>
    <m/>
    <s v="Houston, Texas"/>
    <s v="NRG Stadium"/>
    <m/>
    <m/>
    <m/>
    <n v="0"/>
    <n v="0"/>
    <n v="0"/>
    <n v="0"/>
    <n v="0"/>
    <s v=""/>
    <n v="1"/>
    <s v="Exact"/>
    <n v="20"/>
    <s v=""/>
    <n v="6503"/>
  </r>
  <r>
    <x v="88"/>
    <n v="10"/>
    <x v="76"/>
    <d v="2026-05-25T19:00:00"/>
    <x v="9"/>
    <s v="Paul MONTESINOS"/>
    <s v="1/8 Finale"/>
    <s v="W73"/>
    <m/>
    <s v="W75"/>
    <m/>
    <s v="Houston, Texas"/>
    <s v="NRG Stadium"/>
    <m/>
    <m/>
    <m/>
    <n v="0"/>
    <n v="0"/>
    <n v="0"/>
    <n v="0"/>
    <n v="0"/>
    <s v=""/>
    <n v="1"/>
    <s v="Exact"/>
    <n v="20"/>
    <s v=""/>
    <n v="6675"/>
  </r>
  <r>
    <x v="88"/>
    <n v="11"/>
    <x v="76"/>
    <d v="2026-05-25T19:00:00"/>
    <x v="10"/>
    <s v="Kinsley ROQUE"/>
    <s v="1/8 Finale"/>
    <s v="W73"/>
    <m/>
    <s v="W75"/>
    <m/>
    <s v="Houston, Texas"/>
    <s v="NRG Stadium"/>
    <m/>
    <m/>
    <m/>
    <n v="0"/>
    <n v="0"/>
    <n v="0"/>
    <n v="0"/>
    <n v="0"/>
    <s v=""/>
    <n v="1"/>
    <s v="Exact"/>
    <n v="20"/>
    <s v=""/>
    <n v="6727"/>
  </r>
  <r>
    <x v="89"/>
    <n v="1"/>
    <x v="77"/>
    <d v="2026-05-25T23:00:00"/>
    <x v="0"/>
    <s v="Nicolas LE MOUEL"/>
    <s v="1/8 Finale"/>
    <s v="W74"/>
    <e v="#N/A"/>
    <s v="W77"/>
    <e v="#N/A"/>
    <s v="Philadelphia, Pennsylvania"/>
    <s v="Lincoln Financial Field"/>
    <m/>
    <m/>
    <m/>
    <n v="0"/>
    <n v="0"/>
    <n v="0"/>
    <n v="0"/>
    <n v="0"/>
    <s v=""/>
    <n v="1"/>
    <s v="Exact"/>
    <n v="20"/>
    <s v=""/>
    <n v="7308"/>
  </r>
  <r>
    <x v="89"/>
    <n v="2"/>
    <x v="77"/>
    <d v="2026-05-25T23:00:00"/>
    <x v="1"/>
    <s v="Léa EL ASERY"/>
    <s v="1/8 Finale"/>
    <s v="W74"/>
    <m/>
    <s v="W77"/>
    <m/>
    <s v="Philadelphia, Pennsylvania"/>
    <s v="Lincoln Financial Field"/>
    <m/>
    <m/>
    <m/>
    <n v="0"/>
    <n v="0"/>
    <n v="0"/>
    <n v="0"/>
    <n v="0"/>
    <s v=""/>
    <n v="1"/>
    <s v="Exact"/>
    <n v="20"/>
    <s v=""/>
    <n v="6602"/>
  </r>
  <r>
    <x v="89"/>
    <n v="3"/>
    <x v="77"/>
    <d v="2026-05-25T23:00:00"/>
    <x v="2"/>
    <s v="Elwenn JOUBREL"/>
    <s v="1/8 Finale"/>
    <s v="W74"/>
    <m/>
    <s v="W77"/>
    <m/>
    <s v="Philadelphia, Pennsylvania"/>
    <s v="Lincoln Financial Field"/>
    <m/>
    <m/>
    <m/>
    <n v="0"/>
    <n v="0"/>
    <n v="0"/>
    <n v="0"/>
    <n v="0"/>
    <s v=""/>
    <n v="1"/>
    <s v="Exact"/>
    <n v="20"/>
    <s v=""/>
    <n v="6415"/>
  </r>
  <r>
    <x v="89"/>
    <n v="4"/>
    <x v="77"/>
    <d v="2026-05-25T23:00:00"/>
    <x v="3"/>
    <s v="Pauline OLIVIER"/>
    <s v="1/8 Finale"/>
    <s v="W74"/>
    <m/>
    <s v="W77"/>
    <m/>
    <s v="Philadelphia, Pennsylvania"/>
    <s v="Lincoln Financial Field"/>
    <m/>
    <m/>
    <m/>
    <n v="0"/>
    <n v="0"/>
    <n v="0"/>
    <n v="0"/>
    <n v="0"/>
    <s v=""/>
    <n v="1"/>
    <s v="Exact"/>
    <n v="20"/>
    <s v=""/>
    <n v="6435"/>
  </r>
  <r>
    <x v="89"/>
    <n v="5"/>
    <x v="77"/>
    <d v="2026-05-25T23:00:00"/>
    <x v="4"/>
    <s v="Julie BOISSIERE"/>
    <s v="1/8 Finale"/>
    <s v="W74"/>
    <m/>
    <s v="W77"/>
    <m/>
    <s v="Philadelphia, Pennsylvania"/>
    <s v="Lincoln Financial Field"/>
    <m/>
    <m/>
    <m/>
    <n v="0"/>
    <n v="0"/>
    <n v="0"/>
    <n v="0"/>
    <n v="0"/>
    <s v=""/>
    <n v="1"/>
    <s v="Exact"/>
    <n v="20"/>
    <s v=""/>
    <n v="6698"/>
  </r>
  <r>
    <x v="89"/>
    <n v="6"/>
    <x v="77"/>
    <d v="2026-05-25T23:00:00"/>
    <x v="5"/>
    <s v="Julie BOUCHARD"/>
    <s v="1/8 Finale"/>
    <s v="W74"/>
    <m/>
    <s v="W77"/>
    <m/>
    <s v="Philadelphia, Pennsylvania"/>
    <s v="Lincoln Financial Field"/>
    <m/>
    <m/>
    <m/>
    <n v="0"/>
    <n v="0"/>
    <n v="0"/>
    <n v="0"/>
    <n v="0"/>
    <s v=""/>
    <n v="1"/>
    <s v="Exact"/>
    <n v="20"/>
    <s v=""/>
    <n v="6319"/>
  </r>
  <r>
    <x v="89"/>
    <n v="7"/>
    <x v="77"/>
    <d v="2026-05-25T23:00:00"/>
    <x v="6"/>
    <s v="Vincent FRAYSSE"/>
    <s v="1/8 Finale"/>
    <s v="W74"/>
    <m/>
    <s v="W77"/>
    <m/>
    <s v="Philadelphia, Pennsylvania"/>
    <s v="Lincoln Financial Field"/>
    <m/>
    <m/>
    <m/>
    <n v="0"/>
    <n v="0"/>
    <n v="0"/>
    <n v="0"/>
    <n v="0"/>
    <s v=""/>
    <n v="1"/>
    <s v="Exact"/>
    <n v="20"/>
    <s v=""/>
    <n v="6718"/>
  </r>
  <r>
    <x v="89"/>
    <n v="8"/>
    <x v="77"/>
    <d v="2026-05-25T23:00:00"/>
    <x v="7"/>
    <s v="Louis HARLE"/>
    <s v="1/8 Finale"/>
    <s v="W74"/>
    <m/>
    <s v="W77"/>
    <m/>
    <s v="Philadelphia, Pennsylvania"/>
    <s v="Lincoln Financial Field"/>
    <m/>
    <m/>
    <m/>
    <n v="0"/>
    <n v="0"/>
    <n v="0"/>
    <n v="0"/>
    <n v="0"/>
    <s v=""/>
    <n v="1"/>
    <s v="Exact"/>
    <n v="20"/>
    <s v=""/>
    <n v="6530"/>
  </r>
  <r>
    <x v="89"/>
    <n v="9"/>
    <x v="77"/>
    <d v="2026-05-25T23:00:00"/>
    <x v="8"/>
    <s v="Aurélien DE POULPIQUET"/>
    <s v="1/8 Finale"/>
    <s v="W74"/>
    <m/>
    <s v="W77"/>
    <m/>
    <s v="Philadelphia, Pennsylvania"/>
    <s v="Lincoln Financial Field"/>
    <m/>
    <m/>
    <m/>
    <n v="0"/>
    <n v="0"/>
    <n v="0"/>
    <n v="0"/>
    <n v="0"/>
    <s v=""/>
    <n v="1"/>
    <s v="Exact"/>
    <n v="20"/>
    <s v=""/>
    <n v="6503"/>
  </r>
  <r>
    <x v="89"/>
    <n v="10"/>
    <x v="77"/>
    <d v="2026-05-25T23:00:00"/>
    <x v="9"/>
    <s v="Paul MONTESINOS"/>
    <s v="1/8 Finale"/>
    <s v="W74"/>
    <m/>
    <s v="W77"/>
    <m/>
    <s v="Philadelphia, Pennsylvania"/>
    <s v="Lincoln Financial Field"/>
    <m/>
    <m/>
    <m/>
    <n v="0"/>
    <n v="0"/>
    <n v="0"/>
    <n v="0"/>
    <n v="0"/>
    <s v=""/>
    <n v="1"/>
    <s v="Exact"/>
    <n v="20"/>
    <s v=""/>
    <n v="6675"/>
  </r>
  <r>
    <x v="89"/>
    <n v="11"/>
    <x v="77"/>
    <d v="2026-05-25T23:00:00"/>
    <x v="10"/>
    <s v="Kinsley ROQUE"/>
    <s v="1/8 Finale"/>
    <s v="W74"/>
    <m/>
    <s v="W77"/>
    <m/>
    <s v="Philadelphia, Pennsylvania"/>
    <s v="Lincoln Financial Field"/>
    <m/>
    <m/>
    <m/>
    <n v="0"/>
    <n v="0"/>
    <n v="0"/>
    <n v="0"/>
    <n v="0"/>
    <s v=""/>
    <n v="1"/>
    <s v="Exact"/>
    <n v="20"/>
    <s v=""/>
    <n v="6727"/>
  </r>
  <r>
    <x v="90"/>
    <n v="1"/>
    <x v="78"/>
    <d v="2026-05-26T22:00:00"/>
    <x v="0"/>
    <s v="Nicolas LE MOUEL"/>
    <s v="1/8 Finale"/>
    <s v="W76"/>
    <e v="#N/A"/>
    <s v="W78"/>
    <e v="#N/A"/>
    <s v="East Rutherford, New Jersey/New York"/>
    <s v="MetLife Stadium"/>
    <m/>
    <m/>
    <m/>
    <n v="0"/>
    <n v="0"/>
    <n v="0"/>
    <n v="0"/>
    <n v="0"/>
    <s v=""/>
    <n v="1"/>
    <s v="Exact"/>
    <n v="20"/>
    <s v=""/>
    <n v="7308"/>
  </r>
  <r>
    <x v="90"/>
    <n v="2"/>
    <x v="78"/>
    <d v="2026-05-26T22:00:00"/>
    <x v="1"/>
    <s v="Léa EL ASERY"/>
    <s v="1/8 Finale"/>
    <s v="W76"/>
    <m/>
    <s v="W78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602"/>
  </r>
  <r>
    <x v="90"/>
    <n v="3"/>
    <x v="78"/>
    <d v="2026-05-26T22:00:00"/>
    <x v="2"/>
    <s v="Elwenn JOUBREL"/>
    <s v="1/8 Finale"/>
    <s v="W76"/>
    <m/>
    <s v="W78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415"/>
  </r>
  <r>
    <x v="90"/>
    <n v="4"/>
    <x v="78"/>
    <d v="2026-05-26T22:00:00"/>
    <x v="3"/>
    <s v="Pauline OLIVIER"/>
    <s v="1/8 Finale"/>
    <s v="W76"/>
    <m/>
    <s v="W78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435"/>
  </r>
  <r>
    <x v="90"/>
    <n v="5"/>
    <x v="78"/>
    <d v="2026-05-26T22:00:00"/>
    <x v="4"/>
    <s v="Julie BOISSIERE"/>
    <s v="1/8 Finale"/>
    <s v="W76"/>
    <m/>
    <s v="W78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698"/>
  </r>
  <r>
    <x v="90"/>
    <n v="6"/>
    <x v="78"/>
    <d v="2026-05-26T22:00:00"/>
    <x v="5"/>
    <s v="Julie BOUCHARD"/>
    <s v="1/8 Finale"/>
    <s v="W76"/>
    <m/>
    <s v="W78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319"/>
  </r>
  <r>
    <x v="90"/>
    <n v="7"/>
    <x v="78"/>
    <d v="2026-05-26T22:00:00"/>
    <x v="6"/>
    <s v="Vincent FRAYSSE"/>
    <s v="1/8 Finale"/>
    <s v="W76"/>
    <m/>
    <s v="W78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718"/>
  </r>
  <r>
    <x v="90"/>
    <n v="8"/>
    <x v="78"/>
    <d v="2026-05-26T22:00:00"/>
    <x v="7"/>
    <s v="Louis HARLE"/>
    <s v="1/8 Finale"/>
    <s v="W76"/>
    <m/>
    <s v="W78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530"/>
  </r>
  <r>
    <x v="90"/>
    <n v="9"/>
    <x v="78"/>
    <d v="2026-05-26T22:00:00"/>
    <x v="8"/>
    <s v="Aurélien DE POULPIQUET"/>
    <s v="1/8 Finale"/>
    <s v="W76"/>
    <m/>
    <s v="W78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503"/>
  </r>
  <r>
    <x v="90"/>
    <n v="10"/>
    <x v="78"/>
    <d v="2026-05-26T22:00:00"/>
    <x v="9"/>
    <s v="Paul MONTESINOS"/>
    <s v="1/8 Finale"/>
    <s v="W76"/>
    <m/>
    <s v="W78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675"/>
  </r>
  <r>
    <x v="90"/>
    <n v="11"/>
    <x v="78"/>
    <d v="2026-05-26T22:00:00"/>
    <x v="10"/>
    <s v="Kinsley ROQUE"/>
    <s v="1/8 Finale"/>
    <s v="W76"/>
    <m/>
    <s v="W78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727"/>
  </r>
  <r>
    <x v="91"/>
    <n v="1"/>
    <x v="79"/>
    <d v="2026-05-27T02:00:00"/>
    <x v="0"/>
    <s v="Nicolas LE MOUEL"/>
    <s v="1/8 Finale"/>
    <s v="W79"/>
    <e v="#N/A"/>
    <s v="W80"/>
    <e v="#N/A"/>
    <s v="Mexique City"/>
    <s v="Estadio Azteca"/>
    <m/>
    <m/>
    <m/>
    <n v="0"/>
    <n v="0"/>
    <n v="0"/>
    <n v="0"/>
    <n v="0"/>
    <s v=""/>
    <n v="1"/>
    <s v="Exact"/>
    <n v="20"/>
    <s v=""/>
    <n v="7308"/>
  </r>
  <r>
    <x v="91"/>
    <n v="2"/>
    <x v="79"/>
    <d v="2026-05-27T02:00:00"/>
    <x v="1"/>
    <s v="Léa EL ASERY"/>
    <s v="1/8 Finale"/>
    <s v="W79"/>
    <m/>
    <s v="W80"/>
    <m/>
    <s v="Mexique City"/>
    <s v="Estadio Azteca"/>
    <m/>
    <m/>
    <m/>
    <n v="0"/>
    <n v="0"/>
    <n v="0"/>
    <n v="0"/>
    <n v="0"/>
    <s v=""/>
    <n v="1"/>
    <s v="Exact"/>
    <n v="20"/>
    <s v=""/>
    <n v="6602"/>
  </r>
  <r>
    <x v="91"/>
    <n v="3"/>
    <x v="79"/>
    <d v="2026-05-27T02:00:00"/>
    <x v="2"/>
    <s v="Elwenn JOUBREL"/>
    <s v="1/8 Finale"/>
    <s v="W79"/>
    <m/>
    <s v="W80"/>
    <m/>
    <s v="Mexique City"/>
    <s v="Estadio Azteca"/>
    <m/>
    <m/>
    <m/>
    <n v="0"/>
    <n v="0"/>
    <n v="0"/>
    <n v="0"/>
    <n v="0"/>
    <s v=""/>
    <n v="1"/>
    <s v="Exact"/>
    <n v="20"/>
    <s v=""/>
    <n v="6415"/>
  </r>
  <r>
    <x v="91"/>
    <n v="4"/>
    <x v="79"/>
    <d v="2026-05-27T02:00:00"/>
    <x v="3"/>
    <s v="Pauline OLIVIER"/>
    <s v="1/8 Finale"/>
    <s v="W79"/>
    <m/>
    <s v="W80"/>
    <m/>
    <s v="Mexique City"/>
    <s v="Estadio Azteca"/>
    <m/>
    <m/>
    <m/>
    <n v="0"/>
    <n v="0"/>
    <n v="0"/>
    <n v="0"/>
    <n v="0"/>
    <s v=""/>
    <n v="1"/>
    <s v="Exact"/>
    <n v="20"/>
    <s v=""/>
    <n v="6435"/>
  </r>
  <r>
    <x v="91"/>
    <n v="5"/>
    <x v="79"/>
    <d v="2026-05-27T02:00:00"/>
    <x v="4"/>
    <s v="Julie BOISSIERE"/>
    <s v="1/8 Finale"/>
    <s v="W79"/>
    <m/>
    <s v="W80"/>
    <m/>
    <s v="Mexique City"/>
    <s v="Estadio Azteca"/>
    <m/>
    <m/>
    <m/>
    <n v="0"/>
    <n v="0"/>
    <n v="0"/>
    <n v="0"/>
    <n v="0"/>
    <s v=""/>
    <n v="1"/>
    <s v="Exact"/>
    <n v="20"/>
    <s v=""/>
    <n v="6698"/>
  </r>
  <r>
    <x v="91"/>
    <n v="6"/>
    <x v="79"/>
    <d v="2026-05-27T02:00:00"/>
    <x v="5"/>
    <s v="Julie BOUCHARD"/>
    <s v="1/8 Finale"/>
    <s v="W79"/>
    <m/>
    <s v="W80"/>
    <m/>
    <s v="Mexique City"/>
    <s v="Estadio Azteca"/>
    <m/>
    <m/>
    <m/>
    <n v="0"/>
    <n v="0"/>
    <n v="0"/>
    <n v="0"/>
    <n v="0"/>
    <s v=""/>
    <n v="1"/>
    <s v="Exact"/>
    <n v="20"/>
    <s v=""/>
    <n v="6319"/>
  </r>
  <r>
    <x v="91"/>
    <n v="7"/>
    <x v="79"/>
    <d v="2026-05-27T02:00:00"/>
    <x v="6"/>
    <s v="Vincent FRAYSSE"/>
    <s v="1/8 Finale"/>
    <s v="W79"/>
    <m/>
    <s v="W80"/>
    <m/>
    <s v="Mexique City"/>
    <s v="Estadio Azteca"/>
    <m/>
    <m/>
    <m/>
    <n v="0"/>
    <n v="0"/>
    <n v="0"/>
    <n v="0"/>
    <n v="0"/>
    <s v=""/>
    <n v="1"/>
    <s v="Exact"/>
    <n v="20"/>
    <s v=""/>
    <n v="6718"/>
  </r>
  <r>
    <x v="91"/>
    <n v="8"/>
    <x v="79"/>
    <d v="2026-05-27T02:00:00"/>
    <x v="7"/>
    <s v="Louis HARLE"/>
    <s v="1/8 Finale"/>
    <s v="W79"/>
    <m/>
    <s v="W80"/>
    <m/>
    <s v="Mexique City"/>
    <s v="Estadio Azteca"/>
    <m/>
    <m/>
    <m/>
    <n v="0"/>
    <n v="0"/>
    <n v="0"/>
    <n v="0"/>
    <n v="0"/>
    <s v=""/>
    <n v="1"/>
    <s v="Exact"/>
    <n v="20"/>
    <s v=""/>
    <n v="6530"/>
  </r>
  <r>
    <x v="91"/>
    <n v="9"/>
    <x v="79"/>
    <d v="2026-05-27T02:00:00"/>
    <x v="8"/>
    <s v="Aurélien DE POULPIQUET"/>
    <s v="1/8 Finale"/>
    <s v="W79"/>
    <m/>
    <s v="W80"/>
    <m/>
    <s v="Mexique City"/>
    <s v="Estadio Azteca"/>
    <m/>
    <m/>
    <m/>
    <n v="0"/>
    <n v="0"/>
    <n v="0"/>
    <n v="0"/>
    <n v="0"/>
    <s v=""/>
    <n v="1"/>
    <s v="Exact"/>
    <n v="20"/>
    <s v=""/>
    <n v="6503"/>
  </r>
  <r>
    <x v="91"/>
    <n v="10"/>
    <x v="79"/>
    <d v="2026-05-27T02:00:00"/>
    <x v="9"/>
    <s v="Paul MONTESINOS"/>
    <s v="1/8 Finale"/>
    <s v="W79"/>
    <m/>
    <s v="W80"/>
    <m/>
    <s v="Mexique City"/>
    <s v="Estadio Azteca"/>
    <m/>
    <m/>
    <m/>
    <n v="0"/>
    <n v="0"/>
    <n v="0"/>
    <n v="0"/>
    <n v="0"/>
    <s v=""/>
    <n v="1"/>
    <s v="Exact"/>
    <n v="20"/>
    <s v=""/>
    <n v="6675"/>
  </r>
  <r>
    <x v="91"/>
    <n v="11"/>
    <x v="79"/>
    <d v="2026-05-27T02:00:00"/>
    <x v="10"/>
    <s v="Kinsley ROQUE"/>
    <s v="1/8 Finale"/>
    <s v="W79"/>
    <m/>
    <s v="W80"/>
    <m/>
    <s v="Mexique City"/>
    <s v="Estadio Azteca"/>
    <m/>
    <m/>
    <m/>
    <n v="0"/>
    <n v="0"/>
    <n v="0"/>
    <n v="0"/>
    <n v="0"/>
    <s v=""/>
    <n v="1"/>
    <s v="Exact"/>
    <n v="20"/>
    <s v=""/>
    <n v="6727"/>
  </r>
  <r>
    <x v="92"/>
    <n v="1"/>
    <x v="80"/>
    <d v="2026-05-27T21:00:00"/>
    <x v="0"/>
    <s v="Nicolas LE MOUEL"/>
    <s v="1/8 Finale"/>
    <s v="W83"/>
    <e v="#N/A"/>
    <s v="W84"/>
    <e v="#N/A"/>
    <s v="Arlington, Dallas, Texas"/>
    <s v="AT&amp;T Stadium"/>
    <m/>
    <m/>
    <m/>
    <n v="0"/>
    <n v="0"/>
    <n v="0"/>
    <n v="0"/>
    <n v="0"/>
    <s v=""/>
    <n v="1"/>
    <s v="Exact"/>
    <n v="20"/>
    <s v=""/>
    <n v="7308"/>
  </r>
  <r>
    <x v="92"/>
    <n v="2"/>
    <x v="80"/>
    <d v="2026-05-27T21:00:00"/>
    <x v="1"/>
    <s v="Léa EL ASERY"/>
    <s v="1/8 Finale"/>
    <s v="W83"/>
    <m/>
    <s v="W84"/>
    <m/>
    <s v="Arlington, Dallas, Texas"/>
    <s v="AT&amp;T Stadium"/>
    <m/>
    <m/>
    <m/>
    <n v="0"/>
    <n v="0"/>
    <n v="0"/>
    <n v="0"/>
    <n v="0"/>
    <s v=""/>
    <n v="1"/>
    <s v="Exact"/>
    <n v="20"/>
    <s v=""/>
    <n v="6602"/>
  </r>
  <r>
    <x v="92"/>
    <n v="3"/>
    <x v="80"/>
    <d v="2026-05-27T21:00:00"/>
    <x v="2"/>
    <s v="Elwenn JOUBREL"/>
    <s v="1/8 Finale"/>
    <s v="W83"/>
    <m/>
    <s v="W84"/>
    <m/>
    <s v="Arlington, Dallas, Texas"/>
    <s v="AT&amp;T Stadium"/>
    <m/>
    <m/>
    <m/>
    <n v="0"/>
    <n v="0"/>
    <n v="0"/>
    <n v="0"/>
    <n v="0"/>
    <s v=""/>
    <n v="1"/>
    <s v="Exact"/>
    <n v="20"/>
    <s v=""/>
    <n v="6415"/>
  </r>
  <r>
    <x v="92"/>
    <n v="4"/>
    <x v="80"/>
    <d v="2026-05-27T21:00:00"/>
    <x v="3"/>
    <s v="Pauline OLIVIER"/>
    <s v="1/8 Finale"/>
    <s v="W83"/>
    <m/>
    <s v="W84"/>
    <m/>
    <s v="Arlington, Dallas, Texas"/>
    <s v="AT&amp;T Stadium"/>
    <m/>
    <m/>
    <m/>
    <n v="0"/>
    <n v="0"/>
    <n v="0"/>
    <n v="0"/>
    <n v="0"/>
    <s v=""/>
    <n v="1"/>
    <s v="Exact"/>
    <n v="20"/>
    <s v=""/>
    <n v="6435"/>
  </r>
  <r>
    <x v="92"/>
    <n v="5"/>
    <x v="80"/>
    <d v="2026-05-27T21:00:00"/>
    <x v="4"/>
    <s v="Julie BOISSIERE"/>
    <s v="1/8 Finale"/>
    <s v="W83"/>
    <m/>
    <s v="W84"/>
    <m/>
    <s v="Arlington, Dallas, Texas"/>
    <s v="AT&amp;T Stadium"/>
    <m/>
    <m/>
    <m/>
    <n v="0"/>
    <n v="0"/>
    <n v="0"/>
    <n v="0"/>
    <n v="0"/>
    <s v=""/>
    <n v="1"/>
    <s v="Exact"/>
    <n v="20"/>
    <s v=""/>
    <n v="6698"/>
  </r>
  <r>
    <x v="92"/>
    <n v="6"/>
    <x v="80"/>
    <d v="2026-05-27T21:00:00"/>
    <x v="5"/>
    <s v="Julie BOUCHARD"/>
    <s v="1/8 Finale"/>
    <s v="W83"/>
    <m/>
    <s v="W84"/>
    <m/>
    <s v="Arlington, Dallas, Texas"/>
    <s v="AT&amp;T Stadium"/>
    <m/>
    <m/>
    <m/>
    <n v="0"/>
    <n v="0"/>
    <n v="0"/>
    <n v="0"/>
    <n v="0"/>
    <s v=""/>
    <n v="1"/>
    <s v="Exact"/>
    <n v="20"/>
    <s v=""/>
    <n v="6319"/>
  </r>
  <r>
    <x v="92"/>
    <n v="7"/>
    <x v="80"/>
    <d v="2026-05-27T21:00:00"/>
    <x v="6"/>
    <s v="Vincent FRAYSSE"/>
    <s v="1/8 Finale"/>
    <s v="W83"/>
    <m/>
    <s v="W84"/>
    <m/>
    <s v="Arlington, Dallas, Texas"/>
    <s v="AT&amp;T Stadium"/>
    <m/>
    <m/>
    <m/>
    <n v="0"/>
    <n v="0"/>
    <n v="0"/>
    <n v="0"/>
    <n v="0"/>
    <s v=""/>
    <n v="1"/>
    <s v="Exact"/>
    <n v="20"/>
    <s v=""/>
    <n v="6718"/>
  </r>
  <r>
    <x v="92"/>
    <n v="8"/>
    <x v="80"/>
    <d v="2026-05-27T21:00:00"/>
    <x v="7"/>
    <s v="Louis HARLE"/>
    <s v="1/8 Finale"/>
    <s v="W83"/>
    <m/>
    <s v="W84"/>
    <m/>
    <s v="Arlington, Dallas, Texas"/>
    <s v="AT&amp;T Stadium"/>
    <m/>
    <m/>
    <m/>
    <n v="0"/>
    <n v="0"/>
    <n v="0"/>
    <n v="0"/>
    <n v="0"/>
    <s v=""/>
    <n v="1"/>
    <s v="Exact"/>
    <n v="20"/>
    <s v=""/>
    <n v="6530"/>
  </r>
  <r>
    <x v="92"/>
    <n v="9"/>
    <x v="80"/>
    <d v="2026-05-27T21:00:00"/>
    <x v="8"/>
    <s v="Aurélien DE POULPIQUET"/>
    <s v="1/8 Finale"/>
    <s v="W83"/>
    <m/>
    <s v="W84"/>
    <m/>
    <s v="Arlington, Dallas, Texas"/>
    <s v="AT&amp;T Stadium"/>
    <m/>
    <m/>
    <m/>
    <n v="0"/>
    <n v="0"/>
    <n v="0"/>
    <n v="0"/>
    <n v="0"/>
    <s v=""/>
    <n v="1"/>
    <s v="Exact"/>
    <n v="20"/>
    <s v=""/>
    <n v="6503"/>
  </r>
  <r>
    <x v="92"/>
    <n v="10"/>
    <x v="80"/>
    <d v="2026-05-27T21:00:00"/>
    <x v="9"/>
    <s v="Paul MONTESINOS"/>
    <s v="1/8 Finale"/>
    <s v="W83"/>
    <m/>
    <s v="W84"/>
    <m/>
    <s v="Arlington, Dallas, Texas"/>
    <s v="AT&amp;T Stadium"/>
    <m/>
    <m/>
    <m/>
    <n v="0"/>
    <n v="0"/>
    <n v="0"/>
    <n v="0"/>
    <n v="0"/>
    <s v=""/>
    <n v="1"/>
    <s v="Exact"/>
    <n v="20"/>
    <s v=""/>
    <n v="6675"/>
  </r>
  <r>
    <x v="92"/>
    <n v="11"/>
    <x v="80"/>
    <d v="2026-05-27T21:00:00"/>
    <x v="10"/>
    <s v="Kinsley ROQUE"/>
    <s v="1/8 Finale"/>
    <s v="W83"/>
    <m/>
    <s v="W84"/>
    <m/>
    <s v="Arlington, Dallas, Texas"/>
    <s v="AT&amp;T Stadium"/>
    <m/>
    <m/>
    <m/>
    <n v="0"/>
    <n v="0"/>
    <n v="0"/>
    <n v="0"/>
    <n v="0"/>
    <s v=""/>
    <n v="1"/>
    <s v="Exact"/>
    <n v="20"/>
    <s v=""/>
    <n v="6727"/>
  </r>
  <r>
    <x v="93"/>
    <n v="1"/>
    <x v="81"/>
    <d v="2026-05-28T02:00:00"/>
    <x v="0"/>
    <s v="Nicolas LE MOUEL"/>
    <s v="1/8 Finale"/>
    <s v="W81"/>
    <e v="#N/A"/>
    <s v="W82"/>
    <e v="#N/A"/>
    <s v="Seattle"/>
    <s v="Lumen Field"/>
    <m/>
    <m/>
    <m/>
    <n v="0"/>
    <n v="0"/>
    <n v="0"/>
    <n v="0"/>
    <n v="0"/>
    <s v=""/>
    <n v="1"/>
    <s v="Exact"/>
    <n v="20"/>
    <s v=""/>
    <n v="7308"/>
  </r>
  <r>
    <x v="93"/>
    <n v="2"/>
    <x v="81"/>
    <d v="2026-05-28T02:00:00"/>
    <x v="1"/>
    <s v="Léa EL ASERY"/>
    <s v="1/8 Finale"/>
    <s v="W81"/>
    <m/>
    <s v="W82"/>
    <m/>
    <s v="Seattle"/>
    <s v="Lumen Field"/>
    <m/>
    <m/>
    <m/>
    <n v="0"/>
    <n v="0"/>
    <n v="0"/>
    <n v="0"/>
    <n v="0"/>
    <s v=""/>
    <n v="1"/>
    <s v="Exact"/>
    <n v="20"/>
    <s v=""/>
    <n v="6602"/>
  </r>
  <r>
    <x v="93"/>
    <n v="3"/>
    <x v="81"/>
    <d v="2026-05-28T02:00:00"/>
    <x v="2"/>
    <s v="Elwenn JOUBREL"/>
    <s v="1/8 Finale"/>
    <s v="W81"/>
    <m/>
    <s v="W82"/>
    <m/>
    <s v="Seattle"/>
    <s v="Lumen Field"/>
    <m/>
    <m/>
    <m/>
    <n v="0"/>
    <n v="0"/>
    <n v="0"/>
    <n v="0"/>
    <n v="0"/>
    <s v=""/>
    <n v="1"/>
    <s v="Exact"/>
    <n v="20"/>
    <s v=""/>
    <n v="6415"/>
  </r>
  <r>
    <x v="93"/>
    <n v="4"/>
    <x v="81"/>
    <d v="2026-05-28T02:00:00"/>
    <x v="3"/>
    <s v="Pauline OLIVIER"/>
    <s v="1/8 Finale"/>
    <s v="W81"/>
    <m/>
    <s v="W82"/>
    <m/>
    <s v="Seattle"/>
    <s v="Lumen Field"/>
    <m/>
    <m/>
    <m/>
    <n v="0"/>
    <n v="0"/>
    <n v="0"/>
    <n v="0"/>
    <n v="0"/>
    <s v=""/>
    <n v="1"/>
    <s v="Exact"/>
    <n v="20"/>
    <s v=""/>
    <n v="6435"/>
  </r>
  <r>
    <x v="93"/>
    <n v="5"/>
    <x v="81"/>
    <d v="2026-05-28T02:00:00"/>
    <x v="4"/>
    <s v="Julie BOISSIERE"/>
    <s v="1/8 Finale"/>
    <s v="W81"/>
    <m/>
    <s v="W82"/>
    <m/>
    <s v="Seattle"/>
    <s v="Lumen Field"/>
    <m/>
    <m/>
    <m/>
    <n v="0"/>
    <n v="0"/>
    <n v="0"/>
    <n v="0"/>
    <n v="0"/>
    <s v=""/>
    <n v="1"/>
    <s v="Exact"/>
    <n v="20"/>
    <s v=""/>
    <n v="6698"/>
  </r>
  <r>
    <x v="93"/>
    <n v="6"/>
    <x v="81"/>
    <d v="2026-05-28T02:00:00"/>
    <x v="5"/>
    <s v="Julie BOUCHARD"/>
    <s v="1/8 Finale"/>
    <s v="W81"/>
    <m/>
    <s v="W82"/>
    <m/>
    <s v="Seattle"/>
    <s v="Lumen Field"/>
    <m/>
    <m/>
    <m/>
    <n v="0"/>
    <n v="0"/>
    <n v="0"/>
    <n v="0"/>
    <n v="0"/>
    <s v=""/>
    <n v="1"/>
    <s v="Exact"/>
    <n v="20"/>
    <s v=""/>
    <n v="6319"/>
  </r>
  <r>
    <x v="93"/>
    <n v="7"/>
    <x v="81"/>
    <d v="2026-05-28T02:00:00"/>
    <x v="6"/>
    <s v="Vincent FRAYSSE"/>
    <s v="1/8 Finale"/>
    <s v="W81"/>
    <m/>
    <s v="W82"/>
    <m/>
    <s v="Seattle"/>
    <s v="Lumen Field"/>
    <m/>
    <m/>
    <m/>
    <n v="0"/>
    <n v="0"/>
    <n v="0"/>
    <n v="0"/>
    <n v="0"/>
    <s v=""/>
    <n v="1"/>
    <s v="Exact"/>
    <n v="20"/>
    <s v=""/>
    <n v="6718"/>
  </r>
  <r>
    <x v="93"/>
    <n v="8"/>
    <x v="81"/>
    <d v="2026-05-28T02:00:00"/>
    <x v="7"/>
    <s v="Louis HARLE"/>
    <s v="1/8 Finale"/>
    <s v="W81"/>
    <m/>
    <s v="W82"/>
    <m/>
    <s v="Seattle"/>
    <s v="Lumen Field"/>
    <m/>
    <m/>
    <m/>
    <n v="0"/>
    <n v="0"/>
    <n v="0"/>
    <n v="0"/>
    <n v="0"/>
    <s v=""/>
    <n v="1"/>
    <s v="Exact"/>
    <n v="20"/>
    <s v=""/>
    <n v="6530"/>
  </r>
  <r>
    <x v="93"/>
    <n v="9"/>
    <x v="81"/>
    <d v="2026-05-28T02:00:00"/>
    <x v="8"/>
    <s v="Aurélien DE POULPIQUET"/>
    <s v="1/8 Finale"/>
    <s v="W81"/>
    <m/>
    <s v="W82"/>
    <m/>
    <s v="Seattle"/>
    <s v="Lumen Field"/>
    <m/>
    <m/>
    <m/>
    <n v="0"/>
    <n v="0"/>
    <n v="0"/>
    <n v="0"/>
    <n v="0"/>
    <s v=""/>
    <n v="1"/>
    <s v="Exact"/>
    <n v="20"/>
    <s v=""/>
    <n v="6503"/>
  </r>
  <r>
    <x v="93"/>
    <n v="10"/>
    <x v="81"/>
    <d v="2026-05-28T02:00:00"/>
    <x v="9"/>
    <s v="Paul MONTESINOS"/>
    <s v="1/8 Finale"/>
    <s v="W81"/>
    <m/>
    <s v="W82"/>
    <m/>
    <s v="Seattle"/>
    <s v="Lumen Field"/>
    <m/>
    <m/>
    <m/>
    <n v="0"/>
    <n v="0"/>
    <n v="0"/>
    <n v="0"/>
    <n v="0"/>
    <s v=""/>
    <n v="1"/>
    <s v="Exact"/>
    <n v="20"/>
    <s v=""/>
    <n v="6675"/>
  </r>
  <r>
    <x v="93"/>
    <n v="11"/>
    <x v="81"/>
    <d v="2026-05-28T02:00:00"/>
    <x v="10"/>
    <s v="Kinsley ROQUE"/>
    <s v="1/8 Finale"/>
    <s v="W81"/>
    <m/>
    <s v="W82"/>
    <m/>
    <s v="Seattle"/>
    <s v="Lumen Field"/>
    <m/>
    <m/>
    <m/>
    <n v="0"/>
    <n v="0"/>
    <n v="0"/>
    <n v="0"/>
    <n v="0"/>
    <s v=""/>
    <n v="1"/>
    <s v="Exact"/>
    <n v="20"/>
    <s v=""/>
    <n v="6727"/>
  </r>
  <r>
    <x v="94"/>
    <n v="1"/>
    <x v="82"/>
    <d v="2026-05-28T18:00:00"/>
    <x v="0"/>
    <s v="Nicolas LE MOUEL"/>
    <s v="1/8 Finale"/>
    <s v="W86"/>
    <e v="#N/A"/>
    <s v="W88"/>
    <e v="#N/A"/>
    <s v="Atlanta"/>
    <s v="Mercedes-Benz Stadium"/>
    <m/>
    <m/>
    <m/>
    <n v="0"/>
    <n v="0"/>
    <n v="0"/>
    <n v="0"/>
    <n v="0"/>
    <s v=""/>
    <n v="1"/>
    <s v="Exact"/>
    <n v="20"/>
    <s v=""/>
    <n v="7308"/>
  </r>
  <r>
    <x v="94"/>
    <n v="2"/>
    <x v="82"/>
    <d v="2026-05-28T18:00:00"/>
    <x v="1"/>
    <s v="Léa EL ASERY"/>
    <s v="1/8 Finale"/>
    <s v="W86"/>
    <m/>
    <s v="W88"/>
    <m/>
    <s v="Atlanta"/>
    <s v="Mercedes-Benz Stadium"/>
    <m/>
    <m/>
    <m/>
    <n v="0"/>
    <n v="0"/>
    <n v="0"/>
    <n v="0"/>
    <n v="0"/>
    <s v=""/>
    <n v="1"/>
    <s v="Exact"/>
    <n v="20"/>
    <s v=""/>
    <n v="6602"/>
  </r>
  <r>
    <x v="94"/>
    <n v="3"/>
    <x v="82"/>
    <d v="2026-05-28T18:00:00"/>
    <x v="2"/>
    <s v="Elwenn JOUBREL"/>
    <s v="1/8 Finale"/>
    <s v="W86"/>
    <m/>
    <s v="W88"/>
    <m/>
    <s v="Atlanta"/>
    <s v="Mercedes-Benz Stadium"/>
    <m/>
    <m/>
    <m/>
    <n v="0"/>
    <n v="0"/>
    <n v="0"/>
    <n v="0"/>
    <n v="0"/>
    <s v=""/>
    <n v="1"/>
    <s v="Exact"/>
    <n v="20"/>
    <s v=""/>
    <n v="6415"/>
  </r>
  <r>
    <x v="94"/>
    <n v="4"/>
    <x v="82"/>
    <d v="2026-05-28T18:00:00"/>
    <x v="3"/>
    <s v="Pauline OLIVIER"/>
    <s v="1/8 Finale"/>
    <s v="W86"/>
    <m/>
    <s v="W88"/>
    <m/>
    <s v="Atlanta"/>
    <s v="Mercedes-Benz Stadium"/>
    <m/>
    <m/>
    <m/>
    <n v="0"/>
    <n v="0"/>
    <n v="0"/>
    <n v="0"/>
    <n v="0"/>
    <s v=""/>
    <n v="1"/>
    <s v="Exact"/>
    <n v="20"/>
    <s v=""/>
    <n v="6435"/>
  </r>
  <r>
    <x v="94"/>
    <n v="5"/>
    <x v="82"/>
    <d v="2026-05-28T18:00:00"/>
    <x v="4"/>
    <s v="Julie BOISSIERE"/>
    <s v="1/8 Finale"/>
    <s v="W86"/>
    <m/>
    <s v="W88"/>
    <m/>
    <s v="Atlanta"/>
    <s v="Mercedes-Benz Stadium"/>
    <m/>
    <m/>
    <m/>
    <n v="0"/>
    <n v="0"/>
    <n v="0"/>
    <n v="0"/>
    <n v="0"/>
    <s v=""/>
    <n v="1"/>
    <s v="Exact"/>
    <n v="20"/>
    <s v=""/>
    <n v="6698"/>
  </r>
  <r>
    <x v="94"/>
    <n v="6"/>
    <x v="82"/>
    <d v="2026-05-28T18:00:00"/>
    <x v="5"/>
    <s v="Julie BOUCHARD"/>
    <s v="1/8 Finale"/>
    <s v="W86"/>
    <m/>
    <s v="W88"/>
    <m/>
    <s v="Atlanta"/>
    <s v="Mercedes-Benz Stadium"/>
    <m/>
    <m/>
    <m/>
    <n v="0"/>
    <n v="0"/>
    <n v="0"/>
    <n v="0"/>
    <n v="0"/>
    <s v=""/>
    <n v="1"/>
    <s v="Exact"/>
    <n v="20"/>
    <s v=""/>
    <n v="6319"/>
  </r>
  <r>
    <x v="94"/>
    <n v="7"/>
    <x v="82"/>
    <d v="2026-05-28T18:00:00"/>
    <x v="6"/>
    <s v="Vincent FRAYSSE"/>
    <s v="1/8 Finale"/>
    <s v="W86"/>
    <m/>
    <s v="W88"/>
    <m/>
    <s v="Atlanta"/>
    <s v="Mercedes-Benz Stadium"/>
    <m/>
    <m/>
    <m/>
    <n v="0"/>
    <n v="0"/>
    <n v="0"/>
    <n v="0"/>
    <n v="0"/>
    <s v=""/>
    <n v="1"/>
    <s v="Exact"/>
    <n v="20"/>
    <s v=""/>
    <n v="6718"/>
  </r>
  <r>
    <x v="94"/>
    <n v="8"/>
    <x v="82"/>
    <d v="2026-05-28T18:00:00"/>
    <x v="7"/>
    <s v="Louis HARLE"/>
    <s v="1/8 Finale"/>
    <s v="W86"/>
    <m/>
    <s v="W88"/>
    <m/>
    <s v="Atlanta"/>
    <s v="Mercedes-Benz Stadium"/>
    <m/>
    <m/>
    <m/>
    <n v="0"/>
    <n v="0"/>
    <n v="0"/>
    <n v="0"/>
    <n v="0"/>
    <s v=""/>
    <n v="1"/>
    <s v="Exact"/>
    <n v="20"/>
    <s v=""/>
    <n v="6530"/>
  </r>
  <r>
    <x v="94"/>
    <n v="9"/>
    <x v="82"/>
    <d v="2026-05-28T18:00:00"/>
    <x v="8"/>
    <s v="Aurélien DE POULPIQUET"/>
    <s v="1/8 Finale"/>
    <s v="W86"/>
    <m/>
    <s v="W88"/>
    <m/>
    <s v="Atlanta"/>
    <s v="Mercedes-Benz Stadium"/>
    <m/>
    <m/>
    <m/>
    <n v="0"/>
    <n v="0"/>
    <n v="0"/>
    <n v="0"/>
    <n v="0"/>
    <s v=""/>
    <n v="1"/>
    <s v="Exact"/>
    <n v="20"/>
    <s v=""/>
    <n v="6503"/>
  </r>
  <r>
    <x v="94"/>
    <n v="10"/>
    <x v="82"/>
    <d v="2026-05-28T18:00:00"/>
    <x v="9"/>
    <s v="Paul MONTESINOS"/>
    <s v="1/8 Finale"/>
    <s v="W86"/>
    <m/>
    <s v="W88"/>
    <m/>
    <s v="Atlanta"/>
    <s v="Mercedes-Benz Stadium"/>
    <m/>
    <m/>
    <m/>
    <n v="0"/>
    <n v="0"/>
    <n v="0"/>
    <n v="0"/>
    <n v="0"/>
    <s v=""/>
    <n v="1"/>
    <s v="Exact"/>
    <n v="20"/>
    <s v=""/>
    <n v="6675"/>
  </r>
  <r>
    <x v="94"/>
    <n v="11"/>
    <x v="82"/>
    <d v="2026-05-28T18:00:00"/>
    <x v="10"/>
    <s v="Kinsley ROQUE"/>
    <s v="1/8 Finale"/>
    <s v="W86"/>
    <m/>
    <s v="W88"/>
    <m/>
    <s v="Atlanta"/>
    <s v="Mercedes-Benz Stadium"/>
    <m/>
    <m/>
    <m/>
    <n v="0"/>
    <n v="0"/>
    <n v="0"/>
    <n v="0"/>
    <n v="0"/>
    <s v=""/>
    <n v="1"/>
    <s v="Exact"/>
    <n v="20"/>
    <s v=""/>
    <n v="6727"/>
  </r>
  <r>
    <x v="95"/>
    <n v="1"/>
    <x v="83"/>
    <d v="2026-05-28T22:00:00"/>
    <x v="0"/>
    <s v="Nicolas LE MOUEL"/>
    <s v="1/8 Finale"/>
    <s v="W85"/>
    <e v="#N/A"/>
    <s v="W87"/>
    <e v="#N/A"/>
    <s v="Vancouver"/>
    <s v="BC Place"/>
    <m/>
    <m/>
    <m/>
    <n v="0"/>
    <n v="0"/>
    <n v="0"/>
    <n v="0"/>
    <n v="0"/>
    <s v=""/>
    <n v="1"/>
    <s v="Exact"/>
    <n v="20"/>
    <s v=""/>
    <n v="7308"/>
  </r>
  <r>
    <x v="95"/>
    <n v="2"/>
    <x v="83"/>
    <d v="2026-05-28T22:00:00"/>
    <x v="1"/>
    <s v="Léa EL ASERY"/>
    <s v="1/8 Finale"/>
    <s v="W85"/>
    <m/>
    <s v="W87"/>
    <m/>
    <s v="Vancouver"/>
    <s v="BC Place"/>
    <m/>
    <m/>
    <m/>
    <n v="0"/>
    <n v="0"/>
    <n v="0"/>
    <n v="0"/>
    <n v="0"/>
    <s v=""/>
    <n v="1"/>
    <s v="Exact"/>
    <n v="20"/>
    <s v=""/>
    <n v="6602"/>
  </r>
  <r>
    <x v="95"/>
    <n v="3"/>
    <x v="83"/>
    <d v="2026-05-28T22:00:00"/>
    <x v="2"/>
    <s v="Elwenn JOUBREL"/>
    <s v="1/8 Finale"/>
    <s v="W85"/>
    <m/>
    <s v="W87"/>
    <m/>
    <s v="Vancouver"/>
    <s v="BC Place"/>
    <m/>
    <m/>
    <m/>
    <n v="0"/>
    <n v="0"/>
    <n v="0"/>
    <n v="0"/>
    <n v="0"/>
    <s v=""/>
    <n v="1"/>
    <s v="Exact"/>
    <n v="20"/>
    <s v=""/>
    <n v="6415"/>
  </r>
  <r>
    <x v="95"/>
    <n v="4"/>
    <x v="83"/>
    <d v="2026-05-28T22:00:00"/>
    <x v="3"/>
    <s v="Pauline OLIVIER"/>
    <s v="1/8 Finale"/>
    <s v="W85"/>
    <m/>
    <s v="W87"/>
    <m/>
    <s v="Vancouver"/>
    <s v="BC Place"/>
    <m/>
    <m/>
    <m/>
    <n v="0"/>
    <n v="0"/>
    <n v="0"/>
    <n v="0"/>
    <n v="0"/>
    <s v=""/>
    <n v="1"/>
    <s v="Exact"/>
    <n v="20"/>
    <s v=""/>
    <n v="6435"/>
  </r>
  <r>
    <x v="95"/>
    <n v="5"/>
    <x v="83"/>
    <d v="2026-05-28T22:00:00"/>
    <x v="4"/>
    <s v="Julie BOISSIERE"/>
    <s v="1/8 Finale"/>
    <s v="W85"/>
    <m/>
    <s v="W87"/>
    <m/>
    <s v="Vancouver"/>
    <s v="BC Place"/>
    <m/>
    <m/>
    <m/>
    <n v="0"/>
    <n v="0"/>
    <n v="0"/>
    <n v="0"/>
    <n v="0"/>
    <s v=""/>
    <n v="1"/>
    <s v="Exact"/>
    <n v="20"/>
    <s v=""/>
    <n v="6698"/>
  </r>
  <r>
    <x v="95"/>
    <n v="6"/>
    <x v="83"/>
    <d v="2026-05-28T22:00:00"/>
    <x v="5"/>
    <s v="Julie BOUCHARD"/>
    <s v="1/8 Finale"/>
    <s v="W85"/>
    <m/>
    <s v="W87"/>
    <m/>
    <s v="Vancouver"/>
    <s v="BC Place"/>
    <m/>
    <m/>
    <m/>
    <n v="0"/>
    <n v="0"/>
    <n v="0"/>
    <n v="0"/>
    <n v="0"/>
    <s v=""/>
    <n v="1"/>
    <s v="Exact"/>
    <n v="20"/>
    <s v=""/>
    <n v="6319"/>
  </r>
  <r>
    <x v="95"/>
    <n v="7"/>
    <x v="83"/>
    <d v="2026-05-28T22:00:00"/>
    <x v="6"/>
    <s v="Vincent FRAYSSE"/>
    <s v="1/8 Finale"/>
    <s v="W85"/>
    <m/>
    <s v="W87"/>
    <m/>
    <s v="Vancouver"/>
    <s v="BC Place"/>
    <m/>
    <m/>
    <m/>
    <n v="0"/>
    <n v="0"/>
    <n v="0"/>
    <n v="0"/>
    <n v="0"/>
    <s v=""/>
    <n v="1"/>
    <s v="Exact"/>
    <n v="20"/>
    <s v=""/>
    <n v="6718"/>
  </r>
  <r>
    <x v="95"/>
    <n v="8"/>
    <x v="83"/>
    <d v="2026-05-28T22:00:00"/>
    <x v="7"/>
    <s v="Louis HARLE"/>
    <s v="1/8 Finale"/>
    <s v="W85"/>
    <m/>
    <s v="W87"/>
    <m/>
    <s v="Vancouver"/>
    <s v="BC Place"/>
    <m/>
    <m/>
    <m/>
    <n v="0"/>
    <n v="0"/>
    <n v="0"/>
    <n v="0"/>
    <n v="0"/>
    <s v=""/>
    <n v="1"/>
    <s v="Exact"/>
    <n v="20"/>
    <s v=""/>
    <n v="6530"/>
  </r>
  <r>
    <x v="95"/>
    <n v="9"/>
    <x v="83"/>
    <d v="2026-05-28T22:00:00"/>
    <x v="8"/>
    <s v="Aurélien DE POULPIQUET"/>
    <s v="1/8 Finale"/>
    <s v="W85"/>
    <m/>
    <s v="W87"/>
    <m/>
    <s v="Vancouver"/>
    <s v="BC Place"/>
    <m/>
    <m/>
    <m/>
    <n v="0"/>
    <n v="0"/>
    <n v="0"/>
    <n v="0"/>
    <n v="0"/>
    <s v=""/>
    <n v="1"/>
    <s v="Exact"/>
    <n v="20"/>
    <s v=""/>
    <n v="6503"/>
  </r>
  <r>
    <x v="95"/>
    <n v="10"/>
    <x v="83"/>
    <d v="2026-05-28T22:00:00"/>
    <x v="9"/>
    <s v="Paul MONTESINOS"/>
    <s v="1/8 Finale"/>
    <s v="W85"/>
    <m/>
    <s v="W87"/>
    <m/>
    <s v="Vancouver"/>
    <s v="BC Place"/>
    <m/>
    <m/>
    <m/>
    <n v="0"/>
    <n v="0"/>
    <n v="0"/>
    <n v="0"/>
    <n v="0"/>
    <s v=""/>
    <n v="1"/>
    <s v="Exact"/>
    <n v="20"/>
    <s v=""/>
    <n v="6675"/>
  </r>
  <r>
    <x v="95"/>
    <n v="11"/>
    <x v="83"/>
    <d v="2026-05-28T22:00:00"/>
    <x v="10"/>
    <s v="Kinsley ROQUE"/>
    <s v="1/8 Finale"/>
    <s v="W85"/>
    <m/>
    <s v="W87"/>
    <m/>
    <s v="Vancouver"/>
    <s v="BC Place"/>
    <m/>
    <m/>
    <m/>
    <n v="0"/>
    <n v="0"/>
    <n v="0"/>
    <n v="0"/>
    <n v="0"/>
    <s v=""/>
    <n v="1"/>
    <s v="Exact"/>
    <n v="20"/>
    <s v=""/>
    <n v="6727"/>
  </r>
  <r>
    <x v="96"/>
    <n v="1"/>
    <x v="84"/>
    <d v="2026-05-30T22:00:00"/>
    <x v="0"/>
    <s v="Nicolas LE MOUEL"/>
    <s v="1/4 Finale"/>
    <s v="W89"/>
    <e v="#N/A"/>
    <s v="W90"/>
    <e v="#N/A"/>
    <s v="Foxborough"/>
    <s v="Gillette Stadium"/>
    <m/>
    <m/>
    <m/>
    <n v="0"/>
    <n v="0"/>
    <n v="0"/>
    <n v="0"/>
    <n v="0"/>
    <s v=""/>
    <n v="1"/>
    <s v="Exact"/>
    <n v="20"/>
    <s v=""/>
    <n v="7308"/>
  </r>
  <r>
    <x v="96"/>
    <n v="2"/>
    <x v="84"/>
    <d v="2026-05-30T22:00:00"/>
    <x v="1"/>
    <s v="Léa EL ASERY"/>
    <s v="1/4 Finale"/>
    <s v="W89"/>
    <m/>
    <s v="W90"/>
    <m/>
    <s v="Foxborough"/>
    <s v="Gillette Stadium"/>
    <m/>
    <m/>
    <m/>
    <n v="0"/>
    <n v="0"/>
    <n v="0"/>
    <n v="0"/>
    <n v="0"/>
    <s v=""/>
    <n v="1"/>
    <s v="Exact"/>
    <n v="20"/>
    <s v=""/>
    <n v="6602"/>
  </r>
  <r>
    <x v="96"/>
    <n v="3"/>
    <x v="84"/>
    <d v="2026-05-30T22:00:00"/>
    <x v="2"/>
    <s v="Elwenn JOUBREL"/>
    <s v="1/4 Finale"/>
    <s v="W89"/>
    <m/>
    <s v="W90"/>
    <m/>
    <s v="Foxborough"/>
    <s v="Gillette Stadium"/>
    <m/>
    <m/>
    <m/>
    <n v="0"/>
    <n v="0"/>
    <n v="0"/>
    <n v="0"/>
    <n v="0"/>
    <s v=""/>
    <n v="1"/>
    <s v="Exact"/>
    <n v="20"/>
    <s v=""/>
    <n v="6415"/>
  </r>
  <r>
    <x v="96"/>
    <n v="4"/>
    <x v="84"/>
    <d v="2026-05-30T22:00:00"/>
    <x v="3"/>
    <s v="Pauline OLIVIER"/>
    <s v="1/4 Finale"/>
    <s v="W89"/>
    <m/>
    <s v="W90"/>
    <m/>
    <s v="Foxborough"/>
    <s v="Gillette Stadium"/>
    <m/>
    <m/>
    <m/>
    <n v="0"/>
    <n v="0"/>
    <n v="0"/>
    <n v="0"/>
    <n v="0"/>
    <s v=""/>
    <n v="1"/>
    <s v="Exact"/>
    <n v="20"/>
    <s v=""/>
    <n v="6435"/>
  </r>
  <r>
    <x v="96"/>
    <n v="5"/>
    <x v="84"/>
    <d v="2026-05-30T22:00:00"/>
    <x v="4"/>
    <s v="Julie BOISSIERE"/>
    <s v="1/4 Finale"/>
    <s v="W89"/>
    <m/>
    <s v="W90"/>
    <m/>
    <s v="Foxborough"/>
    <s v="Gillette Stadium"/>
    <m/>
    <m/>
    <m/>
    <n v="0"/>
    <n v="0"/>
    <n v="0"/>
    <n v="0"/>
    <n v="0"/>
    <s v=""/>
    <n v="1"/>
    <s v="Exact"/>
    <n v="20"/>
    <s v=""/>
    <n v="6698"/>
  </r>
  <r>
    <x v="96"/>
    <n v="6"/>
    <x v="84"/>
    <d v="2026-05-30T22:00:00"/>
    <x v="5"/>
    <s v="Julie BOUCHARD"/>
    <s v="1/4 Finale"/>
    <s v="W89"/>
    <m/>
    <s v="W90"/>
    <m/>
    <s v="Foxborough"/>
    <s v="Gillette Stadium"/>
    <m/>
    <m/>
    <m/>
    <n v="0"/>
    <n v="0"/>
    <n v="0"/>
    <n v="0"/>
    <n v="0"/>
    <s v=""/>
    <n v="1"/>
    <s v="Exact"/>
    <n v="20"/>
    <s v=""/>
    <n v="6319"/>
  </r>
  <r>
    <x v="96"/>
    <n v="7"/>
    <x v="84"/>
    <d v="2026-05-30T22:00:00"/>
    <x v="6"/>
    <s v="Vincent FRAYSSE"/>
    <s v="1/4 Finale"/>
    <s v="W89"/>
    <m/>
    <s v="W90"/>
    <m/>
    <s v="Foxborough"/>
    <s v="Gillette Stadium"/>
    <m/>
    <m/>
    <m/>
    <n v="0"/>
    <n v="0"/>
    <n v="0"/>
    <n v="0"/>
    <n v="0"/>
    <s v=""/>
    <n v="1"/>
    <s v="Exact"/>
    <n v="20"/>
    <s v=""/>
    <n v="6718"/>
  </r>
  <r>
    <x v="96"/>
    <n v="8"/>
    <x v="84"/>
    <d v="2026-05-30T22:00:00"/>
    <x v="7"/>
    <s v="Louis HARLE"/>
    <s v="1/4 Finale"/>
    <s v="W89"/>
    <m/>
    <s v="W90"/>
    <m/>
    <s v="Foxborough"/>
    <s v="Gillette Stadium"/>
    <m/>
    <m/>
    <m/>
    <n v="0"/>
    <n v="0"/>
    <n v="0"/>
    <n v="0"/>
    <n v="0"/>
    <s v=""/>
    <n v="1"/>
    <s v="Exact"/>
    <n v="20"/>
    <s v=""/>
    <n v="6530"/>
  </r>
  <r>
    <x v="96"/>
    <n v="9"/>
    <x v="84"/>
    <d v="2026-05-30T22:00:00"/>
    <x v="8"/>
    <s v="Aurélien DE POULPIQUET"/>
    <s v="1/4 Finale"/>
    <s v="W89"/>
    <m/>
    <s v="W90"/>
    <m/>
    <s v="Foxborough"/>
    <s v="Gillette Stadium"/>
    <m/>
    <m/>
    <m/>
    <n v="0"/>
    <n v="0"/>
    <n v="0"/>
    <n v="0"/>
    <n v="0"/>
    <s v=""/>
    <n v="1"/>
    <s v="Exact"/>
    <n v="20"/>
    <s v=""/>
    <n v="6503"/>
  </r>
  <r>
    <x v="96"/>
    <n v="10"/>
    <x v="84"/>
    <d v="2026-05-30T22:00:00"/>
    <x v="9"/>
    <s v="Paul MONTESINOS"/>
    <s v="1/4 Finale"/>
    <s v="W89"/>
    <m/>
    <s v="W90"/>
    <m/>
    <s v="Foxborough"/>
    <s v="Gillette Stadium"/>
    <m/>
    <m/>
    <m/>
    <n v="0"/>
    <n v="0"/>
    <n v="0"/>
    <n v="0"/>
    <n v="0"/>
    <s v=""/>
    <n v="1"/>
    <s v="Exact"/>
    <n v="20"/>
    <s v=""/>
    <n v="6675"/>
  </r>
  <r>
    <x v="96"/>
    <n v="11"/>
    <x v="84"/>
    <d v="2026-05-30T22:00:00"/>
    <x v="10"/>
    <s v="Kinsley ROQUE"/>
    <s v="1/4 Finale"/>
    <s v="W89"/>
    <m/>
    <s v="W90"/>
    <m/>
    <s v="Foxborough"/>
    <s v="Gillette Stadium"/>
    <m/>
    <m/>
    <m/>
    <n v="0"/>
    <n v="0"/>
    <n v="0"/>
    <n v="0"/>
    <n v="0"/>
    <s v=""/>
    <n v="1"/>
    <s v="Exact"/>
    <n v="20"/>
    <s v=""/>
    <n v="6727"/>
  </r>
  <r>
    <x v="97"/>
    <n v="1"/>
    <x v="85"/>
    <d v="2026-05-31T21:00:00"/>
    <x v="0"/>
    <s v="Nicolas LE MOUEL"/>
    <s v="1/4 Finale"/>
    <s v="W93"/>
    <e v="#N/A"/>
    <s v="W94"/>
    <e v="#N/A"/>
    <s v="Inglewood, Los Angeles, California"/>
    <s v="SoFi Stadium"/>
    <m/>
    <m/>
    <m/>
    <n v="0"/>
    <n v="0"/>
    <n v="0"/>
    <n v="0"/>
    <n v="0"/>
    <s v=""/>
    <n v="1"/>
    <s v="Exact"/>
    <n v="20"/>
    <s v=""/>
    <n v="7308"/>
  </r>
  <r>
    <x v="97"/>
    <n v="2"/>
    <x v="85"/>
    <d v="2026-05-31T21:00:00"/>
    <x v="1"/>
    <s v="Léa EL ASERY"/>
    <s v="1/4 Finale"/>
    <s v="W93"/>
    <m/>
    <s v="W94"/>
    <m/>
    <s v="Inglewood, Los Angeles, California"/>
    <s v="SoFi Stadium"/>
    <m/>
    <m/>
    <m/>
    <n v="0"/>
    <n v="0"/>
    <n v="0"/>
    <n v="0"/>
    <n v="0"/>
    <s v=""/>
    <n v="1"/>
    <s v="Exact"/>
    <n v="20"/>
    <s v=""/>
    <n v="6602"/>
  </r>
  <r>
    <x v="97"/>
    <n v="3"/>
    <x v="85"/>
    <d v="2026-05-31T21:00:00"/>
    <x v="2"/>
    <s v="Elwenn JOUBREL"/>
    <s v="1/4 Finale"/>
    <s v="W93"/>
    <m/>
    <s v="W94"/>
    <m/>
    <s v="Inglewood, Los Angeles, California"/>
    <s v="SoFi Stadium"/>
    <m/>
    <m/>
    <m/>
    <n v="0"/>
    <n v="0"/>
    <n v="0"/>
    <n v="0"/>
    <n v="0"/>
    <s v=""/>
    <n v="1"/>
    <s v="Exact"/>
    <n v="20"/>
    <s v=""/>
    <n v="6415"/>
  </r>
  <r>
    <x v="97"/>
    <n v="4"/>
    <x v="85"/>
    <d v="2026-05-31T21:00:00"/>
    <x v="3"/>
    <s v="Pauline OLIVIER"/>
    <s v="1/4 Finale"/>
    <s v="W93"/>
    <m/>
    <s v="W94"/>
    <m/>
    <s v="Inglewood, Los Angeles, California"/>
    <s v="SoFi Stadium"/>
    <m/>
    <m/>
    <m/>
    <n v="0"/>
    <n v="0"/>
    <n v="0"/>
    <n v="0"/>
    <n v="0"/>
    <s v=""/>
    <n v="1"/>
    <s v="Exact"/>
    <n v="20"/>
    <s v=""/>
    <n v="6435"/>
  </r>
  <r>
    <x v="97"/>
    <n v="5"/>
    <x v="85"/>
    <d v="2026-05-31T21:00:00"/>
    <x v="4"/>
    <s v="Julie BOISSIERE"/>
    <s v="1/4 Finale"/>
    <s v="W93"/>
    <m/>
    <s v="W94"/>
    <m/>
    <s v="Inglewood, Los Angeles, California"/>
    <s v="SoFi Stadium"/>
    <m/>
    <m/>
    <m/>
    <n v="0"/>
    <n v="0"/>
    <n v="0"/>
    <n v="0"/>
    <n v="0"/>
    <s v=""/>
    <n v="1"/>
    <s v="Exact"/>
    <n v="20"/>
    <s v=""/>
    <n v="6698"/>
  </r>
  <r>
    <x v="97"/>
    <n v="6"/>
    <x v="85"/>
    <d v="2026-05-31T21:00:00"/>
    <x v="5"/>
    <s v="Julie BOUCHARD"/>
    <s v="1/4 Finale"/>
    <s v="W93"/>
    <m/>
    <s v="W94"/>
    <m/>
    <s v="Inglewood, Los Angeles, California"/>
    <s v="SoFi Stadium"/>
    <m/>
    <m/>
    <m/>
    <n v="0"/>
    <n v="0"/>
    <n v="0"/>
    <n v="0"/>
    <n v="0"/>
    <s v=""/>
    <n v="1"/>
    <s v="Exact"/>
    <n v="20"/>
    <s v=""/>
    <n v="6319"/>
  </r>
  <r>
    <x v="97"/>
    <n v="7"/>
    <x v="85"/>
    <d v="2026-05-31T21:00:00"/>
    <x v="6"/>
    <s v="Vincent FRAYSSE"/>
    <s v="1/4 Finale"/>
    <s v="W93"/>
    <m/>
    <s v="W94"/>
    <m/>
    <s v="Inglewood, Los Angeles, California"/>
    <s v="SoFi Stadium"/>
    <m/>
    <m/>
    <m/>
    <n v="0"/>
    <n v="0"/>
    <n v="0"/>
    <n v="0"/>
    <n v="0"/>
    <s v=""/>
    <n v="1"/>
    <s v="Exact"/>
    <n v="20"/>
    <s v=""/>
    <n v="6718"/>
  </r>
  <r>
    <x v="97"/>
    <n v="8"/>
    <x v="85"/>
    <d v="2026-05-31T21:00:00"/>
    <x v="7"/>
    <s v="Louis HARLE"/>
    <s v="1/4 Finale"/>
    <s v="W93"/>
    <m/>
    <s v="W94"/>
    <m/>
    <s v="Inglewood, Los Angeles, California"/>
    <s v="SoFi Stadium"/>
    <m/>
    <m/>
    <m/>
    <n v="0"/>
    <n v="0"/>
    <n v="0"/>
    <n v="0"/>
    <n v="0"/>
    <s v=""/>
    <n v="1"/>
    <s v="Exact"/>
    <n v="20"/>
    <s v=""/>
    <n v="6530"/>
  </r>
  <r>
    <x v="97"/>
    <n v="9"/>
    <x v="85"/>
    <d v="2026-05-31T21:00:00"/>
    <x v="8"/>
    <s v="Aurélien DE POULPIQUET"/>
    <s v="1/4 Finale"/>
    <s v="W93"/>
    <m/>
    <s v="W94"/>
    <m/>
    <s v="Inglewood, Los Angeles, California"/>
    <s v="SoFi Stadium"/>
    <m/>
    <m/>
    <m/>
    <n v="0"/>
    <n v="0"/>
    <n v="0"/>
    <n v="0"/>
    <n v="0"/>
    <s v=""/>
    <n v="1"/>
    <s v="Exact"/>
    <n v="20"/>
    <s v=""/>
    <n v="6503"/>
  </r>
  <r>
    <x v="97"/>
    <n v="10"/>
    <x v="85"/>
    <d v="2026-05-31T21:00:00"/>
    <x v="9"/>
    <s v="Paul MONTESINOS"/>
    <s v="1/4 Finale"/>
    <s v="W93"/>
    <m/>
    <s v="W94"/>
    <m/>
    <s v="Inglewood, Los Angeles, California"/>
    <s v="SoFi Stadium"/>
    <m/>
    <m/>
    <m/>
    <n v="0"/>
    <n v="0"/>
    <n v="0"/>
    <n v="0"/>
    <n v="0"/>
    <s v=""/>
    <n v="1"/>
    <s v="Exact"/>
    <n v="20"/>
    <s v=""/>
    <n v="6675"/>
  </r>
  <r>
    <x v="97"/>
    <n v="11"/>
    <x v="85"/>
    <d v="2026-05-31T21:00:00"/>
    <x v="10"/>
    <s v="Kinsley ROQUE"/>
    <s v="1/4 Finale"/>
    <s v="W93"/>
    <m/>
    <s v="W94"/>
    <m/>
    <s v="Inglewood, Los Angeles, California"/>
    <s v="SoFi Stadium"/>
    <m/>
    <m/>
    <m/>
    <n v="0"/>
    <n v="0"/>
    <n v="0"/>
    <n v="0"/>
    <n v="0"/>
    <s v=""/>
    <n v="1"/>
    <s v="Exact"/>
    <n v="20"/>
    <s v=""/>
    <n v="6727"/>
  </r>
  <r>
    <x v="98"/>
    <n v="1"/>
    <x v="86"/>
    <d v="2026-06-01T23:00:00"/>
    <x v="0"/>
    <s v="Nicolas LE MOUEL"/>
    <s v="1/4 Finale"/>
    <s v="W91"/>
    <e v="#N/A"/>
    <s v="W92"/>
    <e v="#N/A"/>
    <s v="Miami Gardens, Florida"/>
    <s v="Hard Rock Stadium"/>
    <m/>
    <m/>
    <m/>
    <n v="0"/>
    <n v="0"/>
    <n v="0"/>
    <n v="0"/>
    <n v="0"/>
    <s v=""/>
    <n v="1"/>
    <s v="Exact"/>
    <n v="20"/>
    <s v=""/>
    <n v="7308"/>
  </r>
  <r>
    <x v="98"/>
    <n v="2"/>
    <x v="86"/>
    <d v="2026-06-01T23:00:00"/>
    <x v="1"/>
    <s v="Léa EL ASERY"/>
    <s v="1/4 Finale"/>
    <s v="W91"/>
    <m/>
    <s v="W92"/>
    <m/>
    <s v="Miami Gardens, Florida"/>
    <s v="Hard Rock Stadium"/>
    <m/>
    <m/>
    <m/>
    <n v="0"/>
    <n v="0"/>
    <n v="0"/>
    <n v="0"/>
    <n v="0"/>
    <s v=""/>
    <n v="1"/>
    <s v="Exact"/>
    <n v="20"/>
    <s v=""/>
    <n v="6602"/>
  </r>
  <r>
    <x v="98"/>
    <n v="3"/>
    <x v="86"/>
    <d v="2026-06-01T23:00:00"/>
    <x v="2"/>
    <s v="Elwenn JOUBREL"/>
    <s v="1/4 Finale"/>
    <s v="W91"/>
    <m/>
    <s v="W92"/>
    <m/>
    <s v="Miami Gardens, Florida"/>
    <s v="Hard Rock Stadium"/>
    <m/>
    <m/>
    <m/>
    <n v="0"/>
    <n v="0"/>
    <n v="0"/>
    <n v="0"/>
    <n v="0"/>
    <s v=""/>
    <n v="1"/>
    <s v="Exact"/>
    <n v="20"/>
    <s v=""/>
    <n v="6415"/>
  </r>
  <r>
    <x v="98"/>
    <n v="4"/>
    <x v="86"/>
    <d v="2026-06-01T23:00:00"/>
    <x v="3"/>
    <s v="Pauline OLIVIER"/>
    <s v="1/4 Finale"/>
    <s v="W91"/>
    <m/>
    <s v="W92"/>
    <m/>
    <s v="Miami Gardens, Florida"/>
    <s v="Hard Rock Stadium"/>
    <m/>
    <m/>
    <m/>
    <n v="0"/>
    <n v="0"/>
    <n v="0"/>
    <n v="0"/>
    <n v="0"/>
    <s v=""/>
    <n v="1"/>
    <s v="Exact"/>
    <n v="20"/>
    <s v=""/>
    <n v="6435"/>
  </r>
  <r>
    <x v="98"/>
    <n v="5"/>
    <x v="86"/>
    <d v="2026-06-01T23:00:00"/>
    <x v="4"/>
    <s v="Julie BOISSIERE"/>
    <s v="1/4 Finale"/>
    <s v="W91"/>
    <m/>
    <s v="W92"/>
    <m/>
    <s v="Miami Gardens, Florida"/>
    <s v="Hard Rock Stadium"/>
    <m/>
    <m/>
    <m/>
    <n v="0"/>
    <n v="0"/>
    <n v="0"/>
    <n v="0"/>
    <n v="0"/>
    <s v=""/>
    <n v="1"/>
    <s v="Exact"/>
    <n v="20"/>
    <s v=""/>
    <n v="6698"/>
  </r>
  <r>
    <x v="98"/>
    <n v="6"/>
    <x v="86"/>
    <d v="2026-06-01T23:00:00"/>
    <x v="5"/>
    <s v="Julie BOUCHARD"/>
    <s v="1/4 Finale"/>
    <s v="W91"/>
    <m/>
    <s v="W92"/>
    <m/>
    <s v="Miami Gardens, Florida"/>
    <s v="Hard Rock Stadium"/>
    <m/>
    <m/>
    <m/>
    <n v="0"/>
    <n v="0"/>
    <n v="0"/>
    <n v="0"/>
    <n v="0"/>
    <s v=""/>
    <n v="1"/>
    <s v="Exact"/>
    <n v="20"/>
    <s v=""/>
    <n v="6319"/>
  </r>
  <r>
    <x v="98"/>
    <n v="7"/>
    <x v="86"/>
    <d v="2026-06-01T23:00:00"/>
    <x v="6"/>
    <s v="Vincent FRAYSSE"/>
    <s v="1/4 Finale"/>
    <s v="W91"/>
    <m/>
    <s v="W92"/>
    <m/>
    <s v="Miami Gardens, Florida"/>
    <s v="Hard Rock Stadium"/>
    <m/>
    <m/>
    <m/>
    <n v="0"/>
    <n v="0"/>
    <n v="0"/>
    <n v="0"/>
    <n v="0"/>
    <s v=""/>
    <n v="1"/>
    <s v="Exact"/>
    <n v="20"/>
    <s v=""/>
    <n v="6718"/>
  </r>
  <r>
    <x v="98"/>
    <n v="8"/>
    <x v="86"/>
    <d v="2026-06-01T23:00:00"/>
    <x v="7"/>
    <s v="Louis HARLE"/>
    <s v="1/4 Finale"/>
    <s v="W91"/>
    <m/>
    <s v="W92"/>
    <m/>
    <s v="Miami Gardens, Florida"/>
    <s v="Hard Rock Stadium"/>
    <m/>
    <m/>
    <m/>
    <n v="0"/>
    <n v="0"/>
    <n v="0"/>
    <n v="0"/>
    <n v="0"/>
    <s v=""/>
    <n v="1"/>
    <s v="Exact"/>
    <n v="20"/>
    <s v=""/>
    <n v="6530"/>
  </r>
  <r>
    <x v="98"/>
    <n v="9"/>
    <x v="86"/>
    <d v="2026-06-01T23:00:00"/>
    <x v="8"/>
    <s v="Aurélien DE POULPIQUET"/>
    <s v="1/4 Finale"/>
    <s v="W91"/>
    <m/>
    <s v="W92"/>
    <m/>
    <s v="Miami Gardens, Florida"/>
    <s v="Hard Rock Stadium"/>
    <m/>
    <m/>
    <m/>
    <n v="0"/>
    <n v="0"/>
    <n v="0"/>
    <n v="0"/>
    <n v="0"/>
    <s v=""/>
    <n v="1"/>
    <s v="Exact"/>
    <n v="20"/>
    <s v=""/>
    <n v="6503"/>
  </r>
  <r>
    <x v="98"/>
    <n v="10"/>
    <x v="86"/>
    <d v="2026-06-01T23:00:00"/>
    <x v="9"/>
    <s v="Paul MONTESINOS"/>
    <s v="1/4 Finale"/>
    <s v="W91"/>
    <m/>
    <s v="W92"/>
    <m/>
    <s v="Miami Gardens, Florida"/>
    <s v="Hard Rock Stadium"/>
    <m/>
    <m/>
    <m/>
    <n v="0"/>
    <n v="0"/>
    <n v="0"/>
    <n v="0"/>
    <n v="0"/>
    <s v=""/>
    <n v="1"/>
    <s v="Exact"/>
    <n v="20"/>
    <s v=""/>
    <n v="6675"/>
  </r>
  <r>
    <x v="98"/>
    <n v="11"/>
    <x v="86"/>
    <d v="2026-06-01T23:00:00"/>
    <x v="10"/>
    <s v="Kinsley ROQUE"/>
    <s v="1/4 Finale"/>
    <s v="W91"/>
    <m/>
    <s v="W92"/>
    <m/>
    <s v="Miami Gardens, Florida"/>
    <s v="Hard Rock Stadium"/>
    <m/>
    <m/>
    <m/>
    <n v="0"/>
    <n v="0"/>
    <n v="0"/>
    <n v="0"/>
    <n v="0"/>
    <s v=""/>
    <n v="1"/>
    <s v="Exact"/>
    <n v="20"/>
    <s v=""/>
    <n v="6727"/>
  </r>
  <r>
    <x v="99"/>
    <n v="1"/>
    <x v="87"/>
    <d v="2026-06-02T03:00:00"/>
    <x v="0"/>
    <s v="Nicolas LE MOUEL"/>
    <s v="1/4 Finale"/>
    <s v="W95"/>
    <e v="#N/A"/>
    <s v="W96"/>
    <e v="#N/A"/>
    <s v="Kansas City, Missouri"/>
    <s v="Arrowhead Stadium"/>
    <m/>
    <m/>
    <m/>
    <n v="0"/>
    <n v="0"/>
    <n v="0"/>
    <n v="0"/>
    <n v="0"/>
    <s v=""/>
    <n v="1"/>
    <s v="Exact"/>
    <n v="20"/>
    <s v=""/>
    <n v="7308"/>
  </r>
  <r>
    <x v="99"/>
    <n v="2"/>
    <x v="87"/>
    <d v="2026-06-02T03:00:00"/>
    <x v="1"/>
    <s v="Léa EL ASERY"/>
    <s v="1/4 Finale"/>
    <s v="W95"/>
    <m/>
    <s v="W96"/>
    <m/>
    <s v="Kansas City, Missouri"/>
    <s v="Arrowhead Stadium"/>
    <m/>
    <m/>
    <m/>
    <n v="0"/>
    <n v="0"/>
    <n v="0"/>
    <n v="0"/>
    <n v="0"/>
    <s v=""/>
    <n v="1"/>
    <s v="Exact"/>
    <n v="20"/>
    <s v=""/>
    <n v="6602"/>
  </r>
  <r>
    <x v="99"/>
    <n v="3"/>
    <x v="87"/>
    <d v="2026-06-02T03:00:00"/>
    <x v="2"/>
    <s v="Elwenn JOUBREL"/>
    <s v="1/4 Finale"/>
    <s v="W95"/>
    <m/>
    <s v="W96"/>
    <m/>
    <s v="Kansas City, Missouri"/>
    <s v="Arrowhead Stadium"/>
    <m/>
    <m/>
    <m/>
    <n v="0"/>
    <n v="0"/>
    <n v="0"/>
    <n v="0"/>
    <n v="0"/>
    <s v=""/>
    <n v="1"/>
    <s v="Exact"/>
    <n v="20"/>
    <s v=""/>
    <n v="6415"/>
  </r>
  <r>
    <x v="99"/>
    <n v="4"/>
    <x v="87"/>
    <d v="2026-06-02T03:00:00"/>
    <x v="3"/>
    <s v="Pauline OLIVIER"/>
    <s v="1/4 Finale"/>
    <s v="W95"/>
    <m/>
    <s v="W96"/>
    <m/>
    <s v="Kansas City, Missouri"/>
    <s v="Arrowhead Stadium"/>
    <m/>
    <m/>
    <m/>
    <n v="0"/>
    <n v="0"/>
    <n v="0"/>
    <n v="0"/>
    <n v="0"/>
    <s v=""/>
    <n v="1"/>
    <s v="Exact"/>
    <n v="20"/>
    <s v=""/>
    <n v="6435"/>
  </r>
  <r>
    <x v="99"/>
    <n v="5"/>
    <x v="87"/>
    <d v="2026-06-02T03:00:00"/>
    <x v="4"/>
    <s v="Julie BOISSIERE"/>
    <s v="1/4 Finale"/>
    <s v="W95"/>
    <m/>
    <s v="W96"/>
    <m/>
    <s v="Kansas City, Missouri"/>
    <s v="Arrowhead Stadium"/>
    <m/>
    <m/>
    <m/>
    <n v="0"/>
    <n v="0"/>
    <n v="0"/>
    <n v="0"/>
    <n v="0"/>
    <s v=""/>
    <n v="1"/>
    <s v="Exact"/>
    <n v="20"/>
    <s v=""/>
    <n v="6698"/>
  </r>
  <r>
    <x v="99"/>
    <n v="6"/>
    <x v="87"/>
    <d v="2026-06-02T03:00:00"/>
    <x v="5"/>
    <s v="Julie BOUCHARD"/>
    <s v="1/4 Finale"/>
    <s v="W95"/>
    <m/>
    <s v="W96"/>
    <m/>
    <s v="Kansas City, Missouri"/>
    <s v="Arrowhead Stadium"/>
    <m/>
    <m/>
    <m/>
    <n v="0"/>
    <n v="0"/>
    <n v="0"/>
    <n v="0"/>
    <n v="0"/>
    <s v=""/>
    <n v="1"/>
    <s v="Exact"/>
    <n v="20"/>
    <s v=""/>
    <n v="6319"/>
  </r>
  <r>
    <x v="99"/>
    <n v="7"/>
    <x v="87"/>
    <d v="2026-06-02T03:00:00"/>
    <x v="6"/>
    <s v="Vincent FRAYSSE"/>
    <s v="1/4 Finale"/>
    <s v="W95"/>
    <m/>
    <s v="W96"/>
    <m/>
    <s v="Kansas City, Missouri"/>
    <s v="Arrowhead Stadium"/>
    <m/>
    <m/>
    <m/>
    <n v="0"/>
    <n v="0"/>
    <n v="0"/>
    <n v="0"/>
    <n v="0"/>
    <s v=""/>
    <n v="1"/>
    <s v="Exact"/>
    <n v="20"/>
    <s v=""/>
    <n v="6718"/>
  </r>
  <r>
    <x v="99"/>
    <n v="8"/>
    <x v="87"/>
    <d v="2026-06-02T03:00:00"/>
    <x v="7"/>
    <s v="Louis HARLE"/>
    <s v="1/4 Finale"/>
    <s v="W95"/>
    <m/>
    <s v="W96"/>
    <m/>
    <s v="Kansas City, Missouri"/>
    <s v="Arrowhead Stadium"/>
    <m/>
    <m/>
    <m/>
    <n v="0"/>
    <n v="0"/>
    <n v="0"/>
    <n v="0"/>
    <n v="0"/>
    <s v=""/>
    <n v="1"/>
    <s v="Exact"/>
    <n v="20"/>
    <s v=""/>
    <n v="6530"/>
  </r>
  <r>
    <x v="99"/>
    <n v="9"/>
    <x v="87"/>
    <d v="2026-06-02T03:00:00"/>
    <x v="8"/>
    <s v="Aurélien DE POULPIQUET"/>
    <s v="1/4 Finale"/>
    <s v="W95"/>
    <m/>
    <s v="W96"/>
    <m/>
    <s v="Kansas City, Missouri"/>
    <s v="Arrowhead Stadium"/>
    <m/>
    <m/>
    <m/>
    <n v="0"/>
    <n v="0"/>
    <n v="0"/>
    <n v="0"/>
    <n v="0"/>
    <s v=""/>
    <n v="1"/>
    <s v="Exact"/>
    <n v="20"/>
    <s v=""/>
    <n v="6503"/>
  </r>
  <r>
    <x v="99"/>
    <n v="10"/>
    <x v="87"/>
    <d v="2026-06-02T03:00:00"/>
    <x v="9"/>
    <s v="Paul MONTESINOS"/>
    <s v="1/4 Finale"/>
    <s v="W95"/>
    <m/>
    <s v="W96"/>
    <m/>
    <s v="Kansas City, Missouri"/>
    <s v="Arrowhead Stadium"/>
    <m/>
    <m/>
    <m/>
    <n v="0"/>
    <n v="0"/>
    <n v="0"/>
    <n v="0"/>
    <n v="0"/>
    <s v=""/>
    <n v="1"/>
    <s v="Exact"/>
    <n v="20"/>
    <s v=""/>
    <n v="6675"/>
  </r>
  <r>
    <x v="99"/>
    <n v="11"/>
    <x v="87"/>
    <d v="2026-06-02T03:00:00"/>
    <x v="10"/>
    <s v="Kinsley ROQUE"/>
    <s v="1/4 Finale"/>
    <s v="W95"/>
    <m/>
    <s v="W96"/>
    <m/>
    <s v="Kansas City, Missouri"/>
    <s v="Arrowhead Stadium"/>
    <m/>
    <m/>
    <m/>
    <n v="0"/>
    <n v="0"/>
    <n v="0"/>
    <n v="0"/>
    <n v="0"/>
    <s v=""/>
    <n v="1"/>
    <s v="Exact"/>
    <n v="20"/>
    <s v=""/>
    <n v="6727"/>
  </r>
  <r>
    <x v="100"/>
    <n v="1"/>
    <x v="88"/>
    <d v="2026-06-04T21:00:00"/>
    <x v="0"/>
    <s v="Nicolas LE MOUEL"/>
    <s v="1/2 Finale"/>
    <s v="W97"/>
    <e v="#N/A"/>
    <s v="W98"/>
    <e v="#N/A"/>
    <s v="Arlington, Dallas, Texas"/>
    <s v="AT&amp;T Stadium"/>
    <m/>
    <m/>
    <m/>
    <n v="0"/>
    <n v="0"/>
    <n v="0"/>
    <n v="0"/>
    <n v="0"/>
    <s v=""/>
    <n v="1"/>
    <s v="Exact"/>
    <n v="20"/>
    <s v=""/>
    <n v="7308"/>
  </r>
  <r>
    <x v="100"/>
    <n v="2"/>
    <x v="88"/>
    <d v="2026-06-04T21:00:00"/>
    <x v="1"/>
    <s v="Léa EL ASERY"/>
    <s v="1/2 Finale"/>
    <s v="W97"/>
    <m/>
    <s v="W98"/>
    <m/>
    <s v="Arlington, Dallas, Texas"/>
    <s v="AT&amp;T Stadium"/>
    <m/>
    <m/>
    <m/>
    <n v="0"/>
    <n v="0"/>
    <n v="0"/>
    <n v="0"/>
    <n v="0"/>
    <s v=""/>
    <n v="1"/>
    <s v="Exact"/>
    <n v="20"/>
    <s v=""/>
    <n v="6602"/>
  </r>
  <r>
    <x v="100"/>
    <n v="3"/>
    <x v="88"/>
    <d v="2026-06-04T21:00:00"/>
    <x v="2"/>
    <s v="Elwenn JOUBREL"/>
    <s v="1/2 Finale"/>
    <s v="W97"/>
    <m/>
    <s v="W98"/>
    <m/>
    <s v="Arlington, Dallas, Texas"/>
    <s v="AT&amp;T Stadium"/>
    <m/>
    <m/>
    <m/>
    <n v="0"/>
    <n v="0"/>
    <n v="0"/>
    <n v="0"/>
    <n v="0"/>
    <s v=""/>
    <n v="1"/>
    <s v="Exact"/>
    <n v="20"/>
    <s v=""/>
    <n v="6415"/>
  </r>
  <r>
    <x v="100"/>
    <n v="4"/>
    <x v="88"/>
    <d v="2026-06-04T21:00:00"/>
    <x v="3"/>
    <s v="Pauline OLIVIER"/>
    <s v="1/2 Finale"/>
    <s v="W97"/>
    <m/>
    <s v="W98"/>
    <m/>
    <s v="Arlington, Dallas, Texas"/>
    <s v="AT&amp;T Stadium"/>
    <m/>
    <m/>
    <m/>
    <n v="0"/>
    <n v="0"/>
    <n v="0"/>
    <n v="0"/>
    <n v="0"/>
    <s v=""/>
    <n v="1"/>
    <s v="Exact"/>
    <n v="20"/>
    <s v=""/>
    <n v="6435"/>
  </r>
  <r>
    <x v="100"/>
    <n v="5"/>
    <x v="88"/>
    <d v="2026-06-04T21:00:00"/>
    <x v="4"/>
    <s v="Julie BOISSIERE"/>
    <s v="1/2 Finale"/>
    <s v="W97"/>
    <m/>
    <s v="W98"/>
    <m/>
    <s v="Arlington, Dallas, Texas"/>
    <s v="AT&amp;T Stadium"/>
    <m/>
    <m/>
    <m/>
    <n v="0"/>
    <n v="0"/>
    <n v="0"/>
    <n v="0"/>
    <n v="0"/>
    <s v=""/>
    <n v="1"/>
    <s v="Exact"/>
    <n v="20"/>
    <s v=""/>
    <n v="6698"/>
  </r>
  <r>
    <x v="100"/>
    <n v="6"/>
    <x v="88"/>
    <d v="2026-06-04T21:00:00"/>
    <x v="5"/>
    <s v="Julie BOUCHARD"/>
    <s v="1/2 Finale"/>
    <s v="W97"/>
    <m/>
    <s v="W98"/>
    <m/>
    <s v="Arlington, Dallas, Texas"/>
    <s v="AT&amp;T Stadium"/>
    <m/>
    <m/>
    <m/>
    <n v="0"/>
    <n v="0"/>
    <n v="0"/>
    <n v="0"/>
    <n v="0"/>
    <s v=""/>
    <n v="1"/>
    <s v="Exact"/>
    <n v="20"/>
    <s v=""/>
    <n v="6319"/>
  </r>
  <r>
    <x v="100"/>
    <n v="7"/>
    <x v="88"/>
    <d v="2026-06-04T21:00:00"/>
    <x v="6"/>
    <s v="Vincent FRAYSSE"/>
    <s v="1/2 Finale"/>
    <s v="W97"/>
    <m/>
    <s v="W98"/>
    <m/>
    <s v="Arlington, Dallas, Texas"/>
    <s v="AT&amp;T Stadium"/>
    <m/>
    <m/>
    <m/>
    <n v="0"/>
    <n v="0"/>
    <n v="0"/>
    <n v="0"/>
    <n v="0"/>
    <s v=""/>
    <n v="1"/>
    <s v="Exact"/>
    <n v="20"/>
    <s v=""/>
    <n v="6718"/>
  </r>
  <r>
    <x v="100"/>
    <n v="8"/>
    <x v="88"/>
    <d v="2026-06-04T21:00:00"/>
    <x v="7"/>
    <s v="Louis HARLE"/>
    <s v="1/2 Finale"/>
    <s v="W97"/>
    <m/>
    <s v="W98"/>
    <m/>
    <s v="Arlington, Dallas, Texas"/>
    <s v="AT&amp;T Stadium"/>
    <m/>
    <m/>
    <m/>
    <n v="0"/>
    <n v="0"/>
    <n v="0"/>
    <n v="0"/>
    <n v="0"/>
    <s v=""/>
    <n v="1"/>
    <s v="Exact"/>
    <n v="20"/>
    <s v=""/>
    <n v="6530"/>
  </r>
  <r>
    <x v="100"/>
    <n v="9"/>
    <x v="88"/>
    <d v="2026-06-04T21:00:00"/>
    <x v="8"/>
    <s v="Aurélien DE POULPIQUET"/>
    <s v="1/2 Finale"/>
    <s v="W97"/>
    <m/>
    <s v="W98"/>
    <m/>
    <s v="Arlington, Dallas, Texas"/>
    <s v="AT&amp;T Stadium"/>
    <m/>
    <m/>
    <m/>
    <n v="0"/>
    <n v="0"/>
    <n v="0"/>
    <n v="0"/>
    <n v="0"/>
    <s v=""/>
    <n v="1"/>
    <s v="Exact"/>
    <n v="20"/>
    <s v=""/>
    <n v="6503"/>
  </r>
  <r>
    <x v="100"/>
    <n v="10"/>
    <x v="88"/>
    <d v="2026-06-04T21:00:00"/>
    <x v="9"/>
    <s v="Paul MONTESINOS"/>
    <s v="1/2 Finale"/>
    <s v="W97"/>
    <m/>
    <s v="W98"/>
    <m/>
    <s v="Arlington, Dallas, Texas"/>
    <s v="AT&amp;T Stadium"/>
    <m/>
    <m/>
    <m/>
    <n v="0"/>
    <n v="0"/>
    <n v="0"/>
    <n v="0"/>
    <n v="0"/>
    <s v=""/>
    <n v="1"/>
    <s v="Exact"/>
    <n v="20"/>
    <s v=""/>
    <n v="6675"/>
  </r>
  <r>
    <x v="100"/>
    <n v="11"/>
    <x v="88"/>
    <d v="2026-06-04T21:00:00"/>
    <x v="10"/>
    <s v="Kinsley ROQUE"/>
    <s v="1/2 Finale"/>
    <s v="W97"/>
    <m/>
    <s v="W98"/>
    <m/>
    <s v="Arlington, Dallas, Texas"/>
    <s v="AT&amp;T Stadium"/>
    <m/>
    <m/>
    <m/>
    <n v="0"/>
    <n v="0"/>
    <n v="0"/>
    <n v="0"/>
    <n v="0"/>
    <s v=""/>
    <n v="1"/>
    <s v="Exact"/>
    <n v="20"/>
    <s v=""/>
    <n v="6727"/>
  </r>
  <r>
    <x v="101"/>
    <n v="1"/>
    <x v="89"/>
    <d v="2026-06-05T21:00:00"/>
    <x v="0"/>
    <s v="Nicolas LE MOUEL"/>
    <s v="1/2 Finale"/>
    <s v="W99"/>
    <e v="#N/A"/>
    <s v="W100"/>
    <e v="#N/A"/>
    <s v="Atlanta"/>
    <s v="Mercedes-Benz Stadium"/>
    <m/>
    <m/>
    <m/>
    <n v="0"/>
    <n v="0"/>
    <n v="0"/>
    <n v="0"/>
    <n v="0"/>
    <s v=""/>
    <n v="1"/>
    <s v="Exact"/>
    <n v="20"/>
    <s v=""/>
    <n v="7308"/>
  </r>
  <r>
    <x v="101"/>
    <n v="2"/>
    <x v="89"/>
    <d v="2026-06-05T21:00:00"/>
    <x v="1"/>
    <s v="Léa EL ASERY"/>
    <s v="1/2 Finale"/>
    <s v="W99"/>
    <m/>
    <s v="W100"/>
    <m/>
    <s v="Atlanta"/>
    <s v="Mercedes-Benz Stadium"/>
    <m/>
    <m/>
    <m/>
    <n v="0"/>
    <n v="0"/>
    <n v="0"/>
    <n v="0"/>
    <n v="0"/>
    <s v=""/>
    <n v="1"/>
    <s v="Exact"/>
    <n v="20"/>
    <s v=""/>
    <n v="6602"/>
  </r>
  <r>
    <x v="101"/>
    <n v="3"/>
    <x v="89"/>
    <d v="2026-06-05T21:00:00"/>
    <x v="2"/>
    <s v="Elwenn JOUBREL"/>
    <s v="1/2 Finale"/>
    <s v="W99"/>
    <m/>
    <s v="W100"/>
    <m/>
    <s v="Atlanta"/>
    <s v="Mercedes-Benz Stadium"/>
    <m/>
    <m/>
    <m/>
    <n v="0"/>
    <n v="0"/>
    <n v="0"/>
    <n v="0"/>
    <n v="0"/>
    <s v=""/>
    <n v="1"/>
    <s v="Exact"/>
    <n v="20"/>
    <s v=""/>
    <n v="6415"/>
  </r>
  <r>
    <x v="101"/>
    <n v="4"/>
    <x v="89"/>
    <d v="2026-06-05T21:00:00"/>
    <x v="3"/>
    <s v="Pauline OLIVIER"/>
    <s v="1/2 Finale"/>
    <s v="W99"/>
    <m/>
    <s v="W100"/>
    <m/>
    <s v="Atlanta"/>
    <s v="Mercedes-Benz Stadium"/>
    <m/>
    <m/>
    <m/>
    <n v="0"/>
    <n v="0"/>
    <n v="0"/>
    <n v="0"/>
    <n v="0"/>
    <s v=""/>
    <n v="1"/>
    <s v="Exact"/>
    <n v="20"/>
    <s v=""/>
    <n v="6435"/>
  </r>
  <r>
    <x v="101"/>
    <n v="5"/>
    <x v="89"/>
    <d v="2026-06-05T21:00:00"/>
    <x v="4"/>
    <s v="Julie BOISSIERE"/>
    <s v="1/2 Finale"/>
    <s v="W99"/>
    <m/>
    <s v="W100"/>
    <m/>
    <s v="Atlanta"/>
    <s v="Mercedes-Benz Stadium"/>
    <m/>
    <m/>
    <m/>
    <n v="0"/>
    <n v="0"/>
    <n v="0"/>
    <n v="0"/>
    <n v="0"/>
    <s v=""/>
    <n v="1"/>
    <s v="Exact"/>
    <n v="20"/>
    <s v=""/>
    <n v="6698"/>
  </r>
  <r>
    <x v="101"/>
    <n v="6"/>
    <x v="89"/>
    <d v="2026-06-05T21:00:00"/>
    <x v="5"/>
    <s v="Julie BOUCHARD"/>
    <s v="1/2 Finale"/>
    <s v="W99"/>
    <m/>
    <s v="W100"/>
    <m/>
    <s v="Atlanta"/>
    <s v="Mercedes-Benz Stadium"/>
    <m/>
    <m/>
    <m/>
    <n v="0"/>
    <n v="0"/>
    <n v="0"/>
    <n v="0"/>
    <n v="0"/>
    <s v=""/>
    <n v="1"/>
    <s v="Exact"/>
    <n v="20"/>
    <s v=""/>
    <n v="6319"/>
  </r>
  <r>
    <x v="101"/>
    <n v="7"/>
    <x v="89"/>
    <d v="2026-06-05T21:00:00"/>
    <x v="6"/>
    <s v="Vincent FRAYSSE"/>
    <s v="1/2 Finale"/>
    <s v="W99"/>
    <m/>
    <s v="W100"/>
    <m/>
    <s v="Atlanta"/>
    <s v="Mercedes-Benz Stadium"/>
    <m/>
    <m/>
    <m/>
    <n v="0"/>
    <n v="0"/>
    <n v="0"/>
    <n v="0"/>
    <n v="0"/>
    <s v=""/>
    <n v="1"/>
    <s v="Exact"/>
    <n v="20"/>
    <s v=""/>
    <n v="6718"/>
  </r>
  <r>
    <x v="101"/>
    <n v="8"/>
    <x v="89"/>
    <d v="2026-06-05T21:00:00"/>
    <x v="7"/>
    <s v="Louis HARLE"/>
    <s v="1/2 Finale"/>
    <s v="W99"/>
    <m/>
    <s v="W100"/>
    <m/>
    <s v="Atlanta"/>
    <s v="Mercedes-Benz Stadium"/>
    <m/>
    <m/>
    <m/>
    <n v="0"/>
    <n v="0"/>
    <n v="0"/>
    <n v="0"/>
    <n v="0"/>
    <s v=""/>
    <n v="1"/>
    <s v="Exact"/>
    <n v="20"/>
    <s v=""/>
    <n v="6530"/>
  </r>
  <r>
    <x v="101"/>
    <n v="9"/>
    <x v="89"/>
    <d v="2026-06-05T21:00:00"/>
    <x v="8"/>
    <s v="Aurélien DE POULPIQUET"/>
    <s v="1/2 Finale"/>
    <s v="W99"/>
    <m/>
    <s v="W100"/>
    <m/>
    <s v="Atlanta"/>
    <s v="Mercedes-Benz Stadium"/>
    <m/>
    <m/>
    <m/>
    <n v="0"/>
    <n v="0"/>
    <n v="0"/>
    <n v="0"/>
    <n v="0"/>
    <s v=""/>
    <n v="1"/>
    <s v="Exact"/>
    <n v="20"/>
    <s v=""/>
    <n v="6503"/>
  </r>
  <r>
    <x v="101"/>
    <n v="10"/>
    <x v="89"/>
    <d v="2026-06-05T21:00:00"/>
    <x v="9"/>
    <s v="Paul MONTESINOS"/>
    <s v="1/2 Finale"/>
    <s v="W99"/>
    <m/>
    <s v="W100"/>
    <m/>
    <s v="Atlanta"/>
    <s v="Mercedes-Benz Stadium"/>
    <m/>
    <m/>
    <m/>
    <n v="0"/>
    <n v="0"/>
    <n v="0"/>
    <n v="0"/>
    <n v="0"/>
    <s v=""/>
    <n v="1"/>
    <s v="Exact"/>
    <n v="20"/>
    <s v=""/>
    <n v="6675"/>
  </r>
  <r>
    <x v="101"/>
    <n v="11"/>
    <x v="89"/>
    <d v="2026-06-05T21:00:00"/>
    <x v="10"/>
    <s v="Kinsley ROQUE"/>
    <s v="1/2 Finale"/>
    <s v="W99"/>
    <m/>
    <s v="W100"/>
    <m/>
    <s v="Atlanta"/>
    <s v="Mercedes-Benz Stadium"/>
    <m/>
    <m/>
    <m/>
    <n v="0"/>
    <n v="0"/>
    <n v="0"/>
    <n v="0"/>
    <n v="0"/>
    <s v=""/>
    <n v="1"/>
    <s v="Exact"/>
    <n v="20"/>
    <s v=""/>
    <n v="6727"/>
  </r>
  <r>
    <x v="102"/>
    <n v="1"/>
    <x v="90"/>
    <d v="2026-06-08T23:00:00"/>
    <x v="0"/>
    <s v="Nicolas LE MOUEL"/>
    <s v="Petite Finale"/>
    <s v="TBD"/>
    <e v="#N/A"/>
    <s v="TBD"/>
    <e v="#N/A"/>
    <s v="Miami Gardens, Florida"/>
    <s v="Hard Rock Stadium"/>
    <m/>
    <m/>
    <m/>
    <n v="0"/>
    <n v="0"/>
    <n v="0"/>
    <n v="0"/>
    <n v="0"/>
    <s v=""/>
    <n v="1"/>
    <s v="Exact"/>
    <n v="20"/>
    <s v=""/>
    <n v="7308"/>
  </r>
  <r>
    <x v="102"/>
    <n v="2"/>
    <x v="90"/>
    <d v="2026-06-08T23:00:00"/>
    <x v="1"/>
    <s v="Léa EL ASERY"/>
    <s v="Petite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602"/>
  </r>
  <r>
    <x v="102"/>
    <n v="3"/>
    <x v="90"/>
    <d v="2026-06-08T23:00:00"/>
    <x v="2"/>
    <s v="Elwenn JOUBREL"/>
    <s v="Petite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415"/>
  </r>
  <r>
    <x v="102"/>
    <n v="4"/>
    <x v="90"/>
    <d v="2026-06-08T23:00:00"/>
    <x v="3"/>
    <s v="Pauline OLIVIER"/>
    <s v="Petite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435"/>
  </r>
  <r>
    <x v="102"/>
    <n v="5"/>
    <x v="90"/>
    <d v="2026-06-08T23:00:00"/>
    <x v="4"/>
    <s v="Julie BOISSIERE"/>
    <s v="Petite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698"/>
  </r>
  <r>
    <x v="102"/>
    <n v="6"/>
    <x v="90"/>
    <d v="2026-06-08T23:00:00"/>
    <x v="5"/>
    <s v="Julie BOUCHARD"/>
    <s v="Petite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319"/>
  </r>
  <r>
    <x v="102"/>
    <n v="7"/>
    <x v="90"/>
    <d v="2026-06-08T23:00:00"/>
    <x v="6"/>
    <s v="Vincent FRAYSSE"/>
    <s v="Petite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718"/>
  </r>
  <r>
    <x v="102"/>
    <n v="8"/>
    <x v="90"/>
    <d v="2026-06-08T23:00:00"/>
    <x v="7"/>
    <s v="Louis HARLE"/>
    <s v="Petite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530"/>
  </r>
  <r>
    <x v="102"/>
    <n v="9"/>
    <x v="90"/>
    <d v="2026-06-08T23:00:00"/>
    <x v="8"/>
    <s v="Aurélien DE POULPIQUET"/>
    <s v="Petite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503"/>
  </r>
  <r>
    <x v="102"/>
    <n v="10"/>
    <x v="90"/>
    <d v="2026-06-08T23:00:00"/>
    <x v="9"/>
    <s v="Paul MONTESINOS"/>
    <s v="Petite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675"/>
  </r>
  <r>
    <x v="102"/>
    <n v="11"/>
    <x v="90"/>
    <d v="2026-06-08T23:00:00"/>
    <x v="10"/>
    <s v="Kinsley ROQUE"/>
    <s v="Petite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727"/>
  </r>
  <r>
    <x v="103"/>
    <n v="1"/>
    <x v="91"/>
    <d v="2026-06-09T21:00:00"/>
    <x v="0"/>
    <s v="Nicolas LE MOUEL"/>
    <s v="Finale"/>
    <s v="W101"/>
    <e v="#N/A"/>
    <s v="W102"/>
    <e v="#N/A"/>
    <s v="East Rutherford, New Jersey/New York"/>
    <s v="MetLife Stadium"/>
    <m/>
    <m/>
    <m/>
    <n v="0"/>
    <n v="0"/>
    <n v="0"/>
    <n v="0"/>
    <n v="0"/>
    <s v=""/>
    <n v="1"/>
    <s v="Exact"/>
    <n v="20"/>
    <s v=""/>
    <n v="7308"/>
  </r>
  <r>
    <x v="103"/>
    <n v="2"/>
    <x v="91"/>
    <d v="2026-06-09T21:00:00"/>
    <x v="1"/>
    <s v="Léa EL ASERY"/>
    <s v="Finale"/>
    <s v="W101"/>
    <m/>
    <s v="W102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602"/>
  </r>
  <r>
    <x v="103"/>
    <n v="3"/>
    <x v="91"/>
    <d v="2026-06-09T21:00:00"/>
    <x v="2"/>
    <s v="Elwenn JOUBREL"/>
    <s v="Finale"/>
    <s v="W101"/>
    <m/>
    <s v="W102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415"/>
  </r>
  <r>
    <x v="103"/>
    <n v="4"/>
    <x v="91"/>
    <d v="2026-06-09T21:00:00"/>
    <x v="3"/>
    <s v="Pauline OLIVIER"/>
    <s v="Finale"/>
    <s v="W101"/>
    <m/>
    <s v="W102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435"/>
  </r>
  <r>
    <x v="103"/>
    <n v="5"/>
    <x v="91"/>
    <d v="2026-06-09T21:00:00"/>
    <x v="4"/>
    <s v="Julie BOISSIERE"/>
    <s v="Finale"/>
    <s v="W101"/>
    <m/>
    <s v="W102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698"/>
  </r>
  <r>
    <x v="103"/>
    <n v="6"/>
    <x v="91"/>
    <d v="2026-06-09T21:00:00"/>
    <x v="5"/>
    <s v="Julie BOUCHARD"/>
    <s v="Finale"/>
    <s v="W101"/>
    <m/>
    <s v="W102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319"/>
  </r>
  <r>
    <x v="103"/>
    <n v="7"/>
    <x v="91"/>
    <d v="2026-06-09T21:00:00"/>
    <x v="6"/>
    <s v="Vincent FRAYSSE"/>
    <s v="Finale"/>
    <s v="W101"/>
    <m/>
    <s v="W102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718"/>
  </r>
  <r>
    <x v="103"/>
    <n v="8"/>
    <x v="91"/>
    <d v="2026-06-09T21:00:00"/>
    <x v="7"/>
    <s v="Louis HARLE"/>
    <s v="Finale"/>
    <s v="W101"/>
    <m/>
    <s v="W102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530"/>
  </r>
  <r>
    <x v="103"/>
    <n v="9"/>
    <x v="91"/>
    <d v="2026-06-09T21:00:00"/>
    <x v="8"/>
    <s v="Aurélien DE POULPIQUET"/>
    <s v="Finale"/>
    <s v="W101"/>
    <m/>
    <s v="W102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503"/>
  </r>
  <r>
    <x v="103"/>
    <n v="10"/>
    <x v="91"/>
    <d v="2026-06-09T21:00:00"/>
    <x v="9"/>
    <s v="Paul MONTESINOS"/>
    <s v="Finale"/>
    <s v="W101"/>
    <m/>
    <s v="W102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675"/>
  </r>
  <r>
    <x v="103"/>
    <n v="11"/>
    <x v="91"/>
    <d v="2026-06-09T21:00:00"/>
    <x v="10"/>
    <s v="Kinsley ROQUE"/>
    <s v="Finale"/>
    <s v="W101"/>
    <m/>
    <s v="W102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727"/>
  </r>
  <r>
    <x v="0"/>
    <n v="12"/>
    <x v="0"/>
    <d v="2026-05-02T21:00:00"/>
    <x v="11"/>
    <s v="Jaouad SETTI"/>
    <s v="Tour 1"/>
    <s v="Mexique"/>
    <m/>
    <s v="Afrique du Sud"/>
    <m/>
    <s v="Mexique City"/>
    <s v="Estadio Azteca"/>
    <m/>
    <m/>
    <m/>
    <n v="49"/>
    <n v="125"/>
    <n v="148"/>
    <n v="1"/>
    <n v="0"/>
    <n v="0"/>
    <n v="0"/>
    <s v=""/>
    <n v="0"/>
    <n v="0"/>
    <n v="0"/>
  </r>
  <r>
    <x v="1"/>
    <n v="12"/>
    <x v="1"/>
    <d v="2026-05-03T04:00:00"/>
    <x v="11"/>
    <s v="Jaouad SETTI"/>
    <s v="Tour 1"/>
    <s v="Corée du Sud"/>
    <m/>
    <s v="Tchéquie"/>
    <m/>
    <s v="Zapopan"/>
    <s v="Estadio Akron"/>
    <m/>
    <m/>
    <m/>
    <n v="96"/>
    <n v="107"/>
    <n v="91"/>
    <n v="2"/>
    <n v="1"/>
    <n v="0"/>
    <n v="0"/>
    <s v=""/>
    <n v="0"/>
    <n v="0"/>
    <n v="0"/>
  </r>
  <r>
    <x v="2"/>
    <n v="12"/>
    <x v="2"/>
    <d v="2026-05-03T21:00:00"/>
    <x v="11"/>
    <s v="Jaouad SETTI"/>
    <s v="Tour 1"/>
    <s v="Canada"/>
    <m/>
    <s v="Bosnie-Herzégovine"/>
    <m/>
    <s v="Toronto"/>
    <s v="BMO Field"/>
    <m/>
    <m/>
    <m/>
    <n v="65"/>
    <n v="117"/>
    <n v="125"/>
    <n v="1"/>
    <n v="2"/>
    <n v="0"/>
    <n v="0"/>
    <s v=""/>
    <n v="0"/>
    <n v="0"/>
    <n v="0"/>
  </r>
  <r>
    <x v="3"/>
    <n v="12"/>
    <x v="3"/>
    <d v="2026-05-04T03:00:00"/>
    <x v="11"/>
    <s v="Jaouad SETTI"/>
    <s v="Tour 1"/>
    <s v="Etats-Unis"/>
    <m/>
    <s v="Paraguay"/>
    <m/>
    <s v="Inglewood, Los Angeles, California"/>
    <s v="SoFi Stadium"/>
    <m/>
    <m/>
    <m/>
    <n v="74"/>
    <n v="113"/>
    <n v="115"/>
    <n v="2"/>
    <n v="3"/>
    <n v="0"/>
    <n v="0"/>
    <s v=""/>
    <n v="0"/>
    <n v="0"/>
    <n v="0"/>
  </r>
  <r>
    <x v="4"/>
    <n v="12"/>
    <x v="4"/>
    <d v="2026-05-04T21:00:00"/>
    <x v="11"/>
    <s v="Jaouad SETTI"/>
    <s v="Tour 1"/>
    <s v="Qatar"/>
    <m/>
    <s v="Suisse"/>
    <m/>
    <s v="Santa Clara, Californie"/>
    <s v="Levi's Stadium"/>
    <m/>
    <m/>
    <m/>
    <n v="172"/>
    <n v="141"/>
    <n v="33"/>
    <n v="1"/>
    <n v="1"/>
    <n v="141"/>
    <n v="0"/>
    <s v=""/>
    <n v="0"/>
    <n v="141"/>
    <n v="141"/>
  </r>
  <r>
    <x v="5"/>
    <n v="12"/>
    <x v="5"/>
    <d v="2026-05-05T00:00:00"/>
    <x v="11"/>
    <s v="Jaouad SETTI"/>
    <s v="Tour 1"/>
    <s v="Brésil"/>
    <m/>
    <s v="Maroc"/>
    <m/>
    <s v="East Rutherford, New Jersey/New York"/>
    <s v="MetLife Stadium"/>
    <m/>
    <m/>
    <m/>
    <n v="55"/>
    <n v="122"/>
    <n v="140"/>
    <n v="2"/>
    <n v="2"/>
    <n v="122"/>
    <n v="0"/>
    <s v=""/>
    <n v="0"/>
    <n v="122"/>
    <n v="263"/>
  </r>
  <r>
    <x v="6"/>
    <n v="12"/>
    <x v="6"/>
    <d v="2026-05-05T03:00:00"/>
    <x v="11"/>
    <s v="Jaouad SETTI"/>
    <s v="Tour 1"/>
    <s v="Haïti"/>
    <m/>
    <s v="Ecosse"/>
    <m/>
    <s v="Foxborough"/>
    <s v="Gillette Stadium"/>
    <m/>
    <m/>
    <m/>
    <n v="154"/>
    <n v="131"/>
    <n v="44"/>
    <n v="1"/>
    <n v="1"/>
    <n v="131"/>
    <n v="0"/>
    <s v=""/>
    <n v="0"/>
    <n v="131"/>
    <n v="394"/>
  </r>
  <r>
    <x v="7"/>
    <n v="12"/>
    <x v="7"/>
    <d v="2026-05-05T06:00:00"/>
    <x v="11"/>
    <s v="Jaouad SETTI"/>
    <s v="Tour 1"/>
    <s v="Australie"/>
    <m/>
    <s v="Turquie"/>
    <m/>
    <s v="Vancouver"/>
    <s v="BC Place"/>
    <m/>
    <m/>
    <m/>
    <n v="126"/>
    <n v="115"/>
    <n v="66"/>
    <n v="3"/>
    <n v="0"/>
    <n v="0"/>
    <n v="0"/>
    <s v=""/>
    <n v="0"/>
    <n v="0"/>
    <n v="394"/>
  </r>
  <r>
    <x v="8"/>
    <n v="12"/>
    <x v="8"/>
    <d v="2026-05-05T19:00:00"/>
    <x v="11"/>
    <s v="Jaouad SETTI"/>
    <s v="Tour 1"/>
    <s v="Allemagne"/>
    <m/>
    <s v="Curaçao"/>
    <m/>
    <s v="Houston, Texas"/>
    <s v="NRG Stadium"/>
    <m/>
    <m/>
    <m/>
    <n v="15"/>
    <n v="179"/>
    <n v="222"/>
    <n v="1"/>
    <n v="0"/>
    <n v="0"/>
    <n v="0"/>
    <s v=""/>
    <n v="0"/>
    <n v="0"/>
    <n v="394"/>
  </r>
  <r>
    <x v="9"/>
    <n v="12"/>
    <x v="9"/>
    <d v="2026-05-05T22:00:00"/>
    <x v="11"/>
    <s v="Jaouad SETTI"/>
    <s v="Tour 1"/>
    <s v="Pays-Bas"/>
    <m/>
    <s v="Japon"/>
    <m/>
    <s v="Arlington, Dallas, Texas"/>
    <s v="AT&amp;T Stadium"/>
    <m/>
    <m/>
    <m/>
    <n v="74"/>
    <n v="115"/>
    <n v="113"/>
    <n v="0"/>
    <n v="0"/>
    <n v="115"/>
    <n v="1"/>
    <s v="Exact"/>
    <n v="20"/>
    <n v="135"/>
    <n v="529"/>
  </r>
  <r>
    <x v="10"/>
    <n v="12"/>
    <x v="10"/>
    <d v="2026-05-06T01:00:00"/>
    <x v="11"/>
    <s v="Jaouad SETTI"/>
    <s v="Tour 1"/>
    <s v="Côte d'Ivoire"/>
    <m/>
    <s v="Equateur"/>
    <m/>
    <s v="Philadelphia, Pennsylvania"/>
    <s v="Lincoln Financial Field"/>
    <m/>
    <m/>
    <m/>
    <n v="108"/>
    <n v="101"/>
    <n v="85"/>
    <n v="1"/>
    <n v="1"/>
    <n v="101"/>
    <n v="0"/>
    <s v=""/>
    <n v="0"/>
    <n v="101"/>
    <n v="630"/>
  </r>
  <r>
    <x v="11"/>
    <n v="12"/>
    <x v="11"/>
    <d v="2026-05-06T04:00:00"/>
    <x v="11"/>
    <s v="Jaouad SETTI"/>
    <s v="Tour 1"/>
    <s v="Suède"/>
    <m/>
    <s v="Tunisie"/>
    <m/>
    <s v="Monterrey"/>
    <s v="Estadio BBVA"/>
    <m/>
    <m/>
    <m/>
    <n v="72"/>
    <n v="110"/>
    <n v="122"/>
    <n v="2"/>
    <n v="2"/>
    <n v="110"/>
    <n v="0"/>
    <s v=""/>
    <n v="0"/>
    <n v="110"/>
    <n v="740"/>
  </r>
  <r>
    <x v="12"/>
    <n v="12"/>
    <x v="12"/>
    <d v="2026-05-06T18:00:00"/>
    <x v="11"/>
    <s v="Jaouad SETTI"/>
    <s v="Tour 1"/>
    <s v="Espagne"/>
    <m/>
    <s v="Cap-Vert"/>
    <m/>
    <s v="Atlanta"/>
    <s v="Mercedes-Benz Stadium"/>
    <m/>
    <m/>
    <m/>
    <n v="16"/>
    <n v="166"/>
    <n v="217"/>
    <n v="3"/>
    <n v="3"/>
    <n v="166"/>
    <n v="0"/>
    <s v=""/>
    <n v="0"/>
    <n v="166"/>
    <n v="906"/>
  </r>
  <r>
    <x v="13"/>
    <n v="12"/>
    <x v="13"/>
    <d v="2026-05-06T21:00:00"/>
    <x v="11"/>
    <s v="Jaouad SETTI"/>
    <s v="Tour 1"/>
    <s v="Belgique"/>
    <m/>
    <s v="Egypte"/>
    <m/>
    <s v="Seattle"/>
    <s v="Lumen Field"/>
    <m/>
    <m/>
    <m/>
    <n v="57"/>
    <n v="122"/>
    <n v="135"/>
    <n v="1"/>
    <n v="1"/>
    <n v="122"/>
    <n v="0"/>
    <s v=""/>
    <n v="0"/>
    <n v="122"/>
    <n v="1028"/>
  </r>
  <r>
    <x v="14"/>
    <n v="12"/>
    <x v="14"/>
    <d v="2026-05-07T00:00:00"/>
    <x v="11"/>
    <s v="Jaouad SETTI"/>
    <s v="Tour 1"/>
    <s v="Arabie Saudite"/>
    <m/>
    <s v="Uruguay"/>
    <m/>
    <s v="Miami Gardens, Florida"/>
    <s v="Hard Rock Stadium"/>
    <m/>
    <m/>
    <m/>
    <n v="146"/>
    <n v="125"/>
    <n v="50"/>
    <n v="2"/>
    <n v="2"/>
    <n v="125"/>
    <n v="0"/>
    <s v=""/>
    <n v="0"/>
    <n v="125"/>
    <n v="1153"/>
  </r>
  <r>
    <x v="15"/>
    <n v="12"/>
    <x v="15"/>
    <d v="2026-05-07T03:00:00"/>
    <x v="11"/>
    <s v="Jaouad SETTI"/>
    <s v="Tour 1"/>
    <s v="Iran"/>
    <m/>
    <s v="Nouvelle-Zélande"/>
    <m/>
    <s v="Inglewood, Los Angeles, California"/>
    <s v="SoFi Stadium"/>
    <m/>
    <m/>
    <m/>
    <n v="63"/>
    <n v="116"/>
    <n v="130"/>
    <n v="1"/>
    <n v="1"/>
    <n v="116"/>
    <n v="0"/>
    <s v=""/>
    <n v="0"/>
    <n v="116"/>
    <n v="1269"/>
  </r>
  <r>
    <x v="16"/>
    <n v="12"/>
    <x v="16"/>
    <d v="2026-05-07T21:00:00"/>
    <x v="11"/>
    <s v="Jaouad SETTI"/>
    <s v="Tour 1"/>
    <s v="France"/>
    <m/>
    <s v="Sénégal"/>
    <m/>
    <s v="East Rutherford, New Jersey/New York"/>
    <s v="MetLife Stadium"/>
    <m/>
    <m/>
    <m/>
    <n v="46"/>
    <n v="128"/>
    <n v="153"/>
    <n v="0"/>
    <n v="0"/>
    <n v="128"/>
    <n v="1"/>
    <s v="Exact"/>
    <n v="20"/>
    <n v="148"/>
    <n v="1417"/>
  </r>
  <r>
    <x v="17"/>
    <n v="12"/>
    <x v="17"/>
    <d v="2026-05-08T00:00:00"/>
    <x v="11"/>
    <s v="Jaouad SETTI"/>
    <s v="Tour 1"/>
    <s v="Irak"/>
    <m/>
    <s v="Norvège"/>
    <m/>
    <s v="Foxborough"/>
    <s v="Gillette Stadium"/>
    <m/>
    <m/>
    <m/>
    <n v="178"/>
    <n v="144"/>
    <n v="30"/>
    <n v="1"/>
    <n v="0"/>
    <n v="0"/>
    <n v="0"/>
    <s v=""/>
    <n v="0"/>
    <n v="0"/>
    <n v="1417"/>
  </r>
  <r>
    <x v="18"/>
    <n v="12"/>
    <x v="18"/>
    <d v="2026-05-08T03:00:00"/>
    <x v="11"/>
    <s v="Jaouad SETTI"/>
    <s v="Tour 1"/>
    <s v="Argentine"/>
    <m/>
    <s v="Algérie"/>
    <m/>
    <s v="Kansas City, Missouri"/>
    <s v="Arrowhead Stadium"/>
    <m/>
    <m/>
    <m/>
    <n v="43"/>
    <n v="129"/>
    <n v="159"/>
    <n v="2"/>
    <n v="0"/>
    <n v="0"/>
    <n v="0"/>
    <s v=""/>
    <n v="0"/>
    <n v="0"/>
    <n v="1417"/>
  </r>
  <r>
    <x v="19"/>
    <n v="12"/>
    <x v="19"/>
    <d v="2026-05-08T06:00:00"/>
    <x v="11"/>
    <s v="Jaouad SETTI"/>
    <s v="Tour 1"/>
    <s v="Autriche"/>
    <m/>
    <s v="Jordanie"/>
    <m/>
    <s v="Santa Clara, Californie"/>
    <s v="Levi's Stadium"/>
    <m/>
    <m/>
    <m/>
    <n v="38"/>
    <n v="136"/>
    <n v="163"/>
    <n v="3"/>
    <n v="0"/>
    <n v="0"/>
    <n v="0"/>
    <s v=""/>
    <n v="0"/>
    <n v="0"/>
    <n v="1417"/>
  </r>
  <r>
    <x v="20"/>
    <n v="12"/>
    <x v="20"/>
    <d v="2026-05-08T19:00:00"/>
    <x v="11"/>
    <s v="Jaouad SETTI"/>
    <s v="Tour 1"/>
    <s v="Portugal"/>
    <m/>
    <s v="RD Congo"/>
    <m/>
    <s v="Houston, Texas"/>
    <s v="NRG Stadium"/>
    <m/>
    <m/>
    <m/>
    <n v="34"/>
    <n v="140"/>
    <n v="170"/>
    <n v="1"/>
    <n v="1"/>
    <n v="140"/>
    <n v="0"/>
    <s v=""/>
    <n v="0"/>
    <n v="140"/>
    <n v="1557"/>
  </r>
  <r>
    <x v="21"/>
    <n v="12"/>
    <x v="21"/>
    <d v="2026-05-08T22:00:00"/>
    <x v="11"/>
    <s v="Jaouad SETTI"/>
    <s v="Tour 1"/>
    <s v="Angleterre"/>
    <m/>
    <s v="Croatie"/>
    <m/>
    <s v="Arlington, Dallas, Texas"/>
    <s v="AT&amp;T Stadium"/>
    <m/>
    <m/>
    <m/>
    <n v="59"/>
    <n v="119"/>
    <n v="133"/>
    <n v="2"/>
    <n v="2"/>
    <n v="119"/>
    <n v="0"/>
    <s v=""/>
    <n v="0"/>
    <n v="119"/>
    <n v="1676"/>
  </r>
  <r>
    <x v="22"/>
    <n v="12"/>
    <x v="22"/>
    <d v="2026-05-09T01:00:00"/>
    <x v="11"/>
    <s v="Jaouad SETTI"/>
    <s v="Tour 1"/>
    <s v="Ghana"/>
    <m/>
    <s v="Panama"/>
    <m/>
    <s v="Toronto"/>
    <s v="BMO Field"/>
    <m/>
    <m/>
    <m/>
    <n v="73"/>
    <n v="113"/>
    <n v="116"/>
    <n v="1"/>
    <n v="3"/>
    <n v="0"/>
    <n v="0"/>
    <s v=""/>
    <n v="0"/>
    <n v="0"/>
    <n v="1676"/>
  </r>
  <r>
    <x v="23"/>
    <n v="12"/>
    <x v="23"/>
    <d v="2026-05-09T04:00:00"/>
    <x v="11"/>
    <s v="Jaouad SETTI"/>
    <s v="Tour 1"/>
    <s v="Ouzbékistan"/>
    <m/>
    <s v="Colombie"/>
    <m/>
    <s v="Mexique City"/>
    <s v="Estadio Azteca"/>
    <m/>
    <m/>
    <m/>
    <n v="157"/>
    <n v="130"/>
    <n v="44"/>
    <n v="2"/>
    <n v="1"/>
    <n v="0"/>
    <n v="0"/>
    <s v=""/>
    <n v="0"/>
    <n v="0"/>
    <n v="1676"/>
  </r>
  <r>
    <x v="24"/>
    <n v="12"/>
    <x v="24"/>
    <d v="2026-05-09T18:00:00"/>
    <x v="11"/>
    <s v="Jaouad SETTI"/>
    <s v="Tour 2"/>
    <s v="Tchéquie"/>
    <m/>
    <s v="Afrique du Sud"/>
    <m/>
    <s v="Atlanta"/>
    <s v="Mercedes-Benz Stadium"/>
    <m/>
    <m/>
    <m/>
    <n v="62"/>
    <n v="112"/>
    <n v="142"/>
    <n v="3"/>
    <n v="2"/>
    <n v="0"/>
    <n v="0"/>
    <s v=""/>
    <n v="0"/>
    <n v="0"/>
    <n v="1676"/>
  </r>
  <r>
    <x v="25"/>
    <n v="12"/>
    <x v="25"/>
    <d v="2026-05-09T21:00:00"/>
    <x v="11"/>
    <s v="Jaouad SETTI"/>
    <s v="Tour 2"/>
    <s v="Suisse"/>
    <m/>
    <s v="Bosnie-Herzégovine"/>
    <m/>
    <s v="Inglewood, Los Angeles, California"/>
    <s v="SoFi Stadium"/>
    <m/>
    <m/>
    <m/>
    <n v="76"/>
    <n v="108"/>
    <n v="134"/>
    <n v="1"/>
    <n v="1"/>
    <n v="108"/>
    <n v="0"/>
    <s v=""/>
    <n v="0"/>
    <n v="108"/>
    <n v="1784"/>
  </r>
  <r>
    <x v="26"/>
    <n v="12"/>
    <x v="26"/>
    <d v="2026-05-10T00:00:00"/>
    <x v="11"/>
    <s v="Jaouad SETTI"/>
    <s v="Tour 2"/>
    <s v="Canada"/>
    <m/>
    <s v="Qatar"/>
    <m/>
    <s v="Vancouver"/>
    <s v="BC Place"/>
    <m/>
    <m/>
    <m/>
    <n v="71"/>
    <n v="104"/>
    <n v="148"/>
    <n v="2"/>
    <n v="0"/>
    <n v="0"/>
    <n v="0"/>
    <s v=""/>
    <n v="0"/>
    <n v="0"/>
    <n v="1784"/>
  </r>
  <r>
    <x v="27"/>
    <n v="12"/>
    <x v="27"/>
    <d v="2026-05-10T03:00:00"/>
    <x v="11"/>
    <s v="Jaouad SETTI"/>
    <s v="Tour 2"/>
    <s v="Mexique"/>
    <m/>
    <s v="Corée du Sud"/>
    <m/>
    <s v="Zapopan"/>
    <s v="Estadio Akron"/>
    <m/>
    <m/>
    <m/>
    <n v="69"/>
    <n v="117"/>
    <n v="129"/>
    <n v="1"/>
    <n v="0"/>
    <n v="0"/>
    <n v="0"/>
    <s v=""/>
    <n v="0"/>
    <n v="0"/>
    <n v="1784"/>
  </r>
  <r>
    <x v="28"/>
    <n v="12"/>
    <x v="28"/>
    <d v="2026-05-10T21:00:00"/>
    <x v="11"/>
    <s v="Jaouad SETTI"/>
    <s v="Tour 2"/>
    <s v="Etats-Unis"/>
    <m/>
    <s v="Australie"/>
    <m/>
    <s v="Seattle"/>
    <s v="Lumen Field"/>
    <m/>
    <m/>
    <m/>
    <n v="58"/>
    <n v="119"/>
    <n v="153"/>
    <n v="0"/>
    <n v="1"/>
    <n v="0"/>
    <n v="0"/>
    <s v=""/>
    <n v="0"/>
    <n v="0"/>
    <n v="1784"/>
  </r>
  <r>
    <x v="29"/>
    <n v="12"/>
    <x v="29"/>
    <d v="2026-05-11T00:00:00"/>
    <x v="11"/>
    <s v="Jaouad SETTI"/>
    <s v="Tour 2"/>
    <s v="Ecosse"/>
    <m/>
    <s v="Maroc"/>
    <m/>
    <s v="Foxborough"/>
    <s v="Gillette Stadium"/>
    <m/>
    <m/>
    <m/>
    <n v="99"/>
    <n v="112"/>
    <n v="91"/>
    <n v="1"/>
    <n v="1"/>
    <n v="112"/>
    <n v="0"/>
    <s v=""/>
    <n v="0"/>
    <n v="112"/>
    <n v="1896"/>
  </r>
  <r>
    <x v="30"/>
    <n v="12"/>
    <x v="30"/>
    <d v="2026-05-11T02:30:00"/>
    <x v="11"/>
    <s v="Jaouad SETTI"/>
    <s v="Tour 2"/>
    <s v="Brésil"/>
    <m/>
    <s v="Haïti"/>
    <m/>
    <s v="Philadelphia, Pennsylvania"/>
    <s v="Lincoln Financial Field"/>
    <m/>
    <m/>
    <m/>
    <n v="21"/>
    <n v="167"/>
    <n v="198"/>
    <n v="2"/>
    <n v="2"/>
    <n v="167"/>
    <n v="0"/>
    <s v=""/>
    <n v="0"/>
    <n v="167"/>
    <n v="2063"/>
  </r>
  <r>
    <x v="31"/>
    <n v="12"/>
    <x v="31"/>
    <d v="2026-05-11T05:00:00"/>
    <x v="11"/>
    <s v="Jaouad SETTI"/>
    <s v="Tour 2"/>
    <s v="Turquie"/>
    <m/>
    <s v="Paraguay"/>
    <m/>
    <s v="Santa Clara, Californie"/>
    <s v="Levi's Stadium"/>
    <m/>
    <m/>
    <m/>
    <n v="84"/>
    <n v="113"/>
    <n v="126"/>
    <n v="3"/>
    <n v="3"/>
    <n v="113"/>
    <n v="0"/>
    <s v=""/>
    <n v="0"/>
    <n v="113"/>
    <n v="2176"/>
  </r>
  <r>
    <x v="32"/>
    <n v="12"/>
    <x v="32"/>
    <d v="2026-05-11T19:00:00"/>
    <x v="11"/>
    <s v="Jaouad SETTI"/>
    <s v="Tour 2"/>
    <s v="Pays-Bas"/>
    <m/>
    <s v="Suède"/>
    <m/>
    <s v="Houston, Texas"/>
    <s v="NRG Stadium"/>
    <m/>
    <m/>
    <m/>
    <n v="67"/>
    <n v="122"/>
    <n v="131"/>
    <n v="1"/>
    <n v="1"/>
    <n v="122"/>
    <n v="0"/>
    <s v=""/>
    <n v="0"/>
    <n v="122"/>
    <n v="2298"/>
  </r>
  <r>
    <x v="33"/>
    <n v="12"/>
    <x v="33"/>
    <d v="2026-05-11T22:00:00"/>
    <x v="11"/>
    <s v="Jaouad SETTI"/>
    <s v="Tour 2"/>
    <s v="Allemagne"/>
    <m/>
    <s v="Côte d'Ivoire"/>
    <m/>
    <s v="Toronto"/>
    <s v="BMO Field"/>
    <m/>
    <m/>
    <m/>
    <n v="38"/>
    <n v="137"/>
    <n v="164"/>
    <n v="2"/>
    <n v="2"/>
    <n v="137"/>
    <n v="0"/>
    <s v=""/>
    <n v="0"/>
    <n v="137"/>
    <n v="2435"/>
  </r>
  <r>
    <x v="34"/>
    <n v="12"/>
    <x v="34"/>
    <d v="2026-05-12T02:00:00"/>
    <x v="11"/>
    <s v="Jaouad SETTI"/>
    <s v="Tour 2"/>
    <s v="Equateur"/>
    <m/>
    <s v="Curaçao"/>
    <m/>
    <s v="Kansas City, Missouri"/>
    <s v="Arrowhead Stadium"/>
    <m/>
    <m/>
    <m/>
    <n v="41"/>
    <n v="143"/>
    <n v="168"/>
    <n v="3"/>
    <n v="1"/>
    <n v="0"/>
    <n v="0"/>
    <s v=""/>
    <n v="0"/>
    <n v="0"/>
    <n v="2435"/>
  </r>
  <r>
    <x v="35"/>
    <n v="12"/>
    <x v="35"/>
    <d v="2026-05-12T06:00:00"/>
    <x v="11"/>
    <s v="Jaouad SETTI"/>
    <s v="Tour 2"/>
    <s v="Tunisie"/>
    <m/>
    <s v="Japon"/>
    <m/>
    <s v="Monterrey"/>
    <s v="Estadio BBVA"/>
    <m/>
    <m/>
    <m/>
    <n v="118"/>
    <n v="103"/>
    <n v="91"/>
    <n v="1"/>
    <n v="2"/>
    <n v="0"/>
    <n v="0"/>
    <s v=""/>
    <n v="0"/>
    <n v="0"/>
    <n v="2435"/>
  </r>
  <r>
    <x v="36"/>
    <n v="12"/>
    <x v="36"/>
    <d v="2026-05-12T18:00:00"/>
    <x v="11"/>
    <s v="Jaouad SETTI"/>
    <s v="Tour 2"/>
    <s v="Espagne"/>
    <m/>
    <s v="Arabie Saudite"/>
    <m/>
    <s v="Atlanta"/>
    <s v="Mercedes-Benz Stadium"/>
    <m/>
    <m/>
    <m/>
    <n v="31"/>
    <n v="139"/>
    <n v="176"/>
    <n v="2"/>
    <n v="3"/>
    <n v="0"/>
    <n v="0"/>
    <s v=""/>
    <n v="0"/>
    <n v="0"/>
    <n v="2435"/>
  </r>
  <r>
    <x v="37"/>
    <n v="12"/>
    <x v="37"/>
    <d v="2026-05-12T21:00:00"/>
    <x v="11"/>
    <s v="Jaouad SETTI"/>
    <s v="Tour 2"/>
    <s v="Belgique"/>
    <m/>
    <s v="Iran"/>
    <m/>
    <s v="Inglewood, Los Angeles, California"/>
    <s v="SoFi Stadium"/>
    <m/>
    <m/>
    <m/>
    <n v="39"/>
    <n v="138"/>
    <n v="171"/>
    <n v="1"/>
    <n v="1"/>
    <n v="138"/>
    <n v="0"/>
    <s v=""/>
    <n v="0"/>
    <n v="138"/>
    <n v="2573"/>
  </r>
  <r>
    <x v="38"/>
    <n v="12"/>
    <x v="38"/>
    <d v="2026-05-13T00:00:00"/>
    <x v="11"/>
    <s v="Jaouad SETTI"/>
    <s v="Tour 2"/>
    <s v="Uruguay"/>
    <m/>
    <s v="Cap-Vert"/>
    <m/>
    <s v="Miami Gardens, Florida"/>
    <s v="Hard Rock Stadium"/>
    <m/>
    <m/>
    <m/>
    <n v="72"/>
    <n v="109"/>
    <n v="137"/>
    <n v="0"/>
    <n v="2"/>
    <n v="0"/>
    <n v="0"/>
    <s v=""/>
    <n v="0"/>
    <n v="0"/>
    <n v="2573"/>
  </r>
  <r>
    <x v="39"/>
    <n v="12"/>
    <x v="39"/>
    <d v="2026-05-13T03:00:00"/>
    <x v="11"/>
    <s v="Jaouad SETTI"/>
    <s v="Tour 2"/>
    <s v="Nouvelle-Zélande"/>
    <m/>
    <s v="Egypte"/>
    <m/>
    <s v="Vancouver"/>
    <s v="BC Place"/>
    <m/>
    <m/>
    <m/>
    <n v="148"/>
    <n v="116"/>
    <n v="59"/>
    <n v="1"/>
    <n v="1"/>
    <n v="116"/>
    <n v="0"/>
    <s v=""/>
    <n v="0"/>
    <n v="116"/>
    <n v="2689"/>
  </r>
  <r>
    <x v="40"/>
    <n v="12"/>
    <x v="40"/>
    <d v="2026-05-13T19:00:00"/>
    <x v="11"/>
    <s v="Jaouad SETTI"/>
    <s v="Tour 2"/>
    <s v="Argentine"/>
    <m/>
    <s v="Autriche"/>
    <m/>
    <s v="Arlington, Dallas, Texas"/>
    <s v="AT&amp;T Stadium"/>
    <m/>
    <m/>
    <m/>
    <n v="63"/>
    <n v="105"/>
    <n v="132"/>
    <n v="2"/>
    <n v="0"/>
    <n v="0"/>
    <n v="0"/>
    <s v=""/>
    <n v="0"/>
    <n v="0"/>
    <n v="2689"/>
  </r>
  <r>
    <x v="41"/>
    <n v="12"/>
    <x v="41"/>
    <d v="2026-05-13T23:00:00"/>
    <x v="11"/>
    <s v="Jaouad SETTI"/>
    <s v="Tour 2"/>
    <s v="France"/>
    <m/>
    <s v="Irak"/>
    <m/>
    <s v="Philadelphia, Pennsylvania"/>
    <s v="Lincoln Financial Field"/>
    <m/>
    <m/>
    <m/>
    <n v="22"/>
    <n v="166"/>
    <n v="189"/>
    <n v="3"/>
    <n v="0"/>
    <n v="0"/>
    <n v="0"/>
    <s v=""/>
    <n v="0"/>
    <n v="0"/>
    <n v="2689"/>
  </r>
  <r>
    <x v="42"/>
    <n v="12"/>
    <x v="42"/>
    <d v="2026-05-14T02:00:00"/>
    <x v="11"/>
    <s v="Jaouad SETTI"/>
    <s v="Tour 2"/>
    <s v="Norvège"/>
    <m/>
    <s v="Sénégal"/>
    <m/>
    <s v="East Rutherford, New Jersey/New York"/>
    <s v="MetLife Stadium"/>
    <m/>
    <m/>
    <m/>
    <n v="64"/>
    <n v="105"/>
    <n v="137"/>
    <n v="1"/>
    <n v="0"/>
    <n v="0"/>
    <n v="0"/>
    <s v=""/>
    <n v="0"/>
    <n v="0"/>
    <n v="2689"/>
  </r>
  <r>
    <x v="43"/>
    <n v="12"/>
    <x v="43"/>
    <d v="2026-05-14T05:00:00"/>
    <x v="11"/>
    <s v="Jaouad SETTI"/>
    <s v="Tour 2"/>
    <s v="Jordanie"/>
    <m/>
    <s v="Algérie"/>
    <m/>
    <s v="Santa Clara, Californie"/>
    <s v="Levi's Stadium"/>
    <m/>
    <m/>
    <m/>
    <n v="152"/>
    <n v="139"/>
    <n v="67"/>
    <n v="2"/>
    <n v="0"/>
    <n v="0"/>
    <n v="0"/>
    <s v=""/>
    <n v="0"/>
    <n v="0"/>
    <n v="2689"/>
  </r>
  <r>
    <x v="44"/>
    <n v="12"/>
    <x v="44"/>
    <d v="2026-05-14T19:00:00"/>
    <x v="11"/>
    <s v="Jaouad SETTI"/>
    <s v="Tour 2"/>
    <s v="Portugal"/>
    <m/>
    <s v="Ouzbékistan"/>
    <m/>
    <s v="Houston, Texas"/>
    <s v="NRG Stadium"/>
    <m/>
    <m/>
    <m/>
    <n v="24"/>
    <n v="154"/>
    <n v="173"/>
    <n v="1"/>
    <n v="0"/>
    <n v="0"/>
    <n v="0"/>
    <s v=""/>
    <n v="0"/>
    <n v="0"/>
    <n v="2689"/>
  </r>
  <r>
    <x v="45"/>
    <n v="12"/>
    <x v="45"/>
    <d v="2026-05-14T22:00:00"/>
    <x v="11"/>
    <s v="Jaouad SETTI"/>
    <s v="Tour 2"/>
    <s v="Angleterre"/>
    <m/>
    <s v="Ghana"/>
    <m/>
    <s v="Foxborough"/>
    <s v="Gillette Stadium"/>
    <m/>
    <m/>
    <m/>
    <n v="44"/>
    <n v="127"/>
    <n v="162"/>
    <n v="0"/>
    <n v="0"/>
    <n v="127"/>
    <n v="1"/>
    <s v="Exact"/>
    <n v="20"/>
    <n v="147"/>
    <n v="2836"/>
  </r>
  <r>
    <x v="46"/>
    <n v="12"/>
    <x v="46"/>
    <d v="2026-05-15T01:00:00"/>
    <x v="11"/>
    <s v="Jaouad SETTI"/>
    <s v="Tour 2"/>
    <s v="Panama"/>
    <m/>
    <s v="Croatie"/>
    <m/>
    <s v="Toronto"/>
    <s v="BMO Field"/>
    <m/>
    <m/>
    <m/>
    <n v="165"/>
    <n v="123"/>
    <n v="36"/>
    <n v="0"/>
    <n v="0"/>
    <n v="123"/>
    <n v="1"/>
    <s v="Exact"/>
    <n v="20"/>
    <n v="143"/>
    <n v="2979"/>
  </r>
  <r>
    <x v="47"/>
    <n v="12"/>
    <x v="47"/>
    <d v="2026-05-15T04:00:00"/>
    <x v="11"/>
    <s v="Jaouad SETTI"/>
    <s v="Tour 2"/>
    <s v="Colombie"/>
    <m/>
    <s v="RD Congo"/>
    <m/>
    <s v="Zapopan"/>
    <s v="Estadio Akron"/>
    <m/>
    <m/>
    <m/>
    <n v="77"/>
    <n v="111"/>
    <n v="123"/>
    <n v="0"/>
    <n v="0"/>
    <n v="111"/>
    <n v="1"/>
    <s v="Exact"/>
    <n v="20"/>
    <n v="131"/>
    <n v="3110"/>
  </r>
  <r>
    <x v="48"/>
    <n v="12"/>
    <x v="48"/>
    <d v="2026-05-15T21:00:00"/>
    <x v="11"/>
    <s v="Jaouad SETTI"/>
    <s v="Tour 3"/>
    <s v="Suisse"/>
    <m/>
    <s v="Canada"/>
    <m/>
    <s v="Seattle"/>
    <s v="Lumen Field"/>
    <m/>
    <m/>
    <m/>
    <n v="68"/>
    <n v="106"/>
    <n v="129"/>
    <n v="0"/>
    <n v="0"/>
    <n v="106"/>
    <n v="1"/>
    <s v="Exact"/>
    <n v="20"/>
    <n v="126"/>
    <n v="3236"/>
  </r>
  <r>
    <x v="49"/>
    <n v="12"/>
    <x v="48"/>
    <d v="2026-05-15T21:00:00"/>
    <x v="11"/>
    <s v="Jaouad SETTI"/>
    <s v="Tour 3"/>
    <s v="Bosnie-Herzégovine"/>
    <m/>
    <s v="Qatar"/>
    <m/>
    <s v="Vancouver"/>
    <s v="BC Place"/>
    <m/>
    <m/>
    <m/>
    <n v="87"/>
    <n v="102"/>
    <n v="120"/>
    <n v="0"/>
    <n v="0"/>
    <n v="102"/>
    <n v="1"/>
    <s v="Exact"/>
    <n v="20"/>
    <n v="122"/>
    <n v="3358"/>
  </r>
  <r>
    <x v="50"/>
    <n v="12"/>
    <x v="49"/>
    <d v="2026-05-16T00:00:00"/>
    <x v="11"/>
    <s v="Jaouad SETTI"/>
    <s v="Tour 3"/>
    <s v="Maroc"/>
    <m/>
    <s v="Haïti"/>
    <m/>
    <s v="Atlanta"/>
    <s v="Mercedes-Benz Stadium"/>
    <m/>
    <m/>
    <m/>
    <n v="29"/>
    <n v="159"/>
    <n v="187"/>
    <n v="0"/>
    <n v="0"/>
    <n v="159"/>
    <n v="1"/>
    <s v="Exact"/>
    <n v="20"/>
    <n v="179"/>
    <n v="3537"/>
  </r>
  <r>
    <x v="51"/>
    <n v="12"/>
    <x v="49"/>
    <d v="2026-05-16T00:00:00"/>
    <x v="11"/>
    <s v="Jaouad SETTI"/>
    <s v="Tour 3"/>
    <s v="Ecosse"/>
    <m/>
    <s v="Brésil"/>
    <m/>
    <s v="Miami Gardens, Florida"/>
    <s v="Hard Rock Stadium"/>
    <m/>
    <m/>
    <m/>
    <n v="145"/>
    <n v="124"/>
    <n v="48"/>
    <n v="0"/>
    <n v="0"/>
    <n v="124"/>
    <n v="1"/>
    <s v="Exact"/>
    <n v="20"/>
    <n v="144"/>
    <n v="3681"/>
  </r>
  <r>
    <x v="52"/>
    <n v="12"/>
    <x v="50"/>
    <d v="2026-05-16T03:00:00"/>
    <x v="11"/>
    <s v="Jaouad SETTI"/>
    <s v="Tour 3"/>
    <s v="Afrique du Sud"/>
    <m/>
    <s v="Corée du Sud"/>
    <m/>
    <s v="Mexique City"/>
    <s v="Estadio Azteca"/>
    <m/>
    <m/>
    <m/>
    <n v="117"/>
    <n v="103"/>
    <n v="87"/>
    <n v="0"/>
    <n v="0"/>
    <n v="103"/>
    <n v="1"/>
    <s v="Exact"/>
    <n v="20"/>
    <n v="123"/>
    <n v="3804"/>
  </r>
  <r>
    <x v="53"/>
    <n v="12"/>
    <x v="50"/>
    <d v="2026-05-16T03:00:00"/>
    <x v="11"/>
    <s v="Jaouad SETTI"/>
    <s v="Tour 3"/>
    <s v="Tchéquie"/>
    <m/>
    <s v="Mexique"/>
    <m/>
    <s v="Monterrey"/>
    <s v="Estadio BBVA"/>
    <m/>
    <m/>
    <m/>
    <n v="109"/>
    <n v="99"/>
    <n v="91"/>
    <n v="0"/>
    <n v="0"/>
    <n v="99"/>
    <n v="1"/>
    <s v="Exact"/>
    <n v="20"/>
    <n v="119"/>
    <n v="3923"/>
  </r>
  <r>
    <x v="54"/>
    <n v="12"/>
    <x v="51"/>
    <d v="2026-05-16T22:00:00"/>
    <x v="11"/>
    <s v="Jaouad SETTI"/>
    <s v="Tour 3"/>
    <s v="Curaçao"/>
    <m/>
    <s v="Côte d'Ivoire"/>
    <m/>
    <s v="Philadelphia, Pennsylvania"/>
    <s v="Lincoln Financial Field"/>
    <m/>
    <m/>
    <m/>
    <n v="163"/>
    <n v="118"/>
    <n v="53"/>
    <n v="0"/>
    <n v="0"/>
    <n v="118"/>
    <n v="1"/>
    <s v="Exact"/>
    <n v="20"/>
    <n v="138"/>
    <n v="4061"/>
  </r>
  <r>
    <x v="55"/>
    <n v="12"/>
    <x v="51"/>
    <d v="2026-05-16T22:00:00"/>
    <x v="11"/>
    <s v="Jaouad SETTI"/>
    <s v="Tour 3"/>
    <s v="Equateur"/>
    <m/>
    <s v="Allemagne"/>
    <m/>
    <s v="East Rutherford, New Jersey/New York"/>
    <s v="MetLife Stadium"/>
    <m/>
    <m/>
    <m/>
    <n v="145"/>
    <n v="129"/>
    <n v="42"/>
    <n v="0"/>
    <n v="0"/>
    <n v="129"/>
    <n v="1"/>
    <s v="Exact"/>
    <n v="20"/>
    <n v="149"/>
    <n v="4210"/>
  </r>
  <r>
    <x v="56"/>
    <n v="12"/>
    <x v="52"/>
    <d v="2026-05-17T01:00:00"/>
    <x v="11"/>
    <s v="Jaouad SETTI"/>
    <s v="Tour 3"/>
    <s v="Tunisie"/>
    <m/>
    <s v="Pays-Bas"/>
    <m/>
    <s v="Arlington, Dallas, Texas"/>
    <s v="AT&amp;T Stadium"/>
    <m/>
    <m/>
    <m/>
    <n v="131"/>
    <n v="123"/>
    <n v="56"/>
    <n v="0"/>
    <n v="0"/>
    <n v="123"/>
    <n v="1"/>
    <s v="Exact"/>
    <n v="20"/>
    <n v="143"/>
    <n v="4353"/>
  </r>
  <r>
    <x v="57"/>
    <n v="12"/>
    <x v="52"/>
    <d v="2026-05-17T01:00:00"/>
    <x v="11"/>
    <s v="Jaouad SETTI"/>
    <s v="Tour 3"/>
    <s v="Japon"/>
    <m/>
    <s v="Suède"/>
    <m/>
    <s v="Kansas City, Missouri"/>
    <s v="Arrowhead Stadium"/>
    <m/>
    <m/>
    <m/>
    <n v="96"/>
    <n v="108"/>
    <n v="111"/>
    <n v="0"/>
    <n v="0"/>
    <n v="108"/>
    <n v="1"/>
    <s v="Exact"/>
    <n v="20"/>
    <n v="128"/>
    <n v="4481"/>
  </r>
  <r>
    <x v="58"/>
    <n v="12"/>
    <x v="53"/>
    <d v="2026-05-17T04:00:00"/>
    <x v="11"/>
    <s v="Jaouad SETTI"/>
    <s v="Tour 3"/>
    <s v="Turquie"/>
    <m/>
    <s v="Etats-Unis"/>
    <m/>
    <s v="Santa Clara, Californie"/>
    <s v="Levi's Stadium"/>
    <m/>
    <m/>
    <m/>
    <n v="109"/>
    <n v="102"/>
    <n v="93"/>
    <n v="0"/>
    <n v="0"/>
    <n v="102"/>
    <n v="1"/>
    <s v="Exact"/>
    <n v="20"/>
    <n v="122"/>
    <n v="4603"/>
  </r>
  <r>
    <x v="59"/>
    <n v="12"/>
    <x v="53"/>
    <d v="2026-05-17T04:00:00"/>
    <x v="11"/>
    <s v="Jaouad SETTI"/>
    <s v="Tour 3"/>
    <s v="Paraguay"/>
    <m/>
    <s v="Australie"/>
    <m/>
    <s v="Inglewood, Los Angeles, California"/>
    <s v="SoFi Stadium"/>
    <m/>
    <m/>
    <m/>
    <n v="74"/>
    <n v="104"/>
    <n v="131"/>
    <n v="0"/>
    <n v="0"/>
    <n v="104"/>
    <n v="1"/>
    <s v="Exact"/>
    <n v="20"/>
    <n v="124"/>
    <n v="4727"/>
  </r>
  <r>
    <x v="60"/>
    <n v="12"/>
    <x v="54"/>
    <d v="2026-05-17T21:00:00"/>
    <x v="11"/>
    <s v="Jaouad SETTI"/>
    <s v="Tour 3"/>
    <s v="Norvège"/>
    <m/>
    <s v="France"/>
    <m/>
    <s v="Foxborough"/>
    <s v="Gillette Stadium"/>
    <m/>
    <m/>
    <m/>
    <n v="141"/>
    <n v="108"/>
    <n v="68"/>
    <n v="0"/>
    <n v="0"/>
    <n v="108"/>
    <n v="1"/>
    <s v="Exact"/>
    <n v="20"/>
    <n v="128"/>
    <n v="4855"/>
  </r>
  <r>
    <x v="61"/>
    <n v="12"/>
    <x v="54"/>
    <d v="2026-05-17T21:00:00"/>
    <x v="11"/>
    <s v="Jaouad SETTI"/>
    <s v="Tour 3"/>
    <s v="Sénégal"/>
    <m/>
    <s v="Irak"/>
    <m/>
    <s v="Toronto"/>
    <s v="BMO Field"/>
    <m/>
    <m/>
    <m/>
    <n v="54"/>
    <n v="115"/>
    <n v="149"/>
    <n v="0"/>
    <n v="0"/>
    <n v="115"/>
    <n v="1"/>
    <s v="Exact"/>
    <n v="20"/>
    <n v="135"/>
    <n v="4990"/>
  </r>
  <r>
    <x v="62"/>
    <n v="12"/>
    <x v="55"/>
    <d v="2026-05-18T02:00:00"/>
    <x v="11"/>
    <s v="Jaouad SETTI"/>
    <s v="Tour 3"/>
    <s v="Cap-Vert"/>
    <m/>
    <s v="Arabie Saudite"/>
    <m/>
    <s v="Houston, Texas"/>
    <s v="NRG Stadium"/>
    <m/>
    <m/>
    <m/>
    <n v="99"/>
    <n v="123"/>
    <n v="94"/>
    <n v="0"/>
    <n v="0"/>
    <n v="123"/>
    <n v="1"/>
    <s v="Exact"/>
    <n v="20"/>
    <n v="143"/>
    <n v="5133"/>
  </r>
  <r>
    <x v="63"/>
    <n v="12"/>
    <x v="55"/>
    <d v="2026-05-18T02:00:00"/>
    <x v="11"/>
    <s v="Jaouad SETTI"/>
    <s v="Tour 3"/>
    <s v="Uruguay"/>
    <m/>
    <s v="Espagne"/>
    <m/>
    <s v="Zapopan"/>
    <s v="Estadio Akron"/>
    <m/>
    <m/>
    <m/>
    <n v="143"/>
    <n v="112"/>
    <n v="57"/>
    <n v="0"/>
    <n v="0"/>
    <n v="112"/>
    <n v="1"/>
    <s v="Exact"/>
    <n v="20"/>
    <n v="132"/>
    <n v="5265"/>
  </r>
  <r>
    <x v="64"/>
    <n v="12"/>
    <x v="56"/>
    <d v="2026-05-18T05:00:00"/>
    <x v="11"/>
    <s v="Jaouad SETTI"/>
    <s v="Tour 3"/>
    <s v="Nouvelle-Zélande"/>
    <m/>
    <s v="Belgique"/>
    <m/>
    <s v="Seattle"/>
    <s v="Lumen Field"/>
    <m/>
    <m/>
    <m/>
    <n v="172"/>
    <n v="129"/>
    <n v="32"/>
    <n v="0"/>
    <n v="0"/>
    <n v="129"/>
    <n v="1"/>
    <s v="Exact"/>
    <n v="20"/>
    <n v="149"/>
    <n v="5414"/>
  </r>
  <r>
    <x v="65"/>
    <n v="12"/>
    <x v="56"/>
    <d v="2026-05-18T05:00:00"/>
    <x v="11"/>
    <s v="Jaouad SETTI"/>
    <s v="Tour 3"/>
    <s v="Egypte"/>
    <m/>
    <s v="Iran"/>
    <m/>
    <s v="Vancouver"/>
    <s v="BC Place"/>
    <m/>
    <m/>
    <m/>
    <n v="85"/>
    <n v="114"/>
    <n v="123"/>
    <n v="0"/>
    <n v="0"/>
    <n v="114"/>
    <n v="1"/>
    <s v="Exact"/>
    <n v="20"/>
    <n v="134"/>
    <n v="5548"/>
  </r>
  <r>
    <x v="66"/>
    <n v="12"/>
    <x v="57"/>
    <d v="2026-05-18T23:00:00"/>
    <x v="11"/>
    <s v="Jaouad SETTI"/>
    <s v="Tour 3"/>
    <s v="Panama"/>
    <m/>
    <s v="Angleterre"/>
    <m/>
    <s v="Philadelphia, Pennsylvania"/>
    <s v="Lincoln Financial Field"/>
    <m/>
    <m/>
    <m/>
    <n v="168"/>
    <n v="137"/>
    <n v="32"/>
    <n v="0"/>
    <n v="0"/>
    <n v="137"/>
    <n v="1"/>
    <s v="Exact"/>
    <n v="20"/>
    <n v="157"/>
    <n v="5705"/>
  </r>
  <r>
    <x v="67"/>
    <n v="12"/>
    <x v="57"/>
    <d v="2026-05-18T23:00:00"/>
    <x v="11"/>
    <s v="Jaouad SETTI"/>
    <s v="Tour 3"/>
    <s v="Croatie"/>
    <m/>
    <s v="Ghana"/>
    <m/>
    <s v="East Rutherford, New Jersey/New York"/>
    <s v="MetLife Stadium"/>
    <m/>
    <m/>
    <m/>
    <n v="57"/>
    <n v="120"/>
    <n v="138"/>
    <n v="0"/>
    <n v="0"/>
    <n v="120"/>
    <n v="1"/>
    <s v="Exact"/>
    <n v="20"/>
    <n v="140"/>
    <n v="5845"/>
  </r>
  <r>
    <x v="68"/>
    <n v="12"/>
    <x v="58"/>
    <d v="2026-05-19T01:30:00"/>
    <x v="11"/>
    <s v="Jaouad SETTI"/>
    <s v="Tour 3"/>
    <s v="Colombie"/>
    <m/>
    <s v="Portugal"/>
    <m/>
    <s v="Miami Gardens, Florida"/>
    <s v="Hard Rock Stadium"/>
    <m/>
    <m/>
    <m/>
    <n v="154"/>
    <n v="102"/>
    <n v="55"/>
    <n v="0"/>
    <n v="0"/>
    <n v="102"/>
    <n v="1"/>
    <s v="Exact"/>
    <n v="20"/>
    <n v="122"/>
    <n v="5967"/>
  </r>
  <r>
    <x v="69"/>
    <n v="12"/>
    <x v="58"/>
    <d v="2026-05-19T01:30:00"/>
    <x v="11"/>
    <s v="Jaouad SETTI"/>
    <s v="Tour 3"/>
    <s v="RD Congo"/>
    <m/>
    <s v="Ouzbékistan"/>
    <m/>
    <s v="Atlanta"/>
    <s v="Mercedes-Benz Stadium"/>
    <m/>
    <m/>
    <m/>
    <n v="63"/>
    <n v="107"/>
    <n v="158"/>
    <n v="0"/>
    <n v="0"/>
    <n v="107"/>
    <n v="1"/>
    <s v="Exact"/>
    <n v="20"/>
    <n v="127"/>
    <n v="6094"/>
  </r>
  <r>
    <x v="70"/>
    <n v="12"/>
    <x v="59"/>
    <d v="2026-05-19T04:00:00"/>
    <x v="11"/>
    <s v="Jaouad SETTI"/>
    <s v="Tour 3"/>
    <s v="Algérie"/>
    <m/>
    <s v="Autriche"/>
    <m/>
    <s v="Kansas City, Missouri"/>
    <s v="Arrowhead Stadium"/>
    <m/>
    <m/>
    <m/>
    <n v="96"/>
    <n v="103"/>
    <n v="107"/>
    <n v="0"/>
    <n v="0"/>
    <n v="103"/>
    <n v="1"/>
    <s v="Exact"/>
    <n v="20"/>
    <n v="123"/>
    <n v="6217"/>
  </r>
  <r>
    <x v="71"/>
    <n v="12"/>
    <x v="59"/>
    <d v="2026-05-19T04:00:00"/>
    <x v="11"/>
    <s v="Jaouad SETTI"/>
    <s v="Tour 3"/>
    <s v="Jordanie"/>
    <m/>
    <s v="Argentine"/>
    <m/>
    <s v="Arlington, Dallas, Texas"/>
    <s v="AT&amp;T Stadium"/>
    <m/>
    <m/>
    <m/>
    <n v="165"/>
    <n v="145"/>
    <n v="32"/>
    <n v="0"/>
    <n v="0"/>
    <n v="145"/>
    <n v="1"/>
    <s v="Exact"/>
    <n v="20"/>
    <n v="165"/>
    <n v="6382"/>
  </r>
  <r>
    <x v="72"/>
    <n v="12"/>
    <x v="60"/>
    <d v="2026-05-19T21:00:00"/>
    <x v="11"/>
    <s v="Jaouad SETTI"/>
    <s v="1/16 Finale"/>
    <s v="TBD"/>
    <m/>
    <s v="TBD"/>
    <m/>
    <s v="Inglewood, Los Angeles, California"/>
    <s v="SoFi Stadium"/>
    <m/>
    <m/>
    <m/>
    <n v="0"/>
    <n v="0"/>
    <n v="0"/>
    <n v="0"/>
    <n v="0"/>
    <n v="0"/>
    <n v="1"/>
    <s v="Exact"/>
    <n v="20"/>
    <n v="20"/>
    <n v="6402"/>
  </r>
  <r>
    <x v="73"/>
    <n v="12"/>
    <x v="61"/>
    <d v="2026-05-20T19:00:00"/>
    <x v="11"/>
    <s v="Jaouad SETTI"/>
    <s v="1/16 Finale"/>
    <s v="TBD"/>
    <m/>
    <s v="TBD"/>
    <m/>
    <s v="Houston, Texas"/>
    <s v="NRG Stadium"/>
    <m/>
    <m/>
    <m/>
    <n v="0"/>
    <n v="0"/>
    <n v="0"/>
    <n v="0"/>
    <n v="0"/>
    <n v="0"/>
    <n v="1"/>
    <s v="Exact"/>
    <n v="20"/>
    <n v="20"/>
    <n v="6422"/>
  </r>
  <r>
    <x v="74"/>
    <n v="12"/>
    <x v="62"/>
    <d v="2026-05-20T22:30:00"/>
    <x v="11"/>
    <s v="Jaouad SETTI"/>
    <s v="1/16 Finale"/>
    <s v="TBD"/>
    <m/>
    <s v="TBD"/>
    <m/>
    <s v="Foxborough"/>
    <s v="Gillette Stadium"/>
    <m/>
    <m/>
    <m/>
    <n v="0"/>
    <n v="0"/>
    <n v="0"/>
    <n v="0"/>
    <n v="0"/>
    <n v="0"/>
    <n v="1"/>
    <s v="Exact"/>
    <n v="20"/>
    <n v="20"/>
    <n v="6442"/>
  </r>
  <r>
    <x v="75"/>
    <n v="12"/>
    <x v="63"/>
    <d v="2026-05-21T03:00:00"/>
    <x v="11"/>
    <s v="Jaouad SETTI"/>
    <s v="1/16 Finale"/>
    <s v="TBD"/>
    <m/>
    <s v="TBD"/>
    <m/>
    <s v="Monterrey"/>
    <s v="Estadio BBVA"/>
    <m/>
    <m/>
    <m/>
    <n v="0"/>
    <n v="0"/>
    <n v="0"/>
    <n v="0"/>
    <n v="0"/>
    <n v="0"/>
    <n v="1"/>
    <s v="Exact"/>
    <n v="20"/>
    <n v="20"/>
    <n v="6462"/>
  </r>
  <r>
    <x v="76"/>
    <n v="12"/>
    <x v="64"/>
    <d v="2026-05-21T19:00:00"/>
    <x v="11"/>
    <s v="Jaouad SETTI"/>
    <s v="1/16 Finale"/>
    <s v="TBD"/>
    <m/>
    <s v="TBD"/>
    <m/>
    <s v="Arlington, Dallas, Texas"/>
    <s v="AT&amp;T Stadium"/>
    <m/>
    <m/>
    <m/>
    <n v="0"/>
    <n v="0"/>
    <n v="0"/>
    <n v="0"/>
    <n v="0"/>
    <n v="0"/>
    <n v="1"/>
    <s v="Exact"/>
    <n v="20"/>
    <n v="20"/>
    <n v="6482"/>
  </r>
  <r>
    <x v="77"/>
    <n v="12"/>
    <x v="65"/>
    <d v="2026-05-21T23:00:00"/>
    <x v="11"/>
    <s v="Jaouad SETTI"/>
    <s v="1/16 Finale"/>
    <s v="TBD"/>
    <m/>
    <s v="TBD"/>
    <m/>
    <s v="East Rutherford, New Jersey/New York"/>
    <s v="MetLife Stadium"/>
    <m/>
    <m/>
    <m/>
    <n v="0"/>
    <n v="0"/>
    <n v="0"/>
    <n v="0"/>
    <n v="0"/>
    <n v="0"/>
    <n v="1"/>
    <s v="Exact"/>
    <n v="20"/>
    <n v="20"/>
    <n v="6502"/>
  </r>
  <r>
    <x v="78"/>
    <n v="12"/>
    <x v="66"/>
    <d v="2026-05-22T03:00:00"/>
    <x v="11"/>
    <s v="Jaouad SETTI"/>
    <s v="1/16 Finale"/>
    <s v="TBD"/>
    <m/>
    <s v="TBD"/>
    <m/>
    <s v="Mexique City"/>
    <s v="Estadio Azteca"/>
    <m/>
    <m/>
    <m/>
    <n v="0"/>
    <n v="0"/>
    <n v="0"/>
    <n v="0"/>
    <n v="0"/>
    <n v="0"/>
    <n v="1"/>
    <s v="Exact"/>
    <n v="20"/>
    <n v="20"/>
    <n v="6522"/>
  </r>
  <r>
    <x v="79"/>
    <n v="12"/>
    <x v="67"/>
    <d v="2026-05-22T18:00:00"/>
    <x v="11"/>
    <s v="Jaouad SETTI"/>
    <s v="1/16 Finale"/>
    <s v="TBD"/>
    <m/>
    <s v="TBD"/>
    <m/>
    <s v="Atlanta"/>
    <s v="Mercedes-Benz Stadium"/>
    <m/>
    <m/>
    <m/>
    <n v="0"/>
    <n v="0"/>
    <n v="0"/>
    <n v="0"/>
    <n v="0"/>
    <n v="0"/>
    <n v="1"/>
    <s v="Exact"/>
    <n v="20"/>
    <n v="20"/>
    <n v="6542"/>
  </r>
  <r>
    <x v="80"/>
    <n v="12"/>
    <x v="68"/>
    <d v="2026-05-22T22:00:00"/>
    <x v="11"/>
    <s v="Jaouad SETTI"/>
    <s v="1/16 Finale"/>
    <s v="TBD"/>
    <m/>
    <s v="TBD"/>
    <m/>
    <s v="Seattle"/>
    <s v="Lumen Field"/>
    <m/>
    <m/>
    <m/>
    <n v="0"/>
    <n v="0"/>
    <n v="0"/>
    <n v="0"/>
    <n v="0"/>
    <n v="0"/>
    <n v="1"/>
    <s v="Exact"/>
    <n v="20"/>
    <n v="20"/>
    <n v="6562"/>
  </r>
  <r>
    <x v="81"/>
    <n v="12"/>
    <x v="69"/>
    <d v="2026-05-23T02:00:00"/>
    <x v="11"/>
    <s v="Jaouad SETTI"/>
    <s v="1/16 Finale"/>
    <s v="TBD"/>
    <m/>
    <s v="TBD"/>
    <m/>
    <s v="Santa Clara, Californie"/>
    <s v="Levi's Stadium"/>
    <m/>
    <m/>
    <m/>
    <n v="0"/>
    <n v="0"/>
    <n v="0"/>
    <n v="0"/>
    <n v="0"/>
    <n v="0"/>
    <n v="1"/>
    <s v="Exact"/>
    <n v="20"/>
    <n v="20"/>
    <n v="6582"/>
  </r>
  <r>
    <x v="82"/>
    <n v="12"/>
    <x v="70"/>
    <d v="2026-05-23T21:00:00"/>
    <x v="11"/>
    <s v="Jaouad SETTI"/>
    <s v="1/16 Finale"/>
    <s v="TBD"/>
    <m/>
    <s v="TBD"/>
    <m/>
    <s v="Inglewood, Los Angeles, California"/>
    <s v="SoFi Stadium"/>
    <m/>
    <m/>
    <m/>
    <n v="0"/>
    <n v="0"/>
    <n v="0"/>
    <n v="0"/>
    <n v="0"/>
    <s v=""/>
    <n v="1"/>
    <s v="Exact"/>
    <n v="20"/>
    <s v=""/>
    <n v="6582"/>
  </r>
  <r>
    <x v="83"/>
    <n v="12"/>
    <x v="71"/>
    <d v="2026-05-24T01:00:00"/>
    <x v="11"/>
    <s v="Jaouad SETTI"/>
    <s v="1/16 Finale"/>
    <s v="TBD"/>
    <m/>
    <s v="TBD"/>
    <m/>
    <s v="Toronto"/>
    <s v="BMO Field"/>
    <m/>
    <m/>
    <m/>
    <n v="0"/>
    <n v="0"/>
    <n v="0"/>
    <n v="0"/>
    <n v="0"/>
    <s v=""/>
    <n v="1"/>
    <s v="Exact"/>
    <n v="20"/>
    <s v=""/>
    <n v="6582"/>
  </r>
  <r>
    <x v="84"/>
    <n v="12"/>
    <x v="72"/>
    <d v="2026-05-24T05:00:00"/>
    <x v="11"/>
    <s v="Jaouad SETTI"/>
    <s v="1/16 Finale"/>
    <s v="TBD"/>
    <m/>
    <s v="TBD"/>
    <m/>
    <s v="Vancouver"/>
    <s v="BC Place"/>
    <m/>
    <m/>
    <m/>
    <n v="0"/>
    <n v="0"/>
    <n v="0"/>
    <n v="0"/>
    <n v="0"/>
    <s v=""/>
    <n v="1"/>
    <s v="Exact"/>
    <n v="20"/>
    <s v=""/>
    <n v="6582"/>
  </r>
  <r>
    <x v="85"/>
    <n v="12"/>
    <x v="73"/>
    <d v="2026-05-24T20:00:00"/>
    <x v="11"/>
    <s v="Jaouad SETTI"/>
    <s v="1/16 Finale"/>
    <s v="TBD"/>
    <m/>
    <s v="TBD"/>
    <m/>
    <s v="Arlington, Dallas, Texas"/>
    <s v="AT&amp;T Stadium"/>
    <m/>
    <m/>
    <m/>
    <n v="0"/>
    <n v="0"/>
    <n v="0"/>
    <n v="0"/>
    <n v="0"/>
    <s v=""/>
    <n v="1"/>
    <s v="Exact"/>
    <n v="20"/>
    <s v=""/>
    <n v="6582"/>
  </r>
  <r>
    <x v="86"/>
    <n v="12"/>
    <x v="74"/>
    <d v="2026-05-25T00:00:00"/>
    <x v="11"/>
    <s v="Jaouad SETTI"/>
    <s v="1/16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582"/>
  </r>
  <r>
    <x v="87"/>
    <n v="12"/>
    <x v="75"/>
    <d v="2026-05-25T03:30:00"/>
    <x v="11"/>
    <s v="Jaouad SETTI"/>
    <s v="1/16 Finale"/>
    <s v="TBD"/>
    <m/>
    <s v="TBD"/>
    <m/>
    <s v="Kansas City, Missouri"/>
    <s v="Arrowhead Stadium"/>
    <m/>
    <m/>
    <m/>
    <n v="0"/>
    <n v="0"/>
    <n v="0"/>
    <n v="0"/>
    <n v="0"/>
    <s v=""/>
    <n v="1"/>
    <s v="Exact"/>
    <n v="20"/>
    <s v=""/>
    <n v="6582"/>
  </r>
  <r>
    <x v="88"/>
    <n v="12"/>
    <x v="76"/>
    <d v="2026-05-25T19:00:00"/>
    <x v="11"/>
    <s v="Jaouad SETTI"/>
    <s v="1/8 Finale"/>
    <s v="W73"/>
    <m/>
    <s v="W75"/>
    <m/>
    <s v="Houston, Texas"/>
    <s v="NRG Stadium"/>
    <m/>
    <m/>
    <m/>
    <n v="0"/>
    <n v="0"/>
    <n v="0"/>
    <n v="0"/>
    <n v="0"/>
    <s v=""/>
    <n v="1"/>
    <s v="Exact"/>
    <n v="20"/>
    <s v=""/>
    <n v="6582"/>
  </r>
  <r>
    <x v="89"/>
    <n v="12"/>
    <x v="77"/>
    <d v="2026-05-25T23:00:00"/>
    <x v="11"/>
    <s v="Jaouad SETTI"/>
    <s v="1/8 Finale"/>
    <s v="W74"/>
    <m/>
    <s v="W77"/>
    <m/>
    <s v="Philadelphia, Pennsylvania"/>
    <s v="Lincoln Financial Field"/>
    <m/>
    <m/>
    <m/>
    <n v="0"/>
    <n v="0"/>
    <n v="0"/>
    <n v="0"/>
    <n v="0"/>
    <s v=""/>
    <n v="1"/>
    <s v="Exact"/>
    <n v="20"/>
    <s v=""/>
    <n v="6582"/>
  </r>
  <r>
    <x v="90"/>
    <n v="12"/>
    <x v="78"/>
    <d v="2026-05-26T22:00:00"/>
    <x v="11"/>
    <s v="Jaouad SETTI"/>
    <s v="1/8 Finale"/>
    <s v="W76"/>
    <m/>
    <s v="W78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582"/>
  </r>
  <r>
    <x v="91"/>
    <n v="12"/>
    <x v="79"/>
    <d v="2026-05-27T02:00:00"/>
    <x v="11"/>
    <s v="Jaouad SETTI"/>
    <s v="1/8 Finale"/>
    <s v="W79"/>
    <m/>
    <s v="W80"/>
    <m/>
    <s v="Mexique City"/>
    <s v="Estadio Azteca"/>
    <m/>
    <m/>
    <m/>
    <n v="0"/>
    <n v="0"/>
    <n v="0"/>
    <n v="0"/>
    <n v="0"/>
    <s v=""/>
    <n v="1"/>
    <s v="Exact"/>
    <n v="20"/>
    <s v=""/>
    <n v="6582"/>
  </r>
  <r>
    <x v="92"/>
    <n v="12"/>
    <x v="80"/>
    <d v="2026-05-27T21:00:00"/>
    <x v="11"/>
    <s v="Jaouad SETTI"/>
    <s v="1/8 Finale"/>
    <s v="W83"/>
    <m/>
    <s v="W84"/>
    <m/>
    <s v="Arlington, Dallas, Texas"/>
    <s v="AT&amp;T Stadium"/>
    <m/>
    <m/>
    <m/>
    <n v="0"/>
    <n v="0"/>
    <n v="0"/>
    <n v="0"/>
    <n v="0"/>
    <s v=""/>
    <n v="1"/>
    <s v="Exact"/>
    <n v="20"/>
    <s v=""/>
    <n v="6582"/>
  </r>
  <r>
    <x v="93"/>
    <n v="12"/>
    <x v="81"/>
    <d v="2026-05-28T02:00:00"/>
    <x v="11"/>
    <s v="Jaouad SETTI"/>
    <s v="1/8 Finale"/>
    <s v="W81"/>
    <m/>
    <s v="W82"/>
    <m/>
    <s v="Seattle"/>
    <s v="Lumen Field"/>
    <m/>
    <m/>
    <m/>
    <n v="0"/>
    <n v="0"/>
    <n v="0"/>
    <n v="0"/>
    <n v="0"/>
    <s v=""/>
    <n v="1"/>
    <s v="Exact"/>
    <n v="20"/>
    <s v=""/>
    <n v="6582"/>
  </r>
  <r>
    <x v="94"/>
    <n v="12"/>
    <x v="82"/>
    <d v="2026-05-28T18:00:00"/>
    <x v="11"/>
    <s v="Jaouad SETTI"/>
    <s v="1/8 Finale"/>
    <s v="W86"/>
    <m/>
    <s v="W88"/>
    <m/>
    <s v="Atlanta"/>
    <s v="Mercedes-Benz Stadium"/>
    <m/>
    <m/>
    <m/>
    <n v="0"/>
    <n v="0"/>
    <n v="0"/>
    <n v="0"/>
    <n v="0"/>
    <s v=""/>
    <n v="1"/>
    <s v="Exact"/>
    <n v="20"/>
    <s v=""/>
    <n v="6582"/>
  </r>
  <r>
    <x v="95"/>
    <n v="12"/>
    <x v="83"/>
    <d v="2026-05-28T22:00:00"/>
    <x v="11"/>
    <s v="Jaouad SETTI"/>
    <s v="1/8 Finale"/>
    <s v="W85"/>
    <m/>
    <s v="W87"/>
    <m/>
    <s v="Vancouver"/>
    <s v="BC Place"/>
    <m/>
    <m/>
    <m/>
    <n v="0"/>
    <n v="0"/>
    <n v="0"/>
    <n v="0"/>
    <n v="0"/>
    <s v=""/>
    <n v="1"/>
    <s v="Exact"/>
    <n v="20"/>
    <s v=""/>
    <n v="6582"/>
  </r>
  <r>
    <x v="96"/>
    <n v="12"/>
    <x v="84"/>
    <d v="2026-05-30T22:00:00"/>
    <x v="11"/>
    <s v="Jaouad SETTI"/>
    <s v="1/4 Finale"/>
    <s v="W89"/>
    <m/>
    <s v="W90"/>
    <m/>
    <s v="Foxborough"/>
    <s v="Gillette Stadium"/>
    <m/>
    <m/>
    <m/>
    <n v="0"/>
    <n v="0"/>
    <n v="0"/>
    <n v="0"/>
    <n v="0"/>
    <s v=""/>
    <n v="1"/>
    <s v="Exact"/>
    <n v="20"/>
    <s v=""/>
    <n v="6582"/>
  </r>
  <r>
    <x v="97"/>
    <n v="12"/>
    <x v="85"/>
    <d v="2026-05-31T21:00:00"/>
    <x v="11"/>
    <s v="Jaouad SETTI"/>
    <s v="1/4 Finale"/>
    <s v="W93"/>
    <m/>
    <s v="W94"/>
    <m/>
    <s v="Inglewood, Los Angeles, California"/>
    <s v="SoFi Stadium"/>
    <m/>
    <m/>
    <m/>
    <n v="0"/>
    <n v="0"/>
    <n v="0"/>
    <n v="0"/>
    <n v="0"/>
    <s v=""/>
    <n v="1"/>
    <s v="Exact"/>
    <n v="20"/>
    <s v=""/>
    <n v="6582"/>
  </r>
  <r>
    <x v="98"/>
    <n v="12"/>
    <x v="86"/>
    <d v="2026-06-01T23:00:00"/>
    <x v="11"/>
    <s v="Jaouad SETTI"/>
    <s v="1/4 Finale"/>
    <s v="W91"/>
    <m/>
    <s v="W92"/>
    <m/>
    <s v="Miami Gardens, Florida"/>
    <s v="Hard Rock Stadium"/>
    <m/>
    <m/>
    <m/>
    <n v="0"/>
    <n v="0"/>
    <n v="0"/>
    <n v="0"/>
    <n v="0"/>
    <s v=""/>
    <n v="1"/>
    <s v="Exact"/>
    <n v="20"/>
    <s v=""/>
    <n v="6582"/>
  </r>
  <r>
    <x v="99"/>
    <n v="12"/>
    <x v="87"/>
    <d v="2026-06-02T03:00:00"/>
    <x v="11"/>
    <s v="Jaouad SETTI"/>
    <s v="1/4 Finale"/>
    <s v="W95"/>
    <m/>
    <s v="W96"/>
    <m/>
    <s v="Kansas City, Missouri"/>
    <s v="Arrowhead Stadium"/>
    <m/>
    <m/>
    <m/>
    <n v="0"/>
    <n v="0"/>
    <n v="0"/>
    <n v="0"/>
    <n v="0"/>
    <s v=""/>
    <n v="1"/>
    <s v="Exact"/>
    <n v="20"/>
    <s v=""/>
    <n v="6582"/>
  </r>
  <r>
    <x v="100"/>
    <n v="12"/>
    <x v="88"/>
    <d v="2026-06-04T21:00:00"/>
    <x v="11"/>
    <s v="Jaouad SETTI"/>
    <s v="1/2 Finale"/>
    <s v="W97"/>
    <m/>
    <s v="W98"/>
    <m/>
    <s v="Arlington, Dallas, Texas"/>
    <s v="AT&amp;T Stadium"/>
    <m/>
    <m/>
    <m/>
    <n v="0"/>
    <n v="0"/>
    <n v="0"/>
    <n v="0"/>
    <n v="0"/>
    <s v=""/>
    <n v="1"/>
    <s v="Exact"/>
    <n v="20"/>
    <s v=""/>
    <n v="6582"/>
  </r>
  <r>
    <x v="101"/>
    <n v="12"/>
    <x v="89"/>
    <d v="2026-06-05T21:00:00"/>
    <x v="11"/>
    <s v="Jaouad SETTI"/>
    <s v="1/2 Finale"/>
    <s v="W99"/>
    <m/>
    <s v="W100"/>
    <m/>
    <s v="Atlanta"/>
    <s v="Mercedes-Benz Stadium"/>
    <m/>
    <m/>
    <m/>
    <n v="0"/>
    <n v="0"/>
    <n v="0"/>
    <n v="0"/>
    <n v="0"/>
    <s v=""/>
    <n v="1"/>
    <s v="Exact"/>
    <n v="20"/>
    <s v=""/>
    <n v="6582"/>
  </r>
  <r>
    <x v="102"/>
    <n v="12"/>
    <x v="90"/>
    <d v="2026-06-08T23:00:00"/>
    <x v="11"/>
    <s v="Jaouad SETTI"/>
    <s v="Petite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582"/>
  </r>
  <r>
    <x v="103"/>
    <n v="12"/>
    <x v="91"/>
    <d v="2026-06-09T21:00:00"/>
    <x v="11"/>
    <s v="Jaouad SETTI"/>
    <s v="Finale"/>
    <s v="W101"/>
    <m/>
    <s v="W102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582"/>
  </r>
  <r>
    <x v="104"/>
    <m/>
    <x v="92"/>
    <m/>
    <x v="12"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303CA1-2544-4857-8330-5A436202070A}" name="Tableau croisé dynamique1" cacheId="6" applyNumberFormats="0" applyBorderFormats="0" applyFontFormats="0" applyPatternFormats="0" applyAlignmentFormats="0" applyWidthHeightFormats="1" dataCaption="Valeurs" updatedVersion="8" minRefreshableVersion="3" showDrill="0" useAutoFormatting="1" rowGrandTotals="0" colGrandTotals="0" itemPrintTitles="1" createdVersion="8" indent="0" showHeaders="0" outline="1" outlineData="1" multipleFieldFilters="0" fieldListSortAscending="1">
  <location ref="A3:N93" firstHeaderRow="1" firstDataRow="2" firstDataCol="1"/>
  <pivotFields count="29">
    <pivotField showAll="0">
      <items count="10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t="default"/>
      </items>
    </pivotField>
    <pivotField showAll="0"/>
    <pivotField axis="axisRow" showAll="0" defaultSubtotal="0">
      <items count="9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</items>
    </pivotField>
    <pivotField showAll="0"/>
    <pivotField axis="axisCol" showAll="0">
      <items count="14">
        <item x="6"/>
        <item x="4"/>
        <item x="0"/>
        <item x="8"/>
        <item x="11"/>
        <item x="5"/>
        <item x="10"/>
        <item x="1"/>
        <item x="7"/>
        <item x="2"/>
        <item x="3"/>
        <item x="9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 defaultSubtotal="0">
      <items count="368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x="163"/>
        <item x="164"/>
        <item x="165"/>
        <item x="166"/>
        <item x="167"/>
        <item x="168"/>
        <item x="169"/>
        <item x="170"/>
        <item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x="185"/>
        <item x="186"/>
        <item x="187"/>
        <item x="188"/>
        <item x="189"/>
        <item sd="0" x="190"/>
        <item x="191"/>
        <item x="192"/>
        <item x="193"/>
        <item x="194"/>
        <item sd="0" x="195"/>
        <item x="196"/>
        <item x="197"/>
        <item sd="0" x="198"/>
        <item sd="0" x="199"/>
        <item x="200"/>
        <item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</items>
    </pivotField>
    <pivotField axis="axisRow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3">
    <field x="28"/>
    <field x="27"/>
    <field x="2"/>
  </rowFields>
  <rowItems count="89">
    <i>
      <x/>
    </i>
    <i r="1">
      <x/>
    </i>
    <i>
      <x v="6"/>
    </i>
    <i r="1">
      <x v="163"/>
    </i>
    <i r="2">
      <x/>
    </i>
    <i r="1">
      <x v="164"/>
    </i>
    <i r="2">
      <x v="1"/>
    </i>
    <i r="2">
      <x v="2"/>
    </i>
    <i r="1">
      <x v="165"/>
    </i>
    <i r="2">
      <x v="3"/>
    </i>
    <i r="2">
      <x v="4"/>
    </i>
    <i r="1">
      <x v="166"/>
    </i>
    <i r="2">
      <x v="5"/>
    </i>
    <i r="2">
      <x v="6"/>
    </i>
    <i r="2">
      <x v="7"/>
    </i>
    <i r="2">
      <x v="8"/>
    </i>
    <i r="2">
      <x v="9"/>
    </i>
    <i r="1">
      <x v="167"/>
    </i>
    <i r="2">
      <x v="10"/>
    </i>
    <i r="2">
      <x v="11"/>
    </i>
    <i r="2">
      <x v="12"/>
    </i>
    <i r="2">
      <x v="13"/>
    </i>
    <i r="1">
      <x v="168"/>
    </i>
    <i r="2">
      <x v="14"/>
    </i>
    <i r="2">
      <x v="15"/>
    </i>
    <i r="2">
      <x v="16"/>
    </i>
    <i r="1">
      <x v="169"/>
    </i>
    <i r="2">
      <x v="17"/>
    </i>
    <i r="2">
      <x v="18"/>
    </i>
    <i r="2">
      <x v="19"/>
    </i>
    <i r="2">
      <x v="20"/>
    </i>
    <i r="2">
      <x v="21"/>
    </i>
    <i r="1">
      <x v="170"/>
    </i>
    <i r="2">
      <x v="22"/>
    </i>
    <i r="2">
      <x v="23"/>
    </i>
    <i r="2">
      <x v="24"/>
    </i>
    <i r="2">
      <x v="25"/>
    </i>
    <i r="1">
      <x v="171"/>
    </i>
    <i r="2">
      <x v="26"/>
    </i>
    <i r="2">
      <x v="27"/>
    </i>
    <i r="2">
      <x v="28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>
      <x v="7"/>
    </i>
    <i r="1">
      <x v="183"/>
    </i>
    <i r="1">
      <x v="184"/>
    </i>
    <i r="1">
      <x v="185"/>
    </i>
    <i r="2">
      <x v="71"/>
    </i>
    <i r="2">
      <x v="72"/>
    </i>
    <i r="2">
      <x v="73"/>
    </i>
    <i r="1">
      <x v="186"/>
    </i>
    <i r="2">
      <x v="74"/>
    </i>
    <i r="2">
      <x v="75"/>
    </i>
    <i r="2">
      <x v="76"/>
    </i>
    <i r="2">
      <x v="77"/>
    </i>
    <i r="1">
      <x v="187"/>
    </i>
    <i r="2">
      <x v="78"/>
    </i>
    <i r="1">
      <x v="188"/>
    </i>
    <i r="2">
      <x v="79"/>
    </i>
    <i r="2">
      <x v="80"/>
    </i>
    <i r="1">
      <x v="189"/>
    </i>
    <i r="2">
      <x v="81"/>
    </i>
    <i r="2">
      <x v="82"/>
    </i>
    <i r="2">
      <x v="83"/>
    </i>
    <i r="1">
      <x v="191"/>
    </i>
    <i r="2">
      <x v="84"/>
    </i>
    <i r="1">
      <x v="192"/>
    </i>
    <i r="2">
      <x v="85"/>
    </i>
    <i r="1">
      <x v="193"/>
    </i>
    <i r="2">
      <x v="86"/>
    </i>
    <i r="1">
      <x v="194"/>
    </i>
    <i r="2">
      <x v="87"/>
    </i>
    <i r="1">
      <x v="196"/>
    </i>
    <i r="2">
      <x v="88"/>
    </i>
    <i r="1">
      <x v="197"/>
    </i>
    <i r="2">
      <x v="89"/>
    </i>
    <i r="1">
      <x v="200"/>
    </i>
    <i r="2">
      <x v="90"/>
    </i>
    <i r="1">
      <x v="201"/>
    </i>
    <i r="2">
      <x v="91"/>
    </i>
  </rowItems>
  <colFields count="1">
    <field x="4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</colItems>
  <dataFields count="1">
    <dataField name="Max. de points_cumulative" fld="26" subtotal="max" baseField="2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A105"/>
  <sheetViews>
    <sheetView zoomScale="70" zoomScaleNormal="70" workbookViewId="0">
      <pane ySplit="1" topLeftCell="A59" activePane="bottomLeft" state="frozen"/>
      <selection activeCell="G1" sqref="G1"/>
      <selection pane="bottomLeft" activeCell="B102" sqref="B102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27" width="10.90625" style="7" customWidth="1"/>
    <col min="28" max="28" width="10.90625" style="13" customWidth="1"/>
    <col min="29" max="16384" width="10.90625" style="13"/>
  </cols>
  <sheetData>
    <row r="1" spans="1:27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326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269</v>
      </c>
      <c r="W1" s="4" t="s">
        <v>20</v>
      </c>
      <c r="X1" s="5" t="s">
        <v>21</v>
      </c>
      <c r="Y1" s="6" t="s">
        <v>22</v>
      </c>
      <c r="Z1" s="6" t="s">
        <v>23</v>
      </c>
      <c r="AA1" s="6" t="s">
        <v>24</v>
      </c>
    </row>
    <row r="2" spans="1:27" x14ac:dyDescent="0.35">
      <c r="A2" s="7">
        <f t="shared" ref="A2:A33" si="0">ROW(B2)-1</f>
        <v>1</v>
      </c>
      <c r="B2" s="7" t="s">
        <v>25</v>
      </c>
      <c r="C2" s="7" t="s">
        <v>26</v>
      </c>
      <c r="D2" s="7" t="s">
        <v>26</v>
      </c>
      <c r="E2" s="8">
        <v>46184</v>
      </c>
      <c r="F2" s="9">
        <v>0.875</v>
      </c>
      <c r="G2" s="10">
        <f>E2+F2</f>
        <v>46184.875</v>
      </c>
      <c r="H2" s="7" t="s">
        <v>27</v>
      </c>
      <c r="I2" s="7" t="s">
        <v>28</v>
      </c>
      <c r="J2" s="11">
        <v>49</v>
      </c>
      <c r="K2" s="11">
        <v>125</v>
      </c>
      <c r="L2" s="11">
        <v>148</v>
      </c>
      <c r="M2" s="11" t="s">
        <v>327</v>
      </c>
      <c r="N2" s="31"/>
      <c r="O2" s="31"/>
      <c r="T2" s="11" t="str">
        <f t="shared" ref="T2:T66" si="1">IF(OR(ISBLANK($N2),ISBLANK($O2)),"",IF(LEFT($B2,4)="Tour",N2,IF($N2&lt;&gt;$O2,N2,P2)))</f>
        <v/>
      </c>
      <c r="U2" s="11" t="str">
        <f>IF(OR(ISBLANK(#REF!),ISBLANK($O2)),"",IF(LEFT($B2,4)="Tour",O2,IF(#REF!&lt;&gt;$O2,O2,Q2)))</f>
        <v/>
      </c>
      <c r="V2" s="11" t="s">
        <v>264</v>
      </c>
      <c r="W2" s="11">
        <f>IF(LEFT($B2,4)="Tour",0,IF(AND(#REF!=$O2,$P2=$Q2),1,0))</f>
        <v>0</v>
      </c>
      <c r="X2" s="12" t="str">
        <f t="shared" ref="X2:X3" si="2">IF(LEFT(B2,4)="Tour", N2&amp;"-"&amp;O2, P2&amp;"-"&amp;Q2&amp;IF(W2=1," (tab)",""))</f>
        <v>-</v>
      </c>
      <c r="Y2" s="7" t="str">
        <f>IF(X2="-","",IF(T2&gt;U2,H2,IF(T2&lt;U2,I2,"Nul")))</f>
        <v/>
      </c>
      <c r="AA2" s="7" t="str">
        <f>IF(Y2&lt;&gt;"Nul",Y2,IF(R2&gt;S2,H2,I2))</f>
        <v/>
      </c>
    </row>
    <row r="3" spans="1:27" x14ac:dyDescent="0.35">
      <c r="A3" s="7">
        <f t="shared" si="0"/>
        <v>2</v>
      </c>
      <c r="B3" s="7" t="s">
        <v>25</v>
      </c>
      <c r="C3" s="7" t="s">
        <v>26</v>
      </c>
      <c r="D3" s="7" t="s">
        <v>26</v>
      </c>
      <c r="E3" s="8">
        <v>46185</v>
      </c>
      <c r="F3" s="9">
        <v>0.16666666666666666</v>
      </c>
      <c r="G3" s="10">
        <f t="shared" ref="G3:G66" si="3">E3+F3</f>
        <v>46185.166666666664</v>
      </c>
      <c r="H3" s="7" t="s">
        <v>29</v>
      </c>
      <c r="I3" s="7" t="s">
        <v>30</v>
      </c>
      <c r="J3" s="11">
        <v>96</v>
      </c>
      <c r="K3" s="11">
        <v>107</v>
      </c>
      <c r="L3" s="11">
        <v>91</v>
      </c>
      <c r="M3" s="11" t="s">
        <v>327</v>
      </c>
      <c r="N3" s="31"/>
      <c r="O3" s="31"/>
      <c r="T3" s="11" t="str">
        <f t="shared" si="1"/>
        <v/>
      </c>
      <c r="U3" s="11" t="str">
        <f>IF(OR(ISBLANK(#REF!),ISBLANK($O3)),"",IF(LEFT($B3,4)="Tour",O3,IF(#REF!&lt;&gt;$O3,O3,Q3)))</f>
        <v/>
      </c>
      <c r="V3" s="11" t="s">
        <v>264</v>
      </c>
      <c r="W3" s="11">
        <f>IF(LEFT($B3,4)="Tour",0,IF(AND(#REF!=$O3,$P3=$Q3),1,0))</f>
        <v>0</v>
      </c>
      <c r="X3" s="12" t="str">
        <f t="shared" si="2"/>
        <v>-</v>
      </c>
      <c r="Y3" s="7" t="str">
        <f t="shared" ref="Y3:Y66" si="4">IF(X3="-","",IF(T3&gt;U3,H3,IF(T3&lt;U3,I3,"Nul")))</f>
        <v/>
      </c>
      <c r="AA3" s="7" t="str">
        <f t="shared" ref="AA3:AA33" si="5">IF(Y3&lt;&gt;"Nul",Y3,IF(R3&gt;S3,H3,I3))</f>
        <v/>
      </c>
    </row>
    <row r="4" spans="1:27" x14ac:dyDescent="0.35">
      <c r="A4" s="7">
        <f t="shared" si="0"/>
        <v>3</v>
      </c>
      <c r="B4" s="7" t="s">
        <v>25</v>
      </c>
      <c r="C4" s="7" t="s">
        <v>31</v>
      </c>
      <c r="D4" s="7" t="s">
        <v>31</v>
      </c>
      <c r="E4" s="8">
        <v>46185</v>
      </c>
      <c r="F4" s="9">
        <v>0.875</v>
      </c>
      <c r="G4" s="10">
        <f t="shared" si="3"/>
        <v>46185.875</v>
      </c>
      <c r="H4" s="7" t="s">
        <v>32</v>
      </c>
      <c r="I4" s="7" t="s">
        <v>33</v>
      </c>
      <c r="J4" s="11">
        <v>65</v>
      </c>
      <c r="K4" s="11">
        <v>117</v>
      </c>
      <c r="L4" s="11">
        <v>125</v>
      </c>
      <c r="M4" s="11" t="s">
        <v>327</v>
      </c>
      <c r="N4" s="31"/>
      <c r="O4" s="31"/>
      <c r="T4" s="11" t="str">
        <f t="shared" si="1"/>
        <v/>
      </c>
      <c r="U4" s="11" t="str">
        <f t="shared" ref="U4:U66" si="6">IF(OR(ISBLANK($N4),ISBLANK($O4)),"",IF(LEFT($B4,4)="Tour",O4,IF($N4&lt;&gt;$O4,O4,Q4)))</f>
        <v/>
      </c>
      <c r="V4" s="11" t="s">
        <v>264</v>
      </c>
      <c r="W4" s="11">
        <f t="shared" ref="W4:W31" si="7">IF(LEFT($B4,4)="Tour",0,IF(AND($N4=$O4,$P4=$Q4),1,0))</f>
        <v>0</v>
      </c>
      <c r="X4" s="12" t="str">
        <f>IF(LEFT(B4,4)="Tour", N4&amp;"-"&amp;O4, P4&amp;"-"&amp;Q4&amp;IF(W4=1," (tab)",""))</f>
        <v>-</v>
      </c>
      <c r="Y4" s="7" t="str">
        <f t="shared" si="4"/>
        <v/>
      </c>
      <c r="AA4" s="7" t="str">
        <f t="shared" si="5"/>
        <v/>
      </c>
    </row>
    <row r="5" spans="1:27" x14ac:dyDescent="0.35">
      <c r="A5" s="7">
        <f t="shared" si="0"/>
        <v>4</v>
      </c>
      <c r="B5" s="7" t="s">
        <v>25</v>
      </c>
      <c r="C5" s="7" t="s">
        <v>34</v>
      </c>
      <c r="D5" s="7" t="s">
        <v>34</v>
      </c>
      <c r="E5" s="8">
        <v>46186</v>
      </c>
      <c r="F5" s="9">
        <v>0.125</v>
      </c>
      <c r="G5" s="10">
        <f t="shared" si="3"/>
        <v>46186.125</v>
      </c>
      <c r="H5" s="7" t="s">
        <v>35</v>
      </c>
      <c r="I5" s="7" t="s">
        <v>36</v>
      </c>
      <c r="J5" s="11">
        <v>74</v>
      </c>
      <c r="K5" s="11">
        <v>113</v>
      </c>
      <c r="L5" s="11">
        <v>115</v>
      </c>
      <c r="M5" s="11" t="s">
        <v>327</v>
      </c>
      <c r="N5" s="31"/>
      <c r="O5" s="31"/>
      <c r="T5" s="11" t="str">
        <f t="shared" si="1"/>
        <v/>
      </c>
      <c r="U5" s="11" t="str">
        <f t="shared" si="6"/>
        <v/>
      </c>
      <c r="V5" s="11" t="s">
        <v>264</v>
      </c>
      <c r="W5" s="11">
        <f t="shared" si="7"/>
        <v>0</v>
      </c>
      <c r="X5" s="12" t="str">
        <f t="shared" ref="X5:X31" si="8">IF(LEFT(B5,4)="Tour", N5&amp;"-"&amp;O5, P5&amp;"-"&amp;Q5&amp;IF(W5=1," (tab)",""))</f>
        <v>-</v>
      </c>
      <c r="Y5" s="7" t="str">
        <f t="shared" si="4"/>
        <v/>
      </c>
      <c r="AA5" s="7" t="str">
        <f t="shared" si="5"/>
        <v/>
      </c>
    </row>
    <row r="6" spans="1:27" x14ac:dyDescent="0.35">
      <c r="A6" s="7">
        <f t="shared" si="0"/>
        <v>5</v>
      </c>
      <c r="B6" s="7" t="s">
        <v>25</v>
      </c>
      <c r="C6" s="7" t="s">
        <v>31</v>
      </c>
      <c r="D6" s="7" t="s">
        <v>31</v>
      </c>
      <c r="E6" s="8">
        <v>46186</v>
      </c>
      <c r="F6" s="9">
        <v>0.875</v>
      </c>
      <c r="G6" s="10">
        <f t="shared" si="3"/>
        <v>46186.875</v>
      </c>
      <c r="H6" s="7" t="s">
        <v>37</v>
      </c>
      <c r="I6" s="7" t="s">
        <v>38</v>
      </c>
      <c r="J6" s="11">
        <v>172</v>
      </c>
      <c r="K6" s="11">
        <v>141</v>
      </c>
      <c r="L6" s="11">
        <v>33</v>
      </c>
      <c r="M6" s="11" t="s">
        <v>327</v>
      </c>
      <c r="N6" s="31"/>
      <c r="O6" s="31"/>
      <c r="T6" s="11" t="str">
        <f t="shared" si="1"/>
        <v/>
      </c>
      <c r="U6" s="11" t="str">
        <f t="shared" si="6"/>
        <v/>
      </c>
      <c r="V6" s="11" t="s">
        <v>264</v>
      </c>
      <c r="W6" s="11">
        <f t="shared" si="7"/>
        <v>0</v>
      </c>
      <c r="X6" s="12" t="str">
        <f t="shared" si="8"/>
        <v>-</v>
      </c>
      <c r="Y6" s="7" t="str">
        <f t="shared" si="4"/>
        <v/>
      </c>
      <c r="AA6" s="7" t="str">
        <f t="shared" si="5"/>
        <v/>
      </c>
    </row>
    <row r="7" spans="1:27" x14ac:dyDescent="0.35">
      <c r="A7" s="7">
        <f t="shared" si="0"/>
        <v>6</v>
      </c>
      <c r="B7" s="7" t="s">
        <v>25</v>
      </c>
      <c r="C7" s="7" t="s">
        <v>39</v>
      </c>
      <c r="D7" s="7" t="s">
        <v>39</v>
      </c>
      <c r="E7" s="8">
        <v>46187</v>
      </c>
      <c r="F7" s="9">
        <v>0</v>
      </c>
      <c r="G7" s="10">
        <f t="shared" si="3"/>
        <v>46187</v>
      </c>
      <c r="H7" s="7" t="s">
        <v>40</v>
      </c>
      <c r="I7" s="7" t="s">
        <v>41</v>
      </c>
      <c r="J7" s="11">
        <v>55</v>
      </c>
      <c r="K7" s="11">
        <v>122</v>
      </c>
      <c r="L7" s="11">
        <v>140</v>
      </c>
      <c r="M7" s="11" t="s">
        <v>327</v>
      </c>
      <c r="N7" s="31"/>
      <c r="O7" s="31"/>
      <c r="T7" s="11" t="str">
        <f t="shared" si="1"/>
        <v/>
      </c>
      <c r="U7" s="11" t="str">
        <f t="shared" si="6"/>
        <v/>
      </c>
      <c r="V7" s="11" t="s">
        <v>264</v>
      </c>
      <c r="W7" s="11">
        <f t="shared" si="7"/>
        <v>0</v>
      </c>
      <c r="X7" s="12" t="str">
        <f t="shared" si="8"/>
        <v>-</v>
      </c>
      <c r="Y7" s="7" t="str">
        <f t="shared" si="4"/>
        <v/>
      </c>
      <c r="AA7" s="7" t="str">
        <f t="shared" si="5"/>
        <v/>
      </c>
    </row>
    <row r="8" spans="1:27" x14ac:dyDescent="0.35">
      <c r="A8" s="7">
        <f t="shared" si="0"/>
        <v>7</v>
      </c>
      <c r="B8" s="7" t="s">
        <v>25</v>
      </c>
      <c r="C8" s="7" t="s">
        <v>39</v>
      </c>
      <c r="D8" s="7" t="s">
        <v>39</v>
      </c>
      <c r="E8" s="8">
        <v>46187</v>
      </c>
      <c r="F8" s="9">
        <v>0.125</v>
      </c>
      <c r="G8" s="10">
        <f t="shared" si="3"/>
        <v>46187.125</v>
      </c>
      <c r="H8" s="7" t="s">
        <v>42</v>
      </c>
      <c r="I8" s="7" t="s">
        <v>43</v>
      </c>
      <c r="J8" s="11">
        <v>154</v>
      </c>
      <c r="K8" s="11">
        <v>131</v>
      </c>
      <c r="L8" s="11">
        <v>44</v>
      </c>
      <c r="M8" s="11" t="s">
        <v>327</v>
      </c>
      <c r="N8" s="31"/>
      <c r="O8" s="31"/>
      <c r="T8" s="11" t="str">
        <f t="shared" si="1"/>
        <v/>
      </c>
      <c r="U8" s="11" t="str">
        <f t="shared" si="6"/>
        <v/>
      </c>
      <c r="V8" s="11" t="s">
        <v>264</v>
      </c>
      <c r="W8" s="11">
        <f t="shared" si="7"/>
        <v>0</v>
      </c>
      <c r="X8" s="12" t="str">
        <f t="shared" si="8"/>
        <v>-</v>
      </c>
      <c r="Y8" s="7" t="str">
        <f t="shared" si="4"/>
        <v/>
      </c>
      <c r="AA8" s="7" t="str">
        <f t="shared" si="5"/>
        <v/>
      </c>
    </row>
    <row r="9" spans="1:27" x14ac:dyDescent="0.35">
      <c r="A9" s="7">
        <f t="shared" si="0"/>
        <v>8</v>
      </c>
      <c r="B9" s="7" t="s">
        <v>25</v>
      </c>
      <c r="C9" s="7" t="s">
        <v>34</v>
      </c>
      <c r="D9" s="7" t="s">
        <v>34</v>
      </c>
      <c r="E9" s="8">
        <v>46187</v>
      </c>
      <c r="F9" s="9">
        <v>0.25</v>
      </c>
      <c r="G9" s="10">
        <f t="shared" si="3"/>
        <v>46187.25</v>
      </c>
      <c r="H9" s="7" t="s">
        <v>44</v>
      </c>
      <c r="I9" s="7" t="s">
        <v>45</v>
      </c>
      <c r="J9" s="11">
        <v>126</v>
      </c>
      <c r="K9" s="11">
        <v>115</v>
      </c>
      <c r="L9" s="11">
        <v>66</v>
      </c>
      <c r="M9" s="11" t="s">
        <v>327</v>
      </c>
      <c r="N9" s="31"/>
      <c r="O9" s="31"/>
      <c r="T9" s="11" t="str">
        <f t="shared" si="1"/>
        <v/>
      </c>
      <c r="U9" s="11" t="str">
        <f t="shared" si="6"/>
        <v/>
      </c>
      <c r="V9" s="11" t="s">
        <v>264</v>
      </c>
      <c r="W9" s="11">
        <f t="shared" si="7"/>
        <v>0</v>
      </c>
      <c r="X9" s="12" t="str">
        <f t="shared" si="8"/>
        <v>-</v>
      </c>
      <c r="Y9" s="7" t="str">
        <f t="shared" si="4"/>
        <v/>
      </c>
      <c r="AA9" s="7" t="str">
        <f t="shared" si="5"/>
        <v/>
      </c>
    </row>
    <row r="10" spans="1:27" x14ac:dyDescent="0.35">
      <c r="A10" s="7">
        <f t="shared" si="0"/>
        <v>9</v>
      </c>
      <c r="B10" s="7" t="s">
        <v>25</v>
      </c>
      <c r="C10" s="7" t="s">
        <v>46</v>
      </c>
      <c r="D10" s="7" t="s">
        <v>46</v>
      </c>
      <c r="E10" s="8">
        <v>46187</v>
      </c>
      <c r="F10" s="9">
        <v>0.79166666666666663</v>
      </c>
      <c r="G10" s="10">
        <f t="shared" si="3"/>
        <v>46187.791666666664</v>
      </c>
      <c r="H10" s="7" t="s">
        <v>47</v>
      </c>
      <c r="I10" s="7" t="s">
        <v>48</v>
      </c>
      <c r="J10" s="11">
        <v>15</v>
      </c>
      <c r="K10" s="11">
        <v>179</v>
      </c>
      <c r="L10" s="11">
        <v>222</v>
      </c>
      <c r="M10" s="11" t="s">
        <v>327</v>
      </c>
      <c r="N10" s="31"/>
      <c r="O10" s="31"/>
      <c r="T10" s="11" t="str">
        <f t="shared" si="1"/>
        <v/>
      </c>
      <c r="U10" s="11" t="str">
        <f t="shared" si="6"/>
        <v/>
      </c>
      <c r="V10" s="11" t="s">
        <v>264</v>
      </c>
      <c r="W10" s="11">
        <f t="shared" si="7"/>
        <v>0</v>
      </c>
      <c r="X10" s="12" t="str">
        <f t="shared" si="8"/>
        <v>-</v>
      </c>
      <c r="Y10" s="7" t="str">
        <f t="shared" si="4"/>
        <v/>
      </c>
      <c r="AA10" s="7" t="str">
        <f t="shared" si="5"/>
        <v/>
      </c>
    </row>
    <row r="11" spans="1:27" x14ac:dyDescent="0.35">
      <c r="A11" s="7">
        <f t="shared" si="0"/>
        <v>10</v>
      </c>
      <c r="B11" s="7" t="s">
        <v>25</v>
      </c>
      <c r="C11" s="7" t="s">
        <v>49</v>
      </c>
      <c r="D11" s="7" t="s">
        <v>49</v>
      </c>
      <c r="E11" s="8">
        <v>46187</v>
      </c>
      <c r="F11" s="9">
        <v>0.91666666666666663</v>
      </c>
      <c r="G11" s="10">
        <f t="shared" si="3"/>
        <v>46187.916666666664</v>
      </c>
      <c r="H11" s="7" t="s">
        <v>50</v>
      </c>
      <c r="I11" s="7" t="s">
        <v>51</v>
      </c>
      <c r="J11" s="11">
        <v>74</v>
      </c>
      <c r="K11" s="11">
        <v>115</v>
      </c>
      <c r="L11" s="11">
        <v>113</v>
      </c>
      <c r="M11" s="11" t="s">
        <v>327</v>
      </c>
      <c r="N11" s="31"/>
      <c r="O11" s="31"/>
      <c r="T11" s="11" t="str">
        <f t="shared" si="1"/>
        <v/>
      </c>
      <c r="U11" s="11" t="str">
        <f t="shared" si="6"/>
        <v/>
      </c>
      <c r="V11" s="11" t="s">
        <v>264</v>
      </c>
      <c r="W11" s="11">
        <f t="shared" si="7"/>
        <v>0</v>
      </c>
      <c r="X11" s="12" t="str">
        <f t="shared" si="8"/>
        <v>-</v>
      </c>
      <c r="Y11" s="7" t="str">
        <f t="shared" si="4"/>
        <v/>
      </c>
      <c r="AA11" s="7" t="str">
        <f t="shared" si="5"/>
        <v/>
      </c>
    </row>
    <row r="12" spans="1:27" x14ac:dyDescent="0.35">
      <c r="A12" s="7">
        <f t="shared" si="0"/>
        <v>11</v>
      </c>
      <c r="B12" s="7" t="s">
        <v>25</v>
      </c>
      <c r="C12" s="7" t="s">
        <v>46</v>
      </c>
      <c r="D12" s="7" t="s">
        <v>46</v>
      </c>
      <c r="E12" s="8">
        <v>46188</v>
      </c>
      <c r="F12" s="9">
        <v>4.1666666666666664E-2</v>
      </c>
      <c r="G12" s="10">
        <f t="shared" si="3"/>
        <v>46188.041666666664</v>
      </c>
      <c r="H12" s="7" t="s">
        <v>52</v>
      </c>
      <c r="I12" s="7" t="s">
        <v>53</v>
      </c>
      <c r="J12" s="11">
        <v>108</v>
      </c>
      <c r="K12" s="11">
        <v>101</v>
      </c>
      <c r="L12" s="11">
        <v>85</v>
      </c>
      <c r="M12" s="11" t="s">
        <v>327</v>
      </c>
      <c r="N12" s="31"/>
      <c r="O12" s="31"/>
      <c r="T12" s="11" t="str">
        <f t="shared" si="1"/>
        <v/>
      </c>
      <c r="U12" s="11" t="str">
        <f t="shared" si="6"/>
        <v/>
      </c>
      <c r="V12" s="11" t="s">
        <v>264</v>
      </c>
      <c r="W12" s="11">
        <f t="shared" si="7"/>
        <v>0</v>
      </c>
      <c r="X12" s="12" t="str">
        <f t="shared" si="8"/>
        <v>-</v>
      </c>
      <c r="Y12" s="7" t="str">
        <f t="shared" si="4"/>
        <v/>
      </c>
      <c r="AA12" s="7" t="str">
        <f t="shared" si="5"/>
        <v/>
      </c>
    </row>
    <row r="13" spans="1:27" x14ac:dyDescent="0.35">
      <c r="A13" s="7">
        <f t="shared" si="0"/>
        <v>12</v>
      </c>
      <c r="B13" s="7" t="s">
        <v>25</v>
      </c>
      <c r="C13" s="7" t="s">
        <v>49</v>
      </c>
      <c r="D13" s="7" t="s">
        <v>49</v>
      </c>
      <c r="E13" s="8">
        <v>46188</v>
      </c>
      <c r="F13" s="9">
        <v>0.16666666666666666</v>
      </c>
      <c r="G13" s="10">
        <f t="shared" si="3"/>
        <v>46188.166666666664</v>
      </c>
      <c r="H13" s="7" t="s">
        <v>54</v>
      </c>
      <c r="I13" s="7" t="s">
        <v>55</v>
      </c>
      <c r="J13" s="11">
        <v>72</v>
      </c>
      <c r="K13" s="11">
        <v>110</v>
      </c>
      <c r="L13" s="11">
        <v>122</v>
      </c>
      <c r="M13" s="11" t="s">
        <v>327</v>
      </c>
      <c r="N13" s="31"/>
      <c r="O13" s="31"/>
      <c r="T13" s="11" t="str">
        <f t="shared" si="1"/>
        <v/>
      </c>
      <c r="U13" s="11" t="str">
        <f t="shared" si="6"/>
        <v/>
      </c>
      <c r="V13" s="11" t="s">
        <v>264</v>
      </c>
      <c r="W13" s="11">
        <f t="shared" si="7"/>
        <v>0</v>
      </c>
      <c r="X13" s="12" t="str">
        <f t="shared" si="8"/>
        <v>-</v>
      </c>
      <c r="Y13" s="7" t="str">
        <f t="shared" si="4"/>
        <v/>
      </c>
      <c r="AA13" s="7" t="str">
        <f t="shared" si="5"/>
        <v/>
      </c>
    </row>
    <row r="14" spans="1:27" x14ac:dyDescent="0.35">
      <c r="A14" s="7">
        <f t="shared" si="0"/>
        <v>13</v>
      </c>
      <c r="B14" s="7" t="s">
        <v>25</v>
      </c>
      <c r="C14" s="7" t="s">
        <v>56</v>
      </c>
      <c r="D14" s="7" t="s">
        <v>56</v>
      </c>
      <c r="E14" s="8">
        <v>46188</v>
      </c>
      <c r="F14" s="9">
        <v>0.75</v>
      </c>
      <c r="G14" s="10">
        <f t="shared" si="3"/>
        <v>46188.75</v>
      </c>
      <c r="H14" s="7" t="s">
        <v>57</v>
      </c>
      <c r="I14" s="7" t="s">
        <v>58</v>
      </c>
      <c r="J14" s="11">
        <v>16</v>
      </c>
      <c r="K14" s="11">
        <v>166</v>
      </c>
      <c r="L14" s="11">
        <v>217</v>
      </c>
      <c r="M14" s="11" t="s">
        <v>327</v>
      </c>
      <c r="N14" s="31"/>
      <c r="O14" s="31"/>
      <c r="T14" s="11" t="str">
        <f t="shared" si="1"/>
        <v/>
      </c>
      <c r="U14" s="11" t="str">
        <f t="shared" si="6"/>
        <v/>
      </c>
      <c r="V14" s="11" t="s">
        <v>264</v>
      </c>
      <c r="W14" s="11">
        <f t="shared" si="7"/>
        <v>0</v>
      </c>
      <c r="X14" s="12" t="str">
        <f t="shared" si="8"/>
        <v>-</v>
      </c>
      <c r="Y14" s="7" t="str">
        <f t="shared" si="4"/>
        <v/>
      </c>
      <c r="AA14" s="7" t="str">
        <f t="shared" si="5"/>
        <v/>
      </c>
    </row>
    <row r="15" spans="1:27" x14ac:dyDescent="0.35">
      <c r="A15" s="7">
        <f t="shared" si="0"/>
        <v>14</v>
      </c>
      <c r="B15" s="7" t="s">
        <v>25</v>
      </c>
      <c r="C15" s="7" t="s">
        <v>59</v>
      </c>
      <c r="D15" s="7" t="s">
        <v>59</v>
      </c>
      <c r="E15" s="8">
        <v>46188</v>
      </c>
      <c r="F15" s="9">
        <v>0.875</v>
      </c>
      <c r="G15" s="10">
        <f t="shared" si="3"/>
        <v>46188.875</v>
      </c>
      <c r="H15" s="7" t="s">
        <v>60</v>
      </c>
      <c r="I15" s="7" t="s">
        <v>61</v>
      </c>
      <c r="J15" s="11">
        <v>57</v>
      </c>
      <c r="K15" s="11">
        <v>122</v>
      </c>
      <c r="L15" s="11">
        <v>135</v>
      </c>
      <c r="M15" s="11" t="s">
        <v>327</v>
      </c>
      <c r="N15" s="31"/>
      <c r="O15" s="31"/>
      <c r="T15" s="11" t="str">
        <f t="shared" si="1"/>
        <v/>
      </c>
      <c r="U15" s="11" t="str">
        <f t="shared" si="6"/>
        <v/>
      </c>
      <c r="V15" s="11" t="s">
        <v>264</v>
      </c>
      <c r="W15" s="11">
        <f t="shared" si="7"/>
        <v>0</v>
      </c>
      <c r="X15" s="12" t="str">
        <f t="shared" si="8"/>
        <v>-</v>
      </c>
      <c r="Y15" s="7" t="str">
        <f t="shared" si="4"/>
        <v/>
      </c>
      <c r="AA15" s="7" t="str">
        <f t="shared" si="5"/>
        <v/>
      </c>
    </row>
    <row r="16" spans="1:27" x14ac:dyDescent="0.35">
      <c r="A16" s="7">
        <f t="shared" si="0"/>
        <v>15</v>
      </c>
      <c r="B16" s="7" t="s">
        <v>25</v>
      </c>
      <c r="C16" s="7" t="s">
        <v>56</v>
      </c>
      <c r="D16" s="7" t="s">
        <v>56</v>
      </c>
      <c r="E16" s="8">
        <v>46189</v>
      </c>
      <c r="F16" s="9">
        <v>0</v>
      </c>
      <c r="G16" s="10">
        <f t="shared" si="3"/>
        <v>46189</v>
      </c>
      <c r="H16" s="7" t="s">
        <v>328</v>
      </c>
      <c r="I16" s="7" t="s">
        <v>63</v>
      </c>
      <c r="J16" s="11">
        <v>146</v>
      </c>
      <c r="K16" s="11">
        <v>125</v>
      </c>
      <c r="L16" s="11">
        <v>50</v>
      </c>
      <c r="M16" s="11" t="s">
        <v>327</v>
      </c>
      <c r="N16" s="31"/>
      <c r="O16" s="31"/>
      <c r="T16" s="11" t="str">
        <f t="shared" si="1"/>
        <v/>
      </c>
      <c r="U16" s="11" t="str">
        <f t="shared" si="6"/>
        <v/>
      </c>
      <c r="V16" s="11" t="s">
        <v>264</v>
      </c>
      <c r="W16" s="11">
        <f t="shared" si="7"/>
        <v>0</v>
      </c>
      <c r="X16" s="12" t="str">
        <f t="shared" si="8"/>
        <v>-</v>
      </c>
      <c r="Y16" s="7" t="str">
        <f t="shared" si="4"/>
        <v/>
      </c>
      <c r="AA16" s="7" t="str">
        <f t="shared" si="5"/>
        <v/>
      </c>
    </row>
    <row r="17" spans="1:27" x14ac:dyDescent="0.35">
      <c r="A17" s="7">
        <f t="shared" si="0"/>
        <v>16</v>
      </c>
      <c r="B17" s="7" t="s">
        <v>25</v>
      </c>
      <c r="C17" s="7" t="s">
        <v>59</v>
      </c>
      <c r="D17" s="7" t="s">
        <v>59</v>
      </c>
      <c r="E17" s="8">
        <v>46189</v>
      </c>
      <c r="F17" s="9">
        <v>0.125</v>
      </c>
      <c r="G17" s="10">
        <f t="shared" si="3"/>
        <v>46189.125</v>
      </c>
      <c r="H17" s="7" t="s">
        <v>64</v>
      </c>
      <c r="I17" s="7" t="s">
        <v>65</v>
      </c>
      <c r="J17" s="11">
        <v>63</v>
      </c>
      <c r="K17" s="11">
        <v>116</v>
      </c>
      <c r="L17" s="11">
        <v>130</v>
      </c>
      <c r="M17" s="11" t="s">
        <v>327</v>
      </c>
      <c r="N17" s="31"/>
      <c r="O17" s="31"/>
      <c r="T17" s="11" t="str">
        <f t="shared" si="1"/>
        <v/>
      </c>
      <c r="U17" s="11" t="str">
        <f t="shared" si="6"/>
        <v/>
      </c>
      <c r="V17" s="11" t="s">
        <v>264</v>
      </c>
      <c r="W17" s="11">
        <f t="shared" si="7"/>
        <v>0</v>
      </c>
      <c r="X17" s="12" t="str">
        <f t="shared" si="8"/>
        <v>-</v>
      </c>
      <c r="Y17" s="7" t="str">
        <f t="shared" si="4"/>
        <v/>
      </c>
      <c r="AA17" s="7" t="str">
        <f t="shared" si="5"/>
        <v/>
      </c>
    </row>
    <row r="18" spans="1:27" x14ac:dyDescent="0.35">
      <c r="A18" s="7">
        <f t="shared" si="0"/>
        <v>17</v>
      </c>
      <c r="B18" s="7" t="s">
        <v>25</v>
      </c>
      <c r="C18" s="7" t="s">
        <v>66</v>
      </c>
      <c r="D18" s="7" t="s">
        <v>66</v>
      </c>
      <c r="E18" s="8">
        <v>46189</v>
      </c>
      <c r="F18" s="9">
        <v>0.875</v>
      </c>
      <c r="G18" s="10">
        <f t="shared" si="3"/>
        <v>46189.875</v>
      </c>
      <c r="H18" s="7" t="s">
        <v>67</v>
      </c>
      <c r="I18" s="7" t="s">
        <v>68</v>
      </c>
      <c r="J18" s="11">
        <v>46</v>
      </c>
      <c r="K18" s="11">
        <v>128</v>
      </c>
      <c r="L18" s="11">
        <v>153</v>
      </c>
      <c r="M18" s="11" t="s">
        <v>327</v>
      </c>
      <c r="N18" s="31"/>
      <c r="O18" s="31"/>
      <c r="T18" s="11" t="str">
        <f t="shared" si="1"/>
        <v/>
      </c>
      <c r="U18" s="11" t="str">
        <f t="shared" si="6"/>
        <v/>
      </c>
      <c r="V18" s="11" t="s">
        <v>264</v>
      </c>
      <c r="W18" s="11">
        <f t="shared" si="7"/>
        <v>0</v>
      </c>
      <c r="X18" s="12" t="str">
        <f t="shared" si="8"/>
        <v>-</v>
      </c>
      <c r="Y18" s="7" t="str">
        <f t="shared" si="4"/>
        <v/>
      </c>
      <c r="AA18" s="7" t="str">
        <f t="shared" si="5"/>
        <v/>
      </c>
    </row>
    <row r="19" spans="1:27" x14ac:dyDescent="0.35">
      <c r="A19" s="7">
        <f t="shared" si="0"/>
        <v>18</v>
      </c>
      <c r="B19" s="7" t="s">
        <v>25</v>
      </c>
      <c r="C19" s="7" t="s">
        <v>66</v>
      </c>
      <c r="D19" s="7" t="s">
        <v>66</v>
      </c>
      <c r="E19" s="8">
        <v>46190</v>
      </c>
      <c r="F19" s="9">
        <v>0</v>
      </c>
      <c r="G19" s="10">
        <f t="shared" si="3"/>
        <v>46190</v>
      </c>
      <c r="H19" s="7" t="s">
        <v>69</v>
      </c>
      <c r="I19" s="7" t="s">
        <v>70</v>
      </c>
      <c r="J19" s="11">
        <v>178</v>
      </c>
      <c r="K19" s="11">
        <v>144</v>
      </c>
      <c r="L19" s="11">
        <v>30</v>
      </c>
      <c r="M19" s="11" t="s">
        <v>327</v>
      </c>
      <c r="N19" s="31"/>
      <c r="O19" s="31"/>
      <c r="T19" s="11" t="str">
        <f t="shared" si="1"/>
        <v/>
      </c>
      <c r="U19" s="11" t="str">
        <f t="shared" si="6"/>
        <v/>
      </c>
      <c r="V19" s="11" t="s">
        <v>264</v>
      </c>
      <c r="W19" s="11">
        <f t="shared" si="7"/>
        <v>0</v>
      </c>
      <c r="X19" s="12" t="str">
        <f t="shared" si="8"/>
        <v>-</v>
      </c>
      <c r="Y19" s="7" t="str">
        <f t="shared" si="4"/>
        <v/>
      </c>
      <c r="AA19" s="7" t="str">
        <f t="shared" si="5"/>
        <v/>
      </c>
    </row>
    <row r="20" spans="1:27" x14ac:dyDescent="0.35">
      <c r="A20" s="7">
        <f t="shared" si="0"/>
        <v>19</v>
      </c>
      <c r="B20" s="7" t="s">
        <v>25</v>
      </c>
      <c r="C20" s="7" t="s">
        <v>71</v>
      </c>
      <c r="D20" s="7" t="s">
        <v>71</v>
      </c>
      <c r="E20" s="8">
        <v>46190</v>
      </c>
      <c r="F20" s="9">
        <v>0.125</v>
      </c>
      <c r="G20" s="10">
        <f t="shared" si="3"/>
        <v>46190.125</v>
      </c>
      <c r="H20" s="7" t="s">
        <v>72</v>
      </c>
      <c r="I20" s="7" t="s">
        <v>73</v>
      </c>
      <c r="J20" s="11">
        <v>43</v>
      </c>
      <c r="K20" s="11">
        <v>129</v>
      </c>
      <c r="L20" s="11">
        <v>159</v>
      </c>
      <c r="M20" s="11" t="s">
        <v>327</v>
      </c>
      <c r="N20" s="31"/>
      <c r="O20" s="31"/>
      <c r="T20" s="11" t="str">
        <f t="shared" si="1"/>
        <v/>
      </c>
      <c r="U20" s="11" t="str">
        <f t="shared" si="6"/>
        <v/>
      </c>
      <c r="V20" s="11" t="s">
        <v>264</v>
      </c>
      <c r="W20" s="11">
        <f t="shared" si="7"/>
        <v>0</v>
      </c>
      <c r="X20" s="12" t="str">
        <f t="shared" si="8"/>
        <v>-</v>
      </c>
      <c r="Y20" s="7" t="str">
        <f t="shared" si="4"/>
        <v/>
      </c>
      <c r="AA20" s="7" t="str">
        <f t="shared" si="5"/>
        <v/>
      </c>
    </row>
    <row r="21" spans="1:27" x14ac:dyDescent="0.35">
      <c r="A21" s="7">
        <f t="shared" si="0"/>
        <v>20</v>
      </c>
      <c r="B21" s="7" t="s">
        <v>25</v>
      </c>
      <c r="C21" s="7" t="s">
        <v>71</v>
      </c>
      <c r="D21" s="7" t="s">
        <v>71</v>
      </c>
      <c r="E21" s="8">
        <v>46190</v>
      </c>
      <c r="F21" s="9">
        <v>0.25</v>
      </c>
      <c r="G21" s="10">
        <f t="shared" si="3"/>
        <v>46190.25</v>
      </c>
      <c r="H21" s="7" t="s">
        <v>74</v>
      </c>
      <c r="I21" s="7" t="s">
        <v>75</v>
      </c>
      <c r="J21" s="11">
        <v>38</v>
      </c>
      <c r="K21" s="11">
        <v>136</v>
      </c>
      <c r="L21" s="11">
        <v>163</v>
      </c>
      <c r="M21" s="11" t="s">
        <v>327</v>
      </c>
      <c r="N21" s="31"/>
      <c r="O21" s="31"/>
      <c r="T21" s="11" t="str">
        <f t="shared" si="1"/>
        <v/>
      </c>
      <c r="U21" s="11" t="str">
        <f t="shared" si="6"/>
        <v/>
      </c>
      <c r="V21" s="11" t="s">
        <v>264</v>
      </c>
      <c r="W21" s="11">
        <f t="shared" si="7"/>
        <v>0</v>
      </c>
      <c r="X21" s="12" t="str">
        <f t="shared" si="8"/>
        <v>-</v>
      </c>
      <c r="Y21" s="7" t="str">
        <f t="shared" si="4"/>
        <v/>
      </c>
      <c r="AA21" s="7" t="str">
        <f t="shared" si="5"/>
        <v/>
      </c>
    </row>
    <row r="22" spans="1:27" x14ac:dyDescent="0.35">
      <c r="A22" s="7">
        <f t="shared" si="0"/>
        <v>21</v>
      </c>
      <c r="B22" s="7" t="s">
        <v>25</v>
      </c>
      <c r="C22" s="7" t="s">
        <v>76</v>
      </c>
      <c r="D22" s="7" t="s">
        <v>76</v>
      </c>
      <c r="E22" s="8">
        <v>46190</v>
      </c>
      <c r="F22" s="9">
        <v>0.79166666666666663</v>
      </c>
      <c r="G22" s="10">
        <f t="shared" si="3"/>
        <v>46190.791666666664</v>
      </c>
      <c r="H22" s="7" t="s">
        <v>77</v>
      </c>
      <c r="I22" s="7" t="s">
        <v>78</v>
      </c>
      <c r="J22" s="11">
        <v>34</v>
      </c>
      <c r="K22" s="11">
        <v>140</v>
      </c>
      <c r="L22" s="11">
        <v>170</v>
      </c>
      <c r="M22" s="11" t="s">
        <v>327</v>
      </c>
      <c r="N22" s="31"/>
      <c r="O22" s="31"/>
      <c r="T22" s="11" t="str">
        <f t="shared" si="1"/>
        <v/>
      </c>
      <c r="U22" s="11" t="str">
        <f t="shared" si="6"/>
        <v/>
      </c>
      <c r="V22" s="11" t="s">
        <v>264</v>
      </c>
      <c r="W22" s="11">
        <f t="shared" si="7"/>
        <v>0</v>
      </c>
      <c r="X22" s="12" t="str">
        <f t="shared" si="8"/>
        <v>-</v>
      </c>
      <c r="Y22" s="7" t="str">
        <f t="shared" si="4"/>
        <v/>
      </c>
      <c r="AA22" s="7" t="str">
        <f t="shared" si="5"/>
        <v/>
      </c>
    </row>
    <row r="23" spans="1:27" x14ac:dyDescent="0.35">
      <c r="A23" s="7">
        <f t="shared" si="0"/>
        <v>22</v>
      </c>
      <c r="B23" s="7" t="s">
        <v>25</v>
      </c>
      <c r="C23" s="7" t="s">
        <v>79</v>
      </c>
      <c r="D23" s="7" t="s">
        <v>79</v>
      </c>
      <c r="E23" s="8">
        <v>46190</v>
      </c>
      <c r="F23" s="9">
        <v>0.91666666666666663</v>
      </c>
      <c r="G23" s="10">
        <f t="shared" si="3"/>
        <v>46190.916666666664</v>
      </c>
      <c r="H23" s="7" t="s">
        <v>80</v>
      </c>
      <c r="I23" s="7" t="s">
        <v>81</v>
      </c>
      <c r="J23" s="11">
        <v>59</v>
      </c>
      <c r="K23" s="11">
        <v>119</v>
      </c>
      <c r="L23" s="11">
        <v>133</v>
      </c>
      <c r="M23" s="11" t="s">
        <v>327</v>
      </c>
      <c r="N23" s="31"/>
      <c r="O23" s="31"/>
      <c r="T23" s="11" t="str">
        <f t="shared" si="1"/>
        <v/>
      </c>
      <c r="U23" s="11" t="str">
        <f t="shared" si="6"/>
        <v/>
      </c>
      <c r="V23" s="11" t="s">
        <v>264</v>
      </c>
      <c r="W23" s="11">
        <f t="shared" si="7"/>
        <v>0</v>
      </c>
      <c r="X23" s="12" t="str">
        <f t="shared" si="8"/>
        <v>-</v>
      </c>
      <c r="Y23" s="7" t="str">
        <f t="shared" si="4"/>
        <v/>
      </c>
      <c r="AA23" s="7" t="str">
        <f t="shared" si="5"/>
        <v/>
      </c>
    </row>
    <row r="24" spans="1:27" x14ac:dyDescent="0.35">
      <c r="A24" s="7">
        <f t="shared" si="0"/>
        <v>23</v>
      </c>
      <c r="B24" s="7" t="s">
        <v>25</v>
      </c>
      <c r="C24" s="7" t="s">
        <v>79</v>
      </c>
      <c r="D24" s="7" t="s">
        <v>79</v>
      </c>
      <c r="E24" s="8">
        <v>46191</v>
      </c>
      <c r="F24" s="9">
        <v>4.1666666666666664E-2</v>
      </c>
      <c r="G24" s="10">
        <f t="shared" si="3"/>
        <v>46191.041666666664</v>
      </c>
      <c r="H24" s="7" t="s">
        <v>82</v>
      </c>
      <c r="I24" s="7" t="s">
        <v>83</v>
      </c>
      <c r="J24" s="11">
        <v>73</v>
      </c>
      <c r="K24" s="11">
        <v>113</v>
      </c>
      <c r="L24" s="11">
        <v>116</v>
      </c>
      <c r="M24" s="11" t="s">
        <v>327</v>
      </c>
      <c r="N24" s="31"/>
      <c r="O24" s="31"/>
      <c r="T24" s="11" t="str">
        <f t="shared" si="1"/>
        <v/>
      </c>
      <c r="U24" s="11" t="str">
        <f t="shared" si="6"/>
        <v/>
      </c>
      <c r="V24" s="11" t="s">
        <v>264</v>
      </c>
      <c r="W24" s="11">
        <f t="shared" si="7"/>
        <v>0</v>
      </c>
      <c r="X24" s="12" t="str">
        <f t="shared" si="8"/>
        <v>-</v>
      </c>
      <c r="Y24" s="7" t="str">
        <f t="shared" si="4"/>
        <v/>
      </c>
      <c r="AA24" s="7" t="str">
        <f t="shared" si="5"/>
        <v/>
      </c>
    </row>
    <row r="25" spans="1:27" x14ac:dyDescent="0.35">
      <c r="A25" s="7">
        <f t="shared" si="0"/>
        <v>24</v>
      </c>
      <c r="B25" s="7" t="s">
        <v>25</v>
      </c>
      <c r="C25" s="7" t="s">
        <v>76</v>
      </c>
      <c r="D25" s="7" t="s">
        <v>76</v>
      </c>
      <c r="E25" s="8">
        <v>46191</v>
      </c>
      <c r="F25" s="9">
        <v>0.16666666666666666</v>
      </c>
      <c r="G25" s="10">
        <f t="shared" si="3"/>
        <v>46191.166666666664</v>
      </c>
      <c r="H25" s="7" t="s">
        <v>84</v>
      </c>
      <c r="I25" s="7" t="s">
        <v>85</v>
      </c>
      <c r="J25" s="11">
        <v>157</v>
      </c>
      <c r="K25" s="11">
        <v>130</v>
      </c>
      <c r="L25" s="11">
        <v>44</v>
      </c>
      <c r="M25" s="11" t="s">
        <v>327</v>
      </c>
      <c r="N25" s="31"/>
      <c r="O25" s="31"/>
      <c r="T25" s="11" t="str">
        <f t="shared" si="1"/>
        <v/>
      </c>
      <c r="U25" s="11" t="str">
        <f t="shared" si="6"/>
        <v/>
      </c>
      <c r="V25" s="11" t="s">
        <v>264</v>
      </c>
      <c r="W25" s="11">
        <f t="shared" si="7"/>
        <v>0</v>
      </c>
      <c r="X25" s="12" t="str">
        <f t="shared" si="8"/>
        <v>-</v>
      </c>
      <c r="Y25" s="7" t="str">
        <f t="shared" si="4"/>
        <v/>
      </c>
      <c r="AA25" s="7" t="str">
        <f t="shared" si="5"/>
        <v/>
      </c>
    </row>
    <row r="26" spans="1:27" x14ac:dyDescent="0.35">
      <c r="A26" s="7">
        <f t="shared" si="0"/>
        <v>25</v>
      </c>
      <c r="B26" s="7" t="s">
        <v>86</v>
      </c>
      <c r="C26" s="7" t="s">
        <v>26</v>
      </c>
      <c r="D26" s="7" t="s">
        <v>26</v>
      </c>
      <c r="E26" s="8">
        <v>46191</v>
      </c>
      <c r="F26" s="9">
        <v>0.75</v>
      </c>
      <c r="G26" s="10">
        <f t="shared" si="3"/>
        <v>46191.75</v>
      </c>
      <c r="H26" s="7" t="s">
        <v>30</v>
      </c>
      <c r="I26" s="7" t="s">
        <v>28</v>
      </c>
      <c r="J26" s="11">
        <v>62</v>
      </c>
      <c r="K26" s="11">
        <v>112</v>
      </c>
      <c r="L26" s="11">
        <v>142</v>
      </c>
      <c r="M26" s="11" t="s">
        <v>327</v>
      </c>
      <c r="N26" s="31"/>
      <c r="O26" s="31"/>
      <c r="T26" s="11" t="str">
        <f t="shared" si="1"/>
        <v/>
      </c>
      <c r="U26" s="11" t="str">
        <f t="shared" si="6"/>
        <v/>
      </c>
      <c r="V26" s="11" t="s">
        <v>264</v>
      </c>
      <c r="W26" s="11">
        <f t="shared" si="7"/>
        <v>0</v>
      </c>
      <c r="X26" s="12" t="str">
        <f t="shared" si="8"/>
        <v>-</v>
      </c>
      <c r="Y26" s="7" t="str">
        <f t="shared" si="4"/>
        <v/>
      </c>
      <c r="AA26" s="7" t="str">
        <f t="shared" si="5"/>
        <v/>
      </c>
    </row>
    <row r="27" spans="1:27" x14ac:dyDescent="0.35">
      <c r="A27" s="7">
        <f t="shared" si="0"/>
        <v>26</v>
      </c>
      <c r="B27" s="7" t="s">
        <v>86</v>
      </c>
      <c r="C27" s="7" t="s">
        <v>31</v>
      </c>
      <c r="D27" s="7" t="s">
        <v>31</v>
      </c>
      <c r="E27" s="8">
        <v>46191</v>
      </c>
      <c r="F27" s="9">
        <v>0.875</v>
      </c>
      <c r="G27" s="10">
        <f t="shared" si="3"/>
        <v>46191.875</v>
      </c>
      <c r="H27" s="7" t="s">
        <v>38</v>
      </c>
      <c r="I27" s="7" t="s">
        <v>33</v>
      </c>
      <c r="J27" s="11">
        <v>76</v>
      </c>
      <c r="K27" s="11">
        <v>108</v>
      </c>
      <c r="L27" s="11">
        <v>134</v>
      </c>
      <c r="M27" s="11" t="s">
        <v>327</v>
      </c>
      <c r="N27" s="31"/>
      <c r="O27" s="31"/>
      <c r="T27" s="11" t="str">
        <f t="shared" si="1"/>
        <v/>
      </c>
      <c r="U27" s="11" t="str">
        <f t="shared" si="6"/>
        <v/>
      </c>
      <c r="V27" s="11" t="s">
        <v>264</v>
      </c>
      <c r="W27" s="11">
        <f t="shared" si="7"/>
        <v>0</v>
      </c>
      <c r="X27" s="12" t="str">
        <f t="shared" si="8"/>
        <v>-</v>
      </c>
      <c r="Y27" s="7" t="str">
        <f t="shared" si="4"/>
        <v/>
      </c>
      <c r="AA27" s="7" t="str">
        <f t="shared" si="5"/>
        <v/>
      </c>
    </row>
    <row r="28" spans="1:27" x14ac:dyDescent="0.35">
      <c r="A28" s="7">
        <f t="shared" si="0"/>
        <v>27</v>
      </c>
      <c r="B28" s="7" t="s">
        <v>86</v>
      </c>
      <c r="C28" s="7" t="s">
        <v>31</v>
      </c>
      <c r="D28" s="7" t="s">
        <v>31</v>
      </c>
      <c r="E28" s="8">
        <v>46192</v>
      </c>
      <c r="F28" s="9">
        <v>0</v>
      </c>
      <c r="G28" s="10">
        <f t="shared" si="3"/>
        <v>46192</v>
      </c>
      <c r="H28" s="7" t="s">
        <v>32</v>
      </c>
      <c r="I28" s="7" t="s">
        <v>37</v>
      </c>
      <c r="J28" s="11">
        <v>71</v>
      </c>
      <c r="K28" s="11">
        <v>104</v>
      </c>
      <c r="L28" s="11">
        <v>148</v>
      </c>
      <c r="M28" s="11" t="s">
        <v>327</v>
      </c>
      <c r="N28" s="31"/>
      <c r="O28" s="31"/>
      <c r="T28" s="11" t="str">
        <f t="shared" si="1"/>
        <v/>
      </c>
      <c r="U28" s="11" t="str">
        <f t="shared" si="6"/>
        <v/>
      </c>
      <c r="V28" s="11" t="s">
        <v>264</v>
      </c>
      <c r="W28" s="11">
        <f t="shared" si="7"/>
        <v>0</v>
      </c>
      <c r="X28" s="12" t="str">
        <f t="shared" si="8"/>
        <v>-</v>
      </c>
      <c r="Y28" s="7" t="str">
        <f t="shared" si="4"/>
        <v/>
      </c>
      <c r="AA28" s="7" t="str">
        <f t="shared" si="5"/>
        <v/>
      </c>
    </row>
    <row r="29" spans="1:27" x14ac:dyDescent="0.35">
      <c r="A29" s="7">
        <f t="shared" si="0"/>
        <v>28</v>
      </c>
      <c r="B29" s="7" t="s">
        <v>86</v>
      </c>
      <c r="C29" s="7" t="s">
        <v>26</v>
      </c>
      <c r="D29" s="7" t="s">
        <v>26</v>
      </c>
      <c r="E29" s="8">
        <v>46192</v>
      </c>
      <c r="F29" s="9">
        <v>0.125</v>
      </c>
      <c r="G29" s="10">
        <f t="shared" si="3"/>
        <v>46192.125</v>
      </c>
      <c r="H29" s="7" t="s">
        <v>27</v>
      </c>
      <c r="I29" s="7" t="s">
        <v>29</v>
      </c>
      <c r="J29" s="11">
        <v>69</v>
      </c>
      <c r="K29" s="11">
        <v>117</v>
      </c>
      <c r="L29" s="11">
        <v>129</v>
      </c>
      <c r="M29" s="11" t="s">
        <v>327</v>
      </c>
      <c r="N29" s="31"/>
      <c r="O29" s="31"/>
      <c r="T29" s="11" t="str">
        <f t="shared" si="1"/>
        <v/>
      </c>
      <c r="U29" s="11" t="str">
        <f t="shared" si="6"/>
        <v/>
      </c>
      <c r="V29" s="11" t="s">
        <v>264</v>
      </c>
      <c r="W29" s="11">
        <f t="shared" si="7"/>
        <v>0</v>
      </c>
      <c r="X29" s="12" t="str">
        <f t="shared" si="8"/>
        <v>-</v>
      </c>
      <c r="Y29" s="7" t="str">
        <f t="shared" si="4"/>
        <v/>
      </c>
      <c r="AA29" s="7" t="str">
        <f t="shared" si="5"/>
        <v/>
      </c>
    </row>
    <row r="30" spans="1:27" x14ac:dyDescent="0.35">
      <c r="A30" s="7">
        <f t="shared" si="0"/>
        <v>29</v>
      </c>
      <c r="B30" s="7" t="s">
        <v>86</v>
      </c>
      <c r="C30" s="7" t="s">
        <v>34</v>
      </c>
      <c r="D30" s="7" t="s">
        <v>34</v>
      </c>
      <c r="E30" s="8">
        <v>46192</v>
      </c>
      <c r="F30" s="9">
        <v>0.875</v>
      </c>
      <c r="G30" s="10">
        <f t="shared" si="3"/>
        <v>46192.875</v>
      </c>
      <c r="H30" s="7" t="s">
        <v>35</v>
      </c>
      <c r="I30" s="7" t="s">
        <v>44</v>
      </c>
      <c r="J30" s="11">
        <v>58</v>
      </c>
      <c r="K30" s="11">
        <v>119</v>
      </c>
      <c r="L30" s="11">
        <v>153</v>
      </c>
      <c r="M30" s="11" t="s">
        <v>327</v>
      </c>
      <c r="N30" s="31"/>
      <c r="O30" s="31"/>
      <c r="T30" s="11" t="str">
        <f t="shared" si="1"/>
        <v/>
      </c>
      <c r="U30" s="11" t="str">
        <f t="shared" si="6"/>
        <v/>
      </c>
      <c r="V30" s="11" t="s">
        <v>264</v>
      </c>
      <c r="W30" s="11">
        <f t="shared" si="7"/>
        <v>0</v>
      </c>
      <c r="X30" s="12" t="str">
        <f t="shared" si="8"/>
        <v>-</v>
      </c>
      <c r="Y30" s="7" t="str">
        <f t="shared" si="4"/>
        <v/>
      </c>
      <c r="AA30" s="7" t="str">
        <f t="shared" si="5"/>
        <v/>
      </c>
    </row>
    <row r="31" spans="1:27" x14ac:dyDescent="0.35">
      <c r="A31" s="7">
        <f t="shared" si="0"/>
        <v>30</v>
      </c>
      <c r="B31" s="7" t="s">
        <v>86</v>
      </c>
      <c r="C31" s="7" t="s">
        <v>39</v>
      </c>
      <c r="D31" s="7" t="s">
        <v>39</v>
      </c>
      <c r="E31" s="8">
        <v>46193</v>
      </c>
      <c r="F31" s="9">
        <v>0</v>
      </c>
      <c r="G31" s="10">
        <f t="shared" si="3"/>
        <v>46193</v>
      </c>
      <c r="H31" s="7" t="s">
        <v>43</v>
      </c>
      <c r="I31" s="7" t="s">
        <v>41</v>
      </c>
      <c r="J31" s="11">
        <v>99</v>
      </c>
      <c r="K31" s="11">
        <v>112</v>
      </c>
      <c r="L31" s="11">
        <v>91</v>
      </c>
      <c r="M31" s="11" t="s">
        <v>327</v>
      </c>
      <c r="N31" s="31"/>
      <c r="O31" s="31"/>
      <c r="T31" s="11" t="str">
        <f t="shared" si="1"/>
        <v/>
      </c>
      <c r="U31" s="11" t="str">
        <f t="shared" si="6"/>
        <v/>
      </c>
      <c r="V31" s="11" t="s">
        <v>264</v>
      </c>
      <c r="W31" s="11">
        <f t="shared" si="7"/>
        <v>0</v>
      </c>
      <c r="X31" s="12" t="str">
        <f t="shared" si="8"/>
        <v>-</v>
      </c>
      <c r="Y31" s="7" t="str">
        <f t="shared" si="4"/>
        <v/>
      </c>
      <c r="AA31" s="7" t="str">
        <f t="shared" si="5"/>
        <v/>
      </c>
    </row>
    <row r="32" spans="1:27" x14ac:dyDescent="0.35">
      <c r="A32" s="7">
        <f t="shared" si="0"/>
        <v>31</v>
      </c>
      <c r="B32" s="7" t="s">
        <v>86</v>
      </c>
      <c r="C32" s="7" t="s">
        <v>39</v>
      </c>
      <c r="D32" s="7" t="s">
        <v>39</v>
      </c>
      <c r="E32" s="8">
        <v>46193</v>
      </c>
      <c r="F32" s="9">
        <v>0.10416666666666666</v>
      </c>
      <c r="G32" s="10">
        <f t="shared" si="3"/>
        <v>46193.104166666664</v>
      </c>
      <c r="H32" s="7" t="s">
        <v>40</v>
      </c>
      <c r="I32" s="7" t="s">
        <v>42</v>
      </c>
      <c r="J32" s="11">
        <v>21</v>
      </c>
      <c r="K32" s="11">
        <v>167</v>
      </c>
      <c r="L32" s="11">
        <v>198</v>
      </c>
      <c r="M32" s="11" t="s">
        <v>327</v>
      </c>
      <c r="N32" s="31"/>
      <c r="O32" s="31"/>
      <c r="T32" s="11" t="str">
        <f>IF(OR(ISBLANK($N2),ISBLANK($O32)),"",IF(LEFT($B32,4)="Tour",N2,IF($N2&lt;&gt;$O32,N2,P32)))</f>
        <v/>
      </c>
      <c r="U32" s="11" t="str">
        <f>IF(OR(ISBLANK($N2),ISBLANK($O32)),"",IF(LEFT($B32,4)="Tour",O32,IF($N2&lt;&gt;$O32,O32,Q32)))</f>
        <v/>
      </c>
      <c r="V32" s="11" t="s">
        <v>264</v>
      </c>
      <c r="W32" s="11">
        <f>IF(LEFT($B32,4)="Tour",0,IF(AND($N2=$O32,$P32=$Q32),1,0))</f>
        <v>0</v>
      </c>
      <c r="X32" s="12" t="str">
        <f>IF(LEFT(B32,4)="Tour", N2&amp;"-"&amp;O32, P32&amp;"-"&amp;Q32&amp;IF(W32=1," (tab)",""))</f>
        <v>-</v>
      </c>
      <c r="Y32" s="7" t="str">
        <f t="shared" si="4"/>
        <v/>
      </c>
      <c r="AA32" s="7" t="str">
        <f t="shared" si="5"/>
        <v/>
      </c>
    </row>
    <row r="33" spans="1:27" x14ac:dyDescent="0.35">
      <c r="A33" s="7">
        <f t="shared" si="0"/>
        <v>32</v>
      </c>
      <c r="B33" s="7" t="s">
        <v>86</v>
      </c>
      <c r="C33" s="7" t="s">
        <v>34</v>
      </c>
      <c r="D33" s="7" t="s">
        <v>34</v>
      </c>
      <c r="E33" s="8">
        <v>46193</v>
      </c>
      <c r="F33" s="9">
        <v>0.20833333333333334</v>
      </c>
      <c r="G33" s="10">
        <f t="shared" si="3"/>
        <v>46193.208333333336</v>
      </c>
      <c r="H33" s="7" t="s">
        <v>45</v>
      </c>
      <c r="I33" s="7" t="s">
        <v>36</v>
      </c>
      <c r="J33" s="11">
        <v>84</v>
      </c>
      <c r="K33" s="11">
        <v>113</v>
      </c>
      <c r="L33" s="11">
        <v>126</v>
      </c>
      <c r="M33" s="11" t="s">
        <v>327</v>
      </c>
      <c r="N33" s="31"/>
      <c r="O33" s="31"/>
      <c r="T33" s="11" t="str">
        <f>IF(OR(ISBLANK($N3),ISBLANK($O33)),"",IF(LEFT($B33,4)="Tour",N3,IF($N3&lt;&gt;$O33,N3,P33)))</f>
        <v/>
      </c>
      <c r="U33" s="11" t="str">
        <f>IF(OR(ISBLANK($N3),ISBLANK($O33)),"",IF(LEFT($B33,4)="Tour",O33,IF($N3&lt;&gt;$O33,O33,Q33)))</f>
        <v/>
      </c>
      <c r="V33" s="11" t="s">
        <v>264</v>
      </c>
      <c r="W33" s="11">
        <f>IF(LEFT($B33,4)="Tour",0,IF(AND($N3=$O33,$P33=$Q33),1,0))</f>
        <v>0</v>
      </c>
      <c r="X33" s="12" t="str">
        <f>IF(LEFT(B33,4)="Tour", N3&amp;"-"&amp;O33, P33&amp;"-"&amp;Q33&amp;IF(W33=1," (tab)",""))</f>
        <v>-</v>
      </c>
      <c r="Y33" s="7" t="str">
        <f t="shared" si="4"/>
        <v/>
      </c>
      <c r="AA33" s="7" t="str">
        <f t="shared" si="5"/>
        <v/>
      </c>
    </row>
    <row r="34" spans="1:27" x14ac:dyDescent="0.35">
      <c r="A34" s="7">
        <f t="shared" ref="A34:A65" si="9">ROW(B34)-1</f>
        <v>33</v>
      </c>
      <c r="B34" s="7" t="s">
        <v>86</v>
      </c>
      <c r="C34" s="7" t="s">
        <v>49</v>
      </c>
      <c r="D34" s="7" t="s">
        <v>49</v>
      </c>
      <c r="E34" s="8">
        <v>46193</v>
      </c>
      <c r="F34" s="9">
        <v>0.79166666666666663</v>
      </c>
      <c r="G34" s="10">
        <f t="shared" si="3"/>
        <v>46193.791666666664</v>
      </c>
      <c r="H34" s="7" t="s">
        <v>50</v>
      </c>
      <c r="I34" s="7" t="s">
        <v>54</v>
      </c>
      <c r="J34" s="11">
        <v>67</v>
      </c>
      <c r="K34" s="11">
        <v>122</v>
      </c>
      <c r="L34" s="11">
        <v>131</v>
      </c>
      <c r="M34" s="11" t="s">
        <v>327</v>
      </c>
      <c r="N34" s="31"/>
      <c r="O34" s="31"/>
      <c r="T34" s="11" t="str">
        <f t="shared" si="1"/>
        <v/>
      </c>
      <c r="U34" s="11" t="str">
        <f t="shared" si="6"/>
        <v/>
      </c>
      <c r="V34" s="11" t="s">
        <v>264</v>
      </c>
      <c r="W34" s="11">
        <f t="shared" ref="W34:W65" si="10">IF(LEFT($B34,4)="Tour",0,IF(AND($N34=$O34,$P34=$Q34),1,0))</f>
        <v>0</v>
      </c>
      <c r="X34" s="12" t="str">
        <f t="shared" ref="X34:X65" si="11">IF(LEFT(B34,4)="Tour", N34&amp;"-"&amp;O34, P34&amp;"-"&amp;Q34&amp;IF(W34=1," (tab)",""))</f>
        <v>-</v>
      </c>
      <c r="Y34" s="7" t="str">
        <f t="shared" si="4"/>
        <v/>
      </c>
      <c r="AA34" s="7" t="str">
        <f>IF(X34="-","",IF(OR(B34="Tour 1",B34="Tour 2",B34="Tour 3"),IF(P34&gt;Q34,H34,IF(P34&lt;Q34,I34,"Nul")),IF(P34&gt;Q34,H34,IF(P34&lt;Q34,I34,IF(R34&gt;S34,H34,IF(R34&lt;S34,I34,""))))))</f>
        <v/>
      </c>
    </row>
    <row r="35" spans="1:27" x14ac:dyDescent="0.35">
      <c r="A35" s="7">
        <f t="shared" si="9"/>
        <v>34</v>
      </c>
      <c r="B35" s="7" t="s">
        <v>86</v>
      </c>
      <c r="C35" s="7" t="s">
        <v>46</v>
      </c>
      <c r="D35" s="7" t="s">
        <v>46</v>
      </c>
      <c r="E35" s="8">
        <v>46193</v>
      </c>
      <c r="F35" s="9">
        <v>0.91666666666666663</v>
      </c>
      <c r="G35" s="10">
        <f t="shared" si="3"/>
        <v>46193.916666666664</v>
      </c>
      <c r="H35" s="7" t="s">
        <v>47</v>
      </c>
      <c r="I35" s="7" t="s">
        <v>52</v>
      </c>
      <c r="J35" s="11">
        <v>38</v>
      </c>
      <c r="K35" s="11">
        <v>137</v>
      </c>
      <c r="L35" s="11">
        <v>164</v>
      </c>
      <c r="M35" s="11" t="s">
        <v>327</v>
      </c>
      <c r="N35" s="31"/>
      <c r="O35" s="31"/>
      <c r="T35" s="11" t="str">
        <f t="shared" si="1"/>
        <v/>
      </c>
      <c r="U35" s="11" t="str">
        <f t="shared" si="6"/>
        <v/>
      </c>
      <c r="V35" s="11" t="s">
        <v>264</v>
      </c>
      <c r="W35" s="11">
        <f t="shared" si="10"/>
        <v>0</v>
      </c>
      <c r="X35" s="12" t="str">
        <f t="shared" si="11"/>
        <v>-</v>
      </c>
      <c r="Y35" s="7" t="str">
        <f t="shared" si="4"/>
        <v/>
      </c>
      <c r="AA35" s="7" t="str">
        <f t="shared" ref="AA35:AA65" si="12">IF(X35="-","",IF(OR(B35="Tour 1",B35="Tour 2",B35="Tour 3"),IF(P35&gt;Q35,H35,IF(P35&lt;Q35,I35,"Nul")),IF(P35&gt;Q35,H35,IF(P35&lt;Q35,I35,IF(R35&gt;S35,H35,IF(R35&lt;S35,I35,""))))))</f>
        <v/>
      </c>
    </row>
    <row r="36" spans="1:27" x14ac:dyDescent="0.35">
      <c r="A36" s="7">
        <f t="shared" si="9"/>
        <v>35</v>
      </c>
      <c r="B36" s="7" t="s">
        <v>86</v>
      </c>
      <c r="C36" s="7" t="s">
        <v>46</v>
      </c>
      <c r="D36" s="7" t="s">
        <v>46</v>
      </c>
      <c r="E36" s="8">
        <v>46194</v>
      </c>
      <c r="F36" s="9">
        <v>8.3333333333333329E-2</v>
      </c>
      <c r="G36" s="10">
        <f t="shared" si="3"/>
        <v>46194.083333333336</v>
      </c>
      <c r="H36" s="7" t="s">
        <v>53</v>
      </c>
      <c r="I36" s="7" t="s">
        <v>48</v>
      </c>
      <c r="J36" s="11">
        <v>41</v>
      </c>
      <c r="K36" s="11">
        <v>143</v>
      </c>
      <c r="L36" s="11">
        <v>168</v>
      </c>
      <c r="M36" s="11" t="s">
        <v>327</v>
      </c>
      <c r="N36" s="31"/>
      <c r="O36" s="31"/>
      <c r="T36" s="11" t="str">
        <f t="shared" si="1"/>
        <v/>
      </c>
      <c r="U36" s="11" t="str">
        <f t="shared" si="6"/>
        <v/>
      </c>
      <c r="V36" s="11" t="s">
        <v>264</v>
      </c>
      <c r="W36" s="11">
        <f t="shared" si="10"/>
        <v>0</v>
      </c>
      <c r="X36" s="12" t="str">
        <f t="shared" si="11"/>
        <v>-</v>
      </c>
      <c r="Y36" s="7" t="str">
        <f t="shared" si="4"/>
        <v/>
      </c>
      <c r="AA36" s="7" t="str">
        <f t="shared" si="12"/>
        <v/>
      </c>
    </row>
    <row r="37" spans="1:27" x14ac:dyDescent="0.35">
      <c r="A37" s="7">
        <f t="shared" si="9"/>
        <v>36</v>
      </c>
      <c r="B37" s="7" t="s">
        <v>86</v>
      </c>
      <c r="C37" s="7" t="s">
        <v>49</v>
      </c>
      <c r="D37" s="7" t="s">
        <v>49</v>
      </c>
      <c r="E37" s="8">
        <v>46194</v>
      </c>
      <c r="F37" s="9">
        <v>0.25</v>
      </c>
      <c r="G37" s="10">
        <f t="shared" si="3"/>
        <v>46194.25</v>
      </c>
      <c r="H37" s="7" t="s">
        <v>55</v>
      </c>
      <c r="I37" s="7" t="s">
        <v>51</v>
      </c>
      <c r="J37" s="11">
        <v>118</v>
      </c>
      <c r="K37" s="11">
        <v>103</v>
      </c>
      <c r="L37" s="11">
        <v>91</v>
      </c>
      <c r="M37" s="11" t="s">
        <v>327</v>
      </c>
      <c r="N37" s="31"/>
      <c r="O37" s="31"/>
      <c r="T37" s="11" t="str">
        <f t="shared" si="1"/>
        <v/>
      </c>
      <c r="U37" s="11" t="str">
        <f t="shared" si="6"/>
        <v/>
      </c>
      <c r="V37" s="11" t="s">
        <v>264</v>
      </c>
      <c r="W37" s="11">
        <f t="shared" si="10"/>
        <v>0</v>
      </c>
      <c r="X37" s="12" t="str">
        <f t="shared" si="11"/>
        <v>-</v>
      </c>
      <c r="Y37" s="7" t="str">
        <f t="shared" si="4"/>
        <v/>
      </c>
      <c r="AA37" s="7" t="str">
        <f t="shared" si="12"/>
        <v/>
      </c>
    </row>
    <row r="38" spans="1:27" x14ac:dyDescent="0.35">
      <c r="A38" s="7">
        <f t="shared" si="9"/>
        <v>37</v>
      </c>
      <c r="B38" s="7" t="s">
        <v>86</v>
      </c>
      <c r="C38" s="7" t="s">
        <v>56</v>
      </c>
      <c r="D38" s="7" t="s">
        <v>56</v>
      </c>
      <c r="E38" s="8">
        <v>46194</v>
      </c>
      <c r="F38" s="9">
        <v>0.75</v>
      </c>
      <c r="G38" s="10">
        <f t="shared" si="3"/>
        <v>46194.75</v>
      </c>
      <c r="H38" s="7" t="s">
        <v>57</v>
      </c>
      <c r="I38" s="7" t="s">
        <v>328</v>
      </c>
      <c r="J38" s="11">
        <v>31</v>
      </c>
      <c r="K38" s="11">
        <v>139</v>
      </c>
      <c r="L38" s="11">
        <v>176</v>
      </c>
      <c r="M38" s="11" t="s">
        <v>327</v>
      </c>
      <c r="N38" s="31"/>
      <c r="O38" s="31"/>
      <c r="T38" s="11" t="str">
        <f t="shared" si="1"/>
        <v/>
      </c>
      <c r="U38" s="11" t="str">
        <f t="shared" si="6"/>
        <v/>
      </c>
      <c r="V38" s="11" t="s">
        <v>264</v>
      </c>
      <c r="W38" s="11">
        <f t="shared" si="10"/>
        <v>0</v>
      </c>
      <c r="X38" s="12" t="str">
        <f t="shared" si="11"/>
        <v>-</v>
      </c>
      <c r="Y38" s="7" t="str">
        <f t="shared" si="4"/>
        <v/>
      </c>
      <c r="AA38" s="7" t="str">
        <f t="shared" si="12"/>
        <v/>
      </c>
    </row>
    <row r="39" spans="1:27" x14ac:dyDescent="0.35">
      <c r="A39" s="7">
        <f t="shared" si="9"/>
        <v>38</v>
      </c>
      <c r="B39" s="7" t="s">
        <v>86</v>
      </c>
      <c r="C39" s="7" t="s">
        <v>59</v>
      </c>
      <c r="D39" s="7" t="s">
        <v>59</v>
      </c>
      <c r="E39" s="8">
        <v>46194</v>
      </c>
      <c r="F39" s="9">
        <v>0.875</v>
      </c>
      <c r="G39" s="10">
        <f t="shared" si="3"/>
        <v>46194.875</v>
      </c>
      <c r="H39" s="7" t="s">
        <v>60</v>
      </c>
      <c r="I39" s="7" t="s">
        <v>64</v>
      </c>
      <c r="J39" s="11">
        <v>39</v>
      </c>
      <c r="K39" s="11">
        <v>138</v>
      </c>
      <c r="L39" s="11">
        <v>171</v>
      </c>
      <c r="M39" s="11" t="s">
        <v>327</v>
      </c>
      <c r="N39" s="31"/>
      <c r="O39" s="31"/>
      <c r="T39" s="11" t="str">
        <f t="shared" si="1"/>
        <v/>
      </c>
      <c r="U39" s="11" t="str">
        <f t="shared" si="6"/>
        <v/>
      </c>
      <c r="V39" s="11" t="s">
        <v>264</v>
      </c>
      <c r="W39" s="11">
        <f t="shared" si="10"/>
        <v>0</v>
      </c>
      <c r="X39" s="12" t="str">
        <f t="shared" si="11"/>
        <v>-</v>
      </c>
      <c r="Y39" s="7" t="str">
        <f t="shared" si="4"/>
        <v/>
      </c>
      <c r="AA39" s="7" t="str">
        <f t="shared" si="12"/>
        <v/>
      </c>
    </row>
    <row r="40" spans="1:27" x14ac:dyDescent="0.35">
      <c r="A40" s="7">
        <f t="shared" si="9"/>
        <v>39</v>
      </c>
      <c r="B40" s="7" t="s">
        <v>86</v>
      </c>
      <c r="C40" s="7" t="s">
        <v>56</v>
      </c>
      <c r="D40" s="7" t="s">
        <v>56</v>
      </c>
      <c r="E40" s="8">
        <v>46195</v>
      </c>
      <c r="F40" s="9">
        <v>0</v>
      </c>
      <c r="G40" s="10">
        <f t="shared" si="3"/>
        <v>46195</v>
      </c>
      <c r="H40" s="7" t="s">
        <v>63</v>
      </c>
      <c r="I40" s="7" t="s">
        <v>58</v>
      </c>
      <c r="J40" s="11">
        <v>72</v>
      </c>
      <c r="K40" s="11">
        <v>109</v>
      </c>
      <c r="L40" s="11">
        <v>137</v>
      </c>
      <c r="M40" s="11" t="s">
        <v>327</v>
      </c>
      <c r="N40" s="31"/>
      <c r="O40" s="31"/>
      <c r="T40" s="11" t="str">
        <f t="shared" si="1"/>
        <v/>
      </c>
      <c r="U40" s="11" t="str">
        <f t="shared" si="6"/>
        <v/>
      </c>
      <c r="V40" s="11" t="s">
        <v>264</v>
      </c>
      <c r="W40" s="11">
        <f t="shared" si="10"/>
        <v>0</v>
      </c>
      <c r="X40" s="12" t="str">
        <f t="shared" si="11"/>
        <v>-</v>
      </c>
      <c r="Y40" s="7" t="str">
        <f t="shared" si="4"/>
        <v/>
      </c>
      <c r="AA40" s="7" t="str">
        <f t="shared" si="12"/>
        <v/>
      </c>
    </row>
    <row r="41" spans="1:27" x14ac:dyDescent="0.35">
      <c r="A41" s="7">
        <f t="shared" si="9"/>
        <v>40</v>
      </c>
      <c r="B41" s="7" t="s">
        <v>86</v>
      </c>
      <c r="C41" s="7" t="s">
        <v>59</v>
      </c>
      <c r="D41" s="7" t="s">
        <v>59</v>
      </c>
      <c r="E41" s="8">
        <v>46195</v>
      </c>
      <c r="F41" s="9">
        <v>0.125</v>
      </c>
      <c r="G41" s="10">
        <f t="shared" si="3"/>
        <v>46195.125</v>
      </c>
      <c r="H41" s="7" t="s">
        <v>65</v>
      </c>
      <c r="I41" s="7" t="s">
        <v>61</v>
      </c>
      <c r="J41" s="11">
        <v>148</v>
      </c>
      <c r="K41" s="11">
        <v>116</v>
      </c>
      <c r="L41" s="11">
        <v>59</v>
      </c>
      <c r="M41" s="11" t="s">
        <v>327</v>
      </c>
      <c r="N41" s="31"/>
      <c r="O41" s="31"/>
      <c r="T41" s="11" t="str">
        <f t="shared" si="1"/>
        <v/>
      </c>
      <c r="U41" s="11" t="str">
        <f t="shared" si="6"/>
        <v/>
      </c>
      <c r="V41" s="11" t="s">
        <v>264</v>
      </c>
      <c r="W41" s="11">
        <f t="shared" si="10"/>
        <v>0</v>
      </c>
      <c r="X41" s="12" t="str">
        <f t="shared" si="11"/>
        <v>-</v>
      </c>
      <c r="Y41" s="7" t="str">
        <f t="shared" si="4"/>
        <v/>
      </c>
      <c r="AA41" s="7" t="str">
        <f t="shared" si="12"/>
        <v/>
      </c>
    </row>
    <row r="42" spans="1:27" x14ac:dyDescent="0.35">
      <c r="A42" s="7">
        <f t="shared" si="9"/>
        <v>41</v>
      </c>
      <c r="B42" s="7" t="s">
        <v>86</v>
      </c>
      <c r="C42" s="7" t="s">
        <v>71</v>
      </c>
      <c r="D42" s="7" t="s">
        <v>71</v>
      </c>
      <c r="E42" s="8">
        <v>46195</v>
      </c>
      <c r="F42" s="9">
        <v>0.79166666666666663</v>
      </c>
      <c r="G42" s="10">
        <f t="shared" si="3"/>
        <v>46195.791666666664</v>
      </c>
      <c r="H42" s="7" t="s">
        <v>72</v>
      </c>
      <c r="I42" s="7" t="s">
        <v>74</v>
      </c>
      <c r="J42" s="11">
        <v>63</v>
      </c>
      <c r="K42" s="11">
        <v>105</v>
      </c>
      <c r="L42" s="11">
        <v>132</v>
      </c>
      <c r="M42" s="11" t="s">
        <v>327</v>
      </c>
      <c r="N42" s="31"/>
      <c r="O42" s="31"/>
      <c r="T42" s="11" t="str">
        <f t="shared" si="1"/>
        <v/>
      </c>
      <c r="U42" s="11" t="str">
        <f t="shared" si="6"/>
        <v/>
      </c>
      <c r="V42" s="11" t="s">
        <v>264</v>
      </c>
      <c r="W42" s="11">
        <f t="shared" si="10"/>
        <v>0</v>
      </c>
      <c r="X42" s="12" t="str">
        <f t="shared" si="11"/>
        <v>-</v>
      </c>
      <c r="Y42" s="7" t="str">
        <f t="shared" si="4"/>
        <v/>
      </c>
      <c r="AA42" s="7" t="str">
        <f t="shared" si="12"/>
        <v/>
      </c>
    </row>
    <row r="43" spans="1:27" x14ac:dyDescent="0.35">
      <c r="A43" s="7">
        <f t="shared" si="9"/>
        <v>42</v>
      </c>
      <c r="B43" s="7" t="s">
        <v>86</v>
      </c>
      <c r="C43" s="7" t="s">
        <v>66</v>
      </c>
      <c r="D43" s="7" t="s">
        <v>66</v>
      </c>
      <c r="E43" s="8">
        <v>46195</v>
      </c>
      <c r="F43" s="9">
        <v>0.95833333333333337</v>
      </c>
      <c r="G43" s="10">
        <f t="shared" si="3"/>
        <v>46195.958333333336</v>
      </c>
      <c r="H43" s="7" t="s">
        <v>67</v>
      </c>
      <c r="I43" s="7" t="s">
        <v>69</v>
      </c>
      <c r="J43" s="11">
        <v>22</v>
      </c>
      <c r="K43" s="11">
        <v>166</v>
      </c>
      <c r="L43" s="11">
        <v>189</v>
      </c>
      <c r="M43" s="11" t="s">
        <v>327</v>
      </c>
      <c r="N43" s="31"/>
      <c r="O43" s="31"/>
      <c r="T43" s="11" t="str">
        <f t="shared" si="1"/>
        <v/>
      </c>
      <c r="U43" s="11" t="str">
        <f t="shared" si="6"/>
        <v/>
      </c>
      <c r="V43" s="11" t="s">
        <v>264</v>
      </c>
      <c r="W43" s="11">
        <f t="shared" si="10"/>
        <v>0</v>
      </c>
      <c r="X43" s="12" t="str">
        <f t="shared" si="11"/>
        <v>-</v>
      </c>
      <c r="Y43" s="7" t="str">
        <f t="shared" si="4"/>
        <v/>
      </c>
      <c r="AA43" s="7" t="str">
        <f t="shared" si="12"/>
        <v/>
      </c>
    </row>
    <row r="44" spans="1:27" x14ac:dyDescent="0.35">
      <c r="A44" s="7">
        <f t="shared" si="9"/>
        <v>43</v>
      </c>
      <c r="B44" s="7" t="s">
        <v>86</v>
      </c>
      <c r="C44" s="7" t="s">
        <v>66</v>
      </c>
      <c r="D44" s="7" t="s">
        <v>66</v>
      </c>
      <c r="E44" s="8">
        <v>46196</v>
      </c>
      <c r="F44" s="9">
        <v>8.3333333333333329E-2</v>
      </c>
      <c r="G44" s="10">
        <f t="shared" si="3"/>
        <v>46196.083333333336</v>
      </c>
      <c r="H44" s="7" t="s">
        <v>70</v>
      </c>
      <c r="I44" s="7" t="s">
        <v>68</v>
      </c>
      <c r="J44" s="11">
        <v>64</v>
      </c>
      <c r="K44" s="11">
        <v>105</v>
      </c>
      <c r="L44" s="11">
        <v>137</v>
      </c>
      <c r="M44" s="11" t="s">
        <v>327</v>
      </c>
      <c r="N44" s="31"/>
      <c r="O44" s="31"/>
      <c r="T44" s="11" t="str">
        <f t="shared" si="1"/>
        <v/>
      </c>
      <c r="U44" s="11" t="str">
        <f t="shared" si="6"/>
        <v/>
      </c>
      <c r="V44" s="11" t="s">
        <v>264</v>
      </c>
      <c r="W44" s="11">
        <f t="shared" si="10"/>
        <v>0</v>
      </c>
      <c r="X44" s="12" t="str">
        <f t="shared" si="11"/>
        <v>-</v>
      </c>
      <c r="Y44" s="7" t="str">
        <f t="shared" si="4"/>
        <v/>
      </c>
      <c r="AA44" s="7" t="str">
        <f t="shared" si="12"/>
        <v/>
      </c>
    </row>
    <row r="45" spans="1:27" x14ac:dyDescent="0.35">
      <c r="A45" s="7">
        <f t="shared" si="9"/>
        <v>44</v>
      </c>
      <c r="B45" s="7" t="s">
        <v>86</v>
      </c>
      <c r="C45" s="7" t="s">
        <v>71</v>
      </c>
      <c r="D45" s="7" t="s">
        <v>71</v>
      </c>
      <c r="E45" s="8">
        <v>46196</v>
      </c>
      <c r="F45" s="9">
        <v>0.20833333333333334</v>
      </c>
      <c r="G45" s="10">
        <f t="shared" si="3"/>
        <v>46196.208333333336</v>
      </c>
      <c r="H45" s="7" t="s">
        <v>75</v>
      </c>
      <c r="I45" s="7" t="s">
        <v>73</v>
      </c>
      <c r="J45" s="11">
        <v>152</v>
      </c>
      <c r="K45" s="11">
        <v>139</v>
      </c>
      <c r="L45" s="11">
        <v>67</v>
      </c>
      <c r="M45" s="11" t="s">
        <v>327</v>
      </c>
      <c r="N45" s="31"/>
      <c r="O45" s="31"/>
      <c r="T45" s="11" t="str">
        <f t="shared" si="1"/>
        <v/>
      </c>
      <c r="U45" s="11" t="str">
        <f t="shared" si="6"/>
        <v/>
      </c>
      <c r="V45" s="11" t="s">
        <v>264</v>
      </c>
      <c r="W45" s="11">
        <f t="shared" si="10"/>
        <v>0</v>
      </c>
      <c r="X45" s="12" t="str">
        <f t="shared" si="11"/>
        <v>-</v>
      </c>
      <c r="Y45" s="7" t="str">
        <f t="shared" si="4"/>
        <v/>
      </c>
      <c r="AA45" s="7" t="str">
        <f t="shared" si="12"/>
        <v/>
      </c>
    </row>
    <row r="46" spans="1:27" x14ac:dyDescent="0.35">
      <c r="A46" s="7">
        <f t="shared" si="9"/>
        <v>45</v>
      </c>
      <c r="B46" s="7" t="s">
        <v>86</v>
      </c>
      <c r="C46" s="7" t="s">
        <v>76</v>
      </c>
      <c r="D46" s="7" t="s">
        <v>76</v>
      </c>
      <c r="E46" s="8">
        <v>46196</v>
      </c>
      <c r="F46" s="9">
        <v>0.79166666666666663</v>
      </c>
      <c r="G46" s="10">
        <f t="shared" si="3"/>
        <v>46196.791666666664</v>
      </c>
      <c r="H46" s="7" t="s">
        <v>77</v>
      </c>
      <c r="I46" s="7" t="s">
        <v>84</v>
      </c>
      <c r="J46" s="11">
        <v>24</v>
      </c>
      <c r="K46" s="11">
        <v>154</v>
      </c>
      <c r="L46" s="11">
        <v>173</v>
      </c>
      <c r="M46" s="11" t="s">
        <v>327</v>
      </c>
      <c r="N46" s="31"/>
      <c r="O46" s="31"/>
      <c r="T46" s="11" t="str">
        <f t="shared" si="1"/>
        <v/>
      </c>
      <c r="U46" s="11" t="str">
        <f t="shared" si="6"/>
        <v/>
      </c>
      <c r="V46" s="11" t="s">
        <v>264</v>
      </c>
      <c r="W46" s="11">
        <f t="shared" si="10"/>
        <v>0</v>
      </c>
      <c r="X46" s="12" t="str">
        <f t="shared" si="11"/>
        <v>-</v>
      </c>
      <c r="Y46" s="7" t="str">
        <f t="shared" si="4"/>
        <v/>
      </c>
      <c r="AA46" s="7" t="str">
        <f t="shared" si="12"/>
        <v/>
      </c>
    </row>
    <row r="47" spans="1:27" x14ac:dyDescent="0.35">
      <c r="A47" s="7">
        <f t="shared" si="9"/>
        <v>46</v>
      </c>
      <c r="B47" s="7" t="s">
        <v>86</v>
      </c>
      <c r="C47" s="7" t="s">
        <v>79</v>
      </c>
      <c r="D47" s="7" t="s">
        <v>79</v>
      </c>
      <c r="E47" s="8">
        <v>46196</v>
      </c>
      <c r="F47" s="9">
        <v>0.91666666666666663</v>
      </c>
      <c r="G47" s="10">
        <f t="shared" si="3"/>
        <v>46196.916666666664</v>
      </c>
      <c r="H47" s="7" t="s">
        <v>80</v>
      </c>
      <c r="I47" s="7" t="s">
        <v>82</v>
      </c>
      <c r="J47" s="11">
        <v>44</v>
      </c>
      <c r="K47" s="11">
        <v>127</v>
      </c>
      <c r="L47" s="11">
        <v>162</v>
      </c>
      <c r="M47" s="11" t="s">
        <v>327</v>
      </c>
      <c r="N47" s="31"/>
      <c r="O47" s="31"/>
      <c r="T47" s="11" t="str">
        <f t="shared" si="1"/>
        <v/>
      </c>
      <c r="U47" s="11" t="str">
        <f t="shared" si="6"/>
        <v/>
      </c>
      <c r="V47" s="11" t="s">
        <v>264</v>
      </c>
      <c r="W47" s="11">
        <f t="shared" si="10"/>
        <v>0</v>
      </c>
      <c r="X47" s="12" t="str">
        <f t="shared" si="11"/>
        <v>-</v>
      </c>
      <c r="Y47" s="7" t="str">
        <f t="shared" si="4"/>
        <v/>
      </c>
      <c r="AA47" s="7" t="str">
        <f t="shared" si="12"/>
        <v/>
      </c>
    </row>
    <row r="48" spans="1:27" x14ac:dyDescent="0.35">
      <c r="A48" s="7">
        <f t="shared" si="9"/>
        <v>47</v>
      </c>
      <c r="B48" s="7" t="s">
        <v>86</v>
      </c>
      <c r="C48" s="7" t="s">
        <v>79</v>
      </c>
      <c r="D48" s="7" t="s">
        <v>79</v>
      </c>
      <c r="E48" s="8">
        <v>46197</v>
      </c>
      <c r="F48" s="9">
        <v>4.1666666666666664E-2</v>
      </c>
      <c r="G48" s="10">
        <f t="shared" si="3"/>
        <v>46197.041666666664</v>
      </c>
      <c r="H48" s="7" t="s">
        <v>83</v>
      </c>
      <c r="I48" s="7" t="s">
        <v>81</v>
      </c>
      <c r="J48" s="11">
        <v>165</v>
      </c>
      <c r="K48" s="11">
        <v>123</v>
      </c>
      <c r="L48" s="11">
        <v>36</v>
      </c>
      <c r="M48" s="11" t="s">
        <v>327</v>
      </c>
      <c r="N48" s="31"/>
      <c r="O48" s="31"/>
      <c r="T48" s="11" t="str">
        <f t="shared" si="1"/>
        <v/>
      </c>
      <c r="U48" s="11" t="str">
        <f t="shared" si="6"/>
        <v/>
      </c>
      <c r="V48" s="11" t="s">
        <v>264</v>
      </c>
      <c r="W48" s="11">
        <f t="shared" si="10"/>
        <v>0</v>
      </c>
      <c r="X48" s="12" t="str">
        <f t="shared" si="11"/>
        <v>-</v>
      </c>
      <c r="Y48" s="7" t="str">
        <f t="shared" si="4"/>
        <v/>
      </c>
      <c r="AA48" s="7" t="str">
        <f t="shared" si="12"/>
        <v/>
      </c>
    </row>
    <row r="49" spans="1:27" x14ac:dyDescent="0.35">
      <c r="A49" s="7">
        <f t="shared" si="9"/>
        <v>48</v>
      </c>
      <c r="B49" s="7" t="s">
        <v>86</v>
      </c>
      <c r="C49" s="7" t="s">
        <v>76</v>
      </c>
      <c r="D49" s="7" t="s">
        <v>76</v>
      </c>
      <c r="E49" s="8">
        <v>46197</v>
      </c>
      <c r="F49" s="9">
        <v>0.16666666666666666</v>
      </c>
      <c r="G49" s="10">
        <f t="shared" si="3"/>
        <v>46197.166666666664</v>
      </c>
      <c r="H49" s="7" t="s">
        <v>85</v>
      </c>
      <c r="I49" s="7" t="s">
        <v>78</v>
      </c>
      <c r="J49" s="11">
        <v>77</v>
      </c>
      <c r="K49" s="11">
        <v>111</v>
      </c>
      <c r="L49" s="11">
        <v>123</v>
      </c>
      <c r="M49" s="11" t="s">
        <v>327</v>
      </c>
      <c r="N49" s="31"/>
      <c r="O49" s="31"/>
      <c r="T49" s="11" t="str">
        <f t="shared" si="1"/>
        <v/>
      </c>
      <c r="U49" s="11" t="str">
        <f t="shared" si="6"/>
        <v/>
      </c>
      <c r="V49" s="11" t="s">
        <v>264</v>
      </c>
      <c r="W49" s="11">
        <f t="shared" si="10"/>
        <v>0</v>
      </c>
      <c r="X49" s="12" t="str">
        <f t="shared" si="11"/>
        <v>-</v>
      </c>
      <c r="Y49" s="7" t="str">
        <f t="shared" si="4"/>
        <v/>
      </c>
      <c r="AA49" s="7" t="str">
        <f t="shared" si="12"/>
        <v/>
      </c>
    </row>
    <row r="50" spans="1:27" x14ac:dyDescent="0.35">
      <c r="A50" s="7">
        <f t="shared" si="9"/>
        <v>49</v>
      </c>
      <c r="B50" s="7" t="s">
        <v>87</v>
      </c>
      <c r="C50" s="7" t="s">
        <v>31</v>
      </c>
      <c r="D50" s="7" t="s">
        <v>31</v>
      </c>
      <c r="E50" s="8">
        <v>46197</v>
      </c>
      <c r="F50" s="9">
        <v>0.875</v>
      </c>
      <c r="G50" s="10">
        <f t="shared" si="3"/>
        <v>46197.875</v>
      </c>
      <c r="H50" s="7" t="s">
        <v>38</v>
      </c>
      <c r="I50" s="7" t="s">
        <v>32</v>
      </c>
      <c r="J50" s="11">
        <v>68</v>
      </c>
      <c r="K50" s="11">
        <v>106</v>
      </c>
      <c r="L50" s="11">
        <v>129</v>
      </c>
      <c r="M50" s="11" t="s">
        <v>327</v>
      </c>
      <c r="N50" s="31"/>
      <c r="O50" s="31"/>
      <c r="T50" s="11" t="str">
        <f t="shared" si="1"/>
        <v/>
      </c>
      <c r="U50" s="11" t="str">
        <f t="shared" si="6"/>
        <v/>
      </c>
      <c r="V50" s="11" t="s">
        <v>264</v>
      </c>
      <c r="W50" s="11">
        <f t="shared" si="10"/>
        <v>0</v>
      </c>
      <c r="X50" s="12" t="str">
        <f t="shared" si="11"/>
        <v>-</v>
      </c>
      <c r="Y50" s="7" t="str">
        <f t="shared" si="4"/>
        <v/>
      </c>
      <c r="AA50" s="7" t="str">
        <f t="shared" si="12"/>
        <v/>
      </c>
    </row>
    <row r="51" spans="1:27" x14ac:dyDescent="0.35">
      <c r="A51" s="7">
        <f t="shared" si="9"/>
        <v>50</v>
      </c>
      <c r="B51" s="7" t="s">
        <v>87</v>
      </c>
      <c r="C51" s="7" t="s">
        <v>31</v>
      </c>
      <c r="D51" s="7" t="s">
        <v>31</v>
      </c>
      <c r="E51" s="8">
        <v>46197</v>
      </c>
      <c r="F51" s="9">
        <v>0.875</v>
      </c>
      <c r="G51" s="10">
        <f t="shared" si="3"/>
        <v>46197.875</v>
      </c>
      <c r="H51" s="7" t="s">
        <v>33</v>
      </c>
      <c r="I51" s="7" t="s">
        <v>37</v>
      </c>
      <c r="J51" s="11">
        <v>87</v>
      </c>
      <c r="K51" s="11">
        <v>102</v>
      </c>
      <c r="L51" s="11">
        <v>120</v>
      </c>
      <c r="M51" s="11" t="s">
        <v>327</v>
      </c>
      <c r="N51" s="31"/>
      <c r="O51" s="31"/>
      <c r="T51" s="11" t="str">
        <f t="shared" si="1"/>
        <v/>
      </c>
      <c r="U51" s="11" t="str">
        <f t="shared" si="6"/>
        <v/>
      </c>
      <c r="V51" s="11" t="s">
        <v>264</v>
      </c>
      <c r="W51" s="11">
        <f t="shared" si="10"/>
        <v>0</v>
      </c>
      <c r="X51" s="12" t="str">
        <f t="shared" si="11"/>
        <v>-</v>
      </c>
      <c r="Y51" s="7" t="str">
        <f t="shared" si="4"/>
        <v/>
      </c>
      <c r="AA51" s="7" t="str">
        <f t="shared" si="12"/>
        <v/>
      </c>
    </row>
    <row r="52" spans="1:27" x14ac:dyDescent="0.35">
      <c r="A52" s="7">
        <f t="shared" si="9"/>
        <v>51</v>
      </c>
      <c r="B52" s="7" t="s">
        <v>87</v>
      </c>
      <c r="C52" s="7" t="s">
        <v>39</v>
      </c>
      <c r="D52" s="7" t="s">
        <v>39</v>
      </c>
      <c r="E52" s="8">
        <v>46198</v>
      </c>
      <c r="F52" s="9">
        <v>0</v>
      </c>
      <c r="G52" s="10">
        <f t="shared" si="3"/>
        <v>46198</v>
      </c>
      <c r="H52" s="7" t="s">
        <v>41</v>
      </c>
      <c r="I52" s="7" t="s">
        <v>42</v>
      </c>
      <c r="J52" s="11">
        <v>29</v>
      </c>
      <c r="K52" s="11">
        <v>159</v>
      </c>
      <c r="L52" s="11">
        <v>187</v>
      </c>
      <c r="M52" s="11" t="s">
        <v>327</v>
      </c>
      <c r="N52" s="31"/>
      <c r="O52" s="31"/>
      <c r="T52" s="11" t="str">
        <f t="shared" si="1"/>
        <v/>
      </c>
      <c r="U52" s="11" t="str">
        <f t="shared" si="6"/>
        <v/>
      </c>
      <c r="V52" s="11" t="s">
        <v>264</v>
      </c>
      <c r="W52" s="11">
        <f t="shared" si="10"/>
        <v>0</v>
      </c>
      <c r="X52" s="12" t="str">
        <f t="shared" si="11"/>
        <v>-</v>
      </c>
      <c r="Y52" s="7" t="str">
        <f t="shared" si="4"/>
        <v/>
      </c>
      <c r="AA52" s="7" t="str">
        <f t="shared" si="12"/>
        <v/>
      </c>
    </row>
    <row r="53" spans="1:27" x14ac:dyDescent="0.35">
      <c r="A53" s="7">
        <f t="shared" si="9"/>
        <v>52</v>
      </c>
      <c r="B53" s="7" t="s">
        <v>87</v>
      </c>
      <c r="C53" s="7" t="s">
        <v>39</v>
      </c>
      <c r="D53" s="7" t="s">
        <v>39</v>
      </c>
      <c r="E53" s="8">
        <v>46198</v>
      </c>
      <c r="F53" s="9">
        <v>0</v>
      </c>
      <c r="G53" s="10">
        <f t="shared" si="3"/>
        <v>46198</v>
      </c>
      <c r="H53" s="7" t="s">
        <v>43</v>
      </c>
      <c r="I53" s="7" t="s">
        <v>40</v>
      </c>
      <c r="J53" s="11">
        <v>145</v>
      </c>
      <c r="K53" s="11">
        <v>124</v>
      </c>
      <c r="L53" s="11">
        <v>48</v>
      </c>
      <c r="M53" s="11" t="s">
        <v>327</v>
      </c>
      <c r="N53" s="31"/>
      <c r="O53" s="31"/>
      <c r="T53" s="11" t="str">
        <f t="shared" si="1"/>
        <v/>
      </c>
      <c r="U53" s="11" t="str">
        <f t="shared" si="6"/>
        <v/>
      </c>
      <c r="V53" s="11" t="s">
        <v>264</v>
      </c>
      <c r="W53" s="11">
        <f t="shared" si="10"/>
        <v>0</v>
      </c>
      <c r="X53" s="12" t="str">
        <f t="shared" si="11"/>
        <v>-</v>
      </c>
      <c r="Y53" s="7" t="str">
        <f t="shared" si="4"/>
        <v/>
      </c>
      <c r="AA53" s="7" t="str">
        <f t="shared" si="12"/>
        <v/>
      </c>
    </row>
    <row r="54" spans="1:27" x14ac:dyDescent="0.35">
      <c r="A54" s="7">
        <f t="shared" si="9"/>
        <v>53</v>
      </c>
      <c r="B54" s="7" t="s">
        <v>87</v>
      </c>
      <c r="C54" s="7" t="s">
        <v>26</v>
      </c>
      <c r="D54" s="7" t="s">
        <v>26</v>
      </c>
      <c r="E54" s="8">
        <v>46198</v>
      </c>
      <c r="F54" s="9">
        <v>0.125</v>
      </c>
      <c r="G54" s="10">
        <f t="shared" si="3"/>
        <v>46198.125</v>
      </c>
      <c r="H54" s="7" t="s">
        <v>28</v>
      </c>
      <c r="I54" s="7" t="s">
        <v>29</v>
      </c>
      <c r="J54" s="11">
        <v>117</v>
      </c>
      <c r="K54" s="11">
        <v>103</v>
      </c>
      <c r="L54" s="11">
        <v>87</v>
      </c>
      <c r="M54" s="11" t="s">
        <v>327</v>
      </c>
      <c r="N54" s="31"/>
      <c r="O54" s="31"/>
      <c r="T54" s="11" t="str">
        <f t="shared" si="1"/>
        <v/>
      </c>
      <c r="U54" s="11" t="str">
        <f t="shared" si="6"/>
        <v/>
      </c>
      <c r="V54" s="11" t="s">
        <v>264</v>
      </c>
      <c r="W54" s="11">
        <f t="shared" si="10"/>
        <v>0</v>
      </c>
      <c r="X54" s="12" t="str">
        <f t="shared" si="11"/>
        <v>-</v>
      </c>
      <c r="Y54" s="7" t="str">
        <f t="shared" si="4"/>
        <v/>
      </c>
      <c r="AA54" s="7" t="str">
        <f t="shared" si="12"/>
        <v/>
      </c>
    </row>
    <row r="55" spans="1:27" x14ac:dyDescent="0.35">
      <c r="A55" s="7">
        <f t="shared" si="9"/>
        <v>54</v>
      </c>
      <c r="B55" s="7" t="s">
        <v>87</v>
      </c>
      <c r="C55" s="7" t="s">
        <v>26</v>
      </c>
      <c r="D55" s="7" t="s">
        <v>26</v>
      </c>
      <c r="E55" s="8">
        <v>46198</v>
      </c>
      <c r="F55" s="9">
        <v>0.125</v>
      </c>
      <c r="G55" s="10">
        <f t="shared" si="3"/>
        <v>46198.125</v>
      </c>
      <c r="H55" s="7" t="s">
        <v>30</v>
      </c>
      <c r="I55" s="7" t="s">
        <v>27</v>
      </c>
      <c r="J55" s="11">
        <v>109</v>
      </c>
      <c r="K55" s="11">
        <v>99</v>
      </c>
      <c r="L55" s="11">
        <v>91</v>
      </c>
      <c r="M55" s="11" t="s">
        <v>327</v>
      </c>
      <c r="N55" s="31"/>
      <c r="O55" s="31"/>
      <c r="T55" s="11" t="str">
        <f t="shared" si="1"/>
        <v/>
      </c>
      <c r="U55" s="11" t="str">
        <f t="shared" si="6"/>
        <v/>
      </c>
      <c r="V55" s="11" t="s">
        <v>264</v>
      </c>
      <c r="W55" s="11">
        <f t="shared" si="10"/>
        <v>0</v>
      </c>
      <c r="X55" s="12" t="str">
        <f t="shared" si="11"/>
        <v>-</v>
      </c>
      <c r="Y55" s="7" t="str">
        <f t="shared" si="4"/>
        <v/>
      </c>
      <c r="AA55" s="7" t="str">
        <f t="shared" si="12"/>
        <v/>
      </c>
    </row>
    <row r="56" spans="1:27" x14ac:dyDescent="0.35">
      <c r="A56" s="7">
        <f t="shared" si="9"/>
        <v>55</v>
      </c>
      <c r="B56" s="7" t="s">
        <v>87</v>
      </c>
      <c r="C56" s="7" t="s">
        <v>46</v>
      </c>
      <c r="D56" s="7" t="s">
        <v>46</v>
      </c>
      <c r="E56" s="8">
        <v>46198</v>
      </c>
      <c r="F56" s="9">
        <v>0.91666666666666663</v>
      </c>
      <c r="G56" s="10">
        <f t="shared" si="3"/>
        <v>46198.916666666664</v>
      </c>
      <c r="H56" s="7" t="s">
        <v>48</v>
      </c>
      <c r="I56" s="7" t="s">
        <v>52</v>
      </c>
      <c r="J56" s="11">
        <v>163</v>
      </c>
      <c r="K56" s="11">
        <v>118</v>
      </c>
      <c r="L56" s="11">
        <v>53</v>
      </c>
      <c r="M56" s="11" t="s">
        <v>327</v>
      </c>
      <c r="N56" s="31"/>
      <c r="O56" s="31"/>
      <c r="T56" s="11" t="str">
        <f t="shared" si="1"/>
        <v/>
      </c>
      <c r="U56" s="11" t="str">
        <f t="shared" si="6"/>
        <v/>
      </c>
      <c r="V56" s="11" t="s">
        <v>264</v>
      </c>
      <c r="W56" s="11">
        <f t="shared" si="10"/>
        <v>0</v>
      </c>
      <c r="X56" s="12" t="str">
        <f t="shared" si="11"/>
        <v>-</v>
      </c>
      <c r="Y56" s="7" t="str">
        <f t="shared" si="4"/>
        <v/>
      </c>
      <c r="AA56" s="7" t="str">
        <f t="shared" si="12"/>
        <v/>
      </c>
    </row>
    <row r="57" spans="1:27" x14ac:dyDescent="0.35">
      <c r="A57" s="7">
        <f t="shared" si="9"/>
        <v>56</v>
      </c>
      <c r="B57" s="7" t="s">
        <v>87</v>
      </c>
      <c r="C57" s="7" t="s">
        <v>46</v>
      </c>
      <c r="D57" s="7" t="s">
        <v>46</v>
      </c>
      <c r="E57" s="8">
        <v>46198</v>
      </c>
      <c r="F57" s="9">
        <v>0.91666666666666663</v>
      </c>
      <c r="G57" s="10">
        <f t="shared" si="3"/>
        <v>46198.916666666664</v>
      </c>
      <c r="H57" s="7" t="s">
        <v>53</v>
      </c>
      <c r="I57" s="7" t="s">
        <v>47</v>
      </c>
      <c r="J57" s="11">
        <v>145</v>
      </c>
      <c r="K57" s="11">
        <v>129</v>
      </c>
      <c r="L57" s="11">
        <v>42</v>
      </c>
      <c r="M57" s="11" t="s">
        <v>327</v>
      </c>
      <c r="N57" s="31"/>
      <c r="O57" s="31"/>
      <c r="T57" s="11" t="str">
        <f t="shared" si="1"/>
        <v/>
      </c>
      <c r="U57" s="11" t="str">
        <f t="shared" si="6"/>
        <v/>
      </c>
      <c r="V57" s="11" t="s">
        <v>264</v>
      </c>
      <c r="W57" s="11">
        <f t="shared" si="10"/>
        <v>0</v>
      </c>
      <c r="X57" s="12" t="str">
        <f t="shared" si="11"/>
        <v>-</v>
      </c>
      <c r="Y57" s="7" t="str">
        <f t="shared" si="4"/>
        <v/>
      </c>
      <c r="AA57" s="7" t="str">
        <f t="shared" si="12"/>
        <v/>
      </c>
    </row>
    <row r="58" spans="1:27" x14ac:dyDescent="0.35">
      <c r="A58" s="7">
        <f t="shared" si="9"/>
        <v>57</v>
      </c>
      <c r="B58" s="7" t="s">
        <v>87</v>
      </c>
      <c r="C58" s="7" t="s">
        <v>49</v>
      </c>
      <c r="D58" s="7" t="s">
        <v>49</v>
      </c>
      <c r="E58" s="8">
        <v>46199</v>
      </c>
      <c r="F58" s="9">
        <v>4.1666666666666664E-2</v>
      </c>
      <c r="G58" s="10">
        <f t="shared" si="3"/>
        <v>46199.041666666664</v>
      </c>
      <c r="H58" s="7" t="s">
        <v>55</v>
      </c>
      <c r="I58" s="7" t="s">
        <v>50</v>
      </c>
      <c r="J58" s="11">
        <v>131</v>
      </c>
      <c r="K58" s="11">
        <v>123</v>
      </c>
      <c r="L58" s="11">
        <v>56</v>
      </c>
      <c r="M58" s="11" t="s">
        <v>327</v>
      </c>
      <c r="N58" s="31"/>
      <c r="O58" s="31"/>
      <c r="T58" s="11" t="str">
        <f t="shared" si="1"/>
        <v/>
      </c>
      <c r="U58" s="11" t="str">
        <f t="shared" si="6"/>
        <v/>
      </c>
      <c r="V58" s="11" t="s">
        <v>264</v>
      </c>
      <c r="W58" s="11">
        <f t="shared" si="10"/>
        <v>0</v>
      </c>
      <c r="X58" s="12" t="str">
        <f t="shared" si="11"/>
        <v>-</v>
      </c>
      <c r="Y58" s="7" t="str">
        <f t="shared" si="4"/>
        <v/>
      </c>
      <c r="AA58" s="7" t="str">
        <f t="shared" si="12"/>
        <v/>
      </c>
    </row>
    <row r="59" spans="1:27" x14ac:dyDescent="0.35">
      <c r="A59" s="7">
        <f t="shared" si="9"/>
        <v>58</v>
      </c>
      <c r="B59" s="7" t="s">
        <v>87</v>
      </c>
      <c r="C59" s="7" t="s">
        <v>49</v>
      </c>
      <c r="D59" s="7" t="s">
        <v>49</v>
      </c>
      <c r="E59" s="8">
        <v>46199</v>
      </c>
      <c r="F59" s="9">
        <v>4.1666666666666664E-2</v>
      </c>
      <c r="G59" s="10">
        <f t="shared" si="3"/>
        <v>46199.041666666664</v>
      </c>
      <c r="H59" s="7" t="s">
        <v>51</v>
      </c>
      <c r="I59" s="7" t="s">
        <v>54</v>
      </c>
      <c r="J59" s="11">
        <v>96</v>
      </c>
      <c r="K59" s="11">
        <v>108</v>
      </c>
      <c r="L59" s="11">
        <v>111</v>
      </c>
      <c r="M59" s="11" t="s">
        <v>327</v>
      </c>
      <c r="N59" s="31"/>
      <c r="O59" s="31"/>
      <c r="T59" s="11" t="str">
        <f t="shared" si="1"/>
        <v/>
      </c>
      <c r="U59" s="11" t="str">
        <f t="shared" si="6"/>
        <v/>
      </c>
      <c r="V59" s="11" t="s">
        <v>264</v>
      </c>
      <c r="W59" s="11">
        <f t="shared" si="10"/>
        <v>0</v>
      </c>
      <c r="X59" s="12" t="str">
        <f t="shared" si="11"/>
        <v>-</v>
      </c>
      <c r="Y59" s="7" t="str">
        <f t="shared" si="4"/>
        <v/>
      </c>
      <c r="AA59" s="7" t="str">
        <f t="shared" si="12"/>
        <v/>
      </c>
    </row>
    <row r="60" spans="1:27" x14ac:dyDescent="0.35">
      <c r="A60" s="7">
        <f t="shared" si="9"/>
        <v>59</v>
      </c>
      <c r="B60" s="7" t="s">
        <v>87</v>
      </c>
      <c r="C60" s="7" t="s">
        <v>34</v>
      </c>
      <c r="D60" s="7" t="s">
        <v>34</v>
      </c>
      <c r="E60" s="8">
        <v>46199</v>
      </c>
      <c r="F60" s="9">
        <v>0.16666666666666666</v>
      </c>
      <c r="G60" s="10">
        <f t="shared" si="3"/>
        <v>46199.166666666664</v>
      </c>
      <c r="H60" s="7" t="s">
        <v>45</v>
      </c>
      <c r="I60" s="7" t="s">
        <v>35</v>
      </c>
      <c r="J60" s="11">
        <v>109</v>
      </c>
      <c r="K60" s="11">
        <v>102</v>
      </c>
      <c r="L60" s="11">
        <v>93</v>
      </c>
      <c r="M60" s="11" t="s">
        <v>327</v>
      </c>
      <c r="N60" s="31"/>
      <c r="O60" s="31"/>
      <c r="T60" s="11" t="str">
        <f t="shared" si="1"/>
        <v/>
      </c>
      <c r="U60" s="11" t="str">
        <f t="shared" si="6"/>
        <v/>
      </c>
      <c r="V60" s="11" t="s">
        <v>264</v>
      </c>
      <c r="W60" s="11">
        <f t="shared" si="10"/>
        <v>0</v>
      </c>
      <c r="X60" s="12" t="str">
        <f t="shared" si="11"/>
        <v>-</v>
      </c>
      <c r="Y60" s="7" t="str">
        <f t="shared" si="4"/>
        <v/>
      </c>
      <c r="AA60" s="7" t="str">
        <f t="shared" si="12"/>
        <v/>
      </c>
    </row>
    <row r="61" spans="1:27" x14ac:dyDescent="0.35">
      <c r="A61" s="7">
        <f t="shared" si="9"/>
        <v>60</v>
      </c>
      <c r="B61" s="7" t="s">
        <v>87</v>
      </c>
      <c r="C61" s="7" t="s">
        <v>34</v>
      </c>
      <c r="D61" s="7" t="s">
        <v>34</v>
      </c>
      <c r="E61" s="8">
        <v>46199</v>
      </c>
      <c r="F61" s="9">
        <v>0.16666666666666666</v>
      </c>
      <c r="G61" s="10">
        <f t="shared" si="3"/>
        <v>46199.166666666664</v>
      </c>
      <c r="H61" s="7" t="s">
        <v>36</v>
      </c>
      <c r="I61" s="7" t="s">
        <v>44</v>
      </c>
      <c r="J61" s="11">
        <v>74</v>
      </c>
      <c r="K61" s="11">
        <v>104</v>
      </c>
      <c r="L61" s="11">
        <v>131</v>
      </c>
      <c r="M61" s="11" t="s">
        <v>327</v>
      </c>
      <c r="N61" s="31"/>
      <c r="O61" s="31"/>
      <c r="T61" s="11" t="str">
        <f t="shared" si="1"/>
        <v/>
      </c>
      <c r="U61" s="11" t="str">
        <f t="shared" si="6"/>
        <v/>
      </c>
      <c r="V61" s="11" t="s">
        <v>264</v>
      </c>
      <c r="W61" s="11">
        <f t="shared" si="10"/>
        <v>0</v>
      </c>
      <c r="X61" s="12" t="str">
        <f t="shared" si="11"/>
        <v>-</v>
      </c>
      <c r="Y61" s="7" t="str">
        <f t="shared" si="4"/>
        <v/>
      </c>
      <c r="AA61" s="7" t="str">
        <f t="shared" si="12"/>
        <v/>
      </c>
    </row>
    <row r="62" spans="1:27" x14ac:dyDescent="0.35">
      <c r="A62" s="7">
        <f t="shared" si="9"/>
        <v>61</v>
      </c>
      <c r="B62" s="7" t="s">
        <v>87</v>
      </c>
      <c r="C62" s="7" t="s">
        <v>66</v>
      </c>
      <c r="D62" s="7" t="s">
        <v>66</v>
      </c>
      <c r="E62" s="8">
        <v>46199</v>
      </c>
      <c r="F62" s="9">
        <v>0.875</v>
      </c>
      <c r="G62" s="10">
        <f t="shared" si="3"/>
        <v>46199.875</v>
      </c>
      <c r="H62" s="7" t="s">
        <v>70</v>
      </c>
      <c r="I62" s="7" t="s">
        <v>67</v>
      </c>
      <c r="J62" s="11">
        <v>141</v>
      </c>
      <c r="K62" s="11">
        <v>108</v>
      </c>
      <c r="L62" s="11">
        <v>68</v>
      </c>
      <c r="M62" s="11" t="s">
        <v>327</v>
      </c>
      <c r="N62" s="31"/>
      <c r="O62" s="31"/>
      <c r="T62" s="11" t="str">
        <f t="shared" si="1"/>
        <v/>
      </c>
      <c r="U62" s="11" t="str">
        <f t="shared" si="6"/>
        <v/>
      </c>
      <c r="V62" s="11" t="s">
        <v>264</v>
      </c>
      <c r="W62" s="11">
        <f t="shared" si="10"/>
        <v>0</v>
      </c>
      <c r="X62" s="12" t="str">
        <f t="shared" si="11"/>
        <v>-</v>
      </c>
      <c r="Y62" s="7" t="str">
        <f t="shared" si="4"/>
        <v/>
      </c>
      <c r="AA62" s="7" t="str">
        <f t="shared" si="12"/>
        <v/>
      </c>
    </row>
    <row r="63" spans="1:27" x14ac:dyDescent="0.35">
      <c r="A63" s="7">
        <f t="shared" si="9"/>
        <v>62</v>
      </c>
      <c r="B63" s="7" t="s">
        <v>87</v>
      </c>
      <c r="C63" s="7" t="s">
        <v>66</v>
      </c>
      <c r="D63" s="7" t="s">
        <v>66</v>
      </c>
      <c r="E63" s="8">
        <v>46199</v>
      </c>
      <c r="F63" s="9">
        <v>0.875</v>
      </c>
      <c r="G63" s="10">
        <f t="shared" si="3"/>
        <v>46199.875</v>
      </c>
      <c r="H63" s="7" t="s">
        <v>68</v>
      </c>
      <c r="I63" s="7" t="s">
        <v>69</v>
      </c>
      <c r="J63" s="11">
        <v>54</v>
      </c>
      <c r="K63" s="11">
        <v>115</v>
      </c>
      <c r="L63" s="11">
        <v>149</v>
      </c>
      <c r="M63" s="11" t="s">
        <v>327</v>
      </c>
      <c r="N63" s="31"/>
      <c r="O63" s="31"/>
      <c r="T63" s="11" t="str">
        <f t="shared" si="1"/>
        <v/>
      </c>
      <c r="U63" s="11" t="str">
        <f t="shared" si="6"/>
        <v/>
      </c>
      <c r="V63" s="11" t="s">
        <v>264</v>
      </c>
      <c r="W63" s="11">
        <f t="shared" si="10"/>
        <v>0</v>
      </c>
      <c r="X63" s="12" t="str">
        <f t="shared" si="11"/>
        <v>-</v>
      </c>
      <c r="Y63" s="7" t="str">
        <f t="shared" si="4"/>
        <v/>
      </c>
      <c r="AA63" s="7" t="str">
        <f t="shared" si="12"/>
        <v/>
      </c>
    </row>
    <row r="64" spans="1:27" x14ac:dyDescent="0.35">
      <c r="A64" s="7">
        <f t="shared" si="9"/>
        <v>63</v>
      </c>
      <c r="B64" s="7" t="s">
        <v>87</v>
      </c>
      <c r="C64" s="7" t="s">
        <v>56</v>
      </c>
      <c r="D64" s="7" t="s">
        <v>56</v>
      </c>
      <c r="E64" s="8">
        <v>46200</v>
      </c>
      <c r="F64" s="9">
        <v>8.3333333333333329E-2</v>
      </c>
      <c r="G64" s="10">
        <f t="shared" si="3"/>
        <v>46200.083333333336</v>
      </c>
      <c r="H64" s="7" t="s">
        <v>58</v>
      </c>
      <c r="I64" s="7" t="s">
        <v>328</v>
      </c>
      <c r="J64" s="11">
        <v>99</v>
      </c>
      <c r="K64" s="11">
        <v>123</v>
      </c>
      <c r="L64" s="11">
        <v>94</v>
      </c>
      <c r="M64" s="11" t="s">
        <v>327</v>
      </c>
      <c r="N64" s="31"/>
      <c r="O64" s="31"/>
      <c r="T64" s="11" t="str">
        <f t="shared" si="1"/>
        <v/>
      </c>
      <c r="U64" s="11" t="str">
        <f t="shared" si="6"/>
        <v/>
      </c>
      <c r="V64" s="11" t="s">
        <v>264</v>
      </c>
      <c r="W64" s="11">
        <f t="shared" si="10"/>
        <v>0</v>
      </c>
      <c r="X64" s="12" t="str">
        <f t="shared" si="11"/>
        <v>-</v>
      </c>
      <c r="Y64" s="7" t="str">
        <f t="shared" si="4"/>
        <v/>
      </c>
      <c r="AA64" s="7" t="str">
        <f t="shared" si="12"/>
        <v/>
      </c>
    </row>
    <row r="65" spans="1:27" x14ac:dyDescent="0.35">
      <c r="A65" s="7">
        <f t="shared" si="9"/>
        <v>64</v>
      </c>
      <c r="B65" s="7" t="s">
        <v>87</v>
      </c>
      <c r="C65" s="7" t="s">
        <v>56</v>
      </c>
      <c r="D65" s="7" t="s">
        <v>56</v>
      </c>
      <c r="E65" s="8">
        <v>46200</v>
      </c>
      <c r="F65" s="9">
        <v>8.3333333333333329E-2</v>
      </c>
      <c r="G65" s="10">
        <f t="shared" si="3"/>
        <v>46200.083333333336</v>
      </c>
      <c r="H65" s="7" t="s">
        <v>63</v>
      </c>
      <c r="I65" s="7" t="s">
        <v>57</v>
      </c>
      <c r="J65" s="11">
        <v>143</v>
      </c>
      <c r="K65" s="11">
        <v>112</v>
      </c>
      <c r="L65" s="11">
        <v>57</v>
      </c>
      <c r="M65" s="11" t="s">
        <v>327</v>
      </c>
      <c r="N65" s="31"/>
      <c r="O65" s="31"/>
      <c r="T65" s="11" t="str">
        <f t="shared" si="1"/>
        <v/>
      </c>
      <c r="U65" s="11" t="str">
        <f t="shared" si="6"/>
        <v/>
      </c>
      <c r="V65" s="11" t="s">
        <v>264</v>
      </c>
      <c r="W65" s="11">
        <f t="shared" si="10"/>
        <v>0</v>
      </c>
      <c r="X65" s="12" t="str">
        <f t="shared" si="11"/>
        <v>-</v>
      </c>
      <c r="Y65" s="7" t="str">
        <f t="shared" si="4"/>
        <v/>
      </c>
      <c r="AA65" s="7" t="str">
        <f t="shared" si="12"/>
        <v/>
      </c>
    </row>
    <row r="66" spans="1:27" x14ac:dyDescent="0.35">
      <c r="A66" s="7">
        <f t="shared" ref="A66:A97" si="13">ROW(B66)-1</f>
        <v>65</v>
      </c>
      <c r="B66" s="7" t="s">
        <v>87</v>
      </c>
      <c r="C66" s="7" t="s">
        <v>59</v>
      </c>
      <c r="D66" s="7" t="s">
        <v>59</v>
      </c>
      <c r="E66" s="8">
        <v>46200</v>
      </c>
      <c r="F66" s="9">
        <v>0.20833333333333334</v>
      </c>
      <c r="G66" s="10">
        <f t="shared" si="3"/>
        <v>46200.208333333336</v>
      </c>
      <c r="H66" s="7" t="s">
        <v>65</v>
      </c>
      <c r="I66" s="7" t="s">
        <v>60</v>
      </c>
      <c r="J66" s="11">
        <v>172</v>
      </c>
      <c r="K66" s="11">
        <v>129</v>
      </c>
      <c r="L66" s="11">
        <v>32</v>
      </c>
      <c r="M66" s="11" t="s">
        <v>327</v>
      </c>
      <c r="N66" s="31"/>
      <c r="O66" s="31"/>
      <c r="T66" s="11" t="str">
        <f t="shared" si="1"/>
        <v/>
      </c>
      <c r="U66" s="11" t="str">
        <f t="shared" si="6"/>
        <v/>
      </c>
      <c r="V66" s="11" t="s">
        <v>264</v>
      </c>
      <c r="W66" s="11">
        <f t="shared" ref="W66:W97" si="14">IF(LEFT($B66,4)="Tour",0,IF(AND($N66=$O66,$P66=$Q66),1,0))</f>
        <v>0</v>
      </c>
      <c r="X66" s="12" t="str">
        <f t="shared" ref="X66:X97" si="15">IF(LEFT(B66,4)="Tour", N66&amp;"-"&amp;O66, P66&amp;"-"&amp;Q66&amp;IF(W66=1," (tab)",""))</f>
        <v>-</v>
      </c>
      <c r="Y66" s="7" t="str">
        <f t="shared" si="4"/>
        <v/>
      </c>
      <c r="AA66" s="7" t="str">
        <f t="shared" ref="AA66:AA97" si="16">IF(X66="-","",IF(OR(B66="Tour 1",B66="Tour 2",B66="Tour 3"),IF(P66&gt;Q66,H66,IF(P66&lt;Q66,I66,"Nul")),IF(P66&gt;Q66,H66,IF(P66&lt;Q66,I66,IF(R66&gt;S66,H66,IF(R66&lt;S66,I66,""))))))</f>
        <v/>
      </c>
    </row>
    <row r="67" spans="1:27" x14ac:dyDescent="0.35">
      <c r="A67" s="7">
        <f t="shared" si="13"/>
        <v>66</v>
      </c>
      <c r="B67" s="7" t="s">
        <v>87</v>
      </c>
      <c r="C67" s="7" t="s">
        <v>59</v>
      </c>
      <c r="D67" s="7" t="s">
        <v>59</v>
      </c>
      <c r="E67" s="8">
        <v>46200</v>
      </c>
      <c r="F67" s="9">
        <v>0.20833333333333334</v>
      </c>
      <c r="G67" s="10">
        <f t="shared" ref="G67:G105" si="17">E67+F67</f>
        <v>46200.208333333336</v>
      </c>
      <c r="H67" s="7" t="s">
        <v>61</v>
      </c>
      <c r="I67" s="7" t="s">
        <v>64</v>
      </c>
      <c r="J67" s="11">
        <v>85</v>
      </c>
      <c r="K67" s="11">
        <v>114</v>
      </c>
      <c r="L67" s="11">
        <v>123</v>
      </c>
      <c r="M67" s="11" t="s">
        <v>327</v>
      </c>
      <c r="N67" s="31"/>
      <c r="O67" s="31"/>
      <c r="T67" s="11" t="str">
        <f t="shared" ref="T67:T105" si="18">IF(OR(ISBLANK($N67),ISBLANK($O67)),"",IF(LEFT($B67,4)="Tour",N67,IF($N67&lt;&gt;$O67,N67,P67)))</f>
        <v/>
      </c>
      <c r="U67" s="11" t="str">
        <f t="shared" ref="U67:U105" si="19">IF(OR(ISBLANK($N67),ISBLANK($O67)),"",IF(LEFT($B67,4)="Tour",O67,IF($N67&lt;&gt;$O67,O67,Q67)))</f>
        <v/>
      </c>
      <c r="V67" s="11" t="s">
        <v>264</v>
      </c>
      <c r="W67" s="11">
        <f t="shared" si="14"/>
        <v>0</v>
      </c>
      <c r="X67" s="12" t="str">
        <f t="shared" si="15"/>
        <v>-</v>
      </c>
      <c r="Y67" s="7" t="str">
        <f t="shared" ref="Y67:Y73" si="20">IF(X67="-","",IF(T67&gt;U67,H67,IF(T67&lt;U67,I67,"Nul")))</f>
        <v/>
      </c>
      <c r="AA67" s="7" t="str">
        <f t="shared" si="16"/>
        <v/>
      </c>
    </row>
    <row r="68" spans="1:27" x14ac:dyDescent="0.35">
      <c r="A68" s="7">
        <f t="shared" si="13"/>
        <v>67</v>
      </c>
      <c r="B68" s="7" t="s">
        <v>87</v>
      </c>
      <c r="C68" s="7" t="s">
        <v>79</v>
      </c>
      <c r="D68" s="7" t="s">
        <v>79</v>
      </c>
      <c r="E68" s="8">
        <v>46200</v>
      </c>
      <c r="F68" s="9">
        <v>0.95833333333333337</v>
      </c>
      <c r="G68" s="10">
        <f t="shared" si="17"/>
        <v>46200.958333333336</v>
      </c>
      <c r="H68" s="7" t="s">
        <v>83</v>
      </c>
      <c r="I68" s="7" t="s">
        <v>80</v>
      </c>
      <c r="J68" s="11">
        <v>168</v>
      </c>
      <c r="K68" s="11">
        <v>137</v>
      </c>
      <c r="L68" s="11">
        <v>32</v>
      </c>
      <c r="M68" s="11" t="s">
        <v>327</v>
      </c>
      <c r="N68" s="31"/>
      <c r="O68" s="31"/>
      <c r="T68" s="11" t="str">
        <f t="shared" si="18"/>
        <v/>
      </c>
      <c r="U68" s="11" t="str">
        <f t="shared" si="19"/>
        <v/>
      </c>
      <c r="V68" s="11" t="s">
        <v>264</v>
      </c>
      <c r="W68" s="11">
        <f t="shared" si="14"/>
        <v>0</v>
      </c>
      <c r="X68" s="12" t="str">
        <f t="shared" si="15"/>
        <v>-</v>
      </c>
      <c r="Y68" s="7" t="str">
        <f t="shared" si="20"/>
        <v/>
      </c>
      <c r="AA68" s="7" t="str">
        <f t="shared" si="16"/>
        <v/>
      </c>
    </row>
    <row r="69" spans="1:27" x14ac:dyDescent="0.35">
      <c r="A69" s="7">
        <f t="shared" si="13"/>
        <v>68</v>
      </c>
      <c r="B69" s="7" t="s">
        <v>87</v>
      </c>
      <c r="C69" s="7" t="s">
        <v>79</v>
      </c>
      <c r="D69" s="7" t="s">
        <v>79</v>
      </c>
      <c r="E69" s="8">
        <v>46200</v>
      </c>
      <c r="F69" s="9">
        <v>0.95833333333333337</v>
      </c>
      <c r="G69" s="10">
        <f t="shared" si="17"/>
        <v>46200.958333333336</v>
      </c>
      <c r="H69" s="7" t="s">
        <v>81</v>
      </c>
      <c r="I69" s="7" t="s">
        <v>82</v>
      </c>
      <c r="J69" s="11">
        <v>57</v>
      </c>
      <c r="K69" s="11">
        <v>120</v>
      </c>
      <c r="L69" s="11">
        <v>138</v>
      </c>
      <c r="M69" s="11" t="s">
        <v>327</v>
      </c>
      <c r="N69" s="31"/>
      <c r="O69" s="31"/>
      <c r="T69" s="11" t="str">
        <f t="shared" si="18"/>
        <v/>
      </c>
      <c r="U69" s="11" t="str">
        <f t="shared" si="19"/>
        <v/>
      </c>
      <c r="V69" s="11" t="s">
        <v>264</v>
      </c>
      <c r="W69" s="11">
        <f t="shared" si="14"/>
        <v>0</v>
      </c>
      <c r="X69" s="12" t="str">
        <f t="shared" si="15"/>
        <v>-</v>
      </c>
      <c r="Y69" s="7" t="str">
        <f t="shared" si="20"/>
        <v/>
      </c>
      <c r="AA69" s="7" t="str">
        <f t="shared" si="16"/>
        <v/>
      </c>
    </row>
    <row r="70" spans="1:27" x14ac:dyDescent="0.35">
      <c r="A70" s="7">
        <f t="shared" si="13"/>
        <v>69</v>
      </c>
      <c r="B70" s="7" t="s">
        <v>87</v>
      </c>
      <c r="C70" s="7" t="s">
        <v>76</v>
      </c>
      <c r="D70" s="7" t="s">
        <v>76</v>
      </c>
      <c r="E70" s="8">
        <v>46201</v>
      </c>
      <c r="F70" s="9">
        <v>6.25E-2</v>
      </c>
      <c r="G70" s="10">
        <f t="shared" si="17"/>
        <v>46201.0625</v>
      </c>
      <c r="H70" s="7" t="s">
        <v>85</v>
      </c>
      <c r="I70" s="7" t="s">
        <v>77</v>
      </c>
      <c r="J70" s="11">
        <v>154</v>
      </c>
      <c r="K70" s="11">
        <v>102</v>
      </c>
      <c r="L70" s="11">
        <v>55</v>
      </c>
      <c r="M70" s="11" t="s">
        <v>327</v>
      </c>
      <c r="N70" s="31"/>
      <c r="O70" s="31"/>
      <c r="T70" s="11" t="str">
        <f t="shared" si="18"/>
        <v/>
      </c>
      <c r="U70" s="11" t="str">
        <f t="shared" si="19"/>
        <v/>
      </c>
      <c r="V70" s="11" t="s">
        <v>264</v>
      </c>
      <c r="W70" s="11">
        <f t="shared" si="14"/>
        <v>0</v>
      </c>
      <c r="X70" s="12" t="str">
        <f t="shared" si="15"/>
        <v>-</v>
      </c>
      <c r="Y70" s="7" t="str">
        <f t="shared" si="20"/>
        <v/>
      </c>
      <c r="AA70" s="7" t="str">
        <f t="shared" si="16"/>
        <v/>
      </c>
    </row>
    <row r="71" spans="1:27" x14ac:dyDescent="0.35">
      <c r="A71" s="7">
        <f t="shared" si="13"/>
        <v>70</v>
      </c>
      <c r="B71" s="7" t="s">
        <v>87</v>
      </c>
      <c r="C71" s="7" t="s">
        <v>76</v>
      </c>
      <c r="D71" s="7" t="s">
        <v>76</v>
      </c>
      <c r="E71" s="8">
        <v>46201</v>
      </c>
      <c r="F71" s="9">
        <v>6.25E-2</v>
      </c>
      <c r="G71" s="10">
        <f t="shared" si="17"/>
        <v>46201.0625</v>
      </c>
      <c r="H71" s="7" t="s">
        <v>78</v>
      </c>
      <c r="I71" s="7" t="s">
        <v>84</v>
      </c>
      <c r="J71" s="11">
        <v>63</v>
      </c>
      <c r="K71" s="11">
        <v>107</v>
      </c>
      <c r="L71" s="11">
        <v>158</v>
      </c>
      <c r="M71" s="11" t="s">
        <v>327</v>
      </c>
      <c r="N71" s="31"/>
      <c r="O71" s="31"/>
      <c r="T71" s="11" t="str">
        <f t="shared" si="18"/>
        <v/>
      </c>
      <c r="U71" s="11" t="str">
        <f t="shared" si="19"/>
        <v/>
      </c>
      <c r="V71" s="11" t="s">
        <v>264</v>
      </c>
      <c r="W71" s="11">
        <f t="shared" si="14"/>
        <v>0</v>
      </c>
      <c r="X71" s="12" t="str">
        <f t="shared" si="15"/>
        <v>-</v>
      </c>
      <c r="Y71" s="7" t="str">
        <f t="shared" si="20"/>
        <v/>
      </c>
      <c r="AA71" s="7" t="str">
        <f t="shared" si="16"/>
        <v/>
      </c>
    </row>
    <row r="72" spans="1:27" x14ac:dyDescent="0.35">
      <c r="A72" s="7">
        <f t="shared" si="13"/>
        <v>71</v>
      </c>
      <c r="B72" s="7" t="s">
        <v>87</v>
      </c>
      <c r="C72" s="7" t="s">
        <v>71</v>
      </c>
      <c r="D72" s="7" t="s">
        <v>71</v>
      </c>
      <c r="E72" s="8">
        <v>46201</v>
      </c>
      <c r="F72" s="9">
        <v>0.16666666666666666</v>
      </c>
      <c r="G72" s="10">
        <f t="shared" si="17"/>
        <v>46201.166666666664</v>
      </c>
      <c r="H72" s="7" t="s">
        <v>73</v>
      </c>
      <c r="I72" s="7" t="s">
        <v>74</v>
      </c>
      <c r="J72" s="11">
        <v>96</v>
      </c>
      <c r="K72" s="11">
        <v>103</v>
      </c>
      <c r="L72" s="11">
        <v>107</v>
      </c>
      <c r="M72" s="11" t="s">
        <v>327</v>
      </c>
      <c r="N72" s="31"/>
      <c r="O72" s="31"/>
      <c r="T72" s="11" t="str">
        <f t="shared" si="18"/>
        <v/>
      </c>
      <c r="U72" s="11" t="str">
        <f t="shared" si="19"/>
        <v/>
      </c>
      <c r="V72" s="11" t="s">
        <v>264</v>
      </c>
      <c r="W72" s="11">
        <f t="shared" si="14"/>
        <v>0</v>
      </c>
      <c r="X72" s="12" t="str">
        <f t="shared" si="15"/>
        <v>-</v>
      </c>
      <c r="Y72" s="7" t="str">
        <f t="shared" si="20"/>
        <v/>
      </c>
      <c r="AA72" s="7" t="str">
        <f t="shared" si="16"/>
        <v/>
      </c>
    </row>
    <row r="73" spans="1:27" x14ac:dyDescent="0.35">
      <c r="A73" s="7">
        <f t="shared" si="13"/>
        <v>72</v>
      </c>
      <c r="B73" s="7" t="s">
        <v>87</v>
      </c>
      <c r="C73" s="7" t="s">
        <v>71</v>
      </c>
      <c r="D73" s="7" t="s">
        <v>71</v>
      </c>
      <c r="E73" s="8">
        <v>46201</v>
      </c>
      <c r="F73" s="9">
        <v>0.16666666666666666</v>
      </c>
      <c r="G73" s="10">
        <f t="shared" si="17"/>
        <v>46201.166666666664</v>
      </c>
      <c r="H73" s="7" t="s">
        <v>75</v>
      </c>
      <c r="I73" s="7" t="s">
        <v>72</v>
      </c>
      <c r="J73" s="11">
        <v>165</v>
      </c>
      <c r="K73" s="11">
        <v>145</v>
      </c>
      <c r="L73" s="11">
        <v>32</v>
      </c>
      <c r="M73" s="11" t="s">
        <v>327</v>
      </c>
      <c r="N73" s="31"/>
      <c r="O73" s="31"/>
      <c r="T73" s="11" t="str">
        <f t="shared" si="18"/>
        <v/>
      </c>
      <c r="U73" s="11" t="str">
        <f t="shared" si="19"/>
        <v/>
      </c>
      <c r="V73" s="11" t="s">
        <v>264</v>
      </c>
      <c r="W73" s="11">
        <f t="shared" si="14"/>
        <v>0</v>
      </c>
      <c r="X73" s="12" t="str">
        <f t="shared" si="15"/>
        <v>-</v>
      </c>
      <c r="Y73" s="7" t="str">
        <f t="shared" si="20"/>
        <v/>
      </c>
      <c r="AA73" s="7" t="str">
        <f t="shared" si="16"/>
        <v/>
      </c>
    </row>
    <row r="74" spans="1:27" x14ac:dyDescent="0.35">
      <c r="A74" s="7">
        <f t="shared" si="13"/>
        <v>73</v>
      </c>
      <c r="B74" s="7" t="s">
        <v>88</v>
      </c>
      <c r="C74" s="7" t="s">
        <v>26</v>
      </c>
      <c r="D74" s="7" t="s">
        <v>31</v>
      </c>
      <c r="E74" s="8">
        <v>46201</v>
      </c>
      <c r="F74" s="9">
        <v>0.875</v>
      </c>
      <c r="G74" s="10">
        <f t="shared" si="17"/>
        <v>46201.875</v>
      </c>
      <c r="H74" s="7" t="str">
        <f>"TBD"</f>
        <v>TBD</v>
      </c>
      <c r="I74" s="7" t="str">
        <f>"TBD"</f>
        <v>TBD</v>
      </c>
      <c r="J74" s="11"/>
      <c r="K74" s="11"/>
      <c r="L74" s="11"/>
      <c r="M74" s="11" t="s">
        <v>327</v>
      </c>
      <c r="N74" s="31"/>
      <c r="O74" s="31"/>
      <c r="T74" s="11" t="str">
        <f t="shared" si="18"/>
        <v/>
      </c>
      <c r="U74" s="11" t="str">
        <f t="shared" si="19"/>
        <v/>
      </c>
      <c r="V74" s="11" t="s">
        <v>264</v>
      </c>
      <c r="W74" s="11">
        <f t="shared" si="14"/>
        <v>1</v>
      </c>
      <c r="X74" s="12" t="str">
        <f t="shared" si="15"/>
        <v>- (tab)</v>
      </c>
      <c r="Y74" s="7" t="str">
        <f t="shared" ref="Y74:Y97" si="21">IF(X74="-","",IF(P74&gt;Q74,H74,IF(P74&lt;Q74,I74,"Nul")))</f>
        <v>Nul</v>
      </c>
      <c r="AA74" s="7" t="str">
        <f t="shared" si="16"/>
        <v/>
      </c>
    </row>
    <row r="75" spans="1:27" x14ac:dyDescent="0.35">
      <c r="A75" s="7">
        <f t="shared" si="13"/>
        <v>74</v>
      </c>
      <c r="B75" s="7" t="s">
        <v>88</v>
      </c>
      <c r="C75" s="7" t="s">
        <v>39</v>
      </c>
      <c r="D75" s="7" t="s">
        <v>49</v>
      </c>
      <c r="E75" s="8">
        <v>46202</v>
      </c>
      <c r="F75" s="9">
        <v>0.79166666666666663</v>
      </c>
      <c r="G75" s="10">
        <f t="shared" si="17"/>
        <v>46202.791666666664</v>
      </c>
      <c r="H75" s="7" t="str">
        <f t="shared" ref="H75:I89" si="22">"TBD"</f>
        <v>TBD</v>
      </c>
      <c r="I75" s="7" t="str">
        <f t="shared" si="22"/>
        <v>TBD</v>
      </c>
      <c r="J75" s="11"/>
      <c r="K75" s="11"/>
      <c r="L75" s="11"/>
      <c r="M75" s="11" t="s">
        <v>327</v>
      </c>
      <c r="T75" s="11" t="str">
        <f t="shared" si="18"/>
        <v/>
      </c>
      <c r="U75" s="11" t="str">
        <f t="shared" si="19"/>
        <v/>
      </c>
      <c r="V75" s="11" t="s">
        <v>264</v>
      </c>
      <c r="W75" s="11">
        <f t="shared" si="14"/>
        <v>1</v>
      </c>
      <c r="X75" s="12" t="str">
        <f t="shared" si="15"/>
        <v>- (tab)</v>
      </c>
      <c r="Y75" s="7" t="str">
        <f t="shared" si="21"/>
        <v>Nul</v>
      </c>
      <c r="AA75" s="7" t="str">
        <f t="shared" si="16"/>
        <v/>
      </c>
    </row>
    <row r="76" spans="1:27" x14ac:dyDescent="0.35">
      <c r="A76" s="7">
        <f t="shared" si="13"/>
        <v>75</v>
      </c>
      <c r="B76" s="7" t="s">
        <v>88</v>
      </c>
      <c r="C76" s="7" t="s">
        <v>46</v>
      </c>
      <c r="D76" s="7" t="s">
        <v>89</v>
      </c>
      <c r="E76" s="8">
        <v>46202</v>
      </c>
      <c r="F76" s="9">
        <v>0.9375</v>
      </c>
      <c r="G76" s="10">
        <f t="shared" si="17"/>
        <v>46202.9375</v>
      </c>
      <c r="H76" s="7" t="str">
        <f t="shared" si="22"/>
        <v>TBD</v>
      </c>
      <c r="I76" s="7" t="str">
        <f t="shared" si="22"/>
        <v>TBD</v>
      </c>
      <c r="J76" s="11"/>
      <c r="K76" s="11"/>
      <c r="L76" s="11"/>
      <c r="M76" s="11" t="s">
        <v>327</v>
      </c>
      <c r="T76" s="11" t="str">
        <f t="shared" si="18"/>
        <v/>
      </c>
      <c r="U76" s="11" t="str">
        <f t="shared" si="19"/>
        <v/>
      </c>
      <c r="V76" s="11" t="s">
        <v>264</v>
      </c>
      <c r="W76" s="11">
        <f t="shared" si="14"/>
        <v>1</v>
      </c>
      <c r="X76" s="12" t="str">
        <f t="shared" si="15"/>
        <v>- (tab)</v>
      </c>
      <c r="Y76" s="7" t="str">
        <f t="shared" si="21"/>
        <v>Nul</v>
      </c>
      <c r="AA76" s="7" t="str">
        <f t="shared" si="16"/>
        <v/>
      </c>
    </row>
    <row r="77" spans="1:27" x14ac:dyDescent="0.35">
      <c r="A77" s="7">
        <f t="shared" si="13"/>
        <v>76</v>
      </c>
      <c r="B77" s="7" t="s">
        <v>88</v>
      </c>
      <c r="C77" s="7" t="s">
        <v>49</v>
      </c>
      <c r="D77" s="7" t="s">
        <v>39</v>
      </c>
      <c r="E77" s="8">
        <v>46203</v>
      </c>
      <c r="F77" s="9">
        <v>0.125</v>
      </c>
      <c r="G77" s="10">
        <f t="shared" si="17"/>
        <v>46203.125</v>
      </c>
      <c r="H77" s="7" t="str">
        <f t="shared" si="22"/>
        <v>TBD</v>
      </c>
      <c r="I77" s="7" t="str">
        <f t="shared" si="22"/>
        <v>TBD</v>
      </c>
      <c r="J77" s="11"/>
      <c r="K77" s="11"/>
      <c r="L77" s="11"/>
      <c r="M77" s="11" t="s">
        <v>327</v>
      </c>
      <c r="T77" s="11" t="str">
        <f t="shared" si="18"/>
        <v/>
      </c>
      <c r="U77" s="11" t="str">
        <f t="shared" si="19"/>
        <v/>
      </c>
      <c r="V77" s="11" t="s">
        <v>264</v>
      </c>
      <c r="W77" s="11">
        <f t="shared" si="14"/>
        <v>1</v>
      </c>
      <c r="X77" s="12" t="str">
        <f t="shared" si="15"/>
        <v>- (tab)</v>
      </c>
      <c r="Y77" s="7" t="str">
        <f t="shared" si="21"/>
        <v>Nul</v>
      </c>
      <c r="AA77" s="7" t="str">
        <f t="shared" si="16"/>
        <v/>
      </c>
    </row>
    <row r="78" spans="1:27" x14ac:dyDescent="0.35">
      <c r="A78" s="7">
        <f t="shared" si="13"/>
        <v>77</v>
      </c>
      <c r="B78" s="7" t="s">
        <v>88</v>
      </c>
      <c r="C78" s="7" t="s">
        <v>46</v>
      </c>
      <c r="D78" s="7" t="s">
        <v>66</v>
      </c>
      <c r="E78" s="8">
        <v>46203</v>
      </c>
      <c r="F78" s="9">
        <v>0.79166666666666663</v>
      </c>
      <c r="G78" s="10">
        <f t="shared" si="17"/>
        <v>46203.791666666664</v>
      </c>
      <c r="H78" s="7" t="str">
        <f t="shared" si="22"/>
        <v>TBD</v>
      </c>
      <c r="I78" s="7" t="str">
        <f t="shared" si="22"/>
        <v>TBD</v>
      </c>
      <c r="J78" s="11"/>
      <c r="K78" s="11"/>
      <c r="L78" s="11"/>
      <c r="M78" s="11" t="s">
        <v>327</v>
      </c>
      <c r="T78" s="11" t="str">
        <f t="shared" si="18"/>
        <v/>
      </c>
      <c r="U78" s="11" t="str">
        <f t="shared" si="19"/>
        <v/>
      </c>
      <c r="V78" s="11" t="s">
        <v>264</v>
      </c>
      <c r="W78" s="11">
        <f t="shared" si="14"/>
        <v>1</v>
      </c>
      <c r="X78" s="12" t="str">
        <f t="shared" si="15"/>
        <v>- (tab)</v>
      </c>
      <c r="Y78" s="7" t="str">
        <f t="shared" si="21"/>
        <v>Nul</v>
      </c>
      <c r="AA78" s="7" t="str">
        <f t="shared" si="16"/>
        <v/>
      </c>
    </row>
    <row r="79" spans="1:27" x14ac:dyDescent="0.35">
      <c r="A79" s="7">
        <f t="shared" si="13"/>
        <v>78</v>
      </c>
      <c r="B79" s="7" t="s">
        <v>88</v>
      </c>
      <c r="C79" s="7" t="s">
        <v>66</v>
      </c>
      <c r="D79" s="7" t="s">
        <v>90</v>
      </c>
      <c r="E79" s="8">
        <v>46203</v>
      </c>
      <c r="F79" s="9">
        <v>0.95833333333333337</v>
      </c>
      <c r="G79" s="10">
        <f t="shared" si="17"/>
        <v>46203.958333333336</v>
      </c>
      <c r="H79" s="7" t="str">
        <f t="shared" si="22"/>
        <v>TBD</v>
      </c>
      <c r="I79" s="7" t="str">
        <f t="shared" si="22"/>
        <v>TBD</v>
      </c>
      <c r="J79" s="11"/>
      <c r="K79" s="11"/>
      <c r="L79" s="11"/>
      <c r="M79" s="11" t="s">
        <v>327</v>
      </c>
      <c r="T79" s="11" t="str">
        <f t="shared" si="18"/>
        <v/>
      </c>
      <c r="U79" s="11" t="str">
        <f t="shared" si="19"/>
        <v/>
      </c>
      <c r="V79" s="11" t="s">
        <v>264</v>
      </c>
      <c r="W79" s="11">
        <f t="shared" si="14"/>
        <v>1</v>
      </c>
      <c r="X79" s="12" t="str">
        <f t="shared" si="15"/>
        <v>- (tab)</v>
      </c>
      <c r="Y79" s="7" t="str">
        <f t="shared" si="21"/>
        <v>Nul</v>
      </c>
      <c r="AA79" s="7" t="str">
        <f t="shared" si="16"/>
        <v/>
      </c>
    </row>
    <row r="80" spans="1:27" x14ac:dyDescent="0.35">
      <c r="A80" s="7">
        <f t="shared" si="13"/>
        <v>79</v>
      </c>
      <c r="B80" s="7" t="s">
        <v>88</v>
      </c>
      <c r="C80" s="7" t="s">
        <v>26</v>
      </c>
      <c r="D80" s="7" t="s">
        <v>91</v>
      </c>
      <c r="E80" s="8">
        <v>46204</v>
      </c>
      <c r="F80" s="9">
        <v>0.125</v>
      </c>
      <c r="G80" s="10">
        <f t="shared" si="17"/>
        <v>46204.125</v>
      </c>
      <c r="H80" s="7" t="str">
        <f t="shared" si="22"/>
        <v>TBD</v>
      </c>
      <c r="I80" s="7" t="str">
        <f t="shared" si="22"/>
        <v>TBD</v>
      </c>
      <c r="J80" s="11"/>
      <c r="K80" s="11"/>
      <c r="L80" s="11"/>
      <c r="M80" s="11" t="s">
        <v>327</v>
      </c>
      <c r="T80" s="11" t="str">
        <f t="shared" si="18"/>
        <v/>
      </c>
      <c r="U80" s="11" t="str">
        <f t="shared" si="19"/>
        <v/>
      </c>
      <c r="V80" s="11" t="s">
        <v>264</v>
      </c>
      <c r="W80" s="11">
        <f t="shared" si="14"/>
        <v>1</v>
      </c>
      <c r="X80" s="12" t="str">
        <f t="shared" si="15"/>
        <v>- (tab)</v>
      </c>
      <c r="Y80" s="7" t="str">
        <f t="shared" si="21"/>
        <v>Nul</v>
      </c>
      <c r="AA80" s="7" t="str">
        <f t="shared" si="16"/>
        <v/>
      </c>
    </row>
    <row r="81" spans="1:27" x14ac:dyDescent="0.35">
      <c r="A81" s="7">
        <f t="shared" si="13"/>
        <v>80</v>
      </c>
      <c r="B81" s="7" t="s">
        <v>88</v>
      </c>
      <c r="C81" s="7" t="s">
        <v>79</v>
      </c>
      <c r="D81" s="7" t="s">
        <v>92</v>
      </c>
      <c r="E81" s="8">
        <v>46204</v>
      </c>
      <c r="F81" s="9">
        <v>0.75</v>
      </c>
      <c r="G81" s="10">
        <f t="shared" si="17"/>
        <v>46204.75</v>
      </c>
      <c r="H81" s="7" t="str">
        <f t="shared" si="22"/>
        <v>TBD</v>
      </c>
      <c r="I81" s="7" t="str">
        <f t="shared" si="22"/>
        <v>TBD</v>
      </c>
      <c r="J81" s="11"/>
      <c r="K81" s="11"/>
      <c r="L81" s="11"/>
      <c r="M81" s="11" t="s">
        <v>327</v>
      </c>
      <c r="T81" s="11" t="str">
        <f t="shared" si="18"/>
        <v/>
      </c>
      <c r="U81" s="11" t="str">
        <f t="shared" si="19"/>
        <v/>
      </c>
      <c r="V81" s="11" t="s">
        <v>264</v>
      </c>
      <c r="W81" s="11">
        <f t="shared" si="14"/>
        <v>1</v>
      </c>
      <c r="X81" s="12" t="str">
        <f t="shared" si="15"/>
        <v>- (tab)</v>
      </c>
      <c r="Y81" s="7" t="str">
        <f t="shared" si="21"/>
        <v>Nul</v>
      </c>
      <c r="AA81" s="7" t="str">
        <f t="shared" si="16"/>
        <v/>
      </c>
    </row>
    <row r="82" spans="1:27" x14ac:dyDescent="0.35">
      <c r="A82" s="7">
        <f t="shared" si="13"/>
        <v>81</v>
      </c>
      <c r="B82" s="7" t="s">
        <v>88</v>
      </c>
      <c r="C82" s="7" t="s">
        <v>59</v>
      </c>
      <c r="D82" s="7" t="s">
        <v>93</v>
      </c>
      <c r="E82" s="8">
        <v>46204</v>
      </c>
      <c r="F82" s="9">
        <v>0.91666666666666663</v>
      </c>
      <c r="G82" s="10">
        <f t="shared" si="17"/>
        <v>46204.916666666664</v>
      </c>
      <c r="H82" s="7" t="str">
        <f t="shared" si="22"/>
        <v>TBD</v>
      </c>
      <c r="I82" s="7" t="str">
        <f t="shared" si="22"/>
        <v>TBD</v>
      </c>
      <c r="J82" s="11"/>
      <c r="K82" s="11"/>
      <c r="L82" s="11"/>
      <c r="M82" s="11" t="s">
        <v>327</v>
      </c>
      <c r="T82" s="11" t="str">
        <f t="shared" si="18"/>
        <v/>
      </c>
      <c r="U82" s="11" t="str">
        <f t="shared" si="19"/>
        <v/>
      </c>
      <c r="V82" s="11" t="s">
        <v>264</v>
      </c>
      <c r="W82" s="11">
        <f t="shared" si="14"/>
        <v>1</v>
      </c>
      <c r="X82" s="12" t="str">
        <f t="shared" si="15"/>
        <v>- (tab)</v>
      </c>
      <c r="Y82" s="7" t="str">
        <f t="shared" si="21"/>
        <v>Nul</v>
      </c>
      <c r="AA82" s="7" t="str">
        <f t="shared" si="16"/>
        <v/>
      </c>
    </row>
    <row r="83" spans="1:27" x14ac:dyDescent="0.35">
      <c r="A83" s="7">
        <f t="shared" si="13"/>
        <v>82</v>
      </c>
      <c r="B83" s="7" t="s">
        <v>88</v>
      </c>
      <c r="C83" s="7" t="s">
        <v>34</v>
      </c>
      <c r="D83" s="7" t="s">
        <v>94</v>
      </c>
      <c r="E83" s="8">
        <v>46205</v>
      </c>
      <c r="F83" s="9">
        <v>8.3333333333333329E-2</v>
      </c>
      <c r="G83" s="10">
        <f t="shared" si="17"/>
        <v>46205.083333333336</v>
      </c>
      <c r="H83" s="7" t="str">
        <f t="shared" si="22"/>
        <v>TBD</v>
      </c>
      <c r="I83" s="7" t="str">
        <f t="shared" si="22"/>
        <v>TBD</v>
      </c>
      <c r="J83" s="11"/>
      <c r="K83" s="11"/>
      <c r="L83" s="11"/>
      <c r="M83" s="11" t="s">
        <v>327</v>
      </c>
      <c r="T83" s="11" t="str">
        <f t="shared" si="18"/>
        <v/>
      </c>
      <c r="U83" s="11" t="str">
        <f t="shared" si="19"/>
        <v/>
      </c>
      <c r="V83" s="11" t="s">
        <v>264</v>
      </c>
      <c r="W83" s="11">
        <f t="shared" si="14"/>
        <v>1</v>
      </c>
      <c r="X83" s="12" t="str">
        <f t="shared" si="15"/>
        <v>- (tab)</v>
      </c>
      <c r="Y83" s="7" t="str">
        <f t="shared" si="21"/>
        <v>Nul</v>
      </c>
      <c r="AA83" s="7" t="str">
        <f t="shared" si="16"/>
        <v/>
      </c>
    </row>
    <row r="84" spans="1:27" x14ac:dyDescent="0.35">
      <c r="A84" s="7">
        <f t="shared" si="13"/>
        <v>83</v>
      </c>
      <c r="B84" s="7" t="s">
        <v>88</v>
      </c>
      <c r="C84" s="7" t="s">
        <v>56</v>
      </c>
      <c r="D84" s="7" t="s">
        <v>71</v>
      </c>
      <c r="E84" s="8">
        <v>46205</v>
      </c>
      <c r="F84" s="9">
        <v>0.875</v>
      </c>
      <c r="G84" s="10">
        <f t="shared" si="17"/>
        <v>46205.875</v>
      </c>
      <c r="H84" s="7" t="str">
        <f t="shared" si="22"/>
        <v>TBD</v>
      </c>
      <c r="I84" s="7" t="str">
        <f t="shared" si="22"/>
        <v>TBD</v>
      </c>
      <c r="J84" s="11"/>
      <c r="K84" s="11"/>
      <c r="L84" s="11"/>
      <c r="M84" s="11" t="s">
        <v>327</v>
      </c>
      <c r="T84" s="11" t="str">
        <f t="shared" si="18"/>
        <v/>
      </c>
      <c r="U84" s="11" t="str">
        <f t="shared" si="19"/>
        <v/>
      </c>
      <c r="V84" s="11" t="s">
        <v>264</v>
      </c>
      <c r="W84" s="11">
        <f t="shared" si="14"/>
        <v>1</v>
      </c>
      <c r="X84" s="12" t="str">
        <f t="shared" si="15"/>
        <v>- (tab)</v>
      </c>
      <c r="Y84" s="7" t="str">
        <f t="shared" si="21"/>
        <v>Nul</v>
      </c>
      <c r="AA84" s="7" t="str">
        <f t="shared" si="16"/>
        <v/>
      </c>
    </row>
    <row r="85" spans="1:27" x14ac:dyDescent="0.35">
      <c r="A85" s="7">
        <f t="shared" si="13"/>
        <v>84</v>
      </c>
      <c r="B85" s="7" t="s">
        <v>88</v>
      </c>
      <c r="C85" s="7" t="s">
        <v>76</v>
      </c>
      <c r="D85" s="7" t="s">
        <v>79</v>
      </c>
      <c r="E85" s="8">
        <v>46206</v>
      </c>
      <c r="F85" s="9">
        <v>4.1666666666666664E-2</v>
      </c>
      <c r="G85" s="10">
        <f t="shared" si="17"/>
        <v>46206.041666666664</v>
      </c>
      <c r="H85" s="7" t="str">
        <f t="shared" si="22"/>
        <v>TBD</v>
      </c>
      <c r="I85" s="7" t="str">
        <f t="shared" si="22"/>
        <v>TBD</v>
      </c>
      <c r="J85" s="11"/>
      <c r="K85" s="11"/>
      <c r="L85" s="11"/>
      <c r="M85" s="11" t="s">
        <v>327</v>
      </c>
      <c r="T85" s="11" t="str">
        <f t="shared" si="18"/>
        <v/>
      </c>
      <c r="U85" s="11" t="str">
        <f t="shared" si="19"/>
        <v/>
      </c>
      <c r="V85" s="11" t="s">
        <v>264</v>
      </c>
      <c r="W85" s="11">
        <f t="shared" si="14"/>
        <v>1</v>
      </c>
      <c r="X85" s="12" t="str">
        <f t="shared" si="15"/>
        <v>- (tab)</v>
      </c>
      <c r="Y85" s="7" t="str">
        <f t="shared" si="21"/>
        <v>Nul</v>
      </c>
      <c r="AA85" s="7" t="str">
        <f t="shared" si="16"/>
        <v/>
      </c>
    </row>
    <row r="86" spans="1:27" x14ac:dyDescent="0.35">
      <c r="A86" s="7">
        <f t="shared" si="13"/>
        <v>85</v>
      </c>
      <c r="B86" s="7" t="s">
        <v>88</v>
      </c>
      <c r="C86" s="7" t="s">
        <v>31</v>
      </c>
      <c r="D86" s="7" t="s">
        <v>95</v>
      </c>
      <c r="E86" s="8">
        <v>46206</v>
      </c>
      <c r="F86" s="9">
        <v>0.20833333333333334</v>
      </c>
      <c r="G86" s="10">
        <f t="shared" si="17"/>
        <v>46206.208333333336</v>
      </c>
      <c r="H86" s="7" t="str">
        <f t="shared" si="22"/>
        <v>TBD</v>
      </c>
      <c r="I86" s="7" t="str">
        <f t="shared" si="22"/>
        <v>TBD</v>
      </c>
      <c r="J86" s="11"/>
      <c r="K86" s="11"/>
      <c r="L86" s="11"/>
      <c r="M86" s="11" t="s">
        <v>327</v>
      </c>
      <c r="T86" s="11" t="str">
        <f t="shared" si="18"/>
        <v/>
      </c>
      <c r="U86" s="11" t="str">
        <f t="shared" si="19"/>
        <v/>
      </c>
      <c r="V86" s="11" t="s">
        <v>264</v>
      </c>
      <c r="W86" s="11">
        <f t="shared" si="14"/>
        <v>1</v>
      </c>
      <c r="X86" s="12" t="str">
        <f t="shared" si="15"/>
        <v>- (tab)</v>
      </c>
      <c r="Y86" s="7" t="str">
        <f t="shared" si="21"/>
        <v>Nul</v>
      </c>
      <c r="AA86" s="7" t="str">
        <f t="shared" si="16"/>
        <v/>
      </c>
    </row>
    <row r="87" spans="1:27" x14ac:dyDescent="0.35">
      <c r="A87" s="7">
        <f t="shared" si="13"/>
        <v>86</v>
      </c>
      <c r="B87" s="7" t="s">
        <v>88</v>
      </c>
      <c r="C87" s="7" t="s">
        <v>34</v>
      </c>
      <c r="D87" s="7" t="s">
        <v>59</v>
      </c>
      <c r="E87" s="8">
        <v>46206</v>
      </c>
      <c r="F87" s="9">
        <v>0.83333333333333337</v>
      </c>
      <c r="G87" s="10">
        <f t="shared" si="17"/>
        <v>46206.833333333336</v>
      </c>
      <c r="H87" s="7" t="str">
        <f t="shared" si="22"/>
        <v>TBD</v>
      </c>
      <c r="I87" s="7" t="str">
        <f t="shared" si="22"/>
        <v>TBD</v>
      </c>
      <c r="J87" s="11"/>
      <c r="K87" s="11"/>
      <c r="L87" s="11"/>
      <c r="M87" s="11" t="s">
        <v>327</v>
      </c>
      <c r="T87" s="11" t="str">
        <f t="shared" si="18"/>
        <v/>
      </c>
      <c r="U87" s="11" t="str">
        <f t="shared" si="19"/>
        <v/>
      </c>
      <c r="V87" s="11" t="s">
        <v>264</v>
      </c>
      <c r="W87" s="11">
        <f t="shared" si="14"/>
        <v>1</v>
      </c>
      <c r="X87" s="12" t="str">
        <f t="shared" si="15"/>
        <v>- (tab)</v>
      </c>
      <c r="Y87" s="7" t="str">
        <f t="shared" si="21"/>
        <v>Nul</v>
      </c>
      <c r="AA87" s="7" t="str">
        <f t="shared" si="16"/>
        <v/>
      </c>
    </row>
    <row r="88" spans="1:27" x14ac:dyDescent="0.35">
      <c r="A88" s="7">
        <f t="shared" si="13"/>
        <v>87</v>
      </c>
      <c r="B88" s="7" t="s">
        <v>88</v>
      </c>
      <c r="C88" s="7" t="s">
        <v>71</v>
      </c>
      <c r="D88" s="7" t="s">
        <v>56</v>
      </c>
      <c r="E88" s="8">
        <v>46207</v>
      </c>
      <c r="F88" s="9">
        <v>0</v>
      </c>
      <c r="G88" s="10">
        <f t="shared" si="17"/>
        <v>46207</v>
      </c>
      <c r="H88" s="7" t="str">
        <f t="shared" si="22"/>
        <v>TBD</v>
      </c>
      <c r="I88" s="7" t="str">
        <f t="shared" si="22"/>
        <v>TBD</v>
      </c>
      <c r="J88" s="11"/>
      <c r="K88" s="11"/>
      <c r="L88" s="11"/>
      <c r="M88" s="11" t="s">
        <v>327</v>
      </c>
      <c r="T88" s="11" t="str">
        <f t="shared" si="18"/>
        <v/>
      </c>
      <c r="U88" s="11" t="str">
        <f t="shared" si="19"/>
        <v/>
      </c>
      <c r="V88" s="11" t="s">
        <v>264</v>
      </c>
      <c r="W88" s="11">
        <f t="shared" si="14"/>
        <v>1</v>
      </c>
      <c r="X88" s="12" t="str">
        <f t="shared" si="15"/>
        <v>- (tab)</v>
      </c>
      <c r="Y88" s="7" t="str">
        <f t="shared" si="21"/>
        <v>Nul</v>
      </c>
      <c r="AA88" s="7" t="str">
        <f t="shared" si="16"/>
        <v/>
      </c>
    </row>
    <row r="89" spans="1:27" x14ac:dyDescent="0.35">
      <c r="A89" s="7">
        <f t="shared" si="13"/>
        <v>88</v>
      </c>
      <c r="B89" s="7" t="s">
        <v>88</v>
      </c>
      <c r="C89" s="7" t="s">
        <v>76</v>
      </c>
      <c r="D89" s="7" t="s">
        <v>96</v>
      </c>
      <c r="E89" s="8">
        <v>46207</v>
      </c>
      <c r="F89" s="9">
        <v>0.14583333333333334</v>
      </c>
      <c r="G89" s="10">
        <f t="shared" si="17"/>
        <v>46207.145833333336</v>
      </c>
      <c r="H89" s="7" t="str">
        <f t="shared" si="22"/>
        <v>TBD</v>
      </c>
      <c r="I89" s="7" t="str">
        <f t="shared" si="22"/>
        <v>TBD</v>
      </c>
      <c r="J89" s="11"/>
      <c r="K89" s="11"/>
      <c r="L89" s="11"/>
      <c r="M89" s="11" t="s">
        <v>327</v>
      </c>
      <c r="T89" s="11" t="str">
        <f t="shared" si="18"/>
        <v/>
      </c>
      <c r="U89" s="11" t="str">
        <f t="shared" si="19"/>
        <v/>
      </c>
      <c r="V89" s="11" t="s">
        <v>264</v>
      </c>
      <c r="W89" s="11">
        <f t="shared" si="14"/>
        <v>1</v>
      </c>
      <c r="X89" s="12" t="str">
        <f t="shared" si="15"/>
        <v>- (tab)</v>
      </c>
      <c r="Y89" s="7" t="str">
        <f t="shared" si="21"/>
        <v>Nul</v>
      </c>
      <c r="AA89" s="7" t="str">
        <f t="shared" si="16"/>
        <v/>
      </c>
    </row>
    <row r="90" spans="1:27" x14ac:dyDescent="0.35">
      <c r="A90" s="7">
        <f t="shared" si="13"/>
        <v>89</v>
      </c>
      <c r="B90" s="7" t="s">
        <v>97</v>
      </c>
      <c r="C90" s="7">
        <v>73</v>
      </c>
      <c r="D90" s="7">
        <v>75</v>
      </c>
      <c r="E90" s="8">
        <v>46207</v>
      </c>
      <c r="F90" s="9">
        <v>0.79166666666666663</v>
      </c>
      <c r="G90" s="10">
        <f t="shared" si="17"/>
        <v>46207.791666666664</v>
      </c>
      <c r="H90" s="7" t="str">
        <f>IF(VLOOKUP(C90,$A:$AA,26,FALSE)&lt;&gt;"",VLOOKUP(C90,$A:$AA,26,FALSE),"TBD")</f>
        <v>TBD</v>
      </c>
      <c r="I90" s="7" t="str">
        <f>IF(VLOOKUP(D90,$A:$AA,26,FALSE)&lt;&gt;"",VLOOKUP(D90,$A:$AA,26,FALSE),"TBD")</f>
        <v>TBD</v>
      </c>
      <c r="J90" s="11"/>
      <c r="K90" s="11"/>
      <c r="L90" s="11"/>
      <c r="M90" s="11" t="s">
        <v>327</v>
      </c>
      <c r="T90" s="11" t="str">
        <f t="shared" si="18"/>
        <v/>
      </c>
      <c r="U90" s="11" t="str">
        <f t="shared" si="19"/>
        <v/>
      </c>
      <c r="V90" s="11" t="s">
        <v>264</v>
      </c>
      <c r="W90" s="11">
        <f t="shared" si="14"/>
        <v>1</v>
      </c>
      <c r="X90" s="12" t="str">
        <f t="shared" si="15"/>
        <v>- (tab)</v>
      </c>
      <c r="Y90" s="7" t="str">
        <f>IF(X90="-","",IF(P90&gt;Q90,H90,IF(P90&lt;Q90,I90,"Nul")))</f>
        <v>Nul</v>
      </c>
      <c r="AA90" s="7" t="str">
        <f>IF(X90="-","",IF(OR(B90="Tour 1",B90="Tour 2",B90="Tour 3"),IF(P90&gt;Q90,H90,IF(P90&lt;Q90,I90,"Nul")),IF(P90&gt;Q90,H90,IF(P90&lt;Q90,I90,IF(R90&gt;S90,H90,IF(R90&lt;S90,I90,""))))))</f>
        <v/>
      </c>
    </row>
    <row r="91" spans="1:27" x14ac:dyDescent="0.35">
      <c r="A91" s="7">
        <f t="shared" si="13"/>
        <v>90</v>
      </c>
      <c r="B91" s="7" t="s">
        <v>97</v>
      </c>
      <c r="C91" s="7">
        <v>74</v>
      </c>
      <c r="D91" s="7">
        <v>77</v>
      </c>
      <c r="E91" s="8">
        <v>46207</v>
      </c>
      <c r="F91" s="9">
        <v>0.95833333333333337</v>
      </c>
      <c r="G91" s="10">
        <f t="shared" si="17"/>
        <v>46207.958333333336</v>
      </c>
      <c r="H91" s="7" t="str">
        <f>IF(VLOOKUP(C91,$A:$AA,26,FALSE)&lt;&gt;"",VLOOKUP(C91,$A:$AA,26,FALSE),"TBD")</f>
        <v>TBD</v>
      </c>
      <c r="I91" s="7" t="str">
        <f>IF(VLOOKUP(D91,$A:$AA,26,FALSE)&lt;&gt;"",VLOOKUP(D91,$A:$AA,26,FALSE),"TBD")</f>
        <v>TBD</v>
      </c>
      <c r="J91" s="11"/>
      <c r="K91" s="11"/>
      <c r="L91" s="11"/>
      <c r="M91" s="11" t="s">
        <v>327</v>
      </c>
      <c r="T91" s="11" t="str">
        <f t="shared" si="18"/>
        <v/>
      </c>
      <c r="U91" s="11" t="str">
        <f t="shared" si="19"/>
        <v/>
      </c>
      <c r="V91" s="11" t="s">
        <v>264</v>
      </c>
      <c r="W91" s="11">
        <f t="shared" si="14"/>
        <v>1</v>
      </c>
      <c r="X91" s="12" t="str">
        <f t="shared" si="15"/>
        <v>- (tab)</v>
      </c>
      <c r="Y91" s="7" t="str">
        <f>IF(X91="-","",IF(P91&gt;Q91,H91,IF(P91&lt;Q91,I91,"Nul")))</f>
        <v>Nul</v>
      </c>
      <c r="AA91" s="7" t="str">
        <f>IF(X91="-","",IF(OR(B91="Tour 1",B91="Tour 2",B91="Tour 3"),IF(P91&gt;Q91,H91,IF(P91&lt;Q91,I91,"Nul")),IF(P91&gt;Q91,H91,IF(P91&lt;Q91,I91,IF(R91&gt;S91,H91,IF(R91&lt;S91,I91,""))))))</f>
        <v/>
      </c>
    </row>
    <row r="92" spans="1:27" x14ac:dyDescent="0.35">
      <c r="A92" s="7">
        <f t="shared" si="13"/>
        <v>91</v>
      </c>
      <c r="B92" s="7" t="s">
        <v>97</v>
      </c>
      <c r="C92" s="7">
        <v>76</v>
      </c>
      <c r="D92" s="7">
        <v>78</v>
      </c>
      <c r="E92" s="8">
        <v>46208</v>
      </c>
      <c r="F92" s="9">
        <v>0.91666666666666663</v>
      </c>
      <c r="G92" s="10">
        <f t="shared" si="17"/>
        <v>46208.916666666664</v>
      </c>
      <c r="H92" s="7" t="str">
        <f>IF(VLOOKUP(C92,$A:$AA,26,FALSE)&lt;&gt;"",VLOOKUP(C92,$A:$AA,26,FALSE),"TBD")</f>
        <v>TBD</v>
      </c>
      <c r="I92" s="7" t="str">
        <f>IF(VLOOKUP(D92,$A:$AA,26,FALSE)&lt;&gt;"",VLOOKUP(D92,$A:$AA,26,FALSE),"TBD")</f>
        <v>TBD</v>
      </c>
      <c r="J92" s="11"/>
      <c r="K92" s="11"/>
      <c r="L92" s="11"/>
      <c r="M92" s="11" t="s">
        <v>327</v>
      </c>
      <c r="T92" s="11" t="str">
        <f t="shared" si="18"/>
        <v/>
      </c>
      <c r="U92" s="11" t="str">
        <f t="shared" si="19"/>
        <v/>
      </c>
      <c r="V92" s="11" t="s">
        <v>264</v>
      </c>
      <c r="W92" s="11">
        <f t="shared" si="14"/>
        <v>1</v>
      </c>
      <c r="X92" s="12" t="str">
        <f t="shared" si="15"/>
        <v>- (tab)</v>
      </c>
      <c r="Y92" s="7" t="str">
        <f t="shared" si="21"/>
        <v>Nul</v>
      </c>
      <c r="AA92" s="7" t="str">
        <f t="shared" si="16"/>
        <v/>
      </c>
    </row>
    <row r="93" spans="1:27" x14ac:dyDescent="0.35">
      <c r="A93" s="7">
        <f t="shared" si="13"/>
        <v>92</v>
      </c>
      <c r="B93" s="7" t="s">
        <v>97</v>
      </c>
      <c r="C93" s="7">
        <v>79</v>
      </c>
      <c r="D93" s="7">
        <v>80</v>
      </c>
      <c r="E93" s="8">
        <v>46209</v>
      </c>
      <c r="F93" s="9">
        <v>8.3333333333333329E-2</v>
      </c>
      <c r="G93" s="10">
        <f t="shared" si="17"/>
        <v>46209.083333333336</v>
      </c>
      <c r="H93" s="7" t="str">
        <f>IF(VLOOKUP(C93,$A:$AA,26,FALSE)&lt;&gt;"",VLOOKUP(C93,$A:$AA,26,FALSE),"TBD")</f>
        <v>TBD</v>
      </c>
      <c r="I93" s="7" t="str">
        <f>IF(VLOOKUP(D93,$A:$AA,26,FALSE)&lt;&gt;"",VLOOKUP(D93,$A:$AA,26,FALSE),"TBD")</f>
        <v>TBD</v>
      </c>
      <c r="J93" s="11"/>
      <c r="K93" s="11"/>
      <c r="L93" s="11"/>
      <c r="M93" s="11" t="s">
        <v>327</v>
      </c>
      <c r="T93" s="11" t="str">
        <f t="shared" si="18"/>
        <v/>
      </c>
      <c r="U93" s="11" t="str">
        <f t="shared" si="19"/>
        <v/>
      </c>
      <c r="V93" s="11" t="s">
        <v>264</v>
      </c>
      <c r="W93" s="11">
        <f t="shared" si="14"/>
        <v>1</v>
      </c>
      <c r="X93" s="12" t="str">
        <f t="shared" si="15"/>
        <v>- (tab)</v>
      </c>
      <c r="Y93" s="7" t="str">
        <f t="shared" si="21"/>
        <v>Nul</v>
      </c>
      <c r="AA93" s="7" t="str">
        <f t="shared" si="16"/>
        <v/>
      </c>
    </row>
    <row r="94" spans="1:27" x14ac:dyDescent="0.35">
      <c r="A94" s="7">
        <f t="shared" si="13"/>
        <v>93</v>
      </c>
      <c r="B94" s="7" t="s">
        <v>97</v>
      </c>
      <c r="C94" s="7">
        <v>83</v>
      </c>
      <c r="D94" s="7">
        <v>84</v>
      </c>
      <c r="E94" s="8">
        <v>46209</v>
      </c>
      <c r="F94" s="9">
        <v>0.875</v>
      </c>
      <c r="G94" s="10">
        <f t="shared" si="17"/>
        <v>46209.875</v>
      </c>
      <c r="H94" s="7" t="str">
        <f>IF(VLOOKUP(C94,$A:$AA,26,FALSE)&lt;&gt;"",VLOOKUP(C94,$A:$AA,26,FALSE),"TBD")</f>
        <v>TBD</v>
      </c>
      <c r="I94" s="7" t="str">
        <f>IF(VLOOKUP(D94,$A:$AA,26,FALSE)&lt;&gt;"",VLOOKUP(D94,$A:$AA,26,FALSE),"TBD")</f>
        <v>TBD</v>
      </c>
      <c r="J94" s="11"/>
      <c r="K94" s="11"/>
      <c r="L94" s="11"/>
      <c r="M94" s="11" t="s">
        <v>327</v>
      </c>
      <c r="T94" s="11" t="str">
        <f t="shared" si="18"/>
        <v/>
      </c>
      <c r="U94" s="11" t="str">
        <f t="shared" si="19"/>
        <v/>
      </c>
      <c r="V94" s="11" t="s">
        <v>264</v>
      </c>
      <c r="W94" s="11">
        <f t="shared" si="14"/>
        <v>1</v>
      </c>
      <c r="X94" s="12" t="str">
        <f t="shared" si="15"/>
        <v>- (tab)</v>
      </c>
      <c r="Y94" s="7" t="str">
        <f t="shared" si="21"/>
        <v>Nul</v>
      </c>
      <c r="AA94" s="7" t="str">
        <f t="shared" si="16"/>
        <v/>
      </c>
    </row>
    <row r="95" spans="1:27" x14ac:dyDescent="0.35">
      <c r="A95" s="7">
        <f t="shared" si="13"/>
        <v>94</v>
      </c>
      <c r="B95" s="7" t="s">
        <v>97</v>
      </c>
      <c r="C95" s="7">
        <v>81</v>
      </c>
      <c r="D95" s="7">
        <v>82</v>
      </c>
      <c r="E95" s="8">
        <v>46210</v>
      </c>
      <c r="F95" s="9">
        <v>8.3333333333333329E-2</v>
      </c>
      <c r="G95" s="10">
        <f t="shared" si="17"/>
        <v>46210.083333333336</v>
      </c>
      <c r="H95" s="7" t="str">
        <f>IF(VLOOKUP(C95,$A:$AA,26,FALSE)&lt;&gt;"",VLOOKUP(C95,$A:$AA,26,FALSE),"TBD")</f>
        <v>TBD</v>
      </c>
      <c r="I95" s="7" t="str">
        <f>IF(VLOOKUP(D95,$A:$AA,26,FALSE)&lt;&gt;"",VLOOKUP(D95,$A:$AA,26,FALSE),"TBD")</f>
        <v>TBD</v>
      </c>
      <c r="J95" s="11"/>
      <c r="K95" s="11"/>
      <c r="L95" s="11"/>
      <c r="M95" s="11" t="s">
        <v>327</v>
      </c>
      <c r="T95" s="11" t="str">
        <f t="shared" si="18"/>
        <v/>
      </c>
      <c r="U95" s="11" t="str">
        <f t="shared" si="19"/>
        <v/>
      </c>
      <c r="V95" s="11" t="s">
        <v>264</v>
      </c>
      <c r="W95" s="11">
        <f t="shared" si="14"/>
        <v>1</v>
      </c>
      <c r="X95" s="12" t="str">
        <f t="shared" si="15"/>
        <v>- (tab)</v>
      </c>
      <c r="Y95" s="7" t="str">
        <f t="shared" si="21"/>
        <v>Nul</v>
      </c>
      <c r="AA95" s="7" t="str">
        <f t="shared" si="16"/>
        <v/>
      </c>
    </row>
    <row r="96" spans="1:27" x14ac:dyDescent="0.35">
      <c r="A96" s="7">
        <f t="shared" si="13"/>
        <v>95</v>
      </c>
      <c r="B96" s="7" t="s">
        <v>97</v>
      </c>
      <c r="C96" s="7">
        <v>86</v>
      </c>
      <c r="D96" s="7">
        <v>88</v>
      </c>
      <c r="E96" s="8">
        <v>46210</v>
      </c>
      <c r="F96" s="9">
        <v>0.75</v>
      </c>
      <c r="G96" s="10">
        <f t="shared" si="17"/>
        <v>46210.75</v>
      </c>
      <c r="H96" s="7" t="str">
        <f>IF(VLOOKUP(C96,$A:$AA,26,FALSE)&lt;&gt;"",VLOOKUP(C96,$A:$AA,26,FALSE),"TBD")</f>
        <v>TBD</v>
      </c>
      <c r="I96" s="7" t="str">
        <f>IF(VLOOKUP(D96,$A:$AA,26,FALSE)&lt;&gt;"",VLOOKUP(D96,$A:$AA,26,FALSE),"TBD")</f>
        <v>TBD</v>
      </c>
      <c r="J96" s="11"/>
      <c r="K96" s="11"/>
      <c r="L96" s="11"/>
      <c r="M96" s="11" t="s">
        <v>327</v>
      </c>
      <c r="T96" s="11" t="str">
        <f t="shared" si="18"/>
        <v/>
      </c>
      <c r="U96" s="11" t="str">
        <f t="shared" si="19"/>
        <v/>
      </c>
      <c r="V96" s="11" t="s">
        <v>264</v>
      </c>
      <c r="W96" s="11">
        <f t="shared" si="14"/>
        <v>1</v>
      </c>
      <c r="X96" s="12" t="str">
        <f t="shared" si="15"/>
        <v>- (tab)</v>
      </c>
      <c r="Y96" s="7" t="str">
        <f t="shared" si="21"/>
        <v>Nul</v>
      </c>
      <c r="AA96" s="7" t="str">
        <f t="shared" si="16"/>
        <v/>
      </c>
    </row>
    <row r="97" spans="1:27" x14ac:dyDescent="0.35">
      <c r="A97" s="7">
        <f t="shared" si="13"/>
        <v>96</v>
      </c>
      <c r="B97" s="7" t="s">
        <v>97</v>
      </c>
      <c r="C97" s="7">
        <v>85</v>
      </c>
      <c r="D97" s="7">
        <v>87</v>
      </c>
      <c r="E97" s="8">
        <v>46210</v>
      </c>
      <c r="F97" s="9">
        <v>0.91666666666666663</v>
      </c>
      <c r="G97" s="10">
        <f t="shared" si="17"/>
        <v>46210.916666666664</v>
      </c>
      <c r="H97" s="7" t="str">
        <f>IF(VLOOKUP(C97,$A:$AA,26,FALSE)&lt;&gt;"",VLOOKUP(C97,$A:$AA,26,FALSE),"TBD")</f>
        <v>TBD</v>
      </c>
      <c r="I97" s="7" t="str">
        <f>IF(VLOOKUP(D97,$A:$AA,26,FALSE)&lt;&gt;"",VLOOKUP(D97,$A:$AA,26,FALSE),"TBD")</f>
        <v>TBD</v>
      </c>
      <c r="J97" s="11"/>
      <c r="K97" s="11"/>
      <c r="L97" s="11"/>
      <c r="M97" s="11" t="s">
        <v>327</v>
      </c>
      <c r="T97" s="11" t="str">
        <f t="shared" si="18"/>
        <v/>
      </c>
      <c r="U97" s="11" t="str">
        <f t="shared" si="19"/>
        <v/>
      </c>
      <c r="V97" s="11" t="s">
        <v>264</v>
      </c>
      <c r="W97" s="11">
        <f t="shared" si="14"/>
        <v>1</v>
      </c>
      <c r="X97" s="12" t="str">
        <f t="shared" si="15"/>
        <v>- (tab)</v>
      </c>
      <c r="Y97" s="7" t="str">
        <f t="shared" si="21"/>
        <v>Nul</v>
      </c>
      <c r="AA97" s="7" t="str">
        <f t="shared" si="16"/>
        <v/>
      </c>
    </row>
    <row r="98" spans="1:27" x14ac:dyDescent="0.35">
      <c r="A98" s="7">
        <f t="shared" ref="A98:A105" si="23">ROW(B98)-1</f>
        <v>97</v>
      </c>
      <c r="B98" s="14" t="s">
        <v>98</v>
      </c>
      <c r="C98" s="7">
        <v>89</v>
      </c>
      <c r="D98" s="7">
        <v>90</v>
      </c>
      <c r="E98" s="8">
        <v>46212</v>
      </c>
      <c r="F98" s="9">
        <v>0.91666666666666663</v>
      </c>
      <c r="G98" s="10">
        <f t="shared" si="17"/>
        <v>46212.916666666664</v>
      </c>
      <c r="H98" s="7" t="str">
        <f>IF(VLOOKUP(C98,$A:$AA,26,FALSE)&lt;&gt;"",VLOOKUP(C98,$A:$AA,26,FALSE),"TBD")</f>
        <v>TBD</v>
      </c>
      <c r="I98" s="7" t="str">
        <f>IF(VLOOKUP(D98,$A:$AA,26,FALSE)&lt;&gt;"",VLOOKUP(D98,$A:$AA,26,FALSE),"TBD")</f>
        <v>TBD</v>
      </c>
      <c r="J98" s="11"/>
      <c r="K98" s="11"/>
      <c r="L98" s="11"/>
      <c r="M98" s="11" t="s">
        <v>327</v>
      </c>
      <c r="T98" s="11" t="str">
        <f t="shared" si="18"/>
        <v/>
      </c>
      <c r="U98" s="11" t="str">
        <f t="shared" si="19"/>
        <v/>
      </c>
      <c r="V98" s="11" t="s">
        <v>264</v>
      </c>
      <c r="W98" s="11">
        <f t="shared" ref="W98:W105" si="24">IF(LEFT($B98,4)="Tour",0,IF(AND($N98=$O98,$P98=$Q98),1,0))</f>
        <v>1</v>
      </c>
      <c r="X98" s="12" t="str">
        <f t="shared" ref="X98:X105" si="25">IF(LEFT(B98,4)="Tour", N98&amp;"-"&amp;O98, P98&amp;"-"&amp;Q98&amp;IF(W98=1," (tab)",""))</f>
        <v>- (tab)</v>
      </c>
      <c r="Y98" s="7" t="str">
        <f t="shared" ref="Y98:Y105" si="26">IF(X98="-","",IF(P98&gt;Q98,H98,IF(P98&lt;Q98,I98,"Nul")))</f>
        <v>Nul</v>
      </c>
      <c r="AA98" s="7" t="str">
        <f t="shared" ref="AA98:AA105" si="27">IF(X98="-","",IF(OR(B98="Tour 1",B98="Tour 2",B98="Tour 3"),IF(P98&gt;Q98,H98,IF(P98&lt;Q98,I98,"Nul")),IF(P98&gt;Q98,H98,IF(P98&lt;Q98,I98,IF(R98&gt;S98,H98,IF(R98&lt;S98,I98,""))))))</f>
        <v/>
      </c>
    </row>
    <row r="99" spans="1:27" x14ac:dyDescent="0.35">
      <c r="A99" s="7">
        <f t="shared" si="23"/>
        <v>98</v>
      </c>
      <c r="B99" s="14" t="s">
        <v>98</v>
      </c>
      <c r="C99" s="7">
        <v>93</v>
      </c>
      <c r="D99" s="7">
        <v>94</v>
      </c>
      <c r="E99" s="8">
        <v>46213</v>
      </c>
      <c r="F99" s="9">
        <v>0.875</v>
      </c>
      <c r="G99" s="10">
        <f t="shared" si="17"/>
        <v>46213.875</v>
      </c>
      <c r="H99" s="7" t="str">
        <f>IF(VLOOKUP(C99,$A:$AA,26,FALSE)&lt;&gt;"",VLOOKUP(C99,$A:$AA,26,FALSE),"TBD")</f>
        <v>TBD</v>
      </c>
      <c r="I99" s="7" t="str">
        <f>IF(VLOOKUP(D99,$A:$AA,26,FALSE)&lt;&gt;"",VLOOKUP(D99,$A:$AA,26,FALSE),"TBD")</f>
        <v>TBD</v>
      </c>
      <c r="J99" s="11"/>
      <c r="K99" s="11"/>
      <c r="L99" s="11"/>
      <c r="M99" s="11" t="s">
        <v>327</v>
      </c>
      <c r="T99" s="11" t="str">
        <f t="shared" si="18"/>
        <v/>
      </c>
      <c r="U99" s="11" t="str">
        <f t="shared" si="19"/>
        <v/>
      </c>
      <c r="V99" s="11" t="s">
        <v>264</v>
      </c>
      <c r="W99" s="11">
        <f t="shared" si="24"/>
        <v>1</v>
      </c>
      <c r="X99" s="12" t="str">
        <f t="shared" si="25"/>
        <v>- (tab)</v>
      </c>
      <c r="Y99" s="7" t="str">
        <f t="shared" si="26"/>
        <v>Nul</v>
      </c>
      <c r="AA99" s="7" t="str">
        <f t="shared" si="27"/>
        <v/>
      </c>
    </row>
    <row r="100" spans="1:27" x14ac:dyDescent="0.35">
      <c r="A100" s="7">
        <f t="shared" si="23"/>
        <v>99</v>
      </c>
      <c r="B100" s="14" t="s">
        <v>98</v>
      </c>
      <c r="C100" s="7">
        <v>91</v>
      </c>
      <c r="D100" s="7">
        <v>92</v>
      </c>
      <c r="E100" s="8">
        <v>46214</v>
      </c>
      <c r="F100" s="9">
        <v>0.95833333333333337</v>
      </c>
      <c r="G100" s="10">
        <f t="shared" si="17"/>
        <v>46214.958333333336</v>
      </c>
      <c r="H100" s="7" t="str">
        <f>IF(VLOOKUP(C100,$A:$AA,26,FALSE)&lt;&gt;"",VLOOKUP(C100,$A:$AA,26,FALSE),"TBD")</f>
        <v>TBD</v>
      </c>
      <c r="I100" s="7" t="str">
        <f>IF(VLOOKUP(D100,$A:$AA,26,FALSE)&lt;&gt;"",VLOOKUP(D100,$A:$AA,26,FALSE),"TBD")</f>
        <v>TBD</v>
      </c>
      <c r="J100" s="11"/>
      <c r="K100" s="11"/>
      <c r="L100" s="11"/>
      <c r="M100" s="11" t="s">
        <v>327</v>
      </c>
      <c r="T100" s="11" t="str">
        <f t="shared" si="18"/>
        <v/>
      </c>
      <c r="U100" s="11" t="str">
        <f t="shared" si="19"/>
        <v/>
      </c>
      <c r="V100" s="11" t="s">
        <v>264</v>
      </c>
      <c r="W100" s="11">
        <f t="shared" si="24"/>
        <v>1</v>
      </c>
      <c r="X100" s="12" t="str">
        <f t="shared" si="25"/>
        <v>- (tab)</v>
      </c>
      <c r="Y100" s="7" t="str">
        <f t="shared" si="26"/>
        <v>Nul</v>
      </c>
      <c r="AA100" s="7" t="str">
        <f t="shared" si="27"/>
        <v/>
      </c>
    </row>
    <row r="101" spans="1:27" x14ac:dyDescent="0.35">
      <c r="A101" s="7">
        <f t="shared" si="23"/>
        <v>100</v>
      </c>
      <c r="B101" s="14" t="s">
        <v>98</v>
      </c>
      <c r="C101" s="7">
        <v>95</v>
      </c>
      <c r="D101" s="7">
        <v>96</v>
      </c>
      <c r="E101" s="8">
        <v>46215</v>
      </c>
      <c r="F101" s="9">
        <v>0.125</v>
      </c>
      <c r="G101" s="10">
        <f t="shared" si="17"/>
        <v>46215.125</v>
      </c>
      <c r="H101" s="7" t="str">
        <f>IF(VLOOKUP(C101,$A:$AA,26,FALSE)&lt;&gt;"",VLOOKUP(C101,$A:$AA,26,FALSE),"TBD")</f>
        <v>TBD</v>
      </c>
      <c r="I101" s="7" t="str">
        <f>IF(VLOOKUP(D101,$A:$AA,26,FALSE)&lt;&gt;"",VLOOKUP(D101,$A:$AA,26,FALSE),"TBD")</f>
        <v>TBD</v>
      </c>
      <c r="J101" s="11"/>
      <c r="K101" s="11"/>
      <c r="L101" s="11"/>
      <c r="M101" s="11" t="s">
        <v>327</v>
      </c>
      <c r="T101" s="11" t="str">
        <f t="shared" si="18"/>
        <v/>
      </c>
      <c r="U101" s="11" t="str">
        <f t="shared" si="19"/>
        <v/>
      </c>
      <c r="V101" s="11" t="s">
        <v>264</v>
      </c>
      <c r="W101" s="11">
        <f t="shared" si="24"/>
        <v>1</v>
      </c>
      <c r="X101" s="12" t="str">
        <f t="shared" si="25"/>
        <v>- (tab)</v>
      </c>
      <c r="Y101" s="7" t="str">
        <f t="shared" si="26"/>
        <v>Nul</v>
      </c>
      <c r="AA101" s="7" t="str">
        <f t="shared" si="27"/>
        <v/>
      </c>
    </row>
    <row r="102" spans="1:27" x14ac:dyDescent="0.35">
      <c r="A102" s="7">
        <f t="shared" si="23"/>
        <v>101</v>
      </c>
      <c r="B102" s="7" t="s">
        <v>99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7"/>
        <v>46217.875</v>
      </c>
      <c r="H102" s="7" t="str">
        <f>IF(VLOOKUP(C102,$A:$AA,26,FALSE)&lt;&gt;"",VLOOKUP(C102,$A:$AA,26,FALSE),"TBD")</f>
        <v>TBD</v>
      </c>
      <c r="I102" s="7" t="str">
        <f>IF(VLOOKUP(D102,$A:$AA,26,FALSE)&lt;&gt;"",VLOOKUP(D102,$A:$AA,26,FALSE),"TBD")</f>
        <v>TBD</v>
      </c>
      <c r="J102" s="11"/>
      <c r="K102" s="11"/>
      <c r="L102" s="11"/>
      <c r="M102" s="11" t="s">
        <v>327</v>
      </c>
      <c r="T102" s="11" t="str">
        <f t="shared" si="18"/>
        <v/>
      </c>
      <c r="U102" s="11" t="str">
        <f t="shared" si="19"/>
        <v/>
      </c>
      <c r="V102" s="11" t="s">
        <v>264</v>
      </c>
      <c r="W102" s="11">
        <f t="shared" si="24"/>
        <v>1</v>
      </c>
      <c r="X102" s="12" t="str">
        <f t="shared" si="25"/>
        <v>- (tab)</v>
      </c>
      <c r="Y102" s="7" t="str">
        <f t="shared" si="26"/>
        <v>Nul</v>
      </c>
      <c r="AA102" s="7" t="str">
        <f t="shared" si="27"/>
        <v/>
      </c>
    </row>
    <row r="103" spans="1:27" x14ac:dyDescent="0.35">
      <c r="A103" s="7">
        <f t="shared" si="23"/>
        <v>102</v>
      </c>
      <c r="B103" s="7" t="s">
        <v>99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7"/>
        <v>46218.875</v>
      </c>
      <c r="H103" s="7" t="str">
        <f>IF(VLOOKUP(C103,$A:$AA,26,FALSE)&lt;&gt;"",VLOOKUP(C103,$A:$AA,26,FALSE),"TBD")</f>
        <v>TBD</v>
      </c>
      <c r="I103" s="7" t="str">
        <f>IF(VLOOKUP(D103,$A:$AA,26,FALSE)&lt;&gt;"",VLOOKUP(D103,$A:$AA,26,FALSE),"TBD")</f>
        <v>TBD</v>
      </c>
      <c r="J103" s="11"/>
      <c r="K103" s="11"/>
      <c r="L103" s="11"/>
      <c r="M103" s="11" t="s">
        <v>327</v>
      </c>
      <c r="T103" s="11" t="str">
        <f t="shared" si="18"/>
        <v/>
      </c>
      <c r="U103" s="11" t="str">
        <f t="shared" si="19"/>
        <v/>
      </c>
      <c r="V103" s="11" t="s">
        <v>264</v>
      </c>
      <c r="W103" s="11">
        <f t="shared" si="24"/>
        <v>1</v>
      </c>
      <c r="X103" s="12" t="str">
        <f t="shared" si="25"/>
        <v>- (tab)</v>
      </c>
      <c r="Y103" s="7" t="str">
        <f t="shared" si="26"/>
        <v>Nul</v>
      </c>
      <c r="AA103" s="7" t="str">
        <f t="shared" si="27"/>
        <v/>
      </c>
    </row>
    <row r="104" spans="1:27" x14ac:dyDescent="0.35">
      <c r="A104" s="7">
        <f t="shared" si="23"/>
        <v>103</v>
      </c>
      <c r="B104" s="7" t="s">
        <v>100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7"/>
        <v>46221.958333333336</v>
      </c>
      <c r="H104" s="7" t="str">
        <f>IF(VLOOKUP(C104,$A:$AA,26,FALSE)&lt;&gt;"",VLOOKUP(C104,$A:$AA,26,FALSE),"TBD")</f>
        <v>TBD</v>
      </c>
      <c r="I104" s="7" t="str">
        <f>IF(VLOOKUP(D104,$A:$AA,26,FALSE)&lt;&gt;"",VLOOKUP(D104,$A:$AA,26,FALSE),"TBD")</f>
        <v>TBD</v>
      </c>
      <c r="J104" s="11"/>
      <c r="K104" s="11"/>
      <c r="L104" s="11"/>
      <c r="M104" s="11" t="s">
        <v>327</v>
      </c>
      <c r="T104" s="11" t="str">
        <f t="shared" si="18"/>
        <v/>
      </c>
      <c r="U104" s="11" t="str">
        <f t="shared" si="19"/>
        <v/>
      </c>
      <c r="V104" s="11" t="s">
        <v>264</v>
      </c>
      <c r="W104" s="11">
        <f t="shared" si="24"/>
        <v>1</v>
      </c>
      <c r="X104" s="12" t="str">
        <f t="shared" si="25"/>
        <v>- (tab)</v>
      </c>
      <c r="Y104" s="7" t="str">
        <f t="shared" si="26"/>
        <v>Nul</v>
      </c>
      <c r="AA104" s="7" t="str">
        <f t="shared" si="27"/>
        <v/>
      </c>
    </row>
    <row r="105" spans="1:27" x14ac:dyDescent="0.35">
      <c r="A105" s="7">
        <f t="shared" si="23"/>
        <v>104</v>
      </c>
      <c r="B105" s="7" t="s">
        <v>101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7"/>
        <v>46222.875</v>
      </c>
      <c r="H105" s="7" t="str">
        <f>IF(VLOOKUP(C105,$A:$AA,26,FALSE)&lt;&gt;"",VLOOKUP(C105,$A:$AA,26,FALSE),"TBD")</f>
        <v>TBD</v>
      </c>
      <c r="I105" s="7" t="str">
        <f>IF(VLOOKUP(D105,$A:$AA,26,FALSE)&lt;&gt;"",VLOOKUP(D105,$A:$AA,26,FALSE),"TBD")</f>
        <v>TBD</v>
      </c>
      <c r="J105" s="11"/>
      <c r="K105" s="11"/>
      <c r="L105" s="11"/>
      <c r="M105" s="11" t="s">
        <v>327</v>
      </c>
      <c r="T105" s="11" t="str">
        <f t="shared" si="18"/>
        <v/>
      </c>
      <c r="U105" s="11" t="str">
        <f t="shared" si="19"/>
        <v/>
      </c>
      <c r="V105" s="11" t="s">
        <v>264</v>
      </c>
      <c r="W105" s="11">
        <f t="shared" si="24"/>
        <v>1</v>
      </c>
      <c r="X105" s="12" t="str">
        <f t="shared" si="25"/>
        <v>- (tab)</v>
      </c>
      <c r="Y105" s="7" t="str">
        <f t="shared" si="26"/>
        <v>Nul</v>
      </c>
      <c r="AA105" s="7" t="str">
        <f t="shared" si="27"/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H2:I73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102</v>
      </c>
      <c r="B1" s="1" t="s">
        <v>4</v>
      </c>
      <c r="C1" s="1" t="s">
        <v>103</v>
      </c>
      <c r="D1" s="1" t="s">
        <v>104</v>
      </c>
      <c r="E1" s="1" t="s">
        <v>105</v>
      </c>
      <c r="F1" s="1" t="s">
        <v>106</v>
      </c>
      <c r="G1" s="1" t="s">
        <v>107</v>
      </c>
      <c r="H1" s="1" t="s">
        <v>108</v>
      </c>
      <c r="I1" s="1" t="s">
        <v>109</v>
      </c>
      <c r="J1" s="1" t="s">
        <v>110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25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111</v>
      </c>
      <c r="J2" s="13" t="s">
        <v>112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25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113</v>
      </c>
      <c r="J3" s="13" t="s">
        <v>114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25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115</v>
      </c>
      <c r="J4" s="13" t="s">
        <v>116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25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118</v>
      </c>
      <c r="J5" s="13" t="s">
        <v>119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25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120</v>
      </c>
      <c r="J6" s="13" t="s">
        <v>121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25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122</v>
      </c>
      <c r="J7" s="13" t="s">
        <v>123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25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124</v>
      </c>
      <c r="J8" s="13" t="s">
        <v>125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25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126</v>
      </c>
      <c r="J9" s="13" t="s">
        <v>127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25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128</v>
      </c>
      <c r="J10" s="13" t="s">
        <v>129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25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130</v>
      </c>
      <c r="J11" s="13" t="s">
        <v>131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25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132</v>
      </c>
      <c r="J12" s="13" t="s">
        <v>133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25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134</v>
      </c>
      <c r="J13" s="13" t="s">
        <v>135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25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136</v>
      </c>
      <c r="J14" s="13" t="s">
        <v>137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25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138</v>
      </c>
      <c r="J15" s="13" t="s">
        <v>139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25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140</v>
      </c>
      <c r="J16" s="13" t="s">
        <v>141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25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118</v>
      </c>
      <c r="J17" s="13" t="s">
        <v>119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25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122</v>
      </c>
      <c r="J18" s="13" t="s">
        <v>123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25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124</v>
      </c>
      <c r="J19" s="13" t="s">
        <v>125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25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142</v>
      </c>
      <c r="J20" s="13" t="s">
        <v>143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25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120</v>
      </c>
      <c r="J21" s="13" t="s">
        <v>121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25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128</v>
      </c>
      <c r="J22" s="13" t="s">
        <v>129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25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130</v>
      </c>
      <c r="J23" s="13" t="s">
        <v>131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25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115</v>
      </c>
      <c r="J24" s="13" t="s">
        <v>116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25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111</v>
      </c>
      <c r="J25" s="13" t="s">
        <v>112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86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136</v>
      </c>
      <c r="J26" s="13" t="s">
        <v>137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86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118</v>
      </c>
      <c r="J27" s="13" t="s">
        <v>119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86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126</v>
      </c>
      <c r="J28" s="13" t="s">
        <v>127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86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113</v>
      </c>
      <c r="J29" s="13" t="s">
        <v>114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86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138</v>
      </c>
      <c r="J30" s="13" t="s">
        <v>139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86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124</v>
      </c>
      <c r="J31" s="13" t="s">
        <v>125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86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132</v>
      </c>
      <c r="J32" s="13" t="s">
        <v>133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86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120</v>
      </c>
      <c r="J33" s="13" t="s">
        <v>121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86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128</v>
      </c>
      <c r="J34" s="13" t="s">
        <v>129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86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115</v>
      </c>
      <c r="J35" s="13" t="s">
        <v>116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86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142</v>
      </c>
      <c r="J36" s="13" t="s">
        <v>143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86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134</v>
      </c>
      <c r="J37" s="13" t="s">
        <v>135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86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136</v>
      </c>
      <c r="J38" s="13" t="s">
        <v>137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86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118</v>
      </c>
      <c r="J39" s="13" t="s">
        <v>119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86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140</v>
      </c>
      <c r="J40" s="13" t="s">
        <v>141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86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126</v>
      </c>
      <c r="J41" s="13" t="s">
        <v>127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86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130</v>
      </c>
      <c r="J42" s="13" t="s">
        <v>131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86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132</v>
      </c>
      <c r="J43" s="13" t="s">
        <v>133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86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122</v>
      </c>
      <c r="J44" s="13" t="s">
        <v>123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86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120</v>
      </c>
      <c r="J45" s="13" t="s">
        <v>121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86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128</v>
      </c>
      <c r="J46" s="13" t="s">
        <v>129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86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124</v>
      </c>
      <c r="J47" s="13" t="s">
        <v>125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86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115</v>
      </c>
      <c r="J48" s="13" t="s">
        <v>116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86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113</v>
      </c>
      <c r="J49" s="13" t="s">
        <v>114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87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138</v>
      </c>
      <c r="J50" s="13" t="s">
        <v>139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87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126</v>
      </c>
      <c r="J51" s="13" t="s">
        <v>127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87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136</v>
      </c>
      <c r="J52" s="13" t="s">
        <v>137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87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140</v>
      </c>
      <c r="J53" s="13" t="s">
        <v>141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87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111</v>
      </c>
      <c r="J54" s="13" t="s">
        <v>112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87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134</v>
      </c>
      <c r="J55" s="13" t="s">
        <v>135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87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132</v>
      </c>
      <c r="J56" s="13" t="s">
        <v>133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87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122</v>
      </c>
      <c r="J57" s="13" t="s">
        <v>123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87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130</v>
      </c>
      <c r="J58" s="13" t="s">
        <v>131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87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142</v>
      </c>
      <c r="J59" s="13" t="s">
        <v>143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87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120</v>
      </c>
      <c r="J60" s="13" t="s">
        <v>121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87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118</v>
      </c>
      <c r="J61" s="13" t="s">
        <v>119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87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124</v>
      </c>
      <c r="J62" s="13" t="s">
        <v>125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87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115</v>
      </c>
      <c r="J63" s="13" t="s">
        <v>116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87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128</v>
      </c>
      <c r="J64" s="13" t="s">
        <v>129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87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113</v>
      </c>
      <c r="J65" s="13" t="s">
        <v>114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87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138</v>
      </c>
      <c r="J66" s="13" t="s">
        <v>139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87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126</v>
      </c>
      <c r="J67" s="13" t="s">
        <v>127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87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132</v>
      </c>
      <c r="J68" s="13" t="s">
        <v>133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87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122</v>
      </c>
      <c r="J69" s="13" t="s">
        <v>123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87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140</v>
      </c>
      <c r="J70" s="13" t="s">
        <v>141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87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136</v>
      </c>
      <c r="J71" s="13" t="s">
        <v>137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87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142</v>
      </c>
      <c r="J72" s="13" t="s">
        <v>143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87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130</v>
      </c>
      <c r="J73" s="13" t="s">
        <v>131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88</v>
      </c>
      <c r="G74" s="13" t="str">
        <f>VLOOKUP($A74,Database!$A:$I,8,FALSE)</f>
        <v>TBD</v>
      </c>
      <c r="H74" s="13" t="str">
        <f>VLOOKUP($A74,Database!$A:$I,9,FALSE)</f>
        <v>TBD</v>
      </c>
      <c r="I74" s="13" t="s">
        <v>118</v>
      </c>
      <c r="J74" s="13" t="s">
        <v>119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88</v>
      </c>
      <c r="G75" s="13" t="str">
        <f>VLOOKUP($A75,Database!$A:$I,8,FALSE)</f>
        <v>TBD</v>
      </c>
      <c r="H75" s="13" t="str">
        <f>VLOOKUP($A75,Database!$A:$I,9,FALSE)</f>
        <v>TBD</v>
      </c>
      <c r="I75" s="13" t="s">
        <v>128</v>
      </c>
      <c r="J75" s="13" t="s">
        <v>129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88</v>
      </c>
      <c r="G76" s="13" t="str">
        <f>VLOOKUP($A76,Database!$A:$I,8,FALSE)</f>
        <v>TBD</v>
      </c>
      <c r="H76" s="13" t="str">
        <f>VLOOKUP($A76,Database!$A:$I,9,FALSE)</f>
        <v>TBD</v>
      </c>
      <c r="I76" s="13" t="s">
        <v>124</v>
      </c>
      <c r="J76" s="13" t="s">
        <v>125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88</v>
      </c>
      <c r="G77" s="13" t="str">
        <f>VLOOKUP($A77,Database!$A:$I,8,FALSE)</f>
        <v>TBD</v>
      </c>
      <c r="H77" s="13" t="str">
        <f>VLOOKUP($A77,Database!$A:$I,9,FALSE)</f>
        <v>TBD</v>
      </c>
      <c r="I77" s="13" t="s">
        <v>134</v>
      </c>
      <c r="J77" s="13" t="s">
        <v>135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88</v>
      </c>
      <c r="G78" s="13" t="str">
        <f>VLOOKUP($A78,Database!$A:$I,8,FALSE)</f>
        <v>TBD</v>
      </c>
      <c r="H78" s="13" t="str">
        <f>VLOOKUP($A78,Database!$A:$I,9,FALSE)</f>
        <v>TBD</v>
      </c>
      <c r="I78" s="13" t="s">
        <v>130</v>
      </c>
      <c r="J78" s="13" t="s">
        <v>131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88</v>
      </c>
      <c r="G79" s="13" t="str">
        <f>VLOOKUP($A79,Database!$A:$I,8,FALSE)</f>
        <v>TBD</v>
      </c>
      <c r="H79" s="13" t="str">
        <f>VLOOKUP($A79,Database!$A:$I,9,FALSE)</f>
        <v>TBD</v>
      </c>
      <c r="I79" s="13" t="s">
        <v>122</v>
      </c>
      <c r="J79" s="13" t="s">
        <v>123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88</v>
      </c>
      <c r="G80" s="13" t="str">
        <f>VLOOKUP($A80,Database!$A:$I,8,FALSE)</f>
        <v>TBD</v>
      </c>
      <c r="H80" s="13" t="str">
        <f>VLOOKUP($A80,Database!$A:$I,9,FALSE)</f>
        <v>TBD</v>
      </c>
      <c r="I80" s="13" t="s">
        <v>111</v>
      </c>
      <c r="J80" s="13" t="s">
        <v>112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88</v>
      </c>
      <c r="G81" s="13" t="str">
        <f>VLOOKUP($A81,Database!$A:$I,8,FALSE)</f>
        <v>TBD</v>
      </c>
      <c r="H81" s="13" t="str">
        <f>VLOOKUP($A81,Database!$A:$I,9,FALSE)</f>
        <v>TBD</v>
      </c>
      <c r="I81" s="13" t="s">
        <v>136</v>
      </c>
      <c r="J81" s="13" t="s">
        <v>137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88</v>
      </c>
      <c r="G82" s="13" t="str">
        <f>VLOOKUP($A82,Database!$A:$I,8,FALSE)</f>
        <v>TBD</v>
      </c>
      <c r="H82" s="13" t="str">
        <f>VLOOKUP($A82,Database!$A:$I,9,FALSE)</f>
        <v>TBD</v>
      </c>
      <c r="I82" s="13" t="s">
        <v>138</v>
      </c>
      <c r="J82" s="13" t="s">
        <v>139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88</v>
      </c>
      <c r="G83" s="13" t="str">
        <f>VLOOKUP($A83,Database!$A:$I,8,FALSE)</f>
        <v>TBD</v>
      </c>
      <c r="H83" s="13" t="str">
        <f>VLOOKUP($A83,Database!$A:$I,9,FALSE)</f>
        <v>TBD</v>
      </c>
      <c r="I83" s="13" t="s">
        <v>120</v>
      </c>
      <c r="J83" s="13" t="s">
        <v>121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88</v>
      </c>
      <c r="G84" s="13" t="str">
        <f>VLOOKUP($A84,Database!$A:$I,8,FALSE)</f>
        <v>TBD</v>
      </c>
      <c r="H84" s="13" t="str">
        <f>VLOOKUP($A84,Database!$A:$I,9,FALSE)</f>
        <v>TBD</v>
      </c>
      <c r="I84" s="13" t="s">
        <v>118</v>
      </c>
      <c r="J84" s="13" t="s">
        <v>119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88</v>
      </c>
      <c r="G85" s="13" t="str">
        <f>VLOOKUP($A85,Database!$A:$I,8,FALSE)</f>
        <v>TBD</v>
      </c>
      <c r="H85" s="13" t="str">
        <f>VLOOKUP($A85,Database!$A:$I,9,FALSE)</f>
        <v>TBD</v>
      </c>
      <c r="I85" s="13" t="s">
        <v>115</v>
      </c>
      <c r="J85" s="13" t="s">
        <v>116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88</v>
      </c>
      <c r="G86" s="13" t="str">
        <f>VLOOKUP($A86,Database!$A:$I,8,FALSE)</f>
        <v>TBD</v>
      </c>
      <c r="H86" s="13" t="str">
        <f>VLOOKUP($A86,Database!$A:$I,9,FALSE)</f>
        <v>TBD</v>
      </c>
      <c r="I86" s="13" t="s">
        <v>126</v>
      </c>
      <c r="J86" s="13" t="s">
        <v>127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88</v>
      </c>
      <c r="G87" s="13" t="str">
        <f>VLOOKUP($A87,Database!$A:$I,8,FALSE)</f>
        <v>TBD</v>
      </c>
      <c r="H87" s="13" t="str">
        <f>VLOOKUP($A87,Database!$A:$I,9,FALSE)</f>
        <v>TBD</v>
      </c>
      <c r="I87" s="13" t="s">
        <v>130</v>
      </c>
      <c r="J87" s="13" t="s">
        <v>131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88</v>
      </c>
      <c r="G88" s="13" t="str">
        <f>VLOOKUP($A88,Database!$A:$I,8,FALSE)</f>
        <v>TBD</v>
      </c>
      <c r="H88" s="13" t="str">
        <f>VLOOKUP($A88,Database!$A:$I,9,FALSE)</f>
        <v>TBD</v>
      </c>
      <c r="I88" s="13" t="s">
        <v>140</v>
      </c>
      <c r="J88" s="13" t="s">
        <v>141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88</v>
      </c>
      <c r="G89" s="13" t="str">
        <f>VLOOKUP($A89,Database!$A:$I,8,FALSE)</f>
        <v>TBD</v>
      </c>
      <c r="H89" s="13" t="str">
        <f>VLOOKUP($A89,Database!$A:$I,9,FALSE)</f>
        <v>TBD</v>
      </c>
      <c r="I89" s="13" t="s">
        <v>142</v>
      </c>
      <c r="J89" s="13" t="s">
        <v>143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97</v>
      </c>
      <c r="G90" s="13" t="str">
        <f>VLOOKUP($A90,Database!$A:$I,8,FALSE)</f>
        <v>TBD</v>
      </c>
      <c r="H90" s="13" t="str">
        <f>VLOOKUP($A90,Database!$A:$I,9,FALSE)</f>
        <v>TBD</v>
      </c>
      <c r="I90" s="13" t="s">
        <v>128</v>
      </c>
      <c r="J90" s="13" t="s">
        <v>129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97</v>
      </c>
      <c r="G91" s="13" t="str">
        <f>VLOOKUP($A91,Database!$A:$I,8,FALSE)</f>
        <v>TBD</v>
      </c>
      <c r="H91" s="13" t="str">
        <f>VLOOKUP($A91,Database!$A:$I,9,FALSE)</f>
        <v>TBD</v>
      </c>
      <c r="I91" s="13" t="s">
        <v>132</v>
      </c>
      <c r="J91" s="13" t="s">
        <v>133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97</v>
      </c>
      <c r="G92" s="13" t="str">
        <f>VLOOKUP($A92,Database!$A:$I,8,FALSE)</f>
        <v>TBD</v>
      </c>
      <c r="H92" s="13" t="str">
        <f>VLOOKUP($A92,Database!$A:$I,9,FALSE)</f>
        <v>TBD</v>
      </c>
      <c r="I92" s="13" t="s">
        <v>122</v>
      </c>
      <c r="J92" s="13" t="s">
        <v>123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97</v>
      </c>
      <c r="G93" s="13" t="str">
        <f>VLOOKUP($A93,Database!$A:$I,8,FALSE)</f>
        <v>TBD</v>
      </c>
      <c r="H93" s="13" t="str">
        <f>VLOOKUP($A93,Database!$A:$I,9,FALSE)</f>
        <v>TBD</v>
      </c>
      <c r="I93" s="13" t="s">
        <v>111</v>
      </c>
      <c r="J93" s="13" t="s">
        <v>112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97</v>
      </c>
      <c r="G94" s="13" t="str">
        <f>VLOOKUP($A94,Database!$A:$I,8,FALSE)</f>
        <v>TBD</v>
      </c>
      <c r="H94" s="13" t="str">
        <f>VLOOKUP($A94,Database!$A:$I,9,FALSE)</f>
        <v>TBD</v>
      </c>
      <c r="I94" s="13" t="s">
        <v>130</v>
      </c>
      <c r="J94" s="13" t="s">
        <v>131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97</v>
      </c>
      <c r="G95" s="13" t="str">
        <f>VLOOKUP($A95,Database!$A:$I,8,FALSE)</f>
        <v>TBD</v>
      </c>
      <c r="H95" s="13" t="str">
        <f>VLOOKUP($A95,Database!$A:$I,9,FALSE)</f>
        <v>TBD</v>
      </c>
      <c r="I95" s="13" t="s">
        <v>138</v>
      </c>
      <c r="J95" s="13" t="s">
        <v>139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97</v>
      </c>
      <c r="G96" s="13" t="str">
        <f>VLOOKUP($A96,Database!$A:$I,8,FALSE)</f>
        <v>TBD</v>
      </c>
      <c r="H96" s="13" t="str">
        <f>VLOOKUP($A96,Database!$A:$I,9,FALSE)</f>
        <v>TBD</v>
      </c>
      <c r="I96" s="13" t="s">
        <v>136</v>
      </c>
      <c r="J96" s="13" t="s">
        <v>137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97</v>
      </c>
      <c r="G97" s="13" t="str">
        <f>VLOOKUP($A97,Database!$A:$I,8,FALSE)</f>
        <v>TBD</v>
      </c>
      <c r="H97" s="13" t="str">
        <f>VLOOKUP($A97,Database!$A:$I,9,FALSE)</f>
        <v>TBD</v>
      </c>
      <c r="I97" s="13" t="s">
        <v>126</v>
      </c>
      <c r="J97" s="13" t="s">
        <v>127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98</v>
      </c>
      <c r="G98" s="13" t="str">
        <f>VLOOKUP($A98,Database!$A:$I,8,FALSE)</f>
        <v>TBD</v>
      </c>
      <c r="H98" s="13" t="str">
        <f>VLOOKUP($A98,Database!$A:$I,9,FALSE)</f>
        <v>TBD</v>
      </c>
      <c r="I98" s="13" t="s">
        <v>124</v>
      </c>
      <c r="J98" s="13" t="s">
        <v>125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98</v>
      </c>
      <c r="G99" s="13" t="str">
        <f>VLOOKUP($A99,Database!$A:$I,8,FALSE)</f>
        <v>TBD</v>
      </c>
      <c r="H99" s="13" t="str">
        <f>VLOOKUP($A99,Database!$A:$I,9,FALSE)</f>
        <v>TBD</v>
      </c>
      <c r="I99" s="13" t="s">
        <v>118</v>
      </c>
      <c r="J99" s="13" t="s">
        <v>119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98</v>
      </c>
      <c r="G100" s="13" t="str">
        <f>VLOOKUP($A100,Database!$A:$I,8,FALSE)</f>
        <v>TBD</v>
      </c>
      <c r="H100" s="13" t="str">
        <f>VLOOKUP($A100,Database!$A:$I,9,FALSE)</f>
        <v>TBD</v>
      </c>
      <c r="I100" s="13" t="s">
        <v>140</v>
      </c>
      <c r="J100" s="13" t="s">
        <v>141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98</v>
      </c>
      <c r="G101" s="13" t="str">
        <f>VLOOKUP($A101,Database!$A:$I,8,FALSE)</f>
        <v>TBD</v>
      </c>
      <c r="H101" s="13" t="str">
        <f>VLOOKUP($A101,Database!$A:$I,9,FALSE)</f>
        <v>TBD</v>
      </c>
      <c r="I101" s="13" t="s">
        <v>142</v>
      </c>
      <c r="J101" s="13" t="s">
        <v>143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99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130</v>
      </c>
      <c r="J102" s="13" t="s">
        <v>131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99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136</v>
      </c>
      <c r="J103" s="13" t="s">
        <v>137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100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140</v>
      </c>
      <c r="J104" s="13" t="s">
        <v>141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101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122</v>
      </c>
      <c r="J105" s="13" t="s">
        <v>123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K51"/>
  <sheetViews>
    <sheetView workbookViewId="0"/>
  </sheetViews>
  <sheetFormatPr baseColWidth="10" defaultRowHeight="14.5" x14ac:dyDescent="0.35"/>
  <cols>
    <col min="1" max="1" width="10.90625" customWidth="1"/>
    <col min="2" max="2" width="20.90625" style="19" customWidth="1"/>
    <col min="3" max="10" width="6.36328125" style="19" customWidth="1"/>
    <col min="11" max="11" width="6.36328125" customWidth="1"/>
    <col min="12" max="12" width="10.90625" customWidth="1"/>
  </cols>
  <sheetData>
    <row r="1" spans="1:11" x14ac:dyDescent="0.35">
      <c r="B1" s="8"/>
    </row>
    <row r="2" spans="1:11" x14ac:dyDescent="0.35">
      <c r="B2" s="10">
        <f ca="1">NOW()</f>
        <v>46170.583456365741</v>
      </c>
    </row>
    <row r="3" spans="1:11" s="1" customFormat="1" ht="28" customHeight="1" x14ac:dyDescent="0.35">
      <c r="A3" s="1" t="s">
        <v>144</v>
      </c>
      <c r="B3" s="1" t="s">
        <v>145</v>
      </c>
      <c r="C3" s="1" t="s">
        <v>146</v>
      </c>
      <c r="D3" s="1" t="s">
        <v>147</v>
      </c>
      <c r="E3" s="1" t="s">
        <v>148</v>
      </c>
      <c r="F3" s="1" t="s">
        <v>34</v>
      </c>
      <c r="G3" s="1" t="s">
        <v>149</v>
      </c>
      <c r="H3" s="1" t="s">
        <v>150</v>
      </c>
      <c r="I3" s="1" t="s">
        <v>151</v>
      </c>
      <c r="J3" s="1" t="s">
        <v>152</v>
      </c>
      <c r="K3" s="1" t="s">
        <v>153</v>
      </c>
    </row>
    <row r="4" spans="1:11" x14ac:dyDescent="0.35">
      <c r="A4" s="20" t="s">
        <v>26</v>
      </c>
      <c r="B4" s="21" t="s">
        <v>28</v>
      </c>
      <c r="C4" s="22">
        <f ca="1">COUNTIFS(Database!H:H,B4,Database!G:G,"&lt;="&amp;$B$2)+COUNTIFS(Database!I:I,B4,Database!G:G,"&lt;="&amp;$B$2)</f>
        <v>0</v>
      </c>
      <c r="D4" s="22">
        <f ca="1">COUNTIFS(Database!$H:$H,$B4,Database!$Y:$Y,$B4,Database!$G:$G,"&lt;="&amp;$B$2)+COUNTIFS(Database!$I:$I,$B4,Database!$Y:$Y,$B4,Database!$G:$G,"&lt;="&amp;$B$2)</f>
        <v>0</v>
      </c>
      <c r="E4" s="22">
        <f ca="1">COUNTIFS(Database!$H:$H,$B4,Database!$Y:$Y,"=Nul",Database!$G:$G,"&lt;="&amp;$B$2)+COUNTIFS(Database!$I:$I,$B4,Database!$Y:$Y,"Nul",Database!$G:$G,"&lt;="&amp;$B$2)</f>
        <v>0</v>
      </c>
      <c r="F4" s="22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0</v>
      </c>
      <c r="G4" s="22">
        <f>SUMIF(Database!$H:$H,$B4,Database!P:P)+SUMIF(Database!I:I,$B4,Database!Q:Q)</f>
        <v>0</v>
      </c>
      <c r="H4" s="23">
        <f>SUMIF(Database!$H:$H,$B4,Database!Q:Q)+SUMIF(Database!I:I,$B4,Database!P:P)</f>
        <v>0</v>
      </c>
      <c r="I4" s="23">
        <f t="shared" ref="I4:I51" si="0">G4-H4</f>
        <v>0</v>
      </c>
      <c r="J4" s="22">
        <f t="shared" ref="J4:J51" ca="1" si="1">D4*3+E4</f>
        <v>0</v>
      </c>
      <c r="K4" s="22" t="str">
        <f ca="1">IF(C4&gt;0, _xlfn.RANK.EQ(J4,$J$4:$J$7,0) + COUNTIFS($J$4:$J$7,J4,$I$4:$I$7,"&gt;"&amp;I4), "")</f>
        <v/>
      </c>
    </row>
    <row r="5" spans="1:11" x14ac:dyDescent="0.35">
      <c r="A5" s="7" t="s">
        <v>26</v>
      </c>
      <c r="B5" s="24" t="s">
        <v>29</v>
      </c>
      <c r="C5" s="19">
        <f ca="1">COUNTIFS(Database!H:H,B5,Database!G:G,"&lt;="&amp;$B$2)+COUNTIFS(Database!I:I,B5,Database!G:G,"&lt;="&amp;$B$2)</f>
        <v>0</v>
      </c>
      <c r="D5" s="19">
        <f ca="1">COUNTIFS(Database!$H:$H,$B5,Database!$Y:$Y,$B5,Database!$G:$G,"&lt;="&amp;$B$2)+COUNTIFS(Database!$I:$I,$B5,Database!$Y:$Y,$B5,Database!$G:$G,"&lt;="&amp;$B$2)</f>
        <v>0</v>
      </c>
      <c r="E5" s="19">
        <f ca="1">COUNTIFS(Database!$H:$H,$B5,Database!$Y:$Y,"=Nul",Database!$G:$G,"&lt;="&amp;$B$2)+COUNTIFS(Database!$I:$I,$B5,Database!$Y:$Y,"Nul",Database!$G:$G,"&lt;="&amp;$B$2)</f>
        <v>0</v>
      </c>
      <c r="F5" s="19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0</v>
      </c>
      <c r="G5" s="19">
        <f>SUMIF(Database!$H:$H,$B5,Database!P:P)+SUMIF(Database!I:I,$B5,Database!Q:Q)</f>
        <v>0</v>
      </c>
      <c r="H5" s="25">
        <f>SUMIF(Database!$H:$H,$B5,Database!Q:Q)+SUMIF(Database!I:I,$B5,Database!P:P)</f>
        <v>0</v>
      </c>
      <c r="I5" s="25">
        <f t="shared" si="0"/>
        <v>0</v>
      </c>
      <c r="J5" s="19">
        <f t="shared" ca="1" si="1"/>
        <v>0</v>
      </c>
      <c r="K5" s="19" t="str">
        <f ca="1">IF(C5&gt;0, _xlfn.RANK.EQ(J5,$J$4:$J$7,0) + COUNTIFS($J$4:$J$7,J5,$I$4:$I$7,"&gt;"&amp;I5), "")</f>
        <v/>
      </c>
    </row>
    <row r="6" spans="1:11" x14ac:dyDescent="0.35">
      <c r="A6" s="7" t="s">
        <v>26</v>
      </c>
      <c r="B6" s="24" t="s">
        <v>27</v>
      </c>
      <c r="C6" s="19">
        <f ca="1">COUNTIFS(Database!H:H,B6,Database!G:G,"&lt;="&amp;$B$2)+COUNTIFS(Database!I:I,B6,Database!G:G,"&lt;="&amp;$B$2)</f>
        <v>0</v>
      </c>
      <c r="D6" s="19">
        <f ca="1">COUNTIFS(Database!$H:$H,$B6,Database!$Y:$Y,$B6,Database!$G:$G,"&lt;="&amp;$B$2)+COUNTIFS(Database!$I:$I,$B6,Database!$Y:$Y,$B6,Database!$G:$G,"&lt;="&amp;$B$2)</f>
        <v>0</v>
      </c>
      <c r="E6" s="19">
        <f ca="1">COUNTIFS(Database!$H:$H,$B6,Database!$Y:$Y,"=Nul",Database!$G:$G,"&lt;="&amp;$B$2)+COUNTIFS(Database!$I:$I,$B6,Database!$Y:$Y,"Nul",Database!$G:$G,"&lt;="&amp;$B$2)</f>
        <v>0</v>
      </c>
      <c r="F6" s="19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0</v>
      </c>
      <c r="G6" s="19">
        <f>SUMIF(Database!$H:$H,$B6,Database!P:P)+SUMIF(Database!I:I,$B6,Database!Q:Q)</f>
        <v>0</v>
      </c>
      <c r="H6" s="25">
        <f>SUMIF(Database!$H:$H,$B6,Database!Q:Q)+SUMIF(Database!I:I,$B6,Database!P:P)</f>
        <v>0</v>
      </c>
      <c r="I6" s="25">
        <f t="shared" si="0"/>
        <v>0</v>
      </c>
      <c r="J6" s="19">
        <f t="shared" ca="1" si="1"/>
        <v>0</v>
      </c>
      <c r="K6" s="19" t="str">
        <f ca="1">IF(C6&gt;0, _xlfn.RANK.EQ(J6,$J$4:$J$7,0) + COUNTIFS($J$4:$J$7,J6,$I$4:$I$7,"&gt;"&amp;I6), "")</f>
        <v/>
      </c>
    </row>
    <row r="7" spans="1:11" x14ac:dyDescent="0.35">
      <c r="A7" s="26" t="s">
        <v>26</v>
      </c>
      <c r="B7" s="27" t="s">
        <v>30</v>
      </c>
      <c r="C7" s="28">
        <f ca="1">COUNTIFS(Database!H:H,B7,Database!G:G,"&lt;="&amp;$B$2)+COUNTIFS(Database!I:I,B7,Database!G:G,"&lt;="&amp;$B$2)</f>
        <v>0</v>
      </c>
      <c r="D7" s="28">
        <f ca="1">COUNTIFS(Database!$H:$H,$B7,Database!$Y:$Y,$B7,Database!$G:$G,"&lt;="&amp;$B$2)+COUNTIFS(Database!$I:$I,$B7,Database!$Y:$Y,$B7,Database!$G:$G,"&lt;="&amp;$B$2)</f>
        <v>0</v>
      </c>
      <c r="E7" s="28">
        <f ca="1">COUNTIFS(Database!$H:$H,$B7,Database!$Y:$Y,"=Nul",Database!$G:$G,"&lt;="&amp;$B$2)+COUNTIFS(Database!$I:$I,$B7,Database!$Y:$Y,"Nul",Database!$G:$G,"&lt;="&amp;$B$2)</f>
        <v>0</v>
      </c>
      <c r="F7" s="28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0</v>
      </c>
      <c r="G7" s="28">
        <f>SUMIF(Database!$H:$H,$B7,Database!P:P)+SUMIF(Database!I:I,$B7,Database!Q:Q)</f>
        <v>0</v>
      </c>
      <c r="H7" s="29">
        <f>SUMIF(Database!$H:$H,$B7,Database!Q:Q)+SUMIF(Database!I:I,$B7,Database!P:P)</f>
        <v>0</v>
      </c>
      <c r="I7" s="29">
        <f t="shared" si="0"/>
        <v>0</v>
      </c>
      <c r="J7" s="28">
        <f t="shared" ca="1" si="1"/>
        <v>0</v>
      </c>
      <c r="K7" s="28" t="str">
        <f ca="1">IF(C7&gt;0, _xlfn.RANK.EQ(J7,$J$4:$J$7,0) + COUNTIFS($J$4:$J$7,J7,$I$4:$I$7,"&gt;"&amp;I7), "")</f>
        <v/>
      </c>
    </row>
    <row r="8" spans="1:11" x14ac:dyDescent="0.35">
      <c r="A8" s="7" t="s">
        <v>31</v>
      </c>
      <c r="B8" s="24" t="s">
        <v>33</v>
      </c>
      <c r="C8" s="19">
        <f ca="1">COUNTIFS(Database!H:H,B8,Database!G:G,"&lt;="&amp;$B$2)+COUNTIFS(Database!I:I,B8,Database!G:G,"&lt;="&amp;$B$2)</f>
        <v>0</v>
      </c>
      <c r="D8" s="19">
        <f ca="1">COUNTIFS(Database!$H:$H,$B8,Database!$Y:$Y,$B8,Database!$G:$G,"&lt;="&amp;$B$2)+COUNTIFS(Database!$I:$I,$B8,Database!$Y:$Y,$B8,Database!$G:$G,"&lt;="&amp;$B$2)</f>
        <v>0</v>
      </c>
      <c r="E8" s="19">
        <f ca="1">COUNTIFS(Database!$H:$H,$B8,Database!$Y:$Y,"=Nul",Database!$G:$G,"&lt;="&amp;$B$2)+COUNTIFS(Database!$I:$I,$B8,Database!$Y:$Y,"Nul",Database!$G:$G,"&lt;="&amp;$B$2)</f>
        <v>0</v>
      </c>
      <c r="F8" s="19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19">
        <f>SUMIF(Database!$H:$H,$B8,Database!P:P)+SUMIF(Database!I:I,$B8,Database!Q:Q)</f>
        <v>0</v>
      </c>
      <c r="H8" s="25">
        <f>SUMIF(Database!$H:$H,$B8,Database!Q:Q)+SUMIF(Database!I:I,$B8,Database!P:P)</f>
        <v>0</v>
      </c>
      <c r="I8" s="25">
        <f t="shared" si="0"/>
        <v>0</v>
      </c>
      <c r="J8" s="19">
        <f t="shared" ca="1" si="1"/>
        <v>0</v>
      </c>
      <c r="K8" s="19" t="str">
        <f ca="1" xml:space="preserve"> IF(C7&gt;0, _xlfn.RANK.EQ(J8,$J$8:$J$11,0) + COUNTIFS($J$8:$J$11,J8,$I$8:$I$11,"&gt;"&amp;I8), "")</f>
        <v/>
      </c>
    </row>
    <row r="9" spans="1:11" x14ac:dyDescent="0.35">
      <c r="A9" s="7" t="s">
        <v>31</v>
      </c>
      <c r="B9" s="24" t="s">
        <v>32</v>
      </c>
      <c r="C9" s="19">
        <f ca="1">COUNTIFS(Database!H:H,B9,Database!G:G,"&lt;="&amp;$B$2)+COUNTIFS(Database!I:I,B9,Database!G:G,"&lt;="&amp;$B$2)</f>
        <v>0</v>
      </c>
      <c r="D9" s="19">
        <f ca="1">COUNTIFS(Database!$H:$H,$B9,Database!$Y:$Y,$B9,Database!$G:$G,"&lt;="&amp;$B$2)+COUNTIFS(Database!$I:$I,$B9,Database!$Y:$Y,$B9,Database!$G:$G,"&lt;="&amp;$B$2)</f>
        <v>0</v>
      </c>
      <c r="E9" s="19">
        <f ca="1">COUNTIFS(Database!$H:$H,$B9,Database!$Y:$Y,"=Nul",Database!$G:$G,"&lt;="&amp;$B$2)+COUNTIFS(Database!$I:$I,$B9,Database!$Y:$Y,"Nul",Database!$G:$G,"&lt;="&amp;$B$2)</f>
        <v>0</v>
      </c>
      <c r="F9" s="19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0</v>
      </c>
      <c r="G9" s="19">
        <f>SUMIF(Database!$H:$H,$B9,Database!P:P)+SUMIF(Database!I:I,$B9,Database!Q:Q)</f>
        <v>0</v>
      </c>
      <c r="H9" s="25">
        <f>SUMIF(Database!$H:$H,$B9,Database!Q:Q)+SUMIF(Database!I:I,$B9,Database!P:P)</f>
        <v>0</v>
      </c>
      <c r="I9" s="25">
        <f t="shared" si="0"/>
        <v>0</v>
      </c>
      <c r="J9" s="19">
        <f t="shared" ca="1" si="1"/>
        <v>0</v>
      </c>
      <c r="K9" s="19" t="str">
        <f ca="1" xml:space="preserve"> IF(C8&gt;0, _xlfn.RANK.EQ(J9,$J$8:$J$11,0) + COUNTIFS($J$8:$J$11,J9,$I$8:$I$11,"&gt;"&amp;I9), "")</f>
        <v/>
      </c>
    </row>
    <row r="10" spans="1:11" x14ac:dyDescent="0.35">
      <c r="A10" s="7" t="s">
        <v>31</v>
      </c>
      <c r="B10" s="24" t="s">
        <v>37</v>
      </c>
      <c r="C10" s="19">
        <f ca="1">COUNTIFS(Database!H:H,B10,Database!G:G,"&lt;="&amp;$B$2)+COUNTIFS(Database!I:I,B10,Database!G:G,"&lt;="&amp;$B$2)</f>
        <v>0</v>
      </c>
      <c r="D10" s="19">
        <f ca="1">COUNTIFS(Database!$H:$H,$B10,Database!$Y:$Y,$B10,Database!$G:$G,"&lt;="&amp;$B$2)+COUNTIFS(Database!$I:$I,$B10,Database!$Y:$Y,$B10,Database!$G:$G,"&lt;="&amp;$B$2)</f>
        <v>0</v>
      </c>
      <c r="E10" s="19">
        <f ca="1">COUNTIFS(Database!$H:$H,$B10,Database!$Y:$Y,"=Nul",Database!$G:$G,"&lt;="&amp;$B$2)+COUNTIFS(Database!$I:$I,$B10,Database!$Y:$Y,"Nul",Database!$G:$G,"&lt;="&amp;$B$2)</f>
        <v>0</v>
      </c>
      <c r="F10" s="19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0</v>
      </c>
      <c r="G10" s="19">
        <f>SUMIF(Database!$H:$H,$B10,Database!P:P)+SUMIF(Database!I:I,$B10,Database!Q:Q)</f>
        <v>0</v>
      </c>
      <c r="H10" s="25">
        <f>SUMIF(Database!$H:$H,$B10,Database!Q:Q)+SUMIF(Database!I:I,$B10,Database!P:P)</f>
        <v>0</v>
      </c>
      <c r="I10" s="25">
        <f t="shared" si="0"/>
        <v>0</v>
      </c>
      <c r="J10" s="19">
        <f t="shared" ca="1" si="1"/>
        <v>0</v>
      </c>
      <c r="K10" s="19" t="str">
        <f ca="1" xml:space="preserve"> IF(C9&gt;0, _xlfn.RANK.EQ(J10,$J$8:$J$11,0) + COUNTIFS($J$8:$J$11,J10,$I$8:$I$11,"&gt;"&amp;I10), "")</f>
        <v/>
      </c>
    </row>
    <row r="11" spans="1:11" x14ac:dyDescent="0.35">
      <c r="A11" s="26" t="s">
        <v>31</v>
      </c>
      <c r="B11" s="27" t="s">
        <v>38</v>
      </c>
      <c r="C11" s="28">
        <f ca="1">COUNTIFS(Database!H:H,B11,Database!G:G,"&lt;="&amp;$B$2)+COUNTIFS(Database!I:I,B11,Database!G:G,"&lt;="&amp;$B$2)</f>
        <v>0</v>
      </c>
      <c r="D11" s="28">
        <f ca="1">COUNTIFS(Database!$H:$H,$B11,Database!$Y:$Y,$B11,Database!$G:$G,"&lt;="&amp;$B$2)+COUNTIFS(Database!$I:$I,$B11,Database!$Y:$Y,$B11,Database!$G:$G,"&lt;="&amp;$B$2)</f>
        <v>0</v>
      </c>
      <c r="E11" s="28">
        <f ca="1">COUNTIFS(Database!$H:$H,$B11,Database!$Y:$Y,"=Nul",Database!$G:$G,"&lt;="&amp;$B$2)+COUNTIFS(Database!$I:$I,$B11,Database!$Y:$Y,"Nul",Database!$G:$G,"&lt;="&amp;$B$2)</f>
        <v>0</v>
      </c>
      <c r="F11" s="28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0</v>
      </c>
      <c r="G11" s="28">
        <f>SUMIF(Database!$H:$H,$B11,Database!P:P)+SUMIF(Database!I:I,$B11,Database!Q:Q)</f>
        <v>0</v>
      </c>
      <c r="H11" s="29">
        <f>SUMIF(Database!$H:$H,$B11,Database!Q:Q)+SUMIF(Database!I:I,$B11,Database!P:P)</f>
        <v>0</v>
      </c>
      <c r="I11" s="29">
        <f t="shared" si="0"/>
        <v>0</v>
      </c>
      <c r="J11" s="28">
        <f t="shared" ca="1" si="1"/>
        <v>0</v>
      </c>
      <c r="K11" s="28" t="str">
        <f ca="1" xml:space="preserve"> IF(C10&gt;0, _xlfn.RANK.EQ(J11,$J$8:$J$11,0) + COUNTIFS($J$8:$J$11,J11,$I$8:$I$11,"&gt;"&amp;I11), "")</f>
        <v/>
      </c>
    </row>
    <row r="12" spans="1:11" x14ac:dyDescent="0.35">
      <c r="A12" s="7" t="s">
        <v>39</v>
      </c>
      <c r="B12" s="24" t="s">
        <v>40</v>
      </c>
      <c r="C12" s="19">
        <f ca="1">COUNTIFS(Database!H:H,B12,Database!G:G,"&lt;="&amp;$B$2)+COUNTIFS(Database!I:I,B12,Database!G:G,"&lt;="&amp;$B$2)</f>
        <v>0</v>
      </c>
      <c r="D12" s="19">
        <f ca="1">COUNTIFS(Database!$H:$H,$B12,Database!$Y:$Y,$B12,Database!$G:$G,"&lt;="&amp;$B$2)+COUNTIFS(Database!$I:$I,$B12,Database!$Y:$Y,$B12,Database!$G:$G,"&lt;="&amp;$B$2)</f>
        <v>0</v>
      </c>
      <c r="E12" s="19">
        <f ca="1">COUNTIFS(Database!$H:$H,$B12,Database!$Y:$Y,"=Nul",Database!$G:$G,"&lt;="&amp;$B$2)+COUNTIFS(Database!$I:$I,$B12,Database!$Y:$Y,"Nul",Database!$G:$G,"&lt;="&amp;$B$2)</f>
        <v>0</v>
      </c>
      <c r="F12" s="19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0</v>
      </c>
      <c r="G12" s="19">
        <f>SUMIF(Database!$H:$H,$B12,Database!P:P)+SUMIF(Database!I:I,$B12,Database!Q:Q)</f>
        <v>0</v>
      </c>
      <c r="H12" s="25">
        <f>SUMIF(Database!$H:$H,$B12,Database!Q:Q)+SUMIF(Database!I:I,$B12,Database!P:P)</f>
        <v>0</v>
      </c>
      <c r="I12" s="25">
        <f t="shared" si="0"/>
        <v>0</v>
      </c>
      <c r="J12" s="19">
        <f t="shared" ca="1" si="1"/>
        <v>0</v>
      </c>
      <c r="K12" s="19" t="str">
        <f ca="1" xml:space="preserve"> IF(C7&gt;0, _xlfn.RANK.EQ(J12,$J$12:$J$15,0) + COUNTIFS($J$12:$J$15,J12,$I$12:$I$15,"&gt;"&amp;I12), "")</f>
        <v/>
      </c>
    </row>
    <row r="13" spans="1:11" x14ac:dyDescent="0.35">
      <c r="A13" s="7" t="s">
        <v>39</v>
      </c>
      <c r="B13" s="24" t="s">
        <v>43</v>
      </c>
      <c r="C13" s="19">
        <f ca="1">COUNTIFS(Database!H:H,B13,Database!G:G,"&lt;="&amp;$B$2)+COUNTIFS(Database!I:I,B13,Database!G:G,"&lt;="&amp;$B$2)</f>
        <v>0</v>
      </c>
      <c r="D13" s="19">
        <f ca="1">COUNTIFS(Database!$H:$H,$B13,Database!$Y:$Y,$B13,Database!$G:$G,"&lt;="&amp;$B$2)+COUNTIFS(Database!$I:$I,$B13,Database!$Y:$Y,$B13,Database!$G:$G,"&lt;="&amp;$B$2)</f>
        <v>0</v>
      </c>
      <c r="E13" s="19">
        <f ca="1">COUNTIFS(Database!$H:$H,$B13,Database!$Y:$Y,"=Nul",Database!$G:$G,"&lt;="&amp;$B$2)+COUNTIFS(Database!$I:$I,$B13,Database!$Y:$Y,"Nul",Database!$G:$G,"&lt;="&amp;$B$2)</f>
        <v>0</v>
      </c>
      <c r="F13" s="19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19">
        <f>SUMIF(Database!$H:$H,$B13,Database!P:P)+SUMIF(Database!I:I,$B13,Database!Q:Q)</f>
        <v>0</v>
      </c>
      <c r="H13" s="25">
        <f>SUMIF(Database!$H:$H,$B13,Database!Q:Q)+SUMIF(Database!I:I,$B13,Database!P:P)</f>
        <v>0</v>
      </c>
      <c r="I13" s="25">
        <f t="shared" si="0"/>
        <v>0</v>
      </c>
      <c r="J13" s="19">
        <f t="shared" ca="1" si="1"/>
        <v>0</v>
      </c>
      <c r="K13" s="19" t="str">
        <f ca="1" xml:space="preserve"> IF(C8&gt;0, _xlfn.RANK.EQ(J13,$J$12:$J$15,0) + COUNTIFS($J$12:$J$15,J13,$I$12:$I$15,"&gt;"&amp;I13), "")</f>
        <v/>
      </c>
    </row>
    <row r="14" spans="1:11" x14ac:dyDescent="0.35">
      <c r="A14" s="7" t="s">
        <v>39</v>
      </c>
      <c r="B14" s="24" t="s">
        <v>42</v>
      </c>
      <c r="C14" s="19">
        <f ca="1">COUNTIFS(Database!H:H,B14,Database!G:G,"&lt;="&amp;$B$2)+COUNTIFS(Database!I:I,B14,Database!G:G,"&lt;="&amp;$B$2)</f>
        <v>0</v>
      </c>
      <c r="D14" s="19">
        <f ca="1">COUNTIFS(Database!$H:$H,$B14,Database!$Y:$Y,$B14,Database!$G:$G,"&lt;="&amp;$B$2)+COUNTIFS(Database!$I:$I,$B14,Database!$Y:$Y,$B14,Database!$G:$G,"&lt;="&amp;$B$2)</f>
        <v>0</v>
      </c>
      <c r="E14" s="19">
        <f ca="1">COUNTIFS(Database!$H:$H,$B14,Database!$Y:$Y,"=Nul",Database!$G:$G,"&lt;="&amp;$B$2)+COUNTIFS(Database!$I:$I,$B14,Database!$Y:$Y,"Nul",Database!$G:$G,"&lt;="&amp;$B$2)</f>
        <v>0</v>
      </c>
      <c r="F14" s="19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0</v>
      </c>
      <c r="G14" s="19">
        <f>SUMIF(Database!$H:$H,$B14,Database!P:P)+SUMIF(Database!I:I,$B14,Database!Q:Q)</f>
        <v>0</v>
      </c>
      <c r="H14" s="25">
        <f>SUMIF(Database!$H:$H,$B14,Database!Q:Q)+SUMIF(Database!I:I,$B14,Database!P:P)</f>
        <v>0</v>
      </c>
      <c r="I14" s="25">
        <f t="shared" si="0"/>
        <v>0</v>
      </c>
      <c r="J14" s="19">
        <f t="shared" ca="1" si="1"/>
        <v>0</v>
      </c>
      <c r="K14" s="19" t="str">
        <f ca="1" xml:space="preserve"> IF(C9&gt;0, _xlfn.RANK.EQ(J14,$J$12:$J$15,0) + COUNTIFS($J$12:$J$15,J14,$I$12:$I$15,"&gt;"&amp;I14), "")</f>
        <v/>
      </c>
    </row>
    <row r="15" spans="1:11" x14ac:dyDescent="0.35">
      <c r="A15" s="26" t="s">
        <v>39</v>
      </c>
      <c r="B15" s="27" t="s">
        <v>41</v>
      </c>
      <c r="C15" s="28">
        <f ca="1">COUNTIFS(Database!H:H,B15,Database!G:G,"&lt;="&amp;$B$2)+COUNTIFS(Database!I:I,B15,Database!G:G,"&lt;="&amp;$B$2)</f>
        <v>0</v>
      </c>
      <c r="D15" s="28">
        <f ca="1">COUNTIFS(Database!$H:$H,$B15,Database!$Y:$Y,$B15,Database!$G:$G,"&lt;="&amp;$B$2)+COUNTIFS(Database!$I:$I,$B15,Database!$Y:$Y,$B15,Database!$G:$G,"&lt;="&amp;$B$2)</f>
        <v>0</v>
      </c>
      <c r="E15" s="28">
        <f ca="1">COUNTIFS(Database!$H:$H,$B15,Database!$Y:$Y,"=Nul",Database!$G:$G,"&lt;="&amp;$B$2)+COUNTIFS(Database!$I:$I,$B15,Database!$Y:$Y,"Nul",Database!$G:$G,"&lt;="&amp;$B$2)</f>
        <v>0</v>
      </c>
      <c r="F15" s="28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0</v>
      </c>
      <c r="G15" s="28">
        <f>SUMIF(Database!$H:$H,$B15,Database!P:P)+SUMIF(Database!I:I,$B15,Database!Q:Q)</f>
        <v>0</v>
      </c>
      <c r="H15" s="29">
        <f>SUMIF(Database!$H:$H,$B15,Database!Q:Q)+SUMIF(Database!I:I,$B15,Database!P:P)</f>
        <v>0</v>
      </c>
      <c r="I15" s="29">
        <f t="shared" si="0"/>
        <v>0</v>
      </c>
      <c r="J15" s="28">
        <f t="shared" ca="1" si="1"/>
        <v>0</v>
      </c>
      <c r="K15" s="28" t="str">
        <f ca="1" xml:space="preserve"> IF(C10&gt;0, _xlfn.RANK.EQ(J15,$J$12:$J$15,0) + COUNTIFS($J$12:$J$15,J15,$I$12:$I$15,"&gt;"&amp;I15), "")</f>
        <v/>
      </c>
    </row>
    <row r="16" spans="1:11" x14ac:dyDescent="0.35">
      <c r="A16" s="7" t="s">
        <v>34</v>
      </c>
      <c r="B16" s="24" t="s">
        <v>44</v>
      </c>
      <c r="C16" s="19">
        <f ca="1">COUNTIFS(Database!H:H,B16,Database!G:G,"&lt;="&amp;$B$2)+COUNTIFS(Database!I:I,B16,Database!G:G,"&lt;="&amp;$B$2)</f>
        <v>0</v>
      </c>
      <c r="D16" s="19">
        <f ca="1">COUNTIFS(Database!$H:$H,$B16,Database!$Y:$Y,$B16,Database!$G:$G,"&lt;="&amp;$B$2)+COUNTIFS(Database!$I:$I,$B16,Database!$Y:$Y,$B16,Database!$G:$G,"&lt;="&amp;$B$2)</f>
        <v>0</v>
      </c>
      <c r="E16" s="19">
        <f ca="1">COUNTIFS(Database!$H:$H,$B16,Database!$Y:$Y,"=Nul",Database!$G:$G,"&lt;="&amp;$B$2)+COUNTIFS(Database!$I:$I,$B16,Database!$Y:$Y,"Nul",Database!$G:$G,"&lt;="&amp;$B$2)</f>
        <v>0</v>
      </c>
      <c r="F16" s="19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0</v>
      </c>
      <c r="G16" s="19">
        <f>SUMIF(Database!$H:$H,$B16,Database!P:P)+SUMIF(Database!I:I,$B16,Database!Q:Q)</f>
        <v>0</v>
      </c>
      <c r="H16" s="25">
        <f>SUMIF(Database!$H:$H,$B16,Database!Q:Q)+SUMIF(Database!I:I,$B16,Database!P:P)</f>
        <v>0</v>
      </c>
      <c r="I16" s="25">
        <f t="shared" si="0"/>
        <v>0</v>
      </c>
      <c r="J16" s="19">
        <f t="shared" ca="1" si="1"/>
        <v>0</v>
      </c>
      <c r="K16" s="19" t="str">
        <f ca="1" xml:space="preserve"> IF(C7&gt;0, _xlfn.RANK.EQ(J16,$J$8:$J$11,0) + COUNTIFS($J$8:$J$11,J16,$I$8:$I$11,"&gt;"&amp;I16), "")</f>
        <v/>
      </c>
    </row>
    <row r="17" spans="1:11" x14ac:dyDescent="0.35">
      <c r="A17" s="7" t="s">
        <v>34</v>
      </c>
      <c r="B17" s="24" t="s">
        <v>35</v>
      </c>
      <c r="C17" s="19">
        <f ca="1">COUNTIFS(Database!H:H,B17,Database!G:G,"&lt;="&amp;$B$2)+COUNTIFS(Database!I:I,B17,Database!G:G,"&lt;="&amp;$B$2)</f>
        <v>0</v>
      </c>
      <c r="D17" s="19">
        <f ca="1">COUNTIFS(Database!$H:$H,$B17,Database!$Y:$Y,$B17,Database!$G:$G,"&lt;="&amp;$B$2)+COUNTIFS(Database!$I:$I,$B17,Database!$Y:$Y,$B17,Database!$G:$G,"&lt;="&amp;$B$2)</f>
        <v>0</v>
      </c>
      <c r="E17" s="19">
        <f ca="1">COUNTIFS(Database!$H:$H,$B17,Database!$Y:$Y,"=Nul",Database!$G:$G,"&lt;="&amp;$B$2)+COUNTIFS(Database!$I:$I,$B17,Database!$Y:$Y,"Nul",Database!$G:$G,"&lt;="&amp;$B$2)</f>
        <v>0</v>
      </c>
      <c r="F17" s="19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0</v>
      </c>
      <c r="G17" s="19">
        <f>SUMIF(Database!$H:$H,$B17,Database!P:P)+SUMIF(Database!I:I,$B17,Database!Q:Q)</f>
        <v>0</v>
      </c>
      <c r="H17" s="25">
        <f>SUMIF(Database!$H:$H,$B17,Database!Q:Q)+SUMIF(Database!I:I,$B17,Database!P:P)</f>
        <v>0</v>
      </c>
      <c r="I17" s="25">
        <f t="shared" si="0"/>
        <v>0</v>
      </c>
      <c r="J17" s="19">
        <f t="shared" ca="1" si="1"/>
        <v>0</v>
      </c>
      <c r="K17" s="19" t="str">
        <f ca="1" xml:space="preserve"> IF(C8&gt;0, _xlfn.RANK.EQ(J17,$J$8:$J$11,0) + COUNTIFS($J$8:$J$11,J17,$I$8:$I$11,"&gt;"&amp;I17), "")</f>
        <v/>
      </c>
    </row>
    <row r="18" spans="1:11" x14ac:dyDescent="0.35">
      <c r="A18" s="7" t="s">
        <v>34</v>
      </c>
      <c r="B18" s="24" t="s">
        <v>36</v>
      </c>
      <c r="C18" s="19">
        <f ca="1">COUNTIFS(Database!H:H,B18,Database!G:G,"&lt;="&amp;$B$2)+COUNTIFS(Database!I:I,B18,Database!G:G,"&lt;="&amp;$B$2)</f>
        <v>0</v>
      </c>
      <c r="D18" s="19">
        <f ca="1">COUNTIFS(Database!$H:$H,$B18,Database!$Y:$Y,$B18,Database!$G:$G,"&lt;="&amp;$B$2)+COUNTIFS(Database!$I:$I,$B18,Database!$Y:$Y,$B18,Database!$G:$G,"&lt;="&amp;$B$2)</f>
        <v>0</v>
      </c>
      <c r="E18" s="19">
        <f ca="1">COUNTIFS(Database!$H:$H,$B18,Database!$Y:$Y,"=Nul",Database!$G:$G,"&lt;="&amp;$B$2)+COUNTIFS(Database!$I:$I,$B18,Database!$Y:$Y,"Nul",Database!$G:$G,"&lt;="&amp;$B$2)</f>
        <v>0</v>
      </c>
      <c r="F18" s="19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0</v>
      </c>
      <c r="G18" s="19">
        <f>SUMIF(Database!$H:$H,$B18,Database!P:P)+SUMIF(Database!I:I,$B18,Database!Q:Q)</f>
        <v>0</v>
      </c>
      <c r="H18" s="25">
        <f>SUMIF(Database!$H:$H,$B18,Database!Q:Q)+SUMIF(Database!I:I,$B18,Database!P:P)</f>
        <v>0</v>
      </c>
      <c r="I18" s="25">
        <f t="shared" si="0"/>
        <v>0</v>
      </c>
      <c r="J18" s="19">
        <f t="shared" ca="1" si="1"/>
        <v>0</v>
      </c>
      <c r="K18" s="19" t="str">
        <f ca="1" xml:space="preserve"> IF(C9&gt;0, _xlfn.RANK.EQ(J18,$J$8:$J$11,0) + COUNTIFS($J$8:$J$11,J18,$I$8:$I$11,"&gt;"&amp;I18), "")</f>
        <v/>
      </c>
    </row>
    <row r="19" spans="1:11" x14ac:dyDescent="0.35">
      <c r="A19" s="26" t="s">
        <v>34</v>
      </c>
      <c r="B19" s="27" t="s">
        <v>45</v>
      </c>
      <c r="C19" s="28">
        <f ca="1">COUNTIFS(Database!H:H,B19,Database!G:G,"&lt;="&amp;$B$2)+COUNTIFS(Database!I:I,B19,Database!G:G,"&lt;="&amp;$B$2)</f>
        <v>0</v>
      </c>
      <c r="D19" s="28">
        <f ca="1">COUNTIFS(Database!$H:$H,$B19,Database!$Y:$Y,$B19,Database!$G:$G,"&lt;="&amp;$B$2)+COUNTIFS(Database!$I:$I,$B19,Database!$Y:$Y,$B19,Database!$G:$G,"&lt;="&amp;$B$2)</f>
        <v>0</v>
      </c>
      <c r="E19" s="28">
        <f ca="1">COUNTIFS(Database!$H:$H,$B19,Database!$Y:$Y,"=Nul",Database!$G:$G,"&lt;="&amp;$B$2)+COUNTIFS(Database!$I:$I,$B19,Database!$Y:$Y,"Nul",Database!$G:$G,"&lt;="&amp;$B$2)</f>
        <v>0</v>
      </c>
      <c r="F19" s="28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0</v>
      </c>
      <c r="G19" s="28">
        <f>SUMIF(Database!$H:$H,$B19,Database!P:P)+SUMIF(Database!I:I,$B19,Database!Q:Q)</f>
        <v>0</v>
      </c>
      <c r="H19" s="29">
        <f>SUMIF(Database!$H:$H,$B19,Database!Q:Q)+SUMIF(Database!I:I,$B19,Database!P:P)</f>
        <v>0</v>
      </c>
      <c r="I19" s="29">
        <f t="shared" si="0"/>
        <v>0</v>
      </c>
      <c r="J19" s="28">
        <f t="shared" ca="1" si="1"/>
        <v>0</v>
      </c>
      <c r="K19" s="28" t="str">
        <f ca="1" xml:space="preserve"> IF(C10&gt;0, _xlfn.RANK.EQ(J19,$J$8:$J$11,0) + COUNTIFS($J$8:$J$11,J19,$I$8:$I$11,"&gt;"&amp;I19), "")</f>
        <v/>
      </c>
    </row>
    <row r="20" spans="1:11" x14ac:dyDescent="0.35">
      <c r="A20" s="7" t="s">
        <v>46</v>
      </c>
      <c r="B20" s="24" t="s">
        <v>47</v>
      </c>
      <c r="C20" s="19">
        <f ca="1">COUNTIFS(Database!H:H,B20,Database!G:G,"&lt;="&amp;$B$2)+COUNTIFS(Database!I:I,B20,Database!G:G,"&lt;="&amp;$B$2)</f>
        <v>0</v>
      </c>
      <c r="D20" s="19">
        <f ca="1">COUNTIFS(Database!$H:$H,$B20,Database!$Y:$Y,$B20,Database!$G:$G,"&lt;="&amp;$B$2)+COUNTIFS(Database!$I:$I,$B20,Database!$Y:$Y,$B20,Database!$G:$G,"&lt;="&amp;$B$2)</f>
        <v>0</v>
      </c>
      <c r="E20" s="19">
        <f ca="1">COUNTIFS(Database!$H:$H,$B20,Database!$Y:$Y,"=Nul",Database!$G:$G,"&lt;="&amp;$B$2)+COUNTIFS(Database!$I:$I,$B20,Database!$Y:$Y,"Nul",Database!$G:$G,"&lt;="&amp;$B$2)</f>
        <v>0</v>
      </c>
      <c r="F20" s="19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0</v>
      </c>
      <c r="G20" s="19">
        <f>SUMIF(Database!$H:$H,$B20,Database!P:P)+SUMIF(Database!I:I,$B20,Database!Q:Q)</f>
        <v>0</v>
      </c>
      <c r="H20" s="25">
        <f>SUMIF(Database!$H:$H,$B20,Database!Q:Q)+SUMIF(Database!I:I,$B20,Database!P:P)</f>
        <v>0</v>
      </c>
      <c r="I20" s="25">
        <f t="shared" si="0"/>
        <v>0</v>
      </c>
      <c r="J20" s="19">
        <f t="shared" ca="1" si="1"/>
        <v>0</v>
      </c>
      <c r="K20" s="19" t="str">
        <f ca="1" xml:space="preserve"> IF(C7&gt;0, _xlfn.RANK.EQ(J20,$J$8:$J$11,0) + COUNTIFS($J$8:$J$11,J20,$I$8:$I$11,"&gt;"&amp;I20), "")</f>
        <v/>
      </c>
    </row>
    <row r="21" spans="1:11" x14ac:dyDescent="0.35">
      <c r="A21" s="7" t="s">
        <v>46</v>
      </c>
      <c r="B21" s="24" t="s">
        <v>52</v>
      </c>
      <c r="C21" s="19">
        <f ca="1">COUNTIFS(Database!H:H,B21,Database!G:G,"&lt;="&amp;$B$2)+COUNTIFS(Database!I:I,B21,Database!G:G,"&lt;="&amp;$B$2)</f>
        <v>0</v>
      </c>
      <c r="D21" s="19">
        <f ca="1">COUNTIFS(Database!$H:$H,$B21,Database!$Y:$Y,$B21,Database!$G:$G,"&lt;="&amp;$B$2)+COUNTIFS(Database!$I:$I,$B21,Database!$Y:$Y,$B21,Database!$G:$G,"&lt;="&amp;$B$2)</f>
        <v>0</v>
      </c>
      <c r="E21" s="19">
        <f ca="1">COUNTIFS(Database!$H:$H,$B21,Database!$Y:$Y,"=Nul",Database!$G:$G,"&lt;="&amp;$B$2)+COUNTIFS(Database!$I:$I,$B21,Database!$Y:$Y,"Nul",Database!$G:$G,"&lt;="&amp;$B$2)</f>
        <v>0</v>
      </c>
      <c r="F21" s="19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0</v>
      </c>
      <c r="G21" s="19">
        <f>SUMIF(Database!$H:$H,$B21,Database!P:P)+SUMIF(Database!I:I,$B21,Database!Q:Q)</f>
        <v>0</v>
      </c>
      <c r="H21" s="25">
        <f>SUMIF(Database!$H:$H,$B21,Database!Q:Q)+SUMIF(Database!I:I,$B21,Database!P:P)</f>
        <v>0</v>
      </c>
      <c r="I21" s="25">
        <f t="shared" si="0"/>
        <v>0</v>
      </c>
      <c r="J21" s="19">
        <f t="shared" ca="1" si="1"/>
        <v>0</v>
      </c>
      <c r="K21" s="19" t="str">
        <f ca="1" xml:space="preserve"> IF(C8&gt;0, _xlfn.RANK.EQ(J21,$J$8:$J$11,0) + COUNTIFS($J$8:$J$11,J21,$I$8:$I$11,"&gt;"&amp;I21), "")</f>
        <v/>
      </c>
    </row>
    <row r="22" spans="1:11" x14ac:dyDescent="0.35">
      <c r="A22" s="7" t="s">
        <v>46</v>
      </c>
      <c r="B22" s="24" t="s">
        <v>48</v>
      </c>
      <c r="C22" s="19">
        <f ca="1">COUNTIFS(Database!H:H,B22,Database!G:G,"&lt;="&amp;$B$2)+COUNTIFS(Database!I:I,B22,Database!G:G,"&lt;="&amp;$B$2)</f>
        <v>0</v>
      </c>
      <c r="D22" s="19">
        <f ca="1">COUNTIFS(Database!$H:$H,$B22,Database!$Y:$Y,$B22,Database!$G:$G,"&lt;="&amp;$B$2)+COUNTIFS(Database!$I:$I,$B22,Database!$Y:$Y,$B22,Database!$G:$G,"&lt;="&amp;$B$2)</f>
        <v>0</v>
      </c>
      <c r="E22" s="19">
        <f ca="1">COUNTIFS(Database!$H:$H,$B22,Database!$Y:$Y,"=Nul",Database!$G:$G,"&lt;="&amp;$B$2)+COUNTIFS(Database!$I:$I,$B22,Database!$Y:$Y,"Nul",Database!$G:$G,"&lt;="&amp;$B$2)</f>
        <v>0</v>
      </c>
      <c r="F22" s="19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0</v>
      </c>
      <c r="G22" s="19">
        <f>SUMIF(Database!$H:$H,$B22,Database!P:P)+SUMIF(Database!I:I,$B22,Database!Q:Q)</f>
        <v>0</v>
      </c>
      <c r="H22" s="25">
        <f>SUMIF(Database!$H:$H,$B22,Database!Q:Q)+SUMIF(Database!I:I,$B22,Database!P:P)</f>
        <v>0</v>
      </c>
      <c r="I22" s="25">
        <f t="shared" si="0"/>
        <v>0</v>
      </c>
      <c r="J22" s="19">
        <f t="shared" ca="1" si="1"/>
        <v>0</v>
      </c>
      <c r="K22" s="19" t="str">
        <f ca="1" xml:space="preserve"> IF(C9&gt;0, _xlfn.RANK.EQ(J22,$J$8:$J$11,0) + COUNTIFS($J$8:$J$11,J22,$I$8:$I$11,"&gt;"&amp;I22), "")</f>
        <v/>
      </c>
    </row>
    <row r="23" spans="1:11" x14ac:dyDescent="0.35">
      <c r="A23" s="26" t="s">
        <v>46</v>
      </c>
      <c r="B23" s="27" t="s">
        <v>53</v>
      </c>
      <c r="C23" s="28">
        <f ca="1">COUNTIFS(Database!H:H,B23,Database!G:G,"&lt;="&amp;$B$2)+COUNTIFS(Database!I:I,B23,Database!G:G,"&lt;="&amp;$B$2)</f>
        <v>0</v>
      </c>
      <c r="D23" s="28">
        <f ca="1">COUNTIFS(Database!$H:$H,$B23,Database!$Y:$Y,$B23,Database!$G:$G,"&lt;="&amp;$B$2)+COUNTIFS(Database!$I:$I,$B23,Database!$Y:$Y,$B23,Database!$G:$G,"&lt;="&amp;$B$2)</f>
        <v>0</v>
      </c>
      <c r="E23" s="28">
        <f ca="1">COUNTIFS(Database!$H:$H,$B23,Database!$Y:$Y,"=Nul",Database!$G:$G,"&lt;="&amp;$B$2)+COUNTIFS(Database!$I:$I,$B23,Database!$Y:$Y,"Nul",Database!$G:$G,"&lt;="&amp;$B$2)</f>
        <v>0</v>
      </c>
      <c r="F23" s="28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0</v>
      </c>
      <c r="G23" s="28">
        <f>SUMIF(Database!$H:$H,$B23,Database!P:P)+SUMIF(Database!I:I,$B23,Database!Q:Q)</f>
        <v>0</v>
      </c>
      <c r="H23" s="29">
        <f>SUMIF(Database!$H:$H,$B23,Database!Q:Q)+SUMIF(Database!I:I,$B23,Database!P:P)</f>
        <v>0</v>
      </c>
      <c r="I23" s="29">
        <f t="shared" si="0"/>
        <v>0</v>
      </c>
      <c r="J23" s="28">
        <f t="shared" ca="1" si="1"/>
        <v>0</v>
      </c>
      <c r="K23" s="28" t="str">
        <f ca="1" xml:space="preserve"> IF(C10&gt;0, _xlfn.RANK.EQ(J23,$J$8:$J$11,0) + COUNTIFS($J$8:$J$11,J23,$I$8:$I$11,"&gt;"&amp;I23), "")</f>
        <v/>
      </c>
    </row>
    <row r="24" spans="1:11" x14ac:dyDescent="0.35">
      <c r="A24" s="7" t="s">
        <v>49</v>
      </c>
      <c r="B24" s="24" t="s">
        <v>51</v>
      </c>
      <c r="C24" s="19">
        <f ca="1">COUNTIFS(Database!H:H,B24,Database!G:G,"&lt;="&amp;$B$2)+COUNTIFS(Database!I:I,B24,Database!G:G,"&lt;="&amp;$B$2)</f>
        <v>0</v>
      </c>
      <c r="D24" s="19">
        <f ca="1">COUNTIFS(Database!$H:$H,$B24,Database!$Y:$Y,$B24,Database!$G:$G,"&lt;="&amp;$B$2)+COUNTIFS(Database!$I:$I,$B24,Database!$Y:$Y,$B24,Database!$G:$G,"&lt;="&amp;$B$2)</f>
        <v>0</v>
      </c>
      <c r="E24" s="19">
        <f ca="1">COUNTIFS(Database!$H:$H,$B24,Database!$Y:$Y,"=Nul",Database!$G:$G,"&lt;="&amp;$B$2)+COUNTIFS(Database!$I:$I,$B24,Database!$Y:$Y,"Nul",Database!$G:$G,"&lt;="&amp;$B$2)</f>
        <v>0</v>
      </c>
      <c r="F24" s="19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19">
        <f>SUMIF(Database!$H:$H,$B24,Database!P:P)+SUMIF(Database!I:I,$B24,Database!Q:Q)</f>
        <v>0</v>
      </c>
      <c r="H24" s="25">
        <f>SUMIF(Database!$H:$H,$B24,Database!Q:Q)+SUMIF(Database!I:I,$B24,Database!P:P)</f>
        <v>0</v>
      </c>
      <c r="I24" s="25">
        <f t="shared" si="0"/>
        <v>0</v>
      </c>
      <c r="J24" s="19">
        <f t="shared" ca="1" si="1"/>
        <v>0</v>
      </c>
      <c r="K24" s="19" t="str">
        <f ca="1" xml:space="preserve"> IF(C7&gt;0, _xlfn.RANK.EQ(J24,$J$8:$J$11,0) + COUNTIFS($J$8:$J$11,J24,$I$8:$I$11,"&gt;"&amp;I24), "")</f>
        <v/>
      </c>
    </row>
    <row r="25" spans="1:11" x14ac:dyDescent="0.35">
      <c r="A25" s="7" t="s">
        <v>49</v>
      </c>
      <c r="B25" s="24" t="s">
        <v>50</v>
      </c>
      <c r="C25" s="19">
        <f ca="1">COUNTIFS(Database!H:H,B25,Database!G:G,"&lt;="&amp;$B$2)+COUNTIFS(Database!I:I,B25,Database!G:G,"&lt;="&amp;$B$2)</f>
        <v>0</v>
      </c>
      <c r="D25" s="19">
        <f ca="1">COUNTIFS(Database!$H:$H,$B25,Database!$Y:$Y,$B25,Database!$G:$G,"&lt;="&amp;$B$2)+COUNTIFS(Database!$I:$I,$B25,Database!$Y:$Y,$B25,Database!$G:$G,"&lt;="&amp;$B$2)</f>
        <v>0</v>
      </c>
      <c r="E25" s="19">
        <f ca="1">COUNTIFS(Database!$H:$H,$B25,Database!$Y:$Y,"=Nul",Database!$G:$G,"&lt;="&amp;$B$2)+COUNTIFS(Database!$I:$I,$B25,Database!$Y:$Y,"Nul",Database!$G:$G,"&lt;="&amp;$B$2)</f>
        <v>0</v>
      </c>
      <c r="F25" s="19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0</v>
      </c>
      <c r="G25" s="19">
        <f>SUMIF(Database!$H:$H,$B25,Database!P:P)+SUMIF(Database!I:I,$B25,Database!Q:Q)</f>
        <v>0</v>
      </c>
      <c r="H25" s="25">
        <f>SUMIF(Database!$H:$H,$B25,Database!Q:Q)+SUMIF(Database!I:I,$B25,Database!P:P)</f>
        <v>0</v>
      </c>
      <c r="I25" s="25">
        <f t="shared" si="0"/>
        <v>0</v>
      </c>
      <c r="J25" s="19">
        <f t="shared" ca="1" si="1"/>
        <v>0</v>
      </c>
      <c r="K25" s="19" t="str">
        <f ca="1" xml:space="preserve"> IF(C8&gt;0, _xlfn.RANK.EQ(J25,$J$8:$J$11,0) + COUNTIFS($J$8:$J$11,J25,$I$8:$I$11,"&gt;"&amp;I25), "")</f>
        <v/>
      </c>
    </row>
    <row r="26" spans="1:11" x14ac:dyDescent="0.35">
      <c r="A26" s="7" t="s">
        <v>49</v>
      </c>
      <c r="B26" s="24" t="s">
        <v>54</v>
      </c>
      <c r="C26" s="19">
        <f ca="1">COUNTIFS(Database!H:H,B26,Database!G:G,"&lt;="&amp;$B$2)+COUNTIFS(Database!I:I,B26,Database!G:G,"&lt;="&amp;$B$2)</f>
        <v>0</v>
      </c>
      <c r="D26" s="19">
        <f ca="1">COUNTIFS(Database!$H:$H,$B26,Database!$Y:$Y,$B26,Database!$G:$G,"&lt;="&amp;$B$2)+COUNTIFS(Database!$I:$I,$B26,Database!$Y:$Y,$B26,Database!$G:$G,"&lt;="&amp;$B$2)</f>
        <v>0</v>
      </c>
      <c r="E26" s="19">
        <f ca="1">COUNTIFS(Database!$H:$H,$B26,Database!$Y:$Y,"=Nul",Database!$G:$G,"&lt;="&amp;$B$2)+COUNTIFS(Database!$I:$I,$B26,Database!$Y:$Y,"Nul",Database!$G:$G,"&lt;="&amp;$B$2)</f>
        <v>0</v>
      </c>
      <c r="F26" s="19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0</v>
      </c>
      <c r="G26" s="19">
        <f>SUMIF(Database!$H:$H,$B26,Database!P:P)+SUMIF(Database!I:I,$B26,Database!Q:Q)</f>
        <v>0</v>
      </c>
      <c r="H26" s="25">
        <f>SUMIF(Database!$H:$H,$B26,Database!Q:Q)+SUMIF(Database!I:I,$B26,Database!P:P)</f>
        <v>0</v>
      </c>
      <c r="I26" s="25">
        <f t="shared" si="0"/>
        <v>0</v>
      </c>
      <c r="J26" s="19">
        <f t="shared" ca="1" si="1"/>
        <v>0</v>
      </c>
      <c r="K26" s="19" t="str">
        <f ca="1" xml:space="preserve"> IF(C9&gt;0, _xlfn.RANK.EQ(J26,$J$8:$J$11,0) + COUNTIFS($J$8:$J$11,J26,$I$8:$I$11,"&gt;"&amp;I26), "")</f>
        <v/>
      </c>
    </row>
    <row r="27" spans="1:11" x14ac:dyDescent="0.35">
      <c r="A27" s="26" t="s">
        <v>49</v>
      </c>
      <c r="B27" s="27" t="s">
        <v>55</v>
      </c>
      <c r="C27" s="28">
        <f ca="1">COUNTIFS(Database!H:H,B27,Database!G:G,"&lt;="&amp;$B$2)+COUNTIFS(Database!I:I,B27,Database!G:G,"&lt;="&amp;$B$2)</f>
        <v>0</v>
      </c>
      <c r="D27" s="28">
        <f ca="1">COUNTIFS(Database!$H:$H,$B27,Database!$Y:$Y,$B27,Database!$G:$G,"&lt;="&amp;$B$2)+COUNTIFS(Database!$I:$I,$B27,Database!$Y:$Y,$B27,Database!$G:$G,"&lt;="&amp;$B$2)</f>
        <v>0</v>
      </c>
      <c r="E27" s="28">
        <f ca="1">COUNTIFS(Database!$H:$H,$B27,Database!$Y:$Y,"=Nul",Database!$G:$G,"&lt;="&amp;$B$2)+COUNTIFS(Database!$I:$I,$B27,Database!$Y:$Y,"Nul",Database!$G:$G,"&lt;="&amp;$B$2)</f>
        <v>0</v>
      </c>
      <c r="F27" s="28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0</v>
      </c>
      <c r="G27" s="28">
        <f>SUMIF(Database!$H:$H,$B27,Database!P:P)+SUMIF(Database!I:I,$B27,Database!Q:Q)</f>
        <v>0</v>
      </c>
      <c r="H27" s="29">
        <f>SUMIF(Database!$H:$H,$B27,Database!Q:Q)+SUMIF(Database!I:I,$B27,Database!P:P)</f>
        <v>0</v>
      </c>
      <c r="I27" s="29">
        <f t="shared" si="0"/>
        <v>0</v>
      </c>
      <c r="J27" s="28">
        <f t="shared" ca="1" si="1"/>
        <v>0</v>
      </c>
      <c r="K27" s="28" t="str">
        <f ca="1" xml:space="preserve"> IF(C10&gt;0, _xlfn.RANK.EQ(J27,$J$8:$J$11,0) + COUNTIFS($J$8:$J$11,J27,$I$8:$I$11,"&gt;"&amp;I27), "")</f>
        <v/>
      </c>
    </row>
    <row r="28" spans="1:11" x14ac:dyDescent="0.35">
      <c r="A28" s="7" t="s">
        <v>59</v>
      </c>
      <c r="B28" s="24" t="s">
        <v>60</v>
      </c>
      <c r="C28" s="19">
        <f ca="1">COUNTIFS(Database!H:H,B28,Database!G:G,"&lt;="&amp;$B$2)+COUNTIFS(Database!I:I,B28,Database!G:G,"&lt;="&amp;$B$2)</f>
        <v>0</v>
      </c>
      <c r="D28" s="19">
        <f ca="1">COUNTIFS(Database!$H:$H,$B28,Database!$Y:$Y,$B28,Database!$G:$G,"&lt;="&amp;$B$2)+COUNTIFS(Database!$I:$I,$B28,Database!$Y:$Y,$B28,Database!$G:$G,"&lt;="&amp;$B$2)</f>
        <v>0</v>
      </c>
      <c r="E28" s="19">
        <f ca="1">COUNTIFS(Database!$H:$H,$B28,Database!$Y:$Y,"=Nul",Database!$G:$G,"&lt;="&amp;$B$2)+COUNTIFS(Database!$I:$I,$B28,Database!$Y:$Y,"Nul",Database!$G:$G,"&lt;="&amp;$B$2)</f>
        <v>0</v>
      </c>
      <c r="F28" s="19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0</v>
      </c>
      <c r="G28" s="19">
        <f>SUMIF(Database!$H:$H,$B28,Database!P:P)+SUMIF(Database!I:I,$B28,Database!Q:Q)</f>
        <v>0</v>
      </c>
      <c r="H28" s="25">
        <f>SUMIF(Database!$H:$H,$B28,Database!Q:Q)+SUMIF(Database!I:I,$B28,Database!P:P)</f>
        <v>0</v>
      </c>
      <c r="I28" s="25">
        <f t="shared" si="0"/>
        <v>0</v>
      </c>
      <c r="J28" s="19">
        <f t="shared" ca="1" si="1"/>
        <v>0</v>
      </c>
      <c r="K28" s="19" t="str">
        <f ca="1" xml:space="preserve"> IF(C7&gt;0, _xlfn.RANK.EQ(J28,$J$8:$J$11,0) + COUNTIFS($J$8:$J$11,J28,$I$8:$I$11,"&gt;"&amp;I28), "")</f>
        <v/>
      </c>
    </row>
    <row r="29" spans="1:11" x14ac:dyDescent="0.35">
      <c r="A29" s="7" t="s">
        <v>59</v>
      </c>
      <c r="B29" s="24" t="s">
        <v>61</v>
      </c>
      <c r="C29" s="19">
        <f ca="1">COUNTIFS(Database!H:H,B29,Database!G:G,"&lt;="&amp;$B$2)+COUNTIFS(Database!I:I,B29,Database!G:G,"&lt;="&amp;$B$2)</f>
        <v>0</v>
      </c>
      <c r="D29" s="19">
        <f ca="1">COUNTIFS(Database!$H:$H,$B29,Database!$Y:$Y,$B29,Database!$G:$G,"&lt;="&amp;$B$2)+COUNTIFS(Database!$I:$I,$B29,Database!$Y:$Y,$B29,Database!$G:$G,"&lt;="&amp;$B$2)</f>
        <v>0</v>
      </c>
      <c r="E29" s="19">
        <f ca="1">COUNTIFS(Database!$H:$H,$B29,Database!$Y:$Y,"=Nul",Database!$G:$G,"&lt;="&amp;$B$2)+COUNTIFS(Database!$I:$I,$B29,Database!$Y:$Y,"Nul",Database!$G:$G,"&lt;="&amp;$B$2)</f>
        <v>0</v>
      </c>
      <c r="F29" s="19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0</v>
      </c>
      <c r="G29" s="19">
        <f>SUMIF(Database!$H:$H,$B29,Database!P:P)+SUMIF(Database!I:I,$B29,Database!Q:Q)</f>
        <v>0</v>
      </c>
      <c r="H29" s="25">
        <f>SUMIF(Database!$H:$H,$B29,Database!Q:Q)+SUMIF(Database!I:I,$B29,Database!P:P)</f>
        <v>0</v>
      </c>
      <c r="I29" s="25">
        <f t="shared" si="0"/>
        <v>0</v>
      </c>
      <c r="J29" s="19">
        <f t="shared" ca="1" si="1"/>
        <v>0</v>
      </c>
      <c r="K29" s="19" t="str">
        <f ca="1" xml:space="preserve"> IF(C8&gt;0, _xlfn.RANK.EQ(J29,$J$8:$J$11,0) + COUNTIFS($J$8:$J$11,J29,$I$8:$I$11,"&gt;"&amp;I29), "")</f>
        <v/>
      </c>
    </row>
    <row r="30" spans="1:11" x14ac:dyDescent="0.35">
      <c r="A30" s="7" t="s">
        <v>59</v>
      </c>
      <c r="B30" s="24" t="s">
        <v>64</v>
      </c>
      <c r="C30" s="19">
        <f ca="1">COUNTIFS(Database!H:H,B30,Database!G:G,"&lt;="&amp;$B$2)+COUNTIFS(Database!I:I,B30,Database!G:G,"&lt;="&amp;$B$2)</f>
        <v>0</v>
      </c>
      <c r="D30" s="19">
        <f ca="1">COUNTIFS(Database!$H:$H,$B30,Database!$Y:$Y,$B30,Database!$G:$G,"&lt;="&amp;$B$2)+COUNTIFS(Database!$I:$I,$B30,Database!$Y:$Y,$B30,Database!$G:$G,"&lt;="&amp;$B$2)</f>
        <v>0</v>
      </c>
      <c r="E30" s="19">
        <f ca="1">COUNTIFS(Database!$H:$H,$B30,Database!$Y:$Y,"=Nul",Database!$G:$G,"&lt;="&amp;$B$2)+COUNTIFS(Database!$I:$I,$B30,Database!$Y:$Y,"Nul",Database!$G:$G,"&lt;="&amp;$B$2)</f>
        <v>0</v>
      </c>
      <c r="F30" s="19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19">
        <f>SUMIF(Database!$H:$H,$B30,Database!P:P)+SUMIF(Database!I:I,$B30,Database!Q:Q)</f>
        <v>0</v>
      </c>
      <c r="H30" s="25">
        <f>SUMIF(Database!$H:$H,$B30,Database!Q:Q)+SUMIF(Database!I:I,$B30,Database!P:P)</f>
        <v>0</v>
      </c>
      <c r="I30" s="25">
        <f t="shared" si="0"/>
        <v>0</v>
      </c>
      <c r="J30" s="19">
        <f t="shared" ca="1" si="1"/>
        <v>0</v>
      </c>
      <c r="K30" s="19" t="str">
        <f ca="1" xml:space="preserve"> IF(C9&gt;0, _xlfn.RANK.EQ(J30,$J$8:$J$11,0) + COUNTIFS($J$8:$J$11,J30,$I$8:$I$11,"&gt;"&amp;I30), "")</f>
        <v/>
      </c>
    </row>
    <row r="31" spans="1:11" x14ac:dyDescent="0.35">
      <c r="A31" s="26" t="s">
        <v>59</v>
      </c>
      <c r="B31" s="27" t="s">
        <v>65</v>
      </c>
      <c r="C31" s="28">
        <f ca="1">COUNTIFS(Database!H:H,B31,Database!G:G,"&lt;="&amp;$B$2)+COUNTIFS(Database!I:I,B31,Database!G:G,"&lt;="&amp;$B$2)</f>
        <v>0</v>
      </c>
      <c r="D31" s="28">
        <f ca="1">COUNTIFS(Database!$H:$H,$B31,Database!$Y:$Y,$B31,Database!$G:$G,"&lt;="&amp;$B$2)+COUNTIFS(Database!$I:$I,$B31,Database!$Y:$Y,$B31,Database!$G:$G,"&lt;="&amp;$B$2)</f>
        <v>0</v>
      </c>
      <c r="E31" s="28">
        <f ca="1">COUNTIFS(Database!$H:$H,$B31,Database!$Y:$Y,"=Nul",Database!$G:$G,"&lt;="&amp;$B$2)+COUNTIFS(Database!$I:$I,$B31,Database!$Y:$Y,"Nul",Database!$G:$G,"&lt;="&amp;$B$2)</f>
        <v>0</v>
      </c>
      <c r="F31" s="28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0</v>
      </c>
      <c r="G31" s="28">
        <f>SUMIF(Database!$H:$H,$B31,Database!P:P)+SUMIF(Database!I:I,$B31,Database!Q:Q)</f>
        <v>0</v>
      </c>
      <c r="H31" s="29">
        <f>SUMIF(Database!$H:$H,$B31,Database!Q:Q)+SUMIF(Database!I:I,$B31,Database!P:P)</f>
        <v>0</v>
      </c>
      <c r="I31" s="29">
        <f t="shared" si="0"/>
        <v>0</v>
      </c>
      <c r="J31" s="28">
        <f t="shared" ca="1" si="1"/>
        <v>0</v>
      </c>
      <c r="K31" s="28" t="str">
        <f ca="1" xml:space="preserve"> IF(C10&gt;0, _xlfn.RANK.EQ(J31,$J$8:$J$11,0) + COUNTIFS($J$8:$J$11,J31,$I$8:$I$11,"&gt;"&amp;I31), "")</f>
        <v/>
      </c>
    </row>
    <row r="32" spans="1:11" x14ac:dyDescent="0.35">
      <c r="A32" s="7" t="s">
        <v>56</v>
      </c>
      <c r="B32" s="24" t="s">
        <v>62</v>
      </c>
      <c r="C32" s="19">
        <f ca="1">COUNTIFS(Database!H:H,B32,Database!G:G,"&lt;="&amp;$B$2)+COUNTIFS(Database!I:I,B32,Database!G:G,"&lt;="&amp;$B$2)</f>
        <v>0</v>
      </c>
      <c r="D32" s="19">
        <f ca="1">COUNTIFS(Database!$H:$H,$B32,Database!$Y:$Y,$B32,Database!$G:$G,"&lt;="&amp;$B$2)+COUNTIFS(Database!$I:$I,$B32,Database!$Y:$Y,$B32,Database!$G:$G,"&lt;="&amp;$B$2)</f>
        <v>0</v>
      </c>
      <c r="E32" s="19">
        <f ca="1">COUNTIFS(Database!$H:$H,$B32,Database!$Y:$Y,"=Nul",Database!$G:$G,"&lt;="&amp;$B$2)+COUNTIFS(Database!$I:$I,$B32,Database!$Y:$Y,"Nul",Database!$G:$G,"&lt;="&amp;$B$2)</f>
        <v>0</v>
      </c>
      <c r="F32" s="19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19">
        <f>SUMIF(Database!$H:$H,$B32,Database!P:P)+SUMIF(Database!I:I,$B32,Database!Q:Q)</f>
        <v>0</v>
      </c>
      <c r="H32" s="25">
        <f>SUMIF(Database!$H:$H,$B32,Database!Q:Q)+SUMIF(Database!I:I,$B32,Database!P:P)</f>
        <v>0</v>
      </c>
      <c r="I32" s="25">
        <f t="shared" si="0"/>
        <v>0</v>
      </c>
      <c r="J32" s="19">
        <f t="shared" ca="1" si="1"/>
        <v>0</v>
      </c>
      <c r="K32" s="19" t="str">
        <f ca="1" xml:space="preserve"> IF(C7&gt;0, _xlfn.RANK.EQ(J32,$J$8:$J$11,0) + COUNTIFS($J$8:$J$11,J32,$I$8:$I$11,"&gt;"&amp;I32), "")</f>
        <v/>
      </c>
    </row>
    <row r="33" spans="1:11" x14ac:dyDescent="0.35">
      <c r="A33" s="7" t="s">
        <v>56</v>
      </c>
      <c r="B33" s="24" t="s">
        <v>58</v>
      </c>
      <c r="C33" s="19">
        <f ca="1">COUNTIFS(Database!H:H,B33,Database!G:G,"&lt;="&amp;$B$2)+COUNTIFS(Database!I:I,B33,Database!G:G,"&lt;="&amp;$B$2)</f>
        <v>0</v>
      </c>
      <c r="D33" s="19">
        <f ca="1">COUNTIFS(Database!$H:$H,$B33,Database!$Y:$Y,$B33,Database!$G:$G,"&lt;="&amp;$B$2)+COUNTIFS(Database!$I:$I,$B33,Database!$Y:$Y,$B33,Database!$G:$G,"&lt;="&amp;$B$2)</f>
        <v>0</v>
      </c>
      <c r="E33" s="19">
        <f ca="1">COUNTIFS(Database!$H:$H,$B33,Database!$Y:$Y,"=Nul",Database!$G:$G,"&lt;="&amp;$B$2)+COUNTIFS(Database!$I:$I,$B33,Database!$Y:$Y,"Nul",Database!$G:$G,"&lt;="&amp;$B$2)</f>
        <v>0</v>
      </c>
      <c r="F33" s="19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0</v>
      </c>
      <c r="G33" s="19">
        <f>SUMIF(Database!$H:$H,$B33,Database!P:P)+SUMIF(Database!I:I,$B33,Database!Q:Q)</f>
        <v>0</v>
      </c>
      <c r="H33" s="25">
        <f>SUMIF(Database!$H:$H,$B33,Database!Q:Q)+SUMIF(Database!I:I,$B33,Database!P:P)</f>
        <v>0</v>
      </c>
      <c r="I33" s="25">
        <f t="shared" si="0"/>
        <v>0</v>
      </c>
      <c r="J33" s="19">
        <f t="shared" ca="1" si="1"/>
        <v>0</v>
      </c>
      <c r="K33" s="19" t="str">
        <f ca="1" xml:space="preserve"> IF(C8&gt;0, _xlfn.RANK.EQ(J33,$J$8:$J$11,0) + COUNTIFS($J$8:$J$11,J33,$I$8:$I$11,"&gt;"&amp;I33), "")</f>
        <v/>
      </c>
    </row>
    <row r="34" spans="1:11" x14ac:dyDescent="0.35">
      <c r="A34" s="7" t="s">
        <v>56</v>
      </c>
      <c r="B34" s="24" t="s">
        <v>57</v>
      </c>
      <c r="C34" s="19">
        <f ca="1">COUNTIFS(Database!H:H,B34,Database!G:G,"&lt;="&amp;$B$2)+COUNTIFS(Database!I:I,B34,Database!G:G,"&lt;="&amp;$B$2)</f>
        <v>0</v>
      </c>
      <c r="D34" s="19">
        <f ca="1">COUNTIFS(Database!$H:$H,$B34,Database!$Y:$Y,$B34,Database!$G:$G,"&lt;="&amp;$B$2)+COUNTIFS(Database!$I:$I,$B34,Database!$Y:$Y,$B34,Database!$G:$G,"&lt;="&amp;$B$2)</f>
        <v>0</v>
      </c>
      <c r="E34" s="19">
        <f ca="1">COUNTIFS(Database!$H:$H,$B34,Database!$Y:$Y,"=Nul",Database!$G:$G,"&lt;="&amp;$B$2)+COUNTIFS(Database!$I:$I,$B34,Database!$Y:$Y,"Nul",Database!$G:$G,"&lt;="&amp;$B$2)</f>
        <v>0</v>
      </c>
      <c r="F34" s="19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0</v>
      </c>
      <c r="G34" s="19">
        <f>SUMIF(Database!$H:$H,$B34,Database!P:P)+SUMIF(Database!I:I,$B34,Database!Q:Q)</f>
        <v>0</v>
      </c>
      <c r="H34" s="25">
        <f>SUMIF(Database!$H:$H,$B34,Database!Q:Q)+SUMIF(Database!I:I,$B34,Database!P:P)</f>
        <v>0</v>
      </c>
      <c r="I34" s="25">
        <f t="shared" si="0"/>
        <v>0</v>
      </c>
      <c r="J34" s="19">
        <f t="shared" ca="1" si="1"/>
        <v>0</v>
      </c>
      <c r="K34" s="19" t="str">
        <f ca="1" xml:space="preserve"> IF(C9&gt;0, _xlfn.RANK.EQ(J34,$J$8:$J$11,0) + COUNTIFS($J$8:$J$11,J34,$I$8:$I$11,"&gt;"&amp;I34), "")</f>
        <v/>
      </c>
    </row>
    <row r="35" spans="1:11" x14ac:dyDescent="0.35">
      <c r="A35" s="26" t="s">
        <v>56</v>
      </c>
      <c r="B35" s="27" t="s">
        <v>63</v>
      </c>
      <c r="C35" s="28">
        <f ca="1">COUNTIFS(Database!H:H,B35,Database!G:G,"&lt;="&amp;$B$2)+COUNTIFS(Database!I:I,B35,Database!G:G,"&lt;="&amp;$B$2)</f>
        <v>0</v>
      </c>
      <c r="D35" s="28">
        <f ca="1">COUNTIFS(Database!$H:$H,$B35,Database!$Y:$Y,$B35,Database!$G:$G,"&lt;="&amp;$B$2)+COUNTIFS(Database!$I:$I,$B35,Database!$Y:$Y,$B35,Database!$G:$G,"&lt;="&amp;$B$2)</f>
        <v>0</v>
      </c>
      <c r="E35" s="28">
        <f ca="1">COUNTIFS(Database!$H:$H,$B35,Database!$Y:$Y,"=Nul",Database!$G:$G,"&lt;="&amp;$B$2)+COUNTIFS(Database!$I:$I,$B35,Database!$Y:$Y,"Nul",Database!$G:$G,"&lt;="&amp;$B$2)</f>
        <v>0</v>
      </c>
      <c r="F35" s="28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0</v>
      </c>
      <c r="G35" s="28">
        <f>SUMIF(Database!$H:$H,$B35,Database!P:P)+SUMIF(Database!I:I,$B35,Database!Q:Q)</f>
        <v>0</v>
      </c>
      <c r="H35" s="29">
        <f>SUMIF(Database!$H:$H,$B35,Database!Q:Q)+SUMIF(Database!I:I,$B35,Database!P:P)</f>
        <v>0</v>
      </c>
      <c r="I35" s="29">
        <f t="shared" si="0"/>
        <v>0</v>
      </c>
      <c r="J35" s="28">
        <f t="shared" ca="1" si="1"/>
        <v>0</v>
      </c>
      <c r="K35" s="28" t="str">
        <f ca="1" xml:space="preserve"> IF(C10&gt;0, _xlfn.RANK.EQ(J35,$J$8:$J$11,0) + COUNTIFS($J$8:$J$11,J35,$I$8:$I$11,"&gt;"&amp;I35), "")</f>
        <v/>
      </c>
    </row>
    <row r="36" spans="1:11" x14ac:dyDescent="0.35">
      <c r="A36" s="7" t="s">
        <v>66</v>
      </c>
      <c r="B36" s="24" t="s">
        <v>67</v>
      </c>
      <c r="C36" s="19">
        <f ca="1">COUNTIFS(Database!H:H,B36,Database!G:G,"&lt;="&amp;$B$2)+COUNTIFS(Database!I:I,B36,Database!G:G,"&lt;="&amp;$B$2)</f>
        <v>0</v>
      </c>
      <c r="D36" s="19">
        <f ca="1">COUNTIFS(Database!$H:$H,$B36,Database!$Y:$Y,$B36,Database!$G:$G,"&lt;="&amp;$B$2)+COUNTIFS(Database!$I:$I,$B36,Database!$Y:$Y,$B36,Database!$G:$G,"&lt;="&amp;$B$2)</f>
        <v>0</v>
      </c>
      <c r="E36" s="19">
        <f ca="1">COUNTIFS(Database!$H:$H,$B36,Database!$Y:$Y,"=Nul",Database!$G:$G,"&lt;="&amp;$B$2)+COUNTIFS(Database!$I:$I,$B36,Database!$Y:$Y,"Nul",Database!$G:$G,"&lt;="&amp;$B$2)</f>
        <v>0</v>
      </c>
      <c r="F36" s="19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19">
        <f>SUMIF(Database!$H:$H,$B36,Database!P:P)+SUMIF(Database!I:I,$B36,Database!Q:Q)</f>
        <v>0</v>
      </c>
      <c r="H36" s="25">
        <f>SUMIF(Database!$H:$H,$B36,Database!Q:Q)+SUMIF(Database!I:I,$B36,Database!P:P)</f>
        <v>0</v>
      </c>
      <c r="I36" s="25">
        <f t="shared" si="0"/>
        <v>0</v>
      </c>
      <c r="J36" s="19">
        <f t="shared" ca="1" si="1"/>
        <v>0</v>
      </c>
      <c r="K36" s="19" t="str">
        <f ca="1" xml:space="preserve"> IF(C7&gt;0, _xlfn.RANK.EQ(J36,$J$8:$J$11,0) + COUNTIFS($J$8:$J$11,J36,$I$8:$I$11,"&gt;"&amp;I36), "")</f>
        <v/>
      </c>
    </row>
    <row r="37" spans="1:11" x14ac:dyDescent="0.35">
      <c r="A37" s="7" t="s">
        <v>66</v>
      </c>
      <c r="B37" s="24" t="s">
        <v>69</v>
      </c>
      <c r="C37" s="19">
        <f ca="1">COUNTIFS(Database!H:H,B37,Database!G:G,"&lt;="&amp;$B$2)+COUNTIFS(Database!I:I,B37,Database!G:G,"&lt;="&amp;$B$2)</f>
        <v>0</v>
      </c>
      <c r="D37" s="19">
        <f ca="1">COUNTIFS(Database!$H:$H,$B37,Database!$Y:$Y,$B37,Database!$G:$G,"&lt;="&amp;$B$2)+COUNTIFS(Database!$I:$I,$B37,Database!$Y:$Y,$B37,Database!$G:$G,"&lt;="&amp;$B$2)</f>
        <v>0</v>
      </c>
      <c r="E37" s="19">
        <f ca="1">COUNTIFS(Database!$H:$H,$B37,Database!$Y:$Y,"=Nul",Database!$G:$G,"&lt;="&amp;$B$2)+COUNTIFS(Database!$I:$I,$B37,Database!$Y:$Y,"Nul",Database!$G:$G,"&lt;="&amp;$B$2)</f>
        <v>0</v>
      </c>
      <c r="F37" s="19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0</v>
      </c>
      <c r="G37" s="19">
        <f>SUMIF(Database!$H:$H,$B37,Database!P:P)+SUMIF(Database!I:I,$B37,Database!Q:Q)</f>
        <v>0</v>
      </c>
      <c r="H37" s="25">
        <f>SUMIF(Database!$H:$H,$B37,Database!Q:Q)+SUMIF(Database!I:I,$B37,Database!P:P)</f>
        <v>0</v>
      </c>
      <c r="I37" s="25">
        <f t="shared" si="0"/>
        <v>0</v>
      </c>
      <c r="J37" s="19">
        <f t="shared" ca="1" si="1"/>
        <v>0</v>
      </c>
      <c r="K37" s="19" t="str">
        <f ca="1" xml:space="preserve"> IF(C8&gt;0, _xlfn.RANK.EQ(J37,$J$8:$J$11,0) + COUNTIFS($J$8:$J$11,J37,$I$8:$I$11,"&gt;"&amp;I37), "")</f>
        <v/>
      </c>
    </row>
    <row r="38" spans="1:11" x14ac:dyDescent="0.35">
      <c r="A38" s="7" t="s">
        <v>66</v>
      </c>
      <c r="B38" s="24" t="s">
        <v>70</v>
      </c>
      <c r="C38" s="19">
        <f ca="1">COUNTIFS(Database!H:H,B38,Database!G:G,"&lt;="&amp;$B$2)+COUNTIFS(Database!I:I,B38,Database!G:G,"&lt;="&amp;$B$2)</f>
        <v>0</v>
      </c>
      <c r="D38" s="19">
        <f ca="1">COUNTIFS(Database!$H:$H,$B38,Database!$Y:$Y,$B38,Database!$G:$G,"&lt;="&amp;$B$2)+COUNTIFS(Database!$I:$I,$B38,Database!$Y:$Y,$B38,Database!$G:$G,"&lt;="&amp;$B$2)</f>
        <v>0</v>
      </c>
      <c r="E38" s="19">
        <f ca="1">COUNTIFS(Database!$H:$H,$B38,Database!$Y:$Y,"=Nul",Database!$G:$G,"&lt;="&amp;$B$2)+COUNTIFS(Database!$I:$I,$B38,Database!$Y:$Y,"Nul",Database!$G:$G,"&lt;="&amp;$B$2)</f>
        <v>0</v>
      </c>
      <c r="F38" s="19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0</v>
      </c>
      <c r="G38" s="19">
        <f>SUMIF(Database!$H:$H,$B38,Database!P:P)+SUMIF(Database!I:I,$B38,Database!Q:Q)</f>
        <v>0</v>
      </c>
      <c r="H38" s="25">
        <f>SUMIF(Database!$H:$H,$B38,Database!Q:Q)+SUMIF(Database!I:I,$B38,Database!P:P)</f>
        <v>0</v>
      </c>
      <c r="I38" s="25">
        <f t="shared" si="0"/>
        <v>0</v>
      </c>
      <c r="J38" s="19">
        <f t="shared" ca="1" si="1"/>
        <v>0</v>
      </c>
      <c r="K38" s="19" t="str">
        <f ca="1" xml:space="preserve"> IF(C9&gt;0, _xlfn.RANK.EQ(J38,$J$8:$J$11,0) + COUNTIFS($J$8:$J$11,J38,$I$8:$I$11,"&gt;"&amp;I38), "")</f>
        <v/>
      </c>
    </row>
    <row r="39" spans="1:11" x14ac:dyDescent="0.35">
      <c r="A39" s="26" t="s">
        <v>66</v>
      </c>
      <c r="B39" s="27" t="s">
        <v>68</v>
      </c>
      <c r="C39" s="28">
        <f ca="1">COUNTIFS(Database!H:H,B39,Database!G:G,"&lt;="&amp;$B$2)+COUNTIFS(Database!I:I,B39,Database!G:G,"&lt;="&amp;$B$2)</f>
        <v>0</v>
      </c>
      <c r="D39" s="28">
        <f ca="1">COUNTIFS(Database!$H:$H,$B39,Database!$Y:$Y,$B39,Database!$G:$G,"&lt;="&amp;$B$2)+COUNTIFS(Database!$I:$I,$B39,Database!$Y:$Y,$B39,Database!$G:$G,"&lt;="&amp;$B$2)</f>
        <v>0</v>
      </c>
      <c r="E39" s="28">
        <f ca="1">COUNTIFS(Database!$H:$H,$B39,Database!$Y:$Y,"=Nul",Database!$G:$G,"&lt;="&amp;$B$2)+COUNTIFS(Database!$I:$I,$B39,Database!$Y:$Y,"Nul",Database!$G:$G,"&lt;="&amp;$B$2)</f>
        <v>0</v>
      </c>
      <c r="F39" s="28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0</v>
      </c>
      <c r="G39" s="28">
        <f>SUMIF(Database!$H:$H,$B39,Database!P:P)+SUMIF(Database!I:I,$B39,Database!Q:Q)</f>
        <v>0</v>
      </c>
      <c r="H39" s="29">
        <f>SUMIF(Database!$H:$H,$B39,Database!Q:Q)+SUMIF(Database!I:I,$B39,Database!P:P)</f>
        <v>0</v>
      </c>
      <c r="I39" s="29">
        <f t="shared" si="0"/>
        <v>0</v>
      </c>
      <c r="J39" s="28">
        <f t="shared" ca="1" si="1"/>
        <v>0</v>
      </c>
      <c r="K39" s="28" t="str">
        <f ca="1" xml:space="preserve"> IF(C10&gt;0, _xlfn.RANK.EQ(J39,$J$8:$J$11,0) + COUNTIFS($J$8:$J$11,J39,$I$8:$I$11,"&gt;"&amp;I39), "")</f>
        <v/>
      </c>
    </row>
    <row r="40" spans="1:11" x14ac:dyDescent="0.35">
      <c r="A40" s="7" t="s">
        <v>71</v>
      </c>
      <c r="B40" s="24" t="s">
        <v>73</v>
      </c>
      <c r="C40" s="19">
        <f ca="1">COUNTIFS(Database!H:H,B40,Database!G:G,"&lt;="&amp;$B$2)+COUNTIFS(Database!I:I,B40,Database!G:G,"&lt;="&amp;$B$2)</f>
        <v>0</v>
      </c>
      <c r="D40" s="19">
        <f ca="1">COUNTIFS(Database!$H:$H,$B40,Database!$Y:$Y,$B40,Database!$G:$G,"&lt;="&amp;$B$2)+COUNTIFS(Database!$I:$I,$B40,Database!$Y:$Y,$B40,Database!$G:$G,"&lt;="&amp;$B$2)</f>
        <v>0</v>
      </c>
      <c r="E40" s="19">
        <f ca="1">COUNTIFS(Database!$H:$H,$B40,Database!$Y:$Y,"=Nul",Database!$G:$G,"&lt;="&amp;$B$2)+COUNTIFS(Database!$I:$I,$B40,Database!$Y:$Y,"Nul",Database!$G:$G,"&lt;="&amp;$B$2)</f>
        <v>0</v>
      </c>
      <c r="F40" s="19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19">
        <f>SUMIF(Database!$H:$H,$B40,Database!P:P)+SUMIF(Database!I:I,$B40,Database!Q:Q)</f>
        <v>0</v>
      </c>
      <c r="H40" s="25">
        <f>SUMIF(Database!$H:$H,$B40,Database!Q:Q)+SUMIF(Database!I:I,$B40,Database!P:P)</f>
        <v>0</v>
      </c>
      <c r="I40" s="25">
        <f t="shared" si="0"/>
        <v>0</v>
      </c>
      <c r="J40" s="19">
        <f t="shared" ca="1" si="1"/>
        <v>0</v>
      </c>
      <c r="K40" s="19" t="str">
        <f ca="1" xml:space="preserve"> IF(C7&gt;0, _xlfn.RANK.EQ(J40,$J$8:$J$11,0) + COUNTIFS($J$8:$J$11,J40,$I$8:$I$11,"&gt;"&amp;I40), "")</f>
        <v/>
      </c>
    </row>
    <row r="41" spans="1:11" x14ac:dyDescent="0.35">
      <c r="A41" s="7" t="s">
        <v>71</v>
      </c>
      <c r="B41" s="24" t="s">
        <v>72</v>
      </c>
      <c r="C41" s="19">
        <f ca="1">COUNTIFS(Database!H:H,B41,Database!G:G,"&lt;="&amp;$B$2)+COUNTIFS(Database!I:I,B41,Database!G:G,"&lt;="&amp;$B$2)</f>
        <v>0</v>
      </c>
      <c r="D41" s="19">
        <f ca="1">COUNTIFS(Database!$H:$H,$B41,Database!$Y:$Y,$B41,Database!$G:$G,"&lt;="&amp;$B$2)+COUNTIFS(Database!$I:$I,$B41,Database!$Y:$Y,$B41,Database!$G:$G,"&lt;="&amp;$B$2)</f>
        <v>0</v>
      </c>
      <c r="E41" s="19">
        <f ca="1">COUNTIFS(Database!$H:$H,$B41,Database!$Y:$Y,"=Nul",Database!$G:$G,"&lt;="&amp;$B$2)+COUNTIFS(Database!$I:$I,$B41,Database!$Y:$Y,"Nul",Database!$G:$G,"&lt;="&amp;$B$2)</f>
        <v>0</v>
      </c>
      <c r="F41" s="19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0</v>
      </c>
      <c r="G41" s="19">
        <f>SUMIF(Database!$H:$H,$B41,Database!P:P)+SUMIF(Database!I:I,$B41,Database!Q:Q)</f>
        <v>0</v>
      </c>
      <c r="H41" s="25">
        <f>SUMIF(Database!$H:$H,$B41,Database!Q:Q)+SUMIF(Database!I:I,$B41,Database!P:P)</f>
        <v>0</v>
      </c>
      <c r="I41" s="25">
        <f t="shared" si="0"/>
        <v>0</v>
      </c>
      <c r="J41" s="19">
        <f t="shared" ca="1" si="1"/>
        <v>0</v>
      </c>
      <c r="K41" s="19" t="str">
        <f ca="1" xml:space="preserve"> IF(C8&gt;0, _xlfn.RANK.EQ(J41,$J$8:$J$11,0) + COUNTIFS($J$8:$J$11,J41,$I$8:$I$11,"&gt;"&amp;I41), "")</f>
        <v/>
      </c>
    </row>
    <row r="42" spans="1:11" x14ac:dyDescent="0.35">
      <c r="A42" s="7" t="s">
        <v>71</v>
      </c>
      <c r="B42" s="24" t="s">
        <v>74</v>
      </c>
      <c r="C42" s="19">
        <f ca="1">COUNTIFS(Database!H:H,B42,Database!G:G,"&lt;="&amp;$B$2)+COUNTIFS(Database!I:I,B42,Database!G:G,"&lt;="&amp;$B$2)</f>
        <v>0</v>
      </c>
      <c r="D42" s="19">
        <f ca="1">COUNTIFS(Database!$H:$H,$B42,Database!$Y:$Y,$B42,Database!$G:$G,"&lt;="&amp;$B$2)+COUNTIFS(Database!$I:$I,$B42,Database!$Y:$Y,$B42,Database!$G:$G,"&lt;="&amp;$B$2)</f>
        <v>0</v>
      </c>
      <c r="E42" s="19">
        <f ca="1">COUNTIFS(Database!$H:$H,$B42,Database!$Y:$Y,"=Nul",Database!$G:$G,"&lt;="&amp;$B$2)+COUNTIFS(Database!$I:$I,$B42,Database!$Y:$Y,"Nul",Database!$G:$G,"&lt;="&amp;$B$2)</f>
        <v>0</v>
      </c>
      <c r="F42" s="19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0</v>
      </c>
      <c r="G42" s="19">
        <f>SUMIF(Database!$H:$H,$B42,Database!P:P)+SUMIF(Database!I:I,$B42,Database!Q:Q)</f>
        <v>0</v>
      </c>
      <c r="H42" s="25">
        <f>SUMIF(Database!$H:$H,$B42,Database!Q:Q)+SUMIF(Database!I:I,$B42,Database!P:P)</f>
        <v>0</v>
      </c>
      <c r="I42" s="25">
        <f t="shared" si="0"/>
        <v>0</v>
      </c>
      <c r="J42" s="19">
        <f t="shared" ca="1" si="1"/>
        <v>0</v>
      </c>
      <c r="K42" s="19" t="str">
        <f ca="1" xml:space="preserve"> IF(C9&gt;0, _xlfn.RANK.EQ(J42,$J$8:$J$11,0) + COUNTIFS($J$8:$J$11,J42,$I$8:$I$11,"&gt;"&amp;I42), "")</f>
        <v/>
      </c>
    </row>
    <row r="43" spans="1:11" x14ac:dyDescent="0.35">
      <c r="A43" s="26" t="s">
        <v>71</v>
      </c>
      <c r="B43" s="27" t="s">
        <v>75</v>
      </c>
      <c r="C43" s="28">
        <f ca="1">COUNTIFS(Database!H:H,B43,Database!G:G,"&lt;="&amp;$B$2)+COUNTIFS(Database!I:I,B43,Database!G:G,"&lt;="&amp;$B$2)</f>
        <v>0</v>
      </c>
      <c r="D43" s="28">
        <f ca="1">COUNTIFS(Database!$H:$H,$B43,Database!$Y:$Y,$B43,Database!$G:$G,"&lt;="&amp;$B$2)+COUNTIFS(Database!$I:$I,$B43,Database!$Y:$Y,$B43,Database!$G:$G,"&lt;="&amp;$B$2)</f>
        <v>0</v>
      </c>
      <c r="E43" s="28">
        <f ca="1">COUNTIFS(Database!$H:$H,$B43,Database!$Y:$Y,"=Nul",Database!$G:$G,"&lt;="&amp;$B$2)+COUNTIFS(Database!$I:$I,$B43,Database!$Y:$Y,"Nul",Database!$G:$G,"&lt;="&amp;$B$2)</f>
        <v>0</v>
      </c>
      <c r="F43" s="28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0</v>
      </c>
      <c r="G43" s="28">
        <f>SUMIF(Database!$H:$H,$B43,Database!P:P)+SUMIF(Database!I:I,$B43,Database!Q:Q)</f>
        <v>0</v>
      </c>
      <c r="H43" s="29">
        <f>SUMIF(Database!$H:$H,$B43,Database!Q:Q)+SUMIF(Database!I:I,$B43,Database!P:P)</f>
        <v>0</v>
      </c>
      <c r="I43" s="29">
        <f t="shared" si="0"/>
        <v>0</v>
      </c>
      <c r="J43" s="28">
        <f t="shared" ca="1" si="1"/>
        <v>0</v>
      </c>
      <c r="K43" s="28" t="str">
        <f ca="1" xml:space="preserve"> IF(C10&gt;0, _xlfn.RANK.EQ(J43,$J$8:$J$11,0) + COUNTIFS($J$8:$J$11,J43,$I$8:$I$11,"&gt;"&amp;I43), "")</f>
        <v/>
      </c>
    </row>
    <row r="44" spans="1:11" x14ac:dyDescent="0.35">
      <c r="A44" s="7" t="s">
        <v>76</v>
      </c>
      <c r="B44" s="24" t="s">
        <v>85</v>
      </c>
      <c r="C44" s="19">
        <f ca="1">COUNTIFS(Database!H:H,B44,Database!G:G,"&lt;="&amp;$B$2)+COUNTIFS(Database!I:I,B44,Database!G:G,"&lt;="&amp;$B$2)</f>
        <v>0</v>
      </c>
      <c r="D44" s="19">
        <f ca="1">COUNTIFS(Database!$H:$H,$B44,Database!$Y:$Y,$B44,Database!$G:$G,"&lt;="&amp;$B$2)+COUNTIFS(Database!$I:$I,$B44,Database!$Y:$Y,$B44,Database!$G:$G,"&lt;="&amp;$B$2)</f>
        <v>0</v>
      </c>
      <c r="E44" s="19">
        <f ca="1">COUNTIFS(Database!$H:$H,$B44,Database!$Y:$Y,"=Nul",Database!$G:$G,"&lt;="&amp;$B$2)+COUNTIFS(Database!$I:$I,$B44,Database!$Y:$Y,"Nul",Database!$G:$G,"&lt;="&amp;$B$2)</f>
        <v>0</v>
      </c>
      <c r="F44" s="19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19">
        <f>SUMIF(Database!$H:$H,$B44,Database!P:P)+SUMIF(Database!I:I,$B44,Database!Q:Q)</f>
        <v>0</v>
      </c>
      <c r="H44" s="25">
        <f>SUMIF(Database!$H:$H,$B44,Database!Q:Q)+SUMIF(Database!I:I,$B44,Database!P:P)</f>
        <v>0</v>
      </c>
      <c r="I44" s="25">
        <f t="shared" si="0"/>
        <v>0</v>
      </c>
      <c r="J44" s="19">
        <f t="shared" ca="1" si="1"/>
        <v>0</v>
      </c>
      <c r="K44" s="19" t="str">
        <f ca="1" xml:space="preserve"> IF(C7&gt;0, _xlfn.RANK.EQ(J44,$J$8:$J$11,0) + COUNTIFS($J$8:$J$11,J44,$I$8:$I$11,"&gt;"&amp;I44), "")</f>
        <v/>
      </c>
    </row>
    <row r="45" spans="1:11" x14ac:dyDescent="0.35">
      <c r="A45" s="7" t="s">
        <v>76</v>
      </c>
      <c r="B45" s="24" t="s">
        <v>84</v>
      </c>
      <c r="C45" s="19">
        <f ca="1">COUNTIFS(Database!H:H,B45,Database!G:G,"&lt;="&amp;$B$2)+COUNTIFS(Database!I:I,B45,Database!G:G,"&lt;="&amp;$B$2)</f>
        <v>0</v>
      </c>
      <c r="D45" s="19">
        <f ca="1">COUNTIFS(Database!$H:$H,$B45,Database!$Y:$Y,$B45,Database!$G:$G,"&lt;="&amp;$B$2)+COUNTIFS(Database!$I:$I,$B45,Database!$Y:$Y,$B45,Database!$G:$G,"&lt;="&amp;$B$2)</f>
        <v>0</v>
      </c>
      <c r="E45" s="19">
        <f ca="1">COUNTIFS(Database!$H:$H,$B45,Database!$Y:$Y,"=Nul",Database!$G:$G,"&lt;="&amp;$B$2)+COUNTIFS(Database!$I:$I,$B45,Database!$Y:$Y,"Nul",Database!$G:$G,"&lt;="&amp;$B$2)</f>
        <v>0</v>
      </c>
      <c r="F45" s="19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0</v>
      </c>
      <c r="G45" s="19">
        <f>SUMIF(Database!$H:$H,$B45,Database!P:P)+SUMIF(Database!I:I,$B45,Database!Q:Q)</f>
        <v>0</v>
      </c>
      <c r="H45" s="25">
        <f>SUMIF(Database!$H:$H,$B45,Database!Q:Q)+SUMIF(Database!I:I,$B45,Database!P:P)</f>
        <v>0</v>
      </c>
      <c r="I45" s="25">
        <f t="shared" si="0"/>
        <v>0</v>
      </c>
      <c r="J45" s="19">
        <f t="shared" ca="1" si="1"/>
        <v>0</v>
      </c>
      <c r="K45" s="19" t="str">
        <f ca="1" xml:space="preserve"> IF(C8&gt;0, _xlfn.RANK.EQ(J45,$J$8:$J$11,0) + COUNTIFS($J$8:$J$11,J45,$I$8:$I$11,"&gt;"&amp;I45), "")</f>
        <v/>
      </c>
    </row>
    <row r="46" spans="1:11" x14ac:dyDescent="0.35">
      <c r="A46" s="7" t="s">
        <v>76</v>
      </c>
      <c r="B46" s="24" t="s">
        <v>77</v>
      </c>
      <c r="C46" s="19">
        <f ca="1">COUNTIFS(Database!H:H,B46,Database!G:G,"&lt;="&amp;$B$2)+COUNTIFS(Database!I:I,B46,Database!G:G,"&lt;="&amp;$B$2)</f>
        <v>0</v>
      </c>
      <c r="D46" s="19">
        <f ca="1">COUNTIFS(Database!$H:$H,$B46,Database!$Y:$Y,$B46,Database!$G:$G,"&lt;="&amp;$B$2)+COUNTIFS(Database!$I:$I,$B46,Database!$Y:$Y,$B46,Database!$G:$G,"&lt;="&amp;$B$2)</f>
        <v>0</v>
      </c>
      <c r="E46" s="19">
        <f ca="1">COUNTIFS(Database!$H:$H,$B46,Database!$Y:$Y,"=Nul",Database!$G:$G,"&lt;="&amp;$B$2)+COUNTIFS(Database!$I:$I,$B46,Database!$Y:$Y,"Nul",Database!$G:$G,"&lt;="&amp;$B$2)</f>
        <v>0</v>
      </c>
      <c r="F46" s="19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0</v>
      </c>
      <c r="G46" s="19">
        <f>SUMIF(Database!$H:$H,$B46,Database!P:P)+SUMIF(Database!I:I,$B46,Database!Q:Q)</f>
        <v>0</v>
      </c>
      <c r="H46" s="25">
        <f>SUMIF(Database!$H:$H,$B46,Database!Q:Q)+SUMIF(Database!I:I,$B46,Database!P:P)</f>
        <v>0</v>
      </c>
      <c r="I46" s="25">
        <f t="shared" si="0"/>
        <v>0</v>
      </c>
      <c r="J46" s="19">
        <f t="shared" ca="1" si="1"/>
        <v>0</v>
      </c>
      <c r="K46" s="19" t="str">
        <f ca="1" xml:space="preserve"> IF(C9&gt;0, _xlfn.RANK.EQ(J46,$J$8:$J$11,0) + COUNTIFS($J$8:$J$11,J46,$I$8:$I$11,"&gt;"&amp;I46), "")</f>
        <v/>
      </c>
    </row>
    <row r="47" spans="1:11" x14ac:dyDescent="0.35">
      <c r="A47" s="26" t="s">
        <v>76</v>
      </c>
      <c r="B47" s="27" t="s">
        <v>78</v>
      </c>
      <c r="C47" s="28">
        <f ca="1">COUNTIFS(Database!H:H,B47,Database!G:G,"&lt;="&amp;$B$2)+COUNTIFS(Database!I:I,B47,Database!G:G,"&lt;="&amp;$B$2)</f>
        <v>0</v>
      </c>
      <c r="D47" s="28">
        <f ca="1">COUNTIFS(Database!$H:$H,$B47,Database!$Y:$Y,$B47,Database!$G:$G,"&lt;="&amp;$B$2)+COUNTIFS(Database!$I:$I,$B47,Database!$Y:$Y,$B47,Database!$G:$G,"&lt;="&amp;$B$2)</f>
        <v>0</v>
      </c>
      <c r="E47" s="28">
        <f ca="1">COUNTIFS(Database!$H:$H,$B47,Database!$Y:$Y,"=Nul",Database!$G:$G,"&lt;="&amp;$B$2)+COUNTIFS(Database!$I:$I,$B47,Database!$Y:$Y,"Nul",Database!$G:$G,"&lt;="&amp;$B$2)</f>
        <v>0</v>
      </c>
      <c r="F47" s="28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0</v>
      </c>
      <c r="G47" s="28">
        <f>SUMIF(Database!$H:$H,$B47,Database!P:P)+SUMIF(Database!I:I,$B47,Database!Q:Q)</f>
        <v>0</v>
      </c>
      <c r="H47" s="29">
        <f>SUMIF(Database!$H:$H,$B47,Database!Q:Q)+SUMIF(Database!I:I,$B47,Database!P:P)</f>
        <v>0</v>
      </c>
      <c r="I47" s="29">
        <f t="shared" si="0"/>
        <v>0</v>
      </c>
      <c r="J47" s="28">
        <f t="shared" ca="1" si="1"/>
        <v>0</v>
      </c>
      <c r="K47" s="28" t="str">
        <f ca="1" xml:space="preserve"> IF(C10&gt;0, _xlfn.RANK.EQ(J47,$J$8:$J$11,0) + COUNTIFS($J$8:$J$11,J47,$I$8:$I$11,"&gt;"&amp;I47), "")</f>
        <v/>
      </c>
    </row>
    <row r="48" spans="1:11" x14ac:dyDescent="0.35">
      <c r="A48" s="7" t="s">
        <v>79</v>
      </c>
      <c r="B48" s="24" t="s">
        <v>80</v>
      </c>
      <c r="C48" s="19">
        <f ca="1">COUNTIFS(Database!H:H,B48,Database!G:G,"&lt;="&amp;$B$2)+COUNTIFS(Database!I:I,B48,Database!G:G,"&lt;="&amp;$B$2)</f>
        <v>0</v>
      </c>
      <c r="D48" s="19">
        <f ca="1">COUNTIFS(Database!$H:$H,$B48,Database!$Y:$Y,$B48,Database!$G:$G,"&lt;="&amp;$B$2)+COUNTIFS(Database!$I:$I,$B48,Database!$Y:$Y,$B48,Database!$G:$G,"&lt;="&amp;$B$2)</f>
        <v>0</v>
      </c>
      <c r="E48" s="19">
        <f ca="1">COUNTIFS(Database!$H:$H,$B48,Database!$Y:$Y,"=Nul",Database!$G:$G,"&lt;="&amp;$B$2)+COUNTIFS(Database!$I:$I,$B48,Database!$Y:$Y,"Nul",Database!$G:$G,"&lt;="&amp;$B$2)</f>
        <v>0</v>
      </c>
      <c r="F48" s="19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19">
        <f>SUMIF(Database!$H:$H,$B48,Database!P:P)+SUMIF(Database!I:I,$B48,Database!Q:Q)</f>
        <v>0</v>
      </c>
      <c r="H48" s="25">
        <f>SUMIF(Database!$H:$H,$B48,Database!Q:Q)+SUMIF(Database!I:I,$B48,Database!P:P)</f>
        <v>0</v>
      </c>
      <c r="I48" s="25">
        <f t="shared" si="0"/>
        <v>0</v>
      </c>
      <c r="J48" s="19">
        <f t="shared" ca="1" si="1"/>
        <v>0</v>
      </c>
      <c r="K48" s="19" t="str">
        <f ca="1" xml:space="preserve"> IF(C7&gt;0, _xlfn.RANK.EQ(J48,$J$8:$J$11,0) + COUNTIFS($J$8:$J$11,J48,$I$8:$I$11,"&gt;"&amp;I48), "")</f>
        <v/>
      </c>
    </row>
    <row r="49" spans="1:11" x14ac:dyDescent="0.35">
      <c r="A49" s="7" t="s">
        <v>79</v>
      </c>
      <c r="B49" s="24" t="s">
        <v>81</v>
      </c>
      <c r="C49" s="19">
        <f ca="1">COUNTIFS(Database!H:H,B49,Database!G:G,"&lt;="&amp;$B$2)+COUNTIFS(Database!I:I,B49,Database!G:G,"&lt;="&amp;$B$2)</f>
        <v>0</v>
      </c>
      <c r="D49" s="19">
        <f ca="1">COUNTIFS(Database!$H:$H,$B49,Database!$Y:$Y,$B49,Database!$G:$G,"&lt;="&amp;$B$2)+COUNTIFS(Database!$I:$I,$B49,Database!$Y:$Y,$B49,Database!$G:$G,"&lt;="&amp;$B$2)</f>
        <v>0</v>
      </c>
      <c r="E49" s="19">
        <f ca="1">COUNTIFS(Database!$H:$H,$B49,Database!$Y:$Y,"=Nul",Database!$G:$G,"&lt;="&amp;$B$2)+COUNTIFS(Database!$I:$I,$B49,Database!$Y:$Y,"Nul",Database!$G:$G,"&lt;="&amp;$B$2)</f>
        <v>0</v>
      </c>
      <c r="F49" s="19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0</v>
      </c>
      <c r="G49" s="19">
        <f>SUMIF(Database!$H:$H,$B49,Database!P:P)+SUMIF(Database!I:I,$B49,Database!Q:Q)</f>
        <v>0</v>
      </c>
      <c r="H49" s="25">
        <f>SUMIF(Database!$H:$H,$B49,Database!Q:Q)+SUMIF(Database!I:I,$B49,Database!P:P)</f>
        <v>0</v>
      </c>
      <c r="I49" s="25">
        <f t="shared" si="0"/>
        <v>0</v>
      </c>
      <c r="J49" s="19">
        <f t="shared" ca="1" si="1"/>
        <v>0</v>
      </c>
      <c r="K49" s="19" t="str">
        <f ca="1" xml:space="preserve"> IF(C8&gt;0, _xlfn.RANK.EQ(J49,$J$8:$J$11,0) + COUNTIFS($J$8:$J$11,J49,$I$8:$I$11,"&gt;"&amp;I49), "")</f>
        <v/>
      </c>
    </row>
    <row r="50" spans="1:11" x14ac:dyDescent="0.35">
      <c r="A50" s="7" t="s">
        <v>79</v>
      </c>
      <c r="B50" s="24" t="s">
        <v>82</v>
      </c>
      <c r="C50" s="19">
        <f ca="1">COUNTIFS(Database!H:H,B50,Database!G:G,"&lt;="&amp;$B$2)+COUNTIFS(Database!I:I,B50,Database!G:G,"&lt;="&amp;$B$2)</f>
        <v>0</v>
      </c>
      <c r="D50" s="19">
        <f ca="1">COUNTIFS(Database!$H:$H,$B50,Database!$Y:$Y,$B50,Database!$G:$G,"&lt;="&amp;$B$2)+COUNTIFS(Database!$I:$I,$B50,Database!$Y:$Y,$B50,Database!$G:$G,"&lt;="&amp;$B$2)</f>
        <v>0</v>
      </c>
      <c r="E50" s="19">
        <f ca="1">COUNTIFS(Database!$H:$H,$B50,Database!$Y:$Y,"=Nul",Database!$G:$G,"&lt;="&amp;$B$2)+COUNTIFS(Database!$I:$I,$B50,Database!$Y:$Y,"Nul",Database!$G:$G,"&lt;="&amp;$B$2)</f>
        <v>0</v>
      </c>
      <c r="F50" s="19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0</v>
      </c>
      <c r="G50" s="19">
        <f>SUMIF(Database!$H:$H,$B50,Database!P:P)+SUMIF(Database!I:I,$B50,Database!Q:Q)</f>
        <v>0</v>
      </c>
      <c r="H50" s="25">
        <f>SUMIF(Database!$H:$H,$B50,Database!Q:Q)+SUMIF(Database!I:I,$B50,Database!P:P)</f>
        <v>0</v>
      </c>
      <c r="I50" s="25">
        <f t="shared" si="0"/>
        <v>0</v>
      </c>
      <c r="J50" s="19">
        <f t="shared" ca="1" si="1"/>
        <v>0</v>
      </c>
      <c r="K50" s="19" t="str">
        <f ca="1" xml:space="preserve"> IF(C9&gt;0, _xlfn.RANK.EQ(J50,$J$8:$J$11,0) + COUNTIFS($J$8:$J$11,J50,$I$8:$I$11,"&gt;"&amp;I50), "")</f>
        <v/>
      </c>
    </row>
    <row r="51" spans="1:11" x14ac:dyDescent="0.35">
      <c r="A51" s="26" t="s">
        <v>79</v>
      </c>
      <c r="B51" s="27" t="s">
        <v>83</v>
      </c>
      <c r="C51" s="28">
        <f ca="1">COUNTIFS(Database!H:H,B51,Database!G:G,"&lt;="&amp;$B$2)+COUNTIFS(Database!I:I,B51,Database!G:G,"&lt;="&amp;$B$2)</f>
        <v>0</v>
      </c>
      <c r="D51" s="28">
        <f ca="1">COUNTIFS(Database!$H:$H,$B51,Database!$Y:$Y,$B51,Database!$G:$G,"&lt;="&amp;$B$2)+COUNTIFS(Database!$I:$I,$B51,Database!$Y:$Y,$B51,Database!$G:$G,"&lt;="&amp;$B$2)</f>
        <v>0</v>
      </c>
      <c r="E51" s="28">
        <f ca="1">COUNTIFS(Database!$H:$H,$B51,Database!$Y:$Y,"=Nul",Database!$G:$G,"&lt;="&amp;$B$2)+COUNTIFS(Database!$I:$I,$B51,Database!$Y:$Y,"Nul",Database!$G:$G,"&lt;="&amp;$B$2)</f>
        <v>0</v>
      </c>
      <c r="F51" s="28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0</v>
      </c>
      <c r="G51" s="28">
        <f>SUMIF(Database!$H:$H,$B51,Database!P:P)+SUMIF(Database!I:I,$B51,Database!Q:Q)</f>
        <v>0</v>
      </c>
      <c r="H51" s="29">
        <f>SUMIF(Database!$H:$H,$B51,Database!Q:Q)+SUMIF(Database!I:I,$B51,Database!P:P)</f>
        <v>0</v>
      </c>
      <c r="I51" s="29">
        <f t="shared" si="0"/>
        <v>0</v>
      </c>
      <c r="J51" s="28">
        <f t="shared" ca="1" si="1"/>
        <v>0</v>
      </c>
      <c r="K51" s="28" t="str">
        <f ca="1" xml:space="preserve"> IF(C10&gt;0, _xlfn.RANK.EQ(J51,$J$8:$J$11,0) + COUNTIFS($J$8:$J$11,J51,$I$8:$I$11,"&gt;"&amp;I51), "")</f>
        <v/>
      </c>
    </row>
  </sheetData>
  <autoFilter ref="A3:F51" xr:uid="{F3277E63-9C3A-4FE5-A0D1-1996A91FBA73}">
    <sortState xmlns:xlrd2="http://schemas.microsoft.com/office/spreadsheetml/2017/richdata2" ref="A5:F51">
      <sortCondition ref="A4:A51"/>
    </sortState>
  </autoFilter>
  <sortState xmlns:xlrd2="http://schemas.microsoft.com/office/spreadsheetml/2017/richdata2" ref="A6:K51">
    <sortCondition ref="A5:A51"/>
    <sortCondition ref="K5:K51"/>
  </sortState>
  <conditionalFormatting sqref="K4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973FA-B968-457E-9D81-A5A3B03C4BF4}">
  <dimension ref="A3:N93"/>
  <sheetViews>
    <sheetView topLeftCell="A58" zoomScale="90" zoomScaleNormal="90" workbookViewId="0">
      <selection activeCell="A60" sqref="A60"/>
    </sheetView>
  </sheetViews>
  <sheetFormatPr baseColWidth="10" defaultRowHeight="14.5" x14ac:dyDescent="0.35"/>
  <cols>
    <col min="1" max="1" width="23.453125" bestFit="1" customWidth="1"/>
    <col min="2" max="2" width="8.90625" bestFit="1" customWidth="1"/>
    <col min="3" max="3" width="5.6328125" bestFit="1" customWidth="1"/>
    <col min="4" max="4" width="12" bestFit="1" customWidth="1"/>
    <col min="5" max="5" width="12.08984375" bestFit="1" customWidth="1"/>
    <col min="6" max="6" width="7.90625" bestFit="1" customWidth="1"/>
    <col min="7" max="7" width="5.1796875" bestFit="1" customWidth="1"/>
    <col min="8" max="8" width="13.08984375" bestFit="1" customWidth="1"/>
    <col min="9" max="9" width="6.7265625" bestFit="1" customWidth="1"/>
    <col min="10" max="10" width="7.453125" bestFit="1" customWidth="1"/>
    <col min="11" max="11" width="12.08984375" bestFit="1" customWidth="1"/>
    <col min="12" max="12" width="8.1796875" bestFit="1" customWidth="1"/>
    <col min="13" max="13" width="11.6328125" bestFit="1" customWidth="1"/>
    <col min="14" max="14" width="5.6328125" bestFit="1" customWidth="1"/>
    <col min="15" max="15" width="11.6328125" bestFit="1" customWidth="1"/>
  </cols>
  <sheetData>
    <row r="3" spans="1:14" x14ac:dyDescent="0.35">
      <c r="A3" s="34" t="s">
        <v>307</v>
      </c>
    </row>
    <row r="4" spans="1:14" x14ac:dyDescent="0.35">
      <c r="B4" t="s">
        <v>250</v>
      </c>
      <c r="C4" t="s">
        <v>246</v>
      </c>
      <c r="D4" t="s">
        <v>161</v>
      </c>
      <c r="E4" t="s">
        <v>253</v>
      </c>
      <c r="F4" t="s">
        <v>280</v>
      </c>
      <c r="G4" t="s">
        <v>248</v>
      </c>
      <c r="H4" t="s">
        <v>275</v>
      </c>
      <c r="I4" t="s">
        <v>162</v>
      </c>
      <c r="J4" t="s">
        <v>252</v>
      </c>
      <c r="K4" t="s">
        <v>163</v>
      </c>
      <c r="L4" t="s">
        <v>244</v>
      </c>
      <c r="M4" t="s">
        <v>254</v>
      </c>
      <c r="N4" t="s">
        <v>283</v>
      </c>
    </row>
    <row r="5" spans="1:14" x14ac:dyDescent="0.35">
      <c r="A5" s="35" t="s">
        <v>286</v>
      </c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</row>
    <row r="6" spans="1:14" x14ac:dyDescent="0.35">
      <c r="A6" s="36" t="s">
        <v>286</v>
      </c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</row>
    <row r="7" spans="1:14" x14ac:dyDescent="0.35">
      <c r="A7" s="35" t="s">
        <v>284</v>
      </c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</row>
    <row r="8" spans="1:14" x14ac:dyDescent="0.35">
      <c r="A8" s="36" t="s">
        <v>287</v>
      </c>
      <c r="B8" s="37"/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</row>
    <row r="9" spans="1:14" x14ac:dyDescent="0.35">
      <c r="A9" s="38">
        <v>46184.875</v>
      </c>
      <c r="B9" s="37">
        <v>0</v>
      </c>
      <c r="C9" s="37">
        <v>0</v>
      </c>
      <c r="D9" s="37">
        <v>69</v>
      </c>
      <c r="E9" s="37">
        <v>69</v>
      </c>
      <c r="F9" s="37">
        <v>0</v>
      </c>
      <c r="G9" s="37">
        <v>0</v>
      </c>
      <c r="H9" s="37">
        <v>0</v>
      </c>
      <c r="I9" s="37">
        <v>0</v>
      </c>
      <c r="J9" s="37">
        <v>0</v>
      </c>
      <c r="K9" s="37">
        <v>0</v>
      </c>
      <c r="L9" s="37">
        <v>0</v>
      </c>
      <c r="M9" s="37">
        <v>0</v>
      </c>
      <c r="N9" s="37"/>
    </row>
    <row r="10" spans="1:14" x14ac:dyDescent="0.35">
      <c r="A10" s="36" t="s">
        <v>288</v>
      </c>
      <c r="B10" s="37"/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</row>
    <row r="11" spans="1:14" x14ac:dyDescent="0.35">
      <c r="A11" s="38">
        <v>46185.166666666664</v>
      </c>
      <c r="B11" s="37">
        <v>116</v>
      </c>
      <c r="C11" s="37">
        <v>96</v>
      </c>
      <c r="D11" s="37">
        <v>185</v>
      </c>
      <c r="E11" s="37">
        <v>69</v>
      </c>
      <c r="F11" s="37">
        <v>0</v>
      </c>
      <c r="G11" s="37">
        <v>0</v>
      </c>
      <c r="H11" s="37">
        <v>0</v>
      </c>
      <c r="I11" s="37">
        <v>0</v>
      </c>
      <c r="J11" s="37">
        <v>96</v>
      </c>
      <c r="K11" s="37">
        <v>96</v>
      </c>
      <c r="L11" s="37">
        <v>116</v>
      </c>
      <c r="M11" s="37">
        <v>96</v>
      </c>
      <c r="N11" s="37"/>
    </row>
    <row r="12" spans="1:14" x14ac:dyDescent="0.35">
      <c r="A12" s="38">
        <v>46185.875</v>
      </c>
      <c r="B12" s="37">
        <v>116</v>
      </c>
      <c r="C12" s="37">
        <v>96</v>
      </c>
      <c r="D12" s="37">
        <v>330</v>
      </c>
      <c r="E12" s="37">
        <v>69</v>
      </c>
      <c r="F12" s="37">
        <v>0</v>
      </c>
      <c r="G12" s="37">
        <v>0</v>
      </c>
      <c r="H12" s="37">
        <v>125</v>
      </c>
      <c r="I12" s="37">
        <v>0</v>
      </c>
      <c r="J12" s="37">
        <v>96</v>
      </c>
      <c r="K12" s="37">
        <v>96</v>
      </c>
      <c r="L12" s="37">
        <v>116</v>
      </c>
      <c r="M12" s="37">
        <v>241</v>
      </c>
      <c r="N12" s="37"/>
    </row>
    <row r="13" spans="1:14" x14ac:dyDescent="0.35">
      <c r="A13" s="36" t="s">
        <v>289</v>
      </c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</row>
    <row r="14" spans="1:14" x14ac:dyDescent="0.35">
      <c r="A14" s="38">
        <v>46186.125</v>
      </c>
      <c r="B14" s="37">
        <v>116</v>
      </c>
      <c r="C14" s="37">
        <v>96</v>
      </c>
      <c r="D14" s="37">
        <v>465</v>
      </c>
      <c r="E14" s="37">
        <v>184</v>
      </c>
      <c r="F14" s="37">
        <v>0</v>
      </c>
      <c r="G14" s="37">
        <v>0</v>
      </c>
      <c r="H14" s="37">
        <v>125</v>
      </c>
      <c r="I14" s="37">
        <v>0</v>
      </c>
      <c r="J14" s="37">
        <v>211</v>
      </c>
      <c r="K14" s="37">
        <v>96</v>
      </c>
      <c r="L14" s="37">
        <v>116</v>
      </c>
      <c r="M14" s="37">
        <v>356</v>
      </c>
      <c r="N14" s="37"/>
    </row>
    <row r="15" spans="1:14" x14ac:dyDescent="0.35">
      <c r="A15" s="38">
        <v>46186.875</v>
      </c>
      <c r="B15" s="37">
        <v>277</v>
      </c>
      <c r="C15" s="37">
        <v>257</v>
      </c>
      <c r="D15" s="37">
        <v>626</v>
      </c>
      <c r="E15" s="37">
        <v>184</v>
      </c>
      <c r="F15" s="37">
        <v>141</v>
      </c>
      <c r="G15" s="37">
        <v>0</v>
      </c>
      <c r="H15" s="37">
        <v>286</v>
      </c>
      <c r="I15" s="37">
        <v>161</v>
      </c>
      <c r="J15" s="37">
        <v>211</v>
      </c>
      <c r="K15" s="37">
        <v>96</v>
      </c>
      <c r="L15" s="37">
        <v>116</v>
      </c>
      <c r="M15" s="37">
        <v>356</v>
      </c>
      <c r="N15" s="37"/>
    </row>
    <row r="16" spans="1:14" x14ac:dyDescent="0.35">
      <c r="A16" s="36" t="s">
        <v>290</v>
      </c>
      <c r="B16" s="37"/>
      <c r="C16" s="37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</row>
    <row r="17" spans="1:14" x14ac:dyDescent="0.35">
      <c r="A17" s="39">
        <v>46187</v>
      </c>
      <c r="B17" s="37">
        <v>399</v>
      </c>
      <c r="C17" s="37">
        <v>379</v>
      </c>
      <c r="D17" s="37">
        <v>768</v>
      </c>
      <c r="E17" s="37">
        <v>184</v>
      </c>
      <c r="F17" s="37">
        <v>263</v>
      </c>
      <c r="G17" s="37">
        <v>0</v>
      </c>
      <c r="H17" s="37">
        <v>408</v>
      </c>
      <c r="I17" s="37">
        <v>283</v>
      </c>
      <c r="J17" s="37">
        <v>211</v>
      </c>
      <c r="K17" s="37">
        <v>96</v>
      </c>
      <c r="L17" s="37">
        <v>116</v>
      </c>
      <c r="M17" s="37">
        <v>356</v>
      </c>
      <c r="N17" s="37"/>
    </row>
    <row r="18" spans="1:14" x14ac:dyDescent="0.35">
      <c r="A18" s="38">
        <v>46187.125</v>
      </c>
      <c r="B18" s="37">
        <v>530</v>
      </c>
      <c r="C18" s="37">
        <v>510</v>
      </c>
      <c r="D18" s="37">
        <v>919</v>
      </c>
      <c r="E18" s="37">
        <v>315</v>
      </c>
      <c r="F18" s="37">
        <v>394</v>
      </c>
      <c r="G18" s="37">
        <v>131</v>
      </c>
      <c r="H18" s="37">
        <v>539</v>
      </c>
      <c r="I18" s="37">
        <v>414</v>
      </c>
      <c r="J18" s="37">
        <v>342</v>
      </c>
      <c r="K18" s="37">
        <v>227</v>
      </c>
      <c r="L18" s="37">
        <v>247</v>
      </c>
      <c r="M18" s="37">
        <v>487</v>
      </c>
      <c r="N18" s="37"/>
    </row>
    <row r="19" spans="1:14" x14ac:dyDescent="0.35">
      <c r="A19" s="38">
        <v>46187.25</v>
      </c>
      <c r="B19" s="37">
        <v>530</v>
      </c>
      <c r="C19" s="37">
        <v>510</v>
      </c>
      <c r="D19" s="37">
        <v>1065</v>
      </c>
      <c r="E19" s="37">
        <v>315</v>
      </c>
      <c r="F19" s="37">
        <v>394</v>
      </c>
      <c r="G19" s="37">
        <v>131</v>
      </c>
      <c r="H19" s="37">
        <v>539</v>
      </c>
      <c r="I19" s="37">
        <v>414</v>
      </c>
      <c r="J19" s="37">
        <v>342</v>
      </c>
      <c r="K19" s="37">
        <v>227</v>
      </c>
      <c r="L19" s="37">
        <v>247</v>
      </c>
      <c r="M19" s="37">
        <v>487</v>
      </c>
      <c r="N19" s="37"/>
    </row>
    <row r="20" spans="1:14" x14ac:dyDescent="0.35">
      <c r="A20" s="38">
        <v>46187.791666666664</v>
      </c>
      <c r="B20" s="37">
        <v>530</v>
      </c>
      <c r="C20" s="37">
        <v>510</v>
      </c>
      <c r="D20" s="37">
        <v>1100</v>
      </c>
      <c r="E20" s="37">
        <v>315</v>
      </c>
      <c r="F20" s="37">
        <v>394</v>
      </c>
      <c r="G20" s="37">
        <v>131</v>
      </c>
      <c r="H20" s="37">
        <v>539</v>
      </c>
      <c r="I20" s="37">
        <v>414</v>
      </c>
      <c r="J20" s="37">
        <v>342</v>
      </c>
      <c r="K20" s="37">
        <v>227</v>
      </c>
      <c r="L20" s="37">
        <v>247</v>
      </c>
      <c r="M20" s="37">
        <v>487</v>
      </c>
      <c r="N20" s="37"/>
    </row>
    <row r="21" spans="1:14" x14ac:dyDescent="0.35">
      <c r="A21" s="38">
        <v>46187.916666666664</v>
      </c>
      <c r="B21" s="37">
        <v>665</v>
      </c>
      <c r="C21" s="37">
        <v>645</v>
      </c>
      <c r="D21" s="37">
        <v>1235</v>
      </c>
      <c r="E21" s="37">
        <v>450</v>
      </c>
      <c r="F21" s="37">
        <v>529</v>
      </c>
      <c r="G21" s="37">
        <v>266</v>
      </c>
      <c r="H21" s="37">
        <v>674</v>
      </c>
      <c r="I21" s="37">
        <v>549</v>
      </c>
      <c r="J21" s="37">
        <v>477</v>
      </c>
      <c r="K21" s="37">
        <v>362</v>
      </c>
      <c r="L21" s="37">
        <v>382</v>
      </c>
      <c r="M21" s="37">
        <v>622</v>
      </c>
      <c r="N21" s="37"/>
    </row>
    <row r="22" spans="1:14" x14ac:dyDescent="0.35">
      <c r="A22" s="36" t="s">
        <v>291</v>
      </c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</row>
    <row r="23" spans="1:14" x14ac:dyDescent="0.35">
      <c r="A23" s="38">
        <v>46188.041666666664</v>
      </c>
      <c r="B23" s="37">
        <v>766</v>
      </c>
      <c r="C23" s="37">
        <v>746</v>
      </c>
      <c r="D23" s="37">
        <v>1356</v>
      </c>
      <c r="E23" s="37">
        <v>551</v>
      </c>
      <c r="F23" s="37">
        <v>630</v>
      </c>
      <c r="G23" s="37">
        <v>367</v>
      </c>
      <c r="H23" s="37">
        <v>775</v>
      </c>
      <c r="I23" s="37">
        <v>650</v>
      </c>
      <c r="J23" s="37">
        <v>578</v>
      </c>
      <c r="K23" s="37">
        <v>463</v>
      </c>
      <c r="L23" s="37">
        <v>483</v>
      </c>
      <c r="M23" s="37">
        <v>723</v>
      </c>
      <c r="N23" s="37"/>
    </row>
    <row r="24" spans="1:14" x14ac:dyDescent="0.35">
      <c r="A24" s="38">
        <v>46188.166666666664</v>
      </c>
      <c r="B24" s="37">
        <v>876</v>
      </c>
      <c r="C24" s="37">
        <v>856</v>
      </c>
      <c r="D24" s="37">
        <v>1466</v>
      </c>
      <c r="E24" s="37">
        <v>661</v>
      </c>
      <c r="F24" s="37">
        <v>740</v>
      </c>
      <c r="G24" s="37">
        <v>477</v>
      </c>
      <c r="H24" s="37">
        <v>885</v>
      </c>
      <c r="I24" s="37">
        <v>760</v>
      </c>
      <c r="J24" s="37">
        <v>688</v>
      </c>
      <c r="K24" s="37">
        <v>573</v>
      </c>
      <c r="L24" s="37">
        <v>593</v>
      </c>
      <c r="M24" s="37">
        <v>833</v>
      </c>
      <c r="N24" s="37"/>
    </row>
    <row r="25" spans="1:14" x14ac:dyDescent="0.35">
      <c r="A25" s="38">
        <v>46188.75</v>
      </c>
      <c r="B25" s="37">
        <v>1042</v>
      </c>
      <c r="C25" s="37">
        <v>1022</v>
      </c>
      <c r="D25" s="37">
        <v>1632</v>
      </c>
      <c r="E25" s="37">
        <v>827</v>
      </c>
      <c r="F25" s="37">
        <v>906</v>
      </c>
      <c r="G25" s="37">
        <v>643</v>
      </c>
      <c r="H25" s="37">
        <v>1051</v>
      </c>
      <c r="I25" s="37">
        <v>926</v>
      </c>
      <c r="J25" s="37">
        <v>854</v>
      </c>
      <c r="K25" s="37">
        <v>739</v>
      </c>
      <c r="L25" s="37">
        <v>759</v>
      </c>
      <c r="M25" s="37">
        <v>999</v>
      </c>
      <c r="N25" s="37"/>
    </row>
    <row r="26" spans="1:14" x14ac:dyDescent="0.35">
      <c r="A26" s="38">
        <v>46188.875</v>
      </c>
      <c r="B26" s="37">
        <v>1164</v>
      </c>
      <c r="C26" s="37">
        <v>1144</v>
      </c>
      <c r="D26" s="37">
        <v>1754</v>
      </c>
      <c r="E26" s="37">
        <v>949</v>
      </c>
      <c r="F26" s="37">
        <v>1028</v>
      </c>
      <c r="G26" s="37">
        <v>765</v>
      </c>
      <c r="H26" s="37">
        <v>1173</v>
      </c>
      <c r="I26" s="37">
        <v>1048</v>
      </c>
      <c r="J26" s="37">
        <v>976</v>
      </c>
      <c r="K26" s="37">
        <v>861</v>
      </c>
      <c r="L26" s="37">
        <v>881</v>
      </c>
      <c r="M26" s="37">
        <v>1121</v>
      </c>
      <c r="N26" s="37"/>
    </row>
    <row r="27" spans="1:14" x14ac:dyDescent="0.35">
      <c r="A27" s="36" t="s">
        <v>292</v>
      </c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</row>
    <row r="28" spans="1:14" x14ac:dyDescent="0.35">
      <c r="A28" s="39">
        <v>46189</v>
      </c>
      <c r="B28" s="37">
        <v>1289</v>
      </c>
      <c r="C28" s="37">
        <v>1269</v>
      </c>
      <c r="D28" s="37">
        <v>1879</v>
      </c>
      <c r="E28" s="37">
        <v>1074</v>
      </c>
      <c r="F28" s="37">
        <v>1153</v>
      </c>
      <c r="G28" s="37">
        <v>890</v>
      </c>
      <c r="H28" s="37">
        <v>1298</v>
      </c>
      <c r="I28" s="37">
        <v>1173</v>
      </c>
      <c r="J28" s="37">
        <v>1101</v>
      </c>
      <c r="K28" s="37">
        <v>986</v>
      </c>
      <c r="L28" s="37">
        <v>1006</v>
      </c>
      <c r="M28" s="37">
        <v>1246</v>
      </c>
      <c r="N28" s="37"/>
    </row>
    <row r="29" spans="1:14" x14ac:dyDescent="0.35">
      <c r="A29" s="38">
        <v>46189.125</v>
      </c>
      <c r="B29" s="37">
        <v>1405</v>
      </c>
      <c r="C29" s="37">
        <v>1385</v>
      </c>
      <c r="D29" s="37">
        <v>1995</v>
      </c>
      <c r="E29" s="37">
        <v>1190</v>
      </c>
      <c r="F29" s="37">
        <v>1269</v>
      </c>
      <c r="G29" s="37">
        <v>1006</v>
      </c>
      <c r="H29" s="37">
        <v>1414</v>
      </c>
      <c r="I29" s="37">
        <v>1289</v>
      </c>
      <c r="J29" s="37">
        <v>1217</v>
      </c>
      <c r="K29" s="37">
        <v>1102</v>
      </c>
      <c r="L29" s="37">
        <v>1122</v>
      </c>
      <c r="M29" s="37">
        <v>1362</v>
      </c>
      <c r="N29" s="37"/>
    </row>
    <row r="30" spans="1:14" x14ac:dyDescent="0.35">
      <c r="A30" s="38">
        <v>46189.875</v>
      </c>
      <c r="B30" s="37">
        <v>1553</v>
      </c>
      <c r="C30" s="37">
        <v>1533</v>
      </c>
      <c r="D30" s="37">
        <v>2143</v>
      </c>
      <c r="E30" s="37">
        <v>1338</v>
      </c>
      <c r="F30" s="37">
        <v>1417</v>
      </c>
      <c r="G30" s="37">
        <v>1154</v>
      </c>
      <c r="H30" s="37">
        <v>1562</v>
      </c>
      <c r="I30" s="37">
        <v>1437</v>
      </c>
      <c r="J30" s="37">
        <v>1365</v>
      </c>
      <c r="K30" s="37">
        <v>1250</v>
      </c>
      <c r="L30" s="37">
        <v>1270</v>
      </c>
      <c r="M30" s="37">
        <v>1510</v>
      </c>
      <c r="N30" s="37"/>
    </row>
    <row r="31" spans="1:14" x14ac:dyDescent="0.35">
      <c r="A31" s="36" t="s">
        <v>293</v>
      </c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</row>
    <row r="32" spans="1:14" x14ac:dyDescent="0.35">
      <c r="A32" s="39">
        <v>46190</v>
      </c>
      <c r="B32" s="37">
        <v>1553</v>
      </c>
      <c r="C32" s="37">
        <v>1533</v>
      </c>
      <c r="D32" s="37">
        <v>2143</v>
      </c>
      <c r="E32" s="37">
        <v>1338</v>
      </c>
      <c r="F32" s="37">
        <v>1417</v>
      </c>
      <c r="G32" s="37">
        <v>1154</v>
      </c>
      <c r="H32" s="37">
        <v>1562</v>
      </c>
      <c r="I32" s="37">
        <v>1437</v>
      </c>
      <c r="J32" s="37">
        <v>1365</v>
      </c>
      <c r="K32" s="37">
        <v>1250</v>
      </c>
      <c r="L32" s="37">
        <v>1270</v>
      </c>
      <c r="M32" s="37">
        <v>1510</v>
      </c>
      <c r="N32" s="37"/>
    </row>
    <row r="33" spans="1:14" x14ac:dyDescent="0.35">
      <c r="A33" s="38">
        <v>46190.125</v>
      </c>
      <c r="B33" s="37">
        <v>1553</v>
      </c>
      <c r="C33" s="37">
        <v>1533</v>
      </c>
      <c r="D33" s="37">
        <v>2143</v>
      </c>
      <c r="E33" s="37">
        <v>1338</v>
      </c>
      <c r="F33" s="37">
        <v>1417</v>
      </c>
      <c r="G33" s="37">
        <v>1154</v>
      </c>
      <c r="H33" s="37">
        <v>1562</v>
      </c>
      <c r="I33" s="37">
        <v>1437</v>
      </c>
      <c r="J33" s="37">
        <v>1365</v>
      </c>
      <c r="K33" s="37">
        <v>1250</v>
      </c>
      <c r="L33" s="37">
        <v>1270</v>
      </c>
      <c r="M33" s="37">
        <v>1510</v>
      </c>
      <c r="N33" s="37"/>
    </row>
    <row r="34" spans="1:14" x14ac:dyDescent="0.35">
      <c r="A34" s="38">
        <v>46190.25</v>
      </c>
      <c r="B34" s="37">
        <v>1553</v>
      </c>
      <c r="C34" s="37">
        <v>1533</v>
      </c>
      <c r="D34" s="37">
        <v>2143</v>
      </c>
      <c r="E34" s="37">
        <v>1338</v>
      </c>
      <c r="F34" s="37">
        <v>1417</v>
      </c>
      <c r="G34" s="37">
        <v>1154</v>
      </c>
      <c r="H34" s="37">
        <v>1562</v>
      </c>
      <c r="I34" s="37">
        <v>1437</v>
      </c>
      <c r="J34" s="37">
        <v>1365</v>
      </c>
      <c r="K34" s="37">
        <v>1250</v>
      </c>
      <c r="L34" s="37">
        <v>1270</v>
      </c>
      <c r="M34" s="37">
        <v>1510</v>
      </c>
      <c r="N34" s="37"/>
    </row>
    <row r="35" spans="1:14" x14ac:dyDescent="0.35">
      <c r="A35" s="38">
        <v>46190.791666666664</v>
      </c>
      <c r="B35" s="37">
        <v>1693</v>
      </c>
      <c r="C35" s="37">
        <v>1673</v>
      </c>
      <c r="D35" s="37">
        <v>2283</v>
      </c>
      <c r="E35" s="37">
        <v>1478</v>
      </c>
      <c r="F35" s="37">
        <v>1557</v>
      </c>
      <c r="G35" s="37">
        <v>1294</v>
      </c>
      <c r="H35" s="37">
        <v>1702</v>
      </c>
      <c r="I35" s="37">
        <v>1577</v>
      </c>
      <c r="J35" s="37">
        <v>1505</v>
      </c>
      <c r="K35" s="37">
        <v>1390</v>
      </c>
      <c r="L35" s="37">
        <v>1410</v>
      </c>
      <c r="M35" s="37">
        <v>1650</v>
      </c>
      <c r="N35" s="37"/>
    </row>
    <row r="36" spans="1:14" x14ac:dyDescent="0.35">
      <c r="A36" s="38">
        <v>46190.916666666664</v>
      </c>
      <c r="B36" s="37">
        <v>1812</v>
      </c>
      <c r="C36" s="37">
        <v>1792</v>
      </c>
      <c r="D36" s="37">
        <v>2402</v>
      </c>
      <c r="E36" s="37">
        <v>1597</v>
      </c>
      <c r="F36" s="37">
        <v>1676</v>
      </c>
      <c r="G36" s="37">
        <v>1413</v>
      </c>
      <c r="H36" s="37">
        <v>1821</v>
      </c>
      <c r="I36" s="37">
        <v>1696</v>
      </c>
      <c r="J36" s="37">
        <v>1624</v>
      </c>
      <c r="K36" s="37">
        <v>1509</v>
      </c>
      <c r="L36" s="37">
        <v>1529</v>
      </c>
      <c r="M36" s="37">
        <v>1769</v>
      </c>
      <c r="N36" s="37"/>
    </row>
    <row r="37" spans="1:14" x14ac:dyDescent="0.35">
      <c r="A37" s="36" t="s">
        <v>294</v>
      </c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</row>
    <row r="38" spans="1:14" x14ac:dyDescent="0.35">
      <c r="A38" s="38">
        <v>46191.041666666664</v>
      </c>
      <c r="B38" s="37">
        <v>1812</v>
      </c>
      <c r="C38" s="37">
        <v>1792</v>
      </c>
      <c r="D38" s="37">
        <v>2402</v>
      </c>
      <c r="E38" s="37">
        <v>1597</v>
      </c>
      <c r="F38" s="37">
        <v>1676</v>
      </c>
      <c r="G38" s="37">
        <v>1413</v>
      </c>
      <c r="H38" s="37">
        <v>1821</v>
      </c>
      <c r="I38" s="37">
        <v>1696</v>
      </c>
      <c r="J38" s="37">
        <v>1624</v>
      </c>
      <c r="K38" s="37">
        <v>1509</v>
      </c>
      <c r="L38" s="37">
        <v>1529</v>
      </c>
      <c r="M38" s="37">
        <v>1769</v>
      </c>
      <c r="N38" s="37"/>
    </row>
    <row r="39" spans="1:14" x14ac:dyDescent="0.35">
      <c r="A39" s="38">
        <v>46191.166666666664</v>
      </c>
      <c r="B39" s="37">
        <v>1812</v>
      </c>
      <c r="C39" s="37">
        <v>1792</v>
      </c>
      <c r="D39" s="37">
        <v>2402</v>
      </c>
      <c r="E39" s="37">
        <v>1597</v>
      </c>
      <c r="F39" s="37">
        <v>1676</v>
      </c>
      <c r="G39" s="37">
        <v>1413</v>
      </c>
      <c r="H39" s="37">
        <v>1821</v>
      </c>
      <c r="I39" s="37">
        <v>1696</v>
      </c>
      <c r="J39" s="37">
        <v>1624</v>
      </c>
      <c r="K39" s="37">
        <v>1509</v>
      </c>
      <c r="L39" s="37">
        <v>1529</v>
      </c>
      <c r="M39" s="37">
        <v>1769</v>
      </c>
      <c r="N39" s="37"/>
    </row>
    <row r="40" spans="1:14" x14ac:dyDescent="0.35">
      <c r="A40" s="38">
        <v>46191.75</v>
      </c>
      <c r="B40" s="37">
        <v>1812</v>
      </c>
      <c r="C40" s="37">
        <v>1792</v>
      </c>
      <c r="D40" s="37">
        <v>2402</v>
      </c>
      <c r="E40" s="37">
        <v>1597</v>
      </c>
      <c r="F40" s="37">
        <v>1676</v>
      </c>
      <c r="G40" s="37">
        <v>1413</v>
      </c>
      <c r="H40" s="37">
        <v>1821</v>
      </c>
      <c r="I40" s="37">
        <v>1696</v>
      </c>
      <c r="J40" s="37">
        <v>1624</v>
      </c>
      <c r="K40" s="37">
        <v>1509</v>
      </c>
      <c r="L40" s="37">
        <v>1529</v>
      </c>
      <c r="M40" s="37">
        <v>1769</v>
      </c>
      <c r="N40" s="37"/>
    </row>
    <row r="41" spans="1:14" x14ac:dyDescent="0.35">
      <c r="A41" s="38">
        <v>46191.875</v>
      </c>
      <c r="B41" s="37">
        <v>1920</v>
      </c>
      <c r="C41" s="37">
        <v>1900</v>
      </c>
      <c r="D41" s="37">
        <v>2510</v>
      </c>
      <c r="E41" s="37">
        <v>1705</v>
      </c>
      <c r="F41" s="37">
        <v>1784</v>
      </c>
      <c r="G41" s="37">
        <v>1521</v>
      </c>
      <c r="H41" s="37">
        <v>1929</v>
      </c>
      <c r="I41" s="37">
        <v>1804</v>
      </c>
      <c r="J41" s="37">
        <v>1732</v>
      </c>
      <c r="K41" s="37">
        <v>1617</v>
      </c>
      <c r="L41" s="37">
        <v>1637</v>
      </c>
      <c r="M41" s="37">
        <v>1877</v>
      </c>
      <c r="N41" s="37"/>
    </row>
    <row r="42" spans="1:14" x14ac:dyDescent="0.35">
      <c r="A42" s="36" t="s">
        <v>295</v>
      </c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</row>
    <row r="43" spans="1:14" x14ac:dyDescent="0.35">
      <c r="A43" s="39">
        <v>46192</v>
      </c>
      <c r="B43" s="37">
        <v>1920</v>
      </c>
      <c r="C43" s="37">
        <v>1900</v>
      </c>
      <c r="D43" s="37">
        <v>2510</v>
      </c>
      <c r="E43" s="37">
        <v>1705</v>
      </c>
      <c r="F43" s="37">
        <v>1784</v>
      </c>
      <c r="G43" s="37">
        <v>1521</v>
      </c>
      <c r="H43" s="37">
        <v>1929</v>
      </c>
      <c r="I43" s="37">
        <v>1804</v>
      </c>
      <c r="J43" s="37">
        <v>1732</v>
      </c>
      <c r="K43" s="37">
        <v>1617</v>
      </c>
      <c r="L43" s="37">
        <v>1637</v>
      </c>
      <c r="M43" s="37">
        <v>1877</v>
      </c>
      <c r="N43" s="37"/>
    </row>
    <row r="44" spans="1:14" x14ac:dyDescent="0.35">
      <c r="A44" s="38">
        <v>46192.125</v>
      </c>
      <c r="B44" s="37">
        <v>1920</v>
      </c>
      <c r="C44" s="37">
        <v>1900</v>
      </c>
      <c r="D44" s="37">
        <v>2510</v>
      </c>
      <c r="E44" s="37">
        <v>1705</v>
      </c>
      <c r="F44" s="37">
        <v>1784</v>
      </c>
      <c r="G44" s="37">
        <v>1521</v>
      </c>
      <c r="H44" s="37">
        <v>1929</v>
      </c>
      <c r="I44" s="37">
        <v>1804</v>
      </c>
      <c r="J44" s="37">
        <v>1732</v>
      </c>
      <c r="K44" s="37">
        <v>1617</v>
      </c>
      <c r="L44" s="37">
        <v>1637</v>
      </c>
      <c r="M44" s="37">
        <v>1877</v>
      </c>
      <c r="N44" s="37"/>
    </row>
    <row r="45" spans="1:14" x14ac:dyDescent="0.35">
      <c r="A45" s="38">
        <v>46192.875</v>
      </c>
      <c r="B45" s="37">
        <v>1920</v>
      </c>
      <c r="C45" s="37">
        <v>1900</v>
      </c>
      <c r="D45" s="37">
        <v>2510</v>
      </c>
      <c r="E45" s="37">
        <v>1705</v>
      </c>
      <c r="F45" s="37">
        <v>1784</v>
      </c>
      <c r="G45" s="37">
        <v>1521</v>
      </c>
      <c r="H45" s="37">
        <v>1929</v>
      </c>
      <c r="I45" s="37">
        <v>1804</v>
      </c>
      <c r="J45" s="37">
        <v>1732</v>
      </c>
      <c r="K45" s="37">
        <v>1617</v>
      </c>
      <c r="L45" s="37">
        <v>1637</v>
      </c>
      <c r="M45" s="37">
        <v>1877</v>
      </c>
      <c r="N45" s="37"/>
    </row>
    <row r="46" spans="1:14" x14ac:dyDescent="0.35">
      <c r="A46" s="36" t="s">
        <v>296</v>
      </c>
      <c r="B46" s="37">
        <v>2571</v>
      </c>
      <c r="C46" s="37">
        <v>2551</v>
      </c>
      <c r="D46" s="37">
        <v>3161</v>
      </c>
      <c r="E46" s="37">
        <v>2356</v>
      </c>
      <c r="F46" s="37">
        <v>2435</v>
      </c>
      <c r="G46" s="37">
        <v>2172</v>
      </c>
      <c r="H46" s="37">
        <v>2580</v>
      </c>
      <c r="I46" s="37">
        <v>2455</v>
      </c>
      <c r="J46" s="37">
        <v>2383</v>
      </c>
      <c r="K46" s="37">
        <v>2268</v>
      </c>
      <c r="L46" s="37">
        <v>2288</v>
      </c>
      <c r="M46" s="37">
        <v>2528</v>
      </c>
      <c r="N46" s="37"/>
    </row>
    <row r="47" spans="1:14" x14ac:dyDescent="0.35">
      <c r="A47" s="36" t="s">
        <v>297</v>
      </c>
      <c r="B47" s="37">
        <v>2709</v>
      </c>
      <c r="C47" s="37">
        <v>2689</v>
      </c>
      <c r="D47" s="37">
        <v>3299</v>
      </c>
      <c r="E47" s="37">
        <v>2494</v>
      </c>
      <c r="F47" s="37">
        <v>2573</v>
      </c>
      <c r="G47" s="37">
        <v>2310</v>
      </c>
      <c r="H47" s="37">
        <v>2718</v>
      </c>
      <c r="I47" s="37">
        <v>2593</v>
      </c>
      <c r="J47" s="37">
        <v>2521</v>
      </c>
      <c r="K47" s="37">
        <v>2406</v>
      </c>
      <c r="L47" s="37">
        <v>2426</v>
      </c>
      <c r="M47" s="37">
        <v>2666</v>
      </c>
      <c r="N47" s="37"/>
    </row>
    <row r="48" spans="1:14" x14ac:dyDescent="0.35">
      <c r="A48" s="36" t="s">
        <v>298</v>
      </c>
      <c r="B48" s="37">
        <v>2825</v>
      </c>
      <c r="C48" s="37">
        <v>2805</v>
      </c>
      <c r="D48" s="37">
        <v>3415</v>
      </c>
      <c r="E48" s="37">
        <v>2610</v>
      </c>
      <c r="F48" s="37">
        <v>2689</v>
      </c>
      <c r="G48" s="37">
        <v>2426</v>
      </c>
      <c r="H48" s="37">
        <v>2834</v>
      </c>
      <c r="I48" s="37">
        <v>2709</v>
      </c>
      <c r="J48" s="37">
        <v>2637</v>
      </c>
      <c r="K48" s="37">
        <v>2522</v>
      </c>
      <c r="L48" s="37">
        <v>2542</v>
      </c>
      <c r="M48" s="37">
        <v>2782</v>
      </c>
      <c r="N48" s="37"/>
    </row>
    <row r="49" spans="1:14" x14ac:dyDescent="0.35">
      <c r="A49" s="36" t="s">
        <v>299</v>
      </c>
      <c r="B49" s="37">
        <v>2972</v>
      </c>
      <c r="C49" s="37">
        <v>2952</v>
      </c>
      <c r="D49" s="37">
        <v>3562</v>
      </c>
      <c r="E49" s="37">
        <v>2757</v>
      </c>
      <c r="F49" s="37">
        <v>2836</v>
      </c>
      <c r="G49" s="37">
        <v>2573</v>
      </c>
      <c r="H49" s="37">
        <v>2981</v>
      </c>
      <c r="I49" s="37">
        <v>2856</v>
      </c>
      <c r="J49" s="37">
        <v>2784</v>
      </c>
      <c r="K49" s="37">
        <v>2669</v>
      </c>
      <c r="L49" s="37">
        <v>2689</v>
      </c>
      <c r="M49" s="37">
        <v>2929</v>
      </c>
      <c r="N49" s="37"/>
    </row>
    <row r="50" spans="1:14" x14ac:dyDescent="0.35">
      <c r="A50" s="36" t="s">
        <v>300</v>
      </c>
      <c r="B50" s="37">
        <v>3494</v>
      </c>
      <c r="C50" s="37">
        <v>3474</v>
      </c>
      <c r="D50" s="37">
        <v>4084</v>
      </c>
      <c r="E50" s="37">
        <v>3279</v>
      </c>
      <c r="F50" s="37">
        <v>3358</v>
      </c>
      <c r="G50" s="37">
        <v>3095</v>
      </c>
      <c r="H50" s="37">
        <v>3503</v>
      </c>
      <c r="I50" s="37">
        <v>3378</v>
      </c>
      <c r="J50" s="37">
        <v>3306</v>
      </c>
      <c r="K50" s="37">
        <v>3191</v>
      </c>
      <c r="L50" s="37">
        <v>3211</v>
      </c>
      <c r="M50" s="37">
        <v>3451</v>
      </c>
      <c r="N50" s="37"/>
    </row>
    <row r="51" spans="1:14" x14ac:dyDescent="0.35">
      <c r="A51" s="36" t="s">
        <v>301</v>
      </c>
      <c r="B51" s="37">
        <v>4346</v>
      </c>
      <c r="C51" s="37">
        <v>4326</v>
      </c>
      <c r="D51" s="37">
        <v>4936</v>
      </c>
      <c r="E51" s="37">
        <v>4131</v>
      </c>
      <c r="F51" s="37">
        <v>4210</v>
      </c>
      <c r="G51" s="37">
        <v>3947</v>
      </c>
      <c r="H51" s="37">
        <v>4355</v>
      </c>
      <c r="I51" s="37">
        <v>4230</v>
      </c>
      <c r="J51" s="37">
        <v>4158</v>
      </c>
      <c r="K51" s="37">
        <v>4043</v>
      </c>
      <c r="L51" s="37">
        <v>4063</v>
      </c>
      <c r="M51" s="37">
        <v>4303</v>
      </c>
      <c r="N51" s="37"/>
    </row>
    <row r="52" spans="1:14" x14ac:dyDescent="0.35">
      <c r="A52" s="36" t="s">
        <v>302</v>
      </c>
      <c r="B52" s="37">
        <v>5126</v>
      </c>
      <c r="C52" s="37">
        <v>5106</v>
      </c>
      <c r="D52" s="37">
        <v>5716</v>
      </c>
      <c r="E52" s="37">
        <v>4911</v>
      </c>
      <c r="F52" s="37">
        <v>4990</v>
      </c>
      <c r="G52" s="37">
        <v>4727</v>
      </c>
      <c r="H52" s="37">
        <v>5135</v>
      </c>
      <c r="I52" s="37">
        <v>5010</v>
      </c>
      <c r="J52" s="37">
        <v>4938</v>
      </c>
      <c r="K52" s="37">
        <v>4823</v>
      </c>
      <c r="L52" s="37">
        <v>4843</v>
      </c>
      <c r="M52" s="37">
        <v>5083</v>
      </c>
      <c r="N52" s="37"/>
    </row>
    <row r="53" spans="1:14" x14ac:dyDescent="0.35">
      <c r="A53" s="36" t="s">
        <v>303</v>
      </c>
      <c r="B53" s="37">
        <v>5981</v>
      </c>
      <c r="C53" s="37">
        <v>5961</v>
      </c>
      <c r="D53" s="37">
        <v>6571</v>
      </c>
      <c r="E53" s="37">
        <v>5766</v>
      </c>
      <c r="F53" s="37">
        <v>5845</v>
      </c>
      <c r="G53" s="37">
        <v>5582</v>
      </c>
      <c r="H53" s="37">
        <v>5990</v>
      </c>
      <c r="I53" s="37">
        <v>5865</v>
      </c>
      <c r="J53" s="37">
        <v>5793</v>
      </c>
      <c r="K53" s="37">
        <v>5678</v>
      </c>
      <c r="L53" s="37">
        <v>5698</v>
      </c>
      <c r="M53" s="37">
        <v>5938</v>
      </c>
      <c r="N53" s="37"/>
    </row>
    <row r="54" spans="1:14" x14ac:dyDescent="0.35">
      <c r="A54" s="36" t="s">
        <v>304</v>
      </c>
      <c r="B54" s="37">
        <v>6538</v>
      </c>
      <c r="C54" s="37">
        <v>6518</v>
      </c>
      <c r="D54" s="37">
        <v>7128</v>
      </c>
      <c r="E54" s="37">
        <v>6323</v>
      </c>
      <c r="F54" s="37">
        <v>6402</v>
      </c>
      <c r="G54" s="37">
        <v>6139</v>
      </c>
      <c r="H54" s="37">
        <v>6547</v>
      </c>
      <c r="I54" s="37">
        <v>6422</v>
      </c>
      <c r="J54" s="37">
        <v>6350</v>
      </c>
      <c r="K54" s="37">
        <v>6235</v>
      </c>
      <c r="L54" s="37">
        <v>6255</v>
      </c>
      <c r="M54" s="37">
        <v>6495</v>
      </c>
      <c r="N54" s="37"/>
    </row>
    <row r="55" spans="1:14" x14ac:dyDescent="0.35">
      <c r="A55" s="36" t="s">
        <v>305</v>
      </c>
      <c r="B55" s="37">
        <v>6578</v>
      </c>
      <c r="C55" s="37">
        <v>6558</v>
      </c>
      <c r="D55" s="37">
        <v>7168</v>
      </c>
      <c r="E55" s="37">
        <v>6363</v>
      </c>
      <c r="F55" s="37">
        <v>6442</v>
      </c>
      <c r="G55" s="37">
        <v>6179</v>
      </c>
      <c r="H55" s="37">
        <v>6587</v>
      </c>
      <c r="I55" s="37">
        <v>6462</v>
      </c>
      <c r="J55" s="37">
        <v>6390</v>
      </c>
      <c r="K55" s="37">
        <v>6275</v>
      </c>
      <c r="L55" s="37">
        <v>6295</v>
      </c>
      <c r="M55" s="37">
        <v>6535</v>
      </c>
      <c r="N55" s="37"/>
    </row>
    <row r="56" spans="1:14" x14ac:dyDescent="0.35">
      <c r="A56" s="36" t="s">
        <v>306</v>
      </c>
      <c r="B56" s="37">
        <v>6638</v>
      </c>
      <c r="C56" s="37">
        <v>6618</v>
      </c>
      <c r="D56" s="37">
        <v>7228</v>
      </c>
      <c r="E56" s="37">
        <v>6423</v>
      </c>
      <c r="F56" s="37">
        <v>6502</v>
      </c>
      <c r="G56" s="37">
        <v>6239</v>
      </c>
      <c r="H56" s="37">
        <v>6647</v>
      </c>
      <c r="I56" s="37">
        <v>6522</v>
      </c>
      <c r="J56" s="37">
        <v>6450</v>
      </c>
      <c r="K56" s="37">
        <v>6335</v>
      </c>
      <c r="L56" s="37">
        <v>6355</v>
      </c>
      <c r="M56" s="37">
        <v>6595</v>
      </c>
      <c r="N56" s="37"/>
    </row>
    <row r="57" spans="1:14" x14ac:dyDescent="0.35">
      <c r="A57" s="35" t="s">
        <v>285</v>
      </c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</row>
    <row r="58" spans="1:14" x14ac:dyDescent="0.35">
      <c r="A58" s="36" t="s">
        <v>308</v>
      </c>
      <c r="B58" s="37">
        <v>6698</v>
      </c>
      <c r="C58" s="37">
        <v>6678</v>
      </c>
      <c r="D58" s="37">
        <v>7288</v>
      </c>
      <c r="E58" s="37">
        <v>6483</v>
      </c>
      <c r="F58" s="37">
        <v>6562</v>
      </c>
      <c r="G58" s="37">
        <v>6299</v>
      </c>
      <c r="H58" s="37">
        <v>6707</v>
      </c>
      <c r="I58" s="37">
        <v>6582</v>
      </c>
      <c r="J58" s="37">
        <v>6510</v>
      </c>
      <c r="K58" s="37">
        <v>6395</v>
      </c>
      <c r="L58" s="37">
        <v>6415</v>
      </c>
      <c r="M58" s="37">
        <v>6655</v>
      </c>
      <c r="N58" s="37"/>
    </row>
    <row r="59" spans="1:14" x14ac:dyDescent="0.35">
      <c r="A59" s="36" t="s">
        <v>309</v>
      </c>
      <c r="B59" s="37">
        <v>6718</v>
      </c>
      <c r="C59" s="37">
        <v>6698</v>
      </c>
      <c r="D59" s="37">
        <v>7308</v>
      </c>
      <c r="E59" s="37">
        <v>6503</v>
      </c>
      <c r="F59" s="37">
        <v>6582</v>
      </c>
      <c r="G59" s="37">
        <v>6319</v>
      </c>
      <c r="H59" s="37">
        <v>6727</v>
      </c>
      <c r="I59" s="37">
        <v>6602</v>
      </c>
      <c r="J59" s="37">
        <v>6530</v>
      </c>
      <c r="K59" s="37">
        <v>6415</v>
      </c>
      <c r="L59" s="37">
        <v>6435</v>
      </c>
      <c r="M59" s="37">
        <v>6675</v>
      </c>
      <c r="N59" s="37"/>
    </row>
    <row r="60" spans="1:14" x14ac:dyDescent="0.35">
      <c r="A60" s="36" t="s">
        <v>310</v>
      </c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</row>
    <row r="61" spans="1:14" x14ac:dyDescent="0.35">
      <c r="A61" s="38">
        <v>46206.041666666664</v>
      </c>
      <c r="B61" s="37">
        <v>6718</v>
      </c>
      <c r="C61" s="37">
        <v>6698</v>
      </c>
      <c r="D61" s="37">
        <v>7308</v>
      </c>
      <c r="E61" s="37">
        <v>6503</v>
      </c>
      <c r="F61" s="37">
        <v>6582</v>
      </c>
      <c r="G61" s="37">
        <v>6319</v>
      </c>
      <c r="H61" s="37">
        <v>6727</v>
      </c>
      <c r="I61" s="37">
        <v>6602</v>
      </c>
      <c r="J61" s="37">
        <v>6530</v>
      </c>
      <c r="K61" s="37">
        <v>6415</v>
      </c>
      <c r="L61" s="37">
        <v>6435</v>
      </c>
      <c r="M61" s="37">
        <v>6675</v>
      </c>
      <c r="N61" s="37"/>
    </row>
    <row r="62" spans="1:14" x14ac:dyDescent="0.35">
      <c r="A62" s="38">
        <v>46206.208333333336</v>
      </c>
      <c r="B62" s="37">
        <v>6718</v>
      </c>
      <c r="C62" s="37">
        <v>6698</v>
      </c>
      <c r="D62" s="37">
        <v>7308</v>
      </c>
      <c r="E62" s="37">
        <v>6503</v>
      </c>
      <c r="F62" s="37">
        <v>6582</v>
      </c>
      <c r="G62" s="37">
        <v>6319</v>
      </c>
      <c r="H62" s="37">
        <v>6727</v>
      </c>
      <c r="I62" s="37">
        <v>6602</v>
      </c>
      <c r="J62" s="37">
        <v>6530</v>
      </c>
      <c r="K62" s="37">
        <v>6415</v>
      </c>
      <c r="L62" s="37">
        <v>6435</v>
      </c>
      <c r="M62" s="37">
        <v>6675</v>
      </c>
      <c r="N62" s="37"/>
    </row>
    <row r="63" spans="1:14" x14ac:dyDescent="0.35">
      <c r="A63" s="38">
        <v>46206.833333333336</v>
      </c>
      <c r="B63" s="37">
        <v>6718</v>
      </c>
      <c r="C63" s="37">
        <v>6698</v>
      </c>
      <c r="D63" s="37">
        <v>7308</v>
      </c>
      <c r="E63" s="37">
        <v>6503</v>
      </c>
      <c r="F63" s="37">
        <v>6582</v>
      </c>
      <c r="G63" s="37">
        <v>6319</v>
      </c>
      <c r="H63" s="37">
        <v>6727</v>
      </c>
      <c r="I63" s="37">
        <v>6602</v>
      </c>
      <c r="J63" s="37">
        <v>6530</v>
      </c>
      <c r="K63" s="37">
        <v>6415</v>
      </c>
      <c r="L63" s="37">
        <v>6435</v>
      </c>
      <c r="M63" s="37">
        <v>6675</v>
      </c>
      <c r="N63" s="37"/>
    </row>
    <row r="64" spans="1:14" x14ac:dyDescent="0.35">
      <c r="A64" s="36" t="s">
        <v>311</v>
      </c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</row>
    <row r="65" spans="1:14" x14ac:dyDescent="0.35">
      <c r="A65" s="39">
        <v>46207</v>
      </c>
      <c r="B65" s="37">
        <v>6718</v>
      </c>
      <c r="C65" s="37">
        <v>6698</v>
      </c>
      <c r="D65" s="37">
        <v>7308</v>
      </c>
      <c r="E65" s="37">
        <v>6503</v>
      </c>
      <c r="F65" s="37">
        <v>6582</v>
      </c>
      <c r="G65" s="37">
        <v>6319</v>
      </c>
      <c r="H65" s="37">
        <v>6727</v>
      </c>
      <c r="I65" s="37">
        <v>6602</v>
      </c>
      <c r="J65" s="37">
        <v>6530</v>
      </c>
      <c r="K65" s="37">
        <v>6415</v>
      </c>
      <c r="L65" s="37">
        <v>6435</v>
      </c>
      <c r="M65" s="37">
        <v>6675</v>
      </c>
      <c r="N65" s="37"/>
    </row>
    <row r="66" spans="1:14" x14ac:dyDescent="0.35">
      <c r="A66" s="38">
        <v>46207.145833333336</v>
      </c>
      <c r="B66" s="37">
        <v>6718</v>
      </c>
      <c r="C66" s="37">
        <v>6698</v>
      </c>
      <c r="D66" s="37">
        <v>7308</v>
      </c>
      <c r="E66" s="37">
        <v>6503</v>
      </c>
      <c r="F66" s="37">
        <v>6582</v>
      </c>
      <c r="G66" s="37">
        <v>6319</v>
      </c>
      <c r="H66" s="37">
        <v>6727</v>
      </c>
      <c r="I66" s="37">
        <v>6602</v>
      </c>
      <c r="J66" s="37">
        <v>6530</v>
      </c>
      <c r="K66" s="37">
        <v>6415</v>
      </c>
      <c r="L66" s="37">
        <v>6435</v>
      </c>
      <c r="M66" s="37">
        <v>6675</v>
      </c>
      <c r="N66" s="37"/>
    </row>
    <row r="67" spans="1:14" x14ac:dyDescent="0.35">
      <c r="A67" s="38">
        <v>46207.791666666664</v>
      </c>
      <c r="B67" s="37">
        <v>6718</v>
      </c>
      <c r="C67" s="37">
        <v>6698</v>
      </c>
      <c r="D67" s="37">
        <v>7308</v>
      </c>
      <c r="E67" s="37">
        <v>6503</v>
      </c>
      <c r="F67" s="37">
        <v>6582</v>
      </c>
      <c r="G67" s="37">
        <v>6319</v>
      </c>
      <c r="H67" s="37">
        <v>6727</v>
      </c>
      <c r="I67" s="37">
        <v>6602</v>
      </c>
      <c r="J67" s="37">
        <v>6530</v>
      </c>
      <c r="K67" s="37">
        <v>6415</v>
      </c>
      <c r="L67" s="37">
        <v>6435</v>
      </c>
      <c r="M67" s="37">
        <v>6675</v>
      </c>
      <c r="N67" s="37"/>
    </row>
    <row r="68" spans="1:14" x14ac:dyDescent="0.35">
      <c r="A68" s="38">
        <v>46207.958333333336</v>
      </c>
      <c r="B68" s="37">
        <v>6718</v>
      </c>
      <c r="C68" s="37">
        <v>6698</v>
      </c>
      <c r="D68" s="37">
        <v>7308</v>
      </c>
      <c r="E68" s="37">
        <v>6503</v>
      </c>
      <c r="F68" s="37">
        <v>6582</v>
      </c>
      <c r="G68" s="37">
        <v>6319</v>
      </c>
      <c r="H68" s="37">
        <v>6727</v>
      </c>
      <c r="I68" s="37">
        <v>6602</v>
      </c>
      <c r="J68" s="37">
        <v>6530</v>
      </c>
      <c r="K68" s="37">
        <v>6415</v>
      </c>
      <c r="L68" s="37">
        <v>6435</v>
      </c>
      <c r="M68" s="37">
        <v>6675</v>
      </c>
      <c r="N68" s="37"/>
    </row>
    <row r="69" spans="1:14" x14ac:dyDescent="0.35">
      <c r="A69" s="36" t="s">
        <v>312</v>
      </c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</row>
    <row r="70" spans="1:14" x14ac:dyDescent="0.35">
      <c r="A70" s="38">
        <v>46208.916666666664</v>
      </c>
      <c r="B70" s="37">
        <v>6718</v>
      </c>
      <c r="C70" s="37">
        <v>6698</v>
      </c>
      <c r="D70" s="37">
        <v>7308</v>
      </c>
      <c r="E70" s="37">
        <v>6503</v>
      </c>
      <c r="F70" s="37">
        <v>6582</v>
      </c>
      <c r="G70" s="37">
        <v>6319</v>
      </c>
      <c r="H70" s="37">
        <v>6727</v>
      </c>
      <c r="I70" s="37">
        <v>6602</v>
      </c>
      <c r="J70" s="37">
        <v>6530</v>
      </c>
      <c r="K70" s="37">
        <v>6415</v>
      </c>
      <c r="L70" s="37">
        <v>6435</v>
      </c>
      <c r="M70" s="37">
        <v>6675</v>
      </c>
      <c r="N70" s="37"/>
    </row>
    <row r="71" spans="1:14" x14ac:dyDescent="0.35">
      <c r="A71" s="36" t="s">
        <v>313</v>
      </c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</row>
    <row r="72" spans="1:14" x14ac:dyDescent="0.35">
      <c r="A72" s="38">
        <v>46209.083333333336</v>
      </c>
      <c r="B72" s="37">
        <v>6718</v>
      </c>
      <c r="C72" s="37">
        <v>6698</v>
      </c>
      <c r="D72" s="37">
        <v>7308</v>
      </c>
      <c r="E72" s="37">
        <v>6503</v>
      </c>
      <c r="F72" s="37">
        <v>6582</v>
      </c>
      <c r="G72" s="37">
        <v>6319</v>
      </c>
      <c r="H72" s="37">
        <v>6727</v>
      </c>
      <c r="I72" s="37">
        <v>6602</v>
      </c>
      <c r="J72" s="37">
        <v>6530</v>
      </c>
      <c r="K72" s="37">
        <v>6415</v>
      </c>
      <c r="L72" s="37">
        <v>6435</v>
      </c>
      <c r="M72" s="37">
        <v>6675</v>
      </c>
      <c r="N72" s="37"/>
    </row>
    <row r="73" spans="1:14" x14ac:dyDescent="0.35">
      <c r="A73" s="38">
        <v>46209.875</v>
      </c>
      <c r="B73" s="37">
        <v>6718</v>
      </c>
      <c r="C73" s="37">
        <v>6698</v>
      </c>
      <c r="D73" s="37">
        <v>7308</v>
      </c>
      <c r="E73" s="37">
        <v>6503</v>
      </c>
      <c r="F73" s="37">
        <v>6582</v>
      </c>
      <c r="G73" s="37">
        <v>6319</v>
      </c>
      <c r="H73" s="37">
        <v>6727</v>
      </c>
      <c r="I73" s="37">
        <v>6602</v>
      </c>
      <c r="J73" s="37">
        <v>6530</v>
      </c>
      <c r="K73" s="37">
        <v>6415</v>
      </c>
      <c r="L73" s="37">
        <v>6435</v>
      </c>
      <c r="M73" s="37">
        <v>6675</v>
      </c>
      <c r="N73" s="37"/>
    </row>
    <row r="74" spans="1:14" x14ac:dyDescent="0.35">
      <c r="A74" s="36" t="s">
        <v>314</v>
      </c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</row>
    <row r="75" spans="1:14" x14ac:dyDescent="0.35">
      <c r="A75" s="38">
        <v>46210.083333333336</v>
      </c>
      <c r="B75" s="37">
        <v>6718</v>
      </c>
      <c r="C75" s="37">
        <v>6698</v>
      </c>
      <c r="D75" s="37">
        <v>7308</v>
      </c>
      <c r="E75" s="37">
        <v>6503</v>
      </c>
      <c r="F75" s="37">
        <v>6582</v>
      </c>
      <c r="G75" s="37">
        <v>6319</v>
      </c>
      <c r="H75" s="37">
        <v>6727</v>
      </c>
      <c r="I75" s="37">
        <v>6602</v>
      </c>
      <c r="J75" s="37">
        <v>6530</v>
      </c>
      <c r="K75" s="37">
        <v>6415</v>
      </c>
      <c r="L75" s="37">
        <v>6435</v>
      </c>
      <c r="M75" s="37">
        <v>6675</v>
      </c>
      <c r="N75" s="37"/>
    </row>
    <row r="76" spans="1:14" x14ac:dyDescent="0.35">
      <c r="A76" s="38">
        <v>46210.75</v>
      </c>
      <c r="B76" s="37">
        <v>6718</v>
      </c>
      <c r="C76" s="37">
        <v>6698</v>
      </c>
      <c r="D76" s="37">
        <v>7308</v>
      </c>
      <c r="E76" s="37">
        <v>6503</v>
      </c>
      <c r="F76" s="37">
        <v>6582</v>
      </c>
      <c r="G76" s="37">
        <v>6319</v>
      </c>
      <c r="H76" s="37">
        <v>6727</v>
      </c>
      <c r="I76" s="37">
        <v>6602</v>
      </c>
      <c r="J76" s="37">
        <v>6530</v>
      </c>
      <c r="K76" s="37">
        <v>6415</v>
      </c>
      <c r="L76" s="37">
        <v>6435</v>
      </c>
      <c r="M76" s="37">
        <v>6675</v>
      </c>
      <c r="N76" s="37"/>
    </row>
    <row r="77" spans="1:14" x14ac:dyDescent="0.35">
      <c r="A77" s="38">
        <v>46210.916666666664</v>
      </c>
      <c r="B77" s="37">
        <v>6718</v>
      </c>
      <c r="C77" s="37">
        <v>6698</v>
      </c>
      <c r="D77" s="37">
        <v>7308</v>
      </c>
      <c r="E77" s="37">
        <v>6503</v>
      </c>
      <c r="F77" s="37">
        <v>6582</v>
      </c>
      <c r="G77" s="37">
        <v>6319</v>
      </c>
      <c r="H77" s="37">
        <v>6727</v>
      </c>
      <c r="I77" s="37">
        <v>6602</v>
      </c>
      <c r="J77" s="37">
        <v>6530</v>
      </c>
      <c r="K77" s="37">
        <v>6415</v>
      </c>
      <c r="L77" s="37">
        <v>6435</v>
      </c>
      <c r="M77" s="37">
        <v>6675</v>
      </c>
      <c r="N77" s="37"/>
    </row>
    <row r="78" spans="1:14" x14ac:dyDescent="0.35">
      <c r="A78" s="36" t="s">
        <v>315</v>
      </c>
      <c r="B78" s="37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</row>
    <row r="79" spans="1:14" x14ac:dyDescent="0.35">
      <c r="A79" s="38">
        <v>46212.916666666664</v>
      </c>
      <c r="B79" s="37">
        <v>6718</v>
      </c>
      <c r="C79" s="37">
        <v>6698</v>
      </c>
      <c r="D79" s="37">
        <v>7308</v>
      </c>
      <c r="E79" s="37">
        <v>6503</v>
      </c>
      <c r="F79" s="37">
        <v>6582</v>
      </c>
      <c r="G79" s="37">
        <v>6319</v>
      </c>
      <c r="H79" s="37">
        <v>6727</v>
      </c>
      <c r="I79" s="37">
        <v>6602</v>
      </c>
      <c r="J79" s="37">
        <v>6530</v>
      </c>
      <c r="K79" s="37">
        <v>6415</v>
      </c>
      <c r="L79" s="37">
        <v>6435</v>
      </c>
      <c r="M79" s="37">
        <v>6675</v>
      </c>
      <c r="N79" s="37"/>
    </row>
    <row r="80" spans="1:14" x14ac:dyDescent="0.35">
      <c r="A80" s="36" t="s">
        <v>316</v>
      </c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</row>
    <row r="81" spans="1:14" x14ac:dyDescent="0.35">
      <c r="A81" s="38">
        <v>46213.875</v>
      </c>
      <c r="B81" s="37">
        <v>6718</v>
      </c>
      <c r="C81" s="37">
        <v>6698</v>
      </c>
      <c r="D81" s="37">
        <v>7308</v>
      </c>
      <c r="E81" s="37">
        <v>6503</v>
      </c>
      <c r="F81" s="37">
        <v>6582</v>
      </c>
      <c r="G81" s="37">
        <v>6319</v>
      </c>
      <c r="H81" s="37">
        <v>6727</v>
      </c>
      <c r="I81" s="37">
        <v>6602</v>
      </c>
      <c r="J81" s="37">
        <v>6530</v>
      </c>
      <c r="K81" s="37">
        <v>6415</v>
      </c>
      <c r="L81" s="37">
        <v>6435</v>
      </c>
      <c r="M81" s="37">
        <v>6675</v>
      </c>
      <c r="N81" s="37"/>
    </row>
    <row r="82" spans="1:14" x14ac:dyDescent="0.35">
      <c r="A82" s="36" t="s">
        <v>317</v>
      </c>
      <c r="B82" s="37"/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</row>
    <row r="83" spans="1:14" x14ac:dyDescent="0.35">
      <c r="A83" s="38">
        <v>46214.958333333336</v>
      </c>
      <c r="B83" s="37">
        <v>6718</v>
      </c>
      <c r="C83" s="37">
        <v>6698</v>
      </c>
      <c r="D83" s="37">
        <v>7308</v>
      </c>
      <c r="E83" s="37">
        <v>6503</v>
      </c>
      <c r="F83" s="37">
        <v>6582</v>
      </c>
      <c r="G83" s="37">
        <v>6319</v>
      </c>
      <c r="H83" s="37">
        <v>6727</v>
      </c>
      <c r="I83" s="37">
        <v>6602</v>
      </c>
      <c r="J83" s="37">
        <v>6530</v>
      </c>
      <c r="K83" s="37">
        <v>6415</v>
      </c>
      <c r="L83" s="37">
        <v>6435</v>
      </c>
      <c r="M83" s="37">
        <v>6675</v>
      </c>
      <c r="N83" s="37"/>
    </row>
    <row r="84" spans="1:14" x14ac:dyDescent="0.35">
      <c r="A84" s="36" t="s">
        <v>318</v>
      </c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</row>
    <row r="85" spans="1:14" x14ac:dyDescent="0.35">
      <c r="A85" s="38">
        <v>46215.125</v>
      </c>
      <c r="B85" s="37">
        <v>6718</v>
      </c>
      <c r="C85" s="37">
        <v>6698</v>
      </c>
      <c r="D85" s="37">
        <v>7308</v>
      </c>
      <c r="E85" s="37">
        <v>6503</v>
      </c>
      <c r="F85" s="37">
        <v>6582</v>
      </c>
      <c r="G85" s="37">
        <v>6319</v>
      </c>
      <c r="H85" s="37">
        <v>6727</v>
      </c>
      <c r="I85" s="37">
        <v>6602</v>
      </c>
      <c r="J85" s="37">
        <v>6530</v>
      </c>
      <c r="K85" s="37">
        <v>6415</v>
      </c>
      <c r="L85" s="37">
        <v>6435</v>
      </c>
      <c r="M85" s="37">
        <v>6675</v>
      </c>
      <c r="N85" s="37"/>
    </row>
    <row r="86" spans="1:14" x14ac:dyDescent="0.35">
      <c r="A86" s="36" t="s">
        <v>319</v>
      </c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</row>
    <row r="87" spans="1:14" x14ac:dyDescent="0.35">
      <c r="A87" s="38">
        <v>46217.875</v>
      </c>
      <c r="B87" s="37">
        <v>6718</v>
      </c>
      <c r="C87" s="37">
        <v>6698</v>
      </c>
      <c r="D87" s="37">
        <v>7308</v>
      </c>
      <c r="E87" s="37">
        <v>6503</v>
      </c>
      <c r="F87" s="37">
        <v>6582</v>
      </c>
      <c r="G87" s="37">
        <v>6319</v>
      </c>
      <c r="H87" s="37">
        <v>6727</v>
      </c>
      <c r="I87" s="37">
        <v>6602</v>
      </c>
      <c r="J87" s="37">
        <v>6530</v>
      </c>
      <c r="K87" s="37">
        <v>6415</v>
      </c>
      <c r="L87" s="37">
        <v>6435</v>
      </c>
      <c r="M87" s="37">
        <v>6675</v>
      </c>
      <c r="N87" s="37"/>
    </row>
    <row r="88" spans="1:14" x14ac:dyDescent="0.35">
      <c r="A88" s="36" t="s">
        <v>320</v>
      </c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</row>
    <row r="89" spans="1:14" x14ac:dyDescent="0.35">
      <c r="A89" s="38">
        <v>46218.875</v>
      </c>
      <c r="B89" s="37">
        <v>6718</v>
      </c>
      <c r="C89" s="37">
        <v>6698</v>
      </c>
      <c r="D89" s="37">
        <v>7308</v>
      </c>
      <c r="E89" s="37">
        <v>6503</v>
      </c>
      <c r="F89" s="37">
        <v>6582</v>
      </c>
      <c r="G89" s="37">
        <v>6319</v>
      </c>
      <c r="H89" s="37">
        <v>6727</v>
      </c>
      <c r="I89" s="37">
        <v>6602</v>
      </c>
      <c r="J89" s="37">
        <v>6530</v>
      </c>
      <c r="K89" s="37">
        <v>6415</v>
      </c>
      <c r="L89" s="37">
        <v>6435</v>
      </c>
      <c r="M89" s="37">
        <v>6675</v>
      </c>
      <c r="N89" s="37"/>
    </row>
    <row r="90" spans="1:14" x14ac:dyDescent="0.35">
      <c r="A90" s="36" t="s">
        <v>321</v>
      </c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</row>
    <row r="91" spans="1:14" x14ac:dyDescent="0.35">
      <c r="A91" s="38">
        <v>46221.958333333336</v>
      </c>
      <c r="B91" s="37">
        <v>6718</v>
      </c>
      <c r="C91" s="37">
        <v>6698</v>
      </c>
      <c r="D91" s="37">
        <v>7308</v>
      </c>
      <c r="E91" s="37">
        <v>6503</v>
      </c>
      <c r="F91" s="37">
        <v>6582</v>
      </c>
      <c r="G91" s="37">
        <v>6319</v>
      </c>
      <c r="H91" s="37">
        <v>6727</v>
      </c>
      <c r="I91" s="37">
        <v>6602</v>
      </c>
      <c r="J91" s="37">
        <v>6530</v>
      </c>
      <c r="K91" s="37">
        <v>6415</v>
      </c>
      <c r="L91" s="37">
        <v>6435</v>
      </c>
      <c r="M91" s="37">
        <v>6675</v>
      </c>
      <c r="N91" s="37"/>
    </row>
    <row r="92" spans="1:14" x14ac:dyDescent="0.35">
      <c r="A92" s="36" t="s">
        <v>322</v>
      </c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</row>
    <row r="93" spans="1:14" x14ac:dyDescent="0.35">
      <c r="A93" s="38">
        <v>46222.875</v>
      </c>
      <c r="B93" s="37">
        <v>6718</v>
      </c>
      <c r="C93" s="37">
        <v>6698</v>
      </c>
      <c r="D93" s="37">
        <v>7308</v>
      </c>
      <c r="E93" s="37">
        <v>6503</v>
      </c>
      <c r="F93" s="37">
        <v>6582</v>
      </c>
      <c r="G93" s="37">
        <v>6319</v>
      </c>
      <c r="H93" s="37">
        <v>6727</v>
      </c>
      <c r="I93" s="37">
        <v>6602</v>
      </c>
      <c r="J93" s="37">
        <v>6530</v>
      </c>
      <c r="K93" s="37">
        <v>6415</v>
      </c>
      <c r="L93" s="37">
        <v>6435</v>
      </c>
      <c r="M93" s="37">
        <v>6675</v>
      </c>
      <c r="N93" s="3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F4174"/>
  <sheetViews>
    <sheetView tabSelected="1" zoomScale="80" zoomScaleNormal="80" workbookViewId="0">
      <pane xSplit="4" ySplit="1" topLeftCell="L4108" activePane="bottomRight" state="frozen"/>
      <selection pane="topRight" activeCell="E1" sqref="E1"/>
      <selection pane="bottomLeft" activeCell="A2" sqref="A2"/>
      <selection pane="bottomRight" activeCell="AE4137" sqref="AE4136:AE4174"/>
    </sheetView>
  </sheetViews>
  <sheetFormatPr baseColWidth="10" defaultRowHeight="14.5" x14ac:dyDescent="0.35"/>
  <cols>
    <col min="1" max="1" width="10.36328125" style="31" customWidth="1"/>
    <col min="2" max="2" width="11.90625" style="31" customWidth="1"/>
    <col min="3" max="3" width="20.90625" style="16" customWidth="1"/>
    <col min="4" max="4" width="20.90625" style="31" customWidth="1"/>
    <col min="5" max="5" width="21.36328125" style="31" bestFit="1" customWidth="1"/>
    <col min="6" max="7" width="21.36328125" style="31" customWidth="1"/>
    <col min="8" max="8" width="24.453125" style="31" customWidth="1"/>
    <col min="9" max="9" width="11.453125" style="31" bestFit="1" customWidth="1"/>
    <col min="10" max="10" width="27.453125" style="31" customWidth="1"/>
    <col min="11" max="11" width="19.1796875" style="31" bestFit="1" customWidth="1"/>
    <col min="12" max="12" width="27.453125" style="31" customWidth="1"/>
    <col min="13" max="13" width="19.1796875" style="31" bestFit="1" customWidth="1"/>
    <col min="14" max="14" width="38.1796875" style="31" customWidth="1"/>
    <col min="15" max="15" width="20.90625" style="31" customWidth="1"/>
    <col min="16" max="17" width="13.6328125" style="31" customWidth="1"/>
    <col min="18" max="18" width="10.90625" style="31" customWidth="1"/>
    <col min="19" max="22" width="8.54296875" style="33" customWidth="1"/>
    <col min="23" max="24" width="16.90625" style="33" bestFit="1" customWidth="1"/>
    <col min="25" max="26" width="8.54296875" style="33" customWidth="1"/>
    <col min="27" max="28" width="10.7265625" style="33" customWidth="1"/>
    <col min="29" max="29" width="10.90625" style="31" customWidth="1"/>
    <col min="30" max="30" width="10.90625" style="31"/>
    <col min="31" max="32" width="23.26953125" style="32" customWidth="1"/>
    <col min="33" max="16384" width="10.90625" style="32"/>
  </cols>
  <sheetData>
    <row r="1" spans="1:32" s="1" customFormat="1" ht="29" x14ac:dyDescent="0.35">
      <c r="A1" s="1" t="s">
        <v>0</v>
      </c>
      <c r="B1" s="1" t="s">
        <v>154</v>
      </c>
      <c r="C1" s="3" t="s">
        <v>6</v>
      </c>
      <c r="D1" s="1" t="s">
        <v>155</v>
      </c>
      <c r="E1" s="1" t="s">
        <v>277</v>
      </c>
      <c r="F1" s="1" t="s">
        <v>348</v>
      </c>
      <c r="G1" s="1" t="s">
        <v>349</v>
      </c>
      <c r="H1" s="1" t="s">
        <v>272</v>
      </c>
      <c r="I1" s="1" t="s">
        <v>352</v>
      </c>
      <c r="J1" s="1" t="s">
        <v>7</v>
      </c>
      <c r="K1" s="1" t="s">
        <v>281</v>
      </c>
      <c r="L1" s="1" t="s">
        <v>8</v>
      </c>
      <c r="M1" s="1" t="s">
        <v>282</v>
      </c>
      <c r="N1" s="1" t="s">
        <v>273</v>
      </c>
      <c r="O1" s="1" t="s">
        <v>274</v>
      </c>
      <c r="P1" s="1" t="s">
        <v>156</v>
      </c>
      <c r="Q1" s="1" t="s">
        <v>157</v>
      </c>
      <c r="R1" s="1" t="s">
        <v>158</v>
      </c>
      <c r="S1" s="30" t="s">
        <v>9</v>
      </c>
      <c r="T1" s="30" t="s">
        <v>10</v>
      </c>
      <c r="U1" s="30" t="s">
        <v>11</v>
      </c>
      <c r="V1" s="30" t="s">
        <v>326</v>
      </c>
      <c r="W1" s="30" t="s">
        <v>159</v>
      </c>
      <c r="X1" s="30" t="s">
        <v>257</v>
      </c>
      <c r="Y1" s="30" t="s">
        <v>258</v>
      </c>
      <c r="Z1" s="30" t="s">
        <v>259</v>
      </c>
      <c r="AA1" s="30" t="s">
        <v>269</v>
      </c>
      <c r="AB1" s="30" t="s">
        <v>160</v>
      </c>
      <c r="AC1" s="1" t="s">
        <v>270</v>
      </c>
      <c r="AD1" s="1" t="s">
        <v>271</v>
      </c>
      <c r="AE1" s="1" t="s">
        <v>427</v>
      </c>
      <c r="AF1" s="1" t="s">
        <v>421</v>
      </c>
    </row>
    <row r="2" spans="1:32" x14ac:dyDescent="0.35">
      <c r="A2" s="31">
        <f>IF(ISBLANK(B2),"",COUNTIF(B$2:B2,B2))-1</f>
        <v>0</v>
      </c>
      <c r="B2" s="31">
        <v>1</v>
      </c>
      <c r="C2" s="10"/>
      <c r="D2" s="31" t="str">
        <f>VLOOKUP(Pronostics!$B2,Setup_MPP!$A:$G,3,FALSE)</f>
        <v>_Nicolas_LM_</v>
      </c>
      <c r="E2" s="31" t="str">
        <f>VLOOKUP(Pronostics!$B2,Setup_MPP!$A:$G,2,FALSE)</f>
        <v>Nicolas LE MOUEL</v>
      </c>
      <c r="F2" s="31" t="str">
        <f>VLOOKUP($B2,Setup_MPP!$A:$E,4,FALSE)</f>
        <v>#F7C79D</v>
      </c>
      <c r="G2" s="31" t="str">
        <f>VLOOKUP($B2,Setup_MPP!$A:$E,5,FALSE)</f>
        <v>#FFBE85</v>
      </c>
      <c r="H2" s="31" t="str">
        <f>IFERROR(IF(AND(A2&gt;=1,A2&lt;=104),VLOOKUP($A2,Location!$A:$J,6,FALSE),IF(A2=0,"Avant l'ouverture",IF(OR(A2=105,A2=106),"Bonus"))),"")</f>
        <v>Avant l'ouverture</v>
      </c>
      <c r="P2" s="44"/>
      <c r="Q2" s="44"/>
      <c r="S2" s="25"/>
      <c r="T2" s="25"/>
      <c r="U2" s="25"/>
      <c r="V2" s="25"/>
      <c r="W2" s="25"/>
      <c r="X2" s="25"/>
      <c r="Y2" s="25"/>
      <c r="Z2" s="25"/>
      <c r="AA2" s="25"/>
      <c r="AB2" s="25"/>
      <c r="AD2" s="31">
        <f>SUMIFS(AC$2:AC2,D$2:D2,D2)*IF(R2=0,1,2)</f>
        <v>0</v>
      </c>
    </row>
    <row r="3" spans="1:32" x14ac:dyDescent="0.35">
      <c r="A3" s="31">
        <f>IF(ISBLANK(B3),"",COUNTIF(B$2:B3,B3))-1</f>
        <v>0</v>
      </c>
      <c r="B3" s="31">
        <v>2</v>
      </c>
      <c r="C3" s="10"/>
      <c r="D3" s="31" t="str">
        <f>VLOOKUP(Pronostics!$B3,Setup_MPP!$A:$G,3,FALSE)</f>
        <v>leaelaz</v>
      </c>
      <c r="E3" s="31" t="str">
        <f>VLOOKUP(Pronostics!$B3,Setup_MPP!$A:$G,2,FALSE)</f>
        <v>Léa EL ASERY</v>
      </c>
      <c r="F3" s="31" t="str">
        <f>VLOOKUP($B3,Setup_MPP!$A:$E,4,FALSE)</f>
        <v>#FFBEBE</v>
      </c>
      <c r="G3" s="31" t="str">
        <f>VLOOKUP($B3,Setup_MPP!$A:$E,5,FALSE)</f>
        <v>#DF6868</v>
      </c>
      <c r="H3" s="31" t="str">
        <f>IFERROR(IF(AND(A3&gt;=1,A3&lt;=104),VLOOKUP($A3,Location!$A:$J,6,FALSE),IF(A3=0,"Avant l'ouverture",IF(OR(A3=105,A3=106),"Bonus"))),"")</f>
        <v>Avant l'ouverture</v>
      </c>
      <c r="S3" s="25"/>
      <c r="T3" s="25"/>
      <c r="U3" s="25"/>
      <c r="V3" s="25"/>
      <c r="W3" s="25"/>
      <c r="X3" s="25"/>
      <c r="Y3" s="25"/>
      <c r="Z3" s="25"/>
      <c r="AA3" s="25"/>
      <c r="AB3" s="25"/>
      <c r="AD3" s="31">
        <f>SUMIFS(AC$2:AC3,D$2:D3,D3)*IF(R3=0,1,2)</f>
        <v>0</v>
      </c>
    </row>
    <row r="4" spans="1:32" x14ac:dyDescent="0.35">
      <c r="A4" s="31">
        <f>IF(ISBLANK(B4),"",COUNTIF(B$2:B4,B4))-1</f>
        <v>0</v>
      </c>
      <c r="B4" s="31">
        <v>3</v>
      </c>
      <c r="C4" s="10"/>
      <c r="D4" s="31" t="str">
        <f>VLOOKUP(Pronostics!$B4,Setup_MPP!$A:$G,3,FALSE)</f>
        <v>PasMetalleux</v>
      </c>
      <c r="E4" s="31" t="str">
        <f>VLOOKUP(Pronostics!$B4,Setup_MPP!$A:$G,2,FALSE)</f>
        <v>Elwenn JOUBREL</v>
      </c>
      <c r="F4" s="31" t="str">
        <f>VLOOKUP($B4,Setup_MPP!$A:$E,4,FALSE)</f>
        <v>#F5C7FC</v>
      </c>
      <c r="G4" s="31" t="str">
        <f>VLOOKUP($B4,Setup_MPP!$A:$E,5,FALSE)</f>
        <v>#C489CF</v>
      </c>
      <c r="H4" s="31" t="str">
        <f>IFERROR(IF(AND(A4&gt;=1,A4&lt;=104),VLOOKUP($A4,Location!$A:$J,6,FALSE),IF(A4=0,"Avant l'ouverture",IF(OR(A4=105,A4=106),"Bonus"))),"")</f>
        <v>Avant l'ouverture</v>
      </c>
      <c r="S4" s="25"/>
      <c r="T4" s="25"/>
      <c r="U4" s="25"/>
      <c r="V4" s="25"/>
      <c r="W4" s="25"/>
      <c r="X4" s="25"/>
      <c r="Y4" s="25"/>
      <c r="Z4" s="25"/>
      <c r="AA4" s="25"/>
      <c r="AB4" s="25"/>
      <c r="AD4" s="31">
        <f>SUMIFS(AC$2:AC4,D$2:D4,D4)*IF(R4=0,1,2)</f>
        <v>0</v>
      </c>
    </row>
    <row r="5" spans="1:32" x14ac:dyDescent="0.35">
      <c r="A5" s="31">
        <f>IF(ISBLANK(B5),"",COUNTIF(B$2:B5,B5))-1</f>
        <v>0</v>
      </c>
      <c r="B5" s="31">
        <v>4</v>
      </c>
      <c r="C5" s="10"/>
      <c r="D5" s="31" t="str">
        <f>VLOOKUP(Pronostics!$B5,Setup_MPP!$A:$G,3,FALSE)</f>
        <v>Popo444</v>
      </c>
      <c r="E5" s="31" t="str">
        <f>VLOOKUP(Pronostics!$B5,Setup_MPP!$A:$G,2,FALSE)</f>
        <v>Pauline OLIVIER</v>
      </c>
      <c r="F5" s="31" t="str">
        <f>VLOOKUP($B5,Setup_MPP!$A:$E,4,FALSE)</f>
        <v>#A5EA7F</v>
      </c>
      <c r="G5" s="31" t="str">
        <f>VLOOKUP($B5,Setup_MPP!$A:$E,5,FALSE)</f>
        <v>#80C65A</v>
      </c>
      <c r="H5" s="31" t="str">
        <f>IFERROR(IF(AND(A5&gt;=1,A5&lt;=104),VLOOKUP($A5,Location!$A:$J,6,FALSE),IF(A5=0,"Avant l'ouverture",IF(OR(A5=105,A5=106),"Bonus"))),"")</f>
        <v>Avant l'ouverture</v>
      </c>
      <c r="S5" s="25"/>
      <c r="T5" s="25"/>
      <c r="U5" s="25"/>
      <c r="V5" s="25"/>
      <c r="W5" s="25"/>
      <c r="X5" s="25"/>
      <c r="Y5" s="25"/>
      <c r="Z5" s="25"/>
      <c r="AA5" s="25"/>
      <c r="AB5" s="25"/>
      <c r="AD5" s="31">
        <f>SUMIFS(AC$2:AC5,D$2:D5,D5)*IF(R5=0,1,2)</f>
        <v>0</v>
      </c>
    </row>
    <row r="6" spans="1:32" x14ac:dyDescent="0.35">
      <c r="A6" s="31">
        <f>IF(ISBLANK(B6),"",COUNTIF(B$2:B6,B6))-1</f>
        <v>0</v>
      </c>
      <c r="B6" s="31">
        <v>5</v>
      </c>
      <c r="C6" s="10"/>
      <c r="D6" s="31" t="str">
        <f>VLOOKUP(Pronostics!$B6,Setup_MPP!$A:$G,3,FALSE)</f>
        <v>_Jujul</v>
      </c>
      <c r="E6" s="31" t="str">
        <f>VLOOKUP(Pronostics!$B6,Setup_MPP!$A:$G,2,FALSE)</f>
        <v>Julie BOISSIERE</v>
      </c>
      <c r="F6" s="31" t="str">
        <f>VLOOKUP($B6,Setup_MPP!$A:$E,4,FALSE)</f>
        <v>#D890FF</v>
      </c>
      <c r="G6" s="31" t="str">
        <f>VLOOKUP($B6,Setup_MPP!$A:$E,5,FALSE)</f>
        <v>#B750EF</v>
      </c>
      <c r="H6" s="31" t="str">
        <f>IFERROR(IF(AND(A6&gt;=1,A6&lt;=104),VLOOKUP($A6,Location!$A:$J,6,FALSE),IF(A6=0,"Avant l'ouverture",IF(OR(A6=105,A6=106),"Bonus"))),"")</f>
        <v>Avant l'ouverture</v>
      </c>
      <c r="S6" s="25"/>
      <c r="T6" s="25"/>
      <c r="U6" s="25"/>
      <c r="V6" s="25"/>
      <c r="W6" s="25"/>
      <c r="X6" s="25"/>
      <c r="Y6" s="25"/>
      <c r="Z6" s="25"/>
      <c r="AA6" s="25"/>
      <c r="AB6" s="25"/>
      <c r="AD6" s="31">
        <f>SUMIFS(AC$2:AC6,D$2:D6,D6)*IF(R6=0,1,2)</f>
        <v>0</v>
      </c>
    </row>
    <row r="7" spans="1:32" x14ac:dyDescent="0.35">
      <c r="A7" s="31">
        <f>IF(ISBLANK(B7),"",COUNTIF(B$2:B7,B7))-1</f>
        <v>0</v>
      </c>
      <c r="B7" s="31">
        <v>6</v>
      </c>
      <c r="C7" s="10"/>
      <c r="D7" s="31" t="str">
        <f>VLOOKUP(Pronostics!$B7,Setup_MPP!$A:$G,3,FALSE)</f>
        <v>Julay</v>
      </c>
      <c r="E7" s="31" t="str">
        <f>VLOOKUP(Pronostics!$B7,Setup_MPP!$A:$G,2,FALSE)</f>
        <v>Julie BOUCHARD</v>
      </c>
      <c r="F7" s="31" t="str">
        <f>VLOOKUP($B7,Setup_MPP!$A:$E,4,FALSE)</f>
        <v>#A6F7B1</v>
      </c>
      <c r="G7" s="31" t="str">
        <f>VLOOKUP($B7,Setup_MPP!$A:$E,5,FALSE)</f>
        <v>#6EC179</v>
      </c>
      <c r="H7" s="31" t="str">
        <f>IFERROR(IF(AND(A7&gt;=1,A7&lt;=104),VLOOKUP($A7,Location!$A:$J,6,FALSE),IF(A7=0,"Avant l'ouverture",IF(OR(A7=105,A7=106),"Bonus"))),"")</f>
        <v>Avant l'ouverture</v>
      </c>
      <c r="S7" s="25"/>
      <c r="T7" s="25"/>
      <c r="U7" s="25"/>
      <c r="V7" s="25"/>
      <c r="W7" s="25"/>
      <c r="X7" s="25"/>
      <c r="Y7" s="25"/>
      <c r="Z7" s="25"/>
      <c r="AA7" s="25"/>
      <c r="AB7" s="25"/>
      <c r="AD7" s="31">
        <f>SUMIFS(AC$2:AC7,D$2:D7,D7)*IF(R7=0,1,2)</f>
        <v>0</v>
      </c>
    </row>
    <row r="8" spans="1:32" x14ac:dyDescent="0.35">
      <c r="A8" s="31">
        <f>IF(ISBLANK(B8),"",COUNTIF(B$2:B8,B8))-1</f>
        <v>0</v>
      </c>
      <c r="B8" s="31">
        <v>7</v>
      </c>
      <c r="C8" s="10"/>
      <c r="D8" s="31" t="str">
        <f>VLOOKUP(Pronostics!$B8,Setup_MPP!$A:$G,3,FALSE)</f>
        <v>__Vince__</v>
      </c>
      <c r="E8" s="31" t="str">
        <f>VLOOKUP(Pronostics!$B8,Setup_MPP!$A:$G,2,FALSE)</f>
        <v>Vincent FRAYSSE</v>
      </c>
      <c r="F8" s="31" t="str">
        <f>VLOOKUP($B8,Setup_MPP!$A:$E,4,FALSE)</f>
        <v>#B2EAE8</v>
      </c>
      <c r="G8" s="31" t="str">
        <f>VLOOKUP($B8,Setup_MPP!$A:$E,5,FALSE)</f>
        <v>#6CB4B1</v>
      </c>
      <c r="H8" s="31" t="str">
        <f>IFERROR(IF(AND(A8&gt;=1,A8&lt;=104),VLOOKUP($A8,Location!$A:$J,6,FALSE),IF(A8=0,"Avant l'ouverture",IF(OR(A8=105,A8=106),"Bonus"))),"")</f>
        <v>Avant l'ouverture</v>
      </c>
      <c r="S8" s="25"/>
      <c r="T8" s="25"/>
      <c r="U8" s="25"/>
      <c r="V8" s="25"/>
      <c r="W8" s="25"/>
      <c r="X8" s="25"/>
      <c r="Y8" s="25"/>
      <c r="Z8" s="25"/>
      <c r="AA8" s="25"/>
      <c r="AB8" s="25"/>
      <c r="AD8" s="31">
        <f>SUMIFS(AC$2:AC8,D$2:D8,D8)*IF(R8=0,1,2)</f>
        <v>0</v>
      </c>
    </row>
    <row r="9" spans="1:32" x14ac:dyDescent="0.35">
      <c r="A9" s="31">
        <f>IF(ISBLANK(B9),"",COUNTIF(B$2:B9,B9))-1</f>
        <v>0</v>
      </c>
      <c r="B9" s="31">
        <v>8</v>
      </c>
      <c r="C9" s="10"/>
      <c r="D9" s="31" t="str">
        <f>VLOOKUP(Pronostics!$B9,Setup_MPP!$A:$G,3,FALSE)</f>
        <v>Louuiiis</v>
      </c>
      <c r="E9" s="31" t="str">
        <f>VLOOKUP(Pronostics!$B9,Setup_MPP!$A:$G,2,FALSE)</f>
        <v>Louis HARLE</v>
      </c>
      <c r="F9" s="31" t="str">
        <f>VLOOKUP($B9,Setup_MPP!$A:$E,4,FALSE)</f>
        <v>#EEF7B1</v>
      </c>
      <c r="G9" s="31" t="str">
        <f>VLOOKUP($B9,Setup_MPP!$A:$E,5,FALSE)</f>
        <v>#C1CB7D</v>
      </c>
      <c r="H9" s="31" t="str">
        <f>IFERROR(IF(AND(A9&gt;=1,A9&lt;=104),VLOOKUP($A9,Location!$A:$J,6,FALSE),IF(A9=0,"Avant l'ouverture",IF(OR(A9=105,A9=106),"Bonus"))),"")</f>
        <v>Avant l'ouverture</v>
      </c>
      <c r="S9" s="25"/>
      <c r="T9" s="25"/>
      <c r="U9" s="25"/>
      <c r="V9" s="25"/>
      <c r="W9" s="25"/>
      <c r="X9" s="25"/>
      <c r="Y9" s="25"/>
      <c r="Z9" s="25"/>
      <c r="AA9" s="25"/>
      <c r="AB9" s="25"/>
      <c r="AD9" s="31">
        <f>SUMIFS(AC$2:AC9,D$2:D9,D9)*IF(R9=0,1,2)</f>
        <v>0</v>
      </c>
    </row>
    <row r="10" spans="1:32" x14ac:dyDescent="0.35">
      <c r="A10" s="31">
        <f>IF(ISBLANK(B10),"",COUNTIF(B$2:B10,B10))-1</f>
        <v>0</v>
      </c>
      <c r="B10" s="31">
        <v>9</v>
      </c>
      <c r="C10" s="10"/>
      <c r="D10" s="31" t="str">
        <f>VLOOKUP(Pronostics!$B10,Setup_MPP!$A:$G,3,FALSE)</f>
        <v>Aurelien_dqp</v>
      </c>
      <c r="E10" s="31" t="str">
        <f>VLOOKUP(Pronostics!$B10,Setup_MPP!$A:$G,2,FALSE)</f>
        <v>Aurélien DE POULPIQUET</v>
      </c>
      <c r="F10" s="31" t="str">
        <f>VLOOKUP($B10,Setup_MPP!$A:$E,4,FALSE)</f>
        <v>#F4EA9D</v>
      </c>
      <c r="G10" s="31" t="str">
        <f>VLOOKUP($B10,Setup_MPP!$A:$E,5,FALSE)</f>
        <v>#D2C458</v>
      </c>
      <c r="H10" s="31" t="str">
        <f>IFERROR(IF(AND(A10&gt;=1,A10&lt;=104),VLOOKUP($A10,Location!$A:$J,6,FALSE),IF(A10=0,"Avant l'ouverture",IF(OR(A10=105,A10=106),"Bonus"))),"")</f>
        <v>Avant l'ouverture</v>
      </c>
      <c r="S10" s="25"/>
      <c r="T10" s="25"/>
      <c r="U10" s="25"/>
      <c r="V10" s="25"/>
      <c r="W10" s="25"/>
      <c r="X10" s="25"/>
      <c r="Y10" s="25"/>
      <c r="Z10" s="25"/>
      <c r="AA10" s="25"/>
      <c r="AB10" s="25"/>
      <c r="AD10" s="31">
        <f>SUMIFS(AC$2:AC10,D$2:D10,D10)*IF(R10=0,1,2)</f>
        <v>0</v>
      </c>
    </row>
    <row r="11" spans="1:32" x14ac:dyDescent="0.35">
      <c r="A11" s="31">
        <f>IF(ISBLANK(B11),"",COUNTIF(B$2:B11,B11))-1</f>
        <v>0</v>
      </c>
      <c r="B11" s="31">
        <v>10</v>
      </c>
      <c r="C11" s="10"/>
      <c r="D11" s="31" t="str">
        <f>VLOOKUP(Pronostics!$B11,Setup_MPP!$A:$G,3,FALSE)</f>
        <v>RandomPaul</v>
      </c>
      <c r="E11" s="31" t="str">
        <f>VLOOKUP(Pronostics!$B11,Setup_MPP!$A:$G,2,FALSE)</f>
        <v>Paul MONTESINOS</v>
      </c>
      <c r="F11" s="31" t="str">
        <f>VLOOKUP($B11,Setup_MPP!$A:$E,4,FALSE)</f>
        <v>#C4B0FF</v>
      </c>
      <c r="G11" s="31" t="str">
        <f>VLOOKUP($B11,Setup_MPP!$A:$E,5,FALSE)</f>
        <v>#7F66C8</v>
      </c>
      <c r="H11" s="31" t="str">
        <f>IFERROR(IF(AND(A11&gt;=1,A11&lt;=104),VLOOKUP($A11,Location!$A:$J,6,FALSE),IF(A11=0,"Avant l'ouverture",IF(OR(A11=105,A11=106),"Bonus"))),"")</f>
        <v>Avant l'ouverture</v>
      </c>
      <c r="S11" s="25"/>
      <c r="T11" s="25"/>
      <c r="U11" s="25"/>
      <c r="V11" s="25"/>
      <c r="W11" s="25"/>
      <c r="X11" s="25"/>
      <c r="Y11" s="25"/>
      <c r="Z11" s="25"/>
      <c r="AA11" s="25"/>
      <c r="AB11" s="25"/>
      <c r="AD11" s="31">
        <f>SUMIFS(AC$2:AC11,D$2:D11,D11)*IF(R11=0,1,2)</f>
        <v>0</v>
      </c>
    </row>
    <row r="12" spans="1:32" x14ac:dyDescent="0.35">
      <c r="A12" s="31">
        <f>IF(ISBLANK(B12),"",COUNTIF(B$2:B12,B12))-1</f>
        <v>0</v>
      </c>
      <c r="B12" s="31">
        <v>11</v>
      </c>
      <c r="C12" s="10"/>
      <c r="D12" s="31" t="str">
        <f>VLOOKUP(Pronostics!$B12,Setup_MPP!$A:$G,3,FALSE)</f>
        <v>Kinsley#8SA6T</v>
      </c>
      <c r="E12" s="31" t="str">
        <f>VLOOKUP(Pronostics!$B12,Setup_MPP!$A:$G,2,FALSE)</f>
        <v>Kinsley ROQUE</v>
      </c>
      <c r="F12" s="31" t="str">
        <f>VLOOKUP($B12,Setup_MPP!$A:$E,4,FALSE)</f>
        <v>#CBEBBA</v>
      </c>
      <c r="G12" s="31" t="str">
        <f>VLOOKUP($B12,Setup_MPP!$A:$E,5,FALSE)</f>
        <v>#70BC6E</v>
      </c>
      <c r="H12" s="31" t="str">
        <f>IFERROR(IF(AND(A12&gt;=1,A12&lt;=104),VLOOKUP($A12,Location!$A:$J,6,FALSE),IF(A12=0,"Avant l'ouverture",IF(OR(A12=105,A12=106),"Bonus"))),"")</f>
        <v>Avant l'ouverture</v>
      </c>
      <c r="S12" s="25"/>
      <c r="T12" s="25"/>
      <c r="U12" s="25"/>
      <c r="V12" s="25"/>
      <c r="W12" s="25"/>
      <c r="X12" s="25"/>
      <c r="Y12" s="25"/>
      <c r="Z12" s="25"/>
      <c r="AA12" s="25"/>
      <c r="AB12" s="25"/>
      <c r="AD12" s="31">
        <f>SUMIFS(AC$2:AC12,D$2:D12,D12)*IF(R12=0,1,2)</f>
        <v>0</v>
      </c>
    </row>
    <row r="13" spans="1:32" x14ac:dyDescent="0.35">
      <c r="A13" s="31">
        <f>IF(ISBLANK(B13),"",COUNTIF(B$2:B13,B13))-1</f>
        <v>0</v>
      </c>
      <c r="B13" s="31">
        <v>12</v>
      </c>
      <c r="C13" s="10"/>
      <c r="D13" s="31" t="str">
        <f>VLOOKUP(Pronostics!$B13,Setup_MPP!$A:$G,3,FALSE)</f>
        <v>Jaouad1</v>
      </c>
      <c r="E13" s="31" t="str">
        <f>VLOOKUP(Pronostics!$B13,Setup_MPP!$A:$G,2,FALSE)</f>
        <v>Jaouad SETTI</v>
      </c>
      <c r="F13" s="31" t="str">
        <f>VLOOKUP($B13,Setup_MPP!$A:$E,4,FALSE)</f>
        <v>#C2D4FF</v>
      </c>
      <c r="G13" s="31" t="str">
        <f>VLOOKUP($B13,Setup_MPP!$A:$E,5,FALSE)</f>
        <v>#6586D5</v>
      </c>
      <c r="H13" s="31" t="str">
        <f>IFERROR(IF(AND(A13&gt;=1,A13&lt;=104),VLOOKUP($A13,Location!$A:$J,6,FALSE),IF(A13=0,"Avant l'ouverture",IF(OR(A13=105,A13=106),"Bonus"))),"")</f>
        <v>Avant l'ouverture</v>
      </c>
      <c r="S13" s="25"/>
      <c r="T13" s="25"/>
      <c r="U13" s="25"/>
      <c r="V13" s="25"/>
      <c r="W13" s="25"/>
      <c r="X13" s="25"/>
      <c r="Y13" s="25"/>
      <c r="Z13" s="25"/>
      <c r="AA13" s="25"/>
      <c r="AB13" s="25"/>
      <c r="AD13" s="31">
        <f>SUMIFS(AC$2:AC13,D$2:D13,D13)*IF(R13=0,1,2)</f>
        <v>0</v>
      </c>
    </row>
    <row r="14" spans="1:32" x14ac:dyDescent="0.35">
      <c r="A14" s="31">
        <f>IF(ISBLANK(B14),"",COUNTIF(B$2:B14,B14))-1</f>
        <v>0</v>
      </c>
      <c r="B14" s="31">
        <v>13</v>
      </c>
      <c r="C14" s="10"/>
      <c r="D14" s="31" t="str">
        <f>VLOOKUP(Pronostics!$B14,Setup_MPP!$A:$G,3,FALSE)</f>
        <v>Julien_I</v>
      </c>
      <c r="E14" s="31" t="str">
        <f>VLOOKUP(Pronostics!$B14,Setup_MPP!$A:$G,2,FALSE)</f>
        <v>Julien INGE</v>
      </c>
      <c r="F14" s="31" t="str">
        <f>VLOOKUP($B14,Setup_MPP!$A:$E,4,FALSE)</f>
        <v>#C1E0EF</v>
      </c>
      <c r="G14" s="31" t="str">
        <f>VLOOKUP($B14,Setup_MPP!$A:$E,5,FALSE)</f>
        <v>#4F91B2</v>
      </c>
      <c r="H14" s="31" t="str">
        <f>IFERROR(IF(AND(A14&gt;=1,A14&lt;=104),VLOOKUP($A14,Location!$A:$J,6,FALSE),IF(A14=0,"Avant l'ouverture",IF(OR(A14=105,A14=106),"Bonus"))),"")</f>
        <v>Avant l'ouverture</v>
      </c>
      <c r="S14" s="25"/>
      <c r="T14" s="25"/>
      <c r="U14" s="25"/>
      <c r="V14" s="25"/>
      <c r="W14" s="25"/>
      <c r="X14" s="25"/>
      <c r="Y14" s="25"/>
      <c r="Z14" s="25"/>
      <c r="AA14" s="25"/>
      <c r="AB14" s="25"/>
      <c r="AD14" s="31">
        <f>SUMIFS(AC$2:AC14,D$2:D14,D14)*IF(R14=0,1,2)</f>
        <v>0</v>
      </c>
    </row>
    <row r="15" spans="1:32" x14ac:dyDescent="0.35">
      <c r="A15" s="31">
        <f>IF(ISBLANK(B15),"",COUNTIF(B$2:B15,B15))-1</f>
        <v>0</v>
      </c>
      <c r="B15" s="31">
        <v>14</v>
      </c>
      <c r="C15" s="10"/>
      <c r="D15" s="31" t="str">
        <f>VLOOKUP(Pronostics!$B15,Setup_MPP!$A:$G,3,FALSE)</f>
        <v>MarieEYT</v>
      </c>
      <c r="E15" s="31" t="str">
        <f>VLOOKUP(Pronostics!$B15,Setup_MPP!$A:$G,2,FALSE)</f>
        <v>Marie EXBRAYAT</v>
      </c>
      <c r="F15" s="31" t="str">
        <f>VLOOKUP($B15,Setup_MPP!$A:$E,4,FALSE)</f>
        <v>#FFAFD2</v>
      </c>
      <c r="G15" s="31" t="str">
        <f>VLOOKUP($B15,Setup_MPP!$A:$E,5,FALSE)</f>
        <v>#F2589B</v>
      </c>
      <c r="H15" s="31" t="str">
        <f>IFERROR(IF(AND(A15&gt;=1,A15&lt;=104),VLOOKUP($A15,Location!$A:$J,6,FALSE),IF(A15=0,"Avant l'ouverture",IF(OR(A15=105,A15=106),"Bonus"))),"")</f>
        <v>Avant l'ouverture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D15" s="31">
        <f>SUMIFS(AC$2:AC15,D$2:D15,D15)*IF(R15=0,1,2)</f>
        <v>0</v>
      </c>
    </row>
    <row r="16" spans="1:32" x14ac:dyDescent="0.35">
      <c r="A16" s="31">
        <f>IF(ISBLANK(B16),"",COUNTIF(B$2:B16,B16))-1</f>
        <v>0</v>
      </c>
      <c r="B16" s="31">
        <v>15</v>
      </c>
      <c r="C16" s="10"/>
      <c r="D16" s="31" t="str">
        <f>VLOOKUP(Pronostics!$B16,Setup_MPP!$A:$G,3,FALSE)</f>
        <v>Amine#8UL9R</v>
      </c>
      <c r="E16" s="31" t="str">
        <f>VLOOKUP(Pronostics!$B16,Setup_MPP!$A:$G,2,FALSE)</f>
        <v>Amine ZARROUKI</v>
      </c>
      <c r="F16" s="31" t="str">
        <f>VLOOKUP($B16,Setup_MPP!$A:$E,4,FALSE)</f>
        <v>#FF9898</v>
      </c>
      <c r="G16" s="31" t="str">
        <f>VLOOKUP($B16,Setup_MPP!$A:$E,5,FALSE)</f>
        <v>#FF5D5D</v>
      </c>
      <c r="H16" s="31" t="str">
        <f>IFERROR(IF(AND(A16&gt;=1,A16&lt;=104),VLOOKUP($A16,Location!$A:$J,6,FALSE),IF(A16=0,"Avant l'ouverture",IF(OR(A16=105,A16=106),"Bonus"))),"")</f>
        <v>Avant l'ouverture</v>
      </c>
      <c r="S16" s="25"/>
      <c r="T16" s="25"/>
      <c r="U16" s="25"/>
      <c r="V16" s="25"/>
      <c r="W16" s="25"/>
      <c r="X16" s="25"/>
      <c r="Y16" s="25"/>
      <c r="Z16" s="25"/>
      <c r="AA16" s="25"/>
      <c r="AB16" s="25"/>
      <c r="AD16" s="31">
        <f>SUMIFS(AC$2:AC16,D$2:D16,D16)*IF(R16=0,1,2)</f>
        <v>0</v>
      </c>
    </row>
    <row r="17" spans="1:30" x14ac:dyDescent="0.35">
      <c r="A17" s="31">
        <f>IF(ISBLANK(B17),"",COUNTIF(B$2:B17,B17))-1</f>
        <v>0</v>
      </c>
      <c r="B17" s="31">
        <v>16</v>
      </c>
      <c r="C17" s="10"/>
      <c r="D17" s="31" t="str">
        <f>VLOOKUP(Pronostics!$B17,Setup_MPP!$A:$G,3,FALSE)</f>
        <v>Laura#8V93E</v>
      </c>
      <c r="E17" s="31" t="str">
        <f>VLOOKUP(Pronostics!$B17,Setup_MPP!$A:$G,2,FALSE)</f>
        <v>Laura GIULIANO</v>
      </c>
      <c r="F17" s="31" t="str">
        <f>VLOOKUP($B17,Setup_MPP!$A:$E,4,FALSE)</f>
        <v>#86A4FE</v>
      </c>
      <c r="G17" s="31" t="str">
        <f>VLOOKUP($B17,Setup_MPP!$A:$E,5,FALSE)</f>
        <v>#3769FF</v>
      </c>
      <c r="H17" s="31" t="str">
        <f>IFERROR(IF(AND(A17&gt;=1,A17&lt;=104),VLOOKUP($A17,Location!$A:$J,6,FALSE),IF(A17=0,"Avant l'ouverture",IF(OR(A17=105,A17=106),"Bonus"))),"")</f>
        <v>Avant l'ouverture</v>
      </c>
      <c r="S17" s="25"/>
      <c r="T17" s="25"/>
      <c r="U17" s="25"/>
      <c r="V17" s="25"/>
      <c r="W17" s="25"/>
      <c r="X17" s="25"/>
      <c r="Y17" s="25"/>
      <c r="Z17" s="25"/>
      <c r="AA17" s="25"/>
      <c r="AB17" s="25"/>
      <c r="AD17" s="31">
        <f>SUMIFS(AC$2:AC17,D$2:D17,D17)*IF(R17=0,1,2)</f>
        <v>0</v>
      </c>
    </row>
    <row r="18" spans="1:30" x14ac:dyDescent="0.35">
      <c r="A18" s="31">
        <f>IF(ISBLANK(B18),"",COUNTIF(B$2:B18,B18))-1</f>
        <v>0</v>
      </c>
      <c r="B18" s="31">
        <v>17</v>
      </c>
      <c r="C18" s="10"/>
      <c r="D18" s="31" t="str">
        <f>VLOOKUP(Pronostics!$B18,Setup_MPP!$A:$G,3,FALSE)</f>
        <v>Joueur17</v>
      </c>
      <c r="E18" s="31" t="str">
        <f>VLOOKUP(Pronostics!$B18,Setup_MPP!$A:$G,2,FALSE)</f>
        <v>Joueur17</v>
      </c>
      <c r="F18" s="31" t="str">
        <f>VLOOKUP($B18,Setup_MPP!$A:$E,4,FALSE)</f>
        <v>#FFB0B0</v>
      </c>
      <c r="G18" s="31" t="str">
        <f>VLOOKUP($B18,Setup_MPP!$A:$E,5,FALSE)</f>
        <v>#F25757</v>
      </c>
      <c r="H18" s="31" t="str">
        <f>IFERROR(IF(AND(A18&gt;=1,A18&lt;=104),VLOOKUP($A18,Location!$A:$J,6,FALSE),IF(A18=0,"Avant l'ouverture",IF(OR(A18=105,A18=106),"Bonus"))),"")</f>
        <v>Avant l'ouverture</v>
      </c>
      <c r="S18" s="25"/>
      <c r="T18" s="25"/>
      <c r="U18" s="25"/>
      <c r="V18" s="25"/>
      <c r="W18" s="25"/>
      <c r="X18" s="25"/>
      <c r="Y18" s="25"/>
      <c r="Z18" s="25"/>
      <c r="AA18" s="25"/>
      <c r="AB18" s="25"/>
      <c r="AD18" s="31">
        <f>SUMIFS(AC$2:AC18,D$2:D18,D18)*IF(R18=0,1,2)</f>
        <v>0</v>
      </c>
    </row>
    <row r="19" spans="1:30" x14ac:dyDescent="0.35">
      <c r="A19" s="31">
        <f>IF(ISBLANK(B19),"",COUNTIF(B$2:B19,B19))-1</f>
        <v>0</v>
      </c>
      <c r="B19" s="31">
        <v>18</v>
      </c>
      <c r="C19" s="10"/>
      <c r="D19" s="31" t="str">
        <f>VLOOKUP(Pronostics!$B19,Setup_MPP!$A:$G,3,FALSE)</f>
        <v>Joueur18</v>
      </c>
      <c r="E19" s="31" t="str">
        <f>VLOOKUP(Pronostics!$B19,Setup_MPP!$A:$G,2,FALSE)</f>
        <v>Joueur18</v>
      </c>
      <c r="F19" s="31" t="str">
        <f>VLOOKUP($B19,Setup_MPP!$A:$E,4,FALSE)</f>
        <v>#FFC9B0</v>
      </c>
      <c r="G19" s="31" t="str">
        <f>VLOOKUP($B19,Setup_MPP!$A:$E,5,FALSE)</f>
        <v>#F28D57</v>
      </c>
      <c r="H19" s="31" t="str">
        <f>IFERROR(IF(AND(A19&gt;=1,A19&lt;=104),VLOOKUP($A19,Location!$A:$J,6,FALSE),IF(A19=0,"Avant l'ouverture",IF(OR(A19=105,A19=106),"Bonus"))),"")</f>
        <v>Avant l'ouverture</v>
      </c>
      <c r="S19" s="25"/>
      <c r="T19" s="25"/>
      <c r="U19" s="25"/>
      <c r="V19" s="25"/>
      <c r="W19" s="25"/>
      <c r="X19" s="25"/>
      <c r="Y19" s="25"/>
      <c r="Z19" s="25"/>
      <c r="AA19" s="25"/>
      <c r="AB19" s="25"/>
      <c r="AD19" s="31">
        <f>SUMIFS(AC$2:AC19,D$2:D19,D19)*IF(R19=0,1,2)</f>
        <v>0</v>
      </c>
    </row>
    <row r="20" spans="1:30" x14ac:dyDescent="0.35">
      <c r="A20" s="31">
        <f>IF(ISBLANK(B20),"",COUNTIF(B$2:B20,B20))-1</f>
        <v>0</v>
      </c>
      <c r="B20" s="31">
        <v>19</v>
      </c>
      <c r="C20" s="10"/>
      <c r="D20" s="31" t="str">
        <f>VLOOKUP(Pronostics!$B20,Setup_MPP!$A:$G,3,FALSE)</f>
        <v>Joueur19</v>
      </c>
      <c r="E20" s="31" t="str">
        <f>VLOOKUP(Pronostics!$B20,Setup_MPP!$A:$G,2,FALSE)</f>
        <v>Joueur19</v>
      </c>
      <c r="F20" s="31" t="str">
        <f>VLOOKUP($B20,Setup_MPP!$A:$E,4,FALSE)</f>
        <v>#D5D5D5</v>
      </c>
      <c r="G20" s="31" t="str">
        <f>VLOOKUP($B20,Setup_MPP!$A:$E,5,FALSE)</f>
        <v>#727272</v>
      </c>
      <c r="H20" s="31" t="str">
        <f>IFERROR(IF(AND(A20&gt;=1,A20&lt;=104),VLOOKUP($A20,Location!$A:$J,6,FALSE),IF(A20=0,"Avant l'ouverture",IF(OR(A20=105,A20=106),"Bonus"))),"")</f>
        <v>Avant l'ouverture</v>
      </c>
      <c r="S20" s="25"/>
      <c r="T20" s="25"/>
      <c r="U20" s="25"/>
      <c r="V20" s="25"/>
      <c r="W20" s="25"/>
      <c r="X20" s="25"/>
      <c r="Y20" s="25"/>
      <c r="Z20" s="25"/>
      <c r="AA20" s="25"/>
      <c r="AB20" s="25"/>
      <c r="AD20" s="31">
        <f>SUMIFS(AC$2:AC20,D$2:D20,D20)*IF(R20=0,1,2)</f>
        <v>0</v>
      </c>
    </row>
    <row r="21" spans="1:30" x14ac:dyDescent="0.35">
      <c r="A21" s="31">
        <f>IF(ISBLANK(B21),"",COUNTIF(B$2:B21,B21))-1</f>
        <v>0</v>
      </c>
      <c r="B21" s="31">
        <v>20</v>
      </c>
      <c r="C21" s="10"/>
      <c r="D21" s="31" t="str">
        <f>VLOOKUP(Pronostics!$B21,Setup_MPP!$A:$G,3,FALSE)</f>
        <v>Joueur20</v>
      </c>
      <c r="E21" s="31" t="str">
        <f>VLOOKUP(Pronostics!$B21,Setup_MPP!$A:$G,2,FALSE)</f>
        <v>Joueur20</v>
      </c>
      <c r="F21" s="31" t="str">
        <f>VLOOKUP($B21,Setup_MPP!$A:$E,4,FALSE)</f>
        <v>#D5D5D5</v>
      </c>
      <c r="G21" s="31" t="str">
        <f>VLOOKUP($B21,Setup_MPP!$A:$E,5,FALSE)</f>
        <v>#727272</v>
      </c>
      <c r="H21" s="31" t="str">
        <f>IFERROR(IF(AND(A21&gt;=1,A21&lt;=104),VLOOKUP($A21,Location!$A:$J,6,FALSE),IF(A21=0,"Avant l'ouverture",IF(OR(A21=105,A21=106),"Bonus"))),"")</f>
        <v>Avant l'ouverture</v>
      </c>
      <c r="S21" s="25"/>
      <c r="T21" s="25"/>
      <c r="U21" s="25"/>
      <c r="V21" s="25"/>
      <c r="W21" s="25"/>
      <c r="X21" s="25"/>
      <c r="Y21" s="25"/>
      <c r="Z21" s="25"/>
      <c r="AA21" s="25"/>
      <c r="AB21" s="25"/>
      <c r="AD21" s="31">
        <f>SUMIFS(AC$2:AC21,D$2:D21,D21)*IF(R21=0,1,2)</f>
        <v>0</v>
      </c>
    </row>
    <row r="22" spans="1:30" x14ac:dyDescent="0.35">
      <c r="A22" s="31">
        <f>IF(ISBLANK(B22),"",COUNTIF(B$2:B22,B22))-1</f>
        <v>0</v>
      </c>
      <c r="B22" s="31">
        <v>21</v>
      </c>
      <c r="C22" s="10"/>
      <c r="D22" s="31" t="str">
        <f>VLOOKUP(Pronostics!$B22,Setup_MPP!$A:$G,3,FALSE)</f>
        <v>Joueur21</v>
      </c>
      <c r="E22" s="31" t="str">
        <f>VLOOKUP(Pronostics!$B22,Setup_MPP!$A:$G,2,FALSE)</f>
        <v>Joueur21</v>
      </c>
      <c r="F22" s="31" t="str">
        <f>VLOOKUP($B22,Setup_MPP!$A:$E,4,FALSE)</f>
        <v>#D5D5D5</v>
      </c>
      <c r="G22" s="31" t="str">
        <f>VLOOKUP($B22,Setup_MPP!$A:$E,5,FALSE)</f>
        <v>#727272</v>
      </c>
      <c r="H22" s="31" t="str">
        <f>IFERROR(IF(AND(A22&gt;=1,A22&lt;=104),VLOOKUP($A22,Location!$A:$J,6,FALSE),IF(A22=0,"Avant l'ouverture",IF(OR(A22=105,A22=106),"Bonus"))),"")</f>
        <v>Avant l'ouverture</v>
      </c>
      <c r="S22" s="25"/>
      <c r="T22" s="25"/>
      <c r="U22" s="25"/>
      <c r="V22" s="25"/>
      <c r="W22" s="25"/>
      <c r="X22" s="25"/>
      <c r="Y22" s="25"/>
      <c r="Z22" s="25"/>
      <c r="AA22" s="25"/>
      <c r="AB22" s="25"/>
      <c r="AD22" s="31">
        <f>SUMIFS(AC$2:AC22,D$2:D22,D22)*IF(R22=0,1,2)</f>
        <v>0</v>
      </c>
    </row>
    <row r="23" spans="1:30" x14ac:dyDescent="0.35">
      <c r="A23" s="31">
        <f>IF(ISBLANK(B23),"",COUNTIF(B$2:B23,B23))-1</f>
        <v>0</v>
      </c>
      <c r="B23" s="31">
        <v>22</v>
      </c>
      <c r="C23" s="10"/>
      <c r="D23" s="31" t="str">
        <f>VLOOKUP(Pronostics!$B23,Setup_MPP!$A:$G,3,FALSE)</f>
        <v>Joueur22</v>
      </c>
      <c r="E23" s="31" t="str">
        <f>VLOOKUP(Pronostics!$B23,Setup_MPP!$A:$G,2,FALSE)</f>
        <v>Joueur22</v>
      </c>
      <c r="F23" s="31" t="str">
        <f>VLOOKUP($B23,Setup_MPP!$A:$E,4,FALSE)</f>
        <v>#D5D5D5</v>
      </c>
      <c r="G23" s="31" t="str">
        <f>VLOOKUP($B23,Setup_MPP!$A:$E,5,FALSE)</f>
        <v>#727272</v>
      </c>
      <c r="H23" s="31" t="str">
        <f>IFERROR(IF(AND(A23&gt;=1,A23&lt;=104),VLOOKUP($A23,Location!$A:$J,6,FALSE),IF(A23=0,"Avant l'ouverture",IF(OR(A23=105,A23=106),"Bonus"))),"")</f>
        <v>Avant l'ouverture</v>
      </c>
      <c r="S23" s="25"/>
      <c r="T23" s="25"/>
      <c r="U23" s="25"/>
      <c r="V23" s="25"/>
      <c r="W23" s="25"/>
      <c r="X23" s="25"/>
      <c r="Y23" s="25"/>
      <c r="Z23" s="25"/>
      <c r="AA23" s="25"/>
      <c r="AB23" s="25"/>
      <c r="AD23" s="31">
        <f>SUMIFS(AC$2:AC23,D$2:D23,D23)*IF(R23=0,1,2)</f>
        <v>0</v>
      </c>
    </row>
    <row r="24" spans="1:30" x14ac:dyDescent="0.35">
      <c r="A24" s="31">
        <f>IF(ISBLANK(B24),"",COUNTIF(B$2:B24,B24))-1</f>
        <v>0</v>
      </c>
      <c r="B24" s="31">
        <v>23</v>
      </c>
      <c r="C24" s="10"/>
      <c r="D24" s="31" t="str">
        <f>VLOOKUP(Pronostics!$B24,Setup_MPP!$A:$G,3,FALSE)</f>
        <v>Joueur23</v>
      </c>
      <c r="E24" s="31" t="str">
        <f>VLOOKUP(Pronostics!$B24,Setup_MPP!$A:$G,2,FALSE)</f>
        <v>Joueur23</v>
      </c>
      <c r="F24" s="31" t="str">
        <f>VLOOKUP($B24,Setup_MPP!$A:$E,4,FALSE)</f>
        <v>#D5D5D5</v>
      </c>
      <c r="G24" s="31" t="str">
        <f>VLOOKUP($B24,Setup_MPP!$A:$E,5,FALSE)</f>
        <v>#727272</v>
      </c>
      <c r="H24" s="31" t="str">
        <f>IFERROR(IF(AND(A24&gt;=1,A24&lt;=104),VLOOKUP($A24,Location!$A:$J,6,FALSE),IF(A24=0,"Avant l'ouverture",IF(OR(A24=105,A24=106),"Bonus"))),"")</f>
        <v>Avant l'ouverture</v>
      </c>
      <c r="S24" s="25"/>
      <c r="T24" s="25"/>
      <c r="U24" s="25"/>
      <c r="V24" s="25"/>
      <c r="W24" s="25"/>
      <c r="X24" s="25"/>
      <c r="Y24" s="25"/>
      <c r="Z24" s="25"/>
      <c r="AA24" s="25"/>
      <c r="AB24" s="25"/>
      <c r="AD24" s="31">
        <f>SUMIFS(AC$2:AC24,D$2:D24,D24)*IF(R24=0,1,2)</f>
        <v>0</v>
      </c>
    </row>
    <row r="25" spans="1:30" x14ac:dyDescent="0.35">
      <c r="A25" s="31">
        <f>IF(ISBLANK(B25),"",COUNTIF(B$2:B25,B25))-1</f>
        <v>0</v>
      </c>
      <c r="B25" s="31">
        <v>24</v>
      </c>
      <c r="C25" s="10"/>
      <c r="D25" s="31" t="str">
        <f>VLOOKUP(Pronostics!$B25,Setup_MPP!$A:$G,3,FALSE)</f>
        <v>Joueur24</v>
      </c>
      <c r="E25" s="31" t="str">
        <f>VLOOKUP(Pronostics!$B25,Setup_MPP!$A:$G,2,FALSE)</f>
        <v>Joueur24</v>
      </c>
      <c r="F25" s="31" t="str">
        <f>VLOOKUP($B25,Setup_MPP!$A:$E,4,FALSE)</f>
        <v>#D5D5D5</v>
      </c>
      <c r="G25" s="31" t="str">
        <f>VLOOKUP($B25,Setup_MPP!$A:$E,5,FALSE)</f>
        <v>#727272</v>
      </c>
      <c r="H25" s="31" t="str">
        <f>IFERROR(IF(AND(A25&gt;=1,A25&lt;=104),VLOOKUP($A25,Location!$A:$J,6,FALSE),IF(A25=0,"Avant l'ouverture",IF(OR(A25=105,A25=106),"Bonus"))),"")</f>
        <v>Avant l'ouverture</v>
      </c>
      <c r="S25" s="25"/>
      <c r="T25" s="25"/>
      <c r="U25" s="25"/>
      <c r="V25" s="25"/>
      <c r="W25" s="25"/>
      <c r="X25" s="25"/>
      <c r="Y25" s="25"/>
      <c r="Z25" s="25"/>
      <c r="AA25" s="25"/>
      <c r="AB25" s="25"/>
      <c r="AD25" s="31">
        <f>SUMIFS(AC$2:AC25,D$2:D25,D25)*IF(R25=0,1,2)</f>
        <v>0</v>
      </c>
    </row>
    <row r="26" spans="1:30" x14ac:dyDescent="0.35">
      <c r="A26" s="31">
        <f>IF(ISBLANK(B26),"",COUNTIF(B$2:B26,B26))-1</f>
        <v>0</v>
      </c>
      <c r="B26" s="31">
        <v>25</v>
      </c>
      <c r="C26" s="10"/>
      <c r="D26" s="31" t="str">
        <f>VLOOKUP(Pronostics!$B26,Setup_MPP!$A:$G,3,FALSE)</f>
        <v>Joueur25</v>
      </c>
      <c r="E26" s="31" t="str">
        <f>VLOOKUP(Pronostics!$B26,Setup_MPP!$A:$G,2,FALSE)</f>
        <v>Joueur25</v>
      </c>
      <c r="F26" s="31" t="str">
        <f>VLOOKUP($B26,Setup_MPP!$A:$E,4,FALSE)</f>
        <v>#D5D5D5</v>
      </c>
      <c r="G26" s="31" t="str">
        <f>VLOOKUP($B26,Setup_MPP!$A:$E,5,FALSE)</f>
        <v>#727272</v>
      </c>
      <c r="H26" s="31" t="str">
        <f>IFERROR(IF(AND(A26&gt;=1,A26&lt;=104),VLOOKUP($A26,Location!$A:$J,6,FALSE),IF(A26=0,"Avant l'ouverture",IF(OR(A26=105,A26=106),"Bonus"))),"")</f>
        <v>Avant l'ouverture</v>
      </c>
      <c r="S26" s="25"/>
      <c r="T26" s="25"/>
      <c r="U26" s="25"/>
      <c r="V26" s="25"/>
      <c r="W26" s="25"/>
      <c r="X26" s="25"/>
      <c r="Y26" s="25"/>
      <c r="Z26" s="25"/>
      <c r="AA26" s="25"/>
      <c r="AB26" s="25"/>
      <c r="AD26" s="31">
        <f>SUMIFS(AC$2:AC26,D$2:D26,D26)*IF(R26=0,1,2)</f>
        <v>0</v>
      </c>
    </row>
    <row r="27" spans="1:30" x14ac:dyDescent="0.35">
      <c r="A27" s="31">
        <f>IF(ISBLANK(B27),"",COUNTIF(B$2:B27,B27))-1</f>
        <v>0</v>
      </c>
      <c r="B27" s="31">
        <v>26</v>
      </c>
      <c r="C27" s="10"/>
      <c r="D27" s="31" t="str">
        <f>VLOOKUP(Pronostics!$B27,Setup_MPP!$A:$G,3,FALSE)</f>
        <v>Joueur26</v>
      </c>
      <c r="E27" s="31" t="str">
        <f>VLOOKUP(Pronostics!$B27,Setup_MPP!$A:$G,2,FALSE)</f>
        <v>Joueur26</v>
      </c>
      <c r="F27" s="31" t="str">
        <f>VLOOKUP($B27,Setup_MPP!$A:$E,4,FALSE)</f>
        <v>#D5D5D5</v>
      </c>
      <c r="G27" s="31" t="str">
        <f>VLOOKUP($B27,Setup_MPP!$A:$E,5,FALSE)</f>
        <v>#727272</v>
      </c>
      <c r="H27" s="31" t="str">
        <f>IFERROR(IF(AND(A27&gt;=1,A27&lt;=104),VLOOKUP($A27,Location!$A:$J,6,FALSE),IF(A27=0,"Avant l'ouverture",IF(OR(A27=105,A27=106),"Bonus"))),"")</f>
        <v>Avant l'ouverture</v>
      </c>
      <c r="S27" s="25"/>
      <c r="T27" s="25"/>
      <c r="U27" s="25"/>
      <c r="V27" s="25"/>
      <c r="W27" s="25"/>
      <c r="X27" s="25"/>
      <c r="Y27" s="25"/>
      <c r="Z27" s="25"/>
      <c r="AA27" s="25"/>
      <c r="AB27" s="25"/>
      <c r="AD27" s="31">
        <f>SUMIFS(AC$2:AC27,D$2:D27,D27)*IF(R27=0,1,2)</f>
        <v>0</v>
      </c>
    </row>
    <row r="28" spans="1:30" x14ac:dyDescent="0.35">
      <c r="A28" s="31">
        <f>IF(ISBLANK(B28),"",COUNTIF(B$2:B28,B28))-1</f>
        <v>0</v>
      </c>
      <c r="B28" s="31">
        <v>27</v>
      </c>
      <c r="C28" s="10"/>
      <c r="D28" s="31" t="str">
        <f>VLOOKUP(Pronostics!$B28,Setup_MPP!$A:$G,3,FALSE)</f>
        <v>Joueur27</v>
      </c>
      <c r="E28" s="31" t="str">
        <f>VLOOKUP(Pronostics!$B28,Setup_MPP!$A:$G,2,FALSE)</f>
        <v>Joueur27</v>
      </c>
      <c r="F28" s="31" t="str">
        <f>VLOOKUP($B28,Setup_MPP!$A:$E,4,FALSE)</f>
        <v>#D5D5D5</v>
      </c>
      <c r="G28" s="31" t="str">
        <f>VLOOKUP($B28,Setup_MPP!$A:$E,5,FALSE)</f>
        <v>#727272</v>
      </c>
      <c r="H28" s="31" t="str">
        <f>IFERROR(IF(AND(A28&gt;=1,A28&lt;=104),VLOOKUP($A28,Location!$A:$J,6,FALSE),IF(A28=0,"Avant l'ouverture",IF(OR(A28=105,A28=106),"Bonus"))),"")</f>
        <v>Avant l'ouverture</v>
      </c>
      <c r="S28" s="25"/>
      <c r="T28" s="25"/>
      <c r="U28" s="25"/>
      <c r="V28" s="25"/>
      <c r="W28" s="25"/>
      <c r="X28" s="25"/>
      <c r="Y28" s="25"/>
      <c r="Z28" s="25"/>
      <c r="AA28" s="25"/>
      <c r="AB28" s="25"/>
      <c r="AD28" s="31">
        <f>SUMIFS(AC$2:AC28,D$2:D28,D28)*IF(R28=0,1,2)</f>
        <v>0</v>
      </c>
    </row>
    <row r="29" spans="1:30" x14ac:dyDescent="0.35">
      <c r="A29" s="31">
        <f>IF(ISBLANK(B29),"",COUNTIF(B$2:B29,B29))-1</f>
        <v>0</v>
      </c>
      <c r="B29" s="31">
        <v>28</v>
      </c>
      <c r="C29" s="10"/>
      <c r="D29" s="31" t="str">
        <f>VLOOKUP(Pronostics!$B29,Setup_MPP!$A:$G,3,FALSE)</f>
        <v>Joueur28</v>
      </c>
      <c r="E29" s="31" t="str">
        <f>VLOOKUP(Pronostics!$B29,Setup_MPP!$A:$G,2,FALSE)</f>
        <v>Joueur28</v>
      </c>
      <c r="F29" s="31" t="str">
        <f>VLOOKUP($B29,Setup_MPP!$A:$E,4,FALSE)</f>
        <v>#D5D5D5</v>
      </c>
      <c r="G29" s="31" t="str">
        <f>VLOOKUP($B29,Setup_MPP!$A:$E,5,FALSE)</f>
        <v>#727272</v>
      </c>
      <c r="H29" s="31" t="str">
        <f>IFERROR(IF(AND(A29&gt;=1,A29&lt;=104),VLOOKUP($A29,Location!$A:$J,6,FALSE),IF(A29=0,"Avant l'ouverture",IF(OR(A29=105,A29=106),"Bonus"))),"")</f>
        <v>Avant l'ouverture</v>
      </c>
      <c r="S29" s="25"/>
      <c r="T29" s="25"/>
      <c r="U29" s="25"/>
      <c r="V29" s="25"/>
      <c r="W29" s="25"/>
      <c r="X29" s="25"/>
      <c r="Y29" s="25"/>
      <c r="Z29" s="25"/>
      <c r="AA29" s="25"/>
      <c r="AB29" s="25"/>
      <c r="AD29" s="31">
        <f>SUMIFS(AC$2:AC29,D$2:D29,D29)*IF(R29=0,1,2)</f>
        <v>0</v>
      </c>
    </row>
    <row r="30" spans="1:30" x14ac:dyDescent="0.35">
      <c r="A30" s="31">
        <f>IF(ISBLANK(B30),"",COUNTIF(B$2:B30,B30))-1</f>
        <v>0</v>
      </c>
      <c r="B30" s="31">
        <v>29</v>
      </c>
      <c r="C30" s="10"/>
      <c r="D30" s="31" t="str">
        <f>VLOOKUP(Pronostics!$B30,Setup_MPP!$A:$G,3,FALSE)</f>
        <v>Joueur29</v>
      </c>
      <c r="E30" s="31" t="str">
        <f>VLOOKUP(Pronostics!$B30,Setup_MPP!$A:$G,2,FALSE)</f>
        <v>Joueur29</v>
      </c>
      <c r="F30" s="31" t="str">
        <f>VLOOKUP($B30,Setup_MPP!$A:$E,4,FALSE)</f>
        <v>#D5D5D5</v>
      </c>
      <c r="G30" s="31" t="str">
        <f>VLOOKUP($B30,Setup_MPP!$A:$E,5,FALSE)</f>
        <v>#727272</v>
      </c>
      <c r="H30" s="31" t="str">
        <f>IFERROR(IF(AND(A30&gt;=1,A30&lt;=104),VLOOKUP($A30,Location!$A:$J,6,FALSE),IF(A30=0,"Avant l'ouverture",IF(OR(A30=105,A30=106),"Bonus"))),"")</f>
        <v>Avant l'ouverture</v>
      </c>
      <c r="S30" s="25"/>
      <c r="T30" s="25"/>
      <c r="U30" s="25"/>
      <c r="V30" s="25"/>
      <c r="W30" s="25"/>
      <c r="X30" s="25"/>
      <c r="Y30" s="25"/>
      <c r="Z30" s="25"/>
      <c r="AA30" s="25"/>
      <c r="AB30" s="25"/>
      <c r="AD30" s="31">
        <f>SUMIFS(AC$2:AC30,D$2:D30,D30)*IF(R30=0,1,2)</f>
        <v>0</v>
      </c>
    </row>
    <row r="31" spans="1:30" x14ac:dyDescent="0.35">
      <c r="A31" s="31">
        <f>IF(ISBLANK(B31),"",COUNTIF(B$2:B31,B31))-1</f>
        <v>0</v>
      </c>
      <c r="B31" s="31">
        <v>30</v>
      </c>
      <c r="C31" s="10"/>
      <c r="D31" s="31" t="str">
        <f>VLOOKUP(Pronostics!$B31,Setup_MPP!$A:$G,3,FALSE)</f>
        <v>Joueur30</v>
      </c>
      <c r="E31" s="31" t="str">
        <f>VLOOKUP(Pronostics!$B31,Setup_MPP!$A:$G,2,FALSE)</f>
        <v>Joueur30</v>
      </c>
      <c r="F31" s="31" t="str">
        <f>VLOOKUP($B31,Setup_MPP!$A:$E,4,FALSE)</f>
        <v>#D5D5D5</v>
      </c>
      <c r="G31" s="31" t="str">
        <f>VLOOKUP($B31,Setup_MPP!$A:$E,5,FALSE)</f>
        <v>#727272</v>
      </c>
      <c r="H31" s="31" t="str">
        <f>IFERROR(IF(AND(A31&gt;=1,A31&lt;=104),VLOOKUP($A31,Location!$A:$J,6,FALSE),IF(A31=0,"Avant l'ouverture",IF(OR(A31=105,A31=106),"Bonus"))),"")</f>
        <v>Avant l'ouverture</v>
      </c>
      <c r="S31" s="25"/>
      <c r="T31" s="25"/>
      <c r="U31" s="25"/>
      <c r="V31" s="25"/>
      <c r="W31" s="25"/>
      <c r="X31" s="25"/>
      <c r="Y31" s="25"/>
      <c r="Z31" s="25"/>
      <c r="AA31" s="25"/>
      <c r="AB31" s="25"/>
      <c r="AD31" s="31">
        <f>SUMIFS(AC$2:AC31,D$2:D31,D31)*IF(R31=0,1,2)</f>
        <v>0</v>
      </c>
    </row>
    <row r="32" spans="1:30" x14ac:dyDescent="0.35">
      <c r="A32" s="31">
        <f>IF(ISBLANK(B32),"",COUNTIF(B$2:B32,B32))-1</f>
        <v>0</v>
      </c>
      <c r="B32" s="31">
        <v>31</v>
      </c>
      <c r="C32" s="10"/>
      <c r="D32" s="31" t="str">
        <f>VLOOKUP(Pronostics!$B32,Setup_MPP!$A:$G,3,FALSE)</f>
        <v>Joueur31</v>
      </c>
      <c r="E32" s="31" t="str">
        <f>VLOOKUP(Pronostics!$B32,Setup_MPP!$A:$G,2,FALSE)</f>
        <v>Joueur31</v>
      </c>
      <c r="F32" s="31" t="str">
        <f>VLOOKUP($B32,Setup_MPP!$A:$E,4,FALSE)</f>
        <v>#D5D5D5</v>
      </c>
      <c r="G32" s="31" t="str">
        <f>VLOOKUP($B32,Setup_MPP!$A:$E,5,FALSE)</f>
        <v>#727272</v>
      </c>
      <c r="H32" s="31" t="str">
        <f>IFERROR(IF(AND(A32&gt;=1,A32&lt;=104),VLOOKUP($A32,Location!$A:$J,6,FALSE),IF(A32=0,"Avant l'ouverture",IF(OR(A32=105,A32=106),"Bonus"))),"")</f>
        <v>Avant l'ouverture</v>
      </c>
      <c r="S32" s="25"/>
      <c r="T32" s="25"/>
      <c r="U32" s="25"/>
      <c r="V32" s="25"/>
      <c r="W32" s="25"/>
      <c r="X32" s="25"/>
      <c r="Y32" s="25"/>
      <c r="Z32" s="25"/>
      <c r="AA32" s="25"/>
      <c r="AB32" s="25"/>
      <c r="AD32" s="31">
        <f>SUMIFS(AC$2:AC32,D$2:D32,D32)*IF(R32=0,1,2)</f>
        <v>0</v>
      </c>
    </row>
    <row r="33" spans="1:30" x14ac:dyDescent="0.35">
      <c r="A33" s="31">
        <f>IF(ISBLANK(B33),"",COUNTIF(B$2:B33,B33))-1</f>
        <v>0</v>
      </c>
      <c r="B33" s="31">
        <v>32</v>
      </c>
      <c r="C33" s="10"/>
      <c r="D33" s="31" t="str">
        <f>VLOOKUP(Pronostics!$B33,Setup_MPP!$A:$G,3,FALSE)</f>
        <v>Joueur32</v>
      </c>
      <c r="E33" s="31" t="str">
        <f>VLOOKUP(Pronostics!$B33,Setup_MPP!$A:$G,2,FALSE)</f>
        <v>Joueur32</v>
      </c>
      <c r="F33" s="31" t="str">
        <f>VLOOKUP($B33,Setup_MPP!$A:$E,4,FALSE)</f>
        <v>#D5D5D5</v>
      </c>
      <c r="G33" s="31" t="str">
        <f>VLOOKUP($B33,Setup_MPP!$A:$E,5,FALSE)</f>
        <v>#727272</v>
      </c>
      <c r="H33" s="31" t="str">
        <f>IFERROR(IF(AND(A33&gt;=1,A33&lt;=104),VLOOKUP($A33,Location!$A:$J,6,FALSE),IF(A33=0,"Avant l'ouverture",IF(OR(A33=105,A33=106),"Bonus"))),"")</f>
        <v>Avant l'ouverture</v>
      </c>
      <c r="S33" s="25"/>
      <c r="T33" s="25"/>
      <c r="U33" s="25"/>
      <c r="V33" s="25"/>
      <c r="W33" s="25"/>
      <c r="X33" s="25"/>
      <c r="Y33" s="25"/>
      <c r="Z33" s="25"/>
      <c r="AA33" s="25"/>
      <c r="AB33" s="25"/>
      <c r="AD33" s="31">
        <f>SUMIFS(AC$2:AC33,D$2:D33,D33)*IF(R33=0,1,2)</f>
        <v>0</v>
      </c>
    </row>
    <row r="34" spans="1:30" x14ac:dyDescent="0.35">
      <c r="A34" s="31">
        <f>IF(ISBLANK(B34),"",COUNTIF(B$2:B34,B34))-1</f>
        <v>0</v>
      </c>
      <c r="B34" s="31">
        <v>33</v>
      </c>
      <c r="C34" s="10"/>
      <c r="D34" s="31" t="str">
        <f>VLOOKUP(Pronostics!$B34,Setup_MPP!$A:$G,3,FALSE)</f>
        <v>Joueur33</v>
      </c>
      <c r="E34" s="31" t="str">
        <f>VLOOKUP(Pronostics!$B34,Setup_MPP!$A:$G,2,FALSE)</f>
        <v>Joueur33</v>
      </c>
      <c r="F34" s="31" t="str">
        <f>VLOOKUP($B34,Setup_MPP!$A:$E,4,FALSE)</f>
        <v>#D5D5D5</v>
      </c>
      <c r="G34" s="31" t="str">
        <f>VLOOKUP($B34,Setup_MPP!$A:$E,5,FALSE)</f>
        <v>#727272</v>
      </c>
      <c r="H34" s="31" t="str">
        <f>IFERROR(IF(AND(A34&gt;=1,A34&lt;=104),VLOOKUP($A34,Location!$A:$J,6,FALSE),IF(A34=0,"Avant l'ouverture",IF(OR(A34=105,A34=106),"Bonus"))),"")</f>
        <v>Avant l'ouverture</v>
      </c>
      <c r="S34" s="25"/>
      <c r="T34" s="25"/>
      <c r="U34" s="25"/>
      <c r="V34" s="25"/>
      <c r="W34" s="25"/>
      <c r="X34" s="25"/>
      <c r="Y34" s="25"/>
      <c r="Z34" s="25"/>
      <c r="AA34" s="25"/>
      <c r="AB34" s="25"/>
      <c r="AD34" s="31">
        <f>SUMIFS(AC$2:AC34,D$2:D34,D34)*IF(R34=0,1,2)</f>
        <v>0</v>
      </c>
    </row>
    <row r="35" spans="1:30" x14ac:dyDescent="0.35">
      <c r="A35" s="31">
        <f>IF(ISBLANK(B35),"",COUNTIF(B$2:B35,B35))-1</f>
        <v>0</v>
      </c>
      <c r="B35" s="31">
        <v>34</v>
      </c>
      <c r="C35" s="10"/>
      <c r="D35" s="31" t="str">
        <f>VLOOKUP(Pronostics!$B35,Setup_MPP!$A:$G,3,FALSE)</f>
        <v>Joueur34</v>
      </c>
      <c r="E35" s="31" t="str">
        <f>VLOOKUP(Pronostics!$B35,Setup_MPP!$A:$G,2,FALSE)</f>
        <v>Joueur34</v>
      </c>
      <c r="F35" s="31" t="str">
        <f>VLOOKUP($B35,Setup_MPP!$A:$E,4,FALSE)</f>
        <v>#D5D5D5</v>
      </c>
      <c r="G35" s="31" t="str">
        <f>VLOOKUP($B35,Setup_MPP!$A:$E,5,FALSE)</f>
        <v>#727272</v>
      </c>
      <c r="H35" s="31" t="str">
        <f>IFERROR(IF(AND(A35&gt;=1,A35&lt;=104),VLOOKUP($A35,Location!$A:$J,6,FALSE),IF(A35=0,"Avant l'ouverture",IF(OR(A35=105,A35=106),"Bonus"))),"")</f>
        <v>Avant l'ouverture</v>
      </c>
      <c r="S35" s="25"/>
      <c r="T35" s="25"/>
      <c r="U35" s="25"/>
      <c r="V35" s="25"/>
      <c r="W35" s="25"/>
      <c r="X35" s="25"/>
      <c r="Y35" s="25"/>
      <c r="Z35" s="25"/>
      <c r="AA35" s="25"/>
      <c r="AB35" s="25"/>
      <c r="AD35" s="31">
        <f>SUMIFS(AC$2:AC35,D$2:D35,D35)*IF(R35=0,1,2)</f>
        <v>0</v>
      </c>
    </row>
    <row r="36" spans="1:30" x14ac:dyDescent="0.35">
      <c r="A36" s="31">
        <f>IF(ISBLANK(B36),"",COUNTIF(B$2:B36,B36))-1</f>
        <v>0</v>
      </c>
      <c r="B36" s="31">
        <v>35</v>
      </c>
      <c r="C36" s="10"/>
      <c r="D36" s="31" t="str">
        <f>VLOOKUP(Pronostics!$B36,Setup_MPP!$A:$G,3,FALSE)</f>
        <v>Joueur35</v>
      </c>
      <c r="E36" s="31" t="str">
        <f>VLOOKUP(Pronostics!$B36,Setup_MPP!$A:$G,2,FALSE)</f>
        <v>Joueur35</v>
      </c>
      <c r="F36" s="31" t="str">
        <f>VLOOKUP($B36,Setup_MPP!$A:$E,4,FALSE)</f>
        <v>#D5D5D5</v>
      </c>
      <c r="G36" s="31" t="str">
        <f>VLOOKUP($B36,Setup_MPP!$A:$E,5,FALSE)</f>
        <v>#727272</v>
      </c>
      <c r="H36" s="31" t="str">
        <f>IFERROR(IF(AND(A36&gt;=1,A36&lt;=104),VLOOKUP($A36,Location!$A:$J,6,FALSE),IF(A36=0,"Avant l'ouverture",IF(OR(A36=105,A36=106),"Bonus"))),"")</f>
        <v>Avant l'ouverture</v>
      </c>
      <c r="S36" s="25"/>
      <c r="T36" s="25"/>
      <c r="U36" s="25"/>
      <c r="V36" s="25"/>
      <c r="W36" s="25"/>
      <c r="X36" s="25"/>
      <c r="Y36" s="25"/>
      <c r="Z36" s="25"/>
      <c r="AA36" s="25"/>
      <c r="AB36" s="25"/>
      <c r="AD36" s="31">
        <f>SUMIFS(AC$2:AC36,D$2:D36,D36)*IF(R36=0,1,2)</f>
        <v>0</v>
      </c>
    </row>
    <row r="37" spans="1:30" x14ac:dyDescent="0.35">
      <c r="A37" s="31">
        <f>IF(ISBLANK(B37),"",COUNTIF(B$2:B37,B37))-1</f>
        <v>0</v>
      </c>
      <c r="B37" s="31">
        <v>36</v>
      </c>
      <c r="C37" s="10"/>
      <c r="D37" s="31" t="str">
        <f>VLOOKUP(Pronostics!$B37,Setup_MPP!$A:$G,3,FALSE)</f>
        <v>Joueur36</v>
      </c>
      <c r="E37" s="31" t="str">
        <f>VLOOKUP(Pronostics!$B37,Setup_MPP!$A:$G,2,FALSE)</f>
        <v>Joueur36</v>
      </c>
      <c r="F37" s="31" t="str">
        <f>VLOOKUP($B37,Setup_MPP!$A:$E,4,FALSE)</f>
        <v>#D5D5D5</v>
      </c>
      <c r="G37" s="31" t="str">
        <f>VLOOKUP($B37,Setup_MPP!$A:$E,5,FALSE)</f>
        <v>#727272</v>
      </c>
      <c r="H37" s="31" t="str">
        <f>IFERROR(IF(AND(A37&gt;=1,A37&lt;=104),VLOOKUP($A37,Location!$A:$J,6,FALSE),IF(A37=0,"Avant l'ouverture",IF(OR(A37=105,A37=106),"Bonus"))),"")</f>
        <v>Avant l'ouverture</v>
      </c>
      <c r="S37" s="25"/>
      <c r="T37" s="25"/>
      <c r="U37" s="25"/>
      <c r="V37" s="25"/>
      <c r="W37" s="25"/>
      <c r="X37" s="25"/>
      <c r="Y37" s="25"/>
      <c r="Z37" s="25"/>
      <c r="AA37" s="25"/>
      <c r="AB37" s="25"/>
      <c r="AD37" s="31">
        <f>SUMIFS(AC$2:AC37,D$2:D37,D37)*IF(R37=0,1,2)</f>
        <v>0</v>
      </c>
    </row>
    <row r="38" spans="1:30" x14ac:dyDescent="0.35">
      <c r="A38" s="31">
        <f>IF(ISBLANK(B38),"",COUNTIF(B$2:B38,B38))-1</f>
        <v>0</v>
      </c>
      <c r="B38" s="31">
        <v>37</v>
      </c>
      <c r="C38" s="10"/>
      <c r="D38" s="31" t="str">
        <f>VLOOKUP(Pronostics!$B38,Setup_MPP!$A:$G,3,FALSE)</f>
        <v>Joueur37</v>
      </c>
      <c r="E38" s="31" t="str">
        <f>VLOOKUP(Pronostics!$B38,Setup_MPP!$A:$G,2,FALSE)</f>
        <v>Joueur37</v>
      </c>
      <c r="F38" s="31" t="str">
        <f>VLOOKUP($B38,Setup_MPP!$A:$E,4,FALSE)</f>
        <v>#D5D5D5</v>
      </c>
      <c r="G38" s="31" t="str">
        <f>VLOOKUP($B38,Setup_MPP!$A:$E,5,FALSE)</f>
        <v>#727272</v>
      </c>
      <c r="H38" s="31" t="str">
        <f>IFERROR(IF(AND(A38&gt;=1,A38&lt;=104),VLOOKUP($A38,Location!$A:$J,6,FALSE),IF(A38=0,"Avant l'ouverture",IF(OR(A38=105,A38=106),"Bonus"))),"")</f>
        <v>Avant l'ouverture</v>
      </c>
      <c r="S38" s="25"/>
      <c r="T38" s="25"/>
      <c r="U38" s="25"/>
      <c r="V38" s="25"/>
      <c r="W38" s="25"/>
      <c r="X38" s="25"/>
      <c r="Y38" s="25"/>
      <c r="Z38" s="25"/>
      <c r="AA38" s="25"/>
      <c r="AB38" s="25"/>
      <c r="AD38" s="31">
        <f>SUMIFS(AC$2:AC38,D$2:D38,D38)*IF(R38=0,1,2)</f>
        <v>0</v>
      </c>
    </row>
    <row r="39" spans="1:30" x14ac:dyDescent="0.35">
      <c r="A39" s="31">
        <f>IF(ISBLANK(B39),"",COUNTIF(B$2:B39,B39))-1</f>
        <v>0</v>
      </c>
      <c r="B39" s="31">
        <v>38</v>
      </c>
      <c r="C39" s="10"/>
      <c r="D39" s="31" t="str">
        <f>VLOOKUP(Pronostics!$B39,Setup_MPP!$A:$G,3,FALSE)</f>
        <v>Joueur38</v>
      </c>
      <c r="E39" s="31" t="str">
        <f>VLOOKUP(Pronostics!$B39,Setup_MPP!$A:$G,2,FALSE)</f>
        <v>Joueur38</v>
      </c>
      <c r="F39" s="31" t="str">
        <f>VLOOKUP($B39,Setup_MPP!$A:$E,4,FALSE)</f>
        <v>#D5D5D5</v>
      </c>
      <c r="G39" s="31" t="str">
        <f>VLOOKUP($B39,Setup_MPP!$A:$E,5,FALSE)</f>
        <v>#727272</v>
      </c>
      <c r="H39" s="31" t="str">
        <f>IFERROR(IF(AND(A39&gt;=1,A39&lt;=104),VLOOKUP($A39,Location!$A:$J,6,FALSE),IF(A39=0,"Avant l'ouverture",IF(OR(A39=105,A39=106),"Bonus"))),"")</f>
        <v>Avant l'ouverture</v>
      </c>
      <c r="S39" s="25"/>
      <c r="T39" s="25"/>
      <c r="U39" s="25"/>
      <c r="V39" s="25"/>
      <c r="W39" s="25"/>
      <c r="X39" s="25"/>
      <c r="Y39" s="25"/>
      <c r="Z39" s="25"/>
      <c r="AA39" s="25"/>
      <c r="AB39" s="25"/>
      <c r="AD39" s="31">
        <f>SUMIFS(AC$2:AC39,D$2:D39,D39)*IF(R39=0,1,2)</f>
        <v>0</v>
      </c>
    </row>
    <row r="40" spans="1:30" x14ac:dyDescent="0.35">
      <c r="A40" s="31">
        <f>IF(ISBLANK(B40),"",COUNTIF(B$2:B40,B40))-1</f>
        <v>0</v>
      </c>
      <c r="B40" s="31">
        <v>39</v>
      </c>
      <c r="C40" s="10"/>
      <c r="D40" s="31" t="str">
        <f>VLOOKUP(Pronostics!$B40,Setup_MPP!$A:$G,3,FALSE)</f>
        <v>Joueur39</v>
      </c>
      <c r="E40" s="31" t="str">
        <f>VLOOKUP(Pronostics!$B40,Setup_MPP!$A:$G,2,FALSE)</f>
        <v>Joueur39</v>
      </c>
      <c r="F40" s="31" t="str">
        <f>VLOOKUP($B40,Setup_MPP!$A:$E,4,FALSE)</f>
        <v>#D5D5D5</v>
      </c>
      <c r="G40" s="31" t="str">
        <f>VLOOKUP($B40,Setup_MPP!$A:$E,5,FALSE)</f>
        <v>#727272</v>
      </c>
      <c r="H40" s="31" t="str">
        <f>IFERROR(IF(AND(A40&gt;=1,A40&lt;=104),VLOOKUP($A40,Location!$A:$J,6,FALSE),IF(A40=0,"Avant l'ouverture",IF(OR(A40=105,A40=106),"Bonus"))),"")</f>
        <v>Avant l'ouverture</v>
      </c>
      <c r="S40" s="25"/>
      <c r="T40" s="25"/>
      <c r="U40" s="25"/>
      <c r="V40" s="25"/>
      <c r="W40" s="25"/>
      <c r="X40" s="25"/>
      <c r="Y40" s="25"/>
      <c r="Z40" s="25"/>
      <c r="AA40" s="25"/>
      <c r="AB40" s="25"/>
      <c r="AD40" s="31">
        <f>SUMIFS(AC$2:AC40,D$2:D40,D40)*IF(R40=0,1,2)</f>
        <v>0</v>
      </c>
    </row>
    <row r="41" spans="1:30" x14ac:dyDescent="0.35">
      <c r="A41" s="31">
        <f>IF(ISBLANK(B41),"",COUNTIF(B$2:B41,B41))-1</f>
        <v>1</v>
      </c>
      <c r="B41" s="31">
        <v>1</v>
      </c>
      <c r="C41" s="10">
        <f>VLOOKUP($A41,Database!$A:$Y,7,FALSE)</f>
        <v>46184.875</v>
      </c>
      <c r="D41" s="31" t="str">
        <f>VLOOKUP(Pronostics!$B41,Setup_MPP!$A:$G,3,FALSE)</f>
        <v>_Nicolas_LM_</v>
      </c>
      <c r="E41" s="31" t="str">
        <f>VLOOKUP(Pronostics!$B41,Setup_MPP!$A:$G,2,FALSE)</f>
        <v>Nicolas LE MOUEL</v>
      </c>
      <c r="F41" s="31" t="str">
        <f>VLOOKUP($B41,Setup_MPP!$A:$E,4,FALSE)</f>
        <v>#F7C79D</v>
      </c>
      <c r="G41" s="31" t="str">
        <f>VLOOKUP($B41,Setup_MPP!$A:$E,5,FALSE)</f>
        <v>#FFBE85</v>
      </c>
      <c r="H41" s="31" t="str">
        <f>IFERROR(IF(AND(A41&gt;=1,A41&lt;=104),VLOOKUP($A41,Location!$A:$J,6,FALSE),IF(A41=0,"Avant l'ouverture",IF(OR(A41=105,A41=106),"Bonus"))),"")</f>
        <v>Tour 1</v>
      </c>
      <c r="I41" s="31" t="str">
        <f>IF(LEFT(H41,4)="Tour",VLOOKUP(A41,Database!$A:$C,3,FALSE),"")</f>
        <v>A</v>
      </c>
      <c r="J41" s="31" t="str">
        <f>VLOOKUP($A41,Location!$A:$J,7,FALSE)</f>
        <v>Mexique</v>
      </c>
      <c r="K41" s="31" t="str">
        <f>IFERROR(VLOOKUP(J41,Setup_Team!$B:$C,2,FALSE), "TDB")</f>
        <v>MEX</v>
      </c>
      <c r="L41" s="31" t="str">
        <f>VLOOKUP($A41,Location!$A:$J,8,FALSE)</f>
        <v>Afrique du Sud</v>
      </c>
      <c r="M41" s="31" t="str">
        <f>IFERROR(VLOOKUP(L41,Setup_Team!$B:$C,2,FALSE), "TDB")</f>
        <v>ZAF</v>
      </c>
      <c r="N41" s="31" t="str">
        <f>VLOOKUP($A41,Location!$A:$J,9,FALSE)</f>
        <v>Mexique City</v>
      </c>
      <c r="O41" s="31" t="str">
        <f>VLOOKUP($A41,Location!$A:$J,10,FALSE)</f>
        <v>Estadio Azteca</v>
      </c>
      <c r="P41" s="44"/>
      <c r="Q41" s="44"/>
      <c r="R41" s="31">
        <v>0</v>
      </c>
      <c r="S41" s="25">
        <f>VLOOKUP($A41,Database!$A:$Y,10,FALSE)</f>
        <v>49</v>
      </c>
      <c r="T41" s="25">
        <f>VLOOKUP($A41,Database!$A:$Y,11,FALSE)</f>
        <v>125</v>
      </c>
      <c r="U41" s="25">
        <f>VLOOKUP($A41,Database!$A:$Y,12,FALSE)</f>
        <v>148</v>
      </c>
      <c r="V41" s="25" t="str">
        <f>VLOOKUP(A41,Database!A:M,13,FALSE)</f>
        <v>À venir</v>
      </c>
      <c r="W41" s="25" t="str">
        <f>VLOOKUP($A41,Database!$A:$Y,20,FALSE)</f>
        <v/>
      </c>
      <c r="X41" s="25" t="str">
        <f>VLOOKUP($A41,Database!$A:$Y,21,FALSE)</f>
        <v/>
      </c>
      <c r="Y41" s="25" t="str">
        <f ca="1">IF(C41&lt;NOW(),IF(AND(P41&gt;Q41,W41&gt;X41),S41,IF(AND(P41=Q41,W41=X41),T41,IF(AND(P41&lt;Q41,W41&lt;X41),U41,0))),"")</f>
        <v/>
      </c>
      <c r="Z41" s="25">
        <f>IF(AND(P41=W41,Q41=X41),1,0)</f>
        <v>1</v>
      </c>
      <c r="AA41" s="25" t="str">
        <f>IF(Z41=0,"",IF(ISBLANK(VLOOKUP(A41,Database!A:AA,22,FALSE)),"",VLOOKUP(A41,Database!A:AA,22,FALSE)))</f>
        <v>Exact</v>
      </c>
      <c r="AB41" s="25">
        <f ca="1">IFERROR(IF(AND(Y41&lt;&gt;"",OR(V41="Terminé",V41="En cours")),VLOOKUP(AA41,Setup_ScoreExactBonus!A:D,4,FALSE),0),0)</f>
        <v>0</v>
      </c>
      <c r="AC41" s="31" t="str">
        <f ca="1">IF(Y41&lt;&gt;"", Y41 + IF(Z41=1,AB41, 0), "")</f>
        <v/>
      </c>
      <c r="AD41" s="31">
        <f ca="1">SUMIFS(AC$2:AC41,D$2:D41,D41)*IF(R41=0,1,2)</f>
        <v>0</v>
      </c>
    </row>
    <row r="42" spans="1:30" x14ac:dyDescent="0.35">
      <c r="A42" s="31">
        <f>IF(ISBLANK(B42),"",COUNTIF(B$2:B42,B42))-1</f>
        <v>1</v>
      </c>
      <c r="B42" s="31">
        <v>2</v>
      </c>
      <c r="C42" s="10">
        <f>VLOOKUP($A42,Database!$A:$Y,7,FALSE)</f>
        <v>46184.875</v>
      </c>
      <c r="D42" s="31" t="str">
        <f>VLOOKUP(Pronostics!$B42,Setup_MPP!$A:$G,3,FALSE)</f>
        <v>leaelaz</v>
      </c>
      <c r="E42" s="31" t="str">
        <f>VLOOKUP(Pronostics!$B42,Setup_MPP!$A:$G,2,FALSE)</f>
        <v>Léa EL ASERY</v>
      </c>
      <c r="F42" s="31" t="str">
        <f>VLOOKUP($B42,Setup_MPP!$A:$E,4,FALSE)</f>
        <v>#FFBEBE</v>
      </c>
      <c r="G42" s="31" t="str">
        <f>VLOOKUP($B42,Setup_MPP!$A:$E,5,FALSE)</f>
        <v>#DF6868</v>
      </c>
      <c r="H42" s="31" t="str">
        <f>IFERROR(IF(AND(A42&gt;=1,A42&lt;=104),VLOOKUP($A42,Location!$A:$J,6,FALSE),IF(A42=0,"Avant l'ouverture",IF(OR(A42=105,A42=106),"Bonus"))),"")</f>
        <v>Tour 1</v>
      </c>
      <c r="I42" s="31" t="str">
        <f>IF(LEFT(H42,4)="Tour",VLOOKUP(A42,Database!$A:$C,3,FALSE),"")</f>
        <v>A</v>
      </c>
      <c r="J42" s="31" t="str">
        <f>VLOOKUP($A42,Location!$A:$J,7,FALSE)</f>
        <v>Mexique</v>
      </c>
      <c r="K42" s="31" t="str">
        <f>IFERROR(VLOOKUP(J42,Setup_Team!$B:$C,2,FALSE), "TDB")</f>
        <v>MEX</v>
      </c>
      <c r="L42" s="31" t="str">
        <f>VLOOKUP($A42,Location!$A:$J,8,FALSE)</f>
        <v>Afrique du Sud</v>
      </c>
      <c r="M42" s="31" t="str">
        <f>IFERROR(VLOOKUP(L42,Setup_Team!$B:$C,2,FALSE), "TDB")</f>
        <v>ZAF</v>
      </c>
      <c r="N42" s="31" t="str">
        <f>VLOOKUP($A42,Location!$A:$J,9,FALSE)</f>
        <v>Mexique City</v>
      </c>
      <c r="O42" s="31" t="str">
        <f>VLOOKUP($A42,Location!$A:$J,10,FALSE)</f>
        <v>Estadio Azteca</v>
      </c>
      <c r="R42" s="31">
        <v>0</v>
      </c>
      <c r="S42" s="25">
        <f>VLOOKUP($A42,Database!$A:$Y,10,FALSE)</f>
        <v>49</v>
      </c>
      <c r="T42" s="25">
        <f>VLOOKUP($A42,Database!$A:$Y,11,FALSE)</f>
        <v>125</v>
      </c>
      <c r="U42" s="25">
        <f>VLOOKUP($A42,Database!$A:$Y,12,FALSE)</f>
        <v>148</v>
      </c>
      <c r="V42" s="25" t="str">
        <f>VLOOKUP(A42,Database!A:M,13,FALSE)</f>
        <v>À venir</v>
      </c>
      <c r="W42" s="25" t="str">
        <f>VLOOKUP($A42,Database!$A:$Y,20,FALSE)</f>
        <v/>
      </c>
      <c r="X42" s="25" t="str">
        <f>VLOOKUP($A42,Database!$A:$Y,21,FALSE)</f>
        <v/>
      </c>
      <c r="Y42" s="25" t="str">
        <f ca="1">IF(C42&lt;NOW(),IF(AND(P42&gt;Q42,W42&gt;X42),S42,IF(AND(P42=Q42,W42=X42),T42,IF(AND(P42&lt;Q42,W42&lt;X42),U42,0))),"")</f>
        <v/>
      </c>
      <c r="Z42" s="25">
        <f>IF(AND(P42=W42,Q42=X42),1,0)</f>
        <v>1</v>
      </c>
      <c r="AA42" s="25" t="str">
        <f>IF(Z42=0,"",IF(ISBLANK(VLOOKUP(A42,Database!A:AA,22,FALSE)),"",VLOOKUP(A42,Database!A:AA,22,FALSE)))</f>
        <v>Exact</v>
      </c>
      <c r="AB42" s="25">
        <f ca="1">IFERROR(IF(AND(Y42&lt;&gt;"",OR(V42="Terminé",V42="En cours")),VLOOKUP(AA42,Setup_ScoreExactBonus!A:D,4,FALSE),0),0)</f>
        <v>0</v>
      </c>
      <c r="AC42" s="31" t="str">
        <f ca="1">IF(Y42&lt;&gt;"", Y42 + IF(Z42=1,AB42, 0), "")</f>
        <v/>
      </c>
      <c r="AD42" s="31">
        <f ca="1">SUMIFS(AC$2:AC42,D$2:D42,D42)*IF(R42=0,1,2)</f>
        <v>0</v>
      </c>
    </row>
    <row r="43" spans="1:30" x14ac:dyDescent="0.35">
      <c r="A43" s="31">
        <f>IF(ISBLANK(B43),"",COUNTIF(B$2:B43,B43))-1</f>
        <v>1</v>
      </c>
      <c r="B43" s="31">
        <v>3</v>
      </c>
      <c r="C43" s="10">
        <f>VLOOKUP($A43,Database!$A:$Y,7,FALSE)</f>
        <v>46184.875</v>
      </c>
      <c r="D43" s="31" t="str">
        <f>VLOOKUP(Pronostics!$B43,Setup_MPP!$A:$G,3,FALSE)</f>
        <v>PasMetalleux</v>
      </c>
      <c r="E43" s="31" t="str">
        <f>VLOOKUP(Pronostics!$B43,Setup_MPP!$A:$G,2,FALSE)</f>
        <v>Elwenn JOUBREL</v>
      </c>
      <c r="F43" s="31" t="str">
        <f>VLOOKUP($B43,Setup_MPP!$A:$E,4,FALSE)</f>
        <v>#F5C7FC</v>
      </c>
      <c r="G43" s="31" t="str">
        <f>VLOOKUP($B43,Setup_MPP!$A:$E,5,FALSE)</f>
        <v>#C489CF</v>
      </c>
      <c r="H43" s="31" t="str">
        <f>IFERROR(IF(AND(A43&gt;=1,A43&lt;=104),VLOOKUP($A43,Location!$A:$J,6,FALSE),IF(A43=0,"Avant l'ouverture",IF(OR(A43=105,A43=106),"Bonus"))),"")</f>
        <v>Tour 1</v>
      </c>
      <c r="I43" s="31" t="str">
        <f>IF(LEFT(H43,4)="Tour",VLOOKUP(A43,Database!$A:$C,3,FALSE),"")</f>
        <v>A</v>
      </c>
      <c r="J43" s="31" t="str">
        <f>VLOOKUP($A43,Location!$A:$J,7,FALSE)</f>
        <v>Mexique</v>
      </c>
      <c r="K43" s="31" t="str">
        <f>IFERROR(VLOOKUP(J43,Setup_Team!$B:$C,2,FALSE), "TDB")</f>
        <v>MEX</v>
      </c>
      <c r="L43" s="31" t="str">
        <f>VLOOKUP($A43,Location!$A:$J,8,FALSE)</f>
        <v>Afrique du Sud</v>
      </c>
      <c r="M43" s="31" t="str">
        <f>IFERROR(VLOOKUP(L43,Setup_Team!$B:$C,2,FALSE), "TDB")</f>
        <v>ZAF</v>
      </c>
      <c r="N43" s="31" t="str">
        <f>VLOOKUP($A43,Location!$A:$J,9,FALSE)</f>
        <v>Mexique City</v>
      </c>
      <c r="O43" s="31" t="str">
        <f>VLOOKUP($A43,Location!$A:$J,10,FALSE)</f>
        <v>Estadio Azteca</v>
      </c>
      <c r="R43" s="31">
        <v>0</v>
      </c>
      <c r="S43" s="25">
        <f>VLOOKUP($A43,Database!$A:$Y,10,FALSE)</f>
        <v>49</v>
      </c>
      <c r="T43" s="25">
        <f>VLOOKUP($A43,Database!$A:$Y,11,FALSE)</f>
        <v>125</v>
      </c>
      <c r="U43" s="25">
        <f>VLOOKUP($A43,Database!$A:$Y,12,FALSE)</f>
        <v>148</v>
      </c>
      <c r="V43" s="25" t="str">
        <f>VLOOKUP(A43,Database!A:M,13,FALSE)</f>
        <v>À venir</v>
      </c>
      <c r="W43" s="25" t="str">
        <f>VLOOKUP($A43,Database!$A:$Y,20,FALSE)</f>
        <v/>
      </c>
      <c r="X43" s="25" t="str">
        <f>VLOOKUP($A43,Database!$A:$Y,21,FALSE)</f>
        <v/>
      </c>
      <c r="Y43" s="25" t="str">
        <f ca="1">IF(C43&lt;NOW(),IF(AND(P43&gt;Q43,W43&gt;X43),S43,IF(AND(P43=Q43,W43=X43),T43,IF(AND(P43&lt;Q43,W43&lt;X43),U43,0))),"")</f>
        <v/>
      </c>
      <c r="Z43" s="25">
        <f>IF(AND(P43=W43,Q43=X43),1,0)</f>
        <v>1</v>
      </c>
      <c r="AA43" s="25" t="str">
        <f>IF(Z43=0,"",IF(ISBLANK(VLOOKUP(A43,Database!A:AA,22,FALSE)),"",VLOOKUP(A43,Database!A:AA,22,FALSE)))</f>
        <v>Exact</v>
      </c>
      <c r="AB43" s="25">
        <f ca="1">IFERROR(IF(AND(Y43&lt;&gt;"",OR(V43="Terminé",V43="En cours")),VLOOKUP(AA43,Setup_ScoreExactBonus!A:D,4,FALSE),0),0)</f>
        <v>0</v>
      </c>
      <c r="AC43" s="31" t="str">
        <f ca="1">IF(Y43&lt;&gt;"", Y43 + IF(Z43=1,AB43, 0), "")</f>
        <v/>
      </c>
      <c r="AD43" s="31">
        <f ca="1">SUMIFS(AC$2:AC43,D$2:D43,D43)*IF(R43=0,1,2)</f>
        <v>0</v>
      </c>
    </row>
    <row r="44" spans="1:30" x14ac:dyDescent="0.35">
      <c r="A44" s="31">
        <f>IF(ISBLANK(B44),"",COUNTIF(B$2:B44,B44))-1</f>
        <v>1</v>
      </c>
      <c r="B44" s="31">
        <v>4</v>
      </c>
      <c r="C44" s="10">
        <f>VLOOKUP($A44,Database!$A:$Y,7,FALSE)</f>
        <v>46184.875</v>
      </c>
      <c r="D44" s="31" t="str">
        <f>VLOOKUP(Pronostics!$B44,Setup_MPP!$A:$G,3,FALSE)</f>
        <v>Popo444</v>
      </c>
      <c r="E44" s="31" t="str">
        <f>VLOOKUP(Pronostics!$B44,Setup_MPP!$A:$G,2,FALSE)</f>
        <v>Pauline OLIVIER</v>
      </c>
      <c r="F44" s="31" t="str">
        <f>VLOOKUP($B44,Setup_MPP!$A:$E,4,FALSE)</f>
        <v>#A5EA7F</v>
      </c>
      <c r="G44" s="31" t="str">
        <f>VLOOKUP($B44,Setup_MPP!$A:$E,5,FALSE)</f>
        <v>#80C65A</v>
      </c>
      <c r="H44" s="31" t="str">
        <f>IFERROR(IF(AND(A44&gt;=1,A44&lt;=104),VLOOKUP($A44,Location!$A:$J,6,FALSE),IF(A44=0,"Avant l'ouverture",IF(OR(A44=105,A44=106),"Bonus"))),"")</f>
        <v>Tour 1</v>
      </c>
      <c r="I44" s="31" t="str">
        <f>IF(LEFT(H44,4)="Tour",VLOOKUP(A44,Database!$A:$C,3,FALSE),"")</f>
        <v>A</v>
      </c>
      <c r="J44" s="31" t="str">
        <f>VLOOKUP($A44,Location!$A:$J,7,FALSE)</f>
        <v>Mexique</v>
      </c>
      <c r="K44" s="31" t="str">
        <f>IFERROR(VLOOKUP(J44,Setup_Team!$B:$C,2,FALSE), "TDB")</f>
        <v>MEX</v>
      </c>
      <c r="L44" s="31" t="str">
        <f>VLOOKUP($A44,Location!$A:$J,8,FALSE)</f>
        <v>Afrique du Sud</v>
      </c>
      <c r="M44" s="31" t="str">
        <f>IFERROR(VLOOKUP(L44,Setup_Team!$B:$C,2,FALSE), "TDB")</f>
        <v>ZAF</v>
      </c>
      <c r="N44" s="31" t="str">
        <f>VLOOKUP($A44,Location!$A:$J,9,FALSE)</f>
        <v>Mexique City</v>
      </c>
      <c r="O44" s="31" t="str">
        <f>VLOOKUP($A44,Location!$A:$J,10,FALSE)</f>
        <v>Estadio Azteca</v>
      </c>
      <c r="R44" s="31">
        <v>0</v>
      </c>
      <c r="S44" s="25">
        <f>VLOOKUP($A44,Database!$A:$Y,10,FALSE)</f>
        <v>49</v>
      </c>
      <c r="T44" s="25">
        <f>VLOOKUP($A44,Database!$A:$Y,11,FALSE)</f>
        <v>125</v>
      </c>
      <c r="U44" s="25">
        <f>VLOOKUP($A44,Database!$A:$Y,12,FALSE)</f>
        <v>148</v>
      </c>
      <c r="V44" s="25" t="str">
        <f>VLOOKUP(A44,Database!A:M,13,FALSE)</f>
        <v>À venir</v>
      </c>
      <c r="W44" s="25" t="str">
        <f>VLOOKUP($A44,Database!$A:$Y,20,FALSE)</f>
        <v/>
      </c>
      <c r="X44" s="25" t="str">
        <f>VLOOKUP($A44,Database!$A:$Y,21,FALSE)</f>
        <v/>
      </c>
      <c r="Y44" s="25" t="str">
        <f ca="1">IF(C44&lt;NOW(),IF(AND(P44&gt;Q44,W44&gt;X44),S44,IF(AND(P44=Q44,W44=X44),T44,IF(AND(P44&lt;Q44,W44&lt;X44),U44,0))),"")</f>
        <v/>
      </c>
      <c r="Z44" s="25">
        <f>IF(AND(P44=W44,Q44=X44),1,0)</f>
        <v>1</v>
      </c>
      <c r="AA44" s="25" t="str">
        <f>IF(Z44=0,"",IF(ISBLANK(VLOOKUP(A44,Database!A:AA,22,FALSE)),"",VLOOKUP(A44,Database!A:AA,22,FALSE)))</f>
        <v>Exact</v>
      </c>
      <c r="AB44" s="25">
        <f ca="1">IFERROR(IF(AND(Y44&lt;&gt;"",OR(V44="Terminé",V44="En cours")),VLOOKUP(AA44,Setup_ScoreExactBonus!A:D,4,FALSE),0),0)</f>
        <v>0</v>
      </c>
      <c r="AC44" s="31" t="str">
        <f ca="1">IF(Y44&lt;&gt;"", Y44 + IF(Z44=1,AB44, 0), "")</f>
        <v/>
      </c>
      <c r="AD44" s="31">
        <f ca="1">SUMIFS(AC$2:AC44,D$2:D44,D44)*IF(R44=0,1,2)</f>
        <v>0</v>
      </c>
    </row>
    <row r="45" spans="1:30" x14ac:dyDescent="0.35">
      <c r="A45" s="31">
        <f>IF(ISBLANK(B45),"",COUNTIF(B$2:B45,B45))-1</f>
        <v>1</v>
      </c>
      <c r="B45" s="31">
        <v>5</v>
      </c>
      <c r="C45" s="10">
        <f>VLOOKUP($A45,Database!$A:$Y,7,FALSE)</f>
        <v>46184.875</v>
      </c>
      <c r="D45" s="31" t="str">
        <f>VLOOKUP(Pronostics!$B45,Setup_MPP!$A:$G,3,FALSE)</f>
        <v>_Jujul</v>
      </c>
      <c r="E45" s="31" t="str">
        <f>VLOOKUP(Pronostics!$B45,Setup_MPP!$A:$G,2,FALSE)</f>
        <v>Julie BOISSIERE</v>
      </c>
      <c r="F45" s="31" t="str">
        <f>VLOOKUP($B45,Setup_MPP!$A:$E,4,FALSE)</f>
        <v>#D890FF</v>
      </c>
      <c r="G45" s="31" t="str">
        <f>VLOOKUP($B45,Setup_MPP!$A:$E,5,FALSE)</f>
        <v>#B750EF</v>
      </c>
      <c r="H45" s="31" t="str">
        <f>IFERROR(IF(AND(A45&gt;=1,A45&lt;=104),VLOOKUP($A45,Location!$A:$J,6,FALSE),IF(A45=0,"Avant l'ouverture",IF(OR(A45=105,A45=106),"Bonus"))),"")</f>
        <v>Tour 1</v>
      </c>
      <c r="I45" s="31" t="str">
        <f>IF(LEFT(H45,4)="Tour",VLOOKUP(A45,Database!$A:$C,3,FALSE),"")</f>
        <v>A</v>
      </c>
      <c r="J45" s="31" t="str">
        <f>VLOOKUP($A45,Location!$A:$J,7,FALSE)</f>
        <v>Mexique</v>
      </c>
      <c r="K45" s="31" t="str">
        <f>IFERROR(VLOOKUP(J45,Setup_Team!$B:$C,2,FALSE), "TDB")</f>
        <v>MEX</v>
      </c>
      <c r="L45" s="31" t="str">
        <f>VLOOKUP($A45,Location!$A:$J,8,FALSE)</f>
        <v>Afrique du Sud</v>
      </c>
      <c r="M45" s="31" t="str">
        <f>IFERROR(VLOOKUP(L45,Setup_Team!$B:$C,2,FALSE), "TDB")</f>
        <v>ZAF</v>
      </c>
      <c r="N45" s="31" t="str">
        <f>VLOOKUP($A45,Location!$A:$J,9,FALSE)</f>
        <v>Mexique City</v>
      </c>
      <c r="O45" s="31" t="str">
        <f>VLOOKUP($A45,Location!$A:$J,10,FALSE)</f>
        <v>Estadio Azteca</v>
      </c>
      <c r="R45" s="31">
        <v>0</v>
      </c>
      <c r="S45" s="25">
        <f>VLOOKUP($A45,Database!$A:$Y,10,FALSE)</f>
        <v>49</v>
      </c>
      <c r="T45" s="25">
        <f>VLOOKUP($A45,Database!$A:$Y,11,FALSE)</f>
        <v>125</v>
      </c>
      <c r="U45" s="25">
        <f>VLOOKUP($A45,Database!$A:$Y,12,FALSE)</f>
        <v>148</v>
      </c>
      <c r="V45" s="25" t="str">
        <f>VLOOKUP(A45,Database!A:M,13,FALSE)</f>
        <v>À venir</v>
      </c>
      <c r="W45" s="25" t="str">
        <f>VLOOKUP($A45,Database!$A:$Y,20,FALSE)</f>
        <v/>
      </c>
      <c r="X45" s="25" t="str">
        <f>VLOOKUP($A45,Database!$A:$Y,21,FALSE)</f>
        <v/>
      </c>
      <c r="Y45" s="25" t="str">
        <f ca="1">IF(C45&lt;NOW(),IF(AND(P45&gt;Q45,W45&gt;X45),S45,IF(AND(P45=Q45,W45=X45),T45,IF(AND(P45&lt;Q45,W45&lt;X45),U45,0))),"")</f>
        <v/>
      </c>
      <c r="Z45" s="25">
        <f>IF(AND(P45=W45,Q45=X45),1,0)</f>
        <v>1</v>
      </c>
      <c r="AA45" s="25" t="str">
        <f>IF(Z45=0,"",IF(ISBLANK(VLOOKUP(A45,Database!A:AA,22,FALSE)),"",VLOOKUP(A45,Database!A:AA,22,FALSE)))</f>
        <v>Exact</v>
      </c>
      <c r="AB45" s="25">
        <f ca="1">IFERROR(IF(AND(Y45&lt;&gt;"",OR(V45="Terminé",V45="En cours")),VLOOKUP(AA45,Setup_ScoreExactBonus!A:D,4,FALSE),0),0)</f>
        <v>0</v>
      </c>
      <c r="AC45" s="31" t="str">
        <f ca="1">IF(Y45&lt;&gt;"", Y45 + IF(Z45=1,AB45, 0), "")</f>
        <v/>
      </c>
      <c r="AD45" s="31">
        <f ca="1">SUMIFS(AC$2:AC45,D$2:D45,D45)*IF(R45=0,1,2)</f>
        <v>0</v>
      </c>
    </row>
    <row r="46" spans="1:30" x14ac:dyDescent="0.35">
      <c r="A46" s="31">
        <f>IF(ISBLANK(B46),"",COUNTIF(B$2:B46,B46))-1</f>
        <v>1</v>
      </c>
      <c r="B46" s="31">
        <v>6</v>
      </c>
      <c r="C46" s="10">
        <f>VLOOKUP($A46,Database!$A:$Y,7,FALSE)</f>
        <v>46184.875</v>
      </c>
      <c r="D46" s="31" t="str">
        <f>VLOOKUP(Pronostics!$B46,Setup_MPP!$A:$G,3,FALSE)</f>
        <v>Julay</v>
      </c>
      <c r="E46" s="31" t="str">
        <f>VLOOKUP(Pronostics!$B46,Setup_MPP!$A:$G,2,FALSE)</f>
        <v>Julie BOUCHARD</v>
      </c>
      <c r="F46" s="31" t="str">
        <f>VLOOKUP($B46,Setup_MPP!$A:$E,4,FALSE)</f>
        <v>#A6F7B1</v>
      </c>
      <c r="G46" s="31" t="str">
        <f>VLOOKUP($B46,Setup_MPP!$A:$E,5,FALSE)</f>
        <v>#6EC179</v>
      </c>
      <c r="H46" s="31" t="str">
        <f>IFERROR(IF(AND(A46&gt;=1,A46&lt;=104),VLOOKUP($A46,Location!$A:$J,6,FALSE),IF(A46=0,"Avant l'ouverture",IF(OR(A46=105,A46=106),"Bonus"))),"")</f>
        <v>Tour 1</v>
      </c>
      <c r="I46" s="31" t="str">
        <f>IF(LEFT(H46,4)="Tour",VLOOKUP(A46,Database!$A:$C,3,FALSE),"")</f>
        <v>A</v>
      </c>
      <c r="J46" s="31" t="str">
        <f>VLOOKUP($A46,Location!$A:$J,7,FALSE)</f>
        <v>Mexique</v>
      </c>
      <c r="K46" s="31" t="str">
        <f>IFERROR(VLOOKUP(J46,Setup_Team!$B:$C,2,FALSE), "TDB")</f>
        <v>MEX</v>
      </c>
      <c r="L46" s="31" t="str">
        <f>VLOOKUP($A46,Location!$A:$J,8,FALSE)</f>
        <v>Afrique du Sud</v>
      </c>
      <c r="M46" s="31" t="str">
        <f>IFERROR(VLOOKUP(L46,Setup_Team!$B:$C,2,FALSE), "TDB")</f>
        <v>ZAF</v>
      </c>
      <c r="N46" s="31" t="str">
        <f>VLOOKUP($A46,Location!$A:$J,9,FALSE)</f>
        <v>Mexique City</v>
      </c>
      <c r="O46" s="31" t="str">
        <f>VLOOKUP($A46,Location!$A:$J,10,FALSE)</f>
        <v>Estadio Azteca</v>
      </c>
      <c r="R46" s="31">
        <v>0</v>
      </c>
      <c r="S46" s="25">
        <f>VLOOKUP($A46,Database!$A:$Y,10,FALSE)</f>
        <v>49</v>
      </c>
      <c r="T46" s="25">
        <f>VLOOKUP($A46,Database!$A:$Y,11,FALSE)</f>
        <v>125</v>
      </c>
      <c r="U46" s="25">
        <f>VLOOKUP($A46,Database!$A:$Y,12,FALSE)</f>
        <v>148</v>
      </c>
      <c r="V46" s="25" t="str">
        <f>VLOOKUP(A46,Database!A:M,13,FALSE)</f>
        <v>À venir</v>
      </c>
      <c r="W46" s="25" t="str">
        <f>VLOOKUP($A46,Database!$A:$Y,20,FALSE)</f>
        <v/>
      </c>
      <c r="X46" s="25" t="str">
        <f>VLOOKUP($A46,Database!$A:$Y,21,FALSE)</f>
        <v/>
      </c>
      <c r="Y46" s="25" t="str">
        <f ca="1">IF(C46&lt;NOW(),IF(AND(P46&gt;Q46,W46&gt;X46),S46,IF(AND(P46=Q46,W46=X46),T46,IF(AND(P46&lt;Q46,W46&lt;X46),U46,0))),"")</f>
        <v/>
      </c>
      <c r="Z46" s="25">
        <f>IF(AND(P46=W46,Q46=X46),1,0)</f>
        <v>1</v>
      </c>
      <c r="AA46" s="25" t="str">
        <f>IF(Z46=0,"",IF(ISBLANK(VLOOKUP(A46,Database!A:AA,22,FALSE)),"",VLOOKUP(A46,Database!A:AA,22,FALSE)))</f>
        <v>Exact</v>
      </c>
      <c r="AB46" s="25">
        <f ca="1">IFERROR(IF(AND(Y46&lt;&gt;"",OR(V46="Terminé",V46="En cours")),VLOOKUP(AA46,Setup_ScoreExactBonus!A:D,4,FALSE),0),0)</f>
        <v>0</v>
      </c>
      <c r="AC46" s="31" t="str">
        <f ca="1">IF(Y46&lt;&gt;"", Y46 + IF(Z46=1,AB46, 0), "")</f>
        <v/>
      </c>
      <c r="AD46" s="31">
        <f ca="1">SUMIFS(AC$2:AC46,D$2:D46,D46)*IF(R46=0,1,2)</f>
        <v>0</v>
      </c>
    </row>
    <row r="47" spans="1:30" x14ac:dyDescent="0.35">
      <c r="A47" s="31">
        <f>IF(ISBLANK(B47),"",COUNTIF(B$2:B47,B47))-1</f>
        <v>1</v>
      </c>
      <c r="B47" s="31">
        <v>7</v>
      </c>
      <c r="C47" s="10">
        <f>VLOOKUP($A47,Database!$A:$Y,7,FALSE)</f>
        <v>46184.875</v>
      </c>
      <c r="D47" s="31" t="str">
        <f>VLOOKUP(Pronostics!$B47,Setup_MPP!$A:$G,3,FALSE)</f>
        <v>__Vince__</v>
      </c>
      <c r="E47" s="31" t="str">
        <f>VLOOKUP(Pronostics!$B47,Setup_MPP!$A:$G,2,FALSE)</f>
        <v>Vincent FRAYSSE</v>
      </c>
      <c r="F47" s="31" t="str">
        <f>VLOOKUP($B47,Setup_MPP!$A:$E,4,FALSE)</f>
        <v>#B2EAE8</v>
      </c>
      <c r="G47" s="31" t="str">
        <f>VLOOKUP($B47,Setup_MPP!$A:$E,5,FALSE)</f>
        <v>#6CB4B1</v>
      </c>
      <c r="H47" s="31" t="str">
        <f>IFERROR(IF(AND(A47&gt;=1,A47&lt;=104),VLOOKUP($A47,Location!$A:$J,6,FALSE),IF(A47=0,"Avant l'ouverture",IF(OR(A47=105,A47=106),"Bonus"))),"")</f>
        <v>Tour 1</v>
      </c>
      <c r="I47" s="31" t="str">
        <f>IF(LEFT(H47,4)="Tour",VLOOKUP(A47,Database!$A:$C,3,FALSE),"")</f>
        <v>A</v>
      </c>
      <c r="J47" s="31" t="str">
        <f>VLOOKUP($A47,Location!$A:$J,7,FALSE)</f>
        <v>Mexique</v>
      </c>
      <c r="K47" s="31" t="str">
        <f>IFERROR(VLOOKUP(J47,Setup_Team!$B:$C,2,FALSE), "TDB")</f>
        <v>MEX</v>
      </c>
      <c r="L47" s="31" t="str">
        <f>VLOOKUP($A47,Location!$A:$J,8,FALSE)</f>
        <v>Afrique du Sud</v>
      </c>
      <c r="M47" s="31" t="str">
        <f>IFERROR(VLOOKUP(L47,Setup_Team!$B:$C,2,FALSE), "TDB")</f>
        <v>ZAF</v>
      </c>
      <c r="N47" s="31" t="str">
        <f>VLOOKUP($A47,Location!$A:$J,9,FALSE)</f>
        <v>Mexique City</v>
      </c>
      <c r="O47" s="31" t="str">
        <f>VLOOKUP($A47,Location!$A:$J,10,FALSE)</f>
        <v>Estadio Azteca</v>
      </c>
      <c r="R47" s="31">
        <v>0</v>
      </c>
      <c r="S47" s="25">
        <f>VLOOKUP($A47,Database!$A:$Y,10,FALSE)</f>
        <v>49</v>
      </c>
      <c r="T47" s="25">
        <f>VLOOKUP($A47,Database!$A:$Y,11,FALSE)</f>
        <v>125</v>
      </c>
      <c r="U47" s="25">
        <f>VLOOKUP($A47,Database!$A:$Y,12,FALSE)</f>
        <v>148</v>
      </c>
      <c r="V47" s="25" t="str">
        <f>VLOOKUP(A47,Database!A:M,13,FALSE)</f>
        <v>À venir</v>
      </c>
      <c r="W47" s="25" t="str">
        <f>VLOOKUP($A47,Database!$A:$Y,20,FALSE)</f>
        <v/>
      </c>
      <c r="X47" s="25" t="str">
        <f>VLOOKUP($A47,Database!$A:$Y,21,FALSE)</f>
        <v/>
      </c>
      <c r="Y47" s="25" t="str">
        <f ca="1">IF(C47&lt;NOW(),IF(AND(P47&gt;Q47,W47&gt;X47),S47,IF(AND(P47=Q47,W47=X47),T47,IF(AND(P47&lt;Q47,W47&lt;X47),U47,0))),"")</f>
        <v/>
      </c>
      <c r="Z47" s="25">
        <f>IF(AND(P47=W47,Q47=X47),1,0)</f>
        <v>1</v>
      </c>
      <c r="AA47" s="25" t="str">
        <f>IF(Z47=0,"",IF(ISBLANK(VLOOKUP(A47,Database!A:AA,22,FALSE)),"",VLOOKUP(A47,Database!A:AA,22,FALSE)))</f>
        <v>Exact</v>
      </c>
      <c r="AB47" s="25">
        <f ca="1">IFERROR(IF(AND(Y47&lt;&gt;"",OR(V47="Terminé",V47="En cours")),VLOOKUP(AA47,Setup_ScoreExactBonus!A:D,4,FALSE),0),0)</f>
        <v>0</v>
      </c>
      <c r="AC47" s="31" t="str">
        <f ca="1">IF(Y47&lt;&gt;"", Y47 + IF(Z47=1,AB47, 0), "")</f>
        <v/>
      </c>
      <c r="AD47" s="31">
        <f ca="1">SUMIFS(AC$2:AC47,D$2:D47,D47)*IF(R47=0,1,2)</f>
        <v>0</v>
      </c>
    </row>
    <row r="48" spans="1:30" x14ac:dyDescent="0.35">
      <c r="A48" s="31">
        <f>IF(ISBLANK(B48),"",COUNTIF(B$2:B48,B48))-1</f>
        <v>1</v>
      </c>
      <c r="B48" s="31">
        <v>8</v>
      </c>
      <c r="C48" s="10">
        <f>VLOOKUP($A48,Database!$A:$Y,7,FALSE)</f>
        <v>46184.875</v>
      </c>
      <c r="D48" s="31" t="str">
        <f>VLOOKUP(Pronostics!$B48,Setup_MPP!$A:$G,3,FALSE)</f>
        <v>Louuiiis</v>
      </c>
      <c r="E48" s="31" t="str">
        <f>VLOOKUP(Pronostics!$B48,Setup_MPP!$A:$G,2,FALSE)</f>
        <v>Louis HARLE</v>
      </c>
      <c r="F48" s="31" t="str">
        <f>VLOOKUP($B48,Setup_MPP!$A:$E,4,FALSE)</f>
        <v>#EEF7B1</v>
      </c>
      <c r="G48" s="31" t="str">
        <f>VLOOKUP($B48,Setup_MPP!$A:$E,5,FALSE)</f>
        <v>#C1CB7D</v>
      </c>
      <c r="H48" s="31" t="str">
        <f>IFERROR(IF(AND(A48&gt;=1,A48&lt;=104),VLOOKUP($A48,Location!$A:$J,6,FALSE),IF(A48=0,"Avant l'ouverture",IF(OR(A48=105,A48=106),"Bonus"))),"")</f>
        <v>Tour 1</v>
      </c>
      <c r="I48" s="31" t="str">
        <f>IF(LEFT(H48,4)="Tour",VLOOKUP(A48,Database!$A:$C,3,FALSE),"")</f>
        <v>A</v>
      </c>
      <c r="J48" s="31" t="str">
        <f>VLOOKUP($A48,Location!$A:$J,7,FALSE)</f>
        <v>Mexique</v>
      </c>
      <c r="K48" s="31" t="str">
        <f>IFERROR(VLOOKUP(J48,Setup_Team!$B:$C,2,FALSE), "TDB")</f>
        <v>MEX</v>
      </c>
      <c r="L48" s="31" t="str">
        <f>VLOOKUP($A48,Location!$A:$J,8,FALSE)</f>
        <v>Afrique du Sud</v>
      </c>
      <c r="M48" s="31" t="str">
        <f>IFERROR(VLOOKUP(L48,Setup_Team!$B:$C,2,FALSE), "TDB")</f>
        <v>ZAF</v>
      </c>
      <c r="N48" s="31" t="str">
        <f>VLOOKUP($A48,Location!$A:$J,9,FALSE)</f>
        <v>Mexique City</v>
      </c>
      <c r="O48" s="31" t="str">
        <f>VLOOKUP($A48,Location!$A:$J,10,FALSE)</f>
        <v>Estadio Azteca</v>
      </c>
      <c r="R48" s="31">
        <v>0</v>
      </c>
      <c r="S48" s="25">
        <f>VLOOKUP($A48,Database!$A:$Y,10,FALSE)</f>
        <v>49</v>
      </c>
      <c r="T48" s="25">
        <f>VLOOKUP($A48,Database!$A:$Y,11,FALSE)</f>
        <v>125</v>
      </c>
      <c r="U48" s="25">
        <f>VLOOKUP($A48,Database!$A:$Y,12,FALSE)</f>
        <v>148</v>
      </c>
      <c r="V48" s="25" t="str">
        <f>VLOOKUP(A48,Database!A:M,13,FALSE)</f>
        <v>À venir</v>
      </c>
      <c r="W48" s="25" t="str">
        <f>VLOOKUP($A48,Database!$A:$Y,20,FALSE)</f>
        <v/>
      </c>
      <c r="X48" s="25" t="str">
        <f>VLOOKUP($A48,Database!$A:$Y,21,FALSE)</f>
        <v/>
      </c>
      <c r="Y48" s="25" t="str">
        <f ca="1">IF(C48&lt;NOW(),IF(AND(P48&gt;Q48,W48&gt;X48),S48,IF(AND(P48=Q48,W48=X48),T48,IF(AND(P48&lt;Q48,W48&lt;X48),U48,0))),"")</f>
        <v/>
      </c>
      <c r="Z48" s="25">
        <f>IF(AND(P48=W48,Q48=X48),1,0)</f>
        <v>1</v>
      </c>
      <c r="AA48" s="25" t="str">
        <f>IF(Z48=0,"",IF(ISBLANK(VLOOKUP(A48,Database!A:AA,22,FALSE)),"",VLOOKUP(A48,Database!A:AA,22,FALSE)))</f>
        <v>Exact</v>
      </c>
      <c r="AB48" s="25">
        <f ca="1">IFERROR(IF(AND(Y48&lt;&gt;"",OR(V48="Terminé",V48="En cours")),VLOOKUP(AA48,Setup_ScoreExactBonus!A:D,4,FALSE),0),0)</f>
        <v>0</v>
      </c>
      <c r="AC48" s="31" t="str">
        <f ca="1">IF(Y48&lt;&gt;"", Y48 + IF(Z48=1,AB48, 0), "")</f>
        <v/>
      </c>
      <c r="AD48" s="31">
        <f ca="1">SUMIFS(AC$2:AC48,D$2:D48,D48)*IF(R48=0,1,2)</f>
        <v>0</v>
      </c>
    </row>
    <row r="49" spans="1:30" x14ac:dyDescent="0.35">
      <c r="A49" s="31">
        <f>IF(ISBLANK(B49),"",COUNTIF(B$2:B49,B49))-1</f>
        <v>1</v>
      </c>
      <c r="B49" s="31">
        <v>9</v>
      </c>
      <c r="C49" s="10">
        <f>VLOOKUP($A49,Database!$A:$Y,7,FALSE)</f>
        <v>46184.875</v>
      </c>
      <c r="D49" s="31" t="str">
        <f>VLOOKUP(Pronostics!$B49,Setup_MPP!$A:$G,3,FALSE)</f>
        <v>Aurelien_dqp</v>
      </c>
      <c r="E49" s="31" t="str">
        <f>VLOOKUP(Pronostics!$B49,Setup_MPP!$A:$G,2,FALSE)</f>
        <v>Aurélien DE POULPIQUET</v>
      </c>
      <c r="F49" s="31" t="str">
        <f>VLOOKUP($B49,Setup_MPP!$A:$E,4,FALSE)</f>
        <v>#F4EA9D</v>
      </c>
      <c r="G49" s="31" t="str">
        <f>VLOOKUP($B49,Setup_MPP!$A:$E,5,FALSE)</f>
        <v>#D2C458</v>
      </c>
      <c r="H49" s="31" t="str">
        <f>IFERROR(IF(AND(A49&gt;=1,A49&lt;=104),VLOOKUP($A49,Location!$A:$J,6,FALSE),IF(A49=0,"Avant l'ouverture",IF(OR(A49=105,A49=106),"Bonus"))),"")</f>
        <v>Tour 1</v>
      </c>
      <c r="I49" s="31" t="str">
        <f>IF(LEFT(H49,4)="Tour",VLOOKUP(A49,Database!$A:$C,3,FALSE),"")</f>
        <v>A</v>
      </c>
      <c r="J49" s="31" t="str">
        <f>VLOOKUP($A49,Location!$A:$J,7,FALSE)</f>
        <v>Mexique</v>
      </c>
      <c r="K49" s="31" t="str">
        <f>IFERROR(VLOOKUP(J49,Setup_Team!$B:$C,2,FALSE), "TDB")</f>
        <v>MEX</v>
      </c>
      <c r="L49" s="31" t="str">
        <f>VLOOKUP($A49,Location!$A:$J,8,FALSE)</f>
        <v>Afrique du Sud</v>
      </c>
      <c r="M49" s="31" t="str">
        <f>IFERROR(VLOOKUP(L49,Setup_Team!$B:$C,2,FALSE), "TDB")</f>
        <v>ZAF</v>
      </c>
      <c r="N49" s="31" t="str">
        <f>VLOOKUP($A49,Location!$A:$J,9,FALSE)</f>
        <v>Mexique City</v>
      </c>
      <c r="O49" s="31" t="str">
        <f>VLOOKUP($A49,Location!$A:$J,10,FALSE)</f>
        <v>Estadio Azteca</v>
      </c>
      <c r="R49" s="31">
        <v>0</v>
      </c>
      <c r="S49" s="25">
        <f>VLOOKUP($A49,Database!$A:$Y,10,FALSE)</f>
        <v>49</v>
      </c>
      <c r="T49" s="25">
        <f>VLOOKUP($A49,Database!$A:$Y,11,FALSE)</f>
        <v>125</v>
      </c>
      <c r="U49" s="25">
        <f>VLOOKUP($A49,Database!$A:$Y,12,FALSE)</f>
        <v>148</v>
      </c>
      <c r="V49" s="25" t="str">
        <f>VLOOKUP(A49,Database!A:M,13,FALSE)</f>
        <v>À venir</v>
      </c>
      <c r="W49" s="25" t="str">
        <f>VLOOKUP($A49,Database!$A:$Y,20,FALSE)</f>
        <v/>
      </c>
      <c r="X49" s="25" t="str">
        <f>VLOOKUP($A49,Database!$A:$Y,21,FALSE)</f>
        <v/>
      </c>
      <c r="Y49" s="25" t="str">
        <f ca="1">IF(C49&lt;NOW(),IF(AND(P49&gt;Q49,W49&gt;X49),S49,IF(AND(P49=Q49,W49=X49),T49,IF(AND(P49&lt;Q49,W49&lt;X49),U49,0))),"")</f>
        <v/>
      </c>
      <c r="Z49" s="25">
        <f>IF(AND(P49=W49,Q49=X49),1,0)</f>
        <v>1</v>
      </c>
      <c r="AA49" s="25" t="str">
        <f>IF(Z49=0,"",IF(ISBLANK(VLOOKUP(A49,Database!A:AA,22,FALSE)),"",VLOOKUP(A49,Database!A:AA,22,FALSE)))</f>
        <v>Exact</v>
      </c>
      <c r="AB49" s="25">
        <f ca="1">IFERROR(IF(AND(Y49&lt;&gt;"",OR(V49="Terminé",V49="En cours")),VLOOKUP(AA49,Setup_ScoreExactBonus!A:D,4,FALSE),0),0)</f>
        <v>0</v>
      </c>
      <c r="AC49" s="31" t="str">
        <f ca="1">IF(Y49&lt;&gt;"", Y49 + IF(Z49=1,AB49, 0), "")</f>
        <v/>
      </c>
      <c r="AD49" s="31">
        <f ca="1">SUMIFS(AC$2:AC49,D$2:D49,D49)*IF(R49=0,1,2)</f>
        <v>0</v>
      </c>
    </row>
    <row r="50" spans="1:30" x14ac:dyDescent="0.35">
      <c r="A50" s="31">
        <f>IF(ISBLANK(B50),"",COUNTIF(B$2:B50,B50))-1</f>
        <v>1</v>
      </c>
      <c r="B50" s="31">
        <v>10</v>
      </c>
      <c r="C50" s="10">
        <f>VLOOKUP($A50,Database!$A:$Y,7,FALSE)</f>
        <v>46184.875</v>
      </c>
      <c r="D50" s="31" t="str">
        <f>VLOOKUP(Pronostics!$B50,Setup_MPP!$A:$G,3,FALSE)</f>
        <v>RandomPaul</v>
      </c>
      <c r="E50" s="31" t="str">
        <f>VLOOKUP(Pronostics!$B50,Setup_MPP!$A:$G,2,FALSE)</f>
        <v>Paul MONTESINOS</v>
      </c>
      <c r="F50" s="31" t="str">
        <f>VLOOKUP($B50,Setup_MPP!$A:$E,4,FALSE)</f>
        <v>#C4B0FF</v>
      </c>
      <c r="G50" s="31" t="str">
        <f>VLOOKUP($B50,Setup_MPP!$A:$E,5,FALSE)</f>
        <v>#7F66C8</v>
      </c>
      <c r="H50" s="31" t="str">
        <f>IFERROR(IF(AND(A50&gt;=1,A50&lt;=104),VLOOKUP($A50,Location!$A:$J,6,FALSE),IF(A50=0,"Avant l'ouverture",IF(OR(A50=105,A50=106),"Bonus"))),"")</f>
        <v>Tour 1</v>
      </c>
      <c r="I50" s="31" t="str">
        <f>IF(LEFT(H50,4)="Tour",VLOOKUP(A50,Database!$A:$C,3,FALSE),"")</f>
        <v>A</v>
      </c>
      <c r="J50" s="31" t="str">
        <f>VLOOKUP($A50,Location!$A:$J,7,FALSE)</f>
        <v>Mexique</v>
      </c>
      <c r="K50" s="31" t="str">
        <f>IFERROR(VLOOKUP(J50,Setup_Team!$B:$C,2,FALSE), "TDB")</f>
        <v>MEX</v>
      </c>
      <c r="L50" s="31" t="str">
        <f>VLOOKUP($A50,Location!$A:$J,8,FALSE)</f>
        <v>Afrique du Sud</v>
      </c>
      <c r="M50" s="31" t="str">
        <f>IFERROR(VLOOKUP(L50,Setup_Team!$B:$C,2,FALSE), "TDB")</f>
        <v>ZAF</v>
      </c>
      <c r="N50" s="31" t="str">
        <f>VLOOKUP($A50,Location!$A:$J,9,FALSE)</f>
        <v>Mexique City</v>
      </c>
      <c r="O50" s="31" t="str">
        <f>VLOOKUP($A50,Location!$A:$J,10,FALSE)</f>
        <v>Estadio Azteca</v>
      </c>
      <c r="R50" s="31">
        <v>0</v>
      </c>
      <c r="S50" s="25">
        <f>VLOOKUP($A50,Database!$A:$Y,10,FALSE)</f>
        <v>49</v>
      </c>
      <c r="T50" s="25">
        <f>VLOOKUP($A50,Database!$A:$Y,11,FALSE)</f>
        <v>125</v>
      </c>
      <c r="U50" s="25">
        <f>VLOOKUP($A50,Database!$A:$Y,12,FALSE)</f>
        <v>148</v>
      </c>
      <c r="V50" s="25" t="str">
        <f>VLOOKUP(A50,Database!A:M,13,FALSE)</f>
        <v>À venir</v>
      </c>
      <c r="W50" s="25" t="str">
        <f>VLOOKUP($A50,Database!$A:$Y,20,FALSE)</f>
        <v/>
      </c>
      <c r="X50" s="25" t="str">
        <f>VLOOKUP($A50,Database!$A:$Y,21,FALSE)</f>
        <v/>
      </c>
      <c r="Y50" s="25" t="str">
        <f ca="1">IF(C50&lt;NOW(),IF(AND(P50&gt;Q50,W50&gt;X50),S50,IF(AND(P50=Q50,W50=X50),T50,IF(AND(P50&lt;Q50,W50&lt;X50),U50,0))),"")</f>
        <v/>
      </c>
      <c r="Z50" s="25">
        <f>IF(AND(P50=W50,Q50=X50),1,0)</f>
        <v>1</v>
      </c>
      <c r="AA50" s="25" t="str">
        <f>IF(Z50=0,"",IF(ISBLANK(VLOOKUP(A50,Database!A:AA,22,FALSE)),"",VLOOKUP(A50,Database!A:AA,22,FALSE)))</f>
        <v>Exact</v>
      </c>
      <c r="AB50" s="25">
        <f ca="1">IFERROR(IF(AND(Y50&lt;&gt;"",OR(V50="Terminé",V50="En cours")),VLOOKUP(AA50,Setup_ScoreExactBonus!A:D,4,FALSE),0),0)</f>
        <v>0</v>
      </c>
      <c r="AC50" s="31" t="str">
        <f ca="1">IF(Y50&lt;&gt;"", Y50 + IF(Z50=1,AB50, 0), "")</f>
        <v/>
      </c>
      <c r="AD50" s="31">
        <f ca="1">SUMIFS(AC$2:AC50,D$2:D50,D50)*IF(R50=0,1,2)</f>
        <v>0</v>
      </c>
    </row>
    <row r="51" spans="1:30" x14ac:dyDescent="0.35">
      <c r="A51" s="31">
        <f>IF(ISBLANK(B51),"",COUNTIF(B$2:B51,B51))-1</f>
        <v>1</v>
      </c>
      <c r="B51" s="31">
        <v>11</v>
      </c>
      <c r="C51" s="10">
        <f>VLOOKUP($A51,Database!$A:$Y,7,FALSE)</f>
        <v>46184.875</v>
      </c>
      <c r="D51" s="31" t="str">
        <f>VLOOKUP(Pronostics!$B51,Setup_MPP!$A:$G,3,FALSE)</f>
        <v>Kinsley#8SA6T</v>
      </c>
      <c r="E51" s="31" t="str">
        <f>VLOOKUP(Pronostics!$B51,Setup_MPP!$A:$G,2,FALSE)</f>
        <v>Kinsley ROQUE</v>
      </c>
      <c r="F51" s="31" t="str">
        <f>VLOOKUP($B51,Setup_MPP!$A:$E,4,FALSE)</f>
        <v>#CBEBBA</v>
      </c>
      <c r="G51" s="31" t="str">
        <f>VLOOKUP($B51,Setup_MPP!$A:$E,5,FALSE)</f>
        <v>#70BC6E</v>
      </c>
      <c r="H51" s="31" t="str">
        <f>IFERROR(IF(AND(A51&gt;=1,A51&lt;=104),VLOOKUP($A51,Location!$A:$J,6,FALSE),IF(A51=0,"Avant l'ouverture",IF(OR(A51=105,A51=106),"Bonus"))),"")</f>
        <v>Tour 1</v>
      </c>
      <c r="I51" s="31" t="str">
        <f>IF(LEFT(H51,4)="Tour",VLOOKUP(A51,Database!$A:$C,3,FALSE),"")</f>
        <v>A</v>
      </c>
      <c r="J51" s="31" t="str">
        <f>VLOOKUP($A51,Location!$A:$J,7,FALSE)</f>
        <v>Mexique</v>
      </c>
      <c r="K51" s="31" t="str">
        <f>IFERROR(VLOOKUP(J51,Setup_Team!$B:$C,2,FALSE), "TDB")</f>
        <v>MEX</v>
      </c>
      <c r="L51" s="31" t="str">
        <f>VLOOKUP($A51,Location!$A:$J,8,FALSE)</f>
        <v>Afrique du Sud</v>
      </c>
      <c r="M51" s="31" t="str">
        <f>IFERROR(VLOOKUP(L51,Setup_Team!$B:$C,2,FALSE), "TDB")</f>
        <v>ZAF</v>
      </c>
      <c r="N51" s="31" t="str">
        <f>VLOOKUP($A51,Location!$A:$J,9,FALSE)</f>
        <v>Mexique City</v>
      </c>
      <c r="O51" s="31" t="str">
        <f>VLOOKUP($A51,Location!$A:$J,10,FALSE)</f>
        <v>Estadio Azteca</v>
      </c>
      <c r="R51" s="31">
        <v>0</v>
      </c>
      <c r="S51" s="25">
        <f>VLOOKUP($A51,Database!$A:$Y,10,FALSE)</f>
        <v>49</v>
      </c>
      <c r="T51" s="25">
        <f>VLOOKUP($A51,Database!$A:$Y,11,FALSE)</f>
        <v>125</v>
      </c>
      <c r="U51" s="25">
        <f>VLOOKUP($A51,Database!$A:$Y,12,FALSE)</f>
        <v>148</v>
      </c>
      <c r="V51" s="25" t="str">
        <f>VLOOKUP(A51,Database!A:M,13,FALSE)</f>
        <v>À venir</v>
      </c>
      <c r="W51" s="25" t="str">
        <f>VLOOKUP($A51,Database!$A:$Y,20,FALSE)</f>
        <v/>
      </c>
      <c r="X51" s="25" t="str">
        <f>VLOOKUP($A51,Database!$A:$Y,21,FALSE)</f>
        <v/>
      </c>
      <c r="Y51" s="25" t="str">
        <f ca="1">IF(C51&lt;NOW(),IF(AND(P51&gt;Q51,W51&gt;X51),S51,IF(AND(P51=Q51,W51=X51),T51,IF(AND(P51&lt;Q51,W51&lt;X51),U51,0))),"")</f>
        <v/>
      </c>
      <c r="Z51" s="25">
        <f>IF(AND(P51=W51,Q51=X51),1,0)</f>
        <v>1</v>
      </c>
      <c r="AA51" s="25" t="str">
        <f>IF(Z51=0,"",IF(ISBLANK(VLOOKUP(A51,Database!A:AA,22,FALSE)),"",VLOOKUP(A51,Database!A:AA,22,FALSE)))</f>
        <v>Exact</v>
      </c>
      <c r="AB51" s="25">
        <f ca="1">IFERROR(IF(AND(Y51&lt;&gt;"",OR(V51="Terminé",V51="En cours")),VLOOKUP(AA51,Setup_ScoreExactBonus!A:D,4,FALSE),0),0)</f>
        <v>0</v>
      </c>
      <c r="AC51" s="31" t="str">
        <f ca="1">IF(Y51&lt;&gt;"", Y51 + IF(Z51=1,AB51, 0), "")</f>
        <v/>
      </c>
      <c r="AD51" s="31">
        <f ca="1">SUMIFS(AC$2:AC51,D$2:D51,D51)*IF(R51=0,1,2)</f>
        <v>0</v>
      </c>
    </row>
    <row r="52" spans="1:30" x14ac:dyDescent="0.35">
      <c r="A52" s="31">
        <f>IF(ISBLANK(B52),"",COUNTIF(B$2:B52,B52))-1</f>
        <v>1</v>
      </c>
      <c r="B52" s="31">
        <v>12</v>
      </c>
      <c r="C52" s="10">
        <f>VLOOKUP($A52,Database!$A:$Y,7,FALSE)</f>
        <v>46184.875</v>
      </c>
      <c r="D52" s="31" t="str">
        <f>VLOOKUP(Pronostics!$B52,Setup_MPP!$A:$G,3,FALSE)</f>
        <v>Jaouad1</v>
      </c>
      <c r="E52" s="31" t="str">
        <f>VLOOKUP(Pronostics!$B52,Setup_MPP!$A:$G,2,FALSE)</f>
        <v>Jaouad SETTI</v>
      </c>
      <c r="F52" s="31" t="str">
        <f>VLOOKUP($B52,Setup_MPP!$A:$E,4,FALSE)</f>
        <v>#C2D4FF</v>
      </c>
      <c r="G52" s="31" t="str">
        <f>VLOOKUP($B52,Setup_MPP!$A:$E,5,FALSE)</f>
        <v>#6586D5</v>
      </c>
      <c r="H52" s="31" t="str">
        <f>IFERROR(IF(AND(A52&gt;=1,A52&lt;=104),VLOOKUP($A52,Location!$A:$J,6,FALSE),IF(A52=0,"Avant l'ouverture",IF(OR(A52=105,A52=106),"Bonus"))),"")</f>
        <v>Tour 1</v>
      </c>
      <c r="I52" s="31" t="str">
        <f>IF(LEFT(H52,4)="Tour",VLOOKUP(A52,Database!$A:$C,3,FALSE),"")</f>
        <v>A</v>
      </c>
      <c r="J52" s="31" t="str">
        <f>VLOOKUP($A52,Location!$A:$J,7,FALSE)</f>
        <v>Mexique</v>
      </c>
      <c r="K52" s="31" t="str">
        <f>IFERROR(VLOOKUP(J52,Setup_Team!$B:$C,2,FALSE), "TDB")</f>
        <v>MEX</v>
      </c>
      <c r="L52" s="31" t="str">
        <f>VLOOKUP($A52,Location!$A:$J,8,FALSE)</f>
        <v>Afrique du Sud</v>
      </c>
      <c r="M52" s="31" t="str">
        <f>IFERROR(VLOOKUP(L52,Setup_Team!$B:$C,2,FALSE), "TDB")</f>
        <v>ZAF</v>
      </c>
      <c r="N52" s="31" t="str">
        <f>VLOOKUP($A52,Location!$A:$J,9,FALSE)</f>
        <v>Mexique City</v>
      </c>
      <c r="O52" s="31" t="str">
        <f>VLOOKUP($A52,Location!$A:$J,10,FALSE)</f>
        <v>Estadio Azteca</v>
      </c>
      <c r="R52" s="31">
        <v>0</v>
      </c>
      <c r="S52" s="25">
        <f>VLOOKUP($A52,Database!$A:$Y,10,FALSE)</f>
        <v>49</v>
      </c>
      <c r="T52" s="25">
        <f>VLOOKUP($A52,Database!$A:$Y,11,FALSE)</f>
        <v>125</v>
      </c>
      <c r="U52" s="25">
        <f>VLOOKUP($A52,Database!$A:$Y,12,FALSE)</f>
        <v>148</v>
      </c>
      <c r="V52" s="25" t="str">
        <f>VLOOKUP(A52,Database!A:M,13,FALSE)</f>
        <v>À venir</v>
      </c>
      <c r="W52" s="25" t="str">
        <f>VLOOKUP($A52,Database!$A:$Y,20,FALSE)</f>
        <v/>
      </c>
      <c r="X52" s="25" t="str">
        <f>VLOOKUP($A52,Database!$A:$Y,21,FALSE)</f>
        <v/>
      </c>
      <c r="Y52" s="25" t="str">
        <f ca="1">IF(C52&lt;NOW(),IF(AND(P52&gt;Q52,W52&gt;X52),S52,IF(AND(P52=Q52,W52=X52),T52,IF(AND(P52&lt;Q52,W52&lt;X52),U52,0))),"")</f>
        <v/>
      </c>
      <c r="Z52" s="25">
        <f>IF(AND(P52=W52,Q52=X52),1,0)</f>
        <v>1</v>
      </c>
      <c r="AA52" s="25" t="str">
        <f>IF(Z52=0,"",IF(ISBLANK(VLOOKUP(A52,Database!A:AA,22,FALSE)),"",VLOOKUP(A52,Database!A:AA,22,FALSE)))</f>
        <v>Exact</v>
      </c>
      <c r="AB52" s="25">
        <f ca="1">IFERROR(IF(AND(Y52&lt;&gt;"",OR(V52="Terminé",V52="En cours")),VLOOKUP(AA52,Setup_ScoreExactBonus!A:D,4,FALSE),0),0)</f>
        <v>0</v>
      </c>
      <c r="AC52" s="31" t="str">
        <f ca="1">IF(Y52&lt;&gt;"", Y52 + IF(Z52=1,AB52, 0), "")</f>
        <v/>
      </c>
      <c r="AD52" s="31">
        <f ca="1">SUMIFS(AC$2:AC52,D$2:D52,D52)*IF(R52=0,1,2)</f>
        <v>0</v>
      </c>
    </row>
    <row r="53" spans="1:30" x14ac:dyDescent="0.35">
      <c r="A53" s="31">
        <f>IF(ISBLANK(B53),"",COUNTIF(B$2:B53,B53))-1</f>
        <v>1</v>
      </c>
      <c r="B53" s="31">
        <v>13</v>
      </c>
      <c r="C53" s="10">
        <f>VLOOKUP($A53,Database!$A:$Y,7,FALSE)</f>
        <v>46184.875</v>
      </c>
      <c r="D53" s="31" t="str">
        <f>VLOOKUP(Pronostics!$B53,Setup_MPP!$A:$G,3,FALSE)</f>
        <v>Julien_I</v>
      </c>
      <c r="E53" s="31" t="str">
        <f>VLOOKUP(Pronostics!$B53,Setup_MPP!$A:$G,2,FALSE)</f>
        <v>Julien INGE</v>
      </c>
      <c r="F53" s="31" t="str">
        <f>VLOOKUP($B53,Setup_MPP!$A:$E,4,FALSE)</f>
        <v>#C1E0EF</v>
      </c>
      <c r="G53" s="31" t="str">
        <f>VLOOKUP($B53,Setup_MPP!$A:$E,5,FALSE)</f>
        <v>#4F91B2</v>
      </c>
      <c r="H53" s="31" t="str">
        <f>IFERROR(IF(AND(A53&gt;=1,A53&lt;=104),VLOOKUP($A53,Location!$A:$J,6,FALSE),IF(A53=0,"Avant l'ouverture",IF(OR(A53=105,A53=106),"Bonus"))),"")</f>
        <v>Tour 1</v>
      </c>
      <c r="I53" s="31" t="str">
        <f>IF(LEFT(H53,4)="Tour",VLOOKUP(A53,Database!$A:$C,3,FALSE),"")</f>
        <v>A</v>
      </c>
      <c r="J53" s="31" t="str">
        <f>VLOOKUP($A53,Location!$A:$J,7,FALSE)</f>
        <v>Mexique</v>
      </c>
      <c r="K53" s="31" t="str">
        <f>IFERROR(VLOOKUP(J53,Setup_Team!$B:$C,2,FALSE), "TDB")</f>
        <v>MEX</v>
      </c>
      <c r="L53" s="31" t="str">
        <f>VLOOKUP($A53,Location!$A:$J,8,FALSE)</f>
        <v>Afrique du Sud</v>
      </c>
      <c r="M53" s="31" t="str">
        <f>IFERROR(VLOOKUP(L53,Setup_Team!$B:$C,2,FALSE), "TDB")</f>
        <v>ZAF</v>
      </c>
      <c r="N53" s="31" t="str">
        <f>VLOOKUP($A53,Location!$A:$J,9,FALSE)</f>
        <v>Mexique City</v>
      </c>
      <c r="O53" s="31" t="str">
        <f>VLOOKUP($A53,Location!$A:$J,10,FALSE)</f>
        <v>Estadio Azteca</v>
      </c>
      <c r="R53" s="31">
        <v>0</v>
      </c>
      <c r="S53" s="25">
        <f>VLOOKUP($A53,Database!$A:$Y,10,FALSE)</f>
        <v>49</v>
      </c>
      <c r="T53" s="25">
        <f>VLOOKUP($A53,Database!$A:$Y,11,FALSE)</f>
        <v>125</v>
      </c>
      <c r="U53" s="25">
        <f>VLOOKUP($A53,Database!$A:$Y,12,FALSE)</f>
        <v>148</v>
      </c>
      <c r="V53" s="25" t="str">
        <f>VLOOKUP(A53,Database!A:M,13,FALSE)</f>
        <v>À venir</v>
      </c>
      <c r="W53" s="25" t="str">
        <f>VLOOKUP($A53,Database!$A:$Y,20,FALSE)</f>
        <v/>
      </c>
      <c r="X53" s="25" t="str">
        <f>VLOOKUP($A53,Database!$A:$Y,21,FALSE)</f>
        <v/>
      </c>
      <c r="Y53" s="25" t="str">
        <f ca="1">IF(C53&lt;NOW(),IF(AND(P53&gt;Q53,W53&gt;X53),S53,IF(AND(P53=Q53,W53=X53),T53,IF(AND(P53&lt;Q53,W53&lt;X53),U53,0))),"")</f>
        <v/>
      </c>
      <c r="Z53" s="25">
        <f>IF(AND(P53=W53,Q53=X53),1,0)</f>
        <v>1</v>
      </c>
      <c r="AA53" s="25" t="str">
        <f>IF(Z53=0,"",IF(ISBLANK(VLOOKUP(A53,Database!A:AA,22,FALSE)),"",VLOOKUP(A53,Database!A:AA,22,FALSE)))</f>
        <v>Exact</v>
      </c>
      <c r="AB53" s="25">
        <f ca="1">IFERROR(IF(AND(Y53&lt;&gt;"",OR(V53="Terminé",V53="En cours")),VLOOKUP(AA53,Setup_ScoreExactBonus!A:D,4,FALSE),0),0)</f>
        <v>0</v>
      </c>
      <c r="AC53" s="31" t="str">
        <f ca="1">IF(Y53&lt;&gt;"", Y53 + IF(Z53=1,AB53, 0), "")</f>
        <v/>
      </c>
      <c r="AD53" s="31">
        <f ca="1">SUMIFS(AC$2:AC53,D$2:D53,D53)*IF(R53=0,1,2)</f>
        <v>0</v>
      </c>
    </row>
    <row r="54" spans="1:30" x14ac:dyDescent="0.35">
      <c r="A54" s="31">
        <f>IF(ISBLANK(B54),"",COUNTIF(B$2:B54,B54))-1</f>
        <v>1</v>
      </c>
      <c r="B54" s="31">
        <v>14</v>
      </c>
      <c r="C54" s="10">
        <f>VLOOKUP($A54,Database!$A:$Y,7,FALSE)</f>
        <v>46184.875</v>
      </c>
      <c r="D54" s="31" t="str">
        <f>VLOOKUP(Pronostics!$B54,Setup_MPP!$A:$G,3,FALSE)</f>
        <v>MarieEYT</v>
      </c>
      <c r="E54" s="31" t="str">
        <f>VLOOKUP(Pronostics!$B54,Setup_MPP!$A:$G,2,FALSE)</f>
        <v>Marie EXBRAYAT</v>
      </c>
      <c r="F54" s="31" t="str">
        <f>VLOOKUP($B54,Setup_MPP!$A:$E,4,FALSE)</f>
        <v>#FFAFD2</v>
      </c>
      <c r="G54" s="31" t="str">
        <f>VLOOKUP($B54,Setup_MPP!$A:$E,5,FALSE)</f>
        <v>#F2589B</v>
      </c>
      <c r="H54" s="31" t="str">
        <f>IFERROR(IF(AND(A54&gt;=1,A54&lt;=104),VLOOKUP($A54,Location!$A:$J,6,FALSE),IF(A54=0,"Avant l'ouverture",IF(OR(A54=105,A54=106),"Bonus"))),"")</f>
        <v>Tour 1</v>
      </c>
      <c r="I54" s="31" t="str">
        <f>IF(LEFT(H54,4)="Tour",VLOOKUP(A54,Database!$A:$C,3,FALSE),"")</f>
        <v>A</v>
      </c>
      <c r="J54" s="31" t="str">
        <f>VLOOKUP($A54,Location!$A:$J,7,FALSE)</f>
        <v>Mexique</v>
      </c>
      <c r="K54" s="31" t="str">
        <f>IFERROR(VLOOKUP(J54,Setup_Team!$B:$C,2,FALSE), "TDB")</f>
        <v>MEX</v>
      </c>
      <c r="L54" s="31" t="str">
        <f>VLOOKUP($A54,Location!$A:$J,8,FALSE)</f>
        <v>Afrique du Sud</v>
      </c>
      <c r="M54" s="31" t="str">
        <f>IFERROR(VLOOKUP(L54,Setup_Team!$B:$C,2,FALSE), "TDB")</f>
        <v>ZAF</v>
      </c>
      <c r="N54" s="31" t="str">
        <f>VLOOKUP($A54,Location!$A:$J,9,FALSE)</f>
        <v>Mexique City</v>
      </c>
      <c r="O54" s="31" t="str">
        <f>VLOOKUP($A54,Location!$A:$J,10,FALSE)</f>
        <v>Estadio Azteca</v>
      </c>
      <c r="R54" s="31">
        <v>0</v>
      </c>
      <c r="S54" s="25">
        <f>VLOOKUP($A54,Database!$A:$Y,10,FALSE)</f>
        <v>49</v>
      </c>
      <c r="T54" s="25">
        <f>VLOOKUP($A54,Database!$A:$Y,11,FALSE)</f>
        <v>125</v>
      </c>
      <c r="U54" s="25">
        <f>VLOOKUP($A54,Database!$A:$Y,12,FALSE)</f>
        <v>148</v>
      </c>
      <c r="V54" s="25" t="str">
        <f>VLOOKUP(A54,Database!A:M,13,FALSE)</f>
        <v>À venir</v>
      </c>
      <c r="W54" s="25" t="str">
        <f>VLOOKUP($A54,Database!$A:$Y,20,FALSE)</f>
        <v/>
      </c>
      <c r="X54" s="25" t="str">
        <f>VLOOKUP($A54,Database!$A:$Y,21,FALSE)</f>
        <v/>
      </c>
      <c r="Y54" s="25" t="str">
        <f ca="1">IF(C54&lt;NOW(),IF(AND(P54&gt;Q54,W54&gt;X54),S54,IF(AND(P54=Q54,W54=X54),T54,IF(AND(P54&lt;Q54,W54&lt;X54),U54,0))),"")</f>
        <v/>
      </c>
      <c r="Z54" s="25">
        <f>IF(AND(P54=W54,Q54=X54),1,0)</f>
        <v>1</v>
      </c>
      <c r="AA54" s="25" t="str">
        <f>IF(Z54=0,"",IF(ISBLANK(VLOOKUP(A54,Database!A:AA,22,FALSE)),"",VLOOKUP(A54,Database!A:AA,22,FALSE)))</f>
        <v>Exact</v>
      </c>
      <c r="AB54" s="25">
        <f ca="1">IFERROR(IF(AND(Y54&lt;&gt;"",OR(V54="Terminé",V54="En cours")),VLOOKUP(AA54,Setup_ScoreExactBonus!A:D,4,FALSE),0),0)</f>
        <v>0</v>
      </c>
      <c r="AC54" s="31" t="str">
        <f ca="1">IF(Y54&lt;&gt;"", Y54 + IF(Z54=1,AB54, 0), "")</f>
        <v/>
      </c>
      <c r="AD54" s="31">
        <f ca="1">SUMIFS(AC$2:AC54,D$2:D54,D54)*IF(R54=0,1,2)</f>
        <v>0</v>
      </c>
    </row>
    <row r="55" spans="1:30" x14ac:dyDescent="0.35">
      <c r="A55" s="31">
        <f>IF(ISBLANK(B55),"",COUNTIF(B$2:B55,B55))-1</f>
        <v>1</v>
      </c>
      <c r="B55" s="31">
        <v>15</v>
      </c>
      <c r="C55" s="10">
        <f>VLOOKUP($A55,Database!$A:$Y,7,FALSE)</f>
        <v>46184.875</v>
      </c>
      <c r="D55" s="31" t="str">
        <f>VLOOKUP(Pronostics!$B55,Setup_MPP!$A:$G,3,FALSE)</f>
        <v>Amine#8UL9R</v>
      </c>
      <c r="E55" s="31" t="str">
        <f>VLOOKUP(Pronostics!$B55,Setup_MPP!$A:$G,2,FALSE)</f>
        <v>Amine ZARROUKI</v>
      </c>
      <c r="F55" s="31" t="str">
        <f>VLOOKUP($B55,Setup_MPP!$A:$E,4,FALSE)</f>
        <v>#FF9898</v>
      </c>
      <c r="G55" s="31" t="str">
        <f>VLOOKUP($B55,Setup_MPP!$A:$E,5,FALSE)</f>
        <v>#FF5D5D</v>
      </c>
      <c r="H55" s="31" t="str">
        <f>IFERROR(IF(AND(A55&gt;=1,A55&lt;=104),VLOOKUP($A55,Location!$A:$J,6,FALSE),IF(A55=0,"Avant l'ouverture",IF(OR(A55=105,A55=106),"Bonus"))),"")</f>
        <v>Tour 1</v>
      </c>
      <c r="I55" s="31" t="str">
        <f>IF(LEFT(H55,4)="Tour",VLOOKUP(A55,Database!$A:$C,3,FALSE),"")</f>
        <v>A</v>
      </c>
      <c r="J55" s="31" t="str">
        <f>VLOOKUP($A55,Location!$A:$J,7,FALSE)</f>
        <v>Mexique</v>
      </c>
      <c r="K55" s="31" t="str">
        <f>IFERROR(VLOOKUP(J55,Setup_Team!$B:$C,2,FALSE), "TDB")</f>
        <v>MEX</v>
      </c>
      <c r="L55" s="31" t="str">
        <f>VLOOKUP($A55,Location!$A:$J,8,FALSE)</f>
        <v>Afrique du Sud</v>
      </c>
      <c r="M55" s="31" t="str">
        <f>IFERROR(VLOOKUP(L55,Setup_Team!$B:$C,2,FALSE), "TDB")</f>
        <v>ZAF</v>
      </c>
      <c r="N55" s="31" t="str">
        <f>VLOOKUP($A55,Location!$A:$J,9,FALSE)</f>
        <v>Mexique City</v>
      </c>
      <c r="O55" s="31" t="str">
        <f>VLOOKUP($A55,Location!$A:$J,10,FALSE)</f>
        <v>Estadio Azteca</v>
      </c>
      <c r="R55" s="31">
        <v>0</v>
      </c>
      <c r="S55" s="25">
        <f>VLOOKUP($A55,Database!$A:$Y,10,FALSE)</f>
        <v>49</v>
      </c>
      <c r="T55" s="25">
        <f>VLOOKUP($A55,Database!$A:$Y,11,FALSE)</f>
        <v>125</v>
      </c>
      <c r="U55" s="25">
        <f>VLOOKUP($A55,Database!$A:$Y,12,FALSE)</f>
        <v>148</v>
      </c>
      <c r="V55" s="25" t="str">
        <f>VLOOKUP(A55,Database!A:M,13,FALSE)</f>
        <v>À venir</v>
      </c>
      <c r="W55" s="25" t="str">
        <f>VLOOKUP($A55,Database!$A:$Y,20,FALSE)</f>
        <v/>
      </c>
      <c r="X55" s="25" t="str">
        <f>VLOOKUP($A55,Database!$A:$Y,21,FALSE)</f>
        <v/>
      </c>
      <c r="Y55" s="25" t="str">
        <f ca="1">IF(C55&lt;NOW(),IF(AND(P55&gt;Q55,W55&gt;X55),S55,IF(AND(P55=Q55,W55=X55),T55,IF(AND(P55&lt;Q55,W55&lt;X55),U55,0))),"")</f>
        <v/>
      </c>
      <c r="Z55" s="25">
        <f>IF(AND(P55=W55,Q55=X55),1,0)</f>
        <v>1</v>
      </c>
      <c r="AA55" s="25" t="str">
        <f>IF(Z55=0,"",IF(ISBLANK(VLOOKUP(A55,Database!A:AA,22,FALSE)),"",VLOOKUP(A55,Database!A:AA,22,FALSE)))</f>
        <v>Exact</v>
      </c>
      <c r="AB55" s="25">
        <f ca="1">IFERROR(IF(AND(Y55&lt;&gt;"",OR(V55="Terminé",V55="En cours")),VLOOKUP(AA55,Setup_ScoreExactBonus!A:D,4,FALSE),0),0)</f>
        <v>0</v>
      </c>
      <c r="AC55" s="31" t="str">
        <f ca="1">IF(Y55&lt;&gt;"", Y55 + IF(Z55=1,AB55, 0), "")</f>
        <v/>
      </c>
      <c r="AD55" s="31">
        <f ca="1">SUMIFS(AC$2:AC55,D$2:D55,D55)*IF(R55=0,1,2)</f>
        <v>0</v>
      </c>
    </row>
    <row r="56" spans="1:30" x14ac:dyDescent="0.35">
      <c r="A56" s="31">
        <f>IF(ISBLANK(B56),"",COUNTIF(B$2:B56,B56))-1</f>
        <v>1</v>
      </c>
      <c r="B56" s="31">
        <v>16</v>
      </c>
      <c r="C56" s="10">
        <f>VLOOKUP($A56,Database!$A:$Y,7,FALSE)</f>
        <v>46184.875</v>
      </c>
      <c r="D56" s="31" t="str">
        <f>VLOOKUP(Pronostics!$B56,Setup_MPP!$A:$G,3,FALSE)</f>
        <v>Laura#8V93E</v>
      </c>
      <c r="E56" s="31" t="str">
        <f>VLOOKUP(Pronostics!$B56,Setup_MPP!$A:$G,2,FALSE)</f>
        <v>Laura GIULIANO</v>
      </c>
      <c r="F56" s="31" t="str">
        <f>VLOOKUP($B56,Setup_MPP!$A:$E,4,FALSE)</f>
        <v>#86A4FE</v>
      </c>
      <c r="G56" s="31" t="str">
        <f>VLOOKUP($B56,Setup_MPP!$A:$E,5,FALSE)</f>
        <v>#3769FF</v>
      </c>
      <c r="H56" s="31" t="str">
        <f>IFERROR(IF(AND(A56&gt;=1,A56&lt;=104),VLOOKUP($A56,Location!$A:$J,6,FALSE),IF(A56=0,"Avant l'ouverture",IF(OR(A56=105,A56=106),"Bonus"))),"")</f>
        <v>Tour 1</v>
      </c>
      <c r="I56" s="31" t="str">
        <f>IF(LEFT(H56,4)="Tour",VLOOKUP(A56,Database!$A:$C,3,FALSE),"")</f>
        <v>A</v>
      </c>
      <c r="J56" s="31" t="str">
        <f>VLOOKUP($A56,Location!$A:$J,7,FALSE)</f>
        <v>Mexique</v>
      </c>
      <c r="K56" s="31" t="str">
        <f>IFERROR(VLOOKUP(J56,Setup_Team!$B:$C,2,FALSE), "TDB")</f>
        <v>MEX</v>
      </c>
      <c r="L56" s="31" t="str">
        <f>VLOOKUP($A56,Location!$A:$J,8,FALSE)</f>
        <v>Afrique du Sud</v>
      </c>
      <c r="M56" s="31" t="str">
        <f>IFERROR(VLOOKUP(L56,Setup_Team!$B:$C,2,FALSE), "TDB")</f>
        <v>ZAF</v>
      </c>
      <c r="N56" s="31" t="str">
        <f>VLOOKUP($A56,Location!$A:$J,9,FALSE)</f>
        <v>Mexique City</v>
      </c>
      <c r="O56" s="31" t="str">
        <f>VLOOKUP($A56,Location!$A:$J,10,FALSE)</f>
        <v>Estadio Azteca</v>
      </c>
      <c r="R56" s="31">
        <v>0</v>
      </c>
      <c r="S56" s="25">
        <f>VLOOKUP($A56,Database!$A:$Y,10,FALSE)</f>
        <v>49</v>
      </c>
      <c r="T56" s="25">
        <f>VLOOKUP($A56,Database!$A:$Y,11,FALSE)</f>
        <v>125</v>
      </c>
      <c r="U56" s="25">
        <f>VLOOKUP($A56,Database!$A:$Y,12,FALSE)</f>
        <v>148</v>
      </c>
      <c r="V56" s="25" t="str">
        <f>VLOOKUP(A56,Database!A:M,13,FALSE)</f>
        <v>À venir</v>
      </c>
      <c r="W56" s="25" t="str">
        <f>VLOOKUP($A56,Database!$A:$Y,20,FALSE)</f>
        <v/>
      </c>
      <c r="X56" s="25" t="str">
        <f>VLOOKUP($A56,Database!$A:$Y,21,FALSE)</f>
        <v/>
      </c>
      <c r="Y56" s="25" t="str">
        <f ca="1">IF(C56&lt;NOW(),IF(AND(P56&gt;Q56,W56&gt;X56),S56,IF(AND(P56=Q56,W56=X56),T56,IF(AND(P56&lt;Q56,W56&lt;X56),U56,0))),"")</f>
        <v/>
      </c>
      <c r="Z56" s="25">
        <f>IF(AND(P56=W56,Q56=X56),1,0)</f>
        <v>1</v>
      </c>
      <c r="AA56" s="25" t="str">
        <f>IF(Z56=0,"",IF(ISBLANK(VLOOKUP(A56,Database!A:AA,22,FALSE)),"",VLOOKUP(A56,Database!A:AA,22,FALSE)))</f>
        <v>Exact</v>
      </c>
      <c r="AB56" s="25">
        <f ca="1">IFERROR(IF(AND(Y56&lt;&gt;"",OR(V56="Terminé",V56="En cours")),VLOOKUP(AA56,Setup_ScoreExactBonus!A:D,4,FALSE),0),0)</f>
        <v>0</v>
      </c>
      <c r="AC56" s="31" t="str">
        <f ca="1">IF(Y56&lt;&gt;"", Y56 + IF(Z56=1,AB56, 0), "")</f>
        <v/>
      </c>
      <c r="AD56" s="31">
        <f ca="1">SUMIFS(AC$2:AC56,D$2:D56,D56)*IF(R56=0,1,2)</f>
        <v>0</v>
      </c>
    </row>
    <row r="57" spans="1:30" x14ac:dyDescent="0.35">
      <c r="A57" s="31">
        <f>IF(ISBLANK(B57),"",COUNTIF(B$2:B57,B57))-1</f>
        <v>1</v>
      </c>
      <c r="B57" s="31">
        <v>17</v>
      </c>
      <c r="C57" s="10">
        <f>VLOOKUP($A57,Database!$A:$Y,7,FALSE)</f>
        <v>46184.875</v>
      </c>
      <c r="D57" s="31" t="str">
        <f>VLOOKUP(Pronostics!$B57,Setup_MPP!$A:$G,3,FALSE)</f>
        <v>Joueur17</v>
      </c>
      <c r="E57" s="31" t="str">
        <f>VLOOKUP(Pronostics!$B57,Setup_MPP!$A:$G,2,FALSE)</f>
        <v>Joueur17</v>
      </c>
      <c r="F57" s="31" t="str">
        <f>VLOOKUP($B57,Setup_MPP!$A:$E,4,FALSE)</f>
        <v>#FFB0B0</v>
      </c>
      <c r="G57" s="31" t="str">
        <f>VLOOKUP($B57,Setup_MPP!$A:$E,5,FALSE)</f>
        <v>#F25757</v>
      </c>
      <c r="H57" s="31" t="str">
        <f>IFERROR(IF(AND(A57&gt;=1,A57&lt;=104),VLOOKUP($A57,Location!$A:$J,6,FALSE),IF(A57=0,"Avant l'ouverture",IF(OR(A57=105,A57=106),"Bonus"))),"")</f>
        <v>Tour 1</v>
      </c>
      <c r="I57" s="31" t="str">
        <f>IF(LEFT(H57,4)="Tour",VLOOKUP(A57,Database!$A:$C,3,FALSE),"")</f>
        <v>A</v>
      </c>
      <c r="J57" s="31" t="str">
        <f>VLOOKUP($A57,Location!$A:$J,7,FALSE)</f>
        <v>Mexique</v>
      </c>
      <c r="K57" s="31" t="str">
        <f>IFERROR(VLOOKUP(J57,Setup_Team!$B:$C,2,FALSE), "TDB")</f>
        <v>MEX</v>
      </c>
      <c r="L57" s="31" t="str">
        <f>VLOOKUP($A57,Location!$A:$J,8,FALSE)</f>
        <v>Afrique du Sud</v>
      </c>
      <c r="M57" s="31" t="str">
        <f>IFERROR(VLOOKUP(L57,Setup_Team!$B:$C,2,FALSE), "TDB")</f>
        <v>ZAF</v>
      </c>
      <c r="N57" s="31" t="str">
        <f>VLOOKUP($A57,Location!$A:$J,9,FALSE)</f>
        <v>Mexique City</v>
      </c>
      <c r="O57" s="31" t="str">
        <f>VLOOKUP($A57,Location!$A:$J,10,FALSE)</f>
        <v>Estadio Azteca</v>
      </c>
      <c r="R57" s="31">
        <v>0</v>
      </c>
      <c r="S57" s="25">
        <f>VLOOKUP($A57,Database!$A:$Y,10,FALSE)</f>
        <v>49</v>
      </c>
      <c r="T57" s="25">
        <f>VLOOKUP($A57,Database!$A:$Y,11,FALSE)</f>
        <v>125</v>
      </c>
      <c r="U57" s="25">
        <f>VLOOKUP($A57,Database!$A:$Y,12,FALSE)</f>
        <v>148</v>
      </c>
      <c r="V57" s="25" t="str">
        <f>VLOOKUP(A57,Database!A:M,13,FALSE)</f>
        <v>À venir</v>
      </c>
      <c r="W57" s="25" t="str">
        <f>VLOOKUP($A57,Database!$A:$Y,20,FALSE)</f>
        <v/>
      </c>
      <c r="X57" s="25" t="str">
        <f>VLOOKUP($A57,Database!$A:$Y,21,FALSE)</f>
        <v/>
      </c>
      <c r="Y57" s="25" t="str">
        <f ca="1">IF(C57&lt;NOW(),IF(AND(P57&gt;Q57,W57&gt;X57),S57,IF(AND(P57=Q57,W57=X57),T57,IF(AND(P57&lt;Q57,W57&lt;X57),U57,0))),"")</f>
        <v/>
      </c>
      <c r="Z57" s="25">
        <f>IF(AND(P57=W57,Q57=X57),1,0)</f>
        <v>1</v>
      </c>
      <c r="AA57" s="25" t="str">
        <f>IF(Z57=0,"",IF(ISBLANK(VLOOKUP(A57,Database!A:AA,22,FALSE)),"",VLOOKUP(A57,Database!A:AA,22,FALSE)))</f>
        <v>Exact</v>
      </c>
      <c r="AB57" s="25">
        <f ca="1">IFERROR(IF(AND(Y57&lt;&gt;"",OR(V57="Terminé",V57="En cours")),VLOOKUP(AA57,Setup_ScoreExactBonus!A:D,4,FALSE),0),0)</f>
        <v>0</v>
      </c>
      <c r="AC57" s="31" t="str">
        <f ca="1">IF(Y57&lt;&gt;"", Y57 + IF(Z57=1,AB57, 0), "")</f>
        <v/>
      </c>
      <c r="AD57" s="31">
        <f ca="1">SUMIFS(AC$2:AC57,D$2:D57,D57)*IF(R57=0,1,2)</f>
        <v>0</v>
      </c>
    </row>
    <row r="58" spans="1:30" x14ac:dyDescent="0.35">
      <c r="A58" s="31">
        <f>IF(ISBLANK(B58),"",COUNTIF(B$2:B58,B58))-1</f>
        <v>1</v>
      </c>
      <c r="B58" s="31">
        <v>18</v>
      </c>
      <c r="C58" s="10">
        <f>VLOOKUP($A58,Database!$A:$Y,7,FALSE)</f>
        <v>46184.875</v>
      </c>
      <c r="D58" s="31" t="str">
        <f>VLOOKUP(Pronostics!$B58,Setup_MPP!$A:$G,3,FALSE)</f>
        <v>Joueur18</v>
      </c>
      <c r="E58" s="31" t="str">
        <f>VLOOKUP(Pronostics!$B58,Setup_MPP!$A:$G,2,FALSE)</f>
        <v>Joueur18</v>
      </c>
      <c r="F58" s="31" t="str">
        <f>VLOOKUP($B58,Setup_MPP!$A:$E,4,FALSE)</f>
        <v>#FFC9B0</v>
      </c>
      <c r="G58" s="31" t="str">
        <f>VLOOKUP($B58,Setup_MPP!$A:$E,5,FALSE)</f>
        <v>#F28D57</v>
      </c>
      <c r="H58" s="31" t="str">
        <f>IFERROR(IF(AND(A58&gt;=1,A58&lt;=104),VLOOKUP($A58,Location!$A:$J,6,FALSE),IF(A58=0,"Avant l'ouverture",IF(OR(A58=105,A58=106),"Bonus"))),"")</f>
        <v>Tour 1</v>
      </c>
      <c r="I58" s="31" t="str">
        <f>IF(LEFT(H58,4)="Tour",VLOOKUP(A58,Database!$A:$C,3,FALSE),"")</f>
        <v>A</v>
      </c>
      <c r="J58" s="31" t="str">
        <f>VLOOKUP($A58,Location!$A:$J,7,FALSE)</f>
        <v>Mexique</v>
      </c>
      <c r="K58" s="31" t="str">
        <f>IFERROR(VLOOKUP(J58,Setup_Team!$B:$C,2,FALSE), "TDB")</f>
        <v>MEX</v>
      </c>
      <c r="L58" s="31" t="str">
        <f>VLOOKUP($A58,Location!$A:$J,8,FALSE)</f>
        <v>Afrique du Sud</v>
      </c>
      <c r="M58" s="31" t="str">
        <f>IFERROR(VLOOKUP(L58,Setup_Team!$B:$C,2,FALSE), "TDB")</f>
        <v>ZAF</v>
      </c>
      <c r="N58" s="31" t="str">
        <f>VLOOKUP($A58,Location!$A:$J,9,FALSE)</f>
        <v>Mexique City</v>
      </c>
      <c r="O58" s="31" t="str">
        <f>VLOOKUP($A58,Location!$A:$J,10,FALSE)</f>
        <v>Estadio Azteca</v>
      </c>
      <c r="R58" s="31">
        <v>0</v>
      </c>
      <c r="S58" s="25">
        <f>VLOOKUP($A58,Database!$A:$Y,10,FALSE)</f>
        <v>49</v>
      </c>
      <c r="T58" s="25">
        <f>VLOOKUP($A58,Database!$A:$Y,11,FALSE)</f>
        <v>125</v>
      </c>
      <c r="U58" s="25">
        <f>VLOOKUP($A58,Database!$A:$Y,12,FALSE)</f>
        <v>148</v>
      </c>
      <c r="V58" s="25" t="str">
        <f>VLOOKUP(A58,Database!A:M,13,FALSE)</f>
        <v>À venir</v>
      </c>
      <c r="W58" s="25" t="str">
        <f>VLOOKUP($A58,Database!$A:$Y,20,FALSE)</f>
        <v/>
      </c>
      <c r="X58" s="25" t="str">
        <f>VLOOKUP($A58,Database!$A:$Y,21,FALSE)</f>
        <v/>
      </c>
      <c r="Y58" s="25" t="str">
        <f ca="1">IF(C58&lt;NOW(),IF(AND(P58&gt;Q58,W58&gt;X58),S58,IF(AND(P58=Q58,W58=X58),T58,IF(AND(P58&lt;Q58,W58&lt;X58),U58,0))),"")</f>
        <v/>
      </c>
      <c r="Z58" s="25">
        <f>IF(AND(P58=W58,Q58=X58),1,0)</f>
        <v>1</v>
      </c>
      <c r="AA58" s="25" t="str">
        <f>IF(Z58=0,"",IF(ISBLANK(VLOOKUP(A58,Database!A:AA,22,FALSE)),"",VLOOKUP(A58,Database!A:AA,22,FALSE)))</f>
        <v>Exact</v>
      </c>
      <c r="AB58" s="25">
        <f ca="1">IFERROR(IF(AND(Y58&lt;&gt;"",OR(V58="Terminé",V58="En cours")),VLOOKUP(AA58,Setup_ScoreExactBonus!A:D,4,FALSE),0),0)</f>
        <v>0</v>
      </c>
      <c r="AC58" s="31" t="str">
        <f ca="1">IF(Y58&lt;&gt;"", Y58 + IF(Z58=1,AB58, 0), "")</f>
        <v/>
      </c>
      <c r="AD58" s="31">
        <f ca="1">SUMIFS(AC$2:AC58,D$2:D58,D58)*IF(R58=0,1,2)</f>
        <v>0</v>
      </c>
    </row>
    <row r="59" spans="1:30" x14ac:dyDescent="0.35">
      <c r="A59" s="31">
        <f>IF(ISBLANK(B59),"",COUNTIF(B$2:B59,B59))-1</f>
        <v>1</v>
      </c>
      <c r="B59" s="31">
        <v>19</v>
      </c>
      <c r="C59" s="10">
        <f>VLOOKUP($A59,Database!$A:$Y,7,FALSE)</f>
        <v>46184.875</v>
      </c>
      <c r="D59" s="31" t="str">
        <f>VLOOKUP(Pronostics!$B59,Setup_MPP!$A:$G,3,FALSE)</f>
        <v>Joueur19</v>
      </c>
      <c r="E59" s="31" t="str">
        <f>VLOOKUP(Pronostics!$B59,Setup_MPP!$A:$G,2,FALSE)</f>
        <v>Joueur19</v>
      </c>
      <c r="F59" s="31" t="str">
        <f>VLOOKUP($B59,Setup_MPP!$A:$E,4,FALSE)</f>
        <v>#D5D5D5</v>
      </c>
      <c r="G59" s="31" t="str">
        <f>VLOOKUP($B59,Setup_MPP!$A:$E,5,FALSE)</f>
        <v>#727272</v>
      </c>
      <c r="H59" s="31" t="str">
        <f>IFERROR(IF(AND(A59&gt;=1,A59&lt;=104),VLOOKUP($A59,Location!$A:$J,6,FALSE),IF(A59=0,"Avant l'ouverture",IF(OR(A59=105,A59=106),"Bonus"))),"")</f>
        <v>Tour 1</v>
      </c>
      <c r="I59" s="31" t="str">
        <f>IF(LEFT(H59,4)="Tour",VLOOKUP(A59,Database!$A:$C,3,FALSE),"")</f>
        <v>A</v>
      </c>
      <c r="J59" s="31" t="str">
        <f>VLOOKUP($A59,Location!$A:$J,7,FALSE)</f>
        <v>Mexique</v>
      </c>
      <c r="K59" s="31" t="str">
        <f>IFERROR(VLOOKUP(J59,Setup_Team!$B:$C,2,FALSE), "TDB")</f>
        <v>MEX</v>
      </c>
      <c r="L59" s="31" t="str">
        <f>VLOOKUP($A59,Location!$A:$J,8,FALSE)</f>
        <v>Afrique du Sud</v>
      </c>
      <c r="M59" s="31" t="str">
        <f>IFERROR(VLOOKUP(L59,Setup_Team!$B:$C,2,FALSE), "TDB")</f>
        <v>ZAF</v>
      </c>
      <c r="N59" s="31" t="str">
        <f>VLOOKUP($A59,Location!$A:$J,9,FALSE)</f>
        <v>Mexique City</v>
      </c>
      <c r="O59" s="31" t="str">
        <f>VLOOKUP($A59,Location!$A:$J,10,FALSE)</f>
        <v>Estadio Azteca</v>
      </c>
      <c r="R59" s="31">
        <v>0</v>
      </c>
      <c r="S59" s="25">
        <f>VLOOKUP($A59,Database!$A:$Y,10,FALSE)</f>
        <v>49</v>
      </c>
      <c r="T59" s="25">
        <f>VLOOKUP($A59,Database!$A:$Y,11,FALSE)</f>
        <v>125</v>
      </c>
      <c r="U59" s="25">
        <f>VLOOKUP($A59,Database!$A:$Y,12,FALSE)</f>
        <v>148</v>
      </c>
      <c r="V59" s="25" t="str">
        <f>VLOOKUP(A59,Database!A:M,13,FALSE)</f>
        <v>À venir</v>
      </c>
      <c r="W59" s="25" t="str">
        <f>VLOOKUP($A59,Database!$A:$Y,20,FALSE)</f>
        <v/>
      </c>
      <c r="X59" s="25" t="str">
        <f>VLOOKUP($A59,Database!$A:$Y,21,FALSE)</f>
        <v/>
      </c>
      <c r="Y59" s="25" t="str">
        <f ca="1">IF(C59&lt;NOW(),IF(AND(P59&gt;Q59,W59&gt;X59),S59,IF(AND(P59=Q59,W59=X59),T59,IF(AND(P59&lt;Q59,W59&lt;X59),U59,0))),"")</f>
        <v/>
      </c>
      <c r="Z59" s="25">
        <f>IF(AND(P59=W59,Q59=X59),1,0)</f>
        <v>1</v>
      </c>
      <c r="AA59" s="25" t="str">
        <f>IF(Z59=0,"",IF(ISBLANK(VLOOKUP(A59,Database!A:AA,22,FALSE)),"",VLOOKUP(A59,Database!A:AA,22,FALSE)))</f>
        <v>Exact</v>
      </c>
      <c r="AB59" s="25">
        <f ca="1">IFERROR(IF(AND(Y59&lt;&gt;"",OR(V59="Terminé",V59="En cours")),VLOOKUP(AA59,Setup_ScoreExactBonus!A:D,4,FALSE),0),0)</f>
        <v>0</v>
      </c>
      <c r="AC59" s="31" t="str">
        <f ca="1">IF(Y59&lt;&gt;"", Y59 + IF(Z59=1,AB59, 0), "")</f>
        <v/>
      </c>
      <c r="AD59" s="31">
        <f ca="1">SUMIFS(AC$2:AC59,D$2:D59,D59)*IF(R59=0,1,2)</f>
        <v>0</v>
      </c>
    </row>
    <row r="60" spans="1:30" x14ac:dyDescent="0.35">
      <c r="A60" s="31">
        <f>IF(ISBLANK(B60),"",COUNTIF(B$2:B60,B60))-1</f>
        <v>1</v>
      </c>
      <c r="B60" s="31">
        <v>20</v>
      </c>
      <c r="C60" s="10">
        <f>VLOOKUP($A60,Database!$A:$Y,7,FALSE)</f>
        <v>46184.875</v>
      </c>
      <c r="D60" s="31" t="str">
        <f>VLOOKUP(Pronostics!$B60,Setup_MPP!$A:$G,3,FALSE)</f>
        <v>Joueur20</v>
      </c>
      <c r="E60" s="31" t="str">
        <f>VLOOKUP(Pronostics!$B60,Setup_MPP!$A:$G,2,FALSE)</f>
        <v>Joueur20</v>
      </c>
      <c r="F60" s="31" t="str">
        <f>VLOOKUP($B60,Setup_MPP!$A:$E,4,FALSE)</f>
        <v>#D5D5D5</v>
      </c>
      <c r="G60" s="31" t="str">
        <f>VLOOKUP($B60,Setup_MPP!$A:$E,5,FALSE)</f>
        <v>#727272</v>
      </c>
      <c r="H60" s="31" t="str">
        <f>IFERROR(IF(AND(A60&gt;=1,A60&lt;=104),VLOOKUP($A60,Location!$A:$J,6,FALSE),IF(A60=0,"Avant l'ouverture",IF(OR(A60=105,A60=106),"Bonus"))),"")</f>
        <v>Tour 1</v>
      </c>
      <c r="I60" s="31" t="str">
        <f>IF(LEFT(H60,4)="Tour",VLOOKUP(A60,Database!$A:$C,3,FALSE),"")</f>
        <v>A</v>
      </c>
      <c r="J60" s="31" t="str">
        <f>VLOOKUP($A60,Location!$A:$J,7,FALSE)</f>
        <v>Mexique</v>
      </c>
      <c r="K60" s="31" t="str">
        <f>IFERROR(VLOOKUP(J60,Setup_Team!$B:$C,2,FALSE), "TDB")</f>
        <v>MEX</v>
      </c>
      <c r="L60" s="31" t="str">
        <f>VLOOKUP($A60,Location!$A:$J,8,FALSE)</f>
        <v>Afrique du Sud</v>
      </c>
      <c r="M60" s="31" t="str">
        <f>IFERROR(VLOOKUP(L60,Setup_Team!$B:$C,2,FALSE), "TDB")</f>
        <v>ZAF</v>
      </c>
      <c r="N60" s="31" t="str">
        <f>VLOOKUP($A60,Location!$A:$J,9,FALSE)</f>
        <v>Mexique City</v>
      </c>
      <c r="O60" s="31" t="str">
        <f>VLOOKUP($A60,Location!$A:$J,10,FALSE)</f>
        <v>Estadio Azteca</v>
      </c>
      <c r="R60" s="31">
        <v>0</v>
      </c>
      <c r="S60" s="25">
        <f>VLOOKUP($A60,Database!$A:$Y,10,FALSE)</f>
        <v>49</v>
      </c>
      <c r="T60" s="25">
        <f>VLOOKUP($A60,Database!$A:$Y,11,FALSE)</f>
        <v>125</v>
      </c>
      <c r="U60" s="25">
        <f>VLOOKUP($A60,Database!$A:$Y,12,FALSE)</f>
        <v>148</v>
      </c>
      <c r="V60" s="25" t="str">
        <f>VLOOKUP(A60,Database!A:M,13,FALSE)</f>
        <v>À venir</v>
      </c>
      <c r="W60" s="25" t="str">
        <f>VLOOKUP($A60,Database!$A:$Y,20,FALSE)</f>
        <v/>
      </c>
      <c r="X60" s="25" t="str">
        <f>VLOOKUP($A60,Database!$A:$Y,21,FALSE)</f>
        <v/>
      </c>
      <c r="Y60" s="25" t="str">
        <f ca="1">IF(C60&lt;NOW(),IF(AND(P60&gt;Q60,W60&gt;X60),S60,IF(AND(P60=Q60,W60=X60),T60,IF(AND(P60&lt;Q60,W60&lt;X60),U60,0))),"")</f>
        <v/>
      </c>
      <c r="Z60" s="25">
        <f>IF(AND(P60=W60,Q60=X60),1,0)</f>
        <v>1</v>
      </c>
      <c r="AA60" s="25" t="str">
        <f>IF(Z60=0,"",IF(ISBLANK(VLOOKUP(A60,Database!A:AA,22,FALSE)),"",VLOOKUP(A60,Database!A:AA,22,FALSE)))</f>
        <v>Exact</v>
      </c>
      <c r="AB60" s="25">
        <f ca="1">IFERROR(IF(AND(Y60&lt;&gt;"",OR(V60="Terminé",V60="En cours")),VLOOKUP(AA60,Setup_ScoreExactBonus!A:D,4,FALSE),0),0)</f>
        <v>0</v>
      </c>
      <c r="AC60" s="31" t="str">
        <f ca="1">IF(Y60&lt;&gt;"", Y60 + IF(Z60=1,AB60, 0), "")</f>
        <v/>
      </c>
      <c r="AD60" s="31">
        <f ca="1">SUMIFS(AC$2:AC60,D$2:D60,D60)*IF(R60=0,1,2)</f>
        <v>0</v>
      </c>
    </row>
    <row r="61" spans="1:30" x14ac:dyDescent="0.35">
      <c r="A61" s="31">
        <f>IF(ISBLANK(B61),"",COUNTIF(B$2:B61,B61))-1</f>
        <v>1</v>
      </c>
      <c r="B61" s="31">
        <v>21</v>
      </c>
      <c r="C61" s="10">
        <f>VLOOKUP($A61,Database!$A:$Y,7,FALSE)</f>
        <v>46184.875</v>
      </c>
      <c r="D61" s="31" t="str">
        <f>VLOOKUP(Pronostics!$B61,Setup_MPP!$A:$G,3,FALSE)</f>
        <v>Joueur21</v>
      </c>
      <c r="E61" s="31" t="str">
        <f>VLOOKUP(Pronostics!$B61,Setup_MPP!$A:$G,2,FALSE)</f>
        <v>Joueur21</v>
      </c>
      <c r="F61" s="31" t="str">
        <f>VLOOKUP($B61,Setup_MPP!$A:$E,4,FALSE)</f>
        <v>#D5D5D5</v>
      </c>
      <c r="G61" s="31" t="str">
        <f>VLOOKUP($B61,Setup_MPP!$A:$E,5,FALSE)</f>
        <v>#727272</v>
      </c>
      <c r="H61" s="31" t="str">
        <f>IFERROR(IF(AND(A61&gt;=1,A61&lt;=104),VLOOKUP($A61,Location!$A:$J,6,FALSE),IF(A61=0,"Avant l'ouverture",IF(OR(A61=105,A61=106),"Bonus"))),"")</f>
        <v>Tour 1</v>
      </c>
      <c r="I61" s="31" t="str">
        <f>IF(LEFT(H61,4)="Tour",VLOOKUP(A61,Database!$A:$C,3,FALSE),"")</f>
        <v>A</v>
      </c>
      <c r="J61" s="31" t="str">
        <f>VLOOKUP($A61,Location!$A:$J,7,FALSE)</f>
        <v>Mexique</v>
      </c>
      <c r="K61" s="31" t="str">
        <f>IFERROR(VLOOKUP(J61,Setup_Team!$B:$C,2,FALSE), "TDB")</f>
        <v>MEX</v>
      </c>
      <c r="L61" s="31" t="str">
        <f>VLOOKUP($A61,Location!$A:$J,8,FALSE)</f>
        <v>Afrique du Sud</v>
      </c>
      <c r="M61" s="31" t="str">
        <f>IFERROR(VLOOKUP(L61,Setup_Team!$B:$C,2,FALSE), "TDB")</f>
        <v>ZAF</v>
      </c>
      <c r="N61" s="31" t="str">
        <f>VLOOKUP($A61,Location!$A:$J,9,FALSE)</f>
        <v>Mexique City</v>
      </c>
      <c r="O61" s="31" t="str">
        <f>VLOOKUP($A61,Location!$A:$J,10,FALSE)</f>
        <v>Estadio Azteca</v>
      </c>
      <c r="R61" s="31">
        <v>0</v>
      </c>
      <c r="S61" s="25">
        <f>VLOOKUP($A61,Database!$A:$Y,10,FALSE)</f>
        <v>49</v>
      </c>
      <c r="T61" s="25">
        <f>VLOOKUP($A61,Database!$A:$Y,11,FALSE)</f>
        <v>125</v>
      </c>
      <c r="U61" s="25">
        <f>VLOOKUP($A61,Database!$A:$Y,12,FALSE)</f>
        <v>148</v>
      </c>
      <c r="V61" s="25" t="str">
        <f>VLOOKUP(A61,Database!A:M,13,FALSE)</f>
        <v>À venir</v>
      </c>
      <c r="W61" s="25" t="str">
        <f>VLOOKUP($A61,Database!$A:$Y,20,FALSE)</f>
        <v/>
      </c>
      <c r="X61" s="25" t="str">
        <f>VLOOKUP($A61,Database!$A:$Y,21,FALSE)</f>
        <v/>
      </c>
      <c r="Y61" s="25" t="str">
        <f ca="1">IF(C61&lt;NOW(),IF(AND(P61&gt;Q61,W61&gt;X61),S61,IF(AND(P61=Q61,W61=X61),T61,IF(AND(P61&lt;Q61,W61&lt;X61),U61,0))),"")</f>
        <v/>
      </c>
      <c r="Z61" s="25">
        <f>IF(AND(P61=W61,Q61=X61),1,0)</f>
        <v>1</v>
      </c>
      <c r="AA61" s="25" t="str">
        <f>IF(Z61=0,"",IF(ISBLANK(VLOOKUP(A61,Database!A:AA,22,FALSE)),"",VLOOKUP(A61,Database!A:AA,22,FALSE)))</f>
        <v>Exact</v>
      </c>
      <c r="AB61" s="25">
        <f ca="1">IFERROR(IF(AND(Y61&lt;&gt;"",OR(V61="Terminé",V61="En cours")),VLOOKUP(AA61,Setup_ScoreExactBonus!A:D,4,FALSE),0),0)</f>
        <v>0</v>
      </c>
      <c r="AC61" s="31" t="str">
        <f ca="1">IF(Y61&lt;&gt;"", Y61 + IF(Z61=1,AB61, 0), "")</f>
        <v/>
      </c>
      <c r="AD61" s="31">
        <f ca="1">SUMIFS(AC$2:AC61,D$2:D61,D61)*IF(R61=0,1,2)</f>
        <v>0</v>
      </c>
    </row>
    <row r="62" spans="1:30" x14ac:dyDescent="0.35">
      <c r="A62" s="31">
        <f>IF(ISBLANK(B62),"",COUNTIF(B$2:B62,B62))-1</f>
        <v>1</v>
      </c>
      <c r="B62" s="31">
        <v>22</v>
      </c>
      <c r="C62" s="10">
        <f>VLOOKUP($A62,Database!$A:$Y,7,FALSE)</f>
        <v>46184.875</v>
      </c>
      <c r="D62" s="31" t="str">
        <f>VLOOKUP(Pronostics!$B62,Setup_MPP!$A:$G,3,FALSE)</f>
        <v>Joueur22</v>
      </c>
      <c r="E62" s="31" t="str">
        <f>VLOOKUP(Pronostics!$B62,Setup_MPP!$A:$G,2,FALSE)</f>
        <v>Joueur22</v>
      </c>
      <c r="F62" s="31" t="str">
        <f>VLOOKUP($B62,Setup_MPP!$A:$E,4,FALSE)</f>
        <v>#D5D5D5</v>
      </c>
      <c r="G62" s="31" t="str">
        <f>VLOOKUP($B62,Setup_MPP!$A:$E,5,FALSE)</f>
        <v>#727272</v>
      </c>
      <c r="H62" s="31" t="str">
        <f>IFERROR(IF(AND(A62&gt;=1,A62&lt;=104),VLOOKUP($A62,Location!$A:$J,6,FALSE),IF(A62=0,"Avant l'ouverture",IF(OR(A62=105,A62=106),"Bonus"))),"")</f>
        <v>Tour 1</v>
      </c>
      <c r="I62" s="31" t="str">
        <f>IF(LEFT(H62,4)="Tour",VLOOKUP(A62,Database!$A:$C,3,FALSE),"")</f>
        <v>A</v>
      </c>
      <c r="J62" s="31" t="str">
        <f>VLOOKUP($A62,Location!$A:$J,7,FALSE)</f>
        <v>Mexique</v>
      </c>
      <c r="K62" s="31" t="str">
        <f>IFERROR(VLOOKUP(J62,Setup_Team!$B:$C,2,FALSE), "TDB")</f>
        <v>MEX</v>
      </c>
      <c r="L62" s="31" t="str">
        <f>VLOOKUP($A62,Location!$A:$J,8,FALSE)</f>
        <v>Afrique du Sud</v>
      </c>
      <c r="M62" s="31" t="str">
        <f>IFERROR(VLOOKUP(L62,Setup_Team!$B:$C,2,FALSE), "TDB")</f>
        <v>ZAF</v>
      </c>
      <c r="N62" s="31" t="str">
        <f>VLOOKUP($A62,Location!$A:$J,9,FALSE)</f>
        <v>Mexique City</v>
      </c>
      <c r="O62" s="31" t="str">
        <f>VLOOKUP($A62,Location!$A:$J,10,FALSE)</f>
        <v>Estadio Azteca</v>
      </c>
      <c r="R62" s="31">
        <v>0</v>
      </c>
      <c r="S62" s="25">
        <f>VLOOKUP($A62,Database!$A:$Y,10,FALSE)</f>
        <v>49</v>
      </c>
      <c r="T62" s="25">
        <f>VLOOKUP($A62,Database!$A:$Y,11,FALSE)</f>
        <v>125</v>
      </c>
      <c r="U62" s="25">
        <f>VLOOKUP($A62,Database!$A:$Y,12,FALSE)</f>
        <v>148</v>
      </c>
      <c r="V62" s="25" t="str">
        <f>VLOOKUP(A62,Database!A:M,13,FALSE)</f>
        <v>À venir</v>
      </c>
      <c r="W62" s="25" t="str">
        <f>VLOOKUP($A62,Database!$A:$Y,20,FALSE)</f>
        <v/>
      </c>
      <c r="X62" s="25" t="str">
        <f>VLOOKUP($A62,Database!$A:$Y,21,FALSE)</f>
        <v/>
      </c>
      <c r="Y62" s="25" t="str">
        <f ca="1">IF(C62&lt;NOW(),IF(AND(P62&gt;Q62,W62&gt;X62),S62,IF(AND(P62=Q62,W62=X62),T62,IF(AND(P62&lt;Q62,W62&lt;X62),U62,0))),"")</f>
        <v/>
      </c>
      <c r="Z62" s="25">
        <f>IF(AND(P62=W62,Q62=X62),1,0)</f>
        <v>1</v>
      </c>
      <c r="AA62" s="25" t="str">
        <f>IF(Z62=0,"",IF(ISBLANK(VLOOKUP(A62,Database!A:AA,22,FALSE)),"",VLOOKUP(A62,Database!A:AA,22,FALSE)))</f>
        <v>Exact</v>
      </c>
      <c r="AB62" s="25">
        <f ca="1">IFERROR(IF(AND(Y62&lt;&gt;"",OR(V62="Terminé",V62="En cours")),VLOOKUP(AA62,Setup_ScoreExactBonus!A:D,4,FALSE),0),0)</f>
        <v>0</v>
      </c>
      <c r="AC62" s="31" t="str">
        <f ca="1">IF(Y62&lt;&gt;"", Y62 + IF(Z62=1,AB62, 0), "")</f>
        <v/>
      </c>
      <c r="AD62" s="31">
        <f ca="1">SUMIFS(AC$2:AC62,D$2:D62,D62)*IF(R62=0,1,2)</f>
        <v>0</v>
      </c>
    </row>
    <row r="63" spans="1:30" x14ac:dyDescent="0.35">
      <c r="A63" s="31">
        <f>IF(ISBLANK(B63),"",COUNTIF(B$2:B63,B63))-1</f>
        <v>1</v>
      </c>
      <c r="B63" s="31">
        <v>23</v>
      </c>
      <c r="C63" s="10">
        <f>VLOOKUP($A63,Database!$A:$Y,7,FALSE)</f>
        <v>46184.875</v>
      </c>
      <c r="D63" s="31" t="str">
        <f>VLOOKUP(Pronostics!$B63,Setup_MPP!$A:$G,3,FALSE)</f>
        <v>Joueur23</v>
      </c>
      <c r="E63" s="31" t="str">
        <f>VLOOKUP(Pronostics!$B63,Setup_MPP!$A:$G,2,FALSE)</f>
        <v>Joueur23</v>
      </c>
      <c r="F63" s="31" t="str">
        <f>VLOOKUP($B63,Setup_MPP!$A:$E,4,FALSE)</f>
        <v>#D5D5D5</v>
      </c>
      <c r="G63" s="31" t="str">
        <f>VLOOKUP($B63,Setup_MPP!$A:$E,5,FALSE)</f>
        <v>#727272</v>
      </c>
      <c r="H63" s="31" t="str">
        <f>IFERROR(IF(AND(A63&gt;=1,A63&lt;=104),VLOOKUP($A63,Location!$A:$J,6,FALSE),IF(A63=0,"Avant l'ouverture",IF(OR(A63=105,A63=106),"Bonus"))),"")</f>
        <v>Tour 1</v>
      </c>
      <c r="I63" s="31" t="str">
        <f>IF(LEFT(H63,4)="Tour",VLOOKUP(A63,Database!$A:$C,3,FALSE),"")</f>
        <v>A</v>
      </c>
      <c r="J63" s="31" t="str">
        <f>VLOOKUP($A63,Location!$A:$J,7,FALSE)</f>
        <v>Mexique</v>
      </c>
      <c r="K63" s="31" t="str">
        <f>IFERROR(VLOOKUP(J63,Setup_Team!$B:$C,2,FALSE), "TDB")</f>
        <v>MEX</v>
      </c>
      <c r="L63" s="31" t="str">
        <f>VLOOKUP($A63,Location!$A:$J,8,FALSE)</f>
        <v>Afrique du Sud</v>
      </c>
      <c r="M63" s="31" t="str">
        <f>IFERROR(VLOOKUP(L63,Setup_Team!$B:$C,2,FALSE), "TDB")</f>
        <v>ZAF</v>
      </c>
      <c r="N63" s="31" t="str">
        <f>VLOOKUP($A63,Location!$A:$J,9,FALSE)</f>
        <v>Mexique City</v>
      </c>
      <c r="O63" s="31" t="str">
        <f>VLOOKUP($A63,Location!$A:$J,10,FALSE)</f>
        <v>Estadio Azteca</v>
      </c>
      <c r="R63" s="31">
        <v>0</v>
      </c>
      <c r="S63" s="25">
        <f>VLOOKUP($A63,Database!$A:$Y,10,FALSE)</f>
        <v>49</v>
      </c>
      <c r="T63" s="25">
        <f>VLOOKUP($A63,Database!$A:$Y,11,FALSE)</f>
        <v>125</v>
      </c>
      <c r="U63" s="25">
        <f>VLOOKUP($A63,Database!$A:$Y,12,FALSE)</f>
        <v>148</v>
      </c>
      <c r="V63" s="25" t="str">
        <f>VLOOKUP(A63,Database!A:M,13,FALSE)</f>
        <v>À venir</v>
      </c>
      <c r="W63" s="25" t="str">
        <f>VLOOKUP($A63,Database!$A:$Y,20,FALSE)</f>
        <v/>
      </c>
      <c r="X63" s="25" t="str">
        <f>VLOOKUP($A63,Database!$A:$Y,21,FALSE)</f>
        <v/>
      </c>
      <c r="Y63" s="25" t="str">
        <f ca="1">IF(C63&lt;NOW(),IF(AND(P63&gt;Q63,W63&gt;X63),S63,IF(AND(P63=Q63,W63=X63),T63,IF(AND(P63&lt;Q63,W63&lt;X63),U63,0))),"")</f>
        <v/>
      </c>
      <c r="Z63" s="25">
        <f>IF(AND(P63=W63,Q63=X63),1,0)</f>
        <v>1</v>
      </c>
      <c r="AA63" s="25" t="str">
        <f>IF(Z63=0,"",IF(ISBLANK(VLOOKUP(A63,Database!A:AA,22,FALSE)),"",VLOOKUP(A63,Database!A:AA,22,FALSE)))</f>
        <v>Exact</v>
      </c>
      <c r="AB63" s="25">
        <f ca="1">IFERROR(IF(AND(Y63&lt;&gt;"",OR(V63="Terminé",V63="En cours")),VLOOKUP(AA63,Setup_ScoreExactBonus!A:D,4,FALSE),0),0)</f>
        <v>0</v>
      </c>
      <c r="AC63" s="31" t="str">
        <f ca="1">IF(Y63&lt;&gt;"", Y63 + IF(Z63=1,AB63, 0), "")</f>
        <v/>
      </c>
      <c r="AD63" s="31">
        <f ca="1">SUMIFS(AC$2:AC63,D$2:D63,D63)*IF(R63=0,1,2)</f>
        <v>0</v>
      </c>
    </row>
    <row r="64" spans="1:30" x14ac:dyDescent="0.35">
      <c r="A64" s="31">
        <f>IF(ISBLANK(B64),"",COUNTIF(B$2:B64,B64))-1</f>
        <v>1</v>
      </c>
      <c r="B64" s="31">
        <v>24</v>
      </c>
      <c r="C64" s="10">
        <f>VLOOKUP($A64,Database!$A:$Y,7,FALSE)</f>
        <v>46184.875</v>
      </c>
      <c r="D64" s="31" t="str">
        <f>VLOOKUP(Pronostics!$B64,Setup_MPP!$A:$G,3,FALSE)</f>
        <v>Joueur24</v>
      </c>
      <c r="E64" s="31" t="str">
        <f>VLOOKUP(Pronostics!$B64,Setup_MPP!$A:$G,2,FALSE)</f>
        <v>Joueur24</v>
      </c>
      <c r="F64" s="31" t="str">
        <f>VLOOKUP($B64,Setup_MPP!$A:$E,4,FALSE)</f>
        <v>#D5D5D5</v>
      </c>
      <c r="G64" s="31" t="str">
        <f>VLOOKUP($B64,Setup_MPP!$A:$E,5,FALSE)</f>
        <v>#727272</v>
      </c>
      <c r="H64" s="31" t="str">
        <f>IFERROR(IF(AND(A64&gt;=1,A64&lt;=104),VLOOKUP($A64,Location!$A:$J,6,FALSE),IF(A64=0,"Avant l'ouverture",IF(OR(A64=105,A64=106),"Bonus"))),"")</f>
        <v>Tour 1</v>
      </c>
      <c r="I64" s="31" t="str">
        <f>IF(LEFT(H64,4)="Tour",VLOOKUP(A64,Database!$A:$C,3,FALSE),"")</f>
        <v>A</v>
      </c>
      <c r="J64" s="31" t="str">
        <f>VLOOKUP($A64,Location!$A:$J,7,FALSE)</f>
        <v>Mexique</v>
      </c>
      <c r="K64" s="31" t="str">
        <f>IFERROR(VLOOKUP(J64,Setup_Team!$B:$C,2,FALSE), "TDB")</f>
        <v>MEX</v>
      </c>
      <c r="L64" s="31" t="str">
        <f>VLOOKUP($A64,Location!$A:$J,8,FALSE)</f>
        <v>Afrique du Sud</v>
      </c>
      <c r="M64" s="31" t="str">
        <f>IFERROR(VLOOKUP(L64,Setup_Team!$B:$C,2,FALSE), "TDB")</f>
        <v>ZAF</v>
      </c>
      <c r="N64" s="31" t="str">
        <f>VLOOKUP($A64,Location!$A:$J,9,FALSE)</f>
        <v>Mexique City</v>
      </c>
      <c r="O64" s="31" t="str">
        <f>VLOOKUP($A64,Location!$A:$J,10,FALSE)</f>
        <v>Estadio Azteca</v>
      </c>
      <c r="R64" s="31">
        <v>0</v>
      </c>
      <c r="S64" s="25">
        <f>VLOOKUP($A64,Database!$A:$Y,10,FALSE)</f>
        <v>49</v>
      </c>
      <c r="T64" s="25">
        <f>VLOOKUP($A64,Database!$A:$Y,11,FALSE)</f>
        <v>125</v>
      </c>
      <c r="U64" s="25">
        <f>VLOOKUP($A64,Database!$A:$Y,12,FALSE)</f>
        <v>148</v>
      </c>
      <c r="V64" s="25" t="str">
        <f>VLOOKUP(A64,Database!A:M,13,FALSE)</f>
        <v>À venir</v>
      </c>
      <c r="W64" s="25" t="str">
        <f>VLOOKUP($A64,Database!$A:$Y,20,FALSE)</f>
        <v/>
      </c>
      <c r="X64" s="25" t="str">
        <f>VLOOKUP($A64,Database!$A:$Y,21,FALSE)</f>
        <v/>
      </c>
      <c r="Y64" s="25" t="str">
        <f ca="1">IF(C64&lt;NOW(),IF(AND(P64&gt;Q64,W64&gt;X64),S64,IF(AND(P64=Q64,W64=X64),T64,IF(AND(P64&lt;Q64,W64&lt;X64),U64,0))),"")</f>
        <v/>
      </c>
      <c r="Z64" s="25">
        <f>IF(AND(P64=W64,Q64=X64),1,0)</f>
        <v>1</v>
      </c>
      <c r="AA64" s="25" t="str">
        <f>IF(Z64=0,"",IF(ISBLANK(VLOOKUP(A64,Database!A:AA,22,FALSE)),"",VLOOKUP(A64,Database!A:AA,22,FALSE)))</f>
        <v>Exact</v>
      </c>
      <c r="AB64" s="25">
        <f ca="1">IFERROR(IF(AND(Y64&lt;&gt;"",OR(V64="Terminé",V64="En cours")),VLOOKUP(AA64,Setup_ScoreExactBonus!A:D,4,FALSE),0),0)</f>
        <v>0</v>
      </c>
      <c r="AC64" s="31" t="str">
        <f ca="1">IF(Y64&lt;&gt;"", Y64 + IF(Z64=1,AB64, 0), "")</f>
        <v/>
      </c>
      <c r="AD64" s="31">
        <f ca="1">SUMIFS(AC$2:AC64,D$2:D64,D64)*IF(R64=0,1,2)</f>
        <v>0</v>
      </c>
    </row>
    <row r="65" spans="1:30" x14ac:dyDescent="0.35">
      <c r="A65" s="31">
        <f>IF(ISBLANK(B65),"",COUNTIF(B$2:B65,B65))-1</f>
        <v>1</v>
      </c>
      <c r="B65" s="31">
        <v>25</v>
      </c>
      <c r="C65" s="10">
        <f>VLOOKUP($A65,Database!$A:$Y,7,FALSE)</f>
        <v>46184.875</v>
      </c>
      <c r="D65" s="31" t="str">
        <f>VLOOKUP(Pronostics!$B65,Setup_MPP!$A:$G,3,FALSE)</f>
        <v>Joueur25</v>
      </c>
      <c r="E65" s="31" t="str">
        <f>VLOOKUP(Pronostics!$B65,Setup_MPP!$A:$G,2,FALSE)</f>
        <v>Joueur25</v>
      </c>
      <c r="F65" s="31" t="str">
        <f>VLOOKUP($B65,Setup_MPP!$A:$E,4,FALSE)</f>
        <v>#D5D5D5</v>
      </c>
      <c r="G65" s="31" t="str">
        <f>VLOOKUP($B65,Setup_MPP!$A:$E,5,FALSE)</f>
        <v>#727272</v>
      </c>
      <c r="H65" s="31" t="str">
        <f>IFERROR(IF(AND(A65&gt;=1,A65&lt;=104),VLOOKUP($A65,Location!$A:$J,6,FALSE),IF(A65=0,"Avant l'ouverture",IF(OR(A65=105,A65=106),"Bonus"))),"")</f>
        <v>Tour 1</v>
      </c>
      <c r="I65" s="31" t="str">
        <f>IF(LEFT(H65,4)="Tour",VLOOKUP(A65,Database!$A:$C,3,FALSE),"")</f>
        <v>A</v>
      </c>
      <c r="J65" s="31" t="str">
        <f>VLOOKUP($A65,Location!$A:$J,7,FALSE)</f>
        <v>Mexique</v>
      </c>
      <c r="K65" s="31" t="str">
        <f>IFERROR(VLOOKUP(J65,Setup_Team!$B:$C,2,FALSE), "TDB")</f>
        <v>MEX</v>
      </c>
      <c r="L65" s="31" t="str">
        <f>VLOOKUP($A65,Location!$A:$J,8,FALSE)</f>
        <v>Afrique du Sud</v>
      </c>
      <c r="M65" s="31" t="str">
        <f>IFERROR(VLOOKUP(L65,Setup_Team!$B:$C,2,FALSE), "TDB")</f>
        <v>ZAF</v>
      </c>
      <c r="N65" s="31" t="str">
        <f>VLOOKUP($A65,Location!$A:$J,9,FALSE)</f>
        <v>Mexique City</v>
      </c>
      <c r="O65" s="31" t="str">
        <f>VLOOKUP($A65,Location!$A:$J,10,FALSE)</f>
        <v>Estadio Azteca</v>
      </c>
      <c r="R65" s="31">
        <v>0</v>
      </c>
      <c r="S65" s="25">
        <f>VLOOKUP($A65,Database!$A:$Y,10,FALSE)</f>
        <v>49</v>
      </c>
      <c r="T65" s="25">
        <f>VLOOKUP($A65,Database!$A:$Y,11,FALSE)</f>
        <v>125</v>
      </c>
      <c r="U65" s="25">
        <f>VLOOKUP($A65,Database!$A:$Y,12,FALSE)</f>
        <v>148</v>
      </c>
      <c r="V65" s="25" t="str">
        <f>VLOOKUP(A65,Database!A:M,13,FALSE)</f>
        <v>À venir</v>
      </c>
      <c r="W65" s="25" t="str">
        <f>VLOOKUP($A65,Database!$A:$Y,20,FALSE)</f>
        <v/>
      </c>
      <c r="X65" s="25" t="str">
        <f>VLOOKUP($A65,Database!$A:$Y,21,FALSE)</f>
        <v/>
      </c>
      <c r="Y65" s="25" t="str">
        <f ca="1">IF(C65&lt;NOW(),IF(AND(P65&gt;Q65,W65&gt;X65),S65,IF(AND(P65=Q65,W65=X65),T65,IF(AND(P65&lt;Q65,W65&lt;X65),U65,0))),"")</f>
        <v/>
      </c>
      <c r="Z65" s="25">
        <f>IF(AND(P65=W65,Q65=X65),1,0)</f>
        <v>1</v>
      </c>
      <c r="AA65" s="25" t="str">
        <f>IF(Z65=0,"",IF(ISBLANK(VLOOKUP(A65,Database!A:AA,22,FALSE)),"",VLOOKUP(A65,Database!A:AA,22,FALSE)))</f>
        <v>Exact</v>
      </c>
      <c r="AB65" s="25">
        <f ca="1">IFERROR(IF(AND(Y65&lt;&gt;"",OR(V65="Terminé",V65="En cours")),VLOOKUP(AA65,Setup_ScoreExactBonus!A:D,4,FALSE),0),0)</f>
        <v>0</v>
      </c>
      <c r="AC65" s="31" t="str">
        <f ca="1">IF(Y65&lt;&gt;"", Y65 + IF(Z65=1,AB65, 0), "")</f>
        <v/>
      </c>
      <c r="AD65" s="31">
        <f ca="1">SUMIFS(AC$2:AC65,D$2:D65,D65)*IF(R65=0,1,2)</f>
        <v>0</v>
      </c>
    </row>
    <row r="66" spans="1:30" x14ac:dyDescent="0.35">
      <c r="A66" s="31">
        <f>IF(ISBLANK(B66),"",COUNTIF(B$2:B66,B66))-1</f>
        <v>1</v>
      </c>
      <c r="B66" s="31">
        <v>26</v>
      </c>
      <c r="C66" s="10">
        <f>VLOOKUP($A66,Database!$A:$Y,7,FALSE)</f>
        <v>46184.875</v>
      </c>
      <c r="D66" s="31" t="str">
        <f>VLOOKUP(Pronostics!$B66,Setup_MPP!$A:$G,3,FALSE)</f>
        <v>Joueur26</v>
      </c>
      <c r="E66" s="31" t="str">
        <f>VLOOKUP(Pronostics!$B66,Setup_MPP!$A:$G,2,FALSE)</f>
        <v>Joueur26</v>
      </c>
      <c r="F66" s="31" t="str">
        <f>VLOOKUP($B66,Setup_MPP!$A:$E,4,FALSE)</f>
        <v>#D5D5D5</v>
      </c>
      <c r="G66" s="31" t="str">
        <f>VLOOKUP($B66,Setup_MPP!$A:$E,5,FALSE)</f>
        <v>#727272</v>
      </c>
      <c r="H66" s="31" t="str">
        <f>IFERROR(IF(AND(A66&gt;=1,A66&lt;=104),VLOOKUP($A66,Location!$A:$J,6,FALSE),IF(A66=0,"Avant l'ouverture",IF(OR(A66=105,A66=106),"Bonus"))),"")</f>
        <v>Tour 1</v>
      </c>
      <c r="I66" s="31" t="str">
        <f>IF(LEFT(H66,4)="Tour",VLOOKUP(A66,Database!$A:$C,3,FALSE),"")</f>
        <v>A</v>
      </c>
      <c r="J66" s="31" t="str">
        <f>VLOOKUP($A66,Location!$A:$J,7,FALSE)</f>
        <v>Mexique</v>
      </c>
      <c r="K66" s="31" t="str">
        <f>IFERROR(VLOOKUP(J66,Setup_Team!$B:$C,2,FALSE), "TDB")</f>
        <v>MEX</v>
      </c>
      <c r="L66" s="31" t="str">
        <f>VLOOKUP($A66,Location!$A:$J,8,FALSE)</f>
        <v>Afrique du Sud</v>
      </c>
      <c r="M66" s="31" t="str">
        <f>IFERROR(VLOOKUP(L66,Setup_Team!$B:$C,2,FALSE), "TDB")</f>
        <v>ZAF</v>
      </c>
      <c r="N66" s="31" t="str">
        <f>VLOOKUP($A66,Location!$A:$J,9,FALSE)</f>
        <v>Mexique City</v>
      </c>
      <c r="O66" s="31" t="str">
        <f>VLOOKUP($A66,Location!$A:$J,10,FALSE)</f>
        <v>Estadio Azteca</v>
      </c>
      <c r="R66" s="31">
        <v>0</v>
      </c>
      <c r="S66" s="25">
        <f>VLOOKUP($A66,Database!$A:$Y,10,FALSE)</f>
        <v>49</v>
      </c>
      <c r="T66" s="25">
        <f>VLOOKUP($A66,Database!$A:$Y,11,FALSE)</f>
        <v>125</v>
      </c>
      <c r="U66" s="25">
        <f>VLOOKUP($A66,Database!$A:$Y,12,FALSE)</f>
        <v>148</v>
      </c>
      <c r="V66" s="25" t="str">
        <f>VLOOKUP(A66,Database!A:M,13,FALSE)</f>
        <v>À venir</v>
      </c>
      <c r="W66" s="25" t="str">
        <f>VLOOKUP($A66,Database!$A:$Y,20,FALSE)</f>
        <v/>
      </c>
      <c r="X66" s="25" t="str">
        <f>VLOOKUP($A66,Database!$A:$Y,21,FALSE)</f>
        <v/>
      </c>
      <c r="Y66" s="25" t="str">
        <f ca="1">IF(C66&lt;NOW(),IF(AND(P66&gt;Q66,W66&gt;X66),S66,IF(AND(P66=Q66,W66=X66),T66,IF(AND(P66&lt;Q66,W66&lt;X66),U66,0))),"")</f>
        <v/>
      </c>
      <c r="Z66" s="25">
        <f>IF(AND(P66=W66,Q66=X66),1,0)</f>
        <v>1</v>
      </c>
      <c r="AA66" s="25" t="str">
        <f>IF(Z66=0,"",IF(ISBLANK(VLOOKUP(A66,Database!A:AA,22,FALSE)),"",VLOOKUP(A66,Database!A:AA,22,FALSE)))</f>
        <v>Exact</v>
      </c>
      <c r="AB66" s="25">
        <f ca="1">IFERROR(IF(AND(Y66&lt;&gt;"",OR(V66="Terminé",V66="En cours")),VLOOKUP(AA66,Setup_ScoreExactBonus!A:D,4,FALSE),0),0)</f>
        <v>0</v>
      </c>
      <c r="AC66" s="31" t="str">
        <f ca="1">IF(Y66&lt;&gt;"", Y66 + IF(Z66=1,AB66, 0), "")</f>
        <v/>
      </c>
      <c r="AD66" s="31">
        <f ca="1">SUMIFS(AC$2:AC66,D$2:D66,D66)*IF(R66=0,1,2)</f>
        <v>0</v>
      </c>
    </row>
    <row r="67" spans="1:30" x14ac:dyDescent="0.35">
      <c r="A67" s="31">
        <f>IF(ISBLANK(B67),"",COUNTIF(B$2:B67,B67))-1</f>
        <v>1</v>
      </c>
      <c r="B67" s="31">
        <v>27</v>
      </c>
      <c r="C67" s="10">
        <f>VLOOKUP($A67,Database!$A:$Y,7,FALSE)</f>
        <v>46184.875</v>
      </c>
      <c r="D67" s="31" t="str">
        <f>VLOOKUP(Pronostics!$B67,Setup_MPP!$A:$G,3,FALSE)</f>
        <v>Joueur27</v>
      </c>
      <c r="E67" s="31" t="str">
        <f>VLOOKUP(Pronostics!$B67,Setup_MPP!$A:$G,2,FALSE)</f>
        <v>Joueur27</v>
      </c>
      <c r="F67" s="31" t="str">
        <f>VLOOKUP($B67,Setup_MPP!$A:$E,4,FALSE)</f>
        <v>#D5D5D5</v>
      </c>
      <c r="G67" s="31" t="str">
        <f>VLOOKUP($B67,Setup_MPP!$A:$E,5,FALSE)</f>
        <v>#727272</v>
      </c>
      <c r="H67" s="31" t="str">
        <f>IFERROR(IF(AND(A67&gt;=1,A67&lt;=104),VLOOKUP($A67,Location!$A:$J,6,FALSE),IF(A67=0,"Avant l'ouverture",IF(OR(A67=105,A67=106),"Bonus"))),"")</f>
        <v>Tour 1</v>
      </c>
      <c r="I67" s="31" t="str">
        <f>IF(LEFT(H67,4)="Tour",VLOOKUP(A67,Database!$A:$C,3,FALSE),"")</f>
        <v>A</v>
      </c>
      <c r="J67" s="31" t="str">
        <f>VLOOKUP($A67,Location!$A:$J,7,FALSE)</f>
        <v>Mexique</v>
      </c>
      <c r="K67" s="31" t="str">
        <f>IFERROR(VLOOKUP(J67,Setup_Team!$B:$C,2,FALSE), "TDB")</f>
        <v>MEX</v>
      </c>
      <c r="L67" s="31" t="str">
        <f>VLOOKUP($A67,Location!$A:$J,8,FALSE)</f>
        <v>Afrique du Sud</v>
      </c>
      <c r="M67" s="31" t="str">
        <f>IFERROR(VLOOKUP(L67,Setup_Team!$B:$C,2,FALSE), "TDB")</f>
        <v>ZAF</v>
      </c>
      <c r="N67" s="31" t="str">
        <f>VLOOKUP($A67,Location!$A:$J,9,FALSE)</f>
        <v>Mexique City</v>
      </c>
      <c r="O67" s="31" t="str">
        <f>VLOOKUP($A67,Location!$A:$J,10,FALSE)</f>
        <v>Estadio Azteca</v>
      </c>
      <c r="R67" s="31">
        <v>0</v>
      </c>
      <c r="S67" s="25">
        <f>VLOOKUP($A67,Database!$A:$Y,10,FALSE)</f>
        <v>49</v>
      </c>
      <c r="T67" s="25">
        <f>VLOOKUP($A67,Database!$A:$Y,11,FALSE)</f>
        <v>125</v>
      </c>
      <c r="U67" s="25">
        <f>VLOOKUP($A67,Database!$A:$Y,12,FALSE)</f>
        <v>148</v>
      </c>
      <c r="V67" s="25" t="str">
        <f>VLOOKUP(A67,Database!A:M,13,FALSE)</f>
        <v>À venir</v>
      </c>
      <c r="W67" s="25" t="str">
        <f>VLOOKUP($A67,Database!$A:$Y,20,FALSE)</f>
        <v/>
      </c>
      <c r="X67" s="25" t="str">
        <f>VLOOKUP($A67,Database!$A:$Y,21,FALSE)</f>
        <v/>
      </c>
      <c r="Y67" s="25" t="str">
        <f ca="1">IF(C67&lt;NOW(),IF(AND(P67&gt;Q67,W67&gt;X67),S67,IF(AND(P67=Q67,W67=X67),T67,IF(AND(P67&lt;Q67,W67&lt;X67),U67,0))),"")</f>
        <v/>
      </c>
      <c r="Z67" s="25">
        <f>IF(AND(P67=W67,Q67=X67),1,0)</f>
        <v>1</v>
      </c>
      <c r="AA67" s="25" t="str">
        <f>IF(Z67=0,"",IF(ISBLANK(VLOOKUP(A67,Database!A:AA,22,FALSE)),"",VLOOKUP(A67,Database!A:AA,22,FALSE)))</f>
        <v>Exact</v>
      </c>
      <c r="AB67" s="25">
        <f ca="1">IFERROR(IF(AND(Y67&lt;&gt;"",OR(V67="Terminé",V67="En cours")),VLOOKUP(AA67,Setup_ScoreExactBonus!A:D,4,FALSE),0),0)</f>
        <v>0</v>
      </c>
      <c r="AC67" s="31" t="str">
        <f ca="1">IF(Y67&lt;&gt;"", Y67 + IF(Z67=1,AB67, 0), "")</f>
        <v/>
      </c>
      <c r="AD67" s="31">
        <f ca="1">SUMIFS(AC$2:AC67,D$2:D67,D67)*IF(R67=0,1,2)</f>
        <v>0</v>
      </c>
    </row>
    <row r="68" spans="1:30" x14ac:dyDescent="0.35">
      <c r="A68" s="31">
        <f>IF(ISBLANK(B68),"",COUNTIF(B$2:B68,B68))-1</f>
        <v>1</v>
      </c>
      <c r="B68" s="31">
        <v>28</v>
      </c>
      <c r="C68" s="10">
        <f>VLOOKUP($A68,Database!$A:$Y,7,FALSE)</f>
        <v>46184.875</v>
      </c>
      <c r="D68" s="31" t="str">
        <f>VLOOKUP(Pronostics!$B68,Setup_MPP!$A:$G,3,FALSE)</f>
        <v>Joueur28</v>
      </c>
      <c r="E68" s="31" t="str">
        <f>VLOOKUP(Pronostics!$B68,Setup_MPP!$A:$G,2,FALSE)</f>
        <v>Joueur28</v>
      </c>
      <c r="F68" s="31" t="str">
        <f>VLOOKUP($B68,Setup_MPP!$A:$E,4,FALSE)</f>
        <v>#D5D5D5</v>
      </c>
      <c r="G68" s="31" t="str">
        <f>VLOOKUP($B68,Setup_MPP!$A:$E,5,FALSE)</f>
        <v>#727272</v>
      </c>
      <c r="H68" s="31" t="str">
        <f>IFERROR(IF(AND(A68&gt;=1,A68&lt;=104),VLOOKUP($A68,Location!$A:$J,6,FALSE),IF(A68=0,"Avant l'ouverture",IF(OR(A68=105,A68=106),"Bonus"))),"")</f>
        <v>Tour 1</v>
      </c>
      <c r="I68" s="31" t="str">
        <f>IF(LEFT(H68,4)="Tour",VLOOKUP(A68,Database!$A:$C,3,FALSE),"")</f>
        <v>A</v>
      </c>
      <c r="J68" s="31" t="str">
        <f>VLOOKUP($A68,Location!$A:$J,7,FALSE)</f>
        <v>Mexique</v>
      </c>
      <c r="K68" s="31" t="str">
        <f>IFERROR(VLOOKUP(J68,Setup_Team!$B:$C,2,FALSE), "TDB")</f>
        <v>MEX</v>
      </c>
      <c r="L68" s="31" t="str">
        <f>VLOOKUP($A68,Location!$A:$J,8,FALSE)</f>
        <v>Afrique du Sud</v>
      </c>
      <c r="M68" s="31" t="str">
        <f>IFERROR(VLOOKUP(L68,Setup_Team!$B:$C,2,FALSE), "TDB")</f>
        <v>ZAF</v>
      </c>
      <c r="N68" s="31" t="str">
        <f>VLOOKUP($A68,Location!$A:$J,9,FALSE)</f>
        <v>Mexique City</v>
      </c>
      <c r="O68" s="31" t="str">
        <f>VLOOKUP($A68,Location!$A:$J,10,FALSE)</f>
        <v>Estadio Azteca</v>
      </c>
      <c r="R68" s="31">
        <v>0</v>
      </c>
      <c r="S68" s="25">
        <f>VLOOKUP($A68,Database!$A:$Y,10,FALSE)</f>
        <v>49</v>
      </c>
      <c r="T68" s="25">
        <f>VLOOKUP($A68,Database!$A:$Y,11,FALSE)</f>
        <v>125</v>
      </c>
      <c r="U68" s="25">
        <f>VLOOKUP($A68,Database!$A:$Y,12,FALSE)</f>
        <v>148</v>
      </c>
      <c r="V68" s="25" t="str">
        <f>VLOOKUP(A68,Database!A:M,13,FALSE)</f>
        <v>À venir</v>
      </c>
      <c r="W68" s="25" t="str">
        <f>VLOOKUP($A68,Database!$A:$Y,20,FALSE)</f>
        <v/>
      </c>
      <c r="X68" s="25" t="str">
        <f>VLOOKUP($A68,Database!$A:$Y,21,FALSE)</f>
        <v/>
      </c>
      <c r="Y68" s="25" t="str">
        <f ca="1">IF(C68&lt;NOW(),IF(AND(P68&gt;Q68,W68&gt;X68),S68,IF(AND(P68=Q68,W68=X68),T68,IF(AND(P68&lt;Q68,W68&lt;X68),U68,0))),"")</f>
        <v/>
      </c>
      <c r="Z68" s="25">
        <f>IF(AND(P68=W68,Q68=X68),1,0)</f>
        <v>1</v>
      </c>
      <c r="AA68" s="25" t="str">
        <f>IF(Z68=0,"",IF(ISBLANK(VLOOKUP(A68,Database!A:AA,22,FALSE)),"",VLOOKUP(A68,Database!A:AA,22,FALSE)))</f>
        <v>Exact</v>
      </c>
      <c r="AB68" s="25">
        <f ca="1">IFERROR(IF(AND(Y68&lt;&gt;"",OR(V68="Terminé",V68="En cours")),VLOOKUP(AA68,Setup_ScoreExactBonus!A:D,4,FALSE),0),0)</f>
        <v>0</v>
      </c>
      <c r="AC68" s="31" t="str">
        <f ca="1">IF(Y68&lt;&gt;"", Y68 + IF(Z68=1,AB68, 0), "")</f>
        <v/>
      </c>
      <c r="AD68" s="31">
        <f ca="1">SUMIFS(AC$2:AC68,D$2:D68,D68)*IF(R68=0,1,2)</f>
        <v>0</v>
      </c>
    </row>
    <row r="69" spans="1:30" x14ac:dyDescent="0.35">
      <c r="A69" s="31">
        <f>IF(ISBLANK(B69),"",COUNTIF(B$2:B69,B69))-1</f>
        <v>1</v>
      </c>
      <c r="B69" s="31">
        <v>29</v>
      </c>
      <c r="C69" s="10">
        <f>VLOOKUP($A69,Database!$A:$Y,7,FALSE)</f>
        <v>46184.875</v>
      </c>
      <c r="D69" s="31" t="str">
        <f>VLOOKUP(Pronostics!$B69,Setup_MPP!$A:$G,3,FALSE)</f>
        <v>Joueur29</v>
      </c>
      <c r="E69" s="31" t="str">
        <f>VLOOKUP(Pronostics!$B69,Setup_MPP!$A:$G,2,FALSE)</f>
        <v>Joueur29</v>
      </c>
      <c r="F69" s="31" t="str">
        <f>VLOOKUP($B69,Setup_MPP!$A:$E,4,FALSE)</f>
        <v>#D5D5D5</v>
      </c>
      <c r="G69" s="31" t="str">
        <f>VLOOKUP($B69,Setup_MPP!$A:$E,5,FALSE)</f>
        <v>#727272</v>
      </c>
      <c r="H69" s="31" t="str">
        <f>IFERROR(IF(AND(A69&gt;=1,A69&lt;=104),VLOOKUP($A69,Location!$A:$J,6,FALSE),IF(A69=0,"Avant l'ouverture",IF(OR(A69=105,A69=106),"Bonus"))),"")</f>
        <v>Tour 1</v>
      </c>
      <c r="I69" s="31" t="str">
        <f>IF(LEFT(H69,4)="Tour",VLOOKUP(A69,Database!$A:$C,3,FALSE),"")</f>
        <v>A</v>
      </c>
      <c r="J69" s="31" t="str">
        <f>VLOOKUP($A69,Location!$A:$J,7,FALSE)</f>
        <v>Mexique</v>
      </c>
      <c r="K69" s="31" t="str">
        <f>IFERROR(VLOOKUP(J69,Setup_Team!$B:$C,2,FALSE), "TDB")</f>
        <v>MEX</v>
      </c>
      <c r="L69" s="31" t="str">
        <f>VLOOKUP($A69,Location!$A:$J,8,FALSE)</f>
        <v>Afrique du Sud</v>
      </c>
      <c r="M69" s="31" t="str">
        <f>IFERROR(VLOOKUP(L69,Setup_Team!$B:$C,2,FALSE), "TDB")</f>
        <v>ZAF</v>
      </c>
      <c r="N69" s="31" t="str">
        <f>VLOOKUP($A69,Location!$A:$J,9,FALSE)</f>
        <v>Mexique City</v>
      </c>
      <c r="O69" s="31" t="str">
        <f>VLOOKUP($A69,Location!$A:$J,10,FALSE)</f>
        <v>Estadio Azteca</v>
      </c>
      <c r="R69" s="31">
        <v>0</v>
      </c>
      <c r="S69" s="25">
        <f>VLOOKUP($A69,Database!$A:$Y,10,FALSE)</f>
        <v>49</v>
      </c>
      <c r="T69" s="25">
        <f>VLOOKUP($A69,Database!$A:$Y,11,FALSE)</f>
        <v>125</v>
      </c>
      <c r="U69" s="25">
        <f>VLOOKUP($A69,Database!$A:$Y,12,FALSE)</f>
        <v>148</v>
      </c>
      <c r="V69" s="25" t="str">
        <f>VLOOKUP(A69,Database!A:M,13,FALSE)</f>
        <v>À venir</v>
      </c>
      <c r="W69" s="25" t="str">
        <f>VLOOKUP($A69,Database!$A:$Y,20,FALSE)</f>
        <v/>
      </c>
      <c r="X69" s="25" t="str">
        <f>VLOOKUP($A69,Database!$A:$Y,21,FALSE)</f>
        <v/>
      </c>
      <c r="Y69" s="25" t="str">
        <f ca="1">IF(C69&lt;NOW(),IF(AND(P69&gt;Q69,W69&gt;X69),S69,IF(AND(P69=Q69,W69=X69),T69,IF(AND(P69&lt;Q69,W69&lt;X69),U69,0))),"")</f>
        <v/>
      </c>
      <c r="Z69" s="25">
        <f>IF(AND(P69=W69,Q69=X69),1,0)</f>
        <v>1</v>
      </c>
      <c r="AA69" s="25" t="str">
        <f>IF(Z69=0,"",IF(ISBLANK(VLOOKUP(A69,Database!A:AA,22,FALSE)),"",VLOOKUP(A69,Database!A:AA,22,FALSE)))</f>
        <v>Exact</v>
      </c>
      <c r="AB69" s="25">
        <f ca="1">IFERROR(IF(AND(Y69&lt;&gt;"",OR(V69="Terminé",V69="En cours")),VLOOKUP(AA69,Setup_ScoreExactBonus!A:D,4,FALSE),0),0)</f>
        <v>0</v>
      </c>
      <c r="AC69" s="31" t="str">
        <f ca="1">IF(Y69&lt;&gt;"", Y69 + IF(Z69=1,AB69, 0), "")</f>
        <v/>
      </c>
      <c r="AD69" s="31">
        <f ca="1">SUMIFS(AC$2:AC69,D$2:D69,D69)*IF(R69=0,1,2)</f>
        <v>0</v>
      </c>
    </row>
    <row r="70" spans="1:30" x14ac:dyDescent="0.35">
      <c r="A70" s="31">
        <f>IF(ISBLANK(B70),"",COUNTIF(B$2:B70,B70))-1</f>
        <v>1</v>
      </c>
      <c r="B70" s="31">
        <v>30</v>
      </c>
      <c r="C70" s="10">
        <f>VLOOKUP($A70,Database!$A:$Y,7,FALSE)</f>
        <v>46184.875</v>
      </c>
      <c r="D70" s="31" t="str">
        <f>VLOOKUP(Pronostics!$B70,Setup_MPP!$A:$G,3,FALSE)</f>
        <v>Joueur30</v>
      </c>
      <c r="E70" s="31" t="str">
        <f>VLOOKUP(Pronostics!$B70,Setup_MPP!$A:$G,2,FALSE)</f>
        <v>Joueur30</v>
      </c>
      <c r="F70" s="31" t="str">
        <f>VLOOKUP($B70,Setup_MPP!$A:$E,4,FALSE)</f>
        <v>#D5D5D5</v>
      </c>
      <c r="G70" s="31" t="str">
        <f>VLOOKUP($B70,Setup_MPP!$A:$E,5,FALSE)</f>
        <v>#727272</v>
      </c>
      <c r="H70" s="31" t="str">
        <f>IFERROR(IF(AND(A70&gt;=1,A70&lt;=104),VLOOKUP($A70,Location!$A:$J,6,FALSE),IF(A70=0,"Avant l'ouverture",IF(OR(A70=105,A70=106),"Bonus"))),"")</f>
        <v>Tour 1</v>
      </c>
      <c r="I70" s="31" t="str">
        <f>IF(LEFT(H70,4)="Tour",VLOOKUP(A70,Database!$A:$C,3,FALSE),"")</f>
        <v>A</v>
      </c>
      <c r="J70" s="31" t="str">
        <f>VLOOKUP($A70,Location!$A:$J,7,FALSE)</f>
        <v>Mexique</v>
      </c>
      <c r="K70" s="31" t="str">
        <f>IFERROR(VLOOKUP(J70,Setup_Team!$B:$C,2,FALSE), "TDB")</f>
        <v>MEX</v>
      </c>
      <c r="L70" s="31" t="str">
        <f>VLOOKUP($A70,Location!$A:$J,8,FALSE)</f>
        <v>Afrique du Sud</v>
      </c>
      <c r="M70" s="31" t="str">
        <f>IFERROR(VLOOKUP(L70,Setup_Team!$B:$C,2,FALSE), "TDB")</f>
        <v>ZAF</v>
      </c>
      <c r="N70" s="31" t="str">
        <f>VLOOKUP($A70,Location!$A:$J,9,FALSE)</f>
        <v>Mexique City</v>
      </c>
      <c r="O70" s="31" t="str">
        <f>VLOOKUP($A70,Location!$A:$J,10,FALSE)</f>
        <v>Estadio Azteca</v>
      </c>
      <c r="R70" s="31">
        <v>0</v>
      </c>
      <c r="S70" s="25">
        <f>VLOOKUP($A70,Database!$A:$Y,10,FALSE)</f>
        <v>49</v>
      </c>
      <c r="T70" s="25">
        <f>VLOOKUP($A70,Database!$A:$Y,11,FALSE)</f>
        <v>125</v>
      </c>
      <c r="U70" s="25">
        <f>VLOOKUP($A70,Database!$A:$Y,12,FALSE)</f>
        <v>148</v>
      </c>
      <c r="V70" s="25" t="str">
        <f>VLOOKUP(A70,Database!A:M,13,FALSE)</f>
        <v>À venir</v>
      </c>
      <c r="W70" s="25" t="str">
        <f>VLOOKUP($A70,Database!$A:$Y,20,FALSE)</f>
        <v/>
      </c>
      <c r="X70" s="25" t="str">
        <f>VLOOKUP($A70,Database!$A:$Y,21,FALSE)</f>
        <v/>
      </c>
      <c r="Y70" s="25" t="str">
        <f ca="1">IF(C70&lt;NOW(),IF(AND(P70&gt;Q70,W70&gt;X70),S70,IF(AND(P70=Q70,W70=X70),T70,IF(AND(P70&lt;Q70,W70&lt;X70),U70,0))),"")</f>
        <v/>
      </c>
      <c r="Z70" s="25">
        <f>IF(AND(P70=W70,Q70=X70),1,0)</f>
        <v>1</v>
      </c>
      <c r="AA70" s="25" t="str">
        <f>IF(Z70=0,"",IF(ISBLANK(VLOOKUP(A70,Database!A:AA,22,FALSE)),"",VLOOKUP(A70,Database!A:AA,22,FALSE)))</f>
        <v>Exact</v>
      </c>
      <c r="AB70" s="25">
        <f ca="1">IFERROR(IF(AND(Y70&lt;&gt;"",OR(V70="Terminé",V70="En cours")),VLOOKUP(AA70,Setup_ScoreExactBonus!A:D,4,FALSE),0),0)</f>
        <v>0</v>
      </c>
      <c r="AC70" s="31" t="str">
        <f ca="1">IF(Y70&lt;&gt;"", Y70 + IF(Z70=1,AB70, 0), "")</f>
        <v/>
      </c>
      <c r="AD70" s="31">
        <f ca="1">SUMIFS(AC$2:AC70,D$2:D70,D70)*IF(R70=0,1,2)</f>
        <v>0</v>
      </c>
    </row>
    <row r="71" spans="1:30" x14ac:dyDescent="0.35">
      <c r="A71" s="31">
        <f>IF(ISBLANK(B71),"",COUNTIF(B$2:B71,B71))-1</f>
        <v>1</v>
      </c>
      <c r="B71" s="31">
        <v>31</v>
      </c>
      <c r="C71" s="10">
        <f>VLOOKUP($A71,Database!$A:$Y,7,FALSE)</f>
        <v>46184.875</v>
      </c>
      <c r="D71" s="31" t="str">
        <f>VLOOKUP(Pronostics!$B71,Setup_MPP!$A:$G,3,FALSE)</f>
        <v>Joueur31</v>
      </c>
      <c r="E71" s="31" t="str">
        <f>VLOOKUP(Pronostics!$B71,Setup_MPP!$A:$G,2,FALSE)</f>
        <v>Joueur31</v>
      </c>
      <c r="F71" s="31" t="str">
        <f>VLOOKUP($B71,Setup_MPP!$A:$E,4,FALSE)</f>
        <v>#D5D5D5</v>
      </c>
      <c r="G71" s="31" t="str">
        <f>VLOOKUP($B71,Setup_MPP!$A:$E,5,FALSE)</f>
        <v>#727272</v>
      </c>
      <c r="H71" s="31" t="str">
        <f>IFERROR(IF(AND(A71&gt;=1,A71&lt;=104),VLOOKUP($A71,Location!$A:$J,6,FALSE),IF(A71=0,"Avant l'ouverture",IF(OR(A71=105,A71=106),"Bonus"))),"")</f>
        <v>Tour 1</v>
      </c>
      <c r="I71" s="31" t="str">
        <f>IF(LEFT(H71,4)="Tour",VLOOKUP(A71,Database!$A:$C,3,FALSE),"")</f>
        <v>A</v>
      </c>
      <c r="J71" s="31" t="str">
        <f>VLOOKUP($A71,Location!$A:$J,7,FALSE)</f>
        <v>Mexique</v>
      </c>
      <c r="K71" s="31" t="str">
        <f>IFERROR(VLOOKUP(J71,Setup_Team!$B:$C,2,FALSE), "TDB")</f>
        <v>MEX</v>
      </c>
      <c r="L71" s="31" t="str">
        <f>VLOOKUP($A71,Location!$A:$J,8,FALSE)</f>
        <v>Afrique du Sud</v>
      </c>
      <c r="M71" s="31" t="str">
        <f>IFERROR(VLOOKUP(L71,Setup_Team!$B:$C,2,FALSE), "TDB")</f>
        <v>ZAF</v>
      </c>
      <c r="N71" s="31" t="str">
        <f>VLOOKUP($A71,Location!$A:$J,9,FALSE)</f>
        <v>Mexique City</v>
      </c>
      <c r="O71" s="31" t="str">
        <f>VLOOKUP($A71,Location!$A:$J,10,FALSE)</f>
        <v>Estadio Azteca</v>
      </c>
      <c r="R71" s="31">
        <v>0</v>
      </c>
      <c r="S71" s="25">
        <f>VLOOKUP($A71,Database!$A:$Y,10,FALSE)</f>
        <v>49</v>
      </c>
      <c r="T71" s="25">
        <f>VLOOKUP($A71,Database!$A:$Y,11,FALSE)</f>
        <v>125</v>
      </c>
      <c r="U71" s="25">
        <f>VLOOKUP($A71,Database!$A:$Y,12,FALSE)</f>
        <v>148</v>
      </c>
      <c r="V71" s="25" t="str">
        <f>VLOOKUP(A71,Database!A:M,13,FALSE)</f>
        <v>À venir</v>
      </c>
      <c r="W71" s="25" t="str">
        <f>VLOOKUP($A71,Database!$A:$Y,20,FALSE)</f>
        <v/>
      </c>
      <c r="X71" s="25" t="str">
        <f>VLOOKUP($A71,Database!$A:$Y,21,FALSE)</f>
        <v/>
      </c>
      <c r="Y71" s="25" t="str">
        <f ca="1">IF(C71&lt;NOW(),IF(AND(P71&gt;Q71,W71&gt;X71),S71,IF(AND(P71=Q71,W71=X71),T71,IF(AND(P71&lt;Q71,W71&lt;X71),U71,0))),"")</f>
        <v/>
      </c>
      <c r="Z71" s="25">
        <f>IF(AND(P71=W71,Q71=X71),1,0)</f>
        <v>1</v>
      </c>
      <c r="AA71" s="25" t="str">
        <f>IF(Z71=0,"",IF(ISBLANK(VLOOKUP(A71,Database!A:AA,22,FALSE)),"",VLOOKUP(A71,Database!A:AA,22,FALSE)))</f>
        <v>Exact</v>
      </c>
      <c r="AB71" s="25">
        <f ca="1">IFERROR(IF(AND(Y71&lt;&gt;"",OR(V71="Terminé",V71="En cours")),VLOOKUP(AA71,Setup_ScoreExactBonus!A:D,4,FALSE),0),0)</f>
        <v>0</v>
      </c>
      <c r="AC71" s="31" t="str">
        <f ca="1">IF(Y71&lt;&gt;"", Y71 + IF(Z71=1,AB71, 0), "")</f>
        <v/>
      </c>
      <c r="AD71" s="31">
        <f ca="1">SUMIFS(AC$2:AC71,D$2:D71,D71)*IF(R71=0,1,2)</f>
        <v>0</v>
      </c>
    </row>
    <row r="72" spans="1:30" x14ac:dyDescent="0.35">
      <c r="A72" s="31">
        <f>IF(ISBLANK(B72),"",COUNTIF(B$2:B72,B72))-1</f>
        <v>1</v>
      </c>
      <c r="B72" s="31">
        <v>32</v>
      </c>
      <c r="C72" s="10">
        <f>VLOOKUP($A72,Database!$A:$Y,7,FALSE)</f>
        <v>46184.875</v>
      </c>
      <c r="D72" s="31" t="str">
        <f>VLOOKUP(Pronostics!$B72,Setup_MPP!$A:$G,3,FALSE)</f>
        <v>Joueur32</v>
      </c>
      <c r="E72" s="31" t="str">
        <f>VLOOKUP(Pronostics!$B72,Setup_MPP!$A:$G,2,FALSE)</f>
        <v>Joueur32</v>
      </c>
      <c r="F72" s="31" t="str">
        <f>VLOOKUP($B72,Setup_MPP!$A:$E,4,FALSE)</f>
        <v>#D5D5D5</v>
      </c>
      <c r="G72" s="31" t="str">
        <f>VLOOKUP($B72,Setup_MPP!$A:$E,5,FALSE)</f>
        <v>#727272</v>
      </c>
      <c r="H72" s="31" t="str">
        <f>IFERROR(IF(AND(A72&gt;=1,A72&lt;=104),VLOOKUP($A72,Location!$A:$J,6,FALSE),IF(A72=0,"Avant l'ouverture",IF(OR(A72=105,A72=106),"Bonus"))),"")</f>
        <v>Tour 1</v>
      </c>
      <c r="I72" s="31" t="str">
        <f>IF(LEFT(H72,4)="Tour",VLOOKUP(A72,Database!$A:$C,3,FALSE),"")</f>
        <v>A</v>
      </c>
      <c r="J72" s="31" t="str">
        <f>VLOOKUP($A72,Location!$A:$J,7,FALSE)</f>
        <v>Mexique</v>
      </c>
      <c r="K72" s="31" t="str">
        <f>IFERROR(VLOOKUP(J72,Setup_Team!$B:$C,2,FALSE), "TDB")</f>
        <v>MEX</v>
      </c>
      <c r="L72" s="31" t="str">
        <f>VLOOKUP($A72,Location!$A:$J,8,FALSE)</f>
        <v>Afrique du Sud</v>
      </c>
      <c r="M72" s="31" t="str">
        <f>IFERROR(VLOOKUP(L72,Setup_Team!$B:$C,2,FALSE), "TDB")</f>
        <v>ZAF</v>
      </c>
      <c r="N72" s="31" t="str">
        <f>VLOOKUP($A72,Location!$A:$J,9,FALSE)</f>
        <v>Mexique City</v>
      </c>
      <c r="O72" s="31" t="str">
        <f>VLOOKUP($A72,Location!$A:$J,10,FALSE)</f>
        <v>Estadio Azteca</v>
      </c>
      <c r="R72" s="31">
        <v>0</v>
      </c>
      <c r="S72" s="25">
        <f>VLOOKUP($A72,Database!$A:$Y,10,FALSE)</f>
        <v>49</v>
      </c>
      <c r="T72" s="25">
        <f>VLOOKUP($A72,Database!$A:$Y,11,FALSE)</f>
        <v>125</v>
      </c>
      <c r="U72" s="25">
        <f>VLOOKUP($A72,Database!$A:$Y,12,FALSE)</f>
        <v>148</v>
      </c>
      <c r="V72" s="25" t="str">
        <f>VLOOKUP(A72,Database!A:M,13,FALSE)</f>
        <v>À venir</v>
      </c>
      <c r="W72" s="25" t="str">
        <f>VLOOKUP($A72,Database!$A:$Y,20,FALSE)</f>
        <v/>
      </c>
      <c r="X72" s="25" t="str">
        <f>VLOOKUP($A72,Database!$A:$Y,21,FALSE)</f>
        <v/>
      </c>
      <c r="Y72" s="25" t="str">
        <f ca="1">IF(C72&lt;NOW(),IF(AND(P72&gt;Q72,W72&gt;X72),S72,IF(AND(P72=Q72,W72=X72),T72,IF(AND(P72&lt;Q72,W72&lt;X72),U72,0))),"")</f>
        <v/>
      </c>
      <c r="Z72" s="25">
        <f>IF(AND(P72=W72,Q72=X72),1,0)</f>
        <v>1</v>
      </c>
      <c r="AA72" s="25" t="str">
        <f>IF(Z72=0,"",IF(ISBLANK(VLOOKUP(A72,Database!A:AA,22,FALSE)),"",VLOOKUP(A72,Database!A:AA,22,FALSE)))</f>
        <v>Exact</v>
      </c>
      <c r="AB72" s="25">
        <f ca="1">IFERROR(IF(AND(Y72&lt;&gt;"",OR(V72="Terminé",V72="En cours")),VLOOKUP(AA72,Setup_ScoreExactBonus!A:D,4,FALSE),0),0)</f>
        <v>0</v>
      </c>
      <c r="AC72" s="31" t="str">
        <f ca="1">IF(Y72&lt;&gt;"", Y72 + IF(Z72=1,AB72, 0), "")</f>
        <v/>
      </c>
      <c r="AD72" s="31">
        <f ca="1">SUMIFS(AC$2:AC72,D$2:D72,D72)*IF(R72=0,1,2)</f>
        <v>0</v>
      </c>
    </row>
    <row r="73" spans="1:30" x14ac:dyDescent="0.35">
      <c r="A73" s="31">
        <f>IF(ISBLANK(B73),"",COUNTIF(B$2:B73,B73))-1</f>
        <v>1</v>
      </c>
      <c r="B73" s="31">
        <v>33</v>
      </c>
      <c r="C73" s="10">
        <f>VLOOKUP($A73,Database!$A:$Y,7,FALSE)</f>
        <v>46184.875</v>
      </c>
      <c r="D73" s="31" t="str">
        <f>VLOOKUP(Pronostics!$B73,Setup_MPP!$A:$G,3,FALSE)</f>
        <v>Joueur33</v>
      </c>
      <c r="E73" s="31" t="str">
        <f>VLOOKUP(Pronostics!$B73,Setup_MPP!$A:$G,2,FALSE)</f>
        <v>Joueur33</v>
      </c>
      <c r="F73" s="31" t="str">
        <f>VLOOKUP($B73,Setup_MPP!$A:$E,4,FALSE)</f>
        <v>#D5D5D5</v>
      </c>
      <c r="G73" s="31" t="str">
        <f>VLOOKUP($B73,Setup_MPP!$A:$E,5,FALSE)</f>
        <v>#727272</v>
      </c>
      <c r="H73" s="31" t="str">
        <f>IFERROR(IF(AND(A73&gt;=1,A73&lt;=104),VLOOKUP($A73,Location!$A:$J,6,FALSE),IF(A73=0,"Avant l'ouverture",IF(OR(A73=105,A73=106),"Bonus"))),"")</f>
        <v>Tour 1</v>
      </c>
      <c r="I73" s="31" t="str">
        <f>IF(LEFT(H73,4)="Tour",VLOOKUP(A73,Database!$A:$C,3,FALSE),"")</f>
        <v>A</v>
      </c>
      <c r="J73" s="31" t="str">
        <f>VLOOKUP($A73,Location!$A:$J,7,FALSE)</f>
        <v>Mexique</v>
      </c>
      <c r="K73" s="31" t="str">
        <f>IFERROR(VLOOKUP(J73,Setup_Team!$B:$C,2,FALSE), "TDB")</f>
        <v>MEX</v>
      </c>
      <c r="L73" s="31" t="str">
        <f>VLOOKUP($A73,Location!$A:$J,8,FALSE)</f>
        <v>Afrique du Sud</v>
      </c>
      <c r="M73" s="31" t="str">
        <f>IFERROR(VLOOKUP(L73,Setup_Team!$B:$C,2,FALSE), "TDB")</f>
        <v>ZAF</v>
      </c>
      <c r="N73" s="31" t="str">
        <f>VLOOKUP($A73,Location!$A:$J,9,FALSE)</f>
        <v>Mexique City</v>
      </c>
      <c r="O73" s="31" t="str">
        <f>VLOOKUP($A73,Location!$A:$J,10,FALSE)</f>
        <v>Estadio Azteca</v>
      </c>
      <c r="R73" s="31">
        <v>0</v>
      </c>
      <c r="S73" s="25">
        <f>VLOOKUP($A73,Database!$A:$Y,10,FALSE)</f>
        <v>49</v>
      </c>
      <c r="T73" s="25">
        <f>VLOOKUP($A73,Database!$A:$Y,11,FALSE)</f>
        <v>125</v>
      </c>
      <c r="U73" s="25">
        <f>VLOOKUP($A73,Database!$A:$Y,12,FALSE)</f>
        <v>148</v>
      </c>
      <c r="V73" s="25" t="str">
        <f>VLOOKUP(A73,Database!A:M,13,FALSE)</f>
        <v>À venir</v>
      </c>
      <c r="W73" s="25" t="str">
        <f>VLOOKUP($A73,Database!$A:$Y,20,FALSE)</f>
        <v/>
      </c>
      <c r="X73" s="25" t="str">
        <f>VLOOKUP($A73,Database!$A:$Y,21,FALSE)</f>
        <v/>
      </c>
      <c r="Y73" s="25" t="str">
        <f ca="1">IF(C73&lt;NOW(),IF(AND(P73&gt;Q73,W73&gt;X73),S73,IF(AND(P73=Q73,W73=X73),T73,IF(AND(P73&lt;Q73,W73&lt;X73),U73,0))),"")</f>
        <v/>
      </c>
      <c r="Z73" s="25">
        <f>IF(AND(P73=W73,Q73=X73),1,0)</f>
        <v>1</v>
      </c>
      <c r="AA73" s="25" t="str">
        <f>IF(Z73=0,"",IF(ISBLANK(VLOOKUP(A73,Database!A:AA,22,FALSE)),"",VLOOKUP(A73,Database!A:AA,22,FALSE)))</f>
        <v>Exact</v>
      </c>
      <c r="AB73" s="25">
        <f ca="1">IFERROR(IF(AND(Y73&lt;&gt;"",OR(V73="Terminé",V73="En cours")),VLOOKUP(AA73,Setup_ScoreExactBonus!A:D,4,FALSE),0),0)</f>
        <v>0</v>
      </c>
      <c r="AC73" s="31" t="str">
        <f ca="1">IF(Y73&lt;&gt;"", Y73 + IF(Z73=1,AB73, 0), "")</f>
        <v/>
      </c>
      <c r="AD73" s="31">
        <f ca="1">SUMIFS(AC$2:AC73,D$2:D73,D73)*IF(R73=0,1,2)</f>
        <v>0</v>
      </c>
    </row>
    <row r="74" spans="1:30" x14ac:dyDescent="0.35">
      <c r="A74" s="31">
        <f>IF(ISBLANK(B74),"",COUNTIF(B$2:B74,B74))-1</f>
        <v>1</v>
      </c>
      <c r="B74" s="31">
        <v>34</v>
      </c>
      <c r="C74" s="10">
        <f>VLOOKUP($A74,Database!$A:$Y,7,FALSE)</f>
        <v>46184.875</v>
      </c>
      <c r="D74" s="31" t="str">
        <f>VLOOKUP(Pronostics!$B74,Setup_MPP!$A:$G,3,FALSE)</f>
        <v>Joueur34</v>
      </c>
      <c r="E74" s="31" t="str">
        <f>VLOOKUP(Pronostics!$B74,Setup_MPP!$A:$G,2,FALSE)</f>
        <v>Joueur34</v>
      </c>
      <c r="F74" s="31" t="str">
        <f>VLOOKUP($B74,Setup_MPP!$A:$E,4,FALSE)</f>
        <v>#D5D5D5</v>
      </c>
      <c r="G74" s="31" t="str">
        <f>VLOOKUP($B74,Setup_MPP!$A:$E,5,FALSE)</f>
        <v>#727272</v>
      </c>
      <c r="H74" s="31" t="str">
        <f>IFERROR(IF(AND(A74&gt;=1,A74&lt;=104),VLOOKUP($A74,Location!$A:$J,6,FALSE),IF(A74=0,"Avant l'ouverture",IF(OR(A74=105,A74=106),"Bonus"))),"")</f>
        <v>Tour 1</v>
      </c>
      <c r="I74" s="31" t="str">
        <f>IF(LEFT(H74,4)="Tour",VLOOKUP(A74,Database!$A:$C,3,FALSE),"")</f>
        <v>A</v>
      </c>
      <c r="J74" s="31" t="str">
        <f>VLOOKUP($A74,Location!$A:$J,7,FALSE)</f>
        <v>Mexique</v>
      </c>
      <c r="K74" s="31" t="str">
        <f>IFERROR(VLOOKUP(J74,Setup_Team!$B:$C,2,FALSE), "TDB")</f>
        <v>MEX</v>
      </c>
      <c r="L74" s="31" t="str">
        <f>VLOOKUP($A74,Location!$A:$J,8,FALSE)</f>
        <v>Afrique du Sud</v>
      </c>
      <c r="M74" s="31" t="str">
        <f>IFERROR(VLOOKUP(L74,Setup_Team!$B:$C,2,FALSE), "TDB")</f>
        <v>ZAF</v>
      </c>
      <c r="N74" s="31" t="str">
        <f>VLOOKUP($A74,Location!$A:$J,9,FALSE)</f>
        <v>Mexique City</v>
      </c>
      <c r="O74" s="31" t="str">
        <f>VLOOKUP($A74,Location!$A:$J,10,FALSE)</f>
        <v>Estadio Azteca</v>
      </c>
      <c r="R74" s="31">
        <v>0</v>
      </c>
      <c r="S74" s="25">
        <f>VLOOKUP($A74,Database!$A:$Y,10,FALSE)</f>
        <v>49</v>
      </c>
      <c r="T74" s="25">
        <f>VLOOKUP($A74,Database!$A:$Y,11,FALSE)</f>
        <v>125</v>
      </c>
      <c r="U74" s="25">
        <f>VLOOKUP($A74,Database!$A:$Y,12,FALSE)</f>
        <v>148</v>
      </c>
      <c r="V74" s="25" t="str">
        <f>VLOOKUP(A74,Database!A:M,13,FALSE)</f>
        <v>À venir</v>
      </c>
      <c r="W74" s="25" t="str">
        <f>VLOOKUP($A74,Database!$A:$Y,20,FALSE)</f>
        <v/>
      </c>
      <c r="X74" s="25" t="str">
        <f>VLOOKUP($A74,Database!$A:$Y,21,FALSE)</f>
        <v/>
      </c>
      <c r="Y74" s="25" t="str">
        <f ca="1">IF(C74&lt;NOW(),IF(AND(P74&gt;Q74,W74&gt;X74),S74,IF(AND(P74=Q74,W74=X74),T74,IF(AND(P74&lt;Q74,W74&lt;X74),U74,0))),"")</f>
        <v/>
      </c>
      <c r="Z74" s="25">
        <f>IF(AND(P74=W74,Q74=X74),1,0)</f>
        <v>1</v>
      </c>
      <c r="AA74" s="25" t="str">
        <f>IF(Z74=0,"",IF(ISBLANK(VLOOKUP(A74,Database!A:AA,22,FALSE)),"",VLOOKUP(A74,Database!A:AA,22,FALSE)))</f>
        <v>Exact</v>
      </c>
      <c r="AB74" s="25">
        <f ca="1">IFERROR(IF(AND(Y74&lt;&gt;"",OR(V74="Terminé",V74="En cours")),VLOOKUP(AA74,Setup_ScoreExactBonus!A:D,4,FALSE),0),0)</f>
        <v>0</v>
      </c>
      <c r="AC74" s="31" t="str">
        <f ca="1">IF(Y74&lt;&gt;"", Y74 + IF(Z74=1,AB74, 0), "")</f>
        <v/>
      </c>
      <c r="AD74" s="31">
        <f ca="1">SUMIFS(AC$2:AC74,D$2:D74,D74)*IF(R74=0,1,2)</f>
        <v>0</v>
      </c>
    </row>
    <row r="75" spans="1:30" x14ac:dyDescent="0.35">
      <c r="A75" s="31">
        <f>IF(ISBLANK(B75),"",COUNTIF(B$2:B75,B75))-1</f>
        <v>1</v>
      </c>
      <c r="B75" s="31">
        <v>35</v>
      </c>
      <c r="C75" s="10">
        <f>VLOOKUP($A75,Database!$A:$Y,7,FALSE)</f>
        <v>46184.875</v>
      </c>
      <c r="D75" s="31" t="str">
        <f>VLOOKUP(Pronostics!$B75,Setup_MPP!$A:$G,3,FALSE)</f>
        <v>Joueur35</v>
      </c>
      <c r="E75" s="31" t="str">
        <f>VLOOKUP(Pronostics!$B75,Setup_MPP!$A:$G,2,FALSE)</f>
        <v>Joueur35</v>
      </c>
      <c r="F75" s="31" t="str">
        <f>VLOOKUP($B75,Setup_MPP!$A:$E,4,FALSE)</f>
        <v>#D5D5D5</v>
      </c>
      <c r="G75" s="31" t="str">
        <f>VLOOKUP($B75,Setup_MPP!$A:$E,5,FALSE)</f>
        <v>#727272</v>
      </c>
      <c r="H75" s="31" t="str">
        <f>IFERROR(IF(AND(A75&gt;=1,A75&lt;=104),VLOOKUP($A75,Location!$A:$J,6,FALSE),IF(A75=0,"Avant l'ouverture",IF(OR(A75=105,A75=106),"Bonus"))),"")</f>
        <v>Tour 1</v>
      </c>
      <c r="I75" s="31" t="str">
        <f>IF(LEFT(H75,4)="Tour",VLOOKUP(A75,Database!$A:$C,3,FALSE),"")</f>
        <v>A</v>
      </c>
      <c r="J75" s="31" t="str">
        <f>VLOOKUP($A75,Location!$A:$J,7,FALSE)</f>
        <v>Mexique</v>
      </c>
      <c r="K75" s="31" t="str">
        <f>IFERROR(VLOOKUP(J75,Setup_Team!$B:$C,2,FALSE), "TDB")</f>
        <v>MEX</v>
      </c>
      <c r="L75" s="31" t="str">
        <f>VLOOKUP($A75,Location!$A:$J,8,FALSE)</f>
        <v>Afrique du Sud</v>
      </c>
      <c r="M75" s="31" t="str">
        <f>IFERROR(VLOOKUP(L75,Setup_Team!$B:$C,2,FALSE), "TDB")</f>
        <v>ZAF</v>
      </c>
      <c r="N75" s="31" t="str">
        <f>VLOOKUP($A75,Location!$A:$J,9,FALSE)</f>
        <v>Mexique City</v>
      </c>
      <c r="O75" s="31" t="str">
        <f>VLOOKUP($A75,Location!$A:$J,10,FALSE)</f>
        <v>Estadio Azteca</v>
      </c>
      <c r="R75" s="31">
        <v>0</v>
      </c>
      <c r="S75" s="25">
        <f>VLOOKUP($A75,Database!$A:$Y,10,FALSE)</f>
        <v>49</v>
      </c>
      <c r="T75" s="25">
        <f>VLOOKUP($A75,Database!$A:$Y,11,FALSE)</f>
        <v>125</v>
      </c>
      <c r="U75" s="25">
        <f>VLOOKUP($A75,Database!$A:$Y,12,FALSE)</f>
        <v>148</v>
      </c>
      <c r="V75" s="25" t="str">
        <f>VLOOKUP(A75,Database!A:M,13,FALSE)</f>
        <v>À venir</v>
      </c>
      <c r="W75" s="25" t="str">
        <f>VLOOKUP($A75,Database!$A:$Y,20,FALSE)</f>
        <v/>
      </c>
      <c r="X75" s="25" t="str">
        <f>VLOOKUP($A75,Database!$A:$Y,21,FALSE)</f>
        <v/>
      </c>
      <c r="Y75" s="25" t="str">
        <f ca="1">IF(C75&lt;NOW(),IF(AND(P75&gt;Q75,W75&gt;X75),S75,IF(AND(P75=Q75,W75=X75),T75,IF(AND(P75&lt;Q75,W75&lt;X75),U75,0))),"")</f>
        <v/>
      </c>
      <c r="Z75" s="25">
        <f>IF(AND(P75=W75,Q75=X75),1,0)</f>
        <v>1</v>
      </c>
      <c r="AA75" s="25" t="str">
        <f>IF(Z75=0,"",IF(ISBLANK(VLOOKUP(A75,Database!A:AA,22,FALSE)),"",VLOOKUP(A75,Database!A:AA,22,FALSE)))</f>
        <v>Exact</v>
      </c>
      <c r="AB75" s="25">
        <f ca="1">IFERROR(IF(AND(Y75&lt;&gt;"",OR(V75="Terminé",V75="En cours")),VLOOKUP(AA75,Setup_ScoreExactBonus!A:D,4,FALSE),0),0)</f>
        <v>0</v>
      </c>
      <c r="AC75" s="31" t="str">
        <f ca="1">IF(Y75&lt;&gt;"", Y75 + IF(Z75=1,AB75, 0), "")</f>
        <v/>
      </c>
      <c r="AD75" s="31">
        <f ca="1">SUMIFS(AC$2:AC75,D$2:D75,D75)*IF(R75=0,1,2)</f>
        <v>0</v>
      </c>
    </row>
    <row r="76" spans="1:30" x14ac:dyDescent="0.35">
      <c r="A76" s="31">
        <f>IF(ISBLANK(B76),"",COUNTIF(B$2:B76,B76))-1</f>
        <v>1</v>
      </c>
      <c r="B76" s="31">
        <v>36</v>
      </c>
      <c r="C76" s="10">
        <f>VLOOKUP($A76,Database!$A:$Y,7,FALSE)</f>
        <v>46184.875</v>
      </c>
      <c r="D76" s="31" t="str">
        <f>VLOOKUP(Pronostics!$B76,Setup_MPP!$A:$G,3,FALSE)</f>
        <v>Joueur36</v>
      </c>
      <c r="E76" s="31" t="str">
        <f>VLOOKUP(Pronostics!$B76,Setup_MPP!$A:$G,2,FALSE)</f>
        <v>Joueur36</v>
      </c>
      <c r="F76" s="31" t="str">
        <f>VLOOKUP($B76,Setup_MPP!$A:$E,4,FALSE)</f>
        <v>#D5D5D5</v>
      </c>
      <c r="G76" s="31" t="str">
        <f>VLOOKUP($B76,Setup_MPP!$A:$E,5,FALSE)</f>
        <v>#727272</v>
      </c>
      <c r="H76" s="31" t="str">
        <f>IFERROR(IF(AND(A76&gt;=1,A76&lt;=104),VLOOKUP($A76,Location!$A:$J,6,FALSE),IF(A76=0,"Avant l'ouverture",IF(OR(A76=105,A76=106),"Bonus"))),"")</f>
        <v>Tour 1</v>
      </c>
      <c r="I76" s="31" t="str">
        <f>IF(LEFT(H76,4)="Tour",VLOOKUP(A76,Database!$A:$C,3,FALSE),"")</f>
        <v>A</v>
      </c>
      <c r="J76" s="31" t="str">
        <f>VLOOKUP($A76,Location!$A:$J,7,FALSE)</f>
        <v>Mexique</v>
      </c>
      <c r="K76" s="31" t="str">
        <f>IFERROR(VLOOKUP(J76,Setup_Team!$B:$C,2,FALSE), "TDB")</f>
        <v>MEX</v>
      </c>
      <c r="L76" s="31" t="str">
        <f>VLOOKUP($A76,Location!$A:$J,8,FALSE)</f>
        <v>Afrique du Sud</v>
      </c>
      <c r="M76" s="31" t="str">
        <f>IFERROR(VLOOKUP(L76,Setup_Team!$B:$C,2,FALSE), "TDB")</f>
        <v>ZAF</v>
      </c>
      <c r="N76" s="31" t="str">
        <f>VLOOKUP($A76,Location!$A:$J,9,FALSE)</f>
        <v>Mexique City</v>
      </c>
      <c r="O76" s="31" t="str">
        <f>VLOOKUP($A76,Location!$A:$J,10,FALSE)</f>
        <v>Estadio Azteca</v>
      </c>
      <c r="R76" s="31">
        <v>0</v>
      </c>
      <c r="S76" s="25">
        <f>VLOOKUP($A76,Database!$A:$Y,10,FALSE)</f>
        <v>49</v>
      </c>
      <c r="T76" s="25">
        <f>VLOOKUP($A76,Database!$A:$Y,11,FALSE)</f>
        <v>125</v>
      </c>
      <c r="U76" s="25">
        <f>VLOOKUP($A76,Database!$A:$Y,12,FALSE)</f>
        <v>148</v>
      </c>
      <c r="V76" s="25" t="str">
        <f>VLOOKUP(A76,Database!A:M,13,FALSE)</f>
        <v>À venir</v>
      </c>
      <c r="W76" s="25" t="str">
        <f>VLOOKUP($A76,Database!$A:$Y,20,FALSE)</f>
        <v/>
      </c>
      <c r="X76" s="25" t="str">
        <f>VLOOKUP($A76,Database!$A:$Y,21,FALSE)</f>
        <v/>
      </c>
      <c r="Y76" s="25" t="str">
        <f ca="1">IF(C76&lt;NOW(),IF(AND(P76&gt;Q76,W76&gt;X76),S76,IF(AND(P76=Q76,W76=X76),T76,IF(AND(P76&lt;Q76,W76&lt;X76),U76,0))),"")</f>
        <v/>
      </c>
      <c r="Z76" s="25">
        <f>IF(AND(P76=W76,Q76=X76),1,0)</f>
        <v>1</v>
      </c>
      <c r="AA76" s="25" t="str">
        <f>IF(Z76=0,"",IF(ISBLANK(VLOOKUP(A76,Database!A:AA,22,FALSE)),"",VLOOKUP(A76,Database!A:AA,22,FALSE)))</f>
        <v>Exact</v>
      </c>
      <c r="AB76" s="25">
        <f ca="1">IFERROR(IF(AND(Y76&lt;&gt;"",OR(V76="Terminé",V76="En cours")),VLOOKUP(AA76,Setup_ScoreExactBonus!A:D,4,FALSE),0),0)</f>
        <v>0</v>
      </c>
      <c r="AC76" s="31" t="str">
        <f ca="1">IF(Y76&lt;&gt;"", Y76 + IF(Z76=1,AB76, 0), "")</f>
        <v/>
      </c>
      <c r="AD76" s="31">
        <f ca="1">SUMIFS(AC$2:AC76,D$2:D76,D76)*IF(R76=0,1,2)</f>
        <v>0</v>
      </c>
    </row>
    <row r="77" spans="1:30" x14ac:dyDescent="0.35">
      <c r="A77" s="31">
        <f>IF(ISBLANK(B77),"",COUNTIF(B$2:B77,B77))-1</f>
        <v>1</v>
      </c>
      <c r="B77" s="31">
        <v>37</v>
      </c>
      <c r="C77" s="10">
        <f>VLOOKUP($A77,Database!$A:$Y,7,FALSE)</f>
        <v>46184.875</v>
      </c>
      <c r="D77" s="31" t="str">
        <f>VLOOKUP(Pronostics!$B77,Setup_MPP!$A:$G,3,FALSE)</f>
        <v>Joueur37</v>
      </c>
      <c r="E77" s="31" t="str">
        <f>VLOOKUP(Pronostics!$B77,Setup_MPP!$A:$G,2,FALSE)</f>
        <v>Joueur37</v>
      </c>
      <c r="F77" s="31" t="str">
        <f>VLOOKUP($B77,Setup_MPP!$A:$E,4,FALSE)</f>
        <v>#D5D5D5</v>
      </c>
      <c r="G77" s="31" t="str">
        <f>VLOOKUP($B77,Setup_MPP!$A:$E,5,FALSE)</f>
        <v>#727272</v>
      </c>
      <c r="H77" s="31" t="str">
        <f>IFERROR(IF(AND(A77&gt;=1,A77&lt;=104),VLOOKUP($A77,Location!$A:$J,6,FALSE),IF(A77=0,"Avant l'ouverture",IF(OR(A77=105,A77=106),"Bonus"))),"")</f>
        <v>Tour 1</v>
      </c>
      <c r="I77" s="31" t="str">
        <f>IF(LEFT(H77,4)="Tour",VLOOKUP(A77,Database!$A:$C,3,FALSE),"")</f>
        <v>A</v>
      </c>
      <c r="J77" s="31" t="str">
        <f>VLOOKUP($A77,Location!$A:$J,7,FALSE)</f>
        <v>Mexique</v>
      </c>
      <c r="K77" s="31" t="str">
        <f>IFERROR(VLOOKUP(J77,Setup_Team!$B:$C,2,FALSE), "TDB")</f>
        <v>MEX</v>
      </c>
      <c r="L77" s="31" t="str">
        <f>VLOOKUP($A77,Location!$A:$J,8,FALSE)</f>
        <v>Afrique du Sud</v>
      </c>
      <c r="M77" s="31" t="str">
        <f>IFERROR(VLOOKUP(L77,Setup_Team!$B:$C,2,FALSE), "TDB")</f>
        <v>ZAF</v>
      </c>
      <c r="N77" s="31" t="str">
        <f>VLOOKUP($A77,Location!$A:$J,9,FALSE)</f>
        <v>Mexique City</v>
      </c>
      <c r="O77" s="31" t="str">
        <f>VLOOKUP($A77,Location!$A:$J,10,FALSE)</f>
        <v>Estadio Azteca</v>
      </c>
      <c r="R77" s="31">
        <v>0</v>
      </c>
      <c r="S77" s="25">
        <f>VLOOKUP($A77,Database!$A:$Y,10,FALSE)</f>
        <v>49</v>
      </c>
      <c r="T77" s="25">
        <f>VLOOKUP($A77,Database!$A:$Y,11,FALSE)</f>
        <v>125</v>
      </c>
      <c r="U77" s="25">
        <f>VLOOKUP($A77,Database!$A:$Y,12,FALSE)</f>
        <v>148</v>
      </c>
      <c r="V77" s="25" t="str">
        <f>VLOOKUP(A77,Database!A:M,13,FALSE)</f>
        <v>À venir</v>
      </c>
      <c r="W77" s="25" t="str">
        <f>VLOOKUP($A77,Database!$A:$Y,20,FALSE)</f>
        <v/>
      </c>
      <c r="X77" s="25" t="str">
        <f>VLOOKUP($A77,Database!$A:$Y,21,FALSE)</f>
        <v/>
      </c>
      <c r="Y77" s="25" t="str">
        <f ca="1">IF(C77&lt;NOW(),IF(AND(P77&gt;Q77,W77&gt;X77),S77,IF(AND(P77=Q77,W77=X77),T77,IF(AND(P77&lt;Q77,W77&lt;X77),U77,0))),"")</f>
        <v/>
      </c>
      <c r="Z77" s="25">
        <f>IF(AND(P77=W77,Q77=X77),1,0)</f>
        <v>1</v>
      </c>
      <c r="AA77" s="25" t="str">
        <f>IF(Z77=0,"",IF(ISBLANK(VLOOKUP(A77,Database!A:AA,22,FALSE)),"",VLOOKUP(A77,Database!A:AA,22,FALSE)))</f>
        <v>Exact</v>
      </c>
      <c r="AB77" s="25">
        <f ca="1">IFERROR(IF(AND(Y77&lt;&gt;"",OR(V77="Terminé",V77="En cours")),VLOOKUP(AA77,Setup_ScoreExactBonus!A:D,4,FALSE),0),0)</f>
        <v>0</v>
      </c>
      <c r="AC77" s="31" t="str">
        <f ca="1">IF(Y77&lt;&gt;"", Y77 + IF(Z77=1,AB77, 0), "")</f>
        <v/>
      </c>
      <c r="AD77" s="31">
        <f ca="1">SUMIFS(AC$2:AC77,D$2:D77,D77)*IF(R77=0,1,2)</f>
        <v>0</v>
      </c>
    </row>
    <row r="78" spans="1:30" x14ac:dyDescent="0.35">
      <c r="A78" s="31">
        <f>IF(ISBLANK(B78),"",COUNTIF(B$2:B78,B78))-1</f>
        <v>1</v>
      </c>
      <c r="B78" s="31">
        <v>38</v>
      </c>
      <c r="C78" s="10">
        <f>VLOOKUP($A78,Database!$A:$Y,7,FALSE)</f>
        <v>46184.875</v>
      </c>
      <c r="D78" s="31" t="str">
        <f>VLOOKUP(Pronostics!$B78,Setup_MPP!$A:$G,3,FALSE)</f>
        <v>Joueur38</v>
      </c>
      <c r="E78" s="31" t="str">
        <f>VLOOKUP(Pronostics!$B78,Setup_MPP!$A:$G,2,FALSE)</f>
        <v>Joueur38</v>
      </c>
      <c r="F78" s="31" t="str">
        <f>VLOOKUP($B78,Setup_MPP!$A:$E,4,FALSE)</f>
        <v>#D5D5D5</v>
      </c>
      <c r="G78" s="31" t="str">
        <f>VLOOKUP($B78,Setup_MPP!$A:$E,5,FALSE)</f>
        <v>#727272</v>
      </c>
      <c r="H78" s="31" t="str">
        <f>IFERROR(IF(AND(A78&gt;=1,A78&lt;=104),VLOOKUP($A78,Location!$A:$J,6,FALSE),IF(A78=0,"Avant l'ouverture",IF(OR(A78=105,A78=106),"Bonus"))),"")</f>
        <v>Tour 1</v>
      </c>
      <c r="I78" s="31" t="str">
        <f>IF(LEFT(H78,4)="Tour",VLOOKUP(A78,Database!$A:$C,3,FALSE),"")</f>
        <v>A</v>
      </c>
      <c r="J78" s="31" t="str">
        <f>VLOOKUP($A78,Location!$A:$J,7,FALSE)</f>
        <v>Mexique</v>
      </c>
      <c r="K78" s="31" t="str">
        <f>IFERROR(VLOOKUP(J78,Setup_Team!$B:$C,2,FALSE), "TDB")</f>
        <v>MEX</v>
      </c>
      <c r="L78" s="31" t="str">
        <f>VLOOKUP($A78,Location!$A:$J,8,FALSE)</f>
        <v>Afrique du Sud</v>
      </c>
      <c r="M78" s="31" t="str">
        <f>IFERROR(VLOOKUP(L78,Setup_Team!$B:$C,2,FALSE), "TDB")</f>
        <v>ZAF</v>
      </c>
      <c r="N78" s="31" t="str">
        <f>VLOOKUP($A78,Location!$A:$J,9,FALSE)</f>
        <v>Mexique City</v>
      </c>
      <c r="O78" s="31" t="str">
        <f>VLOOKUP($A78,Location!$A:$J,10,FALSE)</f>
        <v>Estadio Azteca</v>
      </c>
      <c r="R78" s="31">
        <v>0</v>
      </c>
      <c r="S78" s="25">
        <f>VLOOKUP($A78,Database!$A:$Y,10,FALSE)</f>
        <v>49</v>
      </c>
      <c r="T78" s="25">
        <f>VLOOKUP($A78,Database!$A:$Y,11,FALSE)</f>
        <v>125</v>
      </c>
      <c r="U78" s="25">
        <f>VLOOKUP($A78,Database!$A:$Y,12,FALSE)</f>
        <v>148</v>
      </c>
      <c r="V78" s="25" t="str">
        <f>VLOOKUP(A78,Database!A:M,13,FALSE)</f>
        <v>À venir</v>
      </c>
      <c r="W78" s="25" t="str">
        <f>VLOOKUP($A78,Database!$A:$Y,20,FALSE)</f>
        <v/>
      </c>
      <c r="X78" s="25" t="str">
        <f>VLOOKUP($A78,Database!$A:$Y,21,FALSE)</f>
        <v/>
      </c>
      <c r="Y78" s="25" t="str">
        <f ca="1">IF(C78&lt;NOW(),IF(AND(P78&gt;Q78,W78&gt;X78),S78,IF(AND(P78=Q78,W78=X78),T78,IF(AND(P78&lt;Q78,W78&lt;X78),U78,0))),"")</f>
        <v/>
      </c>
      <c r="Z78" s="25">
        <f>IF(AND(P78=W78,Q78=X78),1,0)</f>
        <v>1</v>
      </c>
      <c r="AA78" s="25" t="str">
        <f>IF(Z78=0,"",IF(ISBLANK(VLOOKUP(A78,Database!A:AA,22,FALSE)),"",VLOOKUP(A78,Database!A:AA,22,FALSE)))</f>
        <v>Exact</v>
      </c>
      <c r="AB78" s="25">
        <f ca="1">IFERROR(IF(AND(Y78&lt;&gt;"",OR(V78="Terminé",V78="En cours")),VLOOKUP(AA78,Setup_ScoreExactBonus!A:D,4,FALSE),0),0)</f>
        <v>0</v>
      </c>
      <c r="AC78" s="31" t="str">
        <f ca="1">IF(Y78&lt;&gt;"", Y78 + IF(Z78=1,AB78, 0), "")</f>
        <v/>
      </c>
      <c r="AD78" s="31">
        <f ca="1">SUMIFS(AC$2:AC78,D$2:D78,D78)*IF(R78=0,1,2)</f>
        <v>0</v>
      </c>
    </row>
    <row r="79" spans="1:30" x14ac:dyDescent="0.35">
      <c r="A79" s="31">
        <f>IF(ISBLANK(B79),"",COUNTIF(B$2:B79,B79))-1</f>
        <v>1</v>
      </c>
      <c r="B79" s="31">
        <v>39</v>
      </c>
      <c r="C79" s="10">
        <f>VLOOKUP($A79,Database!$A:$Y,7,FALSE)</f>
        <v>46184.875</v>
      </c>
      <c r="D79" s="31" t="str">
        <f>VLOOKUP(Pronostics!$B79,Setup_MPP!$A:$G,3,FALSE)</f>
        <v>Joueur39</v>
      </c>
      <c r="E79" s="31" t="str">
        <f>VLOOKUP(Pronostics!$B79,Setup_MPP!$A:$G,2,FALSE)</f>
        <v>Joueur39</v>
      </c>
      <c r="F79" s="31" t="str">
        <f>VLOOKUP($B79,Setup_MPP!$A:$E,4,FALSE)</f>
        <v>#D5D5D5</v>
      </c>
      <c r="G79" s="31" t="str">
        <f>VLOOKUP($B79,Setup_MPP!$A:$E,5,FALSE)</f>
        <v>#727272</v>
      </c>
      <c r="H79" s="31" t="str">
        <f>IFERROR(IF(AND(A79&gt;=1,A79&lt;=104),VLOOKUP($A79,Location!$A:$J,6,FALSE),IF(A79=0,"Avant l'ouverture",IF(OR(A79=105,A79=106),"Bonus"))),"")</f>
        <v>Tour 1</v>
      </c>
      <c r="I79" s="31" t="str">
        <f>IF(LEFT(H79,4)="Tour",VLOOKUP(A79,Database!$A:$C,3,FALSE),"")</f>
        <v>A</v>
      </c>
      <c r="J79" s="31" t="str">
        <f>VLOOKUP($A79,Location!$A:$J,7,FALSE)</f>
        <v>Mexique</v>
      </c>
      <c r="K79" s="31" t="str">
        <f>IFERROR(VLOOKUP(J79,Setup_Team!$B:$C,2,FALSE), "TDB")</f>
        <v>MEX</v>
      </c>
      <c r="L79" s="31" t="str">
        <f>VLOOKUP($A79,Location!$A:$J,8,FALSE)</f>
        <v>Afrique du Sud</v>
      </c>
      <c r="M79" s="31" t="str">
        <f>IFERROR(VLOOKUP(L79,Setup_Team!$B:$C,2,FALSE), "TDB")</f>
        <v>ZAF</v>
      </c>
      <c r="N79" s="31" t="str">
        <f>VLOOKUP($A79,Location!$A:$J,9,FALSE)</f>
        <v>Mexique City</v>
      </c>
      <c r="O79" s="31" t="str">
        <f>VLOOKUP($A79,Location!$A:$J,10,FALSE)</f>
        <v>Estadio Azteca</v>
      </c>
      <c r="R79" s="31">
        <v>0</v>
      </c>
      <c r="S79" s="25">
        <f>VLOOKUP($A79,Database!$A:$Y,10,FALSE)</f>
        <v>49</v>
      </c>
      <c r="T79" s="25">
        <f>VLOOKUP($A79,Database!$A:$Y,11,FALSE)</f>
        <v>125</v>
      </c>
      <c r="U79" s="25">
        <f>VLOOKUP($A79,Database!$A:$Y,12,FALSE)</f>
        <v>148</v>
      </c>
      <c r="V79" s="25" t="str">
        <f>VLOOKUP(A79,Database!A:M,13,FALSE)</f>
        <v>À venir</v>
      </c>
      <c r="W79" s="25" t="str">
        <f>VLOOKUP($A79,Database!$A:$Y,20,FALSE)</f>
        <v/>
      </c>
      <c r="X79" s="25" t="str">
        <f>VLOOKUP($A79,Database!$A:$Y,21,FALSE)</f>
        <v/>
      </c>
      <c r="Y79" s="25" t="str">
        <f ca="1">IF(C79&lt;NOW(),IF(AND(P79&gt;Q79,W79&gt;X79),S79,IF(AND(P79=Q79,W79=X79),T79,IF(AND(P79&lt;Q79,W79&lt;X79),U79,0))),"")</f>
        <v/>
      </c>
      <c r="Z79" s="25">
        <f>IF(AND(P79=W79,Q79=X79),1,0)</f>
        <v>1</v>
      </c>
      <c r="AA79" s="25" t="str">
        <f>IF(Z79=0,"",IF(ISBLANK(VLOOKUP(A79,Database!A:AA,22,FALSE)),"",VLOOKUP(A79,Database!A:AA,22,FALSE)))</f>
        <v>Exact</v>
      </c>
      <c r="AB79" s="25">
        <f ca="1">IFERROR(IF(AND(Y79&lt;&gt;"",OR(V79="Terminé",V79="En cours")),VLOOKUP(AA79,Setup_ScoreExactBonus!A:D,4,FALSE),0),0)</f>
        <v>0</v>
      </c>
      <c r="AC79" s="31" t="str">
        <f ca="1">IF(Y79&lt;&gt;"", Y79 + IF(Z79=1,AB79, 0), "")</f>
        <v/>
      </c>
      <c r="AD79" s="31">
        <f ca="1">SUMIFS(AC$2:AC79,D$2:D79,D79)*IF(R79=0,1,2)</f>
        <v>0</v>
      </c>
    </row>
    <row r="80" spans="1:30" x14ac:dyDescent="0.35">
      <c r="A80" s="31">
        <f>IF(ISBLANK(B80),"",COUNTIF(B$2:B80,B80))-1</f>
        <v>2</v>
      </c>
      <c r="B80" s="31">
        <v>1</v>
      </c>
      <c r="C80" s="10">
        <f>VLOOKUP($A80,Database!$A:$Y,7,FALSE)</f>
        <v>46185.166666666664</v>
      </c>
      <c r="D80" s="31" t="str">
        <f>VLOOKUP(Pronostics!$B80,Setup_MPP!$A:$G,3,FALSE)</f>
        <v>_Nicolas_LM_</v>
      </c>
      <c r="E80" s="31" t="str">
        <f>VLOOKUP(Pronostics!$B80,Setup_MPP!$A:$G,2,FALSE)</f>
        <v>Nicolas LE MOUEL</v>
      </c>
      <c r="F80" s="31" t="str">
        <f>VLOOKUP($B80,Setup_MPP!$A:$E,4,FALSE)</f>
        <v>#F7C79D</v>
      </c>
      <c r="G80" s="31" t="str">
        <f>VLOOKUP($B80,Setup_MPP!$A:$E,5,FALSE)</f>
        <v>#FFBE85</v>
      </c>
      <c r="H80" s="31" t="str">
        <f>IFERROR(IF(AND(A80&gt;=1,A80&lt;=104),VLOOKUP($A80,Location!$A:$J,6,FALSE),IF(A80=0,"Avant l'ouverture",IF(OR(A80=105,A80=106),"Bonus"))),"")</f>
        <v>Tour 1</v>
      </c>
      <c r="I80" s="31" t="str">
        <f>IF(LEFT(H80,4)="Tour",VLOOKUP(A80,Database!$A:$C,3,FALSE),"")</f>
        <v>A</v>
      </c>
      <c r="J80" s="31" t="str">
        <f>VLOOKUP($A80,Location!$A:$J,7,FALSE)</f>
        <v>Corée du Sud</v>
      </c>
      <c r="K80" s="31" t="str">
        <f>IFERROR(VLOOKUP(J80,Setup_Team!$B:$C,2,FALSE), "TDB")</f>
        <v>KOR</v>
      </c>
      <c r="L80" s="31" t="str">
        <f>VLOOKUP($A80,Location!$A:$J,8,FALSE)</f>
        <v>Tchéquie</v>
      </c>
      <c r="M80" s="31" t="str">
        <f>IFERROR(VLOOKUP(L80,Setup_Team!$B:$C,2,FALSE), "TDB")</f>
        <v>CZE</v>
      </c>
      <c r="N80" s="31" t="str">
        <f>VLOOKUP($A80,Location!$A:$J,9,FALSE)</f>
        <v>Zapopan</v>
      </c>
      <c r="O80" s="31" t="str">
        <f>VLOOKUP($A80,Location!$A:$J,10,FALSE)</f>
        <v>Estadio Akron</v>
      </c>
      <c r="P80" s="44"/>
      <c r="Q80" s="44"/>
      <c r="R80" s="31">
        <v>0</v>
      </c>
      <c r="S80" s="25">
        <f>VLOOKUP($A80,Database!$A:$Y,10,FALSE)</f>
        <v>96</v>
      </c>
      <c r="T80" s="25">
        <f>VLOOKUP($A80,Database!$A:$Y,11,FALSE)</f>
        <v>107</v>
      </c>
      <c r="U80" s="25">
        <f>VLOOKUP($A80,Database!$A:$Y,12,FALSE)</f>
        <v>91</v>
      </c>
      <c r="V80" s="25" t="str">
        <f>VLOOKUP(A80,Database!A:M,13,FALSE)</f>
        <v>À venir</v>
      </c>
      <c r="W80" s="25" t="str">
        <f>VLOOKUP($A80,Database!$A:$Y,20,FALSE)</f>
        <v/>
      </c>
      <c r="X80" s="25" t="str">
        <f>VLOOKUP($A80,Database!$A:$Y,21,FALSE)</f>
        <v/>
      </c>
      <c r="Y80" s="25" t="str">
        <f ca="1">IF(C80&lt;NOW(),IF(AND(P80&gt;Q80,W80&gt;X80),S80,IF(AND(P80=Q80,W80=X80),T80,IF(AND(P80&lt;Q80,W80&lt;X80),U80,0))),"")</f>
        <v/>
      </c>
      <c r="Z80" s="25">
        <f>IF(AND(P80=W80,Q80=X80),1,0)</f>
        <v>1</v>
      </c>
      <c r="AA80" s="25" t="str">
        <f>IF(Z80=0,"",IF(ISBLANK(VLOOKUP(A80,Database!A:AA,22,FALSE)),"",VLOOKUP(A80,Database!A:AA,22,FALSE)))</f>
        <v>Exact</v>
      </c>
      <c r="AB80" s="25">
        <f ca="1">IFERROR(IF(AND(Y80&lt;&gt;"",OR(V80="Terminé",V80="En cours")),VLOOKUP(AA80,Setup_ScoreExactBonus!A:D,4,FALSE),0),0)</f>
        <v>0</v>
      </c>
      <c r="AC80" s="31" t="str">
        <f ca="1">IF(Y80&lt;&gt;"", Y80 + IF(Z80=1,AB80, 0), "")</f>
        <v/>
      </c>
      <c r="AD80" s="31">
        <f ca="1">SUMIFS(AC$2:AC80,D$2:D80,D80)*IF(R80=0,1,2)</f>
        <v>0</v>
      </c>
    </row>
    <row r="81" spans="1:30" x14ac:dyDescent="0.35">
      <c r="A81" s="31">
        <f>IF(ISBLANK(B81),"",COUNTIF(B$2:B81,B81))-1</f>
        <v>2</v>
      </c>
      <c r="B81" s="31">
        <v>2</v>
      </c>
      <c r="C81" s="10">
        <f>VLOOKUP($A81,Database!$A:$Y,7,FALSE)</f>
        <v>46185.166666666664</v>
      </c>
      <c r="D81" s="31" t="str">
        <f>VLOOKUP(Pronostics!$B81,Setup_MPP!$A:$G,3,FALSE)</f>
        <v>leaelaz</v>
      </c>
      <c r="E81" s="31" t="str">
        <f>VLOOKUP(Pronostics!$B81,Setup_MPP!$A:$G,2,FALSE)</f>
        <v>Léa EL ASERY</v>
      </c>
      <c r="F81" s="31" t="str">
        <f>VLOOKUP($B81,Setup_MPP!$A:$E,4,FALSE)</f>
        <v>#FFBEBE</v>
      </c>
      <c r="G81" s="31" t="str">
        <f>VLOOKUP($B81,Setup_MPP!$A:$E,5,FALSE)</f>
        <v>#DF6868</v>
      </c>
      <c r="H81" s="31" t="str">
        <f>IFERROR(IF(AND(A81&gt;=1,A81&lt;=104),VLOOKUP($A81,Location!$A:$J,6,FALSE),IF(A81=0,"Avant l'ouverture",IF(OR(A81=105,A81=106),"Bonus"))),"")</f>
        <v>Tour 1</v>
      </c>
      <c r="I81" s="31" t="str">
        <f>IF(LEFT(H81,4)="Tour",VLOOKUP(A81,Database!$A:$C,3,FALSE),"")</f>
        <v>A</v>
      </c>
      <c r="J81" s="31" t="str">
        <f>VLOOKUP($A81,Location!$A:$J,7,FALSE)</f>
        <v>Corée du Sud</v>
      </c>
      <c r="K81" s="31" t="str">
        <f>IFERROR(VLOOKUP(J81,Setup_Team!$B:$C,2,FALSE), "TDB")</f>
        <v>KOR</v>
      </c>
      <c r="L81" s="31" t="str">
        <f>VLOOKUP($A81,Location!$A:$J,8,FALSE)</f>
        <v>Tchéquie</v>
      </c>
      <c r="M81" s="31" t="str">
        <f>IFERROR(VLOOKUP(L81,Setup_Team!$B:$C,2,FALSE), "TDB")</f>
        <v>CZE</v>
      </c>
      <c r="N81" s="31" t="str">
        <f>VLOOKUP($A81,Location!$A:$J,9,FALSE)</f>
        <v>Zapopan</v>
      </c>
      <c r="O81" s="31" t="str">
        <f>VLOOKUP($A81,Location!$A:$J,10,FALSE)</f>
        <v>Estadio Akron</v>
      </c>
      <c r="R81" s="31">
        <v>0</v>
      </c>
      <c r="S81" s="25">
        <f>VLOOKUP($A81,Database!$A:$Y,10,FALSE)</f>
        <v>96</v>
      </c>
      <c r="T81" s="25">
        <f>VLOOKUP($A81,Database!$A:$Y,11,FALSE)</f>
        <v>107</v>
      </c>
      <c r="U81" s="25">
        <f>VLOOKUP($A81,Database!$A:$Y,12,FALSE)</f>
        <v>91</v>
      </c>
      <c r="V81" s="25" t="str">
        <f>VLOOKUP(A81,Database!A:M,13,FALSE)</f>
        <v>À venir</v>
      </c>
      <c r="W81" s="25" t="str">
        <f>VLOOKUP($A81,Database!$A:$Y,20,FALSE)</f>
        <v/>
      </c>
      <c r="X81" s="25" t="str">
        <f>VLOOKUP($A81,Database!$A:$Y,21,FALSE)</f>
        <v/>
      </c>
      <c r="Y81" s="25" t="str">
        <f ca="1">IF(C81&lt;NOW(),IF(AND(P81&gt;Q81,W81&gt;X81),S81,IF(AND(P81=Q81,W81=X81),T81,IF(AND(P81&lt;Q81,W81&lt;X81),U81,0))),"")</f>
        <v/>
      </c>
      <c r="Z81" s="25">
        <f>IF(AND(P81=W81,Q81=X81),1,0)</f>
        <v>1</v>
      </c>
      <c r="AA81" s="25" t="str">
        <f>IF(Z81=0,"",IF(ISBLANK(VLOOKUP(A81,Database!A:AA,22,FALSE)),"",VLOOKUP(A81,Database!A:AA,22,FALSE)))</f>
        <v>Exact</v>
      </c>
      <c r="AB81" s="25">
        <f ca="1">IFERROR(IF(AND(Y81&lt;&gt;"",OR(V81="Terminé",V81="En cours")),VLOOKUP(AA81,Setup_ScoreExactBonus!A:D,4,FALSE),0),0)</f>
        <v>0</v>
      </c>
      <c r="AC81" s="31" t="str">
        <f ca="1">IF(Y81&lt;&gt;"", Y81 + IF(Z81=1,AB81, 0), "")</f>
        <v/>
      </c>
      <c r="AD81" s="31">
        <f ca="1">SUMIFS(AC$2:AC81,D$2:D81,D81)*IF(R81=0,1,2)</f>
        <v>0</v>
      </c>
    </row>
    <row r="82" spans="1:30" x14ac:dyDescent="0.35">
      <c r="A82" s="31">
        <f>IF(ISBLANK(B82),"",COUNTIF(B$2:B82,B82))-1</f>
        <v>2</v>
      </c>
      <c r="B82" s="31">
        <v>3</v>
      </c>
      <c r="C82" s="10">
        <f>VLOOKUP($A82,Database!$A:$Y,7,FALSE)</f>
        <v>46185.166666666664</v>
      </c>
      <c r="D82" s="31" t="str">
        <f>VLOOKUP(Pronostics!$B82,Setup_MPP!$A:$G,3,FALSE)</f>
        <v>PasMetalleux</v>
      </c>
      <c r="E82" s="31" t="str">
        <f>VLOOKUP(Pronostics!$B82,Setup_MPP!$A:$G,2,FALSE)</f>
        <v>Elwenn JOUBREL</v>
      </c>
      <c r="F82" s="31" t="str">
        <f>VLOOKUP($B82,Setup_MPP!$A:$E,4,FALSE)</f>
        <v>#F5C7FC</v>
      </c>
      <c r="G82" s="31" t="str">
        <f>VLOOKUP($B82,Setup_MPP!$A:$E,5,FALSE)</f>
        <v>#C489CF</v>
      </c>
      <c r="H82" s="31" t="str">
        <f>IFERROR(IF(AND(A82&gt;=1,A82&lt;=104),VLOOKUP($A82,Location!$A:$J,6,FALSE),IF(A82=0,"Avant l'ouverture",IF(OR(A82=105,A82=106),"Bonus"))),"")</f>
        <v>Tour 1</v>
      </c>
      <c r="I82" s="31" t="str">
        <f>IF(LEFT(H82,4)="Tour",VLOOKUP(A82,Database!$A:$C,3,FALSE),"")</f>
        <v>A</v>
      </c>
      <c r="J82" s="31" t="str">
        <f>VLOOKUP($A82,Location!$A:$J,7,FALSE)</f>
        <v>Corée du Sud</v>
      </c>
      <c r="K82" s="31" t="str">
        <f>IFERROR(VLOOKUP(J82,Setup_Team!$B:$C,2,FALSE), "TDB")</f>
        <v>KOR</v>
      </c>
      <c r="L82" s="31" t="str">
        <f>VLOOKUP($A82,Location!$A:$J,8,FALSE)</f>
        <v>Tchéquie</v>
      </c>
      <c r="M82" s="31" t="str">
        <f>IFERROR(VLOOKUP(L82,Setup_Team!$B:$C,2,FALSE), "TDB")</f>
        <v>CZE</v>
      </c>
      <c r="N82" s="31" t="str">
        <f>VLOOKUP($A82,Location!$A:$J,9,FALSE)</f>
        <v>Zapopan</v>
      </c>
      <c r="O82" s="31" t="str">
        <f>VLOOKUP($A82,Location!$A:$J,10,FALSE)</f>
        <v>Estadio Akron</v>
      </c>
      <c r="R82" s="31">
        <v>0</v>
      </c>
      <c r="S82" s="25">
        <f>VLOOKUP($A82,Database!$A:$Y,10,FALSE)</f>
        <v>96</v>
      </c>
      <c r="T82" s="25">
        <f>VLOOKUP($A82,Database!$A:$Y,11,FALSE)</f>
        <v>107</v>
      </c>
      <c r="U82" s="25">
        <f>VLOOKUP($A82,Database!$A:$Y,12,FALSE)</f>
        <v>91</v>
      </c>
      <c r="V82" s="25" t="str">
        <f>VLOOKUP(A82,Database!A:M,13,FALSE)</f>
        <v>À venir</v>
      </c>
      <c r="W82" s="25" t="str">
        <f>VLOOKUP($A82,Database!$A:$Y,20,FALSE)</f>
        <v/>
      </c>
      <c r="X82" s="25" t="str">
        <f>VLOOKUP($A82,Database!$A:$Y,21,FALSE)</f>
        <v/>
      </c>
      <c r="Y82" s="25" t="str">
        <f ca="1">IF(C82&lt;NOW(),IF(AND(P82&gt;Q82,W82&gt;X82),S82,IF(AND(P82=Q82,W82=X82),T82,IF(AND(P82&lt;Q82,W82&lt;X82),U82,0))),"")</f>
        <v/>
      </c>
      <c r="Z82" s="25">
        <f>IF(AND(P82=W82,Q82=X82),1,0)</f>
        <v>1</v>
      </c>
      <c r="AA82" s="25" t="str">
        <f>IF(Z82=0,"",IF(ISBLANK(VLOOKUP(A82,Database!A:AA,22,FALSE)),"",VLOOKUP(A82,Database!A:AA,22,FALSE)))</f>
        <v>Exact</v>
      </c>
      <c r="AB82" s="25">
        <f ca="1">IFERROR(IF(AND(Y82&lt;&gt;"",OR(V82="Terminé",V82="En cours")),VLOOKUP(AA82,Setup_ScoreExactBonus!A:D,4,FALSE),0),0)</f>
        <v>0</v>
      </c>
      <c r="AC82" s="31" t="str">
        <f ca="1">IF(Y82&lt;&gt;"", Y82 + IF(Z82=1,AB82, 0), "")</f>
        <v/>
      </c>
      <c r="AD82" s="31">
        <f ca="1">SUMIFS(AC$2:AC82,D$2:D82,D82)*IF(R82=0,1,2)</f>
        <v>0</v>
      </c>
    </row>
    <row r="83" spans="1:30" x14ac:dyDescent="0.35">
      <c r="A83" s="31">
        <f>IF(ISBLANK(B83),"",COUNTIF(B$2:B83,B83))-1</f>
        <v>2</v>
      </c>
      <c r="B83" s="31">
        <v>4</v>
      </c>
      <c r="C83" s="10">
        <f>VLOOKUP($A83,Database!$A:$Y,7,FALSE)</f>
        <v>46185.166666666664</v>
      </c>
      <c r="D83" s="31" t="str">
        <f>VLOOKUP(Pronostics!$B83,Setup_MPP!$A:$G,3,FALSE)</f>
        <v>Popo444</v>
      </c>
      <c r="E83" s="31" t="str">
        <f>VLOOKUP(Pronostics!$B83,Setup_MPP!$A:$G,2,FALSE)</f>
        <v>Pauline OLIVIER</v>
      </c>
      <c r="F83" s="31" t="str">
        <f>VLOOKUP($B83,Setup_MPP!$A:$E,4,FALSE)</f>
        <v>#A5EA7F</v>
      </c>
      <c r="G83" s="31" t="str">
        <f>VLOOKUP($B83,Setup_MPP!$A:$E,5,FALSE)</f>
        <v>#80C65A</v>
      </c>
      <c r="H83" s="31" t="str">
        <f>IFERROR(IF(AND(A83&gt;=1,A83&lt;=104),VLOOKUP($A83,Location!$A:$J,6,FALSE),IF(A83=0,"Avant l'ouverture",IF(OR(A83=105,A83=106),"Bonus"))),"")</f>
        <v>Tour 1</v>
      </c>
      <c r="I83" s="31" t="str">
        <f>IF(LEFT(H83,4)="Tour",VLOOKUP(A83,Database!$A:$C,3,FALSE),"")</f>
        <v>A</v>
      </c>
      <c r="J83" s="31" t="str">
        <f>VLOOKUP($A83,Location!$A:$J,7,FALSE)</f>
        <v>Corée du Sud</v>
      </c>
      <c r="K83" s="31" t="str">
        <f>IFERROR(VLOOKUP(J83,Setup_Team!$B:$C,2,FALSE), "TDB")</f>
        <v>KOR</v>
      </c>
      <c r="L83" s="31" t="str">
        <f>VLOOKUP($A83,Location!$A:$J,8,FALSE)</f>
        <v>Tchéquie</v>
      </c>
      <c r="M83" s="31" t="str">
        <f>IFERROR(VLOOKUP(L83,Setup_Team!$B:$C,2,FALSE), "TDB")</f>
        <v>CZE</v>
      </c>
      <c r="N83" s="31" t="str">
        <f>VLOOKUP($A83,Location!$A:$J,9,FALSE)</f>
        <v>Zapopan</v>
      </c>
      <c r="O83" s="31" t="str">
        <f>VLOOKUP($A83,Location!$A:$J,10,FALSE)</f>
        <v>Estadio Akron</v>
      </c>
      <c r="R83" s="31">
        <v>0</v>
      </c>
      <c r="S83" s="25">
        <f>VLOOKUP($A83,Database!$A:$Y,10,FALSE)</f>
        <v>96</v>
      </c>
      <c r="T83" s="25">
        <f>VLOOKUP($A83,Database!$A:$Y,11,FALSE)</f>
        <v>107</v>
      </c>
      <c r="U83" s="25">
        <f>VLOOKUP($A83,Database!$A:$Y,12,FALSE)</f>
        <v>91</v>
      </c>
      <c r="V83" s="25" t="str">
        <f>VLOOKUP(A83,Database!A:M,13,FALSE)</f>
        <v>À venir</v>
      </c>
      <c r="W83" s="25" t="str">
        <f>VLOOKUP($A83,Database!$A:$Y,20,FALSE)</f>
        <v/>
      </c>
      <c r="X83" s="25" t="str">
        <f>VLOOKUP($A83,Database!$A:$Y,21,FALSE)</f>
        <v/>
      </c>
      <c r="Y83" s="25" t="str">
        <f ca="1">IF(C83&lt;NOW(),IF(AND(P83&gt;Q83,W83&gt;X83),S83,IF(AND(P83=Q83,W83=X83),T83,IF(AND(P83&lt;Q83,W83&lt;X83),U83,0))),"")</f>
        <v/>
      </c>
      <c r="Z83" s="25">
        <f>IF(AND(P83=W83,Q83=X83),1,0)</f>
        <v>1</v>
      </c>
      <c r="AA83" s="25" t="str">
        <f>IF(Z83=0,"",IF(ISBLANK(VLOOKUP(A83,Database!A:AA,22,FALSE)),"",VLOOKUP(A83,Database!A:AA,22,FALSE)))</f>
        <v>Exact</v>
      </c>
      <c r="AB83" s="25">
        <f ca="1">IFERROR(IF(AND(Y83&lt;&gt;"",OR(V83="Terminé",V83="En cours")),VLOOKUP(AA83,Setup_ScoreExactBonus!A:D,4,FALSE),0),0)</f>
        <v>0</v>
      </c>
      <c r="AC83" s="31" t="str">
        <f ca="1">IF(Y83&lt;&gt;"", Y83 + IF(Z83=1,AB83, 0), "")</f>
        <v/>
      </c>
      <c r="AD83" s="31">
        <f ca="1">SUMIFS(AC$2:AC83,D$2:D83,D83)*IF(R83=0,1,2)</f>
        <v>0</v>
      </c>
    </row>
    <row r="84" spans="1:30" x14ac:dyDescent="0.35">
      <c r="A84" s="31">
        <f>IF(ISBLANK(B84),"",COUNTIF(B$2:B84,B84))-1</f>
        <v>2</v>
      </c>
      <c r="B84" s="31">
        <v>5</v>
      </c>
      <c r="C84" s="10">
        <f>VLOOKUP($A84,Database!$A:$Y,7,FALSE)</f>
        <v>46185.166666666664</v>
      </c>
      <c r="D84" s="31" t="str">
        <f>VLOOKUP(Pronostics!$B84,Setup_MPP!$A:$G,3,FALSE)</f>
        <v>_Jujul</v>
      </c>
      <c r="E84" s="31" t="str">
        <f>VLOOKUP(Pronostics!$B84,Setup_MPP!$A:$G,2,FALSE)</f>
        <v>Julie BOISSIERE</v>
      </c>
      <c r="F84" s="31" t="str">
        <f>VLOOKUP($B84,Setup_MPP!$A:$E,4,FALSE)</f>
        <v>#D890FF</v>
      </c>
      <c r="G84" s="31" t="str">
        <f>VLOOKUP($B84,Setup_MPP!$A:$E,5,FALSE)</f>
        <v>#B750EF</v>
      </c>
      <c r="H84" s="31" t="str">
        <f>IFERROR(IF(AND(A84&gt;=1,A84&lt;=104),VLOOKUP($A84,Location!$A:$J,6,FALSE),IF(A84=0,"Avant l'ouverture",IF(OR(A84=105,A84=106),"Bonus"))),"")</f>
        <v>Tour 1</v>
      </c>
      <c r="I84" s="31" t="str">
        <f>IF(LEFT(H84,4)="Tour",VLOOKUP(A84,Database!$A:$C,3,FALSE),"")</f>
        <v>A</v>
      </c>
      <c r="J84" s="31" t="str">
        <f>VLOOKUP($A84,Location!$A:$J,7,FALSE)</f>
        <v>Corée du Sud</v>
      </c>
      <c r="K84" s="31" t="str">
        <f>IFERROR(VLOOKUP(J84,Setup_Team!$B:$C,2,FALSE), "TDB")</f>
        <v>KOR</v>
      </c>
      <c r="L84" s="31" t="str">
        <f>VLOOKUP($A84,Location!$A:$J,8,FALSE)</f>
        <v>Tchéquie</v>
      </c>
      <c r="M84" s="31" t="str">
        <f>IFERROR(VLOOKUP(L84,Setup_Team!$B:$C,2,FALSE), "TDB")</f>
        <v>CZE</v>
      </c>
      <c r="N84" s="31" t="str">
        <f>VLOOKUP($A84,Location!$A:$J,9,FALSE)</f>
        <v>Zapopan</v>
      </c>
      <c r="O84" s="31" t="str">
        <f>VLOOKUP($A84,Location!$A:$J,10,FALSE)</f>
        <v>Estadio Akron</v>
      </c>
      <c r="R84" s="31">
        <v>0</v>
      </c>
      <c r="S84" s="25">
        <f>VLOOKUP($A84,Database!$A:$Y,10,FALSE)</f>
        <v>96</v>
      </c>
      <c r="T84" s="25">
        <f>VLOOKUP($A84,Database!$A:$Y,11,FALSE)</f>
        <v>107</v>
      </c>
      <c r="U84" s="25">
        <f>VLOOKUP($A84,Database!$A:$Y,12,FALSE)</f>
        <v>91</v>
      </c>
      <c r="V84" s="25" t="str">
        <f>VLOOKUP(A84,Database!A:M,13,FALSE)</f>
        <v>À venir</v>
      </c>
      <c r="W84" s="25" t="str">
        <f>VLOOKUP($A84,Database!$A:$Y,20,FALSE)</f>
        <v/>
      </c>
      <c r="X84" s="25" t="str">
        <f>VLOOKUP($A84,Database!$A:$Y,21,FALSE)</f>
        <v/>
      </c>
      <c r="Y84" s="25" t="str">
        <f ca="1">IF(C84&lt;NOW(),IF(AND(P84&gt;Q84,W84&gt;X84),S84,IF(AND(P84=Q84,W84=X84),T84,IF(AND(P84&lt;Q84,W84&lt;X84),U84,0))),"")</f>
        <v/>
      </c>
      <c r="Z84" s="25">
        <f>IF(AND(P84=W84,Q84=X84),1,0)</f>
        <v>1</v>
      </c>
      <c r="AA84" s="25" t="str">
        <f>IF(Z84=0,"",IF(ISBLANK(VLOOKUP(A84,Database!A:AA,22,FALSE)),"",VLOOKUP(A84,Database!A:AA,22,FALSE)))</f>
        <v>Exact</v>
      </c>
      <c r="AB84" s="25">
        <f ca="1">IFERROR(IF(AND(Y84&lt;&gt;"",OR(V84="Terminé",V84="En cours")),VLOOKUP(AA84,Setup_ScoreExactBonus!A:D,4,FALSE),0),0)</f>
        <v>0</v>
      </c>
      <c r="AC84" s="31" t="str">
        <f ca="1">IF(Y84&lt;&gt;"", Y84 + IF(Z84=1,AB84, 0), "")</f>
        <v/>
      </c>
      <c r="AD84" s="31">
        <f ca="1">SUMIFS(AC$2:AC84,D$2:D84,D84)*IF(R84=0,1,2)</f>
        <v>0</v>
      </c>
    </row>
    <row r="85" spans="1:30" x14ac:dyDescent="0.35">
      <c r="A85" s="31">
        <f>IF(ISBLANK(B85),"",COUNTIF(B$2:B85,B85))-1</f>
        <v>2</v>
      </c>
      <c r="B85" s="31">
        <v>6</v>
      </c>
      <c r="C85" s="10">
        <f>VLOOKUP($A85,Database!$A:$Y,7,FALSE)</f>
        <v>46185.166666666664</v>
      </c>
      <c r="D85" s="31" t="str">
        <f>VLOOKUP(Pronostics!$B85,Setup_MPP!$A:$G,3,FALSE)</f>
        <v>Julay</v>
      </c>
      <c r="E85" s="31" t="str">
        <f>VLOOKUP(Pronostics!$B85,Setup_MPP!$A:$G,2,FALSE)</f>
        <v>Julie BOUCHARD</v>
      </c>
      <c r="F85" s="31" t="str">
        <f>VLOOKUP($B85,Setup_MPP!$A:$E,4,FALSE)</f>
        <v>#A6F7B1</v>
      </c>
      <c r="G85" s="31" t="str">
        <f>VLOOKUP($B85,Setup_MPP!$A:$E,5,FALSE)</f>
        <v>#6EC179</v>
      </c>
      <c r="H85" s="31" t="str">
        <f>IFERROR(IF(AND(A85&gt;=1,A85&lt;=104),VLOOKUP($A85,Location!$A:$J,6,FALSE),IF(A85=0,"Avant l'ouverture",IF(OR(A85=105,A85=106),"Bonus"))),"")</f>
        <v>Tour 1</v>
      </c>
      <c r="I85" s="31" t="str">
        <f>IF(LEFT(H85,4)="Tour",VLOOKUP(A85,Database!$A:$C,3,FALSE),"")</f>
        <v>A</v>
      </c>
      <c r="J85" s="31" t="str">
        <f>VLOOKUP($A85,Location!$A:$J,7,FALSE)</f>
        <v>Corée du Sud</v>
      </c>
      <c r="K85" s="31" t="str">
        <f>IFERROR(VLOOKUP(J85,Setup_Team!$B:$C,2,FALSE), "TDB")</f>
        <v>KOR</v>
      </c>
      <c r="L85" s="31" t="str">
        <f>VLOOKUP($A85,Location!$A:$J,8,FALSE)</f>
        <v>Tchéquie</v>
      </c>
      <c r="M85" s="31" t="str">
        <f>IFERROR(VLOOKUP(L85,Setup_Team!$B:$C,2,FALSE), "TDB")</f>
        <v>CZE</v>
      </c>
      <c r="N85" s="31" t="str">
        <f>VLOOKUP($A85,Location!$A:$J,9,FALSE)</f>
        <v>Zapopan</v>
      </c>
      <c r="O85" s="31" t="str">
        <f>VLOOKUP($A85,Location!$A:$J,10,FALSE)</f>
        <v>Estadio Akron</v>
      </c>
      <c r="R85" s="31">
        <v>0</v>
      </c>
      <c r="S85" s="25">
        <f>VLOOKUP($A85,Database!$A:$Y,10,FALSE)</f>
        <v>96</v>
      </c>
      <c r="T85" s="25">
        <f>VLOOKUP($A85,Database!$A:$Y,11,FALSE)</f>
        <v>107</v>
      </c>
      <c r="U85" s="25">
        <f>VLOOKUP($A85,Database!$A:$Y,12,FALSE)</f>
        <v>91</v>
      </c>
      <c r="V85" s="25" t="str">
        <f>VLOOKUP(A85,Database!A:M,13,FALSE)</f>
        <v>À venir</v>
      </c>
      <c r="W85" s="25" t="str">
        <f>VLOOKUP($A85,Database!$A:$Y,20,FALSE)</f>
        <v/>
      </c>
      <c r="X85" s="25" t="str">
        <f>VLOOKUP($A85,Database!$A:$Y,21,FALSE)</f>
        <v/>
      </c>
      <c r="Y85" s="25" t="str">
        <f ca="1">IF(C85&lt;NOW(),IF(AND(P85&gt;Q85,W85&gt;X85),S85,IF(AND(P85=Q85,W85=X85),T85,IF(AND(P85&lt;Q85,W85&lt;X85),U85,0))),"")</f>
        <v/>
      </c>
      <c r="Z85" s="25">
        <f>IF(AND(P85=W85,Q85=X85),1,0)</f>
        <v>1</v>
      </c>
      <c r="AA85" s="25" t="str">
        <f>IF(Z85=0,"",IF(ISBLANK(VLOOKUP(A85,Database!A:AA,22,FALSE)),"",VLOOKUP(A85,Database!A:AA,22,FALSE)))</f>
        <v>Exact</v>
      </c>
      <c r="AB85" s="25">
        <f ca="1">IFERROR(IF(AND(Y85&lt;&gt;"",OR(V85="Terminé",V85="En cours")),VLOOKUP(AA85,Setup_ScoreExactBonus!A:D,4,FALSE),0),0)</f>
        <v>0</v>
      </c>
      <c r="AC85" s="31" t="str">
        <f ca="1">IF(Y85&lt;&gt;"", Y85 + IF(Z85=1,AB85, 0), "")</f>
        <v/>
      </c>
      <c r="AD85" s="31">
        <f ca="1">SUMIFS(AC$2:AC85,D$2:D85,D85)*IF(R85=0,1,2)</f>
        <v>0</v>
      </c>
    </row>
    <row r="86" spans="1:30" x14ac:dyDescent="0.35">
      <c r="A86" s="31">
        <f>IF(ISBLANK(B86),"",COUNTIF(B$2:B86,B86))-1</f>
        <v>2</v>
      </c>
      <c r="B86" s="31">
        <v>7</v>
      </c>
      <c r="C86" s="10">
        <f>VLOOKUP($A86,Database!$A:$Y,7,FALSE)</f>
        <v>46185.166666666664</v>
      </c>
      <c r="D86" s="31" t="str">
        <f>VLOOKUP(Pronostics!$B86,Setup_MPP!$A:$G,3,FALSE)</f>
        <v>__Vince__</v>
      </c>
      <c r="E86" s="31" t="str">
        <f>VLOOKUP(Pronostics!$B86,Setup_MPP!$A:$G,2,FALSE)</f>
        <v>Vincent FRAYSSE</v>
      </c>
      <c r="F86" s="31" t="str">
        <f>VLOOKUP($B86,Setup_MPP!$A:$E,4,FALSE)</f>
        <v>#B2EAE8</v>
      </c>
      <c r="G86" s="31" t="str">
        <f>VLOOKUP($B86,Setup_MPP!$A:$E,5,FALSE)</f>
        <v>#6CB4B1</v>
      </c>
      <c r="H86" s="31" t="str">
        <f>IFERROR(IF(AND(A86&gt;=1,A86&lt;=104),VLOOKUP($A86,Location!$A:$J,6,FALSE),IF(A86=0,"Avant l'ouverture",IF(OR(A86=105,A86=106),"Bonus"))),"")</f>
        <v>Tour 1</v>
      </c>
      <c r="I86" s="31" t="str">
        <f>IF(LEFT(H86,4)="Tour",VLOOKUP(A86,Database!$A:$C,3,FALSE),"")</f>
        <v>A</v>
      </c>
      <c r="J86" s="31" t="str">
        <f>VLOOKUP($A86,Location!$A:$J,7,FALSE)</f>
        <v>Corée du Sud</v>
      </c>
      <c r="K86" s="31" t="str">
        <f>IFERROR(VLOOKUP(J86,Setup_Team!$B:$C,2,FALSE), "TDB")</f>
        <v>KOR</v>
      </c>
      <c r="L86" s="31" t="str">
        <f>VLOOKUP($A86,Location!$A:$J,8,FALSE)</f>
        <v>Tchéquie</v>
      </c>
      <c r="M86" s="31" t="str">
        <f>IFERROR(VLOOKUP(L86,Setup_Team!$B:$C,2,FALSE), "TDB")</f>
        <v>CZE</v>
      </c>
      <c r="N86" s="31" t="str">
        <f>VLOOKUP($A86,Location!$A:$J,9,FALSE)</f>
        <v>Zapopan</v>
      </c>
      <c r="O86" s="31" t="str">
        <f>VLOOKUP($A86,Location!$A:$J,10,FALSE)</f>
        <v>Estadio Akron</v>
      </c>
      <c r="R86" s="31">
        <v>0</v>
      </c>
      <c r="S86" s="25">
        <f>VLOOKUP($A86,Database!$A:$Y,10,FALSE)</f>
        <v>96</v>
      </c>
      <c r="T86" s="25">
        <f>VLOOKUP($A86,Database!$A:$Y,11,FALSE)</f>
        <v>107</v>
      </c>
      <c r="U86" s="25">
        <f>VLOOKUP($A86,Database!$A:$Y,12,FALSE)</f>
        <v>91</v>
      </c>
      <c r="V86" s="25" t="str">
        <f>VLOOKUP(A86,Database!A:M,13,FALSE)</f>
        <v>À venir</v>
      </c>
      <c r="W86" s="25" t="str">
        <f>VLOOKUP($A86,Database!$A:$Y,20,FALSE)</f>
        <v/>
      </c>
      <c r="X86" s="25" t="str">
        <f>VLOOKUP($A86,Database!$A:$Y,21,FALSE)</f>
        <v/>
      </c>
      <c r="Y86" s="25" t="str">
        <f ca="1">IF(C86&lt;NOW(),IF(AND(P86&gt;Q86,W86&gt;X86),S86,IF(AND(P86=Q86,W86=X86),T86,IF(AND(P86&lt;Q86,W86&lt;X86),U86,0))),"")</f>
        <v/>
      </c>
      <c r="Z86" s="25">
        <f>IF(AND(P86=W86,Q86=X86),1,0)</f>
        <v>1</v>
      </c>
      <c r="AA86" s="25" t="str">
        <f>IF(Z86=0,"",IF(ISBLANK(VLOOKUP(A86,Database!A:AA,22,FALSE)),"",VLOOKUP(A86,Database!A:AA,22,FALSE)))</f>
        <v>Exact</v>
      </c>
      <c r="AB86" s="25">
        <f ca="1">IFERROR(IF(AND(Y86&lt;&gt;"",OR(V86="Terminé",V86="En cours")),VLOOKUP(AA86,Setup_ScoreExactBonus!A:D,4,FALSE),0),0)</f>
        <v>0</v>
      </c>
      <c r="AC86" s="31" t="str">
        <f ca="1">IF(Y86&lt;&gt;"", Y86 + IF(Z86=1,AB86, 0), "")</f>
        <v/>
      </c>
      <c r="AD86" s="31">
        <f ca="1">SUMIFS(AC$2:AC86,D$2:D86,D86)*IF(R86=0,1,2)</f>
        <v>0</v>
      </c>
    </row>
    <row r="87" spans="1:30" x14ac:dyDescent="0.35">
      <c r="A87" s="31">
        <f>IF(ISBLANK(B87),"",COUNTIF(B$2:B87,B87))-1</f>
        <v>2</v>
      </c>
      <c r="B87" s="31">
        <v>8</v>
      </c>
      <c r="C87" s="10">
        <f>VLOOKUP($A87,Database!$A:$Y,7,FALSE)</f>
        <v>46185.166666666664</v>
      </c>
      <c r="D87" s="31" t="str">
        <f>VLOOKUP(Pronostics!$B87,Setup_MPP!$A:$G,3,FALSE)</f>
        <v>Louuiiis</v>
      </c>
      <c r="E87" s="31" t="str">
        <f>VLOOKUP(Pronostics!$B87,Setup_MPP!$A:$G,2,FALSE)</f>
        <v>Louis HARLE</v>
      </c>
      <c r="F87" s="31" t="str">
        <f>VLOOKUP($B87,Setup_MPP!$A:$E,4,FALSE)</f>
        <v>#EEF7B1</v>
      </c>
      <c r="G87" s="31" t="str">
        <f>VLOOKUP($B87,Setup_MPP!$A:$E,5,FALSE)</f>
        <v>#C1CB7D</v>
      </c>
      <c r="H87" s="31" t="str">
        <f>IFERROR(IF(AND(A87&gt;=1,A87&lt;=104),VLOOKUP($A87,Location!$A:$J,6,FALSE),IF(A87=0,"Avant l'ouverture",IF(OR(A87=105,A87=106),"Bonus"))),"")</f>
        <v>Tour 1</v>
      </c>
      <c r="I87" s="31" t="str">
        <f>IF(LEFT(H87,4)="Tour",VLOOKUP(A87,Database!$A:$C,3,FALSE),"")</f>
        <v>A</v>
      </c>
      <c r="J87" s="31" t="str">
        <f>VLOOKUP($A87,Location!$A:$J,7,FALSE)</f>
        <v>Corée du Sud</v>
      </c>
      <c r="K87" s="31" t="str">
        <f>IFERROR(VLOOKUP(J87,Setup_Team!$B:$C,2,FALSE), "TDB")</f>
        <v>KOR</v>
      </c>
      <c r="L87" s="31" t="str">
        <f>VLOOKUP($A87,Location!$A:$J,8,FALSE)</f>
        <v>Tchéquie</v>
      </c>
      <c r="M87" s="31" t="str">
        <f>IFERROR(VLOOKUP(L87,Setup_Team!$B:$C,2,FALSE), "TDB")</f>
        <v>CZE</v>
      </c>
      <c r="N87" s="31" t="str">
        <f>VLOOKUP($A87,Location!$A:$J,9,FALSE)</f>
        <v>Zapopan</v>
      </c>
      <c r="O87" s="31" t="str">
        <f>VLOOKUP($A87,Location!$A:$J,10,FALSE)</f>
        <v>Estadio Akron</v>
      </c>
      <c r="R87" s="31">
        <v>0</v>
      </c>
      <c r="S87" s="25">
        <f>VLOOKUP($A87,Database!$A:$Y,10,FALSE)</f>
        <v>96</v>
      </c>
      <c r="T87" s="25">
        <f>VLOOKUP($A87,Database!$A:$Y,11,FALSE)</f>
        <v>107</v>
      </c>
      <c r="U87" s="25">
        <f>VLOOKUP($A87,Database!$A:$Y,12,FALSE)</f>
        <v>91</v>
      </c>
      <c r="V87" s="25" t="str">
        <f>VLOOKUP(A87,Database!A:M,13,FALSE)</f>
        <v>À venir</v>
      </c>
      <c r="W87" s="25" t="str">
        <f>VLOOKUP($A87,Database!$A:$Y,20,FALSE)</f>
        <v/>
      </c>
      <c r="X87" s="25" t="str">
        <f>VLOOKUP($A87,Database!$A:$Y,21,FALSE)</f>
        <v/>
      </c>
      <c r="Y87" s="25" t="str">
        <f ca="1">IF(C87&lt;NOW(),IF(AND(P87&gt;Q87,W87&gt;X87),S87,IF(AND(P87=Q87,W87=X87),T87,IF(AND(P87&lt;Q87,W87&lt;X87),U87,0))),"")</f>
        <v/>
      </c>
      <c r="Z87" s="25">
        <f>IF(AND(P87=W87,Q87=X87),1,0)</f>
        <v>1</v>
      </c>
      <c r="AA87" s="25" t="str">
        <f>IF(Z87=0,"",IF(ISBLANK(VLOOKUP(A87,Database!A:AA,22,FALSE)),"",VLOOKUP(A87,Database!A:AA,22,FALSE)))</f>
        <v>Exact</v>
      </c>
      <c r="AB87" s="25">
        <f ca="1">IFERROR(IF(AND(Y87&lt;&gt;"",OR(V87="Terminé",V87="En cours")),VLOOKUP(AA87,Setup_ScoreExactBonus!A:D,4,FALSE),0),0)</f>
        <v>0</v>
      </c>
      <c r="AC87" s="31" t="str">
        <f ca="1">IF(Y87&lt;&gt;"", Y87 + IF(Z87=1,AB87, 0), "")</f>
        <v/>
      </c>
      <c r="AD87" s="31">
        <f ca="1">SUMIFS(AC$2:AC87,D$2:D87,D87)*IF(R87=0,1,2)</f>
        <v>0</v>
      </c>
    </row>
    <row r="88" spans="1:30" x14ac:dyDescent="0.35">
      <c r="A88" s="31">
        <f>IF(ISBLANK(B88),"",COUNTIF(B$2:B88,B88))-1</f>
        <v>2</v>
      </c>
      <c r="B88" s="31">
        <v>9</v>
      </c>
      <c r="C88" s="10">
        <f>VLOOKUP($A88,Database!$A:$Y,7,FALSE)</f>
        <v>46185.166666666664</v>
      </c>
      <c r="D88" s="31" t="str">
        <f>VLOOKUP(Pronostics!$B88,Setup_MPP!$A:$G,3,FALSE)</f>
        <v>Aurelien_dqp</v>
      </c>
      <c r="E88" s="31" t="str">
        <f>VLOOKUP(Pronostics!$B88,Setup_MPP!$A:$G,2,FALSE)</f>
        <v>Aurélien DE POULPIQUET</v>
      </c>
      <c r="F88" s="31" t="str">
        <f>VLOOKUP($B88,Setup_MPP!$A:$E,4,FALSE)</f>
        <v>#F4EA9D</v>
      </c>
      <c r="G88" s="31" t="str">
        <f>VLOOKUP($B88,Setup_MPP!$A:$E,5,FALSE)</f>
        <v>#D2C458</v>
      </c>
      <c r="H88" s="31" t="str">
        <f>IFERROR(IF(AND(A88&gt;=1,A88&lt;=104),VLOOKUP($A88,Location!$A:$J,6,FALSE),IF(A88=0,"Avant l'ouverture",IF(OR(A88=105,A88=106),"Bonus"))),"")</f>
        <v>Tour 1</v>
      </c>
      <c r="I88" s="31" t="str">
        <f>IF(LEFT(H88,4)="Tour",VLOOKUP(A88,Database!$A:$C,3,FALSE),"")</f>
        <v>A</v>
      </c>
      <c r="J88" s="31" t="str">
        <f>VLOOKUP($A88,Location!$A:$J,7,FALSE)</f>
        <v>Corée du Sud</v>
      </c>
      <c r="K88" s="31" t="str">
        <f>IFERROR(VLOOKUP(J88,Setup_Team!$B:$C,2,FALSE), "TDB")</f>
        <v>KOR</v>
      </c>
      <c r="L88" s="31" t="str">
        <f>VLOOKUP($A88,Location!$A:$J,8,FALSE)</f>
        <v>Tchéquie</v>
      </c>
      <c r="M88" s="31" t="str">
        <f>IFERROR(VLOOKUP(L88,Setup_Team!$B:$C,2,FALSE), "TDB")</f>
        <v>CZE</v>
      </c>
      <c r="N88" s="31" t="str">
        <f>VLOOKUP($A88,Location!$A:$J,9,FALSE)</f>
        <v>Zapopan</v>
      </c>
      <c r="O88" s="31" t="str">
        <f>VLOOKUP($A88,Location!$A:$J,10,FALSE)</f>
        <v>Estadio Akron</v>
      </c>
      <c r="R88" s="31">
        <v>0</v>
      </c>
      <c r="S88" s="25">
        <f>VLOOKUP($A88,Database!$A:$Y,10,FALSE)</f>
        <v>96</v>
      </c>
      <c r="T88" s="25">
        <f>VLOOKUP($A88,Database!$A:$Y,11,FALSE)</f>
        <v>107</v>
      </c>
      <c r="U88" s="25">
        <f>VLOOKUP($A88,Database!$A:$Y,12,FALSE)</f>
        <v>91</v>
      </c>
      <c r="V88" s="25" t="str">
        <f>VLOOKUP(A88,Database!A:M,13,FALSE)</f>
        <v>À venir</v>
      </c>
      <c r="W88" s="25" t="str">
        <f>VLOOKUP($A88,Database!$A:$Y,20,FALSE)</f>
        <v/>
      </c>
      <c r="X88" s="25" t="str">
        <f>VLOOKUP($A88,Database!$A:$Y,21,FALSE)</f>
        <v/>
      </c>
      <c r="Y88" s="25" t="str">
        <f ca="1">IF(C88&lt;NOW(),IF(AND(P88&gt;Q88,W88&gt;X88),S88,IF(AND(P88=Q88,W88=X88),T88,IF(AND(P88&lt;Q88,W88&lt;X88),U88,0))),"")</f>
        <v/>
      </c>
      <c r="Z88" s="25">
        <f>IF(AND(P88=W88,Q88=X88),1,0)</f>
        <v>1</v>
      </c>
      <c r="AA88" s="25" t="str">
        <f>IF(Z88=0,"",IF(ISBLANK(VLOOKUP(A88,Database!A:AA,22,FALSE)),"",VLOOKUP(A88,Database!A:AA,22,FALSE)))</f>
        <v>Exact</v>
      </c>
      <c r="AB88" s="25">
        <f ca="1">IFERROR(IF(AND(Y88&lt;&gt;"",OR(V88="Terminé",V88="En cours")),VLOOKUP(AA88,Setup_ScoreExactBonus!A:D,4,FALSE),0),0)</f>
        <v>0</v>
      </c>
      <c r="AC88" s="31" t="str">
        <f ca="1">IF(Y88&lt;&gt;"", Y88 + IF(Z88=1,AB88, 0), "")</f>
        <v/>
      </c>
      <c r="AD88" s="31">
        <f ca="1">SUMIFS(AC$2:AC88,D$2:D88,D88)*IF(R88=0,1,2)</f>
        <v>0</v>
      </c>
    </row>
    <row r="89" spans="1:30" x14ac:dyDescent="0.35">
      <c r="A89" s="31">
        <f>IF(ISBLANK(B89),"",COUNTIF(B$2:B89,B89))-1</f>
        <v>2</v>
      </c>
      <c r="B89" s="31">
        <v>10</v>
      </c>
      <c r="C89" s="10">
        <f>VLOOKUP($A89,Database!$A:$Y,7,FALSE)</f>
        <v>46185.166666666664</v>
      </c>
      <c r="D89" s="31" t="str">
        <f>VLOOKUP(Pronostics!$B89,Setup_MPP!$A:$G,3,FALSE)</f>
        <v>RandomPaul</v>
      </c>
      <c r="E89" s="31" t="str">
        <f>VLOOKUP(Pronostics!$B89,Setup_MPP!$A:$G,2,FALSE)</f>
        <v>Paul MONTESINOS</v>
      </c>
      <c r="F89" s="31" t="str">
        <f>VLOOKUP($B89,Setup_MPP!$A:$E,4,FALSE)</f>
        <v>#C4B0FF</v>
      </c>
      <c r="G89" s="31" t="str">
        <f>VLOOKUP($B89,Setup_MPP!$A:$E,5,FALSE)</f>
        <v>#7F66C8</v>
      </c>
      <c r="H89" s="31" t="str">
        <f>IFERROR(IF(AND(A89&gt;=1,A89&lt;=104),VLOOKUP($A89,Location!$A:$J,6,FALSE),IF(A89=0,"Avant l'ouverture",IF(OR(A89=105,A89=106),"Bonus"))),"")</f>
        <v>Tour 1</v>
      </c>
      <c r="I89" s="31" t="str">
        <f>IF(LEFT(H89,4)="Tour",VLOOKUP(A89,Database!$A:$C,3,FALSE),"")</f>
        <v>A</v>
      </c>
      <c r="J89" s="31" t="str">
        <f>VLOOKUP($A89,Location!$A:$J,7,FALSE)</f>
        <v>Corée du Sud</v>
      </c>
      <c r="K89" s="31" t="str">
        <f>IFERROR(VLOOKUP(J89,Setup_Team!$B:$C,2,FALSE), "TDB")</f>
        <v>KOR</v>
      </c>
      <c r="L89" s="31" t="str">
        <f>VLOOKUP($A89,Location!$A:$J,8,FALSE)</f>
        <v>Tchéquie</v>
      </c>
      <c r="M89" s="31" t="str">
        <f>IFERROR(VLOOKUP(L89,Setup_Team!$B:$C,2,FALSE), "TDB")</f>
        <v>CZE</v>
      </c>
      <c r="N89" s="31" t="str">
        <f>VLOOKUP($A89,Location!$A:$J,9,FALSE)</f>
        <v>Zapopan</v>
      </c>
      <c r="O89" s="31" t="str">
        <f>VLOOKUP($A89,Location!$A:$J,10,FALSE)</f>
        <v>Estadio Akron</v>
      </c>
      <c r="R89" s="31">
        <v>0</v>
      </c>
      <c r="S89" s="25">
        <f>VLOOKUP($A89,Database!$A:$Y,10,FALSE)</f>
        <v>96</v>
      </c>
      <c r="T89" s="25">
        <f>VLOOKUP($A89,Database!$A:$Y,11,FALSE)</f>
        <v>107</v>
      </c>
      <c r="U89" s="25">
        <f>VLOOKUP($A89,Database!$A:$Y,12,FALSE)</f>
        <v>91</v>
      </c>
      <c r="V89" s="25" t="str">
        <f>VLOOKUP(A89,Database!A:M,13,FALSE)</f>
        <v>À venir</v>
      </c>
      <c r="W89" s="25" t="str">
        <f>VLOOKUP($A89,Database!$A:$Y,20,FALSE)</f>
        <v/>
      </c>
      <c r="X89" s="25" t="str">
        <f>VLOOKUP($A89,Database!$A:$Y,21,FALSE)</f>
        <v/>
      </c>
      <c r="Y89" s="25" t="str">
        <f ca="1">IF(C89&lt;NOW(),IF(AND(P89&gt;Q89,W89&gt;X89),S89,IF(AND(P89=Q89,W89=X89),T89,IF(AND(P89&lt;Q89,W89&lt;X89),U89,0))),"")</f>
        <v/>
      </c>
      <c r="Z89" s="25">
        <f>IF(AND(P89=W89,Q89=X89),1,0)</f>
        <v>1</v>
      </c>
      <c r="AA89" s="25" t="str">
        <f>IF(Z89=0,"",IF(ISBLANK(VLOOKUP(A89,Database!A:AA,22,FALSE)),"",VLOOKUP(A89,Database!A:AA,22,FALSE)))</f>
        <v>Exact</v>
      </c>
      <c r="AB89" s="25">
        <f ca="1">IFERROR(IF(AND(Y89&lt;&gt;"",OR(V89="Terminé",V89="En cours")),VLOOKUP(AA89,Setup_ScoreExactBonus!A:D,4,FALSE),0),0)</f>
        <v>0</v>
      </c>
      <c r="AC89" s="31" t="str">
        <f ca="1">IF(Y89&lt;&gt;"", Y89 + IF(Z89=1,AB89, 0), "")</f>
        <v/>
      </c>
      <c r="AD89" s="31">
        <f ca="1">SUMIFS(AC$2:AC89,D$2:D89,D89)*IF(R89=0,1,2)</f>
        <v>0</v>
      </c>
    </row>
    <row r="90" spans="1:30" x14ac:dyDescent="0.35">
      <c r="A90" s="31">
        <f>IF(ISBLANK(B90),"",COUNTIF(B$2:B90,B90))-1</f>
        <v>2</v>
      </c>
      <c r="B90" s="31">
        <v>11</v>
      </c>
      <c r="C90" s="10">
        <f>VLOOKUP($A90,Database!$A:$Y,7,FALSE)</f>
        <v>46185.166666666664</v>
      </c>
      <c r="D90" s="31" t="str">
        <f>VLOOKUP(Pronostics!$B90,Setup_MPP!$A:$G,3,FALSE)</f>
        <v>Kinsley#8SA6T</v>
      </c>
      <c r="E90" s="31" t="str">
        <f>VLOOKUP(Pronostics!$B90,Setup_MPP!$A:$G,2,FALSE)</f>
        <v>Kinsley ROQUE</v>
      </c>
      <c r="F90" s="31" t="str">
        <f>VLOOKUP($B90,Setup_MPP!$A:$E,4,FALSE)</f>
        <v>#CBEBBA</v>
      </c>
      <c r="G90" s="31" t="str">
        <f>VLOOKUP($B90,Setup_MPP!$A:$E,5,FALSE)</f>
        <v>#70BC6E</v>
      </c>
      <c r="H90" s="31" t="str">
        <f>IFERROR(IF(AND(A90&gt;=1,A90&lt;=104),VLOOKUP($A90,Location!$A:$J,6,FALSE),IF(A90=0,"Avant l'ouverture",IF(OR(A90=105,A90=106),"Bonus"))),"")</f>
        <v>Tour 1</v>
      </c>
      <c r="I90" s="31" t="str">
        <f>IF(LEFT(H90,4)="Tour",VLOOKUP(A90,Database!$A:$C,3,FALSE),"")</f>
        <v>A</v>
      </c>
      <c r="J90" s="31" t="str">
        <f>VLOOKUP($A90,Location!$A:$J,7,FALSE)</f>
        <v>Corée du Sud</v>
      </c>
      <c r="K90" s="31" t="str">
        <f>IFERROR(VLOOKUP(J90,Setup_Team!$B:$C,2,FALSE), "TDB")</f>
        <v>KOR</v>
      </c>
      <c r="L90" s="31" t="str">
        <f>VLOOKUP($A90,Location!$A:$J,8,FALSE)</f>
        <v>Tchéquie</v>
      </c>
      <c r="M90" s="31" t="str">
        <f>IFERROR(VLOOKUP(L90,Setup_Team!$B:$C,2,FALSE), "TDB")</f>
        <v>CZE</v>
      </c>
      <c r="N90" s="31" t="str">
        <f>VLOOKUP($A90,Location!$A:$J,9,FALSE)</f>
        <v>Zapopan</v>
      </c>
      <c r="O90" s="31" t="str">
        <f>VLOOKUP($A90,Location!$A:$J,10,FALSE)</f>
        <v>Estadio Akron</v>
      </c>
      <c r="R90" s="31">
        <v>0</v>
      </c>
      <c r="S90" s="25">
        <f>VLOOKUP($A90,Database!$A:$Y,10,FALSE)</f>
        <v>96</v>
      </c>
      <c r="T90" s="25">
        <f>VLOOKUP($A90,Database!$A:$Y,11,FALSE)</f>
        <v>107</v>
      </c>
      <c r="U90" s="25">
        <f>VLOOKUP($A90,Database!$A:$Y,12,FALSE)</f>
        <v>91</v>
      </c>
      <c r="V90" s="25" t="str">
        <f>VLOOKUP(A90,Database!A:M,13,FALSE)</f>
        <v>À venir</v>
      </c>
      <c r="W90" s="25" t="str">
        <f>VLOOKUP($A90,Database!$A:$Y,20,FALSE)</f>
        <v/>
      </c>
      <c r="X90" s="25" t="str">
        <f>VLOOKUP($A90,Database!$A:$Y,21,FALSE)</f>
        <v/>
      </c>
      <c r="Y90" s="25" t="str">
        <f ca="1">IF(C90&lt;NOW(),IF(AND(P90&gt;Q90,W90&gt;X90),S90,IF(AND(P90=Q90,W90=X90),T90,IF(AND(P90&lt;Q90,W90&lt;X90),U90,0))),"")</f>
        <v/>
      </c>
      <c r="Z90" s="25">
        <f>IF(AND(P90=W90,Q90=X90),1,0)</f>
        <v>1</v>
      </c>
      <c r="AA90" s="25" t="str">
        <f>IF(Z90=0,"",IF(ISBLANK(VLOOKUP(A90,Database!A:AA,22,FALSE)),"",VLOOKUP(A90,Database!A:AA,22,FALSE)))</f>
        <v>Exact</v>
      </c>
      <c r="AB90" s="25">
        <f ca="1">IFERROR(IF(AND(Y90&lt;&gt;"",OR(V90="Terminé",V90="En cours")),VLOOKUP(AA90,Setup_ScoreExactBonus!A:D,4,FALSE),0),0)</f>
        <v>0</v>
      </c>
      <c r="AC90" s="31" t="str">
        <f ca="1">IF(Y90&lt;&gt;"", Y90 + IF(Z90=1,AB90, 0), "")</f>
        <v/>
      </c>
      <c r="AD90" s="31">
        <f ca="1">SUMIFS(AC$2:AC90,D$2:D90,D90)*IF(R90=0,1,2)</f>
        <v>0</v>
      </c>
    </row>
    <row r="91" spans="1:30" x14ac:dyDescent="0.35">
      <c r="A91" s="31">
        <f>IF(ISBLANK(B91),"",COUNTIF(B$2:B91,B91))-1</f>
        <v>2</v>
      </c>
      <c r="B91" s="31">
        <v>12</v>
      </c>
      <c r="C91" s="10">
        <f>VLOOKUP($A91,Database!$A:$Y,7,FALSE)</f>
        <v>46185.166666666664</v>
      </c>
      <c r="D91" s="31" t="str">
        <f>VLOOKUP(Pronostics!$B91,Setup_MPP!$A:$G,3,FALSE)</f>
        <v>Jaouad1</v>
      </c>
      <c r="E91" s="31" t="str">
        <f>VLOOKUP(Pronostics!$B91,Setup_MPP!$A:$G,2,FALSE)</f>
        <v>Jaouad SETTI</v>
      </c>
      <c r="F91" s="31" t="str">
        <f>VLOOKUP($B91,Setup_MPP!$A:$E,4,FALSE)</f>
        <v>#C2D4FF</v>
      </c>
      <c r="G91" s="31" t="str">
        <f>VLOOKUP($B91,Setup_MPP!$A:$E,5,FALSE)</f>
        <v>#6586D5</v>
      </c>
      <c r="H91" s="31" t="str">
        <f>IFERROR(IF(AND(A91&gt;=1,A91&lt;=104),VLOOKUP($A91,Location!$A:$J,6,FALSE),IF(A91=0,"Avant l'ouverture",IF(OR(A91=105,A91=106),"Bonus"))),"")</f>
        <v>Tour 1</v>
      </c>
      <c r="I91" s="31" t="str">
        <f>IF(LEFT(H91,4)="Tour",VLOOKUP(A91,Database!$A:$C,3,FALSE),"")</f>
        <v>A</v>
      </c>
      <c r="J91" s="31" t="str">
        <f>VLOOKUP($A91,Location!$A:$J,7,FALSE)</f>
        <v>Corée du Sud</v>
      </c>
      <c r="K91" s="31" t="str">
        <f>IFERROR(VLOOKUP(J91,Setup_Team!$B:$C,2,FALSE), "TDB")</f>
        <v>KOR</v>
      </c>
      <c r="L91" s="31" t="str">
        <f>VLOOKUP($A91,Location!$A:$J,8,FALSE)</f>
        <v>Tchéquie</v>
      </c>
      <c r="M91" s="31" t="str">
        <f>IFERROR(VLOOKUP(L91,Setup_Team!$B:$C,2,FALSE), "TDB")</f>
        <v>CZE</v>
      </c>
      <c r="N91" s="31" t="str">
        <f>VLOOKUP($A91,Location!$A:$J,9,FALSE)</f>
        <v>Zapopan</v>
      </c>
      <c r="O91" s="31" t="str">
        <f>VLOOKUP($A91,Location!$A:$J,10,FALSE)</f>
        <v>Estadio Akron</v>
      </c>
      <c r="R91" s="31">
        <v>0</v>
      </c>
      <c r="S91" s="25">
        <f>VLOOKUP($A91,Database!$A:$Y,10,FALSE)</f>
        <v>96</v>
      </c>
      <c r="T91" s="25">
        <f>VLOOKUP($A91,Database!$A:$Y,11,FALSE)</f>
        <v>107</v>
      </c>
      <c r="U91" s="25">
        <f>VLOOKUP($A91,Database!$A:$Y,12,FALSE)</f>
        <v>91</v>
      </c>
      <c r="V91" s="25" t="str">
        <f>VLOOKUP(A91,Database!A:M,13,FALSE)</f>
        <v>À venir</v>
      </c>
      <c r="W91" s="25" t="str">
        <f>VLOOKUP($A91,Database!$A:$Y,20,FALSE)</f>
        <v/>
      </c>
      <c r="X91" s="25" t="str">
        <f>VLOOKUP($A91,Database!$A:$Y,21,FALSE)</f>
        <v/>
      </c>
      <c r="Y91" s="25" t="str">
        <f ca="1">IF(C91&lt;NOW(),IF(AND(P91&gt;Q91,W91&gt;X91),S91,IF(AND(P91=Q91,W91=X91),T91,IF(AND(P91&lt;Q91,W91&lt;X91),U91,0))),"")</f>
        <v/>
      </c>
      <c r="Z91" s="25">
        <f>IF(AND(P91=W91,Q91=X91),1,0)</f>
        <v>1</v>
      </c>
      <c r="AA91" s="25" t="str">
        <f>IF(Z91=0,"",IF(ISBLANK(VLOOKUP(A91,Database!A:AA,22,FALSE)),"",VLOOKUP(A91,Database!A:AA,22,FALSE)))</f>
        <v>Exact</v>
      </c>
      <c r="AB91" s="25">
        <f ca="1">IFERROR(IF(AND(Y91&lt;&gt;"",OR(V91="Terminé",V91="En cours")),VLOOKUP(AA91,Setup_ScoreExactBonus!A:D,4,FALSE),0),0)</f>
        <v>0</v>
      </c>
      <c r="AC91" s="31" t="str">
        <f ca="1">IF(Y91&lt;&gt;"", Y91 + IF(Z91=1,AB91, 0), "")</f>
        <v/>
      </c>
      <c r="AD91" s="31">
        <f ca="1">SUMIFS(AC$2:AC91,D$2:D91,D91)*IF(R91=0,1,2)</f>
        <v>0</v>
      </c>
    </row>
    <row r="92" spans="1:30" x14ac:dyDescent="0.35">
      <c r="A92" s="31">
        <f>IF(ISBLANK(B92),"",COUNTIF(B$2:B92,B92))-1</f>
        <v>2</v>
      </c>
      <c r="B92" s="31">
        <v>13</v>
      </c>
      <c r="C92" s="10">
        <f>VLOOKUP($A92,Database!$A:$Y,7,FALSE)</f>
        <v>46185.166666666664</v>
      </c>
      <c r="D92" s="31" t="str">
        <f>VLOOKUP(Pronostics!$B92,Setup_MPP!$A:$G,3,FALSE)</f>
        <v>Julien_I</v>
      </c>
      <c r="E92" s="31" t="str">
        <f>VLOOKUP(Pronostics!$B92,Setup_MPP!$A:$G,2,FALSE)</f>
        <v>Julien INGE</v>
      </c>
      <c r="F92" s="31" t="str">
        <f>VLOOKUP($B92,Setup_MPP!$A:$E,4,FALSE)</f>
        <v>#C1E0EF</v>
      </c>
      <c r="G92" s="31" t="str">
        <f>VLOOKUP($B92,Setup_MPP!$A:$E,5,FALSE)</f>
        <v>#4F91B2</v>
      </c>
      <c r="H92" s="31" t="str">
        <f>IFERROR(IF(AND(A92&gt;=1,A92&lt;=104),VLOOKUP($A92,Location!$A:$J,6,FALSE),IF(A92=0,"Avant l'ouverture",IF(OR(A92=105,A92=106),"Bonus"))),"")</f>
        <v>Tour 1</v>
      </c>
      <c r="I92" s="31" t="str">
        <f>IF(LEFT(H92,4)="Tour",VLOOKUP(A92,Database!$A:$C,3,FALSE),"")</f>
        <v>A</v>
      </c>
      <c r="J92" s="31" t="str">
        <f>VLOOKUP($A92,Location!$A:$J,7,FALSE)</f>
        <v>Corée du Sud</v>
      </c>
      <c r="K92" s="31" t="str">
        <f>IFERROR(VLOOKUP(J92,Setup_Team!$B:$C,2,FALSE), "TDB")</f>
        <v>KOR</v>
      </c>
      <c r="L92" s="31" t="str">
        <f>VLOOKUP($A92,Location!$A:$J,8,FALSE)</f>
        <v>Tchéquie</v>
      </c>
      <c r="M92" s="31" t="str">
        <f>IFERROR(VLOOKUP(L92,Setup_Team!$B:$C,2,FALSE), "TDB")</f>
        <v>CZE</v>
      </c>
      <c r="N92" s="31" t="str">
        <f>VLOOKUP($A92,Location!$A:$J,9,FALSE)</f>
        <v>Zapopan</v>
      </c>
      <c r="O92" s="31" t="str">
        <f>VLOOKUP($A92,Location!$A:$J,10,FALSE)</f>
        <v>Estadio Akron</v>
      </c>
      <c r="R92" s="31">
        <v>0</v>
      </c>
      <c r="S92" s="25">
        <f>VLOOKUP($A92,Database!$A:$Y,10,FALSE)</f>
        <v>96</v>
      </c>
      <c r="T92" s="25">
        <f>VLOOKUP($A92,Database!$A:$Y,11,FALSE)</f>
        <v>107</v>
      </c>
      <c r="U92" s="25">
        <f>VLOOKUP($A92,Database!$A:$Y,12,FALSE)</f>
        <v>91</v>
      </c>
      <c r="V92" s="25" t="str">
        <f>VLOOKUP(A92,Database!A:M,13,FALSE)</f>
        <v>À venir</v>
      </c>
      <c r="W92" s="25" t="str">
        <f>VLOOKUP($A92,Database!$A:$Y,20,FALSE)</f>
        <v/>
      </c>
      <c r="X92" s="25" t="str">
        <f>VLOOKUP($A92,Database!$A:$Y,21,FALSE)</f>
        <v/>
      </c>
      <c r="Y92" s="25" t="str">
        <f ca="1">IF(C92&lt;NOW(),IF(AND(P92&gt;Q92,W92&gt;X92),S92,IF(AND(P92=Q92,W92=X92),T92,IF(AND(P92&lt;Q92,W92&lt;X92),U92,0))),"")</f>
        <v/>
      </c>
      <c r="Z92" s="25">
        <f>IF(AND(P92=W92,Q92=X92),1,0)</f>
        <v>1</v>
      </c>
      <c r="AA92" s="25" t="str">
        <f>IF(Z92=0,"",IF(ISBLANK(VLOOKUP(A92,Database!A:AA,22,FALSE)),"",VLOOKUP(A92,Database!A:AA,22,FALSE)))</f>
        <v>Exact</v>
      </c>
      <c r="AB92" s="25">
        <f ca="1">IFERROR(IF(AND(Y92&lt;&gt;"",OR(V92="Terminé",V92="En cours")),VLOOKUP(AA92,Setup_ScoreExactBonus!A:D,4,FALSE),0),0)</f>
        <v>0</v>
      </c>
      <c r="AC92" s="31" t="str">
        <f ca="1">IF(Y92&lt;&gt;"", Y92 + IF(Z92=1,AB92, 0), "")</f>
        <v/>
      </c>
      <c r="AD92" s="31">
        <f ca="1">SUMIFS(AC$2:AC92,D$2:D92,D92)*IF(R92=0,1,2)</f>
        <v>0</v>
      </c>
    </row>
    <row r="93" spans="1:30" x14ac:dyDescent="0.35">
      <c r="A93" s="31">
        <f>IF(ISBLANK(B93),"",COUNTIF(B$2:B93,B93))-1</f>
        <v>2</v>
      </c>
      <c r="B93" s="31">
        <v>14</v>
      </c>
      <c r="C93" s="10">
        <f>VLOOKUP($A93,Database!$A:$Y,7,FALSE)</f>
        <v>46185.166666666664</v>
      </c>
      <c r="D93" s="31" t="str">
        <f>VLOOKUP(Pronostics!$B93,Setup_MPP!$A:$G,3,FALSE)</f>
        <v>MarieEYT</v>
      </c>
      <c r="E93" s="31" t="str">
        <f>VLOOKUP(Pronostics!$B93,Setup_MPP!$A:$G,2,FALSE)</f>
        <v>Marie EXBRAYAT</v>
      </c>
      <c r="F93" s="31" t="str">
        <f>VLOOKUP($B93,Setup_MPP!$A:$E,4,FALSE)</f>
        <v>#FFAFD2</v>
      </c>
      <c r="G93" s="31" t="str">
        <f>VLOOKUP($B93,Setup_MPP!$A:$E,5,FALSE)</f>
        <v>#F2589B</v>
      </c>
      <c r="H93" s="31" t="str">
        <f>IFERROR(IF(AND(A93&gt;=1,A93&lt;=104),VLOOKUP($A93,Location!$A:$J,6,FALSE),IF(A93=0,"Avant l'ouverture",IF(OR(A93=105,A93=106),"Bonus"))),"")</f>
        <v>Tour 1</v>
      </c>
      <c r="I93" s="31" t="str">
        <f>IF(LEFT(H93,4)="Tour",VLOOKUP(A93,Database!$A:$C,3,FALSE),"")</f>
        <v>A</v>
      </c>
      <c r="J93" s="31" t="str">
        <f>VLOOKUP($A93,Location!$A:$J,7,FALSE)</f>
        <v>Corée du Sud</v>
      </c>
      <c r="K93" s="31" t="str">
        <f>IFERROR(VLOOKUP(J93,Setup_Team!$B:$C,2,FALSE), "TDB")</f>
        <v>KOR</v>
      </c>
      <c r="L93" s="31" t="str">
        <f>VLOOKUP($A93,Location!$A:$J,8,FALSE)</f>
        <v>Tchéquie</v>
      </c>
      <c r="M93" s="31" t="str">
        <f>IFERROR(VLOOKUP(L93,Setup_Team!$B:$C,2,FALSE), "TDB")</f>
        <v>CZE</v>
      </c>
      <c r="N93" s="31" t="str">
        <f>VLOOKUP($A93,Location!$A:$J,9,FALSE)</f>
        <v>Zapopan</v>
      </c>
      <c r="O93" s="31" t="str">
        <f>VLOOKUP($A93,Location!$A:$J,10,FALSE)</f>
        <v>Estadio Akron</v>
      </c>
      <c r="R93" s="31">
        <v>0</v>
      </c>
      <c r="S93" s="25">
        <f>VLOOKUP($A93,Database!$A:$Y,10,FALSE)</f>
        <v>96</v>
      </c>
      <c r="T93" s="25">
        <f>VLOOKUP($A93,Database!$A:$Y,11,FALSE)</f>
        <v>107</v>
      </c>
      <c r="U93" s="25">
        <f>VLOOKUP($A93,Database!$A:$Y,12,FALSE)</f>
        <v>91</v>
      </c>
      <c r="V93" s="25" t="str">
        <f>VLOOKUP(A93,Database!A:M,13,FALSE)</f>
        <v>À venir</v>
      </c>
      <c r="W93" s="25" t="str">
        <f>VLOOKUP($A93,Database!$A:$Y,20,FALSE)</f>
        <v/>
      </c>
      <c r="X93" s="25" t="str">
        <f>VLOOKUP($A93,Database!$A:$Y,21,FALSE)</f>
        <v/>
      </c>
      <c r="Y93" s="25" t="str">
        <f ca="1">IF(C93&lt;NOW(),IF(AND(P93&gt;Q93,W93&gt;X93),S93,IF(AND(P93=Q93,W93=X93),T93,IF(AND(P93&lt;Q93,W93&lt;X93),U93,0))),"")</f>
        <v/>
      </c>
      <c r="Z93" s="25">
        <f>IF(AND(P93=W93,Q93=X93),1,0)</f>
        <v>1</v>
      </c>
      <c r="AA93" s="25" t="str">
        <f>IF(Z93=0,"",IF(ISBLANK(VLOOKUP(A93,Database!A:AA,22,FALSE)),"",VLOOKUP(A93,Database!A:AA,22,FALSE)))</f>
        <v>Exact</v>
      </c>
      <c r="AB93" s="25">
        <f ca="1">IFERROR(IF(AND(Y93&lt;&gt;"",OR(V93="Terminé",V93="En cours")),VLOOKUP(AA93,Setup_ScoreExactBonus!A:D,4,FALSE),0),0)</f>
        <v>0</v>
      </c>
      <c r="AC93" s="31" t="str">
        <f ca="1">IF(Y93&lt;&gt;"", Y93 + IF(Z93=1,AB93, 0), "")</f>
        <v/>
      </c>
      <c r="AD93" s="31">
        <f ca="1">SUMIFS(AC$2:AC93,D$2:D93,D93)*IF(R93=0,1,2)</f>
        <v>0</v>
      </c>
    </row>
    <row r="94" spans="1:30" x14ac:dyDescent="0.35">
      <c r="A94" s="31">
        <f>IF(ISBLANK(B94),"",COUNTIF(B$2:B94,B94))-1</f>
        <v>2</v>
      </c>
      <c r="B94" s="31">
        <v>15</v>
      </c>
      <c r="C94" s="10">
        <f>VLOOKUP($A94,Database!$A:$Y,7,FALSE)</f>
        <v>46185.166666666664</v>
      </c>
      <c r="D94" s="31" t="str">
        <f>VLOOKUP(Pronostics!$B94,Setup_MPP!$A:$G,3,FALSE)</f>
        <v>Amine#8UL9R</v>
      </c>
      <c r="E94" s="31" t="str">
        <f>VLOOKUP(Pronostics!$B94,Setup_MPP!$A:$G,2,FALSE)</f>
        <v>Amine ZARROUKI</v>
      </c>
      <c r="F94" s="31" t="str">
        <f>VLOOKUP($B94,Setup_MPP!$A:$E,4,FALSE)</f>
        <v>#FF9898</v>
      </c>
      <c r="G94" s="31" t="str">
        <f>VLOOKUP($B94,Setup_MPP!$A:$E,5,FALSE)</f>
        <v>#FF5D5D</v>
      </c>
      <c r="H94" s="31" t="str">
        <f>IFERROR(IF(AND(A94&gt;=1,A94&lt;=104),VLOOKUP($A94,Location!$A:$J,6,FALSE),IF(A94=0,"Avant l'ouverture",IF(OR(A94=105,A94=106),"Bonus"))),"")</f>
        <v>Tour 1</v>
      </c>
      <c r="I94" s="31" t="str">
        <f>IF(LEFT(H94,4)="Tour",VLOOKUP(A94,Database!$A:$C,3,FALSE),"")</f>
        <v>A</v>
      </c>
      <c r="J94" s="31" t="str">
        <f>VLOOKUP($A94,Location!$A:$J,7,FALSE)</f>
        <v>Corée du Sud</v>
      </c>
      <c r="K94" s="31" t="str">
        <f>IFERROR(VLOOKUP(J94,Setup_Team!$B:$C,2,FALSE), "TDB")</f>
        <v>KOR</v>
      </c>
      <c r="L94" s="31" t="str">
        <f>VLOOKUP($A94,Location!$A:$J,8,FALSE)</f>
        <v>Tchéquie</v>
      </c>
      <c r="M94" s="31" t="str">
        <f>IFERROR(VLOOKUP(L94,Setup_Team!$B:$C,2,FALSE), "TDB")</f>
        <v>CZE</v>
      </c>
      <c r="N94" s="31" t="str">
        <f>VLOOKUP($A94,Location!$A:$J,9,FALSE)</f>
        <v>Zapopan</v>
      </c>
      <c r="O94" s="31" t="str">
        <f>VLOOKUP($A94,Location!$A:$J,10,FALSE)</f>
        <v>Estadio Akron</v>
      </c>
      <c r="R94" s="31">
        <v>0</v>
      </c>
      <c r="S94" s="25">
        <f>VLOOKUP($A94,Database!$A:$Y,10,FALSE)</f>
        <v>96</v>
      </c>
      <c r="T94" s="25">
        <f>VLOOKUP($A94,Database!$A:$Y,11,FALSE)</f>
        <v>107</v>
      </c>
      <c r="U94" s="25">
        <f>VLOOKUP($A94,Database!$A:$Y,12,FALSE)</f>
        <v>91</v>
      </c>
      <c r="V94" s="25" t="str">
        <f>VLOOKUP(A94,Database!A:M,13,FALSE)</f>
        <v>À venir</v>
      </c>
      <c r="W94" s="25" t="str">
        <f>VLOOKUP($A94,Database!$A:$Y,20,FALSE)</f>
        <v/>
      </c>
      <c r="X94" s="25" t="str">
        <f>VLOOKUP($A94,Database!$A:$Y,21,FALSE)</f>
        <v/>
      </c>
      <c r="Y94" s="25" t="str">
        <f ca="1">IF(C94&lt;NOW(),IF(AND(P94&gt;Q94,W94&gt;X94),S94,IF(AND(P94=Q94,W94=X94),T94,IF(AND(P94&lt;Q94,W94&lt;X94),U94,0))),"")</f>
        <v/>
      </c>
      <c r="Z94" s="25">
        <f>IF(AND(P94=W94,Q94=X94),1,0)</f>
        <v>1</v>
      </c>
      <c r="AA94" s="25" t="str">
        <f>IF(Z94=0,"",IF(ISBLANK(VLOOKUP(A94,Database!A:AA,22,FALSE)),"",VLOOKUP(A94,Database!A:AA,22,FALSE)))</f>
        <v>Exact</v>
      </c>
      <c r="AB94" s="25">
        <f ca="1">IFERROR(IF(AND(Y94&lt;&gt;"",OR(V94="Terminé",V94="En cours")),VLOOKUP(AA94,Setup_ScoreExactBonus!A:D,4,FALSE),0),0)</f>
        <v>0</v>
      </c>
      <c r="AC94" s="31" t="str">
        <f ca="1">IF(Y94&lt;&gt;"", Y94 + IF(Z94=1,AB94, 0), "")</f>
        <v/>
      </c>
      <c r="AD94" s="31">
        <f ca="1">SUMIFS(AC$2:AC94,D$2:D94,D94)*IF(R94=0,1,2)</f>
        <v>0</v>
      </c>
    </row>
    <row r="95" spans="1:30" x14ac:dyDescent="0.35">
      <c r="A95" s="31">
        <f>IF(ISBLANK(B95),"",COUNTIF(B$2:B95,B95))-1</f>
        <v>2</v>
      </c>
      <c r="B95" s="31">
        <v>16</v>
      </c>
      <c r="C95" s="10">
        <f>VLOOKUP($A95,Database!$A:$Y,7,FALSE)</f>
        <v>46185.166666666664</v>
      </c>
      <c r="D95" s="31" t="str">
        <f>VLOOKUP(Pronostics!$B95,Setup_MPP!$A:$G,3,FALSE)</f>
        <v>Laura#8V93E</v>
      </c>
      <c r="E95" s="31" t="str">
        <f>VLOOKUP(Pronostics!$B95,Setup_MPP!$A:$G,2,FALSE)</f>
        <v>Laura GIULIANO</v>
      </c>
      <c r="F95" s="31" t="str">
        <f>VLOOKUP($B95,Setup_MPP!$A:$E,4,FALSE)</f>
        <v>#86A4FE</v>
      </c>
      <c r="G95" s="31" t="str">
        <f>VLOOKUP($B95,Setup_MPP!$A:$E,5,FALSE)</f>
        <v>#3769FF</v>
      </c>
      <c r="H95" s="31" t="str">
        <f>IFERROR(IF(AND(A95&gt;=1,A95&lt;=104),VLOOKUP($A95,Location!$A:$J,6,FALSE),IF(A95=0,"Avant l'ouverture",IF(OR(A95=105,A95=106),"Bonus"))),"")</f>
        <v>Tour 1</v>
      </c>
      <c r="I95" s="31" t="str">
        <f>IF(LEFT(H95,4)="Tour",VLOOKUP(A95,Database!$A:$C,3,FALSE),"")</f>
        <v>A</v>
      </c>
      <c r="J95" s="31" t="str">
        <f>VLOOKUP($A95,Location!$A:$J,7,FALSE)</f>
        <v>Corée du Sud</v>
      </c>
      <c r="K95" s="31" t="str">
        <f>IFERROR(VLOOKUP(J95,Setup_Team!$B:$C,2,FALSE), "TDB")</f>
        <v>KOR</v>
      </c>
      <c r="L95" s="31" t="str">
        <f>VLOOKUP($A95,Location!$A:$J,8,FALSE)</f>
        <v>Tchéquie</v>
      </c>
      <c r="M95" s="31" t="str">
        <f>IFERROR(VLOOKUP(L95,Setup_Team!$B:$C,2,FALSE), "TDB")</f>
        <v>CZE</v>
      </c>
      <c r="N95" s="31" t="str">
        <f>VLOOKUP($A95,Location!$A:$J,9,FALSE)</f>
        <v>Zapopan</v>
      </c>
      <c r="O95" s="31" t="str">
        <f>VLOOKUP($A95,Location!$A:$J,10,FALSE)</f>
        <v>Estadio Akron</v>
      </c>
      <c r="R95" s="31">
        <v>0</v>
      </c>
      <c r="S95" s="25">
        <f>VLOOKUP($A95,Database!$A:$Y,10,FALSE)</f>
        <v>96</v>
      </c>
      <c r="T95" s="25">
        <f>VLOOKUP($A95,Database!$A:$Y,11,FALSE)</f>
        <v>107</v>
      </c>
      <c r="U95" s="25">
        <f>VLOOKUP($A95,Database!$A:$Y,12,FALSE)</f>
        <v>91</v>
      </c>
      <c r="V95" s="25" t="str">
        <f>VLOOKUP(A95,Database!A:M,13,FALSE)</f>
        <v>À venir</v>
      </c>
      <c r="W95" s="25" t="str">
        <f>VLOOKUP($A95,Database!$A:$Y,20,FALSE)</f>
        <v/>
      </c>
      <c r="X95" s="25" t="str">
        <f>VLOOKUP($A95,Database!$A:$Y,21,FALSE)</f>
        <v/>
      </c>
      <c r="Y95" s="25" t="str">
        <f ca="1">IF(C95&lt;NOW(),IF(AND(P95&gt;Q95,W95&gt;X95),S95,IF(AND(P95=Q95,W95=X95),T95,IF(AND(P95&lt;Q95,W95&lt;X95),U95,0))),"")</f>
        <v/>
      </c>
      <c r="Z95" s="25">
        <f>IF(AND(P95=W95,Q95=X95),1,0)</f>
        <v>1</v>
      </c>
      <c r="AA95" s="25" t="str">
        <f>IF(Z95=0,"",IF(ISBLANK(VLOOKUP(A95,Database!A:AA,22,FALSE)),"",VLOOKUP(A95,Database!A:AA,22,FALSE)))</f>
        <v>Exact</v>
      </c>
      <c r="AB95" s="25">
        <f ca="1">IFERROR(IF(AND(Y95&lt;&gt;"",OR(V95="Terminé",V95="En cours")),VLOOKUP(AA95,Setup_ScoreExactBonus!A:D,4,FALSE),0),0)</f>
        <v>0</v>
      </c>
      <c r="AC95" s="31" t="str">
        <f ca="1">IF(Y95&lt;&gt;"", Y95 + IF(Z95=1,AB95, 0), "")</f>
        <v/>
      </c>
      <c r="AD95" s="31">
        <f ca="1">SUMIFS(AC$2:AC95,D$2:D95,D95)*IF(R95=0,1,2)</f>
        <v>0</v>
      </c>
    </row>
    <row r="96" spans="1:30" x14ac:dyDescent="0.35">
      <c r="A96" s="31">
        <f>IF(ISBLANK(B96),"",COUNTIF(B$2:B96,B96))-1</f>
        <v>2</v>
      </c>
      <c r="B96" s="31">
        <v>17</v>
      </c>
      <c r="C96" s="10">
        <f>VLOOKUP($A96,Database!$A:$Y,7,FALSE)</f>
        <v>46185.166666666664</v>
      </c>
      <c r="D96" s="31" t="str">
        <f>VLOOKUP(Pronostics!$B96,Setup_MPP!$A:$G,3,FALSE)</f>
        <v>Joueur17</v>
      </c>
      <c r="E96" s="31" t="str">
        <f>VLOOKUP(Pronostics!$B96,Setup_MPP!$A:$G,2,FALSE)</f>
        <v>Joueur17</v>
      </c>
      <c r="F96" s="31" t="str">
        <f>VLOOKUP($B96,Setup_MPP!$A:$E,4,FALSE)</f>
        <v>#FFB0B0</v>
      </c>
      <c r="G96" s="31" t="str">
        <f>VLOOKUP($B96,Setup_MPP!$A:$E,5,FALSE)</f>
        <v>#F25757</v>
      </c>
      <c r="H96" s="31" t="str">
        <f>IFERROR(IF(AND(A96&gt;=1,A96&lt;=104),VLOOKUP($A96,Location!$A:$J,6,FALSE),IF(A96=0,"Avant l'ouverture",IF(OR(A96=105,A96=106),"Bonus"))),"")</f>
        <v>Tour 1</v>
      </c>
      <c r="I96" s="31" t="str">
        <f>IF(LEFT(H96,4)="Tour",VLOOKUP(A96,Database!$A:$C,3,FALSE),"")</f>
        <v>A</v>
      </c>
      <c r="J96" s="31" t="str">
        <f>VLOOKUP($A96,Location!$A:$J,7,FALSE)</f>
        <v>Corée du Sud</v>
      </c>
      <c r="K96" s="31" t="str">
        <f>IFERROR(VLOOKUP(J96,Setup_Team!$B:$C,2,FALSE), "TDB")</f>
        <v>KOR</v>
      </c>
      <c r="L96" s="31" t="str">
        <f>VLOOKUP($A96,Location!$A:$J,8,FALSE)</f>
        <v>Tchéquie</v>
      </c>
      <c r="M96" s="31" t="str">
        <f>IFERROR(VLOOKUP(L96,Setup_Team!$B:$C,2,FALSE), "TDB")</f>
        <v>CZE</v>
      </c>
      <c r="N96" s="31" t="str">
        <f>VLOOKUP($A96,Location!$A:$J,9,FALSE)</f>
        <v>Zapopan</v>
      </c>
      <c r="O96" s="31" t="str">
        <f>VLOOKUP($A96,Location!$A:$J,10,FALSE)</f>
        <v>Estadio Akron</v>
      </c>
      <c r="R96" s="31">
        <v>0</v>
      </c>
      <c r="S96" s="25">
        <f>VLOOKUP($A96,Database!$A:$Y,10,FALSE)</f>
        <v>96</v>
      </c>
      <c r="T96" s="25">
        <f>VLOOKUP($A96,Database!$A:$Y,11,FALSE)</f>
        <v>107</v>
      </c>
      <c r="U96" s="25">
        <f>VLOOKUP($A96,Database!$A:$Y,12,FALSE)</f>
        <v>91</v>
      </c>
      <c r="V96" s="25" t="str">
        <f>VLOOKUP(A96,Database!A:M,13,FALSE)</f>
        <v>À venir</v>
      </c>
      <c r="W96" s="25" t="str">
        <f>VLOOKUP($A96,Database!$A:$Y,20,FALSE)</f>
        <v/>
      </c>
      <c r="X96" s="25" t="str">
        <f>VLOOKUP($A96,Database!$A:$Y,21,FALSE)</f>
        <v/>
      </c>
      <c r="Y96" s="25" t="str">
        <f ca="1">IF(C96&lt;NOW(),IF(AND(P96&gt;Q96,W96&gt;X96),S96,IF(AND(P96=Q96,W96=X96),T96,IF(AND(P96&lt;Q96,W96&lt;X96),U96,0))),"")</f>
        <v/>
      </c>
      <c r="Z96" s="25">
        <f>IF(AND(P96=W96,Q96=X96),1,0)</f>
        <v>1</v>
      </c>
      <c r="AA96" s="25" t="str">
        <f>IF(Z96=0,"",IF(ISBLANK(VLOOKUP(A96,Database!A:AA,22,FALSE)),"",VLOOKUP(A96,Database!A:AA,22,FALSE)))</f>
        <v>Exact</v>
      </c>
      <c r="AB96" s="25">
        <f ca="1">IFERROR(IF(AND(Y96&lt;&gt;"",OR(V96="Terminé",V96="En cours")),VLOOKUP(AA96,Setup_ScoreExactBonus!A:D,4,FALSE),0),0)</f>
        <v>0</v>
      </c>
      <c r="AC96" s="31" t="str">
        <f ca="1">IF(Y96&lt;&gt;"", Y96 + IF(Z96=1,AB96, 0), "")</f>
        <v/>
      </c>
      <c r="AD96" s="31">
        <f ca="1">SUMIFS(AC$2:AC96,D$2:D96,D96)*IF(R96=0,1,2)</f>
        <v>0</v>
      </c>
    </row>
    <row r="97" spans="1:30" x14ac:dyDescent="0.35">
      <c r="A97" s="31">
        <f>IF(ISBLANK(B97),"",COUNTIF(B$2:B97,B97))-1</f>
        <v>2</v>
      </c>
      <c r="B97" s="31">
        <v>18</v>
      </c>
      <c r="C97" s="10">
        <f>VLOOKUP($A97,Database!$A:$Y,7,FALSE)</f>
        <v>46185.166666666664</v>
      </c>
      <c r="D97" s="31" t="str">
        <f>VLOOKUP(Pronostics!$B97,Setup_MPP!$A:$G,3,FALSE)</f>
        <v>Joueur18</v>
      </c>
      <c r="E97" s="31" t="str">
        <f>VLOOKUP(Pronostics!$B97,Setup_MPP!$A:$G,2,FALSE)</f>
        <v>Joueur18</v>
      </c>
      <c r="F97" s="31" t="str">
        <f>VLOOKUP($B97,Setup_MPP!$A:$E,4,FALSE)</f>
        <v>#FFC9B0</v>
      </c>
      <c r="G97" s="31" t="str">
        <f>VLOOKUP($B97,Setup_MPP!$A:$E,5,FALSE)</f>
        <v>#F28D57</v>
      </c>
      <c r="H97" s="31" t="str">
        <f>IFERROR(IF(AND(A97&gt;=1,A97&lt;=104),VLOOKUP($A97,Location!$A:$J,6,FALSE),IF(A97=0,"Avant l'ouverture",IF(OR(A97=105,A97=106),"Bonus"))),"")</f>
        <v>Tour 1</v>
      </c>
      <c r="I97" s="31" t="str">
        <f>IF(LEFT(H97,4)="Tour",VLOOKUP(A97,Database!$A:$C,3,FALSE),"")</f>
        <v>A</v>
      </c>
      <c r="J97" s="31" t="str">
        <f>VLOOKUP($A97,Location!$A:$J,7,FALSE)</f>
        <v>Corée du Sud</v>
      </c>
      <c r="K97" s="31" t="str">
        <f>IFERROR(VLOOKUP(J97,Setup_Team!$B:$C,2,FALSE), "TDB")</f>
        <v>KOR</v>
      </c>
      <c r="L97" s="31" t="str">
        <f>VLOOKUP($A97,Location!$A:$J,8,FALSE)</f>
        <v>Tchéquie</v>
      </c>
      <c r="M97" s="31" t="str">
        <f>IFERROR(VLOOKUP(L97,Setup_Team!$B:$C,2,FALSE), "TDB")</f>
        <v>CZE</v>
      </c>
      <c r="N97" s="31" t="str">
        <f>VLOOKUP($A97,Location!$A:$J,9,FALSE)</f>
        <v>Zapopan</v>
      </c>
      <c r="O97" s="31" t="str">
        <f>VLOOKUP($A97,Location!$A:$J,10,FALSE)</f>
        <v>Estadio Akron</v>
      </c>
      <c r="R97" s="31">
        <v>0</v>
      </c>
      <c r="S97" s="25">
        <f>VLOOKUP($A97,Database!$A:$Y,10,FALSE)</f>
        <v>96</v>
      </c>
      <c r="T97" s="25">
        <f>VLOOKUP($A97,Database!$A:$Y,11,FALSE)</f>
        <v>107</v>
      </c>
      <c r="U97" s="25">
        <f>VLOOKUP($A97,Database!$A:$Y,12,FALSE)</f>
        <v>91</v>
      </c>
      <c r="V97" s="25" t="str">
        <f>VLOOKUP(A97,Database!A:M,13,FALSE)</f>
        <v>À venir</v>
      </c>
      <c r="W97" s="25" t="str">
        <f>VLOOKUP($A97,Database!$A:$Y,20,FALSE)</f>
        <v/>
      </c>
      <c r="X97" s="25" t="str">
        <f>VLOOKUP($A97,Database!$A:$Y,21,FALSE)</f>
        <v/>
      </c>
      <c r="Y97" s="25" t="str">
        <f ca="1">IF(C97&lt;NOW(),IF(AND(P97&gt;Q97,W97&gt;X97),S97,IF(AND(P97=Q97,W97=X97),T97,IF(AND(P97&lt;Q97,W97&lt;X97),U97,0))),"")</f>
        <v/>
      </c>
      <c r="Z97" s="25">
        <f>IF(AND(P97=W97,Q97=X97),1,0)</f>
        <v>1</v>
      </c>
      <c r="AA97" s="25" t="str">
        <f>IF(Z97=0,"",IF(ISBLANK(VLOOKUP(A97,Database!A:AA,22,FALSE)),"",VLOOKUP(A97,Database!A:AA,22,FALSE)))</f>
        <v>Exact</v>
      </c>
      <c r="AB97" s="25">
        <f ca="1">IFERROR(IF(AND(Y97&lt;&gt;"",OR(V97="Terminé",V97="En cours")),VLOOKUP(AA97,Setup_ScoreExactBonus!A:D,4,FALSE),0),0)</f>
        <v>0</v>
      </c>
      <c r="AC97" s="31" t="str">
        <f ca="1">IF(Y97&lt;&gt;"", Y97 + IF(Z97=1,AB97, 0), "")</f>
        <v/>
      </c>
      <c r="AD97" s="31">
        <f ca="1">SUMIFS(AC$2:AC97,D$2:D97,D97)*IF(R97=0,1,2)</f>
        <v>0</v>
      </c>
    </row>
    <row r="98" spans="1:30" x14ac:dyDescent="0.35">
      <c r="A98" s="31">
        <f>IF(ISBLANK(B98),"",COUNTIF(B$2:B98,B98))-1</f>
        <v>2</v>
      </c>
      <c r="B98" s="31">
        <v>19</v>
      </c>
      <c r="C98" s="10">
        <f>VLOOKUP($A98,Database!$A:$Y,7,FALSE)</f>
        <v>46185.166666666664</v>
      </c>
      <c r="D98" s="31" t="str">
        <f>VLOOKUP(Pronostics!$B98,Setup_MPP!$A:$G,3,FALSE)</f>
        <v>Joueur19</v>
      </c>
      <c r="E98" s="31" t="str">
        <f>VLOOKUP(Pronostics!$B98,Setup_MPP!$A:$G,2,FALSE)</f>
        <v>Joueur19</v>
      </c>
      <c r="F98" s="31" t="str">
        <f>VLOOKUP($B98,Setup_MPP!$A:$E,4,FALSE)</f>
        <v>#D5D5D5</v>
      </c>
      <c r="G98" s="31" t="str">
        <f>VLOOKUP($B98,Setup_MPP!$A:$E,5,FALSE)</f>
        <v>#727272</v>
      </c>
      <c r="H98" s="31" t="str">
        <f>IFERROR(IF(AND(A98&gt;=1,A98&lt;=104),VLOOKUP($A98,Location!$A:$J,6,FALSE),IF(A98=0,"Avant l'ouverture",IF(OR(A98=105,A98=106),"Bonus"))),"")</f>
        <v>Tour 1</v>
      </c>
      <c r="I98" s="31" t="str">
        <f>IF(LEFT(H98,4)="Tour",VLOOKUP(A98,Database!$A:$C,3,FALSE),"")</f>
        <v>A</v>
      </c>
      <c r="J98" s="31" t="str">
        <f>VLOOKUP($A98,Location!$A:$J,7,FALSE)</f>
        <v>Corée du Sud</v>
      </c>
      <c r="K98" s="31" t="str">
        <f>IFERROR(VLOOKUP(J98,Setup_Team!$B:$C,2,FALSE), "TDB")</f>
        <v>KOR</v>
      </c>
      <c r="L98" s="31" t="str">
        <f>VLOOKUP($A98,Location!$A:$J,8,FALSE)</f>
        <v>Tchéquie</v>
      </c>
      <c r="M98" s="31" t="str">
        <f>IFERROR(VLOOKUP(L98,Setup_Team!$B:$C,2,FALSE), "TDB")</f>
        <v>CZE</v>
      </c>
      <c r="N98" s="31" t="str">
        <f>VLOOKUP($A98,Location!$A:$J,9,FALSE)</f>
        <v>Zapopan</v>
      </c>
      <c r="O98" s="31" t="str">
        <f>VLOOKUP($A98,Location!$A:$J,10,FALSE)</f>
        <v>Estadio Akron</v>
      </c>
      <c r="R98" s="31">
        <v>0</v>
      </c>
      <c r="S98" s="25">
        <f>VLOOKUP($A98,Database!$A:$Y,10,FALSE)</f>
        <v>96</v>
      </c>
      <c r="T98" s="25">
        <f>VLOOKUP($A98,Database!$A:$Y,11,FALSE)</f>
        <v>107</v>
      </c>
      <c r="U98" s="25">
        <f>VLOOKUP($A98,Database!$A:$Y,12,FALSE)</f>
        <v>91</v>
      </c>
      <c r="V98" s="25" t="str">
        <f>VLOOKUP(A98,Database!A:M,13,FALSE)</f>
        <v>À venir</v>
      </c>
      <c r="W98" s="25" t="str">
        <f>VLOOKUP($A98,Database!$A:$Y,20,FALSE)</f>
        <v/>
      </c>
      <c r="X98" s="25" t="str">
        <f>VLOOKUP($A98,Database!$A:$Y,21,FALSE)</f>
        <v/>
      </c>
      <c r="Y98" s="25" t="str">
        <f ca="1">IF(C98&lt;NOW(),IF(AND(P98&gt;Q98,W98&gt;X98),S98,IF(AND(P98=Q98,W98=X98),T98,IF(AND(P98&lt;Q98,W98&lt;X98),U98,0))),"")</f>
        <v/>
      </c>
      <c r="Z98" s="25">
        <f>IF(AND(P98=W98,Q98=X98),1,0)</f>
        <v>1</v>
      </c>
      <c r="AA98" s="25" t="str">
        <f>IF(Z98=0,"",IF(ISBLANK(VLOOKUP(A98,Database!A:AA,22,FALSE)),"",VLOOKUP(A98,Database!A:AA,22,FALSE)))</f>
        <v>Exact</v>
      </c>
      <c r="AB98" s="25">
        <f ca="1">IFERROR(IF(AND(Y98&lt;&gt;"",OR(V98="Terminé",V98="En cours")),VLOOKUP(AA98,Setup_ScoreExactBonus!A:D,4,FALSE),0),0)</f>
        <v>0</v>
      </c>
      <c r="AC98" s="31" t="str">
        <f ca="1">IF(Y98&lt;&gt;"", Y98 + IF(Z98=1,AB98, 0), "")</f>
        <v/>
      </c>
      <c r="AD98" s="31">
        <f ca="1">SUMIFS(AC$2:AC98,D$2:D98,D98)*IF(R98=0,1,2)</f>
        <v>0</v>
      </c>
    </row>
    <row r="99" spans="1:30" x14ac:dyDescent="0.35">
      <c r="A99" s="31">
        <f>IF(ISBLANK(B99),"",COUNTIF(B$2:B99,B99))-1</f>
        <v>2</v>
      </c>
      <c r="B99" s="31">
        <v>20</v>
      </c>
      <c r="C99" s="10">
        <f>VLOOKUP($A99,Database!$A:$Y,7,FALSE)</f>
        <v>46185.166666666664</v>
      </c>
      <c r="D99" s="31" t="str">
        <f>VLOOKUP(Pronostics!$B99,Setup_MPP!$A:$G,3,FALSE)</f>
        <v>Joueur20</v>
      </c>
      <c r="E99" s="31" t="str">
        <f>VLOOKUP(Pronostics!$B99,Setup_MPP!$A:$G,2,FALSE)</f>
        <v>Joueur20</v>
      </c>
      <c r="F99" s="31" t="str">
        <f>VLOOKUP($B99,Setup_MPP!$A:$E,4,FALSE)</f>
        <v>#D5D5D5</v>
      </c>
      <c r="G99" s="31" t="str">
        <f>VLOOKUP($B99,Setup_MPP!$A:$E,5,FALSE)</f>
        <v>#727272</v>
      </c>
      <c r="H99" s="31" t="str">
        <f>IFERROR(IF(AND(A99&gt;=1,A99&lt;=104),VLOOKUP($A99,Location!$A:$J,6,FALSE),IF(A99=0,"Avant l'ouverture",IF(OR(A99=105,A99=106),"Bonus"))),"")</f>
        <v>Tour 1</v>
      </c>
      <c r="I99" s="31" t="str">
        <f>IF(LEFT(H99,4)="Tour",VLOOKUP(A99,Database!$A:$C,3,FALSE),"")</f>
        <v>A</v>
      </c>
      <c r="J99" s="31" t="str">
        <f>VLOOKUP($A99,Location!$A:$J,7,FALSE)</f>
        <v>Corée du Sud</v>
      </c>
      <c r="K99" s="31" t="str">
        <f>IFERROR(VLOOKUP(J99,Setup_Team!$B:$C,2,FALSE), "TDB")</f>
        <v>KOR</v>
      </c>
      <c r="L99" s="31" t="str">
        <f>VLOOKUP($A99,Location!$A:$J,8,FALSE)</f>
        <v>Tchéquie</v>
      </c>
      <c r="M99" s="31" t="str">
        <f>IFERROR(VLOOKUP(L99,Setup_Team!$B:$C,2,FALSE), "TDB")</f>
        <v>CZE</v>
      </c>
      <c r="N99" s="31" t="str">
        <f>VLOOKUP($A99,Location!$A:$J,9,FALSE)</f>
        <v>Zapopan</v>
      </c>
      <c r="O99" s="31" t="str">
        <f>VLOOKUP($A99,Location!$A:$J,10,FALSE)</f>
        <v>Estadio Akron</v>
      </c>
      <c r="R99" s="31">
        <v>0</v>
      </c>
      <c r="S99" s="25">
        <f>VLOOKUP($A99,Database!$A:$Y,10,FALSE)</f>
        <v>96</v>
      </c>
      <c r="T99" s="25">
        <f>VLOOKUP($A99,Database!$A:$Y,11,FALSE)</f>
        <v>107</v>
      </c>
      <c r="U99" s="25">
        <f>VLOOKUP($A99,Database!$A:$Y,12,FALSE)</f>
        <v>91</v>
      </c>
      <c r="V99" s="25" t="str">
        <f>VLOOKUP(A99,Database!A:M,13,FALSE)</f>
        <v>À venir</v>
      </c>
      <c r="W99" s="25" t="str">
        <f>VLOOKUP($A99,Database!$A:$Y,20,FALSE)</f>
        <v/>
      </c>
      <c r="X99" s="25" t="str">
        <f>VLOOKUP($A99,Database!$A:$Y,21,FALSE)</f>
        <v/>
      </c>
      <c r="Y99" s="25" t="str">
        <f ca="1">IF(C99&lt;NOW(),IF(AND(P99&gt;Q99,W99&gt;X99),S99,IF(AND(P99=Q99,W99=X99),T99,IF(AND(P99&lt;Q99,W99&lt;X99),U99,0))),"")</f>
        <v/>
      </c>
      <c r="Z99" s="25">
        <f>IF(AND(P99=W99,Q99=X99),1,0)</f>
        <v>1</v>
      </c>
      <c r="AA99" s="25" t="str">
        <f>IF(Z99=0,"",IF(ISBLANK(VLOOKUP(A99,Database!A:AA,22,FALSE)),"",VLOOKUP(A99,Database!A:AA,22,FALSE)))</f>
        <v>Exact</v>
      </c>
      <c r="AB99" s="25">
        <f ca="1">IFERROR(IF(AND(Y99&lt;&gt;"",OR(V99="Terminé",V99="En cours")),VLOOKUP(AA99,Setup_ScoreExactBonus!A:D,4,FALSE),0),0)</f>
        <v>0</v>
      </c>
      <c r="AC99" s="31" t="str">
        <f ca="1">IF(Y99&lt;&gt;"", Y99 + IF(Z99=1,AB99, 0), "")</f>
        <v/>
      </c>
      <c r="AD99" s="31">
        <f ca="1">SUMIFS(AC$2:AC99,D$2:D99,D99)*IF(R99=0,1,2)</f>
        <v>0</v>
      </c>
    </row>
    <row r="100" spans="1:30" x14ac:dyDescent="0.35">
      <c r="A100" s="31">
        <f>IF(ISBLANK(B100),"",COUNTIF(B$2:B100,B100))-1</f>
        <v>2</v>
      </c>
      <c r="B100" s="31">
        <v>21</v>
      </c>
      <c r="C100" s="10">
        <f>VLOOKUP($A100,Database!$A:$Y,7,FALSE)</f>
        <v>46185.166666666664</v>
      </c>
      <c r="D100" s="31" t="str">
        <f>VLOOKUP(Pronostics!$B100,Setup_MPP!$A:$G,3,FALSE)</f>
        <v>Joueur21</v>
      </c>
      <c r="E100" s="31" t="str">
        <f>VLOOKUP(Pronostics!$B100,Setup_MPP!$A:$G,2,FALSE)</f>
        <v>Joueur21</v>
      </c>
      <c r="F100" s="31" t="str">
        <f>VLOOKUP($B100,Setup_MPP!$A:$E,4,FALSE)</f>
        <v>#D5D5D5</v>
      </c>
      <c r="G100" s="31" t="str">
        <f>VLOOKUP($B100,Setup_MPP!$A:$E,5,FALSE)</f>
        <v>#727272</v>
      </c>
      <c r="H100" s="31" t="str">
        <f>IFERROR(IF(AND(A100&gt;=1,A100&lt;=104),VLOOKUP($A100,Location!$A:$J,6,FALSE),IF(A100=0,"Avant l'ouverture",IF(OR(A100=105,A100=106),"Bonus"))),"")</f>
        <v>Tour 1</v>
      </c>
      <c r="I100" s="31" t="str">
        <f>IF(LEFT(H100,4)="Tour",VLOOKUP(A100,Database!$A:$C,3,FALSE),"")</f>
        <v>A</v>
      </c>
      <c r="J100" s="31" t="str">
        <f>VLOOKUP($A100,Location!$A:$J,7,FALSE)</f>
        <v>Corée du Sud</v>
      </c>
      <c r="K100" s="31" t="str">
        <f>IFERROR(VLOOKUP(J100,Setup_Team!$B:$C,2,FALSE), "TDB")</f>
        <v>KOR</v>
      </c>
      <c r="L100" s="31" t="str">
        <f>VLOOKUP($A100,Location!$A:$J,8,FALSE)</f>
        <v>Tchéquie</v>
      </c>
      <c r="M100" s="31" t="str">
        <f>IFERROR(VLOOKUP(L100,Setup_Team!$B:$C,2,FALSE), "TDB")</f>
        <v>CZE</v>
      </c>
      <c r="N100" s="31" t="str">
        <f>VLOOKUP($A100,Location!$A:$J,9,FALSE)</f>
        <v>Zapopan</v>
      </c>
      <c r="O100" s="31" t="str">
        <f>VLOOKUP($A100,Location!$A:$J,10,FALSE)</f>
        <v>Estadio Akron</v>
      </c>
      <c r="R100" s="31">
        <v>0</v>
      </c>
      <c r="S100" s="25">
        <f>VLOOKUP($A100,Database!$A:$Y,10,FALSE)</f>
        <v>96</v>
      </c>
      <c r="T100" s="25">
        <f>VLOOKUP($A100,Database!$A:$Y,11,FALSE)</f>
        <v>107</v>
      </c>
      <c r="U100" s="25">
        <f>VLOOKUP($A100,Database!$A:$Y,12,FALSE)</f>
        <v>91</v>
      </c>
      <c r="V100" s="25" t="str">
        <f>VLOOKUP(A100,Database!A:M,13,FALSE)</f>
        <v>À venir</v>
      </c>
      <c r="W100" s="25" t="str">
        <f>VLOOKUP($A100,Database!$A:$Y,20,FALSE)</f>
        <v/>
      </c>
      <c r="X100" s="25" t="str">
        <f>VLOOKUP($A100,Database!$A:$Y,21,FALSE)</f>
        <v/>
      </c>
      <c r="Y100" s="25" t="str">
        <f ca="1">IF(C100&lt;NOW(),IF(AND(P100&gt;Q100,W100&gt;X100),S100,IF(AND(P100=Q100,W100=X100),T100,IF(AND(P100&lt;Q100,W100&lt;X100),U100,0))),"")</f>
        <v/>
      </c>
      <c r="Z100" s="25">
        <f>IF(AND(P100=W100,Q100=X100),1,0)</f>
        <v>1</v>
      </c>
      <c r="AA100" s="25" t="str">
        <f>IF(Z100=0,"",IF(ISBLANK(VLOOKUP(A100,Database!A:AA,22,FALSE)),"",VLOOKUP(A100,Database!A:AA,22,FALSE)))</f>
        <v>Exact</v>
      </c>
      <c r="AB100" s="25">
        <f ca="1">IFERROR(IF(AND(Y100&lt;&gt;"",OR(V100="Terminé",V100="En cours")),VLOOKUP(AA100,Setup_ScoreExactBonus!A:D,4,FALSE),0),0)</f>
        <v>0</v>
      </c>
      <c r="AC100" s="31" t="str">
        <f ca="1">IF(Y100&lt;&gt;"", Y100 + IF(Z100=1,AB100, 0), "")</f>
        <v/>
      </c>
      <c r="AD100" s="31">
        <f ca="1">SUMIFS(AC$2:AC100,D$2:D100,D100)*IF(R100=0,1,2)</f>
        <v>0</v>
      </c>
    </row>
    <row r="101" spans="1:30" x14ac:dyDescent="0.35">
      <c r="A101" s="31">
        <f>IF(ISBLANK(B101),"",COUNTIF(B$2:B101,B101))-1</f>
        <v>2</v>
      </c>
      <c r="B101" s="31">
        <v>22</v>
      </c>
      <c r="C101" s="10">
        <f>VLOOKUP($A101,Database!$A:$Y,7,FALSE)</f>
        <v>46185.166666666664</v>
      </c>
      <c r="D101" s="31" t="str">
        <f>VLOOKUP(Pronostics!$B101,Setup_MPP!$A:$G,3,FALSE)</f>
        <v>Joueur22</v>
      </c>
      <c r="E101" s="31" t="str">
        <f>VLOOKUP(Pronostics!$B101,Setup_MPP!$A:$G,2,FALSE)</f>
        <v>Joueur22</v>
      </c>
      <c r="F101" s="31" t="str">
        <f>VLOOKUP($B101,Setup_MPP!$A:$E,4,FALSE)</f>
        <v>#D5D5D5</v>
      </c>
      <c r="G101" s="31" t="str">
        <f>VLOOKUP($B101,Setup_MPP!$A:$E,5,FALSE)</f>
        <v>#727272</v>
      </c>
      <c r="H101" s="31" t="str">
        <f>IFERROR(IF(AND(A101&gt;=1,A101&lt;=104),VLOOKUP($A101,Location!$A:$J,6,FALSE),IF(A101=0,"Avant l'ouverture",IF(OR(A101=105,A101=106),"Bonus"))),"")</f>
        <v>Tour 1</v>
      </c>
      <c r="I101" s="31" t="str">
        <f>IF(LEFT(H101,4)="Tour",VLOOKUP(A101,Database!$A:$C,3,FALSE),"")</f>
        <v>A</v>
      </c>
      <c r="J101" s="31" t="str">
        <f>VLOOKUP($A101,Location!$A:$J,7,FALSE)</f>
        <v>Corée du Sud</v>
      </c>
      <c r="K101" s="31" t="str">
        <f>IFERROR(VLOOKUP(J101,Setup_Team!$B:$C,2,FALSE), "TDB")</f>
        <v>KOR</v>
      </c>
      <c r="L101" s="31" t="str">
        <f>VLOOKUP($A101,Location!$A:$J,8,FALSE)</f>
        <v>Tchéquie</v>
      </c>
      <c r="M101" s="31" t="str">
        <f>IFERROR(VLOOKUP(L101,Setup_Team!$B:$C,2,FALSE), "TDB")</f>
        <v>CZE</v>
      </c>
      <c r="N101" s="31" t="str">
        <f>VLOOKUP($A101,Location!$A:$J,9,FALSE)</f>
        <v>Zapopan</v>
      </c>
      <c r="O101" s="31" t="str">
        <f>VLOOKUP($A101,Location!$A:$J,10,FALSE)</f>
        <v>Estadio Akron</v>
      </c>
      <c r="R101" s="31">
        <v>0</v>
      </c>
      <c r="S101" s="25">
        <f>VLOOKUP($A101,Database!$A:$Y,10,FALSE)</f>
        <v>96</v>
      </c>
      <c r="T101" s="25">
        <f>VLOOKUP($A101,Database!$A:$Y,11,FALSE)</f>
        <v>107</v>
      </c>
      <c r="U101" s="25">
        <f>VLOOKUP($A101,Database!$A:$Y,12,FALSE)</f>
        <v>91</v>
      </c>
      <c r="V101" s="25" t="str">
        <f>VLOOKUP(A101,Database!A:M,13,FALSE)</f>
        <v>À venir</v>
      </c>
      <c r="W101" s="25" t="str">
        <f>VLOOKUP($A101,Database!$A:$Y,20,FALSE)</f>
        <v/>
      </c>
      <c r="X101" s="25" t="str">
        <f>VLOOKUP($A101,Database!$A:$Y,21,FALSE)</f>
        <v/>
      </c>
      <c r="Y101" s="25" t="str">
        <f ca="1">IF(C101&lt;NOW(),IF(AND(P101&gt;Q101,W101&gt;X101),S101,IF(AND(P101=Q101,W101=X101),T101,IF(AND(P101&lt;Q101,W101&lt;X101),U101,0))),"")</f>
        <v/>
      </c>
      <c r="Z101" s="25">
        <f>IF(AND(P101=W101,Q101=X101),1,0)</f>
        <v>1</v>
      </c>
      <c r="AA101" s="25" t="str">
        <f>IF(Z101=0,"",IF(ISBLANK(VLOOKUP(A101,Database!A:AA,22,FALSE)),"",VLOOKUP(A101,Database!A:AA,22,FALSE)))</f>
        <v>Exact</v>
      </c>
      <c r="AB101" s="25">
        <f ca="1">IFERROR(IF(AND(Y101&lt;&gt;"",OR(V101="Terminé",V101="En cours")),VLOOKUP(AA101,Setup_ScoreExactBonus!A:D,4,FALSE),0),0)</f>
        <v>0</v>
      </c>
      <c r="AC101" s="31" t="str">
        <f ca="1">IF(Y101&lt;&gt;"", Y101 + IF(Z101=1,AB101, 0), "")</f>
        <v/>
      </c>
      <c r="AD101" s="31">
        <f ca="1">SUMIFS(AC$2:AC101,D$2:D101,D101)*IF(R101=0,1,2)</f>
        <v>0</v>
      </c>
    </row>
    <row r="102" spans="1:30" x14ac:dyDescent="0.35">
      <c r="A102" s="31">
        <f>IF(ISBLANK(B102),"",COUNTIF(B$2:B102,B102))-1</f>
        <v>2</v>
      </c>
      <c r="B102" s="31">
        <v>23</v>
      </c>
      <c r="C102" s="10">
        <f>VLOOKUP($A102,Database!$A:$Y,7,FALSE)</f>
        <v>46185.166666666664</v>
      </c>
      <c r="D102" s="31" t="str">
        <f>VLOOKUP(Pronostics!$B102,Setup_MPP!$A:$G,3,FALSE)</f>
        <v>Joueur23</v>
      </c>
      <c r="E102" s="31" t="str">
        <f>VLOOKUP(Pronostics!$B102,Setup_MPP!$A:$G,2,FALSE)</f>
        <v>Joueur23</v>
      </c>
      <c r="F102" s="31" t="str">
        <f>VLOOKUP($B102,Setup_MPP!$A:$E,4,FALSE)</f>
        <v>#D5D5D5</v>
      </c>
      <c r="G102" s="31" t="str">
        <f>VLOOKUP($B102,Setup_MPP!$A:$E,5,FALSE)</f>
        <v>#727272</v>
      </c>
      <c r="H102" s="31" t="str">
        <f>IFERROR(IF(AND(A102&gt;=1,A102&lt;=104),VLOOKUP($A102,Location!$A:$J,6,FALSE),IF(A102=0,"Avant l'ouverture",IF(OR(A102=105,A102=106),"Bonus"))),"")</f>
        <v>Tour 1</v>
      </c>
      <c r="I102" s="31" t="str">
        <f>IF(LEFT(H102,4)="Tour",VLOOKUP(A102,Database!$A:$C,3,FALSE),"")</f>
        <v>A</v>
      </c>
      <c r="J102" s="31" t="str">
        <f>VLOOKUP($A102,Location!$A:$J,7,FALSE)</f>
        <v>Corée du Sud</v>
      </c>
      <c r="K102" s="31" t="str">
        <f>IFERROR(VLOOKUP(J102,Setup_Team!$B:$C,2,FALSE), "TDB")</f>
        <v>KOR</v>
      </c>
      <c r="L102" s="31" t="str">
        <f>VLOOKUP($A102,Location!$A:$J,8,FALSE)</f>
        <v>Tchéquie</v>
      </c>
      <c r="M102" s="31" t="str">
        <f>IFERROR(VLOOKUP(L102,Setup_Team!$B:$C,2,FALSE), "TDB")</f>
        <v>CZE</v>
      </c>
      <c r="N102" s="31" t="str">
        <f>VLOOKUP($A102,Location!$A:$J,9,FALSE)</f>
        <v>Zapopan</v>
      </c>
      <c r="O102" s="31" t="str">
        <f>VLOOKUP($A102,Location!$A:$J,10,FALSE)</f>
        <v>Estadio Akron</v>
      </c>
      <c r="R102" s="31">
        <v>0</v>
      </c>
      <c r="S102" s="25">
        <f>VLOOKUP($A102,Database!$A:$Y,10,FALSE)</f>
        <v>96</v>
      </c>
      <c r="T102" s="25">
        <f>VLOOKUP($A102,Database!$A:$Y,11,FALSE)</f>
        <v>107</v>
      </c>
      <c r="U102" s="25">
        <f>VLOOKUP($A102,Database!$A:$Y,12,FALSE)</f>
        <v>91</v>
      </c>
      <c r="V102" s="25" t="str">
        <f>VLOOKUP(A102,Database!A:M,13,FALSE)</f>
        <v>À venir</v>
      </c>
      <c r="W102" s="25" t="str">
        <f>VLOOKUP($A102,Database!$A:$Y,20,FALSE)</f>
        <v/>
      </c>
      <c r="X102" s="25" t="str">
        <f>VLOOKUP($A102,Database!$A:$Y,21,FALSE)</f>
        <v/>
      </c>
      <c r="Y102" s="25" t="str">
        <f ca="1">IF(C102&lt;NOW(),IF(AND(P102&gt;Q102,W102&gt;X102),S102,IF(AND(P102=Q102,W102=X102),T102,IF(AND(P102&lt;Q102,W102&lt;X102),U102,0))),"")</f>
        <v/>
      </c>
      <c r="Z102" s="25">
        <f>IF(AND(P102=W102,Q102=X102),1,0)</f>
        <v>1</v>
      </c>
      <c r="AA102" s="25" t="str">
        <f>IF(Z102=0,"",IF(ISBLANK(VLOOKUP(A102,Database!A:AA,22,FALSE)),"",VLOOKUP(A102,Database!A:AA,22,FALSE)))</f>
        <v>Exact</v>
      </c>
      <c r="AB102" s="25">
        <f ca="1">IFERROR(IF(AND(Y102&lt;&gt;"",OR(V102="Terminé",V102="En cours")),VLOOKUP(AA102,Setup_ScoreExactBonus!A:D,4,FALSE),0),0)</f>
        <v>0</v>
      </c>
      <c r="AC102" s="31" t="str">
        <f ca="1">IF(Y102&lt;&gt;"", Y102 + IF(Z102=1,AB102, 0), "")</f>
        <v/>
      </c>
      <c r="AD102" s="31">
        <f ca="1">SUMIFS(AC$2:AC102,D$2:D102,D102)*IF(R102=0,1,2)</f>
        <v>0</v>
      </c>
    </row>
    <row r="103" spans="1:30" x14ac:dyDescent="0.35">
      <c r="A103" s="31">
        <f>IF(ISBLANK(B103),"",COUNTIF(B$2:B103,B103))-1</f>
        <v>2</v>
      </c>
      <c r="B103" s="31">
        <v>24</v>
      </c>
      <c r="C103" s="10">
        <f>VLOOKUP($A103,Database!$A:$Y,7,FALSE)</f>
        <v>46185.166666666664</v>
      </c>
      <c r="D103" s="31" t="str">
        <f>VLOOKUP(Pronostics!$B103,Setup_MPP!$A:$G,3,FALSE)</f>
        <v>Joueur24</v>
      </c>
      <c r="E103" s="31" t="str">
        <f>VLOOKUP(Pronostics!$B103,Setup_MPP!$A:$G,2,FALSE)</f>
        <v>Joueur24</v>
      </c>
      <c r="F103" s="31" t="str">
        <f>VLOOKUP($B103,Setup_MPP!$A:$E,4,FALSE)</f>
        <v>#D5D5D5</v>
      </c>
      <c r="G103" s="31" t="str">
        <f>VLOOKUP($B103,Setup_MPP!$A:$E,5,FALSE)</f>
        <v>#727272</v>
      </c>
      <c r="H103" s="31" t="str">
        <f>IFERROR(IF(AND(A103&gt;=1,A103&lt;=104),VLOOKUP($A103,Location!$A:$J,6,FALSE),IF(A103=0,"Avant l'ouverture",IF(OR(A103=105,A103=106),"Bonus"))),"")</f>
        <v>Tour 1</v>
      </c>
      <c r="I103" s="31" t="str">
        <f>IF(LEFT(H103,4)="Tour",VLOOKUP(A103,Database!$A:$C,3,FALSE),"")</f>
        <v>A</v>
      </c>
      <c r="J103" s="31" t="str">
        <f>VLOOKUP($A103,Location!$A:$J,7,FALSE)</f>
        <v>Corée du Sud</v>
      </c>
      <c r="K103" s="31" t="str">
        <f>IFERROR(VLOOKUP(J103,Setup_Team!$B:$C,2,FALSE), "TDB")</f>
        <v>KOR</v>
      </c>
      <c r="L103" s="31" t="str">
        <f>VLOOKUP($A103,Location!$A:$J,8,FALSE)</f>
        <v>Tchéquie</v>
      </c>
      <c r="M103" s="31" t="str">
        <f>IFERROR(VLOOKUP(L103,Setup_Team!$B:$C,2,FALSE), "TDB")</f>
        <v>CZE</v>
      </c>
      <c r="N103" s="31" t="str">
        <f>VLOOKUP($A103,Location!$A:$J,9,FALSE)</f>
        <v>Zapopan</v>
      </c>
      <c r="O103" s="31" t="str">
        <f>VLOOKUP($A103,Location!$A:$J,10,FALSE)</f>
        <v>Estadio Akron</v>
      </c>
      <c r="R103" s="31">
        <v>0</v>
      </c>
      <c r="S103" s="25">
        <f>VLOOKUP($A103,Database!$A:$Y,10,FALSE)</f>
        <v>96</v>
      </c>
      <c r="T103" s="25">
        <f>VLOOKUP($A103,Database!$A:$Y,11,FALSE)</f>
        <v>107</v>
      </c>
      <c r="U103" s="25">
        <f>VLOOKUP($A103,Database!$A:$Y,12,FALSE)</f>
        <v>91</v>
      </c>
      <c r="V103" s="25" t="str">
        <f>VLOOKUP(A103,Database!A:M,13,FALSE)</f>
        <v>À venir</v>
      </c>
      <c r="W103" s="25" t="str">
        <f>VLOOKUP($A103,Database!$A:$Y,20,FALSE)</f>
        <v/>
      </c>
      <c r="X103" s="25" t="str">
        <f>VLOOKUP($A103,Database!$A:$Y,21,FALSE)</f>
        <v/>
      </c>
      <c r="Y103" s="25" t="str">
        <f ca="1">IF(C103&lt;NOW(),IF(AND(P103&gt;Q103,W103&gt;X103),S103,IF(AND(P103=Q103,W103=X103),T103,IF(AND(P103&lt;Q103,W103&lt;X103),U103,0))),"")</f>
        <v/>
      </c>
      <c r="Z103" s="25">
        <f>IF(AND(P103=W103,Q103=X103),1,0)</f>
        <v>1</v>
      </c>
      <c r="AA103" s="25" t="str">
        <f>IF(Z103=0,"",IF(ISBLANK(VLOOKUP(A103,Database!A:AA,22,FALSE)),"",VLOOKUP(A103,Database!A:AA,22,FALSE)))</f>
        <v>Exact</v>
      </c>
      <c r="AB103" s="25">
        <f ca="1">IFERROR(IF(AND(Y103&lt;&gt;"",OR(V103="Terminé",V103="En cours")),VLOOKUP(AA103,Setup_ScoreExactBonus!A:D,4,FALSE),0),0)</f>
        <v>0</v>
      </c>
      <c r="AC103" s="31" t="str">
        <f ca="1">IF(Y103&lt;&gt;"", Y103 + IF(Z103=1,AB103, 0), "")</f>
        <v/>
      </c>
      <c r="AD103" s="31">
        <f ca="1">SUMIFS(AC$2:AC103,D$2:D103,D103)*IF(R103=0,1,2)</f>
        <v>0</v>
      </c>
    </row>
    <row r="104" spans="1:30" x14ac:dyDescent="0.35">
      <c r="A104" s="31">
        <f>IF(ISBLANK(B104),"",COUNTIF(B$2:B104,B104))-1</f>
        <v>2</v>
      </c>
      <c r="B104" s="31">
        <v>25</v>
      </c>
      <c r="C104" s="10">
        <f>VLOOKUP($A104,Database!$A:$Y,7,FALSE)</f>
        <v>46185.166666666664</v>
      </c>
      <c r="D104" s="31" t="str">
        <f>VLOOKUP(Pronostics!$B104,Setup_MPP!$A:$G,3,FALSE)</f>
        <v>Joueur25</v>
      </c>
      <c r="E104" s="31" t="str">
        <f>VLOOKUP(Pronostics!$B104,Setup_MPP!$A:$G,2,FALSE)</f>
        <v>Joueur25</v>
      </c>
      <c r="F104" s="31" t="str">
        <f>VLOOKUP($B104,Setup_MPP!$A:$E,4,FALSE)</f>
        <v>#D5D5D5</v>
      </c>
      <c r="G104" s="31" t="str">
        <f>VLOOKUP($B104,Setup_MPP!$A:$E,5,FALSE)</f>
        <v>#727272</v>
      </c>
      <c r="H104" s="31" t="str">
        <f>IFERROR(IF(AND(A104&gt;=1,A104&lt;=104),VLOOKUP($A104,Location!$A:$J,6,FALSE),IF(A104=0,"Avant l'ouverture",IF(OR(A104=105,A104=106),"Bonus"))),"")</f>
        <v>Tour 1</v>
      </c>
      <c r="I104" s="31" t="str">
        <f>IF(LEFT(H104,4)="Tour",VLOOKUP(A104,Database!$A:$C,3,FALSE),"")</f>
        <v>A</v>
      </c>
      <c r="J104" s="31" t="str">
        <f>VLOOKUP($A104,Location!$A:$J,7,FALSE)</f>
        <v>Corée du Sud</v>
      </c>
      <c r="K104" s="31" t="str">
        <f>IFERROR(VLOOKUP(J104,Setup_Team!$B:$C,2,FALSE), "TDB")</f>
        <v>KOR</v>
      </c>
      <c r="L104" s="31" t="str">
        <f>VLOOKUP($A104,Location!$A:$J,8,FALSE)</f>
        <v>Tchéquie</v>
      </c>
      <c r="M104" s="31" t="str">
        <f>IFERROR(VLOOKUP(L104,Setup_Team!$B:$C,2,FALSE), "TDB")</f>
        <v>CZE</v>
      </c>
      <c r="N104" s="31" t="str">
        <f>VLOOKUP($A104,Location!$A:$J,9,FALSE)</f>
        <v>Zapopan</v>
      </c>
      <c r="O104" s="31" t="str">
        <f>VLOOKUP($A104,Location!$A:$J,10,FALSE)</f>
        <v>Estadio Akron</v>
      </c>
      <c r="R104" s="31">
        <v>0</v>
      </c>
      <c r="S104" s="25">
        <f>VLOOKUP($A104,Database!$A:$Y,10,FALSE)</f>
        <v>96</v>
      </c>
      <c r="T104" s="25">
        <f>VLOOKUP($A104,Database!$A:$Y,11,FALSE)</f>
        <v>107</v>
      </c>
      <c r="U104" s="25">
        <f>VLOOKUP($A104,Database!$A:$Y,12,FALSE)</f>
        <v>91</v>
      </c>
      <c r="V104" s="25" t="str">
        <f>VLOOKUP(A104,Database!A:M,13,FALSE)</f>
        <v>À venir</v>
      </c>
      <c r="W104" s="25" t="str">
        <f>VLOOKUP($A104,Database!$A:$Y,20,FALSE)</f>
        <v/>
      </c>
      <c r="X104" s="25" t="str">
        <f>VLOOKUP($A104,Database!$A:$Y,21,FALSE)</f>
        <v/>
      </c>
      <c r="Y104" s="25" t="str">
        <f ca="1">IF(C104&lt;NOW(),IF(AND(P104&gt;Q104,W104&gt;X104),S104,IF(AND(P104=Q104,W104=X104),T104,IF(AND(P104&lt;Q104,W104&lt;X104),U104,0))),"")</f>
        <v/>
      </c>
      <c r="Z104" s="25">
        <f>IF(AND(P104=W104,Q104=X104),1,0)</f>
        <v>1</v>
      </c>
      <c r="AA104" s="25" t="str">
        <f>IF(Z104=0,"",IF(ISBLANK(VLOOKUP(A104,Database!A:AA,22,FALSE)),"",VLOOKUP(A104,Database!A:AA,22,FALSE)))</f>
        <v>Exact</v>
      </c>
      <c r="AB104" s="25">
        <f ca="1">IFERROR(IF(AND(Y104&lt;&gt;"",OR(V104="Terminé",V104="En cours")),VLOOKUP(AA104,Setup_ScoreExactBonus!A:D,4,FALSE),0),0)</f>
        <v>0</v>
      </c>
      <c r="AC104" s="31" t="str">
        <f ca="1">IF(Y104&lt;&gt;"", Y104 + IF(Z104=1,AB104, 0), "")</f>
        <v/>
      </c>
      <c r="AD104" s="31">
        <f ca="1">SUMIFS(AC$2:AC104,D$2:D104,D104)*IF(R104=0,1,2)</f>
        <v>0</v>
      </c>
    </row>
    <row r="105" spans="1:30" x14ac:dyDescent="0.35">
      <c r="A105" s="31">
        <f>IF(ISBLANK(B105),"",COUNTIF(B$2:B105,B105))-1</f>
        <v>2</v>
      </c>
      <c r="B105" s="31">
        <v>26</v>
      </c>
      <c r="C105" s="10">
        <f>VLOOKUP($A105,Database!$A:$Y,7,FALSE)</f>
        <v>46185.166666666664</v>
      </c>
      <c r="D105" s="31" t="str">
        <f>VLOOKUP(Pronostics!$B105,Setup_MPP!$A:$G,3,FALSE)</f>
        <v>Joueur26</v>
      </c>
      <c r="E105" s="31" t="str">
        <f>VLOOKUP(Pronostics!$B105,Setup_MPP!$A:$G,2,FALSE)</f>
        <v>Joueur26</v>
      </c>
      <c r="F105" s="31" t="str">
        <f>VLOOKUP($B105,Setup_MPP!$A:$E,4,FALSE)</f>
        <v>#D5D5D5</v>
      </c>
      <c r="G105" s="31" t="str">
        <f>VLOOKUP($B105,Setup_MPP!$A:$E,5,FALSE)</f>
        <v>#727272</v>
      </c>
      <c r="H105" s="31" t="str">
        <f>IFERROR(IF(AND(A105&gt;=1,A105&lt;=104),VLOOKUP($A105,Location!$A:$J,6,FALSE),IF(A105=0,"Avant l'ouverture",IF(OR(A105=105,A105=106),"Bonus"))),"")</f>
        <v>Tour 1</v>
      </c>
      <c r="I105" s="31" t="str">
        <f>IF(LEFT(H105,4)="Tour",VLOOKUP(A105,Database!$A:$C,3,FALSE),"")</f>
        <v>A</v>
      </c>
      <c r="J105" s="31" t="str">
        <f>VLOOKUP($A105,Location!$A:$J,7,FALSE)</f>
        <v>Corée du Sud</v>
      </c>
      <c r="K105" s="31" t="str">
        <f>IFERROR(VLOOKUP(J105,Setup_Team!$B:$C,2,FALSE), "TDB")</f>
        <v>KOR</v>
      </c>
      <c r="L105" s="31" t="str">
        <f>VLOOKUP($A105,Location!$A:$J,8,FALSE)</f>
        <v>Tchéquie</v>
      </c>
      <c r="M105" s="31" t="str">
        <f>IFERROR(VLOOKUP(L105,Setup_Team!$B:$C,2,FALSE), "TDB")</f>
        <v>CZE</v>
      </c>
      <c r="N105" s="31" t="str">
        <f>VLOOKUP($A105,Location!$A:$J,9,FALSE)</f>
        <v>Zapopan</v>
      </c>
      <c r="O105" s="31" t="str">
        <f>VLOOKUP($A105,Location!$A:$J,10,FALSE)</f>
        <v>Estadio Akron</v>
      </c>
      <c r="R105" s="31">
        <v>0</v>
      </c>
      <c r="S105" s="25">
        <f>VLOOKUP($A105,Database!$A:$Y,10,FALSE)</f>
        <v>96</v>
      </c>
      <c r="T105" s="25">
        <f>VLOOKUP($A105,Database!$A:$Y,11,FALSE)</f>
        <v>107</v>
      </c>
      <c r="U105" s="25">
        <f>VLOOKUP($A105,Database!$A:$Y,12,FALSE)</f>
        <v>91</v>
      </c>
      <c r="V105" s="25" t="str">
        <f>VLOOKUP(A105,Database!A:M,13,FALSE)</f>
        <v>À venir</v>
      </c>
      <c r="W105" s="25" t="str">
        <f>VLOOKUP($A105,Database!$A:$Y,20,FALSE)</f>
        <v/>
      </c>
      <c r="X105" s="25" t="str">
        <f>VLOOKUP($A105,Database!$A:$Y,21,FALSE)</f>
        <v/>
      </c>
      <c r="Y105" s="25" t="str">
        <f ca="1">IF(C105&lt;NOW(),IF(AND(P105&gt;Q105,W105&gt;X105),S105,IF(AND(P105=Q105,W105=X105),T105,IF(AND(P105&lt;Q105,W105&lt;X105),U105,0))),"")</f>
        <v/>
      </c>
      <c r="Z105" s="25">
        <f>IF(AND(P105=W105,Q105=X105),1,0)</f>
        <v>1</v>
      </c>
      <c r="AA105" s="25" t="str">
        <f>IF(Z105=0,"",IF(ISBLANK(VLOOKUP(A105,Database!A:AA,22,FALSE)),"",VLOOKUP(A105,Database!A:AA,22,FALSE)))</f>
        <v>Exact</v>
      </c>
      <c r="AB105" s="25">
        <f ca="1">IFERROR(IF(AND(Y105&lt;&gt;"",OR(V105="Terminé",V105="En cours")),VLOOKUP(AA105,Setup_ScoreExactBonus!A:D,4,FALSE),0),0)</f>
        <v>0</v>
      </c>
      <c r="AC105" s="31" t="str">
        <f ca="1">IF(Y105&lt;&gt;"", Y105 + IF(Z105=1,AB105, 0), "")</f>
        <v/>
      </c>
      <c r="AD105" s="31">
        <f ca="1">SUMIFS(AC$2:AC105,D$2:D105,D105)*IF(R105=0,1,2)</f>
        <v>0</v>
      </c>
    </row>
    <row r="106" spans="1:30" x14ac:dyDescent="0.35">
      <c r="A106" s="31">
        <f>IF(ISBLANK(B106),"",COUNTIF(B$2:B106,B106))-1</f>
        <v>2</v>
      </c>
      <c r="B106" s="31">
        <v>27</v>
      </c>
      <c r="C106" s="10">
        <f>VLOOKUP($A106,Database!$A:$Y,7,FALSE)</f>
        <v>46185.166666666664</v>
      </c>
      <c r="D106" s="31" t="str">
        <f>VLOOKUP(Pronostics!$B106,Setup_MPP!$A:$G,3,FALSE)</f>
        <v>Joueur27</v>
      </c>
      <c r="E106" s="31" t="str">
        <f>VLOOKUP(Pronostics!$B106,Setup_MPP!$A:$G,2,FALSE)</f>
        <v>Joueur27</v>
      </c>
      <c r="F106" s="31" t="str">
        <f>VLOOKUP($B106,Setup_MPP!$A:$E,4,FALSE)</f>
        <v>#D5D5D5</v>
      </c>
      <c r="G106" s="31" t="str">
        <f>VLOOKUP($B106,Setup_MPP!$A:$E,5,FALSE)</f>
        <v>#727272</v>
      </c>
      <c r="H106" s="31" t="str">
        <f>IFERROR(IF(AND(A106&gt;=1,A106&lt;=104),VLOOKUP($A106,Location!$A:$J,6,FALSE),IF(A106=0,"Avant l'ouverture",IF(OR(A106=105,A106=106),"Bonus"))),"")</f>
        <v>Tour 1</v>
      </c>
      <c r="I106" s="31" t="str">
        <f>IF(LEFT(H106,4)="Tour",VLOOKUP(A106,Database!$A:$C,3,FALSE),"")</f>
        <v>A</v>
      </c>
      <c r="J106" s="31" t="str">
        <f>VLOOKUP($A106,Location!$A:$J,7,FALSE)</f>
        <v>Corée du Sud</v>
      </c>
      <c r="K106" s="31" t="str">
        <f>IFERROR(VLOOKUP(J106,Setup_Team!$B:$C,2,FALSE), "TDB")</f>
        <v>KOR</v>
      </c>
      <c r="L106" s="31" t="str">
        <f>VLOOKUP($A106,Location!$A:$J,8,FALSE)</f>
        <v>Tchéquie</v>
      </c>
      <c r="M106" s="31" t="str">
        <f>IFERROR(VLOOKUP(L106,Setup_Team!$B:$C,2,FALSE), "TDB")</f>
        <v>CZE</v>
      </c>
      <c r="N106" s="31" t="str">
        <f>VLOOKUP($A106,Location!$A:$J,9,FALSE)</f>
        <v>Zapopan</v>
      </c>
      <c r="O106" s="31" t="str">
        <f>VLOOKUP($A106,Location!$A:$J,10,FALSE)</f>
        <v>Estadio Akron</v>
      </c>
      <c r="R106" s="31">
        <v>0</v>
      </c>
      <c r="S106" s="25">
        <f>VLOOKUP($A106,Database!$A:$Y,10,FALSE)</f>
        <v>96</v>
      </c>
      <c r="T106" s="25">
        <f>VLOOKUP($A106,Database!$A:$Y,11,FALSE)</f>
        <v>107</v>
      </c>
      <c r="U106" s="25">
        <f>VLOOKUP($A106,Database!$A:$Y,12,FALSE)</f>
        <v>91</v>
      </c>
      <c r="V106" s="25" t="str">
        <f>VLOOKUP(A106,Database!A:M,13,FALSE)</f>
        <v>À venir</v>
      </c>
      <c r="W106" s="25" t="str">
        <f>VLOOKUP($A106,Database!$A:$Y,20,FALSE)</f>
        <v/>
      </c>
      <c r="X106" s="25" t="str">
        <f>VLOOKUP($A106,Database!$A:$Y,21,FALSE)</f>
        <v/>
      </c>
      <c r="Y106" s="25" t="str">
        <f ca="1">IF(C106&lt;NOW(),IF(AND(P106&gt;Q106,W106&gt;X106),S106,IF(AND(P106=Q106,W106=X106),T106,IF(AND(P106&lt;Q106,W106&lt;X106),U106,0))),"")</f>
        <v/>
      </c>
      <c r="Z106" s="25">
        <f>IF(AND(P106=W106,Q106=X106),1,0)</f>
        <v>1</v>
      </c>
      <c r="AA106" s="25" t="str">
        <f>IF(Z106=0,"",IF(ISBLANK(VLOOKUP(A106,Database!A:AA,22,FALSE)),"",VLOOKUP(A106,Database!A:AA,22,FALSE)))</f>
        <v>Exact</v>
      </c>
      <c r="AB106" s="25">
        <f ca="1">IFERROR(IF(AND(Y106&lt;&gt;"",OR(V106="Terminé",V106="En cours")),VLOOKUP(AA106,Setup_ScoreExactBonus!A:D,4,FALSE),0),0)</f>
        <v>0</v>
      </c>
      <c r="AC106" s="31" t="str">
        <f ca="1">IF(Y106&lt;&gt;"", Y106 + IF(Z106=1,AB106, 0), "")</f>
        <v/>
      </c>
      <c r="AD106" s="31">
        <f ca="1">SUMIFS(AC$2:AC106,D$2:D106,D106)*IF(R106=0,1,2)</f>
        <v>0</v>
      </c>
    </row>
    <row r="107" spans="1:30" x14ac:dyDescent="0.35">
      <c r="A107" s="31">
        <f>IF(ISBLANK(B107),"",COUNTIF(B$2:B107,B107))-1</f>
        <v>2</v>
      </c>
      <c r="B107" s="31">
        <v>28</v>
      </c>
      <c r="C107" s="10">
        <f>VLOOKUP($A107,Database!$A:$Y,7,FALSE)</f>
        <v>46185.166666666664</v>
      </c>
      <c r="D107" s="31" t="str">
        <f>VLOOKUP(Pronostics!$B107,Setup_MPP!$A:$G,3,FALSE)</f>
        <v>Joueur28</v>
      </c>
      <c r="E107" s="31" t="str">
        <f>VLOOKUP(Pronostics!$B107,Setup_MPP!$A:$G,2,FALSE)</f>
        <v>Joueur28</v>
      </c>
      <c r="F107" s="31" t="str">
        <f>VLOOKUP($B107,Setup_MPP!$A:$E,4,FALSE)</f>
        <v>#D5D5D5</v>
      </c>
      <c r="G107" s="31" t="str">
        <f>VLOOKUP($B107,Setup_MPP!$A:$E,5,FALSE)</f>
        <v>#727272</v>
      </c>
      <c r="H107" s="31" t="str">
        <f>IFERROR(IF(AND(A107&gt;=1,A107&lt;=104),VLOOKUP($A107,Location!$A:$J,6,FALSE),IF(A107=0,"Avant l'ouverture",IF(OR(A107=105,A107=106),"Bonus"))),"")</f>
        <v>Tour 1</v>
      </c>
      <c r="I107" s="31" t="str">
        <f>IF(LEFT(H107,4)="Tour",VLOOKUP(A107,Database!$A:$C,3,FALSE),"")</f>
        <v>A</v>
      </c>
      <c r="J107" s="31" t="str">
        <f>VLOOKUP($A107,Location!$A:$J,7,FALSE)</f>
        <v>Corée du Sud</v>
      </c>
      <c r="K107" s="31" t="str">
        <f>IFERROR(VLOOKUP(J107,Setup_Team!$B:$C,2,FALSE), "TDB")</f>
        <v>KOR</v>
      </c>
      <c r="L107" s="31" t="str">
        <f>VLOOKUP($A107,Location!$A:$J,8,FALSE)</f>
        <v>Tchéquie</v>
      </c>
      <c r="M107" s="31" t="str">
        <f>IFERROR(VLOOKUP(L107,Setup_Team!$B:$C,2,FALSE), "TDB")</f>
        <v>CZE</v>
      </c>
      <c r="N107" s="31" t="str">
        <f>VLOOKUP($A107,Location!$A:$J,9,FALSE)</f>
        <v>Zapopan</v>
      </c>
      <c r="O107" s="31" t="str">
        <f>VLOOKUP($A107,Location!$A:$J,10,FALSE)</f>
        <v>Estadio Akron</v>
      </c>
      <c r="R107" s="31">
        <v>0</v>
      </c>
      <c r="S107" s="25">
        <f>VLOOKUP($A107,Database!$A:$Y,10,FALSE)</f>
        <v>96</v>
      </c>
      <c r="T107" s="25">
        <f>VLOOKUP($A107,Database!$A:$Y,11,FALSE)</f>
        <v>107</v>
      </c>
      <c r="U107" s="25">
        <f>VLOOKUP($A107,Database!$A:$Y,12,FALSE)</f>
        <v>91</v>
      </c>
      <c r="V107" s="25" t="str">
        <f>VLOOKUP(A107,Database!A:M,13,FALSE)</f>
        <v>À venir</v>
      </c>
      <c r="W107" s="25" t="str">
        <f>VLOOKUP($A107,Database!$A:$Y,20,FALSE)</f>
        <v/>
      </c>
      <c r="X107" s="25" t="str">
        <f>VLOOKUP($A107,Database!$A:$Y,21,FALSE)</f>
        <v/>
      </c>
      <c r="Y107" s="25" t="str">
        <f ca="1">IF(C107&lt;NOW(),IF(AND(P107&gt;Q107,W107&gt;X107),S107,IF(AND(P107=Q107,W107=X107),T107,IF(AND(P107&lt;Q107,W107&lt;X107),U107,0))),"")</f>
        <v/>
      </c>
      <c r="Z107" s="25">
        <f>IF(AND(P107=W107,Q107=X107),1,0)</f>
        <v>1</v>
      </c>
      <c r="AA107" s="25" t="str">
        <f>IF(Z107=0,"",IF(ISBLANK(VLOOKUP(A107,Database!A:AA,22,FALSE)),"",VLOOKUP(A107,Database!A:AA,22,FALSE)))</f>
        <v>Exact</v>
      </c>
      <c r="AB107" s="25">
        <f ca="1">IFERROR(IF(AND(Y107&lt;&gt;"",OR(V107="Terminé",V107="En cours")),VLOOKUP(AA107,Setup_ScoreExactBonus!A:D,4,FALSE),0),0)</f>
        <v>0</v>
      </c>
      <c r="AC107" s="31" t="str">
        <f ca="1">IF(Y107&lt;&gt;"", Y107 + IF(Z107=1,AB107, 0), "")</f>
        <v/>
      </c>
      <c r="AD107" s="31">
        <f ca="1">SUMIFS(AC$2:AC107,D$2:D107,D107)*IF(R107=0,1,2)</f>
        <v>0</v>
      </c>
    </row>
    <row r="108" spans="1:30" x14ac:dyDescent="0.35">
      <c r="A108" s="31">
        <f>IF(ISBLANK(B108),"",COUNTIF(B$2:B108,B108))-1</f>
        <v>2</v>
      </c>
      <c r="B108" s="31">
        <v>29</v>
      </c>
      <c r="C108" s="10">
        <f>VLOOKUP($A108,Database!$A:$Y,7,FALSE)</f>
        <v>46185.166666666664</v>
      </c>
      <c r="D108" s="31" t="str">
        <f>VLOOKUP(Pronostics!$B108,Setup_MPP!$A:$G,3,FALSE)</f>
        <v>Joueur29</v>
      </c>
      <c r="E108" s="31" t="str">
        <f>VLOOKUP(Pronostics!$B108,Setup_MPP!$A:$G,2,FALSE)</f>
        <v>Joueur29</v>
      </c>
      <c r="F108" s="31" t="str">
        <f>VLOOKUP($B108,Setup_MPP!$A:$E,4,FALSE)</f>
        <v>#D5D5D5</v>
      </c>
      <c r="G108" s="31" t="str">
        <f>VLOOKUP($B108,Setup_MPP!$A:$E,5,FALSE)</f>
        <v>#727272</v>
      </c>
      <c r="H108" s="31" t="str">
        <f>IFERROR(IF(AND(A108&gt;=1,A108&lt;=104),VLOOKUP($A108,Location!$A:$J,6,FALSE),IF(A108=0,"Avant l'ouverture",IF(OR(A108=105,A108=106),"Bonus"))),"")</f>
        <v>Tour 1</v>
      </c>
      <c r="I108" s="31" t="str">
        <f>IF(LEFT(H108,4)="Tour",VLOOKUP(A108,Database!$A:$C,3,FALSE),"")</f>
        <v>A</v>
      </c>
      <c r="J108" s="31" t="str">
        <f>VLOOKUP($A108,Location!$A:$J,7,FALSE)</f>
        <v>Corée du Sud</v>
      </c>
      <c r="K108" s="31" t="str">
        <f>IFERROR(VLOOKUP(J108,Setup_Team!$B:$C,2,FALSE), "TDB")</f>
        <v>KOR</v>
      </c>
      <c r="L108" s="31" t="str">
        <f>VLOOKUP($A108,Location!$A:$J,8,FALSE)</f>
        <v>Tchéquie</v>
      </c>
      <c r="M108" s="31" t="str">
        <f>IFERROR(VLOOKUP(L108,Setup_Team!$B:$C,2,FALSE), "TDB")</f>
        <v>CZE</v>
      </c>
      <c r="N108" s="31" t="str">
        <f>VLOOKUP($A108,Location!$A:$J,9,FALSE)</f>
        <v>Zapopan</v>
      </c>
      <c r="O108" s="31" t="str">
        <f>VLOOKUP($A108,Location!$A:$J,10,FALSE)</f>
        <v>Estadio Akron</v>
      </c>
      <c r="R108" s="31">
        <v>0</v>
      </c>
      <c r="S108" s="25">
        <f>VLOOKUP($A108,Database!$A:$Y,10,FALSE)</f>
        <v>96</v>
      </c>
      <c r="T108" s="25">
        <f>VLOOKUP($A108,Database!$A:$Y,11,FALSE)</f>
        <v>107</v>
      </c>
      <c r="U108" s="25">
        <f>VLOOKUP($A108,Database!$A:$Y,12,FALSE)</f>
        <v>91</v>
      </c>
      <c r="V108" s="25" t="str">
        <f>VLOOKUP(A108,Database!A:M,13,FALSE)</f>
        <v>À venir</v>
      </c>
      <c r="W108" s="25" t="str">
        <f>VLOOKUP($A108,Database!$A:$Y,20,FALSE)</f>
        <v/>
      </c>
      <c r="X108" s="25" t="str">
        <f>VLOOKUP($A108,Database!$A:$Y,21,FALSE)</f>
        <v/>
      </c>
      <c r="Y108" s="25" t="str">
        <f ca="1">IF(C108&lt;NOW(),IF(AND(P108&gt;Q108,W108&gt;X108),S108,IF(AND(P108=Q108,W108=X108),T108,IF(AND(P108&lt;Q108,W108&lt;X108),U108,0))),"")</f>
        <v/>
      </c>
      <c r="Z108" s="25">
        <f>IF(AND(P108=W108,Q108=X108),1,0)</f>
        <v>1</v>
      </c>
      <c r="AA108" s="25" t="str">
        <f>IF(Z108=0,"",IF(ISBLANK(VLOOKUP(A108,Database!A:AA,22,FALSE)),"",VLOOKUP(A108,Database!A:AA,22,FALSE)))</f>
        <v>Exact</v>
      </c>
      <c r="AB108" s="25">
        <f ca="1">IFERROR(IF(AND(Y108&lt;&gt;"",OR(V108="Terminé",V108="En cours")),VLOOKUP(AA108,Setup_ScoreExactBonus!A:D,4,FALSE),0),0)</f>
        <v>0</v>
      </c>
      <c r="AC108" s="31" t="str">
        <f ca="1">IF(Y108&lt;&gt;"", Y108 + IF(Z108=1,AB108, 0), "")</f>
        <v/>
      </c>
      <c r="AD108" s="31">
        <f ca="1">SUMIFS(AC$2:AC108,D$2:D108,D108)*IF(R108=0,1,2)</f>
        <v>0</v>
      </c>
    </row>
    <row r="109" spans="1:30" x14ac:dyDescent="0.35">
      <c r="A109" s="31">
        <f>IF(ISBLANK(B109),"",COUNTIF(B$2:B109,B109))-1</f>
        <v>2</v>
      </c>
      <c r="B109" s="31">
        <v>30</v>
      </c>
      <c r="C109" s="10">
        <f>VLOOKUP($A109,Database!$A:$Y,7,FALSE)</f>
        <v>46185.166666666664</v>
      </c>
      <c r="D109" s="31" t="str">
        <f>VLOOKUP(Pronostics!$B109,Setup_MPP!$A:$G,3,FALSE)</f>
        <v>Joueur30</v>
      </c>
      <c r="E109" s="31" t="str">
        <f>VLOOKUP(Pronostics!$B109,Setup_MPP!$A:$G,2,FALSE)</f>
        <v>Joueur30</v>
      </c>
      <c r="F109" s="31" t="str">
        <f>VLOOKUP($B109,Setup_MPP!$A:$E,4,FALSE)</f>
        <v>#D5D5D5</v>
      </c>
      <c r="G109" s="31" t="str">
        <f>VLOOKUP($B109,Setup_MPP!$A:$E,5,FALSE)</f>
        <v>#727272</v>
      </c>
      <c r="H109" s="31" t="str">
        <f>IFERROR(IF(AND(A109&gt;=1,A109&lt;=104),VLOOKUP($A109,Location!$A:$J,6,FALSE),IF(A109=0,"Avant l'ouverture",IF(OR(A109=105,A109=106),"Bonus"))),"")</f>
        <v>Tour 1</v>
      </c>
      <c r="I109" s="31" t="str">
        <f>IF(LEFT(H109,4)="Tour",VLOOKUP(A109,Database!$A:$C,3,FALSE),"")</f>
        <v>A</v>
      </c>
      <c r="J109" s="31" t="str">
        <f>VLOOKUP($A109,Location!$A:$J,7,FALSE)</f>
        <v>Corée du Sud</v>
      </c>
      <c r="K109" s="31" t="str">
        <f>IFERROR(VLOOKUP(J109,Setup_Team!$B:$C,2,FALSE), "TDB")</f>
        <v>KOR</v>
      </c>
      <c r="L109" s="31" t="str">
        <f>VLOOKUP($A109,Location!$A:$J,8,FALSE)</f>
        <v>Tchéquie</v>
      </c>
      <c r="M109" s="31" t="str">
        <f>IFERROR(VLOOKUP(L109,Setup_Team!$B:$C,2,FALSE), "TDB")</f>
        <v>CZE</v>
      </c>
      <c r="N109" s="31" t="str">
        <f>VLOOKUP($A109,Location!$A:$J,9,FALSE)</f>
        <v>Zapopan</v>
      </c>
      <c r="O109" s="31" t="str">
        <f>VLOOKUP($A109,Location!$A:$J,10,FALSE)</f>
        <v>Estadio Akron</v>
      </c>
      <c r="R109" s="31">
        <v>0</v>
      </c>
      <c r="S109" s="25">
        <f>VLOOKUP($A109,Database!$A:$Y,10,FALSE)</f>
        <v>96</v>
      </c>
      <c r="T109" s="25">
        <f>VLOOKUP($A109,Database!$A:$Y,11,FALSE)</f>
        <v>107</v>
      </c>
      <c r="U109" s="25">
        <f>VLOOKUP($A109,Database!$A:$Y,12,FALSE)</f>
        <v>91</v>
      </c>
      <c r="V109" s="25" t="str">
        <f>VLOOKUP(A109,Database!A:M,13,FALSE)</f>
        <v>À venir</v>
      </c>
      <c r="W109" s="25" t="str">
        <f>VLOOKUP($A109,Database!$A:$Y,20,FALSE)</f>
        <v/>
      </c>
      <c r="X109" s="25" t="str">
        <f>VLOOKUP($A109,Database!$A:$Y,21,FALSE)</f>
        <v/>
      </c>
      <c r="Y109" s="25" t="str">
        <f ca="1">IF(C109&lt;NOW(),IF(AND(P109&gt;Q109,W109&gt;X109),S109,IF(AND(P109=Q109,W109=X109),T109,IF(AND(P109&lt;Q109,W109&lt;X109),U109,0))),"")</f>
        <v/>
      </c>
      <c r="Z109" s="25">
        <f>IF(AND(P109=W109,Q109=X109),1,0)</f>
        <v>1</v>
      </c>
      <c r="AA109" s="25" t="str">
        <f>IF(Z109=0,"",IF(ISBLANK(VLOOKUP(A109,Database!A:AA,22,FALSE)),"",VLOOKUP(A109,Database!A:AA,22,FALSE)))</f>
        <v>Exact</v>
      </c>
      <c r="AB109" s="25">
        <f ca="1">IFERROR(IF(AND(Y109&lt;&gt;"",OR(V109="Terminé",V109="En cours")),VLOOKUP(AA109,Setup_ScoreExactBonus!A:D,4,FALSE),0),0)</f>
        <v>0</v>
      </c>
      <c r="AC109" s="31" t="str">
        <f ca="1">IF(Y109&lt;&gt;"", Y109 + IF(Z109=1,AB109, 0), "")</f>
        <v/>
      </c>
      <c r="AD109" s="31">
        <f ca="1">SUMIFS(AC$2:AC109,D$2:D109,D109)*IF(R109=0,1,2)</f>
        <v>0</v>
      </c>
    </row>
    <row r="110" spans="1:30" x14ac:dyDescent="0.35">
      <c r="A110" s="31">
        <f>IF(ISBLANK(B110),"",COUNTIF(B$2:B110,B110))-1</f>
        <v>2</v>
      </c>
      <c r="B110" s="31">
        <v>31</v>
      </c>
      <c r="C110" s="10">
        <f>VLOOKUP($A110,Database!$A:$Y,7,FALSE)</f>
        <v>46185.166666666664</v>
      </c>
      <c r="D110" s="31" t="str">
        <f>VLOOKUP(Pronostics!$B110,Setup_MPP!$A:$G,3,FALSE)</f>
        <v>Joueur31</v>
      </c>
      <c r="E110" s="31" t="str">
        <f>VLOOKUP(Pronostics!$B110,Setup_MPP!$A:$G,2,FALSE)</f>
        <v>Joueur31</v>
      </c>
      <c r="F110" s="31" t="str">
        <f>VLOOKUP($B110,Setup_MPP!$A:$E,4,FALSE)</f>
        <v>#D5D5D5</v>
      </c>
      <c r="G110" s="31" t="str">
        <f>VLOOKUP($B110,Setup_MPP!$A:$E,5,FALSE)</f>
        <v>#727272</v>
      </c>
      <c r="H110" s="31" t="str">
        <f>IFERROR(IF(AND(A110&gt;=1,A110&lt;=104),VLOOKUP($A110,Location!$A:$J,6,FALSE),IF(A110=0,"Avant l'ouverture",IF(OR(A110=105,A110=106),"Bonus"))),"")</f>
        <v>Tour 1</v>
      </c>
      <c r="I110" s="31" t="str">
        <f>IF(LEFT(H110,4)="Tour",VLOOKUP(A110,Database!$A:$C,3,FALSE),"")</f>
        <v>A</v>
      </c>
      <c r="J110" s="31" t="str">
        <f>VLOOKUP($A110,Location!$A:$J,7,FALSE)</f>
        <v>Corée du Sud</v>
      </c>
      <c r="K110" s="31" t="str">
        <f>IFERROR(VLOOKUP(J110,Setup_Team!$B:$C,2,FALSE), "TDB")</f>
        <v>KOR</v>
      </c>
      <c r="L110" s="31" t="str">
        <f>VLOOKUP($A110,Location!$A:$J,8,FALSE)</f>
        <v>Tchéquie</v>
      </c>
      <c r="M110" s="31" t="str">
        <f>IFERROR(VLOOKUP(L110,Setup_Team!$B:$C,2,FALSE), "TDB")</f>
        <v>CZE</v>
      </c>
      <c r="N110" s="31" t="str">
        <f>VLOOKUP($A110,Location!$A:$J,9,FALSE)</f>
        <v>Zapopan</v>
      </c>
      <c r="O110" s="31" t="str">
        <f>VLOOKUP($A110,Location!$A:$J,10,FALSE)</f>
        <v>Estadio Akron</v>
      </c>
      <c r="R110" s="31">
        <v>0</v>
      </c>
      <c r="S110" s="25">
        <f>VLOOKUP($A110,Database!$A:$Y,10,FALSE)</f>
        <v>96</v>
      </c>
      <c r="T110" s="25">
        <f>VLOOKUP($A110,Database!$A:$Y,11,FALSE)</f>
        <v>107</v>
      </c>
      <c r="U110" s="25">
        <f>VLOOKUP($A110,Database!$A:$Y,12,FALSE)</f>
        <v>91</v>
      </c>
      <c r="V110" s="25" t="str">
        <f>VLOOKUP(A110,Database!A:M,13,FALSE)</f>
        <v>À venir</v>
      </c>
      <c r="W110" s="25" t="str">
        <f>VLOOKUP($A110,Database!$A:$Y,20,FALSE)</f>
        <v/>
      </c>
      <c r="X110" s="25" t="str">
        <f>VLOOKUP($A110,Database!$A:$Y,21,FALSE)</f>
        <v/>
      </c>
      <c r="Y110" s="25" t="str">
        <f ca="1">IF(C110&lt;NOW(),IF(AND(P110&gt;Q110,W110&gt;X110),S110,IF(AND(P110=Q110,W110=X110),T110,IF(AND(P110&lt;Q110,W110&lt;X110),U110,0))),"")</f>
        <v/>
      </c>
      <c r="Z110" s="25">
        <f>IF(AND(P110=W110,Q110=X110),1,0)</f>
        <v>1</v>
      </c>
      <c r="AA110" s="25" t="str">
        <f>IF(Z110=0,"",IF(ISBLANK(VLOOKUP(A110,Database!A:AA,22,FALSE)),"",VLOOKUP(A110,Database!A:AA,22,FALSE)))</f>
        <v>Exact</v>
      </c>
      <c r="AB110" s="25">
        <f ca="1">IFERROR(IF(AND(Y110&lt;&gt;"",OR(V110="Terminé",V110="En cours")),VLOOKUP(AA110,Setup_ScoreExactBonus!A:D,4,FALSE),0),0)</f>
        <v>0</v>
      </c>
      <c r="AC110" s="31" t="str">
        <f ca="1">IF(Y110&lt;&gt;"", Y110 + IF(Z110=1,AB110, 0), "")</f>
        <v/>
      </c>
      <c r="AD110" s="31">
        <f ca="1">SUMIFS(AC$2:AC110,D$2:D110,D110)*IF(R110=0,1,2)</f>
        <v>0</v>
      </c>
    </row>
    <row r="111" spans="1:30" x14ac:dyDescent="0.35">
      <c r="A111" s="31">
        <f>IF(ISBLANK(B111),"",COUNTIF(B$2:B111,B111))-1</f>
        <v>2</v>
      </c>
      <c r="B111" s="31">
        <v>32</v>
      </c>
      <c r="C111" s="10">
        <f>VLOOKUP($A111,Database!$A:$Y,7,FALSE)</f>
        <v>46185.166666666664</v>
      </c>
      <c r="D111" s="31" t="str">
        <f>VLOOKUP(Pronostics!$B111,Setup_MPP!$A:$G,3,FALSE)</f>
        <v>Joueur32</v>
      </c>
      <c r="E111" s="31" t="str">
        <f>VLOOKUP(Pronostics!$B111,Setup_MPP!$A:$G,2,FALSE)</f>
        <v>Joueur32</v>
      </c>
      <c r="F111" s="31" t="str">
        <f>VLOOKUP($B111,Setup_MPP!$A:$E,4,FALSE)</f>
        <v>#D5D5D5</v>
      </c>
      <c r="G111" s="31" t="str">
        <f>VLOOKUP($B111,Setup_MPP!$A:$E,5,FALSE)</f>
        <v>#727272</v>
      </c>
      <c r="H111" s="31" t="str">
        <f>IFERROR(IF(AND(A111&gt;=1,A111&lt;=104),VLOOKUP($A111,Location!$A:$J,6,FALSE),IF(A111=0,"Avant l'ouverture",IF(OR(A111=105,A111=106),"Bonus"))),"")</f>
        <v>Tour 1</v>
      </c>
      <c r="I111" s="31" t="str">
        <f>IF(LEFT(H111,4)="Tour",VLOOKUP(A111,Database!$A:$C,3,FALSE),"")</f>
        <v>A</v>
      </c>
      <c r="J111" s="31" t="str">
        <f>VLOOKUP($A111,Location!$A:$J,7,FALSE)</f>
        <v>Corée du Sud</v>
      </c>
      <c r="K111" s="31" t="str">
        <f>IFERROR(VLOOKUP(J111,Setup_Team!$B:$C,2,FALSE), "TDB")</f>
        <v>KOR</v>
      </c>
      <c r="L111" s="31" t="str">
        <f>VLOOKUP($A111,Location!$A:$J,8,FALSE)</f>
        <v>Tchéquie</v>
      </c>
      <c r="M111" s="31" t="str">
        <f>IFERROR(VLOOKUP(L111,Setup_Team!$B:$C,2,FALSE), "TDB")</f>
        <v>CZE</v>
      </c>
      <c r="N111" s="31" t="str">
        <f>VLOOKUP($A111,Location!$A:$J,9,FALSE)</f>
        <v>Zapopan</v>
      </c>
      <c r="O111" s="31" t="str">
        <f>VLOOKUP($A111,Location!$A:$J,10,FALSE)</f>
        <v>Estadio Akron</v>
      </c>
      <c r="R111" s="31">
        <v>0</v>
      </c>
      <c r="S111" s="25">
        <f>VLOOKUP($A111,Database!$A:$Y,10,FALSE)</f>
        <v>96</v>
      </c>
      <c r="T111" s="25">
        <f>VLOOKUP($A111,Database!$A:$Y,11,FALSE)</f>
        <v>107</v>
      </c>
      <c r="U111" s="25">
        <f>VLOOKUP($A111,Database!$A:$Y,12,FALSE)</f>
        <v>91</v>
      </c>
      <c r="V111" s="25" t="str">
        <f>VLOOKUP(A111,Database!A:M,13,FALSE)</f>
        <v>À venir</v>
      </c>
      <c r="W111" s="25" t="str">
        <f>VLOOKUP($A111,Database!$A:$Y,20,FALSE)</f>
        <v/>
      </c>
      <c r="X111" s="25" t="str">
        <f>VLOOKUP($A111,Database!$A:$Y,21,FALSE)</f>
        <v/>
      </c>
      <c r="Y111" s="25" t="str">
        <f ca="1">IF(C111&lt;NOW(),IF(AND(P111&gt;Q111,W111&gt;X111),S111,IF(AND(P111=Q111,W111=X111),T111,IF(AND(P111&lt;Q111,W111&lt;X111),U111,0))),"")</f>
        <v/>
      </c>
      <c r="Z111" s="25">
        <f>IF(AND(P111=W111,Q111=X111),1,0)</f>
        <v>1</v>
      </c>
      <c r="AA111" s="25" t="str">
        <f>IF(Z111=0,"",IF(ISBLANK(VLOOKUP(A111,Database!A:AA,22,FALSE)),"",VLOOKUP(A111,Database!A:AA,22,FALSE)))</f>
        <v>Exact</v>
      </c>
      <c r="AB111" s="25">
        <f ca="1">IFERROR(IF(AND(Y111&lt;&gt;"",OR(V111="Terminé",V111="En cours")),VLOOKUP(AA111,Setup_ScoreExactBonus!A:D,4,FALSE),0),0)</f>
        <v>0</v>
      </c>
      <c r="AC111" s="31" t="str">
        <f ca="1">IF(Y111&lt;&gt;"", Y111 + IF(Z111=1,AB111, 0), "")</f>
        <v/>
      </c>
      <c r="AD111" s="31">
        <f ca="1">SUMIFS(AC$2:AC111,D$2:D111,D111)*IF(R111=0,1,2)</f>
        <v>0</v>
      </c>
    </row>
    <row r="112" spans="1:30" x14ac:dyDescent="0.35">
      <c r="A112" s="31">
        <f>IF(ISBLANK(B112),"",COUNTIF(B$2:B112,B112))-1</f>
        <v>2</v>
      </c>
      <c r="B112" s="31">
        <v>33</v>
      </c>
      <c r="C112" s="10">
        <f>VLOOKUP($A112,Database!$A:$Y,7,FALSE)</f>
        <v>46185.166666666664</v>
      </c>
      <c r="D112" s="31" t="str">
        <f>VLOOKUP(Pronostics!$B112,Setup_MPP!$A:$G,3,FALSE)</f>
        <v>Joueur33</v>
      </c>
      <c r="E112" s="31" t="str">
        <f>VLOOKUP(Pronostics!$B112,Setup_MPP!$A:$G,2,FALSE)</f>
        <v>Joueur33</v>
      </c>
      <c r="F112" s="31" t="str">
        <f>VLOOKUP($B112,Setup_MPP!$A:$E,4,FALSE)</f>
        <v>#D5D5D5</v>
      </c>
      <c r="G112" s="31" t="str">
        <f>VLOOKUP($B112,Setup_MPP!$A:$E,5,FALSE)</f>
        <v>#727272</v>
      </c>
      <c r="H112" s="31" t="str">
        <f>IFERROR(IF(AND(A112&gt;=1,A112&lt;=104),VLOOKUP($A112,Location!$A:$J,6,FALSE),IF(A112=0,"Avant l'ouverture",IF(OR(A112=105,A112=106),"Bonus"))),"")</f>
        <v>Tour 1</v>
      </c>
      <c r="I112" s="31" t="str">
        <f>IF(LEFT(H112,4)="Tour",VLOOKUP(A112,Database!$A:$C,3,FALSE),"")</f>
        <v>A</v>
      </c>
      <c r="J112" s="31" t="str">
        <f>VLOOKUP($A112,Location!$A:$J,7,FALSE)</f>
        <v>Corée du Sud</v>
      </c>
      <c r="K112" s="31" t="str">
        <f>IFERROR(VLOOKUP(J112,Setup_Team!$B:$C,2,FALSE), "TDB")</f>
        <v>KOR</v>
      </c>
      <c r="L112" s="31" t="str">
        <f>VLOOKUP($A112,Location!$A:$J,8,FALSE)</f>
        <v>Tchéquie</v>
      </c>
      <c r="M112" s="31" t="str">
        <f>IFERROR(VLOOKUP(L112,Setup_Team!$B:$C,2,FALSE), "TDB")</f>
        <v>CZE</v>
      </c>
      <c r="N112" s="31" t="str">
        <f>VLOOKUP($A112,Location!$A:$J,9,FALSE)</f>
        <v>Zapopan</v>
      </c>
      <c r="O112" s="31" t="str">
        <f>VLOOKUP($A112,Location!$A:$J,10,FALSE)</f>
        <v>Estadio Akron</v>
      </c>
      <c r="R112" s="31">
        <v>0</v>
      </c>
      <c r="S112" s="25">
        <f>VLOOKUP($A112,Database!$A:$Y,10,FALSE)</f>
        <v>96</v>
      </c>
      <c r="T112" s="25">
        <f>VLOOKUP($A112,Database!$A:$Y,11,FALSE)</f>
        <v>107</v>
      </c>
      <c r="U112" s="25">
        <f>VLOOKUP($A112,Database!$A:$Y,12,FALSE)</f>
        <v>91</v>
      </c>
      <c r="V112" s="25" t="str">
        <f>VLOOKUP(A112,Database!A:M,13,FALSE)</f>
        <v>À venir</v>
      </c>
      <c r="W112" s="25" t="str">
        <f>VLOOKUP($A112,Database!$A:$Y,20,FALSE)</f>
        <v/>
      </c>
      <c r="X112" s="25" t="str">
        <f>VLOOKUP($A112,Database!$A:$Y,21,FALSE)</f>
        <v/>
      </c>
      <c r="Y112" s="25" t="str">
        <f ca="1">IF(C112&lt;NOW(),IF(AND(P112&gt;Q112,W112&gt;X112),S112,IF(AND(P112=Q112,W112=X112),T112,IF(AND(P112&lt;Q112,W112&lt;X112),U112,0))),"")</f>
        <v/>
      </c>
      <c r="Z112" s="25">
        <f>IF(AND(P112=W112,Q112=X112),1,0)</f>
        <v>1</v>
      </c>
      <c r="AA112" s="25" t="str">
        <f>IF(Z112=0,"",IF(ISBLANK(VLOOKUP(A112,Database!A:AA,22,FALSE)),"",VLOOKUP(A112,Database!A:AA,22,FALSE)))</f>
        <v>Exact</v>
      </c>
      <c r="AB112" s="25">
        <f ca="1">IFERROR(IF(AND(Y112&lt;&gt;"",OR(V112="Terminé",V112="En cours")),VLOOKUP(AA112,Setup_ScoreExactBonus!A:D,4,FALSE),0),0)</f>
        <v>0</v>
      </c>
      <c r="AC112" s="31" t="str">
        <f ca="1">IF(Y112&lt;&gt;"", Y112 + IF(Z112=1,AB112, 0), "")</f>
        <v/>
      </c>
      <c r="AD112" s="31">
        <f ca="1">SUMIFS(AC$2:AC112,D$2:D112,D112)*IF(R112=0,1,2)</f>
        <v>0</v>
      </c>
    </row>
    <row r="113" spans="1:30" x14ac:dyDescent="0.35">
      <c r="A113" s="31">
        <f>IF(ISBLANK(B113),"",COUNTIF(B$2:B113,B113))-1</f>
        <v>2</v>
      </c>
      <c r="B113" s="31">
        <v>34</v>
      </c>
      <c r="C113" s="10">
        <f>VLOOKUP($A113,Database!$A:$Y,7,FALSE)</f>
        <v>46185.166666666664</v>
      </c>
      <c r="D113" s="31" t="str">
        <f>VLOOKUP(Pronostics!$B113,Setup_MPP!$A:$G,3,FALSE)</f>
        <v>Joueur34</v>
      </c>
      <c r="E113" s="31" t="str">
        <f>VLOOKUP(Pronostics!$B113,Setup_MPP!$A:$G,2,FALSE)</f>
        <v>Joueur34</v>
      </c>
      <c r="F113" s="31" t="str">
        <f>VLOOKUP($B113,Setup_MPP!$A:$E,4,FALSE)</f>
        <v>#D5D5D5</v>
      </c>
      <c r="G113" s="31" t="str">
        <f>VLOOKUP($B113,Setup_MPP!$A:$E,5,FALSE)</f>
        <v>#727272</v>
      </c>
      <c r="H113" s="31" t="str">
        <f>IFERROR(IF(AND(A113&gt;=1,A113&lt;=104),VLOOKUP($A113,Location!$A:$J,6,FALSE),IF(A113=0,"Avant l'ouverture",IF(OR(A113=105,A113=106),"Bonus"))),"")</f>
        <v>Tour 1</v>
      </c>
      <c r="I113" s="31" t="str">
        <f>IF(LEFT(H113,4)="Tour",VLOOKUP(A113,Database!$A:$C,3,FALSE),"")</f>
        <v>A</v>
      </c>
      <c r="J113" s="31" t="str">
        <f>VLOOKUP($A113,Location!$A:$J,7,FALSE)</f>
        <v>Corée du Sud</v>
      </c>
      <c r="K113" s="31" t="str">
        <f>IFERROR(VLOOKUP(J113,Setup_Team!$B:$C,2,FALSE), "TDB")</f>
        <v>KOR</v>
      </c>
      <c r="L113" s="31" t="str">
        <f>VLOOKUP($A113,Location!$A:$J,8,FALSE)</f>
        <v>Tchéquie</v>
      </c>
      <c r="M113" s="31" t="str">
        <f>IFERROR(VLOOKUP(L113,Setup_Team!$B:$C,2,FALSE), "TDB")</f>
        <v>CZE</v>
      </c>
      <c r="N113" s="31" t="str">
        <f>VLOOKUP($A113,Location!$A:$J,9,FALSE)</f>
        <v>Zapopan</v>
      </c>
      <c r="O113" s="31" t="str">
        <f>VLOOKUP($A113,Location!$A:$J,10,FALSE)</f>
        <v>Estadio Akron</v>
      </c>
      <c r="R113" s="31">
        <v>0</v>
      </c>
      <c r="S113" s="25">
        <f>VLOOKUP($A113,Database!$A:$Y,10,FALSE)</f>
        <v>96</v>
      </c>
      <c r="T113" s="25">
        <f>VLOOKUP($A113,Database!$A:$Y,11,FALSE)</f>
        <v>107</v>
      </c>
      <c r="U113" s="25">
        <f>VLOOKUP($A113,Database!$A:$Y,12,FALSE)</f>
        <v>91</v>
      </c>
      <c r="V113" s="25" t="str">
        <f>VLOOKUP(A113,Database!A:M,13,FALSE)</f>
        <v>À venir</v>
      </c>
      <c r="W113" s="25" t="str">
        <f>VLOOKUP($A113,Database!$A:$Y,20,FALSE)</f>
        <v/>
      </c>
      <c r="X113" s="25" t="str">
        <f>VLOOKUP($A113,Database!$A:$Y,21,FALSE)</f>
        <v/>
      </c>
      <c r="Y113" s="25" t="str">
        <f ca="1">IF(C113&lt;NOW(),IF(AND(P113&gt;Q113,W113&gt;X113),S113,IF(AND(P113=Q113,W113=X113),T113,IF(AND(P113&lt;Q113,W113&lt;X113),U113,0))),"")</f>
        <v/>
      </c>
      <c r="Z113" s="25">
        <f>IF(AND(P113=W113,Q113=X113),1,0)</f>
        <v>1</v>
      </c>
      <c r="AA113" s="25" t="str">
        <f>IF(Z113=0,"",IF(ISBLANK(VLOOKUP(A113,Database!A:AA,22,FALSE)),"",VLOOKUP(A113,Database!A:AA,22,FALSE)))</f>
        <v>Exact</v>
      </c>
      <c r="AB113" s="25">
        <f ca="1">IFERROR(IF(AND(Y113&lt;&gt;"",OR(V113="Terminé",V113="En cours")),VLOOKUP(AA113,Setup_ScoreExactBonus!A:D,4,FALSE),0),0)</f>
        <v>0</v>
      </c>
      <c r="AC113" s="31" t="str">
        <f ca="1">IF(Y113&lt;&gt;"", Y113 + IF(Z113=1,AB113, 0), "")</f>
        <v/>
      </c>
      <c r="AD113" s="31">
        <f ca="1">SUMIFS(AC$2:AC113,D$2:D113,D113)*IF(R113=0,1,2)</f>
        <v>0</v>
      </c>
    </row>
    <row r="114" spans="1:30" x14ac:dyDescent="0.35">
      <c r="A114" s="31">
        <f>IF(ISBLANK(B114),"",COUNTIF(B$2:B114,B114))-1</f>
        <v>2</v>
      </c>
      <c r="B114" s="31">
        <v>35</v>
      </c>
      <c r="C114" s="10">
        <f>VLOOKUP($A114,Database!$A:$Y,7,FALSE)</f>
        <v>46185.166666666664</v>
      </c>
      <c r="D114" s="31" t="str">
        <f>VLOOKUP(Pronostics!$B114,Setup_MPP!$A:$G,3,FALSE)</f>
        <v>Joueur35</v>
      </c>
      <c r="E114" s="31" t="str">
        <f>VLOOKUP(Pronostics!$B114,Setup_MPP!$A:$G,2,FALSE)</f>
        <v>Joueur35</v>
      </c>
      <c r="F114" s="31" t="str">
        <f>VLOOKUP($B114,Setup_MPP!$A:$E,4,FALSE)</f>
        <v>#D5D5D5</v>
      </c>
      <c r="G114" s="31" t="str">
        <f>VLOOKUP($B114,Setup_MPP!$A:$E,5,FALSE)</f>
        <v>#727272</v>
      </c>
      <c r="H114" s="31" t="str">
        <f>IFERROR(IF(AND(A114&gt;=1,A114&lt;=104),VLOOKUP($A114,Location!$A:$J,6,FALSE),IF(A114=0,"Avant l'ouverture",IF(OR(A114=105,A114=106),"Bonus"))),"")</f>
        <v>Tour 1</v>
      </c>
      <c r="I114" s="31" t="str">
        <f>IF(LEFT(H114,4)="Tour",VLOOKUP(A114,Database!$A:$C,3,FALSE),"")</f>
        <v>A</v>
      </c>
      <c r="J114" s="31" t="str">
        <f>VLOOKUP($A114,Location!$A:$J,7,FALSE)</f>
        <v>Corée du Sud</v>
      </c>
      <c r="K114" s="31" t="str">
        <f>IFERROR(VLOOKUP(J114,Setup_Team!$B:$C,2,FALSE), "TDB")</f>
        <v>KOR</v>
      </c>
      <c r="L114" s="31" t="str">
        <f>VLOOKUP($A114,Location!$A:$J,8,FALSE)</f>
        <v>Tchéquie</v>
      </c>
      <c r="M114" s="31" t="str">
        <f>IFERROR(VLOOKUP(L114,Setup_Team!$B:$C,2,FALSE), "TDB")</f>
        <v>CZE</v>
      </c>
      <c r="N114" s="31" t="str">
        <f>VLOOKUP($A114,Location!$A:$J,9,FALSE)</f>
        <v>Zapopan</v>
      </c>
      <c r="O114" s="31" t="str">
        <f>VLOOKUP($A114,Location!$A:$J,10,FALSE)</f>
        <v>Estadio Akron</v>
      </c>
      <c r="R114" s="31">
        <v>0</v>
      </c>
      <c r="S114" s="25">
        <f>VLOOKUP($A114,Database!$A:$Y,10,FALSE)</f>
        <v>96</v>
      </c>
      <c r="T114" s="25">
        <f>VLOOKUP($A114,Database!$A:$Y,11,FALSE)</f>
        <v>107</v>
      </c>
      <c r="U114" s="25">
        <f>VLOOKUP($A114,Database!$A:$Y,12,FALSE)</f>
        <v>91</v>
      </c>
      <c r="V114" s="25" t="str">
        <f>VLOOKUP(A114,Database!A:M,13,FALSE)</f>
        <v>À venir</v>
      </c>
      <c r="W114" s="25" t="str">
        <f>VLOOKUP($A114,Database!$A:$Y,20,FALSE)</f>
        <v/>
      </c>
      <c r="X114" s="25" t="str">
        <f>VLOOKUP($A114,Database!$A:$Y,21,FALSE)</f>
        <v/>
      </c>
      <c r="Y114" s="25" t="str">
        <f ca="1">IF(C114&lt;NOW(),IF(AND(P114&gt;Q114,W114&gt;X114),S114,IF(AND(P114=Q114,W114=X114),T114,IF(AND(P114&lt;Q114,W114&lt;X114),U114,0))),"")</f>
        <v/>
      </c>
      <c r="Z114" s="25">
        <f>IF(AND(P114=W114,Q114=X114),1,0)</f>
        <v>1</v>
      </c>
      <c r="AA114" s="25" t="str">
        <f>IF(Z114=0,"",IF(ISBLANK(VLOOKUP(A114,Database!A:AA,22,FALSE)),"",VLOOKUP(A114,Database!A:AA,22,FALSE)))</f>
        <v>Exact</v>
      </c>
      <c r="AB114" s="25">
        <f ca="1">IFERROR(IF(AND(Y114&lt;&gt;"",OR(V114="Terminé",V114="En cours")),VLOOKUP(AA114,Setup_ScoreExactBonus!A:D,4,FALSE),0),0)</f>
        <v>0</v>
      </c>
      <c r="AC114" s="31" t="str">
        <f ca="1">IF(Y114&lt;&gt;"", Y114 + IF(Z114=1,AB114, 0), "")</f>
        <v/>
      </c>
      <c r="AD114" s="31">
        <f ca="1">SUMIFS(AC$2:AC114,D$2:D114,D114)*IF(R114=0,1,2)</f>
        <v>0</v>
      </c>
    </row>
    <row r="115" spans="1:30" x14ac:dyDescent="0.35">
      <c r="A115" s="31">
        <f>IF(ISBLANK(B115),"",COUNTIF(B$2:B115,B115))-1</f>
        <v>2</v>
      </c>
      <c r="B115" s="31">
        <v>36</v>
      </c>
      <c r="C115" s="10">
        <f>VLOOKUP($A115,Database!$A:$Y,7,FALSE)</f>
        <v>46185.166666666664</v>
      </c>
      <c r="D115" s="31" t="str">
        <f>VLOOKUP(Pronostics!$B115,Setup_MPP!$A:$G,3,FALSE)</f>
        <v>Joueur36</v>
      </c>
      <c r="E115" s="31" t="str">
        <f>VLOOKUP(Pronostics!$B115,Setup_MPP!$A:$G,2,FALSE)</f>
        <v>Joueur36</v>
      </c>
      <c r="F115" s="31" t="str">
        <f>VLOOKUP($B115,Setup_MPP!$A:$E,4,FALSE)</f>
        <v>#D5D5D5</v>
      </c>
      <c r="G115" s="31" t="str">
        <f>VLOOKUP($B115,Setup_MPP!$A:$E,5,FALSE)</f>
        <v>#727272</v>
      </c>
      <c r="H115" s="31" t="str">
        <f>IFERROR(IF(AND(A115&gt;=1,A115&lt;=104),VLOOKUP($A115,Location!$A:$J,6,FALSE),IF(A115=0,"Avant l'ouverture",IF(OR(A115=105,A115=106),"Bonus"))),"")</f>
        <v>Tour 1</v>
      </c>
      <c r="I115" s="31" t="str">
        <f>IF(LEFT(H115,4)="Tour",VLOOKUP(A115,Database!$A:$C,3,FALSE),"")</f>
        <v>A</v>
      </c>
      <c r="J115" s="31" t="str">
        <f>VLOOKUP($A115,Location!$A:$J,7,FALSE)</f>
        <v>Corée du Sud</v>
      </c>
      <c r="K115" s="31" t="str">
        <f>IFERROR(VLOOKUP(J115,Setup_Team!$B:$C,2,FALSE), "TDB")</f>
        <v>KOR</v>
      </c>
      <c r="L115" s="31" t="str">
        <f>VLOOKUP($A115,Location!$A:$J,8,FALSE)</f>
        <v>Tchéquie</v>
      </c>
      <c r="M115" s="31" t="str">
        <f>IFERROR(VLOOKUP(L115,Setup_Team!$B:$C,2,FALSE), "TDB")</f>
        <v>CZE</v>
      </c>
      <c r="N115" s="31" t="str">
        <f>VLOOKUP($A115,Location!$A:$J,9,FALSE)</f>
        <v>Zapopan</v>
      </c>
      <c r="O115" s="31" t="str">
        <f>VLOOKUP($A115,Location!$A:$J,10,FALSE)</f>
        <v>Estadio Akron</v>
      </c>
      <c r="R115" s="31">
        <v>0</v>
      </c>
      <c r="S115" s="25">
        <f>VLOOKUP($A115,Database!$A:$Y,10,FALSE)</f>
        <v>96</v>
      </c>
      <c r="T115" s="25">
        <f>VLOOKUP($A115,Database!$A:$Y,11,FALSE)</f>
        <v>107</v>
      </c>
      <c r="U115" s="25">
        <f>VLOOKUP($A115,Database!$A:$Y,12,FALSE)</f>
        <v>91</v>
      </c>
      <c r="V115" s="25" t="str">
        <f>VLOOKUP(A115,Database!A:M,13,FALSE)</f>
        <v>À venir</v>
      </c>
      <c r="W115" s="25" t="str">
        <f>VLOOKUP($A115,Database!$A:$Y,20,FALSE)</f>
        <v/>
      </c>
      <c r="X115" s="25" t="str">
        <f>VLOOKUP($A115,Database!$A:$Y,21,FALSE)</f>
        <v/>
      </c>
      <c r="Y115" s="25" t="str">
        <f ca="1">IF(C115&lt;NOW(),IF(AND(P115&gt;Q115,W115&gt;X115),S115,IF(AND(P115=Q115,W115=X115),T115,IF(AND(P115&lt;Q115,W115&lt;X115),U115,0))),"")</f>
        <v/>
      </c>
      <c r="Z115" s="25">
        <f>IF(AND(P115=W115,Q115=X115),1,0)</f>
        <v>1</v>
      </c>
      <c r="AA115" s="25" t="str">
        <f>IF(Z115=0,"",IF(ISBLANK(VLOOKUP(A115,Database!A:AA,22,FALSE)),"",VLOOKUP(A115,Database!A:AA,22,FALSE)))</f>
        <v>Exact</v>
      </c>
      <c r="AB115" s="25">
        <f ca="1">IFERROR(IF(AND(Y115&lt;&gt;"",OR(V115="Terminé",V115="En cours")),VLOOKUP(AA115,Setup_ScoreExactBonus!A:D,4,FALSE),0),0)</f>
        <v>0</v>
      </c>
      <c r="AC115" s="31" t="str">
        <f ca="1">IF(Y115&lt;&gt;"", Y115 + IF(Z115=1,AB115, 0), "")</f>
        <v/>
      </c>
      <c r="AD115" s="31">
        <f ca="1">SUMIFS(AC$2:AC115,D$2:D115,D115)*IF(R115=0,1,2)</f>
        <v>0</v>
      </c>
    </row>
    <row r="116" spans="1:30" x14ac:dyDescent="0.35">
      <c r="A116" s="31">
        <f>IF(ISBLANK(B116),"",COUNTIF(B$2:B116,B116))-1</f>
        <v>2</v>
      </c>
      <c r="B116" s="31">
        <v>37</v>
      </c>
      <c r="C116" s="10">
        <f>VLOOKUP($A116,Database!$A:$Y,7,FALSE)</f>
        <v>46185.166666666664</v>
      </c>
      <c r="D116" s="31" t="str">
        <f>VLOOKUP(Pronostics!$B116,Setup_MPP!$A:$G,3,FALSE)</f>
        <v>Joueur37</v>
      </c>
      <c r="E116" s="31" t="str">
        <f>VLOOKUP(Pronostics!$B116,Setup_MPP!$A:$G,2,FALSE)</f>
        <v>Joueur37</v>
      </c>
      <c r="F116" s="31" t="str">
        <f>VLOOKUP($B116,Setup_MPP!$A:$E,4,FALSE)</f>
        <v>#D5D5D5</v>
      </c>
      <c r="G116" s="31" t="str">
        <f>VLOOKUP($B116,Setup_MPP!$A:$E,5,FALSE)</f>
        <v>#727272</v>
      </c>
      <c r="H116" s="31" t="str">
        <f>IFERROR(IF(AND(A116&gt;=1,A116&lt;=104),VLOOKUP($A116,Location!$A:$J,6,FALSE),IF(A116=0,"Avant l'ouverture",IF(OR(A116=105,A116=106),"Bonus"))),"")</f>
        <v>Tour 1</v>
      </c>
      <c r="I116" s="31" t="str">
        <f>IF(LEFT(H116,4)="Tour",VLOOKUP(A116,Database!$A:$C,3,FALSE),"")</f>
        <v>A</v>
      </c>
      <c r="J116" s="31" t="str">
        <f>VLOOKUP($A116,Location!$A:$J,7,FALSE)</f>
        <v>Corée du Sud</v>
      </c>
      <c r="K116" s="31" t="str">
        <f>IFERROR(VLOOKUP(J116,Setup_Team!$B:$C,2,FALSE), "TDB")</f>
        <v>KOR</v>
      </c>
      <c r="L116" s="31" t="str">
        <f>VLOOKUP($A116,Location!$A:$J,8,FALSE)</f>
        <v>Tchéquie</v>
      </c>
      <c r="M116" s="31" t="str">
        <f>IFERROR(VLOOKUP(L116,Setup_Team!$B:$C,2,FALSE), "TDB")</f>
        <v>CZE</v>
      </c>
      <c r="N116" s="31" t="str">
        <f>VLOOKUP($A116,Location!$A:$J,9,FALSE)</f>
        <v>Zapopan</v>
      </c>
      <c r="O116" s="31" t="str">
        <f>VLOOKUP($A116,Location!$A:$J,10,FALSE)</f>
        <v>Estadio Akron</v>
      </c>
      <c r="R116" s="31">
        <v>0</v>
      </c>
      <c r="S116" s="25">
        <f>VLOOKUP($A116,Database!$A:$Y,10,FALSE)</f>
        <v>96</v>
      </c>
      <c r="T116" s="25">
        <f>VLOOKUP($A116,Database!$A:$Y,11,FALSE)</f>
        <v>107</v>
      </c>
      <c r="U116" s="25">
        <f>VLOOKUP($A116,Database!$A:$Y,12,FALSE)</f>
        <v>91</v>
      </c>
      <c r="V116" s="25" t="str">
        <f>VLOOKUP(A116,Database!A:M,13,FALSE)</f>
        <v>À venir</v>
      </c>
      <c r="W116" s="25" t="str">
        <f>VLOOKUP($A116,Database!$A:$Y,20,FALSE)</f>
        <v/>
      </c>
      <c r="X116" s="25" t="str">
        <f>VLOOKUP($A116,Database!$A:$Y,21,FALSE)</f>
        <v/>
      </c>
      <c r="Y116" s="25" t="str">
        <f ca="1">IF(C116&lt;NOW(),IF(AND(P116&gt;Q116,W116&gt;X116),S116,IF(AND(P116=Q116,W116=X116),T116,IF(AND(P116&lt;Q116,W116&lt;X116),U116,0))),"")</f>
        <v/>
      </c>
      <c r="Z116" s="25">
        <f>IF(AND(P116=W116,Q116=X116),1,0)</f>
        <v>1</v>
      </c>
      <c r="AA116" s="25" t="str">
        <f>IF(Z116=0,"",IF(ISBLANK(VLOOKUP(A116,Database!A:AA,22,FALSE)),"",VLOOKUP(A116,Database!A:AA,22,FALSE)))</f>
        <v>Exact</v>
      </c>
      <c r="AB116" s="25">
        <f ca="1">IFERROR(IF(AND(Y116&lt;&gt;"",OR(V116="Terminé",V116="En cours")),VLOOKUP(AA116,Setup_ScoreExactBonus!A:D,4,FALSE),0),0)</f>
        <v>0</v>
      </c>
      <c r="AC116" s="31" t="str">
        <f ca="1">IF(Y116&lt;&gt;"", Y116 + IF(Z116=1,AB116, 0), "")</f>
        <v/>
      </c>
      <c r="AD116" s="31">
        <f ca="1">SUMIFS(AC$2:AC116,D$2:D116,D116)*IF(R116=0,1,2)</f>
        <v>0</v>
      </c>
    </row>
    <row r="117" spans="1:30" x14ac:dyDescent="0.35">
      <c r="A117" s="31">
        <f>IF(ISBLANK(B117),"",COUNTIF(B$2:B117,B117))-1</f>
        <v>2</v>
      </c>
      <c r="B117" s="31">
        <v>38</v>
      </c>
      <c r="C117" s="10">
        <f>VLOOKUP($A117,Database!$A:$Y,7,FALSE)</f>
        <v>46185.166666666664</v>
      </c>
      <c r="D117" s="31" t="str">
        <f>VLOOKUP(Pronostics!$B117,Setup_MPP!$A:$G,3,FALSE)</f>
        <v>Joueur38</v>
      </c>
      <c r="E117" s="31" t="str">
        <f>VLOOKUP(Pronostics!$B117,Setup_MPP!$A:$G,2,FALSE)</f>
        <v>Joueur38</v>
      </c>
      <c r="F117" s="31" t="str">
        <f>VLOOKUP($B117,Setup_MPP!$A:$E,4,FALSE)</f>
        <v>#D5D5D5</v>
      </c>
      <c r="G117" s="31" t="str">
        <f>VLOOKUP($B117,Setup_MPP!$A:$E,5,FALSE)</f>
        <v>#727272</v>
      </c>
      <c r="H117" s="31" t="str">
        <f>IFERROR(IF(AND(A117&gt;=1,A117&lt;=104),VLOOKUP($A117,Location!$A:$J,6,FALSE),IF(A117=0,"Avant l'ouverture",IF(OR(A117=105,A117=106),"Bonus"))),"")</f>
        <v>Tour 1</v>
      </c>
      <c r="I117" s="31" t="str">
        <f>IF(LEFT(H117,4)="Tour",VLOOKUP(A117,Database!$A:$C,3,FALSE),"")</f>
        <v>A</v>
      </c>
      <c r="J117" s="31" t="str">
        <f>VLOOKUP($A117,Location!$A:$J,7,FALSE)</f>
        <v>Corée du Sud</v>
      </c>
      <c r="K117" s="31" t="str">
        <f>IFERROR(VLOOKUP(J117,Setup_Team!$B:$C,2,FALSE), "TDB")</f>
        <v>KOR</v>
      </c>
      <c r="L117" s="31" t="str">
        <f>VLOOKUP($A117,Location!$A:$J,8,FALSE)</f>
        <v>Tchéquie</v>
      </c>
      <c r="M117" s="31" t="str">
        <f>IFERROR(VLOOKUP(L117,Setup_Team!$B:$C,2,FALSE), "TDB")</f>
        <v>CZE</v>
      </c>
      <c r="N117" s="31" t="str">
        <f>VLOOKUP($A117,Location!$A:$J,9,FALSE)</f>
        <v>Zapopan</v>
      </c>
      <c r="O117" s="31" t="str">
        <f>VLOOKUP($A117,Location!$A:$J,10,FALSE)</f>
        <v>Estadio Akron</v>
      </c>
      <c r="R117" s="31">
        <v>0</v>
      </c>
      <c r="S117" s="25">
        <f>VLOOKUP($A117,Database!$A:$Y,10,FALSE)</f>
        <v>96</v>
      </c>
      <c r="T117" s="25">
        <f>VLOOKUP($A117,Database!$A:$Y,11,FALSE)</f>
        <v>107</v>
      </c>
      <c r="U117" s="25">
        <f>VLOOKUP($A117,Database!$A:$Y,12,FALSE)</f>
        <v>91</v>
      </c>
      <c r="V117" s="25" t="str">
        <f>VLOOKUP(A117,Database!A:M,13,FALSE)</f>
        <v>À venir</v>
      </c>
      <c r="W117" s="25" t="str">
        <f>VLOOKUP($A117,Database!$A:$Y,20,FALSE)</f>
        <v/>
      </c>
      <c r="X117" s="25" t="str">
        <f>VLOOKUP($A117,Database!$A:$Y,21,FALSE)</f>
        <v/>
      </c>
      <c r="Y117" s="25" t="str">
        <f ca="1">IF(C117&lt;NOW(),IF(AND(P117&gt;Q117,W117&gt;X117),S117,IF(AND(P117=Q117,W117=X117),T117,IF(AND(P117&lt;Q117,W117&lt;X117),U117,0))),"")</f>
        <v/>
      </c>
      <c r="Z117" s="25">
        <f>IF(AND(P117=W117,Q117=X117),1,0)</f>
        <v>1</v>
      </c>
      <c r="AA117" s="25" t="str">
        <f>IF(Z117=0,"",IF(ISBLANK(VLOOKUP(A117,Database!A:AA,22,FALSE)),"",VLOOKUP(A117,Database!A:AA,22,FALSE)))</f>
        <v>Exact</v>
      </c>
      <c r="AB117" s="25">
        <f ca="1">IFERROR(IF(AND(Y117&lt;&gt;"",OR(V117="Terminé",V117="En cours")),VLOOKUP(AA117,Setup_ScoreExactBonus!A:D,4,FALSE),0),0)</f>
        <v>0</v>
      </c>
      <c r="AC117" s="31" t="str">
        <f ca="1">IF(Y117&lt;&gt;"", Y117 + IF(Z117=1,AB117, 0), "")</f>
        <v/>
      </c>
      <c r="AD117" s="31">
        <f ca="1">SUMIFS(AC$2:AC117,D$2:D117,D117)*IF(R117=0,1,2)</f>
        <v>0</v>
      </c>
    </row>
    <row r="118" spans="1:30" x14ac:dyDescent="0.35">
      <c r="A118" s="31">
        <f>IF(ISBLANK(B118),"",COUNTIF(B$2:B118,B118))-1</f>
        <v>2</v>
      </c>
      <c r="B118" s="31">
        <v>39</v>
      </c>
      <c r="C118" s="10">
        <f>VLOOKUP($A118,Database!$A:$Y,7,FALSE)</f>
        <v>46185.166666666664</v>
      </c>
      <c r="D118" s="31" t="str">
        <f>VLOOKUP(Pronostics!$B118,Setup_MPP!$A:$G,3,FALSE)</f>
        <v>Joueur39</v>
      </c>
      <c r="E118" s="31" t="str">
        <f>VLOOKUP(Pronostics!$B118,Setup_MPP!$A:$G,2,FALSE)</f>
        <v>Joueur39</v>
      </c>
      <c r="F118" s="31" t="str">
        <f>VLOOKUP($B118,Setup_MPP!$A:$E,4,FALSE)</f>
        <v>#D5D5D5</v>
      </c>
      <c r="G118" s="31" t="str">
        <f>VLOOKUP($B118,Setup_MPP!$A:$E,5,FALSE)</f>
        <v>#727272</v>
      </c>
      <c r="H118" s="31" t="str">
        <f>IFERROR(IF(AND(A118&gt;=1,A118&lt;=104),VLOOKUP($A118,Location!$A:$J,6,FALSE),IF(A118=0,"Avant l'ouverture",IF(OR(A118=105,A118=106),"Bonus"))),"")</f>
        <v>Tour 1</v>
      </c>
      <c r="I118" s="31" t="str">
        <f>IF(LEFT(H118,4)="Tour",VLOOKUP(A118,Database!$A:$C,3,FALSE),"")</f>
        <v>A</v>
      </c>
      <c r="J118" s="31" t="str">
        <f>VLOOKUP($A118,Location!$A:$J,7,FALSE)</f>
        <v>Corée du Sud</v>
      </c>
      <c r="K118" s="31" t="str">
        <f>IFERROR(VLOOKUP(J118,Setup_Team!$B:$C,2,FALSE), "TDB")</f>
        <v>KOR</v>
      </c>
      <c r="L118" s="31" t="str">
        <f>VLOOKUP($A118,Location!$A:$J,8,FALSE)</f>
        <v>Tchéquie</v>
      </c>
      <c r="M118" s="31" t="str">
        <f>IFERROR(VLOOKUP(L118,Setup_Team!$B:$C,2,FALSE), "TDB")</f>
        <v>CZE</v>
      </c>
      <c r="N118" s="31" t="str">
        <f>VLOOKUP($A118,Location!$A:$J,9,FALSE)</f>
        <v>Zapopan</v>
      </c>
      <c r="O118" s="31" t="str">
        <f>VLOOKUP($A118,Location!$A:$J,10,FALSE)</f>
        <v>Estadio Akron</v>
      </c>
      <c r="R118" s="31">
        <v>0</v>
      </c>
      <c r="S118" s="25">
        <f>VLOOKUP($A118,Database!$A:$Y,10,FALSE)</f>
        <v>96</v>
      </c>
      <c r="T118" s="25">
        <f>VLOOKUP($A118,Database!$A:$Y,11,FALSE)</f>
        <v>107</v>
      </c>
      <c r="U118" s="25">
        <f>VLOOKUP($A118,Database!$A:$Y,12,FALSE)</f>
        <v>91</v>
      </c>
      <c r="V118" s="25" t="str">
        <f>VLOOKUP(A118,Database!A:M,13,FALSE)</f>
        <v>À venir</v>
      </c>
      <c r="W118" s="25" t="str">
        <f>VLOOKUP($A118,Database!$A:$Y,20,FALSE)</f>
        <v/>
      </c>
      <c r="X118" s="25" t="str">
        <f>VLOOKUP($A118,Database!$A:$Y,21,FALSE)</f>
        <v/>
      </c>
      <c r="Y118" s="25" t="str">
        <f ca="1">IF(C118&lt;NOW(),IF(AND(P118&gt;Q118,W118&gt;X118),S118,IF(AND(P118=Q118,W118=X118),T118,IF(AND(P118&lt;Q118,W118&lt;X118),U118,0))),"")</f>
        <v/>
      </c>
      <c r="Z118" s="25">
        <f>IF(AND(P118=W118,Q118=X118),1,0)</f>
        <v>1</v>
      </c>
      <c r="AA118" s="25" t="str">
        <f>IF(Z118=0,"",IF(ISBLANK(VLOOKUP(A118,Database!A:AA,22,FALSE)),"",VLOOKUP(A118,Database!A:AA,22,FALSE)))</f>
        <v>Exact</v>
      </c>
      <c r="AB118" s="25">
        <f ca="1">IFERROR(IF(AND(Y118&lt;&gt;"",OR(V118="Terminé",V118="En cours")),VLOOKUP(AA118,Setup_ScoreExactBonus!A:D,4,FALSE),0),0)</f>
        <v>0</v>
      </c>
      <c r="AC118" s="31" t="str">
        <f ca="1">IF(Y118&lt;&gt;"", Y118 + IF(Z118=1,AB118, 0), "")</f>
        <v/>
      </c>
      <c r="AD118" s="31">
        <f ca="1">SUMIFS(AC$2:AC118,D$2:D118,D118)*IF(R118=0,1,2)</f>
        <v>0</v>
      </c>
    </row>
    <row r="119" spans="1:30" x14ac:dyDescent="0.35">
      <c r="A119" s="31">
        <f>IF(ISBLANK(B119),"",COUNTIF(B$2:B119,B119))-1</f>
        <v>3</v>
      </c>
      <c r="B119" s="31">
        <v>1</v>
      </c>
      <c r="C119" s="10">
        <f>VLOOKUP($A119,Database!$A:$Y,7,FALSE)</f>
        <v>46185.875</v>
      </c>
      <c r="D119" s="31" t="str">
        <f>VLOOKUP(Pronostics!$B119,Setup_MPP!$A:$G,3,FALSE)</f>
        <v>_Nicolas_LM_</v>
      </c>
      <c r="E119" s="31" t="str">
        <f>VLOOKUP(Pronostics!$B119,Setup_MPP!$A:$G,2,FALSE)</f>
        <v>Nicolas LE MOUEL</v>
      </c>
      <c r="F119" s="31" t="str">
        <f>VLOOKUP($B119,Setup_MPP!$A:$E,4,FALSE)</f>
        <v>#F7C79D</v>
      </c>
      <c r="G119" s="31" t="str">
        <f>VLOOKUP($B119,Setup_MPP!$A:$E,5,FALSE)</f>
        <v>#FFBE85</v>
      </c>
      <c r="H119" s="31" t="str">
        <f>IFERROR(IF(AND(A119&gt;=1,A119&lt;=104),VLOOKUP($A119,Location!$A:$J,6,FALSE),IF(A119=0,"Avant l'ouverture",IF(OR(A119=105,A119=106),"Bonus"))),"")</f>
        <v>Tour 1</v>
      </c>
      <c r="I119" s="31" t="str">
        <f>IF(LEFT(H119,4)="Tour",VLOOKUP(A119,Database!$A:$C,3,FALSE),"")</f>
        <v>B</v>
      </c>
      <c r="J119" s="31" t="str">
        <f>VLOOKUP($A119,Location!$A:$J,7,FALSE)</f>
        <v>Canada</v>
      </c>
      <c r="K119" s="31" t="str">
        <f>IFERROR(VLOOKUP(J119,Setup_Team!$B:$C,2,FALSE), "TDB")</f>
        <v>CAN</v>
      </c>
      <c r="L119" s="31" t="str">
        <f>VLOOKUP($A119,Location!$A:$J,8,FALSE)</f>
        <v>Bosnie-Herzégovine</v>
      </c>
      <c r="M119" s="31" t="str">
        <f>IFERROR(VLOOKUP(L119,Setup_Team!$B:$C,2,FALSE), "TDB")</f>
        <v>BIH</v>
      </c>
      <c r="N119" s="31" t="str">
        <f>VLOOKUP($A119,Location!$A:$J,9,FALSE)</f>
        <v>Toronto</v>
      </c>
      <c r="O119" s="31" t="str">
        <f>VLOOKUP($A119,Location!$A:$J,10,FALSE)</f>
        <v>BMO Field</v>
      </c>
      <c r="P119" s="44"/>
      <c r="Q119" s="44"/>
      <c r="R119" s="31">
        <v>0</v>
      </c>
      <c r="S119" s="25">
        <f>VLOOKUP($A119,Database!$A:$Y,10,FALSE)</f>
        <v>65</v>
      </c>
      <c r="T119" s="25">
        <f>VLOOKUP($A119,Database!$A:$Y,11,FALSE)</f>
        <v>117</v>
      </c>
      <c r="U119" s="25">
        <f>VLOOKUP($A119,Database!$A:$Y,12,FALSE)</f>
        <v>125</v>
      </c>
      <c r="V119" s="25" t="str">
        <f>VLOOKUP(A119,Database!A:M,13,FALSE)</f>
        <v>À venir</v>
      </c>
      <c r="W119" s="25" t="str">
        <f>VLOOKUP($A119,Database!$A:$Y,20,FALSE)</f>
        <v/>
      </c>
      <c r="X119" s="25" t="str">
        <f>VLOOKUP($A119,Database!$A:$Y,21,FALSE)</f>
        <v/>
      </c>
      <c r="Y119" s="25" t="str">
        <f ca="1">IF(C119&lt;NOW(),IF(AND(P119&gt;Q119,W119&gt;X119),S119,IF(AND(P119=Q119,W119=X119),T119,IF(AND(P119&lt;Q119,W119&lt;X119),U119,0))),"")</f>
        <v/>
      </c>
      <c r="Z119" s="25">
        <f>IF(AND(P119=W119,Q119=X119),1,0)</f>
        <v>1</v>
      </c>
      <c r="AA119" s="25" t="str">
        <f>IF(Z119=0,"",IF(ISBLANK(VLOOKUP(A119,Database!A:AA,22,FALSE)),"",VLOOKUP(A119,Database!A:AA,22,FALSE)))</f>
        <v>Exact</v>
      </c>
      <c r="AB119" s="25">
        <f ca="1">IFERROR(IF(AND(Y119&lt;&gt;"",OR(V119="Terminé",V119="En cours")),VLOOKUP(AA119,Setup_ScoreExactBonus!A:D,4,FALSE),0),0)</f>
        <v>0</v>
      </c>
      <c r="AC119" s="31" t="str">
        <f ca="1">IF(Y119&lt;&gt;"", Y119 + IF(Z119=1,AB119, 0), "")</f>
        <v/>
      </c>
      <c r="AD119" s="31">
        <f ca="1">SUMIFS(AC$2:AC119,D$2:D119,D119)*IF(R119=0,1,2)</f>
        <v>0</v>
      </c>
    </row>
    <row r="120" spans="1:30" x14ac:dyDescent="0.35">
      <c r="A120" s="31">
        <f>IF(ISBLANK(B120),"",COUNTIF(B$2:B120,B120))-1</f>
        <v>3</v>
      </c>
      <c r="B120" s="31">
        <v>2</v>
      </c>
      <c r="C120" s="10">
        <f>VLOOKUP($A120,Database!$A:$Y,7,FALSE)</f>
        <v>46185.875</v>
      </c>
      <c r="D120" s="31" t="str">
        <f>VLOOKUP(Pronostics!$B120,Setup_MPP!$A:$G,3,FALSE)</f>
        <v>leaelaz</v>
      </c>
      <c r="E120" s="31" t="str">
        <f>VLOOKUP(Pronostics!$B120,Setup_MPP!$A:$G,2,FALSE)</f>
        <v>Léa EL ASERY</v>
      </c>
      <c r="F120" s="31" t="str">
        <f>VLOOKUP($B120,Setup_MPP!$A:$E,4,FALSE)</f>
        <v>#FFBEBE</v>
      </c>
      <c r="G120" s="31" t="str">
        <f>VLOOKUP($B120,Setup_MPP!$A:$E,5,FALSE)</f>
        <v>#DF6868</v>
      </c>
      <c r="H120" s="31" t="str">
        <f>IFERROR(IF(AND(A120&gt;=1,A120&lt;=104),VLOOKUP($A120,Location!$A:$J,6,FALSE),IF(A120=0,"Avant l'ouverture",IF(OR(A120=105,A120=106),"Bonus"))),"")</f>
        <v>Tour 1</v>
      </c>
      <c r="I120" s="31" t="str">
        <f>IF(LEFT(H120,4)="Tour",VLOOKUP(A120,Database!$A:$C,3,FALSE),"")</f>
        <v>B</v>
      </c>
      <c r="J120" s="31" t="str">
        <f>VLOOKUP($A120,Location!$A:$J,7,FALSE)</f>
        <v>Canada</v>
      </c>
      <c r="K120" s="31" t="str">
        <f>IFERROR(VLOOKUP(J120,Setup_Team!$B:$C,2,FALSE), "TDB")</f>
        <v>CAN</v>
      </c>
      <c r="L120" s="31" t="str">
        <f>VLOOKUP($A120,Location!$A:$J,8,FALSE)</f>
        <v>Bosnie-Herzégovine</v>
      </c>
      <c r="M120" s="31" t="str">
        <f>IFERROR(VLOOKUP(L120,Setup_Team!$B:$C,2,FALSE), "TDB")</f>
        <v>BIH</v>
      </c>
      <c r="N120" s="31" t="str">
        <f>VLOOKUP($A120,Location!$A:$J,9,FALSE)</f>
        <v>Toronto</v>
      </c>
      <c r="O120" s="31" t="str">
        <f>VLOOKUP($A120,Location!$A:$J,10,FALSE)</f>
        <v>BMO Field</v>
      </c>
      <c r="R120" s="31">
        <v>0</v>
      </c>
      <c r="S120" s="25">
        <f>VLOOKUP($A120,Database!$A:$Y,10,FALSE)</f>
        <v>65</v>
      </c>
      <c r="T120" s="25">
        <f>VLOOKUP($A120,Database!$A:$Y,11,FALSE)</f>
        <v>117</v>
      </c>
      <c r="U120" s="25">
        <f>VLOOKUP($A120,Database!$A:$Y,12,FALSE)</f>
        <v>125</v>
      </c>
      <c r="V120" s="25" t="str">
        <f>VLOOKUP(A120,Database!A:M,13,FALSE)</f>
        <v>À venir</v>
      </c>
      <c r="W120" s="25" t="str">
        <f>VLOOKUP($A120,Database!$A:$Y,20,FALSE)</f>
        <v/>
      </c>
      <c r="X120" s="25" t="str">
        <f>VLOOKUP($A120,Database!$A:$Y,21,FALSE)</f>
        <v/>
      </c>
      <c r="Y120" s="25" t="str">
        <f ca="1">IF(C120&lt;NOW(),IF(AND(P120&gt;Q120,W120&gt;X120),S120,IF(AND(P120=Q120,W120=X120),T120,IF(AND(P120&lt;Q120,W120&lt;X120),U120,0))),"")</f>
        <v/>
      </c>
      <c r="Z120" s="25">
        <f>IF(AND(P120=W120,Q120=X120),1,0)</f>
        <v>1</v>
      </c>
      <c r="AA120" s="25" t="str">
        <f>IF(Z120=0,"",IF(ISBLANK(VLOOKUP(A120,Database!A:AA,22,FALSE)),"",VLOOKUP(A120,Database!A:AA,22,FALSE)))</f>
        <v>Exact</v>
      </c>
      <c r="AB120" s="25">
        <f ca="1">IFERROR(IF(AND(Y120&lt;&gt;"",OR(V120="Terminé",V120="En cours")),VLOOKUP(AA120,Setup_ScoreExactBonus!A:D,4,FALSE),0),0)</f>
        <v>0</v>
      </c>
      <c r="AC120" s="31" t="str">
        <f ca="1">IF(Y120&lt;&gt;"", Y120 + IF(Z120=1,AB120, 0), "")</f>
        <v/>
      </c>
      <c r="AD120" s="31">
        <f ca="1">SUMIFS(AC$2:AC120,D$2:D120,D120)*IF(R120=0,1,2)</f>
        <v>0</v>
      </c>
    </row>
    <row r="121" spans="1:30" x14ac:dyDescent="0.35">
      <c r="A121" s="31">
        <f>IF(ISBLANK(B121),"",COUNTIF(B$2:B121,B121))-1</f>
        <v>3</v>
      </c>
      <c r="B121" s="31">
        <v>3</v>
      </c>
      <c r="C121" s="10">
        <f>VLOOKUP($A121,Database!$A:$Y,7,FALSE)</f>
        <v>46185.875</v>
      </c>
      <c r="D121" s="31" t="str">
        <f>VLOOKUP(Pronostics!$B121,Setup_MPP!$A:$G,3,FALSE)</f>
        <v>PasMetalleux</v>
      </c>
      <c r="E121" s="31" t="str">
        <f>VLOOKUP(Pronostics!$B121,Setup_MPP!$A:$G,2,FALSE)</f>
        <v>Elwenn JOUBREL</v>
      </c>
      <c r="F121" s="31" t="str">
        <f>VLOOKUP($B121,Setup_MPP!$A:$E,4,FALSE)</f>
        <v>#F5C7FC</v>
      </c>
      <c r="G121" s="31" t="str">
        <f>VLOOKUP($B121,Setup_MPP!$A:$E,5,FALSE)</f>
        <v>#C489CF</v>
      </c>
      <c r="H121" s="31" t="str">
        <f>IFERROR(IF(AND(A121&gt;=1,A121&lt;=104),VLOOKUP($A121,Location!$A:$J,6,FALSE),IF(A121=0,"Avant l'ouverture",IF(OR(A121=105,A121=106),"Bonus"))),"")</f>
        <v>Tour 1</v>
      </c>
      <c r="I121" s="31" t="str">
        <f>IF(LEFT(H121,4)="Tour",VLOOKUP(A121,Database!$A:$C,3,FALSE),"")</f>
        <v>B</v>
      </c>
      <c r="J121" s="31" t="str">
        <f>VLOOKUP($A121,Location!$A:$J,7,FALSE)</f>
        <v>Canada</v>
      </c>
      <c r="K121" s="31" t="str">
        <f>IFERROR(VLOOKUP(J121,Setup_Team!$B:$C,2,FALSE), "TDB")</f>
        <v>CAN</v>
      </c>
      <c r="L121" s="31" t="str">
        <f>VLOOKUP($A121,Location!$A:$J,8,FALSE)</f>
        <v>Bosnie-Herzégovine</v>
      </c>
      <c r="M121" s="31" t="str">
        <f>IFERROR(VLOOKUP(L121,Setup_Team!$B:$C,2,FALSE), "TDB")</f>
        <v>BIH</v>
      </c>
      <c r="N121" s="31" t="str">
        <f>VLOOKUP($A121,Location!$A:$J,9,FALSE)</f>
        <v>Toronto</v>
      </c>
      <c r="O121" s="31" t="str">
        <f>VLOOKUP($A121,Location!$A:$J,10,FALSE)</f>
        <v>BMO Field</v>
      </c>
      <c r="R121" s="31">
        <v>0</v>
      </c>
      <c r="S121" s="25">
        <f>VLOOKUP($A121,Database!$A:$Y,10,FALSE)</f>
        <v>65</v>
      </c>
      <c r="T121" s="25">
        <f>VLOOKUP($A121,Database!$A:$Y,11,FALSE)</f>
        <v>117</v>
      </c>
      <c r="U121" s="25">
        <f>VLOOKUP($A121,Database!$A:$Y,12,FALSE)</f>
        <v>125</v>
      </c>
      <c r="V121" s="25" t="str">
        <f>VLOOKUP(A121,Database!A:M,13,FALSE)</f>
        <v>À venir</v>
      </c>
      <c r="W121" s="25" t="str">
        <f>VLOOKUP($A121,Database!$A:$Y,20,FALSE)</f>
        <v/>
      </c>
      <c r="X121" s="25" t="str">
        <f>VLOOKUP($A121,Database!$A:$Y,21,FALSE)</f>
        <v/>
      </c>
      <c r="Y121" s="25" t="str">
        <f ca="1">IF(C121&lt;NOW(),IF(AND(P121&gt;Q121,W121&gt;X121),S121,IF(AND(P121=Q121,W121=X121),T121,IF(AND(P121&lt;Q121,W121&lt;X121),U121,0))),"")</f>
        <v/>
      </c>
      <c r="Z121" s="25">
        <f>IF(AND(P121=W121,Q121=X121),1,0)</f>
        <v>1</v>
      </c>
      <c r="AA121" s="25" t="str">
        <f>IF(Z121=0,"",IF(ISBLANK(VLOOKUP(A121,Database!A:AA,22,FALSE)),"",VLOOKUP(A121,Database!A:AA,22,FALSE)))</f>
        <v>Exact</v>
      </c>
      <c r="AB121" s="25">
        <f ca="1">IFERROR(IF(AND(Y121&lt;&gt;"",OR(V121="Terminé",V121="En cours")),VLOOKUP(AA121,Setup_ScoreExactBonus!A:D,4,FALSE),0),0)</f>
        <v>0</v>
      </c>
      <c r="AC121" s="31" t="str">
        <f ca="1">IF(Y121&lt;&gt;"", Y121 + IF(Z121=1,AB121, 0), "")</f>
        <v/>
      </c>
      <c r="AD121" s="31">
        <f ca="1">SUMIFS(AC$2:AC121,D$2:D121,D121)*IF(R121=0,1,2)</f>
        <v>0</v>
      </c>
    </row>
    <row r="122" spans="1:30" x14ac:dyDescent="0.35">
      <c r="A122" s="31">
        <f>IF(ISBLANK(B122),"",COUNTIF(B$2:B122,B122))-1</f>
        <v>3</v>
      </c>
      <c r="B122" s="31">
        <v>4</v>
      </c>
      <c r="C122" s="10">
        <f>VLOOKUP($A122,Database!$A:$Y,7,FALSE)</f>
        <v>46185.875</v>
      </c>
      <c r="D122" s="31" t="str">
        <f>VLOOKUP(Pronostics!$B122,Setup_MPP!$A:$G,3,FALSE)</f>
        <v>Popo444</v>
      </c>
      <c r="E122" s="31" t="str">
        <f>VLOOKUP(Pronostics!$B122,Setup_MPP!$A:$G,2,FALSE)</f>
        <v>Pauline OLIVIER</v>
      </c>
      <c r="F122" s="31" t="str">
        <f>VLOOKUP($B122,Setup_MPP!$A:$E,4,FALSE)</f>
        <v>#A5EA7F</v>
      </c>
      <c r="G122" s="31" t="str">
        <f>VLOOKUP($B122,Setup_MPP!$A:$E,5,FALSE)</f>
        <v>#80C65A</v>
      </c>
      <c r="H122" s="31" t="str">
        <f>IFERROR(IF(AND(A122&gt;=1,A122&lt;=104),VLOOKUP($A122,Location!$A:$J,6,FALSE),IF(A122=0,"Avant l'ouverture",IF(OR(A122=105,A122=106),"Bonus"))),"")</f>
        <v>Tour 1</v>
      </c>
      <c r="I122" s="31" t="str">
        <f>IF(LEFT(H122,4)="Tour",VLOOKUP(A122,Database!$A:$C,3,FALSE),"")</f>
        <v>B</v>
      </c>
      <c r="J122" s="31" t="str">
        <f>VLOOKUP($A122,Location!$A:$J,7,FALSE)</f>
        <v>Canada</v>
      </c>
      <c r="K122" s="31" t="str">
        <f>IFERROR(VLOOKUP(J122,Setup_Team!$B:$C,2,FALSE), "TDB")</f>
        <v>CAN</v>
      </c>
      <c r="L122" s="31" t="str">
        <f>VLOOKUP($A122,Location!$A:$J,8,FALSE)</f>
        <v>Bosnie-Herzégovine</v>
      </c>
      <c r="M122" s="31" t="str">
        <f>IFERROR(VLOOKUP(L122,Setup_Team!$B:$C,2,FALSE), "TDB")</f>
        <v>BIH</v>
      </c>
      <c r="N122" s="31" t="str">
        <f>VLOOKUP($A122,Location!$A:$J,9,FALSE)</f>
        <v>Toronto</v>
      </c>
      <c r="O122" s="31" t="str">
        <f>VLOOKUP($A122,Location!$A:$J,10,FALSE)</f>
        <v>BMO Field</v>
      </c>
      <c r="R122" s="31">
        <v>0</v>
      </c>
      <c r="S122" s="25">
        <f>VLOOKUP($A122,Database!$A:$Y,10,FALSE)</f>
        <v>65</v>
      </c>
      <c r="T122" s="25">
        <f>VLOOKUP($A122,Database!$A:$Y,11,FALSE)</f>
        <v>117</v>
      </c>
      <c r="U122" s="25">
        <f>VLOOKUP($A122,Database!$A:$Y,12,FALSE)</f>
        <v>125</v>
      </c>
      <c r="V122" s="25" t="str">
        <f>VLOOKUP(A122,Database!A:M,13,FALSE)</f>
        <v>À venir</v>
      </c>
      <c r="W122" s="25" t="str">
        <f>VLOOKUP($A122,Database!$A:$Y,20,FALSE)</f>
        <v/>
      </c>
      <c r="X122" s="25" t="str">
        <f>VLOOKUP($A122,Database!$A:$Y,21,FALSE)</f>
        <v/>
      </c>
      <c r="Y122" s="25" t="str">
        <f ca="1">IF(C122&lt;NOW(),IF(AND(P122&gt;Q122,W122&gt;X122),S122,IF(AND(P122=Q122,W122=X122),T122,IF(AND(P122&lt;Q122,W122&lt;X122),U122,0))),"")</f>
        <v/>
      </c>
      <c r="Z122" s="25">
        <f>IF(AND(P122=W122,Q122=X122),1,0)</f>
        <v>1</v>
      </c>
      <c r="AA122" s="25" t="str">
        <f>IF(Z122=0,"",IF(ISBLANK(VLOOKUP(A122,Database!A:AA,22,FALSE)),"",VLOOKUP(A122,Database!A:AA,22,FALSE)))</f>
        <v>Exact</v>
      </c>
      <c r="AB122" s="25">
        <f ca="1">IFERROR(IF(AND(Y122&lt;&gt;"",OR(V122="Terminé",V122="En cours")),VLOOKUP(AA122,Setup_ScoreExactBonus!A:D,4,FALSE),0),0)</f>
        <v>0</v>
      </c>
      <c r="AC122" s="31" t="str">
        <f ca="1">IF(Y122&lt;&gt;"", Y122 + IF(Z122=1,AB122, 0), "")</f>
        <v/>
      </c>
      <c r="AD122" s="31">
        <f ca="1">SUMIFS(AC$2:AC122,D$2:D122,D122)*IF(R122=0,1,2)</f>
        <v>0</v>
      </c>
    </row>
    <row r="123" spans="1:30" x14ac:dyDescent="0.35">
      <c r="A123" s="31">
        <f>IF(ISBLANK(B123),"",COUNTIF(B$2:B123,B123))-1</f>
        <v>3</v>
      </c>
      <c r="B123" s="31">
        <v>5</v>
      </c>
      <c r="C123" s="10">
        <f>VLOOKUP($A123,Database!$A:$Y,7,FALSE)</f>
        <v>46185.875</v>
      </c>
      <c r="D123" s="31" t="str">
        <f>VLOOKUP(Pronostics!$B123,Setup_MPP!$A:$G,3,FALSE)</f>
        <v>_Jujul</v>
      </c>
      <c r="E123" s="31" t="str">
        <f>VLOOKUP(Pronostics!$B123,Setup_MPP!$A:$G,2,FALSE)</f>
        <v>Julie BOISSIERE</v>
      </c>
      <c r="F123" s="31" t="str">
        <f>VLOOKUP($B123,Setup_MPP!$A:$E,4,FALSE)</f>
        <v>#D890FF</v>
      </c>
      <c r="G123" s="31" t="str">
        <f>VLOOKUP($B123,Setup_MPP!$A:$E,5,FALSE)</f>
        <v>#B750EF</v>
      </c>
      <c r="H123" s="31" t="str">
        <f>IFERROR(IF(AND(A123&gt;=1,A123&lt;=104),VLOOKUP($A123,Location!$A:$J,6,FALSE),IF(A123=0,"Avant l'ouverture",IF(OR(A123=105,A123=106),"Bonus"))),"")</f>
        <v>Tour 1</v>
      </c>
      <c r="I123" s="31" t="str">
        <f>IF(LEFT(H123,4)="Tour",VLOOKUP(A123,Database!$A:$C,3,FALSE),"")</f>
        <v>B</v>
      </c>
      <c r="J123" s="31" t="str">
        <f>VLOOKUP($A123,Location!$A:$J,7,FALSE)</f>
        <v>Canada</v>
      </c>
      <c r="K123" s="31" t="str">
        <f>IFERROR(VLOOKUP(J123,Setup_Team!$B:$C,2,FALSE), "TDB")</f>
        <v>CAN</v>
      </c>
      <c r="L123" s="31" t="str">
        <f>VLOOKUP($A123,Location!$A:$J,8,FALSE)</f>
        <v>Bosnie-Herzégovine</v>
      </c>
      <c r="M123" s="31" t="str">
        <f>IFERROR(VLOOKUP(L123,Setup_Team!$B:$C,2,FALSE), "TDB")</f>
        <v>BIH</v>
      </c>
      <c r="N123" s="31" t="str">
        <f>VLOOKUP($A123,Location!$A:$J,9,FALSE)</f>
        <v>Toronto</v>
      </c>
      <c r="O123" s="31" t="str">
        <f>VLOOKUP($A123,Location!$A:$J,10,FALSE)</f>
        <v>BMO Field</v>
      </c>
      <c r="R123" s="31">
        <v>0</v>
      </c>
      <c r="S123" s="25">
        <f>VLOOKUP($A123,Database!$A:$Y,10,FALSE)</f>
        <v>65</v>
      </c>
      <c r="T123" s="25">
        <f>VLOOKUP($A123,Database!$A:$Y,11,FALSE)</f>
        <v>117</v>
      </c>
      <c r="U123" s="25">
        <f>VLOOKUP($A123,Database!$A:$Y,12,FALSE)</f>
        <v>125</v>
      </c>
      <c r="V123" s="25" t="str">
        <f>VLOOKUP(A123,Database!A:M,13,FALSE)</f>
        <v>À venir</v>
      </c>
      <c r="W123" s="25" t="str">
        <f>VLOOKUP($A123,Database!$A:$Y,20,FALSE)</f>
        <v/>
      </c>
      <c r="X123" s="25" t="str">
        <f>VLOOKUP($A123,Database!$A:$Y,21,FALSE)</f>
        <v/>
      </c>
      <c r="Y123" s="25" t="str">
        <f ca="1">IF(C123&lt;NOW(),IF(AND(P123&gt;Q123,W123&gt;X123),S123,IF(AND(P123=Q123,W123=X123),T123,IF(AND(P123&lt;Q123,W123&lt;X123),U123,0))),"")</f>
        <v/>
      </c>
      <c r="Z123" s="25">
        <f>IF(AND(P123=W123,Q123=X123),1,0)</f>
        <v>1</v>
      </c>
      <c r="AA123" s="25" t="str">
        <f>IF(Z123=0,"",IF(ISBLANK(VLOOKUP(A123,Database!A:AA,22,FALSE)),"",VLOOKUP(A123,Database!A:AA,22,FALSE)))</f>
        <v>Exact</v>
      </c>
      <c r="AB123" s="25">
        <f ca="1">IFERROR(IF(AND(Y123&lt;&gt;"",OR(V123="Terminé",V123="En cours")),VLOOKUP(AA123,Setup_ScoreExactBonus!A:D,4,FALSE),0),0)</f>
        <v>0</v>
      </c>
      <c r="AC123" s="31" t="str">
        <f ca="1">IF(Y123&lt;&gt;"", Y123 + IF(Z123=1,AB123, 0), "")</f>
        <v/>
      </c>
      <c r="AD123" s="31">
        <f ca="1">SUMIFS(AC$2:AC123,D$2:D123,D123)*IF(R123=0,1,2)</f>
        <v>0</v>
      </c>
    </row>
    <row r="124" spans="1:30" x14ac:dyDescent="0.35">
      <c r="A124" s="31">
        <f>IF(ISBLANK(B124),"",COUNTIF(B$2:B124,B124))-1</f>
        <v>3</v>
      </c>
      <c r="B124" s="31">
        <v>6</v>
      </c>
      <c r="C124" s="10">
        <f>VLOOKUP($A124,Database!$A:$Y,7,FALSE)</f>
        <v>46185.875</v>
      </c>
      <c r="D124" s="31" t="str">
        <f>VLOOKUP(Pronostics!$B124,Setup_MPP!$A:$G,3,FALSE)</f>
        <v>Julay</v>
      </c>
      <c r="E124" s="31" t="str">
        <f>VLOOKUP(Pronostics!$B124,Setup_MPP!$A:$G,2,FALSE)</f>
        <v>Julie BOUCHARD</v>
      </c>
      <c r="F124" s="31" t="str">
        <f>VLOOKUP($B124,Setup_MPP!$A:$E,4,FALSE)</f>
        <v>#A6F7B1</v>
      </c>
      <c r="G124" s="31" t="str">
        <f>VLOOKUP($B124,Setup_MPP!$A:$E,5,FALSE)</f>
        <v>#6EC179</v>
      </c>
      <c r="H124" s="31" t="str">
        <f>IFERROR(IF(AND(A124&gt;=1,A124&lt;=104),VLOOKUP($A124,Location!$A:$J,6,FALSE),IF(A124=0,"Avant l'ouverture",IF(OR(A124=105,A124=106),"Bonus"))),"")</f>
        <v>Tour 1</v>
      </c>
      <c r="I124" s="31" t="str">
        <f>IF(LEFT(H124,4)="Tour",VLOOKUP(A124,Database!$A:$C,3,FALSE),"")</f>
        <v>B</v>
      </c>
      <c r="J124" s="31" t="str">
        <f>VLOOKUP($A124,Location!$A:$J,7,FALSE)</f>
        <v>Canada</v>
      </c>
      <c r="K124" s="31" t="str">
        <f>IFERROR(VLOOKUP(J124,Setup_Team!$B:$C,2,FALSE), "TDB")</f>
        <v>CAN</v>
      </c>
      <c r="L124" s="31" t="str">
        <f>VLOOKUP($A124,Location!$A:$J,8,FALSE)</f>
        <v>Bosnie-Herzégovine</v>
      </c>
      <c r="M124" s="31" t="str">
        <f>IFERROR(VLOOKUP(L124,Setup_Team!$B:$C,2,FALSE), "TDB")</f>
        <v>BIH</v>
      </c>
      <c r="N124" s="31" t="str">
        <f>VLOOKUP($A124,Location!$A:$J,9,FALSE)</f>
        <v>Toronto</v>
      </c>
      <c r="O124" s="31" t="str">
        <f>VLOOKUP($A124,Location!$A:$J,10,FALSE)</f>
        <v>BMO Field</v>
      </c>
      <c r="R124" s="31">
        <v>0</v>
      </c>
      <c r="S124" s="25">
        <f>VLOOKUP($A124,Database!$A:$Y,10,FALSE)</f>
        <v>65</v>
      </c>
      <c r="T124" s="25">
        <f>VLOOKUP($A124,Database!$A:$Y,11,FALSE)</f>
        <v>117</v>
      </c>
      <c r="U124" s="25">
        <f>VLOOKUP($A124,Database!$A:$Y,12,FALSE)</f>
        <v>125</v>
      </c>
      <c r="V124" s="25" t="str">
        <f>VLOOKUP(A124,Database!A:M,13,FALSE)</f>
        <v>À venir</v>
      </c>
      <c r="W124" s="25" t="str">
        <f>VLOOKUP($A124,Database!$A:$Y,20,FALSE)</f>
        <v/>
      </c>
      <c r="X124" s="25" t="str">
        <f>VLOOKUP($A124,Database!$A:$Y,21,FALSE)</f>
        <v/>
      </c>
      <c r="Y124" s="25" t="str">
        <f ca="1">IF(C124&lt;NOW(),IF(AND(P124&gt;Q124,W124&gt;X124),S124,IF(AND(P124=Q124,W124=X124),T124,IF(AND(P124&lt;Q124,W124&lt;X124),U124,0))),"")</f>
        <v/>
      </c>
      <c r="Z124" s="25">
        <f>IF(AND(P124=W124,Q124=X124),1,0)</f>
        <v>1</v>
      </c>
      <c r="AA124" s="25" t="str">
        <f>IF(Z124=0,"",IF(ISBLANK(VLOOKUP(A124,Database!A:AA,22,FALSE)),"",VLOOKUP(A124,Database!A:AA,22,FALSE)))</f>
        <v>Exact</v>
      </c>
      <c r="AB124" s="25">
        <f ca="1">IFERROR(IF(AND(Y124&lt;&gt;"",OR(V124="Terminé",V124="En cours")),VLOOKUP(AA124,Setup_ScoreExactBonus!A:D,4,FALSE),0),0)</f>
        <v>0</v>
      </c>
      <c r="AC124" s="31" t="str">
        <f ca="1">IF(Y124&lt;&gt;"", Y124 + IF(Z124=1,AB124, 0), "")</f>
        <v/>
      </c>
      <c r="AD124" s="31">
        <f ca="1">SUMIFS(AC$2:AC124,D$2:D124,D124)*IF(R124=0,1,2)</f>
        <v>0</v>
      </c>
    </row>
    <row r="125" spans="1:30" x14ac:dyDescent="0.35">
      <c r="A125" s="31">
        <f>IF(ISBLANK(B125),"",COUNTIF(B$2:B125,B125))-1</f>
        <v>3</v>
      </c>
      <c r="B125" s="31">
        <v>7</v>
      </c>
      <c r="C125" s="10">
        <f>VLOOKUP($A125,Database!$A:$Y,7,FALSE)</f>
        <v>46185.875</v>
      </c>
      <c r="D125" s="31" t="str">
        <f>VLOOKUP(Pronostics!$B125,Setup_MPP!$A:$G,3,FALSE)</f>
        <v>__Vince__</v>
      </c>
      <c r="E125" s="31" t="str">
        <f>VLOOKUP(Pronostics!$B125,Setup_MPP!$A:$G,2,FALSE)</f>
        <v>Vincent FRAYSSE</v>
      </c>
      <c r="F125" s="31" t="str">
        <f>VLOOKUP($B125,Setup_MPP!$A:$E,4,FALSE)</f>
        <v>#B2EAE8</v>
      </c>
      <c r="G125" s="31" t="str">
        <f>VLOOKUP($B125,Setup_MPP!$A:$E,5,FALSE)</f>
        <v>#6CB4B1</v>
      </c>
      <c r="H125" s="31" t="str">
        <f>IFERROR(IF(AND(A125&gt;=1,A125&lt;=104),VLOOKUP($A125,Location!$A:$J,6,FALSE),IF(A125=0,"Avant l'ouverture",IF(OR(A125=105,A125=106),"Bonus"))),"")</f>
        <v>Tour 1</v>
      </c>
      <c r="I125" s="31" t="str">
        <f>IF(LEFT(H125,4)="Tour",VLOOKUP(A125,Database!$A:$C,3,FALSE),"")</f>
        <v>B</v>
      </c>
      <c r="J125" s="31" t="str">
        <f>VLOOKUP($A125,Location!$A:$J,7,FALSE)</f>
        <v>Canada</v>
      </c>
      <c r="K125" s="31" t="str">
        <f>IFERROR(VLOOKUP(J125,Setup_Team!$B:$C,2,FALSE), "TDB")</f>
        <v>CAN</v>
      </c>
      <c r="L125" s="31" t="str">
        <f>VLOOKUP($A125,Location!$A:$J,8,FALSE)</f>
        <v>Bosnie-Herzégovine</v>
      </c>
      <c r="M125" s="31" t="str">
        <f>IFERROR(VLOOKUP(L125,Setup_Team!$B:$C,2,FALSE), "TDB")</f>
        <v>BIH</v>
      </c>
      <c r="N125" s="31" t="str">
        <f>VLOOKUP($A125,Location!$A:$J,9,FALSE)</f>
        <v>Toronto</v>
      </c>
      <c r="O125" s="31" t="str">
        <f>VLOOKUP($A125,Location!$A:$J,10,FALSE)</f>
        <v>BMO Field</v>
      </c>
      <c r="R125" s="31">
        <v>0</v>
      </c>
      <c r="S125" s="25">
        <f>VLOOKUP($A125,Database!$A:$Y,10,FALSE)</f>
        <v>65</v>
      </c>
      <c r="T125" s="25">
        <f>VLOOKUP($A125,Database!$A:$Y,11,FALSE)</f>
        <v>117</v>
      </c>
      <c r="U125" s="25">
        <f>VLOOKUP($A125,Database!$A:$Y,12,FALSE)</f>
        <v>125</v>
      </c>
      <c r="V125" s="25" t="str">
        <f>VLOOKUP(A125,Database!A:M,13,FALSE)</f>
        <v>À venir</v>
      </c>
      <c r="W125" s="25" t="str">
        <f>VLOOKUP($A125,Database!$A:$Y,20,FALSE)</f>
        <v/>
      </c>
      <c r="X125" s="25" t="str">
        <f>VLOOKUP($A125,Database!$A:$Y,21,FALSE)</f>
        <v/>
      </c>
      <c r="Y125" s="25" t="str">
        <f ca="1">IF(C125&lt;NOW(),IF(AND(P125&gt;Q125,W125&gt;X125),S125,IF(AND(P125=Q125,W125=X125),T125,IF(AND(P125&lt;Q125,W125&lt;X125),U125,0))),"")</f>
        <v/>
      </c>
      <c r="Z125" s="25">
        <f>IF(AND(P125=W125,Q125=X125),1,0)</f>
        <v>1</v>
      </c>
      <c r="AA125" s="25" t="str">
        <f>IF(Z125=0,"",IF(ISBLANK(VLOOKUP(A125,Database!A:AA,22,FALSE)),"",VLOOKUP(A125,Database!A:AA,22,FALSE)))</f>
        <v>Exact</v>
      </c>
      <c r="AB125" s="25">
        <f ca="1">IFERROR(IF(AND(Y125&lt;&gt;"",OR(V125="Terminé",V125="En cours")),VLOOKUP(AA125,Setup_ScoreExactBonus!A:D,4,FALSE),0),0)</f>
        <v>0</v>
      </c>
      <c r="AC125" s="31" t="str">
        <f ca="1">IF(Y125&lt;&gt;"", Y125 + IF(Z125=1,AB125, 0), "")</f>
        <v/>
      </c>
      <c r="AD125" s="31">
        <f ca="1">SUMIFS(AC$2:AC125,D$2:D125,D125)*IF(R125=0,1,2)</f>
        <v>0</v>
      </c>
    </row>
    <row r="126" spans="1:30" x14ac:dyDescent="0.35">
      <c r="A126" s="31">
        <f>IF(ISBLANK(B126),"",COUNTIF(B$2:B126,B126))-1</f>
        <v>3</v>
      </c>
      <c r="B126" s="31">
        <v>8</v>
      </c>
      <c r="C126" s="10">
        <f>VLOOKUP($A126,Database!$A:$Y,7,FALSE)</f>
        <v>46185.875</v>
      </c>
      <c r="D126" s="31" t="str">
        <f>VLOOKUP(Pronostics!$B126,Setup_MPP!$A:$G,3,FALSE)</f>
        <v>Louuiiis</v>
      </c>
      <c r="E126" s="31" t="str">
        <f>VLOOKUP(Pronostics!$B126,Setup_MPP!$A:$G,2,FALSE)</f>
        <v>Louis HARLE</v>
      </c>
      <c r="F126" s="31" t="str">
        <f>VLOOKUP($B126,Setup_MPP!$A:$E,4,FALSE)</f>
        <v>#EEF7B1</v>
      </c>
      <c r="G126" s="31" t="str">
        <f>VLOOKUP($B126,Setup_MPP!$A:$E,5,FALSE)</f>
        <v>#C1CB7D</v>
      </c>
      <c r="H126" s="31" t="str">
        <f>IFERROR(IF(AND(A126&gt;=1,A126&lt;=104),VLOOKUP($A126,Location!$A:$J,6,FALSE),IF(A126=0,"Avant l'ouverture",IF(OR(A126=105,A126=106),"Bonus"))),"")</f>
        <v>Tour 1</v>
      </c>
      <c r="I126" s="31" t="str">
        <f>IF(LEFT(H126,4)="Tour",VLOOKUP(A126,Database!$A:$C,3,FALSE),"")</f>
        <v>B</v>
      </c>
      <c r="J126" s="31" t="str">
        <f>VLOOKUP($A126,Location!$A:$J,7,FALSE)</f>
        <v>Canada</v>
      </c>
      <c r="K126" s="31" t="str">
        <f>IFERROR(VLOOKUP(J126,Setup_Team!$B:$C,2,FALSE), "TDB")</f>
        <v>CAN</v>
      </c>
      <c r="L126" s="31" t="str">
        <f>VLOOKUP($A126,Location!$A:$J,8,FALSE)</f>
        <v>Bosnie-Herzégovine</v>
      </c>
      <c r="M126" s="31" t="str">
        <f>IFERROR(VLOOKUP(L126,Setup_Team!$B:$C,2,FALSE), "TDB")</f>
        <v>BIH</v>
      </c>
      <c r="N126" s="31" t="str">
        <f>VLOOKUP($A126,Location!$A:$J,9,FALSE)</f>
        <v>Toronto</v>
      </c>
      <c r="O126" s="31" t="str">
        <f>VLOOKUP($A126,Location!$A:$J,10,FALSE)</f>
        <v>BMO Field</v>
      </c>
      <c r="R126" s="31">
        <v>0</v>
      </c>
      <c r="S126" s="25">
        <f>VLOOKUP($A126,Database!$A:$Y,10,FALSE)</f>
        <v>65</v>
      </c>
      <c r="T126" s="25">
        <f>VLOOKUP($A126,Database!$A:$Y,11,FALSE)</f>
        <v>117</v>
      </c>
      <c r="U126" s="25">
        <f>VLOOKUP($A126,Database!$A:$Y,12,FALSE)</f>
        <v>125</v>
      </c>
      <c r="V126" s="25" t="str">
        <f>VLOOKUP(A126,Database!A:M,13,FALSE)</f>
        <v>À venir</v>
      </c>
      <c r="W126" s="25" t="str">
        <f>VLOOKUP($A126,Database!$A:$Y,20,FALSE)</f>
        <v/>
      </c>
      <c r="X126" s="25" t="str">
        <f>VLOOKUP($A126,Database!$A:$Y,21,FALSE)</f>
        <v/>
      </c>
      <c r="Y126" s="25" t="str">
        <f ca="1">IF(C126&lt;NOW(),IF(AND(P126&gt;Q126,W126&gt;X126),S126,IF(AND(P126=Q126,W126=X126),T126,IF(AND(P126&lt;Q126,W126&lt;X126),U126,0))),"")</f>
        <v/>
      </c>
      <c r="Z126" s="25">
        <f>IF(AND(P126=W126,Q126=X126),1,0)</f>
        <v>1</v>
      </c>
      <c r="AA126" s="25" t="str">
        <f>IF(Z126=0,"",IF(ISBLANK(VLOOKUP(A126,Database!A:AA,22,FALSE)),"",VLOOKUP(A126,Database!A:AA,22,FALSE)))</f>
        <v>Exact</v>
      </c>
      <c r="AB126" s="25">
        <f ca="1">IFERROR(IF(AND(Y126&lt;&gt;"",OR(V126="Terminé",V126="En cours")),VLOOKUP(AA126,Setup_ScoreExactBonus!A:D,4,FALSE),0),0)</f>
        <v>0</v>
      </c>
      <c r="AC126" s="31" t="str">
        <f ca="1">IF(Y126&lt;&gt;"", Y126 + IF(Z126=1,AB126, 0), "")</f>
        <v/>
      </c>
      <c r="AD126" s="31">
        <f ca="1">SUMIFS(AC$2:AC126,D$2:D126,D126)*IF(R126=0,1,2)</f>
        <v>0</v>
      </c>
    </row>
    <row r="127" spans="1:30" x14ac:dyDescent="0.35">
      <c r="A127" s="31">
        <f>IF(ISBLANK(B127),"",COUNTIF(B$2:B127,B127))-1</f>
        <v>3</v>
      </c>
      <c r="B127" s="31">
        <v>9</v>
      </c>
      <c r="C127" s="10">
        <f>VLOOKUP($A127,Database!$A:$Y,7,FALSE)</f>
        <v>46185.875</v>
      </c>
      <c r="D127" s="31" t="str">
        <f>VLOOKUP(Pronostics!$B127,Setup_MPP!$A:$G,3,FALSE)</f>
        <v>Aurelien_dqp</v>
      </c>
      <c r="E127" s="31" t="str">
        <f>VLOOKUP(Pronostics!$B127,Setup_MPP!$A:$G,2,FALSE)</f>
        <v>Aurélien DE POULPIQUET</v>
      </c>
      <c r="F127" s="31" t="str">
        <f>VLOOKUP($B127,Setup_MPP!$A:$E,4,FALSE)</f>
        <v>#F4EA9D</v>
      </c>
      <c r="G127" s="31" t="str">
        <f>VLOOKUP($B127,Setup_MPP!$A:$E,5,FALSE)</f>
        <v>#D2C458</v>
      </c>
      <c r="H127" s="31" t="str">
        <f>IFERROR(IF(AND(A127&gt;=1,A127&lt;=104),VLOOKUP($A127,Location!$A:$J,6,FALSE),IF(A127=0,"Avant l'ouverture",IF(OR(A127=105,A127=106),"Bonus"))),"")</f>
        <v>Tour 1</v>
      </c>
      <c r="I127" s="31" t="str">
        <f>IF(LEFT(H127,4)="Tour",VLOOKUP(A127,Database!$A:$C,3,FALSE),"")</f>
        <v>B</v>
      </c>
      <c r="J127" s="31" t="str">
        <f>VLOOKUP($A127,Location!$A:$J,7,FALSE)</f>
        <v>Canada</v>
      </c>
      <c r="K127" s="31" t="str">
        <f>IFERROR(VLOOKUP(J127,Setup_Team!$B:$C,2,FALSE), "TDB")</f>
        <v>CAN</v>
      </c>
      <c r="L127" s="31" t="str">
        <f>VLOOKUP($A127,Location!$A:$J,8,FALSE)</f>
        <v>Bosnie-Herzégovine</v>
      </c>
      <c r="M127" s="31" t="str">
        <f>IFERROR(VLOOKUP(L127,Setup_Team!$B:$C,2,FALSE), "TDB")</f>
        <v>BIH</v>
      </c>
      <c r="N127" s="31" t="str">
        <f>VLOOKUP($A127,Location!$A:$J,9,FALSE)</f>
        <v>Toronto</v>
      </c>
      <c r="O127" s="31" t="str">
        <f>VLOOKUP($A127,Location!$A:$J,10,FALSE)</f>
        <v>BMO Field</v>
      </c>
      <c r="R127" s="31">
        <v>0</v>
      </c>
      <c r="S127" s="25">
        <f>VLOOKUP($A127,Database!$A:$Y,10,FALSE)</f>
        <v>65</v>
      </c>
      <c r="T127" s="25">
        <f>VLOOKUP($A127,Database!$A:$Y,11,FALSE)</f>
        <v>117</v>
      </c>
      <c r="U127" s="25">
        <f>VLOOKUP($A127,Database!$A:$Y,12,FALSE)</f>
        <v>125</v>
      </c>
      <c r="V127" s="25" t="str">
        <f>VLOOKUP(A127,Database!A:M,13,FALSE)</f>
        <v>À venir</v>
      </c>
      <c r="W127" s="25" t="str">
        <f>VLOOKUP($A127,Database!$A:$Y,20,FALSE)</f>
        <v/>
      </c>
      <c r="X127" s="25" t="str">
        <f>VLOOKUP($A127,Database!$A:$Y,21,FALSE)</f>
        <v/>
      </c>
      <c r="Y127" s="25" t="str">
        <f ca="1">IF(C127&lt;NOW(),IF(AND(P127&gt;Q127,W127&gt;X127),S127,IF(AND(P127=Q127,W127=X127),T127,IF(AND(P127&lt;Q127,W127&lt;X127),U127,0))),"")</f>
        <v/>
      </c>
      <c r="Z127" s="25">
        <f>IF(AND(P127=W127,Q127=X127),1,0)</f>
        <v>1</v>
      </c>
      <c r="AA127" s="25" t="str">
        <f>IF(Z127=0,"",IF(ISBLANK(VLOOKUP(A127,Database!A:AA,22,FALSE)),"",VLOOKUP(A127,Database!A:AA,22,FALSE)))</f>
        <v>Exact</v>
      </c>
      <c r="AB127" s="25">
        <f ca="1">IFERROR(IF(AND(Y127&lt;&gt;"",OR(V127="Terminé",V127="En cours")),VLOOKUP(AA127,Setup_ScoreExactBonus!A:D,4,FALSE),0),0)</f>
        <v>0</v>
      </c>
      <c r="AC127" s="31" t="str">
        <f ca="1">IF(Y127&lt;&gt;"", Y127 + IF(Z127=1,AB127, 0), "")</f>
        <v/>
      </c>
      <c r="AD127" s="31">
        <f ca="1">SUMIFS(AC$2:AC127,D$2:D127,D127)*IF(R127=0,1,2)</f>
        <v>0</v>
      </c>
    </row>
    <row r="128" spans="1:30" x14ac:dyDescent="0.35">
      <c r="A128" s="31">
        <f>IF(ISBLANK(B128),"",COUNTIF(B$2:B128,B128))-1</f>
        <v>3</v>
      </c>
      <c r="B128" s="31">
        <v>10</v>
      </c>
      <c r="C128" s="10">
        <f>VLOOKUP($A128,Database!$A:$Y,7,FALSE)</f>
        <v>46185.875</v>
      </c>
      <c r="D128" s="31" t="str">
        <f>VLOOKUP(Pronostics!$B128,Setup_MPP!$A:$G,3,FALSE)</f>
        <v>RandomPaul</v>
      </c>
      <c r="E128" s="31" t="str">
        <f>VLOOKUP(Pronostics!$B128,Setup_MPP!$A:$G,2,FALSE)</f>
        <v>Paul MONTESINOS</v>
      </c>
      <c r="F128" s="31" t="str">
        <f>VLOOKUP($B128,Setup_MPP!$A:$E,4,FALSE)</f>
        <v>#C4B0FF</v>
      </c>
      <c r="G128" s="31" t="str">
        <f>VLOOKUP($B128,Setup_MPP!$A:$E,5,FALSE)</f>
        <v>#7F66C8</v>
      </c>
      <c r="H128" s="31" t="str">
        <f>IFERROR(IF(AND(A128&gt;=1,A128&lt;=104),VLOOKUP($A128,Location!$A:$J,6,FALSE),IF(A128=0,"Avant l'ouverture",IF(OR(A128=105,A128=106),"Bonus"))),"")</f>
        <v>Tour 1</v>
      </c>
      <c r="I128" s="31" t="str">
        <f>IF(LEFT(H128,4)="Tour",VLOOKUP(A128,Database!$A:$C,3,FALSE),"")</f>
        <v>B</v>
      </c>
      <c r="J128" s="31" t="str">
        <f>VLOOKUP($A128,Location!$A:$J,7,FALSE)</f>
        <v>Canada</v>
      </c>
      <c r="K128" s="31" t="str">
        <f>IFERROR(VLOOKUP(J128,Setup_Team!$B:$C,2,FALSE), "TDB")</f>
        <v>CAN</v>
      </c>
      <c r="L128" s="31" t="str">
        <f>VLOOKUP($A128,Location!$A:$J,8,FALSE)</f>
        <v>Bosnie-Herzégovine</v>
      </c>
      <c r="M128" s="31" t="str">
        <f>IFERROR(VLOOKUP(L128,Setup_Team!$B:$C,2,FALSE), "TDB")</f>
        <v>BIH</v>
      </c>
      <c r="N128" s="31" t="str">
        <f>VLOOKUP($A128,Location!$A:$J,9,FALSE)</f>
        <v>Toronto</v>
      </c>
      <c r="O128" s="31" t="str">
        <f>VLOOKUP($A128,Location!$A:$J,10,FALSE)</f>
        <v>BMO Field</v>
      </c>
      <c r="R128" s="31">
        <v>0</v>
      </c>
      <c r="S128" s="25">
        <f>VLOOKUP($A128,Database!$A:$Y,10,FALSE)</f>
        <v>65</v>
      </c>
      <c r="T128" s="25">
        <f>VLOOKUP($A128,Database!$A:$Y,11,FALSE)</f>
        <v>117</v>
      </c>
      <c r="U128" s="25">
        <f>VLOOKUP($A128,Database!$A:$Y,12,FALSE)</f>
        <v>125</v>
      </c>
      <c r="V128" s="25" t="str">
        <f>VLOOKUP(A128,Database!A:M,13,FALSE)</f>
        <v>À venir</v>
      </c>
      <c r="W128" s="25" t="str">
        <f>VLOOKUP($A128,Database!$A:$Y,20,FALSE)</f>
        <v/>
      </c>
      <c r="X128" s="25" t="str">
        <f>VLOOKUP($A128,Database!$A:$Y,21,FALSE)</f>
        <v/>
      </c>
      <c r="Y128" s="25" t="str">
        <f ca="1">IF(C128&lt;NOW(),IF(AND(P128&gt;Q128,W128&gt;X128),S128,IF(AND(P128=Q128,W128=X128),T128,IF(AND(P128&lt;Q128,W128&lt;X128),U128,0))),"")</f>
        <v/>
      </c>
      <c r="Z128" s="25">
        <f>IF(AND(P128=W128,Q128=X128),1,0)</f>
        <v>1</v>
      </c>
      <c r="AA128" s="25" t="str">
        <f>IF(Z128=0,"",IF(ISBLANK(VLOOKUP(A128,Database!A:AA,22,FALSE)),"",VLOOKUP(A128,Database!A:AA,22,FALSE)))</f>
        <v>Exact</v>
      </c>
      <c r="AB128" s="25">
        <f ca="1">IFERROR(IF(AND(Y128&lt;&gt;"",OR(V128="Terminé",V128="En cours")),VLOOKUP(AA128,Setup_ScoreExactBonus!A:D,4,FALSE),0),0)</f>
        <v>0</v>
      </c>
      <c r="AC128" s="31" t="str">
        <f ca="1">IF(Y128&lt;&gt;"", Y128 + IF(Z128=1,AB128, 0), "")</f>
        <v/>
      </c>
      <c r="AD128" s="31">
        <f ca="1">SUMIFS(AC$2:AC128,D$2:D128,D128)*IF(R128=0,1,2)</f>
        <v>0</v>
      </c>
    </row>
    <row r="129" spans="1:30" x14ac:dyDescent="0.35">
      <c r="A129" s="31">
        <f>IF(ISBLANK(B129),"",COUNTIF(B$2:B129,B129))-1</f>
        <v>3</v>
      </c>
      <c r="B129" s="31">
        <v>11</v>
      </c>
      <c r="C129" s="10">
        <f>VLOOKUP($A129,Database!$A:$Y,7,FALSE)</f>
        <v>46185.875</v>
      </c>
      <c r="D129" s="31" t="str">
        <f>VLOOKUP(Pronostics!$B129,Setup_MPP!$A:$G,3,FALSE)</f>
        <v>Kinsley#8SA6T</v>
      </c>
      <c r="E129" s="31" t="str">
        <f>VLOOKUP(Pronostics!$B129,Setup_MPP!$A:$G,2,FALSE)</f>
        <v>Kinsley ROQUE</v>
      </c>
      <c r="F129" s="31" t="str">
        <f>VLOOKUP($B129,Setup_MPP!$A:$E,4,FALSE)</f>
        <v>#CBEBBA</v>
      </c>
      <c r="G129" s="31" t="str">
        <f>VLOOKUP($B129,Setup_MPP!$A:$E,5,FALSE)</f>
        <v>#70BC6E</v>
      </c>
      <c r="H129" s="31" t="str">
        <f>IFERROR(IF(AND(A129&gt;=1,A129&lt;=104),VLOOKUP($A129,Location!$A:$J,6,FALSE),IF(A129=0,"Avant l'ouverture",IF(OR(A129=105,A129=106),"Bonus"))),"")</f>
        <v>Tour 1</v>
      </c>
      <c r="I129" s="31" t="str">
        <f>IF(LEFT(H129,4)="Tour",VLOOKUP(A129,Database!$A:$C,3,FALSE),"")</f>
        <v>B</v>
      </c>
      <c r="J129" s="31" t="str">
        <f>VLOOKUP($A129,Location!$A:$J,7,FALSE)</f>
        <v>Canada</v>
      </c>
      <c r="K129" s="31" t="str">
        <f>IFERROR(VLOOKUP(J129,Setup_Team!$B:$C,2,FALSE), "TDB")</f>
        <v>CAN</v>
      </c>
      <c r="L129" s="31" t="str">
        <f>VLOOKUP($A129,Location!$A:$J,8,FALSE)</f>
        <v>Bosnie-Herzégovine</v>
      </c>
      <c r="M129" s="31" t="str">
        <f>IFERROR(VLOOKUP(L129,Setup_Team!$B:$C,2,FALSE), "TDB")</f>
        <v>BIH</v>
      </c>
      <c r="N129" s="31" t="str">
        <f>VLOOKUP($A129,Location!$A:$J,9,FALSE)</f>
        <v>Toronto</v>
      </c>
      <c r="O129" s="31" t="str">
        <f>VLOOKUP($A129,Location!$A:$J,10,FALSE)</f>
        <v>BMO Field</v>
      </c>
      <c r="R129" s="31">
        <v>0</v>
      </c>
      <c r="S129" s="25">
        <f>VLOOKUP($A129,Database!$A:$Y,10,FALSE)</f>
        <v>65</v>
      </c>
      <c r="T129" s="25">
        <f>VLOOKUP($A129,Database!$A:$Y,11,FALSE)</f>
        <v>117</v>
      </c>
      <c r="U129" s="25">
        <f>VLOOKUP($A129,Database!$A:$Y,12,FALSE)</f>
        <v>125</v>
      </c>
      <c r="V129" s="25" t="str">
        <f>VLOOKUP(A129,Database!A:M,13,FALSE)</f>
        <v>À venir</v>
      </c>
      <c r="W129" s="25" t="str">
        <f>VLOOKUP($A129,Database!$A:$Y,20,FALSE)</f>
        <v/>
      </c>
      <c r="X129" s="25" t="str">
        <f>VLOOKUP($A129,Database!$A:$Y,21,FALSE)</f>
        <v/>
      </c>
      <c r="Y129" s="25" t="str">
        <f ca="1">IF(C129&lt;NOW(),IF(AND(P129&gt;Q129,W129&gt;X129),S129,IF(AND(P129=Q129,W129=X129),T129,IF(AND(P129&lt;Q129,W129&lt;X129),U129,0))),"")</f>
        <v/>
      </c>
      <c r="Z129" s="25">
        <f>IF(AND(P129=W129,Q129=X129),1,0)</f>
        <v>1</v>
      </c>
      <c r="AA129" s="25" t="str">
        <f>IF(Z129=0,"",IF(ISBLANK(VLOOKUP(A129,Database!A:AA,22,FALSE)),"",VLOOKUP(A129,Database!A:AA,22,FALSE)))</f>
        <v>Exact</v>
      </c>
      <c r="AB129" s="25">
        <f ca="1">IFERROR(IF(AND(Y129&lt;&gt;"",OR(V129="Terminé",V129="En cours")),VLOOKUP(AA129,Setup_ScoreExactBonus!A:D,4,FALSE),0),0)</f>
        <v>0</v>
      </c>
      <c r="AC129" s="31" t="str">
        <f ca="1">IF(Y129&lt;&gt;"", Y129 + IF(Z129=1,AB129, 0), "")</f>
        <v/>
      </c>
      <c r="AD129" s="31">
        <f ca="1">SUMIFS(AC$2:AC129,D$2:D129,D129)*IF(R129=0,1,2)</f>
        <v>0</v>
      </c>
    </row>
    <row r="130" spans="1:30" x14ac:dyDescent="0.35">
      <c r="A130" s="31">
        <f>IF(ISBLANK(B130),"",COUNTIF(B$2:B130,B130))-1</f>
        <v>3</v>
      </c>
      <c r="B130" s="31">
        <v>12</v>
      </c>
      <c r="C130" s="10">
        <f>VLOOKUP($A130,Database!$A:$Y,7,FALSE)</f>
        <v>46185.875</v>
      </c>
      <c r="D130" s="31" t="str">
        <f>VLOOKUP(Pronostics!$B130,Setup_MPP!$A:$G,3,FALSE)</f>
        <v>Jaouad1</v>
      </c>
      <c r="E130" s="31" t="str">
        <f>VLOOKUP(Pronostics!$B130,Setup_MPP!$A:$G,2,FALSE)</f>
        <v>Jaouad SETTI</v>
      </c>
      <c r="F130" s="31" t="str">
        <f>VLOOKUP($B130,Setup_MPP!$A:$E,4,FALSE)</f>
        <v>#C2D4FF</v>
      </c>
      <c r="G130" s="31" t="str">
        <f>VLOOKUP($B130,Setup_MPP!$A:$E,5,FALSE)</f>
        <v>#6586D5</v>
      </c>
      <c r="H130" s="31" t="str">
        <f>IFERROR(IF(AND(A130&gt;=1,A130&lt;=104),VLOOKUP($A130,Location!$A:$J,6,FALSE),IF(A130=0,"Avant l'ouverture",IF(OR(A130=105,A130=106),"Bonus"))),"")</f>
        <v>Tour 1</v>
      </c>
      <c r="I130" s="31" t="str">
        <f>IF(LEFT(H130,4)="Tour",VLOOKUP(A130,Database!$A:$C,3,FALSE),"")</f>
        <v>B</v>
      </c>
      <c r="J130" s="31" t="str">
        <f>VLOOKUP($A130,Location!$A:$J,7,FALSE)</f>
        <v>Canada</v>
      </c>
      <c r="K130" s="31" t="str">
        <f>IFERROR(VLOOKUP(J130,Setup_Team!$B:$C,2,FALSE), "TDB")</f>
        <v>CAN</v>
      </c>
      <c r="L130" s="31" t="str">
        <f>VLOOKUP($A130,Location!$A:$J,8,FALSE)</f>
        <v>Bosnie-Herzégovine</v>
      </c>
      <c r="M130" s="31" t="str">
        <f>IFERROR(VLOOKUP(L130,Setup_Team!$B:$C,2,FALSE), "TDB")</f>
        <v>BIH</v>
      </c>
      <c r="N130" s="31" t="str">
        <f>VLOOKUP($A130,Location!$A:$J,9,FALSE)</f>
        <v>Toronto</v>
      </c>
      <c r="O130" s="31" t="str">
        <f>VLOOKUP($A130,Location!$A:$J,10,FALSE)</f>
        <v>BMO Field</v>
      </c>
      <c r="R130" s="31">
        <v>0</v>
      </c>
      <c r="S130" s="25">
        <f>VLOOKUP($A130,Database!$A:$Y,10,FALSE)</f>
        <v>65</v>
      </c>
      <c r="T130" s="25">
        <f>VLOOKUP($A130,Database!$A:$Y,11,FALSE)</f>
        <v>117</v>
      </c>
      <c r="U130" s="25">
        <f>VLOOKUP($A130,Database!$A:$Y,12,FALSE)</f>
        <v>125</v>
      </c>
      <c r="V130" s="25" t="str">
        <f>VLOOKUP(A130,Database!A:M,13,FALSE)</f>
        <v>À venir</v>
      </c>
      <c r="W130" s="25" t="str">
        <f>VLOOKUP($A130,Database!$A:$Y,20,FALSE)</f>
        <v/>
      </c>
      <c r="X130" s="25" t="str">
        <f>VLOOKUP($A130,Database!$A:$Y,21,FALSE)</f>
        <v/>
      </c>
      <c r="Y130" s="25" t="str">
        <f ca="1">IF(C130&lt;NOW(),IF(AND(P130&gt;Q130,W130&gt;X130),S130,IF(AND(P130=Q130,W130=X130),T130,IF(AND(P130&lt;Q130,W130&lt;X130),U130,0))),"")</f>
        <v/>
      </c>
      <c r="Z130" s="25">
        <f>IF(AND(P130=W130,Q130=X130),1,0)</f>
        <v>1</v>
      </c>
      <c r="AA130" s="25" t="str">
        <f>IF(Z130=0,"",IF(ISBLANK(VLOOKUP(A130,Database!A:AA,22,FALSE)),"",VLOOKUP(A130,Database!A:AA,22,FALSE)))</f>
        <v>Exact</v>
      </c>
      <c r="AB130" s="25">
        <f ca="1">IFERROR(IF(AND(Y130&lt;&gt;"",OR(V130="Terminé",V130="En cours")),VLOOKUP(AA130,Setup_ScoreExactBonus!A:D,4,FALSE),0),0)</f>
        <v>0</v>
      </c>
      <c r="AC130" s="31" t="str">
        <f ca="1">IF(Y130&lt;&gt;"", Y130 + IF(Z130=1,AB130, 0), "")</f>
        <v/>
      </c>
      <c r="AD130" s="31">
        <f ca="1">SUMIFS(AC$2:AC130,D$2:D130,D130)*IF(R130=0,1,2)</f>
        <v>0</v>
      </c>
    </row>
    <row r="131" spans="1:30" x14ac:dyDescent="0.35">
      <c r="A131" s="31">
        <f>IF(ISBLANK(B131),"",COUNTIF(B$2:B131,B131))-1</f>
        <v>3</v>
      </c>
      <c r="B131" s="31">
        <v>13</v>
      </c>
      <c r="C131" s="10">
        <f>VLOOKUP($A131,Database!$A:$Y,7,FALSE)</f>
        <v>46185.875</v>
      </c>
      <c r="D131" s="31" t="str">
        <f>VLOOKUP(Pronostics!$B131,Setup_MPP!$A:$G,3,FALSE)</f>
        <v>Julien_I</v>
      </c>
      <c r="E131" s="31" t="str">
        <f>VLOOKUP(Pronostics!$B131,Setup_MPP!$A:$G,2,FALSE)</f>
        <v>Julien INGE</v>
      </c>
      <c r="F131" s="31" t="str">
        <f>VLOOKUP($B131,Setup_MPP!$A:$E,4,FALSE)</f>
        <v>#C1E0EF</v>
      </c>
      <c r="G131" s="31" t="str">
        <f>VLOOKUP($B131,Setup_MPP!$A:$E,5,FALSE)</f>
        <v>#4F91B2</v>
      </c>
      <c r="H131" s="31" t="str">
        <f>IFERROR(IF(AND(A131&gt;=1,A131&lt;=104),VLOOKUP($A131,Location!$A:$J,6,FALSE),IF(A131=0,"Avant l'ouverture",IF(OR(A131=105,A131=106),"Bonus"))),"")</f>
        <v>Tour 1</v>
      </c>
      <c r="I131" s="31" t="str">
        <f>IF(LEFT(H131,4)="Tour",VLOOKUP(A131,Database!$A:$C,3,FALSE),"")</f>
        <v>B</v>
      </c>
      <c r="J131" s="31" t="str">
        <f>VLOOKUP($A131,Location!$A:$J,7,FALSE)</f>
        <v>Canada</v>
      </c>
      <c r="K131" s="31" t="str">
        <f>IFERROR(VLOOKUP(J131,Setup_Team!$B:$C,2,FALSE), "TDB")</f>
        <v>CAN</v>
      </c>
      <c r="L131" s="31" t="str">
        <f>VLOOKUP($A131,Location!$A:$J,8,FALSE)</f>
        <v>Bosnie-Herzégovine</v>
      </c>
      <c r="M131" s="31" t="str">
        <f>IFERROR(VLOOKUP(L131,Setup_Team!$B:$C,2,FALSE), "TDB")</f>
        <v>BIH</v>
      </c>
      <c r="N131" s="31" t="str">
        <f>VLOOKUP($A131,Location!$A:$J,9,FALSE)</f>
        <v>Toronto</v>
      </c>
      <c r="O131" s="31" t="str">
        <f>VLOOKUP($A131,Location!$A:$J,10,FALSE)</f>
        <v>BMO Field</v>
      </c>
      <c r="R131" s="31">
        <v>0</v>
      </c>
      <c r="S131" s="25">
        <f>VLOOKUP($A131,Database!$A:$Y,10,FALSE)</f>
        <v>65</v>
      </c>
      <c r="T131" s="25">
        <f>VLOOKUP($A131,Database!$A:$Y,11,FALSE)</f>
        <v>117</v>
      </c>
      <c r="U131" s="25">
        <f>VLOOKUP($A131,Database!$A:$Y,12,FALSE)</f>
        <v>125</v>
      </c>
      <c r="V131" s="25" t="str">
        <f>VLOOKUP(A131,Database!A:M,13,FALSE)</f>
        <v>À venir</v>
      </c>
      <c r="W131" s="25" t="str">
        <f>VLOOKUP($A131,Database!$A:$Y,20,FALSE)</f>
        <v/>
      </c>
      <c r="X131" s="25" t="str">
        <f>VLOOKUP($A131,Database!$A:$Y,21,FALSE)</f>
        <v/>
      </c>
      <c r="Y131" s="25" t="str">
        <f ca="1">IF(C131&lt;NOW(),IF(AND(P131&gt;Q131,W131&gt;X131),S131,IF(AND(P131=Q131,W131=X131),T131,IF(AND(P131&lt;Q131,W131&lt;X131),U131,0))),"")</f>
        <v/>
      </c>
      <c r="Z131" s="25">
        <f>IF(AND(P131=W131,Q131=X131),1,0)</f>
        <v>1</v>
      </c>
      <c r="AA131" s="25" t="str">
        <f>IF(Z131=0,"",IF(ISBLANK(VLOOKUP(A131,Database!A:AA,22,FALSE)),"",VLOOKUP(A131,Database!A:AA,22,FALSE)))</f>
        <v>Exact</v>
      </c>
      <c r="AB131" s="25">
        <f ca="1">IFERROR(IF(AND(Y131&lt;&gt;"",OR(V131="Terminé",V131="En cours")),VLOOKUP(AA131,Setup_ScoreExactBonus!A:D,4,FALSE),0),0)</f>
        <v>0</v>
      </c>
      <c r="AC131" s="31" t="str">
        <f ca="1">IF(Y131&lt;&gt;"", Y131 + IF(Z131=1,AB131, 0), "")</f>
        <v/>
      </c>
      <c r="AD131" s="31">
        <f ca="1">SUMIFS(AC$2:AC131,D$2:D131,D131)*IF(R131=0,1,2)</f>
        <v>0</v>
      </c>
    </row>
    <row r="132" spans="1:30" x14ac:dyDescent="0.35">
      <c r="A132" s="31">
        <f>IF(ISBLANK(B132),"",COUNTIF(B$2:B132,B132))-1</f>
        <v>3</v>
      </c>
      <c r="B132" s="31">
        <v>14</v>
      </c>
      <c r="C132" s="10">
        <f>VLOOKUP($A132,Database!$A:$Y,7,FALSE)</f>
        <v>46185.875</v>
      </c>
      <c r="D132" s="31" t="str">
        <f>VLOOKUP(Pronostics!$B132,Setup_MPP!$A:$G,3,FALSE)</f>
        <v>MarieEYT</v>
      </c>
      <c r="E132" s="31" t="str">
        <f>VLOOKUP(Pronostics!$B132,Setup_MPP!$A:$G,2,FALSE)</f>
        <v>Marie EXBRAYAT</v>
      </c>
      <c r="F132" s="31" t="str">
        <f>VLOOKUP($B132,Setup_MPP!$A:$E,4,FALSE)</f>
        <v>#FFAFD2</v>
      </c>
      <c r="G132" s="31" t="str">
        <f>VLOOKUP($B132,Setup_MPP!$A:$E,5,FALSE)</f>
        <v>#F2589B</v>
      </c>
      <c r="H132" s="31" t="str">
        <f>IFERROR(IF(AND(A132&gt;=1,A132&lt;=104),VLOOKUP($A132,Location!$A:$J,6,FALSE),IF(A132=0,"Avant l'ouverture",IF(OR(A132=105,A132=106),"Bonus"))),"")</f>
        <v>Tour 1</v>
      </c>
      <c r="I132" s="31" t="str">
        <f>IF(LEFT(H132,4)="Tour",VLOOKUP(A132,Database!$A:$C,3,FALSE),"")</f>
        <v>B</v>
      </c>
      <c r="J132" s="31" t="str">
        <f>VLOOKUP($A132,Location!$A:$J,7,FALSE)</f>
        <v>Canada</v>
      </c>
      <c r="K132" s="31" t="str">
        <f>IFERROR(VLOOKUP(J132,Setup_Team!$B:$C,2,FALSE), "TDB")</f>
        <v>CAN</v>
      </c>
      <c r="L132" s="31" t="str">
        <f>VLOOKUP($A132,Location!$A:$J,8,FALSE)</f>
        <v>Bosnie-Herzégovine</v>
      </c>
      <c r="M132" s="31" t="str">
        <f>IFERROR(VLOOKUP(L132,Setup_Team!$B:$C,2,FALSE), "TDB")</f>
        <v>BIH</v>
      </c>
      <c r="N132" s="31" t="str">
        <f>VLOOKUP($A132,Location!$A:$J,9,FALSE)</f>
        <v>Toronto</v>
      </c>
      <c r="O132" s="31" t="str">
        <f>VLOOKUP($A132,Location!$A:$J,10,FALSE)</f>
        <v>BMO Field</v>
      </c>
      <c r="R132" s="31">
        <v>0</v>
      </c>
      <c r="S132" s="25">
        <f>VLOOKUP($A132,Database!$A:$Y,10,FALSE)</f>
        <v>65</v>
      </c>
      <c r="T132" s="25">
        <f>VLOOKUP($A132,Database!$A:$Y,11,FALSE)</f>
        <v>117</v>
      </c>
      <c r="U132" s="25">
        <f>VLOOKUP($A132,Database!$A:$Y,12,FALSE)</f>
        <v>125</v>
      </c>
      <c r="V132" s="25" t="str">
        <f>VLOOKUP(A132,Database!A:M,13,FALSE)</f>
        <v>À venir</v>
      </c>
      <c r="W132" s="25" t="str">
        <f>VLOOKUP($A132,Database!$A:$Y,20,FALSE)</f>
        <v/>
      </c>
      <c r="X132" s="25" t="str">
        <f>VLOOKUP($A132,Database!$A:$Y,21,FALSE)</f>
        <v/>
      </c>
      <c r="Y132" s="25" t="str">
        <f ca="1">IF(C132&lt;NOW(),IF(AND(P132&gt;Q132,W132&gt;X132),S132,IF(AND(P132=Q132,W132=X132),T132,IF(AND(P132&lt;Q132,W132&lt;X132),U132,0))),"")</f>
        <v/>
      </c>
      <c r="Z132" s="25">
        <f>IF(AND(P132=W132,Q132=X132),1,0)</f>
        <v>1</v>
      </c>
      <c r="AA132" s="25" t="str">
        <f>IF(Z132=0,"",IF(ISBLANK(VLOOKUP(A132,Database!A:AA,22,FALSE)),"",VLOOKUP(A132,Database!A:AA,22,FALSE)))</f>
        <v>Exact</v>
      </c>
      <c r="AB132" s="25">
        <f ca="1">IFERROR(IF(AND(Y132&lt;&gt;"",OR(V132="Terminé",V132="En cours")),VLOOKUP(AA132,Setup_ScoreExactBonus!A:D,4,FALSE),0),0)</f>
        <v>0</v>
      </c>
      <c r="AC132" s="31" t="str">
        <f ca="1">IF(Y132&lt;&gt;"", Y132 + IF(Z132=1,AB132, 0), "")</f>
        <v/>
      </c>
      <c r="AD132" s="31">
        <f ca="1">SUMIFS(AC$2:AC132,D$2:D132,D132)*IF(R132=0,1,2)</f>
        <v>0</v>
      </c>
    </row>
    <row r="133" spans="1:30" x14ac:dyDescent="0.35">
      <c r="A133" s="31">
        <f>IF(ISBLANK(B133),"",COUNTIF(B$2:B133,B133))-1</f>
        <v>3</v>
      </c>
      <c r="B133" s="31">
        <v>15</v>
      </c>
      <c r="C133" s="10">
        <f>VLOOKUP($A133,Database!$A:$Y,7,FALSE)</f>
        <v>46185.875</v>
      </c>
      <c r="D133" s="31" t="str">
        <f>VLOOKUP(Pronostics!$B133,Setup_MPP!$A:$G,3,FALSE)</f>
        <v>Amine#8UL9R</v>
      </c>
      <c r="E133" s="31" t="str">
        <f>VLOOKUP(Pronostics!$B133,Setup_MPP!$A:$G,2,FALSE)</f>
        <v>Amine ZARROUKI</v>
      </c>
      <c r="F133" s="31" t="str">
        <f>VLOOKUP($B133,Setup_MPP!$A:$E,4,FALSE)</f>
        <v>#FF9898</v>
      </c>
      <c r="G133" s="31" t="str">
        <f>VLOOKUP($B133,Setup_MPP!$A:$E,5,FALSE)</f>
        <v>#FF5D5D</v>
      </c>
      <c r="H133" s="31" t="str">
        <f>IFERROR(IF(AND(A133&gt;=1,A133&lt;=104),VLOOKUP($A133,Location!$A:$J,6,FALSE),IF(A133=0,"Avant l'ouverture",IF(OR(A133=105,A133=106),"Bonus"))),"")</f>
        <v>Tour 1</v>
      </c>
      <c r="I133" s="31" t="str">
        <f>IF(LEFT(H133,4)="Tour",VLOOKUP(A133,Database!$A:$C,3,FALSE),"")</f>
        <v>B</v>
      </c>
      <c r="J133" s="31" t="str">
        <f>VLOOKUP($A133,Location!$A:$J,7,FALSE)</f>
        <v>Canada</v>
      </c>
      <c r="K133" s="31" t="str">
        <f>IFERROR(VLOOKUP(J133,Setup_Team!$B:$C,2,FALSE), "TDB")</f>
        <v>CAN</v>
      </c>
      <c r="L133" s="31" t="str">
        <f>VLOOKUP($A133,Location!$A:$J,8,FALSE)</f>
        <v>Bosnie-Herzégovine</v>
      </c>
      <c r="M133" s="31" t="str">
        <f>IFERROR(VLOOKUP(L133,Setup_Team!$B:$C,2,FALSE), "TDB")</f>
        <v>BIH</v>
      </c>
      <c r="N133" s="31" t="str">
        <f>VLOOKUP($A133,Location!$A:$J,9,FALSE)</f>
        <v>Toronto</v>
      </c>
      <c r="O133" s="31" t="str">
        <f>VLOOKUP($A133,Location!$A:$J,10,FALSE)</f>
        <v>BMO Field</v>
      </c>
      <c r="R133" s="31">
        <v>0</v>
      </c>
      <c r="S133" s="25">
        <f>VLOOKUP($A133,Database!$A:$Y,10,FALSE)</f>
        <v>65</v>
      </c>
      <c r="T133" s="25">
        <f>VLOOKUP($A133,Database!$A:$Y,11,FALSE)</f>
        <v>117</v>
      </c>
      <c r="U133" s="25">
        <f>VLOOKUP($A133,Database!$A:$Y,12,FALSE)</f>
        <v>125</v>
      </c>
      <c r="V133" s="25" t="str">
        <f>VLOOKUP(A133,Database!A:M,13,FALSE)</f>
        <v>À venir</v>
      </c>
      <c r="W133" s="25" t="str">
        <f>VLOOKUP($A133,Database!$A:$Y,20,FALSE)</f>
        <v/>
      </c>
      <c r="X133" s="25" t="str">
        <f>VLOOKUP($A133,Database!$A:$Y,21,FALSE)</f>
        <v/>
      </c>
      <c r="Y133" s="25" t="str">
        <f ca="1">IF(C133&lt;NOW(),IF(AND(P133&gt;Q133,W133&gt;X133),S133,IF(AND(P133=Q133,W133=X133),T133,IF(AND(P133&lt;Q133,W133&lt;X133),U133,0))),"")</f>
        <v/>
      </c>
      <c r="Z133" s="25">
        <f>IF(AND(P133=W133,Q133=X133),1,0)</f>
        <v>1</v>
      </c>
      <c r="AA133" s="25" t="str">
        <f>IF(Z133=0,"",IF(ISBLANK(VLOOKUP(A133,Database!A:AA,22,FALSE)),"",VLOOKUP(A133,Database!A:AA,22,FALSE)))</f>
        <v>Exact</v>
      </c>
      <c r="AB133" s="25">
        <f ca="1">IFERROR(IF(AND(Y133&lt;&gt;"",OR(V133="Terminé",V133="En cours")),VLOOKUP(AA133,Setup_ScoreExactBonus!A:D,4,FALSE),0),0)</f>
        <v>0</v>
      </c>
      <c r="AC133" s="31" t="str">
        <f ca="1">IF(Y133&lt;&gt;"", Y133 + IF(Z133=1,AB133, 0), "")</f>
        <v/>
      </c>
      <c r="AD133" s="31">
        <f ca="1">SUMIFS(AC$2:AC133,D$2:D133,D133)*IF(R133=0,1,2)</f>
        <v>0</v>
      </c>
    </row>
    <row r="134" spans="1:30" x14ac:dyDescent="0.35">
      <c r="A134" s="31">
        <f>IF(ISBLANK(B134),"",COUNTIF(B$2:B134,B134))-1</f>
        <v>3</v>
      </c>
      <c r="B134" s="31">
        <v>16</v>
      </c>
      <c r="C134" s="10">
        <f>VLOOKUP($A134,Database!$A:$Y,7,FALSE)</f>
        <v>46185.875</v>
      </c>
      <c r="D134" s="31" t="str">
        <f>VLOOKUP(Pronostics!$B134,Setup_MPP!$A:$G,3,FALSE)</f>
        <v>Laura#8V93E</v>
      </c>
      <c r="E134" s="31" t="str">
        <f>VLOOKUP(Pronostics!$B134,Setup_MPP!$A:$G,2,FALSE)</f>
        <v>Laura GIULIANO</v>
      </c>
      <c r="F134" s="31" t="str">
        <f>VLOOKUP($B134,Setup_MPP!$A:$E,4,FALSE)</f>
        <v>#86A4FE</v>
      </c>
      <c r="G134" s="31" t="str">
        <f>VLOOKUP($B134,Setup_MPP!$A:$E,5,FALSE)</f>
        <v>#3769FF</v>
      </c>
      <c r="H134" s="31" t="str">
        <f>IFERROR(IF(AND(A134&gt;=1,A134&lt;=104),VLOOKUP($A134,Location!$A:$J,6,FALSE),IF(A134=0,"Avant l'ouverture",IF(OR(A134=105,A134=106),"Bonus"))),"")</f>
        <v>Tour 1</v>
      </c>
      <c r="I134" s="31" t="str">
        <f>IF(LEFT(H134,4)="Tour",VLOOKUP(A134,Database!$A:$C,3,FALSE),"")</f>
        <v>B</v>
      </c>
      <c r="J134" s="31" t="str">
        <f>VLOOKUP($A134,Location!$A:$J,7,FALSE)</f>
        <v>Canada</v>
      </c>
      <c r="K134" s="31" t="str">
        <f>IFERROR(VLOOKUP(J134,Setup_Team!$B:$C,2,FALSE), "TDB")</f>
        <v>CAN</v>
      </c>
      <c r="L134" s="31" t="str">
        <f>VLOOKUP($A134,Location!$A:$J,8,FALSE)</f>
        <v>Bosnie-Herzégovine</v>
      </c>
      <c r="M134" s="31" t="str">
        <f>IFERROR(VLOOKUP(L134,Setup_Team!$B:$C,2,FALSE), "TDB")</f>
        <v>BIH</v>
      </c>
      <c r="N134" s="31" t="str">
        <f>VLOOKUP($A134,Location!$A:$J,9,FALSE)</f>
        <v>Toronto</v>
      </c>
      <c r="O134" s="31" t="str">
        <f>VLOOKUP($A134,Location!$A:$J,10,FALSE)</f>
        <v>BMO Field</v>
      </c>
      <c r="R134" s="31">
        <v>0</v>
      </c>
      <c r="S134" s="25">
        <f>VLOOKUP($A134,Database!$A:$Y,10,FALSE)</f>
        <v>65</v>
      </c>
      <c r="T134" s="25">
        <f>VLOOKUP($A134,Database!$A:$Y,11,FALSE)</f>
        <v>117</v>
      </c>
      <c r="U134" s="25">
        <f>VLOOKUP($A134,Database!$A:$Y,12,FALSE)</f>
        <v>125</v>
      </c>
      <c r="V134" s="25" t="str">
        <f>VLOOKUP(A134,Database!A:M,13,FALSE)</f>
        <v>À venir</v>
      </c>
      <c r="W134" s="25" t="str">
        <f>VLOOKUP($A134,Database!$A:$Y,20,FALSE)</f>
        <v/>
      </c>
      <c r="X134" s="25" t="str">
        <f>VLOOKUP($A134,Database!$A:$Y,21,FALSE)</f>
        <v/>
      </c>
      <c r="Y134" s="25" t="str">
        <f ca="1">IF(C134&lt;NOW(),IF(AND(P134&gt;Q134,W134&gt;X134),S134,IF(AND(P134=Q134,W134=X134),T134,IF(AND(P134&lt;Q134,W134&lt;X134),U134,0))),"")</f>
        <v/>
      </c>
      <c r="Z134" s="25">
        <f>IF(AND(P134=W134,Q134=X134),1,0)</f>
        <v>1</v>
      </c>
      <c r="AA134" s="25" t="str">
        <f>IF(Z134=0,"",IF(ISBLANK(VLOOKUP(A134,Database!A:AA,22,FALSE)),"",VLOOKUP(A134,Database!A:AA,22,FALSE)))</f>
        <v>Exact</v>
      </c>
      <c r="AB134" s="25">
        <f ca="1">IFERROR(IF(AND(Y134&lt;&gt;"",OR(V134="Terminé",V134="En cours")),VLOOKUP(AA134,Setup_ScoreExactBonus!A:D,4,FALSE),0),0)</f>
        <v>0</v>
      </c>
      <c r="AC134" s="31" t="str">
        <f ca="1">IF(Y134&lt;&gt;"", Y134 + IF(Z134=1,AB134, 0), "")</f>
        <v/>
      </c>
      <c r="AD134" s="31">
        <f ca="1">SUMIFS(AC$2:AC134,D$2:D134,D134)*IF(R134=0,1,2)</f>
        <v>0</v>
      </c>
    </row>
    <row r="135" spans="1:30" x14ac:dyDescent="0.35">
      <c r="A135" s="31">
        <f>IF(ISBLANK(B135),"",COUNTIF(B$2:B135,B135))-1</f>
        <v>3</v>
      </c>
      <c r="B135" s="31">
        <v>17</v>
      </c>
      <c r="C135" s="10">
        <f>VLOOKUP($A135,Database!$A:$Y,7,FALSE)</f>
        <v>46185.875</v>
      </c>
      <c r="D135" s="31" t="str">
        <f>VLOOKUP(Pronostics!$B135,Setup_MPP!$A:$G,3,FALSE)</f>
        <v>Joueur17</v>
      </c>
      <c r="E135" s="31" t="str">
        <f>VLOOKUP(Pronostics!$B135,Setup_MPP!$A:$G,2,FALSE)</f>
        <v>Joueur17</v>
      </c>
      <c r="F135" s="31" t="str">
        <f>VLOOKUP($B135,Setup_MPP!$A:$E,4,FALSE)</f>
        <v>#FFB0B0</v>
      </c>
      <c r="G135" s="31" t="str">
        <f>VLOOKUP($B135,Setup_MPP!$A:$E,5,FALSE)</f>
        <v>#F25757</v>
      </c>
      <c r="H135" s="31" t="str">
        <f>IFERROR(IF(AND(A135&gt;=1,A135&lt;=104),VLOOKUP($A135,Location!$A:$J,6,FALSE),IF(A135=0,"Avant l'ouverture",IF(OR(A135=105,A135=106),"Bonus"))),"")</f>
        <v>Tour 1</v>
      </c>
      <c r="I135" s="31" t="str">
        <f>IF(LEFT(H135,4)="Tour",VLOOKUP(A135,Database!$A:$C,3,FALSE),"")</f>
        <v>B</v>
      </c>
      <c r="J135" s="31" t="str">
        <f>VLOOKUP($A135,Location!$A:$J,7,FALSE)</f>
        <v>Canada</v>
      </c>
      <c r="K135" s="31" t="str">
        <f>IFERROR(VLOOKUP(J135,Setup_Team!$B:$C,2,FALSE), "TDB")</f>
        <v>CAN</v>
      </c>
      <c r="L135" s="31" t="str">
        <f>VLOOKUP($A135,Location!$A:$J,8,FALSE)</f>
        <v>Bosnie-Herzégovine</v>
      </c>
      <c r="M135" s="31" t="str">
        <f>IFERROR(VLOOKUP(L135,Setup_Team!$B:$C,2,FALSE), "TDB")</f>
        <v>BIH</v>
      </c>
      <c r="N135" s="31" t="str">
        <f>VLOOKUP($A135,Location!$A:$J,9,FALSE)</f>
        <v>Toronto</v>
      </c>
      <c r="O135" s="31" t="str">
        <f>VLOOKUP($A135,Location!$A:$J,10,FALSE)</f>
        <v>BMO Field</v>
      </c>
      <c r="R135" s="31">
        <v>0</v>
      </c>
      <c r="S135" s="25">
        <f>VLOOKUP($A135,Database!$A:$Y,10,FALSE)</f>
        <v>65</v>
      </c>
      <c r="T135" s="25">
        <f>VLOOKUP($A135,Database!$A:$Y,11,FALSE)</f>
        <v>117</v>
      </c>
      <c r="U135" s="25">
        <f>VLOOKUP($A135,Database!$A:$Y,12,FALSE)</f>
        <v>125</v>
      </c>
      <c r="V135" s="25" t="str">
        <f>VLOOKUP(A135,Database!A:M,13,FALSE)</f>
        <v>À venir</v>
      </c>
      <c r="W135" s="25" t="str">
        <f>VLOOKUP($A135,Database!$A:$Y,20,FALSE)</f>
        <v/>
      </c>
      <c r="X135" s="25" t="str">
        <f>VLOOKUP($A135,Database!$A:$Y,21,FALSE)</f>
        <v/>
      </c>
      <c r="Y135" s="25" t="str">
        <f ca="1">IF(C135&lt;NOW(),IF(AND(P135&gt;Q135,W135&gt;X135),S135,IF(AND(P135=Q135,W135=X135),T135,IF(AND(P135&lt;Q135,W135&lt;X135),U135,0))),"")</f>
        <v/>
      </c>
      <c r="Z135" s="25">
        <f>IF(AND(P135=W135,Q135=X135),1,0)</f>
        <v>1</v>
      </c>
      <c r="AA135" s="25" t="str">
        <f>IF(Z135=0,"",IF(ISBLANK(VLOOKUP(A135,Database!A:AA,22,FALSE)),"",VLOOKUP(A135,Database!A:AA,22,FALSE)))</f>
        <v>Exact</v>
      </c>
      <c r="AB135" s="25">
        <f ca="1">IFERROR(IF(AND(Y135&lt;&gt;"",OR(V135="Terminé",V135="En cours")),VLOOKUP(AA135,Setup_ScoreExactBonus!A:D,4,FALSE),0),0)</f>
        <v>0</v>
      </c>
      <c r="AC135" s="31" t="str">
        <f ca="1">IF(Y135&lt;&gt;"", Y135 + IF(Z135=1,AB135, 0), "")</f>
        <v/>
      </c>
      <c r="AD135" s="31">
        <f ca="1">SUMIFS(AC$2:AC135,D$2:D135,D135)*IF(R135=0,1,2)</f>
        <v>0</v>
      </c>
    </row>
    <row r="136" spans="1:30" x14ac:dyDescent="0.35">
      <c r="A136" s="31">
        <f>IF(ISBLANK(B136),"",COUNTIF(B$2:B136,B136))-1</f>
        <v>3</v>
      </c>
      <c r="B136" s="31">
        <v>18</v>
      </c>
      <c r="C136" s="10">
        <f>VLOOKUP($A136,Database!$A:$Y,7,FALSE)</f>
        <v>46185.875</v>
      </c>
      <c r="D136" s="31" t="str">
        <f>VLOOKUP(Pronostics!$B136,Setup_MPP!$A:$G,3,FALSE)</f>
        <v>Joueur18</v>
      </c>
      <c r="E136" s="31" t="str">
        <f>VLOOKUP(Pronostics!$B136,Setup_MPP!$A:$G,2,FALSE)</f>
        <v>Joueur18</v>
      </c>
      <c r="F136" s="31" t="str">
        <f>VLOOKUP($B136,Setup_MPP!$A:$E,4,FALSE)</f>
        <v>#FFC9B0</v>
      </c>
      <c r="G136" s="31" t="str">
        <f>VLOOKUP($B136,Setup_MPP!$A:$E,5,FALSE)</f>
        <v>#F28D57</v>
      </c>
      <c r="H136" s="31" t="str">
        <f>IFERROR(IF(AND(A136&gt;=1,A136&lt;=104),VLOOKUP($A136,Location!$A:$J,6,FALSE),IF(A136=0,"Avant l'ouverture",IF(OR(A136=105,A136=106),"Bonus"))),"")</f>
        <v>Tour 1</v>
      </c>
      <c r="I136" s="31" t="str">
        <f>IF(LEFT(H136,4)="Tour",VLOOKUP(A136,Database!$A:$C,3,FALSE),"")</f>
        <v>B</v>
      </c>
      <c r="J136" s="31" t="str">
        <f>VLOOKUP($A136,Location!$A:$J,7,FALSE)</f>
        <v>Canada</v>
      </c>
      <c r="K136" s="31" t="str">
        <f>IFERROR(VLOOKUP(J136,Setup_Team!$B:$C,2,FALSE), "TDB")</f>
        <v>CAN</v>
      </c>
      <c r="L136" s="31" t="str">
        <f>VLOOKUP($A136,Location!$A:$J,8,FALSE)</f>
        <v>Bosnie-Herzégovine</v>
      </c>
      <c r="M136" s="31" t="str">
        <f>IFERROR(VLOOKUP(L136,Setup_Team!$B:$C,2,FALSE), "TDB")</f>
        <v>BIH</v>
      </c>
      <c r="N136" s="31" t="str">
        <f>VLOOKUP($A136,Location!$A:$J,9,FALSE)</f>
        <v>Toronto</v>
      </c>
      <c r="O136" s="31" t="str">
        <f>VLOOKUP($A136,Location!$A:$J,10,FALSE)</f>
        <v>BMO Field</v>
      </c>
      <c r="R136" s="31">
        <v>0</v>
      </c>
      <c r="S136" s="25">
        <f>VLOOKUP($A136,Database!$A:$Y,10,FALSE)</f>
        <v>65</v>
      </c>
      <c r="T136" s="25">
        <f>VLOOKUP($A136,Database!$A:$Y,11,FALSE)</f>
        <v>117</v>
      </c>
      <c r="U136" s="25">
        <f>VLOOKUP($A136,Database!$A:$Y,12,FALSE)</f>
        <v>125</v>
      </c>
      <c r="V136" s="25" t="str">
        <f>VLOOKUP(A136,Database!A:M,13,FALSE)</f>
        <v>À venir</v>
      </c>
      <c r="W136" s="25" t="str">
        <f>VLOOKUP($A136,Database!$A:$Y,20,FALSE)</f>
        <v/>
      </c>
      <c r="X136" s="25" t="str">
        <f>VLOOKUP($A136,Database!$A:$Y,21,FALSE)</f>
        <v/>
      </c>
      <c r="Y136" s="25" t="str">
        <f ca="1">IF(C136&lt;NOW(),IF(AND(P136&gt;Q136,W136&gt;X136),S136,IF(AND(P136=Q136,W136=X136),T136,IF(AND(P136&lt;Q136,W136&lt;X136),U136,0))),"")</f>
        <v/>
      </c>
      <c r="Z136" s="25">
        <f>IF(AND(P136=W136,Q136=X136),1,0)</f>
        <v>1</v>
      </c>
      <c r="AA136" s="25" t="str">
        <f>IF(Z136=0,"",IF(ISBLANK(VLOOKUP(A136,Database!A:AA,22,FALSE)),"",VLOOKUP(A136,Database!A:AA,22,FALSE)))</f>
        <v>Exact</v>
      </c>
      <c r="AB136" s="25">
        <f ca="1">IFERROR(IF(AND(Y136&lt;&gt;"",OR(V136="Terminé",V136="En cours")),VLOOKUP(AA136,Setup_ScoreExactBonus!A:D,4,FALSE),0),0)</f>
        <v>0</v>
      </c>
      <c r="AC136" s="31" t="str">
        <f ca="1">IF(Y136&lt;&gt;"", Y136 + IF(Z136=1,AB136, 0), "")</f>
        <v/>
      </c>
      <c r="AD136" s="31">
        <f ca="1">SUMIFS(AC$2:AC136,D$2:D136,D136)*IF(R136=0,1,2)</f>
        <v>0</v>
      </c>
    </row>
    <row r="137" spans="1:30" x14ac:dyDescent="0.35">
      <c r="A137" s="31">
        <f>IF(ISBLANK(B137),"",COUNTIF(B$2:B137,B137))-1</f>
        <v>3</v>
      </c>
      <c r="B137" s="31">
        <v>19</v>
      </c>
      <c r="C137" s="10">
        <f>VLOOKUP($A137,Database!$A:$Y,7,FALSE)</f>
        <v>46185.875</v>
      </c>
      <c r="D137" s="31" t="str">
        <f>VLOOKUP(Pronostics!$B137,Setup_MPP!$A:$G,3,FALSE)</f>
        <v>Joueur19</v>
      </c>
      <c r="E137" s="31" t="str">
        <f>VLOOKUP(Pronostics!$B137,Setup_MPP!$A:$G,2,FALSE)</f>
        <v>Joueur19</v>
      </c>
      <c r="F137" s="31" t="str">
        <f>VLOOKUP($B137,Setup_MPP!$A:$E,4,FALSE)</f>
        <v>#D5D5D5</v>
      </c>
      <c r="G137" s="31" t="str">
        <f>VLOOKUP($B137,Setup_MPP!$A:$E,5,FALSE)</f>
        <v>#727272</v>
      </c>
      <c r="H137" s="31" t="str">
        <f>IFERROR(IF(AND(A137&gt;=1,A137&lt;=104),VLOOKUP($A137,Location!$A:$J,6,FALSE),IF(A137=0,"Avant l'ouverture",IF(OR(A137=105,A137=106),"Bonus"))),"")</f>
        <v>Tour 1</v>
      </c>
      <c r="I137" s="31" t="str">
        <f>IF(LEFT(H137,4)="Tour",VLOOKUP(A137,Database!$A:$C,3,FALSE),"")</f>
        <v>B</v>
      </c>
      <c r="J137" s="31" t="str">
        <f>VLOOKUP($A137,Location!$A:$J,7,FALSE)</f>
        <v>Canada</v>
      </c>
      <c r="K137" s="31" t="str">
        <f>IFERROR(VLOOKUP(J137,Setup_Team!$B:$C,2,FALSE), "TDB")</f>
        <v>CAN</v>
      </c>
      <c r="L137" s="31" t="str">
        <f>VLOOKUP($A137,Location!$A:$J,8,FALSE)</f>
        <v>Bosnie-Herzégovine</v>
      </c>
      <c r="M137" s="31" t="str">
        <f>IFERROR(VLOOKUP(L137,Setup_Team!$B:$C,2,FALSE), "TDB")</f>
        <v>BIH</v>
      </c>
      <c r="N137" s="31" t="str">
        <f>VLOOKUP($A137,Location!$A:$J,9,FALSE)</f>
        <v>Toronto</v>
      </c>
      <c r="O137" s="31" t="str">
        <f>VLOOKUP($A137,Location!$A:$J,10,FALSE)</f>
        <v>BMO Field</v>
      </c>
      <c r="R137" s="31">
        <v>0</v>
      </c>
      <c r="S137" s="25">
        <f>VLOOKUP($A137,Database!$A:$Y,10,FALSE)</f>
        <v>65</v>
      </c>
      <c r="T137" s="25">
        <f>VLOOKUP($A137,Database!$A:$Y,11,FALSE)</f>
        <v>117</v>
      </c>
      <c r="U137" s="25">
        <f>VLOOKUP($A137,Database!$A:$Y,12,FALSE)</f>
        <v>125</v>
      </c>
      <c r="V137" s="25" t="str">
        <f>VLOOKUP(A137,Database!A:M,13,FALSE)</f>
        <v>À venir</v>
      </c>
      <c r="W137" s="25" t="str">
        <f>VLOOKUP($A137,Database!$A:$Y,20,FALSE)</f>
        <v/>
      </c>
      <c r="X137" s="25" t="str">
        <f>VLOOKUP($A137,Database!$A:$Y,21,FALSE)</f>
        <v/>
      </c>
      <c r="Y137" s="25" t="str">
        <f ca="1">IF(C137&lt;NOW(),IF(AND(P137&gt;Q137,W137&gt;X137),S137,IF(AND(P137=Q137,W137=X137),T137,IF(AND(P137&lt;Q137,W137&lt;X137),U137,0))),"")</f>
        <v/>
      </c>
      <c r="Z137" s="25">
        <f>IF(AND(P137=W137,Q137=X137),1,0)</f>
        <v>1</v>
      </c>
      <c r="AA137" s="25" t="str">
        <f>IF(Z137=0,"",IF(ISBLANK(VLOOKUP(A137,Database!A:AA,22,FALSE)),"",VLOOKUP(A137,Database!A:AA,22,FALSE)))</f>
        <v>Exact</v>
      </c>
      <c r="AB137" s="25">
        <f ca="1">IFERROR(IF(AND(Y137&lt;&gt;"",OR(V137="Terminé",V137="En cours")),VLOOKUP(AA137,Setup_ScoreExactBonus!A:D,4,FALSE),0),0)</f>
        <v>0</v>
      </c>
      <c r="AC137" s="31" t="str">
        <f ca="1">IF(Y137&lt;&gt;"", Y137 + IF(Z137=1,AB137, 0), "")</f>
        <v/>
      </c>
      <c r="AD137" s="31">
        <f ca="1">SUMIFS(AC$2:AC137,D$2:D137,D137)*IF(R137=0,1,2)</f>
        <v>0</v>
      </c>
    </row>
    <row r="138" spans="1:30" x14ac:dyDescent="0.35">
      <c r="A138" s="31">
        <f>IF(ISBLANK(B138),"",COUNTIF(B$2:B138,B138))-1</f>
        <v>3</v>
      </c>
      <c r="B138" s="31">
        <v>20</v>
      </c>
      <c r="C138" s="10">
        <f>VLOOKUP($A138,Database!$A:$Y,7,FALSE)</f>
        <v>46185.875</v>
      </c>
      <c r="D138" s="31" t="str">
        <f>VLOOKUP(Pronostics!$B138,Setup_MPP!$A:$G,3,FALSE)</f>
        <v>Joueur20</v>
      </c>
      <c r="E138" s="31" t="str">
        <f>VLOOKUP(Pronostics!$B138,Setup_MPP!$A:$G,2,FALSE)</f>
        <v>Joueur20</v>
      </c>
      <c r="F138" s="31" t="str">
        <f>VLOOKUP($B138,Setup_MPP!$A:$E,4,FALSE)</f>
        <v>#D5D5D5</v>
      </c>
      <c r="G138" s="31" t="str">
        <f>VLOOKUP($B138,Setup_MPP!$A:$E,5,FALSE)</f>
        <v>#727272</v>
      </c>
      <c r="H138" s="31" t="str">
        <f>IFERROR(IF(AND(A138&gt;=1,A138&lt;=104),VLOOKUP($A138,Location!$A:$J,6,FALSE),IF(A138=0,"Avant l'ouverture",IF(OR(A138=105,A138=106),"Bonus"))),"")</f>
        <v>Tour 1</v>
      </c>
      <c r="I138" s="31" t="str">
        <f>IF(LEFT(H138,4)="Tour",VLOOKUP(A138,Database!$A:$C,3,FALSE),"")</f>
        <v>B</v>
      </c>
      <c r="J138" s="31" t="str">
        <f>VLOOKUP($A138,Location!$A:$J,7,FALSE)</f>
        <v>Canada</v>
      </c>
      <c r="K138" s="31" t="str">
        <f>IFERROR(VLOOKUP(J138,Setup_Team!$B:$C,2,FALSE), "TDB")</f>
        <v>CAN</v>
      </c>
      <c r="L138" s="31" t="str">
        <f>VLOOKUP($A138,Location!$A:$J,8,FALSE)</f>
        <v>Bosnie-Herzégovine</v>
      </c>
      <c r="M138" s="31" t="str">
        <f>IFERROR(VLOOKUP(L138,Setup_Team!$B:$C,2,FALSE), "TDB")</f>
        <v>BIH</v>
      </c>
      <c r="N138" s="31" t="str">
        <f>VLOOKUP($A138,Location!$A:$J,9,FALSE)</f>
        <v>Toronto</v>
      </c>
      <c r="O138" s="31" t="str">
        <f>VLOOKUP($A138,Location!$A:$J,10,FALSE)</f>
        <v>BMO Field</v>
      </c>
      <c r="R138" s="31">
        <v>0</v>
      </c>
      <c r="S138" s="25">
        <f>VLOOKUP($A138,Database!$A:$Y,10,FALSE)</f>
        <v>65</v>
      </c>
      <c r="T138" s="25">
        <f>VLOOKUP($A138,Database!$A:$Y,11,FALSE)</f>
        <v>117</v>
      </c>
      <c r="U138" s="25">
        <f>VLOOKUP($A138,Database!$A:$Y,12,FALSE)</f>
        <v>125</v>
      </c>
      <c r="V138" s="25" t="str">
        <f>VLOOKUP(A138,Database!A:M,13,FALSE)</f>
        <v>À venir</v>
      </c>
      <c r="W138" s="25" t="str">
        <f>VLOOKUP($A138,Database!$A:$Y,20,FALSE)</f>
        <v/>
      </c>
      <c r="X138" s="25" t="str">
        <f>VLOOKUP($A138,Database!$A:$Y,21,FALSE)</f>
        <v/>
      </c>
      <c r="Y138" s="25" t="str">
        <f ca="1">IF(C138&lt;NOW(),IF(AND(P138&gt;Q138,W138&gt;X138),S138,IF(AND(P138=Q138,W138=X138),T138,IF(AND(P138&lt;Q138,W138&lt;X138),U138,0))),"")</f>
        <v/>
      </c>
      <c r="Z138" s="25">
        <f>IF(AND(P138=W138,Q138=X138),1,0)</f>
        <v>1</v>
      </c>
      <c r="AA138" s="25" t="str">
        <f>IF(Z138=0,"",IF(ISBLANK(VLOOKUP(A138,Database!A:AA,22,FALSE)),"",VLOOKUP(A138,Database!A:AA,22,FALSE)))</f>
        <v>Exact</v>
      </c>
      <c r="AB138" s="25">
        <f ca="1">IFERROR(IF(AND(Y138&lt;&gt;"",OR(V138="Terminé",V138="En cours")),VLOOKUP(AA138,Setup_ScoreExactBonus!A:D,4,FALSE),0),0)</f>
        <v>0</v>
      </c>
      <c r="AC138" s="31" t="str">
        <f ca="1">IF(Y138&lt;&gt;"", Y138 + IF(Z138=1,AB138, 0), "")</f>
        <v/>
      </c>
      <c r="AD138" s="31">
        <f ca="1">SUMIFS(AC$2:AC138,D$2:D138,D138)*IF(R138=0,1,2)</f>
        <v>0</v>
      </c>
    </row>
    <row r="139" spans="1:30" x14ac:dyDescent="0.35">
      <c r="A139" s="31">
        <f>IF(ISBLANK(B139),"",COUNTIF(B$2:B139,B139))-1</f>
        <v>3</v>
      </c>
      <c r="B139" s="31">
        <v>21</v>
      </c>
      <c r="C139" s="10">
        <f>VLOOKUP($A139,Database!$A:$Y,7,FALSE)</f>
        <v>46185.875</v>
      </c>
      <c r="D139" s="31" t="str">
        <f>VLOOKUP(Pronostics!$B139,Setup_MPP!$A:$G,3,FALSE)</f>
        <v>Joueur21</v>
      </c>
      <c r="E139" s="31" t="str">
        <f>VLOOKUP(Pronostics!$B139,Setup_MPP!$A:$G,2,FALSE)</f>
        <v>Joueur21</v>
      </c>
      <c r="F139" s="31" t="str">
        <f>VLOOKUP($B139,Setup_MPP!$A:$E,4,FALSE)</f>
        <v>#D5D5D5</v>
      </c>
      <c r="G139" s="31" t="str">
        <f>VLOOKUP($B139,Setup_MPP!$A:$E,5,FALSE)</f>
        <v>#727272</v>
      </c>
      <c r="H139" s="31" t="str">
        <f>IFERROR(IF(AND(A139&gt;=1,A139&lt;=104),VLOOKUP($A139,Location!$A:$J,6,FALSE),IF(A139=0,"Avant l'ouverture",IF(OR(A139=105,A139=106),"Bonus"))),"")</f>
        <v>Tour 1</v>
      </c>
      <c r="I139" s="31" t="str">
        <f>IF(LEFT(H139,4)="Tour",VLOOKUP(A139,Database!$A:$C,3,FALSE),"")</f>
        <v>B</v>
      </c>
      <c r="J139" s="31" t="str">
        <f>VLOOKUP($A139,Location!$A:$J,7,FALSE)</f>
        <v>Canada</v>
      </c>
      <c r="K139" s="31" t="str">
        <f>IFERROR(VLOOKUP(J139,Setup_Team!$B:$C,2,FALSE), "TDB")</f>
        <v>CAN</v>
      </c>
      <c r="L139" s="31" t="str">
        <f>VLOOKUP($A139,Location!$A:$J,8,FALSE)</f>
        <v>Bosnie-Herzégovine</v>
      </c>
      <c r="M139" s="31" t="str">
        <f>IFERROR(VLOOKUP(L139,Setup_Team!$B:$C,2,FALSE), "TDB")</f>
        <v>BIH</v>
      </c>
      <c r="N139" s="31" t="str">
        <f>VLOOKUP($A139,Location!$A:$J,9,FALSE)</f>
        <v>Toronto</v>
      </c>
      <c r="O139" s="31" t="str">
        <f>VLOOKUP($A139,Location!$A:$J,10,FALSE)</f>
        <v>BMO Field</v>
      </c>
      <c r="R139" s="31">
        <v>0</v>
      </c>
      <c r="S139" s="25">
        <f>VLOOKUP($A139,Database!$A:$Y,10,FALSE)</f>
        <v>65</v>
      </c>
      <c r="T139" s="25">
        <f>VLOOKUP($A139,Database!$A:$Y,11,FALSE)</f>
        <v>117</v>
      </c>
      <c r="U139" s="25">
        <f>VLOOKUP($A139,Database!$A:$Y,12,FALSE)</f>
        <v>125</v>
      </c>
      <c r="V139" s="25" t="str">
        <f>VLOOKUP(A139,Database!A:M,13,FALSE)</f>
        <v>À venir</v>
      </c>
      <c r="W139" s="25" t="str">
        <f>VLOOKUP($A139,Database!$A:$Y,20,FALSE)</f>
        <v/>
      </c>
      <c r="X139" s="25" t="str">
        <f>VLOOKUP($A139,Database!$A:$Y,21,FALSE)</f>
        <v/>
      </c>
      <c r="Y139" s="25" t="str">
        <f ca="1">IF(C139&lt;NOW(),IF(AND(P139&gt;Q139,W139&gt;X139),S139,IF(AND(P139=Q139,W139=X139),T139,IF(AND(P139&lt;Q139,W139&lt;X139),U139,0))),"")</f>
        <v/>
      </c>
      <c r="Z139" s="25">
        <f>IF(AND(P139=W139,Q139=X139),1,0)</f>
        <v>1</v>
      </c>
      <c r="AA139" s="25" t="str">
        <f>IF(Z139=0,"",IF(ISBLANK(VLOOKUP(A139,Database!A:AA,22,FALSE)),"",VLOOKUP(A139,Database!A:AA,22,FALSE)))</f>
        <v>Exact</v>
      </c>
      <c r="AB139" s="25">
        <f ca="1">IFERROR(IF(AND(Y139&lt;&gt;"",OR(V139="Terminé",V139="En cours")),VLOOKUP(AA139,Setup_ScoreExactBonus!A:D,4,FALSE),0),0)</f>
        <v>0</v>
      </c>
      <c r="AC139" s="31" t="str">
        <f ca="1">IF(Y139&lt;&gt;"", Y139 + IF(Z139=1,AB139, 0), "")</f>
        <v/>
      </c>
      <c r="AD139" s="31">
        <f ca="1">SUMIFS(AC$2:AC139,D$2:D139,D139)*IF(R139=0,1,2)</f>
        <v>0</v>
      </c>
    </row>
    <row r="140" spans="1:30" x14ac:dyDescent="0.35">
      <c r="A140" s="31">
        <f>IF(ISBLANK(B140),"",COUNTIF(B$2:B140,B140))-1</f>
        <v>3</v>
      </c>
      <c r="B140" s="31">
        <v>22</v>
      </c>
      <c r="C140" s="10">
        <f>VLOOKUP($A140,Database!$A:$Y,7,FALSE)</f>
        <v>46185.875</v>
      </c>
      <c r="D140" s="31" t="str">
        <f>VLOOKUP(Pronostics!$B140,Setup_MPP!$A:$G,3,FALSE)</f>
        <v>Joueur22</v>
      </c>
      <c r="E140" s="31" t="str">
        <f>VLOOKUP(Pronostics!$B140,Setup_MPP!$A:$G,2,FALSE)</f>
        <v>Joueur22</v>
      </c>
      <c r="F140" s="31" t="str">
        <f>VLOOKUP($B140,Setup_MPP!$A:$E,4,FALSE)</f>
        <v>#D5D5D5</v>
      </c>
      <c r="G140" s="31" t="str">
        <f>VLOOKUP($B140,Setup_MPP!$A:$E,5,FALSE)</f>
        <v>#727272</v>
      </c>
      <c r="H140" s="31" t="str">
        <f>IFERROR(IF(AND(A140&gt;=1,A140&lt;=104),VLOOKUP($A140,Location!$A:$J,6,FALSE),IF(A140=0,"Avant l'ouverture",IF(OR(A140=105,A140=106),"Bonus"))),"")</f>
        <v>Tour 1</v>
      </c>
      <c r="I140" s="31" t="str">
        <f>IF(LEFT(H140,4)="Tour",VLOOKUP(A140,Database!$A:$C,3,FALSE),"")</f>
        <v>B</v>
      </c>
      <c r="J140" s="31" t="str">
        <f>VLOOKUP($A140,Location!$A:$J,7,FALSE)</f>
        <v>Canada</v>
      </c>
      <c r="K140" s="31" t="str">
        <f>IFERROR(VLOOKUP(J140,Setup_Team!$B:$C,2,FALSE), "TDB")</f>
        <v>CAN</v>
      </c>
      <c r="L140" s="31" t="str">
        <f>VLOOKUP($A140,Location!$A:$J,8,FALSE)</f>
        <v>Bosnie-Herzégovine</v>
      </c>
      <c r="M140" s="31" t="str">
        <f>IFERROR(VLOOKUP(L140,Setup_Team!$B:$C,2,FALSE), "TDB")</f>
        <v>BIH</v>
      </c>
      <c r="N140" s="31" t="str">
        <f>VLOOKUP($A140,Location!$A:$J,9,FALSE)</f>
        <v>Toronto</v>
      </c>
      <c r="O140" s="31" t="str">
        <f>VLOOKUP($A140,Location!$A:$J,10,FALSE)</f>
        <v>BMO Field</v>
      </c>
      <c r="R140" s="31">
        <v>0</v>
      </c>
      <c r="S140" s="25">
        <f>VLOOKUP($A140,Database!$A:$Y,10,FALSE)</f>
        <v>65</v>
      </c>
      <c r="T140" s="25">
        <f>VLOOKUP($A140,Database!$A:$Y,11,FALSE)</f>
        <v>117</v>
      </c>
      <c r="U140" s="25">
        <f>VLOOKUP($A140,Database!$A:$Y,12,FALSE)</f>
        <v>125</v>
      </c>
      <c r="V140" s="25" t="str">
        <f>VLOOKUP(A140,Database!A:M,13,FALSE)</f>
        <v>À venir</v>
      </c>
      <c r="W140" s="25" t="str">
        <f>VLOOKUP($A140,Database!$A:$Y,20,FALSE)</f>
        <v/>
      </c>
      <c r="X140" s="25" t="str">
        <f>VLOOKUP($A140,Database!$A:$Y,21,FALSE)</f>
        <v/>
      </c>
      <c r="Y140" s="25" t="str">
        <f ca="1">IF(C140&lt;NOW(),IF(AND(P140&gt;Q140,W140&gt;X140),S140,IF(AND(P140=Q140,W140=X140),T140,IF(AND(P140&lt;Q140,W140&lt;X140),U140,0))),"")</f>
        <v/>
      </c>
      <c r="Z140" s="25">
        <f>IF(AND(P140=W140,Q140=X140),1,0)</f>
        <v>1</v>
      </c>
      <c r="AA140" s="25" t="str">
        <f>IF(Z140=0,"",IF(ISBLANK(VLOOKUP(A140,Database!A:AA,22,FALSE)),"",VLOOKUP(A140,Database!A:AA,22,FALSE)))</f>
        <v>Exact</v>
      </c>
      <c r="AB140" s="25">
        <f ca="1">IFERROR(IF(AND(Y140&lt;&gt;"",OR(V140="Terminé",V140="En cours")),VLOOKUP(AA140,Setup_ScoreExactBonus!A:D,4,FALSE),0),0)</f>
        <v>0</v>
      </c>
      <c r="AC140" s="31" t="str">
        <f ca="1">IF(Y140&lt;&gt;"", Y140 + IF(Z140=1,AB140, 0), "")</f>
        <v/>
      </c>
      <c r="AD140" s="31">
        <f ca="1">SUMIFS(AC$2:AC140,D$2:D140,D140)*IF(R140=0,1,2)</f>
        <v>0</v>
      </c>
    </row>
    <row r="141" spans="1:30" x14ac:dyDescent="0.35">
      <c r="A141" s="31">
        <f>IF(ISBLANK(B141),"",COUNTIF(B$2:B141,B141))-1</f>
        <v>3</v>
      </c>
      <c r="B141" s="31">
        <v>23</v>
      </c>
      <c r="C141" s="10">
        <f>VLOOKUP($A141,Database!$A:$Y,7,FALSE)</f>
        <v>46185.875</v>
      </c>
      <c r="D141" s="31" t="str">
        <f>VLOOKUP(Pronostics!$B141,Setup_MPP!$A:$G,3,FALSE)</f>
        <v>Joueur23</v>
      </c>
      <c r="E141" s="31" t="str">
        <f>VLOOKUP(Pronostics!$B141,Setup_MPP!$A:$G,2,FALSE)</f>
        <v>Joueur23</v>
      </c>
      <c r="F141" s="31" t="str">
        <f>VLOOKUP($B141,Setup_MPP!$A:$E,4,FALSE)</f>
        <v>#D5D5D5</v>
      </c>
      <c r="G141" s="31" t="str">
        <f>VLOOKUP($B141,Setup_MPP!$A:$E,5,FALSE)</f>
        <v>#727272</v>
      </c>
      <c r="H141" s="31" t="str">
        <f>IFERROR(IF(AND(A141&gt;=1,A141&lt;=104),VLOOKUP($A141,Location!$A:$J,6,FALSE),IF(A141=0,"Avant l'ouverture",IF(OR(A141=105,A141=106),"Bonus"))),"")</f>
        <v>Tour 1</v>
      </c>
      <c r="I141" s="31" t="str">
        <f>IF(LEFT(H141,4)="Tour",VLOOKUP(A141,Database!$A:$C,3,FALSE),"")</f>
        <v>B</v>
      </c>
      <c r="J141" s="31" t="str">
        <f>VLOOKUP($A141,Location!$A:$J,7,FALSE)</f>
        <v>Canada</v>
      </c>
      <c r="K141" s="31" t="str">
        <f>IFERROR(VLOOKUP(J141,Setup_Team!$B:$C,2,FALSE), "TDB")</f>
        <v>CAN</v>
      </c>
      <c r="L141" s="31" t="str">
        <f>VLOOKUP($A141,Location!$A:$J,8,FALSE)</f>
        <v>Bosnie-Herzégovine</v>
      </c>
      <c r="M141" s="31" t="str">
        <f>IFERROR(VLOOKUP(L141,Setup_Team!$B:$C,2,FALSE), "TDB")</f>
        <v>BIH</v>
      </c>
      <c r="N141" s="31" t="str">
        <f>VLOOKUP($A141,Location!$A:$J,9,FALSE)</f>
        <v>Toronto</v>
      </c>
      <c r="O141" s="31" t="str">
        <f>VLOOKUP($A141,Location!$A:$J,10,FALSE)</f>
        <v>BMO Field</v>
      </c>
      <c r="R141" s="31">
        <v>0</v>
      </c>
      <c r="S141" s="25">
        <f>VLOOKUP($A141,Database!$A:$Y,10,FALSE)</f>
        <v>65</v>
      </c>
      <c r="T141" s="25">
        <f>VLOOKUP($A141,Database!$A:$Y,11,FALSE)</f>
        <v>117</v>
      </c>
      <c r="U141" s="25">
        <f>VLOOKUP($A141,Database!$A:$Y,12,FALSE)</f>
        <v>125</v>
      </c>
      <c r="V141" s="25" t="str">
        <f>VLOOKUP(A141,Database!A:M,13,FALSE)</f>
        <v>À venir</v>
      </c>
      <c r="W141" s="25" t="str">
        <f>VLOOKUP($A141,Database!$A:$Y,20,FALSE)</f>
        <v/>
      </c>
      <c r="X141" s="25" t="str">
        <f>VLOOKUP($A141,Database!$A:$Y,21,FALSE)</f>
        <v/>
      </c>
      <c r="Y141" s="25" t="str">
        <f ca="1">IF(C141&lt;NOW(),IF(AND(P141&gt;Q141,W141&gt;X141),S141,IF(AND(P141=Q141,W141=X141),T141,IF(AND(P141&lt;Q141,W141&lt;X141),U141,0))),"")</f>
        <v/>
      </c>
      <c r="Z141" s="25">
        <f>IF(AND(P141=W141,Q141=X141),1,0)</f>
        <v>1</v>
      </c>
      <c r="AA141" s="25" t="str">
        <f>IF(Z141=0,"",IF(ISBLANK(VLOOKUP(A141,Database!A:AA,22,FALSE)),"",VLOOKUP(A141,Database!A:AA,22,FALSE)))</f>
        <v>Exact</v>
      </c>
      <c r="AB141" s="25">
        <f ca="1">IFERROR(IF(AND(Y141&lt;&gt;"",OR(V141="Terminé",V141="En cours")),VLOOKUP(AA141,Setup_ScoreExactBonus!A:D,4,FALSE),0),0)</f>
        <v>0</v>
      </c>
      <c r="AC141" s="31" t="str">
        <f ca="1">IF(Y141&lt;&gt;"", Y141 + IF(Z141=1,AB141, 0), "")</f>
        <v/>
      </c>
      <c r="AD141" s="31">
        <f ca="1">SUMIFS(AC$2:AC141,D$2:D141,D141)*IF(R141=0,1,2)</f>
        <v>0</v>
      </c>
    </row>
    <row r="142" spans="1:30" x14ac:dyDescent="0.35">
      <c r="A142" s="31">
        <f>IF(ISBLANK(B142),"",COUNTIF(B$2:B142,B142))-1</f>
        <v>3</v>
      </c>
      <c r="B142" s="31">
        <v>24</v>
      </c>
      <c r="C142" s="10">
        <f>VLOOKUP($A142,Database!$A:$Y,7,FALSE)</f>
        <v>46185.875</v>
      </c>
      <c r="D142" s="31" t="str">
        <f>VLOOKUP(Pronostics!$B142,Setup_MPP!$A:$G,3,FALSE)</f>
        <v>Joueur24</v>
      </c>
      <c r="E142" s="31" t="str">
        <f>VLOOKUP(Pronostics!$B142,Setup_MPP!$A:$G,2,FALSE)</f>
        <v>Joueur24</v>
      </c>
      <c r="F142" s="31" t="str">
        <f>VLOOKUP($B142,Setup_MPP!$A:$E,4,FALSE)</f>
        <v>#D5D5D5</v>
      </c>
      <c r="G142" s="31" t="str">
        <f>VLOOKUP($B142,Setup_MPP!$A:$E,5,FALSE)</f>
        <v>#727272</v>
      </c>
      <c r="H142" s="31" t="str">
        <f>IFERROR(IF(AND(A142&gt;=1,A142&lt;=104),VLOOKUP($A142,Location!$A:$J,6,FALSE),IF(A142=0,"Avant l'ouverture",IF(OR(A142=105,A142=106),"Bonus"))),"")</f>
        <v>Tour 1</v>
      </c>
      <c r="I142" s="31" t="str">
        <f>IF(LEFT(H142,4)="Tour",VLOOKUP(A142,Database!$A:$C,3,FALSE),"")</f>
        <v>B</v>
      </c>
      <c r="J142" s="31" t="str">
        <f>VLOOKUP($A142,Location!$A:$J,7,FALSE)</f>
        <v>Canada</v>
      </c>
      <c r="K142" s="31" t="str">
        <f>IFERROR(VLOOKUP(J142,Setup_Team!$B:$C,2,FALSE), "TDB")</f>
        <v>CAN</v>
      </c>
      <c r="L142" s="31" t="str">
        <f>VLOOKUP($A142,Location!$A:$J,8,FALSE)</f>
        <v>Bosnie-Herzégovine</v>
      </c>
      <c r="M142" s="31" t="str">
        <f>IFERROR(VLOOKUP(L142,Setup_Team!$B:$C,2,FALSE), "TDB")</f>
        <v>BIH</v>
      </c>
      <c r="N142" s="31" t="str">
        <f>VLOOKUP($A142,Location!$A:$J,9,FALSE)</f>
        <v>Toronto</v>
      </c>
      <c r="O142" s="31" t="str">
        <f>VLOOKUP($A142,Location!$A:$J,10,FALSE)</f>
        <v>BMO Field</v>
      </c>
      <c r="R142" s="31">
        <v>0</v>
      </c>
      <c r="S142" s="25">
        <f>VLOOKUP($A142,Database!$A:$Y,10,FALSE)</f>
        <v>65</v>
      </c>
      <c r="T142" s="25">
        <f>VLOOKUP($A142,Database!$A:$Y,11,FALSE)</f>
        <v>117</v>
      </c>
      <c r="U142" s="25">
        <f>VLOOKUP($A142,Database!$A:$Y,12,FALSE)</f>
        <v>125</v>
      </c>
      <c r="V142" s="25" t="str">
        <f>VLOOKUP(A142,Database!A:M,13,FALSE)</f>
        <v>À venir</v>
      </c>
      <c r="W142" s="25" t="str">
        <f>VLOOKUP($A142,Database!$A:$Y,20,FALSE)</f>
        <v/>
      </c>
      <c r="X142" s="25" t="str">
        <f>VLOOKUP($A142,Database!$A:$Y,21,FALSE)</f>
        <v/>
      </c>
      <c r="Y142" s="25" t="str">
        <f ca="1">IF(C142&lt;NOW(),IF(AND(P142&gt;Q142,W142&gt;X142),S142,IF(AND(P142=Q142,W142=X142),T142,IF(AND(P142&lt;Q142,W142&lt;X142),U142,0))),"")</f>
        <v/>
      </c>
      <c r="Z142" s="25">
        <f>IF(AND(P142=W142,Q142=X142),1,0)</f>
        <v>1</v>
      </c>
      <c r="AA142" s="25" t="str">
        <f>IF(Z142=0,"",IF(ISBLANK(VLOOKUP(A142,Database!A:AA,22,FALSE)),"",VLOOKUP(A142,Database!A:AA,22,FALSE)))</f>
        <v>Exact</v>
      </c>
      <c r="AB142" s="25">
        <f ca="1">IFERROR(IF(AND(Y142&lt;&gt;"",OR(V142="Terminé",V142="En cours")),VLOOKUP(AA142,Setup_ScoreExactBonus!A:D,4,FALSE),0),0)</f>
        <v>0</v>
      </c>
      <c r="AC142" s="31" t="str">
        <f ca="1">IF(Y142&lt;&gt;"", Y142 + IF(Z142=1,AB142, 0), "")</f>
        <v/>
      </c>
      <c r="AD142" s="31">
        <f ca="1">SUMIFS(AC$2:AC142,D$2:D142,D142)*IF(R142=0,1,2)</f>
        <v>0</v>
      </c>
    </row>
    <row r="143" spans="1:30" x14ac:dyDescent="0.35">
      <c r="A143" s="31">
        <f>IF(ISBLANK(B143),"",COUNTIF(B$2:B143,B143))-1</f>
        <v>3</v>
      </c>
      <c r="B143" s="31">
        <v>25</v>
      </c>
      <c r="C143" s="10">
        <f>VLOOKUP($A143,Database!$A:$Y,7,FALSE)</f>
        <v>46185.875</v>
      </c>
      <c r="D143" s="31" t="str">
        <f>VLOOKUP(Pronostics!$B143,Setup_MPP!$A:$G,3,FALSE)</f>
        <v>Joueur25</v>
      </c>
      <c r="E143" s="31" t="str">
        <f>VLOOKUP(Pronostics!$B143,Setup_MPP!$A:$G,2,FALSE)</f>
        <v>Joueur25</v>
      </c>
      <c r="F143" s="31" t="str">
        <f>VLOOKUP($B143,Setup_MPP!$A:$E,4,FALSE)</f>
        <v>#D5D5D5</v>
      </c>
      <c r="G143" s="31" t="str">
        <f>VLOOKUP($B143,Setup_MPP!$A:$E,5,FALSE)</f>
        <v>#727272</v>
      </c>
      <c r="H143" s="31" t="str">
        <f>IFERROR(IF(AND(A143&gt;=1,A143&lt;=104),VLOOKUP($A143,Location!$A:$J,6,FALSE),IF(A143=0,"Avant l'ouverture",IF(OR(A143=105,A143=106),"Bonus"))),"")</f>
        <v>Tour 1</v>
      </c>
      <c r="I143" s="31" t="str">
        <f>IF(LEFT(H143,4)="Tour",VLOOKUP(A143,Database!$A:$C,3,FALSE),"")</f>
        <v>B</v>
      </c>
      <c r="J143" s="31" t="str">
        <f>VLOOKUP($A143,Location!$A:$J,7,FALSE)</f>
        <v>Canada</v>
      </c>
      <c r="K143" s="31" t="str">
        <f>IFERROR(VLOOKUP(J143,Setup_Team!$B:$C,2,FALSE), "TDB")</f>
        <v>CAN</v>
      </c>
      <c r="L143" s="31" t="str">
        <f>VLOOKUP($A143,Location!$A:$J,8,FALSE)</f>
        <v>Bosnie-Herzégovine</v>
      </c>
      <c r="M143" s="31" t="str">
        <f>IFERROR(VLOOKUP(L143,Setup_Team!$B:$C,2,FALSE), "TDB")</f>
        <v>BIH</v>
      </c>
      <c r="N143" s="31" t="str">
        <f>VLOOKUP($A143,Location!$A:$J,9,FALSE)</f>
        <v>Toronto</v>
      </c>
      <c r="O143" s="31" t="str">
        <f>VLOOKUP($A143,Location!$A:$J,10,FALSE)</f>
        <v>BMO Field</v>
      </c>
      <c r="R143" s="31">
        <v>0</v>
      </c>
      <c r="S143" s="25">
        <f>VLOOKUP($A143,Database!$A:$Y,10,FALSE)</f>
        <v>65</v>
      </c>
      <c r="T143" s="25">
        <f>VLOOKUP($A143,Database!$A:$Y,11,FALSE)</f>
        <v>117</v>
      </c>
      <c r="U143" s="25">
        <f>VLOOKUP($A143,Database!$A:$Y,12,FALSE)</f>
        <v>125</v>
      </c>
      <c r="V143" s="25" t="str">
        <f>VLOOKUP(A143,Database!A:M,13,FALSE)</f>
        <v>À venir</v>
      </c>
      <c r="W143" s="25" t="str">
        <f>VLOOKUP($A143,Database!$A:$Y,20,FALSE)</f>
        <v/>
      </c>
      <c r="X143" s="25" t="str">
        <f>VLOOKUP($A143,Database!$A:$Y,21,FALSE)</f>
        <v/>
      </c>
      <c r="Y143" s="25" t="str">
        <f ca="1">IF(C143&lt;NOW(),IF(AND(P143&gt;Q143,W143&gt;X143),S143,IF(AND(P143=Q143,W143=X143),T143,IF(AND(P143&lt;Q143,W143&lt;X143),U143,0))),"")</f>
        <v/>
      </c>
      <c r="Z143" s="25">
        <f>IF(AND(P143=W143,Q143=X143),1,0)</f>
        <v>1</v>
      </c>
      <c r="AA143" s="25" t="str">
        <f>IF(Z143=0,"",IF(ISBLANK(VLOOKUP(A143,Database!A:AA,22,FALSE)),"",VLOOKUP(A143,Database!A:AA,22,FALSE)))</f>
        <v>Exact</v>
      </c>
      <c r="AB143" s="25">
        <f ca="1">IFERROR(IF(AND(Y143&lt;&gt;"",OR(V143="Terminé",V143="En cours")),VLOOKUP(AA143,Setup_ScoreExactBonus!A:D,4,FALSE),0),0)</f>
        <v>0</v>
      </c>
      <c r="AC143" s="31" t="str">
        <f ca="1">IF(Y143&lt;&gt;"", Y143 + IF(Z143=1,AB143, 0), "")</f>
        <v/>
      </c>
      <c r="AD143" s="31">
        <f ca="1">SUMIFS(AC$2:AC143,D$2:D143,D143)*IF(R143=0,1,2)</f>
        <v>0</v>
      </c>
    </row>
    <row r="144" spans="1:30" x14ac:dyDescent="0.35">
      <c r="A144" s="31">
        <f>IF(ISBLANK(B144),"",COUNTIF(B$2:B144,B144))-1</f>
        <v>3</v>
      </c>
      <c r="B144" s="31">
        <v>26</v>
      </c>
      <c r="C144" s="10">
        <f>VLOOKUP($A144,Database!$A:$Y,7,FALSE)</f>
        <v>46185.875</v>
      </c>
      <c r="D144" s="31" t="str">
        <f>VLOOKUP(Pronostics!$B144,Setup_MPP!$A:$G,3,FALSE)</f>
        <v>Joueur26</v>
      </c>
      <c r="E144" s="31" t="str">
        <f>VLOOKUP(Pronostics!$B144,Setup_MPP!$A:$G,2,FALSE)</f>
        <v>Joueur26</v>
      </c>
      <c r="F144" s="31" t="str">
        <f>VLOOKUP($B144,Setup_MPP!$A:$E,4,FALSE)</f>
        <v>#D5D5D5</v>
      </c>
      <c r="G144" s="31" t="str">
        <f>VLOOKUP($B144,Setup_MPP!$A:$E,5,FALSE)</f>
        <v>#727272</v>
      </c>
      <c r="H144" s="31" t="str">
        <f>IFERROR(IF(AND(A144&gt;=1,A144&lt;=104),VLOOKUP($A144,Location!$A:$J,6,FALSE),IF(A144=0,"Avant l'ouverture",IF(OR(A144=105,A144=106),"Bonus"))),"")</f>
        <v>Tour 1</v>
      </c>
      <c r="I144" s="31" t="str">
        <f>IF(LEFT(H144,4)="Tour",VLOOKUP(A144,Database!$A:$C,3,FALSE),"")</f>
        <v>B</v>
      </c>
      <c r="J144" s="31" t="str">
        <f>VLOOKUP($A144,Location!$A:$J,7,FALSE)</f>
        <v>Canada</v>
      </c>
      <c r="K144" s="31" t="str">
        <f>IFERROR(VLOOKUP(J144,Setup_Team!$B:$C,2,FALSE), "TDB")</f>
        <v>CAN</v>
      </c>
      <c r="L144" s="31" t="str">
        <f>VLOOKUP($A144,Location!$A:$J,8,FALSE)</f>
        <v>Bosnie-Herzégovine</v>
      </c>
      <c r="M144" s="31" t="str">
        <f>IFERROR(VLOOKUP(L144,Setup_Team!$B:$C,2,FALSE), "TDB")</f>
        <v>BIH</v>
      </c>
      <c r="N144" s="31" t="str">
        <f>VLOOKUP($A144,Location!$A:$J,9,FALSE)</f>
        <v>Toronto</v>
      </c>
      <c r="O144" s="31" t="str">
        <f>VLOOKUP($A144,Location!$A:$J,10,FALSE)</f>
        <v>BMO Field</v>
      </c>
      <c r="R144" s="31">
        <v>0</v>
      </c>
      <c r="S144" s="25">
        <f>VLOOKUP($A144,Database!$A:$Y,10,FALSE)</f>
        <v>65</v>
      </c>
      <c r="T144" s="25">
        <f>VLOOKUP($A144,Database!$A:$Y,11,FALSE)</f>
        <v>117</v>
      </c>
      <c r="U144" s="25">
        <f>VLOOKUP($A144,Database!$A:$Y,12,FALSE)</f>
        <v>125</v>
      </c>
      <c r="V144" s="25" t="str">
        <f>VLOOKUP(A144,Database!A:M,13,FALSE)</f>
        <v>À venir</v>
      </c>
      <c r="W144" s="25" t="str">
        <f>VLOOKUP($A144,Database!$A:$Y,20,FALSE)</f>
        <v/>
      </c>
      <c r="X144" s="25" t="str">
        <f>VLOOKUP($A144,Database!$A:$Y,21,FALSE)</f>
        <v/>
      </c>
      <c r="Y144" s="25" t="str">
        <f ca="1">IF(C144&lt;NOW(),IF(AND(P144&gt;Q144,W144&gt;X144),S144,IF(AND(P144=Q144,W144=X144),T144,IF(AND(P144&lt;Q144,W144&lt;X144),U144,0))),"")</f>
        <v/>
      </c>
      <c r="Z144" s="25">
        <f>IF(AND(P144=W144,Q144=X144),1,0)</f>
        <v>1</v>
      </c>
      <c r="AA144" s="25" t="str">
        <f>IF(Z144=0,"",IF(ISBLANK(VLOOKUP(A144,Database!A:AA,22,FALSE)),"",VLOOKUP(A144,Database!A:AA,22,FALSE)))</f>
        <v>Exact</v>
      </c>
      <c r="AB144" s="25">
        <f ca="1">IFERROR(IF(AND(Y144&lt;&gt;"",OR(V144="Terminé",V144="En cours")),VLOOKUP(AA144,Setup_ScoreExactBonus!A:D,4,FALSE),0),0)</f>
        <v>0</v>
      </c>
      <c r="AC144" s="31" t="str">
        <f ca="1">IF(Y144&lt;&gt;"", Y144 + IF(Z144=1,AB144, 0), "")</f>
        <v/>
      </c>
      <c r="AD144" s="31">
        <f ca="1">SUMIFS(AC$2:AC144,D$2:D144,D144)*IF(R144=0,1,2)</f>
        <v>0</v>
      </c>
    </row>
    <row r="145" spans="1:30" x14ac:dyDescent="0.35">
      <c r="A145" s="31">
        <f>IF(ISBLANK(B145),"",COUNTIF(B$2:B145,B145))-1</f>
        <v>3</v>
      </c>
      <c r="B145" s="31">
        <v>27</v>
      </c>
      <c r="C145" s="10">
        <f>VLOOKUP($A145,Database!$A:$Y,7,FALSE)</f>
        <v>46185.875</v>
      </c>
      <c r="D145" s="31" t="str">
        <f>VLOOKUP(Pronostics!$B145,Setup_MPP!$A:$G,3,FALSE)</f>
        <v>Joueur27</v>
      </c>
      <c r="E145" s="31" t="str">
        <f>VLOOKUP(Pronostics!$B145,Setup_MPP!$A:$G,2,FALSE)</f>
        <v>Joueur27</v>
      </c>
      <c r="F145" s="31" t="str">
        <f>VLOOKUP($B145,Setup_MPP!$A:$E,4,FALSE)</f>
        <v>#D5D5D5</v>
      </c>
      <c r="G145" s="31" t="str">
        <f>VLOOKUP($B145,Setup_MPP!$A:$E,5,FALSE)</f>
        <v>#727272</v>
      </c>
      <c r="H145" s="31" t="str">
        <f>IFERROR(IF(AND(A145&gt;=1,A145&lt;=104),VLOOKUP($A145,Location!$A:$J,6,FALSE),IF(A145=0,"Avant l'ouverture",IF(OR(A145=105,A145=106),"Bonus"))),"")</f>
        <v>Tour 1</v>
      </c>
      <c r="I145" s="31" t="str">
        <f>IF(LEFT(H145,4)="Tour",VLOOKUP(A145,Database!$A:$C,3,FALSE),"")</f>
        <v>B</v>
      </c>
      <c r="J145" s="31" t="str">
        <f>VLOOKUP($A145,Location!$A:$J,7,FALSE)</f>
        <v>Canada</v>
      </c>
      <c r="K145" s="31" t="str">
        <f>IFERROR(VLOOKUP(J145,Setup_Team!$B:$C,2,FALSE), "TDB")</f>
        <v>CAN</v>
      </c>
      <c r="L145" s="31" t="str">
        <f>VLOOKUP($A145,Location!$A:$J,8,FALSE)</f>
        <v>Bosnie-Herzégovine</v>
      </c>
      <c r="M145" s="31" t="str">
        <f>IFERROR(VLOOKUP(L145,Setup_Team!$B:$C,2,FALSE), "TDB")</f>
        <v>BIH</v>
      </c>
      <c r="N145" s="31" t="str">
        <f>VLOOKUP($A145,Location!$A:$J,9,FALSE)</f>
        <v>Toronto</v>
      </c>
      <c r="O145" s="31" t="str">
        <f>VLOOKUP($A145,Location!$A:$J,10,FALSE)</f>
        <v>BMO Field</v>
      </c>
      <c r="R145" s="31">
        <v>0</v>
      </c>
      <c r="S145" s="25">
        <f>VLOOKUP($A145,Database!$A:$Y,10,FALSE)</f>
        <v>65</v>
      </c>
      <c r="T145" s="25">
        <f>VLOOKUP($A145,Database!$A:$Y,11,FALSE)</f>
        <v>117</v>
      </c>
      <c r="U145" s="25">
        <f>VLOOKUP($A145,Database!$A:$Y,12,FALSE)</f>
        <v>125</v>
      </c>
      <c r="V145" s="25" t="str">
        <f>VLOOKUP(A145,Database!A:M,13,FALSE)</f>
        <v>À venir</v>
      </c>
      <c r="W145" s="25" t="str">
        <f>VLOOKUP($A145,Database!$A:$Y,20,FALSE)</f>
        <v/>
      </c>
      <c r="X145" s="25" t="str">
        <f>VLOOKUP($A145,Database!$A:$Y,21,FALSE)</f>
        <v/>
      </c>
      <c r="Y145" s="25" t="str">
        <f ca="1">IF(C145&lt;NOW(),IF(AND(P145&gt;Q145,W145&gt;X145),S145,IF(AND(P145=Q145,W145=X145),T145,IF(AND(P145&lt;Q145,W145&lt;X145),U145,0))),"")</f>
        <v/>
      </c>
      <c r="Z145" s="25">
        <f>IF(AND(P145=W145,Q145=X145),1,0)</f>
        <v>1</v>
      </c>
      <c r="AA145" s="25" t="str">
        <f>IF(Z145=0,"",IF(ISBLANK(VLOOKUP(A145,Database!A:AA,22,FALSE)),"",VLOOKUP(A145,Database!A:AA,22,FALSE)))</f>
        <v>Exact</v>
      </c>
      <c r="AB145" s="25">
        <f ca="1">IFERROR(IF(AND(Y145&lt;&gt;"",OR(V145="Terminé",V145="En cours")),VLOOKUP(AA145,Setup_ScoreExactBonus!A:D,4,FALSE),0),0)</f>
        <v>0</v>
      </c>
      <c r="AC145" s="31" t="str">
        <f ca="1">IF(Y145&lt;&gt;"", Y145 + IF(Z145=1,AB145, 0), "")</f>
        <v/>
      </c>
      <c r="AD145" s="31">
        <f ca="1">SUMIFS(AC$2:AC145,D$2:D145,D145)*IF(R145=0,1,2)</f>
        <v>0</v>
      </c>
    </row>
    <row r="146" spans="1:30" x14ac:dyDescent="0.35">
      <c r="A146" s="31">
        <f>IF(ISBLANK(B146),"",COUNTIF(B$2:B146,B146))-1</f>
        <v>3</v>
      </c>
      <c r="B146" s="31">
        <v>28</v>
      </c>
      <c r="C146" s="10">
        <f>VLOOKUP($A146,Database!$A:$Y,7,FALSE)</f>
        <v>46185.875</v>
      </c>
      <c r="D146" s="31" t="str">
        <f>VLOOKUP(Pronostics!$B146,Setup_MPP!$A:$G,3,FALSE)</f>
        <v>Joueur28</v>
      </c>
      <c r="E146" s="31" t="str">
        <f>VLOOKUP(Pronostics!$B146,Setup_MPP!$A:$G,2,FALSE)</f>
        <v>Joueur28</v>
      </c>
      <c r="F146" s="31" t="str">
        <f>VLOOKUP($B146,Setup_MPP!$A:$E,4,FALSE)</f>
        <v>#D5D5D5</v>
      </c>
      <c r="G146" s="31" t="str">
        <f>VLOOKUP($B146,Setup_MPP!$A:$E,5,FALSE)</f>
        <v>#727272</v>
      </c>
      <c r="H146" s="31" t="str">
        <f>IFERROR(IF(AND(A146&gt;=1,A146&lt;=104),VLOOKUP($A146,Location!$A:$J,6,FALSE),IF(A146=0,"Avant l'ouverture",IF(OR(A146=105,A146=106),"Bonus"))),"")</f>
        <v>Tour 1</v>
      </c>
      <c r="I146" s="31" t="str">
        <f>IF(LEFT(H146,4)="Tour",VLOOKUP(A146,Database!$A:$C,3,FALSE),"")</f>
        <v>B</v>
      </c>
      <c r="J146" s="31" t="str">
        <f>VLOOKUP($A146,Location!$A:$J,7,FALSE)</f>
        <v>Canada</v>
      </c>
      <c r="K146" s="31" t="str">
        <f>IFERROR(VLOOKUP(J146,Setup_Team!$B:$C,2,FALSE), "TDB")</f>
        <v>CAN</v>
      </c>
      <c r="L146" s="31" t="str">
        <f>VLOOKUP($A146,Location!$A:$J,8,FALSE)</f>
        <v>Bosnie-Herzégovine</v>
      </c>
      <c r="M146" s="31" t="str">
        <f>IFERROR(VLOOKUP(L146,Setup_Team!$B:$C,2,FALSE), "TDB")</f>
        <v>BIH</v>
      </c>
      <c r="N146" s="31" t="str">
        <f>VLOOKUP($A146,Location!$A:$J,9,FALSE)</f>
        <v>Toronto</v>
      </c>
      <c r="O146" s="31" t="str">
        <f>VLOOKUP($A146,Location!$A:$J,10,FALSE)</f>
        <v>BMO Field</v>
      </c>
      <c r="R146" s="31">
        <v>0</v>
      </c>
      <c r="S146" s="25">
        <f>VLOOKUP($A146,Database!$A:$Y,10,FALSE)</f>
        <v>65</v>
      </c>
      <c r="T146" s="25">
        <f>VLOOKUP($A146,Database!$A:$Y,11,FALSE)</f>
        <v>117</v>
      </c>
      <c r="U146" s="25">
        <f>VLOOKUP($A146,Database!$A:$Y,12,FALSE)</f>
        <v>125</v>
      </c>
      <c r="V146" s="25" t="str">
        <f>VLOOKUP(A146,Database!A:M,13,FALSE)</f>
        <v>À venir</v>
      </c>
      <c r="W146" s="25" t="str">
        <f>VLOOKUP($A146,Database!$A:$Y,20,FALSE)</f>
        <v/>
      </c>
      <c r="X146" s="25" t="str">
        <f>VLOOKUP($A146,Database!$A:$Y,21,FALSE)</f>
        <v/>
      </c>
      <c r="Y146" s="25" t="str">
        <f ca="1">IF(C146&lt;NOW(),IF(AND(P146&gt;Q146,W146&gt;X146),S146,IF(AND(P146=Q146,W146=X146),T146,IF(AND(P146&lt;Q146,W146&lt;X146),U146,0))),"")</f>
        <v/>
      </c>
      <c r="Z146" s="25">
        <f>IF(AND(P146=W146,Q146=X146),1,0)</f>
        <v>1</v>
      </c>
      <c r="AA146" s="25" t="str">
        <f>IF(Z146=0,"",IF(ISBLANK(VLOOKUP(A146,Database!A:AA,22,FALSE)),"",VLOOKUP(A146,Database!A:AA,22,FALSE)))</f>
        <v>Exact</v>
      </c>
      <c r="AB146" s="25">
        <f ca="1">IFERROR(IF(AND(Y146&lt;&gt;"",OR(V146="Terminé",V146="En cours")),VLOOKUP(AA146,Setup_ScoreExactBonus!A:D,4,FALSE),0),0)</f>
        <v>0</v>
      </c>
      <c r="AC146" s="31" t="str">
        <f ca="1">IF(Y146&lt;&gt;"", Y146 + IF(Z146=1,AB146, 0), "")</f>
        <v/>
      </c>
      <c r="AD146" s="31">
        <f ca="1">SUMIFS(AC$2:AC146,D$2:D146,D146)*IF(R146=0,1,2)</f>
        <v>0</v>
      </c>
    </row>
    <row r="147" spans="1:30" x14ac:dyDescent="0.35">
      <c r="A147" s="31">
        <f>IF(ISBLANK(B147),"",COUNTIF(B$2:B147,B147))-1</f>
        <v>3</v>
      </c>
      <c r="B147" s="31">
        <v>29</v>
      </c>
      <c r="C147" s="10">
        <f>VLOOKUP($A147,Database!$A:$Y,7,FALSE)</f>
        <v>46185.875</v>
      </c>
      <c r="D147" s="31" t="str">
        <f>VLOOKUP(Pronostics!$B147,Setup_MPP!$A:$G,3,FALSE)</f>
        <v>Joueur29</v>
      </c>
      <c r="E147" s="31" t="str">
        <f>VLOOKUP(Pronostics!$B147,Setup_MPP!$A:$G,2,FALSE)</f>
        <v>Joueur29</v>
      </c>
      <c r="F147" s="31" t="str">
        <f>VLOOKUP($B147,Setup_MPP!$A:$E,4,FALSE)</f>
        <v>#D5D5D5</v>
      </c>
      <c r="G147" s="31" t="str">
        <f>VLOOKUP($B147,Setup_MPP!$A:$E,5,FALSE)</f>
        <v>#727272</v>
      </c>
      <c r="H147" s="31" t="str">
        <f>IFERROR(IF(AND(A147&gt;=1,A147&lt;=104),VLOOKUP($A147,Location!$A:$J,6,FALSE),IF(A147=0,"Avant l'ouverture",IF(OR(A147=105,A147=106),"Bonus"))),"")</f>
        <v>Tour 1</v>
      </c>
      <c r="I147" s="31" t="str">
        <f>IF(LEFT(H147,4)="Tour",VLOOKUP(A147,Database!$A:$C,3,FALSE),"")</f>
        <v>B</v>
      </c>
      <c r="J147" s="31" t="str">
        <f>VLOOKUP($A147,Location!$A:$J,7,FALSE)</f>
        <v>Canada</v>
      </c>
      <c r="K147" s="31" t="str">
        <f>IFERROR(VLOOKUP(J147,Setup_Team!$B:$C,2,FALSE), "TDB")</f>
        <v>CAN</v>
      </c>
      <c r="L147" s="31" t="str">
        <f>VLOOKUP($A147,Location!$A:$J,8,FALSE)</f>
        <v>Bosnie-Herzégovine</v>
      </c>
      <c r="M147" s="31" t="str">
        <f>IFERROR(VLOOKUP(L147,Setup_Team!$B:$C,2,FALSE), "TDB")</f>
        <v>BIH</v>
      </c>
      <c r="N147" s="31" t="str">
        <f>VLOOKUP($A147,Location!$A:$J,9,FALSE)</f>
        <v>Toronto</v>
      </c>
      <c r="O147" s="31" t="str">
        <f>VLOOKUP($A147,Location!$A:$J,10,FALSE)</f>
        <v>BMO Field</v>
      </c>
      <c r="R147" s="31">
        <v>0</v>
      </c>
      <c r="S147" s="25">
        <f>VLOOKUP($A147,Database!$A:$Y,10,FALSE)</f>
        <v>65</v>
      </c>
      <c r="T147" s="25">
        <f>VLOOKUP($A147,Database!$A:$Y,11,FALSE)</f>
        <v>117</v>
      </c>
      <c r="U147" s="25">
        <f>VLOOKUP($A147,Database!$A:$Y,12,FALSE)</f>
        <v>125</v>
      </c>
      <c r="V147" s="25" t="str">
        <f>VLOOKUP(A147,Database!A:M,13,FALSE)</f>
        <v>À venir</v>
      </c>
      <c r="W147" s="25" t="str">
        <f>VLOOKUP($A147,Database!$A:$Y,20,FALSE)</f>
        <v/>
      </c>
      <c r="X147" s="25" t="str">
        <f>VLOOKUP($A147,Database!$A:$Y,21,FALSE)</f>
        <v/>
      </c>
      <c r="Y147" s="25" t="str">
        <f ca="1">IF(C147&lt;NOW(),IF(AND(P147&gt;Q147,W147&gt;X147),S147,IF(AND(P147=Q147,W147=X147),T147,IF(AND(P147&lt;Q147,W147&lt;X147),U147,0))),"")</f>
        <v/>
      </c>
      <c r="Z147" s="25">
        <f>IF(AND(P147=W147,Q147=X147),1,0)</f>
        <v>1</v>
      </c>
      <c r="AA147" s="25" t="str">
        <f>IF(Z147=0,"",IF(ISBLANK(VLOOKUP(A147,Database!A:AA,22,FALSE)),"",VLOOKUP(A147,Database!A:AA,22,FALSE)))</f>
        <v>Exact</v>
      </c>
      <c r="AB147" s="25">
        <f ca="1">IFERROR(IF(AND(Y147&lt;&gt;"",OR(V147="Terminé",V147="En cours")),VLOOKUP(AA147,Setup_ScoreExactBonus!A:D,4,FALSE),0),0)</f>
        <v>0</v>
      </c>
      <c r="AC147" s="31" t="str">
        <f ca="1">IF(Y147&lt;&gt;"", Y147 + IF(Z147=1,AB147, 0), "")</f>
        <v/>
      </c>
      <c r="AD147" s="31">
        <f ca="1">SUMIFS(AC$2:AC147,D$2:D147,D147)*IF(R147=0,1,2)</f>
        <v>0</v>
      </c>
    </row>
    <row r="148" spans="1:30" x14ac:dyDescent="0.35">
      <c r="A148" s="31">
        <f>IF(ISBLANK(B148),"",COUNTIF(B$2:B148,B148))-1</f>
        <v>3</v>
      </c>
      <c r="B148" s="31">
        <v>30</v>
      </c>
      <c r="C148" s="10">
        <f>VLOOKUP($A148,Database!$A:$Y,7,FALSE)</f>
        <v>46185.875</v>
      </c>
      <c r="D148" s="31" t="str">
        <f>VLOOKUP(Pronostics!$B148,Setup_MPP!$A:$G,3,FALSE)</f>
        <v>Joueur30</v>
      </c>
      <c r="E148" s="31" t="str">
        <f>VLOOKUP(Pronostics!$B148,Setup_MPP!$A:$G,2,FALSE)</f>
        <v>Joueur30</v>
      </c>
      <c r="F148" s="31" t="str">
        <f>VLOOKUP($B148,Setup_MPP!$A:$E,4,FALSE)</f>
        <v>#D5D5D5</v>
      </c>
      <c r="G148" s="31" t="str">
        <f>VLOOKUP($B148,Setup_MPP!$A:$E,5,FALSE)</f>
        <v>#727272</v>
      </c>
      <c r="H148" s="31" t="str">
        <f>IFERROR(IF(AND(A148&gt;=1,A148&lt;=104),VLOOKUP($A148,Location!$A:$J,6,FALSE),IF(A148=0,"Avant l'ouverture",IF(OR(A148=105,A148=106),"Bonus"))),"")</f>
        <v>Tour 1</v>
      </c>
      <c r="I148" s="31" t="str">
        <f>IF(LEFT(H148,4)="Tour",VLOOKUP(A148,Database!$A:$C,3,FALSE),"")</f>
        <v>B</v>
      </c>
      <c r="J148" s="31" t="str">
        <f>VLOOKUP($A148,Location!$A:$J,7,FALSE)</f>
        <v>Canada</v>
      </c>
      <c r="K148" s="31" t="str">
        <f>IFERROR(VLOOKUP(J148,Setup_Team!$B:$C,2,FALSE), "TDB")</f>
        <v>CAN</v>
      </c>
      <c r="L148" s="31" t="str">
        <f>VLOOKUP($A148,Location!$A:$J,8,FALSE)</f>
        <v>Bosnie-Herzégovine</v>
      </c>
      <c r="M148" s="31" t="str">
        <f>IFERROR(VLOOKUP(L148,Setup_Team!$B:$C,2,FALSE), "TDB")</f>
        <v>BIH</v>
      </c>
      <c r="N148" s="31" t="str">
        <f>VLOOKUP($A148,Location!$A:$J,9,FALSE)</f>
        <v>Toronto</v>
      </c>
      <c r="O148" s="31" t="str">
        <f>VLOOKUP($A148,Location!$A:$J,10,FALSE)</f>
        <v>BMO Field</v>
      </c>
      <c r="R148" s="31">
        <v>0</v>
      </c>
      <c r="S148" s="25">
        <f>VLOOKUP($A148,Database!$A:$Y,10,FALSE)</f>
        <v>65</v>
      </c>
      <c r="T148" s="25">
        <f>VLOOKUP($A148,Database!$A:$Y,11,FALSE)</f>
        <v>117</v>
      </c>
      <c r="U148" s="25">
        <f>VLOOKUP($A148,Database!$A:$Y,12,FALSE)</f>
        <v>125</v>
      </c>
      <c r="V148" s="25" t="str">
        <f>VLOOKUP(A148,Database!A:M,13,FALSE)</f>
        <v>À venir</v>
      </c>
      <c r="W148" s="25" t="str">
        <f>VLOOKUP($A148,Database!$A:$Y,20,FALSE)</f>
        <v/>
      </c>
      <c r="X148" s="25" t="str">
        <f>VLOOKUP($A148,Database!$A:$Y,21,FALSE)</f>
        <v/>
      </c>
      <c r="Y148" s="25" t="str">
        <f ca="1">IF(C148&lt;NOW(),IF(AND(P148&gt;Q148,W148&gt;X148),S148,IF(AND(P148=Q148,W148=X148),T148,IF(AND(P148&lt;Q148,W148&lt;X148),U148,0))),"")</f>
        <v/>
      </c>
      <c r="Z148" s="25">
        <f>IF(AND(P148=W148,Q148=X148),1,0)</f>
        <v>1</v>
      </c>
      <c r="AA148" s="25" t="str">
        <f>IF(Z148=0,"",IF(ISBLANK(VLOOKUP(A148,Database!A:AA,22,FALSE)),"",VLOOKUP(A148,Database!A:AA,22,FALSE)))</f>
        <v>Exact</v>
      </c>
      <c r="AB148" s="25">
        <f ca="1">IFERROR(IF(AND(Y148&lt;&gt;"",OR(V148="Terminé",V148="En cours")),VLOOKUP(AA148,Setup_ScoreExactBonus!A:D,4,FALSE),0),0)</f>
        <v>0</v>
      </c>
      <c r="AC148" s="31" t="str">
        <f ca="1">IF(Y148&lt;&gt;"", Y148 + IF(Z148=1,AB148, 0), "")</f>
        <v/>
      </c>
      <c r="AD148" s="31">
        <f ca="1">SUMIFS(AC$2:AC148,D$2:D148,D148)*IF(R148=0,1,2)</f>
        <v>0</v>
      </c>
    </row>
    <row r="149" spans="1:30" x14ac:dyDescent="0.35">
      <c r="A149" s="31">
        <f>IF(ISBLANK(B149),"",COUNTIF(B$2:B149,B149))-1</f>
        <v>3</v>
      </c>
      <c r="B149" s="31">
        <v>31</v>
      </c>
      <c r="C149" s="10">
        <f>VLOOKUP($A149,Database!$A:$Y,7,FALSE)</f>
        <v>46185.875</v>
      </c>
      <c r="D149" s="31" t="str">
        <f>VLOOKUP(Pronostics!$B149,Setup_MPP!$A:$G,3,FALSE)</f>
        <v>Joueur31</v>
      </c>
      <c r="E149" s="31" t="str">
        <f>VLOOKUP(Pronostics!$B149,Setup_MPP!$A:$G,2,FALSE)</f>
        <v>Joueur31</v>
      </c>
      <c r="F149" s="31" t="str">
        <f>VLOOKUP($B149,Setup_MPP!$A:$E,4,FALSE)</f>
        <v>#D5D5D5</v>
      </c>
      <c r="G149" s="31" t="str">
        <f>VLOOKUP($B149,Setup_MPP!$A:$E,5,FALSE)</f>
        <v>#727272</v>
      </c>
      <c r="H149" s="31" t="str">
        <f>IFERROR(IF(AND(A149&gt;=1,A149&lt;=104),VLOOKUP($A149,Location!$A:$J,6,FALSE),IF(A149=0,"Avant l'ouverture",IF(OR(A149=105,A149=106),"Bonus"))),"")</f>
        <v>Tour 1</v>
      </c>
      <c r="I149" s="31" t="str">
        <f>IF(LEFT(H149,4)="Tour",VLOOKUP(A149,Database!$A:$C,3,FALSE),"")</f>
        <v>B</v>
      </c>
      <c r="J149" s="31" t="str">
        <f>VLOOKUP($A149,Location!$A:$J,7,FALSE)</f>
        <v>Canada</v>
      </c>
      <c r="K149" s="31" t="str">
        <f>IFERROR(VLOOKUP(J149,Setup_Team!$B:$C,2,FALSE), "TDB")</f>
        <v>CAN</v>
      </c>
      <c r="L149" s="31" t="str">
        <f>VLOOKUP($A149,Location!$A:$J,8,FALSE)</f>
        <v>Bosnie-Herzégovine</v>
      </c>
      <c r="M149" s="31" t="str">
        <f>IFERROR(VLOOKUP(L149,Setup_Team!$B:$C,2,FALSE), "TDB")</f>
        <v>BIH</v>
      </c>
      <c r="N149" s="31" t="str">
        <f>VLOOKUP($A149,Location!$A:$J,9,FALSE)</f>
        <v>Toronto</v>
      </c>
      <c r="O149" s="31" t="str">
        <f>VLOOKUP($A149,Location!$A:$J,10,FALSE)</f>
        <v>BMO Field</v>
      </c>
      <c r="R149" s="31">
        <v>0</v>
      </c>
      <c r="S149" s="25">
        <f>VLOOKUP($A149,Database!$A:$Y,10,FALSE)</f>
        <v>65</v>
      </c>
      <c r="T149" s="25">
        <f>VLOOKUP($A149,Database!$A:$Y,11,FALSE)</f>
        <v>117</v>
      </c>
      <c r="U149" s="25">
        <f>VLOOKUP($A149,Database!$A:$Y,12,FALSE)</f>
        <v>125</v>
      </c>
      <c r="V149" s="25" t="str">
        <f>VLOOKUP(A149,Database!A:M,13,FALSE)</f>
        <v>À venir</v>
      </c>
      <c r="W149" s="25" t="str">
        <f>VLOOKUP($A149,Database!$A:$Y,20,FALSE)</f>
        <v/>
      </c>
      <c r="X149" s="25" t="str">
        <f>VLOOKUP($A149,Database!$A:$Y,21,FALSE)</f>
        <v/>
      </c>
      <c r="Y149" s="25" t="str">
        <f ca="1">IF(C149&lt;NOW(),IF(AND(P149&gt;Q149,W149&gt;X149),S149,IF(AND(P149=Q149,W149=X149),T149,IF(AND(P149&lt;Q149,W149&lt;X149),U149,0))),"")</f>
        <v/>
      </c>
      <c r="Z149" s="25">
        <f>IF(AND(P149=W149,Q149=X149),1,0)</f>
        <v>1</v>
      </c>
      <c r="AA149" s="25" t="str">
        <f>IF(Z149=0,"",IF(ISBLANK(VLOOKUP(A149,Database!A:AA,22,FALSE)),"",VLOOKUP(A149,Database!A:AA,22,FALSE)))</f>
        <v>Exact</v>
      </c>
      <c r="AB149" s="25">
        <f ca="1">IFERROR(IF(AND(Y149&lt;&gt;"",OR(V149="Terminé",V149="En cours")),VLOOKUP(AA149,Setup_ScoreExactBonus!A:D,4,FALSE),0),0)</f>
        <v>0</v>
      </c>
      <c r="AC149" s="31" t="str">
        <f ca="1">IF(Y149&lt;&gt;"", Y149 + IF(Z149=1,AB149, 0), "")</f>
        <v/>
      </c>
      <c r="AD149" s="31">
        <f ca="1">SUMIFS(AC$2:AC149,D$2:D149,D149)*IF(R149=0,1,2)</f>
        <v>0</v>
      </c>
    </row>
    <row r="150" spans="1:30" x14ac:dyDescent="0.35">
      <c r="A150" s="31">
        <f>IF(ISBLANK(B150),"",COUNTIF(B$2:B150,B150))-1</f>
        <v>3</v>
      </c>
      <c r="B150" s="31">
        <v>32</v>
      </c>
      <c r="C150" s="10">
        <f>VLOOKUP($A150,Database!$A:$Y,7,FALSE)</f>
        <v>46185.875</v>
      </c>
      <c r="D150" s="31" t="str">
        <f>VLOOKUP(Pronostics!$B150,Setup_MPP!$A:$G,3,FALSE)</f>
        <v>Joueur32</v>
      </c>
      <c r="E150" s="31" t="str">
        <f>VLOOKUP(Pronostics!$B150,Setup_MPP!$A:$G,2,FALSE)</f>
        <v>Joueur32</v>
      </c>
      <c r="F150" s="31" t="str">
        <f>VLOOKUP($B150,Setup_MPP!$A:$E,4,FALSE)</f>
        <v>#D5D5D5</v>
      </c>
      <c r="G150" s="31" t="str">
        <f>VLOOKUP($B150,Setup_MPP!$A:$E,5,FALSE)</f>
        <v>#727272</v>
      </c>
      <c r="H150" s="31" t="str">
        <f>IFERROR(IF(AND(A150&gt;=1,A150&lt;=104),VLOOKUP($A150,Location!$A:$J,6,FALSE),IF(A150=0,"Avant l'ouverture",IF(OR(A150=105,A150=106),"Bonus"))),"")</f>
        <v>Tour 1</v>
      </c>
      <c r="I150" s="31" t="str">
        <f>IF(LEFT(H150,4)="Tour",VLOOKUP(A150,Database!$A:$C,3,FALSE),"")</f>
        <v>B</v>
      </c>
      <c r="J150" s="31" t="str">
        <f>VLOOKUP($A150,Location!$A:$J,7,FALSE)</f>
        <v>Canada</v>
      </c>
      <c r="K150" s="31" t="str">
        <f>IFERROR(VLOOKUP(J150,Setup_Team!$B:$C,2,FALSE), "TDB")</f>
        <v>CAN</v>
      </c>
      <c r="L150" s="31" t="str">
        <f>VLOOKUP($A150,Location!$A:$J,8,FALSE)</f>
        <v>Bosnie-Herzégovine</v>
      </c>
      <c r="M150" s="31" t="str">
        <f>IFERROR(VLOOKUP(L150,Setup_Team!$B:$C,2,FALSE), "TDB")</f>
        <v>BIH</v>
      </c>
      <c r="N150" s="31" t="str">
        <f>VLOOKUP($A150,Location!$A:$J,9,FALSE)</f>
        <v>Toronto</v>
      </c>
      <c r="O150" s="31" t="str">
        <f>VLOOKUP($A150,Location!$A:$J,10,FALSE)</f>
        <v>BMO Field</v>
      </c>
      <c r="R150" s="31">
        <v>0</v>
      </c>
      <c r="S150" s="25">
        <f>VLOOKUP($A150,Database!$A:$Y,10,FALSE)</f>
        <v>65</v>
      </c>
      <c r="T150" s="25">
        <f>VLOOKUP($A150,Database!$A:$Y,11,FALSE)</f>
        <v>117</v>
      </c>
      <c r="U150" s="25">
        <f>VLOOKUP($A150,Database!$A:$Y,12,FALSE)</f>
        <v>125</v>
      </c>
      <c r="V150" s="25" t="str">
        <f>VLOOKUP(A150,Database!A:M,13,FALSE)</f>
        <v>À venir</v>
      </c>
      <c r="W150" s="25" t="str">
        <f>VLOOKUP($A150,Database!$A:$Y,20,FALSE)</f>
        <v/>
      </c>
      <c r="X150" s="25" t="str">
        <f>VLOOKUP($A150,Database!$A:$Y,21,FALSE)</f>
        <v/>
      </c>
      <c r="Y150" s="25" t="str">
        <f ca="1">IF(C150&lt;NOW(),IF(AND(P150&gt;Q150,W150&gt;X150),S150,IF(AND(P150=Q150,W150=X150),T150,IF(AND(P150&lt;Q150,W150&lt;X150),U150,0))),"")</f>
        <v/>
      </c>
      <c r="Z150" s="25">
        <f>IF(AND(P150=W150,Q150=X150),1,0)</f>
        <v>1</v>
      </c>
      <c r="AA150" s="25" t="str">
        <f>IF(Z150=0,"",IF(ISBLANK(VLOOKUP(A150,Database!A:AA,22,FALSE)),"",VLOOKUP(A150,Database!A:AA,22,FALSE)))</f>
        <v>Exact</v>
      </c>
      <c r="AB150" s="25">
        <f ca="1">IFERROR(IF(AND(Y150&lt;&gt;"",OR(V150="Terminé",V150="En cours")),VLOOKUP(AA150,Setup_ScoreExactBonus!A:D,4,FALSE),0),0)</f>
        <v>0</v>
      </c>
      <c r="AC150" s="31" t="str">
        <f ca="1">IF(Y150&lt;&gt;"", Y150 + IF(Z150=1,AB150, 0), "")</f>
        <v/>
      </c>
      <c r="AD150" s="31">
        <f ca="1">SUMIFS(AC$2:AC150,D$2:D150,D150)*IF(R150=0,1,2)</f>
        <v>0</v>
      </c>
    </row>
    <row r="151" spans="1:30" x14ac:dyDescent="0.35">
      <c r="A151" s="31">
        <f>IF(ISBLANK(B151),"",COUNTIF(B$2:B151,B151))-1</f>
        <v>3</v>
      </c>
      <c r="B151" s="31">
        <v>33</v>
      </c>
      <c r="C151" s="10">
        <f>VLOOKUP($A151,Database!$A:$Y,7,FALSE)</f>
        <v>46185.875</v>
      </c>
      <c r="D151" s="31" t="str">
        <f>VLOOKUP(Pronostics!$B151,Setup_MPP!$A:$G,3,FALSE)</f>
        <v>Joueur33</v>
      </c>
      <c r="E151" s="31" t="str">
        <f>VLOOKUP(Pronostics!$B151,Setup_MPP!$A:$G,2,FALSE)</f>
        <v>Joueur33</v>
      </c>
      <c r="F151" s="31" t="str">
        <f>VLOOKUP($B151,Setup_MPP!$A:$E,4,FALSE)</f>
        <v>#D5D5D5</v>
      </c>
      <c r="G151" s="31" t="str">
        <f>VLOOKUP($B151,Setup_MPP!$A:$E,5,FALSE)</f>
        <v>#727272</v>
      </c>
      <c r="H151" s="31" t="str">
        <f>IFERROR(IF(AND(A151&gt;=1,A151&lt;=104),VLOOKUP($A151,Location!$A:$J,6,FALSE),IF(A151=0,"Avant l'ouverture",IF(OR(A151=105,A151=106),"Bonus"))),"")</f>
        <v>Tour 1</v>
      </c>
      <c r="I151" s="31" t="str">
        <f>IF(LEFT(H151,4)="Tour",VLOOKUP(A151,Database!$A:$C,3,FALSE),"")</f>
        <v>B</v>
      </c>
      <c r="J151" s="31" t="str">
        <f>VLOOKUP($A151,Location!$A:$J,7,FALSE)</f>
        <v>Canada</v>
      </c>
      <c r="K151" s="31" t="str">
        <f>IFERROR(VLOOKUP(J151,Setup_Team!$B:$C,2,FALSE), "TDB")</f>
        <v>CAN</v>
      </c>
      <c r="L151" s="31" t="str">
        <f>VLOOKUP($A151,Location!$A:$J,8,FALSE)</f>
        <v>Bosnie-Herzégovine</v>
      </c>
      <c r="M151" s="31" t="str">
        <f>IFERROR(VLOOKUP(L151,Setup_Team!$B:$C,2,FALSE), "TDB")</f>
        <v>BIH</v>
      </c>
      <c r="N151" s="31" t="str">
        <f>VLOOKUP($A151,Location!$A:$J,9,FALSE)</f>
        <v>Toronto</v>
      </c>
      <c r="O151" s="31" t="str">
        <f>VLOOKUP($A151,Location!$A:$J,10,FALSE)</f>
        <v>BMO Field</v>
      </c>
      <c r="R151" s="31">
        <v>0</v>
      </c>
      <c r="S151" s="25">
        <f>VLOOKUP($A151,Database!$A:$Y,10,FALSE)</f>
        <v>65</v>
      </c>
      <c r="T151" s="25">
        <f>VLOOKUP($A151,Database!$A:$Y,11,FALSE)</f>
        <v>117</v>
      </c>
      <c r="U151" s="25">
        <f>VLOOKUP($A151,Database!$A:$Y,12,FALSE)</f>
        <v>125</v>
      </c>
      <c r="V151" s="25" t="str">
        <f>VLOOKUP(A151,Database!A:M,13,FALSE)</f>
        <v>À venir</v>
      </c>
      <c r="W151" s="25" t="str">
        <f>VLOOKUP($A151,Database!$A:$Y,20,FALSE)</f>
        <v/>
      </c>
      <c r="X151" s="25" t="str">
        <f>VLOOKUP($A151,Database!$A:$Y,21,FALSE)</f>
        <v/>
      </c>
      <c r="Y151" s="25" t="str">
        <f ca="1">IF(C151&lt;NOW(),IF(AND(P151&gt;Q151,W151&gt;X151),S151,IF(AND(P151=Q151,W151=X151),T151,IF(AND(P151&lt;Q151,W151&lt;X151),U151,0))),"")</f>
        <v/>
      </c>
      <c r="Z151" s="25">
        <f>IF(AND(P151=W151,Q151=X151),1,0)</f>
        <v>1</v>
      </c>
      <c r="AA151" s="25" t="str">
        <f>IF(Z151=0,"",IF(ISBLANK(VLOOKUP(A151,Database!A:AA,22,FALSE)),"",VLOOKUP(A151,Database!A:AA,22,FALSE)))</f>
        <v>Exact</v>
      </c>
      <c r="AB151" s="25">
        <f ca="1">IFERROR(IF(AND(Y151&lt;&gt;"",OR(V151="Terminé",V151="En cours")),VLOOKUP(AA151,Setup_ScoreExactBonus!A:D,4,FALSE),0),0)</f>
        <v>0</v>
      </c>
      <c r="AC151" s="31" t="str">
        <f ca="1">IF(Y151&lt;&gt;"", Y151 + IF(Z151=1,AB151, 0), "")</f>
        <v/>
      </c>
      <c r="AD151" s="31">
        <f ca="1">SUMIFS(AC$2:AC151,D$2:D151,D151)*IF(R151=0,1,2)</f>
        <v>0</v>
      </c>
    </row>
    <row r="152" spans="1:30" x14ac:dyDescent="0.35">
      <c r="A152" s="31">
        <f>IF(ISBLANK(B152),"",COUNTIF(B$2:B152,B152))-1</f>
        <v>3</v>
      </c>
      <c r="B152" s="31">
        <v>34</v>
      </c>
      <c r="C152" s="10">
        <f>VLOOKUP($A152,Database!$A:$Y,7,FALSE)</f>
        <v>46185.875</v>
      </c>
      <c r="D152" s="31" t="str">
        <f>VLOOKUP(Pronostics!$B152,Setup_MPP!$A:$G,3,FALSE)</f>
        <v>Joueur34</v>
      </c>
      <c r="E152" s="31" t="str">
        <f>VLOOKUP(Pronostics!$B152,Setup_MPP!$A:$G,2,FALSE)</f>
        <v>Joueur34</v>
      </c>
      <c r="F152" s="31" t="str">
        <f>VLOOKUP($B152,Setup_MPP!$A:$E,4,FALSE)</f>
        <v>#D5D5D5</v>
      </c>
      <c r="G152" s="31" t="str">
        <f>VLOOKUP($B152,Setup_MPP!$A:$E,5,FALSE)</f>
        <v>#727272</v>
      </c>
      <c r="H152" s="31" t="str">
        <f>IFERROR(IF(AND(A152&gt;=1,A152&lt;=104),VLOOKUP($A152,Location!$A:$J,6,FALSE),IF(A152=0,"Avant l'ouverture",IF(OR(A152=105,A152=106),"Bonus"))),"")</f>
        <v>Tour 1</v>
      </c>
      <c r="I152" s="31" t="str">
        <f>IF(LEFT(H152,4)="Tour",VLOOKUP(A152,Database!$A:$C,3,FALSE),"")</f>
        <v>B</v>
      </c>
      <c r="J152" s="31" t="str">
        <f>VLOOKUP($A152,Location!$A:$J,7,FALSE)</f>
        <v>Canada</v>
      </c>
      <c r="K152" s="31" t="str">
        <f>IFERROR(VLOOKUP(J152,Setup_Team!$B:$C,2,FALSE), "TDB")</f>
        <v>CAN</v>
      </c>
      <c r="L152" s="31" t="str">
        <f>VLOOKUP($A152,Location!$A:$J,8,FALSE)</f>
        <v>Bosnie-Herzégovine</v>
      </c>
      <c r="M152" s="31" t="str">
        <f>IFERROR(VLOOKUP(L152,Setup_Team!$B:$C,2,FALSE), "TDB")</f>
        <v>BIH</v>
      </c>
      <c r="N152" s="31" t="str">
        <f>VLOOKUP($A152,Location!$A:$J,9,FALSE)</f>
        <v>Toronto</v>
      </c>
      <c r="O152" s="31" t="str">
        <f>VLOOKUP($A152,Location!$A:$J,10,FALSE)</f>
        <v>BMO Field</v>
      </c>
      <c r="R152" s="31">
        <v>0</v>
      </c>
      <c r="S152" s="25">
        <f>VLOOKUP($A152,Database!$A:$Y,10,FALSE)</f>
        <v>65</v>
      </c>
      <c r="T152" s="25">
        <f>VLOOKUP($A152,Database!$A:$Y,11,FALSE)</f>
        <v>117</v>
      </c>
      <c r="U152" s="25">
        <f>VLOOKUP($A152,Database!$A:$Y,12,FALSE)</f>
        <v>125</v>
      </c>
      <c r="V152" s="25" t="str">
        <f>VLOOKUP(A152,Database!A:M,13,FALSE)</f>
        <v>À venir</v>
      </c>
      <c r="W152" s="25" t="str">
        <f>VLOOKUP($A152,Database!$A:$Y,20,FALSE)</f>
        <v/>
      </c>
      <c r="X152" s="25" t="str">
        <f>VLOOKUP($A152,Database!$A:$Y,21,FALSE)</f>
        <v/>
      </c>
      <c r="Y152" s="25" t="str">
        <f ca="1">IF(C152&lt;NOW(),IF(AND(P152&gt;Q152,W152&gt;X152),S152,IF(AND(P152=Q152,W152=X152),T152,IF(AND(P152&lt;Q152,W152&lt;X152),U152,0))),"")</f>
        <v/>
      </c>
      <c r="Z152" s="25">
        <f>IF(AND(P152=W152,Q152=X152),1,0)</f>
        <v>1</v>
      </c>
      <c r="AA152" s="25" t="str">
        <f>IF(Z152=0,"",IF(ISBLANK(VLOOKUP(A152,Database!A:AA,22,FALSE)),"",VLOOKUP(A152,Database!A:AA,22,FALSE)))</f>
        <v>Exact</v>
      </c>
      <c r="AB152" s="25">
        <f ca="1">IFERROR(IF(AND(Y152&lt;&gt;"",OR(V152="Terminé",V152="En cours")),VLOOKUP(AA152,Setup_ScoreExactBonus!A:D,4,FALSE),0),0)</f>
        <v>0</v>
      </c>
      <c r="AC152" s="31" t="str">
        <f ca="1">IF(Y152&lt;&gt;"", Y152 + IF(Z152=1,AB152, 0), "")</f>
        <v/>
      </c>
      <c r="AD152" s="31">
        <f ca="1">SUMIFS(AC$2:AC152,D$2:D152,D152)*IF(R152=0,1,2)</f>
        <v>0</v>
      </c>
    </row>
    <row r="153" spans="1:30" x14ac:dyDescent="0.35">
      <c r="A153" s="31">
        <f>IF(ISBLANK(B153),"",COUNTIF(B$2:B153,B153))-1</f>
        <v>3</v>
      </c>
      <c r="B153" s="31">
        <v>35</v>
      </c>
      <c r="C153" s="10">
        <f>VLOOKUP($A153,Database!$A:$Y,7,FALSE)</f>
        <v>46185.875</v>
      </c>
      <c r="D153" s="31" t="str">
        <f>VLOOKUP(Pronostics!$B153,Setup_MPP!$A:$G,3,FALSE)</f>
        <v>Joueur35</v>
      </c>
      <c r="E153" s="31" t="str">
        <f>VLOOKUP(Pronostics!$B153,Setup_MPP!$A:$G,2,FALSE)</f>
        <v>Joueur35</v>
      </c>
      <c r="F153" s="31" t="str">
        <f>VLOOKUP($B153,Setup_MPP!$A:$E,4,FALSE)</f>
        <v>#D5D5D5</v>
      </c>
      <c r="G153" s="31" t="str">
        <f>VLOOKUP($B153,Setup_MPP!$A:$E,5,FALSE)</f>
        <v>#727272</v>
      </c>
      <c r="H153" s="31" t="str">
        <f>IFERROR(IF(AND(A153&gt;=1,A153&lt;=104),VLOOKUP($A153,Location!$A:$J,6,FALSE),IF(A153=0,"Avant l'ouverture",IF(OR(A153=105,A153=106),"Bonus"))),"")</f>
        <v>Tour 1</v>
      </c>
      <c r="I153" s="31" t="str">
        <f>IF(LEFT(H153,4)="Tour",VLOOKUP(A153,Database!$A:$C,3,FALSE),"")</f>
        <v>B</v>
      </c>
      <c r="J153" s="31" t="str">
        <f>VLOOKUP($A153,Location!$A:$J,7,FALSE)</f>
        <v>Canada</v>
      </c>
      <c r="K153" s="31" t="str">
        <f>IFERROR(VLOOKUP(J153,Setup_Team!$B:$C,2,FALSE), "TDB")</f>
        <v>CAN</v>
      </c>
      <c r="L153" s="31" t="str">
        <f>VLOOKUP($A153,Location!$A:$J,8,FALSE)</f>
        <v>Bosnie-Herzégovine</v>
      </c>
      <c r="M153" s="31" t="str">
        <f>IFERROR(VLOOKUP(L153,Setup_Team!$B:$C,2,FALSE), "TDB")</f>
        <v>BIH</v>
      </c>
      <c r="N153" s="31" t="str">
        <f>VLOOKUP($A153,Location!$A:$J,9,FALSE)</f>
        <v>Toronto</v>
      </c>
      <c r="O153" s="31" t="str">
        <f>VLOOKUP($A153,Location!$A:$J,10,FALSE)</f>
        <v>BMO Field</v>
      </c>
      <c r="R153" s="31">
        <v>0</v>
      </c>
      <c r="S153" s="25">
        <f>VLOOKUP($A153,Database!$A:$Y,10,FALSE)</f>
        <v>65</v>
      </c>
      <c r="T153" s="25">
        <f>VLOOKUP($A153,Database!$A:$Y,11,FALSE)</f>
        <v>117</v>
      </c>
      <c r="U153" s="25">
        <f>VLOOKUP($A153,Database!$A:$Y,12,FALSE)</f>
        <v>125</v>
      </c>
      <c r="V153" s="25" t="str">
        <f>VLOOKUP(A153,Database!A:M,13,FALSE)</f>
        <v>À venir</v>
      </c>
      <c r="W153" s="25" t="str">
        <f>VLOOKUP($A153,Database!$A:$Y,20,FALSE)</f>
        <v/>
      </c>
      <c r="X153" s="25" t="str">
        <f>VLOOKUP($A153,Database!$A:$Y,21,FALSE)</f>
        <v/>
      </c>
      <c r="Y153" s="25" t="str">
        <f ca="1">IF(C153&lt;NOW(),IF(AND(P153&gt;Q153,W153&gt;X153),S153,IF(AND(P153=Q153,W153=X153),T153,IF(AND(P153&lt;Q153,W153&lt;X153),U153,0))),"")</f>
        <v/>
      </c>
      <c r="Z153" s="25">
        <f>IF(AND(P153=W153,Q153=X153),1,0)</f>
        <v>1</v>
      </c>
      <c r="AA153" s="25" t="str">
        <f>IF(Z153=0,"",IF(ISBLANK(VLOOKUP(A153,Database!A:AA,22,FALSE)),"",VLOOKUP(A153,Database!A:AA,22,FALSE)))</f>
        <v>Exact</v>
      </c>
      <c r="AB153" s="25">
        <f ca="1">IFERROR(IF(AND(Y153&lt;&gt;"",OR(V153="Terminé",V153="En cours")),VLOOKUP(AA153,Setup_ScoreExactBonus!A:D,4,FALSE),0),0)</f>
        <v>0</v>
      </c>
      <c r="AC153" s="31" t="str">
        <f ca="1">IF(Y153&lt;&gt;"", Y153 + IF(Z153=1,AB153, 0), "")</f>
        <v/>
      </c>
      <c r="AD153" s="31">
        <f ca="1">SUMIFS(AC$2:AC153,D$2:D153,D153)*IF(R153=0,1,2)</f>
        <v>0</v>
      </c>
    </row>
    <row r="154" spans="1:30" x14ac:dyDescent="0.35">
      <c r="A154" s="31">
        <f>IF(ISBLANK(B154),"",COUNTIF(B$2:B154,B154))-1</f>
        <v>3</v>
      </c>
      <c r="B154" s="31">
        <v>36</v>
      </c>
      <c r="C154" s="10">
        <f>VLOOKUP($A154,Database!$A:$Y,7,FALSE)</f>
        <v>46185.875</v>
      </c>
      <c r="D154" s="31" t="str">
        <f>VLOOKUP(Pronostics!$B154,Setup_MPP!$A:$G,3,FALSE)</f>
        <v>Joueur36</v>
      </c>
      <c r="E154" s="31" t="str">
        <f>VLOOKUP(Pronostics!$B154,Setup_MPP!$A:$G,2,FALSE)</f>
        <v>Joueur36</v>
      </c>
      <c r="F154" s="31" t="str">
        <f>VLOOKUP($B154,Setup_MPP!$A:$E,4,FALSE)</f>
        <v>#D5D5D5</v>
      </c>
      <c r="G154" s="31" t="str">
        <f>VLOOKUP($B154,Setup_MPP!$A:$E,5,FALSE)</f>
        <v>#727272</v>
      </c>
      <c r="H154" s="31" t="str">
        <f>IFERROR(IF(AND(A154&gt;=1,A154&lt;=104),VLOOKUP($A154,Location!$A:$J,6,FALSE),IF(A154=0,"Avant l'ouverture",IF(OR(A154=105,A154=106),"Bonus"))),"")</f>
        <v>Tour 1</v>
      </c>
      <c r="I154" s="31" t="str">
        <f>IF(LEFT(H154,4)="Tour",VLOOKUP(A154,Database!$A:$C,3,FALSE),"")</f>
        <v>B</v>
      </c>
      <c r="J154" s="31" t="str">
        <f>VLOOKUP($A154,Location!$A:$J,7,FALSE)</f>
        <v>Canada</v>
      </c>
      <c r="K154" s="31" t="str">
        <f>IFERROR(VLOOKUP(J154,Setup_Team!$B:$C,2,FALSE), "TDB")</f>
        <v>CAN</v>
      </c>
      <c r="L154" s="31" t="str">
        <f>VLOOKUP($A154,Location!$A:$J,8,FALSE)</f>
        <v>Bosnie-Herzégovine</v>
      </c>
      <c r="M154" s="31" t="str">
        <f>IFERROR(VLOOKUP(L154,Setup_Team!$B:$C,2,FALSE), "TDB")</f>
        <v>BIH</v>
      </c>
      <c r="N154" s="31" t="str">
        <f>VLOOKUP($A154,Location!$A:$J,9,FALSE)</f>
        <v>Toronto</v>
      </c>
      <c r="O154" s="31" t="str">
        <f>VLOOKUP($A154,Location!$A:$J,10,FALSE)</f>
        <v>BMO Field</v>
      </c>
      <c r="R154" s="31">
        <v>0</v>
      </c>
      <c r="S154" s="25">
        <f>VLOOKUP($A154,Database!$A:$Y,10,FALSE)</f>
        <v>65</v>
      </c>
      <c r="T154" s="25">
        <f>VLOOKUP($A154,Database!$A:$Y,11,FALSE)</f>
        <v>117</v>
      </c>
      <c r="U154" s="25">
        <f>VLOOKUP($A154,Database!$A:$Y,12,FALSE)</f>
        <v>125</v>
      </c>
      <c r="V154" s="25" t="str">
        <f>VLOOKUP(A154,Database!A:M,13,FALSE)</f>
        <v>À venir</v>
      </c>
      <c r="W154" s="25" t="str">
        <f>VLOOKUP($A154,Database!$A:$Y,20,FALSE)</f>
        <v/>
      </c>
      <c r="X154" s="25" t="str">
        <f>VLOOKUP($A154,Database!$A:$Y,21,FALSE)</f>
        <v/>
      </c>
      <c r="Y154" s="25" t="str">
        <f ca="1">IF(C154&lt;NOW(),IF(AND(P154&gt;Q154,W154&gt;X154),S154,IF(AND(P154=Q154,W154=X154),T154,IF(AND(P154&lt;Q154,W154&lt;X154),U154,0))),"")</f>
        <v/>
      </c>
      <c r="Z154" s="25">
        <f>IF(AND(P154=W154,Q154=X154),1,0)</f>
        <v>1</v>
      </c>
      <c r="AA154" s="25" t="str">
        <f>IF(Z154=0,"",IF(ISBLANK(VLOOKUP(A154,Database!A:AA,22,FALSE)),"",VLOOKUP(A154,Database!A:AA,22,FALSE)))</f>
        <v>Exact</v>
      </c>
      <c r="AB154" s="25">
        <f ca="1">IFERROR(IF(AND(Y154&lt;&gt;"",OR(V154="Terminé",V154="En cours")),VLOOKUP(AA154,Setup_ScoreExactBonus!A:D,4,FALSE),0),0)</f>
        <v>0</v>
      </c>
      <c r="AC154" s="31" t="str">
        <f ca="1">IF(Y154&lt;&gt;"", Y154 + IF(Z154=1,AB154, 0), "")</f>
        <v/>
      </c>
      <c r="AD154" s="31">
        <f ca="1">SUMIFS(AC$2:AC154,D$2:D154,D154)*IF(R154=0,1,2)</f>
        <v>0</v>
      </c>
    </row>
    <row r="155" spans="1:30" x14ac:dyDescent="0.35">
      <c r="A155" s="31">
        <f>IF(ISBLANK(B155),"",COUNTIF(B$2:B155,B155))-1</f>
        <v>3</v>
      </c>
      <c r="B155" s="31">
        <v>37</v>
      </c>
      <c r="C155" s="10">
        <f>VLOOKUP($A155,Database!$A:$Y,7,FALSE)</f>
        <v>46185.875</v>
      </c>
      <c r="D155" s="31" t="str">
        <f>VLOOKUP(Pronostics!$B155,Setup_MPP!$A:$G,3,FALSE)</f>
        <v>Joueur37</v>
      </c>
      <c r="E155" s="31" t="str">
        <f>VLOOKUP(Pronostics!$B155,Setup_MPP!$A:$G,2,FALSE)</f>
        <v>Joueur37</v>
      </c>
      <c r="F155" s="31" t="str">
        <f>VLOOKUP($B155,Setup_MPP!$A:$E,4,FALSE)</f>
        <v>#D5D5D5</v>
      </c>
      <c r="G155" s="31" t="str">
        <f>VLOOKUP($B155,Setup_MPP!$A:$E,5,FALSE)</f>
        <v>#727272</v>
      </c>
      <c r="H155" s="31" t="str">
        <f>IFERROR(IF(AND(A155&gt;=1,A155&lt;=104),VLOOKUP($A155,Location!$A:$J,6,FALSE),IF(A155=0,"Avant l'ouverture",IF(OR(A155=105,A155=106),"Bonus"))),"")</f>
        <v>Tour 1</v>
      </c>
      <c r="I155" s="31" t="str">
        <f>IF(LEFT(H155,4)="Tour",VLOOKUP(A155,Database!$A:$C,3,FALSE),"")</f>
        <v>B</v>
      </c>
      <c r="J155" s="31" t="str">
        <f>VLOOKUP($A155,Location!$A:$J,7,FALSE)</f>
        <v>Canada</v>
      </c>
      <c r="K155" s="31" t="str">
        <f>IFERROR(VLOOKUP(J155,Setup_Team!$B:$C,2,FALSE), "TDB")</f>
        <v>CAN</v>
      </c>
      <c r="L155" s="31" t="str">
        <f>VLOOKUP($A155,Location!$A:$J,8,FALSE)</f>
        <v>Bosnie-Herzégovine</v>
      </c>
      <c r="M155" s="31" t="str">
        <f>IFERROR(VLOOKUP(L155,Setup_Team!$B:$C,2,FALSE), "TDB")</f>
        <v>BIH</v>
      </c>
      <c r="N155" s="31" t="str">
        <f>VLOOKUP($A155,Location!$A:$J,9,FALSE)</f>
        <v>Toronto</v>
      </c>
      <c r="O155" s="31" t="str">
        <f>VLOOKUP($A155,Location!$A:$J,10,FALSE)</f>
        <v>BMO Field</v>
      </c>
      <c r="R155" s="31">
        <v>0</v>
      </c>
      <c r="S155" s="25">
        <f>VLOOKUP($A155,Database!$A:$Y,10,FALSE)</f>
        <v>65</v>
      </c>
      <c r="T155" s="25">
        <f>VLOOKUP($A155,Database!$A:$Y,11,FALSE)</f>
        <v>117</v>
      </c>
      <c r="U155" s="25">
        <f>VLOOKUP($A155,Database!$A:$Y,12,FALSE)</f>
        <v>125</v>
      </c>
      <c r="V155" s="25" t="str">
        <f>VLOOKUP(A155,Database!A:M,13,FALSE)</f>
        <v>À venir</v>
      </c>
      <c r="W155" s="25" t="str">
        <f>VLOOKUP($A155,Database!$A:$Y,20,FALSE)</f>
        <v/>
      </c>
      <c r="X155" s="25" t="str">
        <f>VLOOKUP($A155,Database!$A:$Y,21,FALSE)</f>
        <v/>
      </c>
      <c r="Y155" s="25" t="str">
        <f ca="1">IF(C155&lt;NOW(),IF(AND(P155&gt;Q155,W155&gt;X155),S155,IF(AND(P155=Q155,W155=X155),T155,IF(AND(P155&lt;Q155,W155&lt;X155),U155,0))),"")</f>
        <v/>
      </c>
      <c r="Z155" s="25">
        <f>IF(AND(P155=W155,Q155=X155),1,0)</f>
        <v>1</v>
      </c>
      <c r="AA155" s="25" t="str">
        <f>IF(Z155=0,"",IF(ISBLANK(VLOOKUP(A155,Database!A:AA,22,FALSE)),"",VLOOKUP(A155,Database!A:AA,22,FALSE)))</f>
        <v>Exact</v>
      </c>
      <c r="AB155" s="25">
        <f ca="1">IFERROR(IF(AND(Y155&lt;&gt;"",OR(V155="Terminé",V155="En cours")),VLOOKUP(AA155,Setup_ScoreExactBonus!A:D,4,FALSE),0),0)</f>
        <v>0</v>
      </c>
      <c r="AC155" s="31" t="str">
        <f ca="1">IF(Y155&lt;&gt;"", Y155 + IF(Z155=1,AB155, 0), "")</f>
        <v/>
      </c>
      <c r="AD155" s="31">
        <f ca="1">SUMIFS(AC$2:AC155,D$2:D155,D155)*IF(R155=0,1,2)</f>
        <v>0</v>
      </c>
    </row>
    <row r="156" spans="1:30" x14ac:dyDescent="0.35">
      <c r="A156" s="31">
        <f>IF(ISBLANK(B156),"",COUNTIF(B$2:B156,B156))-1</f>
        <v>3</v>
      </c>
      <c r="B156" s="31">
        <v>38</v>
      </c>
      <c r="C156" s="10">
        <f>VLOOKUP($A156,Database!$A:$Y,7,FALSE)</f>
        <v>46185.875</v>
      </c>
      <c r="D156" s="31" t="str">
        <f>VLOOKUP(Pronostics!$B156,Setup_MPP!$A:$G,3,FALSE)</f>
        <v>Joueur38</v>
      </c>
      <c r="E156" s="31" t="str">
        <f>VLOOKUP(Pronostics!$B156,Setup_MPP!$A:$G,2,FALSE)</f>
        <v>Joueur38</v>
      </c>
      <c r="F156" s="31" t="str">
        <f>VLOOKUP($B156,Setup_MPP!$A:$E,4,FALSE)</f>
        <v>#D5D5D5</v>
      </c>
      <c r="G156" s="31" t="str">
        <f>VLOOKUP($B156,Setup_MPP!$A:$E,5,FALSE)</f>
        <v>#727272</v>
      </c>
      <c r="H156" s="31" t="str">
        <f>IFERROR(IF(AND(A156&gt;=1,A156&lt;=104),VLOOKUP($A156,Location!$A:$J,6,FALSE),IF(A156=0,"Avant l'ouverture",IF(OR(A156=105,A156=106),"Bonus"))),"")</f>
        <v>Tour 1</v>
      </c>
      <c r="I156" s="31" t="str">
        <f>IF(LEFT(H156,4)="Tour",VLOOKUP(A156,Database!$A:$C,3,FALSE),"")</f>
        <v>B</v>
      </c>
      <c r="J156" s="31" t="str">
        <f>VLOOKUP($A156,Location!$A:$J,7,FALSE)</f>
        <v>Canada</v>
      </c>
      <c r="K156" s="31" t="str">
        <f>IFERROR(VLOOKUP(J156,Setup_Team!$B:$C,2,FALSE), "TDB")</f>
        <v>CAN</v>
      </c>
      <c r="L156" s="31" t="str">
        <f>VLOOKUP($A156,Location!$A:$J,8,FALSE)</f>
        <v>Bosnie-Herzégovine</v>
      </c>
      <c r="M156" s="31" t="str">
        <f>IFERROR(VLOOKUP(L156,Setup_Team!$B:$C,2,FALSE), "TDB")</f>
        <v>BIH</v>
      </c>
      <c r="N156" s="31" t="str">
        <f>VLOOKUP($A156,Location!$A:$J,9,FALSE)</f>
        <v>Toronto</v>
      </c>
      <c r="O156" s="31" t="str">
        <f>VLOOKUP($A156,Location!$A:$J,10,FALSE)</f>
        <v>BMO Field</v>
      </c>
      <c r="R156" s="31">
        <v>0</v>
      </c>
      <c r="S156" s="25">
        <f>VLOOKUP($A156,Database!$A:$Y,10,FALSE)</f>
        <v>65</v>
      </c>
      <c r="T156" s="25">
        <f>VLOOKUP($A156,Database!$A:$Y,11,FALSE)</f>
        <v>117</v>
      </c>
      <c r="U156" s="25">
        <f>VLOOKUP($A156,Database!$A:$Y,12,FALSE)</f>
        <v>125</v>
      </c>
      <c r="V156" s="25" t="str">
        <f>VLOOKUP(A156,Database!A:M,13,FALSE)</f>
        <v>À venir</v>
      </c>
      <c r="W156" s="25" t="str">
        <f>VLOOKUP($A156,Database!$A:$Y,20,FALSE)</f>
        <v/>
      </c>
      <c r="X156" s="25" t="str">
        <f>VLOOKUP($A156,Database!$A:$Y,21,FALSE)</f>
        <v/>
      </c>
      <c r="Y156" s="25" t="str">
        <f ca="1">IF(C156&lt;NOW(),IF(AND(P156&gt;Q156,W156&gt;X156),S156,IF(AND(P156=Q156,W156=X156),T156,IF(AND(P156&lt;Q156,W156&lt;X156),U156,0))),"")</f>
        <v/>
      </c>
      <c r="Z156" s="25">
        <f>IF(AND(P156=W156,Q156=X156),1,0)</f>
        <v>1</v>
      </c>
      <c r="AA156" s="25" t="str">
        <f>IF(Z156=0,"",IF(ISBLANK(VLOOKUP(A156,Database!A:AA,22,FALSE)),"",VLOOKUP(A156,Database!A:AA,22,FALSE)))</f>
        <v>Exact</v>
      </c>
      <c r="AB156" s="25">
        <f ca="1">IFERROR(IF(AND(Y156&lt;&gt;"",OR(V156="Terminé",V156="En cours")),VLOOKUP(AA156,Setup_ScoreExactBonus!A:D,4,FALSE),0),0)</f>
        <v>0</v>
      </c>
      <c r="AC156" s="31" t="str">
        <f ca="1">IF(Y156&lt;&gt;"", Y156 + IF(Z156=1,AB156, 0), "")</f>
        <v/>
      </c>
      <c r="AD156" s="31">
        <f ca="1">SUMIFS(AC$2:AC156,D$2:D156,D156)*IF(R156=0,1,2)</f>
        <v>0</v>
      </c>
    </row>
    <row r="157" spans="1:30" x14ac:dyDescent="0.35">
      <c r="A157" s="31">
        <f>IF(ISBLANK(B157),"",COUNTIF(B$2:B157,B157))-1</f>
        <v>3</v>
      </c>
      <c r="B157" s="31">
        <v>39</v>
      </c>
      <c r="C157" s="10">
        <f>VLOOKUP($A157,Database!$A:$Y,7,FALSE)</f>
        <v>46185.875</v>
      </c>
      <c r="D157" s="31" t="str">
        <f>VLOOKUP(Pronostics!$B157,Setup_MPP!$A:$G,3,FALSE)</f>
        <v>Joueur39</v>
      </c>
      <c r="E157" s="31" t="str">
        <f>VLOOKUP(Pronostics!$B157,Setup_MPP!$A:$G,2,FALSE)</f>
        <v>Joueur39</v>
      </c>
      <c r="F157" s="31" t="str">
        <f>VLOOKUP($B157,Setup_MPP!$A:$E,4,FALSE)</f>
        <v>#D5D5D5</v>
      </c>
      <c r="G157" s="31" t="str">
        <f>VLOOKUP($B157,Setup_MPP!$A:$E,5,FALSE)</f>
        <v>#727272</v>
      </c>
      <c r="H157" s="31" t="str">
        <f>IFERROR(IF(AND(A157&gt;=1,A157&lt;=104),VLOOKUP($A157,Location!$A:$J,6,FALSE),IF(A157=0,"Avant l'ouverture",IF(OR(A157=105,A157=106),"Bonus"))),"")</f>
        <v>Tour 1</v>
      </c>
      <c r="I157" s="31" t="str">
        <f>IF(LEFT(H157,4)="Tour",VLOOKUP(A157,Database!$A:$C,3,FALSE),"")</f>
        <v>B</v>
      </c>
      <c r="J157" s="31" t="str">
        <f>VLOOKUP($A157,Location!$A:$J,7,FALSE)</f>
        <v>Canada</v>
      </c>
      <c r="K157" s="31" t="str">
        <f>IFERROR(VLOOKUP(J157,Setup_Team!$B:$C,2,FALSE), "TDB")</f>
        <v>CAN</v>
      </c>
      <c r="L157" s="31" t="str">
        <f>VLOOKUP($A157,Location!$A:$J,8,FALSE)</f>
        <v>Bosnie-Herzégovine</v>
      </c>
      <c r="M157" s="31" t="str">
        <f>IFERROR(VLOOKUP(L157,Setup_Team!$B:$C,2,FALSE), "TDB")</f>
        <v>BIH</v>
      </c>
      <c r="N157" s="31" t="str">
        <f>VLOOKUP($A157,Location!$A:$J,9,FALSE)</f>
        <v>Toronto</v>
      </c>
      <c r="O157" s="31" t="str">
        <f>VLOOKUP($A157,Location!$A:$J,10,FALSE)</f>
        <v>BMO Field</v>
      </c>
      <c r="R157" s="31">
        <v>0</v>
      </c>
      <c r="S157" s="25">
        <f>VLOOKUP($A157,Database!$A:$Y,10,FALSE)</f>
        <v>65</v>
      </c>
      <c r="T157" s="25">
        <f>VLOOKUP($A157,Database!$A:$Y,11,FALSE)</f>
        <v>117</v>
      </c>
      <c r="U157" s="25">
        <f>VLOOKUP($A157,Database!$A:$Y,12,FALSE)</f>
        <v>125</v>
      </c>
      <c r="V157" s="25" t="str">
        <f>VLOOKUP(A157,Database!A:M,13,FALSE)</f>
        <v>À venir</v>
      </c>
      <c r="W157" s="25" t="str">
        <f>VLOOKUP($A157,Database!$A:$Y,20,FALSE)</f>
        <v/>
      </c>
      <c r="X157" s="25" t="str">
        <f>VLOOKUP($A157,Database!$A:$Y,21,FALSE)</f>
        <v/>
      </c>
      <c r="Y157" s="25" t="str">
        <f ca="1">IF(C157&lt;NOW(),IF(AND(P157&gt;Q157,W157&gt;X157),S157,IF(AND(P157=Q157,W157=X157),T157,IF(AND(P157&lt;Q157,W157&lt;X157),U157,0))),"")</f>
        <v/>
      </c>
      <c r="Z157" s="25">
        <f>IF(AND(P157=W157,Q157=X157),1,0)</f>
        <v>1</v>
      </c>
      <c r="AA157" s="25" t="str">
        <f>IF(Z157=0,"",IF(ISBLANK(VLOOKUP(A157,Database!A:AA,22,FALSE)),"",VLOOKUP(A157,Database!A:AA,22,FALSE)))</f>
        <v>Exact</v>
      </c>
      <c r="AB157" s="25">
        <f ca="1">IFERROR(IF(AND(Y157&lt;&gt;"",OR(V157="Terminé",V157="En cours")),VLOOKUP(AA157,Setup_ScoreExactBonus!A:D,4,FALSE),0),0)</f>
        <v>0</v>
      </c>
      <c r="AC157" s="31" t="str">
        <f ca="1">IF(Y157&lt;&gt;"", Y157 + IF(Z157=1,AB157, 0), "")</f>
        <v/>
      </c>
      <c r="AD157" s="31">
        <f ca="1">SUMIFS(AC$2:AC157,D$2:D157,D157)*IF(R157=0,1,2)</f>
        <v>0</v>
      </c>
    </row>
    <row r="158" spans="1:30" x14ac:dyDescent="0.35">
      <c r="A158" s="31">
        <f>IF(ISBLANK(B158),"",COUNTIF(B$2:B158,B158))-1</f>
        <v>4</v>
      </c>
      <c r="B158" s="31">
        <v>1</v>
      </c>
      <c r="C158" s="10">
        <f>VLOOKUP($A158,Database!$A:$Y,7,FALSE)</f>
        <v>46186.125</v>
      </c>
      <c r="D158" s="31" t="str">
        <f>VLOOKUP(Pronostics!$B158,Setup_MPP!$A:$G,3,FALSE)</f>
        <v>_Nicolas_LM_</v>
      </c>
      <c r="E158" s="31" t="str">
        <f>VLOOKUP(Pronostics!$B158,Setup_MPP!$A:$G,2,FALSE)</f>
        <v>Nicolas LE MOUEL</v>
      </c>
      <c r="F158" s="31" t="str">
        <f>VLOOKUP($B158,Setup_MPP!$A:$E,4,FALSE)</f>
        <v>#F7C79D</v>
      </c>
      <c r="G158" s="31" t="str">
        <f>VLOOKUP($B158,Setup_MPP!$A:$E,5,FALSE)</f>
        <v>#FFBE85</v>
      </c>
      <c r="H158" s="31" t="str">
        <f>IFERROR(IF(AND(A158&gt;=1,A158&lt;=104),VLOOKUP($A158,Location!$A:$J,6,FALSE),IF(A158=0,"Avant l'ouverture",IF(OR(A158=105,A158=106),"Bonus"))),"")</f>
        <v>Tour 1</v>
      </c>
      <c r="I158" s="31" t="str">
        <f>IF(LEFT(H158,4)="Tour",VLOOKUP(A158,Database!$A:$C,3,FALSE),"")</f>
        <v>D</v>
      </c>
      <c r="J158" s="31" t="str">
        <f>VLOOKUP($A158,Location!$A:$J,7,FALSE)</f>
        <v>Etats-Unis</v>
      </c>
      <c r="K158" s="31" t="str">
        <f>IFERROR(VLOOKUP(J158,Setup_Team!$B:$C,2,FALSE), "TDB")</f>
        <v>USA</v>
      </c>
      <c r="L158" s="31" t="str">
        <f>VLOOKUP($A158,Location!$A:$J,8,FALSE)</f>
        <v>Paraguay</v>
      </c>
      <c r="M158" s="31" t="str">
        <f>IFERROR(VLOOKUP(L158,Setup_Team!$B:$C,2,FALSE), "TDB")</f>
        <v>PRY</v>
      </c>
      <c r="N158" s="31" t="str">
        <f>VLOOKUP($A158,Location!$A:$J,9,FALSE)</f>
        <v>Inglewood, Los Angeles, California</v>
      </c>
      <c r="O158" s="31" t="str">
        <f>VLOOKUP($A158,Location!$A:$J,10,FALSE)</f>
        <v>SoFi Stadium</v>
      </c>
      <c r="P158" s="44"/>
      <c r="Q158" s="44"/>
      <c r="R158" s="31">
        <v>0</v>
      </c>
      <c r="S158" s="25">
        <f>VLOOKUP($A158,Database!$A:$Y,10,FALSE)</f>
        <v>74</v>
      </c>
      <c r="T158" s="25">
        <f>VLOOKUP($A158,Database!$A:$Y,11,FALSE)</f>
        <v>113</v>
      </c>
      <c r="U158" s="25">
        <f>VLOOKUP($A158,Database!$A:$Y,12,FALSE)</f>
        <v>115</v>
      </c>
      <c r="V158" s="25" t="str">
        <f>VLOOKUP(A158,Database!A:M,13,FALSE)</f>
        <v>À venir</v>
      </c>
      <c r="W158" s="25" t="str">
        <f>VLOOKUP($A158,Database!$A:$Y,20,FALSE)</f>
        <v/>
      </c>
      <c r="X158" s="25" t="str">
        <f>VLOOKUP($A158,Database!$A:$Y,21,FALSE)</f>
        <v/>
      </c>
      <c r="Y158" s="25" t="str">
        <f ca="1">IF(C158&lt;NOW(),IF(AND(P158&gt;Q158,W158&gt;X158),S158,IF(AND(P158=Q158,W158=X158),T158,IF(AND(P158&lt;Q158,W158&lt;X158),U158,0))),"")</f>
        <v/>
      </c>
      <c r="Z158" s="25">
        <f>IF(AND(P158=W158,Q158=X158),1,0)</f>
        <v>1</v>
      </c>
      <c r="AA158" s="25" t="str">
        <f>IF(Z158=0,"",IF(ISBLANK(VLOOKUP(A158,Database!A:AA,22,FALSE)),"",VLOOKUP(A158,Database!A:AA,22,FALSE)))</f>
        <v>Exact</v>
      </c>
      <c r="AB158" s="25">
        <f ca="1">IFERROR(IF(AND(Y158&lt;&gt;"",OR(V158="Terminé",V158="En cours")),VLOOKUP(AA158,Setup_ScoreExactBonus!A:D,4,FALSE),0),0)</f>
        <v>0</v>
      </c>
      <c r="AC158" s="31" t="str">
        <f ca="1">IF(Y158&lt;&gt;"", Y158 + IF(Z158=1,AB158, 0), "")</f>
        <v/>
      </c>
      <c r="AD158" s="31">
        <f ca="1">SUMIFS(AC$2:AC158,D$2:D158,D158)*IF(R158=0,1,2)</f>
        <v>0</v>
      </c>
    </row>
    <row r="159" spans="1:30" x14ac:dyDescent="0.35">
      <c r="A159" s="31">
        <f>IF(ISBLANK(B159),"",COUNTIF(B$2:B159,B159))-1</f>
        <v>4</v>
      </c>
      <c r="B159" s="31">
        <v>2</v>
      </c>
      <c r="C159" s="10">
        <f>VLOOKUP($A159,Database!$A:$Y,7,FALSE)</f>
        <v>46186.125</v>
      </c>
      <c r="D159" s="31" t="str">
        <f>VLOOKUP(Pronostics!$B159,Setup_MPP!$A:$G,3,FALSE)</f>
        <v>leaelaz</v>
      </c>
      <c r="E159" s="31" t="str">
        <f>VLOOKUP(Pronostics!$B159,Setup_MPP!$A:$G,2,FALSE)</f>
        <v>Léa EL ASERY</v>
      </c>
      <c r="F159" s="31" t="str">
        <f>VLOOKUP($B159,Setup_MPP!$A:$E,4,FALSE)</f>
        <v>#FFBEBE</v>
      </c>
      <c r="G159" s="31" t="str">
        <f>VLOOKUP($B159,Setup_MPP!$A:$E,5,FALSE)</f>
        <v>#DF6868</v>
      </c>
      <c r="H159" s="31" t="str">
        <f>IFERROR(IF(AND(A159&gt;=1,A159&lt;=104),VLOOKUP($A159,Location!$A:$J,6,FALSE),IF(A159=0,"Avant l'ouverture",IF(OR(A159=105,A159=106),"Bonus"))),"")</f>
        <v>Tour 1</v>
      </c>
      <c r="I159" s="31" t="str">
        <f>IF(LEFT(H159,4)="Tour",VLOOKUP(A159,Database!$A:$C,3,FALSE),"")</f>
        <v>D</v>
      </c>
      <c r="J159" s="31" t="str">
        <f>VLOOKUP($A159,Location!$A:$J,7,FALSE)</f>
        <v>Etats-Unis</v>
      </c>
      <c r="K159" s="31" t="str">
        <f>IFERROR(VLOOKUP(J159,Setup_Team!$B:$C,2,FALSE), "TDB")</f>
        <v>USA</v>
      </c>
      <c r="L159" s="31" t="str">
        <f>VLOOKUP($A159,Location!$A:$J,8,FALSE)</f>
        <v>Paraguay</v>
      </c>
      <c r="M159" s="31" t="str">
        <f>IFERROR(VLOOKUP(L159,Setup_Team!$B:$C,2,FALSE), "TDB")</f>
        <v>PRY</v>
      </c>
      <c r="N159" s="31" t="str">
        <f>VLOOKUP($A159,Location!$A:$J,9,FALSE)</f>
        <v>Inglewood, Los Angeles, California</v>
      </c>
      <c r="O159" s="31" t="str">
        <f>VLOOKUP($A159,Location!$A:$J,10,FALSE)</f>
        <v>SoFi Stadium</v>
      </c>
      <c r="R159" s="31">
        <v>0</v>
      </c>
      <c r="S159" s="25">
        <f>VLOOKUP($A159,Database!$A:$Y,10,FALSE)</f>
        <v>74</v>
      </c>
      <c r="T159" s="25">
        <f>VLOOKUP($A159,Database!$A:$Y,11,FALSE)</f>
        <v>113</v>
      </c>
      <c r="U159" s="25">
        <f>VLOOKUP($A159,Database!$A:$Y,12,FALSE)</f>
        <v>115</v>
      </c>
      <c r="V159" s="25" t="str">
        <f>VLOOKUP(A159,Database!A:M,13,FALSE)</f>
        <v>À venir</v>
      </c>
      <c r="W159" s="25" t="str">
        <f>VLOOKUP($A159,Database!$A:$Y,20,FALSE)</f>
        <v/>
      </c>
      <c r="X159" s="25" t="str">
        <f>VLOOKUP($A159,Database!$A:$Y,21,FALSE)</f>
        <v/>
      </c>
      <c r="Y159" s="25" t="str">
        <f ca="1">IF(C159&lt;NOW(),IF(AND(P159&gt;Q159,W159&gt;X159),S159,IF(AND(P159=Q159,W159=X159),T159,IF(AND(P159&lt;Q159,W159&lt;X159),U159,0))),"")</f>
        <v/>
      </c>
      <c r="Z159" s="25">
        <f>IF(AND(P159=W159,Q159=X159),1,0)</f>
        <v>1</v>
      </c>
      <c r="AA159" s="25" t="str">
        <f>IF(Z159=0,"",IF(ISBLANK(VLOOKUP(A159,Database!A:AA,22,FALSE)),"",VLOOKUP(A159,Database!A:AA,22,FALSE)))</f>
        <v>Exact</v>
      </c>
      <c r="AB159" s="25">
        <f ca="1">IFERROR(IF(AND(Y159&lt;&gt;"",OR(V159="Terminé",V159="En cours")),VLOOKUP(AA159,Setup_ScoreExactBonus!A:D,4,FALSE),0),0)</f>
        <v>0</v>
      </c>
      <c r="AC159" s="31" t="str">
        <f ca="1">IF(Y159&lt;&gt;"", Y159 + IF(Z159=1,AB159, 0), "")</f>
        <v/>
      </c>
      <c r="AD159" s="31">
        <f ca="1">SUMIFS(AC$2:AC159,D$2:D159,D159)*IF(R159=0,1,2)</f>
        <v>0</v>
      </c>
    </row>
    <row r="160" spans="1:30" x14ac:dyDescent="0.35">
      <c r="A160" s="31">
        <f>IF(ISBLANK(B160),"",COUNTIF(B$2:B160,B160))-1</f>
        <v>4</v>
      </c>
      <c r="B160" s="31">
        <v>3</v>
      </c>
      <c r="C160" s="10">
        <f>VLOOKUP($A160,Database!$A:$Y,7,FALSE)</f>
        <v>46186.125</v>
      </c>
      <c r="D160" s="31" t="str">
        <f>VLOOKUP(Pronostics!$B160,Setup_MPP!$A:$G,3,FALSE)</f>
        <v>PasMetalleux</v>
      </c>
      <c r="E160" s="31" t="str">
        <f>VLOOKUP(Pronostics!$B160,Setup_MPP!$A:$G,2,FALSE)</f>
        <v>Elwenn JOUBREL</v>
      </c>
      <c r="F160" s="31" t="str">
        <f>VLOOKUP($B160,Setup_MPP!$A:$E,4,FALSE)</f>
        <v>#F5C7FC</v>
      </c>
      <c r="G160" s="31" t="str">
        <f>VLOOKUP($B160,Setup_MPP!$A:$E,5,FALSE)</f>
        <v>#C489CF</v>
      </c>
      <c r="H160" s="31" t="str">
        <f>IFERROR(IF(AND(A160&gt;=1,A160&lt;=104),VLOOKUP($A160,Location!$A:$J,6,FALSE),IF(A160=0,"Avant l'ouverture",IF(OR(A160=105,A160=106),"Bonus"))),"")</f>
        <v>Tour 1</v>
      </c>
      <c r="I160" s="31" t="str">
        <f>IF(LEFT(H160,4)="Tour",VLOOKUP(A160,Database!$A:$C,3,FALSE),"")</f>
        <v>D</v>
      </c>
      <c r="J160" s="31" t="str">
        <f>VLOOKUP($A160,Location!$A:$J,7,FALSE)</f>
        <v>Etats-Unis</v>
      </c>
      <c r="K160" s="31" t="str">
        <f>IFERROR(VLOOKUP(J160,Setup_Team!$B:$C,2,FALSE), "TDB")</f>
        <v>USA</v>
      </c>
      <c r="L160" s="31" t="str">
        <f>VLOOKUP($A160,Location!$A:$J,8,FALSE)</f>
        <v>Paraguay</v>
      </c>
      <c r="M160" s="31" t="str">
        <f>IFERROR(VLOOKUP(L160,Setup_Team!$B:$C,2,FALSE), "TDB")</f>
        <v>PRY</v>
      </c>
      <c r="N160" s="31" t="str">
        <f>VLOOKUP($A160,Location!$A:$J,9,FALSE)</f>
        <v>Inglewood, Los Angeles, California</v>
      </c>
      <c r="O160" s="31" t="str">
        <f>VLOOKUP($A160,Location!$A:$J,10,FALSE)</f>
        <v>SoFi Stadium</v>
      </c>
      <c r="R160" s="31">
        <v>0</v>
      </c>
      <c r="S160" s="25">
        <f>VLOOKUP($A160,Database!$A:$Y,10,FALSE)</f>
        <v>74</v>
      </c>
      <c r="T160" s="25">
        <f>VLOOKUP($A160,Database!$A:$Y,11,FALSE)</f>
        <v>113</v>
      </c>
      <c r="U160" s="25">
        <f>VLOOKUP($A160,Database!$A:$Y,12,FALSE)</f>
        <v>115</v>
      </c>
      <c r="V160" s="25" t="str">
        <f>VLOOKUP(A160,Database!A:M,13,FALSE)</f>
        <v>À venir</v>
      </c>
      <c r="W160" s="25" t="str">
        <f>VLOOKUP($A160,Database!$A:$Y,20,FALSE)</f>
        <v/>
      </c>
      <c r="X160" s="25" t="str">
        <f>VLOOKUP($A160,Database!$A:$Y,21,FALSE)</f>
        <v/>
      </c>
      <c r="Y160" s="25" t="str">
        <f ca="1">IF(C160&lt;NOW(),IF(AND(P160&gt;Q160,W160&gt;X160),S160,IF(AND(P160=Q160,W160=X160),T160,IF(AND(P160&lt;Q160,W160&lt;X160),U160,0))),"")</f>
        <v/>
      </c>
      <c r="Z160" s="25">
        <f>IF(AND(P160=W160,Q160=X160),1,0)</f>
        <v>1</v>
      </c>
      <c r="AA160" s="25" t="str">
        <f>IF(Z160=0,"",IF(ISBLANK(VLOOKUP(A160,Database!A:AA,22,FALSE)),"",VLOOKUP(A160,Database!A:AA,22,FALSE)))</f>
        <v>Exact</v>
      </c>
      <c r="AB160" s="25">
        <f ca="1">IFERROR(IF(AND(Y160&lt;&gt;"",OR(V160="Terminé",V160="En cours")),VLOOKUP(AA160,Setup_ScoreExactBonus!A:D,4,FALSE),0),0)</f>
        <v>0</v>
      </c>
      <c r="AC160" s="31" t="str">
        <f ca="1">IF(Y160&lt;&gt;"", Y160 + IF(Z160=1,AB160, 0), "")</f>
        <v/>
      </c>
      <c r="AD160" s="31">
        <f ca="1">SUMIFS(AC$2:AC160,D$2:D160,D160)*IF(R160=0,1,2)</f>
        <v>0</v>
      </c>
    </row>
    <row r="161" spans="1:30" x14ac:dyDescent="0.35">
      <c r="A161" s="31">
        <f>IF(ISBLANK(B161),"",COUNTIF(B$2:B161,B161))-1</f>
        <v>4</v>
      </c>
      <c r="B161" s="31">
        <v>4</v>
      </c>
      <c r="C161" s="10">
        <f>VLOOKUP($A161,Database!$A:$Y,7,FALSE)</f>
        <v>46186.125</v>
      </c>
      <c r="D161" s="31" t="str">
        <f>VLOOKUP(Pronostics!$B161,Setup_MPP!$A:$G,3,FALSE)</f>
        <v>Popo444</v>
      </c>
      <c r="E161" s="31" t="str">
        <f>VLOOKUP(Pronostics!$B161,Setup_MPP!$A:$G,2,FALSE)</f>
        <v>Pauline OLIVIER</v>
      </c>
      <c r="F161" s="31" t="str">
        <f>VLOOKUP($B161,Setup_MPP!$A:$E,4,FALSE)</f>
        <v>#A5EA7F</v>
      </c>
      <c r="G161" s="31" t="str">
        <f>VLOOKUP($B161,Setup_MPP!$A:$E,5,FALSE)</f>
        <v>#80C65A</v>
      </c>
      <c r="H161" s="31" t="str">
        <f>IFERROR(IF(AND(A161&gt;=1,A161&lt;=104),VLOOKUP($A161,Location!$A:$J,6,FALSE),IF(A161=0,"Avant l'ouverture",IF(OR(A161=105,A161=106),"Bonus"))),"")</f>
        <v>Tour 1</v>
      </c>
      <c r="I161" s="31" t="str">
        <f>IF(LEFT(H161,4)="Tour",VLOOKUP(A161,Database!$A:$C,3,FALSE),"")</f>
        <v>D</v>
      </c>
      <c r="J161" s="31" t="str">
        <f>VLOOKUP($A161,Location!$A:$J,7,FALSE)</f>
        <v>Etats-Unis</v>
      </c>
      <c r="K161" s="31" t="str">
        <f>IFERROR(VLOOKUP(J161,Setup_Team!$B:$C,2,FALSE), "TDB")</f>
        <v>USA</v>
      </c>
      <c r="L161" s="31" t="str">
        <f>VLOOKUP($A161,Location!$A:$J,8,FALSE)</f>
        <v>Paraguay</v>
      </c>
      <c r="M161" s="31" t="str">
        <f>IFERROR(VLOOKUP(L161,Setup_Team!$B:$C,2,FALSE), "TDB")</f>
        <v>PRY</v>
      </c>
      <c r="N161" s="31" t="str">
        <f>VLOOKUP($A161,Location!$A:$J,9,FALSE)</f>
        <v>Inglewood, Los Angeles, California</v>
      </c>
      <c r="O161" s="31" t="str">
        <f>VLOOKUP($A161,Location!$A:$J,10,FALSE)</f>
        <v>SoFi Stadium</v>
      </c>
      <c r="R161" s="31">
        <v>0</v>
      </c>
      <c r="S161" s="25">
        <f>VLOOKUP($A161,Database!$A:$Y,10,FALSE)</f>
        <v>74</v>
      </c>
      <c r="T161" s="25">
        <f>VLOOKUP($A161,Database!$A:$Y,11,FALSE)</f>
        <v>113</v>
      </c>
      <c r="U161" s="25">
        <f>VLOOKUP($A161,Database!$A:$Y,12,FALSE)</f>
        <v>115</v>
      </c>
      <c r="V161" s="25" t="str">
        <f>VLOOKUP(A161,Database!A:M,13,FALSE)</f>
        <v>À venir</v>
      </c>
      <c r="W161" s="25" t="str">
        <f>VLOOKUP($A161,Database!$A:$Y,20,FALSE)</f>
        <v/>
      </c>
      <c r="X161" s="25" t="str">
        <f>VLOOKUP($A161,Database!$A:$Y,21,FALSE)</f>
        <v/>
      </c>
      <c r="Y161" s="25" t="str">
        <f ca="1">IF(C161&lt;NOW(),IF(AND(P161&gt;Q161,W161&gt;X161),S161,IF(AND(P161=Q161,W161=X161),T161,IF(AND(P161&lt;Q161,W161&lt;X161),U161,0))),"")</f>
        <v/>
      </c>
      <c r="Z161" s="25">
        <f>IF(AND(P161=W161,Q161=X161),1,0)</f>
        <v>1</v>
      </c>
      <c r="AA161" s="25" t="str">
        <f>IF(Z161=0,"",IF(ISBLANK(VLOOKUP(A161,Database!A:AA,22,FALSE)),"",VLOOKUP(A161,Database!A:AA,22,FALSE)))</f>
        <v>Exact</v>
      </c>
      <c r="AB161" s="25">
        <f ca="1">IFERROR(IF(AND(Y161&lt;&gt;"",OR(V161="Terminé",V161="En cours")),VLOOKUP(AA161,Setup_ScoreExactBonus!A:D,4,FALSE),0),0)</f>
        <v>0</v>
      </c>
      <c r="AC161" s="31" t="str">
        <f ca="1">IF(Y161&lt;&gt;"", Y161 + IF(Z161=1,AB161, 0), "")</f>
        <v/>
      </c>
      <c r="AD161" s="31">
        <f ca="1">SUMIFS(AC$2:AC161,D$2:D161,D161)*IF(R161=0,1,2)</f>
        <v>0</v>
      </c>
    </row>
    <row r="162" spans="1:30" x14ac:dyDescent="0.35">
      <c r="A162" s="31">
        <f>IF(ISBLANK(B162),"",COUNTIF(B$2:B162,B162))-1</f>
        <v>4</v>
      </c>
      <c r="B162" s="31">
        <v>5</v>
      </c>
      <c r="C162" s="10">
        <f>VLOOKUP($A162,Database!$A:$Y,7,FALSE)</f>
        <v>46186.125</v>
      </c>
      <c r="D162" s="31" t="str">
        <f>VLOOKUP(Pronostics!$B162,Setup_MPP!$A:$G,3,FALSE)</f>
        <v>_Jujul</v>
      </c>
      <c r="E162" s="31" t="str">
        <f>VLOOKUP(Pronostics!$B162,Setup_MPP!$A:$G,2,FALSE)</f>
        <v>Julie BOISSIERE</v>
      </c>
      <c r="F162" s="31" t="str">
        <f>VLOOKUP($B162,Setup_MPP!$A:$E,4,FALSE)</f>
        <v>#D890FF</v>
      </c>
      <c r="G162" s="31" t="str">
        <f>VLOOKUP($B162,Setup_MPP!$A:$E,5,FALSE)</f>
        <v>#B750EF</v>
      </c>
      <c r="H162" s="31" t="str">
        <f>IFERROR(IF(AND(A162&gt;=1,A162&lt;=104),VLOOKUP($A162,Location!$A:$J,6,FALSE),IF(A162=0,"Avant l'ouverture",IF(OR(A162=105,A162=106),"Bonus"))),"")</f>
        <v>Tour 1</v>
      </c>
      <c r="I162" s="31" t="str">
        <f>IF(LEFT(H162,4)="Tour",VLOOKUP(A162,Database!$A:$C,3,FALSE),"")</f>
        <v>D</v>
      </c>
      <c r="J162" s="31" t="str">
        <f>VLOOKUP($A162,Location!$A:$J,7,FALSE)</f>
        <v>Etats-Unis</v>
      </c>
      <c r="K162" s="31" t="str">
        <f>IFERROR(VLOOKUP(J162,Setup_Team!$B:$C,2,FALSE), "TDB")</f>
        <v>USA</v>
      </c>
      <c r="L162" s="31" t="str">
        <f>VLOOKUP($A162,Location!$A:$J,8,FALSE)</f>
        <v>Paraguay</v>
      </c>
      <c r="M162" s="31" t="str">
        <f>IFERROR(VLOOKUP(L162,Setup_Team!$B:$C,2,FALSE), "TDB")</f>
        <v>PRY</v>
      </c>
      <c r="N162" s="31" t="str">
        <f>VLOOKUP($A162,Location!$A:$J,9,FALSE)</f>
        <v>Inglewood, Los Angeles, California</v>
      </c>
      <c r="O162" s="31" t="str">
        <f>VLOOKUP($A162,Location!$A:$J,10,FALSE)</f>
        <v>SoFi Stadium</v>
      </c>
      <c r="R162" s="31">
        <v>0</v>
      </c>
      <c r="S162" s="25">
        <f>VLOOKUP($A162,Database!$A:$Y,10,FALSE)</f>
        <v>74</v>
      </c>
      <c r="T162" s="25">
        <f>VLOOKUP($A162,Database!$A:$Y,11,FALSE)</f>
        <v>113</v>
      </c>
      <c r="U162" s="25">
        <f>VLOOKUP($A162,Database!$A:$Y,12,FALSE)</f>
        <v>115</v>
      </c>
      <c r="V162" s="25" t="str">
        <f>VLOOKUP(A162,Database!A:M,13,FALSE)</f>
        <v>À venir</v>
      </c>
      <c r="W162" s="25" t="str">
        <f>VLOOKUP($A162,Database!$A:$Y,20,FALSE)</f>
        <v/>
      </c>
      <c r="X162" s="25" t="str">
        <f>VLOOKUP($A162,Database!$A:$Y,21,FALSE)</f>
        <v/>
      </c>
      <c r="Y162" s="25" t="str">
        <f ca="1">IF(C162&lt;NOW(),IF(AND(P162&gt;Q162,W162&gt;X162),S162,IF(AND(P162=Q162,W162=X162),T162,IF(AND(P162&lt;Q162,W162&lt;X162),U162,0))),"")</f>
        <v/>
      </c>
      <c r="Z162" s="25">
        <f>IF(AND(P162=W162,Q162=X162),1,0)</f>
        <v>1</v>
      </c>
      <c r="AA162" s="25" t="str">
        <f>IF(Z162=0,"",IF(ISBLANK(VLOOKUP(A162,Database!A:AA,22,FALSE)),"",VLOOKUP(A162,Database!A:AA,22,FALSE)))</f>
        <v>Exact</v>
      </c>
      <c r="AB162" s="25">
        <f ca="1">IFERROR(IF(AND(Y162&lt;&gt;"",OR(V162="Terminé",V162="En cours")),VLOOKUP(AA162,Setup_ScoreExactBonus!A:D,4,FALSE),0),0)</f>
        <v>0</v>
      </c>
      <c r="AC162" s="31" t="str">
        <f ca="1">IF(Y162&lt;&gt;"", Y162 + IF(Z162=1,AB162, 0), "")</f>
        <v/>
      </c>
      <c r="AD162" s="31">
        <f ca="1">SUMIFS(AC$2:AC162,D$2:D162,D162)*IF(R162=0,1,2)</f>
        <v>0</v>
      </c>
    </row>
    <row r="163" spans="1:30" x14ac:dyDescent="0.35">
      <c r="A163" s="31">
        <f>IF(ISBLANK(B163),"",COUNTIF(B$2:B163,B163))-1</f>
        <v>4</v>
      </c>
      <c r="B163" s="31">
        <v>6</v>
      </c>
      <c r="C163" s="10">
        <f>VLOOKUP($A163,Database!$A:$Y,7,FALSE)</f>
        <v>46186.125</v>
      </c>
      <c r="D163" s="31" t="str">
        <f>VLOOKUP(Pronostics!$B163,Setup_MPP!$A:$G,3,FALSE)</f>
        <v>Julay</v>
      </c>
      <c r="E163" s="31" t="str">
        <f>VLOOKUP(Pronostics!$B163,Setup_MPP!$A:$G,2,FALSE)</f>
        <v>Julie BOUCHARD</v>
      </c>
      <c r="F163" s="31" t="str">
        <f>VLOOKUP($B163,Setup_MPP!$A:$E,4,FALSE)</f>
        <v>#A6F7B1</v>
      </c>
      <c r="G163" s="31" t="str">
        <f>VLOOKUP($B163,Setup_MPP!$A:$E,5,FALSE)</f>
        <v>#6EC179</v>
      </c>
      <c r="H163" s="31" t="str">
        <f>IFERROR(IF(AND(A163&gt;=1,A163&lt;=104),VLOOKUP($A163,Location!$A:$J,6,FALSE),IF(A163=0,"Avant l'ouverture",IF(OR(A163=105,A163=106),"Bonus"))),"")</f>
        <v>Tour 1</v>
      </c>
      <c r="I163" s="31" t="str">
        <f>IF(LEFT(H163,4)="Tour",VLOOKUP(A163,Database!$A:$C,3,FALSE),"")</f>
        <v>D</v>
      </c>
      <c r="J163" s="31" t="str">
        <f>VLOOKUP($A163,Location!$A:$J,7,FALSE)</f>
        <v>Etats-Unis</v>
      </c>
      <c r="K163" s="31" t="str">
        <f>IFERROR(VLOOKUP(J163,Setup_Team!$B:$C,2,FALSE), "TDB")</f>
        <v>USA</v>
      </c>
      <c r="L163" s="31" t="str">
        <f>VLOOKUP($A163,Location!$A:$J,8,FALSE)</f>
        <v>Paraguay</v>
      </c>
      <c r="M163" s="31" t="str">
        <f>IFERROR(VLOOKUP(L163,Setup_Team!$B:$C,2,FALSE), "TDB")</f>
        <v>PRY</v>
      </c>
      <c r="N163" s="31" t="str">
        <f>VLOOKUP($A163,Location!$A:$J,9,FALSE)</f>
        <v>Inglewood, Los Angeles, California</v>
      </c>
      <c r="O163" s="31" t="str">
        <f>VLOOKUP($A163,Location!$A:$J,10,FALSE)</f>
        <v>SoFi Stadium</v>
      </c>
      <c r="R163" s="31">
        <v>0</v>
      </c>
      <c r="S163" s="25">
        <f>VLOOKUP($A163,Database!$A:$Y,10,FALSE)</f>
        <v>74</v>
      </c>
      <c r="T163" s="25">
        <f>VLOOKUP($A163,Database!$A:$Y,11,FALSE)</f>
        <v>113</v>
      </c>
      <c r="U163" s="25">
        <f>VLOOKUP($A163,Database!$A:$Y,12,FALSE)</f>
        <v>115</v>
      </c>
      <c r="V163" s="25" t="str">
        <f>VLOOKUP(A163,Database!A:M,13,FALSE)</f>
        <v>À venir</v>
      </c>
      <c r="W163" s="25" t="str">
        <f>VLOOKUP($A163,Database!$A:$Y,20,FALSE)</f>
        <v/>
      </c>
      <c r="X163" s="25" t="str">
        <f>VLOOKUP($A163,Database!$A:$Y,21,FALSE)</f>
        <v/>
      </c>
      <c r="Y163" s="25" t="str">
        <f ca="1">IF(C163&lt;NOW(),IF(AND(P163&gt;Q163,W163&gt;X163),S163,IF(AND(P163=Q163,W163=X163),T163,IF(AND(P163&lt;Q163,W163&lt;X163),U163,0))),"")</f>
        <v/>
      </c>
      <c r="Z163" s="25">
        <f>IF(AND(P163=W163,Q163=X163),1,0)</f>
        <v>1</v>
      </c>
      <c r="AA163" s="25" t="str">
        <f>IF(Z163=0,"",IF(ISBLANK(VLOOKUP(A163,Database!A:AA,22,FALSE)),"",VLOOKUP(A163,Database!A:AA,22,FALSE)))</f>
        <v>Exact</v>
      </c>
      <c r="AB163" s="25">
        <f ca="1">IFERROR(IF(AND(Y163&lt;&gt;"",OR(V163="Terminé",V163="En cours")),VLOOKUP(AA163,Setup_ScoreExactBonus!A:D,4,FALSE),0),0)</f>
        <v>0</v>
      </c>
      <c r="AC163" s="31" t="str">
        <f ca="1">IF(Y163&lt;&gt;"", Y163 + IF(Z163=1,AB163, 0), "")</f>
        <v/>
      </c>
      <c r="AD163" s="31">
        <f ca="1">SUMIFS(AC$2:AC163,D$2:D163,D163)*IF(R163=0,1,2)</f>
        <v>0</v>
      </c>
    </row>
    <row r="164" spans="1:30" x14ac:dyDescent="0.35">
      <c r="A164" s="31">
        <f>IF(ISBLANK(B164),"",COUNTIF(B$2:B164,B164))-1</f>
        <v>4</v>
      </c>
      <c r="B164" s="31">
        <v>7</v>
      </c>
      <c r="C164" s="10">
        <f>VLOOKUP($A164,Database!$A:$Y,7,FALSE)</f>
        <v>46186.125</v>
      </c>
      <c r="D164" s="31" t="str">
        <f>VLOOKUP(Pronostics!$B164,Setup_MPP!$A:$G,3,FALSE)</f>
        <v>__Vince__</v>
      </c>
      <c r="E164" s="31" t="str">
        <f>VLOOKUP(Pronostics!$B164,Setup_MPP!$A:$G,2,FALSE)</f>
        <v>Vincent FRAYSSE</v>
      </c>
      <c r="F164" s="31" t="str">
        <f>VLOOKUP($B164,Setup_MPP!$A:$E,4,FALSE)</f>
        <v>#B2EAE8</v>
      </c>
      <c r="G164" s="31" t="str">
        <f>VLOOKUP($B164,Setup_MPP!$A:$E,5,FALSE)</f>
        <v>#6CB4B1</v>
      </c>
      <c r="H164" s="31" t="str">
        <f>IFERROR(IF(AND(A164&gt;=1,A164&lt;=104),VLOOKUP($A164,Location!$A:$J,6,FALSE),IF(A164=0,"Avant l'ouverture",IF(OR(A164=105,A164=106),"Bonus"))),"")</f>
        <v>Tour 1</v>
      </c>
      <c r="I164" s="31" t="str">
        <f>IF(LEFT(H164,4)="Tour",VLOOKUP(A164,Database!$A:$C,3,FALSE),"")</f>
        <v>D</v>
      </c>
      <c r="J164" s="31" t="str">
        <f>VLOOKUP($A164,Location!$A:$J,7,FALSE)</f>
        <v>Etats-Unis</v>
      </c>
      <c r="K164" s="31" t="str">
        <f>IFERROR(VLOOKUP(J164,Setup_Team!$B:$C,2,FALSE), "TDB")</f>
        <v>USA</v>
      </c>
      <c r="L164" s="31" t="str">
        <f>VLOOKUP($A164,Location!$A:$J,8,FALSE)</f>
        <v>Paraguay</v>
      </c>
      <c r="M164" s="31" t="str">
        <f>IFERROR(VLOOKUP(L164,Setup_Team!$B:$C,2,FALSE), "TDB")</f>
        <v>PRY</v>
      </c>
      <c r="N164" s="31" t="str">
        <f>VLOOKUP($A164,Location!$A:$J,9,FALSE)</f>
        <v>Inglewood, Los Angeles, California</v>
      </c>
      <c r="O164" s="31" t="str">
        <f>VLOOKUP($A164,Location!$A:$J,10,FALSE)</f>
        <v>SoFi Stadium</v>
      </c>
      <c r="R164" s="31">
        <v>0</v>
      </c>
      <c r="S164" s="25">
        <f>VLOOKUP($A164,Database!$A:$Y,10,FALSE)</f>
        <v>74</v>
      </c>
      <c r="T164" s="25">
        <f>VLOOKUP($A164,Database!$A:$Y,11,FALSE)</f>
        <v>113</v>
      </c>
      <c r="U164" s="25">
        <f>VLOOKUP($A164,Database!$A:$Y,12,FALSE)</f>
        <v>115</v>
      </c>
      <c r="V164" s="25" t="str">
        <f>VLOOKUP(A164,Database!A:M,13,FALSE)</f>
        <v>À venir</v>
      </c>
      <c r="W164" s="25" t="str">
        <f>VLOOKUP($A164,Database!$A:$Y,20,FALSE)</f>
        <v/>
      </c>
      <c r="X164" s="25" t="str">
        <f>VLOOKUP($A164,Database!$A:$Y,21,FALSE)</f>
        <v/>
      </c>
      <c r="Y164" s="25" t="str">
        <f ca="1">IF(C164&lt;NOW(),IF(AND(P164&gt;Q164,W164&gt;X164),S164,IF(AND(P164=Q164,W164=X164),T164,IF(AND(P164&lt;Q164,W164&lt;X164),U164,0))),"")</f>
        <v/>
      </c>
      <c r="Z164" s="25">
        <f>IF(AND(P164=W164,Q164=X164),1,0)</f>
        <v>1</v>
      </c>
      <c r="AA164" s="25" t="str">
        <f>IF(Z164=0,"",IF(ISBLANK(VLOOKUP(A164,Database!A:AA,22,FALSE)),"",VLOOKUP(A164,Database!A:AA,22,FALSE)))</f>
        <v>Exact</v>
      </c>
      <c r="AB164" s="25">
        <f ca="1">IFERROR(IF(AND(Y164&lt;&gt;"",OR(V164="Terminé",V164="En cours")),VLOOKUP(AA164,Setup_ScoreExactBonus!A:D,4,FALSE),0),0)</f>
        <v>0</v>
      </c>
      <c r="AC164" s="31" t="str">
        <f ca="1">IF(Y164&lt;&gt;"", Y164 + IF(Z164=1,AB164, 0), "")</f>
        <v/>
      </c>
      <c r="AD164" s="31">
        <f ca="1">SUMIFS(AC$2:AC164,D$2:D164,D164)*IF(R164=0,1,2)</f>
        <v>0</v>
      </c>
    </row>
    <row r="165" spans="1:30" x14ac:dyDescent="0.35">
      <c r="A165" s="31">
        <f>IF(ISBLANK(B165),"",COUNTIF(B$2:B165,B165))-1</f>
        <v>4</v>
      </c>
      <c r="B165" s="31">
        <v>8</v>
      </c>
      <c r="C165" s="10">
        <f>VLOOKUP($A165,Database!$A:$Y,7,FALSE)</f>
        <v>46186.125</v>
      </c>
      <c r="D165" s="31" t="str">
        <f>VLOOKUP(Pronostics!$B165,Setup_MPP!$A:$G,3,FALSE)</f>
        <v>Louuiiis</v>
      </c>
      <c r="E165" s="31" t="str">
        <f>VLOOKUP(Pronostics!$B165,Setup_MPP!$A:$G,2,FALSE)</f>
        <v>Louis HARLE</v>
      </c>
      <c r="F165" s="31" t="str">
        <f>VLOOKUP($B165,Setup_MPP!$A:$E,4,FALSE)</f>
        <v>#EEF7B1</v>
      </c>
      <c r="G165" s="31" t="str">
        <f>VLOOKUP($B165,Setup_MPP!$A:$E,5,FALSE)</f>
        <v>#C1CB7D</v>
      </c>
      <c r="H165" s="31" t="str">
        <f>IFERROR(IF(AND(A165&gt;=1,A165&lt;=104),VLOOKUP($A165,Location!$A:$J,6,FALSE),IF(A165=0,"Avant l'ouverture",IF(OR(A165=105,A165=106),"Bonus"))),"")</f>
        <v>Tour 1</v>
      </c>
      <c r="I165" s="31" t="str">
        <f>IF(LEFT(H165,4)="Tour",VLOOKUP(A165,Database!$A:$C,3,FALSE),"")</f>
        <v>D</v>
      </c>
      <c r="J165" s="31" t="str">
        <f>VLOOKUP($A165,Location!$A:$J,7,FALSE)</f>
        <v>Etats-Unis</v>
      </c>
      <c r="K165" s="31" t="str">
        <f>IFERROR(VLOOKUP(J165,Setup_Team!$B:$C,2,FALSE), "TDB")</f>
        <v>USA</v>
      </c>
      <c r="L165" s="31" t="str">
        <f>VLOOKUP($A165,Location!$A:$J,8,FALSE)</f>
        <v>Paraguay</v>
      </c>
      <c r="M165" s="31" t="str">
        <f>IFERROR(VLOOKUP(L165,Setup_Team!$B:$C,2,FALSE), "TDB")</f>
        <v>PRY</v>
      </c>
      <c r="N165" s="31" t="str">
        <f>VLOOKUP($A165,Location!$A:$J,9,FALSE)</f>
        <v>Inglewood, Los Angeles, California</v>
      </c>
      <c r="O165" s="31" t="str">
        <f>VLOOKUP($A165,Location!$A:$J,10,FALSE)</f>
        <v>SoFi Stadium</v>
      </c>
      <c r="R165" s="31">
        <v>0</v>
      </c>
      <c r="S165" s="25">
        <f>VLOOKUP($A165,Database!$A:$Y,10,FALSE)</f>
        <v>74</v>
      </c>
      <c r="T165" s="25">
        <f>VLOOKUP($A165,Database!$A:$Y,11,FALSE)</f>
        <v>113</v>
      </c>
      <c r="U165" s="25">
        <f>VLOOKUP($A165,Database!$A:$Y,12,FALSE)</f>
        <v>115</v>
      </c>
      <c r="V165" s="25" t="str">
        <f>VLOOKUP(A165,Database!A:M,13,FALSE)</f>
        <v>À venir</v>
      </c>
      <c r="W165" s="25" t="str">
        <f>VLOOKUP($A165,Database!$A:$Y,20,FALSE)</f>
        <v/>
      </c>
      <c r="X165" s="25" t="str">
        <f>VLOOKUP($A165,Database!$A:$Y,21,FALSE)</f>
        <v/>
      </c>
      <c r="Y165" s="25" t="str">
        <f ca="1">IF(C165&lt;NOW(),IF(AND(P165&gt;Q165,W165&gt;X165),S165,IF(AND(P165=Q165,W165=X165),T165,IF(AND(P165&lt;Q165,W165&lt;X165),U165,0))),"")</f>
        <v/>
      </c>
      <c r="Z165" s="25">
        <f>IF(AND(P165=W165,Q165=X165),1,0)</f>
        <v>1</v>
      </c>
      <c r="AA165" s="25" t="str">
        <f>IF(Z165=0,"",IF(ISBLANK(VLOOKUP(A165,Database!A:AA,22,FALSE)),"",VLOOKUP(A165,Database!A:AA,22,FALSE)))</f>
        <v>Exact</v>
      </c>
      <c r="AB165" s="25">
        <f ca="1">IFERROR(IF(AND(Y165&lt;&gt;"",OR(V165="Terminé",V165="En cours")),VLOOKUP(AA165,Setup_ScoreExactBonus!A:D,4,FALSE),0),0)</f>
        <v>0</v>
      </c>
      <c r="AC165" s="31" t="str">
        <f ca="1">IF(Y165&lt;&gt;"", Y165 + IF(Z165=1,AB165, 0), "")</f>
        <v/>
      </c>
      <c r="AD165" s="31">
        <f ca="1">SUMIFS(AC$2:AC165,D$2:D165,D165)*IF(R165=0,1,2)</f>
        <v>0</v>
      </c>
    </row>
    <row r="166" spans="1:30" x14ac:dyDescent="0.35">
      <c r="A166" s="31">
        <f>IF(ISBLANK(B166),"",COUNTIF(B$2:B166,B166))-1</f>
        <v>4</v>
      </c>
      <c r="B166" s="31">
        <v>9</v>
      </c>
      <c r="C166" s="10">
        <f>VLOOKUP($A166,Database!$A:$Y,7,FALSE)</f>
        <v>46186.125</v>
      </c>
      <c r="D166" s="31" t="str">
        <f>VLOOKUP(Pronostics!$B166,Setup_MPP!$A:$G,3,FALSE)</f>
        <v>Aurelien_dqp</v>
      </c>
      <c r="E166" s="31" t="str">
        <f>VLOOKUP(Pronostics!$B166,Setup_MPP!$A:$G,2,FALSE)</f>
        <v>Aurélien DE POULPIQUET</v>
      </c>
      <c r="F166" s="31" t="str">
        <f>VLOOKUP($B166,Setup_MPP!$A:$E,4,FALSE)</f>
        <v>#F4EA9D</v>
      </c>
      <c r="G166" s="31" t="str">
        <f>VLOOKUP($B166,Setup_MPP!$A:$E,5,FALSE)</f>
        <v>#D2C458</v>
      </c>
      <c r="H166" s="31" t="str">
        <f>IFERROR(IF(AND(A166&gt;=1,A166&lt;=104),VLOOKUP($A166,Location!$A:$J,6,FALSE),IF(A166=0,"Avant l'ouverture",IF(OR(A166=105,A166=106),"Bonus"))),"")</f>
        <v>Tour 1</v>
      </c>
      <c r="I166" s="31" t="str">
        <f>IF(LEFT(H166,4)="Tour",VLOOKUP(A166,Database!$A:$C,3,FALSE),"")</f>
        <v>D</v>
      </c>
      <c r="J166" s="31" t="str">
        <f>VLOOKUP($A166,Location!$A:$J,7,FALSE)</f>
        <v>Etats-Unis</v>
      </c>
      <c r="K166" s="31" t="str">
        <f>IFERROR(VLOOKUP(J166,Setup_Team!$B:$C,2,FALSE), "TDB")</f>
        <v>USA</v>
      </c>
      <c r="L166" s="31" t="str">
        <f>VLOOKUP($A166,Location!$A:$J,8,FALSE)</f>
        <v>Paraguay</v>
      </c>
      <c r="M166" s="31" t="str">
        <f>IFERROR(VLOOKUP(L166,Setup_Team!$B:$C,2,FALSE), "TDB")</f>
        <v>PRY</v>
      </c>
      <c r="N166" s="31" t="str">
        <f>VLOOKUP($A166,Location!$A:$J,9,FALSE)</f>
        <v>Inglewood, Los Angeles, California</v>
      </c>
      <c r="O166" s="31" t="str">
        <f>VLOOKUP($A166,Location!$A:$J,10,FALSE)</f>
        <v>SoFi Stadium</v>
      </c>
      <c r="R166" s="31">
        <v>0</v>
      </c>
      <c r="S166" s="25">
        <f>VLOOKUP($A166,Database!$A:$Y,10,FALSE)</f>
        <v>74</v>
      </c>
      <c r="T166" s="25">
        <f>VLOOKUP($A166,Database!$A:$Y,11,FALSE)</f>
        <v>113</v>
      </c>
      <c r="U166" s="25">
        <f>VLOOKUP($A166,Database!$A:$Y,12,FALSE)</f>
        <v>115</v>
      </c>
      <c r="V166" s="25" t="str">
        <f>VLOOKUP(A166,Database!A:M,13,FALSE)</f>
        <v>À venir</v>
      </c>
      <c r="W166" s="25" t="str">
        <f>VLOOKUP($A166,Database!$A:$Y,20,FALSE)</f>
        <v/>
      </c>
      <c r="X166" s="25" t="str">
        <f>VLOOKUP($A166,Database!$A:$Y,21,FALSE)</f>
        <v/>
      </c>
      <c r="Y166" s="25" t="str">
        <f ca="1">IF(C166&lt;NOW(),IF(AND(P166&gt;Q166,W166&gt;X166),S166,IF(AND(P166=Q166,W166=X166),T166,IF(AND(P166&lt;Q166,W166&lt;X166),U166,0))),"")</f>
        <v/>
      </c>
      <c r="Z166" s="25">
        <f>IF(AND(P166=W166,Q166=X166),1,0)</f>
        <v>1</v>
      </c>
      <c r="AA166" s="25" t="str">
        <f>IF(Z166=0,"",IF(ISBLANK(VLOOKUP(A166,Database!A:AA,22,FALSE)),"",VLOOKUP(A166,Database!A:AA,22,FALSE)))</f>
        <v>Exact</v>
      </c>
      <c r="AB166" s="25">
        <f ca="1">IFERROR(IF(AND(Y166&lt;&gt;"",OR(V166="Terminé",V166="En cours")),VLOOKUP(AA166,Setup_ScoreExactBonus!A:D,4,FALSE),0),0)</f>
        <v>0</v>
      </c>
      <c r="AC166" s="31" t="str">
        <f ca="1">IF(Y166&lt;&gt;"", Y166 + IF(Z166=1,AB166, 0), "")</f>
        <v/>
      </c>
      <c r="AD166" s="31">
        <f ca="1">SUMIFS(AC$2:AC166,D$2:D166,D166)*IF(R166=0,1,2)</f>
        <v>0</v>
      </c>
    </row>
    <row r="167" spans="1:30" x14ac:dyDescent="0.35">
      <c r="A167" s="31">
        <f>IF(ISBLANK(B167),"",COUNTIF(B$2:B167,B167))-1</f>
        <v>4</v>
      </c>
      <c r="B167" s="31">
        <v>10</v>
      </c>
      <c r="C167" s="10">
        <f>VLOOKUP($A167,Database!$A:$Y,7,FALSE)</f>
        <v>46186.125</v>
      </c>
      <c r="D167" s="31" t="str">
        <f>VLOOKUP(Pronostics!$B167,Setup_MPP!$A:$G,3,FALSE)</f>
        <v>RandomPaul</v>
      </c>
      <c r="E167" s="31" t="str">
        <f>VLOOKUP(Pronostics!$B167,Setup_MPP!$A:$G,2,FALSE)</f>
        <v>Paul MONTESINOS</v>
      </c>
      <c r="F167" s="31" t="str">
        <f>VLOOKUP($B167,Setup_MPP!$A:$E,4,FALSE)</f>
        <v>#C4B0FF</v>
      </c>
      <c r="G167" s="31" t="str">
        <f>VLOOKUP($B167,Setup_MPP!$A:$E,5,FALSE)</f>
        <v>#7F66C8</v>
      </c>
      <c r="H167" s="31" t="str">
        <f>IFERROR(IF(AND(A167&gt;=1,A167&lt;=104),VLOOKUP($A167,Location!$A:$J,6,FALSE),IF(A167=0,"Avant l'ouverture",IF(OR(A167=105,A167=106),"Bonus"))),"")</f>
        <v>Tour 1</v>
      </c>
      <c r="I167" s="31" t="str">
        <f>IF(LEFT(H167,4)="Tour",VLOOKUP(A167,Database!$A:$C,3,FALSE),"")</f>
        <v>D</v>
      </c>
      <c r="J167" s="31" t="str">
        <f>VLOOKUP($A167,Location!$A:$J,7,FALSE)</f>
        <v>Etats-Unis</v>
      </c>
      <c r="K167" s="31" t="str">
        <f>IFERROR(VLOOKUP(J167,Setup_Team!$B:$C,2,FALSE), "TDB")</f>
        <v>USA</v>
      </c>
      <c r="L167" s="31" t="str">
        <f>VLOOKUP($A167,Location!$A:$J,8,FALSE)</f>
        <v>Paraguay</v>
      </c>
      <c r="M167" s="31" t="str">
        <f>IFERROR(VLOOKUP(L167,Setup_Team!$B:$C,2,FALSE), "TDB")</f>
        <v>PRY</v>
      </c>
      <c r="N167" s="31" t="str">
        <f>VLOOKUP($A167,Location!$A:$J,9,FALSE)</f>
        <v>Inglewood, Los Angeles, California</v>
      </c>
      <c r="O167" s="31" t="str">
        <f>VLOOKUP($A167,Location!$A:$J,10,FALSE)</f>
        <v>SoFi Stadium</v>
      </c>
      <c r="R167" s="31">
        <v>0</v>
      </c>
      <c r="S167" s="25">
        <f>VLOOKUP($A167,Database!$A:$Y,10,FALSE)</f>
        <v>74</v>
      </c>
      <c r="T167" s="25">
        <f>VLOOKUP($A167,Database!$A:$Y,11,FALSE)</f>
        <v>113</v>
      </c>
      <c r="U167" s="25">
        <f>VLOOKUP($A167,Database!$A:$Y,12,FALSE)</f>
        <v>115</v>
      </c>
      <c r="V167" s="25" t="str">
        <f>VLOOKUP(A167,Database!A:M,13,FALSE)</f>
        <v>À venir</v>
      </c>
      <c r="W167" s="25" t="str">
        <f>VLOOKUP($A167,Database!$A:$Y,20,FALSE)</f>
        <v/>
      </c>
      <c r="X167" s="25" t="str">
        <f>VLOOKUP($A167,Database!$A:$Y,21,FALSE)</f>
        <v/>
      </c>
      <c r="Y167" s="25" t="str">
        <f ca="1">IF(C167&lt;NOW(),IF(AND(P167&gt;Q167,W167&gt;X167),S167,IF(AND(P167=Q167,W167=X167),T167,IF(AND(P167&lt;Q167,W167&lt;X167),U167,0))),"")</f>
        <v/>
      </c>
      <c r="Z167" s="25">
        <f>IF(AND(P167=W167,Q167=X167),1,0)</f>
        <v>1</v>
      </c>
      <c r="AA167" s="25" t="str">
        <f>IF(Z167=0,"",IF(ISBLANK(VLOOKUP(A167,Database!A:AA,22,FALSE)),"",VLOOKUP(A167,Database!A:AA,22,FALSE)))</f>
        <v>Exact</v>
      </c>
      <c r="AB167" s="25">
        <f ca="1">IFERROR(IF(AND(Y167&lt;&gt;"",OR(V167="Terminé",V167="En cours")),VLOOKUP(AA167,Setup_ScoreExactBonus!A:D,4,FALSE),0),0)</f>
        <v>0</v>
      </c>
      <c r="AC167" s="31" t="str">
        <f ca="1">IF(Y167&lt;&gt;"", Y167 + IF(Z167=1,AB167, 0), "")</f>
        <v/>
      </c>
      <c r="AD167" s="31">
        <f ca="1">SUMIFS(AC$2:AC167,D$2:D167,D167)*IF(R167=0,1,2)</f>
        <v>0</v>
      </c>
    </row>
    <row r="168" spans="1:30" x14ac:dyDescent="0.35">
      <c r="A168" s="31">
        <f>IF(ISBLANK(B168),"",COUNTIF(B$2:B168,B168))-1</f>
        <v>4</v>
      </c>
      <c r="B168" s="31">
        <v>11</v>
      </c>
      <c r="C168" s="10">
        <f>VLOOKUP($A168,Database!$A:$Y,7,FALSE)</f>
        <v>46186.125</v>
      </c>
      <c r="D168" s="31" t="str">
        <f>VLOOKUP(Pronostics!$B168,Setup_MPP!$A:$G,3,FALSE)</f>
        <v>Kinsley#8SA6T</v>
      </c>
      <c r="E168" s="31" t="str">
        <f>VLOOKUP(Pronostics!$B168,Setup_MPP!$A:$G,2,FALSE)</f>
        <v>Kinsley ROQUE</v>
      </c>
      <c r="F168" s="31" t="str">
        <f>VLOOKUP($B168,Setup_MPP!$A:$E,4,FALSE)</f>
        <v>#CBEBBA</v>
      </c>
      <c r="G168" s="31" t="str">
        <f>VLOOKUP($B168,Setup_MPP!$A:$E,5,FALSE)</f>
        <v>#70BC6E</v>
      </c>
      <c r="H168" s="31" t="str">
        <f>IFERROR(IF(AND(A168&gt;=1,A168&lt;=104),VLOOKUP($A168,Location!$A:$J,6,FALSE),IF(A168=0,"Avant l'ouverture",IF(OR(A168=105,A168=106),"Bonus"))),"")</f>
        <v>Tour 1</v>
      </c>
      <c r="I168" s="31" t="str">
        <f>IF(LEFT(H168,4)="Tour",VLOOKUP(A168,Database!$A:$C,3,FALSE),"")</f>
        <v>D</v>
      </c>
      <c r="J168" s="31" t="str">
        <f>VLOOKUP($A168,Location!$A:$J,7,FALSE)</f>
        <v>Etats-Unis</v>
      </c>
      <c r="K168" s="31" t="str">
        <f>IFERROR(VLOOKUP(J168,Setup_Team!$B:$C,2,FALSE), "TDB")</f>
        <v>USA</v>
      </c>
      <c r="L168" s="31" t="str">
        <f>VLOOKUP($A168,Location!$A:$J,8,FALSE)</f>
        <v>Paraguay</v>
      </c>
      <c r="M168" s="31" t="str">
        <f>IFERROR(VLOOKUP(L168,Setup_Team!$B:$C,2,FALSE), "TDB")</f>
        <v>PRY</v>
      </c>
      <c r="N168" s="31" t="str">
        <f>VLOOKUP($A168,Location!$A:$J,9,FALSE)</f>
        <v>Inglewood, Los Angeles, California</v>
      </c>
      <c r="O168" s="31" t="str">
        <f>VLOOKUP($A168,Location!$A:$J,10,FALSE)</f>
        <v>SoFi Stadium</v>
      </c>
      <c r="R168" s="31">
        <v>0</v>
      </c>
      <c r="S168" s="25">
        <f>VLOOKUP($A168,Database!$A:$Y,10,FALSE)</f>
        <v>74</v>
      </c>
      <c r="T168" s="25">
        <f>VLOOKUP($A168,Database!$A:$Y,11,FALSE)</f>
        <v>113</v>
      </c>
      <c r="U168" s="25">
        <f>VLOOKUP($A168,Database!$A:$Y,12,FALSE)</f>
        <v>115</v>
      </c>
      <c r="V168" s="25" t="str">
        <f>VLOOKUP(A168,Database!A:M,13,FALSE)</f>
        <v>À venir</v>
      </c>
      <c r="W168" s="25" t="str">
        <f>VLOOKUP($A168,Database!$A:$Y,20,FALSE)</f>
        <v/>
      </c>
      <c r="X168" s="25" t="str">
        <f>VLOOKUP($A168,Database!$A:$Y,21,FALSE)</f>
        <v/>
      </c>
      <c r="Y168" s="25" t="str">
        <f ca="1">IF(C168&lt;NOW(),IF(AND(P168&gt;Q168,W168&gt;X168),S168,IF(AND(P168=Q168,W168=X168),T168,IF(AND(P168&lt;Q168,W168&lt;X168),U168,0))),"")</f>
        <v/>
      </c>
      <c r="Z168" s="25">
        <f>IF(AND(P168=W168,Q168=X168),1,0)</f>
        <v>1</v>
      </c>
      <c r="AA168" s="25" t="str">
        <f>IF(Z168=0,"",IF(ISBLANK(VLOOKUP(A168,Database!A:AA,22,FALSE)),"",VLOOKUP(A168,Database!A:AA,22,FALSE)))</f>
        <v>Exact</v>
      </c>
      <c r="AB168" s="25">
        <f ca="1">IFERROR(IF(AND(Y168&lt;&gt;"",OR(V168="Terminé",V168="En cours")),VLOOKUP(AA168,Setup_ScoreExactBonus!A:D,4,FALSE),0),0)</f>
        <v>0</v>
      </c>
      <c r="AC168" s="31" t="str">
        <f ca="1">IF(Y168&lt;&gt;"", Y168 + IF(Z168=1,AB168, 0), "")</f>
        <v/>
      </c>
      <c r="AD168" s="31">
        <f ca="1">SUMIFS(AC$2:AC168,D$2:D168,D168)*IF(R168=0,1,2)</f>
        <v>0</v>
      </c>
    </row>
    <row r="169" spans="1:30" x14ac:dyDescent="0.35">
      <c r="A169" s="31">
        <f>IF(ISBLANK(B169),"",COUNTIF(B$2:B169,B169))-1</f>
        <v>4</v>
      </c>
      <c r="B169" s="31">
        <v>12</v>
      </c>
      <c r="C169" s="10">
        <f>VLOOKUP($A169,Database!$A:$Y,7,FALSE)</f>
        <v>46186.125</v>
      </c>
      <c r="D169" s="31" t="str">
        <f>VLOOKUP(Pronostics!$B169,Setup_MPP!$A:$G,3,FALSE)</f>
        <v>Jaouad1</v>
      </c>
      <c r="E169" s="31" t="str">
        <f>VLOOKUP(Pronostics!$B169,Setup_MPP!$A:$G,2,FALSE)</f>
        <v>Jaouad SETTI</v>
      </c>
      <c r="F169" s="31" t="str">
        <f>VLOOKUP($B169,Setup_MPP!$A:$E,4,FALSE)</f>
        <v>#C2D4FF</v>
      </c>
      <c r="G169" s="31" t="str">
        <f>VLOOKUP($B169,Setup_MPP!$A:$E,5,FALSE)</f>
        <v>#6586D5</v>
      </c>
      <c r="H169" s="31" t="str">
        <f>IFERROR(IF(AND(A169&gt;=1,A169&lt;=104),VLOOKUP($A169,Location!$A:$J,6,FALSE),IF(A169=0,"Avant l'ouverture",IF(OR(A169=105,A169=106),"Bonus"))),"")</f>
        <v>Tour 1</v>
      </c>
      <c r="I169" s="31" t="str">
        <f>IF(LEFT(H169,4)="Tour",VLOOKUP(A169,Database!$A:$C,3,FALSE),"")</f>
        <v>D</v>
      </c>
      <c r="J169" s="31" t="str">
        <f>VLOOKUP($A169,Location!$A:$J,7,FALSE)</f>
        <v>Etats-Unis</v>
      </c>
      <c r="K169" s="31" t="str">
        <f>IFERROR(VLOOKUP(J169,Setup_Team!$B:$C,2,FALSE), "TDB")</f>
        <v>USA</v>
      </c>
      <c r="L169" s="31" t="str">
        <f>VLOOKUP($A169,Location!$A:$J,8,FALSE)</f>
        <v>Paraguay</v>
      </c>
      <c r="M169" s="31" t="str">
        <f>IFERROR(VLOOKUP(L169,Setup_Team!$B:$C,2,FALSE), "TDB")</f>
        <v>PRY</v>
      </c>
      <c r="N169" s="31" t="str">
        <f>VLOOKUP($A169,Location!$A:$J,9,FALSE)</f>
        <v>Inglewood, Los Angeles, California</v>
      </c>
      <c r="O169" s="31" t="str">
        <f>VLOOKUP($A169,Location!$A:$J,10,FALSE)</f>
        <v>SoFi Stadium</v>
      </c>
      <c r="R169" s="31">
        <v>0</v>
      </c>
      <c r="S169" s="25">
        <f>VLOOKUP($A169,Database!$A:$Y,10,FALSE)</f>
        <v>74</v>
      </c>
      <c r="T169" s="25">
        <f>VLOOKUP($A169,Database!$A:$Y,11,FALSE)</f>
        <v>113</v>
      </c>
      <c r="U169" s="25">
        <f>VLOOKUP($A169,Database!$A:$Y,12,FALSE)</f>
        <v>115</v>
      </c>
      <c r="V169" s="25" t="str">
        <f>VLOOKUP(A169,Database!A:M,13,FALSE)</f>
        <v>À venir</v>
      </c>
      <c r="W169" s="25" t="str">
        <f>VLOOKUP($A169,Database!$A:$Y,20,FALSE)</f>
        <v/>
      </c>
      <c r="X169" s="25" t="str">
        <f>VLOOKUP($A169,Database!$A:$Y,21,FALSE)</f>
        <v/>
      </c>
      <c r="Y169" s="25" t="str">
        <f ca="1">IF(C169&lt;NOW(),IF(AND(P169&gt;Q169,W169&gt;X169),S169,IF(AND(P169=Q169,W169=X169),T169,IF(AND(P169&lt;Q169,W169&lt;X169),U169,0))),"")</f>
        <v/>
      </c>
      <c r="Z169" s="25">
        <f>IF(AND(P169=W169,Q169=X169),1,0)</f>
        <v>1</v>
      </c>
      <c r="AA169" s="25" t="str">
        <f>IF(Z169=0,"",IF(ISBLANK(VLOOKUP(A169,Database!A:AA,22,FALSE)),"",VLOOKUP(A169,Database!A:AA,22,FALSE)))</f>
        <v>Exact</v>
      </c>
      <c r="AB169" s="25">
        <f ca="1">IFERROR(IF(AND(Y169&lt;&gt;"",OR(V169="Terminé",V169="En cours")),VLOOKUP(AA169,Setup_ScoreExactBonus!A:D,4,FALSE),0),0)</f>
        <v>0</v>
      </c>
      <c r="AC169" s="31" t="str">
        <f ca="1">IF(Y169&lt;&gt;"", Y169 + IF(Z169=1,AB169, 0), "")</f>
        <v/>
      </c>
      <c r="AD169" s="31">
        <f ca="1">SUMIFS(AC$2:AC169,D$2:D169,D169)*IF(R169=0,1,2)</f>
        <v>0</v>
      </c>
    </row>
    <row r="170" spans="1:30" x14ac:dyDescent="0.35">
      <c r="A170" s="31">
        <f>IF(ISBLANK(B170),"",COUNTIF(B$2:B170,B170))-1</f>
        <v>4</v>
      </c>
      <c r="B170" s="31">
        <v>13</v>
      </c>
      <c r="C170" s="10">
        <f>VLOOKUP($A170,Database!$A:$Y,7,FALSE)</f>
        <v>46186.125</v>
      </c>
      <c r="D170" s="31" t="str">
        <f>VLOOKUP(Pronostics!$B170,Setup_MPP!$A:$G,3,FALSE)</f>
        <v>Julien_I</v>
      </c>
      <c r="E170" s="31" t="str">
        <f>VLOOKUP(Pronostics!$B170,Setup_MPP!$A:$G,2,FALSE)</f>
        <v>Julien INGE</v>
      </c>
      <c r="F170" s="31" t="str">
        <f>VLOOKUP($B170,Setup_MPP!$A:$E,4,FALSE)</f>
        <v>#C1E0EF</v>
      </c>
      <c r="G170" s="31" t="str">
        <f>VLOOKUP($B170,Setup_MPP!$A:$E,5,FALSE)</f>
        <v>#4F91B2</v>
      </c>
      <c r="H170" s="31" t="str">
        <f>IFERROR(IF(AND(A170&gt;=1,A170&lt;=104),VLOOKUP($A170,Location!$A:$J,6,FALSE),IF(A170=0,"Avant l'ouverture",IF(OR(A170=105,A170=106),"Bonus"))),"")</f>
        <v>Tour 1</v>
      </c>
      <c r="I170" s="31" t="str">
        <f>IF(LEFT(H170,4)="Tour",VLOOKUP(A170,Database!$A:$C,3,FALSE),"")</f>
        <v>D</v>
      </c>
      <c r="J170" s="31" t="str">
        <f>VLOOKUP($A170,Location!$A:$J,7,FALSE)</f>
        <v>Etats-Unis</v>
      </c>
      <c r="K170" s="31" t="str">
        <f>IFERROR(VLOOKUP(J170,Setup_Team!$B:$C,2,FALSE), "TDB")</f>
        <v>USA</v>
      </c>
      <c r="L170" s="31" t="str">
        <f>VLOOKUP($A170,Location!$A:$J,8,FALSE)</f>
        <v>Paraguay</v>
      </c>
      <c r="M170" s="31" t="str">
        <f>IFERROR(VLOOKUP(L170,Setup_Team!$B:$C,2,FALSE), "TDB")</f>
        <v>PRY</v>
      </c>
      <c r="N170" s="31" t="str">
        <f>VLOOKUP($A170,Location!$A:$J,9,FALSE)</f>
        <v>Inglewood, Los Angeles, California</v>
      </c>
      <c r="O170" s="31" t="str">
        <f>VLOOKUP($A170,Location!$A:$J,10,FALSE)</f>
        <v>SoFi Stadium</v>
      </c>
      <c r="R170" s="31">
        <v>0</v>
      </c>
      <c r="S170" s="25">
        <f>VLOOKUP($A170,Database!$A:$Y,10,FALSE)</f>
        <v>74</v>
      </c>
      <c r="T170" s="25">
        <f>VLOOKUP($A170,Database!$A:$Y,11,FALSE)</f>
        <v>113</v>
      </c>
      <c r="U170" s="25">
        <f>VLOOKUP($A170,Database!$A:$Y,12,FALSE)</f>
        <v>115</v>
      </c>
      <c r="V170" s="25" t="str">
        <f>VLOOKUP(A170,Database!A:M,13,FALSE)</f>
        <v>À venir</v>
      </c>
      <c r="W170" s="25" t="str">
        <f>VLOOKUP($A170,Database!$A:$Y,20,FALSE)</f>
        <v/>
      </c>
      <c r="X170" s="25" t="str">
        <f>VLOOKUP($A170,Database!$A:$Y,21,FALSE)</f>
        <v/>
      </c>
      <c r="Y170" s="25" t="str">
        <f ca="1">IF(C170&lt;NOW(),IF(AND(P170&gt;Q170,W170&gt;X170),S170,IF(AND(P170=Q170,W170=X170),T170,IF(AND(P170&lt;Q170,W170&lt;X170),U170,0))),"")</f>
        <v/>
      </c>
      <c r="Z170" s="25">
        <f>IF(AND(P170=W170,Q170=X170),1,0)</f>
        <v>1</v>
      </c>
      <c r="AA170" s="25" t="str">
        <f>IF(Z170=0,"",IF(ISBLANK(VLOOKUP(A170,Database!A:AA,22,FALSE)),"",VLOOKUP(A170,Database!A:AA,22,FALSE)))</f>
        <v>Exact</v>
      </c>
      <c r="AB170" s="25">
        <f ca="1">IFERROR(IF(AND(Y170&lt;&gt;"",OR(V170="Terminé",V170="En cours")),VLOOKUP(AA170,Setup_ScoreExactBonus!A:D,4,FALSE),0),0)</f>
        <v>0</v>
      </c>
      <c r="AC170" s="31" t="str">
        <f ca="1">IF(Y170&lt;&gt;"", Y170 + IF(Z170=1,AB170, 0), "")</f>
        <v/>
      </c>
      <c r="AD170" s="31">
        <f ca="1">SUMIFS(AC$2:AC170,D$2:D170,D170)*IF(R170=0,1,2)</f>
        <v>0</v>
      </c>
    </row>
    <row r="171" spans="1:30" x14ac:dyDescent="0.35">
      <c r="A171" s="31">
        <f>IF(ISBLANK(B171),"",COUNTIF(B$2:B171,B171))-1</f>
        <v>4</v>
      </c>
      <c r="B171" s="31">
        <v>14</v>
      </c>
      <c r="C171" s="10">
        <f>VLOOKUP($A171,Database!$A:$Y,7,FALSE)</f>
        <v>46186.125</v>
      </c>
      <c r="D171" s="31" t="str">
        <f>VLOOKUP(Pronostics!$B171,Setup_MPP!$A:$G,3,FALSE)</f>
        <v>MarieEYT</v>
      </c>
      <c r="E171" s="31" t="str">
        <f>VLOOKUP(Pronostics!$B171,Setup_MPP!$A:$G,2,FALSE)</f>
        <v>Marie EXBRAYAT</v>
      </c>
      <c r="F171" s="31" t="str">
        <f>VLOOKUP($B171,Setup_MPP!$A:$E,4,FALSE)</f>
        <v>#FFAFD2</v>
      </c>
      <c r="G171" s="31" t="str">
        <f>VLOOKUP($B171,Setup_MPP!$A:$E,5,FALSE)</f>
        <v>#F2589B</v>
      </c>
      <c r="H171" s="31" t="str">
        <f>IFERROR(IF(AND(A171&gt;=1,A171&lt;=104),VLOOKUP($A171,Location!$A:$J,6,FALSE),IF(A171=0,"Avant l'ouverture",IF(OR(A171=105,A171=106),"Bonus"))),"")</f>
        <v>Tour 1</v>
      </c>
      <c r="I171" s="31" t="str">
        <f>IF(LEFT(H171,4)="Tour",VLOOKUP(A171,Database!$A:$C,3,FALSE),"")</f>
        <v>D</v>
      </c>
      <c r="J171" s="31" t="str">
        <f>VLOOKUP($A171,Location!$A:$J,7,FALSE)</f>
        <v>Etats-Unis</v>
      </c>
      <c r="K171" s="31" t="str">
        <f>IFERROR(VLOOKUP(J171,Setup_Team!$B:$C,2,FALSE), "TDB")</f>
        <v>USA</v>
      </c>
      <c r="L171" s="31" t="str">
        <f>VLOOKUP($A171,Location!$A:$J,8,FALSE)</f>
        <v>Paraguay</v>
      </c>
      <c r="M171" s="31" t="str">
        <f>IFERROR(VLOOKUP(L171,Setup_Team!$B:$C,2,FALSE), "TDB")</f>
        <v>PRY</v>
      </c>
      <c r="N171" s="31" t="str">
        <f>VLOOKUP($A171,Location!$A:$J,9,FALSE)</f>
        <v>Inglewood, Los Angeles, California</v>
      </c>
      <c r="O171" s="31" t="str">
        <f>VLOOKUP($A171,Location!$A:$J,10,FALSE)</f>
        <v>SoFi Stadium</v>
      </c>
      <c r="R171" s="31">
        <v>0</v>
      </c>
      <c r="S171" s="25">
        <f>VLOOKUP($A171,Database!$A:$Y,10,FALSE)</f>
        <v>74</v>
      </c>
      <c r="T171" s="25">
        <f>VLOOKUP($A171,Database!$A:$Y,11,FALSE)</f>
        <v>113</v>
      </c>
      <c r="U171" s="25">
        <f>VLOOKUP($A171,Database!$A:$Y,12,FALSE)</f>
        <v>115</v>
      </c>
      <c r="V171" s="25" t="str">
        <f>VLOOKUP(A171,Database!A:M,13,FALSE)</f>
        <v>À venir</v>
      </c>
      <c r="W171" s="25" t="str">
        <f>VLOOKUP($A171,Database!$A:$Y,20,FALSE)</f>
        <v/>
      </c>
      <c r="X171" s="25" t="str">
        <f>VLOOKUP($A171,Database!$A:$Y,21,FALSE)</f>
        <v/>
      </c>
      <c r="Y171" s="25" t="str">
        <f ca="1">IF(C171&lt;NOW(),IF(AND(P171&gt;Q171,W171&gt;X171),S171,IF(AND(P171=Q171,W171=X171),T171,IF(AND(P171&lt;Q171,W171&lt;X171),U171,0))),"")</f>
        <v/>
      </c>
      <c r="Z171" s="25">
        <f>IF(AND(P171=W171,Q171=X171),1,0)</f>
        <v>1</v>
      </c>
      <c r="AA171" s="25" t="str">
        <f>IF(Z171=0,"",IF(ISBLANK(VLOOKUP(A171,Database!A:AA,22,FALSE)),"",VLOOKUP(A171,Database!A:AA,22,FALSE)))</f>
        <v>Exact</v>
      </c>
      <c r="AB171" s="25">
        <f ca="1">IFERROR(IF(AND(Y171&lt;&gt;"",OR(V171="Terminé",V171="En cours")),VLOOKUP(AA171,Setup_ScoreExactBonus!A:D,4,FALSE),0),0)</f>
        <v>0</v>
      </c>
      <c r="AC171" s="31" t="str">
        <f ca="1">IF(Y171&lt;&gt;"", Y171 + IF(Z171=1,AB171, 0), "")</f>
        <v/>
      </c>
      <c r="AD171" s="31">
        <f ca="1">SUMIFS(AC$2:AC171,D$2:D171,D171)*IF(R171=0,1,2)</f>
        <v>0</v>
      </c>
    </row>
    <row r="172" spans="1:30" x14ac:dyDescent="0.35">
      <c r="A172" s="31">
        <f>IF(ISBLANK(B172),"",COUNTIF(B$2:B172,B172))-1</f>
        <v>4</v>
      </c>
      <c r="B172" s="31">
        <v>15</v>
      </c>
      <c r="C172" s="10">
        <f>VLOOKUP($A172,Database!$A:$Y,7,FALSE)</f>
        <v>46186.125</v>
      </c>
      <c r="D172" s="31" t="str">
        <f>VLOOKUP(Pronostics!$B172,Setup_MPP!$A:$G,3,FALSE)</f>
        <v>Amine#8UL9R</v>
      </c>
      <c r="E172" s="31" t="str">
        <f>VLOOKUP(Pronostics!$B172,Setup_MPP!$A:$G,2,FALSE)</f>
        <v>Amine ZARROUKI</v>
      </c>
      <c r="F172" s="31" t="str">
        <f>VLOOKUP($B172,Setup_MPP!$A:$E,4,FALSE)</f>
        <v>#FF9898</v>
      </c>
      <c r="G172" s="31" t="str">
        <f>VLOOKUP($B172,Setup_MPP!$A:$E,5,FALSE)</f>
        <v>#FF5D5D</v>
      </c>
      <c r="H172" s="31" t="str">
        <f>IFERROR(IF(AND(A172&gt;=1,A172&lt;=104),VLOOKUP($A172,Location!$A:$J,6,FALSE),IF(A172=0,"Avant l'ouverture",IF(OR(A172=105,A172=106),"Bonus"))),"")</f>
        <v>Tour 1</v>
      </c>
      <c r="I172" s="31" t="str">
        <f>IF(LEFT(H172,4)="Tour",VLOOKUP(A172,Database!$A:$C,3,FALSE),"")</f>
        <v>D</v>
      </c>
      <c r="J172" s="31" t="str">
        <f>VLOOKUP($A172,Location!$A:$J,7,FALSE)</f>
        <v>Etats-Unis</v>
      </c>
      <c r="K172" s="31" t="str">
        <f>IFERROR(VLOOKUP(J172,Setup_Team!$B:$C,2,FALSE), "TDB")</f>
        <v>USA</v>
      </c>
      <c r="L172" s="31" t="str">
        <f>VLOOKUP($A172,Location!$A:$J,8,FALSE)</f>
        <v>Paraguay</v>
      </c>
      <c r="M172" s="31" t="str">
        <f>IFERROR(VLOOKUP(L172,Setup_Team!$B:$C,2,FALSE), "TDB")</f>
        <v>PRY</v>
      </c>
      <c r="N172" s="31" t="str">
        <f>VLOOKUP($A172,Location!$A:$J,9,FALSE)</f>
        <v>Inglewood, Los Angeles, California</v>
      </c>
      <c r="O172" s="31" t="str">
        <f>VLOOKUP($A172,Location!$A:$J,10,FALSE)</f>
        <v>SoFi Stadium</v>
      </c>
      <c r="R172" s="31">
        <v>0</v>
      </c>
      <c r="S172" s="25">
        <f>VLOOKUP($A172,Database!$A:$Y,10,FALSE)</f>
        <v>74</v>
      </c>
      <c r="T172" s="25">
        <f>VLOOKUP($A172,Database!$A:$Y,11,FALSE)</f>
        <v>113</v>
      </c>
      <c r="U172" s="25">
        <f>VLOOKUP($A172,Database!$A:$Y,12,FALSE)</f>
        <v>115</v>
      </c>
      <c r="V172" s="25" t="str">
        <f>VLOOKUP(A172,Database!A:M,13,FALSE)</f>
        <v>À venir</v>
      </c>
      <c r="W172" s="25" t="str">
        <f>VLOOKUP($A172,Database!$A:$Y,20,FALSE)</f>
        <v/>
      </c>
      <c r="X172" s="25" t="str">
        <f>VLOOKUP($A172,Database!$A:$Y,21,FALSE)</f>
        <v/>
      </c>
      <c r="Y172" s="25" t="str">
        <f ca="1">IF(C172&lt;NOW(),IF(AND(P172&gt;Q172,W172&gt;X172),S172,IF(AND(P172=Q172,W172=X172),T172,IF(AND(P172&lt;Q172,W172&lt;X172),U172,0))),"")</f>
        <v/>
      </c>
      <c r="Z172" s="25">
        <f>IF(AND(P172=W172,Q172=X172),1,0)</f>
        <v>1</v>
      </c>
      <c r="AA172" s="25" t="str">
        <f>IF(Z172=0,"",IF(ISBLANK(VLOOKUP(A172,Database!A:AA,22,FALSE)),"",VLOOKUP(A172,Database!A:AA,22,FALSE)))</f>
        <v>Exact</v>
      </c>
      <c r="AB172" s="25">
        <f ca="1">IFERROR(IF(AND(Y172&lt;&gt;"",OR(V172="Terminé",V172="En cours")),VLOOKUP(AA172,Setup_ScoreExactBonus!A:D,4,FALSE),0),0)</f>
        <v>0</v>
      </c>
      <c r="AC172" s="31" t="str">
        <f ca="1">IF(Y172&lt;&gt;"", Y172 + IF(Z172=1,AB172, 0), "")</f>
        <v/>
      </c>
      <c r="AD172" s="31">
        <f ca="1">SUMIFS(AC$2:AC172,D$2:D172,D172)*IF(R172=0,1,2)</f>
        <v>0</v>
      </c>
    </row>
    <row r="173" spans="1:30" x14ac:dyDescent="0.35">
      <c r="A173" s="31">
        <f>IF(ISBLANK(B173),"",COUNTIF(B$2:B173,B173))-1</f>
        <v>4</v>
      </c>
      <c r="B173" s="31">
        <v>16</v>
      </c>
      <c r="C173" s="10">
        <f>VLOOKUP($A173,Database!$A:$Y,7,FALSE)</f>
        <v>46186.125</v>
      </c>
      <c r="D173" s="31" t="str">
        <f>VLOOKUP(Pronostics!$B173,Setup_MPP!$A:$G,3,FALSE)</f>
        <v>Laura#8V93E</v>
      </c>
      <c r="E173" s="31" t="str">
        <f>VLOOKUP(Pronostics!$B173,Setup_MPP!$A:$G,2,FALSE)</f>
        <v>Laura GIULIANO</v>
      </c>
      <c r="F173" s="31" t="str">
        <f>VLOOKUP($B173,Setup_MPP!$A:$E,4,FALSE)</f>
        <v>#86A4FE</v>
      </c>
      <c r="G173" s="31" t="str">
        <f>VLOOKUP($B173,Setup_MPP!$A:$E,5,FALSE)</f>
        <v>#3769FF</v>
      </c>
      <c r="H173" s="31" t="str">
        <f>IFERROR(IF(AND(A173&gt;=1,A173&lt;=104),VLOOKUP($A173,Location!$A:$J,6,FALSE),IF(A173=0,"Avant l'ouverture",IF(OR(A173=105,A173=106),"Bonus"))),"")</f>
        <v>Tour 1</v>
      </c>
      <c r="I173" s="31" t="str">
        <f>IF(LEFT(H173,4)="Tour",VLOOKUP(A173,Database!$A:$C,3,FALSE),"")</f>
        <v>D</v>
      </c>
      <c r="J173" s="31" t="str">
        <f>VLOOKUP($A173,Location!$A:$J,7,FALSE)</f>
        <v>Etats-Unis</v>
      </c>
      <c r="K173" s="31" t="str">
        <f>IFERROR(VLOOKUP(J173,Setup_Team!$B:$C,2,FALSE), "TDB")</f>
        <v>USA</v>
      </c>
      <c r="L173" s="31" t="str">
        <f>VLOOKUP($A173,Location!$A:$J,8,FALSE)</f>
        <v>Paraguay</v>
      </c>
      <c r="M173" s="31" t="str">
        <f>IFERROR(VLOOKUP(L173,Setup_Team!$B:$C,2,FALSE), "TDB")</f>
        <v>PRY</v>
      </c>
      <c r="N173" s="31" t="str">
        <f>VLOOKUP($A173,Location!$A:$J,9,FALSE)</f>
        <v>Inglewood, Los Angeles, California</v>
      </c>
      <c r="O173" s="31" t="str">
        <f>VLOOKUP($A173,Location!$A:$J,10,FALSE)</f>
        <v>SoFi Stadium</v>
      </c>
      <c r="R173" s="31">
        <v>0</v>
      </c>
      <c r="S173" s="25">
        <f>VLOOKUP($A173,Database!$A:$Y,10,FALSE)</f>
        <v>74</v>
      </c>
      <c r="T173" s="25">
        <f>VLOOKUP($A173,Database!$A:$Y,11,FALSE)</f>
        <v>113</v>
      </c>
      <c r="U173" s="25">
        <f>VLOOKUP($A173,Database!$A:$Y,12,FALSE)</f>
        <v>115</v>
      </c>
      <c r="V173" s="25" t="str">
        <f>VLOOKUP(A173,Database!A:M,13,FALSE)</f>
        <v>À venir</v>
      </c>
      <c r="W173" s="25" t="str">
        <f>VLOOKUP($A173,Database!$A:$Y,20,FALSE)</f>
        <v/>
      </c>
      <c r="X173" s="25" t="str">
        <f>VLOOKUP($A173,Database!$A:$Y,21,FALSE)</f>
        <v/>
      </c>
      <c r="Y173" s="25" t="str">
        <f ca="1">IF(C173&lt;NOW(),IF(AND(P173&gt;Q173,W173&gt;X173),S173,IF(AND(P173=Q173,W173=X173),T173,IF(AND(P173&lt;Q173,W173&lt;X173),U173,0))),"")</f>
        <v/>
      </c>
      <c r="Z173" s="25">
        <f>IF(AND(P173=W173,Q173=X173),1,0)</f>
        <v>1</v>
      </c>
      <c r="AA173" s="25" t="str">
        <f>IF(Z173=0,"",IF(ISBLANK(VLOOKUP(A173,Database!A:AA,22,FALSE)),"",VLOOKUP(A173,Database!A:AA,22,FALSE)))</f>
        <v>Exact</v>
      </c>
      <c r="AB173" s="25">
        <f ca="1">IFERROR(IF(AND(Y173&lt;&gt;"",OR(V173="Terminé",V173="En cours")),VLOOKUP(AA173,Setup_ScoreExactBonus!A:D,4,FALSE),0),0)</f>
        <v>0</v>
      </c>
      <c r="AC173" s="31" t="str">
        <f ca="1">IF(Y173&lt;&gt;"", Y173 + IF(Z173=1,AB173, 0), "")</f>
        <v/>
      </c>
      <c r="AD173" s="31">
        <f ca="1">SUMIFS(AC$2:AC173,D$2:D173,D173)*IF(R173=0,1,2)</f>
        <v>0</v>
      </c>
    </row>
    <row r="174" spans="1:30" x14ac:dyDescent="0.35">
      <c r="A174" s="31">
        <f>IF(ISBLANK(B174),"",COUNTIF(B$2:B174,B174))-1</f>
        <v>4</v>
      </c>
      <c r="B174" s="31">
        <v>17</v>
      </c>
      <c r="C174" s="10">
        <f>VLOOKUP($A174,Database!$A:$Y,7,FALSE)</f>
        <v>46186.125</v>
      </c>
      <c r="D174" s="31" t="str">
        <f>VLOOKUP(Pronostics!$B174,Setup_MPP!$A:$G,3,FALSE)</f>
        <v>Joueur17</v>
      </c>
      <c r="E174" s="31" t="str">
        <f>VLOOKUP(Pronostics!$B174,Setup_MPP!$A:$G,2,FALSE)</f>
        <v>Joueur17</v>
      </c>
      <c r="F174" s="31" t="str">
        <f>VLOOKUP($B174,Setup_MPP!$A:$E,4,FALSE)</f>
        <v>#FFB0B0</v>
      </c>
      <c r="G174" s="31" t="str">
        <f>VLOOKUP($B174,Setup_MPP!$A:$E,5,FALSE)</f>
        <v>#F25757</v>
      </c>
      <c r="H174" s="31" t="str">
        <f>IFERROR(IF(AND(A174&gt;=1,A174&lt;=104),VLOOKUP($A174,Location!$A:$J,6,FALSE),IF(A174=0,"Avant l'ouverture",IF(OR(A174=105,A174=106),"Bonus"))),"")</f>
        <v>Tour 1</v>
      </c>
      <c r="I174" s="31" t="str">
        <f>IF(LEFT(H174,4)="Tour",VLOOKUP(A174,Database!$A:$C,3,FALSE),"")</f>
        <v>D</v>
      </c>
      <c r="J174" s="31" t="str">
        <f>VLOOKUP($A174,Location!$A:$J,7,FALSE)</f>
        <v>Etats-Unis</v>
      </c>
      <c r="K174" s="31" t="str">
        <f>IFERROR(VLOOKUP(J174,Setup_Team!$B:$C,2,FALSE), "TDB")</f>
        <v>USA</v>
      </c>
      <c r="L174" s="31" t="str">
        <f>VLOOKUP($A174,Location!$A:$J,8,FALSE)</f>
        <v>Paraguay</v>
      </c>
      <c r="M174" s="31" t="str">
        <f>IFERROR(VLOOKUP(L174,Setup_Team!$B:$C,2,FALSE), "TDB")</f>
        <v>PRY</v>
      </c>
      <c r="N174" s="31" t="str">
        <f>VLOOKUP($A174,Location!$A:$J,9,FALSE)</f>
        <v>Inglewood, Los Angeles, California</v>
      </c>
      <c r="O174" s="31" t="str">
        <f>VLOOKUP($A174,Location!$A:$J,10,FALSE)</f>
        <v>SoFi Stadium</v>
      </c>
      <c r="R174" s="31">
        <v>0</v>
      </c>
      <c r="S174" s="25">
        <f>VLOOKUP($A174,Database!$A:$Y,10,FALSE)</f>
        <v>74</v>
      </c>
      <c r="T174" s="25">
        <f>VLOOKUP($A174,Database!$A:$Y,11,FALSE)</f>
        <v>113</v>
      </c>
      <c r="U174" s="25">
        <f>VLOOKUP($A174,Database!$A:$Y,12,FALSE)</f>
        <v>115</v>
      </c>
      <c r="V174" s="25" t="str">
        <f>VLOOKUP(A174,Database!A:M,13,FALSE)</f>
        <v>À venir</v>
      </c>
      <c r="W174" s="25" t="str">
        <f>VLOOKUP($A174,Database!$A:$Y,20,FALSE)</f>
        <v/>
      </c>
      <c r="X174" s="25" t="str">
        <f>VLOOKUP($A174,Database!$A:$Y,21,FALSE)</f>
        <v/>
      </c>
      <c r="Y174" s="25" t="str">
        <f ca="1">IF(C174&lt;NOW(),IF(AND(P174&gt;Q174,W174&gt;X174),S174,IF(AND(P174=Q174,W174=X174),T174,IF(AND(P174&lt;Q174,W174&lt;X174),U174,0))),"")</f>
        <v/>
      </c>
      <c r="Z174" s="25">
        <f>IF(AND(P174=W174,Q174=X174),1,0)</f>
        <v>1</v>
      </c>
      <c r="AA174" s="25" t="str">
        <f>IF(Z174=0,"",IF(ISBLANK(VLOOKUP(A174,Database!A:AA,22,FALSE)),"",VLOOKUP(A174,Database!A:AA,22,FALSE)))</f>
        <v>Exact</v>
      </c>
      <c r="AB174" s="25">
        <f ca="1">IFERROR(IF(AND(Y174&lt;&gt;"",OR(V174="Terminé",V174="En cours")),VLOOKUP(AA174,Setup_ScoreExactBonus!A:D,4,FALSE),0),0)</f>
        <v>0</v>
      </c>
      <c r="AC174" s="31" t="str">
        <f ca="1">IF(Y174&lt;&gt;"", Y174 + IF(Z174=1,AB174, 0), "")</f>
        <v/>
      </c>
      <c r="AD174" s="31">
        <f ca="1">SUMIFS(AC$2:AC174,D$2:D174,D174)*IF(R174=0,1,2)</f>
        <v>0</v>
      </c>
    </row>
    <row r="175" spans="1:30" x14ac:dyDescent="0.35">
      <c r="A175" s="31">
        <f>IF(ISBLANK(B175),"",COUNTIF(B$2:B175,B175))-1</f>
        <v>4</v>
      </c>
      <c r="B175" s="31">
        <v>18</v>
      </c>
      <c r="C175" s="10">
        <f>VLOOKUP($A175,Database!$A:$Y,7,FALSE)</f>
        <v>46186.125</v>
      </c>
      <c r="D175" s="31" t="str">
        <f>VLOOKUP(Pronostics!$B175,Setup_MPP!$A:$G,3,FALSE)</f>
        <v>Joueur18</v>
      </c>
      <c r="E175" s="31" t="str">
        <f>VLOOKUP(Pronostics!$B175,Setup_MPP!$A:$G,2,FALSE)</f>
        <v>Joueur18</v>
      </c>
      <c r="F175" s="31" t="str">
        <f>VLOOKUP($B175,Setup_MPP!$A:$E,4,FALSE)</f>
        <v>#FFC9B0</v>
      </c>
      <c r="G175" s="31" t="str">
        <f>VLOOKUP($B175,Setup_MPP!$A:$E,5,FALSE)</f>
        <v>#F28D57</v>
      </c>
      <c r="H175" s="31" t="str">
        <f>IFERROR(IF(AND(A175&gt;=1,A175&lt;=104),VLOOKUP($A175,Location!$A:$J,6,FALSE),IF(A175=0,"Avant l'ouverture",IF(OR(A175=105,A175=106),"Bonus"))),"")</f>
        <v>Tour 1</v>
      </c>
      <c r="I175" s="31" t="str">
        <f>IF(LEFT(H175,4)="Tour",VLOOKUP(A175,Database!$A:$C,3,FALSE),"")</f>
        <v>D</v>
      </c>
      <c r="J175" s="31" t="str">
        <f>VLOOKUP($A175,Location!$A:$J,7,FALSE)</f>
        <v>Etats-Unis</v>
      </c>
      <c r="K175" s="31" t="str">
        <f>IFERROR(VLOOKUP(J175,Setup_Team!$B:$C,2,FALSE), "TDB")</f>
        <v>USA</v>
      </c>
      <c r="L175" s="31" t="str">
        <f>VLOOKUP($A175,Location!$A:$J,8,FALSE)</f>
        <v>Paraguay</v>
      </c>
      <c r="M175" s="31" t="str">
        <f>IFERROR(VLOOKUP(L175,Setup_Team!$B:$C,2,FALSE), "TDB")</f>
        <v>PRY</v>
      </c>
      <c r="N175" s="31" t="str">
        <f>VLOOKUP($A175,Location!$A:$J,9,FALSE)</f>
        <v>Inglewood, Los Angeles, California</v>
      </c>
      <c r="O175" s="31" t="str">
        <f>VLOOKUP($A175,Location!$A:$J,10,FALSE)</f>
        <v>SoFi Stadium</v>
      </c>
      <c r="R175" s="31">
        <v>0</v>
      </c>
      <c r="S175" s="25">
        <f>VLOOKUP($A175,Database!$A:$Y,10,FALSE)</f>
        <v>74</v>
      </c>
      <c r="T175" s="25">
        <f>VLOOKUP($A175,Database!$A:$Y,11,FALSE)</f>
        <v>113</v>
      </c>
      <c r="U175" s="25">
        <f>VLOOKUP($A175,Database!$A:$Y,12,FALSE)</f>
        <v>115</v>
      </c>
      <c r="V175" s="25" t="str">
        <f>VLOOKUP(A175,Database!A:M,13,FALSE)</f>
        <v>À venir</v>
      </c>
      <c r="W175" s="25" t="str">
        <f>VLOOKUP($A175,Database!$A:$Y,20,FALSE)</f>
        <v/>
      </c>
      <c r="X175" s="25" t="str">
        <f>VLOOKUP($A175,Database!$A:$Y,21,FALSE)</f>
        <v/>
      </c>
      <c r="Y175" s="25" t="str">
        <f ca="1">IF(C175&lt;NOW(),IF(AND(P175&gt;Q175,W175&gt;X175),S175,IF(AND(P175=Q175,W175=X175),T175,IF(AND(P175&lt;Q175,W175&lt;X175),U175,0))),"")</f>
        <v/>
      </c>
      <c r="Z175" s="25">
        <f>IF(AND(P175=W175,Q175=X175),1,0)</f>
        <v>1</v>
      </c>
      <c r="AA175" s="25" t="str">
        <f>IF(Z175=0,"",IF(ISBLANK(VLOOKUP(A175,Database!A:AA,22,FALSE)),"",VLOOKUP(A175,Database!A:AA,22,FALSE)))</f>
        <v>Exact</v>
      </c>
      <c r="AB175" s="25">
        <f ca="1">IFERROR(IF(AND(Y175&lt;&gt;"",OR(V175="Terminé",V175="En cours")),VLOOKUP(AA175,Setup_ScoreExactBonus!A:D,4,FALSE),0),0)</f>
        <v>0</v>
      </c>
      <c r="AC175" s="31" t="str">
        <f ca="1">IF(Y175&lt;&gt;"", Y175 + IF(Z175=1,AB175, 0), "")</f>
        <v/>
      </c>
      <c r="AD175" s="31">
        <f ca="1">SUMIFS(AC$2:AC175,D$2:D175,D175)*IF(R175=0,1,2)</f>
        <v>0</v>
      </c>
    </row>
    <row r="176" spans="1:30" x14ac:dyDescent="0.35">
      <c r="A176" s="31">
        <f>IF(ISBLANK(B176),"",COUNTIF(B$2:B176,B176))-1</f>
        <v>4</v>
      </c>
      <c r="B176" s="31">
        <v>19</v>
      </c>
      <c r="C176" s="10">
        <f>VLOOKUP($A176,Database!$A:$Y,7,FALSE)</f>
        <v>46186.125</v>
      </c>
      <c r="D176" s="31" t="str">
        <f>VLOOKUP(Pronostics!$B176,Setup_MPP!$A:$G,3,FALSE)</f>
        <v>Joueur19</v>
      </c>
      <c r="E176" s="31" t="str">
        <f>VLOOKUP(Pronostics!$B176,Setup_MPP!$A:$G,2,FALSE)</f>
        <v>Joueur19</v>
      </c>
      <c r="F176" s="31" t="str">
        <f>VLOOKUP($B176,Setup_MPP!$A:$E,4,FALSE)</f>
        <v>#D5D5D5</v>
      </c>
      <c r="G176" s="31" t="str">
        <f>VLOOKUP($B176,Setup_MPP!$A:$E,5,FALSE)</f>
        <v>#727272</v>
      </c>
      <c r="H176" s="31" t="str">
        <f>IFERROR(IF(AND(A176&gt;=1,A176&lt;=104),VLOOKUP($A176,Location!$A:$J,6,FALSE),IF(A176=0,"Avant l'ouverture",IF(OR(A176=105,A176=106),"Bonus"))),"")</f>
        <v>Tour 1</v>
      </c>
      <c r="I176" s="31" t="str">
        <f>IF(LEFT(H176,4)="Tour",VLOOKUP(A176,Database!$A:$C,3,FALSE),"")</f>
        <v>D</v>
      </c>
      <c r="J176" s="31" t="str">
        <f>VLOOKUP($A176,Location!$A:$J,7,FALSE)</f>
        <v>Etats-Unis</v>
      </c>
      <c r="K176" s="31" t="str">
        <f>IFERROR(VLOOKUP(J176,Setup_Team!$B:$C,2,FALSE), "TDB")</f>
        <v>USA</v>
      </c>
      <c r="L176" s="31" t="str">
        <f>VLOOKUP($A176,Location!$A:$J,8,FALSE)</f>
        <v>Paraguay</v>
      </c>
      <c r="M176" s="31" t="str">
        <f>IFERROR(VLOOKUP(L176,Setup_Team!$B:$C,2,FALSE), "TDB")</f>
        <v>PRY</v>
      </c>
      <c r="N176" s="31" t="str">
        <f>VLOOKUP($A176,Location!$A:$J,9,FALSE)</f>
        <v>Inglewood, Los Angeles, California</v>
      </c>
      <c r="O176" s="31" t="str">
        <f>VLOOKUP($A176,Location!$A:$J,10,FALSE)</f>
        <v>SoFi Stadium</v>
      </c>
      <c r="R176" s="31">
        <v>0</v>
      </c>
      <c r="S176" s="25">
        <f>VLOOKUP($A176,Database!$A:$Y,10,FALSE)</f>
        <v>74</v>
      </c>
      <c r="T176" s="25">
        <f>VLOOKUP($A176,Database!$A:$Y,11,FALSE)</f>
        <v>113</v>
      </c>
      <c r="U176" s="25">
        <f>VLOOKUP($A176,Database!$A:$Y,12,FALSE)</f>
        <v>115</v>
      </c>
      <c r="V176" s="25" t="str">
        <f>VLOOKUP(A176,Database!A:M,13,FALSE)</f>
        <v>À venir</v>
      </c>
      <c r="W176" s="25" t="str">
        <f>VLOOKUP($A176,Database!$A:$Y,20,FALSE)</f>
        <v/>
      </c>
      <c r="X176" s="25" t="str">
        <f>VLOOKUP($A176,Database!$A:$Y,21,FALSE)</f>
        <v/>
      </c>
      <c r="Y176" s="25" t="str">
        <f ca="1">IF(C176&lt;NOW(),IF(AND(P176&gt;Q176,W176&gt;X176),S176,IF(AND(P176=Q176,W176=X176),T176,IF(AND(P176&lt;Q176,W176&lt;X176),U176,0))),"")</f>
        <v/>
      </c>
      <c r="Z176" s="25">
        <f>IF(AND(P176=W176,Q176=X176),1,0)</f>
        <v>1</v>
      </c>
      <c r="AA176" s="25" t="str">
        <f>IF(Z176=0,"",IF(ISBLANK(VLOOKUP(A176,Database!A:AA,22,FALSE)),"",VLOOKUP(A176,Database!A:AA,22,FALSE)))</f>
        <v>Exact</v>
      </c>
      <c r="AB176" s="25">
        <f ca="1">IFERROR(IF(AND(Y176&lt;&gt;"",OR(V176="Terminé",V176="En cours")),VLOOKUP(AA176,Setup_ScoreExactBonus!A:D,4,FALSE),0),0)</f>
        <v>0</v>
      </c>
      <c r="AC176" s="31" t="str">
        <f ca="1">IF(Y176&lt;&gt;"", Y176 + IF(Z176=1,AB176, 0), "")</f>
        <v/>
      </c>
      <c r="AD176" s="31">
        <f ca="1">SUMIFS(AC$2:AC176,D$2:D176,D176)*IF(R176=0,1,2)</f>
        <v>0</v>
      </c>
    </row>
    <row r="177" spans="1:30" x14ac:dyDescent="0.35">
      <c r="A177" s="31">
        <f>IF(ISBLANK(B177),"",COUNTIF(B$2:B177,B177))-1</f>
        <v>4</v>
      </c>
      <c r="B177" s="31">
        <v>20</v>
      </c>
      <c r="C177" s="10">
        <f>VLOOKUP($A177,Database!$A:$Y,7,FALSE)</f>
        <v>46186.125</v>
      </c>
      <c r="D177" s="31" t="str">
        <f>VLOOKUP(Pronostics!$B177,Setup_MPP!$A:$G,3,FALSE)</f>
        <v>Joueur20</v>
      </c>
      <c r="E177" s="31" t="str">
        <f>VLOOKUP(Pronostics!$B177,Setup_MPP!$A:$G,2,FALSE)</f>
        <v>Joueur20</v>
      </c>
      <c r="F177" s="31" t="str">
        <f>VLOOKUP($B177,Setup_MPP!$A:$E,4,FALSE)</f>
        <v>#D5D5D5</v>
      </c>
      <c r="G177" s="31" t="str">
        <f>VLOOKUP($B177,Setup_MPP!$A:$E,5,FALSE)</f>
        <v>#727272</v>
      </c>
      <c r="H177" s="31" t="str">
        <f>IFERROR(IF(AND(A177&gt;=1,A177&lt;=104),VLOOKUP($A177,Location!$A:$J,6,FALSE),IF(A177=0,"Avant l'ouverture",IF(OR(A177=105,A177=106),"Bonus"))),"")</f>
        <v>Tour 1</v>
      </c>
      <c r="I177" s="31" t="str">
        <f>IF(LEFT(H177,4)="Tour",VLOOKUP(A177,Database!$A:$C,3,FALSE),"")</f>
        <v>D</v>
      </c>
      <c r="J177" s="31" t="str">
        <f>VLOOKUP($A177,Location!$A:$J,7,FALSE)</f>
        <v>Etats-Unis</v>
      </c>
      <c r="K177" s="31" t="str">
        <f>IFERROR(VLOOKUP(J177,Setup_Team!$B:$C,2,FALSE), "TDB")</f>
        <v>USA</v>
      </c>
      <c r="L177" s="31" t="str">
        <f>VLOOKUP($A177,Location!$A:$J,8,FALSE)</f>
        <v>Paraguay</v>
      </c>
      <c r="M177" s="31" t="str">
        <f>IFERROR(VLOOKUP(L177,Setup_Team!$B:$C,2,FALSE), "TDB")</f>
        <v>PRY</v>
      </c>
      <c r="N177" s="31" t="str">
        <f>VLOOKUP($A177,Location!$A:$J,9,FALSE)</f>
        <v>Inglewood, Los Angeles, California</v>
      </c>
      <c r="O177" s="31" t="str">
        <f>VLOOKUP($A177,Location!$A:$J,10,FALSE)</f>
        <v>SoFi Stadium</v>
      </c>
      <c r="R177" s="31">
        <v>0</v>
      </c>
      <c r="S177" s="25">
        <f>VLOOKUP($A177,Database!$A:$Y,10,FALSE)</f>
        <v>74</v>
      </c>
      <c r="T177" s="25">
        <f>VLOOKUP($A177,Database!$A:$Y,11,FALSE)</f>
        <v>113</v>
      </c>
      <c r="U177" s="25">
        <f>VLOOKUP($A177,Database!$A:$Y,12,FALSE)</f>
        <v>115</v>
      </c>
      <c r="V177" s="25" t="str">
        <f>VLOOKUP(A177,Database!A:M,13,FALSE)</f>
        <v>À venir</v>
      </c>
      <c r="W177" s="25" t="str">
        <f>VLOOKUP($A177,Database!$A:$Y,20,FALSE)</f>
        <v/>
      </c>
      <c r="X177" s="25" t="str">
        <f>VLOOKUP($A177,Database!$A:$Y,21,FALSE)</f>
        <v/>
      </c>
      <c r="Y177" s="25" t="str">
        <f ca="1">IF(C177&lt;NOW(),IF(AND(P177&gt;Q177,W177&gt;X177),S177,IF(AND(P177=Q177,W177=X177),T177,IF(AND(P177&lt;Q177,W177&lt;X177),U177,0))),"")</f>
        <v/>
      </c>
      <c r="Z177" s="25">
        <f>IF(AND(P177=W177,Q177=X177),1,0)</f>
        <v>1</v>
      </c>
      <c r="AA177" s="25" t="str">
        <f>IF(Z177=0,"",IF(ISBLANK(VLOOKUP(A177,Database!A:AA,22,FALSE)),"",VLOOKUP(A177,Database!A:AA,22,FALSE)))</f>
        <v>Exact</v>
      </c>
      <c r="AB177" s="25">
        <f ca="1">IFERROR(IF(AND(Y177&lt;&gt;"",OR(V177="Terminé",V177="En cours")),VLOOKUP(AA177,Setup_ScoreExactBonus!A:D,4,FALSE),0),0)</f>
        <v>0</v>
      </c>
      <c r="AC177" s="31" t="str">
        <f ca="1">IF(Y177&lt;&gt;"", Y177 + IF(Z177=1,AB177, 0), "")</f>
        <v/>
      </c>
      <c r="AD177" s="31">
        <f ca="1">SUMIFS(AC$2:AC177,D$2:D177,D177)*IF(R177=0,1,2)</f>
        <v>0</v>
      </c>
    </row>
    <row r="178" spans="1:30" x14ac:dyDescent="0.35">
      <c r="A178" s="31">
        <f>IF(ISBLANK(B178),"",COUNTIF(B$2:B178,B178))-1</f>
        <v>4</v>
      </c>
      <c r="B178" s="31">
        <v>21</v>
      </c>
      <c r="C178" s="10">
        <f>VLOOKUP($A178,Database!$A:$Y,7,FALSE)</f>
        <v>46186.125</v>
      </c>
      <c r="D178" s="31" t="str">
        <f>VLOOKUP(Pronostics!$B178,Setup_MPP!$A:$G,3,FALSE)</f>
        <v>Joueur21</v>
      </c>
      <c r="E178" s="31" t="str">
        <f>VLOOKUP(Pronostics!$B178,Setup_MPP!$A:$G,2,FALSE)</f>
        <v>Joueur21</v>
      </c>
      <c r="F178" s="31" t="str">
        <f>VLOOKUP($B178,Setup_MPP!$A:$E,4,FALSE)</f>
        <v>#D5D5D5</v>
      </c>
      <c r="G178" s="31" t="str">
        <f>VLOOKUP($B178,Setup_MPP!$A:$E,5,FALSE)</f>
        <v>#727272</v>
      </c>
      <c r="H178" s="31" t="str">
        <f>IFERROR(IF(AND(A178&gt;=1,A178&lt;=104),VLOOKUP($A178,Location!$A:$J,6,FALSE),IF(A178=0,"Avant l'ouverture",IF(OR(A178=105,A178=106),"Bonus"))),"")</f>
        <v>Tour 1</v>
      </c>
      <c r="I178" s="31" t="str">
        <f>IF(LEFT(H178,4)="Tour",VLOOKUP(A178,Database!$A:$C,3,FALSE),"")</f>
        <v>D</v>
      </c>
      <c r="J178" s="31" t="str">
        <f>VLOOKUP($A178,Location!$A:$J,7,FALSE)</f>
        <v>Etats-Unis</v>
      </c>
      <c r="K178" s="31" t="str">
        <f>IFERROR(VLOOKUP(J178,Setup_Team!$B:$C,2,FALSE), "TDB")</f>
        <v>USA</v>
      </c>
      <c r="L178" s="31" t="str">
        <f>VLOOKUP($A178,Location!$A:$J,8,FALSE)</f>
        <v>Paraguay</v>
      </c>
      <c r="M178" s="31" t="str">
        <f>IFERROR(VLOOKUP(L178,Setup_Team!$B:$C,2,FALSE), "TDB")</f>
        <v>PRY</v>
      </c>
      <c r="N178" s="31" t="str">
        <f>VLOOKUP($A178,Location!$A:$J,9,FALSE)</f>
        <v>Inglewood, Los Angeles, California</v>
      </c>
      <c r="O178" s="31" t="str">
        <f>VLOOKUP($A178,Location!$A:$J,10,FALSE)</f>
        <v>SoFi Stadium</v>
      </c>
      <c r="R178" s="31">
        <v>0</v>
      </c>
      <c r="S178" s="25">
        <f>VLOOKUP($A178,Database!$A:$Y,10,FALSE)</f>
        <v>74</v>
      </c>
      <c r="T178" s="25">
        <f>VLOOKUP($A178,Database!$A:$Y,11,FALSE)</f>
        <v>113</v>
      </c>
      <c r="U178" s="25">
        <f>VLOOKUP($A178,Database!$A:$Y,12,FALSE)</f>
        <v>115</v>
      </c>
      <c r="V178" s="25" t="str">
        <f>VLOOKUP(A178,Database!A:M,13,FALSE)</f>
        <v>À venir</v>
      </c>
      <c r="W178" s="25" t="str">
        <f>VLOOKUP($A178,Database!$A:$Y,20,FALSE)</f>
        <v/>
      </c>
      <c r="X178" s="25" t="str">
        <f>VLOOKUP($A178,Database!$A:$Y,21,FALSE)</f>
        <v/>
      </c>
      <c r="Y178" s="25" t="str">
        <f ca="1">IF(C178&lt;NOW(),IF(AND(P178&gt;Q178,W178&gt;X178),S178,IF(AND(P178=Q178,W178=X178),T178,IF(AND(P178&lt;Q178,W178&lt;X178),U178,0))),"")</f>
        <v/>
      </c>
      <c r="Z178" s="25">
        <f>IF(AND(P178=W178,Q178=X178),1,0)</f>
        <v>1</v>
      </c>
      <c r="AA178" s="25" t="str">
        <f>IF(Z178=0,"",IF(ISBLANK(VLOOKUP(A178,Database!A:AA,22,FALSE)),"",VLOOKUP(A178,Database!A:AA,22,FALSE)))</f>
        <v>Exact</v>
      </c>
      <c r="AB178" s="25">
        <f ca="1">IFERROR(IF(AND(Y178&lt;&gt;"",OR(V178="Terminé",V178="En cours")),VLOOKUP(AA178,Setup_ScoreExactBonus!A:D,4,FALSE),0),0)</f>
        <v>0</v>
      </c>
      <c r="AC178" s="31" t="str">
        <f ca="1">IF(Y178&lt;&gt;"", Y178 + IF(Z178=1,AB178, 0), "")</f>
        <v/>
      </c>
      <c r="AD178" s="31">
        <f ca="1">SUMIFS(AC$2:AC178,D$2:D178,D178)*IF(R178=0,1,2)</f>
        <v>0</v>
      </c>
    </row>
    <row r="179" spans="1:30" x14ac:dyDescent="0.35">
      <c r="A179" s="31">
        <f>IF(ISBLANK(B179),"",COUNTIF(B$2:B179,B179))-1</f>
        <v>4</v>
      </c>
      <c r="B179" s="31">
        <v>22</v>
      </c>
      <c r="C179" s="10">
        <f>VLOOKUP($A179,Database!$A:$Y,7,FALSE)</f>
        <v>46186.125</v>
      </c>
      <c r="D179" s="31" t="str">
        <f>VLOOKUP(Pronostics!$B179,Setup_MPP!$A:$G,3,FALSE)</f>
        <v>Joueur22</v>
      </c>
      <c r="E179" s="31" t="str">
        <f>VLOOKUP(Pronostics!$B179,Setup_MPP!$A:$G,2,FALSE)</f>
        <v>Joueur22</v>
      </c>
      <c r="F179" s="31" t="str">
        <f>VLOOKUP($B179,Setup_MPP!$A:$E,4,FALSE)</f>
        <v>#D5D5D5</v>
      </c>
      <c r="G179" s="31" t="str">
        <f>VLOOKUP($B179,Setup_MPP!$A:$E,5,FALSE)</f>
        <v>#727272</v>
      </c>
      <c r="H179" s="31" t="str">
        <f>IFERROR(IF(AND(A179&gt;=1,A179&lt;=104),VLOOKUP($A179,Location!$A:$J,6,FALSE),IF(A179=0,"Avant l'ouverture",IF(OR(A179=105,A179=106),"Bonus"))),"")</f>
        <v>Tour 1</v>
      </c>
      <c r="I179" s="31" t="str">
        <f>IF(LEFT(H179,4)="Tour",VLOOKUP(A179,Database!$A:$C,3,FALSE),"")</f>
        <v>D</v>
      </c>
      <c r="J179" s="31" t="str">
        <f>VLOOKUP($A179,Location!$A:$J,7,FALSE)</f>
        <v>Etats-Unis</v>
      </c>
      <c r="K179" s="31" t="str">
        <f>IFERROR(VLOOKUP(J179,Setup_Team!$B:$C,2,FALSE), "TDB")</f>
        <v>USA</v>
      </c>
      <c r="L179" s="31" t="str">
        <f>VLOOKUP($A179,Location!$A:$J,8,FALSE)</f>
        <v>Paraguay</v>
      </c>
      <c r="M179" s="31" t="str">
        <f>IFERROR(VLOOKUP(L179,Setup_Team!$B:$C,2,FALSE), "TDB")</f>
        <v>PRY</v>
      </c>
      <c r="N179" s="31" t="str">
        <f>VLOOKUP($A179,Location!$A:$J,9,FALSE)</f>
        <v>Inglewood, Los Angeles, California</v>
      </c>
      <c r="O179" s="31" t="str">
        <f>VLOOKUP($A179,Location!$A:$J,10,FALSE)</f>
        <v>SoFi Stadium</v>
      </c>
      <c r="R179" s="31">
        <v>0</v>
      </c>
      <c r="S179" s="25">
        <f>VLOOKUP($A179,Database!$A:$Y,10,FALSE)</f>
        <v>74</v>
      </c>
      <c r="T179" s="25">
        <f>VLOOKUP($A179,Database!$A:$Y,11,FALSE)</f>
        <v>113</v>
      </c>
      <c r="U179" s="25">
        <f>VLOOKUP($A179,Database!$A:$Y,12,FALSE)</f>
        <v>115</v>
      </c>
      <c r="V179" s="25" t="str">
        <f>VLOOKUP(A179,Database!A:M,13,FALSE)</f>
        <v>À venir</v>
      </c>
      <c r="W179" s="25" t="str">
        <f>VLOOKUP($A179,Database!$A:$Y,20,FALSE)</f>
        <v/>
      </c>
      <c r="X179" s="25" t="str">
        <f>VLOOKUP($A179,Database!$A:$Y,21,FALSE)</f>
        <v/>
      </c>
      <c r="Y179" s="25" t="str">
        <f ca="1">IF(C179&lt;NOW(),IF(AND(P179&gt;Q179,W179&gt;X179),S179,IF(AND(P179=Q179,W179=X179),T179,IF(AND(P179&lt;Q179,W179&lt;X179),U179,0))),"")</f>
        <v/>
      </c>
      <c r="Z179" s="25">
        <f>IF(AND(P179=W179,Q179=X179),1,0)</f>
        <v>1</v>
      </c>
      <c r="AA179" s="25" t="str">
        <f>IF(Z179=0,"",IF(ISBLANK(VLOOKUP(A179,Database!A:AA,22,FALSE)),"",VLOOKUP(A179,Database!A:AA,22,FALSE)))</f>
        <v>Exact</v>
      </c>
      <c r="AB179" s="25">
        <f ca="1">IFERROR(IF(AND(Y179&lt;&gt;"",OR(V179="Terminé",V179="En cours")),VLOOKUP(AA179,Setup_ScoreExactBonus!A:D,4,FALSE),0),0)</f>
        <v>0</v>
      </c>
      <c r="AC179" s="31" t="str">
        <f ca="1">IF(Y179&lt;&gt;"", Y179 + IF(Z179=1,AB179, 0), "")</f>
        <v/>
      </c>
      <c r="AD179" s="31">
        <f ca="1">SUMIFS(AC$2:AC179,D$2:D179,D179)*IF(R179=0,1,2)</f>
        <v>0</v>
      </c>
    </row>
    <row r="180" spans="1:30" x14ac:dyDescent="0.35">
      <c r="A180" s="31">
        <f>IF(ISBLANK(B180),"",COUNTIF(B$2:B180,B180))-1</f>
        <v>4</v>
      </c>
      <c r="B180" s="31">
        <v>23</v>
      </c>
      <c r="C180" s="10">
        <f>VLOOKUP($A180,Database!$A:$Y,7,FALSE)</f>
        <v>46186.125</v>
      </c>
      <c r="D180" s="31" t="str">
        <f>VLOOKUP(Pronostics!$B180,Setup_MPP!$A:$G,3,FALSE)</f>
        <v>Joueur23</v>
      </c>
      <c r="E180" s="31" t="str">
        <f>VLOOKUP(Pronostics!$B180,Setup_MPP!$A:$G,2,FALSE)</f>
        <v>Joueur23</v>
      </c>
      <c r="F180" s="31" t="str">
        <f>VLOOKUP($B180,Setup_MPP!$A:$E,4,FALSE)</f>
        <v>#D5D5D5</v>
      </c>
      <c r="G180" s="31" t="str">
        <f>VLOOKUP($B180,Setup_MPP!$A:$E,5,FALSE)</f>
        <v>#727272</v>
      </c>
      <c r="H180" s="31" t="str">
        <f>IFERROR(IF(AND(A180&gt;=1,A180&lt;=104),VLOOKUP($A180,Location!$A:$J,6,FALSE),IF(A180=0,"Avant l'ouverture",IF(OR(A180=105,A180=106),"Bonus"))),"")</f>
        <v>Tour 1</v>
      </c>
      <c r="I180" s="31" t="str">
        <f>IF(LEFT(H180,4)="Tour",VLOOKUP(A180,Database!$A:$C,3,FALSE),"")</f>
        <v>D</v>
      </c>
      <c r="J180" s="31" t="str">
        <f>VLOOKUP($A180,Location!$A:$J,7,FALSE)</f>
        <v>Etats-Unis</v>
      </c>
      <c r="K180" s="31" t="str">
        <f>IFERROR(VLOOKUP(J180,Setup_Team!$B:$C,2,FALSE), "TDB")</f>
        <v>USA</v>
      </c>
      <c r="L180" s="31" t="str">
        <f>VLOOKUP($A180,Location!$A:$J,8,FALSE)</f>
        <v>Paraguay</v>
      </c>
      <c r="M180" s="31" t="str">
        <f>IFERROR(VLOOKUP(L180,Setup_Team!$B:$C,2,FALSE), "TDB")</f>
        <v>PRY</v>
      </c>
      <c r="N180" s="31" t="str">
        <f>VLOOKUP($A180,Location!$A:$J,9,FALSE)</f>
        <v>Inglewood, Los Angeles, California</v>
      </c>
      <c r="O180" s="31" t="str">
        <f>VLOOKUP($A180,Location!$A:$J,10,FALSE)</f>
        <v>SoFi Stadium</v>
      </c>
      <c r="R180" s="31">
        <v>0</v>
      </c>
      <c r="S180" s="25">
        <f>VLOOKUP($A180,Database!$A:$Y,10,FALSE)</f>
        <v>74</v>
      </c>
      <c r="T180" s="25">
        <f>VLOOKUP($A180,Database!$A:$Y,11,FALSE)</f>
        <v>113</v>
      </c>
      <c r="U180" s="25">
        <f>VLOOKUP($A180,Database!$A:$Y,12,FALSE)</f>
        <v>115</v>
      </c>
      <c r="V180" s="25" t="str">
        <f>VLOOKUP(A180,Database!A:M,13,FALSE)</f>
        <v>À venir</v>
      </c>
      <c r="W180" s="25" t="str">
        <f>VLOOKUP($A180,Database!$A:$Y,20,FALSE)</f>
        <v/>
      </c>
      <c r="X180" s="25" t="str">
        <f>VLOOKUP($A180,Database!$A:$Y,21,FALSE)</f>
        <v/>
      </c>
      <c r="Y180" s="25" t="str">
        <f ca="1">IF(C180&lt;NOW(),IF(AND(P180&gt;Q180,W180&gt;X180),S180,IF(AND(P180=Q180,W180=X180),T180,IF(AND(P180&lt;Q180,W180&lt;X180),U180,0))),"")</f>
        <v/>
      </c>
      <c r="Z180" s="25">
        <f>IF(AND(P180=W180,Q180=X180),1,0)</f>
        <v>1</v>
      </c>
      <c r="AA180" s="25" t="str">
        <f>IF(Z180=0,"",IF(ISBLANK(VLOOKUP(A180,Database!A:AA,22,FALSE)),"",VLOOKUP(A180,Database!A:AA,22,FALSE)))</f>
        <v>Exact</v>
      </c>
      <c r="AB180" s="25">
        <f ca="1">IFERROR(IF(AND(Y180&lt;&gt;"",OR(V180="Terminé",V180="En cours")),VLOOKUP(AA180,Setup_ScoreExactBonus!A:D,4,FALSE),0),0)</f>
        <v>0</v>
      </c>
      <c r="AC180" s="31" t="str">
        <f ca="1">IF(Y180&lt;&gt;"", Y180 + IF(Z180=1,AB180, 0), "")</f>
        <v/>
      </c>
      <c r="AD180" s="31">
        <f ca="1">SUMIFS(AC$2:AC180,D$2:D180,D180)*IF(R180=0,1,2)</f>
        <v>0</v>
      </c>
    </row>
    <row r="181" spans="1:30" x14ac:dyDescent="0.35">
      <c r="A181" s="31">
        <f>IF(ISBLANK(B181),"",COUNTIF(B$2:B181,B181))-1</f>
        <v>4</v>
      </c>
      <c r="B181" s="31">
        <v>24</v>
      </c>
      <c r="C181" s="10">
        <f>VLOOKUP($A181,Database!$A:$Y,7,FALSE)</f>
        <v>46186.125</v>
      </c>
      <c r="D181" s="31" t="str">
        <f>VLOOKUP(Pronostics!$B181,Setup_MPP!$A:$G,3,FALSE)</f>
        <v>Joueur24</v>
      </c>
      <c r="E181" s="31" t="str">
        <f>VLOOKUP(Pronostics!$B181,Setup_MPP!$A:$G,2,FALSE)</f>
        <v>Joueur24</v>
      </c>
      <c r="F181" s="31" t="str">
        <f>VLOOKUP($B181,Setup_MPP!$A:$E,4,FALSE)</f>
        <v>#D5D5D5</v>
      </c>
      <c r="G181" s="31" t="str">
        <f>VLOOKUP($B181,Setup_MPP!$A:$E,5,FALSE)</f>
        <v>#727272</v>
      </c>
      <c r="H181" s="31" t="str">
        <f>IFERROR(IF(AND(A181&gt;=1,A181&lt;=104),VLOOKUP($A181,Location!$A:$J,6,FALSE),IF(A181=0,"Avant l'ouverture",IF(OR(A181=105,A181=106),"Bonus"))),"")</f>
        <v>Tour 1</v>
      </c>
      <c r="I181" s="31" t="str">
        <f>IF(LEFT(H181,4)="Tour",VLOOKUP(A181,Database!$A:$C,3,FALSE),"")</f>
        <v>D</v>
      </c>
      <c r="J181" s="31" t="str">
        <f>VLOOKUP($A181,Location!$A:$J,7,FALSE)</f>
        <v>Etats-Unis</v>
      </c>
      <c r="K181" s="31" t="str">
        <f>IFERROR(VLOOKUP(J181,Setup_Team!$B:$C,2,FALSE), "TDB")</f>
        <v>USA</v>
      </c>
      <c r="L181" s="31" t="str">
        <f>VLOOKUP($A181,Location!$A:$J,8,FALSE)</f>
        <v>Paraguay</v>
      </c>
      <c r="M181" s="31" t="str">
        <f>IFERROR(VLOOKUP(L181,Setup_Team!$B:$C,2,FALSE), "TDB")</f>
        <v>PRY</v>
      </c>
      <c r="N181" s="31" t="str">
        <f>VLOOKUP($A181,Location!$A:$J,9,FALSE)</f>
        <v>Inglewood, Los Angeles, California</v>
      </c>
      <c r="O181" s="31" t="str">
        <f>VLOOKUP($A181,Location!$A:$J,10,FALSE)</f>
        <v>SoFi Stadium</v>
      </c>
      <c r="R181" s="31">
        <v>0</v>
      </c>
      <c r="S181" s="25">
        <f>VLOOKUP($A181,Database!$A:$Y,10,FALSE)</f>
        <v>74</v>
      </c>
      <c r="T181" s="25">
        <f>VLOOKUP($A181,Database!$A:$Y,11,FALSE)</f>
        <v>113</v>
      </c>
      <c r="U181" s="25">
        <f>VLOOKUP($A181,Database!$A:$Y,12,FALSE)</f>
        <v>115</v>
      </c>
      <c r="V181" s="25" t="str">
        <f>VLOOKUP(A181,Database!A:M,13,FALSE)</f>
        <v>À venir</v>
      </c>
      <c r="W181" s="25" t="str">
        <f>VLOOKUP($A181,Database!$A:$Y,20,FALSE)</f>
        <v/>
      </c>
      <c r="X181" s="25" t="str">
        <f>VLOOKUP($A181,Database!$A:$Y,21,FALSE)</f>
        <v/>
      </c>
      <c r="Y181" s="25" t="str">
        <f ca="1">IF(C181&lt;NOW(),IF(AND(P181&gt;Q181,W181&gt;X181),S181,IF(AND(P181=Q181,W181=X181),T181,IF(AND(P181&lt;Q181,W181&lt;X181),U181,0))),"")</f>
        <v/>
      </c>
      <c r="Z181" s="25">
        <f>IF(AND(P181=W181,Q181=X181),1,0)</f>
        <v>1</v>
      </c>
      <c r="AA181" s="25" t="str">
        <f>IF(Z181=0,"",IF(ISBLANK(VLOOKUP(A181,Database!A:AA,22,FALSE)),"",VLOOKUP(A181,Database!A:AA,22,FALSE)))</f>
        <v>Exact</v>
      </c>
      <c r="AB181" s="25">
        <f ca="1">IFERROR(IF(AND(Y181&lt;&gt;"",OR(V181="Terminé",V181="En cours")),VLOOKUP(AA181,Setup_ScoreExactBonus!A:D,4,FALSE),0),0)</f>
        <v>0</v>
      </c>
      <c r="AC181" s="31" t="str">
        <f ca="1">IF(Y181&lt;&gt;"", Y181 + IF(Z181=1,AB181, 0), "")</f>
        <v/>
      </c>
      <c r="AD181" s="31">
        <f ca="1">SUMIFS(AC$2:AC181,D$2:D181,D181)*IF(R181=0,1,2)</f>
        <v>0</v>
      </c>
    </row>
    <row r="182" spans="1:30" x14ac:dyDescent="0.35">
      <c r="A182" s="31">
        <f>IF(ISBLANK(B182),"",COUNTIF(B$2:B182,B182))-1</f>
        <v>4</v>
      </c>
      <c r="B182" s="31">
        <v>25</v>
      </c>
      <c r="C182" s="10">
        <f>VLOOKUP($A182,Database!$A:$Y,7,FALSE)</f>
        <v>46186.125</v>
      </c>
      <c r="D182" s="31" t="str">
        <f>VLOOKUP(Pronostics!$B182,Setup_MPP!$A:$G,3,FALSE)</f>
        <v>Joueur25</v>
      </c>
      <c r="E182" s="31" t="str">
        <f>VLOOKUP(Pronostics!$B182,Setup_MPP!$A:$G,2,FALSE)</f>
        <v>Joueur25</v>
      </c>
      <c r="F182" s="31" t="str">
        <f>VLOOKUP($B182,Setup_MPP!$A:$E,4,FALSE)</f>
        <v>#D5D5D5</v>
      </c>
      <c r="G182" s="31" t="str">
        <f>VLOOKUP($B182,Setup_MPP!$A:$E,5,FALSE)</f>
        <v>#727272</v>
      </c>
      <c r="H182" s="31" t="str">
        <f>IFERROR(IF(AND(A182&gt;=1,A182&lt;=104),VLOOKUP($A182,Location!$A:$J,6,FALSE),IF(A182=0,"Avant l'ouverture",IF(OR(A182=105,A182=106),"Bonus"))),"")</f>
        <v>Tour 1</v>
      </c>
      <c r="I182" s="31" t="str">
        <f>IF(LEFT(H182,4)="Tour",VLOOKUP(A182,Database!$A:$C,3,FALSE),"")</f>
        <v>D</v>
      </c>
      <c r="J182" s="31" t="str">
        <f>VLOOKUP($A182,Location!$A:$J,7,FALSE)</f>
        <v>Etats-Unis</v>
      </c>
      <c r="K182" s="31" t="str">
        <f>IFERROR(VLOOKUP(J182,Setup_Team!$B:$C,2,FALSE), "TDB")</f>
        <v>USA</v>
      </c>
      <c r="L182" s="31" t="str">
        <f>VLOOKUP($A182,Location!$A:$J,8,FALSE)</f>
        <v>Paraguay</v>
      </c>
      <c r="M182" s="31" t="str">
        <f>IFERROR(VLOOKUP(L182,Setup_Team!$B:$C,2,FALSE), "TDB")</f>
        <v>PRY</v>
      </c>
      <c r="N182" s="31" t="str">
        <f>VLOOKUP($A182,Location!$A:$J,9,FALSE)</f>
        <v>Inglewood, Los Angeles, California</v>
      </c>
      <c r="O182" s="31" t="str">
        <f>VLOOKUP($A182,Location!$A:$J,10,FALSE)</f>
        <v>SoFi Stadium</v>
      </c>
      <c r="R182" s="31">
        <v>0</v>
      </c>
      <c r="S182" s="25">
        <f>VLOOKUP($A182,Database!$A:$Y,10,FALSE)</f>
        <v>74</v>
      </c>
      <c r="T182" s="25">
        <f>VLOOKUP($A182,Database!$A:$Y,11,FALSE)</f>
        <v>113</v>
      </c>
      <c r="U182" s="25">
        <f>VLOOKUP($A182,Database!$A:$Y,12,FALSE)</f>
        <v>115</v>
      </c>
      <c r="V182" s="25" t="str">
        <f>VLOOKUP(A182,Database!A:M,13,FALSE)</f>
        <v>À venir</v>
      </c>
      <c r="W182" s="25" t="str">
        <f>VLOOKUP($A182,Database!$A:$Y,20,FALSE)</f>
        <v/>
      </c>
      <c r="X182" s="25" t="str">
        <f>VLOOKUP($A182,Database!$A:$Y,21,FALSE)</f>
        <v/>
      </c>
      <c r="Y182" s="25" t="str">
        <f ca="1">IF(C182&lt;NOW(),IF(AND(P182&gt;Q182,W182&gt;X182),S182,IF(AND(P182=Q182,W182=X182),T182,IF(AND(P182&lt;Q182,W182&lt;X182),U182,0))),"")</f>
        <v/>
      </c>
      <c r="Z182" s="25">
        <f>IF(AND(P182=W182,Q182=X182),1,0)</f>
        <v>1</v>
      </c>
      <c r="AA182" s="25" t="str">
        <f>IF(Z182=0,"",IF(ISBLANK(VLOOKUP(A182,Database!A:AA,22,FALSE)),"",VLOOKUP(A182,Database!A:AA,22,FALSE)))</f>
        <v>Exact</v>
      </c>
      <c r="AB182" s="25">
        <f ca="1">IFERROR(IF(AND(Y182&lt;&gt;"",OR(V182="Terminé",V182="En cours")),VLOOKUP(AA182,Setup_ScoreExactBonus!A:D,4,FALSE),0),0)</f>
        <v>0</v>
      </c>
      <c r="AC182" s="31" t="str">
        <f ca="1">IF(Y182&lt;&gt;"", Y182 + IF(Z182=1,AB182, 0), "")</f>
        <v/>
      </c>
      <c r="AD182" s="31">
        <f ca="1">SUMIFS(AC$2:AC182,D$2:D182,D182)*IF(R182=0,1,2)</f>
        <v>0</v>
      </c>
    </row>
    <row r="183" spans="1:30" x14ac:dyDescent="0.35">
      <c r="A183" s="31">
        <f>IF(ISBLANK(B183),"",COUNTIF(B$2:B183,B183))-1</f>
        <v>4</v>
      </c>
      <c r="B183" s="31">
        <v>26</v>
      </c>
      <c r="C183" s="10">
        <f>VLOOKUP($A183,Database!$A:$Y,7,FALSE)</f>
        <v>46186.125</v>
      </c>
      <c r="D183" s="31" t="str">
        <f>VLOOKUP(Pronostics!$B183,Setup_MPP!$A:$G,3,FALSE)</f>
        <v>Joueur26</v>
      </c>
      <c r="E183" s="31" t="str">
        <f>VLOOKUP(Pronostics!$B183,Setup_MPP!$A:$G,2,FALSE)</f>
        <v>Joueur26</v>
      </c>
      <c r="F183" s="31" t="str">
        <f>VLOOKUP($B183,Setup_MPP!$A:$E,4,FALSE)</f>
        <v>#D5D5D5</v>
      </c>
      <c r="G183" s="31" t="str">
        <f>VLOOKUP($B183,Setup_MPP!$A:$E,5,FALSE)</f>
        <v>#727272</v>
      </c>
      <c r="H183" s="31" t="str">
        <f>IFERROR(IF(AND(A183&gt;=1,A183&lt;=104),VLOOKUP($A183,Location!$A:$J,6,FALSE),IF(A183=0,"Avant l'ouverture",IF(OR(A183=105,A183=106),"Bonus"))),"")</f>
        <v>Tour 1</v>
      </c>
      <c r="I183" s="31" t="str">
        <f>IF(LEFT(H183,4)="Tour",VLOOKUP(A183,Database!$A:$C,3,FALSE),"")</f>
        <v>D</v>
      </c>
      <c r="J183" s="31" t="str">
        <f>VLOOKUP($A183,Location!$A:$J,7,FALSE)</f>
        <v>Etats-Unis</v>
      </c>
      <c r="K183" s="31" t="str">
        <f>IFERROR(VLOOKUP(J183,Setup_Team!$B:$C,2,FALSE), "TDB")</f>
        <v>USA</v>
      </c>
      <c r="L183" s="31" t="str">
        <f>VLOOKUP($A183,Location!$A:$J,8,FALSE)</f>
        <v>Paraguay</v>
      </c>
      <c r="M183" s="31" t="str">
        <f>IFERROR(VLOOKUP(L183,Setup_Team!$B:$C,2,FALSE), "TDB")</f>
        <v>PRY</v>
      </c>
      <c r="N183" s="31" t="str">
        <f>VLOOKUP($A183,Location!$A:$J,9,FALSE)</f>
        <v>Inglewood, Los Angeles, California</v>
      </c>
      <c r="O183" s="31" t="str">
        <f>VLOOKUP($A183,Location!$A:$J,10,FALSE)</f>
        <v>SoFi Stadium</v>
      </c>
      <c r="R183" s="31">
        <v>0</v>
      </c>
      <c r="S183" s="25">
        <f>VLOOKUP($A183,Database!$A:$Y,10,FALSE)</f>
        <v>74</v>
      </c>
      <c r="T183" s="25">
        <f>VLOOKUP($A183,Database!$A:$Y,11,FALSE)</f>
        <v>113</v>
      </c>
      <c r="U183" s="25">
        <f>VLOOKUP($A183,Database!$A:$Y,12,FALSE)</f>
        <v>115</v>
      </c>
      <c r="V183" s="25" t="str">
        <f>VLOOKUP(A183,Database!A:M,13,FALSE)</f>
        <v>À venir</v>
      </c>
      <c r="W183" s="25" t="str">
        <f>VLOOKUP($A183,Database!$A:$Y,20,FALSE)</f>
        <v/>
      </c>
      <c r="X183" s="25" t="str">
        <f>VLOOKUP($A183,Database!$A:$Y,21,FALSE)</f>
        <v/>
      </c>
      <c r="Y183" s="25" t="str">
        <f ca="1">IF(C183&lt;NOW(),IF(AND(P183&gt;Q183,W183&gt;X183),S183,IF(AND(P183=Q183,W183=X183),T183,IF(AND(P183&lt;Q183,W183&lt;X183),U183,0))),"")</f>
        <v/>
      </c>
      <c r="Z183" s="25">
        <f>IF(AND(P183=W183,Q183=X183),1,0)</f>
        <v>1</v>
      </c>
      <c r="AA183" s="25" t="str">
        <f>IF(Z183=0,"",IF(ISBLANK(VLOOKUP(A183,Database!A:AA,22,FALSE)),"",VLOOKUP(A183,Database!A:AA,22,FALSE)))</f>
        <v>Exact</v>
      </c>
      <c r="AB183" s="25">
        <f ca="1">IFERROR(IF(AND(Y183&lt;&gt;"",OR(V183="Terminé",V183="En cours")),VLOOKUP(AA183,Setup_ScoreExactBonus!A:D,4,FALSE),0),0)</f>
        <v>0</v>
      </c>
      <c r="AC183" s="31" t="str">
        <f ca="1">IF(Y183&lt;&gt;"", Y183 + IF(Z183=1,AB183, 0), "")</f>
        <v/>
      </c>
      <c r="AD183" s="31">
        <f ca="1">SUMIFS(AC$2:AC183,D$2:D183,D183)*IF(R183=0,1,2)</f>
        <v>0</v>
      </c>
    </row>
    <row r="184" spans="1:30" x14ac:dyDescent="0.35">
      <c r="A184" s="31">
        <f>IF(ISBLANK(B184),"",COUNTIF(B$2:B184,B184))-1</f>
        <v>4</v>
      </c>
      <c r="B184" s="31">
        <v>27</v>
      </c>
      <c r="C184" s="10">
        <f>VLOOKUP($A184,Database!$A:$Y,7,FALSE)</f>
        <v>46186.125</v>
      </c>
      <c r="D184" s="31" t="str">
        <f>VLOOKUP(Pronostics!$B184,Setup_MPP!$A:$G,3,FALSE)</f>
        <v>Joueur27</v>
      </c>
      <c r="E184" s="31" t="str">
        <f>VLOOKUP(Pronostics!$B184,Setup_MPP!$A:$G,2,FALSE)</f>
        <v>Joueur27</v>
      </c>
      <c r="F184" s="31" t="str">
        <f>VLOOKUP($B184,Setup_MPP!$A:$E,4,FALSE)</f>
        <v>#D5D5D5</v>
      </c>
      <c r="G184" s="31" t="str">
        <f>VLOOKUP($B184,Setup_MPP!$A:$E,5,FALSE)</f>
        <v>#727272</v>
      </c>
      <c r="H184" s="31" t="str">
        <f>IFERROR(IF(AND(A184&gt;=1,A184&lt;=104),VLOOKUP($A184,Location!$A:$J,6,FALSE),IF(A184=0,"Avant l'ouverture",IF(OR(A184=105,A184=106),"Bonus"))),"")</f>
        <v>Tour 1</v>
      </c>
      <c r="I184" s="31" t="str">
        <f>IF(LEFT(H184,4)="Tour",VLOOKUP(A184,Database!$A:$C,3,FALSE),"")</f>
        <v>D</v>
      </c>
      <c r="J184" s="31" t="str">
        <f>VLOOKUP($A184,Location!$A:$J,7,FALSE)</f>
        <v>Etats-Unis</v>
      </c>
      <c r="K184" s="31" t="str">
        <f>IFERROR(VLOOKUP(J184,Setup_Team!$B:$C,2,FALSE), "TDB")</f>
        <v>USA</v>
      </c>
      <c r="L184" s="31" t="str">
        <f>VLOOKUP($A184,Location!$A:$J,8,FALSE)</f>
        <v>Paraguay</v>
      </c>
      <c r="M184" s="31" t="str">
        <f>IFERROR(VLOOKUP(L184,Setup_Team!$B:$C,2,FALSE), "TDB")</f>
        <v>PRY</v>
      </c>
      <c r="N184" s="31" t="str">
        <f>VLOOKUP($A184,Location!$A:$J,9,FALSE)</f>
        <v>Inglewood, Los Angeles, California</v>
      </c>
      <c r="O184" s="31" t="str">
        <f>VLOOKUP($A184,Location!$A:$J,10,FALSE)</f>
        <v>SoFi Stadium</v>
      </c>
      <c r="R184" s="31">
        <v>0</v>
      </c>
      <c r="S184" s="25">
        <f>VLOOKUP($A184,Database!$A:$Y,10,FALSE)</f>
        <v>74</v>
      </c>
      <c r="T184" s="25">
        <f>VLOOKUP($A184,Database!$A:$Y,11,FALSE)</f>
        <v>113</v>
      </c>
      <c r="U184" s="25">
        <f>VLOOKUP($A184,Database!$A:$Y,12,FALSE)</f>
        <v>115</v>
      </c>
      <c r="V184" s="25" t="str">
        <f>VLOOKUP(A184,Database!A:M,13,FALSE)</f>
        <v>À venir</v>
      </c>
      <c r="W184" s="25" t="str">
        <f>VLOOKUP($A184,Database!$A:$Y,20,FALSE)</f>
        <v/>
      </c>
      <c r="X184" s="25" t="str">
        <f>VLOOKUP($A184,Database!$A:$Y,21,FALSE)</f>
        <v/>
      </c>
      <c r="Y184" s="25" t="str">
        <f ca="1">IF(C184&lt;NOW(),IF(AND(P184&gt;Q184,W184&gt;X184),S184,IF(AND(P184=Q184,W184=X184),T184,IF(AND(P184&lt;Q184,W184&lt;X184),U184,0))),"")</f>
        <v/>
      </c>
      <c r="Z184" s="25">
        <f>IF(AND(P184=W184,Q184=X184),1,0)</f>
        <v>1</v>
      </c>
      <c r="AA184" s="25" t="str">
        <f>IF(Z184=0,"",IF(ISBLANK(VLOOKUP(A184,Database!A:AA,22,FALSE)),"",VLOOKUP(A184,Database!A:AA,22,FALSE)))</f>
        <v>Exact</v>
      </c>
      <c r="AB184" s="25">
        <f ca="1">IFERROR(IF(AND(Y184&lt;&gt;"",OR(V184="Terminé",V184="En cours")),VLOOKUP(AA184,Setup_ScoreExactBonus!A:D,4,FALSE),0),0)</f>
        <v>0</v>
      </c>
      <c r="AC184" s="31" t="str">
        <f ca="1">IF(Y184&lt;&gt;"", Y184 + IF(Z184=1,AB184, 0), "")</f>
        <v/>
      </c>
      <c r="AD184" s="31">
        <f ca="1">SUMIFS(AC$2:AC184,D$2:D184,D184)*IF(R184=0,1,2)</f>
        <v>0</v>
      </c>
    </row>
    <row r="185" spans="1:30" x14ac:dyDescent="0.35">
      <c r="A185" s="31">
        <f>IF(ISBLANK(B185),"",COUNTIF(B$2:B185,B185))-1</f>
        <v>4</v>
      </c>
      <c r="B185" s="31">
        <v>28</v>
      </c>
      <c r="C185" s="10">
        <f>VLOOKUP($A185,Database!$A:$Y,7,FALSE)</f>
        <v>46186.125</v>
      </c>
      <c r="D185" s="31" t="str">
        <f>VLOOKUP(Pronostics!$B185,Setup_MPP!$A:$G,3,FALSE)</f>
        <v>Joueur28</v>
      </c>
      <c r="E185" s="31" t="str">
        <f>VLOOKUP(Pronostics!$B185,Setup_MPP!$A:$G,2,FALSE)</f>
        <v>Joueur28</v>
      </c>
      <c r="F185" s="31" t="str">
        <f>VLOOKUP($B185,Setup_MPP!$A:$E,4,FALSE)</f>
        <v>#D5D5D5</v>
      </c>
      <c r="G185" s="31" t="str">
        <f>VLOOKUP($B185,Setup_MPP!$A:$E,5,FALSE)</f>
        <v>#727272</v>
      </c>
      <c r="H185" s="31" t="str">
        <f>IFERROR(IF(AND(A185&gt;=1,A185&lt;=104),VLOOKUP($A185,Location!$A:$J,6,FALSE),IF(A185=0,"Avant l'ouverture",IF(OR(A185=105,A185=106),"Bonus"))),"")</f>
        <v>Tour 1</v>
      </c>
      <c r="I185" s="31" t="str">
        <f>IF(LEFT(H185,4)="Tour",VLOOKUP(A185,Database!$A:$C,3,FALSE),"")</f>
        <v>D</v>
      </c>
      <c r="J185" s="31" t="str">
        <f>VLOOKUP($A185,Location!$A:$J,7,FALSE)</f>
        <v>Etats-Unis</v>
      </c>
      <c r="K185" s="31" t="str">
        <f>IFERROR(VLOOKUP(J185,Setup_Team!$B:$C,2,FALSE), "TDB")</f>
        <v>USA</v>
      </c>
      <c r="L185" s="31" t="str">
        <f>VLOOKUP($A185,Location!$A:$J,8,FALSE)</f>
        <v>Paraguay</v>
      </c>
      <c r="M185" s="31" t="str">
        <f>IFERROR(VLOOKUP(L185,Setup_Team!$B:$C,2,FALSE), "TDB")</f>
        <v>PRY</v>
      </c>
      <c r="N185" s="31" t="str">
        <f>VLOOKUP($A185,Location!$A:$J,9,FALSE)</f>
        <v>Inglewood, Los Angeles, California</v>
      </c>
      <c r="O185" s="31" t="str">
        <f>VLOOKUP($A185,Location!$A:$J,10,FALSE)</f>
        <v>SoFi Stadium</v>
      </c>
      <c r="R185" s="31">
        <v>0</v>
      </c>
      <c r="S185" s="25">
        <f>VLOOKUP($A185,Database!$A:$Y,10,FALSE)</f>
        <v>74</v>
      </c>
      <c r="T185" s="25">
        <f>VLOOKUP($A185,Database!$A:$Y,11,FALSE)</f>
        <v>113</v>
      </c>
      <c r="U185" s="25">
        <f>VLOOKUP($A185,Database!$A:$Y,12,FALSE)</f>
        <v>115</v>
      </c>
      <c r="V185" s="25" t="str">
        <f>VLOOKUP(A185,Database!A:M,13,FALSE)</f>
        <v>À venir</v>
      </c>
      <c r="W185" s="25" t="str">
        <f>VLOOKUP($A185,Database!$A:$Y,20,FALSE)</f>
        <v/>
      </c>
      <c r="X185" s="25" t="str">
        <f>VLOOKUP($A185,Database!$A:$Y,21,FALSE)</f>
        <v/>
      </c>
      <c r="Y185" s="25" t="str">
        <f ca="1">IF(C185&lt;NOW(),IF(AND(P185&gt;Q185,W185&gt;X185),S185,IF(AND(P185=Q185,W185=X185),T185,IF(AND(P185&lt;Q185,W185&lt;X185),U185,0))),"")</f>
        <v/>
      </c>
      <c r="Z185" s="25">
        <f>IF(AND(P185=W185,Q185=X185),1,0)</f>
        <v>1</v>
      </c>
      <c r="AA185" s="25" t="str">
        <f>IF(Z185=0,"",IF(ISBLANK(VLOOKUP(A185,Database!A:AA,22,FALSE)),"",VLOOKUP(A185,Database!A:AA,22,FALSE)))</f>
        <v>Exact</v>
      </c>
      <c r="AB185" s="25">
        <f ca="1">IFERROR(IF(AND(Y185&lt;&gt;"",OR(V185="Terminé",V185="En cours")),VLOOKUP(AA185,Setup_ScoreExactBonus!A:D,4,FALSE),0),0)</f>
        <v>0</v>
      </c>
      <c r="AC185" s="31" t="str">
        <f ca="1">IF(Y185&lt;&gt;"", Y185 + IF(Z185=1,AB185, 0), "")</f>
        <v/>
      </c>
      <c r="AD185" s="31">
        <f ca="1">SUMIFS(AC$2:AC185,D$2:D185,D185)*IF(R185=0,1,2)</f>
        <v>0</v>
      </c>
    </row>
    <row r="186" spans="1:30" x14ac:dyDescent="0.35">
      <c r="A186" s="31">
        <f>IF(ISBLANK(B186),"",COUNTIF(B$2:B186,B186))-1</f>
        <v>4</v>
      </c>
      <c r="B186" s="31">
        <v>29</v>
      </c>
      <c r="C186" s="10">
        <f>VLOOKUP($A186,Database!$A:$Y,7,FALSE)</f>
        <v>46186.125</v>
      </c>
      <c r="D186" s="31" t="str">
        <f>VLOOKUP(Pronostics!$B186,Setup_MPP!$A:$G,3,FALSE)</f>
        <v>Joueur29</v>
      </c>
      <c r="E186" s="31" t="str">
        <f>VLOOKUP(Pronostics!$B186,Setup_MPP!$A:$G,2,FALSE)</f>
        <v>Joueur29</v>
      </c>
      <c r="F186" s="31" t="str">
        <f>VLOOKUP($B186,Setup_MPP!$A:$E,4,FALSE)</f>
        <v>#D5D5D5</v>
      </c>
      <c r="G186" s="31" t="str">
        <f>VLOOKUP($B186,Setup_MPP!$A:$E,5,FALSE)</f>
        <v>#727272</v>
      </c>
      <c r="H186" s="31" t="str">
        <f>IFERROR(IF(AND(A186&gt;=1,A186&lt;=104),VLOOKUP($A186,Location!$A:$J,6,FALSE),IF(A186=0,"Avant l'ouverture",IF(OR(A186=105,A186=106),"Bonus"))),"")</f>
        <v>Tour 1</v>
      </c>
      <c r="I186" s="31" t="str">
        <f>IF(LEFT(H186,4)="Tour",VLOOKUP(A186,Database!$A:$C,3,FALSE),"")</f>
        <v>D</v>
      </c>
      <c r="J186" s="31" t="str">
        <f>VLOOKUP($A186,Location!$A:$J,7,FALSE)</f>
        <v>Etats-Unis</v>
      </c>
      <c r="K186" s="31" t="str">
        <f>IFERROR(VLOOKUP(J186,Setup_Team!$B:$C,2,FALSE), "TDB")</f>
        <v>USA</v>
      </c>
      <c r="L186" s="31" t="str">
        <f>VLOOKUP($A186,Location!$A:$J,8,FALSE)</f>
        <v>Paraguay</v>
      </c>
      <c r="M186" s="31" t="str">
        <f>IFERROR(VLOOKUP(L186,Setup_Team!$B:$C,2,FALSE), "TDB")</f>
        <v>PRY</v>
      </c>
      <c r="N186" s="31" t="str">
        <f>VLOOKUP($A186,Location!$A:$J,9,FALSE)</f>
        <v>Inglewood, Los Angeles, California</v>
      </c>
      <c r="O186" s="31" t="str">
        <f>VLOOKUP($A186,Location!$A:$J,10,FALSE)</f>
        <v>SoFi Stadium</v>
      </c>
      <c r="R186" s="31">
        <v>0</v>
      </c>
      <c r="S186" s="25">
        <f>VLOOKUP($A186,Database!$A:$Y,10,FALSE)</f>
        <v>74</v>
      </c>
      <c r="T186" s="25">
        <f>VLOOKUP($A186,Database!$A:$Y,11,FALSE)</f>
        <v>113</v>
      </c>
      <c r="U186" s="25">
        <f>VLOOKUP($A186,Database!$A:$Y,12,FALSE)</f>
        <v>115</v>
      </c>
      <c r="V186" s="25" t="str">
        <f>VLOOKUP(A186,Database!A:M,13,FALSE)</f>
        <v>À venir</v>
      </c>
      <c r="W186" s="25" t="str">
        <f>VLOOKUP($A186,Database!$A:$Y,20,FALSE)</f>
        <v/>
      </c>
      <c r="X186" s="25" t="str">
        <f>VLOOKUP($A186,Database!$A:$Y,21,FALSE)</f>
        <v/>
      </c>
      <c r="Y186" s="25" t="str">
        <f ca="1">IF(C186&lt;NOW(),IF(AND(P186&gt;Q186,W186&gt;X186),S186,IF(AND(P186=Q186,W186=X186),T186,IF(AND(P186&lt;Q186,W186&lt;X186),U186,0))),"")</f>
        <v/>
      </c>
      <c r="Z186" s="25">
        <f>IF(AND(P186=W186,Q186=X186),1,0)</f>
        <v>1</v>
      </c>
      <c r="AA186" s="25" t="str">
        <f>IF(Z186=0,"",IF(ISBLANK(VLOOKUP(A186,Database!A:AA,22,FALSE)),"",VLOOKUP(A186,Database!A:AA,22,FALSE)))</f>
        <v>Exact</v>
      </c>
      <c r="AB186" s="25">
        <f ca="1">IFERROR(IF(AND(Y186&lt;&gt;"",OR(V186="Terminé",V186="En cours")),VLOOKUP(AA186,Setup_ScoreExactBonus!A:D,4,FALSE),0),0)</f>
        <v>0</v>
      </c>
      <c r="AC186" s="31" t="str">
        <f ca="1">IF(Y186&lt;&gt;"", Y186 + IF(Z186=1,AB186, 0), "")</f>
        <v/>
      </c>
      <c r="AD186" s="31">
        <f ca="1">SUMIFS(AC$2:AC186,D$2:D186,D186)*IF(R186=0,1,2)</f>
        <v>0</v>
      </c>
    </row>
    <row r="187" spans="1:30" x14ac:dyDescent="0.35">
      <c r="A187" s="31">
        <f>IF(ISBLANK(B187),"",COUNTIF(B$2:B187,B187))-1</f>
        <v>4</v>
      </c>
      <c r="B187" s="31">
        <v>30</v>
      </c>
      <c r="C187" s="10">
        <f>VLOOKUP($A187,Database!$A:$Y,7,FALSE)</f>
        <v>46186.125</v>
      </c>
      <c r="D187" s="31" t="str">
        <f>VLOOKUP(Pronostics!$B187,Setup_MPP!$A:$G,3,FALSE)</f>
        <v>Joueur30</v>
      </c>
      <c r="E187" s="31" t="str">
        <f>VLOOKUP(Pronostics!$B187,Setup_MPP!$A:$G,2,FALSE)</f>
        <v>Joueur30</v>
      </c>
      <c r="F187" s="31" t="str">
        <f>VLOOKUP($B187,Setup_MPP!$A:$E,4,FALSE)</f>
        <v>#D5D5D5</v>
      </c>
      <c r="G187" s="31" t="str">
        <f>VLOOKUP($B187,Setup_MPP!$A:$E,5,FALSE)</f>
        <v>#727272</v>
      </c>
      <c r="H187" s="31" t="str">
        <f>IFERROR(IF(AND(A187&gt;=1,A187&lt;=104),VLOOKUP($A187,Location!$A:$J,6,FALSE),IF(A187=0,"Avant l'ouverture",IF(OR(A187=105,A187=106),"Bonus"))),"")</f>
        <v>Tour 1</v>
      </c>
      <c r="I187" s="31" t="str">
        <f>IF(LEFT(H187,4)="Tour",VLOOKUP(A187,Database!$A:$C,3,FALSE),"")</f>
        <v>D</v>
      </c>
      <c r="J187" s="31" t="str">
        <f>VLOOKUP($A187,Location!$A:$J,7,FALSE)</f>
        <v>Etats-Unis</v>
      </c>
      <c r="K187" s="31" t="str">
        <f>IFERROR(VLOOKUP(J187,Setup_Team!$B:$C,2,FALSE), "TDB")</f>
        <v>USA</v>
      </c>
      <c r="L187" s="31" t="str">
        <f>VLOOKUP($A187,Location!$A:$J,8,FALSE)</f>
        <v>Paraguay</v>
      </c>
      <c r="M187" s="31" t="str">
        <f>IFERROR(VLOOKUP(L187,Setup_Team!$B:$C,2,FALSE), "TDB")</f>
        <v>PRY</v>
      </c>
      <c r="N187" s="31" t="str">
        <f>VLOOKUP($A187,Location!$A:$J,9,FALSE)</f>
        <v>Inglewood, Los Angeles, California</v>
      </c>
      <c r="O187" s="31" t="str">
        <f>VLOOKUP($A187,Location!$A:$J,10,FALSE)</f>
        <v>SoFi Stadium</v>
      </c>
      <c r="R187" s="31">
        <v>0</v>
      </c>
      <c r="S187" s="25">
        <f>VLOOKUP($A187,Database!$A:$Y,10,FALSE)</f>
        <v>74</v>
      </c>
      <c r="T187" s="25">
        <f>VLOOKUP($A187,Database!$A:$Y,11,FALSE)</f>
        <v>113</v>
      </c>
      <c r="U187" s="25">
        <f>VLOOKUP($A187,Database!$A:$Y,12,FALSE)</f>
        <v>115</v>
      </c>
      <c r="V187" s="25" t="str">
        <f>VLOOKUP(A187,Database!A:M,13,FALSE)</f>
        <v>À venir</v>
      </c>
      <c r="W187" s="25" t="str">
        <f>VLOOKUP($A187,Database!$A:$Y,20,FALSE)</f>
        <v/>
      </c>
      <c r="X187" s="25" t="str">
        <f>VLOOKUP($A187,Database!$A:$Y,21,FALSE)</f>
        <v/>
      </c>
      <c r="Y187" s="25" t="str">
        <f ca="1">IF(C187&lt;NOW(),IF(AND(P187&gt;Q187,W187&gt;X187),S187,IF(AND(P187=Q187,W187=X187),T187,IF(AND(P187&lt;Q187,W187&lt;X187),U187,0))),"")</f>
        <v/>
      </c>
      <c r="Z187" s="25">
        <f>IF(AND(P187=W187,Q187=X187),1,0)</f>
        <v>1</v>
      </c>
      <c r="AA187" s="25" t="str">
        <f>IF(Z187=0,"",IF(ISBLANK(VLOOKUP(A187,Database!A:AA,22,FALSE)),"",VLOOKUP(A187,Database!A:AA,22,FALSE)))</f>
        <v>Exact</v>
      </c>
      <c r="AB187" s="25">
        <f ca="1">IFERROR(IF(AND(Y187&lt;&gt;"",OR(V187="Terminé",V187="En cours")),VLOOKUP(AA187,Setup_ScoreExactBonus!A:D,4,FALSE),0),0)</f>
        <v>0</v>
      </c>
      <c r="AC187" s="31" t="str">
        <f ca="1">IF(Y187&lt;&gt;"", Y187 + IF(Z187=1,AB187, 0), "")</f>
        <v/>
      </c>
      <c r="AD187" s="31">
        <f ca="1">SUMIFS(AC$2:AC187,D$2:D187,D187)*IF(R187=0,1,2)</f>
        <v>0</v>
      </c>
    </row>
    <row r="188" spans="1:30" x14ac:dyDescent="0.35">
      <c r="A188" s="31">
        <f>IF(ISBLANK(B188),"",COUNTIF(B$2:B188,B188))-1</f>
        <v>4</v>
      </c>
      <c r="B188" s="31">
        <v>31</v>
      </c>
      <c r="C188" s="10">
        <f>VLOOKUP($A188,Database!$A:$Y,7,FALSE)</f>
        <v>46186.125</v>
      </c>
      <c r="D188" s="31" t="str">
        <f>VLOOKUP(Pronostics!$B188,Setup_MPP!$A:$G,3,FALSE)</f>
        <v>Joueur31</v>
      </c>
      <c r="E188" s="31" t="str">
        <f>VLOOKUP(Pronostics!$B188,Setup_MPP!$A:$G,2,FALSE)</f>
        <v>Joueur31</v>
      </c>
      <c r="F188" s="31" t="str">
        <f>VLOOKUP($B188,Setup_MPP!$A:$E,4,FALSE)</f>
        <v>#D5D5D5</v>
      </c>
      <c r="G188" s="31" t="str">
        <f>VLOOKUP($B188,Setup_MPP!$A:$E,5,FALSE)</f>
        <v>#727272</v>
      </c>
      <c r="H188" s="31" t="str">
        <f>IFERROR(IF(AND(A188&gt;=1,A188&lt;=104),VLOOKUP($A188,Location!$A:$J,6,FALSE),IF(A188=0,"Avant l'ouverture",IF(OR(A188=105,A188=106),"Bonus"))),"")</f>
        <v>Tour 1</v>
      </c>
      <c r="I188" s="31" t="str">
        <f>IF(LEFT(H188,4)="Tour",VLOOKUP(A188,Database!$A:$C,3,FALSE),"")</f>
        <v>D</v>
      </c>
      <c r="J188" s="31" t="str">
        <f>VLOOKUP($A188,Location!$A:$J,7,FALSE)</f>
        <v>Etats-Unis</v>
      </c>
      <c r="K188" s="31" t="str">
        <f>IFERROR(VLOOKUP(J188,Setup_Team!$B:$C,2,FALSE), "TDB")</f>
        <v>USA</v>
      </c>
      <c r="L188" s="31" t="str">
        <f>VLOOKUP($A188,Location!$A:$J,8,FALSE)</f>
        <v>Paraguay</v>
      </c>
      <c r="M188" s="31" t="str">
        <f>IFERROR(VLOOKUP(L188,Setup_Team!$B:$C,2,FALSE), "TDB")</f>
        <v>PRY</v>
      </c>
      <c r="N188" s="31" t="str">
        <f>VLOOKUP($A188,Location!$A:$J,9,FALSE)</f>
        <v>Inglewood, Los Angeles, California</v>
      </c>
      <c r="O188" s="31" t="str">
        <f>VLOOKUP($A188,Location!$A:$J,10,FALSE)</f>
        <v>SoFi Stadium</v>
      </c>
      <c r="R188" s="31">
        <v>0</v>
      </c>
      <c r="S188" s="25">
        <f>VLOOKUP($A188,Database!$A:$Y,10,FALSE)</f>
        <v>74</v>
      </c>
      <c r="T188" s="25">
        <f>VLOOKUP($A188,Database!$A:$Y,11,FALSE)</f>
        <v>113</v>
      </c>
      <c r="U188" s="25">
        <f>VLOOKUP($A188,Database!$A:$Y,12,FALSE)</f>
        <v>115</v>
      </c>
      <c r="V188" s="25" t="str">
        <f>VLOOKUP(A188,Database!A:M,13,FALSE)</f>
        <v>À venir</v>
      </c>
      <c r="W188" s="25" t="str">
        <f>VLOOKUP($A188,Database!$A:$Y,20,FALSE)</f>
        <v/>
      </c>
      <c r="X188" s="25" t="str">
        <f>VLOOKUP($A188,Database!$A:$Y,21,FALSE)</f>
        <v/>
      </c>
      <c r="Y188" s="25" t="str">
        <f ca="1">IF(C188&lt;NOW(),IF(AND(P188&gt;Q188,W188&gt;X188),S188,IF(AND(P188=Q188,W188=X188),T188,IF(AND(P188&lt;Q188,W188&lt;X188),U188,0))),"")</f>
        <v/>
      </c>
      <c r="Z188" s="25">
        <f>IF(AND(P188=W188,Q188=X188),1,0)</f>
        <v>1</v>
      </c>
      <c r="AA188" s="25" t="str">
        <f>IF(Z188=0,"",IF(ISBLANK(VLOOKUP(A188,Database!A:AA,22,FALSE)),"",VLOOKUP(A188,Database!A:AA,22,FALSE)))</f>
        <v>Exact</v>
      </c>
      <c r="AB188" s="25">
        <f ca="1">IFERROR(IF(AND(Y188&lt;&gt;"",OR(V188="Terminé",V188="En cours")),VLOOKUP(AA188,Setup_ScoreExactBonus!A:D,4,FALSE),0),0)</f>
        <v>0</v>
      </c>
      <c r="AC188" s="31" t="str">
        <f ca="1">IF(Y188&lt;&gt;"", Y188 + IF(Z188=1,AB188, 0), "")</f>
        <v/>
      </c>
      <c r="AD188" s="31">
        <f ca="1">SUMIFS(AC$2:AC188,D$2:D188,D188)*IF(R188=0,1,2)</f>
        <v>0</v>
      </c>
    </row>
    <row r="189" spans="1:30" x14ac:dyDescent="0.35">
      <c r="A189" s="31">
        <f>IF(ISBLANK(B189),"",COUNTIF(B$2:B189,B189))-1</f>
        <v>4</v>
      </c>
      <c r="B189" s="31">
        <v>32</v>
      </c>
      <c r="C189" s="10">
        <f>VLOOKUP($A189,Database!$A:$Y,7,FALSE)</f>
        <v>46186.125</v>
      </c>
      <c r="D189" s="31" t="str">
        <f>VLOOKUP(Pronostics!$B189,Setup_MPP!$A:$G,3,FALSE)</f>
        <v>Joueur32</v>
      </c>
      <c r="E189" s="31" t="str">
        <f>VLOOKUP(Pronostics!$B189,Setup_MPP!$A:$G,2,FALSE)</f>
        <v>Joueur32</v>
      </c>
      <c r="F189" s="31" t="str">
        <f>VLOOKUP($B189,Setup_MPP!$A:$E,4,FALSE)</f>
        <v>#D5D5D5</v>
      </c>
      <c r="G189" s="31" t="str">
        <f>VLOOKUP($B189,Setup_MPP!$A:$E,5,FALSE)</f>
        <v>#727272</v>
      </c>
      <c r="H189" s="31" t="str">
        <f>IFERROR(IF(AND(A189&gt;=1,A189&lt;=104),VLOOKUP($A189,Location!$A:$J,6,FALSE),IF(A189=0,"Avant l'ouverture",IF(OR(A189=105,A189=106),"Bonus"))),"")</f>
        <v>Tour 1</v>
      </c>
      <c r="I189" s="31" t="str">
        <f>IF(LEFT(H189,4)="Tour",VLOOKUP(A189,Database!$A:$C,3,FALSE),"")</f>
        <v>D</v>
      </c>
      <c r="J189" s="31" t="str">
        <f>VLOOKUP($A189,Location!$A:$J,7,FALSE)</f>
        <v>Etats-Unis</v>
      </c>
      <c r="K189" s="31" t="str">
        <f>IFERROR(VLOOKUP(J189,Setup_Team!$B:$C,2,FALSE), "TDB")</f>
        <v>USA</v>
      </c>
      <c r="L189" s="31" t="str">
        <f>VLOOKUP($A189,Location!$A:$J,8,FALSE)</f>
        <v>Paraguay</v>
      </c>
      <c r="M189" s="31" t="str">
        <f>IFERROR(VLOOKUP(L189,Setup_Team!$B:$C,2,FALSE), "TDB")</f>
        <v>PRY</v>
      </c>
      <c r="N189" s="31" t="str">
        <f>VLOOKUP($A189,Location!$A:$J,9,FALSE)</f>
        <v>Inglewood, Los Angeles, California</v>
      </c>
      <c r="O189" s="31" t="str">
        <f>VLOOKUP($A189,Location!$A:$J,10,FALSE)</f>
        <v>SoFi Stadium</v>
      </c>
      <c r="R189" s="31">
        <v>0</v>
      </c>
      <c r="S189" s="25">
        <f>VLOOKUP($A189,Database!$A:$Y,10,FALSE)</f>
        <v>74</v>
      </c>
      <c r="T189" s="25">
        <f>VLOOKUP($A189,Database!$A:$Y,11,FALSE)</f>
        <v>113</v>
      </c>
      <c r="U189" s="25">
        <f>VLOOKUP($A189,Database!$A:$Y,12,FALSE)</f>
        <v>115</v>
      </c>
      <c r="V189" s="25" t="str">
        <f>VLOOKUP(A189,Database!A:M,13,FALSE)</f>
        <v>À venir</v>
      </c>
      <c r="W189" s="25" t="str">
        <f>VLOOKUP($A189,Database!$A:$Y,20,FALSE)</f>
        <v/>
      </c>
      <c r="X189" s="25" t="str">
        <f>VLOOKUP($A189,Database!$A:$Y,21,FALSE)</f>
        <v/>
      </c>
      <c r="Y189" s="25" t="str">
        <f ca="1">IF(C189&lt;NOW(),IF(AND(P189&gt;Q189,W189&gt;X189),S189,IF(AND(P189=Q189,W189=X189),T189,IF(AND(P189&lt;Q189,W189&lt;X189),U189,0))),"")</f>
        <v/>
      </c>
      <c r="Z189" s="25">
        <f>IF(AND(P189=W189,Q189=X189),1,0)</f>
        <v>1</v>
      </c>
      <c r="AA189" s="25" t="str">
        <f>IF(Z189=0,"",IF(ISBLANK(VLOOKUP(A189,Database!A:AA,22,FALSE)),"",VLOOKUP(A189,Database!A:AA,22,FALSE)))</f>
        <v>Exact</v>
      </c>
      <c r="AB189" s="25">
        <f ca="1">IFERROR(IF(AND(Y189&lt;&gt;"",OR(V189="Terminé",V189="En cours")),VLOOKUP(AA189,Setup_ScoreExactBonus!A:D,4,FALSE),0),0)</f>
        <v>0</v>
      </c>
      <c r="AC189" s="31" t="str">
        <f ca="1">IF(Y189&lt;&gt;"", Y189 + IF(Z189=1,AB189, 0), "")</f>
        <v/>
      </c>
      <c r="AD189" s="31">
        <f ca="1">SUMIFS(AC$2:AC189,D$2:D189,D189)*IF(R189=0,1,2)</f>
        <v>0</v>
      </c>
    </row>
    <row r="190" spans="1:30" x14ac:dyDescent="0.35">
      <c r="A190" s="31">
        <f>IF(ISBLANK(B190),"",COUNTIF(B$2:B190,B190))-1</f>
        <v>4</v>
      </c>
      <c r="B190" s="31">
        <v>33</v>
      </c>
      <c r="C190" s="10">
        <f>VLOOKUP($A190,Database!$A:$Y,7,FALSE)</f>
        <v>46186.125</v>
      </c>
      <c r="D190" s="31" t="str">
        <f>VLOOKUP(Pronostics!$B190,Setup_MPP!$A:$G,3,FALSE)</f>
        <v>Joueur33</v>
      </c>
      <c r="E190" s="31" t="str">
        <f>VLOOKUP(Pronostics!$B190,Setup_MPP!$A:$G,2,FALSE)</f>
        <v>Joueur33</v>
      </c>
      <c r="F190" s="31" t="str">
        <f>VLOOKUP($B190,Setup_MPP!$A:$E,4,FALSE)</f>
        <v>#D5D5D5</v>
      </c>
      <c r="G190" s="31" t="str">
        <f>VLOOKUP($B190,Setup_MPP!$A:$E,5,FALSE)</f>
        <v>#727272</v>
      </c>
      <c r="H190" s="31" t="str">
        <f>IFERROR(IF(AND(A190&gt;=1,A190&lt;=104),VLOOKUP($A190,Location!$A:$J,6,FALSE),IF(A190=0,"Avant l'ouverture",IF(OR(A190=105,A190=106),"Bonus"))),"")</f>
        <v>Tour 1</v>
      </c>
      <c r="I190" s="31" t="str">
        <f>IF(LEFT(H190,4)="Tour",VLOOKUP(A190,Database!$A:$C,3,FALSE),"")</f>
        <v>D</v>
      </c>
      <c r="J190" s="31" t="str">
        <f>VLOOKUP($A190,Location!$A:$J,7,FALSE)</f>
        <v>Etats-Unis</v>
      </c>
      <c r="K190" s="31" t="str">
        <f>IFERROR(VLOOKUP(J190,Setup_Team!$B:$C,2,FALSE), "TDB")</f>
        <v>USA</v>
      </c>
      <c r="L190" s="31" t="str">
        <f>VLOOKUP($A190,Location!$A:$J,8,FALSE)</f>
        <v>Paraguay</v>
      </c>
      <c r="M190" s="31" t="str">
        <f>IFERROR(VLOOKUP(L190,Setup_Team!$B:$C,2,FALSE), "TDB")</f>
        <v>PRY</v>
      </c>
      <c r="N190" s="31" t="str">
        <f>VLOOKUP($A190,Location!$A:$J,9,FALSE)</f>
        <v>Inglewood, Los Angeles, California</v>
      </c>
      <c r="O190" s="31" t="str">
        <f>VLOOKUP($A190,Location!$A:$J,10,FALSE)</f>
        <v>SoFi Stadium</v>
      </c>
      <c r="R190" s="31">
        <v>0</v>
      </c>
      <c r="S190" s="25">
        <f>VLOOKUP($A190,Database!$A:$Y,10,FALSE)</f>
        <v>74</v>
      </c>
      <c r="T190" s="25">
        <f>VLOOKUP($A190,Database!$A:$Y,11,FALSE)</f>
        <v>113</v>
      </c>
      <c r="U190" s="25">
        <f>VLOOKUP($A190,Database!$A:$Y,12,FALSE)</f>
        <v>115</v>
      </c>
      <c r="V190" s="25" t="str">
        <f>VLOOKUP(A190,Database!A:M,13,FALSE)</f>
        <v>À venir</v>
      </c>
      <c r="W190" s="25" t="str">
        <f>VLOOKUP($A190,Database!$A:$Y,20,FALSE)</f>
        <v/>
      </c>
      <c r="X190" s="25" t="str">
        <f>VLOOKUP($A190,Database!$A:$Y,21,FALSE)</f>
        <v/>
      </c>
      <c r="Y190" s="25" t="str">
        <f ca="1">IF(C190&lt;NOW(),IF(AND(P190&gt;Q190,W190&gt;X190),S190,IF(AND(P190=Q190,W190=X190),T190,IF(AND(P190&lt;Q190,W190&lt;X190),U190,0))),"")</f>
        <v/>
      </c>
      <c r="Z190" s="25">
        <f>IF(AND(P190=W190,Q190=X190),1,0)</f>
        <v>1</v>
      </c>
      <c r="AA190" s="25" t="str">
        <f>IF(Z190=0,"",IF(ISBLANK(VLOOKUP(A190,Database!A:AA,22,FALSE)),"",VLOOKUP(A190,Database!A:AA,22,FALSE)))</f>
        <v>Exact</v>
      </c>
      <c r="AB190" s="25">
        <f ca="1">IFERROR(IF(AND(Y190&lt;&gt;"",OR(V190="Terminé",V190="En cours")),VLOOKUP(AA190,Setup_ScoreExactBonus!A:D,4,FALSE),0),0)</f>
        <v>0</v>
      </c>
      <c r="AC190" s="31" t="str">
        <f ca="1">IF(Y190&lt;&gt;"", Y190 + IF(Z190=1,AB190, 0), "")</f>
        <v/>
      </c>
      <c r="AD190" s="31">
        <f ca="1">SUMIFS(AC$2:AC190,D$2:D190,D190)*IF(R190=0,1,2)</f>
        <v>0</v>
      </c>
    </row>
    <row r="191" spans="1:30" x14ac:dyDescent="0.35">
      <c r="A191" s="31">
        <f>IF(ISBLANK(B191),"",COUNTIF(B$2:B191,B191))-1</f>
        <v>4</v>
      </c>
      <c r="B191" s="31">
        <v>34</v>
      </c>
      <c r="C191" s="10">
        <f>VLOOKUP($A191,Database!$A:$Y,7,FALSE)</f>
        <v>46186.125</v>
      </c>
      <c r="D191" s="31" t="str">
        <f>VLOOKUP(Pronostics!$B191,Setup_MPP!$A:$G,3,FALSE)</f>
        <v>Joueur34</v>
      </c>
      <c r="E191" s="31" t="str">
        <f>VLOOKUP(Pronostics!$B191,Setup_MPP!$A:$G,2,FALSE)</f>
        <v>Joueur34</v>
      </c>
      <c r="F191" s="31" t="str">
        <f>VLOOKUP($B191,Setup_MPP!$A:$E,4,FALSE)</f>
        <v>#D5D5D5</v>
      </c>
      <c r="G191" s="31" t="str">
        <f>VLOOKUP($B191,Setup_MPP!$A:$E,5,FALSE)</f>
        <v>#727272</v>
      </c>
      <c r="H191" s="31" t="str">
        <f>IFERROR(IF(AND(A191&gt;=1,A191&lt;=104),VLOOKUP($A191,Location!$A:$J,6,FALSE),IF(A191=0,"Avant l'ouverture",IF(OR(A191=105,A191=106),"Bonus"))),"")</f>
        <v>Tour 1</v>
      </c>
      <c r="I191" s="31" t="str">
        <f>IF(LEFT(H191,4)="Tour",VLOOKUP(A191,Database!$A:$C,3,FALSE),"")</f>
        <v>D</v>
      </c>
      <c r="J191" s="31" t="str">
        <f>VLOOKUP($A191,Location!$A:$J,7,FALSE)</f>
        <v>Etats-Unis</v>
      </c>
      <c r="K191" s="31" t="str">
        <f>IFERROR(VLOOKUP(J191,Setup_Team!$B:$C,2,FALSE), "TDB")</f>
        <v>USA</v>
      </c>
      <c r="L191" s="31" t="str">
        <f>VLOOKUP($A191,Location!$A:$J,8,FALSE)</f>
        <v>Paraguay</v>
      </c>
      <c r="M191" s="31" t="str">
        <f>IFERROR(VLOOKUP(L191,Setup_Team!$B:$C,2,FALSE), "TDB")</f>
        <v>PRY</v>
      </c>
      <c r="N191" s="31" t="str">
        <f>VLOOKUP($A191,Location!$A:$J,9,FALSE)</f>
        <v>Inglewood, Los Angeles, California</v>
      </c>
      <c r="O191" s="31" t="str">
        <f>VLOOKUP($A191,Location!$A:$J,10,FALSE)</f>
        <v>SoFi Stadium</v>
      </c>
      <c r="R191" s="31">
        <v>0</v>
      </c>
      <c r="S191" s="25">
        <f>VLOOKUP($A191,Database!$A:$Y,10,FALSE)</f>
        <v>74</v>
      </c>
      <c r="T191" s="25">
        <f>VLOOKUP($A191,Database!$A:$Y,11,FALSE)</f>
        <v>113</v>
      </c>
      <c r="U191" s="25">
        <f>VLOOKUP($A191,Database!$A:$Y,12,FALSE)</f>
        <v>115</v>
      </c>
      <c r="V191" s="25" t="str">
        <f>VLOOKUP(A191,Database!A:M,13,FALSE)</f>
        <v>À venir</v>
      </c>
      <c r="W191" s="25" t="str">
        <f>VLOOKUP($A191,Database!$A:$Y,20,FALSE)</f>
        <v/>
      </c>
      <c r="X191" s="25" t="str">
        <f>VLOOKUP($A191,Database!$A:$Y,21,FALSE)</f>
        <v/>
      </c>
      <c r="Y191" s="25" t="str">
        <f ca="1">IF(C191&lt;NOW(),IF(AND(P191&gt;Q191,W191&gt;X191),S191,IF(AND(P191=Q191,W191=X191),T191,IF(AND(P191&lt;Q191,W191&lt;X191),U191,0))),"")</f>
        <v/>
      </c>
      <c r="Z191" s="25">
        <f>IF(AND(P191=W191,Q191=X191),1,0)</f>
        <v>1</v>
      </c>
      <c r="AA191" s="25" t="str">
        <f>IF(Z191=0,"",IF(ISBLANK(VLOOKUP(A191,Database!A:AA,22,FALSE)),"",VLOOKUP(A191,Database!A:AA,22,FALSE)))</f>
        <v>Exact</v>
      </c>
      <c r="AB191" s="25">
        <f ca="1">IFERROR(IF(AND(Y191&lt;&gt;"",OR(V191="Terminé",V191="En cours")),VLOOKUP(AA191,Setup_ScoreExactBonus!A:D,4,FALSE),0),0)</f>
        <v>0</v>
      </c>
      <c r="AC191" s="31" t="str">
        <f ca="1">IF(Y191&lt;&gt;"", Y191 + IF(Z191=1,AB191, 0), "")</f>
        <v/>
      </c>
      <c r="AD191" s="31">
        <f ca="1">SUMIFS(AC$2:AC191,D$2:D191,D191)*IF(R191=0,1,2)</f>
        <v>0</v>
      </c>
    </row>
    <row r="192" spans="1:30" x14ac:dyDescent="0.35">
      <c r="A192" s="31">
        <f>IF(ISBLANK(B192),"",COUNTIF(B$2:B192,B192))-1</f>
        <v>4</v>
      </c>
      <c r="B192" s="31">
        <v>35</v>
      </c>
      <c r="C192" s="10">
        <f>VLOOKUP($A192,Database!$A:$Y,7,FALSE)</f>
        <v>46186.125</v>
      </c>
      <c r="D192" s="31" t="str">
        <f>VLOOKUP(Pronostics!$B192,Setup_MPP!$A:$G,3,FALSE)</f>
        <v>Joueur35</v>
      </c>
      <c r="E192" s="31" t="str">
        <f>VLOOKUP(Pronostics!$B192,Setup_MPP!$A:$G,2,FALSE)</f>
        <v>Joueur35</v>
      </c>
      <c r="F192" s="31" t="str">
        <f>VLOOKUP($B192,Setup_MPP!$A:$E,4,FALSE)</f>
        <v>#D5D5D5</v>
      </c>
      <c r="G192" s="31" t="str">
        <f>VLOOKUP($B192,Setup_MPP!$A:$E,5,FALSE)</f>
        <v>#727272</v>
      </c>
      <c r="H192" s="31" t="str">
        <f>IFERROR(IF(AND(A192&gt;=1,A192&lt;=104),VLOOKUP($A192,Location!$A:$J,6,FALSE),IF(A192=0,"Avant l'ouverture",IF(OR(A192=105,A192=106),"Bonus"))),"")</f>
        <v>Tour 1</v>
      </c>
      <c r="I192" s="31" t="str">
        <f>IF(LEFT(H192,4)="Tour",VLOOKUP(A192,Database!$A:$C,3,FALSE),"")</f>
        <v>D</v>
      </c>
      <c r="J192" s="31" t="str">
        <f>VLOOKUP($A192,Location!$A:$J,7,FALSE)</f>
        <v>Etats-Unis</v>
      </c>
      <c r="K192" s="31" t="str">
        <f>IFERROR(VLOOKUP(J192,Setup_Team!$B:$C,2,FALSE), "TDB")</f>
        <v>USA</v>
      </c>
      <c r="L192" s="31" t="str">
        <f>VLOOKUP($A192,Location!$A:$J,8,FALSE)</f>
        <v>Paraguay</v>
      </c>
      <c r="M192" s="31" t="str">
        <f>IFERROR(VLOOKUP(L192,Setup_Team!$B:$C,2,FALSE), "TDB")</f>
        <v>PRY</v>
      </c>
      <c r="N192" s="31" t="str">
        <f>VLOOKUP($A192,Location!$A:$J,9,FALSE)</f>
        <v>Inglewood, Los Angeles, California</v>
      </c>
      <c r="O192" s="31" t="str">
        <f>VLOOKUP($A192,Location!$A:$J,10,FALSE)</f>
        <v>SoFi Stadium</v>
      </c>
      <c r="R192" s="31">
        <v>0</v>
      </c>
      <c r="S192" s="25">
        <f>VLOOKUP($A192,Database!$A:$Y,10,FALSE)</f>
        <v>74</v>
      </c>
      <c r="T192" s="25">
        <f>VLOOKUP($A192,Database!$A:$Y,11,FALSE)</f>
        <v>113</v>
      </c>
      <c r="U192" s="25">
        <f>VLOOKUP($A192,Database!$A:$Y,12,FALSE)</f>
        <v>115</v>
      </c>
      <c r="V192" s="25" t="str">
        <f>VLOOKUP(A192,Database!A:M,13,FALSE)</f>
        <v>À venir</v>
      </c>
      <c r="W192" s="25" t="str">
        <f>VLOOKUP($A192,Database!$A:$Y,20,FALSE)</f>
        <v/>
      </c>
      <c r="X192" s="25" t="str">
        <f>VLOOKUP($A192,Database!$A:$Y,21,FALSE)</f>
        <v/>
      </c>
      <c r="Y192" s="25" t="str">
        <f ca="1">IF(C192&lt;NOW(),IF(AND(P192&gt;Q192,W192&gt;X192),S192,IF(AND(P192=Q192,W192=X192),T192,IF(AND(P192&lt;Q192,W192&lt;X192),U192,0))),"")</f>
        <v/>
      </c>
      <c r="Z192" s="25">
        <f>IF(AND(P192=W192,Q192=X192),1,0)</f>
        <v>1</v>
      </c>
      <c r="AA192" s="25" t="str">
        <f>IF(Z192=0,"",IF(ISBLANK(VLOOKUP(A192,Database!A:AA,22,FALSE)),"",VLOOKUP(A192,Database!A:AA,22,FALSE)))</f>
        <v>Exact</v>
      </c>
      <c r="AB192" s="25">
        <f ca="1">IFERROR(IF(AND(Y192&lt;&gt;"",OR(V192="Terminé",V192="En cours")),VLOOKUP(AA192,Setup_ScoreExactBonus!A:D,4,FALSE),0),0)</f>
        <v>0</v>
      </c>
      <c r="AC192" s="31" t="str">
        <f ca="1">IF(Y192&lt;&gt;"", Y192 + IF(Z192=1,AB192, 0), "")</f>
        <v/>
      </c>
      <c r="AD192" s="31">
        <f ca="1">SUMIFS(AC$2:AC192,D$2:D192,D192)*IF(R192=0,1,2)</f>
        <v>0</v>
      </c>
    </row>
    <row r="193" spans="1:30" x14ac:dyDescent="0.35">
      <c r="A193" s="31">
        <f>IF(ISBLANK(B193),"",COUNTIF(B$2:B193,B193))-1</f>
        <v>4</v>
      </c>
      <c r="B193" s="31">
        <v>36</v>
      </c>
      <c r="C193" s="10">
        <f>VLOOKUP($A193,Database!$A:$Y,7,FALSE)</f>
        <v>46186.125</v>
      </c>
      <c r="D193" s="31" t="str">
        <f>VLOOKUP(Pronostics!$B193,Setup_MPP!$A:$G,3,FALSE)</f>
        <v>Joueur36</v>
      </c>
      <c r="E193" s="31" t="str">
        <f>VLOOKUP(Pronostics!$B193,Setup_MPP!$A:$G,2,FALSE)</f>
        <v>Joueur36</v>
      </c>
      <c r="F193" s="31" t="str">
        <f>VLOOKUP($B193,Setup_MPP!$A:$E,4,FALSE)</f>
        <v>#D5D5D5</v>
      </c>
      <c r="G193" s="31" t="str">
        <f>VLOOKUP($B193,Setup_MPP!$A:$E,5,FALSE)</f>
        <v>#727272</v>
      </c>
      <c r="H193" s="31" t="str">
        <f>IFERROR(IF(AND(A193&gt;=1,A193&lt;=104),VLOOKUP($A193,Location!$A:$J,6,FALSE),IF(A193=0,"Avant l'ouverture",IF(OR(A193=105,A193=106),"Bonus"))),"")</f>
        <v>Tour 1</v>
      </c>
      <c r="I193" s="31" t="str">
        <f>IF(LEFT(H193,4)="Tour",VLOOKUP(A193,Database!$A:$C,3,FALSE),"")</f>
        <v>D</v>
      </c>
      <c r="J193" s="31" t="str">
        <f>VLOOKUP($A193,Location!$A:$J,7,FALSE)</f>
        <v>Etats-Unis</v>
      </c>
      <c r="K193" s="31" t="str">
        <f>IFERROR(VLOOKUP(J193,Setup_Team!$B:$C,2,FALSE), "TDB")</f>
        <v>USA</v>
      </c>
      <c r="L193" s="31" t="str">
        <f>VLOOKUP($A193,Location!$A:$J,8,FALSE)</f>
        <v>Paraguay</v>
      </c>
      <c r="M193" s="31" t="str">
        <f>IFERROR(VLOOKUP(L193,Setup_Team!$B:$C,2,FALSE), "TDB")</f>
        <v>PRY</v>
      </c>
      <c r="N193" s="31" t="str">
        <f>VLOOKUP($A193,Location!$A:$J,9,FALSE)</f>
        <v>Inglewood, Los Angeles, California</v>
      </c>
      <c r="O193" s="31" t="str">
        <f>VLOOKUP($A193,Location!$A:$J,10,FALSE)</f>
        <v>SoFi Stadium</v>
      </c>
      <c r="R193" s="31">
        <v>0</v>
      </c>
      <c r="S193" s="25">
        <f>VLOOKUP($A193,Database!$A:$Y,10,FALSE)</f>
        <v>74</v>
      </c>
      <c r="T193" s="25">
        <f>VLOOKUP($A193,Database!$A:$Y,11,FALSE)</f>
        <v>113</v>
      </c>
      <c r="U193" s="25">
        <f>VLOOKUP($A193,Database!$A:$Y,12,FALSE)</f>
        <v>115</v>
      </c>
      <c r="V193" s="25" t="str">
        <f>VLOOKUP(A193,Database!A:M,13,FALSE)</f>
        <v>À venir</v>
      </c>
      <c r="W193" s="25" t="str">
        <f>VLOOKUP($A193,Database!$A:$Y,20,FALSE)</f>
        <v/>
      </c>
      <c r="X193" s="25" t="str">
        <f>VLOOKUP($A193,Database!$A:$Y,21,FALSE)</f>
        <v/>
      </c>
      <c r="Y193" s="25" t="str">
        <f ca="1">IF(C193&lt;NOW(),IF(AND(P193&gt;Q193,W193&gt;X193),S193,IF(AND(P193=Q193,W193=X193),T193,IF(AND(P193&lt;Q193,W193&lt;X193),U193,0))),"")</f>
        <v/>
      </c>
      <c r="Z193" s="25">
        <f>IF(AND(P193=W193,Q193=X193),1,0)</f>
        <v>1</v>
      </c>
      <c r="AA193" s="25" t="str">
        <f>IF(Z193=0,"",IF(ISBLANK(VLOOKUP(A193,Database!A:AA,22,FALSE)),"",VLOOKUP(A193,Database!A:AA,22,FALSE)))</f>
        <v>Exact</v>
      </c>
      <c r="AB193" s="25">
        <f ca="1">IFERROR(IF(AND(Y193&lt;&gt;"",OR(V193="Terminé",V193="En cours")),VLOOKUP(AA193,Setup_ScoreExactBonus!A:D,4,FALSE),0),0)</f>
        <v>0</v>
      </c>
      <c r="AC193" s="31" t="str">
        <f ca="1">IF(Y193&lt;&gt;"", Y193 + IF(Z193=1,AB193, 0), "")</f>
        <v/>
      </c>
      <c r="AD193" s="31">
        <f ca="1">SUMIFS(AC$2:AC193,D$2:D193,D193)*IF(R193=0,1,2)</f>
        <v>0</v>
      </c>
    </row>
    <row r="194" spans="1:30" x14ac:dyDescent="0.35">
      <c r="A194" s="31">
        <f>IF(ISBLANK(B194),"",COUNTIF(B$2:B194,B194))-1</f>
        <v>4</v>
      </c>
      <c r="B194" s="31">
        <v>37</v>
      </c>
      <c r="C194" s="10">
        <f>VLOOKUP($A194,Database!$A:$Y,7,FALSE)</f>
        <v>46186.125</v>
      </c>
      <c r="D194" s="31" t="str">
        <f>VLOOKUP(Pronostics!$B194,Setup_MPP!$A:$G,3,FALSE)</f>
        <v>Joueur37</v>
      </c>
      <c r="E194" s="31" t="str">
        <f>VLOOKUP(Pronostics!$B194,Setup_MPP!$A:$G,2,FALSE)</f>
        <v>Joueur37</v>
      </c>
      <c r="F194" s="31" t="str">
        <f>VLOOKUP($B194,Setup_MPP!$A:$E,4,FALSE)</f>
        <v>#D5D5D5</v>
      </c>
      <c r="G194" s="31" t="str">
        <f>VLOOKUP($B194,Setup_MPP!$A:$E,5,FALSE)</f>
        <v>#727272</v>
      </c>
      <c r="H194" s="31" t="str">
        <f>IFERROR(IF(AND(A194&gt;=1,A194&lt;=104),VLOOKUP($A194,Location!$A:$J,6,FALSE),IF(A194=0,"Avant l'ouverture",IF(OR(A194=105,A194=106),"Bonus"))),"")</f>
        <v>Tour 1</v>
      </c>
      <c r="I194" s="31" t="str">
        <f>IF(LEFT(H194,4)="Tour",VLOOKUP(A194,Database!$A:$C,3,FALSE),"")</f>
        <v>D</v>
      </c>
      <c r="J194" s="31" t="str">
        <f>VLOOKUP($A194,Location!$A:$J,7,FALSE)</f>
        <v>Etats-Unis</v>
      </c>
      <c r="K194" s="31" t="str">
        <f>IFERROR(VLOOKUP(J194,Setup_Team!$B:$C,2,FALSE), "TDB")</f>
        <v>USA</v>
      </c>
      <c r="L194" s="31" t="str">
        <f>VLOOKUP($A194,Location!$A:$J,8,FALSE)</f>
        <v>Paraguay</v>
      </c>
      <c r="M194" s="31" t="str">
        <f>IFERROR(VLOOKUP(L194,Setup_Team!$B:$C,2,FALSE), "TDB")</f>
        <v>PRY</v>
      </c>
      <c r="N194" s="31" t="str">
        <f>VLOOKUP($A194,Location!$A:$J,9,FALSE)</f>
        <v>Inglewood, Los Angeles, California</v>
      </c>
      <c r="O194" s="31" t="str">
        <f>VLOOKUP($A194,Location!$A:$J,10,FALSE)</f>
        <v>SoFi Stadium</v>
      </c>
      <c r="R194" s="31">
        <v>0</v>
      </c>
      <c r="S194" s="25">
        <f>VLOOKUP($A194,Database!$A:$Y,10,FALSE)</f>
        <v>74</v>
      </c>
      <c r="T194" s="25">
        <f>VLOOKUP($A194,Database!$A:$Y,11,FALSE)</f>
        <v>113</v>
      </c>
      <c r="U194" s="25">
        <f>VLOOKUP($A194,Database!$A:$Y,12,FALSE)</f>
        <v>115</v>
      </c>
      <c r="V194" s="25" t="str">
        <f>VLOOKUP(A194,Database!A:M,13,FALSE)</f>
        <v>À venir</v>
      </c>
      <c r="W194" s="25" t="str">
        <f>VLOOKUP($A194,Database!$A:$Y,20,FALSE)</f>
        <v/>
      </c>
      <c r="X194" s="25" t="str">
        <f>VLOOKUP($A194,Database!$A:$Y,21,FALSE)</f>
        <v/>
      </c>
      <c r="Y194" s="25" t="str">
        <f ca="1">IF(C194&lt;NOW(),IF(AND(P194&gt;Q194,W194&gt;X194),S194,IF(AND(P194=Q194,W194=X194),T194,IF(AND(P194&lt;Q194,W194&lt;X194),U194,0))),"")</f>
        <v/>
      </c>
      <c r="Z194" s="25">
        <f>IF(AND(P194=W194,Q194=X194),1,0)</f>
        <v>1</v>
      </c>
      <c r="AA194" s="25" t="str">
        <f>IF(Z194=0,"",IF(ISBLANK(VLOOKUP(A194,Database!A:AA,22,FALSE)),"",VLOOKUP(A194,Database!A:AA,22,FALSE)))</f>
        <v>Exact</v>
      </c>
      <c r="AB194" s="25">
        <f ca="1">IFERROR(IF(AND(Y194&lt;&gt;"",OR(V194="Terminé",V194="En cours")),VLOOKUP(AA194,Setup_ScoreExactBonus!A:D,4,FALSE),0),0)</f>
        <v>0</v>
      </c>
      <c r="AC194" s="31" t="str">
        <f ca="1">IF(Y194&lt;&gt;"", Y194 + IF(Z194=1,AB194, 0), "")</f>
        <v/>
      </c>
      <c r="AD194" s="31">
        <f ca="1">SUMIFS(AC$2:AC194,D$2:D194,D194)*IF(R194=0,1,2)</f>
        <v>0</v>
      </c>
    </row>
    <row r="195" spans="1:30" x14ac:dyDescent="0.35">
      <c r="A195" s="31">
        <f>IF(ISBLANK(B195),"",COUNTIF(B$2:B195,B195))-1</f>
        <v>4</v>
      </c>
      <c r="B195" s="31">
        <v>38</v>
      </c>
      <c r="C195" s="10">
        <f>VLOOKUP($A195,Database!$A:$Y,7,FALSE)</f>
        <v>46186.125</v>
      </c>
      <c r="D195" s="31" t="str">
        <f>VLOOKUP(Pronostics!$B195,Setup_MPP!$A:$G,3,FALSE)</f>
        <v>Joueur38</v>
      </c>
      <c r="E195" s="31" t="str">
        <f>VLOOKUP(Pronostics!$B195,Setup_MPP!$A:$G,2,FALSE)</f>
        <v>Joueur38</v>
      </c>
      <c r="F195" s="31" t="str">
        <f>VLOOKUP($B195,Setup_MPP!$A:$E,4,FALSE)</f>
        <v>#D5D5D5</v>
      </c>
      <c r="G195" s="31" t="str">
        <f>VLOOKUP($B195,Setup_MPP!$A:$E,5,FALSE)</f>
        <v>#727272</v>
      </c>
      <c r="H195" s="31" t="str">
        <f>IFERROR(IF(AND(A195&gt;=1,A195&lt;=104),VLOOKUP($A195,Location!$A:$J,6,FALSE),IF(A195=0,"Avant l'ouverture",IF(OR(A195=105,A195=106),"Bonus"))),"")</f>
        <v>Tour 1</v>
      </c>
      <c r="I195" s="31" t="str">
        <f>IF(LEFT(H195,4)="Tour",VLOOKUP(A195,Database!$A:$C,3,FALSE),"")</f>
        <v>D</v>
      </c>
      <c r="J195" s="31" t="str">
        <f>VLOOKUP($A195,Location!$A:$J,7,FALSE)</f>
        <v>Etats-Unis</v>
      </c>
      <c r="K195" s="31" t="str">
        <f>IFERROR(VLOOKUP(J195,Setup_Team!$B:$C,2,FALSE), "TDB")</f>
        <v>USA</v>
      </c>
      <c r="L195" s="31" t="str">
        <f>VLOOKUP($A195,Location!$A:$J,8,FALSE)</f>
        <v>Paraguay</v>
      </c>
      <c r="M195" s="31" t="str">
        <f>IFERROR(VLOOKUP(L195,Setup_Team!$B:$C,2,FALSE), "TDB")</f>
        <v>PRY</v>
      </c>
      <c r="N195" s="31" t="str">
        <f>VLOOKUP($A195,Location!$A:$J,9,FALSE)</f>
        <v>Inglewood, Los Angeles, California</v>
      </c>
      <c r="O195" s="31" t="str">
        <f>VLOOKUP($A195,Location!$A:$J,10,FALSE)</f>
        <v>SoFi Stadium</v>
      </c>
      <c r="R195" s="31">
        <v>0</v>
      </c>
      <c r="S195" s="25">
        <f>VLOOKUP($A195,Database!$A:$Y,10,FALSE)</f>
        <v>74</v>
      </c>
      <c r="T195" s="25">
        <f>VLOOKUP($A195,Database!$A:$Y,11,FALSE)</f>
        <v>113</v>
      </c>
      <c r="U195" s="25">
        <f>VLOOKUP($A195,Database!$A:$Y,12,FALSE)</f>
        <v>115</v>
      </c>
      <c r="V195" s="25" t="str">
        <f>VLOOKUP(A195,Database!A:M,13,FALSE)</f>
        <v>À venir</v>
      </c>
      <c r="W195" s="25" t="str">
        <f>VLOOKUP($A195,Database!$A:$Y,20,FALSE)</f>
        <v/>
      </c>
      <c r="X195" s="25" t="str">
        <f>VLOOKUP($A195,Database!$A:$Y,21,FALSE)</f>
        <v/>
      </c>
      <c r="Y195" s="25" t="str">
        <f ca="1">IF(C195&lt;NOW(),IF(AND(P195&gt;Q195,W195&gt;X195),S195,IF(AND(P195=Q195,W195=X195),T195,IF(AND(P195&lt;Q195,W195&lt;X195),U195,0))),"")</f>
        <v/>
      </c>
      <c r="Z195" s="25">
        <f>IF(AND(P195=W195,Q195=X195),1,0)</f>
        <v>1</v>
      </c>
      <c r="AA195" s="25" t="str">
        <f>IF(Z195=0,"",IF(ISBLANK(VLOOKUP(A195,Database!A:AA,22,FALSE)),"",VLOOKUP(A195,Database!A:AA,22,FALSE)))</f>
        <v>Exact</v>
      </c>
      <c r="AB195" s="25">
        <f ca="1">IFERROR(IF(AND(Y195&lt;&gt;"",OR(V195="Terminé",V195="En cours")),VLOOKUP(AA195,Setup_ScoreExactBonus!A:D,4,FALSE),0),0)</f>
        <v>0</v>
      </c>
      <c r="AC195" s="31" t="str">
        <f ca="1">IF(Y195&lt;&gt;"", Y195 + IF(Z195=1,AB195, 0), "")</f>
        <v/>
      </c>
      <c r="AD195" s="31">
        <f ca="1">SUMIFS(AC$2:AC195,D$2:D195,D195)*IF(R195=0,1,2)</f>
        <v>0</v>
      </c>
    </row>
    <row r="196" spans="1:30" x14ac:dyDescent="0.35">
      <c r="A196" s="31">
        <f>IF(ISBLANK(B196),"",COUNTIF(B$2:B196,B196))-1</f>
        <v>4</v>
      </c>
      <c r="B196" s="31">
        <v>39</v>
      </c>
      <c r="C196" s="10">
        <f>VLOOKUP($A196,Database!$A:$Y,7,FALSE)</f>
        <v>46186.125</v>
      </c>
      <c r="D196" s="31" t="str">
        <f>VLOOKUP(Pronostics!$B196,Setup_MPP!$A:$G,3,FALSE)</f>
        <v>Joueur39</v>
      </c>
      <c r="E196" s="31" t="str">
        <f>VLOOKUP(Pronostics!$B196,Setup_MPP!$A:$G,2,FALSE)</f>
        <v>Joueur39</v>
      </c>
      <c r="F196" s="31" t="str">
        <f>VLOOKUP($B196,Setup_MPP!$A:$E,4,FALSE)</f>
        <v>#D5D5D5</v>
      </c>
      <c r="G196" s="31" t="str">
        <f>VLOOKUP($B196,Setup_MPP!$A:$E,5,FALSE)</f>
        <v>#727272</v>
      </c>
      <c r="H196" s="31" t="str">
        <f>IFERROR(IF(AND(A196&gt;=1,A196&lt;=104),VLOOKUP($A196,Location!$A:$J,6,FALSE),IF(A196=0,"Avant l'ouverture",IF(OR(A196=105,A196=106),"Bonus"))),"")</f>
        <v>Tour 1</v>
      </c>
      <c r="I196" s="31" t="str">
        <f>IF(LEFT(H196,4)="Tour",VLOOKUP(A196,Database!$A:$C,3,FALSE),"")</f>
        <v>D</v>
      </c>
      <c r="J196" s="31" t="str">
        <f>VLOOKUP($A196,Location!$A:$J,7,FALSE)</f>
        <v>Etats-Unis</v>
      </c>
      <c r="K196" s="31" t="str">
        <f>IFERROR(VLOOKUP(J196,Setup_Team!$B:$C,2,FALSE), "TDB")</f>
        <v>USA</v>
      </c>
      <c r="L196" s="31" t="str">
        <f>VLOOKUP($A196,Location!$A:$J,8,FALSE)</f>
        <v>Paraguay</v>
      </c>
      <c r="M196" s="31" t="str">
        <f>IFERROR(VLOOKUP(L196,Setup_Team!$B:$C,2,FALSE), "TDB")</f>
        <v>PRY</v>
      </c>
      <c r="N196" s="31" t="str">
        <f>VLOOKUP($A196,Location!$A:$J,9,FALSE)</f>
        <v>Inglewood, Los Angeles, California</v>
      </c>
      <c r="O196" s="31" t="str">
        <f>VLOOKUP($A196,Location!$A:$J,10,FALSE)</f>
        <v>SoFi Stadium</v>
      </c>
      <c r="R196" s="31">
        <v>0</v>
      </c>
      <c r="S196" s="25">
        <f>VLOOKUP($A196,Database!$A:$Y,10,FALSE)</f>
        <v>74</v>
      </c>
      <c r="T196" s="25">
        <f>VLOOKUP($A196,Database!$A:$Y,11,FALSE)</f>
        <v>113</v>
      </c>
      <c r="U196" s="25">
        <f>VLOOKUP($A196,Database!$A:$Y,12,FALSE)</f>
        <v>115</v>
      </c>
      <c r="V196" s="25" t="str">
        <f>VLOOKUP(A196,Database!A:M,13,FALSE)</f>
        <v>À venir</v>
      </c>
      <c r="W196" s="25" t="str">
        <f>VLOOKUP($A196,Database!$A:$Y,20,FALSE)</f>
        <v/>
      </c>
      <c r="X196" s="25" t="str">
        <f>VLOOKUP($A196,Database!$A:$Y,21,FALSE)</f>
        <v/>
      </c>
      <c r="Y196" s="25" t="str">
        <f ca="1">IF(C196&lt;NOW(),IF(AND(P196&gt;Q196,W196&gt;X196),S196,IF(AND(P196=Q196,W196=X196),T196,IF(AND(P196&lt;Q196,W196&lt;X196),U196,0))),"")</f>
        <v/>
      </c>
      <c r="Z196" s="25">
        <f>IF(AND(P196=W196,Q196=X196),1,0)</f>
        <v>1</v>
      </c>
      <c r="AA196" s="25" t="str">
        <f>IF(Z196=0,"",IF(ISBLANK(VLOOKUP(A196,Database!A:AA,22,FALSE)),"",VLOOKUP(A196,Database!A:AA,22,FALSE)))</f>
        <v>Exact</v>
      </c>
      <c r="AB196" s="25">
        <f ca="1">IFERROR(IF(AND(Y196&lt;&gt;"",OR(V196="Terminé",V196="En cours")),VLOOKUP(AA196,Setup_ScoreExactBonus!A:D,4,FALSE),0),0)</f>
        <v>0</v>
      </c>
      <c r="AC196" s="31" t="str">
        <f ca="1">IF(Y196&lt;&gt;"", Y196 + IF(Z196=1,AB196, 0), "")</f>
        <v/>
      </c>
      <c r="AD196" s="31">
        <f ca="1">SUMIFS(AC$2:AC196,D$2:D196,D196)*IF(R196=0,1,2)</f>
        <v>0</v>
      </c>
    </row>
    <row r="197" spans="1:30" x14ac:dyDescent="0.35">
      <c r="A197" s="31">
        <f>IF(ISBLANK(B197),"",COUNTIF(B$2:B197,B197))-1</f>
        <v>5</v>
      </c>
      <c r="B197" s="31">
        <v>1</v>
      </c>
      <c r="C197" s="10">
        <f>VLOOKUP($A197,Database!$A:$Y,7,FALSE)</f>
        <v>46186.875</v>
      </c>
      <c r="D197" s="31" t="str">
        <f>VLOOKUP(Pronostics!$B197,Setup_MPP!$A:$G,3,FALSE)</f>
        <v>_Nicolas_LM_</v>
      </c>
      <c r="E197" s="31" t="str">
        <f>VLOOKUP(Pronostics!$B197,Setup_MPP!$A:$G,2,FALSE)</f>
        <v>Nicolas LE MOUEL</v>
      </c>
      <c r="F197" s="31" t="str">
        <f>VLOOKUP($B197,Setup_MPP!$A:$E,4,FALSE)</f>
        <v>#F7C79D</v>
      </c>
      <c r="G197" s="31" t="str">
        <f>VLOOKUP($B197,Setup_MPP!$A:$E,5,FALSE)</f>
        <v>#FFBE85</v>
      </c>
      <c r="H197" s="31" t="str">
        <f>IFERROR(IF(AND(A197&gt;=1,A197&lt;=104),VLOOKUP($A197,Location!$A:$J,6,FALSE),IF(A197=0,"Avant l'ouverture",IF(OR(A197=105,A197=106),"Bonus"))),"")</f>
        <v>Tour 1</v>
      </c>
      <c r="I197" s="31" t="str">
        <f>IF(LEFT(H197,4)="Tour",VLOOKUP(A197,Database!$A:$C,3,FALSE),"")</f>
        <v>B</v>
      </c>
      <c r="J197" s="31" t="str">
        <f>VLOOKUP($A197,Location!$A:$J,7,FALSE)</f>
        <v>Qatar</v>
      </c>
      <c r="K197" s="31" t="str">
        <f>IFERROR(VLOOKUP(J197,Setup_Team!$B:$C,2,FALSE), "TDB")</f>
        <v>QAT</v>
      </c>
      <c r="L197" s="31" t="str">
        <f>VLOOKUP($A197,Location!$A:$J,8,FALSE)</f>
        <v>Suisse</v>
      </c>
      <c r="M197" s="31" t="str">
        <f>IFERROR(VLOOKUP(L197,Setup_Team!$B:$C,2,FALSE), "TDB")</f>
        <v>CHE</v>
      </c>
      <c r="N197" s="31" t="str">
        <f>VLOOKUP($A197,Location!$A:$J,9,FALSE)</f>
        <v>Santa Clara, Californie</v>
      </c>
      <c r="O197" s="31" t="str">
        <f>VLOOKUP($A197,Location!$A:$J,10,FALSE)</f>
        <v>Levi's Stadium</v>
      </c>
      <c r="P197" s="44"/>
      <c r="Q197" s="44"/>
      <c r="R197" s="31">
        <v>0</v>
      </c>
      <c r="S197" s="25">
        <f>VLOOKUP($A197,Database!$A:$Y,10,FALSE)</f>
        <v>172</v>
      </c>
      <c r="T197" s="25">
        <f>VLOOKUP($A197,Database!$A:$Y,11,FALSE)</f>
        <v>141</v>
      </c>
      <c r="U197" s="25">
        <f>VLOOKUP($A197,Database!$A:$Y,12,FALSE)</f>
        <v>33</v>
      </c>
      <c r="V197" s="25" t="str">
        <f>VLOOKUP(A197,Database!A:M,13,FALSE)</f>
        <v>À venir</v>
      </c>
      <c r="W197" s="25" t="str">
        <f>VLOOKUP($A197,Database!$A:$Y,20,FALSE)</f>
        <v/>
      </c>
      <c r="X197" s="25" t="str">
        <f>VLOOKUP($A197,Database!$A:$Y,21,FALSE)</f>
        <v/>
      </c>
      <c r="Y197" s="25" t="str">
        <f ca="1">IF(C197&lt;NOW(),IF(AND(P197&gt;Q197,W197&gt;X197),S197,IF(AND(P197=Q197,W197=X197),T197,IF(AND(P197&lt;Q197,W197&lt;X197),U197,0))),"")</f>
        <v/>
      </c>
      <c r="Z197" s="25">
        <f>IF(AND(P197=W197,Q197=X197),1,0)</f>
        <v>1</v>
      </c>
      <c r="AA197" s="25" t="str">
        <f>IF(Z197=0,"",IF(ISBLANK(VLOOKUP(A197,Database!A:AA,22,FALSE)),"",VLOOKUP(A197,Database!A:AA,22,FALSE)))</f>
        <v>Exact</v>
      </c>
      <c r="AB197" s="25">
        <f ca="1">IFERROR(IF(AND(Y197&lt;&gt;"",OR(V197="Terminé",V197="En cours")),VLOOKUP(AA197,Setup_ScoreExactBonus!A:D,4,FALSE),0),0)</f>
        <v>0</v>
      </c>
      <c r="AC197" s="31" t="str">
        <f ca="1">IF(Y197&lt;&gt;"", Y197 + IF(Z197=1,AB197, 0), "")</f>
        <v/>
      </c>
      <c r="AD197" s="31">
        <f ca="1">SUMIFS(AC$2:AC197,D$2:D197,D197)*IF(R197=0,1,2)</f>
        <v>0</v>
      </c>
    </row>
    <row r="198" spans="1:30" x14ac:dyDescent="0.35">
      <c r="A198" s="31">
        <f>IF(ISBLANK(B198),"",COUNTIF(B$2:B198,B198))-1</f>
        <v>5</v>
      </c>
      <c r="B198" s="31">
        <v>2</v>
      </c>
      <c r="C198" s="10">
        <f>VLOOKUP($A198,Database!$A:$Y,7,FALSE)</f>
        <v>46186.875</v>
      </c>
      <c r="D198" s="31" t="str">
        <f>VLOOKUP(Pronostics!$B198,Setup_MPP!$A:$G,3,FALSE)</f>
        <v>leaelaz</v>
      </c>
      <c r="E198" s="31" t="str">
        <f>VLOOKUP(Pronostics!$B198,Setup_MPP!$A:$G,2,FALSE)</f>
        <v>Léa EL ASERY</v>
      </c>
      <c r="F198" s="31" t="str">
        <f>VLOOKUP($B198,Setup_MPP!$A:$E,4,FALSE)</f>
        <v>#FFBEBE</v>
      </c>
      <c r="G198" s="31" t="str">
        <f>VLOOKUP($B198,Setup_MPP!$A:$E,5,FALSE)</f>
        <v>#DF6868</v>
      </c>
      <c r="H198" s="31" t="str">
        <f>IFERROR(IF(AND(A198&gt;=1,A198&lt;=104),VLOOKUP($A198,Location!$A:$J,6,FALSE),IF(A198=0,"Avant l'ouverture",IF(OR(A198=105,A198=106),"Bonus"))),"")</f>
        <v>Tour 1</v>
      </c>
      <c r="I198" s="31" t="str">
        <f>IF(LEFT(H198,4)="Tour",VLOOKUP(A198,Database!$A:$C,3,FALSE),"")</f>
        <v>B</v>
      </c>
      <c r="J198" s="31" t="str">
        <f>VLOOKUP($A198,Location!$A:$J,7,FALSE)</f>
        <v>Qatar</v>
      </c>
      <c r="K198" s="31" t="str">
        <f>IFERROR(VLOOKUP(J198,Setup_Team!$B:$C,2,FALSE), "TDB")</f>
        <v>QAT</v>
      </c>
      <c r="L198" s="31" t="str">
        <f>VLOOKUP($A198,Location!$A:$J,8,FALSE)</f>
        <v>Suisse</v>
      </c>
      <c r="M198" s="31" t="str">
        <f>IFERROR(VLOOKUP(L198,Setup_Team!$B:$C,2,FALSE), "TDB")</f>
        <v>CHE</v>
      </c>
      <c r="N198" s="31" t="str">
        <f>VLOOKUP($A198,Location!$A:$J,9,FALSE)</f>
        <v>Santa Clara, Californie</v>
      </c>
      <c r="O198" s="31" t="str">
        <f>VLOOKUP($A198,Location!$A:$J,10,FALSE)</f>
        <v>Levi's Stadium</v>
      </c>
      <c r="R198" s="31">
        <v>0</v>
      </c>
      <c r="S198" s="25">
        <f>VLOOKUP($A198,Database!$A:$Y,10,FALSE)</f>
        <v>172</v>
      </c>
      <c r="T198" s="25">
        <f>VLOOKUP($A198,Database!$A:$Y,11,FALSE)</f>
        <v>141</v>
      </c>
      <c r="U198" s="25">
        <f>VLOOKUP($A198,Database!$A:$Y,12,FALSE)</f>
        <v>33</v>
      </c>
      <c r="V198" s="25" t="str">
        <f>VLOOKUP(A198,Database!A:M,13,FALSE)</f>
        <v>À venir</v>
      </c>
      <c r="W198" s="25" t="str">
        <f>VLOOKUP($A198,Database!$A:$Y,20,FALSE)</f>
        <v/>
      </c>
      <c r="X198" s="25" t="str">
        <f>VLOOKUP($A198,Database!$A:$Y,21,FALSE)</f>
        <v/>
      </c>
      <c r="Y198" s="25" t="str">
        <f ca="1">IF(C198&lt;NOW(),IF(AND(P198&gt;Q198,W198&gt;X198),S198,IF(AND(P198=Q198,W198=X198),T198,IF(AND(P198&lt;Q198,W198&lt;X198),U198,0))),"")</f>
        <v/>
      </c>
      <c r="Z198" s="25">
        <f>IF(AND(P198=W198,Q198=X198),1,0)</f>
        <v>1</v>
      </c>
      <c r="AA198" s="25" t="str">
        <f>IF(Z198=0,"",IF(ISBLANK(VLOOKUP(A198,Database!A:AA,22,FALSE)),"",VLOOKUP(A198,Database!A:AA,22,FALSE)))</f>
        <v>Exact</v>
      </c>
      <c r="AB198" s="25">
        <f ca="1">IFERROR(IF(AND(Y198&lt;&gt;"",OR(V198="Terminé",V198="En cours")),VLOOKUP(AA198,Setup_ScoreExactBonus!A:D,4,FALSE),0),0)</f>
        <v>0</v>
      </c>
      <c r="AC198" s="31" t="str">
        <f ca="1">IF(Y198&lt;&gt;"", Y198 + IF(Z198=1,AB198, 0), "")</f>
        <v/>
      </c>
      <c r="AD198" s="31">
        <f ca="1">SUMIFS(AC$2:AC198,D$2:D198,D198)*IF(R198=0,1,2)</f>
        <v>0</v>
      </c>
    </row>
    <row r="199" spans="1:30" x14ac:dyDescent="0.35">
      <c r="A199" s="31">
        <f>IF(ISBLANK(B199),"",COUNTIF(B$2:B199,B199))-1</f>
        <v>5</v>
      </c>
      <c r="B199" s="31">
        <v>3</v>
      </c>
      <c r="C199" s="10">
        <f>VLOOKUP($A199,Database!$A:$Y,7,FALSE)</f>
        <v>46186.875</v>
      </c>
      <c r="D199" s="31" t="str">
        <f>VLOOKUP(Pronostics!$B199,Setup_MPP!$A:$G,3,FALSE)</f>
        <v>PasMetalleux</v>
      </c>
      <c r="E199" s="31" t="str">
        <f>VLOOKUP(Pronostics!$B199,Setup_MPP!$A:$G,2,FALSE)</f>
        <v>Elwenn JOUBREL</v>
      </c>
      <c r="F199" s="31" t="str">
        <f>VLOOKUP($B199,Setup_MPP!$A:$E,4,FALSE)</f>
        <v>#F5C7FC</v>
      </c>
      <c r="G199" s="31" t="str">
        <f>VLOOKUP($B199,Setup_MPP!$A:$E,5,FALSE)</f>
        <v>#C489CF</v>
      </c>
      <c r="H199" s="31" t="str">
        <f>IFERROR(IF(AND(A199&gt;=1,A199&lt;=104),VLOOKUP($A199,Location!$A:$J,6,FALSE),IF(A199=0,"Avant l'ouverture",IF(OR(A199=105,A199=106),"Bonus"))),"")</f>
        <v>Tour 1</v>
      </c>
      <c r="I199" s="31" t="str">
        <f>IF(LEFT(H199,4)="Tour",VLOOKUP(A199,Database!$A:$C,3,FALSE),"")</f>
        <v>B</v>
      </c>
      <c r="J199" s="31" t="str">
        <f>VLOOKUP($A199,Location!$A:$J,7,FALSE)</f>
        <v>Qatar</v>
      </c>
      <c r="K199" s="31" t="str">
        <f>IFERROR(VLOOKUP(J199,Setup_Team!$B:$C,2,FALSE), "TDB")</f>
        <v>QAT</v>
      </c>
      <c r="L199" s="31" t="str">
        <f>VLOOKUP($A199,Location!$A:$J,8,FALSE)</f>
        <v>Suisse</v>
      </c>
      <c r="M199" s="31" t="str">
        <f>IFERROR(VLOOKUP(L199,Setup_Team!$B:$C,2,FALSE), "TDB")</f>
        <v>CHE</v>
      </c>
      <c r="N199" s="31" t="str">
        <f>VLOOKUP($A199,Location!$A:$J,9,FALSE)</f>
        <v>Santa Clara, Californie</v>
      </c>
      <c r="O199" s="31" t="str">
        <f>VLOOKUP($A199,Location!$A:$J,10,FALSE)</f>
        <v>Levi's Stadium</v>
      </c>
      <c r="R199" s="31">
        <v>0</v>
      </c>
      <c r="S199" s="25">
        <f>VLOOKUP($A199,Database!$A:$Y,10,FALSE)</f>
        <v>172</v>
      </c>
      <c r="T199" s="25">
        <f>VLOOKUP($A199,Database!$A:$Y,11,FALSE)</f>
        <v>141</v>
      </c>
      <c r="U199" s="25">
        <f>VLOOKUP($A199,Database!$A:$Y,12,FALSE)</f>
        <v>33</v>
      </c>
      <c r="V199" s="25" t="str">
        <f>VLOOKUP(A199,Database!A:M,13,FALSE)</f>
        <v>À venir</v>
      </c>
      <c r="W199" s="25" t="str">
        <f>VLOOKUP($A199,Database!$A:$Y,20,FALSE)</f>
        <v/>
      </c>
      <c r="X199" s="25" t="str">
        <f>VLOOKUP($A199,Database!$A:$Y,21,FALSE)</f>
        <v/>
      </c>
      <c r="Y199" s="25" t="str">
        <f ca="1">IF(C199&lt;NOW(),IF(AND(P199&gt;Q199,W199&gt;X199),S199,IF(AND(P199=Q199,W199=X199),T199,IF(AND(P199&lt;Q199,W199&lt;X199),U199,0))),"")</f>
        <v/>
      </c>
      <c r="Z199" s="25">
        <f>IF(AND(P199=W199,Q199=X199),1,0)</f>
        <v>1</v>
      </c>
      <c r="AA199" s="25" t="str">
        <f>IF(Z199=0,"",IF(ISBLANK(VLOOKUP(A199,Database!A:AA,22,FALSE)),"",VLOOKUP(A199,Database!A:AA,22,FALSE)))</f>
        <v>Exact</v>
      </c>
      <c r="AB199" s="25">
        <f ca="1">IFERROR(IF(AND(Y199&lt;&gt;"",OR(V199="Terminé",V199="En cours")),VLOOKUP(AA199,Setup_ScoreExactBonus!A:D,4,FALSE),0),0)</f>
        <v>0</v>
      </c>
      <c r="AC199" s="31" t="str">
        <f ca="1">IF(Y199&lt;&gt;"", Y199 + IF(Z199=1,AB199, 0), "")</f>
        <v/>
      </c>
      <c r="AD199" s="31">
        <f ca="1">SUMIFS(AC$2:AC199,D$2:D199,D199)*IF(R199=0,1,2)</f>
        <v>0</v>
      </c>
    </row>
    <row r="200" spans="1:30" x14ac:dyDescent="0.35">
      <c r="A200" s="31">
        <f>IF(ISBLANK(B200),"",COUNTIF(B$2:B200,B200))-1</f>
        <v>5</v>
      </c>
      <c r="B200" s="31">
        <v>4</v>
      </c>
      <c r="C200" s="10">
        <f>VLOOKUP($A200,Database!$A:$Y,7,FALSE)</f>
        <v>46186.875</v>
      </c>
      <c r="D200" s="31" t="str">
        <f>VLOOKUP(Pronostics!$B200,Setup_MPP!$A:$G,3,FALSE)</f>
        <v>Popo444</v>
      </c>
      <c r="E200" s="31" t="str">
        <f>VLOOKUP(Pronostics!$B200,Setup_MPP!$A:$G,2,FALSE)</f>
        <v>Pauline OLIVIER</v>
      </c>
      <c r="F200" s="31" t="str">
        <f>VLOOKUP($B200,Setup_MPP!$A:$E,4,FALSE)</f>
        <v>#A5EA7F</v>
      </c>
      <c r="G200" s="31" t="str">
        <f>VLOOKUP($B200,Setup_MPP!$A:$E,5,FALSE)</f>
        <v>#80C65A</v>
      </c>
      <c r="H200" s="31" t="str">
        <f>IFERROR(IF(AND(A200&gt;=1,A200&lt;=104),VLOOKUP($A200,Location!$A:$J,6,FALSE),IF(A200=0,"Avant l'ouverture",IF(OR(A200=105,A200=106),"Bonus"))),"")</f>
        <v>Tour 1</v>
      </c>
      <c r="I200" s="31" t="str">
        <f>IF(LEFT(H200,4)="Tour",VLOOKUP(A200,Database!$A:$C,3,FALSE),"")</f>
        <v>B</v>
      </c>
      <c r="J200" s="31" t="str">
        <f>VLOOKUP($A200,Location!$A:$J,7,FALSE)</f>
        <v>Qatar</v>
      </c>
      <c r="K200" s="31" t="str">
        <f>IFERROR(VLOOKUP(J200,Setup_Team!$B:$C,2,FALSE), "TDB")</f>
        <v>QAT</v>
      </c>
      <c r="L200" s="31" t="str">
        <f>VLOOKUP($A200,Location!$A:$J,8,FALSE)</f>
        <v>Suisse</v>
      </c>
      <c r="M200" s="31" t="str">
        <f>IFERROR(VLOOKUP(L200,Setup_Team!$B:$C,2,FALSE), "TDB")</f>
        <v>CHE</v>
      </c>
      <c r="N200" s="31" t="str">
        <f>VLOOKUP($A200,Location!$A:$J,9,FALSE)</f>
        <v>Santa Clara, Californie</v>
      </c>
      <c r="O200" s="31" t="str">
        <f>VLOOKUP($A200,Location!$A:$J,10,FALSE)</f>
        <v>Levi's Stadium</v>
      </c>
      <c r="R200" s="31">
        <v>0</v>
      </c>
      <c r="S200" s="25">
        <f>VLOOKUP($A200,Database!$A:$Y,10,FALSE)</f>
        <v>172</v>
      </c>
      <c r="T200" s="25">
        <f>VLOOKUP($A200,Database!$A:$Y,11,FALSE)</f>
        <v>141</v>
      </c>
      <c r="U200" s="25">
        <f>VLOOKUP($A200,Database!$A:$Y,12,FALSE)</f>
        <v>33</v>
      </c>
      <c r="V200" s="25" t="str">
        <f>VLOOKUP(A200,Database!A:M,13,FALSE)</f>
        <v>À venir</v>
      </c>
      <c r="W200" s="25" t="str">
        <f>VLOOKUP($A200,Database!$A:$Y,20,FALSE)</f>
        <v/>
      </c>
      <c r="X200" s="25" t="str">
        <f>VLOOKUP($A200,Database!$A:$Y,21,FALSE)</f>
        <v/>
      </c>
      <c r="Y200" s="25" t="str">
        <f ca="1">IF(C200&lt;NOW(),IF(AND(P200&gt;Q200,W200&gt;X200),S200,IF(AND(P200=Q200,W200=X200),T200,IF(AND(P200&lt;Q200,W200&lt;X200),U200,0))),"")</f>
        <v/>
      </c>
      <c r="Z200" s="25">
        <f>IF(AND(P200=W200,Q200=X200),1,0)</f>
        <v>1</v>
      </c>
      <c r="AA200" s="25" t="str">
        <f>IF(Z200=0,"",IF(ISBLANK(VLOOKUP(A200,Database!A:AA,22,FALSE)),"",VLOOKUP(A200,Database!A:AA,22,FALSE)))</f>
        <v>Exact</v>
      </c>
      <c r="AB200" s="25">
        <f ca="1">IFERROR(IF(AND(Y200&lt;&gt;"",OR(V200="Terminé",V200="En cours")),VLOOKUP(AA200,Setup_ScoreExactBonus!A:D,4,FALSE),0),0)</f>
        <v>0</v>
      </c>
      <c r="AC200" s="31" t="str">
        <f ca="1">IF(Y200&lt;&gt;"", Y200 + IF(Z200=1,AB200, 0), "")</f>
        <v/>
      </c>
      <c r="AD200" s="31">
        <f ca="1">SUMIFS(AC$2:AC200,D$2:D200,D200)*IF(R200=0,1,2)</f>
        <v>0</v>
      </c>
    </row>
    <row r="201" spans="1:30" x14ac:dyDescent="0.35">
      <c r="A201" s="31">
        <f>IF(ISBLANK(B201),"",COUNTIF(B$2:B201,B201))-1</f>
        <v>5</v>
      </c>
      <c r="B201" s="31">
        <v>5</v>
      </c>
      <c r="C201" s="10">
        <f>VLOOKUP($A201,Database!$A:$Y,7,FALSE)</f>
        <v>46186.875</v>
      </c>
      <c r="D201" s="31" t="str">
        <f>VLOOKUP(Pronostics!$B201,Setup_MPP!$A:$G,3,FALSE)</f>
        <v>_Jujul</v>
      </c>
      <c r="E201" s="31" t="str">
        <f>VLOOKUP(Pronostics!$B201,Setup_MPP!$A:$G,2,FALSE)</f>
        <v>Julie BOISSIERE</v>
      </c>
      <c r="F201" s="31" t="str">
        <f>VLOOKUP($B201,Setup_MPP!$A:$E,4,FALSE)</f>
        <v>#D890FF</v>
      </c>
      <c r="G201" s="31" t="str">
        <f>VLOOKUP($B201,Setup_MPP!$A:$E,5,FALSE)</f>
        <v>#B750EF</v>
      </c>
      <c r="H201" s="31" t="str">
        <f>IFERROR(IF(AND(A201&gt;=1,A201&lt;=104),VLOOKUP($A201,Location!$A:$J,6,FALSE),IF(A201=0,"Avant l'ouverture",IF(OR(A201=105,A201=106),"Bonus"))),"")</f>
        <v>Tour 1</v>
      </c>
      <c r="I201" s="31" t="str">
        <f>IF(LEFT(H201,4)="Tour",VLOOKUP(A201,Database!$A:$C,3,FALSE),"")</f>
        <v>B</v>
      </c>
      <c r="J201" s="31" t="str">
        <f>VLOOKUP($A201,Location!$A:$J,7,FALSE)</f>
        <v>Qatar</v>
      </c>
      <c r="K201" s="31" t="str">
        <f>IFERROR(VLOOKUP(J201,Setup_Team!$B:$C,2,FALSE), "TDB")</f>
        <v>QAT</v>
      </c>
      <c r="L201" s="31" t="str">
        <f>VLOOKUP($A201,Location!$A:$J,8,FALSE)</f>
        <v>Suisse</v>
      </c>
      <c r="M201" s="31" t="str">
        <f>IFERROR(VLOOKUP(L201,Setup_Team!$B:$C,2,FALSE), "TDB")</f>
        <v>CHE</v>
      </c>
      <c r="N201" s="31" t="str">
        <f>VLOOKUP($A201,Location!$A:$J,9,FALSE)</f>
        <v>Santa Clara, Californie</v>
      </c>
      <c r="O201" s="31" t="str">
        <f>VLOOKUP($A201,Location!$A:$J,10,FALSE)</f>
        <v>Levi's Stadium</v>
      </c>
      <c r="R201" s="31">
        <v>0</v>
      </c>
      <c r="S201" s="25">
        <f>VLOOKUP($A201,Database!$A:$Y,10,FALSE)</f>
        <v>172</v>
      </c>
      <c r="T201" s="25">
        <f>VLOOKUP($A201,Database!$A:$Y,11,FALSE)</f>
        <v>141</v>
      </c>
      <c r="U201" s="25">
        <f>VLOOKUP($A201,Database!$A:$Y,12,FALSE)</f>
        <v>33</v>
      </c>
      <c r="V201" s="25" t="str">
        <f>VLOOKUP(A201,Database!A:M,13,FALSE)</f>
        <v>À venir</v>
      </c>
      <c r="W201" s="25" t="str">
        <f>VLOOKUP($A201,Database!$A:$Y,20,FALSE)</f>
        <v/>
      </c>
      <c r="X201" s="25" t="str">
        <f>VLOOKUP($A201,Database!$A:$Y,21,FALSE)</f>
        <v/>
      </c>
      <c r="Y201" s="25" t="str">
        <f ca="1">IF(C201&lt;NOW(),IF(AND(P201&gt;Q201,W201&gt;X201),S201,IF(AND(P201=Q201,W201=X201),T201,IF(AND(P201&lt;Q201,W201&lt;X201),U201,0))),"")</f>
        <v/>
      </c>
      <c r="Z201" s="25">
        <f>IF(AND(P201=W201,Q201=X201),1,0)</f>
        <v>1</v>
      </c>
      <c r="AA201" s="25" t="str">
        <f>IF(Z201=0,"",IF(ISBLANK(VLOOKUP(A201,Database!A:AA,22,FALSE)),"",VLOOKUP(A201,Database!A:AA,22,FALSE)))</f>
        <v>Exact</v>
      </c>
      <c r="AB201" s="25">
        <f ca="1">IFERROR(IF(AND(Y201&lt;&gt;"",OR(V201="Terminé",V201="En cours")),VLOOKUP(AA201,Setup_ScoreExactBonus!A:D,4,FALSE),0),0)</f>
        <v>0</v>
      </c>
      <c r="AC201" s="31" t="str">
        <f ca="1">IF(Y201&lt;&gt;"", Y201 + IF(Z201=1,AB201, 0), "")</f>
        <v/>
      </c>
      <c r="AD201" s="31">
        <f ca="1">SUMIFS(AC$2:AC201,D$2:D201,D201)*IF(R201=0,1,2)</f>
        <v>0</v>
      </c>
    </row>
    <row r="202" spans="1:30" x14ac:dyDescent="0.35">
      <c r="A202" s="31">
        <f>IF(ISBLANK(B202),"",COUNTIF(B$2:B202,B202))-1</f>
        <v>5</v>
      </c>
      <c r="B202" s="31">
        <v>6</v>
      </c>
      <c r="C202" s="10">
        <f>VLOOKUP($A202,Database!$A:$Y,7,FALSE)</f>
        <v>46186.875</v>
      </c>
      <c r="D202" s="31" t="str">
        <f>VLOOKUP(Pronostics!$B202,Setup_MPP!$A:$G,3,FALSE)</f>
        <v>Julay</v>
      </c>
      <c r="E202" s="31" t="str">
        <f>VLOOKUP(Pronostics!$B202,Setup_MPP!$A:$G,2,FALSE)</f>
        <v>Julie BOUCHARD</v>
      </c>
      <c r="F202" s="31" t="str">
        <f>VLOOKUP($B202,Setup_MPP!$A:$E,4,FALSE)</f>
        <v>#A6F7B1</v>
      </c>
      <c r="G202" s="31" t="str">
        <f>VLOOKUP($B202,Setup_MPP!$A:$E,5,FALSE)</f>
        <v>#6EC179</v>
      </c>
      <c r="H202" s="31" t="str">
        <f>IFERROR(IF(AND(A202&gt;=1,A202&lt;=104),VLOOKUP($A202,Location!$A:$J,6,FALSE),IF(A202=0,"Avant l'ouverture",IF(OR(A202=105,A202=106),"Bonus"))),"")</f>
        <v>Tour 1</v>
      </c>
      <c r="I202" s="31" t="str">
        <f>IF(LEFT(H202,4)="Tour",VLOOKUP(A202,Database!$A:$C,3,FALSE),"")</f>
        <v>B</v>
      </c>
      <c r="J202" s="31" t="str">
        <f>VLOOKUP($A202,Location!$A:$J,7,FALSE)</f>
        <v>Qatar</v>
      </c>
      <c r="K202" s="31" t="str">
        <f>IFERROR(VLOOKUP(J202,Setup_Team!$B:$C,2,FALSE), "TDB")</f>
        <v>QAT</v>
      </c>
      <c r="L202" s="31" t="str">
        <f>VLOOKUP($A202,Location!$A:$J,8,FALSE)</f>
        <v>Suisse</v>
      </c>
      <c r="M202" s="31" t="str">
        <f>IFERROR(VLOOKUP(L202,Setup_Team!$B:$C,2,FALSE), "TDB")</f>
        <v>CHE</v>
      </c>
      <c r="N202" s="31" t="str">
        <f>VLOOKUP($A202,Location!$A:$J,9,FALSE)</f>
        <v>Santa Clara, Californie</v>
      </c>
      <c r="O202" s="31" t="str">
        <f>VLOOKUP($A202,Location!$A:$J,10,FALSE)</f>
        <v>Levi's Stadium</v>
      </c>
      <c r="R202" s="31">
        <v>0</v>
      </c>
      <c r="S202" s="25">
        <f>VLOOKUP($A202,Database!$A:$Y,10,FALSE)</f>
        <v>172</v>
      </c>
      <c r="T202" s="25">
        <f>VLOOKUP($A202,Database!$A:$Y,11,FALSE)</f>
        <v>141</v>
      </c>
      <c r="U202" s="25">
        <f>VLOOKUP($A202,Database!$A:$Y,12,FALSE)</f>
        <v>33</v>
      </c>
      <c r="V202" s="25" t="str">
        <f>VLOOKUP(A202,Database!A:M,13,FALSE)</f>
        <v>À venir</v>
      </c>
      <c r="W202" s="25" t="str">
        <f>VLOOKUP($A202,Database!$A:$Y,20,FALSE)</f>
        <v/>
      </c>
      <c r="X202" s="25" t="str">
        <f>VLOOKUP($A202,Database!$A:$Y,21,FALSE)</f>
        <v/>
      </c>
      <c r="Y202" s="25" t="str">
        <f ca="1">IF(C202&lt;NOW(),IF(AND(P202&gt;Q202,W202&gt;X202),S202,IF(AND(P202=Q202,W202=X202),T202,IF(AND(P202&lt;Q202,W202&lt;X202),U202,0))),"")</f>
        <v/>
      </c>
      <c r="Z202" s="25">
        <f>IF(AND(P202=W202,Q202=X202),1,0)</f>
        <v>1</v>
      </c>
      <c r="AA202" s="25" t="str">
        <f>IF(Z202=0,"",IF(ISBLANK(VLOOKUP(A202,Database!A:AA,22,FALSE)),"",VLOOKUP(A202,Database!A:AA,22,FALSE)))</f>
        <v>Exact</v>
      </c>
      <c r="AB202" s="25">
        <f ca="1">IFERROR(IF(AND(Y202&lt;&gt;"",OR(V202="Terminé",V202="En cours")),VLOOKUP(AA202,Setup_ScoreExactBonus!A:D,4,FALSE),0),0)</f>
        <v>0</v>
      </c>
      <c r="AC202" s="31" t="str">
        <f ca="1">IF(Y202&lt;&gt;"", Y202 + IF(Z202=1,AB202, 0), "")</f>
        <v/>
      </c>
      <c r="AD202" s="31">
        <f ca="1">SUMIFS(AC$2:AC202,D$2:D202,D202)*IF(R202=0,1,2)</f>
        <v>0</v>
      </c>
    </row>
    <row r="203" spans="1:30" x14ac:dyDescent="0.35">
      <c r="A203" s="31">
        <f>IF(ISBLANK(B203),"",COUNTIF(B$2:B203,B203))-1</f>
        <v>5</v>
      </c>
      <c r="B203" s="31">
        <v>7</v>
      </c>
      <c r="C203" s="10">
        <f>VLOOKUP($A203,Database!$A:$Y,7,FALSE)</f>
        <v>46186.875</v>
      </c>
      <c r="D203" s="31" t="str">
        <f>VLOOKUP(Pronostics!$B203,Setup_MPP!$A:$G,3,FALSE)</f>
        <v>__Vince__</v>
      </c>
      <c r="E203" s="31" t="str">
        <f>VLOOKUP(Pronostics!$B203,Setup_MPP!$A:$G,2,FALSE)</f>
        <v>Vincent FRAYSSE</v>
      </c>
      <c r="F203" s="31" t="str">
        <f>VLOOKUP($B203,Setup_MPP!$A:$E,4,FALSE)</f>
        <v>#B2EAE8</v>
      </c>
      <c r="G203" s="31" t="str">
        <f>VLOOKUP($B203,Setup_MPP!$A:$E,5,FALSE)</f>
        <v>#6CB4B1</v>
      </c>
      <c r="H203" s="31" t="str">
        <f>IFERROR(IF(AND(A203&gt;=1,A203&lt;=104),VLOOKUP($A203,Location!$A:$J,6,FALSE),IF(A203=0,"Avant l'ouverture",IF(OR(A203=105,A203=106),"Bonus"))),"")</f>
        <v>Tour 1</v>
      </c>
      <c r="I203" s="31" t="str">
        <f>IF(LEFT(H203,4)="Tour",VLOOKUP(A203,Database!$A:$C,3,FALSE),"")</f>
        <v>B</v>
      </c>
      <c r="J203" s="31" t="str">
        <f>VLOOKUP($A203,Location!$A:$J,7,FALSE)</f>
        <v>Qatar</v>
      </c>
      <c r="K203" s="31" t="str">
        <f>IFERROR(VLOOKUP(J203,Setup_Team!$B:$C,2,FALSE), "TDB")</f>
        <v>QAT</v>
      </c>
      <c r="L203" s="31" t="str">
        <f>VLOOKUP($A203,Location!$A:$J,8,FALSE)</f>
        <v>Suisse</v>
      </c>
      <c r="M203" s="31" t="str">
        <f>IFERROR(VLOOKUP(L203,Setup_Team!$B:$C,2,FALSE), "TDB")</f>
        <v>CHE</v>
      </c>
      <c r="N203" s="31" t="str">
        <f>VLOOKUP($A203,Location!$A:$J,9,FALSE)</f>
        <v>Santa Clara, Californie</v>
      </c>
      <c r="O203" s="31" t="str">
        <f>VLOOKUP($A203,Location!$A:$J,10,FALSE)</f>
        <v>Levi's Stadium</v>
      </c>
      <c r="R203" s="31">
        <v>0</v>
      </c>
      <c r="S203" s="25">
        <f>VLOOKUP($A203,Database!$A:$Y,10,FALSE)</f>
        <v>172</v>
      </c>
      <c r="T203" s="25">
        <f>VLOOKUP($A203,Database!$A:$Y,11,FALSE)</f>
        <v>141</v>
      </c>
      <c r="U203" s="25">
        <f>VLOOKUP($A203,Database!$A:$Y,12,FALSE)</f>
        <v>33</v>
      </c>
      <c r="V203" s="25" t="str">
        <f>VLOOKUP(A203,Database!A:M,13,FALSE)</f>
        <v>À venir</v>
      </c>
      <c r="W203" s="25" t="str">
        <f>VLOOKUP($A203,Database!$A:$Y,20,FALSE)</f>
        <v/>
      </c>
      <c r="X203" s="25" t="str">
        <f>VLOOKUP($A203,Database!$A:$Y,21,FALSE)</f>
        <v/>
      </c>
      <c r="Y203" s="25" t="str">
        <f ca="1">IF(C203&lt;NOW(),IF(AND(P203&gt;Q203,W203&gt;X203),S203,IF(AND(P203=Q203,W203=X203),T203,IF(AND(P203&lt;Q203,W203&lt;X203),U203,0))),"")</f>
        <v/>
      </c>
      <c r="Z203" s="25">
        <f>IF(AND(P203=W203,Q203=X203),1,0)</f>
        <v>1</v>
      </c>
      <c r="AA203" s="25" t="str">
        <f>IF(Z203=0,"",IF(ISBLANK(VLOOKUP(A203,Database!A:AA,22,FALSE)),"",VLOOKUP(A203,Database!A:AA,22,FALSE)))</f>
        <v>Exact</v>
      </c>
      <c r="AB203" s="25">
        <f ca="1">IFERROR(IF(AND(Y203&lt;&gt;"",OR(V203="Terminé",V203="En cours")),VLOOKUP(AA203,Setup_ScoreExactBonus!A:D,4,FALSE),0),0)</f>
        <v>0</v>
      </c>
      <c r="AC203" s="31" t="str">
        <f ca="1">IF(Y203&lt;&gt;"", Y203 + IF(Z203=1,AB203, 0), "")</f>
        <v/>
      </c>
      <c r="AD203" s="31">
        <f ca="1">SUMIFS(AC$2:AC203,D$2:D203,D203)*IF(R203=0,1,2)</f>
        <v>0</v>
      </c>
    </row>
    <row r="204" spans="1:30" x14ac:dyDescent="0.35">
      <c r="A204" s="31">
        <f>IF(ISBLANK(B204),"",COUNTIF(B$2:B204,B204))-1</f>
        <v>5</v>
      </c>
      <c r="B204" s="31">
        <v>8</v>
      </c>
      <c r="C204" s="10">
        <f>VLOOKUP($A204,Database!$A:$Y,7,FALSE)</f>
        <v>46186.875</v>
      </c>
      <c r="D204" s="31" t="str">
        <f>VLOOKUP(Pronostics!$B204,Setup_MPP!$A:$G,3,FALSE)</f>
        <v>Louuiiis</v>
      </c>
      <c r="E204" s="31" t="str">
        <f>VLOOKUP(Pronostics!$B204,Setup_MPP!$A:$G,2,FALSE)</f>
        <v>Louis HARLE</v>
      </c>
      <c r="F204" s="31" t="str">
        <f>VLOOKUP($B204,Setup_MPP!$A:$E,4,FALSE)</f>
        <v>#EEF7B1</v>
      </c>
      <c r="G204" s="31" t="str">
        <f>VLOOKUP($B204,Setup_MPP!$A:$E,5,FALSE)</f>
        <v>#C1CB7D</v>
      </c>
      <c r="H204" s="31" t="str">
        <f>IFERROR(IF(AND(A204&gt;=1,A204&lt;=104),VLOOKUP($A204,Location!$A:$J,6,FALSE),IF(A204=0,"Avant l'ouverture",IF(OR(A204=105,A204=106),"Bonus"))),"")</f>
        <v>Tour 1</v>
      </c>
      <c r="I204" s="31" t="str">
        <f>IF(LEFT(H204,4)="Tour",VLOOKUP(A204,Database!$A:$C,3,FALSE),"")</f>
        <v>B</v>
      </c>
      <c r="J204" s="31" t="str">
        <f>VLOOKUP($A204,Location!$A:$J,7,FALSE)</f>
        <v>Qatar</v>
      </c>
      <c r="K204" s="31" t="str">
        <f>IFERROR(VLOOKUP(J204,Setup_Team!$B:$C,2,FALSE), "TDB")</f>
        <v>QAT</v>
      </c>
      <c r="L204" s="31" t="str">
        <f>VLOOKUP($A204,Location!$A:$J,8,FALSE)</f>
        <v>Suisse</v>
      </c>
      <c r="M204" s="31" t="str">
        <f>IFERROR(VLOOKUP(L204,Setup_Team!$B:$C,2,FALSE), "TDB")</f>
        <v>CHE</v>
      </c>
      <c r="N204" s="31" t="str">
        <f>VLOOKUP($A204,Location!$A:$J,9,FALSE)</f>
        <v>Santa Clara, Californie</v>
      </c>
      <c r="O204" s="31" t="str">
        <f>VLOOKUP($A204,Location!$A:$J,10,FALSE)</f>
        <v>Levi's Stadium</v>
      </c>
      <c r="R204" s="31">
        <v>0</v>
      </c>
      <c r="S204" s="25">
        <f>VLOOKUP($A204,Database!$A:$Y,10,FALSE)</f>
        <v>172</v>
      </c>
      <c r="T204" s="25">
        <f>VLOOKUP($A204,Database!$A:$Y,11,FALSE)</f>
        <v>141</v>
      </c>
      <c r="U204" s="25">
        <f>VLOOKUP($A204,Database!$A:$Y,12,FALSE)</f>
        <v>33</v>
      </c>
      <c r="V204" s="25" t="str">
        <f>VLOOKUP(A204,Database!A:M,13,FALSE)</f>
        <v>À venir</v>
      </c>
      <c r="W204" s="25" t="str">
        <f>VLOOKUP($A204,Database!$A:$Y,20,FALSE)</f>
        <v/>
      </c>
      <c r="X204" s="25" t="str">
        <f>VLOOKUP($A204,Database!$A:$Y,21,FALSE)</f>
        <v/>
      </c>
      <c r="Y204" s="25" t="str">
        <f ca="1">IF(C204&lt;NOW(),IF(AND(P204&gt;Q204,W204&gt;X204),S204,IF(AND(P204=Q204,W204=X204),T204,IF(AND(P204&lt;Q204,W204&lt;X204),U204,0))),"")</f>
        <v/>
      </c>
      <c r="Z204" s="25">
        <f>IF(AND(P204=W204,Q204=X204),1,0)</f>
        <v>1</v>
      </c>
      <c r="AA204" s="25" t="str">
        <f>IF(Z204=0,"",IF(ISBLANK(VLOOKUP(A204,Database!A:AA,22,FALSE)),"",VLOOKUP(A204,Database!A:AA,22,FALSE)))</f>
        <v>Exact</v>
      </c>
      <c r="AB204" s="25">
        <f ca="1">IFERROR(IF(AND(Y204&lt;&gt;"",OR(V204="Terminé",V204="En cours")),VLOOKUP(AA204,Setup_ScoreExactBonus!A:D,4,FALSE),0),0)</f>
        <v>0</v>
      </c>
      <c r="AC204" s="31" t="str">
        <f ca="1">IF(Y204&lt;&gt;"", Y204 + IF(Z204=1,AB204, 0), "")</f>
        <v/>
      </c>
      <c r="AD204" s="31">
        <f ca="1">SUMIFS(AC$2:AC204,D$2:D204,D204)*IF(R204=0,1,2)</f>
        <v>0</v>
      </c>
    </row>
    <row r="205" spans="1:30" x14ac:dyDescent="0.35">
      <c r="A205" s="31">
        <f>IF(ISBLANK(B205),"",COUNTIF(B$2:B205,B205))-1</f>
        <v>5</v>
      </c>
      <c r="B205" s="31">
        <v>9</v>
      </c>
      <c r="C205" s="10">
        <f>VLOOKUP($A205,Database!$A:$Y,7,FALSE)</f>
        <v>46186.875</v>
      </c>
      <c r="D205" s="31" t="str">
        <f>VLOOKUP(Pronostics!$B205,Setup_MPP!$A:$G,3,FALSE)</f>
        <v>Aurelien_dqp</v>
      </c>
      <c r="E205" s="31" t="str">
        <f>VLOOKUP(Pronostics!$B205,Setup_MPP!$A:$G,2,FALSE)</f>
        <v>Aurélien DE POULPIQUET</v>
      </c>
      <c r="F205" s="31" t="str">
        <f>VLOOKUP($B205,Setup_MPP!$A:$E,4,FALSE)</f>
        <v>#F4EA9D</v>
      </c>
      <c r="G205" s="31" t="str">
        <f>VLOOKUP($B205,Setup_MPP!$A:$E,5,FALSE)</f>
        <v>#D2C458</v>
      </c>
      <c r="H205" s="31" t="str">
        <f>IFERROR(IF(AND(A205&gt;=1,A205&lt;=104),VLOOKUP($A205,Location!$A:$J,6,FALSE),IF(A205=0,"Avant l'ouverture",IF(OR(A205=105,A205=106),"Bonus"))),"")</f>
        <v>Tour 1</v>
      </c>
      <c r="I205" s="31" t="str">
        <f>IF(LEFT(H205,4)="Tour",VLOOKUP(A205,Database!$A:$C,3,FALSE),"")</f>
        <v>B</v>
      </c>
      <c r="J205" s="31" t="str">
        <f>VLOOKUP($A205,Location!$A:$J,7,FALSE)</f>
        <v>Qatar</v>
      </c>
      <c r="K205" s="31" t="str">
        <f>IFERROR(VLOOKUP(J205,Setup_Team!$B:$C,2,FALSE), "TDB")</f>
        <v>QAT</v>
      </c>
      <c r="L205" s="31" t="str">
        <f>VLOOKUP($A205,Location!$A:$J,8,FALSE)</f>
        <v>Suisse</v>
      </c>
      <c r="M205" s="31" t="str">
        <f>IFERROR(VLOOKUP(L205,Setup_Team!$B:$C,2,FALSE), "TDB")</f>
        <v>CHE</v>
      </c>
      <c r="N205" s="31" t="str">
        <f>VLOOKUP($A205,Location!$A:$J,9,FALSE)</f>
        <v>Santa Clara, Californie</v>
      </c>
      <c r="O205" s="31" t="str">
        <f>VLOOKUP($A205,Location!$A:$J,10,FALSE)</f>
        <v>Levi's Stadium</v>
      </c>
      <c r="R205" s="31">
        <v>0</v>
      </c>
      <c r="S205" s="25">
        <f>VLOOKUP($A205,Database!$A:$Y,10,FALSE)</f>
        <v>172</v>
      </c>
      <c r="T205" s="25">
        <f>VLOOKUP($A205,Database!$A:$Y,11,FALSE)</f>
        <v>141</v>
      </c>
      <c r="U205" s="25">
        <f>VLOOKUP($A205,Database!$A:$Y,12,FALSE)</f>
        <v>33</v>
      </c>
      <c r="V205" s="25" t="str">
        <f>VLOOKUP(A205,Database!A:M,13,FALSE)</f>
        <v>À venir</v>
      </c>
      <c r="W205" s="25" t="str">
        <f>VLOOKUP($A205,Database!$A:$Y,20,FALSE)</f>
        <v/>
      </c>
      <c r="X205" s="25" t="str">
        <f>VLOOKUP($A205,Database!$A:$Y,21,FALSE)</f>
        <v/>
      </c>
      <c r="Y205" s="25" t="str">
        <f ca="1">IF(C205&lt;NOW(),IF(AND(P205&gt;Q205,W205&gt;X205),S205,IF(AND(P205=Q205,W205=X205),T205,IF(AND(P205&lt;Q205,W205&lt;X205),U205,0))),"")</f>
        <v/>
      </c>
      <c r="Z205" s="25">
        <f>IF(AND(P205=W205,Q205=X205),1,0)</f>
        <v>1</v>
      </c>
      <c r="AA205" s="25" t="str">
        <f>IF(Z205=0,"",IF(ISBLANK(VLOOKUP(A205,Database!A:AA,22,FALSE)),"",VLOOKUP(A205,Database!A:AA,22,FALSE)))</f>
        <v>Exact</v>
      </c>
      <c r="AB205" s="25">
        <f ca="1">IFERROR(IF(AND(Y205&lt;&gt;"",OR(V205="Terminé",V205="En cours")),VLOOKUP(AA205,Setup_ScoreExactBonus!A:D,4,FALSE),0),0)</f>
        <v>0</v>
      </c>
      <c r="AC205" s="31" t="str">
        <f ca="1">IF(Y205&lt;&gt;"", Y205 + IF(Z205=1,AB205, 0), "")</f>
        <v/>
      </c>
      <c r="AD205" s="31">
        <f ca="1">SUMIFS(AC$2:AC205,D$2:D205,D205)*IF(R205=0,1,2)</f>
        <v>0</v>
      </c>
    </row>
    <row r="206" spans="1:30" x14ac:dyDescent="0.35">
      <c r="A206" s="31">
        <f>IF(ISBLANK(B206),"",COUNTIF(B$2:B206,B206))-1</f>
        <v>5</v>
      </c>
      <c r="B206" s="31">
        <v>10</v>
      </c>
      <c r="C206" s="10">
        <f>VLOOKUP($A206,Database!$A:$Y,7,FALSE)</f>
        <v>46186.875</v>
      </c>
      <c r="D206" s="31" t="str">
        <f>VLOOKUP(Pronostics!$B206,Setup_MPP!$A:$G,3,FALSE)</f>
        <v>RandomPaul</v>
      </c>
      <c r="E206" s="31" t="str">
        <f>VLOOKUP(Pronostics!$B206,Setup_MPP!$A:$G,2,FALSE)</f>
        <v>Paul MONTESINOS</v>
      </c>
      <c r="F206" s="31" t="str">
        <f>VLOOKUP($B206,Setup_MPP!$A:$E,4,FALSE)</f>
        <v>#C4B0FF</v>
      </c>
      <c r="G206" s="31" t="str">
        <f>VLOOKUP($B206,Setup_MPP!$A:$E,5,FALSE)</f>
        <v>#7F66C8</v>
      </c>
      <c r="H206" s="31" t="str">
        <f>IFERROR(IF(AND(A206&gt;=1,A206&lt;=104),VLOOKUP($A206,Location!$A:$J,6,FALSE),IF(A206=0,"Avant l'ouverture",IF(OR(A206=105,A206=106),"Bonus"))),"")</f>
        <v>Tour 1</v>
      </c>
      <c r="I206" s="31" t="str">
        <f>IF(LEFT(H206,4)="Tour",VLOOKUP(A206,Database!$A:$C,3,FALSE),"")</f>
        <v>B</v>
      </c>
      <c r="J206" s="31" t="str">
        <f>VLOOKUP($A206,Location!$A:$J,7,FALSE)</f>
        <v>Qatar</v>
      </c>
      <c r="K206" s="31" t="str">
        <f>IFERROR(VLOOKUP(J206,Setup_Team!$B:$C,2,FALSE), "TDB")</f>
        <v>QAT</v>
      </c>
      <c r="L206" s="31" t="str">
        <f>VLOOKUP($A206,Location!$A:$J,8,FALSE)</f>
        <v>Suisse</v>
      </c>
      <c r="M206" s="31" t="str">
        <f>IFERROR(VLOOKUP(L206,Setup_Team!$B:$C,2,FALSE), "TDB")</f>
        <v>CHE</v>
      </c>
      <c r="N206" s="31" t="str">
        <f>VLOOKUP($A206,Location!$A:$J,9,FALSE)</f>
        <v>Santa Clara, Californie</v>
      </c>
      <c r="O206" s="31" t="str">
        <f>VLOOKUP($A206,Location!$A:$J,10,FALSE)</f>
        <v>Levi's Stadium</v>
      </c>
      <c r="R206" s="31">
        <v>0</v>
      </c>
      <c r="S206" s="25">
        <f>VLOOKUP($A206,Database!$A:$Y,10,FALSE)</f>
        <v>172</v>
      </c>
      <c r="T206" s="25">
        <f>VLOOKUP($A206,Database!$A:$Y,11,FALSE)</f>
        <v>141</v>
      </c>
      <c r="U206" s="25">
        <f>VLOOKUP($A206,Database!$A:$Y,12,FALSE)</f>
        <v>33</v>
      </c>
      <c r="V206" s="25" t="str">
        <f>VLOOKUP(A206,Database!A:M,13,FALSE)</f>
        <v>À venir</v>
      </c>
      <c r="W206" s="25" t="str">
        <f>VLOOKUP($A206,Database!$A:$Y,20,FALSE)</f>
        <v/>
      </c>
      <c r="X206" s="25" t="str">
        <f>VLOOKUP($A206,Database!$A:$Y,21,FALSE)</f>
        <v/>
      </c>
      <c r="Y206" s="25" t="str">
        <f ca="1">IF(C206&lt;NOW(),IF(AND(P206&gt;Q206,W206&gt;X206),S206,IF(AND(P206=Q206,W206=X206),T206,IF(AND(P206&lt;Q206,W206&lt;X206),U206,0))),"")</f>
        <v/>
      </c>
      <c r="Z206" s="25">
        <f>IF(AND(P206=W206,Q206=X206),1,0)</f>
        <v>1</v>
      </c>
      <c r="AA206" s="25" t="str">
        <f>IF(Z206=0,"",IF(ISBLANK(VLOOKUP(A206,Database!A:AA,22,FALSE)),"",VLOOKUP(A206,Database!A:AA,22,FALSE)))</f>
        <v>Exact</v>
      </c>
      <c r="AB206" s="25">
        <f ca="1">IFERROR(IF(AND(Y206&lt;&gt;"",OR(V206="Terminé",V206="En cours")),VLOOKUP(AA206,Setup_ScoreExactBonus!A:D,4,FALSE),0),0)</f>
        <v>0</v>
      </c>
      <c r="AC206" s="31" t="str">
        <f ca="1">IF(Y206&lt;&gt;"", Y206 + IF(Z206=1,AB206, 0), "")</f>
        <v/>
      </c>
      <c r="AD206" s="31">
        <f ca="1">SUMIFS(AC$2:AC206,D$2:D206,D206)*IF(R206=0,1,2)</f>
        <v>0</v>
      </c>
    </row>
    <row r="207" spans="1:30" x14ac:dyDescent="0.35">
      <c r="A207" s="31">
        <f>IF(ISBLANK(B207),"",COUNTIF(B$2:B207,B207))-1</f>
        <v>5</v>
      </c>
      <c r="B207" s="31">
        <v>11</v>
      </c>
      <c r="C207" s="10">
        <f>VLOOKUP($A207,Database!$A:$Y,7,FALSE)</f>
        <v>46186.875</v>
      </c>
      <c r="D207" s="31" t="str">
        <f>VLOOKUP(Pronostics!$B207,Setup_MPP!$A:$G,3,FALSE)</f>
        <v>Kinsley#8SA6T</v>
      </c>
      <c r="E207" s="31" t="str">
        <f>VLOOKUP(Pronostics!$B207,Setup_MPP!$A:$G,2,FALSE)</f>
        <v>Kinsley ROQUE</v>
      </c>
      <c r="F207" s="31" t="str">
        <f>VLOOKUP($B207,Setup_MPP!$A:$E,4,FALSE)</f>
        <v>#CBEBBA</v>
      </c>
      <c r="G207" s="31" t="str">
        <f>VLOOKUP($B207,Setup_MPP!$A:$E,5,FALSE)</f>
        <v>#70BC6E</v>
      </c>
      <c r="H207" s="31" t="str">
        <f>IFERROR(IF(AND(A207&gt;=1,A207&lt;=104),VLOOKUP($A207,Location!$A:$J,6,FALSE),IF(A207=0,"Avant l'ouverture",IF(OR(A207=105,A207=106),"Bonus"))),"")</f>
        <v>Tour 1</v>
      </c>
      <c r="I207" s="31" t="str">
        <f>IF(LEFT(H207,4)="Tour",VLOOKUP(A207,Database!$A:$C,3,FALSE),"")</f>
        <v>B</v>
      </c>
      <c r="J207" s="31" t="str">
        <f>VLOOKUP($A207,Location!$A:$J,7,FALSE)</f>
        <v>Qatar</v>
      </c>
      <c r="K207" s="31" t="str">
        <f>IFERROR(VLOOKUP(J207,Setup_Team!$B:$C,2,FALSE), "TDB")</f>
        <v>QAT</v>
      </c>
      <c r="L207" s="31" t="str">
        <f>VLOOKUP($A207,Location!$A:$J,8,FALSE)</f>
        <v>Suisse</v>
      </c>
      <c r="M207" s="31" t="str">
        <f>IFERROR(VLOOKUP(L207,Setup_Team!$B:$C,2,FALSE), "TDB")</f>
        <v>CHE</v>
      </c>
      <c r="N207" s="31" t="str">
        <f>VLOOKUP($A207,Location!$A:$J,9,FALSE)</f>
        <v>Santa Clara, Californie</v>
      </c>
      <c r="O207" s="31" t="str">
        <f>VLOOKUP($A207,Location!$A:$J,10,FALSE)</f>
        <v>Levi's Stadium</v>
      </c>
      <c r="R207" s="31">
        <v>0</v>
      </c>
      <c r="S207" s="25">
        <f>VLOOKUP($A207,Database!$A:$Y,10,FALSE)</f>
        <v>172</v>
      </c>
      <c r="T207" s="25">
        <f>VLOOKUP($A207,Database!$A:$Y,11,FALSE)</f>
        <v>141</v>
      </c>
      <c r="U207" s="25">
        <f>VLOOKUP($A207,Database!$A:$Y,12,FALSE)</f>
        <v>33</v>
      </c>
      <c r="V207" s="25" t="str">
        <f>VLOOKUP(A207,Database!A:M,13,FALSE)</f>
        <v>À venir</v>
      </c>
      <c r="W207" s="25" t="str">
        <f>VLOOKUP($A207,Database!$A:$Y,20,FALSE)</f>
        <v/>
      </c>
      <c r="X207" s="25" t="str">
        <f>VLOOKUP($A207,Database!$A:$Y,21,FALSE)</f>
        <v/>
      </c>
      <c r="Y207" s="25" t="str">
        <f ca="1">IF(C207&lt;NOW(),IF(AND(P207&gt;Q207,W207&gt;X207),S207,IF(AND(P207=Q207,W207=X207),T207,IF(AND(P207&lt;Q207,W207&lt;X207),U207,0))),"")</f>
        <v/>
      </c>
      <c r="Z207" s="25">
        <f>IF(AND(P207=W207,Q207=X207),1,0)</f>
        <v>1</v>
      </c>
      <c r="AA207" s="25" t="str">
        <f>IF(Z207=0,"",IF(ISBLANK(VLOOKUP(A207,Database!A:AA,22,FALSE)),"",VLOOKUP(A207,Database!A:AA,22,FALSE)))</f>
        <v>Exact</v>
      </c>
      <c r="AB207" s="25">
        <f ca="1">IFERROR(IF(AND(Y207&lt;&gt;"",OR(V207="Terminé",V207="En cours")),VLOOKUP(AA207,Setup_ScoreExactBonus!A:D,4,FALSE),0),0)</f>
        <v>0</v>
      </c>
      <c r="AC207" s="31" t="str">
        <f ca="1">IF(Y207&lt;&gt;"", Y207 + IF(Z207=1,AB207, 0), "")</f>
        <v/>
      </c>
      <c r="AD207" s="31">
        <f ca="1">SUMIFS(AC$2:AC207,D$2:D207,D207)*IF(R207=0,1,2)</f>
        <v>0</v>
      </c>
    </row>
    <row r="208" spans="1:30" x14ac:dyDescent="0.35">
      <c r="A208" s="31">
        <f>IF(ISBLANK(B208),"",COUNTIF(B$2:B208,B208))-1</f>
        <v>5</v>
      </c>
      <c r="B208" s="31">
        <v>12</v>
      </c>
      <c r="C208" s="10">
        <f>VLOOKUP($A208,Database!$A:$Y,7,FALSE)</f>
        <v>46186.875</v>
      </c>
      <c r="D208" s="31" t="str">
        <f>VLOOKUP(Pronostics!$B208,Setup_MPP!$A:$G,3,FALSE)</f>
        <v>Jaouad1</v>
      </c>
      <c r="E208" s="31" t="str">
        <f>VLOOKUP(Pronostics!$B208,Setup_MPP!$A:$G,2,FALSE)</f>
        <v>Jaouad SETTI</v>
      </c>
      <c r="F208" s="31" t="str">
        <f>VLOOKUP($B208,Setup_MPP!$A:$E,4,FALSE)</f>
        <v>#C2D4FF</v>
      </c>
      <c r="G208" s="31" t="str">
        <f>VLOOKUP($B208,Setup_MPP!$A:$E,5,FALSE)</f>
        <v>#6586D5</v>
      </c>
      <c r="H208" s="31" t="str">
        <f>IFERROR(IF(AND(A208&gt;=1,A208&lt;=104),VLOOKUP($A208,Location!$A:$J,6,FALSE),IF(A208=0,"Avant l'ouverture",IF(OR(A208=105,A208=106),"Bonus"))),"")</f>
        <v>Tour 1</v>
      </c>
      <c r="I208" s="31" t="str">
        <f>IF(LEFT(H208,4)="Tour",VLOOKUP(A208,Database!$A:$C,3,FALSE),"")</f>
        <v>B</v>
      </c>
      <c r="J208" s="31" t="str">
        <f>VLOOKUP($A208,Location!$A:$J,7,FALSE)</f>
        <v>Qatar</v>
      </c>
      <c r="K208" s="31" t="str">
        <f>IFERROR(VLOOKUP(J208,Setup_Team!$B:$C,2,FALSE), "TDB")</f>
        <v>QAT</v>
      </c>
      <c r="L208" s="31" t="str">
        <f>VLOOKUP($A208,Location!$A:$J,8,FALSE)</f>
        <v>Suisse</v>
      </c>
      <c r="M208" s="31" t="str">
        <f>IFERROR(VLOOKUP(L208,Setup_Team!$B:$C,2,FALSE), "TDB")</f>
        <v>CHE</v>
      </c>
      <c r="N208" s="31" t="str">
        <f>VLOOKUP($A208,Location!$A:$J,9,FALSE)</f>
        <v>Santa Clara, Californie</v>
      </c>
      <c r="O208" s="31" t="str">
        <f>VLOOKUP($A208,Location!$A:$J,10,FALSE)</f>
        <v>Levi's Stadium</v>
      </c>
      <c r="R208" s="31">
        <v>0</v>
      </c>
      <c r="S208" s="25">
        <f>VLOOKUP($A208,Database!$A:$Y,10,FALSE)</f>
        <v>172</v>
      </c>
      <c r="T208" s="25">
        <f>VLOOKUP($A208,Database!$A:$Y,11,FALSE)</f>
        <v>141</v>
      </c>
      <c r="U208" s="25">
        <f>VLOOKUP($A208,Database!$A:$Y,12,FALSE)</f>
        <v>33</v>
      </c>
      <c r="V208" s="25" t="str">
        <f>VLOOKUP(A208,Database!A:M,13,FALSE)</f>
        <v>À venir</v>
      </c>
      <c r="W208" s="25" t="str">
        <f>VLOOKUP($A208,Database!$A:$Y,20,FALSE)</f>
        <v/>
      </c>
      <c r="X208" s="25" t="str">
        <f>VLOOKUP($A208,Database!$A:$Y,21,FALSE)</f>
        <v/>
      </c>
      <c r="Y208" s="25" t="str">
        <f ca="1">IF(C208&lt;NOW(),IF(AND(P208&gt;Q208,W208&gt;X208),S208,IF(AND(P208=Q208,W208=X208),T208,IF(AND(P208&lt;Q208,W208&lt;X208),U208,0))),"")</f>
        <v/>
      </c>
      <c r="Z208" s="25">
        <f>IF(AND(P208=W208,Q208=X208),1,0)</f>
        <v>1</v>
      </c>
      <c r="AA208" s="25" t="str">
        <f>IF(Z208=0,"",IF(ISBLANK(VLOOKUP(A208,Database!A:AA,22,FALSE)),"",VLOOKUP(A208,Database!A:AA,22,FALSE)))</f>
        <v>Exact</v>
      </c>
      <c r="AB208" s="25">
        <f ca="1">IFERROR(IF(AND(Y208&lt;&gt;"",OR(V208="Terminé",V208="En cours")),VLOOKUP(AA208,Setup_ScoreExactBonus!A:D,4,FALSE),0),0)</f>
        <v>0</v>
      </c>
      <c r="AC208" s="31" t="str">
        <f ca="1">IF(Y208&lt;&gt;"", Y208 + IF(Z208=1,AB208, 0), "")</f>
        <v/>
      </c>
      <c r="AD208" s="31">
        <f ca="1">SUMIFS(AC$2:AC208,D$2:D208,D208)*IF(R208=0,1,2)</f>
        <v>0</v>
      </c>
    </row>
    <row r="209" spans="1:30" x14ac:dyDescent="0.35">
      <c r="A209" s="31">
        <f>IF(ISBLANK(B209),"",COUNTIF(B$2:B209,B209))-1</f>
        <v>5</v>
      </c>
      <c r="B209" s="31">
        <v>13</v>
      </c>
      <c r="C209" s="10">
        <f>VLOOKUP($A209,Database!$A:$Y,7,FALSE)</f>
        <v>46186.875</v>
      </c>
      <c r="D209" s="31" t="str">
        <f>VLOOKUP(Pronostics!$B209,Setup_MPP!$A:$G,3,FALSE)</f>
        <v>Julien_I</v>
      </c>
      <c r="E209" s="31" t="str">
        <f>VLOOKUP(Pronostics!$B209,Setup_MPP!$A:$G,2,FALSE)</f>
        <v>Julien INGE</v>
      </c>
      <c r="F209" s="31" t="str">
        <f>VLOOKUP($B209,Setup_MPP!$A:$E,4,FALSE)</f>
        <v>#C1E0EF</v>
      </c>
      <c r="G209" s="31" t="str">
        <f>VLOOKUP($B209,Setup_MPP!$A:$E,5,FALSE)</f>
        <v>#4F91B2</v>
      </c>
      <c r="H209" s="31" t="str">
        <f>IFERROR(IF(AND(A209&gt;=1,A209&lt;=104),VLOOKUP($A209,Location!$A:$J,6,FALSE),IF(A209=0,"Avant l'ouverture",IF(OR(A209=105,A209=106),"Bonus"))),"")</f>
        <v>Tour 1</v>
      </c>
      <c r="I209" s="31" t="str">
        <f>IF(LEFT(H209,4)="Tour",VLOOKUP(A209,Database!$A:$C,3,FALSE),"")</f>
        <v>B</v>
      </c>
      <c r="J209" s="31" t="str">
        <f>VLOOKUP($A209,Location!$A:$J,7,FALSE)</f>
        <v>Qatar</v>
      </c>
      <c r="K209" s="31" t="str">
        <f>IFERROR(VLOOKUP(J209,Setup_Team!$B:$C,2,FALSE), "TDB")</f>
        <v>QAT</v>
      </c>
      <c r="L209" s="31" t="str">
        <f>VLOOKUP($A209,Location!$A:$J,8,FALSE)</f>
        <v>Suisse</v>
      </c>
      <c r="M209" s="31" t="str">
        <f>IFERROR(VLOOKUP(L209,Setup_Team!$B:$C,2,FALSE), "TDB")</f>
        <v>CHE</v>
      </c>
      <c r="N209" s="31" t="str">
        <f>VLOOKUP($A209,Location!$A:$J,9,FALSE)</f>
        <v>Santa Clara, Californie</v>
      </c>
      <c r="O209" s="31" t="str">
        <f>VLOOKUP($A209,Location!$A:$J,10,FALSE)</f>
        <v>Levi's Stadium</v>
      </c>
      <c r="R209" s="31">
        <v>0</v>
      </c>
      <c r="S209" s="25">
        <f>VLOOKUP($A209,Database!$A:$Y,10,FALSE)</f>
        <v>172</v>
      </c>
      <c r="T209" s="25">
        <f>VLOOKUP($A209,Database!$A:$Y,11,FALSE)</f>
        <v>141</v>
      </c>
      <c r="U209" s="25">
        <f>VLOOKUP($A209,Database!$A:$Y,12,FALSE)</f>
        <v>33</v>
      </c>
      <c r="V209" s="25" t="str">
        <f>VLOOKUP(A209,Database!A:M,13,FALSE)</f>
        <v>À venir</v>
      </c>
      <c r="W209" s="25" t="str">
        <f>VLOOKUP($A209,Database!$A:$Y,20,FALSE)</f>
        <v/>
      </c>
      <c r="X209" s="25" t="str">
        <f>VLOOKUP($A209,Database!$A:$Y,21,FALSE)</f>
        <v/>
      </c>
      <c r="Y209" s="25" t="str">
        <f ca="1">IF(C209&lt;NOW(),IF(AND(P209&gt;Q209,W209&gt;X209),S209,IF(AND(P209=Q209,W209=X209),T209,IF(AND(P209&lt;Q209,W209&lt;X209),U209,0))),"")</f>
        <v/>
      </c>
      <c r="Z209" s="25">
        <f>IF(AND(P209=W209,Q209=X209),1,0)</f>
        <v>1</v>
      </c>
      <c r="AA209" s="25" t="str">
        <f>IF(Z209=0,"",IF(ISBLANK(VLOOKUP(A209,Database!A:AA,22,FALSE)),"",VLOOKUP(A209,Database!A:AA,22,FALSE)))</f>
        <v>Exact</v>
      </c>
      <c r="AB209" s="25">
        <f ca="1">IFERROR(IF(AND(Y209&lt;&gt;"",OR(V209="Terminé",V209="En cours")),VLOOKUP(AA209,Setup_ScoreExactBonus!A:D,4,FALSE),0),0)</f>
        <v>0</v>
      </c>
      <c r="AC209" s="31" t="str">
        <f ca="1">IF(Y209&lt;&gt;"", Y209 + IF(Z209=1,AB209, 0), "")</f>
        <v/>
      </c>
      <c r="AD209" s="31">
        <f ca="1">SUMIFS(AC$2:AC209,D$2:D209,D209)*IF(R209=0,1,2)</f>
        <v>0</v>
      </c>
    </row>
    <row r="210" spans="1:30" x14ac:dyDescent="0.35">
      <c r="A210" s="31">
        <f>IF(ISBLANK(B210),"",COUNTIF(B$2:B210,B210))-1</f>
        <v>5</v>
      </c>
      <c r="B210" s="31">
        <v>14</v>
      </c>
      <c r="C210" s="10">
        <f>VLOOKUP($A210,Database!$A:$Y,7,FALSE)</f>
        <v>46186.875</v>
      </c>
      <c r="D210" s="31" t="str">
        <f>VLOOKUP(Pronostics!$B210,Setup_MPP!$A:$G,3,FALSE)</f>
        <v>MarieEYT</v>
      </c>
      <c r="E210" s="31" t="str">
        <f>VLOOKUP(Pronostics!$B210,Setup_MPP!$A:$G,2,FALSE)</f>
        <v>Marie EXBRAYAT</v>
      </c>
      <c r="F210" s="31" t="str">
        <f>VLOOKUP($B210,Setup_MPP!$A:$E,4,FALSE)</f>
        <v>#FFAFD2</v>
      </c>
      <c r="G210" s="31" t="str">
        <f>VLOOKUP($B210,Setup_MPP!$A:$E,5,FALSE)</f>
        <v>#F2589B</v>
      </c>
      <c r="H210" s="31" t="str">
        <f>IFERROR(IF(AND(A210&gt;=1,A210&lt;=104),VLOOKUP($A210,Location!$A:$J,6,FALSE),IF(A210=0,"Avant l'ouverture",IF(OR(A210=105,A210=106),"Bonus"))),"")</f>
        <v>Tour 1</v>
      </c>
      <c r="I210" s="31" t="str">
        <f>IF(LEFT(H210,4)="Tour",VLOOKUP(A210,Database!$A:$C,3,FALSE),"")</f>
        <v>B</v>
      </c>
      <c r="J210" s="31" t="str">
        <f>VLOOKUP($A210,Location!$A:$J,7,FALSE)</f>
        <v>Qatar</v>
      </c>
      <c r="K210" s="31" t="str">
        <f>IFERROR(VLOOKUP(J210,Setup_Team!$B:$C,2,FALSE), "TDB")</f>
        <v>QAT</v>
      </c>
      <c r="L210" s="31" t="str">
        <f>VLOOKUP($A210,Location!$A:$J,8,FALSE)</f>
        <v>Suisse</v>
      </c>
      <c r="M210" s="31" t="str">
        <f>IFERROR(VLOOKUP(L210,Setup_Team!$B:$C,2,FALSE), "TDB")</f>
        <v>CHE</v>
      </c>
      <c r="N210" s="31" t="str">
        <f>VLOOKUP($A210,Location!$A:$J,9,FALSE)</f>
        <v>Santa Clara, Californie</v>
      </c>
      <c r="O210" s="31" t="str">
        <f>VLOOKUP($A210,Location!$A:$J,10,FALSE)</f>
        <v>Levi's Stadium</v>
      </c>
      <c r="R210" s="31">
        <v>0</v>
      </c>
      <c r="S210" s="25">
        <f>VLOOKUP($A210,Database!$A:$Y,10,FALSE)</f>
        <v>172</v>
      </c>
      <c r="T210" s="25">
        <f>VLOOKUP($A210,Database!$A:$Y,11,FALSE)</f>
        <v>141</v>
      </c>
      <c r="U210" s="25">
        <f>VLOOKUP($A210,Database!$A:$Y,12,FALSE)</f>
        <v>33</v>
      </c>
      <c r="V210" s="25" t="str">
        <f>VLOOKUP(A210,Database!A:M,13,FALSE)</f>
        <v>À venir</v>
      </c>
      <c r="W210" s="25" t="str">
        <f>VLOOKUP($A210,Database!$A:$Y,20,FALSE)</f>
        <v/>
      </c>
      <c r="X210" s="25" t="str">
        <f>VLOOKUP($A210,Database!$A:$Y,21,FALSE)</f>
        <v/>
      </c>
      <c r="Y210" s="25" t="str">
        <f ca="1">IF(C210&lt;NOW(),IF(AND(P210&gt;Q210,W210&gt;X210),S210,IF(AND(P210=Q210,W210=X210),T210,IF(AND(P210&lt;Q210,W210&lt;X210),U210,0))),"")</f>
        <v/>
      </c>
      <c r="Z210" s="25">
        <f>IF(AND(P210=W210,Q210=X210),1,0)</f>
        <v>1</v>
      </c>
      <c r="AA210" s="25" t="str">
        <f>IF(Z210=0,"",IF(ISBLANK(VLOOKUP(A210,Database!A:AA,22,FALSE)),"",VLOOKUP(A210,Database!A:AA,22,FALSE)))</f>
        <v>Exact</v>
      </c>
      <c r="AB210" s="25">
        <f ca="1">IFERROR(IF(AND(Y210&lt;&gt;"",OR(V210="Terminé",V210="En cours")),VLOOKUP(AA210,Setup_ScoreExactBonus!A:D,4,FALSE),0),0)</f>
        <v>0</v>
      </c>
      <c r="AC210" s="31" t="str">
        <f ca="1">IF(Y210&lt;&gt;"", Y210 + IF(Z210=1,AB210, 0), "")</f>
        <v/>
      </c>
      <c r="AD210" s="31">
        <f ca="1">SUMIFS(AC$2:AC210,D$2:D210,D210)*IF(R210=0,1,2)</f>
        <v>0</v>
      </c>
    </row>
    <row r="211" spans="1:30" x14ac:dyDescent="0.35">
      <c r="A211" s="31">
        <f>IF(ISBLANK(B211),"",COUNTIF(B$2:B211,B211))-1</f>
        <v>5</v>
      </c>
      <c r="B211" s="31">
        <v>15</v>
      </c>
      <c r="C211" s="10">
        <f>VLOOKUP($A211,Database!$A:$Y,7,FALSE)</f>
        <v>46186.875</v>
      </c>
      <c r="D211" s="31" t="str">
        <f>VLOOKUP(Pronostics!$B211,Setup_MPP!$A:$G,3,FALSE)</f>
        <v>Amine#8UL9R</v>
      </c>
      <c r="E211" s="31" t="str">
        <f>VLOOKUP(Pronostics!$B211,Setup_MPP!$A:$G,2,FALSE)</f>
        <v>Amine ZARROUKI</v>
      </c>
      <c r="F211" s="31" t="str">
        <f>VLOOKUP($B211,Setup_MPP!$A:$E,4,FALSE)</f>
        <v>#FF9898</v>
      </c>
      <c r="G211" s="31" t="str">
        <f>VLOOKUP($B211,Setup_MPP!$A:$E,5,FALSE)</f>
        <v>#FF5D5D</v>
      </c>
      <c r="H211" s="31" t="str">
        <f>IFERROR(IF(AND(A211&gt;=1,A211&lt;=104),VLOOKUP($A211,Location!$A:$J,6,FALSE),IF(A211=0,"Avant l'ouverture",IF(OR(A211=105,A211=106),"Bonus"))),"")</f>
        <v>Tour 1</v>
      </c>
      <c r="I211" s="31" t="str">
        <f>IF(LEFT(H211,4)="Tour",VLOOKUP(A211,Database!$A:$C,3,FALSE),"")</f>
        <v>B</v>
      </c>
      <c r="J211" s="31" t="str">
        <f>VLOOKUP($A211,Location!$A:$J,7,FALSE)</f>
        <v>Qatar</v>
      </c>
      <c r="K211" s="31" t="str">
        <f>IFERROR(VLOOKUP(J211,Setup_Team!$B:$C,2,FALSE), "TDB")</f>
        <v>QAT</v>
      </c>
      <c r="L211" s="31" t="str">
        <f>VLOOKUP($A211,Location!$A:$J,8,FALSE)</f>
        <v>Suisse</v>
      </c>
      <c r="M211" s="31" t="str">
        <f>IFERROR(VLOOKUP(L211,Setup_Team!$B:$C,2,FALSE), "TDB")</f>
        <v>CHE</v>
      </c>
      <c r="N211" s="31" t="str">
        <f>VLOOKUP($A211,Location!$A:$J,9,FALSE)</f>
        <v>Santa Clara, Californie</v>
      </c>
      <c r="O211" s="31" t="str">
        <f>VLOOKUP($A211,Location!$A:$J,10,FALSE)</f>
        <v>Levi's Stadium</v>
      </c>
      <c r="R211" s="31">
        <v>0</v>
      </c>
      <c r="S211" s="25">
        <f>VLOOKUP($A211,Database!$A:$Y,10,FALSE)</f>
        <v>172</v>
      </c>
      <c r="T211" s="25">
        <f>VLOOKUP($A211,Database!$A:$Y,11,FALSE)</f>
        <v>141</v>
      </c>
      <c r="U211" s="25">
        <f>VLOOKUP($A211,Database!$A:$Y,12,FALSE)</f>
        <v>33</v>
      </c>
      <c r="V211" s="25" t="str">
        <f>VLOOKUP(A211,Database!A:M,13,FALSE)</f>
        <v>À venir</v>
      </c>
      <c r="W211" s="25" t="str">
        <f>VLOOKUP($A211,Database!$A:$Y,20,FALSE)</f>
        <v/>
      </c>
      <c r="X211" s="25" t="str">
        <f>VLOOKUP($A211,Database!$A:$Y,21,FALSE)</f>
        <v/>
      </c>
      <c r="Y211" s="25" t="str">
        <f ca="1">IF(C211&lt;NOW(),IF(AND(P211&gt;Q211,W211&gt;X211),S211,IF(AND(P211=Q211,W211=X211),T211,IF(AND(P211&lt;Q211,W211&lt;X211),U211,0))),"")</f>
        <v/>
      </c>
      <c r="Z211" s="25">
        <f>IF(AND(P211=W211,Q211=X211),1,0)</f>
        <v>1</v>
      </c>
      <c r="AA211" s="25" t="str">
        <f>IF(Z211=0,"",IF(ISBLANK(VLOOKUP(A211,Database!A:AA,22,FALSE)),"",VLOOKUP(A211,Database!A:AA,22,FALSE)))</f>
        <v>Exact</v>
      </c>
      <c r="AB211" s="25">
        <f ca="1">IFERROR(IF(AND(Y211&lt;&gt;"",OR(V211="Terminé",V211="En cours")),VLOOKUP(AA211,Setup_ScoreExactBonus!A:D,4,FALSE),0),0)</f>
        <v>0</v>
      </c>
      <c r="AC211" s="31" t="str">
        <f ca="1">IF(Y211&lt;&gt;"", Y211 + IF(Z211=1,AB211, 0), "")</f>
        <v/>
      </c>
      <c r="AD211" s="31">
        <f ca="1">SUMIFS(AC$2:AC211,D$2:D211,D211)*IF(R211=0,1,2)</f>
        <v>0</v>
      </c>
    </row>
    <row r="212" spans="1:30" x14ac:dyDescent="0.35">
      <c r="A212" s="31">
        <f>IF(ISBLANK(B212),"",COUNTIF(B$2:B212,B212))-1</f>
        <v>5</v>
      </c>
      <c r="B212" s="31">
        <v>16</v>
      </c>
      <c r="C212" s="10">
        <f>VLOOKUP($A212,Database!$A:$Y,7,FALSE)</f>
        <v>46186.875</v>
      </c>
      <c r="D212" s="31" t="str">
        <f>VLOOKUP(Pronostics!$B212,Setup_MPP!$A:$G,3,FALSE)</f>
        <v>Laura#8V93E</v>
      </c>
      <c r="E212" s="31" t="str">
        <f>VLOOKUP(Pronostics!$B212,Setup_MPP!$A:$G,2,FALSE)</f>
        <v>Laura GIULIANO</v>
      </c>
      <c r="F212" s="31" t="str">
        <f>VLOOKUP($B212,Setup_MPP!$A:$E,4,FALSE)</f>
        <v>#86A4FE</v>
      </c>
      <c r="G212" s="31" t="str">
        <f>VLOOKUP($B212,Setup_MPP!$A:$E,5,FALSE)</f>
        <v>#3769FF</v>
      </c>
      <c r="H212" s="31" t="str">
        <f>IFERROR(IF(AND(A212&gt;=1,A212&lt;=104),VLOOKUP($A212,Location!$A:$J,6,FALSE),IF(A212=0,"Avant l'ouverture",IF(OR(A212=105,A212=106),"Bonus"))),"")</f>
        <v>Tour 1</v>
      </c>
      <c r="I212" s="31" t="str">
        <f>IF(LEFT(H212,4)="Tour",VLOOKUP(A212,Database!$A:$C,3,FALSE),"")</f>
        <v>B</v>
      </c>
      <c r="J212" s="31" t="str">
        <f>VLOOKUP($A212,Location!$A:$J,7,FALSE)</f>
        <v>Qatar</v>
      </c>
      <c r="K212" s="31" t="str">
        <f>IFERROR(VLOOKUP(J212,Setup_Team!$B:$C,2,FALSE), "TDB")</f>
        <v>QAT</v>
      </c>
      <c r="L212" s="31" t="str">
        <f>VLOOKUP($A212,Location!$A:$J,8,FALSE)</f>
        <v>Suisse</v>
      </c>
      <c r="M212" s="31" t="str">
        <f>IFERROR(VLOOKUP(L212,Setup_Team!$B:$C,2,FALSE), "TDB")</f>
        <v>CHE</v>
      </c>
      <c r="N212" s="31" t="str">
        <f>VLOOKUP($A212,Location!$A:$J,9,FALSE)</f>
        <v>Santa Clara, Californie</v>
      </c>
      <c r="O212" s="31" t="str">
        <f>VLOOKUP($A212,Location!$A:$J,10,FALSE)</f>
        <v>Levi's Stadium</v>
      </c>
      <c r="R212" s="31">
        <v>0</v>
      </c>
      <c r="S212" s="25">
        <f>VLOOKUP($A212,Database!$A:$Y,10,FALSE)</f>
        <v>172</v>
      </c>
      <c r="T212" s="25">
        <f>VLOOKUP($A212,Database!$A:$Y,11,FALSE)</f>
        <v>141</v>
      </c>
      <c r="U212" s="25">
        <f>VLOOKUP($A212,Database!$A:$Y,12,FALSE)</f>
        <v>33</v>
      </c>
      <c r="V212" s="25" t="str">
        <f>VLOOKUP(A212,Database!A:M,13,FALSE)</f>
        <v>À venir</v>
      </c>
      <c r="W212" s="25" t="str">
        <f>VLOOKUP($A212,Database!$A:$Y,20,FALSE)</f>
        <v/>
      </c>
      <c r="X212" s="25" t="str">
        <f>VLOOKUP($A212,Database!$A:$Y,21,FALSE)</f>
        <v/>
      </c>
      <c r="Y212" s="25" t="str">
        <f ca="1">IF(C212&lt;NOW(),IF(AND(P212&gt;Q212,W212&gt;X212),S212,IF(AND(P212=Q212,W212=X212),T212,IF(AND(P212&lt;Q212,W212&lt;X212),U212,0))),"")</f>
        <v/>
      </c>
      <c r="Z212" s="25">
        <f>IF(AND(P212=W212,Q212=X212),1,0)</f>
        <v>1</v>
      </c>
      <c r="AA212" s="25" t="str">
        <f>IF(Z212=0,"",IF(ISBLANK(VLOOKUP(A212,Database!A:AA,22,FALSE)),"",VLOOKUP(A212,Database!A:AA,22,FALSE)))</f>
        <v>Exact</v>
      </c>
      <c r="AB212" s="25">
        <f ca="1">IFERROR(IF(AND(Y212&lt;&gt;"",OR(V212="Terminé",V212="En cours")),VLOOKUP(AA212,Setup_ScoreExactBonus!A:D,4,FALSE),0),0)</f>
        <v>0</v>
      </c>
      <c r="AC212" s="31" t="str">
        <f ca="1">IF(Y212&lt;&gt;"", Y212 + IF(Z212=1,AB212, 0), "")</f>
        <v/>
      </c>
      <c r="AD212" s="31">
        <f ca="1">SUMIFS(AC$2:AC212,D$2:D212,D212)*IF(R212=0,1,2)</f>
        <v>0</v>
      </c>
    </row>
    <row r="213" spans="1:30" x14ac:dyDescent="0.35">
      <c r="A213" s="31">
        <f>IF(ISBLANK(B213),"",COUNTIF(B$2:B213,B213))-1</f>
        <v>5</v>
      </c>
      <c r="B213" s="31">
        <v>17</v>
      </c>
      <c r="C213" s="10">
        <f>VLOOKUP($A213,Database!$A:$Y,7,FALSE)</f>
        <v>46186.875</v>
      </c>
      <c r="D213" s="31" t="str">
        <f>VLOOKUP(Pronostics!$B213,Setup_MPP!$A:$G,3,FALSE)</f>
        <v>Joueur17</v>
      </c>
      <c r="E213" s="31" t="str">
        <f>VLOOKUP(Pronostics!$B213,Setup_MPP!$A:$G,2,FALSE)</f>
        <v>Joueur17</v>
      </c>
      <c r="F213" s="31" t="str">
        <f>VLOOKUP($B213,Setup_MPP!$A:$E,4,FALSE)</f>
        <v>#FFB0B0</v>
      </c>
      <c r="G213" s="31" t="str">
        <f>VLOOKUP($B213,Setup_MPP!$A:$E,5,FALSE)</f>
        <v>#F25757</v>
      </c>
      <c r="H213" s="31" t="str">
        <f>IFERROR(IF(AND(A213&gt;=1,A213&lt;=104),VLOOKUP($A213,Location!$A:$J,6,FALSE),IF(A213=0,"Avant l'ouverture",IF(OR(A213=105,A213=106),"Bonus"))),"")</f>
        <v>Tour 1</v>
      </c>
      <c r="I213" s="31" t="str">
        <f>IF(LEFT(H213,4)="Tour",VLOOKUP(A213,Database!$A:$C,3,FALSE),"")</f>
        <v>B</v>
      </c>
      <c r="J213" s="31" t="str">
        <f>VLOOKUP($A213,Location!$A:$J,7,FALSE)</f>
        <v>Qatar</v>
      </c>
      <c r="K213" s="31" t="str">
        <f>IFERROR(VLOOKUP(J213,Setup_Team!$B:$C,2,FALSE), "TDB")</f>
        <v>QAT</v>
      </c>
      <c r="L213" s="31" t="str">
        <f>VLOOKUP($A213,Location!$A:$J,8,FALSE)</f>
        <v>Suisse</v>
      </c>
      <c r="M213" s="31" t="str">
        <f>IFERROR(VLOOKUP(L213,Setup_Team!$B:$C,2,FALSE), "TDB")</f>
        <v>CHE</v>
      </c>
      <c r="N213" s="31" t="str">
        <f>VLOOKUP($A213,Location!$A:$J,9,FALSE)</f>
        <v>Santa Clara, Californie</v>
      </c>
      <c r="O213" s="31" t="str">
        <f>VLOOKUP($A213,Location!$A:$J,10,FALSE)</f>
        <v>Levi's Stadium</v>
      </c>
      <c r="R213" s="31">
        <v>0</v>
      </c>
      <c r="S213" s="25">
        <f>VLOOKUP($A213,Database!$A:$Y,10,FALSE)</f>
        <v>172</v>
      </c>
      <c r="T213" s="25">
        <f>VLOOKUP($A213,Database!$A:$Y,11,FALSE)</f>
        <v>141</v>
      </c>
      <c r="U213" s="25">
        <f>VLOOKUP($A213,Database!$A:$Y,12,FALSE)</f>
        <v>33</v>
      </c>
      <c r="V213" s="25" t="str">
        <f>VLOOKUP(A213,Database!A:M,13,FALSE)</f>
        <v>À venir</v>
      </c>
      <c r="W213" s="25" t="str">
        <f>VLOOKUP($A213,Database!$A:$Y,20,FALSE)</f>
        <v/>
      </c>
      <c r="X213" s="25" t="str">
        <f>VLOOKUP($A213,Database!$A:$Y,21,FALSE)</f>
        <v/>
      </c>
      <c r="Y213" s="25" t="str">
        <f ca="1">IF(C213&lt;NOW(),IF(AND(P213&gt;Q213,W213&gt;X213),S213,IF(AND(P213=Q213,W213=X213),T213,IF(AND(P213&lt;Q213,W213&lt;X213),U213,0))),"")</f>
        <v/>
      </c>
      <c r="Z213" s="25">
        <f>IF(AND(P213=W213,Q213=X213),1,0)</f>
        <v>1</v>
      </c>
      <c r="AA213" s="25" t="str">
        <f>IF(Z213=0,"",IF(ISBLANK(VLOOKUP(A213,Database!A:AA,22,FALSE)),"",VLOOKUP(A213,Database!A:AA,22,FALSE)))</f>
        <v>Exact</v>
      </c>
      <c r="AB213" s="25">
        <f ca="1">IFERROR(IF(AND(Y213&lt;&gt;"",OR(V213="Terminé",V213="En cours")),VLOOKUP(AA213,Setup_ScoreExactBonus!A:D,4,FALSE),0),0)</f>
        <v>0</v>
      </c>
      <c r="AC213" s="31" t="str">
        <f ca="1">IF(Y213&lt;&gt;"", Y213 + IF(Z213=1,AB213, 0), "")</f>
        <v/>
      </c>
      <c r="AD213" s="31">
        <f ca="1">SUMIFS(AC$2:AC213,D$2:D213,D213)*IF(R213=0,1,2)</f>
        <v>0</v>
      </c>
    </row>
    <row r="214" spans="1:30" x14ac:dyDescent="0.35">
      <c r="A214" s="31">
        <f>IF(ISBLANK(B214),"",COUNTIF(B$2:B214,B214))-1</f>
        <v>5</v>
      </c>
      <c r="B214" s="31">
        <v>18</v>
      </c>
      <c r="C214" s="10">
        <f>VLOOKUP($A214,Database!$A:$Y,7,FALSE)</f>
        <v>46186.875</v>
      </c>
      <c r="D214" s="31" t="str">
        <f>VLOOKUP(Pronostics!$B214,Setup_MPP!$A:$G,3,FALSE)</f>
        <v>Joueur18</v>
      </c>
      <c r="E214" s="31" t="str">
        <f>VLOOKUP(Pronostics!$B214,Setup_MPP!$A:$G,2,FALSE)</f>
        <v>Joueur18</v>
      </c>
      <c r="F214" s="31" t="str">
        <f>VLOOKUP($B214,Setup_MPP!$A:$E,4,FALSE)</f>
        <v>#FFC9B0</v>
      </c>
      <c r="G214" s="31" t="str">
        <f>VLOOKUP($B214,Setup_MPP!$A:$E,5,FALSE)</f>
        <v>#F28D57</v>
      </c>
      <c r="H214" s="31" t="str">
        <f>IFERROR(IF(AND(A214&gt;=1,A214&lt;=104),VLOOKUP($A214,Location!$A:$J,6,FALSE),IF(A214=0,"Avant l'ouverture",IF(OR(A214=105,A214=106),"Bonus"))),"")</f>
        <v>Tour 1</v>
      </c>
      <c r="I214" s="31" t="str">
        <f>IF(LEFT(H214,4)="Tour",VLOOKUP(A214,Database!$A:$C,3,FALSE),"")</f>
        <v>B</v>
      </c>
      <c r="J214" s="31" t="str">
        <f>VLOOKUP($A214,Location!$A:$J,7,FALSE)</f>
        <v>Qatar</v>
      </c>
      <c r="K214" s="31" t="str">
        <f>IFERROR(VLOOKUP(J214,Setup_Team!$B:$C,2,FALSE), "TDB")</f>
        <v>QAT</v>
      </c>
      <c r="L214" s="31" t="str">
        <f>VLOOKUP($A214,Location!$A:$J,8,FALSE)</f>
        <v>Suisse</v>
      </c>
      <c r="M214" s="31" t="str">
        <f>IFERROR(VLOOKUP(L214,Setup_Team!$B:$C,2,FALSE), "TDB")</f>
        <v>CHE</v>
      </c>
      <c r="N214" s="31" t="str">
        <f>VLOOKUP($A214,Location!$A:$J,9,FALSE)</f>
        <v>Santa Clara, Californie</v>
      </c>
      <c r="O214" s="31" t="str">
        <f>VLOOKUP($A214,Location!$A:$J,10,FALSE)</f>
        <v>Levi's Stadium</v>
      </c>
      <c r="R214" s="31">
        <v>0</v>
      </c>
      <c r="S214" s="25">
        <f>VLOOKUP($A214,Database!$A:$Y,10,FALSE)</f>
        <v>172</v>
      </c>
      <c r="T214" s="25">
        <f>VLOOKUP($A214,Database!$A:$Y,11,FALSE)</f>
        <v>141</v>
      </c>
      <c r="U214" s="25">
        <f>VLOOKUP($A214,Database!$A:$Y,12,FALSE)</f>
        <v>33</v>
      </c>
      <c r="V214" s="25" t="str">
        <f>VLOOKUP(A214,Database!A:M,13,FALSE)</f>
        <v>À venir</v>
      </c>
      <c r="W214" s="25" t="str">
        <f>VLOOKUP($A214,Database!$A:$Y,20,FALSE)</f>
        <v/>
      </c>
      <c r="X214" s="25" t="str">
        <f>VLOOKUP($A214,Database!$A:$Y,21,FALSE)</f>
        <v/>
      </c>
      <c r="Y214" s="25" t="str">
        <f ca="1">IF(C214&lt;NOW(),IF(AND(P214&gt;Q214,W214&gt;X214),S214,IF(AND(P214=Q214,W214=X214),T214,IF(AND(P214&lt;Q214,W214&lt;X214),U214,0))),"")</f>
        <v/>
      </c>
      <c r="Z214" s="25">
        <f>IF(AND(P214=W214,Q214=X214),1,0)</f>
        <v>1</v>
      </c>
      <c r="AA214" s="25" t="str">
        <f>IF(Z214=0,"",IF(ISBLANK(VLOOKUP(A214,Database!A:AA,22,FALSE)),"",VLOOKUP(A214,Database!A:AA,22,FALSE)))</f>
        <v>Exact</v>
      </c>
      <c r="AB214" s="25">
        <f ca="1">IFERROR(IF(AND(Y214&lt;&gt;"",OR(V214="Terminé",V214="En cours")),VLOOKUP(AA214,Setup_ScoreExactBonus!A:D,4,FALSE),0),0)</f>
        <v>0</v>
      </c>
      <c r="AC214" s="31" t="str">
        <f ca="1">IF(Y214&lt;&gt;"", Y214 + IF(Z214=1,AB214, 0), "")</f>
        <v/>
      </c>
      <c r="AD214" s="31">
        <f ca="1">SUMIFS(AC$2:AC214,D$2:D214,D214)*IF(R214=0,1,2)</f>
        <v>0</v>
      </c>
    </row>
    <row r="215" spans="1:30" x14ac:dyDescent="0.35">
      <c r="A215" s="31">
        <f>IF(ISBLANK(B215),"",COUNTIF(B$2:B215,B215))-1</f>
        <v>5</v>
      </c>
      <c r="B215" s="31">
        <v>19</v>
      </c>
      <c r="C215" s="10">
        <f>VLOOKUP($A215,Database!$A:$Y,7,FALSE)</f>
        <v>46186.875</v>
      </c>
      <c r="D215" s="31" t="str">
        <f>VLOOKUP(Pronostics!$B215,Setup_MPP!$A:$G,3,FALSE)</f>
        <v>Joueur19</v>
      </c>
      <c r="E215" s="31" t="str">
        <f>VLOOKUP(Pronostics!$B215,Setup_MPP!$A:$G,2,FALSE)</f>
        <v>Joueur19</v>
      </c>
      <c r="F215" s="31" t="str">
        <f>VLOOKUP($B215,Setup_MPP!$A:$E,4,FALSE)</f>
        <v>#D5D5D5</v>
      </c>
      <c r="G215" s="31" t="str">
        <f>VLOOKUP($B215,Setup_MPP!$A:$E,5,FALSE)</f>
        <v>#727272</v>
      </c>
      <c r="H215" s="31" t="str">
        <f>IFERROR(IF(AND(A215&gt;=1,A215&lt;=104),VLOOKUP($A215,Location!$A:$J,6,FALSE),IF(A215=0,"Avant l'ouverture",IF(OR(A215=105,A215=106),"Bonus"))),"")</f>
        <v>Tour 1</v>
      </c>
      <c r="I215" s="31" t="str">
        <f>IF(LEFT(H215,4)="Tour",VLOOKUP(A215,Database!$A:$C,3,FALSE),"")</f>
        <v>B</v>
      </c>
      <c r="J215" s="31" t="str">
        <f>VLOOKUP($A215,Location!$A:$J,7,FALSE)</f>
        <v>Qatar</v>
      </c>
      <c r="K215" s="31" t="str">
        <f>IFERROR(VLOOKUP(J215,Setup_Team!$B:$C,2,FALSE), "TDB")</f>
        <v>QAT</v>
      </c>
      <c r="L215" s="31" t="str">
        <f>VLOOKUP($A215,Location!$A:$J,8,FALSE)</f>
        <v>Suisse</v>
      </c>
      <c r="M215" s="31" t="str">
        <f>IFERROR(VLOOKUP(L215,Setup_Team!$B:$C,2,FALSE), "TDB")</f>
        <v>CHE</v>
      </c>
      <c r="N215" s="31" t="str">
        <f>VLOOKUP($A215,Location!$A:$J,9,FALSE)</f>
        <v>Santa Clara, Californie</v>
      </c>
      <c r="O215" s="31" t="str">
        <f>VLOOKUP($A215,Location!$A:$J,10,FALSE)</f>
        <v>Levi's Stadium</v>
      </c>
      <c r="R215" s="31">
        <v>0</v>
      </c>
      <c r="S215" s="25">
        <f>VLOOKUP($A215,Database!$A:$Y,10,FALSE)</f>
        <v>172</v>
      </c>
      <c r="T215" s="25">
        <f>VLOOKUP($A215,Database!$A:$Y,11,FALSE)</f>
        <v>141</v>
      </c>
      <c r="U215" s="25">
        <f>VLOOKUP($A215,Database!$A:$Y,12,FALSE)</f>
        <v>33</v>
      </c>
      <c r="V215" s="25" t="str">
        <f>VLOOKUP(A215,Database!A:M,13,FALSE)</f>
        <v>À venir</v>
      </c>
      <c r="W215" s="25" t="str">
        <f>VLOOKUP($A215,Database!$A:$Y,20,FALSE)</f>
        <v/>
      </c>
      <c r="X215" s="25" t="str">
        <f>VLOOKUP($A215,Database!$A:$Y,21,FALSE)</f>
        <v/>
      </c>
      <c r="Y215" s="25" t="str">
        <f ca="1">IF(C215&lt;NOW(),IF(AND(P215&gt;Q215,W215&gt;X215),S215,IF(AND(P215=Q215,W215=X215),T215,IF(AND(P215&lt;Q215,W215&lt;X215),U215,0))),"")</f>
        <v/>
      </c>
      <c r="Z215" s="25">
        <f>IF(AND(P215=W215,Q215=X215),1,0)</f>
        <v>1</v>
      </c>
      <c r="AA215" s="25" t="str">
        <f>IF(Z215=0,"",IF(ISBLANK(VLOOKUP(A215,Database!A:AA,22,FALSE)),"",VLOOKUP(A215,Database!A:AA,22,FALSE)))</f>
        <v>Exact</v>
      </c>
      <c r="AB215" s="25">
        <f ca="1">IFERROR(IF(AND(Y215&lt;&gt;"",OR(V215="Terminé",V215="En cours")),VLOOKUP(AA215,Setup_ScoreExactBonus!A:D,4,FALSE),0),0)</f>
        <v>0</v>
      </c>
      <c r="AC215" s="31" t="str">
        <f ca="1">IF(Y215&lt;&gt;"", Y215 + IF(Z215=1,AB215, 0), "")</f>
        <v/>
      </c>
      <c r="AD215" s="31">
        <f ca="1">SUMIFS(AC$2:AC215,D$2:D215,D215)*IF(R215=0,1,2)</f>
        <v>0</v>
      </c>
    </row>
    <row r="216" spans="1:30" x14ac:dyDescent="0.35">
      <c r="A216" s="31">
        <f>IF(ISBLANK(B216),"",COUNTIF(B$2:B216,B216))-1</f>
        <v>5</v>
      </c>
      <c r="B216" s="31">
        <v>20</v>
      </c>
      <c r="C216" s="10">
        <f>VLOOKUP($A216,Database!$A:$Y,7,FALSE)</f>
        <v>46186.875</v>
      </c>
      <c r="D216" s="31" t="str">
        <f>VLOOKUP(Pronostics!$B216,Setup_MPP!$A:$G,3,FALSE)</f>
        <v>Joueur20</v>
      </c>
      <c r="E216" s="31" t="str">
        <f>VLOOKUP(Pronostics!$B216,Setup_MPP!$A:$G,2,FALSE)</f>
        <v>Joueur20</v>
      </c>
      <c r="F216" s="31" t="str">
        <f>VLOOKUP($B216,Setup_MPP!$A:$E,4,FALSE)</f>
        <v>#D5D5D5</v>
      </c>
      <c r="G216" s="31" t="str">
        <f>VLOOKUP($B216,Setup_MPP!$A:$E,5,FALSE)</f>
        <v>#727272</v>
      </c>
      <c r="H216" s="31" t="str">
        <f>IFERROR(IF(AND(A216&gt;=1,A216&lt;=104),VLOOKUP($A216,Location!$A:$J,6,FALSE),IF(A216=0,"Avant l'ouverture",IF(OR(A216=105,A216=106),"Bonus"))),"")</f>
        <v>Tour 1</v>
      </c>
      <c r="I216" s="31" t="str">
        <f>IF(LEFT(H216,4)="Tour",VLOOKUP(A216,Database!$A:$C,3,FALSE),"")</f>
        <v>B</v>
      </c>
      <c r="J216" s="31" t="str">
        <f>VLOOKUP($A216,Location!$A:$J,7,FALSE)</f>
        <v>Qatar</v>
      </c>
      <c r="K216" s="31" t="str">
        <f>IFERROR(VLOOKUP(J216,Setup_Team!$B:$C,2,FALSE), "TDB")</f>
        <v>QAT</v>
      </c>
      <c r="L216" s="31" t="str">
        <f>VLOOKUP($A216,Location!$A:$J,8,FALSE)</f>
        <v>Suisse</v>
      </c>
      <c r="M216" s="31" t="str">
        <f>IFERROR(VLOOKUP(L216,Setup_Team!$B:$C,2,FALSE), "TDB")</f>
        <v>CHE</v>
      </c>
      <c r="N216" s="31" t="str">
        <f>VLOOKUP($A216,Location!$A:$J,9,FALSE)</f>
        <v>Santa Clara, Californie</v>
      </c>
      <c r="O216" s="31" t="str">
        <f>VLOOKUP($A216,Location!$A:$J,10,FALSE)</f>
        <v>Levi's Stadium</v>
      </c>
      <c r="R216" s="31">
        <v>0</v>
      </c>
      <c r="S216" s="25">
        <f>VLOOKUP($A216,Database!$A:$Y,10,FALSE)</f>
        <v>172</v>
      </c>
      <c r="T216" s="25">
        <f>VLOOKUP($A216,Database!$A:$Y,11,FALSE)</f>
        <v>141</v>
      </c>
      <c r="U216" s="25">
        <f>VLOOKUP($A216,Database!$A:$Y,12,FALSE)</f>
        <v>33</v>
      </c>
      <c r="V216" s="25" t="str">
        <f>VLOOKUP(A216,Database!A:M,13,FALSE)</f>
        <v>À venir</v>
      </c>
      <c r="W216" s="25" t="str">
        <f>VLOOKUP($A216,Database!$A:$Y,20,FALSE)</f>
        <v/>
      </c>
      <c r="X216" s="25" t="str">
        <f>VLOOKUP($A216,Database!$A:$Y,21,FALSE)</f>
        <v/>
      </c>
      <c r="Y216" s="25" t="str">
        <f ca="1">IF(C216&lt;NOW(),IF(AND(P216&gt;Q216,W216&gt;X216),S216,IF(AND(P216=Q216,W216=X216),T216,IF(AND(P216&lt;Q216,W216&lt;X216),U216,0))),"")</f>
        <v/>
      </c>
      <c r="Z216" s="25">
        <f>IF(AND(P216=W216,Q216=X216),1,0)</f>
        <v>1</v>
      </c>
      <c r="AA216" s="25" t="str">
        <f>IF(Z216=0,"",IF(ISBLANK(VLOOKUP(A216,Database!A:AA,22,FALSE)),"",VLOOKUP(A216,Database!A:AA,22,FALSE)))</f>
        <v>Exact</v>
      </c>
      <c r="AB216" s="25">
        <f ca="1">IFERROR(IF(AND(Y216&lt;&gt;"",OR(V216="Terminé",V216="En cours")),VLOOKUP(AA216,Setup_ScoreExactBonus!A:D,4,FALSE),0),0)</f>
        <v>0</v>
      </c>
      <c r="AC216" s="31" t="str">
        <f ca="1">IF(Y216&lt;&gt;"", Y216 + IF(Z216=1,AB216, 0), "")</f>
        <v/>
      </c>
      <c r="AD216" s="31">
        <f ca="1">SUMIFS(AC$2:AC216,D$2:D216,D216)*IF(R216=0,1,2)</f>
        <v>0</v>
      </c>
    </row>
    <row r="217" spans="1:30" x14ac:dyDescent="0.35">
      <c r="A217" s="31">
        <f>IF(ISBLANK(B217),"",COUNTIF(B$2:B217,B217))-1</f>
        <v>5</v>
      </c>
      <c r="B217" s="31">
        <v>21</v>
      </c>
      <c r="C217" s="10">
        <f>VLOOKUP($A217,Database!$A:$Y,7,FALSE)</f>
        <v>46186.875</v>
      </c>
      <c r="D217" s="31" t="str">
        <f>VLOOKUP(Pronostics!$B217,Setup_MPP!$A:$G,3,FALSE)</f>
        <v>Joueur21</v>
      </c>
      <c r="E217" s="31" t="str">
        <f>VLOOKUP(Pronostics!$B217,Setup_MPP!$A:$G,2,FALSE)</f>
        <v>Joueur21</v>
      </c>
      <c r="F217" s="31" t="str">
        <f>VLOOKUP($B217,Setup_MPP!$A:$E,4,FALSE)</f>
        <v>#D5D5D5</v>
      </c>
      <c r="G217" s="31" t="str">
        <f>VLOOKUP($B217,Setup_MPP!$A:$E,5,FALSE)</f>
        <v>#727272</v>
      </c>
      <c r="H217" s="31" t="str">
        <f>IFERROR(IF(AND(A217&gt;=1,A217&lt;=104),VLOOKUP($A217,Location!$A:$J,6,FALSE),IF(A217=0,"Avant l'ouverture",IF(OR(A217=105,A217=106),"Bonus"))),"")</f>
        <v>Tour 1</v>
      </c>
      <c r="I217" s="31" t="str">
        <f>IF(LEFT(H217,4)="Tour",VLOOKUP(A217,Database!$A:$C,3,FALSE),"")</f>
        <v>B</v>
      </c>
      <c r="J217" s="31" t="str">
        <f>VLOOKUP($A217,Location!$A:$J,7,FALSE)</f>
        <v>Qatar</v>
      </c>
      <c r="K217" s="31" t="str">
        <f>IFERROR(VLOOKUP(J217,Setup_Team!$B:$C,2,FALSE), "TDB")</f>
        <v>QAT</v>
      </c>
      <c r="L217" s="31" t="str">
        <f>VLOOKUP($A217,Location!$A:$J,8,FALSE)</f>
        <v>Suisse</v>
      </c>
      <c r="M217" s="31" t="str">
        <f>IFERROR(VLOOKUP(L217,Setup_Team!$B:$C,2,FALSE), "TDB")</f>
        <v>CHE</v>
      </c>
      <c r="N217" s="31" t="str">
        <f>VLOOKUP($A217,Location!$A:$J,9,FALSE)</f>
        <v>Santa Clara, Californie</v>
      </c>
      <c r="O217" s="31" t="str">
        <f>VLOOKUP($A217,Location!$A:$J,10,FALSE)</f>
        <v>Levi's Stadium</v>
      </c>
      <c r="R217" s="31">
        <v>0</v>
      </c>
      <c r="S217" s="25">
        <f>VLOOKUP($A217,Database!$A:$Y,10,FALSE)</f>
        <v>172</v>
      </c>
      <c r="T217" s="25">
        <f>VLOOKUP($A217,Database!$A:$Y,11,FALSE)</f>
        <v>141</v>
      </c>
      <c r="U217" s="25">
        <f>VLOOKUP($A217,Database!$A:$Y,12,FALSE)</f>
        <v>33</v>
      </c>
      <c r="V217" s="25" t="str">
        <f>VLOOKUP(A217,Database!A:M,13,FALSE)</f>
        <v>À venir</v>
      </c>
      <c r="W217" s="25" t="str">
        <f>VLOOKUP($A217,Database!$A:$Y,20,FALSE)</f>
        <v/>
      </c>
      <c r="X217" s="25" t="str">
        <f>VLOOKUP($A217,Database!$A:$Y,21,FALSE)</f>
        <v/>
      </c>
      <c r="Y217" s="25" t="str">
        <f ca="1">IF(C217&lt;NOW(),IF(AND(P217&gt;Q217,W217&gt;X217),S217,IF(AND(P217=Q217,W217=X217),T217,IF(AND(P217&lt;Q217,W217&lt;X217),U217,0))),"")</f>
        <v/>
      </c>
      <c r="Z217" s="25">
        <f>IF(AND(P217=W217,Q217=X217),1,0)</f>
        <v>1</v>
      </c>
      <c r="AA217" s="25" t="str">
        <f>IF(Z217=0,"",IF(ISBLANK(VLOOKUP(A217,Database!A:AA,22,FALSE)),"",VLOOKUP(A217,Database!A:AA,22,FALSE)))</f>
        <v>Exact</v>
      </c>
      <c r="AB217" s="25">
        <f ca="1">IFERROR(IF(AND(Y217&lt;&gt;"",OR(V217="Terminé",V217="En cours")),VLOOKUP(AA217,Setup_ScoreExactBonus!A:D,4,FALSE),0),0)</f>
        <v>0</v>
      </c>
      <c r="AC217" s="31" t="str">
        <f ca="1">IF(Y217&lt;&gt;"", Y217 + IF(Z217=1,AB217, 0), "")</f>
        <v/>
      </c>
      <c r="AD217" s="31">
        <f ca="1">SUMIFS(AC$2:AC217,D$2:D217,D217)*IF(R217=0,1,2)</f>
        <v>0</v>
      </c>
    </row>
    <row r="218" spans="1:30" x14ac:dyDescent="0.35">
      <c r="A218" s="31">
        <f>IF(ISBLANK(B218),"",COUNTIF(B$2:B218,B218))-1</f>
        <v>5</v>
      </c>
      <c r="B218" s="31">
        <v>22</v>
      </c>
      <c r="C218" s="10">
        <f>VLOOKUP($A218,Database!$A:$Y,7,FALSE)</f>
        <v>46186.875</v>
      </c>
      <c r="D218" s="31" t="str">
        <f>VLOOKUP(Pronostics!$B218,Setup_MPP!$A:$G,3,FALSE)</f>
        <v>Joueur22</v>
      </c>
      <c r="E218" s="31" t="str">
        <f>VLOOKUP(Pronostics!$B218,Setup_MPP!$A:$G,2,FALSE)</f>
        <v>Joueur22</v>
      </c>
      <c r="F218" s="31" t="str">
        <f>VLOOKUP($B218,Setup_MPP!$A:$E,4,FALSE)</f>
        <v>#D5D5D5</v>
      </c>
      <c r="G218" s="31" t="str">
        <f>VLOOKUP($B218,Setup_MPP!$A:$E,5,FALSE)</f>
        <v>#727272</v>
      </c>
      <c r="H218" s="31" t="str">
        <f>IFERROR(IF(AND(A218&gt;=1,A218&lt;=104),VLOOKUP($A218,Location!$A:$J,6,FALSE),IF(A218=0,"Avant l'ouverture",IF(OR(A218=105,A218=106),"Bonus"))),"")</f>
        <v>Tour 1</v>
      </c>
      <c r="I218" s="31" t="str">
        <f>IF(LEFT(H218,4)="Tour",VLOOKUP(A218,Database!$A:$C,3,FALSE),"")</f>
        <v>B</v>
      </c>
      <c r="J218" s="31" t="str">
        <f>VLOOKUP($A218,Location!$A:$J,7,FALSE)</f>
        <v>Qatar</v>
      </c>
      <c r="K218" s="31" t="str">
        <f>IFERROR(VLOOKUP(J218,Setup_Team!$B:$C,2,FALSE), "TDB")</f>
        <v>QAT</v>
      </c>
      <c r="L218" s="31" t="str">
        <f>VLOOKUP($A218,Location!$A:$J,8,FALSE)</f>
        <v>Suisse</v>
      </c>
      <c r="M218" s="31" t="str">
        <f>IFERROR(VLOOKUP(L218,Setup_Team!$B:$C,2,FALSE), "TDB")</f>
        <v>CHE</v>
      </c>
      <c r="N218" s="31" t="str">
        <f>VLOOKUP($A218,Location!$A:$J,9,FALSE)</f>
        <v>Santa Clara, Californie</v>
      </c>
      <c r="O218" s="31" t="str">
        <f>VLOOKUP($A218,Location!$A:$J,10,FALSE)</f>
        <v>Levi's Stadium</v>
      </c>
      <c r="R218" s="31">
        <v>0</v>
      </c>
      <c r="S218" s="25">
        <f>VLOOKUP($A218,Database!$A:$Y,10,FALSE)</f>
        <v>172</v>
      </c>
      <c r="T218" s="25">
        <f>VLOOKUP($A218,Database!$A:$Y,11,FALSE)</f>
        <v>141</v>
      </c>
      <c r="U218" s="25">
        <f>VLOOKUP($A218,Database!$A:$Y,12,FALSE)</f>
        <v>33</v>
      </c>
      <c r="V218" s="25" t="str">
        <f>VLOOKUP(A218,Database!A:M,13,FALSE)</f>
        <v>À venir</v>
      </c>
      <c r="W218" s="25" t="str">
        <f>VLOOKUP($A218,Database!$A:$Y,20,FALSE)</f>
        <v/>
      </c>
      <c r="X218" s="25" t="str">
        <f>VLOOKUP($A218,Database!$A:$Y,21,FALSE)</f>
        <v/>
      </c>
      <c r="Y218" s="25" t="str">
        <f ca="1">IF(C218&lt;NOW(),IF(AND(P218&gt;Q218,W218&gt;X218),S218,IF(AND(P218=Q218,W218=X218),T218,IF(AND(P218&lt;Q218,W218&lt;X218),U218,0))),"")</f>
        <v/>
      </c>
      <c r="Z218" s="25">
        <f>IF(AND(P218=W218,Q218=X218),1,0)</f>
        <v>1</v>
      </c>
      <c r="AA218" s="25" t="str">
        <f>IF(Z218=0,"",IF(ISBLANK(VLOOKUP(A218,Database!A:AA,22,FALSE)),"",VLOOKUP(A218,Database!A:AA,22,FALSE)))</f>
        <v>Exact</v>
      </c>
      <c r="AB218" s="25">
        <f ca="1">IFERROR(IF(AND(Y218&lt;&gt;"",OR(V218="Terminé",V218="En cours")),VLOOKUP(AA218,Setup_ScoreExactBonus!A:D,4,FALSE),0),0)</f>
        <v>0</v>
      </c>
      <c r="AC218" s="31" t="str">
        <f ca="1">IF(Y218&lt;&gt;"", Y218 + IF(Z218=1,AB218, 0), "")</f>
        <v/>
      </c>
      <c r="AD218" s="31">
        <f ca="1">SUMIFS(AC$2:AC218,D$2:D218,D218)*IF(R218=0,1,2)</f>
        <v>0</v>
      </c>
    </row>
    <row r="219" spans="1:30" x14ac:dyDescent="0.35">
      <c r="A219" s="31">
        <f>IF(ISBLANK(B219),"",COUNTIF(B$2:B219,B219))-1</f>
        <v>5</v>
      </c>
      <c r="B219" s="31">
        <v>23</v>
      </c>
      <c r="C219" s="10">
        <f>VLOOKUP($A219,Database!$A:$Y,7,FALSE)</f>
        <v>46186.875</v>
      </c>
      <c r="D219" s="31" t="str">
        <f>VLOOKUP(Pronostics!$B219,Setup_MPP!$A:$G,3,FALSE)</f>
        <v>Joueur23</v>
      </c>
      <c r="E219" s="31" t="str">
        <f>VLOOKUP(Pronostics!$B219,Setup_MPP!$A:$G,2,FALSE)</f>
        <v>Joueur23</v>
      </c>
      <c r="F219" s="31" t="str">
        <f>VLOOKUP($B219,Setup_MPP!$A:$E,4,FALSE)</f>
        <v>#D5D5D5</v>
      </c>
      <c r="G219" s="31" t="str">
        <f>VLOOKUP($B219,Setup_MPP!$A:$E,5,FALSE)</f>
        <v>#727272</v>
      </c>
      <c r="H219" s="31" t="str">
        <f>IFERROR(IF(AND(A219&gt;=1,A219&lt;=104),VLOOKUP($A219,Location!$A:$J,6,FALSE),IF(A219=0,"Avant l'ouverture",IF(OR(A219=105,A219=106),"Bonus"))),"")</f>
        <v>Tour 1</v>
      </c>
      <c r="I219" s="31" t="str">
        <f>IF(LEFT(H219,4)="Tour",VLOOKUP(A219,Database!$A:$C,3,FALSE),"")</f>
        <v>B</v>
      </c>
      <c r="J219" s="31" t="str">
        <f>VLOOKUP($A219,Location!$A:$J,7,FALSE)</f>
        <v>Qatar</v>
      </c>
      <c r="K219" s="31" t="str">
        <f>IFERROR(VLOOKUP(J219,Setup_Team!$B:$C,2,FALSE), "TDB")</f>
        <v>QAT</v>
      </c>
      <c r="L219" s="31" t="str">
        <f>VLOOKUP($A219,Location!$A:$J,8,FALSE)</f>
        <v>Suisse</v>
      </c>
      <c r="M219" s="31" t="str">
        <f>IFERROR(VLOOKUP(L219,Setup_Team!$B:$C,2,FALSE), "TDB")</f>
        <v>CHE</v>
      </c>
      <c r="N219" s="31" t="str">
        <f>VLOOKUP($A219,Location!$A:$J,9,FALSE)</f>
        <v>Santa Clara, Californie</v>
      </c>
      <c r="O219" s="31" t="str">
        <f>VLOOKUP($A219,Location!$A:$J,10,FALSE)</f>
        <v>Levi's Stadium</v>
      </c>
      <c r="R219" s="31">
        <v>0</v>
      </c>
      <c r="S219" s="25">
        <f>VLOOKUP($A219,Database!$A:$Y,10,FALSE)</f>
        <v>172</v>
      </c>
      <c r="T219" s="25">
        <f>VLOOKUP($A219,Database!$A:$Y,11,FALSE)</f>
        <v>141</v>
      </c>
      <c r="U219" s="25">
        <f>VLOOKUP($A219,Database!$A:$Y,12,FALSE)</f>
        <v>33</v>
      </c>
      <c r="V219" s="25" t="str">
        <f>VLOOKUP(A219,Database!A:M,13,FALSE)</f>
        <v>À venir</v>
      </c>
      <c r="W219" s="25" t="str">
        <f>VLOOKUP($A219,Database!$A:$Y,20,FALSE)</f>
        <v/>
      </c>
      <c r="X219" s="25" t="str">
        <f>VLOOKUP($A219,Database!$A:$Y,21,FALSE)</f>
        <v/>
      </c>
      <c r="Y219" s="25" t="str">
        <f ca="1">IF(C219&lt;NOW(),IF(AND(P219&gt;Q219,W219&gt;X219),S219,IF(AND(P219=Q219,W219=X219),T219,IF(AND(P219&lt;Q219,W219&lt;X219),U219,0))),"")</f>
        <v/>
      </c>
      <c r="Z219" s="25">
        <f>IF(AND(P219=W219,Q219=X219),1,0)</f>
        <v>1</v>
      </c>
      <c r="AA219" s="25" t="str">
        <f>IF(Z219=0,"",IF(ISBLANK(VLOOKUP(A219,Database!A:AA,22,FALSE)),"",VLOOKUP(A219,Database!A:AA,22,FALSE)))</f>
        <v>Exact</v>
      </c>
      <c r="AB219" s="25">
        <f ca="1">IFERROR(IF(AND(Y219&lt;&gt;"",OR(V219="Terminé",V219="En cours")),VLOOKUP(AA219,Setup_ScoreExactBonus!A:D,4,FALSE),0),0)</f>
        <v>0</v>
      </c>
      <c r="AC219" s="31" t="str">
        <f ca="1">IF(Y219&lt;&gt;"", Y219 + IF(Z219=1,AB219, 0), "")</f>
        <v/>
      </c>
      <c r="AD219" s="31">
        <f ca="1">SUMIFS(AC$2:AC219,D$2:D219,D219)*IF(R219=0,1,2)</f>
        <v>0</v>
      </c>
    </row>
    <row r="220" spans="1:30" x14ac:dyDescent="0.35">
      <c r="A220" s="31">
        <f>IF(ISBLANK(B220),"",COUNTIF(B$2:B220,B220))-1</f>
        <v>5</v>
      </c>
      <c r="B220" s="31">
        <v>24</v>
      </c>
      <c r="C220" s="10">
        <f>VLOOKUP($A220,Database!$A:$Y,7,FALSE)</f>
        <v>46186.875</v>
      </c>
      <c r="D220" s="31" t="str">
        <f>VLOOKUP(Pronostics!$B220,Setup_MPP!$A:$G,3,FALSE)</f>
        <v>Joueur24</v>
      </c>
      <c r="E220" s="31" t="str">
        <f>VLOOKUP(Pronostics!$B220,Setup_MPP!$A:$G,2,FALSE)</f>
        <v>Joueur24</v>
      </c>
      <c r="F220" s="31" t="str">
        <f>VLOOKUP($B220,Setup_MPP!$A:$E,4,FALSE)</f>
        <v>#D5D5D5</v>
      </c>
      <c r="G220" s="31" t="str">
        <f>VLOOKUP($B220,Setup_MPP!$A:$E,5,FALSE)</f>
        <v>#727272</v>
      </c>
      <c r="H220" s="31" t="str">
        <f>IFERROR(IF(AND(A220&gt;=1,A220&lt;=104),VLOOKUP($A220,Location!$A:$J,6,FALSE),IF(A220=0,"Avant l'ouverture",IF(OR(A220=105,A220=106),"Bonus"))),"")</f>
        <v>Tour 1</v>
      </c>
      <c r="I220" s="31" t="str">
        <f>IF(LEFT(H220,4)="Tour",VLOOKUP(A220,Database!$A:$C,3,FALSE),"")</f>
        <v>B</v>
      </c>
      <c r="J220" s="31" t="str">
        <f>VLOOKUP($A220,Location!$A:$J,7,FALSE)</f>
        <v>Qatar</v>
      </c>
      <c r="K220" s="31" t="str">
        <f>IFERROR(VLOOKUP(J220,Setup_Team!$B:$C,2,FALSE), "TDB")</f>
        <v>QAT</v>
      </c>
      <c r="L220" s="31" t="str">
        <f>VLOOKUP($A220,Location!$A:$J,8,FALSE)</f>
        <v>Suisse</v>
      </c>
      <c r="M220" s="31" t="str">
        <f>IFERROR(VLOOKUP(L220,Setup_Team!$B:$C,2,FALSE), "TDB")</f>
        <v>CHE</v>
      </c>
      <c r="N220" s="31" t="str">
        <f>VLOOKUP($A220,Location!$A:$J,9,FALSE)</f>
        <v>Santa Clara, Californie</v>
      </c>
      <c r="O220" s="31" t="str">
        <f>VLOOKUP($A220,Location!$A:$J,10,FALSE)</f>
        <v>Levi's Stadium</v>
      </c>
      <c r="R220" s="31">
        <v>0</v>
      </c>
      <c r="S220" s="25">
        <f>VLOOKUP($A220,Database!$A:$Y,10,FALSE)</f>
        <v>172</v>
      </c>
      <c r="T220" s="25">
        <f>VLOOKUP($A220,Database!$A:$Y,11,FALSE)</f>
        <v>141</v>
      </c>
      <c r="U220" s="25">
        <f>VLOOKUP($A220,Database!$A:$Y,12,FALSE)</f>
        <v>33</v>
      </c>
      <c r="V220" s="25" t="str">
        <f>VLOOKUP(A220,Database!A:M,13,FALSE)</f>
        <v>À venir</v>
      </c>
      <c r="W220" s="25" t="str">
        <f>VLOOKUP($A220,Database!$A:$Y,20,FALSE)</f>
        <v/>
      </c>
      <c r="X220" s="25" t="str">
        <f>VLOOKUP($A220,Database!$A:$Y,21,FALSE)</f>
        <v/>
      </c>
      <c r="Y220" s="25" t="str">
        <f ca="1">IF(C220&lt;NOW(),IF(AND(P220&gt;Q220,W220&gt;X220),S220,IF(AND(P220=Q220,W220=X220),T220,IF(AND(P220&lt;Q220,W220&lt;X220),U220,0))),"")</f>
        <v/>
      </c>
      <c r="Z220" s="25">
        <f>IF(AND(P220=W220,Q220=X220),1,0)</f>
        <v>1</v>
      </c>
      <c r="AA220" s="25" t="str">
        <f>IF(Z220=0,"",IF(ISBLANK(VLOOKUP(A220,Database!A:AA,22,FALSE)),"",VLOOKUP(A220,Database!A:AA,22,FALSE)))</f>
        <v>Exact</v>
      </c>
      <c r="AB220" s="25">
        <f ca="1">IFERROR(IF(AND(Y220&lt;&gt;"",OR(V220="Terminé",V220="En cours")),VLOOKUP(AA220,Setup_ScoreExactBonus!A:D,4,FALSE),0),0)</f>
        <v>0</v>
      </c>
      <c r="AC220" s="31" t="str">
        <f ca="1">IF(Y220&lt;&gt;"", Y220 + IF(Z220=1,AB220, 0), "")</f>
        <v/>
      </c>
      <c r="AD220" s="31">
        <f ca="1">SUMIFS(AC$2:AC220,D$2:D220,D220)*IF(R220=0,1,2)</f>
        <v>0</v>
      </c>
    </row>
    <row r="221" spans="1:30" x14ac:dyDescent="0.35">
      <c r="A221" s="31">
        <f>IF(ISBLANK(B221),"",COUNTIF(B$2:B221,B221))-1</f>
        <v>5</v>
      </c>
      <c r="B221" s="31">
        <v>25</v>
      </c>
      <c r="C221" s="10">
        <f>VLOOKUP($A221,Database!$A:$Y,7,FALSE)</f>
        <v>46186.875</v>
      </c>
      <c r="D221" s="31" t="str">
        <f>VLOOKUP(Pronostics!$B221,Setup_MPP!$A:$G,3,FALSE)</f>
        <v>Joueur25</v>
      </c>
      <c r="E221" s="31" t="str">
        <f>VLOOKUP(Pronostics!$B221,Setup_MPP!$A:$G,2,FALSE)</f>
        <v>Joueur25</v>
      </c>
      <c r="F221" s="31" t="str">
        <f>VLOOKUP($B221,Setup_MPP!$A:$E,4,FALSE)</f>
        <v>#D5D5D5</v>
      </c>
      <c r="G221" s="31" t="str">
        <f>VLOOKUP($B221,Setup_MPP!$A:$E,5,FALSE)</f>
        <v>#727272</v>
      </c>
      <c r="H221" s="31" t="str">
        <f>IFERROR(IF(AND(A221&gt;=1,A221&lt;=104),VLOOKUP($A221,Location!$A:$J,6,FALSE),IF(A221=0,"Avant l'ouverture",IF(OR(A221=105,A221=106),"Bonus"))),"")</f>
        <v>Tour 1</v>
      </c>
      <c r="I221" s="31" t="str">
        <f>IF(LEFT(H221,4)="Tour",VLOOKUP(A221,Database!$A:$C,3,FALSE),"")</f>
        <v>B</v>
      </c>
      <c r="J221" s="31" t="str">
        <f>VLOOKUP($A221,Location!$A:$J,7,FALSE)</f>
        <v>Qatar</v>
      </c>
      <c r="K221" s="31" t="str">
        <f>IFERROR(VLOOKUP(J221,Setup_Team!$B:$C,2,FALSE), "TDB")</f>
        <v>QAT</v>
      </c>
      <c r="L221" s="31" t="str">
        <f>VLOOKUP($A221,Location!$A:$J,8,FALSE)</f>
        <v>Suisse</v>
      </c>
      <c r="M221" s="31" t="str">
        <f>IFERROR(VLOOKUP(L221,Setup_Team!$B:$C,2,FALSE), "TDB")</f>
        <v>CHE</v>
      </c>
      <c r="N221" s="31" t="str">
        <f>VLOOKUP($A221,Location!$A:$J,9,FALSE)</f>
        <v>Santa Clara, Californie</v>
      </c>
      <c r="O221" s="31" t="str">
        <f>VLOOKUP($A221,Location!$A:$J,10,FALSE)</f>
        <v>Levi's Stadium</v>
      </c>
      <c r="R221" s="31">
        <v>0</v>
      </c>
      <c r="S221" s="25">
        <f>VLOOKUP($A221,Database!$A:$Y,10,FALSE)</f>
        <v>172</v>
      </c>
      <c r="T221" s="25">
        <f>VLOOKUP($A221,Database!$A:$Y,11,FALSE)</f>
        <v>141</v>
      </c>
      <c r="U221" s="25">
        <f>VLOOKUP($A221,Database!$A:$Y,12,FALSE)</f>
        <v>33</v>
      </c>
      <c r="V221" s="25" t="str">
        <f>VLOOKUP(A221,Database!A:M,13,FALSE)</f>
        <v>À venir</v>
      </c>
      <c r="W221" s="25" t="str">
        <f>VLOOKUP($A221,Database!$A:$Y,20,FALSE)</f>
        <v/>
      </c>
      <c r="X221" s="25" t="str">
        <f>VLOOKUP($A221,Database!$A:$Y,21,FALSE)</f>
        <v/>
      </c>
      <c r="Y221" s="25" t="str">
        <f ca="1">IF(C221&lt;NOW(),IF(AND(P221&gt;Q221,W221&gt;X221),S221,IF(AND(P221=Q221,W221=X221),T221,IF(AND(P221&lt;Q221,W221&lt;X221),U221,0))),"")</f>
        <v/>
      </c>
      <c r="Z221" s="25">
        <f>IF(AND(P221=W221,Q221=X221),1,0)</f>
        <v>1</v>
      </c>
      <c r="AA221" s="25" t="str">
        <f>IF(Z221=0,"",IF(ISBLANK(VLOOKUP(A221,Database!A:AA,22,FALSE)),"",VLOOKUP(A221,Database!A:AA,22,FALSE)))</f>
        <v>Exact</v>
      </c>
      <c r="AB221" s="25">
        <f ca="1">IFERROR(IF(AND(Y221&lt;&gt;"",OR(V221="Terminé",V221="En cours")),VLOOKUP(AA221,Setup_ScoreExactBonus!A:D,4,FALSE),0),0)</f>
        <v>0</v>
      </c>
      <c r="AC221" s="31" t="str">
        <f ca="1">IF(Y221&lt;&gt;"", Y221 + IF(Z221=1,AB221, 0), "")</f>
        <v/>
      </c>
      <c r="AD221" s="31">
        <f ca="1">SUMIFS(AC$2:AC221,D$2:D221,D221)*IF(R221=0,1,2)</f>
        <v>0</v>
      </c>
    </row>
    <row r="222" spans="1:30" x14ac:dyDescent="0.35">
      <c r="A222" s="31">
        <f>IF(ISBLANK(B222),"",COUNTIF(B$2:B222,B222))-1</f>
        <v>5</v>
      </c>
      <c r="B222" s="31">
        <v>26</v>
      </c>
      <c r="C222" s="10">
        <f>VLOOKUP($A222,Database!$A:$Y,7,FALSE)</f>
        <v>46186.875</v>
      </c>
      <c r="D222" s="31" t="str">
        <f>VLOOKUP(Pronostics!$B222,Setup_MPP!$A:$G,3,FALSE)</f>
        <v>Joueur26</v>
      </c>
      <c r="E222" s="31" t="str">
        <f>VLOOKUP(Pronostics!$B222,Setup_MPP!$A:$G,2,FALSE)</f>
        <v>Joueur26</v>
      </c>
      <c r="F222" s="31" t="str">
        <f>VLOOKUP($B222,Setup_MPP!$A:$E,4,FALSE)</f>
        <v>#D5D5D5</v>
      </c>
      <c r="G222" s="31" t="str">
        <f>VLOOKUP($B222,Setup_MPP!$A:$E,5,FALSE)</f>
        <v>#727272</v>
      </c>
      <c r="H222" s="31" t="str">
        <f>IFERROR(IF(AND(A222&gt;=1,A222&lt;=104),VLOOKUP($A222,Location!$A:$J,6,FALSE),IF(A222=0,"Avant l'ouverture",IF(OR(A222=105,A222=106),"Bonus"))),"")</f>
        <v>Tour 1</v>
      </c>
      <c r="I222" s="31" t="str">
        <f>IF(LEFT(H222,4)="Tour",VLOOKUP(A222,Database!$A:$C,3,FALSE),"")</f>
        <v>B</v>
      </c>
      <c r="J222" s="31" t="str">
        <f>VLOOKUP($A222,Location!$A:$J,7,FALSE)</f>
        <v>Qatar</v>
      </c>
      <c r="K222" s="31" t="str">
        <f>IFERROR(VLOOKUP(J222,Setup_Team!$B:$C,2,FALSE), "TDB")</f>
        <v>QAT</v>
      </c>
      <c r="L222" s="31" t="str">
        <f>VLOOKUP($A222,Location!$A:$J,8,FALSE)</f>
        <v>Suisse</v>
      </c>
      <c r="M222" s="31" t="str">
        <f>IFERROR(VLOOKUP(L222,Setup_Team!$B:$C,2,FALSE), "TDB")</f>
        <v>CHE</v>
      </c>
      <c r="N222" s="31" t="str">
        <f>VLOOKUP($A222,Location!$A:$J,9,FALSE)</f>
        <v>Santa Clara, Californie</v>
      </c>
      <c r="O222" s="31" t="str">
        <f>VLOOKUP($A222,Location!$A:$J,10,FALSE)</f>
        <v>Levi's Stadium</v>
      </c>
      <c r="R222" s="31">
        <v>0</v>
      </c>
      <c r="S222" s="25">
        <f>VLOOKUP($A222,Database!$A:$Y,10,FALSE)</f>
        <v>172</v>
      </c>
      <c r="T222" s="25">
        <f>VLOOKUP($A222,Database!$A:$Y,11,FALSE)</f>
        <v>141</v>
      </c>
      <c r="U222" s="25">
        <f>VLOOKUP($A222,Database!$A:$Y,12,FALSE)</f>
        <v>33</v>
      </c>
      <c r="V222" s="25" t="str">
        <f>VLOOKUP(A222,Database!A:M,13,FALSE)</f>
        <v>À venir</v>
      </c>
      <c r="W222" s="25" t="str">
        <f>VLOOKUP($A222,Database!$A:$Y,20,FALSE)</f>
        <v/>
      </c>
      <c r="X222" s="25" t="str">
        <f>VLOOKUP($A222,Database!$A:$Y,21,FALSE)</f>
        <v/>
      </c>
      <c r="Y222" s="25" t="str">
        <f ca="1">IF(C222&lt;NOW(),IF(AND(P222&gt;Q222,W222&gt;X222),S222,IF(AND(P222=Q222,W222=X222),T222,IF(AND(P222&lt;Q222,W222&lt;X222),U222,0))),"")</f>
        <v/>
      </c>
      <c r="Z222" s="25">
        <f>IF(AND(P222=W222,Q222=X222),1,0)</f>
        <v>1</v>
      </c>
      <c r="AA222" s="25" t="str">
        <f>IF(Z222=0,"",IF(ISBLANK(VLOOKUP(A222,Database!A:AA,22,FALSE)),"",VLOOKUP(A222,Database!A:AA,22,FALSE)))</f>
        <v>Exact</v>
      </c>
      <c r="AB222" s="25">
        <f ca="1">IFERROR(IF(AND(Y222&lt;&gt;"",OR(V222="Terminé",V222="En cours")),VLOOKUP(AA222,Setup_ScoreExactBonus!A:D,4,FALSE),0),0)</f>
        <v>0</v>
      </c>
      <c r="AC222" s="31" t="str">
        <f ca="1">IF(Y222&lt;&gt;"", Y222 + IF(Z222=1,AB222, 0), "")</f>
        <v/>
      </c>
      <c r="AD222" s="31">
        <f ca="1">SUMIFS(AC$2:AC222,D$2:D222,D222)*IF(R222=0,1,2)</f>
        <v>0</v>
      </c>
    </row>
    <row r="223" spans="1:30" x14ac:dyDescent="0.35">
      <c r="A223" s="31">
        <f>IF(ISBLANK(B223),"",COUNTIF(B$2:B223,B223))-1</f>
        <v>5</v>
      </c>
      <c r="B223" s="31">
        <v>27</v>
      </c>
      <c r="C223" s="10">
        <f>VLOOKUP($A223,Database!$A:$Y,7,FALSE)</f>
        <v>46186.875</v>
      </c>
      <c r="D223" s="31" t="str">
        <f>VLOOKUP(Pronostics!$B223,Setup_MPP!$A:$G,3,FALSE)</f>
        <v>Joueur27</v>
      </c>
      <c r="E223" s="31" t="str">
        <f>VLOOKUP(Pronostics!$B223,Setup_MPP!$A:$G,2,FALSE)</f>
        <v>Joueur27</v>
      </c>
      <c r="F223" s="31" t="str">
        <f>VLOOKUP($B223,Setup_MPP!$A:$E,4,FALSE)</f>
        <v>#D5D5D5</v>
      </c>
      <c r="G223" s="31" t="str">
        <f>VLOOKUP($B223,Setup_MPP!$A:$E,5,FALSE)</f>
        <v>#727272</v>
      </c>
      <c r="H223" s="31" t="str">
        <f>IFERROR(IF(AND(A223&gt;=1,A223&lt;=104),VLOOKUP($A223,Location!$A:$J,6,FALSE),IF(A223=0,"Avant l'ouverture",IF(OR(A223=105,A223=106),"Bonus"))),"")</f>
        <v>Tour 1</v>
      </c>
      <c r="I223" s="31" t="str">
        <f>IF(LEFT(H223,4)="Tour",VLOOKUP(A223,Database!$A:$C,3,FALSE),"")</f>
        <v>B</v>
      </c>
      <c r="J223" s="31" t="str">
        <f>VLOOKUP($A223,Location!$A:$J,7,FALSE)</f>
        <v>Qatar</v>
      </c>
      <c r="K223" s="31" t="str">
        <f>IFERROR(VLOOKUP(J223,Setup_Team!$B:$C,2,FALSE), "TDB")</f>
        <v>QAT</v>
      </c>
      <c r="L223" s="31" t="str">
        <f>VLOOKUP($A223,Location!$A:$J,8,FALSE)</f>
        <v>Suisse</v>
      </c>
      <c r="M223" s="31" t="str">
        <f>IFERROR(VLOOKUP(L223,Setup_Team!$B:$C,2,FALSE), "TDB")</f>
        <v>CHE</v>
      </c>
      <c r="N223" s="31" t="str">
        <f>VLOOKUP($A223,Location!$A:$J,9,FALSE)</f>
        <v>Santa Clara, Californie</v>
      </c>
      <c r="O223" s="31" t="str">
        <f>VLOOKUP($A223,Location!$A:$J,10,FALSE)</f>
        <v>Levi's Stadium</v>
      </c>
      <c r="R223" s="31">
        <v>0</v>
      </c>
      <c r="S223" s="25">
        <f>VLOOKUP($A223,Database!$A:$Y,10,FALSE)</f>
        <v>172</v>
      </c>
      <c r="T223" s="25">
        <f>VLOOKUP($A223,Database!$A:$Y,11,FALSE)</f>
        <v>141</v>
      </c>
      <c r="U223" s="25">
        <f>VLOOKUP($A223,Database!$A:$Y,12,FALSE)</f>
        <v>33</v>
      </c>
      <c r="V223" s="25" t="str">
        <f>VLOOKUP(A223,Database!A:M,13,FALSE)</f>
        <v>À venir</v>
      </c>
      <c r="W223" s="25" t="str">
        <f>VLOOKUP($A223,Database!$A:$Y,20,FALSE)</f>
        <v/>
      </c>
      <c r="X223" s="25" t="str">
        <f>VLOOKUP($A223,Database!$A:$Y,21,FALSE)</f>
        <v/>
      </c>
      <c r="Y223" s="25" t="str">
        <f ca="1">IF(C223&lt;NOW(),IF(AND(P223&gt;Q223,W223&gt;X223),S223,IF(AND(P223=Q223,W223=X223),T223,IF(AND(P223&lt;Q223,W223&lt;X223),U223,0))),"")</f>
        <v/>
      </c>
      <c r="Z223" s="25">
        <f>IF(AND(P223=W223,Q223=X223),1,0)</f>
        <v>1</v>
      </c>
      <c r="AA223" s="25" t="str">
        <f>IF(Z223=0,"",IF(ISBLANK(VLOOKUP(A223,Database!A:AA,22,FALSE)),"",VLOOKUP(A223,Database!A:AA,22,FALSE)))</f>
        <v>Exact</v>
      </c>
      <c r="AB223" s="25">
        <f ca="1">IFERROR(IF(AND(Y223&lt;&gt;"",OR(V223="Terminé",V223="En cours")),VLOOKUP(AA223,Setup_ScoreExactBonus!A:D,4,FALSE),0),0)</f>
        <v>0</v>
      </c>
      <c r="AC223" s="31" t="str">
        <f ca="1">IF(Y223&lt;&gt;"", Y223 + IF(Z223=1,AB223, 0), "")</f>
        <v/>
      </c>
      <c r="AD223" s="31">
        <f ca="1">SUMIFS(AC$2:AC223,D$2:D223,D223)*IF(R223=0,1,2)</f>
        <v>0</v>
      </c>
    </row>
    <row r="224" spans="1:30" x14ac:dyDescent="0.35">
      <c r="A224" s="31">
        <f>IF(ISBLANK(B224),"",COUNTIF(B$2:B224,B224))-1</f>
        <v>5</v>
      </c>
      <c r="B224" s="31">
        <v>28</v>
      </c>
      <c r="C224" s="10">
        <f>VLOOKUP($A224,Database!$A:$Y,7,FALSE)</f>
        <v>46186.875</v>
      </c>
      <c r="D224" s="31" t="str">
        <f>VLOOKUP(Pronostics!$B224,Setup_MPP!$A:$G,3,FALSE)</f>
        <v>Joueur28</v>
      </c>
      <c r="E224" s="31" t="str">
        <f>VLOOKUP(Pronostics!$B224,Setup_MPP!$A:$G,2,FALSE)</f>
        <v>Joueur28</v>
      </c>
      <c r="F224" s="31" t="str">
        <f>VLOOKUP($B224,Setup_MPP!$A:$E,4,FALSE)</f>
        <v>#D5D5D5</v>
      </c>
      <c r="G224" s="31" t="str">
        <f>VLOOKUP($B224,Setup_MPP!$A:$E,5,FALSE)</f>
        <v>#727272</v>
      </c>
      <c r="H224" s="31" t="str">
        <f>IFERROR(IF(AND(A224&gt;=1,A224&lt;=104),VLOOKUP($A224,Location!$A:$J,6,FALSE),IF(A224=0,"Avant l'ouverture",IF(OR(A224=105,A224=106),"Bonus"))),"")</f>
        <v>Tour 1</v>
      </c>
      <c r="I224" s="31" t="str">
        <f>IF(LEFT(H224,4)="Tour",VLOOKUP(A224,Database!$A:$C,3,FALSE),"")</f>
        <v>B</v>
      </c>
      <c r="J224" s="31" t="str">
        <f>VLOOKUP($A224,Location!$A:$J,7,FALSE)</f>
        <v>Qatar</v>
      </c>
      <c r="K224" s="31" t="str">
        <f>IFERROR(VLOOKUP(J224,Setup_Team!$B:$C,2,FALSE), "TDB")</f>
        <v>QAT</v>
      </c>
      <c r="L224" s="31" t="str">
        <f>VLOOKUP($A224,Location!$A:$J,8,FALSE)</f>
        <v>Suisse</v>
      </c>
      <c r="M224" s="31" t="str">
        <f>IFERROR(VLOOKUP(L224,Setup_Team!$B:$C,2,FALSE), "TDB")</f>
        <v>CHE</v>
      </c>
      <c r="N224" s="31" t="str">
        <f>VLOOKUP($A224,Location!$A:$J,9,FALSE)</f>
        <v>Santa Clara, Californie</v>
      </c>
      <c r="O224" s="31" t="str">
        <f>VLOOKUP($A224,Location!$A:$J,10,FALSE)</f>
        <v>Levi's Stadium</v>
      </c>
      <c r="R224" s="31">
        <v>0</v>
      </c>
      <c r="S224" s="25">
        <f>VLOOKUP($A224,Database!$A:$Y,10,FALSE)</f>
        <v>172</v>
      </c>
      <c r="T224" s="25">
        <f>VLOOKUP($A224,Database!$A:$Y,11,FALSE)</f>
        <v>141</v>
      </c>
      <c r="U224" s="25">
        <f>VLOOKUP($A224,Database!$A:$Y,12,FALSE)</f>
        <v>33</v>
      </c>
      <c r="V224" s="25" t="str">
        <f>VLOOKUP(A224,Database!A:M,13,FALSE)</f>
        <v>À venir</v>
      </c>
      <c r="W224" s="25" t="str">
        <f>VLOOKUP($A224,Database!$A:$Y,20,FALSE)</f>
        <v/>
      </c>
      <c r="X224" s="25" t="str">
        <f>VLOOKUP($A224,Database!$A:$Y,21,FALSE)</f>
        <v/>
      </c>
      <c r="Y224" s="25" t="str">
        <f ca="1">IF(C224&lt;NOW(),IF(AND(P224&gt;Q224,W224&gt;X224),S224,IF(AND(P224=Q224,W224=X224),T224,IF(AND(P224&lt;Q224,W224&lt;X224),U224,0))),"")</f>
        <v/>
      </c>
      <c r="Z224" s="25">
        <f>IF(AND(P224=W224,Q224=X224),1,0)</f>
        <v>1</v>
      </c>
      <c r="AA224" s="25" t="str">
        <f>IF(Z224=0,"",IF(ISBLANK(VLOOKUP(A224,Database!A:AA,22,FALSE)),"",VLOOKUP(A224,Database!A:AA,22,FALSE)))</f>
        <v>Exact</v>
      </c>
      <c r="AB224" s="25">
        <f ca="1">IFERROR(IF(AND(Y224&lt;&gt;"",OR(V224="Terminé",V224="En cours")),VLOOKUP(AA224,Setup_ScoreExactBonus!A:D,4,FALSE),0),0)</f>
        <v>0</v>
      </c>
      <c r="AC224" s="31" t="str">
        <f ca="1">IF(Y224&lt;&gt;"", Y224 + IF(Z224=1,AB224, 0), "")</f>
        <v/>
      </c>
      <c r="AD224" s="31">
        <f ca="1">SUMIFS(AC$2:AC224,D$2:D224,D224)*IF(R224=0,1,2)</f>
        <v>0</v>
      </c>
    </row>
    <row r="225" spans="1:30" x14ac:dyDescent="0.35">
      <c r="A225" s="31">
        <f>IF(ISBLANK(B225),"",COUNTIF(B$2:B225,B225))-1</f>
        <v>5</v>
      </c>
      <c r="B225" s="31">
        <v>29</v>
      </c>
      <c r="C225" s="10">
        <f>VLOOKUP($A225,Database!$A:$Y,7,FALSE)</f>
        <v>46186.875</v>
      </c>
      <c r="D225" s="31" t="str">
        <f>VLOOKUP(Pronostics!$B225,Setup_MPP!$A:$G,3,FALSE)</f>
        <v>Joueur29</v>
      </c>
      <c r="E225" s="31" t="str">
        <f>VLOOKUP(Pronostics!$B225,Setup_MPP!$A:$G,2,FALSE)</f>
        <v>Joueur29</v>
      </c>
      <c r="F225" s="31" t="str">
        <f>VLOOKUP($B225,Setup_MPP!$A:$E,4,FALSE)</f>
        <v>#D5D5D5</v>
      </c>
      <c r="G225" s="31" t="str">
        <f>VLOOKUP($B225,Setup_MPP!$A:$E,5,FALSE)</f>
        <v>#727272</v>
      </c>
      <c r="H225" s="31" t="str">
        <f>IFERROR(IF(AND(A225&gt;=1,A225&lt;=104),VLOOKUP($A225,Location!$A:$J,6,FALSE),IF(A225=0,"Avant l'ouverture",IF(OR(A225=105,A225=106),"Bonus"))),"")</f>
        <v>Tour 1</v>
      </c>
      <c r="I225" s="31" t="str">
        <f>IF(LEFT(H225,4)="Tour",VLOOKUP(A225,Database!$A:$C,3,FALSE),"")</f>
        <v>B</v>
      </c>
      <c r="J225" s="31" t="str">
        <f>VLOOKUP($A225,Location!$A:$J,7,FALSE)</f>
        <v>Qatar</v>
      </c>
      <c r="K225" s="31" t="str">
        <f>IFERROR(VLOOKUP(J225,Setup_Team!$B:$C,2,FALSE), "TDB")</f>
        <v>QAT</v>
      </c>
      <c r="L225" s="31" t="str">
        <f>VLOOKUP($A225,Location!$A:$J,8,FALSE)</f>
        <v>Suisse</v>
      </c>
      <c r="M225" s="31" t="str">
        <f>IFERROR(VLOOKUP(L225,Setup_Team!$B:$C,2,FALSE), "TDB")</f>
        <v>CHE</v>
      </c>
      <c r="N225" s="31" t="str">
        <f>VLOOKUP($A225,Location!$A:$J,9,FALSE)</f>
        <v>Santa Clara, Californie</v>
      </c>
      <c r="O225" s="31" t="str">
        <f>VLOOKUP($A225,Location!$A:$J,10,FALSE)</f>
        <v>Levi's Stadium</v>
      </c>
      <c r="R225" s="31">
        <v>0</v>
      </c>
      <c r="S225" s="25">
        <f>VLOOKUP($A225,Database!$A:$Y,10,FALSE)</f>
        <v>172</v>
      </c>
      <c r="T225" s="25">
        <f>VLOOKUP($A225,Database!$A:$Y,11,FALSE)</f>
        <v>141</v>
      </c>
      <c r="U225" s="25">
        <f>VLOOKUP($A225,Database!$A:$Y,12,FALSE)</f>
        <v>33</v>
      </c>
      <c r="V225" s="25" t="str">
        <f>VLOOKUP(A225,Database!A:M,13,FALSE)</f>
        <v>À venir</v>
      </c>
      <c r="W225" s="25" t="str">
        <f>VLOOKUP($A225,Database!$A:$Y,20,FALSE)</f>
        <v/>
      </c>
      <c r="X225" s="25" t="str">
        <f>VLOOKUP($A225,Database!$A:$Y,21,FALSE)</f>
        <v/>
      </c>
      <c r="Y225" s="25" t="str">
        <f ca="1">IF(C225&lt;NOW(),IF(AND(P225&gt;Q225,W225&gt;X225),S225,IF(AND(P225=Q225,W225=X225),T225,IF(AND(P225&lt;Q225,W225&lt;X225),U225,0))),"")</f>
        <v/>
      </c>
      <c r="Z225" s="25">
        <f>IF(AND(P225=W225,Q225=X225),1,0)</f>
        <v>1</v>
      </c>
      <c r="AA225" s="25" t="str">
        <f>IF(Z225=0,"",IF(ISBLANK(VLOOKUP(A225,Database!A:AA,22,FALSE)),"",VLOOKUP(A225,Database!A:AA,22,FALSE)))</f>
        <v>Exact</v>
      </c>
      <c r="AB225" s="25">
        <f ca="1">IFERROR(IF(AND(Y225&lt;&gt;"",OR(V225="Terminé",V225="En cours")),VLOOKUP(AA225,Setup_ScoreExactBonus!A:D,4,FALSE),0),0)</f>
        <v>0</v>
      </c>
      <c r="AC225" s="31" t="str">
        <f ca="1">IF(Y225&lt;&gt;"", Y225 + IF(Z225=1,AB225, 0), "")</f>
        <v/>
      </c>
      <c r="AD225" s="31">
        <f ca="1">SUMIFS(AC$2:AC225,D$2:D225,D225)*IF(R225=0,1,2)</f>
        <v>0</v>
      </c>
    </row>
    <row r="226" spans="1:30" x14ac:dyDescent="0.35">
      <c r="A226" s="31">
        <f>IF(ISBLANK(B226),"",COUNTIF(B$2:B226,B226))-1</f>
        <v>5</v>
      </c>
      <c r="B226" s="31">
        <v>30</v>
      </c>
      <c r="C226" s="10">
        <f>VLOOKUP($A226,Database!$A:$Y,7,FALSE)</f>
        <v>46186.875</v>
      </c>
      <c r="D226" s="31" t="str">
        <f>VLOOKUP(Pronostics!$B226,Setup_MPP!$A:$G,3,FALSE)</f>
        <v>Joueur30</v>
      </c>
      <c r="E226" s="31" t="str">
        <f>VLOOKUP(Pronostics!$B226,Setup_MPP!$A:$G,2,FALSE)</f>
        <v>Joueur30</v>
      </c>
      <c r="F226" s="31" t="str">
        <f>VLOOKUP($B226,Setup_MPP!$A:$E,4,FALSE)</f>
        <v>#D5D5D5</v>
      </c>
      <c r="G226" s="31" t="str">
        <f>VLOOKUP($B226,Setup_MPP!$A:$E,5,FALSE)</f>
        <v>#727272</v>
      </c>
      <c r="H226" s="31" t="str">
        <f>IFERROR(IF(AND(A226&gt;=1,A226&lt;=104),VLOOKUP($A226,Location!$A:$J,6,FALSE),IF(A226=0,"Avant l'ouverture",IF(OR(A226=105,A226=106),"Bonus"))),"")</f>
        <v>Tour 1</v>
      </c>
      <c r="I226" s="31" t="str">
        <f>IF(LEFT(H226,4)="Tour",VLOOKUP(A226,Database!$A:$C,3,FALSE),"")</f>
        <v>B</v>
      </c>
      <c r="J226" s="31" t="str">
        <f>VLOOKUP($A226,Location!$A:$J,7,FALSE)</f>
        <v>Qatar</v>
      </c>
      <c r="K226" s="31" t="str">
        <f>IFERROR(VLOOKUP(J226,Setup_Team!$B:$C,2,FALSE), "TDB")</f>
        <v>QAT</v>
      </c>
      <c r="L226" s="31" t="str">
        <f>VLOOKUP($A226,Location!$A:$J,8,FALSE)</f>
        <v>Suisse</v>
      </c>
      <c r="M226" s="31" t="str">
        <f>IFERROR(VLOOKUP(L226,Setup_Team!$B:$C,2,FALSE), "TDB")</f>
        <v>CHE</v>
      </c>
      <c r="N226" s="31" t="str">
        <f>VLOOKUP($A226,Location!$A:$J,9,FALSE)</f>
        <v>Santa Clara, Californie</v>
      </c>
      <c r="O226" s="31" t="str">
        <f>VLOOKUP($A226,Location!$A:$J,10,FALSE)</f>
        <v>Levi's Stadium</v>
      </c>
      <c r="R226" s="31">
        <v>0</v>
      </c>
      <c r="S226" s="25">
        <f>VLOOKUP($A226,Database!$A:$Y,10,FALSE)</f>
        <v>172</v>
      </c>
      <c r="T226" s="25">
        <f>VLOOKUP($A226,Database!$A:$Y,11,FALSE)</f>
        <v>141</v>
      </c>
      <c r="U226" s="25">
        <f>VLOOKUP($A226,Database!$A:$Y,12,FALSE)</f>
        <v>33</v>
      </c>
      <c r="V226" s="25" t="str">
        <f>VLOOKUP(A226,Database!A:M,13,FALSE)</f>
        <v>À venir</v>
      </c>
      <c r="W226" s="25" t="str">
        <f>VLOOKUP($A226,Database!$A:$Y,20,FALSE)</f>
        <v/>
      </c>
      <c r="X226" s="25" t="str">
        <f>VLOOKUP($A226,Database!$A:$Y,21,FALSE)</f>
        <v/>
      </c>
      <c r="Y226" s="25" t="str">
        <f ca="1">IF(C226&lt;NOW(),IF(AND(P226&gt;Q226,W226&gt;X226),S226,IF(AND(P226=Q226,W226=X226),T226,IF(AND(P226&lt;Q226,W226&lt;X226),U226,0))),"")</f>
        <v/>
      </c>
      <c r="Z226" s="25">
        <f>IF(AND(P226=W226,Q226=X226),1,0)</f>
        <v>1</v>
      </c>
      <c r="AA226" s="25" t="str">
        <f>IF(Z226=0,"",IF(ISBLANK(VLOOKUP(A226,Database!A:AA,22,FALSE)),"",VLOOKUP(A226,Database!A:AA,22,FALSE)))</f>
        <v>Exact</v>
      </c>
      <c r="AB226" s="25">
        <f ca="1">IFERROR(IF(AND(Y226&lt;&gt;"",OR(V226="Terminé",V226="En cours")),VLOOKUP(AA226,Setup_ScoreExactBonus!A:D,4,FALSE),0),0)</f>
        <v>0</v>
      </c>
      <c r="AC226" s="31" t="str">
        <f ca="1">IF(Y226&lt;&gt;"", Y226 + IF(Z226=1,AB226, 0), "")</f>
        <v/>
      </c>
      <c r="AD226" s="31">
        <f ca="1">SUMIFS(AC$2:AC226,D$2:D226,D226)*IF(R226=0,1,2)</f>
        <v>0</v>
      </c>
    </row>
    <row r="227" spans="1:30" x14ac:dyDescent="0.35">
      <c r="A227" s="31">
        <f>IF(ISBLANK(B227),"",COUNTIF(B$2:B227,B227))-1</f>
        <v>5</v>
      </c>
      <c r="B227" s="31">
        <v>31</v>
      </c>
      <c r="C227" s="10">
        <f>VLOOKUP($A227,Database!$A:$Y,7,FALSE)</f>
        <v>46186.875</v>
      </c>
      <c r="D227" s="31" t="str">
        <f>VLOOKUP(Pronostics!$B227,Setup_MPP!$A:$G,3,FALSE)</f>
        <v>Joueur31</v>
      </c>
      <c r="E227" s="31" t="str">
        <f>VLOOKUP(Pronostics!$B227,Setup_MPP!$A:$G,2,FALSE)</f>
        <v>Joueur31</v>
      </c>
      <c r="F227" s="31" t="str">
        <f>VLOOKUP($B227,Setup_MPP!$A:$E,4,FALSE)</f>
        <v>#D5D5D5</v>
      </c>
      <c r="G227" s="31" t="str">
        <f>VLOOKUP($B227,Setup_MPP!$A:$E,5,FALSE)</f>
        <v>#727272</v>
      </c>
      <c r="H227" s="31" t="str">
        <f>IFERROR(IF(AND(A227&gt;=1,A227&lt;=104),VLOOKUP($A227,Location!$A:$J,6,FALSE),IF(A227=0,"Avant l'ouverture",IF(OR(A227=105,A227=106),"Bonus"))),"")</f>
        <v>Tour 1</v>
      </c>
      <c r="I227" s="31" t="str">
        <f>IF(LEFT(H227,4)="Tour",VLOOKUP(A227,Database!$A:$C,3,FALSE),"")</f>
        <v>B</v>
      </c>
      <c r="J227" s="31" t="str">
        <f>VLOOKUP($A227,Location!$A:$J,7,FALSE)</f>
        <v>Qatar</v>
      </c>
      <c r="K227" s="31" t="str">
        <f>IFERROR(VLOOKUP(J227,Setup_Team!$B:$C,2,FALSE), "TDB")</f>
        <v>QAT</v>
      </c>
      <c r="L227" s="31" t="str">
        <f>VLOOKUP($A227,Location!$A:$J,8,FALSE)</f>
        <v>Suisse</v>
      </c>
      <c r="M227" s="31" t="str">
        <f>IFERROR(VLOOKUP(L227,Setup_Team!$B:$C,2,FALSE), "TDB")</f>
        <v>CHE</v>
      </c>
      <c r="N227" s="31" t="str">
        <f>VLOOKUP($A227,Location!$A:$J,9,FALSE)</f>
        <v>Santa Clara, Californie</v>
      </c>
      <c r="O227" s="31" t="str">
        <f>VLOOKUP($A227,Location!$A:$J,10,FALSE)</f>
        <v>Levi's Stadium</v>
      </c>
      <c r="R227" s="31">
        <v>0</v>
      </c>
      <c r="S227" s="25">
        <f>VLOOKUP($A227,Database!$A:$Y,10,FALSE)</f>
        <v>172</v>
      </c>
      <c r="T227" s="25">
        <f>VLOOKUP($A227,Database!$A:$Y,11,FALSE)</f>
        <v>141</v>
      </c>
      <c r="U227" s="25">
        <f>VLOOKUP($A227,Database!$A:$Y,12,FALSE)</f>
        <v>33</v>
      </c>
      <c r="V227" s="25" t="str">
        <f>VLOOKUP(A227,Database!A:M,13,FALSE)</f>
        <v>À venir</v>
      </c>
      <c r="W227" s="25" t="str">
        <f>VLOOKUP($A227,Database!$A:$Y,20,FALSE)</f>
        <v/>
      </c>
      <c r="X227" s="25" t="str">
        <f>VLOOKUP($A227,Database!$A:$Y,21,FALSE)</f>
        <v/>
      </c>
      <c r="Y227" s="25" t="str">
        <f ca="1">IF(C227&lt;NOW(),IF(AND(P227&gt;Q227,W227&gt;X227),S227,IF(AND(P227=Q227,W227=X227),T227,IF(AND(P227&lt;Q227,W227&lt;X227),U227,0))),"")</f>
        <v/>
      </c>
      <c r="Z227" s="25">
        <f>IF(AND(P227=W227,Q227=X227),1,0)</f>
        <v>1</v>
      </c>
      <c r="AA227" s="25" t="str">
        <f>IF(Z227=0,"",IF(ISBLANK(VLOOKUP(A227,Database!A:AA,22,FALSE)),"",VLOOKUP(A227,Database!A:AA,22,FALSE)))</f>
        <v>Exact</v>
      </c>
      <c r="AB227" s="25">
        <f ca="1">IFERROR(IF(AND(Y227&lt;&gt;"",OR(V227="Terminé",V227="En cours")),VLOOKUP(AA227,Setup_ScoreExactBonus!A:D,4,FALSE),0),0)</f>
        <v>0</v>
      </c>
      <c r="AC227" s="31" t="str">
        <f ca="1">IF(Y227&lt;&gt;"", Y227 + IF(Z227=1,AB227, 0), "")</f>
        <v/>
      </c>
      <c r="AD227" s="31">
        <f ca="1">SUMIFS(AC$2:AC227,D$2:D227,D227)*IF(R227=0,1,2)</f>
        <v>0</v>
      </c>
    </row>
    <row r="228" spans="1:30" x14ac:dyDescent="0.35">
      <c r="A228" s="31">
        <f>IF(ISBLANK(B228),"",COUNTIF(B$2:B228,B228))-1</f>
        <v>5</v>
      </c>
      <c r="B228" s="31">
        <v>32</v>
      </c>
      <c r="C228" s="10">
        <f>VLOOKUP($A228,Database!$A:$Y,7,FALSE)</f>
        <v>46186.875</v>
      </c>
      <c r="D228" s="31" t="str">
        <f>VLOOKUP(Pronostics!$B228,Setup_MPP!$A:$G,3,FALSE)</f>
        <v>Joueur32</v>
      </c>
      <c r="E228" s="31" t="str">
        <f>VLOOKUP(Pronostics!$B228,Setup_MPP!$A:$G,2,FALSE)</f>
        <v>Joueur32</v>
      </c>
      <c r="F228" s="31" t="str">
        <f>VLOOKUP($B228,Setup_MPP!$A:$E,4,FALSE)</f>
        <v>#D5D5D5</v>
      </c>
      <c r="G228" s="31" t="str">
        <f>VLOOKUP($B228,Setup_MPP!$A:$E,5,FALSE)</f>
        <v>#727272</v>
      </c>
      <c r="H228" s="31" t="str">
        <f>IFERROR(IF(AND(A228&gt;=1,A228&lt;=104),VLOOKUP($A228,Location!$A:$J,6,FALSE),IF(A228=0,"Avant l'ouverture",IF(OR(A228=105,A228=106),"Bonus"))),"")</f>
        <v>Tour 1</v>
      </c>
      <c r="I228" s="31" t="str">
        <f>IF(LEFT(H228,4)="Tour",VLOOKUP(A228,Database!$A:$C,3,FALSE),"")</f>
        <v>B</v>
      </c>
      <c r="J228" s="31" t="str">
        <f>VLOOKUP($A228,Location!$A:$J,7,FALSE)</f>
        <v>Qatar</v>
      </c>
      <c r="K228" s="31" t="str">
        <f>IFERROR(VLOOKUP(J228,Setup_Team!$B:$C,2,FALSE), "TDB")</f>
        <v>QAT</v>
      </c>
      <c r="L228" s="31" t="str">
        <f>VLOOKUP($A228,Location!$A:$J,8,FALSE)</f>
        <v>Suisse</v>
      </c>
      <c r="M228" s="31" t="str">
        <f>IFERROR(VLOOKUP(L228,Setup_Team!$B:$C,2,FALSE), "TDB")</f>
        <v>CHE</v>
      </c>
      <c r="N228" s="31" t="str">
        <f>VLOOKUP($A228,Location!$A:$J,9,FALSE)</f>
        <v>Santa Clara, Californie</v>
      </c>
      <c r="O228" s="31" t="str">
        <f>VLOOKUP($A228,Location!$A:$J,10,FALSE)</f>
        <v>Levi's Stadium</v>
      </c>
      <c r="R228" s="31">
        <v>0</v>
      </c>
      <c r="S228" s="25">
        <f>VLOOKUP($A228,Database!$A:$Y,10,FALSE)</f>
        <v>172</v>
      </c>
      <c r="T228" s="25">
        <f>VLOOKUP($A228,Database!$A:$Y,11,FALSE)</f>
        <v>141</v>
      </c>
      <c r="U228" s="25">
        <f>VLOOKUP($A228,Database!$A:$Y,12,FALSE)</f>
        <v>33</v>
      </c>
      <c r="V228" s="25" t="str">
        <f>VLOOKUP(A228,Database!A:M,13,FALSE)</f>
        <v>À venir</v>
      </c>
      <c r="W228" s="25" t="str">
        <f>VLOOKUP($A228,Database!$A:$Y,20,FALSE)</f>
        <v/>
      </c>
      <c r="X228" s="25" t="str">
        <f>VLOOKUP($A228,Database!$A:$Y,21,FALSE)</f>
        <v/>
      </c>
      <c r="Y228" s="25" t="str">
        <f ca="1">IF(C228&lt;NOW(),IF(AND(P228&gt;Q228,W228&gt;X228),S228,IF(AND(P228=Q228,W228=X228),T228,IF(AND(P228&lt;Q228,W228&lt;X228),U228,0))),"")</f>
        <v/>
      </c>
      <c r="Z228" s="25">
        <f>IF(AND(P228=W228,Q228=X228),1,0)</f>
        <v>1</v>
      </c>
      <c r="AA228" s="25" t="str">
        <f>IF(Z228=0,"",IF(ISBLANK(VLOOKUP(A228,Database!A:AA,22,FALSE)),"",VLOOKUP(A228,Database!A:AA,22,FALSE)))</f>
        <v>Exact</v>
      </c>
      <c r="AB228" s="25">
        <f ca="1">IFERROR(IF(AND(Y228&lt;&gt;"",OR(V228="Terminé",V228="En cours")),VLOOKUP(AA228,Setup_ScoreExactBonus!A:D,4,FALSE),0),0)</f>
        <v>0</v>
      </c>
      <c r="AC228" s="31" t="str">
        <f ca="1">IF(Y228&lt;&gt;"", Y228 + IF(Z228=1,AB228, 0), "")</f>
        <v/>
      </c>
      <c r="AD228" s="31">
        <f ca="1">SUMIFS(AC$2:AC228,D$2:D228,D228)*IF(R228=0,1,2)</f>
        <v>0</v>
      </c>
    </row>
    <row r="229" spans="1:30" x14ac:dyDescent="0.35">
      <c r="A229" s="31">
        <f>IF(ISBLANK(B229),"",COUNTIF(B$2:B229,B229))-1</f>
        <v>5</v>
      </c>
      <c r="B229" s="31">
        <v>33</v>
      </c>
      <c r="C229" s="10">
        <f>VLOOKUP($A229,Database!$A:$Y,7,FALSE)</f>
        <v>46186.875</v>
      </c>
      <c r="D229" s="31" t="str">
        <f>VLOOKUP(Pronostics!$B229,Setup_MPP!$A:$G,3,FALSE)</f>
        <v>Joueur33</v>
      </c>
      <c r="E229" s="31" t="str">
        <f>VLOOKUP(Pronostics!$B229,Setup_MPP!$A:$G,2,FALSE)</f>
        <v>Joueur33</v>
      </c>
      <c r="F229" s="31" t="str">
        <f>VLOOKUP($B229,Setup_MPP!$A:$E,4,FALSE)</f>
        <v>#D5D5D5</v>
      </c>
      <c r="G229" s="31" t="str">
        <f>VLOOKUP($B229,Setup_MPP!$A:$E,5,FALSE)</f>
        <v>#727272</v>
      </c>
      <c r="H229" s="31" t="str">
        <f>IFERROR(IF(AND(A229&gt;=1,A229&lt;=104),VLOOKUP($A229,Location!$A:$J,6,FALSE),IF(A229=0,"Avant l'ouverture",IF(OR(A229=105,A229=106),"Bonus"))),"")</f>
        <v>Tour 1</v>
      </c>
      <c r="I229" s="31" t="str">
        <f>IF(LEFT(H229,4)="Tour",VLOOKUP(A229,Database!$A:$C,3,FALSE),"")</f>
        <v>B</v>
      </c>
      <c r="J229" s="31" t="str">
        <f>VLOOKUP($A229,Location!$A:$J,7,FALSE)</f>
        <v>Qatar</v>
      </c>
      <c r="K229" s="31" t="str">
        <f>IFERROR(VLOOKUP(J229,Setup_Team!$B:$C,2,FALSE), "TDB")</f>
        <v>QAT</v>
      </c>
      <c r="L229" s="31" t="str">
        <f>VLOOKUP($A229,Location!$A:$J,8,FALSE)</f>
        <v>Suisse</v>
      </c>
      <c r="M229" s="31" t="str">
        <f>IFERROR(VLOOKUP(L229,Setup_Team!$B:$C,2,FALSE), "TDB")</f>
        <v>CHE</v>
      </c>
      <c r="N229" s="31" t="str">
        <f>VLOOKUP($A229,Location!$A:$J,9,FALSE)</f>
        <v>Santa Clara, Californie</v>
      </c>
      <c r="O229" s="31" t="str">
        <f>VLOOKUP($A229,Location!$A:$J,10,FALSE)</f>
        <v>Levi's Stadium</v>
      </c>
      <c r="R229" s="31">
        <v>0</v>
      </c>
      <c r="S229" s="25">
        <f>VLOOKUP($A229,Database!$A:$Y,10,FALSE)</f>
        <v>172</v>
      </c>
      <c r="T229" s="25">
        <f>VLOOKUP($A229,Database!$A:$Y,11,FALSE)</f>
        <v>141</v>
      </c>
      <c r="U229" s="25">
        <f>VLOOKUP($A229,Database!$A:$Y,12,FALSE)</f>
        <v>33</v>
      </c>
      <c r="V229" s="25" t="str">
        <f>VLOOKUP(A229,Database!A:M,13,FALSE)</f>
        <v>À venir</v>
      </c>
      <c r="W229" s="25" t="str">
        <f>VLOOKUP($A229,Database!$A:$Y,20,FALSE)</f>
        <v/>
      </c>
      <c r="X229" s="25" t="str">
        <f>VLOOKUP($A229,Database!$A:$Y,21,FALSE)</f>
        <v/>
      </c>
      <c r="Y229" s="25" t="str">
        <f ca="1">IF(C229&lt;NOW(),IF(AND(P229&gt;Q229,W229&gt;X229),S229,IF(AND(P229=Q229,W229=X229),T229,IF(AND(P229&lt;Q229,W229&lt;X229),U229,0))),"")</f>
        <v/>
      </c>
      <c r="Z229" s="25">
        <f>IF(AND(P229=W229,Q229=X229),1,0)</f>
        <v>1</v>
      </c>
      <c r="AA229" s="25" t="str">
        <f>IF(Z229=0,"",IF(ISBLANK(VLOOKUP(A229,Database!A:AA,22,FALSE)),"",VLOOKUP(A229,Database!A:AA,22,FALSE)))</f>
        <v>Exact</v>
      </c>
      <c r="AB229" s="25">
        <f ca="1">IFERROR(IF(AND(Y229&lt;&gt;"",OR(V229="Terminé",V229="En cours")),VLOOKUP(AA229,Setup_ScoreExactBonus!A:D,4,FALSE),0),0)</f>
        <v>0</v>
      </c>
      <c r="AC229" s="31" t="str">
        <f ca="1">IF(Y229&lt;&gt;"", Y229 + IF(Z229=1,AB229, 0), "")</f>
        <v/>
      </c>
      <c r="AD229" s="31">
        <f ca="1">SUMIFS(AC$2:AC229,D$2:D229,D229)*IF(R229=0,1,2)</f>
        <v>0</v>
      </c>
    </row>
    <row r="230" spans="1:30" x14ac:dyDescent="0.35">
      <c r="A230" s="31">
        <f>IF(ISBLANK(B230),"",COUNTIF(B$2:B230,B230))-1</f>
        <v>5</v>
      </c>
      <c r="B230" s="31">
        <v>34</v>
      </c>
      <c r="C230" s="10">
        <f>VLOOKUP($A230,Database!$A:$Y,7,FALSE)</f>
        <v>46186.875</v>
      </c>
      <c r="D230" s="31" t="str">
        <f>VLOOKUP(Pronostics!$B230,Setup_MPP!$A:$G,3,FALSE)</f>
        <v>Joueur34</v>
      </c>
      <c r="E230" s="31" t="str">
        <f>VLOOKUP(Pronostics!$B230,Setup_MPP!$A:$G,2,FALSE)</f>
        <v>Joueur34</v>
      </c>
      <c r="F230" s="31" t="str">
        <f>VLOOKUP($B230,Setup_MPP!$A:$E,4,FALSE)</f>
        <v>#D5D5D5</v>
      </c>
      <c r="G230" s="31" t="str">
        <f>VLOOKUP($B230,Setup_MPP!$A:$E,5,FALSE)</f>
        <v>#727272</v>
      </c>
      <c r="H230" s="31" t="str">
        <f>IFERROR(IF(AND(A230&gt;=1,A230&lt;=104),VLOOKUP($A230,Location!$A:$J,6,FALSE),IF(A230=0,"Avant l'ouverture",IF(OR(A230=105,A230=106),"Bonus"))),"")</f>
        <v>Tour 1</v>
      </c>
      <c r="I230" s="31" t="str">
        <f>IF(LEFT(H230,4)="Tour",VLOOKUP(A230,Database!$A:$C,3,FALSE),"")</f>
        <v>B</v>
      </c>
      <c r="J230" s="31" t="str">
        <f>VLOOKUP($A230,Location!$A:$J,7,FALSE)</f>
        <v>Qatar</v>
      </c>
      <c r="K230" s="31" t="str">
        <f>IFERROR(VLOOKUP(J230,Setup_Team!$B:$C,2,FALSE), "TDB")</f>
        <v>QAT</v>
      </c>
      <c r="L230" s="31" t="str">
        <f>VLOOKUP($A230,Location!$A:$J,8,FALSE)</f>
        <v>Suisse</v>
      </c>
      <c r="M230" s="31" t="str">
        <f>IFERROR(VLOOKUP(L230,Setup_Team!$B:$C,2,FALSE), "TDB")</f>
        <v>CHE</v>
      </c>
      <c r="N230" s="31" t="str">
        <f>VLOOKUP($A230,Location!$A:$J,9,FALSE)</f>
        <v>Santa Clara, Californie</v>
      </c>
      <c r="O230" s="31" t="str">
        <f>VLOOKUP($A230,Location!$A:$J,10,FALSE)</f>
        <v>Levi's Stadium</v>
      </c>
      <c r="R230" s="31">
        <v>0</v>
      </c>
      <c r="S230" s="25">
        <f>VLOOKUP($A230,Database!$A:$Y,10,FALSE)</f>
        <v>172</v>
      </c>
      <c r="T230" s="25">
        <f>VLOOKUP($A230,Database!$A:$Y,11,FALSE)</f>
        <v>141</v>
      </c>
      <c r="U230" s="25">
        <f>VLOOKUP($A230,Database!$A:$Y,12,FALSE)</f>
        <v>33</v>
      </c>
      <c r="V230" s="25" t="str">
        <f>VLOOKUP(A230,Database!A:M,13,FALSE)</f>
        <v>À venir</v>
      </c>
      <c r="W230" s="25" t="str">
        <f>VLOOKUP($A230,Database!$A:$Y,20,FALSE)</f>
        <v/>
      </c>
      <c r="X230" s="25" t="str">
        <f>VLOOKUP($A230,Database!$A:$Y,21,FALSE)</f>
        <v/>
      </c>
      <c r="Y230" s="25" t="str">
        <f ca="1">IF(C230&lt;NOW(),IF(AND(P230&gt;Q230,W230&gt;X230),S230,IF(AND(P230=Q230,W230=X230),T230,IF(AND(P230&lt;Q230,W230&lt;X230),U230,0))),"")</f>
        <v/>
      </c>
      <c r="Z230" s="25">
        <f>IF(AND(P230=W230,Q230=X230),1,0)</f>
        <v>1</v>
      </c>
      <c r="AA230" s="25" t="str">
        <f>IF(Z230=0,"",IF(ISBLANK(VLOOKUP(A230,Database!A:AA,22,FALSE)),"",VLOOKUP(A230,Database!A:AA,22,FALSE)))</f>
        <v>Exact</v>
      </c>
      <c r="AB230" s="25">
        <f ca="1">IFERROR(IF(AND(Y230&lt;&gt;"",OR(V230="Terminé",V230="En cours")),VLOOKUP(AA230,Setup_ScoreExactBonus!A:D,4,FALSE),0),0)</f>
        <v>0</v>
      </c>
      <c r="AC230" s="31" t="str">
        <f ca="1">IF(Y230&lt;&gt;"", Y230 + IF(Z230=1,AB230, 0), "")</f>
        <v/>
      </c>
      <c r="AD230" s="31">
        <f ca="1">SUMIFS(AC$2:AC230,D$2:D230,D230)*IF(R230=0,1,2)</f>
        <v>0</v>
      </c>
    </row>
    <row r="231" spans="1:30" x14ac:dyDescent="0.35">
      <c r="A231" s="31">
        <f>IF(ISBLANK(B231),"",COUNTIF(B$2:B231,B231))-1</f>
        <v>5</v>
      </c>
      <c r="B231" s="31">
        <v>35</v>
      </c>
      <c r="C231" s="10">
        <f>VLOOKUP($A231,Database!$A:$Y,7,FALSE)</f>
        <v>46186.875</v>
      </c>
      <c r="D231" s="31" t="str">
        <f>VLOOKUP(Pronostics!$B231,Setup_MPP!$A:$G,3,FALSE)</f>
        <v>Joueur35</v>
      </c>
      <c r="E231" s="31" t="str">
        <f>VLOOKUP(Pronostics!$B231,Setup_MPP!$A:$G,2,FALSE)</f>
        <v>Joueur35</v>
      </c>
      <c r="F231" s="31" t="str">
        <f>VLOOKUP($B231,Setup_MPP!$A:$E,4,FALSE)</f>
        <v>#D5D5D5</v>
      </c>
      <c r="G231" s="31" t="str">
        <f>VLOOKUP($B231,Setup_MPP!$A:$E,5,FALSE)</f>
        <v>#727272</v>
      </c>
      <c r="H231" s="31" t="str">
        <f>IFERROR(IF(AND(A231&gt;=1,A231&lt;=104),VLOOKUP($A231,Location!$A:$J,6,FALSE),IF(A231=0,"Avant l'ouverture",IF(OR(A231=105,A231=106),"Bonus"))),"")</f>
        <v>Tour 1</v>
      </c>
      <c r="I231" s="31" t="str">
        <f>IF(LEFT(H231,4)="Tour",VLOOKUP(A231,Database!$A:$C,3,FALSE),"")</f>
        <v>B</v>
      </c>
      <c r="J231" s="31" t="str">
        <f>VLOOKUP($A231,Location!$A:$J,7,FALSE)</f>
        <v>Qatar</v>
      </c>
      <c r="K231" s="31" t="str">
        <f>IFERROR(VLOOKUP(J231,Setup_Team!$B:$C,2,FALSE), "TDB")</f>
        <v>QAT</v>
      </c>
      <c r="L231" s="31" t="str">
        <f>VLOOKUP($A231,Location!$A:$J,8,FALSE)</f>
        <v>Suisse</v>
      </c>
      <c r="M231" s="31" t="str">
        <f>IFERROR(VLOOKUP(L231,Setup_Team!$B:$C,2,FALSE), "TDB")</f>
        <v>CHE</v>
      </c>
      <c r="N231" s="31" t="str">
        <f>VLOOKUP($A231,Location!$A:$J,9,FALSE)</f>
        <v>Santa Clara, Californie</v>
      </c>
      <c r="O231" s="31" t="str">
        <f>VLOOKUP($A231,Location!$A:$J,10,FALSE)</f>
        <v>Levi's Stadium</v>
      </c>
      <c r="R231" s="31">
        <v>0</v>
      </c>
      <c r="S231" s="25">
        <f>VLOOKUP($A231,Database!$A:$Y,10,FALSE)</f>
        <v>172</v>
      </c>
      <c r="T231" s="25">
        <f>VLOOKUP($A231,Database!$A:$Y,11,FALSE)</f>
        <v>141</v>
      </c>
      <c r="U231" s="25">
        <f>VLOOKUP($A231,Database!$A:$Y,12,FALSE)</f>
        <v>33</v>
      </c>
      <c r="V231" s="25" t="str">
        <f>VLOOKUP(A231,Database!A:M,13,FALSE)</f>
        <v>À venir</v>
      </c>
      <c r="W231" s="25" t="str">
        <f>VLOOKUP($A231,Database!$A:$Y,20,FALSE)</f>
        <v/>
      </c>
      <c r="X231" s="25" t="str">
        <f>VLOOKUP($A231,Database!$A:$Y,21,FALSE)</f>
        <v/>
      </c>
      <c r="Y231" s="25" t="str">
        <f ca="1">IF(C231&lt;NOW(),IF(AND(P231&gt;Q231,W231&gt;X231),S231,IF(AND(P231=Q231,W231=X231),T231,IF(AND(P231&lt;Q231,W231&lt;X231),U231,0))),"")</f>
        <v/>
      </c>
      <c r="Z231" s="25">
        <f>IF(AND(P231=W231,Q231=X231),1,0)</f>
        <v>1</v>
      </c>
      <c r="AA231" s="25" t="str">
        <f>IF(Z231=0,"",IF(ISBLANK(VLOOKUP(A231,Database!A:AA,22,FALSE)),"",VLOOKUP(A231,Database!A:AA,22,FALSE)))</f>
        <v>Exact</v>
      </c>
      <c r="AB231" s="25">
        <f ca="1">IFERROR(IF(AND(Y231&lt;&gt;"",OR(V231="Terminé",V231="En cours")),VLOOKUP(AA231,Setup_ScoreExactBonus!A:D,4,FALSE),0),0)</f>
        <v>0</v>
      </c>
      <c r="AC231" s="31" t="str">
        <f ca="1">IF(Y231&lt;&gt;"", Y231 + IF(Z231=1,AB231, 0), "")</f>
        <v/>
      </c>
      <c r="AD231" s="31">
        <f ca="1">SUMIFS(AC$2:AC231,D$2:D231,D231)*IF(R231=0,1,2)</f>
        <v>0</v>
      </c>
    </row>
    <row r="232" spans="1:30" x14ac:dyDescent="0.35">
      <c r="A232" s="31">
        <f>IF(ISBLANK(B232),"",COUNTIF(B$2:B232,B232))-1</f>
        <v>5</v>
      </c>
      <c r="B232" s="31">
        <v>36</v>
      </c>
      <c r="C232" s="10">
        <f>VLOOKUP($A232,Database!$A:$Y,7,FALSE)</f>
        <v>46186.875</v>
      </c>
      <c r="D232" s="31" t="str">
        <f>VLOOKUP(Pronostics!$B232,Setup_MPP!$A:$G,3,FALSE)</f>
        <v>Joueur36</v>
      </c>
      <c r="E232" s="31" t="str">
        <f>VLOOKUP(Pronostics!$B232,Setup_MPP!$A:$G,2,FALSE)</f>
        <v>Joueur36</v>
      </c>
      <c r="F232" s="31" t="str">
        <f>VLOOKUP($B232,Setup_MPP!$A:$E,4,FALSE)</f>
        <v>#D5D5D5</v>
      </c>
      <c r="G232" s="31" t="str">
        <f>VLOOKUP($B232,Setup_MPP!$A:$E,5,FALSE)</f>
        <v>#727272</v>
      </c>
      <c r="H232" s="31" t="str">
        <f>IFERROR(IF(AND(A232&gt;=1,A232&lt;=104),VLOOKUP($A232,Location!$A:$J,6,FALSE),IF(A232=0,"Avant l'ouverture",IF(OR(A232=105,A232=106),"Bonus"))),"")</f>
        <v>Tour 1</v>
      </c>
      <c r="I232" s="31" t="str">
        <f>IF(LEFT(H232,4)="Tour",VLOOKUP(A232,Database!$A:$C,3,FALSE),"")</f>
        <v>B</v>
      </c>
      <c r="J232" s="31" t="str">
        <f>VLOOKUP($A232,Location!$A:$J,7,FALSE)</f>
        <v>Qatar</v>
      </c>
      <c r="K232" s="31" t="str">
        <f>IFERROR(VLOOKUP(J232,Setup_Team!$B:$C,2,FALSE), "TDB")</f>
        <v>QAT</v>
      </c>
      <c r="L232" s="31" t="str">
        <f>VLOOKUP($A232,Location!$A:$J,8,FALSE)</f>
        <v>Suisse</v>
      </c>
      <c r="M232" s="31" t="str">
        <f>IFERROR(VLOOKUP(L232,Setup_Team!$B:$C,2,FALSE), "TDB")</f>
        <v>CHE</v>
      </c>
      <c r="N232" s="31" t="str">
        <f>VLOOKUP($A232,Location!$A:$J,9,FALSE)</f>
        <v>Santa Clara, Californie</v>
      </c>
      <c r="O232" s="31" t="str">
        <f>VLOOKUP($A232,Location!$A:$J,10,FALSE)</f>
        <v>Levi's Stadium</v>
      </c>
      <c r="R232" s="31">
        <v>0</v>
      </c>
      <c r="S232" s="25">
        <f>VLOOKUP($A232,Database!$A:$Y,10,FALSE)</f>
        <v>172</v>
      </c>
      <c r="T232" s="25">
        <f>VLOOKUP($A232,Database!$A:$Y,11,FALSE)</f>
        <v>141</v>
      </c>
      <c r="U232" s="25">
        <f>VLOOKUP($A232,Database!$A:$Y,12,FALSE)</f>
        <v>33</v>
      </c>
      <c r="V232" s="25" t="str">
        <f>VLOOKUP(A232,Database!A:M,13,FALSE)</f>
        <v>À venir</v>
      </c>
      <c r="W232" s="25" t="str">
        <f>VLOOKUP($A232,Database!$A:$Y,20,FALSE)</f>
        <v/>
      </c>
      <c r="X232" s="25" t="str">
        <f>VLOOKUP($A232,Database!$A:$Y,21,FALSE)</f>
        <v/>
      </c>
      <c r="Y232" s="25" t="str">
        <f ca="1">IF(C232&lt;NOW(),IF(AND(P232&gt;Q232,W232&gt;X232),S232,IF(AND(P232=Q232,W232=X232),T232,IF(AND(P232&lt;Q232,W232&lt;X232),U232,0))),"")</f>
        <v/>
      </c>
      <c r="Z232" s="25">
        <f>IF(AND(P232=W232,Q232=X232),1,0)</f>
        <v>1</v>
      </c>
      <c r="AA232" s="25" t="str">
        <f>IF(Z232=0,"",IF(ISBLANK(VLOOKUP(A232,Database!A:AA,22,FALSE)),"",VLOOKUP(A232,Database!A:AA,22,FALSE)))</f>
        <v>Exact</v>
      </c>
      <c r="AB232" s="25">
        <f ca="1">IFERROR(IF(AND(Y232&lt;&gt;"",OR(V232="Terminé",V232="En cours")),VLOOKUP(AA232,Setup_ScoreExactBonus!A:D,4,FALSE),0),0)</f>
        <v>0</v>
      </c>
      <c r="AC232" s="31" t="str">
        <f ca="1">IF(Y232&lt;&gt;"", Y232 + IF(Z232=1,AB232, 0), "")</f>
        <v/>
      </c>
      <c r="AD232" s="31">
        <f ca="1">SUMIFS(AC$2:AC232,D$2:D232,D232)*IF(R232=0,1,2)</f>
        <v>0</v>
      </c>
    </row>
    <row r="233" spans="1:30" x14ac:dyDescent="0.35">
      <c r="A233" s="31">
        <f>IF(ISBLANK(B233),"",COUNTIF(B$2:B233,B233))-1</f>
        <v>5</v>
      </c>
      <c r="B233" s="31">
        <v>37</v>
      </c>
      <c r="C233" s="10">
        <f>VLOOKUP($A233,Database!$A:$Y,7,FALSE)</f>
        <v>46186.875</v>
      </c>
      <c r="D233" s="31" t="str">
        <f>VLOOKUP(Pronostics!$B233,Setup_MPP!$A:$G,3,FALSE)</f>
        <v>Joueur37</v>
      </c>
      <c r="E233" s="31" t="str">
        <f>VLOOKUP(Pronostics!$B233,Setup_MPP!$A:$G,2,FALSE)</f>
        <v>Joueur37</v>
      </c>
      <c r="F233" s="31" t="str">
        <f>VLOOKUP($B233,Setup_MPP!$A:$E,4,FALSE)</f>
        <v>#D5D5D5</v>
      </c>
      <c r="G233" s="31" t="str">
        <f>VLOOKUP($B233,Setup_MPP!$A:$E,5,FALSE)</f>
        <v>#727272</v>
      </c>
      <c r="H233" s="31" t="str">
        <f>IFERROR(IF(AND(A233&gt;=1,A233&lt;=104),VLOOKUP($A233,Location!$A:$J,6,FALSE),IF(A233=0,"Avant l'ouverture",IF(OR(A233=105,A233=106),"Bonus"))),"")</f>
        <v>Tour 1</v>
      </c>
      <c r="I233" s="31" t="str">
        <f>IF(LEFT(H233,4)="Tour",VLOOKUP(A233,Database!$A:$C,3,FALSE),"")</f>
        <v>B</v>
      </c>
      <c r="J233" s="31" t="str">
        <f>VLOOKUP($A233,Location!$A:$J,7,FALSE)</f>
        <v>Qatar</v>
      </c>
      <c r="K233" s="31" t="str">
        <f>IFERROR(VLOOKUP(J233,Setup_Team!$B:$C,2,FALSE), "TDB")</f>
        <v>QAT</v>
      </c>
      <c r="L233" s="31" t="str">
        <f>VLOOKUP($A233,Location!$A:$J,8,FALSE)</f>
        <v>Suisse</v>
      </c>
      <c r="M233" s="31" t="str">
        <f>IFERROR(VLOOKUP(L233,Setup_Team!$B:$C,2,FALSE), "TDB")</f>
        <v>CHE</v>
      </c>
      <c r="N233" s="31" t="str">
        <f>VLOOKUP($A233,Location!$A:$J,9,FALSE)</f>
        <v>Santa Clara, Californie</v>
      </c>
      <c r="O233" s="31" t="str">
        <f>VLOOKUP($A233,Location!$A:$J,10,FALSE)</f>
        <v>Levi's Stadium</v>
      </c>
      <c r="R233" s="31">
        <v>0</v>
      </c>
      <c r="S233" s="25">
        <f>VLOOKUP($A233,Database!$A:$Y,10,FALSE)</f>
        <v>172</v>
      </c>
      <c r="T233" s="25">
        <f>VLOOKUP($A233,Database!$A:$Y,11,FALSE)</f>
        <v>141</v>
      </c>
      <c r="U233" s="25">
        <f>VLOOKUP($A233,Database!$A:$Y,12,FALSE)</f>
        <v>33</v>
      </c>
      <c r="V233" s="25" t="str">
        <f>VLOOKUP(A233,Database!A:M,13,FALSE)</f>
        <v>À venir</v>
      </c>
      <c r="W233" s="25" t="str">
        <f>VLOOKUP($A233,Database!$A:$Y,20,FALSE)</f>
        <v/>
      </c>
      <c r="X233" s="25" t="str">
        <f>VLOOKUP($A233,Database!$A:$Y,21,FALSE)</f>
        <v/>
      </c>
      <c r="Y233" s="25" t="str">
        <f ca="1">IF(C233&lt;NOW(),IF(AND(P233&gt;Q233,W233&gt;X233),S233,IF(AND(P233=Q233,W233=X233),T233,IF(AND(P233&lt;Q233,W233&lt;X233),U233,0))),"")</f>
        <v/>
      </c>
      <c r="Z233" s="25">
        <f>IF(AND(P233=W233,Q233=X233),1,0)</f>
        <v>1</v>
      </c>
      <c r="AA233" s="25" t="str">
        <f>IF(Z233=0,"",IF(ISBLANK(VLOOKUP(A233,Database!A:AA,22,FALSE)),"",VLOOKUP(A233,Database!A:AA,22,FALSE)))</f>
        <v>Exact</v>
      </c>
      <c r="AB233" s="25">
        <f ca="1">IFERROR(IF(AND(Y233&lt;&gt;"",OR(V233="Terminé",V233="En cours")),VLOOKUP(AA233,Setup_ScoreExactBonus!A:D,4,FALSE),0),0)</f>
        <v>0</v>
      </c>
      <c r="AC233" s="31" t="str">
        <f ca="1">IF(Y233&lt;&gt;"", Y233 + IF(Z233=1,AB233, 0), "")</f>
        <v/>
      </c>
      <c r="AD233" s="31">
        <f ca="1">SUMIFS(AC$2:AC233,D$2:D233,D233)*IF(R233=0,1,2)</f>
        <v>0</v>
      </c>
    </row>
    <row r="234" spans="1:30" x14ac:dyDescent="0.35">
      <c r="A234" s="31">
        <f>IF(ISBLANK(B234),"",COUNTIF(B$2:B234,B234))-1</f>
        <v>5</v>
      </c>
      <c r="B234" s="31">
        <v>38</v>
      </c>
      <c r="C234" s="10">
        <f>VLOOKUP($A234,Database!$A:$Y,7,FALSE)</f>
        <v>46186.875</v>
      </c>
      <c r="D234" s="31" t="str">
        <f>VLOOKUP(Pronostics!$B234,Setup_MPP!$A:$G,3,FALSE)</f>
        <v>Joueur38</v>
      </c>
      <c r="E234" s="31" t="str">
        <f>VLOOKUP(Pronostics!$B234,Setup_MPP!$A:$G,2,FALSE)</f>
        <v>Joueur38</v>
      </c>
      <c r="F234" s="31" t="str">
        <f>VLOOKUP($B234,Setup_MPP!$A:$E,4,FALSE)</f>
        <v>#D5D5D5</v>
      </c>
      <c r="G234" s="31" t="str">
        <f>VLOOKUP($B234,Setup_MPP!$A:$E,5,FALSE)</f>
        <v>#727272</v>
      </c>
      <c r="H234" s="31" t="str">
        <f>IFERROR(IF(AND(A234&gt;=1,A234&lt;=104),VLOOKUP($A234,Location!$A:$J,6,FALSE),IF(A234=0,"Avant l'ouverture",IF(OR(A234=105,A234=106),"Bonus"))),"")</f>
        <v>Tour 1</v>
      </c>
      <c r="I234" s="31" t="str">
        <f>IF(LEFT(H234,4)="Tour",VLOOKUP(A234,Database!$A:$C,3,FALSE),"")</f>
        <v>B</v>
      </c>
      <c r="J234" s="31" t="str">
        <f>VLOOKUP($A234,Location!$A:$J,7,FALSE)</f>
        <v>Qatar</v>
      </c>
      <c r="K234" s="31" t="str">
        <f>IFERROR(VLOOKUP(J234,Setup_Team!$B:$C,2,FALSE), "TDB")</f>
        <v>QAT</v>
      </c>
      <c r="L234" s="31" t="str">
        <f>VLOOKUP($A234,Location!$A:$J,8,FALSE)</f>
        <v>Suisse</v>
      </c>
      <c r="M234" s="31" t="str">
        <f>IFERROR(VLOOKUP(L234,Setup_Team!$B:$C,2,FALSE), "TDB")</f>
        <v>CHE</v>
      </c>
      <c r="N234" s="31" t="str">
        <f>VLOOKUP($A234,Location!$A:$J,9,FALSE)</f>
        <v>Santa Clara, Californie</v>
      </c>
      <c r="O234" s="31" t="str">
        <f>VLOOKUP($A234,Location!$A:$J,10,FALSE)</f>
        <v>Levi's Stadium</v>
      </c>
      <c r="R234" s="31">
        <v>0</v>
      </c>
      <c r="S234" s="25">
        <f>VLOOKUP($A234,Database!$A:$Y,10,FALSE)</f>
        <v>172</v>
      </c>
      <c r="T234" s="25">
        <f>VLOOKUP($A234,Database!$A:$Y,11,FALSE)</f>
        <v>141</v>
      </c>
      <c r="U234" s="25">
        <f>VLOOKUP($A234,Database!$A:$Y,12,FALSE)</f>
        <v>33</v>
      </c>
      <c r="V234" s="25" t="str">
        <f>VLOOKUP(A234,Database!A:M,13,FALSE)</f>
        <v>À venir</v>
      </c>
      <c r="W234" s="25" t="str">
        <f>VLOOKUP($A234,Database!$A:$Y,20,FALSE)</f>
        <v/>
      </c>
      <c r="X234" s="25" t="str">
        <f>VLOOKUP($A234,Database!$A:$Y,21,FALSE)</f>
        <v/>
      </c>
      <c r="Y234" s="25" t="str">
        <f ca="1">IF(C234&lt;NOW(),IF(AND(P234&gt;Q234,W234&gt;X234),S234,IF(AND(P234=Q234,W234=X234),T234,IF(AND(P234&lt;Q234,W234&lt;X234),U234,0))),"")</f>
        <v/>
      </c>
      <c r="Z234" s="25">
        <f>IF(AND(P234=W234,Q234=X234),1,0)</f>
        <v>1</v>
      </c>
      <c r="AA234" s="25" t="str">
        <f>IF(Z234=0,"",IF(ISBLANK(VLOOKUP(A234,Database!A:AA,22,FALSE)),"",VLOOKUP(A234,Database!A:AA,22,FALSE)))</f>
        <v>Exact</v>
      </c>
      <c r="AB234" s="25">
        <f ca="1">IFERROR(IF(AND(Y234&lt;&gt;"",OR(V234="Terminé",V234="En cours")),VLOOKUP(AA234,Setup_ScoreExactBonus!A:D,4,FALSE),0),0)</f>
        <v>0</v>
      </c>
      <c r="AC234" s="31" t="str">
        <f ca="1">IF(Y234&lt;&gt;"", Y234 + IF(Z234=1,AB234, 0), "")</f>
        <v/>
      </c>
      <c r="AD234" s="31">
        <f ca="1">SUMIFS(AC$2:AC234,D$2:D234,D234)*IF(R234=0,1,2)</f>
        <v>0</v>
      </c>
    </row>
    <row r="235" spans="1:30" x14ac:dyDescent="0.35">
      <c r="A235" s="31">
        <f>IF(ISBLANK(B235),"",COUNTIF(B$2:B235,B235))-1</f>
        <v>5</v>
      </c>
      <c r="B235" s="31">
        <v>39</v>
      </c>
      <c r="C235" s="10">
        <f>VLOOKUP($A235,Database!$A:$Y,7,FALSE)</f>
        <v>46186.875</v>
      </c>
      <c r="D235" s="31" t="str">
        <f>VLOOKUP(Pronostics!$B235,Setup_MPP!$A:$G,3,FALSE)</f>
        <v>Joueur39</v>
      </c>
      <c r="E235" s="31" t="str">
        <f>VLOOKUP(Pronostics!$B235,Setup_MPP!$A:$G,2,FALSE)</f>
        <v>Joueur39</v>
      </c>
      <c r="F235" s="31" t="str">
        <f>VLOOKUP($B235,Setup_MPP!$A:$E,4,FALSE)</f>
        <v>#D5D5D5</v>
      </c>
      <c r="G235" s="31" t="str">
        <f>VLOOKUP($B235,Setup_MPP!$A:$E,5,FALSE)</f>
        <v>#727272</v>
      </c>
      <c r="H235" s="31" t="str">
        <f>IFERROR(IF(AND(A235&gt;=1,A235&lt;=104),VLOOKUP($A235,Location!$A:$J,6,FALSE),IF(A235=0,"Avant l'ouverture",IF(OR(A235=105,A235=106),"Bonus"))),"")</f>
        <v>Tour 1</v>
      </c>
      <c r="I235" s="31" t="str">
        <f>IF(LEFT(H235,4)="Tour",VLOOKUP(A235,Database!$A:$C,3,FALSE),"")</f>
        <v>B</v>
      </c>
      <c r="J235" s="31" t="str">
        <f>VLOOKUP($A235,Location!$A:$J,7,FALSE)</f>
        <v>Qatar</v>
      </c>
      <c r="K235" s="31" t="str">
        <f>IFERROR(VLOOKUP(J235,Setup_Team!$B:$C,2,FALSE), "TDB")</f>
        <v>QAT</v>
      </c>
      <c r="L235" s="31" t="str">
        <f>VLOOKUP($A235,Location!$A:$J,8,FALSE)</f>
        <v>Suisse</v>
      </c>
      <c r="M235" s="31" t="str">
        <f>IFERROR(VLOOKUP(L235,Setup_Team!$B:$C,2,FALSE), "TDB")</f>
        <v>CHE</v>
      </c>
      <c r="N235" s="31" t="str">
        <f>VLOOKUP($A235,Location!$A:$J,9,FALSE)</f>
        <v>Santa Clara, Californie</v>
      </c>
      <c r="O235" s="31" t="str">
        <f>VLOOKUP($A235,Location!$A:$J,10,FALSE)</f>
        <v>Levi's Stadium</v>
      </c>
      <c r="R235" s="31">
        <v>0</v>
      </c>
      <c r="S235" s="25">
        <f>VLOOKUP($A235,Database!$A:$Y,10,FALSE)</f>
        <v>172</v>
      </c>
      <c r="T235" s="25">
        <f>VLOOKUP($A235,Database!$A:$Y,11,FALSE)</f>
        <v>141</v>
      </c>
      <c r="U235" s="25">
        <f>VLOOKUP($A235,Database!$A:$Y,12,FALSE)</f>
        <v>33</v>
      </c>
      <c r="V235" s="25" t="str">
        <f>VLOOKUP(A235,Database!A:M,13,FALSE)</f>
        <v>À venir</v>
      </c>
      <c r="W235" s="25" t="str">
        <f>VLOOKUP($A235,Database!$A:$Y,20,FALSE)</f>
        <v/>
      </c>
      <c r="X235" s="25" t="str">
        <f>VLOOKUP($A235,Database!$A:$Y,21,FALSE)</f>
        <v/>
      </c>
      <c r="Y235" s="25" t="str">
        <f ca="1">IF(C235&lt;NOW(),IF(AND(P235&gt;Q235,W235&gt;X235),S235,IF(AND(P235=Q235,W235=X235),T235,IF(AND(P235&lt;Q235,W235&lt;X235),U235,0))),"")</f>
        <v/>
      </c>
      <c r="Z235" s="25">
        <f>IF(AND(P235=W235,Q235=X235),1,0)</f>
        <v>1</v>
      </c>
      <c r="AA235" s="25" t="str">
        <f>IF(Z235=0,"",IF(ISBLANK(VLOOKUP(A235,Database!A:AA,22,FALSE)),"",VLOOKUP(A235,Database!A:AA,22,FALSE)))</f>
        <v>Exact</v>
      </c>
      <c r="AB235" s="25">
        <f ca="1">IFERROR(IF(AND(Y235&lt;&gt;"",OR(V235="Terminé",V235="En cours")),VLOOKUP(AA235,Setup_ScoreExactBonus!A:D,4,FALSE),0),0)</f>
        <v>0</v>
      </c>
      <c r="AC235" s="31" t="str">
        <f ca="1">IF(Y235&lt;&gt;"", Y235 + IF(Z235=1,AB235, 0), "")</f>
        <v/>
      </c>
      <c r="AD235" s="31">
        <f ca="1">SUMIFS(AC$2:AC235,D$2:D235,D235)*IF(R235=0,1,2)</f>
        <v>0</v>
      </c>
    </row>
    <row r="236" spans="1:30" x14ac:dyDescent="0.35">
      <c r="A236" s="31">
        <f>IF(ISBLANK(B236),"",COUNTIF(B$2:B236,B236))-1</f>
        <v>6</v>
      </c>
      <c r="B236" s="31">
        <v>1</v>
      </c>
      <c r="C236" s="10">
        <f>VLOOKUP($A236,Database!$A:$Y,7,FALSE)</f>
        <v>46187</v>
      </c>
      <c r="D236" s="31" t="str">
        <f>VLOOKUP(Pronostics!$B236,Setup_MPP!$A:$G,3,FALSE)</f>
        <v>_Nicolas_LM_</v>
      </c>
      <c r="E236" s="31" t="str">
        <f>VLOOKUP(Pronostics!$B236,Setup_MPP!$A:$G,2,FALSE)</f>
        <v>Nicolas LE MOUEL</v>
      </c>
      <c r="F236" s="31" t="str">
        <f>VLOOKUP($B236,Setup_MPP!$A:$E,4,FALSE)</f>
        <v>#F7C79D</v>
      </c>
      <c r="G236" s="31" t="str">
        <f>VLOOKUP($B236,Setup_MPP!$A:$E,5,FALSE)</f>
        <v>#FFBE85</v>
      </c>
      <c r="H236" s="31" t="str">
        <f>IFERROR(IF(AND(A236&gt;=1,A236&lt;=104),VLOOKUP($A236,Location!$A:$J,6,FALSE),IF(A236=0,"Avant l'ouverture",IF(OR(A236=105,A236=106),"Bonus"))),"")</f>
        <v>Tour 1</v>
      </c>
      <c r="I236" s="31" t="str">
        <f>IF(LEFT(H236,4)="Tour",VLOOKUP(A236,Database!$A:$C,3,FALSE),"")</f>
        <v>C</v>
      </c>
      <c r="J236" s="31" t="str">
        <f>VLOOKUP($A236,Location!$A:$J,7,FALSE)</f>
        <v>Brésil</v>
      </c>
      <c r="K236" s="31" t="str">
        <f>IFERROR(VLOOKUP(J236,Setup_Team!$B:$C,2,FALSE), "TDB")</f>
        <v>BRA</v>
      </c>
      <c r="L236" s="31" t="str">
        <f>VLOOKUP($A236,Location!$A:$J,8,FALSE)</f>
        <v>Maroc</v>
      </c>
      <c r="M236" s="31" t="str">
        <f>IFERROR(VLOOKUP(L236,Setup_Team!$B:$C,2,FALSE), "TDB")</f>
        <v>MAR</v>
      </c>
      <c r="N236" s="31" t="str">
        <f>VLOOKUP($A236,Location!$A:$J,9,FALSE)</f>
        <v>East Rutherford, New Jersey/New York</v>
      </c>
      <c r="O236" s="31" t="str">
        <f>VLOOKUP($A236,Location!$A:$J,10,FALSE)</f>
        <v>MetLife Stadium</v>
      </c>
      <c r="P236" s="44"/>
      <c r="Q236" s="44"/>
      <c r="R236" s="31">
        <v>0</v>
      </c>
      <c r="S236" s="25">
        <f>VLOOKUP($A236,Database!$A:$Y,10,FALSE)</f>
        <v>55</v>
      </c>
      <c r="T236" s="25">
        <f>VLOOKUP($A236,Database!$A:$Y,11,FALSE)</f>
        <v>122</v>
      </c>
      <c r="U236" s="25">
        <f>VLOOKUP($A236,Database!$A:$Y,12,FALSE)</f>
        <v>140</v>
      </c>
      <c r="V236" s="25" t="str">
        <f>VLOOKUP(A236,Database!A:M,13,FALSE)</f>
        <v>À venir</v>
      </c>
      <c r="W236" s="25" t="str">
        <f>VLOOKUP($A236,Database!$A:$Y,20,FALSE)</f>
        <v/>
      </c>
      <c r="X236" s="25" t="str">
        <f>VLOOKUP($A236,Database!$A:$Y,21,FALSE)</f>
        <v/>
      </c>
      <c r="Y236" s="25" t="str">
        <f ca="1">IF(C236&lt;NOW(),IF(AND(P236&gt;Q236,W236&gt;X236),S236,IF(AND(P236=Q236,W236=X236),T236,IF(AND(P236&lt;Q236,W236&lt;X236),U236,0))),"")</f>
        <v/>
      </c>
      <c r="Z236" s="25">
        <f>IF(AND(P236=W236,Q236=X236),1,0)</f>
        <v>1</v>
      </c>
      <c r="AA236" s="25" t="str">
        <f>IF(Z236=0,"",IF(ISBLANK(VLOOKUP(A236,Database!A:AA,22,FALSE)),"",VLOOKUP(A236,Database!A:AA,22,FALSE)))</f>
        <v>Exact</v>
      </c>
      <c r="AB236" s="25">
        <f ca="1">IFERROR(IF(AND(Y236&lt;&gt;"",OR(V236="Terminé",V236="En cours")),VLOOKUP(AA236,Setup_ScoreExactBonus!A:D,4,FALSE),0),0)</f>
        <v>0</v>
      </c>
      <c r="AC236" s="31" t="str">
        <f ca="1">IF(Y236&lt;&gt;"", Y236 + IF(Z236=1,AB236, 0), "")</f>
        <v/>
      </c>
      <c r="AD236" s="31">
        <f ca="1">SUMIFS(AC$2:AC236,D$2:D236,D236)*IF(R236=0,1,2)</f>
        <v>0</v>
      </c>
    </row>
    <row r="237" spans="1:30" x14ac:dyDescent="0.35">
      <c r="A237" s="31">
        <f>IF(ISBLANK(B237),"",COUNTIF(B$2:B237,B237))-1</f>
        <v>6</v>
      </c>
      <c r="B237" s="31">
        <v>2</v>
      </c>
      <c r="C237" s="10">
        <f>VLOOKUP($A237,Database!$A:$Y,7,FALSE)</f>
        <v>46187</v>
      </c>
      <c r="D237" s="31" t="str">
        <f>VLOOKUP(Pronostics!$B237,Setup_MPP!$A:$G,3,FALSE)</f>
        <v>leaelaz</v>
      </c>
      <c r="E237" s="31" t="str">
        <f>VLOOKUP(Pronostics!$B237,Setup_MPP!$A:$G,2,FALSE)</f>
        <v>Léa EL ASERY</v>
      </c>
      <c r="F237" s="31" t="str">
        <f>VLOOKUP($B237,Setup_MPP!$A:$E,4,FALSE)</f>
        <v>#FFBEBE</v>
      </c>
      <c r="G237" s="31" t="str">
        <f>VLOOKUP($B237,Setup_MPP!$A:$E,5,FALSE)</f>
        <v>#DF6868</v>
      </c>
      <c r="H237" s="31" t="str">
        <f>IFERROR(IF(AND(A237&gt;=1,A237&lt;=104),VLOOKUP($A237,Location!$A:$J,6,FALSE),IF(A237=0,"Avant l'ouverture",IF(OR(A237=105,A237=106),"Bonus"))),"")</f>
        <v>Tour 1</v>
      </c>
      <c r="I237" s="31" t="str">
        <f>IF(LEFT(H237,4)="Tour",VLOOKUP(A237,Database!$A:$C,3,FALSE),"")</f>
        <v>C</v>
      </c>
      <c r="J237" s="31" t="str">
        <f>VLOOKUP($A237,Location!$A:$J,7,FALSE)</f>
        <v>Brésil</v>
      </c>
      <c r="K237" s="31" t="str">
        <f>IFERROR(VLOOKUP(J237,Setup_Team!$B:$C,2,FALSE), "TDB")</f>
        <v>BRA</v>
      </c>
      <c r="L237" s="31" t="str">
        <f>VLOOKUP($A237,Location!$A:$J,8,FALSE)</f>
        <v>Maroc</v>
      </c>
      <c r="M237" s="31" t="str">
        <f>IFERROR(VLOOKUP(L237,Setup_Team!$B:$C,2,FALSE), "TDB")</f>
        <v>MAR</v>
      </c>
      <c r="N237" s="31" t="str">
        <f>VLOOKUP($A237,Location!$A:$J,9,FALSE)</f>
        <v>East Rutherford, New Jersey/New York</v>
      </c>
      <c r="O237" s="31" t="str">
        <f>VLOOKUP($A237,Location!$A:$J,10,FALSE)</f>
        <v>MetLife Stadium</v>
      </c>
      <c r="R237" s="31">
        <v>0</v>
      </c>
      <c r="S237" s="25">
        <f>VLOOKUP($A237,Database!$A:$Y,10,FALSE)</f>
        <v>55</v>
      </c>
      <c r="T237" s="25">
        <f>VLOOKUP($A237,Database!$A:$Y,11,FALSE)</f>
        <v>122</v>
      </c>
      <c r="U237" s="25">
        <f>VLOOKUP($A237,Database!$A:$Y,12,FALSE)</f>
        <v>140</v>
      </c>
      <c r="V237" s="25" t="str">
        <f>VLOOKUP(A237,Database!A:M,13,FALSE)</f>
        <v>À venir</v>
      </c>
      <c r="W237" s="25" t="str">
        <f>VLOOKUP($A237,Database!$A:$Y,20,FALSE)</f>
        <v/>
      </c>
      <c r="X237" s="25" t="str">
        <f>VLOOKUP($A237,Database!$A:$Y,21,FALSE)</f>
        <v/>
      </c>
      <c r="Y237" s="25" t="str">
        <f ca="1">IF(C237&lt;NOW(),IF(AND(P237&gt;Q237,W237&gt;X237),S237,IF(AND(P237=Q237,W237=X237),T237,IF(AND(P237&lt;Q237,W237&lt;X237),U237,0))),"")</f>
        <v/>
      </c>
      <c r="Z237" s="25">
        <f>IF(AND(P237=W237,Q237=X237),1,0)</f>
        <v>1</v>
      </c>
      <c r="AA237" s="25" t="str">
        <f>IF(Z237=0,"",IF(ISBLANK(VLOOKUP(A237,Database!A:AA,22,FALSE)),"",VLOOKUP(A237,Database!A:AA,22,FALSE)))</f>
        <v>Exact</v>
      </c>
      <c r="AB237" s="25">
        <f ca="1">IFERROR(IF(AND(Y237&lt;&gt;"",OR(V237="Terminé",V237="En cours")),VLOOKUP(AA237,Setup_ScoreExactBonus!A:D,4,FALSE),0),0)</f>
        <v>0</v>
      </c>
      <c r="AC237" s="31" t="str">
        <f ca="1">IF(Y237&lt;&gt;"", Y237 + IF(Z237=1,AB237, 0), "")</f>
        <v/>
      </c>
      <c r="AD237" s="31">
        <f ca="1">SUMIFS(AC$2:AC237,D$2:D237,D237)*IF(R237=0,1,2)</f>
        <v>0</v>
      </c>
    </row>
    <row r="238" spans="1:30" x14ac:dyDescent="0.35">
      <c r="A238" s="31">
        <f>IF(ISBLANK(B238),"",COUNTIF(B$2:B238,B238))-1</f>
        <v>6</v>
      </c>
      <c r="B238" s="31">
        <v>3</v>
      </c>
      <c r="C238" s="10">
        <f>VLOOKUP($A238,Database!$A:$Y,7,FALSE)</f>
        <v>46187</v>
      </c>
      <c r="D238" s="31" t="str">
        <f>VLOOKUP(Pronostics!$B238,Setup_MPP!$A:$G,3,FALSE)</f>
        <v>PasMetalleux</v>
      </c>
      <c r="E238" s="31" t="str">
        <f>VLOOKUP(Pronostics!$B238,Setup_MPP!$A:$G,2,FALSE)</f>
        <v>Elwenn JOUBREL</v>
      </c>
      <c r="F238" s="31" t="str">
        <f>VLOOKUP($B238,Setup_MPP!$A:$E,4,FALSE)</f>
        <v>#F5C7FC</v>
      </c>
      <c r="G238" s="31" t="str">
        <f>VLOOKUP($B238,Setup_MPP!$A:$E,5,FALSE)</f>
        <v>#C489CF</v>
      </c>
      <c r="H238" s="31" t="str">
        <f>IFERROR(IF(AND(A238&gt;=1,A238&lt;=104),VLOOKUP($A238,Location!$A:$J,6,FALSE),IF(A238=0,"Avant l'ouverture",IF(OR(A238=105,A238=106),"Bonus"))),"")</f>
        <v>Tour 1</v>
      </c>
      <c r="I238" s="31" t="str">
        <f>IF(LEFT(H238,4)="Tour",VLOOKUP(A238,Database!$A:$C,3,FALSE),"")</f>
        <v>C</v>
      </c>
      <c r="J238" s="31" t="str">
        <f>VLOOKUP($A238,Location!$A:$J,7,FALSE)</f>
        <v>Brésil</v>
      </c>
      <c r="K238" s="31" t="str">
        <f>IFERROR(VLOOKUP(J238,Setup_Team!$B:$C,2,FALSE), "TDB")</f>
        <v>BRA</v>
      </c>
      <c r="L238" s="31" t="str">
        <f>VLOOKUP($A238,Location!$A:$J,8,FALSE)</f>
        <v>Maroc</v>
      </c>
      <c r="M238" s="31" t="str">
        <f>IFERROR(VLOOKUP(L238,Setup_Team!$B:$C,2,FALSE), "TDB")</f>
        <v>MAR</v>
      </c>
      <c r="N238" s="31" t="str">
        <f>VLOOKUP($A238,Location!$A:$J,9,FALSE)</f>
        <v>East Rutherford, New Jersey/New York</v>
      </c>
      <c r="O238" s="31" t="str">
        <f>VLOOKUP($A238,Location!$A:$J,10,FALSE)</f>
        <v>MetLife Stadium</v>
      </c>
      <c r="R238" s="31">
        <v>0</v>
      </c>
      <c r="S238" s="25">
        <f>VLOOKUP($A238,Database!$A:$Y,10,FALSE)</f>
        <v>55</v>
      </c>
      <c r="T238" s="25">
        <f>VLOOKUP($A238,Database!$A:$Y,11,FALSE)</f>
        <v>122</v>
      </c>
      <c r="U238" s="25">
        <f>VLOOKUP($A238,Database!$A:$Y,12,FALSE)</f>
        <v>140</v>
      </c>
      <c r="V238" s="25" t="str">
        <f>VLOOKUP(A238,Database!A:M,13,FALSE)</f>
        <v>À venir</v>
      </c>
      <c r="W238" s="25" t="str">
        <f>VLOOKUP($A238,Database!$A:$Y,20,FALSE)</f>
        <v/>
      </c>
      <c r="X238" s="25" t="str">
        <f>VLOOKUP($A238,Database!$A:$Y,21,FALSE)</f>
        <v/>
      </c>
      <c r="Y238" s="25" t="str">
        <f ca="1">IF(C238&lt;NOW(),IF(AND(P238&gt;Q238,W238&gt;X238),S238,IF(AND(P238=Q238,W238=X238),T238,IF(AND(P238&lt;Q238,W238&lt;X238),U238,0))),"")</f>
        <v/>
      </c>
      <c r="Z238" s="25">
        <f>IF(AND(P238=W238,Q238=X238),1,0)</f>
        <v>1</v>
      </c>
      <c r="AA238" s="25" t="str">
        <f>IF(Z238=0,"",IF(ISBLANK(VLOOKUP(A238,Database!A:AA,22,FALSE)),"",VLOOKUP(A238,Database!A:AA,22,FALSE)))</f>
        <v>Exact</v>
      </c>
      <c r="AB238" s="25">
        <f ca="1">IFERROR(IF(AND(Y238&lt;&gt;"",OR(V238="Terminé",V238="En cours")),VLOOKUP(AA238,Setup_ScoreExactBonus!A:D,4,FALSE),0),0)</f>
        <v>0</v>
      </c>
      <c r="AC238" s="31" t="str">
        <f ca="1">IF(Y238&lt;&gt;"", Y238 + IF(Z238=1,AB238, 0), "")</f>
        <v/>
      </c>
      <c r="AD238" s="31">
        <f ca="1">SUMIFS(AC$2:AC238,D$2:D238,D238)*IF(R238=0,1,2)</f>
        <v>0</v>
      </c>
    </row>
    <row r="239" spans="1:30" x14ac:dyDescent="0.35">
      <c r="A239" s="31">
        <f>IF(ISBLANK(B239),"",COUNTIF(B$2:B239,B239))-1</f>
        <v>6</v>
      </c>
      <c r="B239" s="31">
        <v>4</v>
      </c>
      <c r="C239" s="10">
        <f>VLOOKUP($A239,Database!$A:$Y,7,FALSE)</f>
        <v>46187</v>
      </c>
      <c r="D239" s="31" t="str">
        <f>VLOOKUP(Pronostics!$B239,Setup_MPP!$A:$G,3,FALSE)</f>
        <v>Popo444</v>
      </c>
      <c r="E239" s="31" t="str">
        <f>VLOOKUP(Pronostics!$B239,Setup_MPP!$A:$G,2,FALSE)</f>
        <v>Pauline OLIVIER</v>
      </c>
      <c r="F239" s="31" t="str">
        <f>VLOOKUP($B239,Setup_MPP!$A:$E,4,FALSE)</f>
        <v>#A5EA7F</v>
      </c>
      <c r="G239" s="31" t="str">
        <f>VLOOKUP($B239,Setup_MPP!$A:$E,5,FALSE)</f>
        <v>#80C65A</v>
      </c>
      <c r="H239" s="31" t="str">
        <f>IFERROR(IF(AND(A239&gt;=1,A239&lt;=104),VLOOKUP($A239,Location!$A:$J,6,FALSE),IF(A239=0,"Avant l'ouverture",IF(OR(A239=105,A239=106),"Bonus"))),"")</f>
        <v>Tour 1</v>
      </c>
      <c r="I239" s="31" t="str">
        <f>IF(LEFT(H239,4)="Tour",VLOOKUP(A239,Database!$A:$C,3,FALSE),"")</f>
        <v>C</v>
      </c>
      <c r="J239" s="31" t="str">
        <f>VLOOKUP($A239,Location!$A:$J,7,FALSE)</f>
        <v>Brésil</v>
      </c>
      <c r="K239" s="31" t="str">
        <f>IFERROR(VLOOKUP(J239,Setup_Team!$B:$C,2,FALSE), "TDB")</f>
        <v>BRA</v>
      </c>
      <c r="L239" s="31" t="str">
        <f>VLOOKUP($A239,Location!$A:$J,8,FALSE)</f>
        <v>Maroc</v>
      </c>
      <c r="M239" s="31" t="str">
        <f>IFERROR(VLOOKUP(L239,Setup_Team!$B:$C,2,FALSE), "TDB")</f>
        <v>MAR</v>
      </c>
      <c r="N239" s="31" t="str">
        <f>VLOOKUP($A239,Location!$A:$J,9,FALSE)</f>
        <v>East Rutherford, New Jersey/New York</v>
      </c>
      <c r="O239" s="31" t="str">
        <f>VLOOKUP($A239,Location!$A:$J,10,FALSE)</f>
        <v>MetLife Stadium</v>
      </c>
      <c r="R239" s="31">
        <v>0</v>
      </c>
      <c r="S239" s="25">
        <f>VLOOKUP($A239,Database!$A:$Y,10,FALSE)</f>
        <v>55</v>
      </c>
      <c r="T239" s="25">
        <f>VLOOKUP($A239,Database!$A:$Y,11,FALSE)</f>
        <v>122</v>
      </c>
      <c r="U239" s="25">
        <f>VLOOKUP($A239,Database!$A:$Y,12,FALSE)</f>
        <v>140</v>
      </c>
      <c r="V239" s="25" t="str">
        <f>VLOOKUP(A239,Database!A:M,13,FALSE)</f>
        <v>À venir</v>
      </c>
      <c r="W239" s="25" t="str">
        <f>VLOOKUP($A239,Database!$A:$Y,20,FALSE)</f>
        <v/>
      </c>
      <c r="X239" s="25" t="str">
        <f>VLOOKUP($A239,Database!$A:$Y,21,FALSE)</f>
        <v/>
      </c>
      <c r="Y239" s="25" t="str">
        <f ca="1">IF(C239&lt;NOW(),IF(AND(P239&gt;Q239,W239&gt;X239),S239,IF(AND(P239=Q239,W239=X239),T239,IF(AND(P239&lt;Q239,W239&lt;X239),U239,0))),"")</f>
        <v/>
      </c>
      <c r="Z239" s="25">
        <f>IF(AND(P239=W239,Q239=X239),1,0)</f>
        <v>1</v>
      </c>
      <c r="AA239" s="25" t="str">
        <f>IF(Z239=0,"",IF(ISBLANK(VLOOKUP(A239,Database!A:AA,22,FALSE)),"",VLOOKUP(A239,Database!A:AA,22,FALSE)))</f>
        <v>Exact</v>
      </c>
      <c r="AB239" s="25">
        <f ca="1">IFERROR(IF(AND(Y239&lt;&gt;"",OR(V239="Terminé",V239="En cours")),VLOOKUP(AA239,Setup_ScoreExactBonus!A:D,4,FALSE),0),0)</f>
        <v>0</v>
      </c>
      <c r="AC239" s="31" t="str">
        <f ca="1">IF(Y239&lt;&gt;"", Y239 + IF(Z239=1,AB239, 0), "")</f>
        <v/>
      </c>
      <c r="AD239" s="31">
        <f ca="1">SUMIFS(AC$2:AC239,D$2:D239,D239)*IF(R239=0,1,2)</f>
        <v>0</v>
      </c>
    </row>
    <row r="240" spans="1:30" x14ac:dyDescent="0.35">
      <c r="A240" s="31">
        <f>IF(ISBLANK(B240),"",COUNTIF(B$2:B240,B240))-1</f>
        <v>6</v>
      </c>
      <c r="B240" s="31">
        <v>5</v>
      </c>
      <c r="C240" s="10">
        <f>VLOOKUP($A240,Database!$A:$Y,7,FALSE)</f>
        <v>46187</v>
      </c>
      <c r="D240" s="31" t="str">
        <f>VLOOKUP(Pronostics!$B240,Setup_MPP!$A:$G,3,FALSE)</f>
        <v>_Jujul</v>
      </c>
      <c r="E240" s="31" t="str">
        <f>VLOOKUP(Pronostics!$B240,Setup_MPP!$A:$G,2,FALSE)</f>
        <v>Julie BOISSIERE</v>
      </c>
      <c r="F240" s="31" t="str">
        <f>VLOOKUP($B240,Setup_MPP!$A:$E,4,FALSE)</f>
        <v>#D890FF</v>
      </c>
      <c r="G240" s="31" t="str">
        <f>VLOOKUP($B240,Setup_MPP!$A:$E,5,FALSE)</f>
        <v>#B750EF</v>
      </c>
      <c r="H240" s="31" t="str">
        <f>IFERROR(IF(AND(A240&gt;=1,A240&lt;=104),VLOOKUP($A240,Location!$A:$J,6,FALSE),IF(A240=0,"Avant l'ouverture",IF(OR(A240=105,A240=106),"Bonus"))),"")</f>
        <v>Tour 1</v>
      </c>
      <c r="I240" s="31" t="str">
        <f>IF(LEFT(H240,4)="Tour",VLOOKUP(A240,Database!$A:$C,3,FALSE),"")</f>
        <v>C</v>
      </c>
      <c r="J240" s="31" t="str">
        <f>VLOOKUP($A240,Location!$A:$J,7,FALSE)</f>
        <v>Brésil</v>
      </c>
      <c r="K240" s="31" t="str">
        <f>IFERROR(VLOOKUP(J240,Setup_Team!$B:$C,2,FALSE), "TDB")</f>
        <v>BRA</v>
      </c>
      <c r="L240" s="31" t="str">
        <f>VLOOKUP($A240,Location!$A:$J,8,FALSE)</f>
        <v>Maroc</v>
      </c>
      <c r="M240" s="31" t="str">
        <f>IFERROR(VLOOKUP(L240,Setup_Team!$B:$C,2,FALSE), "TDB")</f>
        <v>MAR</v>
      </c>
      <c r="N240" s="31" t="str">
        <f>VLOOKUP($A240,Location!$A:$J,9,FALSE)</f>
        <v>East Rutherford, New Jersey/New York</v>
      </c>
      <c r="O240" s="31" t="str">
        <f>VLOOKUP($A240,Location!$A:$J,10,FALSE)</f>
        <v>MetLife Stadium</v>
      </c>
      <c r="R240" s="31">
        <v>0</v>
      </c>
      <c r="S240" s="25">
        <f>VLOOKUP($A240,Database!$A:$Y,10,FALSE)</f>
        <v>55</v>
      </c>
      <c r="T240" s="25">
        <f>VLOOKUP($A240,Database!$A:$Y,11,FALSE)</f>
        <v>122</v>
      </c>
      <c r="U240" s="25">
        <f>VLOOKUP($A240,Database!$A:$Y,12,FALSE)</f>
        <v>140</v>
      </c>
      <c r="V240" s="25" t="str">
        <f>VLOOKUP(A240,Database!A:M,13,FALSE)</f>
        <v>À venir</v>
      </c>
      <c r="W240" s="25" t="str">
        <f>VLOOKUP($A240,Database!$A:$Y,20,FALSE)</f>
        <v/>
      </c>
      <c r="X240" s="25" t="str">
        <f>VLOOKUP($A240,Database!$A:$Y,21,FALSE)</f>
        <v/>
      </c>
      <c r="Y240" s="25" t="str">
        <f ca="1">IF(C240&lt;NOW(),IF(AND(P240&gt;Q240,W240&gt;X240),S240,IF(AND(P240=Q240,W240=X240),T240,IF(AND(P240&lt;Q240,W240&lt;X240),U240,0))),"")</f>
        <v/>
      </c>
      <c r="Z240" s="25">
        <f>IF(AND(P240=W240,Q240=X240),1,0)</f>
        <v>1</v>
      </c>
      <c r="AA240" s="25" t="str">
        <f>IF(Z240=0,"",IF(ISBLANK(VLOOKUP(A240,Database!A:AA,22,FALSE)),"",VLOOKUP(A240,Database!A:AA,22,FALSE)))</f>
        <v>Exact</v>
      </c>
      <c r="AB240" s="25">
        <f ca="1">IFERROR(IF(AND(Y240&lt;&gt;"",OR(V240="Terminé",V240="En cours")),VLOOKUP(AA240,Setup_ScoreExactBonus!A:D,4,FALSE),0),0)</f>
        <v>0</v>
      </c>
      <c r="AC240" s="31" t="str">
        <f ca="1">IF(Y240&lt;&gt;"", Y240 + IF(Z240=1,AB240, 0), "")</f>
        <v/>
      </c>
      <c r="AD240" s="31">
        <f ca="1">SUMIFS(AC$2:AC240,D$2:D240,D240)*IF(R240=0,1,2)</f>
        <v>0</v>
      </c>
    </row>
    <row r="241" spans="1:30" x14ac:dyDescent="0.35">
      <c r="A241" s="31">
        <f>IF(ISBLANK(B241),"",COUNTIF(B$2:B241,B241))-1</f>
        <v>6</v>
      </c>
      <c r="B241" s="31">
        <v>6</v>
      </c>
      <c r="C241" s="10">
        <f>VLOOKUP($A241,Database!$A:$Y,7,FALSE)</f>
        <v>46187</v>
      </c>
      <c r="D241" s="31" t="str">
        <f>VLOOKUP(Pronostics!$B241,Setup_MPP!$A:$G,3,FALSE)</f>
        <v>Julay</v>
      </c>
      <c r="E241" s="31" t="str">
        <f>VLOOKUP(Pronostics!$B241,Setup_MPP!$A:$G,2,FALSE)</f>
        <v>Julie BOUCHARD</v>
      </c>
      <c r="F241" s="31" t="str">
        <f>VLOOKUP($B241,Setup_MPP!$A:$E,4,FALSE)</f>
        <v>#A6F7B1</v>
      </c>
      <c r="G241" s="31" t="str">
        <f>VLOOKUP($B241,Setup_MPP!$A:$E,5,FALSE)</f>
        <v>#6EC179</v>
      </c>
      <c r="H241" s="31" t="str">
        <f>IFERROR(IF(AND(A241&gt;=1,A241&lt;=104),VLOOKUP($A241,Location!$A:$J,6,FALSE),IF(A241=0,"Avant l'ouverture",IF(OR(A241=105,A241=106),"Bonus"))),"")</f>
        <v>Tour 1</v>
      </c>
      <c r="I241" s="31" t="str">
        <f>IF(LEFT(H241,4)="Tour",VLOOKUP(A241,Database!$A:$C,3,FALSE),"")</f>
        <v>C</v>
      </c>
      <c r="J241" s="31" t="str">
        <f>VLOOKUP($A241,Location!$A:$J,7,FALSE)</f>
        <v>Brésil</v>
      </c>
      <c r="K241" s="31" t="str">
        <f>IFERROR(VLOOKUP(J241,Setup_Team!$B:$C,2,FALSE), "TDB")</f>
        <v>BRA</v>
      </c>
      <c r="L241" s="31" t="str">
        <f>VLOOKUP($A241,Location!$A:$J,8,FALSE)</f>
        <v>Maroc</v>
      </c>
      <c r="M241" s="31" t="str">
        <f>IFERROR(VLOOKUP(L241,Setup_Team!$B:$C,2,FALSE), "TDB")</f>
        <v>MAR</v>
      </c>
      <c r="N241" s="31" t="str">
        <f>VLOOKUP($A241,Location!$A:$J,9,FALSE)</f>
        <v>East Rutherford, New Jersey/New York</v>
      </c>
      <c r="O241" s="31" t="str">
        <f>VLOOKUP($A241,Location!$A:$J,10,FALSE)</f>
        <v>MetLife Stadium</v>
      </c>
      <c r="R241" s="31">
        <v>0</v>
      </c>
      <c r="S241" s="25">
        <f>VLOOKUP($A241,Database!$A:$Y,10,FALSE)</f>
        <v>55</v>
      </c>
      <c r="T241" s="25">
        <f>VLOOKUP($A241,Database!$A:$Y,11,FALSE)</f>
        <v>122</v>
      </c>
      <c r="U241" s="25">
        <f>VLOOKUP($A241,Database!$A:$Y,12,FALSE)</f>
        <v>140</v>
      </c>
      <c r="V241" s="25" t="str">
        <f>VLOOKUP(A241,Database!A:M,13,FALSE)</f>
        <v>À venir</v>
      </c>
      <c r="W241" s="25" t="str">
        <f>VLOOKUP($A241,Database!$A:$Y,20,FALSE)</f>
        <v/>
      </c>
      <c r="X241" s="25" t="str">
        <f>VLOOKUP($A241,Database!$A:$Y,21,FALSE)</f>
        <v/>
      </c>
      <c r="Y241" s="25" t="str">
        <f ca="1">IF(C241&lt;NOW(),IF(AND(P241&gt;Q241,W241&gt;X241),S241,IF(AND(P241=Q241,W241=X241),T241,IF(AND(P241&lt;Q241,W241&lt;X241),U241,0))),"")</f>
        <v/>
      </c>
      <c r="Z241" s="25">
        <f>IF(AND(P241=W241,Q241=X241),1,0)</f>
        <v>1</v>
      </c>
      <c r="AA241" s="25" t="str">
        <f>IF(Z241=0,"",IF(ISBLANK(VLOOKUP(A241,Database!A:AA,22,FALSE)),"",VLOOKUP(A241,Database!A:AA,22,FALSE)))</f>
        <v>Exact</v>
      </c>
      <c r="AB241" s="25">
        <f ca="1">IFERROR(IF(AND(Y241&lt;&gt;"",OR(V241="Terminé",V241="En cours")),VLOOKUP(AA241,Setup_ScoreExactBonus!A:D,4,FALSE),0),0)</f>
        <v>0</v>
      </c>
      <c r="AC241" s="31" t="str">
        <f ca="1">IF(Y241&lt;&gt;"", Y241 + IF(Z241=1,AB241, 0), "")</f>
        <v/>
      </c>
      <c r="AD241" s="31">
        <f ca="1">SUMIFS(AC$2:AC241,D$2:D241,D241)*IF(R241=0,1,2)</f>
        <v>0</v>
      </c>
    </row>
    <row r="242" spans="1:30" x14ac:dyDescent="0.35">
      <c r="A242" s="31">
        <f>IF(ISBLANK(B242),"",COUNTIF(B$2:B242,B242))-1</f>
        <v>6</v>
      </c>
      <c r="B242" s="31">
        <v>7</v>
      </c>
      <c r="C242" s="10">
        <f>VLOOKUP($A242,Database!$A:$Y,7,FALSE)</f>
        <v>46187</v>
      </c>
      <c r="D242" s="31" t="str">
        <f>VLOOKUP(Pronostics!$B242,Setup_MPP!$A:$G,3,FALSE)</f>
        <v>__Vince__</v>
      </c>
      <c r="E242" s="31" t="str">
        <f>VLOOKUP(Pronostics!$B242,Setup_MPP!$A:$G,2,FALSE)</f>
        <v>Vincent FRAYSSE</v>
      </c>
      <c r="F242" s="31" t="str">
        <f>VLOOKUP($B242,Setup_MPP!$A:$E,4,FALSE)</f>
        <v>#B2EAE8</v>
      </c>
      <c r="G242" s="31" t="str">
        <f>VLOOKUP($B242,Setup_MPP!$A:$E,5,FALSE)</f>
        <v>#6CB4B1</v>
      </c>
      <c r="H242" s="31" t="str">
        <f>IFERROR(IF(AND(A242&gt;=1,A242&lt;=104),VLOOKUP($A242,Location!$A:$J,6,FALSE),IF(A242=0,"Avant l'ouverture",IF(OR(A242=105,A242=106),"Bonus"))),"")</f>
        <v>Tour 1</v>
      </c>
      <c r="I242" s="31" t="str">
        <f>IF(LEFT(H242,4)="Tour",VLOOKUP(A242,Database!$A:$C,3,FALSE),"")</f>
        <v>C</v>
      </c>
      <c r="J242" s="31" t="str">
        <f>VLOOKUP($A242,Location!$A:$J,7,FALSE)</f>
        <v>Brésil</v>
      </c>
      <c r="K242" s="31" t="str">
        <f>IFERROR(VLOOKUP(J242,Setup_Team!$B:$C,2,FALSE), "TDB")</f>
        <v>BRA</v>
      </c>
      <c r="L242" s="31" t="str">
        <f>VLOOKUP($A242,Location!$A:$J,8,FALSE)</f>
        <v>Maroc</v>
      </c>
      <c r="M242" s="31" t="str">
        <f>IFERROR(VLOOKUP(L242,Setup_Team!$B:$C,2,FALSE), "TDB")</f>
        <v>MAR</v>
      </c>
      <c r="N242" s="31" t="str">
        <f>VLOOKUP($A242,Location!$A:$J,9,FALSE)</f>
        <v>East Rutherford, New Jersey/New York</v>
      </c>
      <c r="O242" s="31" t="str">
        <f>VLOOKUP($A242,Location!$A:$J,10,FALSE)</f>
        <v>MetLife Stadium</v>
      </c>
      <c r="R242" s="31">
        <v>0</v>
      </c>
      <c r="S242" s="25">
        <f>VLOOKUP($A242,Database!$A:$Y,10,FALSE)</f>
        <v>55</v>
      </c>
      <c r="T242" s="25">
        <f>VLOOKUP($A242,Database!$A:$Y,11,FALSE)</f>
        <v>122</v>
      </c>
      <c r="U242" s="25">
        <f>VLOOKUP($A242,Database!$A:$Y,12,FALSE)</f>
        <v>140</v>
      </c>
      <c r="V242" s="25" t="str">
        <f>VLOOKUP(A242,Database!A:M,13,FALSE)</f>
        <v>À venir</v>
      </c>
      <c r="W242" s="25" t="str">
        <f>VLOOKUP($A242,Database!$A:$Y,20,FALSE)</f>
        <v/>
      </c>
      <c r="X242" s="25" t="str">
        <f>VLOOKUP($A242,Database!$A:$Y,21,FALSE)</f>
        <v/>
      </c>
      <c r="Y242" s="25" t="str">
        <f ca="1">IF(C242&lt;NOW(),IF(AND(P242&gt;Q242,W242&gt;X242),S242,IF(AND(P242=Q242,W242=X242),T242,IF(AND(P242&lt;Q242,W242&lt;X242),U242,0))),"")</f>
        <v/>
      </c>
      <c r="Z242" s="25">
        <f>IF(AND(P242=W242,Q242=X242),1,0)</f>
        <v>1</v>
      </c>
      <c r="AA242" s="25" t="str">
        <f>IF(Z242=0,"",IF(ISBLANK(VLOOKUP(A242,Database!A:AA,22,FALSE)),"",VLOOKUP(A242,Database!A:AA,22,FALSE)))</f>
        <v>Exact</v>
      </c>
      <c r="AB242" s="25">
        <f ca="1">IFERROR(IF(AND(Y242&lt;&gt;"",OR(V242="Terminé",V242="En cours")),VLOOKUP(AA242,Setup_ScoreExactBonus!A:D,4,FALSE),0),0)</f>
        <v>0</v>
      </c>
      <c r="AC242" s="31" t="str">
        <f ca="1">IF(Y242&lt;&gt;"", Y242 + IF(Z242=1,AB242, 0), "")</f>
        <v/>
      </c>
      <c r="AD242" s="31">
        <f ca="1">SUMIFS(AC$2:AC242,D$2:D242,D242)*IF(R242=0,1,2)</f>
        <v>0</v>
      </c>
    </row>
    <row r="243" spans="1:30" x14ac:dyDescent="0.35">
      <c r="A243" s="31">
        <f>IF(ISBLANK(B243),"",COUNTIF(B$2:B243,B243))-1</f>
        <v>6</v>
      </c>
      <c r="B243" s="31">
        <v>8</v>
      </c>
      <c r="C243" s="10">
        <f>VLOOKUP($A243,Database!$A:$Y,7,FALSE)</f>
        <v>46187</v>
      </c>
      <c r="D243" s="31" t="str">
        <f>VLOOKUP(Pronostics!$B243,Setup_MPP!$A:$G,3,FALSE)</f>
        <v>Louuiiis</v>
      </c>
      <c r="E243" s="31" t="str">
        <f>VLOOKUP(Pronostics!$B243,Setup_MPP!$A:$G,2,FALSE)</f>
        <v>Louis HARLE</v>
      </c>
      <c r="F243" s="31" t="str">
        <f>VLOOKUP($B243,Setup_MPP!$A:$E,4,FALSE)</f>
        <v>#EEF7B1</v>
      </c>
      <c r="G243" s="31" t="str">
        <f>VLOOKUP($B243,Setup_MPP!$A:$E,5,FALSE)</f>
        <v>#C1CB7D</v>
      </c>
      <c r="H243" s="31" t="str">
        <f>IFERROR(IF(AND(A243&gt;=1,A243&lt;=104),VLOOKUP($A243,Location!$A:$J,6,FALSE),IF(A243=0,"Avant l'ouverture",IF(OR(A243=105,A243=106),"Bonus"))),"")</f>
        <v>Tour 1</v>
      </c>
      <c r="I243" s="31" t="str">
        <f>IF(LEFT(H243,4)="Tour",VLOOKUP(A243,Database!$A:$C,3,FALSE),"")</f>
        <v>C</v>
      </c>
      <c r="J243" s="31" t="str">
        <f>VLOOKUP($A243,Location!$A:$J,7,FALSE)</f>
        <v>Brésil</v>
      </c>
      <c r="K243" s="31" t="str">
        <f>IFERROR(VLOOKUP(J243,Setup_Team!$B:$C,2,FALSE), "TDB")</f>
        <v>BRA</v>
      </c>
      <c r="L243" s="31" t="str">
        <f>VLOOKUP($A243,Location!$A:$J,8,FALSE)</f>
        <v>Maroc</v>
      </c>
      <c r="M243" s="31" t="str">
        <f>IFERROR(VLOOKUP(L243,Setup_Team!$B:$C,2,FALSE), "TDB")</f>
        <v>MAR</v>
      </c>
      <c r="N243" s="31" t="str">
        <f>VLOOKUP($A243,Location!$A:$J,9,FALSE)</f>
        <v>East Rutherford, New Jersey/New York</v>
      </c>
      <c r="O243" s="31" t="str">
        <f>VLOOKUP($A243,Location!$A:$J,10,FALSE)</f>
        <v>MetLife Stadium</v>
      </c>
      <c r="R243" s="31">
        <v>0</v>
      </c>
      <c r="S243" s="25">
        <f>VLOOKUP($A243,Database!$A:$Y,10,FALSE)</f>
        <v>55</v>
      </c>
      <c r="T243" s="25">
        <f>VLOOKUP($A243,Database!$A:$Y,11,FALSE)</f>
        <v>122</v>
      </c>
      <c r="U243" s="25">
        <f>VLOOKUP($A243,Database!$A:$Y,12,FALSE)</f>
        <v>140</v>
      </c>
      <c r="V243" s="25" t="str">
        <f>VLOOKUP(A243,Database!A:M,13,FALSE)</f>
        <v>À venir</v>
      </c>
      <c r="W243" s="25" t="str">
        <f>VLOOKUP($A243,Database!$A:$Y,20,FALSE)</f>
        <v/>
      </c>
      <c r="X243" s="25" t="str">
        <f>VLOOKUP($A243,Database!$A:$Y,21,FALSE)</f>
        <v/>
      </c>
      <c r="Y243" s="25" t="str">
        <f ca="1">IF(C243&lt;NOW(),IF(AND(P243&gt;Q243,W243&gt;X243),S243,IF(AND(P243=Q243,W243=X243),T243,IF(AND(P243&lt;Q243,W243&lt;X243),U243,0))),"")</f>
        <v/>
      </c>
      <c r="Z243" s="25">
        <f>IF(AND(P243=W243,Q243=X243),1,0)</f>
        <v>1</v>
      </c>
      <c r="AA243" s="25" t="str">
        <f>IF(Z243=0,"",IF(ISBLANK(VLOOKUP(A243,Database!A:AA,22,FALSE)),"",VLOOKUP(A243,Database!A:AA,22,FALSE)))</f>
        <v>Exact</v>
      </c>
      <c r="AB243" s="25">
        <f ca="1">IFERROR(IF(AND(Y243&lt;&gt;"",OR(V243="Terminé",V243="En cours")),VLOOKUP(AA243,Setup_ScoreExactBonus!A:D,4,FALSE),0),0)</f>
        <v>0</v>
      </c>
      <c r="AC243" s="31" t="str">
        <f ca="1">IF(Y243&lt;&gt;"", Y243 + IF(Z243=1,AB243, 0), "")</f>
        <v/>
      </c>
      <c r="AD243" s="31">
        <f ca="1">SUMIFS(AC$2:AC243,D$2:D243,D243)*IF(R243=0,1,2)</f>
        <v>0</v>
      </c>
    </row>
    <row r="244" spans="1:30" x14ac:dyDescent="0.35">
      <c r="A244" s="31">
        <f>IF(ISBLANK(B244),"",COUNTIF(B$2:B244,B244))-1</f>
        <v>6</v>
      </c>
      <c r="B244" s="31">
        <v>9</v>
      </c>
      <c r="C244" s="10">
        <f>VLOOKUP($A244,Database!$A:$Y,7,FALSE)</f>
        <v>46187</v>
      </c>
      <c r="D244" s="31" t="str">
        <f>VLOOKUP(Pronostics!$B244,Setup_MPP!$A:$G,3,FALSE)</f>
        <v>Aurelien_dqp</v>
      </c>
      <c r="E244" s="31" t="str">
        <f>VLOOKUP(Pronostics!$B244,Setup_MPP!$A:$G,2,FALSE)</f>
        <v>Aurélien DE POULPIQUET</v>
      </c>
      <c r="F244" s="31" t="str">
        <f>VLOOKUP($B244,Setup_MPP!$A:$E,4,FALSE)</f>
        <v>#F4EA9D</v>
      </c>
      <c r="G244" s="31" t="str">
        <f>VLOOKUP($B244,Setup_MPP!$A:$E,5,FALSE)</f>
        <v>#D2C458</v>
      </c>
      <c r="H244" s="31" t="str">
        <f>IFERROR(IF(AND(A244&gt;=1,A244&lt;=104),VLOOKUP($A244,Location!$A:$J,6,FALSE),IF(A244=0,"Avant l'ouverture",IF(OR(A244=105,A244=106),"Bonus"))),"")</f>
        <v>Tour 1</v>
      </c>
      <c r="I244" s="31" t="str">
        <f>IF(LEFT(H244,4)="Tour",VLOOKUP(A244,Database!$A:$C,3,FALSE),"")</f>
        <v>C</v>
      </c>
      <c r="J244" s="31" t="str">
        <f>VLOOKUP($A244,Location!$A:$J,7,FALSE)</f>
        <v>Brésil</v>
      </c>
      <c r="K244" s="31" t="str">
        <f>IFERROR(VLOOKUP(J244,Setup_Team!$B:$C,2,FALSE), "TDB")</f>
        <v>BRA</v>
      </c>
      <c r="L244" s="31" t="str">
        <f>VLOOKUP($A244,Location!$A:$J,8,FALSE)</f>
        <v>Maroc</v>
      </c>
      <c r="M244" s="31" t="str">
        <f>IFERROR(VLOOKUP(L244,Setup_Team!$B:$C,2,FALSE), "TDB")</f>
        <v>MAR</v>
      </c>
      <c r="N244" s="31" t="str">
        <f>VLOOKUP($A244,Location!$A:$J,9,FALSE)</f>
        <v>East Rutherford, New Jersey/New York</v>
      </c>
      <c r="O244" s="31" t="str">
        <f>VLOOKUP($A244,Location!$A:$J,10,FALSE)</f>
        <v>MetLife Stadium</v>
      </c>
      <c r="R244" s="31">
        <v>0</v>
      </c>
      <c r="S244" s="25">
        <f>VLOOKUP($A244,Database!$A:$Y,10,FALSE)</f>
        <v>55</v>
      </c>
      <c r="T244" s="25">
        <f>VLOOKUP($A244,Database!$A:$Y,11,FALSE)</f>
        <v>122</v>
      </c>
      <c r="U244" s="25">
        <f>VLOOKUP($A244,Database!$A:$Y,12,FALSE)</f>
        <v>140</v>
      </c>
      <c r="V244" s="25" t="str">
        <f>VLOOKUP(A244,Database!A:M,13,FALSE)</f>
        <v>À venir</v>
      </c>
      <c r="W244" s="25" t="str">
        <f>VLOOKUP($A244,Database!$A:$Y,20,FALSE)</f>
        <v/>
      </c>
      <c r="X244" s="25" t="str">
        <f>VLOOKUP($A244,Database!$A:$Y,21,FALSE)</f>
        <v/>
      </c>
      <c r="Y244" s="25" t="str">
        <f ca="1">IF(C244&lt;NOW(),IF(AND(P244&gt;Q244,W244&gt;X244),S244,IF(AND(P244=Q244,W244=X244),T244,IF(AND(P244&lt;Q244,W244&lt;X244),U244,0))),"")</f>
        <v/>
      </c>
      <c r="Z244" s="25">
        <f>IF(AND(P244=W244,Q244=X244),1,0)</f>
        <v>1</v>
      </c>
      <c r="AA244" s="25" t="str">
        <f>IF(Z244=0,"",IF(ISBLANK(VLOOKUP(A244,Database!A:AA,22,FALSE)),"",VLOOKUP(A244,Database!A:AA,22,FALSE)))</f>
        <v>Exact</v>
      </c>
      <c r="AB244" s="25">
        <f ca="1">IFERROR(IF(AND(Y244&lt;&gt;"",OR(V244="Terminé",V244="En cours")),VLOOKUP(AA244,Setup_ScoreExactBonus!A:D,4,FALSE),0),0)</f>
        <v>0</v>
      </c>
      <c r="AC244" s="31" t="str">
        <f ca="1">IF(Y244&lt;&gt;"", Y244 + IF(Z244=1,AB244, 0), "")</f>
        <v/>
      </c>
      <c r="AD244" s="31">
        <f ca="1">SUMIFS(AC$2:AC244,D$2:D244,D244)*IF(R244=0,1,2)</f>
        <v>0</v>
      </c>
    </row>
    <row r="245" spans="1:30" x14ac:dyDescent="0.35">
      <c r="A245" s="31">
        <f>IF(ISBLANK(B245),"",COUNTIF(B$2:B245,B245))-1</f>
        <v>6</v>
      </c>
      <c r="B245" s="31">
        <v>10</v>
      </c>
      <c r="C245" s="10">
        <f>VLOOKUP($A245,Database!$A:$Y,7,FALSE)</f>
        <v>46187</v>
      </c>
      <c r="D245" s="31" t="str">
        <f>VLOOKUP(Pronostics!$B245,Setup_MPP!$A:$G,3,FALSE)</f>
        <v>RandomPaul</v>
      </c>
      <c r="E245" s="31" t="str">
        <f>VLOOKUP(Pronostics!$B245,Setup_MPP!$A:$G,2,FALSE)</f>
        <v>Paul MONTESINOS</v>
      </c>
      <c r="F245" s="31" t="str">
        <f>VLOOKUP($B245,Setup_MPP!$A:$E,4,FALSE)</f>
        <v>#C4B0FF</v>
      </c>
      <c r="G245" s="31" t="str">
        <f>VLOOKUP($B245,Setup_MPP!$A:$E,5,FALSE)</f>
        <v>#7F66C8</v>
      </c>
      <c r="H245" s="31" t="str">
        <f>IFERROR(IF(AND(A245&gt;=1,A245&lt;=104),VLOOKUP($A245,Location!$A:$J,6,FALSE),IF(A245=0,"Avant l'ouverture",IF(OR(A245=105,A245=106),"Bonus"))),"")</f>
        <v>Tour 1</v>
      </c>
      <c r="I245" s="31" t="str">
        <f>IF(LEFT(H245,4)="Tour",VLOOKUP(A245,Database!$A:$C,3,FALSE),"")</f>
        <v>C</v>
      </c>
      <c r="J245" s="31" t="str">
        <f>VLOOKUP($A245,Location!$A:$J,7,FALSE)</f>
        <v>Brésil</v>
      </c>
      <c r="K245" s="31" t="str">
        <f>IFERROR(VLOOKUP(J245,Setup_Team!$B:$C,2,FALSE), "TDB")</f>
        <v>BRA</v>
      </c>
      <c r="L245" s="31" t="str">
        <f>VLOOKUP($A245,Location!$A:$J,8,FALSE)</f>
        <v>Maroc</v>
      </c>
      <c r="M245" s="31" t="str">
        <f>IFERROR(VLOOKUP(L245,Setup_Team!$B:$C,2,FALSE), "TDB")</f>
        <v>MAR</v>
      </c>
      <c r="N245" s="31" t="str">
        <f>VLOOKUP($A245,Location!$A:$J,9,FALSE)</f>
        <v>East Rutherford, New Jersey/New York</v>
      </c>
      <c r="O245" s="31" t="str">
        <f>VLOOKUP($A245,Location!$A:$J,10,FALSE)</f>
        <v>MetLife Stadium</v>
      </c>
      <c r="R245" s="31">
        <v>0</v>
      </c>
      <c r="S245" s="25">
        <f>VLOOKUP($A245,Database!$A:$Y,10,FALSE)</f>
        <v>55</v>
      </c>
      <c r="T245" s="25">
        <f>VLOOKUP($A245,Database!$A:$Y,11,FALSE)</f>
        <v>122</v>
      </c>
      <c r="U245" s="25">
        <f>VLOOKUP($A245,Database!$A:$Y,12,FALSE)</f>
        <v>140</v>
      </c>
      <c r="V245" s="25" t="str">
        <f>VLOOKUP(A245,Database!A:M,13,FALSE)</f>
        <v>À venir</v>
      </c>
      <c r="W245" s="25" t="str">
        <f>VLOOKUP($A245,Database!$A:$Y,20,FALSE)</f>
        <v/>
      </c>
      <c r="X245" s="25" t="str">
        <f>VLOOKUP($A245,Database!$A:$Y,21,FALSE)</f>
        <v/>
      </c>
      <c r="Y245" s="25" t="str">
        <f ca="1">IF(C245&lt;NOW(),IF(AND(P245&gt;Q245,W245&gt;X245),S245,IF(AND(P245=Q245,W245=X245),T245,IF(AND(P245&lt;Q245,W245&lt;X245),U245,0))),"")</f>
        <v/>
      </c>
      <c r="Z245" s="25">
        <f>IF(AND(P245=W245,Q245=X245),1,0)</f>
        <v>1</v>
      </c>
      <c r="AA245" s="25" t="str">
        <f>IF(Z245=0,"",IF(ISBLANK(VLOOKUP(A245,Database!A:AA,22,FALSE)),"",VLOOKUP(A245,Database!A:AA,22,FALSE)))</f>
        <v>Exact</v>
      </c>
      <c r="AB245" s="25">
        <f ca="1">IFERROR(IF(AND(Y245&lt;&gt;"",OR(V245="Terminé",V245="En cours")),VLOOKUP(AA245,Setup_ScoreExactBonus!A:D,4,FALSE),0),0)</f>
        <v>0</v>
      </c>
      <c r="AC245" s="31" t="str">
        <f ca="1">IF(Y245&lt;&gt;"", Y245 + IF(Z245=1,AB245, 0), "")</f>
        <v/>
      </c>
      <c r="AD245" s="31">
        <f ca="1">SUMIFS(AC$2:AC245,D$2:D245,D245)*IF(R245=0,1,2)</f>
        <v>0</v>
      </c>
    </row>
    <row r="246" spans="1:30" x14ac:dyDescent="0.35">
      <c r="A246" s="31">
        <f>IF(ISBLANK(B246),"",COUNTIF(B$2:B246,B246))-1</f>
        <v>6</v>
      </c>
      <c r="B246" s="31">
        <v>11</v>
      </c>
      <c r="C246" s="10">
        <f>VLOOKUP($A246,Database!$A:$Y,7,FALSE)</f>
        <v>46187</v>
      </c>
      <c r="D246" s="31" t="str">
        <f>VLOOKUP(Pronostics!$B246,Setup_MPP!$A:$G,3,FALSE)</f>
        <v>Kinsley#8SA6T</v>
      </c>
      <c r="E246" s="31" t="str">
        <f>VLOOKUP(Pronostics!$B246,Setup_MPP!$A:$G,2,FALSE)</f>
        <v>Kinsley ROQUE</v>
      </c>
      <c r="F246" s="31" t="str">
        <f>VLOOKUP($B246,Setup_MPP!$A:$E,4,FALSE)</f>
        <v>#CBEBBA</v>
      </c>
      <c r="G246" s="31" t="str">
        <f>VLOOKUP($B246,Setup_MPP!$A:$E,5,FALSE)</f>
        <v>#70BC6E</v>
      </c>
      <c r="H246" s="31" t="str">
        <f>IFERROR(IF(AND(A246&gt;=1,A246&lt;=104),VLOOKUP($A246,Location!$A:$J,6,FALSE),IF(A246=0,"Avant l'ouverture",IF(OR(A246=105,A246=106),"Bonus"))),"")</f>
        <v>Tour 1</v>
      </c>
      <c r="I246" s="31" t="str">
        <f>IF(LEFT(H246,4)="Tour",VLOOKUP(A246,Database!$A:$C,3,FALSE),"")</f>
        <v>C</v>
      </c>
      <c r="J246" s="31" t="str">
        <f>VLOOKUP($A246,Location!$A:$J,7,FALSE)</f>
        <v>Brésil</v>
      </c>
      <c r="K246" s="31" t="str">
        <f>IFERROR(VLOOKUP(J246,Setup_Team!$B:$C,2,FALSE), "TDB")</f>
        <v>BRA</v>
      </c>
      <c r="L246" s="31" t="str">
        <f>VLOOKUP($A246,Location!$A:$J,8,FALSE)</f>
        <v>Maroc</v>
      </c>
      <c r="M246" s="31" t="str">
        <f>IFERROR(VLOOKUP(L246,Setup_Team!$B:$C,2,FALSE), "TDB")</f>
        <v>MAR</v>
      </c>
      <c r="N246" s="31" t="str">
        <f>VLOOKUP($A246,Location!$A:$J,9,FALSE)</f>
        <v>East Rutherford, New Jersey/New York</v>
      </c>
      <c r="O246" s="31" t="str">
        <f>VLOOKUP($A246,Location!$A:$J,10,FALSE)</f>
        <v>MetLife Stadium</v>
      </c>
      <c r="R246" s="31">
        <v>0</v>
      </c>
      <c r="S246" s="25">
        <f>VLOOKUP($A246,Database!$A:$Y,10,FALSE)</f>
        <v>55</v>
      </c>
      <c r="T246" s="25">
        <f>VLOOKUP($A246,Database!$A:$Y,11,FALSE)</f>
        <v>122</v>
      </c>
      <c r="U246" s="25">
        <f>VLOOKUP($A246,Database!$A:$Y,12,FALSE)</f>
        <v>140</v>
      </c>
      <c r="V246" s="25" t="str">
        <f>VLOOKUP(A246,Database!A:M,13,FALSE)</f>
        <v>À venir</v>
      </c>
      <c r="W246" s="25" t="str">
        <f>VLOOKUP($A246,Database!$A:$Y,20,FALSE)</f>
        <v/>
      </c>
      <c r="X246" s="25" t="str">
        <f>VLOOKUP($A246,Database!$A:$Y,21,FALSE)</f>
        <v/>
      </c>
      <c r="Y246" s="25" t="str">
        <f ca="1">IF(C246&lt;NOW(),IF(AND(P246&gt;Q246,W246&gt;X246),S246,IF(AND(P246=Q246,W246=X246),T246,IF(AND(P246&lt;Q246,W246&lt;X246),U246,0))),"")</f>
        <v/>
      </c>
      <c r="Z246" s="25">
        <f>IF(AND(P246=W246,Q246=X246),1,0)</f>
        <v>1</v>
      </c>
      <c r="AA246" s="25" t="str">
        <f>IF(Z246=0,"",IF(ISBLANK(VLOOKUP(A246,Database!A:AA,22,FALSE)),"",VLOOKUP(A246,Database!A:AA,22,FALSE)))</f>
        <v>Exact</v>
      </c>
      <c r="AB246" s="25">
        <f ca="1">IFERROR(IF(AND(Y246&lt;&gt;"",OR(V246="Terminé",V246="En cours")),VLOOKUP(AA246,Setup_ScoreExactBonus!A:D,4,FALSE),0),0)</f>
        <v>0</v>
      </c>
      <c r="AC246" s="31" t="str">
        <f ca="1">IF(Y246&lt;&gt;"", Y246 + IF(Z246=1,AB246, 0), "")</f>
        <v/>
      </c>
      <c r="AD246" s="31">
        <f ca="1">SUMIFS(AC$2:AC246,D$2:D246,D246)*IF(R246=0,1,2)</f>
        <v>0</v>
      </c>
    </row>
    <row r="247" spans="1:30" x14ac:dyDescent="0.35">
      <c r="A247" s="31">
        <f>IF(ISBLANK(B247),"",COUNTIF(B$2:B247,B247))-1</f>
        <v>6</v>
      </c>
      <c r="B247" s="31">
        <v>12</v>
      </c>
      <c r="C247" s="10">
        <f>VLOOKUP($A247,Database!$A:$Y,7,FALSE)</f>
        <v>46187</v>
      </c>
      <c r="D247" s="31" t="str">
        <f>VLOOKUP(Pronostics!$B247,Setup_MPP!$A:$G,3,FALSE)</f>
        <v>Jaouad1</v>
      </c>
      <c r="E247" s="31" t="str">
        <f>VLOOKUP(Pronostics!$B247,Setup_MPP!$A:$G,2,FALSE)</f>
        <v>Jaouad SETTI</v>
      </c>
      <c r="F247" s="31" t="str">
        <f>VLOOKUP($B247,Setup_MPP!$A:$E,4,FALSE)</f>
        <v>#C2D4FF</v>
      </c>
      <c r="G247" s="31" t="str">
        <f>VLOOKUP($B247,Setup_MPP!$A:$E,5,FALSE)</f>
        <v>#6586D5</v>
      </c>
      <c r="H247" s="31" t="str">
        <f>IFERROR(IF(AND(A247&gt;=1,A247&lt;=104),VLOOKUP($A247,Location!$A:$J,6,FALSE),IF(A247=0,"Avant l'ouverture",IF(OR(A247=105,A247=106),"Bonus"))),"")</f>
        <v>Tour 1</v>
      </c>
      <c r="I247" s="31" t="str">
        <f>IF(LEFT(H247,4)="Tour",VLOOKUP(A247,Database!$A:$C,3,FALSE),"")</f>
        <v>C</v>
      </c>
      <c r="J247" s="31" t="str">
        <f>VLOOKUP($A247,Location!$A:$J,7,FALSE)</f>
        <v>Brésil</v>
      </c>
      <c r="K247" s="31" t="str">
        <f>IFERROR(VLOOKUP(J247,Setup_Team!$B:$C,2,FALSE), "TDB")</f>
        <v>BRA</v>
      </c>
      <c r="L247" s="31" t="str">
        <f>VLOOKUP($A247,Location!$A:$J,8,FALSE)</f>
        <v>Maroc</v>
      </c>
      <c r="M247" s="31" t="str">
        <f>IFERROR(VLOOKUP(L247,Setup_Team!$B:$C,2,FALSE), "TDB")</f>
        <v>MAR</v>
      </c>
      <c r="N247" s="31" t="str">
        <f>VLOOKUP($A247,Location!$A:$J,9,FALSE)</f>
        <v>East Rutherford, New Jersey/New York</v>
      </c>
      <c r="O247" s="31" t="str">
        <f>VLOOKUP($A247,Location!$A:$J,10,FALSE)</f>
        <v>MetLife Stadium</v>
      </c>
      <c r="R247" s="31">
        <v>0</v>
      </c>
      <c r="S247" s="25">
        <f>VLOOKUP($A247,Database!$A:$Y,10,FALSE)</f>
        <v>55</v>
      </c>
      <c r="T247" s="25">
        <f>VLOOKUP($A247,Database!$A:$Y,11,FALSE)</f>
        <v>122</v>
      </c>
      <c r="U247" s="25">
        <f>VLOOKUP($A247,Database!$A:$Y,12,FALSE)</f>
        <v>140</v>
      </c>
      <c r="V247" s="25" t="str">
        <f>VLOOKUP(A247,Database!A:M,13,FALSE)</f>
        <v>À venir</v>
      </c>
      <c r="W247" s="25" t="str">
        <f>VLOOKUP($A247,Database!$A:$Y,20,FALSE)</f>
        <v/>
      </c>
      <c r="X247" s="25" t="str">
        <f>VLOOKUP($A247,Database!$A:$Y,21,FALSE)</f>
        <v/>
      </c>
      <c r="Y247" s="25" t="str">
        <f ca="1">IF(C247&lt;NOW(),IF(AND(P247&gt;Q247,W247&gt;X247),S247,IF(AND(P247=Q247,W247=X247),T247,IF(AND(P247&lt;Q247,W247&lt;X247),U247,0))),"")</f>
        <v/>
      </c>
      <c r="Z247" s="25">
        <f>IF(AND(P247=W247,Q247=X247),1,0)</f>
        <v>1</v>
      </c>
      <c r="AA247" s="25" t="str">
        <f>IF(Z247=0,"",IF(ISBLANK(VLOOKUP(A247,Database!A:AA,22,FALSE)),"",VLOOKUP(A247,Database!A:AA,22,FALSE)))</f>
        <v>Exact</v>
      </c>
      <c r="AB247" s="25">
        <f ca="1">IFERROR(IF(AND(Y247&lt;&gt;"",OR(V247="Terminé",V247="En cours")),VLOOKUP(AA247,Setup_ScoreExactBonus!A:D,4,FALSE),0),0)</f>
        <v>0</v>
      </c>
      <c r="AC247" s="31" t="str">
        <f ca="1">IF(Y247&lt;&gt;"", Y247 + IF(Z247=1,AB247, 0), "")</f>
        <v/>
      </c>
      <c r="AD247" s="31">
        <f ca="1">SUMIFS(AC$2:AC247,D$2:D247,D247)*IF(R247=0,1,2)</f>
        <v>0</v>
      </c>
    </row>
    <row r="248" spans="1:30" x14ac:dyDescent="0.35">
      <c r="A248" s="31">
        <f>IF(ISBLANK(B248),"",COUNTIF(B$2:B248,B248))-1</f>
        <v>6</v>
      </c>
      <c r="B248" s="31">
        <v>13</v>
      </c>
      <c r="C248" s="10">
        <f>VLOOKUP($A248,Database!$A:$Y,7,FALSE)</f>
        <v>46187</v>
      </c>
      <c r="D248" s="31" t="str">
        <f>VLOOKUP(Pronostics!$B248,Setup_MPP!$A:$G,3,FALSE)</f>
        <v>Julien_I</v>
      </c>
      <c r="E248" s="31" t="str">
        <f>VLOOKUP(Pronostics!$B248,Setup_MPP!$A:$G,2,FALSE)</f>
        <v>Julien INGE</v>
      </c>
      <c r="F248" s="31" t="str">
        <f>VLOOKUP($B248,Setup_MPP!$A:$E,4,FALSE)</f>
        <v>#C1E0EF</v>
      </c>
      <c r="G248" s="31" t="str">
        <f>VLOOKUP($B248,Setup_MPP!$A:$E,5,FALSE)</f>
        <v>#4F91B2</v>
      </c>
      <c r="H248" s="31" t="str">
        <f>IFERROR(IF(AND(A248&gt;=1,A248&lt;=104),VLOOKUP($A248,Location!$A:$J,6,FALSE),IF(A248=0,"Avant l'ouverture",IF(OR(A248=105,A248=106),"Bonus"))),"")</f>
        <v>Tour 1</v>
      </c>
      <c r="I248" s="31" t="str">
        <f>IF(LEFT(H248,4)="Tour",VLOOKUP(A248,Database!$A:$C,3,FALSE),"")</f>
        <v>C</v>
      </c>
      <c r="J248" s="31" t="str">
        <f>VLOOKUP($A248,Location!$A:$J,7,FALSE)</f>
        <v>Brésil</v>
      </c>
      <c r="K248" s="31" t="str">
        <f>IFERROR(VLOOKUP(J248,Setup_Team!$B:$C,2,FALSE), "TDB")</f>
        <v>BRA</v>
      </c>
      <c r="L248" s="31" t="str">
        <f>VLOOKUP($A248,Location!$A:$J,8,FALSE)</f>
        <v>Maroc</v>
      </c>
      <c r="M248" s="31" t="str">
        <f>IFERROR(VLOOKUP(L248,Setup_Team!$B:$C,2,FALSE), "TDB")</f>
        <v>MAR</v>
      </c>
      <c r="N248" s="31" t="str">
        <f>VLOOKUP($A248,Location!$A:$J,9,FALSE)</f>
        <v>East Rutherford, New Jersey/New York</v>
      </c>
      <c r="O248" s="31" t="str">
        <f>VLOOKUP($A248,Location!$A:$J,10,FALSE)</f>
        <v>MetLife Stadium</v>
      </c>
      <c r="R248" s="31">
        <v>0</v>
      </c>
      <c r="S248" s="25">
        <f>VLOOKUP($A248,Database!$A:$Y,10,FALSE)</f>
        <v>55</v>
      </c>
      <c r="T248" s="25">
        <f>VLOOKUP($A248,Database!$A:$Y,11,FALSE)</f>
        <v>122</v>
      </c>
      <c r="U248" s="25">
        <f>VLOOKUP($A248,Database!$A:$Y,12,FALSE)</f>
        <v>140</v>
      </c>
      <c r="V248" s="25" t="str">
        <f>VLOOKUP(A248,Database!A:M,13,FALSE)</f>
        <v>À venir</v>
      </c>
      <c r="W248" s="25" t="str">
        <f>VLOOKUP($A248,Database!$A:$Y,20,FALSE)</f>
        <v/>
      </c>
      <c r="X248" s="25" t="str">
        <f>VLOOKUP($A248,Database!$A:$Y,21,FALSE)</f>
        <v/>
      </c>
      <c r="Y248" s="25" t="str">
        <f ca="1">IF(C248&lt;NOW(),IF(AND(P248&gt;Q248,W248&gt;X248),S248,IF(AND(P248=Q248,W248=X248),T248,IF(AND(P248&lt;Q248,W248&lt;X248),U248,0))),"")</f>
        <v/>
      </c>
      <c r="Z248" s="25">
        <f>IF(AND(P248=W248,Q248=X248),1,0)</f>
        <v>1</v>
      </c>
      <c r="AA248" s="25" t="str">
        <f>IF(Z248=0,"",IF(ISBLANK(VLOOKUP(A248,Database!A:AA,22,FALSE)),"",VLOOKUP(A248,Database!A:AA,22,FALSE)))</f>
        <v>Exact</v>
      </c>
      <c r="AB248" s="25">
        <f ca="1">IFERROR(IF(AND(Y248&lt;&gt;"",OR(V248="Terminé",V248="En cours")),VLOOKUP(AA248,Setup_ScoreExactBonus!A:D,4,FALSE),0),0)</f>
        <v>0</v>
      </c>
      <c r="AC248" s="31" t="str">
        <f ca="1">IF(Y248&lt;&gt;"", Y248 + IF(Z248=1,AB248, 0), "")</f>
        <v/>
      </c>
      <c r="AD248" s="31">
        <f ca="1">SUMIFS(AC$2:AC248,D$2:D248,D248)*IF(R248=0,1,2)</f>
        <v>0</v>
      </c>
    </row>
    <row r="249" spans="1:30" x14ac:dyDescent="0.35">
      <c r="A249" s="31">
        <f>IF(ISBLANK(B249),"",COUNTIF(B$2:B249,B249))-1</f>
        <v>6</v>
      </c>
      <c r="B249" s="31">
        <v>14</v>
      </c>
      <c r="C249" s="10">
        <f>VLOOKUP($A249,Database!$A:$Y,7,FALSE)</f>
        <v>46187</v>
      </c>
      <c r="D249" s="31" t="str">
        <f>VLOOKUP(Pronostics!$B249,Setup_MPP!$A:$G,3,FALSE)</f>
        <v>MarieEYT</v>
      </c>
      <c r="E249" s="31" t="str">
        <f>VLOOKUP(Pronostics!$B249,Setup_MPP!$A:$G,2,FALSE)</f>
        <v>Marie EXBRAYAT</v>
      </c>
      <c r="F249" s="31" t="str">
        <f>VLOOKUP($B249,Setup_MPP!$A:$E,4,FALSE)</f>
        <v>#FFAFD2</v>
      </c>
      <c r="G249" s="31" t="str">
        <f>VLOOKUP($B249,Setup_MPP!$A:$E,5,FALSE)</f>
        <v>#F2589B</v>
      </c>
      <c r="H249" s="31" t="str">
        <f>IFERROR(IF(AND(A249&gt;=1,A249&lt;=104),VLOOKUP($A249,Location!$A:$J,6,FALSE),IF(A249=0,"Avant l'ouverture",IF(OR(A249=105,A249=106),"Bonus"))),"")</f>
        <v>Tour 1</v>
      </c>
      <c r="I249" s="31" t="str">
        <f>IF(LEFT(H249,4)="Tour",VLOOKUP(A249,Database!$A:$C,3,FALSE),"")</f>
        <v>C</v>
      </c>
      <c r="J249" s="31" t="str">
        <f>VLOOKUP($A249,Location!$A:$J,7,FALSE)</f>
        <v>Brésil</v>
      </c>
      <c r="K249" s="31" t="str">
        <f>IFERROR(VLOOKUP(J249,Setup_Team!$B:$C,2,FALSE), "TDB")</f>
        <v>BRA</v>
      </c>
      <c r="L249" s="31" t="str">
        <f>VLOOKUP($A249,Location!$A:$J,8,FALSE)</f>
        <v>Maroc</v>
      </c>
      <c r="M249" s="31" t="str">
        <f>IFERROR(VLOOKUP(L249,Setup_Team!$B:$C,2,FALSE), "TDB")</f>
        <v>MAR</v>
      </c>
      <c r="N249" s="31" t="str">
        <f>VLOOKUP($A249,Location!$A:$J,9,FALSE)</f>
        <v>East Rutherford, New Jersey/New York</v>
      </c>
      <c r="O249" s="31" t="str">
        <f>VLOOKUP($A249,Location!$A:$J,10,FALSE)</f>
        <v>MetLife Stadium</v>
      </c>
      <c r="R249" s="31">
        <v>0</v>
      </c>
      <c r="S249" s="25">
        <f>VLOOKUP($A249,Database!$A:$Y,10,FALSE)</f>
        <v>55</v>
      </c>
      <c r="T249" s="25">
        <f>VLOOKUP($A249,Database!$A:$Y,11,FALSE)</f>
        <v>122</v>
      </c>
      <c r="U249" s="25">
        <f>VLOOKUP($A249,Database!$A:$Y,12,FALSE)</f>
        <v>140</v>
      </c>
      <c r="V249" s="25" t="str">
        <f>VLOOKUP(A249,Database!A:M,13,FALSE)</f>
        <v>À venir</v>
      </c>
      <c r="W249" s="25" t="str">
        <f>VLOOKUP($A249,Database!$A:$Y,20,FALSE)</f>
        <v/>
      </c>
      <c r="X249" s="25" t="str">
        <f>VLOOKUP($A249,Database!$A:$Y,21,FALSE)</f>
        <v/>
      </c>
      <c r="Y249" s="25" t="str">
        <f ca="1">IF(C249&lt;NOW(),IF(AND(P249&gt;Q249,W249&gt;X249),S249,IF(AND(P249=Q249,W249=X249),T249,IF(AND(P249&lt;Q249,W249&lt;X249),U249,0))),"")</f>
        <v/>
      </c>
      <c r="Z249" s="25">
        <f>IF(AND(P249=W249,Q249=X249),1,0)</f>
        <v>1</v>
      </c>
      <c r="AA249" s="25" t="str">
        <f>IF(Z249=0,"",IF(ISBLANK(VLOOKUP(A249,Database!A:AA,22,FALSE)),"",VLOOKUP(A249,Database!A:AA,22,FALSE)))</f>
        <v>Exact</v>
      </c>
      <c r="AB249" s="25">
        <f ca="1">IFERROR(IF(AND(Y249&lt;&gt;"",OR(V249="Terminé",V249="En cours")),VLOOKUP(AA249,Setup_ScoreExactBonus!A:D,4,FALSE),0),0)</f>
        <v>0</v>
      </c>
      <c r="AC249" s="31" t="str">
        <f ca="1">IF(Y249&lt;&gt;"", Y249 + IF(Z249=1,AB249, 0), "")</f>
        <v/>
      </c>
      <c r="AD249" s="31">
        <f ca="1">SUMIFS(AC$2:AC249,D$2:D249,D249)*IF(R249=0,1,2)</f>
        <v>0</v>
      </c>
    </row>
    <row r="250" spans="1:30" x14ac:dyDescent="0.35">
      <c r="A250" s="31">
        <f>IF(ISBLANK(B250),"",COUNTIF(B$2:B250,B250))-1</f>
        <v>6</v>
      </c>
      <c r="B250" s="31">
        <v>15</v>
      </c>
      <c r="C250" s="10">
        <f>VLOOKUP($A250,Database!$A:$Y,7,FALSE)</f>
        <v>46187</v>
      </c>
      <c r="D250" s="31" t="str">
        <f>VLOOKUP(Pronostics!$B250,Setup_MPP!$A:$G,3,FALSE)</f>
        <v>Amine#8UL9R</v>
      </c>
      <c r="E250" s="31" t="str">
        <f>VLOOKUP(Pronostics!$B250,Setup_MPP!$A:$G,2,FALSE)</f>
        <v>Amine ZARROUKI</v>
      </c>
      <c r="F250" s="31" t="str">
        <f>VLOOKUP($B250,Setup_MPP!$A:$E,4,FALSE)</f>
        <v>#FF9898</v>
      </c>
      <c r="G250" s="31" t="str">
        <f>VLOOKUP($B250,Setup_MPP!$A:$E,5,FALSE)</f>
        <v>#FF5D5D</v>
      </c>
      <c r="H250" s="31" t="str">
        <f>IFERROR(IF(AND(A250&gt;=1,A250&lt;=104),VLOOKUP($A250,Location!$A:$J,6,FALSE),IF(A250=0,"Avant l'ouverture",IF(OR(A250=105,A250=106),"Bonus"))),"")</f>
        <v>Tour 1</v>
      </c>
      <c r="I250" s="31" t="str">
        <f>IF(LEFT(H250,4)="Tour",VLOOKUP(A250,Database!$A:$C,3,FALSE),"")</f>
        <v>C</v>
      </c>
      <c r="J250" s="31" t="str">
        <f>VLOOKUP($A250,Location!$A:$J,7,FALSE)</f>
        <v>Brésil</v>
      </c>
      <c r="K250" s="31" t="str">
        <f>IFERROR(VLOOKUP(J250,Setup_Team!$B:$C,2,FALSE), "TDB")</f>
        <v>BRA</v>
      </c>
      <c r="L250" s="31" t="str">
        <f>VLOOKUP($A250,Location!$A:$J,8,FALSE)</f>
        <v>Maroc</v>
      </c>
      <c r="M250" s="31" t="str">
        <f>IFERROR(VLOOKUP(L250,Setup_Team!$B:$C,2,FALSE), "TDB")</f>
        <v>MAR</v>
      </c>
      <c r="N250" s="31" t="str">
        <f>VLOOKUP($A250,Location!$A:$J,9,FALSE)</f>
        <v>East Rutherford, New Jersey/New York</v>
      </c>
      <c r="O250" s="31" t="str">
        <f>VLOOKUP($A250,Location!$A:$J,10,FALSE)</f>
        <v>MetLife Stadium</v>
      </c>
      <c r="R250" s="31">
        <v>0</v>
      </c>
      <c r="S250" s="25">
        <f>VLOOKUP($A250,Database!$A:$Y,10,FALSE)</f>
        <v>55</v>
      </c>
      <c r="T250" s="25">
        <f>VLOOKUP($A250,Database!$A:$Y,11,FALSE)</f>
        <v>122</v>
      </c>
      <c r="U250" s="25">
        <f>VLOOKUP($A250,Database!$A:$Y,12,FALSE)</f>
        <v>140</v>
      </c>
      <c r="V250" s="25" t="str">
        <f>VLOOKUP(A250,Database!A:M,13,FALSE)</f>
        <v>À venir</v>
      </c>
      <c r="W250" s="25" t="str">
        <f>VLOOKUP($A250,Database!$A:$Y,20,FALSE)</f>
        <v/>
      </c>
      <c r="X250" s="25" t="str">
        <f>VLOOKUP($A250,Database!$A:$Y,21,FALSE)</f>
        <v/>
      </c>
      <c r="Y250" s="25" t="str">
        <f ca="1">IF(C250&lt;NOW(),IF(AND(P250&gt;Q250,W250&gt;X250),S250,IF(AND(P250=Q250,W250=X250),T250,IF(AND(P250&lt;Q250,W250&lt;X250),U250,0))),"")</f>
        <v/>
      </c>
      <c r="Z250" s="25">
        <f>IF(AND(P250=W250,Q250=X250),1,0)</f>
        <v>1</v>
      </c>
      <c r="AA250" s="25" t="str">
        <f>IF(Z250=0,"",IF(ISBLANK(VLOOKUP(A250,Database!A:AA,22,FALSE)),"",VLOOKUP(A250,Database!A:AA,22,FALSE)))</f>
        <v>Exact</v>
      </c>
      <c r="AB250" s="25">
        <f ca="1">IFERROR(IF(AND(Y250&lt;&gt;"",OR(V250="Terminé",V250="En cours")),VLOOKUP(AA250,Setup_ScoreExactBonus!A:D,4,FALSE),0),0)</f>
        <v>0</v>
      </c>
      <c r="AC250" s="31" t="str">
        <f ca="1">IF(Y250&lt;&gt;"", Y250 + IF(Z250=1,AB250, 0), "")</f>
        <v/>
      </c>
      <c r="AD250" s="31">
        <f ca="1">SUMIFS(AC$2:AC250,D$2:D250,D250)*IF(R250=0,1,2)</f>
        <v>0</v>
      </c>
    </row>
    <row r="251" spans="1:30" x14ac:dyDescent="0.35">
      <c r="A251" s="31">
        <f>IF(ISBLANK(B251),"",COUNTIF(B$2:B251,B251))-1</f>
        <v>6</v>
      </c>
      <c r="B251" s="31">
        <v>16</v>
      </c>
      <c r="C251" s="10">
        <f>VLOOKUP($A251,Database!$A:$Y,7,FALSE)</f>
        <v>46187</v>
      </c>
      <c r="D251" s="31" t="str">
        <f>VLOOKUP(Pronostics!$B251,Setup_MPP!$A:$G,3,FALSE)</f>
        <v>Laura#8V93E</v>
      </c>
      <c r="E251" s="31" t="str">
        <f>VLOOKUP(Pronostics!$B251,Setup_MPP!$A:$G,2,FALSE)</f>
        <v>Laura GIULIANO</v>
      </c>
      <c r="F251" s="31" t="str">
        <f>VLOOKUP($B251,Setup_MPP!$A:$E,4,FALSE)</f>
        <v>#86A4FE</v>
      </c>
      <c r="G251" s="31" t="str">
        <f>VLOOKUP($B251,Setup_MPP!$A:$E,5,FALSE)</f>
        <v>#3769FF</v>
      </c>
      <c r="H251" s="31" t="str">
        <f>IFERROR(IF(AND(A251&gt;=1,A251&lt;=104),VLOOKUP($A251,Location!$A:$J,6,FALSE),IF(A251=0,"Avant l'ouverture",IF(OR(A251=105,A251=106),"Bonus"))),"")</f>
        <v>Tour 1</v>
      </c>
      <c r="I251" s="31" t="str">
        <f>IF(LEFT(H251,4)="Tour",VLOOKUP(A251,Database!$A:$C,3,FALSE),"")</f>
        <v>C</v>
      </c>
      <c r="J251" s="31" t="str">
        <f>VLOOKUP($A251,Location!$A:$J,7,FALSE)</f>
        <v>Brésil</v>
      </c>
      <c r="K251" s="31" t="str">
        <f>IFERROR(VLOOKUP(J251,Setup_Team!$B:$C,2,FALSE), "TDB")</f>
        <v>BRA</v>
      </c>
      <c r="L251" s="31" t="str">
        <f>VLOOKUP($A251,Location!$A:$J,8,FALSE)</f>
        <v>Maroc</v>
      </c>
      <c r="M251" s="31" t="str">
        <f>IFERROR(VLOOKUP(L251,Setup_Team!$B:$C,2,FALSE), "TDB")</f>
        <v>MAR</v>
      </c>
      <c r="N251" s="31" t="str">
        <f>VLOOKUP($A251,Location!$A:$J,9,FALSE)</f>
        <v>East Rutherford, New Jersey/New York</v>
      </c>
      <c r="O251" s="31" t="str">
        <f>VLOOKUP($A251,Location!$A:$J,10,FALSE)</f>
        <v>MetLife Stadium</v>
      </c>
      <c r="R251" s="31">
        <v>0</v>
      </c>
      <c r="S251" s="25">
        <f>VLOOKUP($A251,Database!$A:$Y,10,FALSE)</f>
        <v>55</v>
      </c>
      <c r="T251" s="25">
        <f>VLOOKUP($A251,Database!$A:$Y,11,FALSE)</f>
        <v>122</v>
      </c>
      <c r="U251" s="25">
        <f>VLOOKUP($A251,Database!$A:$Y,12,FALSE)</f>
        <v>140</v>
      </c>
      <c r="V251" s="25" t="str">
        <f>VLOOKUP(A251,Database!A:M,13,FALSE)</f>
        <v>À venir</v>
      </c>
      <c r="W251" s="25" t="str">
        <f>VLOOKUP($A251,Database!$A:$Y,20,FALSE)</f>
        <v/>
      </c>
      <c r="X251" s="25" t="str">
        <f>VLOOKUP($A251,Database!$A:$Y,21,FALSE)</f>
        <v/>
      </c>
      <c r="Y251" s="25" t="str">
        <f ca="1">IF(C251&lt;NOW(),IF(AND(P251&gt;Q251,W251&gt;X251),S251,IF(AND(P251=Q251,W251=X251),T251,IF(AND(P251&lt;Q251,W251&lt;X251),U251,0))),"")</f>
        <v/>
      </c>
      <c r="Z251" s="25">
        <f>IF(AND(P251=W251,Q251=X251),1,0)</f>
        <v>1</v>
      </c>
      <c r="AA251" s="25" t="str">
        <f>IF(Z251=0,"",IF(ISBLANK(VLOOKUP(A251,Database!A:AA,22,FALSE)),"",VLOOKUP(A251,Database!A:AA,22,FALSE)))</f>
        <v>Exact</v>
      </c>
      <c r="AB251" s="25">
        <f ca="1">IFERROR(IF(AND(Y251&lt;&gt;"",OR(V251="Terminé",V251="En cours")),VLOOKUP(AA251,Setup_ScoreExactBonus!A:D,4,FALSE),0),0)</f>
        <v>0</v>
      </c>
      <c r="AC251" s="31" t="str">
        <f ca="1">IF(Y251&lt;&gt;"", Y251 + IF(Z251=1,AB251, 0), "")</f>
        <v/>
      </c>
      <c r="AD251" s="31">
        <f ca="1">SUMIFS(AC$2:AC251,D$2:D251,D251)*IF(R251=0,1,2)</f>
        <v>0</v>
      </c>
    </row>
    <row r="252" spans="1:30" x14ac:dyDescent="0.35">
      <c r="A252" s="31">
        <f>IF(ISBLANK(B252),"",COUNTIF(B$2:B252,B252))-1</f>
        <v>6</v>
      </c>
      <c r="B252" s="31">
        <v>17</v>
      </c>
      <c r="C252" s="10">
        <f>VLOOKUP($A252,Database!$A:$Y,7,FALSE)</f>
        <v>46187</v>
      </c>
      <c r="D252" s="31" t="str">
        <f>VLOOKUP(Pronostics!$B252,Setup_MPP!$A:$G,3,FALSE)</f>
        <v>Joueur17</v>
      </c>
      <c r="E252" s="31" t="str">
        <f>VLOOKUP(Pronostics!$B252,Setup_MPP!$A:$G,2,FALSE)</f>
        <v>Joueur17</v>
      </c>
      <c r="F252" s="31" t="str">
        <f>VLOOKUP($B252,Setup_MPP!$A:$E,4,FALSE)</f>
        <v>#FFB0B0</v>
      </c>
      <c r="G252" s="31" t="str">
        <f>VLOOKUP($B252,Setup_MPP!$A:$E,5,FALSE)</f>
        <v>#F25757</v>
      </c>
      <c r="H252" s="31" t="str">
        <f>IFERROR(IF(AND(A252&gt;=1,A252&lt;=104),VLOOKUP($A252,Location!$A:$J,6,FALSE),IF(A252=0,"Avant l'ouverture",IF(OR(A252=105,A252=106),"Bonus"))),"")</f>
        <v>Tour 1</v>
      </c>
      <c r="I252" s="31" t="str">
        <f>IF(LEFT(H252,4)="Tour",VLOOKUP(A252,Database!$A:$C,3,FALSE),"")</f>
        <v>C</v>
      </c>
      <c r="J252" s="31" t="str">
        <f>VLOOKUP($A252,Location!$A:$J,7,FALSE)</f>
        <v>Brésil</v>
      </c>
      <c r="K252" s="31" t="str">
        <f>IFERROR(VLOOKUP(J252,Setup_Team!$B:$C,2,FALSE), "TDB")</f>
        <v>BRA</v>
      </c>
      <c r="L252" s="31" t="str">
        <f>VLOOKUP($A252,Location!$A:$J,8,FALSE)</f>
        <v>Maroc</v>
      </c>
      <c r="M252" s="31" t="str">
        <f>IFERROR(VLOOKUP(L252,Setup_Team!$B:$C,2,FALSE), "TDB")</f>
        <v>MAR</v>
      </c>
      <c r="N252" s="31" t="str">
        <f>VLOOKUP($A252,Location!$A:$J,9,FALSE)</f>
        <v>East Rutherford, New Jersey/New York</v>
      </c>
      <c r="O252" s="31" t="str">
        <f>VLOOKUP($A252,Location!$A:$J,10,FALSE)</f>
        <v>MetLife Stadium</v>
      </c>
      <c r="R252" s="31">
        <v>0</v>
      </c>
      <c r="S252" s="25">
        <f>VLOOKUP($A252,Database!$A:$Y,10,FALSE)</f>
        <v>55</v>
      </c>
      <c r="T252" s="25">
        <f>VLOOKUP($A252,Database!$A:$Y,11,FALSE)</f>
        <v>122</v>
      </c>
      <c r="U252" s="25">
        <f>VLOOKUP($A252,Database!$A:$Y,12,FALSE)</f>
        <v>140</v>
      </c>
      <c r="V252" s="25" t="str">
        <f>VLOOKUP(A252,Database!A:M,13,FALSE)</f>
        <v>À venir</v>
      </c>
      <c r="W252" s="25" t="str">
        <f>VLOOKUP($A252,Database!$A:$Y,20,FALSE)</f>
        <v/>
      </c>
      <c r="X252" s="25" t="str">
        <f>VLOOKUP($A252,Database!$A:$Y,21,FALSE)</f>
        <v/>
      </c>
      <c r="Y252" s="25" t="str">
        <f ca="1">IF(C252&lt;NOW(),IF(AND(P252&gt;Q252,W252&gt;X252),S252,IF(AND(P252=Q252,W252=X252),T252,IF(AND(P252&lt;Q252,W252&lt;X252),U252,0))),"")</f>
        <v/>
      </c>
      <c r="Z252" s="25">
        <f>IF(AND(P252=W252,Q252=X252),1,0)</f>
        <v>1</v>
      </c>
      <c r="AA252" s="25" t="str">
        <f>IF(Z252=0,"",IF(ISBLANK(VLOOKUP(A252,Database!A:AA,22,FALSE)),"",VLOOKUP(A252,Database!A:AA,22,FALSE)))</f>
        <v>Exact</v>
      </c>
      <c r="AB252" s="25">
        <f ca="1">IFERROR(IF(AND(Y252&lt;&gt;"",OR(V252="Terminé",V252="En cours")),VLOOKUP(AA252,Setup_ScoreExactBonus!A:D,4,FALSE),0),0)</f>
        <v>0</v>
      </c>
      <c r="AC252" s="31" t="str">
        <f ca="1">IF(Y252&lt;&gt;"", Y252 + IF(Z252=1,AB252, 0), "")</f>
        <v/>
      </c>
      <c r="AD252" s="31">
        <f ca="1">SUMIFS(AC$2:AC252,D$2:D252,D252)*IF(R252=0,1,2)</f>
        <v>0</v>
      </c>
    </row>
    <row r="253" spans="1:30" x14ac:dyDescent="0.35">
      <c r="A253" s="31">
        <f>IF(ISBLANK(B253),"",COUNTIF(B$2:B253,B253))-1</f>
        <v>6</v>
      </c>
      <c r="B253" s="31">
        <v>18</v>
      </c>
      <c r="C253" s="10">
        <f>VLOOKUP($A253,Database!$A:$Y,7,FALSE)</f>
        <v>46187</v>
      </c>
      <c r="D253" s="31" t="str">
        <f>VLOOKUP(Pronostics!$B253,Setup_MPP!$A:$G,3,FALSE)</f>
        <v>Joueur18</v>
      </c>
      <c r="E253" s="31" t="str">
        <f>VLOOKUP(Pronostics!$B253,Setup_MPP!$A:$G,2,FALSE)</f>
        <v>Joueur18</v>
      </c>
      <c r="F253" s="31" t="str">
        <f>VLOOKUP($B253,Setup_MPP!$A:$E,4,FALSE)</f>
        <v>#FFC9B0</v>
      </c>
      <c r="G253" s="31" t="str">
        <f>VLOOKUP($B253,Setup_MPP!$A:$E,5,FALSE)</f>
        <v>#F28D57</v>
      </c>
      <c r="H253" s="31" t="str">
        <f>IFERROR(IF(AND(A253&gt;=1,A253&lt;=104),VLOOKUP($A253,Location!$A:$J,6,FALSE),IF(A253=0,"Avant l'ouverture",IF(OR(A253=105,A253=106),"Bonus"))),"")</f>
        <v>Tour 1</v>
      </c>
      <c r="I253" s="31" t="str">
        <f>IF(LEFT(H253,4)="Tour",VLOOKUP(A253,Database!$A:$C,3,FALSE),"")</f>
        <v>C</v>
      </c>
      <c r="J253" s="31" t="str">
        <f>VLOOKUP($A253,Location!$A:$J,7,FALSE)</f>
        <v>Brésil</v>
      </c>
      <c r="K253" s="31" t="str">
        <f>IFERROR(VLOOKUP(J253,Setup_Team!$B:$C,2,FALSE), "TDB")</f>
        <v>BRA</v>
      </c>
      <c r="L253" s="31" t="str">
        <f>VLOOKUP($A253,Location!$A:$J,8,FALSE)</f>
        <v>Maroc</v>
      </c>
      <c r="M253" s="31" t="str">
        <f>IFERROR(VLOOKUP(L253,Setup_Team!$B:$C,2,FALSE), "TDB")</f>
        <v>MAR</v>
      </c>
      <c r="N253" s="31" t="str">
        <f>VLOOKUP($A253,Location!$A:$J,9,FALSE)</f>
        <v>East Rutherford, New Jersey/New York</v>
      </c>
      <c r="O253" s="31" t="str">
        <f>VLOOKUP($A253,Location!$A:$J,10,FALSE)</f>
        <v>MetLife Stadium</v>
      </c>
      <c r="R253" s="31">
        <v>0</v>
      </c>
      <c r="S253" s="25">
        <f>VLOOKUP($A253,Database!$A:$Y,10,FALSE)</f>
        <v>55</v>
      </c>
      <c r="T253" s="25">
        <f>VLOOKUP($A253,Database!$A:$Y,11,FALSE)</f>
        <v>122</v>
      </c>
      <c r="U253" s="25">
        <f>VLOOKUP($A253,Database!$A:$Y,12,FALSE)</f>
        <v>140</v>
      </c>
      <c r="V253" s="25" t="str">
        <f>VLOOKUP(A253,Database!A:M,13,FALSE)</f>
        <v>À venir</v>
      </c>
      <c r="W253" s="25" t="str">
        <f>VLOOKUP($A253,Database!$A:$Y,20,FALSE)</f>
        <v/>
      </c>
      <c r="X253" s="25" t="str">
        <f>VLOOKUP($A253,Database!$A:$Y,21,FALSE)</f>
        <v/>
      </c>
      <c r="Y253" s="25" t="str">
        <f ca="1">IF(C253&lt;NOW(),IF(AND(P253&gt;Q253,W253&gt;X253),S253,IF(AND(P253=Q253,W253=X253),T253,IF(AND(P253&lt;Q253,W253&lt;X253),U253,0))),"")</f>
        <v/>
      </c>
      <c r="Z253" s="25">
        <f>IF(AND(P253=W253,Q253=X253),1,0)</f>
        <v>1</v>
      </c>
      <c r="AA253" s="25" t="str">
        <f>IF(Z253=0,"",IF(ISBLANK(VLOOKUP(A253,Database!A:AA,22,FALSE)),"",VLOOKUP(A253,Database!A:AA,22,FALSE)))</f>
        <v>Exact</v>
      </c>
      <c r="AB253" s="25">
        <f ca="1">IFERROR(IF(AND(Y253&lt;&gt;"",OR(V253="Terminé",V253="En cours")),VLOOKUP(AA253,Setup_ScoreExactBonus!A:D,4,FALSE),0),0)</f>
        <v>0</v>
      </c>
      <c r="AC253" s="31" t="str">
        <f ca="1">IF(Y253&lt;&gt;"", Y253 + IF(Z253=1,AB253, 0), "")</f>
        <v/>
      </c>
      <c r="AD253" s="31">
        <f ca="1">SUMIFS(AC$2:AC253,D$2:D253,D253)*IF(R253=0,1,2)</f>
        <v>0</v>
      </c>
    </row>
    <row r="254" spans="1:30" x14ac:dyDescent="0.35">
      <c r="A254" s="31">
        <f>IF(ISBLANK(B254),"",COUNTIF(B$2:B254,B254))-1</f>
        <v>6</v>
      </c>
      <c r="B254" s="31">
        <v>19</v>
      </c>
      <c r="C254" s="10">
        <f>VLOOKUP($A254,Database!$A:$Y,7,FALSE)</f>
        <v>46187</v>
      </c>
      <c r="D254" s="31" t="str">
        <f>VLOOKUP(Pronostics!$B254,Setup_MPP!$A:$G,3,FALSE)</f>
        <v>Joueur19</v>
      </c>
      <c r="E254" s="31" t="str">
        <f>VLOOKUP(Pronostics!$B254,Setup_MPP!$A:$G,2,FALSE)</f>
        <v>Joueur19</v>
      </c>
      <c r="F254" s="31" t="str">
        <f>VLOOKUP($B254,Setup_MPP!$A:$E,4,FALSE)</f>
        <v>#D5D5D5</v>
      </c>
      <c r="G254" s="31" t="str">
        <f>VLOOKUP($B254,Setup_MPP!$A:$E,5,FALSE)</f>
        <v>#727272</v>
      </c>
      <c r="H254" s="31" t="str">
        <f>IFERROR(IF(AND(A254&gt;=1,A254&lt;=104),VLOOKUP($A254,Location!$A:$J,6,FALSE),IF(A254=0,"Avant l'ouverture",IF(OR(A254=105,A254=106),"Bonus"))),"")</f>
        <v>Tour 1</v>
      </c>
      <c r="I254" s="31" t="str">
        <f>IF(LEFT(H254,4)="Tour",VLOOKUP(A254,Database!$A:$C,3,FALSE),"")</f>
        <v>C</v>
      </c>
      <c r="J254" s="31" t="str">
        <f>VLOOKUP($A254,Location!$A:$J,7,FALSE)</f>
        <v>Brésil</v>
      </c>
      <c r="K254" s="31" t="str">
        <f>IFERROR(VLOOKUP(J254,Setup_Team!$B:$C,2,FALSE), "TDB")</f>
        <v>BRA</v>
      </c>
      <c r="L254" s="31" t="str">
        <f>VLOOKUP($A254,Location!$A:$J,8,FALSE)</f>
        <v>Maroc</v>
      </c>
      <c r="M254" s="31" t="str">
        <f>IFERROR(VLOOKUP(L254,Setup_Team!$B:$C,2,FALSE), "TDB")</f>
        <v>MAR</v>
      </c>
      <c r="N254" s="31" t="str">
        <f>VLOOKUP($A254,Location!$A:$J,9,FALSE)</f>
        <v>East Rutherford, New Jersey/New York</v>
      </c>
      <c r="O254" s="31" t="str">
        <f>VLOOKUP($A254,Location!$A:$J,10,FALSE)</f>
        <v>MetLife Stadium</v>
      </c>
      <c r="R254" s="31">
        <v>0</v>
      </c>
      <c r="S254" s="25">
        <f>VLOOKUP($A254,Database!$A:$Y,10,FALSE)</f>
        <v>55</v>
      </c>
      <c r="T254" s="25">
        <f>VLOOKUP($A254,Database!$A:$Y,11,FALSE)</f>
        <v>122</v>
      </c>
      <c r="U254" s="25">
        <f>VLOOKUP($A254,Database!$A:$Y,12,FALSE)</f>
        <v>140</v>
      </c>
      <c r="V254" s="25" t="str">
        <f>VLOOKUP(A254,Database!A:M,13,FALSE)</f>
        <v>À venir</v>
      </c>
      <c r="W254" s="25" t="str">
        <f>VLOOKUP($A254,Database!$A:$Y,20,FALSE)</f>
        <v/>
      </c>
      <c r="X254" s="25" t="str">
        <f>VLOOKUP($A254,Database!$A:$Y,21,FALSE)</f>
        <v/>
      </c>
      <c r="Y254" s="25" t="str">
        <f ca="1">IF(C254&lt;NOW(),IF(AND(P254&gt;Q254,W254&gt;X254),S254,IF(AND(P254=Q254,W254=X254),T254,IF(AND(P254&lt;Q254,W254&lt;X254),U254,0))),"")</f>
        <v/>
      </c>
      <c r="Z254" s="25">
        <f>IF(AND(P254=W254,Q254=X254),1,0)</f>
        <v>1</v>
      </c>
      <c r="AA254" s="25" t="str">
        <f>IF(Z254=0,"",IF(ISBLANK(VLOOKUP(A254,Database!A:AA,22,FALSE)),"",VLOOKUP(A254,Database!A:AA,22,FALSE)))</f>
        <v>Exact</v>
      </c>
      <c r="AB254" s="25">
        <f ca="1">IFERROR(IF(AND(Y254&lt;&gt;"",OR(V254="Terminé",V254="En cours")),VLOOKUP(AA254,Setup_ScoreExactBonus!A:D,4,FALSE),0),0)</f>
        <v>0</v>
      </c>
      <c r="AC254" s="31" t="str">
        <f ca="1">IF(Y254&lt;&gt;"", Y254 + IF(Z254=1,AB254, 0), "")</f>
        <v/>
      </c>
      <c r="AD254" s="31">
        <f ca="1">SUMIFS(AC$2:AC254,D$2:D254,D254)*IF(R254=0,1,2)</f>
        <v>0</v>
      </c>
    </row>
    <row r="255" spans="1:30" x14ac:dyDescent="0.35">
      <c r="A255" s="31">
        <f>IF(ISBLANK(B255),"",COUNTIF(B$2:B255,B255))-1</f>
        <v>6</v>
      </c>
      <c r="B255" s="31">
        <v>20</v>
      </c>
      <c r="C255" s="10">
        <f>VLOOKUP($A255,Database!$A:$Y,7,FALSE)</f>
        <v>46187</v>
      </c>
      <c r="D255" s="31" t="str">
        <f>VLOOKUP(Pronostics!$B255,Setup_MPP!$A:$G,3,FALSE)</f>
        <v>Joueur20</v>
      </c>
      <c r="E255" s="31" t="str">
        <f>VLOOKUP(Pronostics!$B255,Setup_MPP!$A:$G,2,FALSE)</f>
        <v>Joueur20</v>
      </c>
      <c r="F255" s="31" t="str">
        <f>VLOOKUP($B255,Setup_MPP!$A:$E,4,FALSE)</f>
        <v>#D5D5D5</v>
      </c>
      <c r="G255" s="31" t="str">
        <f>VLOOKUP($B255,Setup_MPP!$A:$E,5,FALSE)</f>
        <v>#727272</v>
      </c>
      <c r="H255" s="31" t="str">
        <f>IFERROR(IF(AND(A255&gt;=1,A255&lt;=104),VLOOKUP($A255,Location!$A:$J,6,FALSE),IF(A255=0,"Avant l'ouverture",IF(OR(A255=105,A255=106),"Bonus"))),"")</f>
        <v>Tour 1</v>
      </c>
      <c r="I255" s="31" t="str">
        <f>IF(LEFT(H255,4)="Tour",VLOOKUP(A255,Database!$A:$C,3,FALSE),"")</f>
        <v>C</v>
      </c>
      <c r="J255" s="31" t="str">
        <f>VLOOKUP($A255,Location!$A:$J,7,FALSE)</f>
        <v>Brésil</v>
      </c>
      <c r="K255" s="31" t="str">
        <f>IFERROR(VLOOKUP(J255,Setup_Team!$B:$C,2,FALSE), "TDB")</f>
        <v>BRA</v>
      </c>
      <c r="L255" s="31" t="str">
        <f>VLOOKUP($A255,Location!$A:$J,8,FALSE)</f>
        <v>Maroc</v>
      </c>
      <c r="M255" s="31" t="str">
        <f>IFERROR(VLOOKUP(L255,Setup_Team!$B:$C,2,FALSE), "TDB")</f>
        <v>MAR</v>
      </c>
      <c r="N255" s="31" t="str">
        <f>VLOOKUP($A255,Location!$A:$J,9,FALSE)</f>
        <v>East Rutherford, New Jersey/New York</v>
      </c>
      <c r="O255" s="31" t="str">
        <f>VLOOKUP($A255,Location!$A:$J,10,FALSE)</f>
        <v>MetLife Stadium</v>
      </c>
      <c r="R255" s="31">
        <v>0</v>
      </c>
      <c r="S255" s="25">
        <f>VLOOKUP($A255,Database!$A:$Y,10,FALSE)</f>
        <v>55</v>
      </c>
      <c r="T255" s="25">
        <f>VLOOKUP($A255,Database!$A:$Y,11,FALSE)</f>
        <v>122</v>
      </c>
      <c r="U255" s="25">
        <f>VLOOKUP($A255,Database!$A:$Y,12,FALSE)</f>
        <v>140</v>
      </c>
      <c r="V255" s="25" t="str">
        <f>VLOOKUP(A255,Database!A:M,13,FALSE)</f>
        <v>À venir</v>
      </c>
      <c r="W255" s="25" t="str">
        <f>VLOOKUP($A255,Database!$A:$Y,20,FALSE)</f>
        <v/>
      </c>
      <c r="X255" s="25" t="str">
        <f>VLOOKUP($A255,Database!$A:$Y,21,FALSE)</f>
        <v/>
      </c>
      <c r="Y255" s="25" t="str">
        <f ca="1">IF(C255&lt;NOW(),IF(AND(P255&gt;Q255,W255&gt;X255),S255,IF(AND(P255=Q255,W255=X255),T255,IF(AND(P255&lt;Q255,W255&lt;X255),U255,0))),"")</f>
        <v/>
      </c>
      <c r="Z255" s="25">
        <f>IF(AND(P255=W255,Q255=X255),1,0)</f>
        <v>1</v>
      </c>
      <c r="AA255" s="25" t="str">
        <f>IF(Z255=0,"",IF(ISBLANK(VLOOKUP(A255,Database!A:AA,22,FALSE)),"",VLOOKUP(A255,Database!A:AA,22,FALSE)))</f>
        <v>Exact</v>
      </c>
      <c r="AB255" s="25">
        <f ca="1">IFERROR(IF(AND(Y255&lt;&gt;"",OR(V255="Terminé",V255="En cours")),VLOOKUP(AA255,Setup_ScoreExactBonus!A:D,4,FALSE),0),0)</f>
        <v>0</v>
      </c>
      <c r="AC255" s="31" t="str">
        <f ca="1">IF(Y255&lt;&gt;"", Y255 + IF(Z255=1,AB255, 0), "")</f>
        <v/>
      </c>
      <c r="AD255" s="31">
        <f ca="1">SUMIFS(AC$2:AC255,D$2:D255,D255)*IF(R255=0,1,2)</f>
        <v>0</v>
      </c>
    </row>
    <row r="256" spans="1:30" x14ac:dyDescent="0.35">
      <c r="A256" s="31">
        <f>IF(ISBLANK(B256),"",COUNTIF(B$2:B256,B256))-1</f>
        <v>6</v>
      </c>
      <c r="B256" s="31">
        <v>21</v>
      </c>
      <c r="C256" s="10">
        <f>VLOOKUP($A256,Database!$A:$Y,7,FALSE)</f>
        <v>46187</v>
      </c>
      <c r="D256" s="31" t="str">
        <f>VLOOKUP(Pronostics!$B256,Setup_MPP!$A:$G,3,FALSE)</f>
        <v>Joueur21</v>
      </c>
      <c r="E256" s="31" t="str">
        <f>VLOOKUP(Pronostics!$B256,Setup_MPP!$A:$G,2,FALSE)</f>
        <v>Joueur21</v>
      </c>
      <c r="F256" s="31" t="str">
        <f>VLOOKUP($B256,Setup_MPP!$A:$E,4,FALSE)</f>
        <v>#D5D5D5</v>
      </c>
      <c r="G256" s="31" t="str">
        <f>VLOOKUP($B256,Setup_MPP!$A:$E,5,FALSE)</f>
        <v>#727272</v>
      </c>
      <c r="H256" s="31" t="str">
        <f>IFERROR(IF(AND(A256&gt;=1,A256&lt;=104),VLOOKUP($A256,Location!$A:$J,6,FALSE),IF(A256=0,"Avant l'ouverture",IF(OR(A256=105,A256=106),"Bonus"))),"")</f>
        <v>Tour 1</v>
      </c>
      <c r="I256" s="31" t="str">
        <f>IF(LEFT(H256,4)="Tour",VLOOKUP(A256,Database!$A:$C,3,FALSE),"")</f>
        <v>C</v>
      </c>
      <c r="J256" s="31" t="str">
        <f>VLOOKUP($A256,Location!$A:$J,7,FALSE)</f>
        <v>Brésil</v>
      </c>
      <c r="K256" s="31" t="str">
        <f>IFERROR(VLOOKUP(J256,Setup_Team!$B:$C,2,FALSE), "TDB")</f>
        <v>BRA</v>
      </c>
      <c r="L256" s="31" t="str">
        <f>VLOOKUP($A256,Location!$A:$J,8,FALSE)</f>
        <v>Maroc</v>
      </c>
      <c r="M256" s="31" t="str">
        <f>IFERROR(VLOOKUP(L256,Setup_Team!$B:$C,2,FALSE), "TDB")</f>
        <v>MAR</v>
      </c>
      <c r="N256" s="31" t="str">
        <f>VLOOKUP($A256,Location!$A:$J,9,FALSE)</f>
        <v>East Rutherford, New Jersey/New York</v>
      </c>
      <c r="O256" s="31" t="str">
        <f>VLOOKUP($A256,Location!$A:$J,10,FALSE)</f>
        <v>MetLife Stadium</v>
      </c>
      <c r="R256" s="31">
        <v>0</v>
      </c>
      <c r="S256" s="25">
        <f>VLOOKUP($A256,Database!$A:$Y,10,FALSE)</f>
        <v>55</v>
      </c>
      <c r="T256" s="25">
        <f>VLOOKUP($A256,Database!$A:$Y,11,FALSE)</f>
        <v>122</v>
      </c>
      <c r="U256" s="25">
        <f>VLOOKUP($A256,Database!$A:$Y,12,FALSE)</f>
        <v>140</v>
      </c>
      <c r="V256" s="25" t="str">
        <f>VLOOKUP(A256,Database!A:M,13,FALSE)</f>
        <v>À venir</v>
      </c>
      <c r="W256" s="25" t="str">
        <f>VLOOKUP($A256,Database!$A:$Y,20,FALSE)</f>
        <v/>
      </c>
      <c r="X256" s="25" t="str">
        <f>VLOOKUP($A256,Database!$A:$Y,21,FALSE)</f>
        <v/>
      </c>
      <c r="Y256" s="25" t="str">
        <f ca="1">IF(C256&lt;NOW(),IF(AND(P256&gt;Q256,W256&gt;X256),S256,IF(AND(P256=Q256,W256=X256),T256,IF(AND(P256&lt;Q256,W256&lt;X256),U256,0))),"")</f>
        <v/>
      </c>
      <c r="Z256" s="25">
        <f>IF(AND(P256=W256,Q256=X256),1,0)</f>
        <v>1</v>
      </c>
      <c r="AA256" s="25" t="str">
        <f>IF(Z256=0,"",IF(ISBLANK(VLOOKUP(A256,Database!A:AA,22,FALSE)),"",VLOOKUP(A256,Database!A:AA,22,FALSE)))</f>
        <v>Exact</v>
      </c>
      <c r="AB256" s="25">
        <f ca="1">IFERROR(IF(AND(Y256&lt;&gt;"",OR(V256="Terminé",V256="En cours")),VLOOKUP(AA256,Setup_ScoreExactBonus!A:D,4,FALSE),0),0)</f>
        <v>0</v>
      </c>
      <c r="AC256" s="31" t="str">
        <f ca="1">IF(Y256&lt;&gt;"", Y256 + IF(Z256=1,AB256, 0), "")</f>
        <v/>
      </c>
      <c r="AD256" s="31">
        <f ca="1">SUMIFS(AC$2:AC256,D$2:D256,D256)*IF(R256=0,1,2)</f>
        <v>0</v>
      </c>
    </row>
    <row r="257" spans="1:30" x14ac:dyDescent="0.35">
      <c r="A257" s="31">
        <f>IF(ISBLANK(B257),"",COUNTIF(B$2:B257,B257))-1</f>
        <v>6</v>
      </c>
      <c r="B257" s="31">
        <v>22</v>
      </c>
      <c r="C257" s="10">
        <f>VLOOKUP($A257,Database!$A:$Y,7,FALSE)</f>
        <v>46187</v>
      </c>
      <c r="D257" s="31" t="str">
        <f>VLOOKUP(Pronostics!$B257,Setup_MPP!$A:$G,3,FALSE)</f>
        <v>Joueur22</v>
      </c>
      <c r="E257" s="31" t="str">
        <f>VLOOKUP(Pronostics!$B257,Setup_MPP!$A:$G,2,FALSE)</f>
        <v>Joueur22</v>
      </c>
      <c r="F257" s="31" t="str">
        <f>VLOOKUP($B257,Setup_MPP!$A:$E,4,FALSE)</f>
        <v>#D5D5D5</v>
      </c>
      <c r="G257" s="31" t="str">
        <f>VLOOKUP($B257,Setup_MPP!$A:$E,5,FALSE)</f>
        <v>#727272</v>
      </c>
      <c r="H257" s="31" t="str">
        <f>IFERROR(IF(AND(A257&gt;=1,A257&lt;=104),VLOOKUP($A257,Location!$A:$J,6,FALSE),IF(A257=0,"Avant l'ouverture",IF(OR(A257=105,A257=106),"Bonus"))),"")</f>
        <v>Tour 1</v>
      </c>
      <c r="I257" s="31" t="str">
        <f>IF(LEFT(H257,4)="Tour",VLOOKUP(A257,Database!$A:$C,3,FALSE),"")</f>
        <v>C</v>
      </c>
      <c r="J257" s="31" t="str">
        <f>VLOOKUP($A257,Location!$A:$J,7,FALSE)</f>
        <v>Brésil</v>
      </c>
      <c r="K257" s="31" t="str">
        <f>IFERROR(VLOOKUP(J257,Setup_Team!$B:$C,2,FALSE), "TDB")</f>
        <v>BRA</v>
      </c>
      <c r="L257" s="31" t="str">
        <f>VLOOKUP($A257,Location!$A:$J,8,FALSE)</f>
        <v>Maroc</v>
      </c>
      <c r="M257" s="31" t="str">
        <f>IFERROR(VLOOKUP(L257,Setup_Team!$B:$C,2,FALSE), "TDB")</f>
        <v>MAR</v>
      </c>
      <c r="N257" s="31" t="str">
        <f>VLOOKUP($A257,Location!$A:$J,9,FALSE)</f>
        <v>East Rutherford, New Jersey/New York</v>
      </c>
      <c r="O257" s="31" t="str">
        <f>VLOOKUP($A257,Location!$A:$J,10,FALSE)</f>
        <v>MetLife Stadium</v>
      </c>
      <c r="R257" s="31">
        <v>0</v>
      </c>
      <c r="S257" s="25">
        <f>VLOOKUP($A257,Database!$A:$Y,10,FALSE)</f>
        <v>55</v>
      </c>
      <c r="T257" s="25">
        <f>VLOOKUP($A257,Database!$A:$Y,11,FALSE)</f>
        <v>122</v>
      </c>
      <c r="U257" s="25">
        <f>VLOOKUP($A257,Database!$A:$Y,12,FALSE)</f>
        <v>140</v>
      </c>
      <c r="V257" s="25" t="str">
        <f>VLOOKUP(A257,Database!A:M,13,FALSE)</f>
        <v>À venir</v>
      </c>
      <c r="W257" s="25" t="str">
        <f>VLOOKUP($A257,Database!$A:$Y,20,FALSE)</f>
        <v/>
      </c>
      <c r="X257" s="25" t="str">
        <f>VLOOKUP($A257,Database!$A:$Y,21,FALSE)</f>
        <v/>
      </c>
      <c r="Y257" s="25" t="str">
        <f ca="1">IF(C257&lt;NOW(),IF(AND(P257&gt;Q257,W257&gt;X257),S257,IF(AND(P257=Q257,W257=X257),T257,IF(AND(P257&lt;Q257,W257&lt;X257),U257,0))),"")</f>
        <v/>
      </c>
      <c r="Z257" s="25">
        <f>IF(AND(P257=W257,Q257=X257),1,0)</f>
        <v>1</v>
      </c>
      <c r="AA257" s="25" t="str">
        <f>IF(Z257=0,"",IF(ISBLANK(VLOOKUP(A257,Database!A:AA,22,FALSE)),"",VLOOKUP(A257,Database!A:AA,22,FALSE)))</f>
        <v>Exact</v>
      </c>
      <c r="AB257" s="25">
        <f ca="1">IFERROR(IF(AND(Y257&lt;&gt;"",OR(V257="Terminé",V257="En cours")),VLOOKUP(AA257,Setup_ScoreExactBonus!A:D,4,FALSE),0),0)</f>
        <v>0</v>
      </c>
      <c r="AC257" s="31" t="str">
        <f ca="1">IF(Y257&lt;&gt;"", Y257 + IF(Z257=1,AB257, 0), "")</f>
        <v/>
      </c>
      <c r="AD257" s="31">
        <f ca="1">SUMIFS(AC$2:AC257,D$2:D257,D257)*IF(R257=0,1,2)</f>
        <v>0</v>
      </c>
    </row>
    <row r="258" spans="1:30" x14ac:dyDescent="0.35">
      <c r="A258" s="31">
        <f>IF(ISBLANK(B258),"",COUNTIF(B$2:B258,B258))-1</f>
        <v>6</v>
      </c>
      <c r="B258" s="31">
        <v>23</v>
      </c>
      <c r="C258" s="10">
        <f>VLOOKUP($A258,Database!$A:$Y,7,FALSE)</f>
        <v>46187</v>
      </c>
      <c r="D258" s="31" t="str">
        <f>VLOOKUP(Pronostics!$B258,Setup_MPP!$A:$G,3,FALSE)</f>
        <v>Joueur23</v>
      </c>
      <c r="E258" s="31" t="str">
        <f>VLOOKUP(Pronostics!$B258,Setup_MPP!$A:$G,2,FALSE)</f>
        <v>Joueur23</v>
      </c>
      <c r="F258" s="31" t="str">
        <f>VLOOKUP($B258,Setup_MPP!$A:$E,4,FALSE)</f>
        <v>#D5D5D5</v>
      </c>
      <c r="G258" s="31" t="str">
        <f>VLOOKUP($B258,Setup_MPP!$A:$E,5,FALSE)</f>
        <v>#727272</v>
      </c>
      <c r="H258" s="31" t="str">
        <f>IFERROR(IF(AND(A258&gt;=1,A258&lt;=104),VLOOKUP($A258,Location!$A:$J,6,FALSE),IF(A258=0,"Avant l'ouverture",IF(OR(A258=105,A258=106),"Bonus"))),"")</f>
        <v>Tour 1</v>
      </c>
      <c r="I258" s="31" t="str">
        <f>IF(LEFT(H258,4)="Tour",VLOOKUP(A258,Database!$A:$C,3,FALSE),"")</f>
        <v>C</v>
      </c>
      <c r="J258" s="31" t="str">
        <f>VLOOKUP($A258,Location!$A:$J,7,FALSE)</f>
        <v>Brésil</v>
      </c>
      <c r="K258" s="31" t="str">
        <f>IFERROR(VLOOKUP(J258,Setup_Team!$B:$C,2,FALSE), "TDB")</f>
        <v>BRA</v>
      </c>
      <c r="L258" s="31" t="str">
        <f>VLOOKUP($A258,Location!$A:$J,8,FALSE)</f>
        <v>Maroc</v>
      </c>
      <c r="M258" s="31" t="str">
        <f>IFERROR(VLOOKUP(L258,Setup_Team!$B:$C,2,FALSE), "TDB")</f>
        <v>MAR</v>
      </c>
      <c r="N258" s="31" t="str">
        <f>VLOOKUP($A258,Location!$A:$J,9,FALSE)</f>
        <v>East Rutherford, New Jersey/New York</v>
      </c>
      <c r="O258" s="31" t="str">
        <f>VLOOKUP($A258,Location!$A:$J,10,FALSE)</f>
        <v>MetLife Stadium</v>
      </c>
      <c r="R258" s="31">
        <v>0</v>
      </c>
      <c r="S258" s="25">
        <f>VLOOKUP($A258,Database!$A:$Y,10,FALSE)</f>
        <v>55</v>
      </c>
      <c r="T258" s="25">
        <f>VLOOKUP($A258,Database!$A:$Y,11,FALSE)</f>
        <v>122</v>
      </c>
      <c r="U258" s="25">
        <f>VLOOKUP($A258,Database!$A:$Y,12,FALSE)</f>
        <v>140</v>
      </c>
      <c r="V258" s="25" t="str">
        <f>VLOOKUP(A258,Database!A:M,13,FALSE)</f>
        <v>À venir</v>
      </c>
      <c r="W258" s="25" t="str">
        <f>VLOOKUP($A258,Database!$A:$Y,20,FALSE)</f>
        <v/>
      </c>
      <c r="X258" s="25" t="str">
        <f>VLOOKUP($A258,Database!$A:$Y,21,FALSE)</f>
        <v/>
      </c>
      <c r="Y258" s="25" t="str">
        <f ca="1">IF(C258&lt;NOW(),IF(AND(P258&gt;Q258,W258&gt;X258),S258,IF(AND(P258=Q258,W258=X258),T258,IF(AND(P258&lt;Q258,W258&lt;X258),U258,0))),"")</f>
        <v/>
      </c>
      <c r="Z258" s="25">
        <f>IF(AND(P258=W258,Q258=X258),1,0)</f>
        <v>1</v>
      </c>
      <c r="AA258" s="25" t="str">
        <f>IF(Z258=0,"",IF(ISBLANK(VLOOKUP(A258,Database!A:AA,22,FALSE)),"",VLOOKUP(A258,Database!A:AA,22,FALSE)))</f>
        <v>Exact</v>
      </c>
      <c r="AB258" s="25">
        <f ca="1">IFERROR(IF(AND(Y258&lt;&gt;"",OR(V258="Terminé",V258="En cours")),VLOOKUP(AA258,Setup_ScoreExactBonus!A:D,4,FALSE),0),0)</f>
        <v>0</v>
      </c>
      <c r="AC258" s="31" t="str">
        <f ca="1">IF(Y258&lt;&gt;"", Y258 + IF(Z258=1,AB258, 0), "")</f>
        <v/>
      </c>
      <c r="AD258" s="31">
        <f ca="1">SUMIFS(AC$2:AC258,D$2:D258,D258)*IF(R258=0,1,2)</f>
        <v>0</v>
      </c>
    </row>
    <row r="259" spans="1:30" x14ac:dyDescent="0.35">
      <c r="A259" s="31">
        <f>IF(ISBLANK(B259),"",COUNTIF(B$2:B259,B259))-1</f>
        <v>6</v>
      </c>
      <c r="B259" s="31">
        <v>24</v>
      </c>
      <c r="C259" s="10">
        <f>VLOOKUP($A259,Database!$A:$Y,7,FALSE)</f>
        <v>46187</v>
      </c>
      <c r="D259" s="31" t="str">
        <f>VLOOKUP(Pronostics!$B259,Setup_MPP!$A:$G,3,FALSE)</f>
        <v>Joueur24</v>
      </c>
      <c r="E259" s="31" t="str">
        <f>VLOOKUP(Pronostics!$B259,Setup_MPP!$A:$G,2,FALSE)</f>
        <v>Joueur24</v>
      </c>
      <c r="F259" s="31" t="str">
        <f>VLOOKUP($B259,Setup_MPP!$A:$E,4,FALSE)</f>
        <v>#D5D5D5</v>
      </c>
      <c r="G259" s="31" t="str">
        <f>VLOOKUP($B259,Setup_MPP!$A:$E,5,FALSE)</f>
        <v>#727272</v>
      </c>
      <c r="H259" s="31" t="str">
        <f>IFERROR(IF(AND(A259&gt;=1,A259&lt;=104),VLOOKUP($A259,Location!$A:$J,6,FALSE),IF(A259=0,"Avant l'ouverture",IF(OR(A259=105,A259=106),"Bonus"))),"")</f>
        <v>Tour 1</v>
      </c>
      <c r="I259" s="31" t="str">
        <f>IF(LEFT(H259,4)="Tour",VLOOKUP(A259,Database!$A:$C,3,FALSE),"")</f>
        <v>C</v>
      </c>
      <c r="J259" s="31" t="str">
        <f>VLOOKUP($A259,Location!$A:$J,7,FALSE)</f>
        <v>Brésil</v>
      </c>
      <c r="K259" s="31" t="str">
        <f>IFERROR(VLOOKUP(J259,Setup_Team!$B:$C,2,FALSE), "TDB")</f>
        <v>BRA</v>
      </c>
      <c r="L259" s="31" t="str">
        <f>VLOOKUP($A259,Location!$A:$J,8,FALSE)</f>
        <v>Maroc</v>
      </c>
      <c r="M259" s="31" t="str">
        <f>IFERROR(VLOOKUP(L259,Setup_Team!$B:$C,2,FALSE), "TDB")</f>
        <v>MAR</v>
      </c>
      <c r="N259" s="31" t="str">
        <f>VLOOKUP($A259,Location!$A:$J,9,FALSE)</f>
        <v>East Rutherford, New Jersey/New York</v>
      </c>
      <c r="O259" s="31" t="str">
        <f>VLOOKUP($A259,Location!$A:$J,10,FALSE)</f>
        <v>MetLife Stadium</v>
      </c>
      <c r="R259" s="31">
        <v>0</v>
      </c>
      <c r="S259" s="25">
        <f>VLOOKUP($A259,Database!$A:$Y,10,FALSE)</f>
        <v>55</v>
      </c>
      <c r="T259" s="25">
        <f>VLOOKUP($A259,Database!$A:$Y,11,FALSE)</f>
        <v>122</v>
      </c>
      <c r="U259" s="25">
        <f>VLOOKUP($A259,Database!$A:$Y,12,FALSE)</f>
        <v>140</v>
      </c>
      <c r="V259" s="25" t="str">
        <f>VLOOKUP(A259,Database!A:M,13,FALSE)</f>
        <v>À venir</v>
      </c>
      <c r="W259" s="25" t="str">
        <f>VLOOKUP($A259,Database!$A:$Y,20,FALSE)</f>
        <v/>
      </c>
      <c r="X259" s="25" t="str">
        <f>VLOOKUP($A259,Database!$A:$Y,21,FALSE)</f>
        <v/>
      </c>
      <c r="Y259" s="25" t="str">
        <f ca="1">IF(C259&lt;NOW(),IF(AND(P259&gt;Q259,W259&gt;X259),S259,IF(AND(P259=Q259,W259=X259),T259,IF(AND(P259&lt;Q259,W259&lt;X259),U259,0))),"")</f>
        <v/>
      </c>
      <c r="Z259" s="25">
        <f>IF(AND(P259=W259,Q259=X259),1,0)</f>
        <v>1</v>
      </c>
      <c r="AA259" s="25" t="str">
        <f>IF(Z259=0,"",IF(ISBLANK(VLOOKUP(A259,Database!A:AA,22,FALSE)),"",VLOOKUP(A259,Database!A:AA,22,FALSE)))</f>
        <v>Exact</v>
      </c>
      <c r="AB259" s="25">
        <f ca="1">IFERROR(IF(AND(Y259&lt;&gt;"",OR(V259="Terminé",V259="En cours")),VLOOKUP(AA259,Setup_ScoreExactBonus!A:D,4,FALSE),0),0)</f>
        <v>0</v>
      </c>
      <c r="AC259" s="31" t="str">
        <f ca="1">IF(Y259&lt;&gt;"", Y259 + IF(Z259=1,AB259, 0), "")</f>
        <v/>
      </c>
      <c r="AD259" s="31">
        <f ca="1">SUMIFS(AC$2:AC259,D$2:D259,D259)*IF(R259=0,1,2)</f>
        <v>0</v>
      </c>
    </row>
    <row r="260" spans="1:30" x14ac:dyDescent="0.35">
      <c r="A260" s="31">
        <f>IF(ISBLANK(B260),"",COUNTIF(B$2:B260,B260))-1</f>
        <v>6</v>
      </c>
      <c r="B260" s="31">
        <v>25</v>
      </c>
      <c r="C260" s="10">
        <f>VLOOKUP($A260,Database!$A:$Y,7,FALSE)</f>
        <v>46187</v>
      </c>
      <c r="D260" s="31" t="str">
        <f>VLOOKUP(Pronostics!$B260,Setup_MPP!$A:$G,3,FALSE)</f>
        <v>Joueur25</v>
      </c>
      <c r="E260" s="31" t="str">
        <f>VLOOKUP(Pronostics!$B260,Setup_MPP!$A:$G,2,FALSE)</f>
        <v>Joueur25</v>
      </c>
      <c r="F260" s="31" t="str">
        <f>VLOOKUP($B260,Setup_MPP!$A:$E,4,FALSE)</f>
        <v>#D5D5D5</v>
      </c>
      <c r="G260" s="31" t="str">
        <f>VLOOKUP($B260,Setup_MPP!$A:$E,5,FALSE)</f>
        <v>#727272</v>
      </c>
      <c r="H260" s="31" t="str">
        <f>IFERROR(IF(AND(A260&gt;=1,A260&lt;=104),VLOOKUP($A260,Location!$A:$J,6,FALSE),IF(A260=0,"Avant l'ouverture",IF(OR(A260=105,A260=106),"Bonus"))),"")</f>
        <v>Tour 1</v>
      </c>
      <c r="I260" s="31" t="str">
        <f>IF(LEFT(H260,4)="Tour",VLOOKUP(A260,Database!$A:$C,3,FALSE),"")</f>
        <v>C</v>
      </c>
      <c r="J260" s="31" t="str">
        <f>VLOOKUP($A260,Location!$A:$J,7,FALSE)</f>
        <v>Brésil</v>
      </c>
      <c r="K260" s="31" t="str">
        <f>IFERROR(VLOOKUP(J260,Setup_Team!$B:$C,2,FALSE), "TDB")</f>
        <v>BRA</v>
      </c>
      <c r="L260" s="31" t="str">
        <f>VLOOKUP($A260,Location!$A:$J,8,FALSE)</f>
        <v>Maroc</v>
      </c>
      <c r="M260" s="31" t="str">
        <f>IFERROR(VLOOKUP(L260,Setup_Team!$B:$C,2,FALSE), "TDB")</f>
        <v>MAR</v>
      </c>
      <c r="N260" s="31" t="str">
        <f>VLOOKUP($A260,Location!$A:$J,9,FALSE)</f>
        <v>East Rutherford, New Jersey/New York</v>
      </c>
      <c r="O260" s="31" t="str">
        <f>VLOOKUP($A260,Location!$A:$J,10,FALSE)</f>
        <v>MetLife Stadium</v>
      </c>
      <c r="R260" s="31">
        <v>0</v>
      </c>
      <c r="S260" s="25">
        <f>VLOOKUP($A260,Database!$A:$Y,10,FALSE)</f>
        <v>55</v>
      </c>
      <c r="T260" s="25">
        <f>VLOOKUP($A260,Database!$A:$Y,11,FALSE)</f>
        <v>122</v>
      </c>
      <c r="U260" s="25">
        <f>VLOOKUP($A260,Database!$A:$Y,12,FALSE)</f>
        <v>140</v>
      </c>
      <c r="V260" s="25" t="str">
        <f>VLOOKUP(A260,Database!A:M,13,FALSE)</f>
        <v>À venir</v>
      </c>
      <c r="W260" s="25" t="str">
        <f>VLOOKUP($A260,Database!$A:$Y,20,FALSE)</f>
        <v/>
      </c>
      <c r="X260" s="25" t="str">
        <f>VLOOKUP($A260,Database!$A:$Y,21,FALSE)</f>
        <v/>
      </c>
      <c r="Y260" s="25" t="str">
        <f ca="1">IF(C260&lt;NOW(),IF(AND(P260&gt;Q260,W260&gt;X260),S260,IF(AND(P260=Q260,W260=X260),T260,IF(AND(P260&lt;Q260,W260&lt;X260),U260,0))),"")</f>
        <v/>
      </c>
      <c r="Z260" s="25">
        <f>IF(AND(P260=W260,Q260=X260),1,0)</f>
        <v>1</v>
      </c>
      <c r="AA260" s="25" t="str">
        <f>IF(Z260=0,"",IF(ISBLANK(VLOOKUP(A260,Database!A:AA,22,FALSE)),"",VLOOKUP(A260,Database!A:AA,22,FALSE)))</f>
        <v>Exact</v>
      </c>
      <c r="AB260" s="25">
        <f ca="1">IFERROR(IF(AND(Y260&lt;&gt;"",OR(V260="Terminé",V260="En cours")),VLOOKUP(AA260,Setup_ScoreExactBonus!A:D,4,FALSE),0),0)</f>
        <v>0</v>
      </c>
      <c r="AC260" s="31" t="str">
        <f ca="1">IF(Y260&lt;&gt;"", Y260 + IF(Z260=1,AB260, 0), "")</f>
        <v/>
      </c>
      <c r="AD260" s="31">
        <f ca="1">SUMIFS(AC$2:AC260,D$2:D260,D260)*IF(R260=0,1,2)</f>
        <v>0</v>
      </c>
    </row>
    <row r="261" spans="1:30" x14ac:dyDescent="0.35">
      <c r="A261" s="31">
        <f>IF(ISBLANK(B261),"",COUNTIF(B$2:B261,B261))-1</f>
        <v>6</v>
      </c>
      <c r="B261" s="31">
        <v>26</v>
      </c>
      <c r="C261" s="10">
        <f>VLOOKUP($A261,Database!$A:$Y,7,FALSE)</f>
        <v>46187</v>
      </c>
      <c r="D261" s="31" t="str">
        <f>VLOOKUP(Pronostics!$B261,Setup_MPP!$A:$G,3,FALSE)</f>
        <v>Joueur26</v>
      </c>
      <c r="E261" s="31" t="str">
        <f>VLOOKUP(Pronostics!$B261,Setup_MPP!$A:$G,2,FALSE)</f>
        <v>Joueur26</v>
      </c>
      <c r="F261" s="31" t="str">
        <f>VLOOKUP($B261,Setup_MPP!$A:$E,4,FALSE)</f>
        <v>#D5D5D5</v>
      </c>
      <c r="G261" s="31" t="str">
        <f>VLOOKUP($B261,Setup_MPP!$A:$E,5,FALSE)</f>
        <v>#727272</v>
      </c>
      <c r="H261" s="31" t="str">
        <f>IFERROR(IF(AND(A261&gt;=1,A261&lt;=104),VLOOKUP($A261,Location!$A:$J,6,FALSE),IF(A261=0,"Avant l'ouverture",IF(OR(A261=105,A261=106),"Bonus"))),"")</f>
        <v>Tour 1</v>
      </c>
      <c r="I261" s="31" t="str">
        <f>IF(LEFT(H261,4)="Tour",VLOOKUP(A261,Database!$A:$C,3,FALSE),"")</f>
        <v>C</v>
      </c>
      <c r="J261" s="31" t="str">
        <f>VLOOKUP($A261,Location!$A:$J,7,FALSE)</f>
        <v>Brésil</v>
      </c>
      <c r="K261" s="31" t="str">
        <f>IFERROR(VLOOKUP(J261,Setup_Team!$B:$C,2,FALSE), "TDB")</f>
        <v>BRA</v>
      </c>
      <c r="L261" s="31" t="str">
        <f>VLOOKUP($A261,Location!$A:$J,8,FALSE)</f>
        <v>Maroc</v>
      </c>
      <c r="M261" s="31" t="str">
        <f>IFERROR(VLOOKUP(L261,Setup_Team!$B:$C,2,FALSE), "TDB")</f>
        <v>MAR</v>
      </c>
      <c r="N261" s="31" t="str">
        <f>VLOOKUP($A261,Location!$A:$J,9,FALSE)</f>
        <v>East Rutherford, New Jersey/New York</v>
      </c>
      <c r="O261" s="31" t="str">
        <f>VLOOKUP($A261,Location!$A:$J,10,FALSE)</f>
        <v>MetLife Stadium</v>
      </c>
      <c r="R261" s="31">
        <v>0</v>
      </c>
      <c r="S261" s="25">
        <f>VLOOKUP($A261,Database!$A:$Y,10,FALSE)</f>
        <v>55</v>
      </c>
      <c r="T261" s="25">
        <f>VLOOKUP($A261,Database!$A:$Y,11,FALSE)</f>
        <v>122</v>
      </c>
      <c r="U261" s="25">
        <f>VLOOKUP($A261,Database!$A:$Y,12,FALSE)</f>
        <v>140</v>
      </c>
      <c r="V261" s="25" t="str">
        <f>VLOOKUP(A261,Database!A:M,13,FALSE)</f>
        <v>À venir</v>
      </c>
      <c r="W261" s="25" t="str">
        <f>VLOOKUP($A261,Database!$A:$Y,20,FALSE)</f>
        <v/>
      </c>
      <c r="X261" s="25" t="str">
        <f>VLOOKUP($A261,Database!$A:$Y,21,FALSE)</f>
        <v/>
      </c>
      <c r="Y261" s="25" t="str">
        <f ca="1">IF(C261&lt;NOW(),IF(AND(P261&gt;Q261,W261&gt;X261),S261,IF(AND(P261=Q261,W261=X261),T261,IF(AND(P261&lt;Q261,W261&lt;X261),U261,0))),"")</f>
        <v/>
      </c>
      <c r="Z261" s="25">
        <f>IF(AND(P261=W261,Q261=X261),1,0)</f>
        <v>1</v>
      </c>
      <c r="AA261" s="25" t="str">
        <f>IF(Z261=0,"",IF(ISBLANK(VLOOKUP(A261,Database!A:AA,22,FALSE)),"",VLOOKUP(A261,Database!A:AA,22,FALSE)))</f>
        <v>Exact</v>
      </c>
      <c r="AB261" s="25">
        <f ca="1">IFERROR(IF(AND(Y261&lt;&gt;"",OR(V261="Terminé",V261="En cours")),VLOOKUP(AA261,Setup_ScoreExactBonus!A:D,4,FALSE),0),0)</f>
        <v>0</v>
      </c>
      <c r="AC261" s="31" t="str">
        <f ca="1">IF(Y261&lt;&gt;"", Y261 + IF(Z261=1,AB261, 0), "")</f>
        <v/>
      </c>
      <c r="AD261" s="31">
        <f ca="1">SUMIFS(AC$2:AC261,D$2:D261,D261)*IF(R261=0,1,2)</f>
        <v>0</v>
      </c>
    </row>
    <row r="262" spans="1:30" x14ac:dyDescent="0.35">
      <c r="A262" s="31">
        <f>IF(ISBLANK(B262),"",COUNTIF(B$2:B262,B262))-1</f>
        <v>6</v>
      </c>
      <c r="B262" s="31">
        <v>27</v>
      </c>
      <c r="C262" s="10">
        <f>VLOOKUP($A262,Database!$A:$Y,7,FALSE)</f>
        <v>46187</v>
      </c>
      <c r="D262" s="31" t="str">
        <f>VLOOKUP(Pronostics!$B262,Setup_MPP!$A:$G,3,FALSE)</f>
        <v>Joueur27</v>
      </c>
      <c r="E262" s="31" t="str">
        <f>VLOOKUP(Pronostics!$B262,Setup_MPP!$A:$G,2,FALSE)</f>
        <v>Joueur27</v>
      </c>
      <c r="F262" s="31" t="str">
        <f>VLOOKUP($B262,Setup_MPP!$A:$E,4,FALSE)</f>
        <v>#D5D5D5</v>
      </c>
      <c r="G262" s="31" t="str">
        <f>VLOOKUP($B262,Setup_MPP!$A:$E,5,FALSE)</f>
        <v>#727272</v>
      </c>
      <c r="H262" s="31" t="str">
        <f>IFERROR(IF(AND(A262&gt;=1,A262&lt;=104),VLOOKUP($A262,Location!$A:$J,6,FALSE),IF(A262=0,"Avant l'ouverture",IF(OR(A262=105,A262=106),"Bonus"))),"")</f>
        <v>Tour 1</v>
      </c>
      <c r="I262" s="31" t="str">
        <f>IF(LEFT(H262,4)="Tour",VLOOKUP(A262,Database!$A:$C,3,FALSE),"")</f>
        <v>C</v>
      </c>
      <c r="J262" s="31" t="str">
        <f>VLOOKUP($A262,Location!$A:$J,7,FALSE)</f>
        <v>Brésil</v>
      </c>
      <c r="K262" s="31" t="str">
        <f>IFERROR(VLOOKUP(J262,Setup_Team!$B:$C,2,FALSE), "TDB")</f>
        <v>BRA</v>
      </c>
      <c r="L262" s="31" t="str">
        <f>VLOOKUP($A262,Location!$A:$J,8,FALSE)</f>
        <v>Maroc</v>
      </c>
      <c r="M262" s="31" t="str">
        <f>IFERROR(VLOOKUP(L262,Setup_Team!$B:$C,2,FALSE), "TDB")</f>
        <v>MAR</v>
      </c>
      <c r="N262" s="31" t="str">
        <f>VLOOKUP($A262,Location!$A:$J,9,FALSE)</f>
        <v>East Rutherford, New Jersey/New York</v>
      </c>
      <c r="O262" s="31" t="str">
        <f>VLOOKUP($A262,Location!$A:$J,10,FALSE)</f>
        <v>MetLife Stadium</v>
      </c>
      <c r="R262" s="31">
        <v>0</v>
      </c>
      <c r="S262" s="25">
        <f>VLOOKUP($A262,Database!$A:$Y,10,FALSE)</f>
        <v>55</v>
      </c>
      <c r="T262" s="25">
        <f>VLOOKUP($A262,Database!$A:$Y,11,FALSE)</f>
        <v>122</v>
      </c>
      <c r="U262" s="25">
        <f>VLOOKUP($A262,Database!$A:$Y,12,FALSE)</f>
        <v>140</v>
      </c>
      <c r="V262" s="25" t="str">
        <f>VLOOKUP(A262,Database!A:M,13,FALSE)</f>
        <v>À venir</v>
      </c>
      <c r="W262" s="25" t="str">
        <f>VLOOKUP($A262,Database!$A:$Y,20,FALSE)</f>
        <v/>
      </c>
      <c r="X262" s="25" t="str">
        <f>VLOOKUP($A262,Database!$A:$Y,21,FALSE)</f>
        <v/>
      </c>
      <c r="Y262" s="25" t="str">
        <f ca="1">IF(C262&lt;NOW(),IF(AND(P262&gt;Q262,W262&gt;X262),S262,IF(AND(P262=Q262,W262=X262),T262,IF(AND(P262&lt;Q262,W262&lt;X262),U262,0))),"")</f>
        <v/>
      </c>
      <c r="Z262" s="25">
        <f>IF(AND(P262=W262,Q262=X262),1,0)</f>
        <v>1</v>
      </c>
      <c r="AA262" s="25" t="str">
        <f>IF(Z262=0,"",IF(ISBLANK(VLOOKUP(A262,Database!A:AA,22,FALSE)),"",VLOOKUP(A262,Database!A:AA,22,FALSE)))</f>
        <v>Exact</v>
      </c>
      <c r="AB262" s="25">
        <f ca="1">IFERROR(IF(AND(Y262&lt;&gt;"",OR(V262="Terminé",V262="En cours")),VLOOKUP(AA262,Setup_ScoreExactBonus!A:D,4,FALSE),0),0)</f>
        <v>0</v>
      </c>
      <c r="AC262" s="31" t="str">
        <f ca="1">IF(Y262&lt;&gt;"", Y262 + IF(Z262=1,AB262, 0), "")</f>
        <v/>
      </c>
      <c r="AD262" s="31">
        <f ca="1">SUMIFS(AC$2:AC262,D$2:D262,D262)*IF(R262=0,1,2)</f>
        <v>0</v>
      </c>
    </row>
    <row r="263" spans="1:30" x14ac:dyDescent="0.35">
      <c r="A263" s="31">
        <f>IF(ISBLANK(B263),"",COUNTIF(B$2:B263,B263))-1</f>
        <v>6</v>
      </c>
      <c r="B263" s="31">
        <v>28</v>
      </c>
      <c r="C263" s="10">
        <f>VLOOKUP($A263,Database!$A:$Y,7,FALSE)</f>
        <v>46187</v>
      </c>
      <c r="D263" s="31" t="str">
        <f>VLOOKUP(Pronostics!$B263,Setup_MPP!$A:$G,3,FALSE)</f>
        <v>Joueur28</v>
      </c>
      <c r="E263" s="31" t="str">
        <f>VLOOKUP(Pronostics!$B263,Setup_MPP!$A:$G,2,FALSE)</f>
        <v>Joueur28</v>
      </c>
      <c r="F263" s="31" t="str">
        <f>VLOOKUP($B263,Setup_MPP!$A:$E,4,FALSE)</f>
        <v>#D5D5D5</v>
      </c>
      <c r="G263" s="31" t="str">
        <f>VLOOKUP($B263,Setup_MPP!$A:$E,5,FALSE)</f>
        <v>#727272</v>
      </c>
      <c r="H263" s="31" t="str">
        <f>IFERROR(IF(AND(A263&gt;=1,A263&lt;=104),VLOOKUP($A263,Location!$A:$J,6,FALSE),IF(A263=0,"Avant l'ouverture",IF(OR(A263=105,A263=106),"Bonus"))),"")</f>
        <v>Tour 1</v>
      </c>
      <c r="I263" s="31" t="str">
        <f>IF(LEFT(H263,4)="Tour",VLOOKUP(A263,Database!$A:$C,3,FALSE),"")</f>
        <v>C</v>
      </c>
      <c r="J263" s="31" t="str">
        <f>VLOOKUP($A263,Location!$A:$J,7,FALSE)</f>
        <v>Brésil</v>
      </c>
      <c r="K263" s="31" t="str">
        <f>IFERROR(VLOOKUP(J263,Setup_Team!$B:$C,2,FALSE), "TDB")</f>
        <v>BRA</v>
      </c>
      <c r="L263" s="31" t="str">
        <f>VLOOKUP($A263,Location!$A:$J,8,FALSE)</f>
        <v>Maroc</v>
      </c>
      <c r="M263" s="31" t="str">
        <f>IFERROR(VLOOKUP(L263,Setup_Team!$B:$C,2,FALSE), "TDB")</f>
        <v>MAR</v>
      </c>
      <c r="N263" s="31" t="str">
        <f>VLOOKUP($A263,Location!$A:$J,9,FALSE)</f>
        <v>East Rutherford, New Jersey/New York</v>
      </c>
      <c r="O263" s="31" t="str">
        <f>VLOOKUP($A263,Location!$A:$J,10,FALSE)</f>
        <v>MetLife Stadium</v>
      </c>
      <c r="R263" s="31">
        <v>0</v>
      </c>
      <c r="S263" s="25">
        <f>VLOOKUP($A263,Database!$A:$Y,10,FALSE)</f>
        <v>55</v>
      </c>
      <c r="T263" s="25">
        <f>VLOOKUP($A263,Database!$A:$Y,11,FALSE)</f>
        <v>122</v>
      </c>
      <c r="U263" s="25">
        <f>VLOOKUP($A263,Database!$A:$Y,12,FALSE)</f>
        <v>140</v>
      </c>
      <c r="V263" s="25" t="str">
        <f>VLOOKUP(A263,Database!A:M,13,FALSE)</f>
        <v>À venir</v>
      </c>
      <c r="W263" s="25" t="str">
        <f>VLOOKUP($A263,Database!$A:$Y,20,FALSE)</f>
        <v/>
      </c>
      <c r="X263" s="25" t="str">
        <f>VLOOKUP($A263,Database!$A:$Y,21,FALSE)</f>
        <v/>
      </c>
      <c r="Y263" s="25" t="str">
        <f ca="1">IF(C263&lt;NOW(),IF(AND(P263&gt;Q263,W263&gt;X263),S263,IF(AND(P263=Q263,W263=X263),T263,IF(AND(P263&lt;Q263,W263&lt;X263),U263,0))),"")</f>
        <v/>
      </c>
      <c r="Z263" s="25">
        <f>IF(AND(P263=W263,Q263=X263),1,0)</f>
        <v>1</v>
      </c>
      <c r="AA263" s="25" t="str">
        <f>IF(Z263=0,"",IF(ISBLANK(VLOOKUP(A263,Database!A:AA,22,FALSE)),"",VLOOKUP(A263,Database!A:AA,22,FALSE)))</f>
        <v>Exact</v>
      </c>
      <c r="AB263" s="25">
        <f ca="1">IFERROR(IF(AND(Y263&lt;&gt;"",OR(V263="Terminé",V263="En cours")),VLOOKUP(AA263,Setup_ScoreExactBonus!A:D,4,FALSE),0),0)</f>
        <v>0</v>
      </c>
      <c r="AC263" s="31" t="str">
        <f ca="1">IF(Y263&lt;&gt;"", Y263 + IF(Z263=1,AB263, 0), "")</f>
        <v/>
      </c>
      <c r="AD263" s="31">
        <f ca="1">SUMIFS(AC$2:AC263,D$2:D263,D263)*IF(R263=0,1,2)</f>
        <v>0</v>
      </c>
    </row>
    <row r="264" spans="1:30" x14ac:dyDescent="0.35">
      <c r="A264" s="31">
        <f>IF(ISBLANK(B264),"",COUNTIF(B$2:B264,B264))-1</f>
        <v>6</v>
      </c>
      <c r="B264" s="31">
        <v>29</v>
      </c>
      <c r="C264" s="10">
        <f>VLOOKUP($A264,Database!$A:$Y,7,FALSE)</f>
        <v>46187</v>
      </c>
      <c r="D264" s="31" t="str">
        <f>VLOOKUP(Pronostics!$B264,Setup_MPP!$A:$G,3,FALSE)</f>
        <v>Joueur29</v>
      </c>
      <c r="E264" s="31" t="str">
        <f>VLOOKUP(Pronostics!$B264,Setup_MPP!$A:$G,2,FALSE)</f>
        <v>Joueur29</v>
      </c>
      <c r="F264" s="31" t="str">
        <f>VLOOKUP($B264,Setup_MPP!$A:$E,4,FALSE)</f>
        <v>#D5D5D5</v>
      </c>
      <c r="G264" s="31" t="str">
        <f>VLOOKUP($B264,Setup_MPP!$A:$E,5,FALSE)</f>
        <v>#727272</v>
      </c>
      <c r="H264" s="31" t="str">
        <f>IFERROR(IF(AND(A264&gt;=1,A264&lt;=104),VLOOKUP($A264,Location!$A:$J,6,FALSE),IF(A264=0,"Avant l'ouverture",IF(OR(A264=105,A264=106),"Bonus"))),"")</f>
        <v>Tour 1</v>
      </c>
      <c r="I264" s="31" t="str">
        <f>IF(LEFT(H264,4)="Tour",VLOOKUP(A264,Database!$A:$C,3,FALSE),"")</f>
        <v>C</v>
      </c>
      <c r="J264" s="31" t="str">
        <f>VLOOKUP($A264,Location!$A:$J,7,FALSE)</f>
        <v>Brésil</v>
      </c>
      <c r="K264" s="31" t="str">
        <f>IFERROR(VLOOKUP(J264,Setup_Team!$B:$C,2,FALSE), "TDB")</f>
        <v>BRA</v>
      </c>
      <c r="L264" s="31" t="str">
        <f>VLOOKUP($A264,Location!$A:$J,8,FALSE)</f>
        <v>Maroc</v>
      </c>
      <c r="M264" s="31" t="str">
        <f>IFERROR(VLOOKUP(L264,Setup_Team!$B:$C,2,FALSE), "TDB")</f>
        <v>MAR</v>
      </c>
      <c r="N264" s="31" t="str">
        <f>VLOOKUP($A264,Location!$A:$J,9,FALSE)</f>
        <v>East Rutherford, New Jersey/New York</v>
      </c>
      <c r="O264" s="31" t="str">
        <f>VLOOKUP($A264,Location!$A:$J,10,FALSE)</f>
        <v>MetLife Stadium</v>
      </c>
      <c r="R264" s="31">
        <v>0</v>
      </c>
      <c r="S264" s="25">
        <f>VLOOKUP($A264,Database!$A:$Y,10,FALSE)</f>
        <v>55</v>
      </c>
      <c r="T264" s="25">
        <f>VLOOKUP($A264,Database!$A:$Y,11,FALSE)</f>
        <v>122</v>
      </c>
      <c r="U264" s="25">
        <f>VLOOKUP($A264,Database!$A:$Y,12,FALSE)</f>
        <v>140</v>
      </c>
      <c r="V264" s="25" t="str">
        <f>VLOOKUP(A264,Database!A:M,13,FALSE)</f>
        <v>À venir</v>
      </c>
      <c r="W264" s="25" t="str">
        <f>VLOOKUP($A264,Database!$A:$Y,20,FALSE)</f>
        <v/>
      </c>
      <c r="X264" s="25" t="str">
        <f>VLOOKUP($A264,Database!$A:$Y,21,FALSE)</f>
        <v/>
      </c>
      <c r="Y264" s="25" t="str">
        <f ca="1">IF(C264&lt;NOW(),IF(AND(P264&gt;Q264,W264&gt;X264),S264,IF(AND(P264=Q264,W264=X264),T264,IF(AND(P264&lt;Q264,W264&lt;X264),U264,0))),"")</f>
        <v/>
      </c>
      <c r="Z264" s="25">
        <f>IF(AND(P264=W264,Q264=X264),1,0)</f>
        <v>1</v>
      </c>
      <c r="AA264" s="25" t="str">
        <f>IF(Z264=0,"",IF(ISBLANK(VLOOKUP(A264,Database!A:AA,22,FALSE)),"",VLOOKUP(A264,Database!A:AA,22,FALSE)))</f>
        <v>Exact</v>
      </c>
      <c r="AB264" s="25">
        <f ca="1">IFERROR(IF(AND(Y264&lt;&gt;"",OR(V264="Terminé",V264="En cours")),VLOOKUP(AA264,Setup_ScoreExactBonus!A:D,4,FALSE),0),0)</f>
        <v>0</v>
      </c>
      <c r="AC264" s="31" t="str">
        <f ca="1">IF(Y264&lt;&gt;"", Y264 + IF(Z264=1,AB264, 0), "")</f>
        <v/>
      </c>
      <c r="AD264" s="31">
        <f ca="1">SUMIFS(AC$2:AC264,D$2:D264,D264)*IF(R264=0,1,2)</f>
        <v>0</v>
      </c>
    </row>
    <row r="265" spans="1:30" x14ac:dyDescent="0.35">
      <c r="A265" s="31">
        <f>IF(ISBLANK(B265),"",COUNTIF(B$2:B265,B265))-1</f>
        <v>6</v>
      </c>
      <c r="B265" s="31">
        <v>30</v>
      </c>
      <c r="C265" s="10">
        <f>VLOOKUP($A265,Database!$A:$Y,7,FALSE)</f>
        <v>46187</v>
      </c>
      <c r="D265" s="31" t="str">
        <f>VLOOKUP(Pronostics!$B265,Setup_MPP!$A:$G,3,FALSE)</f>
        <v>Joueur30</v>
      </c>
      <c r="E265" s="31" t="str">
        <f>VLOOKUP(Pronostics!$B265,Setup_MPP!$A:$G,2,FALSE)</f>
        <v>Joueur30</v>
      </c>
      <c r="F265" s="31" t="str">
        <f>VLOOKUP($B265,Setup_MPP!$A:$E,4,FALSE)</f>
        <v>#D5D5D5</v>
      </c>
      <c r="G265" s="31" t="str">
        <f>VLOOKUP($B265,Setup_MPP!$A:$E,5,FALSE)</f>
        <v>#727272</v>
      </c>
      <c r="H265" s="31" t="str">
        <f>IFERROR(IF(AND(A265&gt;=1,A265&lt;=104),VLOOKUP($A265,Location!$A:$J,6,FALSE),IF(A265=0,"Avant l'ouverture",IF(OR(A265=105,A265=106),"Bonus"))),"")</f>
        <v>Tour 1</v>
      </c>
      <c r="I265" s="31" t="str">
        <f>IF(LEFT(H265,4)="Tour",VLOOKUP(A265,Database!$A:$C,3,FALSE),"")</f>
        <v>C</v>
      </c>
      <c r="J265" s="31" t="str">
        <f>VLOOKUP($A265,Location!$A:$J,7,FALSE)</f>
        <v>Brésil</v>
      </c>
      <c r="K265" s="31" t="str">
        <f>IFERROR(VLOOKUP(J265,Setup_Team!$B:$C,2,FALSE), "TDB")</f>
        <v>BRA</v>
      </c>
      <c r="L265" s="31" t="str">
        <f>VLOOKUP($A265,Location!$A:$J,8,FALSE)</f>
        <v>Maroc</v>
      </c>
      <c r="M265" s="31" t="str">
        <f>IFERROR(VLOOKUP(L265,Setup_Team!$B:$C,2,FALSE), "TDB")</f>
        <v>MAR</v>
      </c>
      <c r="N265" s="31" t="str">
        <f>VLOOKUP($A265,Location!$A:$J,9,FALSE)</f>
        <v>East Rutherford, New Jersey/New York</v>
      </c>
      <c r="O265" s="31" t="str">
        <f>VLOOKUP($A265,Location!$A:$J,10,FALSE)</f>
        <v>MetLife Stadium</v>
      </c>
      <c r="R265" s="31">
        <v>0</v>
      </c>
      <c r="S265" s="25">
        <f>VLOOKUP($A265,Database!$A:$Y,10,FALSE)</f>
        <v>55</v>
      </c>
      <c r="T265" s="25">
        <f>VLOOKUP($A265,Database!$A:$Y,11,FALSE)</f>
        <v>122</v>
      </c>
      <c r="U265" s="25">
        <f>VLOOKUP($A265,Database!$A:$Y,12,FALSE)</f>
        <v>140</v>
      </c>
      <c r="V265" s="25" t="str">
        <f>VLOOKUP(A265,Database!A:M,13,FALSE)</f>
        <v>À venir</v>
      </c>
      <c r="W265" s="25" t="str">
        <f>VLOOKUP($A265,Database!$A:$Y,20,FALSE)</f>
        <v/>
      </c>
      <c r="X265" s="25" t="str">
        <f>VLOOKUP($A265,Database!$A:$Y,21,FALSE)</f>
        <v/>
      </c>
      <c r="Y265" s="25" t="str">
        <f ca="1">IF(C265&lt;NOW(),IF(AND(P265&gt;Q265,W265&gt;X265),S265,IF(AND(P265=Q265,W265=X265),T265,IF(AND(P265&lt;Q265,W265&lt;X265),U265,0))),"")</f>
        <v/>
      </c>
      <c r="Z265" s="25">
        <f>IF(AND(P265=W265,Q265=X265),1,0)</f>
        <v>1</v>
      </c>
      <c r="AA265" s="25" t="str">
        <f>IF(Z265=0,"",IF(ISBLANK(VLOOKUP(A265,Database!A:AA,22,FALSE)),"",VLOOKUP(A265,Database!A:AA,22,FALSE)))</f>
        <v>Exact</v>
      </c>
      <c r="AB265" s="25">
        <f ca="1">IFERROR(IF(AND(Y265&lt;&gt;"",OR(V265="Terminé",V265="En cours")),VLOOKUP(AA265,Setup_ScoreExactBonus!A:D,4,FALSE),0),0)</f>
        <v>0</v>
      </c>
      <c r="AC265" s="31" t="str">
        <f ca="1">IF(Y265&lt;&gt;"", Y265 + IF(Z265=1,AB265, 0), "")</f>
        <v/>
      </c>
      <c r="AD265" s="31">
        <f ca="1">SUMIFS(AC$2:AC265,D$2:D265,D265)*IF(R265=0,1,2)</f>
        <v>0</v>
      </c>
    </row>
    <row r="266" spans="1:30" x14ac:dyDescent="0.35">
      <c r="A266" s="31">
        <f>IF(ISBLANK(B266),"",COUNTIF(B$2:B266,B266))-1</f>
        <v>6</v>
      </c>
      <c r="B266" s="31">
        <v>31</v>
      </c>
      <c r="C266" s="10">
        <f>VLOOKUP($A266,Database!$A:$Y,7,FALSE)</f>
        <v>46187</v>
      </c>
      <c r="D266" s="31" t="str">
        <f>VLOOKUP(Pronostics!$B266,Setup_MPP!$A:$G,3,FALSE)</f>
        <v>Joueur31</v>
      </c>
      <c r="E266" s="31" t="str">
        <f>VLOOKUP(Pronostics!$B266,Setup_MPP!$A:$G,2,FALSE)</f>
        <v>Joueur31</v>
      </c>
      <c r="F266" s="31" t="str">
        <f>VLOOKUP($B266,Setup_MPP!$A:$E,4,FALSE)</f>
        <v>#D5D5D5</v>
      </c>
      <c r="G266" s="31" t="str">
        <f>VLOOKUP($B266,Setup_MPP!$A:$E,5,FALSE)</f>
        <v>#727272</v>
      </c>
      <c r="H266" s="31" t="str">
        <f>IFERROR(IF(AND(A266&gt;=1,A266&lt;=104),VLOOKUP($A266,Location!$A:$J,6,FALSE),IF(A266=0,"Avant l'ouverture",IF(OR(A266=105,A266=106),"Bonus"))),"")</f>
        <v>Tour 1</v>
      </c>
      <c r="I266" s="31" t="str">
        <f>IF(LEFT(H266,4)="Tour",VLOOKUP(A266,Database!$A:$C,3,FALSE),"")</f>
        <v>C</v>
      </c>
      <c r="J266" s="31" t="str">
        <f>VLOOKUP($A266,Location!$A:$J,7,FALSE)</f>
        <v>Brésil</v>
      </c>
      <c r="K266" s="31" t="str">
        <f>IFERROR(VLOOKUP(J266,Setup_Team!$B:$C,2,FALSE), "TDB")</f>
        <v>BRA</v>
      </c>
      <c r="L266" s="31" t="str">
        <f>VLOOKUP($A266,Location!$A:$J,8,FALSE)</f>
        <v>Maroc</v>
      </c>
      <c r="M266" s="31" t="str">
        <f>IFERROR(VLOOKUP(L266,Setup_Team!$B:$C,2,FALSE), "TDB")</f>
        <v>MAR</v>
      </c>
      <c r="N266" s="31" t="str">
        <f>VLOOKUP($A266,Location!$A:$J,9,FALSE)</f>
        <v>East Rutherford, New Jersey/New York</v>
      </c>
      <c r="O266" s="31" t="str">
        <f>VLOOKUP($A266,Location!$A:$J,10,FALSE)</f>
        <v>MetLife Stadium</v>
      </c>
      <c r="R266" s="31">
        <v>0</v>
      </c>
      <c r="S266" s="25">
        <f>VLOOKUP($A266,Database!$A:$Y,10,FALSE)</f>
        <v>55</v>
      </c>
      <c r="T266" s="25">
        <f>VLOOKUP($A266,Database!$A:$Y,11,FALSE)</f>
        <v>122</v>
      </c>
      <c r="U266" s="25">
        <f>VLOOKUP($A266,Database!$A:$Y,12,FALSE)</f>
        <v>140</v>
      </c>
      <c r="V266" s="25" t="str">
        <f>VLOOKUP(A266,Database!A:M,13,FALSE)</f>
        <v>À venir</v>
      </c>
      <c r="W266" s="25" t="str">
        <f>VLOOKUP($A266,Database!$A:$Y,20,FALSE)</f>
        <v/>
      </c>
      <c r="X266" s="25" t="str">
        <f>VLOOKUP($A266,Database!$A:$Y,21,FALSE)</f>
        <v/>
      </c>
      <c r="Y266" s="25" t="str">
        <f ca="1">IF(C266&lt;NOW(),IF(AND(P266&gt;Q266,W266&gt;X266),S266,IF(AND(P266=Q266,W266=X266),T266,IF(AND(P266&lt;Q266,W266&lt;X266),U266,0))),"")</f>
        <v/>
      </c>
      <c r="Z266" s="25">
        <f>IF(AND(P266=W266,Q266=X266),1,0)</f>
        <v>1</v>
      </c>
      <c r="AA266" s="25" t="str">
        <f>IF(Z266=0,"",IF(ISBLANK(VLOOKUP(A266,Database!A:AA,22,FALSE)),"",VLOOKUP(A266,Database!A:AA,22,FALSE)))</f>
        <v>Exact</v>
      </c>
      <c r="AB266" s="25">
        <f ca="1">IFERROR(IF(AND(Y266&lt;&gt;"",OR(V266="Terminé",V266="En cours")),VLOOKUP(AA266,Setup_ScoreExactBonus!A:D,4,FALSE),0),0)</f>
        <v>0</v>
      </c>
      <c r="AC266" s="31" t="str">
        <f ca="1">IF(Y266&lt;&gt;"", Y266 + IF(Z266=1,AB266, 0), "")</f>
        <v/>
      </c>
      <c r="AD266" s="31">
        <f ca="1">SUMIFS(AC$2:AC266,D$2:D266,D266)*IF(R266=0,1,2)</f>
        <v>0</v>
      </c>
    </row>
    <row r="267" spans="1:30" x14ac:dyDescent="0.35">
      <c r="A267" s="31">
        <f>IF(ISBLANK(B267),"",COUNTIF(B$2:B267,B267))-1</f>
        <v>6</v>
      </c>
      <c r="B267" s="31">
        <v>32</v>
      </c>
      <c r="C267" s="10">
        <f>VLOOKUP($A267,Database!$A:$Y,7,FALSE)</f>
        <v>46187</v>
      </c>
      <c r="D267" s="31" t="str">
        <f>VLOOKUP(Pronostics!$B267,Setup_MPP!$A:$G,3,FALSE)</f>
        <v>Joueur32</v>
      </c>
      <c r="E267" s="31" t="str">
        <f>VLOOKUP(Pronostics!$B267,Setup_MPP!$A:$G,2,FALSE)</f>
        <v>Joueur32</v>
      </c>
      <c r="F267" s="31" t="str">
        <f>VLOOKUP($B267,Setup_MPP!$A:$E,4,FALSE)</f>
        <v>#D5D5D5</v>
      </c>
      <c r="G267" s="31" t="str">
        <f>VLOOKUP($B267,Setup_MPP!$A:$E,5,FALSE)</f>
        <v>#727272</v>
      </c>
      <c r="H267" s="31" t="str">
        <f>IFERROR(IF(AND(A267&gt;=1,A267&lt;=104),VLOOKUP($A267,Location!$A:$J,6,FALSE),IF(A267=0,"Avant l'ouverture",IF(OR(A267=105,A267=106),"Bonus"))),"")</f>
        <v>Tour 1</v>
      </c>
      <c r="I267" s="31" t="str">
        <f>IF(LEFT(H267,4)="Tour",VLOOKUP(A267,Database!$A:$C,3,FALSE),"")</f>
        <v>C</v>
      </c>
      <c r="J267" s="31" t="str">
        <f>VLOOKUP($A267,Location!$A:$J,7,FALSE)</f>
        <v>Brésil</v>
      </c>
      <c r="K267" s="31" t="str">
        <f>IFERROR(VLOOKUP(J267,Setup_Team!$B:$C,2,FALSE), "TDB")</f>
        <v>BRA</v>
      </c>
      <c r="L267" s="31" t="str">
        <f>VLOOKUP($A267,Location!$A:$J,8,FALSE)</f>
        <v>Maroc</v>
      </c>
      <c r="M267" s="31" t="str">
        <f>IFERROR(VLOOKUP(L267,Setup_Team!$B:$C,2,FALSE), "TDB")</f>
        <v>MAR</v>
      </c>
      <c r="N267" s="31" t="str">
        <f>VLOOKUP($A267,Location!$A:$J,9,FALSE)</f>
        <v>East Rutherford, New Jersey/New York</v>
      </c>
      <c r="O267" s="31" t="str">
        <f>VLOOKUP($A267,Location!$A:$J,10,FALSE)</f>
        <v>MetLife Stadium</v>
      </c>
      <c r="R267" s="31">
        <v>0</v>
      </c>
      <c r="S267" s="25">
        <f>VLOOKUP($A267,Database!$A:$Y,10,FALSE)</f>
        <v>55</v>
      </c>
      <c r="T267" s="25">
        <f>VLOOKUP($A267,Database!$A:$Y,11,FALSE)</f>
        <v>122</v>
      </c>
      <c r="U267" s="25">
        <f>VLOOKUP($A267,Database!$A:$Y,12,FALSE)</f>
        <v>140</v>
      </c>
      <c r="V267" s="25" t="str">
        <f>VLOOKUP(A267,Database!A:M,13,FALSE)</f>
        <v>À venir</v>
      </c>
      <c r="W267" s="25" t="str">
        <f>VLOOKUP($A267,Database!$A:$Y,20,FALSE)</f>
        <v/>
      </c>
      <c r="X267" s="25" t="str">
        <f>VLOOKUP($A267,Database!$A:$Y,21,FALSE)</f>
        <v/>
      </c>
      <c r="Y267" s="25" t="str">
        <f ca="1">IF(C267&lt;NOW(),IF(AND(P267&gt;Q267,W267&gt;X267),S267,IF(AND(P267=Q267,W267=X267),T267,IF(AND(P267&lt;Q267,W267&lt;X267),U267,0))),"")</f>
        <v/>
      </c>
      <c r="Z267" s="25">
        <f>IF(AND(P267=W267,Q267=X267),1,0)</f>
        <v>1</v>
      </c>
      <c r="AA267" s="25" t="str">
        <f>IF(Z267=0,"",IF(ISBLANK(VLOOKUP(A267,Database!A:AA,22,FALSE)),"",VLOOKUP(A267,Database!A:AA,22,FALSE)))</f>
        <v>Exact</v>
      </c>
      <c r="AB267" s="25">
        <f ca="1">IFERROR(IF(AND(Y267&lt;&gt;"",OR(V267="Terminé",V267="En cours")),VLOOKUP(AA267,Setup_ScoreExactBonus!A:D,4,FALSE),0),0)</f>
        <v>0</v>
      </c>
      <c r="AC267" s="31" t="str">
        <f ca="1">IF(Y267&lt;&gt;"", Y267 + IF(Z267=1,AB267, 0), "")</f>
        <v/>
      </c>
      <c r="AD267" s="31">
        <f ca="1">SUMIFS(AC$2:AC267,D$2:D267,D267)*IF(R267=0,1,2)</f>
        <v>0</v>
      </c>
    </row>
    <row r="268" spans="1:30" x14ac:dyDescent="0.35">
      <c r="A268" s="31">
        <f>IF(ISBLANK(B268),"",COUNTIF(B$2:B268,B268))-1</f>
        <v>6</v>
      </c>
      <c r="B268" s="31">
        <v>33</v>
      </c>
      <c r="C268" s="10">
        <f>VLOOKUP($A268,Database!$A:$Y,7,FALSE)</f>
        <v>46187</v>
      </c>
      <c r="D268" s="31" t="str">
        <f>VLOOKUP(Pronostics!$B268,Setup_MPP!$A:$G,3,FALSE)</f>
        <v>Joueur33</v>
      </c>
      <c r="E268" s="31" t="str">
        <f>VLOOKUP(Pronostics!$B268,Setup_MPP!$A:$G,2,FALSE)</f>
        <v>Joueur33</v>
      </c>
      <c r="F268" s="31" t="str">
        <f>VLOOKUP($B268,Setup_MPP!$A:$E,4,FALSE)</f>
        <v>#D5D5D5</v>
      </c>
      <c r="G268" s="31" t="str">
        <f>VLOOKUP($B268,Setup_MPP!$A:$E,5,FALSE)</f>
        <v>#727272</v>
      </c>
      <c r="H268" s="31" t="str">
        <f>IFERROR(IF(AND(A268&gt;=1,A268&lt;=104),VLOOKUP($A268,Location!$A:$J,6,FALSE),IF(A268=0,"Avant l'ouverture",IF(OR(A268=105,A268=106),"Bonus"))),"")</f>
        <v>Tour 1</v>
      </c>
      <c r="I268" s="31" t="str">
        <f>IF(LEFT(H268,4)="Tour",VLOOKUP(A268,Database!$A:$C,3,FALSE),"")</f>
        <v>C</v>
      </c>
      <c r="J268" s="31" t="str">
        <f>VLOOKUP($A268,Location!$A:$J,7,FALSE)</f>
        <v>Brésil</v>
      </c>
      <c r="K268" s="31" t="str">
        <f>IFERROR(VLOOKUP(J268,Setup_Team!$B:$C,2,FALSE), "TDB")</f>
        <v>BRA</v>
      </c>
      <c r="L268" s="31" t="str">
        <f>VLOOKUP($A268,Location!$A:$J,8,FALSE)</f>
        <v>Maroc</v>
      </c>
      <c r="M268" s="31" t="str">
        <f>IFERROR(VLOOKUP(L268,Setup_Team!$B:$C,2,FALSE), "TDB")</f>
        <v>MAR</v>
      </c>
      <c r="N268" s="31" t="str">
        <f>VLOOKUP($A268,Location!$A:$J,9,FALSE)</f>
        <v>East Rutherford, New Jersey/New York</v>
      </c>
      <c r="O268" s="31" t="str">
        <f>VLOOKUP($A268,Location!$A:$J,10,FALSE)</f>
        <v>MetLife Stadium</v>
      </c>
      <c r="R268" s="31">
        <v>0</v>
      </c>
      <c r="S268" s="25">
        <f>VLOOKUP($A268,Database!$A:$Y,10,FALSE)</f>
        <v>55</v>
      </c>
      <c r="T268" s="25">
        <f>VLOOKUP($A268,Database!$A:$Y,11,FALSE)</f>
        <v>122</v>
      </c>
      <c r="U268" s="25">
        <f>VLOOKUP($A268,Database!$A:$Y,12,FALSE)</f>
        <v>140</v>
      </c>
      <c r="V268" s="25" t="str">
        <f>VLOOKUP(A268,Database!A:M,13,FALSE)</f>
        <v>À venir</v>
      </c>
      <c r="W268" s="25" t="str">
        <f>VLOOKUP($A268,Database!$A:$Y,20,FALSE)</f>
        <v/>
      </c>
      <c r="X268" s="25" t="str">
        <f>VLOOKUP($A268,Database!$A:$Y,21,FALSE)</f>
        <v/>
      </c>
      <c r="Y268" s="25" t="str">
        <f ca="1">IF(C268&lt;NOW(),IF(AND(P268&gt;Q268,W268&gt;X268),S268,IF(AND(P268=Q268,W268=X268),T268,IF(AND(P268&lt;Q268,W268&lt;X268),U268,0))),"")</f>
        <v/>
      </c>
      <c r="Z268" s="25">
        <f>IF(AND(P268=W268,Q268=X268),1,0)</f>
        <v>1</v>
      </c>
      <c r="AA268" s="25" t="str">
        <f>IF(Z268=0,"",IF(ISBLANK(VLOOKUP(A268,Database!A:AA,22,FALSE)),"",VLOOKUP(A268,Database!A:AA,22,FALSE)))</f>
        <v>Exact</v>
      </c>
      <c r="AB268" s="25">
        <f ca="1">IFERROR(IF(AND(Y268&lt;&gt;"",OR(V268="Terminé",V268="En cours")),VLOOKUP(AA268,Setup_ScoreExactBonus!A:D,4,FALSE),0),0)</f>
        <v>0</v>
      </c>
      <c r="AC268" s="31" t="str">
        <f ca="1">IF(Y268&lt;&gt;"", Y268 + IF(Z268=1,AB268, 0), "")</f>
        <v/>
      </c>
      <c r="AD268" s="31">
        <f ca="1">SUMIFS(AC$2:AC268,D$2:D268,D268)*IF(R268=0,1,2)</f>
        <v>0</v>
      </c>
    </row>
    <row r="269" spans="1:30" x14ac:dyDescent="0.35">
      <c r="A269" s="31">
        <f>IF(ISBLANK(B269),"",COUNTIF(B$2:B269,B269))-1</f>
        <v>6</v>
      </c>
      <c r="B269" s="31">
        <v>34</v>
      </c>
      <c r="C269" s="10">
        <f>VLOOKUP($A269,Database!$A:$Y,7,FALSE)</f>
        <v>46187</v>
      </c>
      <c r="D269" s="31" t="str">
        <f>VLOOKUP(Pronostics!$B269,Setup_MPP!$A:$G,3,FALSE)</f>
        <v>Joueur34</v>
      </c>
      <c r="E269" s="31" t="str">
        <f>VLOOKUP(Pronostics!$B269,Setup_MPP!$A:$G,2,FALSE)</f>
        <v>Joueur34</v>
      </c>
      <c r="F269" s="31" t="str">
        <f>VLOOKUP($B269,Setup_MPP!$A:$E,4,FALSE)</f>
        <v>#D5D5D5</v>
      </c>
      <c r="G269" s="31" t="str">
        <f>VLOOKUP($B269,Setup_MPP!$A:$E,5,FALSE)</f>
        <v>#727272</v>
      </c>
      <c r="H269" s="31" t="str">
        <f>IFERROR(IF(AND(A269&gt;=1,A269&lt;=104),VLOOKUP($A269,Location!$A:$J,6,FALSE),IF(A269=0,"Avant l'ouverture",IF(OR(A269=105,A269=106),"Bonus"))),"")</f>
        <v>Tour 1</v>
      </c>
      <c r="I269" s="31" t="str">
        <f>IF(LEFT(H269,4)="Tour",VLOOKUP(A269,Database!$A:$C,3,FALSE),"")</f>
        <v>C</v>
      </c>
      <c r="J269" s="31" t="str">
        <f>VLOOKUP($A269,Location!$A:$J,7,FALSE)</f>
        <v>Brésil</v>
      </c>
      <c r="K269" s="31" t="str">
        <f>IFERROR(VLOOKUP(J269,Setup_Team!$B:$C,2,FALSE), "TDB")</f>
        <v>BRA</v>
      </c>
      <c r="L269" s="31" t="str">
        <f>VLOOKUP($A269,Location!$A:$J,8,FALSE)</f>
        <v>Maroc</v>
      </c>
      <c r="M269" s="31" t="str">
        <f>IFERROR(VLOOKUP(L269,Setup_Team!$B:$C,2,FALSE), "TDB")</f>
        <v>MAR</v>
      </c>
      <c r="N269" s="31" t="str">
        <f>VLOOKUP($A269,Location!$A:$J,9,FALSE)</f>
        <v>East Rutherford, New Jersey/New York</v>
      </c>
      <c r="O269" s="31" t="str">
        <f>VLOOKUP($A269,Location!$A:$J,10,FALSE)</f>
        <v>MetLife Stadium</v>
      </c>
      <c r="R269" s="31">
        <v>0</v>
      </c>
      <c r="S269" s="25">
        <f>VLOOKUP($A269,Database!$A:$Y,10,FALSE)</f>
        <v>55</v>
      </c>
      <c r="T269" s="25">
        <f>VLOOKUP($A269,Database!$A:$Y,11,FALSE)</f>
        <v>122</v>
      </c>
      <c r="U269" s="25">
        <f>VLOOKUP($A269,Database!$A:$Y,12,FALSE)</f>
        <v>140</v>
      </c>
      <c r="V269" s="25" t="str">
        <f>VLOOKUP(A269,Database!A:M,13,FALSE)</f>
        <v>À venir</v>
      </c>
      <c r="W269" s="25" t="str">
        <f>VLOOKUP($A269,Database!$A:$Y,20,FALSE)</f>
        <v/>
      </c>
      <c r="X269" s="25" t="str">
        <f>VLOOKUP($A269,Database!$A:$Y,21,FALSE)</f>
        <v/>
      </c>
      <c r="Y269" s="25" t="str">
        <f ca="1">IF(C269&lt;NOW(),IF(AND(P269&gt;Q269,W269&gt;X269),S269,IF(AND(P269=Q269,W269=X269),T269,IF(AND(P269&lt;Q269,W269&lt;X269),U269,0))),"")</f>
        <v/>
      </c>
      <c r="Z269" s="25">
        <f>IF(AND(P269=W269,Q269=X269),1,0)</f>
        <v>1</v>
      </c>
      <c r="AA269" s="25" t="str">
        <f>IF(Z269=0,"",IF(ISBLANK(VLOOKUP(A269,Database!A:AA,22,FALSE)),"",VLOOKUP(A269,Database!A:AA,22,FALSE)))</f>
        <v>Exact</v>
      </c>
      <c r="AB269" s="25">
        <f ca="1">IFERROR(IF(AND(Y269&lt;&gt;"",OR(V269="Terminé",V269="En cours")),VLOOKUP(AA269,Setup_ScoreExactBonus!A:D,4,FALSE),0),0)</f>
        <v>0</v>
      </c>
      <c r="AC269" s="31" t="str">
        <f ca="1">IF(Y269&lt;&gt;"", Y269 + IF(Z269=1,AB269, 0), "")</f>
        <v/>
      </c>
      <c r="AD269" s="31">
        <f ca="1">SUMIFS(AC$2:AC269,D$2:D269,D269)*IF(R269=0,1,2)</f>
        <v>0</v>
      </c>
    </row>
    <row r="270" spans="1:30" x14ac:dyDescent="0.35">
      <c r="A270" s="31">
        <f>IF(ISBLANK(B270),"",COUNTIF(B$2:B270,B270))-1</f>
        <v>6</v>
      </c>
      <c r="B270" s="31">
        <v>35</v>
      </c>
      <c r="C270" s="10">
        <f>VLOOKUP($A270,Database!$A:$Y,7,FALSE)</f>
        <v>46187</v>
      </c>
      <c r="D270" s="31" t="str">
        <f>VLOOKUP(Pronostics!$B270,Setup_MPP!$A:$G,3,FALSE)</f>
        <v>Joueur35</v>
      </c>
      <c r="E270" s="31" t="str">
        <f>VLOOKUP(Pronostics!$B270,Setup_MPP!$A:$G,2,FALSE)</f>
        <v>Joueur35</v>
      </c>
      <c r="F270" s="31" t="str">
        <f>VLOOKUP($B270,Setup_MPP!$A:$E,4,FALSE)</f>
        <v>#D5D5D5</v>
      </c>
      <c r="G270" s="31" t="str">
        <f>VLOOKUP($B270,Setup_MPP!$A:$E,5,FALSE)</f>
        <v>#727272</v>
      </c>
      <c r="H270" s="31" t="str">
        <f>IFERROR(IF(AND(A270&gt;=1,A270&lt;=104),VLOOKUP($A270,Location!$A:$J,6,FALSE),IF(A270=0,"Avant l'ouverture",IF(OR(A270=105,A270=106),"Bonus"))),"")</f>
        <v>Tour 1</v>
      </c>
      <c r="I270" s="31" t="str">
        <f>IF(LEFT(H270,4)="Tour",VLOOKUP(A270,Database!$A:$C,3,FALSE),"")</f>
        <v>C</v>
      </c>
      <c r="J270" s="31" t="str">
        <f>VLOOKUP($A270,Location!$A:$J,7,FALSE)</f>
        <v>Brésil</v>
      </c>
      <c r="K270" s="31" t="str">
        <f>IFERROR(VLOOKUP(J270,Setup_Team!$B:$C,2,FALSE), "TDB")</f>
        <v>BRA</v>
      </c>
      <c r="L270" s="31" t="str">
        <f>VLOOKUP($A270,Location!$A:$J,8,FALSE)</f>
        <v>Maroc</v>
      </c>
      <c r="M270" s="31" t="str">
        <f>IFERROR(VLOOKUP(L270,Setup_Team!$B:$C,2,FALSE), "TDB")</f>
        <v>MAR</v>
      </c>
      <c r="N270" s="31" t="str">
        <f>VLOOKUP($A270,Location!$A:$J,9,FALSE)</f>
        <v>East Rutherford, New Jersey/New York</v>
      </c>
      <c r="O270" s="31" t="str">
        <f>VLOOKUP($A270,Location!$A:$J,10,FALSE)</f>
        <v>MetLife Stadium</v>
      </c>
      <c r="R270" s="31">
        <v>0</v>
      </c>
      <c r="S270" s="25">
        <f>VLOOKUP($A270,Database!$A:$Y,10,FALSE)</f>
        <v>55</v>
      </c>
      <c r="T270" s="25">
        <f>VLOOKUP($A270,Database!$A:$Y,11,FALSE)</f>
        <v>122</v>
      </c>
      <c r="U270" s="25">
        <f>VLOOKUP($A270,Database!$A:$Y,12,FALSE)</f>
        <v>140</v>
      </c>
      <c r="V270" s="25" t="str">
        <f>VLOOKUP(A270,Database!A:M,13,FALSE)</f>
        <v>À venir</v>
      </c>
      <c r="W270" s="25" t="str">
        <f>VLOOKUP($A270,Database!$A:$Y,20,FALSE)</f>
        <v/>
      </c>
      <c r="X270" s="25" t="str">
        <f>VLOOKUP($A270,Database!$A:$Y,21,FALSE)</f>
        <v/>
      </c>
      <c r="Y270" s="25" t="str">
        <f ca="1">IF(C270&lt;NOW(),IF(AND(P270&gt;Q270,W270&gt;X270),S270,IF(AND(P270=Q270,W270=X270),T270,IF(AND(P270&lt;Q270,W270&lt;X270),U270,0))),"")</f>
        <v/>
      </c>
      <c r="Z270" s="25">
        <f>IF(AND(P270=W270,Q270=X270),1,0)</f>
        <v>1</v>
      </c>
      <c r="AA270" s="25" t="str">
        <f>IF(Z270=0,"",IF(ISBLANK(VLOOKUP(A270,Database!A:AA,22,FALSE)),"",VLOOKUP(A270,Database!A:AA,22,FALSE)))</f>
        <v>Exact</v>
      </c>
      <c r="AB270" s="25">
        <f ca="1">IFERROR(IF(AND(Y270&lt;&gt;"",OR(V270="Terminé",V270="En cours")),VLOOKUP(AA270,Setup_ScoreExactBonus!A:D,4,FALSE),0),0)</f>
        <v>0</v>
      </c>
      <c r="AC270" s="31" t="str">
        <f ca="1">IF(Y270&lt;&gt;"", Y270 + IF(Z270=1,AB270, 0), "")</f>
        <v/>
      </c>
      <c r="AD270" s="31">
        <f ca="1">SUMIFS(AC$2:AC270,D$2:D270,D270)*IF(R270=0,1,2)</f>
        <v>0</v>
      </c>
    </row>
    <row r="271" spans="1:30" x14ac:dyDescent="0.35">
      <c r="A271" s="31">
        <f>IF(ISBLANK(B271),"",COUNTIF(B$2:B271,B271))-1</f>
        <v>6</v>
      </c>
      <c r="B271" s="31">
        <v>36</v>
      </c>
      <c r="C271" s="10">
        <f>VLOOKUP($A271,Database!$A:$Y,7,FALSE)</f>
        <v>46187</v>
      </c>
      <c r="D271" s="31" t="str">
        <f>VLOOKUP(Pronostics!$B271,Setup_MPP!$A:$G,3,FALSE)</f>
        <v>Joueur36</v>
      </c>
      <c r="E271" s="31" t="str">
        <f>VLOOKUP(Pronostics!$B271,Setup_MPP!$A:$G,2,FALSE)</f>
        <v>Joueur36</v>
      </c>
      <c r="F271" s="31" t="str">
        <f>VLOOKUP($B271,Setup_MPP!$A:$E,4,FALSE)</f>
        <v>#D5D5D5</v>
      </c>
      <c r="G271" s="31" t="str">
        <f>VLOOKUP($B271,Setup_MPP!$A:$E,5,FALSE)</f>
        <v>#727272</v>
      </c>
      <c r="H271" s="31" t="str">
        <f>IFERROR(IF(AND(A271&gt;=1,A271&lt;=104),VLOOKUP($A271,Location!$A:$J,6,FALSE),IF(A271=0,"Avant l'ouverture",IF(OR(A271=105,A271=106),"Bonus"))),"")</f>
        <v>Tour 1</v>
      </c>
      <c r="I271" s="31" t="str">
        <f>IF(LEFT(H271,4)="Tour",VLOOKUP(A271,Database!$A:$C,3,FALSE),"")</f>
        <v>C</v>
      </c>
      <c r="J271" s="31" t="str">
        <f>VLOOKUP($A271,Location!$A:$J,7,FALSE)</f>
        <v>Brésil</v>
      </c>
      <c r="K271" s="31" t="str">
        <f>IFERROR(VLOOKUP(J271,Setup_Team!$B:$C,2,FALSE), "TDB")</f>
        <v>BRA</v>
      </c>
      <c r="L271" s="31" t="str">
        <f>VLOOKUP($A271,Location!$A:$J,8,FALSE)</f>
        <v>Maroc</v>
      </c>
      <c r="M271" s="31" t="str">
        <f>IFERROR(VLOOKUP(L271,Setup_Team!$B:$C,2,FALSE), "TDB")</f>
        <v>MAR</v>
      </c>
      <c r="N271" s="31" t="str">
        <f>VLOOKUP($A271,Location!$A:$J,9,FALSE)</f>
        <v>East Rutherford, New Jersey/New York</v>
      </c>
      <c r="O271" s="31" t="str">
        <f>VLOOKUP($A271,Location!$A:$J,10,FALSE)</f>
        <v>MetLife Stadium</v>
      </c>
      <c r="R271" s="31">
        <v>0</v>
      </c>
      <c r="S271" s="25">
        <f>VLOOKUP($A271,Database!$A:$Y,10,FALSE)</f>
        <v>55</v>
      </c>
      <c r="T271" s="25">
        <f>VLOOKUP($A271,Database!$A:$Y,11,FALSE)</f>
        <v>122</v>
      </c>
      <c r="U271" s="25">
        <f>VLOOKUP($A271,Database!$A:$Y,12,FALSE)</f>
        <v>140</v>
      </c>
      <c r="V271" s="25" t="str">
        <f>VLOOKUP(A271,Database!A:M,13,FALSE)</f>
        <v>À venir</v>
      </c>
      <c r="W271" s="25" t="str">
        <f>VLOOKUP($A271,Database!$A:$Y,20,FALSE)</f>
        <v/>
      </c>
      <c r="X271" s="25" t="str">
        <f>VLOOKUP($A271,Database!$A:$Y,21,FALSE)</f>
        <v/>
      </c>
      <c r="Y271" s="25" t="str">
        <f ca="1">IF(C271&lt;NOW(),IF(AND(P271&gt;Q271,W271&gt;X271),S271,IF(AND(P271=Q271,W271=X271),T271,IF(AND(P271&lt;Q271,W271&lt;X271),U271,0))),"")</f>
        <v/>
      </c>
      <c r="Z271" s="25">
        <f>IF(AND(P271=W271,Q271=X271),1,0)</f>
        <v>1</v>
      </c>
      <c r="AA271" s="25" t="str">
        <f>IF(Z271=0,"",IF(ISBLANK(VLOOKUP(A271,Database!A:AA,22,FALSE)),"",VLOOKUP(A271,Database!A:AA,22,FALSE)))</f>
        <v>Exact</v>
      </c>
      <c r="AB271" s="25">
        <f ca="1">IFERROR(IF(AND(Y271&lt;&gt;"",OR(V271="Terminé",V271="En cours")),VLOOKUP(AA271,Setup_ScoreExactBonus!A:D,4,FALSE),0),0)</f>
        <v>0</v>
      </c>
      <c r="AC271" s="31" t="str">
        <f ca="1">IF(Y271&lt;&gt;"", Y271 + IF(Z271=1,AB271, 0), "")</f>
        <v/>
      </c>
      <c r="AD271" s="31">
        <f ca="1">SUMIFS(AC$2:AC271,D$2:D271,D271)*IF(R271=0,1,2)</f>
        <v>0</v>
      </c>
    </row>
    <row r="272" spans="1:30" x14ac:dyDescent="0.35">
      <c r="A272" s="31">
        <f>IF(ISBLANK(B272),"",COUNTIF(B$2:B272,B272))-1</f>
        <v>6</v>
      </c>
      <c r="B272" s="31">
        <v>37</v>
      </c>
      <c r="C272" s="10">
        <f>VLOOKUP($A272,Database!$A:$Y,7,FALSE)</f>
        <v>46187</v>
      </c>
      <c r="D272" s="31" t="str">
        <f>VLOOKUP(Pronostics!$B272,Setup_MPP!$A:$G,3,FALSE)</f>
        <v>Joueur37</v>
      </c>
      <c r="E272" s="31" t="str">
        <f>VLOOKUP(Pronostics!$B272,Setup_MPP!$A:$G,2,FALSE)</f>
        <v>Joueur37</v>
      </c>
      <c r="F272" s="31" t="str">
        <f>VLOOKUP($B272,Setup_MPP!$A:$E,4,FALSE)</f>
        <v>#D5D5D5</v>
      </c>
      <c r="G272" s="31" t="str">
        <f>VLOOKUP($B272,Setup_MPP!$A:$E,5,FALSE)</f>
        <v>#727272</v>
      </c>
      <c r="H272" s="31" t="str">
        <f>IFERROR(IF(AND(A272&gt;=1,A272&lt;=104),VLOOKUP($A272,Location!$A:$J,6,FALSE),IF(A272=0,"Avant l'ouverture",IF(OR(A272=105,A272=106),"Bonus"))),"")</f>
        <v>Tour 1</v>
      </c>
      <c r="I272" s="31" t="str">
        <f>IF(LEFT(H272,4)="Tour",VLOOKUP(A272,Database!$A:$C,3,FALSE),"")</f>
        <v>C</v>
      </c>
      <c r="J272" s="31" t="str">
        <f>VLOOKUP($A272,Location!$A:$J,7,FALSE)</f>
        <v>Brésil</v>
      </c>
      <c r="K272" s="31" t="str">
        <f>IFERROR(VLOOKUP(J272,Setup_Team!$B:$C,2,FALSE), "TDB")</f>
        <v>BRA</v>
      </c>
      <c r="L272" s="31" t="str">
        <f>VLOOKUP($A272,Location!$A:$J,8,FALSE)</f>
        <v>Maroc</v>
      </c>
      <c r="M272" s="31" t="str">
        <f>IFERROR(VLOOKUP(L272,Setup_Team!$B:$C,2,FALSE), "TDB")</f>
        <v>MAR</v>
      </c>
      <c r="N272" s="31" t="str">
        <f>VLOOKUP($A272,Location!$A:$J,9,FALSE)</f>
        <v>East Rutherford, New Jersey/New York</v>
      </c>
      <c r="O272" s="31" t="str">
        <f>VLOOKUP($A272,Location!$A:$J,10,FALSE)</f>
        <v>MetLife Stadium</v>
      </c>
      <c r="R272" s="31">
        <v>0</v>
      </c>
      <c r="S272" s="25">
        <f>VLOOKUP($A272,Database!$A:$Y,10,FALSE)</f>
        <v>55</v>
      </c>
      <c r="T272" s="25">
        <f>VLOOKUP($A272,Database!$A:$Y,11,FALSE)</f>
        <v>122</v>
      </c>
      <c r="U272" s="25">
        <f>VLOOKUP($A272,Database!$A:$Y,12,FALSE)</f>
        <v>140</v>
      </c>
      <c r="V272" s="25" t="str">
        <f>VLOOKUP(A272,Database!A:M,13,FALSE)</f>
        <v>À venir</v>
      </c>
      <c r="W272" s="25" t="str">
        <f>VLOOKUP($A272,Database!$A:$Y,20,FALSE)</f>
        <v/>
      </c>
      <c r="X272" s="25" t="str">
        <f>VLOOKUP($A272,Database!$A:$Y,21,FALSE)</f>
        <v/>
      </c>
      <c r="Y272" s="25" t="str">
        <f ca="1">IF(C272&lt;NOW(),IF(AND(P272&gt;Q272,W272&gt;X272),S272,IF(AND(P272=Q272,W272=X272),T272,IF(AND(P272&lt;Q272,W272&lt;X272),U272,0))),"")</f>
        <v/>
      </c>
      <c r="Z272" s="25">
        <f>IF(AND(P272=W272,Q272=X272),1,0)</f>
        <v>1</v>
      </c>
      <c r="AA272" s="25" t="str">
        <f>IF(Z272=0,"",IF(ISBLANK(VLOOKUP(A272,Database!A:AA,22,FALSE)),"",VLOOKUP(A272,Database!A:AA,22,FALSE)))</f>
        <v>Exact</v>
      </c>
      <c r="AB272" s="25">
        <f ca="1">IFERROR(IF(AND(Y272&lt;&gt;"",OR(V272="Terminé",V272="En cours")),VLOOKUP(AA272,Setup_ScoreExactBonus!A:D,4,FALSE),0),0)</f>
        <v>0</v>
      </c>
      <c r="AC272" s="31" t="str">
        <f ca="1">IF(Y272&lt;&gt;"", Y272 + IF(Z272=1,AB272, 0), "")</f>
        <v/>
      </c>
      <c r="AD272" s="31">
        <f ca="1">SUMIFS(AC$2:AC272,D$2:D272,D272)*IF(R272=0,1,2)</f>
        <v>0</v>
      </c>
    </row>
    <row r="273" spans="1:30" x14ac:dyDescent="0.35">
      <c r="A273" s="31">
        <f>IF(ISBLANK(B273),"",COUNTIF(B$2:B273,B273))-1</f>
        <v>6</v>
      </c>
      <c r="B273" s="31">
        <v>38</v>
      </c>
      <c r="C273" s="10">
        <f>VLOOKUP($A273,Database!$A:$Y,7,FALSE)</f>
        <v>46187</v>
      </c>
      <c r="D273" s="31" t="str">
        <f>VLOOKUP(Pronostics!$B273,Setup_MPP!$A:$G,3,FALSE)</f>
        <v>Joueur38</v>
      </c>
      <c r="E273" s="31" t="str">
        <f>VLOOKUP(Pronostics!$B273,Setup_MPP!$A:$G,2,FALSE)</f>
        <v>Joueur38</v>
      </c>
      <c r="F273" s="31" t="str">
        <f>VLOOKUP($B273,Setup_MPP!$A:$E,4,FALSE)</f>
        <v>#D5D5D5</v>
      </c>
      <c r="G273" s="31" t="str">
        <f>VLOOKUP($B273,Setup_MPP!$A:$E,5,FALSE)</f>
        <v>#727272</v>
      </c>
      <c r="H273" s="31" t="str">
        <f>IFERROR(IF(AND(A273&gt;=1,A273&lt;=104),VLOOKUP($A273,Location!$A:$J,6,FALSE),IF(A273=0,"Avant l'ouverture",IF(OR(A273=105,A273=106),"Bonus"))),"")</f>
        <v>Tour 1</v>
      </c>
      <c r="I273" s="31" t="str">
        <f>IF(LEFT(H273,4)="Tour",VLOOKUP(A273,Database!$A:$C,3,FALSE),"")</f>
        <v>C</v>
      </c>
      <c r="J273" s="31" t="str">
        <f>VLOOKUP($A273,Location!$A:$J,7,FALSE)</f>
        <v>Brésil</v>
      </c>
      <c r="K273" s="31" t="str">
        <f>IFERROR(VLOOKUP(J273,Setup_Team!$B:$C,2,FALSE), "TDB")</f>
        <v>BRA</v>
      </c>
      <c r="L273" s="31" t="str">
        <f>VLOOKUP($A273,Location!$A:$J,8,FALSE)</f>
        <v>Maroc</v>
      </c>
      <c r="M273" s="31" t="str">
        <f>IFERROR(VLOOKUP(L273,Setup_Team!$B:$C,2,FALSE), "TDB")</f>
        <v>MAR</v>
      </c>
      <c r="N273" s="31" t="str">
        <f>VLOOKUP($A273,Location!$A:$J,9,FALSE)</f>
        <v>East Rutherford, New Jersey/New York</v>
      </c>
      <c r="O273" s="31" t="str">
        <f>VLOOKUP($A273,Location!$A:$J,10,FALSE)</f>
        <v>MetLife Stadium</v>
      </c>
      <c r="R273" s="31">
        <v>0</v>
      </c>
      <c r="S273" s="25">
        <f>VLOOKUP($A273,Database!$A:$Y,10,FALSE)</f>
        <v>55</v>
      </c>
      <c r="T273" s="25">
        <f>VLOOKUP($A273,Database!$A:$Y,11,FALSE)</f>
        <v>122</v>
      </c>
      <c r="U273" s="25">
        <f>VLOOKUP($A273,Database!$A:$Y,12,FALSE)</f>
        <v>140</v>
      </c>
      <c r="V273" s="25" t="str">
        <f>VLOOKUP(A273,Database!A:M,13,FALSE)</f>
        <v>À venir</v>
      </c>
      <c r="W273" s="25" t="str">
        <f>VLOOKUP($A273,Database!$A:$Y,20,FALSE)</f>
        <v/>
      </c>
      <c r="X273" s="25" t="str">
        <f>VLOOKUP($A273,Database!$A:$Y,21,FALSE)</f>
        <v/>
      </c>
      <c r="Y273" s="25" t="str">
        <f ca="1">IF(C273&lt;NOW(),IF(AND(P273&gt;Q273,W273&gt;X273),S273,IF(AND(P273=Q273,W273=X273),T273,IF(AND(P273&lt;Q273,W273&lt;X273),U273,0))),"")</f>
        <v/>
      </c>
      <c r="Z273" s="25">
        <f>IF(AND(P273=W273,Q273=X273),1,0)</f>
        <v>1</v>
      </c>
      <c r="AA273" s="25" t="str">
        <f>IF(Z273=0,"",IF(ISBLANK(VLOOKUP(A273,Database!A:AA,22,FALSE)),"",VLOOKUP(A273,Database!A:AA,22,FALSE)))</f>
        <v>Exact</v>
      </c>
      <c r="AB273" s="25">
        <f ca="1">IFERROR(IF(AND(Y273&lt;&gt;"",OR(V273="Terminé",V273="En cours")),VLOOKUP(AA273,Setup_ScoreExactBonus!A:D,4,FALSE),0),0)</f>
        <v>0</v>
      </c>
      <c r="AC273" s="31" t="str">
        <f ca="1">IF(Y273&lt;&gt;"", Y273 + IF(Z273=1,AB273, 0), "")</f>
        <v/>
      </c>
      <c r="AD273" s="31">
        <f ca="1">SUMIFS(AC$2:AC273,D$2:D273,D273)*IF(R273=0,1,2)</f>
        <v>0</v>
      </c>
    </row>
    <row r="274" spans="1:30" x14ac:dyDescent="0.35">
      <c r="A274" s="31">
        <f>IF(ISBLANK(B274),"",COUNTIF(B$2:B274,B274))-1</f>
        <v>6</v>
      </c>
      <c r="B274" s="31">
        <v>39</v>
      </c>
      <c r="C274" s="10">
        <f>VLOOKUP($A274,Database!$A:$Y,7,FALSE)</f>
        <v>46187</v>
      </c>
      <c r="D274" s="31" t="str">
        <f>VLOOKUP(Pronostics!$B274,Setup_MPP!$A:$G,3,FALSE)</f>
        <v>Joueur39</v>
      </c>
      <c r="E274" s="31" t="str">
        <f>VLOOKUP(Pronostics!$B274,Setup_MPP!$A:$G,2,FALSE)</f>
        <v>Joueur39</v>
      </c>
      <c r="F274" s="31" t="str">
        <f>VLOOKUP($B274,Setup_MPP!$A:$E,4,FALSE)</f>
        <v>#D5D5D5</v>
      </c>
      <c r="G274" s="31" t="str">
        <f>VLOOKUP($B274,Setup_MPP!$A:$E,5,FALSE)</f>
        <v>#727272</v>
      </c>
      <c r="H274" s="31" t="str">
        <f>IFERROR(IF(AND(A274&gt;=1,A274&lt;=104),VLOOKUP($A274,Location!$A:$J,6,FALSE),IF(A274=0,"Avant l'ouverture",IF(OR(A274=105,A274=106),"Bonus"))),"")</f>
        <v>Tour 1</v>
      </c>
      <c r="I274" s="31" t="str">
        <f>IF(LEFT(H274,4)="Tour",VLOOKUP(A274,Database!$A:$C,3,FALSE),"")</f>
        <v>C</v>
      </c>
      <c r="J274" s="31" t="str">
        <f>VLOOKUP($A274,Location!$A:$J,7,FALSE)</f>
        <v>Brésil</v>
      </c>
      <c r="K274" s="31" t="str">
        <f>IFERROR(VLOOKUP(J274,Setup_Team!$B:$C,2,FALSE), "TDB")</f>
        <v>BRA</v>
      </c>
      <c r="L274" s="31" t="str">
        <f>VLOOKUP($A274,Location!$A:$J,8,FALSE)</f>
        <v>Maroc</v>
      </c>
      <c r="M274" s="31" t="str">
        <f>IFERROR(VLOOKUP(L274,Setup_Team!$B:$C,2,FALSE), "TDB")</f>
        <v>MAR</v>
      </c>
      <c r="N274" s="31" t="str">
        <f>VLOOKUP($A274,Location!$A:$J,9,FALSE)</f>
        <v>East Rutherford, New Jersey/New York</v>
      </c>
      <c r="O274" s="31" t="str">
        <f>VLOOKUP($A274,Location!$A:$J,10,FALSE)</f>
        <v>MetLife Stadium</v>
      </c>
      <c r="R274" s="31">
        <v>0</v>
      </c>
      <c r="S274" s="25">
        <f>VLOOKUP($A274,Database!$A:$Y,10,FALSE)</f>
        <v>55</v>
      </c>
      <c r="T274" s="25">
        <f>VLOOKUP($A274,Database!$A:$Y,11,FALSE)</f>
        <v>122</v>
      </c>
      <c r="U274" s="25">
        <f>VLOOKUP($A274,Database!$A:$Y,12,FALSE)</f>
        <v>140</v>
      </c>
      <c r="V274" s="25" t="str">
        <f>VLOOKUP(A274,Database!A:M,13,FALSE)</f>
        <v>À venir</v>
      </c>
      <c r="W274" s="25" t="str">
        <f>VLOOKUP($A274,Database!$A:$Y,20,FALSE)</f>
        <v/>
      </c>
      <c r="X274" s="25" t="str">
        <f>VLOOKUP($A274,Database!$A:$Y,21,FALSE)</f>
        <v/>
      </c>
      <c r="Y274" s="25" t="str">
        <f ca="1">IF(C274&lt;NOW(),IF(AND(P274&gt;Q274,W274&gt;X274),S274,IF(AND(P274=Q274,W274=X274),T274,IF(AND(P274&lt;Q274,W274&lt;X274),U274,0))),"")</f>
        <v/>
      </c>
      <c r="Z274" s="25">
        <f>IF(AND(P274=W274,Q274=X274),1,0)</f>
        <v>1</v>
      </c>
      <c r="AA274" s="25" t="str">
        <f>IF(Z274=0,"",IF(ISBLANK(VLOOKUP(A274,Database!A:AA,22,FALSE)),"",VLOOKUP(A274,Database!A:AA,22,FALSE)))</f>
        <v>Exact</v>
      </c>
      <c r="AB274" s="25">
        <f ca="1">IFERROR(IF(AND(Y274&lt;&gt;"",OR(V274="Terminé",V274="En cours")),VLOOKUP(AA274,Setup_ScoreExactBonus!A:D,4,FALSE),0),0)</f>
        <v>0</v>
      </c>
      <c r="AC274" s="31" t="str">
        <f ca="1">IF(Y274&lt;&gt;"", Y274 + IF(Z274=1,AB274, 0), "")</f>
        <v/>
      </c>
      <c r="AD274" s="31">
        <f ca="1">SUMIFS(AC$2:AC274,D$2:D274,D274)*IF(R274=0,1,2)</f>
        <v>0</v>
      </c>
    </row>
    <row r="275" spans="1:30" x14ac:dyDescent="0.35">
      <c r="A275" s="31">
        <f>IF(ISBLANK(B275),"",COUNTIF(B$2:B275,B275))-1</f>
        <v>7</v>
      </c>
      <c r="B275" s="31">
        <v>1</v>
      </c>
      <c r="C275" s="10">
        <f>VLOOKUP($A275,Database!$A:$Y,7,FALSE)</f>
        <v>46187.125</v>
      </c>
      <c r="D275" s="31" t="str">
        <f>VLOOKUP(Pronostics!$B275,Setup_MPP!$A:$G,3,FALSE)</f>
        <v>_Nicolas_LM_</v>
      </c>
      <c r="E275" s="31" t="str">
        <f>VLOOKUP(Pronostics!$B275,Setup_MPP!$A:$G,2,FALSE)</f>
        <v>Nicolas LE MOUEL</v>
      </c>
      <c r="F275" s="31" t="str">
        <f>VLOOKUP($B275,Setup_MPP!$A:$E,4,FALSE)</f>
        <v>#F7C79D</v>
      </c>
      <c r="G275" s="31" t="str">
        <f>VLOOKUP($B275,Setup_MPP!$A:$E,5,FALSE)</f>
        <v>#FFBE85</v>
      </c>
      <c r="H275" s="31" t="str">
        <f>IFERROR(IF(AND(A275&gt;=1,A275&lt;=104),VLOOKUP($A275,Location!$A:$J,6,FALSE),IF(A275=0,"Avant l'ouverture",IF(OR(A275=105,A275=106),"Bonus"))),"")</f>
        <v>Tour 1</v>
      </c>
      <c r="I275" s="31" t="str">
        <f>IF(LEFT(H275,4)="Tour",VLOOKUP(A275,Database!$A:$C,3,FALSE),"")</f>
        <v>C</v>
      </c>
      <c r="J275" s="31" t="str">
        <f>VLOOKUP($A275,Location!$A:$J,7,FALSE)</f>
        <v>Haïti</v>
      </c>
      <c r="K275" s="31" t="str">
        <f>IFERROR(VLOOKUP(J275,Setup_Team!$B:$C,2,FALSE), "TDB")</f>
        <v>HTI</v>
      </c>
      <c r="L275" s="31" t="str">
        <f>VLOOKUP($A275,Location!$A:$J,8,FALSE)</f>
        <v>Ecosse</v>
      </c>
      <c r="M275" s="31" t="str">
        <f>IFERROR(VLOOKUP(L275,Setup_Team!$B:$C,2,FALSE), "TDB")</f>
        <v>SCO</v>
      </c>
      <c r="N275" s="31" t="str">
        <f>VLOOKUP($A275,Location!$A:$J,9,FALSE)</f>
        <v>Foxborough</v>
      </c>
      <c r="O275" s="31" t="str">
        <f>VLOOKUP($A275,Location!$A:$J,10,FALSE)</f>
        <v>Gillette Stadium</v>
      </c>
      <c r="P275" s="44"/>
      <c r="Q275" s="44"/>
      <c r="R275" s="31">
        <v>0</v>
      </c>
      <c r="S275" s="25">
        <f>VLOOKUP($A275,Database!$A:$Y,10,FALSE)</f>
        <v>154</v>
      </c>
      <c r="T275" s="25">
        <f>VLOOKUP($A275,Database!$A:$Y,11,FALSE)</f>
        <v>131</v>
      </c>
      <c r="U275" s="25">
        <f>VLOOKUP($A275,Database!$A:$Y,12,FALSE)</f>
        <v>44</v>
      </c>
      <c r="V275" s="25" t="str">
        <f>VLOOKUP(A275,Database!A:M,13,FALSE)</f>
        <v>À venir</v>
      </c>
      <c r="W275" s="25" t="str">
        <f>VLOOKUP($A275,Database!$A:$Y,20,FALSE)</f>
        <v/>
      </c>
      <c r="X275" s="25" t="str">
        <f>VLOOKUP($A275,Database!$A:$Y,21,FALSE)</f>
        <v/>
      </c>
      <c r="Y275" s="25" t="str">
        <f ca="1">IF(C275&lt;NOW(),IF(AND(P275&gt;Q275,W275&gt;X275),S275,IF(AND(P275=Q275,W275=X275),T275,IF(AND(P275&lt;Q275,W275&lt;X275),U275,0))),"")</f>
        <v/>
      </c>
      <c r="Z275" s="25">
        <f>IF(AND(P275=W275,Q275=X275),1,0)</f>
        <v>1</v>
      </c>
      <c r="AA275" s="25" t="str">
        <f>IF(Z275=0,"",IF(ISBLANK(VLOOKUP(A275,Database!A:AA,22,FALSE)),"",VLOOKUP(A275,Database!A:AA,22,FALSE)))</f>
        <v>Exact</v>
      </c>
      <c r="AB275" s="25">
        <f ca="1">IFERROR(IF(AND(Y275&lt;&gt;"",OR(V275="Terminé",V275="En cours")),VLOOKUP(AA275,Setup_ScoreExactBonus!A:D,4,FALSE),0),0)</f>
        <v>0</v>
      </c>
      <c r="AC275" s="31" t="str">
        <f ca="1">IF(Y275&lt;&gt;"", Y275 + IF(Z275=1,AB275, 0), "")</f>
        <v/>
      </c>
      <c r="AD275" s="31">
        <f ca="1">SUMIFS(AC$2:AC275,D$2:D275,D275)*IF(R275=0,1,2)</f>
        <v>0</v>
      </c>
    </row>
    <row r="276" spans="1:30" x14ac:dyDescent="0.35">
      <c r="A276" s="31">
        <f>IF(ISBLANK(B276),"",COUNTIF(B$2:B276,B276))-1</f>
        <v>7</v>
      </c>
      <c r="B276" s="31">
        <v>2</v>
      </c>
      <c r="C276" s="10">
        <f>VLOOKUP($A276,Database!$A:$Y,7,FALSE)</f>
        <v>46187.125</v>
      </c>
      <c r="D276" s="31" t="str">
        <f>VLOOKUP(Pronostics!$B276,Setup_MPP!$A:$G,3,FALSE)</f>
        <v>leaelaz</v>
      </c>
      <c r="E276" s="31" t="str">
        <f>VLOOKUP(Pronostics!$B276,Setup_MPP!$A:$G,2,FALSE)</f>
        <v>Léa EL ASERY</v>
      </c>
      <c r="F276" s="31" t="str">
        <f>VLOOKUP($B276,Setup_MPP!$A:$E,4,FALSE)</f>
        <v>#FFBEBE</v>
      </c>
      <c r="G276" s="31" t="str">
        <f>VLOOKUP($B276,Setup_MPP!$A:$E,5,FALSE)</f>
        <v>#DF6868</v>
      </c>
      <c r="H276" s="31" t="str">
        <f>IFERROR(IF(AND(A276&gt;=1,A276&lt;=104),VLOOKUP($A276,Location!$A:$J,6,FALSE),IF(A276=0,"Avant l'ouverture",IF(OR(A276=105,A276=106),"Bonus"))),"")</f>
        <v>Tour 1</v>
      </c>
      <c r="I276" s="31" t="str">
        <f>IF(LEFT(H276,4)="Tour",VLOOKUP(A276,Database!$A:$C,3,FALSE),"")</f>
        <v>C</v>
      </c>
      <c r="J276" s="31" t="str">
        <f>VLOOKUP($A276,Location!$A:$J,7,FALSE)</f>
        <v>Haïti</v>
      </c>
      <c r="K276" s="31" t="str">
        <f>IFERROR(VLOOKUP(J276,Setup_Team!$B:$C,2,FALSE), "TDB")</f>
        <v>HTI</v>
      </c>
      <c r="L276" s="31" t="str">
        <f>VLOOKUP($A276,Location!$A:$J,8,FALSE)</f>
        <v>Ecosse</v>
      </c>
      <c r="M276" s="31" t="str">
        <f>IFERROR(VLOOKUP(L276,Setup_Team!$B:$C,2,FALSE), "TDB")</f>
        <v>SCO</v>
      </c>
      <c r="N276" s="31" t="str">
        <f>VLOOKUP($A276,Location!$A:$J,9,FALSE)</f>
        <v>Foxborough</v>
      </c>
      <c r="O276" s="31" t="str">
        <f>VLOOKUP($A276,Location!$A:$J,10,FALSE)</f>
        <v>Gillette Stadium</v>
      </c>
      <c r="R276" s="31">
        <v>0</v>
      </c>
      <c r="S276" s="25">
        <f>VLOOKUP($A276,Database!$A:$Y,10,FALSE)</f>
        <v>154</v>
      </c>
      <c r="T276" s="25">
        <f>VLOOKUP($A276,Database!$A:$Y,11,FALSE)</f>
        <v>131</v>
      </c>
      <c r="U276" s="25">
        <f>VLOOKUP($A276,Database!$A:$Y,12,FALSE)</f>
        <v>44</v>
      </c>
      <c r="V276" s="25" t="str">
        <f>VLOOKUP(A276,Database!A:M,13,FALSE)</f>
        <v>À venir</v>
      </c>
      <c r="W276" s="25" t="str">
        <f>VLOOKUP($A276,Database!$A:$Y,20,FALSE)</f>
        <v/>
      </c>
      <c r="X276" s="25" t="str">
        <f>VLOOKUP($A276,Database!$A:$Y,21,FALSE)</f>
        <v/>
      </c>
      <c r="Y276" s="25" t="str">
        <f ca="1">IF(C276&lt;NOW(),IF(AND(P276&gt;Q276,W276&gt;X276),S276,IF(AND(P276=Q276,W276=X276),T276,IF(AND(P276&lt;Q276,W276&lt;X276),U276,0))),"")</f>
        <v/>
      </c>
      <c r="Z276" s="25">
        <f>IF(AND(P276=W276,Q276=X276),1,0)</f>
        <v>1</v>
      </c>
      <c r="AA276" s="25" t="str">
        <f>IF(Z276=0,"",IF(ISBLANK(VLOOKUP(A276,Database!A:AA,22,FALSE)),"",VLOOKUP(A276,Database!A:AA,22,FALSE)))</f>
        <v>Exact</v>
      </c>
      <c r="AB276" s="25">
        <f ca="1">IFERROR(IF(AND(Y276&lt;&gt;"",OR(V276="Terminé",V276="En cours")),VLOOKUP(AA276,Setup_ScoreExactBonus!A:D,4,FALSE),0),0)</f>
        <v>0</v>
      </c>
      <c r="AC276" s="31" t="str">
        <f ca="1">IF(Y276&lt;&gt;"", Y276 + IF(Z276=1,AB276, 0), "")</f>
        <v/>
      </c>
      <c r="AD276" s="31">
        <f ca="1">SUMIFS(AC$2:AC276,D$2:D276,D276)*IF(R276=0,1,2)</f>
        <v>0</v>
      </c>
    </row>
    <row r="277" spans="1:30" x14ac:dyDescent="0.35">
      <c r="A277" s="31">
        <f>IF(ISBLANK(B277),"",COUNTIF(B$2:B277,B277))-1</f>
        <v>7</v>
      </c>
      <c r="B277" s="31">
        <v>3</v>
      </c>
      <c r="C277" s="10">
        <f>VLOOKUP($A277,Database!$A:$Y,7,FALSE)</f>
        <v>46187.125</v>
      </c>
      <c r="D277" s="31" t="str">
        <f>VLOOKUP(Pronostics!$B277,Setup_MPP!$A:$G,3,FALSE)</f>
        <v>PasMetalleux</v>
      </c>
      <c r="E277" s="31" t="str">
        <f>VLOOKUP(Pronostics!$B277,Setup_MPP!$A:$G,2,FALSE)</f>
        <v>Elwenn JOUBREL</v>
      </c>
      <c r="F277" s="31" t="str">
        <f>VLOOKUP($B277,Setup_MPP!$A:$E,4,FALSE)</f>
        <v>#F5C7FC</v>
      </c>
      <c r="G277" s="31" t="str">
        <f>VLOOKUP($B277,Setup_MPP!$A:$E,5,FALSE)</f>
        <v>#C489CF</v>
      </c>
      <c r="H277" s="31" t="str">
        <f>IFERROR(IF(AND(A277&gt;=1,A277&lt;=104),VLOOKUP($A277,Location!$A:$J,6,FALSE),IF(A277=0,"Avant l'ouverture",IF(OR(A277=105,A277=106),"Bonus"))),"")</f>
        <v>Tour 1</v>
      </c>
      <c r="I277" s="31" t="str">
        <f>IF(LEFT(H277,4)="Tour",VLOOKUP(A277,Database!$A:$C,3,FALSE),"")</f>
        <v>C</v>
      </c>
      <c r="J277" s="31" t="str">
        <f>VLOOKUP($A277,Location!$A:$J,7,FALSE)</f>
        <v>Haïti</v>
      </c>
      <c r="K277" s="31" t="str">
        <f>IFERROR(VLOOKUP(J277,Setup_Team!$B:$C,2,FALSE), "TDB")</f>
        <v>HTI</v>
      </c>
      <c r="L277" s="31" t="str">
        <f>VLOOKUP($A277,Location!$A:$J,8,FALSE)</f>
        <v>Ecosse</v>
      </c>
      <c r="M277" s="31" t="str">
        <f>IFERROR(VLOOKUP(L277,Setup_Team!$B:$C,2,FALSE), "TDB")</f>
        <v>SCO</v>
      </c>
      <c r="N277" s="31" t="str">
        <f>VLOOKUP($A277,Location!$A:$J,9,FALSE)</f>
        <v>Foxborough</v>
      </c>
      <c r="O277" s="31" t="str">
        <f>VLOOKUP($A277,Location!$A:$J,10,FALSE)</f>
        <v>Gillette Stadium</v>
      </c>
      <c r="R277" s="31">
        <v>0</v>
      </c>
      <c r="S277" s="25">
        <f>VLOOKUP($A277,Database!$A:$Y,10,FALSE)</f>
        <v>154</v>
      </c>
      <c r="T277" s="25">
        <f>VLOOKUP($A277,Database!$A:$Y,11,FALSE)</f>
        <v>131</v>
      </c>
      <c r="U277" s="25">
        <f>VLOOKUP($A277,Database!$A:$Y,12,FALSE)</f>
        <v>44</v>
      </c>
      <c r="V277" s="25" t="str">
        <f>VLOOKUP(A277,Database!A:M,13,FALSE)</f>
        <v>À venir</v>
      </c>
      <c r="W277" s="25" t="str">
        <f>VLOOKUP($A277,Database!$A:$Y,20,FALSE)</f>
        <v/>
      </c>
      <c r="X277" s="25" t="str">
        <f>VLOOKUP($A277,Database!$A:$Y,21,FALSE)</f>
        <v/>
      </c>
      <c r="Y277" s="25" t="str">
        <f ca="1">IF(C277&lt;NOW(),IF(AND(P277&gt;Q277,W277&gt;X277),S277,IF(AND(P277=Q277,W277=X277),T277,IF(AND(P277&lt;Q277,W277&lt;X277),U277,0))),"")</f>
        <v/>
      </c>
      <c r="Z277" s="25">
        <f>IF(AND(P277=W277,Q277=X277),1,0)</f>
        <v>1</v>
      </c>
      <c r="AA277" s="25" t="str">
        <f>IF(Z277=0,"",IF(ISBLANK(VLOOKUP(A277,Database!A:AA,22,FALSE)),"",VLOOKUP(A277,Database!A:AA,22,FALSE)))</f>
        <v>Exact</v>
      </c>
      <c r="AB277" s="25">
        <f ca="1">IFERROR(IF(AND(Y277&lt;&gt;"",OR(V277="Terminé",V277="En cours")),VLOOKUP(AA277,Setup_ScoreExactBonus!A:D,4,FALSE),0),0)</f>
        <v>0</v>
      </c>
      <c r="AC277" s="31" t="str">
        <f ca="1">IF(Y277&lt;&gt;"", Y277 + IF(Z277=1,AB277, 0), "")</f>
        <v/>
      </c>
      <c r="AD277" s="31">
        <f ca="1">SUMIFS(AC$2:AC277,D$2:D277,D277)*IF(R277=0,1,2)</f>
        <v>0</v>
      </c>
    </row>
    <row r="278" spans="1:30" x14ac:dyDescent="0.35">
      <c r="A278" s="31">
        <f>IF(ISBLANK(B278),"",COUNTIF(B$2:B278,B278))-1</f>
        <v>7</v>
      </c>
      <c r="B278" s="31">
        <v>4</v>
      </c>
      <c r="C278" s="10">
        <f>VLOOKUP($A278,Database!$A:$Y,7,FALSE)</f>
        <v>46187.125</v>
      </c>
      <c r="D278" s="31" t="str">
        <f>VLOOKUP(Pronostics!$B278,Setup_MPP!$A:$G,3,FALSE)</f>
        <v>Popo444</v>
      </c>
      <c r="E278" s="31" t="str">
        <f>VLOOKUP(Pronostics!$B278,Setup_MPP!$A:$G,2,FALSE)</f>
        <v>Pauline OLIVIER</v>
      </c>
      <c r="F278" s="31" t="str">
        <f>VLOOKUP($B278,Setup_MPP!$A:$E,4,FALSE)</f>
        <v>#A5EA7F</v>
      </c>
      <c r="G278" s="31" t="str">
        <f>VLOOKUP($B278,Setup_MPP!$A:$E,5,FALSE)</f>
        <v>#80C65A</v>
      </c>
      <c r="H278" s="31" t="str">
        <f>IFERROR(IF(AND(A278&gt;=1,A278&lt;=104),VLOOKUP($A278,Location!$A:$J,6,FALSE),IF(A278=0,"Avant l'ouverture",IF(OR(A278=105,A278=106),"Bonus"))),"")</f>
        <v>Tour 1</v>
      </c>
      <c r="I278" s="31" t="str">
        <f>IF(LEFT(H278,4)="Tour",VLOOKUP(A278,Database!$A:$C,3,FALSE),"")</f>
        <v>C</v>
      </c>
      <c r="J278" s="31" t="str">
        <f>VLOOKUP($A278,Location!$A:$J,7,FALSE)</f>
        <v>Haïti</v>
      </c>
      <c r="K278" s="31" t="str">
        <f>IFERROR(VLOOKUP(J278,Setup_Team!$B:$C,2,FALSE), "TDB")</f>
        <v>HTI</v>
      </c>
      <c r="L278" s="31" t="str">
        <f>VLOOKUP($A278,Location!$A:$J,8,FALSE)</f>
        <v>Ecosse</v>
      </c>
      <c r="M278" s="31" t="str">
        <f>IFERROR(VLOOKUP(L278,Setup_Team!$B:$C,2,FALSE), "TDB")</f>
        <v>SCO</v>
      </c>
      <c r="N278" s="31" t="str">
        <f>VLOOKUP($A278,Location!$A:$J,9,FALSE)</f>
        <v>Foxborough</v>
      </c>
      <c r="O278" s="31" t="str">
        <f>VLOOKUP($A278,Location!$A:$J,10,FALSE)</f>
        <v>Gillette Stadium</v>
      </c>
      <c r="R278" s="31">
        <v>0</v>
      </c>
      <c r="S278" s="25">
        <f>VLOOKUP($A278,Database!$A:$Y,10,FALSE)</f>
        <v>154</v>
      </c>
      <c r="T278" s="25">
        <f>VLOOKUP($A278,Database!$A:$Y,11,FALSE)</f>
        <v>131</v>
      </c>
      <c r="U278" s="25">
        <f>VLOOKUP($A278,Database!$A:$Y,12,FALSE)</f>
        <v>44</v>
      </c>
      <c r="V278" s="25" t="str">
        <f>VLOOKUP(A278,Database!A:M,13,FALSE)</f>
        <v>À venir</v>
      </c>
      <c r="W278" s="25" t="str">
        <f>VLOOKUP($A278,Database!$A:$Y,20,FALSE)</f>
        <v/>
      </c>
      <c r="X278" s="25" t="str">
        <f>VLOOKUP($A278,Database!$A:$Y,21,FALSE)</f>
        <v/>
      </c>
      <c r="Y278" s="25" t="str">
        <f ca="1">IF(C278&lt;NOW(),IF(AND(P278&gt;Q278,W278&gt;X278),S278,IF(AND(P278=Q278,W278=X278),T278,IF(AND(P278&lt;Q278,W278&lt;X278),U278,0))),"")</f>
        <v/>
      </c>
      <c r="Z278" s="25">
        <f>IF(AND(P278=W278,Q278=X278),1,0)</f>
        <v>1</v>
      </c>
      <c r="AA278" s="25" t="str">
        <f>IF(Z278=0,"",IF(ISBLANK(VLOOKUP(A278,Database!A:AA,22,FALSE)),"",VLOOKUP(A278,Database!A:AA,22,FALSE)))</f>
        <v>Exact</v>
      </c>
      <c r="AB278" s="25">
        <f ca="1">IFERROR(IF(AND(Y278&lt;&gt;"",OR(V278="Terminé",V278="En cours")),VLOOKUP(AA278,Setup_ScoreExactBonus!A:D,4,FALSE),0),0)</f>
        <v>0</v>
      </c>
      <c r="AC278" s="31" t="str">
        <f ca="1">IF(Y278&lt;&gt;"", Y278 + IF(Z278=1,AB278, 0), "")</f>
        <v/>
      </c>
      <c r="AD278" s="31">
        <f ca="1">SUMIFS(AC$2:AC278,D$2:D278,D278)*IF(R278=0,1,2)</f>
        <v>0</v>
      </c>
    </row>
    <row r="279" spans="1:30" x14ac:dyDescent="0.35">
      <c r="A279" s="31">
        <f>IF(ISBLANK(B279),"",COUNTIF(B$2:B279,B279))-1</f>
        <v>7</v>
      </c>
      <c r="B279" s="31">
        <v>5</v>
      </c>
      <c r="C279" s="10">
        <f>VLOOKUP($A279,Database!$A:$Y,7,FALSE)</f>
        <v>46187.125</v>
      </c>
      <c r="D279" s="31" t="str">
        <f>VLOOKUP(Pronostics!$B279,Setup_MPP!$A:$G,3,FALSE)</f>
        <v>_Jujul</v>
      </c>
      <c r="E279" s="31" t="str">
        <f>VLOOKUP(Pronostics!$B279,Setup_MPP!$A:$G,2,FALSE)</f>
        <v>Julie BOISSIERE</v>
      </c>
      <c r="F279" s="31" t="str">
        <f>VLOOKUP($B279,Setup_MPP!$A:$E,4,FALSE)</f>
        <v>#D890FF</v>
      </c>
      <c r="G279" s="31" t="str">
        <f>VLOOKUP($B279,Setup_MPP!$A:$E,5,FALSE)</f>
        <v>#B750EF</v>
      </c>
      <c r="H279" s="31" t="str">
        <f>IFERROR(IF(AND(A279&gt;=1,A279&lt;=104),VLOOKUP($A279,Location!$A:$J,6,FALSE),IF(A279=0,"Avant l'ouverture",IF(OR(A279=105,A279=106),"Bonus"))),"")</f>
        <v>Tour 1</v>
      </c>
      <c r="I279" s="31" t="str">
        <f>IF(LEFT(H279,4)="Tour",VLOOKUP(A279,Database!$A:$C,3,FALSE),"")</f>
        <v>C</v>
      </c>
      <c r="J279" s="31" t="str">
        <f>VLOOKUP($A279,Location!$A:$J,7,FALSE)</f>
        <v>Haïti</v>
      </c>
      <c r="K279" s="31" t="str">
        <f>IFERROR(VLOOKUP(J279,Setup_Team!$B:$C,2,FALSE), "TDB")</f>
        <v>HTI</v>
      </c>
      <c r="L279" s="31" t="str">
        <f>VLOOKUP($A279,Location!$A:$J,8,FALSE)</f>
        <v>Ecosse</v>
      </c>
      <c r="M279" s="31" t="str">
        <f>IFERROR(VLOOKUP(L279,Setup_Team!$B:$C,2,FALSE), "TDB")</f>
        <v>SCO</v>
      </c>
      <c r="N279" s="31" t="str">
        <f>VLOOKUP($A279,Location!$A:$J,9,FALSE)</f>
        <v>Foxborough</v>
      </c>
      <c r="O279" s="31" t="str">
        <f>VLOOKUP($A279,Location!$A:$J,10,FALSE)</f>
        <v>Gillette Stadium</v>
      </c>
      <c r="R279" s="31">
        <v>0</v>
      </c>
      <c r="S279" s="25">
        <f>VLOOKUP($A279,Database!$A:$Y,10,FALSE)</f>
        <v>154</v>
      </c>
      <c r="T279" s="25">
        <f>VLOOKUP($A279,Database!$A:$Y,11,FALSE)</f>
        <v>131</v>
      </c>
      <c r="U279" s="25">
        <f>VLOOKUP($A279,Database!$A:$Y,12,FALSE)</f>
        <v>44</v>
      </c>
      <c r="V279" s="25" t="str">
        <f>VLOOKUP(A279,Database!A:M,13,FALSE)</f>
        <v>À venir</v>
      </c>
      <c r="W279" s="25" t="str">
        <f>VLOOKUP($A279,Database!$A:$Y,20,FALSE)</f>
        <v/>
      </c>
      <c r="X279" s="25" t="str">
        <f>VLOOKUP($A279,Database!$A:$Y,21,FALSE)</f>
        <v/>
      </c>
      <c r="Y279" s="25" t="str">
        <f ca="1">IF(C279&lt;NOW(),IF(AND(P279&gt;Q279,W279&gt;X279),S279,IF(AND(P279=Q279,W279=X279),T279,IF(AND(P279&lt;Q279,W279&lt;X279),U279,0))),"")</f>
        <v/>
      </c>
      <c r="Z279" s="25">
        <f>IF(AND(P279=W279,Q279=X279),1,0)</f>
        <v>1</v>
      </c>
      <c r="AA279" s="25" t="str">
        <f>IF(Z279=0,"",IF(ISBLANK(VLOOKUP(A279,Database!A:AA,22,FALSE)),"",VLOOKUP(A279,Database!A:AA,22,FALSE)))</f>
        <v>Exact</v>
      </c>
      <c r="AB279" s="25">
        <f ca="1">IFERROR(IF(AND(Y279&lt;&gt;"",OR(V279="Terminé",V279="En cours")),VLOOKUP(AA279,Setup_ScoreExactBonus!A:D,4,FALSE),0),0)</f>
        <v>0</v>
      </c>
      <c r="AC279" s="31" t="str">
        <f ca="1">IF(Y279&lt;&gt;"", Y279 + IF(Z279=1,AB279, 0), "")</f>
        <v/>
      </c>
      <c r="AD279" s="31">
        <f ca="1">SUMIFS(AC$2:AC279,D$2:D279,D279)*IF(R279=0,1,2)</f>
        <v>0</v>
      </c>
    </row>
    <row r="280" spans="1:30" x14ac:dyDescent="0.35">
      <c r="A280" s="31">
        <f>IF(ISBLANK(B280),"",COUNTIF(B$2:B280,B280))-1</f>
        <v>7</v>
      </c>
      <c r="B280" s="31">
        <v>6</v>
      </c>
      <c r="C280" s="10">
        <f>VLOOKUP($A280,Database!$A:$Y,7,FALSE)</f>
        <v>46187.125</v>
      </c>
      <c r="D280" s="31" t="str">
        <f>VLOOKUP(Pronostics!$B280,Setup_MPP!$A:$G,3,FALSE)</f>
        <v>Julay</v>
      </c>
      <c r="E280" s="31" t="str">
        <f>VLOOKUP(Pronostics!$B280,Setup_MPP!$A:$G,2,FALSE)</f>
        <v>Julie BOUCHARD</v>
      </c>
      <c r="F280" s="31" t="str">
        <f>VLOOKUP($B280,Setup_MPP!$A:$E,4,FALSE)</f>
        <v>#A6F7B1</v>
      </c>
      <c r="G280" s="31" t="str">
        <f>VLOOKUP($B280,Setup_MPP!$A:$E,5,FALSE)</f>
        <v>#6EC179</v>
      </c>
      <c r="H280" s="31" t="str">
        <f>IFERROR(IF(AND(A280&gt;=1,A280&lt;=104),VLOOKUP($A280,Location!$A:$J,6,FALSE),IF(A280=0,"Avant l'ouverture",IF(OR(A280=105,A280=106),"Bonus"))),"")</f>
        <v>Tour 1</v>
      </c>
      <c r="I280" s="31" t="str">
        <f>IF(LEFT(H280,4)="Tour",VLOOKUP(A280,Database!$A:$C,3,FALSE),"")</f>
        <v>C</v>
      </c>
      <c r="J280" s="31" t="str">
        <f>VLOOKUP($A280,Location!$A:$J,7,FALSE)</f>
        <v>Haïti</v>
      </c>
      <c r="K280" s="31" t="str">
        <f>IFERROR(VLOOKUP(J280,Setup_Team!$B:$C,2,FALSE), "TDB")</f>
        <v>HTI</v>
      </c>
      <c r="L280" s="31" t="str">
        <f>VLOOKUP($A280,Location!$A:$J,8,FALSE)</f>
        <v>Ecosse</v>
      </c>
      <c r="M280" s="31" t="str">
        <f>IFERROR(VLOOKUP(L280,Setup_Team!$B:$C,2,FALSE), "TDB")</f>
        <v>SCO</v>
      </c>
      <c r="N280" s="31" t="str">
        <f>VLOOKUP($A280,Location!$A:$J,9,FALSE)</f>
        <v>Foxborough</v>
      </c>
      <c r="O280" s="31" t="str">
        <f>VLOOKUP($A280,Location!$A:$J,10,FALSE)</f>
        <v>Gillette Stadium</v>
      </c>
      <c r="R280" s="31">
        <v>0</v>
      </c>
      <c r="S280" s="25">
        <f>VLOOKUP($A280,Database!$A:$Y,10,FALSE)</f>
        <v>154</v>
      </c>
      <c r="T280" s="25">
        <f>VLOOKUP($A280,Database!$A:$Y,11,FALSE)</f>
        <v>131</v>
      </c>
      <c r="U280" s="25">
        <f>VLOOKUP($A280,Database!$A:$Y,12,FALSE)</f>
        <v>44</v>
      </c>
      <c r="V280" s="25" t="str">
        <f>VLOOKUP(A280,Database!A:M,13,FALSE)</f>
        <v>À venir</v>
      </c>
      <c r="W280" s="25" t="str">
        <f>VLOOKUP($A280,Database!$A:$Y,20,FALSE)</f>
        <v/>
      </c>
      <c r="X280" s="25" t="str">
        <f>VLOOKUP($A280,Database!$A:$Y,21,FALSE)</f>
        <v/>
      </c>
      <c r="Y280" s="25" t="str">
        <f ca="1">IF(C280&lt;NOW(),IF(AND(P280&gt;Q280,W280&gt;X280),S280,IF(AND(P280=Q280,W280=X280),T280,IF(AND(P280&lt;Q280,W280&lt;X280),U280,0))),"")</f>
        <v/>
      </c>
      <c r="Z280" s="25">
        <f>IF(AND(P280=W280,Q280=X280),1,0)</f>
        <v>1</v>
      </c>
      <c r="AA280" s="25" t="str">
        <f>IF(Z280=0,"",IF(ISBLANK(VLOOKUP(A280,Database!A:AA,22,FALSE)),"",VLOOKUP(A280,Database!A:AA,22,FALSE)))</f>
        <v>Exact</v>
      </c>
      <c r="AB280" s="25">
        <f ca="1">IFERROR(IF(AND(Y280&lt;&gt;"",OR(V280="Terminé",V280="En cours")),VLOOKUP(AA280,Setup_ScoreExactBonus!A:D,4,FALSE),0),0)</f>
        <v>0</v>
      </c>
      <c r="AC280" s="31" t="str">
        <f ca="1">IF(Y280&lt;&gt;"", Y280 + IF(Z280=1,AB280, 0), "")</f>
        <v/>
      </c>
      <c r="AD280" s="31">
        <f ca="1">SUMIFS(AC$2:AC280,D$2:D280,D280)*IF(R280=0,1,2)</f>
        <v>0</v>
      </c>
    </row>
    <row r="281" spans="1:30" x14ac:dyDescent="0.35">
      <c r="A281" s="31">
        <f>IF(ISBLANK(B281),"",COUNTIF(B$2:B281,B281))-1</f>
        <v>7</v>
      </c>
      <c r="B281" s="31">
        <v>7</v>
      </c>
      <c r="C281" s="10">
        <f>VLOOKUP($A281,Database!$A:$Y,7,FALSE)</f>
        <v>46187.125</v>
      </c>
      <c r="D281" s="31" t="str">
        <f>VLOOKUP(Pronostics!$B281,Setup_MPP!$A:$G,3,FALSE)</f>
        <v>__Vince__</v>
      </c>
      <c r="E281" s="31" t="str">
        <f>VLOOKUP(Pronostics!$B281,Setup_MPP!$A:$G,2,FALSE)</f>
        <v>Vincent FRAYSSE</v>
      </c>
      <c r="F281" s="31" t="str">
        <f>VLOOKUP($B281,Setup_MPP!$A:$E,4,FALSE)</f>
        <v>#B2EAE8</v>
      </c>
      <c r="G281" s="31" t="str">
        <f>VLOOKUP($B281,Setup_MPP!$A:$E,5,FALSE)</f>
        <v>#6CB4B1</v>
      </c>
      <c r="H281" s="31" t="str">
        <f>IFERROR(IF(AND(A281&gt;=1,A281&lt;=104),VLOOKUP($A281,Location!$A:$J,6,FALSE),IF(A281=0,"Avant l'ouverture",IF(OR(A281=105,A281=106),"Bonus"))),"")</f>
        <v>Tour 1</v>
      </c>
      <c r="I281" s="31" t="str">
        <f>IF(LEFT(H281,4)="Tour",VLOOKUP(A281,Database!$A:$C,3,FALSE),"")</f>
        <v>C</v>
      </c>
      <c r="J281" s="31" t="str">
        <f>VLOOKUP($A281,Location!$A:$J,7,FALSE)</f>
        <v>Haïti</v>
      </c>
      <c r="K281" s="31" t="str">
        <f>IFERROR(VLOOKUP(J281,Setup_Team!$B:$C,2,FALSE), "TDB")</f>
        <v>HTI</v>
      </c>
      <c r="L281" s="31" t="str">
        <f>VLOOKUP($A281,Location!$A:$J,8,FALSE)</f>
        <v>Ecosse</v>
      </c>
      <c r="M281" s="31" t="str">
        <f>IFERROR(VLOOKUP(L281,Setup_Team!$B:$C,2,FALSE), "TDB")</f>
        <v>SCO</v>
      </c>
      <c r="N281" s="31" t="str">
        <f>VLOOKUP($A281,Location!$A:$J,9,FALSE)</f>
        <v>Foxborough</v>
      </c>
      <c r="O281" s="31" t="str">
        <f>VLOOKUP($A281,Location!$A:$J,10,FALSE)</f>
        <v>Gillette Stadium</v>
      </c>
      <c r="R281" s="31">
        <v>0</v>
      </c>
      <c r="S281" s="25">
        <f>VLOOKUP($A281,Database!$A:$Y,10,FALSE)</f>
        <v>154</v>
      </c>
      <c r="T281" s="25">
        <f>VLOOKUP($A281,Database!$A:$Y,11,FALSE)</f>
        <v>131</v>
      </c>
      <c r="U281" s="25">
        <f>VLOOKUP($A281,Database!$A:$Y,12,FALSE)</f>
        <v>44</v>
      </c>
      <c r="V281" s="25" t="str">
        <f>VLOOKUP(A281,Database!A:M,13,FALSE)</f>
        <v>À venir</v>
      </c>
      <c r="W281" s="25" t="str">
        <f>VLOOKUP($A281,Database!$A:$Y,20,FALSE)</f>
        <v/>
      </c>
      <c r="X281" s="25" t="str">
        <f>VLOOKUP($A281,Database!$A:$Y,21,FALSE)</f>
        <v/>
      </c>
      <c r="Y281" s="25" t="str">
        <f ca="1">IF(C281&lt;NOW(),IF(AND(P281&gt;Q281,W281&gt;X281),S281,IF(AND(P281=Q281,W281=X281),T281,IF(AND(P281&lt;Q281,W281&lt;X281),U281,0))),"")</f>
        <v/>
      </c>
      <c r="Z281" s="25">
        <f>IF(AND(P281=W281,Q281=X281),1,0)</f>
        <v>1</v>
      </c>
      <c r="AA281" s="25" t="str">
        <f>IF(Z281=0,"",IF(ISBLANK(VLOOKUP(A281,Database!A:AA,22,FALSE)),"",VLOOKUP(A281,Database!A:AA,22,FALSE)))</f>
        <v>Exact</v>
      </c>
      <c r="AB281" s="25">
        <f ca="1">IFERROR(IF(AND(Y281&lt;&gt;"",OR(V281="Terminé",V281="En cours")),VLOOKUP(AA281,Setup_ScoreExactBonus!A:D,4,FALSE),0),0)</f>
        <v>0</v>
      </c>
      <c r="AC281" s="31" t="str">
        <f ca="1">IF(Y281&lt;&gt;"", Y281 + IF(Z281=1,AB281, 0), "")</f>
        <v/>
      </c>
      <c r="AD281" s="31">
        <f ca="1">SUMIFS(AC$2:AC281,D$2:D281,D281)*IF(R281=0,1,2)</f>
        <v>0</v>
      </c>
    </row>
    <row r="282" spans="1:30" x14ac:dyDescent="0.35">
      <c r="A282" s="31">
        <f>IF(ISBLANK(B282),"",COUNTIF(B$2:B282,B282))-1</f>
        <v>7</v>
      </c>
      <c r="B282" s="31">
        <v>8</v>
      </c>
      <c r="C282" s="10">
        <f>VLOOKUP($A282,Database!$A:$Y,7,FALSE)</f>
        <v>46187.125</v>
      </c>
      <c r="D282" s="31" t="str">
        <f>VLOOKUP(Pronostics!$B282,Setup_MPP!$A:$G,3,FALSE)</f>
        <v>Louuiiis</v>
      </c>
      <c r="E282" s="31" t="str">
        <f>VLOOKUP(Pronostics!$B282,Setup_MPP!$A:$G,2,FALSE)</f>
        <v>Louis HARLE</v>
      </c>
      <c r="F282" s="31" t="str">
        <f>VLOOKUP($B282,Setup_MPP!$A:$E,4,FALSE)</f>
        <v>#EEF7B1</v>
      </c>
      <c r="G282" s="31" t="str">
        <f>VLOOKUP($B282,Setup_MPP!$A:$E,5,FALSE)</f>
        <v>#C1CB7D</v>
      </c>
      <c r="H282" s="31" t="str">
        <f>IFERROR(IF(AND(A282&gt;=1,A282&lt;=104),VLOOKUP($A282,Location!$A:$J,6,FALSE),IF(A282=0,"Avant l'ouverture",IF(OR(A282=105,A282=106),"Bonus"))),"")</f>
        <v>Tour 1</v>
      </c>
      <c r="I282" s="31" t="str">
        <f>IF(LEFT(H282,4)="Tour",VLOOKUP(A282,Database!$A:$C,3,FALSE),"")</f>
        <v>C</v>
      </c>
      <c r="J282" s="31" t="str">
        <f>VLOOKUP($A282,Location!$A:$J,7,FALSE)</f>
        <v>Haïti</v>
      </c>
      <c r="K282" s="31" t="str">
        <f>IFERROR(VLOOKUP(J282,Setup_Team!$B:$C,2,FALSE), "TDB")</f>
        <v>HTI</v>
      </c>
      <c r="L282" s="31" t="str">
        <f>VLOOKUP($A282,Location!$A:$J,8,FALSE)</f>
        <v>Ecosse</v>
      </c>
      <c r="M282" s="31" t="str">
        <f>IFERROR(VLOOKUP(L282,Setup_Team!$B:$C,2,FALSE), "TDB")</f>
        <v>SCO</v>
      </c>
      <c r="N282" s="31" t="str">
        <f>VLOOKUP($A282,Location!$A:$J,9,FALSE)</f>
        <v>Foxborough</v>
      </c>
      <c r="O282" s="31" t="str">
        <f>VLOOKUP($A282,Location!$A:$J,10,FALSE)</f>
        <v>Gillette Stadium</v>
      </c>
      <c r="R282" s="31">
        <v>0</v>
      </c>
      <c r="S282" s="25">
        <f>VLOOKUP($A282,Database!$A:$Y,10,FALSE)</f>
        <v>154</v>
      </c>
      <c r="T282" s="25">
        <f>VLOOKUP($A282,Database!$A:$Y,11,FALSE)</f>
        <v>131</v>
      </c>
      <c r="U282" s="25">
        <f>VLOOKUP($A282,Database!$A:$Y,12,FALSE)</f>
        <v>44</v>
      </c>
      <c r="V282" s="25" t="str">
        <f>VLOOKUP(A282,Database!A:M,13,FALSE)</f>
        <v>À venir</v>
      </c>
      <c r="W282" s="25" t="str">
        <f>VLOOKUP($A282,Database!$A:$Y,20,FALSE)</f>
        <v/>
      </c>
      <c r="X282" s="25" t="str">
        <f>VLOOKUP($A282,Database!$A:$Y,21,FALSE)</f>
        <v/>
      </c>
      <c r="Y282" s="25" t="str">
        <f ca="1">IF(C282&lt;NOW(),IF(AND(P282&gt;Q282,W282&gt;X282),S282,IF(AND(P282=Q282,W282=X282),T282,IF(AND(P282&lt;Q282,W282&lt;X282),U282,0))),"")</f>
        <v/>
      </c>
      <c r="Z282" s="25">
        <f>IF(AND(P282=W282,Q282=X282),1,0)</f>
        <v>1</v>
      </c>
      <c r="AA282" s="25" t="str">
        <f>IF(Z282=0,"",IF(ISBLANK(VLOOKUP(A282,Database!A:AA,22,FALSE)),"",VLOOKUP(A282,Database!A:AA,22,FALSE)))</f>
        <v>Exact</v>
      </c>
      <c r="AB282" s="25">
        <f ca="1">IFERROR(IF(AND(Y282&lt;&gt;"",OR(V282="Terminé",V282="En cours")),VLOOKUP(AA282,Setup_ScoreExactBonus!A:D,4,FALSE),0),0)</f>
        <v>0</v>
      </c>
      <c r="AC282" s="31" t="str">
        <f ca="1">IF(Y282&lt;&gt;"", Y282 + IF(Z282=1,AB282, 0), "")</f>
        <v/>
      </c>
      <c r="AD282" s="31">
        <f ca="1">SUMIFS(AC$2:AC282,D$2:D282,D282)*IF(R282=0,1,2)</f>
        <v>0</v>
      </c>
    </row>
    <row r="283" spans="1:30" x14ac:dyDescent="0.35">
      <c r="A283" s="31">
        <f>IF(ISBLANK(B283),"",COUNTIF(B$2:B283,B283))-1</f>
        <v>7</v>
      </c>
      <c r="B283" s="31">
        <v>9</v>
      </c>
      <c r="C283" s="10">
        <f>VLOOKUP($A283,Database!$A:$Y,7,FALSE)</f>
        <v>46187.125</v>
      </c>
      <c r="D283" s="31" t="str">
        <f>VLOOKUP(Pronostics!$B283,Setup_MPP!$A:$G,3,FALSE)</f>
        <v>Aurelien_dqp</v>
      </c>
      <c r="E283" s="31" t="str">
        <f>VLOOKUP(Pronostics!$B283,Setup_MPP!$A:$G,2,FALSE)</f>
        <v>Aurélien DE POULPIQUET</v>
      </c>
      <c r="F283" s="31" t="str">
        <f>VLOOKUP($B283,Setup_MPP!$A:$E,4,FALSE)</f>
        <v>#F4EA9D</v>
      </c>
      <c r="G283" s="31" t="str">
        <f>VLOOKUP($B283,Setup_MPP!$A:$E,5,FALSE)</f>
        <v>#D2C458</v>
      </c>
      <c r="H283" s="31" t="str">
        <f>IFERROR(IF(AND(A283&gt;=1,A283&lt;=104),VLOOKUP($A283,Location!$A:$J,6,FALSE),IF(A283=0,"Avant l'ouverture",IF(OR(A283=105,A283=106),"Bonus"))),"")</f>
        <v>Tour 1</v>
      </c>
      <c r="I283" s="31" t="str">
        <f>IF(LEFT(H283,4)="Tour",VLOOKUP(A283,Database!$A:$C,3,FALSE),"")</f>
        <v>C</v>
      </c>
      <c r="J283" s="31" t="str">
        <f>VLOOKUP($A283,Location!$A:$J,7,FALSE)</f>
        <v>Haïti</v>
      </c>
      <c r="K283" s="31" t="str">
        <f>IFERROR(VLOOKUP(J283,Setup_Team!$B:$C,2,FALSE), "TDB")</f>
        <v>HTI</v>
      </c>
      <c r="L283" s="31" t="str">
        <f>VLOOKUP($A283,Location!$A:$J,8,FALSE)</f>
        <v>Ecosse</v>
      </c>
      <c r="M283" s="31" t="str">
        <f>IFERROR(VLOOKUP(L283,Setup_Team!$B:$C,2,FALSE), "TDB")</f>
        <v>SCO</v>
      </c>
      <c r="N283" s="31" t="str">
        <f>VLOOKUP($A283,Location!$A:$J,9,FALSE)</f>
        <v>Foxborough</v>
      </c>
      <c r="O283" s="31" t="str">
        <f>VLOOKUP($A283,Location!$A:$J,10,FALSE)</f>
        <v>Gillette Stadium</v>
      </c>
      <c r="R283" s="31">
        <v>0</v>
      </c>
      <c r="S283" s="25">
        <f>VLOOKUP($A283,Database!$A:$Y,10,FALSE)</f>
        <v>154</v>
      </c>
      <c r="T283" s="25">
        <f>VLOOKUP($A283,Database!$A:$Y,11,FALSE)</f>
        <v>131</v>
      </c>
      <c r="U283" s="25">
        <f>VLOOKUP($A283,Database!$A:$Y,12,FALSE)</f>
        <v>44</v>
      </c>
      <c r="V283" s="25" t="str">
        <f>VLOOKUP(A283,Database!A:M,13,FALSE)</f>
        <v>À venir</v>
      </c>
      <c r="W283" s="25" t="str">
        <f>VLOOKUP($A283,Database!$A:$Y,20,FALSE)</f>
        <v/>
      </c>
      <c r="X283" s="25" t="str">
        <f>VLOOKUP($A283,Database!$A:$Y,21,FALSE)</f>
        <v/>
      </c>
      <c r="Y283" s="25" t="str">
        <f ca="1">IF(C283&lt;NOW(),IF(AND(P283&gt;Q283,W283&gt;X283),S283,IF(AND(P283=Q283,W283=X283),T283,IF(AND(P283&lt;Q283,W283&lt;X283),U283,0))),"")</f>
        <v/>
      </c>
      <c r="Z283" s="25">
        <f>IF(AND(P283=W283,Q283=X283),1,0)</f>
        <v>1</v>
      </c>
      <c r="AA283" s="25" t="str">
        <f>IF(Z283=0,"",IF(ISBLANK(VLOOKUP(A283,Database!A:AA,22,FALSE)),"",VLOOKUP(A283,Database!A:AA,22,FALSE)))</f>
        <v>Exact</v>
      </c>
      <c r="AB283" s="25">
        <f ca="1">IFERROR(IF(AND(Y283&lt;&gt;"",OR(V283="Terminé",V283="En cours")),VLOOKUP(AA283,Setup_ScoreExactBonus!A:D,4,FALSE),0),0)</f>
        <v>0</v>
      </c>
      <c r="AC283" s="31" t="str">
        <f ca="1">IF(Y283&lt;&gt;"", Y283 + IF(Z283=1,AB283, 0), "")</f>
        <v/>
      </c>
      <c r="AD283" s="31">
        <f ca="1">SUMIFS(AC$2:AC283,D$2:D283,D283)*IF(R283=0,1,2)</f>
        <v>0</v>
      </c>
    </row>
    <row r="284" spans="1:30" x14ac:dyDescent="0.35">
      <c r="A284" s="31">
        <f>IF(ISBLANK(B284),"",COUNTIF(B$2:B284,B284))-1</f>
        <v>7</v>
      </c>
      <c r="B284" s="31">
        <v>10</v>
      </c>
      <c r="C284" s="10">
        <f>VLOOKUP($A284,Database!$A:$Y,7,FALSE)</f>
        <v>46187.125</v>
      </c>
      <c r="D284" s="31" t="str">
        <f>VLOOKUP(Pronostics!$B284,Setup_MPP!$A:$G,3,FALSE)</f>
        <v>RandomPaul</v>
      </c>
      <c r="E284" s="31" t="str">
        <f>VLOOKUP(Pronostics!$B284,Setup_MPP!$A:$G,2,FALSE)</f>
        <v>Paul MONTESINOS</v>
      </c>
      <c r="F284" s="31" t="str">
        <f>VLOOKUP($B284,Setup_MPP!$A:$E,4,FALSE)</f>
        <v>#C4B0FF</v>
      </c>
      <c r="G284" s="31" t="str">
        <f>VLOOKUP($B284,Setup_MPP!$A:$E,5,FALSE)</f>
        <v>#7F66C8</v>
      </c>
      <c r="H284" s="31" t="str">
        <f>IFERROR(IF(AND(A284&gt;=1,A284&lt;=104),VLOOKUP($A284,Location!$A:$J,6,FALSE),IF(A284=0,"Avant l'ouverture",IF(OR(A284=105,A284=106),"Bonus"))),"")</f>
        <v>Tour 1</v>
      </c>
      <c r="I284" s="31" t="str">
        <f>IF(LEFT(H284,4)="Tour",VLOOKUP(A284,Database!$A:$C,3,FALSE),"")</f>
        <v>C</v>
      </c>
      <c r="J284" s="31" t="str">
        <f>VLOOKUP($A284,Location!$A:$J,7,FALSE)</f>
        <v>Haïti</v>
      </c>
      <c r="K284" s="31" t="str">
        <f>IFERROR(VLOOKUP(J284,Setup_Team!$B:$C,2,FALSE), "TDB")</f>
        <v>HTI</v>
      </c>
      <c r="L284" s="31" t="str">
        <f>VLOOKUP($A284,Location!$A:$J,8,FALSE)</f>
        <v>Ecosse</v>
      </c>
      <c r="M284" s="31" t="str">
        <f>IFERROR(VLOOKUP(L284,Setup_Team!$B:$C,2,FALSE), "TDB")</f>
        <v>SCO</v>
      </c>
      <c r="N284" s="31" t="str">
        <f>VLOOKUP($A284,Location!$A:$J,9,FALSE)</f>
        <v>Foxborough</v>
      </c>
      <c r="O284" s="31" t="str">
        <f>VLOOKUP($A284,Location!$A:$J,10,FALSE)</f>
        <v>Gillette Stadium</v>
      </c>
      <c r="R284" s="31">
        <v>0</v>
      </c>
      <c r="S284" s="25">
        <f>VLOOKUP($A284,Database!$A:$Y,10,FALSE)</f>
        <v>154</v>
      </c>
      <c r="T284" s="25">
        <f>VLOOKUP($A284,Database!$A:$Y,11,FALSE)</f>
        <v>131</v>
      </c>
      <c r="U284" s="25">
        <f>VLOOKUP($A284,Database!$A:$Y,12,FALSE)</f>
        <v>44</v>
      </c>
      <c r="V284" s="25" t="str">
        <f>VLOOKUP(A284,Database!A:M,13,FALSE)</f>
        <v>À venir</v>
      </c>
      <c r="W284" s="25" t="str">
        <f>VLOOKUP($A284,Database!$A:$Y,20,FALSE)</f>
        <v/>
      </c>
      <c r="X284" s="25" t="str">
        <f>VLOOKUP($A284,Database!$A:$Y,21,FALSE)</f>
        <v/>
      </c>
      <c r="Y284" s="25" t="str">
        <f ca="1">IF(C284&lt;NOW(),IF(AND(P284&gt;Q284,W284&gt;X284),S284,IF(AND(P284=Q284,W284=X284),T284,IF(AND(P284&lt;Q284,W284&lt;X284),U284,0))),"")</f>
        <v/>
      </c>
      <c r="Z284" s="25">
        <f>IF(AND(P284=W284,Q284=X284),1,0)</f>
        <v>1</v>
      </c>
      <c r="AA284" s="25" t="str">
        <f>IF(Z284=0,"",IF(ISBLANK(VLOOKUP(A284,Database!A:AA,22,FALSE)),"",VLOOKUP(A284,Database!A:AA,22,FALSE)))</f>
        <v>Exact</v>
      </c>
      <c r="AB284" s="25">
        <f ca="1">IFERROR(IF(AND(Y284&lt;&gt;"",OR(V284="Terminé",V284="En cours")),VLOOKUP(AA284,Setup_ScoreExactBonus!A:D,4,FALSE),0),0)</f>
        <v>0</v>
      </c>
      <c r="AC284" s="31" t="str">
        <f ca="1">IF(Y284&lt;&gt;"", Y284 + IF(Z284=1,AB284, 0), "")</f>
        <v/>
      </c>
      <c r="AD284" s="31">
        <f ca="1">SUMIFS(AC$2:AC284,D$2:D284,D284)*IF(R284=0,1,2)</f>
        <v>0</v>
      </c>
    </row>
    <row r="285" spans="1:30" x14ac:dyDescent="0.35">
      <c r="A285" s="31">
        <f>IF(ISBLANK(B285),"",COUNTIF(B$2:B285,B285))-1</f>
        <v>7</v>
      </c>
      <c r="B285" s="31">
        <v>11</v>
      </c>
      <c r="C285" s="10">
        <f>VLOOKUP($A285,Database!$A:$Y,7,FALSE)</f>
        <v>46187.125</v>
      </c>
      <c r="D285" s="31" t="str">
        <f>VLOOKUP(Pronostics!$B285,Setup_MPP!$A:$G,3,FALSE)</f>
        <v>Kinsley#8SA6T</v>
      </c>
      <c r="E285" s="31" t="str">
        <f>VLOOKUP(Pronostics!$B285,Setup_MPP!$A:$G,2,FALSE)</f>
        <v>Kinsley ROQUE</v>
      </c>
      <c r="F285" s="31" t="str">
        <f>VLOOKUP($B285,Setup_MPP!$A:$E,4,FALSE)</f>
        <v>#CBEBBA</v>
      </c>
      <c r="G285" s="31" t="str">
        <f>VLOOKUP($B285,Setup_MPP!$A:$E,5,FALSE)</f>
        <v>#70BC6E</v>
      </c>
      <c r="H285" s="31" t="str">
        <f>IFERROR(IF(AND(A285&gt;=1,A285&lt;=104),VLOOKUP($A285,Location!$A:$J,6,FALSE),IF(A285=0,"Avant l'ouverture",IF(OR(A285=105,A285=106),"Bonus"))),"")</f>
        <v>Tour 1</v>
      </c>
      <c r="I285" s="31" t="str">
        <f>IF(LEFT(H285,4)="Tour",VLOOKUP(A285,Database!$A:$C,3,FALSE),"")</f>
        <v>C</v>
      </c>
      <c r="J285" s="31" t="str">
        <f>VLOOKUP($A285,Location!$A:$J,7,FALSE)</f>
        <v>Haïti</v>
      </c>
      <c r="K285" s="31" t="str">
        <f>IFERROR(VLOOKUP(J285,Setup_Team!$B:$C,2,FALSE), "TDB")</f>
        <v>HTI</v>
      </c>
      <c r="L285" s="31" t="str">
        <f>VLOOKUP($A285,Location!$A:$J,8,FALSE)</f>
        <v>Ecosse</v>
      </c>
      <c r="M285" s="31" t="str">
        <f>IFERROR(VLOOKUP(L285,Setup_Team!$B:$C,2,FALSE), "TDB")</f>
        <v>SCO</v>
      </c>
      <c r="N285" s="31" t="str">
        <f>VLOOKUP($A285,Location!$A:$J,9,FALSE)</f>
        <v>Foxborough</v>
      </c>
      <c r="O285" s="31" t="str">
        <f>VLOOKUP($A285,Location!$A:$J,10,FALSE)</f>
        <v>Gillette Stadium</v>
      </c>
      <c r="R285" s="31">
        <v>0</v>
      </c>
      <c r="S285" s="25">
        <f>VLOOKUP($A285,Database!$A:$Y,10,FALSE)</f>
        <v>154</v>
      </c>
      <c r="T285" s="25">
        <f>VLOOKUP($A285,Database!$A:$Y,11,FALSE)</f>
        <v>131</v>
      </c>
      <c r="U285" s="25">
        <f>VLOOKUP($A285,Database!$A:$Y,12,FALSE)</f>
        <v>44</v>
      </c>
      <c r="V285" s="25" t="str">
        <f>VLOOKUP(A285,Database!A:M,13,FALSE)</f>
        <v>À venir</v>
      </c>
      <c r="W285" s="25" t="str">
        <f>VLOOKUP($A285,Database!$A:$Y,20,FALSE)</f>
        <v/>
      </c>
      <c r="X285" s="25" t="str">
        <f>VLOOKUP($A285,Database!$A:$Y,21,FALSE)</f>
        <v/>
      </c>
      <c r="Y285" s="25" t="str">
        <f ca="1">IF(C285&lt;NOW(),IF(AND(P285&gt;Q285,W285&gt;X285),S285,IF(AND(P285=Q285,W285=X285),T285,IF(AND(P285&lt;Q285,W285&lt;X285),U285,0))),"")</f>
        <v/>
      </c>
      <c r="Z285" s="25">
        <f>IF(AND(P285=W285,Q285=X285),1,0)</f>
        <v>1</v>
      </c>
      <c r="AA285" s="25" t="str">
        <f>IF(Z285=0,"",IF(ISBLANK(VLOOKUP(A285,Database!A:AA,22,FALSE)),"",VLOOKUP(A285,Database!A:AA,22,FALSE)))</f>
        <v>Exact</v>
      </c>
      <c r="AB285" s="25">
        <f ca="1">IFERROR(IF(AND(Y285&lt;&gt;"",OR(V285="Terminé",V285="En cours")),VLOOKUP(AA285,Setup_ScoreExactBonus!A:D,4,FALSE),0),0)</f>
        <v>0</v>
      </c>
      <c r="AC285" s="31" t="str">
        <f ca="1">IF(Y285&lt;&gt;"", Y285 + IF(Z285=1,AB285, 0), "")</f>
        <v/>
      </c>
      <c r="AD285" s="31">
        <f ca="1">SUMIFS(AC$2:AC285,D$2:D285,D285)*IF(R285=0,1,2)</f>
        <v>0</v>
      </c>
    </row>
    <row r="286" spans="1:30" x14ac:dyDescent="0.35">
      <c r="A286" s="31">
        <f>IF(ISBLANK(B286),"",COUNTIF(B$2:B286,B286))-1</f>
        <v>7</v>
      </c>
      <c r="B286" s="31">
        <v>12</v>
      </c>
      <c r="C286" s="10">
        <f>VLOOKUP($A286,Database!$A:$Y,7,FALSE)</f>
        <v>46187.125</v>
      </c>
      <c r="D286" s="31" t="str">
        <f>VLOOKUP(Pronostics!$B286,Setup_MPP!$A:$G,3,FALSE)</f>
        <v>Jaouad1</v>
      </c>
      <c r="E286" s="31" t="str">
        <f>VLOOKUP(Pronostics!$B286,Setup_MPP!$A:$G,2,FALSE)</f>
        <v>Jaouad SETTI</v>
      </c>
      <c r="F286" s="31" t="str">
        <f>VLOOKUP($B286,Setup_MPP!$A:$E,4,FALSE)</f>
        <v>#C2D4FF</v>
      </c>
      <c r="G286" s="31" t="str">
        <f>VLOOKUP($B286,Setup_MPP!$A:$E,5,FALSE)</f>
        <v>#6586D5</v>
      </c>
      <c r="H286" s="31" t="str">
        <f>IFERROR(IF(AND(A286&gt;=1,A286&lt;=104),VLOOKUP($A286,Location!$A:$J,6,FALSE),IF(A286=0,"Avant l'ouverture",IF(OR(A286=105,A286=106),"Bonus"))),"")</f>
        <v>Tour 1</v>
      </c>
      <c r="I286" s="31" t="str">
        <f>IF(LEFT(H286,4)="Tour",VLOOKUP(A286,Database!$A:$C,3,FALSE),"")</f>
        <v>C</v>
      </c>
      <c r="J286" s="31" t="str">
        <f>VLOOKUP($A286,Location!$A:$J,7,FALSE)</f>
        <v>Haïti</v>
      </c>
      <c r="K286" s="31" t="str">
        <f>IFERROR(VLOOKUP(J286,Setup_Team!$B:$C,2,FALSE), "TDB")</f>
        <v>HTI</v>
      </c>
      <c r="L286" s="31" t="str">
        <f>VLOOKUP($A286,Location!$A:$J,8,FALSE)</f>
        <v>Ecosse</v>
      </c>
      <c r="M286" s="31" t="str">
        <f>IFERROR(VLOOKUP(L286,Setup_Team!$B:$C,2,FALSE), "TDB")</f>
        <v>SCO</v>
      </c>
      <c r="N286" s="31" t="str">
        <f>VLOOKUP($A286,Location!$A:$J,9,FALSE)</f>
        <v>Foxborough</v>
      </c>
      <c r="O286" s="31" t="str">
        <f>VLOOKUP($A286,Location!$A:$J,10,FALSE)</f>
        <v>Gillette Stadium</v>
      </c>
      <c r="R286" s="31">
        <v>0</v>
      </c>
      <c r="S286" s="25">
        <f>VLOOKUP($A286,Database!$A:$Y,10,FALSE)</f>
        <v>154</v>
      </c>
      <c r="T286" s="25">
        <f>VLOOKUP($A286,Database!$A:$Y,11,FALSE)</f>
        <v>131</v>
      </c>
      <c r="U286" s="25">
        <f>VLOOKUP($A286,Database!$A:$Y,12,FALSE)</f>
        <v>44</v>
      </c>
      <c r="V286" s="25" t="str">
        <f>VLOOKUP(A286,Database!A:M,13,FALSE)</f>
        <v>À venir</v>
      </c>
      <c r="W286" s="25" t="str">
        <f>VLOOKUP($A286,Database!$A:$Y,20,FALSE)</f>
        <v/>
      </c>
      <c r="X286" s="25" t="str">
        <f>VLOOKUP($A286,Database!$A:$Y,21,FALSE)</f>
        <v/>
      </c>
      <c r="Y286" s="25" t="str">
        <f ca="1">IF(C286&lt;NOW(),IF(AND(P286&gt;Q286,W286&gt;X286),S286,IF(AND(P286=Q286,W286=X286),T286,IF(AND(P286&lt;Q286,W286&lt;X286),U286,0))),"")</f>
        <v/>
      </c>
      <c r="Z286" s="25">
        <f>IF(AND(P286=W286,Q286=X286),1,0)</f>
        <v>1</v>
      </c>
      <c r="AA286" s="25" t="str">
        <f>IF(Z286=0,"",IF(ISBLANK(VLOOKUP(A286,Database!A:AA,22,FALSE)),"",VLOOKUP(A286,Database!A:AA,22,FALSE)))</f>
        <v>Exact</v>
      </c>
      <c r="AB286" s="25">
        <f ca="1">IFERROR(IF(AND(Y286&lt;&gt;"",OR(V286="Terminé",V286="En cours")),VLOOKUP(AA286,Setup_ScoreExactBonus!A:D,4,FALSE),0),0)</f>
        <v>0</v>
      </c>
      <c r="AC286" s="31" t="str">
        <f ca="1">IF(Y286&lt;&gt;"", Y286 + IF(Z286=1,AB286, 0), "")</f>
        <v/>
      </c>
      <c r="AD286" s="31">
        <f ca="1">SUMIFS(AC$2:AC286,D$2:D286,D286)*IF(R286=0,1,2)</f>
        <v>0</v>
      </c>
    </row>
    <row r="287" spans="1:30" x14ac:dyDescent="0.35">
      <c r="A287" s="31">
        <f>IF(ISBLANK(B287),"",COUNTIF(B$2:B287,B287))-1</f>
        <v>7</v>
      </c>
      <c r="B287" s="31">
        <v>13</v>
      </c>
      <c r="C287" s="10">
        <f>VLOOKUP($A287,Database!$A:$Y,7,FALSE)</f>
        <v>46187.125</v>
      </c>
      <c r="D287" s="31" t="str">
        <f>VLOOKUP(Pronostics!$B287,Setup_MPP!$A:$G,3,FALSE)</f>
        <v>Julien_I</v>
      </c>
      <c r="E287" s="31" t="str">
        <f>VLOOKUP(Pronostics!$B287,Setup_MPP!$A:$G,2,FALSE)</f>
        <v>Julien INGE</v>
      </c>
      <c r="F287" s="31" t="str">
        <f>VLOOKUP($B287,Setup_MPP!$A:$E,4,FALSE)</f>
        <v>#C1E0EF</v>
      </c>
      <c r="G287" s="31" t="str">
        <f>VLOOKUP($B287,Setup_MPP!$A:$E,5,FALSE)</f>
        <v>#4F91B2</v>
      </c>
      <c r="H287" s="31" t="str">
        <f>IFERROR(IF(AND(A287&gt;=1,A287&lt;=104),VLOOKUP($A287,Location!$A:$J,6,FALSE),IF(A287=0,"Avant l'ouverture",IF(OR(A287=105,A287=106),"Bonus"))),"")</f>
        <v>Tour 1</v>
      </c>
      <c r="I287" s="31" t="str">
        <f>IF(LEFT(H287,4)="Tour",VLOOKUP(A287,Database!$A:$C,3,FALSE),"")</f>
        <v>C</v>
      </c>
      <c r="J287" s="31" t="str">
        <f>VLOOKUP($A287,Location!$A:$J,7,FALSE)</f>
        <v>Haïti</v>
      </c>
      <c r="K287" s="31" t="str">
        <f>IFERROR(VLOOKUP(J287,Setup_Team!$B:$C,2,FALSE), "TDB")</f>
        <v>HTI</v>
      </c>
      <c r="L287" s="31" t="str">
        <f>VLOOKUP($A287,Location!$A:$J,8,FALSE)</f>
        <v>Ecosse</v>
      </c>
      <c r="M287" s="31" t="str">
        <f>IFERROR(VLOOKUP(L287,Setup_Team!$B:$C,2,FALSE), "TDB")</f>
        <v>SCO</v>
      </c>
      <c r="N287" s="31" t="str">
        <f>VLOOKUP($A287,Location!$A:$J,9,FALSE)</f>
        <v>Foxborough</v>
      </c>
      <c r="O287" s="31" t="str">
        <f>VLOOKUP($A287,Location!$A:$J,10,FALSE)</f>
        <v>Gillette Stadium</v>
      </c>
      <c r="R287" s="31">
        <v>0</v>
      </c>
      <c r="S287" s="25">
        <f>VLOOKUP($A287,Database!$A:$Y,10,FALSE)</f>
        <v>154</v>
      </c>
      <c r="T287" s="25">
        <f>VLOOKUP($A287,Database!$A:$Y,11,FALSE)</f>
        <v>131</v>
      </c>
      <c r="U287" s="25">
        <f>VLOOKUP($A287,Database!$A:$Y,12,FALSE)</f>
        <v>44</v>
      </c>
      <c r="V287" s="25" t="str">
        <f>VLOOKUP(A287,Database!A:M,13,FALSE)</f>
        <v>À venir</v>
      </c>
      <c r="W287" s="25" t="str">
        <f>VLOOKUP($A287,Database!$A:$Y,20,FALSE)</f>
        <v/>
      </c>
      <c r="X287" s="25" t="str">
        <f>VLOOKUP($A287,Database!$A:$Y,21,FALSE)</f>
        <v/>
      </c>
      <c r="Y287" s="25" t="str">
        <f ca="1">IF(C287&lt;NOW(),IF(AND(P287&gt;Q287,W287&gt;X287),S287,IF(AND(P287=Q287,W287=X287),T287,IF(AND(P287&lt;Q287,W287&lt;X287),U287,0))),"")</f>
        <v/>
      </c>
      <c r="Z287" s="25">
        <f>IF(AND(P287=W287,Q287=X287),1,0)</f>
        <v>1</v>
      </c>
      <c r="AA287" s="25" t="str">
        <f>IF(Z287=0,"",IF(ISBLANK(VLOOKUP(A287,Database!A:AA,22,FALSE)),"",VLOOKUP(A287,Database!A:AA,22,FALSE)))</f>
        <v>Exact</v>
      </c>
      <c r="AB287" s="25">
        <f ca="1">IFERROR(IF(AND(Y287&lt;&gt;"",OR(V287="Terminé",V287="En cours")),VLOOKUP(AA287,Setup_ScoreExactBonus!A:D,4,FALSE),0),0)</f>
        <v>0</v>
      </c>
      <c r="AC287" s="31" t="str">
        <f ca="1">IF(Y287&lt;&gt;"", Y287 + IF(Z287=1,AB287, 0), "")</f>
        <v/>
      </c>
      <c r="AD287" s="31">
        <f ca="1">SUMIFS(AC$2:AC287,D$2:D287,D287)*IF(R287=0,1,2)</f>
        <v>0</v>
      </c>
    </row>
    <row r="288" spans="1:30" x14ac:dyDescent="0.35">
      <c r="A288" s="31">
        <f>IF(ISBLANK(B288),"",COUNTIF(B$2:B288,B288))-1</f>
        <v>7</v>
      </c>
      <c r="B288" s="31">
        <v>14</v>
      </c>
      <c r="C288" s="10">
        <f>VLOOKUP($A288,Database!$A:$Y,7,FALSE)</f>
        <v>46187.125</v>
      </c>
      <c r="D288" s="31" t="str">
        <f>VLOOKUP(Pronostics!$B288,Setup_MPP!$A:$G,3,FALSE)</f>
        <v>MarieEYT</v>
      </c>
      <c r="E288" s="31" t="str">
        <f>VLOOKUP(Pronostics!$B288,Setup_MPP!$A:$G,2,FALSE)</f>
        <v>Marie EXBRAYAT</v>
      </c>
      <c r="F288" s="31" t="str">
        <f>VLOOKUP($B288,Setup_MPP!$A:$E,4,FALSE)</f>
        <v>#FFAFD2</v>
      </c>
      <c r="G288" s="31" t="str">
        <f>VLOOKUP($B288,Setup_MPP!$A:$E,5,FALSE)</f>
        <v>#F2589B</v>
      </c>
      <c r="H288" s="31" t="str">
        <f>IFERROR(IF(AND(A288&gt;=1,A288&lt;=104),VLOOKUP($A288,Location!$A:$J,6,FALSE),IF(A288=0,"Avant l'ouverture",IF(OR(A288=105,A288=106),"Bonus"))),"")</f>
        <v>Tour 1</v>
      </c>
      <c r="I288" s="31" t="str">
        <f>IF(LEFT(H288,4)="Tour",VLOOKUP(A288,Database!$A:$C,3,FALSE),"")</f>
        <v>C</v>
      </c>
      <c r="J288" s="31" t="str">
        <f>VLOOKUP($A288,Location!$A:$J,7,FALSE)</f>
        <v>Haïti</v>
      </c>
      <c r="K288" s="31" t="str">
        <f>IFERROR(VLOOKUP(J288,Setup_Team!$B:$C,2,FALSE), "TDB")</f>
        <v>HTI</v>
      </c>
      <c r="L288" s="31" t="str">
        <f>VLOOKUP($A288,Location!$A:$J,8,FALSE)</f>
        <v>Ecosse</v>
      </c>
      <c r="M288" s="31" t="str">
        <f>IFERROR(VLOOKUP(L288,Setup_Team!$B:$C,2,FALSE), "TDB")</f>
        <v>SCO</v>
      </c>
      <c r="N288" s="31" t="str">
        <f>VLOOKUP($A288,Location!$A:$J,9,FALSE)</f>
        <v>Foxborough</v>
      </c>
      <c r="O288" s="31" t="str">
        <f>VLOOKUP($A288,Location!$A:$J,10,FALSE)</f>
        <v>Gillette Stadium</v>
      </c>
      <c r="R288" s="31">
        <v>0</v>
      </c>
      <c r="S288" s="25">
        <f>VLOOKUP($A288,Database!$A:$Y,10,FALSE)</f>
        <v>154</v>
      </c>
      <c r="T288" s="25">
        <f>VLOOKUP($A288,Database!$A:$Y,11,FALSE)</f>
        <v>131</v>
      </c>
      <c r="U288" s="25">
        <f>VLOOKUP($A288,Database!$A:$Y,12,FALSE)</f>
        <v>44</v>
      </c>
      <c r="V288" s="25" t="str">
        <f>VLOOKUP(A288,Database!A:M,13,FALSE)</f>
        <v>À venir</v>
      </c>
      <c r="W288" s="25" t="str">
        <f>VLOOKUP($A288,Database!$A:$Y,20,FALSE)</f>
        <v/>
      </c>
      <c r="X288" s="25" t="str">
        <f>VLOOKUP($A288,Database!$A:$Y,21,FALSE)</f>
        <v/>
      </c>
      <c r="Y288" s="25" t="str">
        <f ca="1">IF(C288&lt;NOW(),IF(AND(P288&gt;Q288,W288&gt;X288),S288,IF(AND(P288=Q288,W288=X288),T288,IF(AND(P288&lt;Q288,W288&lt;X288),U288,0))),"")</f>
        <v/>
      </c>
      <c r="Z288" s="25">
        <f>IF(AND(P288=W288,Q288=X288),1,0)</f>
        <v>1</v>
      </c>
      <c r="AA288" s="25" t="str">
        <f>IF(Z288=0,"",IF(ISBLANK(VLOOKUP(A288,Database!A:AA,22,FALSE)),"",VLOOKUP(A288,Database!A:AA,22,FALSE)))</f>
        <v>Exact</v>
      </c>
      <c r="AB288" s="25">
        <f ca="1">IFERROR(IF(AND(Y288&lt;&gt;"",OR(V288="Terminé",V288="En cours")),VLOOKUP(AA288,Setup_ScoreExactBonus!A:D,4,FALSE),0),0)</f>
        <v>0</v>
      </c>
      <c r="AC288" s="31" t="str">
        <f ca="1">IF(Y288&lt;&gt;"", Y288 + IF(Z288=1,AB288, 0), "")</f>
        <v/>
      </c>
      <c r="AD288" s="31">
        <f ca="1">SUMIFS(AC$2:AC288,D$2:D288,D288)*IF(R288=0,1,2)</f>
        <v>0</v>
      </c>
    </row>
    <row r="289" spans="1:30" x14ac:dyDescent="0.35">
      <c r="A289" s="31">
        <f>IF(ISBLANK(B289),"",COUNTIF(B$2:B289,B289))-1</f>
        <v>7</v>
      </c>
      <c r="B289" s="31">
        <v>15</v>
      </c>
      <c r="C289" s="10">
        <f>VLOOKUP($A289,Database!$A:$Y,7,FALSE)</f>
        <v>46187.125</v>
      </c>
      <c r="D289" s="31" t="str">
        <f>VLOOKUP(Pronostics!$B289,Setup_MPP!$A:$G,3,FALSE)</f>
        <v>Amine#8UL9R</v>
      </c>
      <c r="E289" s="31" t="str">
        <f>VLOOKUP(Pronostics!$B289,Setup_MPP!$A:$G,2,FALSE)</f>
        <v>Amine ZARROUKI</v>
      </c>
      <c r="F289" s="31" t="str">
        <f>VLOOKUP($B289,Setup_MPP!$A:$E,4,FALSE)</f>
        <v>#FF9898</v>
      </c>
      <c r="G289" s="31" t="str">
        <f>VLOOKUP($B289,Setup_MPP!$A:$E,5,FALSE)</f>
        <v>#FF5D5D</v>
      </c>
      <c r="H289" s="31" t="str">
        <f>IFERROR(IF(AND(A289&gt;=1,A289&lt;=104),VLOOKUP($A289,Location!$A:$J,6,FALSE),IF(A289=0,"Avant l'ouverture",IF(OR(A289=105,A289=106),"Bonus"))),"")</f>
        <v>Tour 1</v>
      </c>
      <c r="I289" s="31" t="str">
        <f>IF(LEFT(H289,4)="Tour",VLOOKUP(A289,Database!$A:$C,3,FALSE),"")</f>
        <v>C</v>
      </c>
      <c r="J289" s="31" t="str">
        <f>VLOOKUP($A289,Location!$A:$J,7,FALSE)</f>
        <v>Haïti</v>
      </c>
      <c r="K289" s="31" t="str">
        <f>IFERROR(VLOOKUP(J289,Setup_Team!$B:$C,2,FALSE), "TDB")</f>
        <v>HTI</v>
      </c>
      <c r="L289" s="31" t="str">
        <f>VLOOKUP($A289,Location!$A:$J,8,FALSE)</f>
        <v>Ecosse</v>
      </c>
      <c r="M289" s="31" t="str">
        <f>IFERROR(VLOOKUP(L289,Setup_Team!$B:$C,2,FALSE), "TDB")</f>
        <v>SCO</v>
      </c>
      <c r="N289" s="31" t="str">
        <f>VLOOKUP($A289,Location!$A:$J,9,FALSE)</f>
        <v>Foxborough</v>
      </c>
      <c r="O289" s="31" t="str">
        <f>VLOOKUP($A289,Location!$A:$J,10,FALSE)</f>
        <v>Gillette Stadium</v>
      </c>
      <c r="R289" s="31">
        <v>0</v>
      </c>
      <c r="S289" s="25">
        <f>VLOOKUP($A289,Database!$A:$Y,10,FALSE)</f>
        <v>154</v>
      </c>
      <c r="T289" s="25">
        <f>VLOOKUP($A289,Database!$A:$Y,11,FALSE)</f>
        <v>131</v>
      </c>
      <c r="U289" s="25">
        <f>VLOOKUP($A289,Database!$A:$Y,12,FALSE)</f>
        <v>44</v>
      </c>
      <c r="V289" s="25" t="str">
        <f>VLOOKUP(A289,Database!A:M,13,FALSE)</f>
        <v>À venir</v>
      </c>
      <c r="W289" s="25" t="str">
        <f>VLOOKUP($A289,Database!$A:$Y,20,FALSE)</f>
        <v/>
      </c>
      <c r="X289" s="25" t="str">
        <f>VLOOKUP($A289,Database!$A:$Y,21,FALSE)</f>
        <v/>
      </c>
      <c r="Y289" s="25" t="str">
        <f ca="1">IF(C289&lt;NOW(),IF(AND(P289&gt;Q289,W289&gt;X289),S289,IF(AND(P289=Q289,W289=X289),T289,IF(AND(P289&lt;Q289,W289&lt;X289),U289,0))),"")</f>
        <v/>
      </c>
      <c r="Z289" s="25">
        <f>IF(AND(P289=W289,Q289=X289),1,0)</f>
        <v>1</v>
      </c>
      <c r="AA289" s="25" t="str">
        <f>IF(Z289=0,"",IF(ISBLANK(VLOOKUP(A289,Database!A:AA,22,FALSE)),"",VLOOKUP(A289,Database!A:AA,22,FALSE)))</f>
        <v>Exact</v>
      </c>
      <c r="AB289" s="25">
        <f ca="1">IFERROR(IF(AND(Y289&lt;&gt;"",OR(V289="Terminé",V289="En cours")),VLOOKUP(AA289,Setup_ScoreExactBonus!A:D,4,FALSE),0),0)</f>
        <v>0</v>
      </c>
      <c r="AC289" s="31" t="str">
        <f ca="1">IF(Y289&lt;&gt;"", Y289 + IF(Z289=1,AB289, 0), "")</f>
        <v/>
      </c>
      <c r="AD289" s="31">
        <f ca="1">SUMIFS(AC$2:AC289,D$2:D289,D289)*IF(R289=0,1,2)</f>
        <v>0</v>
      </c>
    </row>
    <row r="290" spans="1:30" x14ac:dyDescent="0.35">
      <c r="A290" s="31">
        <f>IF(ISBLANK(B290),"",COUNTIF(B$2:B290,B290))-1</f>
        <v>7</v>
      </c>
      <c r="B290" s="31">
        <v>16</v>
      </c>
      <c r="C290" s="10">
        <f>VLOOKUP($A290,Database!$A:$Y,7,FALSE)</f>
        <v>46187.125</v>
      </c>
      <c r="D290" s="31" t="str">
        <f>VLOOKUP(Pronostics!$B290,Setup_MPP!$A:$G,3,FALSE)</f>
        <v>Laura#8V93E</v>
      </c>
      <c r="E290" s="31" t="str">
        <f>VLOOKUP(Pronostics!$B290,Setup_MPP!$A:$G,2,FALSE)</f>
        <v>Laura GIULIANO</v>
      </c>
      <c r="F290" s="31" t="str">
        <f>VLOOKUP($B290,Setup_MPP!$A:$E,4,FALSE)</f>
        <v>#86A4FE</v>
      </c>
      <c r="G290" s="31" t="str">
        <f>VLOOKUP($B290,Setup_MPP!$A:$E,5,FALSE)</f>
        <v>#3769FF</v>
      </c>
      <c r="H290" s="31" t="str">
        <f>IFERROR(IF(AND(A290&gt;=1,A290&lt;=104),VLOOKUP($A290,Location!$A:$J,6,FALSE),IF(A290=0,"Avant l'ouverture",IF(OR(A290=105,A290=106),"Bonus"))),"")</f>
        <v>Tour 1</v>
      </c>
      <c r="I290" s="31" t="str">
        <f>IF(LEFT(H290,4)="Tour",VLOOKUP(A290,Database!$A:$C,3,FALSE),"")</f>
        <v>C</v>
      </c>
      <c r="J290" s="31" t="str">
        <f>VLOOKUP($A290,Location!$A:$J,7,FALSE)</f>
        <v>Haïti</v>
      </c>
      <c r="K290" s="31" t="str">
        <f>IFERROR(VLOOKUP(J290,Setup_Team!$B:$C,2,FALSE), "TDB")</f>
        <v>HTI</v>
      </c>
      <c r="L290" s="31" t="str">
        <f>VLOOKUP($A290,Location!$A:$J,8,FALSE)</f>
        <v>Ecosse</v>
      </c>
      <c r="M290" s="31" t="str">
        <f>IFERROR(VLOOKUP(L290,Setup_Team!$B:$C,2,FALSE), "TDB")</f>
        <v>SCO</v>
      </c>
      <c r="N290" s="31" t="str">
        <f>VLOOKUP($A290,Location!$A:$J,9,FALSE)</f>
        <v>Foxborough</v>
      </c>
      <c r="O290" s="31" t="str">
        <f>VLOOKUP($A290,Location!$A:$J,10,FALSE)</f>
        <v>Gillette Stadium</v>
      </c>
      <c r="R290" s="31">
        <v>0</v>
      </c>
      <c r="S290" s="25">
        <f>VLOOKUP($A290,Database!$A:$Y,10,FALSE)</f>
        <v>154</v>
      </c>
      <c r="T290" s="25">
        <f>VLOOKUP($A290,Database!$A:$Y,11,FALSE)</f>
        <v>131</v>
      </c>
      <c r="U290" s="25">
        <f>VLOOKUP($A290,Database!$A:$Y,12,FALSE)</f>
        <v>44</v>
      </c>
      <c r="V290" s="25" t="str">
        <f>VLOOKUP(A290,Database!A:M,13,FALSE)</f>
        <v>À venir</v>
      </c>
      <c r="W290" s="25" t="str">
        <f>VLOOKUP($A290,Database!$A:$Y,20,FALSE)</f>
        <v/>
      </c>
      <c r="X290" s="25" t="str">
        <f>VLOOKUP($A290,Database!$A:$Y,21,FALSE)</f>
        <v/>
      </c>
      <c r="Y290" s="25" t="str">
        <f ca="1">IF(C290&lt;NOW(),IF(AND(P290&gt;Q290,W290&gt;X290),S290,IF(AND(P290=Q290,W290=X290),T290,IF(AND(P290&lt;Q290,W290&lt;X290),U290,0))),"")</f>
        <v/>
      </c>
      <c r="Z290" s="25">
        <f>IF(AND(P290=W290,Q290=X290),1,0)</f>
        <v>1</v>
      </c>
      <c r="AA290" s="25" t="str">
        <f>IF(Z290=0,"",IF(ISBLANK(VLOOKUP(A290,Database!A:AA,22,FALSE)),"",VLOOKUP(A290,Database!A:AA,22,FALSE)))</f>
        <v>Exact</v>
      </c>
      <c r="AB290" s="25">
        <f ca="1">IFERROR(IF(AND(Y290&lt;&gt;"",OR(V290="Terminé",V290="En cours")),VLOOKUP(AA290,Setup_ScoreExactBonus!A:D,4,FALSE),0),0)</f>
        <v>0</v>
      </c>
      <c r="AC290" s="31" t="str">
        <f ca="1">IF(Y290&lt;&gt;"", Y290 + IF(Z290=1,AB290, 0), "")</f>
        <v/>
      </c>
      <c r="AD290" s="31">
        <f ca="1">SUMIFS(AC$2:AC290,D$2:D290,D290)*IF(R290=0,1,2)</f>
        <v>0</v>
      </c>
    </row>
    <row r="291" spans="1:30" x14ac:dyDescent="0.35">
      <c r="A291" s="31">
        <f>IF(ISBLANK(B291),"",COUNTIF(B$2:B291,B291))-1</f>
        <v>7</v>
      </c>
      <c r="B291" s="31">
        <v>17</v>
      </c>
      <c r="C291" s="10">
        <f>VLOOKUP($A291,Database!$A:$Y,7,FALSE)</f>
        <v>46187.125</v>
      </c>
      <c r="D291" s="31" t="str">
        <f>VLOOKUP(Pronostics!$B291,Setup_MPP!$A:$G,3,FALSE)</f>
        <v>Joueur17</v>
      </c>
      <c r="E291" s="31" t="str">
        <f>VLOOKUP(Pronostics!$B291,Setup_MPP!$A:$G,2,FALSE)</f>
        <v>Joueur17</v>
      </c>
      <c r="F291" s="31" t="str">
        <f>VLOOKUP($B291,Setup_MPP!$A:$E,4,FALSE)</f>
        <v>#FFB0B0</v>
      </c>
      <c r="G291" s="31" t="str">
        <f>VLOOKUP($B291,Setup_MPP!$A:$E,5,FALSE)</f>
        <v>#F25757</v>
      </c>
      <c r="H291" s="31" t="str">
        <f>IFERROR(IF(AND(A291&gt;=1,A291&lt;=104),VLOOKUP($A291,Location!$A:$J,6,FALSE),IF(A291=0,"Avant l'ouverture",IF(OR(A291=105,A291=106),"Bonus"))),"")</f>
        <v>Tour 1</v>
      </c>
      <c r="I291" s="31" t="str">
        <f>IF(LEFT(H291,4)="Tour",VLOOKUP(A291,Database!$A:$C,3,FALSE),"")</f>
        <v>C</v>
      </c>
      <c r="J291" s="31" t="str">
        <f>VLOOKUP($A291,Location!$A:$J,7,FALSE)</f>
        <v>Haïti</v>
      </c>
      <c r="K291" s="31" t="str">
        <f>IFERROR(VLOOKUP(J291,Setup_Team!$B:$C,2,FALSE), "TDB")</f>
        <v>HTI</v>
      </c>
      <c r="L291" s="31" t="str">
        <f>VLOOKUP($A291,Location!$A:$J,8,FALSE)</f>
        <v>Ecosse</v>
      </c>
      <c r="M291" s="31" t="str">
        <f>IFERROR(VLOOKUP(L291,Setup_Team!$B:$C,2,FALSE), "TDB")</f>
        <v>SCO</v>
      </c>
      <c r="N291" s="31" t="str">
        <f>VLOOKUP($A291,Location!$A:$J,9,FALSE)</f>
        <v>Foxborough</v>
      </c>
      <c r="O291" s="31" t="str">
        <f>VLOOKUP($A291,Location!$A:$J,10,FALSE)</f>
        <v>Gillette Stadium</v>
      </c>
      <c r="R291" s="31">
        <v>0</v>
      </c>
      <c r="S291" s="25">
        <f>VLOOKUP($A291,Database!$A:$Y,10,FALSE)</f>
        <v>154</v>
      </c>
      <c r="T291" s="25">
        <f>VLOOKUP($A291,Database!$A:$Y,11,FALSE)</f>
        <v>131</v>
      </c>
      <c r="U291" s="25">
        <f>VLOOKUP($A291,Database!$A:$Y,12,FALSE)</f>
        <v>44</v>
      </c>
      <c r="V291" s="25" t="str">
        <f>VLOOKUP(A291,Database!A:M,13,FALSE)</f>
        <v>À venir</v>
      </c>
      <c r="W291" s="25" t="str">
        <f>VLOOKUP($A291,Database!$A:$Y,20,FALSE)</f>
        <v/>
      </c>
      <c r="X291" s="25" t="str">
        <f>VLOOKUP($A291,Database!$A:$Y,21,FALSE)</f>
        <v/>
      </c>
      <c r="Y291" s="25" t="str">
        <f ca="1">IF(C291&lt;NOW(),IF(AND(P291&gt;Q291,W291&gt;X291),S291,IF(AND(P291=Q291,W291=X291),T291,IF(AND(P291&lt;Q291,W291&lt;X291),U291,0))),"")</f>
        <v/>
      </c>
      <c r="Z291" s="25">
        <f>IF(AND(P291=W291,Q291=X291),1,0)</f>
        <v>1</v>
      </c>
      <c r="AA291" s="25" t="str">
        <f>IF(Z291=0,"",IF(ISBLANK(VLOOKUP(A291,Database!A:AA,22,FALSE)),"",VLOOKUP(A291,Database!A:AA,22,FALSE)))</f>
        <v>Exact</v>
      </c>
      <c r="AB291" s="25">
        <f ca="1">IFERROR(IF(AND(Y291&lt;&gt;"",OR(V291="Terminé",V291="En cours")),VLOOKUP(AA291,Setup_ScoreExactBonus!A:D,4,FALSE),0),0)</f>
        <v>0</v>
      </c>
      <c r="AC291" s="31" t="str">
        <f ca="1">IF(Y291&lt;&gt;"", Y291 + IF(Z291=1,AB291, 0), "")</f>
        <v/>
      </c>
      <c r="AD291" s="31">
        <f ca="1">SUMIFS(AC$2:AC291,D$2:D291,D291)*IF(R291=0,1,2)</f>
        <v>0</v>
      </c>
    </row>
    <row r="292" spans="1:30" x14ac:dyDescent="0.35">
      <c r="A292" s="31">
        <f>IF(ISBLANK(B292),"",COUNTIF(B$2:B292,B292))-1</f>
        <v>7</v>
      </c>
      <c r="B292" s="31">
        <v>18</v>
      </c>
      <c r="C292" s="10">
        <f>VLOOKUP($A292,Database!$A:$Y,7,FALSE)</f>
        <v>46187.125</v>
      </c>
      <c r="D292" s="31" t="str">
        <f>VLOOKUP(Pronostics!$B292,Setup_MPP!$A:$G,3,FALSE)</f>
        <v>Joueur18</v>
      </c>
      <c r="E292" s="31" t="str">
        <f>VLOOKUP(Pronostics!$B292,Setup_MPP!$A:$G,2,FALSE)</f>
        <v>Joueur18</v>
      </c>
      <c r="F292" s="31" t="str">
        <f>VLOOKUP($B292,Setup_MPP!$A:$E,4,FALSE)</f>
        <v>#FFC9B0</v>
      </c>
      <c r="G292" s="31" t="str">
        <f>VLOOKUP($B292,Setup_MPP!$A:$E,5,FALSE)</f>
        <v>#F28D57</v>
      </c>
      <c r="H292" s="31" t="str">
        <f>IFERROR(IF(AND(A292&gt;=1,A292&lt;=104),VLOOKUP($A292,Location!$A:$J,6,FALSE),IF(A292=0,"Avant l'ouverture",IF(OR(A292=105,A292=106),"Bonus"))),"")</f>
        <v>Tour 1</v>
      </c>
      <c r="I292" s="31" t="str">
        <f>IF(LEFT(H292,4)="Tour",VLOOKUP(A292,Database!$A:$C,3,FALSE),"")</f>
        <v>C</v>
      </c>
      <c r="J292" s="31" t="str">
        <f>VLOOKUP($A292,Location!$A:$J,7,FALSE)</f>
        <v>Haïti</v>
      </c>
      <c r="K292" s="31" t="str">
        <f>IFERROR(VLOOKUP(J292,Setup_Team!$B:$C,2,FALSE), "TDB")</f>
        <v>HTI</v>
      </c>
      <c r="L292" s="31" t="str">
        <f>VLOOKUP($A292,Location!$A:$J,8,FALSE)</f>
        <v>Ecosse</v>
      </c>
      <c r="M292" s="31" t="str">
        <f>IFERROR(VLOOKUP(L292,Setup_Team!$B:$C,2,FALSE), "TDB")</f>
        <v>SCO</v>
      </c>
      <c r="N292" s="31" t="str">
        <f>VLOOKUP($A292,Location!$A:$J,9,FALSE)</f>
        <v>Foxborough</v>
      </c>
      <c r="O292" s="31" t="str">
        <f>VLOOKUP($A292,Location!$A:$J,10,FALSE)</f>
        <v>Gillette Stadium</v>
      </c>
      <c r="R292" s="31">
        <v>0</v>
      </c>
      <c r="S292" s="25">
        <f>VLOOKUP($A292,Database!$A:$Y,10,FALSE)</f>
        <v>154</v>
      </c>
      <c r="T292" s="25">
        <f>VLOOKUP($A292,Database!$A:$Y,11,FALSE)</f>
        <v>131</v>
      </c>
      <c r="U292" s="25">
        <f>VLOOKUP($A292,Database!$A:$Y,12,FALSE)</f>
        <v>44</v>
      </c>
      <c r="V292" s="25" t="str">
        <f>VLOOKUP(A292,Database!A:M,13,FALSE)</f>
        <v>À venir</v>
      </c>
      <c r="W292" s="25" t="str">
        <f>VLOOKUP($A292,Database!$A:$Y,20,FALSE)</f>
        <v/>
      </c>
      <c r="X292" s="25" t="str">
        <f>VLOOKUP($A292,Database!$A:$Y,21,FALSE)</f>
        <v/>
      </c>
      <c r="Y292" s="25" t="str">
        <f ca="1">IF(C292&lt;NOW(),IF(AND(P292&gt;Q292,W292&gt;X292),S292,IF(AND(P292=Q292,W292=X292),T292,IF(AND(P292&lt;Q292,W292&lt;X292),U292,0))),"")</f>
        <v/>
      </c>
      <c r="Z292" s="25">
        <f>IF(AND(P292=W292,Q292=X292),1,0)</f>
        <v>1</v>
      </c>
      <c r="AA292" s="25" t="str">
        <f>IF(Z292=0,"",IF(ISBLANK(VLOOKUP(A292,Database!A:AA,22,FALSE)),"",VLOOKUP(A292,Database!A:AA,22,FALSE)))</f>
        <v>Exact</v>
      </c>
      <c r="AB292" s="25">
        <f ca="1">IFERROR(IF(AND(Y292&lt;&gt;"",OR(V292="Terminé",V292="En cours")),VLOOKUP(AA292,Setup_ScoreExactBonus!A:D,4,FALSE),0),0)</f>
        <v>0</v>
      </c>
      <c r="AC292" s="31" t="str">
        <f ca="1">IF(Y292&lt;&gt;"", Y292 + IF(Z292=1,AB292, 0), "")</f>
        <v/>
      </c>
      <c r="AD292" s="31">
        <f ca="1">SUMIFS(AC$2:AC292,D$2:D292,D292)*IF(R292=0,1,2)</f>
        <v>0</v>
      </c>
    </row>
    <row r="293" spans="1:30" x14ac:dyDescent="0.35">
      <c r="A293" s="31">
        <f>IF(ISBLANK(B293),"",COUNTIF(B$2:B293,B293))-1</f>
        <v>7</v>
      </c>
      <c r="B293" s="31">
        <v>19</v>
      </c>
      <c r="C293" s="10">
        <f>VLOOKUP($A293,Database!$A:$Y,7,FALSE)</f>
        <v>46187.125</v>
      </c>
      <c r="D293" s="31" t="str">
        <f>VLOOKUP(Pronostics!$B293,Setup_MPP!$A:$G,3,FALSE)</f>
        <v>Joueur19</v>
      </c>
      <c r="E293" s="31" t="str">
        <f>VLOOKUP(Pronostics!$B293,Setup_MPP!$A:$G,2,FALSE)</f>
        <v>Joueur19</v>
      </c>
      <c r="F293" s="31" t="str">
        <f>VLOOKUP($B293,Setup_MPP!$A:$E,4,FALSE)</f>
        <v>#D5D5D5</v>
      </c>
      <c r="G293" s="31" t="str">
        <f>VLOOKUP($B293,Setup_MPP!$A:$E,5,FALSE)</f>
        <v>#727272</v>
      </c>
      <c r="H293" s="31" t="str">
        <f>IFERROR(IF(AND(A293&gt;=1,A293&lt;=104),VLOOKUP($A293,Location!$A:$J,6,FALSE),IF(A293=0,"Avant l'ouverture",IF(OR(A293=105,A293=106),"Bonus"))),"")</f>
        <v>Tour 1</v>
      </c>
      <c r="I293" s="31" t="str">
        <f>IF(LEFT(H293,4)="Tour",VLOOKUP(A293,Database!$A:$C,3,FALSE),"")</f>
        <v>C</v>
      </c>
      <c r="J293" s="31" t="str">
        <f>VLOOKUP($A293,Location!$A:$J,7,FALSE)</f>
        <v>Haïti</v>
      </c>
      <c r="K293" s="31" t="str">
        <f>IFERROR(VLOOKUP(J293,Setup_Team!$B:$C,2,FALSE), "TDB")</f>
        <v>HTI</v>
      </c>
      <c r="L293" s="31" t="str">
        <f>VLOOKUP($A293,Location!$A:$J,8,FALSE)</f>
        <v>Ecosse</v>
      </c>
      <c r="M293" s="31" t="str">
        <f>IFERROR(VLOOKUP(L293,Setup_Team!$B:$C,2,FALSE), "TDB")</f>
        <v>SCO</v>
      </c>
      <c r="N293" s="31" t="str">
        <f>VLOOKUP($A293,Location!$A:$J,9,FALSE)</f>
        <v>Foxborough</v>
      </c>
      <c r="O293" s="31" t="str">
        <f>VLOOKUP($A293,Location!$A:$J,10,FALSE)</f>
        <v>Gillette Stadium</v>
      </c>
      <c r="R293" s="31">
        <v>0</v>
      </c>
      <c r="S293" s="25">
        <f>VLOOKUP($A293,Database!$A:$Y,10,FALSE)</f>
        <v>154</v>
      </c>
      <c r="T293" s="25">
        <f>VLOOKUP($A293,Database!$A:$Y,11,FALSE)</f>
        <v>131</v>
      </c>
      <c r="U293" s="25">
        <f>VLOOKUP($A293,Database!$A:$Y,12,FALSE)</f>
        <v>44</v>
      </c>
      <c r="V293" s="25" t="str">
        <f>VLOOKUP(A293,Database!A:M,13,FALSE)</f>
        <v>À venir</v>
      </c>
      <c r="W293" s="25" t="str">
        <f>VLOOKUP($A293,Database!$A:$Y,20,FALSE)</f>
        <v/>
      </c>
      <c r="X293" s="25" t="str">
        <f>VLOOKUP($A293,Database!$A:$Y,21,FALSE)</f>
        <v/>
      </c>
      <c r="Y293" s="25" t="str">
        <f ca="1">IF(C293&lt;NOW(),IF(AND(P293&gt;Q293,W293&gt;X293),S293,IF(AND(P293=Q293,W293=X293),T293,IF(AND(P293&lt;Q293,W293&lt;X293),U293,0))),"")</f>
        <v/>
      </c>
      <c r="Z293" s="25">
        <f>IF(AND(P293=W293,Q293=X293),1,0)</f>
        <v>1</v>
      </c>
      <c r="AA293" s="25" t="str">
        <f>IF(Z293=0,"",IF(ISBLANK(VLOOKUP(A293,Database!A:AA,22,FALSE)),"",VLOOKUP(A293,Database!A:AA,22,FALSE)))</f>
        <v>Exact</v>
      </c>
      <c r="AB293" s="25">
        <f ca="1">IFERROR(IF(AND(Y293&lt;&gt;"",OR(V293="Terminé",V293="En cours")),VLOOKUP(AA293,Setup_ScoreExactBonus!A:D,4,FALSE),0),0)</f>
        <v>0</v>
      </c>
      <c r="AC293" s="31" t="str">
        <f ca="1">IF(Y293&lt;&gt;"", Y293 + IF(Z293=1,AB293, 0), "")</f>
        <v/>
      </c>
      <c r="AD293" s="31">
        <f ca="1">SUMIFS(AC$2:AC293,D$2:D293,D293)*IF(R293=0,1,2)</f>
        <v>0</v>
      </c>
    </row>
    <row r="294" spans="1:30" x14ac:dyDescent="0.35">
      <c r="A294" s="31">
        <f>IF(ISBLANK(B294),"",COUNTIF(B$2:B294,B294))-1</f>
        <v>7</v>
      </c>
      <c r="B294" s="31">
        <v>20</v>
      </c>
      <c r="C294" s="10">
        <f>VLOOKUP($A294,Database!$A:$Y,7,FALSE)</f>
        <v>46187.125</v>
      </c>
      <c r="D294" s="31" t="str">
        <f>VLOOKUP(Pronostics!$B294,Setup_MPP!$A:$G,3,FALSE)</f>
        <v>Joueur20</v>
      </c>
      <c r="E294" s="31" t="str">
        <f>VLOOKUP(Pronostics!$B294,Setup_MPP!$A:$G,2,FALSE)</f>
        <v>Joueur20</v>
      </c>
      <c r="F294" s="31" t="str">
        <f>VLOOKUP($B294,Setup_MPP!$A:$E,4,FALSE)</f>
        <v>#D5D5D5</v>
      </c>
      <c r="G294" s="31" t="str">
        <f>VLOOKUP($B294,Setup_MPP!$A:$E,5,FALSE)</f>
        <v>#727272</v>
      </c>
      <c r="H294" s="31" t="str">
        <f>IFERROR(IF(AND(A294&gt;=1,A294&lt;=104),VLOOKUP($A294,Location!$A:$J,6,FALSE),IF(A294=0,"Avant l'ouverture",IF(OR(A294=105,A294=106),"Bonus"))),"")</f>
        <v>Tour 1</v>
      </c>
      <c r="I294" s="31" t="str">
        <f>IF(LEFT(H294,4)="Tour",VLOOKUP(A294,Database!$A:$C,3,FALSE),"")</f>
        <v>C</v>
      </c>
      <c r="J294" s="31" t="str">
        <f>VLOOKUP($A294,Location!$A:$J,7,FALSE)</f>
        <v>Haïti</v>
      </c>
      <c r="K294" s="31" t="str">
        <f>IFERROR(VLOOKUP(J294,Setup_Team!$B:$C,2,FALSE), "TDB")</f>
        <v>HTI</v>
      </c>
      <c r="L294" s="31" t="str">
        <f>VLOOKUP($A294,Location!$A:$J,8,FALSE)</f>
        <v>Ecosse</v>
      </c>
      <c r="M294" s="31" t="str">
        <f>IFERROR(VLOOKUP(L294,Setup_Team!$B:$C,2,FALSE), "TDB")</f>
        <v>SCO</v>
      </c>
      <c r="N294" s="31" t="str">
        <f>VLOOKUP($A294,Location!$A:$J,9,FALSE)</f>
        <v>Foxborough</v>
      </c>
      <c r="O294" s="31" t="str">
        <f>VLOOKUP($A294,Location!$A:$J,10,FALSE)</f>
        <v>Gillette Stadium</v>
      </c>
      <c r="R294" s="31">
        <v>0</v>
      </c>
      <c r="S294" s="25">
        <f>VLOOKUP($A294,Database!$A:$Y,10,FALSE)</f>
        <v>154</v>
      </c>
      <c r="T294" s="25">
        <f>VLOOKUP($A294,Database!$A:$Y,11,FALSE)</f>
        <v>131</v>
      </c>
      <c r="U294" s="25">
        <f>VLOOKUP($A294,Database!$A:$Y,12,FALSE)</f>
        <v>44</v>
      </c>
      <c r="V294" s="25" t="str">
        <f>VLOOKUP(A294,Database!A:M,13,FALSE)</f>
        <v>À venir</v>
      </c>
      <c r="W294" s="25" t="str">
        <f>VLOOKUP($A294,Database!$A:$Y,20,FALSE)</f>
        <v/>
      </c>
      <c r="X294" s="25" t="str">
        <f>VLOOKUP($A294,Database!$A:$Y,21,FALSE)</f>
        <v/>
      </c>
      <c r="Y294" s="25" t="str">
        <f ca="1">IF(C294&lt;NOW(),IF(AND(P294&gt;Q294,W294&gt;X294),S294,IF(AND(P294=Q294,W294=X294),T294,IF(AND(P294&lt;Q294,W294&lt;X294),U294,0))),"")</f>
        <v/>
      </c>
      <c r="Z294" s="25">
        <f>IF(AND(P294=W294,Q294=X294),1,0)</f>
        <v>1</v>
      </c>
      <c r="AA294" s="25" t="str">
        <f>IF(Z294=0,"",IF(ISBLANK(VLOOKUP(A294,Database!A:AA,22,FALSE)),"",VLOOKUP(A294,Database!A:AA,22,FALSE)))</f>
        <v>Exact</v>
      </c>
      <c r="AB294" s="25">
        <f ca="1">IFERROR(IF(AND(Y294&lt;&gt;"",OR(V294="Terminé",V294="En cours")),VLOOKUP(AA294,Setup_ScoreExactBonus!A:D,4,FALSE),0),0)</f>
        <v>0</v>
      </c>
      <c r="AC294" s="31" t="str">
        <f ca="1">IF(Y294&lt;&gt;"", Y294 + IF(Z294=1,AB294, 0), "")</f>
        <v/>
      </c>
      <c r="AD294" s="31">
        <f ca="1">SUMIFS(AC$2:AC294,D$2:D294,D294)*IF(R294=0,1,2)</f>
        <v>0</v>
      </c>
    </row>
    <row r="295" spans="1:30" x14ac:dyDescent="0.35">
      <c r="A295" s="31">
        <f>IF(ISBLANK(B295),"",COUNTIF(B$2:B295,B295))-1</f>
        <v>7</v>
      </c>
      <c r="B295" s="31">
        <v>21</v>
      </c>
      <c r="C295" s="10">
        <f>VLOOKUP($A295,Database!$A:$Y,7,FALSE)</f>
        <v>46187.125</v>
      </c>
      <c r="D295" s="31" t="str">
        <f>VLOOKUP(Pronostics!$B295,Setup_MPP!$A:$G,3,FALSE)</f>
        <v>Joueur21</v>
      </c>
      <c r="E295" s="31" t="str">
        <f>VLOOKUP(Pronostics!$B295,Setup_MPP!$A:$G,2,FALSE)</f>
        <v>Joueur21</v>
      </c>
      <c r="F295" s="31" t="str">
        <f>VLOOKUP($B295,Setup_MPP!$A:$E,4,FALSE)</f>
        <v>#D5D5D5</v>
      </c>
      <c r="G295" s="31" t="str">
        <f>VLOOKUP($B295,Setup_MPP!$A:$E,5,FALSE)</f>
        <v>#727272</v>
      </c>
      <c r="H295" s="31" t="str">
        <f>IFERROR(IF(AND(A295&gt;=1,A295&lt;=104),VLOOKUP($A295,Location!$A:$J,6,FALSE),IF(A295=0,"Avant l'ouverture",IF(OR(A295=105,A295=106),"Bonus"))),"")</f>
        <v>Tour 1</v>
      </c>
      <c r="I295" s="31" t="str">
        <f>IF(LEFT(H295,4)="Tour",VLOOKUP(A295,Database!$A:$C,3,FALSE),"")</f>
        <v>C</v>
      </c>
      <c r="J295" s="31" t="str">
        <f>VLOOKUP($A295,Location!$A:$J,7,FALSE)</f>
        <v>Haïti</v>
      </c>
      <c r="K295" s="31" t="str">
        <f>IFERROR(VLOOKUP(J295,Setup_Team!$B:$C,2,FALSE), "TDB")</f>
        <v>HTI</v>
      </c>
      <c r="L295" s="31" t="str">
        <f>VLOOKUP($A295,Location!$A:$J,8,FALSE)</f>
        <v>Ecosse</v>
      </c>
      <c r="M295" s="31" t="str">
        <f>IFERROR(VLOOKUP(L295,Setup_Team!$B:$C,2,FALSE), "TDB")</f>
        <v>SCO</v>
      </c>
      <c r="N295" s="31" t="str">
        <f>VLOOKUP($A295,Location!$A:$J,9,FALSE)</f>
        <v>Foxborough</v>
      </c>
      <c r="O295" s="31" t="str">
        <f>VLOOKUP($A295,Location!$A:$J,10,FALSE)</f>
        <v>Gillette Stadium</v>
      </c>
      <c r="R295" s="31">
        <v>0</v>
      </c>
      <c r="S295" s="25">
        <f>VLOOKUP($A295,Database!$A:$Y,10,FALSE)</f>
        <v>154</v>
      </c>
      <c r="T295" s="25">
        <f>VLOOKUP($A295,Database!$A:$Y,11,FALSE)</f>
        <v>131</v>
      </c>
      <c r="U295" s="25">
        <f>VLOOKUP($A295,Database!$A:$Y,12,FALSE)</f>
        <v>44</v>
      </c>
      <c r="V295" s="25" t="str">
        <f>VLOOKUP(A295,Database!A:M,13,FALSE)</f>
        <v>À venir</v>
      </c>
      <c r="W295" s="25" t="str">
        <f>VLOOKUP($A295,Database!$A:$Y,20,FALSE)</f>
        <v/>
      </c>
      <c r="X295" s="25" t="str">
        <f>VLOOKUP($A295,Database!$A:$Y,21,FALSE)</f>
        <v/>
      </c>
      <c r="Y295" s="25" t="str">
        <f ca="1">IF(C295&lt;NOW(),IF(AND(P295&gt;Q295,W295&gt;X295),S295,IF(AND(P295=Q295,W295=X295),T295,IF(AND(P295&lt;Q295,W295&lt;X295),U295,0))),"")</f>
        <v/>
      </c>
      <c r="Z295" s="25">
        <f>IF(AND(P295=W295,Q295=X295),1,0)</f>
        <v>1</v>
      </c>
      <c r="AA295" s="25" t="str">
        <f>IF(Z295=0,"",IF(ISBLANK(VLOOKUP(A295,Database!A:AA,22,FALSE)),"",VLOOKUP(A295,Database!A:AA,22,FALSE)))</f>
        <v>Exact</v>
      </c>
      <c r="AB295" s="25">
        <f ca="1">IFERROR(IF(AND(Y295&lt;&gt;"",OR(V295="Terminé",V295="En cours")),VLOOKUP(AA295,Setup_ScoreExactBonus!A:D,4,FALSE),0),0)</f>
        <v>0</v>
      </c>
      <c r="AC295" s="31" t="str">
        <f ca="1">IF(Y295&lt;&gt;"", Y295 + IF(Z295=1,AB295, 0), "")</f>
        <v/>
      </c>
      <c r="AD295" s="31">
        <f ca="1">SUMIFS(AC$2:AC295,D$2:D295,D295)*IF(R295=0,1,2)</f>
        <v>0</v>
      </c>
    </row>
    <row r="296" spans="1:30" x14ac:dyDescent="0.35">
      <c r="A296" s="31">
        <f>IF(ISBLANK(B296),"",COUNTIF(B$2:B296,B296))-1</f>
        <v>7</v>
      </c>
      <c r="B296" s="31">
        <v>22</v>
      </c>
      <c r="C296" s="10">
        <f>VLOOKUP($A296,Database!$A:$Y,7,FALSE)</f>
        <v>46187.125</v>
      </c>
      <c r="D296" s="31" t="str">
        <f>VLOOKUP(Pronostics!$B296,Setup_MPP!$A:$G,3,FALSE)</f>
        <v>Joueur22</v>
      </c>
      <c r="E296" s="31" t="str">
        <f>VLOOKUP(Pronostics!$B296,Setup_MPP!$A:$G,2,FALSE)</f>
        <v>Joueur22</v>
      </c>
      <c r="F296" s="31" t="str">
        <f>VLOOKUP($B296,Setup_MPP!$A:$E,4,FALSE)</f>
        <v>#D5D5D5</v>
      </c>
      <c r="G296" s="31" t="str">
        <f>VLOOKUP($B296,Setup_MPP!$A:$E,5,FALSE)</f>
        <v>#727272</v>
      </c>
      <c r="H296" s="31" t="str">
        <f>IFERROR(IF(AND(A296&gt;=1,A296&lt;=104),VLOOKUP($A296,Location!$A:$J,6,FALSE),IF(A296=0,"Avant l'ouverture",IF(OR(A296=105,A296=106),"Bonus"))),"")</f>
        <v>Tour 1</v>
      </c>
      <c r="I296" s="31" t="str">
        <f>IF(LEFT(H296,4)="Tour",VLOOKUP(A296,Database!$A:$C,3,FALSE),"")</f>
        <v>C</v>
      </c>
      <c r="J296" s="31" t="str">
        <f>VLOOKUP($A296,Location!$A:$J,7,FALSE)</f>
        <v>Haïti</v>
      </c>
      <c r="K296" s="31" t="str">
        <f>IFERROR(VLOOKUP(J296,Setup_Team!$B:$C,2,FALSE), "TDB")</f>
        <v>HTI</v>
      </c>
      <c r="L296" s="31" t="str">
        <f>VLOOKUP($A296,Location!$A:$J,8,FALSE)</f>
        <v>Ecosse</v>
      </c>
      <c r="M296" s="31" t="str">
        <f>IFERROR(VLOOKUP(L296,Setup_Team!$B:$C,2,FALSE), "TDB")</f>
        <v>SCO</v>
      </c>
      <c r="N296" s="31" t="str">
        <f>VLOOKUP($A296,Location!$A:$J,9,FALSE)</f>
        <v>Foxborough</v>
      </c>
      <c r="O296" s="31" t="str">
        <f>VLOOKUP($A296,Location!$A:$J,10,FALSE)</f>
        <v>Gillette Stadium</v>
      </c>
      <c r="R296" s="31">
        <v>0</v>
      </c>
      <c r="S296" s="25">
        <f>VLOOKUP($A296,Database!$A:$Y,10,FALSE)</f>
        <v>154</v>
      </c>
      <c r="T296" s="25">
        <f>VLOOKUP($A296,Database!$A:$Y,11,FALSE)</f>
        <v>131</v>
      </c>
      <c r="U296" s="25">
        <f>VLOOKUP($A296,Database!$A:$Y,12,FALSE)</f>
        <v>44</v>
      </c>
      <c r="V296" s="25" t="str">
        <f>VLOOKUP(A296,Database!A:M,13,FALSE)</f>
        <v>À venir</v>
      </c>
      <c r="W296" s="25" t="str">
        <f>VLOOKUP($A296,Database!$A:$Y,20,FALSE)</f>
        <v/>
      </c>
      <c r="X296" s="25" t="str">
        <f>VLOOKUP($A296,Database!$A:$Y,21,FALSE)</f>
        <v/>
      </c>
      <c r="Y296" s="25" t="str">
        <f ca="1">IF(C296&lt;NOW(),IF(AND(P296&gt;Q296,W296&gt;X296),S296,IF(AND(P296=Q296,W296=X296),T296,IF(AND(P296&lt;Q296,W296&lt;X296),U296,0))),"")</f>
        <v/>
      </c>
      <c r="Z296" s="25">
        <f>IF(AND(P296=W296,Q296=X296),1,0)</f>
        <v>1</v>
      </c>
      <c r="AA296" s="25" t="str">
        <f>IF(Z296=0,"",IF(ISBLANK(VLOOKUP(A296,Database!A:AA,22,FALSE)),"",VLOOKUP(A296,Database!A:AA,22,FALSE)))</f>
        <v>Exact</v>
      </c>
      <c r="AB296" s="25">
        <f ca="1">IFERROR(IF(AND(Y296&lt;&gt;"",OR(V296="Terminé",V296="En cours")),VLOOKUP(AA296,Setup_ScoreExactBonus!A:D,4,FALSE),0),0)</f>
        <v>0</v>
      </c>
      <c r="AC296" s="31" t="str">
        <f ca="1">IF(Y296&lt;&gt;"", Y296 + IF(Z296=1,AB296, 0), "")</f>
        <v/>
      </c>
      <c r="AD296" s="31">
        <f ca="1">SUMIFS(AC$2:AC296,D$2:D296,D296)*IF(R296=0,1,2)</f>
        <v>0</v>
      </c>
    </row>
    <row r="297" spans="1:30" x14ac:dyDescent="0.35">
      <c r="A297" s="31">
        <f>IF(ISBLANK(B297),"",COUNTIF(B$2:B297,B297))-1</f>
        <v>7</v>
      </c>
      <c r="B297" s="31">
        <v>23</v>
      </c>
      <c r="C297" s="10">
        <f>VLOOKUP($A297,Database!$A:$Y,7,FALSE)</f>
        <v>46187.125</v>
      </c>
      <c r="D297" s="31" t="str">
        <f>VLOOKUP(Pronostics!$B297,Setup_MPP!$A:$G,3,FALSE)</f>
        <v>Joueur23</v>
      </c>
      <c r="E297" s="31" t="str">
        <f>VLOOKUP(Pronostics!$B297,Setup_MPP!$A:$G,2,FALSE)</f>
        <v>Joueur23</v>
      </c>
      <c r="F297" s="31" t="str">
        <f>VLOOKUP($B297,Setup_MPP!$A:$E,4,FALSE)</f>
        <v>#D5D5D5</v>
      </c>
      <c r="G297" s="31" t="str">
        <f>VLOOKUP($B297,Setup_MPP!$A:$E,5,FALSE)</f>
        <v>#727272</v>
      </c>
      <c r="H297" s="31" t="str">
        <f>IFERROR(IF(AND(A297&gt;=1,A297&lt;=104),VLOOKUP($A297,Location!$A:$J,6,FALSE),IF(A297=0,"Avant l'ouverture",IF(OR(A297=105,A297=106),"Bonus"))),"")</f>
        <v>Tour 1</v>
      </c>
      <c r="I297" s="31" t="str">
        <f>IF(LEFT(H297,4)="Tour",VLOOKUP(A297,Database!$A:$C,3,FALSE),"")</f>
        <v>C</v>
      </c>
      <c r="J297" s="31" t="str">
        <f>VLOOKUP($A297,Location!$A:$J,7,FALSE)</f>
        <v>Haïti</v>
      </c>
      <c r="K297" s="31" t="str">
        <f>IFERROR(VLOOKUP(J297,Setup_Team!$B:$C,2,FALSE), "TDB")</f>
        <v>HTI</v>
      </c>
      <c r="L297" s="31" t="str">
        <f>VLOOKUP($A297,Location!$A:$J,8,FALSE)</f>
        <v>Ecosse</v>
      </c>
      <c r="M297" s="31" t="str">
        <f>IFERROR(VLOOKUP(L297,Setup_Team!$B:$C,2,FALSE), "TDB")</f>
        <v>SCO</v>
      </c>
      <c r="N297" s="31" t="str">
        <f>VLOOKUP($A297,Location!$A:$J,9,FALSE)</f>
        <v>Foxborough</v>
      </c>
      <c r="O297" s="31" t="str">
        <f>VLOOKUP($A297,Location!$A:$J,10,FALSE)</f>
        <v>Gillette Stadium</v>
      </c>
      <c r="R297" s="31">
        <v>0</v>
      </c>
      <c r="S297" s="25">
        <f>VLOOKUP($A297,Database!$A:$Y,10,FALSE)</f>
        <v>154</v>
      </c>
      <c r="T297" s="25">
        <f>VLOOKUP($A297,Database!$A:$Y,11,FALSE)</f>
        <v>131</v>
      </c>
      <c r="U297" s="25">
        <f>VLOOKUP($A297,Database!$A:$Y,12,FALSE)</f>
        <v>44</v>
      </c>
      <c r="V297" s="25" t="str">
        <f>VLOOKUP(A297,Database!A:M,13,FALSE)</f>
        <v>À venir</v>
      </c>
      <c r="W297" s="25" t="str">
        <f>VLOOKUP($A297,Database!$A:$Y,20,FALSE)</f>
        <v/>
      </c>
      <c r="X297" s="25" t="str">
        <f>VLOOKUP($A297,Database!$A:$Y,21,FALSE)</f>
        <v/>
      </c>
      <c r="Y297" s="25" t="str">
        <f ca="1">IF(C297&lt;NOW(),IF(AND(P297&gt;Q297,W297&gt;X297),S297,IF(AND(P297=Q297,W297=X297),T297,IF(AND(P297&lt;Q297,W297&lt;X297),U297,0))),"")</f>
        <v/>
      </c>
      <c r="Z297" s="25">
        <f>IF(AND(P297=W297,Q297=X297),1,0)</f>
        <v>1</v>
      </c>
      <c r="AA297" s="25" t="str">
        <f>IF(Z297=0,"",IF(ISBLANK(VLOOKUP(A297,Database!A:AA,22,FALSE)),"",VLOOKUP(A297,Database!A:AA,22,FALSE)))</f>
        <v>Exact</v>
      </c>
      <c r="AB297" s="25">
        <f ca="1">IFERROR(IF(AND(Y297&lt;&gt;"",OR(V297="Terminé",V297="En cours")),VLOOKUP(AA297,Setup_ScoreExactBonus!A:D,4,FALSE),0),0)</f>
        <v>0</v>
      </c>
      <c r="AC297" s="31" t="str">
        <f ca="1">IF(Y297&lt;&gt;"", Y297 + IF(Z297=1,AB297, 0), "")</f>
        <v/>
      </c>
      <c r="AD297" s="31">
        <f ca="1">SUMIFS(AC$2:AC297,D$2:D297,D297)*IF(R297=0,1,2)</f>
        <v>0</v>
      </c>
    </row>
    <row r="298" spans="1:30" x14ac:dyDescent="0.35">
      <c r="A298" s="31">
        <f>IF(ISBLANK(B298),"",COUNTIF(B$2:B298,B298))-1</f>
        <v>7</v>
      </c>
      <c r="B298" s="31">
        <v>24</v>
      </c>
      <c r="C298" s="10">
        <f>VLOOKUP($A298,Database!$A:$Y,7,FALSE)</f>
        <v>46187.125</v>
      </c>
      <c r="D298" s="31" t="str">
        <f>VLOOKUP(Pronostics!$B298,Setup_MPP!$A:$G,3,FALSE)</f>
        <v>Joueur24</v>
      </c>
      <c r="E298" s="31" t="str">
        <f>VLOOKUP(Pronostics!$B298,Setup_MPP!$A:$G,2,FALSE)</f>
        <v>Joueur24</v>
      </c>
      <c r="F298" s="31" t="str">
        <f>VLOOKUP($B298,Setup_MPP!$A:$E,4,FALSE)</f>
        <v>#D5D5D5</v>
      </c>
      <c r="G298" s="31" t="str">
        <f>VLOOKUP($B298,Setup_MPP!$A:$E,5,FALSE)</f>
        <v>#727272</v>
      </c>
      <c r="H298" s="31" t="str">
        <f>IFERROR(IF(AND(A298&gt;=1,A298&lt;=104),VLOOKUP($A298,Location!$A:$J,6,FALSE),IF(A298=0,"Avant l'ouverture",IF(OR(A298=105,A298=106),"Bonus"))),"")</f>
        <v>Tour 1</v>
      </c>
      <c r="I298" s="31" t="str">
        <f>IF(LEFT(H298,4)="Tour",VLOOKUP(A298,Database!$A:$C,3,FALSE),"")</f>
        <v>C</v>
      </c>
      <c r="J298" s="31" t="str">
        <f>VLOOKUP($A298,Location!$A:$J,7,FALSE)</f>
        <v>Haïti</v>
      </c>
      <c r="K298" s="31" t="str">
        <f>IFERROR(VLOOKUP(J298,Setup_Team!$B:$C,2,FALSE), "TDB")</f>
        <v>HTI</v>
      </c>
      <c r="L298" s="31" t="str">
        <f>VLOOKUP($A298,Location!$A:$J,8,FALSE)</f>
        <v>Ecosse</v>
      </c>
      <c r="M298" s="31" t="str">
        <f>IFERROR(VLOOKUP(L298,Setup_Team!$B:$C,2,FALSE), "TDB")</f>
        <v>SCO</v>
      </c>
      <c r="N298" s="31" t="str">
        <f>VLOOKUP($A298,Location!$A:$J,9,FALSE)</f>
        <v>Foxborough</v>
      </c>
      <c r="O298" s="31" t="str">
        <f>VLOOKUP($A298,Location!$A:$J,10,FALSE)</f>
        <v>Gillette Stadium</v>
      </c>
      <c r="R298" s="31">
        <v>0</v>
      </c>
      <c r="S298" s="25">
        <f>VLOOKUP($A298,Database!$A:$Y,10,FALSE)</f>
        <v>154</v>
      </c>
      <c r="T298" s="25">
        <f>VLOOKUP($A298,Database!$A:$Y,11,FALSE)</f>
        <v>131</v>
      </c>
      <c r="U298" s="25">
        <f>VLOOKUP($A298,Database!$A:$Y,12,FALSE)</f>
        <v>44</v>
      </c>
      <c r="V298" s="25" t="str">
        <f>VLOOKUP(A298,Database!A:M,13,FALSE)</f>
        <v>À venir</v>
      </c>
      <c r="W298" s="25" t="str">
        <f>VLOOKUP($A298,Database!$A:$Y,20,FALSE)</f>
        <v/>
      </c>
      <c r="X298" s="25" t="str">
        <f>VLOOKUP($A298,Database!$A:$Y,21,FALSE)</f>
        <v/>
      </c>
      <c r="Y298" s="25" t="str">
        <f ca="1">IF(C298&lt;NOW(),IF(AND(P298&gt;Q298,W298&gt;X298),S298,IF(AND(P298=Q298,W298=X298),T298,IF(AND(P298&lt;Q298,W298&lt;X298),U298,0))),"")</f>
        <v/>
      </c>
      <c r="Z298" s="25">
        <f>IF(AND(P298=W298,Q298=X298),1,0)</f>
        <v>1</v>
      </c>
      <c r="AA298" s="25" t="str">
        <f>IF(Z298=0,"",IF(ISBLANK(VLOOKUP(A298,Database!A:AA,22,FALSE)),"",VLOOKUP(A298,Database!A:AA,22,FALSE)))</f>
        <v>Exact</v>
      </c>
      <c r="AB298" s="25">
        <f ca="1">IFERROR(IF(AND(Y298&lt;&gt;"",OR(V298="Terminé",V298="En cours")),VLOOKUP(AA298,Setup_ScoreExactBonus!A:D,4,FALSE),0),0)</f>
        <v>0</v>
      </c>
      <c r="AC298" s="31" t="str">
        <f ca="1">IF(Y298&lt;&gt;"", Y298 + IF(Z298=1,AB298, 0), "")</f>
        <v/>
      </c>
      <c r="AD298" s="31">
        <f ca="1">SUMIFS(AC$2:AC298,D$2:D298,D298)*IF(R298=0,1,2)</f>
        <v>0</v>
      </c>
    </row>
    <row r="299" spans="1:30" x14ac:dyDescent="0.35">
      <c r="A299" s="31">
        <f>IF(ISBLANK(B299),"",COUNTIF(B$2:B299,B299))-1</f>
        <v>7</v>
      </c>
      <c r="B299" s="31">
        <v>25</v>
      </c>
      <c r="C299" s="10">
        <f>VLOOKUP($A299,Database!$A:$Y,7,FALSE)</f>
        <v>46187.125</v>
      </c>
      <c r="D299" s="31" t="str">
        <f>VLOOKUP(Pronostics!$B299,Setup_MPP!$A:$G,3,FALSE)</f>
        <v>Joueur25</v>
      </c>
      <c r="E299" s="31" t="str">
        <f>VLOOKUP(Pronostics!$B299,Setup_MPP!$A:$G,2,FALSE)</f>
        <v>Joueur25</v>
      </c>
      <c r="F299" s="31" t="str">
        <f>VLOOKUP($B299,Setup_MPP!$A:$E,4,FALSE)</f>
        <v>#D5D5D5</v>
      </c>
      <c r="G299" s="31" t="str">
        <f>VLOOKUP($B299,Setup_MPP!$A:$E,5,FALSE)</f>
        <v>#727272</v>
      </c>
      <c r="H299" s="31" t="str">
        <f>IFERROR(IF(AND(A299&gt;=1,A299&lt;=104),VLOOKUP($A299,Location!$A:$J,6,FALSE),IF(A299=0,"Avant l'ouverture",IF(OR(A299=105,A299=106),"Bonus"))),"")</f>
        <v>Tour 1</v>
      </c>
      <c r="I299" s="31" t="str">
        <f>IF(LEFT(H299,4)="Tour",VLOOKUP(A299,Database!$A:$C,3,FALSE),"")</f>
        <v>C</v>
      </c>
      <c r="J299" s="31" t="str">
        <f>VLOOKUP($A299,Location!$A:$J,7,FALSE)</f>
        <v>Haïti</v>
      </c>
      <c r="K299" s="31" t="str">
        <f>IFERROR(VLOOKUP(J299,Setup_Team!$B:$C,2,FALSE), "TDB")</f>
        <v>HTI</v>
      </c>
      <c r="L299" s="31" t="str">
        <f>VLOOKUP($A299,Location!$A:$J,8,FALSE)</f>
        <v>Ecosse</v>
      </c>
      <c r="M299" s="31" t="str">
        <f>IFERROR(VLOOKUP(L299,Setup_Team!$B:$C,2,FALSE), "TDB")</f>
        <v>SCO</v>
      </c>
      <c r="N299" s="31" t="str">
        <f>VLOOKUP($A299,Location!$A:$J,9,FALSE)</f>
        <v>Foxborough</v>
      </c>
      <c r="O299" s="31" t="str">
        <f>VLOOKUP($A299,Location!$A:$J,10,FALSE)</f>
        <v>Gillette Stadium</v>
      </c>
      <c r="R299" s="31">
        <v>0</v>
      </c>
      <c r="S299" s="25">
        <f>VLOOKUP($A299,Database!$A:$Y,10,FALSE)</f>
        <v>154</v>
      </c>
      <c r="T299" s="25">
        <f>VLOOKUP($A299,Database!$A:$Y,11,FALSE)</f>
        <v>131</v>
      </c>
      <c r="U299" s="25">
        <f>VLOOKUP($A299,Database!$A:$Y,12,FALSE)</f>
        <v>44</v>
      </c>
      <c r="V299" s="25" t="str">
        <f>VLOOKUP(A299,Database!A:M,13,FALSE)</f>
        <v>À venir</v>
      </c>
      <c r="W299" s="25" t="str">
        <f>VLOOKUP($A299,Database!$A:$Y,20,FALSE)</f>
        <v/>
      </c>
      <c r="X299" s="25" t="str">
        <f>VLOOKUP($A299,Database!$A:$Y,21,FALSE)</f>
        <v/>
      </c>
      <c r="Y299" s="25" t="str">
        <f ca="1">IF(C299&lt;NOW(),IF(AND(P299&gt;Q299,W299&gt;X299),S299,IF(AND(P299=Q299,W299=X299),T299,IF(AND(P299&lt;Q299,W299&lt;X299),U299,0))),"")</f>
        <v/>
      </c>
      <c r="Z299" s="25">
        <f>IF(AND(P299=W299,Q299=X299),1,0)</f>
        <v>1</v>
      </c>
      <c r="AA299" s="25" t="str">
        <f>IF(Z299=0,"",IF(ISBLANK(VLOOKUP(A299,Database!A:AA,22,FALSE)),"",VLOOKUP(A299,Database!A:AA,22,FALSE)))</f>
        <v>Exact</v>
      </c>
      <c r="AB299" s="25">
        <f ca="1">IFERROR(IF(AND(Y299&lt;&gt;"",OR(V299="Terminé",V299="En cours")),VLOOKUP(AA299,Setup_ScoreExactBonus!A:D,4,FALSE),0),0)</f>
        <v>0</v>
      </c>
      <c r="AC299" s="31" t="str">
        <f ca="1">IF(Y299&lt;&gt;"", Y299 + IF(Z299=1,AB299, 0), "")</f>
        <v/>
      </c>
      <c r="AD299" s="31">
        <f ca="1">SUMIFS(AC$2:AC299,D$2:D299,D299)*IF(R299=0,1,2)</f>
        <v>0</v>
      </c>
    </row>
    <row r="300" spans="1:30" x14ac:dyDescent="0.35">
      <c r="A300" s="31">
        <f>IF(ISBLANK(B300),"",COUNTIF(B$2:B300,B300))-1</f>
        <v>7</v>
      </c>
      <c r="B300" s="31">
        <v>26</v>
      </c>
      <c r="C300" s="10">
        <f>VLOOKUP($A300,Database!$A:$Y,7,FALSE)</f>
        <v>46187.125</v>
      </c>
      <c r="D300" s="31" t="str">
        <f>VLOOKUP(Pronostics!$B300,Setup_MPP!$A:$G,3,FALSE)</f>
        <v>Joueur26</v>
      </c>
      <c r="E300" s="31" t="str">
        <f>VLOOKUP(Pronostics!$B300,Setup_MPP!$A:$G,2,FALSE)</f>
        <v>Joueur26</v>
      </c>
      <c r="F300" s="31" t="str">
        <f>VLOOKUP($B300,Setup_MPP!$A:$E,4,FALSE)</f>
        <v>#D5D5D5</v>
      </c>
      <c r="G300" s="31" t="str">
        <f>VLOOKUP($B300,Setup_MPP!$A:$E,5,FALSE)</f>
        <v>#727272</v>
      </c>
      <c r="H300" s="31" t="str">
        <f>IFERROR(IF(AND(A300&gt;=1,A300&lt;=104),VLOOKUP($A300,Location!$A:$J,6,FALSE),IF(A300=0,"Avant l'ouverture",IF(OR(A300=105,A300=106),"Bonus"))),"")</f>
        <v>Tour 1</v>
      </c>
      <c r="I300" s="31" t="str">
        <f>IF(LEFT(H300,4)="Tour",VLOOKUP(A300,Database!$A:$C,3,FALSE),"")</f>
        <v>C</v>
      </c>
      <c r="J300" s="31" t="str">
        <f>VLOOKUP($A300,Location!$A:$J,7,FALSE)</f>
        <v>Haïti</v>
      </c>
      <c r="K300" s="31" t="str">
        <f>IFERROR(VLOOKUP(J300,Setup_Team!$B:$C,2,FALSE), "TDB")</f>
        <v>HTI</v>
      </c>
      <c r="L300" s="31" t="str">
        <f>VLOOKUP($A300,Location!$A:$J,8,FALSE)</f>
        <v>Ecosse</v>
      </c>
      <c r="M300" s="31" t="str">
        <f>IFERROR(VLOOKUP(L300,Setup_Team!$B:$C,2,FALSE), "TDB")</f>
        <v>SCO</v>
      </c>
      <c r="N300" s="31" t="str">
        <f>VLOOKUP($A300,Location!$A:$J,9,FALSE)</f>
        <v>Foxborough</v>
      </c>
      <c r="O300" s="31" t="str">
        <f>VLOOKUP($A300,Location!$A:$J,10,FALSE)</f>
        <v>Gillette Stadium</v>
      </c>
      <c r="R300" s="31">
        <v>0</v>
      </c>
      <c r="S300" s="25">
        <f>VLOOKUP($A300,Database!$A:$Y,10,FALSE)</f>
        <v>154</v>
      </c>
      <c r="T300" s="25">
        <f>VLOOKUP($A300,Database!$A:$Y,11,FALSE)</f>
        <v>131</v>
      </c>
      <c r="U300" s="25">
        <f>VLOOKUP($A300,Database!$A:$Y,12,FALSE)</f>
        <v>44</v>
      </c>
      <c r="V300" s="25" t="str">
        <f>VLOOKUP(A300,Database!A:M,13,FALSE)</f>
        <v>À venir</v>
      </c>
      <c r="W300" s="25" t="str">
        <f>VLOOKUP($A300,Database!$A:$Y,20,FALSE)</f>
        <v/>
      </c>
      <c r="X300" s="25" t="str">
        <f>VLOOKUP($A300,Database!$A:$Y,21,FALSE)</f>
        <v/>
      </c>
      <c r="Y300" s="25" t="str">
        <f ca="1">IF(C300&lt;NOW(),IF(AND(P300&gt;Q300,W300&gt;X300),S300,IF(AND(P300=Q300,W300=X300),T300,IF(AND(P300&lt;Q300,W300&lt;X300),U300,0))),"")</f>
        <v/>
      </c>
      <c r="Z300" s="25">
        <f>IF(AND(P300=W300,Q300=X300),1,0)</f>
        <v>1</v>
      </c>
      <c r="AA300" s="25" t="str">
        <f>IF(Z300=0,"",IF(ISBLANK(VLOOKUP(A300,Database!A:AA,22,FALSE)),"",VLOOKUP(A300,Database!A:AA,22,FALSE)))</f>
        <v>Exact</v>
      </c>
      <c r="AB300" s="25">
        <f ca="1">IFERROR(IF(AND(Y300&lt;&gt;"",OR(V300="Terminé",V300="En cours")),VLOOKUP(AA300,Setup_ScoreExactBonus!A:D,4,FALSE),0),0)</f>
        <v>0</v>
      </c>
      <c r="AC300" s="31" t="str">
        <f ca="1">IF(Y300&lt;&gt;"", Y300 + IF(Z300=1,AB300, 0), "")</f>
        <v/>
      </c>
      <c r="AD300" s="31">
        <f ca="1">SUMIFS(AC$2:AC300,D$2:D300,D300)*IF(R300=0,1,2)</f>
        <v>0</v>
      </c>
    </row>
    <row r="301" spans="1:30" x14ac:dyDescent="0.35">
      <c r="A301" s="31">
        <f>IF(ISBLANK(B301),"",COUNTIF(B$2:B301,B301))-1</f>
        <v>7</v>
      </c>
      <c r="B301" s="31">
        <v>27</v>
      </c>
      <c r="C301" s="10">
        <f>VLOOKUP($A301,Database!$A:$Y,7,FALSE)</f>
        <v>46187.125</v>
      </c>
      <c r="D301" s="31" t="str">
        <f>VLOOKUP(Pronostics!$B301,Setup_MPP!$A:$G,3,FALSE)</f>
        <v>Joueur27</v>
      </c>
      <c r="E301" s="31" t="str">
        <f>VLOOKUP(Pronostics!$B301,Setup_MPP!$A:$G,2,FALSE)</f>
        <v>Joueur27</v>
      </c>
      <c r="F301" s="31" t="str">
        <f>VLOOKUP($B301,Setup_MPP!$A:$E,4,FALSE)</f>
        <v>#D5D5D5</v>
      </c>
      <c r="G301" s="31" t="str">
        <f>VLOOKUP($B301,Setup_MPP!$A:$E,5,FALSE)</f>
        <v>#727272</v>
      </c>
      <c r="H301" s="31" t="str">
        <f>IFERROR(IF(AND(A301&gt;=1,A301&lt;=104),VLOOKUP($A301,Location!$A:$J,6,FALSE),IF(A301=0,"Avant l'ouverture",IF(OR(A301=105,A301=106),"Bonus"))),"")</f>
        <v>Tour 1</v>
      </c>
      <c r="I301" s="31" t="str">
        <f>IF(LEFT(H301,4)="Tour",VLOOKUP(A301,Database!$A:$C,3,FALSE),"")</f>
        <v>C</v>
      </c>
      <c r="J301" s="31" t="str">
        <f>VLOOKUP($A301,Location!$A:$J,7,FALSE)</f>
        <v>Haïti</v>
      </c>
      <c r="K301" s="31" t="str">
        <f>IFERROR(VLOOKUP(J301,Setup_Team!$B:$C,2,FALSE), "TDB")</f>
        <v>HTI</v>
      </c>
      <c r="L301" s="31" t="str">
        <f>VLOOKUP($A301,Location!$A:$J,8,FALSE)</f>
        <v>Ecosse</v>
      </c>
      <c r="M301" s="31" t="str">
        <f>IFERROR(VLOOKUP(L301,Setup_Team!$B:$C,2,FALSE), "TDB")</f>
        <v>SCO</v>
      </c>
      <c r="N301" s="31" t="str">
        <f>VLOOKUP($A301,Location!$A:$J,9,FALSE)</f>
        <v>Foxborough</v>
      </c>
      <c r="O301" s="31" t="str">
        <f>VLOOKUP($A301,Location!$A:$J,10,FALSE)</f>
        <v>Gillette Stadium</v>
      </c>
      <c r="R301" s="31">
        <v>0</v>
      </c>
      <c r="S301" s="25">
        <f>VLOOKUP($A301,Database!$A:$Y,10,FALSE)</f>
        <v>154</v>
      </c>
      <c r="T301" s="25">
        <f>VLOOKUP($A301,Database!$A:$Y,11,FALSE)</f>
        <v>131</v>
      </c>
      <c r="U301" s="25">
        <f>VLOOKUP($A301,Database!$A:$Y,12,FALSE)</f>
        <v>44</v>
      </c>
      <c r="V301" s="25" t="str">
        <f>VLOOKUP(A301,Database!A:M,13,FALSE)</f>
        <v>À venir</v>
      </c>
      <c r="W301" s="25" t="str">
        <f>VLOOKUP($A301,Database!$A:$Y,20,FALSE)</f>
        <v/>
      </c>
      <c r="X301" s="25" t="str">
        <f>VLOOKUP($A301,Database!$A:$Y,21,FALSE)</f>
        <v/>
      </c>
      <c r="Y301" s="25" t="str">
        <f ca="1">IF(C301&lt;NOW(),IF(AND(P301&gt;Q301,W301&gt;X301),S301,IF(AND(P301=Q301,W301=X301),T301,IF(AND(P301&lt;Q301,W301&lt;X301),U301,0))),"")</f>
        <v/>
      </c>
      <c r="Z301" s="25">
        <f>IF(AND(P301=W301,Q301=X301),1,0)</f>
        <v>1</v>
      </c>
      <c r="AA301" s="25" t="str">
        <f>IF(Z301=0,"",IF(ISBLANK(VLOOKUP(A301,Database!A:AA,22,FALSE)),"",VLOOKUP(A301,Database!A:AA,22,FALSE)))</f>
        <v>Exact</v>
      </c>
      <c r="AB301" s="25">
        <f ca="1">IFERROR(IF(AND(Y301&lt;&gt;"",OR(V301="Terminé",V301="En cours")),VLOOKUP(AA301,Setup_ScoreExactBonus!A:D,4,FALSE),0),0)</f>
        <v>0</v>
      </c>
      <c r="AC301" s="31" t="str">
        <f ca="1">IF(Y301&lt;&gt;"", Y301 + IF(Z301=1,AB301, 0), "")</f>
        <v/>
      </c>
      <c r="AD301" s="31">
        <f ca="1">SUMIFS(AC$2:AC301,D$2:D301,D301)*IF(R301=0,1,2)</f>
        <v>0</v>
      </c>
    </row>
    <row r="302" spans="1:30" x14ac:dyDescent="0.35">
      <c r="A302" s="31">
        <f>IF(ISBLANK(B302),"",COUNTIF(B$2:B302,B302))-1</f>
        <v>7</v>
      </c>
      <c r="B302" s="31">
        <v>28</v>
      </c>
      <c r="C302" s="10">
        <f>VLOOKUP($A302,Database!$A:$Y,7,FALSE)</f>
        <v>46187.125</v>
      </c>
      <c r="D302" s="31" t="str">
        <f>VLOOKUP(Pronostics!$B302,Setup_MPP!$A:$G,3,FALSE)</f>
        <v>Joueur28</v>
      </c>
      <c r="E302" s="31" t="str">
        <f>VLOOKUP(Pronostics!$B302,Setup_MPP!$A:$G,2,FALSE)</f>
        <v>Joueur28</v>
      </c>
      <c r="F302" s="31" t="str">
        <f>VLOOKUP($B302,Setup_MPP!$A:$E,4,FALSE)</f>
        <v>#D5D5D5</v>
      </c>
      <c r="G302" s="31" t="str">
        <f>VLOOKUP($B302,Setup_MPP!$A:$E,5,FALSE)</f>
        <v>#727272</v>
      </c>
      <c r="H302" s="31" t="str">
        <f>IFERROR(IF(AND(A302&gt;=1,A302&lt;=104),VLOOKUP($A302,Location!$A:$J,6,FALSE),IF(A302=0,"Avant l'ouverture",IF(OR(A302=105,A302=106),"Bonus"))),"")</f>
        <v>Tour 1</v>
      </c>
      <c r="I302" s="31" t="str">
        <f>IF(LEFT(H302,4)="Tour",VLOOKUP(A302,Database!$A:$C,3,FALSE),"")</f>
        <v>C</v>
      </c>
      <c r="J302" s="31" t="str">
        <f>VLOOKUP($A302,Location!$A:$J,7,FALSE)</f>
        <v>Haïti</v>
      </c>
      <c r="K302" s="31" t="str">
        <f>IFERROR(VLOOKUP(J302,Setup_Team!$B:$C,2,FALSE), "TDB")</f>
        <v>HTI</v>
      </c>
      <c r="L302" s="31" t="str">
        <f>VLOOKUP($A302,Location!$A:$J,8,FALSE)</f>
        <v>Ecosse</v>
      </c>
      <c r="M302" s="31" t="str">
        <f>IFERROR(VLOOKUP(L302,Setup_Team!$B:$C,2,FALSE), "TDB")</f>
        <v>SCO</v>
      </c>
      <c r="N302" s="31" t="str">
        <f>VLOOKUP($A302,Location!$A:$J,9,FALSE)</f>
        <v>Foxborough</v>
      </c>
      <c r="O302" s="31" t="str">
        <f>VLOOKUP($A302,Location!$A:$J,10,FALSE)</f>
        <v>Gillette Stadium</v>
      </c>
      <c r="R302" s="31">
        <v>0</v>
      </c>
      <c r="S302" s="25">
        <f>VLOOKUP($A302,Database!$A:$Y,10,FALSE)</f>
        <v>154</v>
      </c>
      <c r="T302" s="25">
        <f>VLOOKUP($A302,Database!$A:$Y,11,FALSE)</f>
        <v>131</v>
      </c>
      <c r="U302" s="25">
        <f>VLOOKUP($A302,Database!$A:$Y,12,FALSE)</f>
        <v>44</v>
      </c>
      <c r="V302" s="25" t="str">
        <f>VLOOKUP(A302,Database!A:M,13,FALSE)</f>
        <v>À venir</v>
      </c>
      <c r="W302" s="25" t="str">
        <f>VLOOKUP($A302,Database!$A:$Y,20,FALSE)</f>
        <v/>
      </c>
      <c r="X302" s="25" t="str">
        <f>VLOOKUP($A302,Database!$A:$Y,21,FALSE)</f>
        <v/>
      </c>
      <c r="Y302" s="25" t="str">
        <f ca="1">IF(C302&lt;NOW(),IF(AND(P302&gt;Q302,W302&gt;X302),S302,IF(AND(P302=Q302,W302=X302),T302,IF(AND(P302&lt;Q302,W302&lt;X302),U302,0))),"")</f>
        <v/>
      </c>
      <c r="Z302" s="25">
        <f>IF(AND(P302=W302,Q302=X302),1,0)</f>
        <v>1</v>
      </c>
      <c r="AA302" s="25" t="str">
        <f>IF(Z302=0,"",IF(ISBLANK(VLOOKUP(A302,Database!A:AA,22,FALSE)),"",VLOOKUP(A302,Database!A:AA,22,FALSE)))</f>
        <v>Exact</v>
      </c>
      <c r="AB302" s="25">
        <f ca="1">IFERROR(IF(AND(Y302&lt;&gt;"",OR(V302="Terminé",V302="En cours")),VLOOKUP(AA302,Setup_ScoreExactBonus!A:D,4,FALSE),0),0)</f>
        <v>0</v>
      </c>
      <c r="AC302" s="31" t="str">
        <f ca="1">IF(Y302&lt;&gt;"", Y302 + IF(Z302=1,AB302, 0), "")</f>
        <v/>
      </c>
      <c r="AD302" s="31">
        <f ca="1">SUMIFS(AC$2:AC302,D$2:D302,D302)*IF(R302=0,1,2)</f>
        <v>0</v>
      </c>
    </row>
    <row r="303" spans="1:30" x14ac:dyDescent="0.35">
      <c r="A303" s="31">
        <f>IF(ISBLANK(B303),"",COUNTIF(B$2:B303,B303))-1</f>
        <v>7</v>
      </c>
      <c r="B303" s="31">
        <v>29</v>
      </c>
      <c r="C303" s="10">
        <f>VLOOKUP($A303,Database!$A:$Y,7,FALSE)</f>
        <v>46187.125</v>
      </c>
      <c r="D303" s="31" t="str">
        <f>VLOOKUP(Pronostics!$B303,Setup_MPP!$A:$G,3,FALSE)</f>
        <v>Joueur29</v>
      </c>
      <c r="E303" s="31" t="str">
        <f>VLOOKUP(Pronostics!$B303,Setup_MPP!$A:$G,2,FALSE)</f>
        <v>Joueur29</v>
      </c>
      <c r="F303" s="31" t="str">
        <f>VLOOKUP($B303,Setup_MPP!$A:$E,4,FALSE)</f>
        <v>#D5D5D5</v>
      </c>
      <c r="G303" s="31" t="str">
        <f>VLOOKUP($B303,Setup_MPP!$A:$E,5,FALSE)</f>
        <v>#727272</v>
      </c>
      <c r="H303" s="31" t="str">
        <f>IFERROR(IF(AND(A303&gt;=1,A303&lt;=104),VLOOKUP($A303,Location!$A:$J,6,FALSE),IF(A303=0,"Avant l'ouverture",IF(OR(A303=105,A303=106),"Bonus"))),"")</f>
        <v>Tour 1</v>
      </c>
      <c r="I303" s="31" t="str">
        <f>IF(LEFT(H303,4)="Tour",VLOOKUP(A303,Database!$A:$C,3,FALSE),"")</f>
        <v>C</v>
      </c>
      <c r="J303" s="31" t="str">
        <f>VLOOKUP($A303,Location!$A:$J,7,FALSE)</f>
        <v>Haïti</v>
      </c>
      <c r="K303" s="31" t="str">
        <f>IFERROR(VLOOKUP(J303,Setup_Team!$B:$C,2,FALSE), "TDB")</f>
        <v>HTI</v>
      </c>
      <c r="L303" s="31" t="str">
        <f>VLOOKUP($A303,Location!$A:$J,8,FALSE)</f>
        <v>Ecosse</v>
      </c>
      <c r="M303" s="31" t="str">
        <f>IFERROR(VLOOKUP(L303,Setup_Team!$B:$C,2,FALSE), "TDB")</f>
        <v>SCO</v>
      </c>
      <c r="N303" s="31" t="str">
        <f>VLOOKUP($A303,Location!$A:$J,9,FALSE)</f>
        <v>Foxborough</v>
      </c>
      <c r="O303" s="31" t="str">
        <f>VLOOKUP($A303,Location!$A:$J,10,FALSE)</f>
        <v>Gillette Stadium</v>
      </c>
      <c r="R303" s="31">
        <v>0</v>
      </c>
      <c r="S303" s="25">
        <f>VLOOKUP($A303,Database!$A:$Y,10,FALSE)</f>
        <v>154</v>
      </c>
      <c r="T303" s="25">
        <f>VLOOKUP($A303,Database!$A:$Y,11,FALSE)</f>
        <v>131</v>
      </c>
      <c r="U303" s="25">
        <f>VLOOKUP($A303,Database!$A:$Y,12,FALSE)</f>
        <v>44</v>
      </c>
      <c r="V303" s="25" t="str">
        <f>VLOOKUP(A303,Database!A:M,13,FALSE)</f>
        <v>À venir</v>
      </c>
      <c r="W303" s="25" t="str">
        <f>VLOOKUP($A303,Database!$A:$Y,20,FALSE)</f>
        <v/>
      </c>
      <c r="X303" s="25" t="str">
        <f>VLOOKUP($A303,Database!$A:$Y,21,FALSE)</f>
        <v/>
      </c>
      <c r="Y303" s="25" t="str">
        <f ca="1">IF(C303&lt;NOW(),IF(AND(P303&gt;Q303,W303&gt;X303),S303,IF(AND(P303=Q303,W303=X303),T303,IF(AND(P303&lt;Q303,W303&lt;X303),U303,0))),"")</f>
        <v/>
      </c>
      <c r="Z303" s="25">
        <f>IF(AND(P303=W303,Q303=X303),1,0)</f>
        <v>1</v>
      </c>
      <c r="AA303" s="25" t="str">
        <f>IF(Z303=0,"",IF(ISBLANK(VLOOKUP(A303,Database!A:AA,22,FALSE)),"",VLOOKUP(A303,Database!A:AA,22,FALSE)))</f>
        <v>Exact</v>
      </c>
      <c r="AB303" s="25">
        <f ca="1">IFERROR(IF(AND(Y303&lt;&gt;"",OR(V303="Terminé",V303="En cours")),VLOOKUP(AA303,Setup_ScoreExactBonus!A:D,4,FALSE),0),0)</f>
        <v>0</v>
      </c>
      <c r="AC303" s="31" t="str">
        <f ca="1">IF(Y303&lt;&gt;"", Y303 + IF(Z303=1,AB303, 0), "")</f>
        <v/>
      </c>
      <c r="AD303" s="31">
        <f ca="1">SUMIFS(AC$2:AC303,D$2:D303,D303)*IF(R303=0,1,2)</f>
        <v>0</v>
      </c>
    </row>
    <row r="304" spans="1:30" x14ac:dyDescent="0.35">
      <c r="A304" s="31">
        <f>IF(ISBLANK(B304),"",COUNTIF(B$2:B304,B304))-1</f>
        <v>7</v>
      </c>
      <c r="B304" s="31">
        <v>30</v>
      </c>
      <c r="C304" s="10">
        <f>VLOOKUP($A304,Database!$A:$Y,7,FALSE)</f>
        <v>46187.125</v>
      </c>
      <c r="D304" s="31" t="str">
        <f>VLOOKUP(Pronostics!$B304,Setup_MPP!$A:$G,3,FALSE)</f>
        <v>Joueur30</v>
      </c>
      <c r="E304" s="31" t="str">
        <f>VLOOKUP(Pronostics!$B304,Setup_MPP!$A:$G,2,FALSE)</f>
        <v>Joueur30</v>
      </c>
      <c r="F304" s="31" t="str">
        <f>VLOOKUP($B304,Setup_MPP!$A:$E,4,FALSE)</f>
        <v>#D5D5D5</v>
      </c>
      <c r="G304" s="31" t="str">
        <f>VLOOKUP($B304,Setup_MPP!$A:$E,5,FALSE)</f>
        <v>#727272</v>
      </c>
      <c r="H304" s="31" t="str">
        <f>IFERROR(IF(AND(A304&gt;=1,A304&lt;=104),VLOOKUP($A304,Location!$A:$J,6,FALSE),IF(A304=0,"Avant l'ouverture",IF(OR(A304=105,A304=106),"Bonus"))),"")</f>
        <v>Tour 1</v>
      </c>
      <c r="I304" s="31" t="str">
        <f>IF(LEFT(H304,4)="Tour",VLOOKUP(A304,Database!$A:$C,3,FALSE),"")</f>
        <v>C</v>
      </c>
      <c r="J304" s="31" t="str">
        <f>VLOOKUP($A304,Location!$A:$J,7,FALSE)</f>
        <v>Haïti</v>
      </c>
      <c r="K304" s="31" t="str">
        <f>IFERROR(VLOOKUP(J304,Setup_Team!$B:$C,2,FALSE), "TDB")</f>
        <v>HTI</v>
      </c>
      <c r="L304" s="31" t="str">
        <f>VLOOKUP($A304,Location!$A:$J,8,FALSE)</f>
        <v>Ecosse</v>
      </c>
      <c r="M304" s="31" t="str">
        <f>IFERROR(VLOOKUP(L304,Setup_Team!$B:$C,2,FALSE), "TDB")</f>
        <v>SCO</v>
      </c>
      <c r="N304" s="31" t="str">
        <f>VLOOKUP($A304,Location!$A:$J,9,FALSE)</f>
        <v>Foxborough</v>
      </c>
      <c r="O304" s="31" t="str">
        <f>VLOOKUP($A304,Location!$A:$J,10,FALSE)</f>
        <v>Gillette Stadium</v>
      </c>
      <c r="R304" s="31">
        <v>0</v>
      </c>
      <c r="S304" s="25">
        <f>VLOOKUP($A304,Database!$A:$Y,10,FALSE)</f>
        <v>154</v>
      </c>
      <c r="T304" s="25">
        <f>VLOOKUP($A304,Database!$A:$Y,11,FALSE)</f>
        <v>131</v>
      </c>
      <c r="U304" s="25">
        <f>VLOOKUP($A304,Database!$A:$Y,12,FALSE)</f>
        <v>44</v>
      </c>
      <c r="V304" s="25" t="str">
        <f>VLOOKUP(A304,Database!A:M,13,FALSE)</f>
        <v>À venir</v>
      </c>
      <c r="W304" s="25" t="str">
        <f>VLOOKUP($A304,Database!$A:$Y,20,FALSE)</f>
        <v/>
      </c>
      <c r="X304" s="25" t="str">
        <f>VLOOKUP($A304,Database!$A:$Y,21,FALSE)</f>
        <v/>
      </c>
      <c r="Y304" s="25" t="str">
        <f ca="1">IF(C304&lt;NOW(),IF(AND(P304&gt;Q304,W304&gt;X304),S304,IF(AND(P304=Q304,W304=X304),T304,IF(AND(P304&lt;Q304,W304&lt;X304),U304,0))),"")</f>
        <v/>
      </c>
      <c r="Z304" s="25">
        <f>IF(AND(P304=W304,Q304=X304),1,0)</f>
        <v>1</v>
      </c>
      <c r="AA304" s="25" t="str">
        <f>IF(Z304=0,"",IF(ISBLANK(VLOOKUP(A304,Database!A:AA,22,FALSE)),"",VLOOKUP(A304,Database!A:AA,22,FALSE)))</f>
        <v>Exact</v>
      </c>
      <c r="AB304" s="25">
        <f ca="1">IFERROR(IF(AND(Y304&lt;&gt;"",OR(V304="Terminé",V304="En cours")),VLOOKUP(AA304,Setup_ScoreExactBonus!A:D,4,FALSE),0),0)</f>
        <v>0</v>
      </c>
      <c r="AC304" s="31" t="str">
        <f ca="1">IF(Y304&lt;&gt;"", Y304 + IF(Z304=1,AB304, 0), "")</f>
        <v/>
      </c>
      <c r="AD304" s="31">
        <f ca="1">SUMIFS(AC$2:AC304,D$2:D304,D304)*IF(R304=0,1,2)</f>
        <v>0</v>
      </c>
    </row>
    <row r="305" spans="1:30" x14ac:dyDescent="0.35">
      <c r="A305" s="31">
        <f>IF(ISBLANK(B305),"",COUNTIF(B$2:B305,B305))-1</f>
        <v>7</v>
      </c>
      <c r="B305" s="31">
        <v>31</v>
      </c>
      <c r="C305" s="10">
        <f>VLOOKUP($A305,Database!$A:$Y,7,FALSE)</f>
        <v>46187.125</v>
      </c>
      <c r="D305" s="31" t="str">
        <f>VLOOKUP(Pronostics!$B305,Setup_MPP!$A:$G,3,FALSE)</f>
        <v>Joueur31</v>
      </c>
      <c r="E305" s="31" t="str">
        <f>VLOOKUP(Pronostics!$B305,Setup_MPP!$A:$G,2,FALSE)</f>
        <v>Joueur31</v>
      </c>
      <c r="F305" s="31" t="str">
        <f>VLOOKUP($B305,Setup_MPP!$A:$E,4,FALSE)</f>
        <v>#D5D5D5</v>
      </c>
      <c r="G305" s="31" t="str">
        <f>VLOOKUP($B305,Setup_MPP!$A:$E,5,FALSE)</f>
        <v>#727272</v>
      </c>
      <c r="H305" s="31" t="str">
        <f>IFERROR(IF(AND(A305&gt;=1,A305&lt;=104),VLOOKUP($A305,Location!$A:$J,6,FALSE),IF(A305=0,"Avant l'ouverture",IF(OR(A305=105,A305=106),"Bonus"))),"")</f>
        <v>Tour 1</v>
      </c>
      <c r="I305" s="31" t="str">
        <f>IF(LEFT(H305,4)="Tour",VLOOKUP(A305,Database!$A:$C,3,FALSE),"")</f>
        <v>C</v>
      </c>
      <c r="J305" s="31" t="str">
        <f>VLOOKUP($A305,Location!$A:$J,7,FALSE)</f>
        <v>Haïti</v>
      </c>
      <c r="K305" s="31" t="str">
        <f>IFERROR(VLOOKUP(J305,Setup_Team!$B:$C,2,FALSE), "TDB")</f>
        <v>HTI</v>
      </c>
      <c r="L305" s="31" t="str">
        <f>VLOOKUP($A305,Location!$A:$J,8,FALSE)</f>
        <v>Ecosse</v>
      </c>
      <c r="M305" s="31" t="str">
        <f>IFERROR(VLOOKUP(L305,Setup_Team!$B:$C,2,FALSE), "TDB")</f>
        <v>SCO</v>
      </c>
      <c r="N305" s="31" t="str">
        <f>VLOOKUP($A305,Location!$A:$J,9,FALSE)</f>
        <v>Foxborough</v>
      </c>
      <c r="O305" s="31" t="str">
        <f>VLOOKUP($A305,Location!$A:$J,10,FALSE)</f>
        <v>Gillette Stadium</v>
      </c>
      <c r="R305" s="31">
        <v>0</v>
      </c>
      <c r="S305" s="25">
        <f>VLOOKUP($A305,Database!$A:$Y,10,FALSE)</f>
        <v>154</v>
      </c>
      <c r="T305" s="25">
        <f>VLOOKUP($A305,Database!$A:$Y,11,FALSE)</f>
        <v>131</v>
      </c>
      <c r="U305" s="25">
        <f>VLOOKUP($A305,Database!$A:$Y,12,FALSE)</f>
        <v>44</v>
      </c>
      <c r="V305" s="25" t="str">
        <f>VLOOKUP(A305,Database!A:M,13,FALSE)</f>
        <v>À venir</v>
      </c>
      <c r="W305" s="25" t="str">
        <f>VLOOKUP($A305,Database!$A:$Y,20,FALSE)</f>
        <v/>
      </c>
      <c r="X305" s="25" t="str">
        <f>VLOOKUP($A305,Database!$A:$Y,21,FALSE)</f>
        <v/>
      </c>
      <c r="Y305" s="25" t="str">
        <f ca="1">IF(C305&lt;NOW(),IF(AND(P305&gt;Q305,W305&gt;X305),S305,IF(AND(P305=Q305,W305=X305),T305,IF(AND(P305&lt;Q305,W305&lt;X305),U305,0))),"")</f>
        <v/>
      </c>
      <c r="Z305" s="25">
        <f>IF(AND(P305=W305,Q305=X305),1,0)</f>
        <v>1</v>
      </c>
      <c r="AA305" s="25" t="str">
        <f>IF(Z305=0,"",IF(ISBLANK(VLOOKUP(A305,Database!A:AA,22,FALSE)),"",VLOOKUP(A305,Database!A:AA,22,FALSE)))</f>
        <v>Exact</v>
      </c>
      <c r="AB305" s="25">
        <f ca="1">IFERROR(IF(AND(Y305&lt;&gt;"",OR(V305="Terminé",V305="En cours")),VLOOKUP(AA305,Setup_ScoreExactBonus!A:D,4,FALSE),0),0)</f>
        <v>0</v>
      </c>
      <c r="AC305" s="31" t="str">
        <f ca="1">IF(Y305&lt;&gt;"", Y305 + IF(Z305=1,AB305, 0), "")</f>
        <v/>
      </c>
      <c r="AD305" s="31">
        <f ca="1">SUMIFS(AC$2:AC305,D$2:D305,D305)*IF(R305=0,1,2)</f>
        <v>0</v>
      </c>
    </row>
    <row r="306" spans="1:30" x14ac:dyDescent="0.35">
      <c r="A306" s="31">
        <f>IF(ISBLANK(B306),"",COUNTIF(B$2:B306,B306))-1</f>
        <v>7</v>
      </c>
      <c r="B306" s="31">
        <v>32</v>
      </c>
      <c r="C306" s="10">
        <f>VLOOKUP($A306,Database!$A:$Y,7,FALSE)</f>
        <v>46187.125</v>
      </c>
      <c r="D306" s="31" t="str">
        <f>VLOOKUP(Pronostics!$B306,Setup_MPP!$A:$G,3,FALSE)</f>
        <v>Joueur32</v>
      </c>
      <c r="E306" s="31" t="str">
        <f>VLOOKUP(Pronostics!$B306,Setup_MPP!$A:$G,2,FALSE)</f>
        <v>Joueur32</v>
      </c>
      <c r="F306" s="31" t="str">
        <f>VLOOKUP($B306,Setup_MPP!$A:$E,4,FALSE)</f>
        <v>#D5D5D5</v>
      </c>
      <c r="G306" s="31" t="str">
        <f>VLOOKUP($B306,Setup_MPP!$A:$E,5,FALSE)</f>
        <v>#727272</v>
      </c>
      <c r="H306" s="31" t="str">
        <f>IFERROR(IF(AND(A306&gt;=1,A306&lt;=104),VLOOKUP($A306,Location!$A:$J,6,FALSE),IF(A306=0,"Avant l'ouverture",IF(OR(A306=105,A306=106),"Bonus"))),"")</f>
        <v>Tour 1</v>
      </c>
      <c r="I306" s="31" t="str">
        <f>IF(LEFT(H306,4)="Tour",VLOOKUP(A306,Database!$A:$C,3,FALSE),"")</f>
        <v>C</v>
      </c>
      <c r="J306" s="31" t="str">
        <f>VLOOKUP($A306,Location!$A:$J,7,FALSE)</f>
        <v>Haïti</v>
      </c>
      <c r="K306" s="31" t="str">
        <f>IFERROR(VLOOKUP(J306,Setup_Team!$B:$C,2,FALSE), "TDB")</f>
        <v>HTI</v>
      </c>
      <c r="L306" s="31" t="str">
        <f>VLOOKUP($A306,Location!$A:$J,8,FALSE)</f>
        <v>Ecosse</v>
      </c>
      <c r="M306" s="31" t="str">
        <f>IFERROR(VLOOKUP(L306,Setup_Team!$B:$C,2,FALSE), "TDB")</f>
        <v>SCO</v>
      </c>
      <c r="N306" s="31" t="str">
        <f>VLOOKUP($A306,Location!$A:$J,9,FALSE)</f>
        <v>Foxborough</v>
      </c>
      <c r="O306" s="31" t="str">
        <f>VLOOKUP($A306,Location!$A:$J,10,FALSE)</f>
        <v>Gillette Stadium</v>
      </c>
      <c r="R306" s="31">
        <v>0</v>
      </c>
      <c r="S306" s="25">
        <f>VLOOKUP($A306,Database!$A:$Y,10,FALSE)</f>
        <v>154</v>
      </c>
      <c r="T306" s="25">
        <f>VLOOKUP($A306,Database!$A:$Y,11,FALSE)</f>
        <v>131</v>
      </c>
      <c r="U306" s="25">
        <f>VLOOKUP($A306,Database!$A:$Y,12,FALSE)</f>
        <v>44</v>
      </c>
      <c r="V306" s="25" t="str">
        <f>VLOOKUP(A306,Database!A:M,13,FALSE)</f>
        <v>À venir</v>
      </c>
      <c r="W306" s="25" t="str">
        <f>VLOOKUP($A306,Database!$A:$Y,20,FALSE)</f>
        <v/>
      </c>
      <c r="X306" s="25" t="str">
        <f>VLOOKUP($A306,Database!$A:$Y,21,FALSE)</f>
        <v/>
      </c>
      <c r="Y306" s="25" t="str">
        <f ca="1">IF(C306&lt;NOW(),IF(AND(P306&gt;Q306,W306&gt;X306),S306,IF(AND(P306=Q306,W306=X306),T306,IF(AND(P306&lt;Q306,W306&lt;X306),U306,0))),"")</f>
        <v/>
      </c>
      <c r="Z306" s="25">
        <f>IF(AND(P306=W306,Q306=X306),1,0)</f>
        <v>1</v>
      </c>
      <c r="AA306" s="25" t="str">
        <f>IF(Z306=0,"",IF(ISBLANK(VLOOKUP(A306,Database!A:AA,22,FALSE)),"",VLOOKUP(A306,Database!A:AA,22,FALSE)))</f>
        <v>Exact</v>
      </c>
      <c r="AB306" s="25">
        <f ca="1">IFERROR(IF(AND(Y306&lt;&gt;"",OR(V306="Terminé",V306="En cours")),VLOOKUP(AA306,Setup_ScoreExactBonus!A:D,4,FALSE),0),0)</f>
        <v>0</v>
      </c>
      <c r="AC306" s="31" t="str">
        <f ca="1">IF(Y306&lt;&gt;"", Y306 + IF(Z306=1,AB306, 0), "")</f>
        <v/>
      </c>
      <c r="AD306" s="31">
        <f ca="1">SUMIFS(AC$2:AC306,D$2:D306,D306)*IF(R306=0,1,2)</f>
        <v>0</v>
      </c>
    </row>
    <row r="307" spans="1:30" x14ac:dyDescent="0.35">
      <c r="A307" s="31">
        <f>IF(ISBLANK(B307),"",COUNTIF(B$2:B307,B307))-1</f>
        <v>7</v>
      </c>
      <c r="B307" s="31">
        <v>33</v>
      </c>
      <c r="C307" s="10">
        <f>VLOOKUP($A307,Database!$A:$Y,7,FALSE)</f>
        <v>46187.125</v>
      </c>
      <c r="D307" s="31" t="str">
        <f>VLOOKUP(Pronostics!$B307,Setup_MPP!$A:$G,3,FALSE)</f>
        <v>Joueur33</v>
      </c>
      <c r="E307" s="31" t="str">
        <f>VLOOKUP(Pronostics!$B307,Setup_MPP!$A:$G,2,FALSE)</f>
        <v>Joueur33</v>
      </c>
      <c r="F307" s="31" t="str">
        <f>VLOOKUP($B307,Setup_MPP!$A:$E,4,FALSE)</f>
        <v>#D5D5D5</v>
      </c>
      <c r="G307" s="31" t="str">
        <f>VLOOKUP($B307,Setup_MPP!$A:$E,5,FALSE)</f>
        <v>#727272</v>
      </c>
      <c r="H307" s="31" t="str">
        <f>IFERROR(IF(AND(A307&gt;=1,A307&lt;=104),VLOOKUP($A307,Location!$A:$J,6,FALSE),IF(A307=0,"Avant l'ouverture",IF(OR(A307=105,A307=106),"Bonus"))),"")</f>
        <v>Tour 1</v>
      </c>
      <c r="I307" s="31" t="str">
        <f>IF(LEFT(H307,4)="Tour",VLOOKUP(A307,Database!$A:$C,3,FALSE),"")</f>
        <v>C</v>
      </c>
      <c r="J307" s="31" t="str">
        <f>VLOOKUP($A307,Location!$A:$J,7,FALSE)</f>
        <v>Haïti</v>
      </c>
      <c r="K307" s="31" t="str">
        <f>IFERROR(VLOOKUP(J307,Setup_Team!$B:$C,2,FALSE), "TDB")</f>
        <v>HTI</v>
      </c>
      <c r="L307" s="31" t="str">
        <f>VLOOKUP($A307,Location!$A:$J,8,FALSE)</f>
        <v>Ecosse</v>
      </c>
      <c r="M307" s="31" t="str">
        <f>IFERROR(VLOOKUP(L307,Setup_Team!$B:$C,2,FALSE), "TDB")</f>
        <v>SCO</v>
      </c>
      <c r="N307" s="31" t="str">
        <f>VLOOKUP($A307,Location!$A:$J,9,FALSE)</f>
        <v>Foxborough</v>
      </c>
      <c r="O307" s="31" t="str">
        <f>VLOOKUP($A307,Location!$A:$J,10,FALSE)</f>
        <v>Gillette Stadium</v>
      </c>
      <c r="R307" s="31">
        <v>0</v>
      </c>
      <c r="S307" s="25">
        <f>VLOOKUP($A307,Database!$A:$Y,10,FALSE)</f>
        <v>154</v>
      </c>
      <c r="T307" s="25">
        <f>VLOOKUP($A307,Database!$A:$Y,11,FALSE)</f>
        <v>131</v>
      </c>
      <c r="U307" s="25">
        <f>VLOOKUP($A307,Database!$A:$Y,12,FALSE)</f>
        <v>44</v>
      </c>
      <c r="V307" s="25" t="str">
        <f>VLOOKUP(A307,Database!A:M,13,FALSE)</f>
        <v>À venir</v>
      </c>
      <c r="W307" s="25" t="str">
        <f>VLOOKUP($A307,Database!$A:$Y,20,FALSE)</f>
        <v/>
      </c>
      <c r="X307" s="25" t="str">
        <f>VLOOKUP($A307,Database!$A:$Y,21,FALSE)</f>
        <v/>
      </c>
      <c r="Y307" s="25" t="str">
        <f ca="1">IF(C307&lt;NOW(),IF(AND(P307&gt;Q307,W307&gt;X307),S307,IF(AND(P307=Q307,W307=X307),T307,IF(AND(P307&lt;Q307,W307&lt;X307),U307,0))),"")</f>
        <v/>
      </c>
      <c r="Z307" s="25">
        <f>IF(AND(P307=W307,Q307=X307),1,0)</f>
        <v>1</v>
      </c>
      <c r="AA307" s="25" t="str">
        <f>IF(Z307=0,"",IF(ISBLANK(VLOOKUP(A307,Database!A:AA,22,FALSE)),"",VLOOKUP(A307,Database!A:AA,22,FALSE)))</f>
        <v>Exact</v>
      </c>
      <c r="AB307" s="25">
        <f ca="1">IFERROR(IF(AND(Y307&lt;&gt;"",OR(V307="Terminé",V307="En cours")),VLOOKUP(AA307,Setup_ScoreExactBonus!A:D,4,FALSE),0),0)</f>
        <v>0</v>
      </c>
      <c r="AC307" s="31" t="str">
        <f ca="1">IF(Y307&lt;&gt;"", Y307 + IF(Z307=1,AB307, 0), "")</f>
        <v/>
      </c>
      <c r="AD307" s="31">
        <f ca="1">SUMIFS(AC$2:AC307,D$2:D307,D307)*IF(R307=0,1,2)</f>
        <v>0</v>
      </c>
    </row>
    <row r="308" spans="1:30" x14ac:dyDescent="0.35">
      <c r="A308" s="31">
        <f>IF(ISBLANK(B308),"",COUNTIF(B$2:B308,B308))-1</f>
        <v>7</v>
      </c>
      <c r="B308" s="31">
        <v>34</v>
      </c>
      <c r="C308" s="10">
        <f>VLOOKUP($A308,Database!$A:$Y,7,FALSE)</f>
        <v>46187.125</v>
      </c>
      <c r="D308" s="31" t="str">
        <f>VLOOKUP(Pronostics!$B308,Setup_MPP!$A:$G,3,FALSE)</f>
        <v>Joueur34</v>
      </c>
      <c r="E308" s="31" t="str">
        <f>VLOOKUP(Pronostics!$B308,Setup_MPP!$A:$G,2,FALSE)</f>
        <v>Joueur34</v>
      </c>
      <c r="F308" s="31" t="str">
        <f>VLOOKUP($B308,Setup_MPP!$A:$E,4,FALSE)</f>
        <v>#D5D5D5</v>
      </c>
      <c r="G308" s="31" t="str">
        <f>VLOOKUP($B308,Setup_MPP!$A:$E,5,FALSE)</f>
        <v>#727272</v>
      </c>
      <c r="H308" s="31" t="str">
        <f>IFERROR(IF(AND(A308&gt;=1,A308&lt;=104),VLOOKUP($A308,Location!$A:$J,6,FALSE),IF(A308=0,"Avant l'ouverture",IF(OR(A308=105,A308=106),"Bonus"))),"")</f>
        <v>Tour 1</v>
      </c>
      <c r="I308" s="31" t="str">
        <f>IF(LEFT(H308,4)="Tour",VLOOKUP(A308,Database!$A:$C,3,FALSE),"")</f>
        <v>C</v>
      </c>
      <c r="J308" s="31" t="str">
        <f>VLOOKUP($A308,Location!$A:$J,7,FALSE)</f>
        <v>Haïti</v>
      </c>
      <c r="K308" s="31" t="str">
        <f>IFERROR(VLOOKUP(J308,Setup_Team!$B:$C,2,FALSE), "TDB")</f>
        <v>HTI</v>
      </c>
      <c r="L308" s="31" t="str">
        <f>VLOOKUP($A308,Location!$A:$J,8,FALSE)</f>
        <v>Ecosse</v>
      </c>
      <c r="M308" s="31" t="str">
        <f>IFERROR(VLOOKUP(L308,Setup_Team!$B:$C,2,FALSE), "TDB")</f>
        <v>SCO</v>
      </c>
      <c r="N308" s="31" t="str">
        <f>VLOOKUP($A308,Location!$A:$J,9,FALSE)</f>
        <v>Foxborough</v>
      </c>
      <c r="O308" s="31" t="str">
        <f>VLOOKUP($A308,Location!$A:$J,10,FALSE)</f>
        <v>Gillette Stadium</v>
      </c>
      <c r="R308" s="31">
        <v>0</v>
      </c>
      <c r="S308" s="25">
        <f>VLOOKUP($A308,Database!$A:$Y,10,FALSE)</f>
        <v>154</v>
      </c>
      <c r="T308" s="25">
        <f>VLOOKUP($A308,Database!$A:$Y,11,FALSE)</f>
        <v>131</v>
      </c>
      <c r="U308" s="25">
        <f>VLOOKUP($A308,Database!$A:$Y,12,FALSE)</f>
        <v>44</v>
      </c>
      <c r="V308" s="25" t="str">
        <f>VLOOKUP(A308,Database!A:M,13,FALSE)</f>
        <v>À venir</v>
      </c>
      <c r="W308" s="25" t="str">
        <f>VLOOKUP($A308,Database!$A:$Y,20,FALSE)</f>
        <v/>
      </c>
      <c r="X308" s="25" t="str">
        <f>VLOOKUP($A308,Database!$A:$Y,21,FALSE)</f>
        <v/>
      </c>
      <c r="Y308" s="25" t="str">
        <f ca="1">IF(C308&lt;NOW(),IF(AND(P308&gt;Q308,W308&gt;X308),S308,IF(AND(P308=Q308,W308=X308),T308,IF(AND(P308&lt;Q308,W308&lt;X308),U308,0))),"")</f>
        <v/>
      </c>
      <c r="Z308" s="25">
        <f>IF(AND(P308=W308,Q308=X308),1,0)</f>
        <v>1</v>
      </c>
      <c r="AA308" s="25" t="str">
        <f>IF(Z308=0,"",IF(ISBLANK(VLOOKUP(A308,Database!A:AA,22,FALSE)),"",VLOOKUP(A308,Database!A:AA,22,FALSE)))</f>
        <v>Exact</v>
      </c>
      <c r="AB308" s="25">
        <f ca="1">IFERROR(IF(AND(Y308&lt;&gt;"",OR(V308="Terminé",V308="En cours")),VLOOKUP(AA308,Setup_ScoreExactBonus!A:D,4,FALSE),0),0)</f>
        <v>0</v>
      </c>
      <c r="AC308" s="31" t="str">
        <f ca="1">IF(Y308&lt;&gt;"", Y308 + IF(Z308=1,AB308, 0), "")</f>
        <v/>
      </c>
      <c r="AD308" s="31">
        <f ca="1">SUMIFS(AC$2:AC308,D$2:D308,D308)*IF(R308=0,1,2)</f>
        <v>0</v>
      </c>
    </row>
    <row r="309" spans="1:30" x14ac:dyDescent="0.35">
      <c r="A309" s="31">
        <f>IF(ISBLANK(B309),"",COUNTIF(B$2:B309,B309))-1</f>
        <v>7</v>
      </c>
      <c r="B309" s="31">
        <v>35</v>
      </c>
      <c r="C309" s="10">
        <f>VLOOKUP($A309,Database!$A:$Y,7,FALSE)</f>
        <v>46187.125</v>
      </c>
      <c r="D309" s="31" t="str">
        <f>VLOOKUP(Pronostics!$B309,Setup_MPP!$A:$G,3,FALSE)</f>
        <v>Joueur35</v>
      </c>
      <c r="E309" s="31" t="str">
        <f>VLOOKUP(Pronostics!$B309,Setup_MPP!$A:$G,2,FALSE)</f>
        <v>Joueur35</v>
      </c>
      <c r="F309" s="31" t="str">
        <f>VLOOKUP($B309,Setup_MPP!$A:$E,4,FALSE)</f>
        <v>#D5D5D5</v>
      </c>
      <c r="G309" s="31" t="str">
        <f>VLOOKUP($B309,Setup_MPP!$A:$E,5,FALSE)</f>
        <v>#727272</v>
      </c>
      <c r="H309" s="31" t="str">
        <f>IFERROR(IF(AND(A309&gt;=1,A309&lt;=104),VLOOKUP($A309,Location!$A:$J,6,FALSE),IF(A309=0,"Avant l'ouverture",IF(OR(A309=105,A309=106),"Bonus"))),"")</f>
        <v>Tour 1</v>
      </c>
      <c r="I309" s="31" t="str">
        <f>IF(LEFT(H309,4)="Tour",VLOOKUP(A309,Database!$A:$C,3,FALSE),"")</f>
        <v>C</v>
      </c>
      <c r="J309" s="31" t="str">
        <f>VLOOKUP($A309,Location!$A:$J,7,FALSE)</f>
        <v>Haïti</v>
      </c>
      <c r="K309" s="31" t="str">
        <f>IFERROR(VLOOKUP(J309,Setup_Team!$B:$C,2,FALSE), "TDB")</f>
        <v>HTI</v>
      </c>
      <c r="L309" s="31" t="str">
        <f>VLOOKUP($A309,Location!$A:$J,8,FALSE)</f>
        <v>Ecosse</v>
      </c>
      <c r="M309" s="31" t="str">
        <f>IFERROR(VLOOKUP(L309,Setup_Team!$B:$C,2,FALSE), "TDB")</f>
        <v>SCO</v>
      </c>
      <c r="N309" s="31" t="str">
        <f>VLOOKUP($A309,Location!$A:$J,9,FALSE)</f>
        <v>Foxborough</v>
      </c>
      <c r="O309" s="31" t="str">
        <f>VLOOKUP($A309,Location!$A:$J,10,FALSE)</f>
        <v>Gillette Stadium</v>
      </c>
      <c r="R309" s="31">
        <v>0</v>
      </c>
      <c r="S309" s="25">
        <f>VLOOKUP($A309,Database!$A:$Y,10,FALSE)</f>
        <v>154</v>
      </c>
      <c r="T309" s="25">
        <f>VLOOKUP($A309,Database!$A:$Y,11,FALSE)</f>
        <v>131</v>
      </c>
      <c r="U309" s="25">
        <f>VLOOKUP($A309,Database!$A:$Y,12,FALSE)</f>
        <v>44</v>
      </c>
      <c r="V309" s="25" t="str">
        <f>VLOOKUP(A309,Database!A:M,13,FALSE)</f>
        <v>À venir</v>
      </c>
      <c r="W309" s="25" t="str">
        <f>VLOOKUP($A309,Database!$A:$Y,20,FALSE)</f>
        <v/>
      </c>
      <c r="X309" s="25" t="str">
        <f>VLOOKUP($A309,Database!$A:$Y,21,FALSE)</f>
        <v/>
      </c>
      <c r="Y309" s="25" t="str">
        <f ca="1">IF(C309&lt;NOW(),IF(AND(P309&gt;Q309,W309&gt;X309),S309,IF(AND(P309=Q309,W309=X309),T309,IF(AND(P309&lt;Q309,W309&lt;X309),U309,0))),"")</f>
        <v/>
      </c>
      <c r="Z309" s="25">
        <f>IF(AND(P309=W309,Q309=X309),1,0)</f>
        <v>1</v>
      </c>
      <c r="AA309" s="25" t="str">
        <f>IF(Z309=0,"",IF(ISBLANK(VLOOKUP(A309,Database!A:AA,22,FALSE)),"",VLOOKUP(A309,Database!A:AA,22,FALSE)))</f>
        <v>Exact</v>
      </c>
      <c r="AB309" s="25">
        <f ca="1">IFERROR(IF(AND(Y309&lt;&gt;"",OR(V309="Terminé",V309="En cours")),VLOOKUP(AA309,Setup_ScoreExactBonus!A:D,4,FALSE),0),0)</f>
        <v>0</v>
      </c>
      <c r="AC309" s="31" t="str">
        <f ca="1">IF(Y309&lt;&gt;"", Y309 + IF(Z309=1,AB309, 0), "")</f>
        <v/>
      </c>
      <c r="AD309" s="31">
        <f ca="1">SUMIFS(AC$2:AC309,D$2:D309,D309)*IF(R309=0,1,2)</f>
        <v>0</v>
      </c>
    </row>
    <row r="310" spans="1:30" x14ac:dyDescent="0.35">
      <c r="A310" s="31">
        <f>IF(ISBLANK(B310),"",COUNTIF(B$2:B310,B310))-1</f>
        <v>7</v>
      </c>
      <c r="B310" s="31">
        <v>36</v>
      </c>
      <c r="C310" s="10">
        <f>VLOOKUP($A310,Database!$A:$Y,7,FALSE)</f>
        <v>46187.125</v>
      </c>
      <c r="D310" s="31" t="str">
        <f>VLOOKUP(Pronostics!$B310,Setup_MPP!$A:$G,3,FALSE)</f>
        <v>Joueur36</v>
      </c>
      <c r="E310" s="31" t="str">
        <f>VLOOKUP(Pronostics!$B310,Setup_MPP!$A:$G,2,FALSE)</f>
        <v>Joueur36</v>
      </c>
      <c r="F310" s="31" t="str">
        <f>VLOOKUP($B310,Setup_MPP!$A:$E,4,FALSE)</f>
        <v>#D5D5D5</v>
      </c>
      <c r="G310" s="31" t="str">
        <f>VLOOKUP($B310,Setup_MPP!$A:$E,5,FALSE)</f>
        <v>#727272</v>
      </c>
      <c r="H310" s="31" t="str">
        <f>IFERROR(IF(AND(A310&gt;=1,A310&lt;=104),VLOOKUP($A310,Location!$A:$J,6,FALSE),IF(A310=0,"Avant l'ouverture",IF(OR(A310=105,A310=106),"Bonus"))),"")</f>
        <v>Tour 1</v>
      </c>
      <c r="I310" s="31" t="str">
        <f>IF(LEFT(H310,4)="Tour",VLOOKUP(A310,Database!$A:$C,3,FALSE),"")</f>
        <v>C</v>
      </c>
      <c r="J310" s="31" t="str">
        <f>VLOOKUP($A310,Location!$A:$J,7,FALSE)</f>
        <v>Haïti</v>
      </c>
      <c r="K310" s="31" t="str">
        <f>IFERROR(VLOOKUP(J310,Setup_Team!$B:$C,2,FALSE), "TDB")</f>
        <v>HTI</v>
      </c>
      <c r="L310" s="31" t="str">
        <f>VLOOKUP($A310,Location!$A:$J,8,FALSE)</f>
        <v>Ecosse</v>
      </c>
      <c r="M310" s="31" t="str">
        <f>IFERROR(VLOOKUP(L310,Setup_Team!$B:$C,2,FALSE), "TDB")</f>
        <v>SCO</v>
      </c>
      <c r="N310" s="31" t="str">
        <f>VLOOKUP($A310,Location!$A:$J,9,FALSE)</f>
        <v>Foxborough</v>
      </c>
      <c r="O310" s="31" t="str">
        <f>VLOOKUP($A310,Location!$A:$J,10,FALSE)</f>
        <v>Gillette Stadium</v>
      </c>
      <c r="R310" s="31">
        <v>0</v>
      </c>
      <c r="S310" s="25">
        <f>VLOOKUP($A310,Database!$A:$Y,10,FALSE)</f>
        <v>154</v>
      </c>
      <c r="T310" s="25">
        <f>VLOOKUP($A310,Database!$A:$Y,11,FALSE)</f>
        <v>131</v>
      </c>
      <c r="U310" s="25">
        <f>VLOOKUP($A310,Database!$A:$Y,12,FALSE)</f>
        <v>44</v>
      </c>
      <c r="V310" s="25" t="str">
        <f>VLOOKUP(A310,Database!A:M,13,FALSE)</f>
        <v>À venir</v>
      </c>
      <c r="W310" s="25" t="str">
        <f>VLOOKUP($A310,Database!$A:$Y,20,FALSE)</f>
        <v/>
      </c>
      <c r="X310" s="25" t="str">
        <f>VLOOKUP($A310,Database!$A:$Y,21,FALSE)</f>
        <v/>
      </c>
      <c r="Y310" s="25" t="str">
        <f ca="1">IF(C310&lt;NOW(),IF(AND(P310&gt;Q310,W310&gt;X310),S310,IF(AND(P310=Q310,W310=X310),T310,IF(AND(P310&lt;Q310,W310&lt;X310),U310,0))),"")</f>
        <v/>
      </c>
      <c r="Z310" s="25">
        <f>IF(AND(P310=W310,Q310=X310),1,0)</f>
        <v>1</v>
      </c>
      <c r="AA310" s="25" t="str">
        <f>IF(Z310=0,"",IF(ISBLANK(VLOOKUP(A310,Database!A:AA,22,FALSE)),"",VLOOKUP(A310,Database!A:AA,22,FALSE)))</f>
        <v>Exact</v>
      </c>
      <c r="AB310" s="25">
        <f ca="1">IFERROR(IF(AND(Y310&lt;&gt;"",OR(V310="Terminé",V310="En cours")),VLOOKUP(AA310,Setup_ScoreExactBonus!A:D,4,FALSE),0),0)</f>
        <v>0</v>
      </c>
      <c r="AC310" s="31" t="str">
        <f ca="1">IF(Y310&lt;&gt;"", Y310 + IF(Z310=1,AB310, 0), "")</f>
        <v/>
      </c>
      <c r="AD310" s="31">
        <f ca="1">SUMIFS(AC$2:AC310,D$2:D310,D310)*IF(R310=0,1,2)</f>
        <v>0</v>
      </c>
    </row>
    <row r="311" spans="1:30" x14ac:dyDescent="0.35">
      <c r="A311" s="31">
        <f>IF(ISBLANK(B311),"",COUNTIF(B$2:B311,B311))-1</f>
        <v>7</v>
      </c>
      <c r="B311" s="31">
        <v>37</v>
      </c>
      <c r="C311" s="10">
        <f>VLOOKUP($A311,Database!$A:$Y,7,FALSE)</f>
        <v>46187.125</v>
      </c>
      <c r="D311" s="31" t="str">
        <f>VLOOKUP(Pronostics!$B311,Setup_MPP!$A:$G,3,FALSE)</f>
        <v>Joueur37</v>
      </c>
      <c r="E311" s="31" t="str">
        <f>VLOOKUP(Pronostics!$B311,Setup_MPP!$A:$G,2,FALSE)</f>
        <v>Joueur37</v>
      </c>
      <c r="F311" s="31" t="str">
        <f>VLOOKUP($B311,Setup_MPP!$A:$E,4,FALSE)</f>
        <v>#D5D5D5</v>
      </c>
      <c r="G311" s="31" t="str">
        <f>VLOOKUP($B311,Setup_MPP!$A:$E,5,FALSE)</f>
        <v>#727272</v>
      </c>
      <c r="H311" s="31" t="str">
        <f>IFERROR(IF(AND(A311&gt;=1,A311&lt;=104),VLOOKUP($A311,Location!$A:$J,6,FALSE),IF(A311=0,"Avant l'ouverture",IF(OR(A311=105,A311=106),"Bonus"))),"")</f>
        <v>Tour 1</v>
      </c>
      <c r="I311" s="31" t="str">
        <f>IF(LEFT(H311,4)="Tour",VLOOKUP(A311,Database!$A:$C,3,FALSE),"")</f>
        <v>C</v>
      </c>
      <c r="J311" s="31" t="str">
        <f>VLOOKUP($A311,Location!$A:$J,7,FALSE)</f>
        <v>Haïti</v>
      </c>
      <c r="K311" s="31" t="str">
        <f>IFERROR(VLOOKUP(J311,Setup_Team!$B:$C,2,FALSE), "TDB")</f>
        <v>HTI</v>
      </c>
      <c r="L311" s="31" t="str">
        <f>VLOOKUP($A311,Location!$A:$J,8,FALSE)</f>
        <v>Ecosse</v>
      </c>
      <c r="M311" s="31" t="str">
        <f>IFERROR(VLOOKUP(L311,Setup_Team!$B:$C,2,FALSE), "TDB")</f>
        <v>SCO</v>
      </c>
      <c r="N311" s="31" t="str">
        <f>VLOOKUP($A311,Location!$A:$J,9,FALSE)</f>
        <v>Foxborough</v>
      </c>
      <c r="O311" s="31" t="str">
        <f>VLOOKUP($A311,Location!$A:$J,10,FALSE)</f>
        <v>Gillette Stadium</v>
      </c>
      <c r="R311" s="31">
        <v>0</v>
      </c>
      <c r="S311" s="25">
        <f>VLOOKUP($A311,Database!$A:$Y,10,FALSE)</f>
        <v>154</v>
      </c>
      <c r="T311" s="25">
        <f>VLOOKUP($A311,Database!$A:$Y,11,FALSE)</f>
        <v>131</v>
      </c>
      <c r="U311" s="25">
        <f>VLOOKUP($A311,Database!$A:$Y,12,FALSE)</f>
        <v>44</v>
      </c>
      <c r="V311" s="25" t="str">
        <f>VLOOKUP(A311,Database!A:M,13,FALSE)</f>
        <v>À venir</v>
      </c>
      <c r="W311" s="25" t="str">
        <f>VLOOKUP($A311,Database!$A:$Y,20,FALSE)</f>
        <v/>
      </c>
      <c r="X311" s="25" t="str">
        <f>VLOOKUP($A311,Database!$A:$Y,21,FALSE)</f>
        <v/>
      </c>
      <c r="Y311" s="25" t="str">
        <f ca="1">IF(C311&lt;NOW(),IF(AND(P311&gt;Q311,W311&gt;X311),S311,IF(AND(P311=Q311,W311=X311),T311,IF(AND(P311&lt;Q311,W311&lt;X311),U311,0))),"")</f>
        <v/>
      </c>
      <c r="Z311" s="25">
        <f>IF(AND(P311=W311,Q311=X311),1,0)</f>
        <v>1</v>
      </c>
      <c r="AA311" s="25" t="str">
        <f>IF(Z311=0,"",IF(ISBLANK(VLOOKUP(A311,Database!A:AA,22,FALSE)),"",VLOOKUP(A311,Database!A:AA,22,FALSE)))</f>
        <v>Exact</v>
      </c>
      <c r="AB311" s="25">
        <f ca="1">IFERROR(IF(AND(Y311&lt;&gt;"",OR(V311="Terminé",V311="En cours")),VLOOKUP(AA311,Setup_ScoreExactBonus!A:D,4,FALSE),0),0)</f>
        <v>0</v>
      </c>
      <c r="AC311" s="31" t="str">
        <f ca="1">IF(Y311&lt;&gt;"", Y311 + IF(Z311=1,AB311, 0), "")</f>
        <v/>
      </c>
      <c r="AD311" s="31">
        <f ca="1">SUMIFS(AC$2:AC311,D$2:D311,D311)*IF(R311=0,1,2)</f>
        <v>0</v>
      </c>
    </row>
    <row r="312" spans="1:30" x14ac:dyDescent="0.35">
      <c r="A312" s="31">
        <f>IF(ISBLANK(B312),"",COUNTIF(B$2:B312,B312))-1</f>
        <v>7</v>
      </c>
      <c r="B312" s="31">
        <v>38</v>
      </c>
      <c r="C312" s="10">
        <f>VLOOKUP($A312,Database!$A:$Y,7,FALSE)</f>
        <v>46187.125</v>
      </c>
      <c r="D312" s="31" t="str">
        <f>VLOOKUP(Pronostics!$B312,Setup_MPP!$A:$G,3,FALSE)</f>
        <v>Joueur38</v>
      </c>
      <c r="E312" s="31" t="str">
        <f>VLOOKUP(Pronostics!$B312,Setup_MPP!$A:$G,2,FALSE)</f>
        <v>Joueur38</v>
      </c>
      <c r="F312" s="31" t="str">
        <f>VLOOKUP($B312,Setup_MPP!$A:$E,4,FALSE)</f>
        <v>#D5D5D5</v>
      </c>
      <c r="G312" s="31" t="str">
        <f>VLOOKUP($B312,Setup_MPP!$A:$E,5,FALSE)</f>
        <v>#727272</v>
      </c>
      <c r="H312" s="31" t="str">
        <f>IFERROR(IF(AND(A312&gt;=1,A312&lt;=104),VLOOKUP($A312,Location!$A:$J,6,FALSE),IF(A312=0,"Avant l'ouverture",IF(OR(A312=105,A312=106),"Bonus"))),"")</f>
        <v>Tour 1</v>
      </c>
      <c r="I312" s="31" t="str">
        <f>IF(LEFT(H312,4)="Tour",VLOOKUP(A312,Database!$A:$C,3,FALSE),"")</f>
        <v>C</v>
      </c>
      <c r="J312" s="31" t="str">
        <f>VLOOKUP($A312,Location!$A:$J,7,FALSE)</f>
        <v>Haïti</v>
      </c>
      <c r="K312" s="31" t="str">
        <f>IFERROR(VLOOKUP(J312,Setup_Team!$B:$C,2,FALSE), "TDB")</f>
        <v>HTI</v>
      </c>
      <c r="L312" s="31" t="str">
        <f>VLOOKUP($A312,Location!$A:$J,8,FALSE)</f>
        <v>Ecosse</v>
      </c>
      <c r="M312" s="31" t="str">
        <f>IFERROR(VLOOKUP(L312,Setup_Team!$B:$C,2,FALSE), "TDB")</f>
        <v>SCO</v>
      </c>
      <c r="N312" s="31" t="str">
        <f>VLOOKUP($A312,Location!$A:$J,9,FALSE)</f>
        <v>Foxborough</v>
      </c>
      <c r="O312" s="31" t="str">
        <f>VLOOKUP($A312,Location!$A:$J,10,FALSE)</f>
        <v>Gillette Stadium</v>
      </c>
      <c r="R312" s="31">
        <v>0</v>
      </c>
      <c r="S312" s="25">
        <f>VLOOKUP($A312,Database!$A:$Y,10,FALSE)</f>
        <v>154</v>
      </c>
      <c r="T312" s="25">
        <f>VLOOKUP($A312,Database!$A:$Y,11,FALSE)</f>
        <v>131</v>
      </c>
      <c r="U312" s="25">
        <f>VLOOKUP($A312,Database!$A:$Y,12,FALSE)</f>
        <v>44</v>
      </c>
      <c r="V312" s="25" t="str">
        <f>VLOOKUP(A312,Database!A:M,13,FALSE)</f>
        <v>À venir</v>
      </c>
      <c r="W312" s="25" t="str">
        <f>VLOOKUP($A312,Database!$A:$Y,20,FALSE)</f>
        <v/>
      </c>
      <c r="X312" s="25" t="str">
        <f>VLOOKUP($A312,Database!$A:$Y,21,FALSE)</f>
        <v/>
      </c>
      <c r="Y312" s="25" t="str">
        <f ca="1">IF(C312&lt;NOW(),IF(AND(P312&gt;Q312,W312&gt;X312),S312,IF(AND(P312=Q312,W312=X312),T312,IF(AND(P312&lt;Q312,W312&lt;X312),U312,0))),"")</f>
        <v/>
      </c>
      <c r="Z312" s="25">
        <f>IF(AND(P312=W312,Q312=X312),1,0)</f>
        <v>1</v>
      </c>
      <c r="AA312" s="25" t="str">
        <f>IF(Z312=0,"",IF(ISBLANK(VLOOKUP(A312,Database!A:AA,22,FALSE)),"",VLOOKUP(A312,Database!A:AA,22,FALSE)))</f>
        <v>Exact</v>
      </c>
      <c r="AB312" s="25">
        <f ca="1">IFERROR(IF(AND(Y312&lt;&gt;"",OR(V312="Terminé",V312="En cours")),VLOOKUP(AA312,Setup_ScoreExactBonus!A:D,4,FALSE),0),0)</f>
        <v>0</v>
      </c>
      <c r="AC312" s="31" t="str">
        <f ca="1">IF(Y312&lt;&gt;"", Y312 + IF(Z312=1,AB312, 0), "")</f>
        <v/>
      </c>
      <c r="AD312" s="31">
        <f ca="1">SUMIFS(AC$2:AC312,D$2:D312,D312)*IF(R312=0,1,2)</f>
        <v>0</v>
      </c>
    </row>
    <row r="313" spans="1:30" x14ac:dyDescent="0.35">
      <c r="A313" s="31">
        <f>IF(ISBLANK(B313),"",COUNTIF(B$2:B313,B313))-1</f>
        <v>7</v>
      </c>
      <c r="B313" s="31">
        <v>39</v>
      </c>
      <c r="C313" s="10">
        <f>VLOOKUP($A313,Database!$A:$Y,7,FALSE)</f>
        <v>46187.125</v>
      </c>
      <c r="D313" s="31" t="str">
        <f>VLOOKUP(Pronostics!$B313,Setup_MPP!$A:$G,3,FALSE)</f>
        <v>Joueur39</v>
      </c>
      <c r="E313" s="31" t="str">
        <f>VLOOKUP(Pronostics!$B313,Setup_MPP!$A:$G,2,FALSE)</f>
        <v>Joueur39</v>
      </c>
      <c r="F313" s="31" t="str">
        <f>VLOOKUP($B313,Setup_MPP!$A:$E,4,FALSE)</f>
        <v>#D5D5D5</v>
      </c>
      <c r="G313" s="31" t="str">
        <f>VLOOKUP($B313,Setup_MPP!$A:$E,5,FALSE)</f>
        <v>#727272</v>
      </c>
      <c r="H313" s="31" t="str">
        <f>IFERROR(IF(AND(A313&gt;=1,A313&lt;=104),VLOOKUP($A313,Location!$A:$J,6,FALSE),IF(A313=0,"Avant l'ouverture",IF(OR(A313=105,A313=106),"Bonus"))),"")</f>
        <v>Tour 1</v>
      </c>
      <c r="I313" s="31" t="str">
        <f>IF(LEFT(H313,4)="Tour",VLOOKUP(A313,Database!$A:$C,3,FALSE),"")</f>
        <v>C</v>
      </c>
      <c r="J313" s="31" t="str">
        <f>VLOOKUP($A313,Location!$A:$J,7,FALSE)</f>
        <v>Haïti</v>
      </c>
      <c r="K313" s="31" t="str">
        <f>IFERROR(VLOOKUP(J313,Setup_Team!$B:$C,2,FALSE), "TDB")</f>
        <v>HTI</v>
      </c>
      <c r="L313" s="31" t="str">
        <f>VLOOKUP($A313,Location!$A:$J,8,FALSE)</f>
        <v>Ecosse</v>
      </c>
      <c r="M313" s="31" t="str">
        <f>IFERROR(VLOOKUP(L313,Setup_Team!$B:$C,2,FALSE), "TDB")</f>
        <v>SCO</v>
      </c>
      <c r="N313" s="31" t="str">
        <f>VLOOKUP($A313,Location!$A:$J,9,FALSE)</f>
        <v>Foxborough</v>
      </c>
      <c r="O313" s="31" t="str">
        <f>VLOOKUP($A313,Location!$A:$J,10,FALSE)</f>
        <v>Gillette Stadium</v>
      </c>
      <c r="R313" s="31">
        <v>0</v>
      </c>
      <c r="S313" s="25">
        <f>VLOOKUP($A313,Database!$A:$Y,10,FALSE)</f>
        <v>154</v>
      </c>
      <c r="T313" s="25">
        <f>VLOOKUP($A313,Database!$A:$Y,11,FALSE)</f>
        <v>131</v>
      </c>
      <c r="U313" s="25">
        <f>VLOOKUP($A313,Database!$A:$Y,12,FALSE)</f>
        <v>44</v>
      </c>
      <c r="V313" s="25" t="str">
        <f>VLOOKUP(A313,Database!A:M,13,FALSE)</f>
        <v>À venir</v>
      </c>
      <c r="W313" s="25" t="str">
        <f>VLOOKUP($A313,Database!$A:$Y,20,FALSE)</f>
        <v/>
      </c>
      <c r="X313" s="25" t="str">
        <f>VLOOKUP($A313,Database!$A:$Y,21,FALSE)</f>
        <v/>
      </c>
      <c r="Y313" s="25" t="str">
        <f ca="1">IF(C313&lt;NOW(),IF(AND(P313&gt;Q313,W313&gt;X313),S313,IF(AND(P313=Q313,W313=X313),T313,IF(AND(P313&lt;Q313,W313&lt;X313),U313,0))),"")</f>
        <v/>
      </c>
      <c r="Z313" s="25">
        <f>IF(AND(P313=W313,Q313=X313),1,0)</f>
        <v>1</v>
      </c>
      <c r="AA313" s="25" t="str">
        <f>IF(Z313=0,"",IF(ISBLANK(VLOOKUP(A313,Database!A:AA,22,FALSE)),"",VLOOKUP(A313,Database!A:AA,22,FALSE)))</f>
        <v>Exact</v>
      </c>
      <c r="AB313" s="25">
        <f ca="1">IFERROR(IF(AND(Y313&lt;&gt;"",OR(V313="Terminé",V313="En cours")),VLOOKUP(AA313,Setup_ScoreExactBonus!A:D,4,FALSE),0),0)</f>
        <v>0</v>
      </c>
      <c r="AC313" s="31" t="str">
        <f ca="1">IF(Y313&lt;&gt;"", Y313 + IF(Z313=1,AB313, 0), "")</f>
        <v/>
      </c>
      <c r="AD313" s="31">
        <f ca="1">SUMIFS(AC$2:AC313,D$2:D313,D313)*IF(R313=0,1,2)</f>
        <v>0</v>
      </c>
    </row>
    <row r="314" spans="1:30" x14ac:dyDescent="0.35">
      <c r="A314" s="31">
        <f>IF(ISBLANK(B314),"",COUNTIF(B$2:B314,B314))-1</f>
        <v>8</v>
      </c>
      <c r="B314" s="31">
        <v>1</v>
      </c>
      <c r="C314" s="10">
        <f>VLOOKUP($A314,Database!$A:$Y,7,FALSE)</f>
        <v>46187.25</v>
      </c>
      <c r="D314" s="31" t="str">
        <f>VLOOKUP(Pronostics!$B314,Setup_MPP!$A:$G,3,FALSE)</f>
        <v>_Nicolas_LM_</v>
      </c>
      <c r="E314" s="31" t="str">
        <f>VLOOKUP(Pronostics!$B314,Setup_MPP!$A:$G,2,FALSE)</f>
        <v>Nicolas LE MOUEL</v>
      </c>
      <c r="F314" s="31" t="str">
        <f>VLOOKUP($B314,Setup_MPP!$A:$E,4,FALSE)</f>
        <v>#F7C79D</v>
      </c>
      <c r="G314" s="31" t="str">
        <f>VLOOKUP($B314,Setup_MPP!$A:$E,5,FALSE)</f>
        <v>#FFBE85</v>
      </c>
      <c r="H314" s="31" t="str">
        <f>IFERROR(IF(AND(A314&gt;=1,A314&lt;=104),VLOOKUP($A314,Location!$A:$J,6,FALSE),IF(A314=0,"Avant l'ouverture",IF(OR(A314=105,A314=106),"Bonus"))),"")</f>
        <v>Tour 1</v>
      </c>
      <c r="I314" s="31" t="str">
        <f>IF(LEFT(H314,4)="Tour",VLOOKUP(A314,Database!$A:$C,3,FALSE),"")</f>
        <v>D</v>
      </c>
      <c r="J314" s="31" t="str">
        <f>VLOOKUP($A314,Location!$A:$J,7,FALSE)</f>
        <v>Australie</v>
      </c>
      <c r="K314" s="31" t="str">
        <f>IFERROR(VLOOKUP(J314,Setup_Team!$B:$C,2,FALSE), "TDB")</f>
        <v>AUS</v>
      </c>
      <c r="L314" s="31" t="str">
        <f>VLOOKUP($A314,Location!$A:$J,8,FALSE)</f>
        <v>Turquie</v>
      </c>
      <c r="M314" s="31" t="str">
        <f>IFERROR(VLOOKUP(L314,Setup_Team!$B:$C,2,FALSE), "TDB")</f>
        <v>TUR</v>
      </c>
      <c r="N314" s="31" t="str">
        <f>VLOOKUP($A314,Location!$A:$J,9,FALSE)</f>
        <v>Vancouver</v>
      </c>
      <c r="O314" s="31" t="str">
        <f>VLOOKUP($A314,Location!$A:$J,10,FALSE)</f>
        <v>BC Place</v>
      </c>
      <c r="P314" s="44"/>
      <c r="Q314" s="44"/>
      <c r="R314" s="31">
        <v>1</v>
      </c>
      <c r="S314" s="25">
        <f>VLOOKUP($A314,Database!$A:$Y,10,FALSE)</f>
        <v>126</v>
      </c>
      <c r="T314" s="25">
        <f>VLOOKUP($A314,Database!$A:$Y,11,FALSE)</f>
        <v>115</v>
      </c>
      <c r="U314" s="25">
        <f>VLOOKUP($A314,Database!$A:$Y,12,FALSE)</f>
        <v>66</v>
      </c>
      <c r="V314" s="25" t="str">
        <f>VLOOKUP(A314,Database!A:M,13,FALSE)</f>
        <v>À venir</v>
      </c>
      <c r="W314" s="25" t="str">
        <f>VLOOKUP($A314,Database!$A:$Y,20,FALSE)</f>
        <v/>
      </c>
      <c r="X314" s="25" t="str">
        <f>VLOOKUP($A314,Database!$A:$Y,21,FALSE)</f>
        <v/>
      </c>
      <c r="Y314" s="25" t="str">
        <f ca="1">IF(C314&lt;NOW(),IF(AND(P314&gt;Q314,W314&gt;X314),S314,IF(AND(P314=Q314,W314=X314),T314,IF(AND(P314&lt;Q314,W314&lt;X314),U314,0))),"")</f>
        <v/>
      </c>
      <c r="Z314" s="25">
        <f>IF(AND(P314=W314,Q314=X314),1,0)</f>
        <v>1</v>
      </c>
      <c r="AA314" s="25" t="str">
        <f>IF(Z314=0,"",IF(ISBLANK(VLOOKUP(A314,Database!A:AA,22,FALSE)),"",VLOOKUP(A314,Database!A:AA,22,FALSE)))</f>
        <v>Exact</v>
      </c>
      <c r="AB314" s="25">
        <f ca="1">IFERROR(IF(AND(Y314&lt;&gt;"",OR(V314="Terminé",V314="En cours")),VLOOKUP(AA314,Setup_ScoreExactBonus!A:D,4,FALSE),0),0)</f>
        <v>0</v>
      </c>
      <c r="AC314" s="31" t="str">
        <f ca="1">IF(Y314&lt;&gt;"", Y314 + IF(Z314=1,AB314, 0), "")</f>
        <v/>
      </c>
      <c r="AD314" s="31">
        <f ca="1">SUMIFS(AC$2:AC314,D$2:D314,D314)*IF(R314=0,1,2)</f>
        <v>0</v>
      </c>
    </row>
    <row r="315" spans="1:30" x14ac:dyDescent="0.35">
      <c r="A315" s="31">
        <f>IF(ISBLANK(B315),"",COUNTIF(B$2:B315,B315))-1</f>
        <v>8</v>
      </c>
      <c r="B315" s="31">
        <v>2</v>
      </c>
      <c r="C315" s="10">
        <f>VLOOKUP($A315,Database!$A:$Y,7,FALSE)</f>
        <v>46187.25</v>
      </c>
      <c r="D315" s="31" t="str">
        <f>VLOOKUP(Pronostics!$B315,Setup_MPP!$A:$G,3,FALSE)</f>
        <v>leaelaz</v>
      </c>
      <c r="E315" s="31" t="str">
        <f>VLOOKUP(Pronostics!$B315,Setup_MPP!$A:$G,2,FALSE)</f>
        <v>Léa EL ASERY</v>
      </c>
      <c r="F315" s="31" t="str">
        <f>VLOOKUP($B315,Setup_MPP!$A:$E,4,FALSE)</f>
        <v>#FFBEBE</v>
      </c>
      <c r="G315" s="31" t="str">
        <f>VLOOKUP($B315,Setup_MPP!$A:$E,5,FALSE)</f>
        <v>#DF6868</v>
      </c>
      <c r="H315" s="31" t="str">
        <f>IFERROR(IF(AND(A315&gt;=1,A315&lt;=104),VLOOKUP($A315,Location!$A:$J,6,FALSE),IF(A315=0,"Avant l'ouverture",IF(OR(A315=105,A315=106),"Bonus"))),"")</f>
        <v>Tour 1</v>
      </c>
      <c r="I315" s="31" t="str">
        <f>IF(LEFT(H315,4)="Tour",VLOOKUP(A315,Database!$A:$C,3,FALSE),"")</f>
        <v>D</v>
      </c>
      <c r="J315" s="31" t="str">
        <f>VLOOKUP($A315,Location!$A:$J,7,FALSE)</f>
        <v>Australie</v>
      </c>
      <c r="K315" s="31" t="str">
        <f>IFERROR(VLOOKUP(J315,Setup_Team!$B:$C,2,FALSE), "TDB")</f>
        <v>AUS</v>
      </c>
      <c r="L315" s="31" t="str">
        <f>VLOOKUP($A315,Location!$A:$J,8,FALSE)</f>
        <v>Turquie</v>
      </c>
      <c r="M315" s="31" t="str">
        <f>IFERROR(VLOOKUP(L315,Setup_Team!$B:$C,2,FALSE), "TDB")</f>
        <v>TUR</v>
      </c>
      <c r="N315" s="31" t="str">
        <f>VLOOKUP($A315,Location!$A:$J,9,FALSE)</f>
        <v>Vancouver</v>
      </c>
      <c r="O315" s="31" t="str">
        <f>VLOOKUP($A315,Location!$A:$J,10,FALSE)</f>
        <v>BC Place</v>
      </c>
      <c r="R315" s="31">
        <v>0</v>
      </c>
      <c r="S315" s="25">
        <f>VLOOKUP($A315,Database!$A:$Y,10,FALSE)</f>
        <v>126</v>
      </c>
      <c r="T315" s="25">
        <f>VLOOKUP($A315,Database!$A:$Y,11,FALSE)</f>
        <v>115</v>
      </c>
      <c r="U315" s="25">
        <f>VLOOKUP($A315,Database!$A:$Y,12,FALSE)</f>
        <v>66</v>
      </c>
      <c r="V315" s="25" t="str">
        <f>VLOOKUP(A315,Database!A:M,13,FALSE)</f>
        <v>À venir</v>
      </c>
      <c r="W315" s="25" t="str">
        <f>VLOOKUP($A315,Database!$A:$Y,20,FALSE)</f>
        <v/>
      </c>
      <c r="X315" s="25" t="str">
        <f>VLOOKUP($A315,Database!$A:$Y,21,FALSE)</f>
        <v/>
      </c>
      <c r="Y315" s="25" t="str">
        <f ca="1">IF(C315&lt;NOW(),IF(AND(P315&gt;Q315,W315&gt;X315),S315,IF(AND(P315=Q315,W315=X315),T315,IF(AND(P315&lt;Q315,W315&lt;X315),U315,0))),"")</f>
        <v/>
      </c>
      <c r="Z315" s="25">
        <f>IF(AND(P315=W315,Q315=X315),1,0)</f>
        <v>1</v>
      </c>
      <c r="AA315" s="25" t="str">
        <f>IF(Z315=0,"",IF(ISBLANK(VLOOKUP(A315,Database!A:AA,22,FALSE)),"",VLOOKUP(A315,Database!A:AA,22,FALSE)))</f>
        <v>Exact</v>
      </c>
      <c r="AB315" s="25">
        <f ca="1">IFERROR(IF(AND(Y315&lt;&gt;"",OR(V315="Terminé",V315="En cours")),VLOOKUP(AA315,Setup_ScoreExactBonus!A:D,4,FALSE),0),0)</f>
        <v>0</v>
      </c>
      <c r="AC315" s="31" t="str">
        <f ca="1">IF(Y315&lt;&gt;"", Y315 + IF(Z315=1,AB315, 0), "")</f>
        <v/>
      </c>
      <c r="AD315" s="31">
        <f ca="1">SUMIFS(AC$2:AC315,D$2:D315,D315)*IF(R315=0,1,2)</f>
        <v>0</v>
      </c>
    </row>
    <row r="316" spans="1:30" x14ac:dyDescent="0.35">
      <c r="A316" s="31">
        <f>IF(ISBLANK(B316),"",COUNTIF(B$2:B316,B316))-1</f>
        <v>8</v>
      </c>
      <c r="B316" s="31">
        <v>3</v>
      </c>
      <c r="C316" s="10">
        <f>VLOOKUP($A316,Database!$A:$Y,7,FALSE)</f>
        <v>46187.25</v>
      </c>
      <c r="D316" s="31" t="str">
        <f>VLOOKUP(Pronostics!$B316,Setup_MPP!$A:$G,3,FALSE)</f>
        <v>PasMetalleux</v>
      </c>
      <c r="E316" s="31" t="str">
        <f>VLOOKUP(Pronostics!$B316,Setup_MPP!$A:$G,2,FALSE)</f>
        <v>Elwenn JOUBREL</v>
      </c>
      <c r="F316" s="31" t="str">
        <f>VLOOKUP($B316,Setup_MPP!$A:$E,4,FALSE)</f>
        <v>#F5C7FC</v>
      </c>
      <c r="G316" s="31" t="str">
        <f>VLOOKUP($B316,Setup_MPP!$A:$E,5,FALSE)</f>
        <v>#C489CF</v>
      </c>
      <c r="H316" s="31" t="str">
        <f>IFERROR(IF(AND(A316&gt;=1,A316&lt;=104),VLOOKUP($A316,Location!$A:$J,6,FALSE),IF(A316=0,"Avant l'ouverture",IF(OR(A316=105,A316=106),"Bonus"))),"")</f>
        <v>Tour 1</v>
      </c>
      <c r="I316" s="31" t="str">
        <f>IF(LEFT(H316,4)="Tour",VLOOKUP(A316,Database!$A:$C,3,FALSE),"")</f>
        <v>D</v>
      </c>
      <c r="J316" s="31" t="str">
        <f>VLOOKUP($A316,Location!$A:$J,7,FALSE)</f>
        <v>Australie</v>
      </c>
      <c r="K316" s="31" t="str">
        <f>IFERROR(VLOOKUP(J316,Setup_Team!$B:$C,2,FALSE), "TDB")</f>
        <v>AUS</v>
      </c>
      <c r="L316" s="31" t="str">
        <f>VLOOKUP($A316,Location!$A:$J,8,FALSE)</f>
        <v>Turquie</v>
      </c>
      <c r="M316" s="31" t="str">
        <f>IFERROR(VLOOKUP(L316,Setup_Team!$B:$C,2,FALSE), "TDB")</f>
        <v>TUR</v>
      </c>
      <c r="N316" s="31" t="str">
        <f>VLOOKUP($A316,Location!$A:$J,9,FALSE)</f>
        <v>Vancouver</v>
      </c>
      <c r="O316" s="31" t="str">
        <f>VLOOKUP($A316,Location!$A:$J,10,FALSE)</f>
        <v>BC Place</v>
      </c>
      <c r="R316" s="31">
        <v>0</v>
      </c>
      <c r="S316" s="25">
        <f>VLOOKUP($A316,Database!$A:$Y,10,FALSE)</f>
        <v>126</v>
      </c>
      <c r="T316" s="25">
        <f>VLOOKUP($A316,Database!$A:$Y,11,FALSE)</f>
        <v>115</v>
      </c>
      <c r="U316" s="25">
        <f>VLOOKUP($A316,Database!$A:$Y,12,FALSE)</f>
        <v>66</v>
      </c>
      <c r="V316" s="25" t="str">
        <f>VLOOKUP(A316,Database!A:M,13,FALSE)</f>
        <v>À venir</v>
      </c>
      <c r="W316" s="25" t="str">
        <f>VLOOKUP($A316,Database!$A:$Y,20,FALSE)</f>
        <v/>
      </c>
      <c r="X316" s="25" t="str">
        <f>VLOOKUP($A316,Database!$A:$Y,21,FALSE)</f>
        <v/>
      </c>
      <c r="Y316" s="25" t="str">
        <f ca="1">IF(C316&lt;NOW(),IF(AND(P316&gt;Q316,W316&gt;X316),S316,IF(AND(P316=Q316,W316=X316),T316,IF(AND(P316&lt;Q316,W316&lt;X316),U316,0))),"")</f>
        <v/>
      </c>
      <c r="Z316" s="25">
        <f>IF(AND(P316=W316,Q316=X316),1,0)</f>
        <v>1</v>
      </c>
      <c r="AA316" s="25" t="str">
        <f>IF(Z316=0,"",IF(ISBLANK(VLOOKUP(A316,Database!A:AA,22,FALSE)),"",VLOOKUP(A316,Database!A:AA,22,FALSE)))</f>
        <v>Exact</v>
      </c>
      <c r="AB316" s="25">
        <f ca="1">IFERROR(IF(AND(Y316&lt;&gt;"",OR(V316="Terminé",V316="En cours")),VLOOKUP(AA316,Setup_ScoreExactBonus!A:D,4,FALSE),0),0)</f>
        <v>0</v>
      </c>
      <c r="AC316" s="31" t="str">
        <f ca="1">IF(Y316&lt;&gt;"", Y316 + IF(Z316=1,AB316, 0), "")</f>
        <v/>
      </c>
      <c r="AD316" s="31">
        <f ca="1">SUMIFS(AC$2:AC316,D$2:D316,D316)*IF(R316=0,1,2)</f>
        <v>0</v>
      </c>
    </row>
    <row r="317" spans="1:30" x14ac:dyDescent="0.35">
      <c r="A317" s="31">
        <f>IF(ISBLANK(B317),"",COUNTIF(B$2:B317,B317))-1</f>
        <v>8</v>
      </c>
      <c r="B317" s="31">
        <v>4</v>
      </c>
      <c r="C317" s="10">
        <f>VLOOKUP($A317,Database!$A:$Y,7,FALSE)</f>
        <v>46187.25</v>
      </c>
      <c r="D317" s="31" t="str">
        <f>VLOOKUP(Pronostics!$B317,Setup_MPP!$A:$G,3,FALSE)</f>
        <v>Popo444</v>
      </c>
      <c r="E317" s="31" t="str">
        <f>VLOOKUP(Pronostics!$B317,Setup_MPP!$A:$G,2,FALSE)</f>
        <v>Pauline OLIVIER</v>
      </c>
      <c r="F317" s="31" t="str">
        <f>VLOOKUP($B317,Setup_MPP!$A:$E,4,FALSE)</f>
        <v>#A5EA7F</v>
      </c>
      <c r="G317" s="31" t="str">
        <f>VLOOKUP($B317,Setup_MPP!$A:$E,5,FALSE)</f>
        <v>#80C65A</v>
      </c>
      <c r="H317" s="31" t="str">
        <f>IFERROR(IF(AND(A317&gt;=1,A317&lt;=104),VLOOKUP($A317,Location!$A:$J,6,FALSE),IF(A317=0,"Avant l'ouverture",IF(OR(A317=105,A317=106),"Bonus"))),"")</f>
        <v>Tour 1</v>
      </c>
      <c r="I317" s="31" t="str">
        <f>IF(LEFT(H317,4)="Tour",VLOOKUP(A317,Database!$A:$C,3,FALSE),"")</f>
        <v>D</v>
      </c>
      <c r="J317" s="31" t="str">
        <f>VLOOKUP($A317,Location!$A:$J,7,FALSE)</f>
        <v>Australie</v>
      </c>
      <c r="K317" s="31" t="str">
        <f>IFERROR(VLOOKUP(J317,Setup_Team!$B:$C,2,FALSE), "TDB")</f>
        <v>AUS</v>
      </c>
      <c r="L317" s="31" t="str">
        <f>VLOOKUP($A317,Location!$A:$J,8,FALSE)</f>
        <v>Turquie</v>
      </c>
      <c r="M317" s="31" t="str">
        <f>IFERROR(VLOOKUP(L317,Setup_Team!$B:$C,2,FALSE), "TDB")</f>
        <v>TUR</v>
      </c>
      <c r="N317" s="31" t="str">
        <f>VLOOKUP($A317,Location!$A:$J,9,FALSE)</f>
        <v>Vancouver</v>
      </c>
      <c r="O317" s="31" t="str">
        <f>VLOOKUP($A317,Location!$A:$J,10,FALSE)</f>
        <v>BC Place</v>
      </c>
      <c r="R317" s="31">
        <v>0</v>
      </c>
      <c r="S317" s="25">
        <f>VLOOKUP($A317,Database!$A:$Y,10,FALSE)</f>
        <v>126</v>
      </c>
      <c r="T317" s="25">
        <f>VLOOKUP($A317,Database!$A:$Y,11,FALSE)</f>
        <v>115</v>
      </c>
      <c r="U317" s="25">
        <f>VLOOKUP($A317,Database!$A:$Y,12,FALSE)</f>
        <v>66</v>
      </c>
      <c r="V317" s="25" t="str">
        <f>VLOOKUP(A317,Database!A:M,13,FALSE)</f>
        <v>À venir</v>
      </c>
      <c r="W317" s="25" t="str">
        <f>VLOOKUP($A317,Database!$A:$Y,20,FALSE)</f>
        <v/>
      </c>
      <c r="X317" s="25" t="str">
        <f>VLOOKUP($A317,Database!$A:$Y,21,FALSE)</f>
        <v/>
      </c>
      <c r="Y317" s="25" t="str">
        <f ca="1">IF(C317&lt;NOW(),IF(AND(P317&gt;Q317,W317&gt;X317),S317,IF(AND(P317=Q317,W317=X317),T317,IF(AND(P317&lt;Q317,W317&lt;X317),U317,0))),"")</f>
        <v/>
      </c>
      <c r="Z317" s="25">
        <f>IF(AND(P317=W317,Q317=X317),1,0)</f>
        <v>1</v>
      </c>
      <c r="AA317" s="25" t="str">
        <f>IF(Z317=0,"",IF(ISBLANK(VLOOKUP(A317,Database!A:AA,22,FALSE)),"",VLOOKUP(A317,Database!A:AA,22,FALSE)))</f>
        <v>Exact</v>
      </c>
      <c r="AB317" s="25">
        <f ca="1">IFERROR(IF(AND(Y317&lt;&gt;"",OR(V317="Terminé",V317="En cours")),VLOOKUP(AA317,Setup_ScoreExactBonus!A:D,4,FALSE),0),0)</f>
        <v>0</v>
      </c>
      <c r="AC317" s="31" t="str">
        <f ca="1">IF(Y317&lt;&gt;"", Y317 + IF(Z317=1,AB317, 0), "")</f>
        <v/>
      </c>
      <c r="AD317" s="31">
        <f ca="1">SUMIFS(AC$2:AC317,D$2:D317,D317)*IF(R317=0,1,2)</f>
        <v>0</v>
      </c>
    </row>
    <row r="318" spans="1:30" x14ac:dyDescent="0.35">
      <c r="A318" s="31">
        <f>IF(ISBLANK(B318),"",COUNTIF(B$2:B318,B318))-1</f>
        <v>8</v>
      </c>
      <c r="B318" s="31">
        <v>5</v>
      </c>
      <c r="C318" s="10">
        <f>VLOOKUP($A318,Database!$A:$Y,7,FALSE)</f>
        <v>46187.25</v>
      </c>
      <c r="D318" s="31" t="str">
        <f>VLOOKUP(Pronostics!$B318,Setup_MPP!$A:$G,3,FALSE)</f>
        <v>_Jujul</v>
      </c>
      <c r="E318" s="31" t="str">
        <f>VLOOKUP(Pronostics!$B318,Setup_MPP!$A:$G,2,FALSE)</f>
        <v>Julie BOISSIERE</v>
      </c>
      <c r="F318" s="31" t="str">
        <f>VLOOKUP($B318,Setup_MPP!$A:$E,4,FALSE)</f>
        <v>#D890FF</v>
      </c>
      <c r="G318" s="31" t="str">
        <f>VLOOKUP($B318,Setup_MPP!$A:$E,5,FALSE)</f>
        <v>#B750EF</v>
      </c>
      <c r="H318" s="31" t="str">
        <f>IFERROR(IF(AND(A318&gt;=1,A318&lt;=104),VLOOKUP($A318,Location!$A:$J,6,FALSE),IF(A318=0,"Avant l'ouverture",IF(OR(A318=105,A318=106),"Bonus"))),"")</f>
        <v>Tour 1</v>
      </c>
      <c r="I318" s="31" t="str">
        <f>IF(LEFT(H318,4)="Tour",VLOOKUP(A318,Database!$A:$C,3,FALSE),"")</f>
        <v>D</v>
      </c>
      <c r="J318" s="31" t="str">
        <f>VLOOKUP($A318,Location!$A:$J,7,FALSE)</f>
        <v>Australie</v>
      </c>
      <c r="K318" s="31" t="str">
        <f>IFERROR(VLOOKUP(J318,Setup_Team!$B:$C,2,FALSE), "TDB")</f>
        <v>AUS</v>
      </c>
      <c r="L318" s="31" t="str">
        <f>VLOOKUP($A318,Location!$A:$J,8,FALSE)</f>
        <v>Turquie</v>
      </c>
      <c r="M318" s="31" t="str">
        <f>IFERROR(VLOOKUP(L318,Setup_Team!$B:$C,2,FALSE), "TDB")</f>
        <v>TUR</v>
      </c>
      <c r="N318" s="31" t="str">
        <f>VLOOKUP($A318,Location!$A:$J,9,FALSE)</f>
        <v>Vancouver</v>
      </c>
      <c r="O318" s="31" t="str">
        <f>VLOOKUP($A318,Location!$A:$J,10,FALSE)</f>
        <v>BC Place</v>
      </c>
      <c r="R318" s="31">
        <v>0</v>
      </c>
      <c r="S318" s="25">
        <f>VLOOKUP($A318,Database!$A:$Y,10,FALSE)</f>
        <v>126</v>
      </c>
      <c r="T318" s="25">
        <f>VLOOKUP($A318,Database!$A:$Y,11,FALSE)</f>
        <v>115</v>
      </c>
      <c r="U318" s="25">
        <f>VLOOKUP($A318,Database!$A:$Y,12,FALSE)</f>
        <v>66</v>
      </c>
      <c r="V318" s="25" t="str">
        <f>VLOOKUP(A318,Database!A:M,13,FALSE)</f>
        <v>À venir</v>
      </c>
      <c r="W318" s="25" t="str">
        <f>VLOOKUP($A318,Database!$A:$Y,20,FALSE)</f>
        <v/>
      </c>
      <c r="X318" s="25" t="str">
        <f>VLOOKUP($A318,Database!$A:$Y,21,FALSE)</f>
        <v/>
      </c>
      <c r="Y318" s="25" t="str">
        <f ca="1">IF(C318&lt;NOW(),IF(AND(P318&gt;Q318,W318&gt;X318),S318,IF(AND(P318=Q318,W318=X318),T318,IF(AND(P318&lt;Q318,W318&lt;X318),U318,0))),"")</f>
        <v/>
      </c>
      <c r="Z318" s="25">
        <f>IF(AND(P318=W318,Q318=X318),1,0)</f>
        <v>1</v>
      </c>
      <c r="AA318" s="25" t="str">
        <f>IF(Z318=0,"",IF(ISBLANK(VLOOKUP(A318,Database!A:AA,22,FALSE)),"",VLOOKUP(A318,Database!A:AA,22,FALSE)))</f>
        <v>Exact</v>
      </c>
      <c r="AB318" s="25">
        <f ca="1">IFERROR(IF(AND(Y318&lt;&gt;"",OR(V318="Terminé",V318="En cours")),VLOOKUP(AA318,Setup_ScoreExactBonus!A:D,4,FALSE),0),0)</f>
        <v>0</v>
      </c>
      <c r="AC318" s="31" t="str">
        <f ca="1">IF(Y318&lt;&gt;"", Y318 + IF(Z318=1,AB318, 0), "")</f>
        <v/>
      </c>
      <c r="AD318" s="31">
        <f ca="1">SUMIFS(AC$2:AC318,D$2:D318,D318)*IF(R318=0,1,2)</f>
        <v>0</v>
      </c>
    </row>
    <row r="319" spans="1:30" x14ac:dyDescent="0.35">
      <c r="A319" s="31">
        <f>IF(ISBLANK(B319),"",COUNTIF(B$2:B319,B319))-1</f>
        <v>8</v>
      </c>
      <c r="B319" s="31">
        <v>6</v>
      </c>
      <c r="C319" s="10">
        <f>VLOOKUP($A319,Database!$A:$Y,7,FALSE)</f>
        <v>46187.25</v>
      </c>
      <c r="D319" s="31" t="str">
        <f>VLOOKUP(Pronostics!$B319,Setup_MPP!$A:$G,3,FALSE)</f>
        <v>Julay</v>
      </c>
      <c r="E319" s="31" t="str">
        <f>VLOOKUP(Pronostics!$B319,Setup_MPP!$A:$G,2,FALSE)</f>
        <v>Julie BOUCHARD</v>
      </c>
      <c r="F319" s="31" t="str">
        <f>VLOOKUP($B319,Setup_MPP!$A:$E,4,FALSE)</f>
        <v>#A6F7B1</v>
      </c>
      <c r="G319" s="31" t="str">
        <f>VLOOKUP($B319,Setup_MPP!$A:$E,5,FALSE)</f>
        <v>#6EC179</v>
      </c>
      <c r="H319" s="31" t="str">
        <f>IFERROR(IF(AND(A319&gt;=1,A319&lt;=104),VLOOKUP($A319,Location!$A:$J,6,FALSE),IF(A319=0,"Avant l'ouverture",IF(OR(A319=105,A319=106),"Bonus"))),"")</f>
        <v>Tour 1</v>
      </c>
      <c r="I319" s="31" t="str">
        <f>IF(LEFT(H319,4)="Tour",VLOOKUP(A319,Database!$A:$C,3,FALSE),"")</f>
        <v>D</v>
      </c>
      <c r="J319" s="31" t="str">
        <f>VLOOKUP($A319,Location!$A:$J,7,FALSE)</f>
        <v>Australie</v>
      </c>
      <c r="K319" s="31" t="str">
        <f>IFERROR(VLOOKUP(J319,Setup_Team!$B:$C,2,FALSE), "TDB")</f>
        <v>AUS</v>
      </c>
      <c r="L319" s="31" t="str">
        <f>VLOOKUP($A319,Location!$A:$J,8,FALSE)</f>
        <v>Turquie</v>
      </c>
      <c r="M319" s="31" t="str">
        <f>IFERROR(VLOOKUP(L319,Setup_Team!$B:$C,2,FALSE), "TDB")</f>
        <v>TUR</v>
      </c>
      <c r="N319" s="31" t="str">
        <f>VLOOKUP($A319,Location!$A:$J,9,FALSE)</f>
        <v>Vancouver</v>
      </c>
      <c r="O319" s="31" t="str">
        <f>VLOOKUP($A319,Location!$A:$J,10,FALSE)</f>
        <v>BC Place</v>
      </c>
      <c r="R319" s="31">
        <v>0</v>
      </c>
      <c r="S319" s="25">
        <f>VLOOKUP($A319,Database!$A:$Y,10,FALSE)</f>
        <v>126</v>
      </c>
      <c r="T319" s="25">
        <f>VLOOKUP($A319,Database!$A:$Y,11,FALSE)</f>
        <v>115</v>
      </c>
      <c r="U319" s="25">
        <f>VLOOKUP($A319,Database!$A:$Y,12,FALSE)</f>
        <v>66</v>
      </c>
      <c r="V319" s="25" t="str">
        <f>VLOOKUP(A319,Database!A:M,13,FALSE)</f>
        <v>À venir</v>
      </c>
      <c r="W319" s="25" t="str">
        <f>VLOOKUP($A319,Database!$A:$Y,20,FALSE)</f>
        <v/>
      </c>
      <c r="X319" s="25" t="str">
        <f>VLOOKUP($A319,Database!$A:$Y,21,FALSE)</f>
        <v/>
      </c>
      <c r="Y319" s="25" t="str">
        <f ca="1">IF(C319&lt;NOW(),IF(AND(P319&gt;Q319,W319&gt;X319),S319,IF(AND(P319=Q319,W319=X319),T319,IF(AND(P319&lt;Q319,W319&lt;X319),U319,0))),"")</f>
        <v/>
      </c>
      <c r="Z319" s="25">
        <f>IF(AND(P319=W319,Q319=X319),1,0)</f>
        <v>1</v>
      </c>
      <c r="AA319" s="25" t="str">
        <f>IF(Z319=0,"",IF(ISBLANK(VLOOKUP(A319,Database!A:AA,22,FALSE)),"",VLOOKUP(A319,Database!A:AA,22,FALSE)))</f>
        <v>Exact</v>
      </c>
      <c r="AB319" s="25">
        <f ca="1">IFERROR(IF(AND(Y319&lt;&gt;"",OR(V319="Terminé",V319="En cours")),VLOOKUP(AA319,Setup_ScoreExactBonus!A:D,4,FALSE),0),0)</f>
        <v>0</v>
      </c>
      <c r="AC319" s="31" t="str">
        <f ca="1">IF(Y319&lt;&gt;"", Y319 + IF(Z319=1,AB319, 0), "")</f>
        <v/>
      </c>
      <c r="AD319" s="31">
        <f ca="1">SUMIFS(AC$2:AC319,D$2:D319,D319)*IF(R319=0,1,2)</f>
        <v>0</v>
      </c>
    </row>
    <row r="320" spans="1:30" x14ac:dyDescent="0.35">
      <c r="A320" s="31">
        <f>IF(ISBLANK(B320),"",COUNTIF(B$2:B320,B320))-1</f>
        <v>8</v>
      </c>
      <c r="B320" s="31">
        <v>7</v>
      </c>
      <c r="C320" s="10">
        <f>VLOOKUP($A320,Database!$A:$Y,7,FALSE)</f>
        <v>46187.25</v>
      </c>
      <c r="D320" s="31" t="str">
        <f>VLOOKUP(Pronostics!$B320,Setup_MPP!$A:$G,3,FALSE)</f>
        <v>__Vince__</v>
      </c>
      <c r="E320" s="31" t="str">
        <f>VLOOKUP(Pronostics!$B320,Setup_MPP!$A:$G,2,FALSE)</f>
        <v>Vincent FRAYSSE</v>
      </c>
      <c r="F320" s="31" t="str">
        <f>VLOOKUP($B320,Setup_MPP!$A:$E,4,FALSE)</f>
        <v>#B2EAE8</v>
      </c>
      <c r="G320" s="31" t="str">
        <f>VLOOKUP($B320,Setup_MPP!$A:$E,5,FALSE)</f>
        <v>#6CB4B1</v>
      </c>
      <c r="H320" s="31" t="str">
        <f>IFERROR(IF(AND(A320&gt;=1,A320&lt;=104),VLOOKUP($A320,Location!$A:$J,6,FALSE),IF(A320=0,"Avant l'ouverture",IF(OR(A320=105,A320=106),"Bonus"))),"")</f>
        <v>Tour 1</v>
      </c>
      <c r="I320" s="31" t="str">
        <f>IF(LEFT(H320,4)="Tour",VLOOKUP(A320,Database!$A:$C,3,FALSE),"")</f>
        <v>D</v>
      </c>
      <c r="J320" s="31" t="str">
        <f>VLOOKUP($A320,Location!$A:$J,7,FALSE)</f>
        <v>Australie</v>
      </c>
      <c r="K320" s="31" t="str">
        <f>IFERROR(VLOOKUP(J320,Setup_Team!$B:$C,2,FALSE), "TDB")</f>
        <v>AUS</v>
      </c>
      <c r="L320" s="31" t="str">
        <f>VLOOKUP($A320,Location!$A:$J,8,FALSE)</f>
        <v>Turquie</v>
      </c>
      <c r="M320" s="31" t="str">
        <f>IFERROR(VLOOKUP(L320,Setup_Team!$B:$C,2,FALSE), "TDB")</f>
        <v>TUR</v>
      </c>
      <c r="N320" s="31" t="str">
        <f>VLOOKUP($A320,Location!$A:$J,9,FALSE)</f>
        <v>Vancouver</v>
      </c>
      <c r="O320" s="31" t="str">
        <f>VLOOKUP($A320,Location!$A:$J,10,FALSE)</f>
        <v>BC Place</v>
      </c>
      <c r="R320" s="31">
        <v>0</v>
      </c>
      <c r="S320" s="25">
        <f>VLOOKUP($A320,Database!$A:$Y,10,FALSE)</f>
        <v>126</v>
      </c>
      <c r="T320" s="25">
        <f>VLOOKUP($A320,Database!$A:$Y,11,FALSE)</f>
        <v>115</v>
      </c>
      <c r="U320" s="25">
        <f>VLOOKUP($A320,Database!$A:$Y,12,FALSE)</f>
        <v>66</v>
      </c>
      <c r="V320" s="25" t="str">
        <f>VLOOKUP(A320,Database!A:M,13,FALSE)</f>
        <v>À venir</v>
      </c>
      <c r="W320" s="25" t="str">
        <f>VLOOKUP($A320,Database!$A:$Y,20,FALSE)</f>
        <v/>
      </c>
      <c r="X320" s="25" t="str">
        <f>VLOOKUP($A320,Database!$A:$Y,21,FALSE)</f>
        <v/>
      </c>
      <c r="Y320" s="25" t="str">
        <f ca="1">IF(C320&lt;NOW(),IF(AND(P320&gt;Q320,W320&gt;X320),S320,IF(AND(P320=Q320,W320=X320),T320,IF(AND(P320&lt;Q320,W320&lt;X320),U320,0))),"")</f>
        <v/>
      </c>
      <c r="Z320" s="25">
        <f>IF(AND(P320=W320,Q320=X320),1,0)</f>
        <v>1</v>
      </c>
      <c r="AA320" s="25" t="str">
        <f>IF(Z320=0,"",IF(ISBLANK(VLOOKUP(A320,Database!A:AA,22,FALSE)),"",VLOOKUP(A320,Database!A:AA,22,FALSE)))</f>
        <v>Exact</v>
      </c>
      <c r="AB320" s="25">
        <f ca="1">IFERROR(IF(AND(Y320&lt;&gt;"",OR(V320="Terminé",V320="En cours")),VLOOKUP(AA320,Setup_ScoreExactBonus!A:D,4,FALSE),0),0)</f>
        <v>0</v>
      </c>
      <c r="AC320" s="31" t="str">
        <f ca="1">IF(Y320&lt;&gt;"", Y320 + IF(Z320=1,AB320, 0), "")</f>
        <v/>
      </c>
      <c r="AD320" s="31">
        <f ca="1">SUMIFS(AC$2:AC320,D$2:D320,D320)*IF(R320=0,1,2)</f>
        <v>0</v>
      </c>
    </row>
    <row r="321" spans="1:30" x14ac:dyDescent="0.35">
      <c r="A321" s="31">
        <f>IF(ISBLANK(B321),"",COUNTIF(B$2:B321,B321))-1</f>
        <v>8</v>
      </c>
      <c r="B321" s="31">
        <v>8</v>
      </c>
      <c r="C321" s="10">
        <f>VLOOKUP($A321,Database!$A:$Y,7,FALSE)</f>
        <v>46187.25</v>
      </c>
      <c r="D321" s="31" t="str">
        <f>VLOOKUP(Pronostics!$B321,Setup_MPP!$A:$G,3,FALSE)</f>
        <v>Louuiiis</v>
      </c>
      <c r="E321" s="31" t="str">
        <f>VLOOKUP(Pronostics!$B321,Setup_MPP!$A:$G,2,FALSE)</f>
        <v>Louis HARLE</v>
      </c>
      <c r="F321" s="31" t="str">
        <f>VLOOKUP($B321,Setup_MPP!$A:$E,4,FALSE)</f>
        <v>#EEF7B1</v>
      </c>
      <c r="G321" s="31" t="str">
        <f>VLOOKUP($B321,Setup_MPP!$A:$E,5,FALSE)</f>
        <v>#C1CB7D</v>
      </c>
      <c r="H321" s="31" t="str">
        <f>IFERROR(IF(AND(A321&gt;=1,A321&lt;=104),VLOOKUP($A321,Location!$A:$J,6,FALSE),IF(A321=0,"Avant l'ouverture",IF(OR(A321=105,A321=106),"Bonus"))),"")</f>
        <v>Tour 1</v>
      </c>
      <c r="I321" s="31" t="str">
        <f>IF(LEFT(H321,4)="Tour",VLOOKUP(A321,Database!$A:$C,3,FALSE),"")</f>
        <v>D</v>
      </c>
      <c r="J321" s="31" t="str">
        <f>VLOOKUP($A321,Location!$A:$J,7,FALSE)</f>
        <v>Australie</v>
      </c>
      <c r="K321" s="31" t="str">
        <f>IFERROR(VLOOKUP(J321,Setup_Team!$B:$C,2,FALSE), "TDB")</f>
        <v>AUS</v>
      </c>
      <c r="L321" s="31" t="str">
        <f>VLOOKUP($A321,Location!$A:$J,8,FALSE)</f>
        <v>Turquie</v>
      </c>
      <c r="M321" s="31" t="str">
        <f>IFERROR(VLOOKUP(L321,Setup_Team!$B:$C,2,FALSE), "TDB")</f>
        <v>TUR</v>
      </c>
      <c r="N321" s="31" t="str">
        <f>VLOOKUP($A321,Location!$A:$J,9,FALSE)</f>
        <v>Vancouver</v>
      </c>
      <c r="O321" s="31" t="str">
        <f>VLOOKUP($A321,Location!$A:$J,10,FALSE)</f>
        <v>BC Place</v>
      </c>
      <c r="R321" s="31">
        <v>0</v>
      </c>
      <c r="S321" s="25">
        <f>VLOOKUP($A321,Database!$A:$Y,10,FALSE)</f>
        <v>126</v>
      </c>
      <c r="T321" s="25">
        <f>VLOOKUP($A321,Database!$A:$Y,11,FALSE)</f>
        <v>115</v>
      </c>
      <c r="U321" s="25">
        <f>VLOOKUP($A321,Database!$A:$Y,12,FALSE)</f>
        <v>66</v>
      </c>
      <c r="V321" s="25" t="str">
        <f>VLOOKUP(A321,Database!A:M,13,FALSE)</f>
        <v>À venir</v>
      </c>
      <c r="W321" s="25" t="str">
        <f>VLOOKUP($A321,Database!$A:$Y,20,FALSE)</f>
        <v/>
      </c>
      <c r="X321" s="25" t="str">
        <f>VLOOKUP($A321,Database!$A:$Y,21,FALSE)</f>
        <v/>
      </c>
      <c r="Y321" s="25" t="str">
        <f ca="1">IF(C321&lt;NOW(),IF(AND(P321&gt;Q321,W321&gt;X321),S321,IF(AND(P321=Q321,W321=X321),T321,IF(AND(P321&lt;Q321,W321&lt;X321),U321,0))),"")</f>
        <v/>
      </c>
      <c r="Z321" s="25">
        <f>IF(AND(P321=W321,Q321=X321),1,0)</f>
        <v>1</v>
      </c>
      <c r="AA321" s="25" t="str">
        <f>IF(Z321=0,"",IF(ISBLANK(VLOOKUP(A321,Database!A:AA,22,FALSE)),"",VLOOKUP(A321,Database!A:AA,22,FALSE)))</f>
        <v>Exact</v>
      </c>
      <c r="AB321" s="25">
        <f ca="1">IFERROR(IF(AND(Y321&lt;&gt;"",OR(V321="Terminé",V321="En cours")),VLOOKUP(AA321,Setup_ScoreExactBonus!A:D,4,FALSE),0),0)</f>
        <v>0</v>
      </c>
      <c r="AC321" s="31" t="str">
        <f ca="1">IF(Y321&lt;&gt;"", Y321 + IF(Z321=1,AB321, 0), "")</f>
        <v/>
      </c>
      <c r="AD321" s="31">
        <f ca="1">SUMIFS(AC$2:AC321,D$2:D321,D321)*IF(R321=0,1,2)</f>
        <v>0</v>
      </c>
    </row>
    <row r="322" spans="1:30" x14ac:dyDescent="0.35">
      <c r="A322" s="31">
        <f>IF(ISBLANK(B322),"",COUNTIF(B$2:B322,B322))-1</f>
        <v>8</v>
      </c>
      <c r="B322" s="31">
        <v>9</v>
      </c>
      <c r="C322" s="10">
        <f>VLOOKUP($A322,Database!$A:$Y,7,FALSE)</f>
        <v>46187.25</v>
      </c>
      <c r="D322" s="31" t="str">
        <f>VLOOKUP(Pronostics!$B322,Setup_MPP!$A:$G,3,FALSE)</f>
        <v>Aurelien_dqp</v>
      </c>
      <c r="E322" s="31" t="str">
        <f>VLOOKUP(Pronostics!$B322,Setup_MPP!$A:$G,2,FALSE)</f>
        <v>Aurélien DE POULPIQUET</v>
      </c>
      <c r="F322" s="31" t="str">
        <f>VLOOKUP($B322,Setup_MPP!$A:$E,4,FALSE)</f>
        <v>#F4EA9D</v>
      </c>
      <c r="G322" s="31" t="str">
        <f>VLOOKUP($B322,Setup_MPP!$A:$E,5,FALSE)</f>
        <v>#D2C458</v>
      </c>
      <c r="H322" s="31" t="str">
        <f>IFERROR(IF(AND(A322&gt;=1,A322&lt;=104),VLOOKUP($A322,Location!$A:$J,6,FALSE),IF(A322=0,"Avant l'ouverture",IF(OR(A322=105,A322=106),"Bonus"))),"")</f>
        <v>Tour 1</v>
      </c>
      <c r="I322" s="31" t="str">
        <f>IF(LEFT(H322,4)="Tour",VLOOKUP(A322,Database!$A:$C,3,FALSE),"")</f>
        <v>D</v>
      </c>
      <c r="J322" s="31" t="str">
        <f>VLOOKUP($A322,Location!$A:$J,7,FALSE)</f>
        <v>Australie</v>
      </c>
      <c r="K322" s="31" t="str">
        <f>IFERROR(VLOOKUP(J322,Setup_Team!$B:$C,2,FALSE), "TDB")</f>
        <v>AUS</v>
      </c>
      <c r="L322" s="31" t="str">
        <f>VLOOKUP($A322,Location!$A:$J,8,FALSE)</f>
        <v>Turquie</v>
      </c>
      <c r="M322" s="31" t="str">
        <f>IFERROR(VLOOKUP(L322,Setup_Team!$B:$C,2,FALSE), "TDB")</f>
        <v>TUR</v>
      </c>
      <c r="N322" s="31" t="str">
        <f>VLOOKUP($A322,Location!$A:$J,9,FALSE)</f>
        <v>Vancouver</v>
      </c>
      <c r="O322" s="31" t="str">
        <f>VLOOKUP($A322,Location!$A:$J,10,FALSE)</f>
        <v>BC Place</v>
      </c>
      <c r="R322" s="31">
        <v>0</v>
      </c>
      <c r="S322" s="25">
        <f>VLOOKUP($A322,Database!$A:$Y,10,FALSE)</f>
        <v>126</v>
      </c>
      <c r="T322" s="25">
        <f>VLOOKUP($A322,Database!$A:$Y,11,FALSE)</f>
        <v>115</v>
      </c>
      <c r="U322" s="25">
        <f>VLOOKUP($A322,Database!$A:$Y,12,FALSE)</f>
        <v>66</v>
      </c>
      <c r="V322" s="25" t="str">
        <f>VLOOKUP(A322,Database!A:M,13,FALSE)</f>
        <v>À venir</v>
      </c>
      <c r="W322" s="25" t="str">
        <f>VLOOKUP($A322,Database!$A:$Y,20,FALSE)</f>
        <v/>
      </c>
      <c r="X322" s="25" t="str">
        <f>VLOOKUP($A322,Database!$A:$Y,21,FALSE)</f>
        <v/>
      </c>
      <c r="Y322" s="25" t="str">
        <f ca="1">IF(C322&lt;NOW(),IF(AND(P322&gt;Q322,W322&gt;X322),S322,IF(AND(P322=Q322,W322=X322),T322,IF(AND(P322&lt;Q322,W322&lt;X322),U322,0))),"")</f>
        <v/>
      </c>
      <c r="Z322" s="25">
        <f>IF(AND(P322=W322,Q322=X322),1,0)</f>
        <v>1</v>
      </c>
      <c r="AA322" s="25" t="str">
        <f>IF(Z322=0,"",IF(ISBLANK(VLOOKUP(A322,Database!A:AA,22,FALSE)),"",VLOOKUP(A322,Database!A:AA,22,FALSE)))</f>
        <v>Exact</v>
      </c>
      <c r="AB322" s="25">
        <f ca="1">IFERROR(IF(AND(Y322&lt;&gt;"",OR(V322="Terminé",V322="En cours")),VLOOKUP(AA322,Setup_ScoreExactBonus!A:D,4,FALSE),0),0)</f>
        <v>0</v>
      </c>
      <c r="AC322" s="31" t="str">
        <f ca="1">IF(Y322&lt;&gt;"", Y322 + IF(Z322=1,AB322, 0), "")</f>
        <v/>
      </c>
      <c r="AD322" s="31">
        <f ca="1">SUMIFS(AC$2:AC322,D$2:D322,D322)*IF(R322=0,1,2)</f>
        <v>0</v>
      </c>
    </row>
    <row r="323" spans="1:30" x14ac:dyDescent="0.35">
      <c r="A323" s="31">
        <f>IF(ISBLANK(B323),"",COUNTIF(B$2:B323,B323))-1</f>
        <v>8</v>
      </c>
      <c r="B323" s="31">
        <v>10</v>
      </c>
      <c r="C323" s="10">
        <f>VLOOKUP($A323,Database!$A:$Y,7,FALSE)</f>
        <v>46187.25</v>
      </c>
      <c r="D323" s="31" t="str">
        <f>VLOOKUP(Pronostics!$B323,Setup_MPP!$A:$G,3,FALSE)</f>
        <v>RandomPaul</v>
      </c>
      <c r="E323" s="31" t="str">
        <f>VLOOKUP(Pronostics!$B323,Setup_MPP!$A:$G,2,FALSE)</f>
        <v>Paul MONTESINOS</v>
      </c>
      <c r="F323" s="31" t="str">
        <f>VLOOKUP($B323,Setup_MPP!$A:$E,4,FALSE)</f>
        <v>#C4B0FF</v>
      </c>
      <c r="G323" s="31" t="str">
        <f>VLOOKUP($B323,Setup_MPP!$A:$E,5,FALSE)</f>
        <v>#7F66C8</v>
      </c>
      <c r="H323" s="31" t="str">
        <f>IFERROR(IF(AND(A323&gt;=1,A323&lt;=104),VLOOKUP($A323,Location!$A:$J,6,FALSE),IF(A323=0,"Avant l'ouverture",IF(OR(A323=105,A323=106),"Bonus"))),"")</f>
        <v>Tour 1</v>
      </c>
      <c r="I323" s="31" t="str">
        <f>IF(LEFT(H323,4)="Tour",VLOOKUP(A323,Database!$A:$C,3,FALSE),"")</f>
        <v>D</v>
      </c>
      <c r="J323" s="31" t="str">
        <f>VLOOKUP($A323,Location!$A:$J,7,FALSE)</f>
        <v>Australie</v>
      </c>
      <c r="K323" s="31" t="str">
        <f>IFERROR(VLOOKUP(J323,Setup_Team!$B:$C,2,FALSE), "TDB")</f>
        <v>AUS</v>
      </c>
      <c r="L323" s="31" t="str">
        <f>VLOOKUP($A323,Location!$A:$J,8,FALSE)</f>
        <v>Turquie</v>
      </c>
      <c r="M323" s="31" t="str">
        <f>IFERROR(VLOOKUP(L323,Setup_Team!$B:$C,2,FALSE), "TDB")</f>
        <v>TUR</v>
      </c>
      <c r="N323" s="31" t="str">
        <f>VLOOKUP($A323,Location!$A:$J,9,FALSE)</f>
        <v>Vancouver</v>
      </c>
      <c r="O323" s="31" t="str">
        <f>VLOOKUP($A323,Location!$A:$J,10,FALSE)</f>
        <v>BC Place</v>
      </c>
      <c r="R323" s="31">
        <v>0</v>
      </c>
      <c r="S323" s="25">
        <f>VLOOKUP($A323,Database!$A:$Y,10,FALSE)</f>
        <v>126</v>
      </c>
      <c r="T323" s="25">
        <f>VLOOKUP($A323,Database!$A:$Y,11,FALSE)</f>
        <v>115</v>
      </c>
      <c r="U323" s="25">
        <f>VLOOKUP($A323,Database!$A:$Y,12,FALSE)</f>
        <v>66</v>
      </c>
      <c r="V323" s="25" t="str">
        <f>VLOOKUP(A323,Database!A:M,13,FALSE)</f>
        <v>À venir</v>
      </c>
      <c r="W323" s="25" t="str">
        <f>VLOOKUP($A323,Database!$A:$Y,20,FALSE)</f>
        <v/>
      </c>
      <c r="X323" s="25" t="str">
        <f>VLOOKUP($A323,Database!$A:$Y,21,FALSE)</f>
        <v/>
      </c>
      <c r="Y323" s="25" t="str">
        <f ca="1">IF(C323&lt;NOW(),IF(AND(P323&gt;Q323,W323&gt;X323),S323,IF(AND(P323=Q323,W323=X323),T323,IF(AND(P323&lt;Q323,W323&lt;X323),U323,0))),"")</f>
        <v/>
      </c>
      <c r="Z323" s="25">
        <f>IF(AND(P323=W323,Q323=X323),1,0)</f>
        <v>1</v>
      </c>
      <c r="AA323" s="25" t="str">
        <f>IF(Z323=0,"",IF(ISBLANK(VLOOKUP(A323,Database!A:AA,22,FALSE)),"",VLOOKUP(A323,Database!A:AA,22,FALSE)))</f>
        <v>Exact</v>
      </c>
      <c r="AB323" s="25">
        <f ca="1">IFERROR(IF(AND(Y323&lt;&gt;"",OR(V323="Terminé",V323="En cours")),VLOOKUP(AA323,Setup_ScoreExactBonus!A:D,4,FALSE),0),0)</f>
        <v>0</v>
      </c>
      <c r="AC323" s="31" t="str">
        <f ca="1">IF(Y323&lt;&gt;"", Y323 + IF(Z323=1,AB323, 0), "")</f>
        <v/>
      </c>
      <c r="AD323" s="31">
        <f ca="1">SUMIFS(AC$2:AC323,D$2:D323,D323)*IF(R323=0,1,2)</f>
        <v>0</v>
      </c>
    </row>
    <row r="324" spans="1:30" x14ac:dyDescent="0.35">
      <c r="A324" s="31">
        <f>IF(ISBLANK(B324),"",COUNTIF(B$2:B324,B324))-1</f>
        <v>8</v>
      </c>
      <c r="B324" s="31">
        <v>11</v>
      </c>
      <c r="C324" s="10">
        <f>VLOOKUP($A324,Database!$A:$Y,7,FALSE)</f>
        <v>46187.25</v>
      </c>
      <c r="D324" s="31" t="str">
        <f>VLOOKUP(Pronostics!$B324,Setup_MPP!$A:$G,3,FALSE)</f>
        <v>Kinsley#8SA6T</v>
      </c>
      <c r="E324" s="31" t="str">
        <f>VLOOKUP(Pronostics!$B324,Setup_MPP!$A:$G,2,FALSE)</f>
        <v>Kinsley ROQUE</v>
      </c>
      <c r="F324" s="31" t="str">
        <f>VLOOKUP($B324,Setup_MPP!$A:$E,4,FALSE)</f>
        <v>#CBEBBA</v>
      </c>
      <c r="G324" s="31" t="str">
        <f>VLOOKUP($B324,Setup_MPP!$A:$E,5,FALSE)</f>
        <v>#70BC6E</v>
      </c>
      <c r="H324" s="31" t="str">
        <f>IFERROR(IF(AND(A324&gt;=1,A324&lt;=104),VLOOKUP($A324,Location!$A:$J,6,FALSE),IF(A324=0,"Avant l'ouverture",IF(OR(A324=105,A324=106),"Bonus"))),"")</f>
        <v>Tour 1</v>
      </c>
      <c r="I324" s="31" t="str">
        <f>IF(LEFT(H324,4)="Tour",VLOOKUP(A324,Database!$A:$C,3,FALSE),"")</f>
        <v>D</v>
      </c>
      <c r="J324" s="31" t="str">
        <f>VLOOKUP($A324,Location!$A:$J,7,FALSE)</f>
        <v>Australie</v>
      </c>
      <c r="K324" s="31" t="str">
        <f>IFERROR(VLOOKUP(J324,Setup_Team!$B:$C,2,FALSE), "TDB")</f>
        <v>AUS</v>
      </c>
      <c r="L324" s="31" t="str">
        <f>VLOOKUP($A324,Location!$A:$J,8,FALSE)</f>
        <v>Turquie</v>
      </c>
      <c r="M324" s="31" t="str">
        <f>IFERROR(VLOOKUP(L324,Setup_Team!$B:$C,2,FALSE), "TDB")</f>
        <v>TUR</v>
      </c>
      <c r="N324" s="31" t="str">
        <f>VLOOKUP($A324,Location!$A:$J,9,FALSE)</f>
        <v>Vancouver</v>
      </c>
      <c r="O324" s="31" t="str">
        <f>VLOOKUP($A324,Location!$A:$J,10,FALSE)</f>
        <v>BC Place</v>
      </c>
      <c r="R324" s="31">
        <v>0</v>
      </c>
      <c r="S324" s="25">
        <f>VLOOKUP($A324,Database!$A:$Y,10,FALSE)</f>
        <v>126</v>
      </c>
      <c r="T324" s="25">
        <f>VLOOKUP($A324,Database!$A:$Y,11,FALSE)</f>
        <v>115</v>
      </c>
      <c r="U324" s="25">
        <f>VLOOKUP($A324,Database!$A:$Y,12,FALSE)</f>
        <v>66</v>
      </c>
      <c r="V324" s="25" t="str">
        <f>VLOOKUP(A324,Database!A:M,13,FALSE)</f>
        <v>À venir</v>
      </c>
      <c r="W324" s="25" t="str">
        <f>VLOOKUP($A324,Database!$A:$Y,20,FALSE)</f>
        <v/>
      </c>
      <c r="X324" s="25" t="str">
        <f>VLOOKUP($A324,Database!$A:$Y,21,FALSE)</f>
        <v/>
      </c>
      <c r="Y324" s="25" t="str">
        <f ca="1">IF(C324&lt;NOW(),IF(AND(P324&gt;Q324,W324&gt;X324),S324,IF(AND(P324=Q324,W324=X324),T324,IF(AND(P324&lt;Q324,W324&lt;X324),U324,0))),"")</f>
        <v/>
      </c>
      <c r="Z324" s="25">
        <f>IF(AND(P324=W324,Q324=X324),1,0)</f>
        <v>1</v>
      </c>
      <c r="AA324" s="25" t="str">
        <f>IF(Z324=0,"",IF(ISBLANK(VLOOKUP(A324,Database!A:AA,22,FALSE)),"",VLOOKUP(A324,Database!A:AA,22,FALSE)))</f>
        <v>Exact</v>
      </c>
      <c r="AB324" s="25">
        <f ca="1">IFERROR(IF(AND(Y324&lt;&gt;"",OR(V324="Terminé",V324="En cours")),VLOOKUP(AA324,Setup_ScoreExactBonus!A:D,4,FALSE),0),0)</f>
        <v>0</v>
      </c>
      <c r="AC324" s="31" t="str">
        <f ca="1">IF(Y324&lt;&gt;"", Y324 + IF(Z324=1,AB324, 0), "")</f>
        <v/>
      </c>
      <c r="AD324" s="31">
        <f ca="1">SUMIFS(AC$2:AC324,D$2:D324,D324)*IF(R324=0,1,2)</f>
        <v>0</v>
      </c>
    </row>
    <row r="325" spans="1:30" x14ac:dyDescent="0.35">
      <c r="A325" s="31">
        <f>IF(ISBLANK(B325),"",COUNTIF(B$2:B325,B325))-1</f>
        <v>8</v>
      </c>
      <c r="B325" s="31">
        <v>12</v>
      </c>
      <c r="C325" s="10">
        <f>VLOOKUP($A325,Database!$A:$Y,7,FALSE)</f>
        <v>46187.25</v>
      </c>
      <c r="D325" s="31" t="str">
        <f>VLOOKUP(Pronostics!$B325,Setup_MPP!$A:$G,3,FALSE)</f>
        <v>Jaouad1</v>
      </c>
      <c r="E325" s="31" t="str">
        <f>VLOOKUP(Pronostics!$B325,Setup_MPP!$A:$G,2,FALSE)</f>
        <v>Jaouad SETTI</v>
      </c>
      <c r="F325" s="31" t="str">
        <f>VLOOKUP($B325,Setup_MPP!$A:$E,4,FALSE)</f>
        <v>#C2D4FF</v>
      </c>
      <c r="G325" s="31" t="str">
        <f>VLOOKUP($B325,Setup_MPP!$A:$E,5,FALSE)</f>
        <v>#6586D5</v>
      </c>
      <c r="H325" s="31" t="str">
        <f>IFERROR(IF(AND(A325&gt;=1,A325&lt;=104),VLOOKUP($A325,Location!$A:$J,6,FALSE),IF(A325=0,"Avant l'ouverture",IF(OR(A325=105,A325=106),"Bonus"))),"")</f>
        <v>Tour 1</v>
      </c>
      <c r="I325" s="31" t="str">
        <f>IF(LEFT(H325,4)="Tour",VLOOKUP(A325,Database!$A:$C,3,FALSE),"")</f>
        <v>D</v>
      </c>
      <c r="J325" s="31" t="str">
        <f>VLOOKUP($A325,Location!$A:$J,7,FALSE)</f>
        <v>Australie</v>
      </c>
      <c r="K325" s="31" t="str">
        <f>IFERROR(VLOOKUP(J325,Setup_Team!$B:$C,2,FALSE), "TDB")</f>
        <v>AUS</v>
      </c>
      <c r="L325" s="31" t="str">
        <f>VLOOKUP($A325,Location!$A:$J,8,FALSE)</f>
        <v>Turquie</v>
      </c>
      <c r="M325" s="31" t="str">
        <f>IFERROR(VLOOKUP(L325,Setup_Team!$B:$C,2,FALSE), "TDB")</f>
        <v>TUR</v>
      </c>
      <c r="N325" s="31" t="str">
        <f>VLOOKUP($A325,Location!$A:$J,9,FALSE)</f>
        <v>Vancouver</v>
      </c>
      <c r="O325" s="31" t="str">
        <f>VLOOKUP($A325,Location!$A:$J,10,FALSE)</f>
        <v>BC Place</v>
      </c>
      <c r="R325" s="31">
        <v>0</v>
      </c>
      <c r="S325" s="25">
        <f>VLOOKUP($A325,Database!$A:$Y,10,FALSE)</f>
        <v>126</v>
      </c>
      <c r="T325" s="25">
        <f>VLOOKUP($A325,Database!$A:$Y,11,FALSE)</f>
        <v>115</v>
      </c>
      <c r="U325" s="25">
        <f>VLOOKUP($A325,Database!$A:$Y,12,FALSE)</f>
        <v>66</v>
      </c>
      <c r="V325" s="25" t="str">
        <f>VLOOKUP(A325,Database!A:M,13,FALSE)</f>
        <v>À venir</v>
      </c>
      <c r="W325" s="25" t="str">
        <f>VLOOKUP($A325,Database!$A:$Y,20,FALSE)</f>
        <v/>
      </c>
      <c r="X325" s="25" t="str">
        <f>VLOOKUP($A325,Database!$A:$Y,21,FALSE)</f>
        <v/>
      </c>
      <c r="Y325" s="25" t="str">
        <f ca="1">IF(C325&lt;NOW(),IF(AND(P325&gt;Q325,W325&gt;X325),S325,IF(AND(P325=Q325,W325=X325),T325,IF(AND(P325&lt;Q325,W325&lt;X325),U325,0))),"")</f>
        <v/>
      </c>
      <c r="Z325" s="25">
        <f>IF(AND(P325=W325,Q325=X325),1,0)</f>
        <v>1</v>
      </c>
      <c r="AA325" s="25" t="str">
        <f>IF(Z325=0,"",IF(ISBLANK(VLOOKUP(A325,Database!A:AA,22,FALSE)),"",VLOOKUP(A325,Database!A:AA,22,FALSE)))</f>
        <v>Exact</v>
      </c>
      <c r="AB325" s="25">
        <f ca="1">IFERROR(IF(AND(Y325&lt;&gt;"",OR(V325="Terminé",V325="En cours")),VLOOKUP(AA325,Setup_ScoreExactBonus!A:D,4,FALSE),0),0)</f>
        <v>0</v>
      </c>
      <c r="AC325" s="31" t="str">
        <f ca="1">IF(Y325&lt;&gt;"", Y325 + IF(Z325=1,AB325, 0), "")</f>
        <v/>
      </c>
      <c r="AD325" s="31">
        <f ca="1">SUMIFS(AC$2:AC325,D$2:D325,D325)*IF(R325=0,1,2)</f>
        <v>0</v>
      </c>
    </row>
    <row r="326" spans="1:30" x14ac:dyDescent="0.35">
      <c r="A326" s="31">
        <f>IF(ISBLANK(B326),"",COUNTIF(B$2:B326,B326))-1</f>
        <v>8</v>
      </c>
      <c r="B326" s="31">
        <v>13</v>
      </c>
      <c r="C326" s="10">
        <f>VLOOKUP($A326,Database!$A:$Y,7,FALSE)</f>
        <v>46187.25</v>
      </c>
      <c r="D326" s="31" t="str">
        <f>VLOOKUP(Pronostics!$B326,Setup_MPP!$A:$G,3,FALSE)</f>
        <v>Julien_I</v>
      </c>
      <c r="E326" s="31" t="str">
        <f>VLOOKUP(Pronostics!$B326,Setup_MPP!$A:$G,2,FALSE)</f>
        <v>Julien INGE</v>
      </c>
      <c r="F326" s="31" t="str">
        <f>VLOOKUP($B326,Setup_MPP!$A:$E,4,FALSE)</f>
        <v>#C1E0EF</v>
      </c>
      <c r="G326" s="31" t="str">
        <f>VLOOKUP($B326,Setup_MPP!$A:$E,5,FALSE)</f>
        <v>#4F91B2</v>
      </c>
      <c r="H326" s="31" t="str">
        <f>IFERROR(IF(AND(A326&gt;=1,A326&lt;=104),VLOOKUP($A326,Location!$A:$J,6,FALSE),IF(A326=0,"Avant l'ouverture",IF(OR(A326=105,A326=106),"Bonus"))),"")</f>
        <v>Tour 1</v>
      </c>
      <c r="I326" s="31" t="str">
        <f>IF(LEFT(H326,4)="Tour",VLOOKUP(A326,Database!$A:$C,3,FALSE),"")</f>
        <v>D</v>
      </c>
      <c r="J326" s="31" t="str">
        <f>VLOOKUP($A326,Location!$A:$J,7,FALSE)</f>
        <v>Australie</v>
      </c>
      <c r="K326" s="31" t="str">
        <f>IFERROR(VLOOKUP(J326,Setup_Team!$B:$C,2,FALSE), "TDB")</f>
        <v>AUS</v>
      </c>
      <c r="L326" s="31" t="str">
        <f>VLOOKUP($A326,Location!$A:$J,8,FALSE)</f>
        <v>Turquie</v>
      </c>
      <c r="M326" s="31" t="str">
        <f>IFERROR(VLOOKUP(L326,Setup_Team!$B:$C,2,FALSE), "TDB")</f>
        <v>TUR</v>
      </c>
      <c r="N326" s="31" t="str">
        <f>VLOOKUP($A326,Location!$A:$J,9,FALSE)</f>
        <v>Vancouver</v>
      </c>
      <c r="O326" s="31" t="str">
        <f>VLOOKUP($A326,Location!$A:$J,10,FALSE)</f>
        <v>BC Place</v>
      </c>
      <c r="R326" s="31">
        <v>0</v>
      </c>
      <c r="S326" s="25">
        <f>VLOOKUP($A326,Database!$A:$Y,10,FALSE)</f>
        <v>126</v>
      </c>
      <c r="T326" s="25">
        <f>VLOOKUP($A326,Database!$A:$Y,11,FALSE)</f>
        <v>115</v>
      </c>
      <c r="U326" s="25">
        <f>VLOOKUP($A326,Database!$A:$Y,12,FALSE)</f>
        <v>66</v>
      </c>
      <c r="V326" s="25" t="str">
        <f>VLOOKUP(A326,Database!A:M,13,FALSE)</f>
        <v>À venir</v>
      </c>
      <c r="W326" s="25" t="str">
        <f>VLOOKUP($A326,Database!$A:$Y,20,FALSE)</f>
        <v/>
      </c>
      <c r="X326" s="25" t="str">
        <f>VLOOKUP($A326,Database!$A:$Y,21,FALSE)</f>
        <v/>
      </c>
      <c r="Y326" s="25" t="str">
        <f ca="1">IF(C326&lt;NOW(),IF(AND(P326&gt;Q326,W326&gt;X326),S326,IF(AND(P326=Q326,W326=X326),T326,IF(AND(P326&lt;Q326,W326&lt;X326),U326,0))),"")</f>
        <v/>
      </c>
      <c r="Z326" s="25">
        <f>IF(AND(P326=W326,Q326=X326),1,0)</f>
        <v>1</v>
      </c>
      <c r="AA326" s="25" t="str">
        <f>IF(Z326=0,"",IF(ISBLANK(VLOOKUP(A326,Database!A:AA,22,FALSE)),"",VLOOKUP(A326,Database!A:AA,22,FALSE)))</f>
        <v>Exact</v>
      </c>
      <c r="AB326" s="25">
        <f ca="1">IFERROR(IF(AND(Y326&lt;&gt;"",OR(V326="Terminé",V326="En cours")),VLOOKUP(AA326,Setup_ScoreExactBonus!A:D,4,FALSE),0),0)</f>
        <v>0</v>
      </c>
      <c r="AC326" s="31" t="str">
        <f ca="1">IF(Y326&lt;&gt;"", Y326 + IF(Z326=1,AB326, 0), "")</f>
        <v/>
      </c>
      <c r="AD326" s="31">
        <f ca="1">SUMIFS(AC$2:AC326,D$2:D326,D326)*IF(R326=0,1,2)</f>
        <v>0</v>
      </c>
    </row>
    <row r="327" spans="1:30" x14ac:dyDescent="0.35">
      <c r="A327" s="31">
        <f>IF(ISBLANK(B327),"",COUNTIF(B$2:B327,B327))-1</f>
        <v>8</v>
      </c>
      <c r="B327" s="31">
        <v>14</v>
      </c>
      <c r="C327" s="10">
        <f>VLOOKUP($A327,Database!$A:$Y,7,FALSE)</f>
        <v>46187.25</v>
      </c>
      <c r="D327" s="31" t="str">
        <f>VLOOKUP(Pronostics!$B327,Setup_MPP!$A:$G,3,FALSE)</f>
        <v>MarieEYT</v>
      </c>
      <c r="E327" s="31" t="str">
        <f>VLOOKUP(Pronostics!$B327,Setup_MPP!$A:$G,2,FALSE)</f>
        <v>Marie EXBRAYAT</v>
      </c>
      <c r="F327" s="31" t="str">
        <f>VLOOKUP($B327,Setup_MPP!$A:$E,4,FALSE)</f>
        <v>#FFAFD2</v>
      </c>
      <c r="G327" s="31" t="str">
        <f>VLOOKUP($B327,Setup_MPP!$A:$E,5,FALSE)</f>
        <v>#F2589B</v>
      </c>
      <c r="H327" s="31" t="str">
        <f>IFERROR(IF(AND(A327&gt;=1,A327&lt;=104),VLOOKUP($A327,Location!$A:$J,6,FALSE),IF(A327=0,"Avant l'ouverture",IF(OR(A327=105,A327=106),"Bonus"))),"")</f>
        <v>Tour 1</v>
      </c>
      <c r="I327" s="31" t="str">
        <f>IF(LEFT(H327,4)="Tour",VLOOKUP(A327,Database!$A:$C,3,FALSE),"")</f>
        <v>D</v>
      </c>
      <c r="J327" s="31" t="str">
        <f>VLOOKUP($A327,Location!$A:$J,7,FALSE)</f>
        <v>Australie</v>
      </c>
      <c r="K327" s="31" t="str">
        <f>IFERROR(VLOOKUP(J327,Setup_Team!$B:$C,2,FALSE), "TDB")</f>
        <v>AUS</v>
      </c>
      <c r="L327" s="31" t="str">
        <f>VLOOKUP($A327,Location!$A:$J,8,FALSE)</f>
        <v>Turquie</v>
      </c>
      <c r="M327" s="31" t="str">
        <f>IFERROR(VLOOKUP(L327,Setup_Team!$B:$C,2,FALSE), "TDB")</f>
        <v>TUR</v>
      </c>
      <c r="N327" s="31" t="str">
        <f>VLOOKUP($A327,Location!$A:$J,9,FALSE)</f>
        <v>Vancouver</v>
      </c>
      <c r="O327" s="31" t="str">
        <f>VLOOKUP($A327,Location!$A:$J,10,FALSE)</f>
        <v>BC Place</v>
      </c>
      <c r="R327" s="31">
        <v>0</v>
      </c>
      <c r="S327" s="25">
        <f>VLOOKUP($A327,Database!$A:$Y,10,FALSE)</f>
        <v>126</v>
      </c>
      <c r="T327" s="25">
        <f>VLOOKUP($A327,Database!$A:$Y,11,FALSE)</f>
        <v>115</v>
      </c>
      <c r="U327" s="25">
        <f>VLOOKUP($A327,Database!$A:$Y,12,FALSE)</f>
        <v>66</v>
      </c>
      <c r="V327" s="25" t="str">
        <f>VLOOKUP(A327,Database!A:M,13,FALSE)</f>
        <v>À venir</v>
      </c>
      <c r="W327" s="25" t="str">
        <f>VLOOKUP($A327,Database!$A:$Y,20,FALSE)</f>
        <v/>
      </c>
      <c r="X327" s="25" t="str">
        <f>VLOOKUP($A327,Database!$A:$Y,21,FALSE)</f>
        <v/>
      </c>
      <c r="Y327" s="25" t="str">
        <f ca="1">IF(C327&lt;NOW(),IF(AND(P327&gt;Q327,W327&gt;X327),S327,IF(AND(P327=Q327,W327=X327),T327,IF(AND(P327&lt;Q327,W327&lt;X327),U327,0))),"")</f>
        <v/>
      </c>
      <c r="Z327" s="25">
        <f>IF(AND(P327=W327,Q327=X327),1,0)</f>
        <v>1</v>
      </c>
      <c r="AA327" s="25" t="str">
        <f>IF(Z327=0,"",IF(ISBLANK(VLOOKUP(A327,Database!A:AA,22,FALSE)),"",VLOOKUP(A327,Database!A:AA,22,FALSE)))</f>
        <v>Exact</v>
      </c>
      <c r="AB327" s="25">
        <f ca="1">IFERROR(IF(AND(Y327&lt;&gt;"",OR(V327="Terminé",V327="En cours")),VLOOKUP(AA327,Setup_ScoreExactBonus!A:D,4,FALSE),0),0)</f>
        <v>0</v>
      </c>
      <c r="AC327" s="31" t="str">
        <f ca="1">IF(Y327&lt;&gt;"", Y327 + IF(Z327=1,AB327, 0), "")</f>
        <v/>
      </c>
      <c r="AD327" s="31">
        <f ca="1">SUMIFS(AC$2:AC327,D$2:D327,D327)*IF(R327=0,1,2)</f>
        <v>0</v>
      </c>
    </row>
    <row r="328" spans="1:30" x14ac:dyDescent="0.35">
      <c r="A328" s="31">
        <f>IF(ISBLANK(B328),"",COUNTIF(B$2:B328,B328))-1</f>
        <v>8</v>
      </c>
      <c r="B328" s="31">
        <v>15</v>
      </c>
      <c r="C328" s="10">
        <f>VLOOKUP($A328,Database!$A:$Y,7,FALSE)</f>
        <v>46187.25</v>
      </c>
      <c r="D328" s="31" t="str">
        <f>VLOOKUP(Pronostics!$B328,Setup_MPP!$A:$G,3,FALSE)</f>
        <v>Amine#8UL9R</v>
      </c>
      <c r="E328" s="31" t="str">
        <f>VLOOKUP(Pronostics!$B328,Setup_MPP!$A:$G,2,FALSE)</f>
        <v>Amine ZARROUKI</v>
      </c>
      <c r="F328" s="31" t="str">
        <f>VLOOKUP($B328,Setup_MPP!$A:$E,4,FALSE)</f>
        <v>#FF9898</v>
      </c>
      <c r="G328" s="31" t="str">
        <f>VLOOKUP($B328,Setup_MPP!$A:$E,5,FALSE)</f>
        <v>#FF5D5D</v>
      </c>
      <c r="H328" s="31" t="str">
        <f>IFERROR(IF(AND(A328&gt;=1,A328&lt;=104),VLOOKUP($A328,Location!$A:$J,6,FALSE),IF(A328=0,"Avant l'ouverture",IF(OR(A328=105,A328=106),"Bonus"))),"")</f>
        <v>Tour 1</v>
      </c>
      <c r="I328" s="31" t="str">
        <f>IF(LEFT(H328,4)="Tour",VLOOKUP(A328,Database!$A:$C,3,FALSE),"")</f>
        <v>D</v>
      </c>
      <c r="J328" s="31" t="str">
        <f>VLOOKUP($A328,Location!$A:$J,7,FALSE)</f>
        <v>Australie</v>
      </c>
      <c r="K328" s="31" t="str">
        <f>IFERROR(VLOOKUP(J328,Setup_Team!$B:$C,2,FALSE), "TDB")</f>
        <v>AUS</v>
      </c>
      <c r="L328" s="31" t="str">
        <f>VLOOKUP($A328,Location!$A:$J,8,FALSE)</f>
        <v>Turquie</v>
      </c>
      <c r="M328" s="31" t="str">
        <f>IFERROR(VLOOKUP(L328,Setup_Team!$B:$C,2,FALSE), "TDB")</f>
        <v>TUR</v>
      </c>
      <c r="N328" s="31" t="str">
        <f>VLOOKUP($A328,Location!$A:$J,9,FALSE)</f>
        <v>Vancouver</v>
      </c>
      <c r="O328" s="31" t="str">
        <f>VLOOKUP($A328,Location!$A:$J,10,FALSE)</f>
        <v>BC Place</v>
      </c>
      <c r="R328" s="31">
        <v>0</v>
      </c>
      <c r="S328" s="25">
        <f>VLOOKUP($A328,Database!$A:$Y,10,FALSE)</f>
        <v>126</v>
      </c>
      <c r="T328" s="25">
        <f>VLOOKUP($A328,Database!$A:$Y,11,FALSE)</f>
        <v>115</v>
      </c>
      <c r="U328" s="25">
        <f>VLOOKUP($A328,Database!$A:$Y,12,FALSE)</f>
        <v>66</v>
      </c>
      <c r="V328" s="25" t="str">
        <f>VLOOKUP(A328,Database!A:M,13,FALSE)</f>
        <v>À venir</v>
      </c>
      <c r="W328" s="25" t="str">
        <f>VLOOKUP($A328,Database!$A:$Y,20,FALSE)</f>
        <v/>
      </c>
      <c r="X328" s="25" t="str">
        <f>VLOOKUP($A328,Database!$A:$Y,21,FALSE)</f>
        <v/>
      </c>
      <c r="Y328" s="25" t="str">
        <f ca="1">IF(C328&lt;NOW(),IF(AND(P328&gt;Q328,W328&gt;X328),S328,IF(AND(P328=Q328,W328=X328),T328,IF(AND(P328&lt;Q328,W328&lt;X328),U328,0))),"")</f>
        <v/>
      </c>
      <c r="Z328" s="25">
        <f>IF(AND(P328=W328,Q328=X328),1,0)</f>
        <v>1</v>
      </c>
      <c r="AA328" s="25" t="str">
        <f>IF(Z328=0,"",IF(ISBLANK(VLOOKUP(A328,Database!A:AA,22,FALSE)),"",VLOOKUP(A328,Database!A:AA,22,FALSE)))</f>
        <v>Exact</v>
      </c>
      <c r="AB328" s="25">
        <f ca="1">IFERROR(IF(AND(Y328&lt;&gt;"",OR(V328="Terminé",V328="En cours")),VLOOKUP(AA328,Setup_ScoreExactBonus!A:D,4,FALSE),0),0)</f>
        <v>0</v>
      </c>
      <c r="AC328" s="31" t="str">
        <f ca="1">IF(Y328&lt;&gt;"", Y328 + IF(Z328=1,AB328, 0), "")</f>
        <v/>
      </c>
      <c r="AD328" s="31">
        <f ca="1">SUMIFS(AC$2:AC328,D$2:D328,D328)*IF(R328=0,1,2)</f>
        <v>0</v>
      </c>
    </row>
    <row r="329" spans="1:30" x14ac:dyDescent="0.35">
      <c r="A329" s="31">
        <f>IF(ISBLANK(B329),"",COUNTIF(B$2:B329,B329))-1</f>
        <v>8</v>
      </c>
      <c r="B329" s="31">
        <v>16</v>
      </c>
      <c r="C329" s="10">
        <f>VLOOKUP($A329,Database!$A:$Y,7,FALSE)</f>
        <v>46187.25</v>
      </c>
      <c r="D329" s="31" t="str">
        <f>VLOOKUP(Pronostics!$B329,Setup_MPP!$A:$G,3,FALSE)</f>
        <v>Laura#8V93E</v>
      </c>
      <c r="E329" s="31" t="str">
        <f>VLOOKUP(Pronostics!$B329,Setup_MPP!$A:$G,2,FALSE)</f>
        <v>Laura GIULIANO</v>
      </c>
      <c r="F329" s="31" t="str">
        <f>VLOOKUP($B329,Setup_MPP!$A:$E,4,FALSE)</f>
        <v>#86A4FE</v>
      </c>
      <c r="G329" s="31" t="str">
        <f>VLOOKUP($B329,Setup_MPP!$A:$E,5,FALSE)</f>
        <v>#3769FF</v>
      </c>
      <c r="H329" s="31" t="str">
        <f>IFERROR(IF(AND(A329&gt;=1,A329&lt;=104),VLOOKUP($A329,Location!$A:$J,6,FALSE),IF(A329=0,"Avant l'ouverture",IF(OR(A329=105,A329=106),"Bonus"))),"")</f>
        <v>Tour 1</v>
      </c>
      <c r="I329" s="31" t="str">
        <f>IF(LEFT(H329,4)="Tour",VLOOKUP(A329,Database!$A:$C,3,FALSE),"")</f>
        <v>D</v>
      </c>
      <c r="J329" s="31" t="str">
        <f>VLOOKUP($A329,Location!$A:$J,7,FALSE)</f>
        <v>Australie</v>
      </c>
      <c r="K329" s="31" t="str">
        <f>IFERROR(VLOOKUP(J329,Setup_Team!$B:$C,2,FALSE), "TDB")</f>
        <v>AUS</v>
      </c>
      <c r="L329" s="31" t="str">
        <f>VLOOKUP($A329,Location!$A:$J,8,FALSE)</f>
        <v>Turquie</v>
      </c>
      <c r="M329" s="31" t="str">
        <f>IFERROR(VLOOKUP(L329,Setup_Team!$B:$C,2,FALSE), "TDB")</f>
        <v>TUR</v>
      </c>
      <c r="N329" s="31" t="str">
        <f>VLOOKUP($A329,Location!$A:$J,9,FALSE)</f>
        <v>Vancouver</v>
      </c>
      <c r="O329" s="31" t="str">
        <f>VLOOKUP($A329,Location!$A:$J,10,FALSE)</f>
        <v>BC Place</v>
      </c>
      <c r="R329" s="31">
        <v>0</v>
      </c>
      <c r="S329" s="25">
        <f>VLOOKUP($A329,Database!$A:$Y,10,FALSE)</f>
        <v>126</v>
      </c>
      <c r="T329" s="25">
        <f>VLOOKUP($A329,Database!$A:$Y,11,FALSE)</f>
        <v>115</v>
      </c>
      <c r="U329" s="25">
        <f>VLOOKUP($A329,Database!$A:$Y,12,FALSE)</f>
        <v>66</v>
      </c>
      <c r="V329" s="25" t="str">
        <f>VLOOKUP(A329,Database!A:M,13,FALSE)</f>
        <v>À venir</v>
      </c>
      <c r="W329" s="25" t="str">
        <f>VLOOKUP($A329,Database!$A:$Y,20,FALSE)</f>
        <v/>
      </c>
      <c r="X329" s="25" t="str">
        <f>VLOOKUP($A329,Database!$A:$Y,21,FALSE)</f>
        <v/>
      </c>
      <c r="Y329" s="25" t="str">
        <f ca="1">IF(C329&lt;NOW(),IF(AND(P329&gt;Q329,W329&gt;X329),S329,IF(AND(P329=Q329,W329=X329),T329,IF(AND(P329&lt;Q329,W329&lt;X329),U329,0))),"")</f>
        <v/>
      </c>
      <c r="Z329" s="25">
        <f>IF(AND(P329=W329,Q329=X329),1,0)</f>
        <v>1</v>
      </c>
      <c r="AA329" s="25" t="str">
        <f>IF(Z329=0,"",IF(ISBLANK(VLOOKUP(A329,Database!A:AA,22,FALSE)),"",VLOOKUP(A329,Database!A:AA,22,FALSE)))</f>
        <v>Exact</v>
      </c>
      <c r="AB329" s="25">
        <f ca="1">IFERROR(IF(AND(Y329&lt;&gt;"",OR(V329="Terminé",V329="En cours")),VLOOKUP(AA329,Setup_ScoreExactBonus!A:D,4,FALSE),0),0)</f>
        <v>0</v>
      </c>
      <c r="AC329" s="31" t="str">
        <f ca="1">IF(Y329&lt;&gt;"", Y329 + IF(Z329=1,AB329, 0), "")</f>
        <v/>
      </c>
      <c r="AD329" s="31">
        <f ca="1">SUMIFS(AC$2:AC329,D$2:D329,D329)*IF(R329=0,1,2)</f>
        <v>0</v>
      </c>
    </row>
    <row r="330" spans="1:30" x14ac:dyDescent="0.35">
      <c r="A330" s="31">
        <f>IF(ISBLANK(B330),"",COUNTIF(B$2:B330,B330))-1</f>
        <v>8</v>
      </c>
      <c r="B330" s="31">
        <v>17</v>
      </c>
      <c r="C330" s="10">
        <f>VLOOKUP($A330,Database!$A:$Y,7,FALSE)</f>
        <v>46187.25</v>
      </c>
      <c r="D330" s="31" t="str">
        <f>VLOOKUP(Pronostics!$B330,Setup_MPP!$A:$G,3,FALSE)</f>
        <v>Joueur17</v>
      </c>
      <c r="E330" s="31" t="str">
        <f>VLOOKUP(Pronostics!$B330,Setup_MPP!$A:$G,2,FALSE)</f>
        <v>Joueur17</v>
      </c>
      <c r="F330" s="31" t="str">
        <f>VLOOKUP($B330,Setup_MPP!$A:$E,4,FALSE)</f>
        <v>#FFB0B0</v>
      </c>
      <c r="G330" s="31" t="str">
        <f>VLOOKUP($B330,Setup_MPP!$A:$E,5,FALSE)</f>
        <v>#F25757</v>
      </c>
      <c r="H330" s="31" t="str">
        <f>IFERROR(IF(AND(A330&gt;=1,A330&lt;=104),VLOOKUP($A330,Location!$A:$J,6,FALSE),IF(A330=0,"Avant l'ouverture",IF(OR(A330=105,A330=106),"Bonus"))),"")</f>
        <v>Tour 1</v>
      </c>
      <c r="I330" s="31" t="str">
        <f>IF(LEFT(H330,4)="Tour",VLOOKUP(A330,Database!$A:$C,3,FALSE),"")</f>
        <v>D</v>
      </c>
      <c r="J330" s="31" t="str">
        <f>VLOOKUP($A330,Location!$A:$J,7,FALSE)</f>
        <v>Australie</v>
      </c>
      <c r="K330" s="31" t="str">
        <f>IFERROR(VLOOKUP(J330,Setup_Team!$B:$C,2,FALSE), "TDB")</f>
        <v>AUS</v>
      </c>
      <c r="L330" s="31" t="str">
        <f>VLOOKUP($A330,Location!$A:$J,8,FALSE)</f>
        <v>Turquie</v>
      </c>
      <c r="M330" s="31" t="str">
        <f>IFERROR(VLOOKUP(L330,Setup_Team!$B:$C,2,FALSE), "TDB")</f>
        <v>TUR</v>
      </c>
      <c r="N330" s="31" t="str">
        <f>VLOOKUP($A330,Location!$A:$J,9,FALSE)</f>
        <v>Vancouver</v>
      </c>
      <c r="O330" s="31" t="str">
        <f>VLOOKUP($A330,Location!$A:$J,10,FALSE)</f>
        <v>BC Place</v>
      </c>
      <c r="R330" s="31">
        <v>0</v>
      </c>
      <c r="S330" s="25">
        <f>VLOOKUP($A330,Database!$A:$Y,10,FALSE)</f>
        <v>126</v>
      </c>
      <c r="T330" s="25">
        <f>VLOOKUP($A330,Database!$A:$Y,11,FALSE)</f>
        <v>115</v>
      </c>
      <c r="U330" s="25">
        <f>VLOOKUP($A330,Database!$A:$Y,12,FALSE)</f>
        <v>66</v>
      </c>
      <c r="V330" s="25" t="str">
        <f>VLOOKUP(A330,Database!A:M,13,FALSE)</f>
        <v>À venir</v>
      </c>
      <c r="W330" s="25" t="str">
        <f>VLOOKUP($A330,Database!$A:$Y,20,FALSE)</f>
        <v/>
      </c>
      <c r="X330" s="25" t="str">
        <f>VLOOKUP($A330,Database!$A:$Y,21,FALSE)</f>
        <v/>
      </c>
      <c r="Y330" s="25" t="str">
        <f ca="1">IF(C330&lt;NOW(),IF(AND(P330&gt;Q330,W330&gt;X330),S330,IF(AND(P330=Q330,W330=X330),T330,IF(AND(P330&lt;Q330,W330&lt;X330),U330,0))),"")</f>
        <v/>
      </c>
      <c r="Z330" s="25">
        <f>IF(AND(P330=W330,Q330=X330),1,0)</f>
        <v>1</v>
      </c>
      <c r="AA330" s="25" t="str">
        <f>IF(Z330=0,"",IF(ISBLANK(VLOOKUP(A330,Database!A:AA,22,FALSE)),"",VLOOKUP(A330,Database!A:AA,22,FALSE)))</f>
        <v>Exact</v>
      </c>
      <c r="AB330" s="25">
        <f ca="1">IFERROR(IF(AND(Y330&lt;&gt;"",OR(V330="Terminé",V330="En cours")),VLOOKUP(AA330,Setup_ScoreExactBonus!A:D,4,FALSE),0),0)</f>
        <v>0</v>
      </c>
      <c r="AC330" s="31" t="str">
        <f ca="1">IF(Y330&lt;&gt;"", Y330 + IF(Z330=1,AB330, 0), "")</f>
        <v/>
      </c>
      <c r="AD330" s="31">
        <f ca="1">SUMIFS(AC$2:AC330,D$2:D330,D330)*IF(R330=0,1,2)</f>
        <v>0</v>
      </c>
    </row>
    <row r="331" spans="1:30" x14ac:dyDescent="0.35">
      <c r="A331" s="31">
        <f>IF(ISBLANK(B331),"",COUNTIF(B$2:B331,B331))-1</f>
        <v>8</v>
      </c>
      <c r="B331" s="31">
        <v>18</v>
      </c>
      <c r="C331" s="10">
        <f>VLOOKUP($A331,Database!$A:$Y,7,FALSE)</f>
        <v>46187.25</v>
      </c>
      <c r="D331" s="31" t="str">
        <f>VLOOKUP(Pronostics!$B331,Setup_MPP!$A:$G,3,FALSE)</f>
        <v>Joueur18</v>
      </c>
      <c r="E331" s="31" t="str">
        <f>VLOOKUP(Pronostics!$B331,Setup_MPP!$A:$G,2,FALSE)</f>
        <v>Joueur18</v>
      </c>
      <c r="F331" s="31" t="str">
        <f>VLOOKUP($B331,Setup_MPP!$A:$E,4,FALSE)</f>
        <v>#FFC9B0</v>
      </c>
      <c r="G331" s="31" t="str">
        <f>VLOOKUP($B331,Setup_MPP!$A:$E,5,FALSE)</f>
        <v>#F28D57</v>
      </c>
      <c r="H331" s="31" t="str">
        <f>IFERROR(IF(AND(A331&gt;=1,A331&lt;=104),VLOOKUP($A331,Location!$A:$J,6,FALSE),IF(A331=0,"Avant l'ouverture",IF(OR(A331=105,A331=106),"Bonus"))),"")</f>
        <v>Tour 1</v>
      </c>
      <c r="I331" s="31" t="str">
        <f>IF(LEFT(H331,4)="Tour",VLOOKUP(A331,Database!$A:$C,3,FALSE),"")</f>
        <v>D</v>
      </c>
      <c r="J331" s="31" t="str">
        <f>VLOOKUP($A331,Location!$A:$J,7,FALSE)</f>
        <v>Australie</v>
      </c>
      <c r="K331" s="31" t="str">
        <f>IFERROR(VLOOKUP(J331,Setup_Team!$B:$C,2,FALSE), "TDB")</f>
        <v>AUS</v>
      </c>
      <c r="L331" s="31" t="str">
        <f>VLOOKUP($A331,Location!$A:$J,8,FALSE)</f>
        <v>Turquie</v>
      </c>
      <c r="M331" s="31" t="str">
        <f>IFERROR(VLOOKUP(L331,Setup_Team!$B:$C,2,FALSE), "TDB")</f>
        <v>TUR</v>
      </c>
      <c r="N331" s="31" t="str">
        <f>VLOOKUP($A331,Location!$A:$J,9,FALSE)</f>
        <v>Vancouver</v>
      </c>
      <c r="O331" s="31" t="str">
        <f>VLOOKUP($A331,Location!$A:$J,10,FALSE)</f>
        <v>BC Place</v>
      </c>
      <c r="R331" s="31">
        <v>0</v>
      </c>
      <c r="S331" s="25">
        <f>VLOOKUP($A331,Database!$A:$Y,10,FALSE)</f>
        <v>126</v>
      </c>
      <c r="T331" s="25">
        <f>VLOOKUP($A331,Database!$A:$Y,11,FALSE)</f>
        <v>115</v>
      </c>
      <c r="U331" s="25">
        <f>VLOOKUP($A331,Database!$A:$Y,12,FALSE)</f>
        <v>66</v>
      </c>
      <c r="V331" s="25" t="str">
        <f>VLOOKUP(A331,Database!A:M,13,FALSE)</f>
        <v>À venir</v>
      </c>
      <c r="W331" s="25" t="str">
        <f>VLOOKUP($A331,Database!$A:$Y,20,FALSE)</f>
        <v/>
      </c>
      <c r="X331" s="25" t="str">
        <f>VLOOKUP($A331,Database!$A:$Y,21,FALSE)</f>
        <v/>
      </c>
      <c r="Y331" s="25" t="str">
        <f ca="1">IF(C331&lt;NOW(),IF(AND(P331&gt;Q331,W331&gt;X331),S331,IF(AND(P331=Q331,W331=X331),T331,IF(AND(P331&lt;Q331,W331&lt;X331),U331,0))),"")</f>
        <v/>
      </c>
      <c r="Z331" s="25">
        <f>IF(AND(P331=W331,Q331=X331),1,0)</f>
        <v>1</v>
      </c>
      <c r="AA331" s="25" t="str">
        <f>IF(Z331=0,"",IF(ISBLANK(VLOOKUP(A331,Database!A:AA,22,FALSE)),"",VLOOKUP(A331,Database!A:AA,22,FALSE)))</f>
        <v>Exact</v>
      </c>
      <c r="AB331" s="25">
        <f ca="1">IFERROR(IF(AND(Y331&lt;&gt;"",OR(V331="Terminé",V331="En cours")),VLOOKUP(AA331,Setup_ScoreExactBonus!A:D,4,FALSE),0),0)</f>
        <v>0</v>
      </c>
      <c r="AC331" s="31" t="str">
        <f ca="1">IF(Y331&lt;&gt;"", Y331 + IF(Z331=1,AB331, 0), "")</f>
        <v/>
      </c>
      <c r="AD331" s="31">
        <f ca="1">SUMIFS(AC$2:AC331,D$2:D331,D331)*IF(R331=0,1,2)</f>
        <v>0</v>
      </c>
    </row>
    <row r="332" spans="1:30" x14ac:dyDescent="0.35">
      <c r="A332" s="31">
        <f>IF(ISBLANK(B332),"",COUNTIF(B$2:B332,B332))-1</f>
        <v>8</v>
      </c>
      <c r="B332" s="31">
        <v>19</v>
      </c>
      <c r="C332" s="10">
        <f>VLOOKUP($A332,Database!$A:$Y,7,FALSE)</f>
        <v>46187.25</v>
      </c>
      <c r="D332" s="31" t="str">
        <f>VLOOKUP(Pronostics!$B332,Setup_MPP!$A:$G,3,FALSE)</f>
        <v>Joueur19</v>
      </c>
      <c r="E332" s="31" t="str">
        <f>VLOOKUP(Pronostics!$B332,Setup_MPP!$A:$G,2,FALSE)</f>
        <v>Joueur19</v>
      </c>
      <c r="F332" s="31" t="str">
        <f>VLOOKUP($B332,Setup_MPP!$A:$E,4,FALSE)</f>
        <v>#D5D5D5</v>
      </c>
      <c r="G332" s="31" t="str">
        <f>VLOOKUP($B332,Setup_MPP!$A:$E,5,FALSE)</f>
        <v>#727272</v>
      </c>
      <c r="H332" s="31" t="str">
        <f>IFERROR(IF(AND(A332&gt;=1,A332&lt;=104),VLOOKUP($A332,Location!$A:$J,6,FALSE),IF(A332=0,"Avant l'ouverture",IF(OR(A332=105,A332=106),"Bonus"))),"")</f>
        <v>Tour 1</v>
      </c>
      <c r="I332" s="31" t="str">
        <f>IF(LEFT(H332,4)="Tour",VLOOKUP(A332,Database!$A:$C,3,FALSE),"")</f>
        <v>D</v>
      </c>
      <c r="J332" s="31" t="str">
        <f>VLOOKUP($A332,Location!$A:$J,7,FALSE)</f>
        <v>Australie</v>
      </c>
      <c r="K332" s="31" t="str">
        <f>IFERROR(VLOOKUP(J332,Setup_Team!$B:$C,2,FALSE), "TDB")</f>
        <v>AUS</v>
      </c>
      <c r="L332" s="31" t="str">
        <f>VLOOKUP($A332,Location!$A:$J,8,FALSE)</f>
        <v>Turquie</v>
      </c>
      <c r="M332" s="31" t="str">
        <f>IFERROR(VLOOKUP(L332,Setup_Team!$B:$C,2,FALSE), "TDB")</f>
        <v>TUR</v>
      </c>
      <c r="N332" s="31" t="str">
        <f>VLOOKUP($A332,Location!$A:$J,9,FALSE)</f>
        <v>Vancouver</v>
      </c>
      <c r="O332" s="31" t="str">
        <f>VLOOKUP($A332,Location!$A:$J,10,FALSE)</f>
        <v>BC Place</v>
      </c>
      <c r="R332" s="31">
        <v>0</v>
      </c>
      <c r="S332" s="25">
        <f>VLOOKUP($A332,Database!$A:$Y,10,FALSE)</f>
        <v>126</v>
      </c>
      <c r="T332" s="25">
        <f>VLOOKUP($A332,Database!$A:$Y,11,FALSE)</f>
        <v>115</v>
      </c>
      <c r="U332" s="25">
        <f>VLOOKUP($A332,Database!$A:$Y,12,FALSE)</f>
        <v>66</v>
      </c>
      <c r="V332" s="25" t="str">
        <f>VLOOKUP(A332,Database!A:M,13,FALSE)</f>
        <v>À venir</v>
      </c>
      <c r="W332" s="25" t="str">
        <f>VLOOKUP($A332,Database!$A:$Y,20,FALSE)</f>
        <v/>
      </c>
      <c r="X332" s="25" t="str">
        <f>VLOOKUP($A332,Database!$A:$Y,21,FALSE)</f>
        <v/>
      </c>
      <c r="Y332" s="25" t="str">
        <f ca="1">IF(C332&lt;NOW(),IF(AND(P332&gt;Q332,W332&gt;X332),S332,IF(AND(P332=Q332,W332=X332),T332,IF(AND(P332&lt;Q332,W332&lt;X332),U332,0))),"")</f>
        <v/>
      </c>
      <c r="Z332" s="25">
        <f>IF(AND(P332=W332,Q332=X332),1,0)</f>
        <v>1</v>
      </c>
      <c r="AA332" s="25" t="str">
        <f>IF(Z332=0,"",IF(ISBLANK(VLOOKUP(A332,Database!A:AA,22,FALSE)),"",VLOOKUP(A332,Database!A:AA,22,FALSE)))</f>
        <v>Exact</v>
      </c>
      <c r="AB332" s="25">
        <f ca="1">IFERROR(IF(AND(Y332&lt;&gt;"",OR(V332="Terminé",V332="En cours")),VLOOKUP(AA332,Setup_ScoreExactBonus!A:D,4,FALSE),0),0)</f>
        <v>0</v>
      </c>
      <c r="AC332" s="31" t="str">
        <f ca="1">IF(Y332&lt;&gt;"", Y332 + IF(Z332=1,AB332, 0), "")</f>
        <v/>
      </c>
      <c r="AD332" s="31">
        <f ca="1">SUMIFS(AC$2:AC332,D$2:D332,D332)*IF(R332=0,1,2)</f>
        <v>0</v>
      </c>
    </row>
    <row r="333" spans="1:30" x14ac:dyDescent="0.35">
      <c r="A333" s="31">
        <f>IF(ISBLANK(B333),"",COUNTIF(B$2:B333,B333))-1</f>
        <v>8</v>
      </c>
      <c r="B333" s="31">
        <v>20</v>
      </c>
      <c r="C333" s="10">
        <f>VLOOKUP($A333,Database!$A:$Y,7,FALSE)</f>
        <v>46187.25</v>
      </c>
      <c r="D333" s="31" t="str">
        <f>VLOOKUP(Pronostics!$B333,Setup_MPP!$A:$G,3,FALSE)</f>
        <v>Joueur20</v>
      </c>
      <c r="E333" s="31" t="str">
        <f>VLOOKUP(Pronostics!$B333,Setup_MPP!$A:$G,2,FALSE)</f>
        <v>Joueur20</v>
      </c>
      <c r="F333" s="31" t="str">
        <f>VLOOKUP($B333,Setup_MPP!$A:$E,4,FALSE)</f>
        <v>#D5D5D5</v>
      </c>
      <c r="G333" s="31" t="str">
        <f>VLOOKUP($B333,Setup_MPP!$A:$E,5,FALSE)</f>
        <v>#727272</v>
      </c>
      <c r="H333" s="31" t="str">
        <f>IFERROR(IF(AND(A333&gt;=1,A333&lt;=104),VLOOKUP($A333,Location!$A:$J,6,FALSE),IF(A333=0,"Avant l'ouverture",IF(OR(A333=105,A333=106),"Bonus"))),"")</f>
        <v>Tour 1</v>
      </c>
      <c r="I333" s="31" t="str">
        <f>IF(LEFT(H333,4)="Tour",VLOOKUP(A333,Database!$A:$C,3,FALSE),"")</f>
        <v>D</v>
      </c>
      <c r="J333" s="31" t="str">
        <f>VLOOKUP($A333,Location!$A:$J,7,FALSE)</f>
        <v>Australie</v>
      </c>
      <c r="K333" s="31" t="str">
        <f>IFERROR(VLOOKUP(J333,Setup_Team!$B:$C,2,FALSE), "TDB")</f>
        <v>AUS</v>
      </c>
      <c r="L333" s="31" t="str">
        <f>VLOOKUP($A333,Location!$A:$J,8,FALSE)</f>
        <v>Turquie</v>
      </c>
      <c r="M333" s="31" t="str">
        <f>IFERROR(VLOOKUP(L333,Setup_Team!$B:$C,2,FALSE), "TDB")</f>
        <v>TUR</v>
      </c>
      <c r="N333" s="31" t="str">
        <f>VLOOKUP($A333,Location!$A:$J,9,FALSE)</f>
        <v>Vancouver</v>
      </c>
      <c r="O333" s="31" t="str">
        <f>VLOOKUP($A333,Location!$A:$J,10,FALSE)</f>
        <v>BC Place</v>
      </c>
      <c r="R333" s="31">
        <v>0</v>
      </c>
      <c r="S333" s="25">
        <f>VLOOKUP($A333,Database!$A:$Y,10,FALSE)</f>
        <v>126</v>
      </c>
      <c r="T333" s="25">
        <f>VLOOKUP($A333,Database!$A:$Y,11,FALSE)</f>
        <v>115</v>
      </c>
      <c r="U333" s="25">
        <f>VLOOKUP($A333,Database!$A:$Y,12,FALSE)</f>
        <v>66</v>
      </c>
      <c r="V333" s="25" t="str">
        <f>VLOOKUP(A333,Database!A:M,13,FALSE)</f>
        <v>À venir</v>
      </c>
      <c r="W333" s="25" t="str">
        <f>VLOOKUP($A333,Database!$A:$Y,20,FALSE)</f>
        <v/>
      </c>
      <c r="X333" s="25" t="str">
        <f>VLOOKUP($A333,Database!$A:$Y,21,FALSE)</f>
        <v/>
      </c>
      <c r="Y333" s="25" t="str">
        <f ca="1">IF(C333&lt;NOW(),IF(AND(P333&gt;Q333,W333&gt;X333),S333,IF(AND(P333=Q333,W333=X333),T333,IF(AND(P333&lt;Q333,W333&lt;X333),U333,0))),"")</f>
        <v/>
      </c>
      <c r="Z333" s="25">
        <f>IF(AND(P333=W333,Q333=X333),1,0)</f>
        <v>1</v>
      </c>
      <c r="AA333" s="25" t="str">
        <f>IF(Z333=0,"",IF(ISBLANK(VLOOKUP(A333,Database!A:AA,22,FALSE)),"",VLOOKUP(A333,Database!A:AA,22,FALSE)))</f>
        <v>Exact</v>
      </c>
      <c r="AB333" s="25">
        <f ca="1">IFERROR(IF(AND(Y333&lt;&gt;"",OR(V333="Terminé",V333="En cours")),VLOOKUP(AA333,Setup_ScoreExactBonus!A:D,4,FALSE),0),0)</f>
        <v>0</v>
      </c>
      <c r="AC333" s="31" t="str">
        <f ca="1">IF(Y333&lt;&gt;"", Y333 + IF(Z333=1,AB333, 0), "")</f>
        <v/>
      </c>
      <c r="AD333" s="31">
        <f ca="1">SUMIFS(AC$2:AC333,D$2:D333,D333)*IF(R333=0,1,2)</f>
        <v>0</v>
      </c>
    </row>
    <row r="334" spans="1:30" x14ac:dyDescent="0.35">
      <c r="A334" s="31">
        <f>IF(ISBLANK(B334),"",COUNTIF(B$2:B334,B334))-1</f>
        <v>8</v>
      </c>
      <c r="B334" s="31">
        <v>21</v>
      </c>
      <c r="C334" s="10">
        <f>VLOOKUP($A334,Database!$A:$Y,7,FALSE)</f>
        <v>46187.25</v>
      </c>
      <c r="D334" s="31" t="str">
        <f>VLOOKUP(Pronostics!$B334,Setup_MPP!$A:$G,3,FALSE)</f>
        <v>Joueur21</v>
      </c>
      <c r="E334" s="31" t="str">
        <f>VLOOKUP(Pronostics!$B334,Setup_MPP!$A:$G,2,FALSE)</f>
        <v>Joueur21</v>
      </c>
      <c r="F334" s="31" t="str">
        <f>VLOOKUP($B334,Setup_MPP!$A:$E,4,FALSE)</f>
        <v>#D5D5D5</v>
      </c>
      <c r="G334" s="31" t="str">
        <f>VLOOKUP($B334,Setup_MPP!$A:$E,5,FALSE)</f>
        <v>#727272</v>
      </c>
      <c r="H334" s="31" t="str">
        <f>IFERROR(IF(AND(A334&gt;=1,A334&lt;=104),VLOOKUP($A334,Location!$A:$J,6,FALSE),IF(A334=0,"Avant l'ouverture",IF(OR(A334=105,A334=106),"Bonus"))),"")</f>
        <v>Tour 1</v>
      </c>
      <c r="I334" s="31" t="str">
        <f>IF(LEFT(H334,4)="Tour",VLOOKUP(A334,Database!$A:$C,3,FALSE),"")</f>
        <v>D</v>
      </c>
      <c r="J334" s="31" t="str">
        <f>VLOOKUP($A334,Location!$A:$J,7,FALSE)</f>
        <v>Australie</v>
      </c>
      <c r="K334" s="31" t="str">
        <f>IFERROR(VLOOKUP(J334,Setup_Team!$B:$C,2,FALSE), "TDB")</f>
        <v>AUS</v>
      </c>
      <c r="L334" s="31" t="str">
        <f>VLOOKUP($A334,Location!$A:$J,8,FALSE)</f>
        <v>Turquie</v>
      </c>
      <c r="M334" s="31" t="str">
        <f>IFERROR(VLOOKUP(L334,Setup_Team!$B:$C,2,FALSE), "TDB")</f>
        <v>TUR</v>
      </c>
      <c r="N334" s="31" t="str">
        <f>VLOOKUP($A334,Location!$A:$J,9,FALSE)</f>
        <v>Vancouver</v>
      </c>
      <c r="O334" s="31" t="str">
        <f>VLOOKUP($A334,Location!$A:$J,10,FALSE)</f>
        <v>BC Place</v>
      </c>
      <c r="R334" s="31">
        <v>0</v>
      </c>
      <c r="S334" s="25">
        <f>VLOOKUP($A334,Database!$A:$Y,10,FALSE)</f>
        <v>126</v>
      </c>
      <c r="T334" s="25">
        <f>VLOOKUP($A334,Database!$A:$Y,11,FALSE)</f>
        <v>115</v>
      </c>
      <c r="U334" s="25">
        <f>VLOOKUP($A334,Database!$A:$Y,12,FALSE)</f>
        <v>66</v>
      </c>
      <c r="V334" s="25" t="str">
        <f>VLOOKUP(A334,Database!A:M,13,FALSE)</f>
        <v>À venir</v>
      </c>
      <c r="W334" s="25" t="str">
        <f>VLOOKUP($A334,Database!$A:$Y,20,FALSE)</f>
        <v/>
      </c>
      <c r="X334" s="25" t="str">
        <f>VLOOKUP($A334,Database!$A:$Y,21,FALSE)</f>
        <v/>
      </c>
      <c r="Y334" s="25" t="str">
        <f ca="1">IF(C334&lt;NOW(),IF(AND(P334&gt;Q334,W334&gt;X334),S334,IF(AND(P334=Q334,W334=X334),T334,IF(AND(P334&lt;Q334,W334&lt;X334),U334,0))),"")</f>
        <v/>
      </c>
      <c r="Z334" s="25">
        <f>IF(AND(P334=W334,Q334=X334),1,0)</f>
        <v>1</v>
      </c>
      <c r="AA334" s="25" t="str">
        <f>IF(Z334=0,"",IF(ISBLANK(VLOOKUP(A334,Database!A:AA,22,FALSE)),"",VLOOKUP(A334,Database!A:AA,22,FALSE)))</f>
        <v>Exact</v>
      </c>
      <c r="AB334" s="25">
        <f ca="1">IFERROR(IF(AND(Y334&lt;&gt;"",OR(V334="Terminé",V334="En cours")),VLOOKUP(AA334,Setup_ScoreExactBonus!A:D,4,FALSE),0),0)</f>
        <v>0</v>
      </c>
      <c r="AC334" s="31" t="str">
        <f ca="1">IF(Y334&lt;&gt;"", Y334 + IF(Z334=1,AB334, 0), "")</f>
        <v/>
      </c>
      <c r="AD334" s="31">
        <f ca="1">SUMIFS(AC$2:AC334,D$2:D334,D334)*IF(R334=0,1,2)</f>
        <v>0</v>
      </c>
    </row>
    <row r="335" spans="1:30" x14ac:dyDescent="0.35">
      <c r="A335" s="31">
        <f>IF(ISBLANK(B335),"",COUNTIF(B$2:B335,B335))-1</f>
        <v>8</v>
      </c>
      <c r="B335" s="31">
        <v>22</v>
      </c>
      <c r="C335" s="10">
        <f>VLOOKUP($A335,Database!$A:$Y,7,FALSE)</f>
        <v>46187.25</v>
      </c>
      <c r="D335" s="31" t="str">
        <f>VLOOKUP(Pronostics!$B335,Setup_MPP!$A:$G,3,FALSE)</f>
        <v>Joueur22</v>
      </c>
      <c r="E335" s="31" t="str">
        <f>VLOOKUP(Pronostics!$B335,Setup_MPP!$A:$G,2,FALSE)</f>
        <v>Joueur22</v>
      </c>
      <c r="F335" s="31" t="str">
        <f>VLOOKUP($B335,Setup_MPP!$A:$E,4,FALSE)</f>
        <v>#D5D5D5</v>
      </c>
      <c r="G335" s="31" t="str">
        <f>VLOOKUP($B335,Setup_MPP!$A:$E,5,FALSE)</f>
        <v>#727272</v>
      </c>
      <c r="H335" s="31" t="str">
        <f>IFERROR(IF(AND(A335&gt;=1,A335&lt;=104),VLOOKUP($A335,Location!$A:$J,6,FALSE),IF(A335=0,"Avant l'ouverture",IF(OR(A335=105,A335=106),"Bonus"))),"")</f>
        <v>Tour 1</v>
      </c>
      <c r="I335" s="31" t="str">
        <f>IF(LEFT(H335,4)="Tour",VLOOKUP(A335,Database!$A:$C,3,FALSE),"")</f>
        <v>D</v>
      </c>
      <c r="J335" s="31" t="str">
        <f>VLOOKUP($A335,Location!$A:$J,7,FALSE)</f>
        <v>Australie</v>
      </c>
      <c r="K335" s="31" t="str">
        <f>IFERROR(VLOOKUP(J335,Setup_Team!$B:$C,2,FALSE), "TDB")</f>
        <v>AUS</v>
      </c>
      <c r="L335" s="31" t="str">
        <f>VLOOKUP($A335,Location!$A:$J,8,FALSE)</f>
        <v>Turquie</v>
      </c>
      <c r="M335" s="31" t="str">
        <f>IFERROR(VLOOKUP(L335,Setup_Team!$B:$C,2,FALSE), "TDB")</f>
        <v>TUR</v>
      </c>
      <c r="N335" s="31" t="str">
        <f>VLOOKUP($A335,Location!$A:$J,9,FALSE)</f>
        <v>Vancouver</v>
      </c>
      <c r="O335" s="31" t="str">
        <f>VLOOKUP($A335,Location!$A:$J,10,FALSE)</f>
        <v>BC Place</v>
      </c>
      <c r="R335" s="31">
        <v>0</v>
      </c>
      <c r="S335" s="25">
        <f>VLOOKUP($A335,Database!$A:$Y,10,FALSE)</f>
        <v>126</v>
      </c>
      <c r="T335" s="25">
        <f>VLOOKUP($A335,Database!$A:$Y,11,FALSE)</f>
        <v>115</v>
      </c>
      <c r="U335" s="25">
        <f>VLOOKUP($A335,Database!$A:$Y,12,FALSE)</f>
        <v>66</v>
      </c>
      <c r="V335" s="25" t="str">
        <f>VLOOKUP(A335,Database!A:M,13,FALSE)</f>
        <v>À venir</v>
      </c>
      <c r="W335" s="25" t="str">
        <f>VLOOKUP($A335,Database!$A:$Y,20,FALSE)</f>
        <v/>
      </c>
      <c r="X335" s="25" t="str">
        <f>VLOOKUP($A335,Database!$A:$Y,21,FALSE)</f>
        <v/>
      </c>
      <c r="Y335" s="25" t="str">
        <f ca="1">IF(C335&lt;NOW(),IF(AND(P335&gt;Q335,W335&gt;X335),S335,IF(AND(P335=Q335,W335=X335),T335,IF(AND(P335&lt;Q335,W335&lt;X335),U335,0))),"")</f>
        <v/>
      </c>
      <c r="Z335" s="25">
        <f>IF(AND(P335=W335,Q335=X335),1,0)</f>
        <v>1</v>
      </c>
      <c r="AA335" s="25" t="str">
        <f>IF(Z335=0,"",IF(ISBLANK(VLOOKUP(A335,Database!A:AA,22,FALSE)),"",VLOOKUP(A335,Database!A:AA,22,FALSE)))</f>
        <v>Exact</v>
      </c>
      <c r="AB335" s="25">
        <f ca="1">IFERROR(IF(AND(Y335&lt;&gt;"",OR(V335="Terminé",V335="En cours")),VLOOKUP(AA335,Setup_ScoreExactBonus!A:D,4,FALSE),0),0)</f>
        <v>0</v>
      </c>
      <c r="AC335" s="31" t="str">
        <f ca="1">IF(Y335&lt;&gt;"", Y335 + IF(Z335=1,AB335, 0), "")</f>
        <v/>
      </c>
      <c r="AD335" s="31">
        <f ca="1">SUMIFS(AC$2:AC335,D$2:D335,D335)*IF(R335=0,1,2)</f>
        <v>0</v>
      </c>
    </row>
    <row r="336" spans="1:30" x14ac:dyDescent="0.35">
      <c r="A336" s="31">
        <f>IF(ISBLANK(B336),"",COUNTIF(B$2:B336,B336))-1</f>
        <v>8</v>
      </c>
      <c r="B336" s="31">
        <v>23</v>
      </c>
      <c r="C336" s="10">
        <f>VLOOKUP($A336,Database!$A:$Y,7,FALSE)</f>
        <v>46187.25</v>
      </c>
      <c r="D336" s="31" t="str">
        <f>VLOOKUP(Pronostics!$B336,Setup_MPP!$A:$G,3,FALSE)</f>
        <v>Joueur23</v>
      </c>
      <c r="E336" s="31" t="str">
        <f>VLOOKUP(Pronostics!$B336,Setup_MPP!$A:$G,2,FALSE)</f>
        <v>Joueur23</v>
      </c>
      <c r="F336" s="31" t="str">
        <f>VLOOKUP($B336,Setup_MPP!$A:$E,4,FALSE)</f>
        <v>#D5D5D5</v>
      </c>
      <c r="G336" s="31" t="str">
        <f>VLOOKUP($B336,Setup_MPP!$A:$E,5,FALSE)</f>
        <v>#727272</v>
      </c>
      <c r="H336" s="31" t="str">
        <f>IFERROR(IF(AND(A336&gt;=1,A336&lt;=104),VLOOKUP($A336,Location!$A:$J,6,FALSE),IF(A336=0,"Avant l'ouverture",IF(OR(A336=105,A336=106),"Bonus"))),"")</f>
        <v>Tour 1</v>
      </c>
      <c r="I336" s="31" t="str">
        <f>IF(LEFT(H336,4)="Tour",VLOOKUP(A336,Database!$A:$C,3,FALSE),"")</f>
        <v>D</v>
      </c>
      <c r="J336" s="31" t="str">
        <f>VLOOKUP($A336,Location!$A:$J,7,FALSE)</f>
        <v>Australie</v>
      </c>
      <c r="K336" s="31" t="str">
        <f>IFERROR(VLOOKUP(J336,Setup_Team!$B:$C,2,FALSE), "TDB")</f>
        <v>AUS</v>
      </c>
      <c r="L336" s="31" t="str">
        <f>VLOOKUP($A336,Location!$A:$J,8,FALSE)</f>
        <v>Turquie</v>
      </c>
      <c r="M336" s="31" t="str">
        <f>IFERROR(VLOOKUP(L336,Setup_Team!$B:$C,2,FALSE), "TDB")</f>
        <v>TUR</v>
      </c>
      <c r="N336" s="31" t="str">
        <f>VLOOKUP($A336,Location!$A:$J,9,FALSE)</f>
        <v>Vancouver</v>
      </c>
      <c r="O336" s="31" t="str">
        <f>VLOOKUP($A336,Location!$A:$J,10,FALSE)</f>
        <v>BC Place</v>
      </c>
      <c r="R336" s="31">
        <v>0</v>
      </c>
      <c r="S336" s="25">
        <f>VLOOKUP($A336,Database!$A:$Y,10,FALSE)</f>
        <v>126</v>
      </c>
      <c r="T336" s="25">
        <f>VLOOKUP($A336,Database!$A:$Y,11,FALSE)</f>
        <v>115</v>
      </c>
      <c r="U336" s="25">
        <f>VLOOKUP($A336,Database!$A:$Y,12,FALSE)</f>
        <v>66</v>
      </c>
      <c r="V336" s="25" t="str">
        <f>VLOOKUP(A336,Database!A:M,13,FALSE)</f>
        <v>À venir</v>
      </c>
      <c r="W336" s="25" t="str">
        <f>VLOOKUP($A336,Database!$A:$Y,20,FALSE)</f>
        <v/>
      </c>
      <c r="X336" s="25" t="str">
        <f>VLOOKUP($A336,Database!$A:$Y,21,FALSE)</f>
        <v/>
      </c>
      <c r="Y336" s="25" t="str">
        <f ca="1">IF(C336&lt;NOW(),IF(AND(P336&gt;Q336,W336&gt;X336),S336,IF(AND(P336=Q336,W336=X336),T336,IF(AND(P336&lt;Q336,W336&lt;X336),U336,0))),"")</f>
        <v/>
      </c>
      <c r="Z336" s="25">
        <f>IF(AND(P336=W336,Q336=X336),1,0)</f>
        <v>1</v>
      </c>
      <c r="AA336" s="25" t="str">
        <f>IF(Z336=0,"",IF(ISBLANK(VLOOKUP(A336,Database!A:AA,22,FALSE)),"",VLOOKUP(A336,Database!A:AA,22,FALSE)))</f>
        <v>Exact</v>
      </c>
      <c r="AB336" s="25">
        <f ca="1">IFERROR(IF(AND(Y336&lt;&gt;"",OR(V336="Terminé",V336="En cours")),VLOOKUP(AA336,Setup_ScoreExactBonus!A:D,4,FALSE),0),0)</f>
        <v>0</v>
      </c>
      <c r="AC336" s="31" t="str">
        <f ca="1">IF(Y336&lt;&gt;"", Y336 + IF(Z336=1,AB336, 0), "")</f>
        <v/>
      </c>
      <c r="AD336" s="31">
        <f ca="1">SUMIFS(AC$2:AC336,D$2:D336,D336)*IF(R336=0,1,2)</f>
        <v>0</v>
      </c>
    </row>
    <row r="337" spans="1:30" x14ac:dyDescent="0.35">
      <c r="A337" s="31">
        <f>IF(ISBLANK(B337),"",COUNTIF(B$2:B337,B337))-1</f>
        <v>8</v>
      </c>
      <c r="B337" s="31">
        <v>24</v>
      </c>
      <c r="C337" s="10">
        <f>VLOOKUP($A337,Database!$A:$Y,7,FALSE)</f>
        <v>46187.25</v>
      </c>
      <c r="D337" s="31" t="str">
        <f>VLOOKUP(Pronostics!$B337,Setup_MPP!$A:$G,3,FALSE)</f>
        <v>Joueur24</v>
      </c>
      <c r="E337" s="31" t="str">
        <f>VLOOKUP(Pronostics!$B337,Setup_MPP!$A:$G,2,FALSE)</f>
        <v>Joueur24</v>
      </c>
      <c r="F337" s="31" t="str">
        <f>VLOOKUP($B337,Setup_MPP!$A:$E,4,FALSE)</f>
        <v>#D5D5D5</v>
      </c>
      <c r="G337" s="31" t="str">
        <f>VLOOKUP($B337,Setup_MPP!$A:$E,5,FALSE)</f>
        <v>#727272</v>
      </c>
      <c r="H337" s="31" t="str">
        <f>IFERROR(IF(AND(A337&gt;=1,A337&lt;=104),VLOOKUP($A337,Location!$A:$J,6,FALSE),IF(A337=0,"Avant l'ouverture",IF(OR(A337=105,A337=106),"Bonus"))),"")</f>
        <v>Tour 1</v>
      </c>
      <c r="I337" s="31" t="str">
        <f>IF(LEFT(H337,4)="Tour",VLOOKUP(A337,Database!$A:$C,3,FALSE),"")</f>
        <v>D</v>
      </c>
      <c r="J337" s="31" t="str">
        <f>VLOOKUP($A337,Location!$A:$J,7,FALSE)</f>
        <v>Australie</v>
      </c>
      <c r="K337" s="31" t="str">
        <f>IFERROR(VLOOKUP(J337,Setup_Team!$B:$C,2,FALSE), "TDB")</f>
        <v>AUS</v>
      </c>
      <c r="L337" s="31" t="str">
        <f>VLOOKUP($A337,Location!$A:$J,8,FALSE)</f>
        <v>Turquie</v>
      </c>
      <c r="M337" s="31" t="str">
        <f>IFERROR(VLOOKUP(L337,Setup_Team!$B:$C,2,FALSE), "TDB")</f>
        <v>TUR</v>
      </c>
      <c r="N337" s="31" t="str">
        <f>VLOOKUP($A337,Location!$A:$J,9,FALSE)</f>
        <v>Vancouver</v>
      </c>
      <c r="O337" s="31" t="str">
        <f>VLOOKUP($A337,Location!$A:$J,10,FALSE)</f>
        <v>BC Place</v>
      </c>
      <c r="R337" s="31">
        <v>0</v>
      </c>
      <c r="S337" s="25">
        <f>VLOOKUP($A337,Database!$A:$Y,10,FALSE)</f>
        <v>126</v>
      </c>
      <c r="T337" s="25">
        <f>VLOOKUP($A337,Database!$A:$Y,11,FALSE)</f>
        <v>115</v>
      </c>
      <c r="U337" s="25">
        <f>VLOOKUP($A337,Database!$A:$Y,12,FALSE)</f>
        <v>66</v>
      </c>
      <c r="V337" s="25" t="str">
        <f>VLOOKUP(A337,Database!A:M,13,FALSE)</f>
        <v>À venir</v>
      </c>
      <c r="W337" s="25" t="str">
        <f>VLOOKUP($A337,Database!$A:$Y,20,FALSE)</f>
        <v/>
      </c>
      <c r="X337" s="25" t="str">
        <f>VLOOKUP($A337,Database!$A:$Y,21,FALSE)</f>
        <v/>
      </c>
      <c r="Y337" s="25" t="str">
        <f ca="1">IF(C337&lt;NOW(),IF(AND(P337&gt;Q337,W337&gt;X337),S337,IF(AND(P337=Q337,W337=X337),T337,IF(AND(P337&lt;Q337,W337&lt;X337),U337,0))),"")</f>
        <v/>
      </c>
      <c r="Z337" s="25">
        <f>IF(AND(P337=W337,Q337=X337),1,0)</f>
        <v>1</v>
      </c>
      <c r="AA337" s="25" t="str">
        <f>IF(Z337=0,"",IF(ISBLANK(VLOOKUP(A337,Database!A:AA,22,FALSE)),"",VLOOKUP(A337,Database!A:AA,22,FALSE)))</f>
        <v>Exact</v>
      </c>
      <c r="AB337" s="25">
        <f ca="1">IFERROR(IF(AND(Y337&lt;&gt;"",OR(V337="Terminé",V337="En cours")),VLOOKUP(AA337,Setup_ScoreExactBonus!A:D,4,FALSE),0),0)</f>
        <v>0</v>
      </c>
      <c r="AC337" s="31" t="str">
        <f ca="1">IF(Y337&lt;&gt;"", Y337 + IF(Z337=1,AB337, 0), "")</f>
        <v/>
      </c>
      <c r="AD337" s="31">
        <f ca="1">SUMIFS(AC$2:AC337,D$2:D337,D337)*IF(R337=0,1,2)</f>
        <v>0</v>
      </c>
    </row>
    <row r="338" spans="1:30" x14ac:dyDescent="0.35">
      <c r="A338" s="31">
        <f>IF(ISBLANK(B338),"",COUNTIF(B$2:B338,B338))-1</f>
        <v>8</v>
      </c>
      <c r="B338" s="31">
        <v>25</v>
      </c>
      <c r="C338" s="10">
        <f>VLOOKUP($A338,Database!$A:$Y,7,FALSE)</f>
        <v>46187.25</v>
      </c>
      <c r="D338" s="31" t="str">
        <f>VLOOKUP(Pronostics!$B338,Setup_MPP!$A:$G,3,FALSE)</f>
        <v>Joueur25</v>
      </c>
      <c r="E338" s="31" t="str">
        <f>VLOOKUP(Pronostics!$B338,Setup_MPP!$A:$G,2,FALSE)</f>
        <v>Joueur25</v>
      </c>
      <c r="F338" s="31" t="str">
        <f>VLOOKUP($B338,Setup_MPP!$A:$E,4,FALSE)</f>
        <v>#D5D5D5</v>
      </c>
      <c r="G338" s="31" t="str">
        <f>VLOOKUP($B338,Setup_MPP!$A:$E,5,FALSE)</f>
        <v>#727272</v>
      </c>
      <c r="H338" s="31" t="str">
        <f>IFERROR(IF(AND(A338&gt;=1,A338&lt;=104),VLOOKUP($A338,Location!$A:$J,6,FALSE),IF(A338=0,"Avant l'ouverture",IF(OR(A338=105,A338=106),"Bonus"))),"")</f>
        <v>Tour 1</v>
      </c>
      <c r="I338" s="31" t="str">
        <f>IF(LEFT(H338,4)="Tour",VLOOKUP(A338,Database!$A:$C,3,FALSE),"")</f>
        <v>D</v>
      </c>
      <c r="J338" s="31" t="str">
        <f>VLOOKUP($A338,Location!$A:$J,7,FALSE)</f>
        <v>Australie</v>
      </c>
      <c r="K338" s="31" t="str">
        <f>IFERROR(VLOOKUP(J338,Setup_Team!$B:$C,2,FALSE), "TDB")</f>
        <v>AUS</v>
      </c>
      <c r="L338" s="31" t="str">
        <f>VLOOKUP($A338,Location!$A:$J,8,FALSE)</f>
        <v>Turquie</v>
      </c>
      <c r="M338" s="31" t="str">
        <f>IFERROR(VLOOKUP(L338,Setup_Team!$B:$C,2,FALSE), "TDB")</f>
        <v>TUR</v>
      </c>
      <c r="N338" s="31" t="str">
        <f>VLOOKUP($A338,Location!$A:$J,9,FALSE)</f>
        <v>Vancouver</v>
      </c>
      <c r="O338" s="31" t="str">
        <f>VLOOKUP($A338,Location!$A:$J,10,FALSE)</f>
        <v>BC Place</v>
      </c>
      <c r="R338" s="31">
        <v>0</v>
      </c>
      <c r="S338" s="25">
        <f>VLOOKUP($A338,Database!$A:$Y,10,FALSE)</f>
        <v>126</v>
      </c>
      <c r="T338" s="25">
        <f>VLOOKUP($A338,Database!$A:$Y,11,FALSE)</f>
        <v>115</v>
      </c>
      <c r="U338" s="25">
        <f>VLOOKUP($A338,Database!$A:$Y,12,FALSE)</f>
        <v>66</v>
      </c>
      <c r="V338" s="25" t="str">
        <f>VLOOKUP(A338,Database!A:M,13,FALSE)</f>
        <v>À venir</v>
      </c>
      <c r="W338" s="25" t="str">
        <f>VLOOKUP($A338,Database!$A:$Y,20,FALSE)</f>
        <v/>
      </c>
      <c r="X338" s="25" t="str">
        <f>VLOOKUP($A338,Database!$A:$Y,21,FALSE)</f>
        <v/>
      </c>
      <c r="Y338" s="25" t="str">
        <f ca="1">IF(C338&lt;NOW(),IF(AND(P338&gt;Q338,W338&gt;X338),S338,IF(AND(P338=Q338,W338=X338),T338,IF(AND(P338&lt;Q338,W338&lt;X338),U338,0))),"")</f>
        <v/>
      </c>
      <c r="Z338" s="25">
        <f>IF(AND(P338=W338,Q338=X338),1,0)</f>
        <v>1</v>
      </c>
      <c r="AA338" s="25" t="str">
        <f>IF(Z338=0,"",IF(ISBLANK(VLOOKUP(A338,Database!A:AA,22,FALSE)),"",VLOOKUP(A338,Database!A:AA,22,FALSE)))</f>
        <v>Exact</v>
      </c>
      <c r="AB338" s="25">
        <f ca="1">IFERROR(IF(AND(Y338&lt;&gt;"",OR(V338="Terminé",V338="En cours")),VLOOKUP(AA338,Setup_ScoreExactBonus!A:D,4,FALSE),0),0)</f>
        <v>0</v>
      </c>
      <c r="AC338" s="31" t="str">
        <f ca="1">IF(Y338&lt;&gt;"", Y338 + IF(Z338=1,AB338, 0), "")</f>
        <v/>
      </c>
      <c r="AD338" s="31">
        <f ca="1">SUMIFS(AC$2:AC338,D$2:D338,D338)*IF(R338=0,1,2)</f>
        <v>0</v>
      </c>
    </row>
    <row r="339" spans="1:30" x14ac:dyDescent="0.35">
      <c r="A339" s="31">
        <f>IF(ISBLANK(B339),"",COUNTIF(B$2:B339,B339))-1</f>
        <v>8</v>
      </c>
      <c r="B339" s="31">
        <v>26</v>
      </c>
      <c r="C339" s="10">
        <f>VLOOKUP($A339,Database!$A:$Y,7,FALSE)</f>
        <v>46187.25</v>
      </c>
      <c r="D339" s="31" t="str">
        <f>VLOOKUP(Pronostics!$B339,Setup_MPP!$A:$G,3,FALSE)</f>
        <v>Joueur26</v>
      </c>
      <c r="E339" s="31" t="str">
        <f>VLOOKUP(Pronostics!$B339,Setup_MPP!$A:$G,2,FALSE)</f>
        <v>Joueur26</v>
      </c>
      <c r="F339" s="31" t="str">
        <f>VLOOKUP($B339,Setup_MPP!$A:$E,4,FALSE)</f>
        <v>#D5D5D5</v>
      </c>
      <c r="G339" s="31" t="str">
        <f>VLOOKUP($B339,Setup_MPP!$A:$E,5,FALSE)</f>
        <v>#727272</v>
      </c>
      <c r="H339" s="31" t="str">
        <f>IFERROR(IF(AND(A339&gt;=1,A339&lt;=104),VLOOKUP($A339,Location!$A:$J,6,FALSE),IF(A339=0,"Avant l'ouverture",IF(OR(A339=105,A339=106),"Bonus"))),"")</f>
        <v>Tour 1</v>
      </c>
      <c r="I339" s="31" t="str">
        <f>IF(LEFT(H339,4)="Tour",VLOOKUP(A339,Database!$A:$C,3,FALSE),"")</f>
        <v>D</v>
      </c>
      <c r="J339" s="31" t="str">
        <f>VLOOKUP($A339,Location!$A:$J,7,FALSE)</f>
        <v>Australie</v>
      </c>
      <c r="K339" s="31" t="str">
        <f>IFERROR(VLOOKUP(J339,Setup_Team!$B:$C,2,FALSE), "TDB")</f>
        <v>AUS</v>
      </c>
      <c r="L339" s="31" t="str">
        <f>VLOOKUP($A339,Location!$A:$J,8,FALSE)</f>
        <v>Turquie</v>
      </c>
      <c r="M339" s="31" t="str">
        <f>IFERROR(VLOOKUP(L339,Setup_Team!$B:$C,2,FALSE), "TDB")</f>
        <v>TUR</v>
      </c>
      <c r="N339" s="31" t="str">
        <f>VLOOKUP($A339,Location!$A:$J,9,FALSE)</f>
        <v>Vancouver</v>
      </c>
      <c r="O339" s="31" t="str">
        <f>VLOOKUP($A339,Location!$A:$J,10,FALSE)</f>
        <v>BC Place</v>
      </c>
      <c r="R339" s="31">
        <v>0</v>
      </c>
      <c r="S339" s="25">
        <f>VLOOKUP($A339,Database!$A:$Y,10,FALSE)</f>
        <v>126</v>
      </c>
      <c r="T339" s="25">
        <f>VLOOKUP($A339,Database!$A:$Y,11,FALSE)</f>
        <v>115</v>
      </c>
      <c r="U339" s="25">
        <f>VLOOKUP($A339,Database!$A:$Y,12,FALSE)</f>
        <v>66</v>
      </c>
      <c r="V339" s="25" t="str">
        <f>VLOOKUP(A339,Database!A:M,13,FALSE)</f>
        <v>À venir</v>
      </c>
      <c r="W339" s="25" t="str">
        <f>VLOOKUP($A339,Database!$A:$Y,20,FALSE)</f>
        <v/>
      </c>
      <c r="X339" s="25" t="str">
        <f>VLOOKUP($A339,Database!$A:$Y,21,FALSE)</f>
        <v/>
      </c>
      <c r="Y339" s="25" t="str">
        <f ca="1">IF(C339&lt;NOW(),IF(AND(P339&gt;Q339,W339&gt;X339),S339,IF(AND(P339=Q339,W339=X339),T339,IF(AND(P339&lt;Q339,W339&lt;X339),U339,0))),"")</f>
        <v/>
      </c>
      <c r="Z339" s="25">
        <f>IF(AND(P339=W339,Q339=X339),1,0)</f>
        <v>1</v>
      </c>
      <c r="AA339" s="25" t="str">
        <f>IF(Z339=0,"",IF(ISBLANK(VLOOKUP(A339,Database!A:AA,22,FALSE)),"",VLOOKUP(A339,Database!A:AA,22,FALSE)))</f>
        <v>Exact</v>
      </c>
      <c r="AB339" s="25">
        <f ca="1">IFERROR(IF(AND(Y339&lt;&gt;"",OR(V339="Terminé",V339="En cours")),VLOOKUP(AA339,Setup_ScoreExactBonus!A:D,4,FALSE),0),0)</f>
        <v>0</v>
      </c>
      <c r="AC339" s="31" t="str">
        <f ca="1">IF(Y339&lt;&gt;"", Y339 + IF(Z339=1,AB339, 0), "")</f>
        <v/>
      </c>
      <c r="AD339" s="31">
        <f ca="1">SUMIFS(AC$2:AC339,D$2:D339,D339)*IF(R339=0,1,2)</f>
        <v>0</v>
      </c>
    </row>
    <row r="340" spans="1:30" x14ac:dyDescent="0.35">
      <c r="A340" s="31">
        <f>IF(ISBLANK(B340),"",COUNTIF(B$2:B340,B340))-1</f>
        <v>8</v>
      </c>
      <c r="B340" s="31">
        <v>27</v>
      </c>
      <c r="C340" s="10">
        <f>VLOOKUP($A340,Database!$A:$Y,7,FALSE)</f>
        <v>46187.25</v>
      </c>
      <c r="D340" s="31" t="str">
        <f>VLOOKUP(Pronostics!$B340,Setup_MPP!$A:$G,3,FALSE)</f>
        <v>Joueur27</v>
      </c>
      <c r="E340" s="31" t="str">
        <f>VLOOKUP(Pronostics!$B340,Setup_MPP!$A:$G,2,FALSE)</f>
        <v>Joueur27</v>
      </c>
      <c r="F340" s="31" t="str">
        <f>VLOOKUP($B340,Setup_MPP!$A:$E,4,FALSE)</f>
        <v>#D5D5D5</v>
      </c>
      <c r="G340" s="31" t="str">
        <f>VLOOKUP($B340,Setup_MPP!$A:$E,5,FALSE)</f>
        <v>#727272</v>
      </c>
      <c r="H340" s="31" t="str">
        <f>IFERROR(IF(AND(A340&gt;=1,A340&lt;=104),VLOOKUP($A340,Location!$A:$J,6,FALSE),IF(A340=0,"Avant l'ouverture",IF(OR(A340=105,A340=106),"Bonus"))),"")</f>
        <v>Tour 1</v>
      </c>
      <c r="I340" s="31" t="str">
        <f>IF(LEFT(H340,4)="Tour",VLOOKUP(A340,Database!$A:$C,3,FALSE),"")</f>
        <v>D</v>
      </c>
      <c r="J340" s="31" t="str">
        <f>VLOOKUP($A340,Location!$A:$J,7,FALSE)</f>
        <v>Australie</v>
      </c>
      <c r="K340" s="31" t="str">
        <f>IFERROR(VLOOKUP(J340,Setup_Team!$B:$C,2,FALSE), "TDB")</f>
        <v>AUS</v>
      </c>
      <c r="L340" s="31" t="str">
        <f>VLOOKUP($A340,Location!$A:$J,8,FALSE)</f>
        <v>Turquie</v>
      </c>
      <c r="M340" s="31" t="str">
        <f>IFERROR(VLOOKUP(L340,Setup_Team!$B:$C,2,FALSE), "TDB")</f>
        <v>TUR</v>
      </c>
      <c r="N340" s="31" t="str">
        <f>VLOOKUP($A340,Location!$A:$J,9,FALSE)</f>
        <v>Vancouver</v>
      </c>
      <c r="O340" s="31" t="str">
        <f>VLOOKUP($A340,Location!$A:$J,10,FALSE)</f>
        <v>BC Place</v>
      </c>
      <c r="R340" s="31">
        <v>0</v>
      </c>
      <c r="S340" s="25">
        <f>VLOOKUP($A340,Database!$A:$Y,10,FALSE)</f>
        <v>126</v>
      </c>
      <c r="T340" s="25">
        <f>VLOOKUP($A340,Database!$A:$Y,11,FALSE)</f>
        <v>115</v>
      </c>
      <c r="U340" s="25">
        <f>VLOOKUP($A340,Database!$A:$Y,12,FALSE)</f>
        <v>66</v>
      </c>
      <c r="V340" s="25" t="str">
        <f>VLOOKUP(A340,Database!A:M,13,FALSE)</f>
        <v>À venir</v>
      </c>
      <c r="W340" s="25" t="str">
        <f>VLOOKUP($A340,Database!$A:$Y,20,FALSE)</f>
        <v/>
      </c>
      <c r="X340" s="25" t="str">
        <f>VLOOKUP($A340,Database!$A:$Y,21,FALSE)</f>
        <v/>
      </c>
      <c r="Y340" s="25" t="str">
        <f ca="1">IF(C340&lt;NOW(),IF(AND(P340&gt;Q340,W340&gt;X340),S340,IF(AND(P340=Q340,W340=X340),T340,IF(AND(P340&lt;Q340,W340&lt;X340),U340,0))),"")</f>
        <v/>
      </c>
      <c r="Z340" s="25">
        <f>IF(AND(P340=W340,Q340=X340),1,0)</f>
        <v>1</v>
      </c>
      <c r="AA340" s="25" t="str">
        <f>IF(Z340=0,"",IF(ISBLANK(VLOOKUP(A340,Database!A:AA,22,FALSE)),"",VLOOKUP(A340,Database!A:AA,22,FALSE)))</f>
        <v>Exact</v>
      </c>
      <c r="AB340" s="25">
        <f ca="1">IFERROR(IF(AND(Y340&lt;&gt;"",OR(V340="Terminé",V340="En cours")),VLOOKUP(AA340,Setup_ScoreExactBonus!A:D,4,FALSE),0),0)</f>
        <v>0</v>
      </c>
      <c r="AC340" s="31" t="str">
        <f ca="1">IF(Y340&lt;&gt;"", Y340 + IF(Z340=1,AB340, 0), "")</f>
        <v/>
      </c>
      <c r="AD340" s="31">
        <f ca="1">SUMIFS(AC$2:AC340,D$2:D340,D340)*IF(R340=0,1,2)</f>
        <v>0</v>
      </c>
    </row>
    <row r="341" spans="1:30" x14ac:dyDescent="0.35">
      <c r="A341" s="31">
        <f>IF(ISBLANK(B341),"",COUNTIF(B$2:B341,B341))-1</f>
        <v>8</v>
      </c>
      <c r="B341" s="31">
        <v>28</v>
      </c>
      <c r="C341" s="10">
        <f>VLOOKUP($A341,Database!$A:$Y,7,FALSE)</f>
        <v>46187.25</v>
      </c>
      <c r="D341" s="31" t="str">
        <f>VLOOKUP(Pronostics!$B341,Setup_MPP!$A:$G,3,FALSE)</f>
        <v>Joueur28</v>
      </c>
      <c r="E341" s="31" t="str">
        <f>VLOOKUP(Pronostics!$B341,Setup_MPP!$A:$G,2,FALSE)</f>
        <v>Joueur28</v>
      </c>
      <c r="F341" s="31" t="str">
        <f>VLOOKUP($B341,Setup_MPP!$A:$E,4,FALSE)</f>
        <v>#D5D5D5</v>
      </c>
      <c r="G341" s="31" t="str">
        <f>VLOOKUP($B341,Setup_MPP!$A:$E,5,FALSE)</f>
        <v>#727272</v>
      </c>
      <c r="H341" s="31" t="str">
        <f>IFERROR(IF(AND(A341&gt;=1,A341&lt;=104),VLOOKUP($A341,Location!$A:$J,6,FALSE),IF(A341=0,"Avant l'ouverture",IF(OR(A341=105,A341=106),"Bonus"))),"")</f>
        <v>Tour 1</v>
      </c>
      <c r="I341" s="31" t="str">
        <f>IF(LEFT(H341,4)="Tour",VLOOKUP(A341,Database!$A:$C,3,FALSE),"")</f>
        <v>D</v>
      </c>
      <c r="J341" s="31" t="str">
        <f>VLOOKUP($A341,Location!$A:$J,7,FALSE)</f>
        <v>Australie</v>
      </c>
      <c r="K341" s="31" t="str">
        <f>IFERROR(VLOOKUP(J341,Setup_Team!$B:$C,2,FALSE), "TDB")</f>
        <v>AUS</v>
      </c>
      <c r="L341" s="31" t="str">
        <f>VLOOKUP($A341,Location!$A:$J,8,FALSE)</f>
        <v>Turquie</v>
      </c>
      <c r="M341" s="31" t="str">
        <f>IFERROR(VLOOKUP(L341,Setup_Team!$B:$C,2,FALSE), "TDB")</f>
        <v>TUR</v>
      </c>
      <c r="N341" s="31" t="str">
        <f>VLOOKUP($A341,Location!$A:$J,9,FALSE)</f>
        <v>Vancouver</v>
      </c>
      <c r="O341" s="31" t="str">
        <f>VLOOKUP($A341,Location!$A:$J,10,FALSE)</f>
        <v>BC Place</v>
      </c>
      <c r="R341" s="31">
        <v>0</v>
      </c>
      <c r="S341" s="25">
        <f>VLOOKUP($A341,Database!$A:$Y,10,FALSE)</f>
        <v>126</v>
      </c>
      <c r="T341" s="25">
        <f>VLOOKUP($A341,Database!$A:$Y,11,FALSE)</f>
        <v>115</v>
      </c>
      <c r="U341" s="25">
        <f>VLOOKUP($A341,Database!$A:$Y,12,FALSE)</f>
        <v>66</v>
      </c>
      <c r="V341" s="25" t="str">
        <f>VLOOKUP(A341,Database!A:M,13,FALSE)</f>
        <v>À venir</v>
      </c>
      <c r="W341" s="25" t="str">
        <f>VLOOKUP($A341,Database!$A:$Y,20,FALSE)</f>
        <v/>
      </c>
      <c r="X341" s="25" t="str">
        <f>VLOOKUP($A341,Database!$A:$Y,21,FALSE)</f>
        <v/>
      </c>
      <c r="Y341" s="25" t="str">
        <f ca="1">IF(C341&lt;NOW(),IF(AND(P341&gt;Q341,W341&gt;X341),S341,IF(AND(P341=Q341,W341=X341),T341,IF(AND(P341&lt;Q341,W341&lt;X341),U341,0))),"")</f>
        <v/>
      </c>
      <c r="Z341" s="25">
        <f>IF(AND(P341=W341,Q341=X341),1,0)</f>
        <v>1</v>
      </c>
      <c r="AA341" s="25" t="str">
        <f>IF(Z341=0,"",IF(ISBLANK(VLOOKUP(A341,Database!A:AA,22,FALSE)),"",VLOOKUP(A341,Database!A:AA,22,FALSE)))</f>
        <v>Exact</v>
      </c>
      <c r="AB341" s="25">
        <f ca="1">IFERROR(IF(AND(Y341&lt;&gt;"",OR(V341="Terminé",V341="En cours")),VLOOKUP(AA341,Setup_ScoreExactBonus!A:D,4,FALSE),0),0)</f>
        <v>0</v>
      </c>
      <c r="AC341" s="31" t="str">
        <f ca="1">IF(Y341&lt;&gt;"", Y341 + IF(Z341=1,AB341, 0), "")</f>
        <v/>
      </c>
      <c r="AD341" s="31">
        <f ca="1">SUMIFS(AC$2:AC341,D$2:D341,D341)*IF(R341=0,1,2)</f>
        <v>0</v>
      </c>
    </row>
    <row r="342" spans="1:30" x14ac:dyDescent="0.35">
      <c r="A342" s="31">
        <f>IF(ISBLANK(B342),"",COUNTIF(B$2:B342,B342))-1</f>
        <v>8</v>
      </c>
      <c r="B342" s="31">
        <v>29</v>
      </c>
      <c r="C342" s="10">
        <f>VLOOKUP($A342,Database!$A:$Y,7,FALSE)</f>
        <v>46187.25</v>
      </c>
      <c r="D342" s="31" t="str">
        <f>VLOOKUP(Pronostics!$B342,Setup_MPP!$A:$G,3,FALSE)</f>
        <v>Joueur29</v>
      </c>
      <c r="E342" s="31" t="str">
        <f>VLOOKUP(Pronostics!$B342,Setup_MPP!$A:$G,2,FALSE)</f>
        <v>Joueur29</v>
      </c>
      <c r="F342" s="31" t="str">
        <f>VLOOKUP($B342,Setup_MPP!$A:$E,4,FALSE)</f>
        <v>#D5D5D5</v>
      </c>
      <c r="G342" s="31" t="str">
        <f>VLOOKUP($B342,Setup_MPP!$A:$E,5,FALSE)</f>
        <v>#727272</v>
      </c>
      <c r="H342" s="31" t="str">
        <f>IFERROR(IF(AND(A342&gt;=1,A342&lt;=104),VLOOKUP($A342,Location!$A:$J,6,FALSE),IF(A342=0,"Avant l'ouverture",IF(OR(A342=105,A342=106),"Bonus"))),"")</f>
        <v>Tour 1</v>
      </c>
      <c r="I342" s="31" t="str">
        <f>IF(LEFT(H342,4)="Tour",VLOOKUP(A342,Database!$A:$C,3,FALSE),"")</f>
        <v>D</v>
      </c>
      <c r="J342" s="31" t="str">
        <f>VLOOKUP($A342,Location!$A:$J,7,FALSE)</f>
        <v>Australie</v>
      </c>
      <c r="K342" s="31" t="str">
        <f>IFERROR(VLOOKUP(J342,Setup_Team!$B:$C,2,FALSE), "TDB")</f>
        <v>AUS</v>
      </c>
      <c r="L342" s="31" t="str">
        <f>VLOOKUP($A342,Location!$A:$J,8,FALSE)</f>
        <v>Turquie</v>
      </c>
      <c r="M342" s="31" t="str">
        <f>IFERROR(VLOOKUP(L342,Setup_Team!$B:$C,2,FALSE), "TDB")</f>
        <v>TUR</v>
      </c>
      <c r="N342" s="31" t="str">
        <f>VLOOKUP($A342,Location!$A:$J,9,FALSE)</f>
        <v>Vancouver</v>
      </c>
      <c r="O342" s="31" t="str">
        <f>VLOOKUP($A342,Location!$A:$J,10,FALSE)</f>
        <v>BC Place</v>
      </c>
      <c r="R342" s="31">
        <v>0</v>
      </c>
      <c r="S342" s="25">
        <f>VLOOKUP($A342,Database!$A:$Y,10,FALSE)</f>
        <v>126</v>
      </c>
      <c r="T342" s="25">
        <f>VLOOKUP($A342,Database!$A:$Y,11,FALSE)</f>
        <v>115</v>
      </c>
      <c r="U342" s="25">
        <f>VLOOKUP($A342,Database!$A:$Y,12,FALSE)</f>
        <v>66</v>
      </c>
      <c r="V342" s="25" t="str">
        <f>VLOOKUP(A342,Database!A:M,13,FALSE)</f>
        <v>À venir</v>
      </c>
      <c r="W342" s="25" t="str">
        <f>VLOOKUP($A342,Database!$A:$Y,20,FALSE)</f>
        <v/>
      </c>
      <c r="X342" s="25" t="str">
        <f>VLOOKUP($A342,Database!$A:$Y,21,FALSE)</f>
        <v/>
      </c>
      <c r="Y342" s="25" t="str">
        <f ca="1">IF(C342&lt;NOW(),IF(AND(P342&gt;Q342,W342&gt;X342),S342,IF(AND(P342=Q342,W342=X342),T342,IF(AND(P342&lt;Q342,W342&lt;X342),U342,0))),"")</f>
        <v/>
      </c>
      <c r="Z342" s="25">
        <f>IF(AND(P342=W342,Q342=X342),1,0)</f>
        <v>1</v>
      </c>
      <c r="AA342" s="25" t="str">
        <f>IF(Z342=0,"",IF(ISBLANK(VLOOKUP(A342,Database!A:AA,22,FALSE)),"",VLOOKUP(A342,Database!A:AA,22,FALSE)))</f>
        <v>Exact</v>
      </c>
      <c r="AB342" s="25">
        <f ca="1">IFERROR(IF(AND(Y342&lt;&gt;"",OR(V342="Terminé",V342="En cours")),VLOOKUP(AA342,Setup_ScoreExactBonus!A:D,4,FALSE),0),0)</f>
        <v>0</v>
      </c>
      <c r="AC342" s="31" t="str">
        <f ca="1">IF(Y342&lt;&gt;"", Y342 + IF(Z342=1,AB342, 0), "")</f>
        <v/>
      </c>
      <c r="AD342" s="31">
        <f ca="1">SUMIFS(AC$2:AC342,D$2:D342,D342)*IF(R342=0,1,2)</f>
        <v>0</v>
      </c>
    </row>
    <row r="343" spans="1:30" x14ac:dyDescent="0.35">
      <c r="A343" s="31">
        <f>IF(ISBLANK(B343),"",COUNTIF(B$2:B343,B343))-1</f>
        <v>8</v>
      </c>
      <c r="B343" s="31">
        <v>30</v>
      </c>
      <c r="C343" s="10">
        <f>VLOOKUP($A343,Database!$A:$Y,7,FALSE)</f>
        <v>46187.25</v>
      </c>
      <c r="D343" s="31" t="str">
        <f>VLOOKUP(Pronostics!$B343,Setup_MPP!$A:$G,3,FALSE)</f>
        <v>Joueur30</v>
      </c>
      <c r="E343" s="31" t="str">
        <f>VLOOKUP(Pronostics!$B343,Setup_MPP!$A:$G,2,FALSE)</f>
        <v>Joueur30</v>
      </c>
      <c r="F343" s="31" t="str">
        <f>VLOOKUP($B343,Setup_MPP!$A:$E,4,FALSE)</f>
        <v>#D5D5D5</v>
      </c>
      <c r="G343" s="31" t="str">
        <f>VLOOKUP($B343,Setup_MPP!$A:$E,5,FALSE)</f>
        <v>#727272</v>
      </c>
      <c r="H343" s="31" t="str">
        <f>IFERROR(IF(AND(A343&gt;=1,A343&lt;=104),VLOOKUP($A343,Location!$A:$J,6,FALSE),IF(A343=0,"Avant l'ouverture",IF(OR(A343=105,A343=106),"Bonus"))),"")</f>
        <v>Tour 1</v>
      </c>
      <c r="I343" s="31" t="str">
        <f>IF(LEFT(H343,4)="Tour",VLOOKUP(A343,Database!$A:$C,3,FALSE),"")</f>
        <v>D</v>
      </c>
      <c r="J343" s="31" t="str">
        <f>VLOOKUP($A343,Location!$A:$J,7,FALSE)</f>
        <v>Australie</v>
      </c>
      <c r="K343" s="31" t="str">
        <f>IFERROR(VLOOKUP(J343,Setup_Team!$B:$C,2,FALSE), "TDB")</f>
        <v>AUS</v>
      </c>
      <c r="L343" s="31" t="str">
        <f>VLOOKUP($A343,Location!$A:$J,8,FALSE)</f>
        <v>Turquie</v>
      </c>
      <c r="M343" s="31" t="str">
        <f>IFERROR(VLOOKUP(L343,Setup_Team!$B:$C,2,FALSE), "TDB")</f>
        <v>TUR</v>
      </c>
      <c r="N343" s="31" t="str">
        <f>VLOOKUP($A343,Location!$A:$J,9,FALSE)</f>
        <v>Vancouver</v>
      </c>
      <c r="O343" s="31" t="str">
        <f>VLOOKUP($A343,Location!$A:$J,10,FALSE)</f>
        <v>BC Place</v>
      </c>
      <c r="R343" s="31">
        <v>0</v>
      </c>
      <c r="S343" s="25">
        <f>VLOOKUP($A343,Database!$A:$Y,10,FALSE)</f>
        <v>126</v>
      </c>
      <c r="T343" s="25">
        <f>VLOOKUP($A343,Database!$A:$Y,11,FALSE)</f>
        <v>115</v>
      </c>
      <c r="U343" s="25">
        <f>VLOOKUP($A343,Database!$A:$Y,12,FALSE)</f>
        <v>66</v>
      </c>
      <c r="V343" s="25" t="str">
        <f>VLOOKUP(A343,Database!A:M,13,FALSE)</f>
        <v>À venir</v>
      </c>
      <c r="W343" s="25" t="str">
        <f>VLOOKUP($A343,Database!$A:$Y,20,FALSE)</f>
        <v/>
      </c>
      <c r="X343" s="25" t="str">
        <f>VLOOKUP($A343,Database!$A:$Y,21,FALSE)</f>
        <v/>
      </c>
      <c r="Y343" s="25" t="str">
        <f ca="1">IF(C343&lt;NOW(),IF(AND(P343&gt;Q343,W343&gt;X343),S343,IF(AND(P343=Q343,W343=X343),T343,IF(AND(P343&lt;Q343,W343&lt;X343),U343,0))),"")</f>
        <v/>
      </c>
      <c r="Z343" s="25">
        <f>IF(AND(P343=W343,Q343=X343),1,0)</f>
        <v>1</v>
      </c>
      <c r="AA343" s="25" t="str">
        <f>IF(Z343=0,"",IF(ISBLANK(VLOOKUP(A343,Database!A:AA,22,FALSE)),"",VLOOKUP(A343,Database!A:AA,22,FALSE)))</f>
        <v>Exact</v>
      </c>
      <c r="AB343" s="25">
        <f ca="1">IFERROR(IF(AND(Y343&lt;&gt;"",OR(V343="Terminé",V343="En cours")),VLOOKUP(AA343,Setup_ScoreExactBonus!A:D,4,FALSE),0),0)</f>
        <v>0</v>
      </c>
      <c r="AC343" s="31" t="str">
        <f ca="1">IF(Y343&lt;&gt;"", Y343 + IF(Z343=1,AB343, 0), "")</f>
        <v/>
      </c>
      <c r="AD343" s="31">
        <f ca="1">SUMIFS(AC$2:AC343,D$2:D343,D343)*IF(R343=0,1,2)</f>
        <v>0</v>
      </c>
    </row>
    <row r="344" spans="1:30" x14ac:dyDescent="0.35">
      <c r="A344" s="31">
        <f>IF(ISBLANK(B344),"",COUNTIF(B$2:B344,B344))-1</f>
        <v>8</v>
      </c>
      <c r="B344" s="31">
        <v>31</v>
      </c>
      <c r="C344" s="10">
        <f>VLOOKUP($A344,Database!$A:$Y,7,FALSE)</f>
        <v>46187.25</v>
      </c>
      <c r="D344" s="31" t="str">
        <f>VLOOKUP(Pronostics!$B344,Setup_MPP!$A:$G,3,FALSE)</f>
        <v>Joueur31</v>
      </c>
      <c r="E344" s="31" t="str">
        <f>VLOOKUP(Pronostics!$B344,Setup_MPP!$A:$G,2,FALSE)</f>
        <v>Joueur31</v>
      </c>
      <c r="F344" s="31" t="str">
        <f>VLOOKUP($B344,Setup_MPP!$A:$E,4,FALSE)</f>
        <v>#D5D5D5</v>
      </c>
      <c r="G344" s="31" t="str">
        <f>VLOOKUP($B344,Setup_MPP!$A:$E,5,FALSE)</f>
        <v>#727272</v>
      </c>
      <c r="H344" s="31" t="str">
        <f>IFERROR(IF(AND(A344&gt;=1,A344&lt;=104),VLOOKUP($A344,Location!$A:$J,6,FALSE),IF(A344=0,"Avant l'ouverture",IF(OR(A344=105,A344=106),"Bonus"))),"")</f>
        <v>Tour 1</v>
      </c>
      <c r="I344" s="31" t="str">
        <f>IF(LEFT(H344,4)="Tour",VLOOKUP(A344,Database!$A:$C,3,FALSE),"")</f>
        <v>D</v>
      </c>
      <c r="J344" s="31" t="str">
        <f>VLOOKUP($A344,Location!$A:$J,7,FALSE)</f>
        <v>Australie</v>
      </c>
      <c r="K344" s="31" t="str">
        <f>IFERROR(VLOOKUP(J344,Setup_Team!$B:$C,2,FALSE), "TDB")</f>
        <v>AUS</v>
      </c>
      <c r="L344" s="31" t="str">
        <f>VLOOKUP($A344,Location!$A:$J,8,FALSE)</f>
        <v>Turquie</v>
      </c>
      <c r="M344" s="31" t="str">
        <f>IFERROR(VLOOKUP(L344,Setup_Team!$B:$C,2,FALSE), "TDB")</f>
        <v>TUR</v>
      </c>
      <c r="N344" s="31" t="str">
        <f>VLOOKUP($A344,Location!$A:$J,9,FALSE)</f>
        <v>Vancouver</v>
      </c>
      <c r="O344" s="31" t="str">
        <f>VLOOKUP($A344,Location!$A:$J,10,FALSE)</f>
        <v>BC Place</v>
      </c>
      <c r="R344" s="31">
        <v>0</v>
      </c>
      <c r="S344" s="25">
        <f>VLOOKUP($A344,Database!$A:$Y,10,FALSE)</f>
        <v>126</v>
      </c>
      <c r="T344" s="25">
        <f>VLOOKUP($A344,Database!$A:$Y,11,FALSE)</f>
        <v>115</v>
      </c>
      <c r="U344" s="25">
        <f>VLOOKUP($A344,Database!$A:$Y,12,FALSE)</f>
        <v>66</v>
      </c>
      <c r="V344" s="25" t="str">
        <f>VLOOKUP(A344,Database!A:M,13,FALSE)</f>
        <v>À venir</v>
      </c>
      <c r="W344" s="25" t="str">
        <f>VLOOKUP($A344,Database!$A:$Y,20,FALSE)</f>
        <v/>
      </c>
      <c r="X344" s="25" t="str">
        <f>VLOOKUP($A344,Database!$A:$Y,21,FALSE)</f>
        <v/>
      </c>
      <c r="Y344" s="25" t="str">
        <f ca="1">IF(C344&lt;NOW(),IF(AND(P344&gt;Q344,W344&gt;X344),S344,IF(AND(P344=Q344,W344=X344),T344,IF(AND(P344&lt;Q344,W344&lt;X344),U344,0))),"")</f>
        <v/>
      </c>
      <c r="Z344" s="25">
        <f>IF(AND(P344=W344,Q344=X344),1,0)</f>
        <v>1</v>
      </c>
      <c r="AA344" s="25" t="str">
        <f>IF(Z344=0,"",IF(ISBLANK(VLOOKUP(A344,Database!A:AA,22,FALSE)),"",VLOOKUP(A344,Database!A:AA,22,FALSE)))</f>
        <v>Exact</v>
      </c>
      <c r="AB344" s="25">
        <f ca="1">IFERROR(IF(AND(Y344&lt;&gt;"",OR(V344="Terminé",V344="En cours")),VLOOKUP(AA344,Setup_ScoreExactBonus!A:D,4,FALSE),0),0)</f>
        <v>0</v>
      </c>
      <c r="AC344" s="31" t="str">
        <f ca="1">IF(Y344&lt;&gt;"", Y344 + IF(Z344=1,AB344, 0), "")</f>
        <v/>
      </c>
      <c r="AD344" s="31">
        <f ca="1">SUMIFS(AC$2:AC344,D$2:D344,D344)*IF(R344=0,1,2)</f>
        <v>0</v>
      </c>
    </row>
    <row r="345" spans="1:30" x14ac:dyDescent="0.35">
      <c r="A345" s="31">
        <f>IF(ISBLANK(B345),"",COUNTIF(B$2:B345,B345))-1</f>
        <v>8</v>
      </c>
      <c r="B345" s="31">
        <v>32</v>
      </c>
      <c r="C345" s="10">
        <f>VLOOKUP($A345,Database!$A:$Y,7,FALSE)</f>
        <v>46187.25</v>
      </c>
      <c r="D345" s="31" t="str">
        <f>VLOOKUP(Pronostics!$B345,Setup_MPP!$A:$G,3,FALSE)</f>
        <v>Joueur32</v>
      </c>
      <c r="E345" s="31" t="str">
        <f>VLOOKUP(Pronostics!$B345,Setup_MPP!$A:$G,2,FALSE)</f>
        <v>Joueur32</v>
      </c>
      <c r="F345" s="31" t="str">
        <f>VLOOKUP($B345,Setup_MPP!$A:$E,4,FALSE)</f>
        <v>#D5D5D5</v>
      </c>
      <c r="G345" s="31" t="str">
        <f>VLOOKUP($B345,Setup_MPP!$A:$E,5,FALSE)</f>
        <v>#727272</v>
      </c>
      <c r="H345" s="31" t="str">
        <f>IFERROR(IF(AND(A345&gt;=1,A345&lt;=104),VLOOKUP($A345,Location!$A:$J,6,FALSE),IF(A345=0,"Avant l'ouverture",IF(OR(A345=105,A345=106),"Bonus"))),"")</f>
        <v>Tour 1</v>
      </c>
      <c r="I345" s="31" t="str">
        <f>IF(LEFT(H345,4)="Tour",VLOOKUP(A345,Database!$A:$C,3,FALSE),"")</f>
        <v>D</v>
      </c>
      <c r="J345" s="31" t="str">
        <f>VLOOKUP($A345,Location!$A:$J,7,FALSE)</f>
        <v>Australie</v>
      </c>
      <c r="K345" s="31" t="str">
        <f>IFERROR(VLOOKUP(J345,Setup_Team!$B:$C,2,FALSE), "TDB")</f>
        <v>AUS</v>
      </c>
      <c r="L345" s="31" t="str">
        <f>VLOOKUP($A345,Location!$A:$J,8,FALSE)</f>
        <v>Turquie</v>
      </c>
      <c r="M345" s="31" t="str">
        <f>IFERROR(VLOOKUP(L345,Setup_Team!$B:$C,2,FALSE), "TDB")</f>
        <v>TUR</v>
      </c>
      <c r="N345" s="31" t="str">
        <f>VLOOKUP($A345,Location!$A:$J,9,FALSE)</f>
        <v>Vancouver</v>
      </c>
      <c r="O345" s="31" t="str">
        <f>VLOOKUP($A345,Location!$A:$J,10,FALSE)</f>
        <v>BC Place</v>
      </c>
      <c r="R345" s="31">
        <v>0</v>
      </c>
      <c r="S345" s="25">
        <f>VLOOKUP($A345,Database!$A:$Y,10,FALSE)</f>
        <v>126</v>
      </c>
      <c r="T345" s="25">
        <f>VLOOKUP($A345,Database!$A:$Y,11,FALSE)</f>
        <v>115</v>
      </c>
      <c r="U345" s="25">
        <f>VLOOKUP($A345,Database!$A:$Y,12,FALSE)</f>
        <v>66</v>
      </c>
      <c r="V345" s="25" t="str">
        <f>VLOOKUP(A345,Database!A:M,13,FALSE)</f>
        <v>À venir</v>
      </c>
      <c r="W345" s="25" t="str">
        <f>VLOOKUP($A345,Database!$A:$Y,20,FALSE)</f>
        <v/>
      </c>
      <c r="X345" s="25" t="str">
        <f>VLOOKUP($A345,Database!$A:$Y,21,FALSE)</f>
        <v/>
      </c>
      <c r="Y345" s="25" t="str">
        <f ca="1">IF(C345&lt;NOW(),IF(AND(P345&gt;Q345,W345&gt;X345),S345,IF(AND(P345=Q345,W345=X345),T345,IF(AND(P345&lt;Q345,W345&lt;X345),U345,0))),"")</f>
        <v/>
      </c>
      <c r="Z345" s="25">
        <f>IF(AND(P345=W345,Q345=X345),1,0)</f>
        <v>1</v>
      </c>
      <c r="AA345" s="25" t="str">
        <f>IF(Z345=0,"",IF(ISBLANK(VLOOKUP(A345,Database!A:AA,22,FALSE)),"",VLOOKUP(A345,Database!A:AA,22,FALSE)))</f>
        <v>Exact</v>
      </c>
      <c r="AB345" s="25">
        <f ca="1">IFERROR(IF(AND(Y345&lt;&gt;"",OR(V345="Terminé",V345="En cours")),VLOOKUP(AA345,Setup_ScoreExactBonus!A:D,4,FALSE),0),0)</f>
        <v>0</v>
      </c>
      <c r="AC345" s="31" t="str">
        <f ca="1">IF(Y345&lt;&gt;"", Y345 + IF(Z345=1,AB345, 0), "")</f>
        <v/>
      </c>
      <c r="AD345" s="31">
        <f ca="1">SUMIFS(AC$2:AC345,D$2:D345,D345)*IF(R345=0,1,2)</f>
        <v>0</v>
      </c>
    </row>
    <row r="346" spans="1:30" x14ac:dyDescent="0.35">
      <c r="A346" s="31">
        <f>IF(ISBLANK(B346),"",COUNTIF(B$2:B346,B346))-1</f>
        <v>8</v>
      </c>
      <c r="B346" s="31">
        <v>33</v>
      </c>
      <c r="C346" s="10">
        <f>VLOOKUP($A346,Database!$A:$Y,7,FALSE)</f>
        <v>46187.25</v>
      </c>
      <c r="D346" s="31" t="str">
        <f>VLOOKUP(Pronostics!$B346,Setup_MPP!$A:$G,3,FALSE)</f>
        <v>Joueur33</v>
      </c>
      <c r="E346" s="31" t="str">
        <f>VLOOKUP(Pronostics!$B346,Setup_MPP!$A:$G,2,FALSE)</f>
        <v>Joueur33</v>
      </c>
      <c r="F346" s="31" t="str">
        <f>VLOOKUP($B346,Setup_MPP!$A:$E,4,FALSE)</f>
        <v>#D5D5D5</v>
      </c>
      <c r="G346" s="31" t="str">
        <f>VLOOKUP($B346,Setup_MPP!$A:$E,5,FALSE)</f>
        <v>#727272</v>
      </c>
      <c r="H346" s="31" t="str">
        <f>IFERROR(IF(AND(A346&gt;=1,A346&lt;=104),VLOOKUP($A346,Location!$A:$J,6,FALSE),IF(A346=0,"Avant l'ouverture",IF(OR(A346=105,A346=106),"Bonus"))),"")</f>
        <v>Tour 1</v>
      </c>
      <c r="I346" s="31" t="str">
        <f>IF(LEFT(H346,4)="Tour",VLOOKUP(A346,Database!$A:$C,3,FALSE),"")</f>
        <v>D</v>
      </c>
      <c r="J346" s="31" t="str">
        <f>VLOOKUP($A346,Location!$A:$J,7,FALSE)</f>
        <v>Australie</v>
      </c>
      <c r="K346" s="31" t="str">
        <f>IFERROR(VLOOKUP(J346,Setup_Team!$B:$C,2,FALSE), "TDB")</f>
        <v>AUS</v>
      </c>
      <c r="L346" s="31" t="str">
        <f>VLOOKUP($A346,Location!$A:$J,8,FALSE)</f>
        <v>Turquie</v>
      </c>
      <c r="M346" s="31" t="str">
        <f>IFERROR(VLOOKUP(L346,Setup_Team!$B:$C,2,FALSE), "TDB")</f>
        <v>TUR</v>
      </c>
      <c r="N346" s="31" t="str">
        <f>VLOOKUP($A346,Location!$A:$J,9,FALSE)</f>
        <v>Vancouver</v>
      </c>
      <c r="O346" s="31" t="str">
        <f>VLOOKUP($A346,Location!$A:$J,10,FALSE)</f>
        <v>BC Place</v>
      </c>
      <c r="R346" s="31">
        <v>0</v>
      </c>
      <c r="S346" s="25">
        <f>VLOOKUP($A346,Database!$A:$Y,10,FALSE)</f>
        <v>126</v>
      </c>
      <c r="T346" s="25">
        <f>VLOOKUP($A346,Database!$A:$Y,11,FALSE)</f>
        <v>115</v>
      </c>
      <c r="U346" s="25">
        <f>VLOOKUP($A346,Database!$A:$Y,12,FALSE)</f>
        <v>66</v>
      </c>
      <c r="V346" s="25" t="str">
        <f>VLOOKUP(A346,Database!A:M,13,FALSE)</f>
        <v>À venir</v>
      </c>
      <c r="W346" s="25" t="str">
        <f>VLOOKUP($A346,Database!$A:$Y,20,FALSE)</f>
        <v/>
      </c>
      <c r="X346" s="25" t="str">
        <f>VLOOKUP($A346,Database!$A:$Y,21,FALSE)</f>
        <v/>
      </c>
      <c r="Y346" s="25" t="str">
        <f ca="1">IF(C346&lt;NOW(),IF(AND(P346&gt;Q346,W346&gt;X346),S346,IF(AND(P346=Q346,W346=X346),T346,IF(AND(P346&lt;Q346,W346&lt;X346),U346,0))),"")</f>
        <v/>
      </c>
      <c r="Z346" s="25">
        <f>IF(AND(P346=W346,Q346=X346),1,0)</f>
        <v>1</v>
      </c>
      <c r="AA346" s="25" t="str">
        <f>IF(Z346=0,"",IF(ISBLANK(VLOOKUP(A346,Database!A:AA,22,FALSE)),"",VLOOKUP(A346,Database!A:AA,22,FALSE)))</f>
        <v>Exact</v>
      </c>
      <c r="AB346" s="25">
        <f ca="1">IFERROR(IF(AND(Y346&lt;&gt;"",OR(V346="Terminé",V346="En cours")),VLOOKUP(AA346,Setup_ScoreExactBonus!A:D,4,FALSE),0),0)</f>
        <v>0</v>
      </c>
      <c r="AC346" s="31" t="str">
        <f ca="1">IF(Y346&lt;&gt;"", Y346 + IF(Z346=1,AB346, 0), "")</f>
        <v/>
      </c>
      <c r="AD346" s="31">
        <f ca="1">SUMIFS(AC$2:AC346,D$2:D346,D346)*IF(R346=0,1,2)</f>
        <v>0</v>
      </c>
    </row>
    <row r="347" spans="1:30" x14ac:dyDescent="0.35">
      <c r="A347" s="31">
        <f>IF(ISBLANK(B347),"",COUNTIF(B$2:B347,B347))-1</f>
        <v>8</v>
      </c>
      <c r="B347" s="31">
        <v>34</v>
      </c>
      <c r="C347" s="10">
        <f>VLOOKUP($A347,Database!$A:$Y,7,FALSE)</f>
        <v>46187.25</v>
      </c>
      <c r="D347" s="31" t="str">
        <f>VLOOKUP(Pronostics!$B347,Setup_MPP!$A:$G,3,FALSE)</f>
        <v>Joueur34</v>
      </c>
      <c r="E347" s="31" t="str">
        <f>VLOOKUP(Pronostics!$B347,Setup_MPP!$A:$G,2,FALSE)</f>
        <v>Joueur34</v>
      </c>
      <c r="F347" s="31" t="str">
        <f>VLOOKUP($B347,Setup_MPP!$A:$E,4,FALSE)</f>
        <v>#D5D5D5</v>
      </c>
      <c r="G347" s="31" t="str">
        <f>VLOOKUP($B347,Setup_MPP!$A:$E,5,FALSE)</f>
        <v>#727272</v>
      </c>
      <c r="H347" s="31" t="str">
        <f>IFERROR(IF(AND(A347&gt;=1,A347&lt;=104),VLOOKUP($A347,Location!$A:$J,6,FALSE),IF(A347=0,"Avant l'ouverture",IF(OR(A347=105,A347=106),"Bonus"))),"")</f>
        <v>Tour 1</v>
      </c>
      <c r="I347" s="31" t="str">
        <f>IF(LEFT(H347,4)="Tour",VLOOKUP(A347,Database!$A:$C,3,FALSE),"")</f>
        <v>D</v>
      </c>
      <c r="J347" s="31" t="str">
        <f>VLOOKUP($A347,Location!$A:$J,7,FALSE)</f>
        <v>Australie</v>
      </c>
      <c r="K347" s="31" t="str">
        <f>IFERROR(VLOOKUP(J347,Setup_Team!$B:$C,2,FALSE), "TDB")</f>
        <v>AUS</v>
      </c>
      <c r="L347" s="31" t="str">
        <f>VLOOKUP($A347,Location!$A:$J,8,FALSE)</f>
        <v>Turquie</v>
      </c>
      <c r="M347" s="31" t="str">
        <f>IFERROR(VLOOKUP(L347,Setup_Team!$B:$C,2,FALSE), "TDB")</f>
        <v>TUR</v>
      </c>
      <c r="N347" s="31" t="str">
        <f>VLOOKUP($A347,Location!$A:$J,9,FALSE)</f>
        <v>Vancouver</v>
      </c>
      <c r="O347" s="31" t="str">
        <f>VLOOKUP($A347,Location!$A:$J,10,FALSE)</f>
        <v>BC Place</v>
      </c>
      <c r="R347" s="31">
        <v>0</v>
      </c>
      <c r="S347" s="25">
        <f>VLOOKUP($A347,Database!$A:$Y,10,FALSE)</f>
        <v>126</v>
      </c>
      <c r="T347" s="25">
        <f>VLOOKUP($A347,Database!$A:$Y,11,FALSE)</f>
        <v>115</v>
      </c>
      <c r="U347" s="25">
        <f>VLOOKUP($A347,Database!$A:$Y,12,FALSE)</f>
        <v>66</v>
      </c>
      <c r="V347" s="25" t="str">
        <f>VLOOKUP(A347,Database!A:M,13,FALSE)</f>
        <v>À venir</v>
      </c>
      <c r="W347" s="25" t="str">
        <f>VLOOKUP($A347,Database!$A:$Y,20,FALSE)</f>
        <v/>
      </c>
      <c r="X347" s="25" t="str">
        <f>VLOOKUP($A347,Database!$A:$Y,21,FALSE)</f>
        <v/>
      </c>
      <c r="Y347" s="25" t="str">
        <f ca="1">IF(C347&lt;NOW(),IF(AND(P347&gt;Q347,W347&gt;X347),S347,IF(AND(P347=Q347,W347=X347),T347,IF(AND(P347&lt;Q347,W347&lt;X347),U347,0))),"")</f>
        <v/>
      </c>
      <c r="Z347" s="25">
        <f>IF(AND(P347=W347,Q347=X347),1,0)</f>
        <v>1</v>
      </c>
      <c r="AA347" s="25" t="str">
        <f>IF(Z347=0,"",IF(ISBLANK(VLOOKUP(A347,Database!A:AA,22,FALSE)),"",VLOOKUP(A347,Database!A:AA,22,FALSE)))</f>
        <v>Exact</v>
      </c>
      <c r="AB347" s="25">
        <f ca="1">IFERROR(IF(AND(Y347&lt;&gt;"",OR(V347="Terminé",V347="En cours")),VLOOKUP(AA347,Setup_ScoreExactBonus!A:D,4,FALSE),0),0)</f>
        <v>0</v>
      </c>
      <c r="AC347" s="31" t="str">
        <f ca="1">IF(Y347&lt;&gt;"", Y347 + IF(Z347=1,AB347, 0), "")</f>
        <v/>
      </c>
      <c r="AD347" s="31">
        <f ca="1">SUMIFS(AC$2:AC347,D$2:D347,D347)*IF(R347=0,1,2)</f>
        <v>0</v>
      </c>
    </row>
    <row r="348" spans="1:30" x14ac:dyDescent="0.35">
      <c r="A348" s="31">
        <f>IF(ISBLANK(B348),"",COUNTIF(B$2:B348,B348))-1</f>
        <v>8</v>
      </c>
      <c r="B348" s="31">
        <v>35</v>
      </c>
      <c r="C348" s="10">
        <f>VLOOKUP($A348,Database!$A:$Y,7,FALSE)</f>
        <v>46187.25</v>
      </c>
      <c r="D348" s="31" t="str">
        <f>VLOOKUP(Pronostics!$B348,Setup_MPP!$A:$G,3,FALSE)</f>
        <v>Joueur35</v>
      </c>
      <c r="E348" s="31" t="str">
        <f>VLOOKUP(Pronostics!$B348,Setup_MPP!$A:$G,2,FALSE)</f>
        <v>Joueur35</v>
      </c>
      <c r="F348" s="31" t="str">
        <f>VLOOKUP($B348,Setup_MPP!$A:$E,4,FALSE)</f>
        <v>#D5D5D5</v>
      </c>
      <c r="G348" s="31" t="str">
        <f>VLOOKUP($B348,Setup_MPP!$A:$E,5,FALSE)</f>
        <v>#727272</v>
      </c>
      <c r="H348" s="31" t="str">
        <f>IFERROR(IF(AND(A348&gt;=1,A348&lt;=104),VLOOKUP($A348,Location!$A:$J,6,FALSE),IF(A348=0,"Avant l'ouverture",IF(OR(A348=105,A348=106),"Bonus"))),"")</f>
        <v>Tour 1</v>
      </c>
      <c r="I348" s="31" t="str">
        <f>IF(LEFT(H348,4)="Tour",VLOOKUP(A348,Database!$A:$C,3,FALSE),"")</f>
        <v>D</v>
      </c>
      <c r="J348" s="31" t="str">
        <f>VLOOKUP($A348,Location!$A:$J,7,FALSE)</f>
        <v>Australie</v>
      </c>
      <c r="K348" s="31" t="str">
        <f>IFERROR(VLOOKUP(J348,Setup_Team!$B:$C,2,FALSE), "TDB")</f>
        <v>AUS</v>
      </c>
      <c r="L348" s="31" t="str">
        <f>VLOOKUP($A348,Location!$A:$J,8,FALSE)</f>
        <v>Turquie</v>
      </c>
      <c r="M348" s="31" t="str">
        <f>IFERROR(VLOOKUP(L348,Setup_Team!$B:$C,2,FALSE), "TDB")</f>
        <v>TUR</v>
      </c>
      <c r="N348" s="31" t="str">
        <f>VLOOKUP($A348,Location!$A:$J,9,FALSE)</f>
        <v>Vancouver</v>
      </c>
      <c r="O348" s="31" t="str">
        <f>VLOOKUP($A348,Location!$A:$J,10,FALSE)</f>
        <v>BC Place</v>
      </c>
      <c r="R348" s="31">
        <v>0</v>
      </c>
      <c r="S348" s="25">
        <f>VLOOKUP($A348,Database!$A:$Y,10,FALSE)</f>
        <v>126</v>
      </c>
      <c r="T348" s="25">
        <f>VLOOKUP($A348,Database!$A:$Y,11,FALSE)</f>
        <v>115</v>
      </c>
      <c r="U348" s="25">
        <f>VLOOKUP($A348,Database!$A:$Y,12,FALSE)</f>
        <v>66</v>
      </c>
      <c r="V348" s="25" t="str">
        <f>VLOOKUP(A348,Database!A:M,13,FALSE)</f>
        <v>À venir</v>
      </c>
      <c r="W348" s="25" t="str">
        <f>VLOOKUP($A348,Database!$A:$Y,20,FALSE)</f>
        <v/>
      </c>
      <c r="X348" s="25" t="str">
        <f>VLOOKUP($A348,Database!$A:$Y,21,FALSE)</f>
        <v/>
      </c>
      <c r="Y348" s="25" t="str">
        <f ca="1">IF(C348&lt;NOW(),IF(AND(P348&gt;Q348,W348&gt;X348),S348,IF(AND(P348=Q348,W348=X348),T348,IF(AND(P348&lt;Q348,W348&lt;X348),U348,0))),"")</f>
        <v/>
      </c>
      <c r="Z348" s="25">
        <f>IF(AND(P348=W348,Q348=X348),1,0)</f>
        <v>1</v>
      </c>
      <c r="AA348" s="25" t="str">
        <f>IF(Z348=0,"",IF(ISBLANK(VLOOKUP(A348,Database!A:AA,22,FALSE)),"",VLOOKUP(A348,Database!A:AA,22,FALSE)))</f>
        <v>Exact</v>
      </c>
      <c r="AB348" s="25">
        <f ca="1">IFERROR(IF(AND(Y348&lt;&gt;"",OR(V348="Terminé",V348="En cours")),VLOOKUP(AA348,Setup_ScoreExactBonus!A:D,4,FALSE),0),0)</f>
        <v>0</v>
      </c>
      <c r="AC348" s="31" t="str">
        <f ca="1">IF(Y348&lt;&gt;"", Y348 + IF(Z348=1,AB348, 0), "")</f>
        <v/>
      </c>
      <c r="AD348" s="31">
        <f ca="1">SUMIFS(AC$2:AC348,D$2:D348,D348)*IF(R348=0,1,2)</f>
        <v>0</v>
      </c>
    </row>
    <row r="349" spans="1:30" x14ac:dyDescent="0.35">
      <c r="A349" s="31">
        <f>IF(ISBLANK(B349),"",COUNTIF(B$2:B349,B349))-1</f>
        <v>8</v>
      </c>
      <c r="B349" s="31">
        <v>36</v>
      </c>
      <c r="C349" s="10">
        <f>VLOOKUP($A349,Database!$A:$Y,7,FALSE)</f>
        <v>46187.25</v>
      </c>
      <c r="D349" s="31" t="str">
        <f>VLOOKUP(Pronostics!$B349,Setup_MPP!$A:$G,3,FALSE)</f>
        <v>Joueur36</v>
      </c>
      <c r="E349" s="31" t="str">
        <f>VLOOKUP(Pronostics!$B349,Setup_MPP!$A:$G,2,FALSE)</f>
        <v>Joueur36</v>
      </c>
      <c r="F349" s="31" t="str">
        <f>VLOOKUP($B349,Setup_MPP!$A:$E,4,FALSE)</f>
        <v>#D5D5D5</v>
      </c>
      <c r="G349" s="31" t="str">
        <f>VLOOKUP($B349,Setup_MPP!$A:$E,5,FALSE)</f>
        <v>#727272</v>
      </c>
      <c r="H349" s="31" t="str">
        <f>IFERROR(IF(AND(A349&gt;=1,A349&lt;=104),VLOOKUP($A349,Location!$A:$J,6,FALSE),IF(A349=0,"Avant l'ouverture",IF(OR(A349=105,A349=106),"Bonus"))),"")</f>
        <v>Tour 1</v>
      </c>
      <c r="I349" s="31" t="str">
        <f>IF(LEFT(H349,4)="Tour",VLOOKUP(A349,Database!$A:$C,3,FALSE),"")</f>
        <v>D</v>
      </c>
      <c r="J349" s="31" t="str">
        <f>VLOOKUP($A349,Location!$A:$J,7,FALSE)</f>
        <v>Australie</v>
      </c>
      <c r="K349" s="31" t="str">
        <f>IFERROR(VLOOKUP(J349,Setup_Team!$B:$C,2,FALSE), "TDB")</f>
        <v>AUS</v>
      </c>
      <c r="L349" s="31" t="str">
        <f>VLOOKUP($A349,Location!$A:$J,8,FALSE)</f>
        <v>Turquie</v>
      </c>
      <c r="M349" s="31" t="str">
        <f>IFERROR(VLOOKUP(L349,Setup_Team!$B:$C,2,FALSE), "TDB")</f>
        <v>TUR</v>
      </c>
      <c r="N349" s="31" t="str">
        <f>VLOOKUP($A349,Location!$A:$J,9,FALSE)</f>
        <v>Vancouver</v>
      </c>
      <c r="O349" s="31" t="str">
        <f>VLOOKUP($A349,Location!$A:$J,10,FALSE)</f>
        <v>BC Place</v>
      </c>
      <c r="R349" s="31">
        <v>0</v>
      </c>
      <c r="S349" s="25">
        <f>VLOOKUP($A349,Database!$A:$Y,10,FALSE)</f>
        <v>126</v>
      </c>
      <c r="T349" s="25">
        <f>VLOOKUP($A349,Database!$A:$Y,11,FALSE)</f>
        <v>115</v>
      </c>
      <c r="U349" s="25">
        <f>VLOOKUP($A349,Database!$A:$Y,12,FALSE)</f>
        <v>66</v>
      </c>
      <c r="V349" s="25" t="str">
        <f>VLOOKUP(A349,Database!A:M,13,FALSE)</f>
        <v>À venir</v>
      </c>
      <c r="W349" s="25" t="str">
        <f>VLOOKUP($A349,Database!$A:$Y,20,FALSE)</f>
        <v/>
      </c>
      <c r="X349" s="25" t="str">
        <f>VLOOKUP($A349,Database!$A:$Y,21,FALSE)</f>
        <v/>
      </c>
      <c r="Y349" s="25" t="str">
        <f ca="1">IF(C349&lt;NOW(),IF(AND(P349&gt;Q349,W349&gt;X349),S349,IF(AND(P349=Q349,W349=X349),T349,IF(AND(P349&lt;Q349,W349&lt;X349),U349,0))),"")</f>
        <v/>
      </c>
      <c r="Z349" s="25">
        <f>IF(AND(P349=W349,Q349=X349),1,0)</f>
        <v>1</v>
      </c>
      <c r="AA349" s="25" t="str">
        <f>IF(Z349=0,"",IF(ISBLANK(VLOOKUP(A349,Database!A:AA,22,FALSE)),"",VLOOKUP(A349,Database!A:AA,22,FALSE)))</f>
        <v>Exact</v>
      </c>
      <c r="AB349" s="25">
        <f ca="1">IFERROR(IF(AND(Y349&lt;&gt;"",OR(V349="Terminé",V349="En cours")),VLOOKUP(AA349,Setup_ScoreExactBonus!A:D,4,FALSE),0),0)</f>
        <v>0</v>
      </c>
      <c r="AC349" s="31" t="str">
        <f ca="1">IF(Y349&lt;&gt;"", Y349 + IF(Z349=1,AB349, 0), "")</f>
        <v/>
      </c>
      <c r="AD349" s="31">
        <f ca="1">SUMIFS(AC$2:AC349,D$2:D349,D349)*IF(R349=0,1,2)</f>
        <v>0</v>
      </c>
    </row>
    <row r="350" spans="1:30" x14ac:dyDescent="0.35">
      <c r="A350" s="31">
        <f>IF(ISBLANK(B350),"",COUNTIF(B$2:B350,B350))-1</f>
        <v>8</v>
      </c>
      <c r="B350" s="31">
        <v>37</v>
      </c>
      <c r="C350" s="10">
        <f>VLOOKUP($A350,Database!$A:$Y,7,FALSE)</f>
        <v>46187.25</v>
      </c>
      <c r="D350" s="31" t="str">
        <f>VLOOKUP(Pronostics!$B350,Setup_MPP!$A:$G,3,FALSE)</f>
        <v>Joueur37</v>
      </c>
      <c r="E350" s="31" t="str">
        <f>VLOOKUP(Pronostics!$B350,Setup_MPP!$A:$G,2,FALSE)</f>
        <v>Joueur37</v>
      </c>
      <c r="F350" s="31" t="str">
        <f>VLOOKUP($B350,Setup_MPP!$A:$E,4,FALSE)</f>
        <v>#D5D5D5</v>
      </c>
      <c r="G350" s="31" t="str">
        <f>VLOOKUP($B350,Setup_MPP!$A:$E,5,FALSE)</f>
        <v>#727272</v>
      </c>
      <c r="H350" s="31" t="str">
        <f>IFERROR(IF(AND(A350&gt;=1,A350&lt;=104),VLOOKUP($A350,Location!$A:$J,6,FALSE),IF(A350=0,"Avant l'ouverture",IF(OR(A350=105,A350=106),"Bonus"))),"")</f>
        <v>Tour 1</v>
      </c>
      <c r="I350" s="31" t="str">
        <f>IF(LEFT(H350,4)="Tour",VLOOKUP(A350,Database!$A:$C,3,FALSE),"")</f>
        <v>D</v>
      </c>
      <c r="J350" s="31" t="str">
        <f>VLOOKUP($A350,Location!$A:$J,7,FALSE)</f>
        <v>Australie</v>
      </c>
      <c r="K350" s="31" t="str">
        <f>IFERROR(VLOOKUP(J350,Setup_Team!$B:$C,2,FALSE), "TDB")</f>
        <v>AUS</v>
      </c>
      <c r="L350" s="31" t="str">
        <f>VLOOKUP($A350,Location!$A:$J,8,FALSE)</f>
        <v>Turquie</v>
      </c>
      <c r="M350" s="31" t="str">
        <f>IFERROR(VLOOKUP(L350,Setup_Team!$B:$C,2,FALSE), "TDB")</f>
        <v>TUR</v>
      </c>
      <c r="N350" s="31" t="str">
        <f>VLOOKUP($A350,Location!$A:$J,9,FALSE)</f>
        <v>Vancouver</v>
      </c>
      <c r="O350" s="31" t="str">
        <f>VLOOKUP($A350,Location!$A:$J,10,FALSE)</f>
        <v>BC Place</v>
      </c>
      <c r="R350" s="31">
        <v>0</v>
      </c>
      <c r="S350" s="25">
        <f>VLOOKUP($A350,Database!$A:$Y,10,FALSE)</f>
        <v>126</v>
      </c>
      <c r="T350" s="25">
        <f>VLOOKUP($A350,Database!$A:$Y,11,FALSE)</f>
        <v>115</v>
      </c>
      <c r="U350" s="25">
        <f>VLOOKUP($A350,Database!$A:$Y,12,FALSE)</f>
        <v>66</v>
      </c>
      <c r="V350" s="25" t="str">
        <f>VLOOKUP(A350,Database!A:M,13,FALSE)</f>
        <v>À venir</v>
      </c>
      <c r="W350" s="25" t="str">
        <f>VLOOKUP($A350,Database!$A:$Y,20,FALSE)</f>
        <v/>
      </c>
      <c r="X350" s="25" t="str">
        <f>VLOOKUP($A350,Database!$A:$Y,21,FALSE)</f>
        <v/>
      </c>
      <c r="Y350" s="25" t="str">
        <f ca="1">IF(C350&lt;NOW(),IF(AND(P350&gt;Q350,W350&gt;X350),S350,IF(AND(P350=Q350,W350=X350),T350,IF(AND(P350&lt;Q350,W350&lt;X350),U350,0))),"")</f>
        <v/>
      </c>
      <c r="Z350" s="25">
        <f>IF(AND(P350=W350,Q350=X350),1,0)</f>
        <v>1</v>
      </c>
      <c r="AA350" s="25" t="str">
        <f>IF(Z350=0,"",IF(ISBLANK(VLOOKUP(A350,Database!A:AA,22,FALSE)),"",VLOOKUP(A350,Database!A:AA,22,FALSE)))</f>
        <v>Exact</v>
      </c>
      <c r="AB350" s="25">
        <f ca="1">IFERROR(IF(AND(Y350&lt;&gt;"",OR(V350="Terminé",V350="En cours")),VLOOKUP(AA350,Setup_ScoreExactBonus!A:D,4,FALSE),0),0)</f>
        <v>0</v>
      </c>
      <c r="AC350" s="31" t="str">
        <f ca="1">IF(Y350&lt;&gt;"", Y350 + IF(Z350=1,AB350, 0), "")</f>
        <v/>
      </c>
      <c r="AD350" s="31">
        <f ca="1">SUMIFS(AC$2:AC350,D$2:D350,D350)*IF(R350=0,1,2)</f>
        <v>0</v>
      </c>
    </row>
    <row r="351" spans="1:30" x14ac:dyDescent="0.35">
      <c r="A351" s="31">
        <f>IF(ISBLANK(B351),"",COUNTIF(B$2:B351,B351))-1</f>
        <v>8</v>
      </c>
      <c r="B351" s="31">
        <v>38</v>
      </c>
      <c r="C351" s="10">
        <f>VLOOKUP($A351,Database!$A:$Y,7,FALSE)</f>
        <v>46187.25</v>
      </c>
      <c r="D351" s="31" t="str">
        <f>VLOOKUP(Pronostics!$B351,Setup_MPP!$A:$G,3,FALSE)</f>
        <v>Joueur38</v>
      </c>
      <c r="E351" s="31" t="str">
        <f>VLOOKUP(Pronostics!$B351,Setup_MPP!$A:$G,2,FALSE)</f>
        <v>Joueur38</v>
      </c>
      <c r="F351" s="31" t="str">
        <f>VLOOKUP($B351,Setup_MPP!$A:$E,4,FALSE)</f>
        <v>#D5D5D5</v>
      </c>
      <c r="G351" s="31" t="str">
        <f>VLOOKUP($B351,Setup_MPP!$A:$E,5,FALSE)</f>
        <v>#727272</v>
      </c>
      <c r="H351" s="31" t="str">
        <f>IFERROR(IF(AND(A351&gt;=1,A351&lt;=104),VLOOKUP($A351,Location!$A:$J,6,FALSE),IF(A351=0,"Avant l'ouverture",IF(OR(A351=105,A351=106),"Bonus"))),"")</f>
        <v>Tour 1</v>
      </c>
      <c r="I351" s="31" t="str">
        <f>IF(LEFT(H351,4)="Tour",VLOOKUP(A351,Database!$A:$C,3,FALSE),"")</f>
        <v>D</v>
      </c>
      <c r="J351" s="31" t="str">
        <f>VLOOKUP($A351,Location!$A:$J,7,FALSE)</f>
        <v>Australie</v>
      </c>
      <c r="K351" s="31" t="str">
        <f>IFERROR(VLOOKUP(J351,Setup_Team!$B:$C,2,FALSE), "TDB")</f>
        <v>AUS</v>
      </c>
      <c r="L351" s="31" t="str">
        <f>VLOOKUP($A351,Location!$A:$J,8,FALSE)</f>
        <v>Turquie</v>
      </c>
      <c r="M351" s="31" t="str">
        <f>IFERROR(VLOOKUP(L351,Setup_Team!$B:$C,2,FALSE), "TDB")</f>
        <v>TUR</v>
      </c>
      <c r="N351" s="31" t="str">
        <f>VLOOKUP($A351,Location!$A:$J,9,FALSE)</f>
        <v>Vancouver</v>
      </c>
      <c r="O351" s="31" t="str">
        <f>VLOOKUP($A351,Location!$A:$J,10,FALSE)</f>
        <v>BC Place</v>
      </c>
      <c r="R351" s="31">
        <v>0</v>
      </c>
      <c r="S351" s="25">
        <f>VLOOKUP($A351,Database!$A:$Y,10,FALSE)</f>
        <v>126</v>
      </c>
      <c r="T351" s="25">
        <f>VLOOKUP($A351,Database!$A:$Y,11,FALSE)</f>
        <v>115</v>
      </c>
      <c r="U351" s="25">
        <f>VLOOKUP($A351,Database!$A:$Y,12,FALSE)</f>
        <v>66</v>
      </c>
      <c r="V351" s="25" t="str">
        <f>VLOOKUP(A351,Database!A:M,13,FALSE)</f>
        <v>À venir</v>
      </c>
      <c r="W351" s="25" t="str">
        <f>VLOOKUP($A351,Database!$A:$Y,20,FALSE)</f>
        <v/>
      </c>
      <c r="X351" s="25" t="str">
        <f>VLOOKUP($A351,Database!$A:$Y,21,FALSE)</f>
        <v/>
      </c>
      <c r="Y351" s="25" t="str">
        <f ca="1">IF(C351&lt;NOW(),IF(AND(P351&gt;Q351,W351&gt;X351),S351,IF(AND(P351=Q351,W351=X351),T351,IF(AND(P351&lt;Q351,W351&lt;X351),U351,0))),"")</f>
        <v/>
      </c>
      <c r="Z351" s="25">
        <f>IF(AND(P351=W351,Q351=X351),1,0)</f>
        <v>1</v>
      </c>
      <c r="AA351" s="25" t="str">
        <f>IF(Z351=0,"",IF(ISBLANK(VLOOKUP(A351,Database!A:AA,22,FALSE)),"",VLOOKUP(A351,Database!A:AA,22,FALSE)))</f>
        <v>Exact</v>
      </c>
      <c r="AB351" s="25">
        <f ca="1">IFERROR(IF(AND(Y351&lt;&gt;"",OR(V351="Terminé",V351="En cours")),VLOOKUP(AA351,Setup_ScoreExactBonus!A:D,4,FALSE),0),0)</f>
        <v>0</v>
      </c>
      <c r="AC351" s="31" t="str">
        <f ca="1">IF(Y351&lt;&gt;"", Y351 + IF(Z351=1,AB351, 0), "")</f>
        <v/>
      </c>
      <c r="AD351" s="31">
        <f ca="1">SUMIFS(AC$2:AC351,D$2:D351,D351)*IF(R351=0,1,2)</f>
        <v>0</v>
      </c>
    </row>
    <row r="352" spans="1:30" x14ac:dyDescent="0.35">
      <c r="A352" s="31">
        <f>IF(ISBLANK(B352),"",COUNTIF(B$2:B352,B352))-1</f>
        <v>8</v>
      </c>
      <c r="B352" s="31">
        <v>39</v>
      </c>
      <c r="C352" s="10">
        <f>VLOOKUP($A352,Database!$A:$Y,7,FALSE)</f>
        <v>46187.25</v>
      </c>
      <c r="D352" s="31" t="str">
        <f>VLOOKUP(Pronostics!$B352,Setup_MPP!$A:$G,3,FALSE)</f>
        <v>Joueur39</v>
      </c>
      <c r="E352" s="31" t="str">
        <f>VLOOKUP(Pronostics!$B352,Setup_MPP!$A:$G,2,FALSE)</f>
        <v>Joueur39</v>
      </c>
      <c r="F352" s="31" t="str">
        <f>VLOOKUP($B352,Setup_MPP!$A:$E,4,FALSE)</f>
        <v>#D5D5D5</v>
      </c>
      <c r="G352" s="31" t="str">
        <f>VLOOKUP($B352,Setup_MPP!$A:$E,5,FALSE)</f>
        <v>#727272</v>
      </c>
      <c r="H352" s="31" t="str">
        <f>IFERROR(IF(AND(A352&gt;=1,A352&lt;=104),VLOOKUP($A352,Location!$A:$J,6,FALSE),IF(A352=0,"Avant l'ouverture",IF(OR(A352=105,A352=106),"Bonus"))),"")</f>
        <v>Tour 1</v>
      </c>
      <c r="I352" s="31" t="str">
        <f>IF(LEFT(H352,4)="Tour",VLOOKUP(A352,Database!$A:$C,3,FALSE),"")</f>
        <v>D</v>
      </c>
      <c r="J352" s="31" t="str">
        <f>VLOOKUP($A352,Location!$A:$J,7,FALSE)</f>
        <v>Australie</v>
      </c>
      <c r="K352" s="31" t="str">
        <f>IFERROR(VLOOKUP(J352,Setup_Team!$B:$C,2,FALSE), "TDB")</f>
        <v>AUS</v>
      </c>
      <c r="L352" s="31" t="str">
        <f>VLOOKUP($A352,Location!$A:$J,8,FALSE)</f>
        <v>Turquie</v>
      </c>
      <c r="M352" s="31" t="str">
        <f>IFERROR(VLOOKUP(L352,Setup_Team!$B:$C,2,FALSE), "TDB")</f>
        <v>TUR</v>
      </c>
      <c r="N352" s="31" t="str">
        <f>VLOOKUP($A352,Location!$A:$J,9,FALSE)</f>
        <v>Vancouver</v>
      </c>
      <c r="O352" s="31" t="str">
        <f>VLOOKUP($A352,Location!$A:$J,10,FALSE)</f>
        <v>BC Place</v>
      </c>
      <c r="R352" s="31">
        <v>0</v>
      </c>
      <c r="S352" s="25">
        <f>VLOOKUP($A352,Database!$A:$Y,10,FALSE)</f>
        <v>126</v>
      </c>
      <c r="T352" s="25">
        <f>VLOOKUP($A352,Database!$A:$Y,11,FALSE)</f>
        <v>115</v>
      </c>
      <c r="U352" s="25">
        <f>VLOOKUP($A352,Database!$A:$Y,12,FALSE)</f>
        <v>66</v>
      </c>
      <c r="V352" s="25" t="str">
        <f>VLOOKUP(A352,Database!A:M,13,FALSE)</f>
        <v>À venir</v>
      </c>
      <c r="W352" s="25" t="str">
        <f>VLOOKUP($A352,Database!$A:$Y,20,FALSE)</f>
        <v/>
      </c>
      <c r="X352" s="25" t="str">
        <f>VLOOKUP($A352,Database!$A:$Y,21,FALSE)</f>
        <v/>
      </c>
      <c r="Y352" s="25" t="str">
        <f ca="1">IF(C352&lt;NOW(),IF(AND(P352&gt;Q352,W352&gt;X352),S352,IF(AND(P352=Q352,W352=X352),T352,IF(AND(P352&lt;Q352,W352&lt;X352),U352,0))),"")</f>
        <v/>
      </c>
      <c r="Z352" s="25">
        <f>IF(AND(P352=W352,Q352=X352),1,0)</f>
        <v>1</v>
      </c>
      <c r="AA352" s="25" t="str">
        <f>IF(Z352=0,"",IF(ISBLANK(VLOOKUP(A352,Database!A:AA,22,FALSE)),"",VLOOKUP(A352,Database!A:AA,22,FALSE)))</f>
        <v>Exact</v>
      </c>
      <c r="AB352" s="25">
        <f ca="1">IFERROR(IF(AND(Y352&lt;&gt;"",OR(V352="Terminé",V352="En cours")),VLOOKUP(AA352,Setup_ScoreExactBonus!A:D,4,FALSE),0),0)</f>
        <v>0</v>
      </c>
      <c r="AC352" s="31" t="str">
        <f ca="1">IF(Y352&lt;&gt;"", Y352 + IF(Z352=1,AB352, 0), "")</f>
        <v/>
      </c>
      <c r="AD352" s="31">
        <f ca="1">SUMIFS(AC$2:AC352,D$2:D352,D352)*IF(R352=0,1,2)</f>
        <v>0</v>
      </c>
    </row>
    <row r="353" spans="1:30" x14ac:dyDescent="0.35">
      <c r="A353" s="31">
        <f>IF(ISBLANK(B353),"",COUNTIF(B$2:B353,B353))-1</f>
        <v>9</v>
      </c>
      <c r="B353" s="31">
        <v>1</v>
      </c>
      <c r="C353" s="10">
        <f>VLOOKUP($A353,Database!$A:$Y,7,FALSE)</f>
        <v>46187.791666666664</v>
      </c>
      <c r="D353" s="31" t="str">
        <f>VLOOKUP(Pronostics!$B353,Setup_MPP!$A:$G,3,FALSE)</f>
        <v>_Nicolas_LM_</v>
      </c>
      <c r="E353" s="31" t="str">
        <f>VLOOKUP(Pronostics!$B353,Setup_MPP!$A:$G,2,FALSE)</f>
        <v>Nicolas LE MOUEL</v>
      </c>
      <c r="F353" s="31" t="str">
        <f>VLOOKUP($B353,Setup_MPP!$A:$E,4,FALSE)</f>
        <v>#F7C79D</v>
      </c>
      <c r="G353" s="31" t="str">
        <f>VLOOKUP($B353,Setup_MPP!$A:$E,5,FALSE)</f>
        <v>#FFBE85</v>
      </c>
      <c r="H353" s="31" t="str">
        <f>IFERROR(IF(AND(A353&gt;=1,A353&lt;=104),VLOOKUP($A353,Location!$A:$J,6,FALSE),IF(A353=0,"Avant l'ouverture",IF(OR(A353=105,A353=106),"Bonus"))),"")</f>
        <v>Tour 1</v>
      </c>
      <c r="I353" s="31" t="str">
        <f>IF(LEFT(H353,4)="Tour",VLOOKUP(A353,Database!$A:$C,3,FALSE),"")</f>
        <v>E</v>
      </c>
      <c r="J353" s="31" t="str">
        <f>VLOOKUP($A353,Location!$A:$J,7,FALSE)</f>
        <v>Allemagne</v>
      </c>
      <c r="K353" s="31" t="str">
        <f>IFERROR(VLOOKUP(J353,Setup_Team!$B:$C,2,FALSE), "TDB")</f>
        <v>DEU</v>
      </c>
      <c r="L353" s="31" t="str">
        <f>VLOOKUP($A353,Location!$A:$J,8,FALSE)</f>
        <v>Curaçao</v>
      </c>
      <c r="M353" s="31" t="str">
        <f>IFERROR(VLOOKUP(L353,Setup_Team!$B:$C,2,FALSE), "TDB")</f>
        <v>CUW</v>
      </c>
      <c r="N353" s="31" t="str">
        <f>VLOOKUP($A353,Location!$A:$J,9,FALSE)</f>
        <v>Houston, Texas</v>
      </c>
      <c r="O353" s="31" t="str">
        <f>VLOOKUP($A353,Location!$A:$J,10,FALSE)</f>
        <v>NRG Stadium</v>
      </c>
      <c r="P353" s="44"/>
      <c r="Q353" s="44"/>
      <c r="R353" s="31">
        <v>0</v>
      </c>
      <c r="S353" s="25">
        <f>VLOOKUP($A353,Database!$A:$Y,10,FALSE)</f>
        <v>15</v>
      </c>
      <c r="T353" s="25">
        <f>VLOOKUP($A353,Database!$A:$Y,11,FALSE)</f>
        <v>179</v>
      </c>
      <c r="U353" s="25">
        <f>VLOOKUP($A353,Database!$A:$Y,12,FALSE)</f>
        <v>222</v>
      </c>
      <c r="V353" s="25" t="str">
        <f>VLOOKUP(A353,Database!A:M,13,FALSE)</f>
        <v>À venir</v>
      </c>
      <c r="W353" s="25" t="str">
        <f>VLOOKUP($A353,Database!$A:$Y,20,FALSE)</f>
        <v/>
      </c>
      <c r="X353" s="25" t="str">
        <f>VLOOKUP($A353,Database!$A:$Y,21,FALSE)</f>
        <v/>
      </c>
      <c r="Y353" s="25" t="str">
        <f ca="1">IF(C353&lt;NOW(),IF(AND(P353&gt;Q353,W353&gt;X353),S353,IF(AND(P353=Q353,W353=X353),T353,IF(AND(P353&lt;Q353,W353&lt;X353),U353,0))),"")</f>
        <v/>
      </c>
      <c r="Z353" s="25">
        <f>IF(AND(P353=W353,Q353=X353),1,0)</f>
        <v>1</v>
      </c>
      <c r="AA353" s="25" t="str">
        <f>IF(Z353=0,"",IF(ISBLANK(VLOOKUP(A353,Database!A:AA,22,FALSE)),"",VLOOKUP(A353,Database!A:AA,22,FALSE)))</f>
        <v>Exact</v>
      </c>
      <c r="AB353" s="25">
        <f ca="1">IFERROR(IF(AND(Y353&lt;&gt;"",OR(V353="Terminé",V353="En cours")),VLOOKUP(AA353,Setup_ScoreExactBonus!A:D,4,FALSE),0),0)</f>
        <v>0</v>
      </c>
      <c r="AC353" s="31" t="str">
        <f ca="1">IF(Y353&lt;&gt;"", Y353 + IF(Z353=1,AB353, 0), "")</f>
        <v/>
      </c>
      <c r="AD353" s="31">
        <f ca="1">SUMIFS(AC$2:AC353,D$2:D353,D353)*IF(R353=0,1,2)</f>
        <v>0</v>
      </c>
    </row>
    <row r="354" spans="1:30" x14ac:dyDescent="0.35">
      <c r="A354" s="31">
        <f>IF(ISBLANK(B354),"",COUNTIF(B$2:B354,B354))-1</f>
        <v>9</v>
      </c>
      <c r="B354" s="31">
        <v>2</v>
      </c>
      <c r="C354" s="10">
        <f>VLOOKUP($A354,Database!$A:$Y,7,FALSE)</f>
        <v>46187.791666666664</v>
      </c>
      <c r="D354" s="31" t="str">
        <f>VLOOKUP(Pronostics!$B354,Setup_MPP!$A:$G,3,FALSE)</f>
        <v>leaelaz</v>
      </c>
      <c r="E354" s="31" t="str">
        <f>VLOOKUP(Pronostics!$B354,Setup_MPP!$A:$G,2,FALSE)</f>
        <v>Léa EL ASERY</v>
      </c>
      <c r="F354" s="31" t="str">
        <f>VLOOKUP($B354,Setup_MPP!$A:$E,4,FALSE)</f>
        <v>#FFBEBE</v>
      </c>
      <c r="G354" s="31" t="str">
        <f>VLOOKUP($B354,Setup_MPP!$A:$E,5,FALSE)</f>
        <v>#DF6868</v>
      </c>
      <c r="H354" s="31" t="str">
        <f>IFERROR(IF(AND(A354&gt;=1,A354&lt;=104),VLOOKUP($A354,Location!$A:$J,6,FALSE),IF(A354=0,"Avant l'ouverture",IF(OR(A354=105,A354=106),"Bonus"))),"")</f>
        <v>Tour 1</v>
      </c>
      <c r="I354" s="31" t="str">
        <f>IF(LEFT(H354,4)="Tour",VLOOKUP(A354,Database!$A:$C,3,FALSE),"")</f>
        <v>E</v>
      </c>
      <c r="J354" s="31" t="str">
        <f>VLOOKUP($A354,Location!$A:$J,7,FALSE)</f>
        <v>Allemagne</v>
      </c>
      <c r="K354" s="31" t="str">
        <f>IFERROR(VLOOKUP(J354,Setup_Team!$B:$C,2,FALSE), "TDB")</f>
        <v>DEU</v>
      </c>
      <c r="L354" s="31" t="str">
        <f>VLOOKUP($A354,Location!$A:$J,8,FALSE)</f>
        <v>Curaçao</v>
      </c>
      <c r="M354" s="31" t="str">
        <f>IFERROR(VLOOKUP(L354,Setup_Team!$B:$C,2,FALSE), "TDB")</f>
        <v>CUW</v>
      </c>
      <c r="N354" s="31" t="str">
        <f>VLOOKUP($A354,Location!$A:$J,9,FALSE)</f>
        <v>Houston, Texas</v>
      </c>
      <c r="O354" s="31" t="str">
        <f>VLOOKUP($A354,Location!$A:$J,10,FALSE)</f>
        <v>NRG Stadium</v>
      </c>
      <c r="R354" s="31">
        <v>0</v>
      </c>
      <c r="S354" s="25">
        <f>VLOOKUP($A354,Database!$A:$Y,10,FALSE)</f>
        <v>15</v>
      </c>
      <c r="T354" s="25">
        <f>VLOOKUP($A354,Database!$A:$Y,11,FALSE)</f>
        <v>179</v>
      </c>
      <c r="U354" s="25">
        <f>VLOOKUP($A354,Database!$A:$Y,12,FALSE)</f>
        <v>222</v>
      </c>
      <c r="V354" s="25" t="str">
        <f>VLOOKUP(A354,Database!A:M,13,FALSE)</f>
        <v>À venir</v>
      </c>
      <c r="W354" s="25" t="str">
        <f>VLOOKUP($A354,Database!$A:$Y,20,FALSE)</f>
        <v/>
      </c>
      <c r="X354" s="25" t="str">
        <f>VLOOKUP($A354,Database!$A:$Y,21,FALSE)</f>
        <v/>
      </c>
      <c r="Y354" s="25" t="str">
        <f ca="1">IF(C354&lt;NOW(),IF(AND(P354&gt;Q354,W354&gt;X354),S354,IF(AND(P354=Q354,W354=X354),T354,IF(AND(P354&lt;Q354,W354&lt;X354),U354,0))),"")</f>
        <v/>
      </c>
      <c r="Z354" s="25">
        <f>IF(AND(P354=W354,Q354=X354),1,0)</f>
        <v>1</v>
      </c>
      <c r="AA354" s="25" t="str">
        <f>IF(Z354=0,"",IF(ISBLANK(VLOOKUP(A354,Database!A:AA,22,FALSE)),"",VLOOKUP(A354,Database!A:AA,22,FALSE)))</f>
        <v>Exact</v>
      </c>
      <c r="AB354" s="25">
        <f ca="1">IFERROR(IF(AND(Y354&lt;&gt;"",OR(V354="Terminé",V354="En cours")),VLOOKUP(AA354,Setup_ScoreExactBonus!A:D,4,FALSE),0),0)</f>
        <v>0</v>
      </c>
      <c r="AC354" s="31" t="str">
        <f ca="1">IF(Y354&lt;&gt;"", Y354 + IF(Z354=1,AB354, 0), "")</f>
        <v/>
      </c>
      <c r="AD354" s="31">
        <f ca="1">SUMIFS(AC$2:AC354,D$2:D354,D354)*IF(R354=0,1,2)</f>
        <v>0</v>
      </c>
    </row>
    <row r="355" spans="1:30" x14ac:dyDescent="0.35">
      <c r="A355" s="31">
        <f>IF(ISBLANK(B355),"",COUNTIF(B$2:B355,B355))-1</f>
        <v>9</v>
      </c>
      <c r="B355" s="31">
        <v>3</v>
      </c>
      <c r="C355" s="10">
        <f>VLOOKUP($A355,Database!$A:$Y,7,FALSE)</f>
        <v>46187.791666666664</v>
      </c>
      <c r="D355" s="31" t="str">
        <f>VLOOKUP(Pronostics!$B355,Setup_MPP!$A:$G,3,FALSE)</f>
        <v>PasMetalleux</v>
      </c>
      <c r="E355" s="31" t="str">
        <f>VLOOKUP(Pronostics!$B355,Setup_MPP!$A:$G,2,FALSE)</f>
        <v>Elwenn JOUBREL</v>
      </c>
      <c r="F355" s="31" t="str">
        <f>VLOOKUP($B355,Setup_MPP!$A:$E,4,FALSE)</f>
        <v>#F5C7FC</v>
      </c>
      <c r="G355" s="31" t="str">
        <f>VLOOKUP($B355,Setup_MPP!$A:$E,5,FALSE)</f>
        <v>#C489CF</v>
      </c>
      <c r="H355" s="31" t="str">
        <f>IFERROR(IF(AND(A355&gt;=1,A355&lt;=104),VLOOKUP($A355,Location!$A:$J,6,FALSE),IF(A355=0,"Avant l'ouverture",IF(OR(A355=105,A355=106),"Bonus"))),"")</f>
        <v>Tour 1</v>
      </c>
      <c r="I355" s="31" t="str">
        <f>IF(LEFT(H355,4)="Tour",VLOOKUP(A355,Database!$A:$C,3,FALSE),"")</f>
        <v>E</v>
      </c>
      <c r="J355" s="31" t="str">
        <f>VLOOKUP($A355,Location!$A:$J,7,FALSE)</f>
        <v>Allemagne</v>
      </c>
      <c r="K355" s="31" t="str">
        <f>IFERROR(VLOOKUP(J355,Setup_Team!$B:$C,2,FALSE), "TDB")</f>
        <v>DEU</v>
      </c>
      <c r="L355" s="31" t="str">
        <f>VLOOKUP($A355,Location!$A:$J,8,FALSE)</f>
        <v>Curaçao</v>
      </c>
      <c r="M355" s="31" t="str">
        <f>IFERROR(VLOOKUP(L355,Setup_Team!$B:$C,2,FALSE), "TDB")</f>
        <v>CUW</v>
      </c>
      <c r="N355" s="31" t="str">
        <f>VLOOKUP($A355,Location!$A:$J,9,FALSE)</f>
        <v>Houston, Texas</v>
      </c>
      <c r="O355" s="31" t="str">
        <f>VLOOKUP($A355,Location!$A:$J,10,FALSE)</f>
        <v>NRG Stadium</v>
      </c>
      <c r="R355" s="31">
        <v>0</v>
      </c>
      <c r="S355" s="25">
        <f>VLOOKUP($A355,Database!$A:$Y,10,FALSE)</f>
        <v>15</v>
      </c>
      <c r="T355" s="25">
        <f>VLOOKUP($A355,Database!$A:$Y,11,FALSE)</f>
        <v>179</v>
      </c>
      <c r="U355" s="25">
        <f>VLOOKUP($A355,Database!$A:$Y,12,FALSE)</f>
        <v>222</v>
      </c>
      <c r="V355" s="25" t="str">
        <f>VLOOKUP(A355,Database!A:M,13,FALSE)</f>
        <v>À venir</v>
      </c>
      <c r="W355" s="25" t="str">
        <f>VLOOKUP($A355,Database!$A:$Y,20,FALSE)</f>
        <v/>
      </c>
      <c r="X355" s="25" t="str">
        <f>VLOOKUP($A355,Database!$A:$Y,21,FALSE)</f>
        <v/>
      </c>
      <c r="Y355" s="25" t="str">
        <f ca="1">IF(C355&lt;NOW(),IF(AND(P355&gt;Q355,W355&gt;X355),S355,IF(AND(P355=Q355,W355=X355),T355,IF(AND(P355&lt;Q355,W355&lt;X355),U355,0))),"")</f>
        <v/>
      </c>
      <c r="Z355" s="25">
        <f>IF(AND(P355=W355,Q355=X355),1,0)</f>
        <v>1</v>
      </c>
      <c r="AA355" s="25" t="str">
        <f>IF(Z355=0,"",IF(ISBLANK(VLOOKUP(A355,Database!A:AA,22,FALSE)),"",VLOOKUP(A355,Database!A:AA,22,FALSE)))</f>
        <v>Exact</v>
      </c>
      <c r="AB355" s="25">
        <f ca="1">IFERROR(IF(AND(Y355&lt;&gt;"",OR(V355="Terminé",V355="En cours")),VLOOKUP(AA355,Setup_ScoreExactBonus!A:D,4,FALSE),0),0)</f>
        <v>0</v>
      </c>
      <c r="AC355" s="31" t="str">
        <f ca="1">IF(Y355&lt;&gt;"", Y355 + IF(Z355=1,AB355, 0), "")</f>
        <v/>
      </c>
      <c r="AD355" s="31">
        <f ca="1">SUMIFS(AC$2:AC355,D$2:D355,D355)*IF(R355=0,1,2)</f>
        <v>0</v>
      </c>
    </row>
    <row r="356" spans="1:30" x14ac:dyDescent="0.35">
      <c r="A356" s="31">
        <f>IF(ISBLANK(B356),"",COUNTIF(B$2:B356,B356))-1</f>
        <v>9</v>
      </c>
      <c r="B356" s="31">
        <v>4</v>
      </c>
      <c r="C356" s="10">
        <f>VLOOKUP($A356,Database!$A:$Y,7,FALSE)</f>
        <v>46187.791666666664</v>
      </c>
      <c r="D356" s="31" t="str">
        <f>VLOOKUP(Pronostics!$B356,Setup_MPP!$A:$G,3,FALSE)</f>
        <v>Popo444</v>
      </c>
      <c r="E356" s="31" t="str">
        <f>VLOOKUP(Pronostics!$B356,Setup_MPP!$A:$G,2,FALSE)</f>
        <v>Pauline OLIVIER</v>
      </c>
      <c r="F356" s="31" t="str">
        <f>VLOOKUP($B356,Setup_MPP!$A:$E,4,FALSE)</f>
        <v>#A5EA7F</v>
      </c>
      <c r="G356" s="31" t="str">
        <f>VLOOKUP($B356,Setup_MPP!$A:$E,5,FALSE)</f>
        <v>#80C65A</v>
      </c>
      <c r="H356" s="31" t="str">
        <f>IFERROR(IF(AND(A356&gt;=1,A356&lt;=104),VLOOKUP($A356,Location!$A:$J,6,FALSE),IF(A356=0,"Avant l'ouverture",IF(OR(A356=105,A356=106),"Bonus"))),"")</f>
        <v>Tour 1</v>
      </c>
      <c r="I356" s="31" t="str">
        <f>IF(LEFT(H356,4)="Tour",VLOOKUP(A356,Database!$A:$C,3,FALSE),"")</f>
        <v>E</v>
      </c>
      <c r="J356" s="31" t="str">
        <f>VLOOKUP($A356,Location!$A:$J,7,FALSE)</f>
        <v>Allemagne</v>
      </c>
      <c r="K356" s="31" t="str">
        <f>IFERROR(VLOOKUP(J356,Setup_Team!$B:$C,2,FALSE), "TDB")</f>
        <v>DEU</v>
      </c>
      <c r="L356" s="31" t="str">
        <f>VLOOKUP($A356,Location!$A:$J,8,FALSE)</f>
        <v>Curaçao</v>
      </c>
      <c r="M356" s="31" t="str">
        <f>IFERROR(VLOOKUP(L356,Setup_Team!$B:$C,2,FALSE), "TDB")</f>
        <v>CUW</v>
      </c>
      <c r="N356" s="31" t="str">
        <f>VLOOKUP($A356,Location!$A:$J,9,FALSE)</f>
        <v>Houston, Texas</v>
      </c>
      <c r="O356" s="31" t="str">
        <f>VLOOKUP($A356,Location!$A:$J,10,FALSE)</f>
        <v>NRG Stadium</v>
      </c>
      <c r="R356" s="31">
        <v>0</v>
      </c>
      <c r="S356" s="25">
        <f>VLOOKUP($A356,Database!$A:$Y,10,FALSE)</f>
        <v>15</v>
      </c>
      <c r="T356" s="25">
        <f>VLOOKUP($A356,Database!$A:$Y,11,FALSE)</f>
        <v>179</v>
      </c>
      <c r="U356" s="25">
        <f>VLOOKUP($A356,Database!$A:$Y,12,FALSE)</f>
        <v>222</v>
      </c>
      <c r="V356" s="25" t="str">
        <f>VLOOKUP(A356,Database!A:M,13,FALSE)</f>
        <v>À venir</v>
      </c>
      <c r="W356" s="25" t="str">
        <f>VLOOKUP($A356,Database!$A:$Y,20,FALSE)</f>
        <v/>
      </c>
      <c r="X356" s="25" t="str">
        <f>VLOOKUP($A356,Database!$A:$Y,21,FALSE)</f>
        <v/>
      </c>
      <c r="Y356" s="25" t="str">
        <f ca="1">IF(C356&lt;NOW(),IF(AND(P356&gt;Q356,W356&gt;X356),S356,IF(AND(P356=Q356,W356=X356),T356,IF(AND(P356&lt;Q356,W356&lt;X356),U356,0))),"")</f>
        <v/>
      </c>
      <c r="Z356" s="25">
        <f>IF(AND(P356=W356,Q356=X356),1,0)</f>
        <v>1</v>
      </c>
      <c r="AA356" s="25" t="str">
        <f>IF(Z356=0,"",IF(ISBLANK(VLOOKUP(A356,Database!A:AA,22,FALSE)),"",VLOOKUP(A356,Database!A:AA,22,FALSE)))</f>
        <v>Exact</v>
      </c>
      <c r="AB356" s="25">
        <f ca="1">IFERROR(IF(AND(Y356&lt;&gt;"",OR(V356="Terminé",V356="En cours")),VLOOKUP(AA356,Setup_ScoreExactBonus!A:D,4,FALSE),0),0)</f>
        <v>0</v>
      </c>
      <c r="AC356" s="31" t="str">
        <f ca="1">IF(Y356&lt;&gt;"", Y356 + IF(Z356=1,AB356, 0), "")</f>
        <v/>
      </c>
      <c r="AD356" s="31">
        <f ca="1">SUMIFS(AC$2:AC356,D$2:D356,D356)*IF(R356=0,1,2)</f>
        <v>0</v>
      </c>
    </row>
    <row r="357" spans="1:30" x14ac:dyDescent="0.35">
      <c r="A357" s="31">
        <f>IF(ISBLANK(B357),"",COUNTIF(B$2:B357,B357))-1</f>
        <v>9</v>
      </c>
      <c r="B357" s="31">
        <v>5</v>
      </c>
      <c r="C357" s="10">
        <f>VLOOKUP($A357,Database!$A:$Y,7,FALSE)</f>
        <v>46187.791666666664</v>
      </c>
      <c r="D357" s="31" t="str">
        <f>VLOOKUP(Pronostics!$B357,Setup_MPP!$A:$G,3,FALSE)</f>
        <v>_Jujul</v>
      </c>
      <c r="E357" s="31" t="str">
        <f>VLOOKUP(Pronostics!$B357,Setup_MPP!$A:$G,2,FALSE)</f>
        <v>Julie BOISSIERE</v>
      </c>
      <c r="F357" s="31" t="str">
        <f>VLOOKUP($B357,Setup_MPP!$A:$E,4,FALSE)</f>
        <v>#D890FF</v>
      </c>
      <c r="G357" s="31" t="str">
        <f>VLOOKUP($B357,Setup_MPP!$A:$E,5,FALSE)</f>
        <v>#B750EF</v>
      </c>
      <c r="H357" s="31" t="str">
        <f>IFERROR(IF(AND(A357&gt;=1,A357&lt;=104),VLOOKUP($A357,Location!$A:$J,6,FALSE),IF(A357=0,"Avant l'ouverture",IF(OR(A357=105,A357=106),"Bonus"))),"")</f>
        <v>Tour 1</v>
      </c>
      <c r="I357" s="31" t="str">
        <f>IF(LEFT(H357,4)="Tour",VLOOKUP(A357,Database!$A:$C,3,FALSE),"")</f>
        <v>E</v>
      </c>
      <c r="J357" s="31" t="str">
        <f>VLOOKUP($A357,Location!$A:$J,7,FALSE)</f>
        <v>Allemagne</v>
      </c>
      <c r="K357" s="31" t="str">
        <f>IFERROR(VLOOKUP(J357,Setup_Team!$B:$C,2,FALSE), "TDB")</f>
        <v>DEU</v>
      </c>
      <c r="L357" s="31" t="str">
        <f>VLOOKUP($A357,Location!$A:$J,8,FALSE)</f>
        <v>Curaçao</v>
      </c>
      <c r="M357" s="31" t="str">
        <f>IFERROR(VLOOKUP(L357,Setup_Team!$B:$C,2,FALSE), "TDB")</f>
        <v>CUW</v>
      </c>
      <c r="N357" s="31" t="str">
        <f>VLOOKUP($A357,Location!$A:$J,9,FALSE)</f>
        <v>Houston, Texas</v>
      </c>
      <c r="O357" s="31" t="str">
        <f>VLOOKUP($A357,Location!$A:$J,10,FALSE)</f>
        <v>NRG Stadium</v>
      </c>
      <c r="R357" s="31">
        <v>0</v>
      </c>
      <c r="S357" s="25">
        <f>VLOOKUP($A357,Database!$A:$Y,10,FALSE)</f>
        <v>15</v>
      </c>
      <c r="T357" s="25">
        <f>VLOOKUP($A357,Database!$A:$Y,11,FALSE)</f>
        <v>179</v>
      </c>
      <c r="U357" s="25">
        <f>VLOOKUP($A357,Database!$A:$Y,12,FALSE)</f>
        <v>222</v>
      </c>
      <c r="V357" s="25" t="str">
        <f>VLOOKUP(A357,Database!A:M,13,FALSE)</f>
        <v>À venir</v>
      </c>
      <c r="W357" s="25" t="str">
        <f>VLOOKUP($A357,Database!$A:$Y,20,FALSE)</f>
        <v/>
      </c>
      <c r="X357" s="25" t="str">
        <f>VLOOKUP($A357,Database!$A:$Y,21,FALSE)</f>
        <v/>
      </c>
      <c r="Y357" s="25" t="str">
        <f ca="1">IF(C357&lt;NOW(),IF(AND(P357&gt;Q357,W357&gt;X357),S357,IF(AND(P357=Q357,W357=X357),T357,IF(AND(P357&lt;Q357,W357&lt;X357),U357,0))),"")</f>
        <v/>
      </c>
      <c r="Z357" s="25">
        <f>IF(AND(P357=W357,Q357=X357),1,0)</f>
        <v>1</v>
      </c>
      <c r="AA357" s="25" t="str">
        <f>IF(Z357=0,"",IF(ISBLANK(VLOOKUP(A357,Database!A:AA,22,FALSE)),"",VLOOKUP(A357,Database!A:AA,22,FALSE)))</f>
        <v>Exact</v>
      </c>
      <c r="AB357" s="25">
        <f ca="1">IFERROR(IF(AND(Y357&lt;&gt;"",OR(V357="Terminé",V357="En cours")),VLOOKUP(AA357,Setup_ScoreExactBonus!A:D,4,FALSE),0),0)</f>
        <v>0</v>
      </c>
      <c r="AC357" s="31" t="str">
        <f ca="1">IF(Y357&lt;&gt;"", Y357 + IF(Z357=1,AB357, 0), "")</f>
        <v/>
      </c>
      <c r="AD357" s="31">
        <f ca="1">SUMIFS(AC$2:AC357,D$2:D357,D357)*IF(R357=0,1,2)</f>
        <v>0</v>
      </c>
    </row>
    <row r="358" spans="1:30" x14ac:dyDescent="0.35">
      <c r="A358" s="31">
        <f>IF(ISBLANK(B358),"",COUNTIF(B$2:B358,B358))-1</f>
        <v>9</v>
      </c>
      <c r="B358" s="31">
        <v>6</v>
      </c>
      <c r="C358" s="10">
        <f>VLOOKUP($A358,Database!$A:$Y,7,FALSE)</f>
        <v>46187.791666666664</v>
      </c>
      <c r="D358" s="31" t="str">
        <f>VLOOKUP(Pronostics!$B358,Setup_MPP!$A:$G,3,FALSE)</f>
        <v>Julay</v>
      </c>
      <c r="E358" s="31" t="str">
        <f>VLOOKUP(Pronostics!$B358,Setup_MPP!$A:$G,2,FALSE)</f>
        <v>Julie BOUCHARD</v>
      </c>
      <c r="F358" s="31" t="str">
        <f>VLOOKUP($B358,Setup_MPP!$A:$E,4,FALSE)</f>
        <v>#A6F7B1</v>
      </c>
      <c r="G358" s="31" t="str">
        <f>VLOOKUP($B358,Setup_MPP!$A:$E,5,FALSE)</f>
        <v>#6EC179</v>
      </c>
      <c r="H358" s="31" t="str">
        <f>IFERROR(IF(AND(A358&gt;=1,A358&lt;=104),VLOOKUP($A358,Location!$A:$J,6,FALSE),IF(A358=0,"Avant l'ouverture",IF(OR(A358=105,A358=106),"Bonus"))),"")</f>
        <v>Tour 1</v>
      </c>
      <c r="I358" s="31" t="str">
        <f>IF(LEFT(H358,4)="Tour",VLOOKUP(A358,Database!$A:$C,3,FALSE),"")</f>
        <v>E</v>
      </c>
      <c r="J358" s="31" t="str">
        <f>VLOOKUP($A358,Location!$A:$J,7,FALSE)</f>
        <v>Allemagne</v>
      </c>
      <c r="K358" s="31" t="str">
        <f>IFERROR(VLOOKUP(J358,Setup_Team!$B:$C,2,FALSE), "TDB")</f>
        <v>DEU</v>
      </c>
      <c r="L358" s="31" t="str">
        <f>VLOOKUP($A358,Location!$A:$J,8,FALSE)</f>
        <v>Curaçao</v>
      </c>
      <c r="M358" s="31" t="str">
        <f>IFERROR(VLOOKUP(L358,Setup_Team!$B:$C,2,FALSE), "TDB")</f>
        <v>CUW</v>
      </c>
      <c r="N358" s="31" t="str">
        <f>VLOOKUP($A358,Location!$A:$J,9,FALSE)</f>
        <v>Houston, Texas</v>
      </c>
      <c r="O358" s="31" t="str">
        <f>VLOOKUP($A358,Location!$A:$J,10,FALSE)</f>
        <v>NRG Stadium</v>
      </c>
      <c r="R358" s="31">
        <v>0</v>
      </c>
      <c r="S358" s="25">
        <f>VLOOKUP($A358,Database!$A:$Y,10,FALSE)</f>
        <v>15</v>
      </c>
      <c r="T358" s="25">
        <f>VLOOKUP($A358,Database!$A:$Y,11,FALSE)</f>
        <v>179</v>
      </c>
      <c r="U358" s="25">
        <f>VLOOKUP($A358,Database!$A:$Y,12,FALSE)</f>
        <v>222</v>
      </c>
      <c r="V358" s="25" t="str">
        <f>VLOOKUP(A358,Database!A:M,13,FALSE)</f>
        <v>À venir</v>
      </c>
      <c r="W358" s="25" t="str">
        <f>VLOOKUP($A358,Database!$A:$Y,20,FALSE)</f>
        <v/>
      </c>
      <c r="X358" s="25" t="str">
        <f>VLOOKUP($A358,Database!$A:$Y,21,FALSE)</f>
        <v/>
      </c>
      <c r="Y358" s="25" t="str">
        <f ca="1">IF(C358&lt;NOW(),IF(AND(P358&gt;Q358,W358&gt;X358),S358,IF(AND(P358=Q358,W358=X358),T358,IF(AND(P358&lt;Q358,W358&lt;X358),U358,0))),"")</f>
        <v/>
      </c>
      <c r="Z358" s="25">
        <f>IF(AND(P358=W358,Q358=X358),1,0)</f>
        <v>1</v>
      </c>
      <c r="AA358" s="25" t="str">
        <f>IF(Z358=0,"",IF(ISBLANK(VLOOKUP(A358,Database!A:AA,22,FALSE)),"",VLOOKUP(A358,Database!A:AA,22,FALSE)))</f>
        <v>Exact</v>
      </c>
      <c r="AB358" s="25">
        <f ca="1">IFERROR(IF(AND(Y358&lt;&gt;"",OR(V358="Terminé",V358="En cours")),VLOOKUP(AA358,Setup_ScoreExactBonus!A:D,4,FALSE),0),0)</f>
        <v>0</v>
      </c>
      <c r="AC358" s="31" t="str">
        <f ca="1">IF(Y358&lt;&gt;"", Y358 + IF(Z358=1,AB358, 0), "")</f>
        <v/>
      </c>
      <c r="AD358" s="31">
        <f ca="1">SUMIFS(AC$2:AC358,D$2:D358,D358)*IF(R358=0,1,2)</f>
        <v>0</v>
      </c>
    </row>
    <row r="359" spans="1:30" x14ac:dyDescent="0.35">
      <c r="A359" s="31">
        <f>IF(ISBLANK(B359),"",COUNTIF(B$2:B359,B359))-1</f>
        <v>9</v>
      </c>
      <c r="B359" s="31">
        <v>7</v>
      </c>
      <c r="C359" s="10">
        <f>VLOOKUP($A359,Database!$A:$Y,7,FALSE)</f>
        <v>46187.791666666664</v>
      </c>
      <c r="D359" s="31" t="str">
        <f>VLOOKUP(Pronostics!$B359,Setup_MPP!$A:$G,3,FALSE)</f>
        <v>__Vince__</v>
      </c>
      <c r="E359" s="31" t="str">
        <f>VLOOKUP(Pronostics!$B359,Setup_MPP!$A:$G,2,FALSE)</f>
        <v>Vincent FRAYSSE</v>
      </c>
      <c r="F359" s="31" t="str">
        <f>VLOOKUP($B359,Setup_MPP!$A:$E,4,FALSE)</f>
        <v>#B2EAE8</v>
      </c>
      <c r="G359" s="31" t="str">
        <f>VLOOKUP($B359,Setup_MPP!$A:$E,5,FALSE)</f>
        <v>#6CB4B1</v>
      </c>
      <c r="H359" s="31" t="str">
        <f>IFERROR(IF(AND(A359&gt;=1,A359&lt;=104),VLOOKUP($A359,Location!$A:$J,6,FALSE),IF(A359=0,"Avant l'ouverture",IF(OR(A359=105,A359=106),"Bonus"))),"")</f>
        <v>Tour 1</v>
      </c>
      <c r="I359" s="31" t="str">
        <f>IF(LEFT(H359,4)="Tour",VLOOKUP(A359,Database!$A:$C,3,FALSE),"")</f>
        <v>E</v>
      </c>
      <c r="J359" s="31" t="str">
        <f>VLOOKUP($A359,Location!$A:$J,7,FALSE)</f>
        <v>Allemagne</v>
      </c>
      <c r="K359" s="31" t="str">
        <f>IFERROR(VLOOKUP(J359,Setup_Team!$B:$C,2,FALSE), "TDB")</f>
        <v>DEU</v>
      </c>
      <c r="L359" s="31" t="str">
        <f>VLOOKUP($A359,Location!$A:$J,8,FALSE)</f>
        <v>Curaçao</v>
      </c>
      <c r="M359" s="31" t="str">
        <f>IFERROR(VLOOKUP(L359,Setup_Team!$B:$C,2,FALSE), "TDB")</f>
        <v>CUW</v>
      </c>
      <c r="N359" s="31" t="str">
        <f>VLOOKUP($A359,Location!$A:$J,9,FALSE)</f>
        <v>Houston, Texas</v>
      </c>
      <c r="O359" s="31" t="str">
        <f>VLOOKUP($A359,Location!$A:$J,10,FALSE)</f>
        <v>NRG Stadium</v>
      </c>
      <c r="R359" s="31">
        <v>0</v>
      </c>
      <c r="S359" s="25">
        <f>VLOOKUP($A359,Database!$A:$Y,10,FALSE)</f>
        <v>15</v>
      </c>
      <c r="T359" s="25">
        <f>VLOOKUP($A359,Database!$A:$Y,11,FALSE)</f>
        <v>179</v>
      </c>
      <c r="U359" s="25">
        <f>VLOOKUP($A359,Database!$A:$Y,12,FALSE)</f>
        <v>222</v>
      </c>
      <c r="V359" s="25" t="str">
        <f>VLOOKUP(A359,Database!A:M,13,FALSE)</f>
        <v>À venir</v>
      </c>
      <c r="W359" s="25" t="str">
        <f>VLOOKUP($A359,Database!$A:$Y,20,FALSE)</f>
        <v/>
      </c>
      <c r="X359" s="25" t="str">
        <f>VLOOKUP($A359,Database!$A:$Y,21,FALSE)</f>
        <v/>
      </c>
      <c r="Y359" s="25" t="str">
        <f ca="1">IF(C359&lt;NOW(),IF(AND(P359&gt;Q359,W359&gt;X359),S359,IF(AND(P359=Q359,W359=X359),T359,IF(AND(P359&lt;Q359,W359&lt;X359),U359,0))),"")</f>
        <v/>
      </c>
      <c r="Z359" s="25">
        <f>IF(AND(P359=W359,Q359=X359),1,0)</f>
        <v>1</v>
      </c>
      <c r="AA359" s="25" t="str">
        <f>IF(Z359=0,"",IF(ISBLANK(VLOOKUP(A359,Database!A:AA,22,FALSE)),"",VLOOKUP(A359,Database!A:AA,22,FALSE)))</f>
        <v>Exact</v>
      </c>
      <c r="AB359" s="25">
        <f ca="1">IFERROR(IF(AND(Y359&lt;&gt;"",OR(V359="Terminé",V359="En cours")),VLOOKUP(AA359,Setup_ScoreExactBonus!A:D,4,FALSE),0),0)</f>
        <v>0</v>
      </c>
      <c r="AC359" s="31" t="str">
        <f ca="1">IF(Y359&lt;&gt;"", Y359 + IF(Z359=1,AB359, 0), "")</f>
        <v/>
      </c>
      <c r="AD359" s="31">
        <f ca="1">SUMIFS(AC$2:AC359,D$2:D359,D359)*IF(R359=0,1,2)</f>
        <v>0</v>
      </c>
    </row>
    <row r="360" spans="1:30" x14ac:dyDescent="0.35">
      <c r="A360" s="31">
        <f>IF(ISBLANK(B360),"",COUNTIF(B$2:B360,B360))-1</f>
        <v>9</v>
      </c>
      <c r="B360" s="31">
        <v>8</v>
      </c>
      <c r="C360" s="10">
        <f>VLOOKUP($A360,Database!$A:$Y,7,FALSE)</f>
        <v>46187.791666666664</v>
      </c>
      <c r="D360" s="31" t="str">
        <f>VLOOKUP(Pronostics!$B360,Setup_MPP!$A:$G,3,FALSE)</f>
        <v>Louuiiis</v>
      </c>
      <c r="E360" s="31" t="str">
        <f>VLOOKUP(Pronostics!$B360,Setup_MPP!$A:$G,2,FALSE)</f>
        <v>Louis HARLE</v>
      </c>
      <c r="F360" s="31" t="str">
        <f>VLOOKUP($B360,Setup_MPP!$A:$E,4,FALSE)</f>
        <v>#EEF7B1</v>
      </c>
      <c r="G360" s="31" t="str">
        <f>VLOOKUP($B360,Setup_MPP!$A:$E,5,FALSE)</f>
        <v>#C1CB7D</v>
      </c>
      <c r="H360" s="31" t="str">
        <f>IFERROR(IF(AND(A360&gt;=1,A360&lt;=104),VLOOKUP($A360,Location!$A:$J,6,FALSE),IF(A360=0,"Avant l'ouverture",IF(OR(A360=105,A360=106),"Bonus"))),"")</f>
        <v>Tour 1</v>
      </c>
      <c r="I360" s="31" t="str">
        <f>IF(LEFT(H360,4)="Tour",VLOOKUP(A360,Database!$A:$C,3,FALSE),"")</f>
        <v>E</v>
      </c>
      <c r="J360" s="31" t="str">
        <f>VLOOKUP($A360,Location!$A:$J,7,FALSE)</f>
        <v>Allemagne</v>
      </c>
      <c r="K360" s="31" t="str">
        <f>IFERROR(VLOOKUP(J360,Setup_Team!$B:$C,2,FALSE), "TDB")</f>
        <v>DEU</v>
      </c>
      <c r="L360" s="31" t="str">
        <f>VLOOKUP($A360,Location!$A:$J,8,FALSE)</f>
        <v>Curaçao</v>
      </c>
      <c r="M360" s="31" t="str">
        <f>IFERROR(VLOOKUP(L360,Setup_Team!$B:$C,2,FALSE), "TDB")</f>
        <v>CUW</v>
      </c>
      <c r="N360" s="31" t="str">
        <f>VLOOKUP($A360,Location!$A:$J,9,FALSE)</f>
        <v>Houston, Texas</v>
      </c>
      <c r="O360" s="31" t="str">
        <f>VLOOKUP($A360,Location!$A:$J,10,FALSE)</f>
        <v>NRG Stadium</v>
      </c>
      <c r="R360" s="31">
        <v>0</v>
      </c>
      <c r="S360" s="25">
        <f>VLOOKUP($A360,Database!$A:$Y,10,FALSE)</f>
        <v>15</v>
      </c>
      <c r="T360" s="25">
        <f>VLOOKUP($A360,Database!$A:$Y,11,FALSE)</f>
        <v>179</v>
      </c>
      <c r="U360" s="25">
        <f>VLOOKUP($A360,Database!$A:$Y,12,FALSE)</f>
        <v>222</v>
      </c>
      <c r="V360" s="25" t="str">
        <f>VLOOKUP(A360,Database!A:M,13,FALSE)</f>
        <v>À venir</v>
      </c>
      <c r="W360" s="25" t="str">
        <f>VLOOKUP($A360,Database!$A:$Y,20,FALSE)</f>
        <v/>
      </c>
      <c r="X360" s="25" t="str">
        <f>VLOOKUP($A360,Database!$A:$Y,21,FALSE)</f>
        <v/>
      </c>
      <c r="Y360" s="25" t="str">
        <f ca="1">IF(C360&lt;NOW(),IF(AND(P360&gt;Q360,W360&gt;X360),S360,IF(AND(P360=Q360,W360=X360),T360,IF(AND(P360&lt;Q360,W360&lt;X360),U360,0))),"")</f>
        <v/>
      </c>
      <c r="Z360" s="25">
        <f>IF(AND(P360=W360,Q360=X360),1,0)</f>
        <v>1</v>
      </c>
      <c r="AA360" s="25" t="str">
        <f>IF(Z360=0,"",IF(ISBLANK(VLOOKUP(A360,Database!A:AA,22,FALSE)),"",VLOOKUP(A360,Database!A:AA,22,FALSE)))</f>
        <v>Exact</v>
      </c>
      <c r="AB360" s="25">
        <f ca="1">IFERROR(IF(AND(Y360&lt;&gt;"",OR(V360="Terminé",V360="En cours")),VLOOKUP(AA360,Setup_ScoreExactBonus!A:D,4,FALSE),0),0)</f>
        <v>0</v>
      </c>
      <c r="AC360" s="31" t="str">
        <f ca="1">IF(Y360&lt;&gt;"", Y360 + IF(Z360=1,AB360, 0), "")</f>
        <v/>
      </c>
      <c r="AD360" s="31">
        <f ca="1">SUMIFS(AC$2:AC360,D$2:D360,D360)*IF(R360=0,1,2)</f>
        <v>0</v>
      </c>
    </row>
    <row r="361" spans="1:30" x14ac:dyDescent="0.35">
      <c r="A361" s="31">
        <f>IF(ISBLANK(B361),"",COUNTIF(B$2:B361,B361))-1</f>
        <v>9</v>
      </c>
      <c r="B361" s="31">
        <v>9</v>
      </c>
      <c r="C361" s="10">
        <f>VLOOKUP($A361,Database!$A:$Y,7,FALSE)</f>
        <v>46187.791666666664</v>
      </c>
      <c r="D361" s="31" t="str">
        <f>VLOOKUP(Pronostics!$B361,Setup_MPP!$A:$G,3,FALSE)</f>
        <v>Aurelien_dqp</v>
      </c>
      <c r="E361" s="31" t="str">
        <f>VLOOKUP(Pronostics!$B361,Setup_MPP!$A:$G,2,FALSE)</f>
        <v>Aurélien DE POULPIQUET</v>
      </c>
      <c r="F361" s="31" t="str">
        <f>VLOOKUP($B361,Setup_MPP!$A:$E,4,FALSE)</f>
        <v>#F4EA9D</v>
      </c>
      <c r="G361" s="31" t="str">
        <f>VLOOKUP($B361,Setup_MPP!$A:$E,5,FALSE)</f>
        <v>#D2C458</v>
      </c>
      <c r="H361" s="31" t="str">
        <f>IFERROR(IF(AND(A361&gt;=1,A361&lt;=104),VLOOKUP($A361,Location!$A:$J,6,FALSE),IF(A361=0,"Avant l'ouverture",IF(OR(A361=105,A361=106),"Bonus"))),"")</f>
        <v>Tour 1</v>
      </c>
      <c r="I361" s="31" t="str">
        <f>IF(LEFT(H361,4)="Tour",VLOOKUP(A361,Database!$A:$C,3,FALSE),"")</f>
        <v>E</v>
      </c>
      <c r="J361" s="31" t="str">
        <f>VLOOKUP($A361,Location!$A:$J,7,FALSE)</f>
        <v>Allemagne</v>
      </c>
      <c r="K361" s="31" t="str">
        <f>IFERROR(VLOOKUP(J361,Setup_Team!$B:$C,2,FALSE), "TDB")</f>
        <v>DEU</v>
      </c>
      <c r="L361" s="31" t="str">
        <f>VLOOKUP($A361,Location!$A:$J,8,FALSE)</f>
        <v>Curaçao</v>
      </c>
      <c r="M361" s="31" t="str">
        <f>IFERROR(VLOOKUP(L361,Setup_Team!$B:$C,2,FALSE), "TDB")</f>
        <v>CUW</v>
      </c>
      <c r="N361" s="31" t="str">
        <f>VLOOKUP($A361,Location!$A:$J,9,FALSE)</f>
        <v>Houston, Texas</v>
      </c>
      <c r="O361" s="31" t="str">
        <f>VLOOKUP($A361,Location!$A:$J,10,FALSE)</f>
        <v>NRG Stadium</v>
      </c>
      <c r="R361" s="31">
        <v>0</v>
      </c>
      <c r="S361" s="25">
        <f>VLOOKUP($A361,Database!$A:$Y,10,FALSE)</f>
        <v>15</v>
      </c>
      <c r="T361" s="25">
        <f>VLOOKUP($A361,Database!$A:$Y,11,FALSE)</f>
        <v>179</v>
      </c>
      <c r="U361" s="25">
        <f>VLOOKUP($A361,Database!$A:$Y,12,FALSE)</f>
        <v>222</v>
      </c>
      <c r="V361" s="25" t="str">
        <f>VLOOKUP(A361,Database!A:M,13,FALSE)</f>
        <v>À venir</v>
      </c>
      <c r="W361" s="25" t="str">
        <f>VLOOKUP($A361,Database!$A:$Y,20,FALSE)</f>
        <v/>
      </c>
      <c r="X361" s="25" t="str">
        <f>VLOOKUP($A361,Database!$A:$Y,21,FALSE)</f>
        <v/>
      </c>
      <c r="Y361" s="25" t="str">
        <f ca="1">IF(C361&lt;NOW(),IF(AND(P361&gt;Q361,W361&gt;X361),S361,IF(AND(P361=Q361,W361=X361),T361,IF(AND(P361&lt;Q361,W361&lt;X361),U361,0))),"")</f>
        <v/>
      </c>
      <c r="Z361" s="25">
        <f>IF(AND(P361=W361,Q361=X361),1,0)</f>
        <v>1</v>
      </c>
      <c r="AA361" s="25" t="str">
        <f>IF(Z361=0,"",IF(ISBLANK(VLOOKUP(A361,Database!A:AA,22,FALSE)),"",VLOOKUP(A361,Database!A:AA,22,FALSE)))</f>
        <v>Exact</v>
      </c>
      <c r="AB361" s="25">
        <f ca="1">IFERROR(IF(AND(Y361&lt;&gt;"",OR(V361="Terminé",V361="En cours")),VLOOKUP(AA361,Setup_ScoreExactBonus!A:D,4,FALSE),0),0)</f>
        <v>0</v>
      </c>
      <c r="AC361" s="31" t="str">
        <f ca="1">IF(Y361&lt;&gt;"", Y361 + IF(Z361=1,AB361, 0), "")</f>
        <v/>
      </c>
      <c r="AD361" s="31">
        <f ca="1">SUMIFS(AC$2:AC361,D$2:D361,D361)*IF(R361=0,1,2)</f>
        <v>0</v>
      </c>
    </row>
    <row r="362" spans="1:30" x14ac:dyDescent="0.35">
      <c r="A362" s="31">
        <f>IF(ISBLANK(B362),"",COUNTIF(B$2:B362,B362))-1</f>
        <v>9</v>
      </c>
      <c r="B362" s="31">
        <v>10</v>
      </c>
      <c r="C362" s="10">
        <f>VLOOKUP($A362,Database!$A:$Y,7,FALSE)</f>
        <v>46187.791666666664</v>
      </c>
      <c r="D362" s="31" t="str">
        <f>VLOOKUP(Pronostics!$B362,Setup_MPP!$A:$G,3,FALSE)</f>
        <v>RandomPaul</v>
      </c>
      <c r="E362" s="31" t="str">
        <f>VLOOKUP(Pronostics!$B362,Setup_MPP!$A:$G,2,FALSE)</f>
        <v>Paul MONTESINOS</v>
      </c>
      <c r="F362" s="31" t="str">
        <f>VLOOKUP($B362,Setup_MPP!$A:$E,4,FALSE)</f>
        <v>#C4B0FF</v>
      </c>
      <c r="G362" s="31" t="str">
        <f>VLOOKUP($B362,Setup_MPP!$A:$E,5,FALSE)</f>
        <v>#7F66C8</v>
      </c>
      <c r="H362" s="31" t="str">
        <f>IFERROR(IF(AND(A362&gt;=1,A362&lt;=104),VLOOKUP($A362,Location!$A:$J,6,FALSE),IF(A362=0,"Avant l'ouverture",IF(OR(A362=105,A362=106),"Bonus"))),"")</f>
        <v>Tour 1</v>
      </c>
      <c r="I362" s="31" t="str">
        <f>IF(LEFT(H362,4)="Tour",VLOOKUP(A362,Database!$A:$C,3,FALSE),"")</f>
        <v>E</v>
      </c>
      <c r="J362" s="31" t="str">
        <f>VLOOKUP($A362,Location!$A:$J,7,FALSE)</f>
        <v>Allemagne</v>
      </c>
      <c r="K362" s="31" t="str">
        <f>IFERROR(VLOOKUP(J362,Setup_Team!$B:$C,2,FALSE), "TDB")</f>
        <v>DEU</v>
      </c>
      <c r="L362" s="31" t="str">
        <f>VLOOKUP($A362,Location!$A:$J,8,FALSE)</f>
        <v>Curaçao</v>
      </c>
      <c r="M362" s="31" t="str">
        <f>IFERROR(VLOOKUP(L362,Setup_Team!$B:$C,2,FALSE), "TDB")</f>
        <v>CUW</v>
      </c>
      <c r="N362" s="31" t="str">
        <f>VLOOKUP($A362,Location!$A:$J,9,FALSE)</f>
        <v>Houston, Texas</v>
      </c>
      <c r="O362" s="31" t="str">
        <f>VLOOKUP($A362,Location!$A:$J,10,FALSE)</f>
        <v>NRG Stadium</v>
      </c>
      <c r="R362" s="31">
        <v>0</v>
      </c>
      <c r="S362" s="25">
        <f>VLOOKUP($A362,Database!$A:$Y,10,FALSE)</f>
        <v>15</v>
      </c>
      <c r="T362" s="25">
        <f>VLOOKUP($A362,Database!$A:$Y,11,FALSE)</f>
        <v>179</v>
      </c>
      <c r="U362" s="25">
        <f>VLOOKUP($A362,Database!$A:$Y,12,FALSE)</f>
        <v>222</v>
      </c>
      <c r="V362" s="25" t="str">
        <f>VLOOKUP(A362,Database!A:M,13,FALSE)</f>
        <v>À venir</v>
      </c>
      <c r="W362" s="25" t="str">
        <f>VLOOKUP($A362,Database!$A:$Y,20,FALSE)</f>
        <v/>
      </c>
      <c r="X362" s="25" t="str">
        <f>VLOOKUP($A362,Database!$A:$Y,21,FALSE)</f>
        <v/>
      </c>
      <c r="Y362" s="25" t="str">
        <f ca="1">IF(C362&lt;NOW(),IF(AND(P362&gt;Q362,W362&gt;X362),S362,IF(AND(P362=Q362,W362=X362),T362,IF(AND(P362&lt;Q362,W362&lt;X362),U362,0))),"")</f>
        <v/>
      </c>
      <c r="Z362" s="25">
        <f>IF(AND(P362=W362,Q362=X362),1,0)</f>
        <v>1</v>
      </c>
      <c r="AA362" s="25" t="str">
        <f>IF(Z362=0,"",IF(ISBLANK(VLOOKUP(A362,Database!A:AA,22,FALSE)),"",VLOOKUP(A362,Database!A:AA,22,FALSE)))</f>
        <v>Exact</v>
      </c>
      <c r="AB362" s="25">
        <f ca="1">IFERROR(IF(AND(Y362&lt;&gt;"",OR(V362="Terminé",V362="En cours")),VLOOKUP(AA362,Setup_ScoreExactBonus!A:D,4,FALSE),0),0)</f>
        <v>0</v>
      </c>
      <c r="AC362" s="31" t="str">
        <f ca="1">IF(Y362&lt;&gt;"", Y362 + IF(Z362=1,AB362, 0), "")</f>
        <v/>
      </c>
      <c r="AD362" s="31">
        <f ca="1">SUMIFS(AC$2:AC362,D$2:D362,D362)*IF(R362=0,1,2)</f>
        <v>0</v>
      </c>
    </row>
    <row r="363" spans="1:30" x14ac:dyDescent="0.35">
      <c r="A363" s="31">
        <f>IF(ISBLANK(B363),"",COUNTIF(B$2:B363,B363))-1</f>
        <v>9</v>
      </c>
      <c r="B363" s="31">
        <v>11</v>
      </c>
      <c r="C363" s="10">
        <f>VLOOKUP($A363,Database!$A:$Y,7,FALSE)</f>
        <v>46187.791666666664</v>
      </c>
      <c r="D363" s="31" t="str">
        <f>VLOOKUP(Pronostics!$B363,Setup_MPP!$A:$G,3,FALSE)</f>
        <v>Kinsley#8SA6T</v>
      </c>
      <c r="E363" s="31" t="str">
        <f>VLOOKUP(Pronostics!$B363,Setup_MPP!$A:$G,2,FALSE)</f>
        <v>Kinsley ROQUE</v>
      </c>
      <c r="F363" s="31" t="str">
        <f>VLOOKUP($B363,Setup_MPP!$A:$E,4,FALSE)</f>
        <v>#CBEBBA</v>
      </c>
      <c r="G363" s="31" t="str">
        <f>VLOOKUP($B363,Setup_MPP!$A:$E,5,FALSE)</f>
        <v>#70BC6E</v>
      </c>
      <c r="H363" s="31" t="str">
        <f>IFERROR(IF(AND(A363&gt;=1,A363&lt;=104),VLOOKUP($A363,Location!$A:$J,6,FALSE),IF(A363=0,"Avant l'ouverture",IF(OR(A363=105,A363=106),"Bonus"))),"")</f>
        <v>Tour 1</v>
      </c>
      <c r="I363" s="31" t="str">
        <f>IF(LEFT(H363,4)="Tour",VLOOKUP(A363,Database!$A:$C,3,FALSE),"")</f>
        <v>E</v>
      </c>
      <c r="J363" s="31" t="str">
        <f>VLOOKUP($A363,Location!$A:$J,7,FALSE)</f>
        <v>Allemagne</v>
      </c>
      <c r="K363" s="31" t="str">
        <f>IFERROR(VLOOKUP(J363,Setup_Team!$B:$C,2,FALSE), "TDB")</f>
        <v>DEU</v>
      </c>
      <c r="L363" s="31" t="str">
        <f>VLOOKUP($A363,Location!$A:$J,8,FALSE)</f>
        <v>Curaçao</v>
      </c>
      <c r="M363" s="31" t="str">
        <f>IFERROR(VLOOKUP(L363,Setup_Team!$B:$C,2,FALSE), "TDB")</f>
        <v>CUW</v>
      </c>
      <c r="N363" s="31" t="str">
        <f>VLOOKUP($A363,Location!$A:$J,9,FALSE)</f>
        <v>Houston, Texas</v>
      </c>
      <c r="O363" s="31" t="str">
        <f>VLOOKUP($A363,Location!$A:$J,10,FALSE)</f>
        <v>NRG Stadium</v>
      </c>
      <c r="R363" s="31">
        <v>0</v>
      </c>
      <c r="S363" s="25">
        <f>VLOOKUP($A363,Database!$A:$Y,10,FALSE)</f>
        <v>15</v>
      </c>
      <c r="T363" s="25">
        <f>VLOOKUP($A363,Database!$A:$Y,11,FALSE)</f>
        <v>179</v>
      </c>
      <c r="U363" s="25">
        <f>VLOOKUP($A363,Database!$A:$Y,12,FALSE)</f>
        <v>222</v>
      </c>
      <c r="V363" s="25" t="str">
        <f>VLOOKUP(A363,Database!A:M,13,FALSE)</f>
        <v>À venir</v>
      </c>
      <c r="W363" s="25" t="str">
        <f>VLOOKUP($A363,Database!$A:$Y,20,FALSE)</f>
        <v/>
      </c>
      <c r="X363" s="25" t="str">
        <f>VLOOKUP($A363,Database!$A:$Y,21,FALSE)</f>
        <v/>
      </c>
      <c r="Y363" s="25" t="str">
        <f ca="1">IF(C363&lt;NOW(),IF(AND(P363&gt;Q363,W363&gt;X363),S363,IF(AND(P363=Q363,W363=X363),T363,IF(AND(P363&lt;Q363,W363&lt;X363),U363,0))),"")</f>
        <v/>
      </c>
      <c r="Z363" s="25">
        <f>IF(AND(P363=W363,Q363=X363),1,0)</f>
        <v>1</v>
      </c>
      <c r="AA363" s="25" t="str">
        <f>IF(Z363=0,"",IF(ISBLANK(VLOOKUP(A363,Database!A:AA,22,FALSE)),"",VLOOKUP(A363,Database!A:AA,22,FALSE)))</f>
        <v>Exact</v>
      </c>
      <c r="AB363" s="25">
        <f ca="1">IFERROR(IF(AND(Y363&lt;&gt;"",OR(V363="Terminé",V363="En cours")),VLOOKUP(AA363,Setup_ScoreExactBonus!A:D,4,FALSE),0),0)</f>
        <v>0</v>
      </c>
      <c r="AC363" s="31" t="str">
        <f ca="1">IF(Y363&lt;&gt;"", Y363 + IF(Z363=1,AB363, 0), "")</f>
        <v/>
      </c>
      <c r="AD363" s="31">
        <f ca="1">SUMIFS(AC$2:AC363,D$2:D363,D363)*IF(R363=0,1,2)</f>
        <v>0</v>
      </c>
    </row>
    <row r="364" spans="1:30" x14ac:dyDescent="0.35">
      <c r="A364" s="31">
        <f>IF(ISBLANK(B364),"",COUNTIF(B$2:B364,B364))-1</f>
        <v>9</v>
      </c>
      <c r="B364" s="31">
        <v>12</v>
      </c>
      <c r="C364" s="10">
        <f>VLOOKUP($A364,Database!$A:$Y,7,FALSE)</f>
        <v>46187.791666666664</v>
      </c>
      <c r="D364" s="31" t="str">
        <f>VLOOKUP(Pronostics!$B364,Setup_MPP!$A:$G,3,FALSE)</f>
        <v>Jaouad1</v>
      </c>
      <c r="E364" s="31" t="str">
        <f>VLOOKUP(Pronostics!$B364,Setup_MPP!$A:$G,2,FALSE)</f>
        <v>Jaouad SETTI</v>
      </c>
      <c r="F364" s="31" t="str">
        <f>VLOOKUP($B364,Setup_MPP!$A:$E,4,FALSE)</f>
        <v>#C2D4FF</v>
      </c>
      <c r="G364" s="31" t="str">
        <f>VLOOKUP($B364,Setup_MPP!$A:$E,5,FALSE)</f>
        <v>#6586D5</v>
      </c>
      <c r="H364" s="31" t="str">
        <f>IFERROR(IF(AND(A364&gt;=1,A364&lt;=104),VLOOKUP($A364,Location!$A:$J,6,FALSE),IF(A364=0,"Avant l'ouverture",IF(OR(A364=105,A364=106),"Bonus"))),"")</f>
        <v>Tour 1</v>
      </c>
      <c r="I364" s="31" t="str">
        <f>IF(LEFT(H364,4)="Tour",VLOOKUP(A364,Database!$A:$C,3,FALSE),"")</f>
        <v>E</v>
      </c>
      <c r="J364" s="31" t="str">
        <f>VLOOKUP($A364,Location!$A:$J,7,FALSE)</f>
        <v>Allemagne</v>
      </c>
      <c r="K364" s="31" t="str">
        <f>IFERROR(VLOOKUP(J364,Setup_Team!$B:$C,2,FALSE), "TDB")</f>
        <v>DEU</v>
      </c>
      <c r="L364" s="31" t="str">
        <f>VLOOKUP($A364,Location!$A:$J,8,FALSE)</f>
        <v>Curaçao</v>
      </c>
      <c r="M364" s="31" t="str">
        <f>IFERROR(VLOOKUP(L364,Setup_Team!$B:$C,2,FALSE), "TDB")</f>
        <v>CUW</v>
      </c>
      <c r="N364" s="31" t="str">
        <f>VLOOKUP($A364,Location!$A:$J,9,FALSE)</f>
        <v>Houston, Texas</v>
      </c>
      <c r="O364" s="31" t="str">
        <f>VLOOKUP($A364,Location!$A:$J,10,FALSE)</f>
        <v>NRG Stadium</v>
      </c>
      <c r="R364" s="31">
        <v>0</v>
      </c>
      <c r="S364" s="25">
        <f>VLOOKUP($A364,Database!$A:$Y,10,FALSE)</f>
        <v>15</v>
      </c>
      <c r="T364" s="25">
        <f>VLOOKUP($A364,Database!$A:$Y,11,FALSE)</f>
        <v>179</v>
      </c>
      <c r="U364" s="25">
        <f>VLOOKUP($A364,Database!$A:$Y,12,FALSE)</f>
        <v>222</v>
      </c>
      <c r="V364" s="25" t="str">
        <f>VLOOKUP(A364,Database!A:M,13,FALSE)</f>
        <v>À venir</v>
      </c>
      <c r="W364" s="25" t="str">
        <f>VLOOKUP($A364,Database!$A:$Y,20,FALSE)</f>
        <v/>
      </c>
      <c r="X364" s="25" t="str">
        <f>VLOOKUP($A364,Database!$A:$Y,21,FALSE)</f>
        <v/>
      </c>
      <c r="Y364" s="25" t="str">
        <f ca="1">IF(C364&lt;NOW(),IF(AND(P364&gt;Q364,W364&gt;X364),S364,IF(AND(P364=Q364,W364=X364),T364,IF(AND(P364&lt;Q364,W364&lt;X364),U364,0))),"")</f>
        <v/>
      </c>
      <c r="Z364" s="25">
        <f>IF(AND(P364=W364,Q364=X364),1,0)</f>
        <v>1</v>
      </c>
      <c r="AA364" s="25" t="str">
        <f>IF(Z364=0,"",IF(ISBLANK(VLOOKUP(A364,Database!A:AA,22,FALSE)),"",VLOOKUP(A364,Database!A:AA,22,FALSE)))</f>
        <v>Exact</v>
      </c>
      <c r="AB364" s="25">
        <f ca="1">IFERROR(IF(AND(Y364&lt;&gt;"",OR(V364="Terminé",V364="En cours")),VLOOKUP(AA364,Setup_ScoreExactBonus!A:D,4,FALSE),0),0)</f>
        <v>0</v>
      </c>
      <c r="AC364" s="31" t="str">
        <f ca="1">IF(Y364&lt;&gt;"", Y364 + IF(Z364=1,AB364, 0), "")</f>
        <v/>
      </c>
      <c r="AD364" s="31">
        <f ca="1">SUMIFS(AC$2:AC364,D$2:D364,D364)*IF(R364=0,1,2)</f>
        <v>0</v>
      </c>
    </row>
    <row r="365" spans="1:30" x14ac:dyDescent="0.35">
      <c r="A365" s="31">
        <f>IF(ISBLANK(B365),"",COUNTIF(B$2:B365,B365))-1</f>
        <v>9</v>
      </c>
      <c r="B365" s="31">
        <v>13</v>
      </c>
      <c r="C365" s="10">
        <f>VLOOKUP($A365,Database!$A:$Y,7,FALSE)</f>
        <v>46187.791666666664</v>
      </c>
      <c r="D365" s="31" t="str">
        <f>VLOOKUP(Pronostics!$B365,Setup_MPP!$A:$G,3,FALSE)</f>
        <v>Julien_I</v>
      </c>
      <c r="E365" s="31" t="str">
        <f>VLOOKUP(Pronostics!$B365,Setup_MPP!$A:$G,2,FALSE)</f>
        <v>Julien INGE</v>
      </c>
      <c r="F365" s="31" t="str">
        <f>VLOOKUP($B365,Setup_MPP!$A:$E,4,FALSE)</f>
        <v>#C1E0EF</v>
      </c>
      <c r="G365" s="31" t="str">
        <f>VLOOKUP($B365,Setup_MPP!$A:$E,5,FALSE)</f>
        <v>#4F91B2</v>
      </c>
      <c r="H365" s="31" t="str">
        <f>IFERROR(IF(AND(A365&gt;=1,A365&lt;=104),VLOOKUP($A365,Location!$A:$J,6,FALSE),IF(A365=0,"Avant l'ouverture",IF(OR(A365=105,A365=106),"Bonus"))),"")</f>
        <v>Tour 1</v>
      </c>
      <c r="I365" s="31" t="str">
        <f>IF(LEFT(H365,4)="Tour",VLOOKUP(A365,Database!$A:$C,3,FALSE),"")</f>
        <v>E</v>
      </c>
      <c r="J365" s="31" t="str">
        <f>VLOOKUP($A365,Location!$A:$J,7,FALSE)</f>
        <v>Allemagne</v>
      </c>
      <c r="K365" s="31" t="str">
        <f>IFERROR(VLOOKUP(J365,Setup_Team!$B:$C,2,FALSE), "TDB")</f>
        <v>DEU</v>
      </c>
      <c r="L365" s="31" t="str">
        <f>VLOOKUP($A365,Location!$A:$J,8,FALSE)</f>
        <v>Curaçao</v>
      </c>
      <c r="M365" s="31" t="str">
        <f>IFERROR(VLOOKUP(L365,Setup_Team!$B:$C,2,FALSE), "TDB")</f>
        <v>CUW</v>
      </c>
      <c r="N365" s="31" t="str">
        <f>VLOOKUP($A365,Location!$A:$J,9,FALSE)</f>
        <v>Houston, Texas</v>
      </c>
      <c r="O365" s="31" t="str">
        <f>VLOOKUP($A365,Location!$A:$J,10,FALSE)</f>
        <v>NRG Stadium</v>
      </c>
      <c r="R365" s="31">
        <v>0</v>
      </c>
      <c r="S365" s="25">
        <f>VLOOKUP($A365,Database!$A:$Y,10,FALSE)</f>
        <v>15</v>
      </c>
      <c r="T365" s="25">
        <f>VLOOKUP($A365,Database!$A:$Y,11,FALSE)</f>
        <v>179</v>
      </c>
      <c r="U365" s="25">
        <f>VLOOKUP($A365,Database!$A:$Y,12,FALSE)</f>
        <v>222</v>
      </c>
      <c r="V365" s="25" t="str">
        <f>VLOOKUP(A365,Database!A:M,13,FALSE)</f>
        <v>À venir</v>
      </c>
      <c r="W365" s="25" t="str">
        <f>VLOOKUP($A365,Database!$A:$Y,20,FALSE)</f>
        <v/>
      </c>
      <c r="X365" s="25" t="str">
        <f>VLOOKUP($A365,Database!$A:$Y,21,FALSE)</f>
        <v/>
      </c>
      <c r="Y365" s="25" t="str">
        <f ca="1">IF(C365&lt;NOW(),IF(AND(P365&gt;Q365,W365&gt;X365),S365,IF(AND(P365=Q365,W365=X365),T365,IF(AND(P365&lt;Q365,W365&lt;X365),U365,0))),"")</f>
        <v/>
      </c>
      <c r="Z365" s="25">
        <f>IF(AND(P365=W365,Q365=X365),1,0)</f>
        <v>1</v>
      </c>
      <c r="AA365" s="25" t="str">
        <f>IF(Z365=0,"",IF(ISBLANK(VLOOKUP(A365,Database!A:AA,22,FALSE)),"",VLOOKUP(A365,Database!A:AA,22,FALSE)))</f>
        <v>Exact</v>
      </c>
      <c r="AB365" s="25">
        <f ca="1">IFERROR(IF(AND(Y365&lt;&gt;"",OR(V365="Terminé",V365="En cours")),VLOOKUP(AA365,Setup_ScoreExactBonus!A:D,4,FALSE),0),0)</f>
        <v>0</v>
      </c>
      <c r="AC365" s="31" t="str">
        <f ca="1">IF(Y365&lt;&gt;"", Y365 + IF(Z365=1,AB365, 0), "")</f>
        <v/>
      </c>
      <c r="AD365" s="31">
        <f ca="1">SUMIFS(AC$2:AC365,D$2:D365,D365)*IF(R365=0,1,2)</f>
        <v>0</v>
      </c>
    </row>
    <row r="366" spans="1:30" x14ac:dyDescent="0.35">
      <c r="A366" s="31">
        <f>IF(ISBLANK(B366),"",COUNTIF(B$2:B366,B366))-1</f>
        <v>9</v>
      </c>
      <c r="B366" s="31">
        <v>14</v>
      </c>
      <c r="C366" s="10">
        <f>VLOOKUP($A366,Database!$A:$Y,7,FALSE)</f>
        <v>46187.791666666664</v>
      </c>
      <c r="D366" s="31" t="str">
        <f>VLOOKUP(Pronostics!$B366,Setup_MPP!$A:$G,3,FALSE)</f>
        <v>MarieEYT</v>
      </c>
      <c r="E366" s="31" t="str">
        <f>VLOOKUP(Pronostics!$B366,Setup_MPP!$A:$G,2,FALSE)</f>
        <v>Marie EXBRAYAT</v>
      </c>
      <c r="F366" s="31" t="str">
        <f>VLOOKUP($B366,Setup_MPP!$A:$E,4,FALSE)</f>
        <v>#FFAFD2</v>
      </c>
      <c r="G366" s="31" t="str">
        <f>VLOOKUP($B366,Setup_MPP!$A:$E,5,FALSE)</f>
        <v>#F2589B</v>
      </c>
      <c r="H366" s="31" t="str">
        <f>IFERROR(IF(AND(A366&gt;=1,A366&lt;=104),VLOOKUP($A366,Location!$A:$J,6,FALSE),IF(A366=0,"Avant l'ouverture",IF(OR(A366=105,A366=106),"Bonus"))),"")</f>
        <v>Tour 1</v>
      </c>
      <c r="I366" s="31" t="str">
        <f>IF(LEFT(H366,4)="Tour",VLOOKUP(A366,Database!$A:$C,3,FALSE),"")</f>
        <v>E</v>
      </c>
      <c r="J366" s="31" t="str">
        <f>VLOOKUP($A366,Location!$A:$J,7,FALSE)</f>
        <v>Allemagne</v>
      </c>
      <c r="K366" s="31" t="str">
        <f>IFERROR(VLOOKUP(J366,Setup_Team!$B:$C,2,FALSE), "TDB")</f>
        <v>DEU</v>
      </c>
      <c r="L366" s="31" t="str">
        <f>VLOOKUP($A366,Location!$A:$J,8,FALSE)</f>
        <v>Curaçao</v>
      </c>
      <c r="M366" s="31" t="str">
        <f>IFERROR(VLOOKUP(L366,Setup_Team!$B:$C,2,FALSE), "TDB")</f>
        <v>CUW</v>
      </c>
      <c r="N366" s="31" t="str">
        <f>VLOOKUP($A366,Location!$A:$J,9,FALSE)</f>
        <v>Houston, Texas</v>
      </c>
      <c r="O366" s="31" t="str">
        <f>VLOOKUP($A366,Location!$A:$J,10,FALSE)</f>
        <v>NRG Stadium</v>
      </c>
      <c r="R366" s="31">
        <v>0</v>
      </c>
      <c r="S366" s="25">
        <f>VLOOKUP($A366,Database!$A:$Y,10,FALSE)</f>
        <v>15</v>
      </c>
      <c r="T366" s="25">
        <f>VLOOKUP($A366,Database!$A:$Y,11,FALSE)</f>
        <v>179</v>
      </c>
      <c r="U366" s="25">
        <f>VLOOKUP($A366,Database!$A:$Y,12,FALSE)</f>
        <v>222</v>
      </c>
      <c r="V366" s="25" t="str">
        <f>VLOOKUP(A366,Database!A:M,13,FALSE)</f>
        <v>À venir</v>
      </c>
      <c r="W366" s="25" t="str">
        <f>VLOOKUP($A366,Database!$A:$Y,20,FALSE)</f>
        <v/>
      </c>
      <c r="X366" s="25" t="str">
        <f>VLOOKUP($A366,Database!$A:$Y,21,FALSE)</f>
        <v/>
      </c>
      <c r="Y366" s="25" t="str">
        <f ca="1">IF(C366&lt;NOW(),IF(AND(P366&gt;Q366,W366&gt;X366),S366,IF(AND(P366=Q366,W366=X366),T366,IF(AND(P366&lt;Q366,W366&lt;X366),U366,0))),"")</f>
        <v/>
      </c>
      <c r="Z366" s="25">
        <f>IF(AND(P366=W366,Q366=X366),1,0)</f>
        <v>1</v>
      </c>
      <c r="AA366" s="25" t="str">
        <f>IF(Z366=0,"",IF(ISBLANK(VLOOKUP(A366,Database!A:AA,22,FALSE)),"",VLOOKUP(A366,Database!A:AA,22,FALSE)))</f>
        <v>Exact</v>
      </c>
      <c r="AB366" s="25">
        <f ca="1">IFERROR(IF(AND(Y366&lt;&gt;"",OR(V366="Terminé",V366="En cours")),VLOOKUP(AA366,Setup_ScoreExactBonus!A:D,4,FALSE),0),0)</f>
        <v>0</v>
      </c>
      <c r="AC366" s="31" t="str">
        <f ca="1">IF(Y366&lt;&gt;"", Y366 + IF(Z366=1,AB366, 0), "")</f>
        <v/>
      </c>
      <c r="AD366" s="31">
        <f ca="1">SUMIFS(AC$2:AC366,D$2:D366,D366)*IF(R366=0,1,2)</f>
        <v>0</v>
      </c>
    </row>
    <row r="367" spans="1:30" x14ac:dyDescent="0.35">
      <c r="A367" s="31">
        <f>IF(ISBLANK(B367),"",COUNTIF(B$2:B367,B367))-1</f>
        <v>9</v>
      </c>
      <c r="B367" s="31">
        <v>15</v>
      </c>
      <c r="C367" s="10">
        <f>VLOOKUP($A367,Database!$A:$Y,7,FALSE)</f>
        <v>46187.791666666664</v>
      </c>
      <c r="D367" s="31" t="str">
        <f>VLOOKUP(Pronostics!$B367,Setup_MPP!$A:$G,3,FALSE)</f>
        <v>Amine#8UL9R</v>
      </c>
      <c r="E367" s="31" t="str">
        <f>VLOOKUP(Pronostics!$B367,Setup_MPP!$A:$G,2,FALSE)</f>
        <v>Amine ZARROUKI</v>
      </c>
      <c r="F367" s="31" t="str">
        <f>VLOOKUP($B367,Setup_MPP!$A:$E,4,FALSE)</f>
        <v>#FF9898</v>
      </c>
      <c r="G367" s="31" t="str">
        <f>VLOOKUP($B367,Setup_MPP!$A:$E,5,FALSE)</f>
        <v>#FF5D5D</v>
      </c>
      <c r="H367" s="31" t="str">
        <f>IFERROR(IF(AND(A367&gt;=1,A367&lt;=104),VLOOKUP($A367,Location!$A:$J,6,FALSE),IF(A367=0,"Avant l'ouverture",IF(OR(A367=105,A367=106),"Bonus"))),"")</f>
        <v>Tour 1</v>
      </c>
      <c r="I367" s="31" t="str">
        <f>IF(LEFT(H367,4)="Tour",VLOOKUP(A367,Database!$A:$C,3,FALSE),"")</f>
        <v>E</v>
      </c>
      <c r="J367" s="31" t="str">
        <f>VLOOKUP($A367,Location!$A:$J,7,FALSE)</f>
        <v>Allemagne</v>
      </c>
      <c r="K367" s="31" t="str">
        <f>IFERROR(VLOOKUP(J367,Setup_Team!$B:$C,2,FALSE), "TDB")</f>
        <v>DEU</v>
      </c>
      <c r="L367" s="31" t="str">
        <f>VLOOKUP($A367,Location!$A:$J,8,FALSE)</f>
        <v>Curaçao</v>
      </c>
      <c r="M367" s="31" t="str">
        <f>IFERROR(VLOOKUP(L367,Setup_Team!$B:$C,2,FALSE), "TDB")</f>
        <v>CUW</v>
      </c>
      <c r="N367" s="31" t="str">
        <f>VLOOKUP($A367,Location!$A:$J,9,FALSE)</f>
        <v>Houston, Texas</v>
      </c>
      <c r="O367" s="31" t="str">
        <f>VLOOKUP($A367,Location!$A:$J,10,FALSE)</f>
        <v>NRG Stadium</v>
      </c>
      <c r="R367" s="31">
        <v>0</v>
      </c>
      <c r="S367" s="25">
        <f>VLOOKUP($A367,Database!$A:$Y,10,FALSE)</f>
        <v>15</v>
      </c>
      <c r="T367" s="25">
        <f>VLOOKUP($A367,Database!$A:$Y,11,FALSE)</f>
        <v>179</v>
      </c>
      <c r="U367" s="25">
        <f>VLOOKUP($A367,Database!$A:$Y,12,FALSE)</f>
        <v>222</v>
      </c>
      <c r="V367" s="25" t="str">
        <f>VLOOKUP(A367,Database!A:M,13,FALSE)</f>
        <v>À venir</v>
      </c>
      <c r="W367" s="25" t="str">
        <f>VLOOKUP($A367,Database!$A:$Y,20,FALSE)</f>
        <v/>
      </c>
      <c r="X367" s="25" t="str">
        <f>VLOOKUP($A367,Database!$A:$Y,21,FALSE)</f>
        <v/>
      </c>
      <c r="Y367" s="25" t="str">
        <f ca="1">IF(C367&lt;NOW(),IF(AND(P367&gt;Q367,W367&gt;X367),S367,IF(AND(P367=Q367,W367=X367),T367,IF(AND(P367&lt;Q367,W367&lt;X367),U367,0))),"")</f>
        <v/>
      </c>
      <c r="Z367" s="25">
        <f>IF(AND(P367=W367,Q367=X367),1,0)</f>
        <v>1</v>
      </c>
      <c r="AA367" s="25" t="str">
        <f>IF(Z367=0,"",IF(ISBLANK(VLOOKUP(A367,Database!A:AA,22,FALSE)),"",VLOOKUP(A367,Database!A:AA,22,FALSE)))</f>
        <v>Exact</v>
      </c>
      <c r="AB367" s="25">
        <f ca="1">IFERROR(IF(AND(Y367&lt;&gt;"",OR(V367="Terminé",V367="En cours")),VLOOKUP(AA367,Setup_ScoreExactBonus!A:D,4,FALSE),0),0)</f>
        <v>0</v>
      </c>
      <c r="AC367" s="31" t="str">
        <f ca="1">IF(Y367&lt;&gt;"", Y367 + IF(Z367=1,AB367, 0), "")</f>
        <v/>
      </c>
      <c r="AD367" s="31">
        <f ca="1">SUMIFS(AC$2:AC367,D$2:D367,D367)*IF(R367=0,1,2)</f>
        <v>0</v>
      </c>
    </row>
    <row r="368" spans="1:30" x14ac:dyDescent="0.35">
      <c r="A368" s="31">
        <f>IF(ISBLANK(B368),"",COUNTIF(B$2:B368,B368))-1</f>
        <v>9</v>
      </c>
      <c r="B368" s="31">
        <v>16</v>
      </c>
      <c r="C368" s="10">
        <f>VLOOKUP($A368,Database!$A:$Y,7,FALSE)</f>
        <v>46187.791666666664</v>
      </c>
      <c r="D368" s="31" t="str">
        <f>VLOOKUP(Pronostics!$B368,Setup_MPP!$A:$G,3,FALSE)</f>
        <v>Laura#8V93E</v>
      </c>
      <c r="E368" s="31" t="str">
        <f>VLOOKUP(Pronostics!$B368,Setup_MPP!$A:$G,2,FALSE)</f>
        <v>Laura GIULIANO</v>
      </c>
      <c r="F368" s="31" t="str">
        <f>VLOOKUP($B368,Setup_MPP!$A:$E,4,FALSE)</f>
        <v>#86A4FE</v>
      </c>
      <c r="G368" s="31" t="str">
        <f>VLOOKUP($B368,Setup_MPP!$A:$E,5,FALSE)</f>
        <v>#3769FF</v>
      </c>
      <c r="H368" s="31" t="str">
        <f>IFERROR(IF(AND(A368&gt;=1,A368&lt;=104),VLOOKUP($A368,Location!$A:$J,6,FALSE),IF(A368=0,"Avant l'ouverture",IF(OR(A368=105,A368=106),"Bonus"))),"")</f>
        <v>Tour 1</v>
      </c>
      <c r="I368" s="31" t="str">
        <f>IF(LEFT(H368,4)="Tour",VLOOKUP(A368,Database!$A:$C,3,FALSE),"")</f>
        <v>E</v>
      </c>
      <c r="J368" s="31" t="str">
        <f>VLOOKUP($A368,Location!$A:$J,7,FALSE)</f>
        <v>Allemagne</v>
      </c>
      <c r="K368" s="31" t="str">
        <f>IFERROR(VLOOKUP(J368,Setup_Team!$B:$C,2,FALSE), "TDB")</f>
        <v>DEU</v>
      </c>
      <c r="L368" s="31" t="str">
        <f>VLOOKUP($A368,Location!$A:$J,8,FALSE)</f>
        <v>Curaçao</v>
      </c>
      <c r="M368" s="31" t="str">
        <f>IFERROR(VLOOKUP(L368,Setup_Team!$B:$C,2,FALSE), "TDB")</f>
        <v>CUW</v>
      </c>
      <c r="N368" s="31" t="str">
        <f>VLOOKUP($A368,Location!$A:$J,9,FALSE)</f>
        <v>Houston, Texas</v>
      </c>
      <c r="O368" s="31" t="str">
        <f>VLOOKUP($A368,Location!$A:$J,10,FALSE)</f>
        <v>NRG Stadium</v>
      </c>
      <c r="R368" s="31">
        <v>0</v>
      </c>
      <c r="S368" s="25">
        <f>VLOOKUP($A368,Database!$A:$Y,10,FALSE)</f>
        <v>15</v>
      </c>
      <c r="T368" s="25">
        <f>VLOOKUP($A368,Database!$A:$Y,11,FALSE)</f>
        <v>179</v>
      </c>
      <c r="U368" s="25">
        <f>VLOOKUP($A368,Database!$A:$Y,12,FALSE)</f>
        <v>222</v>
      </c>
      <c r="V368" s="25" t="str">
        <f>VLOOKUP(A368,Database!A:M,13,FALSE)</f>
        <v>À venir</v>
      </c>
      <c r="W368" s="25" t="str">
        <f>VLOOKUP($A368,Database!$A:$Y,20,FALSE)</f>
        <v/>
      </c>
      <c r="X368" s="25" t="str">
        <f>VLOOKUP($A368,Database!$A:$Y,21,FALSE)</f>
        <v/>
      </c>
      <c r="Y368" s="25" t="str">
        <f ca="1">IF(C368&lt;NOW(),IF(AND(P368&gt;Q368,W368&gt;X368),S368,IF(AND(P368=Q368,W368=X368),T368,IF(AND(P368&lt;Q368,W368&lt;X368),U368,0))),"")</f>
        <v/>
      </c>
      <c r="Z368" s="25">
        <f>IF(AND(P368=W368,Q368=X368),1,0)</f>
        <v>1</v>
      </c>
      <c r="AA368" s="25" t="str">
        <f>IF(Z368=0,"",IF(ISBLANK(VLOOKUP(A368,Database!A:AA,22,FALSE)),"",VLOOKUP(A368,Database!A:AA,22,FALSE)))</f>
        <v>Exact</v>
      </c>
      <c r="AB368" s="25">
        <f ca="1">IFERROR(IF(AND(Y368&lt;&gt;"",OR(V368="Terminé",V368="En cours")),VLOOKUP(AA368,Setup_ScoreExactBonus!A:D,4,FALSE),0),0)</f>
        <v>0</v>
      </c>
      <c r="AC368" s="31" t="str">
        <f ca="1">IF(Y368&lt;&gt;"", Y368 + IF(Z368=1,AB368, 0), "")</f>
        <v/>
      </c>
      <c r="AD368" s="31">
        <f ca="1">SUMIFS(AC$2:AC368,D$2:D368,D368)*IF(R368=0,1,2)</f>
        <v>0</v>
      </c>
    </row>
    <row r="369" spans="1:30" x14ac:dyDescent="0.35">
      <c r="A369" s="31">
        <f>IF(ISBLANK(B369),"",COUNTIF(B$2:B369,B369))-1</f>
        <v>9</v>
      </c>
      <c r="B369" s="31">
        <v>17</v>
      </c>
      <c r="C369" s="10">
        <f>VLOOKUP($A369,Database!$A:$Y,7,FALSE)</f>
        <v>46187.791666666664</v>
      </c>
      <c r="D369" s="31" t="str">
        <f>VLOOKUP(Pronostics!$B369,Setup_MPP!$A:$G,3,FALSE)</f>
        <v>Joueur17</v>
      </c>
      <c r="E369" s="31" t="str">
        <f>VLOOKUP(Pronostics!$B369,Setup_MPP!$A:$G,2,FALSE)</f>
        <v>Joueur17</v>
      </c>
      <c r="F369" s="31" t="str">
        <f>VLOOKUP($B369,Setup_MPP!$A:$E,4,FALSE)</f>
        <v>#FFB0B0</v>
      </c>
      <c r="G369" s="31" t="str">
        <f>VLOOKUP($B369,Setup_MPP!$A:$E,5,FALSE)</f>
        <v>#F25757</v>
      </c>
      <c r="H369" s="31" t="str">
        <f>IFERROR(IF(AND(A369&gt;=1,A369&lt;=104),VLOOKUP($A369,Location!$A:$J,6,FALSE),IF(A369=0,"Avant l'ouverture",IF(OR(A369=105,A369=106),"Bonus"))),"")</f>
        <v>Tour 1</v>
      </c>
      <c r="I369" s="31" t="str">
        <f>IF(LEFT(H369,4)="Tour",VLOOKUP(A369,Database!$A:$C,3,FALSE),"")</f>
        <v>E</v>
      </c>
      <c r="J369" s="31" t="str">
        <f>VLOOKUP($A369,Location!$A:$J,7,FALSE)</f>
        <v>Allemagne</v>
      </c>
      <c r="K369" s="31" t="str">
        <f>IFERROR(VLOOKUP(J369,Setup_Team!$B:$C,2,FALSE), "TDB")</f>
        <v>DEU</v>
      </c>
      <c r="L369" s="31" t="str">
        <f>VLOOKUP($A369,Location!$A:$J,8,FALSE)</f>
        <v>Curaçao</v>
      </c>
      <c r="M369" s="31" t="str">
        <f>IFERROR(VLOOKUP(L369,Setup_Team!$B:$C,2,FALSE), "TDB")</f>
        <v>CUW</v>
      </c>
      <c r="N369" s="31" t="str">
        <f>VLOOKUP($A369,Location!$A:$J,9,FALSE)</f>
        <v>Houston, Texas</v>
      </c>
      <c r="O369" s="31" t="str">
        <f>VLOOKUP($A369,Location!$A:$J,10,FALSE)</f>
        <v>NRG Stadium</v>
      </c>
      <c r="R369" s="31">
        <v>0</v>
      </c>
      <c r="S369" s="25">
        <f>VLOOKUP($A369,Database!$A:$Y,10,FALSE)</f>
        <v>15</v>
      </c>
      <c r="T369" s="25">
        <f>VLOOKUP($A369,Database!$A:$Y,11,FALSE)</f>
        <v>179</v>
      </c>
      <c r="U369" s="25">
        <f>VLOOKUP($A369,Database!$A:$Y,12,FALSE)</f>
        <v>222</v>
      </c>
      <c r="V369" s="25" t="str">
        <f>VLOOKUP(A369,Database!A:M,13,FALSE)</f>
        <v>À venir</v>
      </c>
      <c r="W369" s="25" t="str">
        <f>VLOOKUP($A369,Database!$A:$Y,20,FALSE)</f>
        <v/>
      </c>
      <c r="X369" s="25" t="str">
        <f>VLOOKUP($A369,Database!$A:$Y,21,FALSE)</f>
        <v/>
      </c>
      <c r="Y369" s="25" t="str">
        <f ca="1">IF(C369&lt;NOW(),IF(AND(P369&gt;Q369,W369&gt;X369),S369,IF(AND(P369=Q369,W369=X369),T369,IF(AND(P369&lt;Q369,W369&lt;X369),U369,0))),"")</f>
        <v/>
      </c>
      <c r="Z369" s="25">
        <f>IF(AND(P369=W369,Q369=X369),1,0)</f>
        <v>1</v>
      </c>
      <c r="AA369" s="25" t="str">
        <f>IF(Z369=0,"",IF(ISBLANK(VLOOKUP(A369,Database!A:AA,22,FALSE)),"",VLOOKUP(A369,Database!A:AA,22,FALSE)))</f>
        <v>Exact</v>
      </c>
      <c r="AB369" s="25">
        <f ca="1">IFERROR(IF(AND(Y369&lt;&gt;"",OR(V369="Terminé",V369="En cours")),VLOOKUP(AA369,Setup_ScoreExactBonus!A:D,4,FALSE),0),0)</f>
        <v>0</v>
      </c>
      <c r="AC369" s="31" t="str">
        <f ca="1">IF(Y369&lt;&gt;"", Y369 + IF(Z369=1,AB369, 0), "")</f>
        <v/>
      </c>
      <c r="AD369" s="31">
        <f ca="1">SUMIFS(AC$2:AC369,D$2:D369,D369)*IF(R369=0,1,2)</f>
        <v>0</v>
      </c>
    </row>
    <row r="370" spans="1:30" x14ac:dyDescent="0.35">
      <c r="A370" s="31">
        <f>IF(ISBLANK(B370),"",COUNTIF(B$2:B370,B370))-1</f>
        <v>9</v>
      </c>
      <c r="B370" s="31">
        <v>18</v>
      </c>
      <c r="C370" s="10">
        <f>VLOOKUP($A370,Database!$A:$Y,7,FALSE)</f>
        <v>46187.791666666664</v>
      </c>
      <c r="D370" s="31" t="str">
        <f>VLOOKUP(Pronostics!$B370,Setup_MPP!$A:$G,3,FALSE)</f>
        <v>Joueur18</v>
      </c>
      <c r="E370" s="31" t="str">
        <f>VLOOKUP(Pronostics!$B370,Setup_MPP!$A:$G,2,FALSE)</f>
        <v>Joueur18</v>
      </c>
      <c r="F370" s="31" t="str">
        <f>VLOOKUP($B370,Setup_MPP!$A:$E,4,FALSE)</f>
        <v>#FFC9B0</v>
      </c>
      <c r="G370" s="31" t="str">
        <f>VLOOKUP($B370,Setup_MPP!$A:$E,5,FALSE)</f>
        <v>#F28D57</v>
      </c>
      <c r="H370" s="31" t="str">
        <f>IFERROR(IF(AND(A370&gt;=1,A370&lt;=104),VLOOKUP($A370,Location!$A:$J,6,FALSE),IF(A370=0,"Avant l'ouverture",IF(OR(A370=105,A370=106),"Bonus"))),"")</f>
        <v>Tour 1</v>
      </c>
      <c r="I370" s="31" t="str">
        <f>IF(LEFT(H370,4)="Tour",VLOOKUP(A370,Database!$A:$C,3,FALSE),"")</f>
        <v>E</v>
      </c>
      <c r="J370" s="31" t="str">
        <f>VLOOKUP($A370,Location!$A:$J,7,FALSE)</f>
        <v>Allemagne</v>
      </c>
      <c r="K370" s="31" t="str">
        <f>IFERROR(VLOOKUP(J370,Setup_Team!$B:$C,2,FALSE), "TDB")</f>
        <v>DEU</v>
      </c>
      <c r="L370" s="31" t="str">
        <f>VLOOKUP($A370,Location!$A:$J,8,FALSE)</f>
        <v>Curaçao</v>
      </c>
      <c r="M370" s="31" t="str">
        <f>IFERROR(VLOOKUP(L370,Setup_Team!$B:$C,2,FALSE), "TDB")</f>
        <v>CUW</v>
      </c>
      <c r="N370" s="31" t="str">
        <f>VLOOKUP($A370,Location!$A:$J,9,FALSE)</f>
        <v>Houston, Texas</v>
      </c>
      <c r="O370" s="31" t="str">
        <f>VLOOKUP($A370,Location!$A:$J,10,FALSE)</f>
        <v>NRG Stadium</v>
      </c>
      <c r="R370" s="31">
        <v>0</v>
      </c>
      <c r="S370" s="25">
        <f>VLOOKUP($A370,Database!$A:$Y,10,FALSE)</f>
        <v>15</v>
      </c>
      <c r="T370" s="25">
        <f>VLOOKUP($A370,Database!$A:$Y,11,FALSE)</f>
        <v>179</v>
      </c>
      <c r="U370" s="25">
        <f>VLOOKUP($A370,Database!$A:$Y,12,FALSE)</f>
        <v>222</v>
      </c>
      <c r="V370" s="25" t="str">
        <f>VLOOKUP(A370,Database!A:M,13,FALSE)</f>
        <v>À venir</v>
      </c>
      <c r="W370" s="25" t="str">
        <f>VLOOKUP($A370,Database!$A:$Y,20,FALSE)</f>
        <v/>
      </c>
      <c r="X370" s="25" t="str">
        <f>VLOOKUP($A370,Database!$A:$Y,21,FALSE)</f>
        <v/>
      </c>
      <c r="Y370" s="25" t="str">
        <f ca="1">IF(C370&lt;NOW(),IF(AND(P370&gt;Q370,W370&gt;X370),S370,IF(AND(P370=Q370,W370=X370),T370,IF(AND(P370&lt;Q370,W370&lt;X370),U370,0))),"")</f>
        <v/>
      </c>
      <c r="Z370" s="25">
        <f>IF(AND(P370=W370,Q370=X370),1,0)</f>
        <v>1</v>
      </c>
      <c r="AA370" s="25" t="str">
        <f>IF(Z370=0,"",IF(ISBLANK(VLOOKUP(A370,Database!A:AA,22,FALSE)),"",VLOOKUP(A370,Database!A:AA,22,FALSE)))</f>
        <v>Exact</v>
      </c>
      <c r="AB370" s="25">
        <f ca="1">IFERROR(IF(AND(Y370&lt;&gt;"",OR(V370="Terminé",V370="En cours")),VLOOKUP(AA370,Setup_ScoreExactBonus!A:D,4,FALSE),0),0)</f>
        <v>0</v>
      </c>
      <c r="AC370" s="31" t="str">
        <f ca="1">IF(Y370&lt;&gt;"", Y370 + IF(Z370=1,AB370, 0), "")</f>
        <v/>
      </c>
      <c r="AD370" s="31">
        <f ca="1">SUMIFS(AC$2:AC370,D$2:D370,D370)*IF(R370=0,1,2)</f>
        <v>0</v>
      </c>
    </row>
    <row r="371" spans="1:30" x14ac:dyDescent="0.35">
      <c r="A371" s="31">
        <f>IF(ISBLANK(B371),"",COUNTIF(B$2:B371,B371))-1</f>
        <v>9</v>
      </c>
      <c r="B371" s="31">
        <v>19</v>
      </c>
      <c r="C371" s="10">
        <f>VLOOKUP($A371,Database!$A:$Y,7,FALSE)</f>
        <v>46187.791666666664</v>
      </c>
      <c r="D371" s="31" t="str">
        <f>VLOOKUP(Pronostics!$B371,Setup_MPP!$A:$G,3,FALSE)</f>
        <v>Joueur19</v>
      </c>
      <c r="E371" s="31" t="str">
        <f>VLOOKUP(Pronostics!$B371,Setup_MPP!$A:$G,2,FALSE)</f>
        <v>Joueur19</v>
      </c>
      <c r="F371" s="31" t="str">
        <f>VLOOKUP($B371,Setup_MPP!$A:$E,4,FALSE)</f>
        <v>#D5D5D5</v>
      </c>
      <c r="G371" s="31" t="str">
        <f>VLOOKUP($B371,Setup_MPP!$A:$E,5,FALSE)</f>
        <v>#727272</v>
      </c>
      <c r="H371" s="31" t="str">
        <f>IFERROR(IF(AND(A371&gt;=1,A371&lt;=104),VLOOKUP($A371,Location!$A:$J,6,FALSE),IF(A371=0,"Avant l'ouverture",IF(OR(A371=105,A371=106),"Bonus"))),"")</f>
        <v>Tour 1</v>
      </c>
      <c r="I371" s="31" t="str">
        <f>IF(LEFT(H371,4)="Tour",VLOOKUP(A371,Database!$A:$C,3,FALSE),"")</f>
        <v>E</v>
      </c>
      <c r="J371" s="31" t="str">
        <f>VLOOKUP($A371,Location!$A:$J,7,FALSE)</f>
        <v>Allemagne</v>
      </c>
      <c r="K371" s="31" t="str">
        <f>IFERROR(VLOOKUP(J371,Setup_Team!$B:$C,2,FALSE), "TDB")</f>
        <v>DEU</v>
      </c>
      <c r="L371" s="31" t="str">
        <f>VLOOKUP($A371,Location!$A:$J,8,FALSE)</f>
        <v>Curaçao</v>
      </c>
      <c r="M371" s="31" t="str">
        <f>IFERROR(VLOOKUP(L371,Setup_Team!$B:$C,2,FALSE), "TDB")</f>
        <v>CUW</v>
      </c>
      <c r="N371" s="31" t="str">
        <f>VLOOKUP($A371,Location!$A:$J,9,FALSE)</f>
        <v>Houston, Texas</v>
      </c>
      <c r="O371" s="31" t="str">
        <f>VLOOKUP($A371,Location!$A:$J,10,FALSE)</f>
        <v>NRG Stadium</v>
      </c>
      <c r="R371" s="31">
        <v>0</v>
      </c>
      <c r="S371" s="25">
        <f>VLOOKUP($A371,Database!$A:$Y,10,FALSE)</f>
        <v>15</v>
      </c>
      <c r="T371" s="25">
        <f>VLOOKUP($A371,Database!$A:$Y,11,FALSE)</f>
        <v>179</v>
      </c>
      <c r="U371" s="25">
        <f>VLOOKUP($A371,Database!$A:$Y,12,FALSE)</f>
        <v>222</v>
      </c>
      <c r="V371" s="25" t="str">
        <f>VLOOKUP(A371,Database!A:M,13,FALSE)</f>
        <v>À venir</v>
      </c>
      <c r="W371" s="25" t="str">
        <f>VLOOKUP($A371,Database!$A:$Y,20,FALSE)</f>
        <v/>
      </c>
      <c r="X371" s="25" t="str">
        <f>VLOOKUP($A371,Database!$A:$Y,21,FALSE)</f>
        <v/>
      </c>
      <c r="Y371" s="25" t="str">
        <f ca="1">IF(C371&lt;NOW(),IF(AND(P371&gt;Q371,W371&gt;X371),S371,IF(AND(P371=Q371,W371=X371),T371,IF(AND(P371&lt;Q371,W371&lt;X371),U371,0))),"")</f>
        <v/>
      </c>
      <c r="Z371" s="25">
        <f>IF(AND(P371=W371,Q371=X371),1,0)</f>
        <v>1</v>
      </c>
      <c r="AA371" s="25" t="str">
        <f>IF(Z371=0,"",IF(ISBLANK(VLOOKUP(A371,Database!A:AA,22,FALSE)),"",VLOOKUP(A371,Database!A:AA,22,FALSE)))</f>
        <v>Exact</v>
      </c>
      <c r="AB371" s="25">
        <f ca="1">IFERROR(IF(AND(Y371&lt;&gt;"",OR(V371="Terminé",V371="En cours")),VLOOKUP(AA371,Setup_ScoreExactBonus!A:D,4,FALSE),0),0)</f>
        <v>0</v>
      </c>
      <c r="AC371" s="31" t="str">
        <f ca="1">IF(Y371&lt;&gt;"", Y371 + IF(Z371=1,AB371, 0), "")</f>
        <v/>
      </c>
      <c r="AD371" s="31">
        <f ca="1">SUMIFS(AC$2:AC371,D$2:D371,D371)*IF(R371=0,1,2)</f>
        <v>0</v>
      </c>
    </row>
    <row r="372" spans="1:30" x14ac:dyDescent="0.35">
      <c r="A372" s="31">
        <f>IF(ISBLANK(B372),"",COUNTIF(B$2:B372,B372))-1</f>
        <v>9</v>
      </c>
      <c r="B372" s="31">
        <v>20</v>
      </c>
      <c r="C372" s="10">
        <f>VLOOKUP($A372,Database!$A:$Y,7,FALSE)</f>
        <v>46187.791666666664</v>
      </c>
      <c r="D372" s="31" t="str">
        <f>VLOOKUP(Pronostics!$B372,Setup_MPP!$A:$G,3,FALSE)</f>
        <v>Joueur20</v>
      </c>
      <c r="E372" s="31" t="str">
        <f>VLOOKUP(Pronostics!$B372,Setup_MPP!$A:$G,2,FALSE)</f>
        <v>Joueur20</v>
      </c>
      <c r="F372" s="31" t="str">
        <f>VLOOKUP($B372,Setup_MPP!$A:$E,4,FALSE)</f>
        <v>#D5D5D5</v>
      </c>
      <c r="G372" s="31" t="str">
        <f>VLOOKUP($B372,Setup_MPP!$A:$E,5,FALSE)</f>
        <v>#727272</v>
      </c>
      <c r="H372" s="31" t="str">
        <f>IFERROR(IF(AND(A372&gt;=1,A372&lt;=104),VLOOKUP($A372,Location!$A:$J,6,FALSE),IF(A372=0,"Avant l'ouverture",IF(OR(A372=105,A372=106),"Bonus"))),"")</f>
        <v>Tour 1</v>
      </c>
      <c r="I372" s="31" t="str">
        <f>IF(LEFT(H372,4)="Tour",VLOOKUP(A372,Database!$A:$C,3,FALSE),"")</f>
        <v>E</v>
      </c>
      <c r="J372" s="31" t="str">
        <f>VLOOKUP($A372,Location!$A:$J,7,FALSE)</f>
        <v>Allemagne</v>
      </c>
      <c r="K372" s="31" t="str">
        <f>IFERROR(VLOOKUP(J372,Setup_Team!$B:$C,2,FALSE), "TDB")</f>
        <v>DEU</v>
      </c>
      <c r="L372" s="31" t="str">
        <f>VLOOKUP($A372,Location!$A:$J,8,FALSE)</f>
        <v>Curaçao</v>
      </c>
      <c r="M372" s="31" t="str">
        <f>IFERROR(VLOOKUP(L372,Setup_Team!$B:$C,2,FALSE), "TDB")</f>
        <v>CUW</v>
      </c>
      <c r="N372" s="31" t="str">
        <f>VLOOKUP($A372,Location!$A:$J,9,FALSE)</f>
        <v>Houston, Texas</v>
      </c>
      <c r="O372" s="31" t="str">
        <f>VLOOKUP($A372,Location!$A:$J,10,FALSE)</f>
        <v>NRG Stadium</v>
      </c>
      <c r="R372" s="31">
        <v>0</v>
      </c>
      <c r="S372" s="25">
        <f>VLOOKUP($A372,Database!$A:$Y,10,FALSE)</f>
        <v>15</v>
      </c>
      <c r="T372" s="25">
        <f>VLOOKUP($A372,Database!$A:$Y,11,FALSE)</f>
        <v>179</v>
      </c>
      <c r="U372" s="25">
        <f>VLOOKUP($A372,Database!$A:$Y,12,FALSE)</f>
        <v>222</v>
      </c>
      <c r="V372" s="25" t="str">
        <f>VLOOKUP(A372,Database!A:M,13,FALSE)</f>
        <v>À venir</v>
      </c>
      <c r="W372" s="25" t="str">
        <f>VLOOKUP($A372,Database!$A:$Y,20,FALSE)</f>
        <v/>
      </c>
      <c r="X372" s="25" t="str">
        <f>VLOOKUP($A372,Database!$A:$Y,21,FALSE)</f>
        <v/>
      </c>
      <c r="Y372" s="25" t="str">
        <f ca="1">IF(C372&lt;NOW(),IF(AND(P372&gt;Q372,W372&gt;X372),S372,IF(AND(P372=Q372,W372=X372),T372,IF(AND(P372&lt;Q372,W372&lt;X372),U372,0))),"")</f>
        <v/>
      </c>
      <c r="Z372" s="25">
        <f>IF(AND(P372=W372,Q372=X372),1,0)</f>
        <v>1</v>
      </c>
      <c r="AA372" s="25" t="str">
        <f>IF(Z372=0,"",IF(ISBLANK(VLOOKUP(A372,Database!A:AA,22,FALSE)),"",VLOOKUP(A372,Database!A:AA,22,FALSE)))</f>
        <v>Exact</v>
      </c>
      <c r="AB372" s="25">
        <f ca="1">IFERROR(IF(AND(Y372&lt;&gt;"",OR(V372="Terminé",V372="En cours")),VLOOKUP(AA372,Setup_ScoreExactBonus!A:D,4,FALSE),0),0)</f>
        <v>0</v>
      </c>
      <c r="AC372" s="31" t="str">
        <f ca="1">IF(Y372&lt;&gt;"", Y372 + IF(Z372=1,AB372, 0), "")</f>
        <v/>
      </c>
      <c r="AD372" s="31">
        <f ca="1">SUMIFS(AC$2:AC372,D$2:D372,D372)*IF(R372=0,1,2)</f>
        <v>0</v>
      </c>
    </row>
    <row r="373" spans="1:30" x14ac:dyDescent="0.35">
      <c r="A373" s="31">
        <f>IF(ISBLANK(B373),"",COUNTIF(B$2:B373,B373))-1</f>
        <v>9</v>
      </c>
      <c r="B373" s="31">
        <v>21</v>
      </c>
      <c r="C373" s="10">
        <f>VLOOKUP($A373,Database!$A:$Y,7,FALSE)</f>
        <v>46187.791666666664</v>
      </c>
      <c r="D373" s="31" t="str">
        <f>VLOOKUP(Pronostics!$B373,Setup_MPP!$A:$G,3,FALSE)</f>
        <v>Joueur21</v>
      </c>
      <c r="E373" s="31" t="str">
        <f>VLOOKUP(Pronostics!$B373,Setup_MPP!$A:$G,2,FALSE)</f>
        <v>Joueur21</v>
      </c>
      <c r="F373" s="31" t="str">
        <f>VLOOKUP($B373,Setup_MPP!$A:$E,4,FALSE)</f>
        <v>#D5D5D5</v>
      </c>
      <c r="G373" s="31" t="str">
        <f>VLOOKUP($B373,Setup_MPP!$A:$E,5,FALSE)</f>
        <v>#727272</v>
      </c>
      <c r="H373" s="31" t="str">
        <f>IFERROR(IF(AND(A373&gt;=1,A373&lt;=104),VLOOKUP($A373,Location!$A:$J,6,FALSE),IF(A373=0,"Avant l'ouverture",IF(OR(A373=105,A373=106),"Bonus"))),"")</f>
        <v>Tour 1</v>
      </c>
      <c r="I373" s="31" t="str">
        <f>IF(LEFT(H373,4)="Tour",VLOOKUP(A373,Database!$A:$C,3,FALSE),"")</f>
        <v>E</v>
      </c>
      <c r="J373" s="31" t="str">
        <f>VLOOKUP($A373,Location!$A:$J,7,FALSE)</f>
        <v>Allemagne</v>
      </c>
      <c r="K373" s="31" t="str">
        <f>IFERROR(VLOOKUP(J373,Setup_Team!$B:$C,2,FALSE), "TDB")</f>
        <v>DEU</v>
      </c>
      <c r="L373" s="31" t="str">
        <f>VLOOKUP($A373,Location!$A:$J,8,FALSE)</f>
        <v>Curaçao</v>
      </c>
      <c r="M373" s="31" t="str">
        <f>IFERROR(VLOOKUP(L373,Setup_Team!$B:$C,2,FALSE), "TDB")</f>
        <v>CUW</v>
      </c>
      <c r="N373" s="31" t="str">
        <f>VLOOKUP($A373,Location!$A:$J,9,FALSE)</f>
        <v>Houston, Texas</v>
      </c>
      <c r="O373" s="31" t="str">
        <f>VLOOKUP($A373,Location!$A:$J,10,FALSE)</f>
        <v>NRG Stadium</v>
      </c>
      <c r="R373" s="31">
        <v>0</v>
      </c>
      <c r="S373" s="25">
        <f>VLOOKUP($A373,Database!$A:$Y,10,FALSE)</f>
        <v>15</v>
      </c>
      <c r="T373" s="25">
        <f>VLOOKUP($A373,Database!$A:$Y,11,FALSE)</f>
        <v>179</v>
      </c>
      <c r="U373" s="25">
        <f>VLOOKUP($A373,Database!$A:$Y,12,FALSE)</f>
        <v>222</v>
      </c>
      <c r="V373" s="25" t="str">
        <f>VLOOKUP(A373,Database!A:M,13,FALSE)</f>
        <v>À venir</v>
      </c>
      <c r="W373" s="25" t="str">
        <f>VLOOKUP($A373,Database!$A:$Y,20,FALSE)</f>
        <v/>
      </c>
      <c r="X373" s="25" t="str">
        <f>VLOOKUP($A373,Database!$A:$Y,21,FALSE)</f>
        <v/>
      </c>
      <c r="Y373" s="25" t="str">
        <f ca="1">IF(C373&lt;NOW(),IF(AND(P373&gt;Q373,W373&gt;X373),S373,IF(AND(P373=Q373,W373=X373),T373,IF(AND(P373&lt;Q373,W373&lt;X373),U373,0))),"")</f>
        <v/>
      </c>
      <c r="Z373" s="25">
        <f>IF(AND(P373=W373,Q373=X373),1,0)</f>
        <v>1</v>
      </c>
      <c r="AA373" s="25" t="str">
        <f>IF(Z373=0,"",IF(ISBLANK(VLOOKUP(A373,Database!A:AA,22,FALSE)),"",VLOOKUP(A373,Database!A:AA,22,FALSE)))</f>
        <v>Exact</v>
      </c>
      <c r="AB373" s="25">
        <f ca="1">IFERROR(IF(AND(Y373&lt;&gt;"",OR(V373="Terminé",V373="En cours")),VLOOKUP(AA373,Setup_ScoreExactBonus!A:D,4,FALSE),0),0)</f>
        <v>0</v>
      </c>
      <c r="AC373" s="31" t="str">
        <f ca="1">IF(Y373&lt;&gt;"", Y373 + IF(Z373=1,AB373, 0), "")</f>
        <v/>
      </c>
      <c r="AD373" s="31">
        <f ca="1">SUMIFS(AC$2:AC373,D$2:D373,D373)*IF(R373=0,1,2)</f>
        <v>0</v>
      </c>
    </row>
    <row r="374" spans="1:30" x14ac:dyDescent="0.35">
      <c r="A374" s="31">
        <f>IF(ISBLANK(B374),"",COUNTIF(B$2:B374,B374))-1</f>
        <v>9</v>
      </c>
      <c r="B374" s="31">
        <v>22</v>
      </c>
      <c r="C374" s="10">
        <f>VLOOKUP($A374,Database!$A:$Y,7,FALSE)</f>
        <v>46187.791666666664</v>
      </c>
      <c r="D374" s="31" t="str">
        <f>VLOOKUP(Pronostics!$B374,Setup_MPP!$A:$G,3,FALSE)</f>
        <v>Joueur22</v>
      </c>
      <c r="E374" s="31" t="str">
        <f>VLOOKUP(Pronostics!$B374,Setup_MPP!$A:$G,2,FALSE)</f>
        <v>Joueur22</v>
      </c>
      <c r="F374" s="31" t="str">
        <f>VLOOKUP($B374,Setup_MPP!$A:$E,4,FALSE)</f>
        <v>#D5D5D5</v>
      </c>
      <c r="G374" s="31" t="str">
        <f>VLOOKUP($B374,Setup_MPP!$A:$E,5,FALSE)</f>
        <v>#727272</v>
      </c>
      <c r="H374" s="31" t="str">
        <f>IFERROR(IF(AND(A374&gt;=1,A374&lt;=104),VLOOKUP($A374,Location!$A:$J,6,FALSE),IF(A374=0,"Avant l'ouverture",IF(OR(A374=105,A374=106),"Bonus"))),"")</f>
        <v>Tour 1</v>
      </c>
      <c r="I374" s="31" t="str">
        <f>IF(LEFT(H374,4)="Tour",VLOOKUP(A374,Database!$A:$C,3,FALSE),"")</f>
        <v>E</v>
      </c>
      <c r="J374" s="31" t="str">
        <f>VLOOKUP($A374,Location!$A:$J,7,FALSE)</f>
        <v>Allemagne</v>
      </c>
      <c r="K374" s="31" t="str">
        <f>IFERROR(VLOOKUP(J374,Setup_Team!$B:$C,2,FALSE), "TDB")</f>
        <v>DEU</v>
      </c>
      <c r="L374" s="31" t="str">
        <f>VLOOKUP($A374,Location!$A:$J,8,FALSE)</f>
        <v>Curaçao</v>
      </c>
      <c r="M374" s="31" t="str">
        <f>IFERROR(VLOOKUP(L374,Setup_Team!$B:$C,2,FALSE), "TDB")</f>
        <v>CUW</v>
      </c>
      <c r="N374" s="31" t="str">
        <f>VLOOKUP($A374,Location!$A:$J,9,FALSE)</f>
        <v>Houston, Texas</v>
      </c>
      <c r="O374" s="31" t="str">
        <f>VLOOKUP($A374,Location!$A:$J,10,FALSE)</f>
        <v>NRG Stadium</v>
      </c>
      <c r="R374" s="31">
        <v>0</v>
      </c>
      <c r="S374" s="25">
        <f>VLOOKUP($A374,Database!$A:$Y,10,FALSE)</f>
        <v>15</v>
      </c>
      <c r="T374" s="25">
        <f>VLOOKUP($A374,Database!$A:$Y,11,FALSE)</f>
        <v>179</v>
      </c>
      <c r="U374" s="25">
        <f>VLOOKUP($A374,Database!$A:$Y,12,FALSE)</f>
        <v>222</v>
      </c>
      <c r="V374" s="25" t="str">
        <f>VLOOKUP(A374,Database!A:M,13,FALSE)</f>
        <v>À venir</v>
      </c>
      <c r="W374" s="25" t="str">
        <f>VLOOKUP($A374,Database!$A:$Y,20,FALSE)</f>
        <v/>
      </c>
      <c r="X374" s="25" t="str">
        <f>VLOOKUP($A374,Database!$A:$Y,21,FALSE)</f>
        <v/>
      </c>
      <c r="Y374" s="25" t="str">
        <f ca="1">IF(C374&lt;NOW(),IF(AND(P374&gt;Q374,W374&gt;X374),S374,IF(AND(P374=Q374,W374=X374),T374,IF(AND(P374&lt;Q374,W374&lt;X374),U374,0))),"")</f>
        <v/>
      </c>
      <c r="Z374" s="25">
        <f>IF(AND(P374=W374,Q374=X374),1,0)</f>
        <v>1</v>
      </c>
      <c r="AA374" s="25" t="str">
        <f>IF(Z374=0,"",IF(ISBLANK(VLOOKUP(A374,Database!A:AA,22,FALSE)),"",VLOOKUP(A374,Database!A:AA,22,FALSE)))</f>
        <v>Exact</v>
      </c>
      <c r="AB374" s="25">
        <f ca="1">IFERROR(IF(AND(Y374&lt;&gt;"",OR(V374="Terminé",V374="En cours")),VLOOKUP(AA374,Setup_ScoreExactBonus!A:D,4,FALSE),0),0)</f>
        <v>0</v>
      </c>
      <c r="AC374" s="31" t="str">
        <f ca="1">IF(Y374&lt;&gt;"", Y374 + IF(Z374=1,AB374, 0), "")</f>
        <v/>
      </c>
      <c r="AD374" s="31">
        <f ca="1">SUMIFS(AC$2:AC374,D$2:D374,D374)*IF(R374=0,1,2)</f>
        <v>0</v>
      </c>
    </row>
    <row r="375" spans="1:30" x14ac:dyDescent="0.35">
      <c r="A375" s="31">
        <f>IF(ISBLANK(B375),"",COUNTIF(B$2:B375,B375))-1</f>
        <v>9</v>
      </c>
      <c r="B375" s="31">
        <v>23</v>
      </c>
      <c r="C375" s="10">
        <f>VLOOKUP($A375,Database!$A:$Y,7,FALSE)</f>
        <v>46187.791666666664</v>
      </c>
      <c r="D375" s="31" t="str">
        <f>VLOOKUP(Pronostics!$B375,Setup_MPP!$A:$G,3,FALSE)</f>
        <v>Joueur23</v>
      </c>
      <c r="E375" s="31" t="str">
        <f>VLOOKUP(Pronostics!$B375,Setup_MPP!$A:$G,2,FALSE)</f>
        <v>Joueur23</v>
      </c>
      <c r="F375" s="31" t="str">
        <f>VLOOKUP($B375,Setup_MPP!$A:$E,4,FALSE)</f>
        <v>#D5D5D5</v>
      </c>
      <c r="G375" s="31" t="str">
        <f>VLOOKUP($B375,Setup_MPP!$A:$E,5,FALSE)</f>
        <v>#727272</v>
      </c>
      <c r="H375" s="31" t="str">
        <f>IFERROR(IF(AND(A375&gt;=1,A375&lt;=104),VLOOKUP($A375,Location!$A:$J,6,FALSE),IF(A375=0,"Avant l'ouverture",IF(OR(A375=105,A375=106),"Bonus"))),"")</f>
        <v>Tour 1</v>
      </c>
      <c r="I375" s="31" t="str">
        <f>IF(LEFT(H375,4)="Tour",VLOOKUP(A375,Database!$A:$C,3,FALSE),"")</f>
        <v>E</v>
      </c>
      <c r="J375" s="31" t="str">
        <f>VLOOKUP($A375,Location!$A:$J,7,FALSE)</f>
        <v>Allemagne</v>
      </c>
      <c r="K375" s="31" t="str">
        <f>IFERROR(VLOOKUP(J375,Setup_Team!$B:$C,2,FALSE), "TDB")</f>
        <v>DEU</v>
      </c>
      <c r="L375" s="31" t="str">
        <f>VLOOKUP($A375,Location!$A:$J,8,FALSE)</f>
        <v>Curaçao</v>
      </c>
      <c r="M375" s="31" t="str">
        <f>IFERROR(VLOOKUP(L375,Setup_Team!$B:$C,2,FALSE), "TDB")</f>
        <v>CUW</v>
      </c>
      <c r="N375" s="31" t="str">
        <f>VLOOKUP($A375,Location!$A:$J,9,FALSE)</f>
        <v>Houston, Texas</v>
      </c>
      <c r="O375" s="31" t="str">
        <f>VLOOKUP($A375,Location!$A:$J,10,FALSE)</f>
        <v>NRG Stadium</v>
      </c>
      <c r="R375" s="31">
        <v>0</v>
      </c>
      <c r="S375" s="25">
        <f>VLOOKUP($A375,Database!$A:$Y,10,FALSE)</f>
        <v>15</v>
      </c>
      <c r="T375" s="25">
        <f>VLOOKUP($A375,Database!$A:$Y,11,FALSE)</f>
        <v>179</v>
      </c>
      <c r="U375" s="25">
        <f>VLOOKUP($A375,Database!$A:$Y,12,FALSE)</f>
        <v>222</v>
      </c>
      <c r="V375" s="25" t="str">
        <f>VLOOKUP(A375,Database!A:M,13,FALSE)</f>
        <v>À venir</v>
      </c>
      <c r="W375" s="25" t="str">
        <f>VLOOKUP($A375,Database!$A:$Y,20,FALSE)</f>
        <v/>
      </c>
      <c r="X375" s="25" t="str">
        <f>VLOOKUP($A375,Database!$A:$Y,21,FALSE)</f>
        <v/>
      </c>
      <c r="Y375" s="25" t="str">
        <f ca="1">IF(C375&lt;NOW(),IF(AND(P375&gt;Q375,W375&gt;X375),S375,IF(AND(P375=Q375,W375=X375),T375,IF(AND(P375&lt;Q375,W375&lt;X375),U375,0))),"")</f>
        <v/>
      </c>
      <c r="Z375" s="25">
        <f>IF(AND(P375=W375,Q375=X375),1,0)</f>
        <v>1</v>
      </c>
      <c r="AA375" s="25" t="str">
        <f>IF(Z375=0,"",IF(ISBLANK(VLOOKUP(A375,Database!A:AA,22,FALSE)),"",VLOOKUP(A375,Database!A:AA,22,FALSE)))</f>
        <v>Exact</v>
      </c>
      <c r="AB375" s="25">
        <f ca="1">IFERROR(IF(AND(Y375&lt;&gt;"",OR(V375="Terminé",V375="En cours")),VLOOKUP(AA375,Setup_ScoreExactBonus!A:D,4,FALSE),0),0)</f>
        <v>0</v>
      </c>
      <c r="AC375" s="31" t="str">
        <f ca="1">IF(Y375&lt;&gt;"", Y375 + IF(Z375=1,AB375, 0), "")</f>
        <v/>
      </c>
      <c r="AD375" s="31">
        <f ca="1">SUMIFS(AC$2:AC375,D$2:D375,D375)*IF(R375=0,1,2)</f>
        <v>0</v>
      </c>
    </row>
    <row r="376" spans="1:30" x14ac:dyDescent="0.35">
      <c r="A376" s="31">
        <f>IF(ISBLANK(B376),"",COUNTIF(B$2:B376,B376))-1</f>
        <v>9</v>
      </c>
      <c r="B376" s="31">
        <v>24</v>
      </c>
      <c r="C376" s="10">
        <f>VLOOKUP($A376,Database!$A:$Y,7,FALSE)</f>
        <v>46187.791666666664</v>
      </c>
      <c r="D376" s="31" t="str">
        <f>VLOOKUP(Pronostics!$B376,Setup_MPP!$A:$G,3,FALSE)</f>
        <v>Joueur24</v>
      </c>
      <c r="E376" s="31" t="str">
        <f>VLOOKUP(Pronostics!$B376,Setup_MPP!$A:$G,2,FALSE)</f>
        <v>Joueur24</v>
      </c>
      <c r="F376" s="31" t="str">
        <f>VLOOKUP($B376,Setup_MPP!$A:$E,4,FALSE)</f>
        <v>#D5D5D5</v>
      </c>
      <c r="G376" s="31" t="str">
        <f>VLOOKUP($B376,Setup_MPP!$A:$E,5,FALSE)</f>
        <v>#727272</v>
      </c>
      <c r="H376" s="31" t="str">
        <f>IFERROR(IF(AND(A376&gt;=1,A376&lt;=104),VLOOKUP($A376,Location!$A:$J,6,FALSE),IF(A376=0,"Avant l'ouverture",IF(OR(A376=105,A376=106),"Bonus"))),"")</f>
        <v>Tour 1</v>
      </c>
      <c r="I376" s="31" t="str">
        <f>IF(LEFT(H376,4)="Tour",VLOOKUP(A376,Database!$A:$C,3,FALSE),"")</f>
        <v>E</v>
      </c>
      <c r="J376" s="31" t="str">
        <f>VLOOKUP($A376,Location!$A:$J,7,FALSE)</f>
        <v>Allemagne</v>
      </c>
      <c r="K376" s="31" t="str">
        <f>IFERROR(VLOOKUP(J376,Setup_Team!$B:$C,2,FALSE), "TDB")</f>
        <v>DEU</v>
      </c>
      <c r="L376" s="31" t="str">
        <f>VLOOKUP($A376,Location!$A:$J,8,FALSE)</f>
        <v>Curaçao</v>
      </c>
      <c r="M376" s="31" t="str">
        <f>IFERROR(VLOOKUP(L376,Setup_Team!$B:$C,2,FALSE), "TDB")</f>
        <v>CUW</v>
      </c>
      <c r="N376" s="31" t="str">
        <f>VLOOKUP($A376,Location!$A:$J,9,FALSE)</f>
        <v>Houston, Texas</v>
      </c>
      <c r="O376" s="31" t="str">
        <f>VLOOKUP($A376,Location!$A:$J,10,FALSE)</f>
        <v>NRG Stadium</v>
      </c>
      <c r="R376" s="31">
        <v>0</v>
      </c>
      <c r="S376" s="25">
        <f>VLOOKUP($A376,Database!$A:$Y,10,FALSE)</f>
        <v>15</v>
      </c>
      <c r="T376" s="25">
        <f>VLOOKUP($A376,Database!$A:$Y,11,FALSE)</f>
        <v>179</v>
      </c>
      <c r="U376" s="25">
        <f>VLOOKUP($A376,Database!$A:$Y,12,FALSE)</f>
        <v>222</v>
      </c>
      <c r="V376" s="25" t="str">
        <f>VLOOKUP(A376,Database!A:M,13,FALSE)</f>
        <v>À venir</v>
      </c>
      <c r="W376" s="25" t="str">
        <f>VLOOKUP($A376,Database!$A:$Y,20,FALSE)</f>
        <v/>
      </c>
      <c r="X376" s="25" t="str">
        <f>VLOOKUP($A376,Database!$A:$Y,21,FALSE)</f>
        <v/>
      </c>
      <c r="Y376" s="25" t="str">
        <f ca="1">IF(C376&lt;NOW(),IF(AND(P376&gt;Q376,W376&gt;X376),S376,IF(AND(P376=Q376,W376=X376),T376,IF(AND(P376&lt;Q376,W376&lt;X376),U376,0))),"")</f>
        <v/>
      </c>
      <c r="Z376" s="25">
        <f>IF(AND(P376=W376,Q376=X376),1,0)</f>
        <v>1</v>
      </c>
      <c r="AA376" s="25" t="str">
        <f>IF(Z376=0,"",IF(ISBLANK(VLOOKUP(A376,Database!A:AA,22,FALSE)),"",VLOOKUP(A376,Database!A:AA,22,FALSE)))</f>
        <v>Exact</v>
      </c>
      <c r="AB376" s="25">
        <f ca="1">IFERROR(IF(AND(Y376&lt;&gt;"",OR(V376="Terminé",V376="En cours")),VLOOKUP(AA376,Setup_ScoreExactBonus!A:D,4,FALSE),0),0)</f>
        <v>0</v>
      </c>
      <c r="AC376" s="31" t="str">
        <f ca="1">IF(Y376&lt;&gt;"", Y376 + IF(Z376=1,AB376, 0), "")</f>
        <v/>
      </c>
      <c r="AD376" s="31">
        <f ca="1">SUMIFS(AC$2:AC376,D$2:D376,D376)*IF(R376=0,1,2)</f>
        <v>0</v>
      </c>
    </row>
    <row r="377" spans="1:30" x14ac:dyDescent="0.35">
      <c r="A377" s="31">
        <f>IF(ISBLANK(B377),"",COUNTIF(B$2:B377,B377))-1</f>
        <v>9</v>
      </c>
      <c r="B377" s="31">
        <v>25</v>
      </c>
      <c r="C377" s="10">
        <f>VLOOKUP($A377,Database!$A:$Y,7,FALSE)</f>
        <v>46187.791666666664</v>
      </c>
      <c r="D377" s="31" t="str">
        <f>VLOOKUP(Pronostics!$B377,Setup_MPP!$A:$G,3,FALSE)</f>
        <v>Joueur25</v>
      </c>
      <c r="E377" s="31" t="str">
        <f>VLOOKUP(Pronostics!$B377,Setup_MPP!$A:$G,2,FALSE)</f>
        <v>Joueur25</v>
      </c>
      <c r="F377" s="31" t="str">
        <f>VLOOKUP($B377,Setup_MPP!$A:$E,4,FALSE)</f>
        <v>#D5D5D5</v>
      </c>
      <c r="G377" s="31" t="str">
        <f>VLOOKUP($B377,Setup_MPP!$A:$E,5,FALSE)</f>
        <v>#727272</v>
      </c>
      <c r="H377" s="31" t="str">
        <f>IFERROR(IF(AND(A377&gt;=1,A377&lt;=104),VLOOKUP($A377,Location!$A:$J,6,FALSE),IF(A377=0,"Avant l'ouverture",IF(OR(A377=105,A377=106),"Bonus"))),"")</f>
        <v>Tour 1</v>
      </c>
      <c r="I377" s="31" t="str">
        <f>IF(LEFT(H377,4)="Tour",VLOOKUP(A377,Database!$A:$C,3,FALSE),"")</f>
        <v>E</v>
      </c>
      <c r="J377" s="31" t="str">
        <f>VLOOKUP($A377,Location!$A:$J,7,FALSE)</f>
        <v>Allemagne</v>
      </c>
      <c r="K377" s="31" t="str">
        <f>IFERROR(VLOOKUP(J377,Setup_Team!$B:$C,2,FALSE), "TDB")</f>
        <v>DEU</v>
      </c>
      <c r="L377" s="31" t="str">
        <f>VLOOKUP($A377,Location!$A:$J,8,FALSE)</f>
        <v>Curaçao</v>
      </c>
      <c r="M377" s="31" t="str">
        <f>IFERROR(VLOOKUP(L377,Setup_Team!$B:$C,2,FALSE), "TDB")</f>
        <v>CUW</v>
      </c>
      <c r="N377" s="31" t="str">
        <f>VLOOKUP($A377,Location!$A:$J,9,FALSE)</f>
        <v>Houston, Texas</v>
      </c>
      <c r="O377" s="31" t="str">
        <f>VLOOKUP($A377,Location!$A:$J,10,FALSE)</f>
        <v>NRG Stadium</v>
      </c>
      <c r="R377" s="31">
        <v>0</v>
      </c>
      <c r="S377" s="25">
        <f>VLOOKUP($A377,Database!$A:$Y,10,FALSE)</f>
        <v>15</v>
      </c>
      <c r="T377" s="25">
        <f>VLOOKUP($A377,Database!$A:$Y,11,FALSE)</f>
        <v>179</v>
      </c>
      <c r="U377" s="25">
        <f>VLOOKUP($A377,Database!$A:$Y,12,FALSE)</f>
        <v>222</v>
      </c>
      <c r="V377" s="25" t="str">
        <f>VLOOKUP(A377,Database!A:M,13,FALSE)</f>
        <v>À venir</v>
      </c>
      <c r="W377" s="25" t="str">
        <f>VLOOKUP($A377,Database!$A:$Y,20,FALSE)</f>
        <v/>
      </c>
      <c r="X377" s="25" t="str">
        <f>VLOOKUP($A377,Database!$A:$Y,21,FALSE)</f>
        <v/>
      </c>
      <c r="Y377" s="25" t="str">
        <f ca="1">IF(C377&lt;NOW(),IF(AND(P377&gt;Q377,W377&gt;X377),S377,IF(AND(P377=Q377,W377=X377),T377,IF(AND(P377&lt;Q377,W377&lt;X377),U377,0))),"")</f>
        <v/>
      </c>
      <c r="Z377" s="25">
        <f>IF(AND(P377=W377,Q377=X377),1,0)</f>
        <v>1</v>
      </c>
      <c r="AA377" s="25" t="str">
        <f>IF(Z377=0,"",IF(ISBLANK(VLOOKUP(A377,Database!A:AA,22,FALSE)),"",VLOOKUP(A377,Database!A:AA,22,FALSE)))</f>
        <v>Exact</v>
      </c>
      <c r="AB377" s="25">
        <f ca="1">IFERROR(IF(AND(Y377&lt;&gt;"",OR(V377="Terminé",V377="En cours")),VLOOKUP(AA377,Setup_ScoreExactBonus!A:D,4,FALSE),0),0)</f>
        <v>0</v>
      </c>
      <c r="AC377" s="31" t="str">
        <f ca="1">IF(Y377&lt;&gt;"", Y377 + IF(Z377=1,AB377, 0), "")</f>
        <v/>
      </c>
      <c r="AD377" s="31">
        <f ca="1">SUMIFS(AC$2:AC377,D$2:D377,D377)*IF(R377=0,1,2)</f>
        <v>0</v>
      </c>
    </row>
    <row r="378" spans="1:30" x14ac:dyDescent="0.35">
      <c r="A378" s="31">
        <f>IF(ISBLANK(B378),"",COUNTIF(B$2:B378,B378))-1</f>
        <v>9</v>
      </c>
      <c r="B378" s="31">
        <v>26</v>
      </c>
      <c r="C378" s="10">
        <f>VLOOKUP($A378,Database!$A:$Y,7,FALSE)</f>
        <v>46187.791666666664</v>
      </c>
      <c r="D378" s="31" t="str">
        <f>VLOOKUP(Pronostics!$B378,Setup_MPP!$A:$G,3,FALSE)</f>
        <v>Joueur26</v>
      </c>
      <c r="E378" s="31" t="str">
        <f>VLOOKUP(Pronostics!$B378,Setup_MPP!$A:$G,2,FALSE)</f>
        <v>Joueur26</v>
      </c>
      <c r="F378" s="31" t="str">
        <f>VLOOKUP($B378,Setup_MPP!$A:$E,4,FALSE)</f>
        <v>#D5D5D5</v>
      </c>
      <c r="G378" s="31" t="str">
        <f>VLOOKUP($B378,Setup_MPP!$A:$E,5,FALSE)</f>
        <v>#727272</v>
      </c>
      <c r="H378" s="31" t="str">
        <f>IFERROR(IF(AND(A378&gt;=1,A378&lt;=104),VLOOKUP($A378,Location!$A:$J,6,FALSE),IF(A378=0,"Avant l'ouverture",IF(OR(A378=105,A378=106),"Bonus"))),"")</f>
        <v>Tour 1</v>
      </c>
      <c r="I378" s="31" t="str">
        <f>IF(LEFT(H378,4)="Tour",VLOOKUP(A378,Database!$A:$C,3,FALSE),"")</f>
        <v>E</v>
      </c>
      <c r="J378" s="31" t="str">
        <f>VLOOKUP($A378,Location!$A:$J,7,FALSE)</f>
        <v>Allemagne</v>
      </c>
      <c r="K378" s="31" t="str">
        <f>IFERROR(VLOOKUP(J378,Setup_Team!$B:$C,2,FALSE), "TDB")</f>
        <v>DEU</v>
      </c>
      <c r="L378" s="31" t="str">
        <f>VLOOKUP($A378,Location!$A:$J,8,FALSE)</f>
        <v>Curaçao</v>
      </c>
      <c r="M378" s="31" t="str">
        <f>IFERROR(VLOOKUP(L378,Setup_Team!$B:$C,2,FALSE), "TDB")</f>
        <v>CUW</v>
      </c>
      <c r="N378" s="31" t="str">
        <f>VLOOKUP($A378,Location!$A:$J,9,FALSE)</f>
        <v>Houston, Texas</v>
      </c>
      <c r="O378" s="31" t="str">
        <f>VLOOKUP($A378,Location!$A:$J,10,FALSE)</f>
        <v>NRG Stadium</v>
      </c>
      <c r="R378" s="31">
        <v>0</v>
      </c>
      <c r="S378" s="25">
        <f>VLOOKUP($A378,Database!$A:$Y,10,FALSE)</f>
        <v>15</v>
      </c>
      <c r="T378" s="25">
        <f>VLOOKUP($A378,Database!$A:$Y,11,FALSE)</f>
        <v>179</v>
      </c>
      <c r="U378" s="25">
        <f>VLOOKUP($A378,Database!$A:$Y,12,FALSE)</f>
        <v>222</v>
      </c>
      <c r="V378" s="25" t="str">
        <f>VLOOKUP(A378,Database!A:M,13,FALSE)</f>
        <v>À venir</v>
      </c>
      <c r="W378" s="25" t="str">
        <f>VLOOKUP($A378,Database!$A:$Y,20,FALSE)</f>
        <v/>
      </c>
      <c r="X378" s="25" t="str">
        <f>VLOOKUP($A378,Database!$A:$Y,21,FALSE)</f>
        <v/>
      </c>
      <c r="Y378" s="25" t="str">
        <f ca="1">IF(C378&lt;NOW(),IF(AND(P378&gt;Q378,W378&gt;X378),S378,IF(AND(P378=Q378,W378=X378),T378,IF(AND(P378&lt;Q378,W378&lt;X378),U378,0))),"")</f>
        <v/>
      </c>
      <c r="Z378" s="25">
        <f>IF(AND(P378=W378,Q378=X378),1,0)</f>
        <v>1</v>
      </c>
      <c r="AA378" s="25" t="str">
        <f>IF(Z378=0,"",IF(ISBLANK(VLOOKUP(A378,Database!A:AA,22,FALSE)),"",VLOOKUP(A378,Database!A:AA,22,FALSE)))</f>
        <v>Exact</v>
      </c>
      <c r="AB378" s="25">
        <f ca="1">IFERROR(IF(AND(Y378&lt;&gt;"",OR(V378="Terminé",V378="En cours")),VLOOKUP(AA378,Setup_ScoreExactBonus!A:D,4,FALSE),0),0)</f>
        <v>0</v>
      </c>
      <c r="AC378" s="31" t="str">
        <f ca="1">IF(Y378&lt;&gt;"", Y378 + IF(Z378=1,AB378, 0), "")</f>
        <v/>
      </c>
      <c r="AD378" s="31">
        <f ca="1">SUMIFS(AC$2:AC378,D$2:D378,D378)*IF(R378=0,1,2)</f>
        <v>0</v>
      </c>
    </row>
    <row r="379" spans="1:30" x14ac:dyDescent="0.35">
      <c r="A379" s="31">
        <f>IF(ISBLANK(B379),"",COUNTIF(B$2:B379,B379))-1</f>
        <v>9</v>
      </c>
      <c r="B379" s="31">
        <v>27</v>
      </c>
      <c r="C379" s="10">
        <f>VLOOKUP($A379,Database!$A:$Y,7,FALSE)</f>
        <v>46187.791666666664</v>
      </c>
      <c r="D379" s="31" t="str">
        <f>VLOOKUP(Pronostics!$B379,Setup_MPP!$A:$G,3,FALSE)</f>
        <v>Joueur27</v>
      </c>
      <c r="E379" s="31" t="str">
        <f>VLOOKUP(Pronostics!$B379,Setup_MPP!$A:$G,2,FALSE)</f>
        <v>Joueur27</v>
      </c>
      <c r="F379" s="31" t="str">
        <f>VLOOKUP($B379,Setup_MPP!$A:$E,4,FALSE)</f>
        <v>#D5D5D5</v>
      </c>
      <c r="G379" s="31" t="str">
        <f>VLOOKUP($B379,Setup_MPP!$A:$E,5,FALSE)</f>
        <v>#727272</v>
      </c>
      <c r="H379" s="31" t="str">
        <f>IFERROR(IF(AND(A379&gt;=1,A379&lt;=104),VLOOKUP($A379,Location!$A:$J,6,FALSE),IF(A379=0,"Avant l'ouverture",IF(OR(A379=105,A379=106),"Bonus"))),"")</f>
        <v>Tour 1</v>
      </c>
      <c r="I379" s="31" t="str">
        <f>IF(LEFT(H379,4)="Tour",VLOOKUP(A379,Database!$A:$C,3,FALSE),"")</f>
        <v>E</v>
      </c>
      <c r="J379" s="31" t="str">
        <f>VLOOKUP($A379,Location!$A:$J,7,FALSE)</f>
        <v>Allemagne</v>
      </c>
      <c r="K379" s="31" t="str">
        <f>IFERROR(VLOOKUP(J379,Setup_Team!$B:$C,2,FALSE), "TDB")</f>
        <v>DEU</v>
      </c>
      <c r="L379" s="31" t="str">
        <f>VLOOKUP($A379,Location!$A:$J,8,FALSE)</f>
        <v>Curaçao</v>
      </c>
      <c r="M379" s="31" t="str">
        <f>IFERROR(VLOOKUP(L379,Setup_Team!$B:$C,2,FALSE), "TDB")</f>
        <v>CUW</v>
      </c>
      <c r="N379" s="31" t="str">
        <f>VLOOKUP($A379,Location!$A:$J,9,FALSE)</f>
        <v>Houston, Texas</v>
      </c>
      <c r="O379" s="31" t="str">
        <f>VLOOKUP($A379,Location!$A:$J,10,FALSE)</f>
        <v>NRG Stadium</v>
      </c>
      <c r="R379" s="31">
        <v>0</v>
      </c>
      <c r="S379" s="25">
        <f>VLOOKUP($A379,Database!$A:$Y,10,FALSE)</f>
        <v>15</v>
      </c>
      <c r="T379" s="25">
        <f>VLOOKUP($A379,Database!$A:$Y,11,FALSE)</f>
        <v>179</v>
      </c>
      <c r="U379" s="25">
        <f>VLOOKUP($A379,Database!$A:$Y,12,FALSE)</f>
        <v>222</v>
      </c>
      <c r="V379" s="25" t="str">
        <f>VLOOKUP(A379,Database!A:M,13,FALSE)</f>
        <v>À venir</v>
      </c>
      <c r="W379" s="25" t="str">
        <f>VLOOKUP($A379,Database!$A:$Y,20,FALSE)</f>
        <v/>
      </c>
      <c r="X379" s="25" t="str">
        <f>VLOOKUP($A379,Database!$A:$Y,21,FALSE)</f>
        <v/>
      </c>
      <c r="Y379" s="25" t="str">
        <f ca="1">IF(C379&lt;NOW(),IF(AND(P379&gt;Q379,W379&gt;X379),S379,IF(AND(P379=Q379,W379=X379),T379,IF(AND(P379&lt;Q379,W379&lt;X379),U379,0))),"")</f>
        <v/>
      </c>
      <c r="Z379" s="25">
        <f>IF(AND(P379=W379,Q379=X379),1,0)</f>
        <v>1</v>
      </c>
      <c r="AA379" s="25" t="str">
        <f>IF(Z379=0,"",IF(ISBLANK(VLOOKUP(A379,Database!A:AA,22,FALSE)),"",VLOOKUP(A379,Database!A:AA,22,FALSE)))</f>
        <v>Exact</v>
      </c>
      <c r="AB379" s="25">
        <f ca="1">IFERROR(IF(AND(Y379&lt;&gt;"",OR(V379="Terminé",V379="En cours")),VLOOKUP(AA379,Setup_ScoreExactBonus!A:D,4,FALSE),0),0)</f>
        <v>0</v>
      </c>
      <c r="AC379" s="31" t="str">
        <f ca="1">IF(Y379&lt;&gt;"", Y379 + IF(Z379=1,AB379, 0), "")</f>
        <v/>
      </c>
      <c r="AD379" s="31">
        <f ca="1">SUMIFS(AC$2:AC379,D$2:D379,D379)*IF(R379=0,1,2)</f>
        <v>0</v>
      </c>
    </row>
    <row r="380" spans="1:30" x14ac:dyDescent="0.35">
      <c r="A380" s="31">
        <f>IF(ISBLANK(B380),"",COUNTIF(B$2:B380,B380))-1</f>
        <v>9</v>
      </c>
      <c r="B380" s="31">
        <v>28</v>
      </c>
      <c r="C380" s="10">
        <f>VLOOKUP($A380,Database!$A:$Y,7,FALSE)</f>
        <v>46187.791666666664</v>
      </c>
      <c r="D380" s="31" t="str">
        <f>VLOOKUP(Pronostics!$B380,Setup_MPP!$A:$G,3,FALSE)</f>
        <v>Joueur28</v>
      </c>
      <c r="E380" s="31" t="str">
        <f>VLOOKUP(Pronostics!$B380,Setup_MPP!$A:$G,2,FALSE)</f>
        <v>Joueur28</v>
      </c>
      <c r="F380" s="31" t="str">
        <f>VLOOKUP($B380,Setup_MPP!$A:$E,4,FALSE)</f>
        <v>#D5D5D5</v>
      </c>
      <c r="G380" s="31" t="str">
        <f>VLOOKUP($B380,Setup_MPP!$A:$E,5,FALSE)</f>
        <v>#727272</v>
      </c>
      <c r="H380" s="31" t="str">
        <f>IFERROR(IF(AND(A380&gt;=1,A380&lt;=104),VLOOKUP($A380,Location!$A:$J,6,FALSE),IF(A380=0,"Avant l'ouverture",IF(OR(A380=105,A380=106),"Bonus"))),"")</f>
        <v>Tour 1</v>
      </c>
      <c r="I380" s="31" t="str">
        <f>IF(LEFT(H380,4)="Tour",VLOOKUP(A380,Database!$A:$C,3,FALSE),"")</f>
        <v>E</v>
      </c>
      <c r="J380" s="31" t="str">
        <f>VLOOKUP($A380,Location!$A:$J,7,FALSE)</f>
        <v>Allemagne</v>
      </c>
      <c r="K380" s="31" t="str">
        <f>IFERROR(VLOOKUP(J380,Setup_Team!$B:$C,2,FALSE), "TDB")</f>
        <v>DEU</v>
      </c>
      <c r="L380" s="31" t="str">
        <f>VLOOKUP($A380,Location!$A:$J,8,FALSE)</f>
        <v>Curaçao</v>
      </c>
      <c r="M380" s="31" t="str">
        <f>IFERROR(VLOOKUP(L380,Setup_Team!$B:$C,2,FALSE), "TDB")</f>
        <v>CUW</v>
      </c>
      <c r="N380" s="31" t="str">
        <f>VLOOKUP($A380,Location!$A:$J,9,FALSE)</f>
        <v>Houston, Texas</v>
      </c>
      <c r="O380" s="31" t="str">
        <f>VLOOKUP($A380,Location!$A:$J,10,FALSE)</f>
        <v>NRG Stadium</v>
      </c>
      <c r="R380" s="31">
        <v>0</v>
      </c>
      <c r="S380" s="25">
        <f>VLOOKUP($A380,Database!$A:$Y,10,FALSE)</f>
        <v>15</v>
      </c>
      <c r="T380" s="25">
        <f>VLOOKUP($A380,Database!$A:$Y,11,FALSE)</f>
        <v>179</v>
      </c>
      <c r="U380" s="25">
        <f>VLOOKUP($A380,Database!$A:$Y,12,FALSE)</f>
        <v>222</v>
      </c>
      <c r="V380" s="25" t="str">
        <f>VLOOKUP(A380,Database!A:M,13,FALSE)</f>
        <v>À venir</v>
      </c>
      <c r="W380" s="25" t="str">
        <f>VLOOKUP($A380,Database!$A:$Y,20,FALSE)</f>
        <v/>
      </c>
      <c r="X380" s="25" t="str">
        <f>VLOOKUP($A380,Database!$A:$Y,21,FALSE)</f>
        <v/>
      </c>
      <c r="Y380" s="25" t="str">
        <f ca="1">IF(C380&lt;NOW(),IF(AND(P380&gt;Q380,W380&gt;X380),S380,IF(AND(P380=Q380,W380=X380),T380,IF(AND(P380&lt;Q380,W380&lt;X380),U380,0))),"")</f>
        <v/>
      </c>
      <c r="Z380" s="25">
        <f>IF(AND(P380=W380,Q380=X380),1,0)</f>
        <v>1</v>
      </c>
      <c r="AA380" s="25" t="str">
        <f>IF(Z380=0,"",IF(ISBLANK(VLOOKUP(A380,Database!A:AA,22,FALSE)),"",VLOOKUP(A380,Database!A:AA,22,FALSE)))</f>
        <v>Exact</v>
      </c>
      <c r="AB380" s="25">
        <f ca="1">IFERROR(IF(AND(Y380&lt;&gt;"",OR(V380="Terminé",V380="En cours")),VLOOKUP(AA380,Setup_ScoreExactBonus!A:D,4,FALSE),0),0)</f>
        <v>0</v>
      </c>
      <c r="AC380" s="31" t="str">
        <f ca="1">IF(Y380&lt;&gt;"", Y380 + IF(Z380=1,AB380, 0), "")</f>
        <v/>
      </c>
      <c r="AD380" s="31">
        <f ca="1">SUMIFS(AC$2:AC380,D$2:D380,D380)*IF(R380=0,1,2)</f>
        <v>0</v>
      </c>
    </row>
    <row r="381" spans="1:30" x14ac:dyDescent="0.35">
      <c r="A381" s="31">
        <f>IF(ISBLANK(B381),"",COUNTIF(B$2:B381,B381))-1</f>
        <v>9</v>
      </c>
      <c r="B381" s="31">
        <v>29</v>
      </c>
      <c r="C381" s="10">
        <f>VLOOKUP($A381,Database!$A:$Y,7,FALSE)</f>
        <v>46187.791666666664</v>
      </c>
      <c r="D381" s="31" t="str">
        <f>VLOOKUP(Pronostics!$B381,Setup_MPP!$A:$G,3,FALSE)</f>
        <v>Joueur29</v>
      </c>
      <c r="E381" s="31" t="str">
        <f>VLOOKUP(Pronostics!$B381,Setup_MPP!$A:$G,2,FALSE)</f>
        <v>Joueur29</v>
      </c>
      <c r="F381" s="31" t="str">
        <f>VLOOKUP($B381,Setup_MPP!$A:$E,4,FALSE)</f>
        <v>#D5D5D5</v>
      </c>
      <c r="G381" s="31" t="str">
        <f>VLOOKUP($B381,Setup_MPP!$A:$E,5,FALSE)</f>
        <v>#727272</v>
      </c>
      <c r="H381" s="31" t="str">
        <f>IFERROR(IF(AND(A381&gt;=1,A381&lt;=104),VLOOKUP($A381,Location!$A:$J,6,FALSE),IF(A381=0,"Avant l'ouverture",IF(OR(A381=105,A381=106),"Bonus"))),"")</f>
        <v>Tour 1</v>
      </c>
      <c r="I381" s="31" t="str">
        <f>IF(LEFT(H381,4)="Tour",VLOOKUP(A381,Database!$A:$C,3,FALSE),"")</f>
        <v>E</v>
      </c>
      <c r="J381" s="31" t="str">
        <f>VLOOKUP($A381,Location!$A:$J,7,FALSE)</f>
        <v>Allemagne</v>
      </c>
      <c r="K381" s="31" t="str">
        <f>IFERROR(VLOOKUP(J381,Setup_Team!$B:$C,2,FALSE), "TDB")</f>
        <v>DEU</v>
      </c>
      <c r="L381" s="31" t="str">
        <f>VLOOKUP($A381,Location!$A:$J,8,FALSE)</f>
        <v>Curaçao</v>
      </c>
      <c r="M381" s="31" t="str">
        <f>IFERROR(VLOOKUP(L381,Setup_Team!$B:$C,2,FALSE), "TDB")</f>
        <v>CUW</v>
      </c>
      <c r="N381" s="31" t="str">
        <f>VLOOKUP($A381,Location!$A:$J,9,FALSE)</f>
        <v>Houston, Texas</v>
      </c>
      <c r="O381" s="31" t="str">
        <f>VLOOKUP($A381,Location!$A:$J,10,FALSE)</f>
        <v>NRG Stadium</v>
      </c>
      <c r="R381" s="31">
        <v>0</v>
      </c>
      <c r="S381" s="25">
        <f>VLOOKUP($A381,Database!$A:$Y,10,FALSE)</f>
        <v>15</v>
      </c>
      <c r="T381" s="25">
        <f>VLOOKUP($A381,Database!$A:$Y,11,FALSE)</f>
        <v>179</v>
      </c>
      <c r="U381" s="25">
        <f>VLOOKUP($A381,Database!$A:$Y,12,FALSE)</f>
        <v>222</v>
      </c>
      <c r="V381" s="25" t="str">
        <f>VLOOKUP(A381,Database!A:M,13,FALSE)</f>
        <v>À venir</v>
      </c>
      <c r="W381" s="25" t="str">
        <f>VLOOKUP($A381,Database!$A:$Y,20,FALSE)</f>
        <v/>
      </c>
      <c r="X381" s="25" t="str">
        <f>VLOOKUP($A381,Database!$A:$Y,21,FALSE)</f>
        <v/>
      </c>
      <c r="Y381" s="25" t="str">
        <f ca="1">IF(C381&lt;NOW(),IF(AND(P381&gt;Q381,W381&gt;X381),S381,IF(AND(P381=Q381,W381=X381),T381,IF(AND(P381&lt;Q381,W381&lt;X381),U381,0))),"")</f>
        <v/>
      </c>
      <c r="Z381" s="25">
        <f>IF(AND(P381=W381,Q381=X381),1,0)</f>
        <v>1</v>
      </c>
      <c r="AA381" s="25" t="str">
        <f>IF(Z381=0,"",IF(ISBLANK(VLOOKUP(A381,Database!A:AA,22,FALSE)),"",VLOOKUP(A381,Database!A:AA,22,FALSE)))</f>
        <v>Exact</v>
      </c>
      <c r="AB381" s="25">
        <f ca="1">IFERROR(IF(AND(Y381&lt;&gt;"",OR(V381="Terminé",V381="En cours")),VLOOKUP(AA381,Setup_ScoreExactBonus!A:D,4,FALSE),0),0)</f>
        <v>0</v>
      </c>
      <c r="AC381" s="31" t="str">
        <f ca="1">IF(Y381&lt;&gt;"", Y381 + IF(Z381=1,AB381, 0), "")</f>
        <v/>
      </c>
      <c r="AD381" s="31">
        <f ca="1">SUMIFS(AC$2:AC381,D$2:D381,D381)*IF(R381=0,1,2)</f>
        <v>0</v>
      </c>
    </row>
    <row r="382" spans="1:30" x14ac:dyDescent="0.35">
      <c r="A382" s="31">
        <f>IF(ISBLANK(B382),"",COUNTIF(B$2:B382,B382))-1</f>
        <v>9</v>
      </c>
      <c r="B382" s="31">
        <v>30</v>
      </c>
      <c r="C382" s="10">
        <f>VLOOKUP($A382,Database!$A:$Y,7,FALSE)</f>
        <v>46187.791666666664</v>
      </c>
      <c r="D382" s="31" t="str">
        <f>VLOOKUP(Pronostics!$B382,Setup_MPP!$A:$G,3,FALSE)</f>
        <v>Joueur30</v>
      </c>
      <c r="E382" s="31" t="str">
        <f>VLOOKUP(Pronostics!$B382,Setup_MPP!$A:$G,2,FALSE)</f>
        <v>Joueur30</v>
      </c>
      <c r="F382" s="31" t="str">
        <f>VLOOKUP($B382,Setup_MPP!$A:$E,4,FALSE)</f>
        <v>#D5D5D5</v>
      </c>
      <c r="G382" s="31" t="str">
        <f>VLOOKUP($B382,Setup_MPP!$A:$E,5,FALSE)</f>
        <v>#727272</v>
      </c>
      <c r="H382" s="31" t="str">
        <f>IFERROR(IF(AND(A382&gt;=1,A382&lt;=104),VLOOKUP($A382,Location!$A:$J,6,FALSE),IF(A382=0,"Avant l'ouverture",IF(OR(A382=105,A382=106),"Bonus"))),"")</f>
        <v>Tour 1</v>
      </c>
      <c r="I382" s="31" t="str">
        <f>IF(LEFT(H382,4)="Tour",VLOOKUP(A382,Database!$A:$C,3,FALSE),"")</f>
        <v>E</v>
      </c>
      <c r="J382" s="31" t="str">
        <f>VLOOKUP($A382,Location!$A:$J,7,FALSE)</f>
        <v>Allemagne</v>
      </c>
      <c r="K382" s="31" t="str">
        <f>IFERROR(VLOOKUP(J382,Setup_Team!$B:$C,2,FALSE), "TDB")</f>
        <v>DEU</v>
      </c>
      <c r="L382" s="31" t="str">
        <f>VLOOKUP($A382,Location!$A:$J,8,FALSE)</f>
        <v>Curaçao</v>
      </c>
      <c r="M382" s="31" t="str">
        <f>IFERROR(VLOOKUP(L382,Setup_Team!$B:$C,2,FALSE), "TDB")</f>
        <v>CUW</v>
      </c>
      <c r="N382" s="31" t="str">
        <f>VLOOKUP($A382,Location!$A:$J,9,FALSE)</f>
        <v>Houston, Texas</v>
      </c>
      <c r="O382" s="31" t="str">
        <f>VLOOKUP($A382,Location!$A:$J,10,FALSE)</f>
        <v>NRG Stadium</v>
      </c>
      <c r="R382" s="31">
        <v>0</v>
      </c>
      <c r="S382" s="25">
        <f>VLOOKUP($A382,Database!$A:$Y,10,FALSE)</f>
        <v>15</v>
      </c>
      <c r="T382" s="25">
        <f>VLOOKUP($A382,Database!$A:$Y,11,FALSE)</f>
        <v>179</v>
      </c>
      <c r="U382" s="25">
        <f>VLOOKUP($A382,Database!$A:$Y,12,FALSE)</f>
        <v>222</v>
      </c>
      <c r="V382" s="25" t="str">
        <f>VLOOKUP(A382,Database!A:M,13,FALSE)</f>
        <v>À venir</v>
      </c>
      <c r="W382" s="25" t="str">
        <f>VLOOKUP($A382,Database!$A:$Y,20,FALSE)</f>
        <v/>
      </c>
      <c r="X382" s="25" t="str">
        <f>VLOOKUP($A382,Database!$A:$Y,21,FALSE)</f>
        <v/>
      </c>
      <c r="Y382" s="25" t="str">
        <f ca="1">IF(C382&lt;NOW(),IF(AND(P382&gt;Q382,W382&gt;X382),S382,IF(AND(P382=Q382,W382=X382),T382,IF(AND(P382&lt;Q382,W382&lt;X382),U382,0))),"")</f>
        <v/>
      </c>
      <c r="Z382" s="25">
        <f>IF(AND(P382=W382,Q382=X382),1,0)</f>
        <v>1</v>
      </c>
      <c r="AA382" s="25" t="str">
        <f>IF(Z382=0,"",IF(ISBLANK(VLOOKUP(A382,Database!A:AA,22,FALSE)),"",VLOOKUP(A382,Database!A:AA,22,FALSE)))</f>
        <v>Exact</v>
      </c>
      <c r="AB382" s="25">
        <f ca="1">IFERROR(IF(AND(Y382&lt;&gt;"",OR(V382="Terminé",V382="En cours")),VLOOKUP(AA382,Setup_ScoreExactBonus!A:D,4,FALSE),0),0)</f>
        <v>0</v>
      </c>
      <c r="AC382" s="31" t="str">
        <f ca="1">IF(Y382&lt;&gt;"", Y382 + IF(Z382=1,AB382, 0), "")</f>
        <v/>
      </c>
      <c r="AD382" s="31">
        <f ca="1">SUMIFS(AC$2:AC382,D$2:D382,D382)*IF(R382=0,1,2)</f>
        <v>0</v>
      </c>
    </row>
    <row r="383" spans="1:30" x14ac:dyDescent="0.35">
      <c r="A383" s="31">
        <f>IF(ISBLANK(B383),"",COUNTIF(B$2:B383,B383))-1</f>
        <v>9</v>
      </c>
      <c r="B383" s="31">
        <v>31</v>
      </c>
      <c r="C383" s="10">
        <f>VLOOKUP($A383,Database!$A:$Y,7,FALSE)</f>
        <v>46187.791666666664</v>
      </c>
      <c r="D383" s="31" t="str">
        <f>VLOOKUP(Pronostics!$B383,Setup_MPP!$A:$G,3,FALSE)</f>
        <v>Joueur31</v>
      </c>
      <c r="E383" s="31" t="str">
        <f>VLOOKUP(Pronostics!$B383,Setup_MPP!$A:$G,2,FALSE)</f>
        <v>Joueur31</v>
      </c>
      <c r="F383" s="31" t="str">
        <f>VLOOKUP($B383,Setup_MPP!$A:$E,4,FALSE)</f>
        <v>#D5D5D5</v>
      </c>
      <c r="G383" s="31" t="str">
        <f>VLOOKUP($B383,Setup_MPP!$A:$E,5,FALSE)</f>
        <v>#727272</v>
      </c>
      <c r="H383" s="31" t="str">
        <f>IFERROR(IF(AND(A383&gt;=1,A383&lt;=104),VLOOKUP($A383,Location!$A:$J,6,FALSE),IF(A383=0,"Avant l'ouverture",IF(OR(A383=105,A383=106),"Bonus"))),"")</f>
        <v>Tour 1</v>
      </c>
      <c r="I383" s="31" t="str">
        <f>IF(LEFT(H383,4)="Tour",VLOOKUP(A383,Database!$A:$C,3,FALSE),"")</f>
        <v>E</v>
      </c>
      <c r="J383" s="31" t="str">
        <f>VLOOKUP($A383,Location!$A:$J,7,FALSE)</f>
        <v>Allemagne</v>
      </c>
      <c r="K383" s="31" t="str">
        <f>IFERROR(VLOOKUP(J383,Setup_Team!$B:$C,2,FALSE), "TDB")</f>
        <v>DEU</v>
      </c>
      <c r="L383" s="31" t="str">
        <f>VLOOKUP($A383,Location!$A:$J,8,FALSE)</f>
        <v>Curaçao</v>
      </c>
      <c r="M383" s="31" t="str">
        <f>IFERROR(VLOOKUP(L383,Setup_Team!$B:$C,2,FALSE), "TDB")</f>
        <v>CUW</v>
      </c>
      <c r="N383" s="31" t="str">
        <f>VLOOKUP($A383,Location!$A:$J,9,FALSE)</f>
        <v>Houston, Texas</v>
      </c>
      <c r="O383" s="31" t="str">
        <f>VLOOKUP($A383,Location!$A:$J,10,FALSE)</f>
        <v>NRG Stadium</v>
      </c>
      <c r="R383" s="31">
        <v>0</v>
      </c>
      <c r="S383" s="25">
        <f>VLOOKUP($A383,Database!$A:$Y,10,FALSE)</f>
        <v>15</v>
      </c>
      <c r="T383" s="25">
        <f>VLOOKUP($A383,Database!$A:$Y,11,FALSE)</f>
        <v>179</v>
      </c>
      <c r="U383" s="25">
        <f>VLOOKUP($A383,Database!$A:$Y,12,FALSE)</f>
        <v>222</v>
      </c>
      <c r="V383" s="25" t="str">
        <f>VLOOKUP(A383,Database!A:M,13,FALSE)</f>
        <v>À venir</v>
      </c>
      <c r="W383" s="25" t="str">
        <f>VLOOKUP($A383,Database!$A:$Y,20,FALSE)</f>
        <v/>
      </c>
      <c r="X383" s="25" t="str">
        <f>VLOOKUP($A383,Database!$A:$Y,21,FALSE)</f>
        <v/>
      </c>
      <c r="Y383" s="25" t="str">
        <f ca="1">IF(C383&lt;NOW(),IF(AND(P383&gt;Q383,W383&gt;X383),S383,IF(AND(P383=Q383,W383=X383),T383,IF(AND(P383&lt;Q383,W383&lt;X383),U383,0))),"")</f>
        <v/>
      </c>
      <c r="Z383" s="25">
        <f>IF(AND(P383=W383,Q383=X383),1,0)</f>
        <v>1</v>
      </c>
      <c r="AA383" s="25" t="str">
        <f>IF(Z383=0,"",IF(ISBLANK(VLOOKUP(A383,Database!A:AA,22,FALSE)),"",VLOOKUP(A383,Database!A:AA,22,FALSE)))</f>
        <v>Exact</v>
      </c>
      <c r="AB383" s="25">
        <f ca="1">IFERROR(IF(AND(Y383&lt;&gt;"",OR(V383="Terminé",V383="En cours")),VLOOKUP(AA383,Setup_ScoreExactBonus!A:D,4,FALSE),0),0)</f>
        <v>0</v>
      </c>
      <c r="AC383" s="31" t="str">
        <f ca="1">IF(Y383&lt;&gt;"", Y383 + IF(Z383=1,AB383, 0), "")</f>
        <v/>
      </c>
      <c r="AD383" s="31">
        <f ca="1">SUMIFS(AC$2:AC383,D$2:D383,D383)*IF(R383=0,1,2)</f>
        <v>0</v>
      </c>
    </row>
    <row r="384" spans="1:30" x14ac:dyDescent="0.35">
      <c r="A384" s="31">
        <f>IF(ISBLANK(B384),"",COUNTIF(B$2:B384,B384))-1</f>
        <v>9</v>
      </c>
      <c r="B384" s="31">
        <v>32</v>
      </c>
      <c r="C384" s="10">
        <f>VLOOKUP($A384,Database!$A:$Y,7,FALSE)</f>
        <v>46187.791666666664</v>
      </c>
      <c r="D384" s="31" t="str">
        <f>VLOOKUP(Pronostics!$B384,Setup_MPP!$A:$G,3,FALSE)</f>
        <v>Joueur32</v>
      </c>
      <c r="E384" s="31" t="str">
        <f>VLOOKUP(Pronostics!$B384,Setup_MPP!$A:$G,2,FALSE)</f>
        <v>Joueur32</v>
      </c>
      <c r="F384" s="31" t="str">
        <f>VLOOKUP($B384,Setup_MPP!$A:$E,4,FALSE)</f>
        <v>#D5D5D5</v>
      </c>
      <c r="G384" s="31" t="str">
        <f>VLOOKUP($B384,Setup_MPP!$A:$E,5,FALSE)</f>
        <v>#727272</v>
      </c>
      <c r="H384" s="31" t="str">
        <f>IFERROR(IF(AND(A384&gt;=1,A384&lt;=104),VLOOKUP($A384,Location!$A:$J,6,FALSE),IF(A384=0,"Avant l'ouverture",IF(OR(A384=105,A384=106),"Bonus"))),"")</f>
        <v>Tour 1</v>
      </c>
      <c r="I384" s="31" t="str">
        <f>IF(LEFT(H384,4)="Tour",VLOOKUP(A384,Database!$A:$C,3,FALSE),"")</f>
        <v>E</v>
      </c>
      <c r="J384" s="31" t="str">
        <f>VLOOKUP($A384,Location!$A:$J,7,FALSE)</f>
        <v>Allemagne</v>
      </c>
      <c r="K384" s="31" t="str">
        <f>IFERROR(VLOOKUP(J384,Setup_Team!$B:$C,2,FALSE), "TDB")</f>
        <v>DEU</v>
      </c>
      <c r="L384" s="31" t="str">
        <f>VLOOKUP($A384,Location!$A:$J,8,FALSE)</f>
        <v>Curaçao</v>
      </c>
      <c r="M384" s="31" t="str">
        <f>IFERROR(VLOOKUP(L384,Setup_Team!$B:$C,2,FALSE), "TDB")</f>
        <v>CUW</v>
      </c>
      <c r="N384" s="31" t="str">
        <f>VLOOKUP($A384,Location!$A:$J,9,FALSE)</f>
        <v>Houston, Texas</v>
      </c>
      <c r="O384" s="31" t="str">
        <f>VLOOKUP($A384,Location!$A:$J,10,FALSE)</f>
        <v>NRG Stadium</v>
      </c>
      <c r="R384" s="31">
        <v>0</v>
      </c>
      <c r="S384" s="25">
        <f>VLOOKUP($A384,Database!$A:$Y,10,FALSE)</f>
        <v>15</v>
      </c>
      <c r="T384" s="25">
        <f>VLOOKUP($A384,Database!$A:$Y,11,FALSE)</f>
        <v>179</v>
      </c>
      <c r="U384" s="25">
        <f>VLOOKUP($A384,Database!$A:$Y,12,FALSE)</f>
        <v>222</v>
      </c>
      <c r="V384" s="25" t="str">
        <f>VLOOKUP(A384,Database!A:M,13,FALSE)</f>
        <v>À venir</v>
      </c>
      <c r="W384" s="25" t="str">
        <f>VLOOKUP($A384,Database!$A:$Y,20,FALSE)</f>
        <v/>
      </c>
      <c r="X384" s="25" t="str">
        <f>VLOOKUP($A384,Database!$A:$Y,21,FALSE)</f>
        <v/>
      </c>
      <c r="Y384" s="25" t="str">
        <f ca="1">IF(C384&lt;NOW(),IF(AND(P384&gt;Q384,W384&gt;X384),S384,IF(AND(P384=Q384,W384=X384),T384,IF(AND(P384&lt;Q384,W384&lt;X384),U384,0))),"")</f>
        <v/>
      </c>
      <c r="Z384" s="25">
        <f>IF(AND(P384=W384,Q384=X384),1,0)</f>
        <v>1</v>
      </c>
      <c r="AA384" s="25" t="str">
        <f>IF(Z384=0,"",IF(ISBLANK(VLOOKUP(A384,Database!A:AA,22,FALSE)),"",VLOOKUP(A384,Database!A:AA,22,FALSE)))</f>
        <v>Exact</v>
      </c>
      <c r="AB384" s="25">
        <f ca="1">IFERROR(IF(AND(Y384&lt;&gt;"",OR(V384="Terminé",V384="En cours")),VLOOKUP(AA384,Setup_ScoreExactBonus!A:D,4,FALSE),0),0)</f>
        <v>0</v>
      </c>
      <c r="AC384" s="31" t="str">
        <f ca="1">IF(Y384&lt;&gt;"", Y384 + IF(Z384=1,AB384, 0), "")</f>
        <v/>
      </c>
      <c r="AD384" s="31">
        <f ca="1">SUMIFS(AC$2:AC384,D$2:D384,D384)*IF(R384=0,1,2)</f>
        <v>0</v>
      </c>
    </row>
    <row r="385" spans="1:30" x14ac:dyDescent="0.35">
      <c r="A385" s="31">
        <f>IF(ISBLANK(B385),"",COUNTIF(B$2:B385,B385))-1</f>
        <v>9</v>
      </c>
      <c r="B385" s="31">
        <v>33</v>
      </c>
      <c r="C385" s="10">
        <f>VLOOKUP($A385,Database!$A:$Y,7,FALSE)</f>
        <v>46187.791666666664</v>
      </c>
      <c r="D385" s="31" t="str">
        <f>VLOOKUP(Pronostics!$B385,Setup_MPP!$A:$G,3,FALSE)</f>
        <v>Joueur33</v>
      </c>
      <c r="E385" s="31" t="str">
        <f>VLOOKUP(Pronostics!$B385,Setup_MPP!$A:$G,2,FALSE)</f>
        <v>Joueur33</v>
      </c>
      <c r="F385" s="31" t="str">
        <f>VLOOKUP($B385,Setup_MPP!$A:$E,4,FALSE)</f>
        <v>#D5D5D5</v>
      </c>
      <c r="G385" s="31" t="str">
        <f>VLOOKUP($B385,Setup_MPP!$A:$E,5,FALSE)</f>
        <v>#727272</v>
      </c>
      <c r="H385" s="31" t="str">
        <f>IFERROR(IF(AND(A385&gt;=1,A385&lt;=104),VLOOKUP($A385,Location!$A:$J,6,FALSE),IF(A385=0,"Avant l'ouverture",IF(OR(A385=105,A385=106),"Bonus"))),"")</f>
        <v>Tour 1</v>
      </c>
      <c r="I385" s="31" t="str">
        <f>IF(LEFT(H385,4)="Tour",VLOOKUP(A385,Database!$A:$C,3,FALSE),"")</f>
        <v>E</v>
      </c>
      <c r="J385" s="31" t="str">
        <f>VLOOKUP($A385,Location!$A:$J,7,FALSE)</f>
        <v>Allemagne</v>
      </c>
      <c r="K385" s="31" t="str">
        <f>IFERROR(VLOOKUP(J385,Setup_Team!$B:$C,2,FALSE), "TDB")</f>
        <v>DEU</v>
      </c>
      <c r="L385" s="31" t="str">
        <f>VLOOKUP($A385,Location!$A:$J,8,FALSE)</f>
        <v>Curaçao</v>
      </c>
      <c r="M385" s="31" t="str">
        <f>IFERROR(VLOOKUP(L385,Setup_Team!$B:$C,2,FALSE), "TDB")</f>
        <v>CUW</v>
      </c>
      <c r="N385" s="31" t="str">
        <f>VLOOKUP($A385,Location!$A:$J,9,FALSE)</f>
        <v>Houston, Texas</v>
      </c>
      <c r="O385" s="31" t="str">
        <f>VLOOKUP($A385,Location!$A:$J,10,FALSE)</f>
        <v>NRG Stadium</v>
      </c>
      <c r="R385" s="31">
        <v>0</v>
      </c>
      <c r="S385" s="25">
        <f>VLOOKUP($A385,Database!$A:$Y,10,FALSE)</f>
        <v>15</v>
      </c>
      <c r="T385" s="25">
        <f>VLOOKUP($A385,Database!$A:$Y,11,FALSE)</f>
        <v>179</v>
      </c>
      <c r="U385" s="25">
        <f>VLOOKUP($A385,Database!$A:$Y,12,FALSE)</f>
        <v>222</v>
      </c>
      <c r="V385" s="25" t="str">
        <f>VLOOKUP(A385,Database!A:M,13,FALSE)</f>
        <v>À venir</v>
      </c>
      <c r="W385" s="25" t="str">
        <f>VLOOKUP($A385,Database!$A:$Y,20,FALSE)</f>
        <v/>
      </c>
      <c r="X385" s="25" t="str">
        <f>VLOOKUP($A385,Database!$A:$Y,21,FALSE)</f>
        <v/>
      </c>
      <c r="Y385" s="25" t="str">
        <f ca="1">IF(C385&lt;NOW(),IF(AND(P385&gt;Q385,W385&gt;X385),S385,IF(AND(P385=Q385,W385=X385),T385,IF(AND(P385&lt;Q385,W385&lt;X385),U385,0))),"")</f>
        <v/>
      </c>
      <c r="Z385" s="25">
        <f>IF(AND(P385=W385,Q385=X385),1,0)</f>
        <v>1</v>
      </c>
      <c r="AA385" s="25" t="str">
        <f>IF(Z385=0,"",IF(ISBLANK(VLOOKUP(A385,Database!A:AA,22,FALSE)),"",VLOOKUP(A385,Database!A:AA,22,FALSE)))</f>
        <v>Exact</v>
      </c>
      <c r="AB385" s="25">
        <f ca="1">IFERROR(IF(AND(Y385&lt;&gt;"",OR(V385="Terminé",V385="En cours")),VLOOKUP(AA385,Setup_ScoreExactBonus!A:D,4,FALSE),0),0)</f>
        <v>0</v>
      </c>
      <c r="AC385" s="31" t="str">
        <f ca="1">IF(Y385&lt;&gt;"", Y385 + IF(Z385=1,AB385, 0), "")</f>
        <v/>
      </c>
      <c r="AD385" s="31">
        <f ca="1">SUMIFS(AC$2:AC385,D$2:D385,D385)*IF(R385=0,1,2)</f>
        <v>0</v>
      </c>
    </row>
    <row r="386" spans="1:30" x14ac:dyDescent="0.35">
      <c r="A386" s="31">
        <f>IF(ISBLANK(B386),"",COUNTIF(B$2:B386,B386))-1</f>
        <v>9</v>
      </c>
      <c r="B386" s="31">
        <v>34</v>
      </c>
      <c r="C386" s="10">
        <f>VLOOKUP($A386,Database!$A:$Y,7,FALSE)</f>
        <v>46187.791666666664</v>
      </c>
      <c r="D386" s="31" t="str">
        <f>VLOOKUP(Pronostics!$B386,Setup_MPP!$A:$G,3,FALSE)</f>
        <v>Joueur34</v>
      </c>
      <c r="E386" s="31" t="str">
        <f>VLOOKUP(Pronostics!$B386,Setup_MPP!$A:$G,2,FALSE)</f>
        <v>Joueur34</v>
      </c>
      <c r="F386" s="31" t="str">
        <f>VLOOKUP($B386,Setup_MPP!$A:$E,4,FALSE)</f>
        <v>#D5D5D5</v>
      </c>
      <c r="G386" s="31" t="str">
        <f>VLOOKUP($B386,Setup_MPP!$A:$E,5,FALSE)</f>
        <v>#727272</v>
      </c>
      <c r="H386" s="31" t="str">
        <f>IFERROR(IF(AND(A386&gt;=1,A386&lt;=104),VLOOKUP($A386,Location!$A:$J,6,FALSE),IF(A386=0,"Avant l'ouverture",IF(OR(A386=105,A386=106),"Bonus"))),"")</f>
        <v>Tour 1</v>
      </c>
      <c r="I386" s="31" t="str">
        <f>IF(LEFT(H386,4)="Tour",VLOOKUP(A386,Database!$A:$C,3,FALSE),"")</f>
        <v>E</v>
      </c>
      <c r="J386" s="31" t="str">
        <f>VLOOKUP($A386,Location!$A:$J,7,FALSE)</f>
        <v>Allemagne</v>
      </c>
      <c r="K386" s="31" t="str">
        <f>IFERROR(VLOOKUP(J386,Setup_Team!$B:$C,2,FALSE), "TDB")</f>
        <v>DEU</v>
      </c>
      <c r="L386" s="31" t="str">
        <f>VLOOKUP($A386,Location!$A:$J,8,FALSE)</f>
        <v>Curaçao</v>
      </c>
      <c r="M386" s="31" t="str">
        <f>IFERROR(VLOOKUP(L386,Setup_Team!$B:$C,2,FALSE), "TDB")</f>
        <v>CUW</v>
      </c>
      <c r="N386" s="31" t="str">
        <f>VLOOKUP($A386,Location!$A:$J,9,FALSE)</f>
        <v>Houston, Texas</v>
      </c>
      <c r="O386" s="31" t="str">
        <f>VLOOKUP($A386,Location!$A:$J,10,FALSE)</f>
        <v>NRG Stadium</v>
      </c>
      <c r="R386" s="31">
        <v>0</v>
      </c>
      <c r="S386" s="25">
        <f>VLOOKUP($A386,Database!$A:$Y,10,FALSE)</f>
        <v>15</v>
      </c>
      <c r="T386" s="25">
        <f>VLOOKUP($A386,Database!$A:$Y,11,FALSE)</f>
        <v>179</v>
      </c>
      <c r="U386" s="25">
        <f>VLOOKUP($A386,Database!$A:$Y,12,FALSE)</f>
        <v>222</v>
      </c>
      <c r="V386" s="25" t="str">
        <f>VLOOKUP(A386,Database!A:M,13,FALSE)</f>
        <v>À venir</v>
      </c>
      <c r="W386" s="25" t="str">
        <f>VLOOKUP($A386,Database!$A:$Y,20,FALSE)</f>
        <v/>
      </c>
      <c r="X386" s="25" t="str">
        <f>VLOOKUP($A386,Database!$A:$Y,21,FALSE)</f>
        <v/>
      </c>
      <c r="Y386" s="25" t="str">
        <f ca="1">IF(C386&lt;NOW(),IF(AND(P386&gt;Q386,W386&gt;X386),S386,IF(AND(P386=Q386,W386=X386),T386,IF(AND(P386&lt;Q386,W386&lt;X386),U386,0))),"")</f>
        <v/>
      </c>
      <c r="Z386" s="25">
        <f>IF(AND(P386=W386,Q386=X386),1,0)</f>
        <v>1</v>
      </c>
      <c r="AA386" s="25" t="str">
        <f>IF(Z386=0,"",IF(ISBLANK(VLOOKUP(A386,Database!A:AA,22,FALSE)),"",VLOOKUP(A386,Database!A:AA,22,FALSE)))</f>
        <v>Exact</v>
      </c>
      <c r="AB386" s="25">
        <f ca="1">IFERROR(IF(AND(Y386&lt;&gt;"",OR(V386="Terminé",V386="En cours")),VLOOKUP(AA386,Setup_ScoreExactBonus!A:D,4,FALSE),0),0)</f>
        <v>0</v>
      </c>
      <c r="AC386" s="31" t="str">
        <f ca="1">IF(Y386&lt;&gt;"", Y386 + IF(Z386=1,AB386, 0), "")</f>
        <v/>
      </c>
      <c r="AD386" s="31">
        <f ca="1">SUMIFS(AC$2:AC386,D$2:D386,D386)*IF(R386=0,1,2)</f>
        <v>0</v>
      </c>
    </row>
    <row r="387" spans="1:30" x14ac:dyDescent="0.35">
      <c r="A387" s="31">
        <f>IF(ISBLANK(B387),"",COUNTIF(B$2:B387,B387))-1</f>
        <v>9</v>
      </c>
      <c r="B387" s="31">
        <v>35</v>
      </c>
      <c r="C387" s="10">
        <f>VLOOKUP($A387,Database!$A:$Y,7,FALSE)</f>
        <v>46187.791666666664</v>
      </c>
      <c r="D387" s="31" t="str">
        <f>VLOOKUP(Pronostics!$B387,Setup_MPP!$A:$G,3,FALSE)</f>
        <v>Joueur35</v>
      </c>
      <c r="E387" s="31" t="str">
        <f>VLOOKUP(Pronostics!$B387,Setup_MPP!$A:$G,2,FALSE)</f>
        <v>Joueur35</v>
      </c>
      <c r="F387" s="31" t="str">
        <f>VLOOKUP($B387,Setup_MPP!$A:$E,4,FALSE)</f>
        <v>#D5D5D5</v>
      </c>
      <c r="G387" s="31" t="str">
        <f>VLOOKUP($B387,Setup_MPP!$A:$E,5,FALSE)</f>
        <v>#727272</v>
      </c>
      <c r="H387" s="31" t="str">
        <f>IFERROR(IF(AND(A387&gt;=1,A387&lt;=104),VLOOKUP($A387,Location!$A:$J,6,FALSE),IF(A387=0,"Avant l'ouverture",IF(OR(A387=105,A387=106),"Bonus"))),"")</f>
        <v>Tour 1</v>
      </c>
      <c r="I387" s="31" t="str">
        <f>IF(LEFT(H387,4)="Tour",VLOOKUP(A387,Database!$A:$C,3,FALSE),"")</f>
        <v>E</v>
      </c>
      <c r="J387" s="31" t="str">
        <f>VLOOKUP($A387,Location!$A:$J,7,FALSE)</f>
        <v>Allemagne</v>
      </c>
      <c r="K387" s="31" t="str">
        <f>IFERROR(VLOOKUP(J387,Setup_Team!$B:$C,2,FALSE), "TDB")</f>
        <v>DEU</v>
      </c>
      <c r="L387" s="31" t="str">
        <f>VLOOKUP($A387,Location!$A:$J,8,FALSE)</f>
        <v>Curaçao</v>
      </c>
      <c r="M387" s="31" t="str">
        <f>IFERROR(VLOOKUP(L387,Setup_Team!$B:$C,2,FALSE), "TDB")</f>
        <v>CUW</v>
      </c>
      <c r="N387" s="31" t="str">
        <f>VLOOKUP($A387,Location!$A:$J,9,FALSE)</f>
        <v>Houston, Texas</v>
      </c>
      <c r="O387" s="31" t="str">
        <f>VLOOKUP($A387,Location!$A:$J,10,FALSE)</f>
        <v>NRG Stadium</v>
      </c>
      <c r="R387" s="31">
        <v>0</v>
      </c>
      <c r="S387" s="25">
        <f>VLOOKUP($A387,Database!$A:$Y,10,FALSE)</f>
        <v>15</v>
      </c>
      <c r="T387" s="25">
        <f>VLOOKUP($A387,Database!$A:$Y,11,FALSE)</f>
        <v>179</v>
      </c>
      <c r="U387" s="25">
        <f>VLOOKUP($A387,Database!$A:$Y,12,FALSE)</f>
        <v>222</v>
      </c>
      <c r="V387" s="25" t="str">
        <f>VLOOKUP(A387,Database!A:M,13,FALSE)</f>
        <v>À venir</v>
      </c>
      <c r="W387" s="25" t="str">
        <f>VLOOKUP($A387,Database!$A:$Y,20,FALSE)</f>
        <v/>
      </c>
      <c r="X387" s="25" t="str">
        <f>VLOOKUP($A387,Database!$A:$Y,21,FALSE)</f>
        <v/>
      </c>
      <c r="Y387" s="25" t="str">
        <f ca="1">IF(C387&lt;NOW(),IF(AND(P387&gt;Q387,W387&gt;X387),S387,IF(AND(P387=Q387,W387=X387),T387,IF(AND(P387&lt;Q387,W387&lt;X387),U387,0))),"")</f>
        <v/>
      </c>
      <c r="Z387" s="25">
        <f>IF(AND(P387=W387,Q387=X387),1,0)</f>
        <v>1</v>
      </c>
      <c r="AA387" s="25" t="str">
        <f>IF(Z387=0,"",IF(ISBLANK(VLOOKUP(A387,Database!A:AA,22,FALSE)),"",VLOOKUP(A387,Database!A:AA,22,FALSE)))</f>
        <v>Exact</v>
      </c>
      <c r="AB387" s="25">
        <f ca="1">IFERROR(IF(AND(Y387&lt;&gt;"",OR(V387="Terminé",V387="En cours")),VLOOKUP(AA387,Setup_ScoreExactBonus!A:D,4,FALSE),0),0)</f>
        <v>0</v>
      </c>
      <c r="AC387" s="31" t="str">
        <f ca="1">IF(Y387&lt;&gt;"", Y387 + IF(Z387=1,AB387, 0), "")</f>
        <v/>
      </c>
      <c r="AD387" s="31">
        <f ca="1">SUMIFS(AC$2:AC387,D$2:D387,D387)*IF(R387=0,1,2)</f>
        <v>0</v>
      </c>
    </row>
    <row r="388" spans="1:30" x14ac:dyDescent="0.35">
      <c r="A388" s="31">
        <f>IF(ISBLANK(B388),"",COUNTIF(B$2:B388,B388))-1</f>
        <v>9</v>
      </c>
      <c r="B388" s="31">
        <v>36</v>
      </c>
      <c r="C388" s="10">
        <f>VLOOKUP($A388,Database!$A:$Y,7,FALSE)</f>
        <v>46187.791666666664</v>
      </c>
      <c r="D388" s="31" t="str">
        <f>VLOOKUP(Pronostics!$B388,Setup_MPP!$A:$G,3,FALSE)</f>
        <v>Joueur36</v>
      </c>
      <c r="E388" s="31" t="str">
        <f>VLOOKUP(Pronostics!$B388,Setup_MPP!$A:$G,2,FALSE)</f>
        <v>Joueur36</v>
      </c>
      <c r="F388" s="31" t="str">
        <f>VLOOKUP($B388,Setup_MPP!$A:$E,4,FALSE)</f>
        <v>#D5D5D5</v>
      </c>
      <c r="G388" s="31" t="str">
        <f>VLOOKUP($B388,Setup_MPP!$A:$E,5,FALSE)</f>
        <v>#727272</v>
      </c>
      <c r="H388" s="31" t="str">
        <f>IFERROR(IF(AND(A388&gt;=1,A388&lt;=104),VLOOKUP($A388,Location!$A:$J,6,FALSE),IF(A388=0,"Avant l'ouverture",IF(OR(A388=105,A388=106),"Bonus"))),"")</f>
        <v>Tour 1</v>
      </c>
      <c r="I388" s="31" t="str">
        <f>IF(LEFT(H388,4)="Tour",VLOOKUP(A388,Database!$A:$C,3,FALSE),"")</f>
        <v>E</v>
      </c>
      <c r="J388" s="31" t="str">
        <f>VLOOKUP($A388,Location!$A:$J,7,FALSE)</f>
        <v>Allemagne</v>
      </c>
      <c r="K388" s="31" t="str">
        <f>IFERROR(VLOOKUP(J388,Setup_Team!$B:$C,2,FALSE), "TDB")</f>
        <v>DEU</v>
      </c>
      <c r="L388" s="31" t="str">
        <f>VLOOKUP($A388,Location!$A:$J,8,FALSE)</f>
        <v>Curaçao</v>
      </c>
      <c r="M388" s="31" t="str">
        <f>IFERROR(VLOOKUP(L388,Setup_Team!$B:$C,2,FALSE), "TDB")</f>
        <v>CUW</v>
      </c>
      <c r="N388" s="31" t="str">
        <f>VLOOKUP($A388,Location!$A:$J,9,FALSE)</f>
        <v>Houston, Texas</v>
      </c>
      <c r="O388" s="31" t="str">
        <f>VLOOKUP($A388,Location!$A:$J,10,FALSE)</f>
        <v>NRG Stadium</v>
      </c>
      <c r="R388" s="31">
        <v>0</v>
      </c>
      <c r="S388" s="25">
        <f>VLOOKUP($A388,Database!$A:$Y,10,FALSE)</f>
        <v>15</v>
      </c>
      <c r="T388" s="25">
        <f>VLOOKUP($A388,Database!$A:$Y,11,FALSE)</f>
        <v>179</v>
      </c>
      <c r="U388" s="25">
        <f>VLOOKUP($A388,Database!$A:$Y,12,FALSE)</f>
        <v>222</v>
      </c>
      <c r="V388" s="25" t="str">
        <f>VLOOKUP(A388,Database!A:M,13,FALSE)</f>
        <v>À venir</v>
      </c>
      <c r="W388" s="25" t="str">
        <f>VLOOKUP($A388,Database!$A:$Y,20,FALSE)</f>
        <v/>
      </c>
      <c r="X388" s="25" t="str">
        <f>VLOOKUP($A388,Database!$A:$Y,21,FALSE)</f>
        <v/>
      </c>
      <c r="Y388" s="25" t="str">
        <f ca="1">IF(C388&lt;NOW(),IF(AND(P388&gt;Q388,W388&gt;X388),S388,IF(AND(P388=Q388,W388=X388),T388,IF(AND(P388&lt;Q388,W388&lt;X388),U388,0))),"")</f>
        <v/>
      </c>
      <c r="Z388" s="25">
        <f>IF(AND(P388=W388,Q388=X388),1,0)</f>
        <v>1</v>
      </c>
      <c r="AA388" s="25" t="str">
        <f>IF(Z388=0,"",IF(ISBLANK(VLOOKUP(A388,Database!A:AA,22,FALSE)),"",VLOOKUP(A388,Database!A:AA,22,FALSE)))</f>
        <v>Exact</v>
      </c>
      <c r="AB388" s="25">
        <f ca="1">IFERROR(IF(AND(Y388&lt;&gt;"",OR(V388="Terminé",V388="En cours")),VLOOKUP(AA388,Setup_ScoreExactBonus!A:D,4,FALSE),0),0)</f>
        <v>0</v>
      </c>
      <c r="AC388" s="31" t="str">
        <f ca="1">IF(Y388&lt;&gt;"", Y388 + IF(Z388=1,AB388, 0), "")</f>
        <v/>
      </c>
      <c r="AD388" s="31">
        <f ca="1">SUMIFS(AC$2:AC388,D$2:D388,D388)*IF(R388=0,1,2)</f>
        <v>0</v>
      </c>
    </row>
    <row r="389" spans="1:30" x14ac:dyDescent="0.35">
      <c r="A389" s="31">
        <f>IF(ISBLANK(B389),"",COUNTIF(B$2:B389,B389))-1</f>
        <v>9</v>
      </c>
      <c r="B389" s="31">
        <v>37</v>
      </c>
      <c r="C389" s="10">
        <f>VLOOKUP($A389,Database!$A:$Y,7,FALSE)</f>
        <v>46187.791666666664</v>
      </c>
      <c r="D389" s="31" t="str">
        <f>VLOOKUP(Pronostics!$B389,Setup_MPP!$A:$G,3,FALSE)</f>
        <v>Joueur37</v>
      </c>
      <c r="E389" s="31" t="str">
        <f>VLOOKUP(Pronostics!$B389,Setup_MPP!$A:$G,2,FALSE)</f>
        <v>Joueur37</v>
      </c>
      <c r="F389" s="31" t="str">
        <f>VLOOKUP($B389,Setup_MPP!$A:$E,4,FALSE)</f>
        <v>#D5D5D5</v>
      </c>
      <c r="G389" s="31" t="str">
        <f>VLOOKUP($B389,Setup_MPP!$A:$E,5,FALSE)</f>
        <v>#727272</v>
      </c>
      <c r="H389" s="31" t="str">
        <f>IFERROR(IF(AND(A389&gt;=1,A389&lt;=104),VLOOKUP($A389,Location!$A:$J,6,FALSE),IF(A389=0,"Avant l'ouverture",IF(OR(A389=105,A389=106),"Bonus"))),"")</f>
        <v>Tour 1</v>
      </c>
      <c r="I389" s="31" t="str">
        <f>IF(LEFT(H389,4)="Tour",VLOOKUP(A389,Database!$A:$C,3,FALSE),"")</f>
        <v>E</v>
      </c>
      <c r="J389" s="31" t="str">
        <f>VLOOKUP($A389,Location!$A:$J,7,FALSE)</f>
        <v>Allemagne</v>
      </c>
      <c r="K389" s="31" t="str">
        <f>IFERROR(VLOOKUP(J389,Setup_Team!$B:$C,2,FALSE), "TDB")</f>
        <v>DEU</v>
      </c>
      <c r="L389" s="31" t="str">
        <f>VLOOKUP($A389,Location!$A:$J,8,FALSE)</f>
        <v>Curaçao</v>
      </c>
      <c r="M389" s="31" t="str">
        <f>IFERROR(VLOOKUP(L389,Setup_Team!$B:$C,2,FALSE), "TDB")</f>
        <v>CUW</v>
      </c>
      <c r="N389" s="31" t="str">
        <f>VLOOKUP($A389,Location!$A:$J,9,FALSE)</f>
        <v>Houston, Texas</v>
      </c>
      <c r="O389" s="31" t="str">
        <f>VLOOKUP($A389,Location!$A:$J,10,FALSE)</f>
        <v>NRG Stadium</v>
      </c>
      <c r="R389" s="31">
        <v>0</v>
      </c>
      <c r="S389" s="25">
        <f>VLOOKUP($A389,Database!$A:$Y,10,FALSE)</f>
        <v>15</v>
      </c>
      <c r="T389" s="25">
        <f>VLOOKUP($A389,Database!$A:$Y,11,FALSE)</f>
        <v>179</v>
      </c>
      <c r="U389" s="25">
        <f>VLOOKUP($A389,Database!$A:$Y,12,FALSE)</f>
        <v>222</v>
      </c>
      <c r="V389" s="25" t="str">
        <f>VLOOKUP(A389,Database!A:M,13,FALSE)</f>
        <v>À venir</v>
      </c>
      <c r="W389" s="25" t="str">
        <f>VLOOKUP($A389,Database!$A:$Y,20,FALSE)</f>
        <v/>
      </c>
      <c r="X389" s="25" t="str">
        <f>VLOOKUP($A389,Database!$A:$Y,21,FALSE)</f>
        <v/>
      </c>
      <c r="Y389" s="25" t="str">
        <f ca="1">IF(C389&lt;NOW(),IF(AND(P389&gt;Q389,W389&gt;X389),S389,IF(AND(P389=Q389,W389=X389),T389,IF(AND(P389&lt;Q389,W389&lt;X389),U389,0))),"")</f>
        <v/>
      </c>
      <c r="Z389" s="25">
        <f>IF(AND(P389=W389,Q389=X389),1,0)</f>
        <v>1</v>
      </c>
      <c r="AA389" s="25" t="str">
        <f>IF(Z389=0,"",IF(ISBLANK(VLOOKUP(A389,Database!A:AA,22,FALSE)),"",VLOOKUP(A389,Database!A:AA,22,FALSE)))</f>
        <v>Exact</v>
      </c>
      <c r="AB389" s="25">
        <f ca="1">IFERROR(IF(AND(Y389&lt;&gt;"",OR(V389="Terminé",V389="En cours")),VLOOKUP(AA389,Setup_ScoreExactBonus!A:D,4,FALSE),0),0)</f>
        <v>0</v>
      </c>
      <c r="AC389" s="31" t="str">
        <f ca="1">IF(Y389&lt;&gt;"", Y389 + IF(Z389=1,AB389, 0), "")</f>
        <v/>
      </c>
      <c r="AD389" s="31">
        <f ca="1">SUMIFS(AC$2:AC389,D$2:D389,D389)*IF(R389=0,1,2)</f>
        <v>0</v>
      </c>
    </row>
    <row r="390" spans="1:30" x14ac:dyDescent="0.35">
      <c r="A390" s="31">
        <f>IF(ISBLANK(B390),"",COUNTIF(B$2:B390,B390))-1</f>
        <v>9</v>
      </c>
      <c r="B390" s="31">
        <v>38</v>
      </c>
      <c r="C390" s="10">
        <f>VLOOKUP($A390,Database!$A:$Y,7,FALSE)</f>
        <v>46187.791666666664</v>
      </c>
      <c r="D390" s="31" t="str">
        <f>VLOOKUP(Pronostics!$B390,Setup_MPP!$A:$G,3,FALSE)</f>
        <v>Joueur38</v>
      </c>
      <c r="E390" s="31" t="str">
        <f>VLOOKUP(Pronostics!$B390,Setup_MPP!$A:$G,2,FALSE)</f>
        <v>Joueur38</v>
      </c>
      <c r="F390" s="31" t="str">
        <f>VLOOKUP($B390,Setup_MPP!$A:$E,4,FALSE)</f>
        <v>#D5D5D5</v>
      </c>
      <c r="G390" s="31" t="str">
        <f>VLOOKUP($B390,Setup_MPP!$A:$E,5,FALSE)</f>
        <v>#727272</v>
      </c>
      <c r="H390" s="31" t="str">
        <f>IFERROR(IF(AND(A390&gt;=1,A390&lt;=104),VLOOKUP($A390,Location!$A:$J,6,FALSE),IF(A390=0,"Avant l'ouverture",IF(OR(A390=105,A390=106),"Bonus"))),"")</f>
        <v>Tour 1</v>
      </c>
      <c r="I390" s="31" t="str">
        <f>IF(LEFT(H390,4)="Tour",VLOOKUP(A390,Database!$A:$C,3,FALSE),"")</f>
        <v>E</v>
      </c>
      <c r="J390" s="31" t="str">
        <f>VLOOKUP($A390,Location!$A:$J,7,FALSE)</f>
        <v>Allemagne</v>
      </c>
      <c r="K390" s="31" t="str">
        <f>IFERROR(VLOOKUP(J390,Setup_Team!$B:$C,2,FALSE), "TDB")</f>
        <v>DEU</v>
      </c>
      <c r="L390" s="31" t="str">
        <f>VLOOKUP($A390,Location!$A:$J,8,FALSE)</f>
        <v>Curaçao</v>
      </c>
      <c r="M390" s="31" t="str">
        <f>IFERROR(VLOOKUP(L390,Setup_Team!$B:$C,2,FALSE), "TDB")</f>
        <v>CUW</v>
      </c>
      <c r="N390" s="31" t="str">
        <f>VLOOKUP($A390,Location!$A:$J,9,FALSE)</f>
        <v>Houston, Texas</v>
      </c>
      <c r="O390" s="31" t="str">
        <f>VLOOKUP($A390,Location!$A:$J,10,FALSE)</f>
        <v>NRG Stadium</v>
      </c>
      <c r="R390" s="31">
        <v>0</v>
      </c>
      <c r="S390" s="25">
        <f>VLOOKUP($A390,Database!$A:$Y,10,FALSE)</f>
        <v>15</v>
      </c>
      <c r="T390" s="25">
        <f>VLOOKUP($A390,Database!$A:$Y,11,FALSE)</f>
        <v>179</v>
      </c>
      <c r="U390" s="25">
        <f>VLOOKUP($A390,Database!$A:$Y,12,FALSE)</f>
        <v>222</v>
      </c>
      <c r="V390" s="25" t="str">
        <f>VLOOKUP(A390,Database!A:M,13,FALSE)</f>
        <v>À venir</v>
      </c>
      <c r="W390" s="25" t="str">
        <f>VLOOKUP($A390,Database!$A:$Y,20,FALSE)</f>
        <v/>
      </c>
      <c r="X390" s="25" t="str">
        <f>VLOOKUP($A390,Database!$A:$Y,21,FALSE)</f>
        <v/>
      </c>
      <c r="Y390" s="25" t="str">
        <f ca="1">IF(C390&lt;NOW(),IF(AND(P390&gt;Q390,W390&gt;X390),S390,IF(AND(P390=Q390,W390=X390),T390,IF(AND(P390&lt;Q390,W390&lt;X390),U390,0))),"")</f>
        <v/>
      </c>
      <c r="Z390" s="25">
        <f>IF(AND(P390=W390,Q390=X390),1,0)</f>
        <v>1</v>
      </c>
      <c r="AA390" s="25" t="str">
        <f>IF(Z390=0,"",IF(ISBLANK(VLOOKUP(A390,Database!A:AA,22,FALSE)),"",VLOOKUP(A390,Database!A:AA,22,FALSE)))</f>
        <v>Exact</v>
      </c>
      <c r="AB390" s="25">
        <f ca="1">IFERROR(IF(AND(Y390&lt;&gt;"",OR(V390="Terminé",V390="En cours")),VLOOKUP(AA390,Setup_ScoreExactBonus!A:D,4,FALSE),0),0)</f>
        <v>0</v>
      </c>
      <c r="AC390" s="31" t="str">
        <f ca="1">IF(Y390&lt;&gt;"", Y390 + IF(Z390=1,AB390, 0), "")</f>
        <v/>
      </c>
      <c r="AD390" s="31">
        <f ca="1">SUMIFS(AC$2:AC390,D$2:D390,D390)*IF(R390=0,1,2)</f>
        <v>0</v>
      </c>
    </row>
    <row r="391" spans="1:30" x14ac:dyDescent="0.35">
      <c r="A391" s="31">
        <f>IF(ISBLANK(B391),"",COUNTIF(B$2:B391,B391))-1</f>
        <v>9</v>
      </c>
      <c r="B391" s="31">
        <v>39</v>
      </c>
      <c r="C391" s="10">
        <f>VLOOKUP($A391,Database!$A:$Y,7,FALSE)</f>
        <v>46187.791666666664</v>
      </c>
      <c r="D391" s="31" t="str">
        <f>VLOOKUP(Pronostics!$B391,Setup_MPP!$A:$G,3,FALSE)</f>
        <v>Joueur39</v>
      </c>
      <c r="E391" s="31" t="str">
        <f>VLOOKUP(Pronostics!$B391,Setup_MPP!$A:$G,2,FALSE)</f>
        <v>Joueur39</v>
      </c>
      <c r="F391" s="31" t="str">
        <f>VLOOKUP($B391,Setup_MPP!$A:$E,4,FALSE)</f>
        <v>#D5D5D5</v>
      </c>
      <c r="G391" s="31" t="str">
        <f>VLOOKUP($B391,Setup_MPP!$A:$E,5,FALSE)</f>
        <v>#727272</v>
      </c>
      <c r="H391" s="31" t="str">
        <f>IFERROR(IF(AND(A391&gt;=1,A391&lt;=104),VLOOKUP($A391,Location!$A:$J,6,FALSE),IF(A391=0,"Avant l'ouverture",IF(OR(A391=105,A391=106),"Bonus"))),"")</f>
        <v>Tour 1</v>
      </c>
      <c r="I391" s="31" t="str">
        <f>IF(LEFT(H391,4)="Tour",VLOOKUP(A391,Database!$A:$C,3,FALSE),"")</f>
        <v>E</v>
      </c>
      <c r="J391" s="31" t="str">
        <f>VLOOKUP($A391,Location!$A:$J,7,FALSE)</f>
        <v>Allemagne</v>
      </c>
      <c r="K391" s="31" t="str">
        <f>IFERROR(VLOOKUP(J391,Setup_Team!$B:$C,2,FALSE), "TDB")</f>
        <v>DEU</v>
      </c>
      <c r="L391" s="31" t="str">
        <f>VLOOKUP($A391,Location!$A:$J,8,FALSE)</f>
        <v>Curaçao</v>
      </c>
      <c r="M391" s="31" t="str">
        <f>IFERROR(VLOOKUP(L391,Setup_Team!$B:$C,2,FALSE), "TDB")</f>
        <v>CUW</v>
      </c>
      <c r="N391" s="31" t="str">
        <f>VLOOKUP($A391,Location!$A:$J,9,FALSE)</f>
        <v>Houston, Texas</v>
      </c>
      <c r="O391" s="31" t="str">
        <f>VLOOKUP($A391,Location!$A:$J,10,FALSE)</f>
        <v>NRG Stadium</v>
      </c>
      <c r="R391" s="31">
        <v>0</v>
      </c>
      <c r="S391" s="25">
        <f>VLOOKUP($A391,Database!$A:$Y,10,FALSE)</f>
        <v>15</v>
      </c>
      <c r="T391" s="25">
        <f>VLOOKUP($A391,Database!$A:$Y,11,FALSE)</f>
        <v>179</v>
      </c>
      <c r="U391" s="25">
        <f>VLOOKUP($A391,Database!$A:$Y,12,FALSE)</f>
        <v>222</v>
      </c>
      <c r="V391" s="25" t="str">
        <f>VLOOKUP(A391,Database!A:M,13,FALSE)</f>
        <v>À venir</v>
      </c>
      <c r="W391" s="25" t="str">
        <f>VLOOKUP($A391,Database!$A:$Y,20,FALSE)</f>
        <v/>
      </c>
      <c r="X391" s="25" t="str">
        <f>VLOOKUP($A391,Database!$A:$Y,21,FALSE)</f>
        <v/>
      </c>
      <c r="Y391" s="25" t="str">
        <f ca="1">IF(C391&lt;NOW(),IF(AND(P391&gt;Q391,W391&gt;X391),S391,IF(AND(P391=Q391,W391=X391),T391,IF(AND(P391&lt;Q391,W391&lt;X391),U391,0))),"")</f>
        <v/>
      </c>
      <c r="Z391" s="25">
        <f>IF(AND(P391=W391,Q391=X391),1,0)</f>
        <v>1</v>
      </c>
      <c r="AA391" s="25" t="str">
        <f>IF(Z391=0,"",IF(ISBLANK(VLOOKUP(A391,Database!A:AA,22,FALSE)),"",VLOOKUP(A391,Database!A:AA,22,FALSE)))</f>
        <v>Exact</v>
      </c>
      <c r="AB391" s="25">
        <f ca="1">IFERROR(IF(AND(Y391&lt;&gt;"",OR(V391="Terminé",V391="En cours")),VLOOKUP(AA391,Setup_ScoreExactBonus!A:D,4,FALSE),0),0)</f>
        <v>0</v>
      </c>
      <c r="AC391" s="31" t="str">
        <f ca="1">IF(Y391&lt;&gt;"", Y391 + IF(Z391=1,AB391, 0), "")</f>
        <v/>
      </c>
      <c r="AD391" s="31">
        <f ca="1">SUMIFS(AC$2:AC391,D$2:D391,D391)*IF(R391=0,1,2)</f>
        <v>0</v>
      </c>
    </row>
    <row r="392" spans="1:30" x14ac:dyDescent="0.35">
      <c r="A392" s="31">
        <f>IF(ISBLANK(B392),"",COUNTIF(B$2:B392,B392))-1</f>
        <v>10</v>
      </c>
      <c r="B392" s="31">
        <v>1</v>
      </c>
      <c r="C392" s="10">
        <f>VLOOKUP($A392,Database!$A:$Y,7,FALSE)</f>
        <v>46187.916666666664</v>
      </c>
      <c r="D392" s="31" t="str">
        <f>VLOOKUP(Pronostics!$B392,Setup_MPP!$A:$G,3,FALSE)</f>
        <v>_Nicolas_LM_</v>
      </c>
      <c r="E392" s="31" t="str">
        <f>VLOOKUP(Pronostics!$B392,Setup_MPP!$A:$G,2,FALSE)</f>
        <v>Nicolas LE MOUEL</v>
      </c>
      <c r="F392" s="31" t="str">
        <f>VLOOKUP($B392,Setup_MPP!$A:$E,4,FALSE)</f>
        <v>#F7C79D</v>
      </c>
      <c r="G392" s="31" t="str">
        <f>VLOOKUP($B392,Setup_MPP!$A:$E,5,FALSE)</f>
        <v>#FFBE85</v>
      </c>
      <c r="H392" s="31" t="str">
        <f>IFERROR(IF(AND(A392&gt;=1,A392&lt;=104),VLOOKUP($A392,Location!$A:$J,6,FALSE),IF(A392=0,"Avant l'ouverture",IF(OR(A392=105,A392=106),"Bonus"))),"")</f>
        <v>Tour 1</v>
      </c>
      <c r="I392" s="31" t="str">
        <f>IF(LEFT(H392,4)="Tour",VLOOKUP(A392,Database!$A:$C,3,FALSE),"")</f>
        <v>F</v>
      </c>
      <c r="J392" s="31" t="str">
        <f>VLOOKUP($A392,Location!$A:$J,7,FALSE)</f>
        <v>Pays-Bas</v>
      </c>
      <c r="K392" s="31" t="str">
        <f>IFERROR(VLOOKUP(J392,Setup_Team!$B:$C,2,FALSE), "TDB")</f>
        <v>NLD</v>
      </c>
      <c r="L392" s="31" t="str">
        <f>VLOOKUP($A392,Location!$A:$J,8,FALSE)</f>
        <v>Japon</v>
      </c>
      <c r="M392" s="31" t="str">
        <f>IFERROR(VLOOKUP(L392,Setup_Team!$B:$C,2,FALSE), "TDB")</f>
        <v>JAP</v>
      </c>
      <c r="N392" s="31" t="str">
        <f>VLOOKUP($A392,Location!$A:$J,9,FALSE)</f>
        <v>Arlington, Dallas, Texas</v>
      </c>
      <c r="O392" s="31" t="str">
        <f>VLOOKUP($A392,Location!$A:$J,10,FALSE)</f>
        <v>AT&amp;T Stadium</v>
      </c>
      <c r="P392" s="44"/>
      <c r="Q392" s="44"/>
      <c r="R392" s="31">
        <v>0</v>
      </c>
      <c r="S392" s="25">
        <f>VLOOKUP($A392,Database!$A:$Y,10,FALSE)</f>
        <v>74</v>
      </c>
      <c r="T392" s="25">
        <f>VLOOKUP($A392,Database!$A:$Y,11,FALSE)</f>
        <v>115</v>
      </c>
      <c r="U392" s="25">
        <f>VLOOKUP($A392,Database!$A:$Y,12,FALSE)</f>
        <v>113</v>
      </c>
      <c r="V392" s="25" t="str">
        <f>VLOOKUP(A392,Database!A:M,13,FALSE)</f>
        <v>À venir</v>
      </c>
      <c r="W392" s="25" t="str">
        <f>VLOOKUP($A392,Database!$A:$Y,20,FALSE)</f>
        <v/>
      </c>
      <c r="X392" s="25" t="str">
        <f>VLOOKUP($A392,Database!$A:$Y,21,FALSE)</f>
        <v/>
      </c>
      <c r="Y392" s="25" t="str">
        <f ca="1">IF(C392&lt;NOW(),IF(AND(P392&gt;Q392,W392&gt;X392),S392,IF(AND(P392=Q392,W392=X392),T392,IF(AND(P392&lt;Q392,W392&lt;X392),U392,0))),"")</f>
        <v/>
      </c>
      <c r="Z392" s="25">
        <f>IF(AND(P392=W392,Q392=X392),1,0)</f>
        <v>1</v>
      </c>
      <c r="AA392" s="25" t="str">
        <f>IF(Z392=0,"",IF(ISBLANK(VLOOKUP(A392,Database!A:AA,22,FALSE)),"",VLOOKUP(A392,Database!A:AA,22,FALSE)))</f>
        <v>Exact</v>
      </c>
      <c r="AB392" s="25">
        <f ca="1">IFERROR(IF(AND(Y392&lt;&gt;"",OR(V392="Terminé",V392="En cours")),VLOOKUP(AA392,Setup_ScoreExactBonus!A:D,4,FALSE),0),0)</f>
        <v>0</v>
      </c>
      <c r="AC392" s="31" t="str">
        <f ca="1">IF(Y392&lt;&gt;"", Y392 + IF(Z392=1,AB392, 0), "")</f>
        <v/>
      </c>
      <c r="AD392" s="31">
        <f ca="1">SUMIFS(AC$2:AC392,D$2:D392,D392)*IF(R392=0,1,2)</f>
        <v>0</v>
      </c>
    </row>
    <row r="393" spans="1:30" x14ac:dyDescent="0.35">
      <c r="A393" s="31">
        <f>IF(ISBLANK(B393),"",COUNTIF(B$2:B393,B393))-1</f>
        <v>10</v>
      </c>
      <c r="B393" s="31">
        <v>2</v>
      </c>
      <c r="C393" s="10">
        <f>VLOOKUP($A393,Database!$A:$Y,7,FALSE)</f>
        <v>46187.916666666664</v>
      </c>
      <c r="D393" s="31" t="str">
        <f>VLOOKUP(Pronostics!$B393,Setup_MPP!$A:$G,3,FALSE)</f>
        <v>leaelaz</v>
      </c>
      <c r="E393" s="31" t="str">
        <f>VLOOKUP(Pronostics!$B393,Setup_MPP!$A:$G,2,FALSE)</f>
        <v>Léa EL ASERY</v>
      </c>
      <c r="F393" s="31" t="str">
        <f>VLOOKUP($B393,Setup_MPP!$A:$E,4,FALSE)</f>
        <v>#FFBEBE</v>
      </c>
      <c r="G393" s="31" t="str">
        <f>VLOOKUP($B393,Setup_MPP!$A:$E,5,FALSE)</f>
        <v>#DF6868</v>
      </c>
      <c r="H393" s="31" t="str">
        <f>IFERROR(IF(AND(A393&gt;=1,A393&lt;=104),VLOOKUP($A393,Location!$A:$J,6,FALSE),IF(A393=0,"Avant l'ouverture",IF(OR(A393=105,A393=106),"Bonus"))),"")</f>
        <v>Tour 1</v>
      </c>
      <c r="I393" s="31" t="str">
        <f>IF(LEFT(H393,4)="Tour",VLOOKUP(A393,Database!$A:$C,3,FALSE),"")</f>
        <v>F</v>
      </c>
      <c r="J393" s="31" t="str">
        <f>VLOOKUP($A393,Location!$A:$J,7,FALSE)</f>
        <v>Pays-Bas</v>
      </c>
      <c r="K393" s="31" t="str">
        <f>IFERROR(VLOOKUP(J393,Setup_Team!$B:$C,2,FALSE), "TDB")</f>
        <v>NLD</v>
      </c>
      <c r="L393" s="31" t="str">
        <f>VLOOKUP($A393,Location!$A:$J,8,FALSE)</f>
        <v>Japon</v>
      </c>
      <c r="M393" s="31" t="str">
        <f>IFERROR(VLOOKUP(L393,Setup_Team!$B:$C,2,FALSE), "TDB")</f>
        <v>JAP</v>
      </c>
      <c r="N393" s="31" t="str">
        <f>VLOOKUP($A393,Location!$A:$J,9,FALSE)</f>
        <v>Arlington, Dallas, Texas</v>
      </c>
      <c r="O393" s="31" t="str">
        <f>VLOOKUP($A393,Location!$A:$J,10,FALSE)</f>
        <v>AT&amp;T Stadium</v>
      </c>
      <c r="R393" s="31">
        <v>0</v>
      </c>
      <c r="S393" s="25">
        <f>VLOOKUP($A393,Database!$A:$Y,10,FALSE)</f>
        <v>74</v>
      </c>
      <c r="T393" s="25">
        <f>VLOOKUP($A393,Database!$A:$Y,11,FALSE)</f>
        <v>115</v>
      </c>
      <c r="U393" s="25">
        <f>VLOOKUP($A393,Database!$A:$Y,12,FALSE)</f>
        <v>113</v>
      </c>
      <c r="V393" s="25" t="str">
        <f>VLOOKUP(A393,Database!A:M,13,FALSE)</f>
        <v>À venir</v>
      </c>
      <c r="W393" s="25" t="str">
        <f>VLOOKUP($A393,Database!$A:$Y,20,FALSE)</f>
        <v/>
      </c>
      <c r="X393" s="25" t="str">
        <f>VLOOKUP($A393,Database!$A:$Y,21,FALSE)</f>
        <v/>
      </c>
      <c r="Y393" s="25" t="str">
        <f ca="1">IF(C393&lt;NOW(),IF(AND(P393&gt;Q393,W393&gt;X393),S393,IF(AND(P393=Q393,W393=X393),T393,IF(AND(P393&lt;Q393,W393&lt;X393),U393,0))),"")</f>
        <v/>
      </c>
      <c r="Z393" s="25">
        <f>IF(AND(P393=W393,Q393=X393),1,0)</f>
        <v>1</v>
      </c>
      <c r="AA393" s="25" t="str">
        <f>IF(Z393=0,"",IF(ISBLANK(VLOOKUP(A393,Database!A:AA,22,FALSE)),"",VLOOKUP(A393,Database!A:AA,22,FALSE)))</f>
        <v>Exact</v>
      </c>
      <c r="AB393" s="25">
        <f ca="1">IFERROR(IF(AND(Y393&lt;&gt;"",OR(V393="Terminé",V393="En cours")),VLOOKUP(AA393,Setup_ScoreExactBonus!A:D,4,FALSE),0),0)</f>
        <v>0</v>
      </c>
      <c r="AC393" s="31" t="str">
        <f ca="1">IF(Y393&lt;&gt;"", Y393 + IF(Z393=1,AB393, 0), "")</f>
        <v/>
      </c>
      <c r="AD393" s="31">
        <f ca="1">SUMIFS(AC$2:AC393,D$2:D393,D393)*IF(R393=0,1,2)</f>
        <v>0</v>
      </c>
    </row>
    <row r="394" spans="1:30" x14ac:dyDescent="0.35">
      <c r="A394" s="31">
        <f>IF(ISBLANK(B394),"",COUNTIF(B$2:B394,B394))-1</f>
        <v>10</v>
      </c>
      <c r="B394" s="31">
        <v>3</v>
      </c>
      <c r="C394" s="10">
        <f>VLOOKUP($A394,Database!$A:$Y,7,FALSE)</f>
        <v>46187.916666666664</v>
      </c>
      <c r="D394" s="31" t="str">
        <f>VLOOKUP(Pronostics!$B394,Setup_MPP!$A:$G,3,FALSE)</f>
        <v>PasMetalleux</v>
      </c>
      <c r="E394" s="31" t="str">
        <f>VLOOKUP(Pronostics!$B394,Setup_MPP!$A:$G,2,FALSE)</f>
        <v>Elwenn JOUBREL</v>
      </c>
      <c r="F394" s="31" t="str">
        <f>VLOOKUP($B394,Setup_MPP!$A:$E,4,FALSE)</f>
        <v>#F5C7FC</v>
      </c>
      <c r="G394" s="31" t="str">
        <f>VLOOKUP($B394,Setup_MPP!$A:$E,5,FALSE)</f>
        <v>#C489CF</v>
      </c>
      <c r="H394" s="31" t="str">
        <f>IFERROR(IF(AND(A394&gt;=1,A394&lt;=104),VLOOKUP($A394,Location!$A:$J,6,FALSE),IF(A394=0,"Avant l'ouverture",IF(OR(A394=105,A394=106),"Bonus"))),"")</f>
        <v>Tour 1</v>
      </c>
      <c r="I394" s="31" t="str">
        <f>IF(LEFT(H394,4)="Tour",VLOOKUP(A394,Database!$A:$C,3,FALSE),"")</f>
        <v>F</v>
      </c>
      <c r="J394" s="31" t="str">
        <f>VLOOKUP($A394,Location!$A:$J,7,FALSE)</f>
        <v>Pays-Bas</v>
      </c>
      <c r="K394" s="31" t="str">
        <f>IFERROR(VLOOKUP(J394,Setup_Team!$B:$C,2,FALSE), "TDB")</f>
        <v>NLD</v>
      </c>
      <c r="L394" s="31" t="str">
        <f>VLOOKUP($A394,Location!$A:$J,8,FALSE)</f>
        <v>Japon</v>
      </c>
      <c r="M394" s="31" t="str">
        <f>IFERROR(VLOOKUP(L394,Setup_Team!$B:$C,2,FALSE), "TDB")</f>
        <v>JAP</v>
      </c>
      <c r="N394" s="31" t="str">
        <f>VLOOKUP($A394,Location!$A:$J,9,FALSE)</f>
        <v>Arlington, Dallas, Texas</v>
      </c>
      <c r="O394" s="31" t="str">
        <f>VLOOKUP($A394,Location!$A:$J,10,FALSE)</f>
        <v>AT&amp;T Stadium</v>
      </c>
      <c r="R394" s="31">
        <v>0</v>
      </c>
      <c r="S394" s="25">
        <f>VLOOKUP($A394,Database!$A:$Y,10,FALSE)</f>
        <v>74</v>
      </c>
      <c r="T394" s="25">
        <f>VLOOKUP($A394,Database!$A:$Y,11,FALSE)</f>
        <v>115</v>
      </c>
      <c r="U394" s="25">
        <f>VLOOKUP($A394,Database!$A:$Y,12,FALSE)</f>
        <v>113</v>
      </c>
      <c r="V394" s="25" t="str">
        <f>VLOOKUP(A394,Database!A:M,13,FALSE)</f>
        <v>À venir</v>
      </c>
      <c r="W394" s="25" t="str">
        <f>VLOOKUP($A394,Database!$A:$Y,20,FALSE)</f>
        <v/>
      </c>
      <c r="X394" s="25" t="str">
        <f>VLOOKUP($A394,Database!$A:$Y,21,FALSE)</f>
        <v/>
      </c>
      <c r="Y394" s="25" t="str">
        <f ca="1">IF(C394&lt;NOW(),IF(AND(P394&gt;Q394,W394&gt;X394),S394,IF(AND(P394=Q394,W394=X394),T394,IF(AND(P394&lt;Q394,W394&lt;X394),U394,0))),"")</f>
        <v/>
      </c>
      <c r="Z394" s="25">
        <f>IF(AND(P394=W394,Q394=X394),1,0)</f>
        <v>1</v>
      </c>
      <c r="AA394" s="25" t="str">
        <f>IF(Z394=0,"",IF(ISBLANK(VLOOKUP(A394,Database!A:AA,22,FALSE)),"",VLOOKUP(A394,Database!A:AA,22,FALSE)))</f>
        <v>Exact</v>
      </c>
      <c r="AB394" s="25">
        <f ca="1">IFERROR(IF(AND(Y394&lt;&gt;"",OR(V394="Terminé",V394="En cours")),VLOOKUP(AA394,Setup_ScoreExactBonus!A:D,4,FALSE),0),0)</f>
        <v>0</v>
      </c>
      <c r="AC394" s="31" t="str">
        <f ca="1">IF(Y394&lt;&gt;"", Y394 + IF(Z394=1,AB394, 0), "")</f>
        <v/>
      </c>
      <c r="AD394" s="31">
        <f ca="1">SUMIFS(AC$2:AC394,D$2:D394,D394)*IF(R394=0,1,2)</f>
        <v>0</v>
      </c>
    </row>
    <row r="395" spans="1:30" x14ac:dyDescent="0.35">
      <c r="A395" s="31">
        <f>IF(ISBLANK(B395),"",COUNTIF(B$2:B395,B395))-1</f>
        <v>10</v>
      </c>
      <c r="B395" s="31">
        <v>4</v>
      </c>
      <c r="C395" s="10">
        <f>VLOOKUP($A395,Database!$A:$Y,7,FALSE)</f>
        <v>46187.916666666664</v>
      </c>
      <c r="D395" s="31" t="str">
        <f>VLOOKUP(Pronostics!$B395,Setup_MPP!$A:$G,3,FALSE)</f>
        <v>Popo444</v>
      </c>
      <c r="E395" s="31" t="str">
        <f>VLOOKUP(Pronostics!$B395,Setup_MPP!$A:$G,2,FALSE)</f>
        <v>Pauline OLIVIER</v>
      </c>
      <c r="F395" s="31" t="str">
        <f>VLOOKUP($B395,Setup_MPP!$A:$E,4,FALSE)</f>
        <v>#A5EA7F</v>
      </c>
      <c r="G395" s="31" t="str">
        <f>VLOOKUP($B395,Setup_MPP!$A:$E,5,FALSE)</f>
        <v>#80C65A</v>
      </c>
      <c r="H395" s="31" t="str">
        <f>IFERROR(IF(AND(A395&gt;=1,A395&lt;=104),VLOOKUP($A395,Location!$A:$J,6,FALSE),IF(A395=0,"Avant l'ouverture",IF(OR(A395=105,A395=106),"Bonus"))),"")</f>
        <v>Tour 1</v>
      </c>
      <c r="I395" s="31" t="str">
        <f>IF(LEFT(H395,4)="Tour",VLOOKUP(A395,Database!$A:$C,3,FALSE),"")</f>
        <v>F</v>
      </c>
      <c r="J395" s="31" t="str">
        <f>VLOOKUP($A395,Location!$A:$J,7,FALSE)</f>
        <v>Pays-Bas</v>
      </c>
      <c r="K395" s="31" t="str">
        <f>IFERROR(VLOOKUP(J395,Setup_Team!$B:$C,2,FALSE), "TDB")</f>
        <v>NLD</v>
      </c>
      <c r="L395" s="31" t="str">
        <f>VLOOKUP($A395,Location!$A:$J,8,FALSE)</f>
        <v>Japon</v>
      </c>
      <c r="M395" s="31" t="str">
        <f>IFERROR(VLOOKUP(L395,Setup_Team!$B:$C,2,FALSE), "TDB")</f>
        <v>JAP</v>
      </c>
      <c r="N395" s="31" t="str">
        <f>VLOOKUP($A395,Location!$A:$J,9,FALSE)</f>
        <v>Arlington, Dallas, Texas</v>
      </c>
      <c r="O395" s="31" t="str">
        <f>VLOOKUP($A395,Location!$A:$J,10,FALSE)</f>
        <v>AT&amp;T Stadium</v>
      </c>
      <c r="R395" s="31">
        <v>0</v>
      </c>
      <c r="S395" s="25">
        <f>VLOOKUP($A395,Database!$A:$Y,10,FALSE)</f>
        <v>74</v>
      </c>
      <c r="T395" s="25">
        <f>VLOOKUP($A395,Database!$A:$Y,11,FALSE)</f>
        <v>115</v>
      </c>
      <c r="U395" s="25">
        <f>VLOOKUP($A395,Database!$A:$Y,12,FALSE)</f>
        <v>113</v>
      </c>
      <c r="V395" s="25" t="str">
        <f>VLOOKUP(A395,Database!A:M,13,FALSE)</f>
        <v>À venir</v>
      </c>
      <c r="W395" s="25" t="str">
        <f>VLOOKUP($A395,Database!$A:$Y,20,FALSE)</f>
        <v/>
      </c>
      <c r="X395" s="25" t="str">
        <f>VLOOKUP($A395,Database!$A:$Y,21,FALSE)</f>
        <v/>
      </c>
      <c r="Y395" s="25" t="str">
        <f ca="1">IF(C395&lt;NOW(),IF(AND(P395&gt;Q395,W395&gt;X395),S395,IF(AND(P395=Q395,W395=X395),T395,IF(AND(P395&lt;Q395,W395&lt;X395),U395,0))),"")</f>
        <v/>
      </c>
      <c r="Z395" s="25">
        <f>IF(AND(P395=W395,Q395=X395),1,0)</f>
        <v>1</v>
      </c>
      <c r="AA395" s="25" t="str">
        <f>IF(Z395=0,"",IF(ISBLANK(VLOOKUP(A395,Database!A:AA,22,FALSE)),"",VLOOKUP(A395,Database!A:AA,22,FALSE)))</f>
        <v>Exact</v>
      </c>
      <c r="AB395" s="25">
        <f ca="1">IFERROR(IF(AND(Y395&lt;&gt;"",OR(V395="Terminé",V395="En cours")),VLOOKUP(AA395,Setup_ScoreExactBonus!A:D,4,FALSE),0),0)</f>
        <v>0</v>
      </c>
      <c r="AC395" s="31" t="str">
        <f ca="1">IF(Y395&lt;&gt;"", Y395 + IF(Z395=1,AB395, 0), "")</f>
        <v/>
      </c>
      <c r="AD395" s="31">
        <f ca="1">SUMIFS(AC$2:AC395,D$2:D395,D395)*IF(R395=0,1,2)</f>
        <v>0</v>
      </c>
    </row>
    <row r="396" spans="1:30" x14ac:dyDescent="0.35">
      <c r="A396" s="31">
        <f>IF(ISBLANK(B396),"",COUNTIF(B$2:B396,B396))-1</f>
        <v>10</v>
      </c>
      <c r="B396" s="31">
        <v>5</v>
      </c>
      <c r="C396" s="10">
        <f>VLOOKUP($A396,Database!$A:$Y,7,FALSE)</f>
        <v>46187.916666666664</v>
      </c>
      <c r="D396" s="31" t="str">
        <f>VLOOKUP(Pronostics!$B396,Setup_MPP!$A:$G,3,FALSE)</f>
        <v>_Jujul</v>
      </c>
      <c r="E396" s="31" t="str">
        <f>VLOOKUP(Pronostics!$B396,Setup_MPP!$A:$G,2,FALSE)</f>
        <v>Julie BOISSIERE</v>
      </c>
      <c r="F396" s="31" t="str">
        <f>VLOOKUP($B396,Setup_MPP!$A:$E,4,FALSE)</f>
        <v>#D890FF</v>
      </c>
      <c r="G396" s="31" t="str">
        <f>VLOOKUP($B396,Setup_MPP!$A:$E,5,FALSE)</f>
        <v>#B750EF</v>
      </c>
      <c r="H396" s="31" t="str">
        <f>IFERROR(IF(AND(A396&gt;=1,A396&lt;=104),VLOOKUP($A396,Location!$A:$J,6,FALSE),IF(A396=0,"Avant l'ouverture",IF(OR(A396=105,A396=106),"Bonus"))),"")</f>
        <v>Tour 1</v>
      </c>
      <c r="I396" s="31" t="str">
        <f>IF(LEFT(H396,4)="Tour",VLOOKUP(A396,Database!$A:$C,3,FALSE),"")</f>
        <v>F</v>
      </c>
      <c r="J396" s="31" t="str">
        <f>VLOOKUP($A396,Location!$A:$J,7,FALSE)</f>
        <v>Pays-Bas</v>
      </c>
      <c r="K396" s="31" t="str">
        <f>IFERROR(VLOOKUP(J396,Setup_Team!$B:$C,2,FALSE), "TDB")</f>
        <v>NLD</v>
      </c>
      <c r="L396" s="31" t="str">
        <f>VLOOKUP($A396,Location!$A:$J,8,FALSE)</f>
        <v>Japon</v>
      </c>
      <c r="M396" s="31" t="str">
        <f>IFERROR(VLOOKUP(L396,Setup_Team!$B:$C,2,FALSE), "TDB")</f>
        <v>JAP</v>
      </c>
      <c r="N396" s="31" t="str">
        <f>VLOOKUP($A396,Location!$A:$J,9,FALSE)</f>
        <v>Arlington, Dallas, Texas</v>
      </c>
      <c r="O396" s="31" t="str">
        <f>VLOOKUP($A396,Location!$A:$J,10,FALSE)</f>
        <v>AT&amp;T Stadium</v>
      </c>
      <c r="R396" s="31">
        <v>0</v>
      </c>
      <c r="S396" s="25">
        <f>VLOOKUP($A396,Database!$A:$Y,10,FALSE)</f>
        <v>74</v>
      </c>
      <c r="T396" s="25">
        <f>VLOOKUP($A396,Database!$A:$Y,11,FALSE)</f>
        <v>115</v>
      </c>
      <c r="U396" s="25">
        <f>VLOOKUP($A396,Database!$A:$Y,12,FALSE)</f>
        <v>113</v>
      </c>
      <c r="V396" s="25" t="str">
        <f>VLOOKUP(A396,Database!A:M,13,FALSE)</f>
        <v>À venir</v>
      </c>
      <c r="W396" s="25" t="str">
        <f>VLOOKUP($A396,Database!$A:$Y,20,FALSE)</f>
        <v/>
      </c>
      <c r="X396" s="25" t="str">
        <f>VLOOKUP($A396,Database!$A:$Y,21,FALSE)</f>
        <v/>
      </c>
      <c r="Y396" s="25" t="str">
        <f ca="1">IF(C396&lt;NOW(),IF(AND(P396&gt;Q396,W396&gt;X396),S396,IF(AND(P396=Q396,W396=X396),T396,IF(AND(P396&lt;Q396,W396&lt;X396),U396,0))),"")</f>
        <v/>
      </c>
      <c r="Z396" s="25">
        <f>IF(AND(P396=W396,Q396=X396),1,0)</f>
        <v>1</v>
      </c>
      <c r="AA396" s="25" t="str">
        <f>IF(Z396=0,"",IF(ISBLANK(VLOOKUP(A396,Database!A:AA,22,FALSE)),"",VLOOKUP(A396,Database!A:AA,22,FALSE)))</f>
        <v>Exact</v>
      </c>
      <c r="AB396" s="25">
        <f ca="1">IFERROR(IF(AND(Y396&lt;&gt;"",OR(V396="Terminé",V396="En cours")),VLOOKUP(AA396,Setup_ScoreExactBonus!A:D,4,FALSE),0),0)</f>
        <v>0</v>
      </c>
      <c r="AC396" s="31" t="str">
        <f ca="1">IF(Y396&lt;&gt;"", Y396 + IF(Z396=1,AB396, 0), "")</f>
        <v/>
      </c>
      <c r="AD396" s="31">
        <f ca="1">SUMIFS(AC$2:AC396,D$2:D396,D396)*IF(R396=0,1,2)</f>
        <v>0</v>
      </c>
    </row>
    <row r="397" spans="1:30" x14ac:dyDescent="0.35">
      <c r="A397" s="31">
        <f>IF(ISBLANK(B397),"",COUNTIF(B$2:B397,B397))-1</f>
        <v>10</v>
      </c>
      <c r="B397" s="31">
        <v>6</v>
      </c>
      <c r="C397" s="10">
        <f>VLOOKUP($A397,Database!$A:$Y,7,FALSE)</f>
        <v>46187.916666666664</v>
      </c>
      <c r="D397" s="31" t="str">
        <f>VLOOKUP(Pronostics!$B397,Setup_MPP!$A:$G,3,FALSE)</f>
        <v>Julay</v>
      </c>
      <c r="E397" s="31" t="str">
        <f>VLOOKUP(Pronostics!$B397,Setup_MPP!$A:$G,2,FALSE)</f>
        <v>Julie BOUCHARD</v>
      </c>
      <c r="F397" s="31" t="str">
        <f>VLOOKUP($B397,Setup_MPP!$A:$E,4,FALSE)</f>
        <v>#A6F7B1</v>
      </c>
      <c r="G397" s="31" t="str">
        <f>VLOOKUP($B397,Setup_MPP!$A:$E,5,FALSE)</f>
        <v>#6EC179</v>
      </c>
      <c r="H397" s="31" t="str">
        <f>IFERROR(IF(AND(A397&gt;=1,A397&lt;=104),VLOOKUP($A397,Location!$A:$J,6,FALSE),IF(A397=0,"Avant l'ouverture",IF(OR(A397=105,A397=106),"Bonus"))),"")</f>
        <v>Tour 1</v>
      </c>
      <c r="I397" s="31" t="str">
        <f>IF(LEFT(H397,4)="Tour",VLOOKUP(A397,Database!$A:$C,3,FALSE),"")</f>
        <v>F</v>
      </c>
      <c r="J397" s="31" t="str">
        <f>VLOOKUP($A397,Location!$A:$J,7,FALSE)</f>
        <v>Pays-Bas</v>
      </c>
      <c r="K397" s="31" t="str">
        <f>IFERROR(VLOOKUP(J397,Setup_Team!$B:$C,2,FALSE), "TDB")</f>
        <v>NLD</v>
      </c>
      <c r="L397" s="31" t="str">
        <f>VLOOKUP($A397,Location!$A:$J,8,FALSE)</f>
        <v>Japon</v>
      </c>
      <c r="M397" s="31" t="str">
        <f>IFERROR(VLOOKUP(L397,Setup_Team!$B:$C,2,FALSE), "TDB")</f>
        <v>JAP</v>
      </c>
      <c r="N397" s="31" t="str">
        <f>VLOOKUP($A397,Location!$A:$J,9,FALSE)</f>
        <v>Arlington, Dallas, Texas</v>
      </c>
      <c r="O397" s="31" t="str">
        <f>VLOOKUP($A397,Location!$A:$J,10,FALSE)</f>
        <v>AT&amp;T Stadium</v>
      </c>
      <c r="R397" s="31">
        <v>0</v>
      </c>
      <c r="S397" s="25">
        <f>VLOOKUP($A397,Database!$A:$Y,10,FALSE)</f>
        <v>74</v>
      </c>
      <c r="T397" s="25">
        <f>VLOOKUP($A397,Database!$A:$Y,11,FALSE)</f>
        <v>115</v>
      </c>
      <c r="U397" s="25">
        <f>VLOOKUP($A397,Database!$A:$Y,12,FALSE)</f>
        <v>113</v>
      </c>
      <c r="V397" s="25" t="str">
        <f>VLOOKUP(A397,Database!A:M,13,FALSE)</f>
        <v>À venir</v>
      </c>
      <c r="W397" s="25" t="str">
        <f>VLOOKUP($A397,Database!$A:$Y,20,FALSE)</f>
        <v/>
      </c>
      <c r="X397" s="25" t="str">
        <f>VLOOKUP($A397,Database!$A:$Y,21,FALSE)</f>
        <v/>
      </c>
      <c r="Y397" s="25" t="str">
        <f ca="1">IF(C397&lt;NOW(),IF(AND(P397&gt;Q397,W397&gt;X397),S397,IF(AND(P397=Q397,W397=X397),T397,IF(AND(P397&lt;Q397,W397&lt;X397),U397,0))),"")</f>
        <v/>
      </c>
      <c r="Z397" s="25">
        <f>IF(AND(P397=W397,Q397=X397),1,0)</f>
        <v>1</v>
      </c>
      <c r="AA397" s="25" t="str">
        <f>IF(Z397=0,"",IF(ISBLANK(VLOOKUP(A397,Database!A:AA,22,FALSE)),"",VLOOKUP(A397,Database!A:AA,22,FALSE)))</f>
        <v>Exact</v>
      </c>
      <c r="AB397" s="25">
        <f ca="1">IFERROR(IF(AND(Y397&lt;&gt;"",OR(V397="Terminé",V397="En cours")),VLOOKUP(AA397,Setup_ScoreExactBonus!A:D,4,FALSE),0),0)</f>
        <v>0</v>
      </c>
      <c r="AC397" s="31" t="str">
        <f ca="1">IF(Y397&lt;&gt;"", Y397 + IF(Z397=1,AB397, 0), "")</f>
        <v/>
      </c>
      <c r="AD397" s="31">
        <f ca="1">SUMIFS(AC$2:AC397,D$2:D397,D397)*IF(R397=0,1,2)</f>
        <v>0</v>
      </c>
    </row>
    <row r="398" spans="1:30" x14ac:dyDescent="0.35">
      <c r="A398" s="31">
        <f>IF(ISBLANK(B398),"",COUNTIF(B$2:B398,B398))-1</f>
        <v>10</v>
      </c>
      <c r="B398" s="31">
        <v>7</v>
      </c>
      <c r="C398" s="10">
        <f>VLOOKUP($A398,Database!$A:$Y,7,FALSE)</f>
        <v>46187.916666666664</v>
      </c>
      <c r="D398" s="31" t="str">
        <f>VLOOKUP(Pronostics!$B398,Setup_MPP!$A:$G,3,FALSE)</f>
        <v>__Vince__</v>
      </c>
      <c r="E398" s="31" t="str">
        <f>VLOOKUP(Pronostics!$B398,Setup_MPP!$A:$G,2,FALSE)</f>
        <v>Vincent FRAYSSE</v>
      </c>
      <c r="F398" s="31" t="str">
        <f>VLOOKUP($B398,Setup_MPP!$A:$E,4,FALSE)</f>
        <v>#B2EAE8</v>
      </c>
      <c r="G398" s="31" t="str">
        <f>VLOOKUP($B398,Setup_MPP!$A:$E,5,FALSE)</f>
        <v>#6CB4B1</v>
      </c>
      <c r="H398" s="31" t="str">
        <f>IFERROR(IF(AND(A398&gt;=1,A398&lt;=104),VLOOKUP($A398,Location!$A:$J,6,FALSE),IF(A398=0,"Avant l'ouverture",IF(OR(A398=105,A398=106),"Bonus"))),"")</f>
        <v>Tour 1</v>
      </c>
      <c r="I398" s="31" t="str">
        <f>IF(LEFT(H398,4)="Tour",VLOOKUP(A398,Database!$A:$C,3,FALSE),"")</f>
        <v>F</v>
      </c>
      <c r="J398" s="31" t="str">
        <f>VLOOKUP($A398,Location!$A:$J,7,FALSE)</f>
        <v>Pays-Bas</v>
      </c>
      <c r="K398" s="31" t="str">
        <f>IFERROR(VLOOKUP(J398,Setup_Team!$B:$C,2,FALSE), "TDB")</f>
        <v>NLD</v>
      </c>
      <c r="L398" s="31" t="str">
        <f>VLOOKUP($A398,Location!$A:$J,8,FALSE)</f>
        <v>Japon</v>
      </c>
      <c r="M398" s="31" t="str">
        <f>IFERROR(VLOOKUP(L398,Setup_Team!$B:$C,2,FALSE), "TDB")</f>
        <v>JAP</v>
      </c>
      <c r="N398" s="31" t="str">
        <f>VLOOKUP($A398,Location!$A:$J,9,FALSE)</f>
        <v>Arlington, Dallas, Texas</v>
      </c>
      <c r="O398" s="31" t="str">
        <f>VLOOKUP($A398,Location!$A:$J,10,FALSE)</f>
        <v>AT&amp;T Stadium</v>
      </c>
      <c r="R398" s="31">
        <v>0</v>
      </c>
      <c r="S398" s="25">
        <f>VLOOKUP($A398,Database!$A:$Y,10,FALSE)</f>
        <v>74</v>
      </c>
      <c r="T398" s="25">
        <f>VLOOKUP($A398,Database!$A:$Y,11,FALSE)</f>
        <v>115</v>
      </c>
      <c r="U398" s="25">
        <f>VLOOKUP($A398,Database!$A:$Y,12,FALSE)</f>
        <v>113</v>
      </c>
      <c r="V398" s="25" t="str">
        <f>VLOOKUP(A398,Database!A:M,13,FALSE)</f>
        <v>À venir</v>
      </c>
      <c r="W398" s="25" t="str">
        <f>VLOOKUP($A398,Database!$A:$Y,20,FALSE)</f>
        <v/>
      </c>
      <c r="X398" s="25" t="str">
        <f>VLOOKUP($A398,Database!$A:$Y,21,FALSE)</f>
        <v/>
      </c>
      <c r="Y398" s="25" t="str">
        <f ca="1">IF(C398&lt;NOW(),IF(AND(P398&gt;Q398,W398&gt;X398),S398,IF(AND(P398=Q398,W398=X398),T398,IF(AND(P398&lt;Q398,W398&lt;X398),U398,0))),"")</f>
        <v/>
      </c>
      <c r="Z398" s="25">
        <f>IF(AND(P398=W398,Q398=X398),1,0)</f>
        <v>1</v>
      </c>
      <c r="AA398" s="25" t="str">
        <f>IF(Z398=0,"",IF(ISBLANK(VLOOKUP(A398,Database!A:AA,22,FALSE)),"",VLOOKUP(A398,Database!A:AA,22,FALSE)))</f>
        <v>Exact</v>
      </c>
      <c r="AB398" s="25">
        <f ca="1">IFERROR(IF(AND(Y398&lt;&gt;"",OR(V398="Terminé",V398="En cours")),VLOOKUP(AA398,Setup_ScoreExactBonus!A:D,4,FALSE),0),0)</f>
        <v>0</v>
      </c>
      <c r="AC398" s="31" t="str">
        <f ca="1">IF(Y398&lt;&gt;"", Y398 + IF(Z398=1,AB398, 0), "")</f>
        <v/>
      </c>
      <c r="AD398" s="31">
        <f ca="1">SUMIFS(AC$2:AC398,D$2:D398,D398)*IF(R398=0,1,2)</f>
        <v>0</v>
      </c>
    </row>
    <row r="399" spans="1:30" x14ac:dyDescent="0.35">
      <c r="A399" s="31">
        <f>IF(ISBLANK(B399),"",COUNTIF(B$2:B399,B399))-1</f>
        <v>10</v>
      </c>
      <c r="B399" s="31">
        <v>8</v>
      </c>
      <c r="C399" s="10">
        <f>VLOOKUP($A399,Database!$A:$Y,7,FALSE)</f>
        <v>46187.916666666664</v>
      </c>
      <c r="D399" s="31" t="str">
        <f>VLOOKUP(Pronostics!$B399,Setup_MPP!$A:$G,3,FALSE)</f>
        <v>Louuiiis</v>
      </c>
      <c r="E399" s="31" t="str">
        <f>VLOOKUP(Pronostics!$B399,Setup_MPP!$A:$G,2,FALSE)</f>
        <v>Louis HARLE</v>
      </c>
      <c r="F399" s="31" t="str">
        <f>VLOOKUP($B399,Setup_MPP!$A:$E,4,FALSE)</f>
        <v>#EEF7B1</v>
      </c>
      <c r="G399" s="31" t="str">
        <f>VLOOKUP($B399,Setup_MPP!$A:$E,5,FALSE)</f>
        <v>#C1CB7D</v>
      </c>
      <c r="H399" s="31" t="str">
        <f>IFERROR(IF(AND(A399&gt;=1,A399&lt;=104),VLOOKUP($A399,Location!$A:$J,6,FALSE),IF(A399=0,"Avant l'ouverture",IF(OR(A399=105,A399=106),"Bonus"))),"")</f>
        <v>Tour 1</v>
      </c>
      <c r="I399" s="31" t="str">
        <f>IF(LEFT(H399,4)="Tour",VLOOKUP(A399,Database!$A:$C,3,FALSE),"")</f>
        <v>F</v>
      </c>
      <c r="J399" s="31" t="str">
        <f>VLOOKUP($A399,Location!$A:$J,7,FALSE)</f>
        <v>Pays-Bas</v>
      </c>
      <c r="K399" s="31" t="str">
        <f>IFERROR(VLOOKUP(J399,Setup_Team!$B:$C,2,FALSE), "TDB")</f>
        <v>NLD</v>
      </c>
      <c r="L399" s="31" t="str">
        <f>VLOOKUP($A399,Location!$A:$J,8,FALSE)</f>
        <v>Japon</v>
      </c>
      <c r="M399" s="31" t="str">
        <f>IFERROR(VLOOKUP(L399,Setup_Team!$B:$C,2,FALSE), "TDB")</f>
        <v>JAP</v>
      </c>
      <c r="N399" s="31" t="str">
        <f>VLOOKUP($A399,Location!$A:$J,9,FALSE)</f>
        <v>Arlington, Dallas, Texas</v>
      </c>
      <c r="O399" s="31" t="str">
        <f>VLOOKUP($A399,Location!$A:$J,10,FALSE)</f>
        <v>AT&amp;T Stadium</v>
      </c>
      <c r="R399" s="31">
        <v>0</v>
      </c>
      <c r="S399" s="25">
        <f>VLOOKUP($A399,Database!$A:$Y,10,FALSE)</f>
        <v>74</v>
      </c>
      <c r="T399" s="25">
        <f>VLOOKUP($A399,Database!$A:$Y,11,FALSE)</f>
        <v>115</v>
      </c>
      <c r="U399" s="25">
        <f>VLOOKUP($A399,Database!$A:$Y,12,FALSE)</f>
        <v>113</v>
      </c>
      <c r="V399" s="25" t="str">
        <f>VLOOKUP(A399,Database!A:M,13,FALSE)</f>
        <v>À venir</v>
      </c>
      <c r="W399" s="25" t="str">
        <f>VLOOKUP($A399,Database!$A:$Y,20,FALSE)</f>
        <v/>
      </c>
      <c r="X399" s="25" t="str">
        <f>VLOOKUP($A399,Database!$A:$Y,21,FALSE)</f>
        <v/>
      </c>
      <c r="Y399" s="25" t="str">
        <f ca="1">IF(C399&lt;NOW(),IF(AND(P399&gt;Q399,W399&gt;X399),S399,IF(AND(P399=Q399,W399=X399),T399,IF(AND(P399&lt;Q399,W399&lt;X399),U399,0))),"")</f>
        <v/>
      </c>
      <c r="Z399" s="25">
        <f>IF(AND(P399=W399,Q399=X399),1,0)</f>
        <v>1</v>
      </c>
      <c r="AA399" s="25" t="str">
        <f>IF(Z399=0,"",IF(ISBLANK(VLOOKUP(A399,Database!A:AA,22,FALSE)),"",VLOOKUP(A399,Database!A:AA,22,FALSE)))</f>
        <v>Exact</v>
      </c>
      <c r="AB399" s="25">
        <f ca="1">IFERROR(IF(AND(Y399&lt;&gt;"",OR(V399="Terminé",V399="En cours")),VLOOKUP(AA399,Setup_ScoreExactBonus!A:D,4,FALSE),0),0)</f>
        <v>0</v>
      </c>
      <c r="AC399" s="31" t="str">
        <f ca="1">IF(Y399&lt;&gt;"", Y399 + IF(Z399=1,AB399, 0), "")</f>
        <v/>
      </c>
      <c r="AD399" s="31">
        <f ca="1">SUMIFS(AC$2:AC399,D$2:D399,D399)*IF(R399=0,1,2)</f>
        <v>0</v>
      </c>
    </row>
    <row r="400" spans="1:30" x14ac:dyDescent="0.35">
      <c r="A400" s="31">
        <f>IF(ISBLANK(B400),"",COUNTIF(B$2:B400,B400))-1</f>
        <v>10</v>
      </c>
      <c r="B400" s="31">
        <v>9</v>
      </c>
      <c r="C400" s="10">
        <f>VLOOKUP($A400,Database!$A:$Y,7,FALSE)</f>
        <v>46187.916666666664</v>
      </c>
      <c r="D400" s="31" t="str">
        <f>VLOOKUP(Pronostics!$B400,Setup_MPP!$A:$G,3,FALSE)</f>
        <v>Aurelien_dqp</v>
      </c>
      <c r="E400" s="31" t="str">
        <f>VLOOKUP(Pronostics!$B400,Setup_MPP!$A:$G,2,FALSE)</f>
        <v>Aurélien DE POULPIQUET</v>
      </c>
      <c r="F400" s="31" t="str">
        <f>VLOOKUP($B400,Setup_MPP!$A:$E,4,FALSE)</f>
        <v>#F4EA9D</v>
      </c>
      <c r="G400" s="31" t="str">
        <f>VLOOKUP($B400,Setup_MPP!$A:$E,5,FALSE)</f>
        <v>#D2C458</v>
      </c>
      <c r="H400" s="31" t="str">
        <f>IFERROR(IF(AND(A400&gt;=1,A400&lt;=104),VLOOKUP($A400,Location!$A:$J,6,FALSE),IF(A400=0,"Avant l'ouverture",IF(OR(A400=105,A400=106),"Bonus"))),"")</f>
        <v>Tour 1</v>
      </c>
      <c r="I400" s="31" t="str">
        <f>IF(LEFT(H400,4)="Tour",VLOOKUP(A400,Database!$A:$C,3,FALSE),"")</f>
        <v>F</v>
      </c>
      <c r="J400" s="31" t="str">
        <f>VLOOKUP($A400,Location!$A:$J,7,FALSE)</f>
        <v>Pays-Bas</v>
      </c>
      <c r="K400" s="31" t="str">
        <f>IFERROR(VLOOKUP(J400,Setup_Team!$B:$C,2,FALSE), "TDB")</f>
        <v>NLD</v>
      </c>
      <c r="L400" s="31" t="str">
        <f>VLOOKUP($A400,Location!$A:$J,8,FALSE)</f>
        <v>Japon</v>
      </c>
      <c r="M400" s="31" t="str">
        <f>IFERROR(VLOOKUP(L400,Setup_Team!$B:$C,2,FALSE), "TDB")</f>
        <v>JAP</v>
      </c>
      <c r="N400" s="31" t="str">
        <f>VLOOKUP($A400,Location!$A:$J,9,FALSE)</f>
        <v>Arlington, Dallas, Texas</v>
      </c>
      <c r="O400" s="31" t="str">
        <f>VLOOKUP($A400,Location!$A:$J,10,FALSE)</f>
        <v>AT&amp;T Stadium</v>
      </c>
      <c r="R400" s="31">
        <v>0</v>
      </c>
      <c r="S400" s="25">
        <f>VLOOKUP($A400,Database!$A:$Y,10,FALSE)</f>
        <v>74</v>
      </c>
      <c r="T400" s="25">
        <f>VLOOKUP($A400,Database!$A:$Y,11,FALSE)</f>
        <v>115</v>
      </c>
      <c r="U400" s="25">
        <f>VLOOKUP($A400,Database!$A:$Y,12,FALSE)</f>
        <v>113</v>
      </c>
      <c r="V400" s="25" t="str">
        <f>VLOOKUP(A400,Database!A:M,13,FALSE)</f>
        <v>À venir</v>
      </c>
      <c r="W400" s="25" t="str">
        <f>VLOOKUP($A400,Database!$A:$Y,20,FALSE)</f>
        <v/>
      </c>
      <c r="X400" s="25" t="str">
        <f>VLOOKUP($A400,Database!$A:$Y,21,FALSE)</f>
        <v/>
      </c>
      <c r="Y400" s="25" t="str">
        <f ca="1">IF(C400&lt;NOW(),IF(AND(P400&gt;Q400,W400&gt;X400),S400,IF(AND(P400=Q400,W400=X400),T400,IF(AND(P400&lt;Q400,W400&lt;X400),U400,0))),"")</f>
        <v/>
      </c>
      <c r="Z400" s="25">
        <f>IF(AND(P400=W400,Q400=X400),1,0)</f>
        <v>1</v>
      </c>
      <c r="AA400" s="25" t="str">
        <f>IF(Z400=0,"",IF(ISBLANK(VLOOKUP(A400,Database!A:AA,22,FALSE)),"",VLOOKUP(A400,Database!A:AA,22,FALSE)))</f>
        <v>Exact</v>
      </c>
      <c r="AB400" s="25">
        <f ca="1">IFERROR(IF(AND(Y400&lt;&gt;"",OR(V400="Terminé",V400="En cours")),VLOOKUP(AA400,Setup_ScoreExactBonus!A:D,4,FALSE),0),0)</f>
        <v>0</v>
      </c>
      <c r="AC400" s="31" t="str">
        <f ca="1">IF(Y400&lt;&gt;"", Y400 + IF(Z400=1,AB400, 0), "")</f>
        <v/>
      </c>
      <c r="AD400" s="31">
        <f ca="1">SUMIFS(AC$2:AC400,D$2:D400,D400)*IF(R400=0,1,2)</f>
        <v>0</v>
      </c>
    </row>
    <row r="401" spans="1:30" x14ac:dyDescent="0.35">
      <c r="A401" s="31">
        <f>IF(ISBLANK(B401),"",COUNTIF(B$2:B401,B401))-1</f>
        <v>10</v>
      </c>
      <c r="B401" s="31">
        <v>10</v>
      </c>
      <c r="C401" s="10">
        <f>VLOOKUP($A401,Database!$A:$Y,7,FALSE)</f>
        <v>46187.916666666664</v>
      </c>
      <c r="D401" s="31" t="str">
        <f>VLOOKUP(Pronostics!$B401,Setup_MPP!$A:$G,3,FALSE)</f>
        <v>RandomPaul</v>
      </c>
      <c r="E401" s="31" t="str">
        <f>VLOOKUP(Pronostics!$B401,Setup_MPP!$A:$G,2,FALSE)</f>
        <v>Paul MONTESINOS</v>
      </c>
      <c r="F401" s="31" t="str">
        <f>VLOOKUP($B401,Setup_MPP!$A:$E,4,FALSE)</f>
        <v>#C4B0FF</v>
      </c>
      <c r="G401" s="31" t="str">
        <f>VLOOKUP($B401,Setup_MPP!$A:$E,5,FALSE)</f>
        <v>#7F66C8</v>
      </c>
      <c r="H401" s="31" t="str">
        <f>IFERROR(IF(AND(A401&gt;=1,A401&lt;=104),VLOOKUP($A401,Location!$A:$J,6,FALSE),IF(A401=0,"Avant l'ouverture",IF(OR(A401=105,A401=106),"Bonus"))),"")</f>
        <v>Tour 1</v>
      </c>
      <c r="I401" s="31" t="str">
        <f>IF(LEFT(H401,4)="Tour",VLOOKUP(A401,Database!$A:$C,3,FALSE),"")</f>
        <v>F</v>
      </c>
      <c r="J401" s="31" t="str">
        <f>VLOOKUP($A401,Location!$A:$J,7,FALSE)</f>
        <v>Pays-Bas</v>
      </c>
      <c r="K401" s="31" t="str">
        <f>IFERROR(VLOOKUP(J401,Setup_Team!$B:$C,2,FALSE), "TDB")</f>
        <v>NLD</v>
      </c>
      <c r="L401" s="31" t="str">
        <f>VLOOKUP($A401,Location!$A:$J,8,FALSE)</f>
        <v>Japon</v>
      </c>
      <c r="M401" s="31" t="str">
        <f>IFERROR(VLOOKUP(L401,Setup_Team!$B:$C,2,FALSE), "TDB")</f>
        <v>JAP</v>
      </c>
      <c r="N401" s="31" t="str">
        <f>VLOOKUP($A401,Location!$A:$J,9,FALSE)</f>
        <v>Arlington, Dallas, Texas</v>
      </c>
      <c r="O401" s="31" t="str">
        <f>VLOOKUP($A401,Location!$A:$J,10,FALSE)</f>
        <v>AT&amp;T Stadium</v>
      </c>
      <c r="R401" s="31">
        <v>0</v>
      </c>
      <c r="S401" s="25">
        <f>VLOOKUP($A401,Database!$A:$Y,10,FALSE)</f>
        <v>74</v>
      </c>
      <c r="T401" s="25">
        <f>VLOOKUP($A401,Database!$A:$Y,11,FALSE)</f>
        <v>115</v>
      </c>
      <c r="U401" s="25">
        <f>VLOOKUP($A401,Database!$A:$Y,12,FALSE)</f>
        <v>113</v>
      </c>
      <c r="V401" s="25" t="str">
        <f>VLOOKUP(A401,Database!A:M,13,FALSE)</f>
        <v>À venir</v>
      </c>
      <c r="W401" s="25" t="str">
        <f>VLOOKUP($A401,Database!$A:$Y,20,FALSE)</f>
        <v/>
      </c>
      <c r="X401" s="25" t="str">
        <f>VLOOKUP($A401,Database!$A:$Y,21,FALSE)</f>
        <v/>
      </c>
      <c r="Y401" s="25" t="str">
        <f ca="1">IF(C401&lt;NOW(),IF(AND(P401&gt;Q401,W401&gt;X401),S401,IF(AND(P401=Q401,W401=X401),T401,IF(AND(P401&lt;Q401,W401&lt;X401),U401,0))),"")</f>
        <v/>
      </c>
      <c r="Z401" s="25">
        <f>IF(AND(P401=W401,Q401=X401),1,0)</f>
        <v>1</v>
      </c>
      <c r="AA401" s="25" t="str">
        <f>IF(Z401=0,"",IF(ISBLANK(VLOOKUP(A401,Database!A:AA,22,FALSE)),"",VLOOKUP(A401,Database!A:AA,22,FALSE)))</f>
        <v>Exact</v>
      </c>
      <c r="AB401" s="25">
        <f ca="1">IFERROR(IF(AND(Y401&lt;&gt;"",OR(V401="Terminé",V401="En cours")),VLOOKUP(AA401,Setup_ScoreExactBonus!A:D,4,FALSE),0),0)</f>
        <v>0</v>
      </c>
      <c r="AC401" s="31" t="str">
        <f ca="1">IF(Y401&lt;&gt;"", Y401 + IF(Z401=1,AB401, 0), "")</f>
        <v/>
      </c>
      <c r="AD401" s="31">
        <f ca="1">SUMIFS(AC$2:AC401,D$2:D401,D401)*IF(R401=0,1,2)</f>
        <v>0</v>
      </c>
    </row>
    <row r="402" spans="1:30" x14ac:dyDescent="0.35">
      <c r="A402" s="31">
        <f>IF(ISBLANK(B402),"",COUNTIF(B$2:B402,B402))-1</f>
        <v>10</v>
      </c>
      <c r="B402" s="31">
        <v>11</v>
      </c>
      <c r="C402" s="10">
        <f>VLOOKUP($A402,Database!$A:$Y,7,FALSE)</f>
        <v>46187.916666666664</v>
      </c>
      <c r="D402" s="31" t="str">
        <f>VLOOKUP(Pronostics!$B402,Setup_MPP!$A:$G,3,FALSE)</f>
        <v>Kinsley#8SA6T</v>
      </c>
      <c r="E402" s="31" t="str">
        <f>VLOOKUP(Pronostics!$B402,Setup_MPP!$A:$G,2,FALSE)</f>
        <v>Kinsley ROQUE</v>
      </c>
      <c r="F402" s="31" t="str">
        <f>VLOOKUP($B402,Setup_MPP!$A:$E,4,FALSE)</f>
        <v>#CBEBBA</v>
      </c>
      <c r="G402" s="31" t="str">
        <f>VLOOKUP($B402,Setup_MPP!$A:$E,5,FALSE)</f>
        <v>#70BC6E</v>
      </c>
      <c r="H402" s="31" t="str">
        <f>IFERROR(IF(AND(A402&gt;=1,A402&lt;=104),VLOOKUP($A402,Location!$A:$J,6,FALSE),IF(A402=0,"Avant l'ouverture",IF(OR(A402=105,A402=106),"Bonus"))),"")</f>
        <v>Tour 1</v>
      </c>
      <c r="I402" s="31" t="str">
        <f>IF(LEFT(H402,4)="Tour",VLOOKUP(A402,Database!$A:$C,3,FALSE),"")</f>
        <v>F</v>
      </c>
      <c r="J402" s="31" t="str">
        <f>VLOOKUP($A402,Location!$A:$J,7,FALSE)</f>
        <v>Pays-Bas</v>
      </c>
      <c r="K402" s="31" t="str">
        <f>IFERROR(VLOOKUP(J402,Setup_Team!$B:$C,2,FALSE), "TDB")</f>
        <v>NLD</v>
      </c>
      <c r="L402" s="31" t="str">
        <f>VLOOKUP($A402,Location!$A:$J,8,FALSE)</f>
        <v>Japon</v>
      </c>
      <c r="M402" s="31" t="str">
        <f>IFERROR(VLOOKUP(L402,Setup_Team!$B:$C,2,FALSE), "TDB")</f>
        <v>JAP</v>
      </c>
      <c r="N402" s="31" t="str">
        <f>VLOOKUP($A402,Location!$A:$J,9,FALSE)</f>
        <v>Arlington, Dallas, Texas</v>
      </c>
      <c r="O402" s="31" t="str">
        <f>VLOOKUP($A402,Location!$A:$J,10,FALSE)</f>
        <v>AT&amp;T Stadium</v>
      </c>
      <c r="R402" s="31">
        <v>0</v>
      </c>
      <c r="S402" s="25">
        <f>VLOOKUP($A402,Database!$A:$Y,10,FALSE)</f>
        <v>74</v>
      </c>
      <c r="T402" s="25">
        <f>VLOOKUP($A402,Database!$A:$Y,11,FALSE)</f>
        <v>115</v>
      </c>
      <c r="U402" s="25">
        <f>VLOOKUP($A402,Database!$A:$Y,12,FALSE)</f>
        <v>113</v>
      </c>
      <c r="V402" s="25" t="str">
        <f>VLOOKUP(A402,Database!A:M,13,FALSE)</f>
        <v>À venir</v>
      </c>
      <c r="W402" s="25" t="str">
        <f>VLOOKUP($A402,Database!$A:$Y,20,FALSE)</f>
        <v/>
      </c>
      <c r="X402" s="25" t="str">
        <f>VLOOKUP($A402,Database!$A:$Y,21,FALSE)</f>
        <v/>
      </c>
      <c r="Y402" s="25" t="str">
        <f ca="1">IF(C402&lt;NOW(),IF(AND(P402&gt;Q402,W402&gt;X402),S402,IF(AND(P402=Q402,W402=X402),T402,IF(AND(P402&lt;Q402,W402&lt;X402),U402,0))),"")</f>
        <v/>
      </c>
      <c r="Z402" s="25">
        <f>IF(AND(P402=W402,Q402=X402),1,0)</f>
        <v>1</v>
      </c>
      <c r="AA402" s="25" t="str">
        <f>IF(Z402=0,"",IF(ISBLANK(VLOOKUP(A402,Database!A:AA,22,FALSE)),"",VLOOKUP(A402,Database!A:AA,22,FALSE)))</f>
        <v>Exact</v>
      </c>
      <c r="AB402" s="25">
        <f ca="1">IFERROR(IF(AND(Y402&lt;&gt;"",OR(V402="Terminé",V402="En cours")),VLOOKUP(AA402,Setup_ScoreExactBonus!A:D,4,FALSE),0),0)</f>
        <v>0</v>
      </c>
      <c r="AC402" s="31" t="str">
        <f ca="1">IF(Y402&lt;&gt;"", Y402 + IF(Z402=1,AB402, 0), "")</f>
        <v/>
      </c>
      <c r="AD402" s="31">
        <f ca="1">SUMIFS(AC$2:AC402,D$2:D402,D402)*IF(R402=0,1,2)</f>
        <v>0</v>
      </c>
    </row>
    <row r="403" spans="1:30" x14ac:dyDescent="0.35">
      <c r="A403" s="31">
        <f>IF(ISBLANK(B403),"",COUNTIF(B$2:B403,B403))-1</f>
        <v>10</v>
      </c>
      <c r="B403" s="31">
        <v>12</v>
      </c>
      <c r="C403" s="10">
        <f>VLOOKUP($A403,Database!$A:$Y,7,FALSE)</f>
        <v>46187.916666666664</v>
      </c>
      <c r="D403" s="31" t="str">
        <f>VLOOKUP(Pronostics!$B403,Setup_MPP!$A:$G,3,FALSE)</f>
        <v>Jaouad1</v>
      </c>
      <c r="E403" s="31" t="str">
        <f>VLOOKUP(Pronostics!$B403,Setup_MPP!$A:$G,2,FALSE)</f>
        <v>Jaouad SETTI</v>
      </c>
      <c r="F403" s="31" t="str">
        <f>VLOOKUP($B403,Setup_MPP!$A:$E,4,FALSE)</f>
        <v>#C2D4FF</v>
      </c>
      <c r="G403" s="31" t="str">
        <f>VLOOKUP($B403,Setup_MPP!$A:$E,5,FALSE)</f>
        <v>#6586D5</v>
      </c>
      <c r="H403" s="31" t="str">
        <f>IFERROR(IF(AND(A403&gt;=1,A403&lt;=104),VLOOKUP($A403,Location!$A:$J,6,FALSE),IF(A403=0,"Avant l'ouverture",IF(OR(A403=105,A403=106),"Bonus"))),"")</f>
        <v>Tour 1</v>
      </c>
      <c r="I403" s="31" t="str">
        <f>IF(LEFT(H403,4)="Tour",VLOOKUP(A403,Database!$A:$C,3,FALSE),"")</f>
        <v>F</v>
      </c>
      <c r="J403" s="31" t="str">
        <f>VLOOKUP($A403,Location!$A:$J,7,FALSE)</f>
        <v>Pays-Bas</v>
      </c>
      <c r="K403" s="31" t="str">
        <f>IFERROR(VLOOKUP(J403,Setup_Team!$B:$C,2,FALSE), "TDB")</f>
        <v>NLD</v>
      </c>
      <c r="L403" s="31" t="str">
        <f>VLOOKUP($A403,Location!$A:$J,8,FALSE)</f>
        <v>Japon</v>
      </c>
      <c r="M403" s="31" t="str">
        <f>IFERROR(VLOOKUP(L403,Setup_Team!$B:$C,2,FALSE), "TDB")</f>
        <v>JAP</v>
      </c>
      <c r="N403" s="31" t="str">
        <f>VLOOKUP($A403,Location!$A:$J,9,FALSE)</f>
        <v>Arlington, Dallas, Texas</v>
      </c>
      <c r="O403" s="31" t="str">
        <f>VLOOKUP($A403,Location!$A:$J,10,FALSE)</f>
        <v>AT&amp;T Stadium</v>
      </c>
      <c r="R403" s="31">
        <v>0</v>
      </c>
      <c r="S403" s="25">
        <f>VLOOKUP($A403,Database!$A:$Y,10,FALSE)</f>
        <v>74</v>
      </c>
      <c r="T403" s="25">
        <f>VLOOKUP($A403,Database!$A:$Y,11,FALSE)</f>
        <v>115</v>
      </c>
      <c r="U403" s="25">
        <f>VLOOKUP($A403,Database!$A:$Y,12,FALSE)</f>
        <v>113</v>
      </c>
      <c r="V403" s="25" t="str">
        <f>VLOOKUP(A403,Database!A:M,13,FALSE)</f>
        <v>À venir</v>
      </c>
      <c r="W403" s="25" t="str">
        <f>VLOOKUP($A403,Database!$A:$Y,20,FALSE)</f>
        <v/>
      </c>
      <c r="X403" s="25" t="str">
        <f>VLOOKUP($A403,Database!$A:$Y,21,FALSE)</f>
        <v/>
      </c>
      <c r="Y403" s="25" t="str">
        <f ca="1">IF(C403&lt;NOW(),IF(AND(P403&gt;Q403,W403&gt;X403),S403,IF(AND(P403=Q403,W403=X403),T403,IF(AND(P403&lt;Q403,W403&lt;X403),U403,0))),"")</f>
        <v/>
      </c>
      <c r="Z403" s="25">
        <f>IF(AND(P403=W403,Q403=X403),1,0)</f>
        <v>1</v>
      </c>
      <c r="AA403" s="25" t="str">
        <f>IF(Z403=0,"",IF(ISBLANK(VLOOKUP(A403,Database!A:AA,22,FALSE)),"",VLOOKUP(A403,Database!A:AA,22,FALSE)))</f>
        <v>Exact</v>
      </c>
      <c r="AB403" s="25">
        <f ca="1">IFERROR(IF(AND(Y403&lt;&gt;"",OR(V403="Terminé",V403="En cours")),VLOOKUP(AA403,Setup_ScoreExactBonus!A:D,4,FALSE),0),0)</f>
        <v>0</v>
      </c>
      <c r="AC403" s="31" t="str">
        <f ca="1">IF(Y403&lt;&gt;"", Y403 + IF(Z403=1,AB403, 0), "")</f>
        <v/>
      </c>
      <c r="AD403" s="31">
        <f ca="1">SUMIFS(AC$2:AC403,D$2:D403,D403)*IF(R403=0,1,2)</f>
        <v>0</v>
      </c>
    </row>
    <row r="404" spans="1:30" x14ac:dyDescent="0.35">
      <c r="A404" s="31">
        <f>IF(ISBLANK(B404),"",COUNTIF(B$2:B404,B404))-1</f>
        <v>10</v>
      </c>
      <c r="B404" s="31">
        <v>13</v>
      </c>
      <c r="C404" s="10">
        <f>VLOOKUP($A404,Database!$A:$Y,7,FALSE)</f>
        <v>46187.916666666664</v>
      </c>
      <c r="D404" s="31" t="str">
        <f>VLOOKUP(Pronostics!$B404,Setup_MPP!$A:$G,3,FALSE)</f>
        <v>Julien_I</v>
      </c>
      <c r="E404" s="31" t="str">
        <f>VLOOKUP(Pronostics!$B404,Setup_MPP!$A:$G,2,FALSE)</f>
        <v>Julien INGE</v>
      </c>
      <c r="F404" s="31" t="str">
        <f>VLOOKUP($B404,Setup_MPP!$A:$E,4,FALSE)</f>
        <v>#C1E0EF</v>
      </c>
      <c r="G404" s="31" t="str">
        <f>VLOOKUP($B404,Setup_MPP!$A:$E,5,FALSE)</f>
        <v>#4F91B2</v>
      </c>
      <c r="H404" s="31" t="str">
        <f>IFERROR(IF(AND(A404&gt;=1,A404&lt;=104),VLOOKUP($A404,Location!$A:$J,6,FALSE),IF(A404=0,"Avant l'ouverture",IF(OR(A404=105,A404=106),"Bonus"))),"")</f>
        <v>Tour 1</v>
      </c>
      <c r="I404" s="31" t="str">
        <f>IF(LEFT(H404,4)="Tour",VLOOKUP(A404,Database!$A:$C,3,FALSE),"")</f>
        <v>F</v>
      </c>
      <c r="J404" s="31" t="str">
        <f>VLOOKUP($A404,Location!$A:$J,7,FALSE)</f>
        <v>Pays-Bas</v>
      </c>
      <c r="K404" s="31" t="str">
        <f>IFERROR(VLOOKUP(J404,Setup_Team!$B:$C,2,FALSE), "TDB")</f>
        <v>NLD</v>
      </c>
      <c r="L404" s="31" t="str">
        <f>VLOOKUP($A404,Location!$A:$J,8,FALSE)</f>
        <v>Japon</v>
      </c>
      <c r="M404" s="31" t="str">
        <f>IFERROR(VLOOKUP(L404,Setup_Team!$B:$C,2,FALSE), "TDB")</f>
        <v>JAP</v>
      </c>
      <c r="N404" s="31" t="str">
        <f>VLOOKUP($A404,Location!$A:$J,9,FALSE)</f>
        <v>Arlington, Dallas, Texas</v>
      </c>
      <c r="O404" s="31" t="str">
        <f>VLOOKUP($A404,Location!$A:$J,10,FALSE)</f>
        <v>AT&amp;T Stadium</v>
      </c>
      <c r="R404" s="31">
        <v>0</v>
      </c>
      <c r="S404" s="25">
        <f>VLOOKUP($A404,Database!$A:$Y,10,FALSE)</f>
        <v>74</v>
      </c>
      <c r="T404" s="25">
        <f>VLOOKUP($A404,Database!$A:$Y,11,FALSE)</f>
        <v>115</v>
      </c>
      <c r="U404" s="25">
        <f>VLOOKUP($A404,Database!$A:$Y,12,FALSE)</f>
        <v>113</v>
      </c>
      <c r="V404" s="25" t="str">
        <f>VLOOKUP(A404,Database!A:M,13,FALSE)</f>
        <v>À venir</v>
      </c>
      <c r="W404" s="25" t="str">
        <f>VLOOKUP($A404,Database!$A:$Y,20,FALSE)</f>
        <v/>
      </c>
      <c r="X404" s="25" t="str">
        <f>VLOOKUP($A404,Database!$A:$Y,21,FALSE)</f>
        <v/>
      </c>
      <c r="Y404" s="25" t="str">
        <f ca="1">IF(C404&lt;NOW(),IF(AND(P404&gt;Q404,W404&gt;X404),S404,IF(AND(P404=Q404,W404=X404),T404,IF(AND(P404&lt;Q404,W404&lt;X404),U404,0))),"")</f>
        <v/>
      </c>
      <c r="Z404" s="25">
        <f>IF(AND(P404=W404,Q404=X404),1,0)</f>
        <v>1</v>
      </c>
      <c r="AA404" s="25" t="str">
        <f>IF(Z404=0,"",IF(ISBLANK(VLOOKUP(A404,Database!A:AA,22,FALSE)),"",VLOOKUP(A404,Database!A:AA,22,FALSE)))</f>
        <v>Exact</v>
      </c>
      <c r="AB404" s="25">
        <f ca="1">IFERROR(IF(AND(Y404&lt;&gt;"",OR(V404="Terminé",V404="En cours")),VLOOKUP(AA404,Setup_ScoreExactBonus!A:D,4,FALSE),0),0)</f>
        <v>0</v>
      </c>
      <c r="AC404" s="31" t="str">
        <f ca="1">IF(Y404&lt;&gt;"", Y404 + IF(Z404=1,AB404, 0), "")</f>
        <v/>
      </c>
      <c r="AD404" s="31">
        <f ca="1">SUMIFS(AC$2:AC404,D$2:D404,D404)*IF(R404=0,1,2)</f>
        <v>0</v>
      </c>
    </row>
    <row r="405" spans="1:30" x14ac:dyDescent="0.35">
      <c r="A405" s="31">
        <f>IF(ISBLANK(B405),"",COUNTIF(B$2:B405,B405))-1</f>
        <v>10</v>
      </c>
      <c r="B405" s="31">
        <v>14</v>
      </c>
      <c r="C405" s="10">
        <f>VLOOKUP($A405,Database!$A:$Y,7,FALSE)</f>
        <v>46187.916666666664</v>
      </c>
      <c r="D405" s="31" t="str">
        <f>VLOOKUP(Pronostics!$B405,Setup_MPP!$A:$G,3,FALSE)</f>
        <v>MarieEYT</v>
      </c>
      <c r="E405" s="31" t="str">
        <f>VLOOKUP(Pronostics!$B405,Setup_MPP!$A:$G,2,FALSE)</f>
        <v>Marie EXBRAYAT</v>
      </c>
      <c r="F405" s="31" t="str">
        <f>VLOOKUP($B405,Setup_MPP!$A:$E,4,FALSE)</f>
        <v>#FFAFD2</v>
      </c>
      <c r="G405" s="31" t="str">
        <f>VLOOKUP($B405,Setup_MPP!$A:$E,5,FALSE)</f>
        <v>#F2589B</v>
      </c>
      <c r="H405" s="31" t="str">
        <f>IFERROR(IF(AND(A405&gt;=1,A405&lt;=104),VLOOKUP($A405,Location!$A:$J,6,FALSE),IF(A405=0,"Avant l'ouverture",IF(OR(A405=105,A405=106),"Bonus"))),"")</f>
        <v>Tour 1</v>
      </c>
      <c r="I405" s="31" t="str">
        <f>IF(LEFT(H405,4)="Tour",VLOOKUP(A405,Database!$A:$C,3,FALSE),"")</f>
        <v>F</v>
      </c>
      <c r="J405" s="31" t="str">
        <f>VLOOKUP($A405,Location!$A:$J,7,FALSE)</f>
        <v>Pays-Bas</v>
      </c>
      <c r="K405" s="31" t="str">
        <f>IFERROR(VLOOKUP(J405,Setup_Team!$B:$C,2,FALSE), "TDB")</f>
        <v>NLD</v>
      </c>
      <c r="L405" s="31" t="str">
        <f>VLOOKUP($A405,Location!$A:$J,8,FALSE)</f>
        <v>Japon</v>
      </c>
      <c r="M405" s="31" t="str">
        <f>IFERROR(VLOOKUP(L405,Setup_Team!$B:$C,2,FALSE), "TDB")</f>
        <v>JAP</v>
      </c>
      <c r="N405" s="31" t="str">
        <f>VLOOKUP($A405,Location!$A:$J,9,FALSE)</f>
        <v>Arlington, Dallas, Texas</v>
      </c>
      <c r="O405" s="31" t="str">
        <f>VLOOKUP($A405,Location!$A:$J,10,FALSE)</f>
        <v>AT&amp;T Stadium</v>
      </c>
      <c r="R405" s="31">
        <v>0</v>
      </c>
      <c r="S405" s="25">
        <f>VLOOKUP($A405,Database!$A:$Y,10,FALSE)</f>
        <v>74</v>
      </c>
      <c r="T405" s="25">
        <f>VLOOKUP($A405,Database!$A:$Y,11,FALSE)</f>
        <v>115</v>
      </c>
      <c r="U405" s="25">
        <f>VLOOKUP($A405,Database!$A:$Y,12,FALSE)</f>
        <v>113</v>
      </c>
      <c r="V405" s="25" t="str">
        <f>VLOOKUP(A405,Database!A:M,13,FALSE)</f>
        <v>À venir</v>
      </c>
      <c r="W405" s="25" t="str">
        <f>VLOOKUP($A405,Database!$A:$Y,20,FALSE)</f>
        <v/>
      </c>
      <c r="X405" s="25" t="str">
        <f>VLOOKUP($A405,Database!$A:$Y,21,FALSE)</f>
        <v/>
      </c>
      <c r="Y405" s="25" t="str">
        <f ca="1">IF(C405&lt;NOW(),IF(AND(P405&gt;Q405,W405&gt;X405),S405,IF(AND(P405=Q405,W405=X405),T405,IF(AND(P405&lt;Q405,W405&lt;X405),U405,0))),"")</f>
        <v/>
      </c>
      <c r="Z405" s="25">
        <f>IF(AND(P405=W405,Q405=X405),1,0)</f>
        <v>1</v>
      </c>
      <c r="AA405" s="25" t="str">
        <f>IF(Z405=0,"",IF(ISBLANK(VLOOKUP(A405,Database!A:AA,22,FALSE)),"",VLOOKUP(A405,Database!A:AA,22,FALSE)))</f>
        <v>Exact</v>
      </c>
      <c r="AB405" s="25">
        <f ca="1">IFERROR(IF(AND(Y405&lt;&gt;"",OR(V405="Terminé",V405="En cours")),VLOOKUP(AA405,Setup_ScoreExactBonus!A:D,4,FALSE),0),0)</f>
        <v>0</v>
      </c>
      <c r="AC405" s="31" t="str">
        <f ca="1">IF(Y405&lt;&gt;"", Y405 + IF(Z405=1,AB405, 0), "")</f>
        <v/>
      </c>
      <c r="AD405" s="31">
        <f ca="1">SUMIFS(AC$2:AC405,D$2:D405,D405)*IF(R405=0,1,2)</f>
        <v>0</v>
      </c>
    </row>
    <row r="406" spans="1:30" x14ac:dyDescent="0.35">
      <c r="A406" s="31">
        <f>IF(ISBLANK(B406),"",COUNTIF(B$2:B406,B406))-1</f>
        <v>10</v>
      </c>
      <c r="B406" s="31">
        <v>15</v>
      </c>
      <c r="C406" s="10">
        <f>VLOOKUP($A406,Database!$A:$Y,7,FALSE)</f>
        <v>46187.916666666664</v>
      </c>
      <c r="D406" s="31" t="str">
        <f>VLOOKUP(Pronostics!$B406,Setup_MPP!$A:$G,3,FALSE)</f>
        <v>Amine#8UL9R</v>
      </c>
      <c r="E406" s="31" t="str">
        <f>VLOOKUP(Pronostics!$B406,Setup_MPP!$A:$G,2,FALSE)</f>
        <v>Amine ZARROUKI</v>
      </c>
      <c r="F406" s="31" t="str">
        <f>VLOOKUP($B406,Setup_MPP!$A:$E,4,FALSE)</f>
        <v>#FF9898</v>
      </c>
      <c r="G406" s="31" t="str">
        <f>VLOOKUP($B406,Setup_MPP!$A:$E,5,FALSE)</f>
        <v>#FF5D5D</v>
      </c>
      <c r="H406" s="31" t="str">
        <f>IFERROR(IF(AND(A406&gt;=1,A406&lt;=104),VLOOKUP($A406,Location!$A:$J,6,FALSE),IF(A406=0,"Avant l'ouverture",IF(OR(A406=105,A406=106),"Bonus"))),"")</f>
        <v>Tour 1</v>
      </c>
      <c r="I406" s="31" t="str">
        <f>IF(LEFT(H406,4)="Tour",VLOOKUP(A406,Database!$A:$C,3,FALSE),"")</f>
        <v>F</v>
      </c>
      <c r="J406" s="31" t="str">
        <f>VLOOKUP($A406,Location!$A:$J,7,FALSE)</f>
        <v>Pays-Bas</v>
      </c>
      <c r="K406" s="31" t="str">
        <f>IFERROR(VLOOKUP(J406,Setup_Team!$B:$C,2,FALSE), "TDB")</f>
        <v>NLD</v>
      </c>
      <c r="L406" s="31" t="str">
        <f>VLOOKUP($A406,Location!$A:$J,8,FALSE)</f>
        <v>Japon</v>
      </c>
      <c r="M406" s="31" t="str">
        <f>IFERROR(VLOOKUP(L406,Setup_Team!$B:$C,2,FALSE), "TDB")</f>
        <v>JAP</v>
      </c>
      <c r="N406" s="31" t="str">
        <f>VLOOKUP($A406,Location!$A:$J,9,FALSE)</f>
        <v>Arlington, Dallas, Texas</v>
      </c>
      <c r="O406" s="31" t="str">
        <f>VLOOKUP($A406,Location!$A:$J,10,FALSE)</f>
        <v>AT&amp;T Stadium</v>
      </c>
      <c r="R406" s="31">
        <v>0</v>
      </c>
      <c r="S406" s="25">
        <f>VLOOKUP($A406,Database!$A:$Y,10,FALSE)</f>
        <v>74</v>
      </c>
      <c r="T406" s="25">
        <f>VLOOKUP($A406,Database!$A:$Y,11,FALSE)</f>
        <v>115</v>
      </c>
      <c r="U406" s="25">
        <f>VLOOKUP($A406,Database!$A:$Y,12,FALSE)</f>
        <v>113</v>
      </c>
      <c r="V406" s="25" t="str">
        <f>VLOOKUP(A406,Database!A:M,13,FALSE)</f>
        <v>À venir</v>
      </c>
      <c r="W406" s="25" t="str">
        <f>VLOOKUP($A406,Database!$A:$Y,20,FALSE)</f>
        <v/>
      </c>
      <c r="X406" s="25" t="str">
        <f>VLOOKUP($A406,Database!$A:$Y,21,FALSE)</f>
        <v/>
      </c>
      <c r="Y406" s="25" t="str">
        <f ca="1">IF(C406&lt;NOW(),IF(AND(P406&gt;Q406,W406&gt;X406),S406,IF(AND(P406=Q406,W406=X406),T406,IF(AND(P406&lt;Q406,W406&lt;X406),U406,0))),"")</f>
        <v/>
      </c>
      <c r="Z406" s="25">
        <f>IF(AND(P406=W406,Q406=X406),1,0)</f>
        <v>1</v>
      </c>
      <c r="AA406" s="25" t="str">
        <f>IF(Z406=0,"",IF(ISBLANK(VLOOKUP(A406,Database!A:AA,22,FALSE)),"",VLOOKUP(A406,Database!A:AA,22,FALSE)))</f>
        <v>Exact</v>
      </c>
      <c r="AB406" s="25">
        <f ca="1">IFERROR(IF(AND(Y406&lt;&gt;"",OR(V406="Terminé",V406="En cours")),VLOOKUP(AA406,Setup_ScoreExactBonus!A:D,4,FALSE),0),0)</f>
        <v>0</v>
      </c>
      <c r="AC406" s="31" t="str">
        <f ca="1">IF(Y406&lt;&gt;"", Y406 + IF(Z406=1,AB406, 0), "")</f>
        <v/>
      </c>
      <c r="AD406" s="31">
        <f ca="1">SUMIFS(AC$2:AC406,D$2:D406,D406)*IF(R406=0,1,2)</f>
        <v>0</v>
      </c>
    </row>
    <row r="407" spans="1:30" x14ac:dyDescent="0.35">
      <c r="A407" s="31">
        <f>IF(ISBLANK(B407),"",COUNTIF(B$2:B407,B407))-1</f>
        <v>10</v>
      </c>
      <c r="B407" s="31">
        <v>16</v>
      </c>
      <c r="C407" s="10">
        <f>VLOOKUP($A407,Database!$A:$Y,7,FALSE)</f>
        <v>46187.916666666664</v>
      </c>
      <c r="D407" s="31" t="str">
        <f>VLOOKUP(Pronostics!$B407,Setup_MPP!$A:$G,3,FALSE)</f>
        <v>Laura#8V93E</v>
      </c>
      <c r="E407" s="31" t="str">
        <f>VLOOKUP(Pronostics!$B407,Setup_MPP!$A:$G,2,FALSE)</f>
        <v>Laura GIULIANO</v>
      </c>
      <c r="F407" s="31" t="str">
        <f>VLOOKUP($B407,Setup_MPP!$A:$E,4,FALSE)</f>
        <v>#86A4FE</v>
      </c>
      <c r="G407" s="31" t="str">
        <f>VLOOKUP($B407,Setup_MPP!$A:$E,5,FALSE)</f>
        <v>#3769FF</v>
      </c>
      <c r="H407" s="31" t="str">
        <f>IFERROR(IF(AND(A407&gt;=1,A407&lt;=104),VLOOKUP($A407,Location!$A:$J,6,FALSE),IF(A407=0,"Avant l'ouverture",IF(OR(A407=105,A407=106),"Bonus"))),"")</f>
        <v>Tour 1</v>
      </c>
      <c r="I407" s="31" t="str">
        <f>IF(LEFT(H407,4)="Tour",VLOOKUP(A407,Database!$A:$C,3,FALSE),"")</f>
        <v>F</v>
      </c>
      <c r="J407" s="31" t="str">
        <f>VLOOKUP($A407,Location!$A:$J,7,FALSE)</f>
        <v>Pays-Bas</v>
      </c>
      <c r="K407" s="31" t="str">
        <f>IFERROR(VLOOKUP(J407,Setup_Team!$B:$C,2,FALSE), "TDB")</f>
        <v>NLD</v>
      </c>
      <c r="L407" s="31" t="str">
        <f>VLOOKUP($A407,Location!$A:$J,8,FALSE)</f>
        <v>Japon</v>
      </c>
      <c r="M407" s="31" t="str">
        <f>IFERROR(VLOOKUP(L407,Setup_Team!$B:$C,2,FALSE), "TDB")</f>
        <v>JAP</v>
      </c>
      <c r="N407" s="31" t="str">
        <f>VLOOKUP($A407,Location!$A:$J,9,FALSE)</f>
        <v>Arlington, Dallas, Texas</v>
      </c>
      <c r="O407" s="31" t="str">
        <f>VLOOKUP($A407,Location!$A:$J,10,FALSE)</f>
        <v>AT&amp;T Stadium</v>
      </c>
      <c r="R407" s="31">
        <v>0</v>
      </c>
      <c r="S407" s="25">
        <f>VLOOKUP($A407,Database!$A:$Y,10,FALSE)</f>
        <v>74</v>
      </c>
      <c r="T407" s="25">
        <f>VLOOKUP($A407,Database!$A:$Y,11,FALSE)</f>
        <v>115</v>
      </c>
      <c r="U407" s="25">
        <f>VLOOKUP($A407,Database!$A:$Y,12,FALSE)</f>
        <v>113</v>
      </c>
      <c r="V407" s="25" t="str">
        <f>VLOOKUP(A407,Database!A:M,13,FALSE)</f>
        <v>À venir</v>
      </c>
      <c r="W407" s="25" t="str">
        <f>VLOOKUP($A407,Database!$A:$Y,20,FALSE)</f>
        <v/>
      </c>
      <c r="X407" s="25" t="str">
        <f>VLOOKUP($A407,Database!$A:$Y,21,FALSE)</f>
        <v/>
      </c>
      <c r="Y407" s="25" t="str">
        <f ca="1">IF(C407&lt;NOW(),IF(AND(P407&gt;Q407,W407&gt;X407),S407,IF(AND(P407=Q407,W407=X407),T407,IF(AND(P407&lt;Q407,W407&lt;X407),U407,0))),"")</f>
        <v/>
      </c>
      <c r="Z407" s="25">
        <f>IF(AND(P407=W407,Q407=X407),1,0)</f>
        <v>1</v>
      </c>
      <c r="AA407" s="25" t="str">
        <f>IF(Z407=0,"",IF(ISBLANK(VLOOKUP(A407,Database!A:AA,22,FALSE)),"",VLOOKUP(A407,Database!A:AA,22,FALSE)))</f>
        <v>Exact</v>
      </c>
      <c r="AB407" s="25">
        <f ca="1">IFERROR(IF(AND(Y407&lt;&gt;"",OR(V407="Terminé",V407="En cours")),VLOOKUP(AA407,Setup_ScoreExactBonus!A:D,4,FALSE),0),0)</f>
        <v>0</v>
      </c>
      <c r="AC407" s="31" t="str">
        <f ca="1">IF(Y407&lt;&gt;"", Y407 + IF(Z407=1,AB407, 0), "")</f>
        <v/>
      </c>
      <c r="AD407" s="31">
        <f ca="1">SUMIFS(AC$2:AC407,D$2:D407,D407)*IF(R407=0,1,2)</f>
        <v>0</v>
      </c>
    </row>
    <row r="408" spans="1:30" x14ac:dyDescent="0.35">
      <c r="A408" s="31">
        <f>IF(ISBLANK(B408),"",COUNTIF(B$2:B408,B408))-1</f>
        <v>10</v>
      </c>
      <c r="B408" s="31">
        <v>17</v>
      </c>
      <c r="C408" s="10">
        <f>VLOOKUP($A408,Database!$A:$Y,7,FALSE)</f>
        <v>46187.916666666664</v>
      </c>
      <c r="D408" s="31" t="str">
        <f>VLOOKUP(Pronostics!$B408,Setup_MPP!$A:$G,3,FALSE)</f>
        <v>Joueur17</v>
      </c>
      <c r="E408" s="31" t="str">
        <f>VLOOKUP(Pronostics!$B408,Setup_MPP!$A:$G,2,FALSE)</f>
        <v>Joueur17</v>
      </c>
      <c r="F408" s="31" t="str">
        <f>VLOOKUP($B408,Setup_MPP!$A:$E,4,FALSE)</f>
        <v>#FFB0B0</v>
      </c>
      <c r="G408" s="31" t="str">
        <f>VLOOKUP($B408,Setup_MPP!$A:$E,5,FALSE)</f>
        <v>#F25757</v>
      </c>
      <c r="H408" s="31" t="str">
        <f>IFERROR(IF(AND(A408&gt;=1,A408&lt;=104),VLOOKUP($A408,Location!$A:$J,6,FALSE),IF(A408=0,"Avant l'ouverture",IF(OR(A408=105,A408=106),"Bonus"))),"")</f>
        <v>Tour 1</v>
      </c>
      <c r="I408" s="31" t="str">
        <f>IF(LEFT(H408,4)="Tour",VLOOKUP(A408,Database!$A:$C,3,FALSE),"")</f>
        <v>F</v>
      </c>
      <c r="J408" s="31" t="str">
        <f>VLOOKUP($A408,Location!$A:$J,7,FALSE)</f>
        <v>Pays-Bas</v>
      </c>
      <c r="K408" s="31" t="str">
        <f>IFERROR(VLOOKUP(J408,Setup_Team!$B:$C,2,FALSE), "TDB")</f>
        <v>NLD</v>
      </c>
      <c r="L408" s="31" t="str">
        <f>VLOOKUP($A408,Location!$A:$J,8,FALSE)</f>
        <v>Japon</v>
      </c>
      <c r="M408" s="31" t="str">
        <f>IFERROR(VLOOKUP(L408,Setup_Team!$B:$C,2,FALSE), "TDB")</f>
        <v>JAP</v>
      </c>
      <c r="N408" s="31" t="str">
        <f>VLOOKUP($A408,Location!$A:$J,9,FALSE)</f>
        <v>Arlington, Dallas, Texas</v>
      </c>
      <c r="O408" s="31" t="str">
        <f>VLOOKUP($A408,Location!$A:$J,10,FALSE)</f>
        <v>AT&amp;T Stadium</v>
      </c>
      <c r="R408" s="31">
        <v>0</v>
      </c>
      <c r="S408" s="25">
        <f>VLOOKUP($A408,Database!$A:$Y,10,FALSE)</f>
        <v>74</v>
      </c>
      <c r="T408" s="25">
        <f>VLOOKUP($A408,Database!$A:$Y,11,FALSE)</f>
        <v>115</v>
      </c>
      <c r="U408" s="25">
        <f>VLOOKUP($A408,Database!$A:$Y,12,FALSE)</f>
        <v>113</v>
      </c>
      <c r="V408" s="25" t="str">
        <f>VLOOKUP(A408,Database!A:M,13,FALSE)</f>
        <v>À venir</v>
      </c>
      <c r="W408" s="25" t="str">
        <f>VLOOKUP($A408,Database!$A:$Y,20,FALSE)</f>
        <v/>
      </c>
      <c r="X408" s="25" t="str">
        <f>VLOOKUP($A408,Database!$A:$Y,21,FALSE)</f>
        <v/>
      </c>
      <c r="Y408" s="25" t="str">
        <f ca="1">IF(C408&lt;NOW(),IF(AND(P408&gt;Q408,W408&gt;X408),S408,IF(AND(P408=Q408,W408=X408),T408,IF(AND(P408&lt;Q408,W408&lt;X408),U408,0))),"")</f>
        <v/>
      </c>
      <c r="Z408" s="25">
        <f>IF(AND(P408=W408,Q408=X408),1,0)</f>
        <v>1</v>
      </c>
      <c r="AA408" s="25" t="str">
        <f>IF(Z408=0,"",IF(ISBLANK(VLOOKUP(A408,Database!A:AA,22,FALSE)),"",VLOOKUP(A408,Database!A:AA,22,FALSE)))</f>
        <v>Exact</v>
      </c>
      <c r="AB408" s="25">
        <f ca="1">IFERROR(IF(AND(Y408&lt;&gt;"",OR(V408="Terminé",V408="En cours")),VLOOKUP(AA408,Setup_ScoreExactBonus!A:D,4,FALSE),0),0)</f>
        <v>0</v>
      </c>
      <c r="AC408" s="31" t="str">
        <f ca="1">IF(Y408&lt;&gt;"", Y408 + IF(Z408=1,AB408, 0), "")</f>
        <v/>
      </c>
      <c r="AD408" s="31">
        <f ca="1">SUMIFS(AC$2:AC408,D$2:D408,D408)*IF(R408=0,1,2)</f>
        <v>0</v>
      </c>
    </row>
    <row r="409" spans="1:30" x14ac:dyDescent="0.35">
      <c r="A409" s="31">
        <f>IF(ISBLANK(B409),"",COUNTIF(B$2:B409,B409))-1</f>
        <v>10</v>
      </c>
      <c r="B409" s="31">
        <v>18</v>
      </c>
      <c r="C409" s="10">
        <f>VLOOKUP($A409,Database!$A:$Y,7,FALSE)</f>
        <v>46187.916666666664</v>
      </c>
      <c r="D409" s="31" t="str">
        <f>VLOOKUP(Pronostics!$B409,Setup_MPP!$A:$G,3,FALSE)</f>
        <v>Joueur18</v>
      </c>
      <c r="E409" s="31" t="str">
        <f>VLOOKUP(Pronostics!$B409,Setup_MPP!$A:$G,2,FALSE)</f>
        <v>Joueur18</v>
      </c>
      <c r="F409" s="31" t="str">
        <f>VLOOKUP($B409,Setup_MPP!$A:$E,4,FALSE)</f>
        <v>#FFC9B0</v>
      </c>
      <c r="G409" s="31" t="str">
        <f>VLOOKUP($B409,Setup_MPP!$A:$E,5,FALSE)</f>
        <v>#F28D57</v>
      </c>
      <c r="H409" s="31" t="str">
        <f>IFERROR(IF(AND(A409&gt;=1,A409&lt;=104),VLOOKUP($A409,Location!$A:$J,6,FALSE),IF(A409=0,"Avant l'ouverture",IF(OR(A409=105,A409=106),"Bonus"))),"")</f>
        <v>Tour 1</v>
      </c>
      <c r="I409" s="31" t="str">
        <f>IF(LEFT(H409,4)="Tour",VLOOKUP(A409,Database!$A:$C,3,FALSE),"")</f>
        <v>F</v>
      </c>
      <c r="J409" s="31" t="str">
        <f>VLOOKUP($A409,Location!$A:$J,7,FALSE)</f>
        <v>Pays-Bas</v>
      </c>
      <c r="K409" s="31" t="str">
        <f>IFERROR(VLOOKUP(J409,Setup_Team!$B:$C,2,FALSE), "TDB")</f>
        <v>NLD</v>
      </c>
      <c r="L409" s="31" t="str">
        <f>VLOOKUP($A409,Location!$A:$J,8,FALSE)</f>
        <v>Japon</v>
      </c>
      <c r="M409" s="31" t="str">
        <f>IFERROR(VLOOKUP(L409,Setup_Team!$B:$C,2,FALSE), "TDB")</f>
        <v>JAP</v>
      </c>
      <c r="N409" s="31" t="str">
        <f>VLOOKUP($A409,Location!$A:$J,9,FALSE)</f>
        <v>Arlington, Dallas, Texas</v>
      </c>
      <c r="O409" s="31" t="str">
        <f>VLOOKUP($A409,Location!$A:$J,10,FALSE)</f>
        <v>AT&amp;T Stadium</v>
      </c>
      <c r="R409" s="31">
        <v>0</v>
      </c>
      <c r="S409" s="25">
        <f>VLOOKUP($A409,Database!$A:$Y,10,FALSE)</f>
        <v>74</v>
      </c>
      <c r="T409" s="25">
        <f>VLOOKUP($A409,Database!$A:$Y,11,FALSE)</f>
        <v>115</v>
      </c>
      <c r="U409" s="25">
        <f>VLOOKUP($A409,Database!$A:$Y,12,FALSE)</f>
        <v>113</v>
      </c>
      <c r="V409" s="25" t="str">
        <f>VLOOKUP(A409,Database!A:M,13,FALSE)</f>
        <v>À venir</v>
      </c>
      <c r="W409" s="25" t="str">
        <f>VLOOKUP($A409,Database!$A:$Y,20,FALSE)</f>
        <v/>
      </c>
      <c r="X409" s="25" t="str">
        <f>VLOOKUP($A409,Database!$A:$Y,21,FALSE)</f>
        <v/>
      </c>
      <c r="Y409" s="25" t="str">
        <f ca="1">IF(C409&lt;NOW(),IF(AND(P409&gt;Q409,W409&gt;X409),S409,IF(AND(P409=Q409,W409=X409),T409,IF(AND(P409&lt;Q409,W409&lt;X409),U409,0))),"")</f>
        <v/>
      </c>
      <c r="Z409" s="25">
        <f>IF(AND(P409=W409,Q409=X409),1,0)</f>
        <v>1</v>
      </c>
      <c r="AA409" s="25" t="str">
        <f>IF(Z409=0,"",IF(ISBLANK(VLOOKUP(A409,Database!A:AA,22,FALSE)),"",VLOOKUP(A409,Database!A:AA,22,FALSE)))</f>
        <v>Exact</v>
      </c>
      <c r="AB409" s="25">
        <f ca="1">IFERROR(IF(AND(Y409&lt;&gt;"",OR(V409="Terminé",V409="En cours")),VLOOKUP(AA409,Setup_ScoreExactBonus!A:D,4,FALSE),0),0)</f>
        <v>0</v>
      </c>
      <c r="AC409" s="31" t="str">
        <f ca="1">IF(Y409&lt;&gt;"", Y409 + IF(Z409=1,AB409, 0), "")</f>
        <v/>
      </c>
      <c r="AD409" s="31">
        <f ca="1">SUMIFS(AC$2:AC409,D$2:D409,D409)*IF(R409=0,1,2)</f>
        <v>0</v>
      </c>
    </row>
    <row r="410" spans="1:30" x14ac:dyDescent="0.35">
      <c r="A410" s="31">
        <f>IF(ISBLANK(B410),"",COUNTIF(B$2:B410,B410))-1</f>
        <v>10</v>
      </c>
      <c r="B410" s="31">
        <v>19</v>
      </c>
      <c r="C410" s="10">
        <f>VLOOKUP($A410,Database!$A:$Y,7,FALSE)</f>
        <v>46187.916666666664</v>
      </c>
      <c r="D410" s="31" t="str">
        <f>VLOOKUP(Pronostics!$B410,Setup_MPP!$A:$G,3,FALSE)</f>
        <v>Joueur19</v>
      </c>
      <c r="E410" s="31" t="str">
        <f>VLOOKUP(Pronostics!$B410,Setup_MPP!$A:$G,2,FALSE)</f>
        <v>Joueur19</v>
      </c>
      <c r="F410" s="31" t="str">
        <f>VLOOKUP($B410,Setup_MPP!$A:$E,4,FALSE)</f>
        <v>#D5D5D5</v>
      </c>
      <c r="G410" s="31" t="str">
        <f>VLOOKUP($B410,Setup_MPP!$A:$E,5,FALSE)</f>
        <v>#727272</v>
      </c>
      <c r="H410" s="31" t="str">
        <f>IFERROR(IF(AND(A410&gt;=1,A410&lt;=104),VLOOKUP($A410,Location!$A:$J,6,FALSE),IF(A410=0,"Avant l'ouverture",IF(OR(A410=105,A410=106),"Bonus"))),"")</f>
        <v>Tour 1</v>
      </c>
      <c r="I410" s="31" t="str">
        <f>IF(LEFT(H410,4)="Tour",VLOOKUP(A410,Database!$A:$C,3,FALSE),"")</f>
        <v>F</v>
      </c>
      <c r="J410" s="31" t="str">
        <f>VLOOKUP($A410,Location!$A:$J,7,FALSE)</f>
        <v>Pays-Bas</v>
      </c>
      <c r="K410" s="31" t="str">
        <f>IFERROR(VLOOKUP(J410,Setup_Team!$B:$C,2,FALSE), "TDB")</f>
        <v>NLD</v>
      </c>
      <c r="L410" s="31" t="str">
        <f>VLOOKUP($A410,Location!$A:$J,8,FALSE)</f>
        <v>Japon</v>
      </c>
      <c r="M410" s="31" t="str">
        <f>IFERROR(VLOOKUP(L410,Setup_Team!$B:$C,2,FALSE), "TDB")</f>
        <v>JAP</v>
      </c>
      <c r="N410" s="31" t="str">
        <f>VLOOKUP($A410,Location!$A:$J,9,FALSE)</f>
        <v>Arlington, Dallas, Texas</v>
      </c>
      <c r="O410" s="31" t="str">
        <f>VLOOKUP($A410,Location!$A:$J,10,FALSE)</f>
        <v>AT&amp;T Stadium</v>
      </c>
      <c r="R410" s="31">
        <v>0</v>
      </c>
      <c r="S410" s="25">
        <f>VLOOKUP($A410,Database!$A:$Y,10,FALSE)</f>
        <v>74</v>
      </c>
      <c r="T410" s="25">
        <f>VLOOKUP($A410,Database!$A:$Y,11,FALSE)</f>
        <v>115</v>
      </c>
      <c r="U410" s="25">
        <f>VLOOKUP($A410,Database!$A:$Y,12,FALSE)</f>
        <v>113</v>
      </c>
      <c r="V410" s="25" t="str">
        <f>VLOOKUP(A410,Database!A:M,13,FALSE)</f>
        <v>À venir</v>
      </c>
      <c r="W410" s="25" t="str">
        <f>VLOOKUP($A410,Database!$A:$Y,20,FALSE)</f>
        <v/>
      </c>
      <c r="X410" s="25" t="str">
        <f>VLOOKUP($A410,Database!$A:$Y,21,FALSE)</f>
        <v/>
      </c>
      <c r="Y410" s="25" t="str">
        <f ca="1">IF(C410&lt;NOW(),IF(AND(P410&gt;Q410,W410&gt;X410),S410,IF(AND(P410=Q410,W410=X410),T410,IF(AND(P410&lt;Q410,W410&lt;X410),U410,0))),"")</f>
        <v/>
      </c>
      <c r="Z410" s="25">
        <f>IF(AND(P410=W410,Q410=X410),1,0)</f>
        <v>1</v>
      </c>
      <c r="AA410" s="25" t="str">
        <f>IF(Z410=0,"",IF(ISBLANK(VLOOKUP(A410,Database!A:AA,22,FALSE)),"",VLOOKUP(A410,Database!A:AA,22,FALSE)))</f>
        <v>Exact</v>
      </c>
      <c r="AB410" s="25">
        <f ca="1">IFERROR(IF(AND(Y410&lt;&gt;"",OR(V410="Terminé",V410="En cours")),VLOOKUP(AA410,Setup_ScoreExactBonus!A:D,4,FALSE),0),0)</f>
        <v>0</v>
      </c>
      <c r="AC410" s="31" t="str">
        <f ca="1">IF(Y410&lt;&gt;"", Y410 + IF(Z410=1,AB410, 0), "")</f>
        <v/>
      </c>
      <c r="AD410" s="31">
        <f ca="1">SUMIFS(AC$2:AC410,D$2:D410,D410)*IF(R410=0,1,2)</f>
        <v>0</v>
      </c>
    </row>
    <row r="411" spans="1:30" x14ac:dyDescent="0.35">
      <c r="A411" s="31">
        <f>IF(ISBLANK(B411),"",COUNTIF(B$2:B411,B411))-1</f>
        <v>10</v>
      </c>
      <c r="B411" s="31">
        <v>20</v>
      </c>
      <c r="C411" s="10">
        <f>VLOOKUP($A411,Database!$A:$Y,7,FALSE)</f>
        <v>46187.916666666664</v>
      </c>
      <c r="D411" s="31" t="str">
        <f>VLOOKUP(Pronostics!$B411,Setup_MPP!$A:$G,3,FALSE)</f>
        <v>Joueur20</v>
      </c>
      <c r="E411" s="31" t="str">
        <f>VLOOKUP(Pronostics!$B411,Setup_MPP!$A:$G,2,FALSE)</f>
        <v>Joueur20</v>
      </c>
      <c r="F411" s="31" t="str">
        <f>VLOOKUP($B411,Setup_MPP!$A:$E,4,FALSE)</f>
        <v>#D5D5D5</v>
      </c>
      <c r="G411" s="31" t="str">
        <f>VLOOKUP($B411,Setup_MPP!$A:$E,5,FALSE)</f>
        <v>#727272</v>
      </c>
      <c r="H411" s="31" t="str">
        <f>IFERROR(IF(AND(A411&gt;=1,A411&lt;=104),VLOOKUP($A411,Location!$A:$J,6,FALSE),IF(A411=0,"Avant l'ouverture",IF(OR(A411=105,A411=106),"Bonus"))),"")</f>
        <v>Tour 1</v>
      </c>
      <c r="I411" s="31" t="str">
        <f>IF(LEFT(H411,4)="Tour",VLOOKUP(A411,Database!$A:$C,3,FALSE),"")</f>
        <v>F</v>
      </c>
      <c r="J411" s="31" t="str">
        <f>VLOOKUP($A411,Location!$A:$J,7,FALSE)</f>
        <v>Pays-Bas</v>
      </c>
      <c r="K411" s="31" t="str">
        <f>IFERROR(VLOOKUP(J411,Setup_Team!$B:$C,2,FALSE), "TDB")</f>
        <v>NLD</v>
      </c>
      <c r="L411" s="31" t="str">
        <f>VLOOKUP($A411,Location!$A:$J,8,FALSE)</f>
        <v>Japon</v>
      </c>
      <c r="M411" s="31" t="str">
        <f>IFERROR(VLOOKUP(L411,Setup_Team!$B:$C,2,FALSE), "TDB")</f>
        <v>JAP</v>
      </c>
      <c r="N411" s="31" t="str">
        <f>VLOOKUP($A411,Location!$A:$J,9,FALSE)</f>
        <v>Arlington, Dallas, Texas</v>
      </c>
      <c r="O411" s="31" t="str">
        <f>VLOOKUP($A411,Location!$A:$J,10,FALSE)</f>
        <v>AT&amp;T Stadium</v>
      </c>
      <c r="R411" s="31">
        <v>0</v>
      </c>
      <c r="S411" s="25">
        <f>VLOOKUP($A411,Database!$A:$Y,10,FALSE)</f>
        <v>74</v>
      </c>
      <c r="T411" s="25">
        <f>VLOOKUP($A411,Database!$A:$Y,11,FALSE)</f>
        <v>115</v>
      </c>
      <c r="U411" s="25">
        <f>VLOOKUP($A411,Database!$A:$Y,12,FALSE)</f>
        <v>113</v>
      </c>
      <c r="V411" s="25" t="str">
        <f>VLOOKUP(A411,Database!A:M,13,FALSE)</f>
        <v>À venir</v>
      </c>
      <c r="W411" s="25" t="str">
        <f>VLOOKUP($A411,Database!$A:$Y,20,FALSE)</f>
        <v/>
      </c>
      <c r="X411" s="25" t="str">
        <f>VLOOKUP($A411,Database!$A:$Y,21,FALSE)</f>
        <v/>
      </c>
      <c r="Y411" s="25" t="str">
        <f ca="1">IF(C411&lt;NOW(),IF(AND(P411&gt;Q411,W411&gt;X411),S411,IF(AND(P411=Q411,W411=X411),T411,IF(AND(P411&lt;Q411,W411&lt;X411),U411,0))),"")</f>
        <v/>
      </c>
      <c r="Z411" s="25">
        <f>IF(AND(P411=W411,Q411=X411),1,0)</f>
        <v>1</v>
      </c>
      <c r="AA411" s="25" t="str">
        <f>IF(Z411=0,"",IF(ISBLANK(VLOOKUP(A411,Database!A:AA,22,FALSE)),"",VLOOKUP(A411,Database!A:AA,22,FALSE)))</f>
        <v>Exact</v>
      </c>
      <c r="AB411" s="25">
        <f ca="1">IFERROR(IF(AND(Y411&lt;&gt;"",OR(V411="Terminé",V411="En cours")),VLOOKUP(AA411,Setup_ScoreExactBonus!A:D,4,FALSE),0),0)</f>
        <v>0</v>
      </c>
      <c r="AC411" s="31" t="str">
        <f ca="1">IF(Y411&lt;&gt;"", Y411 + IF(Z411=1,AB411, 0), "")</f>
        <v/>
      </c>
      <c r="AD411" s="31">
        <f ca="1">SUMIFS(AC$2:AC411,D$2:D411,D411)*IF(R411=0,1,2)</f>
        <v>0</v>
      </c>
    </row>
    <row r="412" spans="1:30" x14ac:dyDescent="0.35">
      <c r="A412" s="31">
        <f>IF(ISBLANK(B412),"",COUNTIF(B$2:B412,B412))-1</f>
        <v>10</v>
      </c>
      <c r="B412" s="31">
        <v>21</v>
      </c>
      <c r="C412" s="10">
        <f>VLOOKUP($A412,Database!$A:$Y,7,FALSE)</f>
        <v>46187.916666666664</v>
      </c>
      <c r="D412" s="31" t="str">
        <f>VLOOKUP(Pronostics!$B412,Setup_MPP!$A:$G,3,FALSE)</f>
        <v>Joueur21</v>
      </c>
      <c r="E412" s="31" t="str">
        <f>VLOOKUP(Pronostics!$B412,Setup_MPP!$A:$G,2,FALSE)</f>
        <v>Joueur21</v>
      </c>
      <c r="F412" s="31" t="str">
        <f>VLOOKUP($B412,Setup_MPP!$A:$E,4,FALSE)</f>
        <v>#D5D5D5</v>
      </c>
      <c r="G412" s="31" t="str">
        <f>VLOOKUP($B412,Setup_MPP!$A:$E,5,FALSE)</f>
        <v>#727272</v>
      </c>
      <c r="H412" s="31" t="str">
        <f>IFERROR(IF(AND(A412&gt;=1,A412&lt;=104),VLOOKUP($A412,Location!$A:$J,6,FALSE),IF(A412=0,"Avant l'ouverture",IF(OR(A412=105,A412=106),"Bonus"))),"")</f>
        <v>Tour 1</v>
      </c>
      <c r="I412" s="31" t="str">
        <f>IF(LEFT(H412,4)="Tour",VLOOKUP(A412,Database!$A:$C,3,FALSE),"")</f>
        <v>F</v>
      </c>
      <c r="J412" s="31" t="str">
        <f>VLOOKUP($A412,Location!$A:$J,7,FALSE)</f>
        <v>Pays-Bas</v>
      </c>
      <c r="K412" s="31" t="str">
        <f>IFERROR(VLOOKUP(J412,Setup_Team!$B:$C,2,FALSE), "TDB")</f>
        <v>NLD</v>
      </c>
      <c r="L412" s="31" t="str">
        <f>VLOOKUP($A412,Location!$A:$J,8,FALSE)</f>
        <v>Japon</v>
      </c>
      <c r="M412" s="31" t="str">
        <f>IFERROR(VLOOKUP(L412,Setup_Team!$B:$C,2,FALSE), "TDB")</f>
        <v>JAP</v>
      </c>
      <c r="N412" s="31" t="str">
        <f>VLOOKUP($A412,Location!$A:$J,9,FALSE)</f>
        <v>Arlington, Dallas, Texas</v>
      </c>
      <c r="O412" s="31" t="str">
        <f>VLOOKUP($A412,Location!$A:$J,10,FALSE)</f>
        <v>AT&amp;T Stadium</v>
      </c>
      <c r="R412" s="31">
        <v>0</v>
      </c>
      <c r="S412" s="25">
        <f>VLOOKUP($A412,Database!$A:$Y,10,FALSE)</f>
        <v>74</v>
      </c>
      <c r="T412" s="25">
        <f>VLOOKUP($A412,Database!$A:$Y,11,FALSE)</f>
        <v>115</v>
      </c>
      <c r="U412" s="25">
        <f>VLOOKUP($A412,Database!$A:$Y,12,FALSE)</f>
        <v>113</v>
      </c>
      <c r="V412" s="25" t="str">
        <f>VLOOKUP(A412,Database!A:M,13,FALSE)</f>
        <v>À venir</v>
      </c>
      <c r="W412" s="25" t="str">
        <f>VLOOKUP($A412,Database!$A:$Y,20,FALSE)</f>
        <v/>
      </c>
      <c r="X412" s="25" t="str">
        <f>VLOOKUP($A412,Database!$A:$Y,21,FALSE)</f>
        <v/>
      </c>
      <c r="Y412" s="25" t="str">
        <f ca="1">IF(C412&lt;NOW(),IF(AND(P412&gt;Q412,W412&gt;X412),S412,IF(AND(P412=Q412,W412=X412),T412,IF(AND(P412&lt;Q412,W412&lt;X412),U412,0))),"")</f>
        <v/>
      </c>
      <c r="Z412" s="25">
        <f>IF(AND(P412=W412,Q412=X412),1,0)</f>
        <v>1</v>
      </c>
      <c r="AA412" s="25" t="str">
        <f>IF(Z412=0,"",IF(ISBLANK(VLOOKUP(A412,Database!A:AA,22,FALSE)),"",VLOOKUP(A412,Database!A:AA,22,FALSE)))</f>
        <v>Exact</v>
      </c>
      <c r="AB412" s="25">
        <f ca="1">IFERROR(IF(AND(Y412&lt;&gt;"",OR(V412="Terminé",V412="En cours")),VLOOKUP(AA412,Setup_ScoreExactBonus!A:D,4,FALSE),0),0)</f>
        <v>0</v>
      </c>
      <c r="AC412" s="31" t="str">
        <f ca="1">IF(Y412&lt;&gt;"", Y412 + IF(Z412=1,AB412, 0), "")</f>
        <v/>
      </c>
      <c r="AD412" s="31">
        <f ca="1">SUMIFS(AC$2:AC412,D$2:D412,D412)*IF(R412=0,1,2)</f>
        <v>0</v>
      </c>
    </row>
    <row r="413" spans="1:30" x14ac:dyDescent="0.35">
      <c r="A413" s="31">
        <f>IF(ISBLANK(B413),"",COUNTIF(B$2:B413,B413))-1</f>
        <v>10</v>
      </c>
      <c r="B413" s="31">
        <v>22</v>
      </c>
      <c r="C413" s="10">
        <f>VLOOKUP($A413,Database!$A:$Y,7,FALSE)</f>
        <v>46187.916666666664</v>
      </c>
      <c r="D413" s="31" t="str">
        <f>VLOOKUP(Pronostics!$B413,Setup_MPP!$A:$G,3,FALSE)</f>
        <v>Joueur22</v>
      </c>
      <c r="E413" s="31" t="str">
        <f>VLOOKUP(Pronostics!$B413,Setup_MPP!$A:$G,2,FALSE)</f>
        <v>Joueur22</v>
      </c>
      <c r="F413" s="31" t="str">
        <f>VLOOKUP($B413,Setup_MPP!$A:$E,4,FALSE)</f>
        <v>#D5D5D5</v>
      </c>
      <c r="G413" s="31" t="str">
        <f>VLOOKUP($B413,Setup_MPP!$A:$E,5,FALSE)</f>
        <v>#727272</v>
      </c>
      <c r="H413" s="31" t="str">
        <f>IFERROR(IF(AND(A413&gt;=1,A413&lt;=104),VLOOKUP($A413,Location!$A:$J,6,FALSE),IF(A413=0,"Avant l'ouverture",IF(OR(A413=105,A413=106),"Bonus"))),"")</f>
        <v>Tour 1</v>
      </c>
      <c r="I413" s="31" t="str">
        <f>IF(LEFT(H413,4)="Tour",VLOOKUP(A413,Database!$A:$C,3,FALSE),"")</f>
        <v>F</v>
      </c>
      <c r="J413" s="31" t="str">
        <f>VLOOKUP($A413,Location!$A:$J,7,FALSE)</f>
        <v>Pays-Bas</v>
      </c>
      <c r="K413" s="31" t="str">
        <f>IFERROR(VLOOKUP(J413,Setup_Team!$B:$C,2,FALSE), "TDB")</f>
        <v>NLD</v>
      </c>
      <c r="L413" s="31" t="str">
        <f>VLOOKUP($A413,Location!$A:$J,8,FALSE)</f>
        <v>Japon</v>
      </c>
      <c r="M413" s="31" t="str">
        <f>IFERROR(VLOOKUP(L413,Setup_Team!$B:$C,2,FALSE), "TDB")</f>
        <v>JAP</v>
      </c>
      <c r="N413" s="31" t="str">
        <f>VLOOKUP($A413,Location!$A:$J,9,FALSE)</f>
        <v>Arlington, Dallas, Texas</v>
      </c>
      <c r="O413" s="31" t="str">
        <f>VLOOKUP($A413,Location!$A:$J,10,FALSE)</f>
        <v>AT&amp;T Stadium</v>
      </c>
      <c r="R413" s="31">
        <v>0</v>
      </c>
      <c r="S413" s="25">
        <f>VLOOKUP($A413,Database!$A:$Y,10,FALSE)</f>
        <v>74</v>
      </c>
      <c r="T413" s="25">
        <f>VLOOKUP($A413,Database!$A:$Y,11,FALSE)</f>
        <v>115</v>
      </c>
      <c r="U413" s="25">
        <f>VLOOKUP($A413,Database!$A:$Y,12,FALSE)</f>
        <v>113</v>
      </c>
      <c r="V413" s="25" t="str">
        <f>VLOOKUP(A413,Database!A:M,13,FALSE)</f>
        <v>À venir</v>
      </c>
      <c r="W413" s="25" t="str">
        <f>VLOOKUP($A413,Database!$A:$Y,20,FALSE)</f>
        <v/>
      </c>
      <c r="X413" s="25" t="str">
        <f>VLOOKUP($A413,Database!$A:$Y,21,FALSE)</f>
        <v/>
      </c>
      <c r="Y413" s="25" t="str">
        <f ca="1">IF(C413&lt;NOW(),IF(AND(P413&gt;Q413,W413&gt;X413),S413,IF(AND(P413=Q413,W413=X413),T413,IF(AND(P413&lt;Q413,W413&lt;X413),U413,0))),"")</f>
        <v/>
      </c>
      <c r="Z413" s="25">
        <f>IF(AND(P413=W413,Q413=X413),1,0)</f>
        <v>1</v>
      </c>
      <c r="AA413" s="25" t="str">
        <f>IF(Z413=0,"",IF(ISBLANK(VLOOKUP(A413,Database!A:AA,22,FALSE)),"",VLOOKUP(A413,Database!A:AA,22,FALSE)))</f>
        <v>Exact</v>
      </c>
      <c r="AB413" s="25">
        <f ca="1">IFERROR(IF(AND(Y413&lt;&gt;"",OR(V413="Terminé",V413="En cours")),VLOOKUP(AA413,Setup_ScoreExactBonus!A:D,4,FALSE),0),0)</f>
        <v>0</v>
      </c>
      <c r="AC413" s="31" t="str">
        <f ca="1">IF(Y413&lt;&gt;"", Y413 + IF(Z413=1,AB413, 0), "")</f>
        <v/>
      </c>
      <c r="AD413" s="31">
        <f ca="1">SUMIFS(AC$2:AC413,D$2:D413,D413)*IF(R413=0,1,2)</f>
        <v>0</v>
      </c>
    </row>
    <row r="414" spans="1:30" x14ac:dyDescent="0.35">
      <c r="A414" s="31">
        <f>IF(ISBLANK(B414),"",COUNTIF(B$2:B414,B414))-1</f>
        <v>10</v>
      </c>
      <c r="B414" s="31">
        <v>23</v>
      </c>
      <c r="C414" s="10">
        <f>VLOOKUP($A414,Database!$A:$Y,7,FALSE)</f>
        <v>46187.916666666664</v>
      </c>
      <c r="D414" s="31" t="str">
        <f>VLOOKUP(Pronostics!$B414,Setup_MPP!$A:$G,3,FALSE)</f>
        <v>Joueur23</v>
      </c>
      <c r="E414" s="31" t="str">
        <f>VLOOKUP(Pronostics!$B414,Setup_MPP!$A:$G,2,FALSE)</f>
        <v>Joueur23</v>
      </c>
      <c r="F414" s="31" t="str">
        <f>VLOOKUP($B414,Setup_MPP!$A:$E,4,FALSE)</f>
        <v>#D5D5D5</v>
      </c>
      <c r="G414" s="31" t="str">
        <f>VLOOKUP($B414,Setup_MPP!$A:$E,5,FALSE)</f>
        <v>#727272</v>
      </c>
      <c r="H414" s="31" t="str">
        <f>IFERROR(IF(AND(A414&gt;=1,A414&lt;=104),VLOOKUP($A414,Location!$A:$J,6,FALSE),IF(A414=0,"Avant l'ouverture",IF(OR(A414=105,A414=106),"Bonus"))),"")</f>
        <v>Tour 1</v>
      </c>
      <c r="I414" s="31" t="str">
        <f>IF(LEFT(H414,4)="Tour",VLOOKUP(A414,Database!$A:$C,3,FALSE),"")</f>
        <v>F</v>
      </c>
      <c r="J414" s="31" t="str">
        <f>VLOOKUP($A414,Location!$A:$J,7,FALSE)</f>
        <v>Pays-Bas</v>
      </c>
      <c r="K414" s="31" t="str">
        <f>IFERROR(VLOOKUP(J414,Setup_Team!$B:$C,2,FALSE), "TDB")</f>
        <v>NLD</v>
      </c>
      <c r="L414" s="31" t="str">
        <f>VLOOKUP($A414,Location!$A:$J,8,FALSE)</f>
        <v>Japon</v>
      </c>
      <c r="M414" s="31" t="str">
        <f>IFERROR(VLOOKUP(L414,Setup_Team!$B:$C,2,FALSE), "TDB")</f>
        <v>JAP</v>
      </c>
      <c r="N414" s="31" t="str">
        <f>VLOOKUP($A414,Location!$A:$J,9,FALSE)</f>
        <v>Arlington, Dallas, Texas</v>
      </c>
      <c r="O414" s="31" t="str">
        <f>VLOOKUP($A414,Location!$A:$J,10,FALSE)</f>
        <v>AT&amp;T Stadium</v>
      </c>
      <c r="R414" s="31">
        <v>0</v>
      </c>
      <c r="S414" s="25">
        <f>VLOOKUP($A414,Database!$A:$Y,10,FALSE)</f>
        <v>74</v>
      </c>
      <c r="T414" s="25">
        <f>VLOOKUP($A414,Database!$A:$Y,11,FALSE)</f>
        <v>115</v>
      </c>
      <c r="U414" s="25">
        <f>VLOOKUP($A414,Database!$A:$Y,12,FALSE)</f>
        <v>113</v>
      </c>
      <c r="V414" s="25" t="str">
        <f>VLOOKUP(A414,Database!A:M,13,FALSE)</f>
        <v>À venir</v>
      </c>
      <c r="W414" s="25" t="str">
        <f>VLOOKUP($A414,Database!$A:$Y,20,FALSE)</f>
        <v/>
      </c>
      <c r="X414" s="25" t="str">
        <f>VLOOKUP($A414,Database!$A:$Y,21,FALSE)</f>
        <v/>
      </c>
      <c r="Y414" s="25" t="str">
        <f ca="1">IF(C414&lt;NOW(),IF(AND(P414&gt;Q414,W414&gt;X414),S414,IF(AND(P414=Q414,W414=X414),T414,IF(AND(P414&lt;Q414,W414&lt;X414),U414,0))),"")</f>
        <v/>
      </c>
      <c r="Z414" s="25">
        <f>IF(AND(P414=W414,Q414=X414),1,0)</f>
        <v>1</v>
      </c>
      <c r="AA414" s="25" t="str">
        <f>IF(Z414=0,"",IF(ISBLANK(VLOOKUP(A414,Database!A:AA,22,FALSE)),"",VLOOKUP(A414,Database!A:AA,22,FALSE)))</f>
        <v>Exact</v>
      </c>
      <c r="AB414" s="25">
        <f ca="1">IFERROR(IF(AND(Y414&lt;&gt;"",OR(V414="Terminé",V414="En cours")),VLOOKUP(AA414,Setup_ScoreExactBonus!A:D,4,FALSE),0),0)</f>
        <v>0</v>
      </c>
      <c r="AC414" s="31" t="str">
        <f ca="1">IF(Y414&lt;&gt;"", Y414 + IF(Z414=1,AB414, 0), "")</f>
        <v/>
      </c>
      <c r="AD414" s="31">
        <f ca="1">SUMIFS(AC$2:AC414,D$2:D414,D414)*IF(R414=0,1,2)</f>
        <v>0</v>
      </c>
    </row>
    <row r="415" spans="1:30" x14ac:dyDescent="0.35">
      <c r="A415" s="31">
        <f>IF(ISBLANK(B415),"",COUNTIF(B$2:B415,B415))-1</f>
        <v>10</v>
      </c>
      <c r="B415" s="31">
        <v>24</v>
      </c>
      <c r="C415" s="10">
        <f>VLOOKUP($A415,Database!$A:$Y,7,FALSE)</f>
        <v>46187.916666666664</v>
      </c>
      <c r="D415" s="31" t="str">
        <f>VLOOKUP(Pronostics!$B415,Setup_MPP!$A:$G,3,FALSE)</f>
        <v>Joueur24</v>
      </c>
      <c r="E415" s="31" t="str">
        <f>VLOOKUP(Pronostics!$B415,Setup_MPP!$A:$G,2,FALSE)</f>
        <v>Joueur24</v>
      </c>
      <c r="F415" s="31" t="str">
        <f>VLOOKUP($B415,Setup_MPP!$A:$E,4,FALSE)</f>
        <v>#D5D5D5</v>
      </c>
      <c r="G415" s="31" t="str">
        <f>VLOOKUP($B415,Setup_MPP!$A:$E,5,FALSE)</f>
        <v>#727272</v>
      </c>
      <c r="H415" s="31" t="str">
        <f>IFERROR(IF(AND(A415&gt;=1,A415&lt;=104),VLOOKUP($A415,Location!$A:$J,6,FALSE),IF(A415=0,"Avant l'ouverture",IF(OR(A415=105,A415=106),"Bonus"))),"")</f>
        <v>Tour 1</v>
      </c>
      <c r="I415" s="31" t="str">
        <f>IF(LEFT(H415,4)="Tour",VLOOKUP(A415,Database!$A:$C,3,FALSE),"")</f>
        <v>F</v>
      </c>
      <c r="J415" s="31" t="str">
        <f>VLOOKUP($A415,Location!$A:$J,7,FALSE)</f>
        <v>Pays-Bas</v>
      </c>
      <c r="K415" s="31" t="str">
        <f>IFERROR(VLOOKUP(J415,Setup_Team!$B:$C,2,FALSE), "TDB")</f>
        <v>NLD</v>
      </c>
      <c r="L415" s="31" t="str">
        <f>VLOOKUP($A415,Location!$A:$J,8,FALSE)</f>
        <v>Japon</v>
      </c>
      <c r="M415" s="31" t="str">
        <f>IFERROR(VLOOKUP(L415,Setup_Team!$B:$C,2,FALSE), "TDB")</f>
        <v>JAP</v>
      </c>
      <c r="N415" s="31" t="str">
        <f>VLOOKUP($A415,Location!$A:$J,9,FALSE)</f>
        <v>Arlington, Dallas, Texas</v>
      </c>
      <c r="O415" s="31" t="str">
        <f>VLOOKUP($A415,Location!$A:$J,10,FALSE)</f>
        <v>AT&amp;T Stadium</v>
      </c>
      <c r="R415" s="31">
        <v>0</v>
      </c>
      <c r="S415" s="25">
        <f>VLOOKUP($A415,Database!$A:$Y,10,FALSE)</f>
        <v>74</v>
      </c>
      <c r="T415" s="25">
        <f>VLOOKUP($A415,Database!$A:$Y,11,FALSE)</f>
        <v>115</v>
      </c>
      <c r="U415" s="25">
        <f>VLOOKUP($A415,Database!$A:$Y,12,FALSE)</f>
        <v>113</v>
      </c>
      <c r="V415" s="25" t="str">
        <f>VLOOKUP(A415,Database!A:M,13,FALSE)</f>
        <v>À venir</v>
      </c>
      <c r="W415" s="25" t="str">
        <f>VLOOKUP($A415,Database!$A:$Y,20,FALSE)</f>
        <v/>
      </c>
      <c r="X415" s="25" t="str">
        <f>VLOOKUP($A415,Database!$A:$Y,21,FALSE)</f>
        <v/>
      </c>
      <c r="Y415" s="25" t="str">
        <f ca="1">IF(C415&lt;NOW(),IF(AND(P415&gt;Q415,W415&gt;X415),S415,IF(AND(P415=Q415,W415=X415),T415,IF(AND(P415&lt;Q415,W415&lt;X415),U415,0))),"")</f>
        <v/>
      </c>
      <c r="Z415" s="25">
        <f>IF(AND(P415=W415,Q415=X415),1,0)</f>
        <v>1</v>
      </c>
      <c r="AA415" s="25" t="str">
        <f>IF(Z415=0,"",IF(ISBLANK(VLOOKUP(A415,Database!A:AA,22,FALSE)),"",VLOOKUP(A415,Database!A:AA,22,FALSE)))</f>
        <v>Exact</v>
      </c>
      <c r="AB415" s="25">
        <f ca="1">IFERROR(IF(AND(Y415&lt;&gt;"",OR(V415="Terminé",V415="En cours")),VLOOKUP(AA415,Setup_ScoreExactBonus!A:D,4,FALSE),0),0)</f>
        <v>0</v>
      </c>
      <c r="AC415" s="31" t="str">
        <f ca="1">IF(Y415&lt;&gt;"", Y415 + IF(Z415=1,AB415, 0), "")</f>
        <v/>
      </c>
      <c r="AD415" s="31">
        <f ca="1">SUMIFS(AC$2:AC415,D$2:D415,D415)*IF(R415=0,1,2)</f>
        <v>0</v>
      </c>
    </row>
    <row r="416" spans="1:30" x14ac:dyDescent="0.35">
      <c r="A416" s="31">
        <f>IF(ISBLANK(B416),"",COUNTIF(B$2:B416,B416))-1</f>
        <v>10</v>
      </c>
      <c r="B416" s="31">
        <v>25</v>
      </c>
      <c r="C416" s="10">
        <f>VLOOKUP($A416,Database!$A:$Y,7,FALSE)</f>
        <v>46187.916666666664</v>
      </c>
      <c r="D416" s="31" t="str">
        <f>VLOOKUP(Pronostics!$B416,Setup_MPP!$A:$G,3,FALSE)</f>
        <v>Joueur25</v>
      </c>
      <c r="E416" s="31" t="str">
        <f>VLOOKUP(Pronostics!$B416,Setup_MPP!$A:$G,2,FALSE)</f>
        <v>Joueur25</v>
      </c>
      <c r="F416" s="31" t="str">
        <f>VLOOKUP($B416,Setup_MPP!$A:$E,4,FALSE)</f>
        <v>#D5D5D5</v>
      </c>
      <c r="G416" s="31" t="str">
        <f>VLOOKUP($B416,Setup_MPP!$A:$E,5,FALSE)</f>
        <v>#727272</v>
      </c>
      <c r="H416" s="31" t="str">
        <f>IFERROR(IF(AND(A416&gt;=1,A416&lt;=104),VLOOKUP($A416,Location!$A:$J,6,FALSE),IF(A416=0,"Avant l'ouverture",IF(OR(A416=105,A416=106),"Bonus"))),"")</f>
        <v>Tour 1</v>
      </c>
      <c r="I416" s="31" t="str">
        <f>IF(LEFT(H416,4)="Tour",VLOOKUP(A416,Database!$A:$C,3,FALSE),"")</f>
        <v>F</v>
      </c>
      <c r="J416" s="31" t="str">
        <f>VLOOKUP($A416,Location!$A:$J,7,FALSE)</f>
        <v>Pays-Bas</v>
      </c>
      <c r="K416" s="31" t="str">
        <f>IFERROR(VLOOKUP(J416,Setup_Team!$B:$C,2,FALSE), "TDB")</f>
        <v>NLD</v>
      </c>
      <c r="L416" s="31" t="str">
        <f>VLOOKUP($A416,Location!$A:$J,8,FALSE)</f>
        <v>Japon</v>
      </c>
      <c r="M416" s="31" t="str">
        <f>IFERROR(VLOOKUP(L416,Setup_Team!$B:$C,2,FALSE), "TDB")</f>
        <v>JAP</v>
      </c>
      <c r="N416" s="31" t="str">
        <f>VLOOKUP($A416,Location!$A:$J,9,FALSE)</f>
        <v>Arlington, Dallas, Texas</v>
      </c>
      <c r="O416" s="31" t="str">
        <f>VLOOKUP($A416,Location!$A:$J,10,FALSE)</f>
        <v>AT&amp;T Stadium</v>
      </c>
      <c r="R416" s="31">
        <v>0</v>
      </c>
      <c r="S416" s="25">
        <f>VLOOKUP($A416,Database!$A:$Y,10,FALSE)</f>
        <v>74</v>
      </c>
      <c r="T416" s="25">
        <f>VLOOKUP($A416,Database!$A:$Y,11,FALSE)</f>
        <v>115</v>
      </c>
      <c r="U416" s="25">
        <f>VLOOKUP($A416,Database!$A:$Y,12,FALSE)</f>
        <v>113</v>
      </c>
      <c r="V416" s="25" t="str">
        <f>VLOOKUP(A416,Database!A:M,13,FALSE)</f>
        <v>À venir</v>
      </c>
      <c r="W416" s="25" t="str">
        <f>VLOOKUP($A416,Database!$A:$Y,20,FALSE)</f>
        <v/>
      </c>
      <c r="X416" s="25" t="str">
        <f>VLOOKUP($A416,Database!$A:$Y,21,FALSE)</f>
        <v/>
      </c>
      <c r="Y416" s="25" t="str">
        <f ca="1">IF(C416&lt;NOW(),IF(AND(P416&gt;Q416,W416&gt;X416),S416,IF(AND(P416=Q416,W416=X416),T416,IF(AND(P416&lt;Q416,W416&lt;X416),U416,0))),"")</f>
        <v/>
      </c>
      <c r="Z416" s="25">
        <f>IF(AND(P416=W416,Q416=X416),1,0)</f>
        <v>1</v>
      </c>
      <c r="AA416" s="25" t="str">
        <f>IF(Z416=0,"",IF(ISBLANK(VLOOKUP(A416,Database!A:AA,22,FALSE)),"",VLOOKUP(A416,Database!A:AA,22,FALSE)))</f>
        <v>Exact</v>
      </c>
      <c r="AB416" s="25">
        <f ca="1">IFERROR(IF(AND(Y416&lt;&gt;"",OR(V416="Terminé",V416="En cours")),VLOOKUP(AA416,Setup_ScoreExactBonus!A:D,4,FALSE),0),0)</f>
        <v>0</v>
      </c>
      <c r="AC416" s="31" t="str">
        <f ca="1">IF(Y416&lt;&gt;"", Y416 + IF(Z416=1,AB416, 0), "")</f>
        <v/>
      </c>
      <c r="AD416" s="31">
        <f ca="1">SUMIFS(AC$2:AC416,D$2:D416,D416)*IF(R416=0,1,2)</f>
        <v>0</v>
      </c>
    </row>
    <row r="417" spans="1:30" x14ac:dyDescent="0.35">
      <c r="A417" s="31">
        <f>IF(ISBLANK(B417),"",COUNTIF(B$2:B417,B417))-1</f>
        <v>10</v>
      </c>
      <c r="B417" s="31">
        <v>26</v>
      </c>
      <c r="C417" s="10">
        <f>VLOOKUP($A417,Database!$A:$Y,7,FALSE)</f>
        <v>46187.916666666664</v>
      </c>
      <c r="D417" s="31" t="str">
        <f>VLOOKUP(Pronostics!$B417,Setup_MPP!$A:$G,3,FALSE)</f>
        <v>Joueur26</v>
      </c>
      <c r="E417" s="31" t="str">
        <f>VLOOKUP(Pronostics!$B417,Setup_MPP!$A:$G,2,FALSE)</f>
        <v>Joueur26</v>
      </c>
      <c r="F417" s="31" t="str">
        <f>VLOOKUP($B417,Setup_MPP!$A:$E,4,FALSE)</f>
        <v>#D5D5D5</v>
      </c>
      <c r="G417" s="31" t="str">
        <f>VLOOKUP($B417,Setup_MPP!$A:$E,5,FALSE)</f>
        <v>#727272</v>
      </c>
      <c r="H417" s="31" t="str">
        <f>IFERROR(IF(AND(A417&gt;=1,A417&lt;=104),VLOOKUP($A417,Location!$A:$J,6,FALSE),IF(A417=0,"Avant l'ouverture",IF(OR(A417=105,A417=106),"Bonus"))),"")</f>
        <v>Tour 1</v>
      </c>
      <c r="I417" s="31" t="str">
        <f>IF(LEFT(H417,4)="Tour",VLOOKUP(A417,Database!$A:$C,3,FALSE),"")</f>
        <v>F</v>
      </c>
      <c r="J417" s="31" t="str">
        <f>VLOOKUP($A417,Location!$A:$J,7,FALSE)</f>
        <v>Pays-Bas</v>
      </c>
      <c r="K417" s="31" t="str">
        <f>IFERROR(VLOOKUP(J417,Setup_Team!$B:$C,2,FALSE), "TDB")</f>
        <v>NLD</v>
      </c>
      <c r="L417" s="31" t="str">
        <f>VLOOKUP($A417,Location!$A:$J,8,FALSE)</f>
        <v>Japon</v>
      </c>
      <c r="M417" s="31" t="str">
        <f>IFERROR(VLOOKUP(L417,Setup_Team!$B:$C,2,FALSE), "TDB")</f>
        <v>JAP</v>
      </c>
      <c r="N417" s="31" t="str">
        <f>VLOOKUP($A417,Location!$A:$J,9,FALSE)</f>
        <v>Arlington, Dallas, Texas</v>
      </c>
      <c r="O417" s="31" t="str">
        <f>VLOOKUP($A417,Location!$A:$J,10,FALSE)</f>
        <v>AT&amp;T Stadium</v>
      </c>
      <c r="R417" s="31">
        <v>0</v>
      </c>
      <c r="S417" s="25">
        <f>VLOOKUP($A417,Database!$A:$Y,10,FALSE)</f>
        <v>74</v>
      </c>
      <c r="T417" s="25">
        <f>VLOOKUP($A417,Database!$A:$Y,11,FALSE)</f>
        <v>115</v>
      </c>
      <c r="U417" s="25">
        <f>VLOOKUP($A417,Database!$A:$Y,12,FALSE)</f>
        <v>113</v>
      </c>
      <c r="V417" s="25" t="str">
        <f>VLOOKUP(A417,Database!A:M,13,FALSE)</f>
        <v>À venir</v>
      </c>
      <c r="W417" s="25" t="str">
        <f>VLOOKUP($A417,Database!$A:$Y,20,FALSE)</f>
        <v/>
      </c>
      <c r="X417" s="25" t="str">
        <f>VLOOKUP($A417,Database!$A:$Y,21,FALSE)</f>
        <v/>
      </c>
      <c r="Y417" s="25" t="str">
        <f ca="1">IF(C417&lt;NOW(),IF(AND(P417&gt;Q417,W417&gt;X417),S417,IF(AND(P417=Q417,W417=X417),T417,IF(AND(P417&lt;Q417,W417&lt;X417),U417,0))),"")</f>
        <v/>
      </c>
      <c r="Z417" s="25">
        <f>IF(AND(P417=W417,Q417=X417),1,0)</f>
        <v>1</v>
      </c>
      <c r="AA417" s="25" t="str">
        <f>IF(Z417=0,"",IF(ISBLANK(VLOOKUP(A417,Database!A:AA,22,FALSE)),"",VLOOKUP(A417,Database!A:AA,22,FALSE)))</f>
        <v>Exact</v>
      </c>
      <c r="AB417" s="25">
        <f ca="1">IFERROR(IF(AND(Y417&lt;&gt;"",OR(V417="Terminé",V417="En cours")),VLOOKUP(AA417,Setup_ScoreExactBonus!A:D,4,FALSE),0),0)</f>
        <v>0</v>
      </c>
      <c r="AC417" s="31" t="str">
        <f ca="1">IF(Y417&lt;&gt;"", Y417 + IF(Z417=1,AB417, 0), "")</f>
        <v/>
      </c>
      <c r="AD417" s="31">
        <f ca="1">SUMIFS(AC$2:AC417,D$2:D417,D417)*IF(R417=0,1,2)</f>
        <v>0</v>
      </c>
    </row>
    <row r="418" spans="1:30" x14ac:dyDescent="0.35">
      <c r="A418" s="31">
        <f>IF(ISBLANK(B418),"",COUNTIF(B$2:B418,B418))-1</f>
        <v>10</v>
      </c>
      <c r="B418" s="31">
        <v>27</v>
      </c>
      <c r="C418" s="10">
        <f>VLOOKUP($A418,Database!$A:$Y,7,FALSE)</f>
        <v>46187.916666666664</v>
      </c>
      <c r="D418" s="31" t="str">
        <f>VLOOKUP(Pronostics!$B418,Setup_MPP!$A:$G,3,FALSE)</f>
        <v>Joueur27</v>
      </c>
      <c r="E418" s="31" t="str">
        <f>VLOOKUP(Pronostics!$B418,Setup_MPP!$A:$G,2,FALSE)</f>
        <v>Joueur27</v>
      </c>
      <c r="F418" s="31" t="str">
        <f>VLOOKUP($B418,Setup_MPP!$A:$E,4,FALSE)</f>
        <v>#D5D5D5</v>
      </c>
      <c r="G418" s="31" t="str">
        <f>VLOOKUP($B418,Setup_MPP!$A:$E,5,FALSE)</f>
        <v>#727272</v>
      </c>
      <c r="H418" s="31" t="str">
        <f>IFERROR(IF(AND(A418&gt;=1,A418&lt;=104),VLOOKUP($A418,Location!$A:$J,6,FALSE),IF(A418=0,"Avant l'ouverture",IF(OR(A418=105,A418=106),"Bonus"))),"")</f>
        <v>Tour 1</v>
      </c>
      <c r="I418" s="31" t="str">
        <f>IF(LEFT(H418,4)="Tour",VLOOKUP(A418,Database!$A:$C,3,FALSE),"")</f>
        <v>F</v>
      </c>
      <c r="J418" s="31" t="str">
        <f>VLOOKUP($A418,Location!$A:$J,7,FALSE)</f>
        <v>Pays-Bas</v>
      </c>
      <c r="K418" s="31" t="str">
        <f>IFERROR(VLOOKUP(J418,Setup_Team!$B:$C,2,FALSE), "TDB")</f>
        <v>NLD</v>
      </c>
      <c r="L418" s="31" t="str">
        <f>VLOOKUP($A418,Location!$A:$J,8,FALSE)</f>
        <v>Japon</v>
      </c>
      <c r="M418" s="31" t="str">
        <f>IFERROR(VLOOKUP(L418,Setup_Team!$B:$C,2,FALSE), "TDB")</f>
        <v>JAP</v>
      </c>
      <c r="N418" s="31" t="str">
        <f>VLOOKUP($A418,Location!$A:$J,9,FALSE)</f>
        <v>Arlington, Dallas, Texas</v>
      </c>
      <c r="O418" s="31" t="str">
        <f>VLOOKUP($A418,Location!$A:$J,10,FALSE)</f>
        <v>AT&amp;T Stadium</v>
      </c>
      <c r="R418" s="31">
        <v>0</v>
      </c>
      <c r="S418" s="25">
        <f>VLOOKUP($A418,Database!$A:$Y,10,FALSE)</f>
        <v>74</v>
      </c>
      <c r="T418" s="25">
        <f>VLOOKUP($A418,Database!$A:$Y,11,FALSE)</f>
        <v>115</v>
      </c>
      <c r="U418" s="25">
        <f>VLOOKUP($A418,Database!$A:$Y,12,FALSE)</f>
        <v>113</v>
      </c>
      <c r="V418" s="25" t="str">
        <f>VLOOKUP(A418,Database!A:M,13,FALSE)</f>
        <v>À venir</v>
      </c>
      <c r="W418" s="25" t="str">
        <f>VLOOKUP($A418,Database!$A:$Y,20,FALSE)</f>
        <v/>
      </c>
      <c r="X418" s="25" t="str">
        <f>VLOOKUP($A418,Database!$A:$Y,21,FALSE)</f>
        <v/>
      </c>
      <c r="Y418" s="25" t="str">
        <f ca="1">IF(C418&lt;NOW(),IF(AND(P418&gt;Q418,W418&gt;X418),S418,IF(AND(P418=Q418,W418=X418),T418,IF(AND(P418&lt;Q418,W418&lt;X418),U418,0))),"")</f>
        <v/>
      </c>
      <c r="Z418" s="25">
        <f>IF(AND(P418=W418,Q418=X418),1,0)</f>
        <v>1</v>
      </c>
      <c r="AA418" s="25" t="str">
        <f>IF(Z418=0,"",IF(ISBLANK(VLOOKUP(A418,Database!A:AA,22,FALSE)),"",VLOOKUP(A418,Database!A:AA,22,FALSE)))</f>
        <v>Exact</v>
      </c>
      <c r="AB418" s="25">
        <f ca="1">IFERROR(IF(AND(Y418&lt;&gt;"",OR(V418="Terminé",V418="En cours")),VLOOKUP(AA418,Setup_ScoreExactBonus!A:D,4,FALSE),0),0)</f>
        <v>0</v>
      </c>
      <c r="AC418" s="31" t="str">
        <f ca="1">IF(Y418&lt;&gt;"", Y418 + IF(Z418=1,AB418, 0), "")</f>
        <v/>
      </c>
      <c r="AD418" s="31">
        <f ca="1">SUMIFS(AC$2:AC418,D$2:D418,D418)*IF(R418=0,1,2)</f>
        <v>0</v>
      </c>
    </row>
    <row r="419" spans="1:30" x14ac:dyDescent="0.35">
      <c r="A419" s="31">
        <f>IF(ISBLANK(B419),"",COUNTIF(B$2:B419,B419))-1</f>
        <v>10</v>
      </c>
      <c r="B419" s="31">
        <v>28</v>
      </c>
      <c r="C419" s="10">
        <f>VLOOKUP($A419,Database!$A:$Y,7,FALSE)</f>
        <v>46187.916666666664</v>
      </c>
      <c r="D419" s="31" t="str">
        <f>VLOOKUP(Pronostics!$B419,Setup_MPP!$A:$G,3,FALSE)</f>
        <v>Joueur28</v>
      </c>
      <c r="E419" s="31" t="str">
        <f>VLOOKUP(Pronostics!$B419,Setup_MPP!$A:$G,2,FALSE)</f>
        <v>Joueur28</v>
      </c>
      <c r="F419" s="31" t="str">
        <f>VLOOKUP($B419,Setup_MPP!$A:$E,4,FALSE)</f>
        <v>#D5D5D5</v>
      </c>
      <c r="G419" s="31" t="str">
        <f>VLOOKUP($B419,Setup_MPP!$A:$E,5,FALSE)</f>
        <v>#727272</v>
      </c>
      <c r="H419" s="31" t="str">
        <f>IFERROR(IF(AND(A419&gt;=1,A419&lt;=104),VLOOKUP($A419,Location!$A:$J,6,FALSE),IF(A419=0,"Avant l'ouverture",IF(OR(A419=105,A419=106),"Bonus"))),"")</f>
        <v>Tour 1</v>
      </c>
      <c r="I419" s="31" t="str">
        <f>IF(LEFT(H419,4)="Tour",VLOOKUP(A419,Database!$A:$C,3,FALSE),"")</f>
        <v>F</v>
      </c>
      <c r="J419" s="31" t="str">
        <f>VLOOKUP($A419,Location!$A:$J,7,FALSE)</f>
        <v>Pays-Bas</v>
      </c>
      <c r="K419" s="31" t="str">
        <f>IFERROR(VLOOKUP(J419,Setup_Team!$B:$C,2,FALSE), "TDB")</f>
        <v>NLD</v>
      </c>
      <c r="L419" s="31" t="str">
        <f>VLOOKUP($A419,Location!$A:$J,8,FALSE)</f>
        <v>Japon</v>
      </c>
      <c r="M419" s="31" t="str">
        <f>IFERROR(VLOOKUP(L419,Setup_Team!$B:$C,2,FALSE), "TDB")</f>
        <v>JAP</v>
      </c>
      <c r="N419" s="31" t="str">
        <f>VLOOKUP($A419,Location!$A:$J,9,FALSE)</f>
        <v>Arlington, Dallas, Texas</v>
      </c>
      <c r="O419" s="31" t="str">
        <f>VLOOKUP($A419,Location!$A:$J,10,FALSE)</f>
        <v>AT&amp;T Stadium</v>
      </c>
      <c r="R419" s="31">
        <v>0</v>
      </c>
      <c r="S419" s="25">
        <f>VLOOKUP($A419,Database!$A:$Y,10,FALSE)</f>
        <v>74</v>
      </c>
      <c r="T419" s="25">
        <f>VLOOKUP($A419,Database!$A:$Y,11,FALSE)</f>
        <v>115</v>
      </c>
      <c r="U419" s="25">
        <f>VLOOKUP($A419,Database!$A:$Y,12,FALSE)</f>
        <v>113</v>
      </c>
      <c r="V419" s="25" t="str">
        <f>VLOOKUP(A419,Database!A:M,13,FALSE)</f>
        <v>À venir</v>
      </c>
      <c r="W419" s="25" t="str">
        <f>VLOOKUP($A419,Database!$A:$Y,20,FALSE)</f>
        <v/>
      </c>
      <c r="X419" s="25" t="str">
        <f>VLOOKUP($A419,Database!$A:$Y,21,FALSE)</f>
        <v/>
      </c>
      <c r="Y419" s="25" t="str">
        <f ca="1">IF(C419&lt;NOW(),IF(AND(P419&gt;Q419,W419&gt;X419),S419,IF(AND(P419=Q419,W419=X419),T419,IF(AND(P419&lt;Q419,W419&lt;X419),U419,0))),"")</f>
        <v/>
      </c>
      <c r="Z419" s="25">
        <f>IF(AND(P419=W419,Q419=X419),1,0)</f>
        <v>1</v>
      </c>
      <c r="AA419" s="25" t="str">
        <f>IF(Z419=0,"",IF(ISBLANK(VLOOKUP(A419,Database!A:AA,22,FALSE)),"",VLOOKUP(A419,Database!A:AA,22,FALSE)))</f>
        <v>Exact</v>
      </c>
      <c r="AB419" s="25">
        <f ca="1">IFERROR(IF(AND(Y419&lt;&gt;"",OR(V419="Terminé",V419="En cours")),VLOOKUP(AA419,Setup_ScoreExactBonus!A:D,4,FALSE),0),0)</f>
        <v>0</v>
      </c>
      <c r="AC419" s="31" t="str">
        <f ca="1">IF(Y419&lt;&gt;"", Y419 + IF(Z419=1,AB419, 0), "")</f>
        <v/>
      </c>
      <c r="AD419" s="31">
        <f ca="1">SUMIFS(AC$2:AC419,D$2:D419,D419)*IF(R419=0,1,2)</f>
        <v>0</v>
      </c>
    </row>
    <row r="420" spans="1:30" x14ac:dyDescent="0.35">
      <c r="A420" s="31">
        <f>IF(ISBLANK(B420),"",COUNTIF(B$2:B420,B420))-1</f>
        <v>10</v>
      </c>
      <c r="B420" s="31">
        <v>29</v>
      </c>
      <c r="C420" s="10">
        <f>VLOOKUP($A420,Database!$A:$Y,7,FALSE)</f>
        <v>46187.916666666664</v>
      </c>
      <c r="D420" s="31" t="str">
        <f>VLOOKUP(Pronostics!$B420,Setup_MPP!$A:$G,3,FALSE)</f>
        <v>Joueur29</v>
      </c>
      <c r="E420" s="31" t="str">
        <f>VLOOKUP(Pronostics!$B420,Setup_MPP!$A:$G,2,FALSE)</f>
        <v>Joueur29</v>
      </c>
      <c r="F420" s="31" t="str">
        <f>VLOOKUP($B420,Setup_MPP!$A:$E,4,FALSE)</f>
        <v>#D5D5D5</v>
      </c>
      <c r="G420" s="31" t="str">
        <f>VLOOKUP($B420,Setup_MPP!$A:$E,5,FALSE)</f>
        <v>#727272</v>
      </c>
      <c r="H420" s="31" t="str">
        <f>IFERROR(IF(AND(A420&gt;=1,A420&lt;=104),VLOOKUP($A420,Location!$A:$J,6,FALSE),IF(A420=0,"Avant l'ouverture",IF(OR(A420=105,A420=106),"Bonus"))),"")</f>
        <v>Tour 1</v>
      </c>
      <c r="I420" s="31" t="str">
        <f>IF(LEFT(H420,4)="Tour",VLOOKUP(A420,Database!$A:$C,3,FALSE),"")</f>
        <v>F</v>
      </c>
      <c r="J420" s="31" t="str">
        <f>VLOOKUP($A420,Location!$A:$J,7,FALSE)</f>
        <v>Pays-Bas</v>
      </c>
      <c r="K420" s="31" t="str">
        <f>IFERROR(VLOOKUP(J420,Setup_Team!$B:$C,2,FALSE), "TDB")</f>
        <v>NLD</v>
      </c>
      <c r="L420" s="31" t="str">
        <f>VLOOKUP($A420,Location!$A:$J,8,FALSE)</f>
        <v>Japon</v>
      </c>
      <c r="M420" s="31" t="str">
        <f>IFERROR(VLOOKUP(L420,Setup_Team!$B:$C,2,FALSE), "TDB")</f>
        <v>JAP</v>
      </c>
      <c r="N420" s="31" t="str">
        <f>VLOOKUP($A420,Location!$A:$J,9,FALSE)</f>
        <v>Arlington, Dallas, Texas</v>
      </c>
      <c r="O420" s="31" t="str">
        <f>VLOOKUP($A420,Location!$A:$J,10,FALSE)</f>
        <v>AT&amp;T Stadium</v>
      </c>
      <c r="R420" s="31">
        <v>0</v>
      </c>
      <c r="S420" s="25">
        <f>VLOOKUP($A420,Database!$A:$Y,10,FALSE)</f>
        <v>74</v>
      </c>
      <c r="T420" s="25">
        <f>VLOOKUP($A420,Database!$A:$Y,11,FALSE)</f>
        <v>115</v>
      </c>
      <c r="U420" s="25">
        <f>VLOOKUP($A420,Database!$A:$Y,12,FALSE)</f>
        <v>113</v>
      </c>
      <c r="V420" s="25" t="str">
        <f>VLOOKUP(A420,Database!A:M,13,FALSE)</f>
        <v>À venir</v>
      </c>
      <c r="W420" s="25" t="str">
        <f>VLOOKUP($A420,Database!$A:$Y,20,FALSE)</f>
        <v/>
      </c>
      <c r="X420" s="25" t="str">
        <f>VLOOKUP($A420,Database!$A:$Y,21,FALSE)</f>
        <v/>
      </c>
      <c r="Y420" s="25" t="str">
        <f ca="1">IF(C420&lt;NOW(),IF(AND(P420&gt;Q420,W420&gt;X420),S420,IF(AND(P420=Q420,W420=X420),T420,IF(AND(P420&lt;Q420,W420&lt;X420),U420,0))),"")</f>
        <v/>
      </c>
      <c r="Z420" s="25">
        <f>IF(AND(P420=W420,Q420=X420),1,0)</f>
        <v>1</v>
      </c>
      <c r="AA420" s="25" t="str">
        <f>IF(Z420=0,"",IF(ISBLANK(VLOOKUP(A420,Database!A:AA,22,FALSE)),"",VLOOKUP(A420,Database!A:AA,22,FALSE)))</f>
        <v>Exact</v>
      </c>
      <c r="AB420" s="25">
        <f ca="1">IFERROR(IF(AND(Y420&lt;&gt;"",OR(V420="Terminé",V420="En cours")),VLOOKUP(AA420,Setup_ScoreExactBonus!A:D,4,FALSE),0),0)</f>
        <v>0</v>
      </c>
      <c r="AC420" s="31" t="str">
        <f ca="1">IF(Y420&lt;&gt;"", Y420 + IF(Z420=1,AB420, 0), "")</f>
        <v/>
      </c>
      <c r="AD420" s="31">
        <f ca="1">SUMIFS(AC$2:AC420,D$2:D420,D420)*IF(R420=0,1,2)</f>
        <v>0</v>
      </c>
    </row>
    <row r="421" spans="1:30" x14ac:dyDescent="0.35">
      <c r="A421" s="31">
        <f>IF(ISBLANK(B421),"",COUNTIF(B$2:B421,B421))-1</f>
        <v>10</v>
      </c>
      <c r="B421" s="31">
        <v>30</v>
      </c>
      <c r="C421" s="10">
        <f>VLOOKUP($A421,Database!$A:$Y,7,FALSE)</f>
        <v>46187.916666666664</v>
      </c>
      <c r="D421" s="31" t="str">
        <f>VLOOKUP(Pronostics!$B421,Setup_MPP!$A:$G,3,FALSE)</f>
        <v>Joueur30</v>
      </c>
      <c r="E421" s="31" t="str">
        <f>VLOOKUP(Pronostics!$B421,Setup_MPP!$A:$G,2,FALSE)</f>
        <v>Joueur30</v>
      </c>
      <c r="F421" s="31" t="str">
        <f>VLOOKUP($B421,Setup_MPP!$A:$E,4,FALSE)</f>
        <v>#D5D5D5</v>
      </c>
      <c r="G421" s="31" t="str">
        <f>VLOOKUP($B421,Setup_MPP!$A:$E,5,FALSE)</f>
        <v>#727272</v>
      </c>
      <c r="H421" s="31" t="str">
        <f>IFERROR(IF(AND(A421&gt;=1,A421&lt;=104),VLOOKUP($A421,Location!$A:$J,6,FALSE),IF(A421=0,"Avant l'ouverture",IF(OR(A421=105,A421=106),"Bonus"))),"")</f>
        <v>Tour 1</v>
      </c>
      <c r="I421" s="31" t="str">
        <f>IF(LEFT(H421,4)="Tour",VLOOKUP(A421,Database!$A:$C,3,FALSE),"")</f>
        <v>F</v>
      </c>
      <c r="J421" s="31" t="str">
        <f>VLOOKUP($A421,Location!$A:$J,7,FALSE)</f>
        <v>Pays-Bas</v>
      </c>
      <c r="K421" s="31" t="str">
        <f>IFERROR(VLOOKUP(J421,Setup_Team!$B:$C,2,FALSE), "TDB")</f>
        <v>NLD</v>
      </c>
      <c r="L421" s="31" t="str">
        <f>VLOOKUP($A421,Location!$A:$J,8,FALSE)</f>
        <v>Japon</v>
      </c>
      <c r="M421" s="31" t="str">
        <f>IFERROR(VLOOKUP(L421,Setup_Team!$B:$C,2,FALSE), "TDB")</f>
        <v>JAP</v>
      </c>
      <c r="N421" s="31" t="str">
        <f>VLOOKUP($A421,Location!$A:$J,9,FALSE)</f>
        <v>Arlington, Dallas, Texas</v>
      </c>
      <c r="O421" s="31" t="str">
        <f>VLOOKUP($A421,Location!$A:$J,10,FALSE)</f>
        <v>AT&amp;T Stadium</v>
      </c>
      <c r="R421" s="31">
        <v>0</v>
      </c>
      <c r="S421" s="25">
        <f>VLOOKUP($A421,Database!$A:$Y,10,FALSE)</f>
        <v>74</v>
      </c>
      <c r="T421" s="25">
        <f>VLOOKUP($A421,Database!$A:$Y,11,FALSE)</f>
        <v>115</v>
      </c>
      <c r="U421" s="25">
        <f>VLOOKUP($A421,Database!$A:$Y,12,FALSE)</f>
        <v>113</v>
      </c>
      <c r="V421" s="25" t="str">
        <f>VLOOKUP(A421,Database!A:M,13,FALSE)</f>
        <v>À venir</v>
      </c>
      <c r="W421" s="25" t="str">
        <f>VLOOKUP($A421,Database!$A:$Y,20,FALSE)</f>
        <v/>
      </c>
      <c r="X421" s="25" t="str">
        <f>VLOOKUP($A421,Database!$A:$Y,21,FALSE)</f>
        <v/>
      </c>
      <c r="Y421" s="25" t="str">
        <f ca="1">IF(C421&lt;NOW(),IF(AND(P421&gt;Q421,W421&gt;X421),S421,IF(AND(P421=Q421,W421=X421),T421,IF(AND(P421&lt;Q421,W421&lt;X421),U421,0))),"")</f>
        <v/>
      </c>
      <c r="Z421" s="25">
        <f>IF(AND(P421=W421,Q421=X421),1,0)</f>
        <v>1</v>
      </c>
      <c r="AA421" s="25" t="str">
        <f>IF(Z421=0,"",IF(ISBLANK(VLOOKUP(A421,Database!A:AA,22,FALSE)),"",VLOOKUP(A421,Database!A:AA,22,FALSE)))</f>
        <v>Exact</v>
      </c>
      <c r="AB421" s="25">
        <f ca="1">IFERROR(IF(AND(Y421&lt;&gt;"",OR(V421="Terminé",V421="En cours")),VLOOKUP(AA421,Setup_ScoreExactBonus!A:D,4,FALSE),0),0)</f>
        <v>0</v>
      </c>
      <c r="AC421" s="31" t="str">
        <f ca="1">IF(Y421&lt;&gt;"", Y421 + IF(Z421=1,AB421, 0), "")</f>
        <v/>
      </c>
      <c r="AD421" s="31">
        <f ca="1">SUMIFS(AC$2:AC421,D$2:D421,D421)*IF(R421=0,1,2)</f>
        <v>0</v>
      </c>
    </row>
    <row r="422" spans="1:30" x14ac:dyDescent="0.35">
      <c r="A422" s="31">
        <f>IF(ISBLANK(B422),"",COUNTIF(B$2:B422,B422))-1</f>
        <v>10</v>
      </c>
      <c r="B422" s="31">
        <v>31</v>
      </c>
      <c r="C422" s="10">
        <f>VLOOKUP($A422,Database!$A:$Y,7,FALSE)</f>
        <v>46187.916666666664</v>
      </c>
      <c r="D422" s="31" t="str">
        <f>VLOOKUP(Pronostics!$B422,Setup_MPP!$A:$G,3,FALSE)</f>
        <v>Joueur31</v>
      </c>
      <c r="E422" s="31" t="str">
        <f>VLOOKUP(Pronostics!$B422,Setup_MPP!$A:$G,2,FALSE)</f>
        <v>Joueur31</v>
      </c>
      <c r="F422" s="31" t="str">
        <f>VLOOKUP($B422,Setup_MPP!$A:$E,4,FALSE)</f>
        <v>#D5D5D5</v>
      </c>
      <c r="G422" s="31" t="str">
        <f>VLOOKUP($B422,Setup_MPP!$A:$E,5,FALSE)</f>
        <v>#727272</v>
      </c>
      <c r="H422" s="31" t="str">
        <f>IFERROR(IF(AND(A422&gt;=1,A422&lt;=104),VLOOKUP($A422,Location!$A:$J,6,FALSE),IF(A422=0,"Avant l'ouverture",IF(OR(A422=105,A422=106),"Bonus"))),"")</f>
        <v>Tour 1</v>
      </c>
      <c r="I422" s="31" t="str">
        <f>IF(LEFT(H422,4)="Tour",VLOOKUP(A422,Database!$A:$C,3,FALSE),"")</f>
        <v>F</v>
      </c>
      <c r="J422" s="31" t="str">
        <f>VLOOKUP($A422,Location!$A:$J,7,FALSE)</f>
        <v>Pays-Bas</v>
      </c>
      <c r="K422" s="31" t="str">
        <f>IFERROR(VLOOKUP(J422,Setup_Team!$B:$C,2,FALSE), "TDB")</f>
        <v>NLD</v>
      </c>
      <c r="L422" s="31" t="str">
        <f>VLOOKUP($A422,Location!$A:$J,8,FALSE)</f>
        <v>Japon</v>
      </c>
      <c r="M422" s="31" t="str">
        <f>IFERROR(VLOOKUP(L422,Setup_Team!$B:$C,2,FALSE), "TDB")</f>
        <v>JAP</v>
      </c>
      <c r="N422" s="31" t="str">
        <f>VLOOKUP($A422,Location!$A:$J,9,FALSE)</f>
        <v>Arlington, Dallas, Texas</v>
      </c>
      <c r="O422" s="31" t="str">
        <f>VLOOKUP($A422,Location!$A:$J,10,FALSE)</f>
        <v>AT&amp;T Stadium</v>
      </c>
      <c r="R422" s="31">
        <v>0</v>
      </c>
      <c r="S422" s="25">
        <f>VLOOKUP($A422,Database!$A:$Y,10,FALSE)</f>
        <v>74</v>
      </c>
      <c r="T422" s="25">
        <f>VLOOKUP($A422,Database!$A:$Y,11,FALSE)</f>
        <v>115</v>
      </c>
      <c r="U422" s="25">
        <f>VLOOKUP($A422,Database!$A:$Y,12,FALSE)</f>
        <v>113</v>
      </c>
      <c r="V422" s="25" t="str">
        <f>VLOOKUP(A422,Database!A:M,13,FALSE)</f>
        <v>À venir</v>
      </c>
      <c r="W422" s="25" t="str">
        <f>VLOOKUP($A422,Database!$A:$Y,20,FALSE)</f>
        <v/>
      </c>
      <c r="X422" s="25" t="str">
        <f>VLOOKUP($A422,Database!$A:$Y,21,FALSE)</f>
        <v/>
      </c>
      <c r="Y422" s="25" t="str">
        <f ca="1">IF(C422&lt;NOW(),IF(AND(P422&gt;Q422,W422&gt;X422),S422,IF(AND(P422=Q422,W422=X422),T422,IF(AND(P422&lt;Q422,W422&lt;X422),U422,0))),"")</f>
        <v/>
      </c>
      <c r="Z422" s="25">
        <f>IF(AND(P422=W422,Q422=X422),1,0)</f>
        <v>1</v>
      </c>
      <c r="AA422" s="25" t="str">
        <f>IF(Z422=0,"",IF(ISBLANK(VLOOKUP(A422,Database!A:AA,22,FALSE)),"",VLOOKUP(A422,Database!A:AA,22,FALSE)))</f>
        <v>Exact</v>
      </c>
      <c r="AB422" s="25">
        <f ca="1">IFERROR(IF(AND(Y422&lt;&gt;"",OR(V422="Terminé",V422="En cours")),VLOOKUP(AA422,Setup_ScoreExactBonus!A:D,4,FALSE),0),0)</f>
        <v>0</v>
      </c>
      <c r="AC422" s="31" t="str">
        <f ca="1">IF(Y422&lt;&gt;"", Y422 + IF(Z422=1,AB422, 0), "")</f>
        <v/>
      </c>
      <c r="AD422" s="31">
        <f ca="1">SUMIFS(AC$2:AC422,D$2:D422,D422)*IF(R422=0,1,2)</f>
        <v>0</v>
      </c>
    </row>
    <row r="423" spans="1:30" x14ac:dyDescent="0.35">
      <c r="A423" s="31">
        <f>IF(ISBLANK(B423),"",COUNTIF(B$2:B423,B423))-1</f>
        <v>10</v>
      </c>
      <c r="B423" s="31">
        <v>32</v>
      </c>
      <c r="C423" s="10">
        <f>VLOOKUP($A423,Database!$A:$Y,7,FALSE)</f>
        <v>46187.916666666664</v>
      </c>
      <c r="D423" s="31" t="str">
        <f>VLOOKUP(Pronostics!$B423,Setup_MPP!$A:$G,3,FALSE)</f>
        <v>Joueur32</v>
      </c>
      <c r="E423" s="31" t="str">
        <f>VLOOKUP(Pronostics!$B423,Setup_MPP!$A:$G,2,FALSE)</f>
        <v>Joueur32</v>
      </c>
      <c r="F423" s="31" t="str">
        <f>VLOOKUP($B423,Setup_MPP!$A:$E,4,FALSE)</f>
        <v>#D5D5D5</v>
      </c>
      <c r="G423" s="31" t="str">
        <f>VLOOKUP($B423,Setup_MPP!$A:$E,5,FALSE)</f>
        <v>#727272</v>
      </c>
      <c r="H423" s="31" t="str">
        <f>IFERROR(IF(AND(A423&gt;=1,A423&lt;=104),VLOOKUP($A423,Location!$A:$J,6,FALSE),IF(A423=0,"Avant l'ouverture",IF(OR(A423=105,A423=106),"Bonus"))),"")</f>
        <v>Tour 1</v>
      </c>
      <c r="I423" s="31" t="str">
        <f>IF(LEFT(H423,4)="Tour",VLOOKUP(A423,Database!$A:$C,3,FALSE),"")</f>
        <v>F</v>
      </c>
      <c r="J423" s="31" t="str">
        <f>VLOOKUP($A423,Location!$A:$J,7,FALSE)</f>
        <v>Pays-Bas</v>
      </c>
      <c r="K423" s="31" t="str">
        <f>IFERROR(VLOOKUP(J423,Setup_Team!$B:$C,2,FALSE), "TDB")</f>
        <v>NLD</v>
      </c>
      <c r="L423" s="31" t="str">
        <f>VLOOKUP($A423,Location!$A:$J,8,FALSE)</f>
        <v>Japon</v>
      </c>
      <c r="M423" s="31" t="str">
        <f>IFERROR(VLOOKUP(L423,Setup_Team!$B:$C,2,FALSE), "TDB")</f>
        <v>JAP</v>
      </c>
      <c r="N423" s="31" t="str">
        <f>VLOOKUP($A423,Location!$A:$J,9,FALSE)</f>
        <v>Arlington, Dallas, Texas</v>
      </c>
      <c r="O423" s="31" t="str">
        <f>VLOOKUP($A423,Location!$A:$J,10,FALSE)</f>
        <v>AT&amp;T Stadium</v>
      </c>
      <c r="R423" s="31">
        <v>0</v>
      </c>
      <c r="S423" s="25">
        <f>VLOOKUP($A423,Database!$A:$Y,10,FALSE)</f>
        <v>74</v>
      </c>
      <c r="T423" s="25">
        <f>VLOOKUP($A423,Database!$A:$Y,11,FALSE)</f>
        <v>115</v>
      </c>
      <c r="U423" s="25">
        <f>VLOOKUP($A423,Database!$A:$Y,12,FALSE)</f>
        <v>113</v>
      </c>
      <c r="V423" s="25" t="str">
        <f>VLOOKUP(A423,Database!A:M,13,FALSE)</f>
        <v>À venir</v>
      </c>
      <c r="W423" s="25" t="str">
        <f>VLOOKUP($A423,Database!$A:$Y,20,FALSE)</f>
        <v/>
      </c>
      <c r="X423" s="25" t="str">
        <f>VLOOKUP($A423,Database!$A:$Y,21,FALSE)</f>
        <v/>
      </c>
      <c r="Y423" s="25" t="str">
        <f ca="1">IF(C423&lt;NOW(),IF(AND(P423&gt;Q423,W423&gt;X423),S423,IF(AND(P423=Q423,W423=X423),T423,IF(AND(P423&lt;Q423,W423&lt;X423),U423,0))),"")</f>
        <v/>
      </c>
      <c r="Z423" s="25">
        <f>IF(AND(P423=W423,Q423=X423),1,0)</f>
        <v>1</v>
      </c>
      <c r="AA423" s="25" t="str">
        <f>IF(Z423=0,"",IF(ISBLANK(VLOOKUP(A423,Database!A:AA,22,FALSE)),"",VLOOKUP(A423,Database!A:AA,22,FALSE)))</f>
        <v>Exact</v>
      </c>
      <c r="AB423" s="25">
        <f ca="1">IFERROR(IF(AND(Y423&lt;&gt;"",OR(V423="Terminé",V423="En cours")),VLOOKUP(AA423,Setup_ScoreExactBonus!A:D,4,FALSE),0),0)</f>
        <v>0</v>
      </c>
      <c r="AC423" s="31" t="str">
        <f ca="1">IF(Y423&lt;&gt;"", Y423 + IF(Z423=1,AB423, 0), "")</f>
        <v/>
      </c>
      <c r="AD423" s="31">
        <f ca="1">SUMIFS(AC$2:AC423,D$2:D423,D423)*IF(R423=0,1,2)</f>
        <v>0</v>
      </c>
    </row>
    <row r="424" spans="1:30" x14ac:dyDescent="0.35">
      <c r="A424" s="31">
        <f>IF(ISBLANK(B424),"",COUNTIF(B$2:B424,B424))-1</f>
        <v>10</v>
      </c>
      <c r="B424" s="31">
        <v>33</v>
      </c>
      <c r="C424" s="10">
        <f>VLOOKUP($A424,Database!$A:$Y,7,FALSE)</f>
        <v>46187.916666666664</v>
      </c>
      <c r="D424" s="31" t="str">
        <f>VLOOKUP(Pronostics!$B424,Setup_MPP!$A:$G,3,FALSE)</f>
        <v>Joueur33</v>
      </c>
      <c r="E424" s="31" t="str">
        <f>VLOOKUP(Pronostics!$B424,Setup_MPP!$A:$G,2,FALSE)</f>
        <v>Joueur33</v>
      </c>
      <c r="F424" s="31" t="str">
        <f>VLOOKUP($B424,Setup_MPP!$A:$E,4,FALSE)</f>
        <v>#D5D5D5</v>
      </c>
      <c r="G424" s="31" t="str">
        <f>VLOOKUP($B424,Setup_MPP!$A:$E,5,FALSE)</f>
        <v>#727272</v>
      </c>
      <c r="H424" s="31" t="str">
        <f>IFERROR(IF(AND(A424&gt;=1,A424&lt;=104),VLOOKUP($A424,Location!$A:$J,6,FALSE),IF(A424=0,"Avant l'ouverture",IF(OR(A424=105,A424=106),"Bonus"))),"")</f>
        <v>Tour 1</v>
      </c>
      <c r="I424" s="31" t="str">
        <f>IF(LEFT(H424,4)="Tour",VLOOKUP(A424,Database!$A:$C,3,FALSE),"")</f>
        <v>F</v>
      </c>
      <c r="J424" s="31" t="str">
        <f>VLOOKUP($A424,Location!$A:$J,7,FALSE)</f>
        <v>Pays-Bas</v>
      </c>
      <c r="K424" s="31" t="str">
        <f>IFERROR(VLOOKUP(J424,Setup_Team!$B:$C,2,FALSE), "TDB")</f>
        <v>NLD</v>
      </c>
      <c r="L424" s="31" t="str">
        <f>VLOOKUP($A424,Location!$A:$J,8,FALSE)</f>
        <v>Japon</v>
      </c>
      <c r="M424" s="31" t="str">
        <f>IFERROR(VLOOKUP(L424,Setup_Team!$B:$C,2,FALSE), "TDB")</f>
        <v>JAP</v>
      </c>
      <c r="N424" s="31" t="str">
        <f>VLOOKUP($A424,Location!$A:$J,9,FALSE)</f>
        <v>Arlington, Dallas, Texas</v>
      </c>
      <c r="O424" s="31" t="str">
        <f>VLOOKUP($A424,Location!$A:$J,10,FALSE)</f>
        <v>AT&amp;T Stadium</v>
      </c>
      <c r="R424" s="31">
        <v>0</v>
      </c>
      <c r="S424" s="25">
        <f>VLOOKUP($A424,Database!$A:$Y,10,FALSE)</f>
        <v>74</v>
      </c>
      <c r="T424" s="25">
        <f>VLOOKUP($A424,Database!$A:$Y,11,FALSE)</f>
        <v>115</v>
      </c>
      <c r="U424" s="25">
        <f>VLOOKUP($A424,Database!$A:$Y,12,FALSE)</f>
        <v>113</v>
      </c>
      <c r="V424" s="25" t="str">
        <f>VLOOKUP(A424,Database!A:M,13,FALSE)</f>
        <v>À venir</v>
      </c>
      <c r="W424" s="25" t="str">
        <f>VLOOKUP($A424,Database!$A:$Y,20,FALSE)</f>
        <v/>
      </c>
      <c r="X424" s="25" t="str">
        <f>VLOOKUP($A424,Database!$A:$Y,21,FALSE)</f>
        <v/>
      </c>
      <c r="Y424" s="25" t="str">
        <f ca="1">IF(C424&lt;NOW(),IF(AND(P424&gt;Q424,W424&gt;X424),S424,IF(AND(P424=Q424,W424=X424),T424,IF(AND(P424&lt;Q424,W424&lt;X424),U424,0))),"")</f>
        <v/>
      </c>
      <c r="Z424" s="25">
        <f>IF(AND(P424=W424,Q424=X424),1,0)</f>
        <v>1</v>
      </c>
      <c r="AA424" s="25" t="str">
        <f>IF(Z424=0,"",IF(ISBLANK(VLOOKUP(A424,Database!A:AA,22,FALSE)),"",VLOOKUP(A424,Database!A:AA,22,FALSE)))</f>
        <v>Exact</v>
      </c>
      <c r="AB424" s="25">
        <f ca="1">IFERROR(IF(AND(Y424&lt;&gt;"",OR(V424="Terminé",V424="En cours")),VLOOKUP(AA424,Setup_ScoreExactBonus!A:D,4,FALSE),0),0)</f>
        <v>0</v>
      </c>
      <c r="AC424" s="31" t="str">
        <f ca="1">IF(Y424&lt;&gt;"", Y424 + IF(Z424=1,AB424, 0), "")</f>
        <v/>
      </c>
      <c r="AD424" s="31">
        <f ca="1">SUMIFS(AC$2:AC424,D$2:D424,D424)*IF(R424=0,1,2)</f>
        <v>0</v>
      </c>
    </row>
    <row r="425" spans="1:30" x14ac:dyDescent="0.35">
      <c r="A425" s="31">
        <f>IF(ISBLANK(B425),"",COUNTIF(B$2:B425,B425))-1</f>
        <v>10</v>
      </c>
      <c r="B425" s="31">
        <v>34</v>
      </c>
      <c r="C425" s="10">
        <f>VLOOKUP($A425,Database!$A:$Y,7,FALSE)</f>
        <v>46187.916666666664</v>
      </c>
      <c r="D425" s="31" t="str">
        <f>VLOOKUP(Pronostics!$B425,Setup_MPP!$A:$G,3,FALSE)</f>
        <v>Joueur34</v>
      </c>
      <c r="E425" s="31" t="str">
        <f>VLOOKUP(Pronostics!$B425,Setup_MPP!$A:$G,2,FALSE)</f>
        <v>Joueur34</v>
      </c>
      <c r="F425" s="31" t="str">
        <f>VLOOKUP($B425,Setup_MPP!$A:$E,4,FALSE)</f>
        <v>#D5D5D5</v>
      </c>
      <c r="G425" s="31" t="str">
        <f>VLOOKUP($B425,Setup_MPP!$A:$E,5,FALSE)</f>
        <v>#727272</v>
      </c>
      <c r="H425" s="31" t="str">
        <f>IFERROR(IF(AND(A425&gt;=1,A425&lt;=104),VLOOKUP($A425,Location!$A:$J,6,FALSE),IF(A425=0,"Avant l'ouverture",IF(OR(A425=105,A425=106),"Bonus"))),"")</f>
        <v>Tour 1</v>
      </c>
      <c r="I425" s="31" t="str">
        <f>IF(LEFT(H425,4)="Tour",VLOOKUP(A425,Database!$A:$C,3,FALSE),"")</f>
        <v>F</v>
      </c>
      <c r="J425" s="31" t="str">
        <f>VLOOKUP($A425,Location!$A:$J,7,FALSE)</f>
        <v>Pays-Bas</v>
      </c>
      <c r="K425" s="31" t="str">
        <f>IFERROR(VLOOKUP(J425,Setup_Team!$B:$C,2,FALSE), "TDB")</f>
        <v>NLD</v>
      </c>
      <c r="L425" s="31" t="str">
        <f>VLOOKUP($A425,Location!$A:$J,8,FALSE)</f>
        <v>Japon</v>
      </c>
      <c r="M425" s="31" t="str">
        <f>IFERROR(VLOOKUP(L425,Setup_Team!$B:$C,2,FALSE), "TDB")</f>
        <v>JAP</v>
      </c>
      <c r="N425" s="31" t="str">
        <f>VLOOKUP($A425,Location!$A:$J,9,FALSE)</f>
        <v>Arlington, Dallas, Texas</v>
      </c>
      <c r="O425" s="31" t="str">
        <f>VLOOKUP($A425,Location!$A:$J,10,FALSE)</f>
        <v>AT&amp;T Stadium</v>
      </c>
      <c r="R425" s="31">
        <v>0</v>
      </c>
      <c r="S425" s="25">
        <f>VLOOKUP($A425,Database!$A:$Y,10,FALSE)</f>
        <v>74</v>
      </c>
      <c r="T425" s="25">
        <f>VLOOKUP($A425,Database!$A:$Y,11,FALSE)</f>
        <v>115</v>
      </c>
      <c r="U425" s="25">
        <f>VLOOKUP($A425,Database!$A:$Y,12,FALSE)</f>
        <v>113</v>
      </c>
      <c r="V425" s="25" t="str">
        <f>VLOOKUP(A425,Database!A:M,13,FALSE)</f>
        <v>À venir</v>
      </c>
      <c r="W425" s="25" t="str">
        <f>VLOOKUP($A425,Database!$A:$Y,20,FALSE)</f>
        <v/>
      </c>
      <c r="X425" s="25" t="str">
        <f>VLOOKUP($A425,Database!$A:$Y,21,FALSE)</f>
        <v/>
      </c>
      <c r="Y425" s="25" t="str">
        <f ca="1">IF(C425&lt;NOW(),IF(AND(P425&gt;Q425,W425&gt;X425),S425,IF(AND(P425=Q425,W425=X425),T425,IF(AND(P425&lt;Q425,W425&lt;X425),U425,0))),"")</f>
        <v/>
      </c>
      <c r="Z425" s="25">
        <f>IF(AND(P425=W425,Q425=X425),1,0)</f>
        <v>1</v>
      </c>
      <c r="AA425" s="25" t="str">
        <f>IF(Z425=0,"",IF(ISBLANK(VLOOKUP(A425,Database!A:AA,22,FALSE)),"",VLOOKUP(A425,Database!A:AA,22,FALSE)))</f>
        <v>Exact</v>
      </c>
      <c r="AB425" s="25">
        <f ca="1">IFERROR(IF(AND(Y425&lt;&gt;"",OR(V425="Terminé",V425="En cours")),VLOOKUP(AA425,Setup_ScoreExactBonus!A:D,4,FALSE),0),0)</f>
        <v>0</v>
      </c>
      <c r="AC425" s="31" t="str">
        <f ca="1">IF(Y425&lt;&gt;"", Y425 + IF(Z425=1,AB425, 0), "")</f>
        <v/>
      </c>
      <c r="AD425" s="31">
        <f ca="1">SUMIFS(AC$2:AC425,D$2:D425,D425)*IF(R425=0,1,2)</f>
        <v>0</v>
      </c>
    </row>
    <row r="426" spans="1:30" x14ac:dyDescent="0.35">
      <c r="A426" s="31">
        <f>IF(ISBLANK(B426),"",COUNTIF(B$2:B426,B426))-1</f>
        <v>10</v>
      </c>
      <c r="B426" s="31">
        <v>35</v>
      </c>
      <c r="C426" s="10">
        <f>VLOOKUP($A426,Database!$A:$Y,7,FALSE)</f>
        <v>46187.916666666664</v>
      </c>
      <c r="D426" s="31" t="str">
        <f>VLOOKUP(Pronostics!$B426,Setup_MPP!$A:$G,3,FALSE)</f>
        <v>Joueur35</v>
      </c>
      <c r="E426" s="31" t="str">
        <f>VLOOKUP(Pronostics!$B426,Setup_MPP!$A:$G,2,FALSE)</f>
        <v>Joueur35</v>
      </c>
      <c r="F426" s="31" t="str">
        <f>VLOOKUP($B426,Setup_MPP!$A:$E,4,FALSE)</f>
        <v>#D5D5D5</v>
      </c>
      <c r="G426" s="31" t="str">
        <f>VLOOKUP($B426,Setup_MPP!$A:$E,5,FALSE)</f>
        <v>#727272</v>
      </c>
      <c r="H426" s="31" t="str">
        <f>IFERROR(IF(AND(A426&gt;=1,A426&lt;=104),VLOOKUP($A426,Location!$A:$J,6,FALSE),IF(A426=0,"Avant l'ouverture",IF(OR(A426=105,A426=106),"Bonus"))),"")</f>
        <v>Tour 1</v>
      </c>
      <c r="I426" s="31" t="str">
        <f>IF(LEFT(H426,4)="Tour",VLOOKUP(A426,Database!$A:$C,3,FALSE),"")</f>
        <v>F</v>
      </c>
      <c r="J426" s="31" t="str">
        <f>VLOOKUP($A426,Location!$A:$J,7,FALSE)</f>
        <v>Pays-Bas</v>
      </c>
      <c r="K426" s="31" t="str">
        <f>IFERROR(VLOOKUP(J426,Setup_Team!$B:$C,2,FALSE), "TDB")</f>
        <v>NLD</v>
      </c>
      <c r="L426" s="31" t="str">
        <f>VLOOKUP($A426,Location!$A:$J,8,FALSE)</f>
        <v>Japon</v>
      </c>
      <c r="M426" s="31" t="str">
        <f>IFERROR(VLOOKUP(L426,Setup_Team!$B:$C,2,FALSE), "TDB")</f>
        <v>JAP</v>
      </c>
      <c r="N426" s="31" t="str">
        <f>VLOOKUP($A426,Location!$A:$J,9,FALSE)</f>
        <v>Arlington, Dallas, Texas</v>
      </c>
      <c r="O426" s="31" t="str">
        <f>VLOOKUP($A426,Location!$A:$J,10,FALSE)</f>
        <v>AT&amp;T Stadium</v>
      </c>
      <c r="R426" s="31">
        <v>0</v>
      </c>
      <c r="S426" s="25">
        <f>VLOOKUP($A426,Database!$A:$Y,10,FALSE)</f>
        <v>74</v>
      </c>
      <c r="T426" s="25">
        <f>VLOOKUP($A426,Database!$A:$Y,11,FALSE)</f>
        <v>115</v>
      </c>
      <c r="U426" s="25">
        <f>VLOOKUP($A426,Database!$A:$Y,12,FALSE)</f>
        <v>113</v>
      </c>
      <c r="V426" s="25" t="str">
        <f>VLOOKUP(A426,Database!A:M,13,FALSE)</f>
        <v>À venir</v>
      </c>
      <c r="W426" s="25" t="str">
        <f>VLOOKUP($A426,Database!$A:$Y,20,FALSE)</f>
        <v/>
      </c>
      <c r="X426" s="25" t="str">
        <f>VLOOKUP($A426,Database!$A:$Y,21,FALSE)</f>
        <v/>
      </c>
      <c r="Y426" s="25" t="str">
        <f ca="1">IF(C426&lt;NOW(),IF(AND(P426&gt;Q426,W426&gt;X426),S426,IF(AND(P426=Q426,W426=X426),T426,IF(AND(P426&lt;Q426,W426&lt;X426),U426,0))),"")</f>
        <v/>
      </c>
      <c r="Z426" s="25">
        <f>IF(AND(P426=W426,Q426=X426),1,0)</f>
        <v>1</v>
      </c>
      <c r="AA426" s="25" t="str">
        <f>IF(Z426=0,"",IF(ISBLANK(VLOOKUP(A426,Database!A:AA,22,FALSE)),"",VLOOKUP(A426,Database!A:AA,22,FALSE)))</f>
        <v>Exact</v>
      </c>
      <c r="AB426" s="25">
        <f ca="1">IFERROR(IF(AND(Y426&lt;&gt;"",OR(V426="Terminé",V426="En cours")),VLOOKUP(AA426,Setup_ScoreExactBonus!A:D,4,FALSE),0),0)</f>
        <v>0</v>
      </c>
      <c r="AC426" s="31" t="str">
        <f ca="1">IF(Y426&lt;&gt;"", Y426 + IF(Z426=1,AB426, 0), "")</f>
        <v/>
      </c>
      <c r="AD426" s="31">
        <f ca="1">SUMIFS(AC$2:AC426,D$2:D426,D426)*IF(R426=0,1,2)</f>
        <v>0</v>
      </c>
    </row>
    <row r="427" spans="1:30" x14ac:dyDescent="0.35">
      <c r="A427" s="31">
        <f>IF(ISBLANK(B427),"",COUNTIF(B$2:B427,B427))-1</f>
        <v>10</v>
      </c>
      <c r="B427" s="31">
        <v>36</v>
      </c>
      <c r="C427" s="10">
        <f>VLOOKUP($A427,Database!$A:$Y,7,FALSE)</f>
        <v>46187.916666666664</v>
      </c>
      <c r="D427" s="31" t="str">
        <f>VLOOKUP(Pronostics!$B427,Setup_MPP!$A:$G,3,FALSE)</f>
        <v>Joueur36</v>
      </c>
      <c r="E427" s="31" t="str">
        <f>VLOOKUP(Pronostics!$B427,Setup_MPP!$A:$G,2,FALSE)</f>
        <v>Joueur36</v>
      </c>
      <c r="F427" s="31" t="str">
        <f>VLOOKUP($B427,Setup_MPP!$A:$E,4,FALSE)</f>
        <v>#D5D5D5</v>
      </c>
      <c r="G427" s="31" t="str">
        <f>VLOOKUP($B427,Setup_MPP!$A:$E,5,FALSE)</f>
        <v>#727272</v>
      </c>
      <c r="H427" s="31" t="str">
        <f>IFERROR(IF(AND(A427&gt;=1,A427&lt;=104),VLOOKUP($A427,Location!$A:$J,6,FALSE),IF(A427=0,"Avant l'ouverture",IF(OR(A427=105,A427=106),"Bonus"))),"")</f>
        <v>Tour 1</v>
      </c>
      <c r="I427" s="31" t="str">
        <f>IF(LEFT(H427,4)="Tour",VLOOKUP(A427,Database!$A:$C,3,FALSE),"")</f>
        <v>F</v>
      </c>
      <c r="J427" s="31" t="str">
        <f>VLOOKUP($A427,Location!$A:$J,7,FALSE)</f>
        <v>Pays-Bas</v>
      </c>
      <c r="K427" s="31" t="str">
        <f>IFERROR(VLOOKUP(J427,Setup_Team!$B:$C,2,FALSE), "TDB")</f>
        <v>NLD</v>
      </c>
      <c r="L427" s="31" t="str">
        <f>VLOOKUP($A427,Location!$A:$J,8,FALSE)</f>
        <v>Japon</v>
      </c>
      <c r="M427" s="31" t="str">
        <f>IFERROR(VLOOKUP(L427,Setup_Team!$B:$C,2,FALSE), "TDB")</f>
        <v>JAP</v>
      </c>
      <c r="N427" s="31" t="str">
        <f>VLOOKUP($A427,Location!$A:$J,9,FALSE)</f>
        <v>Arlington, Dallas, Texas</v>
      </c>
      <c r="O427" s="31" t="str">
        <f>VLOOKUP($A427,Location!$A:$J,10,FALSE)</f>
        <v>AT&amp;T Stadium</v>
      </c>
      <c r="R427" s="31">
        <v>0</v>
      </c>
      <c r="S427" s="25">
        <f>VLOOKUP($A427,Database!$A:$Y,10,FALSE)</f>
        <v>74</v>
      </c>
      <c r="T427" s="25">
        <f>VLOOKUP($A427,Database!$A:$Y,11,FALSE)</f>
        <v>115</v>
      </c>
      <c r="U427" s="25">
        <f>VLOOKUP($A427,Database!$A:$Y,12,FALSE)</f>
        <v>113</v>
      </c>
      <c r="V427" s="25" t="str">
        <f>VLOOKUP(A427,Database!A:M,13,FALSE)</f>
        <v>À venir</v>
      </c>
      <c r="W427" s="25" t="str">
        <f>VLOOKUP($A427,Database!$A:$Y,20,FALSE)</f>
        <v/>
      </c>
      <c r="X427" s="25" t="str">
        <f>VLOOKUP($A427,Database!$A:$Y,21,FALSE)</f>
        <v/>
      </c>
      <c r="Y427" s="25" t="str">
        <f ca="1">IF(C427&lt;NOW(),IF(AND(P427&gt;Q427,W427&gt;X427),S427,IF(AND(P427=Q427,W427=X427),T427,IF(AND(P427&lt;Q427,W427&lt;X427),U427,0))),"")</f>
        <v/>
      </c>
      <c r="Z427" s="25">
        <f>IF(AND(P427=W427,Q427=X427),1,0)</f>
        <v>1</v>
      </c>
      <c r="AA427" s="25" t="str">
        <f>IF(Z427=0,"",IF(ISBLANK(VLOOKUP(A427,Database!A:AA,22,FALSE)),"",VLOOKUP(A427,Database!A:AA,22,FALSE)))</f>
        <v>Exact</v>
      </c>
      <c r="AB427" s="25">
        <f ca="1">IFERROR(IF(AND(Y427&lt;&gt;"",OR(V427="Terminé",V427="En cours")),VLOOKUP(AA427,Setup_ScoreExactBonus!A:D,4,FALSE),0),0)</f>
        <v>0</v>
      </c>
      <c r="AC427" s="31" t="str">
        <f ca="1">IF(Y427&lt;&gt;"", Y427 + IF(Z427=1,AB427, 0), "")</f>
        <v/>
      </c>
      <c r="AD427" s="31">
        <f ca="1">SUMIFS(AC$2:AC427,D$2:D427,D427)*IF(R427=0,1,2)</f>
        <v>0</v>
      </c>
    </row>
    <row r="428" spans="1:30" x14ac:dyDescent="0.35">
      <c r="A428" s="31">
        <f>IF(ISBLANK(B428),"",COUNTIF(B$2:B428,B428))-1</f>
        <v>10</v>
      </c>
      <c r="B428" s="31">
        <v>37</v>
      </c>
      <c r="C428" s="10">
        <f>VLOOKUP($A428,Database!$A:$Y,7,FALSE)</f>
        <v>46187.916666666664</v>
      </c>
      <c r="D428" s="31" t="str">
        <f>VLOOKUP(Pronostics!$B428,Setup_MPP!$A:$G,3,FALSE)</f>
        <v>Joueur37</v>
      </c>
      <c r="E428" s="31" t="str">
        <f>VLOOKUP(Pronostics!$B428,Setup_MPP!$A:$G,2,FALSE)</f>
        <v>Joueur37</v>
      </c>
      <c r="F428" s="31" t="str">
        <f>VLOOKUP($B428,Setup_MPP!$A:$E,4,FALSE)</f>
        <v>#D5D5D5</v>
      </c>
      <c r="G428" s="31" t="str">
        <f>VLOOKUP($B428,Setup_MPP!$A:$E,5,FALSE)</f>
        <v>#727272</v>
      </c>
      <c r="H428" s="31" t="str">
        <f>IFERROR(IF(AND(A428&gt;=1,A428&lt;=104),VLOOKUP($A428,Location!$A:$J,6,FALSE),IF(A428=0,"Avant l'ouverture",IF(OR(A428=105,A428=106),"Bonus"))),"")</f>
        <v>Tour 1</v>
      </c>
      <c r="I428" s="31" t="str">
        <f>IF(LEFT(H428,4)="Tour",VLOOKUP(A428,Database!$A:$C,3,FALSE),"")</f>
        <v>F</v>
      </c>
      <c r="J428" s="31" t="str">
        <f>VLOOKUP($A428,Location!$A:$J,7,FALSE)</f>
        <v>Pays-Bas</v>
      </c>
      <c r="K428" s="31" t="str">
        <f>IFERROR(VLOOKUP(J428,Setup_Team!$B:$C,2,FALSE), "TDB")</f>
        <v>NLD</v>
      </c>
      <c r="L428" s="31" t="str">
        <f>VLOOKUP($A428,Location!$A:$J,8,FALSE)</f>
        <v>Japon</v>
      </c>
      <c r="M428" s="31" t="str">
        <f>IFERROR(VLOOKUP(L428,Setup_Team!$B:$C,2,FALSE), "TDB")</f>
        <v>JAP</v>
      </c>
      <c r="N428" s="31" t="str">
        <f>VLOOKUP($A428,Location!$A:$J,9,FALSE)</f>
        <v>Arlington, Dallas, Texas</v>
      </c>
      <c r="O428" s="31" t="str">
        <f>VLOOKUP($A428,Location!$A:$J,10,FALSE)</f>
        <v>AT&amp;T Stadium</v>
      </c>
      <c r="R428" s="31">
        <v>0</v>
      </c>
      <c r="S428" s="25">
        <f>VLOOKUP($A428,Database!$A:$Y,10,FALSE)</f>
        <v>74</v>
      </c>
      <c r="T428" s="25">
        <f>VLOOKUP($A428,Database!$A:$Y,11,FALSE)</f>
        <v>115</v>
      </c>
      <c r="U428" s="25">
        <f>VLOOKUP($A428,Database!$A:$Y,12,FALSE)</f>
        <v>113</v>
      </c>
      <c r="V428" s="25" t="str">
        <f>VLOOKUP(A428,Database!A:M,13,FALSE)</f>
        <v>À venir</v>
      </c>
      <c r="W428" s="25" t="str">
        <f>VLOOKUP($A428,Database!$A:$Y,20,FALSE)</f>
        <v/>
      </c>
      <c r="X428" s="25" t="str">
        <f>VLOOKUP($A428,Database!$A:$Y,21,FALSE)</f>
        <v/>
      </c>
      <c r="Y428" s="25" t="str">
        <f ca="1">IF(C428&lt;NOW(),IF(AND(P428&gt;Q428,W428&gt;X428),S428,IF(AND(P428=Q428,W428=X428),T428,IF(AND(P428&lt;Q428,W428&lt;X428),U428,0))),"")</f>
        <v/>
      </c>
      <c r="Z428" s="25">
        <f>IF(AND(P428=W428,Q428=X428),1,0)</f>
        <v>1</v>
      </c>
      <c r="AA428" s="25" t="str">
        <f>IF(Z428=0,"",IF(ISBLANK(VLOOKUP(A428,Database!A:AA,22,FALSE)),"",VLOOKUP(A428,Database!A:AA,22,FALSE)))</f>
        <v>Exact</v>
      </c>
      <c r="AB428" s="25">
        <f ca="1">IFERROR(IF(AND(Y428&lt;&gt;"",OR(V428="Terminé",V428="En cours")),VLOOKUP(AA428,Setup_ScoreExactBonus!A:D,4,FALSE),0),0)</f>
        <v>0</v>
      </c>
      <c r="AC428" s="31" t="str">
        <f ca="1">IF(Y428&lt;&gt;"", Y428 + IF(Z428=1,AB428, 0), "")</f>
        <v/>
      </c>
      <c r="AD428" s="31">
        <f ca="1">SUMIFS(AC$2:AC428,D$2:D428,D428)*IF(R428=0,1,2)</f>
        <v>0</v>
      </c>
    </row>
    <row r="429" spans="1:30" x14ac:dyDescent="0.35">
      <c r="A429" s="31">
        <f>IF(ISBLANK(B429),"",COUNTIF(B$2:B429,B429))-1</f>
        <v>10</v>
      </c>
      <c r="B429" s="31">
        <v>38</v>
      </c>
      <c r="C429" s="10">
        <f>VLOOKUP($A429,Database!$A:$Y,7,FALSE)</f>
        <v>46187.916666666664</v>
      </c>
      <c r="D429" s="31" t="str">
        <f>VLOOKUP(Pronostics!$B429,Setup_MPP!$A:$G,3,FALSE)</f>
        <v>Joueur38</v>
      </c>
      <c r="E429" s="31" t="str">
        <f>VLOOKUP(Pronostics!$B429,Setup_MPP!$A:$G,2,FALSE)</f>
        <v>Joueur38</v>
      </c>
      <c r="F429" s="31" t="str">
        <f>VLOOKUP($B429,Setup_MPP!$A:$E,4,FALSE)</f>
        <v>#D5D5D5</v>
      </c>
      <c r="G429" s="31" t="str">
        <f>VLOOKUP($B429,Setup_MPP!$A:$E,5,FALSE)</f>
        <v>#727272</v>
      </c>
      <c r="H429" s="31" t="str">
        <f>IFERROR(IF(AND(A429&gt;=1,A429&lt;=104),VLOOKUP($A429,Location!$A:$J,6,FALSE),IF(A429=0,"Avant l'ouverture",IF(OR(A429=105,A429=106),"Bonus"))),"")</f>
        <v>Tour 1</v>
      </c>
      <c r="I429" s="31" t="str">
        <f>IF(LEFT(H429,4)="Tour",VLOOKUP(A429,Database!$A:$C,3,FALSE),"")</f>
        <v>F</v>
      </c>
      <c r="J429" s="31" t="str">
        <f>VLOOKUP($A429,Location!$A:$J,7,FALSE)</f>
        <v>Pays-Bas</v>
      </c>
      <c r="K429" s="31" t="str">
        <f>IFERROR(VLOOKUP(J429,Setup_Team!$B:$C,2,FALSE), "TDB")</f>
        <v>NLD</v>
      </c>
      <c r="L429" s="31" t="str">
        <f>VLOOKUP($A429,Location!$A:$J,8,FALSE)</f>
        <v>Japon</v>
      </c>
      <c r="M429" s="31" t="str">
        <f>IFERROR(VLOOKUP(L429,Setup_Team!$B:$C,2,FALSE), "TDB")</f>
        <v>JAP</v>
      </c>
      <c r="N429" s="31" t="str">
        <f>VLOOKUP($A429,Location!$A:$J,9,FALSE)</f>
        <v>Arlington, Dallas, Texas</v>
      </c>
      <c r="O429" s="31" t="str">
        <f>VLOOKUP($A429,Location!$A:$J,10,FALSE)</f>
        <v>AT&amp;T Stadium</v>
      </c>
      <c r="R429" s="31">
        <v>0</v>
      </c>
      <c r="S429" s="25">
        <f>VLOOKUP($A429,Database!$A:$Y,10,FALSE)</f>
        <v>74</v>
      </c>
      <c r="T429" s="25">
        <f>VLOOKUP($A429,Database!$A:$Y,11,FALSE)</f>
        <v>115</v>
      </c>
      <c r="U429" s="25">
        <f>VLOOKUP($A429,Database!$A:$Y,12,FALSE)</f>
        <v>113</v>
      </c>
      <c r="V429" s="25" t="str">
        <f>VLOOKUP(A429,Database!A:M,13,FALSE)</f>
        <v>À venir</v>
      </c>
      <c r="W429" s="25" t="str">
        <f>VLOOKUP($A429,Database!$A:$Y,20,FALSE)</f>
        <v/>
      </c>
      <c r="X429" s="25" t="str">
        <f>VLOOKUP($A429,Database!$A:$Y,21,FALSE)</f>
        <v/>
      </c>
      <c r="Y429" s="25" t="str">
        <f ca="1">IF(C429&lt;NOW(),IF(AND(P429&gt;Q429,W429&gt;X429),S429,IF(AND(P429=Q429,W429=X429),T429,IF(AND(P429&lt;Q429,W429&lt;X429),U429,0))),"")</f>
        <v/>
      </c>
      <c r="Z429" s="25">
        <f>IF(AND(P429=W429,Q429=X429),1,0)</f>
        <v>1</v>
      </c>
      <c r="AA429" s="25" t="str">
        <f>IF(Z429=0,"",IF(ISBLANK(VLOOKUP(A429,Database!A:AA,22,FALSE)),"",VLOOKUP(A429,Database!A:AA,22,FALSE)))</f>
        <v>Exact</v>
      </c>
      <c r="AB429" s="25">
        <f ca="1">IFERROR(IF(AND(Y429&lt;&gt;"",OR(V429="Terminé",V429="En cours")),VLOOKUP(AA429,Setup_ScoreExactBonus!A:D,4,FALSE),0),0)</f>
        <v>0</v>
      </c>
      <c r="AC429" s="31" t="str">
        <f ca="1">IF(Y429&lt;&gt;"", Y429 + IF(Z429=1,AB429, 0), "")</f>
        <v/>
      </c>
      <c r="AD429" s="31">
        <f ca="1">SUMIFS(AC$2:AC429,D$2:D429,D429)*IF(R429=0,1,2)</f>
        <v>0</v>
      </c>
    </row>
    <row r="430" spans="1:30" x14ac:dyDescent="0.35">
      <c r="A430" s="31">
        <f>IF(ISBLANK(B430),"",COUNTIF(B$2:B430,B430))-1</f>
        <v>10</v>
      </c>
      <c r="B430" s="31">
        <v>39</v>
      </c>
      <c r="C430" s="10">
        <f>VLOOKUP($A430,Database!$A:$Y,7,FALSE)</f>
        <v>46187.916666666664</v>
      </c>
      <c r="D430" s="31" t="str">
        <f>VLOOKUP(Pronostics!$B430,Setup_MPP!$A:$G,3,FALSE)</f>
        <v>Joueur39</v>
      </c>
      <c r="E430" s="31" t="str">
        <f>VLOOKUP(Pronostics!$B430,Setup_MPP!$A:$G,2,FALSE)</f>
        <v>Joueur39</v>
      </c>
      <c r="F430" s="31" t="str">
        <f>VLOOKUP($B430,Setup_MPP!$A:$E,4,FALSE)</f>
        <v>#D5D5D5</v>
      </c>
      <c r="G430" s="31" t="str">
        <f>VLOOKUP($B430,Setup_MPP!$A:$E,5,FALSE)</f>
        <v>#727272</v>
      </c>
      <c r="H430" s="31" t="str">
        <f>IFERROR(IF(AND(A430&gt;=1,A430&lt;=104),VLOOKUP($A430,Location!$A:$J,6,FALSE),IF(A430=0,"Avant l'ouverture",IF(OR(A430=105,A430=106),"Bonus"))),"")</f>
        <v>Tour 1</v>
      </c>
      <c r="I430" s="31" t="str">
        <f>IF(LEFT(H430,4)="Tour",VLOOKUP(A430,Database!$A:$C,3,FALSE),"")</f>
        <v>F</v>
      </c>
      <c r="J430" s="31" t="str">
        <f>VLOOKUP($A430,Location!$A:$J,7,FALSE)</f>
        <v>Pays-Bas</v>
      </c>
      <c r="K430" s="31" t="str">
        <f>IFERROR(VLOOKUP(J430,Setup_Team!$B:$C,2,FALSE), "TDB")</f>
        <v>NLD</v>
      </c>
      <c r="L430" s="31" t="str">
        <f>VLOOKUP($A430,Location!$A:$J,8,FALSE)</f>
        <v>Japon</v>
      </c>
      <c r="M430" s="31" t="str">
        <f>IFERROR(VLOOKUP(L430,Setup_Team!$B:$C,2,FALSE), "TDB")</f>
        <v>JAP</v>
      </c>
      <c r="N430" s="31" t="str">
        <f>VLOOKUP($A430,Location!$A:$J,9,FALSE)</f>
        <v>Arlington, Dallas, Texas</v>
      </c>
      <c r="O430" s="31" t="str">
        <f>VLOOKUP($A430,Location!$A:$J,10,FALSE)</f>
        <v>AT&amp;T Stadium</v>
      </c>
      <c r="R430" s="31">
        <v>0</v>
      </c>
      <c r="S430" s="25">
        <f>VLOOKUP($A430,Database!$A:$Y,10,FALSE)</f>
        <v>74</v>
      </c>
      <c r="T430" s="25">
        <f>VLOOKUP($A430,Database!$A:$Y,11,FALSE)</f>
        <v>115</v>
      </c>
      <c r="U430" s="25">
        <f>VLOOKUP($A430,Database!$A:$Y,12,FALSE)</f>
        <v>113</v>
      </c>
      <c r="V430" s="25" t="str">
        <f>VLOOKUP(A430,Database!A:M,13,FALSE)</f>
        <v>À venir</v>
      </c>
      <c r="W430" s="25" t="str">
        <f>VLOOKUP($A430,Database!$A:$Y,20,FALSE)</f>
        <v/>
      </c>
      <c r="X430" s="25" t="str">
        <f>VLOOKUP($A430,Database!$A:$Y,21,FALSE)</f>
        <v/>
      </c>
      <c r="Y430" s="25" t="str">
        <f ca="1">IF(C430&lt;NOW(),IF(AND(P430&gt;Q430,W430&gt;X430),S430,IF(AND(P430=Q430,W430=X430),T430,IF(AND(P430&lt;Q430,W430&lt;X430),U430,0))),"")</f>
        <v/>
      </c>
      <c r="Z430" s="25">
        <f>IF(AND(P430=W430,Q430=X430),1,0)</f>
        <v>1</v>
      </c>
      <c r="AA430" s="25" t="str">
        <f>IF(Z430=0,"",IF(ISBLANK(VLOOKUP(A430,Database!A:AA,22,FALSE)),"",VLOOKUP(A430,Database!A:AA,22,FALSE)))</f>
        <v>Exact</v>
      </c>
      <c r="AB430" s="25">
        <f ca="1">IFERROR(IF(AND(Y430&lt;&gt;"",OR(V430="Terminé",V430="En cours")),VLOOKUP(AA430,Setup_ScoreExactBonus!A:D,4,FALSE),0),0)</f>
        <v>0</v>
      </c>
      <c r="AC430" s="31" t="str">
        <f ca="1">IF(Y430&lt;&gt;"", Y430 + IF(Z430=1,AB430, 0), "")</f>
        <v/>
      </c>
      <c r="AD430" s="31">
        <f ca="1">SUMIFS(AC$2:AC430,D$2:D430,D430)*IF(R430=0,1,2)</f>
        <v>0</v>
      </c>
    </row>
    <row r="431" spans="1:30" x14ac:dyDescent="0.35">
      <c r="A431" s="31">
        <f>IF(ISBLANK(B431),"",COUNTIF(B$2:B431,B431))-1</f>
        <v>11</v>
      </c>
      <c r="B431" s="31">
        <v>1</v>
      </c>
      <c r="C431" s="10">
        <f>VLOOKUP($A431,Database!$A:$Y,7,FALSE)</f>
        <v>46188.041666666664</v>
      </c>
      <c r="D431" s="31" t="str">
        <f>VLOOKUP(Pronostics!$B431,Setup_MPP!$A:$G,3,FALSE)</f>
        <v>_Nicolas_LM_</v>
      </c>
      <c r="E431" s="31" t="str">
        <f>VLOOKUP(Pronostics!$B431,Setup_MPP!$A:$G,2,FALSE)</f>
        <v>Nicolas LE MOUEL</v>
      </c>
      <c r="F431" s="31" t="str">
        <f>VLOOKUP($B431,Setup_MPP!$A:$E,4,FALSE)</f>
        <v>#F7C79D</v>
      </c>
      <c r="G431" s="31" t="str">
        <f>VLOOKUP($B431,Setup_MPP!$A:$E,5,FALSE)</f>
        <v>#FFBE85</v>
      </c>
      <c r="H431" s="31" t="str">
        <f>IFERROR(IF(AND(A431&gt;=1,A431&lt;=104),VLOOKUP($A431,Location!$A:$J,6,FALSE),IF(A431=0,"Avant l'ouverture",IF(OR(A431=105,A431=106),"Bonus"))),"")</f>
        <v>Tour 1</v>
      </c>
      <c r="I431" s="31" t="str">
        <f>IF(LEFT(H431,4)="Tour",VLOOKUP(A431,Database!$A:$C,3,FALSE),"")</f>
        <v>E</v>
      </c>
      <c r="J431" s="31" t="str">
        <f>VLOOKUP($A431,Location!$A:$J,7,FALSE)</f>
        <v>Côte d'Ivoire</v>
      </c>
      <c r="K431" s="31" t="str">
        <f>IFERROR(VLOOKUP(J431,Setup_Team!$B:$C,2,FALSE), "TDB")</f>
        <v>CIV</v>
      </c>
      <c r="L431" s="31" t="str">
        <f>VLOOKUP($A431,Location!$A:$J,8,FALSE)</f>
        <v>Equateur</v>
      </c>
      <c r="M431" s="31" t="str">
        <f>IFERROR(VLOOKUP(L431,Setup_Team!$B:$C,2,FALSE), "TDB")</f>
        <v>ECU</v>
      </c>
      <c r="N431" s="31" t="str">
        <f>VLOOKUP($A431,Location!$A:$J,9,FALSE)</f>
        <v>Philadelphia, Pennsylvania</v>
      </c>
      <c r="O431" s="31" t="str">
        <f>VLOOKUP($A431,Location!$A:$J,10,FALSE)</f>
        <v>Lincoln Financial Field</v>
      </c>
      <c r="P431" s="44"/>
      <c r="Q431" s="44"/>
      <c r="R431" s="31">
        <v>0</v>
      </c>
      <c r="S431" s="25">
        <f>VLOOKUP($A431,Database!$A:$Y,10,FALSE)</f>
        <v>108</v>
      </c>
      <c r="T431" s="25">
        <f>VLOOKUP($A431,Database!$A:$Y,11,FALSE)</f>
        <v>101</v>
      </c>
      <c r="U431" s="25">
        <f>VLOOKUP($A431,Database!$A:$Y,12,FALSE)</f>
        <v>85</v>
      </c>
      <c r="V431" s="25" t="str">
        <f>VLOOKUP(A431,Database!A:M,13,FALSE)</f>
        <v>À venir</v>
      </c>
      <c r="W431" s="25" t="str">
        <f>VLOOKUP($A431,Database!$A:$Y,20,FALSE)</f>
        <v/>
      </c>
      <c r="X431" s="25" t="str">
        <f>VLOOKUP($A431,Database!$A:$Y,21,FALSE)</f>
        <v/>
      </c>
      <c r="Y431" s="25" t="str">
        <f ca="1">IF(C431&lt;NOW(),IF(AND(P431&gt;Q431,W431&gt;X431),S431,IF(AND(P431=Q431,W431=X431),T431,IF(AND(P431&lt;Q431,W431&lt;X431),U431,0))),"")</f>
        <v/>
      </c>
      <c r="Z431" s="25">
        <f>IF(AND(P431=W431,Q431=X431),1,0)</f>
        <v>1</v>
      </c>
      <c r="AA431" s="25" t="str">
        <f>IF(Z431=0,"",IF(ISBLANK(VLOOKUP(A431,Database!A:AA,22,FALSE)),"",VLOOKUP(A431,Database!A:AA,22,FALSE)))</f>
        <v>Exact</v>
      </c>
      <c r="AB431" s="25">
        <f ca="1">IFERROR(IF(AND(Y431&lt;&gt;"",OR(V431="Terminé",V431="En cours")),VLOOKUP(AA431,Setup_ScoreExactBonus!A:D,4,FALSE),0),0)</f>
        <v>0</v>
      </c>
      <c r="AC431" s="31" t="str">
        <f ca="1">IF(Y431&lt;&gt;"", Y431 + IF(Z431=1,AB431, 0), "")</f>
        <v/>
      </c>
      <c r="AD431" s="31">
        <f ca="1">SUMIFS(AC$2:AC431,D$2:D431,D431)*IF(R431=0,1,2)</f>
        <v>0</v>
      </c>
    </row>
    <row r="432" spans="1:30" x14ac:dyDescent="0.35">
      <c r="A432" s="31">
        <f>IF(ISBLANK(B432),"",COUNTIF(B$2:B432,B432))-1</f>
        <v>11</v>
      </c>
      <c r="B432" s="31">
        <v>2</v>
      </c>
      <c r="C432" s="10">
        <f>VLOOKUP($A432,Database!$A:$Y,7,FALSE)</f>
        <v>46188.041666666664</v>
      </c>
      <c r="D432" s="31" t="str">
        <f>VLOOKUP(Pronostics!$B432,Setup_MPP!$A:$G,3,FALSE)</f>
        <v>leaelaz</v>
      </c>
      <c r="E432" s="31" t="str">
        <f>VLOOKUP(Pronostics!$B432,Setup_MPP!$A:$G,2,FALSE)</f>
        <v>Léa EL ASERY</v>
      </c>
      <c r="F432" s="31" t="str">
        <f>VLOOKUP($B432,Setup_MPP!$A:$E,4,FALSE)</f>
        <v>#FFBEBE</v>
      </c>
      <c r="G432" s="31" t="str">
        <f>VLOOKUP($B432,Setup_MPP!$A:$E,5,FALSE)</f>
        <v>#DF6868</v>
      </c>
      <c r="H432" s="31" t="str">
        <f>IFERROR(IF(AND(A432&gt;=1,A432&lt;=104),VLOOKUP($A432,Location!$A:$J,6,FALSE),IF(A432=0,"Avant l'ouverture",IF(OR(A432=105,A432=106),"Bonus"))),"")</f>
        <v>Tour 1</v>
      </c>
      <c r="I432" s="31" t="str">
        <f>IF(LEFT(H432,4)="Tour",VLOOKUP(A432,Database!$A:$C,3,FALSE),"")</f>
        <v>E</v>
      </c>
      <c r="J432" s="31" t="str">
        <f>VLOOKUP($A432,Location!$A:$J,7,FALSE)</f>
        <v>Côte d'Ivoire</v>
      </c>
      <c r="K432" s="31" t="str">
        <f>IFERROR(VLOOKUP(J432,Setup_Team!$B:$C,2,FALSE), "TDB")</f>
        <v>CIV</v>
      </c>
      <c r="L432" s="31" t="str">
        <f>VLOOKUP($A432,Location!$A:$J,8,FALSE)</f>
        <v>Equateur</v>
      </c>
      <c r="M432" s="31" t="str">
        <f>IFERROR(VLOOKUP(L432,Setup_Team!$B:$C,2,FALSE), "TDB")</f>
        <v>ECU</v>
      </c>
      <c r="N432" s="31" t="str">
        <f>VLOOKUP($A432,Location!$A:$J,9,FALSE)</f>
        <v>Philadelphia, Pennsylvania</v>
      </c>
      <c r="O432" s="31" t="str">
        <f>VLOOKUP($A432,Location!$A:$J,10,FALSE)</f>
        <v>Lincoln Financial Field</v>
      </c>
      <c r="R432" s="31">
        <v>0</v>
      </c>
      <c r="S432" s="25">
        <f>VLOOKUP($A432,Database!$A:$Y,10,FALSE)</f>
        <v>108</v>
      </c>
      <c r="T432" s="25">
        <f>VLOOKUP($A432,Database!$A:$Y,11,FALSE)</f>
        <v>101</v>
      </c>
      <c r="U432" s="25">
        <f>VLOOKUP($A432,Database!$A:$Y,12,FALSE)</f>
        <v>85</v>
      </c>
      <c r="V432" s="25" t="str">
        <f>VLOOKUP(A432,Database!A:M,13,FALSE)</f>
        <v>À venir</v>
      </c>
      <c r="W432" s="25" t="str">
        <f>VLOOKUP($A432,Database!$A:$Y,20,FALSE)</f>
        <v/>
      </c>
      <c r="X432" s="25" t="str">
        <f>VLOOKUP($A432,Database!$A:$Y,21,FALSE)</f>
        <v/>
      </c>
      <c r="Y432" s="25" t="str">
        <f ca="1">IF(C432&lt;NOW(),IF(AND(P432&gt;Q432,W432&gt;X432),S432,IF(AND(P432=Q432,W432=X432),T432,IF(AND(P432&lt;Q432,W432&lt;X432),U432,0))),"")</f>
        <v/>
      </c>
      <c r="Z432" s="25">
        <f>IF(AND(P432=W432,Q432=X432),1,0)</f>
        <v>1</v>
      </c>
      <c r="AA432" s="25" t="str">
        <f>IF(Z432=0,"",IF(ISBLANK(VLOOKUP(A432,Database!A:AA,22,FALSE)),"",VLOOKUP(A432,Database!A:AA,22,FALSE)))</f>
        <v>Exact</v>
      </c>
      <c r="AB432" s="25">
        <f ca="1">IFERROR(IF(AND(Y432&lt;&gt;"",OR(V432="Terminé",V432="En cours")),VLOOKUP(AA432,Setup_ScoreExactBonus!A:D,4,FALSE),0),0)</f>
        <v>0</v>
      </c>
      <c r="AC432" s="31" t="str">
        <f ca="1">IF(Y432&lt;&gt;"", Y432 + IF(Z432=1,AB432, 0), "")</f>
        <v/>
      </c>
      <c r="AD432" s="31">
        <f ca="1">SUMIFS(AC$2:AC432,D$2:D432,D432)*IF(R432=0,1,2)</f>
        <v>0</v>
      </c>
    </row>
    <row r="433" spans="1:30" x14ac:dyDescent="0.35">
      <c r="A433" s="31">
        <f>IF(ISBLANK(B433),"",COUNTIF(B$2:B433,B433))-1</f>
        <v>11</v>
      </c>
      <c r="B433" s="31">
        <v>3</v>
      </c>
      <c r="C433" s="10">
        <f>VLOOKUP($A433,Database!$A:$Y,7,FALSE)</f>
        <v>46188.041666666664</v>
      </c>
      <c r="D433" s="31" t="str">
        <f>VLOOKUP(Pronostics!$B433,Setup_MPP!$A:$G,3,FALSE)</f>
        <v>PasMetalleux</v>
      </c>
      <c r="E433" s="31" t="str">
        <f>VLOOKUP(Pronostics!$B433,Setup_MPP!$A:$G,2,FALSE)</f>
        <v>Elwenn JOUBREL</v>
      </c>
      <c r="F433" s="31" t="str">
        <f>VLOOKUP($B433,Setup_MPP!$A:$E,4,FALSE)</f>
        <v>#F5C7FC</v>
      </c>
      <c r="G433" s="31" t="str">
        <f>VLOOKUP($B433,Setup_MPP!$A:$E,5,FALSE)</f>
        <v>#C489CF</v>
      </c>
      <c r="H433" s="31" t="str">
        <f>IFERROR(IF(AND(A433&gt;=1,A433&lt;=104),VLOOKUP($A433,Location!$A:$J,6,FALSE),IF(A433=0,"Avant l'ouverture",IF(OR(A433=105,A433=106),"Bonus"))),"")</f>
        <v>Tour 1</v>
      </c>
      <c r="I433" s="31" t="str">
        <f>IF(LEFT(H433,4)="Tour",VLOOKUP(A433,Database!$A:$C,3,FALSE),"")</f>
        <v>E</v>
      </c>
      <c r="J433" s="31" t="str">
        <f>VLOOKUP($A433,Location!$A:$J,7,FALSE)</f>
        <v>Côte d'Ivoire</v>
      </c>
      <c r="K433" s="31" t="str">
        <f>IFERROR(VLOOKUP(J433,Setup_Team!$B:$C,2,FALSE), "TDB")</f>
        <v>CIV</v>
      </c>
      <c r="L433" s="31" t="str">
        <f>VLOOKUP($A433,Location!$A:$J,8,FALSE)</f>
        <v>Equateur</v>
      </c>
      <c r="M433" s="31" t="str">
        <f>IFERROR(VLOOKUP(L433,Setup_Team!$B:$C,2,FALSE), "TDB")</f>
        <v>ECU</v>
      </c>
      <c r="N433" s="31" t="str">
        <f>VLOOKUP($A433,Location!$A:$J,9,FALSE)</f>
        <v>Philadelphia, Pennsylvania</v>
      </c>
      <c r="O433" s="31" t="str">
        <f>VLOOKUP($A433,Location!$A:$J,10,FALSE)</f>
        <v>Lincoln Financial Field</v>
      </c>
      <c r="R433" s="31">
        <v>0</v>
      </c>
      <c r="S433" s="25">
        <f>VLOOKUP($A433,Database!$A:$Y,10,FALSE)</f>
        <v>108</v>
      </c>
      <c r="T433" s="25">
        <f>VLOOKUP($A433,Database!$A:$Y,11,FALSE)</f>
        <v>101</v>
      </c>
      <c r="U433" s="25">
        <f>VLOOKUP($A433,Database!$A:$Y,12,FALSE)</f>
        <v>85</v>
      </c>
      <c r="V433" s="25" t="str">
        <f>VLOOKUP(A433,Database!A:M,13,FALSE)</f>
        <v>À venir</v>
      </c>
      <c r="W433" s="25" t="str">
        <f>VLOOKUP($A433,Database!$A:$Y,20,FALSE)</f>
        <v/>
      </c>
      <c r="X433" s="25" t="str">
        <f>VLOOKUP($A433,Database!$A:$Y,21,FALSE)</f>
        <v/>
      </c>
      <c r="Y433" s="25" t="str">
        <f ca="1">IF(C433&lt;NOW(),IF(AND(P433&gt;Q433,W433&gt;X433),S433,IF(AND(P433=Q433,W433=X433),T433,IF(AND(P433&lt;Q433,W433&lt;X433),U433,0))),"")</f>
        <v/>
      </c>
      <c r="Z433" s="25">
        <f>IF(AND(P433=W433,Q433=X433),1,0)</f>
        <v>1</v>
      </c>
      <c r="AA433" s="25" t="str">
        <f>IF(Z433=0,"",IF(ISBLANK(VLOOKUP(A433,Database!A:AA,22,FALSE)),"",VLOOKUP(A433,Database!A:AA,22,FALSE)))</f>
        <v>Exact</v>
      </c>
      <c r="AB433" s="25">
        <f ca="1">IFERROR(IF(AND(Y433&lt;&gt;"",OR(V433="Terminé",V433="En cours")),VLOOKUP(AA433,Setup_ScoreExactBonus!A:D,4,FALSE),0),0)</f>
        <v>0</v>
      </c>
      <c r="AC433" s="31" t="str">
        <f ca="1">IF(Y433&lt;&gt;"", Y433 + IF(Z433=1,AB433, 0), "")</f>
        <v/>
      </c>
      <c r="AD433" s="31">
        <f ca="1">SUMIFS(AC$2:AC433,D$2:D433,D433)*IF(R433=0,1,2)</f>
        <v>0</v>
      </c>
    </row>
    <row r="434" spans="1:30" x14ac:dyDescent="0.35">
      <c r="A434" s="31">
        <f>IF(ISBLANK(B434),"",COUNTIF(B$2:B434,B434))-1</f>
        <v>11</v>
      </c>
      <c r="B434" s="31">
        <v>4</v>
      </c>
      <c r="C434" s="10">
        <f>VLOOKUP($A434,Database!$A:$Y,7,FALSE)</f>
        <v>46188.041666666664</v>
      </c>
      <c r="D434" s="31" t="str">
        <f>VLOOKUP(Pronostics!$B434,Setup_MPP!$A:$G,3,FALSE)</f>
        <v>Popo444</v>
      </c>
      <c r="E434" s="31" t="str">
        <f>VLOOKUP(Pronostics!$B434,Setup_MPP!$A:$G,2,FALSE)</f>
        <v>Pauline OLIVIER</v>
      </c>
      <c r="F434" s="31" t="str">
        <f>VLOOKUP($B434,Setup_MPP!$A:$E,4,FALSE)</f>
        <v>#A5EA7F</v>
      </c>
      <c r="G434" s="31" t="str">
        <f>VLOOKUP($B434,Setup_MPP!$A:$E,5,FALSE)</f>
        <v>#80C65A</v>
      </c>
      <c r="H434" s="31" t="str">
        <f>IFERROR(IF(AND(A434&gt;=1,A434&lt;=104),VLOOKUP($A434,Location!$A:$J,6,FALSE),IF(A434=0,"Avant l'ouverture",IF(OR(A434=105,A434=106),"Bonus"))),"")</f>
        <v>Tour 1</v>
      </c>
      <c r="I434" s="31" t="str">
        <f>IF(LEFT(H434,4)="Tour",VLOOKUP(A434,Database!$A:$C,3,FALSE),"")</f>
        <v>E</v>
      </c>
      <c r="J434" s="31" t="str">
        <f>VLOOKUP($A434,Location!$A:$J,7,FALSE)</f>
        <v>Côte d'Ivoire</v>
      </c>
      <c r="K434" s="31" t="str">
        <f>IFERROR(VLOOKUP(J434,Setup_Team!$B:$C,2,FALSE), "TDB")</f>
        <v>CIV</v>
      </c>
      <c r="L434" s="31" t="str">
        <f>VLOOKUP($A434,Location!$A:$J,8,FALSE)</f>
        <v>Equateur</v>
      </c>
      <c r="M434" s="31" t="str">
        <f>IFERROR(VLOOKUP(L434,Setup_Team!$B:$C,2,FALSE), "TDB")</f>
        <v>ECU</v>
      </c>
      <c r="N434" s="31" t="str">
        <f>VLOOKUP($A434,Location!$A:$J,9,FALSE)</f>
        <v>Philadelphia, Pennsylvania</v>
      </c>
      <c r="O434" s="31" t="str">
        <f>VLOOKUP($A434,Location!$A:$J,10,FALSE)</f>
        <v>Lincoln Financial Field</v>
      </c>
      <c r="R434" s="31">
        <v>0</v>
      </c>
      <c r="S434" s="25">
        <f>VLOOKUP($A434,Database!$A:$Y,10,FALSE)</f>
        <v>108</v>
      </c>
      <c r="T434" s="25">
        <f>VLOOKUP($A434,Database!$A:$Y,11,FALSE)</f>
        <v>101</v>
      </c>
      <c r="U434" s="25">
        <f>VLOOKUP($A434,Database!$A:$Y,12,FALSE)</f>
        <v>85</v>
      </c>
      <c r="V434" s="25" t="str">
        <f>VLOOKUP(A434,Database!A:M,13,FALSE)</f>
        <v>À venir</v>
      </c>
      <c r="W434" s="25" t="str">
        <f>VLOOKUP($A434,Database!$A:$Y,20,FALSE)</f>
        <v/>
      </c>
      <c r="X434" s="25" t="str">
        <f>VLOOKUP($A434,Database!$A:$Y,21,FALSE)</f>
        <v/>
      </c>
      <c r="Y434" s="25" t="str">
        <f ca="1">IF(C434&lt;NOW(),IF(AND(P434&gt;Q434,W434&gt;X434),S434,IF(AND(P434=Q434,W434=X434),T434,IF(AND(P434&lt;Q434,W434&lt;X434),U434,0))),"")</f>
        <v/>
      </c>
      <c r="Z434" s="25">
        <f>IF(AND(P434=W434,Q434=X434),1,0)</f>
        <v>1</v>
      </c>
      <c r="AA434" s="25" t="str">
        <f>IF(Z434=0,"",IF(ISBLANK(VLOOKUP(A434,Database!A:AA,22,FALSE)),"",VLOOKUP(A434,Database!A:AA,22,FALSE)))</f>
        <v>Exact</v>
      </c>
      <c r="AB434" s="25">
        <f ca="1">IFERROR(IF(AND(Y434&lt;&gt;"",OR(V434="Terminé",V434="En cours")),VLOOKUP(AA434,Setup_ScoreExactBonus!A:D,4,FALSE),0),0)</f>
        <v>0</v>
      </c>
      <c r="AC434" s="31" t="str">
        <f ca="1">IF(Y434&lt;&gt;"", Y434 + IF(Z434=1,AB434, 0), "")</f>
        <v/>
      </c>
      <c r="AD434" s="31">
        <f ca="1">SUMIFS(AC$2:AC434,D$2:D434,D434)*IF(R434=0,1,2)</f>
        <v>0</v>
      </c>
    </row>
    <row r="435" spans="1:30" x14ac:dyDescent="0.35">
      <c r="A435" s="31">
        <f>IF(ISBLANK(B435),"",COUNTIF(B$2:B435,B435))-1</f>
        <v>11</v>
      </c>
      <c r="B435" s="31">
        <v>5</v>
      </c>
      <c r="C435" s="10">
        <f>VLOOKUP($A435,Database!$A:$Y,7,FALSE)</f>
        <v>46188.041666666664</v>
      </c>
      <c r="D435" s="31" t="str">
        <f>VLOOKUP(Pronostics!$B435,Setup_MPP!$A:$G,3,FALSE)</f>
        <v>_Jujul</v>
      </c>
      <c r="E435" s="31" t="str">
        <f>VLOOKUP(Pronostics!$B435,Setup_MPP!$A:$G,2,FALSE)</f>
        <v>Julie BOISSIERE</v>
      </c>
      <c r="F435" s="31" t="str">
        <f>VLOOKUP($B435,Setup_MPP!$A:$E,4,FALSE)</f>
        <v>#D890FF</v>
      </c>
      <c r="G435" s="31" t="str">
        <f>VLOOKUP($B435,Setup_MPP!$A:$E,5,FALSE)</f>
        <v>#B750EF</v>
      </c>
      <c r="H435" s="31" t="str">
        <f>IFERROR(IF(AND(A435&gt;=1,A435&lt;=104),VLOOKUP($A435,Location!$A:$J,6,FALSE),IF(A435=0,"Avant l'ouverture",IF(OR(A435=105,A435=106),"Bonus"))),"")</f>
        <v>Tour 1</v>
      </c>
      <c r="I435" s="31" t="str">
        <f>IF(LEFT(H435,4)="Tour",VLOOKUP(A435,Database!$A:$C,3,FALSE),"")</f>
        <v>E</v>
      </c>
      <c r="J435" s="31" t="str">
        <f>VLOOKUP($A435,Location!$A:$J,7,FALSE)</f>
        <v>Côte d'Ivoire</v>
      </c>
      <c r="K435" s="31" t="str">
        <f>IFERROR(VLOOKUP(J435,Setup_Team!$B:$C,2,FALSE), "TDB")</f>
        <v>CIV</v>
      </c>
      <c r="L435" s="31" t="str">
        <f>VLOOKUP($A435,Location!$A:$J,8,FALSE)</f>
        <v>Equateur</v>
      </c>
      <c r="M435" s="31" t="str">
        <f>IFERROR(VLOOKUP(L435,Setup_Team!$B:$C,2,FALSE), "TDB")</f>
        <v>ECU</v>
      </c>
      <c r="N435" s="31" t="str">
        <f>VLOOKUP($A435,Location!$A:$J,9,FALSE)</f>
        <v>Philadelphia, Pennsylvania</v>
      </c>
      <c r="O435" s="31" t="str">
        <f>VLOOKUP($A435,Location!$A:$J,10,FALSE)</f>
        <v>Lincoln Financial Field</v>
      </c>
      <c r="R435" s="31">
        <v>0</v>
      </c>
      <c r="S435" s="25">
        <f>VLOOKUP($A435,Database!$A:$Y,10,FALSE)</f>
        <v>108</v>
      </c>
      <c r="T435" s="25">
        <f>VLOOKUP($A435,Database!$A:$Y,11,FALSE)</f>
        <v>101</v>
      </c>
      <c r="U435" s="25">
        <f>VLOOKUP($A435,Database!$A:$Y,12,FALSE)</f>
        <v>85</v>
      </c>
      <c r="V435" s="25" t="str">
        <f>VLOOKUP(A435,Database!A:M,13,FALSE)</f>
        <v>À venir</v>
      </c>
      <c r="W435" s="25" t="str">
        <f>VLOOKUP($A435,Database!$A:$Y,20,FALSE)</f>
        <v/>
      </c>
      <c r="X435" s="25" t="str">
        <f>VLOOKUP($A435,Database!$A:$Y,21,FALSE)</f>
        <v/>
      </c>
      <c r="Y435" s="25" t="str">
        <f ca="1">IF(C435&lt;NOW(),IF(AND(P435&gt;Q435,W435&gt;X435),S435,IF(AND(P435=Q435,W435=X435),T435,IF(AND(P435&lt;Q435,W435&lt;X435),U435,0))),"")</f>
        <v/>
      </c>
      <c r="Z435" s="25">
        <f>IF(AND(P435=W435,Q435=X435),1,0)</f>
        <v>1</v>
      </c>
      <c r="AA435" s="25" t="str">
        <f>IF(Z435=0,"",IF(ISBLANK(VLOOKUP(A435,Database!A:AA,22,FALSE)),"",VLOOKUP(A435,Database!A:AA,22,FALSE)))</f>
        <v>Exact</v>
      </c>
      <c r="AB435" s="25">
        <f ca="1">IFERROR(IF(AND(Y435&lt;&gt;"",OR(V435="Terminé",V435="En cours")),VLOOKUP(AA435,Setup_ScoreExactBonus!A:D,4,FALSE),0),0)</f>
        <v>0</v>
      </c>
      <c r="AC435" s="31" t="str">
        <f ca="1">IF(Y435&lt;&gt;"", Y435 + IF(Z435=1,AB435, 0), "")</f>
        <v/>
      </c>
      <c r="AD435" s="31">
        <f ca="1">SUMIFS(AC$2:AC435,D$2:D435,D435)*IF(R435=0,1,2)</f>
        <v>0</v>
      </c>
    </row>
    <row r="436" spans="1:30" x14ac:dyDescent="0.35">
      <c r="A436" s="31">
        <f>IF(ISBLANK(B436),"",COUNTIF(B$2:B436,B436))-1</f>
        <v>11</v>
      </c>
      <c r="B436" s="31">
        <v>6</v>
      </c>
      <c r="C436" s="10">
        <f>VLOOKUP($A436,Database!$A:$Y,7,FALSE)</f>
        <v>46188.041666666664</v>
      </c>
      <c r="D436" s="31" t="str">
        <f>VLOOKUP(Pronostics!$B436,Setup_MPP!$A:$G,3,FALSE)</f>
        <v>Julay</v>
      </c>
      <c r="E436" s="31" t="str">
        <f>VLOOKUP(Pronostics!$B436,Setup_MPP!$A:$G,2,FALSE)</f>
        <v>Julie BOUCHARD</v>
      </c>
      <c r="F436" s="31" t="str">
        <f>VLOOKUP($B436,Setup_MPP!$A:$E,4,FALSE)</f>
        <v>#A6F7B1</v>
      </c>
      <c r="G436" s="31" t="str">
        <f>VLOOKUP($B436,Setup_MPP!$A:$E,5,FALSE)</f>
        <v>#6EC179</v>
      </c>
      <c r="H436" s="31" t="str">
        <f>IFERROR(IF(AND(A436&gt;=1,A436&lt;=104),VLOOKUP($A436,Location!$A:$J,6,FALSE),IF(A436=0,"Avant l'ouverture",IF(OR(A436=105,A436=106),"Bonus"))),"")</f>
        <v>Tour 1</v>
      </c>
      <c r="I436" s="31" t="str">
        <f>IF(LEFT(H436,4)="Tour",VLOOKUP(A436,Database!$A:$C,3,FALSE),"")</f>
        <v>E</v>
      </c>
      <c r="J436" s="31" t="str">
        <f>VLOOKUP($A436,Location!$A:$J,7,FALSE)</f>
        <v>Côte d'Ivoire</v>
      </c>
      <c r="K436" s="31" t="str">
        <f>IFERROR(VLOOKUP(J436,Setup_Team!$B:$C,2,FALSE), "TDB")</f>
        <v>CIV</v>
      </c>
      <c r="L436" s="31" t="str">
        <f>VLOOKUP($A436,Location!$A:$J,8,FALSE)</f>
        <v>Equateur</v>
      </c>
      <c r="M436" s="31" t="str">
        <f>IFERROR(VLOOKUP(L436,Setup_Team!$B:$C,2,FALSE), "TDB")</f>
        <v>ECU</v>
      </c>
      <c r="N436" s="31" t="str">
        <f>VLOOKUP($A436,Location!$A:$J,9,FALSE)</f>
        <v>Philadelphia, Pennsylvania</v>
      </c>
      <c r="O436" s="31" t="str">
        <f>VLOOKUP($A436,Location!$A:$J,10,FALSE)</f>
        <v>Lincoln Financial Field</v>
      </c>
      <c r="R436" s="31">
        <v>0</v>
      </c>
      <c r="S436" s="25">
        <f>VLOOKUP($A436,Database!$A:$Y,10,FALSE)</f>
        <v>108</v>
      </c>
      <c r="T436" s="25">
        <f>VLOOKUP($A436,Database!$A:$Y,11,FALSE)</f>
        <v>101</v>
      </c>
      <c r="U436" s="25">
        <f>VLOOKUP($A436,Database!$A:$Y,12,FALSE)</f>
        <v>85</v>
      </c>
      <c r="V436" s="25" t="str">
        <f>VLOOKUP(A436,Database!A:M,13,FALSE)</f>
        <v>À venir</v>
      </c>
      <c r="W436" s="25" t="str">
        <f>VLOOKUP($A436,Database!$A:$Y,20,FALSE)</f>
        <v/>
      </c>
      <c r="X436" s="25" t="str">
        <f>VLOOKUP($A436,Database!$A:$Y,21,FALSE)</f>
        <v/>
      </c>
      <c r="Y436" s="25" t="str">
        <f ca="1">IF(C436&lt;NOW(),IF(AND(P436&gt;Q436,W436&gt;X436),S436,IF(AND(P436=Q436,W436=X436),T436,IF(AND(P436&lt;Q436,W436&lt;X436),U436,0))),"")</f>
        <v/>
      </c>
      <c r="Z436" s="25">
        <f>IF(AND(P436=W436,Q436=X436),1,0)</f>
        <v>1</v>
      </c>
      <c r="AA436" s="25" t="str">
        <f>IF(Z436=0,"",IF(ISBLANK(VLOOKUP(A436,Database!A:AA,22,FALSE)),"",VLOOKUP(A436,Database!A:AA,22,FALSE)))</f>
        <v>Exact</v>
      </c>
      <c r="AB436" s="25">
        <f ca="1">IFERROR(IF(AND(Y436&lt;&gt;"",OR(V436="Terminé",V436="En cours")),VLOOKUP(AA436,Setup_ScoreExactBonus!A:D,4,FALSE),0),0)</f>
        <v>0</v>
      </c>
      <c r="AC436" s="31" t="str">
        <f ca="1">IF(Y436&lt;&gt;"", Y436 + IF(Z436=1,AB436, 0), "")</f>
        <v/>
      </c>
      <c r="AD436" s="31">
        <f ca="1">SUMIFS(AC$2:AC436,D$2:D436,D436)*IF(R436=0,1,2)</f>
        <v>0</v>
      </c>
    </row>
    <row r="437" spans="1:30" x14ac:dyDescent="0.35">
      <c r="A437" s="31">
        <f>IF(ISBLANK(B437),"",COUNTIF(B$2:B437,B437))-1</f>
        <v>11</v>
      </c>
      <c r="B437" s="31">
        <v>7</v>
      </c>
      <c r="C437" s="10">
        <f>VLOOKUP($A437,Database!$A:$Y,7,FALSE)</f>
        <v>46188.041666666664</v>
      </c>
      <c r="D437" s="31" t="str">
        <f>VLOOKUP(Pronostics!$B437,Setup_MPP!$A:$G,3,FALSE)</f>
        <v>__Vince__</v>
      </c>
      <c r="E437" s="31" t="str">
        <f>VLOOKUP(Pronostics!$B437,Setup_MPP!$A:$G,2,FALSE)</f>
        <v>Vincent FRAYSSE</v>
      </c>
      <c r="F437" s="31" t="str">
        <f>VLOOKUP($B437,Setup_MPP!$A:$E,4,FALSE)</f>
        <v>#B2EAE8</v>
      </c>
      <c r="G437" s="31" t="str">
        <f>VLOOKUP($B437,Setup_MPP!$A:$E,5,FALSE)</f>
        <v>#6CB4B1</v>
      </c>
      <c r="H437" s="31" t="str">
        <f>IFERROR(IF(AND(A437&gt;=1,A437&lt;=104),VLOOKUP($A437,Location!$A:$J,6,FALSE),IF(A437=0,"Avant l'ouverture",IF(OR(A437=105,A437=106),"Bonus"))),"")</f>
        <v>Tour 1</v>
      </c>
      <c r="I437" s="31" t="str">
        <f>IF(LEFT(H437,4)="Tour",VLOOKUP(A437,Database!$A:$C,3,FALSE),"")</f>
        <v>E</v>
      </c>
      <c r="J437" s="31" t="str">
        <f>VLOOKUP($A437,Location!$A:$J,7,FALSE)</f>
        <v>Côte d'Ivoire</v>
      </c>
      <c r="K437" s="31" t="str">
        <f>IFERROR(VLOOKUP(J437,Setup_Team!$B:$C,2,FALSE), "TDB")</f>
        <v>CIV</v>
      </c>
      <c r="L437" s="31" t="str">
        <f>VLOOKUP($A437,Location!$A:$J,8,FALSE)</f>
        <v>Equateur</v>
      </c>
      <c r="M437" s="31" t="str">
        <f>IFERROR(VLOOKUP(L437,Setup_Team!$B:$C,2,FALSE), "TDB")</f>
        <v>ECU</v>
      </c>
      <c r="N437" s="31" t="str">
        <f>VLOOKUP($A437,Location!$A:$J,9,FALSE)</f>
        <v>Philadelphia, Pennsylvania</v>
      </c>
      <c r="O437" s="31" t="str">
        <f>VLOOKUP($A437,Location!$A:$J,10,FALSE)</f>
        <v>Lincoln Financial Field</v>
      </c>
      <c r="R437" s="31">
        <v>0</v>
      </c>
      <c r="S437" s="25">
        <f>VLOOKUP($A437,Database!$A:$Y,10,FALSE)</f>
        <v>108</v>
      </c>
      <c r="T437" s="25">
        <f>VLOOKUP($A437,Database!$A:$Y,11,FALSE)</f>
        <v>101</v>
      </c>
      <c r="U437" s="25">
        <f>VLOOKUP($A437,Database!$A:$Y,12,FALSE)</f>
        <v>85</v>
      </c>
      <c r="V437" s="25" t="str">
        <f>VLOOKUP(A437,Database!A:M,13,FALSE)</f>
        <v>À venir</v>
      </c>
      <c r="W437" s="25" t="str">
        <f>VLOOKUP($A437,Database!$A:$Y,20,FALSE)</f>
        <v/>
      </c>
      <c r="X437" s="25" t="str">
        <f>VLOOKUP($A437,Database!$A:$Y,21,FALSE)</f>
        <v/>
      </c>
      <c r="Y437" s="25" t="str">
        <f ca="1">IF(C437&lt;NOW(),IF(AND(P437&gt;Q437,W437&gt;X437),S437,IF(AND(P437=Q437,W437=X437),T437,IF(AND(P437&lt;Q437,W437&lt;X437),U437,0))),"")</f>
        <v/>
      </c>
      <c r="Z437" s="25">
        <f>IF(AND(P437=W437,Q437=X437),1,0)</f>
        <v>1</v>
      </c>
      <c r="AA437" s="25" t="str">
        <f>IF(Z437=0,"",IF(ISBLANK(VLOOKUP(A437,Database!A:AA,22,FALSE)),"",VLOOKUP(A437,Database!A:AA,22,FALSE)))</f>
        <v>Exact</v>
      </c>
      <c r="AB437" s="25">
        <f ca="1">IFERROR(IF(AND(Y437&lt;&gt;"",OR(V437="Terminé",V437="En cours")),VLOOKUP(AA437,Setup_ScoreExactBonus!A:D,4,FALSE),0),0)</f>
        <v>0</v>
      </c>
      <c r="AC437" s="31" t="str">
        <f ca="1">IF(Y437&lt;&gt;"", Y437 + IF(Z437=1,AB437, 0), "")</f>
        <v/>
      </c>
      <c r="AD437" s="31">
        <f ca="1">SUMIFS(AC$2:AC437,D$2:D437,D437)*IF(R437=0,1,2)</f>
        <v>0</v>
      </c>
    </row>
    <row r="438" spans="1:30" x14ac:dyDescent="0.35">
      <c r="A438" s="31">
        <f>IF(ISBLANK(B438),"",COUNTIF(B$2:B438,B438))-1</f>
        <v>11</v>
      </c>
      <c r="B438" s="31">
        <v>8</v>
      </c>
      <c r="C438" s="10">
        <f>VLOOKUP($A438,Database!$A:$Y,7,FALSE)</f>
        <v>46188.041666666664</v>
      </c>
      <c r="D438" s="31" t="str">
        <f>VLOOKUP(Pronostics!$B438,Setup_MPP!$A:$G,3,FALSE)</f>
        <v>Louuiiis</v>
      </c>
      <c r="E438" s="31" t="str">
        <f>VLOOKUP(Pronostics!$B438,Setup_MPP!$A:$G,2,FALSE)</f>
        <v>Louis HARLE</v>
      </c>
      <c r="F438" s="31" t="str">
        <f>VLOOKUP($B438,Setup_MPP!$A:$E,4,FALSE)</f>
        <v>#EEF7B1</v>
      </c>
      <c r="G438" s="31" t="str">
        <f>VLOOKUP($B438,Setup_MPP!$A:$E,5,FALSE)</f>
        <v>#C1CB7D</v>
      </c>
      <c r="H438" s="31" t="str">
        <f>IFERROR(IF(AND(A438&gt;=1,A438&lt;=104),VLOOKUP($A438,Location!$A:$J,6,FALSE),IF(A438=0,"Avant l'ouverture",IF(OR(A438=105,A438=106),"Bonus"))),"")</f>
        <v>Tour 1</v>
      </c>
      <c r="I438" s="31" t="str">
        <f>IF(LEFT(H438,4)="Tour",VLOOKUP(A438,Database!$A:$C,3,FALSE),"")</f>
        <v>E</v>
      </c>
      <c r="J438" s="31" t="str">
        <f>VLOOKUP($A438,Location!$A:$J,7,FALSE)</f>
        <v>Côte d'Ivoire</v>
      </c>
      <c r="K438" s="31" t="str">
        <f>IFERROR(VLOOKUP(J438,Setup_Team!$B:$C,2,FALSE), "TDB")</f>
        <v>CIV</v>
      </c>
      <c r="L438" s="31" t="str">
        <f>VLOOKUP($A438,Location!$A:$J,8,FALSE)</f>
        <v>Equateur</v>
      </c>
      <c r="M438" s="31" t="str">
        <f>IFERROR(VLOOKUP(L438,Setup_Team!$B:$C,2,FALSE), "TDB")</f>
        <v>ECU</v>
      </c>
      <c r="N438" s="31" t="str">
        <f>VLOOKUP($A438,Location!$A:$J,9,FALSE)</f>
        <v>Philadelphia, Pennsylvania</v>
      </c>
      <c r="O438" s="31" t="str">
        <f>VLOOKUP($A438,Location!$A:$J,10,FALSE)</f>
        <v>Lincoln Financial Field</v>
      </c>
      <c r="R438" s="31">
        <v>0</v>
      </c>
      <c r="S438" s="25">
        <f>VLOOKUP($A438,Database!$A:$Y,10,FALSE)</f>
        <v>108</v>
      </c>
      <c r="T438" s="25">
        <f>VLOOKUP($A438,Database!$A:$Y,11,FALSE)</f>
        <v>101</v>
      </c>
      <c r="U438" s="25">
        <f>VLOOKUP($A438,Database!$A:$Y,12,FALSE)</f>
        <v>85</v>
      </c>
      <c r="V438" s="25" t="str">
        <f>VLOOKUP(A438,Database!A:M,13,FALSE)</f>
        <v>À venir</v>
      </c>
      <c r="W438" s="25" t="str">
        <f>VLOOKUP($A438,Database!$A:$Y,20,FALSE)</f>
        <v/>
      </c>
      <c r="X438" s="25" t="str">
        <f>VLOOKUP($A438,Database!$A:$Y,21,FALSE)</f>
        <v/>
      </c>
      <c r="Y438" s="25" t="str">
        <f ca="1">IF(C438&lt;NOW(),IF(AND(P438&gt;Q438,W438&gt;X438),S438,IF(AND(P438=Q438,W438=X438),T438,IF(AND(P438&lt;Q438,W438&lt;X438),U438,0))),"")</f>
        <v/>
      </c>
      <c r="Z438" s="25">
        <f>IF(AND(P438=W438,Q438=X438),1,0)</f>
        <v>1</v>
      </c>
      <c r="AA438" s="25" t="str">
        <f>IF(Z438=0,"",IF(ISBLANK(VLOOKUP(A438,Database!A:AA,22,FALSE)),"",VLOOKUP(A438,Database!A:AA,22,FALSE)))</f>
        <v>Exact</v>
      </c>
      <c r="AB438" s="25">
        <f ca="1">IFERROR(IF(AND(Y438&lt;&gt;"",OR(V438="Terminé",V438="En cours")),VLOOKUP(AA438,Setup_ScoreExactBonus!A:D,4,FALSE),0),0)</f>
        <v>0</v>
      </c>
      <c r="AC438" s="31" t="str">
        <f ca="1">IF(Y438&lt;&gt;"", Y438 + IF(Z438=1,AB438, 0), "")</f>
        <v/>
      </c>
      <c r="AD438" s="31">
        <f ca="1">SUMIFS(AC$2:AC438,D$2:D438,D438)*IF(R438=0,1,2)</f>
        <v>0</v>
      </c>
    </row>
    <row r="439" spans="1:30" x14ac:dyDescent="0.35">
      <c r="A439" s="31">
        <f>IF(ISBLANK(B439),"",COUNTIF(B$2:B439,B439))-1</f>
        <v>11</v>
      </c>
      <c r="B439" s="31">
        <v>9</v>
      </c>
      <c r="C439" s="10">
        <f>VLOOKUP($A439,Database!$A:$Y,7,FALSE)</f>
        <v>46188.041666666664</v>
      </c>
      <c r="D439" s="31" t="str">
        <f>VLOOKUP(Pronostics!$B439,Setup_MPP!$A:$G,3,FALSE)</f>
        <v>Aurelien_dqp</v>
      </c>
      <c r="E439" s="31" t="str">
        <f>VLOOKUP(Pronostics!$B439,Setup_MPP!$A:$G,2,FALSE)</f>
        <v>Aurélien DE POULPIQUET</v>
      </c>
      <c r="F439" s="31" t="str">
        <f>VLOOKUP($B439,Setup_MPP!$A:$E,4,FALSE)</f>
        <v>#F4EA9D</v>
      </c>
      <c r="G439" s="31" t="str">
        <f>VLOOKUP($B439,Setup_MPP!$A:$E,5,FALSE)</f>
        <v>#D2C458</v>
      </c>
      <c r="H439" s="31" t="str">
        <f>IFERROR(IF(AND(A439&gt;=1,A439&lt;=104),VLOOKUP($A439,Location!$A:$J,6,FALSE),IF(A439=0,"Avant l'ouverture",IF(OR(A439=105,A439=106),"Bonus"))),"")</f>
        <v>Tour 1</v>
      </c>
      <c r="I439" s="31" t="str">
        <f>IF(LEFT(H439,4)="Tour",VLOOKUP(A439,Database!$A:$C,3,FALSE),"")</f>
        <v>E</v>
      </c>
      <c r="J439" s="31" t="str">
        <f>VLOOKUP($A439,Location!$A:$J,7,FALSE)</f>
        <v>Côte d'Ivoire</v>
      </c>
      <c r="K439" s="31" t="str">
        <f>IFERROR(VLOOKUP(J439,Setup_Team!$B:$C,2,FALSE), "TDB")</f>
        <v>CIV</v>
      </c>
      <c r="L439" s="31" t="str">
        <f>VLOOKUP($A439,Location!$A:$J,8,FALSE)</f>
        <v>Equateur</v>
      </c>
      <c r="M439" s="31" t="str">
        <f>IFERROR(VLOOKUP(L439,Setup_Team!$B:$C,2,FALSE), "TDB")</f>
        <v>ECU</v>
      </c>
      <c r="N439" s="31" t="str">
        <f>VLOOKUP($A439,Location!$A:$J,9,FALSE)</f>
        <v>Philadelphia, Pennsylvania</v>
      </c>
      <c r="O439" s="31" t="str">
        <f>VLOOKUP($A439,Location!$A:$J,10,FALSE)</f>
        <v>Lincoln Financial Field</v>
      </c>
      <c r="R439" s="31">
        <v>0</v>
      </c>
      <c r="S439" s="25">
        <f>VLOOKUP($A439,Database!$A:$Y,10,FALSE)</f>
        <v>108</v>
      </c>
      <c r="T439" s="25">
        <f>VLOOKUP($A439,Database!$A:$Y,11,FALSE)</f>
        <v>101</v>
      </c>
      <c r="U439" s="25">
        <f>VLOOKUP($A439,Database!$A:$Y,12,FALSE)</f>
        <v>85</v>
      </c>
      <c r="V439" s="25" t="str">
        <f>VLOOKUP(A439,Database!A:M,13,FALSE)</f>
        <v>À venir</v>
      </c>
      <c r="W439" s="25" t="str">
        <f>VLOOKUP($A439,Database!$A:$Y,20,FALSE)</f>
        <v/>
      </c>
      <c r="X439" s="25" t="str">
        <f>VLOOKUP($A439,Database!$A:$Y,21,FALSE)</f>
        <v/>
      </c>
      <c r="Y439" s="25" t="str">
        <f ca="1">IF(C439&lt;NOW(),IF(AND(P439&gt;Q439,W439&gt;X439),S439,IF(AND(P439=Q439,W439=X439),T439,IF(AND(P439&lt;Q439,W439&lt;X439),U439,0))),"")</f>
        <v/>
      </c>
      <c r="Z439" s="25">
        <f>IF(AND(P439=W439,Q439=X439),1,0)</f>
        <v>1</v>
      </c>
      <c r="AA439" s="25" t="str">
        <f>IF(Z439=0,"",IF(ISBLANK(VLOOKUP(A439,Database!A:AA,22,FALSE)),"",VLOOKUP(A439,Database!A:AA,22,FALSE)))</f>
        <v>Exact</v>
      </c>
      <c r="AB439" s="25">
        <f ca="1">IFERROR(IF(AND(Y439&lt;&gt;"",OR(V439="Terminé",V439="En cours")),VLOOKUP(AA439,Setup_ScoreExactBonus!A:D,4,FALSE),0),0)</f>
        <v>0</v>
      </c>
      <c r="AC439" s="31" t="str">
        <f ca="1">IF(Y439&lt;&gt;"", Y439 + IF(Z439=1,AB439, 0), "")</f>
        <v/>
      </c>
      <c r="AD439" s="31">
        <f ca="1">SUMIFS(AC$2:AC439,D$2:D439,D439)*IF(R439=0,1,2)</f>
        <v>0</v>
      </c>
    </row>
    <row r="440" spans="1:30" x14ac:dyDescent="0.35">
      <c r="A440" s="31">
        <f>IF(ISBLANK(B440),"",COUNTIF(B$2:B440,B440))-1</f>
        <v>11</v>
      </c>
      <c r="B440" s="31">
        <v>10</v>
      </c>
      <c r="C440" s="10">
        <f>VLOOKUP($A440,Database!$A:$Y,7,FALSE)</f>
        <v>46188.041666666664</v>
      </c>
      <c r="D440" s="31" t="str">
        <f>VLOOKUP(Pronostics!$B440,Setup_MPP!$A:$G,3,FALSE)</f>
        <v>RandomPaul</v>
      </c>
      <c r="E440" s="31" t="str">
        <f>VLOOKUP(Pronostics!$B440,Setup_MPP!$A:$G,2,FALSE)</f>
        <v>Paul MONTESINOS</v>
      </c>
      <c r="F440" s="31" t="str">
        <f>VLOOKUP($B440,Setup_MPP!$A:$E,4,FALSE)</f>
        <v>#C4B0FF</v>
      </c>
      <c r="G440" s="31" t="str">
        <f>VLOOKUP($B440,Setup_MPP!$A:$E,5,FALSE)</f>
        <v>#7F66C8</v>
      </c>
      <c r="H440" s="31" t="str">
        <f>IFERROR(IF(AND(A440&gt;=1,A440&lt;=104),VLOOKUP($A440,Location!$A:$J,6,FALSE),IF(A440=0,"Avant l'ouverture",IF(OR(A440=105,A440=106),"Bonus"))),"")</f>
        <v>Tour 1</v>
      </c>
      <c r="I440" s="31" t="str">
        <f>IF(LEFT(H440,4)="Tour",VLOOKUP(A440,Database!$A:$C,3,FALSE),"")</f>
        <v>E</v>
      </c>
      <c r="J440" s="31" t="str">
        <f>VLOOKUP($A440,Location!$A:$J,7,FALSE)</f>
        <v>Côte d'Ivoire</v>
      </c>
      <c r="K440" s="31" t="str">
        <f>IFERROR(VLOOKUP(J440,Setup_Team!$B:$C,2,FALSE), "TDB")</f>
        <v>CIV</v>
      </c>
      <c r="L440" s="31" t="str">
        <f>VLOOKUP($A440,Location!$A:$J,8,FALSE)</f>
        <v>Equateur</v>
      </c>
      <c r="M440" s="31" t="str">
        <f>IFERROR(VLOOKUP(L440,Setup_Team!$B:$C,2,FALSE), "TDB")</f>
        <v>ECU</v>
      </c>
      <c r="N440" s="31" t="str">
        <f>VLOOKUP($A440,Location!$A:$J,9,FALSE)</f>
        <v>Philadelphia, Pennsylvania</v>
      </c>
      <c r="O440" s="31" t="str">
        <f>VLOOKUP($A440,Location!$A:$J,10,FALSE)</f>
        <v>Lincoln Financial Field</v>
      </c>
      <c r="R440" s="31">
        <v>0</v>
      </c>
      <c r="S440" s="25">
        <f>VLOOKUP($A440,Database!$A:$Y,10,FALSE)</f>
        <v>108</v>
      </c>
      <c r="T440" s="25">
        <f>VLOOKUP($A440,Database!$A:$Y,11,FALSE)</f>
        <v>101</v>
      </c>
      <c r="U440" s="25">
        <f>VLOOKUP($A440,Database!$A:$Y,12,FALSE)</f>
        <v>85</v>
      </c>
      <c r="V440" s="25" t="str">
        <f>VLOOKUP(A440,Database!A:M,13,FALSE)</f>
        <v>À venir</v>
      </c>
      <c r="W440" s="25" t="str">
        <f>VLOOKUP($A440,Database!$A:$Y,20,FALSE)</f>
        <v/>
      </c>
      <c r="X440" s="25" t="str">
        <f>VLOOKUP($A440,Database!$A:$Y,21,FALSE)</f>
        <v/>
      </c>
      <c r="Y440" s="25" t="str">
        <f ca="1">IF(C440&lt;NOW(),IF(AND(P440&gt;Q440,W440&gt;X440),S440,IF(AND(P440=Q440,W440=X440),T440,IF(AND(P440&lt;Q440,W440&lt;X440),U440,0))),"")</f>
        <v/>
      </c>
      <c r="Z440" s="25">
        <f>IF(AND(P440=W440,Q440=X440),1,0)</f>
        <v>1</v>
      </c>
      <c r="AA440" s="25" t="str">
        <f>IF(Z440=0,"",IF(ISBLANK(VLOOKUP(A440,Database!A:AA,22,FALSE)),"",VLOOKUP(A440,Database!A:AA,22,FALSE)))</f>
        <v>Exact</v>
      </c>
      <c r="AB440" s="25">
        <f ca="1">IFERROR(IF(AND(Y440&lt;&gt;"",OR(V440="Terminé",V440="En cours")),VLOOKUP(AA440,Setup_ScoreExactBonus!A:D,4,FALSE),0),0)</f>
        <v>0</v>
      </c>
      <c r="AC440" s="31" t="str">
        <f ca="1">IF(Y440&lt;&gt;"", Y440 + IF(Z440=1,AB440, 0), "")</f>
        <v/>
      </c>
      <c r="AD440" s="31">
        <f ca="1">SUMIFS(AC$2:AC440,D$2:D440,D440)*IF(R440=0,1,2)</f>
        <v>0</v>
      </c>
    </row>
    <row r="441" spans="1:30" x14ac:dyDescent="0.35">
      <c r="A441" s="31">
        <f>IF(ISBLANK(B441),"",COUNTIF(B$2:B441,B441))-1</f>
        <v>11</v>
      </c>
      <c r="B441" s="31">
        <v>11</v>
      </c>
      <c r="C441" s="10">
        <f>VLOOKUP($A441,Database!$A:$Y,7,FALSE)</f>
        <v>46188.041666666664</v>
      </c>
      <c r="D441" s="31" t="str">
        <f>VLOOKUP(Pronostics!$B441,Setup_MPP!$A:$G,3,FALSE)</f>
        <v>Kinsley#8SA6T</v>
      </c>
      <c r="E441" s="31" t="str">
        <f>VLOOKUP(Pronostics!$B441,Setup_MPP!$A:$G,2,FALSE)</f>
        <v>Kinsley ROQUE</v>
      </c>
      <c r="F441" s="31" t="str">
        <f>VLOOKUP($B441,Setup_MPP!$A:$E,4,FALSE)</f>
        <v>#CBEBBA</v>
      </c>
      <c r="G441" s="31" t="str">
        <f>VLOOKUP($B441,Setup_MPP!$A:$E,5,FALSE)</f>
        <v>#70BC6E</v>
      </c>
      <c r="H441" s="31" t="str">
        <f>IFERROR(IF(AND(A441&gt;=1,A441&lt;=104),VLOOKUP($A441,Location!$A:$J,6,FALSE),IF(A441=0,"Avant l'ouverture",IF(OR(A441=105,A441=106),"Bonus"))),"")</f>
        <v>Tour 1</v>
      </c>
      <c r="I441" s="31" t="str">
        <f>IF(LEFT(H441,4)="Tour",VLOOKUP(A441,Database!$A:$C,3,FALSE),"")</f>
        <v>E</v>
      </c>
      <c r="J441" s="31" t="str">
        <f>VLOOKUP($A441,Location!$A:$J,7,FALSE)</f>
        <v>Côte d'Ivoire</v>
      </c>
      <c r="K441" s="31" t="str">
        <f>IFERROR(VLOOKUP(J441,Setup_Team!$B:$C,2,FALSE), "TDB")</f>
        <v>CIV</v>
      </c>
      <c r="L441" s="31" t="str">
        <f>VLOOKUP($A441,Location!$A:$J,8,FALSE)</f>
        <v>Equateur</v>
      </c>
      <c r="M441" s="31" t="str">
        <f>IFERROR(VLOOKUP(L441,Setup_Team!$B:$C,2,FALSE), "TDB")</f>
        <v>ECU</v>
      </c>
      <c r="N441" s="31" t="str">
        <f>VLOOKUP($A441,Location!$A:$J,9,FALSE)</f>
        <v>Philadelphia, Pennsylvania</v>
      </c>
      <c r="O441" s="31" t="str">
        <f>VLOOKUP($A441,Location!$A:$J,10,FALSE)</f>
        <v>Lincoln Financial Field</v>
      </c>
      <c r="R441" s="31">
        <v>0</v>
      </c>
      <c r="S441" s="25">
        <f>VLOOKUP($A441,Database!$A:$Y,10,FALSE)</f>
        <v>108</v>
      </c>
      <c r="T441" s="25">
        <f>VLOOKUP($A441,Database!$A:$Y,11,FALSE)</f>
        <v>101</v>
      </c>
      <c r="U441" s="25">
        <f>VLOOKUP($A441,Database!$A:$Y,12,FALSE)</f>
        <v>85</v>
      </c>
      <c r="V441" s="25" t="str">
        <f>VLOOKUP(A441,Database!A:M,13,FALSE)</f>
        <v>À venir</v>
      </c>
      <c r="W441" s="25" t="str">
        <f>VLOOKUP($A441,Database!$A:$Y,20,FALSE)</f>
        <v/>
      </c>
      <c r="X441" s="25" t="str">
        <f>VLOOKUP($A441,Database!$A:$Y,21,FALSE)</f>
        <v/>
      </c>
      <c r="Y441" s="25" t="str">
        <f ca="1">IF(C441&lt;NOW(),IF(AND(P441&gt;Q441,W441&gt;X441),S441,IF(AND(P441=Q441,W441=X441),T441,IF(AND(P441&lt;Q441,W441&lt;X441),U441,0))),"")</f>
        <v/>
      </c>
      <c r="Z441" s="25">
        <f>IF(AND(P441=W441,Q441=X441),1,0)</f>
        <v>1</v>
      </c>
      <c r="AA441" s="25" t="str">
        <f>IF(Z441=0,"",IF(ISBLANK(VLOOKUP(A441,Database!A:AA,22,FALSE)),"",VLOOKUP(A441,Database!A:AA,22,FALSE)))</f>
        <v>Exact</v>
      </c>
      <c r="AB441" s="25">
        <f ca="1">IFERROR(IF(AND(Y441&lt;&gt;"",OR(V441="Terminé",V441="En cours")),VLOOKUP(AA441,Setup_ScoreExactBonus!A:D,4,FALSE),0),0)</f>
        <v>0</v>
      </c>
      <c r="AC441" s="31" t="str">
        <f ca="1">IF(Y441&lt;&gt;"", Y441 + IF(Z441=1,AB441, 0), "")</f>
        <v/>
      </c>
      <c r="AD441" s="31">
        <f ca="1">SUMIFS(AC$2:AC441,D$2:D441,D441)*IF(R441=0,1,2)</f>
        <v>0</v>
      </c>
    </row>
    <row r="442" spans="1:30" x14ac:dyDescent="0.35">
      <c r="A442" s="31">
        <f>IF(ISBLANK(B442),"",COUNTIF(B$2:B442,B442))-1</f>
        <v>11</v>
      </c>
      <c r="B442" s="31">
        <v>12</v>
      </c>
      <c r="C442" s="10">
        <f>VLOOKUP($A442,Database!$A:$Y,7,FALSE)</f>
        <v>46188.041666666664</v>
      </c>
      <c r="D442" s="31" t="str">
        <f>VLOOKUP(Pronostics!$B442,Setup_MPP!$A:$G,3,FALSE)</f>
        <v>Jaouad1</v>
      </c>
      <c r="E442" s="31" t="str">
        <f>VLOOKUP(Pronostics!$B442,Setup_MPP!$A:$G,2,FALSE)</f>
        <v>Jaouad SETTI</v>
      </c>
      <c r="F442" s="31" t="str">
        <f>VLOOKUP($B442,Setup_MPP!$A:$E,4,FALSE)</f>
        <v>#C2D4FF</v>
      </c>
      <c r="G442" s="31" t="str">
        <f>VLOOKUP($B442,Setup_MPP!$A:$E,5,FALSE)</f>
        <v>#6586D5</v>
      </c>
      <c r="H442" s="31" t="str">
        <f>IFERROR(IF(AND(A442&gt;=1,A442&lt;=104),VLOOKUP($A442,Location!$A:$J,6,FALSE),IF(A442=0,"Avant l'ouverture",IF(OR(A442=105,A442=106),"Bonus"))),"")</f>
        <v>Tour 1</v>
      </c>
      <c r="I442" s="31" t="str">
        <f>IF(LEFT(H442,4)="Tour",VLOOKUP(A442,Database!$A:$C,3,FALSE),"")</f>
        <v>E</v>
      </c>
      <c r="J442" s="31" t="str">
        <f>VLOOKUP($A442,Location!$A:$J,7,FALSE)</f>
        <v>Côte d'Ivoire</v>
      </c>
      <c r="K442" s="31" t="str">
        <f>IFERROR(VLOOKUP(J442,Setup_Team!$B:$C,2,FALSE), "TDB")</f>
        <v>CIV</v>
      </c>
      <c r="L442" s="31" t="str">
        <f>VLOOKUP($A442,Location!$A:$J,8,FALSE)</f>
        <v>Equateur</v>
      </c>
      <c r="M442" s="31" t="str">
        <f>IFERROR(VLOOKUP(L442,Setup_Team!$B:$C,2,FALSE), "TDB")</f>
        <v>ECU</v>
      </c>
      <c r="N442" s="31" t="str">
        <f>VLOOKUP($A442,Location!$A:$J,9,FALSE)</f>
        <v>Philadelphia, Pennsylvania</v>
      </c>
      <c r="O442" s="31" t="str">
        <f>VLOOKUP($A442,Location!$A:$J,10,FALSE)</f>
        <v>Lincoln Financial Field</v>
      </c>
      <c r="R442" s="31">
        <v>0</v>
      </c>
      <c r="S442" s="25">
        <f>VLOOKUP($A442,Database!$A:$Y,10,FALSE)</f>
        <v>108</v>
      </c>
      <c r="T442" s="25">
        <f>VLOOKUP($A442,Database!$A:$Y,11,FALSE)</f>
        <v>101</v>
      </c>
      <c r="U442" s="25">
        <f>VLOOKUP($A442,Database!$A:$Y,12,FALSE)</f>
        <v>85</v>
      </c>
      <c r="V442" s="25" t="str">
        <f>VLOOKUP(A442,Database!A:M,13,FALSE)</f>
        <v>À venir</v>
      </c>
      <c r="W442" s="25" t="str">
        <f>VLOOKUP($A442,Database!$A:$Y,20,FALSE)</f>
        <v/>
      </c>
      <c r="X442" s="25" t="str">
        <f>VLOOKUP($A442,Database!$A:$Y,21,FALSE)</f>
        <v/>
      </c>
      <c r="Y442" s="25" t="str">
        <f ca="1">IF(C442&lt;NOW(),IF(AND(P442&gt;Q442,W442&gt;X442),S442,IF(AND(P442=Q442,W442=X442),T442,IF(AND(P442&lt;Q442,W442&lt;X442),U442,0))),"")</f>
        <v/>
      </c>
      <c r="Z442" s="25">
        <f>IF(AND(P442=W442,Q442=X442),1,0)</f>
        <v>1</v>
      </c>
      <c r="AA442" s="25" t="str">
        <f>IF(Z442=0,"",IF(ISBLANK(VLOOKUP(A442,Database!A:AA,22,FALSE)),"",VLOOKUP(A442,Database!A:AA,22,FALSE)))</f>
        <v>Exact</v>
      </c>
      <c r="AB442" s="25">
        <f ca="1">IFERROR(IF(AND(Y442&lt;&gt;"",OR(V442="Terminé",V442="En cours")),VLOOKUP(AA442,Setup_ScoreExactBonus!A:D,4,FALSE),0),0)</f>
        <v>0</v>
      </c>
      <c r="AC442" s="31" t="str">
        <f ca="1">IF(Y442&lt;&gt;"", Y442 + IF(Z442=1,AB442, 0), "")</f>
        <v/>
      </c>
      <c r="AD442" s="31">
        <f ca="1">SUMIFS(AC$2:AC442,D$2:D442,D442)*IF(R442=0,1,2)</f>
        <v>0</v>
      </c>
    </row>
    <row r="443" spans="1:30" x14ac:dyDescent="0.35">
      <c r="A443" s="31">
        <f>IF(ISBLANK(B443),"",COUNTIF(B$2:B443,B443))-1</f>
        <v>11</v>
      </c>
      <c r="B443" s="31">
        <v>13</v>
      </c>
      <c r="C443" s="10">
        <f>VLOOKUP($A443,Database!$A:$Y,7,FALSE)</f>
        <v>46188.041666666664</v>
      </c>
      <c r="D443" s="31" t="str">
        <f>VLOOKUP(Pronostics!$B443,Setup_MPP!$A:$G,3,FALSE)</f>
        <v>Julien_I</v>
      </c>
      <c r="E443" s="31" t="str">
        <f>VLOOKUP(Pronostics!$B443,Setup_MPP!$A:$G,2,FALSE)</f>
        <v>Julien INGE</v>
      </c>
      <c r="F443" s="31" t="str">
        <f>VLOOKUP($B443,Setup_MPP!$A:$E,4,FALSE)</f>
        <v>#C1E0EF</v>
      </c>
      <c r="G443" s="31" t="str">
        <f>VLOOKUP($B443,Setup_MPP!$A:$E,5,FALSE)</f>
        <v>#4F91B2</v>
      </c>
      <c r="H443" s="31" t="str">
        <f>IFERROR(IF(AND(A443&gt;=1,A443&lt;=104),VLOOKUP($A443,Location!$A:$J,6,FALSE),IF(A443=0,"Avant l'ouverture",IF(OR(A443=105,A443=106),"Bonus"))),"")</f>
        <v>Tour 1</v>
      </c>
      <c r="I443" s="31" t="str">
        <f>IF(LEFT(H443,4)="Tour",VLOOKUP(A443,Database!$A:$C,3,FALSE),"")</f>
        <v>E</v>
      </c>
      <c r="J443" s="31" t="str">
        <f>VLOOKUP($A443,Location!$A:$J,7,FALSE)</f>
        <v>Côte d'Ivoire</v>
      </c>
      <c r="K443" s="31" t="str">
        <f>IFERROR(VLOOKUP(J443,Setup_Team!$B:$C,2,FALSE), "TDB")</f>
        <v>CIV</v>
      </c>
      <c r="L443" s="31" t="str">
        <f>VLOOKUP($A443,Location!$A:$J,8,FALSE)</f>
        <v>Equateur</v>
      </c>
      <c r="M443" s="31" t="str">
        <f>IFERROR(VLOOKUP(L443,Setup_Team!$B:$C,2,FALSE), "TDB")</f>
        <v>ECU</v>
      </c>
      <c r="N443" s="31" t="str">
        <f>VLOOKUP($A443,Location!$A:$J,9,FALSE)</f>
        <v>Philadelphia, Pennsylvania</v>
      </c>
      <c r="O443" s="31" t="str">
        <f>VLOOKUP($A443,Location!$A:$J,10,FALSE)</f>
        <v>Lincoln Financial Field</v>
      </c>
      <c r="R443" s="31">
        <v>0</v>
      </c>
      <c r="S443" s="25">
        <f>VLOOKUP($A443,Database!$A:$Y,10,FALSE)</f>
        <v>108</v>
      </c>
      <c r="T443" s="25">
        <f>VLOOKUP($A443,Database!$A:$Y,11,FALSE)</f>
        <v>101</v>
      </c>
      <c r="U443" s="25">
        <f>VLOOKUP($A443,Database!$A:$Y,12,FALSE)</f>
        <v>85</v>
      </c>
      <c r="V443" s="25" t="str">
        <f>VLOOKUP(A443,Database!A:M,13,FALSE)</f>
        <v>À venir</v>
      </c>
      <c r="W443" s="25" t="str">
        <f>VLOOKUP($A443,Database!$A:$Y,20,FALSE)</f>
        <v/>
      </c>
      <c r="X443" s="25" t="str">
        <f>VLOOKUP($A443,Database!$A:$Y,21,FALSE)</f>
        <v/>
      </c>
      <c r="Y443" s="25" t="str">
        <f ca="1">IF(C443&lt;NOW(),IF(AND(P443&gt;Q443,W443&gt;X443),S443,IF(AND(P443=Q443,W443=X443),T443,IF(AND(P443&lt;Q443,W443&lt;X443),U443,0))),"")</f>
        <v/>
      </c>
      <c r="Z443" s="25">
        <f>IF(AND(P443=W443,Q443=X443),1,0)</f>
        <v>1</v>
      </c>
      <c r="AA443" s="25" t="str">
        <f>IF(Z443=0,"",IF(ISBLANK(VLOOKUP(A443,Database!A:AA,22,FALSE)),"",VLOOKUP(A443,Database!A:AA,22,FALSE)))</f>
        <v>Exact</v>
      </c>
      <c r="AB443" s="25">
        <f ca="1">IFERROR(IF(AND(Y443&lt;&gt;"",OR(V443="Terminé",V443="En cours")),VLOOKUP(AA443,Setup_ScoreExactBonus!A:D,4,FALSE),0),0)</f>
        <v>0</v>
      </c>
      <c r="AC443" s="31" t="str">
        <f ca="1">IF(Y443&lt;&gt;"", Y443 + IF(Z443=1,AB443, 0), "")</f>
        <v/>
      </c>
      <c r="AD443" s="31">
        <f ca="1">SUMIFS(AC$2:AC443,D$2:D443,D443)*IF(R443=0,1,2)</f>
        <v>0</v>
      </c>
    </row>
    <row r="444" spans="1:30" x14ac:dyDescent="0.35">
      <c r="A444" s="31">
        <f>IF(ISBLANK(B444),"",COUNTIF(B$2:B444,B444))-1</f>
        <v>11</v>
      </c>
      <c r="B444" s="31">
        <v>14</v>
      </c>
      <c r="C444" s="10">
        <f>VLOOKUP($A444,Database!$A:$Y,7,FALSE)</f>
        <v>46188.041666666664</v>
      </c>
      <c r="D444" s="31" t="str">
        <f>VLOOKUP(Pronostics!$B444,Setup_MPP!$A:$G,3,FALSE)</f>
        <v>MarieEYT</v>
      </c>
      <c r="E444" s="31" t="str">
        <f>VLOOKUP(Pronostics!$B444,Setup_MPP!$A:$G,2,FALSE)</f>
        <v>Marie EXBRAYAT</v>
      </c>
      <c r="F444" s="31" t="str">
        <f>VLOOKUP($B444,Setup_MPP!$A:$E,4,FALSE)</f>
        <v>#FFAFD2</v>
      </c>
      <c r="G444" s="31" t="str">
        <f>VLOOKUP($B444,Setup_MPP!$A:$E,5,FALSE)</f>
        <v>#F2589B</v>
      </c>
      <c r="H444" s="31" t="str">
        <f>IFERROR(IF(AND(A444&gt;=1,A444&lt;=104),VLOOKUP($A444,Location!$A:$J,6,FALSE),IF(A444=0,"Avant l'ouverture",IF(OR(A444=105,A444=106),"Bonus"))),"")</f>
        <v>Tour 1</v>
      </c>
      <c r="I444" s="31" t="str">
        <f>IF(LEFT(H444,4)="Tour",VLOOKUP(A444,Database!$A:$C,3,FALSE),"")</f>
        <v>E</v>
      </c>
      <c r="J444" s="31" t="str">
        <f>VLOOKUP($A444,Location!$A:$J,7,FALSE)</f>
        <v>Côte d'Ivoire</v>
      </c>
      <c r="K444" s="31" t="str">
        <f>IFERROR(VLOOKUP(J444,Setup_Team!$B:$C,2,FALSE), "TDB")</f>
        <v>CIV</v>
      </c>
      <c r="L444" s="31" t="str">
        <f>VLOOKUP($A444,Location!$A:$J,8,FALSE)</f>
        <v>Equateur</v>
      </c>
      <c r="M444" s="31" t="str">
        <f>IFERROR(VLOOKUP(L444,Setup_Team!$B:$C,2,FALSE), "TDB")</f>
        <v>ECU</v>
      </c>
      <c r="N444" s="31" t="str">
        <f>VLOOKUP($A444,Location!$A:$J,9,FALSE)</f>
        <v>Philadelphia, Pennsylvania</v>
      </c>
      <c r="O444" s="31" t="str">
        <f>VLOOKUP($A444,Location!$A:$J,10,FALSE)</f>
        <v>Lincoln Financial Field</v>
      </c>
      <c r="R444" s="31">
        <v>0</v>
      </c>
      <c r="S444" s="25">
        <f>VLOOKUP($A444,Database!$A:$Y,10,FALSE)</f>
        <v>108</v>
      </c>
      <c r="T444" s="25">
        <f>VLOOKUP($A444,Database!$A:$Y,11,FALSE)</f>
        <v>101</v>
      </c>
      <c r="U444" s="25">
        <f>VLOOKUP($A444,Database!$A:$Y,12,FALSE)</f>
        <v>85</v>
      </c>
      <c r="V444" s="25" t="str">
        <f>VLOOKUP(A444,Database!A:M,13,FALSE)</f>
        <v>À venir</v>
      </c>
      <c r="W444" s="25" t="str">
        <f>VLOOKUP($A444,Database!$A:$Y,20,FALSE)</f>
        <v/>
      </c>
      <c r="X444" s="25" t="str">
        <f>VLOOKUP($A444,Database!$A:$Y,21,FALSE)</f>
        <v/>
      </c>
      <c r="Y444" s="25" t="str">
        <f ca="1">IF(C444&lt;NOW(),IF(AND(P444&gt;Q444,W444&gt;X444),S444,IF(AND(P444=Q444,W444=X444),T444,IF(AND(P444&lt;Q444,W444&lt;X444),U444,0))),"")</f>
        <v/>
      </c>
      <c r="Z444" s="25">
        <f>IF(AND(P444=W444,Q444=X444),1,0)</f>
        <v>1</v>
      </c>
      <c r="AA444" s="25" t="str">
        <f>IF(Z444=0,"",IF(ISBLANK(VLOOKUP(A444,Database!A:AA,22,FALSE)),"",VLOOKUP(A444,Database!A:AA,22,FALSE)))</f>
        <v>Exact</v>
      </c>
      <c r="AB444" s="25">
        <f ca="1">IFERROR(IF(AND(Y444&lt;&gt;"",OR(V444="Terminé",V444="En cours")),VLOOKUP(AA444,Setup_ScoreExactBonus!A:D,4,FALSE),0),0)</f>
        <v>0</v>
      </c>
      <c r="AC444" s="31" t="str">
        <f ca="1">IF(Y444&lt;&gt;"", Y444 + IF(Z444=1,AB444, 0), "")</f>
        <v/>
      </c>
      <c r="AD444" s="31">
        <f ca="1">SUMIFS(AC$2:AC444,D$2:D444,D444)*IF(R444=0,1,2)</f>
        <v>0</v>
      </c>
    </row>
    <row r="445" spans="1:30" x14ac:dyDescent="0.35">
      <c r="A445" s="31">
        <f>IF(ISBLANK(B445),"",COUNTIF(B$2:B445,B445))-1</f>
        <v>11</v>
      </c>
      <c r="B445" s="31">
        <v>15</v>
      </c>
      <c r="C445" s="10">
        <f>VLOOKUP($A445,Database!$A:$Y,7,FALSE)</f>
        <v>46188.041666666664</v>
      </c>
      <c r="D445" s="31" t="str">
        <f>VLOOKUP(Pronostics!$B445,Setup_MPP!$A:$G,3,FALSE)</f>
        <v>Amine#8UL9R</v>
      </c>
      <c r="E445" s="31" t="str">
        <f>VLOOKUP(Pronostics!$B445,Setup_MPP!$A:$G,2,FALSE)</f>
        <v>Amine ZARROUKI</v>
      </c>
      <c r="F445" s="31" t="str">
        <f>VLOOKUP($B445,Setup_MPP!$A:$E,4,FALSE)</f>
        <v>#FF9898</v>
      </c>
      <c r="G445" s="31" t="str">
        <f>VLOOKUP($B445,Setup_MPP!$A:$E,5,FALSE)</f>
        <v>#FF5D5D</v>
      </c>
      <c r="H445" s="31" t="str">
        <f>IFERROR(IF(AND(A445&gt;=1,A445&lt;=104),VLOOKUP($A445,Location!$A:$J,6,FALSE),IF(A445=0,"Avant l'ouverture",IF(OR(A445=105,A445=106),"Bonus"))),"")</f>
        <v>Tour 1</v>
      </c>
      <c r="I445" s="31" t="str">
        <f>IF(LEFT(H445,4)="Tour",VLOOKUP(A445,Database!$A:$C,3,FALSE),"")</f>
        <v>E</v>
      </c>
      <c r="J445" s="31" t="str">
        <f>VLOOKUP($A445,Location!$A:$J,7,FALSE)</f>
        <v>Côte d'Ivoire</v>
      </c>
      <c r="K445" s="31" t="str">
        <f>IFERROR(VLOOKUP(J445,Setup_Team!$B:$C,2,FALSE), "TDB")</f>
        <v>CIV</v>
      </c>
      <c r="L445" s="31" t="str">
        <f>VLOOKUP($A445,Location!$A:$J,8,FALSE)</f>
        <v>Equateur</v>
      </c>
      <c r="M445" s="31" t="str">
        <f>IFERROR(VLOOKUP(L445,Setup_Team!$B:$C,2,FALSE), "TDB")</f>
        <v>ECU</v>
      </c>
      <c r="N445" s="31" t="str">
        <f>VLOOKUP($A445,Location!$A:$J,9,FALSE)</f>
        <v>Philadelphia, Pennsylvania</v>
      </c>
      <c r="O445" s="31" t="str">
        <f>VLOOKUP($A445,Location!$A:$J,10,FALSE)</f>
        <v>Lincoln Financial Field</v>
      </c>
      <c r="R445" s="31">
        <v>0</v>
      </c>
      <c r="S445" s="25">
        <f>VLOOKUP($A445,Database!$A:$Y,10,FALSE)</f>
        <v>108</v>
      </c>
      <c r="T445" s="25">
        <f>VLOOKUP($A445,Database!$A:$Y,11,FALSE)</f>
        <v>101</v>
      </c>
      <c r="U445" s="25">
        <f>VLOOKUP($A445,Database!$A:$Y,12,FALSE)</f>
        <v>85</v>
      </c>
      <c r="V445" s="25" t="str">
        <f>VLOOKUP(A445,Database!A:M,13,FALSE)</f>
        <v>À venir</v>
      </c>
      <c r="W445" s="25" t="str">
        <f>VLOOKUP($A445,Database!$A:$Y,20,FALSE)</f>
        <v/>
      </c>
      <c r="X445" s="25" t="str">
        <f>VLOOKUP($A445,Database!$A:$Y,21,FALSE)</f>
        <v/>
      </c>
      <c r="Y445" s="25" t="str">
        <f ca="1">IF(C445&lt;NOW(),IF(AND(P445&gt;Q445,W445&gt;X445),S445,IF(AND(P445=Q445,W445=X445),T445,IF(AND(P445&lt;Q445,W445&lt;X445),U445,0))),"")</f>
        <v/>
      </c>
      <c r="Z445" s="25">
        <f>IF(AND(P445=W445,Q445=X445),1,0)</f>
        <v>1</v>
      </c>
      <c r="AA445" s="25" t="str">
        <f>IF(Z445=0,"",IF(ISBLANK(VLOOKUP(A445,Database!A:AA,22,FALSE)),"",VLOOKUP(A445,Database!A:AA,22,FALSE)))</f>
        <v>Exact</v>
      </c>
      <c r="AB445" s="25">
        <f ca="1">IFERROR(IF(AND(Y445&lt;&gt;"",OR(V445="Terminé",V445="En cours")),VLOOKUP(AA445,Setup_ScoreExactBonus!A:D,4,FALSE),0),0)</f>
        <v>0</v>
      </c>
      <c r="AC445" s="31" t="str">
        <f ca="1">IF(Y445&lt;&gt;"", Y445 + IF(Z445=1,AB445, 0), "")</f>
        <v/>
      </c>
      <c r="AD445" s="31">
        <f ca="1">SUMIFS(AC$2:AC445,D$2:D445,D445)*IF(R445=0,1,2)</f>
        <v>0</v>
      </c>
    </row>
    <row r="446" spans="1:30" x14ac:dyDescent="0.35">
      <c r="A446" s="31">
        <f>IF(ISBLANK(B446),"",COUNTIF(B$2:B446,B446))-1</f>
        <v>11</v>
      </c>
      <c r="B446" s="31">
        <v>16</v>
      </c>
      <c r="C446" s="10">
        <f>VLOOKUP($A446,Database!$A:$Y,7,FALSE)</f>
        <v>46188.041666666664</v>
      </c>
      <c r="D446" s="31" t="str">
        <f>VLOOKUP(Pronostics!$B446,Setup_MPP!$A:$G,3,FALSE)</f>
        <v>Laura#8V93E</v>
      </c>
      <c r="E446" s="31" t="str">
        <f>VLOOKUP(Pronostics!$B446,Setup_MPP!$A:$G,2,FALSE)</f>
        <v>Laura GIULIANO</v>
      </c>
      <c r="F446" s="31" t="str">
        <f>VLOOKUP($B446,Setup_MPP!$A:$E,4,FALSE)</f>
        <v>#86A4FE</v>
      </c>
      <c r="G446" s="31" t="str">
        <f>VLOOKUP($B446,Setup_MPP!$A:$E,5,FALSE)</f>
        <v>#3769FF</v>
      </c>
      <c r="H446" s="31" t="str">
        <f>IFERROR(IF(AND(A446&gt;=1,A446&lt;=104),VLOOKUP($A446,Location!$A:$J,6,FALSE),IF(A446=0,"Avant l'ouverture",IF(OR(A446=105,A446=106),"Bonus"))),"")</f>
        <v>Tour 1</v>
      </c>
      <c r="I446" s="31" t="str">
        <f>IF(LEFT(H446,4)="Tour",VLOOKUP(A446,Database!$A:$C,3,FALSE),"")</f>
        <v>E</v>
      </c>
      <c r="J446" s="31" t="str">
        <f>VLOOKUP($A446,Location!$A:$J,7,FALSE)</f>
        <v>Côte d'Ivoire</v>
      </c>
      <c r="K446" s="31" t="str">
        <f>IFERROR(VLOOKUP(J446,Setup_Team!$B:$C,2,FALSE), "TDB")</f>
        <v>CIV</v>
      </c>
      <c r="L446" s="31" t="str">
        <f>VLOOKUP($A446,Location!$A:$J,8,FALSE)</f>
        <v>Equateur</v>
      </c>
      <c r="M446" s="31" t="str">
        <f>IFERROR(VLOOKUP(L446,Setup_Team!$B:$C,2,FALSE), "TDB")</f>
        <v>ECU</v>
      </c>
      <c r="N446" s="31" t="str">
        <f>VLOOKUP($A446,Location!$A:$J,9,FALSE)</f>
        <v>Philadelphia, Pennsylvania</v>
      </c>
      <c r="O446" s="31" t="str">
        <f>VLOOKUP($A446,Location!$A:$J,10,FALSE)</f>
        <v>Lincoln Financial Field</v>
      </c>
      <c r="R446" s="31">
        <v>0</v>
      </c>
      <c r="S446" s="25">
        <f>VLOOKUP($A446,Database!$A:$Y,10,FALSE)</f>
        <v>108</v>
      </c>
      <c r="T446" s="25">
        <f>VLOOKUP($A446,Database!$A:$Y,11,FALSE)</f>
        <v>101</v>
      </c>
      <c r="U446" s="25">
        <f>VLOOKUP($A446,Database!$A:$Y,12,FALSE)</f>
        <v>85</v>
      </c>
      <c r="V446" s="25" t="str">
        <f>VLOOKUP(A446,Database!A:M,13,FALSE)</f>
        <v>À venir</v>
      </c>
      <c r="W446" s="25" t="str">
        <f>VLOOKUP($A446,Database!$A:$Y,20,FALSE)</f>
        <v/>
      </c>
      <c r="X446" s="25" t="str">
        <f>VLOOKUP($A446,Database!$A:$Y,21,FALSE)</f>
        <v/>
      </c>
      <c r="Y446" s="25" t="str">
        <f ca="1">IF(C446&lt;NOW(),IF(AND(P446&gt;Q446,W446&gt;X446),S446,IF(AND(P446=Q446,W446=X446),T446,IF(AND(P446&lt;Q446,W446&lt;X446),U446,0))),"")</f>
        <v/>
      </c>
      <c r="Z446" s="25">
        <f>IF(AND(P446=W446,Q446=X446),1,0)</f>
        <v>1</v>
      </c>
      <c r="AA446" s="25" t="str">
        <f>IF(Z446=0,"",IF(ISBLANK(VLOOKUP(A446,Database!A:AA,22,FALSE)),"",VLOOKUP(A446,Database!A:AA,22,FALSE)))</f>
        <v>Exact</v>
      </c>
      <c r="AB446" s="25">
        <f ca="1">IFERROR(IF(AND(Y446&lt;&gt;"",OR(V446="Terminé",V446="En cours")),VLOOKUP(AA446,Setup_ScoreExactBonus!A:D,4,FALSE),0),0)</f>
        <v>0</v>
      </c>
      <c r="AC446" s="31" t="str">
        <f ca="1">IF(Y446&lt;&gt;"", Y446 + IF(Z446=1,AB446, 0), "")</f>
        <v/>
      </c>
      <c r="AD446" s="31">
        <f ca="1">SUMIFS(AC$2:AC446,D$2:D446,D446)*IF(R446=0,1,2)</f>
        <v>0</v>
      </c>
    </row>
    <row r="447" spans="1:30" x14ac:dyDescent="0.35">
      <c r="A447" s="31">
        <f>IF(ISBLANK(B447),"",COUNTIF(B$2:B447,B447))-1</f>
        <v>11</v>
      </c>
      <c r="B447" s="31">
        <v>17</v>
      </c>
      <c r="C447" s="10">
        <f>VLOOKUP($A447,Database!$A:$Y,7,FALSE)</f>
        <v>46188.041666666664</v>
      </c>
      <c r="D447" s="31" t="str">
        <f>VLOOKUP(Pronostics!$B447,Setup_MPP!$A:$G,3,FALSE)</f>
        <v>Joueur17</v>
      </c>
      <c r="E447" s="31" t="str">
        <f>VLOOKUP(Pronostics!$B447,Setup_MPP!$A:$G,2,FALSE)</f>
        <v>Joueur17</v>
      </c>
      <c r="F447" s="31" t="str">
        <f>VLOOKUP($B447,Setup_MPP!$A:$E,4,FALSE)</f>
        <v>#FFB0B0</v>
      </c>
      <c r="G447" s="31" t="str">
        <f>VLOOKUP($B447,Setup_MPP!$A:$E,5,FALSE)</f>
        <v>#F25757</v>
      </c>
      <c r="H447" s="31" t="str">
        <f>IFERROR(IF(AND(A447&gt;=1,A447&lt;=104),VLOOKUP($A447,Location!$A:$J,6,FALSE),IF(A447=0,"Avant l'ouverture",IF(OR(A447=105,A447=106),"Bonus"))),"")</f>
        <v>Tour 1</v>
      </c>
      <c r="I447" s="31" t="str">
        <f>IF(LEFT(H447,4)="Tour",VLOOKUP(A447,Database!$A:$C,3,FALSE),"")</f>
        <v>E</v>
      </c>
      <c r="J447" s="31" t="str">
        <f>VLOOKUP($A447,Location!$A:$J,7,FALSE)</f>
        <v>Côte d'Ivoire</v>
      </c>
      <c r="K447" s="31" t="str">
        <f>IFERROR(VLOOKUP(J447,Setup_Team!$B:$C,2,FALSE), "TDB")</f>
        <v>CIV</v>
      </c>
      <c r="L447" s="31" t="str">
        <f>VLOOKUP($A447,Location!$A:$J,8,FALSE)</f>
        <v>Equateur</v>
      </c>
      <c r="M447" s="31" t="str">
        <f>IFERROR(VLOOKUP(L447,Setup_Team!$B:$C,2,FALSE), "TDB")</f>
        <v>ECU</v>
      </c>
      <c r="N447" s="31" t="str">
        <f>VLOOKUP($A447,Location!$A:$J,9,FALSE)</f>
        <v>Philadelphia, Pennsylvania</v>
      </c>
      <c r="O447" s="31" t="str">
        <f>VLOOKUP($A447,Location!$A:$J,10,FALSE)</f>
        <v>Lincoln Financial Field</v>
      </c>
      <c r="R447" s="31">
        <v>0</v>
      </c>
      <c r="S447" s="25">
        <f>VLOOKUP($A447,Database!$A:$Y,10,FALSE)</f>
        <v>108</v>
      </c>
      <c r="T447" s="25">
        <f>VLOOKUP($A447,Database!$A:$Y,11,FALSE)</f>
        <v>101</v>
      </c>
      <c r="U447" s="25">
        <f>VLOOKUP($A447,Database!$A:$Y,12,FALSE)</f>
        <v>85</v>
      </c>
      <c r="V447" s="25" t="str">
        <f>VLOOKUP(A447,Database!A:M,13,FALSE)</f>
        <v>À venir</v>
      </c>
      <c r="W447" s="25" t="str">
        <f>VLOOKUP($A447,Database!$A:$Y,20,FALSE)</f>
        <v/>
      </c>
      <c r="X447" s="25" t="str">
        <f>VLOOKUP($A447,Database!$A:$Y,21,FALSE)</f>
        <v/>
      </c>
      <c r="Y447" s="25" t="str">
        <f ca="1">IF(C447&lt;NOW(),IF(AND(P447&gt;Q447,W447&gt;X447),S447,IF(AND(P447=Q447,W447=X447),T447,IF(AND(P447&lt;Q447,W447&lt;X447),U447,0))),"")</f>
        <v/>
      </c>
      <c r="Z447" s="25">
        <f>IF(AND(P447=W447,Q447=X447),1,0)</f>
        <v>1</v>
      </c>
      <c r="AA447" s="25" t="str">
        <f>IF(Z447=0,"",IF(ISBLANK(VLOOKUP(A447,Database!A:AA,22,FALSE)),"",VLOOKUP(A447,Database!A:AA,22,FALSE)))</f>
        <v>Exact</v>
      </c>
      <c r="AB447" s="25">
        <f ca="1">IFERROR(IF(AND(Y447&lt;&gt;"",OR(V447="Terminé",V447="En cours")),VLOOKUP(AA447,Setup_ScoreExactBonus!A:D,4,FALSE),0),0)</f>
        <v>0</v>
      </c>
      <c r="AC447" s="31" t="str">
        <f ca="1">IF(Y447&lt;&gt;"", Y447 + IF(Z447=1,AB447, 0), "")</f>
        <v/>
      </c>
      <c r="AD447" s="31">
        <f ca="1">SUMIFS(AC$2:AC447,D$2:D447,D447)*IF(R447=0,1,2)</f>
        <v>0</v>
      </c>
    </row>
    <row r="448" spans="1:30" x14ac:dyDescent="0.35">
      <c r="A448" s="31">
        <f>IF(ISBLANK(B448),"",COUNTIF(B$2:B448,B448))-1</f>
        <v>11</v>
      </c>
      <c r="B448" s="31">
        <v>18</v>
      </c>
      <c r="C448" s="10">
        <f>VLOOKUP($A448,Database!$A:$Y,7,FALSE)</f>
        <v>46188.041666666664</v>
      </c>
      <c r="D448" s="31" t="str">
        <f>VLOOKUP(Pronostics!$B448,Setup_MPP!$A:$G,3,FALSE)</f>
        <v>Joueur18</v>
      </c>
      <c r="E448" s="31" t="str">
        <f>VLOOKUP(Pronostics!$B448,Setup_MPP!$A:$G,2,FALSE)</f>
        <v>Joueur18</v>
      </c>
      <c r="F448" s="31" t="str">
        <f>VLOOKUP($B448,Setup_MPP!$A:$E,4,FALSE)</f>
        <v>#FFC9B0</v>
      </c>
      <c r="G448" s="31" t="str">
        <f>VLOOKUP($B448,Setup_MPP!$A:$E,5,FALSE)</f>
        <v>#F28D57</v>
      </c>
      <c r="H448" s="31" t="str">
        <f>IFERROR(IF(AND(A448&gt;=1,A448&lt;=104),VLOOKUP($A448,Location!$A:$J,6,FALSE),IF(A448=0,"Avant l'ouverture",IF(OR(A448=105,A448=106),"Bonus"))),"")</f>
        <v>Tour 1</v>
      </c>
      <c r="I448" s="31" t="str">
        <f>IF(LEFT(H448,4)="Tour",VLOOKUP(A448,Database!$A:$C,3,FALSE),"")</f>
        <v>E</v>
      </c>
      <c r="J448" s="31" t="str">
        <f>VLOOKUP($A448,Location!$A:$J,7,FALSE)</f>
        <v>Côte d'Ivoire</v>
      </c>
      <c r="K448" s="31" t="str">
        <f>IFERROR(VLOOKUP(J448,Setup_Team!$B:$C,2,FALSE), "TDB")</f>
        <v>CIV</v>
      </c>
      <c r="L448" s="31" t="str">
        <f>VLOOKUP($A448,Location!$A:$J,8,FALSE)</f>
        <v>Equateur</v>
      </c>
      <c r="M448" s="31" t="str">
        <f>IFERROR(VLOOKUP(L448,Setup_Team!$B:$C,2,FALSE), "TDB")</f>
        <v>ECU</v>
      </c>
      <c r="N448" s="31" t="str">
        <f>VLOOKUP($A448,Location!$A:$J,9,FALSE)</f>
        <v>Philadelphia, Pennsylvania</v>
      </c>
      <c r="O448" s="31" t="str">
        <f>VLOOKUP($A448,Location!$A:$J,10,FALSE)</f>
        <v>Lincoln Financial Field</v>
      </c>
      <c r="R448" s="31">
        <v>0</v>
      </c>
      <c r="S448" s="25">
        <f>VLOOKUP($A448,Database!$A:$Y,10,FALSE)</f>
        <v>108</v>
      </c>
      <c r="T448" s="25">
        <f>VLOOKUP($A448,Database!$A:$Y,11,FALSE)</f>
        <v>101</v>
      </c>
      <c r="U448" s="25">
        <f>VLOOKUP($A448,Database!$A:$Y,12,FALSE)</f>
        <v>85</v>
      </c>
      <c r="V448" s="25" t="str">
        <f>VLOOKUP(A448,Database!A:M,13,FALSE)</f>
        <v>À venir</v>
      </c>
      <c r="W448" s="25" t="str">
        <f>VLOOKUP($A448,Database!$A:$Y,20,FALSE)</f>
        <v/>
      </c>
      <c r="X448" s="25" t="str">
        <f>VLOOKUP($A448,Database!$A:$Y,21,FALSE)</f>
        <v/>
      </c>
      <c r="Y448" s="25" t="str">
        <f ca="1">IF(C448&lt;NOW(),IF(AND(P448&gt;Q448,W448&gt;X448),S448,IF(AND(P448=Q448,W448=X448),T448,IF(AND(P448&lt;Q448,W448&lt;X448),U448,0))),"")</f>
        <v/>
      </c>
      <c r="Z448" s="25">
        <f>IF(AND(P448=W448,Q448=X448),1,0)</f>
        <v>1</v>
      </c>
      <c r="AA448" s="25" t="str">
        <f>IF(Z448=0,"",IF(ISBLANK(VLOOKUP(A448,Database!A:AA,22,FALSE)),"",VLOOKUP(A448,Database!A:AA,22,FALSE)))</f>
        <v>Exact</v>
      </c>
      <c r="AB448" s="25">
        <f ca="1">IFERROR(IF(AND(Y448&lt;&gt;"",OR(V448="Terminé",V448="En cours")),VLOOKUP(AA448,Setup_ScoreExactBonus!A:D,4,FALSE),0),0)</f>
        <v>0</v>
      </c>
      <c r="AC448" s="31" t="str">
        <f ca="1">IF(Y448&lt;&gt;"", Y448 + IF(Z448=1,AB448, 0), "")</f>
        <v/>
      </c>
      <c r="AD448" s="31">
        <f ca="1">SUMIFS(AC$2:AC448,D$2:D448,D448)*IF(R448=0,1,2)</f>
        <v>0</v>
      </c>
    </row>
    <row r="449" spans="1:30" x14ac:dyDescent="0.35">
      <c r="A449" s="31">
        <f>IF(ISBLANK(B449),"",COUNTIF(B$2:B449,B449))-1</f>
        <v>11</v>
      </c>
      <c r="B449" s="31">
        <v>19</v>
      </c>
      <c r="C449" s="10">
        <f>VLOOKUP($A449,Database!$A:$Y,7,FALSE)</f>
        <v>46188.041666666664</v>
      </c>
      <c r="D449" s="31" t="str">
        <f>VLOOKUP(Pronostics!$B449,Setup_MPP!$A:$G,3,FALSE)</f>
        <v>Joueur19</v>
      </c>
      <c r="E449" s="31" t="str">
        <f>VLOOKUP(Pronostics!$B449,Setup_MPP!$A:$G,2,FALSE)</f>
        <v>Joueur19</v>
      </c>
      <c r="F449" s="31" t="str">
        <f>VLOOKUP($B449,Setup_MPP!$A:$E,4,FALSE)</f>
        <v>#D5D5D5</v>
      </c>
      <c r="G449" s="31" t="str">
        <f>VLOOKUP($B449,Setup_MPP!$A:$E,5,FALSE)</f>
        <v>#727272</v>
      </c>
      <c r="H449" s="31" t="str">
        <f>IFERROR(IF(AND(A449&gt;=1,A449&lt;=104),VLOOKUP($A449,Location!$A:$J,6,FALSE),IF(A449=0,"Avant l'ouverture",IF(OR(A449=105,A449=106),"Bonus"))),"")</f>
        <v>Tour 1</v>
      </c>
      <c r="I449" s="31" t="str">
        <f>IF(LEFT(H449,4)="Tour",VLOOKUP(A449,Database!$A:$C,3,FALSE),"")</f>
        <v>E</v>
      </c>
      <c r="J449" s="31" t="str">
        <f>VLOOKUP($A449,Location!$A:$J,7,FALSE)</f>
        <v>Côte d'Ivoire</v>
      </c>
      <c r="K449" s="31" t="str">
        <f>IFERROR(VLOOKUP(J449,Setup_Team!$B:$C,2,FALSE), "TDB")</f>
        <v>CIV</v>
      </c>
      <c r="L449" s="31" t="str">
        <f>VLOOKUP($A449,Location!$A:$J,8,FALSE)</f>
        <v>Equateur</v>
      </c>
      <c r="M449" s="31" t="str">
        <f>IFERROR(VLOOKUP(L449,Setup_Team!$B:$C,2,FALSE), "TDB")</f>
        <v>ECU</v>
      </c>
      <c r="N449" s="31" t="str">
        <f>VLOOKUP($A449,Location!$A:$J,9,FALSE)</f>
        <v>Philadelphia, Pennsylvania</v>
      </c>
      <c r="O449" s="31" t="str">
        <f>VLOOKUP($A449,Location!$A:$J,10,FALSE)</f>
        <v>Lincoln Financial Field</v>
      </c>
      <c r="R449" s="31">
        <v>0</v>
      </c>
      <c r="S449" s="25">
        <f>VLOOKUP($A449,Database!$A:$Y,10,FALSE)</f>
        <v>108</v>
      </c>
      <c r="T449" s="25">
        <f>VLOOKUP($A449,Database!$A:$Y,11,FALSE)</f>
        <v>101</v>
      </c>
      <c r="U449" s="25">
        <f>VLOOKUP($A449,Database!$A:$Y,12,FALSE)</f>
        <v>85</v>
      </c>
      <c r="V449" s="25" t="str">
        <f>VLOOKUP(A449,Database!A:M,13,FALSE)</f>
        <v>À venir</v>
      </c>
      <c r="W449" s="25" t="str">
        <f>VLOOKUP($A449,Database!$A:$Y,20,FALSE)</f>
        <v/>
      </c>
      <c r="X449" s="25" t="str">
        <f>VLOOKUP($A449,Database!$A:$Y,21,FALSE)</f>
        <v/>
      </c>
      <c r="Y449" s="25" t="str">
        <f ca="1">IF(C449&lt;NOW(),IF(AND(P449&gt;Q449,W449&gt;X449),S449,IF(AND(P449=Q449,W449=X449),T449,IF(AND(P449&lt;Q449,W449&lt;X449),U449,0))),"")</f>
        <v/>
      </c>
      <c r="Z449" s="25">
        <f>IF(AND(P449=W449,Q449=X449),1,0)</f>
        <v>1</v>
      </c>
      <c r="AA449" s="25" t="str">
        <f>IF(Z449=0,"",IF(ISBLANK(VLOOKUP(A449,Database!A:AA,22,FALSE)),"",VLOOKUP(A449,Database!A:AA,22,FALSE)))</f>
        <v>Exact</v>
      </c>
      <c r="AB449" s="25">
        <f ca="1">IFERROR(IF(AND(Y449&lt;&gt;"",OR(V449="Terminé",V449="En cours")),VLOOKUP(AA449,Setup_ScoreExactBonus!A:D,4,FALSE),0),0)</f>
        <v>0</v>
      </c>
      <c r="AC449" s="31" t="str">
        <f ca="1">IF(Y449&lt;&gt;"", Y449 + IF(Z449=1,AB449, 0), "")</f>
        <v/>
      </c>
      <c r="AD449" s="31">
        <f ca="1">SUMIFS(AC$2:AC449,D$2:D449,D449)*IF(R449=0,1,2)</f>
        <v>0</v>
      </c>
    </row>
    <row r="450" spans="1:30" x14ac:dyDescent="0.35">
      <c r="A450" s="31">
        <f>IF(ISBLANK(B450),"",COUNTIF(B$2:B450,B450))-1</f>
        <v>11</v>
      </c>
      <c r="B450" s="31">
        <v>20</v>
      </c>
      <c r="C450" s="10">
        <f>VLOOKUP($A450,Database!$A:$Y,7,FALSE)</f>
        <v>46188.041666666664</v>
      </c>
      <c r="D450" s="31" t="str">
        <f>VLOOKUP(Pronostics!$B450,Setup_MPP!$A:$G,3,FALSE)</f>
        <v>Joueur20</v>
      </c>
      <c r="E450" s="31" t="str">
        <f>VLOOKUP(Pronostics!$B450,Setup_MPP!$A:$G,2,FALSE)</f>
        <v>Joueur20</v>
      </c>
      <c r="F450" s="31" t="str">
        <f>VLOOKUP($B450,Setup_MPP!$A:$E,4,FALSE)</f>
        <v>#D5D5D5</v>
      </c>
      <c r="G450" s="31" t="str">
        <f>VLOOKUP($B450,Setup_MPP!$A:$E,5,FALSE)</f>
        <v>#727272</v>
      </c>
      <c r="H450" s="31" t="str">
        <f>IFERROR(IF(AND(A450&gt;=1,A450&lt;=104),VLOOKUP($A450,Location!$A:$J,6,FALSE),IF(A450=0,"Avant l'ouverture",IF(OR(A450=105,A450=106),"Bonus"))),"")</f>
        <v>Tour 1</v>
      </c>
      <c r="I450" s="31" t="str">
        <f>IF(LEFT(H450,4)="Tour",VLOOKUP(A450,Database!$A:$C,3,FALSE),"")</f>
        <v>E</v>
      </c>
      <c r="J450" s="31" t="str">
        <f>VLOOKUP($A450,Location!$A:$J,7,FALSE)</f>
        <v>Côte d'Ivoire</v>
      </c>
      <c r="K450" s="31" t="str">
        <f>IFERROR(VLOOKUP(J450,Setup_Team!$B:$C,2,FALSE), "TDB")</f>
        <v>CIV</v>
      </c>
      <c r="L450" s="31" t="str">
        <f>VLOOKUP($A450,Location!$A:$J,8,FALSE)</f>
        <v>Equateur</v>
      </c>
      <c r="M450" s="31" t="str">
        <f>IFERROR(VLOOKUP(L450,Setup_Team!$B:$C,2,FALSE), "TDB")</f>
        <v>ECU</v>
      </c>
      <c r="N450" s="31" t="str">
        <f>VLOOKUP($A450,Location!$A:$J,9,FALSE)</f>
        <v>Philadelphia, Pennsylvania</v>
      </c>
      <c r="O450" s="31" t="str">
        <f>VLOOKUP($A450,Location!$A:$J,10,FALSE)</f>
        <v>Lincoln Financial Field</v>
      </c>
      <c r="R450" s="31">
        <v>0</v>
      </c>
      <c r="S450" s="25">
        <f>VLOOKUP($A450,Database!$A:$Y,10,FALSE)</f>
        <v>108</v>
      </c>
      <c r="T450" s="25">
        <f>VLOOKUP($A450,Database!$A:$Y,11,FALSE)</f>
        <v>101</v>
      </c>
      <c r="U450" s="25">
        <f>VLOOKUP($A450,Database!$A:$Y,12,FALSE)</f>
        <v>85</v>
      </c>
      <c r="V450" s="25" t="str">
        <f>VLOOKUP(A450,Database!A:M,13,FALSE)</f>
        <v>À venir</v>
      </c>
      <c r="W450" s="25" t="str">
        <f>VLOOKUP($A450,Database!$A:$Y,20,FALSE)</f>
        <v/>
      </c>
      <c r="X450" s="25" t="str">
        <f>VLOOKUP($A450,Database!$A:$Y,21,FALSE)</f>
        <v/>
      </c>
      <c r="Y450" s="25" t="str">
        <f ca="1">IF(C450&lt;NOW(),IF(AND(P450&gt;Q450,W450&gt;X450),S450,IF(AND(P450=Q450,W450=X450),T450,IF(AND(P450&lt;Q450,W450&lt;X450),U450,0))),"")</f>
        <v/>
      </c>
      <c r="Z450" s="25">
        <f>IF(AND(P450=W450,Q450=X450),1,0)</f>
        <v>1</v>
      </c>
      <c r="AA450" s="25" t="str">
        <f>IF(Z450=0,"",IF(ISBLANK(VLOOKUP(A450,Database!A:AA,22,FALSE)),"",VLOOKUP(A450,Database!A:AA,22,FALSE)))</f>
        <v>Exact</v>
      </c>
      <c r="AB450" s="25">
        <f ca="1">IFERROR(IF(AND(Y450&lt;&gt;"",OR(V450="Terminé",V450="En cours")),VLOOKUP(AA450,Setup_ScoreExactBonus!A:D,4,FALSE),0),0)</f>
        <v>0</v>
      </c>
      <c r="AC450" s="31" t="str">
        <f ca="1">IF(Y450&lt;&gt;"", Y450 + IF(Z450=1,AB450, 0), "")</f>
        <v/>
      </c>
      <c r="AD450" s="31">
        <f ca="1">SUMIFS(AC$2:AC450,D$2:D450,D450)*IF(R450=0,1,2)</f>
        <v>0</v>
      </c>
    </row>
    <row r="451" spans="1:30" x14ac:dyDescent="0.35">
      <c r="A451" s="31">
        <f>IF(ISBLANK(B451),"",COUNTIF(B$2:B451,B451))-1</f>
        <v>11</v>
      </c>
      <c r="B451" s="31">
        <v>21</v>
      </c>
      <c r="C451" s="10">
        <f>VLOOKUP($A451,Database!$A:$Y,7,FALSE)</f>
        <v>46188.041666666664</v>
      </c>
      <c r="D451" s="31" t="str">
        <f>VLOOKUP(Pronostics!$B451,Setup_MPP!$A:$G,3,FALSE)</f>
        <v>Joueur21</v>
      </c>
      <c r="E451" s="31" t="str">
        <f>VLOOKUP(Pronostics!$B451,Setup_MPP!$A:$G,2,FALSE)</f>
        <v>Joueur21</v>
      </c>
      <c r="F451" s="31" t="str">
        <f>VLOOKUP($B451,Setup_MPP!$A:$E,4,FALSE)</f>
        <v>#D5D5D5</v>
      </c>
      <c r="G451" s="31" t="str">
        <f>VLOOKUP($B451,Setup_MPP!$A:$E,5,FALSE)</f>
        <v>#727272</v>
      </c>
      <c r="H451" s="31" t="str">
        <f>IFERROR(IF(AND(A451&gt;=1,A451&lt;=104),VLOOKUP($A451,Location!$A:$J,6,FALSE),IF(A451=0,"Avant l'ouverture",IF(OR(A451=105,A451=106),"Bonus"))),"")</f>
        <v>Tour 1</v>
      </c>
      <c r="I451" s="31" t="str">
        <f>IF(LEFT(H451,4)="Tour",VLOOKUP(A451,Database!$A:$C,3,FALSE),"")</f>
        <v>E</v>
      </c>
      <c r="J451" s="31" t="str">
        <f>VLOOKUP($A451,Location!$A:$J,7,FALSE)</f>
        <v>Côte d'Ivoire</v>
      </c>
      <c r="K451" s="31" t="str">
        <f>IFERROR(VLOOKUP(J451,Setup_Team!$B:$C,2,FALSE), "TDB")</f>
        <v>CIV</v>
      </c>
      <c r="L451" s="31" t="str">
        <f>VLOOKUP($A451,Location!$A:$J,8,FALSE)</f>
        <v>Equateur</v>
      </c>
      <c r="M451" s="31" t="str">
        <f>IFERROR(VLOOKUP(L451,Setup_Team!$B:$C,2,FALSE), "TDB")</f>
        <v>ECU</v>
      </c>
      <c r="N451" s="31" t="str">
        <f>VLOOKUP($A451,Location!$A:$J,9,FALSE)</f>
        <v>Philadelphia, Pennsylvania</v>
      </c>
      <c r="O451" s="31" t="str">
        <f>VLOOKUP($A451,Location!$A:$J,10,FALSE)</f>
        <v>Lincoln Financial Field</v>
      </c>
      <c r="R451" s="31">
        <v>0</v>
      </c>
      <c r="S451" s="25">
        <f>VLOOKUP($A451,Database!$A:$Y,10,FALSE)</f>
        <v>108</v>
      </c>
      <c r="T451" s="25">
        <f>VLOOKUP($A451,Database!$A:$Y,11,FALSE)</f>
        <v>101</v>
      </c>
      <c r="U451" s="25">
        <f>VLOOKUP($A451,Database!$A:$Y,12,FALSE)</f>
        <v>85</v>
      </c>
      <c r="V451" s="25" t="str">
        <f>VLOOKUP(A451,Database!A:M,13,FALSE)</f>
        <v>À venir</v>
      </c>
      <c r="W451" s="25" t="str">
        <f>VLOOKUP($A451,Database!$A:$Y,20,FALSE)</f>
        <v/>
      </c>
      <c r="X451" s="25" t="str">
        <f>VLOOKUP($A451,Database!$A:$Y,21,FALSE)</f>
        <v/>
      </c>
      <c r="Y451" s="25" t="str">
        <f ca="1">IF(C451&lt;NOW(),IF(AND(P451&gt;Q451,W451&gt;X451),S451,IF(AND(P451=Q451,W451=X451),T451,IF(AND(P451&lt;Q451,W451&lt;X451),U451,0))),"")</f>
        <v/>
      </c>
      <c r="Z451" s="25">
        <f>IF(AND(P451=W451,Q451=X451),1,0)</f>
        <v>1</v>
      </c>
      <c r="AA451" s="25" t="str">
        <f>IF(Z451=0,"",IF(ISBLANK(VLOOKUP(A451,Database!A:AA,22,FALSE)),"",VLOOKUP(A451,Database!A:AA,22,FALSE)))</f>
        <v>Exact</v>
      </c>
      <c r="AB451" s="25">
        <f ca="1">IFERROR(IF(AND(Y451&lt;&gt;"",OR(V451="Terminé",V451="En cours")),VLOOKUP(AA451,Setup_ScoreExactBonus!A:D,4,FALSE),0),0)</f>
        <v>0</v>
      </c>
      <c r="AC451" s="31" t="str">
        <f ca="1">IF(Y451&lt;&gt;"", Y451 + IF(Z451=1,AB451, 0), "")</f>
        <v/>
      </c>
      <c r="AD451" s="31">
        <f ca="1">SUMIFS(AC$2:AC451,D$2:D451,D451)*IF(R451=0,1,2)</f>
        <v>0</v>
      </c>
    </row>
    <row r="452" spans="1:30" x14ac:dyDescent="0.35">
      <c r="A452" s="31">
        <f>IF(ISBLANK(B452),"",COUNTIF(B$2:B452,B452))-1</f>
        <v>11</v>
      </c>
      <c r="B452" s="31">
        <v>22</v>
      </c>
      <c r="C452" s="10">
        <f>VLOOKUP($A452,Database!$A:$Y,7,FALSE)</f>
        <v>46188.041666666664</v>
      </c>
      <c r="D452" s="31" t="str">
        <f>VLOOKUP(Pronostics!$B452,Setup_MPP!$A:$G,3,FALSE)</f>
        <v>Joueur22</v>
      </c>
      <c r="E452" s="31" t="str">
        <f>VLOOKUP(Pronostics!$B452,Setup_MPP!$A:$G,2,FALSE)</f>
        <v>Joueur22</v>
      </c>
      <c r="F452" s="31" t="str">
        <f>VLOOKUP($B452,Setup_MPP!$A:$E,4,FALSE)</f>
        <v>#D5D5D5</v>
      </c>
      <c r="G452" s="31" t="str">
        <f>VLOOKUP($B452,Setup_MPP!$A:$E,5,FALSE)</f>
        <v>#727272</v>
      </c>
      <c r="H452" s="31" t="str">
        <f>IFERROR(IF(AND(A452&gt;=1,A452&lt;=104),VLOOKUP($A452,Location!$A:$J,6,FALSE),IF(A452=0,"Avant l'ouverture",IF(OR(A452=105,A452=106),"Bonus"))),"")</f>
        <v>Tour 1</v>
      </c>
      <c r="I452" s="31" t="str">
        <f>IF(LEFT(H452,4)="Tour",VLOOKUP(A452,Database!$A:$C,3,FALSE),"")</f>
        <v>E</v>
      </c>
      <c r="J452" s="31" t="str">
        <f>VLOOKUP($A452,Location!$A:$J,7,FALSE)</f>
        <v>Côte d'Ivoire</v>
      </c>
      <c r="K452" s="31" t="str">
        <f>IFERROR(VLOOKUP(J452,Setup_Team!$B:$C,2,FALSE), "TDB")</f>
        <v>CIV</v>
      </c>
      <c r="L452" s="31" t="str">
        <f>VLOOKUP($A452,Location!$A:$J,8,FALSE)</f>
        <v>Equateur</v>
      </c>
      <c r="M452" s="31" t="str">
        <f>IFERROR(VLOOKUP(L452,Setup_Team!$B:$C,2,FALSE), "TDB")</f>
        <v>ECU</v>
      </c>
      <c r="N452" s="31" t="str">
        <f>VLOOKUP($A452,Location!$A:$J,9,FALSE)</f>
        <v>Philadelphia, Pennsylvania</v>
      </c>
      <c r="O452" s="31" t="str">
        <f>VLOOKUP($A452,Location!$A:$J,10,FALSE)</f>
        <v>Lincoln Financial Field</v>
      </c>
      <c r="R452" s="31">
        <v>0</v>
      </c>
      <c r="S452" s="25">
        <f>VLOOKUP($A452,Database!$A:$Y,10,FALSE)</f>
        <v>108</v>
      </c>
      <c r="T452" s="25">
        <f>VLOOKUP($A452,Database!$A:$Y,11,FALSE)</f>
        <v>101</v>
      </c>
      <c r="U452" s="25">
        <f>VLOOKUP($A452,Database!$A:$Y,12,FALSE)</f>
        <v>85</v>
      </c>
      <c r="V452" s="25" t="str">
        <f>VLOOKUP(A452,Database!A:M,13,FALSE)</f>
        <v>À venir</v>
      </c>
      <c r="W452" s="25" t="str">
        <f>VLOOKUP($A452,Database!$A:$Y,20,FALSE)</f>
        <v/>
      </c>
      <c r="X452" s="25" t="str">
        <f>VLOOKUP($A452,Database!$A:$Y,21,FALSE)</f>
        <v/>
      </c>
      <c r="Y452" s="25" t="str">
        <f ca="1">IF(C452&lt;NOW(),IF(AND(P452&gt;Q452,W452&gt;X452),S452,IF(AND(P452=Q452,W452=X452),T452,IF(AND(P452&lt;Q452,W452&lt;X452),U452,0))),"")</f>
        <v/>
      </c>
      <c r="Z452" s="25">
        <f>IF(AND(P452=W452,Q452=X452),1,0)</f>
        <v>1</v>
      </c>
      <c r="AA452" s="25" t="str">
        <f>IF(Z452=0,"",IF(ISBLANK(VLOOKUP(A452,Database!A:AA,22,FALSE)),"",VLOOKUP(A452,Database!A:AA,22,FALSE)))</f>
        <v>Exact</v>
      </c>
      <c r="AB452" s="25">
        <f ca="1">IFERROR(IF(AND(Y452&lt;&gt;"",OR(V452="Terminé",V452="En cours")),VLOOKUP(AA452,Setup_ScoreExactBonus!A:D,4,FALSE),0),0)</f>
        <v>0</v>
      </c>
      <c r="AC452" s="31" t="str">
        <f ca="1">IF(Y452&lt;&gt;"", Y452 + IF(Z452=1,AB452, 0), "")</f>
        <v/>
      </c>
      <c r="AD452" s="31">
        <f ca="1">SUMIFS(AC$2:AC452,D$2:D452,D452)*IF(R452=0,1,2)</f>
        <v>0</v>
      </c>
    </row>
    <row r="453" spans="1:30" x14ac:dyDescent="0.35">
      <c r="A453" s="31">
        <f>IF(ISBLANK(B453),"",COUNTIF(B$2:B453,B453))-1</f>
        <v>11</v>
      </c>
      <c r="B453" s="31">
        <v>23</v>
      </c>
      <c r="C453" s="10">
        <f>VLOOKUP($A453,Database!$A:$Y,7,FALSE)</f>
        <v>46188.041666666664</v>
      </c>
      <c r="D453" s="31" t="str">
        <f>VLOOKUP(Pronostics!$B453,Setup_MPP!$A:$G,3,FALSE)</f>
        <v>Joueur23</v>
      </c>
      <c r="E453" s="31" t="str">
        <f>VLOOKUP(Pronostics!$B453,Setup_MPP!$A:$G,2,FALSE)</f>
        <v>Joueur23</v>
      </c>
      <c r="F453" s="31" t="str">
        <f>VLOOKUP($B453,Setup_MPP!$A:$E,4,FALSE)</f>
        <v>#D5D5D5</v>
      </c>
      <c r="G453" s="31" t="str">
        <f>VLOOKUP($B453,Setup_MPP!$A:$E,5,FALSE)</f>
        <v>#727272</v>
      </c>
      <c r="H453" s="31" t="str">
        <f>IFERROR(IF(AND(A453&gt;=1,A453&lt;=104),VLOOKUP($A453,Location!$A:$J,6,FALSE),IF(A453=0,"Avant l'ouverture",IF(OR(A453=105,A453=106),"Bonus"))),"")</f>
        <v>Tour 1</v>
      </c>
      <c r="I453" s="31" t="str">
        <f>IF(LEFT(H453,4)="Tour",VLOOKUP(A453,Database!$A:$C,3,FALSE),"")</f>
        <v>E</v>
      </c>
      <c r="J453" s="31" t="str">
        <f>VLOOKUP($A453,Location!$A:$J,7,FALSE)</f>
        <v>Côte d'Ivoire</v>
      </c>
      <c r="K453" s="31" t="str">
        <f>IFERROR(VLOOKUP(J453,Setup_Team!$B:$C,2,FALSE), "TDB")</f>
        <v>CIV</v>
      </c>
      <c r="L453" s="31" t="str">
        <f>VLOOKUP($A453,Location!$A:$J,8,FALSE)</f>
        <v>Equateur</v>
      </c>
      <c r="M453" s="31" t="str">
        <f>IFERROR(VLOOKUP(L453,Setup_Team!$B:$C,2,FALSE), "TDB")</f>
        <v>ECU</v>
      </c>
      <c r="N453" s="31" t="str">
        <f>VLOOKUP($A453,Location!$A:$J,9,FALSE)</f>
        <v>Philadelphia, Pennsylvania</v>
      </c>
      <c r="O453" s="31" t="str">
        <f>VLOOKUP($A453,Location!$A:$J,10,FALSE)</f>
        <v>Lincoln Financial Field</v>
      </c>
      <c r="R453" s="31">
        <v>0</v>
      </c>
      <c r="S453" s="25">
        <f>VLOOKUP($A453,Database!$A:$Y,10,FALSE)</f>
        <v>108</v>
      </c>
      <c r="T453" s="25">
        <f>VLOOKUP($A453,Database!$A:$Y,11,FALSE)</f>
        <v>101</v>
      </c>
      <c r="U453" s="25">
        <f>VLOOKUP($A453,Database!$A:$Y,12,FALSE)</f>
        <v>85</v>
      </c>
      <c r="V453" s="25" t="str">
        <f>VLOOKUP(A453,Database!A:M,13,FALSE)</f>
        <v>À venir</v>
      </c>
      <c r="W453" s="25" t="str">
        <f>VLOOKUP($A453,Database!$A:$Y,20,FALSE)</f>
        <v/>
      </c>
      <c r="X453" s="25" t="str">
        <f>VLOOKUP($A453,Database!$A:$Y,21,FALSE)</f>
        <v/>
      </c>
      <c r="Y453" s="25" t="str">
        <f ca="1">IF(C453&lt;NOW(),IF(AND(P453&gt;Q453,W453&gt;X453),S453,IF(AND(P453=Q453,W453=X453),T453,IF(AND(P453&lt;Q453,W453&lt;X453),U453,0))),"")</f>
        <v/>
      </c>
      <c r="Z453" s="25">
        <f>IF(AND(P453=W453,Q453=X453),1,0)</f>
        <v>1</v>
      </c>
      <c r="AA453" s="25" t="str">
        <f>IF(Z453=0,"",IF(ISBLANK(VLOOKUP(A453,Database!A:AA,22,FALSE)),"",VLOOKUP(A453,Database!A:AA,22,FALSE)))</f>
        <v>Exact</v>
      </c>
      <c r="AB453" s="25">
        <f ca="1">IFERROR(IF(AND(Y453&lt;&gt;"",OR(V453="Terminé",V453="En cours")),VLOOKUP(AA453,Setup_ScoreExactBonus!A:D,4,FALSE),0),0)</f>
        <v>0</v>
      </c>
      <c r="AC453" s="31" t="str">
        <f ca="1">IF(Y453&lt;&gt;"", Y453 + IF(Z453=1,AB453, 0), "")</f>
        <v/>
      </c>
      <c r="AD453" s="31">
        <f ca="1">SUMIFS(AC$2:AC453,D$2:D453,D453)*IF(R453=0,1,2)</f>
        <v>0</v>
      </c>
    </row>
    <row r="454" spans="1:30" x14ac:dyDescent="0.35">
      <c r="A454" s="31">
        <f>IF(ISBLANK(B454),"",COUNTIF(B$2:B454,B454))-1</f>
        <v>11</v>
      </c>
      <c r="B454" s="31">
        <v>24</v>
      </c>
      <c r="C454" s="10">
        <f>VLOOKUP($A454,Database!$A:$Y,7,FALSE)</f>
        <v>46188.041666666664</v>
      </c>
      <c r="D454" s="31" t="str">
        <f>VLOOKUP(Pronostics!$B454,Setup_MPP!$A:$G,3,FALSE)</f>
        <v>Joueur24</v>
      </c>
      <c r="E454" s="31" t="str">
        <f>VLOOKUP(Pronostics!$B454,Setup_MPP!$A:$G,2,FALSE)</f>
        <v>Joueur24</v>
      </c>
      <c r="F454" s="31" t="str">
        <f>VLOOKUP($B454,Setup_MPP!$A:$E,4,FALSE)</f>
        <v>#D5D5D5</v>
      </c>
      <c r="G454" s="31" t="str">
        <f>VLOOKUP($B454,Setup_MPP!$A:$E,5,FALSE)</f>
        <v>#727272</v>
      </c>
      <c r="H454" s="31" t="str">
        <f>IFERROR(IF(AND(A454&gt;=1,A454&lt;=104),VLOOKUP($A454,Location!$A:$J,6,FALSE),IF(A454=0,"Avant l'ouverture",IF(OR(A454=105,A454=106),"Bonus"))),"")</f>
        <v>Tour 1</v>
      </c>
      <c r="I454" s="31" t="str">
        <f>IF(LEFT(H454,4)="Tour",VLOOKUP(A454,Database!$A:$C,3,FALSE),"")</f>
        <v>E</v>
      </c>
      <c r="J454" s="31" t="str">
        <f>VLOOKUP($A454,Location!$A:$J,7,FALSE)</f>
        <v>Côte d'Ivoire</v>
      </c>
      <c r="K454" s="31" t="str">
        <f>IFERROR(VLOOKUP(J454,Setup_Team!$B:$C,2,FALSE), "TDB")</f>
        <v>CIV</v>
      </c>
      <c r="L454" s="31" t="str">
        <f>VLOOKUP($A454,Location!$A:$J,8,FALSE)</f>
        <v>Equateur</v>
      </c>
      <c r="M454" s="31" t="str">
        <f>IFERROR(VLOOKUP(L454,Setup_Team!$B:$C,2,FALSE), "TDB")</f>
        <v>ECU</v>
      </c>
      <c r="N454" s="31" t="str">
        <f>VLOOKUP($A454,Location!$A:$J,9,FALSE)</f>
        <v>Philadelphia, Pennsylvania</v>
      </c>
      <c r="O454" s="31" t="str">
        <f>VLOOKUP($A454,Location!$A:$J,10,FALSE)</f>
        <v>Lincoln Financial Field</v>
      </c>
      <c r="R454" s="31">
        <v>0</v>
      </c>
      <c r="S454" s="25">
        <f>VLOOKUP($A454,Database!$A:$Y,10,FALSE)</f>
        <v>108</v>
      </c>
      <c r="T454" s="25">
        <f>VLOOKUP($A454,Database!$A:$Y,11,FALSE)</f>
        <v>101</v>
      </c>
      <c r="U454" s="25">
        <f>VLOOKUP($A454,Database!$A:$Y,12,FALSE)</f>
        <v>85</v>
      </c>
      <c r="V454" s="25" t="str">
        <f>VLOOKUP(A454,Database!A:M,13,FALSE)</f>
        <v>À venir</v>
      </c>
      <c r="W454" s="25" t="str">
        <f>VLOOKUP($A454,Database!$A:$Y,20,FALSE)</f>
        <v/>
      </c>
      <c r="X454" s="25" t="str">
        <f>VLOOKUP($A454,Database!$A:$Y,21,FALSE)</f>
        <v/>
      </c>
      <c r="Y454" s="25" t="str">
        <f ca="1">IF(C454&lt;NOW(),IF(AND(P454&gt;Q454,W454&gt;X454),S454,IF(AND(P454=Q454,W454=X454),T454,IF(AND(P454&lt;Q454,W454&lt;X454),U454,0))),"")</f>
        <v/>
      </c>
      <c r="Z454" s="25">
        <f>IF(AND(P454=W454,Q454=X454),1,0)</f>
        <v>1</v>
      </c>
      <c r="AA454" s="25" t="str">
        <f>IF(Z454=0,"",IF(ISBLANK(VLOOKUP(A454,Database!A:AA,22,FALSE)),"",VLOOKUP(A454,Database!A:AA,22,FALSE)))</f>
        <v>Exact</v>
      </c>
      <c r="AB454" s="25">
        <f ca="1">IFERROR(IF(AND(Y454&lt;&gt;"",OR(V454="Terminé",V454="En cours")),VLOOKUP(AA454,Setup_ScoreExactBonus!A:D,4,FALSE),0),0)</f>
        <v>0</v>
      </c>
      <c r="AC454" s="31" t="str">
        <f ca="1">IF(Y454&lt;&gt;"", Y454 + IF(Z454=1,AB454, 0), "")</f>
        <v/>
      </c>
      <c r="AD454" s="31">
        <f ca="1">SUMIFS(AC$2:AC454,D$2:D454,D454)*IF(R454=0,1,2)</f>
        <v>0</v>
      </c>
    </row>
    <row r="455" spans="1:30" x14ac:dyDescent="0.35">
      <c r="A455" s="31">
        <f>IF(ISBLANK(B455),"",COUNTIF(B$2:B455,B455))-1</f>
        <v>11</v>
      </c>
      <c r="B455" s="31">
        <v>25</v>
      </c>
      <c r="C455" s="10">
        <f>VLOOKUP($A455,Database!$A:$Y,7,FALSE)</f>
        <v>46188.041666666664</v>
      </c>
      <c r="D455" s="31" t="str">
        <f>VLOOKUP(Pronostics!$B455,Setup_MPP!$A:$G,3,FALSE)</f>
        <v>Joueur25</v>
      </c>
      <c r="E455" s="31" t="str">
        <f>VLOOKUP(Pronostics!$B455,Setup_MPP!$A:$G,2,FALSE)</f>
        <v>Joueur25</v>
      </c>
      <c r="F455" s="31" t="str">
        <f>VLOOKUP($B455,Setup_MPP!$A:$E,4,FALSE)</f>
        <v>#D5D5D5</v>
      </c>
      <c r="G455" s="31" t="str">
        <f>VLOOKUP($B455,Setup_MPP!$A:$E,5,FALSE)</f>
        <v>#727272</v>
      </c>
      <c r="H455" s="31" t="str">
        <f>IFERROR(IF(AND(A455&gt;=1,A455&lt;=104),VLOOKUP($A455,Location!$A:$J,6,FALSE),IF(A455=0,"Avant l'ouverture",IF(OR(A455=105,A455=106),"Bonus"))),"")</f>
        <v>Tour 1</v>
      </c>
      <c r="I455" s="31" t="str">
        <f>IF(LEFT(H455,4)="Tour",VLOOKUP(A455,Database!$A:$C,3,FALSE),"")</f>
        <v>E</v>
      </c>
      <c r="J455" s="31" t="str">
        <f>VLOOKUP($A455,Location!$A:$J,7,FALSE)</f>
        <v>Côte d'Ivoire</v>
      </c>
      <c r="K455" s="31" t="str">
        <f>IFERROR(VLOOKUP(J455,Setup_Team!$B:$C,2,FALSE), "TDB")</f>
        <v>CIV</v>
      </c>
      <c r="L455" s="31" t="str">
        <f>VLOOKUP($A455,Location!$A:$J,8,FALSE)</f>
        <v>Equateur</v>
      </c>
      <c r="M455" s="31" t="str">
        <f>IFERROR(VLOOKUP(L455,Setup_Team!$B:$C,2,FALSE), "TDB")</f>
        <v>ECU</v>
      </c>
      <c r="N455" s="31" t="str">
        <f>VLOOKUP($A455,Location!$A:$J,9,FALSE)</f>
        <v>Philadelphia, Pennsylvania</v>
      </c>
      <c r="O455" s="31" t="str">
        <f>VLOOKUP($A455,Location!$A:$J,10,FALSE)</f>
        <v>Lincoln Financial Field</v>
      </c>
      <c r="R455" s="31">
        <v>0</v>
      </c>
      <c r="S455" s="25">
        <f>VLOOKUP($A455,Database!$A:$Y,10,FALSE)</f>
        <v>108</v>
      </c>
      <c r="T455" s="25">
        <f>VLOOKUP($A455,Database!$A:$Y,11,FALSE)</f>
        <v>101</v>
      </c>
      <c r="U455" s="25">
        <f>VLOOKUP($A455,Database!$A:$Y,12,FALSE)</f>
        <v>85</v>
      </c>
      <c r="V455" s="25" t="str">
        <f>VLOOKUP(A455,Database!A:M,13,FALSE)</f>
        <v>À venir</v>
      </c>
      <c r="W455" s="25" t="str">
        <f>VLOOKUP($A455,Database!$A:$Y,20,FALSE)</f>
        <v/>
      </c>
      <c r="X455" s="25" t="str">
        <f>VLOOKUP($A455,Database!$A:$Y,21,FALSE)</f>
        <v/>
      </c>
      <c r="Y455" s="25" t="str">
        <f ca="1">IF(C455&lt;NOW(),IF(AND(P455&gt;Q455,W455&gt;X455),S455,IF(AND(P455=Q455,W455=X455),T455,IF(AND(P455&lt;Q455,W455&lt;X455),U455,0))),"")</f>
        <v/>
      </c>
      <c r="Z455" s="25">
        <f>IF(AND(P455=W455,Q455=X455),1,0)</f>
        <v>1</v>
      </c>
      <c r="AA455" s="25" t="str">
        <f>IF(Z455=0,"",IF(ISBLANK(VLOOKUP(A455,Database!A:AA,22,FALSE)),"",VLOOKUP(A455,Database!A:AA,22,FALSE)))</f>
        <v>Exact</v>
      </c>
      <c r="AB455" s="25">
        <f ca="1">IFERROR(IF(AND(Y455&lt;&gt;"",OR(V455="Terminé",V455="En cours")),VLOOKUP(AA455,Setup_ScoreExactBonus!A:D,4,FALSE),0),0)</f>
        <v>0</v>
      </c>
      <c r="AC455" s="31" t="str">
        <f ca="1">IF(Y455&lt;&gt;"", Y455 + IF(Z455=1,AB455, 0), "")</f>
        <v/>
      </c>
      <c r="AD455" s="31">
        <f ca="1">SUMIFS(AC$2:AC455,D$2:D455,D455)*IF(R455=0,1,2)</f>
        <v>0</v>
      </c>
    </row>
    <row r="456" spans="1:30" x14ac:dyDescent="0.35">
      <c r="A456" s="31">
        <f>IF(ISBLANK(B456),"",COUNTIF(B$2:B456,B456))-1</f>
        <v>11</v>
      </c>
      <c r="B456" s="31">
        <v>26</v>
      </c>
      <c r="C456" s="10">
        <f>VLOOKUP($A456,Database!$A:$Y,7,FALSE)</f>
        <v>46188.041666666664</v>
      </c>
      <c r="D456" s="31" t="str">
        <f>VLOOKUP(Pronostics!$B456,Setup_MPP!$A:$G,3,FALSE)</f>
        <v>Joueur26</v>
      </c>
      <c r="E456" s="31" t="str">
        <f>VLOOKUP(Pronostics!$B456,Setup_MPP!$A:$G,2,FALSE)</f>
        <v>Joueur26</v>
      </c>
      <c r="F456" s="31" t="str">
        <f>VLOOKUP($B456,Setup_MPP!$A:$E,4,FALSE)</f>
        <v>#D5D5D5</v>
      </c>
      <c r="G456" s="31" t="str">
        <f>VLOOKUP($B456,Setup_MPP!$A:$E,5,FALSE)</f>
        <v>#727272</v>
      </c>
      <c r="H456" s="31" t="str">
        <f>IFERROR(IF(AND(A456&gt;=1,A456&lt;=104),VLOOKUP($A456,Location!$A:$J,6,FALSE),IF(A456=0,"Avant l'ouverture",IF(OR(A456=105,A456=106),"Bonus"))),"")</f>
        <v>Tour 1</v>
      </c>
      <c r="I456" s="31" t="str">
        <f>IF(LEFT(H456,4)="Tour",VLOOKUP(A456,Database!$A:$C,3,FALSE),"")</f>
        <v>E</v>
      </c>
      <c r="J456" s="31" t="str">
        <f>VLOOKUP($A456,Location!$A:$J,7,FALSE)</f>
        <v>Côte d'Ivoire</v>
      </c>
      <c r="K456" s="31" t="str">
        <f>IFERROR(VLOOKUP(J456,Setup_Team!$B:$C,2,FALSE), "TDB")</f>
        <v>CIV</v>
      </c>
      <c r="L456" s="31" t="str">
        <f>VLOOKUP($A456,Location!$A:$J,8,FALSE)</f>
        <v>Equateur</v>
      </c>
      <c r="M456" s="31" t="str">
        <f>IFERROR(VLOOKUP(L456,Setup_Team!$B:$C,2,FALSE), "TDB")</f>
        <v>ECU</v>
      </c>
      <c r="N456" s="31" t="str">
        <f>VLOOKUP($A456,Location!$A:$J,9,FALSE)</f>
        <v>Philadelphia, Pennsylvania</v>
      </c>
      <c r="O456" s="31" t="str">
        <f>VLOOKUP($A456,Location!$A:$J,10,FALSE)</f>
        <v>Lincoln Financial Field</v>
      </c>
      <c r="R456" s="31">
        <v>0</v>
      </c>
      <c r="S456" s="25">
        <f>VLOOKUP($A456,Database!$A:$Y,10,FALSE)</f>
        <v>108</v>
      </c>
      <c r="T456" s="25">
        <f>VLOOKUP($A456,Database!$A:$Y,11,FALSE)</f>
        <v>101</v>
      </c>
      <c r="U456" s="25">
        <f>VLOOKUP($A456,Database!$A:$Y,12,FALSE)</f>
        <v>85</v>
      </c>
      <c r="V456" s="25" t="str">
        <f>VLOOKUP(A456,Database!A:M,13,FALSE)</f>
        <v>À venir</v>
      </c>
      <c r="W456" s="25" t="str">
        <f>VLOOKUP($A456,Database!$A:$Y,20,FALSE)</f>
        <v/>
      </c>
      <c r="X456" s="25" t="str">
        <f>VLOOKUP($A456,Database!$A:$Y,21,FALSE)</f>
        <v/>
      </c>
      <c r="Y456" s="25" t="str">
        <f ca="1">IF(C456&lt;NOW(),IF(AND(P456&gt;Q456,W456&gt;X456),S456,IF(AND(P456=Q456,W456=X456),T456,IF(AND(P456&lt;Q456,W456&lt;X456),U456,0))),"")</f>
        <v/>
      </c>
      <c r="Z456" s="25">
        <f>IF(AND(P456=W456,Q456=X456),1,0)</f>
        <v>1</v>
      </c>
      <c r="AA456" s="25" t="str">
        <f>IF(Z456=0,"",IF(ISBLANK(VLOOKUP(A456,Database!A:AA,22,FALSE)),"",VLOOKUP(A456,Database!A:AA,22,FALSE)))</f>
        <v>Exact</v>
      </c>
      <c r="AB456" s="25">
        <f ca="1">IFERROR(IF(AND(Y456&lt;&gt;"",OR(V456="Terminé",V456="En cours")),VLOOKUP(AA456,Setup_ScoreExactBonus!A:D,4,FALSE),0),0)</f>
        <v>0</v>
      </c>
      <c r="AC456" s="31" t="str">
        <f ca="1">IF(Y456&lt;&gt;"", Y456 + IF(Z456=1,AB456, 0), "")</f>
        <v/>
      </c>
      <c r="AD456" s="31">
        <f ca="1">SUMIFS(AC$2:AC456,D$2:D456,D456)*IF(R456=0,1,2)</f>
        <v>0</v>
      </c>
    </row>
    <row r="457" spans="1:30" x14ac:dyDescent="0.35">
      <c r="A457" s="31">
        <f>IF(ISBLANK(B457),"",COUNTIF(B$2:B457,B457))-1</f>
        <v>11</v>
      </c>
      <c r="B457" s="31">
        <v>27</v>
      </c>
      <c r="C457" s="10">
        <f>VLOOKUP($A457,Database!$A:$Y,7,FALSE)</f>
        <v>46188.041666666664</v>
      </c>
      <c r="D457" s="31" t="str">
        <f>VLOOKUP(Pronostics!$B457,Setup_MPP!$A:$G,3,FALSE)</f>
        <v>Joueur27</v>
      </c>
      <c r="E457" s="31" t="str">
        <f>VLOOKUP(Pronostics!$B457,Setup_MPP!$A:$G,2,FALSE)</f>
        <v>Joueur27</v>
      </c>
      <c r="F457" s="31" t="str">
        <f>VLOOKUP($B457,Setup_MPP!$A:$E,4,FALSE)</f>
        <v>#D5D5D5</v>
      </c>
      <c r="G457" s="31" t="str">
        <f>VLOOKUP($B457,Setup_MPP!$A:$E,5,FALSE)</f>
        <v>#727272</v>
      </c>
      <c r="H457" s="31" t="str">
        <f>IFERROR(IF(AND(A457&gt;=1,A457&lt;=104),VLOOKUP($A457,Location!$A:$J,6,FALSE),IF(A457=0,"Avant l'ouverture",IF(OR(A457=105,A457=106),"Bonus"))),"")</f>
        <v>Tour 1</v>
      </c>
      <c r="I457" s="31" t="str">
        <f>IF(LEFT(H457,4)="Tour",VLOOKUP(A457,Database!$A:$C,3,FALSE),"")</f>
        <v>E</v>
      </c>
      <c r="J457" s="31" t="str">
        <f>VLOOKUP($A457,Location!$A:$J,7,FALSE)</f>
        <v>Côte d'Ivoire</v>
      </c>
      <c r="K457" s="31" t="str">
        <f>IFERROR(VLOOKUP(J457,Setup_Team!$B:$C,2,FALSE), "TDB")</f>
        <v>CIV</v>
      </c>
      <c r="L457" s="31" t="str">
        <f>VLOOKUP($A457,Location!$A:$J,8,FALSE)</f>
        <v>Equateur</v>
      </c>
      <c r="M457" s="31" t="str">
        <f>IFERROR(VLOOKUP(L457,Setup_Team!$B:$C,2,FALSE), "TDB")</f>
        <v>ECU</v>
      </c>
      <c r="N457" s="31" t="str">
        <f>VLOOKUP($A457,Location!$A:$J,9,FALSE)</f>
        <v>Philadelphia, Pennsylvania</v>
      </c>
      <c r="O457" s="31" t="str">
        <f>VLOOKUP($A457,Location!$A:$J,10,FALSE)</f>
        <v>Lincoln Financial Field</v>
      </c>
      <c r="R457" s="31">
        <v>0</v>
      </c>
      <c r="S457" s="25">
        <f>VLOOKUP($A457,Database!$A:$Y,10,FALSE)</f>
        <v>108</v>
      </c>
      <c r="T457" s="25">
        <f>VLOOKUP($A457,Database!$A:$Y,11,FALSE)</f>
        <v>101</v>
      </c>
      <c r="U457" s="25">
        <f>VLOOKUP($A457,Database!$A:$Y,12,FALSE)</f>
        <v>85</v>
      </c>
      <c r="V457" s="25" t="str">
        <f>VLOOKUP(A457,Database!A:M,13,FALSE)</f>
        <v>À venir</v>
      </c>
      <c r="W457" s="25" t="str">
        <f>VLOOKUP($A457,Database!$A:$Y,20,FALSE)</f>
        <v/>
      </c>
      <c r="X457" s="25" t="str">
        <f>VLOOKUP($A457,Database!$A:$Y,21,FALSE)</f>
        <v/>
      </c>
      <c r="Y457" s="25" t="str">
        <f ca="1">IF(C457&lt;NOW(),IF(AND(P457&gt;Q457,W457&gt;X457),S457,IF(AND(P457=Q457,W457=X457),T457,IF(AND(P457&lt;Q457,W457&lt;X457),U457,0))),"")</f>
        <v/>
      </c>
      <c r="Z457" s="25">
        <f>IF(AND(P457=W457,Q457=X457),1,0)</f>
        <v>1</v>
      </c>
      <c r="AA457" s="25" t="str">
        <f>IF(Z457=0,"",IF(ISBLANK(VLOOKUP(A457,Database!A:AA,22,FALSE)),"",VLOOKUP(A457,Database!A:AA,22,FALSE)))</f>
        <v>Exact</v>
      </c>
      <c r="AB457" s="25">
        <f ca="1">IFERROR(IF(AND(Y457&lt;&gt;"",OR(V457="Terminé",V457="En cours")),VLOOKUP(AA457,Setup_ScoreExactBonus!A:D,4,FALSE),0),0)</f>
        <v>0</v>
      </c>
      <c r="AC457" s="31" t="str">
        <f ca="1">IF(Y457&lt;&gt;"", Y457 + IF(Z457=1,AB457, 0), "")</f>
        <v/>
      </c>
      <c r="AD457" s="31">
        <f ca="1">SUMIFS(AC$2:AC457,D$2:D457,D457)*IF(R457=0,1,2)</f>
        <v>0</v>
      </c>
    </row>
    <row r="458" spans="1:30" x14ac:dyDescent="0.35">
      <c r="A458" s="31">
        <f>IF(ISBLANK(B458),"",COUNTIF(B$2:B458,B458))-1</f>
        <v>11</v>
      </c>
      <c r="B458" s="31">
        <v>28</v>
      </c>
      <c r="C458" s="10">
        <f>VLOOKUP($A458,Database!$A:$Y,7,FALSE)</f>
        <v>46188.041666666664</v>
      </c>
      <c r="D458" s="31" t="str">
        <f>VLOOKUP(Pronostics!$B458,Setup_MPP!$A:$G,3,FALSE)</f>
        <v>Joueur28</v>
      </c>
      <c r="E458" s="31" t="str">
        <f>VLOOKUP(Pronostics!$B458,Setup_MPP!$A:$G,2,FALSE)</f>
        <v>Joueur28</v>
      </c>
      <c r="F458" s="31" t="str">
        <f>VLOOKUP($B458,Setup_MPP!$A:$E,4,FALSE)</f>
        <v>#D5D5D5</v>
      </c>
      <c r="G458" s="31" t="str">
        <f>VLOOKUP($B458,Setup_MPP!$A:$E,5,FALSE)</f>
        <v>#727272</v>
      </c>
      <c r="H458" s="31" t="str">
        <f>IFERROR(IF(AND(A458&gt;=1,A458&lt;=104),VLOOKUP($A458,Location!$A:$J,6,FALSE),IF(A458=0,"Avant l'ouverture",IF(OR(A458=105,A458=106),"Bonus"))),"")</f>
        <v>Tour 1</v>
      </c>
      <c r="I458" s="31" t="str">
        <f>IF(LEFT(H458,4)="Tour",VLOOKUP(A458,Database!$A:$C,3,FALSE),"")</f>
        <v>E</v>
      </c>
      <c r="J458" s="31" t="str">
        <f>VLOOKUP($A458,Location!$A:$J,7,FALSE)</f>
        <v>Côte d'Ivoire</v>
      </c>
      <c r="K458" s="31" t="str">
        <f>IFERROR(VLOOKUP(J458,Setup_Team!$B:$C,2,FALSE), "TDB")</f>
        <v>CIV</v>
      </c>
      <c r="L458" s="31" t="str">
        <f>VLOOKUP($A458,Location!$A:$J,8,FALSE)</f>
        <v>Equateur</v>
      </c>
      <c r="M458" s="31" t="str">
        <f>IFERROR(VLOOKUP(L458,Setup_Team!$B:$C,2,FALSE), "TDB")</f>
        <v>ECU</v>
      </c>
      <c r="N458" s="31" t="str">
        <f>VLOOKUP($A458,Location!$A:$J,9,FALSE)</f>
        <v>Philadelphia, Pennsylvania</v>
      </c>
      <c r="O458" s="31" t="str">
        <f>VLOOKUP($A458,Location!$A:$J,10,FALSE)</f>
        <v>Lincoln Financial Field</v>
      </c>
      <c r="R458" s="31">
        <v>0</v>
      </c>
      <c r="S458" s="25">
        <f>VLOOKUP($A458,Database!$A:$Y,10,FALSE)</f>
        <v>108</v>
      </c>
      <c r="T458" s="25">
        <f>VLOOKUP($A458,Database!$A:$Y,11,FALSE)</f>
        <v>101</v>
      </c>
      <c r="U458" s="25">
        <f>VLOOKUP($A458,Database!$A:$Y,12,FALSE)</f>
        <v>85</v>
      </c>
      <c r="V458" s="25" t="str">
        <f>VLOOKUP(A458,Database!A:M,13,FALSE)</f>
        <v>À venir</v>
      </c>
      <c r="W458" s="25" t="str">
        <f>VLOOKUP($A458,Database!$A:$Y,20,FALSE)</f>
        <v/>
      </c>
      <c r="X458" s="25" t="str">
        <f>VLOOKUP($A458,Database!$A:$Y,21,FALSE)</f>
        <v/>
      </c>
      <c r="Y458" s="25" t="str">
        <f ca="1">IF(C458&lt;NOW(),IF(AND(P458&gt;Q458,W458&gt;X458),S458,IF(AND(P458=Q458,W458=X458),T458,IF(AND(P458&lt;Q458,W458&lt;X458),U458,0))),"")</f>
        <v/>
      </c>
      <c r="Z458" s="25">
        <f>IF(AND(P458=W458,Q458=X458),1,0)</f>
        <v>1</v>
      </c>
      <c r="AA458" s="25" t="str">
        <f>IF(Z458=0,"",IF(ISBLANK(VLOOKUP(A458,Database!A:AA,22,FALSE)),"",VLOOKUP(A458,Database!A:AA,22,FALSE)))</f>
        <v>Exact</v>
      </c>
      <c r="AB458" s="25">
        <f ca="1">IFERROR(IF(AND(Y458&lt;&gt;"",OR(V458="Terminé",V458="En cours")),VLOOKUP(AA458,Setup_ScoreExactBonus!A:D,4,FALSE),0),0)</f>
        <v>0</v>
      </c>
      <c r="AC458" s="31" t="str">
        <f ca="1">IF(Y458&lt;&gt;"", Y458 + IF(Z458=1,AB458, 0), "")</f>
        <v/>
      </c>
      <c r="AD458" s="31">
        <f ca="1">SUMIFS(AC$2:AC458,D$2:D458,D458)*IF(R458=0,1,2)</f>
        <v>0</v>
      </c>
    </row>
    <row r="459" spans="1:30" x14ac:dyDescent="0.35">
      <c r="A459" s="31">
        <f>IF(ISBLANK(B459),"",COUNTIF(B$2:B459,B459))-1</f>
        <v>11</v>
      </c>
      <c r="B459" s="31">
        <v>29</v>
      </c>
      <c r="C459" s="10">
        <f>VLOOKUP($A459,Database!$A:$Y,7,FALSE)</f>
        <v>46188.041666666664</v>
      </c>
      <c r="D459" s="31" t="str">
        <f>VLOOKUP(Pronostics!$B459,Setup_MPP!$A:$G,3,FALSE)</f>
        <v>Joueur29</v>
      </c>
      <c r="E459" s="31" t="str">
        <f>VLOOKUP(Pronostics!$B459,Setup_MPP!$A:$G,2,FALSE)</f>
        <v>Joueur29</v>
      </c>
      <c r="F459" s="31" t="str">
        <f>VLOOKUP($B459,Setup_MPP!$A:$E,4,FALSE)</f>
        <v>#D5D5D5</v>
      </c>
      <c r="G459" s="31" t="str">
        <f>VLOOKUP($B459,Setup_MPP!$A:$E,5,FALSE)</f>
        <v>#727272</v>
      </c>
      <c r="H459" s="31" t="str">
        <f>IFERROR(IF(AND(A459&gt;=1,A459&lt;=104),VLOOKUP($A459,Location!$A:$J,6,FALSE),IF(A459=0,"Avant l'ouverture",IF(OR(A459=105,A459=106),"Bonus"))),"")</f>
        <v>Tour 1</v>
      </c>
      <c r="I459" s="31" t="str">
        <f>IF(LEFT(H459,4)="Tour",VLOOKUP(A459,Database!$A:$C,3,FALSE),"")</f>
        <v>E</v>
      </c>
      <c r="J459" s="31" t="str">
        <f>VLOOKUP($A459,Location!$A:$J,7,FALSE)</f>
        <v>Côte d'Ivoire</v>
      </c>
      <c r="K459" s="31" t="str">
        <f>IFERROR(VLOOKUP(J459,Setup_Team!$B:$C,2,FALSE), "TDB")</f>
        <v>CIV</v>
      </c>
      <c r="L459" s="31" t="str">
        <f>VLOOKUP($A459,Location!$A:$J,8,FALSE)</f>
        <v>Equateur</v>
      </c>
      <c r="M459" s="31" t="str">
        <f>IFERROR(VLOOKUP(L459,Setup_Team!$B:$C,2,FALSE), "TDB")</f>
        <v>ECU</v>
      </c>
      <c r="N459" s="31" t="str">
        <f>VLOOKUP($A459,Location!$A:$J,9,FALSE)</f>
        <v>Philadelphia, Pennsylvania</v>
      </c>
      <c r="O459" s="31" t="str">
        <f>VLOOKUP($A459,Location!$A:$J,10,FALSE)</f>
        <v>Lincoln Financial Field</v>
      </c>
      <c r="R459" s="31">
        <v>0</v>
      </c>
      <c r="S459" s="25">
        <f>VLOOKUP($A459,Database!$A:$Y,10,FALSE)</f>
        <v>108</v>
      </c>
      <c r="T459" s="25">
        <f>VLOOKUP($A459,Database!$A:$Y,11,FALSE)</f>
        <v>101</v>
      </c>
      <c r="U459" s="25">
        <f>VLOOKUP($A459,Database!$A:$Y,12,FALSE)</f>
        <v>85</v>
      </c>
      <c r="V459" s="25" t="str">
        <f>VLOOKUP(A459,Database!A:M,13,FALSE)</f>
        <v>À venir</v>
      </c>
      <c r="W459" s="25" t="str">
        <f>VLOOKUP($A459,Database!$A:$Y,20,FALSE)</f>
        <v/>
      </c>
      <c r="X459" s="25" t="str">
        <f>VLOOKUP($A459,Database!$A:$Y,21,FALSE)</f>
        <v/>
      </c>
      <c r="Y459" s="25" t="str">
        <f ca="1">IF(C459&lt;NOW(),IF(AND(P459&gt;Q459,W459&gt;X459),S459,IF(AND(P459=Q459,W459=X459),T459,IF(AND(P459&lt;Q459,W459&lt;X459),U459,0))),"")</f>
        <v/>
      </c>
      <c r="Z459" s="25">
        <f>IF(AND(P459=W459,Q459=X459),1,0)</f>
        <v>1</v>
      </c>
      <c r="AA459" s="25" t="str">
        <f>IF(Z459=0,"",IF(ISBLANK(VLOOKUP(A459,Database!A:AA,22,FALSE)),"",VLOOKUP(A459,Database!A:AA,22,FALSE)))</f>
        <v>Exact</v>
      </c>
      <c r="AB459" s="25">
        <f ca="1">IFERROR(IF(AND(Y459&lt;&gt;"",OR(V459="Terminé",V459="En cours")),VLOOKUP(AA459,Setup_ScoreExactBonus!A:D,4,FALSE),0),0)</f>
        <v>0</v>
      </c>
      <c r="AC459" s="31" t="str">
        <f ca="1">IF(Y459&lt;&gt;"", Y459 + IF(Z459=1,AB459, 0), "")</f>
        <v/>
      </c>
      <c r="AD459" s="31">
        <f ca="1">SUMIFS(AC$2:AC459,D$2:D459,D459)*IF(R459=0,1,2)</f>
        <v>0</v>
      </c>
    </row>
    <row r="460" spans="1:30" x14ac:dyDescent="0.35">
      <c r="A460" s="31">
        <f>IF(ISBLANK(B460),"",COUNTIF(B$2:B460,B460))-1</f>
        <v>11</v>
      </c>
      <c r="B460" s="31">
        <v>30</v>
      </c>
      <c r="C460" s="10">
        <f>VLOOKUP($A460,Database!$A:$Y,7,FALSE)</f>
        <v>46188.041666666664</v>
      </c>
      <c r="D460" s="31" t="str">
        <f>VLOOKUP(Pronostics!$B460,Setup_MPP!$A:$G,3,FALSE)</f>
        <v>Joueur30</v>
      </c>
      <c r="E460" s="31" t="str">
        <f>VLOOKUP(Pronostics!$B460,Setup_MPP!$A:$G,2,FALSE)</f>
        <v>Joueur30</v>
      </c>
      <c r="F460" s="31" t="str">
        <f>VLOOKUP($B460,Setup_MPP!$A:$E,4,FALSE)</f>
        <v>#D5D5D5</v>
      </c>
      <c r="G460" s="31" t="str">
        <f>VLOOKUP($B460,Setup_MPP!$A:$E,5,FALSE)</f>
        <v>#727272</v>
      </c>
      <c r="H460" s="31" t="str">
        <f>IFERROR(IF(AND(A460&gt;=1,A460&lt;=104),VLOOKUP($A460,Location!$A:$J,6,FALSE),IF(A460=0,"Avant l'ouverture",IF(OR(A460=105,A460=106),"Bonus"))),"")</f>
        <v>Tour 1</v>
      </c>
      <c r="I460" s="31" t="str">
        <f>IF(LEFT(H460,4)="Tour",VLOOKUP(A460,Database!$A:$C,3,FALSE),"")</f>
        <v>E</v>
      </c>
      <c r="J460" s="31" t="str">
        <f>VLOOKUP($A460,Location!$A:$J,7,FALSE)</f>
        <v>Côte d'Ivoire</v>
      </c>
      <c r="K460" s="31" t="str">
        <f>IFERROR(VLOOKUP(J460,Setup_Team!$B:$C,2,FALSE), "TDB")</f>
        <v>CIV</v>
      </c>
      <c r="L460" s="31" t="str">
        <f>VLOOKUP($A460,Location!$A:$J,8,FALSE)</f>
        <v>Equateur</v>
      </c>
      <c r="M460" s="31" t="str">
        <f>IFERROR(VLOOKUP(L460,Setup_Team!$B:$C,2,FALSE), "TDB")</f>
        <v>ECU</v>
      </c>
      <c r="N460" s="31" t="str">
        <f>VLOOKUP($A460,Location!$A:$J,9,FALSE)</f>
        <v>Philadelphia, Pennsylvania</v>
      </c>
      <c r="O460" s="31" t="str">
        <f>VLOOKUP($A460,Location!$A:$J,10,FALSE)</f>
        <v>Lincoln Financial Field</v>
      </c>
      <c r="R460" s="31">
        <v>0</v>
      </c>
      <c r="S460" s="25">
        <f>VLOOKUP($A460,Database!$A:$Y,10,FALSE)</f>
        <v>108</v>
      </c>
      <c r="T460" s="25">
        <f>VLOOKUP($A460,Database!$A:$Y,11,FALSE)</f>
        <v>101</v>
      </c>
      <c r="U460" s="25">
        <f>VLOOKUP($A460,Database!$A:$Y,12,FALSE)</f>
        <v>85</v>
      </c>
      <c r="V460" s="25" t="str">
        <f>VLOOKUP(A460,Database!A:M,13,FALSE)</f>
        <v>À venir</v>
      </c>
      <c r="W460" s="25" t="str">
        <f>VLOOKUP($A460,Database!$A:$Y,20,FALSE)</f>
        <v/>
      </c>
      <c r="X460" s="25" t="str">
        <f>VLOOKUP($A460,Database!$A:$Y,21,FALSE)</f>
        <v/>
      </c>
      <c r="Y460" s="25" t="str">
        <f ca="1">IF(C460&lt;NOW(),IF(AND(P460&gt;Q460,W460&gt;X460),S460,IF(AND(P460=Q460,W460=X460),T460,IF(AND(P460&lt;Q460,W460&lt;X460),U460,0))),"")</f>
        <v/>
      </c>
      <c r="Z460" s="25">
        <f>IF(AND(P460=W460,Q460=X460),1,0)</f>
        <v>1</v>
      </c>
      <c r="AA460" s="25" t="str">
        <f>IF(Z460=0,"",IF(ISBLANK(VLOOKUP(A460,Database!A:AA,22,FALSE)),"",VLOOKUP(A460,Database!A:AA,22,FALSE)))</f>
        <v>Exact</v>
      </c>
      <c r="AB460" s="25">
        <f ca="1">IFERROR(IF(AND(Y460&lt;&gt;"",OR(V460="Terminé",V460="En cours")),VLOOKUP(AA460,Setup_ScoreExactBonus!A:D,4,FALSE),0),0)</f>
        <v>0</v>
      </c>
      <c r="AC460" s="31" t="str">
        <f ca="1">IF(Y460&lt;&gt;"", Y460 + IF(Z460=1,AB460, 0), "")</f>
        <v/>
      </c>
      <c r="AD460" s="31">
        <f ca="1">SUMIFS(AC$2:AC460,D$2:D460,D460)*IF(R460=0,1,2)</f>
        <v>0</v>
      </c>
    </row>
    <row r="461" spans="1:30" x14ac:dyDescent="0.35">
      <c r="A461" s="31">
        <f>IF(ISBLANK(B461),"",COUNTIF(B$2:B461,B461))-1</f>
        <v>11</v>
      </c>
      <c r="B461" s="31">
        <v>31</v>
      </c>
      <c r="C461" s="10">
        <f>VLOOKUP($A461,Database!$A:$Y,7,FALSE)</f>
        <v>46188.041666666664</v>
      </c>
      <c r="D461" s="31" t="str">
        <f>VLOOKUP(Pronostics!$B461,Setup_MPP!$A:$G,3,FALSE)</f>
        <v>Joueur31</v>
      </c>
      <c r="E461" s="31" t="str">
        <f>VLOOKUP(Pronostics!$B461,Setup_MPP!$A:$G,2,FALSE)</f>
        <v>Joueur31</v>
      </c>
      <c r="F461" s="31" t="str">
        <f>VLOOKUP($B461,Setup_MPP!$A:$E,4,FALSE)</f>
        <v>#D5D5D5</v>
      </c>
      <c r="G461" s="31" t="str">
        <f>VLOOKUP($B461,Setup_MPP!$A:$E,5,FALSE)</f>
        <v>#727272</v>
      </c>
      <c r="H461" s="31" t="str">
        <f>IFERROR(IF(AND(A461&gt;=1,A461&lt;=104),VLOOKUP($A461,Location!$A:$J,6,FALSE),IF(A461=0,"Avant l'ouverture",IF(OR(A461=105,A461=106),"Bonus"))),"")</f>
        <v>Tour 1</v>
      </c>
      <c r="I461" s="31" t="str">
        <f>IF(LEFT(H461,4)="Tour",VLOOKUP(A461,Database!$A:$C,3,FALSE),"")</f>
        <v>E</v>
      </c>
      <c r="J461" s="31" t="str">
        <f>VLOOKUP($A461,Location!$A:$J,7,FALSE)</f>
        <v>Côte d'Ivoire</v>
      </c>
      <c r="K461" s="31" t="str">
        <f>IFERROR(VLOOKUP(J461,Setup_Team!$B:$C,2,FALSE), "TDB")</f>
        <v>CIV</v>
      </c>
      <c r="L461" s="31" t="str">
        <f>VLOOKUP($A461,Location!$A:$J,8,FALSE)</f>
        <v>Equateur</v>
      </c>
      <c r="M461" s="31" t="str">
        <f>IFERROR(VLOOKUP(L461,Setup_Team!$B:$C,2,FALSE), "TDB")</f>
        <v>ECU</v>
      </c>
      <c r="N461" s="31" t="str">
        <f>VLOOKUP($A461,Location!$A:$J,9,FALSE)</f>
        <v>Philadelphia, Pennsylvania</v>
      </c>
      <c r="O461" s="31" t="str">
        <f>VLOOKUP($A461,Location!$A:$J,10,FALSE)</f>
        <v>Lincoln Financial Field</v>
      </c>
      <c r="R461" s="31">
        <v>0</v>
      </c>
      <c r="S461" s="25">
        <f>VLOOKUP($A461,Database!$A:$Y,10,FALSE)</f>
        <v>108</v>
      </c>
      <c r="T461" s="25">
        <f>VLOOKUP($A461,Database!$A:$Y,11,FALSE)</f>
        <v>101</v>
      </c>
      <c r="U461" s="25">
        <f>VLOOKUP($A461,Database!$A:$Y,12,FALSE)</f>
        <v>85</v>
      </c>
      <c r="V461" s="25" t="str">
        <f>VLOOKUP(A461,Database!A:M,13,FALSE)</f>
        <v>À venir</v>
      </c>
      <c r="W461" s="25" t="str">
        <f>VLOOKUP($A461,Database!$A:$Y,20,FALSE)</f>
        <v/>
      </c>
      <c r="X461" s="25" t="str">
        <f>VLOOKUP($A461,Database!$A:$Y,21,FALSE)</f>
        <v/>
      </c>
      <c r="Y461" s="25" t="str">
        <f ca="1">IF(C461&lt;NOW(),IF(AND(P461&gt;Q461,W461&gt;X461),S461,IF(AND(P461=Q461,W461=X461),T461,IF(AND(P461&lt;Q461,W461&lt;X461),U461,0))),"")</f>
        <v/>
      </c>
      <c r="Z461" s="25">
        <f>IF(AND(P461=W461,Q461=X461),1,0)</f>
        <v>1</v>
      </c>
      <c r="AA461" s="25" t="str">
        <f>IF(Z461=0,"",IF(ISBLANK(VLOOKUP(A461,Database!A:AA,22,FALSE)),"",VLOOKUP(A461,Database!A:AA,22,FALSE)))</f>
        <v>Exact</v>
      </c>
      <c r="AB461" s="25">
        <f ca="1">IFERROR(IF(AND(Y461&lt;&gt;"",OR(V461="Terminé",V461="En cours")),VLOOKUP(AA461,Setup_ScoreExactBonus!A:D,4,FALSE),0),0)</f>
        <v>0</v>
      </c>
      <c r="AC461" s="31" t="str">
        <f ca="1">IF(Y461&lt;&gt;"", Y461 + IF(Z461=1,AB461, 0), "")</f>
        <v/>
      </c>
      <c r="AD461" s="31">
        <f ca="1">SUMIFS(AC$2:AC461,D$2:D461,D461)*IF(R461=0,1,2)</f>
        <v>0</v>
      </c>
    </row>
    <row r="462" spans="1:30" x14ac:dyDescent="0.35">
      <c r="A462" s="31">
        <f>IF(ISBLANK(B462),"",COUNTIF(B$2:B462,B462))-1</f>
        <v>11</v>
      </c>
      <c r="B462" s="31">
        <v>32</v>
      </c>
      <c r="C462" s="10">
        <f>VLOOKUP($A462,Database!$A:$Y,7,FALSE)</f>
        <v>46188.041666666664</v>
      </c>
      <c r="D462" s="31" t="str">
        <f>VLOOKUP(Pronostics!$B462,Setup_MPP!$A:$G,3,FALSE)</f>
        <v>Joueur32</v>
      </c>
      <c r="E462" s="31" t="str">
        <f>VLOOKUP(Pronostics!$B462,Setup_MPP!$A:$G,2,FALSE)</f>
        <v>Joueur32</v>
      </c>
      <c r="F462" s="31" t="str">
        <f>VLOOKUP($B462,Setup_MPP!$A:$E,4,FALSE)</f>
        <v>#D5D5D5</v>
      </c>
      <c r="G462" s="31" t="str">
        <f>VLOOKUP($B462,Setup_MPP!$A:$E,5,FALSE)</f>
        <v>#727272</v>
      </c>
      <c r="H462" s="31" t="str">
        <f>IFERROR(IF(AND(A462&gt;=1,A462&lt;=104),VLOOKUP($A462,Location!$A:$J,6,FALSE),IF(A462=0,"Avant l'ouverture",IF(OR(A462=105,A462=106),"Bonus"))),"")</f>
        <v>Tour 1</v>
      </c>
      <c r="I462" s="31" t="str">
        <f>IF(LEFT(H462,4)="Tour",VLOOKUP(A462,Database!$A:$C,3,FALSE),"")</f>
        <v>E</v>
      </c>
      <c r="J462" s="31" t="str">
        <f>VLOOKUP($A462,Location!$A:$J,7,FALSE)</f>
        <v>Côte d'Ivoire</v>
      </c>
      <c r="K462" s="31" t="str">
        <f>IFERROR(VLOOKUP(J462,Setup_Team!$B:$C,2,FALSE), "TDB")</f>
        <v>CIV</v>
      </c>
      <c r="L462" s="31" t="str">
        <f>VLOOKUP($A462,Location!$A:$J,8,FALSE)</f>
        <v>Equateur</v>
      </c>
      <c r="M462" s="31" t="str">
        <f>IFERROR(VLOOKUP(L462,Setup_Team!$B:$C,2,FALSE), "TDB")</f>
        <v>ECU</v>
      </c>
      <c r="N462" s="31" t="str">
        <f>VLOOKUP($A462,Location!$A:$J,9,FALSE)</f>
        <v>Philadelphia, Pennsylvania</v>
      </c>
      <c r="O462" s="31" t="str">
        <f>VLOOKUP($A462,Location!$A:$J,10,FALSE)</f>
        <v>Lincoln Financial Field</v>
      </c>
      <c r="R462" s="31">
        <v>0</v>
      </c>
      <c r="S462" s="25">
        <f>VLOOKUP($A462,Database!$A:$Y,10,FALSE)</f>
        <v>108</v>
      </c>
      <c r="T462" s="25">
        <f>VLOOKUP($A462,Database!$A:$Y,11,FALSE)</f>
        <v>101</v>
      </c>
      <c r="U462" s="25">
        <f>VLOOKUP($A462,Database!$A:$Y,12,FALSE)</f>
        <v>85</v>
      </c>
      <c r="V462" s="25" t="str">
        <f>VLOOKUP(A462,Database!A:M,13,FALSE)</f>
        <v>À venir</v>
      </c>
      <c r="W462" s="25" t="str">
        <f>VLOOKUP($A462,Database!$A:$Y,20,FALSE)</f>
        <v/>
      </c>
      <c r="X462" s="25" t="str">
        <f>VLOOKUP($A462,Database!$A:$Y,21,FALSE)</f>
        <v/>
      </c>
      <c r="Y462" s="25" t="str">
        <f ca="1">IF(C462&lt;NOW(),IF(AND(P462&gt;Q462,W462&gt;X462),S462,IF(AND(P462=Q462,W462=X462),T462,IF(AND(P462&lt;Q462,W462&lt;X462),U462,0))),"")</f>
        <v/>
      </c>
      <c r="Z462" s="25">
        <f>IF(AND(P462=W462,Q462=X462),1,0)</f>
        <v>1</v>
      </c>
      <c r="AA462" s="25" t="str">
        <f>IF(Z462=0,"",IF(ISBLANK(VLOOKUP(A462,Database!A:AA,22,FALSE)),"",VLOOKUP(A462,Database!A:AA,22,FALSE)))</f>
        <v>Exact</v>
      </c>
      <c r="AB462" s="25">
        <f ca="1">IFERROR(IF(AND(Y462&lt;&gt;"",OR(V462="Terminé",V462="En cours")),VLOOKUP(AA462,Setup_ScoreExactBonus!A:D,4,FALSE),0),0)</f>
        <v>0</v>
      </c>
      <c r="AC462" s="31" t="str">
        <f ca="1">IF(Y462&lt;&gt;"", Y462 + IF(Z462=1,AB462, 0), "")</f>
        <v/>
      </c>
      <c r="AD462" s="31">
        <f ca="1">SUMIFS(AC$2:AC462,D$2:D462,D462)*IF(R462=0,1,2)</f>
        <v>0</v>
      </c>
    </row>
    <row r="463" spans="1:30" x14ac:dyDescent="0.35">
      <c r="A463" s="31">
        <f>IF(ISBLANK(B463),"",COUNTIF(B$2:B463,B463))-1</f>
        <v>11</v>
      </c>
      <c r="B463" s="31">
        <v>33</v>
      </c>
      <c r="C463" s="10">
        <f>VLOOKUP($A463,Database!$A:$Y,7,FALSE)</f>
        <v>46188.041666666664</v>
      </c>
      <c r="D463" s="31" t="str">
        <f>VLOOKUP(Pronostics!$B463,Setup_MPP!$A:$G,3,FALSE)</f>
        <v>Joueur33</v>
      </c>
      <c r="E463" s="31" t="str">
        <f>VLOOKUP(Pronostics!$B463,Setup_MPP!$A:$G,2,FALSE)</f>
        <v>Joueur33</v>
      </c>
      <c r="F463" s="31" t="str">
        <f>VLOOKUP($B463,Setup_MPP!$A:$E,4,FALSE)</f>
        <v>#D5D5D5</v>
      </c>
      <c r="G463" s="31" t="str">
        <f>VLOOKUP($B463,Setup_MPP!$A:$E,5,FALSE)</f>
        <v>#727272</v>
      </c>
      <c r="H463" s="31" t="str">
        <f>IFERROR(IF(AND(A463&gt;=1,A463&lt;=104),VLOOKUP($A463,Location!$A:$J,6,FALSE),IF(A463=0,"Avant l'ouverture",IF(OR(A463=105,A463=106),"Bonus"))),"")</f>
        <v>Tour 1</v>
      </c>
      <c r="I463" s="31" t="str">
        <f>IF(LEFT(H463,4)="Tour",VLOOKUP(A463,Database!$A:$C,3,FALSE),"")</f>
        <v>E</v>
      </c>
      <c r="J463" s="31" t="str">
        <f>VLOOKUP($A463,Location!$A:$J,7,FALSE)</f>
        <v>Côte d'Ivoire</v>
      </c>
      <c r="K463" s="31" t="str">
        <f>IFERROR(VLOOKUP(J463,Setup_Team!$B:$C,2,FALSE), "TDB")</f>
        <v>CIV</v>
      </c>
      <c r="L463" s="31" t="str">
        <f>VLOOKUP($A463,Location!$A:$J,8,FALSE)</f>
        <v>Equateur</v>
      </c>
      <c r="M463" s="31" t="str">
        <f>IFERROR(VLOOKUP(L463,Setup_Team!$B:$C,2,FALSE), "TDB")</f>
        <v>ECU</v>
      </c>
      <c r="N463" s="31" t="str">
        <f>VLOOKUP($A463,Location!$A:$J,9,FALSE)</f>
        <v>Philadelphia, Pennsylvania</v>
      </c>
      <c r="O463" s="31" t="str">
        <f>VLOOKUP($A463,Location!$A:$J,10,FALSE)</f>
        <v>Lincoln Financial Field</v>
      </c>
      <c r="R463" s="31">
        <v>0</v>
      </c>
      <c r="S463" s="25">
        <f>VLOOKUP($A463,Database!$A:$Y,10,FALSE)</f>
        <v>108</v>
      </c>
      <c r="T463" s="25">
        <f>VLOOKUP($A463,Database!$A:$Y,11,FALSE)</f>
        <v>101</v>
      </c>
      <c r="U463" s="25">
        <f>VLOOKUP($A463,Database!$A:$Y,12,FALSE)</f>
        <v>85</v>
      </c>
      <c r="V463" s="25" t="str">
        <f>VLOOKUP(A463,Database!A:M,13,FALSE)</f>
        <v>À venir</v>
      </c>
      <c r="W463" s="25" t="str">
        <f>VLOOKUP($A463,Database!$A:$Y,20,FALSE)</f>
        <v/>
      </c>
      <c r="X463" s="25" t="str">
        <f>VLOOKUP($A463,Database!$A:$Y,21,FALSE)</f>
        <v/>
      </c>
      <c r="Y463" s="25" t="str">
        <f ca="1">IF(C463&lt;NOW(),IF(AND(P463&gt;Q463,W463&gt;X463),S463,IF(AND(P463=Q463,W463=X463),T463,IF(AND(P463&lt;Q463,W463&lt;X463),U463,0))),"")</f>
        <v/>
      </c>
      <c r="Z463" s="25">
        <f>IF(AND(P463=W463,Q463=X463),1,0)</f>
        <v>1</v>
      </c>
      <c r="AA463" s="25" t="str">
        <f>IF(Z463=0,"",IF(ISBLANK(VLOOKUP(A463,Database!A:AA,22,FALSE)),"",VLOOKUP(A463,Database!A:AA,22,FALSE)))</f>
        <v>Exact</v>
      </c>
      <c r="AB463" s="25">
        <f ca="1">IFERROR(IF(AND(Y463&lt;&gt;"",OR(V463="Terminé",V463="En cours")),VLOOKUP(AA463,Setup_ScoreExactBonus!A:D,4,FALSE),0),0)</f>
        <v>0</v>
      </c>
      <c r="AC463" s="31" t="str">
        <f ca="1">IF(Y463&lt;&gt;"", Y463 + IF(Z463=1,AB463, 0), "")</f>
        <v/>
      </c>
      <c r="AD463" s="31">
        <f ca="1">SUMIFS(AC$2:AC463,D$2:D463,D463)*IF(R463=0,1,2)</f>
        <v>0</v>
      </c>
    </row>
    <row r="464" spans="1:30" x14ac:dyDescent="0.35">
      <c r="A464" s="31">
        <f>IF(ISBLANK(B464),"",COUNTIF(B$2:B464,B464))-1</f>
        <v>11</v>
      </c>
      <c r="B464" s="31">
        <v>34</v>
      </c>
      <c r="C464" s="10">
        <f>VLOOKUP($A464,Database!$A:$Y,7,FALSE)</f>
        <v>46188.041666666664</v>
      </c>
      <c r="D464" s="31" t="str">
        <f>VLOOKUP(Pronostics!$B464,Setup_MPP!$A:$G,3,FALSE)</f>
        <v>Joueur34</v>
      </c>
      <c r="E464" s="31" t="str">
        <f>VLOOKUP(Pronostics!$B464,Setup_MPP!$A:$G,2,FALSE)</f>
        <v>Joueur34</v>
      </c>
      <c r="F464" s="31" t="str">
        <f>VLOOKUP($B464,Setup_MPP!$A:$E,4,FALSE)</f>
        <v>#D5D5D5</v>
      </c>
      <c r="G464" s="31" t="str">
        <f>VLOOKUP($B464,Setup_MPP!$A:$E,5,FALSE)</f>
        <v>#727272</v>
      </c>
      <c r="H464" s="31" t="str">
        <f>IFERROR(IF(AND(A464&gt;=1,A464&lt;=104),VLOOKUP($A464,Location!$A:$J,6,FALSE),IF(A464=0,"Avant l'ouverture",IF(OR(A464=105,A464=106),"Bonus"))),"")</f>
        <v>Tour 1</v>
      </c>
      <c r="I464" s="31" t="str">
        <f>IF(LEFT(H464,4)="Tour",VLOOKUP(A464,Database!$A:$C,3,FALSE),"")</f>
        <v>E</v>
      </c>
      <c r="J464" s="31" t="str">
        <f>VLOOKUP($A464,Location!$A:$J,7,FALSE)</f>
        <v>Côte d'Ivoire</v>
      </c>
      <c r="K464" s="31" t="str">
        <f>IFERROR(VLOOKUP(J464,Setup_Team!$B:$C,2,FALSE), "TDB")</f>
        <v>CIV</v>
      </c>
      <c r="L464" s="31" t="str">
        <f>VLOOKUP($A464,Location!$A:$J,8,FALSE)</f>
        <v>Equateur</v>
      </c>
      <c r="M464" s="31" t="str">
        <f>IFERROR(VLOOKUP(L464,Setup_Team!$B:$C,2,FALSE), "TDB")</f>
        <v>ECU</v>
      </c>
      <c r="N464" s="31" t="str">
        <f>VLOOKUP($A464,Location!$A:$J,9,FALSE)</f>
        <v>Philadelphia, Pennsylvania</v>
      </c>
      <c r="O464" s="31" t="str">
        <f>VLOOKUP($A464,Location!$A:$J,10,FALSE)</f>
        <v>Lincoln Financial Field</v>
      </c>
      <c r="R464" s="31">
        <v>0</v>
      </c>
      <c r="S464" s="25">
        <f>VLOOKUP($A464,Database!$A:$Y,10,FALSE)</f>
        <v>108</v>
      </c>
      <c r="T464" s="25">
        <f>VLOOKUP($A464,Database!$A:$Y,11,FALSE)</f>
        <v>101</v>
      </c>
      <c r="U464" s="25">
        <f>VLOOKUP($A464,Database!$A:$Y,12,FALSE)</f>
        <v>85</v>
      </c>
      <c r="V464" s="25" t="str">
        <f>VLOOKUP(A464,Database!A:M,13,FALSE)</f>
        <v>À venir</v>
      </c>
      <c r="W464" s="25" t="str">
        <f>VLOOKUP($A464,Database!$A:$Y,20,FALSE)</f>
        <v/>
      </c>
      <c r="X464" s="25" t="str">
        <f>VLOOKUP($A464,Database!$A:$Y,21,FALSE)</f>
        <v/>
      </c>
      <c r="Y464" s="25" t="str">
        <f ca="1">IF(C464&lt;NOW(),IF(AND(P464&gt;Q464,W464&gt;X464),S464,IF(AND(P464=Q464,W464=X464),T464,IF(AND(P464&lt;Q464,W464&lt;X464),U464,0))),"")</f>
        <v/>
      </c>
      <c r="Z464" s="25">
        <f>IF(AND(P464=W464,Q464=X464),1,0)</f>
        <v>1</v>
      </c>
      <c r="AA464" s="25" t="str">
        <f>IF(Z464=0,"",IF(ISBLANK(VLOOKUP(A464,Database!A:AA,22,FALSE)),"",VLOOKUP(A464,Database!A:AA,22,FALSE)))</f>
        <v>Exact</v>
      </c>
      <c r="AB464" s="25">
        <f ca="1">IFERROR(IF(AND(Y464&lt;&gt;"",OR(V464="Terminé",V464="En cours")),VLOOKUP(AA464,Setup_ScoreExactBonus!A:D,4,FALSE),0),0)</f>
        <v>0</v>
      </c>
      <c r="AC464" s="31" t="str">
        <f ca="1">IF(Y464&lt;&gt;"", Y464 + IF(Z464=1,AB464, 0), "")</f>
        <v/>
      </c>
      <c r="AD464" s="31">
        <f ca="1">SUMIFS(AC$2:AC464,D$2:D464,D464)*IF(R464=0,1,2)</f>
        <v>0</v>
      </c>
    </row>
    <row r="465" spans="1:30" x14ac:dyDescent="0.35">
      <c r="A465" s="31">
        <f>IF(ISBLANK(B465),"",COUNTIF(B$2:B465,B465))-1</f>
        <v>11</v>
      </c>
      <c r="B465" s="31">
        <v>35</v>
      </c>
      <c r="C465" s="10">
        <f>VLOOKUP($A465,Database!$A:$Y,7,FALSE)</f>
        <v>46188.041666666664</v>
      </c>
      <c r="D465" s="31" t="str">
        <f>VLOOKUP(Pronostics!$B465,Setup_MPP!$A:$G,3,FALSE)</f>
        <v>Joueur35</v>
      </c>
      <c r="E465" s="31" t="str">
        <f>VLOOKUP(Pronostics!$B465,Setup_MPP!$A:$G,2,FALSE)</f>
        <v>Joueur35</v>
      </c>
      <c r="F465" s="31" t="str">
        <f>VLOOKUP($B465,Setup_MPP!$A:$E,4,FALSE)</f>
        <v>#D5D5D5</v>
      </c>
      <c r="G465" s="31" t="str">
        <f>VLOOKUP($B465,Setup_MPP!$A:$E,5,FALSE)</f>
        <v>#727272</v>
      </c>
      <c r="H465" s="31" t="str">
        <f>IFERROR(IF(AND(A465&gt;=1,A465&lt;=104),VLOOKUP($A465,Location!$A:$J,6,FALSE),IF(A465=0,"Avant l'ouverture",IF(OR(A465=105,A465=106),"Bonus"))),"")</f>
        <v>Tour 1</v>
      </c>
      <c r="I465" s="31" t="str">
        <f>IF(LEFT(H465,4)="Tour",VLOOKUP(A465,Database!$A:$C,3,FALSE),"")</f>
        <v>E</v>
      </c>
      <c r="J465" s="31" t="str">
        <f>VLOOKUP($A465,Location!$A:$J,7,FALSE)</f>
        <v>Côte d'Ivoire</v>
      </c>
      <c r="K465" s="31" t="str">
        <f>IFERROR(VLOOKUP(J465,Setup_Team!$B:$C,2,FALSE), "TDB")</f>
        <v>CIV</v>
      </c>
      <c r="L465" s="31" t="str">
        <f>VLOOKUP($A465,Location!$A:$J,8,FALSE)</f>
        <v>Equateur</v>
      </c>
      <c r="M465" s="31" t="str">
        <f>IFERROR(VLOOKUP(L465,Setup_Team!$B:$C,2,FALSE), "TDB")</f>
        <v>ECU</v>
      </c>
      <c r="N465" s="31" t="str">
        <f>VLOOKUP($A465,Location!$A:$J,9,FALSE)</f>
        <v>Philadelphia, Pennsylvania</v>
      </c>
      <c r="O465" s="31" t="str">
        <f>VLOOKUP($A465,Location!$A:$J,10,FALSE)</f>
        <v>Lincoln Financial Field</v>
      </c>
      <c r="R465" s="31">
        <v>0</v>
      </c>
      <c r="S465" s="25">
        <f>VLOOKUP($A465,Database!$A:$Y,10,FALSE)</f>
        <v>108</v>
      </c>
      <c r="T465" s="25">
        <f>VLOOKUP($A465,Database!$A:$Y,11,FALSE)</f>
        <v>101</v>
      </c>
      <c r="U465" s="25">
        <f>VLOOKUP($A465,Database!$A:$Y,12,FALSE)</f>
        <v>85</v>
      </c>
      <c r="V465" s="25" t="str">
        <f>VLOOKUP(A465,Database!A:M,13,FALSE)</f>
        <v>À venir</v>
      </c>
      <c r="W465" s="25" t="str">
        <f>VLOOKUP($A465,Database!$A:$Y,20,FALSE)</f>
        <v/>
      </c>
      <c r="X465" s="25" t="str">
        <f>VLOOKUP($A465,Database!$A:$Y,21,FALSE)</f>
        <v/>
      </c>
      <c r="Y465" s="25" t="str">
        <f ca="1">IF(C465&lt;NOW(),IF(AND(P465&gt;Q465,W465&gt;X465),S465,IF(AND(P465=Q465,W465=X465),T465,IF(AND(P465&lt;Q465,W465&lt;X465),U465,0))),"")</f>
        <v/>
      </c>
      <c r="Z465" s="25">
        <f>IF(AND(P465=W465,Q465=X465),1,0)</f>
        <v>1</v>
      </c>
      <c r="AA465" s="25" t="str">
        <f>IF(Z465=0,"",IF(ISBLANK(VLOOKUP(A465,Database!A:AA,22,FALSE)),"",VLOOKUP(A465,Database!A:AA,22,FALSE)))</f>
        <v>Exact</v>
      </c>
      <c r="AB465" s="25">
        <f ca="1">IFERROR(IF(AND(Y465&lt;&gt;"",OR(V465="Terminé",V465="En cours")),VLOOKUP(AA465,Setup_ScoreExactBonus!A:D,4,FALSE),0),0)</f>
        <v>0</v>
      </c>
      <c r="AC465" s="31" t="str">
        <f ca="1">IF(Y465&lt;&gt;"", Y465 + IF(Z465=1,AB465, 0), "")</f>
        <v/>
      </c>
      <c r="AD465" s="31">
        <f ca="1">SUMIFS(AC$2:AC465,D$2:D465,D465)*IF(R465=0,1,2)</f>
        <v>0</v>
      </c>
    </row>
    <row r="466" spans="1:30" x14ac:dyDescent="0.35">
      <c r="A466" s="31">
        <f>IF(ISBLANK(B466),"",COUNTIF(B$2:B466,B466))-1</f>
        <v>11</v>
      </c>
      <c r="B466" s="31">
        <v>36</v>
      </c>
      <c r="C466" s="10">
        <f>VLOOKUP($A466,Database!$A:$Y,7,FALSE)</f>
        <v>46188.041666666664</v>
      </c>
      <c r="D466" s="31" t="str">
        <f>VLOOKUP(Pronostics!$B466,Setup_MPP!$A:$G,3,FALSE)</f>
        <v>Joueur36</v>
      </c>
      <c r="E466" s="31" t="str">
        <f>VLOOKUP(Pronostics!$B466,Setup_MPP!$A:$G,2,FALSE)</f>
        <v>Joueur36</v>
      </c>
      <c r="F466" s="31" t="str">
        <f>VLOOKUP($B466,Setup_MPP!$A:$E,4,FALSE)</f>
        <v>#D5D5D5</v>
      </c>
      <c r="G466" s="31" t="str">
        <f>VLOOKUP($B466,Setup_MPP!$A:$E,5,FALSE)</f>
        <v>#727272</v>
      </c>
      <c r="H466" s="31" t="str">
        <f>IFERROR(IF(AND(A466&gt;=1,A466&lt;=104),VLOOKUP($A466,Location!$A:$J,6,FALSE),IF(A466=0,"Avant l'ouverture",IF(OR(A466=105,A466=106),"Bonus"))),"")</f>
        <v>Tour 1</v>
      </c>
      <c r="I466" s="31" t="str">
        <f>IF(LEFT(H466,4)="Tour",VLOOKUP(A466,Database!$A:$C,3,FALSE),"")</f>
        <v>E</v>
      </c>
      <c r="J466" s="31" t="str">
        <f>VLOOKUP($A466,Location!$A:$J,7,FALSE)</f>
        <v>Côte d'Ivoire</v>
      </c>
      <c r="K466" s="31" t="str">
        <f>IFERROR(VLOOKUP(J466,Setup_Team!$B:$C,2,FALSE), "TDB")</f>
        <v>CIV</v>
      </c>
      <c r="L466" s="31" t="str">
        <f>VLOOKUP($A466,Location!$A:$J,8,FALSE)</f>
        <v>Equateur</v>
      </c>
      <c r="M466" s="31" t="str">
        <f>IFERROR(VLOOKUP(L466,Setup_Team!$B:$C,2,FALSE), "TDB")</f>
        <v>ECU</v>
      </c>
      <c r="N466" s="31" t="str">
        <f>VLOOKUP($A466,Location!$A:$J,9,FALSE)</f>
        <v>Philadelphia, Pennsylvania</v>
      </c>
      <c r="O466" s="31" t="str">
        <f>VLOOKUP($A466,Location!$A:$J,10,FALSE)</f>
        <v>Lincoln Financial Field</v>
      </c>
      <c r="R466" s="31">
        <v>0</v>
      </c>
      <c r="S466" s="25">
        <f>VLOOKUP($A466,Database!$A:$Y,10,FALSE)</f>
        <v>108</v>
      </c>
      <c r="T466" s="25">
        <f>VLOOKUP($A466,Database!$A:$Y,11,FALSE)</f>
        <v>101</v>
      </c>
      <c r="U466" s="25">
        <f>VLOOKUP($A466,Database!$A:$Y,12,FALSE)</f>
        <v>85</v>
      </c>
      <c r="V466" s="25" t="str">
        <f>VLOOKUP(A466,Database!A:M,13,FALSE)</f>
        <v>À venir</v>
      </c>
      <c r="W466" s="25" t="str">
        <f>VLOOKUP($A466,Database!$A:$Y,20,FALSE)</f>
        <v/>
      </c>
      <c r="X466" s="25" t="str">
        <f>VLOOKUP($A466,Database!$A:$Y,21,FALSE)</f>
        <v/>
      </c>
      <c r="Y466" s="25" t="str">
        <f ca="1">IF(C466&lt;NOW(),IF(AND(P466&gt;Q466,W466&gt;X466),S466,IF(AND(P466=Q466,W466=X466),T466,IF(AND(P466&lt;Q466,W466&lt;X466),U466,0))),"")</f>
        <v/>
      </c>
      <c r="Z466" s="25">
        <f>IF(AND(P466=W466,Q466=X466),1,0)</f>
        <v>1</v>
      </c>
      <c r="AA466" s="25" t="str">
        <f>IF(Z466=0,"",IF(ISBLANK(VLOOKUP(A466,Database!A:AA,22,FALSE)),"",VLOOKUP(A466,Database!A:AA,22,FALSE)))</f>
        <v>Exact</v>
      </c>
      <c r="AB466" s="25">
        <f ca="1">IFERROR(IF(AND(Y466&lt;&gt;"",OR(V466="Terminé",V466="En cours")),VLOOKUP(AA466,Setup_ScoreExactBonus!A:D,4,FALSE),0),0)</f>
        <v>0</v>
      </c>
      <c r="AC466" s="31" t="str">
        <f ca="1">IF(Y466&lt;&gt;"", Y466 + IF(Z466=1,AB466, 0), "")</f>
        <v/>
      </c>
      <c r="AD466" s="31">
        <f ca="1">SUMIFS(AC$2:AC466,D$2:D466,D466)*IF(R466=0,1,2)</f>
        <v>0</v>
      </c>
    </row>
    <row r="467" spans="1:30" x14ac:dyDescent="0.35">
      <c r="A467" s="31">
        <f>IF(ISBLANK(B467),"",COUNTIF(B$2:B467,B467))-1</f>
        <v>11</v>
      </c>
      <c r="B467" s="31">
        <v>37</v>
      </c>
      <c r="C467" s="10">
        <f>VLOOKUP($A467,Database!$A:$Y,7,FALSE)</f>
        <v>46188.041666666664</v>
      </c>
      <c r="D467" s="31" t="str">
        <f>VLOOKUP(Pronostics!$B467,Setup_MPP!$A:$G,3,FALSE)</f>
        <v>Joueur37</v>
      </c>
      <c r="E467" s="31" t="str">
        <f>VLOOKUP(Pronostics!$B467,Setup_MPP!$A:$G,2,FALSE)</f>
        <v>Joueur37</v>
      </c>
      <c r="F467" s="31" t="str">
        <f>VLOOKUP($B467,Setup_MPP!$A:$E,4,FALSE)</f>
        <v>#D5D5D5</v>
      </c>
      <c r="G467" s="31" t="str">
        <f>VLOOKUP($B467,Setup_MPP!$A:$E,5,FALSE)</f>
        <v>#727272</v>
      </c>
      <c r="H467" s="31" t="str">
        <f>IFERROR(IF(AND(A467&gt;=1,A467&lt;=104),VLOOKUP($A467,Location!$A:$J,6,FALSE),IF(A467=0,"Avant l'ouverture",IF(OR(A467=105,A467=106),"Bonus"))),"")</f>
        <v>Tour 1</v>
      </c>
      <c r="I467" s="31" t="str">
        <f>IF(LEFT(H467,4)="Tour",VLOOKUP(A467,Database!$A:$C,3,FALSE),"")</f>
        <v>E</v>
      </c>
      <c r="J467" s="31" t="str">
        <f>VLOOKUP($A467,Location!$A:$J,7,FALSE)</f>
        <v>Côte d'Ivoire</v>
      </c>
      <c r="K467" s="31" t="str">
        <f>IFERROR(VLOOKUP(J467,Setup_Team!$B:$C,2,FALSE), "TDB")</f>
        <v>CIV</v>
      </c>
      <c r="L467" s="31" t="str">
        <f>VLOOKUP($A467,Location!$A:$J,8,FALSE)</f>
        <v>Equateur</v>
      </c>
      <c r="M467" s="31" t="str">
        <f>IFERROR(VLOOKUP(L467,Setup_Team!$B:$C,2,FALSE), "TDB")</f>
        <v>ECU</v>
      </c>
      <c r="N467" s="31" t="str">
        <f>VLOOKUP($A467,Location!$A:$J,9,FALSE)</f>
        <v>Philadelphia, Pennsylvania</v>
      </c>
      <c r="O467" s="31" t="str">
        <f>VLOOKUP($A467,Location!$A:$J,10,FALSE)</f>
        <v>Lincoln Financial Field</v>
      </c>
      <c r="R467" s="31">
        <v>0</v>
      </c>
      <c r="S467" s="25">
        <f>VLOOKUP($A467,Database!$A:$Y,10,FALSE)</f>
        <v>108</v>
      </c>
      <c r="T467" s="25">
        <f>VLOOKUP($A467,Database!$A:$Y,11,FALSE)</f>
        <v>101</v>
      </c>
      <c r="U467" s="25">
        <f>VLOOKUP($A467,Database!$A:$Y,12,FALSE)</f>
        <v>85</v>
      </c>
      <c r="V467" s="25" t="str">
        <f>VLOOKUP(A467,Database!A:M,13,FALSE)</f>
        <v>À venir</v>
      </c>
      <c r="W467" s="25" t="str">
        <f>VLOOKUP($A467,Database!$A:$Y,20,FALSE)</f>
        <v/>
      </c>
      <c r="X467" s="25" t="str">
        <f>VLOOKUP($A467,Database!$A:$Y,21,FALSE)</f>
        <v/>
      </c>
      <c r="Y467" s="25" t="str">
        <f ca="1">IF(C467&lt;NOW(),IF(AND(P467&gt;Q467,W467&gt;X467),S467,IF(AND(P467=Q467,W467=X467),T467,IF(AND(P467&lt;Q467,W467&lt;X467),U467,0))),"")</f>
        <v/>
      </c>
      <c r="Z467" s="25">
        <f>IF(AND(P467=W467,Q467=X467),1,0)</f>
        <v>1</v>
      </c>
      <c r="AA467" s="25" t="str">
        <f>IF(Z467=0,"",IF(ISBLANK(VLOOKUP(A467,Database!A:AA,22,FALSE)),"",VLOOKUP(A467,Database!A:AA,22,FALSE)))</f>
        <v>Exact</v>
      </c>
      <c r="AB467" s="25">
        <f ca="1">IFERROR(IF(AND(Y467&lt;&gt;"",OR(V467="Terminé",V467="En cours")),VLOOKUP(AA467,Setup_ScoreExactBonus!A:D,4,FALSE),0),0)</f>
        <v>0</v>
      </c>
      <c r="AC467" s="31" t="str">
        <f ca="1">IF(Y467&lt;&gt;"", Y467 + IF(Z467=1,AB467, 0), "")</f>
        <v/>
      </c>
      <c r="AD467" s="31">
        <f ca="1">SUMIFS(AC$2:AC467,D$2:D467,D467)*IF(R467=0,1,2)</f>
        <v>0</v>
      </c>
    </row>
    <row r="468" spans="1:30" x14ac:dyDescent="0.35">
      <c r="A468" s="31">
        <f>IF(ISBLANK(B468),"",COUNTIF(B$2:B468,B468))-1</f>
        <v>11</v>
      </c>
      <c r="B468" s="31">
        <v>38</v>
      </c>
      <c r="C468" s="10">
        <f>VLOOKUP($A468,Database!$A:$Y,7,FALSE)</f>
        <v>46188.041666666664</v>
      </c>
      <c r="D468" s="31" t="str">
        <f>VLOOKUP(Pronostics!$B468,Setup_MPP!$A:$G,3,FALSE)</f>
        <v>Joueur38</v>
      </c>
      <c r="E468" s="31" t="str">
        <f>VLOOKUP(Pronostics!$B468,Setup_MPP!$A:$G,2,FALSE)</f>
        <v>Joueur38</v>
      </c>
      <c r="F468" s="31" t="str">
        <f>VLOOKUP($B468,Setup_MPP!$A:$E,4,FALSE)</f>
        <v>#D5D5D5</v>
      </c>
      <c r="G468" s="31" t="str">
        <f>VLOOKUP($B468,Setup_MPP!$A:$E,5,FALSE)</f>
        <v>#727272</v>
      </c>
      <c r="H468" s="31" t="str">
        <f>IFERROR(IF(AND(A468&gt;=1,A468&lt;=104),VLOOKUP($A468,Location!$A:$J,6,FALSE),IF(A468=0,"Avant l'ouverture",IF(OR(A468=105,A468=106),"Bonus"))),"")</f>
        <v>Tour 1</v>
      </c>
      <c r="I468" s="31" t="str">
        <f>IF(LEFT(H468,4)="Tour",VLOOKUP(A468,Database!$A:$C,3,FALSE),"")</f>
        <v>E</v>
      </c>
      <c r="J468" s="31" t="str">
        <f>VLOOKUP($A468,Location!$A:$J,7,FALSE)</f>
        <v>Côte d'Ivoire</v>
      </c>
      <c r="K468" s="31" t="str">
        <f>IFERROR(VLOOKUP(J468,Setup_Team!$B:$C,2,FALSE), "TDB")</f>
        <v>CIV</v>
      </c>
      <c r="L468" s="31" t="str">
        <f>VLOOKUP($A468,Location!$A:$J,8,FALSE)</f>
        <v>Equateur</v>
      </c>
      <c r="M468" s="31" t="str">
        <f>IFERROR(VLOOKUP(L468,Setup_Team!$B:$C,2,FALSE), "TDB")</f>
        <v>ECU</v>
      </c>
      <c r="N468" s="31" t="str">
        <f>VLOOKUP($A468,Location!$A:$J,9,FALSE)</f>
        <v>Philadelphia, Pennsylvania</v>
      </c>
      <c r="O468" s="31" t="str">
        <f>VLOOKUP($A468,Location!$A:$J,10,FALSE)</f>
        <v>Lincoln Financial Field</v>
      </c>
      <c r="R468" s="31">
        <v>0</v>
      </c>
      <c r="S468" s="25">
        <f>VLOOKUP($A468,Database!$A:$Y,10,FALSE)</f>
        <v>108</v>
      </c>
      <c r="T468" s="25">
        <f>VLOOKUP($A468,Database!$A:$Y,11,FALSE)</f>
        <v>101</v>
      </c>
      <c r="U468" s="25">
        <f>VLOOKUP($A468,Database!$A:$Y,12,FALSE)</f>
        <v>85</v>
      </c>
      <c r="V468" s="25" t="str">
        <f>VLOOKUP(A468,Database!A:M,13,FALSE)</f>
        <v>À venir</v>
      </c>
      <c r="W468" s="25" t="str">
        <f>VLOOKUP($A468,Database!$A:$Y,20,FALSE)</f>
        <v/>
      </c>
      <c r="X468" s="25" t="str">
        <f>VLOOKUP($A468,Database!$A:$Y,21,FALSE)</f>
        <v/>
      </c>
      <c r="Y468" s="25" t="str">
        <f ca="1">IF(C468&lt;NOW(),IF(AND(P468&gt;Q468,W468&gt;X468),S468,IF(AND(P468=Q468,W468=X468),T468,IF(AND(P468&lt;Q468,W468&lt;X468),U468,0))),"")</f>
        <v/>
      </c>
      <c r="Z468" s="25">
        <f>IF(AND(P468=W468,Q468=X468),1,0)</f>
        <v>1</v>
      </c>
      <c r="AA468" s="25" t="str">
        <f>IF(Z468=0,"",IF(ISBLANK(VLOOKUP(A468,Database!A:AA,22,FALSE)),"",VLOOKUP(A468,Database!A:AA,22,FALSE)))</f>
        <v>Exact</v>
      </c>
      <c r="AB468" s="25">
        <f ca="1">IFERROR(IF(AND(Y468&lt;&gt;"",OR(V468="Terminé",V468="En cours")),VLOOKUP(AA468,Setup_ScoreExactBonus!A:D,4,FALSE),0),0)</f>
        <v>0</v>
      </c>
      <c r="AC468" s="31" t="str">
        <f ca="1">IF(Y468&lt;&gt;"", Y468 + IF(Z468=1,AB468, 0), "")</f>
        <v/>
      </c>
      <c r="AD468" s="31">
        <f ca="1">SUMIFS(AC$2:AC468,D$2:D468,D468)*IF(R468=0,1,2)</f>
        <v>0</v>
      </c>
    </row>
    <row r="469" spans="1:30" x14ac:dyDescent="0.35">
      <c r="A469" s="31">
        <f>IF(ISBLANK(B469),"",COUNTIF(B$2:B469,B469))-1</f>
        <v>11</v>
      </c>
      <c r="B469" s="31">
        <v>39</v>
      </c>
      <c r="C469" s="10">
        <f>VLOOKUP($A469,Database!$A:$Y,7,FALSE)</f>
        <v>46188.041666666664</v>
      </c>
      <c r="D469" s="31" t="str">
        <f>VLOOKUP(Pronostics!$B469,Setup_MPP!$A:$G,3,FALSE)</f>
        <v>Joueur39</v>
      </c>
      <c r="E469" s="31" t="str">
        <f>VLOOKUP(Pronostics!$B469,Setup_MPP!$A:$G,2,FALSE)</f>
        <v>Joueur39</v>
      </c>
      <c r="F469" s="31" t="str">
        <f>VLOOKUP($B469,Setup_MPP!$A:$E,4,FALSE)</f>
        <v>#D5D5D5</v>
      </c>
      <c r="G469" s="31" t="str">
        <f>VLOOKUP($B469,Setup_MPP!$A:$E,5,FALSE)</f>
        <v>#727272</v>
      </c>
      <c r="H469" s="31" t="str">
        <f>IFERROR(IF(AND(A469&gt;=1,A469&lt;=104),VLOOKUP($A469,Location!$A:$J,6,FALSE),IF(A469=0,"Avant l'ouverture",IF(OR(A469=105,A469=106),"Bonus"))),"")</f>
        <v>Tour 1</v>
      </c>
      <c r="I469" s="31" t="str">
        <f>IF(LEFT(H469,4)="Tour",VLOOKUP(A469,Database!$A:$C,3,FALSE),"")</f>
        <v>E</v>
      </c>
      <c r="J469" s="31" t="str">
        <f>VLOOKUP($A469,Location!$A:$J,7,FALSE)</f>
        <v>Côte d'Ivoire</v>
      </c>
      <c r="K469" s="31" t="str">
        <f>IFERROR(VLOOKUP(J469,Setup_Team!$B:$C,2,FALSE), "TDB")</f>
        <v>CIV</v>
      </c>
      <c r="L469" s="31" t="str">
        <f>VLOOKUP($A469,Location!$A:$J,8,FALSE)</f>
        <v>Equateur</v>
      </c>
      <c r="M469" s="31" t="str">
        <f>IFERROR(VLOOKUP(L469,Setup_Team!$B:$C,2,FALSE), "TDB")</f>
        <v>ECU</v>
      </c>
      <c r="N469" s="31" t="str">
        <f>VLOOKUP($A469,Location!$A:$J,9,FALSE)</f>
        <v>Philadelphia, Pennsylvania</v>
      </c>
      <c r="O469" s="31" t="str">
        <f>VLOOKUP($A469,Location!$A:$J,10,FALSE)</f>
        <v>Lincoln Financial Field</v>
      </c>
      <c r="R469" s="31">
        <v>0</v>
      </c>
      <c r="S469" s="25">
        <f>VLOOKUP($A469,Database!$A:$Y,10,FALSE)</f>
        <v>108</v>
      </c>
      <c r="T469" s="25">
        <f>VLOOKUP($A469,Database!$A:$Y,11,FALSE)</f>
        <v>101</v>
      </c>
      <c r="U469" s="25">
        <f>VLOOKUP($A469,Database!$A:$Y,12,FALSE)</f>
        <v>85</v>
      </c>
      <c r="V469" s="25" t="str">
        <f>VLOOKUP(A469,Database!A:M,13,FALSE)</f>
        <v>À venir</v>
      </c>
      <c r="W469" s="25" t="str">
        <f>VLOOKUP($A469,Database!$A:$Y,20,FALSE)</f>
        <v/>
      </c>
      <c r="X469" s="25" t="str">
        <f>VLOOKUP($A469,Database!$A:$Y,21,FALSE)</f>
        <v/>
      </c>
      <c r="Y469" s="25" t="str">
        <f ca="1">IF(C469&lt;NOW(),IF(AND(P469&gt;Q469,W469&gt;X469),S469,IF(AND(P469=Q469,W469=X469),T469,IF(AND(P469&lt;Q469,W469&lt;X469),U469,0))),"")</f>
        <v/>
      </c>
      <c r="Z469" s="25">
        <f>IF(AND(P469=W469,Q469=X469),1,0)</f>
        <v>1</v>
      </c>
      <c r="AA469" s="25" t="str">
        <f>IF(Z469=0,"",IF(ISBLANK(VLOOKUP(A469,Database!A:AA,22,FALSE)),"",VLOOKUP(A469,Database!A:AA,22,FALSE)))</f>
        <v>Exact</v>
      </c>
      <c r="AB469" s="25">
        <f ca="1">IFERROR(IF(AND(Y469&lt;&gt;"",OR(V469="Terminé",V469="En cours")),VLOOKUP(AA469,Setup_ScoreExactBonus!A:D,4,FALSE),0),0)</f>
        <v>0</v>
      </c>
      <c r="AC469" s="31" t="str">
        <f ca="1">IF(Y469&lt;&gt;"", Y469 + IF(Z469=1,AB469, 0), "")</f>
        <v/>
      </c>
      <c r="AD469" s="31">
        <f ca="1">SUMIFS(AC$2:AC469,D$2:D469,D469)*IF(R469=0,1,2)</f>
        <v>0</v>
      </c>
    </row>
    <row r="470" spans="1:30" x14ac:dyDescent="0.35">
      <c r="A470" s="31">
        <f>IF(ISBLANK(B470),"",COUNTIF(B$2:B470,B470))-1</f>
        <v>12</v>
      </c>
      <c r="B470" s="31">
        <v>1</v>
      </c>
      <c r="C470" s="10">
        <f>VLOOKUP($A470,Database!$A:$Y,7,FALSE)</f>
        <v>46188.166666666664</v>
      </c>
      <c r="D470" s="31" t="str">
        <f>VLOOKUP(Pronostics!$B470,Setup_MPP!$A:$G,3,FALSE)</f>
        <v>_Nicolas_LM_</v>
      </c>
      <c r="E470" s="31" t="str">
        <f>VLOOKUP(Pronostics!$B470,Setup_MPP!$A:$G,2,FALSE)</f>
        <v>Nicolas LE MOUEL</v>
      </c>
      <c r="F470" s="31" t="str">
        <f>VLOOKUP($B470,Setup_MPP!$A:$E,4,FALSE)</f>
        <v>#F7C79D</v>
      </c>
      <c r="G470" s="31" t="str">
        <f>VLOOKUP($B470,Setup_MPP!$A:$E,5,FALSE)</f>
        <v>#FFBE85</v>
      </c>
      <c r="H470" s="31" t="str">
        <f>IFERROR(IF(AND(A470&gt;=1,A470&lt;=104),VLOOKUP($A470,Location!$A:$J,6,FALSE),IF(A470=0,"Avant l'ouverture",IF(OR(A470=105,A470=106),"Bonus"))),"")</f>
        <v>Tour 1</v>
      </c>
      <c r="I470" s="31" t="str">
        <f>IF(LEFT(H470,4)="Tour",VLOOKUP(A470,Database!$A:$C,3,FALSE),"")</f>
        <v>F</v>
      </c>
      <c r="J470" s="31" t="str">
        <f>VLOOKUP($A470,Location!$A:$J,7,FALSE)</f>
        <v>Suède</v>
      </c>
      <c r="K470" s="31" t="str">
        <f>IFERROR(VLOOKUP(J470,Setup_Team!$B:$C,2,FALSE), "TDB")</f>
        <v>SEN</v>
      </c>
      <c r="L470" s="31" t="str">
        <f>VLOOKUP($A470,Location!$A:$J,8,FALSE)</f>
        <v>Tunisie</v>
      </c>
      <c r="M470" s="31" t="str">
        <f>IFERROR(VLOOKUP(L470,Setup_Team!$B:$C,2,FALSE), "TDB")</f>
        <v>TUN</v>
      </c>
      <c r="N470" s="31" t="str">
        <f>VLOOKUP($A470,Location!$A:$J,9,FALSE)</f>
        <v>Monterrey</v>
      </c>
      <c r="O470" s="31" t="str">
        <f>VLOOKUP($A470,Location!$A:$J,10,FALSE)</f>
        <v>Estadio BBVA</v>
      </c>
      <c r="P470" s="44"/>
      <c r="Q470" s="44"/>
      <c r="R470" s="31">
        <v>0</v>
      </c>
      <c r="S470" s="25">
        <f>VLOOKUP($A470,Database!$A:$Y,10,FALSE)</f>
        <v>72</v>
      </c>
      <c r="T470" s="25">
        <f>VLOOKUP($A470,Database!$A:$Y,11,FALSE)</f>
        <v>110</v>
      </c>
      <c r="U470" s="25">
        <f>VLOOKUP($A470,Database!$A:$Y,12,FALSE)</f>
        <v>122</v>
      </c>
      <c r="V470" s="25" t="str">
        <f>VLOOKUP(A470,Database!A:M,13,FALSE)</f>
        <v>À venir</v>
      </c>
      <c r="W470" s="25" t="str">
        <f>VLOOKUP($A470,Database!$A:$Y,20,FALSE)</f>
        <v/>
      </c>
      <c r="X470" s="25" t="str">
        <f>VLOOKUP($A470,Database!$A:$Y,21,FALSE)</f>
        <v/>
      </c>
      <c r="Y470" s="25" t="str">
        <f ca="1">IF(C470&lt;NOW(),IF(AND(P470&gt;Q470,W470&gt;X470),S470,IF(AND(P470=Q470,W470=X470),T470,IF(AND(P470&lt;Q470,W470&lt;X470),U470,0))),"")</f>
        <v/>
      </c>
      <c r="Z470" s="25">
        <f>IF(AND(P470=W470,Q470=X470),1,0)</f>
        <v>1</v>
      </c>
      <c r="AA470" s="25" t="str">
        <f>IF(Z470=0,"",IF(ISBLANK(VLOOKUP(A470,Database!A:AA,22,FALSE)),"",VLOOKUP(A470,Database!A:AA,22,FALSE)))</f>
        <v>Exact</v>
      </c>
      <c r="AB470" s="25">
        <f ca="1">IFERROR(IF(AND(Y470&lt;&gt;"",OR(V470="Terminé",V470="En cours")),VLOOKUP(AA470,Setup_ScoreExactBonus!A:D,4,FALSE),0),0)</f>
        <v>0</v>
      </c>
      <c r="AC470" s="31" t="str">
        <f ca="1">IF(Y470&lt;&gt;"", Y470 + IF(Z470=1,AB470, 0), "")</f>
        <v/>
      </c>
      <c r="AD470" s="31">
        <f ca="1">SUMIFS(AC$2:AC470,D$2:D470,D470)*IF(R470=0,1,2)</f>
        <v>0</v>
      </c>
    </row>
    <row r="471" spans="1:30" x14ac:dyDescent="0.35">
      <c r="A471" s="31">
        <f>IF(ISBLANK(B471),"",COUNTIF(B$2:B471,B471))-1</f>
        <v>12</v>
      </c>
      <c r="B471" s="31">
        <v>2</v>
      </c>
      <c r="C471" s="10">
        <f>VLOOKUP($A471,Database!$A:$Y,7,FALSE)</f>
        <v>46188.166666666664</v>
      </c>
      <c r="D471" s="31" t="str">
        <f>VLOOKUP(Pronostics!$B471,Setup_MPP!$A:$G,3,FALSE)</f>
        <v>leaelaz</v>
      </c>
      <c r="E471" s="31" t="str">
        <f>VLOOKUP(Pronostics!$B471,Setup_MPP!$A:$G,2,FALSE)</f>
        <v>Léa EL ASERY</v>
      </c>
      <c r="F471" s="31" t="str">
        <f>VLOOKUP($B471,Setup_MPP!$A:$E,4,FALSE)</f>
        <v>#FFBEBE</v>
      </c>
      <c r="G471" s="31" t="str">
        <f>VLOOKUP($B471,Setup_MPP!$A:$E,5,FALSE)</f>
        <v>#DF6868</v>
      </c>
      <c r="H471" s="31" t="str">
        <f>IFERROR(IF(AND(A471&gt;=1,A471&lt;=104),VLOOKUP($A471,Location!$A:$J,6,FALSE),IF(A471=0,"Avant l'ouverture",IF(OR(A471=105,A471=106),"Bonus"))),"")</f>
        <v>Tour 1</v>
      </c>
      <c r="I471" s="31" t="str">
        <f>IF(LEFT(H471,4)="Tour",VLOOKUP(A471,Database!$A:$C,3,FALSE),"")</f>
        <v>F</v>
      </c>
      <c r="J471" s="31" t="str">
        <f>VLOOKUP($A471,Location!$A:$J,7,FALSE)</f>
        <v>Suède</v>
      </c>
      <c r="K471" s="31" t="str">
        <f>IFERROR(VLOOKUP(J471,Setup_Team!$B:$C,2,FALSE), "TDB")</f>
        <v>SEN</v>
      </c>
      <c r="L471" s="31" t="str">
        <f>VLOOKUP($A471,Location!$A:$J,8,FALSE)</f>
        <v>Tunisie</v>
      </c>
      <c r="M471" s="31" t="str">
        <f>IFERROR(VLOOKUP(L471,Setup_Team!$B:$C,2,FALSE), "TDB")</f>
        <v>TUN</v>
      </c>
      <c r="N471" s="31" t="str">
        <f>VLOOKUP($A471,Location!$A:$J,9,FALSE)</f>
        <v>Monterrey</v>
      </c>
      <c r="O471" s="31" t="str">
        <f>VLOOKUP($A471,Location!$A:$J,10,FALSE)</f>
        <v>Estadio BBVA</v>
      </c>
      <c r="R471" s="31">
        <v>0</v>
      </c>
      <c r="S471" s="25">
        <f>VLOOKUP($A471,Database!$A:$Y,10,FALSE)</f>
        <v>72</v>
      </c>
      <c r="T471" s="25">
        <f>VLOOKUP($A471,Database!$A:$Y,11,FALSE)</f>
        <v>110</v>
      </c>
      <c r="U471" s="25">
        <f>VLOOKUP($A471,Database!$A:$Y,12,FALSE)</f>
        <v>122</v>
      </c>
      <c r="V471" s="25" t="str">
        <f>VLOOKUP(A471,Database!A:M,13,FALSE)</f>
        <v>À venir</v>
      </c>
      <c r="W471" s="25" t="str">
        <f>VLOOKUP($A471,Database!$A:$Y,20,FALSE)</f>
        <v/>
      </c>
      <c r="X471" s="25" t="str">
        <f>VLOOKUP($A471,Database!$A:$Y,21,FALSE)</f>
        <v/>
      </c>
      <c r="Y471" s="25" t="str">
        <f ca="1">IF(C471&lt;NOW(),IF(AND(P471&gt;Q471,W471&gt;X471),S471,IF(AND(P471=Q471,W471=X471),T471,IF(AND(P471&lt;Q471,W471&lt;X471),U471,0))),"")</f>
        <v/>
      </c>
      <c r="Z471" s="25">
        <f>IF(AND(P471=W471,Q471=X471),1,0)</f>
        <v>1</v>
      </c>
      <c r="AA471" s="25" t="str">
        <f>IF(Z471=0,"",IF(ISBLANK(VLOOKUP(A471,Database!A:AA,22,FALSE)),"",VLOOKUP(A471,Database!A:AA,22,FALSE)))</f>
        <v>Exact</v>
      </c>
      <c r="AB471" s="25">
        <f ca="1">IFERROR(IF(AND(Y471&lt;&gt;"",OR(V471="Terminé",V471="En cours")),VLOOKUP(AA471,Setup_ScoreExactBonus!A:D,4,FALSE),0),0)</f>
        <v>0</v>
      </c>
      <c r="AC471" s="31" t="str">
        <f ca="1">IF(Y471&lt;&gt;"", Y471 + IF(Z471=1,AB471, 0), "")</f>
        <v/>
      </c>
      <c r="AD471" s="31">
        <f ca="1">SUMIFS(AC$2:AC471,D$2:D471,D471)*IF(R471=0,1,2)</f>
        <v>0</v>
      </c>
    </row>
    <row r="472" spans="1:30" x14ac:dyDescent="0.35">
      <c r="A472" s="31">
        <f>IF(ISBLANK(B472),"",COUNTIF(B$2:B472,B472))-1</f>
        <v>12</v>
      </c>
      <c r="B472" s="31">
        <v>3</v>
      </c>
      <c r="C472" s="10">
        <f>VLOOKUP($A472,Database!$A:$Y,7,FALSE)</f>
        <v>46188.166666666664</v>
      </c>
      <c r="D472" s="31" t="str">
        <f>VLOOKUP(Pronostics!$B472,Setup_MPP!$A:$G,3,FALSE)</f>
        <v>PasMetalleux</v>
      </c>
      <c r="E472" s="31" t="str">
        <f>VLOOKUP(Pronostics!$B472,Setup_MPP!$A:$G,2,FALSE)</f>
        <v>Elwenn JOUBREL</v>
      </c>
      <c r="F472" s="31" t="str">
        <f>VLOOKUP($B472,Setup_MPP!$A:$E,4,FALSE)</f>
        <v>#F5C7FC</v>
      </c>
      <c r="G472" s="31" t="str">
        <f>VLOOKUP($B472,Setup_MPP!$A:$E,5,FALSE)</f>
        <v>#C489CF</v>
      </c>
      <c r="H472" s="31" t="str">
        <f>IFERROR(IF(AND(A472&gt;=1,A472&lt;=104),VLOOKUP($A472,Location!$A:$J,6,FALSE),IF(A472=0,"Avant l'ouverture",IF(OR(A472=105,A472=106),"Bonus"))),"")</f>
        <v>Tour 1</v>
      </c>
      <c r="I472" s="31" t="str">
        <f>IF(LEFT(H472,4)="Tour",VLOOKUP(A472,Database!$A:$C,3,FALSE),"")</f>
        <v>F</v>
      </c>
      <c r="J472" s="31" t="str">
        <f>VLOOKUP($A472,Location!$A:$J,7,FALSE)</f>
        <v>Suède</v>
      </c>
      <c r="K472" s="31" t="str">
        <f>IFERROR(VLOOKUP(J472,Setup_Team!$B:$C,2,FALSE), "TDB")</f>
        <v>SEN</v>
      </c>
      <c r="L472" s="31" t="str">
        <f>VLOOKUP($A472,Location!$A:$J,8,FALSE)</f>
        <v>Tunisie</v>
      </c>
      <c r="M472" s="31" t="str">
        <f>IFERROR(VLOOKUP(L472,Setup_Team!$B:$C,2,FALSE), "TDB")</f>
        <v>TUN</v>
      </c>
      <c r="N472" s="31" t="str">
        <f>VLOOKUP($A472,Location!$A:$J,9,FALSE)</f>
        <v>Monterrey</v>
      </c>
      <c r="O472" s="31" t="str">
        <f>VLOOKUP($A472,Location!$A:$J,10,FALSE)</f>
        <v>Estadio BBVA</v>
      </c>
      <c r="R472" s="31">
        <v>0</v>
      </c>
      <c r="S472" s="25">
        <f>VLOOKUP($A472,Database!$A:$Y,10,FALSE)</f>
        <v>72</v>
      </c>
      <c r="T472" s="25">
        <f>VLOOKUP($A472,Database!$A:$Y,11,FALSE)</f>
        <v>110</v>
      </c>
      <c r="U472" s="25">
        <f>VLOOKUP($A472,Database!$A:$Y,12,FALSE)</f>
        <v>122</v>
      </c>
      <c r="V472" s="25" t="str">
        <f>VLOOKUP(A472,Database!A:M,13,FALSE)</f>
        <v>À venir</v>
      </c>
      <c r="W472" s="25" t="str">
        <f>VLOOKUP($A472,Database!$A:$Y,20,FALSE)</f>
        <v/>
      </c>
      <c r="X472" s="25" t="str">
        <f>VLOOKUP($A472,Database!$A:$Y,21,FALSE)</f>
        <v/>
      </c>
      <c r="Y472" s="25" t="str">
        <f ca="1">IF(C472&lt;NOW(),IF(AND(P472&gt;Q472,W472&gt;X472),S472,IF(AND(P472=Q472,W472=X472),T472,IF(AND(P472&lt;Q472,W472&lt;X472),U472,0))),"")</f>
        <v/>
      </c>
      <c r="Z472" s="25">
        <f>IF(AND(P472=W472,Q472=X472),1,0)</f>
        <v>1</v>
      </c>
      <c r="AA472" s="25" t="str">
        <f>IF(Z472=0,"",IF(ISBLANK(VLOOKUP(A472,Database!A:AA,22,FALSE)),"",VLOOKUP(A472,Database!A:AA,22,FALSE)))</f>
        <v>Exact</v>
      </c>
      <c r="AB472" s="25">
        <f ca="1">IFERROR(IF(AND(Y472&lt;&gt;"",OR(V472="Terminé",V472="En cours")),VLOOKUP(AA472,Setup_ScoreExactBonus!A:D,4,FALSE),0),0)</f>
        <v>0</v>
      </c>
      <c r="AC472" s="31" t="str">
        <f ca="1">IF(Y472&lt;&gt;"", Y472 + IF(Z472=1,AB472, 0), "")</f>
        <v/>
      </c>
      <c r="AD472" s="31">
        <f ca="1">SUMIFS(AC$2:AC472,D$2:D472,D472)*IF(R472=0,1,2)</f>
        <v>0</v>
      </c>
    </row>
    <row r="473" spans="1:30" x14ac:dyDescent="0.35">
      <c r="A473" s="31">
        <f>IF(ISBLANK(B473),"",COUNTIF(B$2:B473,B473))-1</f>
        <v>12</v>
      </c>
      <c r="B473" s="31">
        <v>4</v>
      </c>
      <c r="C473" s="10">
        <f>VLOOKUP($A473,Database!$A:$Y,7,FALSE)</f>
        <v>46188.166666666664</v>
      </c>
      <c r="D473" s="31" t="str">
        <f>VLOOKUP(Pronostics!$B473,Setup_MPP!$A:$G,3,FALSE)</f>
        <v>Popo444</v>
      </c>
      <c r="E473" s="31" t="str">
        <f>VLOOKUP(Pronostics!$B473,Setup_MPP!$A:$G,2,FALSE)</f>
        <v>Pauline OLIVIER</v>
      </c>
      <c r="F473" s="31" t="str">
        <f>VLOOKUP($B473,Setup_MPP!$A:$E,4,FALSE)</f>
        <v>#A5EA7F</v>
      </c>
      <c r="G473" s="31" t="str">
        <f>VLOOKUP($B473,Setup_MPP!$A:$E,5,FALSE)</f>
        <v>#80C65A</v>
      </c>
      <c r="H473" s="31" t="str">
        <f>IFERROR(IF(AND(A473&gt;=1,A473&lt;=104),VLOOKUP($A473,Location!$A:$J,6,FALSE),IF(A473=0,"Avant l'ouverture",IF(OR(A473=105,A473=106),"Bonus"))),"")</f>
        <v>Tour 1</v>
      </c>
      <c r="I473" s="31" t="str">
        <f>IF(LEFT(H473,4)="Tour",VLOOKUP(A473,Database!$A:$C,3,FALSE),"")</f>
        <v>F</v>
      </c>
      <c r="J473" s="31" t="str">
        <f>VLOOKUP($A473,Location!$A:$J,7,FALSE)</f>
        <v>Suède</v>
      </c>
      <c r="K473" s="31" t="str">
        <f>IFERROR(VLOOKUP(J473,Setup_Team!$B:$C,2,FALSE), "TDB")</f>
        <v>SEN</v>
      </c>
      <c r="L473" s="31" t="str">
        <f>VLOOKUP($A473,Location!$A:$J,8,FALSE)</f>
        <v>Tunisie</v>
      </c>
      <c r="M473" s="31" t="str">
        <f>IFERROR(VLOOKUP(L473,Setup_Team!$B:$C,2,FALSE), "TDB")</f>
        <v>TUN</v>
      </c>
      <c r="N473" s="31" t="str">
        <f>VLOOKUP($A473,Location!$A:$J,9,FALSE)</f>
        <v>Monterrey</v>
      </c>
      <c r="O473" s="31" t="str">
        <f>VLOOKUP($A473,Location!$A:$J,10,FALSE)</f>
        <v>Estadio BBVA</v>
      </c>
      <c r="R473" s="31">
        <v>0</v>
      </c>
      <c r="S473" s="25">
        <f>VLOOKUP($A473,Database!$A:$Y,10,FALSE)</f>
        <v>72</v>
      </c>
      <c r="T473" s="25">
        <f>VLOOKUP($A473,Database!$A:$Y,11,FALSE)</f>
        <v>110</v>
      </c>
      <c r="U473" s="25">
        <f>VLOOKUP($A473,Database!$A:$Y,12,FALSE)</f>
        <v>122</v>
      </c>
      <c r="V473" s="25" t="str">
        <f>VLOOKUP(A473,Database!A:M,13,FALSE)</f>
        <v>À venir</v>
      </c>
      <c r="W473" s="25" t="str">
        <f>VLOOKUP($A473,Database!$A:$Y,20,FALSE)</f>
        <v/>
      </c>
      <c r="X473" s="25" t="str">
        <f>VLOOKUP($A473,Database!$A:$Y,21,FALSE)</f>
        <v/>
      </c>
      <c r="Y473" s="25" t="str">
        <f ca="1">IF(C473&lt;NOW(),IF(AND(P473&gt;Q473,W473&gt;X473),S473,IF(AND(P473=Q473,W473=X473),T473,IF(AND(P473&lt;Q473,W473&lt;X473),U473,0))),"")</f>
        <v/>
      </c>
      <c r="Z473" s="25">
        <f>IF(AND(P473=W473,Q473=X473),1,0)</f>
        <v>1</v>
      </c>
      <c r="AA473" s="25" t="str">
        <f>IF(Z473=0,"",IF(ISBLANK(VLOOKUP(A473,Database!A:AA,22,FALSE)),"",VLOOKUP(A473,Database!A:AA,22,FALSE)))</f>
        <v>Exact</v>
      </c>
      <c r="AB473" s="25">
        <f ca="1">IFERROR(IF(AND(Y473&lt;&gt;"",OR(V473="Terminé",V473="En cours")),VLOOKUP(AA473,Setup_ScoreExactBonus!A:D,4,FALSE),0),0)</f>
        <v>0</v>
      </c>
      <c r="AC473" s="31" t="str">
        <f ca="1">IF(Y473&lt;&gt;"", Y473 + IF(Z473=1,AB473, 0), "")</f>
        <v/>
      </c>
      <c r="AD473" s="31">
        <f ca="1">SUMIFS(AC$2:AC473,D$2:D473,D473)*IF(R473=0,1,2)</f>
        <v>0</v>
      </c>
    </row>
    <row r="474" spans="1:30" x14ac:dyDescent="0.35">
      <c r="A474" s="31">
        <f>IF(ISBLANK(B474),"",COUNTIF(B$2:B474,B474))-1</f>
        <v>12</v>
      </c>
      <c r="B474" s="31">
        <v>5</v>
      </c>
      <c r="C474" s="10">
        <f>VLOOKUP($A474,Database!$A:$Y,7,FALSE)</f>
        <v>46188.166666666664</v>
      </c>
      <c r="D474" s="31" t="str">
        <f>VLOOKUP(Pronostics!$B474,Setup_MPP!$A:$G,3,FALSE)</f>
        <v>_Jujul</v>
      </c>
      <c r="E474" s="31" t="str">
        <f>VLOOKUP(Pronostics!$B474,Setup_MPP!$A:$G,2,FALSE)</f>
        <v>Julie BOISSIERE</v>
      </c>
      <c r="F474" s="31" t="str">
        <f>VLOOKUP($B474,Setup_MPP!$A:$E,4,FALSE)</f>
        <v>#D890FF</v>
      </c>
      <c r="G474" s="31" t="str">
        <f>VLOOKUP($B474,Setup_MPP!$A:$E,5,FALSE)</f>
        <v>#B750EF</v>
      </c>
      <c r="H474" s="31" t="str">
        <f>IFERROR(IF(AND(A474&gt;=1,A474&lt;=104),VLOOKUP($A474,Location!$A:$J,6,FALSE),IF(A474=0,"Avant l'ouverture",IF(OR(A474=105,A474=106),"Bonus"))),"")</f>
        <v>Tour 1</v>
      </c>
      <c r="I474" s="31" t="str">
        <f>IF(LEFT(H474,4)="Tour",VLOOKUP(A474,Database!$A:$C,3,FALSE),"")</f>
        <v>F</v>
      </c>
      <c r="J474" s="31" t="str">
        <f>VLOOKUP($A474,Location!$A:$J,7,FALSE)</f>
        <v>Suède</v>
      </c>
      <c r="K474" s="31" t="str">
        <f>IFERROR(VLOOKUP(J474,Setup_Team!$B:$C,2,FALSE), "TDB")</f>
        <v>SEN</v>
      </c>
      <c r="L474" s="31" t="str">
        <f>VLOOKUP($A474,Location!$A:$J,8,FALSE)</f>
        <v>Tunisie</v>
      </c>
      <c r="M474" s="31" t="str">
        <f>IFERROR(VLOOKUP(L474,Setup_Team!$B:$C,2,FALSE), "TDB")</f>
        <v>TUN</v>
      </c>
      <c r="N474" s="31" t="str">
        <f>VLOOKUP($A474,Location!$A:$J,9,FALSE)</f>
        <v>Monterrey</v>
      </c>
      <c r="O474" s="31" t="str">
        <f>VLOOKUP($A474,Location!$A:$J,10,FALSE)</f>
        <v>Estadio BBVA</v>
      </c>
      <c r="R474" s="31">
        <v>0</v>
      </c>
      <c r="S474" s="25">
        <f>VLOOKUP($A474,Database!$A:$Y,10,FALSE)</f>
        <v>72</v>
      </c>
      <c r="T474" s="25">
        <f>VLOOKUP($A474,Database!$A:$Y,11,FALSE)</f>
        <v>110</v>
      </c>
      <c r="U474" s="25">
        <f>VLOOKUP($A474,Database!$A:$Y,12,FALSE)</f>
        <v>122</v>
      </c>
      <c r="V474" s="25" t="str">
        <f>VLOOKUP(A474,Database!A:M,13,FALSE)</f>
        <v>À venir</v>
      </c>
      <c r="W474" s="25" t="str">
        <f>VLOOKUP($A474,Database!$A:$Y,20,FALSE)</f>
        <v/>
      </c>
      <c r="X474" s="25" t="str">
        <f>VLOOKUP($A474,Database!$A:$Y,21,FALSE)</f>
        <v/>
      </c>
      <c r="Y474" s="25" t="str">
        <f ca="1">IF(C474&lt;NOW(),IF(AND(P474&gt;Q474,W474&gt;X474),S474,IF(AND(P474=Q474,W474=X474),T474,IF(AND(P474&lt;Q474,W474&lt;X474),U474,0))),"")</f>
        <v/>
      </c>
      <c r="Z474" s="25">
        <f>IF(AND(P474=W474,Q474=X474),1,0)</f>
        <v>1</v>
      </c>
      <c r="AA474" s="25" t="str">
        <f>IF(Z474=0,"",IF(ISBLANK(VLOOKUP(A474,Database!A:AA,22,FALSE)),"",VLOOKUP(A474,Database!A:AA,22,FALSE)))</f>
        <v>Exact</v>
      </c>
      <c r="AB474" s="25">
        <f ca="1">IFERROR(IF(AND(Y474&lt;&gt;"",OR(V474="Terminé",V474="En cours")),VLOOKUP(AA474,Setup_ScoreExactBonus!A:D,4,FALSE),0),0)</f>
        <v>0</v>
      </c>
      <c r="AC474" s="31" t="str">
        <f ca="1">IF(Y474&lt;&gt;"", Y474 + IF(Z474=1,AB474, 0), "")</f>
        <v/>
      </c>
      <c r="AD474" s="31">
        <f ca="1">SUMIFS(AC$2:AC474,D$2:D474,D474)*IF(R474=0,1,2)</f>
        <v>0</v>
      </c>
    </row>
    <row r="475" spans="1:30" x14ac:dyDescent="0.35">
      <c r="A475" s="31">
        <f>IF(ISBLANK(B475),"",COUNTIF(B$2:B475,B475))-1</f>
        <v>12</v>
      </c>
      <c r="B475" s="31">
        <v>6</v>
      </c>
      <c r="C475" s="10">
        <f>VLOOKUP($A475,Database!$A:$Y,7,FALSE)</f>
        <v>46188.166666666664</v>
      </c>
      <c r="D475" s="31" t="str">
        <f>VLOOKUP(Pronostics!$B475,Setup_MPP!$A:$G,3,FALSE)</f>
        <v>Julay</v>
      </c>
      <c r="E475" s="31" t="str">
        <f>VLOOKUP(Pronostics!$B475,Setup_MPP!$A:$G,2,FALSE)</f>
        <v>Julie BOUCHARD</v>
      </c>
      <c r="F475" s="31" t="str">
        <f>VLOOKUP($B475,Setup_MPP!$A:$E,4,FALSE)</f>
        <v>#A6F7B1</v>
      </c>
      <c r="G475" s="31" t="str">
        <f>VLOOKUP($B475,Setup_MPP!$A:$E,5,FALSE)</f>
        <v>#6EC179</v>
      </c>
      <c r="H475" s="31" t="str">
        <f>IFERROR(IF(AND(A475&gt;=1,A475&lt;=104),VLOOKUP($A475,Location!$A:$J,6,FALSE),IF(A475=0,"Avant l'ouverture",IF(OR(A475=105,A475=106),"Bonus"))),"")</f>
        <v>Tour 1</v>
      </c>
      <c r="I475" s="31" t="str">
        <f>IF(LEFT(H475,4)="Tour",VLOOKUP(A475,Database!$A:$C,3,FALSE),"")</f>
        <v>F</v>
      </c>
      <c r="J475" s="31" t="str">
        <f>VLOOKUP($A475,Location!$A:$J,7,FALSE)</f>
        <v>Suède</v>
      </c>
      <c r="K475" s="31" t="str">
        <f>IFERROR(VLOOKUP(J475,Setup_Team!$B:$C,2,FALSE), "TDB")</f>
        <v>SEN</v>
      </c>
      <c r="L475" s="31" t="str">
        <f>VLOOKUP($A475,Location!$A:$J,8,FALSE)</f>
        <v>Tunisie</v>
      </c>
      <c r="M475" s="31" t="str">
        <f>IFERROR(VLOOKUP(L475,Setup_Team!$B:$C,2,FALSE), "TDB")</f>
        <v>TUN</v>
      </c>
      <c r="N475" s="31" t="str">
        <f>VLOOKUP($A475,Location!$A:$J,9,FALSE)</f>
        <v>Monterrey</v>
      </c>
      <c r="O475" s="31" t="str">
        <f>VLOOKUP($A475,Location!$A:$J,10,FALSE)</f>
        <v>Estadio BBVA</v>
      </c>
      <c r="R475" s="31">
        <v>0</v>
      </c>
      <c r="S475" s="25">
        <f>VLOOKUP($A475,Database!$A:$Y,10,FALSE)</f>
        <v>72</v>
      </c>
      <c r="T475" s="25">
        <f>VLOOKUP($A475,Database!$A:$Y,11,FALSE)</f>
        <v>110</v>
      </c>
      <c r="U475" s="25">
        <f>VLOOKUP($A475,Database!$A:$Y,12,FALSE)</f>
        <v>122</v>
      </c>
      <c r="V475" s="25" t="str">
        <f>VLOOKUP(A475,Database!A:M,13,FALSE)</f>
        <v>À venir</v>
      </c>
      <c r="W475" s="25" t="str">
        <f>VLOOKUP($A475,Database!$A:$Y,20,FALSE)</f>
        <v/>
      </c>
      <c r="X475" s="25" t="str">
        <f>VLOOKUP($A475,Database!$A:$Y,21,FALSE)</f>
        <v/>
      </c>
      <c r="Y475" s="25" t="str">
        <f ca="1">IF(C475&lt;NOW(),IF(AND(P475&gt;Q475,W475&gt;X475),S475,IF(AND(P475=Q475,W475=X475),T475,IF(AND(P475&lt;Q475,W475&lt;X475),U475,0))),"")</f>
        <v/>
      </c>
      <c r="Z475" s="25">
        <f>IF(AND(P475=W475,Q475=X475),1,0)</f>
        <v>1</v>
      </c>
      <c r="AA475" s="25" t="str">
        <f>IF(Z475=0,"",IF(ISBLANK(VLOOKUP(A475,Database!A:AA,22,FALSE)),"",VLOOKUP(A475,Database!A:AA,22,FALSE)))</f>
        <v>Exact</v>
      </c>
      <c r="AB475" s="25">
        <f ca="1">IFERROR(IF(AND(Y475&lt;&gt;"",OR(V475="Terminé",V475="En cours")),VLOOKUP(AA475,Setup_ScoreExactBonus!A:D,4,FALSE),0),0)</f>
        <v>0</v>
      </c>
      <c r="AC475" s="31" t="str">
        <f ca="1">IF(Y475&lt;&gt;"", Y475 + IF(Z475=1,AB475, 0), "")</f>
        <v/>
      </c>
      <c r="AD475" s="31">
        <f ca="1">SUMIFS(AC$2:AC475,D$2:D475,D475)*IF(R475=0,1,2)</f>
        <v>0</v>
      </c>
    </row>
    <row r="476" spans="1:30" x14ac:dyDescent="0.35">
      <c r="A476" s="31">
        <f>IF(ISBLANK(B476),"",COUNTIF(B$2:B476,B476))-1</f>
        <v>12</v>
      </c>
      <c r="B476" s="31">
        <v>7</v>
      </c>
      <c r="C476" s="10">
        <f>VLOOKUP($A476,Database!$A:$Y,7,FALSE)</f>
        <v>46188.166666666664</v>
      </c>
      <c r="D476" s="31" t="str">
        <f>VLOOKUP(Pronostics!$B476,Setup_MPP!$A:$G,3,FALSE)</f>
        <v>__Vince__</v>
      </c>
      <c r="E476" s="31" t="str">
        <f>VLOOKUP(Pronostics!$B476,Setup_MPP!$A:$G,2,FALSE)</f>
        <v>Vincent FRAYSSE</v>
      </c>
      <c r="F476" s="31" t="str">
        <f>VLOOKUP($B476,Setup_MPP!$A:$E,4,FALSE)</f>
        <v>#B2EAE8</v>
      </c>
      <c r="G476" s="31" t="str">
        <f>VLOOKUP($B476,Setup_MPP!$A:$E,5,FALSE)</f>
        <v>#6CB4B1</v>
      </c>
      <c r="H476" s="31" t="str">
        <f>IFERROR(IF(AND(A476&gt;=1,A476&lt;=104),VLOOKUP($A476,Location!$A:$J,6,FALSE),IF(A476=0,"Avant l'ouverture",IF(OR(A476=105,A476=106),"Bonus"))),"")</f>
        <v>Tour 1</v>
      </c>
      <c r="I476" s="31" t="str">
        <f>IF(LEFT(H476,4)="Tour",VLOOKUP(A476,Database!$A:$C,3,FALSE),"")</f>
        <v>F</v>
      </c>
      <c r="J476" s="31" t="str">
        <f>VLOOKUP($A476,Location!$A:$J,7,FALSE)</f>
        <v>Suède</v>
      </c>
      <c r="K476" s="31" t="str">
        <f>IFERROR(VLOOKUP(J476,Setup_Team!$B:$C,2,FALSE), "TDB")</f>
        <v>SEN</v>
      </c>
      <c r="L476" s="31" t="str">
        <f>VLOOKUP($A476,Location!$A:$J,8,FALSE)</f>
        <v>Tunisie</v>
      </c>
      <c r="M476" s="31" t="str">
        <f>IFERROR(VLOOKUP(L476,Setup_Team!$B:$C,2,FALSE), "TDB")</f>
        <v>TUN</v>
      </c>
      <c r="N476" s="31" t="str">
        <f>VLOOKUP($A476,Location!$A:$J,9,FALSE)</f>
        <v>Monterrey</v>
      </c>
      <c r="O476" s="31" t="str">
        <f>VLOOKUP($A476,Location!$A:$J,10,FALSE)</f>
        <v>Estadio BBVA</v>
      </c>
      <c r="R476" s="31">
        <v>0</v>
      </c>
      <c r="S476" s="25">
        <f>VLOOKUP($A476,Database!$A:$Y,10,FALSE)</f>
        <v>72</v>
      </c>
      <c r="T476" s="25">
        <f>VLOOKUP($A476,Database!$A:$Y,11,FALSE)</f>
        <v>110</v>
      </c>
      <c r="U476" s="25">
        <f>VLOOKUP($A476,Database!$A:$Y,12,FALSE)</f>
        <v>122</v>
      </c>
      <c r="V476" s="25" t="str">
        <f>VLOOKUP(A476,Database!A:M,13,FALSE)</f>
        <v>À venir</v>
      </c>
      <c r="W476" s="25" t="str">
        <f>VLOOKUP($A476,Database!$A:$Y,20,FALSE)</f>
        <v/>
      </c>
      <c r="X476" s="25" t="str">
        <f>VLOOKUP($A476,Database!$A:$Y,21,FALSE)</f>
        <v/>
      </c>
      <c r="Y476" s="25" t="str">
        <f ca="1">IF(C476&lt;NOW(),IF(AND(P476&gt;Q476,W476&gt;X476),S476,IF(AND(P476=Q476,W476=X476),T476,IF(AND(P476&lt;Q476,W476&lt;X476),U476,0))),"")</f>
        <v/>
      </c>
      <c r="Z476" s="25">
        <f>IF(AND(P476=W476,Q476=X476),1,0)</f>
        <v>1</v>
      </c>
      <c r="AA476" s="25" t="str">
        <f>IF(Z476=0,"",IF(ISBLANK(VLOOKUP(A476,Database!A:AA,22,FALSE)),"",VLOOKUP(A476,Database!A:AA,22,FALSE)))</f>
        <v>Exact</v>
      </c>
      <c r="AB476" s="25">
        <f ca="1">IFERROR(IF(AND(Y476&lt;&gt;"",OR(V476="Terminé",V476="En cours")),VLOOKUP(AA476,Setup_ScoreExactBonus!A:D,4,FALSE),0),0)</f>
        <v>0</v>
      </c>
      <c r="AC476" s="31" t="str">
        <f ca="1">IF(Y476&lt;&gt;"", Y476 + IF(Z476=1,AB476, 0), "")</f>
        <v/>
      </c>
      <c r="AD476" s="31">
        <f ca="1">SUMIFS(AC$2:AC476,D$2:D476,D476)*IF(R476=0,1,2)</f>
        <v>0</v>
      </c>
    </row>
    <row r="477" spans="1:30" x14ac:dyDescent="0.35">
      <c r="A477" s="31">
        <f>IF(ISBLANK(B477),"",COUNTIF(B$2:B477,B477))-1</f>
        <v>12</v>
      </c>
      <c r="B477" s="31">
        <v>8</v>
      </c>
      <c r="C477" s="10">
        <f>VLOOKUP($A477,Database!$A:$Y,7,FALSE)</f>
        <v>46188.166666666664</v>
      </c>
      <c r="D477" s="31" t="str">
        <f>VLOOKUP(Pronostics!$B477,Setup_MPP!$A:$G,3,FALSE)</f>
        <v>Louuiiis</v>
      </c>
      <c r="E477" s="31" t="str">
        <f>VLOOKUP(Pronostics!$B477,Setup_MPP!$A:$G,2,FALSE)</f>
        <v>Louis HARLE</v>
      </c>
      <c r="F477" s="31" t="str">
        <f>VLOOKUP($B477,Setup_MPP!$A:$E,4,FALSE)</f>
        <v>#EEF7B1</v>
      </c>
      <c r="G477" s="31" t="str">
        <f>VLOOKUP($B477,Setup_MPP!$A:$E,5,FALSE)</f>
        <v>#C1CB7D</v>
      </c>
      <c r="H477" s="31" t="str">
        <f>IFERROR(IF(AND(A477&gt;=1,A477&lt;=104),VLOOKUP($A477,Location!$A:$J,6,FALSE),IF(A477=0,"Avant l'ouverture",IF(OR(A477=105,A477=106),"Bonus"))),"")</f>
        <v>Tour 1</v>
      </c>
      <c r="I477" s="31" t="str">
        <f>IF(LEFT(H477,4)="Tour",VLOOKUP(A477,Database!$A:$C,3,FALSE),"")</f>
        <v>F</v>
      </c>
      <c r="J477" s="31" t="str">
        <f>VLOOKUP($A477,Location!$A:$J,7,FALSE)</f>
        <v>Suède</v>
      </c>
      <c r="K477" s="31" t="str">
        <f>IFERROR(VLOOKUP(J477,Setup_Team!$B:$C,2,FALSE), "TDB")</f>
        <v>SEN</v>
      </c>
      <c r="L477" s="31" t="str">
        <f>VLOOKUP($A477,Location!$A:$J,8,FALSE)</f>
        <v>Tunisie</v>
      </c>
      <c r="M477" s="31" t="str">
        <f>IFERROR(VLOOKUP(L477,Setup_Team!$B:$C,2,FALSE), "TDB")</f>
        <v>TUN</v>
      </c>
      <c r="N477" s="31" t="str">
        <f>VLOOKUP($A477,Location!$A:$J,9,FALSE)</f>
        <v>Monterrey</v>
      </c>
      <c r="O477" s="31" t="str">
        <f>VLOOKUP($A477,Location!$A:$J,10,FALSE)</f>
        <v>Estadio BBVA</v>
      </c>
      <c r="R477" s="31">
        <v>0</v>
      </c>
      <c r="S477" s="25">
        <f>VLOOKUP($A477,Database!$A:$Y,10,FALSE)</f>
        <v>72</v>
      </c>
      <c r="T477" s="25">
        <f>VLOOKUP($A477,Database!$A:$Y,11,FALSE)</f>
        <v>110</v>
      </c>
      <c r="U477" s="25">
        <f>VLOOKUP($A477,Database!$A:$Y,12,FALSE)</f>
        <v>122</v>
      </c>
      <c r="V477" s="25" t="str">
        <f>VLOOKUP(A477,Database!A:M,13,FALSE)</f>
        <v>À venir</v>
      </c>
      <c r="W477" s="25" t="str">
        <f>VLOOKUP($A477,Database!$A:$Y,20,FALSE)</f>
        <v/>
      </c>
      <c r="X477" s="25" t="str">
        <f>VLOOKUP($A477,Database!$A:$Y,21,FALSE)</f>
        <v/>
      </c>
      <c r="Y477" s="25" t="str">
        <f ca="1">IF(C477&lt;NOW(),IF(AND(P477&gt;Q477,W477&gt;X477),S477,IF(AND(P477=Q477,W477=X477),T477,IF(AND(P477&lt;Q477,W477&lt;X477),U477,0))),"")</f>
        <v/>
      </c>
      <c r="Z477" s="25">
        <f>IF(AND(P477=W477,Q477=X477),1,0)</f>
        <v>1</v>
      </c>
      <c r="AA477" s="25" t="str">
        <f>IF(Z477=0,"",IF(ISBLANK(VLOOKUP(A477,Database!A:AA,22,FALSE)),"",VLOOKUP(A477,Database!A:AA,22,FALSE)))</f>
        <v>Exact</v>
      </c>
      <c r="AB477" s="25">
        <f ca="1">IFERROR(IF(AND(Y477&lt;&gt;"",OR(V477="Terminé",V477="En cours")),VLOOKUP(AA477,Setup_ScoreExactBonus!A:D,4,FALSE),0),0)</f>
        <v>0</v>
      </c>
      <c r="AC477" s="31" t="str">
        <f ca="1">IF(Y477&lt;&gt;"", Y477 + IF(Z477=1,AB477, 0), "")</f>
        <v/>
      </c>
      <c r="AD477" s="31">
        <f ca="1">SUMIFS(AC$2:AC477,D$2:D477,D477)*IF(R477=0,1,2)</f>
        <v>0</v>
      </c>
    </row>
    <row r="478" spans="1:30" x14ac:dyDescent="0.35">
      <c r="A478" s="31">
        <f>IF(ISBLANK(B478),"",COUNTIF(B$2:B478,B478))-1</f>
        <v>12</v>
      </c>
      <c r="B478" s="31">
        <v>9</v>
      </c>
      <c r="C478" s="10">
        <f>VLOOKUP($A478,Database!$A:$Y,7,FALSE)</f>
        <v>46188.166666666664</v>
      </c>
      <c r="D478" s="31" t="str">
        <f>VLOOKUP(Pronostics!$B478,Setup_MPP!$A:$G,3,FALSE)</f>
        <v>Aurelien_dqp</v>
      </c>
      <c r="E478" s="31" t="str">
        <f>VLOOKUP(Pronostics!$B478,Setup_MPP!$A:$G,2,FALSE)</f>
        <v>Aurélien DE POULPIQUET</v>
      </c>
      <c r="F478" s="31" t="str">
        <f>VLOOKUP($B478,Setup_MPP!$A:$E,4,FALSE)</f>
        <v>#F4EA9D</v>
      </c>
      <c r="G478" s="31" t="str">
        <f>VLOOKUP($B478,Setup_MPP!$A:$E,5,FALSE)</f>
        <v>#D2C458</v>
      </c>
      <c r="H478" s="31" t="str">
        <f>IFERROR(IF(AND(A478&gt;=1,A478&lt;=104),VLOOKUP($A478,Location!$A:$J,6,FALSE),IF(A478=0,"Avant l'ouverture",IF(OR(A478=105,A478=106),"Bonus"))),"")</f>
        <v>Tour 1</v>
      </c>
      <c r="I478" s="31" t="str">
        <f>IF(LEFT(H478,4)="Tour",VLOOKUP(A478,Database!$A:$C,3,FALSE),"")</f>
        <v>F</v>
      </c>
      <c r="J478" s="31" t="str">
        <f>VLOOKUP($A478,Location!$A:$J,7,FALSE)</f>
        <v>Suède</v>
      </c>
      <c r="K478" s="31" t="str">
        <f>IFERROR(VLOOKUP(J478,Setup_Team!$B:$C,2,FALSE), "TDB")</f>
        <v>SEN</v>
      </c>
      <c r="L478" s="31" t="str">
        <f>VLOOKUP($A478,Location!$A:$J,8,FALSE)</f>
        <v>Tunisie</v>
      </c>
      <c r="M478" s="31" t="str">
        <f>IFERROR(VLOOKUP(L478,Setup_Team!$B:$C,2,FALSE), "TDB")</f>
        <v>TUN</v>
      </c>
      <c r="N478" s="31" t="str">
        <f>VLOOKUP($A478,Location!$A:$J,9,FALSE)</f>
        <v>Monterrey</v>
      </c>
      <c r="O478" s="31" t="str">
        <f>VLOOKUP($A478,Location!$A:$J,10,FALSE)</f>
        <v>Estadio BBVA</v>
      </c>
      <c r="R478" s="31">
        <v>0</v>
      </c>
      <c r="S478" s="25">
        <f>VLOOKUP($A478,Database!$A:$Y,10,FALSE)</f>
        <v>72</v>
      </c>
      <c r="T478" s="25">
        <f>VLOOKUP($A478,Database!$A:$Y,11,FALSE)</f>
        <v>110</v>
      </c>
      <c r="U478" s="25">
        <f>VLOOKUP($A478,Database!$A:$Y,12,FALSE)</f>
        <v>122</v>
      </c>
      <c r="V478" s="25" t="str">
        <f>VLOOKUP(A478,Database!A:M,13,FALSE)</f>
        <v>À venir</v>
      </c>
      <c r="W478" s="25" t="str">
        <f>VLOOKUP($A478,Database!$A:$Y,20,FALSE)</f>
        <v/>
      </c>
      <c r="X478" s="25" t="str">
        <f>VLOOKUP($A478,Database!$A:$Y,21,FALSE)</f>
        <v/>
      </c>
      <c r="Y478" s="25" t="str">
        <f ca="1">IF(C478&lt;NOW(),IF(AND(P478&gt;Q478,W478&gt;X478),S478,IF(AND(P478=Q478,W478=X478),T478,IF(AND(P478&lt;Q478,W478&lt;X478),U478,0))),"")</f>
        <v/>
      </c>
      <c r="Z478" s="25">
        <f>IF(AND(P478=W478,Q478=X478),1,0)</f>
        <v>1</v>
      </c>
      <c r="AA478" s="25" t="str">
        <f>IF(Z478=0,"",IF(ISBLANK(VLOOKUP(A478,Database!A:AA,22,FALSE)),"",VLOOKUP(A478,Database!A:AA,22,FALSE)))</f>
        <v>Exact</v>
      </c>
      <c r="AB478" s="25">
        <f ca="1">IFERROR(IF(AND(Y478&lt;&gt;"",OR(V478="Terminé",V478="En cours")),VLOOKUP(AA478,Setup_ScoreExactBonus!A:D,4,FALSE),0),0)</f>
        <v>0</v>
      </c>
      <c r="AC478" s="31" t="str">
        <f ca="1">IF(Y478&lt;&gt;"", Y478 + IF(Z478=1,AB478, 0), "")</f>
        <v/>
      </c>
      <c r="AD478" s="31">
        <f ca="1">SUMIFS(AC$2:AC478,D$2:D478,D478)*IF(R478=0,1,2)</f>
        <v>0</v>
      </c>
    </row>
    <row r="479" spans="1:30" x14ac:dyDescent="0.35">
      <c r="A479" s="31">
        <f>IF(ISBLANK(B479),"",COUNTIF(B$2:B479,B479))-1</f>
        <v>12</v>
      </c>
      <c r="B479" s="31">
        <v>10</v>
      </c>
      <c r="C479" s="10">
        <f>VLOOKUP($A479,Database!$A:$Y,7,FALSE)</f>
        <v>46188.166666666664</v>
      </c>
      <c r="D479" s="31" t="str">
        <f>VLOOKUP(Pronostics!$B479,Setup_MPP!$A:$G,3,FALSE)</f>
        <v>RandomPaul</v>
      </c>
      <c r="E479" s="31" t="str">
        <f>VLOOKUP(Pronostics!$B479,Setup_MPP!$A:$G,2,FALSE)</f>
        <v>Paul MONTESINOS</v>
      </c>
      <c r="F479" s="31" t="str">
        <f>VLOOKUP($B479,Setup_MPP!$A:$E,4,FALSE)</f>
        <v>#C4B0FF</v>
      </c>
      <c r="G479" s="31" t="str">
        <f>VLOOKUP($B479,Setup_MPP!$A:$E,5,FALSE)</f>
        <v>#7F66C8</v>
      </c>
      <c r="H479" s="31" t="str">
        <f>IFERROR(IF(AND(A479&gt;=1,A479&lt;=104),VLOOKUP($A479,Location!$A:$J,6,FALSE),IF(A479=0,"Avant l'ouverture",IF(OR(A479=105,A479=106),"Bonus"))),"")</f>
        <v>Tour 1</v>
      </c>
      <c r="I479" s="31" t="str">
        <f>IF(LEFT(H479,4)="Tour",VLOOKUP(A479,Database!$A:$C,3,FALSE),"")</f>
        <v>F</v>
      </c>
      <c r="J479" s="31" t="str">
        <f>VLOOKUP($A479,Location!$A:$J,7,FALSE)</f>
        <v>Suède</v>
      </c>
      <c r="K479" s="31" t="str">
        <f>IFERROR(VLOOKUP(J479,Setup_Team!$B:$C,2,FALSE), "TDB")</f>
        <v>SEN</v>
      </c>
      <c r="L479" s="31" t="str">
        <f>VLOOKUP($A479,Location!$A:$J,8,FALSE)</f>
        <v>Tunisie</v>
      </c>
      <c r="M479" s="31" t="str">
        <f>IFERROR(VLOOKUP(L479,Setup_Team!$B:$C,2,FALSE), "TDB")</f>
        <v>TUN</v>
      </c>
      <c r="N479" s="31" t="str">
        <f>VLOOKUP($A479,Location!$A:$J,9,FALSE)</f>
        <v>Monterrey</v>
      </c>
      <c r="O479" s="31" t="str">
        <f>VLOOKUP($A479,Location!$A:$J,10,FALSE)</f>
        <v>Estadio BBVA</v>
      </c>
      <c r="R479" s="31">
        <v>0</v>
      </c>
      <c r="S479" s="25">
        <f>VLOOKUP($A479,Database!$A:$Y,10,FALSE)</f>
        <v>72</v>
      </c>
      <c r="T479" s="25">
        <f>VLOOKUP($A479,Database!$A:$Y,11,FALSE)</f>
        <v>110</v>
      </c>
      <c r="U479" s="25">
        <f>VLOOKUP($A479,Database!$A:$Y,12,FALSE)</f>
        <v>122</v>
      </c>
      <c r="V479" s="25" t="str">
        <f>VLOOKUP(A479,Database!A:M,13,FALSE)</f>
        <v>À venir</v>
      </c>
      <c r="W479" s="25" t="str">
        <f>VLOOKUP($A479,Database!$A:$Y,20,FALSE)</f>
        <v/>
      </c>
      <c r="X479" s="25" t="str">
        <f>VLOOKUP($A479,Database!$A:$Y,21,FALSE)</f>
        <v/>
      </c>
      <c r="Y479" s="25" t="str">
        <f ca="1">IF(C479&lt;NOW(),IF(AND(P479&gt;Q479,W479&gt;X479),S479,IF(AND(P479=Q479,W479=X479),T479,IF(AND(P479&lt;Q479,W479&lt;X479),U479,0))),"")</f>
        <v/>
      </c>
      <c r="Z479" s="25">
        <f>IF(AND(P479=W479,Q479=X479),1,0)</f>
        <v>1</v>
      </c>
      <c r="AA479" s="25" t="str">
        <f>IF(Z479=0,"",IF(ISBLANK(VLOOKUP(A479,Database!A:AA,22,FALSE)),"",VLOOKUP(A479,Database!A:AA,22,FALSE)))</f>
        <v>Exact</v>
      </c>
      <c r="AB479" s="25">
        <f ca="1">IFERROR(IF(AND(Y479&lt;&gt;"",OR(V479="Terminé",V479="En cours")),VLOOKUP(AA479,Setup_ScoreExactBonus!A:D,4,FALSE),0),0)</f>
        <v>0</v>
      </c>
      <c r="AC479" s="31" t="str">
        <f ca="1">IF(Y479&lt;&gt;"", Y479 + IF(Z479=1,AB479, 0), "")</f>
        <v/>
      </c>
      <c r="AD479" s="31">
        <f ca="1">SUMIFS(AC$2:AC479,D$2:D479,D479)*IF(R479=0,1,2)</f>
        <v>0</v>
      </c>
    </row>
    <row r="480" spans="1:30" x14ac:dyDescent="0.35">
      <c r="A480" s="31">
        <f>IF(ISBLANK(B480),"",COUNTIF(B$2:B480,B480))-1</f>
        <v>12</v>
      </c>
      <c r="B480" s="31">
        <v>11</v>
      </c>
      <c r="C480" s="10">
        <f>VLOOKUP($A480,Database!$A:$Y,7,FALSE)</f>
        <v>46188.166666666664</v>
      </c>
      <c r="D480" s="31" t="str">
        <f>VLOOKUP(Pronostics!$B480,Setup_MPP!$A:$G,3,FALSE)</f>
        <v>Kinsley#8SA6T</v>
      </c>
      <c r="E480" s="31" t="str">
        <f>VLOOKUP(Pronostics!$B480,Setup_MPP!$A:$G,2,FALSE)</f>
        <v>Kinsley ROQUE</v>
      </c>
      <c r="F480" s="31" t="str">
        <f>VLOOKUP($B480,Setup_MPP!$A:$E,4,FALSE)</f>
        <v>#CBEBBA</v>
      </c>
      <c r="G480" s="31" t="str">
        <f>VLOOKUP($B480,Setup_MPP!$A:$E,5,FALSE)</f>
        <v>#70BC6E</v>
      </c>
      <c r="H480" s="31" t="str">
        <f>IFERROR(IF(AND(A480&gt;=1,A480&lt;=104),VLOOKUP($A480,Location!$A:$J,6,FALSE),IF(A480=0,"Avant l'ouverture",IF(OR(A480=105,A480=106),"Bonus"))),"")</f>
        <v>Tour 1</v>
      </c>
      <c r="I480" s="31" t="str">
        <f>IF(LEFT(H480,4)="Tour",VLOOKUP(A480,Database!$A:$C,3,FALSE),"")</f>
        <v>F</v>
      </c>
      <c r="J480" s="31" t="str">
        <f>VLOOKUP($A480,Location!$A:$J,7,FALSE)</f>
        <v>Suède</v>
      </c>
      <c r="K480" s="31" t="str">
        <f>IFERROR(VLOOKUP(J480,Setup_Team!$B:$C,2,FALSE), "TDB")</f>
        <v>SEN</v>
      </c>
      <c r="L480" s="31" t="str">
        <f>VLOOKUP($A480,Location!$A:$J,8,FALSE)</f>
        <v>Tunisie</v>
      </c>
      <c r="M480" s="31" t="str">
        <f>IFERROR(VLOOKUP(L480,Setup_Team!$B:$C,2,FALSE), "TDB")</f>
        <v>TUN</v>
      </c>
      <c r="N480" s="31" t="str">
        <f>VLOOKUP($A480,Location!$A:$J,9,FALSE)</f>
        <v>Monterrey</v>
      </c>
      <c r="O480" s="31" t="str">
        <f>VLOOKUP($A480,Location!$A:$J,10,FALSE)</f>
        <v>Estadio BBVA</v>
      </c>
      <c r="R480" s="31">
        <v>0</v>
      </c>
      <c r="S480" s="25">
        <f>VLOOKUP($A480,Database!$A:$Y,10,FALSE)</f>
        <v>72</v>
      </c>
      <c r="T480" s="25">
        <f>VLOOKUP($A480,Database!$A:$Y,11,FALSE)</f>
        <v>110</v>
      </c>
      <c r="U480" s="25">
        <f>VLOOKUP($A480,Database!$A:$Y,12,FALSE)</f>
        <v>122</v>
      </c>
      <c r="V480" s="25" t="str">
        <f>VLOOKUP(A480,Database!A:M,13,FALSE)</f>
        <v>À venir</v>
      </c>
      <c r="W480" s="25" t="str">
        <f>VLOOKUP($A480,Database!$A:$Y,20,FALSE)</f>
        <v/>
      </c>
      <c r="X480" s="25" t="str">
        <f>VLOOKUP($A480,Database!$A:$Y,21,FALSE)</f>
        <v/>
      </c>
      <c r="Y480" s="25" t="str">
        <f ca="1">IF(C480&lt;NOW(),IF(AND(P480&gt;Q480,W480&gt;X480),S480,IF(AND(P480=Q480,W480=X480),T480,IF(AND(P480&lt;Q480,W480&lt;X480),U480,0))),"")</f>
        <v/>
      </c>
      <c r="Z480" s="25">
        <f>IF(AND(P480=W480,Q480=X480),1,0)</f>
        <v>1</v>
      </c>
      <c r="AA480" s="25" t="str">
        <f>IF(Z480=0,"",IF(ISBLANK(VLOOKUP(A480,Database!A:AA,22,FALSE)),"",VLOOKUP(A480,Database!A:AA,22,FALSE)))</f>
        <v>Exact</v>
      </c>
      <c r="AB480" s="25">
        <f ca="1">IFERROR(IF(AND(Y480&lt;&gt;"",OR(V480="Terminé",V480="En cours")),VLOOKUP(AA480,Setup_ScoreExactBonus!A:D,4,FALSE),0),0)</f>
        <v>0</v>
      </c>
      <c r="AC480" s="31" t="str">
        <f ca="1">IF(Y480&lt;&gt;"", Y480 + IF(Z480=1,AB480, 0), "")</f>
        <v/>
      </c>
      <c r="AD480" s="31">
        <f ca="1">SUMIFS(AC$2:AC480,D$2:D480,D480)*IF(R480=0,1,2)</f>
        <v>0</v>
      </c>
    </row>
    <row r="481" spans="1:30" x14ac:dyDescent="0.35">
      <c r="A481" s="31">
        <f>IF(ISBLANK(B481),"",COUNTIF(B$2:B481,B481))-1</f>
        <v>12</v>
      </c>
      <c r="B481" s="31">
        <v>12</v>
      </c>
      <c r="C481" s="10">
        <f>VLOOKUP($A481,Database!$A:$Y,7,FALSE)</f>
        <v>46188.166666666664</v>
      </c>
      <c r="D481" s="31" t="str">
        <f>VLOOKUP(Pronostics!$B481,Setup_MPP!$A:$G,3,FALSE)</f>
        <v>Jaouad1</v>
      </c>
      <c r="E481" s="31" t="str">
        <f>VLOOKUP(Pronostics!$B481,Setup_MPP!$A:$G,2,FALSE)</f>
        <v>Jaouad SETTI</v>
      </c>
      <c r="F481" s="31" t="str">
        <f>VLOOKUP($B481,Setup_MPP!$A:$E,4,FALSE)</f>
        <v>#C2D4FF</v>
      </c>
      <c r="G481" s="31" t="str">
        <f>VLOOKUP($B481,Setup_MPP!$A:$E,5,FALSE)</f>
        <v>#6586D5</v>
      </c>
      <c r="H481" s="31" t="str">
        <f>IFERROR(IF(AND(A481&gt;=1,A481&lt;=104),VLOOKUP($A481,Location!$A:$J,6,FALSE),IF(A481=0,"Avant l'ouverture",IF(OR(A481=105,A481=106),"Bonus"))),"")</f>
        <v>Tour 1</v>
      </c>
      <c r="I481" s="31" t="str">
        <f>IF(LEFT(H481,4)="Tour",VLOOKUP(A481,Database!$A:$C,3,FALSE),"")</f>
        <v>F</v>
      </c>
      <c r="J481" s="31" t="str">
        <f>VLOOKUP($A481,Location!$A:$J,7,FALSE)</f>
        <v>Suède</v>
      </c>
      <c r="K481" s="31" t="str">
        <f>IFERROR(VLOOKUP(J481,Setup_Team!$B:$C,2,FALSE), "TDB")</f>
        <v>SEN</v>
      </c>
      <c r="L481" s="31" t="str">
        <f>VLOOKUP($A481,Location!$A:$J,8,FALSE)</f>
        <v>Tunisie</v>
      </c>
      <c r="M481" s="31" t="str">
        <f>IFERROR(VLOOKUP(L481,Setup_Team!$B:$C,2,FALSE), "TDB")</f>
        <v>TUN</v>
      </c>
      <c r="N481" s="31" t="str">
        <f>VLOOKUP($A481,Location!$A:$J,9,FALSE)</f>
        <v>Monterrey</v>
      </c>
      <c r="O481" s="31" t="str">
        <f>VLOOKUP($A481,Location!$A:$J,10,FALSE)</f>
        <v>Estadio BBVA</v>
      </c>
      <c r="R481" s="31">
        <v>0</v>
      </c>
      <c r="S481" s="25">
        <f>VLOOKUP($A481,Database!$A:$Y,10,FALSE)</f>
        <v>72</v>
      </c>
      <c r="T481" s="25">
        <f>VLOOKUP($A481,Database!$A:$Y,11,FALSE)</f>
        <v>110</v>
      </c>
      <c r="U481" s="25">
        <f>VLOOKUP($A481,Database!$A:$Y,12,FALSE)</f>
        <v>122</v>
      </c>
      <c r="V481" s="25" t="str">
        <f>VLOOKUP(A481,Database!A:M,13,FALSE)</f>
        <v>À venir</v>
      </c>
      <c r="W481" s="25" t="str">
        <f>VLOOKUP($A481,Database!$A:$Y,20,FALSE)</f>
        <v/>
      </c>
      <c r="X481" s="25" t="str">
        <f>VLOOKUP($A481,Database!$A:$Y,21,FALSE)</f>
        <v/>
      </c>
      <c r="Y481" s="25" t="str">
        <f ca="1">IF(C481&lt;NOW(),IF(AND(P481&gt;Q481,W481&gt;X481),S481,IF(AND(P481=Q481,W481=X481),T481,IF(AND(P481&lt;Q481,W481&lt;X481),U481,0))),"")</f>
        <v/>
      </c>
      <c r="Z481" s="25">
        <f>IF(AND(P481=W481,Q481=X481),1,0)</f>
        <v>1</v>
      </c>
      <c r="AA481" s="25" t="str">
        <f>IF(Z481=0,"",IF(ISBLANK(VLOOKUP(A481,Database!A:AA,22,FALSE)),"",VLOOKUP(A481,Database!A:AA,22,FALSE)))</f>
        <v>Exact</v>
      </c>
      <c r="AB481" s="25">
        <f ca="1">IFERROR(IF(AND(Y481&lt;&gt;"",OR(V481="Terminé",V481="En cours")),VLOOKUP(AA481,Setup_ScoreExactBonus!A:D,4,FALSE),0),0)</f>
        <v>0</v>
      </c>
      <c r="AC481" s="31" t="str">
        <f ca="1">IF(Y481&lt;&gt;"", Y481 + IF(Z481=1,AB481, 0), "")</f>
        <v/>
      </c>
      <c r="AD481" s="31">
        <f ca="1">SUMIFS(AC$2:AC481,D$2:D481,D481)*IF(R481=0,1,2)</f>
        <v>0</v>
      </c>
    </row>
    <row r="482" spans="1:30" x14ac:dyDescent="0.35">
      <c r="A482" s="31">
        <f>IF(ISBLANK(B482),"",COUNTIF(B$2:B482,B482))-1</f>
        <v>12</v>
      </c>
      <c r="B482" s="31">
        <v>13</v>
      </c>
      <c r="C482" s="10">
        <f>VLOOKUP($A482,Database!$A:$Y,7,FALSE)</f>
        <v>46188.166666666664</v>
      </c>
      <c r="D482" s="31" t="str">
        <f>VLOOKUP(Pronostics!$B482,Setup_MPP!$A:$G,3,FALSE)</f>
        <v>Julien_I</v>
      </c>
      <c r="E482" s="31" t="str">
        <f>VLOOKUP(Pronostics!$B482,Setup_MPP!$A:$G,2,FALSE)</f>
        <v>Julien INGE</v>
      </c>
      <c r="F482" s="31" t="str">
        <f>VLOOKUP($B482,Setup_MPP!$A:$E,4,FALSE)</f>
        <v>#C1E0EF</v>
      </c>
      <c r="G482" s="31" t="str">
        <f>VLOOKUP($B482,Setup_MPP!$A:$E,5,FALSE)</f>
        <v>#4F91B2</v>
      </c>
      <c r="H482" s="31" t="str">
        <f>IFERROR(IF(AND(A482&gt;=1,A482&lt;=104),VLOOKUP($A482,Location!$A:$J,6,FALSE),IF(A482=0,"Avant l'ouverture",IF(OR(A482=105,A482=106),"Bonus"))),"")</f>
        <v>Tour 1</v>
      </c>
      <c r="I482" s="31" t="str">
        <f>IF(LEFT(H482,4)="Tour",VLOOKUP(A482,Database!$A:$C,3,FALSE),"")</f>
        <v>F</v>
      </c>
      <c r="J482" s="31" t="str">
        <f>VLOOKUP($A482,Location!$A:$J,7,FALSE)</f>
        <v>Suède</v>
      </c>
      <c r="K482" s="31" t="str">
        <f>IFERROR(VLOOKUP(J482,Setup_Team!$B:$C,2,FALSE), "TDB")</f>
        <v>SEN</v>
      </c>
      <c r="L482" s="31" t="str">
        <f>VLOOKUP($A482,Location!$A:$J,8,FALSE)</f>
        <v>Tunisie</v>
      </c>
      <c r="M482" s="31" t="str">
        <f>IFERROR(VLOOKUP(L482,Setup_Team!$B:$C,2,FALSE), "TDB")</f>
        <v>TUN</v>
      </c>
      <c r="N482" s="31" t="str">
        <f>VLOOKUP($A482,Location!$A:$J,9,FALSE)</f>
        <v>Monterrey</v>
      </c>
      <c r="O482" s="31" t="str">
        <f>VLOOKUP($A482,Location!$A:$J,10,FALSE)</f>
        <v>Estadio BBVA</v>
      </c>
      <c r="R482" s="31">
        <v>0</v>
      </c>
      <c r="S482" s="25">
        <f>VLOOKUP($A482,Database!$A:$Y,10,FALSE)</f>
        <v>72</v>
      </c>
      <c r="T482" s="25">
        <f>VLOOKUP($A482,Database!$A:$Y,11,FALSE)</f>
        <v>110</v>
      </c>
      <c r="U482" s="25">
        <f>VLOOKUP($A482,Database!$A:$Y,12,FALSE)</f>
        <v>122</v>
      </c>
      <c r="V482" s="25" t="str">
        <f>VLOOKUP(A482,Database!A:M,13,FALSE)</f>
        <v>À venir</v>
      </c>
      <c r="W482" s="25" t="str">
        <f>VLOOKUP($A482,Database!$A:$Y,20,FALSE)</f>
        <v/>
      </c>
      <c r="X482" s="25" t="str">
        <f>VLOOKUP($A482,Database!$A:$Y,21,FALSE)</f>
        <v/>
      </c>
      <c r="Y482" s="25" t="str">
        <f ca="1">IF(C482&lt;NOW(),IF(AND(P482&gt;Q482,W482&gt;X482),S482,IF(AND(P482=Q482,W482=X482),T482,IF(AND(P482&lt;Q482,W482&lt;X482),U482,0))),"")</f>
        <v/>
      </c>
      <c r="Z482" s="25">
        <f>IF(AND(P482=W482,Q482=X482),1,0)</f>
        <v>1</v>
      </c>
      <c r="AA482" s="25" t="str">
        <f>IF(Z482=0,"",IF(ISBLANK(VLOOKUP(A482,Database!A:AA,22,FALSE)),"",VLOOKUP(A482,Database!A:AA,22,FALSE)))</f>
        <v>Exact</v>
      </c>
      <c r="AB482" s="25">
        <f ca="1">IFERROR(IF(AND(Y482&lt;&gt;"",OR(V482="Terminé",V482="En cours")),VLOOKUP(AA482,Setup_ScoreExactBonus!A:D,4,FALSE),0),0)</f>
        <v>0</v>
      </c>
      <c r="AC482" s="31" t="str">
        <f ca="1">IF(Y482&lt;&gt;"", Y482 + IF(Z482=1,AB482, 0), "")</f>
        <v/>
      </c>
      <c r="AD482" s="31">
        <f ca="1">SUMIFS(AC$2:AC482,D$2:D482,D482)*IF(R482=0,1,2)</f>
        <v>0</v>
      </c>
    </row>
    <row r="483" spans="1:30" x14ac:dyDescent="0.35">
      <c r="A483" s="31">
        <f>IF(ISBLANK(B483),"",COUNTIF(B$2:B483,B483))-1</f>
        <v>12</v>
      </c>
      <c r="B483" s="31">
        <v>14</v>
      </c>
      <c r="C483" s="10">
        <f>VLOOKUP($A483,Database!$A:$Y,7,FALSE)</f>
        <v>46188.166666666664</v>
      </c>
      <c r="D483" s="31" t="str">
        <f>VLOOKUP(Pronostics!$B483,Setup_MPP!$A:$G,3,FALSE)</f>
        <v>MarieEYT</v>
      </c>
      <c r="E483" s="31" t="str">
        <f>VLOOKUP(Pronostics!$B483,Setup_MPP!$A:$G,2,FALSE)</f>
        <v>Marie EXBRAYAT</v>
      </c>
      <c r="F483" s="31" t="str">
        <f>VLOOKUP($B483,Setup_MPP!$A:$E,4,FALSE)</f>
        <v>#FFAFD2</v>
      </c>
      <c r="G483" s="31" t="str">
        <f>VLOOKUP($B483,Setup_MPP!$A:$E,5,FALSE)</f>
        <v>#F2589B</v>
      </c>
      <c r="H483" s="31" t="str">
        <f>IFERROR(IF(AND(A483&gt;=1,A483&lt;=104),VLOOKUP($A483,Location!$A:$J,6,FALSE),IF(A483=0,"Avant l'ouverture",IF(OR(A483=105,A483=106),"Bonus"))),"")</f>
        <v>Tour 1</v>
      </c>
      <c r="I483" s="31" t="str">
        <f>IF(LEFT(H483,4)="Tour",VLOOKUP(A483,Database!$A:$C,3,FALSE),"")</f>
        <v>F</v>
      </c>
      <c r="J483" s="31" t="str">
        <f>VLOOKUP($A483,Location!$A:$J,7,FALSE)</f>
        <v>Suède</v>
      </c>
      <c r="K483" s="31" t="str">
        <f>IFERROR(VLOOKUP(J483,Setup_Team!$B:$C,2,FALSE), "TDB")</f>
        <v>SEN</v>
      </c>
      <c r="L483" s="31" t="str">
        <f>VLOOKUP($A483,Location!$A:$J,8,FALSE)</f>
        <v>Tunisie</v>
      </c>
      <c r="M483" s="31" t="str">
        <f>IFERROR(VLOOKUP(L483,Setup_Team!$B:$C,2,FALSE), "TDB")</f>
        <v>TUN</v>
      </c>
      <c r="N483" s="31" t="str">
        <f>VLOOKUP($A483,Location!$A:$J,9,FALSE)</f>
        <v>Monterrey</v>
      </c>
      <c r="O483" s="31" t="str">
        <f>VLOOKUP($A483,Location!$A:$J,10,FALSE)</f>
        <v>Estadio BBVA</v>
      </c>
      <c r="R483" s="31">
        <v>0</v>
      </c>
      <c r="S483" s="25">
        <f>VLOOKUP($A483,Database!$A:$Y,10,FALSE)</f>
        <v>72</v>
      </c>
      <c r="T483" s="25">
        <f>VLOOKUP($A483,Database!$A:$Y,11,FALSE)</f>
        <v>110</v>
      </c>
      <c r="U483" s="25">
        <f>VLOOKUP($A483,Database!$A:$Y,12,FALSE)</f>
        <v>122</v>
      </c>
      <c r="V483" s="25" t="str">
        <f>VLOOKUP(A483,Database!A:M,13,FALSE)</f>
        <v>À venir</v>
      </c>
      <c r="W483" s="25" t="str">
        <f>VLOOKUP($A483,Database!$A:$Y,20,FALSE)</f>
        <v/>
      </c>
      <c r="X483" s="25" t="str">
        <f>VLOOKUP($A483,Database!$A:$Y,21,FALSE)</f>
        <v/>
      </c>
      <c r="Y483" s="25" t="str">
        <f ca="1">IF(C483&lt;NOW(),IF(AND(P483&gt;Q483,W483&gt;X483),S483,IF(AND(P483=Q483,W483=X483),T483,IF(AND(P483&lt;Q483,W483&lt;X483),U483,0))),"")</f>
        <v/>
      </c>
      <c r="Z483" s="25">
        <f>IF(AND(P483=W483,Q483=X483),1,0)</f>
        <v>1</v>
      </c>
      <c r="AA483" s="25" t="str">
        <f>IF(Z483=0,"",IF(ISBLANK(VLOOKUP(A483,Database!A:AA,22,FALSE)),"",VLOOKUP(A483,Database!A:AA,22,FALSE)))</f>
        <v>Exact</v>
      </c>
      <c r="AB483" s="25">
        <f ca="1">IFERROR(IF(AND(Y483&lt;&gt;"",OR(V483="Terminé",V483="En cours")),VLOOKUP(AA483,Setup_ScoreExactBonus!A:D,4,FALSE),0),0)</f>
        <v>0</v>
      </c>
      <c r="AC483" s="31" t="str">
        <f ca="1">IF(Y483&lt;&gt;"", Y483 + IF(Z483=1,AB483, 0), "")</f>
        <v/>
      </c>
      <c r="AD483" s="31">
        <f ca="1">SUMIFS(AC$2:AC483,D$2:D483,D483)*IF(R483=0,1,2)</f>
        <v>0</v>
      </c>
    </row>
    <row r="484" spans="1:30" x14ac:dyDescent="0.35">
      <c r="A484" s="31">
        <f>IF(ISBLANK(B484),"",COUNTIF(B$2:B484,B484))-1</f>
        <v>12</v>
      </c>
      <c r="B484" s="31">
        <v>15</v>
      </c>
      <c r="C484" s="10">
        <f>VLOOKUP($A484,Database!$A:$Y,7,FALSE)</f>
        <v>46188.166666666664</v>
      </c>
      <c r="D484" s="31" t="str">
        <f>VLOOKUP(Pronostics!$B484,Setup_MPP!$A:$G,3,FALSE)</f>
        <v>Amine#8UL9R</v>
      </c>
      <c r="E484" s="31" t="str">
        <f>VLOOKUP(Pronostics!$B484,Setup_MPP!$A:$G,2,FALSE)</f>
        <v>Amine ZARROUKI</v>
      </c>
      <c r="F484" s="31" t="str">
        <f>VLOOKUP($B484,Setup_MPP!$A:$E,4,FALSE)</f>
        <v>#FF9898</v>
      </c>
      <c r="G484" s="31" t="str">
        <f>VLOOKUP($B484,Setup_MPP!$A:$E,5,FALSE)</f>
        <v>#FF5D5D</v>
      </c>
      <c r="H484" s="31" t="str">
        <f>IFERROR(IF(AND(A484&gt;=1,A484&lt;=104),VLOOKUP($A484,Location!$A:$J,6,FALSE),IF(A484=0,"Avant l'ouverture",IF(OR(A484=105,A484=106),"Bonus"))),"")</f>
        <v>Tour 1</v>
      </c>
      <c r="I484" s="31" t="str">
        <f>IF(LEFT(H484,4)="Tour",VLOOKUP(A484,Database!$A:$C,3,FALSE),"")</f>
        <v>F</v>
      </c>
      <c r="J484" s="31" t="str">
        <f>VLOOKUP($A484,Location!$A:$J,7,FALSE)</f>
        <v>Suède</v>
      </c>
      <c r="K484" s="31" t="str">
        <f>IFERROR(VLOOKUP(J484,Setup_Team!$B:$C,2,FALSE), "TDB")</f>
        <v>SEN</v>
      </c>
      <c r="L484" s="31" t="str">
        <f>VLOOKUP($A484,Location!$A:$J,8,FALSE)</f>
        <v>Tunisie</v>
      </c>
      <c r="M484" s="31" t="str">
        <f>IFERROR(VLOOKUP(L484,Setup_Team!$B:$C,2,FALSE), "TDB")</f>
        <v>TUN</v>
      </c>
      <c r="N484" s="31" t="str">
        <f>VLOOKUP($A484,Location!$A:$J,9,FALSE)</f>
        <v>Monterrey</v>
      </c>
      <c r="O484" s="31" t="str">
        <f>VLOOKUP($A484,Location!$A:$J,10,FALSE)</f>
        <v>Estadio BBVA</v>
      </c>
      <c r="R484" s="31">
        <v>0</v>
      </c>
      <c r="S484" s="25">
        <f>VLOOKUP($A484,Database!$A:$Y,10,FALSE)</f>
        <v>72</v>
      </c>
      <c r="T484" s="25">
        <f>VLOOKUP($A484,Database!$A:$Y,11,FALSE)</f>
        <v>110</v>
      </c>
      <c r="U484" s="25">
        <f>VLOOKUP($A484,Database!$A:$Y,12,FALSE)</f>
        <v>122</v>
      </c>
      <c r="V484" s="25" t="str">
        <f>VLOOKUP(A484,Database!A:M,13,FALSE)</f>
        <v>À venir</v>
      </c>
      <c r="W484" s="25" t="str">
        <f>VLOOKUP($A484,Database!$A:$Y,20,FALSE)</f>
        <v/>
      </c>
      <c r="X484" s="25" t="str">
        <f>VLOOKUP($A484,Database!$A:$Y,21,FALSE)</f>
        <v/>
      </c>
      <c r="Y484" s="25" t="str">
        <f ca="1">IF(C484&lt;NOW(),IF(AND(P484&gt;Q484,W484&gt;X484),S484,IF(AND(P484=Q484,W484=X484),T484,IF(AND(P484&lt;Q484,W484&lt;X484),U484,0))),"")</f>
        <v/>
      </c>
      <c r="Z484" s="25">
        <f>IF(AND(P484=W484,Q484=X484),1,0)</f>
        <v>1</v>
      </c>
      <c r="AA484" s="25" t="str">
        <f>IF(Z484=0,"",IF(ISBLANK(VLOOKUP(A484,Database!A:AA,22,FALSE)),"",VLOOKUP(A484,Database!A:AA,22,FALSE)))</f>
        <v>Exact</v>
      </c>
      <c r="AB484" s="25">
        <f ca="1">IFERROR(IF(AND(Y484&lt;&gt;"",OR(V484="Terminé",V484="En cours")),VLOOKUP(AA484,Setup_ScoreExactBonus!A:D,4,FALSE),0),0)</f>
        <v>0</v>
      </c>
      <c r="AC484" s="31" t="str">
        <f ca="1">IF(Y484&lt;&gt;"", Y484 + IF(Z484=1,AB484, 0), "")</f>
        <v/>
      </c>
      <c r="AD484" s="31">
        <f ca="1">SUMIFS(AC$2:AC484,D$2:D484,D484)*IF(R484=0,1,2)</f>
        <v>0</v>
      </c>
    </row>
    <row r="485" spans="1:30" x14ac:dyDescent="0.35">
      <c r="A485" s="31">
        <f>IF(ISBLANK(B485),"",COUNTIF(B$2:B485,B485))-1</f>
        <v>12</v>
      </c>
      <c r="B485" s="31">
        <v>16</v>
      </c>
      <c r="C485" s="10">
        <f>VLOOKUP($A485,Database!$A:$Y,7,FALSE)</f>
        <v>46188.166666666664</v>
      </c>
      <c r="D485" s="31" t="str">
        <f>VLOOKUP(Pronostics!$B485,Setup_MPP!$A:$G,3,FALSE)</f>
        <v>Laura#8V93E</v>
      </c>
      <c r="E485" s="31" t="str">
        <f>VLOOKUP(Pronostics!$B485,Setup_MPP!$A:$G,2,FALSE)</f>
        <v>Laura GIULIANO</v>
      </c>
      <c r="F485" s="31" t="str">
        <f>VLOOKUP($B485,Setup_MPP!$A:$E,4,FALSE)</f>
        <v>#86A4FE</v>
      </c>
      <c r="G485" s="31" t="str">
        <f>VLOOKUP($B485,Setup_MPP!$A:$E,5,FALSE)</f>
        <v>#3769FF</v>
      </c>
      <c r="H485" s="31" t="str">
        <f>IFERROR(IF(AND(A485&gt;=1,A485&lt;=104),VLOOKUP($A485,Location!$A:$J,6,FALSE),IF(A485=0,"Avant l'ouverture",IF(OR(A485=105,A485=106),"Bonus"))),"")</f>
        <v>Tour 1</v>
      </c>
      <c r="I485" s="31" t="str">
        <f>IF(LEFT(H485,4)="Tour",VLOOKUP(A485,Database!$A:$C,3,FALSE),"")</f>
        <v>F</v>
      </c>
      <c r="J485" s="31" t="str">
        <f>VLOOKUP($A485,Location!$A:$J,7,FALSE)</f>
        <v>Suède</v>
      </c>
      <c r="K485" s="31" t="str">
        <f>IFERROR(VLOOKUP(J485,Setup_Team!$B:$C,2,FALSE), "TDB")</f>
        <v>SEN</v>
      </c>
      <c r="L485" s="31" t="str">
        <f>VLOOKUP($A485,Location!$A:$J,8,FALSE)</f>
        <v>Tunisie</v>
      </c>
      <c r="M485" s="31" t="str">
        <f>IFERROR(VLOOKUP(L485,Setup_Team!$B:$C,2,FALSE), "TDB")</f>
        <v>TUN</v>
      </c>
      <c r="N485" s="31" t="str">
        <f>VLOOKUP($A485,Location!$A:$J,9,FALSE)</f>
        <v>Monterrey</v>
      </c>
      <c r="O485" s="31" t="str">
        <f>VLOOKUP($A485,Location!$A:$J,10,FALSE)</f>
        <v>Estadio BBVA</v>
      </c>
      <c r="R485" s="31">
        <v>0</v>
      </c>
      <c r="S485" s="25">
        <f>VLOOKUP($A485,Database!$A:$Y,10,FALSE)</f>
        <v>72</v>
      </c>
      <c r="T485" s="25">
        <f>VLOOKUP($A485,Database!$A:$Y,11,FALSE)</f>
        <v>110</v>
      </c>
      <c r="U485" s="25">
        <f>VLOOKUP($A485,Database!$A:$Y,12,FALSE)</f>
        <v>122</v>
      </c>
      <c r="V485" s="25" t="str">
        <f>VLOOKUP(A485,Database!A:M,13,FALSE)</f>
        <v>À venir</v>
      </c>
      <c r="W485" s="25" t="str">
        <f>VLOOKUP($A485,Database!$A:$Y,20,FALSE)</f>
        <v/>
      </c>
      <c r="X485" s="25" t="str">
        <f>VLOOKUP($A485,Database!$A:$Y,21,FALSE)</f>
        <v/>
      </c>
      <c r="Y485" s="25" t="str">
        <f ca="1">IF(C485&lt;NOW(),IF(AND(P485&gt;Q485,W485&gt;X485),S485,IF(AND(P485=Q485,W485=X485),T485,IF(AND(P485&lt;Q485,W485&lt;X485),U485,0))),"")</f>
        <v/>
      </c>
      <c r="Z485" s="25">
        <f>IF(AND(P485=W485,Q485=X485),1,0)</f>
        <v>1</v>
      </c>
      <c r="AA485" s="25" t="str">
        <f>IF(Z485=0,"",IF(ISBLANK(VLOOKUP(A485,Database!A:AA,22,FALSE)),"",VLOOKUP(A485,Database!A:AA,22,FALSE)))</f>
        <v>Exact</v>
      </c>
      <c r="AB485" s="25">
        <f ca="1">IFERROR(IF(AND(Y485&lt;&gt;"",OR(V485="Terminé",V485="En cours")),VLOOKUP(AA485,Setup_ScoreExactBonus!A:D,4,FALSE),0),0)</f>
        <v>0</v>
      </c>
      <c r="AC485" s="31" t="str">
        <f ca="1">IF(Y485&lt;&gt;"", Y485 + IF(Z485=1,AB485, 0), "")</f>
        <v/>
      </c>
      <c r="AD485" s="31">
        <f ca="1">SUMIFS(AC$2:AC485,D$2:D485,D485)*IF(R485=0,1,2)</f>
        <v>0</v>
      </c>
    </row>
    <row r="486" spans="1:30" x14ac:dyDescent="0.35">
      <c r="A486" s="31">
        <f>IF(ISBLANK(B486),"",COUNTIF(B$2:B486,B486))-1</f>
        <v>12</v>
      </c>
      <c r="B486" s="31">
        <v>17</v>
      </c>
      <c r="C486" s="10">
        <f>VLOOKUP($A486,Database!$A:$Y,7,FALSE)</f>
        <v>46188.166666666664</v>
      </c>
      <c r="D486" s="31" t="str">
        <f>VLOOKUP(Pronostics!$B486,Setup_MPP!$A:$G,3,FALSE)</f>
        <v>Joueur17</v>
      </c>
      <c r="E486" s="31" t="str">
        <f>VLOOKUP(Pronostics!$B486,Setup_MPP!$A:$G,2,FALSE)</f>
        <v>Joueur17</v>
      </c>
      <c r="F486" s="31" t="str">
        <f>VLOOKUP($B486,Setup_MPP!$A:$E,4,FALSE)</f>
        <v>#FFB0B0</v>
      </c>
      <c r="G486" s="31" t="str">
        <f>VLOOKUP($B486,Setup_MPP!$A:$E,5,FALSE)</f>
        <v>#F25757</v>
      </c>
      <c r="H486" s="31" t="str">
        <f>IFERROR(IF(AND(A486&gt;=1,A486&lt;=104),VLOOKUP($A486,Location!$A:$J,6,FALSE),IF(A486=0,"Avant l'ouverture",IF(OR(A486=105,A486=106),"Bonus"))),"")</f>
        <v>Tour 1</v>
      </c>
      <c r="I486" s="31" t="str">
        <f>IF(LEFT(H486,4)="Tour",VLOOKUP(A486,Database!$A:$C,3,FALSE),"")</f>
        <v>F</v>
      </c>
      <c r="J486" s="31" t="str">
        <f>VLOOKUP($A486,Location!$A:$J,7,FALSE)</f>
        <v>Suède</v>
      </c>
      <c r="K486" s="31" t="str">
        <f>IFERROR(VLOOKUP(J486,Setup_Team!$B:$C,2,FALSE), "TDB")</f>
        <v>SEN</v>
      </c>
      <c r="L486" s="31" t="str">
        <f>VLOOKUP($A486,Location!$A:$J,8,FALSE)</f>
        <v>Tunisie</v>
      </c>
      <c r="M486" s="31" t="str">
        <f>IFERROR(VLOOKUP(L486,Setup_Team!$B:$C,2,FALSE), "TDB")</f>
        <v>TUN</v>
      </c>
      <c r="N486" s="31" t="str">
        <f>VLOOKUP($A486,Location!$A:$J,9,FALSE)</f>
        <v>Monterrey</v>
      </c>
      <c r="O486" s="31" t="str">
        <f>VLOOKUP($A486,Location!$A:$J,10,FALSE)</f>
        <v>Estadio BBVA</v>
      </c>
      <c r="R486" s="31">
        <v>0</v>
      </c>
      <c r="S486" s="25">
        <f>VLOOKUP($A486,Database!$A:$Y,10,FALSE)</f>
        <v>72</v>
      </c>
      <c r="T486" s="25">
        <f>VLOOKUP($A486,Database!$A:$Y,11,FALSE)</f>
        <v>110</v>
      </c>
      <c r="U486" s="25">
        <f>VLOOKUP($A486,Database!$A:$Y,12,FALSE)</f>
        <v>122</v>
      </c>
      <c r="V486" s="25" t="str">
        <f>VLOOKUP(A486,Database!A:M,13,FALSE)</f>
        <v>À venir</v>
      </c>
      <c r="W486" s="25" t="str">
        <f>VLOOKUP($A486,Database!$A:$Y,20,FALSE)</f>
        <v/>
      </c>
      <c r="X486" s="25" t="str">
        <f>VLOOKUP($A486,Database!$A:$Y,21,FALSE)</f>
        <v/>
      </c>
      <c r="Y486" s="25" t="str">
        <f ca="1">IF(C486&lt;NOW(),IF(AND(P486&gt;Q486,W486&gt;X486),S486,IF(AND(P486=Q486,W486=X486),T486,IF(AND(P486&lt;Q486,W486&lt;X486),U486,0))),"")</f>
        <v/>
      </c>
      <c r="Z486" s="25">
        <f>IF(AND(P486=W486,Q486=X486),1,0)</f>
        <v>1</v>
      </c>
      <c r="AA486" s="25" t="str">
        <f>IF(Z486=0,"",IF(ISBLANK(VLOOKUP(A486,Database!A:AA,22,FALSE)),"",VLOOKUP(A486,Database!A:AA,22,FALSE)))</f>
        <v>Exact</v>
      </c>
      <c r="AB486" s="25">
        <f ca="1">IFERROR(IF(AND(Y486&lt;&gt;"",OR(V486="Terminé",V486="En cours")),VLOOKUP(AA486,Setup_ScoreExactBonus!A:D,4,FALSE),0),0)</f>
        <v>0</v>
      </c>
      <c r="AC486" s="31" t="str">
        <f ca="1">IF(Y486&lt;&gt;"", Y486 + IF(Z486=1,AB486, 0), "")</f>
        <v/>
      </c>
      <c r="AD486" s="31">
        <f ca="1">SUMIFS(AC$2:AC486,D$2:D486,D486)*IF(R486=0,1,2)</f>
        <v>0</v>
      </c>
    </row>
    <row r="487" spans="1:30" x14ac:dyDescent="0.35">
      <c r="A487" s="31">
        <f>IF(ISBLANK(B487),"",COUNTIF(B$2:B487,B487))-1</f>
        <v>12</v>
      </c>
      <c r="B487" s="31">
        <v>18</v>
      </c>
      <c r="C487" s="10">
        <f>VLOOKUP($A487,Database!$A:$Y,7,FALSE)</f>
        <v>46188.166666666664</v>
      </c>
      <c r="D487" s="31" t="str">
        <f>VLOOKUP(Pronostics!$B487,Setup_MPP!$A:$G,3,FALSE)</f>
        <v>Joueur18</v>
      </c>
      <c r="E487" s="31" t="str">
        <f>VLOOKUP(Pronostics!$B487,Setup_MPP!$A:$G,2,FALSE)</f>
        <v>Joueur18</v>
      </c>
      <c r="F487" s="31" t="str">
        <f>VLOOKUP($B487,Setup_MPP!$A:$E,4,FALSE)</f>
        <v>#FFC9B0</v>
      </c>
      <c r="G487" s="31" t="str">
        <f>VLOOKUP($B487,Setup_MPP!$A:$E,5,FALSE)</f>
        <v>#F28D57</v>
      </c>
      <c r="H487" s="31" t="str">
        <f>IFERROR(IF(AND(A487&gt;=1,A487&lt;=104),VLOOKUP($A487,Location!$A:$J,6,FALSE),IF(A487=0,"Avant l'ouverture",IF(OR(A487=105,A487=106),"Bonus"))),"")</f>
        <v>Tour 1</v>
      </c>
      <c r="I487" s="31" t="str">
        <f>IF(LEFT(H487,4)="Tour",VLOOKUP(A487,Database!$A:$C,3,FALSE),"")</f>
        <v>F</v>
      </c>
      <c r="J487" s="31" t="str">
        <f>VLOOKUP($A487,Location!$A:$J,7,FALSE)</f>
        <v>Suède</v>
      </c>
      <c r="K487" s="31" t="str">
        <f>IFERROR(VLOOKUP(J487,Setup_Team!$B:$C,2,FALSE), "TDB")</f>
        <v>SEN</v>
      </c>
      <c r="L487" s="31" t="str">
        <f>VLOOKUP($A487,Location!$A:$J,8,FALSE)</f>
        <v>Tunisie</v>
      </c>
      <c r="M487" s="31" t="str">
        <f>IFERROR(VLOOKUP(L487,Setup_Team!$B:$C,2,FALSE), "TDB")</f>
        <v>TUN</v>
      </c>
      <c r="N487" s="31" t="str">
        <f>VLOOKUP($A487,Location!$A:$J,9,FALSE)</f>
        <v>Monterrey</v>
      </c>
      <c r="O487" s="31" t="str">
        <f>VLOOKUP($A487,Location!$A:$J,10,FALSE)</f>
        <v>Estadio BBVA</v>
      </c>
      <c r="R487" s="31">
        <v>0</v>
      </c>
      <c r="S487" s="25">
        <f>VLOOKUP($A487,Database!$A:$Y,10,FALSE)</f>
        <v>72</v>
      </c>
      <c r="T487" s="25">
        <f>VLOOKUP($A487,Database!$A:$Y,11,FALSE)</f>
        <v>110</v>
      </c>
      <c r="U487" s="25">
        <f>VLOOKUP($A487,Database!$A:$Y,12,FALSE)</f>
        <v>122</v>
      </c>
      <c r="V487" s="25" t="str">
        <f>VLOOKUP(A487,Database!A:M,13,FALSE)</f>
        <v>À venir</v>
      </c>
      <c r="W487" s="25" t="str">
        <f>VLOOKUP($A487,Database!$A:$Y,20,FALSE)</f>
        <v/>
      </c>
      <c r="X487" s="25" t="str">
        <f>VLOOKUP($A487,Database!$A:$Y,21,FALSE)</f>
        <v/>
      </c>
      <c r="Y487" s="25" t="str">
        <f ca="1">IF(C487&lt;NOW(),IF(AND(P487&gt;Q487,W487&gt;X487),S487,IF(AND(P487=Q487,W487=X487),T487,IF(AND(P487&lt;Q487,W487&lt;X487),U487,0))),"")</f>
        <v/>
      </c>
      <c r="Z487" s="25">
        <f>IF(AND(P487=W487,Q487=X487),1,0)</f>
        <v>1</v>
      </c>
      <c r="AA487" s="25" t="str">
        <f>IF(Z487=0,"",IF(ISBLANK(VLOOKUP(A487,Database!A:AA,22,FALSE)),"",VLOOKUP(A487,Database!A:AA,22,FALSE)))</f>
        <v>Exact</v>
      </c>
      <c r="AB487" s="25">
        <f ca="1">IFERROR(IF(AND(Y487&lt;&gt;"",OR(V487="Terminé",V487="En cours")),VLOOKUP(AA487,Setup_ScoreExactBonus!A:D,4,FALSE),0),0)</f>
        <v>0</v>
      </c>
      <c r="AC487" s="31" t="str">
        <f ca="1">IF(Y487&lt;&gt;"", Y487 + IF(Z487=1,AB487, 0), "")</f>
        <v/>
      </c>
      <c r="AD487" s="31">
        <f ca="1">SUMIFS(AC$2:AC487,D$2:D487,D487)*IF(R487=0,1,2)</f>
        <v>0</v>
      </c>
    </row>
    <row r="488" spans="1:30" x14ac:dyDescent="0.35">
      <c r="A488" s="31">
        <f>IF(ISBLANK(B488),"",COUNTIF(B$2:B488,B488))-1</f>
        <v>12</v>
      </c>
      <c r="B488" s="31">
        <v>19</v>
      </c>
      <c r="C488" s="10">
        <f>VLOOKUP($A488,Database!$A:$Y,7,FALSE)</f>
        <v>46188.166666666664</v>
      </c>
      <c r="D488" s="31" t="str">
        <f>VLOOKUP(Pronostics!$B488,Setup_MPP!$A:$G,3,FALSE)</f>
        <v>Joueur19</v>
      </c>
      <c r="E488" s="31" t="str">
        <f>VLOOKUP(Pronostics!$B488,Setup_MPP!$A:$G,2,FALSE)</f>
        <v>Joueur19</v>
      </c>
      <c r="F488" s="31" t="str">
        <f>VLOOKUP($B488,Setup_MPP!$A:$E,4,FALSE)</f>
        <v>#D5D5D5</v>
      </c>
      <c r="G488" s="31" t="str">
        <f>VLOOKUP($B488,Setup_MPP!$A:$E,5,FALSE)</f>
        <v>#727272</v>
      </c>
      <c r="H488" s="31" t="str">
        <f>IFERROR(IF(AND(A488&gt;=1,A488&lt;=104),VLOOKUP($A488,Location!$A:$J,6,FALSE),IF(A488=0,"Avant l'ouverture",IF(OR(A488=105,A488=106),"Bonus"))),"")</f>
        <v>Tour 1</v>
      </c>
      <c r="I488" s="31" t="str">
        <f>IF(LEFT(H488,4)="Tour",VLOOKUP(A488,Database!$A:$C,3,FALSE),"")</f>
        <v>F</v>
      </c>
      <c r="J488" s="31" t="str">
        <f>VLOOKUP($A488,Location!$A:$J,7,FALSE)</f>
        <v>Suède</v>
      </c>
      <c r="K488" s="31" t="str">
        <f>IFERROR(VLOOKUP(J488,Setup_Team!$B:$C,2,FALSE), "TDB")</f>
        <v>SEN</v>
      </c>
      <c r="L488" s="31" t="str">
        <f>VLOOKUP($A488,Location!$A:$J,8,FALSE)</f>
        <v>Tunisie</v>
      </c>
      <c r="M488" s="31" t="str">
        <f>IFERROR(VLOOKUP(L488,Setup_Team!$B:$C,2,FALSE), "TDB")</f>
        <v>TUN</v>
      </c>
      <c r="N488" s="31" t="str">
        <f>VLOOKUP($A488,Location!$A:$J,9,FALSE)</f>
        <v>Monterrey</v>
      </c>
      <c r="O488" s="31" t="str">
        <f>VLOOKUP($A488,Location!$A:$J,10,FALSE)</f>
        <v>Estadio BBVA</v>
      </c>
      <c r="R488" s="31">
        <v>0</v>
      </c>
      <c r="S488" s="25">
        <f>VLOOKUP($A488,Database!$A:$Y,10,FALSE)</f>
        <v>72</v>
      </c>
      <c r="T488" s="25">
        <f>VLOOKUP($A488,Database!$A:$Y,11,FALSE)</f>
        <v>110</v>
      </c>
      <c r="U488" s="25">
        <f>VLOOKUP($A488,Database!$A:$Y,12,FALSE)</f>
        <v>122</v>
      </c>
      <c r="V488" s="25" t="str">
        <f>VLOOKUP(A488,Database!A:M,13,FALSE)</f>
        <v>À venir</v>
      </c>
      <c r="W488" s="25" t="str">
        <f>VLOOKUP($A488,Database!$A:$Y,20,FALSE)</f>
        <v/>
      </c>
      <c r="X488" s="25" t="str">
        <f>VLOOKUP($A488,Database!$A:$Y,21,FALSE)</f>
        <v/>
      </c>
      <c r="Y488" s="25" t="str">
        <f ca="1">IF(C488&lt;NOW(),IF(AND(P488&gt;Q488,W488&gt;X488),S488,IF(AND(P488=Q488,W488=X488),T488,IF(AND(P488&lt;Q488,W488&lt;X488),U488,0))),"")</f>
        <v/>
      </c>
      <c r="Z488" s="25">
        <f>IF(AND(P488=W488,Q488=X488),1,0)</f>
        <v>1</v>
      </c>
      <c r="AA488" s="25" t="str">
        <f>IF(Z488=0,"",IF(ISBLANK(VLOOKUP(A488,Database!A:AA,22,FALSE)),"",VLOOKUP(A488,Database!A:AA,22,FALSE)))</f>
        <v>Exact</v>
      </c>
      <c r="AB488" s="25">
        <f ca="1">IFERROR(IF(AND(Y488&lt;&gt;"",OR(V488="Terminé",V488="En cours")),VLOOKUP(AA488,Setup_ScoreExactBonus!A:D,4,FALSE),0),0)</f>
        <v>0</v>
      </c>
      <c r="AC488" s="31" t="str">
        <f ca="1">IF(Y488&lt;&gt;"", Y488 + IF(Z488=1,AB488, 0), "")</f>
        <v/>
      </c>
      <c r="AD488" s="31">
        <f ca="1">SUMIFS(AC$2:AC488,D$2:D488,D488)*IF(R488=0,1,2)</f>
        <v>0</v>
      </c>
    </row>
    <row r="489" spans="1:30" x14ac:dyDescent="0.35">
      <c r="A489" s="31">
        <f>IF(ISBLANK(B489),"",COUNTIF(B$2:B489,B489))-1</f>
        <v>12</v>
      </c>
      <c r="B489" s="31">
        <v>20</v>
      </c>
      <c r="C489" s="10">
        <f>VLOOKUP($A489,Database!$A:$Y,7,FALSE)</f>
        <v>46188.166666666664</v>
      </c>
      <c r="D489" s="31" t="str">
        <f>VLOOKUP(Pronostics!$B489,Setup_MPP!$A:$G,3,FALSE)</f>
        <v>Joueur20</v>
      </c>
      <c r="E489" s="31" t="str">
        <f>VLOOKUP(Pronostics!$B489,Setup_MPP!$A:$G,2,FALSE)</f>
        <v>Joueur20</v>
      </c>
      <c r="F489" s="31" t="str">
        <f>VLOOKUP($B489,Setup_MPP!$A:$E,4,FALSE)</f>
        <v>#D5D5D5</v>
      </c>
      <c r="G489" s="31" t="str">
        <f>VLOOKUP($B489,Setup_MPP!$A:$E,5,FALSE)</f>
        <v>#727272</v>
      </c>
      <c r="H489" s="31" t="str">
        <f>IFERROR(IF(AND(A489&gt;=1,A489&lt;=104),VLOOKUP($A489,Location!$A:$J,6,FALSE),IF(A489=0,"Avant l'ouverture",IF(OR(A489=105,A489=106),"Bonus"))),"")</f>
        <v>Tour 1</v>
      </c>
      <c r="I489" s="31" t="str">
        <f>IF(LEFT(H489,4)="Tour",VLOOKUP(A489,Database!$A:$C,3,FALSE),"")</f>
        <v>F</v>
      </c>
      <c r="J489" s="31" t="str">
        <f>VLOOKUP($A489,Location!$A:$J,7,FALSE)</f>
        <v>Suède</v>
      </c>
      <c r="K489" s="31" t="str">
        <f>IFERROR(VLOOKUP(J489,Setup_Team!$B:$C,2,FALSE), "TDB")</f>
        <v>SEN</v>
      </c>
      <c r="L489" s="31" t="str">
        <f>VLOOKUP($A489,Location!$A:$J,8,FALSE)</f>
        <v>Tunisie</v>
      </c>
      <c r="M489" s="31" t="str">
        <f>IFERROR(VLOOKUP(L489,Setup_Team!$B:$C,2,FALSE), "TDB")</f>
        <v>TUN</v>
      </c>
      <c r="N489" s="31" t="str">
        <f>VLOOKUP($A489,Location!$A:$J,9,FALSE)</f>
        <v>Monterrey</v>
      </c>
      <c r="O489" s="31" t="str">
        <f>VLOOKUP($A489,Location!$A:$J,10,FALSE)</f>
        <v>Estadio BBVA</v>
      </c>
      <c r="R489" s="31">
        <v>0</v>
      </c>
      <c r="S489" s="25">
        <f>VLOOKUP($A489,Database!$A:$Y,10,FALSE)</f>
        <v>72</v>
      </c>
      <c r="T489" s="25">
        <f>VLOOKUP($A489,Database!$A:$Y,11,FALSE)</f>
        <v>110</v>
      </c>
      <c r="U489" s="25">
        <f>VLOOKUP($A489,Database!$A:$Y,12,FALSE)</f>
        <v>122</v>
      </c>
      <c r="V489" s="25" t="str">
        <f>VLOOKUP(A489,Database!A:M,13,FALSE)</f>
        <v>À venir</v>
      </c>
      <c r="W489" s="25" t="str">
        <f>VLOOKUP($A489,Database!$A:$Y,20,FALSE)</f>
        <v/>
      </c>
      <c r="X489" s="25" t="str">
        <f>VLOOKUP($A489,Database!$A:$Y,21,FALSE)</f>
        <v/>
      </c>
      <c r="Y489" s="25" t="str">
        <f ca="1">IF(C489&lt;NOW(),IF(AND(P489&gt;Q489,W489&gt;X489),S489,IF(AND(P489=Q489,W489=X489),T489,IF(AND(P489&lt;Q489,W489&lt;X489),U489,0))),"")</f>
        <v/>
      </c>
      <c r="Z489" s="25">
        <f>IF(AND(P489=W489,Q489=X489),1,0)</f>
        <v>1</v>
      </c>
      <c r="AA489" s="25" t="str">
        <f>IF(Z489=0,"",IF(ISBLANK(VLOOKUP(A489,Database!A:AA,22,FALSE)),"",VLOOKUP(A489,Database!A:AA,22,FALSE)))</f>
        <v>Exact</v>
      </c>
      <c r="AB489" s="25">
        <f ca="1">IFERROR(IF(AND(Y489&lt;&gt;"",OR(V489="Terminé",V489="En cours")),VLOOKUP(AA489,Setup_ScoreExactBonus!A:D,4,FALSE),0),0)</f>
        <v>0</v>
      </c>
      <c r="AC489" s="31" t="str">
        <f ca="1">IF(Y489&lt;&gt;"", Y489 + IF(Z489=1,AB489, 0), "")</f>
        <v/>
      </c>
      <c r="AD489" s="31">
        <f ca="1">SUMIFS(AC$2:AC489,D$2:D489,D489)*IF(R489=0,1,2)</f>
        <v>0</v>
      </c>
    </row>
    <row r="490" spans="1:30" x14ac:dyDescent="0.35">
      <c r="A490" s="31">
        <f>IF(ISBLANK(B490),"",COUNTIF(B$2:B490,B490))-1</f>
        <v>12</v>
      </c>
      <c r="B490" s="31">
        <v>21</v>
      </c>
      <c r="C490" s="10">
        <f>VLOOKUP($A490,Database!$A:$Y,7,FALSE)</f>
        <v>46188.166666666664</v>
      </c>
      <c r="D490" s="31" t="str">
        <f>VLOOKUP(Pronostics!$B490,Setup_MPP!$A:$G,3,FALSE)</f>
        <v>Joueur21</v>
      </c>
      <c r="E490" s="31" t="str">
        <f>VLOOKUP(Pronostics!$B490,Setup_MPP!$A:$G,2,FALSE)</f>
        <v>Joueur21</v>
      </c>
      <c r="F490" s="31" t="str">
        <f>VLOOKUP($B490,Setup_MPP!$A:$E,4,FALSE)</f>
        <v>#D5D5D5</v>
      </c>
      <c r="G490" s="31" t="str">
        <f>VLOOKUP($B490,Setup_MPP!$A:$E,5,FALSE)</f>
        <v>#727272</v>
      </c>
      <c r="H490" s="31" t="str">
        <f>IFERROR(IF(AND(A490&gt;=1,A490&lt;=104),VLOOKUP($A490,Location!$A:$J,6,FALSE),IF(A490=0,"Avant l'ouverture",IF(OR(A490=105,A490=106),"Bonus"))),"")</f>
        <v>Tour 1</v>
      </c>
      <c r="I490" s="31" t="str">
        <f>IF(LEFT(H490,4)="Tour",VLOOKUP(A490,Database!$A:$C,3,FALSE),"")</f>
        <v>F</v>
      </c>
      <c r="J490" s="31" t="str">
        <f>VLOOKUP($A490,Location!$A:$J,7,FALSE)</f>
        <v>Suède</v>
      </c>
      <c r="K490" s="31" t="str">
        <f>IFERROR(VLOOKUP(J490,Setup_Team!$B:$C,2,FALSE), "TDB")</f>
        <v>SEN</v>
      </c>
      <c r="L490" s="31" t="str">
        <f>VLOOKUP($A490,Location!$A:$J,8,FALSE)</f>
        <v>Tunisie</v>
      </c>
      <c r="M490" s="31" t="str">
        <f>IFERROR(VLOOKUP(L490,Setup_Team!$B:$C,2,FALSE), "TDB")</f>
        <v>TUN</v>
      </c>
      <c r="N490" s="31" t="str">
        <f>VLOOKUP($A490,Location!$A:$J,9,FALSE)</f>
        <v>Monterrey</v>
      </c>
      <c r="O490" s="31" t="str">
        <f>VLOOKUP($A490,Location!$A:$J,10,FALSE)</f>
        <v>Estadio BBVA</v>
      </c>
      <c r="R490" s="31">
        <v>0</v>
      </c>
      <c r="S490" s="25">
        <f>VLOOKUP($A490,Database!$A:$Y,10,FALSE)</f>
        <v>72</v>
      </c>
      <c r="T490" s="25">
        <f>VLOOKUP($A490,Database!$A:$Y,11,FALSE)</f>
        <v>110</v>
      </c>
      <c r="U490" s="25">
        <f>VLOOKUP($A490,Database!$A:$Y,12,FALSE)</f>
        <v>122</v>
      </c>
      <c r="V490" s="25" t="str">
        <f>VLOOKUP(A490,Database!A:M,13,FALSE)</f>
        <v>À venir</v>
      </c>
      <c r="W490" s="25" t="str">
        <f>VLOOKUP($A490,Database!$A:$Y,20,FALSE)</f>
        <v/>
      </c>
      <c r="X490" s="25" t="str">
        <f>VLOOKUP($A490,Database!$A:$Y,21,FALSE)</f>
        <v/>
      </c>
      <c r="Y490" s="25" t="str">
        <f ca="1">IF(C490&lt;NOW(),IF(AND(P490&gt;Q490,W490&gt;X490),S490,IF(AND(P490=Q490,W490=X490),T490,IF(AND(P490&lt;Q490,W490&lt;X490),U490,0))),"")</f>
        <v/>
      </c>
      <c r="Z490" s="25">
        <f>IF(AND(P490=W490,Q490=X490),1,0)</f>
        <v>1</v>
      </c>
      <c r="AA490" s="25" t="str">
        <f>IF(Z490=0,"",IF(ISBLANK(VLOOKUP(A490,Database!A:AA,22,FALSE)),"",VLOOKUP(A490,Database!A:AA,22,FALSE)))</f>
        <v>Exact</v>
      </c>
      <c r="AB490" s="25">
        <f ca="1">IFERROR(IF(AND(Y490&lt;&gt;"",OR(V490="Terminé",V490="En cours")),VLOOKUP(AA490,Setup_ScoreExactBonus!A:D,4,FALSE),0),0)</f>
        <v>0</v>
      </c>
      <c r="AC490" s="31" t="str">
        <f ca="1">IF(Y490&lt;&gt;"", Y490 + IF(Z490=1,AB490, 0), "")</f>
        <v/>
      </c>
      <c r="AD490" s="31">
        <f ca="1">SUMIFS(AC$2:AC490,D$2:D490,D490)*IF(R490=0,1,2)</f>
        <v>0</v>
      </c>
    </row>
    <row r="491" spans="1:30" x14ac:dyDescent="0.35">
      <c r="A491" s="31">
        <f>IF(ISBLANK(B491),"",COUNTIF(B$2:B491,B491))-1</f>
        <v>12</v>
      </c>
      <c r="B491" s="31">
        <v>22</v>
      </c>
      <c r="C491" s="10">
        <f>VLOOKUP($A491,Database!$A:$Y,7,FALSE)</f>
        <v>46188.166666666664</v>
      </c>
      <c r="D491" s="31" t="str">
        <f>VLOOKUP(Pronostics!$B491,Setup_MPP!$A:$G,3,FALSE)</f>
        <v>Joueur22</v>
      </c>
      <c r="E491" s="31" t="str">
        <f>VLOOKUP(Pronostics!$B491,Setup_MPP!$A:$G,2,FALSE)</f>
        <v>Joueur22</v>
      </c>
      <c r="F491" s="31" t="str">
        <f>VLOOKUP($B491,Setup_MPP!$A:$E,4,FALSE)</f>
        <v>#D5D5D5</v>
      </c>
      <c r="G491" s="31" t="str">
        <f>VLOOKUP($B491,Setup_MPP!$A:$E,5,FALSE)</f>
        <v>#727272</v>
      </c>
      <c r="H491" s="31" t="str">
        <f>IFERROR(IF(AND(A491&gt;=1,A491&lt;=104),VLOOKUP($A491,Location!$A:$J,6,FALSE),IF(A491=0,"Avant l'ouverture",IF(OR(A491=105,A491=106),"Bonus"))),"")</f>
        <v>Tour 1</v>
      </c>
      <c r="I491" s="31" t="str">
        <f>IF(LEFT(H491,4)="Tour",VLOOKUP(A491,Database!$A:$C,3,FALSE),"")</f>
        <v>F</v>
      </c>
      <c r="J491" s="31" t="str">
        <f>VLOOKUP($A491,Location!$A:$J,7,FALSE)</f>
        <v>Suède</v>
      </c>
      <c r="K491" s="31" t="str">
        <f>IFERROR(VLOOKUP(J491,Setup_Team!$B:$C,2,FALSE), "TDB")</f>
        <v>SEN</v>
      </c>
      <c r="L491" s="31" t="str">
        <f>VLOOKUP($A491,Location!$A:$J,8,FALSE)</f>
        <v>Tunisie</v>
      </c>
      <c r="M491" s="31" t="str">
        <f>IFERROR(VLOOKUP(L491,Setup_Team!$B:$C,2,FALSE), "TDB")</f>
        <v>TUN</v>
      </c>
      <c r="N491" s="31" t="str">
        <f>VLOOKUP($A491,Location!$A:$J,9,FALSE)</f>
        <v>Monterrey</v>
      </c>
      <c r="O491" s="31" t="str">
        <f>VLOOKUP($A491,Location!$A:$J,10,FALSE)</f>
        <v>Estadio BBVA</v>
      </c>
      <c r="R491" s="31">
        <v>0</v>
      </c>
      <c r="S491" s="25">
        <f>VLOOKUP($A491,Database!$A:$Y,10,FALSE)</f>
        <v>72</v>
      </c>
      <c r="T491" s="25">
        <f>VLOOKUP($A491,Database!$A:$Y,11,FALSE)</f>
        <v>110</v>
      </c>
      <c r="U491" s="25">
        <f>VLOOKUP($A491,Database!$A:$Y,12,FALSE)</f>
        <v>122</v>
      </c>
      <c r="V491" s="25" t="str">
        <f>VLOOKUP(A491,Database!A:M,13,FALSE)</f>
        <v>À venir</v>
      </c>
      <c r="W491" s="25" t="str">
        <f>VLOOKUP($A491,Database!$A:$Y,20,FALSE)</f>
        <v/>
      </c>
      <c r="X491" s="25" t="str">
        <f>VLOOKUP($A491,Database!$A:$Y,21,FALSE)</f>
        <v/>
      </c>
      <c r="Y491" s="25" t="str">
        <f ca="1">IF(C491&lt;NOW(),IF(AND(P491&gt;Q491,W491&gt;X491),S491,IF(AND(P491=Q491,W491=X491),T491,IF(AND(P491&lt;Q491,W491&lt;X491),U491,0))),"")</f>
        <v/>
      </c>
      <c r="Z491" s="25">
        <f>IF(AND(P491=W491,Q491=X491),1,0)</f>
        <v>1</v>
      </c>
      <c r="AA491" s="25" t="str">
        <f>IF(Z491=0,"",IF(ISBLANK(VLOOKUP(A491,Database!A:AA,22,FALSE)),"",VLOOKUP(A491,Database!A:AA,22,FALSE)))</f>
        <v>Exact</v>
      </c>
      <c r="AB491" s="25">
        <f ca="1">IFERROR(IF(AND(Y491&lt;&gt;"",OR(V491="Terminé",V491="En cours")),VLOOKUP(AA491,Setup_ScoreExactBonus!A:D,4,FALSE),0),0)</f>
        <v>0</v>
      </c>
      <c r="AC491" s="31" t="str">
        <f ca="1">IF(Y491&lt;&gt;"", Y491 + IF(Z491=1,AB491, 0), "")</f>
        <v/>
      </c>
      <c r="AD491" s="31">
        <f ca="1">SUMIFS(AC$2:AC491,D$2:D491,D491)*IF(R491=0,1,2)</f>
        <v>0</v>
      </c>
    </row>
    <row r="492" spans="1:30" x14ac:dyDescent="0.35">
      <c r="A492" s="31">
        <f>IF(ISBLANK(B492),"",COUNTIF(B$2:B492,B492))-1</f>
        <v>12</v>
      </c>
      <c r="B492" s="31">
        <v>23</v>
      </c>
      <c r="C492" s="10">
        <f>VLOOKUP($A492,Database!$A:$Y,7,FALSE)</f>
        <v>46188.166666666664</v>
      </c>
      <c r="D492" s="31" t="str">
        <f>VLOOKUP(Pronostics!$B492,Setup_MPP!$A:$G,3,FALSE)</f>
        <v>Joueur23</v>
      </c>
      <c r="E492" s="31" t="str">
        <f>VLOOKUP(Pronostics!$B492,Setup_MPP!$A:$G,2,FALSE)</f>
        <v>Joueur23</v>
      </c>
      <c r="F492" s="31" t="str">
        <f>VLOOKUP($B492,Setup_MPP!$A:$E,4,FALSE)</f>
        <v>#D5D5D5</v>
      </c>
      <c r="G492" s="31" t="str">
        <f>VLOOKUP($B492,Setup_MPP!$A:$E,5,FALSE)</f>
        <v>#727272</v>
      </c>
      <c r="H492" s="31" t="str">
        <f>IFERROR(IF(AND(A492&gt;=1,A492&lt;=104),VLOOKUP($A492,Location!$A:$J,6,FALSE),IF(A492=0,"Avant l'ouverture",IF(OR(A492=105,A492=106),"Bonus"))),"")</f>
        <v>Tour 1</v>
      </c>
      <c r="I492" s="31" t="str">
        <f>IF(LEFT(H492,4)="Tour",VLOOKUP(A492,Database!$A:$C,3,FALSE),"")</f>
        <v>F</v>
      </c>
      <c r="J492" s="31" t="str">
        <f>VLOOKUP($A492,Location!$A:$J,7,FALSE)</f>
        <v>Suède</v>
      </c>
      <c r="K492" s="31" t="str">
        <f>IFERROR(VLOOKUP(J492,Setup_Team!$B:$C,2,FALSE), "TDB")</f>
        <v>SEN</v>
      </c>
      <c r="L492" s="31" t="str">
        <f>VLOOKUP($A492,Location!$A:$J,8,FALSE)</f>
        <v>Tunisie</v>
      </c>
      <c r="M492" s="31" t="str">
        <f>IFERROR(VLOOKUP(L492,Setup_Team!$B:$C,2,FALSE), "TDB")</f>
        <v>TUN</v>
      </c>
      <c r="N492" s="31" t="str">
        <f>VLOOKUP($A492,Location!$A:$J,9,FALSE)</f>
        <v>Monterrey</v>
      </c>
      <c r="O492" s="31" t="str">
        <f>VLOOKUP($A492,Location!$A:$J,10,FALSE)</f>
        <v>Estadio BBVA</v>
      </c>
      <c r="R492" s="31">
        <v>0</v>
      </c>
      <c r="S492" s="25">
        <f>VLOOKUP($A492,Database!$A:$Y,10,FALSE)</f>
        <v>72</v>
      </c>
      <c r="T492" s="25">
        <f>VLOOKUP($A492,Database!$A:$Y,11,FALSE)</f>
        <v>110</v>
      </c>
      <c r="U492" s="25">
        <f>VLOOKUP($A492,Database!$A:$Y,12,FALSE)</f>
        <v>122</v>
      </c>
      <c r="V492" s="25" t="str">
        <f>VLOOKUP(A492,Database!A:M,13,FALSE)</f>
        <v>À venir</v>
      </c>
      <c r="W492" s="25" t="str">
        <f>VLOOKUP($A492,Database!$A:$Y,20,FALSE)</f>
        <v/>
      </c>
      <c r="X492" s="25" t="str">
        <f>VLOOKUP($A492,Database!$A:$Y,21,FALSE)</f>
        <v/>
      </c>
      <c r="Y492" s="25" t="str">
        <f ca="1">IF(C492&lt;NOW(),IF(AND(P492&gt;Q492,W492&gt;X492),S492,IF(AND(P492=Q492,W492=X492),T492,IF(AND(P492&lt;Q492,W492&lt;X492),U492,0))),"")</f>
        <v/>
      </c>
      <c r="Z492" s="25">
        <f>IF(AND(P492=W492,Q492=X492),1,0)</f>
        <v>1</v>
      </c>
      <c r="AA492" s="25" t="str">
        <f>IF(Z492=0,"",IF(ISBLANK(VLOOKUP(A492,Database!A:AA,22,FALSE)),"",VLOOKUP(A492,Database!A:AA,22,FALSE)))</f>
        <v>Exact</v>
      </c>
      <c r="AB492" s="25">
        <f ca="1">IFERROR(IF(AND(Y492&lt;&gt;"",OR(V492="Terminé",V492="En cours")),VLOOKUP(AA492,Setup_ScoreExactBonus!A:D,4,FALSE),0),0)</f>
        <v>0</v>
      </c>
      <c r="AC492" s="31" t="str">
        <f ca="1">IF(Y492&lt;&gt;"", Y492 + IF(Z492=1,AB492, 0), "")</f>
        <v/>
      </c>
      <c r="AD492" s="31">
        <f ca="1">SUMIFS(AC$2:AC492,D$2:D492,D492)*IF(R492=0,1,2)</f>
        <v>0</v>
      </c>
    </row>
    <row r="493" spans="1:30" x14ac:dyDescent="0.35">
      <c r="A493" s="31">
        <f>IF(ISBLANK(B493),"",COUNTIF(B$2:B493,B493))-1</f>
        <v>12</v>
      </c>
      <c r="B493" s="31">
        <v>24</v>
      </c>
      <c r="C493" s="10">
        <f>VLOOKUP($A493,Database!$A:$Y,7,FALSE)</f>
        <v>46188.166666666664</v>
      </c>
      <c r="D493" s="31" t="str">
        <f>VLOOKUP(Pronostics!$B493,Setup_MPP!$A:$G,3,FALSE)</f>
        <v>Joueur24</v>
      </c>
      <c r="E493" s="31" t="str">
        <f>VLOOKUP(Pronostics!$B493,Setup_MPP!$A:$G,2,FALSE)</f>
        <v>Joueur24</v>
      </c>
      <c r="F493" s="31" t="str">
        <f>VLOOKUP($B493,Setup_MPP!$A:$E,4,FALSE)</f>
        <v>#D5D5D5</v>
      </c>
      <c r="G493" s="31" t="str">
        <f>VLOOKUP($B493,Setup_MPP!$A:$E,5,FALSE)</f>
        <v>#727272</v>
      </c>
      <c r="H493" s="31" t="str">
        <f>IFERROR(IF(AND(A493&gt;=1,A493&lt;=104),VLOOKUP($A493,Location!$A:$J,6,FALSE),IF(A493=0,"Avant l'ouverture",IF(OR(A493=105,A493=106),"Bonus"))),"")</f>
        <v>Tour 1</v>
      </c>
      <c r="I493" s="31" t="str">
        <f>IF(LEFT(H493,4)="Tour",VLOOKUP(A493,Database!$A:$C,3,FALSE),"")</f>
        <v>F</v>
      </c>
      <c r="J493" s="31" t="str">
        <f>VLOOKUP($A493,Location!$A:$J,7,FALSE)</f>
        <v>Suède</v>
      </c>
      <c r="K493" s="31" t="str">
        <f>IFERROR(VLOOKUP(J493,Setup_Team!$B:$C,2,FALSE), "TDB")</f>
        <v>SEN</v>
      </c>
      <c r="L493" s="31" t="str">
        <f>VLOOKUP($A493,Location!$A:$J,8,FALSE)</f>
        <v>Tunisie</v>
      </c>
      <c r="M493" s="31" t="str">
        <f>IFERROR(VLOOKUP(L493,Setup_Team!$B:$C,2,FALSE), "TDB")</f>
        <v>TUN</v>
      </c>
      <c r="N493" s="31" t="str">
        <f>VLOOKUP($A493,Location!$A:$J,9,FALSE)</f>
        <v>Monterrey</v>
      </c>
      <c r="O493" s="31" t="str">
        <f>VLOOKUP($A493,Location!$A:$J,10,FALSE)</f>
        <v>Estadio BBVA</v>
      </c>
      <c r="R493" s="31">
        <v>0</v>
      </c>
      <c r="S493" s="25">
        <f>VLOOKUP($A493,Database!$A:$Y,10,FALSE)</f>
        <v>72</v>
      </c>
      <c r="T493" s="25">
        <f>VLOOKUP($A493,Database!$A:$Y,11,FALSE)</f>
        <v>110</v>
      </c>
      <c r="U493" s="25">
        <f>VLOOKUP($A493,Database!$A:$Y,12,FALSE)</f>
        <v>122</v>
      </c>
      <c r="V493" s="25" t="str">
        <f>VLOOKUP(A493,Database!A:M,13,FALSE)</f>
        <v>À venir</v>
      </c>
      <c r="W493" s="25" t="str">
        <f>VLOOKUP($A493,Database!$A:$Y,20,FALSE)</f>
        <v/>
      </c>
      <c r="X493" s="25" t="str">
        <f>VLOOKUP($A493,Database!$A:$Y,21,FALSE)</f>
        <v/>
      </c>
      <c r="Y493" s="25" t="str">
        <f ca="1">IF(C493&lt;NOW(),IF(AND(P493&gt;Q493,W493&gt;X493),S493,IF(AND(P493=Q493,W493=X493),T493,IF(AND(P493&lt;Q493,W493&lt;X493),U493,0))),"")</f>
        <v/>
      </c>
      <c r="Z493" s="25">
        <f>IF(AND(P493=W493,Q493=X493),1,0)</f>
        <v>1</v>
      </c>
      <c r="AA493" s="25" t="str">
        <f>IF(Z493=0,"",IF(ISBLANK(VLOOKUP(A493,Database!A:AA,22,FALSE)),"",VLOOKUP(A493,Database!A:AA,22,FALSE)))</f>
        <v>Exact</v>
      </c>
      <c r="AB493" s="25">
        <f ca="1">IFERROR(IF(AND(Y493&lt;&gt;"",OR(V493="Terminé",V493="En cours")),VLOOKUP(AA493,Setup_ScoreExactBonus!A:D,4,FALSE),0),0)</f>
        <v>0</v>
      </c>
      <c r="AC493" s="31" t="str">
        <f ca="1">IF(Y493&lt;&gt;"", Y493 + IF(Z493=1,AB493, 0), "")</f>
        <v/>
      </c>
      <c r="AD493" s="31">
        <f ca="1">SUMIFS(AC$2:AC493,D$2:D493,D493)*IF(R493=0,1,2)</f>
        <v>0</v>
      </c>
    </row>
    <row r="494" spans="1:30" x14ac:dyDescent="0.35">
      <c r="A494" s="31">
        <f>IF(ISBLANK(B494),"",COUNTIF(B$2:B494,B494))-1</f>
        <v>12</v>
      </c>
      <c r="B494" s="31">
        <v>25</v>
      </c>
      <c r="C494" s="10">
        <f>VLOOKUP($A494,Database!$A:$Y,7,FALSE)</f>
        <v>46188.166666666664</v>
      </c>
      <c r="D494" s="31" t="str">
        <f>VLOOKUP(Pronostics!$B494,Setup_MPP!$A:$G,3,FALSE)</f>
        <v>Joueur25</v>
      </c>
      <c r="E494" s="31" t="str">
        <f>VLOOKUP(Pronostics!$B494,Setup_MPP!$A:$G,2,FALSE)</f>
        <v>Joueur25</v>
      </c>
      <c r="F494" s="31" t="str">
        <f>VLOOKUP($B494,Setup_MPP!$A:$E,4,FALSE)</f>
        <v>#D5D5D5</v>
      </c>
      <c r="G494" s="31" t="str">
        <f>VLOOKUP($B494,Setup_MPP!$A:$E,5,FALSE)</f>
        <v>#727272</v>
      </c>
      <c r="H494" s="31" t="str">
        <f>IFERROR(IF(AND(A494&gt;=1,A494&lt;=104),VLOOKUP($A494,Location!$A:$J,6,FALSE),IF(A494=0,"Avant l'ouverture",IF(OR(A494=105,A494=106),"Bonus"))),"")</f>
        <v>Tour 1</v>
      </c>
      <c r="I494" s="31" t="str">
        <f>IF(LEFT(H494,4)="Tour",VLOOKUP(A494,Database!$A:$C,3,FALSE),"")</f>
        <v>F</v>
      </c>
      <c r="J494" s="31" t="str">
        <f>VLOOKUP($A494,Location!$A:$J,7,FALSE)</f>
        <v>Suède</v>
      </c>
      <c r="K494" s="31" t="str">
        <f>IFERROR(VLOOKUP(J494,Setup_Team!$B:$C,2,FALSE), "TDB")</f>
        <v>SEN</v>
      </c>
      <c r="L494" s="31" t="str">
        <f>VLOOKUP($A494,Location!$A:$J,8,FALSE)</f>
        <v>Tunisie</v>
      </c>
      <c r="M494" s="31" t="str">
        <f>IFERROR(VLOOKUP(L494,Setup_Team!$B:$C,2,FALSE), "TDB")</f>
        <v>TUN</v>
      </c>
      <c r="N494" s="31" t="str">
        <f>VLOOKUP($A494,Location!$A:$J,9,FALSE)</f>
        <v>Monterrey</v>
      </c>
      <c r="O494" s="31" t="str">
        <f>VLOOKUP($A494,Location!$A:$J,10,FALSE)</f>
        <v>Estadio BBVA</v>
      </c>
      <c r="R494" s="31">
        <v>0</v>
      </c>
      <c r="S494" s="25">
        <f>VLOOKUP($A494,Database!$A:$Y,10,FALSE)</f>
        <v>72</v>
      </c>
      <c r="T494" s="25">
        <f>VLOOKUP($A494,Database!$A:$Y,11,FALSE)</f>
        <v>110</v>
      </c>
      <c r="U494" s="25">
        <f>VLOOKUP($A494,Database!$A:$Y,12,FALSE)</f>
        <v>122</v>
      </c>
      <c r="V494" s="25" t="str">
        <f>VLOOKUP(A494,Database!A:M,13,FALSE)</f>
        <v>À venir</v>
      </c>
      <c r="W494" s="25" t="str">
        <f>VLOOKUP($A494,Database!$A:$Y,20,FALSE)</f>
        <v/>
      </c>
      <c r="X494" s="25" t="str">
        <f>VLOOKUP($A494,Database!$A:$Y,21,FALSE)</f>
        <v/>
      </c>
      <c r="Y494" s="25" t="str">
        <f ca="1">IF(C494&lt;NOW(),IF(AND(P494&gt;Q494,W494&gt;X494),S494,IF(AND(P494=Q494,W494=X494),T494,IF(AND(P494&lt;Q494,W494&lt;X494),U494,0))),"")</f>
        <v/>
      </c>
      <c r="Z494" s="25">
        <f>IF(AND(P494=W494,Q494=X494),1,0)</f>
        <v>1</v>
      </c>
      <c r="AA494" s="25" t="str">
        <f>IF(Z494=0,"",IF(ISBLANK(VLOOKUP(A494,Database!A:AA,22,FALSE)),"",VLOOKUP(A494,Database!A:AA,22,FALSE)))</f>
        <v>Exact</v>
      </c>
      <c r="AB494" s="25">
        <f ca="1">IFERROR(IF(AND(Y494&lt;&gt;"",OR(V494="Terminé",V494="En cours")),VLOOKUP(AA494,Setup_ScoreExactBonus!A:D,4,FALSE),0),0)</f>
        <v>0</v>
      </c>
      <c r="AC494" s="31" t="str">
        <f ca="1">IF(Y494&lt;&gt;"", Y494 + IF(Z494=1,AB494, 0), "")</f>
        <v/>
      </c>
      <c r="AD494" s="31">
        <f ca="1">SUMIFS(AC$2:AC494,D$2:D494,D494)*IF(R494=0,1,2)</f>
        <v>0</v>
      </c>
    </row>
    <row r="495" spans="1:30" x14ac:dyDescent="0.35">
      <c r="A495" s="31">
        <f>IF(ISBLANK(B495),"",COUNTIF(B$2:B495,B495))-1</f>
        <v>12</v>
      </c>
      <c r="B495" s="31">
        <v>26</v>
      </c>
      <c r="C495" s="10">
        <f>VLOOKUP($A495,Database!$A:$Y,7,FALSE)</f>
        <v>46188.166666666664</v>
      </c>
      <c r="D495" s="31" t="str">
        <f>VLOOKUP(Pronostics!$B495,Setup_MPP!$A:$G,3,FALSE)</f>
        <v>Joueur26</v>
      </c>
      <c r="E495" s="31" t="str">
        <f>VLOOKUP(Pronostics!$B495,Setup_MPP!$A:$G,2,FALSE)</f>
        <v>Joueur26</v>
      </c>
      <c r="F495" s="31" t="str">
        <f>VLOOKUP($B495,Setup_MPP!$A:$E,4,FALSE)</f>
        <v>#D5D5D5</v>
      </c>
      <c r="G495" s="31" t="str">
        <f>VLOOKUP($B495,Setup_MPP!$A:$E,5,FALSE)</f>
        <v>#727272</v>
      </c>
      <c r="H495" s="31" t="str">
        <f>IFERROR(IF(AND(A495&gt;=1,A495&lt;=104),VLOOKUP($A495,Location!$A:$J,6,FALSE),IF(A495=0,"Avant l'ouverture",IF(OR(A495=105,A495=106),"Bonus"))),"")</f>
        <v>Tour 1</v>
      </c>
      <c r="I495" s="31" t="str">
        <f>IF(LEFT(H495,4)="Tour",VLOOKUP(A495,Database!$A:$C,3,FALSE),"")</f>
        <v>F</v>
      </c>
      <c r="J495" s="31" t="str">
        <f>VLOOKUP($A495,Location!$A:$J,7,FALSE)</f>
        <v>Suède</v>
      </c>
      <c r="K495" s="31" t="str">
        <f>IFERROR(VLOOKUP(J495,Setup_Team!$B:$C,2,FALSE), "TDB")</f>
        <v>SEN</v>
      </c>
      <c r="L495" s="31" t="str">
        <f>VLOOKUP($A495,Location!$A:$J,8,FALSE)</f>
        <v>Tunisie</v>
      </c>
      <c r="M495" s="31" t="str">
        <f>IFERROR(VLOOKUP(L495,Setup_Team!$B:$C,2,FALSE), "TDB")</f>
        <v>TUN</v>
      </c>
      <c r="N495" s="31" t="str">
        <f>VLOOKUP($A495,Location!$A:$J,9,FALSE)</f>
        <v>Monterrey</v>
      </c>
      <c r="O495" s="31" t="str">
        <f>VLOOKUP($A495,Location!$A:$J,10,FALSE)</f>
        <v>Estadio BBVA</v>
      </c>
      <c r="R495" s="31">
        <v>0</v>
      </c>
      <c r="S495" s="25">
        <f>VLOOKUP($A495,Database!$A:$Y,10,FALSE)</f>
        <v>72</v>
      </c>
      <c r="T495" s="25">
        <f>VLOOKUP($A495,Database!$A:$Y,11,FALSE)</f>
        <v>110</v>
      </c>
      <c r="U495" s="25">
        <f>VLOOKUP($A495,Database!$A:$Y,12,FALSE)</f>
        <v>122</v>
      </c>
      <c r="V495" s="25" t="str">
        <f>VLOOKUP(A495,Database!A:M,13,FALSE)</f>
        <v>À venir</v>
      </c>
      <c r="W495" s="25" t="str">
        <f>VLOOKUP($A495,Database!$A:$Y,20,FALSE)</f>
        <v/>
      </c>
      <c r="X495" s="25" t="str">
        <f>VLOOKUP($A495,Database!$A:$Y,21,FALSE)</f>
        <v/>
      </c>
      <c r="Y495" s="25" t="str">
        <f ca="1">IF(C495&lt;NOW(),IF(AND(P495&gt;Q495,W495&gt;X495),S495,IF(AND(P495=Q495,W495=X495),T495,IF(AND(P495&lt;Q495,W495&lt;X495),U495,0))),"")</f>
        <v/>
      </c>
      <c r="Z495" s="25">
        <f>IF(AND(P495=W495,Q495=X495),1,0)</f>
        <v>1</v>
      </c>
      <c r="AA495" s="25" t="str">
        <f>IF(Z495=0,"",IF(ISBLANK(VLOOKUP(A495,Database!A:AA,22,FALSE)),"",VLOOKUP(A495,Database!A:AA,22,FALSE)))</f>
        <v>Exact</v>
      </c>
      <c r="AB495" s="25">
        <f ca="1">IFERROR(IF(AND(Y495&lt;&gt;"",OR(V495="Terminé",V495="En cours")),VLOOKUP(AA495,Setup_ScoreExactBonus!A:D,4,FALSE),0),0)</f>
        <v>0</v>
      </c>
      <c r="AC495" s="31" t="str">
        <f ca="1">IF(Y495&lt;&gt;"", Y495 + IF(Z495=1,AB495, 0), "")</f>
        <v/>
      </c>
      <c r="AD495" s="31">
        <f ca="1">SUMIFS(AC$2:AC495,D$2:D495,D495)*IF(R495=0,1,2)</f>
        <v>0</v>
      </c>
    </row>
    <row r="496" spans="1:30" x14ac:dyDescent="0.35">
      <c r="A496" s="31">
        <f>IF(ISBLANK(B496),"",COUNTIF(B$2:B496,B496))-1</f>
        <v>12</v>
      </c>
      <c r="B496" s="31">
        <v>27</v>
      </c>
      <c r="C496" s="10">
        <f>VLOOKUP($A496,Database!$A:$Y,7,FALSE)</f>
        <v>46188.166666666664</v>
      </c>
      <c r="D496" s="31" t="str">
        <f>VLOOKUP(Pronostics!$B496,Setup_MPP!$A:$G,3,FALSE)</f>
        <v>Joueur27</v>
      </c>
      <c r="E496" s="31" t="str">
        <f>VLOOKUP(Pronostics!$B496,Setup_MPP!$A:$G,2,FALSE)</f>
        <v>Joueur27</v>
      </c>
      <c r="F496" s="31" t="str">
        <f>VLOOKUP($B496,Setup_MPP!$A:$E,4,FALSE)</f>
        <v>#D5D5D5</v>
      </c>
      <c r="G496" s="31" t="str">
        <f>VLOOKUP($B496,Setup_MPP!$A:$E,5,FALSE)</f>
        <v>#727272</v>
      </c>
      <c r="H496" s="31" t="str">
        <f>IFERROR(IF(AND(A496&gt;=1,A496&lt;=104),VLOOKUP($A496,Location!$A:$J,6,FALSE),IF(A496=0,"Avant l'ouverture",IF(OR(A496=105,A496=106),"Bonus"))),"")</f>
        <v>Tour 1</v>
      </c>
      <c r="I496" s="31" t="str">
        <f>IF(LEFT(H496,4)="Tour",VLOOKUP(A496,Database!$A:$C,3,FALSE),"")</f>
        <v>F</v>
      </c>
      <c r="J496" s="31" t="str">
        <f>VLOOKUP($A496,Location!$A:$J,7,FALSE)</f>
        <v>Suède</v>
      </c>
      <c r="K496" s="31" t="str">
        <f>IFERROR(VLOOKUP(J496,Setup_Team!$B:$C,2,FALSE), "TDB")</f>
        <v>SEN</v>
      </c>
      <c r="L496" s="31" t="str">
        <f>VLOOKUP($A496,Location!$A:$J,8,FALSE)</f>
        <v>Tunisie</v>
      </c>
      <c r="M496" s="31" t="str">
        <f>IFERROR(VLOOKUP(L496,Setup_Team!$B:$C,2,FALSE), "TDB")</f>
        <v>TUN</v>
      </c>
      <c r="N496" s="31" t="str">
        <f>VLOOKUP($A496,Location!$A:$J,9,FALSE)</f>
        <v>Monterrey</v>
      </c>
      <c r="O496" s="31" t="str">
        <f>VLOOKUP($A496,Location!$A:$J,10,FALSE)</f>
        <v>Estadio BBVA</v>
      </c>
      <c r="R496" s="31">
        <v>0</v>
      </c>
      <c r="S496" s="25">
        <f>VLOOKUP($A496,Database!$A:$Y,10,FALSE)</f>
        <v>72</v>
      </c>
      <c r="T496" s="25">
        <f>VLOOKUP($A496,Database!$A:$Y,11,FALSE)</f>
        <v>110</v>
      </c>
      <c r="U496" s="25">
        <f>VLOOKUP($A496,Database!$A:$Y,12,FALSE)</f>
        <v>122</v>
      </c>
      <c r="V496" s="25" t="str">
        <f>VLOOKUP(A496,Database!A:M,13,FALSE)</f>
        <v>À venir</v>
      </c>
      <c r="W496" s="25" t="str">
        <f>VLOOKUP($A496,Database!$A:$Y,20,FALSE)</f>
        <v/>
      </c>
      <c r="X496" s="25" t="str">
        <f>VLOOKUP($A496,Database!$A:$Y,21,FALSE)</f>
        <v/>
      </c>
      <c r="Y496" s="25" t="str">
        <f ca="1">IF(C496&lt;NOW(),IF(AND(P496&gt;Q496,W496&gt;X496),S496,IF(AND(P496=Q496,W496=X496),T496,IF(AND(P496&lt;Q496,W496&lt;X496),U496,0))),"")</f>
        <v/>
      </c>
      <c r="Z496" s="25">
        <f>IF(AND(P496=W496,Q496=X496),1,0)</f>
        <v>1</v>
      </c>
      <c r="AA496" s="25" t="str">
        <f>IF(Z496=0,"",IF(ISBLANK(VLOOKUP(A496,Database!A:AA,22,FALSE)),"",VLOOKUP(A496,Database!A:AA,22,FALSE)))</f>
        <v>Exact</v>
      </c>
      <c r="AB496" s="25">
        <f ca="1">IFERROR(IF(AND(Y496&lt;&gt;"",OR(V496="Terminé",V496="En cours")),VLOOKUP(AA496,Setup_ScoreExactBonus!A:D,4,FALSE),0),0)</f>
        <v>0</v>
      </c>
      <c r="AC496" s="31" t="str">
        <f ca="1">IF(Y496&lt;&gt;"", Y496 + IF(Z496=1,AB496, 0), "")</f>
        <v/>
      </c>
      <c r="AD496" s="31">
        <f ca="1">SUMIFS(AC$2:AC496,D$2:D496,D496)*IF(R496=0,1,2)</f>
        <v>0</v>
      </c>
    </row>
    <row r="497" spans="1:30" x14ac:dyDescent="0.35">
      <c r="A497" s="31">
        <f>IF(ISBLANK(B497),"",COUNTIF(B$2:B497,B497))-1</f>
        <v>12</v>
      </c>
      <c r="B497" s="31">
        <v>28</v>
      </c>
      <c r="C497" s="10">
        <f>VLOOKUP($A497,Database!$A:$Y,7,FALSE)</f>
        <v>46188.166666666664</v>
      </c>
      <c r="D497" s="31" t="str">
        <f>VLOOKUP(Pronostics!$B497,Setup_MPP!$A:$G,3,FALSE)</f>
        <v>Joueur28</v>
      </c>
      <c r="E497" s="31" t="str">
        <f>VLOOKUP(Pronostics!$B497,Setup_MPP!$A:$G,2,FALSE)</f>
        <v>Joueur28</v>
      </c>
      <c r="F497" s="31" t="str">
        <f>VLOOKUP($B497,Setup_MPP!$A:$E,4,FALSE)</f>
        <v>#D5D5D5</v>
      </c>
      <c r="G497" s="31" t="str">
        <f>VLOOKUP($B497,Setup_MPP!$A:$E,5,FALSE)</f>
        <v>#727272</v>
      </c>
      <c r="H497" s="31" t="str">
        <f>IFERROR(IF(AND(A497&gt;=1,A497&lt;=104),VLOOKUP($A497,Location!$A:$J,6,FALSE),IF(A497=0,"Avant l'ouverture",IF(OR(A497=105,A497=106),"Bonus"))),"")</f>
        <v>Tour 1</v>
      </c>
      <c r="I497" s="31" t="str">
        <f>IF(LEFT(H497,4)="Tour",VLOOKUP(A497,Database!$A:$C,3,FALSE),"")</f>
        <v>F</v>
      </c>
      <c r="J497" s="31" t="str">
        <f>VLOOKUP($A497,Location!$A:$J,7,FALSE)</f>
        <v>Suède</v>
      </c>
      <c r="K497" s="31" t="str">
        <f>IFERROR(VLOOKUP(J497,Setup_Team!$B:$C,2,FALSE), "TDB")</f>
        <v>SEN</v>
      </c>
      <c r="L497" s="31" t="str">
        <f>VLOOKUP($A497,Location!$A:$J,8,FALSE)</f>
        <v>Tunisie</v>
      </c>
      <c r="M497" s="31" t="str">
        <f>IFERROR(VLOOKUP(L497,Setup_Team!$B:$C,2,FALSE), "TDB")</f>
        <v>TUN</v>
      </c>
      <c r="N497" s="31" t="str">
        <f>VLOOKUP($A497,Location!$A:$J,9,FALSE)</f>
        <v>Monterrey</v>
      </c>
      <c r="O497" s="31" t="str">
        <f>VLOOKUP($A497,Location!$A:$J,10,FALSE)</f>
        <v>Estadio BBVA</v>
      </c>
      <c r="R497" s="31">
        <v>0</v>
      </c>
      <c r="S497" s="25">
        <f>VLOOKUP($A497,Database!$A:$Y,10,FALSE)</f>
        <v>72</v>
      </c>
      <c r="T497" s="25">
        <f>VLOOKUP($A497,Database!$A:$Y,11,FALSE)</f>
        <v>110</v>
      </c>
      <c r="U497" s="25">
        <f>VLOOKUP($A497,Database!$A:$Y,12,FALSE)</f>
        <v>122</v>
      </c>
      <c r="V497" s="25" t="str">
        <f>VLOOKUP(A497,Database!A:M,13,FALSE)</f>
        <v>À venir</v>
      </c>
      <c r="W497" s="25" t="str">
        <f>VLOOKUP($A497,Database!$A:$Y,20,FALSE)</f>
        <v/>
      </c>
      <c r="X497" s="25" t="str">
        <f>VLOOKUP($A497,Database!$A:$Y,21,FALSE)</f>
        <v/>
      </c>
      <c r="Y497" s="25" t="str">
        <f ca="1">IF(C497&lt;NOW(),IF(AND(P497&gt;Q497,W497&gt;X497),S497,IF(AND(P497=Q497,W497=X497),T497,IF(AND(P497&lt;Q497,W497&lt;X497),U497,0))),"")</f>
        <v/>
      </c>
      <c r="Z497" s="25">
        <f>IF(AND(P497=W497,Q497=X497),1,0)</f>
        <v>1</v>
      </c>
      <c r="AA497" s="25" t="str">
        <f>IF(Z497=0,"",IF(ISBLANK(VLOOKUP(A497,Database!A:AA,22,FALSE)),"",VLOOKUP(A497,Database!A:AA,22,FALSE)))</f>
        <v>Exact</v>
      </c>
      <c r="AB497" s="25">
        <f ca="1">IFERROR(IF(AND(Y497&lt;&gt;"",OR(V497="Terminé",V497="En cours")),VLOOKUP(AA497,Setup_ScoreExactBonus!A:D,4,FALSE),0),0)</f>
        <v>0</v>
      </c>
      <c r="AC497" s="31" t="str">
        <f ca="1">IF(Y497&lt;&gt;"", Y497 + IF(Z497=1,AB497, 0), "")</f>
        <v/>
      </c>
      <c r="AD497" s="31">
        <f ca="1">SUMIFS(AC$2:AC497,D$2:D497,D497)*IF(R497=0,1,2)</f>
        <v>0</v>
      </c>
    </row>
    <row r="498" spans="1:30" x14ac:dyDescent="0.35">
      <c r="A498" s="31">
        <f>IF(ISBLANK(B498),"",COUNTIF(B$2:B498,B498))-1</f>
        <v>12</v>
      </c>
      <c r="B498" s="31">
        <v>29</v>
      </c>
      <c r="C498" s="10">
        <f>VLOOKUP($A498,Database!$A:$Y,7,FALSE)</f>
        <v>46188.166666666664</v>
      </c>
      <c r="D498" s="31" t="str">
        <f>VLOOKUP(Pronostics!$B498,Setup_MPP!$A:$G,3,FALSE)</f>
        <v>Joueur29</v>
      </c>
      <c r="E498" s="31" t="str">
        <f>VLOOKUP(Pronostics!$B498,Setup_MPP!$A:$G,2,FALSE)</f>
        <v>Joueur29</v>
      </c>
      <c r="F498" s="31" t="str">
        <f>VLOOKUP($B498,Setup_MPP!$A:$E,4,FALSE)</f>
        <v>#D5D5D5</v>
      </c>
      <c r="G498" s="31" t="str">
        <f>VLOOKUP($B498,Setup_MPP!$A:$E,5,FALSE)</f>
        <v>#727272</v>
      </c>
      <c r="H498" s="31" t="str">
        <f>IFERROR(IF(AND(A498&gt;=1,A498&lt;=104),VLOOKUP($A498,Location!$A:$J,6,FALSE),IF(A498=0,"Avant l'ouverture",IF(OR(A498=105,A498=106),"Bonus"))),"")</f>
        <v>Tour 1</v>
      </c>
      <c r="I498" s="31" t="str">
        <f>IF(LEFT(H498,4)="Tour",VLOOKUP(A498,Database!$A:$C,3,FALSE),"")</f>
        <v>F</v>
      </c>
      <c r="J498" s="31" t="str">
        <f>VLOOKUP($A498,Location!$A:$J,7,FALSE)</f>
        <v>Suède</v>
      </c>
      <c r="K498" s="31" t="str">
        <f>IFERROR(VLOOKUP(J498,Setup_Team!$B:$C,2,FALSE), "TDB")</f>
        <v>SEN</v>
      </c>
      <c r="L498" s="31" t="str">
        <f>VLOOKUP($A498,Location!$A:$J,8,FALSE)</f>
        <v>Tunisie</v>
      </c>
      <c r="M498" s="31" t="str">
        <f>IFERROR(VLOOKUP(L498,Setup_Team!$B:$C,2,FALSE), "TDB")</f>
        <v>TUN</v>
      </c>
      <c r="N498" s="31" t="str">
        <f>VLOOKUP($A498,Location!$A:$J,9,FALSE)</f>
        <v>Monterrey</v>
      </c>
      <c r="O498" s="31" t="str">
        <f>VLOOKUP($A498,Location!$A:$J,10,FALSE)</f>
        <v>Estadio BBVA</v>
      </c>
      <c r="R498" s="31">
        <v>0</v>
      </c>
      <c r="S498" s="25">
        <f>VLOOKUP($A498,Database!$A:$Y,10,FALSE)</f>
        <v>72</v>
      </c>
      <c r="T498" s="25">
        <f>VLOOKUP($A498,Database!$A:$Y,11,FALSE)</f>
        <v>110</v>
      </c>
      <c r="U498" s="25">
        <f>VLOOKUP($A498,Database!$A:$Y,12,FALSE)</f>
        <v>122</v>
      </c>
      <c r="V498" s="25" t="str">
        <f>VLOOKUP(A498,Database!A:M,13,FALSE)</f>
        <v>À venir</v>
      </c>
      <c r="W498" s="25" t="str">
        <f>VLOOKUP($A498,Database!$A:$Y,20,FALSE)</f>
        <v/>
      </c>
      <c r="X498" s="25" t="str">
        <f>VLOOKUP($A498,Database!$A:$Y,21,FALSE)</f>
        <v/>
      </c>
      <c r="Y498" s="25" t="str">
        <f ca="1">IF(C498&lt;NOW(),IF(AND(P498&gt;Q498,W498&gt;X498),S498,IF(AND(P498=Q498,W498=X498),T498,IF(AND(P498&lt;Q498,W498&lt;X498),U498,0))),"")</f>
        <v/>
      </c>
      <c r="Z498" s="25">
        <f>IF(AND(P498=W498,Q498=X498),1,0)</f>
        <v>1</v>
      </c>
      <c r="AA498" s="25" t="str">
        <f>IF(Z498=0,"",IF(ISBLANK(VLOOKUP(A498,Database!A:AA,22,FALSE)),"",VLOOKUP(A498,Database!A:AA,22,FALSE)))</f>
        <v>Exact</v>
      </c>
      <c r="AB498" s="25">
        <f ca="1">IFERROR(IF(AND(Y498&lt;&gt;"",OR(V498="Terminé",V498="En cours")),VLOOKUP(AA498,Setup_ScoreExactBonus!A:D,4,FALSE),0),0)</f>
        <v>0</v>
      </c>
      <c r="AC498" s="31" t="str">
        <f ca="1">IF(Y498&lt;&gt;"", Y498 + IF(Z498=1,AB498, 0), "")</f>
        <v/>
      </c>
      <c r="AD498" s="31">
        <f ca="1">SUMIFS(AC$2:AC498,D$2:D498,D498)*IF(R498=0,1,2)</f>
        <v>0</v>
      </c>
    </row>
    <row r="499" spans="1:30" x14ac:dyDescent="0.35">
      <c r="A499" s="31">
        <f>IF(ISBLANK(B499),"",COUNTIF(B$2:B499,B499))-1</f>
        <v>12</v>
      </c>
      <c r="B499" s="31">
        <v>30</v>
      </c>
      <c r="C499" s="10">
        <f>VLOOKUP($A499,Database!$A:$Y,7,FALSE)</f>
        <v>46188.166666666664</v>
      </c>
      <c r="D499" s="31" t="str">
        <f>VLOOKUP(Pronostics!$B499,Setup_MPP!$A:$G,3,FALSE)</f>
        <v>Joueur30</v>
      </c>
      <c r="E499" s="31" t="str">
        <f>VLOOKUP(Pronostics!$B499,Setup_MPP!$A:$G,2,FALSE)</f>
        <v>Joueur30</v>
      </c>
      <c r="F499" s="31" t="str">
        <f>VLOOKUP($B499,Setup_MPP!$A:$E,4,FALSE)</f>
        <v>#D5D5D5</v>
      </c>
      <c r="G499" s="31" t="str">
        <f>VLOOKUP($B499,Setup_MPP!$A:$E,5,FALSE)</f>
        <v>#727272</v>
      </c>
      <c r="H499" s="31" t="str">
        <f>IFERROR(IF(AND(A499&gt;=1,A499&lt;=104),VLOOKUP($A499,Location!$A:$J,6,FALSE),IF(A499=0,"Avant l'ouverture",IF(OR(A499=105,A499=106),"Bonus"))),"")</f>
        <v>Tour 1</v>
      </c>
      <c r="I499" s="31" t="str">
        <f>IF(LEFT(H499,4)="Tour",VLOOKUP(A499,Database!$A:$C,3,FALSE),"")</f>
        <v>F</v>
      </c>
      <c r="J499" s="31" t="str">
        <f>VLOOKUP($A499,Location!$A:$J,7,FALSE)</f>
        <v>Suède</v>
      </c>
      <c r="K499" s="31" t="str">
        <f>IFERROR(VLOOKUP(J499,Setup_Team!$B:$C,2,FALSE), "TDB")</f>
        <v>SEN</v>
      </c>
      <c r="L499" s="31" t="str">
        <f>VLOOKUP($A499,Location!$A:$J,8,FALSE)</f>
        <v>Tunisie</v>
      </c>
      <c r="M499" s="31" t="str">
        <f>IFERROR(VLOOKUP(L499,Setup_Team!$B:$C,2,FALSE), "TDB")</f>
        <v>TUN</v>
      </c>
      <c r="N499" s="31" t="str">
        <f>VLOOKUP($A499,Location!$A:$J,9,FALSE)</f>
        <v>Monterrey</v>
      </c>
      <c r="O499" s="31" t="str">
        <f>VLOOKUP($A499,Location!$A:$J,10,FALSE)</f>
        <v>Estadio BBVA</v>
      </c>
      <c r="R499" s="31">
        <v>0</v>
      </c>
      <c r="S499" s="25">
        <f>VLOOKUP($A499,Database!$A:$Y,10,FALSE)</f>
        <v>72</v>
      </c>
      <c r="T499" s="25">
        <f>VLOOKUP($A499,Database!$A:$Y,11,FALSE)</f>
        <v>110</v>
      </c>
      <c r="U499" s="25">
        <f>VLOOKUP($A499,Database!$A:$Y,12,FALSE)</f>
        <v>122</v>
      </c>
      <c r="V499" s="25" t="str">
        <f>VLOOKUP(A499,Database!A:M,13,FALSE)</f>
        <v>À venir</v>
      </c>
      <c r="W499" s="25" t="str">
        <f>VLOOKUP($A499,Database!$A:$Y,20,FALSE)</f>
        <v/>
      </c>
      <c r="X499" s="25" t="str">
        <f>VLOOKUP($A499,Database!$A:$Y,21,FALSE)</f>
        <v/>
      </c>
      <c r="Y499" s="25" t="str">
        <f ca="1">IF(C499&lt;NOW(),IF(AND(P499&gt;Q499,W499&gt;X499),S499,IF(AND(P499=Q499,W499=X499),T499,IF(AND(P499&lt;Q499,W499&lt;X499),U499,0))),"")</f>
        <v/>
      </c>
      <c r="Z499" s="25">
        <f>IF(AND(P499=W499,Q499=X499),1,0)</f>
        <v>1</v>
      </c>
      <c r="AA499" s="25" t="str">
        <f>IF(Z499=0,"",IF(ISBLANK(VLOOKUP(A499,Database!A:AA,22,FALSE)),"",VLOOKUP(A499,Database!A:AA,22,FALSE)))</f>
        <v>Exact</v>
      </c>
      <c r="AB499" s="25">
        <f ca="1">IFERROR(IF(AND(Y499&lt;&gt;"",OR(V499="Terminé",V499="En cours")),VLOOKUP(AA499,Setup_ScoreExactBonus!A:D,4,FALSE),0),0)</f>
        <v>0</v>
      </c>
      <c r="AC499" s="31" t="str">
        <f ca="1">IF(Y499&lt;&gt;"", Y499 + IF(Z499=1,AB499, 0), "")</f>
        <v/>
      </c>
      <c r="AD499" s="31">
        <f ca="1">SUMIFS(AC$2:AC499,D$2:D499,D499)*IF(R499=0,1,2)</f>
        <v>0</v>
      </c>
    </row>
    <row r="500" spans="1:30" x14ac:dyDescent="0.35">
      <c r="A500" s="31">
        <f>IF(ISBLANK(B500),"",COUNTIF(B$2:B500,B500))-1</f>
        <v>12</v>
      </c>
      <c r="B500" s="31">
        <v>31</v>
      </c>
      <c r="C500" s="10">
        <f>VLOOKUP($A500,Database!$A:$Y,7,FALSE)</f>
        <v>46188.166666666664</v>
      </c>
      <c r="D500" s="31" t="str">
        <f>VLOOKUP(Pronostics!$B500,Setup_MPP!$A:$G,3,FALSE)</f>
        <v>Joueur31</v>
      </c>
      <c r="E500" s="31" t="str">
        <f>VLOOKUP(Pronostics!$B500,Setup_MPP!$A:$G,2,FALSE)</f>
        <v>Joueur31</v>
      </c>
      <c r="F500" s="31" t="str">
        <f>VLOOKUP($B500,Setup_MPP!$A:$E,4,FALSE)</f>
        <v>#D5D5D5</v>
      </c>
      <c r="G500" s="31" t="str">
        <f>VLOOKUP($B500,Setup_MPP!$A:$E,5,FALSE)</f>
        <v>#727272</v>
      </c>
      <c r="H500" s="31" t="str">
        <f>IFERROR(IF(AND(A500&gt;=1,A500&lt;=104),VLOOKUP($A500,Location!$A:$J,6,FALSE),IF(A500=0,"Avant l'ouverture",IF(OR(A500=105,A500=106),"Bonus"))),"")</f>
        <v>Tour 1</v>
      </c>
      <c r="I500" s="31" t="str">
        <f>IF(LEFT(H500,4)="Tour",VLOOKUP(A500,Database!$A:$C,3,FALSE),"")</f>
        <v>F</v>
      </c>
      <c r="J500" s="31" t="str">
        <f>VLOOKUP($A500,Location!$A:$J,7,FALSE)</f>
        <v>Suède</v>
      </c>
      <c r="K500" s="31" t="str">
        <f>IFERROR(VLOOKUP(J500,Setup_Team!$B:$C,2,FALSE), "TDB")</f>
        <v>SEN</v>
      </c>
      <c r="L500" s="31" t="str">
        <f>VLOOKUP($A500,Location!$A:$J,8,FALSE)</f>
        <v>Tunisie</v>
      </c>
      <c r="M500" s="31" t="str">
        <f>IFERROR(VLOOKUP(L500,Setup_Team!$B:$C,2,FALSE), "TDB")</f>
        <v>TUN</v>
      </c>
      <c r="N500" s="31" t="str">
        <f>VLOOKUP($A500,Location!$A:$J,9,FALSE)</f>
        <v>Monterrey</v>
      </c>
      <c r="O500" s="31" t="str">
        <f>VLOOKUP($A500,Location!$A:$J,10,FALSE)</f>
        <v>Estadio BBVA</v>
      </c>
      <c r="R500" s="31">
        <v>0</v>
      </c>
      <c r="S500" s="25">
        <f>VLOOKUP($A500,Database!$A:$Y,10,FALSE)</f>
        <v>72</v>
      </c>
      <c r="T500" s="25">
        <f>VLOOKUP($A500,Database!$A:$Y,11,FALSE)</f>
        <v>110</v>
      </c>
      <c r="U500" s="25">
        <f>VLOOKUP($A500,Database!$A:$Y,12,FALSE)</f>
        <v>122</v>
      </c>
      <c r="V500" s="25" t="str">
        <f>VLOOKUP(A500,Database!A:M,13,FALSE)</f>
        <v>À venir</v>
      </c>
      <c r="W500" s="25" t="str">
        <f>VLOOKUP($A500,Database!$A:$Y,20,FALSE)</f>
        <v/>
      </c>
      <c r="X500" s="25" t="str">
        <f>VLOOKUP($A500,Database!$A:$Y,21,FALSE)</f>
        <v/>
      </c>
      <c r="Y500" s="25" t="str">
        <f ca="1">IF(C500&lt;NOW(),IF(AND(P500&gt;Q500,W500&gt;X500),S500,IF(AND(P500=Q500,W500=X500),T500,IF(AND(P500&lt;Q500,W500&lt;X500),U500,0))),"")</f>
        <v/>
      </c>
      <c r="Z500" s="25">
        <f>IF(AND(P500=W500,Q500=X500),1,0)</f>
        <v>1</v>
      </c>
      <c r="AA500" s="25" t="str">
        <f>IF(Z500=0,"",IF(ISBLANK(VLOOKUP(A500,Database!A:AA,22,FALSE)),"",VLOOKUP(A500,Database!A:AA,22,FALSE)))</f>
        <v>Exact</v>
      </c>
      <c r="AB500" s="25">
        <f ca="1">IFERROR(IF(AND(Y500&lt;&gt;"",OR(V500="Terminé",V500="En cours")),VLOOKUP(AA500,Setup_ScoreExactBonus!A:D,4,FALSE),0),0)</f>
        <v>0</v>
      </c>
      <c r="AC500" s="31" t="str">
        <f ca="1">IF(Y500&lt;&gt;"", Y500 + IF(Z500=1,AB500, 0), "")</f>
        <v/>
      </c>
      <c r="AD500" s="31">
        <f ca="1">SUMIFS(AC$2:AC500,D$2:D500,D500)*IF(R500=0,1,2)</f>
        <v>0</v>
      </c>
    </row>
    <row r="501" spans="1:30" x14ac:dyDescent="0.35">
      <c r="A501" s="31">
        <f>IF(ISBLANK(B501),"",COUNTIF(B$2:B501,B501))-1</f>
        <v>12</v>
      </c>
      <c r="B501" s="31">
        <v>32</v>
      </c>
      <c r="C501" s="10">
        <f>VLOOKUP($A501,Database!$A:$Y,7,FALSE)</f>
        <v>46188.166666666664</v>
      </c>
      <c r="D501" s="31" t="str">
        <f>VLOOKUP(Pronostics!$B501,Setup_MPP!$A:$G,3,FALSE)</f>
        <v>Joueur32</v>
      </c>
      <c r="E501" s="31" t="str">
        <f>VLOOKUP(Pronostics!$B501,Setup_MPP!$A:$G,2,FALSE)</f>
        <v>Joueur32</v>
      </c>
      <c r="F501" s="31" t="str">
        <f>VLOOKUP($B501,Setup_MPP!$A:$E,4,FALSE)</f>
        <v>#D5D5D5</v>
      </c>
      <c r="G501" s="31" t="str">
        <f>VLOOKUP($B501,Setup_MPP!$A:$E,5,FALSE)</f>
        <v>#727272</v>
      </c>
      <c r="H501" s="31" t="str">
        <f>IFERROR(IF(AND(A501&gt;=1,A501&lt;=104),VLOOKUP($A501,Location!$A:$J,6,FALSE),IF(A501=0,"Avant l'ouverture",IF(OR(A501=105,A501=106),"Bonus"))),"")</f>
        <v>Tour 1</v>
      </c>
      <c r="I501" s="31" t="str">
        <f>IF(LEFT(H501,4)="Tour",VLOOKUP(A501,Database!$A:$C,3,FALSE),"")</f>
        <v>F</v>
      </c>
      <c r="J501" s="31" t="str">
        <f>VLOOKUP($A501,Location!$A:$J,7,FALSE)</f>
        <v>Suède</v>
      </c>
      <c r="K501" s="31" t="str">
        <f>IFERROR(VLOOKUP(J501,Setup_Team!$B:$C,2,FALSE), "TDB")</f>
        <v>SEN</v>
      </c>
      <c r="L501" s="31" t="str">
        <f>VLOOKUP($A501,Location!$A:$J,8,FALSE)</f>
        <v>Tunisie</v>
      </c>
      <c r="M501" s="31" t="str">
        <f>IFERROR(VLOOKUP(L501,Setup_Team!$B:$C,2,FALSE), "TDB")</f>
        <v>TUN</v>
      </c>
      <c r="N501" s="31" t="str">
        <f>VLOOKUP($A501,Location!$A:$J,9,FALSE)</f>
        <v>Monterrey</v>
      </c>
      <c r="O501" s="31" t="str">
        <f>VLOOKUP($A501,Location!$A:$J,10,FALSE)</f>
        <v>Estadio BBVA</v>
      </c>
      <c r="R501" s="31">
        <v>0</v>
      </c>
      <c r="S501" s="25">
        <f>VLOOKUP($A501,Database!$A:$Y,10,FALSE)</f>
        <v>72</v>
      </c>
      <c r="T501" s="25">
        <f>VLOOKUP($A501,Database!$A:$Y,11,FALSE)</f>
        <v>110</v>
      </c>
      <c r="U501" s="25">
        <f>VLOOKUP($A501,Database!$A:$Y,12,FALSE)</f>
        <v>122</v>
      </c>
      <c r="V501" s="25" t="str">
        <f>VLOOKUP(A501,Database!A:M,13,FALSE)</f>
        <v>À venir</v>
      </c>
      <c r="W501" s="25" t="str">
        <f>VLOOKUP($A501,Database!$A:$Y,20,FALSE)</f>
        <v/>
      </c>
      <c r="X501" s="25" t="str">
        <f>VLOOKUP($A501,Database!$A:$Y,21,FALSE)</f>
        <v/>
      </c>
      <c r="Y501" s="25" t="str">
        <f ca="1">IF(C501&lt;NOW(),IF(AND(P501&gt;Q501,W501&gt;X501),S501,IF(AND(P501=Q501,W501=X501),T501,IF(AND(P501&lt;Q501,W501&lt;X501),U501,0))),"")</f>
        <v/>
      </c>
      <c r="Z501" s="25">
        <f>IF(AND(P501=W501,Q501=X501),1,0)</f>
        <v>1</v>
      </c>
      <c r="AA501" s="25" t="str">
        <f>IF(Z501=0,"",IF(ISBLANK(VLOOKUP(A501,Database!A:AA,22,FALSE)),"",VLOOKUP(A501,Database!A:AA,22,FALSE)))</f>
        <v>Exact</v>
      </c>
      <c r="AB501" s="25">
        <f ca="1">IFERROR(IF(AND(Y501&lt;&gt;"",OR(V501="Terminé",V501="En cours")),VLOOKUP(AA501,Setup_ScoreExactBonus!A:D,4,FALSE),0),0)</f>
        <v>0</v>
      </c>
      <c r="AC501" s="31" t="str">
        <f ca="1">IF(Y501&lt;&gt;"", Y501 + IF(Z501=1,AB501, 0), "")</f>
        <v/>
      </c>
      <c r="AD501" s="31">
        <f ca="1">SUMIFS(AC$2:AC501,D$2:D501,D501)*IF(R501=0,1,2)</f>
        <v>0</v>
      </c>
    </row>
    <row r="502" spans="1:30" x14ac:dyDescent="0.35">
      <c r="A502" s="31">
        <f>IF(ISBLANK(B502),"",COUNTIF(B$2:B502,B502))-1</f>
        <v>12</v>
      </c>
      <c r="B502" s="31">
        <v>33</v>
      </c>
      <c r="C502" s="10">
        <f>VLOOKUP($A502,Database!$A:$Y,7,FALSE)</f>
        <v>46188.166666666664</v>
      </c>
      <c r="D502" s="31" t="str">
        <f>VLOOKUP(Pronostics!$B502,Setup_MPP!$A:$G,3,FALSE)</f>
        <v>Joueur33</v>
      </c>
      <c r="E502" s="31" t="str">
        <f>VLOOKUP(Pronostics!$B502,Setup_MPP!$A:$G,2,FALSE)</f>
        <v>Joueur33</v>
      </c>
      <c r="F502" s="31" t="str">
        <f>VLOOKUP($B502,Setup_MPP!$A:$E,4,FALSE)</f>
        <v>#D5D5D5</v>
      </c>
      <c r="G502" s="31" t="str">
        <f>VLOOKUP($B502,Setup_MPP!$A:$E,5,FALSE)</f>
        <v>#727272</v>
      </c>
      <c r="H502" s="31" t="str">
        <f>IFERROR(IF(AND(A502&gt;=1,A502&lt;=104),VLOOKUP($A502,Location!$A:$J,6,FALSE),IF(A502=0,"Avant l'ouverture",IF(OR(A502=105,A502=106),"Bonus"))),"")</f>
        <v>Tour 1</v>
      </c>
      <c r="I502" s="31" t="str">
        <f>IF(LEFT(H502,4)="Tour",VLOOKUP(A502,Database!$A:$C,3,FALSE),"")</f>
        <v>F</v>
      </c>
      <c r="J502" s="31" t="str">
        <f>VLOOKUP($A502,Location!$A:$J,7,FALSE)</f>
        <v>Suède</v>
      </c>
      <c r="K502" s="31" t="str">
        <f>IFERROR(VLOOKUP(J502,Setup_Team!$B:$C,2,FALSE), "TDB")</f>
        <v>SEN</v>
      </c>
      <c r="L502" s="31" t="str">
        <f>VLOOKUP($A502,Location!$A:$J,8,FALSE)</f>
        <v>Tunisie</v>
      </c>
      <c r="M502" s="31" t="str">
        <f>IFERROR(VLOOKUP(L502,Setup_Team!$B:$C,2,FALSE), "TDB")</f>
        <v>TUN</v>
      </c>
      <c r="N502" s="31" t="str">
        <f>VLOOKUP($A502,Location!$A:$J,9,FALSE)</f>
        <v>Monterrey</v>
      </c>
      <c r="O502" s="31" t="str">
        <f>VLOOKUP($A502,Location!$A:$J,10,FALSE)</f>
        <v>Estadio BBVA</v>
      </c>
      <c r="R502" s="31">
        <v>0</v>
      </c>
      <c r="S502" s="25">
        <f>VLOOKUP($A502,Database!$A:$Y,10,FALSE)</f>
        <v>72</v>
      </c>
      <c r="T502" s="25">
        <f>VLOOKUP($A502,Database!$A:$Y,11,FALSE)</f>
        <v>110</v>
      </c>
      <c r="U502" s="25">
        <f>VLOOKUP($A502,Database!$A:$Y,12,FALSE)</f>
        <v>122</v>
      </c>
      <c r="V502" s="25" t="str">
        <f>VLOOKUP(A502,Database!A:M,13,FALSE)</f>
        <v>À venir</v>
      </c>
      <c r="W502" s="25" t="str">
        <f>VLOOKUP($A502,Database!$A:$Y,20,FALSE)</f>
        <v/>
      </c>
      <c r="X502" s="25" t="str">
        <f>VLOOKUP($A502,Database!$A:$Y,21,FALSE)</f>
        <v/>
      </c>
      <c r="Y502" s="25" t="str">
        <f ca="1">IF(C502&lt;NOW(),IF(AND(P502&gt;Q502,W502&gt;X502),S502,IF(AND(P502=Q502,W502=X502),T502,IF(AND(P502&lt;Q502,W502&lt;X502),U502,0))),"")</f>
        <v/>
      </c>
      <c r="Z502" s="25">
        <f>IF(AND(P502=W502,Q502=X502),1,0)</f>
        <v>1</v>
      </c>
      <c r="AA502" s="25" t="str">
        <f>IF(Z502=0,"",IF(ISBLANK(VLOOKUP(A502,Database!A:AA,22,FALSE)),"",VLOOKUP(A502,Database!A:AA,22,FALSE)))</f>
        <v>Exact</v>
      </c>
      <c r="AB502" s="25">
        <f ca="1">IFERROR(IF(AND(Y502&lt;&gt;"",OR(V502="Terminé",V502="En cours")),VLOOKUP(AA502,Setup_ScoreExactBonus!A:D,4,FALSE),0),0)</f>
        <v>0</v>
      </c>
      <c r="AC502" s="31" t="str">
        <f ca="1">IF(Y502&lt;&gt;"", Y502 + IF(Z502=1,AB502, 0), "")</f>
        <v/>
      </c>
      <c r="AD502" s="31">
        <f ca="1">SUMIFS(AC$2:AC502,D$2:D502,D502)*IF(R502=0,1,2)</f>
        <v>0</v>
      </c>
    </row>
    <row r="503" spans="1:30" x14ac:dyDescent="0.35">
      <c r="A503" s="31">
        <f>IF(ISBLANK(B503),"",COUNTIF(B$2:B503,B503))-1</f>
        <v>12</v>
      </c>
      <c r="B503" s="31">
        <v>34</v>
      </c>
      <c r="C503" s="10">
        <f>VLOOKUP($A503,Database!$A:$Y,7,FALSE)</f>
        <v>46188.166666666664</v>
      </c>
      <c r="D503" s="31" t="str">
        <f>VLOOKUP(Pronostics!$B503,Setup_MPP!$A:$G,3,FALSE)</f>
        <v>Joueur34</v>
      </c>
      <c r="E503" s="31" t="str">
        <f>VLOOKUP(Pronostics!$B503,Setup_MPP!$A:$G,2,FALSE)</f>
        <v>Joueur34</v>
      </c>
      <c r="F503" s="31" t="str">
        <f>VLOOKUP($B503,Setup_MPP!$A:$E,4,FALSE)</f>
        <v>#D5D5D5</v>
      </c>
      <c r="G503" s="31" t="str">
        <f>VLOOKUP($B503,Setup_MPP!$A:$E,5,FALSE)</f>
        <v>#727272</v>
      </c>
      <c r="H503" s="31" t="str">
        <f>IFERROR(IF(AND(A503&gt;=1,A503&lt;=104),VLOOKUP($A503,Location!$A:$J,6,FALSE),IF(A503=0,"Avant l'ouverture",IF(OR(A503=105,A503=106),"Bonus"))),"")</f>
        <v>Tour 1</v>
      </c>
      <c r="I503" s="31" t="str">
        <f>IF(LEFT(H503,4)="Tour",VLOOKUP(A503,Database!$A:$C,3,FALSE),"")</f>
        <v>F</v>
      </c>
      <c r="J503" s="31" t="str">
        <f>VLOOKUP($A503,Location!$A:$J,7,FALSE)</f>
        <v>Suède</v>
      </c>
      <c r="K503" s="31" t="str">
        <f>IFERROR(VLOOKUP(J503,Setup_Team!$B:$C,2,FALSE), "TDB")</f>
        <v>SEN</v>
      </c>
      <c r="L503" s="31" t="str">
        <f>VLOOKUP($A503,Location!$A:$J,8,FALSE)</f>
        <v>Tunisie</v>
      </c>
      <c r="M503" s="31" t="str">
        <f>IFERROR(VLOOKUP(L503,Setup_Team!$B:$C,2,FALSE), "TDB")</f>
        <v>TUN</v>
      </c>
      <c r="N503" s="31" t="str">
        <f>VLOOKUP($A503,Location!$A:$J,9,FALSE)</f>
        <v>Monterrey</v>
      </c>
      <c r="O503" s="31" t="str">
        <f>VLOOKUP($A503,Location!$A:$J,10,FALSE)</f>
        <v>Estadio BBVA</v>
      </c>
      <c r="R503" s="31">
        <v>0</v>
      </c>
      <c r="S503" s="25">
        <f>VLOOKUP($A503,Database!$A:$Y,10,FALSE)</f>
        <v>72</v>
      </c>
      <c r="T503" s="25">
        <f>VLOOKUP($A503,Database!$A:$Y,11,FALSE)</f>
        <v>110</v>
      </c>
      <c r="U503" s="25">
        <f>VLOOKUP($A503,Database!$A:$Y,12,FALSE)</f>
        <v>122</v>
      </c>
      <c r="V503" s="25" t="str">
        <f>VLOOKUP(A503,Database!A:M,13,FALSE)</f>
        <v>À venir</v>
      </c>
      <c r="W503" s="25" t="str">
        <f>VLOOKUP($A503,Database!$A:$Y,20,FALSE)</f>
        <v/>
      </c>
      <c r="X503" s="25" t="str">
        <f>VLOOKUP($A503,Database!$A:$Y,21,FALSE)</f>
        <v/>
      </c>
      <c r="Y503" s="25" t="str">
        <f ca="1">IF(C503&lt;NOW(),IF(AND(P503&gt;Q503,W503&gt;X503),S503,IF(AND(P503=Q503,W503=X503),T503,IF(AND(P503&lt;Q503,W503&lt;X503),U503,0))),"")</f>
        <v/>
      </c>
      <c r="Z503" s="25">
        <f>IF(AND(P503=W503,Q503=X503),1,0)</f>
        <v>1</v>
      </c>
      <c r="AA503" s="25" t="str">
        <f>IF(Z503=0,"",IF(ISBLANK(VLOOKUP(A503,Database!A:AA,22,FALSE)),"",VLOOKUP(A503,Database!A:AA,22,FALSE)))</f>
        <v>Exact</v>
      </c>
      <c r="AB503" s="25">
        <f ca="1">IFERROR(IF(AND(Y503&lt;&gt;"",OR(V503="Terminé",V503="En cours")),VLOOKUP(AA503,Setup_ScoreExactBonus!A:D,4,FALSE),0),0)</f>
        <v>0</v>
      </c>
      <c r="AC503" s="31" t="str">
        <f ca="1">IF(Y503&lt;&gt;"", Y503 + IF(Z503=1,AB503, 0), "")</f>
        <v/>
      </c>
      <c r="AD503" s="31">
        <f ca="1">SUMIFS(AC$2:AC503,D$2:D503,D503)*IF(R503=0,1,2)</f>
        <v>0</v>
      </c>
    </row>
    <row r="504" spans="1:30" x14ac:dyDescent="0.35">
      <c r="A504" s="31">
        <f>IF(ISBLANK(B504),"",COUNTIF(B$2:B504,B504))-1</f>
        <v>12</v>
      </c>
      <c r="B504" s="31">
        <v>35</v>
      </c>
      <c r="C504" s="10">
        <f>VLOOKUP($A504,Database!$A:$Y,7,FALSE)</f>
        <v>46188.166666666664</v>
      </c>
      <c r="D504" s="31" t="str">
        <f>VLOOKUP(Pronostics!$B504,Setup_MPP!$A:$G,3,FALSE)</f>
        <v>Joueur35</v>
      </c>
      <c r="E504" s="31" t="str">
        <f>VLOOKUP(Pronostics!$B504,Setup_MPP!$A:$G,2,FALSE)</f>
        <v>Joueur35</v>
      </c>
      <c r="F504" s="31" t="str">
        <f>VLOOKUP($B504,Setup_MPP!$A:$E,4,FALSE)</f>
        <v>#D5D5D5</v>
      </c>
      <c r="G504" s="31" t="str">
        <f>VLOOKUP($B504,Setup_MPP!$A:$E,5,FALSE)</f>
        <v>#727272</v>
      </c>
      <c r="H504" s="31" t="str">
        <f>IFERROR(IF(AND(A504&gt;=1,A504&lt;=104),VLOOKUP($A504,Location!$A:$J,6,FALSE),IF(A504=0,"Avant l'ouverture",IF(OR(A504=105,A504=106),"Bonus"))),"")</f>
        <v>Tour 1</v>
      </c>
      <c r="I504" s="31" t="str">
        <f>IF(LEFT(H504,4)="Tour",VLOOKUP(A504,Database!$A:$C,3,FALSE),"")</f>
        <v>F</v>
      </c>
      <c r="J504" s="31" t="str">
        <f>VLOOKUP($A504,Location!$A:$J,7,FALSE)</f>
        <v>Suède</v>
      </c>
      <c r="K504" s="31" t="str">
        <f>IFERROR(VLOOKUP(J504,Setup_Team!$B:$C,2,FALSE), "TDB")</f>
        <v>SEN</v>
      </c>
      <c r="L504" s="31" t="str">
        <f>VLOOKUP($A504,Location!$A:$J,8,FALSE)</f>
        <v>Tunisie</v>
      </c>
      <c r="M504" s="31" t="str">
        <f>IFERROR(VLOOKUP(L504,Setup_Team!$B:$C,2,FALSE), "TDB")</f>
        <v>TUN</v>
      </c>
      <c r="N504" s="31" t="str">
        <f>VLOOKUP($A504,Location!$A:$J,9,FALSE)</f>
        <v>Monterrey</v>
      </c>
      <c r="O504" s="31" t="str">
        <f>VLOOKUP($A504,Location!$A:$J,10,FALSE)</f>
        <v>Estadio BBVA</v>
      </c>
      <c r="R504" s="31">
        <v>0</v>
      </c>
      <c r="S504" s="25">
        <f>VLOOKUP($A504,Database!$A:$Y,10,FALSE)</f>
        <v>72</v>
      </c>
      <c r="T504" s="25">
        <f>VLOOKUP($A504,Database!$A:$Y,11,FALSE)</f>
        <v>110</v>
      </c>
      <c r="U504" s="25">
        <f>VLOOKUP($A504,Database!$A:$Y,12,FALSE)</f>
        <v>122</v>
      </c>
      <c r="V504" s="25" t="str">
        <f>VLOOKUP(A504,Database!A:M,13,FALSE)</f>
        <v>À venir</v>
      </c>
      <c r="W504" s="25" t="str">
        <f>VLOOKUP($A504,Database!$A:$Y,20,FALSE)</f>
        <v/>
      </c>
      <c r="X504" s="25" t="str">
        <f>VLOOKUP($A504,Database!$A:$Y,21,FALSE)</f>
        <v/>
      </c>
      <c r="Y504" s="25" t="str">
        <f ca="1">IF(C504&lt;NOW(),IF(AND(P504&gt;Q504,W504&gt;X504),S504,IF(AND(P504=Q504,W504=X504),T504,IF(AND(P504&lt;Q504,W504&lt;X504),U504,0))),"")</f>
        <v/>
      </c>
      <c r="Z504" s="25">
        <f>IF(AND(P504=W504,Q504=X504),1,0)</f>
        <v>1</v>
      </c>
      <c r="AA504" s="25" t="str">
        <f>IF(Z504=0,"",IF(ISBLANK(VLOOKUP(A504,Database!A:AA,22,FALSE)),"",VLOOKUP(A504,Database!A:AA,22,FALSE)))</f>
        <v>Exact</v>
      </c>
      <c r="AB504" s="25">
        <f ca="1">IFERROR(IF(AND(Y504&lt;&gt;"",OR(V504="Terminé",V504="En cours")),VLOOKUP(AA504,Setup_ScoreExactBonus!A:D,4,FALSE),0),0)</f>
        <v>0</v>
      </c>
      <c r="AC504" s="31" t="str">
        <f ca="1">IF(Y504&lt;&gt;"", Y504 + IF(Z504=1,AB504, 0), "")</f>
        <v/>
      </c>
      <c r="AD504" s="31">
        <f ca="1">SUMIFS(AC$2:AC504,D$2:D504,D504)*IF(R504=0,1,2)</f>
        <v>0</v>
      </c>
    </row>
    <row r="505" spans="1:30" x14ac:dyDescent="0.35">
      <c r="A505" s="31">
        <f>IF(ISBLANK(B505),"",COUNTIF(B$2:B505,B505))-1</f>
        <v>12</v>
      </c>
      <c r="B505" s="31">
        <v>36</v>
      </c>
      <c r="C505" s="10">
        <f>VLOOKUP($A505,Database!$A:$Y,7,FALSE)</f>
        <v>46188.166666666664</v>
      </c>
      <c r="D505" s="31" t="str">
        <f>VLOOKUP(Pronostics!$B505,Setup_MPP!$A:$G,3,FALSE)</f>
        <v>Joueur36</v>
      </c>
      <c r="E505" s="31" t="str">
        <f>VLOOKUP(Pronostics!$B505,Setup_MPP!$A:$G,2,FALSE)</f>
        <v>Joueur36</v>
      </c>
      <c r="F505" s="31" t="str">
        <f>VLOOKUP($B505,Setup_MPP!$A:$E,4,FALSE)</f>
        <v>#D5D5D5</v>
      </c>
      <c r="G505" s="31" t="str">
        <f>VLOOKUP($B505,Setup_MPP!$A:$E,5,FALSE)</f>
        <v>#727272</v>
      </c>
      <c r="H505" s="31" t="str">
        <f>IFERROR(IF(AND(A505&gt;=1,A505&lt;=104),VLOOKUP($A505,Location!$A:$J,6,FALSE),IF(A505=0,"Avant l'ouverture",IF(OR(A505=105,A505=106),"Bonus"))),"")</f>
        <v>Tour 1</v>
      </c>
      <c r="I505" s="31" t="str">
        <f>IF(LEFT(H505,4)="Tour",VLOOKUP(A505,Database!$A:$C,3,FALSE),"")</f>
        <v>F</v>
      </c>
      <c r="J505" s="31" t="str">
        <f>VLOOKUP($A505,Location!$A:$J,7,FALSE)</f>
        <v>Suède</v>
      </c>
      <c r="K505" s="31" t="str">
        <f>IFERROR(VLOOKUP(J505,Setup_Team!$B:$C,2,FALSE), "TDB")</f>
        <v>SEN</v>
      </c>
      <c r="L505" s="31" t="str">
        <f>VLOOKUP($A505,Location!$A:$J,8,FALSE)</f>
        <v>Tunisie</v>
      </c>
      <c r="M505" s="31" t="str">
        <f>IFERROR(VLOOKUP(L505,Setup_Team!$B:$C,2,FALSE), "TDB")</f>
        <v>TUN</v>
      </c>
      <c r="N505" s="31" t="str">
        <f>VLOOKUP($A505,Location!$A:$J,9,FALSE)</f>
        <v>Monterrey</v>
      </c>
      <c r="O505" s="31" t="str">
        <f>VLOOKUP($A505,Location!$A:$J,10,FALSE)</f>
        <v>Estadio BBVA</v>
      </c>
      <c r="R505" s="31">
        <v>0</v>
      </c>
      <c r="S505" s="25">
        <f>VLOOKUP($A505,Database!$A:$Y,10,FALSE)</f>
        <v>72</v>
      </c>
      <c r="T505" s="25">
        <f>VLOOKUP($A505,Database!$A:$Y,11,FALSE)</f>
        <v>110</v>
      </c>
      <c r="U505" s="25">
        <f>VLOOKUP($A505,Database!$A:$Y,12,FALSE)</f>
        <v>122</v>
      </c>
      <c r="V505" s="25" t="str">
        <f>VLOOKUP(A505,Database!A:M,13,FALSE)</f>
        <v>À venir</v>
      </c>
      <c r="W505" s="25" t="str">
        <f>VLOOKUP($A505,Database!$A:$Y,20,FALSE)</f>
        <v/>
      </c>
      <c r="X505" s="25" t="str">
        <f>VLOOKUP($A505,Database!$A:$Y,21,FALSE)</f>
        <v/>
      </c>
      <c r="Y505" s="25" t="str">
        <f ca="1">IF(C505&lt;NOW(),IF(AND(P505&gt;Q505,W505&gt;X505),S505,IF(AND(P505=Q505,W505=X505),T505,IF(AND(P505&lt;Q505,W505&lt;X505),U505,0))),"")</f>
        <v/>
      </c>
      <c r="Z505" s="25">
        <f>IF(AND(P505=W505,Q505=X505),1,0)</f>
        <v>1</v>
      </c>
      <c r="AA505" s="25" t="str">
        <f>IF(Z505=0,"",IF(ISBLANK(VLOOKUP(A505,Database!A:AA,22,FALSE)),"",VLOOKUP(A505,Database!A:AA,22,FALSE)))</f>
        <v>Exact</v>
      </c>
      <c r="AB505" s="25">
        <f ca="1">IFERROR(IF(AND(Y505&lt;&gt;"",OR(V505="Terminé",V505="En cours")),VLOOKUP(AA505,Setup_ScoreExactBonus!A:D,4,FALSE),0),0)</f>
        <v>0</v>
      </c>
      <c r="AC505" s="31" t="str">
        <f ca="1">IF(Y505&lt;&gt;"", Y505 + IF(Z505=1,AB505, 0), "")</f>
        <v/>
      </c>
      <c r="AD505" s="31">
        <f ca="1">SUMIFS(AC$2:AC505,D$2:D505,D505)*IF(R505=0,1,2)</f>
        <v>0</v>
      </c>
    </row>
    <row r="506" spans="1:30" x14ac:dyDescent="0.35">
      <c r="A506" s="31">
        <f>IF(ISBLANK(B506),"",COUNTIF(B$2:B506,B506))-1</f>
        <v>12</v>
      </c>
      <c r="B506" s="31">
        <v>37</v>
      </c>
      <c r="C506" s="10">
        <f>VLOOKUP($A506,Database!$A:$Y,7,FALSE)</f>
        <v>46188.166666666664</v>
      </c>
      <c r="D506" s="31" t="str">
        <f>VLOOKUP(Pronostics!$B506,Setup_MPP!$A:$G,3,FALSE)</f>
        <v>Joueur37</v>
      </c>
      <c r="E506" s="31" t="str">
        <f>VLOOKUP(Pronostics!$B506,Setup_MPP!$A:$G,2,FALSE)</f>
        <v>Joueur37</v>
      </c>
      <c r="F506" s="31" t="str">
        <f>VLOOKUP($B506,Setup_MPP!$A:$E,4,FALSE)</f>
        <v>#D5D5D5</v>
      </c>
      <c r="G506" s="31" t="str">
        <f>VLOOKUP($B506,Setup_MPP!$A:$E,5,FALSE)</f>
        <v>#727272</v>
      </c>
      <c r="H506" s="31" t="str">
        <f>IFERROR(IF(AND(A506&gt;=1,A506&lt;=104),VLOOKUP($A506,Location!$A:$J,6,FALSE),IF(A506=0,"Avant l'ouverture",IF(OR(A506=105,A506=106),"Bonus"))),"")</f>
        <v>Tour 1</v>
      </c>
      <c r="I506" s="31" t="str">
        <f>IF(LEFT(H506,4)="Tour",VLOOKUP(A506,Database!$A:$C,3,FALSE),"")</f>
        <v>F</v>
      </c>
      <c r="J506" s="31" t="str">
        <f>VLOOKUP($A506,Location!$A:$J,7,FALSE)</f>
        <v>Suède</v>
      </c>
      <c r="K506" s="31" t="str">
        <f>IFERROR(VLOOKUP(J506,Setup_Team!$B:$C,2,FALSE), "TDB")</f>
        <v>SEN</v>
      </c>
      <c r="L506" s="31" t="str">
        <f>VLOOKUP($A506,Location!$A:$J,8,FALSE)</f>
        <v>Tunisie</v>
      </c>
      <c r="M506" s="31" t="str">
        <f>IFERROR(VLOOKUP(L506,Setup_Team!$B:$C,2,FALSE), "TDB")</f>
        <v>TUN</v>
      </c>
      <c r="N506" s="31" t="str">
        <f>VLOOKUP($A506,Location!$A:$J,9,FALSE)</f>
        <v>Monterrey</v>
      </c>
      <c r="O506" s="31" t="str">
        <f>VLOOKUP($A506,Location!$A:$J,10,FALSE)</f>
        <v>Estadio BBVA</v>
      </c>
      <c r="R506" s="31">
        <v>0</v>
      </c>
      <c r="S506" s="25">
        <f>VLOOKUP($A506,Database!$A:$Y,10,FALSE)</f>
        <v>72</v>
      </c>
      <c r="T506" s="25">
        <f>VLOOKUP($A506,Database!$A:$Y,11,FALSE)</f>
        <v>110</v>
      </c>
      <c r="U506" s="25">
        <f>VLOOKUP($A506,Database!$A:$Y,12,FALSE)</f>
        <v>122</v>
      </c>
      <c r="V506" s="25" t="str">
        <f>VLOOKUP(A506,Database!A:M,13,FALSE)</f>
        <v>À venir</v>
      </c>
      <c r="W506" s="25" t="str">
        <f>VLOOKUP($A506,Database!$A:$Y,20,FALSE)</f>
        <v/>
      </c>
      <c r="X506" s="25" t="str">
        <f>VLOOKUP($A506,Database!$A:$Y,21,FALSE)</f>
        <v/>
      </c>
      <c r="Y506" s="25" t="str">
        <f ca="1">IF(C506&lt;NOW(),IF(AND(P506&gt;Q506,W506&gt;X506),S506,IF(AND(P506=Q506,W506=X506),T506,IF(AND(P506&lt;Q506,W506&lt;X506),U506,0))),"")</f>
        <v/>
      </c>
      <c r="Z506" s="25">
        <f>IF(AND(P506=W506,Q506=X506),1,0)</f>
        <v>1</v>
      </c>
      <c r="AA506" s="25" t="str">
        <f>IF(Z506=0,"",IF(ISBLANK(VLOOKUP(A506,Database!A:AA,22,FALSE)),"",VLOOKUP(A506,Database!A:AA,22,FALSE)))</f>
        <v>Exact</v>
      </c>
      <c r="AB506" s="25">
        <f ca="1">IFERROR(IF(AND(Y506&lt;&gt;"",OR(V506="Terminé",V506="En cours")),VLOOKUP(AA506,Setup_ScoreExactBonus!A:D,4,FALSE),0),0)</f>
        <v>0</v>
      </c>
      <c r="AC506" s="31" t="str">
        <f ca="1">IF(Y506&lt;&gt;"", Y506 + IF(Z506=1,AB506, 0), "")</f>
        <v/>
      </c>
      <c r="AD506" s="31">
        <f ca="1">SUMIFS(AC$2:AC506,D$2:D506,D506)*IF(R506=0,1,2)</f>
        <v>0</v>
      </c>
    </row>
    <row r="507" spans="1:30" x14ac:dyDescent="0.35">
      <c r="A507" s="31">
        <f>IF(ISBLANK(B507),"",COUNTIF(B$2:B507,B507))-1</f>
        <v>12</v>
      </c>
      <c r="B507" s="31">
        <v>38</v>
      </c>
      <c r="C507" s="10">
        <f>VLOOKUP($A507,Database!$A:$Y,7,FALSE)</f>
        <v>46188.166666666664</v>
      </c>
      <c r="D507" s="31" t="str">
        <f>VLOOKUP(Pronostics!$B507,Setup_MPP!$A:$G,3,FALSE)</f>
        <v>Joueur38</v>
      </c>
      <c r="E507" s="31" t="str">
        <f>VLOOKUP(Pronostics!$B507,Setup_MPP!$A:$G,2,FALSE)</f>
        <v>Joueur38</v>
      </c>
      <c r="F507" s="31" t="str">
        <f>VLOOKUP($B507,Setup_MPP!$A:$E,4,FALSE)</f>
        <v>#D5D5D5</v>
      </c>
      <c r="G507" s="31" t="str">
        <f>VLOOKUP($B507,Setup_MPP!$A:$E,5,FALSE)</f>
        <v>#727272</v>
      </c>
      <c r="H507" s="31" t="str">
        <f>IFERROR(IF(AND(A507&gt;=1,A507&lt;=104),VLOOKUP($A507,Location!$A:$J,6,FALSE),IF(A507=0,"Avant l'ouverture",IF(OR(A507=105,A507=106),"Bonus"))),"")</f>
        <v>Tour 1</v>
      </c>
      <c r="I507" s="31" t="str">
        <f>IF(LEFT(H507,4)="Tour",VLOOKUP(A507,Database!$A:$C,3,FALSE),"")</f>
        <v>F</v>
      </c>
      <c r="J507" s="31" t="str">
        <f>VLOOKUP($A507,Location!$A:$J,7,FALSE)</f>
        <v>Suède</v>
      </c>
      <c r="K507" s="31" t="str">
        <f>IFERROR(VLOOKUP(J507,Setup_Team!$B:$C,2,FALSE), "TDB")</f>
        <v>SEN</v>
      </c>
      <c r="L507" s="31" t="str">
        <f>VLOOKUP($A507,Location!$A:$J,8,FALSE)</f>
        <v>Tunisie</v>
      </c>
      <c r="M507" s="31" t="str">
        <f>IFERROR(VLOOKUP(L507,Setup_Team!$B:$C,2,FALSE), "TDB")</f>
        <v>TUN</v>
      </c>
      <c r="N507" s="31" t="str">
        <f>VLOOKUP($A507,Location!$A:$J,9,FALSE)</f>
        <v>Monterrey</v>
      </c>
      <c r="O507" s="31" t="str">
        <f>VLOOKUP($A507,Location!$A:$J,10,FALSE)</f>
        <v>Estadio BBVA</v>
      </c>
      <c r="R507" s="31">
        <v>0</v>
      </c>
      <c r="S507" s="25">
        <f>VLOOKUP($A507,Database!$A:$Y,10,FALSE)</f>
        <v>72</v>
      </c>
      <c r="T507" s="25">
        <f>VLOOKUP($A507,Database!$A:$Y,11,FALSE)</f>
        <v>110</v>
      </c>
      <c r="U507" s="25">
        <f>VLOOKUP($A507,Database!$A:$Y,12,FALSE)</f>
        <v>122</v>
      </c>
      <c r="V507" s="25" t="str">
        <f>VLOOKUP(A507,Database!A:M,13,FALSE)</f>
        <v>À venir</v>
      </c>
      <c r="W507" s="25" t="str">
        <f>VLOOKUP($A507,Database!$A:$Y,20,FALSE)</f>
        <v/>
      </c>
      <c r="X507" s="25" t="str">
        <f>VLOOKUP($A507,Database!$A:$Y,21,FALSE)</f>
        <v/>
      </c>
      <c r="Y507" s="25" t="str">
        <f ca="1">IF(C507&lt;NOW(),IF(AND(P507&gt;Q507,W507&gt;X507),S507,IF(AND(P507=Q507,W507=X507),T507,IF(AND(P507&lt;Q507,W507&lt;X507),U507,0))),"")</f>
        <v/>
      </c>
      <c r="Z507" s="25">
        <f>IF(AND(P507=W507,Q507=X507),1,0)</f>
        <v>1</v>
      </c>
      <c r="AA507" s="25" t="str">
        <f>IF(Z507=0,"",IF(ISBLANK(VLOOKUP(A507,Database!A:AA,22,FALSE)),"",VLOOKUP(A507,Database!A:AA,22,FALSE)))</f>
        <v>Exact</v>
      </c>
      <c r="AB507" s="25">
        <f ca="1">IFERROR(IF(AND(Y507&lt;&gt;"",OR(V507="Terminé",V507="En cours")),VLOOKUP(AA507,Setup_ScoreExactBonus!A:D,4,FALSE),0),0)</f>
        <v>0</v>
      </c>
      <c r="AC507" s="31" t="str">
        <f ca="1">IF(Y507&lt;&gt;"", Y507 + IF(Z507=1,AB507, 0), "")</f>
        <v/>
      </c>
      <c r="AD507" s="31">
        <f ca="1">SUMIFS(AC$2:AC507,D$2:D507,D507)*IF(R507=0,1,2)</f>
        <v>0</v>
      </c>
    </row>
    <row r="508" spans="1:30" x14ac:dyDescent="0.35">
      <c r="A508" s="31">
        <f>IF(ISBLANK(B508),"",COUNTIF(B$2:B508,B508))-1</f>
        <v>12</v>
      </c>
      <c r="B508" s="31">
        <v>39</v>
      </c>
      <c r="C508" s="10">
        <f>VLOOKUP($A508,Database!$A:$Y,7,FALSE)</f>
        <v>46188.166666666664</v>
      </c>
      <c r="D508" s="31" t="str">
        <f>VLOOKUP(Pronostics!$B508,Setup_MPP!$A:$G,3,FALSE)</f>
        <v>Joueur39</v>
      </c>
      <c r="E508" s="31" t="str">
        <f>VLOOKUP(Pronostics!$B508,Setup_MPP!$A:$G,2,FALSE)</f>
        <v>Joueur39</v>
      </c>
      <c r="F508" s="31" t="str">
        <f>VLOOKUP($B508,Setup_MPP!$A:$E,4,FALSE)</f>
        <v>#D5D5D5</v>
      </c>
      <c r="G508" s="31" t="str">
        <f>VLOOKUP($B508,Setup_MPP!$A:$E,5,FALSE)</f>
        <v>#727272</v>
      </c>
      <c r="H508" s="31" t="str">
        <f>IFERROR(IF(AND(A508&gt;=1,A508&lt;=104),VLOOKUP($A508,Location!$A:$J,6,FALSE),IF(A508=0,"Avant l'ouverture",IF(OR(A508=105,A508=106),"Bonus"))),"")</f>
        <v>Tour 1</v>
      </c>
      <c r="I508" s="31" t="str">
        <f>IF(LEFT(H508,4)="Tour",VLOOKUP(A508,Database!$A:$C,3,FALSE),"")</f>
        <v>F</v>
      </c>
      <c r="J508" s="31" t="str">
        <f>VLOOKUP($A508,Location!$A:$J,7,FALSE)</f>
        <v>Suède</v>
      </c>
      <c r="K508" s="31" t="str">
        <f>IFERROR(VLOOKUP(J508,Setup_Team!$B:$C,2,FALSE), "TDB")</f>
        <v>SEN</v>
      </c>
      <c r="L508" s="31" t="str">
        <f>VLOOKUP($A508,Location!$A:$J,8,FALSE)</f>
        <v>Tunisie</v>
      </c>
      <c r="M508" s="31" t="str">
        <f>IFERROR(VLOOKUP(L508,Setup_Team!$B:$C,2,FALSE), "TDB")</f>
        <v>TUN</v>
      </c>
      <c r="N508" s="31" t="str">
        <f>VLOOKUP($A508,Location!$A:$J,9,FALSE)</f>
        <v>Monterrey</v>
      </c>
      <c r="O508" s="31" t="str">
        <f>VLOOKUP($A508,Location!$A:$J,10,FALSE)</f>
        <v>Estadio BBVA</v>
      </c>
      <c r="R508" s="31">
        <v>0</v>
      </c>
      <c r="S508" s="25">
        <f>VLOOKUP($A508,Database!$A:$Y,10,FALSE)</f>
        <v>72</v>
      </c>
      <c r="T508" s="25">
        <f>VLOOKUP($A508,Database!$A:$Y,11,FALSE)</f>
        <v>110</v>
      </c>
      <c r="U508" s="25">
        <f>VLOOKUP($A508,Database!$A:$Y,12,FALSE)</f>
        <v>122</v>
      </c>
      <c r="V508" s="25" t="str">
        <f>VLOOKUP(A508,Database!A:M,13,FALSE)</f>
        <v>À venir</v>
      </c>
      <c r="W508" s="25" t="str">
        <f>VLOOKUP($A508,Database!$A:$Y,20,FALSE)</f>
        <v/>
      </c>
      <c r="X508" s="25" t="str">
        <f>VLOOKUP($A508,Database!$A:$Y,21,FALSE)</f>
        <v/>
      </c>
      <c r="Y508" s="25" t="str">
        <f ca="1">IF(C508&lt;NOW(),IF(AND(P508&gt;Q508,W508&gt;X508),S508,IF(AND(P508=Q508,W508=X508),T508,IF(AND(P508&lt;Q508,W508&lt;X508),U508,0))),"")</f>
        <v/>
      </c>
      <c r="Z508" s="25">
        <f>IF(AND(P508=W508,Q508=X508),1,0)</f>
        <v>1</v>
      </c>
      <c r="AA508" s="25" t="str">
        <f>IF(Z508=0,"",IF(ISBLANK(VLOOKUP(A508,Database!A:AA,22,FALSE)),"",VLOOKUP(A508,Database!A:AA,22,FALSE)))</f>
        <v>Exact</v>
      </c>
      <c r="AB508" s="25">
        <f ca="1">IFERROR(IF(AND(Y508&lt;&gt;"",OR(V508="Terminé",V508="En cours")),VLOOKUP(AA508,Setup_ScoreExactBonus!A:D,4,FALSE),0),0)</f>
        <v>0</v>
      </c>
      <c r="AC508" s="31" t="str">
        <f ca="1">IF(Y508&lt;&gt;"", Y508 + IF(Z508=1,AB508, 0), "")</f>
        <v/>
      </c>
      <c r="AD508" s="31">
        <f ca="1">SUMIFS(AC$2:AC508,D$2:D508,D508)*IF(R508=0,1,2)</f>
        <v>0</v>
      </c>
    </row>
    <row r="509" spans="1:30" x14ac:dyDescent="0.35">
      <c r="A509" s="31">
        <f>IF(ISBLANK(B509),"",COUNTIF(B$2:B509,B509))-1</f>
        <v>13</v>
      </c>
      <c r="B509" s="31">
        <v>1</v>
      </c>
      <c r="C509" s="10">
        <f>VLOOKUP($A509,Database!$A:$Y,7,FALSE)</f>
        <v>46188.75</v>
      </c>
      <c r="D509" s="31" t="str">
        <f>VLOOKUP(Pronostics!$B509,Setup_MPP!$A:$G,3,FALSE)</f>
        <v>_Nicolas_LM_</v>
      </c>
      <c r="E509" s="31" t="str">
        <f>VLOOKUP(Pronostics!$B509,Setup_MPP!$A:$G,2,FALSE)</f>
        <v>Nicolas LE MOUEL</v>
      </c>
      <c r="F509" s="31" t="str">
        <f>VLOOKUP($B509,Setup_MPP!$A:$E,4,FALSE)</f>
        <v>#F7C79D</v>
      </c>
      <c r="G509" s="31" t="str">
        <f>VLOOKUP($B509,Setup_MPP!$A:$E,5,FALSE)</f>
        <v>#FFBE85</v>
      </c>
      <c r="H509" s="31" t="str">
        <f>IFERROR(IF(AND(A509&gt;=1,A509&lt;=104),VLOOKUP($A509,Location!$A:$J,6,FALSE),IF(A509=0,"Avant l'ouverture",IF(OR(A509=105,A509=106),"Bonus"))),"")</f>
        <v>Tour 1</v>
      </c>
      <c r="I509" s="31" t="str">
        <f>IF(LEFT(H509,4)="Tour",VLOOKUP(A509,Database!$A:$C,3,FALSE),"")</f>
        <v>H</v>
      </c>
      <c r="J509" s="31" t="str">
        <f>VLOOKUP($A509,Location!$A:$J,7,FALSE)</f>
        <v>Espagne</v>
      </c>
      <c r="K509" s="31" t="str">
        <f>IFERROR(VLOOKUP(J509,Setup_Team!$B:$C,2,FALSE), "TDB")</f>
        <v>ESP</v>
      </c>
      <c r="L509" s="31" t="str">
        <f>VLOOKUP($A509,Location!$A:$J,8,FALSE)</f>
        <v>Cap-Vert</v>
      </c>
      <c r="M509" s="31" t="str">
        <f>IFERROR(VLOOKUP(L509,Setup_Team!$B:$C,2,FALSE), "TDB")</f>
        <v>CPV</v>
      </c>
      <c r="N509" s="31" t="str">
        <f>VLOOKUP($A509,Location!$A:$J,9,FALSE)</f>
        <v>Atlanta</v>
      </c>
      <c r="O509" s="31" t="str">
        <f>VLOOKUP($A509,Location!$A:$J,10,FALSE)</f>
        <v>Mercedes-Benz Stadium</v>
      </c>
      <c r="P509" s="44"/>
      <c r="Q509" s="44"/>
      <c r="R509" s="31">
        <v>0</v>
      </c>
      <c r="S509" s="25">
        <f>VLOOKUP($A509,Database!$A:$Y,10,FALSE)</f>
        <v>16</v>
      </c>
      <c r="T509" s="25">
        <f>VLOOKUP($A509,Database!$A:$Y,11,FALSE)</f>
        <v>166</v>
      </c>
      <c r="U509" s="25">
        <f>VLOOKUP($A509,Database!$A:$Y,12,FALSE)</f>
        <v>217</v>
      </c>
      <c r="V509" s="25" t="str">
        <f>VLOOKUP(A509,Database!A:M,13,FALSE)</f>
        <v>À venir</v>
      </c>
      <c r="W509" s="25" t="str">
        <f>VLOOKUP($A509,Database!$A:$Y,20,FALSE)</f>
        <v/>
      </c>
      <c r="X509" s="25" t="str">
        <f>VLOOKUP($A509,Database!$A:$Y,21,FALSE)</f>
        <v/>
      </c>
      <c r="Y509" s="25" t="str">
        <f ca="1">IF(C509&lt;NOW(),IF(AND(P509&gt;Q509,W509&gt;X509),S509,IF(AND(P509=Q509,W509=X509),T509,IF(AND(P509&lt;Q509,W509&lt;X509),U509,0))),"")</f>
        <v/>
      </c>
      <c r="Z509" s="25">
        <f>IF(AND(P509=W509,Q509=X509),1,0)</f>
        <v>1</v>
      </c>
      <c r="AA509" s="25" t="str">
        <f>IF(Z509=0,"",IF(ISBLANK(VLOOKUP(A509,Database!A:AA,22,FALSE)),"",VLOOKUP(A509,Database!A:AA,22,FALSE)))</f>
        <v>Exact</v>
      </c>
      <c r="AB509" s="25">
        <f ca="1">IFERROR(IF(AND(Y509&lt;&gt;"",OR(V509="Terminé",V509="En cours")),VLOOKUP(AA509,Setup_ScoreExactBonus!A:D,4,FALSE),0),0)</f>
        <v>0</v>
      </c>
      <c r="AC509" s="31" t="str">
        <f ca="1">IF(Y509&lt;&gt;"", Y509 + IF(Z509=1,AB509, 0), "")</f>
        <v/>
      </c>
      <c r="AD509" s="31">
        <f ca="1">SUMIFS(AC$2:AC509,D$2:D509,D509)*IF(R509=0,1,2)</f>
        <v>0</v>
      </c>
    </row>
    <row r="510" spans="1:30" x14ac:dyDescent="0.35">
      <c r="A510" s="31">
        <f>IF(ISBLANK(B510),"",COUNTIF(B$2:B510,B510))-1</f>
        <v>13</v>
      </c>
      <c r="B510" s="31">
        <v>2</v>
      </c>
      <c r="C510" s="10">
        <f>VLOOKUP($A510,Database!$A:$Y,7,FALSE)</f>
        <v>46188.75</v>
      </c>
      <c r="D510" s="31" t="str">
        <f>VLOOKUP(Pronostics!$B510,Setup_MPP!$A:$G,3,FALSE)</f>
        <v>leaelaz</v>
      </c>
      <c r="E510" s="31" t="str">
        <f>VLOOKUP(Pronostics!$B510,Setup_MPP!$A:$G,2,FALSE)</f>
        <v>Léa EL ASERY</v>
      </c>
      <c r="F510" s="31" t="str">
        <f>VLOOKUP($B510,Setup_MPP!$A:$E,4,FALSE)</f>
        <v>#FFBEBE</v>
      </c>
      <c r="G510" s="31" t="str">
        <f>VLOOKUP($B510,Setup_MPP!$A:$E,5,FALSE)</f>
        <v>#DF6868</v>
      </c>
      <c r="H510" s="31" t="str">
        <f>IFERROR(IF(AND(A510&gt;=1,A510&lt;=104),VLOOKUP($A510,Location!$A:$J,6,FALSE),IF(A510=0,"Avant l'ouverture",IF(OR(A510=105,A510=106),"Bonus"))),"")</f>
        <v>Tour 1</v>
      </c>
      <c r="I510" s="31" t="str">
        <f>IF(LEFT(H510,4)="Tour",VLOOKUP(A510,Database!$A:$C,3,FALSE),"")</f>
        <v>H</v>
      </c>
      <c r="J510" s="31" t="str">
        <f>VLOOKUP($A510,Location!$A:$J,7,FALSE)</f>
        <v>Espagne</v>
      </c>
      <c r="K510" s="31" t="str">
        <f>IFERROR(VLOOKUP(J510,Setup_Team!$B:$C,2,FALSE), "TDB")</f>
        <v>ESP</v>
      </c>
      <c r="L510" s="31" t="str">
        <f>VLOOKUP($A510,Location!$A:$J,8,FALSE)</f>
        <v>Cap-Vert</v>
      </c>
      <c r="M510" s="31" t="str">
        <f>IFERROR(VLOOKUP(L510,Setup_Team!$B:$C,2,FALSE), "TDB")</f>
        <v>CPV</v>
      </c>
      <c r="N510" s="31" t="str">
        <f>VLOOKUP($A510,Location!$A:$J,9,FALSE)</f>
        <v>Atlanta</v>
      </c>
      <c r="O510" s="31" t="str">
        <f>VLOOKUP($A510,Location!$A:$J,10,FALSE)</f>
        <v>Mercedes-Benz Stadium</v>
      </c>
      <c r="R510" s="31">
        <v>0</v>
      </c>
      <c r="S510" s="25">
        <f>VLOOKUP($A510,Database!$A:$Y,10,FALSE)</f>
        <v>16</v>
      </c>
      <c r="T510" s="25">
        <f>VLOOKUP($A510,Database!$A:$Y,11,FALSE)</f>
        <v>166</v>
      </c>
      <c r="U510" s="25">
        <f>VLOOKUP($A510,Database!$A:$Y,12,FALSE)</f>
        <v>217</v>
      </c>
      <c r="V510" s="25" t="str">
        <f>VLOOKUP(A510,Database!A:M,13,FALSE)</f>
        <v>À venir</v>
      </c>
      <c r="W510" s="25" t="str">
        <f>VLOOKUP($A510,Database!$A:$Y,20,FALSE)</f>
        <v/>
      </c>
      <c r="X510" s="25" t="str">
        <f>VLOOKUP($A510,Database!$A:$Y,21,FALSE)</f>
        <v/>
      </c>
      <c r="Y510" s="25" t="str">
        <f ca="1">IF(C510&lt;NOW(),IF(AND(P510&gt;Q510,W510&gt;X510),S510,IF(AND(P510=Q510,W510=X510),T510,IF(AND(P510&lt;Q510,W510&lt;X510),U510,0))),"")</f>
        <v/>
      </c>
      <c r="Z510" s="25">
        <f>IF(AND(P510=W510,Q510=X510),1,0)</f>
        <v>1</v>
      </c>
      <c r="AA510" s="25" t="str">
        <f>IF(Z510=0,"",IF(ISBLANK(VLOOKUP(A510,Database!A:AA,22,FALSE)),"",VLOOKUP(A510,Database!A:AA,22,FALSE)))</f>
        <v>Exact</v>
      </c>
      <c r="AB510" s="25">
        <f ca="1">IFERROR(IF(AND(Y510&lt;&gt;"",OR(V510="Terminé",V510="En cours")),VLOOKUP(AA510,Setup_ScoreExactBonus!A:D,4,FALSE),0),0)</f>
        <v>0</v>
      </c>
      <c r="AC510" s="31" t="str">
        <f ca="1">IF(Y510&lt;&gt;"", Y510 + IF(Z510=1,AB510, 0), "")</f>
        <v/>
      </c>
      <c r="AD510" s="31">
        <f ca="1">SUMIFS(AC$2:AC510,D$2:D510,D510)*IF(R510=0,1,2)</f>
        <v>0</v>
      </c>
    </row>
    <row r="511" spans="1:30" x14ac:dyDescent="0.35">
      <c r="A511" s="31">
        <f>IF(ISBLANK(B511),"",COUNTIF(B$2:B511,B511))-1</f>
        <v>13</v>
      </c>
      <c r="B511" s="31">
        <v>3</v>
      </c>
      <c r="C511" s="10">
        <f>VLOOKUP($A511,Database!$A:$Y,7,FALSE)</f>
        <v>46188.75</v>
      </c>
      <c r="D511" s="31" t="str">
        <f>VLOOKUP(Pronostics!$B511,Setup_MPP!$A:$G,3,FALSE)</f>
        <v>PasMetalleux</v>
      </c>
      <c r="E511" s="31" t="str">
        <f>VLOOKUP(Pronostics!$B511,Setup_MPP!$A:$G,2,FALSE)</f>
        <v>Elwenn JOUBREL</v>
      </c>
      <c r="F511" s="31" t="str">
        <f>VLOOKUP($B511,Setup_MPP!$A:$E,4,FALSE)</f>
        <v>#F5C7FC</v>
      </c>
      <c r="G511" s="31" t="str">
        <f>VLOOKUP($B511,Setup_MPP!$A:$E,5,FALSE)</f>
        <v>#C489CF</v>
      </c>
      <c r="H511" s="31" t="str">
        <f>IFERROR(IF(AND(A511&gt;=1,A511&lt;=104),VLOOKUP($A511,Location!$A:$J,6,FALSE),IF(A511=0,"Avant l'ouverture",IF(OR(A511=105,A511=106),"Bonus"))),"")</f>
        <v>Tour 1</v>
      </c>
      <c r="I511" s="31" t="str">
        <f>IF(LEFT(H511,4)="Tour",VLOOKUP(A511,Database!$A:$C,3,FALSE),"")</f>
        <v>H</v>
      </c>
      <c r="J511" s="31" t="str">
        <f>VLOOKUP($A511,Location!$A:$J,7,FALSE)</f>
        <v>Espagne</v>
      </c>
      <c r="K511" s="31" t="str">
        <f>IFERROR(VLOOKUP(J511,Setup_Team!$B:$C,2,FALSE), "TDB")</f>
        <v>ESP</v>
      </c>
      <c r="L511" s="31" t="str">
        <f>VLOOKUP($A511,Location!$A:$J,8,FALSE)</f>
        <v>Cap-Vert</v>
      </c>
      <c r="M511" s="31" t="str">
        <f>IFERROR(VLOOKUP(L511,Setup_Team!$B:$C,2,FALSE), "TDB")</f>
        <v>CPV</v>
      </c>
      <c r="N511" s="31" t="str">
        <f>VLOOKUP($A511,Location!$A:$J,9,FALSE)</f>
        <v>Atlanta</v>
      </c>
      <c r="O511" s="31" t="str">
        <f>VLOOKUP($A511,Location!$A:$J,10,FALSE)</f>
        <v>Mercedes-Benz Stadium</v>
      </c>
      <c r="R511" s="31">
        <v>0</v>
      </c>
      <c r="S511" s="25">
        <f>VLOOKUP($A511,Database!$A:$Y,10,FALSE)</f>
        <v>16</v>
      </c>
      <c r="T511" s="25">
        <f>VLOOKUP($A511,Database!$A:$Y,11,FALSE)</f>
        <v>166</v>
      </c>
      <c r="U511" s="25">
        <f>VLOOKUP($A511,Database!$A:$Y,12,FALSE)</f>
        <v>217</v>
      </c>
      <c r="V511" s="25" t="str">
        <f>VLOOKUP(A511,Database!A:M,13,FALSE)</f>
        <v>À venir</v>
      </c>
      <c r="W511" s="25" t="str">
        <f>VLOOKUP($A511,Database!$A:$Y,20,FALSE)</f>
        <v/>
      </c>
      <c r="X511" s="25" t="str">
        <f>VLOOKUP($A511,Database!$A:$Y,21,FALSE)</f>
        <v/>
      </c>
      <c r="Y511" s="25" t="str">
        <f ca="1">IF(C511&lt;NOW(),IF(AND(P511&gt;Q511,W511&gt;X511),S511,IF(AND(P511=Q511,W511=X511),T511,IF(AND(P511&lt;Q511,W511&lt;X511),U511,0))),"")</f>
        <v/>
      </c>
      <c r="Z511" s="25">
        <f>IF(AND(P511=W511,Q511=X511),1,0)</f>
        <v>1</v>
      </c>
      <c r="AA511" s="25" t="str">
        <f>IF(Z511=0,"",IF(ISBLANK(VLOOKUP(A511,Database!A:AA,22,FALSE)),"",VLOOKUP(A511,Database!A:AA,22,FALSE)))</f>
        <v>Exact</v>
      </c>
      <c r="AB511" s="25">
        <f ca="1">IFERROR(IF(AND(Y511&lt;&gt;"",OR(V511="Terminé",V511="En cours")),VLOOKUP(AA511,Setup_ScoreExactBonus!A:D,4,FALSE),0),0)</f>
        <v>0</v>
      </c>
      <c r="AC511" s="31" t="str">
        <f ca="1">IF(Y511&lt;&gt;"", Y511 + IF(Z511=1,AB511, 0), "")</f>
        <v/>
      </c>
      <c r="AD511" s="31">
        <f ca="1">SUMIFS(AC$2:AC511,D$2:D511,D511)*IF(R511=0,1,2)</f>
        <v>0</v>
      </c>
    </row>
    <row r="512" spans="1:30" x14ac:dyDescent="0.35">
      <c r="A512" s="31">
        <f>IF(ISBLANK(B512),"",COUNTIF(B$2:B512,B512))-1</f>
        <v>13</v>
      </c>
      <c r="B512" s="31">
        <v>4</v>
      </c>
      <c r="C512" s="10">
        <f>VLOOKUP($A512,Database!$A:$Y,7,FALSE)</f>
        <v>46188.75</v>
      </c>
      <c r="D512" s="31" t="str">
        <f>VLOOKUP(Pronostics!$B512,Setup_MPP!$A:$G,3,FALSE)</f>
        <v>Popo444</v>
      </c>
      <c r="E512" s="31" t="str">
        <f>VLOOKUP(Pronostics!$B512,Setup_MPP!$A:$G,2,FALSE)</f>
        <v>Pauline OLIVIER</v>
      </c>
      <c r="F512" s="31" t="str">
        <f>VLOOKUP($B512,Setup_MPP!$A:$E,4,FALSE)</f>
        <v>#A5EA7F</v>
      </c>
      <c r="G512" s="31" t="str">
        <f>VLOOKUP($B512,Setup_MPP!$A:$E,5,FALSE)</f>
        <v>#80C65A</v>
      </c>
      <c r="H512" s="31" t="str">
        <f>IFERROR(IF(AND(A512&gt;=1,A512&lt;=104),VLOOKUP($A512,Location!$A:$J,6,FALSE),IF(A512=0,"Avant l'ouverture",IF(OR(A512=105,A512=106),"Bonus"))),"")</f>
        <v>Tour 1</v>
      </c>
      <c r="I512" s="31" t="str">
        <f>IF(LEFT(H512,4)="Tour",VLOOKUP(A512,Database!$A:$C,3,FALSE),"")</f>
        <v>H</v>
      </c>
      <c r="J512" s="31" t="str">
        <f>VLOOKUP($A512,Location!$A:$J,7,FALSE)</f>
        <v>Espagne</v>
      </c>
      <c r="K512" s="31" t="str">
        <f>IFERROR(VLOOKUP(J512,Setup_Team!$B:$C,2,FALSE), "TDB")</f>
        <v>ESP</v>
      </c>
      <c r="L512" s="31" t="str">
        <f>VLOOKUP($A512,Location!$A:$J,8,FALSE)</f>
        <v>Cap-Vert</v>
      </c>
      <c r="M512" s="31" t="str">
        <f>IFERROR(VLOOKUP(L512,Setup_Team!$B:$C,2,FALSE), "TDB")</f>
        <v>CPV</v>
      </c>
      <c r="N512" s="31" t="str">
        <f>VLOOKUP($A512,Location!$A:$J,9,FALSE)</f>
        <v>Atlanta</v>
      </c>
      <c r="O512" s="31" t="str">
        <f>VLOOKUP($A512,Location!$A:$J,10,FALSE)</f>
        <v>Mercedes-Benz Stadium</v>
      </c>
      <c r="R512" s="31">
        <v>0</v>
      </c>
      <c r="S512" s="25">
        <f>VLOOKUP($A512,Database!$A:$Y,10,FALSE)</f>
        <v>16</v>
      </c>
      <c r="T512" s="25">
        <f>VLOOKUP($A512,Database!$A:$Y,11,FALSE)</f>
        <v>166</v>
      </c>
      <c r="U512" s="25">
        <f>VLOOKUP($A512,Database!$A:$Y,12,FALSE)</f>
        <v>217</v>
      </c>
      <c r="V512" s="25" t="str">
        <f>VLOOKUP(A512,Database!A:M,13,FALSE)</f>
        <v>À venir</v>
      </c>
      <c r="W512" s="25" t="str">
        <f>VLOOKUP($A512,Database!$A:$Y,20,FALSE)</f>
        <v/>
      </c>
      <c r="X512" s="25" t="str">
        <f>VLOOKUP($A512,Database!$A:$Y,21,FALSE)</f>
        <v/>
      </c>
      <c r="Y512" s="25" t="str">
        <f ca="1">IF(C512&lt;NOW(),IF(AND(P512&gt;Q512,W512&gt;X512),S512,IF(AND(P512=Q512,W512=X512),T512,IF(AND(P512&lt;Q512,W512&lt;X512),U512,0))),"")</f>
        <v/>
      </c>
      <c r="Z512" s="25">
        <f>IF(AND(P512=W512,Q512=X512),1,0)</f>
        <v>1</v>
      </c>
      <c r="AA512" s="25" t="str">
        <f>IF(Z512=0,"",IF(ISBLANK(VLOOKUP(A512,Database!A:AA,22,FALSE)),"",VLOOKUP(A512,Database!A:AA,22,FALSE)))</f>
        <v>Exact</v>
      </c>
      <c r="AB512" s="25">
        <f ca="1">IFERROR(IF(AND(Y512&lt;&gt;"",OR(V512="Terminé",V512="En cours")),VLOOKUP(AA512,Setup_ScoreExactBonus!A:D,4,FALSE),0),0)</f>
        <v>0</v>
      </c>
      <c r="AC512" s="31" t="str">
        <f ca="1">IF(Y512&lt;&gt;"", Y512 + IF(Z512=1,AB512, 0), "")</f>
        <v/>
      </c>
      <c r="AD512" s="31">
        <f ca="1">SUMIFS(AC$2:AC512,D$2:D512,D512)*IF(R512=0,1,2)</f>
        <v>0</v>
      </c>
    </row>
    <row r="513" spans="1:30" x14ac:dyDescent="0.35">
      <c r="A513" s="31">
        <f>IF(ISBLANK(B513),"",COUNTIF(B$2:B513,B513))-1</f>
        <v>13</v>
      </c>
      <c r="B513" s="31">
        <v>5</v>
      </c>
      <c r="C513" s="10">
        <f>VLOOKUP($A513,Database!$A:$Y,7,FALSE)</f>
        <v>46188.75</v>
      </c>
      <c r="D513" s="31" t="str">
        <f>VLOOKUP(Pronostics!$B513,Setup_MPP!$A:$G,3,FALSE)</f>
        <v>_Jujul</v>
      </c>
      <c r="E513" s="31" t="str">
        <f>VLOOKUP(Pronostics!$B513,Setup_MPP!$A:$G,2,FALSE)</f>
        <v>Julie BOISSIERE</v>
      </c>
      <c r="F513" s="31" t="str">
        <f>VLOOKUP($B513,Setup_MPP!$A:$E,4,FALSE)</f>
        <v>#D890FF</v>
      </c>
      <c r="G513" s="31" t="str">
        <f>VLOOKUP($B513,Setup_MPP!$A:$E,5,FALSE)</f>
        <v>#B750EF</v>
      </c>
      <c r="H513" s="31" t="str">
        <f>IFERROR(IF(AND(A513&gt;=1,A513&lt;=104),VLOOKUP($A513,Location!$A:$J,6,FALSE),IF(A513=0,"Avant l'ouverture",IF(OR(A513=105,A513=106),"Bonus"))),"")</f>
        <v>Tour 1</v>
      </c>
      <c r="I513" s="31" t="str">
        <f>IF(LEFT(H513,4)="Tour",VLOOKUP(A513,Database!$A:$C,3,FALSE),"")</f>
        <v>H</v>
      </c>
      <c r="J513" s="31" t="str">
        <f>VLOOKUP($A513,Location!$A:$J,7,FALSE)</f>
        <v>Espagne</v>
      </c>
      <c r="K513" s="31" t="str">
        <f>IFERROR(VLOOKUP(J513,Setup_Team!$B:$C,2,FALSE), "TDB")</f>
        <v>ESP</v>
      </c>
      <c r="L513" s="31" t="str">
        <f>VLOOKUP($A513,Location!$A:$J,8,FALSE)</f>
        <v>Cap-Vert</v>
      </c>
      <c r="M513" s="31" t="str">
        <f>IFERROR(VLOOKUP(L513,Setup_Team!$B:$C,2,FALSE), "TDB")</f>
        <v>CPV</v>
      </c>
      <c r="N513" s="31" t="str">
        <f>VLOOKUP($A513,Location!$A:$J,9,FALSE)</f>
        <v>Atlanta</v>
      </c>
      <c r="O513" s="31" t="str">
        <f>VLOOKUP($A513,Location!$A:$J,10,FALSE)</f>
        <v>Mercedes-Benz Stadium</v>
      </c>
      <c r="R513" s="31">
        <v>0</v>
      </c>
      <c r="S513" s="25">
        <f>VLOOKUP($A513,Database!$A:$Y,10,FALSE)</f>
        <v>16</v>
      </c>
      <c r="T513" s="25">
        <f>VLOOKUP($A513,Database!$A:$Y,11,FALSE)</f>
        <v>166</v>
      </c>
      <c r="U513" s="25">
        <f>VLOOKUP($A513,Database!$A:$Y,12,FALSE)</f>
        <v>217</v>
      </c>
      <c r="V513" s="25" t="str">
        <f>VLOOKUP(A513,Database!A:M,13,FALSE)</f>
        <v>À venir</v>
      </c>
      <c r="W513" s="25" t="str">
        <f>VLOOKUP($A513,Database!$A:$Y,20,FALSE)</f>
        <v/>
      </c>
      <c r="X513" s="25" t="str">
        <f>VLOOKUP($A513,Database!$A:$Y,21,FALSE)</f>
        <v/>
      </c>
      <c r="Y513" s="25" t="str">
        <f ca="1">IF(C513&lt;NOW(),IF(AND(P513&gt;Q513,W513&gt;X513),S513,IF(AND(P513=Q513,W513=X513),T513,IF(AND(P513&lt;Q513,W513&lt;X513),U513,0))),"")</f>
        <v/>
      </c>
      <c r="Z513" s="25">
        <f>IF(AND(P513=W513,Q513=X513),1,0)</f>
        <v>1</v>
      </c>
      <c r="AA513" s="25" t="str">
        <f>IF(Z513=0,"",IF(ISBLANK(VLOOKUP(A513,Database!A:AA,22,FALSE)),"",VLOOKUP(A513,Database!A:AA,22,FALSE)))</f>
        <v>Exact</v>
      </c>
      <c r="AB513" s="25">
        <f ca="1">IFERROR(IF(AND(Y513&lt;&gt;"",OR(V513="Terminé",V513="En cours")),VLOOKUP(AA513,Setup_ScoreExactBonus!A:D,4,FALSE),0),0)</f>
        <v>0</v>
      </c>
      <c r="AC513" s="31" t="str">
        <f ca="1">IF(Y513&lt;&gt;"", Y513 + IF(Z513=1,AB513, 0), "")</f>
        <v/>
      </c>
      <c r="AD513" s="31">
        <f ca="1">SUMIFS(AC$2:AC513,D$2:D513,D513)*IF(R513=0,1,2)</f>
        <v>0</v>
      </c>
    </row>
    <row r="514" spans="1:30" x14ac:dyDescent="0.35">
      <c r="A514" s="31">
        <f>IF(ISBLANK(B514),"",COUNTIF(B$2:B514,B514))-1</f>
        <v>13</v>
      </c>
      <c r="B514" s="31">
        <v>6</v>
      </c>
      <c r="C514" s="10">
        <f>VLOOKUP($A514,Database!$A:$Y,7,FALSE)</f>
        <v>46188.75</v>
      </c>
      <c r="D514" s="31" t="str">
        <f>VLOOKUP(Pronostics!$B514,Setup_MPP!$A:$G,3,FALSE)</f>
        <v>Julay</v>
      </c>
      <c r="E514" s="31" t="str">
        <f>VLOOKUP(Pronostics!$B514,Setup_MPP!$A:$G,2,FALSE)</f>
        <v>Julie BOUCHARD</v>
      </c>
      <c r="F514" s="31" t="str">
        <f>VLOOKUP($B514,Setup_MPP!$A:$E,4,FALSE)</f>
        <v>#A6F7B1</v>
      </c>
      <c r="G514" s="31" t="str">
        <f>VLOOKUP($B514,Setup_MPP!$A:$E,5,FALSE)</f>
        <v>#6EC179</v>
      </c>
      <c r="H514" s="31" t="str">
        <f>IFERROR(IF(AND(A514&gt;=1,A514&lt;=104),VLOOKUP($A514,Location!$A:$J,6,FALSE),IF(A514=0,"Avant l'ouverture",IF(OR(A514=105,A514=106),"Bonus"))),"")</f>
        <v>Tour 1</v>
      </c>
      <c r="I514" s="31" t="str">
        <f>IF(LEFT(H514,4)="Tour",VLOOKUP(A514,Database!$A:$C,3,FALSE),"")</f>
        <v>H</v>
      </c>
      <c r="J514" s="31" t="str">
        <f>VLOOKUP($A514,Location!$A:$J,7,FALSE)</f>
        <v>Espagne</v>
      </c>
      <c r="K514" s="31" t="str">
        <f>IFERROR(VLOOKUP(J514,Setup_Team!$B:$C,2,FALSE), "TDB")</f>
        <v>ESP</v>
      </c>
      <c r="L514" s="31" t="str">
        <f>VLOOKUP($A514,Location!$A:$J,8,FALSE)</f>
        <v>Cap-Vert</v>
      </c>
      <c r="M514" s="31" t="str">
        <f>IFERROR(VLOOKUP(L514,Setup_Team!$B:$C,2,FALSE), "TDB")</f>
        <v>CPV</v>
      </c>
      <c r="N514" s="31" t="str">
        <f>VLOOKUP($A514,Location!$A:$J,9,FALSE)</f>
        <v>Atlanta</v>
      </c>
      <c r="O514" s="31" t="str">
        <f>VLOOKUP($A514,Location!$A:$J,10,FALSE)</f>
        <v>Mercedes-Benz Stadium</v>
      </c>
      <c r="R514" s="31">
        <v>0</v>
      </c>
      <c r="S514" s="25">
        <f>VLOOKUP($A514,Database!$A:$Y,10,FALSE)</f>
        <v>16</v>
      </c>
      <c r="T514" s="25">
        <f>VLOOKUP($A514,Database!$A:$Y,11,FALSE)</f>
        <v>166</v>
      </c>
      <c r="U514" s="25">
        <f>VLOOKUP($A514,Database!$A:$Y,12,FALSE)</f>
        <v>217</v>
      </c>
      <c r="V514" s="25" t="str">
        <f>VLOOKUP(A514,Database!A:M,13,FALSE)</f>
        <v>À venir</v>
      </c>
      <c r="W514" s="25" t="str">
        <f>VLOOKUP($A514,Database!$A:$Y,20,FALSE)</f>
        <v/>
      </c>
      <c r="X514" s="25" t="str">
        <f>VLOOKUP($A514,Database!$A:$Y,21,FALSE)</f>
        <v/>
      </c>
      <c r="Y514" s="25" t="str">
        <f ca="1">IF(C514&lt;NOW(),IF(AND(P514&gt;Q514,W514&gt;X514),S514,IF(AND(P514=Q514,W514=X514),T514,IF(AND(P514&lt;Q514,W514&lt;X514),U514,0))),"")</f>
        <v/>
      </c>
      <c r="Z514" s="25">
        <f>IF(AND(P514=W514,Q514=X514),1,0)</f>
        <v>1</v>
      </c>
      <c r="AA514" s="25" t="str">
        <f>IF(Z514=0,"",IF(ISBLANK(VLOOKUP(A514,Database!A:AA,22,FALSE)),"",VLOOKUP(A514,Database!A:AA,22,FALSE)))</f>
        <v>Exact</v>
      </c>
      <c r="AB514" s="25">
        <f ca="1">IFERROR(IF(AND(Y514&lt;&gt;"",OR(V514="Terminé",V514="En cours")),VLOOKUP(AA514,Setup_ScoreExactBonus!A:D,4,FALSE),0),0)</f>
        <v>0</v>
      </c>
      <c r="AC514" s="31" t="str">
        <f ca="1">IF(Y514&lt;&gt;"", Y514 + IF(Z514=1,AB514, 0), "")</f>
        <v/>
      </c>
      <c r="AD514" s="31">
        <f ca="1">SUMIFS(AC$2:AC514,D$2:D514,D514)*IF(R514=0,1,2)</f>
        <v>0</v>
      </c>
    </row>
    <row r="515" spans="1:30" x14ac:dyDescent="0.35">
      <c r="A515" s="31">
        <f>IF(ISBLANK(B515),"",COUNTIF(B$2:B515,B515))-1</f>
        <v>13</v>
      </c>
      <c r="B515" s="31">
        <v>7</v>
      </c>
      <c r="C515" s="10">
        <f>VLOOKUP($A515,Database!$A:$Y,7,FALSE)</f>
        <v>46188.75</v>
      </c>
      <c r="D515" s="31" t="str">
        <f>VLOOKUP(Pronostics!$B515,Setup_MPP!$A:$G,3,FALSE)</f>
        <v>__Vince__</v>
      </c>
      <c r="E515" s="31" t="str">
        <f>VLOOKUP(Pronostics!$B515,Setup_MPP!$A:$G,2,FALSE)</f>
        <v>Vincent FRAYSSE</v>
      </c>
      <c r="F515" s="31" t="str">
        <f>VLOOKUP($B515,Setup_MPP!$A:$E,4,FALSE)</f>
        <v>#B2EAE8</v>
      </c>
      <c r="G515" s="31" t="str">
        <f>VLOOKUP($B515,Setup_MPP!$A:$E,5,FALSE)</f>
        <v>#6CB4B1</v>
      </c>
      <c r="H515" s="31" t="str">
        <f>IFERROR(IF(AND(A515&gt;=1,A515&lt;=104),VLOOKUP($A515,Location!$A:$J,6,FALSE),IF(A515=0,"Avant l'ouverture",IF(OR(A515=105,A515=106),"Bonus"))),"")</f>
        <v>Tour 1</v>
      </c>
      <c r="I515" s="31" t="str">
        <f>IF(LEFT(H515,4)="Tour",VLOOKUP(A515,Database!$A:$C,3,FALSE),"")</f>
        <v>H</v>
      </c>
      <c r="J515" s="31" t="str">
        <f>VLOOKUP($A515,Location!$A:$J,7,FALSE)</f>
        <v>Espagne</v>
      </c>
      <c r="K515" s="31" t="str">
        <f>IFERROR(VLOOKUP(J515,Setup_Team!$B:$C,2,FALSE), "TDB")</f>
        <v>ESP</v>
      </c>
      <c r="L515" s="31" t="str">
        <f>VLOOKUP($A515,Location!$A:$J,8,FALSE)</f>
        <v>Cap-Vert</v>
      </c>
      <c r="M515" s="31" t="str">
        <f>IFERROR(VLOOKUP(L515,Setup_Team!$B:$C,2,FALSE), "TDB")</f>
        <v>CPV</v>
      </c>
      <c r="N515" s="31" t="str">
        <f>VLOOKUP($A515,Location!$A:$J,9,FALSE)</f>
        <v>Atlanta</v>
      </c>
      <c r="O515" s="31" t="str">
        <f>VLOOKUP($A515,Location!$A:$J,10,FALSE)</f>
        <v>Mercedes-Benz Stadium</v>
      </c>
      <c r="R515" s="31">
        <v>0</v>
      </c>
      <c r="S515" s="25">
        <f>VLOOKUP($A515,Database!$A:$Y,10,FALSE)</f>
        <v>16</v>
      </c>
      <c r="T515" s="25">
        <f>VLOOKUP($A515,Database!$A:$Y,11,FALSE)</f>
        <v>166</v>
      </c>
      <c r="U515" s="25">
        <f>VLOOKUP($A515,Database!$A:$Y,12,FALSE)</f>
        <v>217</v>
      </c>
      <c r="V515" s="25" t="str">
        <f>VLOOKUP(A515,Database!A:M,13,FALSE)</f>
        <v>À venir</v>
      </c>
      <c r="W515" s="25" t="str">
        <f>VLOOKUP($A515,Database!$A:$Y,20,FALSE)</f>
        <v/>
      </c>
      <c r="X515" s="25" t="str">
        <f>VLOOKUP($A515,Database!$A:$Y,21,FALSE)</f>
        <v/>
      </c>
      <c r="Y515" s="25" t="str">
        <f ca="1">IF(C515&lt;NOW(),IF(AND(P515&gt;Q515,W515&gt;X515),S515,IF(AND(P515=Q515,W515=X515),T515,IF(AND(P515&lt;Q515,W515&lt;X515),U515,0))),"")</f>
        <v/>
      </c>
      <c r="Z515" s="25">
        <f>IF(AND(P515=W515,Q515=X515),1,0)</f>
        <v>1</v>
      </c>
      <c r="AA515" s="25" t="str">
        <f>IF(Z515=0,"",IF(ISBLANK(VLOOKUP(A515,Database!A:AA,22,FALSE)),"",VLOOKUP(A515,Database!A:AA,22,FALSE)))</f>
        <v>Exact</v>
      </c>
      <c r="AB515" s="25">
        <f ca="1">IFERROR(IF(AND(Y515&lt;&gt;"",OR(V515="Terminé",V515="En cours")),VLOOKUP(AA515,Setup_ScoreExactBonus!A:D,4,FALSE),0),0)</f>
        <v>0</v>
      </c>
      <c r="AC515" s="31" t="str">
        <f ca="1">IF(Y515&lt;&gt;"", Y515 + IF(Z515=1,AB515, 0), "")</f>
        <v/>
      </c>
      <c r="AD515" s="31">
        <f ca="1">SUMIFS(AC$2:AC515,D$2:D515,D515)*IF(R515=0,1,2)</f>
        <v>0</v>
      </c>
    </row>
    <row r="516" spans="1:30" x14ac:dyDescent="0.35">
      <c r="A516" s="31">
        <f>IF(ISBLANK(B516),"",COUNTIF(B$2:B516,B516))-1</f>
        <v>13</v>
      </c>
      <c r="B516" s="31">
        <v>8</v>
      </c>
      <c r="C516" s="10">
        <f>VLOOKUP($A516,Database!$A:$Y,7,FALSE)</f>
        <v>46188.75</v>
      </c>
      <c r="D516" s="31" t="str">
        <f>VLOOKUP(Pronostics!$B516,Setup_MPP!$A:$G,3,FALSE)</f>
        <v>Louuiiis</v>
      </c>
      <c r="E516" s="31" t="str">
        <f>VLOOKUP(Pronostics!$B516,Setup_MPP!$A:$G,2,FALSE)</f>
        <v>Louis HARLE</v>
      </c>
      <c r="F516" s="31" t="str">
        <f>VLOOKUP($B516,Setup_MPP!$A:$E,4,FALSE)</f>
        <v>#EEF7B1</v>
      </c>
      <c r="G516" s="31" t="str">
        <f>VLOOKUP($B516,Setup_MPP!$A:$E,5,FALSE)</f>
        <v>#C1CB7D</v>
      </c>
      <c r="H516" s="31" t="str">
        <f>IFERROR(IF(AND(A516&gt;=1,A516&lt;=104),VLOOKUP($A516,Location!$A:$J,6,FALSE),IF(A516=0,"Avant l'ouverture",IF(OR(A516=105,A516=106),"Bonus"))),"")</f>
        <v>Tour 1</v>
      </c>
      <c r="I516" s="31" t="str">
        <f>IF(LEFT(H516,4)="Tour",VLOOKUP(A516,Database!$A:$C,3,FALSE),"")</f>
        <v>H</v>
      </c>
      <c r="J516" s="31" t="str">
        <f>VLOOKUP($A516,Location!$A:$J,7,FALSE)</f>
        <v>Espagne</v>
      </c>
      <c r="K516" s="31" t="str">
        <f>IFERROR(VLOOKUP(J516,Setup_Team!$B:$C,2,FALSE), "TDB")</f>
        <v>ESP</v>
      </c>
      <c r="L516" s="31" t="str">
        <f>VLOOKUP($A516,Location!$A:$J,8,FALSE)</f>
        <v>Cap-Vert</v>
      </c>
      <c r="M516" s="31" t="str">
        <f>IFERROR(VLOOKUP(L516,Setup_Team!$B:$C,2,FALSE), "TDB")</f>
        <v>CPV</v>
      </c>
      <c r="N516" s="31" t="str">
        <f>VLOOKUP($A516,Location!$A:$J,9,FALSE)</f>
        <v>Atlanta</v>
      </c>
      <c r="O516" s="31" t="str">
        <f>VLOOKUP($A516,Location!$A:$J,10,FALSE)</f>
        <v>Mercedes-Benz Stadium</v>
      </c>
      <c r="R516" s="31">
        <v>0</v>
      </c>
      <c r="S516" s="25">
        <f>VLOOKUP($A516,Database!$A:$Y,10,FALSE)</f>
        <v>16</v>
      </c>
      <c r="T516" s="25">
        <f>VLOOKUP($A516,Database!$A:$Y,11,FALSE)</f>
        <v>166</v>
      </c>
      <c r="U516" s="25">
        <f>VLOOKUP($A516,Database!$A:$Y,12,FALSE)</f>
        <v>217</v>
      </c>
      <c r="V516" s="25" t="str">
        <f>VLOOKUP(A516,Database!A:M,13,FALSE)</f>
        <v>À venir</v>
      </c>
      <c r="W516" s="25" t="str">
        <f>VLOOKUP($A516,Database!$A:$Y,20,FALSE)</f>
        <v/>
      </c>
      <c r="X516" s="25" t="str">
        <f>VLOOKUP($A516,Database!$A:$Y,21,FALSE)</f>
        <v/>
      </c>
      <c r="Y516" s="25" t="str">
        <f ca="1">IF(C516&lt;NOW(),IF(AND(P516&gt;Q516,W516&gt;X516),S516,IF(AND(P516=Q516,W516=X516),T516,IF(AND(P516&lt;Q516,W516&lt;X516),U516,0))),"")</f>
        <v/>
      </c>
      <c r="Z516" s="25">
        <f>IF(AND(P516=W516,Q516=X516),1,0)</f>
        <v>1</v>
      </c>
      <c r="AA516" s="25" t="str">
        <f>IF(Z516=0,"",IF(ISBLANK(VLOOKUP(A516,Database!A:AA,22,FALSE)),"",VLOOKUP(A516,Database!A:AA,22,FALSE)))</f>
        <v>Exact</v>
      </c>
      <c r="AB516" s="25">
        <f ca="1">IFERROR(IF(AND(Y516&lt;&gt;"",OR(V516="Terminé",V516="En cours")),VLOOKUP(AA516,Setup_ScoreExactBonus!A:D,4,FALSE),0),0)</f>
        <v>0</v>
      </c>
      <c r="AC516" s="31" t="str">
        <f ca="1">IF(Y516&lt;&gt;"", Y516 + IF(Z516=1,AB516, 0), "")</f>
        <v/>
      </c>
      <c r="AD516" s="31">
        <f ca="1">SUMIFS(AC$2:AC516,D$2:D516,D516)*IF(R516=0,1,2)</f>
        <v>0</v>
      </c>
    </row>
    <row r="517" spans="1:30" x14ac:dyDescent="0.35">
      <c r="A517" s="31">
        <f>IF(ISBLANK(B517),"",COUNTIF(B$2:B517,B517))-1</f>
        <v>13</v>
      </c>
      <c r="B517" s="31">
        <v>9</v>
      </c>
      <c r="C517" s="10">
        <f>VLOOKUP($A517,Database!$A:$Y,7,FALSE)</f>
        <v>46188.75</v>
      </c>
      <c r="D517" s="31" t="str">
        <f>VLOOKUP(Pronostics!$B517,Setup_MPP!$A:$G,3,FALSE)</f>
        <v>Aurelien_dqp</v>
      </c>
      <c r="E517" s="31" t="str">
        <f>VLOOKUP(Pronostics!$B517,Setup_MPP!$A:$G,2,FALSE)</f>
        <v>Aurélien DE POULPIQUET</v>
      </c>
      <c r="F517" s="31" t="str">
        <f>VLOOKUP($B517,Setup_MPP!$A:$E,4,FALSE)</f>
        <v>#F4EA9D</v>
      </c>
      <c r="G517" s="31" t="str">
        <f>VLOOKUP($B517,Setup_MPP!$A:$E,5,FALSE)</f>
        <v>#D2C458</v>
      </c>
      <c r="H517" s="31" t="str">
        <f>IFERROR(IF(AND(A517&gt;=1,A517&lt;=104),VLOOKUP($A517,Location!$A:$J,6,FALSE),IF(A517=0,"Avant l'ouverture",IF(OR(A517=105,A517=106),"Bonus"))),"")</f>
        <v>Tour 1</v>
      </c>
      <c r="I517" s="31" t="str">
        <f>IF(LEFT(H517,4)="Tour",VLOOKUP(A517,Database!$A:$C,3,FALSE),"")</f>
        <v>H</v>
      </c>
      <c r="J517" s="31" t="str">
        <f>VLOOKUP($A517,Location!$A:$J,7,FALSE)</f>
        <v>Espagne</v>
      </c>
      <c r="K517" s="31" t="str">
        <f>IFERROR(VLOOKUP(J517,Setup_Team!$B:$C,2,FALSE), "TDB")</f>
        <v>ESP</v>
      </c>
      <c r="L517" s="31" t="str">
        <f>VLOOKUP($A517,Location!$A:$J,8,FALSE)</f>
        <v>Cap-Vert</v>
      </c>
      <c r="M517" s="31" t="str">
        <f>IFERROR(VLOOKUP(L517,Setup_Team!$B:$C,2,FALSE), "TDB")</f>
        <v>CPV</v>
      </c>
      <c r="N517" s="31" t="str">
        <f>VLOOKUP($A517,Location!$A:$J,9,FALSE)</f>
        <v>Atlanta</v>
      </c>
      <c r="O517" s="31" t="str">
        <f>VLOOKUP($A517,Location!$A:$J,10,FALSE)</f>
        <v>Mercedes-Benz Stadium</v>
      </c>
      <c r="R517" s="31">
        <v>0</v>
      </c>
      <c r="S517" s="25">
        <f>VLOOKUP($A517,Database!$A:$Y,10,FALSE)</f>
        <v>16</v>
      </c>
      <c r="T517" s="25">
        <f>VLOOKUP($A517,Database!$A:$Y,11,FALSE)</f>
        <v>166</v>
      </c>
      <c r="U517" s="25">
        <f>VLOOKUP($A517,Database!$A:$Y,12,FALSE)</f>
        <v>217</v>
      </c>
      <c r="V517" s="25" t="str">
        <f>VLOOKUP(A517,Database!A:M,13,FALSE)</f>
        <v>À venir</v>
      </c>
      <c r="W517" s="25" t="str">
        <f>VLOOKUP($A517,Database!$A:$Y,20,FALSE)</f>
        <v/>
      </c>
      <c r="X517" s="25" t="str">
        <f>VLOOKUP($A517,Database!$A:$Y,21,FALSE)</f>
        <v/>
      </c>
      <c r="Y517" s="25" t="str">
        <f ca="1">IF(C517&lt;NOW(),IF(AND(P517&gt;Q517,W517&gt;X517),S517,IF(AND(P517=Q517,W517=X517),T517,IF(AND(P517&lt;Q517,W517&lt;X517),U517,0))),"")</f>
        <v/>
      </c>
      <c r="Z517" s="25">
        <f>IF(AND(P517=W517,Q517=X517),1,0)</f>
        <v>1</v>
      </c>
      <c r="AA517" s="25" t="str">
        <f>IF(Z517=0,"",IF(ISBLANK(VLOOKUP(A517,Database!A:AA,22,FALSE)),"",VLOOKUP(A517,Database!A:AA,22,FALSE)))</f>
        <v>Exact</v>
      </c>
      <c r="AB517" s="25">
        <f ca="1">IFERROR(IF(AND(Y517&lt;&gt;"",OR(V517="Terminé",V517="En cours")),VLOOKUP(AA517,Setup_ScoreExactBonus!A:D,4,FALSE),0),0)</f>
        <v>0</v>
      </c>
      <c r="AC517" s="31" t="str">
        <f ca="1">IF(Y517&lt;&gt;"", Y517 + IF(Z517=1,AB517, 0), "")</f>
        <v/>
      </c>
      <c r="AD517" s="31">
        <f ca="1">SUMIFS(AC$2:AC517,D$2:D517,D517)*IF(R517=0,1,2)</f>
        <v>0</v>
      </c>
    </row>
    <row r="518" spans="1:30" x14ac:dyDescent="0.35">
      <c r="A518" s="31">
        <f>IF(ISBLANK(B518),"",COUNTIF(B$2:B518,B518))-1</f>
        <v>13</v>
      </c>
      <c r="B518" s="31">
        <v>10</v>
      </c>
      <c r="C518" s="10">
        <f>VLOOKUP($A518,Database!$A:$Y,7,FALSE)</f>
        <v>46188.75</v>
      </c>
      <c r="D518" s="31" t="str">
        <f>VLOOKUP(Pronostics!$B518,Setup_MPP!$A:$G,3,FALSE)</f>
        <v>RandomPaul</v>
      </c>
      <c r="E518" s="31" t="str">
        <f>VLOOKUP(Pronostics!$B518,Setup_MPP!$A:$G,2,FALSE)</f>
        <v>Paul MONTESINOS</v>
      </c>
      <c r="F518" s="31" t="str">
        <f>VLOOKUP($B518,Setup_MPP!$A:$E,4,FALSE)</f>
        <v>#C4B0FF</v>
      </c>
      <c r="G518" s="31" t="str">
        <f>VLOOKUP($B518,Setup_MPP!$A:$E,5,FALSE)</f>
        <v>#7F66C8</v>
      </c>
      <c r="H518" s="31" t="str">
        <f>IFERROR(IF(AND(A518&gt;=1,A518&lt;=104),VLOOKUP($A518,Location!$A:$J,6,FALSE),IF(A518=0,"Avant l'ouverture",IF(OR(A518=105,A518=106),"Bonus"))),"")</f>
        <v>Tour 1</v>
      </c>
      <c r="I518" s="31" t="str">
        <f>IF(LEFT(H518,4)="Tour",VLOOKUP(A518,Database!$A:$C,3,FALSE),"")</f>
        <v>H</v>
      </c>
      <c r="J518" s="31" t="str">
        <f>VLOOKUP($A518,Location!$A:$J,7,FALSE)</f>
        <v>Espagne</v>
      </c>
      <c r="K518" s="31" t="str">
        <f>IFERROR(VLOOKUP(J518,Setup_Team!$B:$C,2,FALSE), "TDB")</f>
        <v>ESP</v>
      </c>
      <c r="L518" s="31" t="str">
        <f>VLOOKUP($A518,Location!$A:$J,8,FALSE)</f>
        <v>Cap-Vert</v>
      </c>
      <c r="M518" s="31" t="str">
        <f>IFERROR(VLOOKUP(L518,Setup_Team!$B:$C,2,FALSE), "TDB")</f>
        <v>CPV</v>
      </c>
      <c r="N518" s="31" t="str">
        <f>VLOOKUP($A518,Location!$A:$J,9,FALSE)</f>
        <v>Atlanta</v>
      </c>
      <c r="O518" s="31" t="str">
        <f>VLOOKUP($A518,Location!$A:$J,10,FALSE)</f>
        <v>Mercedes-Benz Stadium</v>
      </c>
      <c r="R518" s="31">
        <v>0</v>
      </c>
      <c r="S518" s="25">
        <f>VLOOKUP($A518,Database!$A:$Y,10,FALSE)</f>
        <v>16</v>
      </c>
      <c r="T518" s="25">
        <f>VLOOKUP($A518,Database!$A:$Y,11,FALSE)</f>
        <v>166</v>
      </c>
      <c r="U518" s="25">
        <f>VLOOKUP($A518,Database!$A:$Y,12,FALSE)</f>
        <v>217</v>
      </c>
      <c r="V518" s="25" t="str">
        <f>VLOOKUP(A518,Database!A:M,13,FALSE)</f>
        <v>À venir</v>
      </c>
      <c r="W518" s="25" t="str">
        <f>VLOOKUP($A518,Database!$A:$Y,20,FALSE)</f>
        <v/>
      </c>
      <c r="X518" s="25" t="str">
        <f>VLOOKUP($A518,Database!$A:$Y,21,FALSE)</f>
        <v/>
      </c>
      <c r="Y518" s="25" t="str">
        <f ca="1">IF(C518&lt;NOW(),IF(AND(P518&gt;Q518,W518&gt;X518),S518,IF(AND(P518=Q518,W518=X518),T518,IF(AND(P518&lt;Q518,W518&lt;X518),U518,0))),"")</f>
        <v/>
      </c>
      <c r="Z518" s="25">
        <f>IF(AND(P518=W518,Q518=X518),1,0)</f>
        <v>1</v>
      </c>
      <c r="AA518" s="25" t="str">
        <f>IF(Z518=0,"",IF(ISBLANK(VLOOKUP(A518,Database!A:AA,22,FALSE)),"",VLOOKUP(A518,Database!A:AA,22,FALSE)))</f>
        <v>Exact</v>
      </c>
      <c r="AB518" s="25">
        <f ca="1">IFERROR(IF(AND(Y518&lt;&gt;"",OR(V518="Terminé",V518="En cours")),VLOOKUP(AA518,Setup_ScoreExactBonus!A:D,4,FALSE),0),0)</f>
        <v>0</v>
      </c>
      <c r="AC518" s="31" t="str">
        <f ca="1">IF(Y518&lt;&gt;"", Y518 + IF(Z518=1,AB518, 0), "")</f>
        <v/>
      </c>
      <c r="AD518" s="31">
        <f ca="1">SUMIFS(AC$2:AC518,D$2:D518,D518)*IF(R518=0,1,2)</f>
        <v>0</v>
      </c>
    </row>
    <row r="519" spans="1:30" x14ac:dyDescent="0.35">
      <c r="A519" s="31">
        <f>IF(ISBLANK(B519),"",COUNTIF(B$2:B519,B519))-1</f>
        <v>13</v>
      </c>
      <c r="B519" s="31">
        <v>11</v>
      </c>
      <c r="C519" s="10">
        <f>VLOOKUP($A519,Database!$A:$Y,7,FALSE)</f>
        <v>46188.75</v>
      </c>
      <c r="D519" s="31" t="str">
        <f>VLOOKUP(Pronostics!$B519,Setup_MPP!$A:$G,3,FALSE)</f>
        <v>Kinsley#8SA6T</v>
      </c>
      <c r="E519" s="31" t="str">
        <f>VLOOKUP(Pronostics!$B519,Setup_MPP!$A:$G,2,FALSE)</f>
        <v>Kinsley ROQUE</v>
      </c>
      <c r="F519" s="31" t="str">
        <f>VLOOKUP($B519,Setup_MPP!$A:$E,4,FALSE)</f>
        <v>#CBEBBA</v>
      </c>
      <c r="G519" s="31" t="str">
        <f>VLOOKUP($B519,Setup_MPP!$A:$E,5,FALSE)</f>
        <v>#70BC6E</v>
      </c>
      <c r="H519" s="31" t="str">
        <f>IFERROR(IF(AND(A519&gt;=1,A519&lt;=104),VLOOKUP($A519,Location!$A:$J,6,FALSE),IF(A519=0,"Avant l'ouverture",IF(OR(A519=105,A519=106),"Bonus"))),"")</f>
        <v>Tour 1</v>
      </c>
      <c r="I519" s="31" t="str">
        <f>IF(LEFT(H519,4)="Tour",VLOOKUP(A519,Database!$A:$C,3,FALSE),"")</f>
        <v>H</v>
      </c>
      <c r="J519" s="31" t="str">
        <f>VLOOKUP($A519,Location!$A:$J,7,FALSE)</f>
        <v>Espagne</v>
      </c>
      <c r="K519" s="31" t="str">
        <f>IFERROR(VLOOKUP(J519,Setup_Team!$B:$C,2,FALSE), "TDB")</f>
        <v>ESP</v>
      </c>
      <c r="L519" s="31" t="str">
        <f>VLOOKUP($A519,Location!$A:$J,8,FALSE)</f>
        <v>Cap-Vert</v>
      </c>
      <c r="M519" s="31" t="str">
        <f>IFERROR(VLOOKUP(L519,Setup_Team!$B:$C,2,FALSE), "TDB")</f>
        <v>CPV</v>
      </c>
      <c r="N519" s="31" t="str">
        <f>VLOOKUP($A519,Location!$A:$J,9,FALSE)</f>
        <v>Atlanta</v>
      </c>
      <c r="O519" s="31" t="str">
        <f>VLOOKUP($A519,Location!$A:$J,10,FALSE)</f>
        <v>Mercedes-Benz Stadium</v>
      </c>
      <c r="R519" s="31">
        <v>0</v>
      </c>
      <c r="S519" s="25">
        <f>VLOOKUP($A519,Database!$A:$Y,10,FALSE)</f>
        <v>16</v>
      </c>
      <c r="T519" s="25">
        <f>VLOOKUP($A519,Database!$A:$Y,11,FALSE)</f>
        <v>166</v>
      </c>
      <c r="U519" s="25">
        <f>VLOOKUP($A519,Database!$A:$Y,12,FALSE)</f>
        <v>217</v>
      </c>
      <c r="V519" s="25" t="str">
        <f>VLOOKUP(A519,Database!A:M,13,FALSE)</f>
        <v>À venir</v>
      </c>
      <c r="W519" s="25" t="str">
        <f>VLOOKUP($A519,Database!$A:$Y,20,FALSE)</f>
        <v/>
      </c>
      <c r="X519" s="25" t="str">
        <f>VLOOKUP($A519,Database!$A:$Y,21,FALSE)</f>
        <v/>
      </c>
      <c r="Y519" s="25" t="str">
        <f ca="1">IF(C519&lt;NOW(),IF(AND(P519&gt;Q519,W519&gt;X519),S519,IF(AND(P519=Q519,W519=X519),T519,IF(AND(P519&lt;Q519,W519&lt;X519),U519,0))),"")</f>
        <v/>
      </c>
      <c r="Z519" s="25">
        <f>IF(AND(P519=W519,Q519=X519),1,0)</f>
        <v>1</v>
      </c>
      <c r="AA519" s="25" t="str">
        <f>IF(Z519=0,"",IF(ISBLANK(VLOOKUP(A519,Database!A:AA,22,FALSE)),"",VLOOKUP(A519,Database!A:AA,22,FALSE)))</f>
        <v>Exact</v>
      </c>
      <c r="AB519" s="25">
        <f ca="1">IFERROR(IF(AND(Y519&lt;&gt;"",OR(V519="Terminé",V519="En cours")),VLOOKUP(AA519,Setup_ScoreExactBonus!A:D,4,FALSE),0),0)</f>
        <v>0</v>
      </c>
      <c r="AC519" s="31" t="str">
        <f ca="1">IF(Y519&lt;&gt;"", Y519 + IF(Z519=1,AB519, 0), "")</f>
        <v/>
      </c>
      <c r="AD519" s="31">
        <f ca="1">SUMIFS(AC$2:AC519,D$2:D519,D519)*IF(R519=0,1,2)</f>
        <v>0</v>
      </c>
    </row>
    <row r="520" spans="1:30" x14ac:dyDescent="0.35">
      <c r="A520" s="31">
        <f>IF(ISBLANK(B520),"",COUNTIF(B$2:B520,B520))-1</f>
        <v>13</v>
      </c>
      <c r="B520" s="31">
        <v>12</v>
      </c>
      <c r="C520" s="10">
        <f>VLOOKUP($A520,Database!$A:$Y,7,FALSE)</f>
        <v>46188.75</v>
      </c>
      <c r="D520" s="31" t="str">
        <f>VLOOKUP(Pronostics!$B520,Setup_MPP!$A:$G,3,FALSE)</f>
        <v>Jaouad1</v>
      </c>
      <c r="E520" s="31" t="str">
        <f>VLOOKUP(Pronostics!$B520,Setup_MPP!$A:$G,2,FALSE)</f>
        <v>Jaouad SETTI</v>
      </c>
      <c r="F520" s="31" t="str">
        <f>VLOOKUP($B520,Setup_MPP!$A:$E,4,FALSE)</f>
        <v>#C2D4FF</v>
      </c>
      <c r="G520" s="31" t="str">
        <f>VLOOKUP($B520,Setup_MPP!$A:$E,5,FALSE)</f>
        <v>#6586D5</v>
      </c>
      <c r="H520" s="31" t="str">
        <f>IFERROR(IF(AND(A520&gt;=1,A520&lt;=104),VLOOKUP($A520,Location!$A:$J,6,FALSE),IF(A520=0,"Avant l'ouverture",IF(OR(A520=105,A520=106),"Bonus"))),"")</f>
        <v>Tour 1</v>
      </c>
      <c r="I520" s="31" t="str">
        <f>IF(LEFT(H520,4)="Tour",VLOOKUP(A520,Database!$A:$C,3,FALSE),"")</f>
        <v>H</v>
      </c>
      <c r="J520" s="31" t="str">
        <f>VLOOKUP($A520,Location!$A:$J,7,FALSE)</f>
        <v>Espagne</v>
      </c>
      <c r="K520" s="31" t="str">
        <f>IFERROR(VLOOKUP(J520,Setup_Team!$B:$C,2,FALSE), "TDB")</f>
        <v>ESP</v>
      </c>
      <c r="L520" s="31" t="str">
        <f>VLOOKUP($A520,Location!$A:$J,8,FALSE)</f>
        <v>Cap-Vert</v>
      </c>
      <c r="M520" s="31" t="str">
        <f>IFERROR(VLOOKUP(L520,Setup_Team!$B:$C,2,FALSE), "TDB")</f>
        <v>CPV</v>
      </c>
      <c r="N520" s="31" t="str">
        <f>VLOOKUP($A520,Location!$A:$J,9,FALSE)</f>
        <v>Atlanta</v>
      </c>
      <c r="O520" s="31" t="str">
        <f>VLOOKUP($A520,Location!$A:$J,10,FALSE)</f>
        <v>Mercedes-Benz Stadium</v>
      </c>
      <c r="R520" s="31">
        <v>0</v>
      </c>
      <c r="S520" s="25">
        <f>VLOOKUP($A520,Database!$A:$Y,10,FALSE)</f>
        <v>16</v>
      </c>
      <c r="T520" s="25">
        <f>VLOOKUP($A520,Database!$A:$Y,11,FALSE)</f>
        <v>166</v>
      </c>
      <c r="U520" s="25">
        <f>VLOOKUP($A520,Database!$A:$Y,12,FALSE)</f>
        <v>217</v>
      </c>
      <c r="V520" s="25" t="str">
        <f>VLOOKUP(A520,Database!A:M,13,FALSE)</f>
        <v>À venir</v>
      </c>
      <c r="W520" s="25" t="str">
        <f>VLOOKUP($A520,Database!$A:$Y,20,FALSE)</f>
        <v/>
      </c>
      <c r="X520" s="25" t="str">
        <f>VLOOKUP($A520,Database!$A:$Y,21,FALSE)</f>
        <v/>
      </c>
      <c r="Y520" s="25" t="str">
        <f ca="1">IF(C520&lt;NOW(),IF(AND(P520&gt;Q520,W520&gt;X520),S520,IF(AND(P520=Q520,W520=X520),T520,IF(AND(P520&lt;Q520,W520&lt;X520),U520,0))),"")</f>
        <v/>
      </c>
      <c r="Z520" s="25">
        <f>IF(AND(P520=W520,Q520=X520),1,0)</f>
        <v>1</v>
      </c>
      <c r="AA520" s="25" t="str">
        <f>IF(Z520=0,"",IF(ISBLANK(VLOOKUP(A520,Database!A:AA,22,FALSE)),"",VLOOKUP(A520,Database!A:AA,22,FALSE)))</f>
        <v>Exact</v>
      </c>
      <c r="AB520" s="25">
        <f ca="1">IFERROR(IF(AND(Y520&lt;&gt;"",OR(V520="Terminé",V520="En cours")),VLOOKUP(AA520,Setup_ScoreExactBonus!A:D,4,FALSE),0),0)</f>
        <v>0</v>
      </c>
      <c r="AC520" s="31" t="str">
        <f ca="1">IF(Y520&lt;&gt;"", Y520 + IF(Z520=1,AB520, 0), "")</f>
        <v/>
      </c>
      <c r="AD520" s="31">
        <f ca="1">SUMIFS(AC$2:AC520,D$2:D520,D520)*IF(R520=0,1,2)</f>
        <v>0</v>
      </c>
    </row>
    <row r="521" spans="1:30" x14ac:dyDescent="0.35">
      <c r="A521" s="31">
        <f>IF(ISBLANK(B521),"",COUNTIF(B$2:B521,B521))-1</f>
        <v>13</v>
      </c>
      <c r="B521" s="31">
        <v>13</v>
      </c>
      <c r="C521" s="10">
        <f>VLOOKUP($A521,Database!$A:$Y,7,FALSE)</f>
        <v>46188.75</v>
      </c>
      <c r="D521" s="31" t="str">
        <f>VLOOKUP(Pronostics!$B521,Setup_MPP!$A:$G,3,FALSE)</f>
        <v>Julien_I</v>
      </c>
      <c r="E521" s="31" t="str">
        <f>VLOOKUP(Pronostics!$B521,Setup_MPP!$A:$G,2,FALSE)</f>
        <v>Julien INGE</v>
      </c>
      <c r="F521" s="31" t="str">
        <f>VLOOKUP($B521,Setup_MPP!$A:$E,4,FALSE)</f>
        <v>#C1E0EF</v>
      </c>
      <c r="G521" s="31" t="str">
        <f>VLOOKUP($B521,Setup_MPP!$A:$E,5,FALSE)</f>
        <v>#4F91B2</v>
      </c>
      <c r="H521" s="31" t="str">
        <f>IFERROR(IF(AND(A521&gt;=1,A521&lt;=104),VLOOKUP($A521,Location!$A:$J,6,FALSE),IF(A521=0,"Avant l'ouverture",IF(OR(A521=105,A521=106),"Bonus"))),"")</f>
        <v>Tour 1</v>
      </c>
      <c r="I521" s="31" t="str">
        <f>IF(LEFT(H521,4)="Tour",VLOOKUP(A521,Database!$A:$C,3,FALSE),"")</f>
        <v>H</v>
      </c>
      <c r="J521" s="31" t="str">
        <f>VLOOKUP($A521,Location!$A:$J,7,FALSE)</f>
        <v>Espagne</v>
      </c>
      <c r="K521" s="31" t="str">
        <f>IFERROR(VLOOKUP(J521,Setup_Team!$B:$C,2,FALSE), "TDB")</f>
        <v>ESP</v>
      </c>
      <c r="L521" s="31" t="str">
        <f>VLOOKUP($A521,Location!$A:$J,8,FALSE)</f>
        <v>Cap-Vert</v>
      </c>
      <c r="M521" s="31" t="str">
        <f>IFERROR(VLOOKUP(L521,Setup_Team!$B:$C,2,FALSE), "TDB")</f>
        <v>CPV</v>
      </c>
      <c r="N521" s="31" t="str">
        <f>VLOOKUP($A521,Location!$A:$J,9,FALSE)</f>
        <v>Atlanta</v>
      </c>
      <c r="O521" s="31" t="str">
        <f>VLOOKUP($A521,Location!$A:$J,10,FALSE)</f>
        <v>Mercedes-Benz Stadium</v>
      </c>
      <c r="R521" s="31">
        <v>0</v>
      </c>
      <c r="S521" s="25">
        <f>VLOOKUP($A521,Database!$A:$Y,10,FALSE)</f>
        <v>16</v>
      </c>
      <c r="T521" s="25">
        <f>VLOOKUP($A521,Database!$A:$Y,11,FALSE)</f>
        <v>166</v>
      </c>
      <c r="U521" s="25">
        <f>VLOOKUP($A521,Database!$A:$Y,12,FALSE)</f>
        <v>217</v>
      </c>
      <c r="V521" s="25" t="str">
        <f>VLOOKUP(A521,Database!A:M,13,FALSE)</f>
        <v>À venir</v>
      </c>
      <c r="W521" s="25" t="str">
        <f>VLOOKUP($A521,Database!$A:$Y,20,FALSE)</f>
        <v/>
      </c>
      <c r="X521" s="25" t="str">
        <f>VLOOKUP($A521,Database!$A:$Y,21,FALSE)</f>
        <v/>
      </c>
      <c r="Y521" s="25" t="str">
        <f ca="1">IF(C521&lt;NOW(),IF(AND(P521&gt;Q521,W521&gt;X521),S521,IF(AND(P521=Q521,W521=X521),T521,IF(AND(P521&lt;Q521,W521&lt;X521),U521,0))),"")</f>
        <v/>
      </c>
      <c r="Z521" s="25">
        <f>IF(AND(P521=W521,Q521=X521),1,0)</f>
        <v>1</v>
      </c>
      <c r="AA521" s="25" t="str">
        <f>IF(Z521=0,"",IF(ISBLANK(VLOOKUP(A521,Database!A:AA,22,FALSE)),"",VLOOKUP(A521,Database!A:AA,22,FALSE)))</f>
        <v>Exact</v>
      </c>
      <c r="AB521" s="25">
        <f ca="1">IFERROR(IF(AND(Y521&lt;&gt;"",OR(V521="Terminé",V521="En cours")),VLOOKUP(AA521,Setup_ScoreExactBonus!A:D,4,FALSE),0),0)</f>
        <v>0</v>
      </c>
      <c r="AC521" s="31" t="str">
        <f ca="1">IF(Y521&lt;&gt;"", Y521 + IF(Z521=1,AB521, 0), "")</f>
        <v/>
      </c>
      <c r="AD521" s="31">
        <f ca="1">SUMIFS(AC$2:AC521,D$2:D521,D521)*IF(R521=0,1,2)</f>
        <v>0</v>
      </c>
    </row>
    <row r="522" spans="1:30" x14ac:dyDescent="0.35">
      <c r="A522" s="31">
        <f>IF(ISBLANK(B522),"",COUNTIF(B$2:B522,B522))-1</f>
        <v>13</v>
      </c>
      <c r="B522" s="31">
        <v>14</v>
      </c>
      <c r="C522" s="10">
        <f>VLOOKUP($A522,Database!$A:$Y,7,FALSE)</f>
        <v>46188.75</v>
      </c>
      <c r="D522" s="31" t="str">
        <f>VLOOKUP(Pronostics!$B522,Setup_MPP!$A:$G,3,FALSE)</f>
        <v>MarieEYT</v>
      </c>
      <c r="E522" s="31" t="str">
        <f>VLOOKUP(Pronostics!$B522,Setup_MPP!$A:$G,2,FALSE)</f>
        <v>Marie EXBRAYAT</v>
      </c>
      <c r="F522" s="31" t="str">
        <f>VLOOKUP($B522,Setup_MPP!$A:$E,4,FALSE)</f>
        <v>#FFAFD2</v>
      </c>
      <c r="G522" s="31" t="str">
        <f>VLOOKUP($B522,Setup_MPP!$A:$E,5,FALSE)</f>
        <v>#F2589B</v>
      </c>
      <c r="H522" s="31" t="str">
        <f>IFERROR(IF(AND(A522&gt;=1,A522&lt;=104),VLOOKUP($A522,Location!$A:$J,6,FALSE),IF(A522=0,"Avant l'ouverture",IF(OR(A522=105,A522=106),"Bonus"))),"")</f>
        <v>Tour 1</v>
      </c>
      <c r="I522" s="31" t="str">
        <f>IF(LEFT(H522,4)="Tour",VLOOKUP(A522,Database!$A:$C,3,FALSE),"")</f>
        <v>H</v>
      </c>
      <c r="J522" s="31" t="str">
        <f>VLOOKUP($A522,Location!$A:$J,7,FALSE)</f>
        <v>Espagne</v>
      </c>
      <c r="K522" s="31" t="str">
        <f>IFERROR(VLOOKUP(J522,Setup_Team!$B:$C,2,FALSE), "TDB")</f>
        <v>ESP</v>
      </c>
      <c r="L522" s="31" t="str">
        <f>VLOOKUP($A522,Location!$A:$J,8,FALSE)</f>
        <v>Cap-Vert</v>
      </c>
      <c r="M522" s="31" t="str">
        <f>IFERROR(VLOOKUP(L522,Setup_Team!$B:$C,2,FALSE), "TDB")</f>
        <v>CPV</v>
      </c>
      <c r="N522" s="31" t="str">
        <f>VLOOKUP($A522,Location!$A:$J,9,FALSE)</f>
        <v>Atlanta</v>
      </c>
      <c r="O522" s="31" t="str">
        <f>VLOOKUP($A522,Location!$A:$J,10,FALSE)</f>
        <v>Mercedes-Benz Stadium</v>
      </c>
      <c r="R522" s="31">
        <v>0</v>
      </c>
      <c r="S522" s="25">
        <f>VLOOKUP($A522,Database!$A:$Y,10,FALSE)</f>
        <v>16</v>
      </c>
      <c r="T522" s="25">
        <f>VLOOKUP($A522,Database!$A:$Y,11,FALSE)</f>
        <v>166</v>
      </c>
      <c r="U522" s="25">
        <f>VLOOKUP($A522,Database!$A:$Y,12,FALSE)</f>
        <v>217</v>
      </c>
      <c r="V522" s="25" t="str">
        <f>VLOOKUP(A522,Database!A:M,13,FALSE)</f>
        <v>À venir</v>
      </c>
      <c r="W522" s="25" t="str">
        <f>VLOOKUP($A522,Database!$A:$Y,20,FALSE)</f>
        <v/>
      </c>
      <c r="X522" s="25" t="str">
        <f>VLOOKUP($A522,Database!$A:$Y,21,FALSE)</f>
        <v/>
      </c>
      <c r="Y522" s="25" t="str">
        <f ca="1">IF(C522&lt;NOW(),IF(AND(P522&gt;Q522,W522&gt;X522),S522,IF(AND(P522=Q522,W522=X522),T522,IF(AND(P522&lt;Q522,W522&lt;X522),U522,0))),"")</f>
        <v/>
      </c>
      <c r="Z522" s="25">
        <f>IF(AND(P522=W522,Q522=X522),1,0)</f>
        <v>1</v>
      </c>
      <c r="AA522" s="25" t="str">
        <f>IF(Z522=0,"",IF(ISBLANK(VLOOKUP(A522,Database!A:AA,22,FALSE)),"",VLOOKUP(A522,Database!A:AA,22,FALSE)))</f>
        <v>Exact</v>
      </c>
      <c r="AB522" s="25">
        <f ca="1">IFERROR(IF(AND(Y522&lt;&gt;"",OR(V522="Terminé",V522="En cours")),VLOOKUP(AA522,Setup_ScoreExactBonus!A:D,4,FALSE),0),0)</f>
        <v>0</v>
      </c>
      <c r="AC522" s="31" t="str">
        <f ca="1">IF(Y522&lt;&gt;"", Y522 + IF(Z522=1,AB522, 0), "")</f>
        <v/>
      </c>
      <c r="AD522" s="31">
        <f ca="1">SUMIFS(AC$2:AC522,D$2:D522,D522)*IF(R522=0,1,2)</f>
        <v>0</v>
      </c>
    </row>
    <row r="523" spans="1:30" x14ac:dyDescent="0.35">
      <c r="A523" s="31">
        <f>IF(ISBLANK(B523),"",COUNTIF(B$2:B523,B523))-1</f>
        <v>13</v>
      </c>
      <c r="B523" s="31">
        <v>15</v>
      </c>
      <c r="C523" s="10">
        <f>VLOOKUP($A523,Database!$A:$Y,7,FALSE)</f>
        <v>46188.75</v>
      </c>
      <c r="D523" s="31" t="str">
        <f>VLOOKUP(Pronostics!$B523,Setup_MPP!$A:$G,3,FALSE)</f>
        <v>Amine#8UL9R</v>
      </c>
      <c r="E523" s="31" t="str">
        <f>VLOOKUP(Pronostics!$B523,Setup_MPP!$A:$G,2,FALSE)</f>
        <v>Amine ZARROUKI</v>
      </c>
      <c r="F523" s="31" t="str">
        <f>VLOOKUP($B523,Setup_MPP!$A:$E,4,FALSE)</f>
        <v>#FF9898</v>
      </c>
      <c r="G523" s="31" t="str">
        <f>VLOOKUP($B523,Setup_MPP!$A:$E,5,FALSE)</f>
        <v>#FF5D5D</v>
      </c>
      <c r="H523" s="31" t="str">
        <f>IFERROR(IF(AND(A523&gt;=1,A523&lt;=104),VLOOKUP($A523,Location!$A:$J,6,FALSE),IF(A523=0,"Avant l'ouverture",IF(OR(A523=105,A523=106),"Bonus"))),"")</f>
        <v>Tour 1</v>
      </c>
      <c r="I523" s="31" t="str">
        <f>IF(LEFT(H523,4)="Tour",VLOOKUP(A523,Database!$A:$C,3,FALSE),"")</f>
        <v>H</v>
      </c>
      <c r="J523" s="31" t="str">
        <f>VLOOKUP($A523,Location!$A:$J,7,FALSE)</f>
        <v>Espagne</v>
      </c>
      <c r="K523" s="31" t="str">
        <f>IFERROR(VLOOKUP(J523,Setup_Team!$B:$C,2,FALSE), "TDB")</f>
        <v>ESP</v>
      </c>
      <c r="L523" s="31" t="str">
        <f>VLOOKUP($A523,Location!$A:$J,8,FALSE)</f>
        <v>Cap-Vert</v>
      </c>
      <c r="M523" s="31" t="str">
        <f>IFERROR(VLOOKUP(L523,Setup_Team!$B:$C,2,FALSE), "TDB")</f>
        <v>CPV</v>
      </c>
      <c r="N523" s="31" t="str">
        <f>VLOOKUP($A523,Location!$A:$J,9,FALSE)</f>
        <v>Atlanta</v>
      </c>
      <c r="O523" s="31" t="str">
        <f>VLOOKUP($A523,Location!$A:$J,10,FALSE)</f>
        <v>Mercedes-Benz Stadium</v>
      </c>
      <c r="R523" s="31">
        <v>0</v>
      </c>
      <c r="S523" s="25">
        <f>VLOOKUP($A523,Database!$A:$Y,10,FALSE)</f>
        <v>16</v>
      </c>
      <c r="T523" s="25">
        <f>VLOOKUP($A523,Database!$A:$Y,11,FALSE)</f>
        <v>166</v>
      </c>
      <c r="U523" s="25">
        <f>VLOOKUP($A523,Database!$A:$Y,12,FALSE)</f>
        <v>217</v>
      </c>
      <c r="V523" s="25" t="str">
        <f>VLOOKUP(A523,Database!A:M,13,FALSE)</f>
        <v>À venir</v>
      </c>
      <c r="W523" s="25" t="str">
        <f>VLOOKUP($A523,Database!$A:$Y,20,FALSE)</f>
        <v/>
      </c>
      <c r="X523" s="25" t="str">
        <f>VLOOKUP($A523,Database!$A:$Y,21,FALSE)</f>
        <v/>
      </c>
      <c r="Y523" s="25" t="str">
        <f ca="1">IF(C523&lt;NOW(),IF(AND(P523&gt;Q523,W523&gt;X523),S523,IF(AND(P523=Q523,W523=X523),T523,IF(AND(P523&lt;Q523,W523&lt;X523),U523,0))),"")</f>
        <v/>
      </c>
      <c r="Z523" s="25">
        <f>IF(AND(P523=W523,Q523=X523),1,0)</f>
        <v>1</v>
      </c>
      <c r="AA523" s="25" t="str">
        <f>IF(Z523=0,"",IF(ISBLANK(VLOOKUP(A523,Database!A:AA,22,FALSE)),"",VLOOKUP(A523,Database!A:AA,22,FALSE)))</f>
        <v>Exact</v>
      </c>
      <c r="AB523" s="25">
        <f ca="1">IFERROR(IF(AND(Y523&lt;&gt;"",OR(V523="Terminé",V523="En cours")),VLOOKUP(AA523,Setup_ScoreExactBonus!A:D,4,FALSE),0),0)</f>
        <v>0</v>
      </c>
      <c r="AC523" s="31" t="str">
        <f ca="1">IF(Y523&lt;&gt;"", Y523 + IF(Z523=1,AB523, 0), "")</f>
        <v/>
      </c>
      <c r="AD523" s="31">
        <f ca="1">SUMIFS(AC$2:AC523,D$2:D523,D523)*IF(R523=0,1,2)</f>
        <v>0</v>
      </c>
    </row>
    <row r="524" spans="1:30" x14ac:dyDescent="0.35">
      <c r="A524" s="31">
        <f>IF(ISBLANK(B524),"",COUNTIF(B$2:B524,B524))-1</f>
        <v>13</v>
      </c>
      <c r="B524" s="31">
        <v>16</v>
      </c>
      <c r="C524" s="10">
        <f>VLOOKUP($A524,Database!$A:$Y,7,FALSE)</f>
        <v>46188.75</v>
      </c>
      <c r="D524" s="31" t="str">
        <f>VLOOKUP(Pronostics!$B524,Setup_MPP!$A:$G,3,FALSE)</f>
        <v>Laura#8V93E</v>
      </c>
      <c r="E524" s="31" t="str">
        <f>VLOOKUP(Pronostics!$B524,Setup_MPP!$A:$G,2,FALSE)</f>
        <v>Laura GIULIANO</v>
      </c>
      <c r="F524" s="31" t="str">
        <f>VLOOKUP($B524,Setup_MPP!$A:$E,4,FALSE)</f>
        <v>#86A4FE</v>
      </c>
      <c r="G524" s="31" t="str">
        <f>VLOOKUP($B524,Setup_MPP!$A:$E,5,FALSE)</f>
        <v>#3769FF</v>
      </c>
      <c r="H524" s="31" t="str">
        <f>IFERROR(IF(AND(A524&gt;=1,A524&lt;=104),VLOOKUP($A524,Location!$A:$J,6,FALSE),IF(A524=0,"Avant l'ouverture",IF(OR(A524=105,A524=106),"Bonus"))),"")</f>
        <v>Tour 1</v>
      </c>
      <c r="I524" s="31" t="str">
        <f>IF(LEFT(H524,4)="Tour",VLOOKUP(A524,Database!$A:$C,3,FALSE),"")</f>
        <v>H</v>
      </c>
      <c r="J524" s="31" t="str">
        <f>VLOOKUP($A524,Location!$A:$J,7,FALSE)</f>
        <v>Espagne</v>
      </c>
      <c r="K524" s="31" t="str">
        <f>IFERROR(VLOOKUP(J524,Setup_Team!$B:$C,2,FALSE), "TDB")</f>
        <v>ESP</v>
      </c>
      <c r="L524" s="31" t="str">
        <f>VLOOKUP($A524,Location!$A:$J,8,FALSE)</f>
        <v>Cap-Vert</v>
      </c>
      <c r="M524" s="31" t="str">
        <f>IFERROR(VLOOKUP(L524,Setup_Team!$B:$C,2,FALSE), "TDB")</f>
        <v>CPV</v>
      </c>
      <c r="N524" s="31" t="str">
        <f>VLOOKUP($A524,Location!$A:$J,9,FALSE)</f>
        <v>Atlanta</v>
      </c>
      <c r="O524" s="31" t="str">
        <f>VLOOKUP($A524,Location!$A:$J,10,FALSE)</f>
        <v>Mercedes-Benz Stadium</v>
      </c>
      <c r="R524" s="31">
        <v>0</v>
      </c>
      <c r="S524" s="25">
        <f>VLOOKUP($A524,Database!$A:$Y,10,FALSE)</f>
        <v>16</v>
      </c>
      <c r="T524" s="25">
        <f>VLOOKUP($A524,Database!$A:$Y,11,FALSE)</f>
        <v>166</v>
      </c>
      <c r="U524" s="25">
        <f>VLOOKUP($A524,Database!$A:$Y,12,FALSE)</f>
        <v>217</v>
      </c>
      <c r="V524" s="25" t="str">
        <f>VLOOKUP(A524,Database!A:M,13,FALSE)</f>
        <v>À venir</v>
      </c>
      <c r="W524" s="25" t="str">
        <f>VLOOKUP($A524,Database!$A:$Y,20,FALSE)</f>
        <v/>
      </c>
      <c r="X524" s="25" t="str">
        <f>VLOOKUP($A524,Database!$A:$Y,21,FALSE)</f>
        <v/>
      </c>
      <c r="Y524" s="25" t="str">
        <f ca="1">IF(C524&lt;NOW(),IF(AND(P524&gt;Q524,W524&gt;X524),S524,IF(AND(P524=Q524,W524=X524),T524,IF(AND(P524&lt;Q524,W524&lt;X524),U524,0))),"")</f>
        <v/>
      </c>
      <c r="Z524" s="25">
        <f>IF(AND(P524=W524,Q524=X524),1,0)</f>
        <v>1</v>
      </c>
      <c r="AA524" s="25" t="str">
        <f>IF(Z524=0,"",IF(ISBLANK(VLOOKUP(A524,Database!A:AA,22,FALSE)),"",VLOOKUP(A524,Database!A:AA,22,FALSE)))</f>
        <v>Exact</v>
      </c>
      <c r="AB524" s="25">
        <f ca="1">IFERROR(IF(AND(Y524&lt;&gt;"",OR(V524="Terminé",V524="En cours")),VLOOKUP(AA524,Setup_ScoreExactBonus!A:D,4,FALSE),0),0)</f>
        <v>0</v>
      </c>
      <c r="AC524" s="31" t="str">
        <f ca="1">IF(Y524&lt;&gt;"", Y524 + IF(Z524=1,AB524, 0), "")</f>
        <v/>
      </c>
      <c r="AD524" s="31">
        <f ca="1">SUMIFS(AC$2:AC524,D$2:D524,D524)*IF(R524=0,1,2)</f>
        <v>0</v>
      </c>
    </row>
    <row r="525" spans="1:30" x14ac:dyDescent="0.35">
      <c r="A525" s="31">
        <f>IF(ISBLANK(B525),"",COUNTIF(B$2:B525,B525))-1</f>
        <v>13</v>
      </c>
      <c r="B525" s="31">
        <v>17</v>
      </c>
      <c r="C525" s="10">
        <f>VLOOKUP($A525,Database!$A:$Y,7,FALSE)</f>
        <v>46188.75</v>
      </c>
      <c r="D525" s="31" t="str">
        <f>VLOOKUP(Pronostics!$B525,Setup_MPP!$A:$G,3,FALSE)</f>
        <v>Joueur17</v>
      </c>
      <c r="E525" s="31" t="str">
        <f>VLOOKUP(Pronostics!$B525,Setup_MPP!$A:$G,2,FALSE)</f>
        <v>Joueur17</v>
      </c>
      <c r="F525" s="31" t="str">
        <f>VLOOKUP($B525,Setup_MPP!$A:$E,4,FALSE)</f>
        <v>#FFB0B0</v>
      </c>
      <c r="G525" s="31" t="str">
        <f>VLOOKUP($B525,Setup_MPP!$A:$E,5,FALSE)</f>
        <v>#F25757</v>
      </c>
      <c r="H525" s="31" t="str">
        <f>IFERROR(IF(AND(A525&gt;=1,A525&lt;=104),VLOOKUP($A525,Location!$A:$J,6,FALSE),IF(A525=0,"Avant l'ouverture",IF(OR(A525=105,A525=106),"Bonus"))),"")</f>
        <v>Tour 1</v>
      </c>
      <c r="I525" s="31" t="str">
        <f>IF(LEFT(H525,4)="Tour",VLOOKUP(A525,Database!$A:$C,3,FALSE),"")</f>
        <v>H</v>
      </c>
      <c r="J525" s="31" t="str">
        <f>VLOOKUP($A525,Location!$A:$J,7,FALSE)</f>
        <v>Espagne</v>
      </c>
      <c r="K525" s="31" t="str">
        <f>IFERROR(VLOOKUP(J525,Setup_Team!$B:$C,2,FALSE), "TDB")</f>
        <v>ESP</v>
      </c>
      <c r="L525" s="31" t="str">
        <f>VLOOKUP($A525,Location!$A:$J,8,FALSE)</f>
        <v>Cap-Vert</v>
      </c>
      <c r="M525" s="31" t="str">
        <f>IFERROR(VLOOKUP(L525,Setup_Team!$B:$C,2,FALSE), "TDB")</f>
        <v>CPV</v>
      </c>
      <c r="N525" s="31" t="str">
        <f>VLOOKUP($A525,Location!$A:$J,9,FALSE)</f>
        <v>Atlanta</v>
      </c>
      <c r="O525" s="31" t="str">
        <f>VLOOKUP($A525,Location!$A:$J,10,FALSE)</f>
        <v>Mercedes-Benz Stadium</v>
      </c>
      <c r="R525" s="31">
        <v>0</v>
      </c>
      <c r="S525" s="25">
        <f>VLOOKUP($A525,Database!$A:$Y,10,FALSE)</f>
        <v>16</v>
      </c>
      <c r="T525" s="25">
        <f>VLOOKUP($A525,Database!$A:$Y,11,FALSE)</f>
        <v>166</v>
      </c>
      <c r="U525" s="25">
        <f>VLOOKUP($A525,Database!$A:$Y,12,FALSE)</f>
        <v>217</v>
      </c>
      <c r="V525" s="25" t="str">
        <f>VLOOKUP(A525,Database!A:M,13,FALSE)</f>
        <v>À venir</v>
      </c>
      <c r="W525" s="25" t="str">
        <f>VLOOKUP($A525,Database!$A:$Y,20,FALSE)</f>
        <v/>
      </c>
      <c r="X525" s="25" t="str">
        <f>VLOOKUP($A525,Database!$A:$Y,21,FALSE)</f>
        <v/>
      </c>
      <c r="Y525" s="25" t="str">
        <f ca="1">IF(C525&lt;NOW(),IF(AND(P525&gt;Q525,W525&gt;X525),S525,IF(AND(P525=Q525,W525=X525),T525,IF(AND(P525&lt;Q525,W525&lt;X525),U525,0))),"")</f>
        <v/>
      </c>
      <c r="Z525" s="25">
        <f>IF(AND(P525=W525,Q525=X525),1,0)</f>
        <v>1</v>
      </c>
      <c r="AA525" s="25" t="str">
        <f>IF(Z525=0,"",IF(ISBLANK(VLOOKUP(A525,Database!A:AA,22,FALSE)),"",VLOOKUP(A525,Database!A:AA,22,FALSE)))</f>
        <v>Exact</v>
      </c>
      <c r="AB525" s="25">
        <f ca="1">IFERROR(IF(AND(Y525&lt;&gt;"",OR(V525="Terminé",V525="En cours")),VLOOKUP(AA525,Setup_ScoreExactBonus!A:D,4,FALSE),0),0)</f>
        <v>0</v>
      </c>
      <c r="AC525" s="31" t="str">
        <f ca="1">IF(Y525&lt;&gt;"", Y525 + IF(Z525=1,AB525, 0), "")</f>
        <v/>
      </c>
      <c r="AD525" s="31">
        <f ca="1">SUMIFS(AC$2:AC525,D$2:D525,D525)*IF(R525=0,1,2)</f>
        <v>0</v>
      </c>
    </row>
    <row r="526" spans="1:30" x14ac:dyDescent="0.35">
      <c r="A526" s="31">
        <f>IF(ISBLANK(B526),"",COUNTIF(B$2:B526,B526))-1</f>
        <v>13</v>
      </c>
      <c r="B526" s="31">
        <v>18</v>
      </c>
      <c r="C526" s="10">
        <f>VLOOKUP($A526,Database!$A:$Y,7,FALSE)</f>
        <v>46188.75</v>
      </c>
      <c r="D526" s="31" t="str">
        <f>VLOOKUP(Pronostics!$B526,Setup_MPP!$A:$G,3,FALSE)</f>
        <v>Joueur18</v>
      </c>
      <c r="E526" s="31" t="str">
        <f>VLOOKUP(Pronostics!$B526,Setup_MPP!$A:$G,2,FALSE)</f>
        <v>Joueur18</v>
      </c>
      <c r="F526" s="31" t="str">
        <f>VLOOKUP($B526,Setup_MPP!$A:$E,4,FALSE)</f>
        <v>#FFC9B0</v>
      </c>
      <c r="G526" s="31" t="str">
        <f>VLOOKUP($B526,Setup_MPP!$A:$E,5,FALSE)</f>
        <v>#F28D57</v>
      </c>
      <c r="H526" s="31" t="str">
        <f>IFERROR(IF(AND(A526&gt;=1,A526&lt;=104),VLOOKUP($A526,Location!$A:$J,6,FALSE),IF(A526=0,"Avant l'ouverture",IF(OR(A526=105,A526=106),"Bonus"))),"")</f>
        <v>Tour 1</v>
      </c>
      <c r="I526" s="31" t="str">
        <f>IF(LEFT(H526,4)="Tour",VLOOKUP(A526,Database!$A:$C,3,FALSE),"")</f>
        <v>H</v>
      </c>
      <c r="J526" s="31" t="str">
        <f>VLOOKUP($A526,Location!$A:$J,7,FALSE)</f>
        <v>Espagne</v>
      </c>
      <c r="K526" s="31" t="str">
        <f>IFERROR(VLOOKUP(J526,Setup_Team!$B:$C,2,FALSE), "TDB")</f>
        <v>ESP</v>
      </c>
      <c r="L526" s="31" t="str">
        <f>VLOOKUP($A526,Location!$A:$J,8,FALSE)</f>
        <v>Cap-Vert</v>
      </c>
      <c r="M526" s="31" t="str">
        <f>IFERROR(VLOOKUP(L526,Setup_Team!$B:$C,2,FALSE), "TDB")</f>
        <v>CPV</v>
      </c>
      <c r="N526" s="31" t="str">
        <f>VLOOKUP($A526,Location!$A:$J,9,FALSE)</f>
        <v>Atlanta</v>
      </c>
      <c r="O526" s="31" t="str">
        <f>VLOOKUP($A526,Location!$A:$J,10,FALSE)</f>
        <v>Mercedes-Benz Stadium</v>
      </c>
      <c r="R526" s="31">
        <v>0</v>
      </c>
      <c r="S526" s="25">
        <f>VLOOKUP($A526,Database!$A:$Y,10,FALSE)</f>
        <v>16</v>
      </c>
      <c r="T526" s="25">
        <f>VLOOKUP($A526,Database!$A:$Y,11,FALSE)</f>
        <v>166</v>
      </c>
      <c r="U526" s="25">
        <f>VLOOKUP($A526,Database!$A:$Y,12,FALSE)</f>
        <v>217</v>
      </c>
      <c r="V526" s="25" t="str">
        <f>VLOOKUP(A526,Database!A:M,13,FALSE)</f>
        <v>À venir</v>
      </c>
      <c r="W526" s="25" t="str">
        <f>VLOOKUP($A526,Database!$A:$Y,20,FALSE)</f>
        <v/>
      </c>
      <c r="X526" s="25" t="str">
        <f>VLOOKUP($A526,Database!$A:$Y,21,FALSE)</f>
        <v/>
      </c>
      <c r="Y526" s="25" t="str">
        <f ca="1">IF(C526&lt;NOW(),IF(AND(P526&gt;Q526,W526&gt;X526),S526,IF(AND(P526=Q526,W526=X526),T526,IF(AND(P526&lt;Q526,W526&lt;X526),U526,0))),"")</f>
        <v/>
      </c>
      <c r="Z526" s="25">
        <f>IF(AND(P526=W526,Q526=X526),1,0)</f>
        <v>1</v>
      </c>
      <c r="AA526" s="25" t="str">
        <f>IF(Z526=0,"",IF(ISBLANK(VLOOKUP(A526,Database!A:AA,22,FALSE)),"",VLOOKUP(A526,Database!A:AA,22,FALSE)))</f>
        <v>Exact</v>
      </c>
      <c r="AB526" s="25">
        <f ca="1">IFERROR(IF(AND(Y526&lt;&gt;"",OR(V526="Terminé",V526="En cours")),VLOOKUP(AA526,Setup_ScoreExactBonus!A:D,4,FALSE),0),0)</f>
        <v>0</v>
      </c>
      <c r="AC526" s="31" t="str">
        <f ca="1">IF(Y526&lt;&gt;"", Y526 + IF(Z526=1,AB526, 0), "")</f>
        <v/>
      </c>
      <c r="AD526" s="31">
        <f ca="1">SUMIFS(AC$2:AC526,D$2:D526,D526)*IF(R526=0,1,2)</f>
        <v>0</v>
      </c>
    </row>
    <row r="527" spans="1:30" x14ac:dyDescent="0.35">
      <c r="A527" s="31">
        <f>IF(ISBLANK(B527),"",COUNTIF(B$2:B527,B527))-1</f>
        <v>13</v>
      </c>
      <c r="B527" s="31">
        <v>19</v>
      </c>
      <c r="C527" s="10">
        <f>VLOOKUP($A527,Database!$A:$Y,7,FALSE)</f>
        <v>46188.75</v>
      </c>
      <c r="D527" s="31" t="str">
        <f>VLOOKUP(Pronostics!$B527,Setup_MPP!$A:$G,3,FALSE)</f>
        <v>Joueur19</v>
      </c>
      <c r="E527" s="31" t="str">
        <f>VLOOKUP(Pronostics!$B527,Setup_MPP!$A:$G,2,FALSE)</f>
        <v>Joueur19</v>
      </c>
      <c r="F527" s="31" t="str">
        <f>VLOOKUP($B527,Setup_MPP!$A:$E,4,FALSE)</f>
        <v>#D5D5D5</v>
      </c>
      <c r="G527" s="31" t="str">
        <f>VLOOKUP($B527,Setup_MPP!$A:$E,5,FALSE)</f>
        <v>#727272</v>
      </c>
      <c r="H527" s="31" t="str">
        <f>IFERROR(IF(AND(A527&gt;=1,A527&lt;=104),VLOOKUP($A527,Location!$A:$J,6,FALSE),IF(A527=0,"Avant l'ouverture",IF(OR(A527=105,A527=106),"Bonus"))),"")</f>
        <v>Tour 1</v>
      </c>
      <c r="I527" s="31" t="str">
        <f>IF(LEFT(H527,4)="Tour",VLOOKUP(A527,Database!$A:$C,3,FALSE),"")</f>
        <v>H</v>
      </c>
      <c r="J527" s="31" t="str">
        <f>VLOOKUP($A527,Location!$A:$J,7,FALSE)</f>
        <v>Espagne</v>
      </c>
      <c r="K527" s="31" t="str">
        <f>IFERROR(VLOOKUP(J527,Setup_Team!$B:$C,2,FALSE), "TDB")</f>
        <v>ESP</v>
      </c>
      <c r="L527" s="31" t="str">
        <f>VLOOKUP($A527,Location!$A:$J,8,FALSE)</f>
        <v>Cap-Vert</v>
      </c>
      <c r="M527" s="31" t="str">
        <f>IFERROR(VLOOKUP(L527,Setup_Team!$B:$C,2,FALSE), "TDB")</f>
        <v>CPV</v>
      </c>
      <c r="N527" s="31" t="str">
        <f>VLOOKUP($A527,Location!$A:$J,9,FALSE)</f>
        <v>Atlanta</v>
      </c>
      <c r="O527" s="31" t="str">
        <f>VLOOKUP($A527,Location!$A:$J,10,FALSE)</f>
        <v>Mercedes-Benz Stadium</v>
      </c>
      <c r="R527" s="31">
        <v>0</v>
      </c>
      <c r="S527" s="25">
        <f>VLOOKUP($A527,Database!$A:$Y,10,FALSE)</f>
        <v>16</v>
      </c>
      <c r="T527" s="25">
        <f>VLOOKUP($A527,Database!$A:$Y,11,FALSE)</f>
        <v>166</v>
      </c>
      <c r="U527" s="25">
        <f>VLOOKUP($A527,Database!$A:$Y,12,FALSE)</f>
        <v>217</v>
      </c>
      <c r="V527" s="25" t="str">
        <f>VLOOKUP(A527,Database!A:M,13,FALSE)</f>
        <v>À venir</v>
      </c>
      <c r="W527" s="25" t="str">
        <f>VLOOKUP($A527,Database!$A:$Y,20,FALSE)</f>
        <v/>
      </c>
      <c r="X527" s="25" t="str">
        <f>VLOOKUP($A527,Database!$A:$Y,21,FALSE)</f>
        <v/>
      </c>
      <c r="Y527" s="25" t="str">
        <f ca="1">IF(C527&lt;NOW(),IF(AND(P527&gt;Q527,W527&gt;X527),S527,IF(AND(P527=Q527,W527=X527),T527,IF(AND(P527&lt;Q527,W527&lt;X527),U527,0))),"")</f>
        <v/>
      </c>
      <c r="Z527" s="25">
        <f>IF(AND(P527=W527,Q527=X527),1,0)</f>
        <v>1</v>
      </c>
      <c r="AA527" s="25" t="str">
        <f>IF(Z527=0,"",IF(ISBLANK(VLOOKUP(A527,Database!A:AA,22,FALSE)),"",VLOOKUP(A527,Database!A:AA,22,FALSE)))</f>
        <v>Exact</v>
      </c>
      <c r="AB527" s="25">
        <f ca="1">IFERROR(IF(AND(Y527&lt;&gt;"",OR(V527="Terminé",V527="En cours")),VLOOKUP(AA527,Setup_ScoreExactBonus!A:D,4,FALSE),0),0)</f>
        <v>0</v>
      </c>
      <c r="AC527" s="31" t="str">
        <f ca="1">IF(Y527&lt;&gt;"", Y527 + IF(Z527=1,AB527, 0), "")</f>
        <v/>
      </c>
      <c r="AD527" s="31">
        <f ca="1">SUMIFS(AC$2:AC527,D$2:D527,D527)*IF(R527=0,1,2)</f>
        <v>0</v>
      </c>
    </row>
    <row r="528" spans="1:30" x14ac:dyDescent="0.35">
      <c r="A528" s="31">
        <f>IF(ISBLANK(B528),"",COUNTIF(B$2:B528,B528))-1</f>
        <v>13</v>
      </c>
      <c r="B528" s="31">
        <v>20</v>
      </c>
      <c r="C528" s="10">
        <f>VLOOKUP($A528,Database!$A:$Y,7,FALSE)</f>
        <v>46188.75</v>
      </c>
      <c r="D528" s="31" t="str">
        <f>VLOOKUP(Pronostics!$B528,Setup_MPP!$A:$G,3,FALSE)</f>
        <v>Joueur20</v>
      </c>
      <c r="E528" s="31" t="str">
        <f>VLOOKUP(Pronostics!$B528,Setup_MPP!$A:$G,2,FALSE)</f>
        <v>Joueur20</v>
      </c>
      <c r="F528" s="31" t="str">
        <f>VLOOKUP($B528,Setup_MPP!$A:$E,4,FALSE)</f>
        <v>#D5D5D5</v>
      </c>
      <c r="G528" s="31" t="str">
        <f>VLOOKUP($B528,Setup_MPP!$A:$E,5,FALSE)</f>
        <v>#727272</v>
      </c>
      <c r="H528" s="31" t="str">
        <f>IFERROR(IF(AND(A528&gt;=1,A528&lt;=104),VLOOKUP($A528,Location!$A:$J,6,FALSE),IF(A528=0,"Avant l'ouverture",IF(OR(A528=105,A528=106),"Bonus"))),"")</f>
        <v>Tour 1</v>
      </c>
      <c r="I528" s="31" t="str">
        <f>IF(LEFT(H528,4)="Tour",VLOOKUP(A528,Database!$A:$C,3,FALSE),"")</f>
        <v>H</v>
      </c>
      <c r="J528" s="31" t="str">
        <f>VLOOKUP($A528,Location!$A:$J,7,FALSE)</f>
        <v>Espagne</v>
      </c>
      <c r="K528" s="31" t="str">
        <f>IFERROR(VLOOKUP(J528,Setup_Team!$B:$C,2,FALSE), "TDB")</f>
        <v>ESP</v>
      </c>
      <c r="L528" s="31" t="str">
        <f>VLOOKUP($A528,Location!$A:$J,8,FALSE)</f>
        <v>Cap-Vert</v>
      </c>
      <c r="M528" s="31" t="str">
        <f>IFERROR(VLOOKUP(L528,Setup_Team!$B:$C,2,FALSE), "TDB")</f>
        <v>CPV</v>
      </c>
      <c r="N528" s="31" t="str">
        <f>VLOOKUP($A528,Location!$A:$J,9,FALSE)</f>
        <v>Atlanta</v>
      </c>
      <c r="O528" s="31" t="str">
        <f>VLOOKUP($A528,Location!$A:$J,10,FALSE)</f>
        <v>Mercedes-Benz Stadium</v>
      </c>
      <c r="R528" s="31">
        <v>0</v>
      </c>
      <c r="S528" s="25">
        <f>VLOOKUP($A528,Database!$A:$Y,10,FALSE)</f>
        <v>16</v>
      </c>
      <c r="T528" s="25">
        <f>VLOOKUP($A528,Database!$A:$Y,11,FALSE)</f>
        <v>166</v>
      </c>
      <c r="U528" s="25">
        <f>VLOOKUP($A528,Database!$A:$Y,12,FALSE)</f>
        <v>217</v>
      </c>
      <c r="V528" s="25" t="str">
        <f>VLOOKUP(A528,Database!A:M,13,FALSE)</f>
        <v>À venir</v>
      </c>
      <c r="W528" s="25" t="str">
        <f>VLOOKUP($A528,Database!$A:$Y,20,FALSE)</f>
        <v/>
      </c>
      <c r="X528" s="25" t="str">
        <f>VLOOKUP($A528,Database!$A:$Y,21,FALSE)</f>
        <v/>
      </c>
      <c r="Y528" s="25" t="str">
        <f ca="1">IF(C528&lt;NOW(),IF(AND(P528&gt;Q528,W528&gt;X528),S528,IF(AND(P528=Q528,W528=X528),T528,IF(AND(P528&lt;Q528,W528&lt;X528),U528,0))),"")</f>
        <v/>
      </c>
      <c r="Z528" s="25">
        <f>IF(AND(P528=W528,Q528=X528),1,0)</f>
        <v>1</v>
      </c>
      <c r="AA528" s="25" t="str">
        <f>IF(Z528=0,"",IF(ISBLANK(VLOOKUP(A528,Database!A:AA,22,FALSE)),"",VLOOKUP(A528,Database!A:AA,22,FALSE)))</f>
        <v>Exact</v>
      </c>
      <c r="AB528" s="25">
        <f ca="1">IFERROR(IF(AND(Y528&lt;&gt;"",OR(V528="Terminé",V528="En cours")),VLOOKUP(AA528,Setup_ScoreExactBonus!A:D,4,FALSE),0),0)</f>
        <v>0</v>
      </c>
      <c r="AC528" s="31" t="str">
        <f ca="1">IF(Y528&lt;&gt;"", Y528 + IF(Z528=1,AB528, 0), "")</f>
        <v/>
      </c>
      <c r="AD528" s="31">
        <f ca="1">SUMIFS(AC$2:AC528,D$2:D528,D528)*IF(R528=0,1,2)</f>
        <v>0</v>
      </c>
    </row>
    <row r="529" spans="1:30" x14ac:dyDescent="0.35">
      <c r="A529" s="31">
        <f>IF(ISBLANK(B529),"",COUNTIF(B$2:B529,B529))-1</f>
        <v>13</v>
      </c>
      <c r="B529" s="31">
        <v>21</v>
      </c>
      <c r="C529" s="10">
        <f>VLOOKUP($A529,Database!$A:$Y,7,FALSE)</f>
        <v>46188.75</v>
      </c>
      <c r="D529" s="31" t="str">
        <f>VLOOKUP(Pronostics!$B529,Setup_MPP!$A:$G,3,FALSE)</f>
        <v>Joueur21</v>
      </c>
      <c r="E529" s="31" t="str">
        <f>VLOOKUP(Pronostics!$B529,Setup_MPP!$A:$G,2,FALSE)</f>
        <v>Joueur21</v>
      </c>
      <c r="F529" s="31" t="str">
        <f>VLOOKUP($B529,Setup_MPP!$A:$E,4,FALSE)</f>
        <v>#D5D5D5</v>
      </c>
      <c r="G529" s="31" t="str">
        <f>VLOOKUP($B529,Setup_MPP!$A:$E,5,FALSE)</f>
        <v>#727272</v>
      </c>
      <c r="H529" s="31" t="str">
        <f>IFERROR(IF(AND(A529&gt;=1,A529&lt;=104),VLOOKUP($A529,Location!$A:$J,6,FALSE),IF(A529=0,"Avant l'ouverture",IF(OR(A529=105,A529=106),"Bonus"))),"")</f>
        <v>Tour 1</v>
      </c>
      <c r="I529" s="31" t="str">
        <f>IF(LEFT(H529,4)="Tour",VLOOKUP(A529,Database!$A:$C,3,FALSE),"")</f>
        <v>H</v>
      </c>
      <c r="J529" s="31" t="str">
        <f>VLOOKUP($A529,Location!$A:$J,7,FALSE)</f>
        <v>Espagne</v>
      </c>
      <c r="K529" s="31" t="str">
        <f>IFERROR(VLOOKUP(J529,Setup_Team!$B:$C,2,FALSE), "TDB")</f>
        <v>ESP</v>
      </c>
      <c r="L529" s="31" t="str">
        <f>VLOOKUP($A529,Location!$A:$J,8,FALSE)</f>
        <v>Cap-Vert</v>
      </c>
      <c r="M529" s="31" t="str">
        <f>IFERROR(VLOOKUP(L529,Setup_Team!$B:$C,2,FALSE), "TDB")</f>
        <v>CPV</v>
      </c>
      <c r="N529" s="31" t="str">
        <f>VLOOKUP($A529,Location!$A:$J,9,FALSE)</f>
        <v>Atlanta</v>
      </c>
      <c r="O529" s="31" t="str">
        <f>VLOOKUP($A529,Location!$A:$J,10,FALSE)</f>
        <v>Mercedes-Benz Stadium</v>
      </c>
      <c r="R529" s="31">
        <v>0</v>
      </c>
      <c r="S529" s="25">
        <f>VLOOKUP($A529,Database!$A:$Y,10,FALSE)</f>
        <v>16</v>
      </c>
      <c r="T529" s="25">
        <f>VLOOKUP($A529,Database!$A:$Y,11,FALSE)</f>
        <v>166</v>
      </c>
      <c r="U529" s="25">
        <f>VLOOKUP($A529,Database!$A:$Y,12,FALSE)</f>
        <v>217</v>
      </c>
      <c r="V529" s="25" t="str">
        <f>VLOOKUP(A529,Database!A:M,13,FALSE)</f>
        <v>À venir</v>
      </c>
      <c r="W529" s="25" t="str">
        <f>VLOOKUP($A529,Database!$A:$Y,20,FALSE)</f>
        <v/>
      </c>
      <c r="X529" s="25" t="str">
        <f>VLOOKUP($A529,Database!$A:$Y,21,FALSE)</f>
        <v/>
      </c>
      <c r="Y529" s="25" t="str">
        <f ca="1">IF(C529&lt;NOW(),IF(AND(P529&gt;Q529,W529&gt;X529),S529,IF(AND(P529=Q529,W529=X529),T529,IF(AND(P529&lt;Q529,W529&lt;X529),U529,0))),"")</f>
        <v/>
      </c>
      <c r="Z529" s="25">
        <f>IF(AND(P529=W529,Q529=X529),1,0)</f>
        <v>1</v>
      </c>
      <c r="AA529" s="25" t="str">
        <f>IF(Z529=0,"",IF(ISBLANK(VLOOKUP(A529,Database!A:AA,22,FALSE)),"",VLOOKUP(A529,Database!A:AA,22,FALSE)))</f>
        <v>Exact</v>
      </c>
      <c r="AB529" s="25">
        <f ca="1">IFERROR(IF(AND(Y529&lt;&gt;"",OR(V529="Terminé",V529="En cours")),VLOOKUP(AA529,Setup_ScoreExactBonus!A:D,4,FALSE),0),0)</f>
        <v>0</v>
      </c>
      <c r="AC529" s="31" t="str">
        <f ca="1">IF(Y529&lt;&gt;"", Y529 + IF(Z529=1,AB529, 0), "")</f>
        <v/>
      </c>
      <c r="AD529" s="31">
        <f ca="1">SUMIFS(AC$2:AC529,D$2:D529,D529)*IF(R529=0,1,2)</f>
        <v>0</v>
      </c>
    </row>
    <row r="530" spans="1:30" x14ac:dyDescent="0.35">
      <c r="A530" s="31">
        <f>IF(ISBLANK(B530),"",COUNTIF(B$2:B530,B530))-1</f>
        <v>13</v>
      </c>
      <c r="B530" s="31">
        <v>22</v>
      </c>
      <c r="C530" s="10">
        <f>VLOOKUP($A530,Database!$A:$Y,7,FALSE)</f>
        <v>46188.75</v>
      </c>
      <c r="D530" s="31" t="str">
        <f>VLOOKUP(Pronostics!$B530,Setup_MPP!$A:$G,3,FALSE)</f>
        <v>Joueur22</v>
      </c>
      <c r="E530" s="31" t="str">
        <f>VLOOKUP(Pronostics!$B530,Setup_MPP!$A:$G,2,FALSE)</f>
        <v>Joueur22</v>
      </c>
      <c r="F530" s="31" t="str">
        <f>VLOOKUP($B530,Setup_MPP!$A:$E,4,FALSE)</f>
        <v>#D5D5D5</v>
      </c>
      <c r="G530" s="31" t="str">
        <f>VLOOKUP($B530,Setup_MPP!$A:$E,5,FALSE)</f>
        <v>#727272</v>
      </c>
      <c r="H530" s="31" t="str">
        <f>IFERROR(IF(AND(A530&gt;=1,A530&lt;=104),VLOOKUP($A530,Location!$A:$J,6,FALSE),IF(A530=0,"Avant l'ouverture",IF(OR(A530=105,A530=106),"Bonus"))),"")</f>
        <v>Tour 1</v>
      </c>
      <c r="I530" s="31" t="str">
        <f>IF(LEFT(H530,4)="Tour",VLOOKUP(A530,Database!$A:$C,3,FALSE),"")</f>
        <v>H</v>
      </c>
      <c r="J530" s="31" t="str">
        <f>VLOOKUP($A530,Location!$A:$J,7,FALSE)</f>
        <v>Espagne</v>
      </c>
      <c r="K530" s="31" t="str">
        <f>IFERROR(VLOOKUP(J530,Setup_Team!$B:$C,2,FALSE), "TDB")</f>
        <v>ESP</v>
      </c>
      <c r="L530" s="31" t="str">
        <f>VLOOKUP($A530,Location!$A:$J,8,FALSE)</f>
        <v>Cap-Vert</v>
      </c>
      <c r="M530" s="31" t="str">
        <f>IFERROR(VLOOKUP(L530,Setup_Team!$B:$C,2,FALSE), "TDB")</f>
        <v>CPV</v>
      </c>
      <c r="N530" s="31" t="str">
        <f>VLOOKUP($A530,Location!$A:$J,9,FALSE)</f>
        <v>Atlanta</v>
      </c>
      <c r="O530" s="31" t="str">
        <f>VLOOKUP($A530,Location!$A:$J,10,FALSE)</f>
        <v>Mercedes-Benz Stadium</v>
      </c>
      <c r="R530" s="31">
        <v>0</v>
      </c>
      <c r="S530" s="25">
        <f>VLOOKUP($A530,Database!$A:$Y,10,FALSE)</f>
        <v>16</v>
      </c>
      <c r="T530" s="25">
        <f>VLOOKUP($A530,Database!$A:$Y,11,FALSE)</f>
        <v>166</v>
      </c>
      <c r="U530" s="25">
        <f>VLOOKUP($A530,Database!$A:$Y,12,FALSE)</f>
        <v>217</v>
      </c>
      <c r="V530" s="25" t="str">
        <f>VLOOKUP(A530,Database!A:M,13,FALSE)</f>
        <v>À venir</v>
      </c>
      <c r="W530" s="25" t="str">
        <f>VLOOKUP($A530,Database!$A:$Y,20,FALSE)</f>
        <v/>
      </c>
      <c r="X530" s="25" t="str">
        <f>VLOOKUP($A530,Database!$A:$Y,21,FALSE)</f>
        <v/>
      </c>
      <c r="Y530" s="25" t="str">
        <f ca="1">IF(C530&lt;NOW(),IF(AND(P530&gt;Q530,W530&gt;X530),S530,IF(AND(P530=Q530,W530=X530),T530,IF(AND(P530&lt;Q530,W530&lt;X530),U530,0))),"")</f>
        <v/>
      </c>
      <c r="Z530" s="25">
        <f>IF(AND(P530=W530,Q530=X530),1,0)</f>
        <v>1</v>
      </c>
      <c r="AA530" s="25" t="str">
        <f>IF(Z530=0,"",IF(ISBLANK(VLOOKUP(A530,Database!A:AA,22,FALSE)),"",VLOOKUP(A530,Database!A:AA,22,FALSE)))</f>
        <v>Exact</v>
      </c>
      <c r="AB530" s="25">
        <f ca="1">IFERROR(IF(AND(Y530&lt;&gt;"",OR(V530="Terminé",V530="En cours")),VLOOKUP(AA530,Setup_ScoreExactBonus!A:D,4,FALSE),0),0)</f>
        <v>0</v>
      </c>
      <c r="AC530" s="31" t="str">
        <f ca="1">IF(Y530&lt;&gt;"", Y530 + IF(Z530=1,AB530, 0), "")</f>
        <v/>
      </c>
      <c r="AD530" s="31">
        <f ca="1">SUMIFS(AC$2:AC530,D$2:D530,D530)*IF(R530=0,1,2)</f>
        <v>0</v>
      </c>
    </row>
    <row r="531" spans="1:30" x14ac:dyDescent="0.35">
      <c r="A531" s="31">
        <f>IF(ISBLANK(B531),"",COUNTIF(B$2:B531,B531))-1</f>
        <v>13</v>
      </c>
      <c r="B531" s="31">
        <v>23</v>
      </c>
      <c r="C531" s="10">
        <f>VLOOKUP($A531,Database!$A:$Y,7,FALSE)</f>
        <v>46188.75</v>
      </c>
      <c r="D531" s="31" t="str">
        <f>VLOOKUP(Pronostics!$B531,Setup_MPP!$A:$G,3,FALSE)</f>
        <v>Joueur23</v>
      </c>
      <c r="E531" s="31" t="str">
        <f>VLOOKUP(Pronostics!$B531,Setup_MPP!$A:$G,2,FALSE)</f>
        <v>Joueur23</v>
      </c>
      <c r="F531" s="31" t="str">
        <f>VLOOKUP($B531,Setup_MPP!$A:$E,4,FALSE)</f>
        <v>#D5D5D5</v>
      </c>
      <c r="G531" s="31" t="str">
        <f>VLOOKUP($B531,Setup_MPP!$A:$E,5,FALSE)</f>
        <v>#727272</v>
      </c>
      <c r="H531" s="31" t="str">
        <f>IFERROR(IF(AND(A531&gt;=1,A531&lt;=104),VLOOKUP($A531,Location!$A:$J,6,FALSE),IF(A531=0,"Avant l'ouverture",IF(OR(A531=105,A531=106),"Bonus"))),"")</f>
        <v>Tour 1</v>
      </c>
      <c r="I531" s="31" t="str">
        <f>IF(LEFT(H531,4)="Tour",VLOOKUP(A531,Database!$A:$C,3,FALSE),"")</f>
        <v>H</v>
      </c>
      <c r="J531" s="31" t="str">
        <f>VLOOKUP($A531,Location!$A:$J,7,FALSE)</f>
        <v>Espagne</v>
      </c>
      <c r="K531" s="31" t="str">
        <f>IFERROR(VLOOKUP(J531,Setup_Team!$B:$C,2,FALSE), "TDB")</f>
        <v>ESP</v>
      </c>
      <c r="L531" s="31" t="str">
        <f>VLOOKUP($A531,Location!$A:$J,8,FALSE)</f>
        <v>Cap-Vert</v>
      </c>
      <c r="M531" s="31" t="str">
        <f>IFERROR(VLOOKUP(L531,Setup_Team!$B:$C,2,FALSE), "TDB")</f>
        <v>CPV</v>
      </c>
      <c r="N531" s="31" t="str">
        <f>VLOOKUP($A531,Location!$A:$J,9,FALSE)</f>
        <v>Atlanta</v>
      </c>
      <c r="O531" s="31" t="str">
        <f>VLOOKUP($A531,Location!$A:$J,10,FALSE)</f>
        <v>Mercedes-Benz Stadium</v>
      </c>
      <c r="R531" s="31">
        <v>0</v>
      </c>
      <c r="S531" s="25">
        <f>VLOOKUP($A531,Database!$A:$Y,10,FALSE)</f>
        <v>16</v>
      </c>
      <c r="T531" s="25">
        <f>VLOOKUP($A531,Database!$A:$Y,11,FALSE)</f>
        <v>166</v>
      </c>
      <c r="U531" s="25">
        <f>VLOOKUP($A531,Database!$A:$Y,12,FALSE)</f>
        <v>217</v>
      </c>
      <c r="V531" s="25" t="str">
        <f>VLOOKUP(A531,Database!A:M,13,FALSE)</f>
        <v>À venir</v>
      </c>
      <c r="W531" s="25" t="str">
        <f>VLOOKUP($A531,Database!$A:$Y,20,FALSE)</f>
        <v/>
      </c>
      <c r="X531" s="25" t="str">
        <f>VLOOKUP($A531,Database!$A:$Y,21,FALSE)</f>
        <v/>
      </c>
      <c r="Y531" s="25" t="str">
        <f ca="1">IF(C531&lt;NOW(),IF(AND(P531&gt;Q531,W531&gt;X531),S531,IF(AND(P531=Q531,W531=X531),T531,IF(AND(P531&lt;Q531,W531&lt;X531),U531,0))),"")</f>
        <v/>
      </c>
      <c r="Z531" s="25">
        <f>IF(AND(P531=W531,Q531=X531),1,0)</f>
        <v>1</v>
      </c>
      <c r="AA531" s="25" t="str">
        <f>IF(Z531=0,"",IF(ISBLANK(VLOOKUP(A531,Database!A:AA,22,FALSE)),"",VLOOKUP(A531,Database!A:AA,22,FALSE)))</f>
        <v>Exact</v>
      </c>
      <c r="AB531" s="25">
        <f ca="1">IFERROR(IF(AND(Y531&lt;&gt;"",OR(V531="Terminé",V531="En cours")),VLOOKUP(AA531,Setup_ScoreExactBonus!A:D,4,FALSE),0),0)</f>
        <v>0</v>
      </c>
      <c r="AC531" s="31" t="str">
        <f ca="1">IF(Y531&lt;&gt;"", Y531 + IF(Z531=1,AB531, 0), "")</f>
        <v/>
      </c>
      <c r="AD531" s="31">
        <f ca="1">SUMIFS(AC$2:AC531,D$2:D531,D531)*IF(R531=0,1,2)</f>
        <v>0</v>
      </c>
    </row>
    <row r="532" spans="1:30" x14ac:dyDescent="0.35">
      <c r="A532" s="31">
        <f>IF(ISBLANK(B532),"",COUNTIF(B$2:B532,B532))-1</f>
        <v>13</v>
      </c>
      <c r="B532" s="31">
        <v>24</v>
      </c>
      <c r="C532" s="10">
        <f>VLOOKUP($A532,Database!$A:$Y,7,FALSE)</f>
        <v>46188.75</v>
      </c>
      <c r="D532" s="31" t="str">
        <f>VLOOKUP(Pronostics!$B532,Setup_MPP!$A:$G,3,FALSE)</f>
        <v>Joueur24</v>
      </c>
      <c r="E532" s="31" t="str">
        <f>VLOOKUP(Pronostics!$B532,Setup_MPP!$A:$G,2,FALSE)</f>
        <v>Joueur24</v>
      </c>
      <c r="F532" s="31" t="str">
        <f>VLOOKUP($B532,Setup_MPP!$A:$E,4,FALSE)</f>
        <v>#D5D5D5</v>
      </c>
      <c r="G532" s="31" t="str">
        <f>VLOOKUP($B532,Setup_MPP!$A:$E,5,FALSE)</f>
        <v>#727272</v>
      </c>
      <c r="H532" s="31" t="str">
        <f>IFERROR(IF(AND(A532&gt;=1,A532&lt;=104),VLOOKUP($A532,Location!$A:$J,6,FALSE),IF(A532=0,"Avant l'ouverture",IF(OR(A532=105,A532=106),"Bonus"))),"")</f>
        <v>Tour 1</v>
      </c>
      <c r="I532" s="31" t="str">
        <f>IF(LEFT(H532,4)="Tour",VLOOKUP(A532,Database!$A:$C,3,FALSE),"")</f>
        <v>H</v>
      </c>
      <c r="J532" s="31" t="str">
        <f>VLOOKUP($A532,Location!$A:$J,7,FALSE)</f>
        <v>Espagne</v>
      </c>
      <c r="K532" s="31" t="str">
        <f>IFERROR(VLOOKUP(J532,Setup_Team!$B:$C,2,FALSE), "TDB")</f>
        <v>ESP</v>
      </c>
      <c r="L532" s="31" t="str">
        <f>VLOOKUP($A532,Location!$A:$J,8,FALSE)</f>
        <v>Cap-Vert</v>
      </c>
      <c r="M532" s="31" t="str">
        <f>IFERROR(VLOOKUP(L532,Setup_Team!$B:$C,2,FALSE), "TDB")</f>
        <v>CPV</v>
      </c>
      <c r="N532" s="31" t="str">
        <f>VLOOKUP($A532,Location!$A:$J,9,FALSE)</f>
        <v>Atlanta</v>
      </c>
      <c r="O532" s="31" t="str">
        <f>VLOOKUP($A532,Location!$A:$J,10,FALSE)</f>
        <v>Mercedes-Benz Stadium</v>
      </c>
      <c r="R532" s="31">
        <v>0</v>
      </c>
      <c r="S532" s="25">
        <f>VLOOKUP($A532,Database!$A:$Y,10,FALSE)</f>
        <v>16</v>
      </c>
      <c r="T532" s="25">
        <f>VLOOKUP($A532,Database!$A:$Y,11,FALSE)</f>
        <v>166</v>
      </c>
      <c r="U532" s="25">
        <f>VLOOKUP($A532,Database!$A:$Y,12,FALSE)</f>
        <v>217</v>
      </c>
      <c r="V532" s="25" t="str">
        <f>VLOOKUP(A532,Database!A:M,13,FALSE)</f>
        <v>À venir</v>
      </c>
      <c r="W532" s="25" t="str">
        <f>VLOOKUP($A532,Database!$A:$Y,20,FALSE)</f>
        <v/>
      </c>
      <c r="X532" s="25" t="str">
        <f>VLOOKUP($A532,Database!$A:$Y,21,FALSE)</f>
        <v/>
      </c>
      <c r="Y532" s="25" t="str">
        <f ca="1">IF(C532&lt;NOW(),IF(AND(P532&gt;Q532,W532&gt;X532),S532,IF(AND(P532=Q532,W532=X532),T532,IF(AND(P532&lt;Q532,W532&lt;X532),U532,0))),"")</f>
        <v/>
      </c>
      <c r="Z532" s="25">
        <f>IF(AND(P532=W532,Q532=X532),1,0)</f>
        <v>1</v>
      </c>
      <c r="AA532" s="25" t="str">
        <f>IF(Z532=0,"",IF(ISBLANK(VLOOKUP(A532,Database!A:AA,22,FALSE)),"",VLOOKUP(A532,Database!A:AA,22,FALSE)))</f>
        <v>Exact</v>
      </c>
      <c r="AB532" s="25">
        <f ca="1">IFERROR(IF(AND(Y532&lt;&gt;"",OR(V532="Terminé",V532="En cours")),VLOOKUP(AA532,Setup_ScoreExactBonus!A:D,4,FALSE),0),0)</f>
        <v>0</v>
      </c>
      <c r="AC532" s="31" t="str">
        <f ca="1">IF(Y532&lt;&gt;"", Y532 + IF(Z532=1,AB532, 0), "")</f>
        <v/>
      </c>
      <c r="AD532" s="31">
        <f ca="1">SUMIFS(AC$2:AC532,D$2:D532,D532)*IF(R532=0,1,2)</f>
        <v>0</v>
      </c>
    </row>
    <row r="533" spans="1:30" x14ac:dyDescent="0.35">
      <c r="A533" s="31">
        <f>IF(ISBLANK(B533),"",COUNTIF(B$2:B533,B533))-1</f>
        <v>13</v>
      </c>
      <c r="B533" s="31">
        <v>25</v>
      </c>
      <c r="C533" s="10">
        <f>VLOOKUP($A533,Database!$A:$Y,7,FALSE)</f>
        <v>46188.75</v>
      </c>
      <c r="D533" s="31" t="str">
        <f>VLOOKUP(Pronostics!$B533,Setup_MPP!$A:$G,3,FALSE)</f>
        <v>Joueur25</v>
      </c>
      <c r="E533" s="31" t="str">
        <f>VLOOKUP(Pronostics!$B533,Setup_MPP!$A:$G,2,FALSE)</f>
        <v>Joueur25</v>
      </c>
      <c r="F533" s="31" t="str">
        <f>VLOOKUP($B533,Setup_MPP!$A:$E,4,FALSE)</f>
        <v>#D5D5D5</v>
      </c>
      <c r="G533" s="31" t="str">
        <f>VLOOKUP($B533,Setup_MPP!$A:$E,5,FALSE)</f>
        <v>#727272</v>
      </c>
      <c r="H533" s="31" t="str">
        <f>IFERROR(IF(AND(A533&gt;=1,A533&lt;=104),VLOOKUP($A533,Location!$A:$J,6,FALSE),IF(A533=0,"Avant l'ouverture",IF(OR(A533=105,A533=106),"Bonus"))),"")</f>
        <v>Tour 1</v>
      </c>
      <c r="I533" s="31" t="str">
        <f>IF(LEFT(H533,4)="Tour",VLOOKUP(A533,Database!$A:$C,3,FALSE),"")</f>
        <v>H</v>
      </c>
      <c r="J533" s="31" t="str">
        <f>VLOOKUP($A533,Location!$A:$J,7,FALSE)</f>
        <v>Espagne</v>
      </c>
      <c r="K533" s="31" t="str">
        <f>IFERROR(VLOOKUP(J533,Setup_Team!$B:$C,2,FALSE), "TDB")</f>
        <v>ESP</v>
      </c>
      <c r="L533" s="31" t="str">
        <f>VLOOKUP($A533,Location!$A:$J,8,FALSE)</f>
        <v>Cap-Vert</v>
      </c>
      <c r="M533" s="31" t="str">
        <f>IFERROR(VLOOKUP(L533,Setup_Team!$B:$C,2,FALSE), "TDB")</f>
        <v>CPV</v>
      </c>
      <c r="N533" s="31" t="str">
        <f>VLOOKUP($A533,Location!$A:$J,9,FALSE)</f>
        <v>Atlanta</v>
      </c>
      <c r="O533" s="31" t="str">
        <f>VLOOKUP($A533,Location!$A:$J,10,FALSE)</f>
        <v>Mercedes-Benz Stadium</v>
      </c>
      <c r="R533" s="31">
        <v>0</v>
      </c>
      <c r="S533" s="25">
        <f>VLOOKUP($A533,Database!$A:$Y,10,FALSE)</f>
        <v>16</v>
      </c>
      <c r="T533" s="25">
        <f>VLOOKUP($A533,Database!$A:$Y,11,FALSE)</f>
        <v>166</v>
      </c>
      <c r="U533" s="25">
        <f>VLOOKUP($A533,Database!$A:$Y,12,FALSE)</f>
        <v>217</v>
      </c>
      <c r="V533" s="25" t="str">
        <f>VLOOKUP(A533,Database!A:M,13,FALSE)</f>
        <v>À venir</v>
      </c>
      <c r="W533" s="25" t="str">
        <f>VLOOKUP($A533,Database!$A:$Y,20,FALSE)</f>
        <v/>
      </c>
      <c r="X533" s="25" t="str">
        <f>VLOOKUP($A533,Database!$A:$Y,21,FALSE)</f>
        <v/>
      </c>
      <c r="Y533" s="25" t="str">
        <f ca="1">IF(C533&lt;NOW(),IF(AND(P533&gt;Q533,W533&gt;X533),S533,IF(AND(P533=Q533,W533=X533),T533,IF(AND(P533&lt;Q533,W533&lt;X533),U533,0))),"")</f>
        <v/>
      </c>
      <c r="Z533" s="25">
        <f>IF(AND(P533=W533,Q533=X533),1,0)</f>
        <v>1</v>
      </c>
      <c r="AA533" s="25" t="str">
        <f>IF(Z533=0,"",IF(ISBLANK(VLOOKUP(A533,Database!A:AA,22,FALSE)),"",VLOOKUP(A533,Database!A:AA,22,FALSE)))</f>
        <v>Exact</v>
      </c>
      <c r="AB533" s="25">
        <f ca="1">IFERROR(IF(AND(Y533&lt;&gt;"",OR(V533="Terminé",V533="En cours")),VLOOKUP(AA533,Setup_ScoreExactBonus!A:D,4,FALSE),0),0)</f>
        <v>0</v>
      </c>
      <c r="AC533" s="31" t="str">
        <f ca="1">IF(Y533&lt;&gt;"", Y533 + IF(Z533=1,AB533, 0), "")</f>
        <v/>
      </c>
      <c r="AD533" s="31">
        <f ca="1">SUMIFS(AC$2:AC533,D$2:D533,D533)*IF(R533=0,1,2)</f>
        <v>0</v>
      </c>
    </row>
    <row r="534" spans="1:30" x14ac:dyDescent="0.35">
      <c r="A534" s="31">
        <f>IF(ISBLANK(B534),"",COUNTIF(B$2:B534,B534))-1</f>
        <v>13</v>
      </c>
      <c r="B534" s="31">
        <v>26</v>
      </c>
      <c r="C534" s="10">
        <f>VLOOKUP($A534,Database!$A:$Y,7,FALSE)</f>
        <v>46188.75</v>
      </c>
      <c r="D534" s="31" t="str">
        <f>VLOOKUP(Pronostics!$B534,Setup_MPP!$A:$G,3,FALSE)</f>
        <v>Joueur26</v>
      </c>
      <c r="E534" s="31" t="str">
        <f>VLOOKUP(Pronostics!$B534,Setup_MPP!$A:$G,2,FALSE)</f>
        <v>Joueur26</v>
      </c>
      <c r="F534" s="31" t="str">
        <f>VLOOKUP($B534,Setup_MPP!$A:$E,4,FALSE)</f>
        <v>#D5D5D5</v>
      </c>
      <c r="G534" s="31" t="str">
        <f>VLOOKUP($B534,Setup_MPP!$A:$E,5,FALSE)</f>
        <v>#727272</v>
      </c>
      <c r="H534" s="31" t="str">
        <f>IFERROR(IF(AND(A534&gt;=1,A534&lt;=104),VLOOKUP($A534,Location!$A:$J,6,FALSE),IF(A534=0,"Avant l'ouverture",IF(OR(A534=105,A534=106),"Bonus"))),"")</f>
        <v>Tour 1</v>
      </c>
      <c r="I534" s="31" t="str">
        <f>IF(LEFT(H534,4)="Tour",VLOOKUP(A534,Database!$A:$C,3,FALSE),"")</f>
        <v>H</v>
      </c>
      <c r="J534" s="31" t="str">
        <f>VLOOKUP($A534,Location!$A:$J,7,FALSE)</f>
        <v>Espagne</v>
      </c>
      <c r="K534" s="31" t="str">
        <f>IFERROR(VLOOKUP(J534,Setup_Team!$B:$C,2,FALSE), "TDB")</f>
        <v>ESP</v>
      </c>
      <c r="L534" s="31" t="str">
        <f>VLOOKUP($A534,Location!$A:$J,8,FALSE)</f>
        <v>Cap-Vert</v>
      </c>
      <c r="M534" s="31" t="str">
        <f>IFERROR(VLOOKUP(L534,Setup_Team!$B:$C,2,FALSE), "TDB")</f>
        <v>CPV</v>
      </c>
      <c r="N534" s="31" t="str">
        <f>VLOOKUP($A534,Location!$A:$J,9,FALSE)</f>
        <v>Atlanta</v>
      </c>
      <c r="O534" s="31" t="str">
        <f>VLOOKUP($A534,Location!$A:$J,10,FALSE)</f>
        <v>Mercedes-Benz Stadium</v>
      </c>
      <c r="R534" s="31">
        <v>0</v>
      </c>
      <c r="S534" s="25">
        <f>VLOOKUP($A534,Database!$A:$Y,10,FALSE)</f>
        <v>16</v>
      </c>
      <c r="T534" s="25">
        <f>VLOOKUP($A534,Database!$A:$Y,11,FALSE)</f>
        <v>166</v>
      </c>
      <c r="U534" s="25">
        <f>VLOOKUP($A534,Database!$A:$Y,12,FALSE)</f>
        <v>217</v>
      </c>
      <c r="V534" s="25" t="str">
        <f>VLOOKUP(A534,Database!A:M,13,FALSE)</f>
        <v>À venir</v>
      </c>
      <c r="W534" s="25" t="str">
        <f>VLOOKUP($A534,Database!$A:$Y,20,FALSE)</f>
        <v/>
      </c>
      <c r="X534" s="25" t="str">
        <f>VLOOKUP($A534,Database!$A:$Y,21,FALSE)</f>
        <v/>
      </c>
      <c r="Y534" s="25" t="str">
        <f ca="1">IF(C534&lt;NOW(),IF(AND(P534&gt;Q534,W534&gt;X534),S534,IF(AND(P534=Q534,W534=X534),T534,IF(AND(P534&lt;Q534,W534&lt;X534),U534,0))),"")</f>
        <v/>
      </c>
      <c r="Z534" s="25">
        <f>IF(AND(P534=W534,Q534=X534),1,0)</f>
        <v>1</v>
      </c>
      <c r="AA534" s="25" t="str">
        <f>IF(Z534=0,"",IF(ISBLANK(VLOOKUP(A534,Database!A:AA,22,FALSE)),"",VLOOKUP(A534,Database!A:AA,22,FALSE)))</f>
        <v>Exact</v>
      </c>
      <c r="AB534" s="25">
        <f ca="1">IFERROR(IF(AND(Y534&lt;&gt;"",OR(V534="Terminé",V534="En cours")),VLOOKUP(AA534,Setup_ScoreExactBonus!A:D,4,FALSE),0),0)</f>
        <v>0</v>
      </c>
      <c r="AC534" s="31" t="str">
        <f ca="1">IF(Y534&lt;&gt;"", Y534 + IF(Z534=1,AB534, 0), "")</f>
        <v/>
      </c>
      <c r="AD534" s="31">
        <f ca="1">SUMIFS(AC$2:AC534,D$2:D534,D534)*IF(R534=0,1,2)</f>
        <v>0</v>
      </c>
    </row>
    <row r="535" spans="1:30" x14ac:dyDescent="0.35">
      <c r="A535" s="31">
        <f>IF(ISBLANK(B535),"",COUNTIF(B$2:B535,B535))-1</f>
        <v>13</v>
      </c>
      <c r="B535" s="31">
        <v>27</v>
      </c>
      <c r="C535" s="10">
        <f>VLOOKUP($A535,Database!$A:$Y,7,FALSE)</f>
        <v>46188.75</v>
      </c>
      <c r="D535" s="31" t="str">
        <f>VLOOKUP(Pronostics!$B535,Setup_MPP!$A:$G,3,FALSE)</f>
        <v>Joueur27</v>
      </c>
      <c r="E535" s="31" t="str">
        <f>VLOOKUP(Pronostics!$B535,Setup_MPP!$A:$G,2,FALSE)</f>
        <v>Joueur27</v>
      </c>
      <c r="F535" s="31" t="str">
        <f>VLOOKUP($B535,Setup_MPP!$A:$E,4,FALSE)</f>
        <v>#D5D5D5</v>
      </c>
      <c r="G535" s="31" t="str">
        <f>VLOOKUP($B535,Setup_MPP!$A:$E,5,FALSE)</f>
        <v>#727272</v>
      </c>
      <c r="H535" s="31" t="str">
        <f>IFERROR(IF(AND(A535&gt;=1,A535&lt;=104),VLOOKUP($A535,Location!$A:$J,6,FALSE),IF(A535=0,"Avant l'ouverture",IF(OR(A535=105,A535=106),"Bonus"))),"")</f>
        <v>Tour 1</v>
      </c>
      <c r="I535" s="31" t="str">
        <f>IF(LEFT(H535,4)="Tour",VLOOKUP(A535,Database!$A:$C,3,FALSE),"")</f>
        <v>H</v>
      </c>
      <c r="J535" s="31" t="str">
        <f>VLOOKUP($A535,Location!$A:$J,7,FALSE)</f>
        <v>Espagne</v>
      </c>
      <c r="K535" s="31" t="str">
        <f>IFERROR(VLOOKUP(J535,Setup_Team!$B:$C,2,FALSE), "TDB")</f>
        <v>ESP</v>
      </c>
      <c r="L535" s="31" t="str">
        <f>VLOOKUP($A535,Location!$A:$J,8,FALSE)</f>
        <v>Cap-Vert</v>
      </c>
      <c r="M535" s="31" t="str">
        <f>IFERROR(VLOOKUP(L535,Setup_Team!$B:$C,2,FALSE), "TDB")</f>
        <v>CPV</v>
      </c>
      <c r="N535" s="31" t="str">
        <f>VLOOKUP($A535,Location!$A:$J,9,FALSE)</f>
        <v>Atlanta</v>
      </c>
      <c r="O535" s="31" t="str">
        <f>VLOOKUP($A535,Location!$A:$J,10,FALSE)</f>
        <v>Mercedes-Benz Stadium</v>
      </c>
      <c r="R535" s="31">
        <v>0</v>
      </c>
      <c r="S535" s="25">
        <f>VLOOKUP($A535,Database!$A:$Y,10,FALSE)</f>
        <v>16</v>
      </c>
      <c r="T535" s="25">
        <f>VLOOKUP($A535,Database!$A:$Y,11,FALSE)</f>
        <v>166</v>
      </c>
      <c r="U535" s="25">
        <f>VLOOKUP($A535,Database!$A:$Y,12,FALSE)</f>
        <v>217</v>
      </c>
      <c r="V535" s="25" t="str">
        <f>VLOOKUP(A535,Database!A:M,13,FALSE)</f>
        <v>À venir</v>
      </c>
      <c r="W535" s="25" t="str">
        <f>VLOOKUP($A535,Database!$A:$Y,20,FALSE)</f>
        <v/>
      </c>
      <c r="X535" s="25" t="str">
        <f>VLOOKUP($A535,Database!$A:$Y,21,FALSE)</f>
        <v/>
      </c>
      <c r="Y535" s="25" t="str">
        <f ca="1">IF(C535&lt;NOW(),IF(AND(P535&gt;Q535,W535&gt;X535),S535,IF(AND(P535=Q535,W535=X535),T535,IF(AND(P535&lt;Q535,W535&lt;X535),U535,0))),"")</f>
        <v/>
      </c>
      <c r="Z535" s="25">
        <f>IF(AND(P535=W535,Q535=X535),1,0)</f>
        <v>1</v>
      </c>
      <c r="AA535" s="25" t="str">
        <f>IF(Z535=0,"",IF(ISBLANK(VLOOKUP(A535,Database!A:AA,22,FALSE)),"",VLOOKUP(A535,Database!A:AA,22,FALSE)))</f>
        <v>Exact</v>
      </c>
      <c r="AB535" s="25">
        <f ca="1">IFERROR(IF(AND(Y535&lt;&gt;"",OR(V535="Terminé",V535="En cours")),VLOOKUP(AA535,Setup_ScoreExactBonus!A:D,4,FALSE),0),0)</f>
        <v>0</v>
      </c>
      <c r="AC535" s="31" t="str">
        <f ca="1">IF(Y535&lt;&gt;"", Y535 + IF(Z535=1,AB535, 0), "")</f>
        <v/>
      </c>
      <c r="AD535" s="31">
        <f ca="1">SUMIFS(AC$2:AC535,D$2:D535,D535)*IF(R535=0,1,2)</f>
        <v>0</v>
      </c>
    </row>
    <row r="536" spans="1:30" x14ac:dyDescent="0.35">
      <c r="A536" s="31">
        <f>IF(ISBLANK(B536),"",COUNTIF(B$2:B536,B536))-1</f>
        <v>13</v>
      </c>
      <c r="B536" s="31">
        <v>28</v>
      </c>
      <c r="C536" s="10">
        <f>VLOOKUP($A536,Database!$A:$Y,7,FALSE)</f>
        <v>46188.75</v>
      </c>
      <c r="D536" s="31" t="str">
        <f>VLOOKUP(Pronostics!$B536,Setup_MPP!$A:$G,3,FALSE)</f>
        <v>Joueur28</v>
      </c>
      <c r="E536" s="31" t="str">
        <f>VLOOKUP(Pronostics!$B536,Setup_MPP!$A:$G,2,FALSE)</f>
        <v>Joueur28</v>
      </c>
      <c r="F536" s="31" t="str">
        <f>VLOOKUP($B536,Setup_MPP!$A:$E,4,FALSE)</f>
        <v>#D5D5D5</v>
      </c>
      <c r="G536" s="31" t="str">
        <f>VLOOKUP($B536,Setup_MPP!$A:$E,5,FALSE)</f>
        <v>#727272</v>
      </c>
      <c r="H536" s="31" t="str">
        <f>IFERROR(IF(AND(A536&gt;=1,A536&lt;=104),VLOOKUP($A536,Location!$A:$J,6,FALSE),IF(A536=0,"Avant l'ouverture",IF(OR(A536=105,A536=106),"Bonus"))),"")</f>
        <v>Tour 1</v>
      </c>
      <c r="I536" s="31" t="str">
        <f>IF(LEFT(H536,4)="Tour",VLOOKUP(A536,Database!$A:$C,3,FALSE),"")</f>
        <v>H</v>
      </c>
      <c r="J536" s="31" t="str">
        <f>VLOOKUP($A536,Location!$A:$J,7,FALSE)</f>
        <v>Espagne</v>
      </c>
      <c r="K536" s="31" t="str">
        <f>IFERROR(VLOOKUP(J536,Setup_Team!$B:$C,2,FALSE), "TDB")</f>
        <v>ESP</v>
      </c>
      <c r="L536" s="31" t="str">
        <f>VLOOKUP($A536,Location!$A:$J,8,FALSE)</f>
        <v>Cap-Vert</v>
      </c>
      <c r="M536" s="31" t="str">
        <f>IFERROR(VLOOKUP(L536,Setup_Team!$B:$C,2,FALSE), "TDB")</f>
        <v>CPV</v>
      </c>
      <c r="N536" s="31" t="str">
        <f>VLOOKUP($A536,Location!$A:$J,9,FALSE)</f>
        <v>Atlanta</v>
      </c>
      <c r="O536" s="31" t="str">
        <f>VLOOKUP($A536,Location!$A:$J,10,FALSE)</f>
        <v>Mercedes-Benz Stadium</v>
      </c>
      <c r="R536" s="31">
        <v>0</v>
      </c>
      <c r="S536" s="25">
        <f>VLOOKUP($A536,Database!$A:$Y,10,FALSE)</f>
        <v>16</v>
      </c>
      <c r="T536" s="25">
        <f>VLOOKUP($A536,Database!$A:$Y,11,FALSE)</f>
        <v>166</v>
      </c>
      <c r="U536" s="25">
        <f>VLOOKUP($A536,Database!$A:$Y,12,FALSE)</f>
        <v>217</v>
      </c>
      <c r="V536" s="25" t="str">
        <f>VLOOKUP(A536,Database!A:M,13,FALSE)</f>
        <v>À venir</v>
      </c>
      <c r="W536" s="25" t="str">
        <f>VLOOKUP($A536,Database!$A:$Y,20,FALSE)</f>
        <v/>
      </c>
      <c r="X536" s="25" t="str">
        <f>VLOOKUP($A536,Database!$A:$Y,21,FALSE)</f>
        <v/>
      </c>
      <c r="Y536" s="25" t="str">
        <f ca="1">IF(C536&lt;NOW(),IF(AND(P536&gt;Q536,W536&gt;X536),S536,IF(AND(P536=Q536,W536=X536),T536,IF(AND(P536&lt;Q536,W536&lt;X536),U536,0))),"")</f>
        <v/>
      </c>
      <c r="Z536" s="25">
        <f>IF(AND(P536=W536,Q536=X536),1,0)</f>
        <v>1</v>
      </c>
      <c r="AA536" s="25" t="str">
        <f>IF(Z536=0,"",IF(ISBLANK(VLOOKUP(A536,Database!A:AA,22,FALSE)),"",VLOOKUP(A536,Database!A:AA,22,FALSE)))</f>
        <v>Exact</v>
      </c>
      <c r="AB536" s="25">
        <f ca="1">IFERROR(IF(AND(Y536&lt;&gt;"",OR(V536="Terminé",V536="En cours")),VLOOKUP(AA536,Setup_ScoreExactBonus!A:D,4,FALSE),0),0)</f>
        <v>0</v>
      </c>
      <c r="AC536" s="31" t="str">
        <f ca="1">IF(Y536&lt;&gt;"", Y536 + IF(Z536=1,AB536, 0), "")</f>
        <v/>
      </c>
      <c r="AD536" s="31">
        <f ca="1">SUMIFS(AC$2:AC536,D$2:D536,D536)*IF(R536=0,1,2)</f>
        <v>0</v>
      </c>
    </row>
    <row r="537" spans="1:30" x14ac:dyDescent="0.35">
      <c r="A537" s="31">
        <f>IF(ISBLANK(B537),"",COUNTIF(B$2:B537,B537))-1</f>
        <v>13</v>
      </c>
      <c r="B537" s="31">
        <v>29</v>
      </c>
      <c r="C537" s="10">
        <f>VLOOKUP($A537,Database!$A:$Y,7,FALSE)</f>
        <v>46188.75</v>
      </c>
      <c r="D537" s="31" t="str">
        <f>VLOOKUP(Pronostics!$B537,Setup_MPP!$A:$G,3,FALSE)</f>
        <v>Joueur29</v>
      </c>
      <c r="E537" s="31" t="str">
        <f>VLOOKUP(Pronostics!$B537,Setup_MPP!$A:$G,2,FALSE)</f>
        <v>Joueur29</v>
      </c>
      <c r="F537" s="31" t="str">
        <f>VLOOKUP($B537,Setup_MPP!$A:$E,4,FALSE)</f>
        <v>#D5D5D5</v>
      </c>
      <c r="G537" s="31" t="str">
        <f>VLOOKUP($B537,Setup_MPP!$A:$E,5,FALSE)</f>
        <v>#727272</v>
      </c>
      <c r="H537" s="31" t="str">
        <f>IFERROR(IF(AND(A537&gt;=1,A537&lt;=104),VLOOKUP($A537,Location!$A:$J,6,FALSE),IF(A537=0,"Avant l'ouverture",IF(OR(A537=105,A537=106),"Bonus"))),"")</f>
        <v>Tour 1</v>
      </c>
      <c r="I537" s="31" t="str">
        <f>IF(LEFT(H537,4)="Tour",VLOOKUP(A537,Database!$A:$C,3,FALSE),"")</f>
        <v>H</v>
      </c>
      <c r="J537" s="31" t="str">
        <f>VLOOKUP($A537,Location!$A:$J,7,FALSE)</f>
        <v>Espagne</v>
      </c>
      <c r="K537" s="31" t="str">
        <f>IFERROR(VLOOKUP(J537,Setup_Team!$B:$C,2,FALSE), "TDB")</f>
        <v>ESP</v>
      </c>
      <c r="L537" s="31" t="str">
        <f>VLOOKUP($A537,Location!$A:$J,8,FALSE)</f>
        <v>Cap-Vert</v>
      </c>
      <c r="M537" s="31" t="str">
        <f>IFERROR(VLOOKUP(L537,Setup_Team!$B:$C,2,FALSE), "TDB")</f>
        <v>CPV</v>
      </c>
      <c r="N537" s="31" t="str">
        <f>VLOOKUP($A537,Location!$A:$J,9,FALSE)</f>
        <v>Atlanta</v>
      </c>
      <c r="O537" s="31" t="str">
        <f>VLOOKUP($A537,Location!$A:$J,10,FALSE)</f>
        <v>Mercedes-Benz Stadium</v>
      </c>
      <c r="R537" s="31">
        <v>0</v>
      </c>
      <c r="S537" s="25">
        <f>VLOOKUP($A537,Database!$A:$Y,10,FALSE)</f>
        <v>16</v>
      </c>
      <c r="T537" s="25">
        <f>VLOOKUP($A537,Database!$A:$Y,11,FALSE)</f>
        <v>166</v>
      </c>
      <c r="U537" s="25">
        <f>VLOOKUP($A537,Database!$A:$Y,12,FALSE)</f>
        <v>217</v>
      </c>
      <c r="V537" s="25" t="str">
        <f>VLOOKUP(A537,Database!A:M,13,FALSE)</f>
        <v>À venir</v>
      </c>
      <c r="W537" s="25" t="str">
        <f>VLOOKUP($A537,Database!$A:$Y,20,FALSE)</f>
        <v/>
      </c>
      <c r="X537" s="25" t="str">
        <f>VLOOKUP($A537,Database!$A:$Y,21,FALSE)</f>
        <v/>
      </c>
      <c r="Y537" s="25" t="str">
        <f ca="1">IF(C537&lt;NOW(),IF(AND(P537&gt;Q537,W537&gt;X537),S537,IF(AND(P537=Q537,W537=X537),T537,IF(AND(P537&lt;Q537,W537&lt;X537),U537,0))),"")</f>
        <v/>
      </c>
      <c r="Z537" s="25">
        <f>IF(AND(P537=W537,Q537=X537),1,0)</f>
        <v>1</v>
      </c>
      <c r="AA537" s="25" t="str">
        <f>IF(Z537=0,"",IF(ISBLANK(VLOOKUP(A537,Database!A:AA,22,FALSE)),"",VLOOKUP(A537,Database!A:AA,22,FALSE)))</f>
        <v>Exact</v>
      </c>
      <c r="AB537" s="25">
        <f ca="1">IFERROR(IF(AND(Y537&lt;&gt;"",OR(V537="Terminé",V537="En cours")),VLOOKUP(AA537,Setup_ScoreExactBonus!A:D,4,FALSE),0),0)</f>
        <v>0</v>
      </c>
      <c r="AC537" s="31" t="str">
        <f ca="1">IF(Y537&lt;&gt;"", Y537 + IF(Z537=1,AB537, 0), "")</f>
        <v/>
      </c>
      <c r="AD537" s="31">
        <f ca="1">SUMIFS(AC$2:AC537,D$2:D537,D537)*IF(R537=0,1,2)</f>
        <v>0</v>
      </c>
    </row>
    <row r="538" spans="1:30" x14ac:dyDescent="0.35">
      <c r="A538" s="31">
        <f>IF(ISBLANK(B538),"",COUNTIF(B$2:B538,B538))-1</f>
        <v>13</v>
      </c>
      <c r="B538" s="31">
        <v>30</v>
      </c>
      <c r="C538" s="10">
        <f>VLOOKUP($A538,Database!$A:$Y,7,FALSE)</f>
        <v>46188.75</v>
      </c>
      <c r="D538" s="31" t="str">
        <f>VLOOKUP(Pronostics!$B538,Setup_MPP!$A:$G,3,FALSE)</f>
        <v>Joueur30</v>
      </c>
      <c r="E538" s="31" t="str">
        <f>VLOOKUP(Pronostics!$B538,Setup_MPP!$A:$G,2,FALSE)</f>
        <v>Joueur30</v>
      </c>
      <c r="F538" s="31" t="str">
        <f>VLOOKUP($B538,Setup_MPP!$A:$E,4,FALSE)</f>
        <v>#D5D5D5</v>
      </c>
      <c r="G538" s="31" t="str">
        <f>VLOOKUP($B538,Setup_MPP!$A:$E,5,FALSE)</f>
        <v>#727272</v>
      </c>
      <c r="H538" s="31" t="str">
        <f>IFERROR(IF(AND(A538&gt;=1,A538&lt;=104),VLOOKUP($A538,Location!$A:$J,6,FALSE),IF(A538=0,"Avant l'ouverture",IF(OR(A538=105,A538=106),"Bonus"))),"")</f>
        <v>Tour 1</v>
      </c>
      <c r="I538" s="31" t="str">
        <f>IF(LEFT(H538,4)="Tour",VLOOKUP(A538,Database!$A:$C,3,FALSE),"")</f>
        <v>H</v>
      </c>
      <c r="J538" s="31" t="str">
        <f>VLOOKUP($A538,Location!$A:$J,7,FALSE)</f>
        <v>Espagne</v>
      </c>
      <c r="K538" s="31" t="str">
        <f>IFERROR(VLOOKUP(J538,Setup_Team!$B:$C,2,FALSE), "TDB")</f>
        <v>ESP</v>
      </c>
      <c r="L538" s="31" t="str">
        <f>VLOOKUP($A538,Location!$A:$J,8,FALSE)</f>
        <v>Cap-Vert</v>
      </c>
      <c r="M538" s="31" t="str">
        <f>IFERROR(VLOOKUP(L538,Setup_Team!$B:$C,2,FALSE), "TDB")</f>
        <v>CPV</v>
      </c>
      <c r="N538" s="31" t="str">
        <f>VLOOKUP($A538,Location!$A:$J,9,FALSE)</f>
        <v>Atlanta</v>
      </c>
      <c r="O538" s="31" t="str">
        <f>VLOOKUP($A538,Location!$A:$J,10,FALSE)</f>
        <v>Mercedes-Benz Stadium</v>
      </c>
      <c r="R538" s="31">
        <v>0</v>
      </c>
      <c r="S538" s="25">
        <f>VLOOKUP($A538,Database!$A:$Y,10,FALSE)</f>
        <v>16</v>
      </c>
      <c r="T538" s="25">
        <f>VLOOKUP($A538,Database!$A:$Y,11,FALSE)</f>
        <v>166</v>
      </c>
      <c r="U538" s="25">
        <f>VLOOKUP($A538,Database!$A:$Y,12,FALSE)</f>
        <v>217</v>
      </c>
      <c r="V538" s="25" t="str">
        <f>VLOOKUP(A538,Database!A:M,13,FALSE)</f>
        <v>À venir</v>
      </c>
      <c r="W538" s="25" t="str">
        <f>VLOOKUP($A538,Database!$A:$Y,20,FALSE)</f>
        <v/>
      </c>
      <c r="X538" s="25" t="str">
        <f>VLOOKUP($A538,Database!$A:$Y,21,FALSE)</f>
        <v/>
      </c>
      <c r="Y538" s="25" t="str">
        <f ca="1">IF(C538&lt;NOW(),IF(AND(P538&gt;Q538,W538&gt;X538),S538,IF(AND(P538=Q538,W538=X538),T538,IF(AND(P538&lt;Q538,W538&lt;X538),U538,0))),"")</f>
        <v/>
      </c>
      <c r="Z538" s="25">
        <f>IF(AND(P538=W538,Q538=X538),1,0)</f>
        <v>1</v>
      </c>
      <c r="AA538" s="25" t="str">
        <f>IF(Z538=0,"",IF(ISBLANK(VLOOKUP(A538,Database!A:AA,22,FALSE)),"",VLOOKUP(A538,Database!A:AA,22,FALSE)))</f>
        <v>Exact</v>
      </c>
      <c r="AB538" s="25">
        <f ca="1">IFERROR(IF(AND(Y538&lt;&gt;"",OR(V538="Terminé",V538="En cours")),VLOOKUP(AA538,Setup_ScoreExactBonus!A:D,4,FALSE),0),0)</f>
        <v>0</v>
      </c>
      <c r="AC538" s="31" t="str">
        <f ca="1">IF(Y538&lt;&gt;"", Y538 + IF(Z538=1,AB538, 0), "")</f>
        <v/>
      </c>
      <c r="AD538" s="31">
        <f ca="1">SUMIFS(AC$2:AC538,D$2:D538,D538)*IF(R538=0,1,2)</f>
        <v>0</v>
      </c>
    </row>
    <row r="539" spans="1:30" x14ac:dyDescent="0.35">
      <c r="A539" s="31">
        <f>IF(ISBLANK(B539),"",COUNTIF(B$2:B539,B539))-1</f>
        <v>13</v>
      </c>
      <c r="B539" s="31">
        <v>31</v>
      </c>
      <c r="C539" s="10">
        <f>VLOOKUP($A539,Database!$A:$Y,7,FALSE)</f>
        <v>46188.75</v>
      </c>
      <c r="D539" s="31" t="str">
        <f>VLOOKUP(Pronostics!$B539,Setup_MPP!$A:$G,3,FALSE)</f>
        <v>Joueur31</v>
      </c>
      <c r="E539" s="31" t="str">
        <f>VLOOKUP(Pronostics!$B539,Setup_MPP!$A:$G,2,FALSE)</f>
        <v>Joueur31</v>
      </c>
      <c r="F539" s="31" t="str">
        <f>VLOOKUP($B539,Setup_MPP!$A:$E,4,FALSE)</f>
        <v>#D5D5D5</v>
      </c>
      <c r="G539" s="31" t="str">
        <f>VLOOKUP($B539,Setup_MPP!$A:$E,5,FALSE)</f>
        <v>#727272</v>
      </c>
      <c r="H539" s="31" t="str">
        <f>IFERROR(IF(AND(A539&gt;=1,A539&lt;=104),VLOOKUP($A539,Location!$A:$J,6,FALSE),IF(A539=0,"Avant l'ouverture",IF(OR(A539=105,A539=106),"Bonus"))),"")</f>
        <v>Tour 1</v>
      </c>
      <c r="I539" s="31" t="str">
        <f>IF(LEFT(H539,4)="Tour",VLOOKUP(A539,Database!$A:$C,3,FALSE),"")</f>
        <v>H</v>
      </c>
      <c r="J539" s="31" t="str">
        <f>VLOOKUP($A539,Location!$A:$J,7,FALSE)</f>
        <v>Espagne</v>
      </c>
      <c r="K539" s="31" t="str">
        <f>IFERROR(VLOOKUP(J539,Setup_Team!$B:$C,2,FALSE), "TDB")</f>
        <v>ESP</v>
      </c>
      <c r="L539" s="31" t="str">
        <f>VLOOKUP($A539,Location!$A:$J,8,FALSE)</f>
        <v>Cap-Vert</v>
      </c>
      <c r="M539" s="31" t="str">
        <f>IFERROR(VLOOKUP(L539,Setup_Team!$B:$C,2,FALSE), "TDB")</f>
        <v>CPV</v>
      </c>
      <c r="N539" s="31" t="str">
        <f>VLOOKUP($A539,Location!$A:$J,9,FALSE)</f>
        <v>Atlanta</v>
      </c>
      <c r="O539" s="31" t="str">
        <f>VLOOKUP($A539,Location!$A:$J,10,FALSE)</f>
        <v>Mercedes-Benz Stadium</v>
      </c>
      <c r="R539" s="31">
        <v>0</v>
      </c>
      <c r="S539" s="25">
        <f>VLOOKUP($A539,Database!$A:$Y,10,FALSE)</f>
        <v>16</v>
      </c>
      <c r="T539" s="25">
        <f>VLOOKUP($A539,Database!$A:$Y,11,FALSE)</f>
        <v>166</v>
      </c>
      <c r="U539" s="25">
        <f>VLOOKUP($A539,Database!$A:$Y,12,FALSE)</f>
        <v>217</v>
      </c>
      <c r="V539" s="25" t="str">
        <f>VLOOKUP(A539,Database!A:M,13,FALSE)</f>
        <v>À venir</v>
      </c>
      <c r="W539" s="25" t="str">
        <f>VLOOKUP($A539,Database!$A:$Y,20,FALSE)</f>
        <v/>
      </c>
      <c r="X539" s="25" t="str">
        <f>VLOOKUP($A539,Database!$A:$Y,21,FALSE)</f>
        <v/>
      </c>
      <c r="Y539" s="25" t="str">
        <f ca="1">IF(C539&lt;NOW(),IF(AND(P539&gt;Q539,W539&gt;X539),S539,IF(AND(P539=Q539,W539=X539),T539,IF(AND(P539&lt;Q539,W539&lt;X539),U539,0))),"")</f>
        <v/>
      </c>
      <c r="Z539" s="25">
        <f>IF(AND(P539=W539,Q539=X539),1,0)</f>
        <v>1</v>
      </c>
      <c r="AA539" s="25" t="str">
        <f>IF(Z539=0,"",IF(ISBLANK(VLOOKUP(A539,Database!A:AA,22,FALSE)),"",VLOOKUP(A539,Database!A:AA,22,FALSE)))</f>
        <v>Exact</v>
      </c>
      <c r="AB539" s="25">
        <f ca="1">IFERROR(IF(AND(Y539&lt;&gt;"",OR(V539="Terminé",V539="En cours")),VLOOKUP(AA539,Setup_ScoreExactBonus!A:D,4,FALSE),0),0)</f>
        <v>0</v>
      </c>
      <c r="AC539" s="31" t="str">
        <f ca="1">IF(Y539&lt;&gt;"", Y539 + IF(Z539=1,AB539, 0), "")</f>
        <v/>
      </c>
      <c r="AD539" s="31">
        <f ca="1">SUMIFS(AC$2:AC539,D$2:D539,D539)*IF(R539=0,1,2)</f>
        <v>0</v>
      </c>
    </row>
    <row r="540" spans="1:30" x14ac:dyDescent="0.35">
      <c r="A540" s="31">
        <f>IF(ISBLANK(B540),"",COUNTIF(B$2:B540,B540))-1</f>
        <v>13</v>
      </c>
      <c r="B540" s="31">
        <v>32</v>
      </c>
      <c r="C540" s="10">
        <f>VLOOKUP($A540,Database!$A:$Y,7,FALSE)</f>
        <v>46188.75</v>
      </c>
      <c r="D540" s="31" t="str">
        <f>VLOOKUP(Pronostics!$B540,Setup_MPP!$A:$G,3,FALSE)</f>
        <v>Joueur32</v>
      </c>
      <c r="E540" s="31" t="str">
        <f>VLOOKUP(Pronostics!$B540,Setup_MPP!$A:$G,2,FALSE)</f>
        <v>Joueur32</v>
      </c>
      <c r="F540" s="31" t="str">
        <f>VLOOKUP($B540,Setup_MPP!$A:$E,4,FALSE)</f>
        <v>#D5D5D5</v>
      </c>
      <c r="G540" s="31" t="str">
        <f>VLOOKUP($B540,Setup_MPP!$A:$E,5,FALSE)</f>
        <v>#727272</v>
      </c>
      <c r="H540" s="31" t="str">
        <f>IFERROR(IF(AND(A540&gt;=1,A540&lt;=104),VLOOKUP($A540,Location!$A:$J,6,FALSE),IF(A540=0,"Avant l'ouverture",IF(OR(A540=105,A540=106),"Bonus"))),"")</f>
        <v>Tour 1</v>
      </c>
      <c r="I540" s="31" t="str">
        <f>IF(LEFT(H540,4)="Tour",VLOOKUP(A540,Database!$A:$C,3,FALSE),"")</f>
        <v>H</v>
      </c>
      <c r="J540" s="31" t="str">
        <f>VLOOKUP($A540,Location!$A:$J,7,FALSE)</f>
        <v>Espagne</v>
      </c>
      <c r="K540" s="31" t="str">
        <f>IFERROR(VLOOKUP(J540,Setup_Team!$B:$C,2,FALSE), "TDB")</f>
        <v>ESP</v>
      </c>
      <c r="L540" s="31" t="str">
        <f>VLOOKUP($A540,Location!$A:$J,8,FALSE)</f>
        <v>Cap-Vert</v>
      </c>
      <c r="M540" s="31" t="str">
        <f>IFERROR(VLOOKUP(L540,Setup_Team!$B:$C,2,FALSE), "TDB")</f>
        <v>CPV</v>
      </c>
      <c r="N540" s="31" t="str">
        <f>VLOOKUP($A540,Location!$A:$J,9,FALSE)</f>
        <v>Atlanta</v>
      </c>
      <c r="O540" s="31" t="str">
        <f>VLOOKUP($A540,Location!$A:$J,10,FALSE)</f>
        <v>Mercedes-Benz Stadium</v>
      </c>
      <c r="R540" s="31">
        <v>0</v>
      </c>
      <c r="S540" s="25">
        <f>VLOOKUP($A540,Database!$A:$Y,10,FALSE)</f>
        <v>16</v>
      </c>
      <c r="T540" s="25">
        <f>VLOOKUP($A540,Database!$A:$Y,11,FALSE)</f>
        <v>166</v>
      </c>
      <c r="U540" s="25">
        <f>VLOOKUP($A540,Database!$A:$Y,12,FALSE)</f>
        <v>217</v>
      </c>
      <c r="V540" s="25" t="str">
        <f>VLOOKUP(A540,Database!A:M,13,FALSE)</f>
        <v>À venir</v>
      </c>
      <c r="W540" s="25" t="str">
        <f>VLOOKUP($A540,Database!$A:$Y,20,FALSE)</f>
        <v/>
      </c>
      <c r="X540" s="25" t="str">
        <f>VLOOKUP($A540,Database!$A:$Y,21,FALSE)</f>
        <v/>
      </c>
      <c r="Y540" s="25" t="str">
        <f ca="1">IF(C540&lt;NOW(),IF(AND(P540&gt;Q540,W540&gt;X540),S540,IF(AND(P540=Q540,W540=X540),T540,IF(AND(P540&lt;Q540,W540&lt;X540),U540,0))),"")</f>
        <v/>
      </c>
      <c r="Z540" s="25">
        <f>IF(AND(P540=W540,Q540=X540),1,0)</f>
        <v>1</v>
      </c>
      <c r="AA540" s="25" t="str">
        <f>IF(Z540=0,"",IF(ISBLANK(VLOOKUP(A540,Database!A:AA,22,FALSE)),"",VLOOKUP(A540,Database!A:AA,22,FALSE)))</f>
        <v>Exact</v>
      </c>
      <c r="AB540" s="25">
        <f ca="1">IFERROR(IF(AND(Y540&lt;&gt;"",OR(V540="Terminé",V540="En cours")),VLOOKUP(AA540,Setup_ScoreExactBonus!A:D,4,FALSE),0),0)</f>
        <v>0</v>
      </c>
      <c r="AC540" s="31" t="str">
        <f ca="1">IF(Y540&lt;&gt;"", Y540 + IF(Z540=1,AB540, 0), "")</f>
        <v/>
      </c>
      <c r="AD540" s="31">
        <f ca="1">SUMIFS(AC$2:AC540,D$2:D540,D540)*IF(R540=0,1,2)</f>
        <v>0</v>
      </c>
    </row>
    <row r="541" spans="1:30" x14ac:dyDescent="0.35">
      <c r="A541" s="31">
        <f>IF(ISBLANK(B541),"",COUNTIF(B$2:B541,B541))-1</f>
        <v>13</v>
      </c>
      <c r="B541" s="31">
        <v>33</v>
      </c>
      <c r="C541" s="10">
        <f>VLOOKUP($A541,Database!$A:$Y,7,FALSE)</f>
        <v>46188.75</v>
      </c>
      <c r="D541" s="31" t="str">
        <f>VLOOKUP(Pronostics!$B541,Setup_MPP!$A:$G,3,FALSE)</f>
        <v>Joueur33</v>
      </c>
      <c r="E541" s="31" t="str">
        <f>VLOOKUP(Pronostics!$B541,Setup_MPP!$A:$G,2,FALSE)</f>
        <v>Joueur33</v>
      </c>
      <c r="F541" s="31" t="str">
        <f>VLOOKUP($B541,Setup_MPP!$A:$E,4,FALSE)</f>
        <v>#D5D5D5</v>
      </c>
      <c r="G541" s="31" t="str">
        <f>VLOOKUP($B541,Setup_MPP!$A:$E,5,FALSE)</f>
        <v>#727272</v>
      </c>
      <c r="H541" s="31" t="str">
        <f>IFERROR(IF(AND(A541&gt;=1,A541&lt;=104),VLOOKUP($A541,Location!$A:$J,6,FALSE),IF(A541=0,"Avant l'ouverture",IF(OR(A541=105,A541=106),"Bonus"))),"")</f>
        <v>Tour 1</v>
      </c>
      <c r="I541" s="31" t="str">
        <f>IF(LEFT(H541,4)="Tour",VLOOKUP(A541,Database!$A:$C,3,FALSE),"")</f>
        <v>H</v>
      </c>
      <c r="J541" s="31" t="str">
        <f>VLOOKUP($A541,Location!$A:$J,7,FALSE)</f>
        <v>Espagne</v>
      </c>
      <c r="K541" s="31" t="str">
        <f>IFERROR(VLOOKUP(J541,Setup_Team!$B:$C,2,FALSE), "TDB")</f>
        <v>ESP</v>
      </c>
      <c r="L541" s="31" t="str">
        <f>VLOOKUP($A541,Location!$A:$J,8,FALSE)</f>
        <v>Cap-Vert</v>
      </c>
      <c r="M541" s="31" t="str">
        <f>IFERROR(VLOOKUP(L541,Setup_Team!$B:$C,2,FALSE), "TDB")</f>
        <v>CPV</v>
      </c>
      <c r="N541" s="31" t="str">
        <f>VLOOKUP($A541,Location!$A:$J,9,FALSE)</f>
        <v>Atlanta</v>
      </c>
      <c r="O541" s="31" t="str">
        <f>VLOOKUP($A541,Location!$A:$J,10,FALSE)</f>
        <v>Mercedes-Benz Stadium</v>
      </c>
      <c r="R541" s="31">
        <v>0</v>
      </c>
      <c r="S541" s="25">
        <f>VLOOKUP($A541,Database!$A:$Y,10,FALSE)</f>
        <v>16</v>
      </c>
      <c r="T541" s="25">
        <f>VLOOKUP($A541,Database!$A:$Y,11,FALSE)</f>
        <v>166</v>
      </c>
      <c r="U541" s="25">
        <f>VLOOKUP($A541,Database!$A:$Y,12,FALSE)</f>
        <v>217</v>
      </c>
      <c r="V541" s="25" t="str">
        <f>VLOOKUP(A541,Database!A:M,13,FALSE)</f>
        <v>À venir</v>
      </c>
      <c r="W541" s="25" t="str">
        <f>VLOOKUP($A541,Database!$A:$Y,20,FALSE)</f>
        <v/>
      </c>
      <c r="X541" s="25" t="str">
        <f>VLOOKUP($A541,Database!$A:$Y,21,FALSE)</f>
        <v/>
      </c>
      <c r="Y541" s="25" t="str">
        <f ca="1">IF(C541&lt;NOW(),IF(AND(P541&gt;Q541,W541&gt;X541),S541,IF(AND(P541=Q541,W541=X541),T541,IF(AND(P541&lt;Q541,W541&lt;X541),U541,0))),"")</f>
        <v/>
      </c>
      <c r="Z541" s="25">
        <f>IF(AND(P541=W541,Q541=X541),1,0)</f>
        <v>1</v>
      </c>
      <c r="AA541" s="25" t="str">
        <f>IF(Z541=0,"",IF(ISBLANK(VLOOKUP(A541,Database!A:AA,22,FALSE)),"",VLOOKUP(A541,Database!A:AA,22,FALSE)))</f>
        <v>Exact</v>
      </c>
      <c r="AB541" s="25">
        <f ca="1">IFERROR(IF(AND(Y541&lt;&gt;"",OR(V541="Terminé",V541="En cours")),VLOOKUP(AA541,Setup_ScoreExactBonus!A:D,4,FALSE),0),0)</f>
        <v>0</v>
      </c>
      <c r="AC541" s="31" t="str">
        <f ca="1">IF(Y541&lt;&gt;"", Y541 + IF(Z541=1,AB541, 0), "")</f>
        <v/>
      </c>
      <c r="AD541" s="31">
        <f ca="1">SUMIFS(AC$2:AC541,D$2:D541,D541)*IF(R541=0,1,2)</f>
        <v>0</v>
      </c>
    </row>
    <row r="542" spans="1:30" x14ac:dyDescent="0.35">
      <c r="A542" s="31">
        <f>IF(ISBLANK(B542),"",COUNTIF(B$2:B542,B542))-1</f>
        <v>13</v>
      </c>
      <c r="B542" s="31">
        <v>34</v>
      </c>
      <c r="C542" s="10">
        <f>VLOOKUP($A542,Database!$A:$Y,7,FALSE)</f>
        <v>46188.75</v>
      </c>
      <c r="D542" s="31" t="str">
        <f>VLOOKUP(Pronostics!$B542,Setup_MPP!$A:$G,3,FALSE)</f>
        <v>Joueur34</v>
      </c>
      <c r="E542" s="31" t="str">
        <f>VLOOKUP(Pronostics!$B542,Setup_MPP!$A:$G,2,FALSE)</f>
        <v>Joueur34</v>
      </c>
      <c r="F542" s="31" t="str">
        <f>VLOOKUP($B542,Setup_MPP!$A:$E,4,FALSE)</f>
        <v>#D5D5D5</v>
      </c>
      <c r="G542" s="31" t="str">
        <f>VLOOKUP($B542,Setup_MPP!$A:$E,5,FALSE)</f>
        <v>#727272</v>
      </c>
      <c r="H542" s="31" t="str">
        <f>IFERROR(IF(AND(A542&gt;=1,A542&lt;=104),VLOOKUP($A542,Location!$A:$J,6,FALSE),IF(A542=0,"Avant l'ouverture",IF(OR(A542=105,A542=106),"Bonus"))),"")</f>
        <v>Tour 1</v>
      </c>
      <c r="I542" s="31" t="str">
        <f>IF(LEFT(H542,4)="Tour",VLOOKUP(A542,Database!$A:$C,3,FALSE),"")</f>
        <v>H</v>
      </c>
      <c r="J542" s="31" t="str">
        <f>VLOOKUP($A542,Location!$A:$J,7,FALSE)</f>
        <v>Espagne</v>
      </c>
      <c r="K542" s="31" t="str">
        <f>IFERROR(VLOOKUP(J542,Setup_Team!$B:$C,2,FALSE), "TDB")</f>
        <v>ESP</v>
      </c>
      <c r="L542" s="31" t="str">
        <f>VLOOKUP($A542,Location!$A:$J,8,FALSE)</f>
        <v>Cap-Vert</v>
      </c>
      <c r="M542" s="31" t="str">
        <f>IFERROR(VLOOKUP(L542,Setup_Team!$B:$C,2,FALSE), "TDB")</f>
        <v>CPV</v>
      </c>
      <c r="N542" s="31" t="str">
        <f>VLOOKUP($A542,Location!$A:$J,9,FALSE)</f>
        <v>Atlanta</v>
      </c>
      <c r="O542" s="31" t="str">
        <f>VLOOKUP($A542,Location!$A:$J,10,FALSE)</f>
        <v>Mercedes-Benz Stadium</v>
      </c>
      <c r="R542" s="31">
        <v>0</v>
      </c>
      <c r="S542" s="25">
        <f>VLOOKUP($A542,Database!$A:$Y,10,FALSE)</f>
        <v>16</v>
      </c>
      <c r="T542" s="25">
        <f>VLOOKUP($A542,Database!$A:$Y,11,FALSE)</f>
        <v>166</v>
      </c>
      <c r="U542" s="25">
        <f>VLOOKUP($A542,Database!$A:$Y,12,FALSE)</f>
        <v>217</v>
      </c>
      <c r="V542" s="25" t="str">
        <f>VLOOKUP(A542,Database!A:M,13,FALSE)</f>
        <v>À venir</v>
      </c>
      <c r="W542" s="25" t="str">
        <f>VLOOKUP($A542,Database!$A:$Y,20,FALSE)</f>
        <v/>
      </c>
      <c r="X542" s="25" t="str">
        <f>VLOOKUP($A542,Database!$A:$Y,21,FALSE)</f>
        <v/>
      </c>
      <c r="Y542" s="25" t="str">
        <f ca="1">IF(C542&lt;NOW(),IF(AND(P542&gt;Q542,W542&gt;X542),S542,IF(AND(P542=Q542,W542=X542),T542,IF(AND(P542&lt;Q542,W542&lt;X542),U542,0))),"")</f>
        <v/>
      </c>
      <c r="Z542" s="25">
        <f>IF(AND(P542=W542,Q542=X542),1,0)</f>
        <v>1</v>
      </c>
      <c r="AA542" s="25" t="str">
        <f>IF(Z542=0,"",IF(ISBLANK(VLOOKUP(A542,Database!A:AA,22,FALSE)),"",VLOOKUP(A542,Database!A:AA,22,FALSE)))</f>
        <v>Exact</v>
      </c>
      <c r="AB542" s="25">
        <f ca="1">IFERROR(IF(AND(Y542&lt;&gt;"",OR(V542="Terminé",V542="En cours")),VLOOKUP(AA542,Setup_ScoreExactBonus!A:D,4,FALSE),0),0)</f>
        <v>0</v>
      </c>
      <c r="AC542" s="31" t="str">
        <f ca="1">IF(Y542&lt;&gt;"", Y542 + IF(Z542=1,AB542, 0), "")</f>
        <v/>
      </c>
      <c r="AD542" s="31">
        <f ca="1">SUMIFS(AC$2:AC542,D$2:D542,D542)*IF(R542=0,1,2)</f>
        <v>0</v>
      </c>
    </row>
    <row r="543" spans="1:30" x14ac:dyDescent="0.35">
      <c r="A543" s="31">
        <f>IF(ISBLANK(B543),"",COUNTIF(B$2:B543,B543))-1</f>
        <v>13</v>
      </c>
      <c r="B543" s="31">
        <v>35</v>
      </c>
      <c r="C543" s="10">
        <f>VLOOKUP($A543,Database!$A:$Y,7,FALSE)</f>
        <v>46188.75</v>
      </c>
      <c r="D543" s="31" t="str">
        <f>VLOOKUP(Pronostics!$B543,Setup_MPP!$A:$G,3,FALSE)</f>
        <v>Joueur35</v>
      </c>
      <c r="E543" s="31" t="str">
        <f>VLOOKUP(Pronostics!$B543,Setup_MPP!$A:$G,2,FALSE)</f>
        <v>Joueur35</v>
      </c>
      <c r="F543" s="31" t="str">
        <f>VLOOKUP($B543,Setup_MPP!$A:$E,4,FALSE)</f>
        <v>#D5D5D5</v>
      </c>
      <c r="G543" s="31" t="str">
        <f>VLOOKUP($B543,Setup_MPP!$A:$E,5,FALSE)</f>
        <v>#727272</v>
      </c>
      <c r="H543" s="31" t="str">
        <f>IFERROR(IF(AND(A543&gt;=1,A543&lt;=104),VLOOKUP($A543,Location!$A:$J,6,FALSE),IF(A543=0,"Avant l'ouverture",IF(OR(A543=105,A543=106),"Bonus"))),"")</f>
        <v>Tour 1</v>
      </c>
      <c r="I543" s="31" t="str">
        <f>IF(LEFT(H543,4)="Tour",VLOOKUP(A543,Database!$A:$C,3,FALSE),"")</f>
        <v>H</v>
      </c>
      <c r="J543" s="31" t="str">
        <f>VLOOKUP($A543,Location!$A:$J,7,FALSE)</f>
        <v>Espagne</v>
      </c>
      <c r="K543" s="31" t="str">
        <f>IFERROR(VLOOKUP(J543,Setup_Team!$B:$C,2,FALSE), "TDB")</f>
        <v>ESP</v>
      </c>
      <c r="L543" s="31" t="str">
        <f>VLOOKUP($A543,Location!$A:$J,8,FALSE)</f>
        <v>Cap-Vert</v>
      </c>
      <c r="M543" s="31" t="str">
        <f>IFERROR(VLOOKUP(L543,Setup_Team!$B:$C,2,FALSE), "TDB")</f>
        <v>CPV</v>
      </c>
      <c r="N543" s="31" t="str">
        <f>VLOOKUP($A543,Location!$A:$J,9,FALSE)</f>
        <v>Atlanta</v>
      </c>
      <c r="O543" s="31" t="str">
        <f>VLOOKUP($A543,Location!$A:$J,10,FALSE)</f>
        <v>Mercedes-Benz Stadium</v>
      </c>
      <c r="R543" s="31">
        <v>0</v>
      </c>
      <c r="S543" s="25">
        <f>VLOOKUP($A543,Database!$A:$Y,10,FALSE)</f>
        <v>16</v>
      </c>
      <c r="T543" s="25">
        <f>VLOOKUP($A543,Database!$A:$Y,11,FALSE)</f>
        <v>166</v>
      </c>
      <c r="U543" s="25">
        <f>VLOOKUP($A543,Database!$A:$Y,12,FALSE)</f>
        <v>217</v>
      </c>
      <c r="V543" s="25" t="str">
        <f>VLOOKUP(A543,Database!A:M,13,FALSE)</f>
        <v>À venir</v>
      </c>
      <c r="W543" s="25" t="str">
        <f>VLOOKUP($A543,Database!$A:$Y,20,FALSE)</f>
        <v/>
      </c>
      <c r="X543" s="25" t="str">
        <f>VLOOKUP($A543,Database!$A:$Y,21,FALSE)</f>
        <v/>
      </c>
      <c r="Y543" s="25" t="str">
        <f ca="1">IF(C543&lt;NOW(),IF(AND(P543&gt;Q543,W543&gt;X543),S543,IF(AND(P543=Q543,W543=X543),T543,IF(AND(P543&lt;Q543,W543&lt;X543),U543,0))),"")</f>
        <v/>
      </c>
      <c r="Z543" s="25">
        <f>IF(AND(P543=W543,Q543=X543),1,0)</f>
        <v>1</v>
      </c>
      <c r="AA543" s="25" t="str">
        <f>IF(Z543=0,"",IF(ISBLANK(VLOOKUP(A543,Database!A:AA,22,FALSE)),"",VLOOKUP(A543,Database!A:AA,22,FALSE)))</f>
        <v>Exact</v>
      </c>
      <c r="AB543" s="25">
        <f ca="1">IFERROR(IF(AND(Y543&lt;&gt;"",OR(V543="Terminé",V543="En cours")),VLOOKUP(AA543,Setup_ScoreExactBonus!A:D,4,FALSE),0),0)</f>
        <v>0</v>
      </c>
      <c r="AC543" s="31" t="str">
        <f ca="1">IF(Y543&lt;&gt;"", Y543 + IF(Z543=1,AB543, 0), "")</f>
        <v/>
      </c>
      <c r="AD543" s="31">
        <f ca="1">SUMIFS(AC$2:AC543,D$2:D543,D543)*IF(R543=0,1,2)</f>
        <v>0</v>
      </c>
    </row>
    <row r="544" spans="1:30" x14ac:dyDescent="0.35">
      <c r="A544" s="31">
        <f>IF(ISBLANK(B544),"",COUNTIF(B$2:B544,B544))-1</f>
        <v>13</v>
      </c>
      <c r="B544" s="31">
        <v>36</v>
      </c>
      <c r="C544" s="10">
        <f>VLOOKUP($A544,Database!$A:$Y,7,FALSE)</f>
        <v>46188.75</v>
      </c>
      <c r="D544" s="31" t="str">
        <f>VLOOKUP(Pronostics!$B544,Setup_MPP!$A:$G,3,FALSE)</f>
        <v>Joueur36</v>
      </c>
      <c r="E544" s="31" t="str">
        <f>VLOOKUP(Pronostics!$B544,Setup_MPP!$A:$G,2,FALSE)</f>
        <v>Joueur36</v>
      </c>
      <c r="F544" s="31" t="str">
        <f>VLOOKUP($B544,Setup_MPP!$A:$E,4,FALSE)</f>
        <v>#D5D5D5</v>
      </c>
      <c r="G544" s="31" t="str">
        <f>VLOOKUP($B544,Setup_MPP!$A:$E,5,FALSE)</f>
        <v>#727272</v>
      </c>
      <c r="H544" s="31" t="str">
        <f>IFERROR(IF(AND(A544&gt;=1,A544&lt;=104),VLOOKUP($A544,Location!$A:$J,6,FALSE),IF(A544=0,"Avant l'ouverture",IF(OR(A544=105,A544=106),"Bonus"))),"")</f>
        <v>Tour 1</v>
      </c>
      <c r="I544" s="31" t="str">
        <f>IF(LEFT(H544,4)="Tour",VLOOKUP(A544,Database!$A:$C,3,FALSE),"")</f>
        <v>H</v>
      </c>
      <c r="J544" s="31" t="str">
        <f>VLOOKUP($A544,Location!$A:$J,7,FALSE)</f>
        <v>Espagne</v>
      </c>
      <c r="K544" s="31" t="str">
        <f>IFERROR(VLOOKUP(J544,Setup_Team!$B:$C,2,FALSE), "TDB")</f>
        <v>ESP</v>
      </c>
      <c r="L544" s="31" t="str">
        <f>VLOOKUP($A544,Location!$A:$J,8,FALSE)</f>
        <v>Cap-Vert</v>
      </c>
      <c r="M544" s="31" t="str">
        <f>IFERROR(VLOOKUP(L544,Setup_Team!$B:$C,2,FALSE), "TDB")</f>
        <v>CPV</v>
      </c>
      <c r="N544" s="31" t="str">
        <f>VLOOKUP($A544,Location!$A:$J,9,FALSE)</f>
        <v>Atlanta</v>
      </c>
      <c r="O544" s="31" t="str">
        <f>VLOOKUP($A544,Location!$A:$J,10,FALSE)</f>
        <v>Mercedes-Benz Stadium</v>
      </c>
      <c r="R544" s="31">
        <v>0</v>
      </c>
      <c r="S544" s="25">
        <f>VLOOKUP($A544,Database!$A:$Y,10,FALSE)</f>
        <v>16</v>
      </c>
      <c r="T544" s="25">
        <f>VLOOKUP($A544,Database!$A:$Y,11,FALSE)</f>
        <v>166</v>
      </c>
      <c r="U544" s="25">
        <f>VLOOKUP($A544,Database!$A:$Y,12,FALSE)</f>
        <v>217</v>
      </c>
      <c r="V544" s="25" t="str">
        <f>VLOOKUP(A544,Database!A:M,13,FALSE)</f>
        <v>À venir</v>
      </c>
      <c r="W544" s="25" t="str">
        <f>VLOOKUP($A544,Database!$A:$Y,20,FALSE)</f>
        <v/>
      </c>
      <c r="X544" s="25" t="str">
        <f>VLOOKUP($A544,Database!$A:$Y,21,FALSE)</f>
        <v/>
      </c>
      <c r="Y544" s="25" t="str">
        <f ca="1">IF(C544&lt;NOW(),IF(AND(P544&gt;Q544,W544&gt;X544),S544,IF(AND(P544=Q544,W544=X544),T544,IF(AND(P544&lt;Q544,W544&lt;X544),U544,0))),"")</f>
        <v/>
      </c>
      <c r="Z544" s="25">
        <f>IF(AND(P544=W544,Q544=X544),1,0)</f>
        <v>1</v>
      </c>
      <c r="AA544" s="25" t="str">
        <f>IF(Z544=0,"",IF(ISBLANK(VLOOKUP(A544,Database!A:AA,22,FALSE)),"",VLOOKUP(A544,Database!A:AA,22,FALSE)))</f>
        <v>Exact</v>
      </c>
      <c r="AB544" s="25">
        <f ca="1">IFERROR(IF(AND(Y544&lt;&gt;"",OR(V544="Terminé",V544="En cours")),VLOOKUP(AA544,Setup_ScoreExactBonus!A:D,4,FALSE),0),0)</f>
        <v>0</v>
      </c>
      <c r="AC544" s="31" t="str">
        <f ca="1">IF(Y544&lt;&gt;"", Y544 + IF(Z544=1,AB544, 0), "")</f>
        <v/>
      </c>
      <c r="AD544" s="31">
        <f ca="1">SUMIFS(AC$2:AC544,D$2:D544,D544)*IF(R544=0,1,2)</f>
        <v>0</v>
      </c>
    </row>
    <row r="545" spans="1:30" x14ac:dyDescent="0.35">
      <c r="A545" s="31">
        <f>IF(ISBLANK(B545),"",COUNTIF(B$2:B545,B545))-1</f>
        <v>13</v>
      </c>
      <c r="B545" s="31">
        <v>37</v>
      </c>
      <c r="C545" s="10">
        <f>VLOOKUP($A545,Database!$A:$Y,7,FALSE)</f>
        <v>46188.75</v>
      </c>
      <c r="D545" s="31" t="str">
        <f>VLOOKUP(Pronostics!$B545,Setup_MPP!$A:$G,3,FALSE)</f>
        <v>Joueur37</v>
      </c>
      <c r="E545" s="31" t="str">
        <f>VLOOKUP(Pronostics!$B545,Setup_MPP!$A:$G,2,FALSE)</f>
        <v>Joueur37</v>
      </c>
      <c r="F545" s="31" t="str">
        <f>VLOOKUP($B545,Setup_MPP!$A:$E,4,FALSE)</f>
        <v>#D5D5D5</v>
      </c>
      <c r="G545" s="31" t="str">
        <f>VLOOKUP($B545,Setup_MPP!$A:$E,5,FALSE)</f>
        <v>#727272</v>
      </c>
      <c r="H545" s="31" t="str">
        <f>IFERROR(IF(AND(A545&gt;=1,A545&lt;=104),VLOOKUP($A545,Location!$A:$J,6,FALSE),IF(A545=0,"Avant l'ouverture",IF(OR(A545=105,A545=106),"Bonus"))),"")</f>
        <v>Tour 1</v>
      </c>
      <c r="I545" s="31" t="str">
        <f>IF(LEFT(H545,4)="Tour",VLOOKUP(A545,Database!$A:$C,3,FALSE),"")</f>
        <v>H</v>
      </c>
      <c r="J545" s="31" t="str">
        <f>VLOOKUP($A545,Location!$A:$J,7,FALSE)</f>
        <v>Espagne</v>
      </c>
      <c r="K545" s="31" t="str">
        <f>IFERROR(VLOOKUP(J545,Setup_Team!$B:$C,2,FALSE), "TDB")</f>
        <v>ESP</v>
      </c>
      <c r="L545" s="31" t="str">
        <f>VLOOKUP($A545,Location!$A:$J,8,FALSE)</f>
        <v>Cap-Vert</v>
      </c>
      <c r="M545" s="31" t="str">
        <f>IFERROR(VLOOKUP(L545,Setup_Team!$B:$C,2,FALSE), "TDB")</f>
        <v>CPV</v>
      </c>
      <c r="N545" s="31" t="str">
        <f>VLOOKUP($A545,Location!$A:$J,9,FALSE)</f>
        <v>Atlanta</v>
      </c>
      <c r="O545" s="31" t="str">
        <f>VLOOKUP($A545,Location!$A:$J,10,FALSE)</f>
        <v>Mercedes-Benz Stadium</v>
      </c>
      <c r="R545" s="31">
        <v>0</v>
      </c>
      <c r="S545" s="25">
        <f>VLOOKUP($A545,Database!$A:$Y,10,FALSE)</f>
        <v>16</v>
      </c>
      <c r="T545" s="25">
        <f>VLOOKUP($A545,Database!$A:$Y,11,FALSE)</f>
        <v>166</v>
      </c>
      <c r="U545" s="25">
        <f>VLOOKUP($A545,Database!$A:$Y,12,FALSE)</f>
        <v>217</v>
      </c>
      <c r="V545" s="25" t="str">
        <f>VLOOKUP(A545,Database!A:M,13,FALSE)</f>
        <v>À venir</v>
      </c>
      <c r="W545" s="25" t="str">
        <f>VLOOKUP($A545,Database!$A:$Y,20,FALSE)</f>
        <v/>
      </c>
      <c r="X545" s="25" t="str">
        <f>VLOOKUP($A545,Database!$A:$Y,21,FALSE)</f>
        <v/>
      </c>
      <c r="Y545" s="25" t="str">
        <f ca="1">IF(C545&lt;NOW(),IF(AND(P545&gt;Q545,W545&gt;X545),S545,IF(AND(P545=Q545,W545=X545),T545,IF(AND(P545&lt;Q545,W545&lt;X545),U545,0))),"")</f>
        <v/>
      </c>
      <c r="Z545" s="25">
        <f>IF(AND(P545=W545,Q545=X545),1,0)</f>
        <v>1</v>
      </c>
      <c r="AA545" s="25" t="str">
        <f>IF(Z545=0,"",IF(ISBLANK(VLOOKUP(A545,Database!A:AA,22,FALSE)),"",VLOOKUP(A545,Database!A:AA,22,FALSE)))</f>
        <v>Exact</v>
      </c>
      <c r="AB545" s="25">
        <f ca="1">IFERROR(IF(AND(Y545&lt;&gt;"",OR(V545="Terminé",V545="En cours")),VLOOKUP(AA545,Setup_ScoreExactBonus!A:D,4,FALSE),0),0)</f>
        <v>0</v>
      </c>
      <c r="AC545" s="31" t="str">
        <f ca="1">IF(Y545&lt;&gt;"", Y545 + IF(Z545=1,AB545, 0), "")</f>
        <v/>
      </c>
      <c r="AD545" s="31">
        <f ca="1">SUMIFS(AC$2:AC545,D$2:D545,D545)*IF(R545=0,1,2)</f>
        <v>0</v>
      </c>
    </row>
    <row r="546" spans="1:30" x14ac:dyDescent="0.35">
      <c r="A546" s="31">
        <f>IF(ISBLANK(B546),"",COUNTIF(B$2:B546,B546))-1</f>
        <v>13</v>
      </c>
      <c r="B546" s="31">
        <v>38</v>
      </c>
      <c r="C546" s="10">
        <f>VLOOKUP($A546,Database!$A:$Y,7,FALSE)</f>
        <v>46188.75</v>
      </c>
      <c r="D546" s="31" t="str">
        <f>VLOOKUP(Pronostics!$B546,Setup_MPP!$A:$G,3,FALSE)</f>
        <v>Joueur38</v>
      </c>
      <c r="E546" s="31" t="str">
        <f>VLOOKUP(Pronostics!$B546,Setup_MPP!$A:$G,2,FALSE)</f>
        <v>Joueur38</v>
      </c>
      <c r="F546" s="31" t="str">
        <f>VLOOKUP($B546,Setup_MPP!$A:$E,4,FALSE)</f>
        <v>#D5D5D5</v>
      </c>
      <c r="G546" s="31" t="str">
        <f>VLOOKUP($B546,Setup_MPP!$A:$E,5,FALSE)</f>
        <v>#727272</v>
      </c>
      <c r="H546" s="31" t="str">
        <f>IFERROR(IF(AND(A546&gt;=1,A546&lt;=104),VLOOKUP($A546,Location!$A:$J,6,FALSE),IF(A546=0,"Avant l'ouverture",IF(OR(A546=105,A546=106),"Bonus"))),"")</f>
        <v>Tour 1</v>
      </c>
      <c r="I546" s="31" t="str">
        <f>IF(LEFT(H546,4)="Tour",VLOOKUP(A546,Database!$A:$C,3,FALSE),"")</f>
        <v>H</v>
      </c>
      <c r="J546" s="31" t="str">
        <f>VLOOKUP($A546,Location!$A:$J,7,FALSE)</f>
        <v>Espagne</v>
      </c>
      <c r="K546" s="31" t="str">
        <f>IFERROR(VLOOKUP(J546,Setup_Team!$B:$C,2,FALSE), "TDB")</f>
        <v>ESP</v>
      </c>
      <c r="L546" s="31" t="str">
        <f>VLOOKUP($A546,Location!$A:$J,8,FALSE)</f>
        <v>Cap-Vert</v>
      </c>
      <c r="M546" s="31" t="str">
        <f>IFERROR(VLOOKUP(L546,Setup_Team!$B:$C,2,FALSE), "TDB")</f>
        <v>CPV</v>
      </c>
      <c r="N546" s="31" t="str">
        <f>VLOOKUP($A546,Location!$A:$J,9,FALSE)</f>
        <v>Atlanta</v>
      </c>
      <c r="O546" s="31" t="str">
        <f>VLOOKUP($A546,Location!$A:$J,10,FALSE)</f>
        <v>Mercedes-Benz Stadium</v>
      </c>
      <c r="R546" s="31">
        <v>0</v>
      </c>
      <c r="S546" s="25">
        <f>VLOOKUP($A546,Database!$A:$Y,10,FALSE)</f>
        <v>16</v>
      </c>
      <c r="T546" s="25">
        <f>VLOOKUP($A546,Database!$A:$Y,11,FALSE)</f>
        <v>166</v>
      </c>
      <c r="U546" s="25">
        <f>VLOOKUP($A546,Database!$A:$Y,12,FALSE)</f>
        <v>217</v>
      </c>
      <c r="V546" s="25" t="str">
        <f>VLOOKUP(A546,Database!A:M,13,FALSE)</f>
        <v>À venir</v>
      </c>
      <c r="W546" s="25" t="str">
        <f>VLOOKUP($A546,Database!$A:$Y,20,FALSE)</f>
        <v/>
      </c>
      <c r="X546" s="25" t="str">
        <f>VLOOKUP($A546,Database!$A:$Y,21,FALSE)</f>
        <v/>
      </c>
      <c r="Y546" s="25" t="str">
        <f ca="1">IF(C546&lt;NOW(),IF(AND(P546&gt;Q546,W546&gt;X546),S546,IF(AND(P546=Q546,W546=X546),T546,IF(AND(P546&lt;Q546,W546&lt;X546),U546,0))),"")</f>
        <v/>
      </c>
      <c r="Z546" s="25">
        <f>IF(AND(P546=W546,Q546=X546),1,0)</f>
        <v>1</v>
      </c>
      <c r="AA546" s="25" t="str">
        <f>IF(Z546=0,"",IF(ISBLANK(VLOOKUP(A546,Database!A:AA,22,FALSE)),"",VLOOKUP(A546,Database!A:AA,22,FALSE)))</f>
        <v>Exact</v>
      </c>
      <c r="AB546" s="25">
        <f ca="1">IFERROR(IF(AND(Y546&lt;&gt;"",OR(V546="Terminé",V546="En cours")),VLOOKUP(AA546,Setup_ScoreExactBonus!A:D,4,FALSE),0),0)</f>
        <v>0</v>
      </c>
      <c r="AC546" s="31" t="str">
        <f ca="1">IF(Y546&lt;&gt;"", Y546 + IF(Z546=1,AB546, 0), "")</f>
        <v/>
      </c>
      <c r="AD546" s="31">
        <f ca="1">SUMIFS(AC$2:AC546,D$2:D546,D546)*IF(R546=0,1,2)</f>
        <v>0</v>
      </c>
    </row>
    <row r="547" spans="1:30" x14ac:dyDescent="0.35">
      <c r="A547" s="31">
        <f>IF(ISBLANK(B547),"",COUNTIF(B$2:B547,B547))-1</f>
        <v>13</v>
      </c>
      <c r="B547" s="31">
        <v>39</v>
      </c>
      <c r="C547" s="10">
        <f>VLOOKUP($A547,Database!$A:$Y,7,FALSE)</f>
        <v>46188.75</v>
      </c>
      <c r="D547" s="31" t="str">
        <f>VLOOKUP(Pronostics!$B547,Setup_MPP!$A:$G,3,FALSE)</f>
        <v>Joueur39</v>
      </c>
      <c r="E547" s="31" t="str">
        <f>VLOOKUP(Pronostics!$B547,Setup_MPP!$A:$G,2,FALSE)</f>
        <v>Joueur39</v>
      </c>
      <c r="F547" s="31" t="str">
        <f>VLOOKUP($B547,Setup_MPP!$A:$E,4,FALSE)</f>
        <v>#D5D5D5</v>
      </c>
      <c r="G547" s="31" t="str">
        <f>VLOOKUP($B547,Setup_MPP!$A:$E,5,FALSE)</f>
        <v>#727272</v>
      </c>
      <c r="H547" s="31" t="str">
        <f>IFERROR(IF(AND(A547&gt;=1,A547&lt;=104),VLOOKUP($A547,Location!$A:$J,6,FALSE),IF(A547=0,"Avant l'ouverture",IF(OR(A547=105,A547=106),"Bonus"))),"")</f>
        <v>Tour 1</v>
      </c>
      <c r="I547" s="31" t="str">
        <f>IF(LEFT(H547,4)="Tour",VLOOKUP(A547,Database!$A:$C,3,FALSE),"")</f>
        <v>H</v>
      </c>
      <c r="J547" s="31" t="str">
        <f>VLOOKUP($A547,Location!$A:$J,7,FALSE)</f>
        <v>Espagne</v>
      </c>
      <c r="K547" s="31" t="str">
        <f>IFERROR(VLOOKUP(J547,Setup_Team!$B:$C,2,FALSE), "TDB")</f>
        <v>ESP</v>
      </c>
      <c r="L547" s="31" t="str">
        <f>VLOOKUP($A547,Location!$A:$J,8,FALSE)</f>
        <v>Cap-Vert</v>
      </c>
      <c r="M547" s="31" t="str">
        <f>IFERROR(VLOOKUP(L547,Setup_Team!$B:$C,2,FALSE), "TDB")</f>
        <v>CPV</v>
      </c>
      <c r="N547" s="31" t="str">
        <f>VLOOKUP($A547,Location!$A:$J,9,FALSE)</f>
        <v>Atlanta</v>
      </c>
      <c r="O547" s="31" t="str">
        <f>VLOOKUP($A547,Location!$A:$J,10,FALSE)</f>
        <v>Mercedes-Benz Stadium</v>
      </c>
      <c r="R547" s="31">
        <v>0</v>
      </c>
      <c r="S547" s="25">
        <f>VLOOKUP($A547,Database!$A:$Y,10,FALSE)</f>
        <v>16</v>
      </c>
      <c r="T547" s="25">
        <f>VLOOKUP($A547,Database!$A:$Y,11,FALSE)</f>
        <v>166</v>
      </c>
      <c r="U547" s="25">
        <f>VLOOKUP($A547,Database!$A:$Y,12,FALSE)</f>
        <v>217</v>
      </c>
      <c r="V547" s="25" t="str">
        <f>VLOOKUP(A547,Database!A:M,13,FALSE)</f>
        <v>À venir</v>
      </c>
      <c r="W547" s="25" t="str">
        <f>VLOOKUP($A547,Database!$A:$Y,20,FALSE)</f>
        <v/>
      </c>
      <c r="X547" s="25" t="str">
        <f>VLOOKUP($A547,Database!$A:$Y,21,FALSE)</f>
        <v/>
      </c>
      <c r="Y547" s="25" t="str">
        <f ca="1">IF(C547&lt;NOW(),IF(AND(P547&gt;Q547,W547&gt;X547),S547,IF(AND(P547=Q547,W547=X547),T547,IF(AND(P547&lt;Q547,W547&lt;X547),U547,0))),"")</f>
        <v/>
      </c>
      <c r="Z547" s="25">
        <f>IF(AND(P547=W547,Q547=X547),1,0)</f>
        <v>1</v>
      </c>
      <c r="AA547" s="25" t="str">
        <f>IF(Z547=0,"",IF(ISBLANK(VLOOKUP(A547,Database!A:AA,22,FALSE)),"",VLOOKUP(A547,Database!A:AA,22,FALSE)))</f>
        <v>Exact</v>
      </c>
      <c r="AB547" s="25">
        <f ca="1">IFERROR(IF(AND(Y547&lt;&gt;"",OR(V547="Terminé",V547="En cours")),VLOOKUP(AA547,Setup_ScoreExactBonus!A:D,4,FALSE),0),0)</f>
        <v>0</v>
      </c>
      <c r="AC547" s="31" t="str">
        <f ca="1">IF(Y547&lt;&gt;"", Y547 + IF(Z547=1,AB547, 0), "")</f>
        <v/>
      </c>
      <c r="AD547" s="31">
        <f ca="1">SUMIFS(AC$2:AC547,D$2:D547,D547)*IF(R547=0,1,2)</f>
        <v>0</v>
      </c>
    </row>
    <row r="548" spans="1:30" x14ac:dyDescent="0.35">
      <c r="A548" s="31">
        <f>IF(ISBLANK(B548),"",COUNTIF(B$2:B548,B548))-1</f>
        <v>14</v>
      </c>
      <c r="B548" s="31">
        <v>1</v>
      </c>
      <c r="C548" s="10">
        <f>VLOOKUP($A548,Database!$A:$Y,7,FALSE)</f>
        <v>46188.875</v>
      </c>
      <c r="D548" s="31" t="str">
        <f>VLOOKUP(Pronostics!$B548,Setup_MPP!$A:$G,3,FALSE)</f>
        <v>_Nicolas_LM_</v>
      </c>
      <c r="E548" s="31" t="str">
        <f>VLOOKUP(Pronostics!$B548,Setup_MPP!$A:$G,2,FALSE)</f>
        <v>Nicolas LE MOUEL</v>
      </c>
      <c r="F548" s="31" t="str">
        <f>VLOOKUP($B548,Setup_MPP!$A:$E,4,FALSE)</f>
        <v>#F7C79D</v>
      </c>
      <c r="G548" s="31" t="str">
        <f>VLOOKUP($B548,Setup_MPP!$A:$E,5,FALSE)</f>
        <v>#FFBE85</v>
      </c>
      <c r="H548" s="31" t="str">
        <f>IFERROR(IF(AND(A548&gt;=1,A548&lt;=104),VLOOKUP($A548,Location!$A:$J,6,FALSE),IF(A548=0,"Avant l'ouverture",IF(OR(A548=105,A548=106),"Bonus"))),"")</f>
        <v>Tour 1</v>
      </c>
      <c r="I548" s="31" t="str">
        <f>IF(LEFT(H548,4)="Tour",VLOOKUP(A548,Database!$A:$C,3,FALSE),"")</f>
        <v>G</v>
      </c>
      <c r="J548" s="31" t="str">
        <f>VLOOKUP($A548,Location!$A:$J,7,FALSE)</f>
        <v>Belgique</v>
      </c>
      <c r="K548" s="31" t="str">
        <f>IFERROR(VLOOKUP(J548,Setup_Team!$B:$C,2,FALSE), "TDB")</f>
        <v>BEL</v>
      </c>
      <c r="L548" s="31" t="str">
        <f>VLOOKUP($A548,Location!$A:$J,8,FALSE)</f>
        <v>Egypte</v>
      </c>
      <c r="M548" s="31" t="str">
        <f>IFERROR(VLOOKUP(L548,Setup_Team!$B:$C,2,FALSE), "TDB")</f>
        <v>EGY</v>
      </c>
      <c r="N548" s="31" t="str">
        <f>VLOOKUP($A548,Location!$A:$J,9,FALSE)</f>
        <v>Seattle</v>
      </c>
      <c r="O548" s="31" t="str">
        <f>VLOOKUP($A548,Location!$A:$J,10,FALSE)</f>
        <v>Lumen Field</v>
      </c>
      <c r="P548" s="44"/>
      <c r="Q548" s="44"/>
      <c r="R548" s="31">
        <v>0</v>
      </c>
      <c r="S548" s="25">
        <f>VLOOKUP($A548,Database!$A:$Y,10,FALSE)</f>
        <v>57</v>
      </c>
      <c r="T548" s="25">
        <f>VLOOKUP($A548,Database!$A:$Y,11,FALSE)</f>
        <v>122</v>
      </c>
      <c r="U548" s="25">
        <f>VLOOKUP($A548,Database!$A:$Y,12,FALSE)</f>
        <v>135</v>
      </c>
      <c r="V548" s="25" t="str">
        <f>VLOOKUP(A548,Database!A:M,13,FALSE)</f>
        <v>À venir</v>
      </c>
      <c r="W548" s="25" t="str">
        <f>VLOOKUP($A548,Database!$A:$Y,20,FALSE)</f>
        <v/>
      </c>
      <c r="X548" s="25" t="str">
        <f>VLOOKUP($A548,Database!$A:$Y,21,FALSE)</f>
        <v/>
      </c>
      <c r="Y548" s="25" t="str">
        <f ca="1">IF(C548&lt;NOW(),IF(AND(P548&gt;Q548,W548&gt;X548),S548,IF(AND(P548=Q548,W548=X548),T548,IF(AND(P548&lt;Q548,W548&lt;X548),U548,0))),"")</f>
        <v/>
      </c>
      <c r="Z548" s="25">
        <f>IF(AND(P548=W548,Q548=X548),1,0)</f>
        <v>1</v>
      </c>
      <c r="AA548" s="25" t="str">
        <f>IF(Z548=0,"",IF(ISBLANK(VLOOKUP(A548,Database!A:AA,22,FALSE)),"",VLOOKUP(A548,Database!A:AA,22,FALSE)))</f>
        <v>Exact</v>
      </c>
      <c r="AB548" s="25">
        <f ca="1">IFERROR(IF(AND(Y548&lt;&gt;"",OR(V548="Terminé",V548="En cours")),VLOOKUP(AA548,Setup_ScoreExactBonus!A:D,4,FALSE),0),0)</f>
        <v>0</v>
      </c>
      <c r="AC548" s="31" t="str">
        <f ca="1">IF(Y548&lt;&gt;"", Y548 + IF(Z548=1,AB548, 0), "")</f>
        <v/>
      </c>
      <c r="AD548" s="31">
        <f ca="1">SUMIFS(AC$2:AC548,D$2:D548,D548)*IF(R548=0,1,2)</f>
        <v>0</v>
      </c>
    </row>
    <row r="549" spans="1:30" x14ac:dyDescent="0.35">
      <c r="A549" s="31">
        <f>IF(ISBLANK(B549),"",COUNTIF(B$2:B549,B549))-1</f>
        <v>14</v>
      </c>
      <c r="B549" s="31">
        <v>2</v>
      </c>
      <c r="C549" s="10">
        <f>VLOOKUP($A549,Database!$A:$Y,7,FALSE)</f>
        <v>46188.875</v>
      </c>
      <c r="D549" s="31" t="str">
        <f>VLOOKUP(Pronostics!$B549,Setup_MPP!$A:$G,3,FALSE)</f>
        <v>leaelaz</v>
      </c>
      <c r="E549" s="31" t="str">
        <f>VLOOKUP(Pronostics!$B549,Setup_MPP!$A:$G,2,FALSE)</f>
        <v>Léa EL ASERY</v>
      </c>
      <c r="F549" s="31" t="str">
        <f>VLOOKUP($B549,Setup_MPP!$A:$E,4,FALSE)</f>
        <v>#FFBEBE</v>
      </c>
      <c r="G549" s="31" t="str">
        <f>VLOOKUP($B549,Setup_MPP!$A:$E,5,FALSE)</f>
        <v>#DF6868</v>
      </c>
      <c r="H549" s="31" t="str">
        <f>IFERROR(IF(AND(A549&gt;=1,A549&lt;=104),VLOOKUP($A549,Location!$A:$J,6,FALSE),IF(A549=0,"Avant l'ouverture",IF(OR(A549=105,A549=106),"Bonus"))),"")</f>
        <v>Tour 1</v>
      </c>
      <c r="I549" s="31" t="str">
        <f>IF(LEFT(H549,4)="Tour",VLOOKUP(A549,Database!$A:$C,3,FALSE),"")</f>
        <v>G</v>
      </c>
      <c r="J549" s="31" t="str">
        <f>VLOOKUP($A549,Location!$A:$J,7,FALSE)</f>
        <v>Belgique</v>
      </c>
      <c r="K549" s="31" t="str">
        <f>IFERROR(VLOOKUP(J549,Setup_Team!$B:$C,2,FALSE), "TDB")</f>
        <v>BEL</v>
      </c>
      <c r="L549" s="31" t="str">
        <f>VLOOKUP($A549,Location!$A:$J,8,FALSE)</f>
        <v>Egypte</v>
      </c>
      <c r="M549" s="31" t="str">
        <f>IFERROR(VLOOKUP(L549,Setup_Team!$B:$C,2,FALSE), "TDB")</f>
        <v>EGY</v>
      </c>
      <c r="N549" s="31" t="str">
        <f>VLOOKUP($A549,Location!$A:$J,9,FALSE)</f>
        <v>Seattle</v>
      </c>
      <c r="O549" s="31" t="str">
        <f>VLOOKUP($A549,Location!$A:$J,10,FALSE)</f>
        <v>Lumen Field</v>
      </c>
      <c r="R549" s="31">
        <v>0</v>
      </c>
      <c r="S549" s="25">
        <f>VLOOKUP($A549,Database!$A:$Y,10,FALSE)</f>
        <v>57</v>
      </c>
      <c r="T549" s="25">
        <f>VLOOKUP($A549,Database!$A:$Y,11,FALSE)</f>
        <v>122</v>
      </c>
      <c r="U549" s="25">
        <f>VLOOKUP($A549,Database!$A:$Y,12,FALSE)</f>
        <v>135</v>
      </c>
      <c r="V549" s="25" t="str">
        <f>VLOOKUP(A549,Database!A:M,13,FALSE)</f>
        <v>À venir</v>
      </c>
      <c r="W549" s="25" t="str">
        <f>VLOOKUP($A549,Database!$A:$Y,20,FALSE)</f>
        <v/>
      </c>
      <c r="X549" s="25" t="str">
        <f>VLOOKUP($A549,Database!$A:$Y,21,FALSE)</f>
        <v/>
      </c>
      <c r="Y549" s="25" t="str">
        <f ca="1">IF(C549&lt;NOW(),IF(AND(P549&gt;Q549,W549&gt;X549),S549,IF(AND(P549=Q549,W549=X549),T549,IF(AND(P549&lt;Q549,W549&lt;X549),U549,0))),"")</f>
        <v/>
      </c>
      <c r="Z549" s="25">
        <f>IF(AND(P549=W549,Q549=X549),1,0)</f>
        <v>1</v>
      </c>
      <c r="AA549" s="25" t="str">
        <f>IF(Z549=0,"",IF(ISBLANK(VLOOKUP(A549,Database!A:AA,22,FALSE)),"",VLOOKUP(A549,Database!A:AA,22,FALSE)))</f>
        <v>Exact</v>
      </c>
      <c r="AB549" s="25">
        <f ca="1">IFERROR(IF(AND(Y549&lt;&gt;"",OR(V549="Terminé",V549="En cours")),VLOOKUP(AA549,Setup_ScoreExactBonus!A:D,4,FALSE),0),0)</f>
        <v>0</v>
      </c>
      <c r="AC549" s="31" t="str">
        <f ca="1">IF(Y549&lt;&gt;"", Y549 + IF(Z549=1,AB549, 0), "")</f>
        <v/>
      </c>
      <c r="AD549" s="31">
        <f ca="1">SUMIFS(AC$2:AC549,D$2:D549,D549)*IF(R549=0,1,2)</f>
        <v>0</v>
      </c>
    </row>
    <row r="550" spans="1:30" x14ac:dyDescent="0.35">
      <c r="A550" s="31">
        <f>IF(ISBLANK(B550),"",COUNTIF(B$2:B550,B550))-1</f>
        <v>14</v>
      </c>
      <c r="B550" s="31">
        <v>3</v>
      </c>
      <c r="C550" s="10">
        <f>VLOOKUP($A550,Database!$A:$Y,7,FALSE)</f>
        <v>46188.875</v>
      </c>
      <c r="D550" s="31" t="str">
        <f>VLOOKUP(Pronostics!$B550,Setup_MPP!$A:$G,3,FALSE)</f>
        <v>PasMetalleux</v>
      </c>
      <c r="E550" s="31" t="str">
        <f>VLOOKUP(Pronostics!$B550,Setup_MPP!$A:$G,2,FALSE)</f>
        <v>Elwenn JOUBREL</v>
      </c>
      <c r="F550" s="31" t="str">
        <f>VLOOKUP($B550,Setup_MPP!$A:$E,4,FALSE)</f>
        <v>#F5C7FC</v>
      </c>
      <c r="G550" s="31" t="str">
        <f>VLOOKUP($B550,Setup_MPP!$A:$E,5,FALSE)</f>
        <v>#C489CF</v>
      </c>
      <c r="H550" s="31" t="str">
        <f>IFERROR(IF(AND(A550&gt;=1,A550&lt;=104),VLOOKUP($A550,Location!$A:$J,6,FALSE),IF(A550=0,"Avant l'ouverture",IF(OR(A550=105,A550=106),"Bonus"))),"")</f>
        <v>Tour 1</v>
      </c>
      <c r="I550" s="31" t="str">
        <f>IF(LEFT(H550,4)="Tour",VLOOKUP(A550,Database!$A:$C,3,FALSE),"")</f>
        <v>G</v>
      </c>
      <c r="J550" s="31" t="str">
        <f>VLOOKUP($A550,Location!$A:$J,7,FALSE)</f>
        <v>Belgique</v>
      </c>
      <c r="K550" s="31" t="str">
        <f>IFERROR(VLOOKUP(J550,Setup_Team!$B:$C,2,FALSE), "TDB")</f>
        <v>BEL</v>
      </c>
      <c r="L550" s="31" t="str">
        <f>VLOOKUP($A550,Location!$A:$J,8,FALSE)</f>
        <v>Egypte</v>
      </c>
      <c r="M550" s="31" t="str">
        <f>IFERROR(VLOOKUP(L550,Setup_Team!$B:$C,2,FALSE), "TDB")</f>
        <v>EGY</v>
      </c>
      <c r="N550" s="31" t="str">
        <f>VLOOKUP($A550,Location!$A:$J,9,FALSE)</f>
        <v>Seattle</v>
      </c>
      <c r="O550" s="31" t="str">
        <f>VLOOKUP($A550,Location!$A:$J,10,FALSE)</f>
        <v>Lumen Field</v>
      </c>
      <c r="R550" s="31">
        <v>0</v>
      </c>
      <c r="S550" s="25">
        <f>VLOOKUP($A550,Database!$A:$Y,10,FALSE)</f>
        <v>57</v>
      </c>
      <c r="T550" s="25">
        <f>VLOOKUP($A550,Database!$A:$Y,11,FALSE)</f>
        <v>122</v>
      </c>
      <c r="U550" s="25">
        <f>VLOOKUP($A550,Database!$A:$Y,12,FALSE)</f>
        <v>135</v>
      </c>
      <c r="V550" s="25" t="str">
        <f>VLOOKUP(A550,Database!A:M,13,FALSE)</f>
        <v>À venir</v>
      </c>
      <c r="W550" s="25" t="str">
        <f>VLOOKUP($A550,Database!$A:$Y,20,FALSE)</f>
        <v/>
      </c>
      <c r="X550" s="25" t="str">
        <f>VLOOKUP($A550,Database!$A:$Y,21,FALSE)</f>
        <v/>
      </c>
      <c r="Y550" s="25" t="str">
        <f ca="1">IF(C550&lt;NOW(),IF(AND(P550&gt;Q550,W550&gt;X550),S550,IF(AND(P550=Q550,W550=X550),T550,IF(AND(P550&lt;Q550,W550&lt;X550),U550,0))),"")</f>
        <v/>
      </c>
      <c r="Z550" s="25">
        <f>IF(AND(P550=W550,Q550=X550),1,0)</f>
        <v>1</v>
      </c>
      <c r="AA550" s="25" t="str">
        <f>IF(Z550=0,"",IF(ISBLANK(VLOOKUP(A550,Database!A:AA,22,FALSE)),"",VLOOKUP(A550,Database!A:AA,22,FALSE)))</f>
        <v>Exact</v>
      </c>
      <c r="AB550" s="25">
        <f ca="1">IFERROR(IF(AND(Y550&lt;&gt;"",OR(V550="Terminé",V550="En cours")),VLOOKUP(AA550,Setup_ScoreExactBonus!A:D,4,FALSE),0),0)</f>
        <v>0</v>
      </c>
      <c r="AC550" s="31" t="str">
        <f ca="1">IF(Y550&lt;&gt;"", Y550 + IF(Z550=1,AB550, 0), "")</f>
        <v/>
      </c>
      <c r="AD550" s="31">
        <f ca="1">SUMIFS(AC$2:AC550,D$2:D550,D550)*IF(R550=0,1,2)</f>
        <v>0</v>
      </c>
    </row>
    <row r="551" spans="1:30" x14ac:dyDescent="0.35">
      <c r="A551" s="31">
        <f>IF(ISBLANK(B551),"",COUNTIF(B$2:B551,B551))-1</f>
        <v>14</v>
      </c>
      <c r="B551" s="31">
        <v>4</v>
      </c>
      <c r="C551" s="10">
        <f>VLOOKUP($A551,Database!$A:$Y,7,FALSE)</f>
        <v>46188.875</v>
      </c>
      <c r="D551" s="31" t="str">
        <f>VLOOKUP(Pronostics!$B551,Setup_MPP!$A:$G,3,FALSE)</f>
        <v>Popo444</v>
      </c>
      <c r="E551" s="31" t="str">
        <f>VLOOKUP(Pronostics!$B551,Setup_MPP!$A:$G,2,FALSE)</f>
        <v>Pauline OLIVIER</v>
      </c>
      <c r="F551" s="31" t="str">
        <f>VLOOKUP($B551,Setup_MPP!$A:$E,4,FALSE)</f>
        <v>#A5EA7F</v>
      </c>
      <c r="G551" s="31" t="str">
        <f>VLOOKUP($B551,Setup_MPP!$A:$E,5,FALSE)</f>
        <v>#80C65A</v>
      </c>
      <c r="H551" s="31" t="str">
        <f>IFERROR(IF(AND(A551&gt;=1,A551&lt;=104),VLOOKUP($A551,Location!$A:$J,6,FALSE),IF(A551=0,"Avant l'ouverture",IF(OR(A551=105,A551=106),"Bonus"))),"")</f>
        <v>Tour 1</v>
      </c>
      <c r="I551" s="31" t="str">
        <f>IF(LEFT(H551,4)="Tour",VLOOKUP(A551,Database!$A:$C,3,FALSE),"")</f>
        <v>G</v>
      </c>
      <c r="J551" s="31" t="str">
        <f>VLOOKUP($A551,Location!$A:$J,7,FALSE)</f>
        <v>Belgique</v>
      </c>
      <c r="K551" s="31" t="str">
        <f>IFERROR(VLOOKUP(J551,Setup_Team!$B:$C,2,FALSE), "TDB")</f>
        <v>BEL</v>
      </c>
      <c r="L551" s="31" t="str">
        <f>VLOOKUP($A551,Location!$A:$J,8,FALSE)</f>
        <v>Egypte</v>
      </c>
      <c r="M551" s="31" t="str">
        <f>IFERROR(VLOOKUP(L551,Setup_Team!$B:$C,2,FALSE), "TDB")</f>
        <v>EGY</v>
      </c>
      <c r="N551" s="31" t="str">
        <f>VLOOKUP($A551,Location!$A:$J,9,FALSE)</f>
        <v>Seattle</v>
      </c>
      <c r="O551" s="31" t="str">
        <f>VLOOKUP($A551,Location!$A:$J,10,FALSE)</f>
        <v>Lumen Field</v>
      </c>
      <c r="R551" s="31">
        <v>0</v>
      </c>
      <c r="S551" s="25">
        <f>VLOOKUP($A551,Database!$A:$Y,10,FALSE)</f>
        <v>57</v>
      </c>
      <c r="T551" s="25">
        <f>VLOOKUP($A551,Database!$A:$Y,11,FALSE)</f>
        <v>122</v>
      </c>
      <c r="U551" s="25">
        <f>VLOOKUP($A551,Database!$A:$Y,12,FALSE)</f>
        <v>135</v>
      </c>
      <c r="V551" s="25" t="str">
        <f>VLOOKUP(A551,Database!A:M,13,FALSE)</f>
        <v>À venir</v>
      </c>
      <c r="W551" s="25" t="str">
        <f>VLOOKUP($A551,Database!$A:$Y,20,FALSE)</f>
        <v/>
      </c>
      <c r="X551" s="25" t="str">
        <f>VLOOKUP($A551,Database!$A:$Y,21,FALSE)</f>
        <v/>
      </c>
      <c r="Y551" s="25" t="str">
        <f ca="1">IF(C551&lt;NOW(),IF(AND(P551&gt;Q551,W551&gt;X551),S551,IF(AND(P551=Q551,W551=X551),T551,IF(AND(P551&lt;Q551,W551&lt;X551),U551,0))),"")</f>
        <v/>
      </c>
      <c r="Z551" s="25">
        <f>IF(AND(P551=W551,Q551=X551),1,0)</f>
        <v>1</v>
      </c>
      <c r="AA551" s="25" t="str">
        <f>IF(Z551=0,"",IF(ISBLANK(VLOOKUP(A551,Database!A:AA,22,FALSE)),"",VLOOKUP(A551,Database!A:AA,22,FALSE)))</f>
        <v>Exact</v>
      </c>
      <c r="AB551" s="25">
        <f ca="1">IFERROR(IF(AND(Y551&lt;&gt;"",OR(V551="Terminé",V551="En cours")),VLOOKUP(AA551,Setup_ScoreExactBonus!A:D,4,FALSE),0),0)</f>
        <v>0</v>
      </c>
      <c r="AC551" s="31" t="str">
        <f ca="1">IF(Y551&lt;&gt;"", Y551 + IF(Z551=1,AB551, 0), "")</f>
        <v/>
      </c>
      <c r="AD551" s="31">
        <f ca="1">SUMIFS(AC$2:AC551,D$2:D551,D551)*IF(R551=0,1,2)</f>
        <v>0</v>
      </c>
    </row>
    <row r="552" spans="1:30" x14ac:dyDescent="0.35">
      <c r="A552" s="31">
        <f>IF(ISBLANK(B552),"",COUNTIF(B$2:B552,B552))-1</f>
        <v>14</v>
      </c>
      <c r="B552" s="31">
        <v>5</v>
      </c>
      <c r="C552" s="10">
        <f>VLOOKUP($A552,Database!$A:$Y,7,FALSE)</f>
        <v>46188.875</v>
      </c>
      <c r="D552" s="31" t="str">
        <f>VLOOKUP(Pronostics!$B552,Setup_MPP!$A:$G,3,FALSE)</f>
        <v>_Jujul</v>
      </c>
      <c r="E552" s="31" t="str">
        <f>VLOOKUP(Pronostics!$B552,Setup_MPP!$A:$G,2,FALSE)</f>
        <v>Julie BOISSIERE</v>
      </c>
      <c r="F552" s="31" t="str">
        <f>VLOOKUP($B552,Setup_MPP!$A:$E,4,FALSE)</f>
        <v>#D890FF</v>
      </c>
      <c r="G552" s="31" t="str">
        <f>VLOOKUP($B552,Setup_MPP!$A:$E,5,FALSE)</f>
        <v>#B750EF</v>
      </c>
      <c r="H552" s="31" t="str">
        <f>IFERROR(IF(AND(A552&gt;=1,A552&lt;=104),VLOOKUP($A552,Location!$A:$J,6,FALSE),IF(A552=0,"Avant l'ouverture",IF(OR(A552=105,A552=106),"Bonus"))),"")</f>
        <v>Tour 1</v>
      </c>
      <c r="I552" s="31" t="str">
        <f>IF(LEFT(H552,4)="Tour",VLOOKUP(A552,Database!$A:$C,3,FALSE),"")</f>
        <v>G</v>
      </c>
      <c r="J552" s="31" t="str">
        <f>VLOOKUP($A552,Location!$A:$J,7,FALSE)</f>
        <v>Belgique</v>
      </c>
      <c r="K552" s="31" t="str">
        <f>IFERROR(VLOOKUP(J552,Setup_Team!$B:$C,2,FALSE), "TDB")</f>
        <v>BEL</v>
      </c>
      <c r="L552" s="31" t="str">
        <f>VLOOKUP($A552,Location!$A:$J,8,FALSE)</f>
        <v>Egypte</v>
      </c>
      <c r="M552" s="31" t="str">
        <f>IFERROR(VLOOKUP(L552,Setup_Team!$B:$C,2,FALSE), "TDB")</f>
        <v>EGY</v>
      </c>
      <c r="N552" s="31" t="str">
        <f>VLOOKUP($A552,Location!$A:$J,9,FALSE)</f>
        <v>Seattle</v>
      </c>
      <c r="O552" s="31" t="str">
        <f>VLOOKUP($A552,Location!$A:$J,10,FALSE)</f>
        <v>Lumen Field</v>
      </c>
      <c r="R552" s="31">
        <v>0</v>
      </c>
      <c r="S552" s="25">
        <f>VLOOKUP($A552,Database!$A:$Y,10,FALSE)</f>
        <v>57</v>
      </c>
      <c r="T552" s="25">
        <f>VLOOKUP($A552,Database!$A:$Y,11,FALSE)</f>
        <v>122</v>
      </c>
      <c r="U552" s="25">
        <f>VLOOKUP($A552,Database!$A:$Y,12,FALSE)</f>
        <v>135</v>
      </c>
      <c r="V552" s="25" t="str">
        <f>VLOOKUP(A552,Database!A:M,13,FALSE)</f>
        <v>À venir</v>
      </c>
      <c r="W552" s="25" t="str">
        <f>VLOOKUP($A552,Database!$A:$Y,20,FALSE)</f>
        <v/>
      </c>
      <c r="X552" s="25" t="str">
        <f>VLOOKUP($A552,Database!$A:$Y,21,FALSE)</f>
        <v/>
      </c>
      <c r="Y552" s="25" t="str">
        <f ca="1">IF(C552&lt;NOW(),IF(AND(P552&gt;Q552,W552&gt;X552),S552,IF(AND(P552=Q552,W552=X552),T552,IF(AND(P552&lt;Q552,W552&lt;X552),U552,0))),"")</f>
        <v/>
      </c>
      <c r="Z552" s="25">
        <f>IF(AND(P552=W552,Q552=X552),1,0)</f>
        <v>1</v>
      </c>
      <c r="AA552" s="25" t="str">
        <f>IF(Z552=0,"",IF(ISBLANK(VLOOKUP(A552,Database!A:AA,22,FALSE)),"",VLOOKUP(A552,Database!A:AA,22,FALSE)))</f>
        <v>Exact</v>
      </c>
      <c r="AB552" s="25">
        <f ca="1">IFERROR(IF(AND(Y552&lt;&gt;"",OR(V552="Terminé",V552="En cours")),VLOOKUP(AA552,Setup_ScoreExactBonus!A:D,4,FALSE),0),0)</f>
        <v>0</v>
      </c>
      <c r="AC552" s="31" t="str">
        <f ca="1">IF(Y552&lt;&gt;"", Y552 + IF(Z552=1,AB552, 0), "")</f>
        <v/>
      </c>
      <c r="AD552" s="31">
        <f ca="1">SUMIFS(AC$2:AC552,D$2:D552,D552)*IF(R552=0,1,2)</f>
        <v>0</v>
      </c>
    </row>
    <row r="553" spans="1:30" x14ac:dyDescent="0.35">
      <c r="A553" s="31">
        <f>IF(ISBLANK(B553),"",COUNTIF(B$2:B553,B553))-1</f>
        <v>14</v>
      </c>
      <c r="B553" s="31">
        <v>6</v>
      </c>
      <c r="C553" s="10">
        <f>VLOOKUP($A553,Database!$A:$Y,7,FALSE)</f>
        <v>46188.875</v>
      </c>
      <c r="D553" s="31" t="str">
        <f>VLOOKUP(Pronostics!$B553,Setup_MPP!$A:$G,3,FALSE)</f>
        <v>Julay</v>
      </c>
      <c r="E553" s="31" t="str">
        <f>VLOOKUP(Pronostics!$B553,Setup_MPP!$A:$G,2,FALSE)</f>
        <v>Julie BOUCHARD</v>
      </c>
      <c r="F553" s="31" t="str">
        <f>VLOOKUP($B553,Setup_MPP!$A:$E,4,FALSE)</f>
        <v>#A6F7B1</v>
      </c>
      <c r="G553" s="31" t="str">
        <f>VLOOKUP($B553,Setup_MPP!$A:$E,5,FALSE)</f>
        <v>#6EC179</v>
      </c>
      <c r="H553" s="31" t="str">
        <f>IFERROR(IF(AND(A553&gt;=1,A553&lt;=104),VLOOKUP($A553,Location!$A:$J,6,FALSE),IF(A553=0,"Avant l'ouverture",IF(OR(A553=105,A553=106),"Bonus"))),"")</f>
        <v>Tour 1</v>
      </c>
      <c r="I553" s="31" t="str">
        <f>IF(LEFT(H553,4)="Tour",VLOOKUP(A553,Database!$A:$C,3,FALSE),"")</f>
        <v>G</v>
      </c>
      <c r="J553" s="31" t="str">
        <f>VLOOKUP($A553,Location!$A:$J,7,FALSE)</f>
        <v>Belgique</v>
      </c>
      <c r="K553" s="31" t="str">
        <f>IFERROR(VLOOKUP(J553,Setup_Team!$B:$C,2,FALSE), "TDB")</f>
        <v>BEL</v>
      </c>
      <c r="L553" s="31" t="str">
        <f>VLOOKUP($A553,Location!$A:$J,8,FALSE)</f>
        <v>Egypte</v>
      </c>
      <c r="M553" s="31" t="str">
        <f>IFERROR(VLOOKUP(L553,Setup_Team!$B:$C,2,FALSE), "TDB")</f>
        <v>EGY</v>
      </c>
      <c r="N553" s="31" t="str">
        <f>VLOOKUP($A553,Location!$A:$J,9,FALSE)</f>
        <v>Seattle</v>
      </c>
      <c r="O553" s="31" t="str">
        <f>VLOOKUP($A553,Location!$A:$J,10,FALSE)</f>
        <v>Lumen Field</v>
      </c>
      <c r="R553" s="31">
        <v>0</v>
      </c>
      <c r="S553" s="25">
        <f>VLOOKUP($A553,Database!$A:$Y,10,FALSE)</f>
        <v>57</v>
      </c>
      <c r="T553" s="25">
        <f>VLOOKUP($A553,Database!$A:$Y,11,FALSE)</f>
        <v>122</v>
      </c>
      <c r="U553" s="25">
        <f>VLOOKUP($A553,Database!$A:$Y,12,FALSE)</f>
        <v>135</v>
      </c>
      <c r="V553" s="25" t="str">
        <f>VLOOKUP(A553,Database!A:M,13,FALSE)</f>
        <v>À venir</v>
      </c>
      <c r="W553" s="25" t="str">
        <f>VLOOKUP($A553,Database!$A:$Y,20,FALSE)</f>
        <v/>
      </c>
      <c r="X553" s="25" t="str">
        <f>VLOOKUP($A553,Database!$A:$Y,21,FALSE)</f>
        <v/>
      </c>
      <c r="Y553" s="25" t="str">
        <f ca="1">IF(C553&lt;NOW(),IF(AND(P553&gt;Q553,W553&gt;X553),S553,IF(AND(P553=Q553,W553=X553),T553,IF(AND(P553&lt;Q553,W553&lt;X553),U553,0))),"")</f>
        <v/>
      </c>
      <c r="Z553" s="25">
        <f>IF(AND(P553=W553,Q553=X553),1,0)</f>
        <v>1</v>
      </c>
      <c r="AA553" s="25" t="str">
        <f>IF(Z553=0,"",IF(ISBLANK(VLOOKUP(A553,Database!A:AA,22,FALSE)),"",VLOOKUP(A553,Database!A:AA,22,FALSE)))</f>
        <v>Exact</v>
      </c>
      <c r="AB553" s="25">
        <f ca="1">IFERROR(IF(AND(Y553&lt;&gt;"",OR(V553="Terminé",V553="En cours")),VLOOKUP(AA553,Setup_ScoreExactBonus!A:D,4,FALSE),0),0)</f>
        <v>0</v>
      </c>
      <c r="AC553" s="31" t="str">
        <f ca="1">IF(Y553&lt;&gt;"", Y553 + IF(Z553=1,AB553, 0), "")</f>
        <v/>
      </c>
      <c r="AD553" s="31">
        <f ca="1">SUMIFS(AC$2:AC553,D$2:D553,D553)*IF(R553=0,1,2)</f>
        <v>0</v>
      </c>
    </row>
    <row r="554" spans="1:30" x14ac:dyDescent="0.35">
      <c r="A554" s="31">
        <f>IF(ISBLANK(B554),"",COUNTIF(B$2:B554,B554))-1</f>
        <v>14</v>
      </c>
      <c r="B554" s="31">
        <v>7</v>
      </c>
      <c r="C554" s="10">
        <f>VLOOKUP($A554,Database!$A:$Y,7,FALSE)</f>
        <v>46188.875</v>
      </c>
      <c r="D554" s="31" t="str">
        <f>VLOOKUP(Pronostics!$B554,Setup_MPP!$A:$G,3,FALSE)</f>
        <v>__Vince__</v>
      </c>
      <c r="E554" s="31" t="str">
        <f>VLOOKUP(Pronostics!$B554,Setup_MPP!$A:$G,2,FALSE)</f>
        <v>Vincent FRAYSSE</v>
      </c>
      <c r="F554" s="31" t="str">
        <f>VLOOKUP($B554,Setup_MPP!$A:$E,4,FALSE)</f>
        <v>#B2EAE8</v>
      </c>
      <c r="G554" s="31" t="str">
        <f>VLOOKUP($B554,Setup_MPP!$A:$E,5,FALSE)</f>
        <v>#6CB4B1</v>
      </c>
      <c r="H554" s="31" t="str">
        <f>IFERROR(IF(AND(A554&gt;=1,A554&lt;=104),VLOOKUP($A554,Location!$A:$J,6,FALSE),IF(A554=0,"Avant l'ouverture",IF(OR(A554=105,A554=106),"Bonus"))),"")</f>
        <v>Tour 1</v>
      </c>
      <c r="I554" s="31" t="str">
        <f>IF(LEFT(H554,4)="Tour",VLOOKUP(A554,Database!$A:$C,3,FALSE),"")</f>
        <v>G</v>
      </c>
      <c r="J554" s="31" t="str">
        <f>VLOOKUP($A554,Location!$A:$J,7,FALSE)</f>
        <v>Belgique</v>
      </c>
      <c r="K554" s="31" t="str">
        <f>IFERROR(VLOOKUP(J554,Setup_Team!$B:$C,2,FALSE), "TDB")</f>
        <v>BEL</v>
      </c>
      <c r="L554" s="31" t="str">
        <f>VLOOKUP($A554,Location!$A:$J,8,FALSE)</f>
        <v>Egypte</v>
      </c>
      <c r="M554" s="31" t="str">
        <f>IFERROR(VLOOKUP(L554,Setup_Team!$B:$C,2,FALSE), "TDB")</f>
        <v>EGY</v>
      </c>
      <c r="N554" s="31" t="str">
        <f>VLOOKUP($A554,Location!$A:$J,9,FALSE)</f>
        <v>Seattle</v>
      </c>
      <c r="O554" s="31" t="str">
        <f>VLOOKUP($A554,Location!$A:$J,10,FALSE)</f>
        <v>Lumen Field</v>
      </c>
      <c r="R554" s="31">
        <v>0</v>
      </c>
      <c r="S554" s="25">
        <f>VLOOKUP($A554,Database!$A:$Y,10,FALSE)</f>
        <v>57</v>
      </c>
      <c r="T554" s="25">
        <f>VLOOKUP($A554,Database!$A:$Y,11,FALSE)</f>
        <v>122</v>
      </c>
      <c r="U554" s="25">
        <f>VLOOKUP($A554,Database!$A:$Y,12,FALSE)</f>
        <v>135</v>
      </c>
      <c r="V554" s="25" t="str">
        <f>VLOOKUP(A554,Database!A:M,13,FALSE)</f>
        <v>À venir</v>
      </c>
      <c r="W554" s="25" t="str">
        <f>VLOOKUP($A554,Database!$A:$Y,20,FALSE)</f>
        <v/>
      </c>
      <c r="X554" s="25" t="str">
        <f>VLOOKUP($A554,Database!$A:$Y,21,FALSE)</f>
        <v/>
      </c>
      <c r="Y554" s="25" t="str">
        <f ca="1">IF(C554&lt;NOW(),IF(AND(P554&gt;Q554,W554&gt;X554),S554,IF(AND(P554=Q554,W554=X554),T554,IF(AND(P554&lt;Q554,W554&lt;X554),U554,0))),"")</f>
        <v/>
      </c>
      <c r="Z554" s="25">
        <f>IF(AND(P554=W554,Q554=X554),1,0)</f>
        <v>1</v>
      </c>
      <c r="AA554" s="25" t="str">
        <f>IF(Z554=0,"",IF(ISBLANK(VLOOKUP(A554,Database!A:AA,22,FALSE)),"",VLOOKUP(A554,Database!A:AA,22,FALSE)))</f>
        <v>Exact</v>
      </c>
      <c r="AB554" s="25">
        <f ca="1">IFERROR(IF(AND(Y554&lt;&gt;"",OR(V554="Terminé",V554="En cours")),VLOOKUP(AA554,Setup_ScoreExactBonus!A:D,4,FALSE),0),0)</f>
        <v>0</v>
      </c>
      <c r="AC554" s="31" t="str">
        <f ca="1">IF(Y554&lt;&gt;"", Y554 + IF(Z554=1,AB554, 0), "")</f>
        <v/>
      </c>
      <c r="AD554" s="31">
        <f ca="1">SUMIFS(AC$2:AC554,D$2:D554,D554)*IF(R554=0,1,2)</f>
        <v>0</v>
      </c>
    </row>
    <row r="555" spans="1:30" x14ac:dyDescent="0.35">
      <c r="A555" s="31">
        <f>IF(ISBLANK(B555),"",COUNTIF(B$2:B555,B555))-1</f>
        <v>14</v>
      </c>
      <c r="B555" s="31">
        <v>8</v>
      </c>
      <c r="C555" s="10">
        <f>VLOOKUP($A555,Database!$A:$Y,7,FALSE)</f>
        <v>46188.875</v>
      </c>
      <c r="D555" s="31" t="str">
        <f>VLOOKUP(Pronostics!$B555,Setup_MPP!$A:$G,3,FALSE)</f>
        <v>Louuiiis</v>
      </c>
      <c r="E555" s="31" t="str">
        <f>VLOOKUP(Pronostics!$B555,Setup_MPP!$A:$G,2,FALSE)</f>
        <v>Louis HARLE</v>
      </c>
      <c r="F555" s="31" t="str">
        <f>VLOOKUP($B555,Setup_MPP!$A:$E,4,FALSE)</f>
        <v>#EEF7B1</v>
      </c>
      <c r="G555" s="31" t="str">
        <f>VLOOKUP($B555,Setup_MPP!$A:$E,5,FALSE)</f>
        <v>#C1CB7D</v>
      </c>
      <c r="H555" s="31" t="str">
        <f>IFERROR(IF(AND(A555&gt;=1,A555&lt;=104),VLOOKUP($A555,Location!$A:$J,6,FALSE),IF(A555=0,"Avant l'ouverture",IF(OR(A555=105,A555=106),"Bonus"))),"")</f>
        <v>Tour 1</v>
      </c>
      <c r="I555" s="31" t="str">
        <f>IF(LEFT(H555,4)="Tour",VLOOKUP(A555,Database!$A:$C,3,FALSE),"")</f>
        <v>G</v>
      </c>
      <c r="J555" s="31" t="str">
        <f>VLOOKUP($A555,Location!$A:$J,7,FALSE)</f>
        <v>Belgique</v>
      </c>
      <c r="K555" s="31" t="str">
        <f>IFERROR(VLOOKUP(J555,Setup_Team!$B:$C,2,FALSE), "TDB")</f>
        <v>BEL</v>
      </c>
      <c r="L555" s="31" t="str">
        <f>VLOOKUP($A555,Location!$A:$J,8,FALSE)</f>
        <v>Egypte</v>
      </c>
      <c r="M555" s="31" t="str">
        <f>IFERROR(VLOOKUP(L555,Setup_Team!$B:$C,2,FALSE), "TDB")</f>
        <v>EGY</v>
      </c>
      <c r="N555" s="31" t="str">
        <f>VLOOKUP($A555,Location!$A:$J,9,FALSE)</f>
        <v>Seattle</v>
      </c>
      <c r="O555" s="31" t="str">
        <f>VLOOKUP($A555,Location!$A:$J,10,FALSE)</f>
        <v>Lumen Field</v>
      </c>
      <c r="R555" s="31">
        <v>0</v>
      </c>
      <c r="S555" s="25">
        <f>VLOOKUP($A555,Database!$A:$Y,10,FALSE)</f>
        <v>57</v>
      </c>
      <c r="T555" s="25">
        <f>VLOOKUP($A555,Database!$A:$Y,11,FALSE)</f>
        <v>122</v>
      </c>
      <c r="U555" s="25">
        <f>VLOOKUP($A555,Database!$A:$Y,12,FALSE)</f>
        <v>135</v>
      </c>
      <c r="V555" s="25" t="str">
        <f>VLOOKUP(A555,Database!A:M,13,FALSE)</f>
        <v>À venir</v>
      </c>
      <c r="W555" s="25" t="str">
        <f>VLOOKUP($A555,Database!$A:$Y,20,FALSE)</f>
        <v/>
      </c>
      <c r="X555" s="25" t="str">
        <f>VLOOKUP($A555,Database!$A:$Y,21,FALSE)</f>
        <v/>
      </c>
      <c r="Y555" s="25" t="str">
        <f ca="1">IF(C555&lt;NOW(),IF(AND(P555&gt;Q555,W555&gt;X555),S555,IF(AND(P555=Q555,W555=X555),T555,IF(AND(P555&lt;Q555,W555&lt;X555),U555,0))),"")</f>
        <v/>
      </c>
      <c r="Z555" s="25">
        <f>IF(AND(P555=W555,Q555=X555),1,0)</f>
        <v>1</v>
      </c>
      <c r="AA555" s="25" t="str">
        <f>IF(Z555=0,"",IF(ISBLANK(VLOOKUP(A555,Database!A:AA,22,FALSE)),"",VLOOKUP(A555,Database!A:AA,22,FALSE)))</f>
        <v>Exact</v>
      </c>
      <c r="AB555" s="25">
        <f ca="1">IFERROR(IF(AND(Y555&lt;&gt;"",OR(V555="Terminé",V555="En cours")),VLOOKUP(AA555,Setup_ScoreExactBonus!A:D,4,FALSE),0),0)</f>
        <v>0</v>
      </c>
      <c r="AC555" s="31" t="str">
        <f ca="1">IF(Y555&lt;&gt;"", Y555 + IF(Z555=1,AB555, 0), "")</f>
        <v/>
      </c>
      <c r="AD555" s="31">
        <f ca="1">SUMIFS(AC$2:AC555,D$2:D555,D555)*IF(R555=0,1,2)</f>
        <v>0</v>
      </c>
    </row>
    <row r="556" spans="1:30" x14ac:dyDescent="0.35">
      <c r="A556" s="31">
        <f>IF(ISBLANK(B556),"",COUNTIF(B$2:B556,B556))-1</f>
        <v>14</v>
      </c>
      <c r="B556" s="31">
        <v>9</v>
      </c>
      <c r="C556" s="10">
        <f>VLOOKUP($A556,Database!$A:$Y,7,FALSE)</f>
        <v>46188.875</v>
      </c>
      <c r="D556" s="31" t="str">
        <f>VLOOKUP(Pronostics!$B556,Setup_MPP!$A:$G,3,FALSE)</f>
        <v>Aurelien_dqp</v>
      </c>
      <c r="E556" s="31" t="str">
        <f>VLOOKUP(Pronostics!$B556,Setup_MPP!$A:$G,2,FALSE)</f>
        <v>Aurélien DE POULPIQUET</v>
      </c>
      <c r="F556" s="31" t="str">
        <f>VLOOKUP($B556,Setup_MPP!$A:$E,4,FALSE)</f>
        <v>#F4EA9D</v>
      </c>
      <c r="G556" s="31" t="str">
        <f>VLOOKUP($B556,Setup_MPP!$A:$E,5,FALSE)</f>
        <v>#D2C458</v>
      </c>
      <c r="H556" s="31" t="str">
        <f>IFERROR(IF(AND(A556&gt;=1,A556&lt;=104),VLOOKUP($A556,Location!$A:$J,6,FALSE),IF(A556=0,"Avant l'ouverture",IF(OR(A556=105,A556=106),"Bonus"))),"")</f>
        <v>Tour 1</v>
      </c>
      <c r="I556" s="31" t="str">
        <f>IF(LEFT(H556,4)="Tour",VLOOKUP(A556,Database!$A:$C,3,FALSE),"")</f>
        <v>G</v>
      </c>
      <c r="J556" s="31" t="str">
        <f>VLOOKUP($A556,Location!$A:$J,7,FALSE)</f>
        <v>Belgique</v>
      </c>
      <c r="K556" s="31" t="str">
        <f>IFERROR(VLOOKUP(J556,Setup_Team!$B:$C,2,FALSE), "TDB")</f>
        <v>BEL</v>
      </c>
      <c r="L556" s="31" t="str">
        <f>VLOOKUP($A556,Location!$A:$J,8,FALSE)</f>
        <v>Egypte</v>
      </c>
      <c r="M556" s="31" t="str">
        <f>IFERROR(VLOOKUP(L556,Setup_Team!$B:$C,2,FALSE), "TDB")</f>
        <v>EGY</v>
      </c>
      <c r="N556" s="31" t="str">
        <f>VLOOKUP($A556,Location!$A:$J,9,FALSE)</f>
        <v>Seattle</v>
      </c>
      <c r="O556" s="31" t="str">
        <f>VLOOKUP($A556,Location!$A:$J,10,FALSE)</f>
        <v>Lumen Field</v>
      </c>
      <c r="R556" s="31">
        <v>0</v>
      </c>
      <c r="S556" s="25">
        <f>VLOOKUP($A556,Database!$A:$Y,10,FALSE)</f>
        <v>57</v>
      </c>
      <c r="T556" s="25">
        <f>VLOOKUP($A556,Database!$A:$Y,11,FALSE)</f>
        <v>122</v>
      </c>
      <c r="U556" s="25">
        <f>VLOOKUP($A556,Database!$A:$Y,12,FALSE)</f>
        <v>135</v>
      </c>
      <c r="V556" s="25" t="str">
        <f>VLOOKUP(A556,Database!A:M,13,FALSE)</f>
        <v>À venir</v>
      </c>
      <c r="W556" s="25" t="str">
        <f>VLOOKUP($A556,Database!$A:$Y,20,FALSE)</f>
        <v/>
      </c>
      <c r="X556" s="25" t="str">
        <f>VLOOKUP($A556,Database!$A:$Y,21,FALSE)</f>
        <v/>
      </c>
      <c r="Y556" s="25" t="str">
        <f ca="1">IF(C556&lt;NOW(),IF(AND(P556&gt;Q556,W556&gt;X556),S556,IF(AND(P556=Q556,W556=X556),T556,IF(AND(P556&lt;Q556,W556&lt;X556),U556,0))),"")</f>
        <v/>
      </c>
      <c r="Z556" s="25">
        <f>IF(AND(P556=W556,Q556=X556),1,0)</f>
        <v>1</v>
      </c>
      <c r="AA556" s="25" t="str">
        <f>IF(Z556=0,"",IF(ISBLANK(VLOOKUP(A556,Database!A:AA,22,FALSE)),"",VLOOKUP(A556,Database!A:AA,22,FALSE)))</f>
        <v>Exact</v>
      </c>
      <c r="AB556" s="25">
        <f ca="1">IFERROR(IF(AND(Y556&lt;&gt;"",OR(V556="Terminé",V556="En cours")),VLOOKUP(AA556,Setup_ScoreExactBonus!A:D,4,FALSE),0),0)</f>
        <v>0</v>
      </c>
      <c r="AC556" s="31" t="str">
        <f ca="1">IF(Y556&lt;&gt;"", Y556 + IF(Z556=1,AB556, 0), "")</f>
        <v/>
      </c>
      <c r="AD556" s="31">
        <f ca="1">SUMIFS(AC$2:AC556,D$2:D556,D556)*IF(R556=0,1,2)</f>
        <v>0</v>
      </c>
    </row>
    <row r="557" spans="1:30" x14ac:dyDescent="0.35">
      <c r="A557" s="31">
        <f>IF(ISBLANK(B557),"",COUNTIF(B$2:B557,B557))-1</f>
        <v>14</v>
      </c>
      <c r="B557" s="31">
        <v>10</v>
      </c>
      <c r="C557" s="10">
        <f>VLOOKUP($A557,Database!$A:$Y,7,FALSE)</f>
        <v>46188.875</v>
      </c>
      <c r="D557" s="31" t="str">
        <f>VLOOKUP(Pronostics!$B557,Setup_MPP!$A:$G,3,FALSE)</f>
        <v>RandomPaul</v>
      </c>
      <c r="E557" s="31" t="str">
        <f>VLOOKUP(Pronostics!$B557,Setup_MPP!$A:$G,2,FALSE)</f>
        <v>Paul MONTESINOS</v>
      </c>
      <c r="F557" s="31" t="str">
        <f>VLOOKUP($B557,Setup_MPP!$A:$E,4,FALSE)</f>
        <v>#C4B0FF</v>
      </c>
      <c r="G557" s="31" t="str">
        <f>VLOOKUP($B557,Setup_MPP!$A:$E,5,FALSE)</f>
        <v>#7F66C8</v>
      </c>
      <c r="H557" s="31" t="str">
        <f>IFERROR(IF(AND(A557&gt;=1,A557&lt;=104),VLOOKUP($A557,Location!$A:$J,6,FALSE),IF(A557=0,"Avant l'ouverture",IF(OR(A557=105,A557=106),"Bonus"))),"")</f>
        <v>Tour 1</v>
      </c>
      <c r="I557" s="31" t="str">
        <f>IF(LEFT(H557,4)="Tour",VLOOKUP(A557,Database!$A:$C,3,FALSE),"")</f>
        <v>G</v>
      </c>
      <c r="J557" s="31" t="str">
        <f>VLOOKUP($A557,Location!$A:$J,7,FALSE)</f>
        <v>Belgique</v>
      </c>
      <c r="K557" s="31" t="str">
        <f>IFERROR(VLOOKUP(J557,Setup_Team!$B:$C,2,FALSE), "TDB")</f>
        <v>BEL</v>
      </c>
      <c r="L557" s="31" t="str">
        <f>VLOOKUP($A557,Location!$A:$J,8,FALSE)</f>
        <v>Egypte</v>
      </c>
      <c r="M557" s="31" t="str">
        <f>IFERROR(VLOOKUP(L557,Setup_Team!$B:$C,2,FALSE), "TDB")</f>
        <v>EGY</v>
      </c>
      <c r="N557" s="31" t="str">
        <f>VLOOKUP($A557,Location!$A:$J,9,FALSE)</f>
        <v>Seattle</v>
      </c>
      <c r="O557" s="31" t="str">
        <f>VLOOKUP($A557,Location!$A:$J,10,FALSE)</f>
        <v>Lumen Field</v>
      </c>
      <c r="R557" s="31">
        <v>0</v>
      </c>
      <c r="S557" s="25">
        <f>VLOOKUP($A557,Database!$A:$Y,10,FALSE)</f>
        <v>57</v>
      </c>
      <c r="T557" s="25">
        <f>VLOOKUP($A557,Database!$A:$Y,11,FALSE)</f>
        <v>122</v>
      </c>
      <c r="U557" s="25">
        <f>VLOOKUP($A557,Database!$A:$Y,12,FALSE)</f>
        <v>135</v>
      </c>
      <c r="V557" s="25" t="str">
        <f>VLOOKUP(A557,Database!A:M,13,FALSE)</f>
        <v>À venir</v>
      </c>
      <c r="W557" s="25" t="str">
        <f>VLOOKUP($A557,Database!$A:$Y,20,FALSE)</f>
        <v/>
      </c>
      <c r="X557" s="25" t="str">
        <f>VLOOKUP($A557,Database!$A:$Y,21,FALSE)</f>
        <v/>
      </c>
      <c r="Y557" s="25" t="str">
        <f ca="1">IF(C557&lt;NOW(),IF(AND(P557&gt;Q557,W557&gt;X557),S557,IF(AND(P557=Q557,W557=X557),T557,IF(AND(P557&lt;Q557,W557&lt;X557),U557,0))),"")</f>
        <v/>
      </c>
      <c r="Z557" s="25">
        <f>IF(AND(P557=W557,Q557=X557),1,0)</f>
        <v>1</v>
      </c>
      <c r="AA557" s="25" t="str">
        <f>IF(Z557=0,"",IF(ISBLANK(VLOOKUP(A557,Database!A:AA,22,FALSE)),"",VLOOKUP(A557,Database!A:AA,22,FALSE)))</f>
        <v>Exact</v>
      </c>
      <c r="AB557" s="25">
        <f ca="1">IFERROR(IF(AND(Y557&lt;&gt;"",OR(V557="Terminé",V557="En cours")),VLOOKUP(AA557,Setup_ScoreExactBonus!A:D,4,FALSE),0),0)</f>
        <v>0</v>
      </c>
      <c r="AC557" s="31" t="str">
        <f ca="1">IF(Y557&lt;&gt;"", Y557 + IF(Z557=1,AB557, 0), "")</f>
        <v/>
      </c>
      <c r="AD557" s="31">
        <f ca="1">SUMIFS(AC$2:AC557,D$2:D557,D557)*IF(R557=0,1,2)</f>
        <v>0</v>
      </c>
    </row>
    <row r="558" spans="1:30" x14ac:dyDescent="0.35">
      <c r="A558" s="31">
        <f>IF(ISBLANK(B558),"",COUNTIF(B$2:B558,B558))-1</f>
        <v>14</v>
      </c>
      <c r="B558" s="31">
        <v>11</v>
      </c>
      <c r="C558" s="10">
        <f>VLOOKUP($A558,Database!$A:$Y,7,FALSE)</f>
        <v>46188.875</v>
      </c>
      <c r="D558" s="31" t="str">
        <f>VLOOKUP(Pronostics!$B558,Setup_MPP!$A:$G,3,FALSE)</f>
        <v>Kinsley#8SA6T</v>
      </c>
      <c r="E558" s="31" t="str">
        <f>VLOOKUP(Pronostics!$B558,Setup_MPP!$A:$G,2,FALSE)</f>
        <v>Kinsley ROQUE</v>
      </c>
      <c r="F558" s="31" t="str">
        <f>VLOOKUP($B558,Setup_MPP!$A:$E,4,FALSE)</f>
        <v>#CBEBBA</v>
      </c>
      <c r="G558" s="31" t="str">
        <f>VLOOKUP($B558,Setup_MPP!$A:$E,5,FALSE)</f>
        <v>#70BC6E</v>
      </c>
      <c r="H558" s="31" t="str">
        <f>IFERROR(IF(AND(A558&gt;=1,A558&lt;=104),VLOOKUP($A558,Location!$A:$J,6,FALSE),IF(A558=0,"Avant l'ouverture",IF(OR(A558=105,A558=106),"Bonus"))),"")</f>
        <v>Tour 1</v>
      </c>
      <c r="I558" s="31" t="str">
        <f>IF(LEFT(H558,4)="Tour",VLOOKUP(A558,Database!$A:$C,3,FALSE),"")</f>
        <v>G</v>
      </c>
      <c r="J558" s="31" t="str">
        <f>VLOOKUP($A558,Location!$A:$J,7,FALSE)</f>
        <v>Belgique</v>
      </c>
      <c r="K558" s="31" t="str">
        <f>IFERROR(VLOOKUP(J558,Setup_Team!$B:$C,2,FALSE), "TDB")</f>
        <v>BEL</v>
      </c>
      <c r="L558" s="31" t="str">
        <f>VLOOKUP($A558,Location!$A:$J,8,FALSE)</f>
        <v>Egypte</v>
      </c>
      <c r="M558" s="31" t="str">
        <f>IFERROR(VLOOKUP(L558,Setup_Team!$B:$C,2,FALSE), "TDB")</f>
        <v>EGY</v>
      </c>
      <c r="N558" s="31" t="str">
        <f>VLOOKUP($A558,Location!$A:$J,9,FALSE)</f>
        <v>Seattle</v>
      </c>
      <c r="O558" s="31" t="str">
        <f>VLOOKUP($A558,Location!$A:$J,10,FALSE)</f>
        <v>Lumen Field</v>
      </c>
      <c r="R558" s="31">
        <v>0</v>
      </c>
      <c r="S558" s="25">
        <f>VLOOKUP($A558,Database!$A:$Y,10,FALSE)</f>
        <v>57</v>
      </c>
      <c r="T558" s="25">
        <f>VLOOKUP($A558,Database!$A:$Y,11,FALSE)</f>
        <v>122</v>
      </c>
      <c r="U558" s="25">
        <f>VLOOKUP($A558,Database!$A:$Y,12,FALSE)</f>
        <v>135</v>
      </c>
      <c r="V558" s="25" t="str">
        <f>VLOOKUP(A558,Database!A:M,13,FALSE)</f>
        <v>À venir</v>
      </c>
      <c r="W558" s="25" t="str">
        <f>VLOOKUP($A558,Database!$A:$Y,20,FALSE)</f>
        <v/>
      </c>
      <c r="X558" s="25" t="str">
        <f>VLOOKUP($A558,Database!$A:$Y,21,FALSE)</f>
        <v/>
      </c>
      <c r="Y558" s="25" t="str">
        <f ca="1">IF(C558&lt;NOW(),IF(AND(P558&gt;Q558,W558&gt;X558),S558,IF(AND(P558=Q558,W558=X558),T558,IF(AND(P558&lt;Q558,W558&lt;X558),U558,0))),"")</f>
        <v/>
      </c>
      <c r="Z558" s="25">
        <f>IF(AND(P558=W558,Q558=X558),1,0)</f>
        <v>1</v>
      </c>
      <c r="AA558" s="25" t="str">
        <f>IF(Z558=0,"",IF(ISBLANK(VLOOKUP(A558,Database!A:AA,22,FALSE)),"",VLOOKUP(A558,Database!A:AA,22,FALSE)))</f>
        <v>Exact</v>
      </c>
      <c r="AB558" s="25">
        <f ca="1">IFERROR(IF(AND(Y558&lt;&gt;"",OR(V558="Terminé",V558="En cours")),VLOOKUP(AA558,Setup_ScoreExactBonus!A:D,4,FALSE),0),0)</f>
        <v>0</v>
      </c>
      <c r="AC558" s="31" t="str">
        <f ca="1">IF(Y558&lt;&gt;"", Y558 + IF(Z558=1,AB558, 0), "")</f>
        <v/>
      </c>
      <c r="AD558" s="31">
        <f ca="1">SUMIFS(AC$2:AC558,D$2:D558,D558)*IF(R558=0,1,2)</f>
        <v>0</v>
      </c>
    </row>
    <row r="559" spans="1:30" x14ac:dyDescent="0.35">
      <c r="A559" s="31">
        <f>IF(ISBLANK(B559),"",COUNTIF(B$2:B559,B559))-1</f>
        <v>14</v>
      </c>
      <c r="B559" s="31">
        <v>12</v>
      </c>
      <c r="C559" s="10">
        <f>VLOOKUP($A559,Database!$A:$Y,7,FALSE)</f>
        <v>46188.875</v>
      </c>
      <c r="D559" s="31" t="str">
        <f>VLOOKUP(Pronostics!$B559,Setup_MPP!$A:$G,3,FALSE)</f>
        <v>Jaouad1</v>
      </c>
      <c r="E559" s="31" t="str">
        <f>VLOOKUP(Pronostics!$B559,Setup_MPP!$A:$G,2,FALSE)</f>
        <v>Jaouad SETTI</v>
      </c>
      <c r="F559" s="31" t="str">
        <f>VLOOKUP($B559,Setup_MPP!$A:$E,4,FALSE)</f>
        <v>#C2D4FF</v>
      </c>
      <c r="G559" s="31" t="str">
        <f>VLOOKUP($B559,Setup_MPP!$A:$E,5,FALSE)</f>
        <v>#6586D5</v>
      </c>
      <c r="H559" s="31" t="str">
        <f>IFERROR(IF(AND(A559&gt;=1,A559&lt;=104),VLOOKUP($A559,Location!$A:$J,6,FALSE),IF(A559=0,"Avant l'ouverture",IF(OR(A559=105,A559=106),"Bonus"))),"")</f>
        <v>Tour 1</v>
      </c>
      <c r="I559" s="31" t="str">
        <f>IF(LEFT(H559,4)="Tour",VLOOKUP(A559,Database!$A:$C,3,FALSE),"")</f>
        <v>G</v>
      </c>
      <c r="J559" s="31" t="str">
        <f>VLOOKUP($A559,Location!$A:$J,7,FALSE)</f>
        <v>Belgique</v>
      </c>
      <c r="K559" s="31" t="str">
        <f>IFERROR(VLOOKUP(J559,Setup_Team!$B:$C,2,FALSE), "TDB")</f>
        <v>BEL</v>
      </c>
      <c r="L559" s="31" t="str">
        <f>VLOOKUP($A559,Location!$A:$J,8,FALSE)</f>
        <v>Egypte</v>
      </c>
      <c r="M559" s="31" t="str">
        <f>IFERROR(VLOOKUP(L559,Setup_Team!$B:$C,2,FALSE), "TDB")</f>
        <v>EGY</v>
      </c>
      <c r="N559" s="31" t="str">
        <f>VLOOKUP($A559,Location!$A:$J,9,FALSE)</f>
        <v>Seattle</v>
      </c>
      <c r="O559" s="31" t="str">
        <f>VLOOKUP($A559,Location!$A:$J,10,FALSE)</f>
        <v>Lumen Field</v>
      </c>
      <c r="R559" s="31">
        <v>0</v>
      </c>
      <c r="S559" s="25">
        <f>VLOOKUP($A559,Database!$A:$Y,10,FALSE)</f>
        <v>57</v>
      </c>
      <c r="T559" s="25">
        <f>VLOOKUP($A559,Database!$A:$Y,11,FALSE)</f>
        <v>122</v>
      </c>
      <c r="U559" s="25">
        <f>VLOOKUP($A559,Database!$A:$Y,12,FALSE)</f>
        <v>135</v>
      </c>
      <c r="V559" s="25" t="str">
        <f>VLOOKUP(A559,Database!A:M,13,FALSE)</f>
        <v>À venir</v>
      </c>
      <c r="W559" s="25" t="str">
        <f>VLOOKUP($A559,Database!$A:$Y,20,FALSE)</f>
        <v/>
      </c>
      <c r="X559" s="25" t="str">
        <f>VLOOKUP($A559,Database!$A:$Y,21,FALSE)</f>
        <v/>
      </c>
      <c r="Y559" s="25" t="str">
        <f ca="1">IF(C559&lt;NOW(),IF(AND(P559&gt;Q559,W559&gt;X559),S559,IF(AND(P559=Q559,W559=X559),T559,IF(AND(P559&lt;Q559,W559&lt;X559),U559,0))),"")</f>
        <v/>
      </c>
      <c r="Z559" s="25">
        <f>IF(AND(P559=W559,Q559=X559),1,0)</f>
        <v>1</v>
      </c>
      <c r="AA559" s="25" t="str">
        <f>IF(Z559=0,"",IF(ISBLANK(VLOOKUP(A559,Database!A:AA,22,FALSE)),"",VLOOKUP(A559,Database!A:AA,22,FALSE)))</f>
        <v>Exact</v>
      </c>
      <c r="AB559" s="25">
        <f ca="1">IFERROR(IF(AND(Y559&lt;&gt;"",OR(V559="Terminé",V559="En cours")),VLOOKUP(AA559,Setup_ScoreExactBonus!A:D,4,FALSE),0),0)</f>
        <v>0</v>
      </c>
      <c r="AC559" s="31" t="str">
        <f ca="1">IF(Y559&lt;&gt;"", Y559 + IF(Z559=1,AB559, 0), "")</f>
        <v/>
      </c>
      <c r="AD559" s="31">
        <f ca="1">SUMIFS(AC$2:AC559,D$2:D559,D559)*IF(R559=0,1,2)</f>
        <v>0</v>
      </c>
    </row>
    <row r="560" spans="1:30" x14ac:dyDescent="0.35">
      <c r="A560" s="31">
        <f>IF(ISBLANK(B560),"",COUNTIF(B$2:B560,B560))-1</f>
        <v>14</v>
      </c>
      <c r="B560" s="31">
        <v>13</v>
      </c>
      <c r="C560" s="10">
        <f>VLOOKUP($A560,Database!$A:$Y,7,FALSE)</f>
        <v>46188.875</v>
      </c>
      <c r="D560" s="31" t="str">
        <f>VLOOKUP(Pronostics!$B560,Setup_MPP!$A:$G,3,FALSE)</f>
        <v>Julien_I</v>
      </c>
      <c r="E560" s="31" t="str">
        <f>VLOOKUP(Pronostics!$B560,Setup_MPP!$A:$G,2,FALSE)</f>
        <v>Julien INGE</v>
      </c>
      <c r="F560" s="31" t="str">
        <f>VLOOKUP($B560,Setup_MPP!$A:$E,4,FALSE)</f>
        <v>#C1E0EF</v>
      </c>
      <c r="G560" s="31" t="str">
        <f>VLOOKUP($B560,Setup_MPP!$A:$E,5,FALSE)</f>
        <v>#4F91B2</v>
      </c>
      <c r="H560" s="31" t="str">
        <f>IFERROR(IF(AND(A560&gt;=1,A560&lt;=104),VLOOKUP($A560,Location!$A:$J,6,FALSE),IF(A560=0,"Avant l'ouverture",IF(OR(A560=105,A560=106),"Bonus"))),"")</f>
        <v>Tour 1</v>
      </c>
      <c r="I560" s="31" t="str">
        <f>IF(LEFT(H560,4)="Tour",VLOOKUP(A560,Database!$A:$C,3,FALSE),"")</f>
        <v>G</v>
      </c>
      <c r="J560" s="31" t="str">
        <f>VLOOKUP($A560,Location!$A:$J,7,FALSE)</f>
        <v>Belgique</v>
      </c>
      <c r="K560" s="31" t="str">
        <f>IFERROR(VLOOKUP(J560,Setup_Team!$B:$C,2,FALSE), "TDB")</f>
        <v>BEL</v>
      </c>
      <c r="L560" s="31" t="str">
        <f>VLOOKUP($A560,Location!$A:$J,8,FALSE)</f>
        <v>Egypte</v>
      </c>
      <c r="M560" s="31" t="str">
        <f>IFERROR(VLOOKUP(L560,Setup_Team!$B:$C,2,FALSE), "TDB")</f>
        <v>EGY</v>
      </c>
      <c r="N560" s="31" t="str">
        <f>VLOOKUP($A560,Location!$A:$J,9,FALSE)</f>
        <v>Seattle</v>
      </c>
      <c r="O560" s="31" t="str">
        <f>VLOOKUP($A560,Location!$A:$J,10,FALSE)</f>
        <v>Lumen Field</v>
      </c>
      <c r="R560" s="31">
        <v>0</v>
      </c>
      <c r="S560" s="25">
        <f>VLOOKUP($A560,Database!$A:$Y,10,FALSE)</f>
        <v>57</v>
      </c>
      <c r="T560" s="25">
        <f>VLOOKUP($A560,Database!$A:$Y,11,FALSE)</f>
        <v>122</v>
      </c>
      <c r="U560" s="25">
        <f>VLOOKUP($A560,Database!$A:$Y,12,FALSE)</f>
        <v>135</v>
      </c>
      <c r="V560" s="25" t="str">
        <f>VLOOKUP(A560,Database!A:M,13,FALSE)</f>
        <v>À venir</v>
      </c>
      <c r="W560" s="25" t="str">
        <f>VLOOKUP($A560,Database!$A:$Y,20,FALSE)</f>
        <v/>
      </c>
      <c r="X560" s="25" t="str">
        <f>VLOOKUP($A560,Database!$A:$Y,21,FALSE)</f>
        <v/>
      </c>
      <c r="Y560" s="25" t="str">
        <f ca="1">IF(C560&lt;NOW(),IF(AND(P560&gt;Q560,W560&gt;X560),S560,IF(AND(P560=Q560,W560=X560),T560,IF(AND(P560&lt;Q560,W560&lt;X560),U560,0))),"")</f>
        <v/>
      </c>
      <c r="Z560" s="25">
        <f>IF(AND(P560=W560,Q560=X560),1,0)</f>
        <v>1</v>
      </c>
      <c r="AA560" s="25" t="str">
        <f>IF(Z560=0,"",IF(ISBLANK(VLOOKUP(A560,Database!A:AA,22,FALSE)),"",VLOOKUP(A560,Database!A:AA,22,FALSE)))</f>
        <v>Exact</v>
      </c>
      <c r="AB560" s="25">
        <f ca="1">IFERROR(IF(AND(Y560&lt;&gt;"",OR(V560="Terminé",V560="En cours")),VLOOKUP(AA560,Setup_ScoreExactBonus!A:D,4,FALSE),0),0)</f>
        <v>0</v>
      </c>
      <c r="AC560" s="31" t="str">
        <f ca="1">IF(Y560&lt;&gt;"", Y560 + IF(Z560=1,AB560, 0), "")</f>
        <v/>
      </c>
      <c r="AD560" s="31">
        <f ca="1">SUMIFS(AC$2:AC560,D$2:D560,D560)*IF(R560=0,1,2)</f>
        <v>0</v>
      </c>
    </row>
    <row r="561" spans="1:30" x14ac:dyDescent="0.35">
      <c r="A561" s="31">
        <f>IF(ISBLANK(B561),"",COUNTIF(B$2:B561,B561))-1</f>
        <v>14</v>
      </c>
      <c r="B561" s="31">
        <v>14</v>
      </c>
      <c r="C561" s="10">
        <f>VLOOKUP($A561,Database!$A:$Y,7,FALSE)</f>
        <v>46188.875</v>
      </c>
      <c r="D561" s="31" t="str">
        <f>VLOOKUP(Pronostics!$B561,Setup_MPP!$A:$G,3,FALSE)</f>
        <v>MarieEYT</v>
      </c>
      <c r="E561" s="31" t="str">
        <f>VLOOKUP(Pronostics!$B561,Setup_MPP!$A:$G,2,FALSE)</f>
        <v>Marie EXBRAYAT</v>
      </c>
      <c r="F561" s="31" t="str">
        <f>VLOOKUP($B561,Setup_MPP!$A:$E,4,FALSE)</f>
        <v>#FFAFD2</v>
      </c>
      <c r="G561" s="31" t="str">
        <f>VLOOKUP($B561,Setup_MPP!$A:$E,5,FALSE)</f>
        <v>#F2589B</v>
      </c>
      <c r="H561" s="31" t="str">
        <f>IFERROR(IF(AND(A561&gt;=1,A561&lt;=104),VLOOKUP($A561,Location!$A:$J,6,FALSE),IF(A561=0,"Avant l'ouverture",IF(OR(A561=105,A561=106),"Bonus"))),"")</f>
        <v>Tour 1</v>
      </c>
      <c r="I561" s="31" t="str">
        <f>IF(LEFT(H561,4)="Tour",VLOOKUP(A561,Database!$A:$C,3,FALSE),"")</f>
        <v>G</v>
      </c>
      <c r="J561" s="31" t="str">
        <f>VLOOKUP($A561,Location!$A:$J,7,FALSE)</f>
        <v>Belgique</v>
      </c>
      <c r="K561" s="31" t="str">
        <f>IFERROR(VLOOKUP(J561,Setup_Team!$B:$C,2,FALSE), "TDB")</f>
        <v>BEL</v>
      </c>
      <c r="L561" s="31" t="str">
        <f>VLOOKUP($A561,Location!$A:$J,8,FALSE)</f>
        <v>Egypte</v>
      </c>
      <c r="M561" s="31" t="str">
        <f>IFERROR(VLOOKUP(L561,Setup_Team!$B:$C,2,FALSE), "TDB")</f>
        <v>EGY</v>
      </c>
      <c r="N561" s="31" t="str">
        <f>VLOOKUP($A561,Location!$A:$J,9,FALSE)</f>
        <v>Seattle</v>
      </c>
      <c r="O561" s="31" t="str">
        <f>VLOOKUP($A561,Location!$A:$J,10,FALSE)</f>
        <v>Lumen Field</v>
      </c>
      <c r="R561" s="31">
        <v>0</v>
      </c>
      <c r="S561" s="25">
        <f>VLOOKUP($A561,Database!$A:$Y,10,FALSE)</f>
        <v>57</v>
      </c>
      <c r="T561" s="25">
        <f>VLOOKUP($A561,Database!$A:$Y,11,FALSE)</f>
        <v>122</v>
      </c>
      <c r="U561" s="25">
        <f>VLOOKUP($A561,Database!$A:$Y,12,FALSE)</f>
        <v>135</v>
      </c>
      <c r="V561" s="25" t="str">
        <f>VLOOKUP(A561,Database!A:M,13,FALSE)</f>
        <v>À venir</v>
      </c>
      <c r="W561" s="25" t="str">
        <f>VLOOKUP($A561,Database!$A:$Y,20,FALSE)</f>
        <v/>
      </c>
      <c r="X561" s="25" t="str">
        <f>VLOOKUP($A561,Database!$A:$Y,21,FALSE)</f>
        <v/>
      </c>
      <c r="Y561" s="25" t="str">
        <f ca="1">IF(C561&lt;NOW(),IF(AND(P561&gt;Q561,W561&gt;X561),S561,IF(AND(P561=Q561,W561=X561),T561,IF(AND(P561&lt;Q561,W561&lt;X561),U561,0))),"")</f>
        <v/>
      </c>
      <c r="Z561" s="25">
        <f>IF(AND(P561=W561,Q561=X561),1,0)</f>
        <v>1</v>
      </c>
      <c r="AA561" s="25" t="str">
        <f>IF(Z561=0,"",IF(ISBLANK(VLOOKUP(A561,Database!A:AA,22,FALSE)),"",VLOOKUP(A561,Database!A:AA,22,FALSE)))</f>
        <v>Exact</v>
      </c>
      <c r="AB561" s="25">
        <f ca="1">IFERROR(IF(AND(Y561&lt;&gt;"",OR(V561="Terminé",V561="En cours")),VLOOKUP(AA561,Setup_ScoreExactBonus!A:D,4,FALSE),0),0)</f>
        <v>0</v>
      </c>
      <c r="AC561" s="31" t="str">
        <f ca="1">IF(Y561&lt;&gt;"", Y561 + IF(Z561=1,AB561, 0), "")</f>
        <v/>
      </c>
      <c r="AD561" s="31">
        <f ca="1">SUMIFS(AC$2:AC561,D$2:D561,D561)*IF(R561=0,1,2)</f>
        <v>0</v>
      </c>
    </row>
    <row r="562" spans="1:30" x14ac:dyDescent="0.35">
      <c r="A562" s="31">
        <f>IF(ISBLANK(B562),"",COUNTIF(B$2:B562,B562))-1</f>
        <v>14</v>
      </c>
      <c r="B562" s="31">
        <v>15</v>
      </c>
      <c r="C562" s="10">
        <f>VLOOKUP($A562,Database!$A:$Y,7,FALSE)</f>
        <v>46188.875</v>
      </c>
      <c r="D562" s="31" t="str">
        <f>VLOOKUP(Pronostics!$B562,Setup_MPP!$A:$G,3,FALSE)</f>
        <v>Amine#8UL9R</v>
      </c>
      <c r="E562" s="31" t="str">
        <f>VLOOKUP(Pronostics!$B562,Setup_MPP!$A:$G,2,FALSE)</f>
        <v>Amine ZARROUKI</v>
      </c>
      <c r="F562" s="31" t="str">
        <f>VLOOKUP($B562,Setup_MPP!$A:$E,4,FALSE)</f>
        <v>#FF9898</v>
      </c>
      <c r="G562" s="31" t="str">
        <f>VLOOKUP($B562,Setup_MPP!$A:$E,5,FALSE)</f>
        <v>#FF5D5D</v>
      </c>
      <c r="H562" s="31" t="str">
        <f>IFERROR(IF(AND(A562&gt;=1,A562&lt;=104),VLOOKUP($A562,Location!$A:$J,6,FALSE),IF(A562=0,"Avant l'ouverture",IF(OR(A562=105,A562=106),"Bonus"))),"")</f>
        <v>Tour 1</v>
      </c>
      <c r="I562" s="31" t="str">
        <f>IF(LEFT(H562,4)="Tour",VLOOKUP(A562,Database!$A:$C,3,FALSE),"")</f>
        <v>G</v>
      </c>
      <c r="J562" s="31" t="str">
        <f>VLOOKUP($A562,Location!$A:$J,7,FALSE)</f>
        <v>Belgique</v>
      </c>
      <c r="K562" s="31" t="str">
        <f>IFERROR(VLOOKUP(J562,Setup_Team!$B:$C,2,FALSE), "TDB")</f>
        <v>BEL</v>
      </c>
      <c r="L562" s="31" t="str">
        <f>VLOOKUP($A562,Location!$A:$J,8,FALSE)</f>
        <v>Egypte</v>
      </c>
      <c r="M562" s="31" t="str">
        <f>IFERROR(VLOOKUP(L562,Setup_Team!$B:$C,2,FALSE), "TDB")</f>
        <v>EGY</v>
      </c>
      <c r="N562" s="31" t="str">
        <f>VLOOKUP($A562,Location!$A:$J,9,FALSE)</f>
        <v>Seattle</v>
      </c>
      <c r="O562" s="31" t="str">
        <f>VLOOKUP($A562,Location!$A:$J,10,FALSE)</f>
        <v>Lumen Field</v>
      </c>
      <c r="R562" s="31">
        <v>0</v>
      </c>
      <c r="S562" s="25">
        <f>VLOOKUP($A562,Database!$A:$Y,10,FALSE)</f>
        <v>57</v>
      </c>
      <c r="T562" s="25">
        <f>VLOOKUP($A562,Database!$A:$Y,11,FALSE)</f>
        <v>122</v>
      </c>
      <c r="U562" s="25">
        <f>VLOOKUP($A562,Database!$A:$Y,12,FALSE)</f>
        <v>135</v>
      </c>
      <c r="V562" s="25" t="str">
        <f>VLOOKUP(A562,Database!A:M,13,FALSE)</f>
        <v>À venir</v>
      </c>
      <c r="W562" s="25" t="str">
        <f>VLOOKUP($A562,Database!$A:$Y,20,FALSE)</f>
        <v/>
      </c>
      <c r="X562" s="25" t="str">
        <f>VLOOKUP($A562,Database!$A:$Y,21,FALSE)</f>
        <v/>
      </c>
      <c r="Y562" s="25" t="str">
        <f ca="1">IF(C562&lt;NOW(),IF(AND(P562&gt;Q562,W562&gt;X562),S562,IF(AND(P562=Q562,W562=X562),T562,IF(AND(P562&lt;Q562,W562&lt;X562),U562,0))),"")</f>
        <v/>
      </c>
      <c r="Z562" s="25">
        <f>IF(AND(P562=W562,Q562=X562),1,0)</f>
        <v>1</v>
      </c>
      <c r="AA562" s="25" t="str">
        <f>IF(Z562=0,"",IF(ISBLANK(VLOOKUP(A562,Database!A:AA,22,FALSE)),"",VLOOKUP(A562,Database!A:AA,22,FALSE)))</f>
        <v>Exact</v>
      </c>
      <c r="AB562" s="25">
        <f ca="1">IFERROR(IF(AND(Y562&lt;&gt;"",OR(V562="Terminé",V562="En cours")),VLOOKUP(AA562,Setup_ScoreExactBonus!A:D,4,FALSE),0),0)</f>
        <v>0</v>
      </c>
      <c r="AC562" s="31" t="str">
        <f ca="1">IF(Y562&lt;&gt;"", Y562 + IF(Z562=1,AB562, 0), "")</f>
        <v/>
      </c>
      <c r="AD562" s="31">
        <f ca="1">SUMIFS(AC$2:AC562,D$2:D562,D562)*IF(R562=0,1,2)</f>
        <v>0</v>
      </c>
    </row>
    <row r="563" spans="1:30" x14ac:dyDescent="0.35">
      <c r="A563" s="31">
        <f>IF(ISBLANK(B563),"",COUNTIF(B$2:B563,B563))-1</f>
        <v>14</v>
      </c>
      <c r="B563" s="31">
        <v>16</v>
      </c>
      <c r="C563" s="10">
        <f>VLOOKUP($A563,Database!$A:$Y,7,FALSE)</f>
        <v>46188.875</v>
      </c>
      <c r="D563" s="31" t="str">
        <f>VLOOKUP(Pronostics!$B563,Setup_MPP!$A:$G,3,FALSE)</f>
        <v>Laura#8V93E</v>
      </c>
      <c r="E563" s="31" t="str">
        <f>VLOOKUP(Pronostics!$B563,Setup_MPP!$A:$G,2,FALSE)</f>
        <v>Laura GIULIANO</v>
      </c>
      <c r="F563" s="31" t="str">
        <f>VLOOKUP($B563,Setup_MPP!$A:$E,4,FALSE)</f>
        <v>#86A4FE</v>
      </c>
      <c r="G563" s="31" t="str">
        <f>VLOOKUP($B563,Setup_MPP!$A:$E,5,FALSE)</f>
        <v>#3769FF</v>
      </c>
      <c r="H563" s="31" t="str">
        <f>IFERROR(IF(AND(A563&gt;=1,A563&lt;=104),VLOOKUP($A563,Location!$A:$J,6,FALSE),IF(A563=0,"Avant l'ouverture",IF(OR(A563=105,A563=106),"Bonus"))),"")</f>
        <v>Tour 1</v>
      </c>
      <c r="I563" s="31" t="str">
        <f>IF(LEFT(H563,4)="Tour",VLOOKUP(A563,Database!$A:$C,3,FALSE),"")</f>
        <v>G</v>
      </c>
      <c r="J563" s="31" t="str">
        <f>VLOOKUP($A563,Location!$A:$J,7,FALSE)</f>
        <v>Belgique</v>
      </c>
      <c r="K563" s="31" t="str">
        <f>IFERROR(VLOOKUP(J563,Setup_Team!$B:$C,2,FALSE), "TDB")</f>
        <v>BEL</v>
      </c>
      <c r="L563" s="31" t="str">
        <f>VLOOKUP($A563,Location!$A:$J,8,FALSE)</f>
        <v>Egypte</v>
      </c>
      <c r="M563" s="31" t="str">
        <f>IFERROR(VLOOKUP(L563,Setup_Team!$B:$C,2,FALSE), "TDB")</f>
        <v>EGY</v>
      </c>
      <c r="N563" s="31" t="str">
        <f>VLOOKUP($A563,Location!$A:$J,9,FALSE)</f>
        <v>Seattle</v>
      </c>
      <c r="O563" s="31" t="str">
        <f>VLOOKUP($A563,Location!$A:$J,10,FALSE)</f>
        <v>Lumen Field</v>
      </c>
      <c r="R563" s="31">
        <v>0</v>
      </c>
      <c r="S563" s="25">
        <f>VLOOKUP($A563,Database!$A:$Y,10,FALSE)</f>
        <v>57</v>
      </c>
      <c r="T563" s="25">
        <f>VLOOKUP($A563,Database!$A:$Y,11,FALSE)</f>
        <v>122</v>
      </c>
      <c r="U563" s="25">
        <f>VLOOKUP($A563,Database!$A:$Y,12,FALSE)</f>
        <v>135</v>
      </c>
      <c r="V563" s="25" t="str">
        <f>VLOOKUP(A563,Database!A:M,13,FALSE)</f>
        <v>À venir</v>
      </c>
      <c r="W563" s="25" t="str">
        <f>VLOOKUP($A563,Database!$A:$Y,20,FALSE)</f>
        <v/>
      </c>
      <c r="X563" s="25" t="str">
        <f>VLOOKUP($A563,Database!$A:$Y,21,FALSE)</f>
        <v/>
      </c>
      <c r="Y563" s="25" t="str">
        <f ca="1">IF(C563&lt;NOW(),IF(AND(P563&gt;Q563,W563&gt;X563),S563,IF(AND(P563=Q563,W563=X563),T563,IF(AND(P563&lt;Q563,W563&lt;X563),U563,0))),"")</f>
        <v/>
      </c>
      <c r="Z563" s="25">
        <f>IF(AND(P563=W563,Q563=X563),1,0)</f>
        <v>1</v>
      </c>
      <c r="AA563" s="25" t="str">
        <f>IF(Z563=0,"",IF(ISBLANK(VLOOKUP(A563,Database!A:AA,22,FALSE)),"",VLOOKUP(A563,Database!A:AA,22,FALSE)))</f>
        <v>Exact</v>
      </c>
      <c r="AB563" s="25">
        <f ca="1">IFERROR(IF(AND(Y563&lt;&gt;"",OR(V563="Terminé",V563="En cours")),VLOOKUP(AA563,Setup_ScoreExactBonus!A:D,4,FALSE),0),0)</f>
        <v>0</v>
      </c>
      <c r="AC563" s="31" t="str">
        <f ca="1">IF(Y563&lt;&gt;"", Y563 + IF(Z563=1,AB563, 0), "")</f>
        <v/>
      </c>
      <c r="AD563" s="31">
        <f ca="1">SUMIFS(AC$2:AC563,D$2:D563,D563)*IF(R563=0,1,2)</f>
        <v>0</v>
      </c>
    </row>
    <row r="564" spans="1:30" x14ac:dyDescent="0.35">
      <c r="A564" s="31">
        <f>IF(ISBLANK(B564),"",COUNTIF(B$2:B564,B564))-1</f>
        <v>14</v>
      </c>
      <c r="B564" s="31">
        <v>17</v>
      </c>
      <c r="C564" s="10">
        <f>VLOOKUP($A564,Database!$A:$Y,7,FALSE)</f>
        <v>46188.875</v>
      </c>
      <c r="D564" s="31" t="str">
        <f>VLOOKUP(Pronostics!$B564,Setup_MPP!$A:$G,3,FALSE)</f>
        <v>Joueur17</v>
      </c>
      <c r="E564" s="31" t="str">
        <f>VLOOKUP(Pronostics!$B564,Setup_MPP!$A:$G,2,FALSE)</f>
        <v>Joueur17</v>
      </c>
      <c r="F564" s="31" t="str">
        <f>VLOOKUP($B564,Setup_MPP!$A:$E,4,FALSE)</f>
        <v>#FFB0B0</v>
      </c>
      <c r="G564" s="31" t="str">
        <f>VLOOKUP($B564,Setup_MPP!$A:$E,5,FALSE)</f>
        <v>#F25757</v>
      </c>
      <c r="H564" s="31" t="str">
        <f>IFERROR(IF(AND(A564&gt;=1,A564&lt;=104),VLOOKUP($A564,Location!$A:$J,6,FALSE),IF(A564=0,"Avant l'ouverture",IF(OR(A564=105,A564=106),"Bonus"))),"")</f>
        <v>Tour 1</v>
      </c>
      <c r="I564" s="31" t="str">
        <f>IF(LEFT(H564,4)="Tour",VLOOKUP(A564,Database!$A:$C,3,FALSE),"")</f>
        <v>G</v>
      </c>
      <c r="J564" s="31" t="str">
        <f>VLOOKUP($A564,Location!$A:$J,7,FALSE)</f>
        <v>Belgique</v>
      </c>
      <c r="K564" s="31" t="str">
        <f>IFERROR(VLOOKUP(J564,Setup_Team!$B:$C,2,FALSE), "TDB")</f>
        <v>BEL</v>
      </c>
      <c r="L564" s="31" t="str">
        <f>VLOOKUP($A564,Location!$A:$J,8,FALSE)</f>
        <v>Egypte</v>
      </c>
      <c r="M564" s="31" t="str">
        <f>IFERROR(VLOOKUP(L564,Setup_Team!$B:$C,2,FALSE), "TDB")</f>
        <v>EGY</v>
      </c>
      <c r="N564" s="31" t="str">
        <f>VLOOKUP($A564,Location!$A:$J,9,FALSE)</f>
        <v>Seattle</v>
      </c>
      <c r="O564" s="31" t="str">
        <f>VLOOKUP($A564,Location!$A:$J,10,FALSE)</f>
        <v>Lumen Field</v>
      </c>
      <c r="R564" s="31">
        <v>0</v>
      </c>
      <c r="S564" s="25">
        <f>VLOOKUP($A564,Database!$A:$Y,10,FALSE)</f>
        <v>57</v>
      </c>
      <c r="T564" s="25">
        <f>VLOOKUP($A564,Database!$A:$Y,11,FALSE)</f>
        <v>122</v>
      </c>
      <c r="U564" s="25">
        <f>VLOOKUP($A564,Database!$A:$Y,12,FALSE)</f>
        <v>135</v>
      </c>
      <c r="V564" s="25" t="str">
        <f>VLOOKUP(A564,Database!A:M,13,FALSE)</f>
        <v>À venir</v>
      </c>
      <c r="W564" s="25" t="str">
        <f>VLOOKUP($A564,Database!$A:$Y,20,FALSE)</f>
        <v/>
      </c>
      <c r="X564" s="25" t="str">
        <f>VLOOKUP($A564,Database!$A:$Y,21,FALSE)</f>
        <v/>
      </c>
      <c r="Y564" s="25" t="str">
        <f ca="1">IF(C564&lt;NOW(),IF(AND(P564&gt;Q564,W564&gt;X564),S564,IF(AND(P564=Q564,W564=X564),T564,IF(AND(P564&lt;Q564,W564&lt;X564),U564,0))),"")</f>
        <v/>
      </c>
      <c r="Z564" s="25">
        <f>IF(AND(P564=W564,Q564=X564),1,0)</f>
        <v>1</v>
      </c>
      <c r="AA564" s="25" t="str">
        <f>IF(Z564=0,"",IF(ISBLANK(VLOOKUP(A564,Database!A:AA,22,FALSE)),"",VLOOKUP(A564,Database!A:AA,22,FALSE)))</f>
        <v>Exact</v>
      </c>
      <c r="AB564" s="25">
        <f ca="1">IFERROR(IF(AND(Y564&lt;&gt;"",OR(V564="Terminé",V564="En cours")),VLOOKUP(AA564,Setup_ScoreExactBonus!A:D,4,FALSE),0),0)</f>
        <v>0</v>
      </c>
      <c r="AC564" s="31" t="str">
        <f ca="1">IF(Y564&lt;&gt;"", Y564 + IF(Z564=1,AB564, 0), "")</f>
        <v/>
      </c>
      <c r="AD564" s="31">
        <f ca="1">SUMIFS(AC$2:AC564,D$2:D564,D564)*IF(R564=0,1,2)</f>
        <v>0</v>
      </c>
    </row>
    <row r="565" spans="1:30" x14ac:dyDescent="0.35">
      <c r="A565" s="31">
        <f>IF(ISBLANK(B565),"",COUNTIF(B$2:B565,B565))-1</f>
        <v>14</v>
      </c>
      <c r="B565" s="31">
        <v>18</v>
      </c>
      <c r="C565" s="10">
        <f>VLOOKUP($A565,Database!$A:$Y,7,FALSE)</f>
        <v>46188.875</v>
      </c>
      <c r="D565" s="31" t="str">
        <f>VLOOKUP(Pronostics!$B565,Setup_MPP!$A:$G,3,FALSE)</f>
        <v>Joueur18</v>
      </c>
      <c r="E565" s="31" t="str">
        <f>VLOOKUP(Pronostics!$B565,Setup_MPP!$A:$G,2,FALSE)</f>
        <v>Joueur18</v>
      </c>
      <c r="F565" s="31" t="str">
        <f>VLOOKUP($B565,Setup_MPP!$A:$E,4,FALSE)</f>
        <v>#FFC9B0</v>
      </c>
      <c r="G565" s="31" t="str">
        <f>VLOOKUP($B565,Setup_MPP!$A:$E,5,FALSE)</f>
        <v>#F28D57</v>
      </c>
      <c r="H565" s="31" t="str">
        <f>IFERROR(IF(AND(A565&gt;=1,A565&lt;=104),VLOOKUP($A565,Location!$A:$J,6,FALSE),IF(A565=0,"Avant l'ouverture",IF(OR(A565=105,A565=106),"Bonus"))),"")</f>
        <v>Tour 1</v>
      </c>
      <c r="I565" s="31" t="str">
        <f>IF(LEFT(H565,4)="Tour",VLOOKUP(A565,Database!$A:$C,3,FALSE),"")</f>
        <v>G</v>
      </c>
      <c r="J565" s="31" t="str">
        <f>VLOOKUP($A565,Location!$A:$J,7,FALSE)</f>
        <v>Belgique</v>
      </c>
      <c r="K565" s="31" t="str">
        <f>IFERROR(VLOOKUP(J565,Setup_Team!$B:$C,2,FALSE), "TDB")</f>
        <v>BEL</v>
      </c>
      <c r="L565" s="31" t="str">
        <f>VLOOKUP($A565,Location!$A:$J,8,FALSE)</f>
        <v>Egypte</v>
      </c>
      <c r="M565" s="31" t="str">
        <f>IFERROR(VLOOKUP(L565,Setup_Team!$B:$C,2,FALSE), "TDB")</f>
        <v>EGY</v>
      </c>
      <c r="N565" s="31" t="str">
        <f>VLOOKUP($A565,Location!$A:$J,9,FALSE)</f>
        <v>Seattle</v>
      </c>
      <c r="O565" s="31" t="str">
        <f>VLOOKUP($A565,Location!$A:$J,10,FALSE)</f>
        <v>Lumen Field</v>
      </c>
      <c r="R565" s="31">
        <v>0</v>
      </c>
      <c r="S565" s="25">
        <f>VLOOKUP($A565,Database!$A:$Y,10,FALSE)</f>
        <v>57</v>
      </c>
      <c r="T565" s="25">
        <f>VLOOKUP($A565,Database!$A:$Y,11,FALSE)</f>
        <v>122</v>
      </c>
      <c r="U565" s="25">
        <f>VLOOKUP($A565,Database!$A:$Y,12,FALSE)</f>
        <v>135</v>
      </c>
      <c r="V565" s="25" t="str">
        <f>VLOOKUP(A565,Database!A:M,13,FALSE)</f>
        <v>À venir</v>
      </c>
      <c r="W565" s="25" t="str">
        <f>VLOOKUP($A565,Database!$A:$Y,20,FALSE)</f>
        <v/>
      </c>
      <c r="X565" s="25" t="str">
        <f>VLOOKUP($A565,Database!$A:$Y,21,FALSE)</f>
        <v/>
      </c>
      <c r="Y565" s="25" t="str">
        <f ca="1">IF(C565&lt;NOW(),IF(AND(P565&gt;Q565,W565&gt;X565),S565,IF(AND(P565=Q565,W565=X565),T565,IF(AND(P565&lt;Q565,W565&lt;X565),U565,0))),"")</f>
        <v/>
      </c>
      <c r="Z565" s="25">
        <f>IF(AND(P565=W565,Q565=X565),1,0)</f>
        <v>1</v>
      </c>
      <c r="AA565" s="25" t="str">
        <f>IF(Z565=0,"",IF(ISBLANK(VLOOKUP(A565,Database!A:AA,22,FALSE)),"",VLOOKUP(A565,Database!A:AA,22,FALSE)))</f>
        <v>Exact</v>
      </c>
      <c r="AB565" s="25">
        <f ca="1">IFERROR(IF(AND(Y565&lt;&gt;"",OR(V565="Terminé",V565="En cours")),VLOOKUP(AA565,Setup_ScoreExactBonus!A:D,4,FALSE),0),0)</f>
        <v>0</v>
      </c>
      <c r="AC565" s="31" t="str">
        <f ca="1">IF(Y565&lt;&gt;"", Y565 + IF(Z565=1,AB565, 0), "")</f>
        <v/>
      </c>
      <c r="AD565" s="31">
        <f ca="1">SUMIFS(AC$2:AC565,D$2:D565,D565)*IF(R565=0,1,2)</f>
        <v>0</v>
      </c>
    </row>
    <row r="566" spans="1:30" x14ac:dyDescent="0.35">
      <c r="A566" s="31">
        <f>IF(ISBLANK(B566),"",COUNTIF(B$2:B566,B566))-1</f>
        <v>14</v>
      </c>
      <c r="B566" s="31">
        <v>19</v>
      </c>
      <c r="C566" s="10">
        <f>VLOOKUP($A566,Database!$A:$Y,7,FALSE)</f>
        <v>46188.875</v>
      </c>
      <c r="D566" s="31" t="str">
        <f>VLOOKUP(Pronostics!$B566,Setup_MPP!$A:$G,3,FALSE)</f>
        <v>Joueur19</v>
      </c>
      <c r="E566" s="31" t="str">
        <f>VLOOKUP(Pronostics!$B566,Setup_MPP!$A:$G,2,FALSE)</f>
        <v>Joueur19</v>
      </c>
      <c r="F566" s="31" t="str">
        <f>VLOOKUP($B566,Setup_MPP!$A:$E,4,FALSE)</f>
        <v>#D5D5D5</v>
      </c>
      <c r="G566" s="31" t="str">
        <f>VLOOKUP($B566,Setup_MPP!$A:$E,5,FALSE)</f>
        <v>#727272</v>
      </c>
      <c r="H566" s="31" t="str">
        <f>IFERROR(IF(AND(A566&gt;=1,A566&lt;=104),VLOOKUP($A566,Location!$A:$J,6,FALSE),IF(A566=0,"Avant l'ouverture",IF(OR(A566=105,A566=106),"Bonus"))),"")</f>
        <v>Tour 1</v>
      </c>
      <c r="I566" s="31" t="str">
        <f>IF(LEFT(H566,4)="Tour",VLOOKUP(A566,Database!$A:$C,3,FALSE),"")</f>
        <v>G</v>
      </c>
      <c r="J566" s="31" t="str">
        <f>VLOOKUP($A566,Location!$A:$J,7,FALSE)</f>
        <v>Belgique</v>
      </c>
      <c r="K566" s="31" t="str">
        <f>IFERROR(VLOOKUP(J566,Setup_Team!$B:$C,2,FALSE), "TDB")</f>
        <v>BEL</v>
      </c>
      <c r="L566" s="31" t="str">
        <f>VLOOKUP($A566,Location!$A:$J,8,FALSE)</f>
        <v>Egypte</v>
      </c>
      <c r="M566" s="31" t="str">
        <f>IFERROR(VLOOKUP(L566,Setup_Team!$B:$C,2,FALSE), "TDB")</f>
        <v>EGY</v>
      </c>
      <c r="N566" s="31" t="str">
        <f>VLOOKUP($A566,Location!$A:$J,9,FALSE)</f>
        <v>Seattle</v>
      </c>
      <c r="O566" s="31" t="str">
        <f>VLOOKUP($A566,Location!$A:$J,10,FALSE)</f>
        <v>Lumen Field</v>
      </c>
      <c r="R566" s="31">
        <v>0</v>
      </c>
      <c r="S566" s="25">
        <f>VLOOKUP($A566,Database!$A:$Y,10,FALSE)</f>
        <v>57</v>
      </c>
      <c r="T566" s="25">
        <f>VLOOKUP($A566,Database!$A:$Y,11,FALSE)</f>
        <v>122</v>
      </c>
      <c r="U566" s="25">
        <f>VLOOKUP($A566,Database!$A:$Y,12,FALSE)</f>
        <v>135</v>
      </c>
      <c r="V566" s="25" t="str">
        <f>VLOOKUP(A566,Database!A:M,13,FALSE)</f>
        <v>À venir</v>
      </c>
      <c r="W566" s="25" t="str">
        <f>VLOOKUP($A566,Database!$A:$Y,20,FALSE)</f>
        <v/>
      </c>
      <c r="X566" s="25" t="str">
        <f>VLOOKUP($A566,Database!$A:$Y,21,FALSE)</f>
        <v/>
      </c>
      <c r="Y566" s="25" t="str">
        <f ca="1">IF(C566&lt;NOW(),IF(AND(P566&gt;Q566,W566&gt;X566),S566,IF(AND(P566=Q566,W566=X566),T566,IF(AND(P566&lt;Q566,W566&lt;X566),U566,0))),"")</f>
        <v/>
      </c>
      <c r="Z566" s="25">
        <f>IF(AND(P566=W566,Q566=X566),1,0)</f>
        <v>1</v>
      </c>
      <c r="AA566" s="25" t="str">
        <f>IF(Z566=0,"",IF(ISBLANK(VLOOKUP(A566,Database!A:AA,22,FALSE)),"",VLOOKUP(A566,Database!A:AA,22,FALSE)))</f>
        <v>Exact</v>
      </c>
      <c r="AB566" s="25">
        <f ca="1">IFERROR(IF(AND(Y566&lt;&gt;"",OR(V566="Terminé",V566="En cours")),VLOOKUP(AA566,Setup_ScoreExactBonus!A:D,4,FALSE),0),0)</f>
        <v>0</v>
      </c>
      <c r="AC566" s="31" t="str">
        <f ca="1">IF(Y566&lt;&gt;"", Y566 + IF(Z566=1,AB566, 0), "")</f>
        <v/>
      </c>
      <c r="AD566" s="31">
        <f ca="1">SUMIFS(AC$2:AC566,D$2:D566,D566)*IF(R566=0,1,2)</f>
        <v>0</v>
      </c>
    </row>
    <row r="567" spans="1:30" x14ac:dyDescent="0.35">
      <c r="A567" s="31">
        <f>IF(ISBLANK(B567),"",COUNTIF(B$2:B567,B567))-1</f>
        <v>14</v>
      </c>
      <c r="B567" s="31">
        <v>20</v>
      </c>
      <c r="C567" s="10">
        <f>VLOOKUP($A567,Database!$A:$Y,7,FALSE)</f>
        <v>46188.875</v>
      </c>
      <c r="D567" s="31" t="str">
        <f>VLOOKUP(Pronostics!$B567,Setup_MPP!$A:$G,3,FALSE)</f>
        <v>Joueur20</v>
      </c>
      <c r="E567" s="31" t="str">
        <f>VLOOKUP(Pronostics!$B567,Setup_MPP!$A:$G,2,FALSE)</f>
        <v>Joueur20</v>
      </c>
      <c r="F567" s="31" t="str">
        <f>VLOOKUP($B567,Setup_MPP!$A:$E,4,FALSE)</f>
        <v>#D5D5D5</v>
      </c>
      <c r="G567" s="31" t="str">
        <f>VLOOKUP($B567,Setup_MPP!$A:$E,5,FALSE)</f>
        <v>#727272</v>
      </c>
      <c r="H567" s="31" t="str">
        <f>IFERROR(IF(AND(A567&gt;=1,A567&lt;=104),VLOOKUP($A567,Location!$A:$J,6,FALSE),IF(A567=0,"Avant l'ouverture",IF(OR(A567=105,A567=106),"Bonus"))),"")</f>
        <v>Tour 1</v>
      </c>
      <c r="I567" s="31" t="str">
        <f>IF(LEFT(H567,4)="Tour",VLOOKUP(A567,Database!$A:$C,3,FALSE),"")</f>
        <v>G</v>
      </c>
      <c r="J567" s="31" t="str">
        <f>VLOOKUP($A567,Location!$A:$J,7,FALSE)</f>
        <v>Belgique</v>
      </c>
      <c r="K567" s="31" t="str">
        <f>IFERROR(VLOOKUP(J567,Setup_Team!$B:$C,2,FALSE), "TDB")</f>
        <v>BEL</v>
      </c>
      <c r="L567" s="31" t="str">
        <f>VLOOKUP($A567,Location!$A:$J,8,FALSE)</f>
        <v>Egypte</v>
      </c>
      <c r="M567" s="31" t="str">
        <f>IFERROR(VLOOKUP(L567,Setup_Team!$B:$C,2,FALSE), "TDB")</f>
        <v>EGY</v>
      </c>
      <c r="N567" s="31" t="str">
        <f>VLOOKUP($A567,Location!$A:$J,9,FALSE)</f>
        <v>Seattle</v>
      </c>
      <c r="O567" s="31" t="str">
        <f>VLOOKUP($A567,Location!$A:$J,10,FALSE)</f>
        <v>Lumen Field</v>
      </c>
      <c r="R567" s="31">
        <v>0</v>
      </c>
      <c r="S567" s="25">
        <f>VLOOKUP($A567,Database!$A:$Y,10,FALSE)</f>
        <v>57</v>
      </c>
      <c r="T567" s="25">
        <f>VLOOKUP($A567,Database!$A:$Y,11,FALSE)</f>
        <v>122</v>
      </c>
      <c r="U567" s="25">
        <f>VLOOKUP($A567,Database!$A:$Y,12,FALSE)</f>
        <v>135</v>
      </c>
      <c r="V567" s="25" t="str">
        <f>VLOOKUP(A567,Database!A:M,13,FALSE)</f>
        <v>À venir</v>
      </c>
      <c r="W567" s="25" t="str">
        <f>VLOOKUP($A567,Database!$A:$Y,20,FALSE)</f>
        <v/>
      </c>
      <c r="X567" s="25" t="str">
        <f>VLOOKUP($A567,Database!$A:$Y,21,FALSE)</f>
        <v/>
      </c>
      <c r="Y567" s="25" t="str">
        <f ca="1">IF(C567&lt;NOW(),IF(AND(P567&gt;Q567,W567&gt;X567),S567,IF(AND(P567=Q567,W567=X567),T567,IF(AND(P567&lt;Q567,W567&lt;X567),U567,0))),"")</f>
        <v/>
      </c>
      <c r="Z567" s="25">
        <f>IF(AND(P567=W567,Q567=X567),1,0)</f>
        <v>1</v>
      </c>
      <c r="AA567" s="25" t="str">
        <f>IF(Z567=0,"",IF(ISBLANK(VLOOKUP(A567,Database!A:AA,22,FALSE)),"",VLOOKUP(A567,Database!A:AA,22,FALSE)))</f>
        <v>Exact</v>
      </c>
      <c r="AB567" s="25">
        <f ca="1">IFERROR(IF(AND(Y567&lt;&gt;"",OR(V567="Terminé",V567="En cours")),VLOOKUP(AA567,Setup_ScoreExactBonus!A:D,4,FALSE),0),0)</f>
        <v>0</v>
      </c>
      <c r="AC567" s="31" t="str">
        <f ca="1">IF(Y567&lt;&gt;"", Y567 + IF(Z567=1,AB567, 0), "")</f>
        <v/>
      </c>
      <c r="AD567" s="31">
        <f ca="1">SUMIFS(AC$2:AC567,D$2:D567,D567)*IF(R567=0,1,2)</f>
        <v>0</v>
      </c>
    </row>
    <row r="568" spans="1:30" x14ac:dyDescent="0.35">
      <c r="A568" s="31">
        <f>IF(ISBLANK(B568),"",COUNTIF(B$2:B568,B568))-1</f>
        <v>14</v>
      </c>
      <c r="B568" s="31">
        <v>21</v>
      </c>
      <c r="C568" s="10">
        <f>VLOOKUP($A568,Database!$A:$Y,7,FALSE)</f>
        <v>46188.875</v>
      </c>
      <c r="D568" s="31" t="str">
        <f>VLOOKUP(Pronostics!$B568,Setup_MPP!$A:$G,3,FALSE)</f>
        <v>Joueur21</v>
      </c>
      <c r="E568" s="31" t="str">
        <f>VLOOKUP(Pronostics!$B568,Setup_MPP!$A:$G,2,FALSE)</f>
        <v>Joueur21</v>
      </c>
      <c r="F568" s="31" t="str">
        <f>VLOOKUP($B568,Setup_MPP!$A:$E,4,FALSE)</f>
        <v>#D5D5D5</v>
      </c>
      <c r="G568" s="31" t="str">
        <f>VLOOKUP($B568,Setup_MPP!$A:$E,5,FALSE)</f>
        <v>#727272</v>
      </c>
      <c r="H568" s="31" t="str">
        <f>IFERROR(IF(AND(A568&gt;=1,A568&lt;=104),VLOOKUP($A568,Location!$A:$J,6,FALSE),IF(A568=0,"Avant l'ouverture",IF(OR(A568=105,A568=106),"Bonus"))),"")</f>
        <v>Tour 1</v>
      </c>
      <c r="I568" s="31" t="str">
        <f>IF(LEFT(H568,4)="Tour",VLOOKUP(A568,Database!$A:$C,3,FALSE),"")</f>
        <v>G</v>
      </c>
      <c r="J568" s="31" t="str">
        <f>VLOOKUP($A568,Location!$A:$J,7,FALSE)</f>
        <v>Belgique</v>
      </c>
      <c r="K568" s="31" t="str">
        <f>IFERROR(VLOOKUP(J568,Setup_Team!$B:$C,2,FALSE), "TDB")</f>
        <v>BEL</v>
      </c>
      <c r="L568" s="31" t="str">
        <f>VLOOKUP($A568,Location!$A:$J,8,FALSE)</f>
        <v>Egypte</v>
      </c>
      <c r="M568" s="31" t="str">
        <f>IFERROR(VLOOKUP(L568,Setup_Team!$B:$C,2,FALSE), "TDB")</f>
        <v>EGY</v>
      </c>
      <c r="N568" s="31" t="str">
        <f>VLOOKUP($A568,Location!$A:$J,9,FALSE)</f>
        <v>Seattle</v>
      </c>
      <c r="O568" s="31" t="str">
        <f>VLOOKUP($A568,Location!$A:$J,10,FALSE)</f>
        <v>Lumen Field</v>
      </c>
      <c r="R568" s="31">
        <v>0</v>
      </c>
      <c r="S568" s="25">
        <f>VLOOKUP($A568,Database!$A:$Y,10,FALSE)</f>
        <v>57</v>
      </c>
      <c r="T568" s="25">
        <f>VLOOKUP($A568,Database!$A:$Y,11,FALSE)</f>
        <v>122</v>
      </c>
      <c r="U568" s="25">
        <f>VLOOKUP($A568,Database!$A:$Y,12,FALSE)</f>
        <v>135</v>
      </c>
      <c r="V568" s="25" t="str">
        <f>VLOOKUP(A568,Database!A:M,13,FALSE)</f>
        <v>À venir</v>
      </c>
      <c r="W568" s="25" t="str">
        <f>VLOOKUP($A568,Database!$A:$Y,20,FALSE)</f>
        <v/>
      </c>
      <c r="X568" s="25" t="str">
        <f>VLOOKUP($A568,Database!$A:$Y,21,FALSE)</f>
        <v/>
      </c>
      <c r="Y568" s="25" t="str">
        <f ca="1">IF(C568&lt;NOW(),IF(AND(P568&gt;Q568,W568&gt;X568),S568,IF(AND(P568=Q568,W568=X568),T568,IF(AND(P568&lt;Q568,W568&lt;X568),U568,0))),"")</f>
        <v/>
      </c>
      <c r="Z568" s="25">
        <f>IF(AND(P568=W568,Q568=X568),1,0)</f>
        <v>1</v>
      </c>
      <c r="AA568" s="25" t="str">
        <f>IF(Z568=0,"",IF(ISBLANK(VLOOKUP(A568,Database!A:AA,22,FALSE)),"",VLOOKUP(A568,Database!A:AA,22,FALSE)))</f>
        <v>Exact</v>
      </c>
      <c r="AB568" s="25">
        <f ca="1">IFERROR(IF(AND(Y568&lt;&gt;"",OR(V568="Terminé",V568="En cours")),VLOOKUP(AA568,Setup_ScoreExactBonus!A:D,4,FALSE),0),0)</f>
        <v>0</v>
      </c>
      <c r="AC568" s="31" t="str">
        <f ca="1">IF(Y568&lt;&gt;"", Y568 + IF(Z568=1,AB568, 0), "")</f>
        <v/>
      </c>
      <c r="AD568" s="31">
        <f ca="1">SUMIFS(AC$2:AC568,D$2:D568,D568)*IF(R568=0,1,2)</f>
        <v>0</v>
      </c>
    </row>
    <row r="569" spans="1:30" x14ac:dyDescent="0.35">
      <c r="A569" s="31">
        <f>IF(ISBLANK(B569),"",COUNTIF(B$2:B569,B569))-1</f>
        <v>14</v>
      </c>
      <c r="B569" s="31">
        <v>22</v>
      </c>
      <c r="C569" s="10">
        <f>VLOOKUP($A569,Database!$A:$Y,7,FALSE)</f>
        <v>46188.875</v>
      </c>
      <c r="D569" s="31" t="str">
        <f>VLOOKUP(Pronostics!$B569,Setup_MPP!$A:$G,3,FALSE)</f>
        <v>Joueur22</v>
      </c>
      <c r="E569" s="31" t="str">
        <f>VLOOKUP(Pronostics!$B569,Setup_MPP!$A:$G,2,FALSE)</f>
        <v>Joueur22</v>
      </c>
      <c r="F569" s="31" t="str">
        <f>VLOOKUP($B569,Setup_MPP!$A:$E,4,FALSE)</f>
        <v>#D5D5D5</v>
      </c>
      <c r="G569" s="31" t="str">
        <f>VLOOKUP($B569,Setup_MPP!$A:$E,5,FALSE)</f>
        <v>#727272</v>
      </c>
      <c r="H569" s="31" t="str">
        <f>IFERROR(IF(AND(A569&gt;=1,A569&lt;=104),VLOOKUP($A569,Location!$A:$J,6,FALSE),IF(A569=0,"Avant l'ouverture",IF(OR(A569=105,A569=106),"Bonus"))),"")</f>
        <v>Tour 1</v>
      </c>
      <c r="I569" s="31" t="str">
        <f>IF(LEFT(H569,4)="Tour",VLOOKUP(A569,Database!$A:$C,3,FALSE),"")</f>
        <v>G</v>
      </c>
      <c r="J569" s="31" t="str">
        <f>VLOOKUP($A569,Location!$A:$J,7,FALSE)</f>
        <v>Belgique</v>
      </c>
      <c r="K569" s="31" t="str">
        <f>IFERROR(VLOOKUP(J569,Setup_Team!$B:$C,2,FALSE), "TDB")</f>
        <v>BEL</v>
      </c>
      <c r="L569" s="31" t="str">
        <f>VLOOKUP($A569,Location!$A:$J,8,FALSE)</f>
        <v>Egypte</v>
      </c>
      <c r="M569" s="31" t="str">
        <f>IFERROR(VLOOKUP(L569,Setup_Team!$B:$C,2,FALSE), "TDB")</f>
        <v>EGY</v>
      </c>
      <c r="N569" s="31" t="str">
        <f>VLOOKUP($A569,Location!$A:$J,9,FALSE)</f>
        <v>Seattle</v>
      </c>
      <c r="O569" s="31" t="str">
        <f>VLOOKUP($A569,Location!$A:$J,10,FALSE)</f>
        <v>Lumen Field</v>
      </c>
      <c r="R569" s="31">
        <v>0</v>
      </c>
      <c r="S569" s="25">
        <f>VLOOKUP($A569,Database!$A:$Y,10,FALSE)</f>
        <v>57</v>
      </c>
      <c r="T569" s="25">
        <f>VLOOKUP($A569,Database!$A:$Y,11,FALSE)</f>
        <v>122</v>
      </c>
      <c r="U569" s="25">
        <f>VLOOKUP($A569,Database!$A:$Y,12,FALSE)</f>
        <v>135</v>
      </c>
      <c r="V569" s="25" t="str">
        <f>VLOOKUP(A569,Database!A:M,13,FALSE)</f>
        <v>À venir</v>
      </c>
      <c r="W569" s="25" t="str">
        <f>VLOOKUP($A569,Database!$A:$Y,20,FALSE)</f>
        <v/>
      </c>
      <c r="X569" s="25" t="str">
        <f>VLOOKUP($A569,Database!$A:$Y,21,FALSE)</f>
        <v/>
      </c>
      <c r="Y569" s="25" t="str">
        <f ca="1">IF(C569&lt;NOW(),IF(AND(P569&gt;Q569,W569&gt;X569),S569,IF(AND(P569=Q569,W569=X569),T569,IF(AND(P569&lt;Q569,W569&lt;X569),U569,0))),"")</f>
        <v/>
      </c>
      <c r="Z569" s="25">
        <f>IF(AND(P569=W569,Q569=X569),1,0)</f>
        <v>1</v>
      </c>
      <c r="AA569" s="25" t="str">
        <f>IF(Z569=0,"",IF(ISBLANK(VLOOKUP(A569,Database!A:AA,22,FALSE)),"",VLOOKUP(A569,Database!A:AA,22,FALSE)))</f>
        <v>Exact</v>
      </c>
      <c r="AB569" s="25">
        <f ca="1">IFERROR(IF(AND(Y569&lt;&gt;"",OR(V569="Terminé",V569="En cours")),VLOOKUP(AA569,Setup_ScoreExactBonus!A:D,4,FALSE),0),0)</f>
        <v>0</v>
      </c>
      <c r="AC569" s="31" t="str">
        <f ca="1">IF(Y569&lt;&gt;"", Y569 + IF(Z569=1,AB569, 0), "")</f>
        <v/>
      </c>
      <c r="AD569" s="31">
        <f ca="1">SUMIFS(AC$2:AC569,D$2:D569,D569)*IF(R569=0,1,2)</f>
        <v>0</v>
      </c>
    </row>
    <row r="570" spans="1:30" x14ac:dyDescent="0.35">
      <c r="A570" s="31">
        <f>IF(ISBLANK(B570),"",COUNTIF(B$2:B570,B570))-1</f>
        <v>14</v>
      </c>
      <c r="B570" s="31">
        <v>23</v>
      </c>
      <c r="C570" s="10">
        <f>VLOOKUP($A570,Database!$A:$Y,7,FALSE)</f>
        <v>46188.875</v>
      </c>
      <c r="D570" s="31" t="str">
        <f>VLOOKUP(Pronostics!$B570,Setup_MPP!$A:$G,3,FALSE)</f>
        <v>Joueur23</v>
      </c>
      <c r="E570" s="31" t="str">
        <f>VLOOKUP(Pronostics!$B570,Setup_MPP!$A:$G,2,FALSE)</f>
        <v>Joueur23</v>
      </c>
      <c r="F570" s="31" t="str">
        <f>VLOOKUP($B570,Setup_MPP!$A:$E,4,FALSE)</f>
        <v>#D5D5D5</v>
      </c>
      <c r="G570" s="31" t="str">
        <f>VLOOKUP($B570,Setup_MPP!$A:$E,5,FALSE)</f>
        <v>#727272</v>
      </c>
      <c r="H570" s="31" t="str">
        <f>IFERROR(IF(AND(A570&gt;=1,A570&lt;=104),VLOOKUP($A570,Location!$A:$J,6,FALSE),IF(A570=0,"Avant l'ouverture",IF(OR(A570=105,A570=106),"Bonus"))),"")</f>
        <v>Tour 1</v>
      </c>
      <c r="I570" s="31" t="str">
        <f>IF(LEFT(H570,4)="Tour",VLOOKUP(A570,Database!$A:$C,3,FALSE),"")</f>
        <v>G</v>
      </c>
      <c r="J570" s="31" t="str">
        <f>VLOOKUP($A570,Location!$A:$J,7,FALSE)</f>
        <v>Belgique</v>
      </c>
      <c r="K570" s="31" t="str">
        <f>IFERROR(VLOOKUP(J570,Setup_Team!$B:$C,2,FALSE), "TDB")</f>
        <v>BEL</v>
      </c>
      <c r="L570" s="31" t="str">
        <f>VLOOKUP($A570,Location!$A:$J,8,FALSE)</f>
        <v>Egypte</v>
      </c>
      <c r="M570" s="31" t="str">
        <f>IFERROR(VLOOKUP(L570,Setup_Team!$B:$C,2,FALSE), "TDB")</f>
        <v>EGY</v>
      </c>
      <c r="N570" s="31" t="str">
        <f>VLOOKUP($A570,Location!$A:$J,9,FALSE)</f>
        <v>Seattle</v>
      </c>
      <c r="O570" s="31" t="str">
        <f>VLOOKUP($A570,Location!$A:$J,10,FALSE)</f>
        <v>Lumen Field</v>
      </c>
      <c r="R570" s="31">
        <v>0</v>
      </c>
      <c r="S570" s="25">
        <f>VLOOKUP($A570,Database!$A:$Y,10,FALSE)</f>
        <v>57</v>
      </c>
      <c r="T570" s="25">
        <f>VLOOKUP($A570,Database!$A:$Y,11,FALSE)</f>
        <v>122</v>
      </c>
      <c r="U570" s="25">
        <f>VLOOKUP($A570,Database!$A:$Y,12,FALSE)</f>
        <v>135</v>
      </c>
      <c r="V570" s="25" t="str">
        <f>VLOOKUP(A570,Database!A:M,13,FALSE)</f>
        <v>À venir</v>
      </c>
      <c r="W570" s="25" t="str">
        <f>VLOOKUP($A570,Database!$A:$Y,20,FALSE)</f>
        <v/>
      </c>
      <c r="X570" s="25" t="str">
        <f>VLOOKUP($A570,Database!$A:$Y,21,FALSE)</f>
        <v/>
      </c>
      <c r="Y570" s="25" t="str">
        <f ca="1">IF(C570&lt;NOW(),IF(AND(P570&gt;Q570,W570&gt;X570),S570,IF(AND(P570=Q570,W570=X570),T570,IF(AND(P570&lt;Q570,W570&lt;X570),U570,0))),"")</f>
        <v/>
      </c>
      <c r="Z570" s="25">
        <f>IF(AND(P570=W570,Q570=X570),1,0)</f>
        <v>1</v>
      </c>
      <c r="AA570" s="25" t="str">
        <f>IF(Z570=0,"",IF(ISBLANK(VLOOKUP(A570,Database!A:AA,22,FALSE)),"",VLOOKUP(A570,Database!A:AA,22,FALSE)))</f>
        <v>Exact</v>
      </c>
      <c r="AB570" s="25">
        <f ca="1">IFERROR(IF(AND(Y570&lt;&gt;"",OR(V570="Terminé",V570="En cours")),VLOOKUP(AA570,Setup_ScoreExactBonus!A:D,4,FALSE),0),0)</f>
        <v>0</v>
      </c>
      <c r="AC570" s="31" t="str">
        <f ca="1">IF(Y570&lt;&gt;"", Y570 + IF(Z570=1,AB570, 0), "")</f>
        <v/>
      </c>
      <c r="AD570" s="31">
        <f ca="1">SUMIFS(AC$2:AC570,D$2:D570,D570)*IF(R570=0,1,2)</f>
        <v>0</v>
      </c>
    </row>
    <row r="571" spans="1:30" x14ac:dyDescent="0.35">
      <c r="A571" s="31">
        <f>IF(ISBLANK(B571),"",COUNTIF(B$2:B571,B571))-1</f>
        <v>14</v>
      </c>
      <c r="B571" s="31">
        <v>24</v>
      </c>
      <c r="C571" s="10">
        <f>VLOOKUP($A571,Database!$A:$Y,7,FALSE)</f>
        <v>46188.875</v>
      </c>
      <c r="D571" s="31" t="str">
        <f>VLOOKUP(Pronostics!$B571,Setup_MPP!$A:$G,3,FALSE)</f>
        <v>Joueur24</v>
      </c>
      <c r="E571" s="31" t="str">
        <f>VLOOKUP(Pronostics!$B571,Setup_MPP!$A:$G,2,FALSE)</f>
        <v>Joueur24</v>
      </c>
      <c r="F571" s="31" t="str">
        <f>VLOOKUP($B571,Setup_MPP!$A:$E,4,FALSE)</f>
        <v>#D5D5D5</v>
      </c>
      <c r="G571" s="31" t="str">
        <f>VLOOKUP($B571,Setup_MPP!$A:$E,5,FALSE)</f>
        <v>#727272</v>
      </c>
      <c r="H571" s="31" t="str">
        <f>IFERROR(IF(AND(A571&gt;=1,A571&lt;=104),VLOOKUP($A571,Location!$A:$J,6,FALSE),IF(A571=0,"Avant l'ouverture",IF(OR(A571=105,A571=106),"Bonus"))),"")</f>
        <v>Tour 1</v>
      </c>
      <c r="I571" s="31" t="str">
        <f>IF(LEFT(H571,4)="Tour",VLOOKUP(A571,Database!$A:$C,3,FALSE),"")</f>
        <v>G</v>
      </c>
      <c r="J571" s="31" t="str">
        <f>VLOOKUP($A571,Location!$A:$J,7,FALSE)</f>
        <v>Belgique</v>
      </c>
      <c r="K571" s="31" t="str">
        <f>IFERROR(VLOOKUP(J571,Setup_Team!$B:$C,2,FALSE), "TDB")</f>
        <v>BEL</v>
      </c>
      <c r="L571" s="31" t="str">
        <f>VLOOKUP($A571,Location!$A:$J,8,FALSE)</f>
        <v>Egypte</v>
      </c>
      <c r="M571" s="31" t="str">
        <f>IFERROR(VLOOKUP(L571,Setup_Team!$B:$C,2,FALSE), "TDB")</f>
        <v>EGY</v>
      </c>
      <c r="N571" s="31" t="str">
        <f>VLOOKUP($A571,Location!$A:$J,9,FALSE)</f>
        <v>Seattle</v>
      </c>
      <c r="O571" s="31" t="str">
        <f>VLOOKUP($A571,Location!$A:$J,10,FALSE)</f>
        <v>Lumen Field</v>
      </c>
      <c r="R571" s="31">
        <v>0</v>
      </c>
      <c r="S571" s="25">
        <f>VLOOKUP($A571,Database!$A:$Y,10,FALSE)</f>
        <v>57</v>
      </c>
      <c r="T571" s="25">
        <f>VLOOKUP($A571,Database!$A:$Y,11,FALSE)</f>
        <v>122</v>
      </c>
      <c r="U571" s="25">
        <f>VLOOKUP($A571,Database!$A:$Y,12,FALSE)</f>
        <v>135</v>
      </c>
      <c r="V571" s="25" t="str">
        <f>VLOOKUP(A571,Database!A:M,13,FALSE)</f>
        <v>À venir</v>
      </c>
      <c r="W571" s="25" t="str">
        <f>VLOOKUP($A571,Database!$A:$Y,20,FALSE)</f>
        <v/>
      </c>
      <c r="X571" s="25" t="str">
        <f>VLOOKUP($A571,Database!$A:$Y,21,FALSE)</f>
        <v/>
      </c>
      <c r="Y571" s="25" t="str">
        <f ca="1">IF(C571&lt;NOW(),IF(AND(P571&gt;Q571,W571&gt;X571),S571,IF(AND(P571=Q571,W571=X571),T571,IF(AND(P571&lt;Q571,W571&lt;X571),U571,0))),"")</f>
        <v/>
      </c>
      <c r="Z571" s="25">
        <f>IF(AND(P571=W571,Q571=X571),1,0)</f>
        <v>1</v>
      </c>
      <c r="AA571" s="25" t="str">
        <f>IF(Z571=0,"",IF(ISBLANK(VLOOKUP(A571,Database!A:AA,22,FALSE)),"",VLOOKUP(A571,Database!A:AA,22,FALSE)))</f>
        <v>Exact</v>
      </c>
      <c r="AB571" s="25">
        <f ca="1">IFERROR(IF(AND(Y571&lt;&gt;"",OR(V571="Terminé",V571="En cours")),VLOOKUP(AA571,Setup_ScoreExactBonus!A:D,4,FALSE),0),0)</f>
        <v>0</v>
      </c>
      <c r="AC571" s="31" t="str">
        <f ca="1">IF(Y571&lt;&gt;"", Y571 + IF(Z571=1,AB571, 0), "")</f>
        <v/>
      </c>
      <c r="AD571" s="31">
        <f ca="1">SUMIFS(AC$2:AC571,D$2:D571,D571)*IF(R571=0,1,2)</f>
        <v>0</v>
      </c>
    </row>
    <row r="572" spans="1:30" x14ac:dyDescent="0.35">
      <c r="A572" s="31">
        <f>IF(ISBLANK(B572),"",COUNTIF(B$2:B572,B572))-1</f>
        <v>14</v>
      </c>
      <c r="B572" s="31">
        <v>25</v>
      </c>
      <c r="C572" s="10">
        <f>VLOOKUP($A572,Database!$A:$Y,7,FALSE)</f>
        <v>46188.875</v>
      </c>
      <c r="D572" s="31" t="str">
        <f>VLOOKUP(Pronostics!$B572,Setup_MPP!$A:$G,3,FALSE)</f>
        <v>Joueur25</v>
      </c>
      <c r="E572" s="31" t="str">
        <f>VLOOKUP(Pronostics!$B572,Setup_MPP!$A:$G,2,FALSE)</f>
        <v>Joueur25</v>
      </c>
      <c r="F572" s="31" t="str">
        <f>VLOOKUP($B572,Setup_MPP!$A:$E,4,FALSE)</f>
        <v>#D5D5D5</v>
      </c>
      <c r="G572" s="31" t="str">
        <f>VLOOKUP($B572,Setup_MPP!$A:$E,5,FALSE)</f>
        <v>#727272</v>
      </c>
      <c r="H572" s="31" t="str">
        <f>IFERROR(IF(AND(A572&gt;=1,A572&lt;=104),VLOOKUP($A572,Location!$A:$J,6,FALSE),IF(A572=0,"Avant l'ouverture",IF(OR(A572=105,A572=106),"Bonus"))),"")</f>
        <v>Tour 1</v>
      </c>
      <c r="I572" s="31" t="str">
        <f>IF(LEFT(H572,4)="Tour",VLOOKUP(A572,Database!$A:$C,3,FALSE),"")</f>
        <v>G</v>
      </c>
      <c r="J572" s="31" t="str">
        <f>VLOOKUP($A572,Location!$A:$J,7,FALSE)</f>
        <v>Belgique</v>
      </c>
      <c r="K572" s="31" t="str">
        <f>IFERROR(VLOOKUP(J572,Setup_Team!$B:$C,2,FALSE), "TDB")</f>
        <v>BEL</v>
      </c>
      <c r="L572" s="31" t="str">
        <f>VLOOKUP($A572,Location!$A:$J,8,FALSE)</f>
        <v>Egypte</v>
      </c>
      <c r="M572" s="31" t="str">
        <f>IFERROR(VLOOKUP(L572,Setup_Team!$B:$C,2,FALSE), "TDB")</f>
        <v>EGY</v>
      </c>
      <c r="N572" s="31" t="str">
        <f>VLOOKUP($A572,Location!$A:$J,9,FALSE)</f>
        <v>Seattle</v>
      </c>
      <c r="O572" s="31" t="str">
        <f>VLOOKUP($A572,Location!$A:$J,10,FALSE)</f>
        <v>Lumen Field</v>
      </c>
      <c r="R572" s="31">
        <v>0</v>
      </c>
      <c r="S572" s="25">
        <f>VLOOKUP($A572,Database!$A:$Y,10,FALSE)</f>
        <v>57</v>
      </c>
      <c r="T572" s="25">
        <f>VLOOKUP($A572,Database!$A:$Y,11,FALSE)</f>
        <v>122</v>
      </c>
      <c r="U572" s="25">
        <f>VLOOKUP($A572,Database!$A:$Y,12,FALSE)</f>
        <v>135</v>
      </c>
      <c r="V572" s="25" t="str">
        <f>VLOOKUP(A572,Database!A:M,13,FALSE)</f>
        <v>À venir</v>
      </c>
      <c r="W572" s="25" t="str">
        <f>VLOOKUP($A572,Database!$A:$Y,20,FALSE)</f>
        <v/>
      </c>
      <c r="X572" s="25" t="str">
        <f>VLOOKUP($A572,Database!$A:$Y,21,FALSE)</f>
        <v/>
      </c>
      <c r="Y572" s="25" t="str">
        <f ca="1">IF(C572&lt;NOW(),IF(AND(P572&gt;Q572,W572&gt;X572),S572,IF(AND(P572=Q572,W572=X572),T572,IF(AND(P572&lt;Q572,W572&lt;X572),U572,0))),"")</f>
        <v/>
      </c>
      <c r="Z572" s="25">
        <f>IF(AND(P572=W572,Q572=X572),1,0)</f>
        <v>1</v>
      </c>
      <c r="AA572" s="25" t="str">
        <f>IF(Z572=0,"",IF(ISBLANK(VLOOKUP(A572,Database!A:AA,22,FALSE)),"",VLOOKUP(A572,Database!A:AA,22,FALSE)))</f>
        <v>Exact</v>
      </c>
      <c r="AB572" s="25">
        <f ca="1">IFERROR(IF(AND(Y572&lt;&gt;"",OR(V572="Terminé",V572="En cours")),VLOOKUP(AA572,Setup_ScoreExactBonus!A:D,4,FALSE),0),0)</f>
        <v>0</v>
      </c>
      <c r="AC572" s="31" t="str">
        <f ca="1">IF(Y572&lt;&gt;"", Y572 + IF(Z572=1,AB572, 0), "")</f>
        <v/>
      </c>
      <c r="AD572" s="31">
        <f ca="1">SUMIFS(AC$2:AC572,D$2:D572,D572)*IF(R572=0,1,2)</f>
        <v>0</v>
      </c>
    </row>
    <row r="573" spans="1:30" x14ac:dyDescent="0.35">
      <c r="A573" s="31">
        <f>IF(ISBLANK(B573),"",COUNTIF(B$2:B573,B573))-1</f>
        <v>14</v>
      </c>
      <c r="B573" s="31">
        <v>26</v>
      </c>
      <c r="C573" s="10">
        <f>VLOOKUP($A573,Database!$A:$Y,7,FALSE)</f>
        <v>46188.875</v>
      </c>
      <c r="D573" s="31" t="str">
        <f>VLOOKUP(Pronostics!$B573,Setup_MPP!$A:$G,3,FALSE)</f>
        <v>Joueur26</v>
      </c>
      <c r="E573" s="31" t="str">
        <f>VLOOKUP(Pronostics!$B573,Setup_MPP!$A:$G,2,FALSE)</f>
        <v>Joueur26</v>
      </c>
      <c r="F573" s="31" t="str">
        <f>VLOOKUP($B573,Setup_MPP!$A:$E,4,FALSE)</f>
        <v>#D5D5D5</v>
      </c>
      <c r="G573" s="31" t="str">
        <f>VLOOKUP($B573,Setup_MPP!$A:$E,5,FALSE)</f>
        <v>#727272</v>
      </c>
      <c r="H573" s="31" t="str">
        <f>IFERROR(IF(AND(A573&gt;=1,A573&lt;=104),VLOOKUP($A573,Location!$A:$J,6,FALSE),IF(A573=0,"Avant l'ouverture",IF(OR(A573=105,A573=106),"Bonus"))),"")</f>
        <v>Tour 1</v>
      </c>
      <c r="I573" s="31" t="str">
        <f>IF(LEFT(H573,4)="Tour",VLOOKUP(A573,Database!$A:$C,3,FALSE),"")</f>
        <v>G</v>
      </c>
      <c r="J573" s="31" t="str">
        <f>VLOOKUP($A573,Location!$A:$J,7,FALSE)</f>
        <v>Belgique</v>
      </c>
      <c r="K573" s="31" t="str">
        <f>IFERROR(VLOOKUP(J573,Setup_Team!$B:$C,2,FALSE), "TDB")</f>
        <v>BEL</v>
      </c>
      <c r="L573" s="31" t="str">
        <f>VLOOKUP($A573,Location!$A:$J,8,FALSE)</f>
        <v>Egypte</v>
      </c>
      <c r="M573" s="31" t="str">
        <f>IFERROR(VLOOKUP(L573,Setup_Team!$B:$C,2,FALSE), "TDB")</f>
        <v>EGY</v>
      </c>
      <c r="N573" s="31" t="str">
        <f>VLOOKUP($A573,Location!$A:$J,9,FALSE)</f>
        <v>Seattle</v>
      </c>
      <c r="O573" s="31" t="str">
        <f>VLOOKUP($A573,Location!$A:$J,10,FALSE)</f>
        <v>Lumen Field</v>
      </c>
      <c r="R573" s="31">
        <v>0</v>
      </c>
      <c r="S573" s="25">
        <f>VLOOKUP($A573,Database!$A:$Y,10,FALSE)</f>
        <v>57</v>
      </c>
      <c r="T573" s="25">
        <f>VLOOKUP($A573,Database!$A:$Y,11,FALSE)</f>
        <v>122</v>
      </c>
      <c r="U573" s="25">
        <f>VLOOKUP($A573,Database!$A:$Y,12,FALSE)</f>
        <v>135</v>
      </c>
      <c r="V573" s="25" t="str">
        <f>VLOOKUP(A573,Database!A:M,13,FALSE)</f>
        <v>À venir</v>
      </c>
      <c r="W573" s="25" t="str">
        <f>VLOOKUP($A573,Database!$A:$Y,20,FALSE)</f>
        <v/>
      </c>
      <c r="X573" s="25" t="str">
        <f>VLOOKUP($A573,Database!$A:$Y,21,FALSE)</f>
        <v/>
      </c>
      <c r="Y573" s="25" t="str">
        <f ca="1">IF(C573&lt;NOW(),IF(AND(P573&gt;Q573,W573&gt;X573),S573,IF(AND(P573=Q573,W573=X573),T573,IF(AND(P573&lt;Q573,W573&lt;X573),U573,0))),"")</f>
        <v/>
      </c>
      <c r="Z573" s="25">
        <f>IF(AND(P573=W573,Q573=X573),1,0)</f>
        <v>1</v>
      </c>
      <c r="AA573" s="25" t="str">
        <f>IF(Z573=0,"",IF(ISBLANK(VLOOKUP(A573,Database!A:AA,22,FALSE)),"",VLOOKUP(A573,Database!A:AA,22,FALSE)))</f>
        <v>Exact</v>
      </c>
      <c r="AB573" s="25">
        <f ca="1">IFERROR(IF(AND(Y573&lt;&gt;"",OR(V573="Terminé",V573="En cours")),VLOOKUP(AA573,Setup_ScoreExactBonus!A:D,4,FALSE),0),0)</f>
        <v>0</v>
      </c>
      <c r="AC573" s="31" t="str">
        <f ca="1">IF(Y573&lt;&gt;"", Y573 + IF(Z573=1,AB573, 0), "")</f>
        <v/>
      </c>
      <c r="AD573" s="31">
        <f ca="1">SUMIFS(AC$2:AC573,D$2:D573,D573)*IF(R573=0,1,2)</f>
        <v>0</v>
      </c>
    </row>
    <row r="574" spans="1:30" x14ac:dyDescent="0.35">
      <c r="A574" s="31">
        <f>IF(ISBLANK(B574),"",COUNTIF(B$2:B574,B574))-1</f>
        <v>14</v>
      </c>
      <c r="B574" s="31">
        <v>27</v>
      </c>
      <c r="C574" s="10">
        <f>VLOOKUP($A574,Database!$A:$Y,7,FALSE)</f>
        <v>46188.875</v>
      </c>
      <c r="D574" s="31" t="str">
        <f>VLOOKUP(Pronostics!$B574,Setup_MPP!$A:$G,3,FALSE)</f>
        <v>Joueur27</v>
      </c>
      <c r="E574" s="31" t="str">
        <f>VLOOKUP(Pronostics!$B574,Setup_MPP!$A:$G,2,FALSE)</f>
        <v>Joueur27</v>
      </c>
      <c r="F574" s="31" t="str">
        <f>VLOOKUP($B574,Setup_MPP!$A:$E,4,FALSE)</f>
        <v>#D5D5D5</v>
      </c>
      <c r="G574" s="31" t="str">
        <f>VLOOKUP($B574,Setup_MPP!$A:$E,5,FALSE)</f>
        <v>#727272</v>
      </c>
      <c r="H574" s="31" t="str">
        <f>IFERROR(IF(AND(A574&gt;=1,A574&lt;=104),VLOOKUP($A574,Location!$A:$J,6,FALSE),IF(A574=0,"Avant l'ouverture",IF(OR(A574=105,A574=106),"Bonus"))),"")</f>
        <v>Tour 1</v>
      </c>
      <c r="I574" s="31" t="str">
        <f>IF(LEFT(H574,4)="Tour",VLOOKUP(A574,Database!$A:$C,3,FALSE),"")</f>
        <v>G</v>
      </c>
      <c r="J574" s="31" t="str">
        <f>VLOOKUP($A574,Location!$A:$J,7,FALSE)</f>
        <v>Belgique</v>
      </c>
      <c r="K574" s="31" t="str">
        <f>IFERROR(VLOOKUP(J574,Setup_Team!$B:$C,2,FALSE), "TDB")</f>
        <v>BEL</v>
      </c>
      <c r="L574" s="31" t="str">
        <f>VLOOKUP($A574,Location!$A:$J,8,FALSE)</f>
        <v>Egypte</v>
      </c>
      <c r="M574" s="31" t="str">
        <f>IFERROR(VLOOKUP(L574,Setup_Team!$B:$C,2,FALSE), "TDB")</f>
        <v>EGY</v>
      </c>
      <c r="N574" s="31" t="str">
        <f>VLOOKUP($A574,Location!$A:$J,9,FALSE)</f>
        <v>Seattle</v>
      </c>
      <c r="O574" s="31" t="str">
        <f>VLOOKUP($A574,Location!$A:$J,10,FALSE)</f>
        <v>Lumen Field</v>
      </c>
      <c r="R574" s="31">
        <v>0</v>
      </c>
      <c r="S574" s="25">
        <f>VLOOKUP($A574,Database!$A:$Y,10,FALSE)</f>
        <v>57</v>
      </c>
      <c r="T574" s="25">
        <f>VLOOKUP($A574,Database!$A:$Y,11,FALSE)</f>
        <v>122</v>
      </c>
      <c r="U574" s="25">
        <f>VLOOKUP($A574,Database!$A:$Y,12,FALSE)</f>
        <v>135</v>
      </c>
      <c r="V574" s="25" t="str">
        <f>VLOOKUP(A574,Database!A:M,13,FALSE)</f>
        <v>À venir</v>
      </c>
      <c r="W574" s="25" t="str">
        <f>VLOOKUP($A574,Database!$A:$Y,20,FALSE)</f>
        <v/>
      </c>
      <c r="X574" s="25" t="str">
        <f>VLOOKUP($A574,Database!$A:$Y,21,FALSE)</f>
        <v/>
      </c>
      <c r="Y574" s="25" t="str">
        <f ca="1">IF(C574&lt;NOW(),IF(AND(P574&gt;Q574,W574&gt;X574),S574,IF(AND(P574=Q574,W574=X574),T574,IF(AND(P574&lt;Q574,W574&lt;X574),U574,0))),"")</f>
        <v/>
      </c>
      <c r="Z574" s="25">
        <f>IF(AND(P574=W574,Q574=X574),1,0)</f>
        <v>1</v>
      </c>
      <c r="AA574" s="25" t="str">
        <f>IF(Z574=0,"",IF(ISBLANK(VLOOKUP(A574,Database!A:AA,22,FALSE)),"",VLOOKUP(A574,Database!A:AA,22,FALSE)))</f>
        <v>Exact</v>
      </c>
      <c r="AB574" s="25">
        <f ca="1">IFERROR(IF(AND(Y574&lt;&gt;"",OR(V574="Terminé",V574="En cours")),VLOOKUP(AA574,Setup_ScoreExactBonus!A:D,4,FALSE),0),0)</f>
        <v>0</v>
      </c>
      <c r="AC574" s="31" t="str">
        <f ca="1">IF(Y574&lt;&gt;"", Y574 + IF(Z574=1,AB574, 0), "")</f>
        <v/>
      </c>
      <c r="AD574" s="31">
        <f ca="1">SUMIFS(AC$2:AC574,D$2:D574,D574)*IF(R574=0,1,2)</f>
        <v>0</v>
      </c>
    </row>
    <row r="575" spans="1:30" x14ac:dyDescent="0.35">
      <c r="A575" s="31">
        <f>IF(ISBLANK(B575),"",COUNTIF(B$2:B575,B575))-1</f>
        <v>14</v>
      </c>
      <c r="B575" s="31">
        <v>28</v>
      </c>
      <c r="C575" s="10">
        <f>VLOOKUP($A575,Database!$A:$Y,7,FALSE)</f>
        <v>46188.875</v>
      </c>
      <c r="D575" s="31" t="str">
        <f>VLOOKUP(Pronostics!$B575,Setup_MPP!$A:$G,3,FALSE)</f>
        <v>Joueur28</v>
      </c>
      <c r="E575" s="31" t="str">
        <f>VLOOKUP(Pronostics!$B575,Setup_MPP!$A:$G,2,FALSE)</f>
        <v>Joueur28</v>
      </c>
      <c r="F575" s="31" t="str">
        <f>VLOOKUP($B575,Setup_MPP!$A:$E,4,FALSE)</f>
        <v>#D5D5D5</v>
      </c>
      <c r="G575" s="31" t="str">
        <f>VLOOKUP($B575,Setup_MPP!$A:$E,5,FALSE)</f>
        <v>#727272</v>
      </c>
      <c r="H575" s="31" t="str">
        <f>IFERROR(IF(AND(A575&gt;=1,A575&lt;=104),VLOOKUP($A575,Location!$A:$J,6,FALSE),IF(A575=0,"Avant l'ouverture",IF(OR(A575=105,A575=106),"Bonus"))),"")</f>
        <v>Tour 1</v>
      </c>
      <c r="I575" s="31" t="str">
        <f>IF(LEFT(H575,4)="Tour",VLOOKUP(A575,Database!$A:$C,3,FALSE),"")</f>
        <v>G</v>
      </c>
      <c r="J575" s="31" t="str">
        <f>VLOOKUP($A575,Location!$A:$J,7,FALSE)</f>
        <v>Belgique</v>
      </c>
      <c r="K575" s="31" t="str">
        <f>IFERROR(VLOOKUP(J575,Setup_Team!$B:$C,2,FALSE), "TDB")</f>
        <v>BEL</v>
      </c>
      <c r="L575" s="31" t="str">
        <f>VLOOKUP($A575,Location!$A:$J,8,FALSE)</f>
        <v>Egypte</v>
      </c>
      <c r="M575" s="31" t="str">
        <f>IFERROR(VLOOKUP(L575,Setup_Team!$B:$C,2,FALSE), "TDB")</f>
        <v>EGY</v>
      </c>
      <c r="N575" s="31" t="str">
        <f>VLOOKUP($A575,Location!$A:$J,9,FALSE)</f>
        <v>Seattle</v>
      </c>
      <c r="O575" s="31" t="str">
        <f>VLOOKUP($A575,Location!$A:$J,10,FALSE)</f>
        <v>Lumen Field</v>
      </c>
      <c r="R575" s="31">
        <v>0</v>
      </c>
      <c r="S575" s="25">
        <f>VLOOKUP($A575,Database!$A:$Y,10,FALSE)</f>
        <v>57</v>
      </c>
      <c r="T575" s="25">
        <f>VLOOKUP($A575,Database!$A:$Y,11,FALSE)</f>
        <v>122</v>
      </c>
      <c r="U575" s="25">
        <f>VLOOKUP($A575,Database!$A:$Y,12,FALSE)</f>
        <v>135</v>
      </c>
      <c r="V575" s="25" t="str">
        <f>VLOOKUP(A575,Database!A:M,13,FALSE)</f>
        <v>À venir</v>
      </c>
      <c r="W575" s="25" t="str">
        <f>VLOOKUP($A575,Database!$A:$Y,20,FALSE)</f>
        <v/>
      </c>
      <c r="X575" s="25" t="str">
        <f>VLOOKUP($A575,Database!$A:$Y,21,FALSE)</f>
        <v/>
      </c>
      <c r="Y575" s="25" t="str">
        <f ca="1">IF(C575&lt;NOW(),IF(AND(P575&gt;Q575,W575&gt;X575),S575,IF(AND(P575=Q575,W575=X575),T575,IF(AND(P575&lt;Q575,W575&lt;X575),U575,0))),"")</f>
        <v/>
      </c>
      <c r="Z575" s="25">
        <f>IF(AND(P575=W575,Q575=X575),1,0)</f>
        <v>1</v>
      </c>
      <c r="AA575" s="25" t="str">
        <f>IF(Z575=0,"",IF(ISBLANK(VLOOKUP(A575,Database!A:AA,22,FALSE)),"",VLOOKUP(A575,Database!A:AA,22,FALSE)))</f>
        <v>Exact</v>
      </c>
      <c r="AB575" s="25">
        <f ca="1">IFERROR(IF(AND(Y575&lt;&gt;"",OR(V575="Terminé",V575="En cours")),VLOOKUP(AA575,Setup_ScoreExactBonus!A:D,4,FALSE),0),0)</f>
        <v>0</v>
      </c>
      <c r="AC575" s="31" t="str">
        <f ca="1">IF(Y575&lt;&gt;"", Y575 + IF(Z575=1,AB575, 0), "")</f>
        <v/>
      </c>
      <c r="AD575" s="31">
        <f ca="1">SUMIFS(AC$2:AC575,D$2:D575,D575)*IF(R575=0,1,2)</f>
        <v>0</v>
      </c>
    </row>
    <row r="576" spans="1:30" x14ac:dyDescent="0.35">
      <c r="A576" s="31">
        <f>IF(ISBLANK(B576),"",COUNTIF(B$2:B576,B576))-1</f>
        <v>14</v>
      </c>
      <c r="B576" s="31">
        <v>29</v>
      </c>
      <c r="C576" s="10">
        <f>VLOOKUP($A576,Database!$A:$Y,7,FALSE)</f>
        <v>46188.875</v>
      </c>
      <c r="D576" s="31" t="str">
        <f>VLOOKUP(Pronostics!$B576,Setup_MPP!$A:$G,3,FALSE)</f>
        <v>Joueur29</v>
      </c>
      <c r="E576" s="31" t="str">
        <f>VLOOKUP(Pronostics!$B576,Setup_MPP!$A:$G,2,FALSE)</f>
        <v>Joueur29</v>
      </c>
      <c r="F576" s="31" t="str">
        <f>VLOOKUP($B576,Setup_MPP!$A:$E,4,FALSE)</f>
        <v>#D5D5D5</v>
      </c>
      <c r="G576" s="31" t="str">
        <f>VLOOKUP($B576,Setup_MPP!$A:$E,5,FALSE)</f>
        <v>#727272</v>
      </c>
      <c r="H576" s="31" t="str">
        <f>IFERROR(IF(AND(A576&gt;=1,A576&lt;=104),VLOOKUP($A576,Location!$A:$J,6,FALSE),IF(A576=0,"Avant l'ouverture",IF(OR(A576=105,A576=106),"Bonus"))),"")</f>
        <v>Tour 1</v>
      </c>
      <c r="I576" s="31" t="str">
        <f>IF(LEFT(H576,4)="Tour",VLOOKUP(A576,Database!$A:$C,3,FALSE),"")</f>
        <v>G</v>
      </c>
      <c r="J576" s="31" t="str">
        <f>VLOOKUP($A576,Location!$A:$J,7,FALSE)</f>
        <v>Belgique</v>
      </c>
      <c r="K576" s="31" t="str">
        <f>IFERROR(VLOOKUP(J576,Setup_Team!$B:$C,2,FALSE), "TDB")</f>
        <v>BEL</v>
      </c>
      <c r="L576" s="31" t="str">
        <f>VLOOKUP($A576,Location!$A:$J,8,FALSE)</f>
        <v>Egypte</v>
      </c>
      <c r="M576" s="31" t="str">
        <f>IFERROR(VLOOKUP(L576,Setup_Team!$B:$C,2,FALSE), "TDB")</f>
        <v>EGY</v>
      </c>
      <c r="N576" s="31" t="str">
        <f>VLOOKUP($A576,Location!$A:$J,9,FALSE)</f>
        <v>Seattle</v>
      </c>
      <c r="O576" s="31" t="str">
        <f>VLOOKUP($A576,Location!$A:$J,10,FALSE)</f>
        <v>Lumen Field</v>
      </c>
      <c r="R576" s="31">
        <v>0</v>
      </c>
      <c r="S576" s="25">
        <f>VLOOKUP($A576,Database!$A:$Y,10,FALSE)</f>
        <v>57</v>
      </c>
      <c r="T576" s="25">
        <f>VLOOKUP($A576,Database!$A:$Y,11,FALSE)</f>
        <v>122</v>
      </c>
      <c r="U576" s="25">
        <f>VLOOKUP($A576,Database!$A:$Y,12,FALSE)</f>
        <v>135</v>
      </c>
      <c r="V576" s="25" t="str">
        <f>VLOOKUP(A576,Database!A:M,13,FALSE)</f>
        <v>À venir</v>
      </c>
      <c r="W576" s="25" t="str">
        <f>VLOOKUP($A576,Database!$A:$Y,20,FALSE)</f>
        <v/>
      </c>
      <c r="X576" s="25" t="str">
        <f>VLOOKUP($A576,Database!$A:$Y,21,FALSE)</f>
        <v/>
      </c>
      <c r="Y576" s="25" t="str">
        <f ca="1">IF(C576&lt;NOW(),IF(AND(P576&gt;Q576,W576&gt;X576),S576,IF(AND(P576=Q576,W576=X576),T576,IF(AND(P576&lt;Q576,W576&lt;X576),U576,0))),"")</f>
        <v/>
      </c>
      <c r="Z576" s="25">
        <f>IF(AND(P576=W576,Q576=X576),1,0)</f>
        <v>1</v>
      </c>
      <c r="AA576" s="25" t="str">
        <f>IF(Z576=0,"",IF(ISBLANK(VLOOKUP(A576,Database!A:AA,22,FALSE)),"",VLOOKUP(A576,Database!A:AA,22,FALSE)))</f>
        <v>Exact</v>
      </c>
      <c r="AB576" s="25">
        <f ca="1">IFERROR(IF(AND(Y576&lt;&gt;"",OR(V576="Terminé",V576="En cours")),VLOOKUP(AA576,Setup_ScoreExactBonus!A:D,4,FALSE),0),0)</f>
        <v>0</v>
      </c>
      <c r="AC576" s="31" t="str">
        <f ca="1">IF(Y576&lt;&gt;"", Y576 + IF(Z576=1,AB576, 0), "")</f>
        <v/>
      </c>
      <c r="AD576" s="31">
        <f ca="1">SUMIFS(AC$2:AC576,D$2:D576,D576)*IF(R576=0,1,2)</f>
        <v>0</v>
      </c>
    </row>
    <row r="577" spans="1:30" x14ac:dyDescent="0.35">
      <c r="A577" s="31">
        <f>IF(ISBLANK(B577),"",COUNTIF(B$2:B577,B577))-1</f>
        <v>14</v>
      </c>
      <c r="B577" s="31">
        <v>30</v>
      </c>
      <c r="C577" s="10">
        <f>VLOOKUP($A577,Database!$A:$Y,7,FALSE)</f>
        <v>46188.875</v>
      </c>
      <c r="D577" s="31" t="str">
        <f>VLOOKUP(Pronostics!$B577,Setup_MPP!$A:$G,3,FALSE)</f>
        <v>Joueur30</v>
      </c>
      <c r="E577" s="31" t="str">
        <f>VLOOKUP(Pronostics!$B577,Setup_MPP!$A:$G,2,FALSE)</f>
        <v>Joueur30</v>
      </c>
      <c r="F577" s="31" t="str">
        <f>VLOOKUP($B577,Setup_MPP!$A:$E,4,FALSE)</f>
        <v>#D5D5D5</v>
      </c>
      <c r="G577" s="31" t="str">
        <f>VLOOKUP($B577,Setup_MPP!$A:$E,5,FALSE)</f>
        <v>#727272</v>
      </c>
      <c r="H577" s="31" t="str">
        <f>IFERROR(IF(AND(A577&gt;=1,A577&lt;=104),VLOOKUP($A577,Location!$A:$J,6,FALSE),IF(A577=0,"Avant l'ouverture",IF(OR(A577=105,A577=106),"Bonus"))),"")</f>
        <v>Tour 1</v>
      </c>
      <c r="I577" s="31" t="str">
        <f>IF(LEFT(H577,4)="Tour",VLOOKUP(A577,Database!$A:$C,3,FALSE),"")</f>
        <v>G</v>
      </c>
      <c r="J577" s="31" t="str">
        <f>VLOOKUP($A577,Location!$A:$J,7,FALSE)</f>
        <v>Belgique</v>
      </c>
      <c r="K577" s="31" t="str">
        <f>IFERROR(VLOOKUP(J577,Setup_Team!$B:$C,2,FALSE), "TDB")</f>
        <v>BEL</v>
      </c>
      <c r="L577" s="31" t="str">
        <f>VLOOKUP($A577,Location!$A:$J,8,FALSE)</f>
        <v>Egypte</v>
      </c>
      <c r="M577" s="31" t="str">
        <f>IFERROR(VLOOKUP(L577,Setup_Team!$B:$C,2,FALSE), "TDB")</f>
        <v>EGY</v>
      </c>
      <c r="N577" s="31" t="str">
        <f>VLOOKUP($A577,Location!$A:$J,9,FALSE)</f>
        <v>Seattle</v>
      </c>
      <c r="O577" s="31" t="str">
        <f>VLOOKUP($A577,Location!$A:$J,10,FALSE)</f>
        <v>Lumen Field</v>
      </c>
      <c r="R577" s="31">
        <v>0</v>
      </c>
      <c r="S577" s="25">
        <f>VLOOKUP($A577,Database!$A:$Y,10,FALSE)</f>
        <v>57</v>
      </c>
      <c r="T577" s="25">
        <f>VLOOKUP($A577,Database!$A:$Y,11,FALSE)</f>
        <v>122</v>
      </c>
      <c r="U577" s="25">
        <f>VLOOKUP($A577,Database!$A:$Y,12,FALSE)</f>
        <v>135</v>
      </c>
      <c r="V577" s="25" t="str">
        <f>VLOOKUP(A577,Database!A:M,13,FALSE)</f>
        <v>À venir</v>
      </c>
      <c r="W577" s="25" t="str">
        <f>VLOOKUP($A577,Database!$A:$Y,20,FALSE)</f>
        <v/>
      </c>
      <c r="X577" s="25" t="str">
        <f>VLOOKUP($A577,Database!$A:$Y,21,FALSE)</f>
        <v/>
      </c>
      <c r="Y577" s="25" t="str">
        <f ca="1">IF(C577&lt;NOW(),IF(AND(P577&gt;Q577,W577&gt;X577),S577,IF(AND(P577=Q577,W577=X577),T577,IF(AND(P577&lt;Q577,W577&lt;X577),U577,0))),"")</f>
        <v/>
      </c>
      <c r="Z577" s="25">
        <f>IF(AND(P577=W577,Q577=X577),1,0)</f>
        <v>1</v>
      </c>
      <c r="AA577" s="25" t="str">
        <f>IF(Z577=0,"",IF(ISBLANK(VLOOKUP(A577,Database!A:AA,22,FALSE)),"",VLOOKUP(A577,Database!A:AA,22,FALSE)))</f>
        <v>Exact</v>
      </c>
      <c r="AB577" s="25">
        <f ca="1">IFERROR(IF(AND(Y577&lt;&gt;"",OR(V577="Terminé",V577="En cours")),VLOOKUP(AA577,Setup_ScoreExactBonus!A:D,4,FALSE),0),0)</f>
        <v>0</v>
      </c>
      <c r="AC577" s="31" t="str">
        <f ca="1">IF(Y577&lt;&gt;"", Y577 + IF(Z577=1,AB577, 0), "")</f>
        <v/>
      </c>
      <c r="AD577" s="31">
        <f ca="1">SUMIFS(AC$2:AC577,D$2:D577,D577)*IF(R577=0,1,2)</f>
        <v>0</v>
      </c>
    </row>
    <row r="578" spans="1:30" x14ac:dyDescent="0.35">
      <c r="A578" s="31">
        <f>IF(ISBLANK(B578),"",COUNTIF(B$2:B578,B578))-1</f>
        <v>14</v>
      </c>
      <c r="B578" s="31">
        <v>31</v>
      </c>
      <c r="C578" s="10">
        <f>VLOOKUP($A578,Database!$A:$Y,7,FALSE)</f>
        <v>46188.875</v>
      </c>
      <c r="D578" s="31" t="str">
        <f>VLOOKUP(Pronostics!$B578,Setup_MPP!$A:$G,3,FALSE)</f>
        <v>Joueur31</v>
      </c>
      <c r="E578" s="31" t="str">
        <f>VLOOKUP(Pronostics!$B578,Setup_MPP!$A:$G,2,FALSE)</f>
        <v>Joueur31</v>
      </c>
      <c r="F578" s="31" t="str">
        <f>VLOOKUP($B578,Setup_MPP!$A:$E,4,FALSE)</f>
        <v>#D5D5D5</v>
      </c>
      <c r="G578" s="31" t="str">
        <f>VLOOKUP($B578,Setup_MPP!$A:$E,5,FALSE)</f>
        <v>#727272</v>
      </c>
      <c r="H578" s="31" t="str">
        <f>IFERROR(IF(AND(A578&gt;=1,A578&lt;=104),VLOOKUP($A578,Location!$A:$J,6,FALSE),IF(A578=0,"Avant l'ouverture",IF(OR(A578=105,A578=106),"Bonus"))),"")</f>
        <v>Tour 1</v>
      </c>
      <c r="I578" s="31" t="str">
        <f>IF(LEFT(H578,4)="Tour",VLOOKUP(A578,Database!$A:$C,3,FALSE),"")</f>
        <v>G</v>
      </c>
      <c r="J578" s="31" t="str">
        <f>VLOOKUP($A578,Location!$A:$J,7,FALSE)</f>
        <v>Belgique</v>
      </c>
      <c r="K578" s="31" t="str">
        <f>IFERROR(VLOOKUP(J578,Setup_Team!$B:$C,2,FALSE), "TDB")</f>
        <v>BEL</v>
      </c>
      <c r="L578" s="31" t="str">
        <f>VLOOKUP($A578,Location!$A:$J,8,FALSE)</f>
        <v>Egypte</v>
      </c>
      <c r="M578" s="31" t="str">
        <f>IFERROR(VLOOKUP(L578,Setup_Team!$B:$C,2,FALSE), "TDB")</f>
        <v>EGY</v>
      </c>
      <c r="N578" s="31" t="str">
        <f>VLOOKUP($A578,Location!$A:$J,9,FALSE)</f>
        <v>Seattle</v>
      </c>
      <c r="O578" s="31" t="str">
        <f>VLOOKUP($A578,Location!$A:$J,10,FALSE)</f>
        <v>Lumen Field</v>
      </c>
      <c r="R578" s="31">
        <v>0</v>
      </c>
      <c r="S578" s="25">
        <f>VLOOKUP($A578,Database!$A:$Y,10,FALSE)</f>
        <v>57</v>
      </c>
      <c r="T578" s="25">
        <f>VLOOKUP($A578,Database!$A:$Y,11,FALSE)</f>
        <v>122</v>
      </c>
      <c r="U578" s="25">
        <f>VLOOKUP($A578,Database!$A:$Y,12,FALSE)</f>
        <v>135</v>
      </c>
      <c r="V578" s="25" t="str">
        <f>VLOOKUP(A578,Database!A:M,13,FALSE)</f>
        <v>À venir</v>
      </c>
      <c r="W578" s="25" t="str">
        <f>VLOOKUP($A578,Database!$A:$Y,20,FALSE)</f>
        <v/>
      </c>
      <c r="X578" s="25" t="str">
        <f>VLOOKUP($A578,Database!$A:$Y,21,FALSE)</f>
        <v/>
      </c>
      <c r="Y578" s="25" t="str">
        <f ca="1">IF(C578&lt;NOW(),IF(AND(P578&gt;Q578,W578&gt;X578),S578,IF(AND(P578=Q578,W578=X578),T578,IF(AND(P578&lt;Q578,W578&lt;X578),U578,0))),"")</f>
        <v/>
      </c>
      <c r="Z578" s="25">
        <f>IF(AND(P578=W578,Q578=X578),1,0)</f>
        <v>1</v>
      </c>
      <c r="AA578" s="25" t="str">
        <f>IF(Z578=0,"",IF(ISBLANK(VLOOKUP(A578,Database!A:AA,22,FALSE)),"",VLOOKUP(A578,Database!A:AA,22,FALSE)))</f>
        <v>Exact</v>
      </c>
      <c r="AB578" s="25">
        <f ca="1">IFERROR(IF(AND(Y578&lt;&gt;"",OR(V578="Terminé",V578="En cours")),VLOOKUP(AA578,Setup_ScoreExactBonus!A:D,4,FALSE),0),0)</f>
        <v>0</v>
      </c>
      <c r="AC578" s="31" t="str">
        <f ca="1">IF(Y578&lt;&gt;"", Y578 + IF(Z578=1,AB578, 0), "")</f>
        <v/>
      </c>
      <c r="AD578" s="31">
        <f ca="1">SUMIFS(AC$2:AC578,D$2:D578,D578)*IF(R578=0,1,2)</f>
        <v>0</v>
      </c>
    </row>
    <row r="579" spans="1:30" x14ac:dyDescent="0.35">
      <c r="A579" s="31">
        <f>IF(ISBLANK(B579),"",COUNTIF(B$2:B579,B579))-1</f>
        <v>14</v>
      </c>
      <c r="B579" s="31">
        <v>32</v>
      </c>
      <c r="C579" s="10">
        <f>VLOOKUP($A579,Database!$A:$Y,7,FALSE)</f>
        <v>46188.875</v>
      </c>
      <c r="D579" s="31" t="str">
        <f>VLOOKUP(Pronostics!$B579,Setup_MPP!$A:$G,3,FALSE)</f>
        <v>Joueur32</v>
      </c>
      <c r="E579" s="31" t="str">
        <f>VLOOKUP(Pronostics!$B579,Setup_MPP!$A:$G,2,FALSE)</f>
        <v>Joueur32</v>
      </c>
      <c r="F579" s="31" t="str">
        <f>VLOOKUP($B579,Setup_MPP!$A:$E,4,FALSE)</f>
        <v>#D5D5D5</v>
      </c>
      <c r="G579" s="31" t="str">
        <f>VLOOKUP($B579,Setup_MPP!$A:$E,5,FALSE)</f>
        <v>#727272</v>
      </c>
      <c r="H579" s="31" t="str">
        <f>IFERROR(IF(AND(A579&gt;=1,A579&lt;=104),VLOOKUP($A579,Location!$A:$J,6,FALSE),IF(A579=0,"Avant l'ouverture",IF(OR(A579=105,A579=106),"Bonus"))),"")</f>
        <v>Tour 1</v>
      </c>
      <c r="I579" s="31" t="str">
        <f>IF(LEFT(H579,4)="Tour",VLOOKUP(A579,Database!$A:$C,3,FALSE),"")</f>
        <v>G</v>
      </c>
      <c r="J579" s="31" t="str">
        <f>VLOOKUP($A579,Location!$A:$J,7,FALSE)</f>
        <v>Belgique</v>
      </c>
      <c r="K579" s="31" t="str">
        <f>IFERROR(VLOOKUP(J579,Setup_Team!$B:$C,2,FALSE), "TDB")</f>
        <v>BEL</v>
      </c>
      <c r="L579" s="31" t="str">
        <f>VLOOKUP($A579,Location!$A:$J,8,FALSE)</f>
        <v>Egypte</v>
      </c>
      <c r="M579" s="31" t="str">
        <f>IFERROR(VLOOKUP(L579,Setup_Team!$B:$C,2,FALSE), "TDB")</f>
        <v>EGY</v>
      </c>
      <c r="N579" s="31" t="str">
        <f>VLOOKUP($A579,Location!$A:$J,9,FALSE)</f>
        <v>Seattle</v>
      </c>
      <c r="O579" s="31" t="str">
        <f>VLOOKUP($A579,Location!$A:$J,10,FALSE)</f>
        <v>Lumen Field</v>
      </c>
      <c r="R579" s="31">
        <v>0</v>
      </c>
      <c r="S579" s="25">
        <f>VLOOKUP($A579,Database!$A:$Y,10,FALSE)</f>
        <v>57</v>
      </c>
      <c r="T579" s="25">
        <f>VLOOKUP($A579,Database!$A:$Y,11,FALSE)</f>
        <v>122</v>
      </c>
      <c r="U579" s="25">
        <f>VLOOKUP($A579,Database!$A:$Y,12,FALSE)</f>
        <v>135</v>
      </c>
      <c r="V579" s="25" t="str">
        <f>VLOOKUP(A579,Database!A:M,13,FALSE)</f>
        <v>À venir</v>
      </c>
      <c r="W579" s="25" t="str">
        <f>VLOOKUP($A579,Database!$A:$Y,20,FALSE)</f>
        <v/>
      </c>
      <c r="X579" s="25" t="str">
        <f>VLOOKUP($A579,Database!$A:$Y,21,FALSE)</f>
        <v/>
      </c>
      <c r="Y579" s="25" t="str">
        <f ca="1">IF(C579&lt;NOW(),IF(AND(P579&gt;Q579,W579&gt;X579),S579,IF(AND(P579=Q579,W579=X579),T579,IF(AND(P579&lt;Q579,W579&lt;X579),U579,0))),"")</f>
        <v/>
      </c>
      <c r="Z579" s="25">
        <f>IF(AND(P579=W579,Q579=X579),1,0)</f>
        <v>1</v>
      </c>
      <c r="AA579" s="25" t="str">
        <f>IF(Z579=0,"",IF(ISBLANK(VLOOKUP(A579,Database!A:AA,22,FALSE)),"",VLOOKUP(A579,Database!A:AA,22,FALSE)))</f>
        <v>Exact</v>
      </c>
      <c r="AB579" s="25">
        <f ca="1">IFERROR(IF(AND(Y579&lt;&gt;"",OR(V579="Terminé",V579="En cours")),VLOOKUP(AA579,Setup_ScoreExactBonus!A:D,4,FALSE),0),0)</f>
        <v>0</v>
      </c>
      <c r="AC579" s="31" t="str">
        <f ca="1">IF(Y579&lt;&gt;"", Y579 + IF(Z579=1,AB579, 0), "")</f>
        <v/>
      </c>
      <c r="AD579" s="31">
        <f ca="1">SUMIFS(AC$2:AC579,D$2:D579,D579)*IF(R579=0,1,2)</f>
        <v>0</v>
      </c>
    </row>
    <row r="580" spans="1:30" x14ac:dyDescent="0.35">
      <c r="A580" s="31">
        <f>IF(ISBLANK(B580),"",COUNTIF(B$2:B580,B580))-1</f>
        <v>14</v>
      </c>
      <c r="B580" s="31">
        <v>33</v>
      </c>
      <c r="C580" s="10">
        <f>VLOOKUP($A580,Database!$A:$Y,7,FALSE)</f>
        <v>46188.875</v>
      </c>
      <c r="D580" s="31" t="str">
        <f>VLOOKUP(Pronostics!$B580,Setup_MPP!$A:$G,3,FALSE)</f>
        <v>Joueur33</v>
      </c>
      <c r="E580" s="31" t="str">
        <f>VLOOKUP(Pronostics!$B580,Setup_MPP!$A:$G,2,FALSE)</f>
        <v>Joueur33</v>
      </c>
      <c r="F580" s="31" t="str">
        <f>VLOOKUP($B580,Setup_MPP!$A:$E,4,FALSE)</f>
        <v>#D5D5D5</v>
      </c>
      <c r="G580" s="31" t="str">
        <f>VLOOKUP($B580,Setup_MPP!$A:$E,5,FALSE)</f>
        <v>#727272</v>
      </c>
      <c r="H580" s="31" t="str">
        <f>IFERROR(IF(AND(A580&gt;=1,A580&lt;=104),VLOOKUP($A580,Location!$A:$J,6,FALSE),IF(A580=0,"Avant l'ouverture",IF(OR(A580=105,A580=106),"Bonus"))),"")</f>
        <v>Tour 1</v>
      </c>
      <c r="I580" s="31" t="str">
        <f>IF(LEFT(H580,4)="Tour",VLOOKUP(A580,Database!$A:$C,3,FALSE),"")</f>
        <v>G</v>
      </c>
      <c r="J580" s="31" t="str">
        <f>VLOOKUP($A580,Location!$A:$J,7,FALSE)</f>
        <v>Belgique</v>
      </c>
      <c r="K580" s="31" t="str">
        <f>IFERROR(VLOOKUP(J580,Setup_Team!$B:$C,2,FALSE), "TDB")</f>
        <v>BEL</v>
      </c>
      <c r="L580" s="31" t="str">
        <f>VLOOKUP($A580,Location!$A:$J,8,FALSE)</f>
        <v>Egypte</v>
      </c>
      <c r="M580" s="31" t="str">
        <f>IFERROR(VLOOKUP(L580,Setup_Team!$B:$C,2,FALSE), "TDB")</f>
        <v>EGY</v>
      </c>
      <c r="N580" s="31" t="str">
        <f>VLOOKUP($A580,Location!$A:$J,9,FALSE)</f>
        <v>Seattle</v>
      </c>
      <c r="O580" s="31" t="str">
        <f>VLOOKUP($A580,Location!$A:$J,10,FALSE)</f>
        <v>Lumen Field</v>
      </c>
      <c r="R580" s="31">
        <v>0</v>
      </c>
      <c r="S580" s="25">
        <f>VLOOKUP($A580,Database!$A:$Y,10,FALSE)</f>
        <v>57</v>
      </c>
      <c r="T580" s="25">
        <f>VLOOKUP($A580,Database!$A:$Y,11,FALSE)</f>
        <v>122</v>
      </c>
      <c r="U580" s="25">
        <f>VLOOKUP($A580,Database!$A:$Y,12,FALSE)</f>
        <v>135</v>
      </c>
      <c r="V580" s="25" t="str">
        <f>VLOOKUP(A580,Database!A:M,13,FALSE)</f>
        <v>À venir</v>
      </c>
      <c r="W580" s="25" t="str">
        <f>VLOOKUP($A580,Database!$A:$Y,20,FALSE)</f>
        <v/>
      </c>
      <c r="X580" s="25" t="str">
        <f>VLOOKUP($A580,Database!$A:$Y,21,FALSE)</f>
        <v/>
      </c>
      <c r="Y580" s="25" t="str">
        <f ca="1">IF(C580&lt;NOW(),IF(AND(P580&gt;Q580,W580&gt;X580),S580,IF(AND(P580=Q580,W580=X580),T580,IF(AND(P580&lt;Q580,W580&lt;X580),U580,0))),"")</f>
        <v/>
      </c>
      <c r="Z580" s="25">
        <f>IF(AND(P580=W580,Q580=X580),1,0)</f>
        <v>1</v>
      </c>
      <c r="AA580" s="25" t="str">
        <f>IF(Z580=0,"",IF(ISBLANK(VLOOKUP(A580,Database!A:AA,22,FALSE)),"",VLOOKUP(A580,Database!A:AA,22,FALSE)))</f>
        <v>Exact</v>
      </c>
      <c r="AB580" s="25">
        <f ca="1">IFERROR(IF(AND(Y580&lt;&gt;"",OR(V580="Terminé",V580="En cours")),VLOOKUP(AA580,Setup_ScoreExactBonus!A:D,4,FALSE),0),0)</f>
        <v>0</v>
      </c>
      <c r="AC580" s="31" t="str">
        <f ca="1">IF(Y580&lt;&gt;"", Y580 + IF(Z580=1,AB580, 0), "")</f>
        <v/>
      </c>
      <c r="AD580" s="31">
        <f ca="1">SUMIFS(AC$2:AC580,D$2:D580,D580)*IF(R580=0,1,2)</f>
        <v>0</v>
      </c>
    </row>
    <row r="581" spans="1:30" x14ac:dyDescent="0.35">
      <c r="A581" s="31">
        <f>IF(ISBLANK(B581),"",COUNTIF(B$2:B581,B581))-1</f>
        <v>14</v>
      </c>
      <c r="B581" s="31">
        <v>34</v>
      </c>
      <c r="C581" s="10">
        <f>VLOOKUP($A581,Database!$A:$Y,7,FALSE)</f>
        <v>46188.875</v>
      </c>
      <c r="D581" s="31" t="str">
        <f>VLOOKUP(Pronostics!$B581,Setup_MPP!$A:$G,3,FALSE)</f>
        <v>Joueur34</v>
      </c>
      <c r="E581" s="31" t="str">
        <f>VLOOKUP(Pronostics!$B581,Setup_MPP!$A:$G,2,FALSE)</f>
        <v>Joueur34</v>
      </c>
      <c r="F581" s="31" t="str">
        <f>VLOOKUP($B581,Setup_MPP!$A:$E,4,FALSE)</f>
        <v>#D5D5D5</v>
      </c>
      <c r="G581" s="31" t="str">
        <f>VLOOKUP($B581,Setup_MPP!$A:$E,5,FALSE)</f>
        <v>#727272</v>
      </c>
      <c r="H581" s="31" t="str">
        <f>IFERROR(IF(AND(A581&gt;=1,A581&lt;=104),VLOOKUP($A581,Location!$A:$J,6,FALSE),IF(A581=0,"Avant l'ouverture",IF(OR(A581=105,A581=106),"Bonus"))),"")</f>
        <v>Tour 1</v>
      </c>
      <c r="I581" s="31" t="str">
        <f>IF(LEFT(H581,4)="Tour",VLOOKUP(A581,Database!$A:$C,3,FALSE),"")</f>
        <v>G</v>
      </c>
      <c r="J581" s="31" t="str">
        <f>VLOOKUP($A581,Location!$A:$J,7,FALSE)</f>
        <v>Belgique</v>
      </c>
      <c r="K581" s="31" t="str">
        <f>IFERROR(VLOOKUP(J581,Setup_Team!$B:$C,2,FALSE), "TDB")</f>
        <v>BEL</v>
      </c>
      <c r="L581" s="31" t="str">
        <f>VLOOKUP($A581,Location!$A:$J,8,FALSE)</f>
        <v>Egypte</v>
      </c>
      <c r="M581" s="31" t="str">
        <f>IFERROR(VLOOKUP(L581,Setup_Team!$B:$C,2,FALSE), "TDB")</f>
        <v>EGY</v>
      </c>
      <c r="N581" s="31" t="str">
        <f>VLOOKUP($A581,Location!$A:$J,9,FALSE)</f>
        <v>Seattle</v>
      </c>
      <c r="O581" s="31" t="str">
        <f>VLOOKUP($A581,Location!$A:$J,10,FALSE)</f>
        <v>Lumen Field</v>
      </c>
      <c r="R581" s="31">
        <v>0</v>
      </c>
      <c r="S581" s="25">
        <f>VLOOKUP($A581,Database!$A:$Y,10,FALSE)</f>
        <v>57</v>
      </c>
      <c r="T581" s="25">
        <f>VLOOKUP($A581,Database!$A:$Y,11,FALSE)</f>
        <v>122</v>
      </c>
      <c r="U581" s="25">
        <f>VLOOKUP($A581,Database!$A:$Y,12,FALSE)</f>
        <v>135</v>
      </c>
      <c r="V581" s="25" t="str">
        <f>VLOOKUP(A581,Database!A:M,13,FALSE)</f>
        <v>À venir</v>
      </c>
      <c r="W581" s="25" t="str">
        <f>VLOOKUP($A581,Database!$A:$Y,20,FALSE)</f>
        <v/>
      </c>
      <c r="X581" s="25" t="str">
        <f>VLOOKUP($A581,Database!$A:$Y,21,FALSE)</f>
        <v/>
      </c>
      <c r="Y581" s="25" t="str">
        <f ca="1">IF(C581&lt;NOW(),IF(AND(P581&gt;Q581,W581&gt;X581),S581,IF(AND(P581=Q581,W581=X581),T581,IF(AND(P581&lt;Q581,W581&lt;X581),U581,0))),"")</f>
        <v/>
      </c>
      <c r="Z581" s="25">
        <f>IF(AND(P581=W581,Q581=X581),1,0)</f>
        <v>1</v>
      </c>
      <c r="AA581" s="25" t="str">
        <f>IF(Z581=0,"",IF(ISBLANK(VLOOKUP(A581,Database!A:AA,22,FALSE)),"",VLOOKUP(A581,Database!A:AA,22,FALSE)))</f>
        <v>Exact</v>
      </c>
      <c r="AB581" s="25">
        <f ca="1">IFERROR(IF(AND(Y581&lt;&gt;"",OR(V581="Terminé",V581="En cours")),VLOOKUP(AA581,Setup_ScoreExactBonus!A:D,4,FALSE),0),0)</f>
        <v>0</v>
      </c>
      <c r="AC581" s="31" t="str">
        <f ca="1">IF(Y581&lt;&gt;"", Y581 + IF(Z581=1,AB581, 0), "")</f>
        <v/>
      </c>
      <c r="AD581" s="31">
        <f ca="1">SUMIFS(AC$2:AC581,D$2:D581,D581)*IF(R581=0,1,2)</f>
        <v>0</v>
      </c>
    </row>
    <row r="582" spans="1:30" x14ac:dyDescent="0.35">
      <c r="A582" s="31">
        <f>IF(ISBLANK(B582),"",COUNTIF(B$2:B582,B582))-1</f>
        <v>14</v>
      </c>
      <c r="B582" s="31">
        <v>35</v>
      </c>
      <c r="C582" s="10">
        <f>VLOOKUP($A582,Database!$A:$Y,7,FALSE)</f>
        <v>46188.875</v>
      </c>
      <c r="D582" s="31" t="str">
        <f>VLOOKUP(Pronostics!$B582,Setup_MPP!$A:$G,3,FALSE)</f>
        <v>Joueur35</v>
      </c>
      <c r="E582" s="31" t="str">
        <f>VLOOKUP(Pronostics!$B582,Setup_MPP!$A:$G,2,FALSE)</f>
        <v>Joueur35</v>
      </c>
      <c r="F582" s="31" t="str">
        <f>VLOOKUP($B582,Setup_MPP!$A:$E,4,FALSE)</f>
        <v>#D5D5D5</v>
      </c>
      <c r="G582" s="31" t="str">
        <f>VLOOKUP($B582,Setup_MPP!$A:$E,5,FALSE)</f>
        <v>#727272</v>
      </c>
      <c r="H582" s="31" t="str">
        <f>IFERROR(IF(AND(A582&gt;=1,A582&lt;=104),VLOOKUP($A582,Location!$A:$J,6,FALSE),IF(A582=0,"Avant l'ouverture",IF(OR(A582=105,A582=106),"Bonus"))),"")</f>
        <v>Tour 1</v>
      </c>
      <c r="I582" s="31" t="str">
        <f>IF(LEFT(H582,4)="Tour",VLOOKUP(A582,Database!$A:$C,3,FALSE),"")</f>
        <v>G</v>
      </c>
      <c r="J582" s="31" t="str">
        <f>VLOOKUP($A582,Location!$A:$J,7,FALSE)</f>
        <v>Belgique</v>
      </c>
      <c r="K582" s="31" t="str">
        <f>IFERROR(VLOOKUP(J582,Setup_Team!$B:$C,2,FALSE), "TDB")</f>
        <v>BEL</v>
      </c>
      <c r="L582" s="31" t="str">
        <f>VLOOKUP($A582,Location!$A:$J,8,FALSE)</f>
        <v>Egypte</v>
      </c>
      <c r="M582" s="31" t="str">
        <f>IFERROR(VLOOKUP(L582,Setup_Team!$B:$C,2,FALSE), "TDB")</f>
        <v>EGY</v>
      </c>
      <c r="N582" s="31" t="str">
        <f>VLOOKUP($A582,Location!$A:$J,9,FALSE)</f>
        <v>Seattle</v>
      </c>
      <c r="O582" s="31" t="str">
        <f>VLOOKUP($A582,Location!$A:$J,10,FALSE)</f>
        <v>Lumen Field</v>
      </c>
      <c r="R582" s="31">
        <v>0</v>
      </c>
      <c r="S582" s="25">
        <f>VLOOKUP($A582,Database!$A:$Y,10,FALSE)</f>
        <v>57</v>
      </c>
      <c r="T582" s="25">
        <f>VLOOKUP($A582,Database!$A:$Y,11,FALSE)</f>
        <v>122</v>
      </c>
      <c r="U582" s="25">
        <f>VLOOKUP($A582,Database!$A:$Y,12,FALSE)</f>
        <v>135</v>
      </c>
      <c r="V582" s="25" t="str">
        <f>VLOOKUP(A582,Database!A:M,13,FALSE)</f>
        <v>À venir</v>
      </c>
      <c r="W582" s="25" t="str">
        <f>VLOOKUP($A582,Database!$A:$Y,20,FALSE)</f>
        <v/>
      </c>
      <c r="X582" s="25" t="str">
        <f>VLOOKUP($A582,Database!$A:$Y,21,FALSE)</f>
        <v/>
      </c>
      <c r="Y582" s="25" t="str">
        <f ca="1">IF(C582&lt;NOW(),IF(AND(P582&gt;Q582,W582&gt;X582),S582,IF(AND(P582=Q582,W582=X582),T582,IF(AND(P582&lt;Q582,W582&lt;X582),U582,0))),"")</f>
        <v/>
      </c>
      <c r="Z582" s="25">
        <f>IF(AND(P582=W582,Q582=X582),1,0)</f>
        <v>1</v>
      </c>
      <c r="AA582" s="25" t="str">
        <f>IF(Z582=0,"",IF(ISBLANK(VLOOKUP(A582,Database!A:AA,22,FALSE)),"",VLOOKUP(A582,Database!A:AA,22,FALSE)))</f>
        <v>Exact</v>
      </c>
      <c r="AB582" s="25">
        <f ca="1">IFERROR(IF(AND(Y582&lt;&gt;"",OR(V582="Terminé",V582="En cours")),VLOOKUP(AA582,Setup_ScoreExactBonus!A:D,4,FALSE),0),0)</f>
        <v>0</v>
      </c>
      <c r="AC582" s="31" t="str">
        <f ca="1">IF(Y582&lt;&gt;"", Y582 + IF(Z582=1,AB582, 0), "")</f>
        <v/>
      </c>
      <c r="AD582" s="31">
        <f ca="1">SUMIFS(AC$2:AC582,D$2:D582,D582)*IF(R582=0,1,2)</f>
        <v>0</v>
      </c>
    </row>
    <row r="583" spans="1:30" x14ac:dyDescent="0.35">
      <c r="A583" s="31">
        <f>IF(ISBLANK(B583),"",COUNTIF(B$2:B583,B583))-1</f>
        <v>14</v>
      </c>
      <c r="B583" s="31">
        <v>36</v>
      </c>
      <c r="C583" s="10">
        <f>VLOOKUP($A583,Database!$A:$Y,7,FALSE)</f>
        <v>46188.875</v>
      </c>
      <c r="D583" s="31" t="str">
        <f>VLOOKUP(Pronostics!$B583,Setup_MPP!$A:$G,3,FALSE)</f>
        <v>Joueur36</v>
      </c>
      <c r="E583" s="31" t="str">
        <f>VLOOKUP(Pronostics!$B583,Setup_MPP!$A:$G,2,FALSE)</f>
        <v>Joueur36</v>
      </c>
      <c r="F583" s="31" t="str">
        <f>VLOOKUP($B583,Setup_MPP!$A:$E,4,FALSE)</f>
        <v>#D5D5D5</v>
      </c>
      <c r="G583" s="31" t="str">
        <f>VLOOKUP($B583,Setup_MPP!$A:$E,5,FALSE)</f>
        <v>#727272</v>
      </c>
      <c r="H583" s="31" t="str">
        <f>IFERROR(IF(AND(A583&gt;=1,A583&lt;=104),VLOOKUP($A583,Location!$A:$J,6,FALSE),IF(A583=0,"Avant l'ouverture",IF(OR(A583=105,A583=106),"Bonus"))),"")</f>
        <v>Tour 1</v>
      </c>
      <c r="I583" s="31" t="str">
        <f>IF(LEFT(H583,4)="Tour",VLOOKUP(A583,Database!$A:$C,3,FALSE),"")</f>
        <v>G</v>
      </c>
      <c r="J583" s="31" t="str">
        <f>VLOOKUP($A583,Location!$A:$J,7,FALSE)</f>
        <v>Belgique</v>
      </c>
      <c r="K583" s="31" t="str">
        <f>IFERROR(VLOOKUP(J583,Setup_Team!$B:$C,2,FALSE), "TDB")</f>
        <v>BEL</v>
      </c>
      <c r="L583" s="31" t="str">
        <f>VLOOKUP($A583,Location!$A:$J,8,FALSE)</f>
        <v>Egypte</v>
      </c>
      <c r="M583" s="31" t="str">
        <f>IFERROR(VLOOKUP(L583,Setup_Team!$B:$C,2,FALSE), "TDB")</f>
        <v>EGY</v>
      </c>
      <c r="N583" s="31" t="str">
        <f>VLOOKUP($A583,Location!$A:$J,9,FALSE)</f>
        <v>Seattle</v>
      </c>
      <c r="O583" s="31" t="str">
        <f>VLOOKUP($A583,Location!$A:$J,10,FALSE)</f>
        <v>Lumen Field</v>
      </c>
      <c r="R583" s="31">
        <v>0</v>
      </c>
      <c r="S583" s="25">
        <f>VLOOKUP($A583,Database!$A:$Y,10,FALSE)</f>
        <v>57</v>
      </c>
      <c r="T583" s="25">
        <f>VLOOKUP($A583,Database!$A:$Y,11,FALSE)</f>
        <v>122</v>
      </c>
      <c r="U583" s="25">
        <f>VLOOKUP($A583,Database!$A:$Y,12,FALSE)</f>
        <v>135</v>
      </c>
      <c r="V583" s="25" t="str">
        <f>VLOOKUP(A583,Database!A:M,13,FALSE)</f>
        <v>À venir</v>
      </c>
      <c r="W583" s="25" t="str">
        <f>VLOOKUP($A583,Database!$A:$Y,20,FALSE)</f>
        <v/>
      </c>
      <c r="X583" s="25" t="str">
        <f>VLOOKUP($A583,Database!$A:$Y,21,FALSE)</f>
        <v/>
      </c>
      <c r="Y583" s="25" t="str">
        <f ca="1">IF(C583&lt;NOW(),IF(AND(P583&gt;Q583,W583&gt;X583),S583,IF(AND(P583=Q583,W583=X583),T583,IF(AND(P583&lt;Q583,W583&lt;X583),U583,0))),"")</f>
        <v/>
      </c>
      <c r="Z583" s="25">
        <f>IF(AND(P583=W583,Q583=X583),1,0)</f>
        <v>1</v>
      </c>
      <c r="AA583" s="25" t="str">
        <f>IF(Z583=0,"",IF(ISBLANK(VLOOKUP(A583,Database!A:AA,22,FALSE)),"",VLOOKUP(A583,Database!A:AA,22,FALSE)))</f>
        <v>Exact</v>
      </c>
      <c r="AB583" s="25">
        <f ca="1">IFERROR(IF(AND(Y583&lt;&gt;"",OR(V583="Terminé",V583="En cours")),VLOOKUP(AA583,Setup_ScoreExactBonus!A:D,4,FALSE),0),0)</f>
        <v>0</v>
      </c>
      <c r="AC583" s="31" t="str">
        <f ca="1">IF(Y583&lt;&gt;"", Y583 + IF(Z583=1,AB583, 0), "")</f>
        <v/>
      </c>
      <c r="AD583" s="31">
        <f ca="1">SUMIFS(AC$2:AC583,D$2:D583,D583)*IF(R583=0,1,2)</f>
        <v>0</v>
      </c>
    </row>
    <row r="584" spans="1:30" x14ac:dyDescent="0.35">
      <c r="A584" s="31">
        <f>IF(ISBLANK(B584),"",COUNTIF(B$2:B584,B584))-1</f>
        <v>14</v>
      </c>
      <c r="B584" s="31">
        <v>37</v>
      </c>
      <c r="C584" s="10">
        <f>VLOOKUP($A584,Database!$A:$Y,7,FALSE)</f>
        <v>46188.875</v>
      </c>
      <c r="D584" s="31" t="str">
        <f>VLOOKUP(Pronostics!$B584,Setup_MPP!$A:$G,3,FALSE)</f>
        <v>Joueur37</v>
      </c>
      <c r="E584" s="31" t="str">
        <f>VLOOKUP(Pronostics!$B584,Setup_MPP!$A:$G,2,FALSE)</f>
        <v>Joueur37</v>
      </c>
      <c r="F584" s="31" t="str">
        <f>VLOOKUP($B584,Setup_MPP!$A:$E,4,FALSE)</f>
        <v>#D5D5D5</v>
      </c>
      <c r="G584" s="31" t="str">
        <f>VLOOKUP($B584,Setup_MPP!$A:$E,5,FALSE)</f>
        <v>#727272</v>
      </c>
      <c r="H584" s="31" t="str">
        <f>IFERROR(IF(AND(A584&gt;=1,A584&lt;=104),VLOOKUP($A584,Location!$A:$J,6,FALSE),IF(A584=0,"Avant l'ouverture",IF(OR(A584=105,A584=106),"Bonus"))),"")</f>
        <v>Tour 1</v>
      </c>
      <c r="I584" s="31" t="str">
        <f>IF(LEFT(H584,4)="Tour",VLOOKUP(A584,Database!$A:$C,3,FALSE),"")</f>
        <v>G</v>
      </c>
      <c r="J584" s="31" t="str">
        <f>VLOOKUP($A584,Location!$A:$J,7,FALSE)</f>
        <v>Belgique</v>
      </c>
      <c r="K584" s="31" t="str">
        <f>IFERROR(VLOOKUP(J584,Setup_Team!$B:$C,2,FALSE), "TDB")</f>
        <v>BEL</v>
      </c>
      <c r="L584" s="31" t="str">
        <f>VLOOKUP($A584,Location!$A:$J,8,FALSE)</f>
        <v>Egypte</v>
      </c>
      <c r="M584" s="31" t="str">
        <f>IFERROR(VLOOKUP(L584,Setup_Team!$B:$C,2,FALSE), "TDB")</f>
        <v>EGY</v>
      </c>
      <c r="N584" s="31" t="str">
        <f>VLOOKUP($A584,Location!$A:$J,9,FALSE)</f>
        <v>Seattle</v>
      </c>
      <c r="O584" s="31" t="str">
        <f>VLOOKUP($A584,Location!$A:$J,10,FALSE)</f>
        <v>Lumen Field</v>
      </c>
      <c r="R584" s="31">
        <v>0</v>
      </c>
      <c r="S584" s="25">
        <f>VLOOKUP($A584,Database!$A:$Y,10,FALSE)</f>
        <v>57</v>
      </c>
      <c r="T584" s="25">
        <f>VLOOKUP($A584,Database!$A:$Y,11,FALSE)</f>
        <v>122</v>
      </c>
      <c r="U584" s="25">
        <f>VLOOKUP($A584,Database!$A:$Y,12,FALSE)</f>
        <v>135</v>
      </c>
      <c r="V584" s="25" t="str">
        <f>VLOOKUP(A584,Database!A:M,13,FALSE)</f>
        <v>À venir</v>
      </c>
      <c r="W584" s="25" t="str">
        <f>VLOOKUP($A584,Database!$A:$Y,20,FALSE)</f>
        <v/>
      </c>
      <c r="X584" s="25" t="str">
        <f>VLOOKUP($A584,Database!$A:$Y,21,FALSE)</f>
        <v/>
      </c>
      <c r="Y584" s="25" t="str">
        <f ca="1">IF(C584&lt;NOW(),IF(AND(P584&gt;Q584,W584&gt;X584),S584,IF(AND(P584=Q584,W584=X584),T584,IF(AND(P584&lt;Q584,W584&lt;X584),U584,0))),"")</f>
        <v/>
      </c>
      <c r="Z584" s="25">
        <f>IF(AND(P584=W584,Q584=X584),1,0)</f>
        <v>1</v>
      </c>
      <c r="AA584" s="25" t="str">
        <f>IF(Z584=0,"",IF(ISBLANK(VLOOKUP(A584,Database!A:AA,22,FALSE)),"",VLOOKUP(A584,Database!A:AA,22,FALSE)))</f>
        <v>Exact</v>
      </c>
      <c r="AB584" s="25">
        <f ca="1">IFERROR(IF(AND(Y584&lt;&gt;"",OR(V584="Terminé",V584="En cours")),VLOOKUP(AA584,Setup_ScoreExactBonus!A:D,4,FALSE),0),0)</f>
        <v>0</v>
      </c>
      <c r="AC584" s="31" t="str">
        <f ca="1">IF(Y584&lt;&gt;"", Y584 + IF(Z584=1,AB584, 0), "")</f>
        <v/>
      </c>
      <c r="AD584" s="31">
        <f ca="1">SUMIFS(AC$2:AC584,D$2:D584,D584)*IF(R584=0,1,2)</f>
        <v>0</v>
      </c>
    </row>
    <row r="585" spans="1:30" x14ac:dyDescent="0.35">
      <c r="A585" s="31">
        <f>IF(ISBLANK(B585),"",COUNTIF(B$2:B585,B585))-1</f>
        <v>14</v>
      </c>
      <c r="B585" s="31">
        <v>38</v>
      </c>
      <c r="C585" s="10">
        <f>VLOOKUP($A585,Database!$A:$Y,7,FALSE)</f>
        <v>46188.875</v>
      </c>
      <c r="D585" s="31" t="str">
        <f>VLOOKUP(Pronostics!$B585,Setup_MPP!$A:$G,3,FALSE)</f>
        <v>Joueur38</v>
      </c>
      <c r="E585" s="31" t="str">
        <f>VLOOKUP(Pronostics!$B585,Setup_MPP!$A:$G,2,FALSE)</f>
        <v>Joueur38</v>
      </c>
      <c r="F585" s="31" t="str">
        <f>VLOOKUP($B585,Setup_MPP!$A:$E,4,FALSE)</f>
        <v>#D5D5D5</v>
      </c>
      <c r="G585" s="31" t="str">
        <f>VLOOKUP($B585,Setup_MPP!$A:$E,5,FALSE)</f>
        <v>#727272</v>
      </c>
      <c r="H585" s="31" t="str">
        <f>IFERROR(IF(AND(A585&gt;=1,A585&lt;=104),VLOOKUP($A585,Location!$A:$J,6,FALSE),IF(A585=0,"Avant l'ouverture",IF(OR(A585=105,A585=106),"Bonus"))),"")</f>
        <v>Tour 1</v>
      </c>
      <c r="I585" s="31" t="str">
        <f>IF(LEFT(H585,4)="Tour",VLOOKUP(A585,Database!$A:$C,3,FALSE),"")</f>
        <v>G</v>
      </c>
      <c r="J585" s="31" t="str">
        <f>VLOOKUP($A585,Location!$A:$J,7,FALSE)</f>
        <v>Belgique</v>
      </c>
      <c r="K585" s="31" t="str">
        <f>IFERROR(VLOOKUP(J585,Setup_Team!$B:$C,2,FALSE), "TDB")</f>
        <v>BEL</v>
      </c>
      <c r="L585" s="31" t="str">
        <f>VLOOKUP($A585,Location!$A:$J,8,FALSE)</f>
        <v>Egypte</v>
      </c>
      <c r="M585" s="31" t="str">
        <f>IFERROR(VLOOKUP(L585,Setup_Team!$B:$C,2,FALSE), "TDB")</f>
        <v>EGY</v>
      </c>
      <c r="N585" s="31" t="str">
        <f>VLOOKUP($A585,Location!$A:$J,9,FALSE)</f>
        <v>Seattle</v>
      </c>
      <c r="O585" s="31" t="str">
        <f>VLOOKUP($A585,Location!$A:$J,10,FALSE)</f>
        <v>Lumen Field</v>
      </c>
      <c r="R585" s="31">
        <v>0</v>
      </c>
      <c r="S585" s="25">
        <f>VLOOKUP($A585,Database!$A:$Y,10,FALSE)</f>
        <v>57</v>
      </c>
      <c r="T585" s="25">
        <f>VLOOKUP($A585,Database!$A:$Y,11,FALSE)</f>
        <v>122</v>
      </c>
      <c r="U585" s="25">
        <f>VLOOKUP($A585,Database!$A:$Y,12,FALSE)</f>
        <v>135</v>
      </c>
      <c r="V585" s="25" t="str">
        <f>VLOOKUP(A585,Database!A:M,13,FALSE)</f>
        <v>À venir</v>
      </c>
      <c r="W585" s="25" t="str">
        <f>VLOOKUP($A585,Database!$A:$Y,20,FALSE)</f>
        <v/>
      </c>
      <c r="X585" s="25" t="str">
        <f>VLOOKUP($A585,Database!$A:$Y,21,FALSE)</f>
        <v/>
      </c>
      <c r="Y585" s="25" t="str">
        <f ca="1">IF(C585&lt;NOW(),IF(AND(P585&gt;Q585,W585&gt;X585),S585,IF(AND(P585=Q585,W585=X585),T585,IF(AND(P585&lt;Q585,W585&lt;X585),U585,0))),"")</f>
        <v/>
      </c>
      <c r="Z585" s="25">
        <f>IF(AND(P585=W585,Q585=X585),1,0)</f>
        <v>1</v>
      </c>
      <c r="AA585" s="25" t="str">
        <f>IF(Z585=0,"",IF(ISBLANK(VLOOKUP(A585,Database!A:AA,22,FALSE)),"",VLOOKUP(A585,Database!A:AA,22,FALSE)))</f>
        <v>Exact</v>
      </c>
      <c r="AB585" s="25">
        <f ca="1">IFERROR(IF(AND(Y585&lt;&gt;"",OR(V585="Terminé",V585="En cours")),VLOOKUP(AA585,Setup_ScoreExactBonus!A:D,4,FALSE),0),0)</f>
        <v>0</v>
      </c>
      <c r="AC585" s="31" t="str">
        <f ca="1">IF(Y585&lt;&gt;"", Y585 + IF(Z585=1,AB585, 0), "")</f>
        <v/>
      </c>
      <c r="AD585" s="31">
        <f ca="1">SUMIFS(AC$2:AC585,D$2:D585,D585)*IF(R585=0,1,2)</f>
        <v>0</v>
      </c>
    </row>
    <row r="586" spans="1:30" x14ac:dyDescent="0.35">
      <c r="A586" s="31">
        <f>IF(ISBLANK(B586),"",COUNTIF(B$2:B586,B586))-1</f>
        <v>14</v>
      </c>
      <c r="B586" s="31">
        <v>39</v>
      </c>
      <c r="C586" s="10">
        <f>VLOOKUP($A586,Database!$A:$Y,7,FALSE)</f>
        <v>46188.875</v>
      </c>
      <c r="D586" s="31" t="str">
        <f>VLOOKUP(Pronostics!$B586,Setup_MPP!$A:$G,3,FALSE)</f>
        <v>Joueur39</v>
      </c>
      <c r="E586" s="31" t="str">
        <f>VLOOKUP(Pronostics!$B586,Setup_MPP!$A:$G,2,FALSE)</f>
        <v>Joueur39</v>
      </c>
      <c r="F586" s="31" t="str">
        <f>VLOOKUP($B586,Setup_MPP!$A:$E,4,FALSE)</f>
        <v>#D5D5D5</v>
      </c>
      <c r="G586" s="31" t="str">
        <f>VLOOKUP($B586,Setup_MPP!$A:$E,5,FALSE)</f>
        <v>#727272</v>
      </c>
      <c r="H586" s="31" t="str">
        <f>IFERROR(IF(AND(A586&gt;=1,A586&lt;=104),VLOOKUP($A586,Location!$A:$J,6,FALSE),IF(A586=0,"Avant l'ouverture",IF(OR(A586=105,A586=106),"Bonus"))),"")</f>
        <v>Tour 1</v>
      </c>
      <c r="I586" s="31" t="str">
        <f>IF(LEFT(H586,4)="Tour",VLOOKUP(A586,Database!$A:$C,3,FALSE),"")</f>
        <v>G</v>
      </c>
      <c r="J586" s="31" t="str">
        <f>VLOOKUP($A586,Location!$A:$J,7,FALSE)</f>
        <v>Belgique</v>
      </c>
      <c r="K586" s="31" t="str">
        <f>IFERROR(VLOOKUP(J586,Setup_Team!$B:$C,2,FALSE), "TDB")</f>
        <v>BEL</v>
      </c>
      <c r="L586" s="31" t="str">
        <f>VLOOKUP($A586,Location!$A:$J,8,FALSE)</f>
        <v>Egypte</v>
      </c>
      <c r="M586" s="31" t="str">
        <f>IFERROR(VLOOKUP(L586,Setup_Team!$B:$C,2,FALSE), "TDB")</f>
        <v>EGY</v>
      </c>
      <c r="N586" s="31" t="str">
        <f>VLOOKUP($A586,Location!$A:$J,9,FALSE)</f>
        <v>Seattle</v>
      </c>
      <c r="O586" s="31" t="str">
        <f>VLOOKUP($A586,Location!$A:$J,10,FALSE)</f>
        <v>Lumen Field</v>
      </c>
      <c r="R586" s="31">
        <v>0</v>
      </c>
      <c r="S586" s="25">
        <f>VLOOKUP($A586,Database!$A:$Y,10,FALSE)</f>
        <v>57</v>
      </c>
      <c r="T586" s="25">
        <f>VLOOKUP($A586,Database!$A:$Y,11,FALSE)</f>
        <v>122</v>
      </c>
      <c r="U586" s="25">
        <f>VLOOKUP($A586,Database!$A:$Y,12,FALSE)</f>
        <v>135</v>
      </c>
      <c r="V586" s="25" t="str">
        <f>VLOOKUP(A586,Database!A:M,13,FALSE)</f>
        <v>À venir</v>
      </c>
      <c r="W586" s="25" t="str">
        <f>VLOOKUP($A586,Database!$A:$Y,20,FALSE)</f>
        <v/>
      </c>
      <c r="X586" s="25" t="str">
        <f>VLOOKUP($A586,Database!$A:$Y,21,FALSE)</f>
        <v/>
      </c>
      <c r="Y586" s="25" t="str">
        <f ca="1">IF(C586&lt;NOW(),IF(AND(P586&gt;Q586,W586&gt;X586),S586,IF(AND(P586=Q586,W586=X586),T586,IF(AND(P586&lt;Q586,W586&lt;X586),U586,0))),"")</f>
        <v/>
      </c>
      <c r="Z586" s="25">
        <f>IF(AND(P586=W586,Q586=X586),1,0)</f>
        <v>1</v>
      </c>
      <c r="AA586" s="25" t="str">
        <f>IF(Z586=0,"",IF(ISBLANK(VLOOKUP(A586,Database!A:AA,22,FALSE)),"",VLOOKUP(A586,Database!A:AA,22,FALSE)))</f>
        <v>Exact</v>
      </c>
      <c r="AB586" s="25">
        <f ca="1">IFERROR(IF(AND(Y586&lt;&gt;"",OR(V586="Terminé",V586="En cours")),VLOOKUP(AA586,Setup_ScoreExactBonus!A:D,4,FALSE),0),0)</f>
        <v>0</v>
      </c>
      <c r="AC586" s="31" t="str">
        <f ca="1">IF(Y586&lt;&gt;"", Y586 + IF(Z586=1,AB586, 0), "")</f>
        <v/>
      </c>
      <c r="AD586" s="31">
        <f ca="1">SUMIFS(AC$2:AC586,D$2:D586,D586)*IF(R586=0,1,2)</f>
        <v>0</v>
      </c>
    </row>
    <row r="587" spans="1:30" x14ac:dyDescent="0.35">
      <c r="A587" s="31">
        <f>IF(ISBLANK(B587),"",COUNTIF(B$2:B587,B587))-1</f>
        <v>15</v>
      </c>
      <c r="B587" s="31">
        <v>1</v>
      </c>
      <c r="C587" s="10">
        <f>VLOOKUP($A587,Database!$A:$Y,7,FALSE)</f>
        <v>46189</v>
      </c>
      <c r="D587" s="31" t="str">
        <f>VLOOKUP(Pronostics!$B587,Setup_MPP!$A:$G,3,FALSE)</f>
        <v>_Nicolas_LM_</v>
      </c>
      <c r="E587" s="31" t="str">
        <f>VLOOKUP(Pronostics!$B587,Setup_MPP!$A:$G,2,FALSE)</f>
        <v>Nicolas LE MOUEL</v>
      </c>
      <c r="F587" s="31" t="str">
        <f>VLOOKUP($B587,Setup_MPP!$A:$E,4,FALSE)</f>
        <v>#F7C79D</v>
      </c>
      <c r="G587" s="31" t="str">
        <f>VLOOKUP($B587,Setup_MPP!$A:$E,5,FALSE)</f>
        <v>#FFBE85</v>
      </c>
      <c r="H587" s="31" t="str">
        <f>IFERROR(IF(AND(A587&gt;=1,A587&lt;=104),VLOOKUP($A587,Location!$A:$J,6,FALSE),IF(A587=0,"Avant l'ouverture",IF(OR(A587=105,A587=106),"Bonus"))),"")</f>
        <v>Tour 1</v>
      </c>
      <c r="I587" s="31" t="str">
        <f>IF(LEFT(H587,4)="Tour",VLOOKUP(A587,Database!$A:$C,3,FALSE),"")</f>
        <v>H</v>
      </c>
      <c r="J587" s="31" t="str">
        <f>VLOOKUP($A587,Location!$A:$J,7,FALSE)</f>
        <v>Arabie Saoudite</v>
      </c>
      <c r="K587" s="31" t="str">
        <f>IFERROR(VLOOKUP(J587,Setup_Team!$B:$C,2,FALSE), "TDB")</f>
        <v>SAU</v>
      </c>
      <c r="L587" s="31" t="str">
        <f>VLOOKUP($A587,Location!$A:$J,8,FALSE)</f>
        <v>Uruguay</v>
      </c>
      <c r="M587" s="31" t="str">
        <f>IFERROR(VLOOKUP(L587,Setup_Team!$B:$C,2,FALSE), "TDB")</f>
        <v>URY</v>
      </c>
      <c r="N587" s="31" t="str">
        <f>VLOOKUP($A587,Location!$A:$J,9,FALSE)</f>
        <v>Miami Gardens, Florida</v>
      </c>
      <c r="O587" s="31" t="str">
        <f>VLOOKUP($A587,Location!$A:$J,10,FALSE)</f>
        <v>Hard Rock Stadium</v>
      </c>
      <c r="P587" s="44"/>
      <c r="Q587" s="44"/>
      <c r="R587" s="31">
        <v>0</v>
      </c>
      <c r="S587" s="25">
        <f>VLOOKUP($A587,Database!$A:$Y,10,FALSE)</f>
        <v>146</v>
      </c>
      <c r="T587" s="25">
        <f>VLOOKUP($A587,Database!$A:$Y,11,FALSE)</f>
        <v>125</v>
      </c>
      <c r="U587" s="25">
        <f>VLOOKUP($A587,Database!$A:$Y,12,FALSE)</f>
        <v>50</v>
      </c>
      <c r="V587" s="25" t="str">
        <f>VLOOKUP(A587,Database!A:M,13,FALSE)</f>
        <v>À venir</v>
      </c>
      <c r="W587" s="25" t="str">
        <f>VLOOKUP($A587,Database!$A:$Y,20,FALSE)</f>
        <v/>
      </c>
      <c r="X587" s="25" t="str">
        <f>VLOOKUP($A587,Database!$A:$Y,21,FALSE)</f>
        <v/>
      </c>
      <c r="Y587" s="25" t="str">
        <f ca="1">IF(C587&lt;NOW(),IF(AND(P587&gt;Q587,W587&gt;X587),S587,IF(AND(P587=Q587,W587=X587),T587,IF(AND(P587&lt;Q587,W587&lt;X587),U587,0))),"")</f>
        <v/>
      </c>
      <c r="Z587" s="25">
        <f>IF(AND(P587=W587,Q587=X587),1,0)</f>
        <v>1</v>
      </c>
      <c r="AA587" s="25" t="str">
        <f>IF(Z587=0,"",IF(ISBLANK(VLOOKUP(A587,Database!A:AA,22,FALSE)),"",VLOOKUP(A587,Database!A:AA,22,FALSE)))</f>
        <v>Exact</v>
      </c>
      <c r="AB587" s="25">
        <f ca="1">IFERROR(IF(AND(Y587&lt;&gt;"",OR(V587="Terminé",V587="En cours")),VLOOKUP(AA587,Setup_ScoreExactBonus!A:D,4,FALSE),0),0)</f>
        <v>0</v>
      </c>
      <c r="AC587" s="31" t="str">
        <f ca="1">IF(Y587&lt;&gt;"", Y587 + IF(Z587=1,AB587, 0), "")</f>
        <v/>
      </c>
      <c r="AD587" s="31">
        <f ca="1">SUMIFS(AC$2:AC587,D$2:D587,D587)*IF(R587=0,1,2)</f>
        <v>0</v>
      </c>
    </row>
    <row r="588" spans="1:30" x14ac:dyDescent="0.35">
      <c r="A588" s="31">
        <f>IF(ISBLANK(B588),"",COUNTIF(B$2:B588,B588))-1</f>
        <v>15</v>
      </c>
      <c r="B588" s="31">
        <v>2</v>
      </c>
      <c r="C588" s="10">
        <f>VLOOKUP($A588,Database!$A:$Y,7,FALSE)</f>
        <v>46189</v>
      </c>
      <c r="D588" s="31" t="str">
        <f>VLOOKUP(Pronostics!$B588,Setup_MPP!$A:$G,3,FALSE)</f>
        <v>leaelaz</v>
      </c>
      <c r="E588" s="31" t="str">
        <f>VLOOKUP(Pronostics!$B588,Setup_MPP!$A:$G,2,FALSE)</f>
        <v>Léa EL ASERY</v>
      </c>
      <c r="F588" s="31" t="str">
        <f>VLOOKUP($B588,Setup_MPP!$A:$E,4,FALSE)</f>
        <v>#FFBEBE</v>
      </c>
      <c r="G588" s="31" t="str">
        <f>VLOOKUP($B588,Setup_MPP!$A:$E,5,FALSE)</f>
        <v>#DF6868</v>
      </c>
      <c r="H588" s="31" t="str">
        <f>IFERROR(IF(AND(A588&gt;=1,A588&lt;=104),VLOOKUP($A588,Location!$A:$J,6,FALSE),IF(A588=0,"Avant l'ouverture",IF(OR(A588=105,A588=106),"Bonus"))),"")</f>
        <v>Tour 1</v>
      </c>
      <c r="I588" s="31" t="str">
        <f>IF(LEFT(H588,4)="Tour",VLOOKUP(A588,Database!$A:$C,3,FALSE),"")</f>
        <v>H</v>
      </c>
      <c r="J588" s="31" t="str">
        <f>VLOOKUP($A588,Location!$A:$J,7,FALSE)</f>
        <v>Arabie Saoudite</v>
      </c>
      <c r="K588" s="31" t="str">
        <f>IFERROR(VLOOKUP(J588,Setup_Team!$B:$C,2,FALSE), "TDB")</f>
        <v>SAU</v>
      </c>
      <c r="L588" s="31" t="str">
        <f>VLOOKUP($A588,Location!$A:$J,8,FALSE)</f>
        <v>Uruguay</v>
      </c>
      <c r="M588" s="31" t="str">
        <f>IFERROR(VLOOKUP(L588,Setup_Team!$B:$C,2,FALSE), "TDB")</f>
        <v>URY</v>
      </c>
      <c r="N588" s="31" t="str">
        <f>VLOOKUP($A588,Location!$A:$J,9,FALSE)</f>
        <v>Miami Gardens, Florida</v>
      </c>
      <c r="O588" s="31" t="str">
        <f>VLOOKUP($A588,Location!$A:$J,10,FALSE)</f>
        <v>Hard Rock Stadium</v>
      </c>
      <c r="R588" s="31">
        <v>0</v>
      </c>
      <c r="S588" s="25">
        <f>VLOOKUP($A588,Database!$A:$Y,10,FALSE)</f>
        <v>146</v>
      </c>
      <c r="T588" s="25">
        <f>VLOOKUP($A588,Database!$A:$Y,11,FALSE)</f>
        <v>125</v>
      </c>
      <c r="U588" s="25">
        <f>VLOOKUP($A588,Database!$A:$Y,12,FALSE)</f>
        <v>50</v>
      </c>
      <c r="V588" s="25" t="str">
        <f>VLOOKUP(A588,Database!A:M,13,FALSE)</f>
        <v>À venir</v>
      </c>
      <c r="W588" s="25" t="str">
        <f>VLOOKUP($A588,Database!$A:$Y,20,FALSE)</f>
        <v/>
      </c>
      <c r="X588" s="25" t="str">
        <f>VLOOKUP($A588,Database!$A:$Y,21,FALSE)</f>
        <v/>
      </c>
      <c r="Y588" s="25" t="str">
        <f ca="1">IF(C588&lt;NOW(),IF(AND(P588&gt;Q588,W588&gt;X588),S588,IF(AND(P588=Q588,W588=X588),T588,IF(AND(P588&lt;Q588,W588&lt;X588),U588,0))),"")</f>
        <v/>
      </c>
      <c r="Z588" s="25">
        <f>IF(AND(P588=W588,Q588=X588),1,0)</f>
        <v>1</v>
      </c>
      <c r="AA588" s="25" t="str">
        <f>IF(Z588=0,"",IF(ISBLANK(VLOOKUP(A588,Database!A:AA,22,FALSE)),"",VLOOKUP(A588,Database!A:AA,22,FALSE)))</f>
        <v>Exact</v>
      </c>
      <c r="AB588" s="25">
        <f ca="1">IFERROR(IF(AND(Y588&lt;&gt;"",OR(V588="Terminé",V588="En cours")),VLOOKUP(AA588,Setup_ScoreExactBonus!A:D,4,FALSE),0),0)</f>
        <v>0</v>
      </c>
      <c r="AC588" s="31" t="str">
        <f ca="1">IF(Y588&lt;&gt;"", Y588 + IF(Z588=1,AB588, 0), "")</f>
        <v/>
      </c>
      <c r="AD588" s="31">
        <f ca="1">SUMIFS(AC$2:AC588,D$2:D588,D588)*IF(R588=0,1,2)</f>
        <v>0</v>
      </c>
    </row>
    <row r="589" spans="1:30" x14ac:dyDescent="0.35">
      <c r="A589" s="31">
        <f>IF(ISBLANK(B589),"",COUNTIF(B$2:B589,B589))-1</f>
        <v>15</v>
      </c>
      <c r="B589" s="31">
        <v>3</v>
      </c>
      <c r="C589" s="10">
        <f>VLOOKUP($A589,Database!$A:$Y,7,FALSE)</f>
        <v>46189</v>
      </c>
      <c r="D589" s="31" t="str">
        <f>VLOOKUP(Pronostics!$B589,Setup_MPP!$A:$G,3,FALSE)</f>
        <v>PasMetalleux</v>
      </c>
      <c r="E589" s="31" t="str">
        <f>VLOOKUP(Pronostics!$B589,Setup_MPP!$A:$G,2,FALSE)</f>
        <v>Elwenn JOUBREL</v>
      </c>
      <c r="F589" s="31" t="str">
        <f>VLOOKUP($B589,Setup_MPP!$A:$E,4,FALSE)</f>
        <v>#F5C7FC</v>
      </c>
      <c r="G589" s="31" t="str">
        <f>VLOOKUP($B589,Setup_MPP!$A:$E,5,FALSE)</f>
        <v>#C489CF</v>
      </c>
      <c r="H589" s="31" t="str">
        <f>IFERROR(IF(AND(A589&gt;=1,A589&lt;=104),VLOOKUP($A589,Location!$A:$J,6,FALSE),IF(A589=0,"Avant l'ouverture",IF(OR(A589=105,A589=106),"Bonus"))),"")</f>
        <v>Tour 1</v>
      </c>
      <c r="I589" s="31" t="str">
        <f>IF(LEFT(H589,4)="Tour",VLOOKUP(A589,Database!$A:$C,3,FALSE),"")</f>
        <v>H</v>
      </c>
      <c r="J589" s="31" t="str">
        <f>VLOOKUP($A589,Location!$A:$J,7,FALSE)</f>
        <v>Arabie Saoudite</v>
      </c>
      <c r="K589" s="31" t="str">
        <f>IFERROR(VLOOKUP(J589,Setup_Team!$B:$C,2,FALSE), "TDB")</f>
        <v>SAU</v>
      </c>
      <c r="L589" s="31" t="str">
        <f>VLOOKUP($A589,Location!$A:$J,8,FALSE)</f>
        <v>Uruguay</v>
      </c>
      <c r="M589" s="31" t="str">
        <f>IFERROR(VLOOKUP(L589,Setup_Team!$B:$C,2,FALSE), "TDB")</f>
        <v>URY</v>
      </c>
      <c r="N589" s="31" t="str">
        <f>VLOOKUP($A589,Location!$A:$J,9,FALSE)</f>
        <v>Miami Gardens, Florida</v>
      </c>
      <c r="O589" s="31" t="str">
        <f>VLOOKUP($A589,Location!$A:$J,10,FALSE)</f>
        <v>Hard Rock Stadium</v>
      </c>
      <c r="R589" s="31">
        <v>0</v>
      </c>
      <c r="S589" s="25">
        <f>VLOOKUP($A589,Database!$A:$Y,10,FALSE)</f>
        <v>146</v>
      </c>
      <c r="T589" s="25">
        <f>VLOOKUP($A589,Database!$A:$Y,11,FALSE)</f>
        <v>125</v>
      </c>
      <c r="U589" s="25">
        <f>VLOOKUP($A589,Database!$A:$Y,12,FALSE)</f>
        <v>50</v>
      </c>
      <c r="V589" s="25" t="str">
        <f>VLOOKUP(A589,Database!A:M,13,FALSE)</f>
        <v>À venir</v>
      </c>
      <c r="W589" s="25" t="str">
        <f>VLOOKUP($A589,Database!$A:$Y,20,FALSE)</f>
        <v/>
      </c>
      <c r="X589" s="25" t="str">
        <f>VLOOKUP($A589,Database!$A:$Y,21,FALSE)</f>
        <v/>
      </c>
      <c r="Y589" s="25" t="str">
        <f ca="1">IF(C589&lt;NOW(),IF(AND(P589&gt;Q589,W589&gt;X589),S589,IF(AND(P589=Q589,W589=X589),T589,IF(AND(P589&lt;Q589,W589&lt;X589),U589,0))),"")</f>
        <v/>
      </c>
      <c r="Z589" s="25">
        <f>IF(AND(P589=W589,Q589=X589),1,0)</f>
        <v>1</v>
      </c>
      <c r="AA589" s="25" t="str">
        <f>IF(Z589=0,"",IF(ISBLANK(VLOOKUP(A589,Database!A:AA,22,FALSE)),"",VLOOKUP(A589,Database!A:AA,22,FALSE)))</f>
        <v>Exact</v>
      </c>
      <c r="AB589" s="25">
        <f ca="1">IFERROR(IF(AND(Y589&lt;&gt;"",OR(V589="Terminé",V589="En cours")),VLOOKUP(AA589,Setup_ScoreExactBonus!A:D,4,FALSE),0),0)</f>
        <v>0</v>
      </c>
      <c r="AC589" s="31" t="str">
        <f ca="1">IF(Y589&lt;&gt;"", Y589 + IF(Z589=1,AB589, 0), "")</f>
        <v/>
      </c>
      <c r="AD589" s="31">
        <f ca="1">SUMIFS(AC$2:AC589,D$2:D589,D589)*IF(R589=0,1,2)</f>
        <v>0</v>
      </c>
    </row>
    <row r="590" spans="1:30" x14ac:dyDescent="0.35">
      <c r="A590" s="31">
        <f>IF(ISBLANK(B590),"",COUNTIF(B$2:B590,B590))-1</f>
        <v>15</v>
      </c>
      <c r="B590" s="31">
        <v>4</v>
      </c>
      <c r="C590" s="10">
        <f>VLOOKUP($A590,Database!$A:$Y,7,FALSE)</f>
        <v>46189</v>
      </c>
      <c r="D590" s="31" t="str">
        <f>VLOOKUP(Pronostics!$B590,Setup_MPP!$A:$G,3,FALSE)</f>
        <v>Popo444</v>
      </c>
      <c r="E590" s="31" t="str">
        <f>VLOOKUP(Pronostics!$B590,Setup_MPP!$A:$G,2,FALSE)</f>
        <v>Pauline OLIVIER</v>
      </c>
      <c r="F590" s="31" t="str">
        <f>VLOOKUP($B590,Setup_MPP!$A:$E,4,FALSE)</f>
        <v>#A5EA7F</v>
      </c>
      <c r="G590" s="31" t="str">
        <f>VLOOKUP($B590,Setup_MPP!$A:$E,5,FALSE)</f>
        <v>#80C65A</v>
      </c>
      <c r="H590" s="31" t="str">
        <f>IFERROR(IF(AND(A590&gt;=1,A590&lt;=104),VLOOKUP($A590,Location!$A:$J,6,FALSE),IF(A590=0,"Avant l'ouverture",IF(OR(A590=105,A590=106),"Bonus"))),"")</f>
        <v>Tour 1</v>
      </c>
      <c r="I590" s="31" t="str">
        <f>IF(LEFT(H590,4)="Tour",VLOOKUP(A590,Database!$A:$C,3,FALSE),"")</f>
        <v>H</v>
      </c>
      <c r="J590" s="31" t="str">
        <f>VLOOKUP($A590,Location!$A:$J,7,FALSE)</f>
        <v>Arabie Saoudite</v>
      </c>
      <c r="K590" s="31" t="str">
        <f>IFERROR(VLOOKUP(J590,Setup_Team!$B:$C,2,FALSE), "TDB")</f>
        <v>SAU</v>
      </c>
      <c r="L590" s="31" t="str">
        <f>VLOOKUP($A590,Location!$A:$J,8,FALSE)</f>
        <v>Uruguay</v>
      </c>
      <c r="M590" s="31" t="str">
        <f>IFERROR(VLOOKUP(L590,Setup_Team!$B:$C,2,FALSE), "TDB")</f>
        <v>URY</v>
      </c>
      <c r="N590" s="31" t="str">
        <f>VLOOKUP($A590,Location!$A:$J,9,FALSE)</f>
        <v>Miami Gardens, Florida</v>
      </c>
      <c r="O590" s="31" t="str">
        <f>VLOOKUP($A590,Location!$A:$J,10,FALSE)</f>
        <v>Hard Rock Stadium</v>
      </c>
      <c r="R590" s="31">
        <v>0</v>
      </c>
      <c r="S590" s="25">
        <f>VLOOKUP($A590,Database!$A:$Y,10,FALSE)</f>
        <v>146</v>
      </c>
      <c r="T590" s="25">
        <f>VLOOKUP($A590,Database!$A:$Y,11,FALSE)</f>
        <v>125</v>
      </c>
      <c r="U590" s="25">
        <f>VLOOKUP($A590,Database!$A:$Y,12,FALSE)</f>
        <v>50</v>
      </c>
      <c r="V590" s="25" t="str">
        <f>VLOOKUP(A590,Database!A:M,13,FALSE)</f>
        <v>À venir</v>
      </c>
      <c r="W590" s="25" t="str">
        <f>VLOOKUP($A590,Database!$A:$Y,20,FALSE)</f>
        <v/>
      </c>
      <c r="X590" s="25" t="str">
        <f>VLOOKUP($A590,Database!$A:$Y,21,FALSE)</f>
        <v/>
      </c>
      <c r="Y590" s="25" t="str">
        <f ca="1">IF(C590&lt;NOW(),IF(AND(P590&gt;Q590,W590&gt;X590),S590,IF(AND(P590=Q590,W590=X590),T590,IF(AND(P590&lt;Q590,W590&lt;X590),U590,0))),"")</f>
        <v/>
      </c>
      <c r="Z590" s="25">
        <f>IF(AND(P590=W590,Q590=X590),1,0)</f>
        <v>1</v>
      </c>
      <c r="AA590" s="25" t="str">
        <f>IF(Z590=0,"",IF(ISBLANK(VLOOKUP(A590,Database!A:AA,22,FALSE)),"",VLOOKUP(A590,Database!A:AA,22,FALSE)))</f>
        <v>Exact</v>
      </c>
      <c r="AB590" s="25">
        <f ca="1">IFERROR(IF(AND(Y590&lt;&gt;"",OR(V590="Terminé",V590="En cours")),VLOOKUP(AA590,Setup_ScoreExactBonus!A:D,4,FALSE),0),0)</f>
        <v>0</v>
      </c>
      <c r="AC590" s="31" t="str">
        <f ca="1">IF(Y590&lt;&gt;"", Y590 + IF(Z590=1,AB590, 0), "")</f>
        <v/>
      </c>
      <c r="AD590" s="31">
        <f ca="1">SUMIFS(AC$2:AC590,D$2:D590,D590)*IF(R590=0,1,2)</f>
        <v>0</v>
      </c>
    </row>
    <row r="591" spans="1:30" x14ac:dyDescent="0.35">
      <c r="A591" s="31">
        <f>IF(ISBLANK(B591),"",COUNTIF(B$2:B591,B591))-1</f>
        <v>15</v>
      </c>
      <c r="B591" s="31">
        <v>5</v>
      </c>
      <c r="C591" s="10">
        <f>VLOOKUP($A591,Database!$A:$Y,7,FALSE)</f>
        <v>46189</v>
      </c>
      <c r="D591" s="31" t="str">
        <f>VLOOKUP(Pronostics!$B591,Setup_MPP!$A:$G,3,FALSE)</f>
        <v>_Jujul</v>
      </c>
      <c r="E591" s="31" t="str">
        <f>VLOOKUP(Pronostics!$B591,Setup_MPP!$A:$G,2,FALSE)</f>
        <v>Julie BOISSIERE</v>
      </c>
      <c r="F591" s="31" t="str">
        <f>VLOOKUP($B591,Setup_MPP!$A:$E,4,FALSE)</f>
        <v>#D890FF</v>
      </c>
      <c r="G591" s="31" t="str">
        <f>VLOOKUP($B591,Setup_MPP!$A:$E,5,FALSE)</f>
        <v>#B750EF</v>
      </c>
      <c r="H591" s="31" t="str">
        <f>IFERROR(IF(AND(A591&gt;=1,A591&lt;=104),VLOOKUP($A591,Location!$A:$J,6,FALSE),IF(A591=0,"Avant l'ouverture",IF(OR(A591=105,A591=106),"Bonus"))),"")</f>
        <v>Tour 1</v>
      </c>
      <c r="I591" s="31" t="str">
        <f>IF(LEFT(H591,4)="Tour",VLOOKUP(A591,Database!$A:$C,3,FALSE),"")</f>
        <v>H</v>
      </c>
      <c r="J591" s="31" t="str">
        <f>VLOOKUP($A591,Location!$A:$J,7,FALSE)</f>
        <v>Arabie Saoudite</v>
      </c>
      <c r="K591" s="31" t="str">
        <f>IFERROR(VLOOKUP(J591,Setup_Team!$B:$C,2,FALSE), "TDB")</f>
        <v>SAU</v>
      </c>
      <c r="L591" s="31" t="str">
        <f>VLOOKUP($A591,Location!$A:$J,8,FALSE)</f>
        <v>Uruguay</v>
      </c>
      <c r="M591" s="31" t="str">
        <f>IFERROR(VLOOKUP(L591,Setup_Team!$B:$C,2,FALSE), "TDB")</f>
        <v>URY</v>
      </c>
      <c r="N591" s="31" t="str">
        <f>VLOOKUP($A591,Location!$A:$J,9,FALSE)</f>
        <v>Miami Gardens, Florida</v>
      </c>
      <c r="O591" s="31" t="str">
        <f>VLOOKUP($A591,Location!$A:$J,10,FALSE)</f>
        <v>Hard Rock Stadium</v>
      </c>
      <c r="R591" s="31">
        <v>0</v>
      </c>
      <c r="S591" s="25">
        <f>VLOOKUP($A591,Database!$A:$Y,10,FALSE)</f>
        <v>146</v>
      </c>
      <c r="T591" s="25">
        <f>VLOOKUP($A591,Database!$A:$Y,11,FALSE)</f>
        <v>125</v>
      </c>
      <c r="U591" s="25">
        <f>VLOOKUP($A591,Database!$A:$Y,12,FALSE)</f>
        <v>50</v>
      </c>
      <c r="V591" s="25" t="str">
        <f>VLOOKUP(A591,Database!A:M,13,FALSE)</f>
        <v>À venir</v>
      </c>
      <c r="W591" s="25" t="str">
        <f>VLOOKUP($A591,Database!$A:$Y,20,FALSE)</f>
        <v/>
      </c>
      <c r="X591" s="25" t="str">
        <f>VLOOKUP($A591,Database!$A:$Y,21,FALSE)</f>
        <v/>
      </c>
      <c r="Y591" s="25" t="str">
        <f ca="1">IF(C591&lt;NOW(),IF(AND(P591&gt;Q591,W591&gt;X591),S591,IF(AND(P591=Q591,W591=X591),T591,IF(AND(P591&lt;Q591,W591&lt;X591),U591,0))),"")</f>
        <v/>
      </c>
      <c r="Z591" s="25">
        <f>IF(AND(P591=W591,Q591=X591),1,0)</f>
        <v>1</v>
      </c>
      <c r="AA591" s="25" t="str">
        <f>IF(Z591=0,"",IF(ISBLANK(VLOOKUP(A591,Database!A:AA,22,FALSE)),"",VLOOKUP(A591,Database!A:AA,22,FALSE)))</f>
        <v>Exact</v>
      </c>
      <c r="AB591" s="25">
        <f ca="1">IFERROR(IF(AND(Y591&lt;&gt;"",OR(V591="Terminé",V591="En cours")),VLOOKUP(AA591,Setup_ScoreExactBonus!A:D,4,FALSE),0),0)</f>
        <v>0</v>
      </c>
      <c r="AC591" s="31" t="str">
        <f ca="1">IF(Y591&lt;&gt;"", Y591 + IF(Z591=1,AB591, 0), "")</f>
        <v/>
      </c>
      <c r="AD591" s="31">
        <f ca="1">SUMIFS(AC$2:AC591,D$2:D591,D591)*IF(R591=0,1,2)</f>
        <v>0</v>
      </c>
    </row>
    <row r="592" spans="1:30" x14ac:dyDescent="0.35">
      <c r="A592" s="31">
        <f>IF(ISBLANK(B592),"",COUNTIF(B$2:B592,B592))-1</f>
        <v>15</v>
      </c>
      <c r="B592" s="31">
        <v>6</v>
      </c>
      <c r="C592" s="10">
        <f>VLOOKUP($A592,Database!$A:$Y,7,FALSE)</f>
        <v>46189</v>
      </c>
      <c r="D592" s="31" t="str">
        <f>VLOOKUP(Pronostics!$B592,Setup_MPP!$A:$G,3,FALSE)</f>
        <v>Julay</v>
      </c>
      <c r="E592" s="31" t="str">
        <f>VLOOKUP(Pronostics!$B592,Setup_MPP!$A:$G,2,FALSE)</f>
        <v>Julie BOUCHARD</v>
      </c>
      <c r="F592" s="31" t="str">
        <f>VLOOKUP($B592,Setup_MPP!$A:$E,4,FALSE)</f>
        <v>#A6F7B1</v>
      </c>
      <c r="G592" s="31" t="str">
        <f>VLOOKUP($B592,Setup_MPP!$A:$E,5,FALSE)</f>
        <v>#6EC179</v>
      </c>
      <c r="H592" s="31" t="str">
        <f>IFERROR(IF(AND(A592&gt;=1,A592&lt;=104),VLOOKUP($A592,Location!$A:$J,6,FALSE),IF(A592=0,"Avant l'ouverture",IF(OR(A592=105,A592=106),"Bonus"))),"")</f>
        <v>Tour 1</v>
      </c>
      <c r="I592" s="31" t="str">
        <f>IF(LEFT(H592,4)="Tour",VLOOKUP(A592,Database!$A:$C,3,FALSE),"")</f>
        <v>H</v>
      </c>
      <c r="J592" s="31" t="str">
        <f>VLOOKUP($A592,Location!$A:$J,7,FALSE)</f>
        <v>Arabie Saoudite</v>
      </c>
      <c r="K592" s="31" t="str">
        <f>IFERROR(VLOOKUP(J592,Setup_Team!$B:$C,2,FALSE), "TDB")</f>
        <v>SAU</v>
      </c>
      <c r="L592" s="31" t="str">
        <f>VLOOKUP($A592,Location!$A:$J,8,FALSE)</f>
        <v>Uruguay</v>
      </c>
      <c r="M592" s="31" t="str">
        <f>IFERROR(VLOOKUP(L592,Setup_Team!$B:$C,2,FALSE), "TDB")</f>
        <v>URY</v>
      </c>
      <c r="N592" s="31" t="str">
        <f>VLOOKUP($A592,Location!$A:$J,9,FALSE)</f>
        <v>Miami Gardens, Florida</v>
      </c>
      <c r="O592" s="31" t="str">
        <f>VLOOKUP($A592,Location!$A:$J,10,FALSE)</f>
        <v>Hard Rock Stadium</v>
      </c>
      <c r="R592" s="31">
        <v>0</v>
      </c>
      <c r="S592" s="25">
        <f>VLOOKUP($A592,Database!$A:$Y,10,FALSE)</f>
        <v>146</v>
      </c>
      <c r="T592" s="25">
        <f>VLOOKUP($A592,Database!$A:$Y,11,FALSE)</f>
        <v>125</v>
      </c>
      <c r="U592" s="25">
        <f>VLOOKUP($A592,Database!$A:$Y,12,FALSE)</f>
        <v>50</v>
      </c>
      <c r="V592" s="25" t="str">
        <f>VLOOKUP(A592,Database!A:M,13,FALSE)</f>
        <v>À venir</v>
      </c>
      <c r="W592" s="25" t="str">
        <f>VLOOKUP($A592,Database!$A:$Y,20,FALSE)</f>
        <v/>
      </c>
      <c r="X592" s="25" t="str">
        <f>VLOOKUP($A592,Database!$A:$Y,21,FALSE)</f>
        <v/>
      </c>
      <c r="Y592" s="25" t="str">
        <f ca="1">IF(C592&lt;NOW(),IF(AND(P592&gt;Q592,W592&gt;X592),S592,IF(AND(P592=Q592,W592=X592),T592,IF(AND(P592&lt;Q592,W592&lt;X592),U592,0))),"")</f>
        <v/>
      </c>
      <c r="Z592" s="25">
        <f>IF(AND(P592=W592,Q592=X592),1,0)</f>
        <v>1</v>
      </c>
      <c r="AA592" s="25" t="str">
        <f>IF(Z592=0,"",IF(ISBLANK(VLOOKUP(A592,Database!A:AA,22,FALSE)),"",VLOOKUP(A592,Database!A:AA,22,FALSE)))</f>
        <v>Exact</v>
      </c>
      <c r="AB592" s="25">
        <f ca="1">IFERROR(IF(AND(Y592&lt;&gt;"",OR(V592="Terminé",V592="En cours")),VLOOKUP(AA592,Setup_ScoreExactBonus!A:D,4,FALSE),0),0)</f>
        <v>0</v>
      </c>
      <c r="AC592" s="31" t="str">
        <f ca="1">IF(Y592&lt;&gt;"", Y592 + IF(Z592=1,AB592, 0), "")</f>
        <v/>
      </c>
      <c r="AD592" s="31">
        <f ca="1">SUMIFS(AC$2:AC592,D$2:D592,D592)*IF(R592=0,1,2)</f>
        <v>0</v>
      </c>
    </row>
    <row r="593" spans="1:30" x14ac:dyDescent="0.35">
      <c r="A593" s="31">
        <f>IF(ISBLANK(B593),"",COUNTIF(B$2:B593,B593))-1</f>
        <v>15</v>
      </c>
      <c r="B593" s="31">
        <v>7</v>
      </c>
      <c r="C593" s="10">
        <f>VLOOKUP($A593,Database!$A:$Y,7,FALSE)</f>
        <v>46189</v>
      </c>
      <c r="D593" s="31" t="str">
        <f>VLOOKUP(Pronostics!$B593,Setup_MPP!$A:$G,3,FALSE)</f>
        <v>__Vince__</v>
      </c>
      <c r="E593" s="31" t="str">
        <f>VLOOKUP(Pronostics!$B593,Setup_MPP!$A:$G,2,FALSE)</f>
        <v>Vincent FRAYSSE</v>
      </c>
      <c r="F593" s="31" t="str">
        <f>VLOOKUP($B593,Setup_MPP!$A:$E,4,FALSE)</f>
        <v>#B2EAE8</v>
      </c>
      <c r="G593" s="31" t="str">
        <f>VLOOKUP($B593,Setup_MPP!$A:$E,5,FALSE)</f>
        <v>#6CB4B1</v>
      </c>
      <c r="H593" s="31" t="str">
        <f>IFERROR(IF(AND(A593&gt;=1,A593&lt;=104),VLOOKUP($A593,Location!$A:$J,6,FALSE),IF(A593=0,"Avant l'ouverture",IF(OR(A593=105,A593=106),"Bonus"))),"")</f>
        <v>Tour 1</v>
      </c>
      <c r="I593" s="31" t="str">
        <f>IF(LEFT(H593,4)="Tour",VLOOKUP(A593,Database!$A:$C,3,FALSE),"")</f>
        <v>H</v>
      </c>
      <c r="J593" s="31" t="str">
        <f>VLOOKUP($A593,Location!$A:$J,7,FALSE)</f>
        <v>Arabie Saoudite</v>
      </c>
      <c r="K593" s="31" t="str">
        <f>IFERROR(VLOOKUP(J593,Setup_Team!$B:$C,2,FALSE), "TDB")</f>
        <v>SAU</v>
      </c>
      <c r="L593" s="31" t="str">
        <f>VLOOKUP($A593,Location!$A:$J,8,FALSE)</f>
        <v>Uruguay</v>
      </c>
      <c r="M593" s="31" t="str">
        <f>IFERROR(VLOOKUP(L593,Setup_Team!$B:$C,2,FALSE), "TDB")</f>
        <v>URY</v>
      </c>
      <c r="N593" s="31" t="str">
        <f>VLOOKUP($A593,Location!$A:$J,9,FALSE)</f>
        <v>Miami Gardens, Florida</v>
      </c>
      <c r="O593" s="31" t="str">
        <f>VLOOKUP($A593,Location!$A:$J,10,FALSE)</f>
        <v>Hard Rock Stadium</v>
      </c>
      <c r="R593" s="31">
        <v>0</v>
      </c>
      <c r="S593" s="25">
        <f>VLOOKUP($A593,Database!$A:$Y,10,FALSE)</f>
        <v>146</v>
      </c>
      <c r="T593" s="25">
        <f>VLOOKUP($A593,Database!$A:$Y,11,FALSE)</f>
        <v>125</v>
      </c>
      <c r="U593" s="25">
        <f>VLOOKUP($A593,Database!$A:$Y,12,FALSE)</f>
        <v>50</v>
      </c>
      <c r="V593" s="25" t="str">
        <f>VLOOKUP(A593,Database!A:M,13,FALSE)</f>
        <v>À venir</v>
      </c>
      <c r="W593" s="25" t="str">
        <f>VLOOKUP($A593,Database!$A:$Y,20,FALSE)</f>
        <v/>
      </c>
      <c r="X593" s="25" t="str">
        <f>VLOOKUP($A593,Database!$A:$Y,21,FALSE)</f>
        <v/>
      </c>
      <c r="Y593" s="25" t="str">
        <f ca="1">IF(C593&lt;NOW(),IF(AND(P593&gt;Q593,W593&gt;X593),S593,IF(AND(P593=Q593,W593=X593),T593,IF(AND(P593&lt;Q593,W593&lt;X593),U593,0))),"")</f>
        <v/>
      </c>
      <c r="Z593" s="25">
        <f>IF(AND(P593=W593,Q593=X593),1,0)</f>
        <v>1</v>
      </c>
      <c r="AA593" s="25" t="str">
        <f>IF(Z593=0,"",IF(ISBLANK(VLOOKUP(A593,Database!A:AA,22,FALSE)),"",VLOOKUP(A593,Database!A:AA,22,FALSE)))</f>
        <v>Exact</v>
      </c>
      <c r="AB593" s="25">
        <f ca="1">IFERROR(IF(AND(Y593&lt;&gt;"",OR(V593="Terminé",V593="En cours")),VLOOKUP(AA593,Setup_ScoreExactBonus!A:D,4,FALSE),0),0)</f>
        <v>0</v>
      </c>
      <c r="AC593" s="31" t="str">
        <f ca="1">IF(Y593&lt;&gt;"", Y593 + IF(Z593=1,AB593, 0), "")</f>
        <v/>
      </c>
      <c r="AD593" s="31">
        <f ca="1">SUMIFS(AC$2:AC593,D$2:D593,D593)*IF(R593=0,1,2)</f>
        <v>0</v>
      </c>
    </row>
    <row r="594" spans="1:30" x14ac:dyDescent="0.35">
      <c r="A594" s="31">
        <f>IF(ISBLANK(B594),"",COUNTIF(B$2:B594,B594))-1</f>
        <v>15</v>
      </c>
      <c r="B594" s="31">
        <v>8</v>
      </c>
      <c r="C594" s="10">
        <f>VLOOKUP($A594,Database!$A:$Y,7,FALSE)</f>
        <v>46189</v>
      </c>
      <c r="D594" s="31" t="str">
        <f>VLOOKUP(Pronostics!$B594,Setup_MPP!$A:$G,3,FALSE)</f>
        <v>Louuiiis</v>
      </c>
      <c r="E594" s="31" t="str">
        <f>VLOOKUP(Pronostics!$B594,Setup_MPP!$A:$G,2,FALSE)</f>
        <v>Louis HARLE</v>
      </c>
      <c r="F594" s="31" t="str">
        <f>VLOOKUP($B594,Setup_MPP!$A:$E,4,FALSE)</f>
        <v>#EEF7B1</v>
      </c>
      <c r="G594" s="31" t="str">
        <f>VLOOKUP($B594,Setup_MPP!$A:$E,5,FALSE)</f>
        <v>#C1CB7D</v>
      </c>
      <c r="H594" s="31" t="str">
        <f>IFERROR(IF(AND(A594&gt;=1,A594&lt;=104),VLOOKUP($A594,Location!$A:$J,6,FALSE),IF(A594=0,"Avant l'ouverture",IF(OR(A594=105,A594=106),"Bonus"))),"")</f>
        <v>Tour 1</v>
      </c>
      <c r="I594" s="31" t="str">
        <f>IF(LEFT(H594,4)="Tour",VLOOKUP(A594,Database!$A:$C,3,FALSE),"")</f>
        <v>H</v>
      </c>
      <c r="J594" s="31" t="str">
        <f>VLOOKUP($A594,Location!$A:$J,7,FALSE)</f>
        <v>Arabie Saoudite</v>
      </c>
      <c r="K594" s="31" t="str">
        <f>IFERROR(VLOOKUP(J594,Setup_Team!$B:$C,2,FALSE), "TDB")</f>
        <v>SAU</v>
      </c>
      <c r="L594" s="31" t="str">
        <f>VLOOKUP($A594,Location!$A:$J,8,FALSE)</f>
        <v>Uruguay</v>
      </c>
      <c r="M594" s="31" t="str">
        <f>IFERROR(VLOOKUP(L594,Setup_Team!$B:$C,2,FALSE), "TDB")</f>
        <v>URY</v>
      </c>
      <c r="N594" s="31" t="str">
        <f>VLOOKUP($A594,Location!$A:$J,9,FALSE)</f>
        <v>Miami Gardens, Florida</v>
      </c>
      <c r="O594" s="31" t="str">
        <f>VLOOKUP($A594,Location!$A:$J,10,FALSE)</f>
        <v>Hard Rock Stadium</v>
      </c>
      <c r="R594" s="31">
        <v>0</v>
      </c>
      <c r="S594" s="25">
        <f>VLOOKUP($A594,Database!$A:$Y,10,FALSE)</f>
        <v>146</v>
      </c>
      <c r="T594" s="25">
        <f>VLOOKUP($A594,Database!$A:$Y,11,FALSE)</f>
        <v>125</v>
      </c>
      <c r="U594" s="25">
        <f>VLOOKUP($A594,Database!$A:$Y,12,FALSE)</f>
        <v>50</v>
      </c>
      <c r="V594" s="25" t="str">
        <f>VLOOKUP(A594,Database!A:M,13,FALSE)</f>
        <v>À venir</v>
      </c>
      <c r="W594" s="25" t="str">
        <f>VLOOKUP($A594,Database!$A:$Y,20,FALSE)</f>
        <v/>
      </c>
      <c r="X594" s="25" t="str">
        <f>VLOOKUP($A594,Database!$A:$Y,21,FALSE)</f>
        <v/>
      </c>
      <c r="Y594" s="25" t="str">
        <f ca="1">IF(C594&lt;NOW(),IF(AND(P594&gt;Q594,W594&gt;X594),S594,IF(AND(P594=Q594,W594=X594),T594,IF(AND(P594&lt;Q594,W594&lt;X594),U594,0))),"")</f>
        <v/>
      </c>
      <c r="Z594" s="25">
        <f>IF(AND(P594=W594,Q594=X594),1,0)</f>
        <v>1</v>
      </c>
      <c r="AA594" s="25" t="str">
        <f>IF(Z594=0,"",IF(ISBLANK(VLOOKUP(A594,Database!A:AA,22,FALSE)),"",VLOOKUP(A594,Database!A:AA,22,FALSE)))</f>
        <v>Exact</v>
      </c>
      <c r="AB594" s="25">
        <f ca="1">IFERROR(IF(AND(Y594&lt;&gt;"",OR(V594="Terminé",V594="En cours")),VLOOKUP(AA594,Setup_ScoreExactBonus!A:D,4,FALSE),0),0)</f>
        <v>0</v>
      </c>
      <c r="AC594" s="31" t="str">
        <f ca="1">IF(Y594&lt;&gt;"", Y594 + IF(Z594=1,AB594, 0), "")</f>
        <v/>
      </c>
      <c r="AD594" s="31">
        <f ca="1">SUMIFS(AC$2:AC594,D$2:D594,D594)*IF(R594=0,1,2)</f>
        <v>0</v>
      </c>
    </row>
    <row r="595" spans="1:30" x14ac:dyDescent="0.35">
      <c r="A595" s="31">
        <f>IF(ISBLANK(B595),"",COUNTIF(B$2:B595,B595))-1</f>
        <v>15</v>
      </c>
      <c r="B595" s="31">
        <v>9</v>
      </c>
      <c r="C595" s="10">
        <f>VLOOKUP($A595,Database!$A:$Y,7,FALSE)</f>
        <v>46189</v>
      </c>
      <c r="D595" s="31" t="str">
        <f>VLOOKUP(Pronostics!$B595,Setup_MPP!$A:$G,3,FALSE)</f>
        <v>Aurelien_dqp</v>
      </c>
      <c r="E595" s="31" t="str">
        <f>VLOOKUP(Pronostics!$B595,Setup_MPP!$A:$G,2,FALSE)</f>
        <v>Aurélien DE POULPIQUET</v>
      </c>
      <c r="F595" s="31" t="str">
        <f>VLOOKUP($B595,Setup_MPP!$A:$E,4,FALSE)</f>
        <v>#F4EA9D</v>
      </c>
      <c r="G595" s="31" t="str">
        <f>VLOOKUP($B595,Setup_MPP!$A:$E,5,FALSE)</f>
        <v>#D2C458</v>
      </c>
      <c r="H595" s="31" t="str">
        <f>IFERROR(IF(AND(A595&gt;=1,A595&lt;=104),VLOOKUP($A595,Location!$A:$J,6,FALSE),IF(A595=0,"Avant l'ouverture",IF(OR(A595=105,A595=106),"Bonus"))),"")</f>
        <v>Tour 1</v>
      </c>
      <c r="I595" s="31" t="str">
        <f>IF(LEFT(H595,4)="Tour",VLOOKUP(A595,Database!$A:$C,3,FALSE),"")</f>
        <v>H</v>
      </c>
      <c r="J595" s="31" t="str">
        <f>VLOOKUP($A595,Location!$A:$J,7,FALSE)</f>
        <v>Arabie Saoudite</v>
      </c>
      <c r="K595" s="31" t="str">
        <f>IFERROR(VLOOKUP(J595,Setup_Team!$B:$C,2,FALSE), "TDB")</f>
        <v>SAU</v>
      </c>
      <c r="L595" s="31" t="str">
        <f>VLOOKUP($A595,Location!$A:$J,8,FALSE)</f>
        <v>Uruguay</v>
      </c>
      <c r="M595" s="31" t="str">
        <f>IFERROR(VLOOKUP(L595,Setup_Team!$B:$C,2,FALSE), "TDB")</f>
        <v>URY</v>
      </c>
      <c r="N595" s="31" t="str">
        <f>VLOOKUP($A595,Location!$A:$J,9,FALSE)</f>
        <v>Miami Gardens, Florida</v>
      </c>
      <c r="O595" s="31" t="str">
        <f>VLOOKUP($A595,Location!$A:$J,10,FALSE)</f>
        <v>Hard Rock Stadium</v>
      </c>
      <c r="R595" s="31">
        <v>0</v>
      </c>
      <c r="S595" s="25">
        <f>VLOOKUP($A595,Database!$A:$Y,10,FALSE)</f>
        <v>146</v>
      </c>
      <c r="T595" s="25">
        <f>VLOOKUP($A595,Database!$A:$Y,11,FALSE)</f>
        <v>125</v>
      </c>
      <c r="U595" s="25">
        <f>VLOOKUP($A595,Database!$A:$Y,12,FALSE)</f>
        <v>50</v>
      </c>
      <c r="V595" s="25" t="str">
        <f>VLOOKUP(A595,Database!A:M,13,FALSE)</f>
        <v>À venir</v>
      </c>
      <c r="W595" s="25" t="str">
        <f>VLOOKUP($A595,Database!$A:$Y,20,FALSE)</f>
        <v/>
      </c>
      <c r="X595" s="25" t="str">
        <f>VLOOKUP($A595,Database!$A:$Y,21,FALSE)</f>
        <v/>
      </c>
      <c r="Y595" s="25" t="str">
        <f ca="1">IF(C595&lt;NOW(),IF(AND(P595&gt;Q595,W595&gt;X595),S595,IF(AND(P595=Q595,W595=X595),T595,IF(AND(P595&lt;Q595,W595&lt;X595),U595,0))),"")</f>
        <v/>
      </c>
      <c r="Z595" s="25">
        <f>IF(AND(P595=W595,Q595=X595),1,0)</f>
        <v>1</v>
      </c>
      <c r="AA595" s="25" t="str">
        <f>IF(Z595=0,"",IF(ISBLANK(VLOOKUP(A595,Database!A:AA,22,FALSE)),"",VLOOKUP(A595,Database!A:AA,22,FALSE)))</f>
        <v>Exact</v>
      </c>
      <c r="AB595" s="25">
        <f ca="1">IFERROR(IF(AND(Y595&lt;&gt;"",OR(V595="Terminé",V595="En cours")),VLOOKUP(AA595,Setup_ScoreExactBonus!A:D,4,FALSE),0),0)</f>
        <v>0</v>
      </c>
      <c r="AC595" s="31" t="str">
        <f ca="1">IF(Y595&lt;&gt;"", Y595 + IF(Z595=1,AB595, 0), "")</f>
        <v/>
      </c>
      <c r="AD595" s="31">
        <f ca="1">SUMIFS(AC$2:AC595,D$2:D595,D595)*IF(R595=0,1,2)</f>
        <v>0</v>
      </c>
    </row>
    <row r="596" spans="1:30" x14ac:dyDescent="0.35">
      <c r="A596" s="31">
        <f>IF(ISBLANK(B596),"",COUNTIF(B$2:B596,B596))-1</f>
        <v>15</v>
      </c>
      <c r="B596" s="31">
        <v>10</v>
      </c>
      <c r="C596" s="10">
        <f>VLOOKUP($A596,Database!$A:$Y,7,FALSE)</f>
        <v>46189</v>
      </c>
      <c r="D596" s="31" t="str">
        <f>VLOOKUP(Pronostics!$B596,Setup_MPP!$A:$G,3,FALSE)</f>
        <v>RandomPaul</v>
      </c>
      <c r="E596" s="31" t="str">
        <f>VLOOKUP(Pronostics!$B596,Setup_MPP!$A:$G,2,FALSE)</f>
        <v>Paul MONTESINOS</v>
      </c>
      <c r="F596" s="31" t="str">
        <f>VLOOKUP($B596,Setup_MPP!$A:$E,4,FALSE)</f>
        <v>#C4B0FF</v>
      </c>
      <c r="G596" s="31" t="str">
        <f>VLOOKUP($B596,Setup_MPP!$A:$E,5,FALSE)</f>
        <v>#7F66C8</v>
      </c>
      <c r="H596" s="31" t="str">
        <f>IFERROR(IF(AND(A596&gt;=1,A596&lt;=104),VLOOKUP($A596,Location!$A:$J,6,FALSE),IF(A596=0,"Avant l'ouverture",IF(OR(A596=105,A596=106),"Bonus"))),"")</f>
        <v>Tour 1</v>
      </c>
      <c r="I596" s="31" t="str">
        <f>IF(LEFT(H596,4)="Tour",VLOOKUP(A596,Database!$A:$C,3,FALSE),"")</f>
        <v>H</v>
      </c>
      <c r="J596" s="31" t="str">
        <f>VLOOKUP($A596,Location!$A:$J,7,FALSE)</f>
        <v>Arabie Saoudite</v>
      </c>
      <c r="K596" s="31" t="str">
        <f>IFERROR(VLOOKUP(J596,Setup_Team!$B:$C,2,FALSE), "TDB")</f>
        <v>SAU</v>
      </c>
      <c r="L596" s="31" t="str">
        <f>VLOOKUP($A596,Location!$A:$J,8,FALSE)</f>
        <v>Uruguay</v>
      </c>
      <c r="M596" s="31" t="str">
        <f>IFERROR(VLOOKUP(L596,Setup_Team!$B:$C,2,FALSE), "TDB")</f>
        <v>URY</v>
      </c>
      <c r="N596" s="31" t="str">
        <f>VLOOKUP($A596,Location!$A:$J,9,FALSE)</f>
        <v>Miami Gardens, Florida</v>
      </c>
      <c r="O596" s="31" t="str">
        <f>VLOOKUP($A596,Location!$A:$J,10,FALSE)</f>
        <v>Hard Rock Stadium</v>
      </c>
      <c r="R596" s="31">
        <v>0</v>
      </c>
      <c r="S596" s="25">
        <f>VLOOKUP($A596,Database!$A:$Y,10,FALSE)</f>
        <v>146</v>
      </c>
      <c r="T596" s="25">
        <f>VLOOKUP($A596,Database!$A:$Y,11,FALSE)</f>
        <v>125</v>
      </c>
      <c r="U596" s="25">
        <f>VLOOKUP($A596,Database!$A:$Y,12,FALSE)</f>
        <v>50</v>
      </c>
      <c r="V596" s="25" t="str">
        <f>VLOOKUP(A596,Database!A:M,13,FALSE)</f>
        <v>À venir</v>
      </c>
      <c r="W596" s="25" t="str">
        <f>VLOOKUP($A596,Database!$A:$Y,20,FALSE)</f>
        <v/>
      </c>
      <c r="X596" s="25" t="str">
        <f>VLOOKUP($A596,Database!$A:$Y,21,FALSE)</f>
        <v/>
      </c>
      <c r="Y596" s="25" t="str">
        <f ca="1">IF(C596&lt;NOW(),IF(AND(P596&gt;Q596,W596&gt;X596),S596,IF(AND(P596=Q596,W596=X596),T596,IF(AND(P596&lt;Q596,W596&lt;X596),U596,0))),"")</f>
        <v/>
      </c>
      <c r="Z596" s="25">
        <f>IF(AND(P596=W596,Q596=X596),1,0)</f>
        <v>1</v>
      </c>
      <c r="AA596" s="25" t="str">
        <f>IF(Z596=0,"",IF(ISBLANK(VLOOKUP(A596,Database!A:AA,22,FALSE)),"",VLOOKUP(A596,Database!A:AA,22,FALSE)))</f>
        <v>Exact</v>
      </c>
      <c r="AB596" s="25">
        <f ca="1">IFERROR(IF(AND(Y596&lt;&gt;"",OR(V596="Terminé",V596="En cours")),VLOOKUP(AA596,Setup_ScoreExactBonus!A:D,4,FALSE),0),0)</f>
        <v>0</v>
      </c>
      <c r="AC596" s="31" t="str">
        <f ca="1">IF(Y596&lt;&gt;"", Y596 + IF(Z596=1,AB596, 0), "")</f>
        <v/>
      </c>
      <c r="AD596" s="31">
        <f ca="1">SUMIFS(AC$2:AC596,D$2:D596,D596)*IF(R596=0,1,2)</f>
        <v>0</v>
      </c>
    </row>
    <row r="597" spans="1:30" x14ac:dyDescent="0.35">
      <c r="A597" s="31">
        <f>IF(ISBLANK(B597),"",COUNTIF(B$2:B597,B597))-1</f>
        <v>15</v>
      </c>
      <c r="B597" s="31">
        <v>11</v>
      </c>
      <c r="C597" s="10">
        <f>VLOOKUP($A597,Database!$A:$Y,7,FALSE)</f>
        <v>46189</v>
      </c>
      <c r="D597" s="31" t="str">
        <f>VLOOKUP(Pronostics!$B597,Setup_MPP!$A:$G,3,FALSE)</f>
        <v>Kinsley#8SA6T</v>
      </c>
      <c r="E597" s="31" t="str">
        <f>VLOOKUP(Pronostics!$B597,Setup_MPP!$A:$G,2,FALSE)</f>
        <v>Kinsley ROQUE</v>
      </c>
      <c r="F597" s="31" t="str">
        <f>VLOOKUP($B597,Setup_MPP!$A:$E,4,FALSE)</f>
        <v>#CBEBBA</v>
      </c>
      <c r="G597" s="31" t="str">
        <f>VLOOKUP($B597,Setup_MPP!$A:$E,5,FALSE)</f>
        <v>#70BC6E</v>
      </c>
      <c r="H597" s="31" t="str">
        <f>IFERROR(IF(AND(A597&gt;=1,A597&lt;=104),VLOOKUP($A597,Location!$A:$J,6,FALSE),IF(A597=0,"Avant l'ouverture",IF(OR(A597=105,A597=106),"Bonus"))),"")</f>
        <v>Tour 1</v>
      </c>
      <c r="I597" s="31" t="str">
        <f>IF(LEFT(H597,4)="Tour",VLOOKUP(A597,Database!$A:$C,3,FALSE),"")</f>
        <v>H</v>
      </c>
      <c r="J597" s="31" t="str">
        <f>VLOOKUP($A597,Location!$A:$J,7,FALSE)</f>
        <v>Arabie Saoudite</v>
      </c>
      <c r="K597" s="31" t="str">
        <f>IFERROR(VLOOKUP(J597,Setup_Team!$B:$C,2,FALSE), "TDB")</f>
        <v>SAU</v>
      </c>
      <c r="L597" s="31" t="str">
        <f>VLOOKUP($A597,Location!$A:$J,8,FALSE)</f>
        <v>Uruguay</v>
      </c>
      <c r="M597" s="31" t="str">
        <f>IFERROR(VLOOKUP(L597,Setup_Team!$B:$C,2,FALSE), "TDB")</f>
        <v>URY</v>
      </c>
      <c r="N597" s="31" t="str">
        <f>VLOOKUP($A597,Location!$A:$J,9,FALSE)</f>
        <v>Miami Gardens, Florida</v>
      </c>
      <c r="O597" s="31" t="str">
        <f>VLOOKUP($A597,Location!$A:$J,10,FALSE)</f>
        <v>Hard Rock Stadium</v>
      </c>
      <c r="R597" s="31">
        <v>0</v>
      </c>
      <c r="S597" s="25">
        <f>VLOOKUP($A597,Database!$A:$Y,10,FALSE)</f>
        <v>146</v>
      </c>
      <c r="T597" s="25">
        <f>VLOOKUP($A597,Database!$A:$Y,11,FALSE)</f>
        <v>125</v>
      </c>
      <c r="U597" s="25">
        <f>VLOOKUP($A597,Database!$A:$Y,12,FALSE)</f>
        <v>50</v>
      </c>
      <c r="V597" s="25" t="str">
        <f>VLOOKUP(A597,Database!A:M,13,FALSE)</f>
        <v>À venir</v>
      </c>
      <c r="W597" s="25" t="str">
        <f>VLOOKUP($A597,Database!$A:$Y,20,FALSE)</f>
        <v/>
      </c>
      <c r="X597" s="25" t="str">
        <f>VLOOKUP($A597,Database!$A:$Y,21,FALSE)</f>
        <v/>
      </c>
      <c r="Y597" s="25" t="str">
        <f ca="1">IF(C597&lt;NOW(),IF(AND(P597&gt;Q597,W597&gt;X597),S597,IF(AND(P597=Q597,W597=X597),T597,IF(AND(P597&lt;Q597,W597&lt;X597),U597,0))),"")</f>
        <v/>
      </c>
      <c r="Z597" s="25">
        <f>IF(AND(P597=W597,Q597=X597),1,0)</f>
        <v>1</v>
      </c>
      <c r="AA597" s="25" t="str">
        <f>IF(Z597=0,"",IF(ISBLANK(VLOOKUP(A597,Database!A:AA,22,FALSE)),"",VLOOKUP(A597,Database!A:AA,22,FALSE)))</f>
        <v>Exact</v>
      </c>
      <c r="AB597" s="25">
        <f ca="1">IFERROR(IF(AND(Y597&lt;&gt;"",OR(V597="Terminé",V597="En cours")),VLOOKUP(AA597,Setup_ScoreExactBonus!A:D,4,FALSE),0),0)</f>
        <v>0</v>
      </c>
      <c r="AC597" s="31" t="str">
        <f ca="1">IF(Y597&lt;&gt;"", Y597 + IF(Z597=1,AB597, 0), "")</f>
        <v/>
      </c>
      <c r="AD597" s="31">
        <f ca="1">SUMIFS(AC$2:AC597,D$2:D597,D597)*IF(R597=0,1,2)</f>
        <v>0</v>
      </c>
    </row>
    <row r="598" spans="1:30" x14ac:dyDescent="0.35">
      <c r="A598" s="31">
        <f>IF(ISBLANK(B598),"",COUNTIF(B$2:B598,B598))-1</f>
        <v>15</v>
      </c>
      <c r="B598" s="31">
        <v>12</v>
      </c>
      <c r="C598" s="10">
        <f>VLOOKUP($A598,Database!$A:$Y,7,FALSE)</f>
        <v>46189</v>
      </c>
      <c r="D598" s="31" t="str">
        <f>VLOOKUP(Pronostics!$B598,Setup_MPP!$A:$G,3,FALSE)</f>
        <v>Jaouad1</v>
      </c>
      <c r="E598" s="31" t="str">
        <f>VLOOKUP(Pronostics!$B598,Setup_MPP!$A:$G,2,FALSE)</f>
        <v>Jaouad SETTI</v>
      </c>
      <c r="F598" s="31" t="str">
        <f>VLOOKUP($B598,Setup_MPP!$A:$E,4,FALSE)</f>
        <v>#C2D4FF</v>
      </c>
      <c r="G598" s="31" t="str">
        <f>VLOOKUP($B598,Setup_MPP!$A:$E,5,FALSE)</f>
        <v>#6586D5</v>
      </c>
      <c r="H598" s="31" t="str">
        <f>IFERROR(IF(AND(A598&gt;=1,A598&lt;=104),VLOOKUP($A598,Location!$A:$J,6,FALSE),IF(A598=0,"Avant l'ouverture",IF(OR(A598=105,A598=106),"Bonus"))),"")</f>
        <v>Tour 1</v>
      </c>
      <c r="I598" s="31" t="str">
        <f>IF(LEFT(H598,4)="Tour",VLOOKUP(A598,Database!$A:$C,3,FALSE),"")</f>
        <v>H</v>
      </c>
      <c r="J598" s="31" t="str">
        <f>VLOOKUP($A598,Location!$A:$J,7,FALSE)</f>
        <v>Arabie Saoudite</v>
      </c>
      <c r="K598" s="31" t="str">
        <f>IFERROR(VLOOKUP(J598,Setup_Team!$B:$C,2,FALSE), "TDB")</f>
        <v>SAU</v>
      </c>
      <c r="L598" s="31" t="str">
        <f>VLOOKUP($A598,Location!$A:$J,8,FALSE)</f>
        <v>Uruguay</v>
      </c>
      <c r="M598" s="31" t="str">
        <f>IFERROR(VLOOKUP(L598,Setup_Team!$B:$C,2,FALSE), "TDB")</f>
        <v>URY</v>
      </c>
      <c r="N598" s="31" t="str">
        <f>VLOOKUP($A598,Location!$A:$J,9,FALSE)</f>
        <v>Miami Gardens, Florida</v>
      </c>
      <c r="O598" s="31" t="str">
        <f>VLOOKUP($A598,Location!$A:$J,10,FALSE)</f>
        <v>Hard Rock Stadium</v>
      </c>
      <c r="R598" s="31">
        <v>0</v>
      </c>
      <c r="S598" s="25">
        <f>VLOOKUP($A598,Database!$A:$Y,10,FALSE)</f>
        <v>146</v>
      </c>
      <c r="T598" s="25">
        <f>VLOOKUP($A598,Database!$A:$Y,11,FALSE)</f>
        <v>125</v>
      </c>
      <c r="U598" s="25">
        <f>VLOOKUP($A598,Database!$A:$Y,12,FALSE)</f>
        <v>50</v>
      </c>
      <c r="V598" s="25" t="str">
        <f>VLOOKUP(A598,Database!A:M,13,FALSE)</f>
        <v>À venir</v>
      </c>
      <c r="W598" s="25" t="str">
        <f>VLOOKUP($A598,Database!$A:$Y,20,FALSE)</f>
        <v/>
      </c>
      <c r="X598" s="25" t="str">
        <f>VLOOKUP($A598,Database!$A:$Y,21,FALSE)</f>
        <v/>
      </c>
      <c r="Y598" s="25" t="str">
        <f ca="1">IF(C598&lt;NOW(),IF(AND(P598&gt;Q598,W598&gt;X598),S598,IF(AND(P598=Q598,W598=X598),T598,IF(AND(P598&lt;Q598,W598&lt;X598),U598,0))),"")</f>
        <v/>
      </c>
      <c r="Z598" s="25">
        <f>IF(AND(P598=W598,Q598=X598),1,0)</f>
        <v>1</v>
      </c>
      <c r="AA598" s="25" t="str">
        <f>IF(Z598=0,"",IF(ISBLANK(VLOOKUP(A598,Database!A:AA,22,FALSE)),"",VLOOKUP(A598,Database!A:AA,22,FALSE)))</f>
        <v>Exact</v>
      </c>
      <c r="AB598" s="25">
        <f ca="1">IFERROR(IF(AND(Y598&lt;&gt;"",OR(V598="Terminé",V598="En cours")),VLOOKUP(AA598,Setup_ScoreExactBonus!A:D,4,FALSE),0),0)</f>
        <v>0</v>
      </c>
      <c r="AC598" s="31" t="str">
        <f ca="1">IF(Y598&lt;&gt;"", Y598 + IF(Z598=1,AB598, 0), "")</f>
        <v/>
      </c>
      <c r="AD598" s="31">
        <f ca="1">SUMIFS(AC$2:AC598,D$2:D598,D598)*IF(R598=0,1,2)</f>
        <v>0</v>
      </c>
    </row>
    <row r="599" spans="1:30" x14ac:dyDescent="0.35">
      <c r="A599" s="31">
        <f>IF(ISBLANK(B599),"",COUNTIF(B$2:B599,B599))-1</f>
        <v>15</v>
      </c>
      <c r="B599" s="31">
        <v>13</v>
      </c>
      <c r="C599" s="10">
        <f>VLOOKUP($A599,Database!$A:$Y,7,FALSE)</f>
        <v>46189</v>
      </c>
      <c r="D599" s="31" t="str">
        <f>VLOOKUP(Pronostics!$B599,Setup_MPP!$A:$G,3,FALSE)</f>
        <v>Julien_I</v>
      </c>
      <c r="E599" s="31" t="str">
        <f>VLOOKUP(Pronostics!$B599,Setup_MPP!$A:$G,2,FALSE)</f>
        <v>Julien INGE</v>
      </c>
      <c r="F599" s="31" t="str">
        <f>VLOOKUP($B599,Setup_MPP!$A:$E,4,FALSE)</f>
        <v>#C1E0EF</v>
      </c>
      <c r="G599" s="31" t="str">
        <f>VLOOKUP($B599,Setup_MPP!$A:$E,5,FALSE)</f>
        <v>#4F91B2</v>
      </c>
      <c r="H599" s="31" t="str">
        <f>IFERROR(IF(AND(A599&gt;=1,A599&lt;=104),VLOOKUP($A599,Location!$A:$J,6,FALSE),IF(A599=0,"Avant l'ouverture",IF(OR(A599=105,A599=106),"Bonus"))),"")</f>
        <v>Tour 1</v>
      </c>
      <c r="I599" s="31" t="str">
        <f>IF(LEFT(H599,4)="Tour",VLOOKUP(A599,Database!$A:$C,3,FALSE),"")</f>
        <v>H</v>
      </c>
      <c r="J599" s="31" t="str">
        <f>VLOOKUP($A599,Location!$A:$J,7,FALSE)</f>
        <v>Arabie Saoudite</v>
      </c>
      <c r="K599" s="31" t="str">
        <f>IFERROR(VLOOKUP(J599,Setup_Team!$B:$C,2,FALSE), "TDB")</f>
        <v>SAU</v>
      </c>
      <c r="L599" s="31" t="str">
        <f>VLOOKUP($A599,Location!$A:$J,8,FALSE)</f>
        <v>Uruguay</v>
      </c>
      <c r="M599" s="31" t="str">
        <f>IFERROR(VLOOKUP(L599,Setup_Team!$B:$C,2,FALSE), "TDB")</f>
        <v>URY</v>
      </c>
      <c r="N599" s="31" t="str">
        <f>VLOOKUP($A599,Location!$A:$J,9,FALSE)</f>
        <v>Miami Gardens, Florida</v>
      </c>
      <c r="O599" s="31" t="str">
        <f>VLOOKUP($A599,Location!$A:$J,10,FALSE)</f>
        <v>Hard Rock Stadium</v>
      </c>
      <c r="R599" s="31">
        <v>0</v>
      </c>
      <c r="S599" s="25">
        <f>VLOOKUP($A599,Database!$A:$Y,10,FALSE)</f>
        <v>146</v>
      </c>
      <c r="T599" s="25">
        <f>VLOOKUP($A599,Database!$A:$Y,11,FALSE)</f>
        <v>125</v>
      </c>
      <c r="U599" s="25">
        <f>VLOOKUP($A599,Database!$A:$Y,12,FALSE)</f>
        <v>50</v>
      </c>
      <c r="V599" s="25" t="str">
        <f>VLOOKUP(A599,Database!A:M,13,FALSE)</f>
        <v>À venir</v>
      </c>
      <c r="W599" s="25" t="str">
        <f>VLOOKUP($A599,Database!$A:$Y,20,FALSE)</f>
        <v/>
      </c>
      <c r="X599" s="25" t="str">
        <f>VLOOKUP($A599,Database!$A:$Y,21,FALSE)</f>
        <v/>
      </c>
      <c r="Y599" s="25" t="str">
        <f ca="1">IF(C599&lt;NOW(),IF(AND(P599&gt;Q599,W599&gt;X599),S599,IF(AND(P599=Q599,W599=X599),T599,IF(AND(P599&lt;Q599,W599&lt;X599),U599,0))),"")</f>
        <v/>
      </c>
      <c r="Z599" s="25">
        <f>IF(AND(P599=W599,Q599=X599),1,0)</f>
        <v>1</v>
      </c>
      <c r="AA599" s="25" t="str">
        <f>IF(Z599=0,"",IF(ISBLANK(VLOOKUP(A599,Database!A:AA,22,FALSE)),"",VLOOKUP(A599,Database!A:AA,22,FALSE)))</f>
        <v>Exact</v>
      </c>
      <c r="AB599" s="25">
        <f ca="1">IFERROR(IF(AND(Y599&lt;&gt;"",OR(V599="Terminé",V599="En cours")),VLOOKUP(AA599,Setup_ScoreExactBonus!A:D,4,FALSE),0),0)</f>
        <v>0</v>
      </c>
      <c r="AC599" s="31" t="str">
        <f ca="1">IF(Y599&lt;&gt;"", Y599 + IF(Z599=1,AB599, 0), "")</f>
        <v/>
      </c>
      <c r="AD599" s="31">
        <f ca="1">SUMIFS(AC$2:AC599,D$2:D599,D599)*IF(R599=0,1,2)</f>
        <v>0</v>
      </c>
    </row>
    <row r="600" spans="1:30" x14ac:dyDescent="0.35">
      <c r="A600" s="31">
        <f>IF(ISBLANK(B600),"",COUNTIF(B$2:B600,B600))-1</f>
        <v>15</v>
      </c>
      <c r="B600" s="31">
        <v>14</v>
      </c>
      <c r="C600" s="10">
        <f>VLOOKUP($A600,Database!$A:$Y,7,FALSE)</f>
        <v>46189</v>
      </c>
      <c r="D600" s="31" t="str">
        <f>VLOOKUP(Pronostics!$B600,Setup_MPP!$A:$G,3,FALSE)</f>
        <v>MarieEYT</v>
      </c>
      <c r="E600" s="31" t="str">
        <f>VLOOKUP(Pronostics!$B600,Setup_MPP!$A:$G,2,FALSE)</f>
        <v>Marie EXBRAYAT</v>
      </c>
      <c r="F600" s="31" t="str">
        <f>VLOOKUP($B600,Setup_MPP!$A:$E,4,FALSE)</f>
        <v>#FFAFD2</v>
      </c>
      <c r="G600" s="31" t="str">
        <f>VLOOKUP($B600,Setup_MPP!$A:$E,5,FALSE)</f>
        <v>#F2589B</v>
      </c>
      <c r="H600" s="31" t="str">
        <f>IFERROR(IF(AND(A600&gt;=1,A600&lt;=104),VLOOKUP($A600,Location!$A:$J,6,FALSE),IF(A600=0,"Avant l'ouverture",IF(OR(A600=105,A600=106),"Bonus"))),"")</f>
        <v>Tour 1</v>
      </c>
      <c r="I600" s="31" t="str">
        <f>IF(LEFT(H600,4)="Tour",VLOOKUP(A600,Database!$A:$C,3,FALSE),"")</f>
        <v>H</v>
      </c>
      <c r="J600" s="31" t="str">
        <f>VLOOKUP($A600,Location!$A:$J,7,FALSE)</f>
        <v>Arabie Saoudite</v>
      </c>
      <c r="K600" s="31" t="str">
        <f>IFERROR(VLOOKUP(J600,Setup_Team!$B:$C,2,FALSE), "TDB")</f>
        <v>SAU</v>
      </c>
      <c r="L600" s="31" t="str">
        <f>VLOOKUP($A600,Location!$A:$J,8,FALSE)</f>
        <v>Uruguay</v>
      </c>
      <c r="M600" s="31" t="str">
        <f>IFERROR(VLOOKUP(L600,Setup_Team!$B:$C,2,FALSE), "TDB")</f>
        <v>URY</v>
      </c>
      <c r="N600" s="31" t="str">
        <f>VLOOKUP($A600,Location!$A:$J,9,FALSE)</f>
        <v>Miami Gardens, Florida</v>
      </c>
      <c r="O600" s="31" t="str">
        <f>VLOOKUP($A600,Location!$A:$J,10,FALSE)</f>
        <v>Hard Rock Stadium</v>
      </c>
      <c r="R600" s="31">
        <v>0</v>
      </c>
      <c r="S600" s="25">
        <f>VLOOKUP($A600,Database!$A:$Y,10,FALSE)</f>
        <v>146</v>
      </c>
      <c r="T600" s="25">
        <f>VLOOKUP($A600,Database!$A:$Y,11,FALSE)</f>
        <v>125</v>
      </c>
      <c r="U600" s="25">
        <f>VLOOKUP($A600,Database!$A:$Y,12,FALSE)</f>
        <v>50</v>
      </c>
      <c r="V600" s="25" t="str">
        <f>VLOOKUP(A600,Database!A:M,13,FALSE)</f>
        <v>À venir</v>
      </c>
      <c r="W600" s="25" t="str">
        <f>VLOOKUP($A600,Database!$A:$Y,20,FALSE)</f>
        <v/>
      </c>
      <c r="X600" s="25" t="str">
        <f>VLOOKUP($A600,Database!$A:$Y,21,FALSE)</f>
        <v/>
      </c>
      <c r="Y600" s="25" t="str">
        <f ca="1">IF(C600&lt;NOW(),IF(AND(P600&gt;Q600,W600&gt;X600),S600,IF(AND(P600=Q600,W600=X600),T600,IF(AND(P600&lt;Q600,W600&lt;X600),U600,0))),"")</f>
        <v/>
      </c>
      <c r="Z600" s="25">
        <f>IF(AND(P600=W600,Q600=X600),1,0)</f>
        <v>1</v>
      </c>
      <c r="AA600" s="25" t="str">
        <f>IF(Z600=0,"",IF(ISBLANK(VLOOKUP(A600,Database!A:AA,22,FALSE)),"",VLOOKUP(A600,Database!A:AA,22,FALSE)))</f>
        <v>Exact</v>
      </c>
      <c r="AB600" s="25">
        <f ca="1">IFERROR(IF(AND(Y600&lt;&gt;"",OR(V600="Terminé",V600="En cours")),VLOOKUP(AA600,Setup_ScoreExactBonus!A:D,4,FALSE),0),0)</f>
        <v>0</v>
      </c>
      <c r="AC600" s="31" t="str">
        <f ca="1">IF(Y600&lt;&gt;"", Y600 + IF(Z600=1,AB600, 0), "")</f>
        <v/>
      </c>
      <c r="AD600" s="31">
        <f ca="1">SUMIFS(AC$2:AC600,D$2:D600,D600)*IF(R600=0,1,2)</f>
        <v>0</v>
      </c>
    </row>
    <row r="601" spans="1:30" x14ac:dyDescent="0.35">
      <c r="A601" s="31">
        <f>IF(ISBLANK(B601),"",COUNTIF(B$2:B601,B601))-1</f>
        <v>15</v>
      </c>
      <c r="B601" s="31">
        <v>15</v>
      </c>
      <c r="C601" s="10">
        <f>VLOOKUP($A601,Database!$A:$Y,7,FALSE)</f>
        <v>46189</v>
      </c>
      <c r="D601" s="31" t="str">
        <f>VLOOKUP(Pronostics!$B601,Setup_MPP!$A:$G,3,FALSE)</f>
        <v>Amine#8UL9R</v>
      </c>
      <c r="E601" s="31" t="str">
        <f>VLOOKUP(Pronostics!$B601,Setup_MPP!$A:$G,2,FALSE)</f>
        <v>Amine ZARROUKI</v>
      </c>
      <c r="F601" s="31" t="str">
        <f>VLOOKUP($B601,Setup_MPP!$A:$E,4,FALSE)</f>
        <v>#FF9898</v>
      </c>
      <c r="G601" s="31" t="str">
        <f>VLOOKUP($B601,Setup_MPP!$A:$E,5,FALSE)</f>
        <v>#FF5D5D</v>
      </c>
      <c r="H601" s="31" t="str">
        <f>IFERROR(IF(AND(A601&gt;=1,A601&lt;=104),VLOOKUP($A601,Location!$A:$J,6,FALSE),IF(A601=0,"Avant l'ouverture",IF(OR(A601=105,A601=106),"Bonus"))),"")</f>
        <v>Tour 1</v>
      </c>
      <c r="I601" s="31" t="str">
        <f>IF(LEFT(H601,4)="Tour",VLOOKUP(A601,Database!$A:$C,3,FALSE),"")</f>
        <v>H</v>
      </c>
      <c r="J601" s="31" t="str">
        <f>VLOOKUP($A601,Location!$A:$J,7,FALSE)</f>
        <v>Arabie Saoudite</v>
      </c>
      <c r="K601" s="31" t="str">
        <f>IFERROR(VLOOKUP(J601,Setup_Team!$B:$C,2,FALSE), "TDB")</f>
        <v>SAU</v>
      </c>
      <c r="L601" s="31" t="str">
        <f>VLOOKUP($A601,Location!$A:$J,8,FALSE)</f>
        <v>Uruguay</v>
      </c>
      <c r="M601" s="31" t="str">
        <f>IFERROR(VLOOKUP(L601,Setup_Team!$B:$C,2,FALSE), "TDB")</f>
        <v>URY</v>
      </c>
      <c r="N601" s="31" t="str">
        <f>VLOOKUP($A601,Location!$A:$J,9,FALSE)</f>
        <v>Miami Gardens, Florida</v>
      </c>
      <c r="O601" s="31" t="str">
        <f>VLOOKUP($A601,Location!$A:$J,10,FALSE)</f>
        <v>Hard Rock Stadium</v>
      </c>
      <c r="R601" s="31">
        <v>0</v>
      </c>
      <c r="S601" s="25">
        <f>VLOOKUP($A601,Database!$A:$Y,10,FALSE)</f>
        <v>146</v>
      </c>
      <c r="T601" s="25">
        <f>VLOOKUP($A601,Database!$A:$Y,11,FALSE)</f>
        <v>125</v>
      </c>
      <c r="U601" s="25">
        <f>VLOOKUP($A601,Database!$A:$Y,12,FALSE)</f>
        <v>50</v>
      </c>
      <c r="V601" s="25" t="str">
        <f>VLOOKUP(A601,Database!A:M,13,FALSE)</f>
        <v>À venir</v>
      </c>
      <c r="W601" s="25" t="str">
        <f>VLOOKUP($A601,Database!$A:$Y,20,FALSE)</f>
        <v/>
      </c>
      <c r="X601" s="25" t="str">
        <f>VLOOKUP($A601,Database!$A:$Y,21,FALSE)</f>
        <v/>
      </c>
      <c r="Y601" s="25" t="str">
        <f ca="1">IF(C601&lt;NOW(),IF(AND(P601&gt;Q601,W601&gt;X601),S601,IF(AND(P601=Q601,W601=X601),T601,IF(AND(P601&lt;Q601,W601&lt;X601),U601,0))),"")</f>
        <v/>
      </c>
      <c r="Z601" s="25">
        <f>IF(AND(P601=W601,Q601=X601),1,0)</f>
        <v>1</v>
      </c>
      <c r="AA601" s="25" t="str">
        <f>IF(Z601=0,"",IF(ISBLANK(VLOOKUP(A601,Database!A:AA,22,FALSE)),"",VLOOKUP(A601,Database!A:AA,22,FALSE)))</f>
        <v>Exact</v>
      </c>
      <c r="AB601" s="25">
        <f ca="1">IFERROR(IF(AND(Y601&lt;&gt;"",OR(V601="Terminé",V601="En cours")),VLOOKUP(AA601,Setup_ScoreExactBonus!A:D,4,FALSE),0),0)</f>
        <v>0</v>
      </c>
      <c r="AC601" s="31" t="str">
        <f ca="1">IF(Y601&lt;&gt;"", Y601 + IF(Z601=1,AB601, 0), "")</f>
        <v/>
      </c>
      <c r="AD601" s="31">
        <f ca="1">SUMIFS(AC$2:AC601,D$2:D601,D601)*IF(R601=0,1,2)</f>
        <v>0</v>
      </c>
    </row>
    <row r="602" spans="1:30" x14ac:dyDescent="0.35">
      <c r="A602" s="31">
        <f>IF(ISBLANK(B602),"",COUNTIF(B$2:B602,B602))-1</f>
        <v>15</v>
      </c>
      <c r="B602" s="31">
        <v>16</v>
      </c>
      <c r="C602" s="10">
        <f>VLOOKUP($A602,Database!$A:$Y,7,FALSE)</f>
        <v>46189</v>
      </c>
      <c r="D602" s="31" t="str">
        <f>VLOOKUP(Pronostics!$B602,Setup_MPP!$A:$G,3,FALSE)</f>
        <v>Laura#8V93E</v>
      </c>
      <c r="E602" s="31" t="str">
        <f>VLOOKUP(Pronostics!$B602,Setup_MPP!$A:$G,2,FALSE)</f>
        <v>Laura GIULIANO</v>
      </c>
      <c r="F602" s="31" t="str">
        <f>VLOOKUP($B602,Setup_MPP!$A:$E,4,FALSE)</f>
        <v>#86A4FE</v>
      </c>
      <c r="G602" s="31" t="str">
        <f>VLOOKUP($B602,Setup_MPP!$A:$E,5,FALSE)</f>
        <v>#3769FF</v>
      </c>
      <c r="H602" s="31" t="str">
        <f>IFERROR(IF(AND(A602&gt;=1,A602&lt;=104),VLOOKUP($A602,Location!$A:$J,6,FALSE),IF(A602=0,"Avant l'ouverture",IF(OR(A602=105,A602=106),"Bonus"))),"")</f>
        <v>Tour 1</v>
      </c>
      <c r="I602" s="31" t="str">
        <f>IF(LEFT(H602,4)="Tour",VLOOKUP(A602,Database!$A:$C,3,FALSE),"")</f>
        <v>H</v>
      </c>
      <c r="J602" s="31" t="str">
        <f>VLOOKUP($A602,Location!$A:$J,7,FALSE)</f>
        <v>Arabie Saoudite</v>
      </c>
      <c r="K602" s="31" t="str">
        <f>IFERROR(VLOOKUP(J602,Setup_Team!$B:$C,2,FALSE), "TDB")</f>
        <v>SAU</v>
      </c>
      <c r="L602" s="31" t="str">
        <f>VLOOKUP($A602,Location!$A:$J,8,FALSE)</f>
        <v>Uruguay</v>
      </c>
      <c r="M602" s="31" t="str">
        <f>IFERROR(VLOOKUP(L602,Setup_Team!$B:$C,2,FALSE), "TDB")</f>
        <v>URY</v>
      </c>
      <c r="N602" s="31" t="str">
        <f>VLOOKUP($A602,Location!$A:$J,9,FALSE)</f>
        <v>Miami Gardens, Florida</v>
      </c>
      <c r="O602" s="31" t="str">
        <f>VLOOKUP($A602,Location!$A:$J,10,FALSE)</f>
        <v>Hard Rock Stadium</v>
      </c>
      <c r="R602" s="31">
        <v>0</v>
      </c>
      <c r="S602" s="25">
        <f>VLOOKUP($A602,Database!$A:$Y,10,FALSE)</f>
        <v>146</v>
      </c>
      <c r="T602" s="25">
        <f>VLOOKUP($A602,Database!$A:$Y,11,FALSE)</f>
        <v>125</v>
      </c>
      <c r="U602" s="25">
        <f>VLOOKUP($A602,Database!$A:$Y,12,FALSE)</f>
        <v>50</v>
      </c>
      <c r="V602" s="25" t="str">
        <f>VLOOKUP(A602,Database!A:M,13,FALSE)</f>
        <v>À venir</v>
      </c>
      <c r="W602" s="25" t="str">
        <f>VLOOKUP($A602,Database!$A:$Y,20,FALSE)</f>
        <v/>
      </c>
      <c r="X602" s="25" t="str">
        <f>VLOOKUP($A602,Database!$A:$Y,21,FALSE)</f>
        <v/>
      </c>
      <c r="Y602" s="25" t="str">
        <f ca="1">IF(C602&lt;NOW(),IF(AND(P602&gt;Q602,W602&gt;X602),S602,IF(AND(P602=Q602,W602=X602),T602,IF(AND(P602&lt;Q602,W602&lt;X602),U602,0))),"")</f>
        <v/>
      </c>
      <c r="Z602" s="25">
        <f>IF(AND(P602=W602,Q602=X602),1,0)</f>
        <v>1</v>
      </c>
      <c r="AA602" s="25" t="str">
        <f>IF(Z602=0,"",IF(ISBLANK(VLOOKUP(A602,Database!A:AA,22,FALSE)),"",VLOOKUP(A602,Database!A:AA,22,FALSE)))</f>
        <v>Exact</v>
      </c>
      <c r="AB602" s="25">
        <f ca="1">IFERROR(IF(AND(Y602&lt;&gt;"",OR(V602="Terminé",V602="En cours")),VLOOKUP(AA602,Setup_ScoreExactBonus!A:D,4,FALSE),0),0)</f>
        <v>0</v>
      </c>
      <c r="AC602" s="31" t="str">
        <f ca="1">IF(Y602&lt;&gt;"", Y602 + IF(Z602=1,AB602, 0), "")</f>
        <v/>
      </c>
      <c r="AD602" s="31">
        <f ca="1">SUMIFS(AC$2:AC602,D$2:D602,D602)*IF(R602=0,1,2)</f>
        <v>0</v>
      </c>
    </row>
    <row r="603" spans="1:30" x14ac:dyDescent="0.35">
      <c r="A603" s="31">
        <f>IF(ISBLANK(B603),"",COUNTIF(B$2:B603,B603))-1</f>
        <v>15</v>
      </c>
      <c r="B603" s="31">
        <v>17</v>
      </c>
      <c r="C603" s="10">
        <f>VLOOKUP($A603,Database!$A:$Y,7,FALSE)</f>
        <v>46189</v>
      </c>
      <c r="D603" s="31" t="str">
        <f>VLOOKUP(Pronostics!$B603,Setup_MPP!$A:$G,3,FALSE)</f>
        <v>Joueur17</v>
      </c>
      <c r="E603" s="31" t="str">
        <f>VLOOKUP(Pronostics!$B603,Setup_MPP!$A:$G,2,FALSE)</f>
        <v>Joueur17</v>
      </c>
      <c r="F603" s="31" t="str">
        <f>VLOOKUP($B603,Setup_MPP!$A:$E,4,FALSE)</f>
        <v>#FFB0B0</v>
      </c>
      <c r="G603" s="31" t="str">
        <f>VLOOKUP($B603,Setup_MPP!$A:$E,5,FALSE)</f>
        <v>#F25757</v>
      </c>
      <c r="H603" s="31" t="str">
        <f>IFERROR(IF(AND(A603&gt;=1,A603&lt;=104),VLOOKUP($A603,Location!$A:$J,6,FALSE),IF(A603=0,"Avant l'ouverture",IF(OR(A603=105,A603=106),"Bonus"))),"")</f>
        <v>Tour 1</v>
      </c>
      <c r="I603" s="31" t="str">
        <f>IF(LEFT(H603,4)="Tour",VLOOKUP(A603,Database!$A:$C,3,FALSE),"")</f>
        <v>H</v>
      </c>
      <c r="J603" s="31" t="str">
        <f>VLOOKUP($A603,Location!$A:$J,7,FALSE)</f>
        <v>Arabie Saoudite</v>
      </c>
      <c r="K603" s="31" t="str">
        <f>IFERROR(VLOOKUP(J603,Setup_Team!$B:$C,2,FALSE), "TDB")</f>
        <v>SAU</v>
      </c>
      <c r="L603" s="31" t="str">
        <f>VLOOKUP($A603,Location!$A:$J,8,FALSE)</f>
        <v>Uruguay</v>
      </c>
      <c r="M603" s="31" t="str">
        <f>IFERROR(VLOOKUP(L603,Setup_Team!$B:$C,2,FALSE), "TDB")</f>
        <v>URY</v>
      </c>
      <c r="N603" s="31" t="str">
        <f>VLOOKUP($A603,Location!$A:$J,9,FALSE)</f>
        <v>Miami Gardens, Florida</v>
      </c>
      <c r="O603" s="31" t="str">
        <f>VLOOKUP($A603,Location!$A:$J,10,FALSE)</f>
        <v>Hard Rock Stadium</v>
      </c>
      <c r="R603" s="31">
        <v>0</v>
      </c>
      <c r="S603" s="25">
        <f>VLOOKUP($A603,Database!$A:$Y,10,FALSE)</f>
        <v>146</v>
      </c>
      <c r="T603" s="25">
        <f>VLOOKUP($A603,Database!$A:$Y,11,FALSE)</f>
        <v>125</v>
      </c>
      <c r="U603" s="25">
        <f>VLOOKUP($A603,Database!$A:$Y,12,FALSE)</f>
        <v>50</v>
      </c>
      <c r="V603" s="25" t="str">
        <f>VLOOKUP(A603,Database!A:M,13,FALSE)</f>
        <v>À venir</v>
      </c>
      <c r="W603" s="25" t="str">
        <f>VLOOKUP($A603,Database!$A:$Y,20,FALSE)</f>
        <v/>
      </c>
      <c r="X603" s="25" t="str">
        <f>VLOOKUP($A603,Database!$A:$Y,21,FALSE)</f>
        <v/>
      </c>
      <c r="Y603" s="25" t="str">
        <f ca="1">IF(C603&lt;NOW(),IF(AND(P603&gt;Q603,W603&gt;X603),S603,IF(AND(P603=Q603,W603=X603),T603,IF(AND(P603&lt;Q603,W603&lt;X603),U603,0))),"")</f>
        <v/>
      </c>
      <c r="Z603" s="25">
        <f>IF(AND(P603=W603,Q603=X603),1,0)</f>
        <v>1</v>
      </c>
      <c r="AA603" s="25" t="str">
        <f>IF(Z603=0,"",IF(ISBLANK(VLOOKUP(A603,Database!A:AA,22,FALSE)),"",VLOOKUP(A603,Database!A:AA,22,FALSE)))</f>
        <v>Exact</v>
      </c>
      <c r="AB603" s="25">
        <f ca="1">IFERROR(IF(AND(Y603&lt;&gt;"",OR(V603="Terminé",V603="En cours")),VLOOKUP(AA603,Setup_ScoreExactBonus!A:D,4,FALSE),0),0)</f>
        <v>0</v>
      </c>
      <c r="AC603" s="31" t="str">
        <f ca="1">IF(Y603&lt;&gt;"", Y603 + IF(Z603=1,AB603, 0), "")</f>
        <v/>
      </c>
      <c r="AD603" s="31">
        <f ca="1">SUMIFS(AC$2:AC603,D$2:D603,D603)*IF(R603=0,1,2)</f>
        <v>0</v>
      </c>
    </row>
    <row r="604" spans="1:30" x14ac:dyDescent="0.35">
      <c r="A604" s="31">
        <f>IF(ISBLANK(B604),"",COUNTIF(B$2:B604,B604))-1</f>
        <v>15</v>
      </c>
      <c r="B604" s="31">
        <v>18</v>
      </c>
      <c r="C604" s="10">
        <f>VLOOKUP($A604,Database!$A:$Y,7,FALSE)</f>
        <v>46189</v>
      </c>
      <c r="D604" s="31" t="str">
        <f>VLOOKUP(Pronostics!$B604,Setup_MPP!$A:$G,3,FALSE)</f>
        <v>Joueur18</v>
      </c>
      <c r="E604" s="31" t="str">
        <f>VLOOKUP(Pronostics!$B604,Setup_MPP!$A:$G,2,FALSE)</f>
        <v>Joueur18</v>
      </c>
      <c r="F604" s="31" t="str">
        <f>VLOOKUP($B604,Setup_MPP!$A:$E,4,FALSE)</f>
        <v>#FFC9B0</v>
      </c>
      <c r="G604" s="31" t="str">
        <f>VLOOKUP($B604,Setup_MPP!$A:$E,5,FALSE)</f>
        <v>#F28D57</v>
      </c>
      <c r="H604" s="31" t="str">
        <f>IFERROR(IF(AND(A604&gt;=1,A604&lt;=104),VLOOKUP($A604,Location!$A:$J,6,FALSE),IF(A604=0,"Avant l'ouverture",IF(OR(A604=105,A604=106),"Bonus"))),"")</f>
        <v>Tour 1</v>
      </c>
      <c r="I604" s="31" t="str">
        <f>IF(LEFT(H604,4)="Tour",VLOOKUP(A604,Database!$A:$C,3,FALSE),"")</f>
        <v>H</v>
      </c>
      <c r="J604" s="31" t="str">
        <f>VLOOKUP($A604,Location!$A:$J,7,FALSE)</f>
        <v>Arabie Saoudite</v>
      </c>
      <c r="K604" s="31" t="str">
        <f>IFERROR(VLOOKUP(J604,Setup_Team!$B:$C,2,FALSE), "TDB")</f>
        <v>SAU</v>
      </c>
      <c r="L604" s="31" t="str">
        <f>VLOOKUP($A604,Location!$A:$J,8,FALSE)</f>
        <v>Uruguay</v>
      </c>
      <c r="M604" s="31" t="str">
        <f>IFERROR(VLOOKUP(L604,Setup_Team!$B:$C,2,FALSE), "TDB")</f>
        <v>URY</v>
      </c>
      <c r="N604" s="31" t="str">
        <f>VLOOKUP($A604,Location!$A:$J,9,FALSE)</f>
        <v>Miami Gardens, Florida</v>
      </c>
      <c r="O604" s="31" t="str">
        <f>VLOOKUP($A604,Location!$A:$J,10,FALSE)</f>
        <v>Hard Rock Stadium</v>
      </c>
      <c r="R604" s="31">
        <v>0</v>
      </c>
      <c r="S604" s="25">
        <f>VLOOKUP($A604,Database!$A:$Y,10,FALSE)</f>
        <v>146</v>
      </c>
      <c r="T604" s="25">
        <f>VLOOKUP($A604,Database!$A:$Y,11,FALSE)</f>
        <v>125</v>
      </c>
      <c r="U604" s="25">
        <f>VLOOKUP($A604,Database!$A:$Y,12,FALSE)</f>
        <v>50</v>
      </c>
      <c r="V604" s="25" t="str">
        <f>VLOOKUP(A604,Database!A:M,13,FALSE)</f>
        <v>À venir</v>
      </c>
      <c r="W604" s="25" t="str">
        <f>VLOOKUP($A604,Database!$A:$Y,20,FALSE)</f>
        <v/>
      </c>
      <c r="X604" s="25" t="str">
        <f>VLOOKUP($A604,Database!$A:$Y,21,FALSE)</f>
        <v/>
      </c>
      <c r="Y604" s="25" t="str">
        <f ca="1">IF(C604&lt;NOW(),IF(AND(P604&gt;Q604,W604&gt;X604),S604,IF(AND(P604=Q604,W604=X604),T604,IF(AND(P604&lt;Q604,W604&lt;X604),U604,0))),"")</f>
        <v/>
      </c>
      <c r="Z604" s="25">
        <f>IF(AND(P604=W604,Q604=X604),1,0)</f>
        <v>1</v>
      </c>
      <c r="AA604" s="25" t="str">
        <f>IF(Z604=0,"",IF(ISBLANK(VLOOKUP(A604,Database!A:AA,22,FALSE)),"",VLOOKUP(A604,Database!A:AA,22,FALSE)))</f>
        <v>Exact</v>
      </c>
      <c r="AB604" s="25">
        <f ca="1">IFERROR(IF(AND(Y604&lt;&gt;"",OR(V604="Terminé",V604="En cours")),VLOOKUP(AA604,Setup_ScoreExactBonus!A:D,4,FALSE),0),0)</f>
        <v>0</v>
      </c>
      <c r="AC604" s="31" t="str">
        <f ca="1">IF(Y604&lt;&gt;"", Y604 + IF(Z604=1,AB604, 0), "")</f>
        <v/>
      </c>
      <c r="AD604" s="31">
        <f ca="1">SUMIFS(AC$2:AC604,D$2:D604,D604)*IF(R604=0,1,2)</f>
        <v>0</v>
      </c>
    </row>
    <row r="605" spans="1:30" x14ac:dyDescent="0.35">
      <c r="A605" s="31">
        <f>IF(ISBLANK(B605),"",COUNTIF(B$2:B605,B605))-1</f>
        <v>15</v>
      </c>
      <c r="B605" s="31">
        <v>19</v>
      </c>
      <c r="C605" s="10">
        <f>VLOOKUP($A605,Database!$A:$Y,7,FALSE)</f>
        <v>46189</v>
      </c>
      <c r="D605" s="31" t="str">
        <f>VLOOKUP(Pronostics!$B605,Setup_MPP!$A:$G,3,FALSE)</f>
        <v>Joueur19</v>
      </c>
      <c r="E605" s="31" t="str">
        <f>VLOOKUP(Pronostics!$B605,Setup_MPP!$A:$G,2,FALSE)</f>
        <v>Joueur19</v>
      </c>
      <c r="F605" s="31" t="str">
        <f>VLOOKUP($B605,Setup_MPP!$A:$E,4,FALSE)</f>
        <v>#D5D5D5</v>
      </c>
      <c r="G605" s="31" t="str">
        <f>VLOOKUP($B605,Setup_MPP!$A:$E,5,FALSE)</f>
        <v>#727272</v>
      </c>
      <c r="H605" s="31" t="str">
        <f>IFERROR(IF(AND(A605&gt;=1,A605&lt;=104),VLOOKUP($A605,Location!$A:$J,6,FALSE),IF(A605=0,"Avant l'ouverture",IF(OR(A605=105,A605=106),"Bonus"))),"")</f>
        <v>Tour 1</v>
      </c>
      <c r="I605" s="31" t="str">
        <f>IF(LEFT(H605,4)="Tour",VLOOKUP(A605,Database!$A:$C,3,FALSE),"")</f>
        <v>H</v>
      </c>
      <c r="J605" s="31" t="str">
        <f>VLOOKUP($A605,Location!$A:$J,7,FALSE)</f>
        <v>Arabie Saoudite</v>
      </c>
      <c r="K605" s="31" t="str">
        <f>IFERROR(VLOOKUP(J605,Setup_Team!$B:$C,2,FALSE), "TDB")</f>
        <v>SAU</v>
      </c>
      <c r="L605" s="31" t="str">
        <f>VLOOKUP($A605,Location!$A:$J,8,FALSE)</f>
        <v>Uruguay</v>
      </c>
      <c r="M605" s="31" t="str">
        <f>IFERROR(VLOOKUP(L605,Setup_Team!$B:$C,2,FALSE), "TDB")</f>
        <v>URY</v>
      </c>
      <c r="N605" s="31" t="str">
        <f>VLOOKUP($A605,Location!$A:$J,9,FALSE)</f>
        <v>Miami Gardens, Florida</v>
      </c>
      <c r="O605" s="31" t="str">
        <f>VLOOKUP($A605,Location!$A:$J,10,FALSE)</f>
        <v>Hard Rock Stadium</v>
      </c>
      <c r="R605" s="31">
        <v>0</v>
      </c>
      <c r="S605" s="25">
        <f>VLOOKUP($A605,Database!$A:$Y,10,FALSE)</f>
        <v>146</v>
      </c>
      <c r="T605" s="25">
        <f>VLOOKUP($A605,Database!$A:$Y,11,FALSE)</f>
        <v>125</v>
      </c>
      <c r="U605" s="25">
        <f>VLOOKUP($A605,Database!$A:$Y,12,FALSE)</f>
        <v>50</v>
      </c>
      <c r="V605" s="25" t="str">
        <f>VLOOKUP(A605,Database!A:M,13,FALSE)</f>
        <v>À venir</v>
      </c>
      <c r="W605" s="25" t="str">
        <f>VLOOKUP($A605,Database!$A:$Y,20,FALSE)</f>
        <v/>
      </c>
      <c r="X605" s="25" t="str">
        <f>VLOOKUP($A605,Database!$A:$Y,21,FALSE)</f>
        <v/>
      </c>
      <c r="Y605" s="25" t="str">
        <f ca="1">IF(C605&lt;NOW(),IF(AND(P605&gt;Q605,W605&gt;X605),S605,IF(AND(P605=Q605,W605=X605),T605,IF(AND(P605&lt;Q605,W605&lt;X605),U605,0))),"")</f>
        <v/>
      </c>
      <c r="Z605" s="25">
        <f>IF(AND(P605=W605,Q605=X605),1,0)</f>
        <v>1</v>
      </c>
      <c r="AA605" s="25" t="str">
        <f>IF(Z605=0,"",IF(ISBLANK(VLOOKUP(A605,Database!A:AA,22,FALSE)),"",VLOOKUP(A605,Database!A:AA,22,FALSE)))</f>
        <v>Exact</v>
      </c>
      <c r="AB605" s="25">
        <f ca="1">IFERROR(IF(AND(Y605&lt;&gt;"",OR(V605="Terminé",V605="En cours")),VLOOKUP(AA605,Setup_ScoreExactBonus!A:D,4,FALSE),0),0)</f>
        <v>0</v>
      </c>
      <c r="AC605" s="31" t="str">
        <f ca="1">IF(Y605&lt;&gt;"", Y605 + IF(Z605=1,AB605, 0), "")</f>
        <v/>
      </c>
      <c r="AD605" s="31">
        <f ca="1">SUMIFS(AC$2:AC605,D$2:D605,D605)*IF(R605=0,1,2)</f>
        <v>0</v>
      </c>
    </row>
    <row r="606" spans="1:30" x14ac:dyDescent="0.35">
      <c r="A606" s="31">
        <f>IF(ISBLANK(B606),"",COUNTIF(B$2:B606,B606))-1</f>
        <v>15</v>
      </c>
      <c r="B606" s="31">
        <v>20</v>
      </c>
      <c r="C606" s="10">
        <f>VLOOKUP($A606,Database!$A:$Y,7,FALSE)</f>
        <v>46189</v>
      </c>
      <c r="D606" s="31" t="str">
        <f>VLOOKUP(Pronostics!$B606,Setup_MPP!$A:$G,3,FALSE)</f>
        <v>Joueur20</v>
      </c>
      <c r="E606" s="31" t="str">
        <f>VLOOKUP(Pronostics!$B606,Setup_MPP!$A:$G,2,FALSE)</f>
        <v>Joueur20</v>
      </c>
      <c r="F606" s="31" t="str">
        <f>VLOOKUP($B606,Setup_MPP!$A:$E,4,FALSE)</f>
        <v>#D5D5D5</v>
      </c>
      <c r="G606" s="31" t="str">
        <f>VLOOKUP($B606,Setup_MPP!$A:$E,5,FALSE)</f>
        <v>#727272</v>
      </c>
      <c r="H606" s="31" t="str">
        <f>IFERROR(IF(AND(A606&gt;=1,A606&lt;=104),VLOOKUP($A606,Location!$A:$J,6,FALSE),IF(A606=0,"Avant l'ouverture",IF(OR(A606=105,A606=106),"Bonus"))),"")</f>
        <v>Tour 1</v>
      </c>
      <c r="I606" s="31" t="str">
        <f>IF(LEFT(H606,4)="Tour",VLOOKUP(A606,Database!$A:$C,3,FALSE),"")</f>
        <v>H</v>
      </c>
      <c r="J606" s="31" t="str">
        <f>VLOOKUP($A606,Location!$A:$J,7,FALSE)</f>
        <v>Arabie Saoudite</v>
      </c>
      <c r="K606" s="31" t="str">
        <f>IFERROR(VLOOKUP(J606,Setup_Team!$B:$C,2,FALSE), "TDB")</f>
        <v>SAU</v>
      </c>
      <c r="L606" s="31" t="str">
        <f>VLOOKUP($A606,Location!$A:$J,8,FALSE)</f>
        <v>Uruguay</v>
      </c>
      <c r="M606" s="31" t="str">
        <f>IFERROR(VLOOKUP(L606,Setup_Team!$B:$C,2,FALSE), "TDB")</f>
        <v>URY</v>
      </c>
      <c r="N606" s="31" t="str">
        <f>VLOOKUP($A606,Location!$A:$J,9,FALSE)</f>
        <v>Miami Gardens, Florida</v>
      </c>
      <c r="O606" s="31" t="str">
        <f>VLOOKUP($A606,Location!$A:$J,10,FALSE)</f>
        <v>Hard Rock Stadium</v>
      </c>
      <c r="R606" s="31">
        <v>0</v>
      </c>
      <c r="S606" s="25">
        <f>VLOOKUP($A606,Database!$A:$Y,10,FALSE)</f>
        <v>146</v>
      </c>
      <c r="T606" s="25">
        <f>VLOOKUP($A606,Database!$A:$Y,11,FALSE)</f>
        <v>125</v>
      </c>
      <c r="U606" s="25">
        <f>VLOOKUP($A606,Database!$A:$Y,12,FALSE)</f>
        <v>50</v>
      </c>
      <c r="V606" s="25" t="str">
        <f>VLOOKUP(A606,Database!A:M,13,FALSE)</f>
        <v>À venir</v>
      </c>
      <c r="W606" s="25" t="str">
        <f>VLOOKUP($A606,Database!$A:$Y,20,FALSE)</f>
        <v/>
      </c>
      <c r="X606" s="25" t="str">
        <f>VLOOKUP($A606,Database!$A:$Y,21,FALSE)</f>
        <v/>
      </c>
      <c r="Y606" s="25" t="str">
        <f ca="1">IF(C606&lt;NOW(),IF(AND(P606&gt;Q606,W606&gt;X606),S606,IF(AND(P606=Q606,W606=X606),T606,IF(AND(P606&lt;Q606,W606&lt;X606),U606,0))),"")</f>
        <v/>
      </c>
      <c r="Z606" s="25">
        <f>IF(AND(P606=W606,Q606=X606),1,0)</f>
        <v>1</v>
      </c>
      <c r="AA606" s="25" t="str">
        <f>IF(Z606=0,"",IF(ISBLANK(VLOOKUP(A606,Database!A:AA,22,FALSE)),"",VLOOKUP(A606,Database!A:AA,22,FALSE)))</f>
        <v>Exact</v>
      </c>
      <c r="AB606" s="25">
        <f ca="1">IFERROR(IF(AND(Y606&lt;&gt;"",OR(V606="Terminé",V606="En cours")),VLOOKUP(AA606,Setup_ScoreExactBonus!A:D,4,FALSE),0),0)</f>
        <v>0</v>
      </c>
      <c r="AC606" s="31" t="str">
        <f ca="1">IF(Y606&lt;&gt;"", Y606 + IF(Z606=1,AB606, 0), "")</f>
        <v/>
      </c>
      <c r="AD606" s="31">
        <f ca="1">SUMIFS(AC$2:AC606,D$2:D606,D606)*IF(R606=0,1,2)</f>
        <v>0</v>
      </c>
    </row>
    <row r="607" spans="1:30" x14ac:dyDescent="0.35">
      <c r="A607" s="31">
        <f>IF(ISBLANK(B607),"",COUNTIF(B$2:B607,B607))-1</f>
        <v>15</v>
      </c>
      <c r="B607" s="31">
        <v>21</v>
      </c>
      <c r="C607" s="10">
        <f>VLOOKUP($A607,Database!$A:$Y,7,FALSE)</f>
        <v>46189</v>
      </c>
      <c r="D607" s="31" t="str">
        <f>VLOOKUP(Pronostics!$B607,Setup_MPP!$A:$G,3,FALSE)</f>
        <v>Joueur21</v>
      </c>
      <c r="E607" s="31" t="str">
        <f>VLOOKUP(Pronostics!$B607,Setup_MPP!$A:$G,2,FALSE)</f>
        <v>Joueur21</v>
      </c>
      <c r="F607" s="31" t="str">
        <f>VLOOKUP($B607,Setup_MPP!$A:$E,4,FALSE)</f>
        <v>#D5D5D5</v>
      </c>
      <c r="G607" s="31" t="str">
        <f>VLOOKUP($B607,Setup_MPP!$A:$E,5,FALSE)</f>
        <v>#727272</v>
      </c>
      <c r="H607" s="31" t="str">
        <f>IFERROR(IF(AND(A607&gt;=1,A607&lt;=104),VLOOKUP($A607,Location!$A:$J,6,FALSE),IF(A607=0,"Avant l'ouverture",IF(OR(A607=105,A607=106),"Bonus"))),"")</f>
        <v>Tour 1</v>
      </c>
      <c r="I607" s="31" t="str">
        <f>IF(LEFT(H607,4)="Tour",VLOOKUP(A607,Database!$A:$C,3,FALSE),"")</f>
        <v>H</v>
      </c>
      <c r="J607" s="31" t="str">
        <f>VLOOKUP($A607,Location!$A:$J,7,FALSE)</f>
        <v>Arabie Saoudite</v>
      </c>
      <c r="K607" s="31" t="str">
        <f>IFERROR(VLOOKUP(J607,Setup_Team!$B:$C,2,FALSE), "TDB")</f>
        <v>SAU</v>
      </c>
      <c r="L607" s="31" t="str">
        <f>VLOOKUP($A607,Location!$A:$J,8,FALSE)</f>
        <v>Uruguay</v>
      </c>
      <c r="M607" s="31" t="str">
        <f>IFERROR(VLOOKUP(L607,Setup_Team!$B:$C,2,FALSE), "TDB")</f>
        <v>URY</v>
      </c>
      <c r="N607" s="31" t="str">
        <f>VLOOKUP($A607,Location!$A:$J,9,FALSE)</f>
        <v>Miami Gardens, Florida</v>
      </c>
      <c r="O607" s="31" t="str">
        <f>VLOOKUP($A607,Location!$A:$J,10,FALSE)</f>
        <v>Hard Rock Stadium</v>
      </c>
      <c r="R607" s="31">
        <v>0</v>
      </c>
      <c r="S607" s="25">
        <f>VLOOKUP($A607,Database!$A:$Y,10,FALSE)</f>
        <v>146</v>
      </c>
      <c r="T607" s="25">
        <f>VLOOKUP($A607,Database!$A:$Y,11,FALSE)</f>
        <v>125</v>
      </c>
      <c r="U607" s="25">
        <f>VLOOKUP($A607,Database!$A:$Y,12,FALSE)</f>
        <v>50</v>
      </c>
      <c r="V607" s="25" t="str">
        <f>VLOOKUP(A607,Database!A:M,13,FALSE)</f>
        <v>À venir</v>
      </c>
      <c r="W607" s="25" t="str">
        <f>VLOOKUP($A607,Database!$A:$Y,20,FALSE)</f>
        <v/>
      </c>
      <c r="X607" s="25" t="str">
        <f>VLOOKUP($A607,Database!$A:$Y,21,FALSE)</f>
        <v/>
      </c>
      <c r="Y607" s="25" t="str">
        <f ca="1">IF(C607&lt;NOW(),IF(AND(P607&gt;Q607,W607&gt;X607),S607,IF(AND(P607=Q607,W607=X607),T607,IF(AND(P607&lt;Q607,W607&lt;X607),U607,0))),"")</f>
        <v/>
      </c>
      <c r="Z607" s="25">
        <f>IF(AND(P607=W607,Q607=X607),1,0)</f>
        <v>1</v>
      </c>
      <c r="AA607" s="25" t="str">
        <f>IF(Z607=0,"",IF(ISBLANK(VLOOKUP(A607,Database!A:AA,22,FALSE)),"",VLOOKUP(A607,Database!A:AA,22,FALSE)))</f>
        <v>Exact</v>
      </c>
      <c r="AB607" s="25">
        <f ca="1">IFERROR(IF(AND(Y607&lt;&gt;"",OR(V607="Terminé",V607="En cours")),VLOOKUP(AA607,Setup_ScoreExactBonus!A:D,4,FALSE),0),0)</f>
        <v>0</v>
      </c>
      <c r="AC607" s="31" t="str">
        <f ca="1">IF(Y607&lt;&gt;"", Y607 + IF(Z607=1,AB607, 0), "")</f>
        <v/>
      </c>
      <c r="AD607" s="31">
        <f ca="1">SUMIFS(AC$2:AC607,D$2:D607,D607)*IF(R607=0,1,2)</f>
        <v>0</v>
      </c>
    </row>
    <row r="608" spans="1:30" x14ac:dyDescent="0.35">
      <c r="A608" s="31">
        <f>IF(ISBLANK(B608),"",COUNTIF(B$2:B608,B608))-1</f>
        <v>15</v>
      </c>
      <c r="B608" s="31">
        <v>22</v>
      </c>
      <c r="C608" s="10">
        <f>VLOOKUP($A608,Database!$A:$Y,7,FALSE)</f>
        <v>46189</v>
      </c>
      <c r="D608" s="31" t="str">
        <f>VLOOKUP(Pronostics!$B608,Setup_MPP!$A:$G,3,FALSE)</f>
        <v>Joueur22</v>
      </c>
      <c r="E608" s="31" t="str">
        <f>VLOOKUP(Pronostics!$B608,Setup_MPP!$A:$G,2,FALSE)</f>
        <v>Joueur22</v>
      </c>
      <c r="F608" s="31" t="str">
        <f>VLOOKUP($B608,Setup_MPP!$A:$E,4,FALSE)</f>
        <v>#D5D5D5</v>
      </c>
      <c r="G608" s="31" t="str">
        <f>VLOOKUP($B608,Setup_MPP!$A:$E,5,FALSE)</f>
        <v>#727272</v>
      </c>
      <c r="H608" s="31" t="str">
        <f>IFERROR(IF(AND(A608&gt;=1,A608&lt;=104),VLOOKUP($A608,Location!$A:$J,6,FALSE),IF(A608=0,"Avant l'ouverture",IF(OR(A608=105,A608=106),"Bonus"))),"")</f>
        <v>Tour 1</v>
      </c>
      <c r="I608" s="31" t="str">
        <f>IF(LEFT(H608,4)="Tour",VLOOKUP(A608,Database!$A:$C,3,FALSE),"")</f>
        <v>H</v>
      </c>
      <c r="J608" s="31" t="str">
        <f>VLOOKUP($A608,Location!$A:$J,7,FALSE)</f>
        <v>Arabie Saoudite</v>
      </c>
      <c r="K608" s="31" t="str">
        <f>IFERROR(VLOOKUP(J608,Setup_Team!$B:$C,2,FALSE), "TDB")</f>
        <v>SAU</v>
      </c>
      <c r="L608" s="31" t="str">
        <f>VLOOKUP($A608,Location!$A:$J,8,FALSE)</f>
        <v>Uruguay</v>
      </c>
      <c r="M608" s="31" t="str">
        <f>IFERROR(VLOOKUP(L608,Setup_Team!$B:$C,2,FALSE), "TDB")</f>
        <v>URY</v>
      </c>
      <c r="N608" s="31" t="str">
        <f>VLOOKUP($A608,Location!$A:$J,9,FALSE)</f>
        <v>Miami Gardens, Florida</v>
      </c>
      <c r="O608" s="31" t="str">
        <f>VLOOKUP($A608,Location!$A:$J,10,FALSE)</f>
        <v>Hard Rock Stadium</v>
      </c>
      <c r="R608" s="31">
        <v>0</v>
      </c>
      <c r="S608" s="25">
        <f>VLOOKUP($A608,Database!$A:$Y,10,FALSE)</f>
        <v>146</v>
      </c>
      <c r="T608" s="25">
        <f>VLOOKUP($A608,Database!$A:$Y,11,FALSE)</f>
        <v>125</v>
      </c>
      <c r="U608" s="25">
        <f>VLOOKUP($A608,Database!$A:$Y,12,FALSE)</f>
        <v>50</v>
      </c>
      <c r="V608" s="25" t="str">
        <f>VLOOKUP(A608,Database!A:M,13,FALSE)</f>
        <v>À venir</v>
      </c>
      <c r="W608" s="25" t="str">
        <f>VLOOKUP($A608,Database!$A:$Y,20,FALSE)</f>
        <v/>
      </c>
      <c r="X608" s="25" t="str">
        <f>VLOOKUP($A608,Database!$A:$Y,21,FALSE)</f>
        <v/>
      </c>
      <c r="Y608" s="25" t="str">
        <f ca="1">IF(C608&lt;NOW(),IF(AND(P608&gt;Q608,W608&gt;X608),S608,IF(AND(P608=Q608,W608=X608),T608,IF(AND(P608&lt;Q608,W608&lt;X608),U608,0))),"")</f>
        <v/>
      </c>
      <c r="Z608" s="25">
        <f>IF(AND(P608=W608,Q608=X608),1,0)</f>
        <v>1</v>
      </c>
      <c r="AA608" s="25" t="str">
        <f>IF(Z608=0,"",IF(ISBLANK(VLOOKUP(A608,Database!A:AA,22,FALSE)),"",VLOOKUP(A608,Database!A:AA,22,FALSE)))</f>
        <v>Exact</v>
      </c>
      <c r="AB608" s="25">
        <f ca="1">IFERROR(IF(AND(Y608&lt;&gt;"",OR(V608="Terminé",V608="En cours")),VLOOKUP(AA608,Setup_ScoreExactBonus!A:D,4,FALSE),0),0)</f>
        <v>0</v>
      </c>
      <c r="AC608" s="31" t="str">
        <f ca="1">IF(Y608&lt;&gt;"", Y608 + IF(Z608=1,AB608, 0), "")</f>
        <v/>
      </c>
      <c r="AD608" s="31">
        <f ca="1">SUMIFS(AC$2:AC608,D$2:D608,D608)*IF(R608=0,1,2)</f>
        <v>0</v>
      </c>
    </row>
    <row r="609" spans="1:30" x14ac:dyDescent="0.35">
      <c r="A609" s="31">
        <f>IF(ISBLANK(B609),"",COUNTIF(B$2:B609,B609))-1</f>
        <v>15</v>
      </c>
      <c r="B609" s="31">
        <v>23</v>
      </c>
      <c r="C609" s="10">
        <f>VLOOKUP($A609,Database!$A:$Y,7,FALSE)</f>
        <v>46189</v>
      </c>
      <c r="D609" s="31" t="str">
        <f>VLOOKUP(Pronostics!$B609,Setup_MPP!$A:$G,3,FALSE)</f>
        <v>Joueur23</v>
      </c>
      <c r="E609" s="31" t="str">
        <f>VLOOKUP(Pronostics!$B609,Setup_MPP!$A:$G,2,FALSE)</f>
        <v>Joueur23</v>
      </c>
      <c r="F609" s="31" t="str">
        <f>VLOOKUP($B609,Setup_MPP!$A:$E,4,FALSE)</f>
        <v>#D5D5D5</v>
      </c>
      <c r="G609" s="31" t="str">
        <f>VLOOKUP($B609,Setup_MPP!$A:$E,5,FALSE)</f>
        <v>#727272</v>
      </c>
      <c r="H609" s="31" t="str">
        <f>IFERROR(IF(AND(A609&gt;=1,A609&lt;=104),VLOOKUP($A609,Location!$A:$J,6,FALSE),IF(A609=0,"Avant l'ouverture",IF(OR(A609=105,A609=106),"Bonus"))),"")</f>
        <v>Tour 1</v>
      </c>
      <c r="I609" s="31" t="str">
        <f>IF(LEFT(H609,4)="Tour",VLOOKUP(A609,Database!$A:$C,3,FALSE),"")</f>
        <v>H</v>
      </c>
      <c r="J609" s="31" t="str">
        <f>VLOOKUP($A609,Location!$A:$J,7,FALSE)</f>
        <v>Arabie Saoudite</v>
      </c>
      <c r="K609" s="31" t="str">
        <f>IFERROR(VLOOKUP(J609,Setup_Team!$B:$C,2,FALSE), "TDB")</f>
        <v>SAU</v>
      </c>
      <c r="L609" s="31" t="str">
        <f>VLOOKUP($A609,Location!$A:$J,8,FALSE)</f>
        <v>Uruguay</v>
      </c>
      <c r="M609" s="31" t="str">
        <f>IFERROR(VLOOKUP(L609,Setup_Team!$B:$C,2,FALSE), "TDB")</f>
        <v>URY</v>
      </c>
      <c r="N609" s="31" t="str">
        <f>VLOOKUP($A609,Location!$A:$J,9,FALSE)</f>
        <v>Miami Gardens, Florida</v>
      </c>
      <c r="O609" s="31" t="str">
        <f>VLOOKUP($A609,Location!$A:$J,10,FALSE)</f>
        <v>Hard Rock Stadium</v>
      </c>
      <c r="R609" s="31">
        <v>0</v>
      </c>
      <c r="S609" s="25">
        <f>VLOOKUP($A609,Database!$A:$Y,10,FALSE)</f>
        <v>146</v>
      </c>
      <c r="T609" s="25">
        <f>VLOOKUP($A609,Database!$A:$Y,11,FALSE)</f>
        <v>125</v>
      </c>
      <c r="U609" s="25">
        <f>VLOOKUP($A609,Database!$A:$Y,12,FALSE)</f>
        <v>50</v>
      </c>
      <c r="V609" s="25" t="str">
        <f>VLOOKUP(A609,Database!A:M,13,FALSE)</f>
        <v>À venir</v>
      </c>
      <c r="W609" s="25" t="str">
        <f>VLOOKUP($A609,Database!$A:$Y,20,FALSE)</f>
        <v/>
      </c>
      <c r="X609" s="25" t="str">
        <f>VLOOKUP($A609,Database!$A:$Y,21,FALSE)</f>
        <v/>
      </c>
      <c r="Y609" s="25" t="str">
        <f ca="1">IF(C609&lt;NOW(),IF(AND(P609&gt;Q609,W609&gt;X609),S609,IF(AND(P609=Q609,W609=X609),T609,IF(AND(P609&lt;Q609,W609&lt;X609),U609,0))),"")</f>
        <v/>
      </c>
      <c r="Z609" s="25">
        <f>IF(AND(P609=W609,Q609=X609),1,0)</f>
        <v>1</v>
      </c>
      <c r="AA609" s="25" t="str">
        <f>IF(Z609=0,"",IF(ISBLANK(VLOOKUP(A609,Database!A:AA,22,FALSE)),"",VLOOKUP(A609,Database!A:AA,22,FALSE)))</f>
        <v>Exact</v>
      </c>
      <c r="AB609" s="25">
        <f ca="1">IFERROR(IF(AND(Y609&lt;&gt;"",OR(V609="Terminé",V609="En cours")),VLOOKUP(AA609,Setup_ScoreExactBonus!A:D,4,FALSE),0),0)</f>
        <v>0</v>
      </c>
      <c r="AC609" s="31" t="str">
        <f ca="1">IF(Y609&lt;&gt;"", Y609 + IF(Z609=1,AB609, 0), "")</f>
        <v/>
      </c>
      <c r="AD609" s="31">
        <f ca="1">SUMIFS(AC$2:AC609,D$2:D609,D609)*IF(R609=0,1,2)</f>
        <v>0</v>
      </c>
    </row>
    <row r="610" spans="1:30" x14ac:dyDescent="0.35">
      <c r="A610" s="31">
        <f>IF(ISBLANK(B610),"",COUNTIF(B$2:B610,B610))-1</f>
        <v>15</v>
      </c>
      <c r="B610" s="31">
        <v>24</v>
      </c>
      <c r="C610" s="10">
        <f>VLOOKUP($A610,Database!$A:$Y,7,FALSE)</f>
        <v>46189</v>
      </c>
      <c r="D610" s="31" t="str">
        <f>VLOOKUP(Pronostics!$B610,Setup_MPP!$A:$G,3,FALSE)</f>
        <v>Joueur24</v>
      </c>
      <c r="E610" s="31" t="str">
        <f>VLOOKUP(Pronostics!$B610,Setup_MPP!$A:$G,2,FALSE)</f>
        <v>Joueur24</v>
      </c>
      <c r="F610" s="31" t="str">
        <f>VLOOKUP($B610,Setup_MPP!$A:$E,4,FALSE)</f>
        <v>#D5D5D5</v>
      </c>
      <c r="G610" s="31" t="str">
        <f>VLOOKUP($B610,Setup_MPP!$A:$E,5,FALSE)</f>
        <v>#727272</v>
      </c>
      <c r="H610" s="31" t="str">
        <f>IFERROR(IF(AND(A610&gt;=1,A610&lt;=104),VLOOKUP($A610,Location!$A:$J,6,FALSE),IF(A610=0,"Avant l'ouverture",IF(OR(A610=105,A610=106),"Bonus"))),"")</f>
        <v>Tour 1</v>
      </c>
      <c r="I610" s="31" t="str">
        <f>IF(LEFT(H610,4)="Tour",VLOOKUP(A610,Database!$A:$C,3,FALSE),"")</f>
        <v>H</v>
      </c>
      <c r="J610" s="31" t="str">
        <f>VLOOKUP($A610,Location!$A:$J,7,FALSE)</f>
        <v>Arabie Saoudite</v>
      </c>
      <c r="K610" s="31" t="str">
        <f>IFERROR(VLOOKUP(J610,Setup_Team!$B:$C,2,FALSE), "TDB")</f>
        <v>SAU</v>
      </c>
      <c r="L610" s="31" t="str">
        <f>VLOOKUP($A610,Location!$A:$J,8,FALSE)</f>
        <v>Uruguay</v>
      </c>
      <c r="M610" s="31" t="str">
        <f>IFERROR(VLOOKUP(L610,Setup_Team!$B:$C,2,FALSE), "TDB")</f>
        <v>URY</v>
      </c>
      <c r="N610" s="31" t="str">
        <f>VLOOKUP($A610,Location!$A:$J,9,FALSE)</f>
        <v>Miami Gardens, Florida</v>
      </c>
      <c r="O610" s="31" t="str">
        <f>VLOOKUP($A610,Location!$A:$J,10,FALSE)</f>
        <v>Hard Rock Stadium</v>
      </c>
      <c r="R610" s="31">
        <v>0</v>
      </c>
      <c r="S610" s="25">
        <f>VLOOKUP($A610,Database!$A:$Y,10,FALSE)</f>
        <v>146</v>
      </c>
      <c r="T610" s="25">
        <f>VLOOKUP($A610,Database!$A:$Y,11,FALSE)</f>
        <v>125</v>
      </c>
      <c r="U610" s="25">
        <f>VLOOKUP($A610,Database!$A:$Y,12,FALSE)</f>
        <v>50</v>
      </c>
      <c r="V610" s="25" t="str">
        <f>VLOOKUP(A610,Database!A:M,13,FALSE)</f>
        <v>À venir</v>
      </c>
      <c r="W610" s="25" t="str">
        <f>VLOOKUP($A610,Database!$A:$Y,20,FALSE)</f>
        <v/>
      </c>
      <c r="X610" s="25" t="str">
        <f>VLOOKUP($A610,Database!$A:$Y,21,FALSE)</f>
        <v/>
      </c>
      <c r="Y610" s="25" t="str">
        <f ca="1">IF(C610&lt;NOW(),IF(AND(P610&gt;Q610,W610&gt;X610),S610,IF(AND(P610=Q610,W610=X610),T610,IF(AND(P610&lt;Q610,W610&lt;X610),U610,0))),"")</f>
        <v/>
      </c>
      <c r="Z610" s="25">
        <f>IF(AND(P610=W610,Q610=X610),1,0)</f>
        <v>1</v>
      </c>
      <c r="AA610" s="25" t="str">
        <f>IF(Z610=0,"",IF(ISBLANK(VLOOKUP(A610,Database!A:AA,22,FALSE)),"",VLOOKUP(A610,Database!A:AA,22,FALSE)))</f>
        <v>Exact</v>
      </c>
      <c r="AB610" s="25">
        <f ca="1">IFERROR(IF(AND(Y610&lt;&gt;"",OR(V610="Terminé",V610="En cours")),VLOOKUP(AA610,Setup_ScoreExactBonus!A:D,4,FALSE),0),0)</f>
        <v>0</v>
      </c>
      <c r="AC610" s="31" t="str">
        <f ca="1">IF(Y610&lt;&gt;"", Y610 + IF(Z610=1,AB610, 0), "")</f>
        <v/>
      </c>
      <c r="AD610" s="31">
        <f ca="1">SUMIFS(AC$2:AC610,D$2:D610,D610)*IF(R610=0,1,2)</f>
        <v>0</v>
      </c>
    </row>
    <row r="611" spans="1:30" x14ac:dyDescent="0.35">
      <c r="A611" s="31">
        <f>IF(ISBLANK(B611),"",COUNTIF(B$2:B611,B611))-1</f>
        <v>15</v>
      </c>
      <c r="B611" s="31">
        <v>25</v>
      </c>
      <c r="C611" s="10">
        <f>VLOOKUP($A611,Database!$A:$Y,7,FALSE)</f>
        <v>46189</v>
      </c>
      <c r="D611" s="31" t="str">
        <f>VLOOKUP(Pronostics!$B611,Setup_MPP!$A:$G,3,FALSE)</f>
        <v>Joueur25</v>
      </c>
      <c r="E611" s="31" t="str">
        <f>VLOOKUP(Pronostics!$B611,Setup_MPP!$A:$G,2,FALSE)</f>
        <v>Joueur25</v>
      </c>
      <c r="F611" s="31" t="str">
        <f>VLOOKUP($B611,Setup_MPP!$A:$E,4,FALSE)</f>
        <v>#D5D5D5</v>
      </c>
      <c r="G611" s="31" t="str">
        <f>VLOOKUP($B611,Setup_MPP!$A:$E,5,FALSE)</f>
        <v>#727272</v>
      </c>
      <c r="H611" s="31" t="str">
        <f>IFERROR(IF(AND(A611&gt;=1,A611&lt;=104),VLOOKUP($A611,Location!$A:$J,6,FALSE),IF(A611=0,"Avant l'ouverture",IF(OR(A611=105,A611=106),"Bonus"))),"")</f>
        <v>Tour 1</v>
      </c>
      <c r="I611" s="31" t="str">
        <f>IF(LEFT(H611,4)="Tour",VLOOKUP(A611,Database!$A:$C,3,FALSE),"")</f>
        <v>H</v>
      </c>
      <c r="J611" s="31" t="str">
        <f>VLOOKUP($A611,Location!$A:$J,7,FALSE)</f>
        <v>Arabie Saoudite</v>
      </c>
      <c r="K611" s="31" t="str">
        <f>IFERROR(VLOOKUP(J611,Setup_Team!$B:$C,2,FALSE), "TDB")</f>
        <v>SAU</v>
      </c>
      <c r="L611" s="31" t="str">
        <f>VLOOKUP($A611,Location!$A:$J,8,FALSE)</f>
        <v>Uruguay</v>
      </c>
      <c r="M611" s="31" t="str">
        <f>IFERROR(VLOOKUP(L611,Setup_Team!$B:$C,2,FALSE), "TDB")</f>
        <v>URY</v>
      </c>
      <c r="N611" s="31" t="str">
        <f>VLOOKUP($A611,Location!$A:$J,9,FALSE)</f>
        <v>Miami Gardens, Florida</v>
      </c>
      <c r="O611" s="31" t="str">
        <f>VLOOKUP($A611,Location!$A:$J,10,FALSE)</f>
        <v>Hard Rock Stadium</v>
      </c>
      <c r="R611" s="31">
        <v>0</v>
      </c>
      <c r="S611" s="25">
        <f>VLOOKUP($A611,Database!$A:$Y,10,FALSE)</f>
        <v>146</v>
      </c>
      <c r="T611" s="25">
        <f>VLOOKUP($A611,Database!$A:$Y,11,FALSE)</f>
        <v>125</v>
      </c>
      <c r="U611" s="25">
        <f>VLOOKUP($A611,Database!$A:$Y,12,FALSE)</f>
        <v>50</v>
      </c>
      <c r="V611" s="25" t="str">
        <f>VLOOKUP(A611,Database!A:M,13,FALSE)</f>
        <v>À venir</v>
      </c>
      <c r="W611" s="25" t="str">
        <f>VLOOKUP($A611,Database!$A:$Y,20,FALSE)</f>
        <v/>
      </c>
      <c r="X611" s="25" t="str">
        <f>VLOOKUP($A611,Database!$A:$Y,21,FALSE)</f>
        <v/>
      </c>
      <c r="Y611" s="25" t="str">
        <f ca="1">IF(C611&lt;NOW(),IF(AND(P611&gt;Q611,W611&gt;X611),S611,IF(AND(P611=Q611,W611=X611),T611,IF(AND(P611&lt;Q611,W611&lt;X611),U611,0))),"")</f>
        <v/>
      </c>
      <c r="Z611" s="25">
        <f>IF(AND(P611=W611,Q611=X611),1,0)</f>
        <v>1</v>
      </c>
      <c r="AA611" s="25" t="str">
        <f>IF(Z611=0,"",IF(ISBLANK(VLOOKUP(A611,Database!A:AA,22,FALSE)),"",VLOOKUP(A611,Database!A:AA,22,FALSE)))</f>
        <v>Exact</v>
      </c>
      <c r="AB611" s="25">
        <f ca="1">IFERROR(IF(AND(Y611&lt;&gt;"",OR(V611="Terminé",V611="En cours")),VLOOKUP(AA611,Setup_ScoreExactBonus!A:D,4,FALSE),0),0)</f>
        <v>0</v>
      </c>
      <c r="AC611" s="31" t="str">
        <f ca="1">IF(Y611&lt;&gt;"", Y611 + IF(Z611=1,AB611, 0), "")</f>
        <v/>
      </c>
      <c r="AD611" s="31">
        <f ca="1">SUMIFS(AC$2:AC611,D$2:D611,D611)*IF(R611=0,1,2)</f>
        <v>0</v>
      </c>
    </row>
    <row r="612" spans="1:30" x14ac:dyDescent="0.35">
      <c r="A612" s="31">
        <f>IF(ISBLANK(B612),"",COUNTIF(B$2:B612,B612))-1</f>
        <v>15</v>
      </c>
      <c r="B612" s="31">
        <v>26</v>
      </c>
      <c r="C612" s="10">
        <f>VLOOKUP($A612,Database!$A:$Y,7,FALSE)</f>
        <v>46189</v>
      </c>
      <c r="D612" s="31" t="str">
        <f>VLOOKUP(Pronostics!$B612,Setup_MPP!$A:$G,3,FALSE)</f>
        <v>Joueur26</v>
      </c>
      <c r="E612" s="31" t="str">
        <f>VLOOKUP(Pronostics!$B612,Setup_MPP!$A:$G,2,FALSE)</f>
        <v>Joueur26</v>
      </c>
      <c r="F612" s="31" t="str">
        <f>VLOOKUP($B612,Setup_MPP!$A:$E,4,FALSE)</f>
        <v>#D5D5D5</v>
      </c>
      <c r="G612" s="31" t="str">
        <f>VLOOKUP($B612,Setup_MPP!$A:$E,5,FALSE)</f>
        <v>#727272</v>
      </c>
      <c r="H612" s="31" t="str">
        <f>IFERROR(IF(AND(A612&gt;=1,A612&lt;=104),VLOOKUP($A612,Location!$A:$J,6,FALSE),IF(A612=0,"Avant l'ouverture",IF(OR(A612=105,A612=106),"Bonus"))),"")</f>
        <v>Tour 1</v>
      </c>
      <c r="I612" s="31" t="str">
        <f>IF(LEFT(H612,4)="Tour",VLOOKUP(A612,Database!$A:$C,3,FALSE),"")</f>
        <v>H</v>
      </c>
      <c r="J612" s="31" t="str">
        <f>VLOOKUP($A612,Location!$A:$J,7,FALSE)</f>
        <v>Arabie Saoudite</v>
      </c>
      <c r="K612" s="31" t="str">
        <f>IFERROR(VLOOKUP(J612,Setup_Team!$B:$C,2,FALSE), "TDB")</f>
        <v>SAU</v>
      </c>
      <c r="L612" s="31" t="str">
        <f>VLOOKUP($A612,Location!$A:$J,8,FALSE)</f>
        <v>Uruguay</v>
      </c>
      <c r="M612" s="31" t="str">
        <f>IFERROR(VLOOKUP(L612,Setup_Team!$B:$C,2,FALSE), "TDB")</f>
        <v>URY</v>
      </c>
      <c r="N612" s="31" t="str">
        <f>VLOOKUP($A612,Location!$A:$J,9,FALSE)</f>
        <v>Miami Gardens, Florida</v>
      </c>
      <c r="O612" s="31" t="str">
        <f>VLOOKUP($A612,Location!$A:$J,10,FALSE)</f>
        <v>Hard Rock Stadium</v>
      </c>
      <c r="R612" s="31">
        <v>0</v>
      </c>
      <c r="S612" s="25">
        <f>VLOOKUP($A612,Database!$A:$Y,10,FALSE)</f>
        <v>146</v>
      </c>
      <c r="T612" s="25">
        <f>VLOOKUP($A612,Database!$A:$Y,11,FALSE)</f>
        <v>125</v>
      </c>
      <c r="U612" s="25">
        <f>VLOOKUP($A612,Database!$A:$Y,12,FALSE)</f>
        <v>50</v>
      </c>
      <c r="V612" s="25" t="str">
        <f>VLOOKUP(A612,Database!A:M,13,FALSE)</f>
        <v>À venir</v>
      </c>
      <c r="W612" s="25" t="str">
        <f>VLOOKUP($A612,Database!$A:$Y,20,FALSE)</f>
        <v/>
      </c>
      <c r="X612" s="25" t="str">
        <f>VLOOKUP($A612,Database!$A:$Y,21,FALSE)</f>
        <v/>
      </c>
      <c r="Y612" s="25" t="str">
        <f ca="1">IF(C612&lt;NOW(),IF(AND(P612&gt;Q612,W612&gt;X612),S612,IF(AND(P612=Q612,W612=X612),T612,IF(AND(P612&lt;Q612,W612&lt;X612),U612,0))),"")</f>
        <v/>
      </c>
      <c r="Z612" s="25">
        <f>IF(AND(P612=W612,Q612=X612),1,0)</f>
        <v>1</v>
      </c>
      <c r="AA612" s="25" t="str">
        <f>IF(Z612=0,"",IF(ISBLANK(VLOOKUP(A612,Database!A:AA,22,FALSE)),"",VLOOKUP(A612,Database!A:AA,22,FALSE)))</f>
        <v>Exact</v>
      </c>
      <c r="AB612" s="25">
        <f ca="1">IFERROR(IF(AND(Y612&lt;&gt;"",OR(V612="Terminé",V612="En cours")),VLOOKUP(AA612,Setup_ScoreExactBonus!A:D,4,FALSE),0),0)</f>
        <v>0</v>
      </c>
      <c r="AC612" s="31" t="str">
        <f ca="1">IF(Y612&lt;&gt;"", Y612 + IF(Z612=1,AB612, 0), "")</f>
        <v/>
      </c>
      <c r="AD612" s="31">
        <f ca="1">SUMIFS(AC$2:AC612,D$2:D612,D612)*IF(R612=0,1,2)</f>
        <v>0</v>
      </c>
    </row>
    <row r="613" spans="1:30" x14ac:dyDescent="0.35">
      <c r="A613" s="31">
        <f>IF(ISBLANK(B613),"",COUNTIF(B$2:B613,B613))-1</f>
        <v>15</v>
      </c>
      <c r="B613" s="31">
        <v>27</v>
      </c>
      <c r="C613" s="10">
        <f>VLOOKUP($A613,Database!$A:$Y,7,FALSE)</f>
        <v>46189</v>
      </c>
      <c r="D613" s="31" t="str">
        <f>VLOOKUP(Pronostics!$B613,Setup_MPP!$A:$G,3,FALSE)</f>
        <v>Joueur27</v>
      </c>
      <c r="E613" s="31" t="str">
        <f>VLOOKUP(Pronostics!$B613,Setup_MPP!$A:$G,2,FALSE)</f>
        <v>Joueur27</v>
      </c>
      <c r="F613" s="31" t="str">
        <f>VLOOKUP($B613,Setup_MPP!$A:$E,4,FALSE)</f>
        <v>#D5D5D5</v>
      </c>
      <c r="G613" s="31" t="str">
        <f>VLOOKUP($B613,Setup_MPP!$A:$E,5,FALSE)</f>
        <v>#727272</v>
      </c>
      <c r="H613" s="31" t="str">
        <f>IFERROR(IF(AND(A613&gt;=1,A613&lt;=104),VLOOKUP($A613,Location!$A:$J,6,FALSE),IF(A613=0,"Avant l'ouverture",IF(OR(A613=105,A613=106),"Bonus"))),"")</f>
        <v>Tour 1</v>
      </c>
      <c r="I613" s="31" t="str">
        <f>IF(LEFT(H613,4)="Tour",VLOOKUP(A613,Database!$A:$C,3,FALSE),"")</f>
        <v>H</v>
      </c>
      <c r="J613" s="31" t="str">
        <f>VLOOKUP($A613,Location!$A:$J,7,FALSE)</f>
        <v>Arabie Saoudite</v>
      </c>
      <c r="K613" s="31" t="str">
        <f>IFERROR(VLOOKUP(J613,Setup_Team!$B:$C,2,FALSE), "TDB")</f>
        <v>SAU</v>
      </c>
      <c r="L613" s="31" t="str">
        <f>VLOOKUP($A613,Location!$A:$J,8,FALSE)</f>
        <v>Uruguay</v>
      </c>
      <c r="M613" s="31" t="str">
        <f>IFERROR(VLOOKUP(L613,Setup_Team!$B:$C,2,FALSE), "TDB")</f>
        <v>URY</v>
      </c>
      <c r="N613" s="31" t="str">
        <f>VLOOKUP($A613,Location!$A:$J,9,FALSE)</f>
        <v>Miami Gardens, Florida</v>
      </c>
      <c r="O613" s="31" t="str">
        <f>VLOOKUP($A613,Location!$A:$J,10,FALSE)</f>
        <v>Hard Rock Stadium</v>
      </c>
      <c r="R613" s="31">
        <v>0</v>
      </c>
      <c r="S613" s="25">
        <f>VLOOKUP($A613,Database!$A:$Y,10,FALSE)</f>
        <v>146</v>
      </c>
      <c r="T613" s="25">
        <f>VLOOKUP($A613,Database!$A:$Y,11,FALSE)</f>
        <v>125</v>
      </c>
      <c r="U613" s="25">
        <f>VLOOKUP($A613,Database!$A:$Y,12,FALSE)</f>
        <v>50</v>
      </c>
      <c r="V613" s="25" t="str">
        <f>VLOOKUP(A613,Database!A:M,13,FALSE)</f>
        <v>À venir</v>
      </c>
      <c r="W613" s="25" t="str">
        <f>VLOOKUP($A613,Database!$A:$Y,20,FALSE)</f>
        <v/>
      </c>
      <c r="X613" s="25" t="str">
        <f>VLOOKUP($A613,Database!$A:$Y,21,FALSE)</f>
        <v/>
      </c>
      <c r="Y613" s="25" t="str">
        <f ca="1">IF(C613&lt;NOW(),IF(AND(P613&gt;Q613,W613&gt;X613),S613,IF(AND(P613=Q613,W613=X613),T613,IF(AND(P613&lt;Q613,W613&lt;X613),U613,0))),"")</f>
        <v/>
      </c>
      <c r="Z613" s="25">
        <f>IF(AND(P613=W613,Q613=X613),1,0)</f>
        <v>1</v>
      </c>
      <c r="AA613" s="25" t="str">
        <f>IF(Z613=0,"",IF(ISBLANK(VLOOKUP(A613,Database!A:AA,22,FALSE)),"",VLOOKUP(A613,Database!A:AA,22,FALSE)))</f>
        <v>Exact</v>
      </c>
      <c r="AB613" s="25">
        <f ca="1">IFERROR(IF(AND(Y613&lt;&gt;"",OR(V613="Terminé",V613="En cours")),VLOOKUP(AA613,Setup_ScoreExactBonus!A:D,4,FALSE),0),0)</f>
        <v>0</v>
      </c>
      <c r="AC613" s="31" t="str">
        <f ca="1">IF(Y613&lt;&gt;"", Y613 + IF(Z613=1,AB613, 0), "")</f>
        <v/>
      </c>
      <c r="AD613" s="31">
        <f ca="1">SUMIFS(AC$2:AC613,D$2:D613,D613)*IF(R613=0,1,2)</f>
        <v>0</v>
      </c>
    </row>
    <row r="614" spans="1:30" x14ac:dyDescent="0.35">
      <c r="A614" s="31">
        <f>IF(ISBLANK(B614),"",COUNTIF(B$2:B614,B614))-1</f>
        <v>15</v>
      </c>
      <c r="B614" s="31">
        <v>28</v>
      </c>
      <c r="C614" s="10">
        <f>VLOOKUP($A614,Database!$A:$Y,7,FALSE)</f>
        <v>46189</v>
      </c>
      <c r="D614" s="31" t="str">
        <f>VLOOKUP(Pronostics!$B614,Setup_MPP!$A:$G,3,FALSE)</f>
        <v>Joueur28</v>
      </c>
      <c r="E614" s="31" t="str">
        <f>VLOOKUP(Pronostics!$B614,Setup_MPP!$A:$G,2,FALSE)</f>
        <v>Joueur28</v>
      </c>
      <c r="F614" s="31" t="str">
        <f>VLOOKUP($B614,Setup_MPP!$A:$E,4,FALSE)</f>
        <v>#D5D5D5</v>
      </c>
      <c r="G614" s="31" t="str">
        <f>VLOOKUP($B614,Setup_MPP!$A:$E,5,FALSE)</f>
        <v>#727272</v>
      </c>
      <c r="H614" s="31" t="str">
        <f>IFERROR(IF(AND(A614&gt;=1,A614&lt;=104),VLOOKUP($A614,Location!$A:$J,6,FALSE),IF(A614=0,"Avant l'ouverture",IF(OR(A614=105,A614=106),"Bonus"))),"")</f>
        <v>Tour 1</v>
      </c>
      <c r="I614" s="31" t="str">
        <f>IF(LEFT(H614,4)="Tour",VLOOKUP(A614,Database!$A:$C,3,FALSE),"")</f>
        <v>H</v>
      </c>
      <c r="J614" s="31" t="str">
        <f>VLOOKUP($A614,Location!$A:$J,7,FALSE)</f>
        <v>Arabie Saoudite</v>
      </c>
      <c r="K614" s="31" t="str">
        <f>IFERROR(VLOOKUP(J614,Setup_Team!$B:$C,2,FALSE), "TDB")</f>
        <v>SAU</v>
      </c>
      <c r="L614" s="31" t="str">
        <f>VLOOKUP($A614,Location!$A:$J,8,FALSE)</f>
        <v>Uruguay</v>
      </c>
      <c r="M614" s="31" t="str">
        <f>IFERROR(VLOOKUP(L614,Setup_Team!$B:$C,2,FALSE), "TDB")</f>
        <v>URY</v>
      </c>
      <c r="N614" s="31" t="str">
        <f>VLOOKUP($A614,Location!$A:$J,9,FALSE)</f>
        <v>Miami Gardens, Florida</v>
      </c>
      <c r="O614" s="31" t="str">
        <f>VLOOKUP($A614,Location!$A:$J,10,FALSE)</f>
        <v>Hard Rock Stadium</v>
      </c>
      <c r="R614" s="31">
        <v>0</v>
      </c>
      <c r="S614" s="25">
        <f>VLOOKUP($A614,Database!$A:$Y,10,FALSE)</f>
        <v>146</v>
      </c>
      <c r="T614" s="25">
        <f>VLOOKUP($A614,Database!$A:$Y,11,FALSE)</f>
        <v>125</v>
      </c>
      <c r="U614" s="25">
        <f>VLOOKUP($A614,Database!$A:$Y,12,FALSE)</f>
        <v>50</v>
      </c>
      <c r="V614" s="25" t="str">
        <f>VLOOKUP(A614,Database!A:M,13,FALSE)</f>
        <v>À venir</v>
      </c>
      <c r="W614" s="25" t="str">
        <f>VLOOKUP($A614,Database!$A:$Y,20,FALSE)</f>
        <v/>
      </c>
      <c r="X614" s="25" t="str">
        <f>VLOOKUP($A614,Database!$A:$Y,21,FALSE)</f>
        <v/>
      </c>
      <c r="Y614" s="25" t="str">
        <f ca="1">IF(C614&lt;NOW(),IF(AND(P614&gt;Q614,W614&gt;X614),S614,IF(AND(P614=Q614,W614=X614),T614,IF(AND(P614&lt;Q614,W614&lt;X614),U614,0))),"")</f>
        <v/>
      </c>
      <c r="Z614" s="25">
        <f>IF(AND(P614=W614,Q614=X614),1,0)</f>
        <v>1</v>
      </c>
      <c r="AA614" s="25" t="str">
        <f>IF(Z614=0,"",IF(ISBLANK(VLOOKUP(A614,Database!A:AA,22,FALSE)),"",VLOOKUP(A614,Database!A:AA,22,FALSE)))</f>
        <v>Exact</v>
      </c>
      <c r="AB614" s="25">
        <f ca="1">IFERROR(IF(AND(Y614&lt;&gt;"",OR(V614="Terminé",V614="En cours")),VLOOKUP(AA614,Setup_ScoreExactBonus!A:D,4,FALSE),0),0)</f>
        <v>0</v>
      </c>
      <c r="AC614" s="31" t="str">
        <f ca="1">IF(Y614&lt;&gt;"", Y614 + IF(Z614=1,AB614, 0), "")</f>
        <v/>
      </c>
      <c r="AD614" s="31">
        <f ca="1">SUMIFS(AC$2:AC614,D$2:D614,D614)*IF(R614=0,1,2)</f>
        <v>0</v>
      </c>
    </row>
    <row r="615" spans="1:30" x14ac:dyDescent="0.35">
      <c r="A615" s="31">
        <f>IF(ISBLANK(B615),"",COUNTIF(B$2:B615,B615))-1</f>
        <v>15</v>
      </c>
      <c r="B615" s="31">
        <v>29</v>
      </c>
      <c r="C615" s="10">
        <f>VLOOKUP($A615,Database!$A:$Y,7,FALSE)</f>
        <v>46189</v>
      </c>
      <c r="D615" s="31" t="str">
        <f>VLOOKUP(Pronostics!$B615,Setup_MPP!$A:$G,3,FALSE)</f>
        <v>Joueur29</v>
      </c>
      <c r="E615" s="31" t="str">
        <f>VLOOKUP(Pronostics!$B615,Setup_MPP!$A:$G,2,FALSE)</f>
        <v>Joueur29</v>
      </c>
      <c r="F615" s="31" t="str">
        <f>VLOOKUP($B615,Setup_MPP!$A:$E,4,FALSE)</f>
        <v>#D5D5D5</v>
      </c>
      <c r="G615" s="31" t="str">
        <f>VLOOKUP($B615,Setup_MPP!$A:$E,5,FALSE)</f>
        <v>#727272</v>
      </c>
      <c r="H615" s="31" t="str">
        <f>IFERROR(IF(AND(A615&gt;=1,A615&lt;=104),VLOOKUP($A615,Location!$A:$J,6,FALSE),IF(A615=0,"Avant l'ouverture",IF(OR(A615=105,A615=106),"Bonus"))),"")</f>
        <v>Tour 1</v>
      </c>
      <c r="I615" s="31" t="str">
        <f>IF(LEFT(H615,4)="Tour",VLOOKUP(A615,Database!$A:$C,3,FALSE),"")</f>
        <v>H</v>
      </c>
      <c r="J615" s="31" t="str">
        <f>VLOOKUP($A615,Location!$A:$J,7,FALSE)</f>
        <v>Arabie Saoudite</v>
      </c>
      <c r="K615" s="31" t="str">
        <f>IFERROR(VLOOKUP(J615,Setup_Team!$B:$C,2,FALSE), "TDB")</f>
        <v>SAU</v>
      </c>
      <c r="L615" s="31" t="str">
        <f>VLOOKUP($A615,Location!$A:$J,8,FALSE)</f>
        <v>Uruguay</v>
      </c>
      <c r="M615" s="31" t="str">
        <f>IFERROR(VLOOKUP(L615,Setup_Team!$B:$C,2,FALSE), "TDB")</f>
        <v>URY</v>
      </c>
      <c r="N615" s="31" t="str">
        <f>VLOOKUP($A615,Location!$A:$J,9,FALSE)</f>
        <v>Miami Gardens, Florida</v>
      </c>
      <c r="O615" s="31" t="str">
        <f>VLOOKUP($A615,Location!$A:$J,10,FALSE)</f>
        <v>Hard Rock Stadium</v>
      </c>
      <c r="R615" s="31">
        <v>0</v>
      </c>
      <c r="S615" s="25">
        <f>VLOOKUP($A615,Database!$A:$Y,10,FALSE)</f>
        <v>146</v>
      </c>
      <c r="T615" s="25">
        <f>VLOOKUP($A615,Database!$A:$Y,11,FALSE)</f>
        <v>125</v>
      </c>
      <c r="U615" s="25">
        <f>VLOOKUP($A615,Database!$A:$Y,12,FALSE)</f>
        <v>50</v>
      </c>
      <c r="V615" s="25" t="str">
        <f>VLOOKUP(A615,Database!A:M,13,FALSE)</f>
        <v>À venir</v>
      </c>
      <c r="W615" s="25" t="str">
        <f>VLOOKUP($A615,Database!$A:$Y,20,FALSE)</f>
        <v/>
      </c>
      <c r="X615" s="25" t="str">
        <f>VLOOKUP($A615,Database!$A:$Y,21,FALSE)</f>
        <v/>
      </c>
      <c r="Y615" s="25" t="str">
        <f ca="1">IF(C615&lt;NOW(),IF(AND(P615&gt;Q615,W615&gt;X615),S615,IF(AND(P615=Q615,W615=X615),T615,IF(AND(P615&lt;Q615,W615&lt;X615),U615,0))),"")</f>
        <v/>
      </c>
      <c r="Z615" s="25">
        <f>IF(AND(P615=W615,Q615=X615),1,0)</f>
        <v>1</v>
      </c>
      <c r="AA615" s="25" t="str">
        <f>IF(Z615=0,"",IF(ISBLANK(VLOOKUP(A615,Database!A:AA,22,FALSE)),"",VLOOKUP(A615,Database!A:AA,22,FALSE)))</f>
        <v>Exact</v>
      </c>
      <c r="AB615" s="25">
        <f ca="1">IFERROR(IF(AND(Y615&lt;&gt;"",OR(V615="Terminé",V615="En cours")),VLOOKUP(AA615,Setup_ScoreExactBonus!A:D,4,FALSE),0),0)</f>
        <v>0</v>
      </c>
      <c r="AC615" s="31" t="str">
        <f ca="1">IF(Y615&lt;&gt;"", Y615 + IF(Z615=1,AB615, 0), "")</f>
        <v/>
      </c>
      <c r="AD615" s="31">
        <f ca="1">SUMIFS(AC$2:AC615,D$2:D615,D615)*IF(R615=0,1,2)</f>
        <v>0</v>
      </c>
    </row>
    <row r="616" spans="1:30" x14ac:dyDescent="0.35">
      <c r="A616" s="31">
        <f>IF(ISBLANK(B616),"",COUNTIF(B$2:B616,B616))-1</f>
        <v>15</v>
      </c>
      <c r="B616" s="31">
        <v>30</v>
      </c>
      <c r="C616" s="10">
        <f>VLOOKUP($A616,Database!$A:$Y,7,FALSE)</f>
        <v>46189</v>
      </c>
      <c r="D616" s="31" t="str">
        <f>VLOOKUP(Pronostics!$B616,Setup_MPP!$A:$G,3,FALSE)</f>
        <v>Joueur30</v>
      </c>
      <c r="E616" s="31" t="str">
        <f>VLOOKUP(Pronostics!$B616,Setup_MPP!$A:$G,2,FALSE)</f>
        <v>Joueur30</v>
      </c>
      <c r="F616" s="31" t="str">
        <f>VLOOKUP($B616,Setup_MPP!$A:$E,4,FALSE)</f>
        <v>#D5D5D5</v>
      </c>
      <c r="G616" s="31" t="str">
        <f>VLOOKUP($B616,Setup_MPP!$A:$E,5,FALSE)</f>
        <v>#727272</v>
      </c>
      <c r="H616" s="31" t="str">
        <f>IFERROR(IF(AND(A616&gt;=1,A616&lt;=104),VLOOKUP($A616,Location!$A:$J,6,FALSE),IF(A616=0,"Avant l'ouverture",IF(OR(A616=105,A616=106),"Bonus"))),"")</f>
        <v>Tour 1</v>
      </c>
      <c r="I616" s="31" t="str">
        <f>IF(LEFT(H616,4)="Tour",VLOOKUP(A616,Database!$A:$C,3,FALSE),"")</f>
        <v>H</v>
      </c>
      <c r="J616" s="31" t="str">
        <f>VLOOKUP($A616,Location!$A:$J,7,FALSE)</f>
        <v>Arabie Saoudite</v>
      </c>
      <c r="K616" s="31" t="str">
        <f>IFERROR(VLOOKUP(J616,Setup_Team!$B:$C,2,FALSE), "TDB")</f>
        <v>SAU</v>
      </c>
      <c r="L616" s="31" t="str">
        <f>VLOOKUP($A616,Location!$A:$J,8,FALSE)</f>
        <v>Uruguay</v>
      </c>
      <c r="M616" s="31" t="str">
        <f>IFERROR(VLOOKUP(L616,Setup_Team!$B:$C,2,FALSE), "TDB")</f>
        <v>URY</v>
      </c>
      <c r="N616" s="31" t="str">
        <f>VLOOKUP($A616,Location!$A:$J,9,FALSE)</f>
        <v>Miami Gardens, Florida</v>
      </c>
      <c r="O616" s="31" t="str">
        <f>VLOOKUP($A616,Location!$A:$J,10,FALSE)</f>
        <v>Hard Rock Stadium</v>
      </c>
      <c r="R616" s="31">
        <v>0</v>
      </c>
      <c r="S616" s="25">
        <f>VLOOKUP($A616,Database!$A:$Y,10,FALSE)</f>
        <v>146</v>
      </c>
      <c r="T616" s="25">
        <f>VLOOKUP($A616,Database!$A:$Y,11,FALSE)</f>
        <v>125</v>
      </c>
      <c r="U616" s="25">
        <f>VLOOKUP($A616,Database!$A:$Y,12,FALSE)</f>
        <v>50</v>
      </c>
      <c r="V616" s="25" t="str">
        <f>VLOOKUP(A616,Database!A:M,13,FALSE)</f>
        <v>À venir</v>
      </c>
      <c r="W616" s="25" t="str">
        <f>VLOOKUP($A616,Database!$A:$Y,20,FALSE)</f>
        <v/>
      </c>
      <c r="X616" s="25" t="str">
        <f>VLOOKUP($A616,Database!$A:$Y,21,FALSE)</f>
        <v/>
      </c>
      <c r="Y616" s="25" t="str">
        <f ca="1">IF(C616&lt;NOW(),IF(AND(P616&gt;Q616,W616&gt;X616),S616,IF(AND(P616=Q616,W616=X616),T616,IF(AND(P616&lt;Q616,W616&lt;X616),U616,0))),"")</f>
        <v/>
      </c>
      <c r="Z616" s="25">
        <f>IF(AND(P616=W616,Q616=X616),1,0)</f>
        <v>1</v>
      </c>
      <c r="AA616" s="25" t="str">
        <f>IF(Z616=0,"",IF(ISBLANK(VLOOKUP(A616,Database!A:AA,22,FALSE)),"",VLOOKUP(A616,Database!A:AA,22,FALSE)))</f>
        <v>Exact</v>
      </c>
      <c r="AB616" s="25">
        <f ca="1">IFERROR(IF(AND(Y616&lt;&gt;"",OR(V616="Terminé",V616="En cours")),VLOOKUP(AA616,Setup_ScoreExactBonus!A:D,4,FALSE),0),0)</f>
        <v>0</v>
      </c>
      <c r="AC616" s="31" t="str">
        <f ca="1">IF(Y616&lt;&gt;"", Y616 + IF(Z616=1,AB616, 0), "")</f>
        <v/>
      </c>
      <c r="AD616" s="31">
        <f ca="1">SUMIFS(AC$2:AC616,D$2:D616,D616)*IF(R616=0,1,2)</f>
        <v>0</v>
      </c>
    </row>
    <row r="617" spans="1:30" x14ac:dyDescent="0.35">
      <c r="A617" s="31">
        <f>IF(ISBLANK(B617),"",COUNTIF(B$2:B617,B617))-1</f>
        <v>15</v>
      </c>
      <c r="B617" s="31">
        <v>31</v>
      </c>
      <c r="C617" s="10">
        <f>VLOOKUP($A617,Database!$A:$Y,7,FALSE)</f>
        <v>46189</v>
      </c>
      <c r="D617" s="31" t="str">
        <f>VLOOKUP(Pronostics!$B617,Setup_MPP!$A:$G,3,FALSE)</f>
        <v>Joueur31</v>
      </c>
      <c r="E617" s="31" t="str">
        <f>VLOOKUP(Pronostics!$B617,Setup_MPP!$A:$G,2,FALSE)</f>
        <v>Joueur31</v>
      </c>
      <c r="F617" s="31" t="str">
        <f>VLOOKUP($B617,Setup_MPP!$A:$E,4,FALSE)</f>
        <v>#D5D5D5</v>
      </c>
      <c r="G617" s="31" t="str">
        <f>VLOOKUP($B617,Setup_MPP!$A:$E,5,FALSE)</f>
        <v>#727272</v>
      </c>
      <c r="H617" s="31" t="str">
        <f>IFERROR(IF(AND(A617&gt;=1,A617&lt;=104),VLOOKUP($A617,Location!$A:$J,6,FALSE),IF(A617=0,"Avant l'ouverture",IF(OR(A617=105,A617=106),"Bonus"))),"")</f>
        <v>Tour 1</v>
      </c>
      <c r="I617" s="31" t="str">
        <f>IF(LEFT(H617,4)="Tour",VLOOKUP(A617,Database!$A:$C,3,FALSE),"")</f>
        <v>H</v>
      </c>
      <c r="J617" s="31" t="str">
        <f>VLOOKUP($A617,Location!$A:$J,7,FALSE)</f>
        <v>Arabie Saoudite</v>
      </c>
      <c r="K617" s="31" t="str">
        <f>IFERROR(VLOOKUP(J617,Setup_Team!$B:$C,2,FALSE), "TDB")</f>
        <v>SAU</v>
      </c>
      <c r="L617" s="31" t="str">
        <f>VLOOKUP($A617,Location!$A:$J,8,FALSE)</f>
        <v>Uruguay</v>
      </c>
      <c r="M617" s="31" t="str">
        <f>IFERROR(VLOOKUP(L617,Setup_Team!$B:$C,2,FALSE), "TDB")</f>
        <v>URY</v>
      </c>
      <c r="N617" s="31" t="str">
        <f>VLOOKUP($A617,Location!$A:$J,9,FALSE)</f>
        <v>Miami Gardens, Florida</v>
      </c>
      <c r="O617" s="31" t="str">
        <f>VLOOKUP($A617,Location!$A:$J,10,FALSE)</f>
        <v>Hard Rock Stadium</v>
      </c>
      <c r="R617" s="31">
        <v>0</v>
      </c>
      <c r="S617" s="25">
        <f>VLOOKUP($A617,Database!$A:$Y,10,FALSE)</f>
        <v>146</v>
      </c>
      <c r="T617" s="25">
        <f>VLOOKUP($A617,Database!$A:$Y,11,FALSE)</f>
        <v>125</v>
      </c>
      <c r="U617" s="25">
        <f>VLOOKUP($A617,Database!$A:$Y,12,FALSE)</f>
        <v>50</v>
      </c>
      <c r="V617" s="25" t="str">
        <f>VLOOKUP(A617,Database!A:M,13,FALSE)</f>
        <v>À venir</v>
      </c>
      <c r="W617" s="25" t="str">
        <f>VLOOKUP($A617,Database!$A:$Y,20,FALSE)</f>
        <v/>
      </c>
      <c r="X617" s="25" t="str">
        <f>VLOOKUP($A617,Database!$A:$Y,21,FALSE)</f>
        <v/>
      </c>
      <c r="Y617" s="25" t="str">
        <f ca="1">IF(C617&lt;NOW(),IF(AND(P617&gt;Q617,W617&gt;X617),S617,IF(AND(P617=Q617,W617=X617),T617,IF(AND(P617&lt;Q617,W617&lt;X617),U617,0))),"")</f>
        <v/>
      </c>
      <c r="Z617" s="25">
        <f>IF(AND(P617=W617,Q617=X617),1,0)</f>
        <v>1</v>
      </c>
      <c r="AA617" s="25" t="str">
        <f>IF(Z617=0,"",IF(ISBLANK(VLOOKUP(A617,Database!A:AA,22,FALSE)),"",VLOOKUP(A617,Database!A:AA,22,FALSE)))</f>
        <v>Exact</v>
      </c>
      <c r="AB617" s="25">
        <f ca="1">IFERROR(IF(AND(Y617&lt;&gt;"",OR(V617="Terminé",V617="En cours")),VLOOKUP(AA617,Setup_ScoreExactBonus!A:D,4,FALSE),0),0)</f>
        <v>0</v>
      </c>
      <c r="AC617" s="31" t="str">
        <f ca="1">IF(Y617&lt;&gt;"", Y617 + IF(Z617=1,AB617, 0), "")</f>
        <v/>
      </c>
      <c r="AD617" s="31">
        <f ca="1">SUMIFS(AC$2:AC617,D$2:D617,D617)*IF(R617=0,1,2)</f>
        <v>0</v>
      </c>
    </row>
    <row r="618" spans="1:30" x14ac:dyDescent="0.35">
      <c r="A618" s="31">
        <f>IF(ISBLANK(B618),"",COUNTIF(B$2:B618,B618))-1</f>
        <v>15</v>
      </c>
      <c r="B618" s="31">
        <v>32</v>
      </c>
      <c r="C618" s="10">
        <f>VLOOKUP($A618,Database!$A:$Y,7,FALSE)</f>
        <v>46189</v>
      </c>
      <c r="D618" s="31" t="str">
        <f>VLOOKUP(Pronostics!$B618,Setup_MPP!$A:$G,3,FALSE)</f>
        <v>Joueur32</v>
      </c>
      <c r="E618" s="31" t="str">
        <f>VLOOKUP(Pronostics!$B618,Setup_MPP!$A:$G,2,FALSE)</f>
        <v>Joueur32</v>
      </c>
      <c r="F618" s="31" t="str">
        <f>VLOOKUP($B618,Setup_MPP!$A:$E,4,FALSE)</f>
        <v>#D5D5D5</v>
      </c>
      <c r="G618" s="31" t="str">
        <f>VLOOKUP($B618,Setup_MPP!$A:$E,5,FALSE)</f>
        <v>#727272</v>
      </c>
      <c r="H618" s="31" t="str">
        <f>IFERROR(IF(AND(A618&gt;=1,A618&lt;=104),VLOOKUP($A618,Location!$A:$J,6,FALSE),IF(A618=0,"Avant l'ouverture",IF(OR(A618=105,A618=106),"Bonus"))),"")</f>
        <v>Tour 1</v>
      </c>
      <c r="I618" s="31" t="str">
        <f>IF(LEFT(H618,4)="Tour",VLOOKUP(A618,Database!$A:$C,3,FALSE),"")</f>
        <v>H</v>
      </c>
      <c r="J618" s="31" t="str">
        <f>VLOOKUP($A618,Location!$A:$J,7,FALSE)</f>
        <v>Arabie Saoudite</v>
      </c>
      <c r="K618" s="31" t="str">
        <f>IFERROR(VLOOKUP(J618,Setup_Team!$B:$C,2,FALSE), "TDB")</f>
        <v>SAU</v>
      </c>
      <c r="L618" s="31" t="str">
        <f>VLOOKUP($A618,Location!$A:$J,8,FALSE)</f>
        <v>Uruguay</v>
      </c>
      <c r="M618" s="31" t="str">
        <f>IFERROR(VLOOKUP(L618,Setup_Team!$B:$C,2,FALSE), "TDB")</f>
        <v>URY</v>
      </c>
      <c r="N618" s="31" t="str">
        <f>VLOOKUP($A618,Location!$A:$J,9,FALSE)</f>
        <v>Miami Gardens, Florida</v>
      </c>
      <c r="O618" s="31" t="str">
        <f>VLOOKUP($A618,Location!$A:$J,10,FALSE)</f>
        <v>Hard Rock Stadium</v>
      </c>
      <c r="R618" s="31">
        <v>0</v>
      </c>
      <c r="S618" s="25">
        <f>VLOOKUP($A618,Database!$A:$Y,10,FALSE)</f>
        <v>146</v>
      </c>
      <c r="T618" s="25">
        <f>VLOOKUP($A618,Database!$A:$Y,11,FALSE)</f>
        <v>125</v>
      </c>
      <c r="U618" s="25">
        <f>VLOOKUP($A618,Database!$A:$Y,12,FALSE)</f>
        <v>50</v>
      </c>
      <c r="V618" s="25" t="str">
        <f>VLOOKUP(A618,Database!A:M,13,FALSE)</f>
        <v>À venir</v>
      </c>
      <c r="W618" s="25" t="str">
        <f>VLOOKUP($A618,Database!$A:$Y,20,FALSE)</f>
        <v/>
      </c>
      <c r="X618" s="25" t="str">
        <f>VLOOKUP($A618,Database!$A:$Y,21,FALSE)</f>
        <v/>
      </c>
      <c r="Y618" s="25" t="str">
        <f ca="1">IF(C618&lt;NOW(),IF(AND(P618&gt;Q618,W618&gt;X618),S618,IF(AND(P618=Q618,W618=X618),T618,IF(AND(P618&lt;Q618,W618&lt;X618),U618,0))),"")</f>
        <v/>
      </c>
      <c r="Z618" s="25">
        <f>IF(AND(P618=W618,Q618=X618),1,0)</f>
        <v>1</v>
      </c>
      <c r="AA618" s="25" t="str">
        <f>IF(Z618=0,"",IF(ISBLANK(VLOOKUP(A618,Database!A:AA,22,FALSE)),"",VLOOKUP(A618,Database!A:AA,22,FALSE)))</f>
        <v>Exact</v>
      </c>
      <c r="AB618" s="25">
        <f ca="1">IFERROR(IF(AND(Y618&lt;&gt;"",OR(V618="Terminé",V618="En cours")),VLOOKUP(AA618,Setup_ScoreExactBonus!A:D,4,FALSE),0),0)</f>
        <v>0</v>
      </c>
      <c r="AC618" s="31" t="str">
        <f ca="1">IF(Y618&lt;&gt;"", Y618 + IF(Z618=1,AB618, 0), "")</f>
        <v/>
      </c>
      <c r="AD618" s="31">
        <f ca="1">SUMIFS(AC$2:AC618,D$2:D618,D618)*IF(R618=0,1,2)</f>
        <v>0</v>
      </c>
    </row>
    <row r="619" spans="1:30" x14ac:dyDescent="0.35">
      <c r="A619" s="31">
        <f>IF(ISBLANK(B619),"",COUNTIF(B$2:B619,B619))-1</f>
        <v>15</v>
      </c>
      <c r="B619" s="31">
        <v>33</v>
      </c>
      <c r="C619" s="10">
        <f>VLOOKUP($A619,Database!$A:$Y,7,FALSE)</f>
        <v>46189</v>
      </c>
      <c r="D619" s="31" t="str">
        <f>VLOOKUP(Pronostics!$B619,Setup_MPP!$A:$G,3,FALSE)</f>
        <v>Joueur33</v>
      </c>
      <c r="E619" s="31" t="str">
        <f>VLOOKUP(Pronostics!$B619,Setup_MPP!$A:$G,2,FALSE)</f>
        <v>Joueur33</v>
      </c>
      <c r="F619" s="31" t="str">
        <f>VLOOKUP($B619,Setup_MPP!$A:$E,4,FALSE)</f>
        <v>#D5D5D5</v>
      </c>
      <c r="G619" s="31" t="str">
        <f>VLOOKUP($B619,Setup_MPP!$A:$E,5,FALSE)</f>
        <v>#727272</v>
      </c>
      <c r="H619" s="31" t="str">
        <f>IFERROR(IF(AND(A619&gt;=1,A619&lt;=104),VLOOKUP($A619,Location!$A:$J,6,FALSE),IF(A619=0,"Avant l'ouverture",IF(OR(A619=105,A619=106),"Bonus"))),"")</f>
        <v>Tour 1</v>
      </c>
      <c r="I619" s="31" t="str">
        <f>IF(LEFT(H619,4)="Tour",VLOOKUP(A619,Database!$A:$C,3,FALSE),"")</f>
        <v>H</v>
      </c>
      <c r="J619" s="31" t="str">
        <f>VLOOKUP($A619,Location!$A:$J,7,FALSE)</f>
        <v>Arabie Saoudite</v>
      </c>
      <c r="K619" s="31" t="str">
        <f>IFERROR(VLOOKUP(J619,Setup_Team!$B:$C,2,FALSE), "TDB")</f>
        <v>SAU</v>
      </c>
      <c r="L619" s="31" t="str">
        <f>VLOOKUP($A619,Location!$A:$J,8,FALSE)</f>
        <v>Uruguay</v>
      </c>
      <c r="M619" s="31" t="str">
        <f>IFERROR(VLOOKUP(L619,Setup_Team!$B:$C,2,FALSE), "TDB")</f>
        <v>URY</v>
      </c>
      <c r="N619" s="31" t="str">
        <f>VLOOKUP($A619,Location!$A:$J,9,FALSE)</f>
        <v>Miami Gardens, Florida</v>
      </c>
      <c r="O619" s="31" t="str">
        <f>VLOOKUP($A619,Location!$A:$J,10,FALSE)</f>
        <v>Hard Rock Stadium</v>
      </c>
      <c r="R619" s="31">
        <v>0</v>
      </c>
      <c r="S619" s="25">
        <f>VLOOKUP($A619,Database!$A:$Y,10,FALSE)</f>
        <v>146</v>
      </c>
      <c r="T619" s="25">
        <f>VLOOKUP($A619,Database!$A:$Y,11,FALSE)</f>
        <v>125</v>
      </c>
      <c r="U619" s="25">
        <f>VLOOKUP($A619,Database!$A:$Y,12,FALSE)</f>
        <v>50</v>
      </c>
      <c r="V619" s="25" t="str">
        <f>VLOOKUP(A619,Database!A:M,13,FALSE)</f>
        <v>À venir</v>
      </c>
      <c r="W619" s="25" t="str">
        <f>VLOOKUP($A619,Database!$A:$Y,20,FALSE)</f>
        <v/>
      </c>
      <c r="X619" s="25" t="str">
        <f>VLOOKUP($A619,Database!$A:$Y,21,FALSE)</f>
        <v/>
      </c>
      <c r="Y619" s="25" t="str">
        <f ca="1">IF(C619&lt;NOW(),IF(AND(P619&gt;Q619,W619&gt;X619),S619,IF(AND(P619=Q619,W619=X619),T619,IF(AND(P619&lt;Q619,W619&lt;X619),U619,0))),"")</f>
        <v/>
      </c>
      <c r="Z619" s="25">
        <f>IF(AND(P619=W619,Q619=X619),1,0)</f>
        <v>1</v>
      </c>
      <c r="AA619" s="25" t="str">
        <f>IF(Z619=0,"",IF(ISBLANK(VLOOKUP(A619,Database!A:AA,22,FALSE)),"",VLOOKUP(A619,Database!A:AA,22,FALSE)))</f>
        <v>Exact</v>
      </c>
      <c r="AB619" s="25">
        <f ca="1">IFERROR(IF(AND(Y619&lt;&gt;"",OR(V619="Terminé",V619="En cours")),VLOOKUP(AA619,Setup_ScoreExactBonus!A:D,4,FALSE),0),0)</f>
        <v>0</v>
      </c>
      <c r="AC619" s="31" t="str">
        <f ca="1">IF(Y619&lt;&gt;"", Y619 + IF(Z619=1,AB619, 0), "")</f>
        <v/>
      </c>
      <c r="AD619" s="31">
        <f ca="1">SUMIFS(AC$2:AC619,D$2:D619,D619)*IF(R619=0,1,2)</f>
        <v>0</v>
      </c>
    </row>
    <row r="620" spans="1:30" x14ac:dyDescent="0.35">
      <c r="A620" s="31">
        <f>IF(ISBLANK(B620),"",COUNTIF(B$2:B620,B620))-1</f>
        <v>15</v>
      </c>
      <c r="B620" s="31">
        <v>34</v>
      </c>
      <c r="C620" s="10">
        <f>VLOOKUP($A620,Database!$A:$Y,7,FALSE)</f>
        <v>46189</v>
      </c>
      <c r="D620" s="31" t="str">
        <f>VLOOKUP(Pronostics!$B620,Setup_MPP!$A:$G,3,FALSE)</f>
        <v>Joueur34</v>
      </c>
      <c r="E620" s="31" t="str">
        <f>VLOOKUP(Pronostics!$B620,Setup_MPP!$A:$G,2,FALSE)</f>
        <v>Joueur34</v>
      </c>
      <c r="F620" s="31" t="str">
        <f>VLOOKUP($B620,Setup_MPP!$A:$E,4,FALSE)</f>
        <v>#D5D5D5</v>
      </c>
      <c r="G620" s="31" t="str">
        <f>VLOOKUP($B620,Setup_MPP!$A:$E,5,FALSE)</f>
        <v>#727272</v>
      </c>
      <c r="H620" s="31" t="str">
        <f>IFERROR(IF(AND(A620&gt;=1,A620&lt;=104),VLOOKUP($A620,Location!$A:$J,6,FALSE),IF(A620=0,"Avant l'ouverture",IF(OR(A620=105,A620=106),"Bonus"))),"")</f>
        <v>Tour 1</v>
      </c>
      <c r="I620" s="31" t="str">
        <f>IF(LEFT(H620,4)="Tour",VLOOKUP(A620,Database!$A:$C,3,FALSE),"")</f>
        <v>H</v>
      </c>
      <c r="J620" s="31" t="str">
        <f>VLOOKUP($A620,Location!$A:$J,7,FALSE)</f>
        <v>Arabie Saoudite</v>
      </c>
      <c r="K620" s="31" t="str">
        <f>IFERROR(VLOOKUP(J620,Setup_Team!$B:$C,2,FALSE), "TDB")</f>
        <v>SAU</v>
      </c>
      <c r="L620" s="31" t="str">
        <f>VLOOKUP($A620,Location!$A:$J,8,FALSE)</f>
        <v>Uruguay</v>
      </c>
      <c r="M620" s="31" t="str">
        <f>IFERROR(VLOOKUP(L620,Setup_Team!$B:$C,2,FALSE), "TDB")</f>
        <v>URY</v>
      </c>
      <c r="N620" s="31" t="str">
        <f>VLOOKUP($A620,Location!$A:$J,9,FALSE)</f>
        <v>Miami Gardens, Florida</v>
      </c>
      <c r="O620" s="31" t="str">
        <f>VLOOKUP($A620,Location!$A:$J,10,FALSE)</f>
        <v>Hard Rock Stadium</v>
      </c>
      <c r="R620" s="31">
        <v>0</v>
      </c>
      <c r="S620" s="25">
        <f>VLOOKUP($A620,Database!$A:$Y,10,FALSE)</f>
        <v>146</v>
      </c>
      <c r="T620" s="25">
        <f>VLOOKUP($A620,Database!$A:$Y,11,FALSE)</f>
        <v>125</v>
      </c>
      <c r="U620" s="25">
        <f>VLOOKUP($A620,Database!$A:$Y,12,FALSE)</f>
        <v>50</v>
      </c>
      <c r="V620" s="25" t="str">
        <f>VLOOKUP(A620,Database!A:M,13,FALSE)</f>
        <v>À venir</v>
      </c>
      <c r="W620" s="25" t="str">
        <f>VLOOKUP($A620,Database!$A:$Y,20,FALSE)</f>
        <v/>
      </c>
      <c r="X620" s="25" t="str">
        <f>VLOOKUP($A620,Database!$A:$Y,21,FALSE)</f>
        <v/>
      </c>
      <c r="Y620" s="25" t="str">
        <f ca="1">IF(C620&lt;NOW(),IF(AND(P620&gt;Q620,W620&gt;X620),S620,IF(AND(P620=Q620,W620=X620),T620,IF(AND(P620&lt;Q620,W620&lt;X620),U620,0))),"")</f>
        <v/>
      </c>
      <c r="Z620" s="25">
        <f>IF(AND(P620=W620,Q620=X620),1,0)</f>
        <v>1</v>
      </c>
      <c r="AA620" s="25" t="str">
        <f>IF(Z620=0,"",IF(ISBLANK(VLOOKUP(A620,Database!A:AA,22,FALSE)),"",VLOOKUP(A620,Database!A:AA,22,FALSE)))</f>
        <v>Exact</v>
      </c>
      <c r="AB620" s="25">
        <f ca="1">IFERROR(IF(AND(Y620&lt;&gt;"",OR(V620="Terminé",V620="En cours")),VLOOKUP(AA620,Setup_ScoreExactBonus!A:D,4,FALSE),0),0)</f>
        <v>0</v>
      </c>
      <c r="AC620" s="31" t="str">
        <f ca="1">IF(Y620&lt;&gt;"", Y620 + IF(Z620=1,AB620, 0), "")</f>
        <v/>
      </c>
      <c r="AD620" s="31">
        <f ca="1">SUMIFS(AC$2:AC620,D$2:D620,D620)*IF(R620=0,1,2)</f>
        <v>0</v>
      </c>
    </row>
    <row r="621" spans="1:30" x14ac:dyDescent="0.35">
      <c r="A621" s="31">
        <f>IF(ISBLANK(B621),"",COUNTIF(B$2:B621,B621))-1</f>
        <v>15</v>
      </c>
      <c r="B621" s="31">
        <v>35</v>
      </c>
      <c r="C621" s="10">
        <f>VLOOKUP($A621,Database!$A:$Y,7,FALSE)</f>
        <v>46189</v>
      </c>
      <c r="D621" s="31" t="str">
        <f>VLOOKUP(Pronostics!$B621,Setup_MPP!$A:$G,3,FALSE)</f>
        <v>Joueur35</v>
      </c>
      <c r="E621" s="31" t="str">
        <f>VLOOKUP(Pronostics!$B621,Setup_MPP!$A:$G,2,FALSE)</f>
        <v>Joueur35</v>
      </c>
      <c r="F621" s="31" t="str">
        <f>VLOOKUP($B621,Setup_MPP!$A:$E,4,FALSE)</f>
        <v>#D5D5D5</v>
      </c>
      <c r="G621" s="31" t="str">
        <f>VLOOKUP($B621,Setup_MPP!$A:$E,5,FALSE)</f>
        <v>#727272</v>
      </c>
      <c r="H621" s="31" t="str">
        <f>IFERROR(IF(AND(A621&gt;=1,A621&lt;=104),VLOOKUP($A621,Location!$A:$J,6,FALSE),IF(A621=0,"Avant l'ouverture",IF(OR(A621=105,A621=106),"Bonus"))),"")</f>
        <v>Tour 1</v>
      </c>
      <c r="I621" s="31" t="str">
        <f>IF(LEFT(H621,4)="Tour",VLOOKUP(A621,Database!$A:$C,3,FALSE),"")</f>
        <v>H</v>
      </c>
      <c r="J621" s="31" t="str">
        <f>VLOOKUP($A621,Location!$A:$J,7,FALSE)</f>
        <v>Arabie Saoudite</v>
      </c>
      <c r="K621" s="31" t="str">
        <f>IFERROR(VLOOKUP(J621,Setup_Team!$B:$C,2,FALSE), "TDB")</f>
        <v>SAU</v>
      </c>
      <c r="L621" s="31" t="str">
        <f>VLOOKUP($A621,Location!$A:$J,8,FALSE)</f>
        <v>Uruguay</v>
      </c>
      <c r="M621" s="31" t="str">
        <f>IFERROR(VLOOKUP(L621,Setup_Team!$B:$C,2,FALSE), "TDB")</f>
        <v>URY</v>
      </c>
      <c r="N621" s="31" t="str">
        <f>VLOOKUP($A621,Location!$A:$J,9,FALSE)</f>
        <v>Miami Gardens, Florida</v>
      </c>
      <c r="O621" s="31" t="str">
        <f>VLOOKUP($A621,Location!$A:$J,10,FALSE)</f>
        <v>Hard Rock Stadium</v>
      </c>
      <c r="R621" s="31">
        <v>0</v>
      </c>
      <c r="S621" s="25">
        <f>VLOOKUP($A621,Database!$A:$Y,10,FALSE)</f>
        <v>146</v>
      </c>
      <c r="T621" s="25">
        <f>VLOOKUP($A621,Database!$A:$Y,11,FALSE)</f>
        <v>125</v>
      </c>
      <c r="U621" s="25">
        <f>VLOOKUP($A621,Database!$A:$Y,12,FALSE)</f>
        <v>50</v>
      </c>
      <c r="V621" s="25" t="str">
        <f>VLOOKUP(A621,Database!A:M,13,FALSE)</f>
        <v>À venir</v>
      </c>
      <c r="W621" s="25" t="str">
        <f>VLOOKUP($A621,Database!$A:$Y,20,FALSE)</f>
        <v/>
      </c>
      <c r="X621" s="25" t="str">
        <f>VLOOKUP($A621,Database!$A:$Y,21,FALSE)</f>
        <v/>
      </c>
      <c r="Y621" s="25" t="str">
        <f ca="1">IF(C621&lt;NOW(),IF(AND(P621&gt;Q621,W621&gt;X621),S621,IF(AND(P621=Q621,W621=X621),T621,IF(AND(P621&lt;Q621,W621&lt;X621),U621,0))),"")</f>
        <v/>
      </c>
      <c r="Z621" s="25">
        <f>IF(AND(P621=W621,Q621=X621),1,0)</f>
        <v>1</v>
      </c>
      <c r="AA621" s="25" t="str">
        <f>IF(Z621=0,"",IF(ISBLANK(VLOOKUP(A621,Database!A:AA,22,FALSE)),"",VLOOKUP(A621,Database!A:AA,22,FALSE)))</f>
        <v>Exact</v>
      </c>
      <c r="AB621" s="25">
        <f ca="1">IFERROR(IF(AND(Y621&lt;&gt;"",OR(V621="Terminé",V621="En cours")),VLOOKUP(AA621,Setup_ScoreExactBonus!A:D,4,FALSE),0),0)</f>
        <v>0</v>
      </c>
      <c r="AC621" s="31" t="str">
        <f ca="1">IF(Y621&lt;&gt;"", Y621 + IF(Z621=1,AB621, 0), "")</f>
        <v/>
      </c>
      <c r="AD621" s="31">
        <f ca="1">SUMIFS(AC$2:AC621,D$2:D621,D621)*IF(R621=0,1,2)</f>
        <v>0</v>
      </c>
    </row>
    <row r="622" spans="1:30" x14ac:dyDescent="0.35">
      <c r="A622" s="31">
        <f>IF(ISBLANK(B622),"",COUNTIF(B$2:B622,B622))-1</f>
        <v>15</v>
      </c>
      <c r="B622" s="31">
        <v>36</v>
      </c>
      <c r="C622" s="10">
        <f>VLOOKUP($A622,Database!$A:$Y,7,FALSE)</f>
        <v>46189</v>
      </c>
      <c r="D622" s="31" t="str">
        <f>VLOOKUP(Pronostics!$B622,Setup_MPP!$A:$G,3,FALSE)</f>
        <v>Joueur36</v>
      </c>
      <c r="E622" s="31" t="str">
        <f>VLOOKUP(Pronostics!$B622,Setup_MPP!$A:$G,2,FALSE)</f>
        <v>Joueur36</v>
      </c>
      <c r="F622" s="31" t="str">
        <f>VLOOKUP($B622,Setup_MPP!$A:$E,4,FALSE)</f>
        <v>#D5D5D5</v>
      </c>
      <c r="G622" s="31" t="str">
        <f>VLOOKUP($B622,Setup_MPP!$A:$E,5,FALSE)</f>
        <v>#727272</v>
      </c>
      <c r="H622" s="31" t="str">
        <f>IFERROR(IF(AND(A622&gt;=1,A622&lt;=104),VLOOKUP($A622,Location!$A:$J,6,FALSE),IF(A622=0,"Avant l'ouverture",IF(OR(A622=105,A622=106),"Bonus"))),"")</f>
        <v>Tour 1</v>
      </c>
      <c r="I622" s="31" t="str">
        <f>IF(LEFT(H622,4)="Tour",VLOOKUP(A622,Database!$A:$C,3,FALSE),"")</f>
        <v>H</v>
      </c>
      <c r="J622" s="31" t="str">
        <f>VLOOKUP($A622,Location!$A:$J,7,FALSE)</f>
        <v>Arabie Saoudite</v>
      </c>
      <c r="K622" s="31" t="str">
        <f>IFERROR(VLOOKUP(J622,Setup_Team!$B:$C,2,FALSE), "TDB")</f>
        <v>SAU</v>
      </c>
      <c r="L622" s="31" t="str">
        <f>VLOOKUP($A622,Location!$A:$J,8,FALSE)</f>
        <v>Uruguay</v>
      </c>
      <c r="M622" s="31" t="str">
        <f>IFERROR(VLOOKUP(L622,Setup_Team!$B:$C,2,FALSE), "TDB")</f>
        <v>URY</v>
      </c>
      <c r="N622" s="31" t="str">
        <f>VLOOKUP($A622,Location!$A:$J,9,FALSE)</f>
        <v>Miami Gardens, Florida</v>
      </c>
      <c r="O622" s="31" t="str">
        <f>VLOOKUP($A622,Location!$A:$J,10,FALSE)</f>
        <v>Hard Rock Stadium</v>
      </c>
      <c r="R622" s="31">
        <v>0</v>
      </c>
      <c r="S622" s="25">
        <f>VLOOKUP($A622,Database!$A:$Y,10,FALSE)</f>
        <v>146</v>
      </c>
      <c r="T622" s="25">
        <f>VLOOKUP($A622,Database!$A:$Y,11,FALSE)</f>
        <v>125</v>
      </c>
      <c r="U622" s="25">
        <f>VLOOKUP($A622,Database!$A:$Y,12,FALSE)</f>
        <v>50</v>
      </c>
      <c r="V622" s="25" t="str">
        <f>VLOOKUP(A622,Database!A:M,13,FALSE)</f>
        <v>À venir</v>
      </c>
      <c r="W622" s="25" t="str">
        <f>VLOOKUP($A622,Database!$A:$Y,20,FALSE)</f>
        <v/>
      </c>
      <c r="X622" s="25" t="str">
        <f>VLOOKUP($A622,Database!$A:$Y,21,FALSE)</f>
        <v/>
      </c>
      <c r="Y622" s="25" t="str">
        <f ca="1">IF(C622&lt;NOW(),IF(AND(P622&gt;Q622,W622&gt;X622),S622,IF(AND(P622=Q622,W622=X622),T622,IF(AND(P622&lt;Q622,W622&lt;X622),U622,0))),"")</f>
        <v/>
      </c>
      <c r="Z622" s="25">
        <f>IF(AND(P622=W622,Q622=X622),1,0)</f>
        <v>1</v>
      </c>
      <c r="AA622" s="25" t="str">
        <f>IF(Z622=0,"",IF(ISBLANK(VLOOKUP(A622,Database!A:AA,22,FALSE)),"",VLOOKUP(A622,Database!A:AA,22,FALSE)))</f>
        <v>Exact</v>
      </c>
      <c r="AB622" s="25">
        <f ca="1">IFERROR(IF(AND(Y622&lt;&gt;"",OR(V622="Terminé",V622="En cours")),VLOOKUP(AA622,Setup_ScoreExactBonus!A:D,4,FALSE),0),0)</f>
        <v>0</v>
      </c>
      <c r="AC622" s="31" t="str">
        <f ca="1">IF(Y622&lt;&gt;"", Y622 + IF(Z622=1,AB622, 0), "")</f>
        <v/>
      </c>
      <c r="AD622" s="31">
        <f ca="1">SUMIFS(AC$2:AC622,D$2:D622,D622)*IF(R622=0,1,2)</f>
        <v>0</v>
      </c>
    </row>
    <row r="623" spans="1:30" x14ac:dyDescent="0.35">
      <c r="A623" s="31">
        <f>IF(ISBLANK(B623),"",COUNTIF(B$2:B623,B623))-1</f>
        <v>15</v>
      </c>
      <c r="B623" s="31">
        <v>37</v>
      </c>
      <c r="C623" s="10">
        <f>VLOOKUP($A623,Database!$A:$Y,7,FALSE)</f>
        <v>46189</v>
      </c>
      <c r="D623" s="31" t="str">
        <f>VLOOKUP(Pronostics!$B623,Setup_MPP!$A:$G,3,FALSE)</f>
        <v>Joueur37</v>
      </c>
      <c r="E623" s="31" t="str">
        <f>VLOOKUP(Pronostics!$B623,Setup_MPP!$A:$G,2,FALSE)</f>
        <v>Joueur37</v>
      </c>
      <c r="F623" s="31" t="str">
        <f>VLOOKUP($B623,Setup_MPP!$A:$E,4,FALSE)</f>
        <v>#D5D5D5</v>
      </c>
      <c r="G623" s="31" t="str">
        <f>VLOOKUP($B623,Setup_MPP!$A:$E,5,FALSE)</f>
        <v>#727272</v>
      </c>
      <c r="H623" s="31" t="str">
        <f>IFERROR(IF(AND(A623&gt;=1,A623&lt;=104),VLOOKUP($A623,Location!$A:$J,6,FALSE),IF(A623=0,"Avant l'ouverture",IF(OR(A623=105,A623=106),"Bonus"))),"")</f>
        <v>Tour 1</v>
      </c>
      <c r="I623" s="31" t="str">
        <f>IF(LEFT(H623,4)="Tour",VLOOKUP(A623,Database!$A:$C,3,FALSE),"")</f>
        <v>H</v>
      </c>
      <c r="J623" s="31" t="str">
        <f>VLOOKUP($A623,Location!$A:$J,7,FALSE)</f>
        <v>Arabie Saoudite</v>
      </c>
      <c r="K623" s="31" t="str">
        <f>IFERROR(VLOOKUP(J623,Setup_Team!$B:$C,2,FALSE), "TDB")</f>
        <v>SAU</v>
      </c>
      <c r="L623" s="31" t="str">
        <f>VLOOKUP($A623,Location!$A:$J,8,FALSE)</f>
        <v>Uruguay</v>
      </c>
      <c r="M623" s="31" t="str">
        <f>IFERROR(VLOOKUP(L623,Setup_Team!$B:$C,2,FALSE), "TDB")</f>
        <v>URY</v>
      </c>
      <c r="N623" s="31" t="str">
        <f>VLOOKUP($A623,Location!$A:$J,9,FALSE)</f>
        <v>Miami Gardens, Florida</v>
      </c>
      <c r="O623" s="31" t="str">
        <f>VLOOKUP($A623,Location!$A:$J,10,FALSE)</f>
        <v>Hard Rock Stadium</v>
      </c>
      <c r="R623" s="31">
        <v>0</v>
      </c>
      <c r="S623" s="25">
        <f>VLOOKUP($A623,Database!$A:$Y,10,FALSE)</f>
        <v>146</v>
      </c>
      <c r="T623" s="25">
        <f>VLOOKUP($A623,Database!$A:$Y,11,FALSE)</f>
        <v>125</v>
      </c>
      <c r="U623" s="25">
        <f>VLOOKUP($A623,Database!$A:$Y,12,FALSE)</f>
        <v>50</v>
      </c>
      <c r="V623" s="25" t="str">
        <f>VLOOKUP(A623,Database!A:M,13,FALSE)</f>
        <v>À venir</v>
      </c>
      <c r="W623" s="25" t="str">
        <f>VLOOKUP($A623,Database!$A:$Y,20,FALSE)</f>
        <v/>
      </c>
      <c r="X623" s="25" t="str">
        <f>VLOOKUP($A623,Database!$A:$Y,21,FALSE)</f>
        <v/>
      </c>
      <c r="Y623" s="25" t="str">
        <f ca="1">IF(C623&lt;NOW(),IF(AND(P623&gt;Q623,W623&gt;X623),S623,IF(AND(P623=Q623,W623=X623),T623,IF(AND(P623&lt;Q623,W623&lt;X623),U623,0))),"")</f>
        <v/>
      </c>
      <c r="Z623" s="25">
        <f>IF(AND(P623=W623,Q623=X623),1,0)</f>
        <v>1</v>
      </c>
      <c r="AA623" s="25" t="str">
        <f>IF(Z623=0,"",IF(ISBLANK(VLOOKUP(A623,Database!A:AA,22,FALSE)),"",VLOOKUP(A623,Database!A:AA,22,FALSE)))</f>
        <v>Exact</v>
      </c>
      <c r="AB623" s="25">
        <f ca="1">IFERROR(IF(AND(Y623&lt;&gt;"",OR(V623="Terminé",V623="En cours")),VLOOKUP(AA623,Setup_ScoreExactBonus!A:D,4,FALSE),0),0)</f>
        <v>0</v>
      </c>
      <c r="AC623" s="31" t="str">
        <f ca="1">IF(Y623&lt;&gt;"", Y623 + IF(Z623=1,AB623, 0), "")</f>
        <v/>
      </c>
      <c r="AD623" s="31">
        <f ca="1">SUMIFS(AC$2:AC623,D$2:D623,D623)*IF(R623=0,1,2)</f>
        <v>0</v>
      </c>
    </row>
    <row r="624" spans="1:30" x14ac:dyDescent="0.35">
      <c r="A624" s="31">
        <f>IF(ISBLANK(B624),"",COUNTIF(B$2:B624,B624))-1</f>
        <v>15</v>
      </c>
      <c r="B624" s="31">
        <v>38</v>
      </c>
      <c r="C624" s="10">
        <f>VLOOKUP($A624,Database!$A:$Y,7,FALSE)</f>
        <v>46189</v>
      </c>
      <c r="D624" s="31" t="str">
        <f>VLOOKUP(Pronostics!$B624,Setup_MPP!$A:$G,3,FALSE)</f>
        <v>Joueur38</v>
      </c>
      <c r="E624" s="31" t="str">
        <f>VLOOKUP(Pronostics!$B624,Setup_MPP!$A:$G,2,FALSE)</f>
        <v>Joueur38</v>
      </c>
      <c r="F624" s="31" t="str">
        <f>VLOOKUP($B624,Setup_MPP!$A:$E,4,FALSE)</f>
        <v>#D5D5D5</v>
      </c>
      <c r="G624" s="31" t="str">
        <f>VLOOKUP($B624,Setup_MPP!$A:$E,5,FALSE)</f>
        <v>#727272</v>
      </c>
      <c r="H624" s="31" t="str">
        <f>IFERROR(IF(AND(A624&gt;=1,A624&lt;=104),VLOOKUP($A624,Location!$A:$J,6,FALSE),IF(A624=0,"Avant l'ouverture",IF(OR(A624=105,A624=106),"Bonus"))),"")</f>
        <v>Tour 1</v>
      </c>
      <c r="I624" s="31" t="str">
        <f>IF(LEFT(H624,4)="Tour",VLOOKUP(A624,Database!$A:$C,3,FALSE),"")</f>
        <v>H</v>
      </c>
      <c r="J624" s="31" t="str">
        <f>VLOOKUP($A624,Location!$A:$J,7,FALSE)</f>
        <v>Arabie Saoudite</v>
      </c>
      <c r="K624" s="31" t="str">
        <f>IFERROR(VLOOKUP(J624,Setup_Team!$B:$C,2,FALSE), "TDB")</f>
        <v>SAU</v>
      </c>
      <c r="L624" s="31" t="str">
        <f>VLOOKUP($A624,Location!$A:$J,8,FALSE)</f>
        <v>Uruguay</v>
      </c>
      <c r="M624" s="31" t="str">
        <f>IFERROR(VLOOKUP(L624,Setup_Team!$B:$C,2,FALSE), "TDB")</f>
        <v>URY</v>
      </c>
      <c r="N624" s="31" t="str">
        <f>VLOOKUP($A624,Location!$A:$J,9,FALSE)</f>
        <v>Miami Gardens, Florida</v>
      </c>
      <c r="O624" s="31" t="str">
        <f>VLOOKUP($A624,Location!$A:$J,10,FALSE)</f>
        <v>Hard Rock Stadium</v>
      </c>
      <c r="R624" s="31">
        <v>0</v>
      </c>
      <c r="S624" s="25">
        <f>VLOOKUP($A624,Database!$A:$Y,10,FALSE)</f>
        <v>146</v>
      </c>
      <c r="T624" s="25">
        <f>VLOOKUP($A624,Database!$A:$Y,11,FALSE)</f>
        <v>125</v>
      </c>
      <c r="U624" s="25">
        <f>VLOOKUP($A624,Database!$A:$Y,12,FALSE)</f>
        <v>50</v>
      </c>
      <c r="V624" s="25" t="str">
        <f>VLOOKUP(A624,Database!A:M,13,FALSE)</f>
        <v>À venir</v>
      </c>
      <c r="W624" s="25" t="str">
        <f>VLOOKUP($A624,Database!$A:$Y,20,FALSE)</f>
        <v/>
      </c>
      <c r="X624" s="25" t="str">
        <f>VLOOKUP($A624,Database!$A:$Y,21,FALSE)</f>
        <v/>
      </c>
      <c r="Y624" s="25" t="str">
        <f ca="1">IF(C624&lt;NOW(),IF(AND(P624&gt;Q624,W624&gt;X624),S624,IF(AND(P624=Q624,W624=X624),T624,IF(AND(P624&lt;Q624,W624&lt;X624),U624,0))),"")</f>
        <v/>
      </c>
      <c r="Z624" s="25">
        <f>IF(AND(P624=W624,Q624=X624),1,0)</f>
        <v>1</v>
      </c>
      <c r="AA624" s="25" t="str">
        <f>IF(Z624=0,"",IF(ISBLANK(VLOOKUP(A624,Database!A:AA,22,FALSE)),"",VLOOKUP(A624,Database!A:AA,22,FALSE)))</f>
        <v>Exact</v>
      </c>
      <c r="AB624" s="25">
        <f ca="1">IFERROR(IF(AND(Y624&lt;&gt;"",OR(V624="Terminé",V624="En cours")),VLOOKUP(AA624,Setup_ScoreExactBonus!A:D,4,FALSE),0),0)</f>
        <v>0</v>
      </c>
      <c r="AC624" s="31" t="str">
        <f ca="1">IF(Y624&lt;&gt;"", Y624 + IF(Z624=1,AB624, 0), "")</f>
        <v/>
      </c>
      <c r="AD624" s="31">
        <f ca="1">SUMIFS(AC$2:AC624,D$2:D624,D624)*IF(R624=0,1,2)</f>
        <v>0</v>
      </c>
    </row>
    <row r="625" spans="1:30" x14ac:dyDescent="0.35">
      <c r="A625" s="31">
        <f>IF(ISBLANK(B625),"",COUNTIF(B$2:B625,B625))-1</f>
        <v>15</v>
      </c>
      <c r="B625" s="31">
        <v>39</v>
      </c>
      <c r="C625" s="10">
        <f>VLOOKUP($A625,Database!$A:$Y,7,FALSE)</f>
        <v>46189</v>
      </c>
      <c r="D625" s="31" t="str">
        <f>VLOOKUP(Pronostics!$B625,Setup_MPP!$A:$G,3,FALSE)</f>
        <v>Joueur39</v>
      </c>
      <c r="E625" s="31" t="str">
        <f>VLOOKUP(Pronostics!$B625,Setup_MPP!$A:$G,2,FALSE)</f>
        <v>Joueur39</v>
      </c>
      <c r="F625" s="31" t="str">
        <f>VLOOKUP($B625,Setup_MPP!$A:$E,4,FALSE)</f>
        <v>#D5D5D5</v>
      </c>
      <c r="G625" s="31" t="str">
        <f>VLOOKUP($B625,Setup_MPP!$A:$E,5,FALSE)</f>
        <v>#727272</v>
      </c>
      <c r="H625" s="31" t="str">
        <f>IFERROR(IF(AND(A625&gt;=1,A625&lt;=104),VLOOKUP($A625,Location!$A:$J,6,FALSE),IF(A625=0,"Avant l'ouverture",IF(OR(A625=105,A625=106),"Bonus"))),"")</f>
        <v>Tour 1</v>
      </c>
      <c r="I625" s="31" t="str">
        <f>IF(LEFT(H625,4)="Tour",VLOOKUP(A625,Database!$A:$C,3,FALSE),"")</f>
        <v>H</v>
      </c>
      <c r="J625" s="31" t="str">
        <f>VLOOKUP($A625,Location!$A:$J,7,FALSE)</f>
        <v>Arabie Saoudite</v>
      </c>
      <c r="K625" s="31" t="str">
        <f>IFERROR(VLOOKUP(J625,Setup_Team!$B:$C,2,FALSE), "TDB")</f>
        <v>SAU</v>
      </c>
      <c r="L625" s="31" t="str">
        <f>VLOOKUP($A625,Location!$A:$J,8,FALSE)</f>
        <v>Uruguay</v>
      </c>
      <c r="M625" s="31" t="str">
        <f>IFERROR(VLOOKUP(L625,Setup_Team!$B:$C,2,FALSE), "TDB")</f>
        <v>URY</v>
      </c>
      <c r="N625" s="31" t="str">
        <f>VLOOKUP($A625,Location!$A:$J,9,FALSE)</f>
        <v>Miami Gardens, Florida</v>
      </c>
      <c r="O625" s="31" t="str">
        <f>VLOOKUP($A625,Location!$A:$J,10,FALSE)</f>
        <v>Hard Rock Stadium</v>
      </c>
      <c r="R625" s="31">
        <v>0</v>
      </c>
      <c r="S625" s="25">
        <f>VLOOKUP($A625,Database!$A:$Y,10,FALSE)</f>
        <v>146</v>
      </c>
      <c r="T625" s="25">
        <f>VLOOKUP($A625,Database!$A:$Y,11,FALSE)</f>
        <v>125</v>
      </c>
      <c r="U625" s="25">
        <f>VLOOKUP($A625,Database!$A:$Y,12,FALSE)</f>
        <v>50</v>
      </c>
      <c r="V625" s="25" t="str">
        <f>VLOOKUP(A625,Database!A:M,13,FALSE)</f>
        <v>À venir</v>
      </c>
      <c r="W625" s="25" t="str">
        <f>VLOOKUP($A625,Database!$A:$Y,20,FALSE)</f>
        <v/>
      </c>
      <c r="X625" s="25" t="str">
        <f>VLOOKUP($A625,Database!$A:$Y,21,FALSE)</f>
        <v/>
      </c>
      <c r="Y625" s="25" t="str">
        <f ca="1">IF(C625&lt;NOW(),IF(AND(P625&gt;Q625,W625&gt;X625),S625,IF(AND(P625=Q625,W625=X625),T625,IF(AND(P625&lt;Q625,W625&lt;X625),U625,0))),"")</f>
        <v/>
      </c>
      <c r="Z625" s="25">
        <f>IF(AND(P625=W625,Q625=X625),1,0)</f>
        <v>1</v>
      </c>
      <c r="AA625" s="25" t="str">
        <f>IF(Z625=0,"",IF(ISBLANK(VLOOKUP(A625,Database!A:AA,22,FALSE)),"",VLOOKUP(A625,Database!A:AA,22,FALSE)))</f>
        <v>Exact</v>
      </c>
      <c r="AB625" s="25">
        <f ca="1">IFERROR(IF(AND(Y625&lt;&gt;"",OR(V625="Terminé",V625="En cours")),VLOOKUP(AA625,Setup_ScoreExactBonus!A:D,4,FALSE),0),0)</f>
        <v>0</v>
      </c>
      <c r="AC625" s="31" t="str">
        <f ca="1">IF(Y625&lt;&gt;"", Y625 + IF(Z625=1,AB625, 0), "")</f>
        <v/>
      </c>
      <c r="AD625" s="31">
        <f ca="1">SUMIFS(AC$2:AC625,D$2:D625,D625)*IF(R625=0,1,2)</f>
        <v>0</v>
      </c>
    </row>
    <row r="626" spans="1:30" x14ac:dyDescent="0.35">
      <c r="A626" s="31">
        <f>IF(ISBLANK(B626),"",COUNTIF(B$2:B626,B626))-1</f>
        <v>16</v>
      </c>
      <c r="B626" s="31">
        <v>1</v>
      </c>
      <c r="C626" s="10">
        <f>VLOOKUP($A626,Database!$A:$Y,7,FALSE)</f>
        <v>46189.125</v>
      </c>
      <c r="D626" s="31" t="str">
        <f>VLOOKUP(Pronostics!$B626,Setup_MPP!$A:$G,3,FALSE)</f>
        <v>_Nicolas_LM_</v>
      </c>
      <c r="E626" s="31" t="str">
        <f>VLOOKUP(Pronostics!$B626,Setup_MPP!$A:$G,2,FALSE)</f>
        <v>Nicolas LE MOUEL</v>
      </c>
      <c r="F626" s="31" t="str">
        <f>VLOOKUP($B626,Setup_MPP!$A:$E,4,FALSE)</f>
        <v>#F7C79D</v>
      </c>
      <c r="G626" s="31" t="str">
        <f>VLOOKUP($B626,Setup_MPP!$A:$E,5,FALSE)</f>
        <v>#FFBE85</v>
      </c>
      <c r="H626" s="31" t="str">
        <f>IFERROR(IF(AND(A626&gt;=1,A626&lt;=104),VLOOKUP($A626,Location!$A:$J,6,FALSE),IF(A626=0,"Avant l'ouverture",IF(OR(A626=105,A626=106),"Bonus"))),"")</f>
        <v>Tour 1</v>
      </c>
      <c r="I626" s="31" t="str">
        <f>IF(LEFT(H626,4)="Tour",VLOOKUP(A626,Database!$A:$C,3,FALSE),"")</f>
        <v>G</v>
      </c>
      <c r="J626" s="31" t="str">
        <f>VLOOKUP($A626,Location!$A:$J,7,FALSE)</f>
        <v>Iran</v>
      </c>
      <c r="K626" s="31" t="str">
        <f>IFERROR(VLOOKUP(J626,Setup_Team!$B:$C,2,FALSE), "TDB")</f>
        <v>IRN</v>
      </c>
      <c r="L626" s="31" t="str">
        <f>VLOOKUP($A626,Location!$A:$J,8,FALSE)</f>
        <v>Nouvelle-Zélande</v>
      </c>
      <c r="M626" s="31" t="str">
        <f>IFERROR(VLOOKUP(L626,Setup_Team!$B:$C,2,FALSE), "TDB")</f>
        <v>NZL</v>
      </c>
      <c r="N626" s="31" t="str">
        <f>VLOOKUP($A626,Location!$A:$J,9,FALSE)</f>
        <v>Inglewood, Los Angeles, California</v>
      </c>
      <c r="O626" s="31" t="str">
        <f>VLOOKUP($A626,Location!$A:$J,10,FALSE)</f>
        <v>SoFi Stadium</v>
      </c>
      <c r="P626" s="44"/>
      <c r="Q626" s="44"/>
      <c r="R626" s="31">
        <v>0</v>
      </c>
      <c r="S626" s="25">
        <f>VLOOKUP($A626,Database!$A:$Y,10,FALSE)</f>
        <v>63</v>
      </c>
      <c r="T626" s="25">
        <f>VLOOKUP($A626,Database!$A:$Y,11,FALSE)</f>
        <v>116</v>
      </c>
      <c r="U626" s="25">
        <f>VLOOKUP($A626,Database!$A:$Y,12,FALSE)</f>
        <v>130</v>
      </c>
      <c r="V626" s="25" t="str">
        <f>VLOOKUP(A626,Database!A:M,13,FALSE)</f>
        <v>À venir</v>
      </c>
      <c r="W626" s="25" t="str">
        <f>VLOOKUP($A626,Database!$A:$Y,20,FALSE)</f>
        <v/>
      </c>
      <c r="X626" s="25" t="str">
        <f>VLOOKUP($A626,Database!$A:$Y,21,FALSE)</f>
        <v/>
      </c>
      <c r="Y626" s="25" t="str">
        <f ca="1">IF(C626&lt;NOW(),IF(AND(P626&gt;Q626,W626&gt;X626),S626,IF(AND(P626=Q626,W626=X626),T626,IF(AND(P626&lt;Q626,W626&lt;X626),U626,0))),"")</f>
        <v/>
      </c>
      <c r="Z626" s="25">
        <f>IF(AND(P626=W626,Q626=X626),1,0)</f>
        <v>1</v>
      </c>
      <c r="AA626" s="25" t="str">
        <f>IF(Z626=0,"",IF(ISBLANK(VLOOKUP(A626,Database!A:AA,22,FALSE)),"",VLOOKUP(A626,Database!A:AA,22,FALSE)))</f>
        <v>Exact</v>
      </c>
      <c r="AB626" s="25">
        <f ca="1">IFERROR(IF(AND(Y626&lt;&gt;"",OR(V626="Terminé",V626="En cours")),VLOOKUP(AA626,Setup_ScoreExactBonus!A:D,4,FALSE),0),0)</f>
        <v>0</v>
      </c>
      <c r="AC626" s="31" t="str">
        <f ca="1">IF(Y626&lt;&gt;"", Y626 + IF(Z626=1,AB626, 0), "")</f>
        <v/>
      </c>
      <c r="AD626" s="31">
        <f ca="1">SUMIFS(AC$2:AC626,D$2:D626,D626)*IF(R626=0,1,2)</f>
        <v>0</v>
      </c>
    </row>
    <row r="627" spans="1:30" x14ac:dyDescent="0.35">
      <c r="A627" s="31">
        <f>IF(ISBLANK(B627),"",COUNTIF(B$2:B627,B627))-1</f>
        <v>16</v>
      </c>
      <c r="B627" s="31">
        <v>2</v>
      </c>
      <c r="C627" s="10">
        <f>VLOOKUP($A627,Database!$A:$Y,7,FALSE)</f>
        <v>46189.125</v>
      </c>
      <c r="D627" s="31" t="str">
        <f>VLOOKUP(Pronostics!$B627,Setup_MPP!$A:$G,3,FALSE)</f>
        <v>leaelaz</v>
      </c>
      <c r="E627" s="31" t="str">
        <f>VLOOKUP(Pronostics!$B627,Setup_MPP!$A:$G,2,FALSE)</f>
        <v>Léa EL ASERY</v>
      </c>
      <c r="F627" s="31" t="str">
        <f>VLOOKUP($B627,Setup_MPP!$A:$E,4,FALSE)</f>
        <v>#FFBEBE</v>
      </c>
      <c r="G627" s="31" t="str">
        <f>VLOOKUP($B627,Setup_MPP!$A:$E,5,FALSE)</f>
        <v>#DF6868</v>
      </c>
      <c r="H627" s="31" t="str">
        <f>IFERROR(IF(AND(A627&gt;=1,A627&lt;=104),VLOOKUP($A627,Location!$A:$J,6,FALSE),IF(A627=0,"Avant l'ouverture",IF(OR(A627=105,A627=106),"Bonus"))),"")</f>
        <v>Tour 1</v>
      </c>
      <c r="I627" s="31" t="str">
        <f>IF(LEFT(H627,4)="Tour",VLOOKUP(A627,Database!$A:$C,3,FALSE),"")</f>
        <v>G</v>
      </c>
      <c r="J627" s="31" t="str">
        <f>VLOOKUP($A627,Location!$A:$J,7,FALSE)</f>
        <v>Iran</v>
      </c>
      <c r="K627" s="31" t="str">
        <f>IFERROR(VLOOKUP(J627,Setup_Team!$B:$C,2,FALSE), "TDB")</f>
        <v>IRN</v>
      </c>
      <c r="L627" s="31" t="str">
        <f>VLOOKUP($A627,Location!$A:$J,8,FALSE)</f>
        <v>Nouvelle-Zélande</v>
      </c>
      <c r="M627" s="31" t="str">
        <f>IFERROR(VLOOKUP(L627,Setup_Team!$B:$C,2,FALSE), "TDB")</f>
        <v>NZL</v>
      </c>
      <c r="N627" s="31" t="str">
        <f>VLOOKUP($A627,Location!$A:$J,9,FALSE)</f>
        <v>Inglewood, Los Angeles, California</v>
      </c>
      <c r="O627" s="31" t="str">
        <f>VLOOKUP($A627,Location!$A:$J,10,FALSE)</f>
        <v>SoFi Stadium</v>
      </c>
      <c r="R627" s="31">
        <v>0</v>
      </c>
      <c r="S627" s="25">
        <f>VLOOKUP($A627,Database!$A:$Y,10,FALSE)</f>
        <v>63</v>
      </c>
      <c r="T627" s="25">
        <f>VLOOKUP($A627,Database!$A:$Y,11,FALSE)</f>
        <v>116</v>
      </c>
      <c r="U627" s="25">
        <f>VLOOKUP($A627,Database!$A:$Y,12,FALSE)</f>
        <v>130</v>
      </c>
      <c r="V627" s="25" t="str">
        <f>VLOOKUP(A627,Database!A:M,13,FALSE)</f>
        <v>À venir</v>
      </c>
      <c r="W627" s="25" t="str">
        <f>VLOOKUP($A627,Database!$A:$Y,20,FALSE)</f>
        <v/>
      </c>
      <c r="X627" s="25" t="str">
        <f>VLOOKUP($A627,Database!$A:$Y,21,FALSE)</f>
        <v/>
      </c>
      <c r="Y627" s="25" t="str">
        <f ca="1">IF(C627&lt;NOW(),IF(AND(P627&gt;Q627,W627&gt;X627),S627,IF(AND(P627=Q627,W627=X627),T627,IF(AND(P627&lt;Q627,W627&lt;X627),U627,0))),"")</f>
        <v/>
      </c>
      <c r="Z627" s="25">
        <f>IF(AND(P627=W627,Q627=X627),1,0)</f>
        <v>1</v>
      </c>
      <c r="AA627" s="25" t="str">
        <f>IF(Z627=0,"",IF(ISBLANK(VLOOKUP(A627,Database!A:AA,22,FALSE)),"",VLOOKUP(A627,Database!A:AA,22,FALSE)))</f>
        <v>Exact</v>
      </c>
      <c r="AB627" s="25">
        <f ca="1">IFERROR(IF(AND(Y627&lt;&gt;"",OR(V627="Terminé",V627="En cours")),VLOOKUP(AA627,Setup_ScoreExactBonus!A:D,4,FALSE),0),0)</f>
        <v>0</v>
      </c>
      <c r="AC627" s="31" t="str">
        <f ca="1">IF(Y627&lt;&gt;"", Y627 + IF(Z627=1,AB627, 0), "")</f>
        <v/>
      </c>
      <c r="AD627" s="31">
        <f ca="1">SUMIFS(AC$2:AC627,D$2:D627,D627)*IF(R627=0,1,2)</f>
        <v>0</v>
      </c>
    </row>
    <row r="628" spans="1:30" x14ac:dyDescent="0.35">
      <c r="A628" s="31">
        <f>IF(ISBLANK(B628),"",COUNTIF(B$2:B628,B628))-1</f>
        <v>16</v>
      </c>
      <c r="B628" s="31">
        <v>3</v>
      </c>
      <c r="C628" s="10">
        <f>VLOOKUP($A628,Database!$A:$Y,7,FALSE)</f>
        <v>46189.125</v>
      </c>
      <c r="D628" s="31" t="str">
        <f>VLOOKUP(Pronostics!$B628,Setup_MPP!$A:$G,3,FALSE)</f>
        <v>PasMetalleux</v>
      </c>
      <c r="E628" s="31" t="str">
        <f>VLOOKUP(Pronostics!$B628,Setup_MPP!$A:$G,2,FALSE)</f>
        <v>Elwenn JOUBREL</v>
      </c>
      <c r="F628" s="31" t="str">
        <f>VLOOKUP($B628,Setup_MPP!$A:$E,4,FALSE)</f>
        <v>#F5C7FC</v>
      </c>
      <c r="G628" s="31" t="str">
        <f>VLOOKUP($B628,Setup_MPP!$A:$E,5,FALSE)</f>
        <v>#C489CF</v>
      </c>
      <c r="H628" s="31" t="str">
        <f>IFERROR(IF(AND(A628&gt;=1,A628&lt;=104),VLOOKUP($A628,Location!$A:$J,6,FALSE),IF(A628=0,"Avant l'ouverture",IF(OR(A628=105,A628=106),"Bonus"))),"")</f>
        <v>Tour 1</v>
      </c>
      <c r="I628" s="31" t="str">
        <f>IF(LEFT(H628,4)="Tour",VLOOKUP(A628,Database!$A:$C,3,FALSE),"")</f>
        <v>G</v>
      </c>
      <c r="J628" s="31" t="str">
        <f>VLOOKUP($A628,Location!$A:$J,7,FALSE)</f>
        <v>Iran</v>
      </c>
      <c r="K628" s="31" t="str">
        <f>IFERROR(VLOOKUP(J628,Setup_Team!$B:$C,2,FALSE), "TDB")</f>
        <v>IRN</v>
      </c>
      <c r="L628" s="31" t="str">
        <f>VLOOKUP($A628,Location!$A:$J,8,FALSE)</f>
        <v>Nouvelle-Zélande</v>
      </c>
      <c r="M628" s="31" t="str">
        <f>IFERROR(VLOOKUP(L628,Setup_Team!$B:$C,2,FALSE), "TDB")</f>
        <v>NZL</v>
      </c>
      <c r="N628" s="31" t="str">
        <f>VLOOKUP($A628,Location!$A:$J,9,FALSE)</f>
        <v>Inglewood, Los Angeles, California</v>
      </c>
      <c r="O628" s="31" t="str">
        <f>VLOOKUP($A628,Location!$A:$J,10,FALSE)</f>
        <v>SoFi Stadium</v>
      </c>
      <c r="R628" s="31">
        <v>0</v>
      </c>
      <c r="S628" s="25">
        <f>VLOOKUP($A628,Database!$A:$Y,10,FALSE)</f>
        <v>63</v>
      </c>
      <c r="T628" s="25">
        <f>VLOOKUP($A628,Database!$A:$Y,11,FALSE)</f>
        <v>116</v>
      </c>
      <c r="U628" s="25">
        <f>VLOOKUP($A628,Database!$A:$Y,12,FALSE)</f>
        <v>130</v>
      </c>
      <c r="V628" s="25" t="str">
        <f>VLOOKUP(A628,Database!A:M,13,FALSE)</f>
        <v>À venir</v>
      </c>
      <c r="W628" s="25" t="str">
        <f>VLOOKUP($A628,Database!$A:$Y,20,FALSE)</f>
        <v/>
      </c>
      <c r="X628" s="25" t="str">
        <f>VLOOKUP($A628,Database!$A:$Y,21,FALSE)</f>
        <v/>
      </c>
      <c r="Y628" s="25" t="str">
        <f ca="1">IF(C628&lt;NOW(),IF(AND(P628&gt;Q628,W628&gt;X628),S628,IF(AND(P628=Q628,W628=X628),T628,IF(AND(P628&lt;Q628,W628&lt;X628),U628,0))),"")</f>
        <v/>
      </c>
      <c r="Z628" s="25">
        <f>IF(AND(P628=W628,Q628=X628),1,0)</f>
        <v>1</v>
      </c>
      <c r="AA628" s="25" t="str">
        <f>IF(Z628=0,"",IF(ISBLANK(VLOOKUP(A628,Database!A:AA,22,FALSE)),"",VLOOKUP(A628,Database!A:AA,22,FALSE)))</f>
        <v>Exact</v>
      </c>
      <c r="AB628" s="25">
        <f ca="1">IFERROR(IF(AND(Y628&lt;&gt;"",OR(V628="Terminé",V628="En cours")),VLOOKUP(AA628,Setup_ScoreExactBonus!A:D,4,FALSE),0),0)</f>
        <v>0</v>
      </c>
      <c r="AC628" s="31" t="str">
        <f ca="1">IF(Y628&lt;&gt;"", Y628 + IF(Z628=1,AB628, 0), "")</f>
        <v/>
      </c>
      <c r="AD628" s="31">
        <f ca="1">SUMIFS(AC$2:AC628,D$2:D628,D628)*IF(R628=0,1,2)</f>
        <v>0</v>
      </c>
    </row>
    <row r="629" spans="1:30" x14ac:dyDescent="0.35">
      <c r="A629" s="31">
        <f>IF(ISBLANK(B629),"",COUNTIF(B$2:B629,B629))-1</f>
        <v>16</v>
      </c>
      <c r="B629" s="31">
        <v>4</v>
      </c>
      <c r="C629" s="10">
        <f>VLOOKUP($A629,Database!$A:$Y,7,FALSE)</f>
        <v>46189.125</v>
      </c>
      <c r="D629" s="31" t="str">
        <f>VLOOKUP(Pronostics!$B629,Setup_MPP!$A:$G,3,FALSE)</f>
        <v>Popo444</v>
      </c>
      <c r="E629" s="31" t="str">
        <f>VLOOKUP(Pronostics!$B629,Setup_MPP!$A:$G,2,FALSE)</f>
        <v>Pauline OLIVIER</v>
      </c>
      <c r="F629" s="31" t="str">
        <f>VLOOKUP($B629,Setup_MPP!$A:$E,4,FALSE)</f>
        <v>#A5EA7F</v>
      </c>
      <c r="G629" s="31" t="str">
        <f>VLOOKUP($B629,Setup_MPP!$A:$E,5,FALSE)</f>
        <v>#80C65A</v>
      </c>
      <c r="H629" s="31" t="str">
        <f>IFERROR(IF(AND(A629&gt;=1,A629&lt;=104),VLOOKUP($A629,Location!$A:$J,6,FALSE),IF(A629=0,"Avant l'ouverture",IF(OR(A629=105,A629=106),"Bonus"))),"")</f>
        <v>Tour 1</v>
      </c>
      <c r="I629" s="31" t="str">
        <f>IF(LEFT(H629,4)="Tour",VLOOKUP(A629,Database!$A:$C,3,FALSE),"")</f>
        <v>G</v>
      </c>
      <c r="J629" s="31" t="str">
        <f>VLOOKUP($A629,Location!$A:$J,7,FALSE)</f>
        <v>Iran</v>
      </c>
      <c r="K629" s="31" t="str">
        <f>IFERROR(VLOOKUP(J629,Setup_Team!$B:$C,2,FALSE), "TDB")</f>
        <v>IRN</v>
      </c>
      <c r="L629" s="31" t="str">
        <f>VLOOKUP($A629,Location!$A:$J,8,FALSE)</f>
        <v>Nouvelle-Zélande</v>
      </c>
      <c r="M629" s="31" t="str">
        <f>IFERROR(VLOOKUP(L629,Setup_Team!$B:$C,2,FALSE), "TDB")</f>
        <v>NZL</v>
      </c>
      <c r="N629" s="31" t="str">
        <f>VLOOKUP($A629,Location!$A:$J,9,FALSE)</f>
        <v>Inglewood, Los Angeles, California</v>
      </c>
      <c r="O629" s="31" t="str">
        <f>VLOOKUP($A629,Location!$A:$J,10,FALSE)</f>
        <v>SoFi Stadium</v>
      </c>
      <c r="R629" s="31">
        <v>0</v>
      </c>
      <c r="S629" s="25">
        <f>VLOOKUP($A629,Database!$A:$Y,10,FALSE)</f>
        <v>63</v>
      </c>
      <c r="T629" s="25">
        <f>VLOOKUP($A629,Database!$A:$Y,11,FALSE)</f>
        <v>116</v>
      </c>
      <c r="U629" s="25">
        <f>VLOOKUP($A629,Database!$A:$Y,12,FALSE)</f>
        <v>130</v>
      </c>
      <c r="V629" s="25" t="str">
        <f>VLOOKUP(A629,Database!A:M,13,FALSE)</f>
        <v>À venir</v>
      </c>
      <c r="W629" s="25" t="str">
        <f>VLOOKUP($A629,Database!$A:$Y,20,FALSE)</f>
        <v/>
      </c>
      <c r="X629" s="25" t="str">
        <f>VLOOKUP($A629,Database!$A:$Y,21,FALSE)</f>
        <v/>
      </c>
      <c r="Y629" s="25" t="str">
        <f ca="1">IF(C629&lt;NOW(),IF(AND(P629&gt;Q629,W629&gt;X629),S629,IF(AND(P629=Q629,W629=X629),T629,IF(AND(P629&lt;Q629,W629&lt;X629),U629,0))),"")</f>
        <v/>
      </c>
      <c r="Z629" s="25">
        <f>IF(AND(P629=W629,Q629=X629),1,0)</f>
        <v>1</v>
      </c>
      <c r="AA629" s="25" t="str">
        <f>IF(Z629=0,"",IF(ISBLANK(VLOOKUP(A629,Database!A:AA,22,FALSE)),"",VLOOKUP(A629,Database!A:AA,22,FALSE)))</f>
        <v>Exact</v>
      </c>
      <c r="AB629" s="25">
        <f ca="1">IFERROR(IF(AND(Y629&lt;&gt;"",OR(V629="Terminé",V629="En cours")),VLOOKUP(AA629,Setup_ScoreExactBonus!A:D,4,FALSE),0),0)</f>
        <v>0</v>
      </c>
      <c r="AC629" s="31" t="str">
        <f ca="1">IF(Y629&lt;&gt;"", Y629 + IF(Z629=1,AB629, 0), "")</f>
        <v/>
      </c>
      <c r="AD629" s="31">
        <f ca="1">SUMIFS(AC$2:AC629,D$2:D629,D629)*IF(R629=0,1,2)</f>
        <v>0</v>
      </c>
    </row>
    <row r="630" spans="1:30" x14ac:dyDescent="0.35">
      <c r="A630" s="31">
        <f>IF(ISBLANK(B630),"",COUNTIF(B$2:B630,B630))-1</f>
        <v>16</v>
      </c>
      <c r="B630" s="31">
        <v>5</v>
      </c>
      <c r="C630" s="10">
        <f>VLOOKUP($A630,Database!$A:$Y,7,FALSE)</f>
        <v>46189.125</v>
      </c>
      <c r="D630" s="31" t="str">
        <f>VLOOKUP(Pronostics!$B630,Setup_MPP!$A:$G,3,FALSE)</f>
        <v>_Jujul</v>
      </c>
      <c r="E630" s="31" t="str">
        <f>VLOOKUP(Pronostics!$B630,Setup_MPP!$A:$G,2,FALSE)</f>
        <v>Julie BOISSIERE</v>
      </c>
      <c r="F630" s="31" t="str">
        <f>VLOOKUP($B630,Setup_MPP!$A:$E,4,FALSE)</f>
        <v>#D890FF</v>
      </c>
      <c r="G630" s="31" t="str">
        <f>VLOOKUP($B630,Setup_MPP!$A:$E,5,FALSE)</f>
        <v>#B750EF</v>
      </c>
      <c r="H630" s="31" t="str">
        <f>IFERROR(IF(AND(A630&gt;=1,A630&lt;=104),VLOOKUP($A630,Location!$A:$J,6,FALSE),IF(A630=0,"Avant l'ouverture",IF(OR(A630=105,A630=106),"Bonus"))),"")</f>
        <v>Tour 1</v>
      </c>
      <c r="I630" s="31" t="str">
        <f>IF(LEFT(H630,4)="Tour",VLOOKUP(A630,Database!$A:$C,3,FALSE),"")</f>
        <v>G</v>
      </c>
      <c r="J630" s="31" t="str">
        <f>VLOOKUP($A630,Location!$A:$J,7,FALSE)</f>
        <v>Iran</v>
      </c>
      <c r="K630" s="31" t="str">
        <f>IFERROR(VLOOKUP(J630,Setup_Team!$B:$C,2,FALSE), "TDB")</f>
        <v>IRN</v>
      </c>
      <c r="L630" s="31" t="str">
        <f>VLOOKUP($A630,Location!$A:$J,8,FALSE)</f>
        <v>Nouvelle-Zélande</v>
      </c>
      <c r="M630" s="31" t="str">
        <f>IFERROR(VLOOKUP(L630,Setup_Team!$B:$C,2,FALSE), "TDB")</f>
        <v>NZL</v>
      </c>
      <c r="N630" s="31" t="str">
        <f>VLOOKUP($A630,Location!$A:$J,9,FALSE)</f>
        <v>Inglewood, Los Angeles, California</v>
      </c>
      <c r="O630" s="31" t="str">
        <f>VLOOKUP($A630,Location!$A:$J,10,FALSE)</f>
        <v>SoFi Stadium</v>
      </c>
      <c r="R630" s="31">
        <v>0</v>
      </c>
      <c r="S630" s="25">
        <f>VLOOKUP($A630,Database!$A:$Y,10,FALSE)</f>
        <v>63</v>
      </c>
      <c r="T630" s="25">
        <f>VLOOKUP($A630,Database!$A:$Y,11,FALSE)</f>
        <v>116</v>
      </c>
      <c r="U630" s="25">
        <f>VLOOKUP($A630,Database!$A:$Y,12,FALSE)</f>
        <v>130</v>
      </c>
      <c r="V630" s="25" t="str">
        <f>VLOOKUP(A630,Database!A:M,13,FALSE)</f>
        <v>À venir</v>
      </c>
      <c r="W630" s="25" t="str">
        <f>VLOOKUP($A630,Database!$A:$Y,20,FALSE)</f>
        <v/>
      </c>
      <c r="X630" s="25" t="str">
        <f>VLOOKUP($A630,Database!$A:$Y,21,FALSE)</f>
        <v/>
      </c>
      <c r="Y630" s="25" t="str">
        <f ca="1">IF(C630&lt;NOW(),IF(AND(P630&gt;Q630,W630&gt;X630),S630,IF(AND(P630=Q630,W630=X630),T630,IF(AND(P630&lt;Q630,W630&lt;X630),U630,0))),"")</f>
        <v/>
      </c>
      <c r="Z630" s="25">
        <f>IF(AND(P630=W630,Q630=X630),1,0)</f>
        <v>1</v>
      </c>
      <c r="AA630" s="25" t="str">
        <f>IF(Z630=0,"",IF(ISBLANK(VLOOKUP(A630,Database!A:AA,22,FALSE)),"",VLOOKUP(A630,Database!A:AA,22,FALSE)))</f>
        <v>Exact</v>
      </c>
      <c r="AB630" s="25">
        <f ca="1">IFERROR(IF(AND(Y630&lt;&gt;"",OR(V630="Terminé",V630="En cours")),VLOOKUP(AA630,Setup_ScoreExactBonus!A:D,4,FALSE),0),0)</f>
        <v>0</v>
      </c>
      <c r="AC630" s="31" t="str">
        <f ca="1">IF(Y630&lt;&gt;"", Y630 + IF(Z630=1,AB630, 0), "")</f>
        <v/>
      </c>
      <c r="AD630" s="31">
        <f ca="1">SUMIFS(AC$2:AC630,D$2:D630,D630)*IF(R630=0,1,2)</f>
        <v>0</v>
      </c>
    </row>
    <row r="631" spans="1:30" x14ac:dyDescent="0.35">
      <c r="A631" s="31">
        <f>IF(ISBLANK(B631),"",COUNTIF(B$2:B631,B631))-1</f>
        <v>16</v>
      </c>
      <c r="B631" s="31">
        <v>6</v>
      </c>
      <c r="C631" s="10">
        <f>VLOOKUP($A631,Database!$A:$Y,7,FALSE)</f>
        <v>46189.125</v>
      </c>
      <c r="D631" s="31" t="str">
        <f>VLOOKUP(Pronostics!$B631,Setup_MPP!$A:$G,3,FALSE)</f>
        <v>Julay</v>
      </c>
      <c r="E631" s="31" t="str">
        <f>VLOOKUP(Pronostics!$B631,Setup_MPP!$A:$G,2,FALSE)</f>
        <v>Julie BOUCHARD</v>
      </c>
      <c r="F631" s="31" t="str">
        <f>VLOOKUP($B631,Setup_MPP!$A:$E,4,FALSE)</f>
        <v>#A6F7B1</v>
      </c>
      <c r="G631" s="31" t="str">
        <f>VLOOKUP($B631,Setup_MPP!$A:$E,5,FALSE)</f>
        <v>#6EC179</v>
      </c>
      <c r="H631" s="31" t="str">
        <f>IFERROR(IF(AND(A631&gt;=1,A631&lt;=104),VLOOKUP($A631,Location!$A:$J,6,FALSE),IF(A631=0,"Avant l'ouverture",IF(OR(A631=105,A631=106),"Bonus"))),"")</f>
        <v>Tour 1</v>
      </c>
      <c r="I631" s="31" t="str">
        <f>IF(LEFT(H631,4)="Tour",VLOOKUP(A631,Database!$A:$C,3,FALSE),"")</f>
        <v>G</v>
      </c>
      <c r="J631" s="31" t="str">
        <f>VLOOKUP($A631,Location!$A:$J,7,FALSE)</f>
        <v>Iran</v>
      </c>
      <c r="K631" s="31" t="str">
        <f>IFERROR(VLOOKUP(J631,Setup_Team!$B:$C,2,FALSE), "TDB")</f>
        <v>IRN</v>
      </c>
      <c r="L631" s="31" t="str">
        <f>VLOOKUP($A631,Location!$A:$J,8,FALSE)</f>
        <v>Nouvelle-Zélande</v>
      </c>
      <c r="M631" s="31" t="str">
        <f>IFERROR(VLOOKUP(L631,Setup_Team!$B:$C,2,FALSE), "TDB")</f>
        <v>NZL</v>
      </c>
      <c r="N631" s="31" t="str">
        <f>VLOOKUP($A631,Location!$A:$J,9,FALSE)</f>
        <v>Inglewood, Los Angeles, California</v>
      </c>
      <c r="O631" s="31" t="str">
        <f>VLOOKUP($A631,Location!$A:$J,10,FALSE)</f>
        <v>SoFi Stadium</v>
      </c>
      <c r="R631" s="31">
        <v>0</v>
      </c>
      <c r="S631" s="25">
        <f>VLOOKUP($A631,Database!$A:$Y,10,FALSE)</f>
        <v>63</v>
      </c>
      <c r="T631" s="25">
        <f>VLOOKUP($A631,Database!$A:$Y,11,FALSE)</f>
        <v>116</v>
      </c>
      <c r="U631" s="25">
        <f>VLOOKUP($A631,Database!$A:$Y,12,FALSE)</f>
        <v>130</v>
      </c>
      <c r="V631" s="25" t="str">
        <f>VLOOKUP(A631,Database!A:M,13,FALSE)</f>
        <v>À venir</v>
      </c>
      <c r="W631" s="25" t="str">
        <f>VLOOKUP($A631,Database!$A:$Y,20,FALSE)</f>
        <v/>
      </c>
      <c r="X631" s="25" t="str">
        <f>VLOOKUP($A631,Database!$A:$Y,21,FALSE)</f>
        <v/>
      </c>
      <c r="Y631" s="25" t="str">
        <f ca="1">IF(C631&lt;NOW(),IF(AND(P631&gt;Q631,W631&gt;X631),S631,IF(AND(P631=Q631,W631=X631),T631,IF(AND(P631&lt;Q631,W631&lt;X631),U631,0))),"")</f>
        <v/>
      </c>
      <c r="Z631" s="25">
        <f>IF(AND(P631=W631,Q631=X631),1,0)</f>
        <v>1</v>
      </c>
      <c r="AA631" s="25" t="str">
        <f>IF(Z631=0,"",IF(ISBLANK(VLOOKUP(A631,Database!A:AA,22,FALSE)),"",VLOOKUP(A631,Database!A:AA,22,FALSE)))</f>
        <v>Exact</v>
      </c>
      <c r="AB631" s="25">
        <f ca="1">IFERROR(IF(AND(Y631&lt;&gt;"",OR(V631="Terminé",V631="En cours")),VLOOKUP(AA631,Setup_ScoreExactBonus!A:D,4,FALSE),0),0)</f>
        <v>0</v>
      </c>
      <c r="AC631" s="31" t="str">
        <f ca="1">IF(Y631&lt;&gt;"", Y631 + IF(Z631=1,AB631, 0), "")</f>
        <v/>
      </c>
      <c r="AD631" s="31">
        <f ca="1">SUMIFS(AC$2:AC631,D$2:D631,D631)*IF(R631=0,1,2)</f>
        <v>0</v>
      </c>
    </row>
    <row r="632" spans="1:30" x14ac:dyDescent="0.35">
      <c r="A632" s="31">
        <f>IF(ISBLANK(B632),"",COUNTIF(B$2:B632,B632))-1</f>
        <v>16</v>
      </c>
      <c r="B632" s="31">
        <v>7</v>
      </c>
      <c r="C632" s="10">
        <f>VLOOKUP($A632,Database!$A:$Y,7,FALSE)</f>
        <v>46189.125</v>
      </c>
      <c r="D632" s="31" t="str">
        <f>VLOOKUP(Pronostics!$B632,Setup_MPP!$A:$G,3,FALSE)</f>
        <v>__Vince__</v>
      </c>
      <c r="E632" s="31" t="str">
        <f>VLOOKUP(Pronostics!$B632,Setup_MPP!$A:$G,2,FALSE)</f>
        <v>Vincent FRAYSSE</v>
      </c>
      <c r="F632" s="31" t="str">
        <f>VLOOKUP($B632,Setup_MPP!$A:$E,4,FALSE)</f>
        <v>#B2EAE8</v>
      </c>
      <c r="G632" s="31" t="str">
        <f>VLOOKUP($B632,Setup_MPP!$A:$E,5,FALSE)</f>
        <v>#6CB4B1</v>
      </c>
      <c r="H632" s="31" t="str">
        <f>IFERROR(IF(AND(A632&gt;=1,A632&lt;=104),VLOOKUP($A632,Location!$A:$J,6,FALSE),IF(A632=0,"Avant l'ouverture",IF(OR(A632=105,A632=106),"Bonus"))),"")</f>
        <v>Tour 1</v>
      </c>
      <c r="I632" s="31" t="str">
        <f>IF(LEFT(H632,4)="Tour",VLOOKUP(A632,Database!$A:$C,3,FALSE),"")</f>
        <v>G</v>
      </c>
      <c r="J632" s="31" t="str">
        <f>VLOOKUP($A632,Location!$A:$J,7,FALSE)</f>
        <v>Iran</v>
      </c>
      <c r="K632" s="31" t="str">
        <f>IFERROR(VLOOKUP(J632,Setup_Team!$B:$C,2,FALSE), "TDB")</f>
        <v>IRN</v>
      </c>
      <c r="L632" s="31" t="str">
        <f>VLOOKUP($A632,Location!$A:$J,8,FALSE)</f>
        <v>Nouvelle-Zélande</v>
      </c>
      <c r="M632" s="31" t="str">
        <f>IFERROR(VLOOKUP(L632,Setup_Team!$B:$C,2,FALSE), "TDB")</f>
        <v>NZL</v>
      </c>
      <c r="N632" s="31" t="str">
        <f>VLOOKUP($A632,Location!$A:$J,9,FALSE)</f>
        <v>Inglewood, Los Angeles, California</v>
      </c>
      <c r="O632" s="31" t="str">
        <f>VLOOKUP($A632,Location!$A:$J,10,FALSE)</f>
        <v>SoFi Stadium</v>
      </c>
      <c r="R632" s="31">
        <v>0</v>
      </c>
      <c r="S632" s="25">
        <f>VLOOKUP($A632,Database!$A:$Y,10,FALSE)</f>
        <v>63</v>
      </c>
      <c r="T632" s="25">
        <f>VLOOKUP($A632,Database!$A:$Y,11,FALSE)</f>
        <v>116</v>
      </c>
      <c r="U632" s="25">
        <f>VLOOKUP($A632,Database!$A:$Y,12,FALSE)</f>
        <v>130</v>
      </c>
      <c r="V632" s="25" t="str">
        <f>VLOOKUP(A632,Database!A:M,13,FALSE)</f>
        <v>À venir</v>
      </c>
      <c r="W632" s="25" t="str">
        <f>VLOOKUP($A632,Database!$A:$Y,20,FALSE)</f>
        <v/>
      </c>
      <c r="X632" s="25" t="str">
        <f>VLOOKUP($A632,Database!$A:$Y,21,FALSE)</f>
        <v/>
      </c>
      <c r="Y632" s="25" t="str">
        <f ca="1">IF(C632&lt;NOW(),IF(AND(P632&gt;Q632,W632&gt;X632),S632,IF(AND(P632=Q632,W632=X632),T632,IF(AND(P632&lt;Q632,W632&lt;X632),U632,0))),"")</f>
        <v/>
      </c>
      <c r="Z632" s="25">
        <f>IF(AND(P632=W632,Q632=X632),1,0)</f>
        <v>1</v>
      </c>
      <c r="AA632" s="25" t="str">
        <f>IF(Z632=0,"",IF(ISBLANK(VLOOKUP(A632,Database!A:AA,22,FALSE)),"",VLOOKUP(A632,Database!A:AA,22,FALSE)))</f>
        <v>Exact</v>
      </c>
      <c r="AB632" s="25">
        <f ca="1">IFERROR(IF(AND(Y632&lt;&gt;"",OR(V632="Terminé",V632="En cours")),VLOOKUP(AA632,Setup_ScoreExactBonus!A:D,4,FALSE),0),0)</f>
        <v>0</v>
      </c>
      <c r="AC632" s="31" t="str">
        <f ca="1">IF(Y632&lt;&gt;"", Y632 + IF(Z632=1,AB632, 0), "")</f>
        <v/>
      </c>
      <c r="AD632" s="31">
        <f ca="1">SUMIFS(AC$2:AC632,D$2:D632,D632)*IF(R632=0,1,2)</f>
        <v>0</v>
      </c>
    </row>
    <row r="633" spans="1:30" x14ac:dyDescent="0.35">
      <c r="A633" s="31">
        <f>IF(ISBLANK(B633),"",COUNTIF(B$2:B633,B633))-1</f>
        <v>16</v>
      </c>
      <c r="B633" s="31">
        <v>8</v>
      </c>
      <c r="C633" s="10">
        <f>VLOOKUP($A633,Database!$A:$Y,7,FALSE)</f>
        <v>46189.125</v>
      </c>
      <c r="D633" s="31" t="str">
        <f>VLOOKUP(Pronostics!$B633,Setup_MPP!$A:$G,3,FALSE)</f>
        <v>Louuiiis</v>
      </c>
      <c r="E633" s="31" t="str">
        <f>VLOOKUP(Pronostics!$B633,Setup_MPP!$A:$G,2,FALSE)</f>
        <v>Louis HARLE</v>
      </c>
      <c r="F633" s="31" t="str">
        <f>VLOOKUP($B633,Setup_MPP!$A:$E,4,FALSE)</f>
        <v>#EEF7B1</v>
      </c>
      <c r="G633" s="31" t="str">
        <f>VLOOKUP($B633,Setup_MPP!$A:$E,5,FALSE)</f>
        <v>#C1CB7D</v>
      </c>
      <c r="H633" s="31" t="str">
        <f>IFERROR(IF(AND(A633&gt;=1,A633&lt;=104),VLOOKUP($A633,Location!$A:$J,6,FALSE),IF(A633=0,"Avant l'ouverture",IF(OR(A633=105,A633=106),"Bonus"))),"")</f>
        <v>Tour 1</v>
      </c>
      <c r="I633" s="31" t="str">
        <f>IF(LEFT(H633,4)="Tour",VLOOKUP(A633,Database!$A:$C,3,FALSE),"")</f>
        <v>G</v>
      </c>
      <c r="J633" s="31" t="str">
        <f>VLOOKUP($A633,Location!$A:$J,7,FALSE)</f>
        <v>Iran</v>
      </c>
      <c r="K633" s="31" t="str">
        <f>IFERROR(VLOOKUP(J633,Setup_Team!$B:$C,2,FALSE), "TDB")</f>
        <v>IRN</v>
      </c>
      <c r="L633" s="31" t="str">
        <f>VLOOKUP($A633,Location!$A:$J,8,FALSE)</f>
        <v>Nouvelle-Zélande</v>
      </c>
      <c r="M633" s="31" t="str">
        <f>IFERROR(VLOOKUP(L633,Setup_Team!$B:$C,2,FALSE), "TDB")</f>
        <v>NZL</v>
      </c>
      <c r="N633" s="31" t="str">
        <f>VLOOKUP($A633,Location!$A:$J,9,FALSE)</f>
        <v>Inglewood, Los Angeles, California</v>
      </c>
      <c r="O633" s="31" t="str">
        <f>VLOOKUP($A633,Location!$A:$J,10,FALSE)</f>
        <v>SoFi Stadium</v>
      </c>
      <c r="R633" s="31">
        <v>0</v>
      </c>
      <c r="S633" s="25">
        <f>VLOOKUP($A633,Database!$A:$Y,10,FALSE)</f>
        <v>63</v>
      </c>
      <c r="T633" s="25">
        <f>VLOOKUP($A633,Database!$A:$Y,11,FALSE)</f>
        <v>116</v>
      </c>
      <c r="U633" s="25">
        <f>VLOOKUP($A633,Database!$A:$Y,12,FALSE)</f>
        <v>130</v>
      </c>
      <c r="V633" s="25" t="str">
        <f>VLOOKUP(A633,Database!A:M,13,FALSE)</f>
        <v>À venir</v>
      </c>
      <c r="W633" s="25" t="str">
        <f>VLOOKUP($A633,Database!$A:$Y,20,FALSE)</f>
        <v/>
      </c>
      <c r="X633" s="25" t="str">
        <f>VLOOKUP($A633,Database!$A:$Y,21,FALSE)</f>
        <v/>
      </c>
      <c r="Y633" s="25" t="str">
        <f ca="1">IF(C633&lt;NOW(),IF(AND(P633&gt;Q633,W633&gt;X633),S633,IF(AND(P633=Q633,W633=X633),T633,IF(AND(P633&lt;Q633,W633&lt;X633),U633,0))),"")</f>
        <v/>
      </c>
      <c r="Z633" s="25">
        <f>IF(AND(P633=W633,Q633=X633),1,0)</f>
        <v>1</v>
      </c>
      <c r="AA633" s="25" t="str">
        <f>IF(Z633=0,"",IF(ISBLANK(VLOOKUP(A633,Database!A:AA,22,FALSE)),"",VLOOKUP(A633,Database!A:AA,22,FALSE)))</f>
        <v>Exact</v>
      </c>
      <c r="AB633" s="25">
        <f ca="1">IFERROR(IF(AND(Y633&lt;&gt;"",OR(V633="Terminé",V633="En cours")),VLOOKUP(AA633,Setup_ScoreExactBonus!A:D,4,FALSE),0),0)</f>
        <v>0</v>
      </c>
      <c r="AC633" s="31" t="str">
        <f ca="1">IF(Y633&lt;&gt;"", Y633 + IF(Z633=1,AB633, 0), "")</f>
        <v/>
      </c>
      <c r="AD633" s="31">
        <f ca="1">SUMIFS(AC$2:AC633,D$2:D633,D633)*IF(R633=0,1,2)</f>
        <v>0</v>
      </c>
    </row>
    <row r="634" spans="1:30" x14ac:dyDescent="0.35">
      <c r="A634" s="31">
        <f>IF(ISBLANK(B634),"",COUNTIF(B$2:B634,B634))-1</f>
        <v>16</v>
      </c>
      <c r="B634" s="31">
        <v>9</v>
      </c>
      <c r="C634" s="10">
        <f>VLOOKUP($A634,Database!$A:$Y,7,FALSE)</f>
        <v>46189.125</v>
      </c>
      <c r="D634" s="31" t="str">
        <f>VLOOKUP(Pronostics!$B634,Setup_MPP!$A:$G,3,FALSE)</f>
        <v>Aurelien_dqp</v>
      </c>
      <c r="E634" s="31" t="str">
        <f>VLOOKUP(Pronostics!$B634,Setup_MPP!$A:$G,2,FALSE)</f>
        <v>Aurélien DE POULPIQUET</v>
      </c>
      <c r="F634" s="31" t="str">
        <f>VLOOKUP($B634,Setup_MPP!$A:$E,4,FALSE)</f>
        <v>#F4EA9D</v>
      </c>
      <c r="G634" s="31" t="str">
        <f>VLOOKUP($B634,Setup_MPP!$A:$E,5,FALSE)</f>
        <v>#D2C458</v>
      </c>
      <c r="H634" s="31" t="str">
        <f>IFERROR(IF(AND(A634&gt;=1,A634&lt;=104),VLOOKUP($A634,Location!$A:$J,6,FALSE),IF(A634=0,"Avant l'ouverture",IF(OR(A634=105,A634=106),"Bonus"))),"")</f>
        <v>Tour 1</v>
      </c>
      <c r="I634" s="31" t="str">
        <f>IF(LEFT(H634,4)="Tour",VLOOKUP(A634,Database!$A:$C,3,FALSE),"")</f>
        <v>G</v>
      </c>
      <c r="J634" s="31" t="str">
        <f>VLOOKUP($A634,Location!$A:$J,7,FALSE)</f>
        <v>Iran</v>
      </c>
      <c r="K634" s="31" t="str">
        <f>IFERROR(VLOOKUP(J634,Setup_Team!$B:$C,2,FALSE), "TDB")</f>
        <v>IRN</v>
      </c>
      <c r="L634" s="31" t="str">
        <f>VLOOKUP($A634,Location!$A:$J,8,FALSE)</f>
        <v>Nouvelle-Zélande</v>
      </c>
      <c r="M634" s="31" t="str">
        <f>IFERROR(VLOOKUP(L634,Setup_Team!$B:$C,2,FALSE), "TDB")</f>
        <v>NZL</v>
      </c>
      <c r="N634" s="31" t="str">
        <f>VLOOKUP($A634,Location!$A:$J,9,FALSE)</f>
        <v>Inglewood, Los Angeles, California</v>
      </c>
      <c r="O634" s="31" t="str">
        <f>VLOOKUP($A634,Location!$A:$J,10,FALSE)</f>
        <v>SoFi Stadium</v>
      </c>
      <c r="R634" s="31">
        <v>0</v>
      </c>
      <c r="S634" s="25">
        <f>VLOOKUP($A634,Database!$A:$Y,10,FALSE)</f>
        <v>63</v>
      </c>
      <c r="T634" s="25">
        <f>VLOOKUP($A634,Database!$A:$Y,11,FALSE)</f>
        <v>116</v>
      </c>
      <c r="U634" s="25">
        <f>VLOOKUP($A634,Database!$A:$Y,12,FALSE)</f>
        <v>130</v>
      </c>
      <c r="V634" s="25" t="str">
        <f>VLOOKUP(A634,Database!A:M,13,FALSE)</f>
        <v>À venir</v>
      </c>
      <c r="W634" s="25" t="str">
        <f>VLOOKUP($A634,Database!$A:$Y,20,FALSE)</f>
        <v/>
      </c>
      <c r="X634" s="25" t="str">
        <f>VLOOKUP($A634,Database!$A:$Y,21,FALSE)</f>
        <v/>
      </c>
      <c r="Y634" s="25" t="str">
        <f ca="1">IF(C634&lt;NOW(),IF(AND(P634&gt;Q634,W634&gt;X634),S634,IF(AND(P634=Q634,W634=X634),T634,IF(AND(P634&lt;Q634,W634&lt;X634),U634,0))),"")</f>
        <v/>
      </c>
      <c r="Z634" s="25">
        <f>IF(AND(P634=W634,Q634=X634),1,0)</f>
        <v>1</v>
      </c>
      <c r="AA634" s="25" t="str">
        <f>IF(Z634=0,"",IF(ISBLANK(VLOOKUP(A634,Database!A:AA,22,FALSE)),"",VLOOKUP(A634,Database!A:AA,22,FALSE)))</f>
        <v>Exact</v>
      </c>
      <c r="AB634" s="25">
        <f ca="1">IFERROR(IF(AND(Y634&lt;&gt;"",OR(V634="Terminé",V634="En cours")),VLOOKUP(AA634,Setup_ScoreExactBonus!A:D,4,FALSE),0),0)</f>
        <v>0</v>
      </c>
      <c r="AC634" s="31" t="str">
        <f ca="1">IF(Y634&lt;&gt;"", Y634 + IF(Z634=1,AB634, 0), "")</f>
        <v/>
      </c>
      <c r="AD634" s="31">
        <f ca="1">SUMIFS(AC$2:AC634,D$2:D634,D634)*IF(R634=0,1,2)</f>
        <v>0</v>
      </c>
    </row>
    <row r="635" spans="1:30" x14ac:dyDescent="0.35">
      <c r="A635" s="31">
        <f>IF(ISBLANK(B635),"",COUNTIF(B$2:B635,B635))-1</f>
        <v>16</v>
      </c>
      <c r="B635" s="31">
        <v>10</v>
      </c>
      <c r="C635" s="10">
        <f>VLOOKUP($A635,Database!$A:$Y,7,FALSE)</f>
        <v>46189.125</v>
      </c>
      <c r="D635" s="31" t="str">
        <f>VLOOKUP(Pronostics!$B635,Setup_MPP!$A:$G,3,FALSE)</f>
        <v>RandomPaul</v>
      </c>
      <c r="E635" s="31" t="str">
        <f>VLOOKUP(Pronostics!$B635,Setup_MPP!$A:$G,2,FALSE)</f>
        <v>Paul MONTESINOS</v>
      </c>
      <c r="F635" s="31" t="str">
        <f>VLOOKUP($B635,Setup_MPP!$A:$E,4,FALSE)</f>
        <v>#C4B0FF</v>
      </c>
      <c r="G635" s="31" t="str">
        <f>VLOOKUP($B635,Setup_MPP!$A:$E,5,FALSE)</f>
        <v>#7F66C8</v>
      </c>
      <c r="H635" s="31" t="str">
        <f>IFERROR(IF(AND(A635&gt;=1,A635&lt;=104),VLOOKUP($A635,Location!$A:$J,6,FALSE),IF(A635=0,"Avant l'ouverture",IF(OR(A635=105,A635=106),"Bonus"))),"")</f>
        <v>Tour 1</v>
      </c>
      <c r="I635" s="31" t="str">
        <f>IF(LEFT(H635,4)="Tour",VLOOKUP(A635,Database!$A:$C,3,FALSE),"")</f>
        <v>G</v>
      </c>
      <c r="J635" s="31" t="str">
        <f>VLOOKUP($A635,Location!$A:$J,7,FALSE)</f>
        <v>Iran</v>
      </c>
      <c r="K635" s="31" t="str">
        <f>IFERROR(VLOOKUP(J635,Setup_Team!$B:$C,2,FALSE), "TDB")</f>
        <v>IRN</v>
      </c>
      <c r="L635" s="31" t="str">
        <f>VLOOKUP($A635,Location!$A:$J,8,FALSE)</f>
        <v>Nouvelle-Zélande</v>
      </c>
      <c r="M635" s="31" t="str">
        <f>IFERROR(VLOOKUP(L635,Setup_Team!$B:$C,2,FALSE), "TDB")</f>
        <v>NZL</v>
      </c>
      <c r="N635" s="31" t="str">
        <f>VLOOKUP($A635,Location!$A:$J,9,FALSE)</f>
        <v>Inglewood, Los Angeles, California</v>
      </c>
      <c r="O635" s="31" t="str">
        <f>VLOOKUP($A635,Location!$A:$J,10,FALSE)</f>
        <v>SoFi Stadium</v>
      </c>
      <c r="R635" s="31">
        <v>0</v>
      </c>
      <c r="S635" s="25">
        <f>VLOOKUP($A635,Database!$A:$Y,10,FALSE)</f>
        <v>63</v>
      </c>
      <c r="T635" s="25">
        <f>VLOOKUP($A635,Database!$A:$Y,11,FALSE)</f>
        <v>116</v>
      </c>
      <c r="U635" s="25">
        <f>VLOOKUP($A635,Database!$A:$Y,12,FALSE)</f>
        <v>130</v>
      </c>
      <c r="V635" s="25" t="str">
        <f>VLOOKUP(A635,Database!A:M,13,FALSE)</f>
        <v>À venir</v>
      </c>
      <c r="W635" s="25" t="str">
        <f>VLOOKUP($A635,Database!$A:$Y,20,FALSE)</f>
        <v/>
      </c>
      <c r="X635" s="25" t="str">
        <f>VLOOKUP($A635,Database!$A:$Y,21,FALSE)</f>
        <v/>
      </c>
      <c r="Y635" s="25" t="str">
        <f ca="1">IF(C635&lt;NOW(),IF(AND(P635&gt;Q635,W635&gt;X635),S635,IF(AND(P635=Q635,W635=X635),T635,IF(AND(P635&lt;Q635,W635&lt;X635),U635,0))),"")</f>
        <v/>
      </c>
      <c r="Z635" s="25">
        <f>IF(AND(P635=W635,Q635=X635),1,0)</f>
        <v>1</v>
      </c>
      <c r="AA635" s="25" t="str">
        <f>IF(Z635=0,"",IF(ISBLANK(VLOOKUP(A635,Database!A:AA,22,FALSE)),"",VLOOKUP(A635,Database!A:AA,22,FALSE)))</f>
        <v>Exact</v>
      </c>
      <c r="AB635" s="25">
        <f ca="1">IFERROR(IF(AND(Y635&lt;&gt;"",OR(V635="Terminé",V635="En cours")),VLOOKUP(AA635,Setup_ScoreExactBonus!A:D,4,FALSE),0),0)</f>
        <v>0</v>
      </c>
      <c r="AC635" s="31" t="str">
        <f ca="1">IF(Y635&lt;&gt;"", Y635 + IF(Z635=1,AB635, 0), "")</f>
        <v/>
      </c>
      <c r="AD635" s="31">
        <f ca="1">SUMIFS(AC$2:AC635,D$2:D635,D635)*IF(R635=0,1,2)</f>
        <v>0</v>
      </c>
    </row>
    <row r="636" spans="1:30" x14ac:dyDescent="0.35">
      <c r="A636" s="31">
        <f>IF(ISBLANK(B636),"",COUNTIF(B$2:B636,B636))-1</f>
        <v>16</v>
      </c>
      <c r="B636" s="31">
        <v>11</v>
      </c>
      <c r="C636" s="10">
        <f>VLOOKUP($A636,Database!$A:$Y,7,FALSE)</f>
        <v>46189.125</v>
      </c>
      <c r="D636" s="31" t="str">
        <f>VLOOKUP(Pronostics!$B636,Setup_MPP!$A:$G,3,FALSE)</f>
        <v>Kinsley#8SA6T</v>
      </c>
      <c r="E636" s="31" t="str">
        <f>VLOOKUP(Pronostics!$B636,Setup_MPP!$A:$G,2,FALSE)</f>
        <v>Kinsley ROQUE</v>
      </c>
      <c r="F636" s="31" t="str">
        <f>VLOOKUP($B636,Setup_MPP!$A:$E,4,FALSE)</f>
        <v>#CBEBBA</v>
      </c>
      <c r="G636" s="31" t="str">
        <f>VLOOKUP($B636,Setup_MPP!$A:$E,5,FALSE)</f>
        <v>#70BC6E</v>
      </c>
      <c r="H636" s="31" t="str">
        <f>IFERROR(IF(AND(A636&gt;=1,A636&lt;=104),VLOOKUP($A636,Location!$A:$J,6,FALSE),IF(A636=0,"Avant l'ouverture",IF(OR(A636=105,A636=106),"Bonus"))),"")</f>
        <v>Tour 1</v>
      </c>
      <c r="I636" s="31" t="str">
        <f>IF(LEFT(H636,4)="Tour",VLOOKUP(A636,Database!$A:$C,3,FALSE),"")</f>
        <v>G</v>
      </c>
      <c r="J636" s="31" t="str">
        <f>VLOOKUP($A636,Location!$A:$J,7,FALSE)</f>
        <v>Iran</v>
      </c>
      <c r="K636" s="31" t="str">
        <f>IFERROR(VLOOKUP(J636,Setup_Team!$B:$C,2,FALSE), "TDB")</f>
        <v>IRN</v>
      </c>
      <c r="L636" s="31" t="str">
        <f>VLOOKUP($A636,Location!$A:$J,8,FALSE)</f>
        <v>Nouvelle-Zélande</v>
      </c>
      <c r="M636" s="31" t="str">
        <f>IFERROR(VLOOKUP(L636,Setup_Team!$B:$C,2,FALSE), "TDB")</f>
        <v>NZL</v>
      </c>
      <c r="N636" s="31" t="str">
        <f>VLOOKUP($A636,Location!$A:$J,9,FALSE)</f>
        <v>Inglewood, Los Angeles, California</v>
      </c>
      <c r="O636" s="31" t="str">
        <f>VLOOKUP($A636,Location!$A:$J,10,FALSE)</f>
        <v>SoFi Stadium</v>
      </c>
      <c r="R636" s="31">
        <v>0</v>
      </c>
      <c r="S636" s="25">
        <f>VLOOKUP($A636,Database!$A:$Y,10,FALSE)</f>
        <v>63</v>
      </c>
      <c r="T636" s="25">
        <f>VLOOKUP($A636,Database!$A:$Y,11,FALSE)</f>
        <v>116</v>
      </c>
      <c r="U636" s="25">
        <f>VLOOKUP($A636,Database!$A:$Y,12,FALSE)</f>
        <v>130</v>
      </c>
      <c r="V636" s="25" t="str">
        <f>VLOOKUP(A636,Database!A:M,13,FALSE)</f>
        <v>À venir</v>
      </c>
      <c r="W636" s="25" t="str">
        <f>VLOOKUP($A636,Database!$A:$Y,20,FALSE)</f>
        <v/>
      </c>
      <c r="X636" s="25" t="str">
        <f>VLOOKUP($A636,Database!$A:$Y,21,FALSE)</f>
        <v/>
      </c>
      <c r="Y636" s="25" t="str">
        <f ca="1">IF(C636&lt;NOW(),IF(AND(P636&gt;Q636,W636&gt;X636),S636,IF(AND(P636=Q636,W636=X636),T636,IF(AND(P636&lt;Q636,W636&lt;X636),U636,0))),"")</f>
        <v/>
      </c>
      <c r="Z636" s="25">
        <f>IF(AND(P636=W636,Q636=X636),1,0)</f>
        <v>1</v>
      </c>
      <c r="AA636" s="25" t="str">
        <f>IF(Z636=0,"",IF(ISBLANK(VLOOKUP(A636,Database!A:AA,22,FALSE)),"",VLOOKUP(A636,Database!A:AA,22,FALSE)))</f>
        <v>Exact</v>
      </c>
      <c r="AB636" s="25">
        <f ca="1">IFERROR(IF(AND(Y636&lt;&gt;"",OR(V636="Terminé",V636="En cours")),VLOOKUP(AA636,Setup_ScoreExactBonus!A:D,4,FALSE),0),0)</f>
        <v>0</v>
      </c>
      <c r="AC636" s="31" t="str">
        <f ca="1">IF(Y636&lt;&gt;"", Y636 + IF(Z636=1,AB636, 0), "")</f>
        <v/>
      </c>
      <c r="AD636" s="31">
        <f ca="1">SUMIFS(AC$2:AC636,D$2:D636,D636)*IF(R636=0,1,2)</f>
        <v>0</v>
      </c>
    </row>
    <row r="637" spans="1:30" x14ac:dyDescent="0.35">
      <c r="A637" s="31">
        <f>IF(ISBLANK(B637),"",COUNTIF(B$2:B637,B637))-1</f>
        <v>16</v>
      </c>
      <c r="B637" s="31">
        <v>12</v>
      </c>
      <c r="C637" s="10">
        <f>VLOOKUP($A637,Database!$A:$Y,7,FALSE)</f>
        <v>46189.125</v>
      </c>
      <c r="D637" s="31" t="str">
        <f>VLOOKUP(Pronostics!$B637,Setup_MPP!$A:$G,3,FALSE)</f>
        <v>Jaouad1</v>
      </c>
      <c r="E637" s="31" t="str">
        <f>VLOOKUP(Pronostics!$B637,Setup_MPP!$A:$G,2,FALSE)</f>
        <v>Jaouad SETTI</v>
      </c>
      <c r="F637" s="31" t="str">
        <f>VLOOKUP($B637,Setup_MPP!$A:$E,4,FALSE)</f>
        <v>#C2D4FF</v>
      </c>
      <c r="G637" s="31" t="str">
        <f>VLOOKUP($B637,Setup_MPP!$A:$E,5,FALSE)</f>
        <v>#6586D5</v>
      </c>
      <c r="H637" s="31" t="str">
        <f>IFERROR(IF(AND(A637&gt;=1,A637&lt;=104),VLOOKUP($A637,Location!$A:$J,6,FALSE),IF(A637=0,"Avant l'ouverture",IF(OR(A637=105,A637=106),"Bonus"))),"")</f>
        <v>Tour 1</v>
      </c>
      <c r="I637" s="31" t="str">
        <f>IF(LEFT(H637,4)="Tour",VLOOKUP(A637,Database!$A:$C,3,FALSE),"")</f>
        <v>G</v>
      </c>
      <c r="J637" s="31" t="str">
        <f>VLOOKUP($A637,Location!$A:$J,7,FALSE)</f>
        <v>Iran</v>
      </c>
      <c r="K637" s="31" t="str">
        <f>IFERROR(VLOOKUP(J637,Setup_Team!$B:$C,2,FALSE), "TDB")</f>
        <v>IRN</v>
      </c>
      <c r="L637" s="31" t="str">
        <f>VLOOKUP($A637,Location!$A:$J,8,FALSE)</f>
        <v>Nouvelle-Zélande</v>
      </c>
      <c r="M637" s="31" t="str">
        <f>IFERROR(VLOOKUP(L637,Setup_Team!$B:$C,2,FALSE), "TDB")</f>
        <v>NZL</v>
      </c>
      <c r="N637" s="31" t="str">
        <f>VLOOKUP($A637,Location!$A:$J,9,FALSE)</f>
        <v>Inglewood, Los Angeles, California</v>
      </c>
      <c r="O637" s="31" t="str">
        <f>VLOOKUP($A637,Location!$A:$J,10,FALSE)</f>
        <v>SoFi Stadium</v>
      </c>
      <c r="R637" s="31">
        <v>0</v>
      </c>
      <c r="S637" s="25">
        <f>VLOOKUP($A637,Database!$A:$Y,10,FALSE)</f>
        <v>63</v>
      </c>
      <c r="T637" s="25">
        <f>VLOOKUP($A637,Database!$A:$Y,11,FALSE)</f>
        <v>116</v>
      </c>
      <c r="U637" s="25">
        <f>VLOOKUP($A637,Database!$A:$Y,12,FALSE)</f>
        <v>130</v>
      </c>
      <c r="V637" s="25" t="str">
        <f>VLOOKUP(A637,Database!A:M,13,FALSE)</f>
        <v>À venir</v>
      </c>
      <c r="W637" s="25" t="str">
        <f>VLOOKUP($A637,Database!$A:$Y,20,FALSE)</f>
        <v/>
      </c>
      <c r="X637" s="25" t="str">
        <f>VLOOKUP($A637,Database!$A:$Y,21,FALSE)</f>
        <v/>
      </c>
      <c r="Y637" s="25" t="str">
        <f ca="1">IF(C637&lt;NOW(),IF(AND(P637&gt;Q637,W637&gt;X637),S637,IF(AND(P637=Q637,W637=X637),T637,IF(AND(P637&lt;Q637,W637&lt;X637),U637,0))),"")</f>
        <v/>
      </c>
      <c r="Z637" s="25">
        <f>IF(AND(P637=W637,Q637=X637),1,0)</f>
        <v>1</v>
      </c>
      <c r="AA637" s="25" t="str">
        <f>IF(Z637=0,"",IF(ISBLANK(VLOOKUP(A637,Database!A:AA,22,FALSE)),"",VLOOKUP(A637,Database!A:AA,22,FALSE)))</f>
        <v>Exact</v>
      </c>
      <c r="AB637" s="25">
        <f ca="1">IFERROR(IF(AND(Y637&lt;&gt;"",OR(V637="Terminé",V637="En cours")),VLOOKUP(AA637,Setup_ScoreExactBonus!A:D,4,FALSE),0),0)</f>
        <v>0</v>
      </c>
      <c r="AC637" s="31" t="str">
        <f ca="1">IF(Y637&lt;&gt;"", Y637 + IF(Z637=1,AB637, 0), "")</f>
        <v/>
      </c>
      <c r="AD637" s="31">
        <f ca="1">SUMIFS(AC$2:AC637,D$2:D637,D637)*IF(R637=0,1,2)</f>
        <v>0</v>
      </c>
    </row>
    <row r="638" spans="1:30" x14ac:dyDescent="0.35">
      <c r="A638" s="31">
        <f>IF(ISBLANK(B638),"",COUNTIF(B$2:B638,B638))-1</f>
        <v>16</v>
      </c>
      <c r="B638" s="31">
        <v>13</v>
      </c>
      <c r="C638" s="10">
        <f>VLOOKUP($A638,Database!$A:$Y,7,FALSE)</f>
        <v>46189.125</v>
      </c>
      <c r="D638" s="31" t="str">
        <f>VLOOKUP(Pronostics!$B638,Setup_MPP!$A:$G,3,FALSE)</f>
        <v>Julien_I</v>
      </c>
      <c r="E638" s="31" t="str">
        <f>VLOOKUP(Pronostics!$B638,Setup_MPP!$A:$G,2,FALSE)</f>
        <v>Julien INGE</v>
      </c>
      <c r="F638" s="31" t="str">
        <f>VLOOKUP($B638,Setup_MPP!$A:$E,4,FALSE)</f>
        <v>#C1E0EF</v>
      </c>
      <c r="G638" s="31" t="str">
        <f>VLOOKUP($B638,Setup_MPP!$A:$E,5,FALSE)</f>
        <v>#4F91B2</v>
      </c>
      <c r="H638" s="31" t="str">
        <f>IFERROR(IF(AND(A638&gt;=1,A638&lt;=104),VLOOKUP($A638,Location!$A:$J,6,FALSE),IF(A638=0,"Avant l'ouverture",IF(OR(A638=105,A638=106),"Bonus"))),"")</f>
        <v>Tour 1</v>
      </c>
      <c r="I638" s="31" t="str">
        <f>IF(LEFT(H638,4)="Tour",VLOOKUP(A638,Database!$A:$C,3,FALSE),"")</f>
        <v>G</v>
      </c>
      <c r="J638" s="31" t="str">
        <f>VLOOKUP($A638,Location!$A:$J,7,FALSE)</f>
        <v>Iran</v>
      </c>
      <c r="K638" s="31" t="str">
        <f>IFERROR(VLOOKUP(J638,Setup_Team!$B:$C,2,FALSE), "TDB")</f>
        <v>IRN</v>
      </c>
      <c r="L638" s="31" t="str">
        <f>VLOOKUP($A638,Location!$A:$J,8,FALSE)</f>
        <v>Nouvelle-Zélande</v>
      </c>
      <c r="M638" s="31" t="str">
        <f>IFERROR(VLOOKUP(L638,Setup_Team!$B:$C,2,FALSE), "TDB")</f>
        <v>NZL</v>
      </c>
      <c r="N638" s="31" t="str">
        <f>VLOOKUP($A638,Location!$A:$J,9,FALSE)</f>
        <v>Inglewood, Los Angeles, California</v>
      </c>
      <c r="O638" s="31" t="str">
        <f>VLOOKUP($A638,Location!$A:$J,10,FALSE)</f>
        <v>SoFi Stadium</v>
      </c>
      <c r="R638" s="31">
        <v>0</v>
      </c>
      <c r="S638" s="25">
        <f>VLOOKUP($A638,Database!$A:$Y,10,FALSE)</f>
        <v>63</v>
      </c>
      <c r="T638" s="25">
        <f>VLOOKUP($A638,Database!$A:$Y,11,FALSE)</f>
        <v>116</v>
      </c>
      <c r="U638" s="25">
        <f>VLOOKUP($A638,Database!$A:$Y,12,FALSE)</f>
        <v>130</v>
      </c>
      <c r="V638" s="25" t="str">
        <f>VLOOKUP(A638,Database!A:M,13,FALSE)</f>
        <v>À venir</v>
      </c>
      <c r="W638" s="25" t="str">
        <f>VLOOKUP($A638,Database!$A:$Y,20,FALSE)</f>
        <v/>
      </c>
      <c r="X638" s="25" t="str">
        <f>VLOOKUP($A638,Database!$A:$Y,21,FALSE)</f>
        <v/>
      </c>
      <c r="Y638" s="25" t="str">
        <f ca="1">IF(C638&lt;NOW(),IF(AND(P638&gt;Q638,W638&gt;X638),S638,IF(AND(P638=Q638,W638=X638),T638,IF(AND(P638&lt;Q638,W638&lt;X638),U638,0))),"")</f>
        <v/>
      </c>
      <c r="Z638" s="25">
        <f>IF(AND(P638=W638,Q638=X638),1,0)</f>
        <v>1</v>
      </c>
      <c r="AA638" s="25" t="str">
        <f>IF(Z638=0,"",IF(ISBLANK(VLOOKUP(A638,Database!A:AA,22,FALSE)),"",VLOOKUP(A638,Database!A:AA,22,FALSE)))</f>
        <v>Exact</v>
      </c>
      <c r="AB638" s="25">
        <f ca="1">IFERROR(IF(AND(Y638&lt;&gt;"",OR(V638="Terminé",V638="En cours")),VLOOKUP(AA638,Setup_ScoreExactBonus!A:D,4,FALSE),0),0)</f>
        <v>0</v>
      </c>
      <c r="AC638" s="31" t="str">
        <f ca="1">IF(Y638&lt;&gt;"", Y638 + IF(Z638=1,AB638, 0), "")</f>
        <v/>
      </c>
      <c r="AD638" s="31">
        <f ca="1">SUMIFS(AC$2:AC638,D$2:D638,D638)*IF(R638=0,1,2)</f>
        <v>0</v>
      </c>
    </row>
    <row r="639" spans="1:30" x14ac:dyDescent="0.35">
      <c r="A639" s="31">
        <f>IF(ISBLANK(B639),"",COUNTIF(B$2:B639,B639))-1</f>
        <v>16</v>
      </c>
      <c r="B639" s="31">
        <v>14</v>
      </c>
      <c r="C639" s="10">
        <f>VLOOKUP($A639,Database!$A:$Y,7,FALSE)</f>
        <v>46189.125</v>
      </c>
      <c r="D639" s="31" t="str">
        <f>VLOOKUP(Pronostics!$B639,Setup_MPP!$A:$G,3,FALSE)</f>
        <v>MarieEYT</v>
      </c>
      <c r="E639" s="31" t="str">
        <f>VLOOKUP(Pronostics!$B639,Setup_MPP!$A:$G,2,FALSE)</f>
        <v>Marie EXBRAYAT</v>
      </c>
      <c r="F639" s="31" t="str">
        <f>VLOOKUP($B639,Setup_MPP!$A:$E,4,FALSE)</f>
        <v>#FFAFD2</v>
      </c>
      <c r="G639" s="31" t="str">
        <f>VLOOKUP($B639,Setup_MPP!$A:$E,5,FALSE)</f>
        <v>#F2589B</v>
      </c>
      <c r="H639" s="31" t="str">
        <f>IFERROR(IF(AND(A639&gt;=1,A639&lt;=104),VLOOKUP($A639,Location!$A:$J,6,FALSE),IF(A639=0,"Avant l'ouverture",IF(OR(A639=105,A639=106),"Bonus"))),"")</f>
        <v>Tour 1</v>
      </c>
      <c r="I639" s="31" t="str">
        <f>IF(LEFT(H639,4)="Tour",VLOOKUP(A639,Database!$A:$C,3,FALSE),"")</f>
        <v>G</v>
      </c>
      <c r="J639" s="31" t="str">
        <f>VLOOKUP($A639,Location!$A:$J,7,FALSE)</f>
        <v>Iran</v>
      </c>
      <c r="K639" s="31" t="str">
        <f>IFERROR(VLOOKUP(J639,Setup_Team!$B:$C,2,FALSE), "TDB")</f>
        <v>IRN</v>
      </c>
      <c r="L639" s="31" t="str">
        <f>VLOOKUP($A639,Location!$A:$J,8,FALSE)</f>
        <v>Nouvelle-Zélande</v>
      </c>
      <c r="M639" s="31" t="str">
        <f>IFERROR(VLOOKUP(L639,Setup_Team!$B:$C,2,FALSE), "TDB")</f>
        <v>NZL</v>
      </c>
      <c r="N639" s="31" t="str">
        <f>VLOOKUP($A639,Location!$A:$J,9,FALSE)</f>
        <v>Inglewood, Los Angeles, California</v>
      </c>
      <c r="O639" s="31" t="str">
        <f>VLOOKUP($A639,Location!$A:$J,10,FALSE)</f>
        <v>SoFi Stadium</v>
      </c>
      <c r="R639" s="31">
        <v>0</v>
      </c>
      <c r="S639" s="25">
        <f>VLOOKUP($A639,Database!$A:$Y,10,FALSE)</f>
        <v>63</v>
      </c>
      <c r="T639" s="25">
        <f>VLOOKUP($A639,Database!$A:$Y,11,FALSE)</f>
        <v>116</v>
      </c>
      <c r="U639" s="25">
        <f>VLOOKUP($A639,Database!$A:$Y,12,FALSE)</f>
        <v>130</v>
      </c>
      <c r="V639" s="25" t="str">
        <f>VLOOKUP(A639,Database!A:M,13,FALSE)</f>
        <v>À venir</v>
      </c>
      <c r="W639" s="25" t="str">
        <f>VLOOKUP($A639,Database!$A:$Y,20,FALSE)</f>
        <v/>
      </c>
      <c r="X639" s="25" t="str">
        <f>VLOOKUP($A639,Database!$A:$Y,21,FALSE)</f>
        <v/>
      </c>
      <c r="Y639" s="25" t="str">
        <f ca="1">IF(C639&lt;NOW(),IF(AND(P639&gt;Q639,W639&gt;X639),S639,IF(AND(P639=Q639,W639=X639),T639,IF(AND(P639&lt;Q639,W639&lt;X639),U639,0))),"")</f>
        <v/>
      </c>
      <c r="Z639" s="25">
        <f>IF(AND(P639=W639,Q639=X639),1,0)</f>
        <v>1</v>
      </c>
      <c r="AA639" s="25" t="str">
        <f>IF(Z639=0,"",IF(ISBLANK(VLOOKUP(A639,Database!A:AA,22,FALSE)),"",VLOOKUP(A639,Database!A:AA,22,FALSE)))</f>
        <v>Exact</v>
      </c>
      <c r="AB639" s="25">
        <f ca="1">IFERROR(IF(AND(Y639&lt;&gt;"",OR(V639="Terminé",V639="En cours")),VLOOKUP(AA639,Setup_ScoreExactBonus!A:D,4,FALSE),0),0)</f>
        <v>0</v>
      </c>
      <c r="AC639" s="31" t="str">
        <f ca="1">IF(Y639&lt;&gt;"", Y639 + IF(Z639=1,AB639, 0), "")</f>
        <v/>
      </c>
      <c r="AD639" s="31">
        <f ca="1">SUMIFS(AC$2:AC639,D$2:D639,D639)*IF(R639=0,1,2)</f>
        <v>0</v>
      </c>
    </row>
    <row r="640" spans="1:30" x14ac:dyDescent="0.35">
      <c r="A640" s="31">
        <f>IF(ISBLANK(B640),"",COUNTIF(B$2:B640,B640))-1</f>
        <v>16</v>
      </c>
      <c r="B640" s="31">
        <v>15</v>
      </c>
      <c r="C640" s="10">
        <f>VLOOKUP($A640,Database!$A:$Y,7,FALSE)</f>
        <v>46189.125</v>
      </c>
      <c r="D640" s="31" t="str">
        <f>VLOOKUP(Pronostics!$B640,Setup_MPP!$A:$G,3,FALSE)</f>
        <v>Amine#8UL9R</v>
      </c>
      <c r="E640" s="31" t="str">
        <f>VLOOKUP(Pronostics!$B640,Setup_MPP!$A:$G,2,FALSE)</f>
        <v>Amine ZARROUKI</v>
      </c>
      <c r="F640" s="31" t="str">
        <f>VLOOKUP($B640,Setup_MPP!$A:$E,4,FALSE)</f>
        <v>#FF9898</v>
      </c>
      <c r="G640" s="31" t="str">
        <f>VLOOKUP($B640,Setup_MPP!$A:$E,5,FALSE)</f>
        <v>#FF5D5D</v>
      </c>
      <c r="H640" s="31" t="str">
        <f>IFERROR(IF(AND(A640&gt;=1,A640&lt;=104),VLOOKUP($A640,Location!$A:$J,6,FALSE),IF(A640=0,"Avant l'ouverture",IF(OR(A640=105,A640=106),"Bonus"))),"")</f>
        <v>Tour 1</v>
      </c>
      <c r="I640" s="31" t="str">
        <f>IF(LEFT(H640,4)="Tour",VLOOKUP(A640,Database!$A:$C,3,FALSE),"")</f>
        <v>G</v>
      </c>
      <c r="J640" s="31" t="str">
        <f>VLOOKUP($A640,Location!$A:$J,7,FALSE)</f>
        <v>Iran</v>
      </c>
      <c r="K640" s="31" t="str">
        <f>IFERROR(VLOOKUP(J640,Setup_Team!$B:$C,2,FALSE), "TDB")</f>
        <v>IRN</v>
      </c>
      <c r="L640" s="31" t="str">
        <f>VLOOKUP($A640,Location!$A:$J,8,FALSE)</f>
        <v>Nouvelle-Zélande</v>
      </c>
      <c r="M640" s="31" t="str">
        <f>IFERROR(VLOOKUP(L640,Setup_Team!$B:$C,2,FALSE), "TDB")</f>
        <v>NZL</v>
      </c>
      <c r="N640" s="31" t="str">
        <f>VLOOKUP($A640,Location!$A:$J,9,FALSE)</f>
        <v>Inglewood, Los Angeles, California</v>
      </c>
      <c r="O640" s="31" t="str">
        <f>VLOOKUP($A640,Location!$A:$J,10,FALSE)</f>
        <v>SoFi Stadium</v>
      </c>
      <c r="R640" s="31">
        <v>0</v>
      </c>
      <c r="S640" s="25">
        <f>VLOOKUP($A640,Database!$A:$Y,10,FALSE)</f>
        <v>63</v>
      </c>
      <c r="T640" s="25">
        <f>VLOOKUP($A640,Database!$A:$Y,11,FALSE)</f>
        <v>116</v>
      </c>
      <c r="U640" s="25">
        <f>VLOOKUP($A640,Database!$A:$Y,12,FALSE)</f>
        <v>130</v>
      </c>
      <c r="V640" s="25" t="str">
        <f>VLOOKUP(A640,Database!A:M,13,FALSE)</f>
        <v>À venir</v>
      </c>
      <c r="W640" s="25" t="str">
        <f>VLOOKUP($A640,Database!$A:$Y,20,FALSE)</f>
        <v/>
      </c>
      <c r="X640" s="25" t="str">
        <f>VLOOKUP($A640,Database!$A:$Y,21,FALSE)</f>
        <v/>
      </c>
      <c r="Y640" s="25" t="str">
        <f ca="1">IF(C640&lt;NOW(),IF(AND(P640&gt;Q640,W640&gt;X640),S640,IF(AND(P640=Q640,W640=X640),T640,IF(AND(P640&lt;Q640,W640&lt;X640),U640,0))),"")</f>
        <v/>
      </c>
      <c r="Z640" s="25">
        <f>IF(AND(P640=W640,Q640=X640),1,0)</f>
        <v>1</v>
      </c>
      <c r="AA640" s="25" t="str">
        <f>IF(Z640=0,"",IF(ISBLANK(VLOOKUP(A640,Database!A:AA,22,FALSE)),"",VLOOKUP(A640,Database!A:AA,22,FALSE)))</f>
        <v>Exact</v>
      </c>
      <c r="AB640" s="25">
        <f ca="1">IFERROR(IF(AND(Y640&lt;&gt;"",OR(V640="Terminé",V640="En cours")),VLOOKUP(AA640,Setup_ScoreExactBonus!A:D,4,FALSE),0),0)</f>
        <v>0</v>
      </c>
      <c r="AC640" s="31" t="str">
        <f ca="1">IF(Y640&lt;&gt;"", Y640 + IF(Z640=1,AB640, 0), "")</f>
        <v/>
      </c>
      <c r="AD640" s="31">
        <f ca="1">SUMIFS(AC$2:AC640,D$2:D640,D640)*IF(R640=0,1,2)</f>
        <v>0</v>
      </c>
    </row>
    <row r="641" spans="1:30" x14ac:dyDescent="0.35">
      <c r="A641" s="31">
        <f>IF(ISBLANK(B641),"",COUNTIF(B$2:B641,B641))-1</f>
        <v>16</v>
      </c>
      <c r="B641" s="31">
        <v>16</v>
      </c>
      <c r="C641" s="10">
        <f>VLOOKUP($A641,Database!$A:$Y,7,FALSE)</f>
        <v>46189.125</v>
      </c>
      <c r="D641" s="31" t="str">
        <f>VLOOKUP(Pronostics!$B641,Setup_MPP!$A:$G,3,FALSE)</f>
        <v>Laura#8V93E</v>
      </c>
      <c r="E641" s="31" t="str">
        <f>VLOOKUP(Pronostics!$B641,Setup_MPP!$A:$G,2,FALSE)</f>
        <v>Laura GIULIANO</v>
      </c>
      <c r="F641" s="31" t="str">
        <f>VLOOKUP($B641,Setup_MPP!$A:$E,4,FALSE)</f>
        <v>#86A4FE</v>
      </c>
      <c r="G641" s="31" t="str">
        <f>VLOOKUP($B641,Setup_MPP!$A:$E,5,FALSE)</f>
        <v>#3769FF</v>
      </c>
      <c r="H641" s="31" t="str">
        <f>IFERROR(IF(AND(A641&gt;=1,A641&lt;=104),VLOOKUP($A641,Location!$A:$J,6,FALSE),IF(A641=0,"Avant l'ouverture",IF(OR(A641=105,A641=106),"Bonus"))),"")</f>
        <v>Tour 1</v>
      </c>
      <c r="I641" s="31" t="str">
        <f>IF(LEFT(H641,4)="Tour",VLOOKUP(A641,Database!$A:$C,3,FALSE),"")</f>
        <v>G</v>
      </c>
      <c r="J641" s="31" t="str">
        <f>VLOOKUP($A641,Location!$A:$J,7,FALSE)</f>
        <v>Iran</v>
      </c>
      <c r="K641" s="31" t="str">
        <f>IFERROR(VLOOKUP(J641,Setup_Team!$B:$C,2,FALSE), "TDB")</f>
        <v>IRN</v>
      </c>
      <c r="L641" s="31" t="str">
        <f>VLOOKUP($A641,Location!$A:$J,8,FALSE)</f>
        <v>Nouvelle-Zélande</v>
      </c>
      <c r="M641" s="31" t="str">
        <f>IFERROR(VLOOKUP(L641,Setup_Team!$B:$C,2,FALSE), "TDB")</f>
        <v>NZL</v>
      </c>
      <c r="N641" s="31" t="str">
        <f>VLOOKUP($A641,Location!$A:$J,9,FALSE)</f>
        <v>Inglewood, Los Angeles, California</v>
      </c>
      <c r="O641" s="31" t="str">
        <f>VLOOKUP($A641,Location!$A:$J,10,FALSE)</f>
        <v>SoFi Stadium</v>
      </c>
      <c r="R641" s="31">
        <v>0</v>
      </c>
      <c r="S641" s="25">
        <f>VLOOKUP($A641,Database!$A:$Y,10,FALSE)</f>
        <v>63</v>
      </c>
      <c r="T641" s="25">
        <f>VLOOKUP($A641,Database!$A:$Y,11,FALSE)</f>
        <v>116</v>
      </c>
      <c r="U641" s="25">
        <f>VLOOKUP($A641,Database!$A:$Y,12,FALSE)</f>
        <v>130</v>
      </c>
      <c r="V641" s="25" t="str">
        <f>VLOOKUP(A641,Database!A:M,13,FALSE)</f>
        <v>À venir</v>
      </c>
      <c r="W641" s="25" t="str">
        <f>VLOOKUP($A641,Database!$A:$Y,20,FALSE)</f>
        <v/>
      </c>
      <c r="X641" s="25" t="str">
        <f>VLOOKUP($A641,Database!$A:$Y,21,FALSE)</f>
        <v/>
      </c>
      <c r="Y641" s="25" t="str">
        <f ca="1">IF(C641&lt;NOW(),IF(AND(P641&gt;Q641,W641&gt;X641),S641,IF(AND(P641=Q641,W641=X641),T641,IF(AND(P641&lt;Q641,W641&lt;X641),U641,0))),"")</f>
        <v/>
      </c>
      <c r="Z641" s="25">
        <f>IF(AND(P641=W641,Q641=X641),1,0)</f>
        <v>1</v>
      </c>
      <c r="AA641" s="25" t="str">
        <f>IF(Z641=0,"",IF(ISBLANK(VLOOKUP(A641,Database!A:AA,22,FALSE)),"",VLOOKUP(A641,Database!A:AA,22,FALSE)))</f>
        <v>Exact</v>
      </c>
      <c r="AB641" s="25">
        <f ca="1">IFERROR(IF(AND(Y641&lt;&gt;"",OR(V641="Terminé",V641="En cours")),VLOOKUP(AA641,Setup_ScoreExactBonus!A:D,4,FALSE),0),0)</f>
        <v>0</v>
      </c>
      <c r="AC641" s="31" t="str">
        <f ca="1">IF(Y641&lt;&gt;"", Y641 + IF(Z641=1,AB641, 0), "")</f>
        <v/>
      </c>
      <c r="AD641" s="31">
        <f ca="1">SUMIFS(AC$2:AC641,D$2:D641,D641)*IF(R641=0,1,2)</f>
        <v>0</v>
      </c>
    </row>
    <row r="642" spans="1:30" x14ac:dyDescent="0.35">
      <c r="A642" s="31">
        <f>IF(ISBLANK(B642),"",COUNTIF(B$2:B642,B642))-1</f>
        <v>16</v>
      </c>
      <c r="B642" s="31">
        <v>17</v>
      </c>
      <c r="C642" s="10">
        <f>VLOOKUP($A642,Database!$A:$Y,7,FALSE)</f>
        <v>46189.125</v>
      </c>
      <c r="D642" s="31" t="str">
        <f>VLOOKUP(Pronostics!$B642,Setup_MPP!$A:$G,3,FALSE)</f>
        <v>Joueur17</v>
      </c>
      <c r="E642" s="31" t="str">
        <f>VLOOKUP(Pronostics!$B642,Setup_MPP!$A:$G,2,FALSE)</f>
        <v>Joueur17</v>
      </c>
      <c r="F642" s="31" t="str">
        <f>VLOOKUP($B642,Setup_MPP!$A:$E,4,FALSE)</f>
        <v>#FFB0B0</v>
      </c>
      <c r="G642" s="31" t="str">
        <f>VLOOKUP($B642,Setup_MPP!$A:$E,5,FALSE)</f>
        <v>#F25757</v>
      </c>
      <c r="H642" s="31" t="str">
        <f>IFERROR(IF(AND(A642&gt;=1,A642&lt;=104),VLOOKUP($A642,Location!$A:$J,6,FALSE),IF(A642=0,"Avant l'ouverture",IF(OR(A642=105,A642=106),"Bonus"))),"")</f>
        <v>Tour 1</v>
      </c>
      <c r="I642" s="31" t="str">
        <f>IF(LEFT(H642,4)="Tour",VLOOKUP(A642,Database!$A:$C,3,FALSE),"")</f>
        <v>G</v>
      </c>
      <c r="J642" s="31" t="str">
        <f>VLOOKUP($A642,Location!$A:$J,7,FALSE)</f>
        <v>Iran</v>
      </c>
      <c r="K642" s="31" t="str">
        <f>IFERROR(VLOOKUP(J642,Setup_Team!$B:$C,2,FALSE), "TDB")</f>
        <v>IRN</v>
      </c>
      <c r="L642" s="31" t="str">
        <f>VLOOKUP($A642,Location!$A:$J,8,FALSE)</f>
        <v>Nouvelle-Zélande</v>
      </c>
      <c r="M642" s="31" t="str">
        <f>IFERROR(VLOOKUP(L642,Setup_Team!$B:$C,2,FALSE), "TDB")</f>
        <v>NZL</v>
      </c>
      <c r="N642" s="31" t="str">
        <f>VLOOKUP($A642,Location!$A:$J,9,FALSE)</f>
        <v>Inglewood, Los Angeles, California</v>
      </c>
      <c r="O642" s="31" t="str">
        <f>VLOOKUP($A642,Location!$A:$J,10,FALSE)</f>
        <v>SoFi Stadium</v>
      </c>
      <c r="R642" s="31">
        <v>0</v>
      </c>
      <c r="S642" s="25">
        <f>VLOOKUP($A642,Database!$A:$Y,10,FALSE)</f>
        <v>63</v>
      </c>
      <c r="T642" s="25">
        <f>VLOOKUP($A642,Database!$A:$Y,11,FALSE)</f>
        <v>116</v>
      </c>
      <c r="U642" s="25">
        <f>VLOOKUP($A642,Database!$A:$Y,12,FALSE)</f>
        <v>130</v>
      </c>
      <c r="V642" s="25" t="str">
        <f>VLOOKUP(A642,Database!A:M,13,FALSE)</f>
        <v>À venir</v>
      </c>
      <c r="W642" s="25" t="str">
        <f>VLOOKUP($A642,Database!$A:$Y,20,FALSE)</f>
        <v/>
      </c>
      <c r="X642" s="25" t="str">
        <f>VLOOKUP($A642,Database!$A:$Y,21,FALSE)</f>
        <v/>
      </c>
      <c r="Y642" s="25" t="str">
        <f ca="1">IF(C642&lt;NOW(),IF(AND(P642&gt;Q642,W642&gt;X642),S642,IF(AND(P642=Q642,W642=X642),T642,IF(AND(P642&lt;Q642,W642&lt;X642),U642,0))),"")</f>
        <v/>
      </c>
      <c r="Z642" s="25">
        <f>IF(AND(P642=W642,Q642=X642),1,0)</f>
        <v>1</v>
      </c>
      <c r="AA642" s="25" t="str">
        <f>IF(Z642=0,"",IF(ISBLANK(VLOOKUP(A642,Database!A:AA,22,FALSE)),"",VLOOKUP(A642,Database!A:AA,22,FALSE)))</f>
        <v>Exact</v>
      </c>
      <c r="AB642" s="25">
        <f ca="1">IFERROR(IF(AND(Y642&lt;&gt;"",OR(V642="Terminé",V642="En cours")),VLOOKUP(AA642,Setup_ScoreExactBonus!A:D,4,FALSE),0),0)</f>
        <v>0</v>
      </c>
      <c r="AC642" s="31" t="str">
        <f ca="1">IF(Y642&lt;&gt;"", Y642 + IF(Z642=1,AB642, 0), "")</f>
        <v/>
      </c>
      <c r="AD642" s="31">
        <f ca="1">SUMIFS(AC$2:AC642,D$2:D642,D642)*IF(R642=0,1,2)</f>
        <v>0</v>
      </c>
    </row>
    <row r="643" spans="1:30" x14ac:dyDescent="0.35">
      <c r="A643" s="31">
        <f>IF(ISBLANK(B643),"",COUNTIF(B$2:B643,B643))-1</f>
        <v>16</v>
      </c>
      <c r="B643" s="31">
        <v>18</v>
      </c>
      <c r="C643" s="10">
        <f>VLOOKUP($A643,Database!$A:$Y,7,FALSE)</f>
        <v>46189.125</v>
      </c>
      <c r="D643" s="31" t="str">
        <f>VLOOKUP(Pronostics!$B643,Setup_MPP!$A:$G,3,FALSE)</f>
        <v>Joueur18</v>
      </c>
      <c r="E643" s="31" t="str">
        <f>VLOOKUP(Pronostics!$B643,Setup_MPP!$A:$G,2,FALSE)</f>
        <v>Joueur18</v>
      </c>
      <c r="F643" s="31" t="str">
        <f>VLOOKUP($B643,Setup_MPP!$A:$E,4,FALSE)</f>
        <v>#FFC9B0</v>
      </c>
      <c r="G643" s="31" t="str">
        <f>VLOOKUP($B643,Setup_MPP!$A:$E,5,FALSE)</f>
        <v>#F28D57</v>
      </c>
      <c r="H643" s="31" t="str">
        <f>IFERROR(IF(AND(A643&gt;=1,A643&lt;=104),VLOOKUP($A643,Location!$A:$J,6,FALSE),IF(A643=0,"Avant l'ouverture",IF(OR(A643=105,A643=106),"Bonus"))),"")</f>
        <v>Tour 1</v>
      </c>
      <c r="I643" s="31" t="str">
        <f>IF(LEFT(H643,4)="Tour",VLOOKUP(A643,Database!$A:$C,3,FALSE),"")</f>
        <v>G</v>
      </c>
      <c r="J643" s="31" t="str">
        <f>VLOOKUP($A643,Location!$A:$J,7,FALSE)</f>
        <v>Iran</v>
      </c>
      <c r="K643" s="31" t="str">
        <f>IFERROR(VLOOKUP(J643,Setup_Team!$B:$C,2,FALSE), "TDB")</f>
        <v>IRN</v>
      </c>
      <c r="L643" s="31" t="str">
        <f>VLOOKUP($A643,Location!$A:$J,8,FALSE)</f>
        <v>Nouvelle-Zélande</v>
      </c>
      <c r="M643" s="31" t="str">
        <f>IFERROR(VLOOKUP(L643,Setup_Team!$B:$C,2,FALSE), "TDB")</f>
        <v>NZL</v>
      </c>
      <c r="N643" s="31" t="str">
        <f>VLOOKUP($A643,Location!$A:$J,9,FALSE)</f>
        <v>Inglewood, Los Angeles, California</v>
      </c>
      <c r="O643" s="31" t="str">
        <f>VLOOKUP($A643,Location!$A:$J,10,FALSE)</f>
        <v>SoFi Stadium</v>
      </c>
      <c r="R643" s="31">
        <v>0</v>
      </c>
      <c r="S643" s="25">
        <f>VLOOKUP($A643,Database!$A:$Y,10,FALSE)</f>
        <v>63</v>
      </c>
      <c r="T643" s="25">
        <f>VLOOKUP($A643,Database!$A:$Y,11,FALSE)</f>
        <v>116</v>
      </c>
      <c r="U643" s="25">
        <f>VLOOKUP($A643,Database!$A:$Y,12,FALSE)</f>
        <v>130</v>
      </c>
      <c r="V643" s="25" t="str">
        <f>VLOOKUP(A643,Database!A:M,13,FALSE)</f>
        <v>À venir</v>
      </c>
      <c r="W643" s="25" t="str">
        <f>VLOOKUP($A643,Database!$A:$Y,20,FALSE)</f>
        <v/>
      </c>
      <c r="X643" s="25" t="str">
        <f>VLOOKUP($A643,Database!$A:$Y,21,FALSE)</f>
        <v/>
      </c>
      <c r="Y643" s="25" t="str">
        <f ca="1">IF(C643&lt;NOW(),IF(AND(P643&gt;Q643,W643&gt;X643),S643,IF(AND(P643=Q643,W643=X643),T643,IF(AND(P643&lt;Q643,W643&lt;X643),U643,0))),"")</f>
        <v/>
      </c>
      <c r="Z643" s="25">
        <f>IF(AND(P643=W643,Q643=X643),1,0)</f>
        <v>1</v>
      </c>
      <c r="AA643" s="25" t="str">
        <f>IF(Z643=0,"",IF(ISBLANK(VLOOKUP(A643,Database!A:AA,22,FALSE)),"",VLOOKUP(A643,Database!A:AA,22,FALSE)))</f>
        <v>Exact</v>
      </c>
      <c r="AB643" s="25">
        <f ca="1">IFERROR(IF(AND(Y643&lt;&gt;"",OR(V643="Terminé",V643="En cours")),VLOOKUP(AA643,Setup_ScoreExactBonus!A:D,4,FALSE),0),0)</f>
        <v>0</v>
      </c>
      <c r="AC643" s="31" t="str">
        <f ca="1">IF(Y643&lt;&gt;"", Y643 + IF(Z643=1,AB643, 0), "")</f>
        <v/>
      </c>
      <c r="AD643" s="31">
        <f ca="1">SUMIFS(AC$2:AC643,D$2:D643,D643)*IF(R643=0,1,2)</f>
        <v>0</v>
      </c>
    </row>
    <row r="644" spans="1:30" x14ac:dyDescent="0.35">
      <c r="A644" s="31">
        <f>IF(ISBLANK(B644),"",COUNTIF(B$2:B644,B644))-1</f>
        <v>16</v>
      </c>
      <c r="B644" s="31">
        <v>19</v>
      </c>
      <c r="C644" s="10">
        <f>VLOOKUP($A644,Database!$A:$Y,7,FALSE)</f>
        <v>46189.125</v>
      </c>
      <c r="D644" s="31" t="str">
        <f>VLOOKUP(Pronostics!$B644,Setup_MPP!$A:$G,3,FALSE)</f>
        <v>Joueur19</v>
      </c>
      <c r="E644" s="31" t="str">
        <f>VLOOKUP(Pronostics!$B644,Setup_MPP!$A:$G,2,FALSE)</f>
        <v>Joueur19</v>
      </c>
      <c r="F644" s="31" t="str">
        <f>VLOOKUP($B644,Setup_MPP!$A:$E,4,FALSE)</f>
        <v>#D5D5D5</v>
      </c>
      <c r="G644" s="31" t="str">
        <f>VLOOKUP($B644,Setup_MPP!$A:$E,5,FALSE)</f>
        <v>#727272</v>
      </c>
      <c r="H644" s="31" t="str">
        <f>IFERROR(IF(AND(A644&gt;=1,A644&lt;=104),VLOOKUP($A644,Location!$A:$J,6,FALSE),IF(A644=0,"Avant l'ouverture",IF(OR(A644=105,A644=106),"Bonus"))),"")</f>
        <v>Tour 1</v>
      </c>
      <c r="I644" s="31" t="str">
        <f>IF(LEFT(H644,4)="Tour",VLOOKUP(A644,Database!$A:$C,3,FALSE),"")</f>
        <v>G</v>
      </c>
      <c r="J644" s="31" t="str">
        <f>VLOOKUP($A644,Location!$A:$J,7,FALSE)</f>
        <v>Iran</v>
      </c>
      <c r="K644" s="31" t="str">
        <f>IFERROR(VLOOKUP(J644,Setup_Team!$B:$C,2,FALSE), "TDB")</f>
        <v>IRN</v>
      </c>
      <c r="L644" s="31" t="str">
        <f>VLOOKUP($A644,Location!$A:$J,8,FALSE)</f>
        <v>Nouvelle-Zélande</v>
      </c>
      <c r="M644" s="31" t="str">
        <f>IFERROR(VLOOKUP(L644,Setup_Team!$B:$C,2,FALSE), "TDB")</f>
        <v>NZL</v>
      </c>
      <c r="N644" s="31" t="str">
        <f>VLOOKUP($A644,Location!$A:$J,9,FALSE)</f>
        <v>Inglewood, Los Angeles, California</v>
      </c>
      <c r="O644" s="31" t="str">
        <f>VLOOKUP($A644,Location!$A:$J,10,FALSE)</f>
        <v>SoFi Stadium</v>
      </c>
      <c r="R644" s="31">
        <v>0</v>
      </c>
      <c r="S644" s="25">
        <f>VLOOKUP($A644,Database!$A:$Y,10,FALSE)</f>
        <v>63</v>
      </c>
      <c r="T644" s="25">
        <f>VLOOKUP($A644,Database!$A:$Y,11,FALSE)</f>
        <v>116</v>
      </c>
      <c r="U644" s="25">
        <f>VLOOKUP($A644,Database!$A:$Y,12,FALSE)</f>
        <v>130</v>
      </c>
      <c r="V644" s="25" t="str">
        <f>VLOOKUP(A644,Database!A:M,13,FALSE)</f>
        <v>À venir</v>
      </c>
      <c r="W644" s="25" t="str">
        <f>VLOOKUP($A644,Database!$A:$Y,20,FALSE)</f>
        <v/>
      </c>
      <c r="X644" s="25" t="str">
        <f>VLOOKUP($A644,Database!$A:$Y,21,FALSE)</f>
        <v/>
      </c>
      <c r="Y644" s="25" t="str">
        <f ca="1">IF(C644&lt;NOW(),IF(AND(P644&gt;Q644,W644&gt;X644),S644,IF(AND(P644=Q644,W644=X644),T644,IF(AND(P644&lt;Q644,W644&lt;X644),U644,0))),"")</f>
        <v/>
      </c>
      <c r="Z644" s="25">
        <f>IF(AND(P644=W644,Q644=X644),1,0)</f>
        <v>1</v>
      </c>
      <c r="AA644" s="25" t="str">
        <f>IF(Z644=0,"",IF(ISBLANK(VLOOKUP(A644,Database!A:AA,22,FALSE)),"",VLOOKUP(A644,Database!A:AA,22,FALSE)))</f>
        <v>Exact</v>
      </c>
      <c r="AB644" s="25">
        <f ca="1">IFERROR(IF(AND(Y644&lt;&gt;"",OR(V644="Terminé",V644="En cours")),VLOOKUP(AA644,Setup_ScoreExactBonus!A:D,4,FALSE),0),0)</f>
        <v>0</v>
      </c>
      <c r="AC644" s="31" t="str">
        <f ca="1">IF(Y644&lt;&gt;"", Y644 + IF(Z644=1,AB644, 0), "")</f>
        <v/>
      </c>
      <c r="AD644" s="31">
        <f ca="1">SUMIFS(AC$2:AC644,D$2:D644,D644)*IF(R644=0,1,2)</f>
        <v>0</v>
      </c>
    </row>
    <row r="645" spans="1:30" x14ac:dyDescent="0.35">
      <c r="A645" s="31">
        <f>IF(ISBLANK(B645),"",COUNTIF(B$2:B645,B645))-1</f>
        <v>16</v>
      </c>
      <c r="B645" s="31">
        <v>20</v>
      </c>
      <c r="C645" s="10">
        <f>VLOOKUP($A645,Database!$A:$Y,7,FALSE)</f>
        <v>46189.125</v>
      </c>
      <c r="D645" s="31" t="str">
        <f>VLOOKUP(Pronostics!$B645,Setup_MPP!$A:$G,3,FALSE)</f>
        <v>Joueur20</v>
      </c>
      <c r="E645" s="31" t="str">
        <f>VLOOKUP(Pronostics!$B645,Setup_MPP!$A:$G,2,FALSE)</f>
        <v>Joueur20</v>
      </c>
      <c r="F645" s="31" t="str">
        <f>VLOOKUP($B645,Setup_MPP!$A:$E,4,FALSE)</f>
        <v>#D5D5D5</v>
      </c>
      <c r="G645" s="31" t="str">
        <f>VLOOKUP($B645,Setup_MPP!$A:$E,5,FALSE)</f>
        <v>#727272</v>
      </c>
      <c r="H645" s="31" t="str">
        <f>IFERROR(IF(AND(A645&gt;=1,A645&lt;=104),VLOOKUP($A645,Location!$A:$J,6,FALSE),IF(A645=0,"Avant l'ouverture",IF(OR(A645=105,A645=106),"Bonus"))),"")</f>
        <v>Tour 1</v>
      </c>
      <c r="I645" s="31" t="str">
        <f>IF(LEFT(H645,4)="Tour",VLOOKUP(A645,Database!$A:$C,3,FALSE),"")</f>
        <v>G</v>
      </c>
      <c r="J645" s="31" t="str">
        <f>VLOOKUP($A645,Location!$A:$J,7,FALSE)</f>
        <v>Iran</v>
      </c>
      <c r="K645" s="31" t="str">
        <f>IFERROR(VLOOKUP(J645,Setup_Team!$B:$C,2,FALSE), "TDB")</f>
        <v>IRN</v>
      </c>
      <c r="L645" s="31" t="str">
        <f>VLOOKUP($A645,Location!$A:$J,8,FALSE)</f>
        <v>Nouvelle-Zélande</v>
      </c>
      <c r="M645" s="31" t="str">
        <f>IFERROR(VLOOKUP(L645,Setup_Team!$B:$C,2,FALSE), "TDB")</f>
        <v>NZL</v>
      </c>
      <c r="N645" s="31" t="str">
        <f>VLOOKUP($A645,Location!$A:$J,9,FALSE)</f>
        <v>Inglewood, Los Angeles, California</v>
      </c>
      <c r="O645" s="31" t="str">
        <f>VLOOKUP($A645,Location!$A:$J,10,FALSE)</f>
        <v>SoFi Stadium</v>
      </c>
      <c r="R645" s="31">
        <v>0</v>
      </c>
      <c r="S645" s="25">
        <f>VLOOKUP($A645,Database!$A:$Y,10,FALSE)</f>
        <v>63</v>
      </c>
      <c r="T645" s="25">
        <f>VLOOKUP($A645,Database!$A:$Y,11,FALSE)</f>
        <v>116</v>
      </c>
      <c r="U645" s="25">
        <f>VLOOKUP($A645,Database!$A:$Y,12,FALSE)</f>
        <v>130</v>
      </c>
      <c r="V645" s="25" t="str">
        <f>VLOOKUP(A645,Database!A:M,13,FALSE)</f>
        <v>À venir</v>
      </c>
      <c r="W645" s="25" t="str">
        <f>VLOOKUP($A645,Database!$A:$Y,20,FALSE)</f>
        <v/>
      </c>
      <c r="X645" s="25" t="str">
        <f>VLOOKUP($A645,Database!$A:$Y,21,FALSE)</f>
        <v/>
      </c>
      <c r="Y645" s="25" t="str">
        <f ca="1">IF(C645&lt;NOW(),IF(AND(P645&gt;Q645,W645&gt;X645),S645,IF(AND(P645=Q645,W645=X645),T645,IF(AND(P645&lt;Q645,W645&lt;X645),U645,0))),"")</f>
        <v/>
      </c>
      <c r="Z645" s="25">
        <f>IF(AND(P645=W645,Q645=X645),1,0)</f>
        <v>1</v>
      </c>
      <c r="AA645" s="25" t="str">
        <f>IF(Z645=0,"",IF(ISBLANK(VLOOKUP(A645,Database!A:AA,22,FALSE)),"",VLOOKUP(A645,Database!A:AA,22,FALSE)))</f>
        <v>Exact</v>
      </c>
      <c r="AB645" s="25">
        <f ca="1">IFERROR(IF(AND(Y645&lt;&gt;"",OR(V645="Terminé",V645="En cours")),VLOOKUP(AA645,Setup_ScoreExactBonus!A:D,4,FALSE),0),0)</f>
        <v>0</v>
      </c>
      <c r="AC645" s="31" t="str">
        <f ca="1">IF(Y645&lt;&gt;"", Y645 + IF(Z645=1,AB645, 0), "")</f>
        <v/>
      </c>
      <c r="AD645" s="31">
        <f ca="1">SUMIFS(AC$2:AC645,D$2:D645,D645)*IF(R645=0,1,2)</f>
        <v>0</v>
      </c>
    </row>
    <row r="646" spans="1:30" x14ac:dyDescent="0.35">
      <c r="A646" s="31">
        <f>IF(ISBLANK(B646),"",COUNTIF(B$2:B646,B646))-1</f>
        <v>16</v>
      </c>
      <c r="B646" s="31">
        <v>21</v>
      </c>
      <c r="C646" s="10">
        <f>VLOOKUP($A646,Database!$A:$Y,7,FALSE)</f>
        <v>46189.125</v>
      </c>
      <c r="D646" s="31" t="str">
        <f>VLOOKUP(Pronostics!$B646,Setup_MPP!$A:$G,3,FALSE)</f>
        <v>Joueur21</v>
      </c>
      <c r="E646" s="31" t="str">
        <f>VLOOKUP(Pronostics!$B646,Setup_MPP!$A:$G,2,FALSE)</f>
        <v>Joueur21</v>
      </c>
      <c r="F646" s="31" t="str">
        <f>VLOOKUP($B646,Setup_MPP!$A:$E,4,FALSE)</f>
        <v>#D5D5D5</v>
      </c>
      <c r="G646" s="31" t="str">
        <f>VLOOKUP($B646,Setup_MPP!$A:$E,5,FALSE)</f>
        <v>#727272</v>
      </c>
      <c r="H646" s="31" t="str">
        <f>IFERROR(IF(AND(A646&gt;=1,A646&lt;=104),VLOOKUP($A646,Location!$A:$J,6,FALSE),IF(A646=0,"Avant l'ouverture",IF(OR(A646=105,A646=106),"Bonus"))),"")</f>
        <v>Tour 1</v>
      </c>
      <c r="I646" s="31" t="str">
        <f>IF(LEFT(H646,4)="Tour",VLOOKUP(A646,Database!$A:$C,3,FALSE),"")</f>
        <v>G</v>
      </c>
      <c r="J646" s="31" t="str">
        <f>VLOOKUP($A646,Location!$A:$J,7,FALSE)</f>
        <v>Iran</v>
      </c>
      <c r="K646" s="31" t="str">
        <f>IFERROR(VLOOKUP(J646,Setup_Team!$B:$C,2,FALSE), "TDB")</f>
        <v>IRN</v>
      </c>
      <c r="L646" s="31" t="str">
        <f>VLOOKUP($A646,Location!$A:$J,8,FALSE)</f>
        <v>Nouvelle-Zélande</v>
      </c>
      <c r="M646" s="31" t="str">
        <f>IFERROR(VLOOKUP(L646,Setup_Team!$B:$C,2,FALSE), "TDB")</f>
        <v>NZL</v>
      </c>
      <c r="N646" s="31" t="str">
        <f>VLOOKUP($A646,Location!$A:$J,9,FALSE)</f>
        <v>Inglewood, Los Angeles, California</v>
      </c>
      <c r="O646" s="31" t="str">
        <f>VLOOKUP($A646,Location!$A:$J,10,FALSE)</f>
        <v>SoFi Stadium</v>
      </c>
      <c r="R646" s="31">
        <v>0</v>
      </c>
      <c r="S646" s="25">
        <f>VLOOKUP($A646,Database!$A:$Y,10,FALSE)</f>
        <v>63</v>
      </c>
      <c r="T646" s="25">
        <f>VLOOKUP($A646,Database!$A:$Y,11,FALSE)</f>
        <v>116</v>
      </c>
      <c r="U646" s="25">
        <f>VLOOKUP($A646,Database!$A:$Y,12,FALSE)</f>
        <v>130</v>
      </c>
      <c r="V646" s="25" t="str">
        <f>VLOOKUP(A646,Database!A:M,13,FALSE)</f>
        <v>À venir</v>
      </c>
      <c r="W646" s="25" t="str">
        <f>VLOOKUP($A646,Database!$A:$Y,20,FALSE)</f>
        <v/>
      </c>
      <c r="X646" s="25" t="str">
        <f>VLOOKUP($A646,Database!$A:$Y,21,FALSE)</f>
        <v/>
      </c>
      <c r="Y646" s="25" t="str">
        <f ca="1">IF(C646&lt;NOW(),IF(AND(P646&gt;Q646,W646&gt;X646),S646,IF(AND(P646=Q646,W646=X646),T646,IF(AND(P646&lt;Q646,W646&lt;X646),U646,0))),"")</f>
        <v/>
      </c>
      <c r="Z646" s="25">
        <f>IF(AND(P646=W646,Q646=X646),1,0)</f>
        <v>1</v>
      </c>
      <c r="AA646" s="25" t="str">
        <f>IF(Z646=0,"",IF(ISBLANK(VLOOKUP(A646,Database!A:AA,22,FALSE)),"",VLOOKUP(A646,Database!A:AA,22,FALSE)))</f>
        <v>Exact</v>
      </c>
      <c r="AB646" s="25">
        <f ca="1">IFERROR(IF(AND(Y646&lt;&gt;"",OR(V646="Terminé",V646="En cours")),VLOOKUP(AA646,Setup_ScoreExactBonus!A:D,4,FALSE),0),0)</f>
        <v>0</v>
      </c>
      <c r="AC646" s="31" t="str">
        <f ca="1">IF(Y646&lt;&gt;"", Y646 + IF(Z646=1,AB646, 0), "")</f>
        <v/>
      </c>
      <c r="AD646" s="31">
        <f ca="1">SUMIFS(AC$2:AC646,D$2:D646,D646)*IF(R646=0,1,2)</f>
        <v>0</v>
      </c>
    </row>
    <row r="647" spans="1:30" x14ac:dyDescent="0.35">
      <c r="A647" s="31">
        <f>IF(ISBLANK(B647),"",COUNTIF(B$2:B647,B647))-1</f>
        <v>16</v>
      </c>
      <c r="B647" s="31">
        <v>22</v>
      </c>
      <c r="C647" s="10">
        <f>VLOOKUP($A647,Database!$A:$Y,7,FALSE)</f>
        <v>46189.125</v>
      </c>
      <c r="D647" s="31" t="str">
        <f>VLOOKUP(Pronostics!$B647,Setup_MPP!$A:$G,3,FALSE)</f>
        <v>Joueur22</v>
      </c>
      <c r="E647" s="31" t="str">
        <f>VLOOKUP(Pronostics!$B647,Setup_MPP!$A:$G,2,FALSE)</f>
        <v>Joueur22</v>
      </c>
      <c r="F647" s="31" t="str">
        <f>VLOOKUP($B647,Setup_MPP!$A:$E,4,FALSE)</f>
        <v>#D5D5D5</v>
      </c>
      <c r="G647" s="31" t="str">
        <f>VLOOKUP($B647,Setup_MPP!$A:$E,5,FALSE)</f>
        <v>#727272</v>
      </c>
      <c r="H647" s="31" t="str">
        <f>IFERROR(IF(AND(A647&gt;=1,A647&lt;=104),VLOOKUP($A647,Location!$A:$J,6,FALSE),IF(A647=0,"Avant l'ouverture",IF(OR(A647=105,A647=106),"Bonus"))),"")</f>
        <v>Tour 1</v>
      </c>
      <c r="I647" s="31" t="str">
        <f>IF(LEFT(H647,4)="Tour",VLOOKUP(A647,Database!$A:$C,3,FALSE),"")</f>
        <v>G</v>
      </c>
      <c r="J647" s="31" t="str">
        <f>VLOOKUP($A647,Location!$A:$J,7,FALSE)</f>
        <v>Iran</v>
      </c>
      <c r="K647" s="31" t="str">
        <f>IFERROR(VLOOKUP(J647,Setup_Team!$B:$C,2,FALSE), "TDB")</f>
        <v>IRN</v>
      </c>
      <c r="L647" s="31" t="str">
        <f>VLOOKUP($A647,Location!$A:$J,8,FALSE)</f>
        <v>Nouvelle-Zélande</v>
      </c>
      <c r="M647" s="31" t="str">
        <f>IFERROR(VLOOKUP(L647,Setup_Team!$B:$C,2,FALSE), "TDB")</f>
        <v>NZL</v>
      </c>
      <c r="N647" s="31" t="str">
        <f>VLOOKUP($A647,Location!$A:$J,9,FALSE)</f>
        <v>Inglewood, Los Angeles, California</v>
      </c>
      <c r="O647" s="31" t="str">
        <f>VLOOKUP($A647,Location!$A:$J,10,FALSE)</f>
        <v>SoFi Stadium</v>
      </c>
      <c r="R647" s="31">
        <v>0</v>
      </c>
      <c r="S647" s="25">
        <f>VLOOKUP($A647,Database!$A:$Y,10,FALSE)</f>
        <v>63</v>
      </c>
      <c r="T647" s="25">
        <f>VLOOKUP($A647,Database!$A:$Y,11,FALSE)</f>
        <v>116</v>
      </c>
      <c r="U647" s="25">
        <f>VLOOKUP($A647,Database!$A:$Y,12,FALSE)</f>
        <v>130</v>
      </c>
      <c r="V647" s="25" t="str">
        <f>VLOOKUP(A647,Database!A:M,13,FALSE)</f>
        <v>À venir</v>
      </c>
      <c r="W647" s="25" t="str">
        <f>VLOOKUP($A647,Database!$A:$Y,20,FALSE)</f>
        <v/>
      </c>
      <c r="X647" s="25" t="str">
        <f>VLOOKUP($A647,Database!$A:$Y,21,FALSE)</f>
        <v/>
      </c>
      <c r="Y647" s="25" t="str">
        <f ca="1">IF(C647&lt;NOW(),IF(AND(P647&gt;Q647,W647&gt;X647),S647,IF(AND(P647=Q647,W647=X647),T647,IF(AND(P647&lt;Q647,W647&lt;X647),U647,0))),"")</f>
        <v/>
      </c>
      <c r="Z647" s="25">
        <f>IF(AND(P647=W647,Q647=X647),1,0)</f>
        <v>1</v>
      </c>
      <c r="AA647" s="25" t="str">
        <f>IF(Z647=0,"",IF(ISBLANK(VLOOKUP(A647,Database!A:AA,22,FALSE)),"",VLOOKUP(A647,Database!A:AA,22,FALSE)))</f>
        <v>Exact</v>
      </c>
      <c r="AB647" s="25">
        <f ca="1">IFERROR(IF(AND(Y647&lt;&gt;"",OR(V647="Terminé",V647="En cours")),VLOOKUP(AA647,Setup_ScoreExactBonus!A:D,4,FALSE),0),0)</f>
        <v>0</v>
      </c>
      <c r="AC647" s="31" t="str">
        <f ca="1">IF(Y647&lt;&gt;"", Y647 + IF(Z647=1,AB647, 0), "")</f>
        <v/>
      </c>
      <c r="AD647" s="31">
        <f ca="1">SUMIFS(AC$2:AC647,D$2:D647,D647)*IF(R647=0,1,2)</f>
        <v>0</v>
      </c>
    </row>
    <row r="648" spans="1:30" x14ac:dyDescent="0.35">
      <c r="A648" s="31">
        <f>IF(ISBLANK(B648),"",COUNTIF(B$2:B648,B648))-1</f>
        <v>16</v>
      </c>
      <c r="B648" s="31">
        <v>23</v>
      </c>
      <c r="C648" s="10">
        <f>VLOOKUP($A648,Database!$A:$Y,7,FALSE)</f>
        <v>46189.125</v>
      </c>
      <c r="D648" s="31" t="str">
        <f>VLOOKUP(Pronostics!$B648,Setup_MPP!$A:$G,3,FALSE)</f>
        <v>Joueur23</v>
      </c>
      <c r="E648" s="31" t="str">
        <f>VLOOKUP(Pronostics!$B648,Setup_MPP!$A:$G,2,FALSE)</f>
        <v>Joueur23</v>
      </c>
      <c r="F648" s="31" t="str">
        <f>VLOOKUP($B648,Setup_MPP!$A:$E,4,FALSE)</f>
        <v>#D5D5D5</v>
      </c>
      <c r="G648" s="31" t="str">
        <f>VLOOKUP($B648,Setup_MPP!$A:$E,5,FALSE)</f>
        <v>#727272</v>
      </c>
      <c r="H648" s="31" t="str">
        <f>IFERROR(IF(AND(A648&gt;=1,A648&lt;=104),VLOOKUP($A648,Location!$A:$J,6,FALSE),IF(A648=0,"Avant l'ouverture",IF(OR(A648=105,A648=106),"Bonus"))),"")</f>
        <v>Tour 1</v>
      </c>
      <c r="I648" s="31" t="str">
        <f>IF(LEFT(H648,4)="Tour",VLOOKUP(A648,Database!$A:$C,3,FALSE),"")</f>
        <v>G</v>
      </c>
      <c r="J648" s="31" t="str">
        <f>VLOOKUP($A648,Location!$A:$J,7,FALSE)</f>
        <v>Iran</v>
      </c>
      <c r="K648" s="31" t="str">
        <f>IFERROR(VLOOKUP(J648,Setup_Team!$B:$C,2,FALSE), "TDB")</f>
        <v>IRN</v>
      </c>
      <c r="L648" s="31" t="str">
        <f>VLOOKUP($A648,Location!$A:$J,8,FALSE)</f>
        <v>Nouvelle-Zélande</v>
      </c>
      <c r="M648" s="31" t="str">
        <f>IFERROR(VLOOKUP(L648,Setup_Team!$B:$C,2,FALSE), "TDB")</f>
        <v>NZL</v>
      </c>
      <c r="N648" s="31" t="str">
        <f>VLOOKUP($A648,Location!$A:$J,9,FALSE)</f>
        <v>Inglewood, Los Angeles, California</v>
      </c>
      <c r="O648" s="31" t="str">
        <f>VLOOKUP($A648,Location!$A:$J,10,FALSE)</f>
        <v>SoFi Stadium</v>
      </c>
      <c r="R648" s="31">
        <v>0</v>
      </c>
      <c r="S648" s="25">
        <f>VLOOKUP($A648,Database!$A:$Y,10,FALSE)</f>
        <v>63</v>
      </c>
      <c r="T648" s="25">
        <f>VLOOKUP($A648,Database!$A:$Y,11,FALSE)</f>
        <v>116</v>
      </c>
      <c r="U648" s="25">
        <f>VLOOKUP($A648,Database!$A:$Y,12,FALSE)</f>
        <v>130</v>
      </c>
      <c r="V648" s="25" t="str">
        <f>VLOOKUP(A648,Database!A:M,13,FALSE)</f>
        <v>À venir</v>
      </c>
      <c r="W648" s="25" t="str">
        <f>VLOOKUP($A648,Database!$A:$Y,20,FALSE)</f>
        <v/>
      </c>
      <c r="X648" s="25" t="str">
        <f>VLOOKUP($A648,Database!$A:$Y,21,FALSE)</f>
        <v/>
      </c>
      <c r="Y648" s="25" t="str">
        <f ca="1">IF(C648&lt;NOW(),IF(AND(P648&gt;Q648,W648&gt;X648),S648,IF(AND(P648=Q648,W648=X648),T648,IF(AND(P648&lt;Q648,W648&lt;X648),U648,0))),"")</f>
        <v/>
      </c>
      <c r="Z648" s="25">
        <f>IF(AND(P648=W648,Q648=X648),1,0)</f>
        <v>1</v>
      </c>
      <c r="AA648" s="25" t="str">
        <f>IF(Z648=0,"",IF(ISBLANK(VLOOKUP(A648,Database!A:AA,22,FALSE)),"",VLOOKUP(A648,Database!A:AA,22,FALSE)))</f>
        <v>Exact</v>
      </c>
      <c r="AB648" s="25">
        <f ca="1">IFERROR(IF(AND(Y648&lt;&gt;"",OR(V648="Terminé",V648="En cours")),VLOOKUP(AA648,Setup_ScoreExactBonus!A:D,4,FALSE),0),0)</f>
        <v>0</v>
      </c>
      <c r="AC648" s="31" t="str">
        <f ca="1">IF(Y648&lt;&gt;"", Y648 + IF(Z648=1,AB648, 0), "")</f>
        <v/>
      </c>
      <c r="AD648" s="31">
        <f ca="1">SUMIFS(AC$2:AC648,D$2:D648,D648)*IF(R648=0,1,2)</f>
        <v>0</v>
      </c>
    </row>
    <row r="649" spans="1:30" x14ac:dyDescent="0.35">
      <c r="A649" s="31">
        <f>IF(ISBLANK(B649),"",COUNTIF(B$2:B649,B649))-1</f>
        <v>16</v>
      </c>
      <c r="B649" s="31">
        <v>24</v>
      </c>
      <c r="C649" s="10">
        <f>VLOOKUP($A649,Database!$A:$Y,7,FALSE)</f>
        <v>46189.125</v>
      </c>
      <c r="D649" s="31" t="str">
        <f>VLOOKUP(Pronostics!$B649,Setup_MPP!$A:$G,3,FALSE)</f>
        <v>Joueur24</v>
      </c>
      <c r="E649" s="31" t="str">
        <f>VLOOKUP(Pronostics!$B649,Setup_MPP!$A:$G,2,FALSE)</f>
        <v>Joueur24</v>
      </c>
      <c r="F649" s="31" t="str">
        <f>VLOOKUP($B649,Setup_MPP!$A:$E,4,FALSE)</f>
        <v>#D5D5D5</v>
      </c>
      <c r="G649" s="31" t="str">
        <f>VLOOKUP($B649,Setup_MPP!$A:$E,5,FALSE)</f>
        <v>#727272</v>
      </c>
      <c r="H649" s="31" t="str">
        <f>IFERROR(IF(AND(A649&gt;=1,A649&lt;=104),VLOOKUP($A649,Location!$A:$J,6,FALSE),IF(A649=0,"Avant l'ouverture",IF(OR(A649=105,A649=106),"Bonus"))),"")</f>
        <v>Tour 1</v>
      </c>
      <c r="I649" s="31" t="str">
        <f>IF(LEFT(H649,4)="Tour",VLOOKUP(A649,Database!$A:$C,3,FALSE),"")</f>
        <v>G</v>
      </c>
      <c r="J649" s="31" t="str">
        <f>VLOOKUP($A649,Location!$A:$J,7,FALSE)</f>
        <v>Iran</v>
      </c>
      <c r="K649" s="31" t="str">
        <f>IFERROR(VLOOKUP(J649,Setup_Team!$B:$C,2,FALSE), "TDB")</f>
        <v>IRN</v>
      </c>
      <c r="L649" s="31" t="str">
        <f>VLOOKUP($A649,Location!$A:$J,8,FALSE)</f>
        <v>Nouvelle-Zélande</v>
      </c>
      <c r="M649" s="31" t="str">
        <f>IFERROR(VLOOKUP(L649,Setup_Team!$B:$C,2,FALSE), "TDB")</f>
        <v>NZL</v>
      </c>
      <c r="N649" s="31" t="str">
        <f>VLOOKUP($A649,Location!$A:$J,9,FALSE)</f>
        <v>Inglewood, Los Angeles, California</v>
      </c>
      <c r="O649" s="31" t="str">
        <f>VLOOKUP($A649,Location!$A:$J,10,FALSE)</f>
        <v>SoFi Stadium</v>
      </c>
      <c r="R649" s="31">
        <v>0</v>
      </c>
      <c r="S649" s="25">
        <f>VLOOKUP($A649,Database!$A:$Y,10,FALSE)</f>
        <v>63</v>
      </c>
      <c r="T649" s="25">
        <f>VLOOKUP($A649,Database!$A:$Y,11,FALSE)</f>
        <v>116</v>
      </c>
      <c r="U649" s="25">
        <f>VLOOKUP($A649,Database!$A:$Y,12,FALSE)</f>
        <v>130</v>
      </c>
      <c r="V649" s="25" t="str">
        <f>VLOOKUP(A649,Database!A:M,13,FALSE)</f>
        <v>À venir</v>
      </c>
      <c r="W649" s="25" t="str">
        <f>VLOOKUP($A649,Database!$A:$Y,20,FALSE)</f>
        <v/>
      </c>
      <c r="X649" s="25" t="str">
        <f>VLOOKUP($A649,Database!$A:$Y,21,FALSE)</f>
        <v/>
      </c>
      <c r="Y649" s="25" t="str">
        <f ca="1">IF(C649&lt;NOW(),IF(AND(P649&gt;Q649,W649&gt;X649),S649,IF(AND(P649=Q649,W649=X649),T649,IF(AND(P649&lt;Q649,W649&lt;X649),U649,0))),"")</f>
        <v/>
      </c>
      <c r="Z649" s="25">
        <f>IF(AND(P649=W649,Q649=X649),1,0)</f>
        <v>1</v>
      </c>
      <c r="AA649" s="25" t="str">
        <f>IF(Z649=0,"",IF(ISBLANK(VLOOKUP(A649,Database!A:AA,22,FALSE)),"",VLOOKUP(A649,Database!A:AA,22,FALSE)))</f>
        <v>Exact</v>
      </c>
      <c r="AB649" s="25">
        <f ca="1">IFERROR(IF(AND(Y649&lt;&gt;"",OR(V649="Terminé",V649="En cours")),VLOOKUP(AA649,Setup_ScoreExactBonus!A:D,4,FALSE),0),0)</f>
        <v>0</v>
      </c>
      <c r="AC649" s="31" t="str">
        <f ca="1">IF(Y649&lt;&gt;"", Y649 + IF(Z649=1,AB649, 0), "")</f>
        <v/>
      </c>
      <c r="AD649" s="31">
        <f ca="1">SUMIFS(AC$2:AC649,D$2:D649,D649)*IF(R649=0,1,2)</f>
        <v>0</v>
      </c>
    </row>
    <row r="650" spans="1:30" x14ac:dyDescent="0.35">
      <c r="A650" s="31">
        <f>IF(ISBLANK(B650),"",COUNTIF(B$2:B650,B650))-1</f>
        <v>16</v>
      </c>
      <c r="B650" s="31">
        <v>25</v>
      </c>
      <c r="C650" s="10">
        <f>VLOOKUP($A650,Database!$A:$Y,7,FALSE)</f>
        <v>46189.125</v>
      </c>
      <c r="D650" s="31" t="str">
        <f>VLOOKUP(Pronostics!$B650,Setup_MPP!$A:$G,3,FALSE)</f>
        <v>Joueur25</v>
      </c>
      <c r="E650" s="31" t="str">
        <f>VLOOKUP(Pronostics!$B650,Setup_MPP!$A:$G,2,FALSE)</f>
        <v>Joueur25</v>
      </c>
      <c r="F650" s="31" t="str">
        <f>VLOOKUP($B650,Setup_MPP!$A:$E,4,FALSE)</f>
        <v>#D5D5D5</v>
      </c>
      <c r="G650" s="31" t="str">
        <f>VLOOKUP($B650,Setup_MPP!$A:$E,5,FALSE)</f>
        <v>#727272</v>
      </c>
      <c r="H650" s="31" t="str">
        <f>IFERROR(IF(AND(A650&gt;=1,A650&lt;=104),VLOOKUP($A650,Location!$A:$J,6,FALSE),IF(A650=0,"Avant l'ouverture",IF(OR(A650=105,A650=106),"Bonus"))),"")</f>
        <v>Tour 1</v>
      </c>
      <c r="I650" s="31" t="str">
        <f>IF(LEFT(H650,4)="Tour",VLOOKUP(A650,Database!$A:$C,3,FALSE),"")</f>
        <v>G</v>
      </c>
      <c r="J650" s="31" t="str">
        <f>VLOOKUP($A650,Location!$A:$J,7,FALSE)</f>
        <v>Iran</v>
      </c>
      <c r="K650" s="31" t="str">
        <f>IFERROR(VLOOKUP(J650,Setup_Team!$B:$C,2,FALSE), "TDB")</f>
        <v>IRN</v>
      </c>
      <c r="L650" s="31" t="str">
        <f>VLOOKUP($A650,Location!$A:$J,8,FALSE)</f>
        <v>Nouvelle-Zélande</v>
      </c>
      <c r="M650" s="31" t="str">
        <f>IFERROR(VLOOKUP(L650,Setup_Team!$B:$C,2,FALSE), "TDB")</f>
        <v>NZL</v>
      </c>
      <c r="N650" s="31" t="str">
        <f>VLOOKUP($A650,Location!$A:$J,9,FALSE)</f>
        <v>Inglewood, Los Angeles, California</v>
      </c>
      <c r="O650" s="31" t="str">
        <f>VLOOKUP($A650,Location!$A:$J,10,FALSE)</f>
        <v>SoFi Stadium</v>
      </c>
      <c r="R650" s="31">
        <v>0</v>
      </c>
      <c r="S650" s="25">
        <f>VLOOKUP($A650,Database!$A:$Y,10,FALSE)</f>
        <v>63</v>
      </c>
      <c r="T650" s="25">
        <f>VLOOKUP($A650,Database!$A:$Y,11,FALSE)</f>
        <v>116</v>
      </c>
      <c r="U650" s="25">
        <f>VLOOKUP($A650,Database!$A:$Y,12,FALSE)</f>
        <v>130</v>
      </c>
      <c r="V650" s="25" t="str">
        <f>VLOOKUP(A650,Database!A:M,13,FALSE)</f>
        <v>À venir</v>
      </c>
      <c r="W650" s="25" t="str">
        <f>VLOOKUP($A650,Database!$A:$Y,20,FALSE)</f>
        <v/>
      </c>
      <c r="X650" s="25" t="str">
        <f>VLOOKUP($A650,Database!$A:$Y,21,FALSE)</f>
        <v/>
      </c>
      <c r="Y650" s="25" t="str">
        <f ca="1">IF(C650&lt;NOW(),IF(AND(P650&gt;Q650,W650&gt;X650),S650,IF(AND(P650=Q650,W650=X650),T650,IF(AND(P650&lt;Q650,W650&lt;X650),U650,0))),"")</f>
        <v/>
      </c>
      <c r="Z650" s="25">
        <f>IF(AND(P650=W650,Q650=X650),1,0)</f>
        <v>1</v>
      </c>
      <c r="AA650" s="25" t="str">
        <f>IF(Z650=0,"",IF(ISBLANK(VLOOKUP(A650,Database!A:AA,22,FALSE)),"",VLOOKUP(A650,Database!A:AA,22,FALSE)))</f>
        <v>Exact</v>
      </c>
      <c r="AB650" s="25">
        <f ca="1">IFERROR(IF(AND(Y650&lt;&gt;"",OR(V650="Terminé",V650="En cours")),VLOOKUP(AA650,Setup_ScoreExactBonus!A:D,4,FALSE),0),0)</f>
        <v>0</v>
      </c>
      <c r="AC650" s="31" t="str">
        <f ca="1">IF(Y650&lt;&gt;"", Y650 + IF(Z650=1,AB650, 0), "")</f>
        <v/>
      </c>
      <c r="AD650" s="31">
        <f ca="1">SUMIFS(AC$2:AC650,D$2:D650,D650)*IF(R650=0,1,2)</f>
        <v>0</v>
      </c>
    </row>
    <row r="651" spans="1:30" x14ac:dyDescent="0.35">
      <c r="A651" s="31">
        <f>IF(ISBLANK(B651),"",COUNTIF(B$2:B651,B651))-1</f>
        <v>16</v>
      </c>
      <c r="B651" s="31">
        <v>26</v>
      </c>
      <c r="C651" s="10">
        <f>VLOOKUP($A651,Database!$A:$Y,7,FALSE)</f>
        <v>46189.125</v>
      </c>
      <c r="D651" s="31" t="str">
        <f>VLOOKUP(Pronostics!$B651,Setup_MPP!$A:$G,3,FALSE)</f>
        <v>Joueur26</v>
      </c>
      <c r="E651" s="31" t="str">
        <f>VLOOKUP(Pronostics!$B651,Setup_MPP!$A:$G,2,FALSE)</f>
        <v>Joueur26</v>
      </c>
      <c r="F651" s="31" t="str">
        <f>VLOOKUP($B651,Setup_MPP!$A:$E,4,FALSE)</f>
        <v>#D5D5D5</v>
      </c>
      <c r="G651" s="31" t="str">
        <f>VLOOKUP($B651,Setup_MPP!$A:$E,5,FALSE)</f>
        <v>#727272</v>
      </c>
      <c r="H651" s="31" t="str">
        <f>IFERROR(IF(AND(A651&gt;=1,A651&lt;=104),VLOOKUP($A651,Location!$A:$J,6,FALSE),IF(A651=0,"Avant l'ouverture",IF(OR(A651=105,A651=106),"Bonus"))),"")</f>
        <v>Tour 1</v>
      </c>
      <c r="I651" s="31" t="str">
        <f>IF(LEFT(H651,4)="Tour",VLOOKUP(A651,Database!$A:$C,3,FALSE),"")</f>
        <v>G</v>
      </c>
      <c r="J651" s="31" t="str">
        <f>VLOOKUP($A651,Location!$A:$J,7,FALSE)</f>
        <v>Iran</v>
      </c>
      <c r="K651" s="31" t="str">
        <f>IFERROR(VLOOKUP(J651,Setup_Team!$B:$C,2,FALSE), "TDB")</f>
        <v>IRN</v>
      </c>
      <c r="L651" s="31" t="str">
        <f>VLOOKUP($A651,Location!$A:$J,8,FALSE)</f>
        <v>Nouvelle-Zélande</v>
      </c>
      <c r="M651" s="31" t="str">
        <f>IFERROR(VLOOKUP(L651,Setup_Team!$B:$C,2,FALSE), "TDB")</f>
        <v>NZL</v>
      </c>
      <c r="N651" s="31" t="str">
        <f>VLOOKUP($A651,Location!$A:$J,9,FALSE)</f>
        <v>Inglewood, Los Angeles, California</v>
      </c>
      <c r="O651" s="31" t="str">
        <f>VLOOKUP($A651,Location!$A:$J,10,FALSE)</f>
        <v>SoFi Stadium</v>
      </c>
      <c r="R651" s="31">
        <v>0</v>
      </c>
      <c r="S651" s="25">
        <f>VLOOKUP($A651,Database!$A:$Y,10,FALSE)</f>
        <v>63</v>
      </c>
      <c r="T651" s="25">
        <f>VLOOKUP($A651,Database!$A:$Y,11,FALSE)</f>
        <v>116</v>
      </c>
      <c r="U651" s="25">
        <f>VLOOKUP($A651,Database!$A:$Y,12,FALSE)</f>
        <v>130</v>
      </c>
      <c r="V651" s="25" t="str">
        <f>VLOOKUP(A651,Database!A:M,13,FALSE)</f>
        <v>À venir</v>
      </c>
      <c r="W651" s="25" t="str">
        <f>VLOOKUP($A651,Database!$A:$Y,20,FALSE)</f>
        <v/>
      </c>
      <c r="X651" s="25" t="str">
        <f>VLOOKUP($A651,Database!$A:$Y,21,FALSE)</f>
        <v/>
      </c>
      <c r="Y651" s="25" t="str">
        <f ca="1">IF(C651&lt;NOW(),IF(AND(P651&gt;Q651,W651&gt;X651),S651,IF(AND(P651=Q651,W651=X651),T651,IF(AND(P651&lt;Q651,W651&lt;X651),U651,0))),"")</f>
        <v/>
      </c>
      <c r="Z651" s="25">
        <f>IF(AND(P651=W651,Q651=X651),1,0)</f>
        <v>1</v>
      </c>
      <c r="AA651" s="25" t="str">
        <f>IF(Z651=0,"",IF(ISBLANK(VLOOKUP(A651,Database!A:AA,22,FALSE)),"",VLOOKUP(A651,Database!A:AA,22,FALSE)))</f>
        <v>Exact</v>
      </c>
      <c r="AB651" s="25">
        <f ca="1">IFERROR(IF(AND(Y651&lt;&gt;"",OR(V651="Terminé",V651="En cours")),VLOOKUP(AA651,Setup_ScoreExactBonus!A:D,4,FALSE),0),0)</f>
        <v>0</v>
      </c>
      <c r="AC651" s="31" t="str">
        <f ca="1">IF(Y651&lt;&gt;"", Y651 + IF(Z651=1,AB651, 0), "")</f>
        <v/>
      </c>
      <c r="AD651" s="31">
        <f ca="1">SUMIFS(AC$2:AC651,D$2:D651,D651)*IF(R651=0,1,2)</f>
        <v>0</v>
      </c>
    </row>
    <row r="652" spans="1:30" x14ac:dyDescent="0.35">
      <c r="A652" s="31">
        <f>IF(ISBLANK(B652),"",COUNTIF(B$2:B652,B652))-1</f>
        <v>16</v>
      </c>
      <c r="B652" s="31">
        <v>27</v>
      </c>
      <c r="C652" s="10">
        <f>VLOOKUP($A652,Database!$A:$Y,7,FALSE)</f>
        <v>46189.125</v>
      </c>
      <c r="D652" s="31" t="str">
        <f>VLOOKUP(Pronostics!$B652,Setup_MPP!$A:$G,3,FALSE)</f>
        <v>Joueur27</v>
      </c>
      <c r="E652" s="31" t="str">
        <f>VLOOKUP(Pronostics!$B652,Setup_MPP!$A:$G,2,FALSE)</f>
        <v>Joueur27</v>
      </c>
      <c r="F652" s="31" t="str">
        <f>VLOOKUP($B652,Setup_MPP!$A:$E,4,FALSE)</f>
        <v>#D5D5D5</v>
      </c>
      <c r="G652" s="31" t="str">
        <f>VLOOKUP($B652,Setup_MPP!$A:$E,5,FALSE)</f>
        <v>#727272</v>
      </c>
      <c r="H652" s="31" t="str">
        <f>IFERROR(IF(AND(A652&gt;=1,A652&lt;=104),VLOOKUP($A652,Location!$A:$J,6,FALSE),IF(A652=0,"Avant l'ouverture",IF(OR(A652=105,A652=106),"Bonus"))),"")</f>
        <v>Tour 1</v>
      </c>
      <c r="I652" s="31" t="str">
        <f>IF(LEFT(H652,4)="Tour",VLOOKUP(A652,Database!$A:$C,3,FALSE),"")</f>
        <v>G</v>
      </c>
      <c r="J652" s="31" t="str">
        <f>VLOOKUP($A652,Location!$A:$J,7,FALSE)</f>
        <v>Iran</v>
      </c>
      <c r="K652" s="31" t="str">
        <f>IFERROR(VLOOKUP(J652,Setup_Team!$B:$C,2,FALSE), "TDB")</f>
        <v>IRN</v>
      </c>
      <c r="L652" s="31" t="str">
        <f>VLOOKUP($A652,Location!$A:$J,8,FALSE)</f>
        <v>Nouvelle-Zélande</v>
      </c>
      <c r="M652" s="31" t="str">
        <f>IFERROR(VLOOKUP(L652,Setup_Team!$B:$C,2,FALSE), "TDB")</f>
        <v>NZL</v>
      </c>
      <c r="N652" s="31" t="str">
        <f>VLOOKUP($A652,Location!$A:$J,9,FALSE)</f>
        <v>Inglewood, Los Angeles, California</v>
      </c>
      <c r="O652" s="31" t="str">
        <f>VLOOKUP($A652,Location!$A:$J,10,FALSE)</f>
        <v>SoFi Stadium</v>
      </c>
      <c r="R652" s="31">
        <v>0</v>
      </c>
      <c r="S652" s="25">
        <f>VLOOKUP($A652,Database!$A:$Y,10,FALSE)</f>
        <v>63</v>
      </c>
      <c r="T652" s="25">
        <f>VLOOKUP($A652,Database!$A:$Y,11,FALSE)</f>
        <v>116</v>
      </c>
      <c r="U652" s="25">
        <f>VLOOKUP($A652,Database!$A:$Y,12,FALSE)</f>
        <v>130</v>
      </c>
      <c r="V652" s="25" t="str">
        <f>VLOOKUP(A652,Database!A:M,13,FALSE)</f>
        <v>À venir</v>
      </c>
      <c r="W652" s="25" t="str">
        <f>VLOOKUP($A652,Database!$A:$Y,20,FALSE)</f>
        <v/>
      </c>
      <c r="X652" s="25" t="str">
        <f>VLOOKUP($A652,Database!$A:$Y,21,FALSE)</f>
        <v/>
      </c>
      <c r="Y652" s="25" t="str">
        <f ca="1">IF(C652&lt;NOW(),IF(AND(P652&gt;Q652,W652&gt;X652),S652,IF(AND(P652=Q652,W652=X652),T652,IF(AND(P652&lt;Q652,W652&lt;X652),U652,0))),"")</f>
        <v/>
      </c>
      <c r="Z652" s="25">
        <f>IF(AND(P652=W652,Q652=X652),1,0)</f>
        <v>1</v>
      </c>
      <c r="AA652" s="25" t="str">
        <f>IF(Z652=0,"",IF(ISBLANK(VLOOKUP(A652,Database!A:AA,22,FALSE)),"",VLOOKUP(A652,Database!A:AA,22,FALSE)))</f>
        <v>Exact</v>
      </c>
      <c r="AB652" s="25">
        <f ca="1">IFERROR(IF(AND(Y652&lt;&gt;"",OR(V652="Terminé",V652="En cours")),VLOOKUP(AA652,Setup_ScoreExactBonus!A:D,4,FALSE),0),0)</f>
        <v>0</v>
      </c>
      <c r="AC652" s="31" t="str">
        <f ca="1">IF(Y652&lt;&gt;"", Y652 + IF(Z652=1,AB652, 0), "")</f>
        <v/>
      </c>
      <c r="AD652" s="31">
        <f ca="1">SUMIFS(AC$2:AC652,D$2:D652,D652)*IF(R652=0,1,2)</f>
        <v>0</v>
      </c>
    </row>
    <row r="653" spans="1:30" x14ac:dyDescent="0.35">
      <c r="A653" s="31">
        <f>IF(ISBLANK(B653),"",COUNTIF(B$2:B653,B653))-1</f>
        <v>16</v>
      </c>
      <c r="B653" s="31">
        <v>28</v>
      </c>
      <c r="C653" s="10">
        <f>VLOOKUP($A653,Database!$A:$Y,7,FALSE)</f>
        <v>46189.125</v>
      </c>
      <c r="D653" s="31" t="str">
        <f>VLOOKUP(Pronostics!$B653,Setup_MPP!$A:$G,3,FALSE)</f>
        <v>Joueur28</v>
      </c>
      <c r="E653" s="31" t="str">
        <f>VLOOKUP(Pronostics!$B653,Setup_MPP!$A:$G,2,FALSE)</f>
        <v>Joueur28</v>
      </c>
      <c r="F653" s="31" t="str">
        <f>VLOOKUP($B653,Setup_MPP!$A:$E,4,FALSE)</f>
        <v>#D5D5D5</v>
      </c>
      <c r="G653" s="31" t="str">
        <f>VLOOKUP($B653,Setup_MPP!$A:$E,5,FALSE)</f>
        <v>#727272</v>
      </c>
      <c r="H653" s="31" t="str">
        <f>IFERROR(IF(AND(A653&gt;=1,A653&lt;=104),VLOOKUP($A653,Location!$A:$J,6,FALSE),IF(A653=0,"Avant l'ouverture",IF(OR(A653=105,A653=106),"Bonus"))),"")</f>
        <v>Tour 1</v>
      </c>
      <c r="I653" s="31" t="str">
        <f>IF(LEFT(H653,4)="Tour",VLOOKUP(A653,Database!$A:$C,3,FALSE),"")</f>
        <v>G</v>
      </c>
      <c r="J653" s="31" t="str">
        <f>VLOOKUP($A653,Location!$A:$J,7,FALSE)</f>
        <v>Iran</v>
      </c>
      <c r="K653" s="31" t="str">
        <f>IFERROR(VLOOKUP(J653,Setup_Team!$B:$C,2,FALSE), "TDB")</f>
        <v>IRN</v>
      </c>
      <c r="L653" s="31" t="str">
        <f>VLOOKUP($A653,Location!$A:$J,8,FALSE)</f>
        <v>Nouvelle-Zélande</v>
      </c>
      <c r="M653" s="31" t="str">
        <f>IFERROR(VLOOKUP(L653,Setup_Team!$B:$C,2,FALSE), "TDB")</f>
        <v>NZL</v>
      </c>
      <c r="N653" s="31" t="str">
        <f>VLOOKUP($A653,Location!$A:$J,9,FALSE)</f>
        <v>Inglewood, Los Angeles, California</v>
      </c>
      <c r="O653" s="31" t="str">
        <f>VLOOKUP($A653,Location!$A:$J,10,FALSE)</f>
        <v>SoFi Stadium</v>
      </c>
      <c r="R653" s="31">
        <v>0</v>
      </c>
      <c r="S653" s="25">
        <f>VLOOKUP($A653,Database!$A:$Y,10,FALSE)</f>
        <v>63</v>
      </c>
      <c r="T653" s="25">
        <f>VLOOKUP($A653,Database!$A:$Y,11,FALSE)</f>
        <v>116</v>
      </c>
      <c r="U653" s="25">
        <f>VLOOKUP($A653,Database!$A:$Y,12,FALSE)</f>
        <v>130</v>
      </c>
      <c r="V653" s="25" t="str">
        <f>VLOOKUP(A653,Database!A:M,13,FALSE)</f>
        <v>À venir</v>
      </c>
      <c r="W653" s="25" t="str">
        <f>VLOOKUP($A653,Database!$A:$Y,20,FALSE)</f>
        <v/>
      </c>
      <c r="X653" s="25" t="str">
        <f>VLOOKUP($A653,Database!$A:$Y,21,FALSE)</f>
        <v/>
      </c>
      <c r="Y653" s="25" t="str">
        <f ca="1">IF(C653&lt;NOW(),IF(AND(P653&gt;Q653,W653&gt;X653),S653,IF(AND(P653=Q653,W653=X653),T653,IF(AND(P653&lt;Q653,W653&lt;X653),U653,0))),"")</f>
        <v/>
      </c>
      <c r="Z653" s="25">
        <f>IF(AND(P653=W653,Q653=X653),1,0)</f>
        <v>1</v>
      </c>
      <c r="AA653" s="25" t="str">
        <f>IF(Z653=0,"",IF(ISBLANK(VLOOKUP(A653,Database!A:AA,22,FALSE)),"",VLOOKUP(A653,Database!A:AA,22,FALSE)))</f>
        <v>Exact</v>
      </c>
      <c r="AB653" s="25">
        <f ca="1">IFERROR(IF(AND(Y653&lt;&gt;"",OR(V653="Terminé",V653="En cours")),VLOOKUP(AA653,Setup_ScoreExactBonus!A:D,4,FALSE),0),0)</f>
        <v>0</v>
      </c>
      <c r="AC653" s="31" t="str">
        <f ca="1">IF(Y653&lt;&gt;"", Y653 + IF(Z653=1,AB653, 0), "")</f>
        <v/>
      </c>
      <c r="AD653" s="31">
        <f ca="1">SUMIFS(AC$2:AC653,D$2:D653,D653)*IF(R653=0,1,2)</f>
        <v>0</v>
      </c>
    </row>
    <row r="654" spans="1:30" x14ac:dyDescent="0.35">
      <c r="A654" s="31">
        <f>IF(ISBLANK(B654),"",COUNTIF(B$2:B654,B654))-1</f>
        <v>16</v>
      </c>
      <c r="B654" s="31">
        <v>29</v>
      </c>
      <c r="C654" s="10">
        <f>VLOOKUP($A654,Database!$A:$Y,7,FALSE)</f>
        <v>46189.125</v>
      </c>
      <c r="D654" s="31" t="str">
        <f>VLOOKUP(Pronostics!$B654,Setup_MPP!$A:$G,3,FALSE)</f>
        <v>Joueur29</v>
      </c>
      <c r="E654" s="31" t="str">
        <f>VLOOKUP(Pronostics!$B654,Setup_MPP!$A:$G,2,FALSE)</f>
        <v>Joueur29</v>
      </c>
      <c r="F654" s="31" t="str">
        <f>VLOOKUP($B654,Setup_MPP!$A:$E,4,FALSE)</f>
        <v>#D5D5D5</v>
      </c>
      <c r="G654" s="31" t="str">
        <f>VLOOKUP($B654,Setup_MPP!$A:$E,5,FALSE)</f>
        <v>#727272</v>
      </c>
      <c r="H654" s="31" t="str">
        <f>IFERROR(IF(AND(A654&gt;=1,A654&lt;=104),VLOOKUP($A654,Location!$A:$J,6,FALSE),IF(A654=0,"Avant l'ouverture",IF(OR(A654=105,A654=106),"Bonus"))),"")</f>
        <v>Tour 1</v>
      </c>
      <c r="I654" s="31" t="str">
        <f>IF(LEFT(H654,4)="Tour",VLOOKUP(A654,Database!$A:$C,3,FALSE),"")</f>
        <v>G</v>
      </c>
      <c r="J654" s="31" t="str">
        <f>VLOOKUP($A654,Location!$A:$J,7,FALSE)</f>
        <v>Iran</v>
      </c>
      <c r="K654" s="31" t="str">
        <f>IFERROR(VLOOKUP(J654,Setup_Team!$B:$C,2,FALSE), "TDB")</f>
        <v>IRN</v>
      </c>
      <c r="L654" s="31" t="str">
        <f>VLOOKUP($A654,Location!$A:$J,8,FALSE)</f>
        <v>Nouvelle-Zélande</v>
      </c>
      <c r="M654" s="31" t="str">
        <f>IFERROR(VLOOKUP(L654,Setup_Team!$B:$C,2,FALSE), "TDB")</f>
        <v>NZL</v>
      </c>
      <c r="N654" s="31" t="str">
        <f>VLOOKUP($A654,Location!$A:$J,9,FALSE)</f>
        <v>Inglewood, Los Angeles, California</v>
      </c>
      <c r="O654" s="31" t="str">
        <f>VLOOKUP($A654,Location!$A:$J,10,FALSE)</f>
        <v>SoFi Stadium</v>
      </c>
      <c r="R654" s="31">
        <v>0</v>
      </c>
      <c r="S654" s="25">
        <f>VLOOKUP($A654,Database!$A:$Y,10,FALSE)</f>
        <v>63</v>
      </c>
      <c r="T654" s="25">
        <f>VLOOKUP($A654,Database!$A:$Y,11,FALSE)</f>
        <v>116</v>
      </c>
      <c r="U654" s="25">
        <f>VLOOKUP($A654,Database!$A:$Y,12,FALSE)</f>
        <v>130</v>
      </c>
      <c r="V654" s="25" t="str">
        <f>VLOOKUP(A654,Database!A:M,13,FALSE)</f>
        <v>À venir</v>
      </c>
      <c r="W654" s="25" t="str">
        <f>VLOOKUP($A654,Database!$A:$Y,20,FALSE)</f>
        <v/>
      </c>
      <c r="X654" s="25" t="str">
        <f>VLOOKUP($A654,Database!$A:$Y,21,FALSE)</f>
        <v/>
      </c>
      <c r="Y654" s="25" t="str">
        <f ca="1">IF(C654&lt;NOW(),IF(AND(P654&gt;Q654,W654&gt;X654),S654,IF(AND(P654=Q654,W654=X654),T654,IF(AND(P654&lt;Q654,W654&lt;X654),U654,0))),"")</f>
        <v/>
      </c>
      <c r="Z654" s="25">
        <f>IF(AND(P654=W654,Q654=X654),1,0)</f>
        <v>1</v>
      </c>
      <c r="AA654" s="25" t="str">
        <f>IF(Z654=0,"",IF(ISBLANK(VLOOKUP(A654,Database!A:AA,22,FALSE)),"",VLOOKUP(A654,Database!A:AA,22,FALSE)))</f>
        <v>Exact</v>
      </c>
      <c r="AB654" s="25">
        <f ca="1">IFERROR(IF(AND(Y654&lt;&gt;"",OR(V654="Terminé",V654="En cours")),VLOOKUP(AA654,Setup_ScoreExactBonus!A:D,4,FALSE),0),0)</f>
        <v>0</v>
      </c>
      <c r="AC654" s="31" t="str">
        <f ca="1">IF(Y654&lt;&gt;"", Y654 + IF(Z654=1,AB654, 0), "")</f>
        <v/>
      </c>
      <c r="AD654" s="31">
        <f ca="1">SUMIFS(AC$2:AC654,D$2:D654,D654)*IF(R654=0,1,2)</f>
        <v>0</v>
      </c>
    </row>
    <row r="655" spans="1:30" x14ac:dyDescent="0.35">
      <c r="A655" s="31">
        <f>IF(ISBLANK(B655),"",COUNTIF(B$2:B655,B655))-1</f>
        <v>16</v>
      </c>
      <c r="B655" s="31">
        <v>30</v>
      </c>
      <c r="C655" s="10">
        <f>VLOOKUP($A655,Database!$A:$Y,7,FALSE)</f>
        <v>46189.125</v>
      </c>
      <c r="D655" s="31" t="str">
        <f>VLOOKUP(Pronostics!$B655,Setup_MPP!$A:$G,3,FALSE)</f>
        <v>Joueur30</v>
      </c>
      <c r="E655" s="31" t="str">
        <f>VLOOKUP(Pronostics!$B655,Setup_MPP!$A:$G,2,FALSE)</f>
        <v>Joueur30</v>
      </c>
      <c r="F655" s="31" t="str">
        <f>VLOOKUP($B655,Setup_MPP!$A:$E,4,FALSE)</f>
        <v>#D5D5D5</v>
      </c>
      <c r="G655" s="31" t="str">
        <f>VLOOKUP($B655,Setup_MPP!$A:$E,5,FALSE)</f>
        <v>#727272</v>
      </c>
      <c r="H655" s="31" t="str">
        <f>IFERROR(IF(AND(A655&gt;=1,A655&lt;=104),VLOOKUP($A655,Location!$A:$J,6,FALSE),IF(A655=0,"Avant l'ouverture",IF(OR(A655=105,A655=106),"Bonus"))),"")</f>
        <v>Tour 1</v>
      </c>
      <c r="I655" s="31" t="str">
        <f>IF(LEFT(H655,4)="Tour",VLOOKUP(A655,Database!$A:$C,3,FALSE),"")</f>
        <v>G</v>
      </c>
      <c r="J655" s="31" t="str">
        <f>VLOOKUP($A655,Location!$A:$J,7,FALSE)</f>
        <v>Iran</v>
      </c>
      <c r="K655" s="31" t="str">
        <f>IFERROR(VLOOKUP(J655,Setup_Team!$B:$C,2,FALSE), "TDB")</f>
        <v>IRN</v>
      </c>
      <c r="L655" s="31" t="str">
        <f>VLOOKUP($A655,Location!$A:$J,8,FALSE)</f>
        <v>Nouvelle-Zélande</v>
      </c>
      <c r="M655" s="31" t="str">
        <f>IFERROR(VLOOKUP(L655,Setup_Team!$B:$C,2,FALSE), "TDB")</f>
        <v>NZL</v>
      </c>
      <c r="N655" s="31" t="str">
        <f>VLOOKUP($A655,Location!$A:$J,9,FALSE)</f>
        <v>Inglewood, Los Angeles, California</v>
      </c>
      <c r="O655" s="31" t="str">
        <f>VLOOKUP($A655,Location!$A:$J,10,FALSE)</f>
        <v>SoFi Stadium</v>
      </c>
      <c r="R655" s="31">
        <v>0</v>
      </c>
      <c r="S655" s="25">
        <f>VLOOKUP($A655,Database!$A:$Y,10,FALSE)</f>
        <v>63</v>
      </c>
      <c r="T655" s="25">
        <f>VLOOKUP($A655,Database!$A:$Y,11,FALSE)</f>
        <v>116</v>
      </c>
      <c r="U655" s="25">
        <f>VLOOKUP($A655,Database!$A:$Y,12,FALSE)</f>
        <v>130</v>
      </c>
      <c r="V655" s="25" t="str">
        <f>VLOOKUP(A655,Database!A:M,13,FALSE)</f>
        <v>À venir</v>
      </c>
      <c r="W655" s="25" t="str">
        <f>VLOOKUP($A655,Database!$A:$Y,20,FALSE)</f>
        <v/>
      </c>
      <c r="X655" s="25" t="str">
        <f>VLOOKUP($A655,Database!$A:$Y,21,FALSE)</f>
        <v/>
      </c>
      <c r="Y655" s="25" t="str">
        <f ca="1">IF(C655&lt;NOW(),IF(AND(P655&gt;Q655,W655&gt;X655),S655,IF(AND(P655=Q655,W655=X655),T655,IF(AND(P655&lt;Q655,W655&lt;X655),U655,0))),"")</f>
        <v/>
      </c>
      <c r="Z655" s="25">
        <f>IF(AND(P655=W655,Q655=X655),1,0)</f>
        <v>1</v>
      </c>
      <c r="AA655" s="25" t="str">
        <f>IF(Z655=0,"",IF(ISBLANK(VLOOKUP(A655,Database!A:AA,22,FALSE)),"",VLOOKUP(A655,Database!A:AA,22,FALSE)))</f>
        <v>Exact</v>
      </c>
      <c r="AB655" s="25">
        <f ca="1">IFERROR(IF(AND(Y655&lt;&gt;"",OR(V655="Terminé",V655="En cours")),VLOOKUP(AA655,Setup_ScoreExactBonus!A:D,4,FALSE),0),0)</f>
        <v>0</v>
      </c>
      <c r="AC655" s="31" t="str">
        <f ca="1">IF(Y655&lt;&gt;"", Y655 + IF(Z655=1,AB655, 0), "")</f>
        <v/>
      </c>
      <c r="AD655" s="31">
        <f ca="1">SUMIFS(AC$2:AC655,D$2:D655,D655)*IF(R655=0,1,2)</f>
        <v>0</v>
      </c>
    </row>
    <row r="656" spans="1:30" x14ac:dyDescent="0.35">
      <c r="A656" s="31">
        <f>IF(ISBLANK(B656),"",COUNTIF(B$2:B656,B656))-1</f>
        <v>16</v>
      </c>
      <c r="B656" s="31">
        <v>31</v>
      </c>
      <c r="C656" s="10">
        <f>VLOOKUP($A656,Database!$A:$Y,7,FALSE)</f>
        <v>46189.125</v>
      </c>
      <c r="D656" s="31" t="str">
        <f>VLOOKUP(Pronostics!$B656,Setup_MPP!$A:$G,3,FALSE)</f>
        <v>Joueur31</v>
      </c>
      <c r="E656" s="31" t="str">
        <f>VLOOKUP(Pronostics!$B656,Setup_MPP!$A:$G,2,FALSE)</f>
        <v>Joueur31</v>
      </c>
      <c r="F656" s="31" t="str">
        <f>VLOOKUP($B656,Setup_MPP!$A:$E,4,FALSE)</f>
        <v>#D5D5D5</v>
      </c>
      <c r="G656" s="31" t="str">
        <f>VLOOKUP($B656,Setup_MPP!$A:$E,5,FALSE)</f>
        <v>#727272</v>
      </c>
      <c r="H656" s="31" t="str">
        <f>IFERROR(IF(AND(A656&gt;=1,A656&lt;=104),VLOOKUP($A656,Location!$A:$J,6,FALSE),IF(A656=0,"Avant l'ouverture",IF(OR(A656=105,A656=106),"Bonus"))),"")</f>
        <v>Tour 1</v>
      </c>
      <c r="I656" s="31" t="str">
        <f>IF(LEFT(H656,4)="Tour",VLOOKUP(A656,Database!$A:$C,3,FALSE),"")</f>
        <v>G</v>
      </c>
      <c r="J656" s="31" t="str">
        <f>VLOOKUP($A656,Location!$A:$J,7,FALSE)</f>
        <v>Iran</v>
      </c>
      <c r="K656" s="31" t="str">
        <f>IFERROR(VLOOKUP(J656,Setup_Team!$B:$C,2,FALSE), "TDB")</f>
        <v>IRN</v>
      </c>
      <c r="L656" s="31" t="str">
        <f>VLOOKUP($A656,Location!$A:$J,8,FALSE)</f>
        <v>Nouvelle-Zélande</v>
      </c>
      <c r="M656" s="31" t="str">
        <f>IFERROR(VLOOKUP(L656,Setup_Team!$B:$C,2,FALSE), "TDB")</f>
        <v>NZL</v>
      </c>
      <c r="N656" s="31" t="str">
        <f>VLOOKUP($A656,Location!$A:$J,9,FALSE)</f>
        <v>Inglewood, Los Angeles, California</v>
      </c>
      <c r="O656" s="31" t="str">
        <f>VLOOKUP($A656,Location!$A:$J,10,FALSE)</f>
        <v>SoFi Stadium</v>
      </c>
      <c r="R656" s="31">
        <v>0</v>
      </c>
      <c r="S656" s="25">
        <f>VLOOKUP($A656,Database!$A:$Y,10,FALSE)</f>
        <v>63</v>
      </c>
      <c r="T656" s="25">
        <f>VLOOKUP($A656,Database!$A:$Y,11,FALSE)</f>
        <v>116</v>
      </c>
      <c r="U656" s="25">
        <f>VLOOKUP($A656,Database!$A:$Y,12,FALSE)</f>
        <v>130</v>
      </c>
      <c r="V656" s="25" t="str">
        <f>VLOOKUP(A656,Database!A:M,13,FALSE)</f>
        <v>À venir</v>
      </c>
      <c r="W656" s="25" t="str">
        <f>VLOOKUP($A656,Database!$A:$Y,20,FALSE)</f>
        <v/>
      </c>
      <c r="X656" s="25" t="str">
        <f>VLOOKUP($A656,Database!$A:$Y,21,FALSE)</f>
        <v/>
      </c>
      <c r="Y656" s="25" t="str">
        <f ca="1">IF(C656&lt;NOW(),IF(AND(P656&gt;Q656,W656&gt;X656),S656,IF(AND(P656=Q656,W656=X656),T656,IF(AND(P656&lt;Q656,W656&lt;X656),U656,0))),"")</f>
        <v/>
      </c>
      <c r="Z656" s="25">
        <f>IF(AND(P656=W656,Q656=X656),1,0)</f>
        <v>1</v>
      </c>
      <c r="AA656" s="25" t="str">
        <f>IF(Z656=0,"",IF(ISBLANK(VLOOKUP(A656,Database!A:AA,22,FALSE)),"",VLOOKUP(A656,Database!A:AA,22,FALSE)))</f>
        <v>Exact</v>
      </c>
      <c r="AB656" s="25">
        <f ca="1">IFERROR(IF(AND(Y656&lt;&gt;"",OR(V656="Terminé",V656="En cours")),VLOOKUP(AA656,Setup_ScoreExactBonus!A:D,4,FALSE),0),0)</f>
        <v>0</v>
      </c>
      <c r="AC656" s="31" t="str">
        <f ca="1">IF(Y656&lt;&gt;"", Y656 + IF(Z656=1,AB656, 0), "")</f>
        <v/>
      </c>
      <c r="AD656" s="31">
        <f ca="1">SUMIFS(AC$2:AC656,D$2:D656,D656)*IF(R656=0,1,2)</f>
        <v>0</v>
      </c>
    </row>
    <row r="657" spans="1:30" x14ac:dyDescent="0.35">
      <c r="A657" s="31">
        <f>IF(ISBLANK(B657),"",COUNTIF(B$2:B657,B657))-1</f>
        <v>16</v>
      </c>
      <c r="B657" s="31">
        <v>32</v>
      </c>
      <c r="C657" s="10">
        <f>VLOOKUP($A657,Database!$A:$Y,7,FALSE)</f>
        <v>46189.125</v>
      </c>
      <c r="D657" s="31" t="str">
        <f>VLOOKUP(Pronostics!$B657,Setup_MPP!$A:$G,3,FALSE)</f>
        <v>Joueur32</v>
      </c>
      <c r="E657" s="31" t="str">
        <f>VLOOKUP(Pronostics!$B657,Setup_MPP!$A:$G,2,FALSE)</f>
        <v>Joueur32</v>
      </c>
      <c r="F657" s="31" t="str">
        <f>VLOOKUP($B657,Setup_MPP!$A:$E,4,FALSE)</f>
        <v>#D5D5D5</v>
      </c>
      <c r="G657" s="31" t="str">
        <f>VLOOKUP($B657,Setup_MPP!$A:$E,5,FALSE)</f>
        <v>#727272</v>
      </c>
      <c r="H657" s="31" t="str">
        <f>IFERROR(IF(AND(A657&gt;=1,A657&lt;=104),VLOOKUP($A657,Location!$A:$J,6,FALSE),IF(A657=0,"Avant l'ouverture",IF(OR(A657=105,A657=106),"Bonus"))),"")</f>
        <v>Tour 1</v>
      </c>
      <c r="I657" s="31" t="str">
        <f>IF(LEFT(H657,4)="Tour",VLOOKUP(A657,Database!$A:$C,3,FALSE),"")</f>
        <v>G</v>
      </c>
      <c r="J657" s="31" t="str">
        <f>VLOOKUP($A657,Location!$A:$J,7,FALSE)</f>
        <v>Iran</v>
      </c>
      <c r="K657" s="31" t="str">
        <f>IFERROR(VLOOKUP(J657,Setup_Team!$B:$C,2,FALSE), "TDB")</f>
        <v>IRN</v>
      </c>
      <c r="L657" s="31" t="str">
        <f>VLOOKUP($A657,Location!$A:$J,8,FALSE)</f>
        <v>Nouvelle-Zélande</v>
      </c>
      <c r="M657" s="31" t="str">
        <f>IFERROR(VLOOKUP(L657,Setup_Team!$B:$C,2,FALSE), "TDB")</f>
        <v>NZL</v>
      </c>
      <c r="N657" s="31" t="str">
        <f>VLOOKUP($A657,Location!$A:$J,9,FALSE)</f>
        <v>Inglewood, Los Angeles, California</v>
      </c>
      <c r="O657" s="31" t="str">
        <f>VLOOKUP($A657,Location!$A:$J,10,FALSE)</f>
        <v>SoFi Stadium</v>
      </c>
      <c r="R657" s="31">
        <v>0</v>
      </c>
      <c r="S657" s="25">
        <f>VLOOKUP($A657,Database!$A:$Y,10,FALSE)</f>
        <v>63</v>
      </c>
      <c r="T657" s="25">
        <f>VLOOKUP($A657,Database!$A:$Y,11,FALSE)</f>
        <v>116</v>
      </c>
      <c r="U657" s="25">
        <f>VLOOKUP($A657,Database!$A:$Y,12,FALSE)</f>
        <v>130</v>
      </c>
      <c r="V657" s="25" t="str">
        <f>VLOOKUP(A657,Database!A:M,13,FALSE)</f>
        <v>À venir</v>
      </c>
      <c r="W657" s="25" t="str">
        <f>VLOOKUP($A657,Database!$A:$Y,20,FALSE)</f>
        <v/>
      </c>
      <c r="X657" s="25" t="str">
        <f>VLOOKUP($A657,Database!$A:$Y,21,FALSE)</f>
        <v/>
      </c>
      <c r="Y657" s="25" t="str">
        <f ca="1">IF(C657&lt;NOW(),IF(AND(P657&gt;Q657,W657&gt;X657),S657,IF(AND(P657=Q657,W657=X657),T657,IF(AND(P657&lt;Q657,W657&lt;X657),U657,0))),"")</f>
        <v/>
      </c>
      <c r="Z657" s="25">
        <f>IF(AND(P657=W657,Q657=X657),1,0)</f>
        <v>1</v>
      </c>
      <c r="AA657" s="25" t="str">
        <f>IF(Z657=0,"",IF(ISBLANK(VLOOKUP(A657,Database!A:AA,22,FALSE)),"",VLOOKUP(A657,Database!A:AA,22,FALSE)))</f>
        <v>Exact</v>
      </c>
      <c r="AB657" s="25">
        <f ca="1">IFERROR(IF(AND(Y657&lt;&gt;"",OR(V657="Terminé",V657="En cours")),VLOOKUP(AA657,Setup_ScoreExactBonus!A:D,4,FALSE),0),0)</f>
        <v>0</v>
      </c>
      <c r="AC657" s="31" t="str">
        <f ca="1">IF(Y657&lt;&gt;"", Y657 + IF(Z657=1,AB657, 0), "")</f>
        <v/>
      </c>
      <c r="AD657" s="31">
        <f ca="1">SUMIFS(AC$2:AC657,D$2:D657,D657)*IF(R657=0,1,2)</f>
        <v>0</v>
      </c>
    </row>
    <row r="658" spans="1:30" x14ac:dyDescent="0.35">
      <c r="A658" s="31">
        <f>IF(ISBLANK(B658),"",COUNTIF(B$2:B658,B658))-1</f>
        <v>16</v>
      </c>
      <c r="B658" s="31">
        <v>33</v>
      </c>
      <c r="C658" s="10">
        <f>VLOOKUP($A658,Database!$A:$Y,7,FALSE)</f>
        <v>46189.125</v>
      </c>
      <c r="D658" s="31" t="str">
        <f>VLOOKUP(Pronostics!$B658,Setup_MPP!$A:$G,3,FALSE)</f>
        <v>Joueur33</v>
      </c>
      <c r="E658" s="31" t="str">
        <f>VLOOKUP(Pronostics!$B658,Setup_MPP!$A:$G,2,FALSE)</f>
        <v>Joueur33</v>
      </c>
      <c r="F658" s="31" t="str">
        <f>VLOOKUP($B658,Setup_MPP!$A:$E,4,FALSE)</f>
        <v>#D5D5D5</v>
      </c>
      <c r="G658" s="31" t="str">
        <f>VLOOKUP($B658,Setup_MPP!$A:$E,5,FALSE)</f>
        <v>#727272</v>
      </c>
      <c r="H658" s="31" t="str">
        <f>IFERROR(IF(AND(A658&gt;=1,A658&lt;=104),VLOOKUP($A658,Location!$A:$J,6,FALSE),IF(A658=0,"Avant l'ouverture",IF(OR(A658=105,A658=106),"Bonus"))),"")</f>
        <v>Tour 1</v>
      </c>
      <c r="I658" s="31" t="str">
        <f>IF(LEFT(H658,4)="Tour",VLOOKUP(A658,Database!$A:$C,3,FALSE),"")</f>
        <v>G</v>
      </c>
      <c r="J658" s="31" t="str">
        <f>VLOOKUP($A658,Location!$A:$J,7,FALSE)</f>
        <v>Iran</v>
      </c>
      <c r="K658" s="31" t="str">
        <f>IFERROR(VLOOKUP(J658,Setup_Team!$B:$C,2,FALSE), "TDB")</f>
        <v>IRN</v>
      </c>
      <c r="L658" s="31" t="str">
        <f>VLOOKUP($A658,Location!$A:$J,8,FALSE)</f>
        <v>Nouvelle-Zélande</v>
      </c>
      <c r="M658" s="31" t="str">
        <f>IFERROR(VLOOKUP(L658,Setup_Team!$B:$C,2,FALSE), "TDB")</f>
        <v>NZL</v>
      </c>
      <c r="N658" s="31" t="str">
        <f>VLOOKUP($A658,Location!$A:$J,9,FALSE)</f>
        <v>Inglewood, Los Angeles, California</v>
      </c>
      <c r="O658" s="31" t="str">
        <f>VLOOKUP($A658,Location!$A:$J,10,FALSE)</f>
        <v>SoFi Stadium</v>
      </c>
      <c r="R658" s="31">
        <v>0</v>
      </c>
      <c r="S658" s="25">
        <f>VLOOKUP($A658,Database!$A:$Y,10,FALSE)</f>
        <v>63</v>
      </c>
      <c r="T658" s="25">
        <f>VLOOKUP($A658,Database!$A:$Y,11,FALSE)</f>
        <v>116</v>
      </c>
      <c r="U658" s="25">
        <f>VLOOKUP($A658,Database!$A:$Y,12,FALSE)</f>
        <v>130</v>
      </c>
      <c r="V658" s="25" t="str">
        <f>VLOOKUP(A658,Database!A:M,13,FALSE)</f>
        <v>À venir</v>
      </c>
      <c r="W658" s="25" t="str">
        <f>VLOOKUP($A658,Database!$A:$Y,20,FALSE)</f>
        <v/>
      </c>
      <c r="X658" s="25" t="str">
        <f>VLOOKUP($A658,Database!$A:$Y,21,FALSE)</f>
        <v/>
      </c>
      <c r="Y658" s="25" t="str">
        <f ca="1">IF(C658&lt;NOW(),IF(AND(P658&gt;Q658,W658&gt;X658),S658,IF(AND(P658=Q658,W658=X658),T658,IF(AND(P658&lt;Q658,W658&lt;X658),U658,0))),"")</f>
        <v/>
      </c>
      <c r="Z658" s="25">
        <f>IF(AND(P658=W658,Q658=X658),1,0)</f>
        <v>1</v>
      </c>
      <c r="AA658" s="25" t="str">
        <f>IF(Z658=0,"",IF(ISBLANK(VLOOKUP(A658,Database!A:AA,22,FALSE)),"",VLOOKUP(A658,Database!A:AA,22,FALSE)))</f>
        <v>Exact</v>
      </c>
      <c r="AB658" s="25">
        <f ca="1">IFERROR(IF(AND(Y658&lt;&gt;"",OR(V658="Terminé",V658="En cours")),VLOOKUP(AA658,Setup_ScoreExactBonus!A:D,4,FALSE),0),0)</f>
        <v>0</v>
      </c>
      <c r="AC658" s="31" t="str">
        <f ca="1">IF(Y658&lt;&gt;"", Y658 + IF(Z658=1,AB658, 0), "")</f>
        <v/>
      </c>
      <c r="AD658" s="31">
        <f ca="1">SUMIFS(AC$2:AC658,D$2:D658,D658)*IF(R658=0,1,2)</f>
        <v>0</v>
      </c>
    </row>
    <row r="659" spans="1:30" x14ac:dyDescent="0.35">
      <c r="A659" s="31">
        <f>IF(ISBLANK(B659),"",COUNTIF(B$2:B659,B659))-1</f>
        <v>16</v>
      </c>
      <c r="B659" s="31">
        <v>34</v>
      </c>
      <c r="C659" s="10">
        <f>VLOOKUP($A659,Database!$A:$Y,7,FALSE)</f>
        <v>46189.125</v>
      </c>
      <c r="D659" s="31" t="str">
        <f>VLOOKUP(Pronostics!$B659,Setup_MPP!$A:$G,3,FALSE)</f>
        <v>Joueur34</v>
      </c>
      <c r="E659" s="31" t="str">
        <f>VLOOKUP(Pronostics!$B659,Setup_MPP!$A:$G,2,FALSE)</f>
        <v>Joueur34</v>
      </c>
      <c r="F659" s="31" t="str">
        <f>VLOOKUP($B659,Setup_MPP!$A:$E,4,FALSE)</f>
        <v>#D5D5D5</v>
      </c>
      <c r="G659" s="31" t="str">
        <f>VLOOKUP($B659,Setup_MPP!$A:$E,5,FALSE)</f>
        <v>#727272</v>
      </c>
      <c r="H659" s="31" t="str">
        <f>IFERROR(IF(AND(A659&gt;=1,A659&lt;=104),VLOOKUP($A659,Location!$A:$J,6,FALSE),IF(A659=0,"Avant l'ouverture",IF(OR(A659=105,A659=106),"Bonus"))),"")</f>
        <v>Tour 1</v>
      </c>
      <c r="I659" s="31" t="str">
        <f>IF(LEFT(H659,4)="Tour",VLOOKUP(A659,Database!$A:$C,3,FALSE),"")</f>
        <v>G</v>
      </c>
      <c r="J659" s="31" t="str">
        <f>VLOOKUP($A659,Location!$A:$J,7,FALSE)</f>
        <v>Iran</v>
      </c>
      <c r="K659" s="31" t="str">
        <f>IFERROR(VLOOKUP(J659,Setup_Team!$B:$C,2,FALSE), "TDB")</f>
        <v>IRN</v>
      </c>
      <c r="L659" s="31" t="str">
        <f>VLOOKUP($A659,Location!$A:$J,8,FALSE)</f>
        <v>Nouvelle-Zélande</v>
      </c>
      <c r="M659" s="31" t="str">
        <f>IFERROR(VLOOKUP(L659,Setup_Team!$B:$C,2,FALSE), "TDB")</f>
        <v>NZL</v>
      </c>
      <c r="N659" s="31" t="str">
        <f>VLOOKUP($A659,Location!$A:$J,9,FALSE)</f>
        <v>Inglewood, Los Angeles, California</v>
      </c>
      <c r="O659" s="31" t="str">
        <f>VLOOKUP($A659,Location!$A:$J,10,FALSE)</f>
        <v>SoFi Stadium</v>
      </c>
      <c r="R659" s="31">
        <v>0</v>
      </c>
      <c r="S659" s="25">
        <f>VLOOKUP($A659,Database!$A:$Y,10,FALSE)</f>
        <v>63</v>
      </c>
      <c r="T659" s="25">
        <f>VLOOKUP($A659,Database!$A:$Y,11,FALSE)</f>
        <v>116</v>
      </c>
      <c r="U659" s="25">
        <f>VLOOKUP($A659,Database!$A:$Y,12,FALSE)</f>
        <v>130</v>
      </c>
      <c r="V659" s="25" t="str">
        <f>VLOOKUP(A659,Database!A:M,13,FALSE)</f>
        <v>À venir</v>
      </c>
      <c r="W659" s="25" t="str">
        <f>VLOOKUP($A659,Database!$A:$Y,20,FALSE)</f>
        <v/>
      </c>
      <c r="X659" s="25" t="str">
        <f>VLOOKUP($A659,Database!$A:$Y,21,FALSE)</f>
        <v/>
      </c>
      <c r="Y659" s="25" t="str">
        <f ca="1">IF(C659&lt;NOW(),IF(AND(P659&gt;Q659,W659&gt;X659),S659,IF(AND(P659=Q659,W659=X659),T659,IF(AND(P659&lt;Q659,W659&lt;X659),U659,0))),"")</f>
        <v/>
      </c>
      <c r="Z659" s="25">
        <f>IF(AND(P659=W659,Q659=X659),1,0)</f>
        <v>1</v>
      </c>
      <c r="AA659" s="25" t="str">
        <f>IF(Z659=0,"",IF(ISBLANK(VLOOKUP(A659,Database!A:AA,22,FALSE)),"",VLOOKUP(A659,Database!A:AA,22,FALSE)))</f>
        <v>Exact</v>
      </c>
      <c r="AB659" s="25">
        <f ca="1">IFERROR(IF(AND(Y659&lt;&gt;"",OR(V659="Terminé",V659="En cours")),VLOOKUP(AA659,Setup_ScoreExactBonus!A:D,4,FALSE),0),0)</f>
        <v>0</v>
      </c>
      <c r="AC659" s="31" t="str">
        <f ca="1">IF(Y659&lt;&gt;"", Y659 + IF(Z659=1,AB659, 0), "")</f>
        <v/>
      </c>
      <c r="AD659" s="31">
        <f ca="1">SUMIFS(AC$2:AC659,D$2:D659,D659)*IF(R659=0,1,2)</f>
        <v>0</v>
      </c>
    </row>
    <row r="660" spans="1:30" x14ac:dyDescent="0.35">
      <c r="A660" s="31">
        <f>IF(ISBLANK(B660),"",COUNTIF(B$2:B660,B660))-1</f>
        <v>16</v>
      </c>
      <c r="B660" s="31">
        <v>35</v>
      </c>
      <c r="C660" s="10">
        <f>VLOOKUP($A660,Database!$A:$Y,7,FALSE)</f>
        <v>46189.125</v>
      </c>
      <c r="D660" s="31" t="str">
        <f>VLOOKUP(Pronostics!$B660,Setup_MPP!$A:$G,3,FALSE)</f>
        <v>Joueur35</v>
      </c>
      <c r="E660" s="31" t="str">
        <f>VLOOKUP(Pronostics!$B660,Setup_MPP!$A:$G,2,FALSE)</f>
        <v>Joueur35</v>
      </c>
      <c r="F660" s="31" t="str">
        <f>VLOOKUP($B660,Setup_MPP!$A:$E,4,FALSE)</f>
        <v>#D5D5D5</v>
      </c>
      <c r="G660" s="31" t="str">
        <f>VLOOKUP($B660,Setup_MPP!$A:$E,5,FALSE)</f>
        <v>#727272</v>
      </c>
      <c r="H660" s="31" t="str">
        <f>IFERROR(IF(AND(A660&gt;=1,A660&lt;=104),VLOOKUP($A660,Location!$A:$J,6,FALSE),IF(A660=0,"Avant l'ouverture",IF(OR(A660=105,A660=106),"Bonus"))),"")</f>
        <v>Tour 1</v>
      </c>
      <c r="I660" s="31" t="str">
        <f>IF(LEFT(H660,4)="Tour",VLOOKUP(A660,Database!$A:$C,3,FALSE),"")</f>
        <v>G</v>
      </c>
      <c r="J660" s="31" t="str">
        <f>VLOOKUP($A660,Location!$A:$J,7,FALSE)</f>
        <v>Iran</v>
      </c>
      <c r="K660" s="31" t="str">
        <f>IFERROR(VLOOKUP(J660,Setup_Team!$B:$C,2,FALSE), "TDB")</f>
        <v>IRN</v>
      </c>
      <c r="L660" s="31" t="str">
        <f>VLOOKUP($A660,Location!$A:$J,8,FALSE)</f>
        <v>Nouvelle-Zélande</v>
      </c>
      <c r="M660" s="31" t="str">
        <f>IFERROR(VLOOKUP(L660,Setup_Team!$B:$C,2,FALSE), "TDB")</f>
        <v>NZL</v>
      </c>
      <c r="N660" s="31" t="str">
        <f>VLOOKUP($A660,Location!$A:$J,9,FALSE)</f>
        <v>Inglewood, Los Angeles, California</v>
      </c>
      <c r="O660" s="31" t="str">
        <f>VLOOKUP($A660,Location!$A:$J,10,FALSE)</f>
        <v>SoFi Stadium</v>
      </c>
      <c r="R660" s="31">
        <v>0</v>
      </c>
      <c r="S660" s="25">
        <f>VLOOKUP($A660,Database!$A:$Y,10,FALSE)</f>
        <v>63</v>
      </c>
      <c r="T660" s="25">
        <f>VLOOKUP($A660,Database!$A:$Y,11,FALSE)</f>
        <v>116</v>
      </c>
      <c r="U660" s="25">
        <f>VLOOKUP($A660,Database!$A:$Y,12,FALSE)</f>
        <v>130</v>
      </c>
      <c r="V660" s="25" t="str">
        <f>VLOOKUP(A660,Database!A:M,13,FALSE)</f>
        <v>À venir</v>
      </c>
      <c r="W660" s="25" t="str">
        <f>VLOOKUP($A660,Database!$A:$Y,20,FALSE)</f>
        <v/>
      </c>
      <c r="X660" s="25" t="str">
        <f>VLOOKUP($A660,Database!$A:$Y,21,FALSE)</f>
        <v/>
      </c>
      <c r="Y660" s="25" t="str">
        <f ca="1">IF(C660&lt;NOW(),IF(AND(P660&gt;Q660,W660&gt;X660),S660,IF(AND(P660=Q660,W660=X660),T660,IF(AND(P660&lt;Q660,W660&lt;X660),U660,0))),"")</f>
        <v/>
      </c>
      <c r="Z660" s="25">
        <f>IF(AND(P660=W660,Q660=X660),1,0)</f>
        <v>1</v>
      </c>
      <c r="AA660" s="25" t="str">
        <f>IF(Z660=0,"",IF(ISBLANK(VLOOKUP(A660,Database!A:AA,22,FALSE)),"",VLOOKUP(A660,Database!A:AA,22,FALSE)))</f>
        <v>Exact</v>
      </c>
      <c r="AB660" s="25">
        <f ca="1">IFERROR(IF(AND(Y660&lt;&gt;"",OR(V660="Terminé",V660="En cours")),VLOOKUP(AA660,Setup_ScoreExactBonus!A:D,4,FALSE),0),0)</f>
        <v>0</v>
      </c>
      <c r="AC660" s="31" t="str">
        <f ca="1">IF(Y660&lt;&gt;"", Y660 + IF(Z660=1,AB660, 0), "")</f>
        <v/>
      </c>
      <c r="AD660" s="31">
        <f ca="1">SUMIFS(AC$2:AC660,D$2:D660,D660)*IF(R660=0,1,2)</f>
        <v>0</v>
      </c>
    </row>
    <row r="661" spans="1:30" x14ac:dyDescent="0.35">
      <c r="A661" s="31">
        <f>IF(ISBLANK(B661),"",COUNTIF(B$2:B661,B661))-1</f>
        <v>16</v>
      </c>
      <c r="B661" s="31">
        <v>36</v>
      </c>
      <c r="C661" s="10">
        <f>VLOOKUP($A661,Database!$A:$Y,7,FALSE)</f>
        <v>46189.125</v>
      </c>
      <c r="D661" s="31" t="str">
        <f>VLOOKUP(Pronostics!$B661,Setup_MPP!$A:$G,3,FALSE)</f>
        <v>Joueur36</v>
      </c>
      <c r="E661" s="31" t="str">
        <f>VLOOKUP(Pronostics!$B661,Setup_MPP!$A:$G,2,FALSE)</f>
        <v>Joueur36</v>
      </c>
      <c r="F661" s="31" t="str">
        <f>VLOOKUP($B661,Setup_MPP!$A:$E,4,FALSE)</f>
        <v>#D5D5D5</v>
      </c>
      <c r="G661" s="31" t="str">
        <f>VLOOKUP($B661,Setup_MPP!$A:$E,5,FALSE)</f>
        <v>#727272</v>
      </c>
      <c r="H661" s="31" t="str">
        <f>IFERROR(IF(AND(A661&gt;=1,A661&lt;=104),VLOOKUP($A661,Location!$A:$J,6,FALSE),IF(A661=0,"Avant l'ouverture",IF(OR(A661=105,A661=106),"Bonus"))),"")</f>
        <v>Tour 1</v>
      </c>
      <c r="I661" s="31" t="str">
        <f>IF(LEFT(H661,4)="Tour",VLOOKUP(A661,Database!$A:$C,3,FALSE),"")</f>
        <v>G</v>
      </c>
      <c r="J661" s="31" t="str">
        <f>VLOOKUP($A661,Location!$A:$J,7,FALSE)</f>
        <v>Iran</v>
      </c>
      <c r="K661" s="31" t="str">
        <f>IFERROR(VLOOKUP(J661,Setup_Team!$B:$C,2,FALSE), "TDB")</f>
        <v>IRN</v>
      </c>
      <c r="L661" s="31" t="str">
        <f>VLOOKUP($A661,Location!$A:$J,8,FALSE)</f>
        <v>Nouvelle-Zélande</v>
      </c>
      <c r="M661" s="31" t="str">
        <f>IFERROR(VLOOKUP(L661,Setup_Team!$B:$C,2,FALSE), "TDB")</f>
        <v>NZL</v>
      </c>
      <c r="N661" s="31" t="str">
        <f>VLOOKUP($A661,Location!$A:$J,9,FALSE)</f>
        <v>Inglewood, Los Angeles, California</v>
      </c>
      <c r="O661" s="31" t="str">
        <f>VLOOKUP($A661,Location!$A:$J,10,FALSE)</f>
        <v>SoFi Stadium</v>
      </c>
      <c r="R661" s="31">
        <v>0</v>
      </c>
      <c r="S661" s="25">
        <f>VLOOKUP($A661,Database!$A:$Y,10,FALSE)</f>
        <v>63</v>
      </c>
      <c r="T661" s="25">
        <f>VLOOKUP($A661,Database!$A:$Y,11,FALSE)</f>
        <v>116</v>
      </c>
      <c r="U661" s="25">
        <f>VLOOKUP($A661,Database!$A:$Y,12,FALSE)</f>
        <v>130</v>
      </c>
      <c r="V661" s="25" t="str">
        <f>VLOOKUP(A661,Database!A:M,13,FALSE)</f>
        <v>À venir</v>
      </c>
      <c r="W661" s="25" t="str">
        <f>VLOOKUP($A661,Database!$A:$Y,20,FALSE)</f>
        <v/>
      </c>
      <c r="X661" s="25" t="str">
        <f>VLOOKUP($A661,Database!$A:$Y,21,FALSE)</f>
        <v/>
      </c>
      <c r="Y661" s="25" t="str">
        <f ca="1">IF(C661&lt;NOW(),IF(AND(P661&gt;Q661,W661&gt;X661),S661,IF(AND(P661=Q661,W661=X661),T661,IF(AND(P661&lt;Q661,W661&lt;X661),U661,0))),"")</f>
        <v/>
      </c>
      <c r="Z661" s="25">
        <f>IF(AND(P661=W661,Q661=X661),1,0)</f>
        <v>1</v>
      </c>
      <c r="AA661" s="25" t="str">
        <f>IF(Z661=0,"",IF(ISBLANK(VLOOKUP(A661,Database!A:AA,22,FALSE)),"",VLOOKUP(A661,Database!A:AA,22,FALSE)))</f>
        <v>Exact</v>
      </c>
      <c r="AB661" s="25">
        <f ca="1">IFERROR(IF(AND(Y661&lt;&gt;"",OR(V661="Terminé",V661="En cours")),VLOOKUP(AA661,Setup_ScoreExactBonus!A:D,4,FALSE),0),0)</f>
        <v>0</v>
      </c>
      <c r="AC661" s="31" t="str">
        <f ca="1">IF(Y661&lt;&gt;"", Y661 + IF(Z661=1,AB661, 0), "")</f>
        <v/>
      </c>
      <c r="AD661" s="31">
        <f ca="1">SUMIFS(AC$2:AC661,D$2:D661,D661)*IF(R661=0,1,2)</f>
        <v>0</v>
      </c>
    </row>
    <row r="662" spans="1:30" x14ac:dyDescent="0.35">
      <c r="A662" s="31">
        <f>IF(ISBLANK(B662),"",COUNTIF(B$2:B662,B662))-1</f>
        <v>16</v>
      </c>
      <c r="B662" s="31">
        <v>37</v>
      </c>
      <c r="C662" s="10">
        <f>VLOOKUP($A662,Database!$A:$Y,7,FALSE)</f>
        <v>46189.125</v>
      </c>
      <c r="D662" s="31" t="str">
        <f>VLOOKUP(Pronostics!$B662,Setup_MPP!$A:$G,3,FALSE)</f>
        <v>Joueur37</v>
      </c>
      <c r="E662" s="31" t="str">
        <f>VLOOKUP(Pronostics!$B662,Setup_MPP!$A:$G,2,FALSE)</f>
        <v>Joueur37</v>
      </c>
      <c r="F662" s="31" t="str">
        <f>VLOOKUP($B662,Setup_MPP!$A:$E,4,FALSE)</f>
        <v>#D5D5D5</v>
      </c>
      <c r="G662" s="31" t="str">
        <f>VLOOKUP($B662,Setup_MPP!$A:$E,5,FALSE)</f>
        <v>#727272</v>
      </c>
      <c r="H662" s="31" t="str">
        <f>IFERROR(IF(AND(A662&gt;=1,A662&lt;=104),VLOOKUP($A662,Location!$A:$J,6,FALSE),IF(A662=0,"Avant l'ouverture",IF(OR(A662=105,A662=106),"Bonus"))),"")</f>
        <v>Tour 1</v>
      </c>
      <c r="I662" s="31" t="str">
        <f>IF(LEFT(H662,4)="Tour",VLOOKUP(A662,Database!$A:$C,3,FALSE),"")</f>
        <v>G</v>
      </c>
      <c r="J662" s="31" t="str">
        <f>VLOOKUP($A662,Location!$A:$J,7,FALSE)</f>
        <v>Iran</v>
      </c>
      <c r="K662" s="31" t="str">
        <f>IFERROR(VLOOKUP(J662,Setup_Team!$B:$C,2,FALSE), "TDB")</f>
        <v>IRN</v>
      </c>
      <c r="L662" s="31" t="str">
        <f>VLOOKUP($A662,Location!$A:$J,8,FALSE)</f>
        <v>Nouvelle-Zélande</v>
      </c>
      <c r="M662" s="31" t="str">
        <f>IFERROR(VLOOKUP(L662,Setup_Team!$B:$C,2,FALSE), "TDB")</f>
        <v>NZL</v>
      </c>
      <c r="N662" s="31" t="str">
        <f>VLOOKUP($A662,Location!$A:$J,9,FALSE)</f>
        <v>Inglewood, Los Angeles, California</v>
      </c>
      <c r="O662" s="31" t="str">
        <f>VLOOKUP($A662,Location!$A:$J,10,FALSE)</f>
        <v>SoFi Stadium</v>
      </c>
      <c r="R662" s="31">
        <v>0</v>
      </c>
      <c r="S662" s="25">
        <f>VLOOKUP($A662,Database!$A:$Y,10,FALSE)</f>
        <v>63</v>
      </c>
      <c r="T662" s="25">
        <f>VLOOKUP($A662,Database!$A:$Y,11,FALSE)</f>
        <v>116</v>
      </c>
      <c r="U662" s="25">
        <f>VLOOKUP($A662,Database!$A:$Y,12,FALSE)</f>
        <v>130</v>
      </c>
      <c r="V662" s="25" t="str">
        <f>VLOOKUP(A662,Database!A:M,13,FALSE)</f>
        <v>À venir</v>
      </c>
      <c r="W662" s="25" t="str">
        <f>VLOOKUP($A662,Database!$A:$Y,20,FALSE)</f>
        <v/>
      </c>
      <c r="X662" s="25" t="str">
        <f>VLOOKUP($A662,Database!$A:$Y,21,FALSE)</f>
        <v/>
      </c>
      <c r="Y662" s="25" t="str">
        <f ca="1">IF(C662&lt;NOW(),IF(AND(P662&gt;Q662,W662&gt;X662),S662,IF(AND(P662=Q662,W662=X662),T662,IF(AND(P662&lt;Q662,W662&lt;X662),U662,0))),"")</f>
        <v/>
      </c>
      <c r="Z662" s="25">
        <f>IF(AND(P662=W662,Q662=X662),1,0)</f>
        <v>1</v>
      </c>
      <c r="AA662" s="25" t="str">
        <f>IF(Z662=0,"",IF(ISBLANK(VLOOKUP(A662,Database!A:AA,22,FALSE)),"",VLOOKUP(A662,Database!A:AA,22,FALSE)))</f>
        <v>Exact</v>
      </c>
      <c r="AB662" s="25">
        <f ca="1">IFERROR(IF(AND(Y662&lt;&gt;"",OR(V662="Terminé",V662="En cours")),VLOOKUP(AA662,Setup_ScoreExactBonus!A:D,4,FALSE),0),0)</f>
        <v>0</v>
      </c>
      <c r="AC662" s="31" t="str">
        <f ca="1">IF(Y662&lt;&gt;"", Y662 + IF(Z662=1,AB662, 0), "")</f>
        <v/>
      </c>
      <c r="AD662" s="31">
        <f ca="1">SUMIFS(AC$2:AC662,D$2:D662,D662)*IF(R662=0,1,2)</f>
        <v>0</v>
      </c>
    </row>
    <row r="663" spans="1:30" x14ac:dyDescent="0.35">
      <c r="A663" s="31">
        <f>IF(ISBLANK(B663),"",COUNTIF(B$2:B663,B663))-1</f>
        <v>16</v>
      </c>
      <c r="B663" s="31">
        <v>38</v>
      </c>
      <c r="C663" s="10">
        <f>VLOOKUP($A663,Database!$A:$Y,7,FALSE)</f>
        <v>46189.125</v>
      </c>
      <c r="D663" s="31" t="str">
        <f>VLOOKUP(Pronostics!$B663,Setup_MPP!$A:$G,3,FALSE)</f>
        <v>Joueur38</v>
      </c>
      <c r="E663" s="31" t="str">
        <f>VLOOKUP(Pronostics!$B663,Setup_MPP!$A:$G,2,FALSE)</f>
        <v>Joueur38</v>
      </c>
      <c r="F663" s="31" t="str">
        <f>VLOOKUP($B663,Setup_MPP!$A:$E,4,FALSE)</f>
        <v>#D5D5D5</v>
      </c>
      <c r="G663" s="31" t="str">
        <f>VLOOKUP($B663,Setup_MPP!$A:$E,5,FALSE)</f>
        <v>#727272</v>
      </c>
      <c r="H663" s="31" t="str">
        <f>IFERROR(IF(AND(A663&gt;=1,A663&lt;=104),VLOOKUP($A663,Location!$A:$J,6,FALSE),IF(A663=0,"Avant l'ouverture",IF(OR(A663=105,A663=106),"Bonus"))),"")</f>
        <v>Tour 1</v>
      </c>
      <c r="I663" s="31" t="str">
        <f>IF(LEFT(H663,4)="Tour",VLOOKUP(A663,Database!$A:$C,3,FALSE),"")</f>
        <v>G</v>
      </c>
      <c r="J663" s="31" t="str">
        <f>VLOOKUP($A663,Location!$A:$J,7,FALSE)</f>
        <v>Iran</v>
      </c>
      <c r="K663" s="31" t="str">
        <f>IFERROR(VLOOKUP(J663,Setup_Team!$B:$C,2,FALSE), "TDB")</f>
        <v>IRN</v>
      </c>
      <c r="L663" s="31" t="str">
        <f>VLOOKUP($A663,Location!$A:$J,8,FALSE)</f>
        <v>Nouvelle-Zélande</v>
      </c>
      <c r="M663" s="31" t="str">
        <f>IFERROR(VLOOKUP(L663,Setup_Team!$B:$C,2,FALSE), "TDB")</f>
        <v>NZL</v>
      </c>
      <c r="N663" s="31" t="str">
        <f>VLOOKUP($A663,Location!$A:$J,9,FALSE)</f>
        <v>Inglewood, Los Angeles, California</v>
      </c>
      <c r="O663" s="31" t="str">
        <f>VLOOKUP($A663,Location!$A:$J,10,FALSE)</f>
        <v>SoFi Stadium</v>
      </c>
      <c r="R663" s="31">
        <v>0</v>
      </c>
      <c r="S663" s="25">
        <f>VLOOKUP($A663,Database!$A:$Y,10,FALSE)</f>
        <v>63</v>
      </c>
      <c r="T663" s="25">
        <f>VLOOKUP($A663,Database!$A:$Y,11,FALSE)</f>
        <v>116</v>
      </c>
      <c r="U663" s="25">
        <f>VLOOKUP($A663,Database!$A:$Y,12,FALSE)</f>
        <v>130</v>
      </c>
      <c r="V663" s="25" t="str">
        <f>VLOOKUP(A663,Database!A:M,13,FALSE)</f>
        <v>À venir</v>
      </c>
      <c r="W663" s="25" t="str">
        <f>VLOOKUP($A663,Database!$A:$Y,20,FALSE)</f>
        <v/>
      </c>
      <c r="X663" s="25" t="str">
        <f>VLOOKUP($A663,Database!$A:$Y,21,FALSE)</f>
        <v/>
      </c>
      <c r="Y663" s="25" t="str">
        <f ca="1">IF(C663&lt;NOW(),IF(AND(P663&gt;Q663,W663&gt;X663),S663,IF(AND(P663=Q663,W663=X663),T663,IF(AND(P663&lt;Q663,W663&lt;X663),U663,0))),"")</f>
        <v/>
      </c>
      <c r="Z663" s="25">
        <f>IF(AND(P663=W663,Q663=X663),1,0)</f>
        <v>1</v>
      </c>
      <c r="AA663" s="25" t="str">
        <f>IF(Z663=0,"",IF(ISBLANK(VLOOKUP(A663,Database!A:AA,22,FALSE)),"",VLOOKUP(A663,Database!A:AA,22,FALSE)))</f>
        <v>Exact</v>
      </c>
      <c r="AB663" s="25">
        <f ca="1">IFERROR(IF(AND(Y663&lt;&gt;"",OR(V663="Terminé",V663="En cours")),VLOOKUP(AA663,Setup_ScoreExactBonus!A:D,4,FALSE),0),0)</f>
        <v>0</v>
      </c>
      <c r="AC663" s="31" t="str">
        <f ca="1">IF(Y663&lt;&gt;"", Y663 + IF(Z663=1,AB663, 0), "")</f>
        <v/>
      </c>
      <c r="AD663" s="31">
        <f ca="1">SUMIFS(AC$2:AC663,D$2:D663,D663)*IF(R663=0,1,2)</f>
        <v>0</v>
      </c>
    </row>
    <row r="664" spans="1:30" x14ac:dyDescent="0.35">
      <c r="A664" s="31">
        <f>IF(ISBLANK(B664),"",COUNTIF(B$2:B664,B664))-1</f>
        <v>16</v>
      </c>
      <c r="B664" s="31">
        <v>39</v>
      </c>
      <c r="C664" s="10">
        <f>VLOOKUP($A664,Database!$A:$Y,7,FALSE)</f>
        <v>46189.125</v>
      </c>
      <c r="D664" s="31" t="str">
        <f>VLOOKUP(Pronostics!$B664,Setup_MPP!$A:$G,3,FALSE)</f>
        <v>Joueur39</v>
      </c>
      <c r="E664" s="31" t="str">
        <f>VLOOKUP(Pronostics!$B664,Setup_MPP!$A:$G,2,FALSE)</f>
        <v>Joueur39</v>
      </c>
      <c r="F664" s="31" t="str">
        <f>VLOOKUP($B664,Setup_MPP!$A:$E,4,FALSE)</f>
        <v>#D5D5D5</v>
      </c>
      <c r="G664" s="31" t="str">
        <f>VLOOKUP($B664,Setup_MPP!$A:$E,5,FALSE)</f>
        <v>#727272</v>
      </c>
      <c r="H664" s="31" t="str">
        <f>IFERROR(IF(AND(A664&gt;=1,A664&lt;=104),VLOOKUP($A664,Location!$A:$J,6,FALSE),IF(A664=0,"Avant l'ouverture",IF(OR(A664=105,A664=106),"Bonus"))),"")</f>
        <v>Tour 1</v>
      </c>
      <c r="I664" s="31" t="str">
        <f>IF(LEFT(H664,4)="Tour",VLOOKUP(A664,Database!$A:$C,3,FALSE),"")</f>
        <v>G</v>
      </c>
      <c r="J664" s="31" t="str">
        <f>VLOOKUP($A664,Location!$A:$J,7,FALSE)</f>
        <v>Iran</v>
      </c>
      <c r="K664" s="31" t="str">
        <f>IFERROR(VLOOKUP(J664,Setup_Team!$B:$C,2,FALSE), "TDB")</f>
        <v>IRN</v>
      </c>
      <c r="L664" s="31" t="str">
        <f>VLOOKUP($A664,Location!$A:$J,8,FALSE)</f>
        <v>Nouvelle-Zélande</v>
      </c>
      <c r="M664" s="31" t="str">
        <f>IFERROR(VLOOKUP(L664,Setup_Team!$B:$C,2,FALSE), "TDB")</f>
        <v>NZL</v>
      </c>
      <c r="N664" s="31" t="str">
        <f>VLOOKUP($A664,Location!$A:$J,9,FALSE)</f>
        <v>Inglewood, Los Angeles, California</v>
      </c>
      <c r="O664" s="31" t="str">
        <f>VLOOKUP($A664,Location!$A:$J,10,FALSE)</f>
        <v>SoFi Stadium</v>
      </c>
      <c r="R664" s="31">
        <v>0</v>
      </c>
      <c r="S664" s="25">
        <f>VLOOKUP($A664,Database!$A:$Y,10,FALSE)</f>
        <v>63</v>
      </c>
      <c r="T664" s="25">
        <f>VLOOKUP($A664,Database!$A:$Y,11,FALSE)</f>
        <v>116</v>
      </c>
      <c r="U664" s="25">
        <f>VLOOKUP($A664,Database!$A:$Y,12,FALSE)</f>
        <v>130</v>
      </c>
      <c r="V664" s="25" t="str">
        <f>VLOOKUP(A664,Database!A:M,13,FALSE)</f>
        <v>À venir</v>
      </c>
      <c r="W664" s="25" t="str">
        <f>VLOOKUP($A664,Database!$A:$Y,20,FALSE)</f>
        <v/>
      </c>
      <c r="X664" s="25" t="str">
        <f>VLOOKUP($A664,Database!$A:$Y,21,FALSE)</f>
        <v/>
      </c>
      <c r="Y664" s="25" t="str">
        <f ca="1">IF(C664&lt;NOW(),IF(AND(P664&gt;Q664,W664&gt;X664),S664,IF(AND(P664=Q664,W664=X664),T664,IF(AND(P664&lt;Q664,W664&lt;X664),U664,0))),"")</f>
        <v/>
      </c>
      <c r="Z664" s="25">
        <f>IF(AND(P664=W664,Q664=X664),1,0)</f>
        <v>1</v>
      </c>
      <c r="AA664" s="25" t="str">
        <f>IF(Z664=0,"",IF(ISBLANK(VLOOKUP(A664,Database!A:AA,22,FALSE)),"",VLOOKUP(A664,Database!A:AA,22,FALSE)))</f>
        <v>Exact</v>
      </c>
      <c r="AB664" s="25">
        <f ca="1">IFERROR(IF(AND(Y664&lt;&gt;"",OR(V664="Terminé",V664="En cours")),VLOOKUP(AA664,Setup_ScoreExactBonus!A:D,4,FALSE),0),0)</f>
        <v>0</v>
      </c>
      <c r="AC664" s="31" t="str">
        <f ca="1">IF(Y664&lt;&gt;"", Y664 + IF(Z664=1,AB664, 0), "")</f>
        <v/>
      </c>
      <c r="AD664" s="31">
        <f ca="1">SUMIFS(AC$2:AC664,D$2:D664,D664)*IF(R664=0,1,2)</f>
        <v>0</v>
      </c>
    </row>
    <row r="665" spans="1:30" x14ac:dyDescent="0.35">
      <c r="A665" s="31">
        <f>IF(ISBLANK(B665),"",COUNTIF(B$2:B665,B665))-1</f>
        <v>17</v>
      </c>
      <c r="B665" s="31">
        <v>1</v>
      </c>
      <c r="C665" s="10">
        <f>VLOOKUP($A665,Database!$A:$Y,7,FALSE)</f>
        <v>46189.875</v>
      </c>
      <c r="D665" s="31" t="str">
        <f>VLOOKUP(Pronostics!$B665,Setup_MPP!$A:$G,3,FALSE)</f>
        <v>_Nicolas_LM_</v>
      </c>
      <c r="E665" s="31" t="str">
        <f>VLOOKUP(Pronostics!$B665,Setup_MPP!$A:$G,2,FALSE)</f>
        <v>Nicolas LE MOUEL</v>
      </c>
      <c r="F665" s="31" t="str">
        <f>VLOOKUP($B665,Setup_MPP!$A:$E,4,FALSE)</f>
        <v>#F7C79D</v>
      </c>
      <c r="G665" s="31" t="str">
        <f>VLOOKUP($B665,Setup_MPP!$A:$E,5,FALSE)</f>
        <v>#FFBE85</v>
      </c>
      <c r="H665" s="31" t="str">
        <f>IFERROR(IF(AND(A665&gt;=1,A665&lt;=104),VLOOKUP($A665,Location!$A:$J,6,FALSE),IF(A665=0,"Avant l'ouverture",IF(OR(A665=105,A665=106),"Bonus"))),"")</f>
        <v>Tour 1</v>
      </c>
      <c r="I665" s="31" t="str">
        <f>IF(LEFT(H665,4)="Tour",VLOOKUP(A665,Database!$A:$C,3,FALSE),"")</f>
        <v>I</v>
      </c>
      <c r="J665" s="31" t="str">
        <f>VLOOKUP($A665,Location!$A:$J,7,FALSE)</f>
        <v>France</v>
      </c>
      <c r="K665" s="31" t="str">
        <f>IFERROR(VLOOKUP(J665,Setup_Team!$B:$C,2,FALSE), "TDB")</f>
        <v>FRA</v>
      </c>
      <c r="L665" s="31" t="str">
        <f>VLOOKUP($A665,Location!$A:$J,8,FALSE)</f>
        <v>Sénégal</v>
      </c>
      <c r="M665" s="31" t="str">
        <f>IFERROR(VLOOKUP(L665,Setup_Team!$B:$C,2,FALSE), "TDB")</f>
        <v>SEN</v>
      </c>
      <c r="N665" s="31" t="str">
        <f>VLOOKUP($A665,Location!$A:$J,9,FALSE)</f>
        <v>East Rutherford, New Jersey/New York</v>
      </c>
      <c r="O665" s="31" t="str">
        <f>VLOOKUP($A665,Location!$A:$J,10,FALSE)</f>
        <v>MetLife Stadium</v>
      </c>
      <c r="P665" s="44"/>
      <c r="Q665" s="44"/>
      <c r="R665" s="31">
        <v>0</v>
      </c>
      <c r="S665" s="25">
        <f>VLOOKUP($A665,Database!$A:$Y,10,FALSE)</f>
        <v>46</v>
      </c>
      <c r="T665" s="25">
        <f>VLOOKUP($A665,Database!$A:$Y,11,FALSE)</f>
        <v>128</v>
      </c>
      <c r="U665" s="25">
        <f>VLOOKUP($A665,Database!$A:$Y,12,FALSE)</f>
        <v>153</v>
      </c>
      <c r="V665" s="25" t="str">
        <f>VLOOKUP(A665,Database!A:M,13,FALSE)</f>
        <v>À venir</v>
      </c>
      <c r="W665" s="25" t="str">
        <f>VLOOKUP($A665,Database!$A:$Y,20,FALSE)</f>
        <v/>
      </c>
      <c r="X665" s="25" t="str">
        <f>VLOOKUP($A665,Database!$A:$Y,21,FALSE)</f>
        <v/>
      </c>
      <c r="Y665" s="25" t="str">
        <f ca="1">IF(C665&lt;NOW(),IF(AND(P665&gt;Q665,W665&gt;X665),S665,IF(AND(P665=Q665,W665=X665),T665,IF(AND(P665&lt;Q665,W665&lt;X665),U665,0))),"")</f>
        <v/>
      </c>
      <c r="Z665" s="25">
        <f>IF(AND(P665=W665,Q665=X665),1,0)</f>
        <v>1</v>
      </c>
      <c r="AA665" s="25" t="str">
        <f>IF(Z665=0,"",IF(ISBLANK(VLOOKUP(A665,Database!A:AA,22,FALSE)),"",VLOOKUP(A665,Database!A:AA,22,FALSE)))</f>
        <v>Exact</v>
      </c>
      <c r="AB665" s="25">
        <f ca="1">IFERROR(IF(AND(Y665&lt;&gt;"",OR(V665="Terminé",V665="En cours")),VLOOKUP(AA665,Setup_ScoreExactBonus!A:D,4,FALSE),0),0)</f>
        <v>0</v>
      </c>
      <c r="AC665" s="31" t="str">
        <f ca="1">IF(Y665&lt;&gt;"", Y665 + IF(Z665=1,AB665, 0), "")</f>
        <v/>
      </c>
      <c r="AD665" s="31">
        <f ca="1">SUMIFS(AC$2:AC665,D$2:D665,D665)*IF(R665=0,1,2)</f>
        <v>0</v>
      </c>
    </row>
    <row r="666" spans="1:30" x14ac:dyDescent="0.35">
      <c r="A666" s="31">
        <f>IF(ISBLANK(B666),"",COUNTIF(B$2:B666,B666))-1</f>
        <v>17</v>
      </c>
      <c r="B666" s="31">
        <v>2</v>
      </c>
      <c r="C666" s="10">
        <f>VLOOKUP($A666,Database!$A:$Y,7,FALSE)</f>
        <v>46189.875</v>
      </c>
      <c r="D666" s="31" t="str">
        <f>VLOOKUP(Pronostics!$B666,Setup_MPP!$A:$G,3,FALSE)</f>
        <v>leaelaz</v>
      </c>
      <c r="E666" s="31" t="str">
        <f>VLOOKUP(Pronostics!$B666,Setup_MPP!$A:$G,2,FALSE)</f>
        <v>Léa EL ASERY</v>
      </c>
      <c r="F666" s="31" t="str">
        <f>VLOOKUP($B666,Setup_MPP!$A:$E,4,FALSE)</f>
        <v>#FFBEBE</v>
      </c>
      <c r="G666" s="31" t="str">
        <f>VLOOKUP($B666,Setup_MPP!$A:$E,5,FALSE)</f>
        <v>#DF6868</v>
      </c>
      <c r="H666" s="31" t="str">
        <f>IFERROR(IF(AND(A666&gt;=1,A666&lt;=104),VLOOKUP($A666,Location!$A:$J,6,FALSE),IF(A666=0,"Avant l'ouverture",IF(OR(A666=105,A666=106),"Bonus"))),"")</f>
        <v>Tour 1</v>
      </c>
      <c r="I666" s="31" t="str">
        <f>IF(LEFT(H666,4)="Tour",VLOOKUP(A666,Database!$A:$C,3,FALSE),"")</f>
        <v>I</v>
      </c>
      <c r="J666" s="31" t="str">
        <f>VLOOKUP($A666,Location!$A:$J,7,FALSE)</f>
        <v>France</v>
      </c>
      <c r="K666" s="31" t="str">
        <f>IFERROR(VLOOKUP(J666,Setup_Team!$B:$C,2,FALSE), "TDB")</f>
        <v>FRA</v>
      </c>
      <c r="L666" s="31" t="str">
        <f>VLOOKUP($A666,Location!$A:$J,8,FALSE)</f>
        <v>Sénégal</v>
      </c>
      <c r="M666" s="31" t="str">
        <f>IFERROR(VLOOKUP(L666,Setup_Team!$B:$C,2,FALSE), "TDB")</f>
        <v>SEN</v>
      </c>
      <c r="N666" s="31" t="str">
        <f>VLOOKUP($A666,Location!$A:$J,9,FALSE)</f>
        <v>East Rutherford, New Jersey/New York</v>
      </c>
      <c r="O666" s="31" t="str">
        <f>VLOOKUP($A666,Location!$A:$J,10,FALSE)</f>
        <v>MetLife Stadium</v>
      </c>
      <c r="R666" s="31">
        <v>0</v>
      </c>
      <c r="S666" s="25">
        <f>VLOOKUP($A666,Database!$A:$Y,10,FALSE)</f>
        <v>46</v>
      </c>
      <c r="T666" s="25">
        <f>VLOOKUP($A666,Database!$A:$Y,11,FALSE)</f>
        <v>128</v>
      </c>
      <c r="U666" s="25">
        <f>VLOOKUP($A666,Database!$A:$Y,12,FALSE)</f>
        <v>153</v>
      </c>
      <c r="V666" s="25" t="str">
        <f>VLOOKUP(A666,Database!A:M,13,FALSE)</f>
        <v>À venir</v>
      </c>
      <c r="W666" s="25" t="str">
        <f>VLOOKUP($A666,Database!$A:$Y,20,FALSE)</f>
        <v/>
      </c>
      <c r="X666" s="25" t="str">
        <f>VLOOKUP($A666,Database!$A:$Y,21,FALSE)</f>
        <v/>
      </c>
      <c r="Y666" s="25" t="str">
        <f ca="1">IF(C666&lt;NOW(),IF(AND(P666&gt;Q666,W666&gt;X666),S666,IF(AND(P666=Q666,W666=X666),T666,IF(AND(P666&lt;Q666,W666&lt;X666),U666,0))),"")</f>
        <v/>
      </c>
      <c r="Z666" s="25">
        <f>IF(AND(P666=W666,Q666=X666),1,0)</f>
        <v>1</v>
      </c>
      <c r="AA666" s="25" t="str">
        <f>IF(Z666=0,"",IF(ISBLANK(VLOOKUP(A666,Database!A:AA,22,FALSE)),"",VLOOKUP(A666,Database!A:AA,22,FALSE)))</f>
        <v>Exact</v>
      </c>
      <c r="AB666" s="25">
        <f ca="1">IFERROR(IF(AND(Y666&lt;&gt;"",OR(V666="Terminé",V666="En cours")),VLOOKUP(AA666,Setup_ScoreExactBonus!A:D,4,FALSE),0),0)</f>
        <v>0</v>
      </c>
      <c r="AC666" s="31" t="str">
        <f ca="1">IF(Y666&lt;&gt;"", Y666 + IF(Z666=1,AB666, 0), "")</f>
        <v/>
      </c>
      <c r="AD666" s="31">
        <f ca="1">SUMIFS(AC$2:AC666,D$2:D666,D666)*IF(R666=0,1,2)</f>
        <v>0</v>
      </c>
    </row>
    <row r="667" spans="1:30" x14ac:dyDescent="0.35">
      <c r="A667" s="31">
        <f>IF(ISBLANK(B667),"",COUNTIF(B$2:B667,B667))-1</f>
        <v>17</v>
      </c>
      <c r="B667" s="31">
        <v>3</v>
      </c>
      <c r="C667" s="10">
        <f>VLOOKUP($A667,Database!$A:$Y,7,FALSE)</f>
        <v>46189.875</v>
      </c>
      <c r="D667" s="31" t="str">
        <f>VLOOKUP(Pronostics!$B667,Setup_MPP!$A:$G,3,FALSE)</f>
        <v>PasMetalleux</v>
      </c>
      <c r="E667" s="31" t="str">
        <f>VLOOKUP(Pronostics!$B667,Setup_MPP!$A:$G,2,FALSE)</f>
        <v>Elwenn JOUBREL</v>
      </c>
      <c r="F667" s="31" t="str">
        <f>VLOOKUP($B667,Setup_MPP!$A:$E,4,FALSE)</f>
        <v>#F5C7FC</v>
      </c>
      <c r="G667" s="31" t="str">
        <f>VLOOKUP($B667,Setup_MPP!$A:$E,5,FALSE)</f>
        <v>#C489CF</v>
      </c>
      <c r="H667" s="31" t="str">
        <f>IFERROR(IF(AND(A667&gt;=1,A667&lt;=104),VLOOKUP($A667,Location!$A:$J,6,FALSE),IF(A667=0,"Avant l'ouverture",IF(OR(A667=105,A667=106),"Bonus"))),"")</f>
        <v>Tour 1</v>
      </c>
      <c r="I667" s="31" t="str">
        <f>IF(LEFT(H667,4)="Tour",VLOOKUP(A667,Database!$A:$C,3,FALSE),"")</f>
        <v>I</v>
      </c>
      <c r="J667" s="31" t="str">
        <f>VLOOKUP($A667,Location!$A:$J,7,FALSE)</f>
        <v>France</v>
      </c>
      <c r="K667" s="31" t="str">
        <f>IFERROR(VLOOKUP(J667,Setup_Team!$B:$C,2,FALSE), "TDB")</f>
        <v>FRA</v>
      </c>
      <c r="L667" s="31" t="str">
        <f>VLOOKUP($A667,Location!$A:$J,8,FALSE)</f>
        <v>Sénégal</v>
      </c>
      <c r="M667" s="31" t="str">
        <f>IFERROR(VLOOKUP(L667,Setup_Team!$B:$C,2,FALSE), "TDB")</f>
        <v>SEN</v>
      </c>
      <c r="N667" s="31" t="str">
        <f>VLOOKUP($A667,Location!$A:$J,9,FALSE)</f>
        <v>East Rutherford, New Jersey/New York</v>
      </c>
      <c r="O667" s="31" t="str">
        <f>VLOOKUP($A667,Location!$A:$J,10,FALSE)</f>
        <v>MetLife Stadium</v>
      </c>
      <c r="R667" s="31">
        <v>0</v>
      </c>
      <c r="S667" s="25">
        <f>VLOOKUP($A667,Database!$A:$Y,10,FALSE)</f>
        <v>46</v>
      </c>
      <c r="T667" s="25">
        <f>VLOOKUP($A667,Database!$A:$Y,11,FALSE)</f>
        <v>128</v>
      </c>
      <c r="U667" s="25">
        <f>VLOOKUP($A667,Database!$A:$Y,12,FALSE)</f>
        <v>153</v>
      </c>
      <c r="V667" s="25" t="str">
        <f>VLOOKUP(A667,Database!A:M,13,FALSE)</f>
        <v>À venir</v>
      </c>
      <c r="W667" s="25" t="str">
        <f>VLOOKUP($A667,Database!$A:$Y,20,FALSE)</f>
        <v/>
      </c>
      <c r="X667" s="25" t="str">
        <f>VLOOKUP($A667,Database!$A:$Y,21,FALSE)</f>
        <v/>
      </c>
      <c r="Y667" s="25" t="str">
        <f ca="1">IF(C667&lt;NOW(),IF(AND(P667&gt;Q667,W667&gt;X667),S667,IF(AND(P667=Q667,W667=X667),T667,IF(AND(P667&lt;Q667,W667&lt;X667),U667,0))),"")</f>
        <v/>
      </c>
      <c r="Z667" s="25">
        <f>IF(AND(P667=W667,Q667=X667),1,0)</f>
        <v>1</v>
      </c>
      <c r="AA667" s="25" t="str">
        <f>IF(Z667=0,"",IF(ISBLANK(VLOOKUP(A667,Database!A:AA,22,FALSE)),"",VLOOKUP(A667,Database!A:AA,22,FALSE)))</f>
        <v>Exact</v>
      </c>
      <c r="AB667" s="25">
        <f ca="1">IFERROR(IF(AND(Y667&lt;&gt;"",OR(V667="Terminé",V667="En cours")),VLOOKUP(AA667,Setup_ScoreExactBonus!A:D,4,FALSE),0),0)</f>
        <v>0</v>
      </c>
      <c r="AC667" s="31" t="str">
        <f ca="1">IF(Y667&lt;&gt;"", Y667 + IF(Z667=1,AB667, 0), "")</f>
        <v/>
      </c>
      <c r="AD667" s="31">
        <f ca="1">SUMIFS(AC$2:AC667,D$2:D667,D667)*IF(R667=0,1,2)</f>
        <v>0</v>
      </c>
    </row>
    <row r="668" spans="1:30" x14ac:dyDescent="0.35">
      <c r="A668" s="31">
        <f>IF(ISBLANK(B668),"",COUNTIF(B$2:B668,B668))-1</f>
        <v>17</v>
      </c>
      <c r="B668" s="31">
        <v>4</v>
      </c>
      <c r="C668" s="10">
        <f>VLOOKUP($A668,Database!$A:$Y,7,FALSE)</f>
        <v>46189.875</v>
      </c>
      <c r="D668" s="31" t="str">
        <f>VLOOKUP(Pronostics!$B668,Setup_MPP!$A:$G,3,FALSE)</f>
        <v>Popo444</v>
      </c>
      <c r="E668" s="31" t="str">
        <f>VLOOKUP(Pronostics!$B668,Setup_MPP!$A:$G,2,FALSE)</f>
        <v>Pauline OLIVIER</v>
      </c>
      <c r="F668" s="31" t="str">
        <f>VLOOKUP($B668,Setup_MPP!$A:$E,4,FALSE)</f>
        <v>#A5EA7F</v>
      </c>
      <c r="G668" s="31" t="str">
        <f>VLOOKUP($B668,Setup_MPP!$A:$E,5,FALSE)</f>
        <v>#80C65A</v>
      </c>
      <c r="H668" s="31" t="str">
        <f>IFERROR(IF(AND(A668&gt;=1,A668&lt;=104),VLOOKUP($A668,Location!$A:$J,6,FALSE),IF(A668=0,"Avant l'ouverture",IF(OR(A668=105,A668=106),"Bonus"))),"")</f>
        <v>Tour 1</v>
      </c>
      <c r="I668" s="31" t="str">
        <f>IF(LEFT(H668,4)="Tour",VLOOKUP(A668,Database!$A:$C,3,FALSE),"")</f>
        <v>I</v>
      </c>
      <c r="J668" s="31" t="str">
        <f>VLOOKUP($A668,Location!$A:$J,7,FALSE)</f>
        <v>France</v>
      </c>
      <c r="K668" s="31" t="str">
        <f>IFERROR(VLOOKUP(J668,Setup_Team!$B:$C,2,FALSE), "TDB")</f>
        <v>FRA</v>
      </c>
      <c r="L668" s="31" t="str">
        <f>VLOOKUP($A668,Location!$A:$J,8,FALSE)</f>
        <v>Sénégal</v>
      </c>
      <c r="M668" s="31" t="str">
        <f>IFERROR(VLOOKUP(L668,Setup_Team!$B:$C,2,FALSE), "TDB")</f>
        <v>SEN</v>
      </c>
      <c r="N668" s="31" t="str">
        <f>VLOOKUP($A668,Location!$A:$J,9,FALSE)</f>
        <v>East Rutherford, New Jersey/New York</v>
      </c>
      <c r="O668" s="31" t="str">
        <f>VLOOKUP($A668,Location!$A:$J,10,FALSE)</f>
        <v>MetLife Stadium</v>
      </c>
      <c r="R668" s="31">
        <v>0</v>
      </c>
      <c r="S668" s="25">
        <f>VLOOKUP($A668,Database!$A:$Y,10,FALSE)</f>
        <v>46</v>
      </c>
      <c r="T668" s="25">
        <f>VLOOKUP($A668,Database!$A:$Y,11,FALSE)</f>
        <v>128</v>
      </c>
      <c r="U668" s="25">
        <f>VLOOKUP($A668,Database!$A:$Y,12,FALSE)</f>
        <v>153</v>
      </c>
      <c r="V668" s="25" t="str">
        <f>VLOOKUP(A668,Database!A:M,13,FALSE)</f>
        <v>À venir</v>
      </c>
      <c r="W668" s="25" t="str">
        <f>VLOOKUP($A668,Database!$A:$Y,20,FALSE)</f>
        <v/>
      </c>
      <c r="X668" s="25" t="str">
        <f>VLOOKUP($A668,Database!$A:$Y,21,FALSE)</f>
        <v/>
      </c>
      <c r="Y668" s="25" t="str">
        <f ca="1">IF(C668&lt;NOW(),IF(AND(P668&gt;Q668,W668&gt;X668),S668,IF(AND(P668=Q668,W668=X668),T668,IF(AND(P668&lt;Q668,W668&lt;X668),U668,0))),"")</f>
        <v/>
      </c>
      <c r="Z668" s="25">
        <f>IF(AND(P668=W668,Q668=X668),1,0)</f>
        <v>1</v>
      </c>
      <c r="AA668" s="25" t="str">
        <f>IF(Z668=0,"",IF(ISBLANK(VLOOKUP(A668,Database!A:AA,22,FALSE)),"",VLOOKUP(A668,Database!A:AA,22,FALSE)))</f>
        <v>Exact</v>
      </c>
      <c r="AB668" s="25">
        <f ca="1">IFERROR(IF(AND(Y668&lt;&gt;"",OR(V668="Terminé",V668="En cours")),VLOOKUP(AA668,Setup_ScoreExactBonus!A:D,4,FALSE),0),0)</f>
        <v>0</v>
      </c>
      <c r="AC668" s="31" t="str">
        <f ca="1">IF(Y668&lt;&gt;"", Y668 + IF(Z668=1,AB668, 0), "")</f>
        <v/>
      </c>
      <c r="AD668" s="31">
        <f ca="1">SUMIFS(AC$2:AC668,D$2:D668,D668)*IF(R668=0,1,2)</f>
        <v>0</v>
      </c>
    </row>
    <row r="669" spans="1:30" x14ac:dyDescent="0.35">
      <c r="A669" s="31">
        <f>IF(ISBLANK(B669),"",COUNTIF(B$2:B669,B669))-1</f>
        <v>17</v>
      </c>
      <c r="B669" s="31">
        <v>5</v>
      </c>
      <c r="C669" s="10">
        <f>VLOOKUP($A669,Database!$A:$Y,7,FALSE)</f>
        <v>46189.875</v>
      </c>
      <c r="D669" s="31" t="str">
        <f>VLOOKUP(Pronostics!$B669,Setup_MPP!$A:$G,3,FALSE)</f>
        <v>_Jujul</v>
      </c>
      <c r="E669" s="31" t="str">
        <f>VLOOKUP(Pronostics!$B669,Setup_MPP!$A:$G,2,FALSE)</f>
        <v>Julie BOISSIERE</v>
      </c>
      <c r="F669" s="31" t="str">
        <f>VLOOKUP($B669,Setup_MPP!$A:$E,4,FALSE)</f>
        <v>#D890FF</v>
      </c>
      <c r="G669" s="31" t="str">
        <f>VLOOKUP($B669,Setup_MPP!$A:$E,5,FALSE)</f>
        <v>#B750EF</v>
      </c>
      <c r="H669" s="31" t="str">
        <f>IFERROR(IF(AND(A669&gt;=1,A669&lt;=104),VLOOKUP($A669,Location!$A:$J,6,FALSE),IF(A669=0,"Avant l'ouverture",IF(OR(A669=105,A669=106),"Bonus"))),"")</f>
        <v>Tour 1</v>
      </c>
      <c r="I669" s="31" t="str">
        <f>IF(LEFT(H669,4)="Tour",VLOOKUP(A669,Database!$A:$C,3,FALSE),"")</f>
        <v>I</v>
      </c>
      <c r="J669" s="31" t="str">
        <f>VLOOKUP($A669,Location!$A:$J,7,FALSE)</f>
        <v>France</v>
      </c>
      <c r="K669" s="31" t="str">
        <f>IFERROR(VLOOKUP(J669,Setup_Team!$B:$C,2,FALSE), "TDB")</f>
        <v>FRA</v>
      </c>
      <c r="L669" s="31" t="str">
        <f>VLOOKUP($A669,Location!$A:$J,8,FALSE)</f>
        <v>Sénégal</v>
      </c>
      <c r="M669" s="31" t="str">
        <f>IFERROR(VLOOKUP(L669,Setup_Team!$B:$C,2,FALSE), "TDB")</f>
        <v>SEN</v>
      </c>
      <c r="N669" s="31" t="str">
        <f>VLOOKUP($A669,Location!$A:$J,9,FALSE)</f>
        <v>East Rutherford, New Jersey/New York</v>
      </c>
      <c r="O669" s="31" t="str">
        <f>VLOOKUP($A669,Location!$A:$J,10,FALSE)</f>
        <v>MetLife Stadium</v>
      </c>
      <c r="R669" s="31">
        <v>0</v>
      </c>
      <c r="S669" s="25">
        <f>VLOOKUP($A669,Database!$A:$Y,10,FALSE)</f>
        <v>46</v>
      </c>
      <c r="T669" s="25">
        <f>VLOOKUP($A669,Database!$A:$Y,11,FALSE)</f>
        <v>128</v>
      </c>
      <c r="U669" s="25">
        <f>VLOOKUP($A669,Database!$A:$Y,12,FALSE)</f>
        <v>153</v>
      </c>
      <c r="V669" s="25" t="str">
        <f>VLOOKUP(A669,Database!A:M,13,FALSE)</f>
        <v>À venir</v>
      </c>
      <c r="W669" s="25" t="str">
        <f>VLOOKUP($A669,Database!$A:$Y,20,FALSE)</f>
        <v/>
      </c>
      <c r="X669" s="25" t="str">
        <f>VLOOKUP($A669,Database!$A:$Y,21,FALSE)</f>
        <v/>
      </c>
      <c r="Y669" s="25" t="str">
        <f ca="1">IF(C669&lt;NOW(),IF(AND(P669&gt;Q669,W669&gt;X669),S669,IF(AND(P669=Q669,W669=X669),T669,IF(AND(P669&lt;Q669,W669&lt;X669),U669,0))),"")</f>
        <v/>
      </c>
      <c r="Z669" s="25">
        <f>IF(AND(P669=W669,Q669=X669),1,0)</f>
        <v>1</v>
      </c>
      <c r="AA669" s="25" t="str">
        <f>IF(Z669=0,"",IF(ISBLANK(VLOOKUP(A669,Database!A:AA,22,FALSE)),"",VLOOKUP(A669,Database!A:AA,22,FALSE)))</f>
        <v>Exact</v>
      </c>
      <c r="AB669" s="25">
        <f ca="1">IFERROR(IF(AND(Y669&lt;&gt;"",OR(V669="Terminé",V669="En cours")),VLOOKUP(AA669,Setup_ScoreExactBonus!A:D,4,FALSE),0),0)</f>
        <v>0</v>
      </c>
      <c r="AC669" s="31" t="str">
        <f ca="1">IF(Y669&lt;&gt;"", Y669 + IF(Z669=1,AB669, 0), "")</f>
        <v/>
      </c>
      <c r="AD669" s="31">
        <f ca="1">SUMIFS(AC$2:AC669,D$2:D669,D669)*IF(R669=0,1,2)</f>
        <v>0</v>
      </c>
    </row>
    <row r="670" spans="1:30" x14ac:dyDescent="0.35">
      <c r="A670" s="31">
        <f>IF(ISBLANK(B670),"",COUNTIF(B$2:B670,B670))-1</f>
        <v>17</v>
      </c>
      <c r="B670" s="31">
        <v>6</v>
      </c>
      <c r="C670" s="10">
        <f>VLOOKUP($A670,Database!$A:$Y,7,FALSE)</f>
        <v>46189.875</v>
      </c>
      <c r="D670" s="31" t="str">
        <f>VLOOKUP(Pronostics!$B670,Setup_MPP!$A:$G,3,FALSE)</f>
        <v>Julay</v>
      </c>
      <c r="E670" s="31" t="str">
        <f>VLOOKUP(Pronostics!$B670,Setup_MPP!$A:$G,2,FALSE)</f>
        <v>Julie BOUCHARD</v>
      </c>
      <c r="F670" s="31" t="str">
        <f>VLOOKUP($B670,Setup_MPP!$A:$E,4,FALSE)</f>
        <v>#A6F7B1</v>
      </c>
      <c r="G670" s="31" t="str">
        <f>VLOOKUP($B670,Setup_MPP!$A:$E,5,FALSE)</f>
        <v>#6EC179</v>
      </c>
      <c r="H670" s="31" t="str">
        <f>IFERROR(IF(AND(A670&gt;=1,A670&lt;=104),VLOOKUP($A670,Location!$A:$J,6,FALSE),IF(A670=0,"Avant l'ouverture",IF(OR(A670=105,A670=106),"Bonus"))),"")</f>
        <v>Tour 1</v>
      </c>
      <c r="I670" s="31" t="str">
        <f>IF(LEFT(H670,4)="Tour",VLOOKUP(A670,Database!$A:$C,3,FALSE),"")</f>
        <v>I</v>
      </c>
      <c r="J670" s="31" t="str">
        <f>VLOOKUP($A670,Location!$A:$J,7,FALSE)</f>
        <v>France</v>
      </c>
      <c r="K670" s="31" t="str">
        <f>IFERROR(VLOOKUP(J670,Setup_Team!$B:$C,2,FALSE), "TDB")</f>
        <v>FRA</v>
      </c>
      <c r="L670" s="31" t="str">
        <f>VLOOKUP($A670,Location!$A:$J,8,FALSE)</f>
        <v>Sénégal</v>
      </c>
      <c r="M670" s="31" t="str">
        <f>IFERROR(VLOOKUP(L670,Setup_Team!$B:$C,2,FALSE), "TDB")</f>
        <v>SEN</v>
      </c>
      <c r="N670" s="31" t="str">
        <f>VLOOKUP($A670,Location!$A:$J,9,FALSE)</f>
        <v>East Rutherford, New Jersey/New York</v>
      </c>
      <c r="O670" s="31" t="str">
        <f>VLOOKUP($A670,Location!$A:$J,10,FALSE)</f>
        <v>MetLife Stadium</v>
      </c>
      <c r="R670" s="31">
        <v>0</v>
      </c>
      <c r="S670" s="25">
        <f>VLOOKUP($A670,Database!$A:$Y,10,FALSE)</f>
        <v>46</v>
      </c>
      <c r="T670" s="25">
        <f>VLOOKUP($A670,Database!$A:$Y,11,FALSE)</f>
        <v>128</v>
      </c>
      <c r="U670" s="25">
        <f>VLOOKUP($A670,Database!$A:$Y,12,FALSE)</f>
        <v>153</v>
      </c>
      <c r="V670" s="25" t="str">
        <f>VLOOKUP(A670,Database!A:M,13,FALSE)</f>
        <v>À venir</v>
      </c>
      <c r="W670" s="25" t="str">
        <f>VLOOKUP($A670,Database!$A:$Y,20,FALSE)</f>
        <v/>
      </c>
      <c r="X670" s="25" t="str">
        <f>VLOOKUP($A670,Database!$A:$Y,21,FALSE)</f>
        <v/>
      </c>
      <c r="Y670" s="25" t="str">
        <f ca="1">IF(C670&lt;NOW(),IF(AND(P670&gt;Q670,W670&gt;X670),S670,IF(AND(P670=Q670,W670=X670),T670,IF(AND(P670&lt;Q670,W670&lt;X670),U670,0))),"")</f>
        <v/>
      </c>
      <c r="Z670" s="25">
        <f>IF(AND(P670=W670,Q670=X670),1,0)</f>
        <v>1</v>
      </c>
      <c r="AA670" s="25" t="str">
        <f>IF(Z670=0,"",IF(ISBLANK(VLOOKUP(A670,Database!A:AA,22,FALSE)),"",VLOOKUP(A670,Database!A:AA,22,FALSE)))</f>
        <v>Exact</v>
      </c>
      <c r="AB670" s="25">
        <f ca="1">IFERROR(IF(AND(Y670&lt;&gt;"",OR(V670="Terminé",V670="En cours")),VLOOKUP(AA670,Setup_ScoreExactBonus!A:D,4,FALSE),0),0)</f>
        <v>0</v>
      </c>
      <c r="AC670" s="31" t="str">
        <f ca="1">IF(Y670&lt;&gt;"", Y670 + IF(Z670=1,AB670, 0), "")</f>
        <v/>
      </c>
      <c r="AD670" s="31">
        <f ca="1">SUMIFS(AC$2:AC670,D$2:D670,D670)*IF(R670=0,1,2)</f>
        <v>0</v>
      </c>
    </row>
    <row r="671" spans="1:30" x14ac:dyDescent="0.35">
      <c r="A671" s="31">
        <f>IF(ISBLANK(B671),"",COUNTIF(B$2:B671,B671))-1</f>
        <v>17</v>
      </c>
      <c r="B671" s="31">
        <v>7</v>
      </c>
      <c r="C671" s="10">
        <f>VLOOKUP($A671,Database!$A:$Y,7,FALSE)</f>
        <v>46189.875</v>
      </c>
      <c r="D671" s="31" t="str">
        <f>VLOOKUP(Pronostics!$B671,Setup_MPP!$A:$G,3,FALSE)</f>
        <v>__Vince__</v>
      </c>
      <c r="E671" s="31" t="str">
        <f>VLOOKUP(Pronostics!$B671,Setup_MPP!$A:$G,2,FALSE)</f>
        <v>Vincent FRAYSSE</v>
      </c>
      <c r="F671" s="31" t="str">
        <f>VLOOKUP($B671,Setup_MPP!$A:$E,4,FALSE)</f>
        <v>#B2EAE8</v>
      </c>
      <c r="G671" s="31" t="str">
        <f>VLOOKUP($B671,Setup_MPP!$A:$E,5,FALSE)</f>
        <v>#6CB4B1</v>
      </c>
      <c r="H671" s="31" t="str">
        <f>IFERROR(IF(AND(A671&gt;=1,A671&lt;=104),VLOOKUP($A671,Location!$A:$J,6,FALSE),IF(A671=0,"Avant l'ouverture",IF(OR(A671=105,A671=106),"Bonus"))),"")</f>
        <v>Tour 1</v>
      </c>
      <c r="I671" s="31" t="str">
        <f>IF(LEFT(H671,4)="Tour",VLOOKUP(A671,Database!$A:$C,3,FALSE),"")</f>
        <v>I</v>
      </c>
      <c r="J671" s="31" t="str">
        <f>VLOOKUP($A671,Location!$A:$J,7,FALSE)</f>
        <v>France</v>
      </c>
      <c r="K671" s="31" t="str">
        <f>IFERROR(VLOOKUP(J671,Setup_Team!$B:$C,2,FALSE), "TDB")</f>
        <v>FRA</v>
      </c>
      <c r="L671" s="31" t="str">
        <f>VLOOKUP($A671,Location!$A:$J,8,FALSE)</f>
        <v>Sénégal</v>
      </c>
      <c r="M671" s="31" t="str">
        <f>IFERROR(VLOOKUP(L671,Setup_Team!$B:$C,2,FALSE), "TDB")</f>
        <v>SEN</v>
      </c>
      <c r="N671" s="31" t="str">
        <f>VLOOKUP($A671,Location!$A:$J,9,FALSE)</f>
        <v>East Rutherford, New Jersey/New York</v>
      </c>
      <c r="O671" s="31" t="str">
        <f>VLOOKUP($A671,Location!$A:$J,10,FALSE)</f>
        <v>MetLife Stadium</v>
      </c>
      <c r="R671" s="31">
        <v>0</v>
      </c>
      <c r="S671" s="25">
        <f>VLOOKUP($A671,Database!$A:$Y,10,FALSE)</f>
        <v>46</v>
      </c>
      <c r="T671" s="25">
        <f>VLOOKUP($A671,Database!$A:$Y,11,FALSE)</f>
        <v>128</v>
      </c>
      <c r="U671" s="25">
        <f>VLOOKUP($A671,Database!$A:$Y,12,FALSE)</f>
        <v>153</v>
      </c>
      <c r="V671" s="25" t="str">
        <f>VLOOKUP(A671,Database!A:M,13,FALSE)</f>
        <v>À venir</v>
      </c>
      <c r="W671" s="25" t="str">
        <f>VLOOKUP($A671,Database!$A:$Y,20,FALSE)</f>
        <v/>
      </c>
      <c r="X671" s="25" t="str">
        <f>VLOOKUP($A671,Database!$A:$Y,21,FALSE)</f>
        <v/>
      </c>
      <c r="Y671" s="25" t="str">
        <f ca="1">IF(C671&lt;NOW(),IF(AND(P671&gt;Q671,W671&gt;X671),S671,IF(AND(P671=Q671,W671=X671),T671,IF(AND(P671&lt;Q671,W671&lt;X671),U671,0))),"")</f>
        <v/>
      </c>
      <c r="Z671" s="25">
        <f>IF(AND(P671=W671,Q671=X671),1,0)</f>
        <v>1</v>
      </c>
      <c r="AA671" s="25" t="str">
        <f>IF(Z671=0,"",IF(ISBLANK(VLOOKUP(A671,Database!A:AA,22,FALSE)),"",VLOOKUP(A671,Database!A:AA,22,FALSE)))</f>
        <v>Exact</v>
      </c>
      <c r="AB671" s="25">
        <f ca="1">IFERROR(IF(AND(Y671&lt;&gt;"",OR(V671="Terminé",V671="En cours")),VLOOKUP(AA671,Setup_ScoreExactBonus!A:D,4,FALSE),0),0)</f>
        <v>0</v>
      </c>
      <c r="AC671" s="31" t="str">
        <f ca="1">IF(Y671&lt;&gt;"", Y671 + IF(Z671=1,AB671, 0), "")</f>
        <v/>
      </c>
      <c r="AD671" s="31">
        <f ca="1">SUMIFS(AC$2:AC671,D$2:D671,D671)*IF(R671=0,1,2)</f>
        <v>0</v>
      </c>
    </row>
    <row r="672" spans="1:30" x14ac:dyDescent="0.35">
      <c r="A672" s="31">
        <f>IF(ISBLANK(B672),"",COUNTIF(B$2:B672,B672))-1</f>
        <v>17</v>
      </c>
      <c r="B672" s="31">
        <v>8</v>
      </c>
      <c r="C672" s="10">
        <f>VLOOKUP($A672,Database!$A:$Y,7,FALSE)</f>
        <v>46189.875</v>
      </c>
      <c r="D672" s="31" t="str">
        <f>VLOOKUP(Pronostics!$B672,Setup_MPP!$A:$G,3,FALSE)</f>
        <v>Louuiiis</v>
      </c>
      <c r="E672" s="31" t="str">
        <f>VLOOKUP(Pronostics!$B672,Setup_MPP!$A:$G,2,FALSE)</f>
        <v>Louis HARLE</v>
      </c>
      <c r="F672" s="31" t="str">
        <f>VLOOKUP($B672,Setup_MPP!$A:$E,4,FALSE)</f>
        <v>#EEF7B1</v>
      </c>
      <c r="G672" s="31" t="str">
        <f>VLOOKUP($B672,Setup_MPP!$A:$E,5,FALSE)</f>
        <v>#C1CB7D</v>
      </c>
      <c r="H672" s="31" t="str">
        <f>IFERROR(IF(AND(A672&gt;=1,A672&lt;=104),VLOOKUP($A672,Location!$A:$J,6,FALSE),IF(A672=0,"Avant l'ouverture",IF(OR(A672=105,A672=106),"Bonus"))),"")</f>
        <v>Tour 1</v>
      </c>
      <c r="I672" s="31" t="str">
        <f>IF(LEFT(H672,4)="Tour",VLOOKUP(A672,Database!$A:$C,3,FALSE),"")</f>
        <v>I</v>
      </c>
      <c r="J672" s="31" t="str">
        <f>VLOOKUP($A672,Location!$A:$J,7,FALSE)</f>
        <v>France</v>
      </c>
      <c r="K672" s="31" t="str">
        <f>IFERROR(VLOOKUP(J672,Setup_Team!$B:$C,2,FALSE), "TDB")</f>
        <v>FRA</v>
      </c>
      <c r="L672" s="31" t="str">
        <f>VLOOKUP($A672,Location!$A:$J,8,FALSE)</f>
        <v>Sénégal</v>
      </c>
      <c r="M672" s="31" t="str">
        <f>IFERROR(VLOOKUP(L672,Setup_Team!$B:$C,2,FALSE), "TDB")</f>
        <v>SEN</v>
      </c>
      <c r="N672" s="31" t="str">
        <f>VLOOKUP($A672,Location!$A:$J,9,FALSE)</f>
        <v>East Rutherford, New Jersey/New York</v>
      </c>
      <c r="O672" s="31" t="str">
        <f>VLOOKUP($A672,Location!$A:$J,10,FALSE)</f>
        <v>MetLife Stadium</v>
      </c>
      <c r="R672" s="31">
        <v>0</v>
      </c>
      <c r="S672" s="25">
        <f>VLOOKUP($A672,Database!$A:$Y,10,FALSE)</f>
        <v>46</v>
      </c>
      <c r="T672" s="25">
        <f>VLOOKUP($A672,Database!$A:$Y,11,FALSE)</f>
        <v>128</v>
      </c>
      <c r="U672" s="25">
        <f>VLOOKUP($A672,Database!$A:$Y,12,FALSE)</f>
        <v>153</v>
      </c>
      <c r="V672" s="25" t="str">
        <f>VLOOKUP(A672,Database!A:M,13,FALSE)</f>
        <v>À venir</v>
      </c>
      <c r="W672" s="25" t="str">
        <f>VLOOKUP($A672,Database!$A:$Y,20,FALSE)</f>
        <v/>
      </c>
      <c r="X672" s="25" t="str">
        <f>VLOOKUP($A672,Database!$A:$Y,21,FALSE)</f>
        <v/>
      </c>
      <c r="Y672" s="25" t="str">
        <f ca="1">IF(C672&lt;NOW(),IF(AND(P672&gt;Q672,W672&gt;X672),S672,IF(AND(P672=Q672,W672=X672),T672,IF(AND(P672&lt;Q672,W672&lt;X672),U672,0))),"")</f>
        <v/>
      </c>
      <c r="Z672" s="25">
        <f>IF(AND(P672=W672,Q672=X672),1,0)</f>
        <v>1</v>
      </c>
      <c r="AA672" s="25" t="str">
        <f>IF(Z672=0,"",IF(ISBLANK(VLOOKUP(A672,Database!A:AA,22,FALSE)),"",VLOOKUP(A672,Database!A:AA,22,FALSE)))</f>
        <v>Exact</v>
      </c>
      <c r="AB672" s="25">
        <f ca="1">IFERROR(IF(AND(Y672&lt;&gt;"",OR(V672="Terminé",V672="En cours")),VLOOKUP(AA672,Setup_ScoreExactBonus!A:D,4,FALSE),0),0)</f>
        <v>0</v>
      </c>
      <c r="AC672" s="31" t="str">
        <f ca="1">IF(Y672&lt;&gt;"", Y672 + IF(Z672=1,AB672, 0), "")</f>
        <v/>
      </c>
      <c r="AD672" s="31">
        <f ca="1">SUMIFS(AC$2:AC672,D$2:D672,D672)*IF(R672=0,1,2)</f>
        <v>0</v>
      </c>
    </row>
    <row r="673" spans="1:30" x14ac:dyDescent="0.35">
      <c r="A673" s="31">
        <f>IF(ISBLANK(B673),"",COUNTIF(B$2:B673,B673))-1</f>
        <v>17</v>
      </c>
      <c r="B673" s="31">
        <v>9</v>
      </c>
      <c r="C673" s="10">
        <f>VLOOKUP($A673,Database!$A:$Y,7,FALSE)</f>
        <v>46189.875</v>
      </c>
      <c r="D673" s="31" t="str">
        <f>VLOOKUP(Pronostics!$B673,Setup_MPP!$A:$G,3,FALSE)</f>
        <v>Aurelien_dqp</v>
      </c>
      <c r="E673" s="31" t="str">
        <f>VLOOKUP(Pronostics!$B673,Setup_MPP!$A:$G,2,FALSE)</f>
        <v>Aurélien DE POULPIQUET</v>
      </c>
      <c r="F673" s="31" t="str">
        <f>VLOOKUP($B673,Setup_MPP!$A:$E,4,FALSE)</f>
        <v>#F4EA9D</v>
      </c>
      <c r="G673" s="31" t="str">
        <f>VLOOKUP($B673,Setup_MPP!$A:$E,5,FALSE)</f>
        <v>#D2C458</v>
      </c>
      <c r="H673" s="31" t="str">
        <f>IFERROR(IF(AND(A673&gt;=1,A673&lt;=104),VLOOKUP($A673,Location!$A:$J,6,FALSE),IF(A673=0,"Avant l'ouverture",IF(OR(A673=105,A673=106),"Bonus"))),"")</f>
        <v>Tour 1</v>
      </c>
      <c r="I673" s="31" t="str">
        <f>IF(LEFT(H673,4)="Tour",VLOOKUP(A673,Database!$A:$C,3,FALSE),"")</f>
        <v>I</v>
      </c>
      <c r="J673" s="31" t="str">
        <f>VLOOKUP($A673,Location!$A:$J,7,FALSE)</f>
        <v>France</v>
      </c>
      <c r="K673" s="31" t="str">
        <f>IFERROR(VLOOKUP(J673,Setup_Team!$B:$C,2,FALSE), "TDB")</f>
        <v>FRA</v>
      </c>
      <c r="L673" s="31" t="str">
        <f>VLOOKUP($A673,Location!$A:$J,8,FALSE)</f>
        <v>Sénégal</v>
      </c>
      <c r="M673" s="31" t="str">
        <f>IFERROR(VLOOKUP(L673,Setup_Team!$B:$C,2,FALSE), "TDB")</f>
        <v>SEN</v>
      </c>
      <c r="N673" s="31" t="str">
        <f>VLOOKUP($A673,Location!$A:$J,9,FALSE)</f>
        <v>East Rutherford, New Jersey/New York</v>
      </c>
      <c r="O673" s="31" t="str">
        <f>VLOOKUP($A673,Location!$A:$J,10,FALSE)</f>
        <v>MetLife Stadium</v>
      </c>
      <c r="R673" s="31">
        <v>0</v>
      </c>
      <c r="S673" s="25">
        <f>VLOOKUP($A673,Database!$A:$Y,10,FALSE)</f>
        <v>46</v>
      </c>
      <c r="T673" s="25">
        <f>VLOOKUP($A673,Database!$A:$Y,11,FALSE)</f>
        <v>128</v>
      </c>
      <c r="U673" s="25">
        <f>VLOOKUP($A673,Database!$A:$Y,12,FALSE)</f>
        <v>153</v>
      </c>
      <c r="V673" s="25" t="str">
        <f>VLOOKUP(A673,Database!A:M,13,FALSE)</f>
        <v>À venir</v>
      </c>
      <c r="W673" s="25" t="str">
        <f>VLOOKUP($A673,Database!$A:$Y,20,FALSE)</f>
        <v/>
      </c>
      <c r="X673" s="25" t="str">
        <f>VLOOKUP($A673,Database!$A:$Y,21,FALSE)</f>
        <v/>
      </c>
      <c r="Y673" s="25" t="str">
        <f ca="1">IF(C673&lt;NOW(),IF(AND(P673&gt;Q673,W673&gt;X673),S673,IF(AND(P673=Q673,W673=X673),T673,IF(AND(P673&lt;Q673,W673&lt;X673),U673,0))),"")</f>
        <v/>
      </c>
      <c r="Z673" s="25">
        <f>IF(AND(P673=W673,Q673=X673),1,0)</f>
        <v>1</v>
      </c>
      <c r="AA673" s="25" t="str">
        <f>IF(Z673=0,"",IF(ISBLANK(VLOOKUP(A673,Database!A:AA,22,FALSE)),"",VLOOKUP(A673,Database!A:AA,22,FALSE)))</f>
        <v>Exact</v>
      </c>
      <c r="AB673" s="25">
        <f ca="1">IFERROR(IF(AND(Y673&lt;&gt;"",OR(V673="Terminé",V673="En cours")),VLOOKUP(AA673,Setup_ScoreExactBonus!A:D,4,FALSE),0),0)</f>
        <v>0</v>
      </c>
      <c r="AC673" s="31" t="str">
        <f ca="1">IF(Y673&lt;&gt;"", Y673 + IF(Z673=1,AB673, 0), "")</f>
        <v/>
      </c>
      <c r="AD673" s="31">
        <f ca="1">SUMIFS(AC$2:AC673,D$2:D673,D673)*IF(R673=0,1,2)</f>
        <v>0</v>
      </c>
    </row>
    <row r="674" spans="1:30" x14ac:dyDescent="0.35">
      <c r="A674" s="31">
        <f>IF(ISBLANK(B674),"",COUNTIF(B$2:B674,B674))-1</f>
        <v>17</v>
      </c>
      <c r="B674" s="31">
        <v>10</v>
      </c>
      <c r="C674" s="10">
        <f>VLOOKUP($A674,Database!$A:$Y,7,FALSE)</f>
        <v>46189.875</v>
      </c>
      <c r="D674" s="31" t="str">
        <f>VLOOKUP(Pronostics!$B674,Setup_MPP!$A:$G,3,FALSE)</f>
        <v>RandomPaul</v>
      </c>
      <c r="E674" s="31" t="str">
        <f>VLOOKUP(Pronostics!$B674,Setup_MPP!$A:$G,2,FALSE)</f>
        <v>Paul MONTESINOS</v>
      </c>
      <c r="F674" s="31" t="str">
        <f>VLOOKUP($B674,Setup_MPP!$A:$E,4,FALSE)</f>
        <v>#C4B0FF</v>
      </c>
      <c r="G674" s="31" t="str">
        <f>VLOOKUP($B674,Setup_MPP!$A:$E,5,FALSE)</f>
        <v>#7F66C8</v>
      </c>
      <c r="H674" s="31" t="str">
        <f>IFERROR(IF(AND(A674&gt;=1,A674&lt;=104),VLOOKUP($A674,Location!$A:$J,6,FALSE),IF(A674=0,"Avant l'ouverture",IF(OR(A674=105,A674=106),"Bonus"))),"")</f>
        <v>Tour 1</v>
      </c>
      <c r="I674" s="31" t="str">
        <f>IF(LEFT(H674,4)="Tour",VLOOKUP(A674,Database!$A:$C,3,FALSE),"")</f>
        <v>I</v>
      </c>
      <c r="J674" s="31" t="str">
        <f>VLOOKUP($A674,Location!$A:$J,7,FALSE)</f>
        <v>France</v>
      </c>
      <c r="K674" s="31" t="str">
        <f>IFERROR(VLOOKUP(J674,Setup_Team!$B:$C,2,FALSE), "TDB")</f>
        <v>FRA</v>
      </c>
      <c r="L674" s="31" t="str">
        <f>VLOOKUP($A674,Location!$A:$J,8,FALSE)</f>
        <v>Sénégal</v>
      </c>
      <c r="M674" s="31" t="str">
        <f>IFERROR(VLOOKUP(L674,Setup_Team!$B:$C,2,FALSE), "TDB")</f>
        <v>SEN</v>
      </c>
      <c r="N674" s="31" t="str">
        <f>VLOOKUP($A674,Location!$A:$J,9,FALSE)</f>
        <v>East Rutherford, New Jersey/New York</v>
      </c>
      <c r="O674" s="31" t="str">
        <f>VLOOKUP($A674,Location!$A:$J,10,FALSE)</f>
        <v>MetLife Stadium</v>
      </c>
      <c r="R674" s="31">
        <v>0</v>
      </c>
      <c r="S674" s="25">
        <f>VLOOKUP($A674,Database!$A:$Y,10,FALSE)</f>
        <v>46</v>
      </c>
      <c r="T674" s="25">
        <f>VLOOKUP($A674,Database!$A:$Y,11,FALSE)</f>
        <v>128</v>
      </c>
      <c r="U674" s="25">
        <f>VLOOKUP($A674,Database!$A:$Y,12,FALSE)</f>
        <v>153</v>
      </c>
      <c r="V674" s="25" t="str">
        <f>VLOOKUP(A674,Database!A:M,13,FALSE)</f>
        <v>À venir</v>
      </c>
      <c r="W674" s="25" t="str">
        <f>VLOOKUP($A674,Database!$A:$Y,20,FALSE)</f>
        <v/>
      </c>
      <c r="X674" s="25" t="str">
        <f>VLOOKUP($A674,Database!$A:$Y,21,FALSE)</f>
        <v/>
      </c>
      <c r="Y674" s="25" t="str">
        <f ca="1">IF(C674&lt;NOW(),IF(AND(P674&gt;Q674,W674&gt;X674),S674,IF(AND(P674=Q674,W674=X674),T674,IF(AND(P674&lt;Q674,W674&lt;X674),U674,0))),"")</f>
        <v/>
      </c>
      <c r="Z674" s="25">
        <f>IF(AND(P674=W674,Q674=X674),1,0)</f>
        <v>1</v>
      </c>
      <c r="AA674" s="25" t="str">
        <f>IF(Z674=0,"",IF(ISBLANK(VLOOKUP(A674,Database!A:AA,22,FALSE)),"",VLOOKUP(A674,Database!A:AA,22,FALSE)))</f>
        <v>Exact</v>
      </c>
      <c r="AB674" s="25">
        <f ca="1">IFERROR(IF(AND(Y674&lt;&gt;"",OR(V674="Terminé",V674="En cours")),VLOOKUP(AA674,Setup_ScoreExactBonus!A:D,4,FALSE),0),0)</f>
        <v>0</v>
      </c>
      <c r="AC674" s="31" t="str">
        <f ca="1">IF(Y674&lt;&gt;"", Y674 + IF(Z674=1,AB674, 0), "")</f>
        <v/>
      </c>
      <c r="AD674" s="31">
        <f ca="1">SUMIFS(AC$2:AC674,D$2:D674,D674)*IF(R674=0,1,2)</f>
        <v>0</v>
      </c>
    </row>
    <row r="675" spans="1:30" x14ac:dyDescent="0.35">
      <c r="A675" s="31">
        <f>IF(ISBLANK(B675),"",COUNTIF(B$2:B675,B675))-1</f>
        <v>17</v>
      </c>
      <c r="B675" s="31">
        <v>11</v>
      </c>
      <c r="C675" s="10">
        <f>VLOOKUP($A675,Database!$A:$Y,7,FALSE)</f>
        <v>46189.875</v>
      </c>
      <c r="D675" s="31" t="str">
        <f>VLOOKUP(Pronostics!$B675,Setup_MPP!$A:$G,3,FALSE)</f>
        <v>Kinsley#8SA6T</v>
      </c>
      <c r="E675" s="31" t="str">
        <f>VLOOKUP(Pronostics!$B675,Setup_MPP!$A:$G,2,FALSE)</f>
        <v>Kinsley ROQUE</v>
      </c>
      <c r="F675" s="31" t="str">
        <f>VLOOKUP($B675,Setup_MPP!$A:$E,4,FALSE)</f>
        <v>#CBEBBA</v>
      </c>
      <c r="G675" s="31" t="str">
        <f>VLOOKUP($B675,Setup_MPP!$A:$E,5,FALSE)</f>
        <v>#70BC6E</v>
      </c>
      <c r="H675" s="31" t="str">
        <f>IFERROR(IF(AND(A675&gt;=1,A675&lt;=104),VLOOKUP($A675,Location!$A:$J,6,FALSE),IF(A675=0,"Avant l'ouverture",IF(OR(A675=105,A675=106),"Bonus"))),"")</f>
        <v>Tour 1</v>
      </c>
      <c r="I675" s="31" t="str">
        <f>IF(LEFT(H675,4)="Tour",VLOOKUP(A675,Database!$A:$C,3,FALSE),"")</f>
        <v>I</v>
      </c>
      <c r="J675" s="31" t="str">
        <f>VLOOKUP($A675,Location!$A:$J,7,FALSE)</f>
        <v>France</v>
      </c>
      <c r="K675" s="31" t="str">
        <f>IFERROR(VLOOKUP(J675,Setup_Team!$B:$C,2,FALSE), "TDB")</f>
        <v>FRA</v>
      </c>
      <c r="L675" s="31" t="str">
        <f>VLOOKUP($A675,Location!$A:$J,8,FALSE)</f>
        <v>Sénégal</v>
      </c>
      <c r="M675" s="31" t="str">
        <f>IFERROR(VLOOKUP(L675,Setup_Team!$B:$C,2,FALSE), "TDB")</f>
        <v>SEN</v>
      </c>
      <c r="N675" s="31" t="str">
        <f>VLOOKUP($A675,Location!$A:$J,9,FALSE)</f>
        <v>East Rutherford, New Jersey/New York</v>
      </c>
      <c r="O675" s="31" t="str">
        <f>VLOOKUP($A675,Location!$A:$J,10,FALSE)</f>
        <v>MetLife Stadium</v>
      </c>
      <c r="R675" s="31">
        <v>0</v>
      </c>
      <c r="S675" s="25">
        <f>VLOOKUP($A675,Database!$A:$Y,10,FALSE)</f>
        <v>46</v>
      </c>
      <c r="T675" s="25">
        <f>VLOOKUP($A675,Database!$A:$Y,11,FALSE)</f>
        <v>128</v>
      </c>
      <c r="U675" s="25">
        <f>VLOOKUP($A675,Database!$A:$Y,12,FALSE)</f>
        <v>153</v>
      </c>
      <c r="V675" s="25" t="str">
        <f>VLOOKUP(A675,Database!A:M,13,FALSE)</f>
        <v>À venir</v>
      </c>
      <c r="W675" s="25" t="str">
        <f>VLOOKUP($A675,Database!$A:$Y,20,FALSE)</f>
        <v/>
      </c>
      <c r="X675" s="25" t="str">
        <f>VLOOKUP($A675,Database!$A:$Y,21,FALSE)</f>
        <v/>
      </c>
      <c r="Y675" s="25" t="str">
        <f ca="1">IF(C675&lt;NOW(),IF(AND(P675&gt;Q675,W675&gt;X675),S675,IF(AND(P675=Q675,W675=X675),T675,IF(AND(P675&lt;Q675,W675&lt;X675),U675,0))),"")</f>
        <v/>
      </c>
      <c r="Z675" s="25">
        <f>IF(AND(P675=W675,Q675=X675),1,0)</f>
        <v>1</v>
      </c>
      <c r="AA675" s="25" t="str">
        <f>IF(Z675=0,"",IF(ISBLANK(VLOOKUP(A675,Database!A:AA,22,FALSE)),"",VLOOKUP(A675,Database!A:AA,22,FALSE)))</f>
        <v>Exact</v>
      </c>
      <c r="AB675" s="25">
        <f ca="1">IFERROR(IF(AND(Y675&lt;&gt;"",OR(V675="Terminé",V675="En cours")),VLOOKUP(AA675,Setup_ScoreExactBonus!A:D,4,FALSE),0),0)</f>
        <v>0</v>
      </c>
      <c r="AC675" s="31" t="str">
        <f ca="1">IF(Y675&lt;&gt;"", Y675 + IF(Z675=1,AB675, 0), "")</f>
        <v/>
      </c>
      <c r="AD675" s="31">
        <f ca="1">SUMIFS(AC$2:AC675,D$2:D675,D675)*IF(R675=0,1,2)</f>
        <v>0</v>
      </c>
    </row>
    <row r="676" spans="1:30" x14ac:dyDescent="0.35">
      <c r="A676" s="31">
        <f>IF(ISBLANK(B676),"",COUNTIF(B$2:B676,B676))-1</f>
        <v>17</v>
      </c>
      <c r="B676" s="31">
        <v>12</v>
      </c>
      <c r="C676" s="10">
        <f>VLOOKUP($A676,Database!$A:$Y,7,FALSE)</f>
        <v>46189.875</v>
      </c>
      <c r="D676" s="31" t="str">
        <f>VLOOKUP(Pronostics!$B676,Setup_MPP!$A:$G,3,FALSE)</f>
        <v>Jaouad1</v>
      </c>
      <c r="E676" s="31" t="str">
        <f>VLOOKUP(Pronostics!$B676,Setup_MPP!$A:$G,2,FALSE)</f>
        <v>Jaouad SETTI</v>
      </c>
      <c r="F676" s="31" t="str">
        <f>VLOOKUP($B676,Setup_MPP!$A:$E,4,FALSE)</f>
        <v>#C2D4FF</v>
      </c>
      <c r="G676" s="31" t="str">
        <f>VLOOKUP($B676,Setup_MPP!$A:$E,5,FALSE)</f>
        <v>#6586D5</v>
      </c>
      <c r="H676" s="31" t="str">
        <f>IFERROR(IF(AND(A676&gt;=1,A676&lt;=104),VLOOKUP($A676,Location!$A:$J,6,FALSE),IF(A676=0,"Avant l'ouverture",IF(OR(A676=105,A676=106),"Bonus"))),"")</f>
        <v>Tour 1</v>
      </c>
      <c r="I676" s="31" t="str">
        <f>IF(LEFT(H676,4)="Tour",VLOOKUP(A676,Database!$A:$C,3,FALSE),"")</f>
        <v>I</v>
      </c>
      <c r="J676" s="31" t="str">
        <f>VLOOKUP($A676,Location!$A:$J,7,FALSE)</f>
        <v>France</v>
      </c>
      <c r="K676" s="31" t="str">
        <f>IFERROR(VLOOKUP(J676,Setup_Team!$B:$C,2,FALSE), "TDB")</f>
        <v>FRA</v>
      </c>
      <c r="L676" s="31" t="str">
        <f>VLOOKUP($A676,Location!$A:$J,8,FALSE)</f>
        <v>Sénégal</v>
      </c>
      <c r="M676" s="31" t="str">
        <f>IFERROR(VLOOKUP(L676,Setup_Team!$B:$C,2,FALSE), "TDB")</f>
        <v>SEN</v>
      </c>
      <c r="N676" s="31" t="str">
        <f>VLOOKUP($A676,Location!$A:$J,9,FALSE)</f>
        <v>East Rutherford, New Jersey/New York</v>
      </c>
      <c r="O676" s="31" t="str">
        <f>VLOOKUP($A676,Location!$A:$J,10,FALSE)</f>
        <v>MetLife Stadium</v>
      </c>
      <c r="R676" s="31">
        <v>0</v>
      </c>
      <c r="S676" s="25">
        <f>VLOOKUP($A676,Database!$A:$Y,10,FALSE)</f>
        <v>46</v>
      </c>
      <c r="T676" s="25">
        <f>VLOOKUP($A676,Database!$A:$Y,11,FALSE)</f>
        <v>128</v>
      </c>
      <c r="U676" s="25">
        <f>VLOOKUP($A676,Database!$A:$Y,12,FALSE)</f>
        <v>153</v>
      </c>
      <c r="V676" s="25" t="str">
        <f>VLOOKUP(A676,Database!A:M,13,FALSE)</f>
        <v>À venir</v>
      </c>
      <c r="W676" s="25" t="str">
        <f>VLOOKUP($A676,Database!$A:$Y,20,FALSE)</f>
        <v/>
      </c>
      <c r="X676" s="25" t="str">
        <f>VLOOKUP($A676,Database!$A:$Y,21,FALSE)</f>
        <v/>
      </c>
      <c r="Y676" s="25" t="str">
        <f ca="1">IF(C676&lt;NOW(),IF(AND(P676&gt;Q676,W676&gt;X676),S676,IF(AND(P676=Q676,W676=X676),T676,IF(AND(P676&lt;Q676,W676&lt;X676),U676,0))),"")</f>
        <v/>
      </c>
      <c r="Z676" s="25">
        <f>IF(AND(P676=W676,Q676=X676),1,0)</f>
        <v>1</v>
      </c>
      <c r="AA676" s="25" t="str">
        <f>IF(Z676=0,"",IF(ISBLANK(VLOOKUP(A676,Database!A:AA,22,FALSE)),"",VLOOKUP(A676,Database!A:AA,22,FALSE)))</f>
        <v>Exact</v>
      </c>
      <c r="AB676" s="25">
        <f ca="1">IFERROR(IF(AND(Y676&lt;&gt;"",OR(V676="Terminé",V676="En cours")),VLOOKUP(AA676,Setup_ScoreExactBonus!A:D,4,FALSE),0),0)</f>
        <v>0</v>
      </c>
      <c r="AC676" s="31" t="str">
        <f ca="1">IF(Y676&lt;&gt;"", Y676 + IF(Z676=1,AB676, 0), "")</f>
        <v/>
      </c>
      <c r="AD676" s="31">
        <f ca="1">SUMIFS(AC$2:AC676,D$2:D676,D676)*IF(R676=0,1,2)</f>
        <v>0</v>
      </c>
    </row>
    <row r="677" spans="1:30" x14ac:dyDescent="0.35">
      <c r="A677" s="31">
        <f>IF(ISBLANK(B677),"",COUNTIF(B$2:B677,B677))-1</f>
        <v>17</v>
      </c>
      <c r="B677" s="31">
        <v>13</v>
      </c>
      <c r="C677" s="10">
        <f>VLOOKUP($A677,Database!$A:$Y,7,FALSE)</f>
        <v>46189.875</v>
      </c>
      <c r="D677" s="31" t="str">
        <f>VLOOKUP(Pronostics!$B677,Setup_MPP!$A:$G,3,FALSE)</f>
        <v>Julien_I</v>
      </c>
      <c r="E677" s="31" t="str">
        <f>VLOOKUP(Pronostics!$B677,Setup_MPP!$A:$G,2,FALSE)</f>
        <v>Julien INGE</v>
      </c>
      <c r="F677" s="31" t="str">
        <f>VLOOKUP($B677,Setup_MPP!$A:$E,4,FALSE)</f>
        <v>#C1E0EF</v>
      </c>
      <c r="G677" s="31" t="str">
        <f>VLOOKUP($B677,Setup_MPP!$A:$E,5,FALSE)</f>
        <v>#4F91B2</v>
      </c>
      <c r="H677" s="31" t="str">
        <f>IFERROR(IF(AND(A677&gt;=1,A677&lt;=104),VLOOKUP($A677,Location!$A:$J,6,FALSE),IF(A677=0,"Avant l'ouverture",IF(OR(A677=105,A677=106),"Bonus"))),"")</f>
        <v>Tour 1</v>
      </c>
      <c r="I677" s="31" t="str">
        <f>IF(LEFT(H677,4)="Tour",VLOOKUP(A677,Database!$A:$C,3,FALSE),"")</f>
        <v>I</v>
      </c>
      <c r="J677" s="31" t="str">
        <f>VLOOKUP($A677,Location!$A:$J,7,FALSE)</f>
        <v>France</v>
      </c>
      <c r="K677" s="31" t="str">
        <f>IFERROR(VLOOKUP(J677,Setup_Team!$B:$C,2,FALSE), "TDB")</f>
        <v>FRA</v>
      </c>
      <c r="L677" s="31" t="str">
        <f>VLOOKUP($A677,Location!$A:$J,8,FALSE)</f>
        <v>Sénégal</v>
      </c>
      <c r="M677" s="31" t="str">
        <f>IFERROR(VLOOKUP(L677,Setup_Team!$B:$C,2,FALSE), "TDB")</f>
        <v>SEN</v>
      </c>
      <c r="N677" s="31" t="str">
        <f>VLOOKUP($A677,Location!$A:$J,9,FALSE)</f>
        <v>East Rutherford, New Jersey/New York</v>
      </c>
      <c r="O677" s="31" t="str">
        <f>VLOOKUP($A677,Location!$A:$J,10,FALSE)</f>
        <v>MetLife Stadium</v>
      </c>
      <c r="R677" s="31">
        <v>0</v>
      </c>
      <c r="S677" s="25">
        <f>VLOOKUP($A677,Database!$A:$Y,10,FALSE)</f>
        <v>46</v>
      </c>
      <c r="T677" s="25">
        <f>VLOOKUP($A677,Database!$A:$Y,11,FALSE)</f>
        <v>128</v>
      </c>
      <c r="U677" s="25">
        <f>VLOOKUP($A677,Database!$A:$Y,12,FALSE)</f>
        <v>153</v>
      </c>
      <c r="V677" s="25" t="str">
        <f>VLOOKUP(A677,Database!A:M,13,FALSE)</f>
        <v>À venir</v>
      </c>
      <c r="W677" s="25" t="str">
        <f>VLOOKUP($A677,Database!$A:$Y,20,FALSE)</f>
        <v/>
      </c>
      <c r="X677" s="25" t="str">
        <f>VLOOKUP($A677,Database!$A:$Y,21,FALSE)</f>
        <v/>
      </c>
      <c r="Y677" s="25" t="str">
        <f ca="1">IF(C677&lt;NOW(),IF(AND(P677&gt;Q677,W677&gt;X677),S677,IF(AND(P677=Q677,W677=X677),T677,IF(AND(P677&lt;Q677,W677&lt;X677),U677,0))),"")</f>
        <v/>
      </c>
      <c r="Z677" s="25">
        <f>IF(AND(P677=W677,Q677=X677),1,0)</f>
        <v>1</v>
      </c>
      <c r="AA677" s="25" t="str">
        <f>IF(Z677=0,"",IF(ISBLANK(VLOOKUP(A677,Database!A:AA,22,FALSE)),"",VLOOKUP(A677,Database!A:AA,22,FALSE)))</f>
        <v>Exact</v>
      </c>
      <c r="AB677" s="25">
        <f ca="1">IFERROR(IF(AND(Y677&lt;&gt;"",OR(V677="Terminé",V677="En cours")),VLOOKUP(AA677,Setup_ScoreExactBonus!A:D,4,FALSE),0),0)</f>
        <v>0</v>
      </c>
      <c r="AC677" s="31" t="str">
        <f ca="1">IF(Y677&lt;&gt;"", Y677 + IF(Z677=1,AB677, 0), "")</f>
        <v/>
      </c>
      <c r="AD677" s="31">
        <f ca="1">SUMIFS(AC$2:AC677,D$2:D677,D677)*IF(R677=0,1,2)</f>
        <v>0</v>
      </c>
    </row>
    <row r="678" spans="1:30" x14ac:dyDescent="0.35">
      <c r="A678" s="31">
        <f>IF(ISBLANK(B678),"",COUNTIF(B$2:B678,B678))-1</f>
        <v>17</v>
      </c>
      <c r="B678" s="31">
        <v>14</v>
      </c>
      <c r="C678" s="10">
        <f>VLOOKUP($A678,Database!$A:$Y,7,FALSE)</f>
        <v>46189.875</v>
      </c>
      <c r="D678" s="31" t="str">
        <f>VLOOKUP(Pronostics!$B678,Setup_MPP!$A:$G,3,FALSE)</f>
        <v>MarieEYT</v>
      </c>
      <c r="E678" s="31" t="str">
        <f>VLOOKUP(Pronostics!$B678,Setup_MPP!$A:$G,2,FALSE)</f>
        <v>Marie EXBRAYAT</v>
      </c>
      <c r="F678" s="31" t="str">
        <f>VLOOKUP($B678,Setup_MPP!$A:$E,4,FALSE)</f>
        <v>#FFAFD2</v>
      </c>
      <c r="G678" s="31" t="str">
        <f>VLOOKUP($B678,Setup_MPP!$A:$E,5,FALSE)</f>
        <v>#F2589B</v>
      </c>
      <c r="H678" s="31" t="str">
        <f>IFERROR(IF(AND(A678&gt;=1,A678&lt;=104),VLOOKUP($A678,Location!$A:$J,6,FALSE),IF(A678=0,"Avant l'ouverture",IF(OR(A678=105,A678=106),"Bonus"))),"")</f>
        <v>Tour 1</v>
      </c>
      <c r="I678" s="31" t="str">
        <f>IF(LEFT(H678,4)="Tour",VLOOKUP(A678,Database!$A:$C,3,FALSE),"")</f>
        <v>I</v>
      </c>
      <c r="J678" s="31" t="str">
        <f>VLOOKUP($A678,Location!$A:$J,7,FALSE)</f>
        <v>France</v>
      </c>
      <c r="K678" s="31" t="str">
        <f>IFERROR(VLOOKUP(J678,Setup_Team!$B:$C,2,FALSE), "TDB")</f>
        <v>FRA</v>
      </c>
      <c r="L678" s="31" t="str">
        <f>VLOOKUP($A678,Location!$A:$J,8,FALSE)</f>
        <v>Sénégal</v>
      </c>
      <c r="M678" s="31" t="str">
        <f>IFERROR(VLOOKUP(L678,Setup_Team!$B:$C,2,FALSE), "TDB")</f>
        <v>SEN</v>
      </c>
      <c r="N678" s="31" t="str">
        <f>VLOOKUP($A678,Location!$A:$J,9,FALSE)</f>
        <v>East Rutherford, New Jersey/New York</v>
      </c>
      <c r="O678" s="31" t="str">
        <f>VLOOKUP($A678,Location!$A:$J,10,FALSE)</f>
        <v>MetLife Stadium</v>
      </c>
      <c r="R678" s="31">
        <v>0</v>
      </c>
      <c r="S678" s="25">
        <f>VLOOKUP($A678,Database!$A:$Y,10,FALSE)</f>
        <v>46</v>
      </c>
      <c r="T678" s="25">
        <f>VLOOKUP($A678,Database!$A:$Y,11,FALSE)</f>
        <v>128</v>
      </c>
      <c r="U678" s="25">
        <f>VLOOKUP($A678,Database!$A:$Y,12,FALSE)</f>
        <v>153</v>
      </c>
      <c r="V678" s="25" t="str">
        <f>VLOOKUP(A678,Database!A:M,13,FALSE)</f>
        <v>À venir</v>
      </c>
      <c r="W678" s="25" t="str">
        <f>VLOOKUP($A678,Database!$A:$Y,20,FALSE)</f>
        <v/>
      </c>
      <c r="X678" s="25" t="str">
        <f>VLOOKUP($A678,Database!$A:$Y,21,FALSE)</f>
        <v/>
      </c>
      <c r="Y678" s="25" t="str">
        <f ca="1">IF(C678&lt;NOW(),IF(AND(P678&gt;Q678,W678&gt;X678),S678,IF(AND(P678=Q678,W678=X678),T678,IF(AND(P678&lt;Q678,W678&lt;X678),U678,0))),"")</f>
        <v/>
      </c>
      <c r="Z678" s="25">
        <f>IF(AND(P678=W678,Q678=X678),1,0)</f>
        <v>1</v>
      </c>
      <c r="AA678" s="25" t="str">
        <f>IF(Z678=0,"",IF(ISBLANK(VLOOKUP(A678,Database!A:AA,22,FALSE)),"",VLOOKUP(A678,Database!A:AA,22,FALSE)))</f>
        <v>Exact</v>
      </c>
      <c r="AB678" s="25">
        <f ca="1">IFERROR(IF(AND(Y678&lt;&gt;"",OR(V678="Terminé",V678="En cours")),VLOOKUP(AA678,Setup_ScoreExactBonus!A:D,4,FALSE),0),0)</f>
        <v>0</v>
      </c>
      <c r="AC678" s="31" t="str">
        <f ca="1">IF(Y678&lt;&gt;"", Y678 + IF(Z678=1,AB678, 0), "")</f>
        <v/>
      </c>
      <c r="AD678" s="31">
        <f ca="1">SUMIFS(AC$2:AC678,D$2:D678,D678)*IF(R678=0,1,2)</f>
        <v>0</v>
      </c>
    </row>
    <row r="679" spans="1:30" x14ac:dyDescent="0.35">
      <c r="A679" s="31">
        <f>IF(ISBLANK(B679),"",COUNTIF(B$2:B679,B679))-1</f>
        <v>17</v>
      </c>
      <c r="B679" s="31">
        <v>15</v>
      </c>
      <c r="C679" s="10">
        <f>VLOOKUP($A679,Database!$A:$Y,7,FALSE)</f>
        <v>46189.875</v>
      </c>
      <c r="D679" s="31" t="str">
        <f>VLOOKUP(Pronostics!$B679,Setup_MPP!$A:$G,3,FALSE)</f>
        <v>Amine#8UL9R</v>
      </c>
      <c r="E679" s="31" t="str">
        <f>VLOOKUP(Pronostics!$B679,Setup_MPP!$A:$G,2,FALSE)</f>
        <v>Amine ZARROUKI</v>
      </c>
      <c r="F679" s="31" t="str">
        <f>VLOOKUP($B679,Setup_MPP!$A:$E,4,FALSE)</f>
        <v>#FF9898</v>
      </c>
      <c r="G679" s="31" t="str">
        <f>VLOOKUP($B679,Setup_MPP!$A:$E,5,FALSE)</f>
        <v>#FF5D5D</v>
      </c>
      <c r="H679" s="31" t="str">
        <f>IFERROR(IF(AND(A679&gt;=1,A679&lt;=104),VLOOKUP($A679,Location!$A:$J,6,FALSE),IF(A679=0,"Avant l'ouverture",IF(OR(A679=105,A679=106),"Bonus"))),"")</f>
        <v>Tour 1</v>
      </c>
      <c r="I679" s="31" t="str">
        <f>IF(LEFT(H679,4)="Tour",VLOOKUP(A679,Database!$A:$C,3,FALSE),"")</f>
        <v>I</v>
      </c>
      <c r="J679" s="31" t="str">
        <f>VLOOKUP($A679,Location!$A:$J,7,FALSE)</f>
        <v>France</v>
      </c>
      <c r="K679" s="31" t="str">
        <f>IFERROR(VLOOKUP(J679,Setup_Team!$B:$C,2,FALSE), "TDB")</f>
        <v>FRA</v>
      </c>
      <c r="L679" s="31" t="str">
        <f>VLOOKUP($A679,Location!$A:$J,8,FALSE)</f>
        <v>Sénégal</v>
      </c>
      <c r="M679" s="31" t="str">
        <f>IFERROR(VLOOKUP(L679,Setup_Team!$B:$C,2,FALSE), "TDB")</f>
        <v>SEN</v>
      </c>
      <c r="N679" s="31" t="str">
        <f>VLOOKUP($A679,Location!$A:$J,9,FALSE)</f>
        <v>East Rutherford, New Jersey/New York</v>
      </c>
      <c r="O679" s="31" t="str">
        <f>VLOOKUP($A679,Location!$A:$J,10,FALSE)</f>
        <v>MetLife Stadium</v>
      </c>
      <c r="R679" s="31">
        <v>0</v>
      </c>
      <c r="S679" s="25">
        <f>VLOOKUP($A679,Database!$A:$Y,10,FALSE)</f>
        <v>46</v>
      </c>
      <c r="T679" s="25">
        <f>VLOOKUP($A679,Database!$A:$Y,11,FALSE)</f>
        <v>128</v>
      </c>
      <c r="U679" s="25">
        <f>VLOOKUP($A679,Database!$A:$Y,12,FALSE)</f>
        <v>153</v>
      </c>
      <c r="V679" s="25" t="str">
        <f>VLOOKUP(A679,Database!A:M,13,FALSE)</f>
        <v>À venir</v>
      </c>
      <c r="W679" s="25" t="str">
        <f>VLOOKUP($A679,Database!$A:$Y,20,FALSE)</f>
        <v/>
      </c>
      <c r="X679" s="25" t="str">
        <f>VLOOKUP($A679,Database!$A:$Y,21,FALSE)</f>
        <v/>
      </c>
      <c r="Y679" s="25" t="str">
        <f ca="1">IF(C679&lt;NOW(),IF(AND(P679&gt;Q679,W679&gt;X679),S679,IF(AND(P679=Q679,W679=X679),T679,IF(AND(P679&lt;Q679,W679&lt;X679),U679,0))),"")</f>
        <v/>
      </c>
      <c r="Z679" s="25">
        <f>IF(AND(P679=W679,Q679=X679),1,0)</f>
        <v>1</v>
      </c>
      <c r="AA679" s="25" t="str">
        <f>IF(Z679=0,"",IF(ISBLANK(VLOOKUP(A679,Database!A:AA,22,FALSE)),"",VLOOKUP(A679,Database!A:AA,22,FALSE)))</f>
        <v>Exact</v>
      </c>
      <c r="AB679" s="25">
        <f ca="1">IFERROR(IF(AND(Y679&lt;&gt;"",OR(V679="Terminé",V679="En cours")),VLOOKUP(AA679,Setup_ScoreExactBonus!A:D,4,FALSE),0),0)</f>
        <v>0</v>
      </c>
      <c r="AC679" s="31" t="str">
        <f ca="1">IF(Y679&lt;&gt;"", Y679 + IF(Z679=1,AB679, 0), "")</f>
        <v/>
      </c>
      <c r="AD679" s="31">
        <f ca="1">SUMIFS(AC$2:AC679,D$2:D679,D679)*IF(R679=0,1,2)</f>
        <v>0</v>
      </c>
    </row>
    <row r="680" spans="1:30" x14ac:dyDescent="0.35">
      <c r="A680" s="31">
        <f>IF(ISBLANK(B680),"",COUNTIF(B$2:B680,B680))-1</f>
        <v>17</v>
      </c>
      <c r="B680" s="31">
        <v>16</v>
      </c>
      <c r="C680" s="10">
        <f>VLOOKUP($A680,Database!$A:$Y,7,FALSE)</f>
        <v>46189.875</v>
      </c>
      <c r="D680" s="31" t="str">
        <f>VLOOKUP(Pronostics!$B680,Setup_MPP!$A:$G,3,FALSE)</f>
        <v>Laura#8V93E</v>
      </c>
      <c r="E680" s="31" t="str">
        <f>VLOOKUP(Pronostics!$B680,Setup_MPP!$A:$G,2,FALSE)</f>
        <v>Laura GIULIANO</v>
      </c>
      <c r="F680" s="31" t="str">
        <f>VLOOKUP($B680,Setup_MPP!$A:$E,4,FALSE)</f>
        <v>#86A4FE</v>
      </c>
      <c r="G680" s="31" t="str">
        <f>VLOOKUP($B680,Setup_MPP!$A:$E,5,FALSE)</f>
        <v>#3769FF</v>
      </c>
      <c r="H680" s="31" t="str">
        <f>IFERROR(IF(AND(A680&gt;=1,A680&lt;=104),VLOOKUP($A680,Location!$A:$J,6,FALSE),IF(A680=0,"Avant l'ouverture",IF(OR(A680=105,A680=106),"Bonus"))),"")</f>
        <v>Tour 1</v>
      </c>
      <c r="I680" s="31" t="str">
        <f>IF(LEFT(H680,4)="Tour",VLOOKUP(A680,Database!$A:$C,3,FALSE),"")</f>
        <v>I</v>
      </c>
      <c r="J680" s="31" t="str">
        <f>VLOOKUP($A680,Location!$A:$J,7,FALSE)</f>
        <v>France</v>
      </c>
      <c r="K680" s="31" t="str">
        <f>IFERROR(VLOOKUP(J680,Setup_Team!$B:$C,2,FALSE), "TDB")</f>
        <v>FRA</v>
      </c>
      <c r="L680" s="31" t="str">
        <f>VLOOKUP($A680,Location!$A:$J,8,FALSE)</f>
        <v>Sénégal</v>
      </c>
      <c r="M680" s="31" t="str">
        <f>IFERROR(VLOOKUP(L680,Setup_Team!$B:$C,2,FALSE), "TDB")</f>
        <v>SEN</v>
      </c>
      <c r="N680" s="31" t="str">
        <f>VLOOKUP($A680,Location!$A:$J,9,FALSE)</f>
        <v>East Rutherford, New Jersey/New York</v>
      </c>
      <c r="O680" s="31" t="str">
        <f>VLOOKUP($A680,Location!$A:$J,10,FALSE)</f>
        <v>MetLife Stadium</v>
      </c>
      <c r="R680" s="31">
        <v>0</v>
      </c>
      <c r="S680" s="25">
        <f>VLOOKUP($A680,Database!$A:$Y,10,FALSE)</f>
        <v>46</v>
      </c>
      <c r="T680" s="25">
        <f>VLOOKUP($A680,Database!$A:$Y,11,FALSE)</f>
        <v>128</v>
      </c>
      <c r="U680" s="25">
        <f>VLOOKUP($A680,Database!$A:$Y,12,FALSE)</f>
        <v>153</v>
      </c>
      <c r="V680" s="25" t="str">
        <f>VLOOKUP(A680,Database!A:M,13,FALSE)</f>
        <v>À venir</v>
      </c>
      <c r="W680" s="25" t="str">
        <f>VLOOKUP($A680,Database!$A:$Y,20,FALSE)</f>
        <v/>
      </c>
      <c r="X680" s="25" t="str">
        <f>VLOOKUP($A680,Database!$A:$Y,21,FALSE)</f>
        <v/>
      </c>
      <c r="Y680" s="25" t="str">
        <f ca="1">IF(C680&lt;NOW(),IF(AND(P680&gt;Q680,W680&gt;X680),S680,IF(AND(P680=Q680,W680=X680),T680,IF(AND(P680&lt;Q680,W680&lt;X680),U680,0))),"")</f>
        <v/>
      </c>
      <c r="Z680" s="25">
        <f>IF(AND(P680=W680,Q680=X680),1,0)</f>
        <v>1</v>
      </c>
      <c r="AA680" s="25" t="str">
        <f>IF(Z680=0,"",IF(ISBLANK(VLOOKUP(A680,Database!A:AA,22,FALSE)),"",VLOOKUP(A680,Database!A:AA,22,FALSE)))</f>
        <v>Exact</v>
      </c>
      <c r="AB680" s="25">
        <f ca="1">IFERROR(IF(AND(Y680&lt;&gt;"",OR(V680="Terminé",V680="En cours")),VLOOKUP(AA680,Setup_ScoreExactBonus!A:D,4,FALSE),0),0)</f>
        <v>0</v>
      </c>
      <c r="AC680" s="31" t="str">
        <f ca="1">IF(Y680&lt;&gt;"", Y680 + IF(Z680=1,AB680, 0), "")</f>
        <v/>
      </c>
      <c r="AD680" s="31">
        <f ca="1">SUMIFS(AC$2:AC680,D$2:D680,D680)*IF(R680=0,1,2)</f>
        <v>0</v>
      </c>
    </row>
    <row r="681" spans="1:30" x14ac:dyDescent="0.35">
      <c r="A681" s="31">
        <f>IF(ISBLANK(B681),"",COUNTIF(B$2:B681,B681))-1</f>
        <v>17</v>
      </c>
      <c r="B681" s="31">
        <v>17</v>
      </c>
      <c r="C681" s="10">
        <f>VLOOKUP($A681,Database!$A:$Y,7,FALSE)</f>
        <v>46189.875</v>
      </c>
      <c r="D681" s="31" t="str">
        <f>VLOOKUP(Pronostics!$B681,Setup_MPP!$A:$G,3,FALSE)</f>
        <v>Joueur17</v>
      </c>
      <c r="E681" s="31" t="str">
        <f>VLOOKUP(Pronostics!$B681,Setup_MPP!$A:$G,2,FALSE)</f>
        <v>Joueur17</v>
      </c>
      <c r="F681" s="31" t="str">
        <f>VLOOKUP($B681,Setup_MPP!$A:$E,4,FALSE)</f>
        <v>#FFB0B0</v>
      </c>
      <c r="G681" s="31" t="str">
        <f>VLOOKUP($B681,Setup_MPP!$A:$E,5,FALSE)</f>
        <v>#F25757</v>
      </c>
      <c r="H681" s="31" t="str">
        <f>IFERROR(IF(AND(A681&gt;=1,A681&lt;=104),VLOOKUP($A681,Location!$A:$J,6,FALSE),IF(A681=0,"Avant l'ouverture",IF(OR(A681=105,A681=106),"Bonus"))),"")</f>
        <v>Tour 1</v>
      </c>
      <c r="I681" s="31" t="str">
        <f>IF(LEFT(H681,4)="Tour",VLOOKUP(A681,Database!$A:$C,3,FALSE),"")</f>
        <v>I</v>
      </c>
      <c r="J681" s="31" t="str">
        <f>VLOOKUP($A681,Location!$A:$J,7,FALSE)</f>
        <v>France</v>
      </c>
      <c r="K681" s="31" t="str">
        <f>IFERROR(VLOOKUP(J681,Setup_Team!$B:$C,2,FALSE), "TDB")</f>
        <v>FRA</v>
      </c>
      <c r="L681" s="31" t="str">
        <f>VLOOKUP($A681,Location!$A:$J,8,FALSE)</f>
        <v>Sénégal</v>
      </c>
      <c r="M681" s="31" t="str">
        <f>IFERROR(VLOOKUP(L681,Setup_Team!$B:$C,2,FALSE), "TDB")</f>
        <v>SEN</v>
      </c>
      <c r="N681" s="31" t="str">
        <f>VLOOKUP($A681,Location!$A:$J,9,FALSE)</f>
        <v>East Rutherford, New Jersey/New York</v>
      </c>
      <c r="O681" s="31" t="str">
        <f>VLOOKUP($A681,Location!$A:$J,10,FALSE)</f>
        <v>MetLife Stadium</v>
      </c>
      <c r="R681" s="31">
        <v>0</v>
      </c>
      <c r="S681" s="25">
        <f>VLOOKUP($A681,Database!$A:$Y,10,FALSE)</f>
        <v>46</v>
      </c>
      <c r="T681" s="25">
        <f>VLOOKUP($A681,Database!$A:$Y,11,FALSE)</f>
        <v>128</v>
      </c>
      <c r="U681" s="25">
        <f>VLOOKUP($A681,Database!$A:$Y,12,FALSE)</f>
        <v>153</v>
      </c>
      <c r="V681" s="25" t="str">
        <f>VLOOKUP(A681,Database!A:M,13,FALSE)</f>
        <v>À venir</v>
      </c>
      <c r="W681" s="25" t="str">
        <f>VLOOKUP($A681,Database!$A:$Y,20,FALSE)</f>
        <v/>
      </c>
      <c r="X681" s="25" t="str">
        <f>VLOOKUP($A681,Database!$A:$Y,21,FALSE)</f>
        <v/>
      </c>
      <c r="Y681" s="25" t="str">
        <f ca="1">IF(C681&lt;NOW(),IF(AND(P681&gt;Q681,W681&gt;X681),S681,IF(AND(P681=Q681,W681=X681),T681,IF(AND(P681&lt;Q681,W681&lt;X681),U681,0))),"")</f>
        <v/>
      </c>
      <c r="Z681" s="25">
        <f>IF(AND(P681=W681,Q681=X681),1,0)</f>
        <v>1</v>
      </c>
      <c r="AA681" s="25" t="str">
        <f>IF(Z681=0,"",IF(ISBLANK(VLOOKUP(A681,Database!A:AA,22,FALSE)),"",VLOOKUP(A681,Database!A:AA,22,FALSE)))</f>
        <v>Exact</v>
      </c>
      <c r="AB681" s="25">
        <f ca="1">IFERROR(IF(AND(Y681&lt;&gt;"",OR(V681="Terminé",V681="En cours")),VLOOKUP(AA681,Setup_ScoreExactBonus!A:D,4,FALSE),0),0)</f>
        <v>0</v>
      </c>
      <c r="AC681" s="31" t="str">
        <f ca="1">IF(Y681&lt;&gt;"", Y681 + IF(Z681=1,AB681, 0), "")</f>
        <v/>
      </c>
      <c r="AD681" s="31">
        <f ca="1">SUMIFS(AC$2:AC681,D$2:D681,D681)*IF(R681=0,1,2)</f>
        <v>0</v>
      </c>
    </row>
    <row r="682" spans="1:30" x14ac:dyDescent="0.35">
      <c r="A682" s="31">
        <f>IF(ISBLANK(B682),"",COUNTIF(B$2:B682,B682))-1</f>
        <v>17</v>
      </c>
      <c r="B682" s="31">
        <v>18</v>
      </c>
      <c r="C682" s="10">
        <f>VLOOKUP($A682,Database!$A:$Y,7,FALSE)</f>
        <v>46189.875</v>
      </c>
      <c r="D682" s="31" t="str">
        <f>VLOOKUP(Pronostics!$B682,Setup_MPP!$A:$G,3,FALSE)</f>
        <v>Joueur18</v>
      </c>
      <c r="E682" s="31" t="str">
        <f>VLOOKUP(Pronostics!$B682,Setup_MPP!$A:$G,2,FALSE)</f>
        <v>Joueur18</v>
      </c>
      <c r="F682" s="31" t="str">
        <f>VLOOKUP($B682,Setup_MPP!$A:$E,4,FALSE)</f>
        <v>#FFC9B0</v>
      </c>
      <c r="G682" s="31" t="str">
        <f>VLOOKUP($B682,Setup_MPP!$A:$E,5,FALSE)</f>
        <v>#F28D57</v>
      </c>
      <c r="H682" s="31" t="str">
        <f>IFERROR(IF(AND(A682&gt;=1,A682&lt;=104),VLOOKUP($A682,Location!$A:$J,6,FALSE),IF(A682=0,"Avant l'ouverture",IF(OR(A682=105,A682=106),"Bonus"))),"")</f>
        <v>Tour 1</v>
      </c>
      <c r="I682" s="31" t="str">
        <f>IF(LEFT(H682,4)="Tour",VLOOKUP(A682,Database!$A:$C,3,FALSE),"")</f>
        <v>I</v>
      </c>
      <c r="J682" s="31" t="str">
        <f>VLOOKUP($A682,Location!$A:$J,7,FALSE)</f>
        <v>France</v>
      </c>
      <c r="K682" s="31" t="str">
        <f>IFERROR(VLOOKUP(J682,Setup_Team!$B:$C,2,FALSE), "TDB")</f>
        <v>FRA</v>
      </c>
      <c r="L682" s="31" t="str">
        <f>VLOOKUP($A682,Location!$A:$J,8,FALSE)</f>
        <v>Sénégal</v>
      </c>
      <c r="M682" s="31" t="str">
        <f>IFERROR(VLOOKUP(L682,Setup_Team!$B:$C,2,FALSE), "TDB")</f>
        <v>SEN</v>
      </c>
      <c r="N682" s="31" t="str">
        <f>VLOOKUP($A682,Location!$A:$J,9,FALSE)</f>
        <v>East Rutherford, New Jersey/New York</v>
      </c>
      <c r="O682" s="31" t="str">
        <f>VLOOKUP($A682,Location!$A:$J,10,FALSE)</f>
        <v>MetLife Stadium</v>
      </c>
      <c r="R682" s="31">
        <v>0</v>
      </c>
      <c r="S682" s="25">
        <f>VLOOKUP($A682,Database!$A:$Y,10,FALSE)</f>
        <v>46</v>
      </c>
      <c r="T682" s="25">
        <f>VLOOKUP($A682,Database!$A:$Y,11,FALSE)</f>
        <v>128</v>
      </c>
      <c r="U682" s="25">
        <f>VLOOKUP($A682,Database!$A:$Y,12,FALSE)</f>
        <v>153</v>
      </c>
      <c r="V682" s="25" t="str">
        <f>VLOOKUP(A682,Database!A:M,13,FALSE)</f>
        <v>À venir</v>
      </c>
      <c r="W682" s="25" t="str">
        <f>VLOOKUP($A682,Database!$A:$Y,20,FALSE)</f>
        <v/>
      </c>
      <c r="X682" s="25" t="str">
        <f>VLOOKUP($A682,Database!$A:$Y,21,FALSE)</f>
        <v/>
      </c>
      <c r="Y682" s="25" t="str">
        <f ca="1">IF(C682&lt;NOW(),IF(AND(P682&gt;Q682,W682&gt;X682),S682,IF(AND(P682=Q682,W682=X682),T682,IF(AND(P682&lt;Q682,W682&lt;X682),U682,0))),"")</f>
        <v/>
      </c>
      <c r="Z682" s="25">
        <f>IF(AND(P682=W682,Q682=X682),1,0)</f>
        <v>1</v>
      </c>
      <c r="AA682" s="25" t="str">
        <f>IF(Z682=0,"",IF(ISBLANK(VLOOKUP(A682,Database!A:AA,22,FALSE)),"",VLOOKUP(A682,Database!A:AA,22,FALSE)))</f>
        <v>Exact</v>
      </c>
      <c r="AB682" s="25">
        <f ca="1">IFERROR(IF(AND(Y682&lt;&gt;"",OR(V682="Terminé",V682="En cours")),VLOOKUP(AA682,Setup_ScoreExactBonus!A:D,4,FALSE),0),0)</f>
        <v>0</v>
      </c>
      <c r="AC682" s="31" t="str">
        <f ca="1">IF(Y682&lt;&gt;"", Y682 + IF(Z682=1,AB682, 0), "")</f>
        <v/>
      </c>
      <c r="AD682" s="31">
        <f ca="1">SUMIFS(AC$2:AC682,D$2:D682,D682)*IF(R682=0,1,2)</f>
        <v>0</v>
      </c>
    </row>
    <row r="683" spans="1:30" x14ac:dyDescent="0.35">
      <c r="A683" s="31">
        <f>IF(ISBLANK(B683),"",COUNTIF(B$2:B683,B683))-1</f>
        <v>17</v>
      </c>
      <c r="B683" s="31">
        <v>19</v>
      </c>
      <c r="C683" s="10">
        <f>VLOOKUP($A683,Database!$A:$Y,7,FALSE)</f>
        <v>46189.875</v>
      </c>
      <c r="D683" s="31" t="str">
        <f>VLOOKUP(Pronostics!$B683,Setup_MPP!$A:$G,3,FALSE)</f>
        <v>Joueur19</v>
      </c>
      <c r="E683" s="31" t="str">
        <f>VLOOKUP(Pronostics!$B683,Setup_MPP!$A:$G,2,FALSE)</f>
        <v>Joueur19</v>
      </c>
      <c r="F683" s="31" t="str">
        <f>VLOOKUP($B683,Setup_MPP!$A:$E,4,FALSE)</f>
        <v>#D5D5D5</v>
      </c>
      <c r="G683" s="31" t="str">
        <f>VLOOKUP($B683,Setup_MPP!$A:$E,5,FALSE)</f>
        <v>#727272</v>
      </c>
      <c r="H683" s="31" t="str">
        <f>IFERROR(IF(AND(A683&gt;=1,A683&lt;=104),VLOOKUP($A683,Location!$A:$J,6,FALSE),IF(A683=0,"Avant l'ouverture",IF(OR(A683=105,A683=106),"Bonus"))),"")</f>
        <v>Tour 1</v>
      </c>
      <c r="I683" s="31" t="str">
        <f>IF(LEFT(H683,4)="Tour",VLOOKUP(A683,Database!$A:$C,3,FALSE),"")</f>
        <v>I</v>
      </c>
      <c r="J683" s="31" t="str">
        <f>VLOOKUP($A683,Location!$A:$J,7,FALSE)</f>
        <v>France</v>
      </c>
      <c r="K683" s="31" t="str">
        <f>IFERROR(VLOOKUP(J683,Setup_Team!$B:$C,2,FALSE), "TDB")</f>
        <v>FRA</v>
      </c>
      <c r="L683" s="31" t="str">
        <f>VLOOKUP($A683,Location!$A:$J,8,FALSE)</f>
        <v>Sénégal</v>
      </c>
      <c r="M683" s="31" t="str">
        <f>IFERROR(VLOOKUP(L683,Setup_Team!$B:$C,2,FALSE), "TDB")</f>
        <v>SEN</v>
      </c>
      <c r="N683" s="31" t="str">
        <f>VLOOKUP($A683,Location!$A:$J,9,FALSE)</f>
        <v>East Rutherford, New Jersey/New York</v>
      </c>
      <c r="O683" s="31" t="str">
        <f>VLOOKUP($A683,Location!$A:$J,10,FALSE)</f>
        <v>MetLife Stadium</v>
      </c>
      <c r="R683" s="31">
        <v>0</v>
      </c>
      <c r="S683" s="25">
        <f>VLOOKUP($A683,Database!$A:$Y,10,FALSE)</f>
        <v>46</v>
      </c>
      <c r="T683" s="25">
        <f>VLOOKUP($A683,Database!$A:$Y,11,FALSE)</f>
        <v>128</v>
      </c>
      <c r="U683" s="25">
        <f>VLOOKUP($A683,Database!$A:$Y,12,FALSE)</f>
        <v>153</v>
      </c>
      <c r="V683" s="25" t="str">
        <f>VLOOKUP(A683,Database!A:M,13,FALSE)</f>
        <v>À venir</v>
      </c>
      <c r="W683" s="25" t="str">
        <f>VLOOKUP($A683,Database!$A:$Y,20,FALSE)</f>
        <v/>
      </c>
      <c r="X683" s="25" t="str">
        <f>VLOOKUP($A683,Database!$A:$Y,21,FALSE)</f>
        <v/>
      </c>
      <c r="Y683" s="25" t="str">
        <f ca="1">IF(C683&lt;NOW(),IF(AND(P683&gt;Q683,W683&gt;X683),S683,IF(AND(P683=Q683,W683=X683),T683,IF(AND(P683&lt;Q683,W683&lt;X683),U683,0))),"")</f>
        <v/>
      </c>
      <c r="Z683" s="25">
        <f>IF(AND(P683=W683,Q683=X683),1,0)</f>
        <v>1</v>
      </c>
      <c r="AA683" s="25" t="str">
        <f>IF(Z683=0,"",IF(ISBLANK(VLOOKUP(A683,Database!A:AA,22,FALSE)),"",VLOOKUP(A683,Database!A:AA,22,FALSE)))</f>
        <v>Exact</v>
      </c>
      <c r="AB683" s="25">
        <f ca="1">IFERROR(IF(AND(Y683&lt;&gt;"",OR(V683="Terminé",V683="En cours")),VLOOKUP(AA683,Setup_ScoreExactBonus!A:D,4,FALSE),0),0)</f>
        <v>0</v>
      </c>
      <c r="AC683" s="31" t="str">
        <f ca="1">IF(Y683&lt;&gt;"", Y683 + IF(Z683=1,AB683, 0), "")</f>
        <v/>
      </c>
      <c r="AD683" s="31">
        <f ca="1">SUMIFS(AC$2:AC683,D$2:D683,D683)*IF(R683=0,1,2)</f>
        <v>0</v>
      </c>
    </row>
    <row r="684" spans="1:30" x14ac:dyDescent="0.35">
      <c r="A684" s="31">
        <f>IF(ISBLANK(B684),"",COUNTIF(B$2:B684,B684))-1</f>
        <v>17</v>
      </c>
      <c r="B684" s="31">
        <v>20</v>
      </c>
      <c r="C684" s="10">
        <f>VLOOKUP($A684,Database!$A:$Y,7,FALSE)</f>
        <v>46189.875</v>
      </c>
      <c r="D684" s="31" t="str">
        <f>VLOOKUP(Pronostics!$B684,Setup_MPP!$A:$G,3,FALSE)</f>
        <v>Joueur20</v>
      </c>
      <c r="E684" s="31" t="str">
        <f>VLOOKUP(Pronostics!$B684,Setup_MPP!$A:$G,2,FALSE)</f>
        <v>Joueur20</v>
      </c>
      <c r="F684" s="31" t="str">
        <f>VLOOKUP($B684,Setup_MPP!$A:$E,4,FALSE)</f>
        <v>#D5D5D5</v>
      </c>
      <c r="G684" s="31" t="str">
        <f>VLOOKUP($B684,Setup_MPP!$A:$E,5,FALSE)</f>
        <v>#727272</v>
      </c>
      <c r="H684" s="31" t="str">
        <f>IFERROR(IF(AND(A684&gt;=1,A684&lt;=104),VLOOKUP($A684,Location!$A:$J,6,FALSE),IF(A684=0,"Avant l'ouverture",IF(OR(A684=105,A684=106),"Bonus"))),"")</f>
        <v>Tour 1</v>
      </c>
      <c r="I684" s="31" t="str">
        <f>IF(LEFT(H684,4)="Tour",VLOOKUP(A684,Database!$A:$C,3,FALSE),"")</f>
        <v>I</v>
      </c>
      <c r="J684" s="31" t="str">
        <f>VLOOKUP($A684,Location!$A:$J,7,FALSE)</f>
        <v>France</v>
      </c>
      <c r="K684" s="31" t="str">
        <f>IFERROR(VLOOKUP(J684,Setup_Team!$B:$C,2,FALSE), "TDB")</f>
        <v>FRA</v>
      </c>
      <c r="L684" s="31" t="str">
        <f>VLOOKUP($A684,Location!$A:$J,8,FALSE)</f>
        <v>Sénégal</v>
      </c>
      <c r="M684" s="31" t="str">
        <f>IFERROR(VLOOKUP(L684,Setup_Team!$B:$C,2,FALSE), "TDB")</f>
        <v>SEN</v>
      </c>
      <c r="N684" s="31" t="str">
        <f>VLOOKUP($A684,Location!$A:$J,9,FALSE)</f>
        <v>East Rutherford, New Jersey/New York</v>
      </c>
      <c r="O684" s="31" t="str">
        <f>VLOOKUP($A684,Location!$A:$J,10,FALSE)</f>
        <v>MetLife Stadium</v>
      </c>
      <c r="R684" s="31">
        <v>0</v>
      </c>
      <c r="S684" s="25">
        <f>VLOOKUP($A684,Database!$A:$Y,10,FALSE)</f>
        <v>46</v>
      </c>
      <c r="T684" s="25">
        <f>VLOOKUP($A684,Database!$A:$Y,11,FALSE)</f>
        <v>128</v>
      </c>
      <c r="U684" s="25">
        <f>VLOOKUP($A684,Database!$A:$Y,12,FALSE)</f>
        <v>153</v>
      </c>
      <c r="V684" s="25" t="str">
        <f>VLOOKUP(A684,Database!A:M,13,FALSE)</f>
        <v>À venir</v>
      </c>
      <c r="W684" s="25" t="str">
        <f>VLOOKUP($A684,Database!$A:$Y,20,FALSE)</f>
        <v/>
      </c>
      <c r="X684" s="25" t="str">
        <f>VLOOKUP($A684,Database!$A:$Y,21,FALSE)</f>
        <v/>
      </c>
      <c r="Y684" s="25" t="str">
        <f ca="1">IF(C684&lt;NOW(),IF(AND(P684&gt;Q684,W684&gt;X684),S684,IF(AND(P684=Q684,W684=X684),T684,IF(AND(P684&lt;Q684,W684&lt;X684),U684,0))),"")</f>
        <v/>
      </c>
      <c r="Z684" s="25">
        <f>IF(AND(P684=W684,Q684=X684),1,0)</f>
        <v>1</v>
      </c>
      <c r="AA684" s="25" t="str">
        <f>IF(Z684=0,"",IF(ISBLANK(VLOOKUP(A684,Database!A:AA,22,FALSE)),"",VLOOKUP(A684,Database!A:AA,22,FALSE)))</f>
        <v>Exact</v>
      </c>
      <c r="AB684" s="25">
        <f ca="1">IFERROR(IF(AND(Y684&lt;&gt;"",OR(V684="Terminé",V684="En cours")),VLOOKUP(AA684,Setup_ScoreExactBonus!A:D,4,FALSE),0),0)</f>
        <v>0</v>
      </c>
      <c r="AC684" s="31" t="str">
        <f ca="1">IF(Y684&lt;&gt;"", Y684 + IF(Z684=1,AB684, 0), "")</f>
        <v/>
      </c>
      <c r="AD684" s="31">
        <f ca="1">SUMIFS(AC$2:AC684,D$2:D684,D684)*IF(R684=0,1,2)</f>
        <v>0</v>
      </c>
    </row>
    <row r="685" spans="1:30" x14ac:dyDescent="0.35">
      <c r="A685" s="31">
        <f>IF(ISBLANK(B685),"",COUNTIF(B$2:B685,B685))-1</f>
        <v>17</v>
      </c>
      <c r="B685" s="31">
        <v>21</v>
      </c>
      <c r="C685" s="10">
        <f>VLOOKUP($A685,Database!$A:$Y,7,FALSE)</f>
        <v>46189.875</v>
      </c>
      <c r="D685" s="31" t="str">
        <f>VLOOKUP(Pronostics!$B685,Setup_MPP!$A:$G,3,FALSE)</f>
        <v>Joueur21</v>
      </c>
      <c r="E685" s="31" t="str">
        <f>VLOOKUP(Pronostics!$B685,Setup_MPP!$A:$G,2,FALSE)</f>
        <v>Joueur21</v>
      </c>
      <c r="F685" s="31" t="str">
        <f>VLOOKUP($B685,Setup_MPP!$A:$E,4,FALSE)</f>
        <v>#D5D5D5</v>
      </c>
      <c r="G685" s="31" t="str">
        <f>VLOOKUP($B685,Setup_MPP!$A:$E,5,FALSE)</f>
        <v>#727272</v>
      </c>
      <c r="H685" s="31" t="str">
        <f>IFERROR(IF(AND(A685&gt;=1,A685&lt;=104),VLOOKUP($A685,Location!$A:$J,6,FALSE),IF(A685=0,"Avant l'ouverture",IF(OR(A685=105,A685=106),"Bonus"))),"")</f>
        <v>Tour 1</v>
      </c>
      <c r="I685" s="31" t="str">
        <f>IF(LEFT(H685,4)="Tour",VLOOKUP(A685,Database!$A:$C,3,FALSE),"")</f>
        <v>I</v>
      </c>
      <c r="J685" s="31" t="str">
        <f>VLOOKUP($A685,Location!$A:$J,7,FALSE)</f>
        <v>France</v>
      </c>
      <c r="K685" s="31" t="str">
        <f>IFERROR(VLOOKUP(J685,Setup_Team!$B:$C,2,FALSE), "TDB")</f>
        <v>FRA</v>
      </c>
      <c r="L685" s="31" t="str">
        <f>VLOOKUP($A685,Location!$A:$J,8,FALSE)</f>
        <v>Sénégal</v>
      </c>
      <c r="M685" s="31" t="str">
        <f>IFERROR(VLOOKUP(L685,Setup_Team!$B:$C,2,FALSE), "TDB")</f>
        <v>SEN</v>
      </c>
      <c r="N685" s="31" t="str">
        <f>VLOOKUP($A685,Location!$A:$J,9,FALSE)</f>
        <v>East Rutherford, New Jersey/New York</v>
      </c>
      <c r="O685" s="31" t="str">
        <f>VLOOKUP($A685,Location!$A:$J,10,FALSE)</f>
        <v>MetLife Stadium</v>
      </c>
      <c r="R685" s="31">
        <v>0</v>
      </c>
      <c r="S685" s="25">
        <f>VLOOKUP($A685,Database!$A:$Y,10,FALSE)</f>
        <v>46</v>
      </c>
      <c r="T685" s="25">
        <f>VLOOKUP($A685,Database!$A:$Y,11,FALSE)</f>
        <v>128</v>
      </c>
      <c r="U685" s="25">
        <f>VLOOKUP($A685,Database!$A:$Y,12,FALSE)</f>
        <v>153</v>
      </c>
      <c r="V685" s="25" t="str">
        <f>VLOOKUP(A685,Database!A:M,13,FALSE)</f>
        <v>À venir</v>
      </c>
      <c r="W685" s="25" t="str">
        <f>VLOOKUP($A685,Database!$A:$Y,20,FALSE)</f>
        <v/>
      </c>
      <c r="X685" s="25" t="str">
        <f>VLOOKUP($A685,Database!$A:$Y,21,FALSE)</f>
        <v/>
      </c>
      <c r="Y685" s="25" t="str">
        <f ca="1">IF(C685&lt;NOW(),IF(AND(P685&gt;Q685,W685&gt;X685),S685,IF(AND(P685=Q685,W685=X685),T685,IF(AND(P685&lt;Q685,W685&lt;X685),U685,0))),"")</f>
        <v/>
      </c>
      <c r="Z685" s="25">
        <f>IF(AND(P685=W685,Q685=X685),1,0)</f>
        <v>1</v>
      </c>
      <c r="AA685" s="25" t="str">
        <f>IF(Z685=0,"",IF(ISBLANK(VLOOKUP(A685,Database!A:AA,22,FALSE)),"",VLOOKUP(A685,Database!A:AA,22,FALSE)))</f>
        <v>Exact</v>
      </c>
      <c r="AB685" s="25">
        <f ca="1">IFERROR(IF(AND(Y685&lt;&gt;"",OR(V685="Terminé",V685="En cours")),VLOOKUP(AA685,Setup_ScoreExactBonus!A:D,4,FALSE),0),0)</f>
        <v>0</v>
      </c>
      <c r="AC685" s="31" t="str">
        <f ca="1">IF(Y685&lt;&gt;"", Y685 + IF(Z685=1,AB685, 0), "")</f>
        <v/>
      </c>
      <c r="AD685" s="31">
        <f ca="1">SUMIFS(AC$2:AC685,D$2:D685,D685)*IF(R685=0,1,2)</f>
        <v>0</v>
      </c>
    </row>
    <row r="686" spans="1:30" x14ac:dyDescent="0.35">
      <c r="A686" s="31">
        <f>IF(ISBLANK(B686),"",COUNTIF(B$2:B686,B686))-1</f>
        <v>17</v>
      </c>
      <c r="B686" s="31">
        <v>22</v>
      </c>
      <c r="C686" s="10">
        <f>VLOOKUP($A686,Database!$A:$Y,7,FALSE)</f>
        <v>46189.875</v>
      </c>
      <c r="D686" s="31" t="str">
        <f>VLOOKUP(Pronostics!$B686,Setup_MPP!$A:$G,3,FALSE)</f>
        <v>Joueur22</v>
      </c>
      <c r="E686" s="31" t="str">
        <f>VLOOKUP(Pronostics!$B686,Setup_MPP!$A:$G,2,FALSE)</f>
        <v>Joueur22</v>
      </c>
      <c r="F686" s="31" t="str">
        <f>VLOOKUP($B686,Setup_MPP!$A:$E,4,FALSE)</f>
        <v>#D5D5D5</v>
      </c>
      <c r="G686" s="31" t="str">
        <f>VLOOKUP($B686,Setup_MPP!$A:$E,5,FALSE)</f>
        <v>#727272</v>
      </c>
      <c r="H686" s="31" t="str">
        <f>IFERROR(IF(AND(A686&gt;=1,A686&lt;=104),VLOOKUP($A686,Location!$A:$J,6,FALSE),IF(A686=0,"Avant l'ouverture",IF(OR(A686=105,A686=106),"Bonus"))),"")</f>
        <v>Tour 1</v>
      </c>
      <c r="I686" s="31" t="str">
        <f>IF(LEFT(H686,4)="Tour",VLOOKUP(A686,Database!$A:$C,3,FALSE),"")</f>
        <v>I</v>
      </c>
      <c r="J686" s="31" t="str">
        <f>VLOOKUP($A686,Location!$A:$J,7,FALSE)</f>
        <v>France</v>
      </c>
      <c r="K686" s="31" t="str">
        <f>IFERROR(VLOOKUP(J686,Setup_Team!$B:$C,2,FALSE), "TDB")</f>
        <v>FRA</v>
      </c>
      <c r="L686" s="31" t="str">
        <f>VLOOKUP($A686,Location!$A:$J,8,FALSE)</f>
        <v>Sénégal</v>
      </c>
      <c r="M686" s="31" t="str">
        <f>IFERROR(VLOOKUP(L686,Setup_Team!$B:$C,2,FALSE), "TDB")</f>
        <v>SEN</v>
      </c>
      <c r="N686" s="31" t="str">
        <f>VLOOKUP($A686,Location!$A:$J,9,FALSE)</f>
        <v>East Rutherford, New Jersey/New York</v>
      </c>
      <c r="O686" s="31" t="str">
        <f>VLOOKUP($A686,Location!$A:$J,10,FALSE)</f>
        <v>MetLife Stadium</v>
      </c>
      <c r="R686" s="31">
        <v>0</v>
      </c>
      <c r="S686" s="25">
        <f>VLOOKUP($A686,Database!$A:$Y,10,FALSE)</f>
        <v>46</v>
      </c>
      <c r="T686" s="25">
        <f>VLOOKUP($A686,Database!$A:$Y,11,FALSE)</f>
        <v>128</v>
      </c>
      <c r="U686" s="25">
        <f>VLOOKUP($A686,Database!$A:$Y,12,FALSE)</f>
        <v>153</v>
      </c>
      <c r="V686" s="25" t="str">
        <f>VLOOKUP(A686,Database!A:M,13,FALSE)</f>
        <v>À venir</v>
      </c>
      <c r="W686" s="25" t="str">
        <f>VLOOKUP($A686,Database!$A:$Y,20,FALSE)</f>
        <v/>
      </c>
      <c r="X686" s="25" t="str">
        <f>VLOOKUP($A686,Database!$A:$Y,21,FALSE)</f>
        <v/>
      </c>
      <c r="Y686" s="25" t="str">
        <f ca="1">IF(C686&lt;NOW(),IF(AND(P686&gt;Q686,W686&gt;X686),S686,IF(AND(P686=Q686,W686=X686),T686,IF(AND(P686&lt;Q686,W686&lt;X686),U686,0))),"")</f>
        <v/>
      </c>
      <c r="Z686" s="25">
        <f>IF(AND(P686=W686,Q686=X686),1,0)</f>
        <v>1</v>
      </c>
      <c r="AA686" s="25" t="str">
        <f>IF(Z686=0,"",IF(ISBLANK(VLOOKUP(A686,Database!A:AA,22,FALSE)),"",VLOOKUP(A686,Database!A:AA,22,FALSE)))</f>
        <v>Exact</v>
      </c>
      <c r="AB686" s="25">
        <f ca="1">IFERROR(IF(AND(Y686&lt;&gt;"",OR(V686="Terminé",V686="En cours")),VLOOKUP(AA686,Setup_ScoreExactBonus!A:D,4,FALSE),0),0)</f>
        <v>0</v>
      </c>
      <c r="AC686" s="31" t="str">
        <f ca="1">IF(Y686&lt;&gt;"", Y686 + IF(Z686=1,AB686, 0), "")</f>
        <v/>
      </c>
      <c r="AD686" s="31">
        <f ca="1">SUMIFS(AC$2:AC686,D$2:D686,D686)*IF(R686=0,1,2)</f>
        <v>0</v>
      </c>
    </row>
    <row r="687" spans="1:30" x14ac:dyDescent="0.35">
      <c r="A687" s="31">
        <f>IF(ISBLANK(B687),"",COUNTIF(B$2:B687,B687))-1</f>
        <v>17</v>
      </c>
      <c r="B687" s="31">
        <v>23</v>
      </c>
      <c r="C687" s="10">
        <f>VLOOKUP($A687,Database!$A:$Y,7,FALSE)</f>
        <v>46189.875</v>
      </c>
      <c r="D687" s="31" t="str">
        <f>VLOOKUP(Pronostics!$B687,Setup_MPP!$A:$G,3,FALSE)</f>
        <v>Joueur23</v>
      </c>
      <c r="E687" s="31" t="str">
        <f>VLOOKUP(Pronostics!$B687,Setup_MPP!$A:$G,2,FALSE)</f>
        <v>Joueur23</v>
      </c>
      <c r="F687" s="31" t="str">
        <f>VLOOKUP($B687,Setup_MPP!$A:$E,4,FALSE)</f>
        <v>#D5D5D5</v>
      </c>
      <c r="G687" s="31" t="str">
        <f>VLOOKUP($B687,Setup_MPP!$A:$E,5,FALSE)</f>
        <v>#727272</v>
      </c>
      <c r="H687" s="31" t="str">
        <f>IFERROR(IF(AND(A687&gt;=1,A687&lt;=104),VLOOKUP($A687,Location!$A:$J,6,FALSE),IF(A687=0,"Avant l'ouverture",IF(OR(A687=105,A687=106),"Bonus"))),"")</f>
        <v>Tour 1</v>
      </c>
      <c r="I687" s="31" t="str">
        <f>IF(LEFT(H687,4)="Tour",VLOOKUP(A687,Database!$A:$C,3,FALSE),"")</f>
        <v>I</v>
      </c>
      <c r="J687" s="31" t="str">
        <f>VLOOKUP($A687,Location!$A:$J,7,FALSE)</f>
        <v>France</v>
      </c>
      <c r="K687" s="31" t="str">
        <f>IFERROR(VLOOKUP(J687,Setup_Team!$B:$C,2,FALSE), "TDB")</f>
        <v>FRA</v>
      </c>
      <c r="L687" s="31" t="str">
        <f>VLOOKUP($A687,Location!$A:$J,8,FALSE)</f>
        <v>Sénégal</v>
      </c>
      <c r="M687" s="31" t="str">
        <f>IFERROR(VLOOKUP(L687,Setup_Team!$B:$C,2,FALSE), "TDB")</f>
        <v>SEN</v>
      </c>
      <c r="N687" s="31" t="str">
        <f>VLOOKUP($A687,Location!$A:$J,9,FALSE)</f>
        <v>East Rutherford, New Jersey/New York</v>
      </c>
      <c r="O687" s="31" t="str">
        <f>VLOOKUP($A687,Location!$A:$J,10,FALSE)</f>
        <v>MetLife Stadium</v>
      </c>
      <c r="R687" s="31">
        <v>0</v>
      </c>
      <c r="S687" s="25">
        <f>VLOOKUP($A687,Database!$A:$Y,10,FALSE)</f>
        <v>46</v>
      </c>
      <c r="T687" s="25">
        <f>VLOOKUP($A687,Database!$A:$Y,11,FALSE)</f>
        <v>128</v>
      </c>
      <c r="U687" s="25">
        <f>VLOOKUP($A687,Database!$A:$Y,12,FALSE)</f>
        <v>153</v>
      </c>
      <c r="V687" s="25" t="str">
        <f>VLOOKUP(A687,Database!A:M,13,FALSE)</f>
        <v>À venir</v>
      </c>
      <c r="W687" s="25" t="str">
        <f>VLOOKUP($A687,Database!$A:$Y,20,FALSE)</f>
        <v/>
      </c>
      <c r="X687" s="25" t="str">
        <f>VLOOKUP($A687,Database!$A:$Y,21,FALSE)</f>
        <v/>
      </c>
      <c r="Y687" s="25" t="str">
        <f ca="1">IF(C687&lt;NOW(),IF(AND(P687&gt;Q687,W687&gt;X687),S687,IF(AND(P687=Q687,W687=X687),T687,IF(AND(P687&lt;Q687,W687&lt;X687),U687,0))),"")</f>
        <v/>
      </c>
      <c r="Z687" s="25">
        <f>IF(AND(P687=W687,Q687=X687),1,0)</f>
        <v>1</v>
      </c>
      <c r="AA687" s="25" t="str">
        <f>IF(Z687=0,"",IF(ISBLANK(VLOOKUP(A687,Database!A:AA,22,FALSE)),"",VLOOKUP(A687,Database!A:AA,22,FALSE)))</f>
        <v>Exact</v>
      </c>
      <c r="AB687" s="25">
        <f ca="1">IFERROR(IF(AND(Y687&lt;&gt;"",OR(V687="Terminé",V687="En cours")),VLOOKUP(AA687,Setup_ScoreExactBonus!A:D,4,FALSE),0),0)</f>
        <v>0</v>
      </c>
      <c r="AC687" s="31" t="str">
        <f ca="1">IF(Y687&lt;&gt;"", Y687 + IF(Z687=1,AB687, 0), "")</f>
        <v/>
      </c>
      <c r="AD687" s="31">
        <f ca="1">SUMIFS(AC$2:AC687,D$2:D687,D687)*IF(R687=0,1,2)</f>
        <v>0</v>
      </c>
    </row>
    <row r="688" spans="1:30" x14ac:dyDescent="0.35">
      <c r="A688" s="31">
        <f>IF(ISBLANK(B688),"",COUNTIF(B$2:B688,B688))-1</f>
        <v>17</v>
      </c>
      <c r="B688" s="31">
        <v>24</v>
      </c>
      <c r="C688" s="10">
        <f>VLOOKUP($A688,Database!$A:$Y,7,FALSE)</f>
        <v>46189.875</v>
      </c>
      <c r="D688" s="31" t="str">
        <f>VLOOKUP(Pronostics!$B688,Setup_MPP!$A:$G,3,FALSE)</f>
        <v>Joueur24</v>
      </c>
      <c r="E688" s="31" t="str">
        <f>VLOOKUP(Pronostics!$B688,Setup_MPP!$A:$G,2,FALSE)</f>
        <v>Joueur24</v>
      </c>
      <c r="F688" s="31" t="str">
        <f>VLOOKUP($B688,Setup_MPP!$A:$E,4,FALSE)</f>
        <v>#D5D5D5</v>
      </c>
      <c r="G688" s="31" t="str">
        <f>VLOOKUP($B688,Setup_MPP!$A:$E,5,FALSE)</f>
        <v>#727272</v>
      </c>
      <c r="H688" s="31" t="str">
        <f>IFERROR(IF(AND(A688&gt;=1,A688&lt;=104),VLOOKUP($A688,Location!$A:$J,6,FALSE),IF(A688=0,"Avant l'ouverture",IF(OR(A688=105,A688=106),"Bonus"))),"")</f>
        <v>Tour 1</v>
      </c>
      <c r="I688" s="31" t="str">
        <f>IF(LEFT(H688,4)="Tour",VLOOKUP(A688,Database!$A:$C,3,FALSE),"")</f>
        <v>I</v>
      </c>
      <c r="J688" s="31" t="str">
        <f>VLOOKUP($A688,Location!$A:$J,7,FALSE)</f>
        <v>France</v>
      </c>
      <c r="K688" s="31" t="str">
        <f>IFERROR(VLOOKUP(J688,Setup_Team!$B:$C,2,FALSE), "TDB")</f>
        <v>FRA</v>
      </c>
      <c r="L688" s="31" t="str">
        <f>VLOOKUP($A688,Location!$A:$J,8,FALSE)</f>
        <v>Sénégal</v>
      </c>
      <c r="M688" s="31" t="str">
        <f>IFERROR(VLOOKUP(L688,Setup_Team!$B:$C,2,FALSE), "TDB")</f>
        <v>SEN</v>
      </c>
      <c r="N688" s="31" t="str">
        <f>VLOOKUP($A688,Location!$A:$J,9,FALSE)</f>
        <v>East Rutherford, New Jersey/New York</v>
      </c>
      <c r="O688" s="31" t="str">
        <f>VLOOKUP($A688,Location!$A:$J,10,FALSE)</f>
        <v>MetLife Stadium</v>
      </c>
      <c r="R688" s="31">
        <v>0</v>
      </c>
      <c r="S688" s="25">
        <f>VLOOKUP($A688,Database!$A:$Y,10,FALSE)</f>
        <v>46</v>
      </c>
      <c r="T688" s="25">
        <f>VLOOKUP($A688,Database!$A:$Y,11,FALSE)</f>
        <v>128</v>
      </c>
      <c r="U688" s="25">
        <f>VLOOKUP($A688,Database!$A:$Y,12,FALSE)</f>
        <v>153</v>
      </c>
      <c r="V688" s="25" t="str">
        <f>VLOOKUP(A688,Database!A:M,13,FALSE)</f>
        <v>À venir</v>
      </c>
      <c r="W688" s="25" t="str">
        <f>VLOOKUP($A688,Database!$A:$Y,20,FALSE)</f>
        <v/>
      </c>
      <c r="X688" s="25" t="str">
        <f>VLOOKUP($A688,Database!$A:$Y,21,FALSE)</f>
        <v/>
      </c>
      <c r="Y688" s="25" t="str">
        <f ca="1">IF(C688&lt;NOW(),IF(AND(P688&gt;Q688,W688&gt;X688),S688,IF(AND(P688=Q688,W688=X688),T688,IF(AND(P688&lt;Q688,W688&lt;X688),U688,0))),"")</f>
        <v/>
      </c>
      <c r="Z688" s="25">
        <f>IF(AND(P688=W688,Q688=X688),1,0)</f>
        <v>1</v>
      </c>
      <c r="AA688" s="25" t="str">
        <f>IF(Z688=0,"",IF(ISBLANK(VLOOKUP(A688,Database!A:AA,22,FALSE)),"",VLOOKUP(A688,Database!A:AA,22,FALSE)))</f>
        <v>Exact</v>
      </c>
      <c r="AB688" s="25">
        <f ca="1">IFERROR(IF(AND(Y688&lt;&gt;"",OR(V688="Terminé",V688="En cours")),VLOOKUP(AA688,Setup_ScoreExactBonus!A:D,4,FALSE),0),0)</f>
        <v>0</v>
      </c>
      <c r="AC688" s="31" t="str">
        <f ca="1">IF(Y688&lt;&gt;"", Y688 + IF(Z688=1,AB688, 0), "")</f>
        <v/>
      </c>
      <c r="AD688" s="31">
        <f ca="1">SUMIFS(AC$2:AC688,D$2:D688,D688)*IF(R688=0,1,2)</f>
        <v>0</v>
      </c>
    </row>
    <row r="689" spans="1:30" x14ac:dyDescent="0.35">
      <c r="A689" s="31">
        <f>IF(ISBLANK(B689),"",COUNTIF(B$2:B689,B689))-1</f>
        <v>17</v>
      </c>
      <c r="B689" s="31">
        <v>25</v>
      </c>
      <c r="C689" s="10">
        <f>VLOOKUP($A689,Database!$A:$Y,7,FALSE)</f>
        <v>46189.875</v>
      </c>
      <c r="D689" s="31" t="str">
        <f>VLOOKUP(Pronostics!$B689,Setup_MPP!$A:$G,3,FALSE)</f>
        <v>Joueur25</v>
      </c>
      <c r="E689" s="31" t="str">
        <f>VLOOKUP(Pronostics!$B689,Setup_MPP!$A:$G,2,FALSE)</f>
        <v>Joueur25</v>
      </c>
      <c r="F689" s="31" t="str">
        <f>VLOOKUP($B689,Setup_MPP!$A:$E,4,FALSE)</f>
        <v>#D5D5D5</v>
      </c>
      <c r="G689" s="31" t="str">
        <f>VLOOKUP($B689,Setup_MPP!$A:$E,5,FALSE)</f>
        <v>#727272</v>
      </c>
      <c r="H689" s="31" t="str">
        <f>IFERROR(IF(AND(A689&gt;=1,A689&lt;=104),VLOOKUP($A689,Location!$A:$J,6,FALSE),IF(A689=0,"Avant l'ouverture",IF(OR(A689=105,A689=106),"Bonus"))),"")</f>
        <v>Tour 1</v>
      </c>
      <c r="I689" s="31" t="str">
        <f>IF(LEFT(H689,4)="Tour",VLOOKUP(A689,Database!$A:$C,3,FALSE),"")</f>
        <v>I</v>
      </c>
      <c r="J689" s="31" t="str">
        <f>VLOOKUP($A689,Location!$A:$J,7,FALSE)</f>
        <v>France</v>
      </c>
      <c r="K689" s="31" t="str">
        <f>IFERROR(VLOOKUP(J689,Setup_Team!$B:$C,2,FALSE), "TDB")</f>
        <v>FRA</v>
      </c>
      <c r="L689" s="31" t="str">
        <f>VLOOKUP($A689,Location!$A:$J,8,FALSE)</f>
        <v>Sénégal</v>
      </c>
      <c r="M689" s="31" t="str">
        <f>IFERROR(VLOOKUP(L689,Setup_Team!$B:$C,2,FALSE), "TDB")</f>
        <v>SEN</v>
      </c>
      <c r="N689" s="31" t="str">
        <f>VLOOKUP($A689,Location!$A:$J,9,FALSE)</f>
        <v>East Rutherford, New Jersey/New York</v>
      </c>
      <c r="O689" s="31" t="str">
        <f>VLOOKUP($A689,Location!$A:$J,10,FALSE)</f>
        <v>MetLife Stadium</v>
      </c>
      <c r="R689" s="31">
        <v>0</v>
      </c>
      <c r="S689" s="25">
        <f>VLOOKUP($A689,Database!$A:$Y,10,FALSE)</f>
        <v>46</v>
      </c>
      <c r="T689" s="25">
        <f>VLOOKUP($A689,Database!$A:$Y,11,FALSE)</f>
        <v>128</v>
      </c>
      <c r="U689" s="25">
        <f>VLOOKUP($A689,Database!$A:$Y,12,FALSE)</f>
        <v>153</v>
      </c>
      <c r="V689" s="25" t="str">
        <f>VLOOKUP(A689,Database!A:M,13,FALSE)</f>
        <v>À venir</v>
      </c>
      <c r="W689" s="25" t="str">
        <f>VLOOKUP($A689,Database!$A:$Y,20,FALSE)</f>
        <v/>
      </c>
      <c r="X689" s="25" t="str">
        <f>VLOOKUP($A689,Database!$A:$Y,21,FALSE)</f>
        <v/>
      </c>
      <c r="Y689" s="25" t="str">
        <f ca="1">IF(C689&lt;NOW(),IF(AND(P689&gt;Q689,W689&gt;X689),S689,IF(AND(P689=Q689,W689=X689),T689,IF(AND(P689&lt;Q689,W689&lt;X689),U689,0))),"")</f>
        <v/>
      </c>
      <c r="Z689" s="25">
        <f>IF(AND(P689=W689,Q689=X689),1,0)</f>
        <v>1</v>
      </c>
      <c r="AA689" s="25" t="str">
        <f>IF(Z689=0,"",IF(ISBLANK(VLOOKUP(A689,Database!A:AA,22,FALSE)),"",VLOOKUP(A689,Database!A:AA,22,FALSE)))</f>
        <v>Exact</v>
      </c>
      <c r="AB689" s="25">
        <f ca="1">IFERROR(IF(AND(Y689&lt;&gt;"",OR(V689="Terminé",V689="En cours")),VLOOKUP(AA689,Setup_ScoreExactBonus!A:D,4,FALSE),0),0)</f>
        <v>0</v>
      </c>
      <c r="AC689" s="31" t="str">
        <f ca="1">IF(Y689&lt;&gt;"", Y689 + IF(Z689=1,AB689, 0), "")</f>
        <v/>
      </c>
      <c r="AD689" s="31">
        <f ca="1">SUMIFS(AC$2:AC689,D$2:D689,D689)*IF(R689=0,1,2)</f>
        <v>0</v>
      </c>
    </row>
    <row r="690" spans="1:30" x14ac:dyDescent="0.35">
      <c r="A690" s="31">
        <f>IF(ISBLANK(B690),"",COUNTIF(B$2:B690,B690))-1</f>
        <v>17</v>
      </c>
      <c r="B690" s="31">
        <v>26</v>
      </c>
      <c r="C690" s="10">
        <f>VLOOKUP($A690,Database!$A:$Y,7,FALSE)</f>
        <v>46189.875</v>
      </c>
      <c r="D690" s="31" t="str">
        <f>VLOOKUP(Pronostics!$B690,Setup_MPP!$A:$G,3,FALSE)</f>
        <v>Joueur26</v>
      </c>
      <c r="E690" s="31" t="str">
        <f>VLOOKUP(Pronostics!$B690,Setup_MPP!$A:$G,2,FALSE)</f>
        <v>Joueur26</v>
      </c>
      <c r="F690" s="31" t="str">
        <f>VLOOKUP($B690,Setup_MPP!$A:$E,4,FALSE)</f>
        <v>#D5D5D5</v>
      </c>
      <c r="G690" s="31" t="str">
        <f>VLOOKUP($B690,Setup_MPP!$A:$E,5,FALSE)</f>
        <v>#727272</v>
      </c>
      <c r="H690" s="31" t="str">
        <f>IFERROR(IF(AND(A690&gt;=1,A690&lt;=104),VLOOKUP($A690,Location!$A:$J,6,FALSE),IF(A690=0,"Avant l'ouverture",IF(OR(A690=105,A690=106),"Bonus"))),"")</f>
        <v>Tour 1</v>
      </c>
      <c r="I690" s="31" t="str">
        <f>IF(LEFT(H690,4)="Tour",VLOOKUP(A690,Database!$A:$C,3,FALSE),"")</f>
        <v>I</v>
      </c>
      <c r="J690" s="31" t="str">
        <f>VLOOKUP($A690,Location!$A:$J,7,FALSE)</f>
        <v>France</v>
      </c>
      <c r="K690" s="31" t="str">
        <f>IFERROR(VLOOKUP(J690,Setup_Team!$B:$C,2,FALSE), "TDB")</f>
        <v>FRA</v>
      </c>
      <c r="L690" s="31" t="str">
        <f>VLOOKUP($A690,Location!$A:$J,8,FALSE)</f>
        <v>Sénégal</v>
      </c>
      <c r="M690" s="31" t="str">
        <f>IFERROR(VLOOKUP(L690,Setup_Team!$B:$C,2,FALSE), "TDB")</f>
        <v>SEN</v>
      </c>
      <c r="N690" s="31" t="str">
        <f>VLOOKUP($A690,Location!$A:$J,9,FALSE)</f>
        <v>East Rutherford, New Jersey/New York</v>
      </c>
      <c r="O690" s="31" t="str">
        <f>VLOOKUP($A690,Location!$A:$J,10,FALSE)</f>
        <v>MetLife Stadium</v>
      </c>
      <c r="R690" s="31">
        <v>0</v>
      </c>
      <c r="S690" s="25">
        <f>VLOOKUP($A690,Database!$A:$Y,10,FALSE)</f>
        <v>46</v>
      </c>
      <c r="T690" s="25">
        <f>VLOOKUP($A690,Database!$A:$Y,11,FALSE)</f>
        <v>128</v>
      </c>
      <c r="U690" s="25">
        <f>VLOOKUP($A690,Database!$A:$Y,12,FALSE)</f>
        <v>153</v>
      </c>
      <c r="V690" s="25" t="str">
        <f>VLOOKUP(A690,Database!A:M,13,FALSE)</f>
        <v>À venir</v>
      </c>
      <c r="W690" s="25" t="str">
        <f>VLOOKUP($A690,Database!$A:$Y,20,FALSE)</f>
        <v/>
      </c>
      <c r="X690" s="25" t="str">
        <f>VLOOKUP($A690,Database!$A:$Y,21,FALSE)</f>
        <v/>
      </c>
      <c r="Y690" s="25" t="str">
        <f ca="1">IF(C690&lt;NOW(),IF(AND(P690&gt;Q690,W690&gt;X690),S690,IF(AND(P690=Q690,W690=X690),T690,IF(AND(P690&lt;Q690,W690&lt;X690),U690,0))),"")</f>
        <v/>
      </c>
      <c r="Z690" s="25">
        <f>IF(AND(P690=W690,Q690=X690),1,0)</f>
        <v>1</v>
      </c>
      <c r="AA690" s="25" t="str">
        <f>IF(Z690=0,"",IF(ISBLANK(VLOOKUP(A690,Database!A:AA,22,FALSE)),"",VLOOKUP(A690,Database!A:AA,22,FALSE)))</f>
        <v>Exact</v>
      </c>
      <c r="AB690" s="25">
        <f ca="1">IFERROR(IF(AND(Y690&lt;&gt;"",OR(V690="Terminé",V690="En cours")),VLOOKUP(AA690,Setup_ScoreExactBonus!A:D,4,FALSE),0),0)</f>
        <v>0</v>
      </c>
      <c r="AC690" s="31" t="str">
        <f ca="1">IF(Y690&lt;&gt;"", Y690 + IF(Z690=1,AB690, 0), "")</f>
        <v/>
      </c>
      <c r="AD690" s="31">
        <f ca="1">SUMIFS(AC$2:AC690,D$2:D690,D690)*IF(R690=0,1,2)</f>
        <v>0</v>
      </c>
    </row>
    <row r="691" spans="1:30" x14ac:dyDescent="0.35">
      <c r="A691" s="31">
        <f>IF(ISBLANK(B691),"",COUNTIF(B$2:B691,B691))-1</f>
        <v>17</v>
      </c>
      <c r="B691" s="31">
        <v>27</v>
      </c>
      <c r="C691" s="10">
        <f>VLOOKUP($A691,Database!$A:$Y,7,FALSE)</f>
        <v>46189.875</v>
      </c>
      <c r="D691" s="31" t="str">
        <f>VLOOKUP(Pronostics!$B691,Setup_MPP!$A:$G,3,FALSE)</f>
        <v>Joueur27</v>
      </c>
      <c r="E691" s="31" t="str">
        <f>VLOOKUP(Pronostics!$B691,Setup_MPP!$A:$G,2,FALSE)</f>
        <v>Joueur27</v>
      </c>
      <c r="F691" s="31" t="str">
        <f>VLOOKUP($B691,Setup_MPP!$A:$E,4,FALSE)</f>
        <v>#D5D5D5</v>
      </c>
      <c r="G691" s="31" t="str">
        <f>VLOOKUP($B691,Setup_MPP!$A:$E,5,FALSE)</f>
        <v>#727272</v>
      </c>
      <c r="H691" s="31" t="str">
        <f>IFERROR(IF(AND(A691&gt;=1,A691&lt;=104),VLOOKUP($A691,Location!$A:$J,6,FALSE),IF(A691=0,"Avant l'ouverture",IF(OR(A691=105,A691=106),"Bonus"))),"")</f>
        <v>Tour 1</v>
      </c>
      <c r="I691" s="31" t="str">
        <f>IF(LEFT(H691,4)="Tour",VLOOKUP(A691,Database!$A:$C,3,FALSE),"")</f>
        <v>I</v>
      </c>
      <c r="J691" s="31" t="str">
        <f>VLOOKUP($A691,Location!$A:$J,7,FALSE)</f>
        <v>France</v>
      </c>
      <c r="K691" s="31" t="str">
        <f>IFERROR(VLOOKUP(J691,Setup_Team!$B:$C,2,FALSE), "TDB")</f>
        <v>FRA</v>
      </c>
      <c r="L691" s="31" t="str">
        <f>VLOOKUP($A691,Location!$A:$J,8,FALSE)</f>
        <v>Sénégal</v>
      </c>
      <c r="M691" s="31" t="str">
        <f>IFERROR(VLOOKUP(L691,Setup_Team!$B:$C,2,FALSE), "TDB")</f>
        <v>SEN</v>
      </c>
      <c r="N691" s="31" t="str">
        <f>VLOOKUP($A691,Location!$A:$J,9,FALSE)</f>
        <v>East Rutherford, New Jersey/New York</v>
      </c>
      <c r="O691" s="31" t="str">
        <f>VLOOKUP($A691,Location!$A:$J,10,FALSE)</f>
        <v>MetLife Stadium</v>
      </c>
      <c r="R691" s="31">
        <v>0</v>
      </c>
      <c r="S691" s="25">
        <f>VLOOKUP($A691,Database!$A:$Y,10,FALSE)</f>
        <v>46</v>
      </c>
      <c r="T691" s="25">
        <f>VLOOKUP($A691,Database!$A:$Y,11,FALSE)</f>
        <v>128</v>
      </c>
      <c r="U691" s="25">
        <f>VLOOKUP($A691,Database!$A:$Y,12,FALSE)</f>
        <v>153</v>
      </c>
      <c r="V691" s="25" t="str">
        <f>VLOOKUP(A691,Database!A:M,13,FALSE)</f>
        <v>À venir</v>
      </c>
      <c r="W691" s="25" t="str">
        <f>VLOOKUP($A691,Database!$A:$Y,20,FALSE)</f>
        <v/>
      </c>
      <c r="X691" s="25" t="str">
        <f>VLOOKUP($A691,Database!$A:$Y,21,FALSE)</f>
        <v/>
      </c>
      <c r="Y691" s="25" t="str">
        <f ca="1">IF(C691&lt;NOW(),IF(AND(P691&gt;Q691,W691&gt;X691),S691,IF(AND(P691=Q691,W691=X691),T691,IF(AND(P691&lt;Q691,W691&lt;X691),U691,0))),"")</f>
        <v/>
      </c>
      <c r="Z691" s="25">
        <f>IF(AND(P691=W691,Q691=X691),1,0)</f>
        <v>1</v>
      </c>
      <c r="AA691" s="25" t="str">
        <f>IF(Z691=0,"",IF(ISBLANK(VLOOKUP(A691,Database!A:AA,22,FALSE)),"",VLOOKUP(A691,Database!A:AA,22,FALSE)))</f>
        <v>Exact</v>
      </c>
      <c r="AB691" s="25">
        <f ca="1">IFERROR(IF(AND(Y691&lt;&gt;"",OR(V691="Terminé",V691="En cours")),VLOOKUP(AA691,Setup_ScoreExactBonus!A:D,4,FALSE),0),0)</f>
        <v>0</v>
      </c>
      <c r="AC691" s="31" t="str">
        <f ca="1">IF(Y691&lt;&gt;"", Y691 + IF(Z691=1,AB691, 0), "")</f>
        <v/>
      </c>
      <c r="AD691" s="31">
        <f ca="1">SUMIFS(AC$2:AC691,D$2:D691,D691)*IF(R691=0,1,2)</f>
        <v>0</v>
      </c>
    </row>
    <row r="692" spans="1:30" x14ac:dyDescent="0.35">
      <c r="A692" s="31">
        <f>IF(ISBLANK(B692),"",COUNTIF(B$2:B692,B692))-1</f>
        <v>17</v>
      </c>
      <c r="B692" s="31">
        <v>28</v>
      </c>
      <c r="C692" s="10">
        <f>VLOOKUP($A692,Database!$A:$Y,7,FALSE)</f>
        <v>46189.875</v>
      </c>
      <c r="D692" s="31" t="str">
        <f>VLOOKUP(Pronostics!$B692,Setup_MPP!$A:$G,3,FALSE)</f>
        <v>Joueur28</v>
      </c>
      <c r="E692" s="31" t="str">
        <f>VLOOKUP(Pronostics!$B692,Setup_MPP!$A:$G,2,FALSE)</f>
        <v>Joueur28</v>
      </c>
      <c r="F692" s="31" t="str">
        <f>VLOOKUP($B692,Setup_MPP!$A:$E,4,FALSE)</f>
        <v>#D5D5D5</v>
      </c>
      <c r="G692" s="31" t="str">
        <f>VLOOKUP($B692,Setup_MPP!$A:$E,5,FALSE)</f>
        <v>#727272</v>
      </c>
      <c r="H692" s="31" t="str">
        <f>IFERROR(IF(AND(A692&gt;=1,A692&lt;=104),VLOOKUP($A692,Location!$A:$J,6,FALSE),IF(A692=0,"Avant l'ouverture",IF(OR(A692=105,A692=106),"Bonus"))),"")</f>
        <v>Tour 1</v>
      </c>
      <c r="I692" s="31" t="str">
        <f>IF(LEFT(H692,4)="Tour",VLOOKUP(A692,Database!$A:$C,3,FALSE),"")</f>
        <v>I</v>
      </c>
      <c r="J692" s="31" t="str">
        <f>VLOOKUP($A692,Location!$A:$J,7,FALSE)</f>
        <v>France</v>
      </c>
      <c r="K692" s="31" t="str">
        <f>IFERROR(VLOOKUP(J692,Setup_Team!$B:$C,2,FALSE), "TDB")</f>
        <v>FRA</v>
      </c>
      <c r="L692" s="31" t="str">
        <f>VLOOKUP($A692,Location!$A:$J,8,FALSE)</f>
        <v>Sénégal</v>
      </c>
      <c r="M692" s="31" t="str">
        <f>IFERROR(VLOOKUP(L692,Setup_Team!$B:$C,2,FALSE), "TDB")</f>
        <v>SEN</v>
      </c>
      <c r="N692" s="31" t="str">
        <f>VLOOKUP($A692,Location!$A:$J,9,FALSE)</f>
        <v>East Rutherford, New Jersey/New York</v>
      </c>
      <c r="O692" s="31" t="str">
        <f>VLOOKUP($A692,Location!$A:$J,10,FALSE)</f>
        <v>MetLife Stadium</v>
      </c>
      <c r="R692" s="31">
        <v>0</v>
      </c>
      <c r="S692" s="25">
        <f>VLOOKUP($A692,Database!$A:$Y,10,FALSE)</f>
        <v>46</v>
      </c>
      <c r="T692" s="25">
        <f>VLOOKUP($A692,Database!$A:$Y,11,FALSE)</f>
        <v>128</v>
      </c>
      <c r="U692" s="25">
        <f>VLOOKUP($A692,Database!$A:$Y,12,FALSE)</f>
        <v>153</v>
      </c>
      <c r="V692" s="25" t="str">
        <f>VLOOKUP(A692,Database!A:M,13,FALSE)</f>
        <v>À venir</v>
      </c>
      <c r="W692" s="25" t="str">
        <f>VLOOKUP($A692,Database!$A:$Y,20,FALSE)</f>
        <v/>
      </c>
      <c r="X692" s="25" t="str">
        <f>VLOOKUP($A692,Database!$A:$Y,21,FALSE)</f>
        <v/>
      </c>
      <c r="Y692" s="25" t="str">
        <f ca="1">IF(C692&lt;NOW(),IF(AND(P692&gt;Q692,W692&gt;X692),S692,IF(AND(P692=Q692,W692=X692),T692,IF(AND(P692&lt;Q692,W692&lt;X692),U692,0))),"")</f>
        <v/>
      </c>
      <c r="Z692" s="25">
        <f>IF(AND(P692=W692,Q692=X692),1,0)</f>
        <v>1</v>
      </c>
      <c r="AA692" s="25" t="str">
        <f>IF(Z692=0,"",IF(ISBLANK(VLOOKUP(A692,Database!A:AA,22,FALSE)),"",VLOOKUP(A692,Database!A:AA,22,FALSE)))</f>
        <v>Exact</v>
      </c>
      <c r="AB692" s="25">
        <f ca="1">IFERROR(IF(AND(Y692&lt;&gt;"",OR(V692="Terminé",V692="En cours")),VLOOKUP(AA692,Setup_ScoreExactBonus!A:D,4,FALSE),0),0)</f>
        <v>0</v>
      </c>
      <c r="AC692" s="31" t="str">
        <f ca="1">IF(Y692&lt;&gt;"", Y692 + IF(Z692=1,AB692, 0), "")</f>
        <v/>
      </c>
      <c r="AD692" s="31">
        <f ca="1">SUMIFS(AC$2:AC692,D$2:D692,D692)*IF(R692=0,1,2)</f>
        <v>0</v>
      </c>
    </row>
    <row r="693" spans="1:30" x14ac:dyDescent="0.35">
      <c r="A693" s="31">
        <f>IF(ISBLANK(B693),"",COUNTIF(B$2:B693,B693))-1</f>
        <v>17</v>
      </c>
      <c r="B693" s="31">
        <v>29</v>
      </c>
      <c r="C693" s="10">
        <f>VLOOKUP($A693,Database!$A:$Y,7,FALSE)</f>
        <v>46189.875</v>
      </c>
      <c r="D693" s="31" t="str">
        <f>VLOOKUP(Pronostics!$B693,Setup_MPP!$A:$G,3,FALSE)</f>
        <v>Joueur29</v>
      </c>
      <c r="E693" s="31" t="str">
        <f>VLOOKUP(Pronostics!$B693,Setup_MPP!$A:$G,2,FALSE)</f>
        <v>Joueur29</v>
      </c>
      <c r="F693" s="31" t="str">
        <f>VLOOKUP($B693,Setup_MPP!$A:$E,4,FALSE)</f>
        <v>#D5D5D5</v>
      </c>
      <c r="G693" s="31" t="str">
        <f>VLOOKUP($B693,Setup_MPP!$A:$E,5,FALSE)</f>
        <v>#727272</v>
      </c>
      <c r="H693" s="31" t="str">
        <f>IFERROR(IF(AND(A693&gt;=1,A693&lt;=104),VLOOKUP($A693,Location!$A:$J,6,FALSE),IF(A693=0,"Avant l'ouverture",IF(OR(A693=105,A693=106),"Bonus"))),"")</f>
        <v>Tour 1</v>
      </c>
      <c r="I693" s="31" t="str">
        <f>IF(LEFT(H693,4)="Tour",VLOOKUP(A693,Database!$A:$C,3,FALSE),"")</f>
        <v>I</v>
      </c>
      <c r="J693" s="31" t="str">
        <f>VLOOKUP($A693,Location!$A:$J,7,FALSE)</f>
        <v>France</v>
      </c>
      <c r="K693" s="31" t="str">
        <f>IFERROR(VLOOKUP(J693,Setup_Team!$B:$C,2,FALSE), "TDB")</f>
        <v>FRA</v>
      </c>
      <c r="L693" s="31" t="str">
        <f>VLOOKUP($A693,Location!$A:$J,8,FALSE)</f>
        <v>Sénégal</v>
      </c>
      <c r="M693" s="31" t="str">
        <f>IFERROR(VLOOKUP(L693,Setup_Team!$B:$C,2,FALSE), "TDB")</f>
        <v>SEN</v>
      </c>
      <c r="N693" s="31" t="str">
        <f>VLOOKUP($A693,Location!$A:$J,9,FALSE)</f>
        <v>East Rutherford, New Jersey/New York</v>
      </c>
      <c r="O693" s="31" t="str">
        <f>VLOOKUP($A693,Location!$A:$J,10,FALSE)</f>
        <v>MetLife Stadium</v>
      </c>
      <c r="R693" s="31">
        <v>0</v>
      </c>
      <c r="S693" s="25">
        <f>VLOOKUP($A693,Database!$A:$Y,10,FALSE)</f>
        <v>46</v>
      </c>
      <c r="T693" s="25">
        <f>VLOOKUP($A693,Database!$A:$Y,11,FALSE)</f>
        <v>128</v>
      </c>
      <c r="U693" s="25">
        <f>VLOOKUP($A693,Database!$A:$Y,12,FALSE)</f>
        <v>153</v>
      </c>
      <c r="V693" s="25" t="str">
        <f>VLOOKUP(A693,Database!A:M,13,FALSE)</f>
        <v>À venir</v>
      </c>
      <c r="W693" s="25" t="str">
        <f>VLOOKUP($A693,Database!$A:$Y,20,FALSE)</f>
        <v/>
      </c>
      <c r="X693" s="25" t="str">
        <f>VLOOKUP($A693,Database!$A:$Y,21,FALSE)</f>
        <v/>
      </c>
      <c r="Y693" s="25" t="str">
        <f ca="1">IF(C693&lt;NOW(),IF(AND(P693&gt;Q693,W693&gt;X693),S693,IF(AND(P693=Q693,W693=X693),T693,IF(AND(P693&lt;Q693,W693&lt;X693),U693,0))),"")</f>
        <v/>
      </c>
      <c r="Z693" s="25">
        <f>IF(AND(P693=W693,Q693=X693),1,0)</f>
        <v>1</v>
      </c>
      <c r="AA693" s="25" t="str">
        <f>IF(Z693=0,"",IF(ISBLANK(VLOOKUP(A693,Database!A:AA,22,FALSE)),"",VLOOKUP(A693,Database!A:AA,22,FALSE)))</f>
        <v>Exact</v>
      </c>
      <c r="AB693" s="25">
        <f ca="1">IFERROR(IF(AND(Y693&lt;&gt;"",OR(V693="Terminé",V693="En cours")),VLOOKUP(AA693,Setup_ScoreExactBonus!A:D,4,FALSE),0),0)</f>
        <v>0</v>
      </c>
      <c r="AC693" s="31" t="str">
        <f ca="1">IF(Y693&lt;&gt;"", Y693 + IF(Z693=1,AB693, 0), "")</f>
        <v/>
      </c>
      <c r="AD693" s="31">
        <f ca="1">SUMIFS(AC$2:AC693,D$2:D693,D693)*IF(R693=0,1,2)</f>
        <v>0</v>
      </c>
    </row>
    <row r="694" spans="1:30" x14ac:dyDescent="0.35">
      <c r="A694" s="31">
        <f>IF(ISBLANK(B694),"",COUNTIF(B$2:B694,B694))-1</f>
        <v>17</v>
      </c>
      <c r="B694" s="31">
        <v>30</v>
      </c>
      <c r="C694" s="10">
        <f>VLOOKUP($A694,Database!$A:$Y,7,FALSE)</f>
        <v>46189.875</v>
      </c>
      <c r="D694" s="31" t="str">
        <f>VLOOKUP(Pronostics!$B694,Setup_MPP!$A:$G,3,FALSE)</f>
        <v>Joueur30</v>
      </c>
      <c r="E694" s="31" t="str">
        <f>VLOOKUP(Pronostics!$B694,Setup_MPP!$A:$G,2,FALSE)</f>
        <v>Joueur30</v>
      </c>
      <c r="F694" s="31" t="str">
        <f>VLOOKUP($B694,Setup_MPP!$A:$E,4,FALSE)</f>
        <v>#D5D5D5</v>
      </c>
      <c r="G694" s="31" t="str">
        <f>VLOOKUP($B694,Setup_MPP!$A:$E,5,FALSE)</f>
        <v>#727272</v>
      </c>
      <c r="H694" s="31" t="str">
        <f>IFERROR(IF(AND(A694&gt;=1,A694&lt;=104),VLOOKUP($A694,Location!$A:$J,6,FALSE),IF(A694=0,"Avant l'ouverture",IF(OR(A694=105,A694=106),"Bonus"))),"")</f>
        <v>Tour 1</v>
      </c>
      <c r="I694" s="31" t="str">
        <f>IF(LEFT(H694,4)="Tour",VLOOKUP(A694,Database!$A:$C,3,FALSE),"")</f>
        <v>I</v>
      </c>
      <c r="J694" s="31" t="str">
        <f>VLOOKUP($A694,Location!$A:$J,7,FALSE)</f>
        <v>France</v>
      </c>
      <c r="K694" s="31" t="str">
        <f>IFERROR(VLOOKUP(J694,Setup_Team!$B:$C,2,FALSE), "TDB")</f>
        <v>FRA</v>
      </c>
      <c r="L694" s="31" t="str">
        <f>VLOOKUP($A694,Location!$A:$J,8,FALSE)</f>
        <v>Sénégal</v>
      </c>
      <c r="M694" s="31" t="str">
        <f>IFERROR(VLOOKUP(L694,Setup_Team!$B:$C,2,FALSE), "TDB")</f>
        <v>SEN</v>
      </c>
      <c r="N694" s="31" t="str">
        <f>VLOOKUP($A694,Location!$A:$J,9,FALSE)</f>
        <v>East Rutherford, New Jersey/New York</v>
      </c>
      <c r="O694" s="31" t="str">
        <f>VLOOKUP($A694,Location!$A:$J,10,FALSE)</f>
        <v>MetLife Stadium</v>
      </c>
      <c r="R694" s="31">
        <v>0</v>
      </c>
      <c r="S694" s="25">
        <f>VLOOKUP($A694,Database!$A:$Y,10,FALSE)</f>
        <v>46</v>
      </c>
      <c r="T694" s="25">
        <f>VLOOKUP($A694,Database!$A:$Y,11,FALSE)</f>
        <v>128</v>
      </c>
      <c r="U694" s="25">
        <f>VLOOKUP($A694,Database!$A:$Y,12,FALSE)</f>
        <v>153</v>
      </c>
      <c r="V694" s="25" t="str">
        <f>VLOOKUP(A694,Database!A:M,13,FALSE)</f>
        <v>À venir</v>
      </c>
      <c r="W694" s="25" t="str">
        <f>VLOOKUP($A694,Database!$A:$Y,20,FALSE)</f>
        <v/>
      </c>
      <c r="X694" s="25" t="str">
        <f>VLOOKUP($A694,Database!$A:$Y,21,FALSE)</f>
        <v/>
      </c>
      <c r="Y694" s="25" t="str">
        <f ca="1">IF(C694&lt;NOW(),IF(AND(P694&gt;Q694,W694&gt;X694),S694,IF(AND(P694=Q694,W694=X694),T694,IF(AND(P694&lt;Q694,W694&lt;X694),U694,0))),"")</f>
        <v/>
      </c>
      <c r="Z694" s="25">
        <f>IF(AND(P694=W694,Q694=X694),1,0)</f>
        <v>1</v>
      </c>
      <c r="AA694" s="25" t="str">
        <f>IF(Z694=0,"",IF(ISBLANK(VLOOKUP(A694,Database!A:AA,22,FALSE)),"",VLOOKUP(A694,Database!A:AA,22,FALSE)))</f>
        <v>Exact</v>
      </c>
      <c r="AB694" s="25">
        <f ca="1">IFERROR(IF(AND(Y694&lt;&gt;"",OR(V694="Terminé",V694="En cours")),VLOOKUP(AA694,Setup_ScoreExactBonus!A:D,4,FALSE),0),0)</f>
        <v>0</v>
      </c>
      <c r="AC694" s="31" t="str">
        <f ca="1">IF(Y694&lt;&gt;"", Y694 + IF(Z694=1,AB694, 0), "")</f>
        <v/>
      </c>
      <c r="AD694" s="31">
        <f ca="1">SUMIFS(AC$2:AC694,D$2:D694,D694)*IF(R694=0,1,2)</f>
        <v>0</v>
      </c>
    </row>
    <row r="695" spans="1:30" x14ac:dyDescent="0.35">
      <c r="A695" s="31">
        <f>IF(ISBLANK(B695),"",COUNTIF(B$2:B695,B695))-1</f>
        <v>17</v>
      </c>
      <c r="B695" s="31">
        <v>31</v>
      </c>
      <c r="C695" s="10">
        <f>VLOOKUP($A695,Database!$A:$Y,7,FALSE)</f>
        <v>46189.875</v>
      </c>
      <c r="D695" s="31" t="str">
        <f>VLOOKUP(Pronostics!$B695,Setup_MPP!$A:$G,3,FALSE)</f>
        <v>Joueur31</v>
      </c>
      <c r="E695" s="31" t="str">
        <f>VLOOKUP(Pronostics!$B695,Setup_MPP!$A:$G,2,FALSE)</f>
        <v>Joueur31</v>
      </c>
      <c r="F695" s="31" t="str">
        <f>VLOOKUP($B695,Setup_MPP!$A:$E,4,FALSE)</f>
        <v>#D5D5D5</v>
      </c>
      <c r="G695" s="31" t="str">
        <f>VLOOKUP($B695,Setup_MPP!$A:$E,5,FALSE)</f>
        <v>#727272</v>
      </c>
      <c r="H695" s="31" t="str">
        <f>IFERROR(IF(AND(A695&gt;=1,A695&lt;=104),VLOOKUP($A695,Location!$A:$J,6,FALSE),IF(A695=0,"Avant l'ouverture",IF(OR(A695=105,A695=106),"Bonus"))),"")</f>
        <v>Tour 1</v>
      </c>
      <c r="I695" s="31" t="str">
        <f>IF(LEFT(H695,4)="Tour",VLOOKUP(A695,Database!$A:$C,3,FALSE),"")</f>
        <v>I</v>
      </c>
      <c r="J695" s="31" t="str">
        <f>VLOOKUP($A695,Location!$A:$J,7,FALSE)</f>
        <v>France</v>
      </c>
      <c r="K695" s="31" t="str">
        <f>IFERROR(VLOOKUP(J695,Setup_Team!$B:$C,2,FALSE), "TDB")</f>
        <v>FRA</v>
      </c>
      <c r="L695" s="31" t="str">
        <f>VLOOKUP($A695,Location!$A:$J,8,FALSE)</f>
        <v>Sénégal</v>
      </c>
      <c r="M695" s="31" t="str">
        <f>IFERROR(VLOOKUP(L695,Setup_Team!$B:$C,2,FALSE), "TDB")</f>
        <v>SEN</v>
      </c>
      <c r="N695" s="31" t="str">
        <f>VLOOKUP($A695,Location!$A:$J,9,FALSE)</f>
        <v>East Rutherford, New Jersey/New York</v>
      </c>
      <c r="O695" s="31" t="str">
        <f>VLOOKUP($A695,Location!$A:$J,10,FALSE)</f>
        <v>MetLife Stadium</v>
      </c>
      <c r="R695" s="31">
        <v>0</v>
      </c>
      <c r="S695" s="25">
        <f>VLOOKUP($A695,Database!$A:$Y,10,FALSE)</f>
        <v>46</v>
      </c>
      <c r="T695" s="25">
        <f>VLOOKUP($A695,Database!$A:$Y,11,FALSE)</f>
        <v>128</v>
      </c>
      <c r="U695" s="25">
        <f>VLOOKUP($A695,Database!$A:$Y,12,FALSE)</f>
        <v>153</v>
      </c>
      <c r="V695" s="25" t="str">
        <f>VLOOKUP(A695,Database!A:M,13,FALSE)</f>
        <v>À venir</v>
      </c>
      <c r="W695" s="25" t="str">
        <f>VLOOKUP($A695,Database!$A:$Y,20,FALSE)</f>
        <v/>
      </c>
      <c r="X695" s="25" t="str">
        <f>VLOOKUP($A695,Database!$A:$Y,21,FALSE)</f>
        <v/>
      </c>
      <c r="Y695" s="25" t="str">
        <f ca="1">IF(C695&lt;NOW(),IF(AND(P695&gt;Q695,W695&gt;X695),S695,IF(AND(P695=Q695,W695=X695),T695,IF(AND(P695&lt;Q695,W695&lt;X695),U695,0))),"")</f>
        <v/>
      </c>
      <c r="Z695" s="25">
        <f>IF(AND(P695=W695,Q695=X695),1,0)</f>
        <v>1</v>
      </c>
      <c r="AA695" s="25" t="str">
        <f>IF(Z695=0,"",IF(ISBLANK(VLOOKUP(A695,Database!A:AA,22,FALSE)),"",VLOOKUP(A695,Database!A:AA,22,FALSE)))</f>
        <v>Exact</v>
      </c>
      <c r="AB695" s="25">
        <f ca="1">IFERROR(IF(AND(Y695&lt;&gt;"",OR(V695="Terminé",V695="En cours")),VLOOKUP(AA695,Setup_ScoreExactBonus!A:D,4,FALSE),0),0)</f>
        <v>0</v>
      </c>
      <c r="AC695" s="31" t="str">
        <f ca="1">IF(Y695&lt;&gt;"", Y695 + IF(Z695=1,AB695, 0), "")</f>
        <v/>
      </c>
      <c r="AD695" s="31">
        <f ca="1">SUMIFS(AC$2:AC695,D$2:D695,D695)*IF(R695=0,1,2)</f>
        <v>0</v>
      </c>
    </row>
    <row r="696" spans="1:30" x14ac:dyDescent="0.35">
      <c r="A696" s="31">
        <f>IF(ISBLANK(B696),"",COUNTIF(B$2:B696,B696))-1</f>
        <v>17</v>
      </c>
      <c r="B696" s="31">
        <v>32</v>
      </c>
      <c r="C696" s="10">
        <f>VLOOKUP($A696,Database!$A:$Y,7,FALSE)</f>
        <v>46189.875</v>
      </c>
      <c r="D696" s="31" t="str">
        <f>VLOOKUP(Pronostics!$B696,Setup_MPP!$A:$G,3,FALSE)</f>
        <v>Joueur32</v>
      </c>
      <c r="E696" s="31" t="str">
        <f>VLOOKUP(Pronostics!$B696,Setup_MPP!$A:$G,2,FALSE)</f>
        <v>Joueur32</v>
      </c>
      <c r="F696" s="31" t="str">
        <f>VLOOKUP($B696,Setup_MPP!$A:$E,4,FALSE)</f>
        <v>#D5D5D5</v>
      </c>
      <c r="G696" s="31" t="str">
        <f>VLOOKUP($B696,Setup_MPP!$A:$E,5,FALSE)</f>
        <v>#727272</v>
      </c>
      <c r="H696" s="31" t="str">
        <f>IFERROR(IF(AND(A696&gt;=1,A696&lt;=104),VLOOKUP($A696,Location!$A:$J,6,FALSE),IF(A696=0,"Avant l'ouverture",IF(OR(A696=105,A696=106),"Bonus"))),"")</f>
        <v>Tour 1</v>
      </c>
      <c r="I696" s="31" t="str">
        <f>IF(LEFT(H696,4)="Tour",VLOOKUP(A696,Database!$A:$C,3,FALSE),"")</f>
        <v>I</v>
      </c>
      <c r="J696" s="31" t="str">
        <f>VLOOKUP($A696,Location!$A:$J,7,FALSE)</f>
        <v>France</v>
      </c>
      <c r="K696" s="31" t="str">
        <f>IFERROR(VLOOKUP(J696,Setup_Team!$B:$C,2,FALSE), "TDB")</f>
        <v>FRA</v>
      </c>
      <c r="L696" s="31" t="str">
        <f>VLOOKUP($A696,Location!$A:$J,8,FALSE)</f>
        <v>Sénégal</v>
      </c>
      <c r="M696" s="31" t="str">
        <f>IFERROR(VLOOKUP(L696,Setup_Team!$B:$C,2,FALSE), "TDB")</f>
        <v>SEN</v>
      </c>
      <c r="N696" s="31" t="str">
        <f>VLOOKUP($A696,Location!$A:$J,9,FALSE)</f>
        <v>East Rutherford, New Jersey/New York</v>
      </c>
      <c r="O696" s="31" t="str">
        <f>VLOOKUP($A696,Location!$A:$J,10,FALSE)</f>
        <v>MetLife Stadium</v>
      </c>
      <c r="R696" s="31">
        <v>0</v>
      </c>
      <c r="S696" s="25">
        <f>VLOOKUP($A696,Database!$A:$Y,10,FALSE)</f>
        <v>46</v>
      </c>
      <c r="T696" s="25">
        <f>VLOOKUP($A696,Database!$A:$Y,11,FALSE)</f>
        <v>128</v>
      </c>
      <c r="U696" s="25">
        <f>VLOOKUP($A696,Database!$A:$Y,12,FALSE)</f>
        <v>153</v>
      </c>
      <c r="V696" s="25" t="str">
        <f>VLOOKUP(A696,Database!A:M,13,FALSE)</f>
        <v>À venir</v>
      </c>
      <c r="W696" s="25" t="str">
        <f>VLOOKUP($A696,Database!$A:$Y,20,FALSE)</f>
        <v/>
      </c>
      <c r="X696" s="25" t="str">
        <f>VLOOKUP($A696,Database!$A:$Y,21,FALSE)</f>
        <v/>
      </c>
      <c r="Y696" s="25" t="str">
        <f ca="1">IF(C696&lt;NOW(),IF(AND(P696&gt;Q696,W696&gt;X696),S696,IF(AND(P696=Q696,W696=X696),T696,IF(AND(P696&lt;Q696,W696&lt;X696),U696,0))),"")</f>
        <v/>
      </c>
      <c r="Z696" s="25">
        <f>IF(AND(P696=W696,Q696=X696),1,0)</f>
        <v>1</v>
      </c>
      <c r="AA696" s="25" t="str">
        <f>IF(Z696=0,"",IF(ISBLANK(VLOOKUP(A696,Database!A:AA,22,FALSE)),"",VLOOKUP(A696,Database!A:AA,22,FALSE)))</f>
        <v>Exact</v>
      </c>
      <c r="AB696" s="25">
        <f ca="1">IFERROR(IF(AND(Y696&lt;&gt;"",OR(V696="Terminé",V696="En cours")),VLOOKUP(AA696,Setup_ScoreExactBonus!A:D,4,FALSE),0),0)</f>
        <v>0</v>
      </c>
      <c r="AC696" s="31" t="str">
        <f ca="1">IF(Y696&lt;&gt;"", Y696 + IF(Z696=1,AB696, 0), "")</f>
        <v/>
      </c>
      <c r="AD696" s="31">
        <f ca="1">SUMIFS(AC$2:AC696,D$2:D696,D696)*IF(R696=0,1,2)</f>
        <v>0</v>
      </c>
    </row>
    <row r="697" spans="1:30" x14ac:dyDescent="0.35">
      <c r="A697" s="31">
        <f>IF(ISBLANK(B697),"",COUNTIF(B$2:B697,B697))-1</f>
        <v>17</v>
      </c>
      <c r="B697" s="31">
        <v>33</v>
      </c>
      <c r="C697" s="10">
        <f>VLOOKUP($A697,Database!$A:$Y,7,FALSE)</f>
        <v>46189.875</v>
      </c>
      <c r="D697" s="31" t="str">
        <f>VLOOKUP(Pronostics!$B697,Setup_MPP!$A:$G,3,FALSE)</f>
        <v>Joueur33</v>
      </c>
      <c r="E697" s="31" t="str">
        <f>VLOOKUP(Pronostics!$B697,Setup_MPP!$A:$G,2,FALSE)</f>
        <v>Joueur33</v>
      </c>
      <c r="F697" s="31" t="str">
        <f>VLOOKUP($B697,Setup_MPP!$A:$E,4,FALSE)</f>
        <v>#D5D5D5</v>
      </c>
      <c r="G697" s="31" t="str">
        <f>VLOOKUP($B697,Setup_MPP!$A:$E,5,FALSE)</f>
        <v>#727272</v>
      </c>
      <c r="H697" s="31" t="str">
        <f>IFERROR(IF(AND(A697&gt;=1,A697&lt;=104),VLOOKUP($A697,Location!$A:$J,6,FALSE),IF(A697=0,"Avant l'ouverture",IF(OR(A697=105,A697=106),"Bonus"))),"")</f>
        <v>Tour 1</v>
      </c>
      <c r="I697" s="31" t="str">
        <f>IF(LEFT(H697,4)="Tour",VLOOKUP(A697,Database!$A:$C,3,FALSE),"")</f>
        <v>I</v>
      </c>
      <c r="J697" s="31" t="str">
        <f>VLOOKUP($A697,Location!$A:$J,7,FALSE)</f>
        <v>France</v>
      </c>
      <c r="K697" s="31" t="str">
        <f>IFERROR(VLOOKUP(J697,Setup_Team!$B:$C,2,FALSE), "TDB")</f>
        <v>FRA</v>
      </c>
      <c r="L697" s="31" t="str">
        <f>VLOOKUP($A697,Location!$A:$J,8,FALSE)</f>
        <v>Sénégal</v>
      </c>
      <c r="M697" s="31" t="str">
        <f>IFERROR(VLOOKUP(L697,Setup_Team!$B:$C,2,FALSE), "TDB")</f>
        <v>SEN</v>
      </c>
      <c r="N697" s="31" t="str">
        <f>VLOOKUP($A697,Location!$A:$J,9,FALSE)</f>
        <v>East Rutherford, New Jersey/New York</v>
      </c>
      <c r="O697" s="31" t="str">
        <f>VLOOKUP($A697,Location!$A:$J,10,FALSE)</f>
        <v>MetLife Stadium</v>
      </c>
      <c r="R697" s="31">
        <v>0</v>
      </c>
      <c r="S697" s="25">
        <f>VLOOKUP($A697,Database!$A:$Y,10,FALSE)</f>
        <v>46</v>
      </c>
      <c r="T697" s="25">
        <f>VLOOKUP($A697,Database!$A:$Y,11,FALSE)</f>
        <v>128</v>
      </c>
      <c r="U697" s="25">
        <f>VLOOKUP($A697,Database!$A:$Y,12,FALSE)</f>
        <v>153</v>
      </c>
      <c r="V697" s="25" t="str">
        <f>VLOOKUP(A697,Database!A:M,13,FALSE)</f>
        <v>À venir</v>
      </c>
      <c r="W697" s="25" t="str">
        <f>VLOOKUP($A697,Database!$A:$Y,20,FALSE)</f>
        <v/>
      </c>
      <c r="X697" s="25" t="str">
        <f>VLOOKUP($A697,Database!$A:$Y,21,FALSE)</f>
        <v/>
      </c>
      <c r="Y697" s="25" t="str">
        <f ca="1">IF(C697&lt;NOW(),IF(AND(P697&gt;Q697,W697&gt;X697),S697,IF(AND(P697=Q697,W697=X697),T697,IF(AND(P697&lt;Q697,W697&lt;X697),U697,0))),"")</f>
        <v/>
      </c>
      <c r="Z697" s="25">
        <f>IF(AND(P697=W697,Q697=X697),1,0)</f>
        <v>1</v>
      </c>
      <c r="AA697" s="25" t="str">
        <f>IF(Z697=0,"",IF(ISBLANK(VLOOKUP(A697,Database!A:AA,22,FALSE)),"",VLOOKUP(A697,Database!A:AA,22,FALSE)))</f>
        <v>Exact</v>
      </c>
      <c r="AB697" s="25">
        <f ca="1">IFERROR(IF(AND(Y697&lt;&gt;"",OR(V697="Terminé",V697="En cours")),VLOOKUP(AA697,Setup_ScoreExactBonus!A:D,4,FALSE),0),0)</f>
        <v>0</v>
      </c>
      <c r="AC697" s="31" t="str">
        <f ca="1">IF(Y697&lt;&gt;"", Y697 + IF(Z697=1,AB697, 0), "")</f>
        <v/>
      </c>
      <c r="AD697" s="31">
        <f ca="1">SUMIFS(AC$2:AC697,D$2:D697,D697)*IF(R697=0,1,2)</f>
        <v>0</v>
      </c>
    </row>
    <row r="698" spans="1:30" x14ac:dyDescent="0.35">
      <c r="A698" s="31">
        <f>IF(ISBLANK(B698),"",COUNTIF(B$2:B698,B698))-1</f>
        <v>17</v>
      </c>
      <c r="B698" s="31">
        <v>34</v>
      </c>
      <c r="C698" s="10">
        <f>VLOOKUP($A698,Database!$A:$Y,7,FALSE)</f>
        <v>46189.875</v>
      </c>
      <c r="D698" s="31" t="str">
        <f>VLOOKUP(Pronostics!$B698,Setup_MPP!$A:$G,3,FALSE)</f>
        <v>Joueur34</v>
      </c>
      <c r="E698" s="31" t="str">
        <f>VLOOKUP(Pronostics!$B698,Setup_MPP!$A:$G,2,FALSE)</f>
        <v>Joueur34</v>
      </c>
      <c r="F698" s="31" t="str">
        <f>VLOOKUP($B698,Setup_MPP!$A:$E,4,FALSE)</f>
        <v>#D5D5D5</v>
      </c>
      <c r="G698" s="31" t="str">
        <f>VLOOKUP($B698,Setup_MPP!$A:$E,5,FALSE)</f>
        <v>#727272</v>
      </c>
      <c r="H698" s="31" t="str">
        <f>IFERROR(IF(AND(A698&gt;=1,A698&lt;=104),VLOOKUP($A698,Location!$A:$J,6,FALSE),IF(A698=0,"Avant l'ouverture",IF(OR(A698=105,A698=106),"Bonus"))),"")</f>
        <v>Tour 1</v>
      </c>
      <c r="I698" s="31" t="str">
        <f>IF(LEFT(H698,4)="Tour",VLOOKUP(A698,Database!$A:$C,3,FALSE),"")</f>
        <v>I</v>
      </c>
      <c r="J698" s="31" t="str">
        <f>VLOOKUP($A698,Location!$A:$J,7,FALSE)</f>
        <v>France</v>
      </c>
      <c r="K698" s="31" t="str">
        <f>IFERROR(VLOOKUP(J698,Setup_Team!$B:$C,2,FALSE), "TDB")</f>
        <v>FRA</v>
      </c>
      <c r="L698" s="31" t="str">
        <f>VLOOKUP($A698,Location!$A:$J,8,FALSE)</f>
        <v>Sénégal</v>
      </c>
      <c r="M698" s="31" t="str">
        <f>IFERROR(VLOOKUP(L698,Setup_Team!$B:$C,2,FALSE), "TDB")</f>
        <v>SEN</v>
      </c>
      <c r="N698" s="31" t="str">
        <f>VLOOKUP($A698,Location!$A:$J,9,FALSE)</f>
        <v>East Rutherford, New Jersey/New York</v>
      </c>
      <c r="O698" s="31" t="str">
        <f>VLOOKUP($A698,Location!$A:$J,10,FALSE)</f>
        <v>MetLife Stadium</v>
      </c>
      <c r="R698" s="31">
        <v>0</v>
      </c>
      <c r="S698" s="25">
        <f>VLOOKUP($A698,Database!$A:$Y,10,FALSE)</f>
        <v>46</v>
      </c>
      <c r="T698" s="25">
        <f>VLOOKUP($A698,Database!$A:$Y,11,FALSE)</f>
        <v>128</v>
      </c>
      <c r="U698" s="25">
        <f>VLOOKUP($A698,Database!$A:$Y,12,FALSE)</f>
        <v>153</v>
      </c>
      <c r="V698" s="25" t="str">
        <f>VLOOKUP(A698,Database!A:M,13,FALSE)</f>
        <v>À venir</v>
      </c>
      <c r="W698" s="25" t="str">
        <f>VLOOKUP($A698,Database!$A:$Y,20,FALSE)</f>
        <v/>
      </c>
      <c r="X698" s="25" t="str">
        <f>VLOOKUP($A698,Database!$A:$Y,21,FALSE)</f>
        <v/>
      </c>
      <c r="Y698" s="25" t="str">
        <f ca="1">IF(C698&lt;NOW(),IF(AND(P698&gt;Q698,W698&gt;X698),S698,IF(AND(P698=Q698,W698=X698),T698,IF(AND(P698&lt;Q698,W698&lt;X698),U698,0))),"")</f>
        <v/>
      </c>
      <c r="Z698" s="25">
        <f>IF(AND(P698=W698,Q698=X698),1,0)</f>
        <v>1</v>
      </c>
      <c r="AA698" s="25" t="str">
        <f>IF(Z698=0,"",IF(ISBLANK(VLOOKUP(A698,Database!A:AA,22,FALSE)),"",VLOOKUP(A698,Database!A:AA,22,FALSE)))</f>
        <v>Exact</v>
      </c>
      <c r="AB698" s="25">
        <f ca="1">IFERROR(IF(AND(Y698&lt;&gt;"",OR(V698="Terminé",V698="En cours")),VLOOKUP(AA698,Setup_ScoreExactBonus!A:D,4,FALSE),0),0)</f>
        <v>0</v>
      </c>
      <c r="AC698" s="31" t="str">
        <f ca="1">IF(Y698&lt;&gt;"", Y698 + IF(Z698=1,AB698, 0), "")</f>
        <v/>
      </c>
      <c r="AD698" s="31">
        <f ca="1">SUMIFS(AC$2:AC698,D$2:D698,D698)*IF(R698=0,1,2)</f>
        <v>0</v>
      </c>
    </row>
    <row r="699" spans="1:30" x14ac:dyDescent="0.35">
      <c r="A699" s="31">
        <f>IF(ISBLANK(B699),"",COUNTIF(B$2:B699,B699))-1</f>
        <v>17</v>
      </c>
      <c r="B699" s="31">
        <v>35</v>
      </c>
      <c r="C699" s="10">
        <f>VLOOKUP($A699,Database!$A:$Y,7,FALSE)</f>
        <v>46189.875</v>
      </c>
      <c r="D699" s="31" t="str">
        <f>VLOOKUP(Pronostics!$B699,Setup_MPP!$A:$G,3,FALSE)</f>
        <v>Joueur35</v>
      </c>
      <c r="E699" s="31" t="str">
        <f>VLOOKUP(Pronostics!$B699,Setup_MPP!$A:$G,2,FALSE)</f>
        <v>Joueur35</v>
      </c>
      <c r="F699" s="31" t="str">
        <f>VLOOKUP($B699,Setup_MPP!$A:$E,4,FALSE)</f>
        <v>#D5D5D5</v>
      </c>
      <c r="G699" s="31" t="str">
        <f>VLOOKUP($B699,Setup_MPP!$A:$E,5,FALSE)</f>
        <v>#727272</v>
      </c>
      <c r="H699" s="31" t="str">
        <f>IFERROR(IF(AND(A699&gt;=1,A699&lt;=104),VLOOKUP($A699,Location!$A:$J,6,FALSE),IF(A699=0,"Avant l'ouverture",IF(OR(A699=105,A699=106),"Bonus"))),"")</f>
        <v>Tour 1</v>
      </c>
      <c r="I699" s="31" t="str">
        <f>IF(LEFT(H699,4)="Tour",VLOOKUP(A699,Database!$A:$C,3,FALSE),"")</f>
        <v>I</v>
      </c>
      <c r="J699" s="31" t="str">
        <f>VLOOKUP($A699,Location!$A:$J,7,FALSE)</f>
        <v>France</v>
      </c>
      <c r="K699" s="31" t="str">
        <f>IFERROR(VLOOKUP(J699,Setup_Team!$B:$C,2,FALSE), "TDB")</f>
        <v>FRA</v>
      </c>
      <c r="L699" s="31" t="str">
        <f>VLOOKUP($A699,Location!$A:$J,8,FALSE)</f>
        <v>Sénégal</v>
      </c>
      <c r="M699" s="31" t="str">
        <f>IFERROR(VLOOKUP(L699,Setup_Team!$B:$C,2,FALSE), "TDB")</f>
        <v>SEN</v>
      </c>
      <c r="N699" s="31" t="str">
        <f>VLOOKUP($A699,Location!$A:$J,9,FALSE)</f>
        <v>East Rutherford, New Jersey/New York</v>
      </c>
      <c r="O699" s="31" t="str">
        <f>VLOOKUP($A699,Location!$A:$J,10,FALSE)</f>
        <v>MetLife Stadium</v>
      </c>
      <c r="R699" s="31">
        <v>0</v>
      </c>
      <c r="S699" s="25">
        <f>VLOOKUP($A699,Database!$A:$Y,10,FALSE)</f>
        <v>46</v>
      </c>
      <c r="T699" s="25">
        <f>VLOOKUP($A699,Database!$A:$Y,11,FALSE)</f>
        <v>128</v>
      </c>
      <c r="U699" s="25">
        <f>VLOOKUP($A699,Database!$A:$Y,12,FALSE)</f>
        <v>153</v>
      </c>
      <c r="V699" s="25" t="str">
        <f>VLOOKUP(A699,Database!A:M,13,FALSE)</f>
        <v>À venir</v>
      </c>
      <c r="W699" s="25" t="str">
        <f>VLOOKUP($A699,Database!$A:$Y,20,FALSE)</f>
        <v/>
      </c>
      <c r="X699" s="25" t="str">
        <f>VLOOKUP($A699,Database!$A:$Y,21,FALSE)</f>
        <v/>
      </c>
      <c r="Y699" s="25" t="str">
        <f ca="1">IF(C699&lt;NOW(),IF(AND(P699&gt;Q699,W699&gt;X699),S699,IF(AND(P699=Q699,W699=X699),T699,IF(AND(P699&lt;Q699,W699&lt;X699),U699,0))),"")</f>
        <v/>
      </c>
      <c r="Z699" s="25">
        <f>IF(AND(P699=W699,Q699=X699),1,0)</f>
        <v>1</v>
      </c>
      <c r="AA699" s="25" t="str">
        <f>IF(Z699=0,"",IF(ISBLANK(VLOOKUP(A699,Database!A:AA,22,FALSE)),"",VLOOKUP(A699,Database!A:AA,22,FALSE)))</f>
        <v>Exact</v>
      </c>
      <c r="AB699" s="25">
        <f ca="1">IFERROR(IF(AND(Y699&lt;&gt;"",OR(V699="Terminé",V699="En cours")),VLOOKUP(AA699,Setup_ScoreExactBonus!A:D,4,FALSE),0),0)</f>
        <v>0</v>
      </c>
      <c r="AC699" s="31" t="str">
        <f ca="1">IF(Y699&lt;&gt;"", Y699 + IF(Z699=1,AB699, 0), "")</f>
        <v/>
      </c>
      <c r="AD699" s="31">
        <f ca="1">SUMIFS(AC$2:AC699,D$2:D699,D699)*IF(R699=0,1,2)</f>
        <v>0</v>
      </c>
    </row>
    <row r="700" spans="1:30" x14ac:dyDescent="0.35">
      <c r="A700" s="31">
        <f>IF(ISBLANK(B700),"",COUNTIF(B$2:B700,B700))-1</f>
        <v>17</v>
      </c>
      <c r="B700" s="31">
        <v>36</v>
      </c>
      <c r="C700" s="10">
        <f>VLOOKUP($A700,Database!$A:$Y,7,FALSE)</f>
        <v>46189.875</v>
      </c>
      <c r="D700" s="31" t="str">
        <f>VLOOKUP(Pronostics!$B700,Setup_MPP!$A:$G,3,FALSE)</f>
        <v>Joueur36</v>
      </c>
      <c r="E700" s="31" t="str">
        <f>VLOOKUP(Pronostics!$B700,Setup_MPP!$A:$G,2,FALSE)</f>
        <v>Joueur36</v>
      </c>
      <c r="F700" s="31" t="str">
        <f>VLOOKUP($B700,Setup_MPP!$A:$E,4,FALSE)</f>
        <v>#D5D5D5</v>
      </c>
      <c r="G700" s="31" t="str">
        <f>VLOOKUP($B700,Setup_MPP!$A:$E,5,FALSE)</f>
        <v>#727272</v>
      </c>
      <c r="H700" s="31" t="str">
        <f>IFERROR(IF(AND(A700&gt;=1,A700&lt;=104),VLOOKUP($A700,Location!$A:$J,6,FALSE),IF(A700=0,"Avant l'ouverture",IF(OR(A700=105,A700=106),"Bonus"))),"")</f>
        <v>Tour 1</v>
      </c>
      <c r="I700" s="31" t="str">
        <f>IF(LEFT(H700,4)="Tour",VLOOKUP(A700,Database!$A:$C,3,FALSE),"")</f>
        <v>I</v>
      </c>
      <c r="J700" s="31" t="str">
        <f>VLOOKUP($A700,Location!$A:$J,7,FALSE)</f>
        <v>France</v>
      </c>
      <c r="K700" s="31" t="str">
        <f>IFERROR(VLOOKUP(J700,Setup_Team!$B:$C,2,FALSE), "TDB")</f>
        <v>FRA</v>
      </c>
      <c r="L700" s="31" t="str">
        <f>VLOOKUP($A700,Location!$A:$J,8,FALSE)</f>
        <v>Sénégal</v>
      </c>
      <c r="M700" s="31" t="str">
        <f>IFERROR(VLOOKUP(L700,Setup_Team!$B:$C,2,FALSE), "TDB")</f>
        <v>SEN</v>
      </c>
      <c r="N700" s="31" t="str">
        <f>VLOOKUP($A700,Location!$A:$J,9,FALSE)</f>
        <v>East Rutherford, New Jersey/New York</v>
      </c>
      <c r="O700" s="31" t="str">
        <f>VLOOKUP($A700,Location!$A:$J,10,FALSE)</f>
        <v>MetLife Stadium</v>
      </c>
      <c r="R700" s="31">
        <v>0</v>
      </c>
      <c r="S700" s="25">
        <f>VLOOKUP($A700,Database!$A:$Y,10,FALSE)</f>
        <v>46</v>
      </c>
      <c r="T700" s="25">
        <f>VLOOKUP($A700,Database!$A:$Y,11,FALSE)</f>
        <v>128</v>
      </c>
      <c r="U700" s="25">
        <f>VLOOKUP($A700,Database!$A:$Y,12,FALSE)</f>
        <v>153</v>
      </c>
      <c r="V700" s="25" t="str">
        <f>VLOOKUP(A700,Database!A:M,13,FALSE)</f>
        <v>À venir</v>
      </c>
      <c r="W700" s="25" t="str">
        <f>VLOOKUP($A700,Database!$A:$Y,20,FALSE)</f>
        <v/>
      </c>
      <c r="X700" s="25" t="str">
        <f>VLOOKUP($A700,Database!$A:$Y,21,FALSE)</f>
        <v/>
      </c>
      <c r="Y700" s="25" t="str">
        <f ca="1">IF(C700&lt;NOW(),IF(AND(P700&gt;Q700,W700&gt;X700),S700,IF(AND(P700=Q700,W700=X700),T700,IF(AND(P700&lt;Q700,W700&lt;X700),U700,0))),"")</f>
        <v/>
      </c>
      <c r="Z700" s="25">
        <f>IF(AND(P700=W700,Q700=X700),1,0)</f>
        <v>1</v>
      </c>
      <c r="AA700" s="25" t="str">
        <f>IF(Z700=0,"",IF(ISBLANK(VLOOKUP(A700,Database!A:AA,22,FALSE)),"",VLOOKUP(A700,Database!A:AA,22,FALSE)))</f>
        <v>Exact</v>
      </c>
      <c r="AB700" s="25">
        <f ca="1">IFERROR(IF(AND(Y700&lt;&gt;"",OR(V700="Terminé",V700="En cours")),VLOOKUP(AA700,Setup_ScoreExactBonus!A:D,4,FALSE),0),0)</f>
        <v>0</v>
      </c>
      <c r="AC700" s="31" t="str">
        <f ca="1">IF(Y700&lt;&gt;"", Y700 + IF(Z700=1,AB700, 0), "")</f>
        <v/>
      </c>
      <c r="AD700" s="31">
        <f ca="1">SUMIFS(AC$2:AC700,D$2:D700,D700)*IF(R700=0,1,2)</f>
        <v>0</v>
      </c>
    </row>
    <row r="701" spans="1:30" x14ac:dyDescent="0.35">
      <c r="A701" s="31">
        <f>IF(ISBLANK(B701),"",COUNTIF(B$2:B701,B701))-1</f>
        <v>17</v>
      </c>
      <c r="B701" s="31">
        <v>37</v>
      </c>
      <c r="C701" s="10">
        <f>VLOOKUP($A701,Database!$A:$Y,7,FALSE)</f>
        <v>46189.875</v>
      </c>
      <c r="D701" s="31" t="str">
        <f>VLOOKUP(Pronostics!$B701,Setup_MPP!$A:$G,3,FALSE)</f>
        <v>Joueur37</v>
      </c>
      <c r="E701" s="31" t="str">
        <f>VLOOKUP(Pronostics!$B701,Setup_MPP!$A:$G,2,FALSE)</f>
        <v>Joueur37</v>
      </c>
      <c r="F701" s="31" t="str">
        <f>VLOOKUP($B701,Setup_MPP!$A:$E,4,FALSE)</f>
        <v>#D5D5D5</v>
      </c>
      <c r="G701" s="31" t="str">
        <f>VLOOKUP($B701,Setup_MPP!$A:$E,5,FALSE)</f>
        <v>#727272</v>
      </c>
      <c r="H701" s="31" t="str">
        <f>IFERROR(IF(AND(A701&gt;=1,A701&lt;=104),VLOOKUP($A701,Location!$A:$J,6,FALSE),IF(A701=0,"Avant l'ouverture",IF(OR(A701=105,A701=106),"Bonus"))),"")</f>
        <v>Tour 1</v>
      </c>
      <c r="I701" s="31" t="str">
        <f>IF(LEFT(H701,4)="Tour",VLOOKUP(A701,Database!$A:$C,3,FALSE),"")</f>
        <v>I</v>
      </c>
      <c r="J701" s="31" t="str">
        <f>VLOOKUP($A701,Location!$A:$J,7,FALSE)</f>
        <v>France</v>
      </c>
      <c r="K701" s="31" t="str">
        <f>IFERROR(VLOOKUP(J701,Setup_Team!$B:$C,2,FALSE), "TDB")</f>
        <v>FRA</v>
      </c>
      <c r="L701" s="31" t="str">
        <f>VLOOKUP($A701,Location!$A:$J,8,FALSE)</f>
        <v>Sénégal</v>
      </c>
      <c r="M701" s="31" t="str">
        <f>IFERROR(VLOOKUP(L701,Setup_Team!$B:$C,2,FALSE), "TDB")</f>
        <v>SEN</v>
      </c>
      <c r="N701" s="31" t="str">
        <f>VLOOKUP($A701,Location!$A:$J,9,FALSE)</f>
        <v>East Rutherford, New Jersey/New York</v>
      </c>
      <c r="O701" s="31" t="str">
        <f>VLOOKUP($A701,Location!$A:$J,10,FALSE)</f>
        <v>MetLife Stadium</v>
      </c>
      <c r="R701" s="31">
        <v>0</v>
      </c>
      <c r="S701" s="25">
        <f>VLOOKUP($A701,Database!$A:$Y,10,FALSE)</f>
        <v>46</v>
      </c>
      <c r="T701" s="25">
        <f>VLOOKUP($A701,Database!$A:$Y,11,FALSE)</f>
        <v>128</v>
      </c>
      <c r="U701" s="25">
        <f>VLOOKUP($A701,Database!$A:$Y,12,FALSE)</f>
        <v>153</v>
      </c>
      <c r="V701" s="25" t="str">
        <f>VLOOKUP(A701,Database!A:M,13,FALSE)</f>
        <v>À venir</v>
      </c>
      <c r="W701" s="25" t="str">
        <f>VLOOKUP($A701,Database!$A:$Y,20,FALSE)</f>
        <v/>
      </c>
      <c r="X701" s="25" t="str">
        <f>VLOOKUP($A701,Database!$A:$Y,21,FALSE)</f>
        <v/>
      </c>
      <c r="Y701" s="25" t="str">
        <f ca="1">IF(C701&lt;NOW(),IF(AND(P701&gt;Q701,W701&gt;X701),S701,IF(AND(P701=Q701,W701=X701),T701,IF(AND(P701&lt;Q701,W701&lt;X701),U701,0))),"")</f>
        <v/>
      </c>
      <c r="Z701" s="25">
        <f>IF(AND(P701=W701,Q701=X701),1,0)</f>
        <v>1</v>
      </c>
      <c r="AA701" s="25" t="str">
        <f>IF(Z701=0,"",IF(ISBLANK(VLOOKUP(A701,Database!A:AA,22,FALSE)),"",VLOOKUP(A701,Database!A:AA,22,FALSE)))</f>
        <v>Exact</v>
      </c>
      <c r="AB701" s="25">
        <f ca="1">IFERROR(IF(AND(Y701&lt;&gt;"",OR(V701="Terminé",V701="En cours")),VLOOKUP(AA701,Setup_ScoreExactBonus!A:D,4,FALSE),0),0)</f>
        <v>0</v>
      </c>
      <c r="AC701" s="31" t="str">
        <f ca="1">IF(Y701&lt;&gt;"", Y701 + IF(Z701=1,AB701, 0), "")</f>
        <v/>
      </c>
      <c r="AD701" s="31">
        <f ca="1">SUMIFS(AC$2:AC701,D$2:D701,D701)*IF(R701=0,1,2)</f>
        <v>0</v>
      </c>
    </row>
    <row r="702" spans="1:30" x14ac:dyDescent="0.35">
      <c r="A702" s="31">
        <f>IF(ISBLANK(B702),"",COUNTIF(B$2:B702,B702))-1</f>
        <v>17</v>
      </c>
      <c r="B702" s="31">
        <v>38</v>
      </c>
      <c r="C702" s="10">
        <f>VLOOKUP($A702,Database!$A:$Y,7,FALSE)</f>
        <v>46189.875</v>
      </c>
      <c r="D702" s="31" t="str">
        <f>VLOOKUP(Pronostics!$B702,Setup_MPP!$A:$G,3,FALSE)</f>
        <v>Joueur38</v>
      </c>
      <c r="E702" s="31" t="str">
        <f>VLOOKUP(Pronostics!$B702,Setup_MPP!$A:$G,2,FALSE)</f>
        <v>Joueur38</v>
      </c>
      <c r="F702" s="31" t="str">
        <f>VLOOKUP($B702,Setup_MPP!$A:$E,4,FALSE)</f>
        <v>#D5D5D5</v>
      </c>
      <c r="G702" s="31" t="str">
        <f>VLOOKUP($B702,Setup_MPP!$A:$E,5,FALSE)</f>
        <v>#727272</v>
      </c>
      <c r="H702" s="31" t="str">
        <f>IFERROR(IF(AND(A702&gt;=1,A702&lt;=104),VLOOKUP($A702,Location!$A:$J,6,FALSE),IF(A702=0,"Avant l'ouverture",IF(OR(A702=105,A702=106),"Bonus"))),"")</f>
        <v>Tour 1</v>
      </c>
      <c r="I702" s="31" t="str">
        <f>IF(LEFT(H702,4)="Tour",VLOOKUP(A702,Database!$A:$C,3,FALSE),"")</f>
        <v>I</v>
      </c>
      <c r="J702" s="31" t="str">
        <f>VLOOKUP($A702,Location!$A:$J,7,FALSE)</f>
        <v>France</v>
      </c>
      <c r="K702" s="31" t="str">
        <f>IFERROR(VLOOKUP(J702,Setup_Team!$B:$C,2,FALSE), "TDB")</f>
        <v>FRA</v>
      </c>
      <c r="L702" s="31" t="str">
        <f>VLOOKUP($A702,Location!$A:$J,8,FALSE)</f>
        <v>Sénégal</v>
      </c>
      <c r="M702" s="31" t="str">
        <f>IFERROR(VLOOKUP(L702,Setup_Team!$B:$C,2,FALSE), "TDB")</f>
        <v>SEN</v>
      </c>
      <c r="N702" s="31" t="str">
        <f>VLOOKUP($A702,Location!$A:$J,9,FALSE)</f>
        <v>East Rutherford, New Jersey/New York</v>
      </c>
      <c r="O702" s="31" t="str">
        <f>VLOOKUP($A702,Location!$A:$J,10,FALSE)</f>
        <v>MetLife Stadium</v>
      </c>
      <c r="R702" s="31">
        <v>0</v>
      </c>
      <c r="S702" s="25">
        <f>VLOOKUP($A702,Database!$A:$Y,10,FALSE)</f>
        <v>46</v>
      </c>
      <c r="T702" s="25">
        <f>VLOOKUP($A702,Database!$A:$Y,11,FALSE)</f>
        <v>128</v>
      </c>
      <c r="U702" s="25">
        <f>VLOOKUP($A702,Database!$A:$Y,12,FALSE)</f>
        <v>153</v>
      </c>
      <c r="V702" s="25" t="str">
        <f>VLOOKUP(A702,Database!A:M,13,FALSE)</f>
        <v>À venir</v>
      </c>
      <c r="W702" s="25" t="str">
        <f>VLOOKUP($A702,Database!$A:$Y,20,FALSE)</f>
        <v/>
      </c>
      <c r="X702" s="25" t="str">
        <f>VLOOKUP($A702,Database!$A:$Y,21,FALSE)</f>
        <v/>
      </c>
      <c r="Y702" s="25" t="str">
        <f ca="1">IF(C702&lt;NOW(),IF(AND(P702&gt;Q702,W702&gt;X702),S702,IF(AND(P702=Q702,W702=X702),T702,IF(AND(P702&lt;Q702,W702&lt;X702),U702,0))),"")</f>
        <v/>
      </c>
      <c r="Z702" s="25">
        <f>IF(AND(P702=W702,Q702=X702),1,0)</f>
        <v>1</v>
      </c>
      <c r="AA702" s="25" t="str">
        <f>IF(Z702=0,"",IF(ISBLANK(VLOOKUP(A702,Database!A:AA,22,FALSE)),"",VLOOKUP(A702,Database!A:AA,22,FALSE)))</f>
        <v>Exact</v>
      </c>
      <c r="AB702" s="25">
        <f ca="1">IFERROR(IF(AND(Y702&lt;&gt;"",OR(V702="Terminé",V702="En cours")),VLOOKUP(AA702,Setup_ScoreExactBonus!A:D,4,FALSE),0),0)</f>
        <v>0</v>
      </c>
      <c r="AC702" s="31" t="str">
        <f ca="1">IF(Y702&lt;&gt;"", Y702 + IF(Z702=1,AB702, 0), "")</f>
        <v/>
      </c>
      <c r="AD702" s="31">
        <f ca="1">SUMIFS(AC$2:AC702,D$2:D702,D702)*IF(R702=0,1,2)</f>
        <v>0</v>
      </c>
    </row>
    <row r="703" spans="1:30" x14ac:dyDescent="0.35">
      <c r="A703" s="31">
        <f>IF(ISBLANK(B703),"",COUNTIF(B$2:B703,B703))-1</f>
        <v>17</v>
      </c>
      <c r="B703" s="31">
        <v>39</v>
      </c>
      <c r="C703" s="10">
        <f>VLOOKUP($A703,Database!$A:$Y,7,FALSE)</f>
        <v>46189.875</v>
      </c>
      <c r="D703" s="31" t="str">
        <f>VLOOKUP(Pronostics!$B703,Setup_MPP!$A:$G,3,FALSE)</f>
        <v>Joueur39</v>
      </c>
      <c r="E703" s="31" t="str">
        <f>VLOOKUP(Pronostics!$B703,Setup_MPP!$A:$G,2,FALSE)</f>
        <v>Joueur39</v>
      </c>
      <c r="F703" s="31" t="str">
        <f>VLOOKUP($B703,Setup_MPP!$A:$E,4,FALSE)</f>
        <v>#D5D5D5</v>
      </c>
      <c r="G703" s="31" t="str">
        <f>VLOOKUP($B703,Setup_MPP!$A:$E,5,FALSE)</f>
        <v>#727272</v>
      </c>
      <c r="H703" s="31" t="str">
        <f>IFERROR(IF(AND(A703&gt;=1,A703&lt;=104),VLOOKUP($A703,Location!$A:$J,6,FALSE),IF(A703=0,"Avant l'ouverture",IF(OR(A703=105,A703=106),"Bonus"))),"")</f>
        <v>Tour 1</v>
      </c>
      <c r="I703" s="31" t="str">
        <f>IF(LEFT(H703,4)="Tour",VLOOKUP(A703,Database!$A:$C,3,FALSE),"")</f>
        <v>I</v>
      </c>
      <c r="J703" s="31" t="str">
        <f>VLOOKUP($A703,Location!$A:$J,7,FALSE)</f>
        <v>France</v>
      </c>
      <c r="K703" s="31" t="str">
        <f>IFERROR(VLOOKUP(J703,Setup_Team!$B:$C,2,FALSE), "TDB")</f>
        <v>FRA</v>
      </c>
      <c r="L703" s="31" t="str">
        <f>VLOOKUP($A703,Location!$A:$J,8,FALSE)</f>
        <v>Sénégal</v>
      </c>
      <c r="M703" s="31" t="str">
        <f>IFERROR(VLOOKUP(L703,Setup_Team!$B:$C,2,FALSE), "TDB")</f>
        <v>SEN</v>
      </c>
      <c r="N703" s="31" t="str">
        <f>VLOOKUP($A703,Location!$A:$J,9,FALSE)</f>
        <v>East Rutherford, New Jersey/New York</v>
      </c>
      <c r="O703" s="31" t="str">
        <f>VLOOKUP($A703,Location!$A:$J,10,FALSE)</f>
        <v>MetLife Stadium</v>
      </c>
      <c r="R703" s="31">
        <v>0</v>
      </c>
      <c r="S703" s="25">
        <f>VLOOKUP($A703,Database!$A:$Y,10,FALSE)</f>
        <v>46</v>
      </c>
      <c r="T703" s="25">
        <f>VLOOKUP($A703,Database!$A:$Y,11,FALSE)</f>
        <v>128</v>
      </c>
      <c r="U703" s="25">
        <f>VLOOKUP($A703,Database!$A:$Y,12,FALSE)</f>
        <v>153</v>
      </c>
      <c r="V703" s="25" t="str">
        <f>VLOOKUP(A703,Database!A:M,13,FALSE)</f>
        <v>À venir</v>
      </c>
      <c r="W703" s="25" t="str">
        <f>VLOOKUP($A703,Database!$A:$Y,20,FALSE)</f>
        <v/>
      </c>
      <c r="X703" s="25" t="str">
        <f>VLOOKUP($A703,Database!$A:$Y,21,FALSE)</f>
        <v/>
      </c>
      <c r="Y703" s="25" t="str">
        <f ca="1">IF(C703&lt;NOW(),IF(AND(P703&gt;Q703,W703&gt;X703),S703,IF(AND(P703=Q703,W703=X703),T703,IF(AND(P703&lt;Q703,W703&lt;X703),U703,0))),"")</f>
        <v/>
      </c>
      <c r="Z703" s="25">
        <f>IF(AND(P703=W703,Q703=X703),1,0)</f>
        <v>1</v>
      </c>
      <c r="AA703" s="25" t="str">
        <f>IF(Z703=0,"",IF(ISBLANK(VLOOKUP(A703,Database!A:AA,22,FALSE)),"",VLOOKUP(A703,Database!A:AA,22,FALSE)))</f>
        <v>Exact</v>
      </c>
      <c r="AB703" s="25">
        <f ca="1">IFERROR(IF(AND(Y703&lt;&gt;"",OR(V703="Terminé",V703="En cours")),VLOOKUP(AA703,Setup_ScoreExactBonus!A:D,4,FALSE),0),0)</f>
        <v>0</v>
      </c>
      <c r="AC703" s="31" t="str">
        <f ca="1">IF(Y703&lt;&gt;"", Y703 + IF(Z703=1,AB703, 0), "")</f>
        <v/>
      </c>
      <c r="AD703" s="31">
        <f ca="1">SUMIFS(AC$2:AC703,D$2:D703,D703)*IF(R703=0,1,2)</f>
        <v>0</v>
      </c>
    </row>
    <row r="704" spans="1:30" x14ac:dyDescent="0.35">
      <c r="A704" s="31">
        <f>IF(ISBLANK(B704),"",COUNTIF(B$2:B704,B704))-1</f>
        <v>18</v>
      </c>
      <c r="B704" s="31">
        <v>1</v>
      </c>
      <c r="C704" s="10">
        <f>VLOOKUP($A704,Database!$A:$Y,7,FALSE)</f>
        <v>46190</v>
      </c>
      <c r="D704" s="31" t="str">
        <f>VLOOKUP(Pronostics!$B704,Setup_MPP!$A:$G,3,FALSE)</f>
        <v>_Nicolas_LM_</v>
      </c>
      <c r="E704" s="31" t="str">
        <f>VLOOKUP(Pronostics!$B704,Setup_MPP!$A:$G,2,FALSE)</f>
        <v>Nicolas LE MOUEL</v>
      </c>
      <c r="F704" s="31" t="str">
        <f>VLOOKUP($B704,Setup_MPP!$A:$E,4,FALSE)</f>
        <v>#F7C79D</v>
      </c>
      <c r="G704" s="31" t="str">
        <f>VLOOKUP($B704,Setup_MPP!$A:$E,5,FALSE)</f>
        <v>#FFBE85</v>
      </c>
      <c r="H704" s="31" t="str">
        <f>IFERROR(IF(AND(A704&gt;=1,A704&lt;=104),VLOOKUP($A704,Location!$A:$J,6,FALSE),IF(A704=0,"Avant l'ouverture",IF(OR(A704=105,A704=106),"Bonus"))),"")</f>
        <v>Tour 1</v>
      </c>
      <c r="I704" s="31" t="str">
        <f>IF(LEFT(H704,4)="Tour",VLOOKUP(A704,Database!$A:$C,3,FALSE),"")</f>
        <v>I</v>
      </c>
      <c r="J704" s="31" t="str">
        <f>VLOOKUP($A704,Location!$A:$J,7,FALSE)</f>
        <v>Irak</v>
      </c>
      <c r="K704" s="31" t="str">
        <f>IFERROR(VLOOKUP(J704,Setup_Team!$B:$C,2,FALSE), "TDB")</f>
        <v>IRQ</v>
      </c>
      <c r="L704" s="31" t="str">
        <f>VLOOKUP($A704,Location!$A:$J,8,FALSE)</f>
        <v>Norvège</v>
      </c>
      <c r="M704" s="31" t="str">
        <f>IFERROR(VLOOKUP(L704,Setup_Team!$B:$C,2,FALSE), "TDB")</f>
        <v>NOR</v>
      </c>
      <c r="N704" s="31" t="str">
        <f>VLOOKUP($A704,Location!$A:$J,9,FALSE)</f>
        <v>Foxborough</v>
      </c>
      <c r="O704" s="31" t="str">
        <f>VLOOKUP($A704,Location!$A:$J,10,FALSE)</f>
        <v>Gillette Stadium</v>
      </c>
      <c r="P704" s="44"/>
      <c r="Q704" s="44"/>
      <c r="R704" s="31">
        <v>0</v>
      </c>
      <c r="S704" s="25">
        <f>VLOOKUP($A704,Database!$A:$Y,10,FALSE)</f>
        <v>178</v>
      </c>
      <c r="T704" s="25">
        <f>VLOOKUP($A704,Database!$A:$Y,11,FALSE)</f>
        <v>144</v>
      </c>
      <c r="U704" s="25">
        <f>VLOOKUP($A704,Database!$A:$Y,12,FALSE)</f>
        <v>30</v>
      </c>
      <c r="V704" s="25" t="str">
        <f>VLOOKUP(A704,Database!A:M,13,FALSE)</f>
        <v>À venir</v>
      </c>
      <c r="W704" s="25" t="str">
        <f>VLOOKUP($A704,Database!$A:$Y,20,FALSE)</f>
        <v/>
      </c>
      <c r="X704" s="25" t="str">
        <f>VLOOKUP($A704,Database!$A:$Y,21,FALSE)</f>
        <v/>
      </c>
      <c r="Y704" s="25" t="str">
        <f ca="1">IF(C704&lt;NOW(),IF(AND(P704&gt;Q704,W704&gt;X704),S704,IF(AND(P704=Q704,W704=X704),T704,IF(AND(P704&lt;Q704,W704&lt;X704),U704,0))),"")</f>
        <v/>
      </c>
      <c r="Z704" s="25">
        <f>IF(AND(P704=W704,Q704=X704),1,0)</f>
        <v>1</v>
      </c>
      <c r="AA704" s="25" t="str">
        <f>IF(Z704=0,"",IF(ISBLANK(VLOOKUP(A704,Database!A:AA,22,FALSE)),"",VLOOKUP(A704,Database!A:AA,22,FALSE)))</f>
        <v>Exact</v>
      </c>
      <c r="AB704" s="25">
        <f ca="1">IFERROR(IF(AND(Y704&lt;&gt;"",OR(V704="Terminé",V704="En cours")),VLOOKUP(AA704,Setup_ScoreExactBonus!A:D,4,FALSE),0),0)</f>
        <v>0</v>
      </c>
      <c r="AC704" s="31" t="str">
        <f ca="1">IF(Y704&lt;&gt;"", Y704 + IF(Z704=1,AB704, 0), "")</f>
        <v/>
      </c>
      <c r="AD704" s="31">
        <f ca="1">SUMIFS(AC$2:AC704,D$2:D704,D704)*IF(R704=0,1,2)</f>
        <v>0</v>
      </c>
    </row>
    <row r="705" spans="1:30" x14ac:dyDescent="0.35">
      <c r="A705" s="31">
        <f>IF(ISBLANK(B705),"",COUNTIF(B$2:B705,B705))-1</f>
        <v>18</v>
      </c>
      <c r="B705" s="31">
        <v>2</v>
      </c>
      <c r="C705" s="10">
        <f>VLOOKUP($A705,Database!$A:$Y,7,FALSE)</f>
        <v>46190</v>
      </c>
      <c r="D705" s="31" t="str">
        <f>VLOOKUP(Pronostics!$B705,Setup_MPP!$A:$G,3,FALSE)</f>
        <v>leaelaz</v>
      </c>
      <c r="E705" s="31" t="str">
        <f>VLOOKUP(Pronostics!$B705,Setup_MPP!$A:$G,2,FALSE)</f>
        <v>Léa EL ASERY</v>
      </c>
      <c r="F705" s="31" t="str">
        <f>VLOOKUP($B705,Setup_MPP!$A:$E,4,FALSE)</f>
        <v>#FFBEBE</v>
      </c>
      <c r="G705" s="31" t="str">
        <f>VLOOKUP($B705,Setup_MPP!$A:$E,5,FALSE)</f>
        <v>#DF6868</v>
      </c>
      <c r="H705" s="31" t="str">
        <f>IFERROR(IF(AND(A705&gt;=1,A705&lt;=104),VLOOKUP($A705,Location!$A:$J,6,FALSE),IF(A705=0,"Avant l'ouverture",IF(OR(A705=105,A705=106),"Bonus"))),"")</f>
        <v>Tour 1</v>
      </c>
      <c r="I705" s="31" t="str">
        <f>IF(LEFT(H705,4)="Tour",VLOOKUP(A705,Database!$A:$C,3,FALSE),"")</f>
        <v>I</v>
      </c>
      <c r="J705" s="31" t="str">
        <f>VLOOKUP($A705,Location!$A:$J,7,FALSE)</f>
        <v>Irak</v>
      </c>
      <c r="K705" s="31" t="str">
        <f>IFERROR(VLOOKUP(J705,Setup_Team!$B:$C,2,FALSE), "TDB")</f>
        <v>IRQ</v>
      </c>
      <c r="L705" s="31" t="str">
        <f>VLOOKUP($A705,Location!$A:$J,8,FALSE)</f>
        <v>Norvège</v>
      </c>
      <c r="M705" s="31" t="str">
        <f>IFERROR(VLOOKUP(L705,Setup_Team!$B:$C,2,FALSE), "TDB")</f>
        <v>NOR</v>
      </c>
      <c r="N705" s="31" t="str">
        <f>VLOOKUP($A705,Location!$A:$J,9,FALSE)</f>
        <v>Foxborough</v>
      </c>
      <c r="O705" s="31" t="str">
        <f>VLOOKUP($A705,Location!$A:$J,10,FALSE)</f>
        <v>Gillette Stadium</v>
      </c>
      <c r="R705" s="31">
        <v>0</v>
      </c>
      <c r="S705" s="25">
        <f>VLOOKUP($A705,Database!$A:$Y,10,FALSE)</f>
        <v>178</v>
      </c>
      <c r="T705" s="25">
        <f>VLOOKUP($A705,Database!$A:$Y,11,FALSE)</f>
        <v>144</v>
      </c>
      <c r="U705" s="25">
        <f>VLOOKUP($A705,Database!$A:$Y,12,FALSE)</f>
        <v>30</v>
      </c>
      <c r="V705" s="25" t="str">
        <f>VLOOKUP(A705,Database!A:M,13,FALSE)</f>
        <v>À venir</v>
      </c>
      <c r="W705" s="25" t="str">
        <f>VLOOKUP($A705,Database!$A:$Y,20,FALSE)</f>
        <v/>
      </c>
      <c r="X705" s="25" t="str">
        <f>VLOOKUP($A705,Database!$A:$Y,21,FALSE)</f>
        <v/>
      </c>
      <c r="Y705" s="25" t="str">
        <f ca="1">IF(C705&lt;NOW(),IF(AND(P705&gt;Q705,W705&gt;X705),S705,IF(AND(P705=Q705,W705=X705),T705,IF(AND(P705&lt;Q705,W705&lt;X705),U705,0))),"")</f>
        <v/>
      </c>
      <c r="Z705" s="25">
        <f>IF(AND(P705=W705,Q705=X705),1,0)</f>
        <v>1</v>
      </c>
      <c r="AA705" s="25" t="str">
        <f>IF(Z705=0,"",IF(ISBLANK(VLOOKUP(A705,Database!A:AA,22,FALSE)),"",VLOOKUP(A705,Database!A:AA,22,FALSE)))</f>
        <v>Exact</v>
      </c>
      <c r="AB705" s="25">
        <f ca="1">IFERROR(IF(AND(Y705&lt;&gt;"",OR(V705="Terminé",V705="En cours")),VLOOKUP(AA705,Setup_ScoreExactBonus!A:D,4,FALSE),0),0)</f>
        <v>0</v>
      </c>
      <c r="AC705" s="31" t="str">
        <f ca="1">IF(Y705&lt;&gt;"", Y705 + IF(Z705=1,AB705, 0), "")</f>
        <v/>
      </c>
      <c r="AD705" s="31">
        <f ca="1">SUMIFS(AC$2:AC705,D$2:D705,D705)*IF(R705=0,1,2)</f>
        <v>0</v>
      </c>
    </row>
    <row r="706" spans="1:30" x14ac:dyDescent="0.35">
      <c r="A706" s="31">
        <f>IF(ISBLANK(B706),"",COUNTIF(B$2:B706,B706))-1</f>
        <v>18</v>
      </c>
      <c r="B706" s="31">
        <v>3</v>
      </c>
      <c r="C706" s="10">
        <f>VLOOKUP($A706,Database!$A:$Y,7,FALSE)</f>
        <v>46190</v>
      </c>
      <c r="D706" s="31" t="str">
        <f>VLOOKUP(Pronostics!$B706,Setup_MPP!$A:$G,3,FALSE)</f>
        <v>PasMetalleux</v>
      </c>
      <c r="E706" s="31" t="str">
        <f>VLOOKUP(Pronostics!$B706,Setup_MPP!$A:$G,2,FALSE)</f>
        <v>Elwenn JOUBREL</v>
      </c>
      <c r="F706" s="31" t="str">
        <f>VLOOKUP($B706,Setup_MPP!$A:$E,4,FALSE)</f>
        <v>#F5C7FC</v>
      </c>
      <c r="G706" s="31" t="str">
        <f>VLOOKUP($B706,Setup_MPP!$A:$E,5,FALSE)</f>
        <v>#C489CF</v>
      </c>
      <c r="H706" s="31" t="str">
        <f>IFERROR(IF(AND(A706&gt;=1,A706&lt;=104),VLOOKUP($A706,Location!$A:$J,6,FALSE),IF(A706=0,"Avant l'ouverture",IF(OR(A706=105,A706=106),"Bonus"))),"")</f>
        <v>Tour 1</v>
      </c>
      <c r="I706" s="31" t="str">
        <f>IF(LEFT(H706,4)="Tour",VLOOKUP(A706,Database!$A:$C,3,FALSE),"")</f>
        <v>I</v>
      </c>
      <c r="J706" s="31" t="str">
        <f>VLOOKUP($A706,Location!$A:$J,7,FALSE)</f>
        <v>Irak</v>
      </c>
      <c r="K706" s="31" t="str">
        <f>IFERROR(VLOOKUP(J706,Setup_Team!$B:$C,2,FALSE), "TDB")</f>
        <v>IRQ</v>
      </c>
      <c r="L706" s="31" t="str">
        <f>VLOOKUP($A706,Location!$A:$J,8,FALSE)</f>
        <v>Norvège</v>
      </c>
      <c r="M706" s="31" t="str">
        <f>IFERROR(VLOOKUP(L706,Setup_Team!$B:$C,2,FALSE), "TDB")</f>
        <v>NOR</v>
      </c>
      <c r="N706" s="31" t="str">
        <f>VLOOKUP($A706,Location!$A:$J,9,FALSE)</f>
        <v>Foxborough</v>
      </c>
      <c r="O706" s="31" t="str">
        <f>VLOOKUP($A706,Location!$A:$J,10,FALSE)</f>
        <v>Gillette Stadium</v>
      </c>
      <c r="R706" s="31">
        <v>0</v>
      </c>
      <c r="S706" s="25">
        <f>VLOOKUP($A706,Database!$A:$Y,10,FALSE)</f>
        <v>178</v>
      </c>
      <c r="T706" s="25">
        <f>VLOOKUP($A706,Database!$A:$Y,11,FALSE)</f>
        <v>144</v>
      </c>
      <c r="U706" s="25">
        <f>VLOOKUP($A706,Database!$A:$Y,12,FALSE)</f>
        <v>30</v>
      </c>
      <c r="V706" s="25" t="str">
        <f>VLOOKUP(A706,Database!A:M,13,FALSE)</f>
        <v>À venir</v>
      </c>
      <c r="W706" s="25" t="str">
        <f>VLOOKUP($A706,Database!$A:$Y,20,FALSE)</f>
        <v/>
      </c>
      <c r="X706" s="25" t="str">
        <f>VLOOKUP($A706,Database!$A:$Y,21,FALSE)</f>
        <v/>
      </c>
      <c r="Y706" s="25" t="str">
        <f ca="1">IF(C706&lt;NOW(),IF(AND(P706&gt;Q706,W706&gt;X706),S706,IF(AND(P706=Q706,W706=X706),T706,IF(AND(P706&lt;Q706,W706&lt;X706),U706,0))),"")</f>
        <v/>
      </c>
      <c r="Z706" s="25">
        <f>IF(AND(P706=W706,Q706=X706),1,0)</f>
        <v>1</v>
      </c>
      <c r="AA706" s="25" t="str">
        <f>IF(Z706=0,"",IF(ISBLANK(VLOOKUP(A706,Database!A:AA,22,FALSE)),"",VLOOKUP(A706,Database!A:AA,22,FALSE)))</f>
        <v>Exact</v>
      </c>
      <c r="AB706" s="25">
        <f ca="1">IFERROR(IF(AND(Y706&lt;&gt;"",OR(V706="Terminé",V706="En cours")),VLOOKUP(AA706,Setup_ScoreExactBonus!A:D,4,FALSE),0),0)</f>
        <v>0</v>
      </c>
      <c r="AC706" s="31" t="str">
        <f ca="1">IF(Y706&lt;&gt;"", Y706 + IF(Z706=1,AB706, 0), "")</f>
        <v/>
      </c>
      <c r="AD706" s="31">
        <f ca="1">SUMIFS(AC$2:AC706,D$2:D706,D706)*IF(R706=0,1,2)</f>
        <v>0</v>
      </c>
    </row>
    <row r="707" spans="1:30" x14ac:dyDescent="0.35">
      <c r="A707" s="31">
        <f>IF(ISBLANK(B707),"",COUNTIF(B$2:B707,B707))-1</f>
        <v>18</v>
      </c>
      <c r="B707" s="31">
        <v>4</v>
      </c>
      <c r="C707" s="10">
        <f>VLOOKUP($A707,Database!$A:$Y,7,FALSE)</f>
        <v>46190</v>
      </c>
      <c r="D707" s="31" t="str">
        <f>VLOOKUP(Pronostics!$B707,Setup_MPP!$A:$G,3,FALSE)</f>
        <v>Popo444</v>
      </c>
      <c r="E707" s="31" t="str">
        <f>VLOOKUP(Pronostics!$B707,Setup_MPP!$A:$G,2,FALSE)</f>
        <v>Pauline OLIVIER</v>
      </c>
      <c r="F707" s="31" t="str">
        <f>VLOOKUP($B707,Setup_MPP!$A:$E,4,FALSE)</f>
        <v>#A5EA7F</v>
      </c>
      <c r="G707" s="31" t="str">
        <f>VLOOKUP($B707,Setup_MPP!$A:$E,5,FALSE)</f>
        <v>#80C65A</v>
      </c>
      <c r="H707" s="31" t="str">
        <f>IFERROR(IF(AND(A707&gt;=1,A707&lt;=104),VLOOKUP($A707,Location!$A:$J,6,FALSE),IF(A707=0,"Avant l'ouverture",IF(OR(A707=105,A707=106),"Bonus"))),"")</f>
        <v>Tour 1</v>
      </c>
      <c r="I707" s="31" t="str">
        <f>IF(LEFT(H707,4)="Tour",VLOOKUP(A707,Database!$A:$C,3,FALSE),"")</f>
        <v>I</v>
      </c>
      <c r="J707" s="31" t="str">
        <f>VLOOKUP($A707,Location!$A:$J,7,FALSE)</f>
        <v>Irak</v>
      </c>
      <c r="K707" s="31" t="str">
        <f>IFERROR(VLOOKUP(J707,Setup_Team!$B:$C,2,FALSE), "TDB")</f>
        <v>IRQ</v>
      </c>
      <c r="L707" s="31" t="str">
        <f>VLOOKUP($A707,Location!$A:$J,8,FALSE)</f>
        <v>Norvège</v>
      </c>
      <c r="M707" s="31" t="str">
        <f>IFERROR(VLOOKUP(L707,Setup_Team!$B:$C,2,FALSE), "TDB")</f>
        <v>NOR</v>
      </c>
      <c r="N707" s="31" t="str">
        <f>VLOOKUP($A707,Location!$A:$J,9,FALSE)</f>
        <v>Foxborough</v>
      </c>
      <c r="O707" s="31" t="str">
        <f>VLOOKUP($A707,Location!$A:$J,10,FALSE)</f>
        <v>Gillette Stadium</v>
      </c>
      <c r="R707" s="31">
        <v>0</v>
      </c>
      <c r="S707" s="25">
        <f>VLOOKUP($A707,Database!$A:$Y,10,FALSE)</f>
        <v>178</v>
      </c>
      <c r="T707" s="25">
        <f>VLOOKUP($A707,Database!$A:$Y,11,FALSE)</f>
        <v>144</v>
      </c>
      <c r="U707" s="25">
        <f>VLOOKUP($A707,Database!$A:$Y,12,FALSE)</f>
        <v>30</v>
      </c>
      <c r="V707" s="25" t="str">
        <f>VLOOKUP(A707,Database!A:M,13,FALSE)</f>
        <v>À venir</v>
      </c>
      <c r="W707" s="25" t="str">
        <f>VLOOKUP($A707,Database!$A:$Y,20,FALSE)</f>
        <v/>
      </c>
      <c r="X707" s="25" t="str">
        <f>VLOOKUP($A707,Database!$A:$Y,21,FALSE)</f>
        <v/>
      </c>
      <c r="Y707" s="25" t="str">
        <f ca="1">IF(C707&lt;NOW(),IF(AND(P707&gt;Q707,W707&gt;X707),S707,IF(AND(P707=Q707,W707=X707),T707,IF(AND(P707&lt;Q707,W707&lt;X707),U707,0))),"")</f>
        <v/>
      </c>
      <c r="Z707" s="25">
        <f>IF(AND(P707=W707,Q707=X707),1,0)</f>
        <v>1</v>
      </c>
      <c r="AA707" s="25" t="str">
        <f>IF(Z707=0,"",IF(ISBLANK(VLOOKUP(A707,Database!A:AA,22,FALSE)),"",VLOOKUP(A707,Database!A:AA,22,FALSE)))</f>
        <v>Exact</v>
      </c>
      <c r="AB707" s="25">
        <f ca="1">IFERROR(IF(AND(Y707&lt;&gt;"",OR(V707="Terminé",V707="En cours")),VLOOKUP(AA707,Setup_ScoreExactBonus!A:D,4,FALSE),0),0)</f>
        <v>0</v>
      </c>
      <c r="AC707" s="31" t="str">
        <f ca="1">IF(Y707&lt;&gt;"", Y707 + IF(Z707=1,AB707, 0), "")</f>
        <v/>
      </c>
      <c r="AD707" s="31">
        <f ca="1">SUMIFS(AC$2:AC707,D$2:D707,D707)*IF(R707=0,1,2)</f>
        <v>0</v>
      </c>
    </row>
    <row r="708" spans="1:30" x14ac:dyDescent="0.35">
      <c r="A708" s="31">
        <f>IF(ISBLANK(B708),"",COUNTIF(B$2:B708,B708))-1</f>
        <v>18</v>
      </c>
      <c r="B708" s="31">
        <v>5</v>
      </c>
      <c r="C708" s="10">
        <f>VLOOKUP($A708,Database!$A:$Y,7,FALSE)</f>
        <v>46190</v>
      </c>
      <c r="D708" s="31" t="str">
        <f>VLOOKUP(Pronostics!$B708,Setup_MPP!$A:$G,3,FALSE)</f>
        <v>_Jujul</v>
      </c>
      <c r="E708" s="31" t="str">
        <f>VLOOKUP(Pronostics!$B708,Setup_MPP!$A:$G,2,FALSE)</f>
        <v>Julie BOISSIERE</v>
      </c>
      <c r="F708" s="31" t="str">
        <f>VLOOKUP($B708,Setup_MPP!$A:$E,4,FALSE)</f>
        <v>#D890FF</v>
      </c>
      <c r="G708" s="31" t="str">
        <f>VLOOKUP($B708,Setup_MPP!$A:$E,5,FALSE)</f>
        <v>#B750EF</v>
      </c>
      <c r="H708" s="31" t="str">
        <f>IFERROR(IF(AND(A708&gt;=1,A708&lt;=104),VLOOKUP($A708,Location!$A:$J,6,FALSE),IF(A708=0,"Avant l'ouverture",IF(OR(A708=105,A708=106),"Bonus"))),"")</f>
        <v>Tour 1</v>
      </c>
      <c r="I708" s="31" t="str">
        <f>IF(LEFT(H708,4)="Tour",VLOOKUP(A708,Database!$A:$C,3,FALSE),"")</f>
        <v>I</v>
      </c>
      <c r="J708" s="31" t="str">
        <f>VLOOKUP($A708,Location!$A:$J,7,FALSE)</f>
        <v>Irak</v>
      </c>
      <c r="K708" s="31" t="str">
        <f>IFERROR(VLOOKUP(J708,Setup_Team!$B:$C,2,FALSE), "TDB")</f>
        <v>IRQ</v>
      </c>
      <c r="L708" s="31" t="str">
        <f>VLOOKUP($A708,Location!$A:$J,8,FALSE)</f>
        <v>Norvège</v>
      </c>
      <c r="M708" s="31" t="str">
        <f>IFERROR(VLOOKUP(L708,Setup_Team!$B:$C,2,FALSE), "TDB")</f>
        <v>NOR</v>
      </c>
      <c r="N708" s="31" t="str">
        <f>VLOOKUP($A708,Location!$A:$J,9,FALSE)</f>
        <v>Foxborough</v>
      </c>
      <c r="O708" s="31" t="str">
        <f>VLOOKUP($A708,Location!$A:$J,10,FALSE)</f>
        <v>Gillette Stadium</v>
      </c>
      <c r="R708" s="31">
        <v>0</v>
      </c>
      <c r="S708" s="25">
        <f>VLOOKUP($A708,Database!$A:$Y,10,FALSE)</f>
        <v>178</v>
      </c>
      <c r="T708" s="25">
        <f>VLOOKUP($A708,Database!$A:$Y,11,FALSE)</f>
        <v>144</v>
      </c>
      <c r="U708" s="25">
        <f>VLOOKUP($A708,Database!$A:$Y,12,FALSE)</f>
        <v>30</v>
      </c>
      <c r="V708" s="25" t="str">
        <f>VLOOKUP(A708,Database!A:M,13,FALSE)</f>
        <v>À venir</v>
      </c>
      <c r="W708" s="25" t="str">
        <f>VLOOKUP($A708,Database!$A:$Y,20,FALSE)</f>
        <v/>
      </c>
      <c r="X708" s="25" t="str">
        <f>VLOOKUP($A708,Database!$A:$Y,21,FALSE)</f>
        <v/>
      </c>
      <c r="Y708" s="25" t="str">
        <f ca="1">IF(C708&lt;NOW(),IF(AND(P708&gt;Q708,W708&gt;X708),S708,IF(AND(P708=Q708,W708=X708),T708,IF(AND(P708&lt;Q708,W708&lt;X708),U708,0))),"")</f>
        <v/>
      </c>
      <c r="Z708" s="25">
        <f>IF(AND(P708=W708,Q708=X708),1,0)</f>
        <v>1</v>
      </c>
      <c r="AA708" s="25" t="str">
        <f>IF(Z708=0,"",IF(ISBLANK(VLOOKUP(A708,Database!A:AA,22,FALSE)),"",VLOOKUP(A708,Database!A:AA,22,FALSE)))</f>
        <v>Exact</v>
      </c>
      <c r="AB708" s="25">
        <f ca="1">IFERROR(IF(AND(Y708&lt;&gt;"",OR(V708="Terminé",V708="En cours")),VLOOKUP(AA708,Setup_ScoreExactBonus!A:D,4,FALSE),0),0)</f>
        <v>0</v>
      </c>
      <c r="AC708" s="31" t="str">
        <f ca="1">IF(Y708&lt;&gt;"", Y708 + IF(Z708=1,AB708, 0), "")</f>
        <v/>
      </c>
      <c r="AD708" s="31">
        <f ca="1">SUMIFS(AC$2:AC708,D$2:D708,D708)*IF(R708=0,1,2)</f>
        <v>0</v>
      </c>
    </row>
    <row r="709" spans="1:30" x14ac:dyDescent="0.35">
      <c r="A709" s="31">
        <f>IF(ISBLANK(B709),"",COUNTIF(B$2:B709,B709))-1</f>
        <v>18</v>
      </c>
      <c r="B709" s="31">
        <v>6</v>
      </c>
      <c r="C709" s="10">
        <f>VLOOKUP($A709,Database!$A:$Y,7,FALSE)</f>
        <v>46190</v>
      </c>
      <c r="D709" s="31" t="str">
        <f>VLOOKUP(Pronostics!$B709,Setup_MPP!$A:$G,3,FALSE)</f>
        <v>Julay</v>
      </c>
      <c r="E709" s="31" t="str">
        <f>VLOOKUP(Pronostics!$B709,Setup_MPP!$A:$G,2,FALSE)</f>
        <v>Julie BOUCHARD</v>
      </c>
      <c r="F709" s="31" t="str">
        <f>VLOOKUP($B709,Setup_MPP!$A:$E,4,FALSE)</f>
        <v>#A6F7B1</v>
      </c>
      <c r="G709" s="31" t="str">
        <f>VLOOKUP($B709,Setup_MPP!$A:$E,5,FALSE)</f>
        <v>#6EC179</v>
      </c>
      <c r="H709" s="31" t="str">
        <f>IFERROR(IF(AND(A709&gt;=1,A709&lt;=104),VLOOKUP($A709,Location!$A:$J,6,FALSE),IF(A709=0,"Avant l'ouverture",IF(OR(A709=105,A709=106),"Bonus"))),"")</f>
        <v>Tour 1</v>
      </c>
      <c r="I709" s="31" t="str">
        <f>IF(LEFT(H709,4)="Tour",VLOOKUP(A709,Database!$A:$C,3,FALSE),"")</f>
        <v>I</v>
      </c>
      <c r="J709" s="31" t="str">
        <f>VLOOKUP($A709,Location!$A:$J,7,FALSE)</f>
        <v>Irak</v>
      </c>
      <c r="K709" s="31" t="str">
        <f>IFERROR(VLOOKUP(J709,Setup_Team!$B:$C,2,FALSE), "TDB")</f>
        <v>IRQ</v>
      </c>
      <c r="L709" s="31" t="str">
        <f>VLOOKUP($A709,Location!$A:$J,8,FALSE)</f>
        <v>Norvège</v>
      </c>
      <c r="M709" s="31" t="str">
        <f>IFERROR(VLOOKUP(L709,Setup_Team!$B:$C,2,FALSE), "TDB")</f>
        <v>NOR</v>
      </c>
      <c r="N709" s="31" t="str">
        <f>VLOOKUP($A709,Location!$A:$J,9,FALSE)</f>
        <v>Foxborough</v>
      </c>
      <c r="O709" s="31" t="str">
        <f>VLOOKUP($A709,Location!$A:$J,10,FALSE)</f>
        <v>Gillette Stadium</v>
      </c>
      <c r="R709" s="31">
        <v>0</v>
      </c>
      <c r="S709" s="25">
        <f>VLOOKUP($A709,Database!$A:$Y,10,FALSE)</f>
        <v>178</v>
      </c>
      <c r="T709" s="25">
        <f>VLOOKUP($A709,Database!$A:$Y,11,FALSE)</f>
        <v>144</v>
      </c>
      <c r="U709" s="25">
        <f>VLOOKUP($A709,Database!$A:$Y,12,FALSE)</f>
        <v>30</v>
      </c>
      <c r="V709" s="25" t="str">
        <f>VLOOKUP(A709,Database!A:M,13,FALSE)</f>
        <v>À venir</v>
      </c>
      <c r="W709" s="25" t="str">
        <f>VLOOKUP($A709,Database!$A:$Y,20,FALSE)</f>
        <v/>
      </c>
      <c r="X709" s="25" t="str">
        <f>VLOOKUP($A709,Database!$A:$Y,21,FALSE)</f>
        <v/>
      </c>
      <c r="Y709" s="25" t="str">
        <f ca="1">IF(C709&lt;NOW(),IF(AND(P709&gt;Q709,W709&gt;X709),S709,IF(AND(P709=Q709,W709=X709),T709,IF(AND(P709&lt;Q709,W709&lt;X709),U709,0))),"")</f>
        <v/>
      </c>
      <c r="Z709" s="25">
        <f>IF(AND(P709=W709,Q709=X709),1,0)</f>
        <v>1</v>
      </c>
      <c r="AA709" s="25" t="str">
        <f>IF(Z709=0,"",IF(ISBLANK(VLOOKUP(A709,Database!A:AA,22,FALSE)),"",VLOOKUP(A709,Database!A:AA,22,FALSE)))</f>
        <v>Exact</v>
      </c>
      <c r="AB709" s="25">
        <f ca="1">IFERROR(IF(AND(Y709&lt;&gt;"",OR(V709="Terminé",V709="En cours")),VLOOKUP(AA709,Setup_ScoreExactBonus!A:D,4,FALSE),0),0)</f>
        <v>0</v>
      </c>
      <c r="AC709" s="31" t="str">
        <f ca="1">IF(Y709&lt;&gt;"", Y709 + IF(Z709=1,AB709, 0), "")</f>
        <v/>
      </c>
      <c r="AD709" s="31">
        <f ca="1">SUMIFS(AC$2:AC709,D$2:D709,D709)*IF(R709=0,1,2)</f>
        <v>0</v>
      </c>
    </row>
    <row r="710" spans="1:30" x14ac:dyDescent="0.35">
      <c r="A710" s="31">
        <f>IF(ISBLANK(B710),"",COUNTIF(B$2:B710,B710))-1</f>
        <v>18</v>
      </c>
      <c r="B710" s="31">
        <v>7</v>
      </c>
      <c r="C710" s="10">
        <f>VLOOKUP($A710,Database!$A:$Y,7,FALSE)</f>
        <v>46190</v>
      </c>
      <c r="D710" s="31" t="str">
        <f>VLOOKUP(Pronostics!$B710,Setup_MPP!$A:$G,3,FALSE)</f>
        <v>__Vince__</v>
      </c>
      <c r="E710" s="31" t="str">
        <f>VLOOKUP(Pronostics!$B710,Setup_MPP!$A:$G,2,FALSE)</f>
        <v>Vincent FRAYSSE</v>
      </c>
      <c r="F710" s="31" t="str">
        <f>VLOOKUP($B710,Setup_MPP!$A:$E,4,FALSE)</f>
        <v>#B2EAE8</v>
      </c>
      <c r="G710" s="31" t="str">
        <f>VLOOKUP($B710,Setup_MPP!$A:$E,5,FALSE)</f>
        <v>#6CB4B1</v>
      </c>
      <c r="H710" s="31" t="str">
        <f>IFERROR(IF(AND(A710&gt;=1,A710&lt;=104),VLOOKUP($A710,Location!$A:$J,6,FALSE),IF(A710=0,"Avant l'ouverture",IF(OR(A710=105,A710=106),"Bonus"))),"")</f>
        <v>Tour 1</v>
      </c>
      <c r="I710" s="31" t="str">
        <f>IF(LEFT(H710,4)="Tour",VLOOKUP(A710,Database!$A:$C,3,FALSE),"")</f>
        <v>I</v>
      </c>
      <c r="J710" s="31" t="str">
        <f>VLOOKUP($A710,Location!$A:$J,7,FALSE)</f>
        <v>Irak</v>
      </c>
      <c r="K710" s="31" t="str">
        <f>IFERROR(VLOOKUP(J710,Setup_Team!$B:$C,2,FALSE), "TDB")</f>
        <v>IRQ</v>
      </c>
      <c r="L710" s="31" t="str">
        <f>VLOOKUP($A710,Location!$A:$J,8,FALSE)</f>
        <v>Norvège</v>
      </c>
      <c r="M710" s="31" t="str">
        <f>IFERROR(VLOOKUP(L710,Setup_Team!$B:$C,2,FALSE), "TDB")</f>
        <v>NOR</v>
      </c>
      <c r="N710" s="31" t="str">
        <f>VLOOKUP($A710,Location!$A:$J,9,FALSE)</f>
        <v>Foxborough</v>
      </c>
      <c r="O710" s="31" t="str">
        <f>VLOOKUP($A710,Location!$A:$J,10,FALSE)</f>
        <v>Gillette Stadium</v>
      </c>
      <c r="R710" s="31">
        <v>0</v>
      </c>
      <c r="S710" s="25">
        <f>VLOOKUP($A710,Database!$A:$Y,10,FALSE)</f>
        <v>178</v>
      </c>
      <c r="T710" s="25">
        <f>VLOOKUP($A710,Database!$A:$Y,11,FALSE)</f>
        <v>144</v>
      </c>
      <c r="U710" s="25">
        <f>VLOOKUP($A710,Database!$A:$Y,12,FALSE)</f>
        <v>30</v>
      </c>
      <c r="V710" s="25" t="str">
        <f>VLOOKUP(A710,Database!A:M,13,FALSE)</f>
        <v>À venir</v>
      </c>
      <c r="W710" s="25" t="str">
        <f>VLOOKUP($A710,Database!$A:$Y,20,FALSE)</f>
        <v/>
      </c>
      <c r="X710" s="25" t="str">
        <f>VLOOKUP($A710,Database!$A:$Y,21,FALSE)</f>
        <v/>
      </c>
      <c r="Y710" s="25" t="str">
        <f ca="1">IF(C710&lt;NOW(),IF(AND(P710&gt;Q710,W710&gt;X710),S710,IF(AND(P710=Q710,W710=X710),T710,IF(AND(P710&lt;Q710,W710&lt;X710),U710,0))),"")</f>
        <v/>
      </c>
      <c r="Z710" s="25">
        <f>IF(AND(P710=W710,Q710=X710),1,0)</f>
        <v>1</v>
      </c>
      <c r="AA710" s="25" t="str">
        <f>IF(Z710=0,"",IF(ISBLANK(VLOOKUP(A710,Database!A:AA,22,FALSE)),"",VLOOKUP(A710,Database!A:AA,22,FALSE)))</f>
        <v>Exact</v>
      </c>
      <c r="AB710" s="25">
        <f ca="1">IFERROR(IF(AND(Y710&lt;&gt;"",OR(V710="Terminé",V710="En cours")),VLOOKUP(AA710,Setup_ScoreExactBonus!A:D,4,FALSE),0),0)</f>
        <v>0</v>
      </c>
      <c r="AC710" s="31" t="str">
        <f ca="1">IF(Y710&lt;&gt;"", Y710 + IF(Z710=1,AB710, 0), "")</f>
        <v/>
      </c>
      <c r="AD710" s="31">
        <f ca="1">SUMIFS(AC$2:AC710,D$2:D710,D710)*IF(R710=0,1,2)</f>
        <v>0</v>
      </c>
    </row>
    <row r="711" spans="1:30" x14ac:dyDescent="0.35">
      <c r="A711" s="31">
        <f>IF(ISBLANK(B711),"",COUNTIF(B$2:B711,B711))-1</f>
        <v>18</v>
      </c>
      <c r="B711" s="31">
        <v>8</v>
      </c>
      <c r="C711" s="10">
        <f>VLOOKUP($A711,Database!$A:$Y,7,FALSE)</f>
        <v>46190</v>
      </c>
      <c r="D711" s="31" t="str">
        <f>VLOOKUP(Pronostics!$B711,Setup_MPP!$A:$G,3,FALSE)</f>
        <v>Louuiiis</v>
      </c>
      <c r="E711" s="31" t="str">
        <f>VLOOKUP(Pronostics!$B711,Setup_MPP!$A:$G,2,FALSE)</f>
        <v>Louis HARLE</v>
      </c>
      <c r="F711" s="31" t="str">
        <f>VLOOKUP($B711,Setup_MPP!$A:$E,4,FALSE)</f>
        <v>#EEF7B1</v>
      </c>
      <c r="G711" s="31" t="str">
        <f>VLOOKUP($B711,Setup_MPP!$A:$E,5,FALSE)</f>
        <v>#C1CB7D</v>
      </c>
      <c r="H711" s="31" t="str">
        <f>IFERROR(IF(AND(A711&gt;=1,A711&lt;=104),VLOOKUP($A711,Location!$A:$J,6,FALSE),IF(A711=0,"Avant l'ouverture",IF(OR(A711=105,A711=106),"Bonus"))),"")</f>
        <v>Tour 1</v>
      </c>
      <c r="I711" s="31" t="str">
        <f>IF(LEFT(H711,4)="Tour",VLOOKUP(A711,Database!$A:$C,3,FALSE),"")</f>
        <v>I</v>
      </c>
      <c r="J711" s="31" t="str">
        <f>VLOOKUP($A711,Location!$A:$J,7,FALSE)</f>
        <v>Irak</v>
      </c>
      <c r="K711" s="31" t="str">
        <f>IFERROR(VLOOKUP(J711,Setup_Team!$B:$C,2,FALSE), "TDB")</f>
        <v>IRQ</v>
      </c>
      <c r="L711" s="31" t="str">
        <f>VLOOKUP($A711,Location!$A:$J,8,FALSE)</f>
        <v>Norvège</v>
      </c>
      <c r="M711" s="31" t="str">
        <f>IFERROR(VLOOKUP(L711,Setup_Team!$B:$C,2,FALSE), "TDB")</f>
        <v>NOR</v>
      </c>
      <c r="N711" s="31" t="str">
        <f>VLOOKUP($A711,Location!$A:$J,9,FALSE)</f>
        <v>Foxborough</v>
      </c>
      <c r="O711" s="31" t="str">
        <f>VLOOKUP($A711,Location!$A:$J,10,FALSE)</f>
        <v>Gillette Stadium</v>
      </c>
      <c r="R711" s="31">
        <v>0</v>
      </c>
      <c r="S711" s="25">
        <f>VLOOKUP($A711,Database!$A:$Y,10,FALSE)</f>
        <v>178</v>
      </c>
      <c r="T711" s="25">
        <f>VLOOKUP($A711,Database!$A:$Y,11,FALSE)</f>
        <v>144</v>
      </c>
      <c r="U711" s="25">
        <f>VLOOKUP($A711,Database!$A:$Y,12,FALSE)</f>
        <v>30</v>
      </c>
      <c r="V711" s="25" t="str">
        <f>VLOOKUP(A711,Database!A:M,13,FALSE)</f>
        <v>À venir</v>
      </c>
      <c r="W711" s="25" t="str">
        <f>VLOOKUP($A711,Database!$A:$Y,20,FALSE)</f>
        <v/>
      </c>
      <c r="X711" s="25" t="str">
        <f>VLOOKUP($A711,Database!$A:$Y,21,FALSE)</f>
        <v/>
      </c>
      <c r="Y711" s="25" t="str">
        <f ca="1">IF(C711&lt;NOW(),IF(AND(P711&gt;Q711,W711&gt;X711),S711,IF(AND(P711=Q711,W711=X711),T711,IF(AND(P711&lt;Q711,W711&lt;X711),U711,0))),"")</f>
        <v/>
      </c>
      <c r="Z711" s="25">
        <f>IF(AND(P711=W711,Q711=X711),1,0)</f>
        <v>1</v>
      </c>
      <c r="AA711" s="25" t="str">
        <f>IF(Z711=0,"",IF(ISBLANK(VLOOKUP(A711,Database!A:AA,22,FALSE)),"",VLOOKUP(A711,Database!A:AA,22,FALSE)))</f>
        <v>Exact</v>
      </c>
      <c r="AB711" s="25">
        <f ca="1">IFERROR(IF(AND(Y711&lt;&gt;"",OR(V711="Terminé",V711="En cours")),VLOOKUP(AA711,Setup_ScoreExactBonus!A:D,4,FALSE),0),0)</f>
        <v>0</v>
      </c>
      <c r="AC711" s="31" t="str">
        <f ca="1">IF(Y711&lt;&gt;"", Y711 + IF(Z711=1,AB711, 0), "")</f>
        <v/>
      </c>
      <c r="AD711" s="31">
        <f ca="1">SUMIFS(AC$2:AC711,D$2:D711,D711)*IF(R711=0,1,2)</f>
        <v>0</v>
      </c>
    </row>
    <row r="712" spans="1:30" x14ac:dyDescent="0.35">
      <c r="A712" s="31">
        <f>IF(ISBLANK(B712),"",COUNTIF(B$2:B712,B712))-1</f>
        <v>18</v>
      </c>
      <c r="B712" s="31">
        <v>9</v>
      </c>
      <c r="C712" s="10">
        <f>VLOOKUP($A712,Database!$A:$Y,7,FALSE)</f>
        <v>46190</v>
      </c>
      <c r="D712" s="31" t="str">
        <f>VLOOKUP(Pronostics!$B712,Setup_MPP!$A:$G,3,FALSE)</f>
        <v>Aurelien_dqp</v>
      </c>
      <c r="E712" s="31" t="str">
        <f>VLOOKUP(Pronostics!$B712,Setup_MPP!$A:$G,2,FALSE)</f>
        <v>Aurélien DE POULPIQUET</v>
      </c>
      <c r="F712" s="31" t="str">
        <f>VLOOKUP($B712,Setup_MPP!$A:$E,4,FALSE)</f>
        <v>#F4EA9D</v>
      </c>
      <c r="G712" s="31" t="str">
        <f>VLOOKUP($B712,Setup_MPP!$A:$E,5,FALSE)</f>
        <v>#D2C458</v>
      </c>
      <c r="H712" s="31" t="str">
        <f>IFERROR(IF(AND(A712&gt;=1,A712&lt;=104),VLOOKUP($A712,Location!$A:$J,6,FALSE),IF(A712=0,"Avant l'ouverture",IF(OR(A712=105,A712=106),"Bonus"))),"")</f>
        <v>Tour 1</v>
      </c>
      <c r="I712" s="31" t="str">
        <f>IF(LEFT(H712,4)="Tour",VLOOKUP(A712,Database!$A:$C,3,FALSE),"")</f>
        <v>I</v>
      </c>
      <c r="J712" s="31" t="str">
        <f>VLOOKUP($A712,Location!$A:$J,7,FALSE)</f>
        <v>Irak</v>
      </c>
      <c r="K712" s="31" t="str">
        <f>IFERROR(VLOOKUP(J712,Setup_Team!$B:$C,2,FALSE), "TDB")</f>
        <v>IRQ</v>
      </c>
      <c r="L712" s="31" t="str">
        <f>VLOOKUP($A712,Location!$A:$J,8,FALSE)</f>
        <v>Norvège</v>
      </c>
      <c r="M712" s="31" t="str">
        <f>IFERROR(VLOOKUP(L712,Setup_Team!$B:$C,2,FALSE), "TDB")</f>
        <v>NOR</v>
      </c>
      <c r="N712" s="31" t="str">
        <f>VLOOKUP($A712,Location!$A:$J,9,FALSE)</f>
        <v>Foxborough</v>
      </c>
      <c r="O712" s="31" t="str">
        <f>VLOOKUP($A712,Location!$A:$J,10,FALSE)</f>
        <v>Gillette Stadium</v>
      </c>
      <c r="R712" s="31">
        <v>0</v>
      </c>
      <c r="S712" s="25">
        <f>VLOOKUP($A712,Database!$A:$Y,10,FALSE)</f>
        <v>178</v>
      </c>
      <c r="T712" s="25">
        <f>VLOOKUP($A712,Database!$A:$Y,11,FALSE)</f>
        <v>144</v>
      </c>
      <c r="U712" s="25">
        <f>VLOOKUP($A712,Database!$A:$Y,12,FALSE)</f>
        <v>30</v>
      </c>
      <c r="V712" s="25" t="str">
        <f>VLOOKUP(A712,Database!A:M,13,FALSE)</f>
        <v>À venir</v>
      </c>
      <c r="W712" s="25" t="str">
        <f>VLOOKUP($A712,Database!$A:$Y,20,FALSE)</f>
        <v/>
      </c>
      <c r="X712" s="25" t="str">
        <f>VLOOKUP($A712,Database!$A:$Y,21,FALSE)</f>
        <v/>
      </c>
      <c r="Y712" s="25" t="str">
        <f ca="1">IF(C712&lt;NOW(),IF(AND(P712&gt;Q712,W712&gt;X712),S712,IF(AND(P712=Q712,W712=X712),T712,IF(AND(P712&lt;Q712,W712&lt;X712),U712,0))),"")</f>
        <v/>
      </c>
      <c r="Z712" s="25">
        <f>IF(AND(P712=W712,Q712=X712),1,0)</f>
        <v>1</v>
      </c>
      <c r="AA712" s="25" t="str">
        <f>IF(Z712=0,"",IF(ISBLANK(VLOOKUP(A712,Database!A:AA,22,FALSE)),"",VLOOKUP(A712,Database!A:AA,22,FALSE)))</f>
        <v>Exact</v>
      </c>
      <c r="AB712" s="25">
        <f ca="1">IFERROR(IF(AND(Y712&lt;&gt;"",OR(V712="Terminé",V712="En cours")),VLOOKUP(AA712,Setup_ScoreExactBonus!A:D,4,FALSE),0),0)</f>
        <v>0</v>
      </c>
      <c r="AC712" s="31" t="str">
        <f ca="1">IF(Y712&lt;&gt;"", Y712 + IF(Z712=1,AB712, 0), "")</f>
        <v/>
      </c>
      <c r="AD712" s="31">
        <f ca="1">SUMIFS(AC$2:AC712,D$2:D712,D712)*IF(R712=0,1,2)</f>
        <v>0</v>
      </c>
    </row>
    <row r="713" spans="1:30" x14ac:dyDescent="0.35">
      <c r="A713" s="31">
        <f>IF(ISBLANK(B713),"",COUNTIF(B$2:B713,B713))-1</f>
        <v>18</v>
      </c>
      <c r="B713" s="31">
        <v>10</v>
      </c>
      <c r="C713" s="10">
        <f>VLOOKUP($A713,Database!$A:$Y,7,FALSE)</f>
        <v>46190</v>
      </c>
      <c r="D713" s="31" t="str">
        <f>VLOOKUP(Pronostics!$B713,Setup_MPP!$A:$G,3,FALSE)</f>
        <v>RandomPaul</v>
      </c>
      <c r="E713" s="31" t="str">
        <f>VLOOKUP(Pronostics!$B713,Setup_MPP!$A:$G,2,FALSE)</f>
        <v>Paul MONTESINOS</v>
      </c>
      <c r="F713" s="31" t="str">
        <f>VLOOKUP($B713,Setup_MPP!$A:$E,4,FALSE)</f>
        <v>#C4B0FF</v>
      </c>
      <c r="G713" s="31" t="str">
        <f>VLOOKUP($B713,Setup_MPP!$A:$E,5,FALSE)</f>
        <v>#7F66C8</v>
      </c>
      <c r="H713" s="31" t="str">
        <f>IFERROR(IF(AND(A713&gt;=1,A713&lt;=104),VLOOKUP($A713,Location!$A:$J,6,FALSE),IF(A713=0,"Avant l'ouverture",IF(OR(A713=105,A713=106),"Bonus"))),"")</f>
        <v>Tour 1</v>
      </c>
      <c r="I713" s="31" t="str">
        <f>IF(LEFT(H713,4)="Tour",VLOOKUP(A713,Database!$A:$C,3,FALSE),"")</f>
        <v>I</v>
      </c>
      <c r="J713" s="31" t="str">
        <f>VLOOKUP($A713,Location!$A:$J,7,FALSE)</f>
        <v>Irak</v>
      </c>
      <c r="K713" s="31" t="str">
        <f>IFERROR(VLOOKUP(J713,Setup_Team!$B:$C,2,FALSE), "TDB")</f>
        <v>IRQ</v>
      </c>
      <c r="L713" s="31" t="str">
        <f>VLOOKUP($A713,Location!$A:$J,8,FALSE)</f>
        <v>Norvège</v>
      </c>
      <c r="M713" s="31" t="str">
        <f>IFERROR(VLOOKUP(L713,Setup_Team!$B:$C,2,FALSE), "TDB")</f>
        <v>NOR</v>
      </c>
      <c r="N713" s="31" t="str">
        <f>VLOOKUP($A713,Location!$A:$J,9,FALSE)</f>
        <v>Foxborough</v>
      </c>
      <c r="O713" s="31" t="str">
        <f>VLOOKUP($A713,Location!$A:$J,10,FALSE)</f>
        <v>Gillette Stadium</v>
      </c>
      <c r="R713" s="31">
        <v>0</v>
      </c>
      <c r="S713" s="25">
        <f>VLOOKUP($A713,Database!$A:$Y,10,FALSE)</f>
        <v>178</v>
      </c>
      <c r="T713" s="25">
        <f>VLOOKUP($A713,Database!$A:$Y,11,FALSE)</f>
        <v>144</v>
      </c>
      <c r="U713" s="25">
        <f>VLOOKUP($A713,Database!$A:$Y,12,FALSE)</f>
        <v>30</v>
      </c>
      <c r="V713" s="25" t="str">
        <f>VLOOKUP(A713,Database!A:M,13,FALSE)</f>
        <v>À venir</v>
      </c>
      <c r="W713" s="25" t="str">
        <f>VLOOKUP($A713,Database!$A:$Y,20,FALSE)</f>
        <v/>
      </c>
      <c r="X713" s="25" t="str">
        <f>VLOOKUP($A713,Database!$A:$Y,21,FALSE)</f>
        <v/>
      </c>
      <c r="Y713" s="25" t="str">
        <f ca="1">IF(C713&lt;NOW(),IF(AND(P713&gt;Q713,W713&gt;X713),S713,IF(AND(P713=Q713,W713=X713),T713,IF(AND(P713&lt;Q713,W713&lt;X713),U713,0))),"")</f>
        <v/>
      </c>
      <c r="Z713" s="25">
        <f>IF(AND(P713=W713,Q713=X713),1,0)</f>
        <v>1</v>
      </c>
      <c r="AA713" s="25" t="str">
        <f>IF(Z713=0,"",IF(ISBLANK(VLOOKUP(A713,Database!A:AA,22,FALSE)),"",VLOOKUP(A713,Database!A:AA,22,FALSE)))</f>
        <v>Exact</v>
      </c>
      <c r="AB713" s="25">
        <f ca="1">IFERROR(IF(AND(Y713&lt;&gt;"",OR(V713="Terminé",V713="En cours")),VLOOKUP(AA713,Setup_ScoreExactBonus!A:D,4,FALSE),0),0)</f>
        <v>0</v>
      </c>
      <c r="AC713" s="31" t="str">
        <f ca="1">IF(Y713&lt;&gt;"", Y713 + IF(Z713=1,AB713, 0), "")</f>
        <v/>
      </c>
      <c r="AD713" s="31">
        <f ca="1">SUMIFS(AC$2:AC713,D$2:D713,D713)*IF(R713=0,1,2)</f>
        <v>0</v>
      </c>
    </row>
    <row r="714" spans="1:30" x14ac:dyDescent="0.35">
      <c r="A714" s="31">
        <f>IF(ISBLANK(B714),"",COUNTIF(B$2:B714,B714))-1</f>
        <v>18</v>
      </c>
      <c r="B714" s="31">
        <v>11</v>
      </c>
      <c r="C714" s="10">
        <f>VLOOKUP($A714,Database!$A:$Y,7,FALSE)</f>
        <v>46190</v>
      </c>
      <c r="D714" s="31" t="str">
        <f>VLOOKUP(Pronostics!$B714,Setup_MPP!$A:$G,3,FALSE)</f>
        <v>Kinsley#8SA6T</v>
      </c>
      <c r="E714" s="31" t="str">
        <f>VLOOKUP(Pronostics!$B714,Setup_MPP!$A:$G,2,FALSE)</f>
        <v>Kinsley ROQUE</v>
      </c>
      <c r="F714" s="31" t="str">
        <f>VLOOKUP($B714,Setup_MPP!$A:$E,4,FALSE)</f>
        <v>#CBEBBA</v>
      </c>
      <c r="G714" s="31" t="str">
        <f>VLOOKUP($B714,Setup_MPP!$A:$E,5,FALSE)</f>
        <v>#70BC6E</v>
      </c>
      <c r="H714" s="31" t="str">
        <f>IFERROR(IF(AND(A714&gt;=1,A714&lt;=104),VLOOKUP($A714,Location!$A:$J,6,FALSE),IF(A714=0,"Avant l'ouverture",IF(OR(A714=105,A714=106),"Bonus"))),"")</f>
        <v>Tour 1</v>
      </c>
      <c r="I714" s="31" t="str">
        <f>IF(LEFT(H714,4)="Tour",VLOOKUP(A714,Database!$A:$C,3,FALSE),"")</f>
        <v>I</v>
      </c>
      <c r="J714" s="31" t="str">
        <f>VLOOKUP($A714,Location!$A:$J,7,FALSE)</f>
        <v>Irak</v>
      </c>
      <c r="K714" s="31" t="str">
        <f>IFERROR(VLOOKUP(J714,Setup_Team!$B:$C,2,FALSE), "TDB")</f>
        <v>IRQ</v>
      </c>
      <c r="L714" s="31" t="str">
        <f>VLOOKUP($A714,Location!$A:$J,8,FALSE)</f>
        <v>Norvège</v>
      </c>
      <c r="M714" s="31" t="str">
        <f>IFERROR(VLOOKUP(L714,Setup_Team!$B:$C,2,FALSE), "TDB")</f>
        <v>NOR</v>
      </c>
      <c r="N714" s="31" t="str">
        <f>VLOOKUP($A714,Location!$A:$J,9,FALSE)</f>
        <v>Foxborough</v>
      </c>
      <c r="O714" s="31" t="str">
        <f>VLOOKUP($A714,Location!$A:$J,10,FALSE)</f>
        <v>Gillette Stadium</v>
      </c>
      <c r="R714" s="31">
        <v>0</v>
      </c>
      <c r="S714" s="25">
        <f>VLOOKUP($A714,Database!$A:$Y,10,FALSE)</f>
        <v>178</v>
      </c>
      <c r="T714" s="25">
        <f>VLOOKUP($A714,Database!$A:$Y,11,FALSE)</f>
        <v>144</v>
      </c>
      <c r="U714" s="25">
        <f>VLOOKUP($A714,Database!$A:$Y,12,FALSE)</f>
        <v>30</v>
      </c>
      <c r="V714" s="25" t="str">
        <f>VLOOKUP(A714,Database!A:M,13,FALSE)</f>
        <v>À venir</v>
      </c>
      <c r="W714" s="25" t="str">
        <f>VLOOKUP($A714,Database!$A:$Y,20,FALSE)</f>
        <v/>
      </c>
      <c r="X714" s="25" t="str">
        <f>VLOOKUP($A714,Database!$A:$Y,21,FALSE)</f>
        <v/>
      </c>
      <c r="Y714" s="25" t="str">
        <f ca="1">IF(C714&lt;NOW(),IF(AND(P714&gt;Q714,W714&gt;X714),S714,IF(AND(P714=Q714,W714=X714),T714,IF(AND(P714&lt;Q714,W714&lt;X714),U714,0))),"")</f>
        <v/>
      </c>
      <c r="Z714" s="25">
        <f>IF(AND(P714=W714,Q714=X714),1,0)</f>
        <v>1</v>
      </c>
      <c r="AA714" s="25" t="str">
        <f>IF(Z714=0,"",IF(ISBLANK(VLOOKUP(A714,Database!A:AA,22,FALSE)),"",VLOOKUP(A714,Database!A:AA,22,FALSE)))</f>
        <v>Exact</v>
      </c>
      <c r="AB714" s="25">
        <f ca="1">IFERROR(IF(AND(Y714&lt;&gt;"",OR(V714="Terminé",V714="En cours")),VLOOKUP(AA714,Setup_ScoreExactBonus!A:D,4,FALSE),0),0)</f>
        <v>0</v>
      </c>
      <c r="AC714" s="31" t="str">
        <f ca="1">IF(Y714&lt;&gt;"", Y714 + IF(Z714=1,AB714, 0), "")</f>
        <v/>
      </c>
      <c r="AD714" s="31">
        <f ca="1">SUMIFS(AC$2:AC714,D$2:D714,D714)*IF(R714=0,1,2)</f>
        <v>0</v>
      </c>
    </row>
    <row r="715" spans="1:30" x14ac:dyDescent="0.35">
      <c r="A715" s="31">
        <f>IF(ISBLANK(B715),"",COUNTIF(B$2:B715,B715))-1</f>
        <v>18</v>
      </c>
      <c r="B715" s="31">
        <v>12</v>
      </c>
      <c r="C715" s="10">
        <f>VLOOKUP($A715,Database!$A:$Y,7,FALSE)</f>
        <v>46190</v>
      </c>
      <c r="D715" s="31" t="str">
        <f>VLOOKUP(Pronostics!$B715,Setup_MPP!$A:$G,3,FALSE)</f>
        <v>Jaouad1</v>
      </c>
      <c r="E715" s="31" t="str">
        <f>VLOOKUP(Pronostics!$B715,Setup_MPP!$A:$G,2,FALSE)</f>
        <v>Jaouad SETTI</v>
      </c>
      <c r="F715" s="31" t="str">
        <f>VLOOKUP($B715,Setup_MPP!$A:$E,4,FALSE)</f>
        <v>#C2D4FF</v>
      </c>
      <c r="G715" s="31" t="str">
        <f>VLOOKUP($B715,Setup_MPP!$A:$E,5,FALSE)</f>
        <v>#6586D5</v>
      </c>
      <c r="H715" s="31" t="str">
        <f>IFERROR(IF(AND(A715&gt;=1,A715&lt;=104),VLOOKUP($A715,Location!$A:$J,6,FALSE),IF(A715=0,"Avant l'ouverture",IF(OR(A715=105,A715=106),"Bonus"))),"")</f>
        <v>Tour 1</v>
      </c>
      <c r="I715" s="31" t="str">
        <f>IF(LEFT(H715,4)="Tour",VLOOKUP(A715,Database!$A:$C,3,FALSE),"")</f>
        <v>I</v>
      </c>
      <c r="J715" s="31" t="str">
        <f>VLOOKUP($A715,Location!$A:$J,7,FALSE)</f>
        <v>Irak</v>
      </c>
      <c r="K715" s="31" t="str">
        <f>IFERROR(VLOOKUP(J715,Setup_Team!$B:$C,2,FALSE), "TDB")</f>
        <v>IRQ</v>
      </c>
      <c r="L715" s="31" t="str">
        <f>VLOOKUP($A715,Location!$A:$J,8,FALSE)</f>
        <v>Norvège</v>
      </c>
      <c r="M715" s="31" t="str">
        <f>IFERROR(VLOOKUP(L715,Setup_Team!$B:$C,2,FALSE), "TDB")</f>
        <v>NOR</v>
      </c>
      <c r="N715" s="31" t="str">
        <f>VLOOKUP($A715,Location!$A:$J,9,FALSE)</f>
        <v>Foxborough</v>
      </c>
      <c r="O715" s="31" t="str">
        <f>VLOOKUP($A715,Location!$A:$J,10,FALSE)</f>
        <v>Gillette Stadium</v>
      </c>
      <c r="R715" s="31">
        <v>0</v>
      </c>
      <c r="S715" s="25">
        <f>VLOOKUP($A715,Database!$A:$Y,10,FALSE)</f>
        <v>178</v>
      </c>
      <c r="T715" s="25">
        <f>VLOOKUP($A715,Database!$A:$Y,11,FALSE)</f>
        <v>144</v>
      </c>
      <c r="U715" s="25">
        <f>VLOOKUP($A715,Database!$A:$Y,12,FALSE)</f>
        <v>30</v>
      </c>
      <c r="V715" s="25" t="str">
        <f>VLOOKUP(A715,Database!A:M,13,FALSE)</f>
        <v>À venir</v>
      </c>
      <c r="W715" s="25" t="str">
        <f>VLOOKUP($A715,Database!$A:$Y,20,FALSE)</f>
        <v/>
      </c>
      <c r="X715" s="25" t="str">
        <f>VLOOKUP($A715,Database!$A:$Y,21,FALSE)</f>
        <v/>
      </c>
      <c r="Y715" s="25" t="str">
        <f ca="1">IF(C715&lt;NOW(),IF(AND(P715&gt;Q715,W715&gt;X715),S715,IF(AND(P715=Q715,W715=X715),T715,IF(AND(P715&lt;Q715,W715&lt;X715),U715,0))),"")</f>
        <v/>
      </c>
      <c r="Z715" s="25">
        <f>IF(AND(P715=W715,Q715=X715),1,0)</f>
        <v>1</v>
      </c>
      <c r="AA715" s="25" t="str">
        <f>IF(Z715=0,"",IF(ISBLANK(VLOOKUP(A715,Database!A:AA,22,FALSE)),"",VLOOKUP(A715,Database!A:AA,22,FALSE)))</f>
        <v>Exact</v>
      </c>
      <c r="AB715" s="25">
        <f ca="1">IFERROR(IF(AND(Y715&lt;&gt;"",OR(V715="Terminé",V715="En cours")),VLOOKUP(AA715,Setup_ScoreExactBonus!A:D,4,FALSE),0),0)</f>
        <v>0</v>
      </c>
      <c r="AC715" s="31" t="str">
        <f ca="1">IF(Y715&lt;&gt;"", Y715 + IF(Z715=1,AB715, 0), "")</f>
        <v/>
      </c>
      <c r="AD715" s="31">
        <f ca="1">SUMIFS(AC$2:AC715,D$2:D715,D715)*IF(R715=0,1,2)</f>
        <v>0</v>
      </c>
    </row>
    <row r="716" spans="1:30" x14ac:dyDescent="0.35">
      <c r="A716" s="31">
        <f>IF(ISBLANK(B716),"",COUNTIF(B$2:B716,B716))-1</f>
        <v>18</v>
      </c>
      <c r="B716" s="31">
        <v>13</v>
      </c>
      <c r="C716" s="10">
        <f>VLOOKUP($A716,Database!$A:$Y,7,FALSE)</f>
        <v>46190</v>
      </c>
      <c r="D716" s="31" t="str">
        <f>VLOOKUP(Pronostics!$B716,Setup_MPP!$A:$G,3,FALSE)</f>
        <v>Julien_I</v>
      </c>
      <c r="E716" s="31" t="str">
        <f>VLOOKUP(Pronostics!$B716,Setup_MPP!$A:$G,2,FALSE)</f>
        <v>Julien INGE</v>
      </c>
      <c r="F716" s="31" t="str">
        <f>VLOOKUP($B716,Setup_MPP!$A:$E,4,FALSE)</f>
        <v>#C1E0EF</v>
      </c>
      <c r="G716" s="31" t="str">
        <f>VLOOKUP($B716,Setup_MPP!$A:$E,5,FALSE)</f>
        <v>#4F91B2</v>
      </c>
      <c r="H716" s="31" t="str">
        <f>IFERROR(IF(AND(A716&gt;=1,A716&lt;=104),VLOOKUP($A716,Location!$A:$J,6,FALSE),IF(A716=0,"Avant l'ouverture",IF(OR(A716=105,A716=106),"Bonus"))),"")</f>
        <v>Tour 1</v>
      </c>
      <c r="I716" s="31" t="str">
        <f>IF(LEFT(H716,4)="Tour",VLOOKUP(A716,Database!$A:$C,3,FALSE),"")</f>
        <v>I</v>
      </c>
      <c r="J716" s="31" t="str">
        <f>VLOOKUP($A716,Location!$A:$J,7,FALSE)</f>
        <v>Irak</v>
      </c>
      <c r="K716" s="31" t="str">
        <f>IFERROR(VLOOKUP(J716,Setup_Team!$B:$C,2,FALSE), "TDB")</f>
        <v>IRQ</v>
      </c>
      <c r="L716" s="31" t="str">
        <f>VLOOKUP($A716,Location!$A:$J,8,FALSE)</f>
        <v>Norvège</v>
      </c>
      <c r="M716" s="31" t="str">
        <f>IFERROR(VLOOKUP(L716,Setup_Team!$B:$C,2,FALSE), "TDB")</f>
        <v>NOR</v>
      </c>
      <c r="N716" s="31" t="str">
        <f>VLOOKUP($A716,Location!$A:$J,9,FALSE)</f>
        <v>Foxborough</v>
      </c>
      <c r="O716" s="31" t="str">
        <f>VLOOKUP($A716,Location!$A:$J,10,FALSE)</f>
        <v>Gillette Stadium</v>
      </c>
      <c r="R716" s="31">
        <v>0</v>
      </c>
      <c r="S716" s="25">
        <f>VLOOKUP($A716,Database!$A:$Y,10,FALSE)</f>
        <v>178</v>
      </c>
      <c r="T716" s="25">
        <f>VLOOKUP($A716,Database!$A:$Y,11,FALSE)</f>
        <v>144</v>
      </c>
      <c r="U716" s="25">
        <f>VLOOKUP($A716,Database!$A:$Y,12,FALSE)</f>
        <v>30</v>
      </c>
      <c r="V716" s="25" t="str">
        <f>VLOOKUP(A716,Database!A:M,13,FALSE)</f>
        <v>À venir</v>
      </c>
      <c r="W716" s="25" t="str">
        <f>VLOOKUP($A716,Database!$A:$Y,20,FALSE)</f>
        <v/>
      </c>
      <c r="X716" s="25" t="str">
        <f>VLOOKUP($A716,Database!$A:$Y,21,FALSE)</f>
        <v/>
      </c>
      <c r="Y716" s="25" t="str">
        <f ca="1">IF(C716&lt;NOW(),IF(AND(P716&gt;Q716,W716&gt;X716),S716,IF(AND(P716=Q716,W716=X716),T716,IF(AND(P716&lt;Q716,W716&lt;X716),U716,0))),"")</f>
        <v/>
      </c>
      <c r="Z716" s="25">
        <f>IF(AND(P716=W716,Q716=X716),1,0)</f>
        <v>1</v>
      </c>
      <c r="AA716" s="25" t="str">
        <f>IF(Z716=0,"",IF(ISBLANK(VLOOKUP(A716,Database!A:AA,22,FALSE)),"",VLOOKUP(A716,Database!A:AA,22,FALSE)))</f>
        <v>Exact</v>
      </c>
      <c r="AB716" s="25">
        <f ca="1">IFERROR(IF(AND(Y716&lt;&gt;"",OR(V716="Terminé",V716="En cours")),VLOOKUP(AA716,Setup_ScoreExactBonus!A:D,4,FALSE),0),0)</f>
        <v>0</v>
      </c>
      <c r="AC716" s="31" t="str">
        <f ca="1">IF(Y716&lt;&gt;"", Y716 + IF(Z716=1,AB716, 0), "")</f>
        <v/>
      </c>
      <c r="AD716" s="31">
        <f ca="1">SUMIFS(AC$2:AC716,D$2:D716,D716)*IF(R716=0,1,2)</f>
        <v>0</v>
      </c>
    </row>
    <row r="717" spans="1:30" x14ac:dyDescent="0.35">
      <c r="A717" s="31">
        <f>IF(ISBLANK(B717),"",COUNTIF(B$2:B717,B717))-1</f>
        <v>18</v>
      </c>
      <c r="B717" s="31">
        <v>14</v>
      </c>
      <c r="C717" s="10">
        <f>VLOOKUP($A717,Database!$A:$Y,7,FALSE)</f>
        <v>46190</v>
      </c>
      <c r="D717" s="31" t="str">
        <f>VLOOKUP(Pronostics!$B717,Setup_MPP!$A:$G,3,FALSE)</f>
        <v>MarieEYT</v>
      </c>
      <c r="E717" s="31" t="str">
        <f>VLOOKUP(Pronostics!$B717,Setup_MPP!$A:$G,2,FALSE)</f>
        <v>Marie EXBRAYAT</v>
      </c>
      <c r="F717" s="31" t="str">
        <f>VLOOKUP($B717,Setup_MPP!$A:$E,4,FALSE)</f>
        <v>#FFAFD2</v>
      </c>
      <c r="G717" s="31" t="str">
        <f>VLOOKUP($B717,Setup_MPP!$A:$E,5,FALSE)</f>
        <v>#F2589B</v>
      </c>
      <c r="H717" s="31" t="str">
        <f>IFERROR(IF(AND(A717&gt;=1,A717&lt;=104),VLOOKUP($A717,Location!$A:$J,6,FALSE),IF(A717=0,"Avant l'ouverture",IF(OR(A717=105,A717=106),"Bonus"))),"")</f>
        <v>Tour 1</v>
      </c>
      <c r="I717" s="31" t="str">
        <f>IF(LEFT(H717,4)="Tour",VLOOKUP(A717,Database!$A:$C,3,FALSE),"")</f>
        <v>I</v>
      </c>
      <c r="J717" s="31" t="str">
        <f>VLOOKUP($A717,Location!$A:$J,7,FALSE)</f>
        <v>Irak</v>
      </c>
      <c r="K717" s="31" t="str">
        <f>IFERROR(VLOOKUP(J717,Setup_Team!$B:$C,2,FALSE), "TDB")</f>
        <v>IRQ</v>
      </c>
      <c r="L717" s="31" t="str">
        <f>VLOOKUP($A717,Location!$A:$J,8,FALSE)</f>
        <v>Norvège</v>
      </c>
      <c r="M717" s="31" t="str">
        <f>IFERROR(VLOOKUP(L717,Setup_Team!$B:$C,2,FALSE), "TDB")</f>
        <v>NOR</v>
      </c>
      <c r="N717" s="31" t="str">
        <f>VLOOKUP($A717,Location!$A:$J,9,FALSE)</f>
        <v>Foxborough</v>
      </c>
      <c r="O717" s="31" t="str">
        <f>VLOOKUP($A717,Location!$A:$J,10,FALSE)</f>
        <v>Gillette Stadium</v>
      </c>
      <c r="R717" s="31">
        <v>0</v>
      </c>
      <c r="S717" s="25">
        <f>VLOOKUP($A717,Database!$A:$Y,10,FALSE)</f>
        <v>178</v>
      </c>
      <c r="T717" s="25">
        <f>VLOOKUP($A717,Database!$A:$Y,11,FALSE)</f>
        <v>144</v>
      </c>
      <c r="U717" s="25">
        <f>VLOOKUP($A717,Database!$A:$Y,12,FALSE)</f>
        <v>30</v>
      </c>
      <c r="V717" s="25" t="str">
        <f>VLOOKUP(A717,Database!A:M,13,FALSE)</f>
        <v>À venir</v>
      </c>
      <c r="W717" s="25" t="str">
        <f>VLOOKUP($A717,Database!$A:$Y,20,FALSE)</f>
        <v/>
      </c>
      <c r="X717" s="25" t="str">
        <f>VLOOKUP($A717,Database!$A:$Y,21,FALSE)</f>
        <v/>
      </c>
      <c r="Y717" s="25" t="str">
        <f ca="1">IF(C717&lt;NOW(),IF(AND(P717&gt;Q717,W717&gt;X717),S717,IF(AND(P717=Q717,W717=X717),T717,IF(AND(P717&lt;Q717,W717&lt;X717),U717,0))),"")</f>
        <v/>
      </c>
      <c r="Z717" s="25">
        <f>IF(AND(P717=W717,Q717=X717),1,0)</f>
        <v>1</v>
      </c>
      <c r="AA717" s="25" t="str">
        <f>IF(Z717=0,"",IF(ISBLANK(VLOOKUP(A717,Database!A:AA,22,FALSE)),"",VLOOKUP(A717,Database!A:AA,22,FALSE)))</f>
        <v>Exact</v>
      </c>
      <c r="AB717" s="25">
        <f ca="1">IFERROR(IF(AND(Y717&lt;&gt;"",OR(V717="Terminé",V717="En cours")),VLOOKUP(AA717,Setup_ScoreExactBonus!A:D,4,FALSE),0),0)</f>
        <v>0</v>
      </c>
      <c r="AC717" s="31" t="str">
        <f ca="1">IF(Y717&lt;&gt;"", Y717 + IF(Z717=1,AB717, 0), "")</f>
        <v/>
      </c>
      <c r="AD717" s="31">
        <f ca="1">SUMIFS(AC$2:AC717,D$2:D717,D717)*IF(R717=0,1,2)</f>
        <v>0</v>
      </c>
    </row>
    <row r="718" spans="1:30" x14ac:dyDescent="0.35">
      <c r="A718" s="31">
        <f>IF(ISBLANK(B718),"",COUNTIF(B$2:B718,B718))-1</f>
        <v>18</v>
      </c>
      <c r="B718" s="31">
        <v>15</v>
      </c>
      <c r="C718" s="10">
        <f>VLOOKUP($A718,Database!$A:$Y,7,FALSE)</f>
        <v>46190</v>
      </c>
      <c r="D718" s="31" t="str">
        <f>VLOOKUP(Pronostics!$B718,Setup_MPP!$A:$G,3,FALSE)</f>
        <v>Amine#8UL9R</v>
      </c>
      <c r="E718" s="31" t="str">
        <f>VLOOKUP(Pronostics!$B718,Setup_MPP!$A:$G,2,FALSE)</f>
        <v>Amine ZARROUKI</v>
      </c>
      <c r="F718" s="31" t="str">
        <f>VLOOKUP($B718,Setup_MPP!$A:$E,4,FALSE)</f>
        <v>#FF9898</v>
      </c>
      <c r="G718" s="31" t="str">
        <f>VLOOKUP($B718,Setup_MPP!$A:$E,5,FALSE)</f>
        <v>#FF5D5D</v>
      </c>
      <c r="H718" s="31" t="str">
        <f>IFERROR(IF(AND(A718&gt;=1,A718&lt;=104),VLOOKUP($A718,Location!$A:$J,6,FALSE),IF(A718=0,"Avant l'ouverture",IF(OR(A718=105,A718=106),"Bonus"))),"")</f>
        <v>Tour 1</v>
      </c>
      <c r="I718" s="31" t="str">
        <f>IF(LEFT(H718,4)="Tour",VLOOKUP(A718,Database!$A:$C,3,FALSE),"")</f>
        <v>I</v>
      </c>
      <c r="J718" s="31" t="str">
        <f>VLOOKUP($A718,Location!$A:$J,7,FALSE)</f>
        <v>Irak</v>
      </c>
      <c r="K718" s="31" t="str">
        <f>IFERROR(VLOOKUP(J718,Setup_Team!$B:$C,2,FALSE), "TDB")</f>
        <v>IRQ</v>
      </c>
      <c r="L718" s="31" t="str">
        <f>VLOOKUP($A718,Location!$A:$J,8,FALSE)</f>
        <v>Norvège</v>
      </c>
      <c r="M718" s="31" t="str">
        <f>IFERROR(VLOOKUP(L718,Setup_Team!$B:$C,2,FALSE), "TDB")</f>
        <v>NOR</v>
      </c>
      <c r="N718" s="31" t="str">
        <f>VLOOKUP($A718,Location!$A:$J,9,FALSE)</f>
        <v>Foxborough</v>
      </c>
      <c r="O718" s="31" t="str">
        <f>VLOOKUP($A718,Location!$A:$J,10,FALSE)</f>
        <v>Gillette Stadium</v>
      </c>
      <c r="R718" s="31">
        <v>0</v>
      </c>
      <c r="S718" s="25">
        <f>VLOOKUP($A718,Database!$A:$Y,10,FALSE)</f>
        <v>178</v>
      </c>
      <c r="T718" s="25">
        <f>VLOOKUP($A718,Database!$A:$Y,11,FALSE)</f>
        <v>144</v>
      </c>
      <c r="U718" s="25">
        <f>VLOOKUP($A718,Database!$A:$Y,12,FALSE)</f>
        <v>30</v>
      </c>
      <c r="V718" s="25" t="str">
        <f>VLOOKUP(A718,Database!A:M,13,FALSE)</f>
        <v>À venir</v>
      </c>
      <c r="W718" s="25" t="str">
        <f>VLOOKUP($A718,Database!$A:$Y,20,FALSE)</f>
        <v/>
      </c>
      <c r="X718" s="25" t="str">
        <f>VLOOKUP($A718,Database!$A:$Y,21,FALSE)</f>
        <v/>
      </c>
      <c r="Y718" s="25" t="str">
        <f ca="1">IF(C718&lt;NOW(),IF(AND(P718&gt;Q718,W718&gt;X718),S718,IF(AND(P718=Q718,W718=X718),T718,IF(AND(P718&lt;Q718,W718&lt;X718),U718,0))),"")</f>
        <v/>
      </c>
      <c r="Z718" s="25">
        <f>IF(AND(P718=W718,Q718=X718),1,0)</f>
        <v>1</v>
      </c>
      <c r="AA718" s="25" t="str">
        <f>IF(Z718=0,"",IF(ISBLANK(VLOOKUP(A718,Database!A:AA,22,FALSE)),"",VLOOKUP(A718,Database!A:AA,22,FALSE)))</f>
        <v>Exact</v>
      </c>
      <c r="AB718" s="25">
        <f ca="1">IFERROR(IF(AND(Y718&lt;&gt;"",OR(V718="Terminé",V718="En cours")),VLOOKUP(AA718,Setup_ScoreExactBonus!A:D,4,FALSE),0),0)</f>
        <v>0</v>
      </c>
      <c r="AC718" s="31" t="str">
        <f ca="1">IF(Y718&lt;&gt;"", Y718 + IF(Z718=1,AB718, 0), "")</f>
        <v/>
      </c>
      <c r="AD718" s="31">
        <f ca="1">SUMIFS(AC$2:AC718,D$2:D718,D718)*IF(R718=0,1,2)</f>
        <v>0</v>
      </c>
    </row>
    <row r="719" spans="1:30" x14ac:dyDescent="0.35">
      <c r="A719" s="31">
        <f>IF(ISBLANK(B719),"",COUNTIF(B$2:B719,B719))-1</f>
        <v>18</v>
      </c>
      <c r="B719" s="31">
        <v>16</v>
      </c>
      <c r="C719" s="10">
        <f>VLOOKUP($A719,Database!$A:$Y,7,FALSE)</f>
        <v>46190</v>
      </c>
      <c r="D719" s="31" t="str">
        <f>VLOOKUP(Pronostics!$B719,Setup_MPP!$A:$G,3,FALSE)</f>
        <v>Laura#8V93E</v>
      </c>
      <c r="E719" s="31" t="str">
        <f>VLOOKUP(Pronostics!$B719,Setup_MPP!$A:$G,2,FALSE)</f>
        <v>Laura GIULIANO</v>
      </c>
      <c r="F719" s="31" t="str">
        <f>VLOOKUP($B719,Setup_MPP!$A:$E,4,FALSE)</f>
        <v>#86A4FE</v>
      </c>
      <c r="G719" s="31" t="str">
        <f>VLOOKUP($B719,Setup_MPP!$A:$E,5,FALSE)</f>
        <v>#3769FF</v>
      </c>
      <c r="H719" s="31" t="str">
        <f>IFERROR(IF(AND(A719&gt;=1,A719&lt;=104),VLOOKUP($A719,Location!$A:$J,6,FALSE),IF(A719=0,"Avant l'ouverture",IF(OR(A719=105,A719=106),"Bonus"))),"")</f>
        <v>Tour 1</v>
      </c>
      <c r="I719" s="31" t="str">
        <f>IF(LEFT(H719,4)="Tour",VLOOKUP(A719,Database!$A:$C,3,FALSE),"")</f>
        <v>I</v>
      </c>
      <c r="J719" s="31" t="str">
        <f>VLOOKUP($A719,Location!$A:$J,7,FALSE)</f>
        <v>Irak</v>
      </c>
      <c r="K719" s="31" t="str">
        <f>IFERROR(VLOOKUP(J719,Setup_Team!$B:$C,2,FALSE), "TDB")</f>
        <v>IRQ</v>
      </c>
      <c r="L719" s="31" t="str">
        <f>VLOOKUP($A719,Location!$A:$J,8,FALSE)</f>
        <v>Norvège</v>
      </c>
      <c r="M719" s="31" t="str">
        <f>IFERROR(VLOOKUP(L719,Setup_Team!$B:$C,2,FALSE), "TDB")</f>
        <v>NOR</v>
      </c>
      <c r="N719" s="31" t="str">
        <f>VLOOKUP($A719,Location!$A:$J,9,FALSE)</f>
        <v>Foxborough</v>
      </c>
      <c r="O719" s="31" t="str">
        <f>VLOOKUP($A719,Location!$A:$J,10,FALSE)</f>
        <v>Gillette Stadium</v>
      </c>
      <c r="R719" s="31">
        <v>0</v>
      </c>
      <c r="S719" s="25">
        <f>VLOOKUP($A719,Database!$A:$Y,10,FALSE)</f>
        <v>178</v>
      </c>
      <c r="T719" s="25">
        <f>VLOOKUP($A719,Database!$A:$Y,11,FALSE)</f>
        <v>144</v>
      </c>
      <c r="U719" s="25">
        <f>VLOOKUP($A719,Database!$A:$Y,12,FALSE)</f>
        <v>30</v>
      </c>
      <c r="V719" s="25" t="str">
        <f>VLOOKUP(A719,Database!A:M,13,FALSE)</f>
        <v>À venir</v>
      </c>
      <c r="W719" s="25" t="str">
        <f>VLOOKUP($A719,Database!$A:$Y,20,FALSE)</f>
        <v/>
      </c>
      <c r="X719" s="25" t="str">
        <f>VLOOKUP($A719,Database!$A:$Y,21,FALSE)</f>
        <v/>
      </c>
      <c r="Y719" s="25" t="str">
        <f ca="1">IF(C719&lt;NOW(),IF(AND(P719&gt;Q719,W719&gt;X719),S719,IF(AND(P719=Q719,W719=X719),T719,IF(AND(P719&lt;Q719,W719&lt;X719),U719,0))),"")</f>
        <v/>
      </c>
      <c r="Z719" s="25">
        <f>IF(AND(P719=W719,Q719=X719),1,0)</f>
        <v>1</v>
      </c>
      <c r="AA719" s="25" t="str">
        <f>IF(Z719=0,"",IF(ISBLANK(VLOOKUP(A719,Database!A:AA,22,FALSE)),"",VLOOKUP(A719,Database!A:AA,22,FALSE)))</f>
        <v>Exact</v>
      </c>
      <c r="AB719" s="25">
        <f ca="1">IFERROR(IF(AND(Y719&lt;&gt;"",OR(V719="Terminé",V719="En cours")),VLOOKUP(AA719,Setup_ScoreExactBonus!A:D,4,FALSE),0),0)</f>
        <v>0</v>
      </c>
      <c r="AC719" s="31" t="str">
        <f ca="1">IF(Y719&lt;&gt;"", Y719 + IF(Z719=1,AB719, 0), "")</f>
        <v/>
      </c>
      <c r="AD719" s="31">
        <f ca="1">SUMIFS(AC$2:AC719,D$2:D719,D719)*IF(R719=0,1,2)</f>
        <v>0</v>
      </c>
    </row>
    <row r="720" spans="1:30" x14ac:dyDescent="0.35">
      <c r="A720" s="31">
        <f>IF(ISBLANK(B720),"",COUNTIF(B$2:B720,B720))-1</f>
        <v>18</v>
      </c>
      <c r="B720" s="31">
        <v>17</v>
      </c>
      <c r="C720" s="10">
        <f>VLOOKUP($A720,Database!$A:$Y,7,FALSE)</f>
        <v>46190</v>
      </c>
      <c r="D720" s="31" t="str">
        <f>VLOOKUP(Pronostics!$B720,Setup_MPP!$A:$G,3,FALSE)</f>
        <v>Joueur17</v>
      </c>
      <c r="E720" s="31" t="str">
        <f>VLOOKUP(Pronostics!$B720,Setup_MPP!$A:$G,2,FALSE)</f>
        <v>Joueur17</v>
      </c>
      <c r="F720" s="31" t="str">
        <f>VLOOKUP($B720,Setup_MPP!$A:$E,4,FALSE)</f>
        <v>#FFB0B0</v>
      </c>
      <c r="G720" s="31" t="str">
        <f>VLOOKUP($B720,Setup_MPP!$A:$E,5,FALSE)</f>
        <v>#F25757</v>
      </c>
      <c r="H720" s="31" t="str">
        <f>IFERROR(IF(AND(A720&gt;=1,A720&lt;=104),VLOOKUP($A720,Location!$A:$J,6,FALSE),IF(A720=0,"Avant l'ouverture",IF(OR(A720=105,A720=106),"Bonus"))),"")</f>
        <v>Tour 1</v>
      </c>
      <c r="I720" s="31" t="str">
        <f>IF(LEFT(H720,4)="Tour",VLOOKUP(A720,Database!$A:$C,3,FALSE),"")</f>
        <v>I</v>
      </c>
      <c r="J720" s="31" t="str">
        <f>VLOOKUP($A720,Location!$A:$J,7,FALSE)</f>
        <v>Irak</v>
      </c>
      <c r="K720" s="31" t="str">
        <f>IFERROR(VLOOKUP(J720,Setup_Team!$B:$C,2,FALSE), "TDB")</f>
        <v>IRQ</v>
      </c>
      <c r="L720" s="31" t="str">
        <f>VLOOKUP($A720,Location!$A:$J,8,FALSE)</f>
        <v>Norvège</v>
      </c>
      <c r="M720" s="31" t="str">
        <f>IFERROR(VLOOKUP(L720,Setup_Team!$B:$C,2,FALSE), "TDB")</f>
        <v>NOR</v>
      </c>
      <c r="N720" s="31" t="str">
        <f>VLOOKUP($A720,Location!$A:$J,9,FALSE)</f>
        <v>Foxborough</v>
      </c>
      <c r="O720" s="31" t="str">
        <f>VLOOKUP($A720,Location!$A:$J,10,FALSE)</f>
        <v>Gillette Stadium</v>
      </c>
      <c r="R720" s="31">
        <v>0</v>
      </c>
      <c r="S720" s="25">
        <f>VLOOKUP($A720,Database!$A:$Y,10,FALSE)</f>
        <v>178</v>
      </c>
      <c r="T720" s="25">
        <f>VLOOKUP($A720,Database!$A:$Y,11,FALSE)</f>
        <v>144</v>
      </c>
      <c r="U720" s="25">
        <f>VLOOKUP($A720,Database!$A:$Y,12,FALSE)</f>
        <v>30</v>
      </c>
      <c r="V720" s="25" t="str">
        <f>VLOOKUP(A720,Database!A:M,13,FALSE)</f>
        <v>À venir</v>
      </c>
      <c r="W720" s="25" t="str">
        <f>VLOOKUP($A720,Database!$A:$Y,20,FALSE)</f>
        <v/>
      </c>
      <c r="X720" s="25" t="str">
        <f>VLOOKUP($A720,Database!$A:$Y,21,FALSE)</f>
        <v/>
      </c>
      <c r="Y720" s="25" t="str">
        <f ca="1">IF(C720&lt;NOW(),IF(AND(P720&gt;Q720,W720&gt;X720),S720,IF(AND(P720=Q720,W720=X720),T720,IF(AND(P720&lt;Q720,W720&lt;X720),U720,0))),"")</f>
        <v/>
      </c>
      <c r="Z720" s="25">
        <f>IF(AND(P720=W720,Q720=X720),1,0)</f>
        <v>1</v>
      </c>
      <c r="AA720" s="25" t="str">
        <f>IF(Z720=0,"",IF(ISBLANK(VLOOKUP(A720,Database!A:AA,22,FALSE)),"",VLOOKUP(A720,Database!A:AA,22,FALSE)))</f>
        <v>Exact</v>
      </c>
      <c r="AB720" s="25">
        <f ca="1">IFERROR(IF(AND(Y720&lt;&gt;"",OR(V720="Terminé",V720="En cours")),VLOOKUP(AA720,Setup_ScoreExactBonus!A:D,4,FALSE),0),0)</f>
        <v>0</v>
      </c>
      <c r="AC720" s="31" t="str">
        <f ca="1">IF(Y720&lt;&gt;"", Y720 + IF(Z720=1,AB720, 0), "")</f>
        <v/>
      </c>
      <c r="AD720" s="31">
        <f ca="1">SUMIFS(AC$2:AC720,D$2:D720,D720)*IF(R720=0,1,2)</f>
        <v>0</v>
      </c>
    </row>
    <row r="721" spans="1:30" x14ac:dyDescent="0.35">
      <c r="A721" s="31">
        <f>IF(ISBLANK(B721),"",COUNTIF(B$2:B721,B721))-1</f>
        <v>18</v>
      </c>
      <c r="B721" s="31">
        <v>18</v>
      </c>
      <c r="C721" s="10">
        <f>VLOOKUP($A721,Database!$A:$Y,7,FALSE)</f>
        <v>46190</v>
      </c>
      <c r="D721" s="31" t="str">
        <f>VLOOKUP(Pronostics!$B721,Setup_MPP!$A:$G,3,FALSE)</f>
        <v>Joueur18</v>
      </c>
      <c r="E721" s="31" t="str">
        <f>VLOOKUP(Pronostics!$B721,Setup_MPP!$A:$G,2,FALSE)</f>
        <v>Joueur18</v>
      </c>
      <c r="F721" s="31" t="str">
        <f>VLOOKUP($B721,Setup_MPP!$A:$E,4,FALSE)</f>
        <v>#FFC9B0</v>
      </c>
      <c r="G721" s="31" t="str">
        <f>VLOOKUP($B721,Setup_MPP!$A:$E,5,FALSE)</f>
        <v>#F28D57</v>
      </c>
      <c r="H721" s="31" t="str">
        <f>IFERROR(IF(AND(A721&gt;=1,A721&lt;=104),VLOOKUP($A721,Location!$A:$J,6,FALSE),IF(A721=0,"Avant l'ouverture",IF(OR(A721=105,A721=106),"Bonus"))),"")</f>
        <v>Tour 1</v>
      </c>
      <c r="I721" s="31" t="str">
        <f>IF(LEFT(H721,4)="Tour",VLOOKUP(A721,Database!$A:$C,3,FALSE),"")</f>
        <v>I</v>
      </c>
      <c r="J721" s="31" t="str">
        <f>VLOOKUP($A721,Location!$A:$J,7,FALSE)</f>
        <v>Irak</v>
      </c>
      <c r="K721" s="31" t="str">
        <f>IFERROR(VLOOKUP(J721,Setup_Team!$B:$C,2,FALSE), "TDB")</f>
        <v>IRQ</v>
      </c>
      <c r="L721" s="31" t="str">
        <f>VLOOKUP($A721,Location!$A:$J,8,FALSE)</f>
        <v>Norvège</v>
      </c>
      <c r="M721" s="31" t="str">
        <f>IFERROR(VLOOKUP(L721,Setup_Team!$B:$C,2,FALSE), "TDB")</f>
        <v>NOR</v>
      </c>
      <c r="N721" s="31" t="str">
        <f>VLOOKUP($A721,Location!$A:$J,9,FALSE)</f>
        <v>Foxborough</v>
      </c>
      <c r="O721" s="31" t="str">
        <f>VLOOKUP($A721,Location!$A:$J,10,FALSE)</f>
        <v>Gillette Stadium</v>
      </c>
      <c r="R721" s="31">
        <v>0</v>
      </c>
      <c r="S721" s="25">
        <f>VLOOKUP($A721,Database!$A:$Y,10,FALSE)</f>
        <v>178</v>
      </c>
      <c r="T721" s="25">
        <f>VLOOKUP($A721,Database!$A:$Y,11,FALSE)</f>
        <v>144</v>
      </c>
      <c r="U721" s="25">
        <f>VLOOKUP($A721,Database!$A:$Y,12,FALSE)</f>
        <v>30</v>
      </c>
      <c r="V721" s="25" t="str">
        <f>VLOOKUP(A721,Database!A:M,13,FALSE)</f>
        <v>À venir</v>
      </c>
      <c r="W721" s="25" t="str">
        <f>VLOOKUP($A721,Database!$A:$Y,20,FALSE)</f>
        <v/>
      </c>
      <c r="X721" s="25" t="str">
        <f>VLOOKUP($A721,Database!$A:$Y,21,FALSE)</f>
        <v/>
      </c>
      <c r="Y721" s="25" t="str">
        <f ca="1">IF(C721&lt;NOW(),IF(AND(P721&gt;Q721,W721&gt;X721),S721,IF(AND(P721=Q721,W721=X721),T721,IF(AND(P721&lt;Q721,W721&lt;X721),U721,0))),"")</f>
        <v/>
      </c>
      <c r="Z721" s="25">
        <f>IF(AND(P721=W721,Q721=X721),1,0)</f>
        <v>1</v>
      </c>
      <c r="AA721" s="25" t="str">
        <f>IF(Z721=0,"",IF(ISBLANK(VLOOKUP(A721,Database!A:AA,22,FALSE)),"",VLOOKUP(A721,Database!A:AA,22,FALSE)))</f>
        <v>Exact</v>
      </c>
      <c r="AB721" s="25">
        <f ca="1">IFERROR(IF(AND(Y721&lt;&gt;"",OR(V721="Terminé",V721="En cours")),VLOOKUP(AA721,Setup_ScoreExactBonus!A:D,4,FALSE),0),0)</f>
        <v>0</v>
      </c>
      <c r="AC721" s="31" t="str">
        <f ca="1">IF(Y721&lt;&gt;"", Y721 + IF(Z721=1,AB721, 0), "")</f>
        <v/>
      </c>
      <c r="AD721" s="31">
        <f ca="1">SUMIFS(AC$2:AC721,D$2:D721,D721)*IF(R721=0,1,2)</f>
        <v>0</v>
      </c>
    </row>
    <row r="722" spans="1:30" x14ac:dyDescent="0.35">
      <c r="A722" s="31">
        <f>IF(ISBLANK(B722),"",COUNTIF(B$2:B722,B722))-1</f>
        <v>18</v>
      </c>
      <c r="B722" s="31">
        <v>19</v>
      </c>
      <c r="C722" s="10">
        <f>VLOOKUP($A722,Database!$A:$Y,7,FALSE)</f>
        <v>46190</v>
      </c>
      <c r="D722" s="31" t="str">
        <f>VLOOKUP(Pronostics!$B722,Setup_MPP!$A:$G,3,FALSE)</f>
        <v>Joueur19</v>
      </c>
      <c r="E722" s="31" t="str">
        <f>VLOOKUP(Pronostics!$B722,Setup_MPP!$A:$G,2,FALSE)</f>
        <v>Joueur19</v>
      </c>
      <c r="F722" s="31" t="str">
        <f>VLOOKUP($B722,Setup_MPP!$A:$E,4,FALSE)</f>
        <v>#D5D5D5</v>
      </c>
      <c r="G722" s="31" t="str">
        <f>VLOOKUP($B722,Setup_MPP!$A:$E,5,FALSE)</f>
        <v>#727272</v>
      </c>
      <c r="H722" s="31" t="str">
        <f>IFERROR(IF(AND(A722&gt;=1,A722&lt;=104),VLOOKUP($A722,Location!$A:$J,6,FALSE),IF(A722=0,"Avant l'ouverture",IF(OR(A722=105,A722=106),"Bonus"))),"")</f>
        <v>Tour 1</v>
      </c>
      <c r="I722" s="31" t="str">
        <f>IF(LEFT(H722,4)="Tour",VLOOKUP(A722,Database!$A:$C,3,FALSE),"")</f>
        <v>I</v>
      </c>
      <c r="J722" s="31" t="str">
        <f>VLOOKUP($A722,Location!$A:$J,7,FALSE)</f>
        <v>Irak</v>
      </c>
      <c r="K722" s="31" t="str">
        <f>IFERROR(VLOOKUP(J722,Setup_Team!$B:$C,2,FALSE), "TDB")</f>
        <v>IRQ</v>
      </c>
      <c r="L722" s="31" t="str">
        <f>VLOOKUP($A722,Location!$A:$J,8,FALSE)</f>
        <v>Norvège</v>
      </c>
      <c r="M722" s="31" t="str">
        <f>IFERROR(VLOOKUP(L722,Setup_Team!$B:$C,2,FALSE), "TDB")</f>
        <v>NOR</v>
      </c>
      <c r="N722" s="31" t="str">
        <f>VLOOKUP($A722,Location!$A:$J,9,FALSE)</f>
        <v>Foxborough</v>
      </c>
      <c r="O722" s="31" t="str">
        <f>VLOOKUP($A722,Location!$A:$J,10,FALSE)</f>
        <v>Gillette Stadium</v>
      </c>
      <c r="R722" s="31">
        <v>0</v>
      </c>
      <c r="S722" s="25">
        <f>VLOOKUP($A722,Database!$A:$Y,10,FALSE)</f>
        <v>178</v>
      </c>
      <c r="T722" s="25">
        <f>VLOOKUP($A722,Database!$A:$Y,11,FALSE)</f>
        <v>144</v>
      </c>
      <c r="U722" s="25">
        <f>VLOOKUP($A722,Database!$A:$Y,12,FALSE)</f>
        <v>30</v>
      </c>
      <c r="V722" s="25" t="str">
        <f>VLOOKUP(A722,Database!A:M,13,FALSE)</f>
        <v>À venir</v>
      </c>
      <c r="W722" s="25" t="str">
        <f>VLOOKUP($A722,Database!$A:$Y,20,FALSE)</f>
        <v/>
      </c>
      <c r="X722" s="25" t="str">
        <f>VLOOKUP($A722,Database!$A:$Y,21,FALSE)</f>
        <v/>
      </c>
      <c r="Y722" s="25" t="str">
        <f ca="1">IF(C722&lt;NOW(),IF(AND(P722&gt;Q722,W722&gt;X722),S722,IF(AND(P722=Q722,W722=X722),T722,IF(AND(P722&lt;Q722,W722&lt;X722),U722,0))),"")</f>
        <v/>
      </c>
      <c r="Z722" s="25">
        <f>IF(AND(P722=W722,Q722=X722),1,0)</f>
        <v>1</v>
      </c>
      <c r="AA722" s="25" t="str">
        <f>IF(Z722=0,"",IF(ISBLANK(VLOOKUP(A722,Database!A:AA,22,FALSE)),"",VLOOKUP(A722,Database!A:AA,22,FALSE)))</f>
        <v>Exact</v>
      </c>
      <c r="AB722" s="25">
        <f ca="1">IFERROR(IF(AND(Y722&lt;&gt;"",OR(V722="Terminé",V722="En cours")),VLOOKUP(AA722,Setup_ScoreExactBonus!A:D,4,FALSE),0),0)</f>
        <v>0</v>
      </c>
      <c r="AC722" s="31" t="str">
        <f ca="1">IF(Y722&lt;&gt;"", Y722 + IF(Z722=1,AB722, 0), "")</f>
        <v/>
      </c>
      <c r="AD722" s="31">
        <f ca="1">SUMIFS(AC$2:AC722,D$2:D722,D722)*IF(R722=0,1,2)</f>
        <v>0</v>
      </c>
    </row>
    <row r="723" spans="1:30" x14ac:dyDescent="0.35">
      <c r="A723" s="31">
        <f>IF(ISBLANK(B723),"",COUNTIF(B$2:B723,B723))-1</f>
        <v>18</v>
      </c>
      <c r="B723" s="31">
        <v>20</v>
      </c>
      <c r="C723" s="10">
        <f>VLOOKUP($A723,Database!$A:$Y,7,FALSE)</f>
        <v>46190</v>
      </c>
      <c r="D723" s="31" t="str">
        <f>VLOOKUP(Pronostics!$B723,Setup_MPP!$A:$G,3,FALSE)</f>
        <v>Joueur20</v>
      </c>
      <c r="E723" s="31" t="str">
        <f>VLOOKUP(Pronostics!$B723,Setup_MPP!$A:$G,2,FALSE)</f>
        <v>Joueur20</v>
      </c>
      <c r="F723" s="31" t="str">
        <f>VLOOKUP($B723,Setup_MPP!$A:$E,4,FALSE)</f>
        <v>#D5D5D5</v>
      </c>
      <c r="G723" s="31" t="str">
        <f>VLOOKUP($B723,Setup_MPP!$A:$E,5,FALSE)</f>
        <v>#727272</v>
      </c>
      <c r="H723" s="31" t="str">
        <f>IFERROR(IF(AND(A723&gt;=1,A723&lt;=104),VLOOKUP($A723,Location!$A:$J,6,FALSE),IF(A723=0,"Avant l'ouverture",IF(OR(A723=105,A723=106),"Bonus"))),"")</f>
        <v>Tour 1</v>
      </c>
      <c r="I723" s="31" t="str">
        <f>IF(LEFT(H723,4)="Tour",VLOOKUP(A723,Database!$A:$C,3,FALSE),"")</f>
        <v>I</v>
      </c>
      <c r="J723" s="31" t="str">
        <f>VLOOKUP($A723,Location!$A:$J,7,FALSE)</f>
        <v>Irak</v>
      </c>
      <c r="K723" s="31" t="str">
        <f>IFERROR(VLOOKUP(J723,Setup_Team!$B:$C,2,FALSE), "TDB")</f>
        <v>IRQ</v>
      </c>
      <c r="L723" s="31" t="str">
        <f>VLOOKUP($A723,Location!$A:$J,8,FALSE)</f>
        <v>Norvège</v>
      </c>
      <c r="M723" s="31" t="str">
        <f>IFERROR(VLOOKUP(L723,Setup_Team!$B:$C,2,FALSE), "TDB")</f>
        <v>NOR</v>
      </c>
      <c r="N723" s="31" t="str">
        <f>VLOOKUP($A723,Location!$A:$J,9,FALSE)</f>
        <v>Foxborough</v>
      </c>
      <c r="O723" s="31" t="str">
        <f>VLOOKUP($A723,Location!$A:$J,10,FALSE)</f>
        <v>Gillette Stadium</v>
      </c>
      <c r="R723" s="31">
        <v>0</v>
      </c>
      <c r="S723" s="25">
        <f>VLOOKUP($A723,Database!$A:$Y,10,FALSE)</f>
        <v>178</v>
      </c>
      <c r="T723" s="25">
        <f>VLOOKUP($A723,Database!$A:$Y,11,FALSE)</f>
        <v>144</v>
      </c>
      <c r="U723" s="25">
        <f>VLOOKUP($A723,Database!$A:$Y,12,FALSE)</f>
        <v>30</v>
      </c>
      <c r="V723" s="25" t="str">
        <f>VLOOKUP(A723,Database!A:M,13,FALSE)</f>
        <v>À venir</v>
      </c>
      <c r="W723" s="25" t="str">
        <f>VLOOKUP($A723,Database!$A:$Y,20,FALSE)</f>
        <v/>
      </c>
      <c r="X723" s="25" t="str">
        <f>VLOOKUP($A723,Database!$A:$Y,21,FALSE)</f>
        <v/>
      </c>
      <c r="Y723" s="25" t="str">
        <f ca="1">IF(C723&lt;NOW(),IF(AND(P723&gt;Q723,W723&gt;X723),S723,IF(AND(P723=Q723,W723=X723),T723,IF(AND(P723&lt;Q723,W723&lt;X723),U723,0))),"")</f>
        <v/>
      </c>
      <c r="Z723" s="25">
        <f>IF(AND(P723=W723,Q723=X723),1,0)</f>
        <v>1</v>
      </c>
      <c r="AA723" s="25" t="str">
        <f>IF(Z723=0,"",IF(ISBLANK(VLOOKUP(A723,Database!A:AA,22,FALSE)),"",VLOOKUP(A723,Database!A:AA,22,FALSE)))</f>
        <v>Exact</v>
      </c>
      <c r="AB723" s="25">
        <f ca="1">IFERROR(IF(AND(Y723&lt;&gt;"",OR(V723="Terminé",V723="En cours")),VLOOKUP(AA723,Setup_ScoreExactBonus!A:D,4,FALSE),0),0)</f>
        <v>0</v>
      </c>
      <c r="AC723" s="31" t="str">
        <f ca="1">IF(Y723&lt;&gt;"", Y723 + IF(Z723=1,AB723, 0), "")</f>
        <v/>
      </c>
      <c r="AD723" s="31">
        <f ca="1">SUMIFS(AC$2:AC723,D$2:D723,D723)*IF(R723=0,1,2)</f>
        <v>0</v>
      </c>
    </row>
    <row r="724" spans="1:30" x14ac:dyDescent="0.35">
      <c r="A724" s="31">
        <f>IF(ISBLANK(B724),"",COUNTIF(B$2:B724,B724))-1</f>
        <v>18</v>
      </c>
      <c r="B724" s="31">
        <v>21</v>
      </c>
      <c r="C724" s="10">
        <f>VLOOKUP($A724,Database!$A:$Y,7,FALSE)</f>
        <v>46190</v>
      </c>
      <c r="D724" s="31" t="str">
        <f>VLOOKUP(Pronostics!$B724,Setup_MPP!$A:$G,3,FALSE)</f>
        <v>Joueur21</v>
      </c>
      <c r="E724" s="31" t="str">
        <f>VLOOKUP(Pronostics!$B724,Setup_MPP!$A:$G,2,FALSE)</f>
        <v>Joueur21</v>
      </c>
      <c r="F724" s="31" t="str">
        <f>VLOOKUP($B724,Setup_MPP!$A:$E,4,FALSE)</f>
        <v>#D5D5D5</v>
      </c>
      <c r="G724" s="31" t="str">
        <f>VLOOKUP($B724,Setup_MPP!$A:$E,5,FALSE)</f>
        <v>#727272</v>
      </c>
      <c r="H724" s="31" t="str">
        <f>IFERROR(IF(AND(A724&gt;=1,A724&lt;=104),VLOOKUP($A724,Location!$A:$J,6,FALSE),IF(A724=0,"Avant l'ouverture",IF(OR(A724=105,A724=106),"Bonus"))),"")</f>
        <v>Tour 1</v>
      </c>
      <c r="I724" s="31" t="str">
        <f>IF(LEFT(H724,4)="Tour",VLOOKUP(A724,Database!$A:$C,3,FALSE),"")</f>
        <v>I</v>
      </c>
      <c r="J724" s="31" t="str">
        <f>VLOOKUP($A724,Location!$A:$J,7,FALSE)</f>
        <v>Irak</v>
      </c>
      <c r="K724" s="31" t="str">
        <f>IFERROR(VLOOKUP(J724,Setup_Team!$B:$C,2,FALSE), "TDB")</f>
        <v>IRQ</v>
      </c>
      <c r="L724" s="31" t="str">
        <f>VLOOKUP($A724,Location!$A:$J,8,FALSE)</f>
        <v>Norvège</v>
      </c>
      <c r="M724" s="31" t="str">
        <f>IFERROR(VLOOKUP(L724,Setup_Team!$B:$C,2,FALSE), "TDB")</f>
        <v>NOR</v>
      </c>
      <c r="N724" s="31" t="str">
        <f>VLOOKUP($A724,Location!$A:$J,9,FALSE)</f>
        <v>Foxborough</v>
      </c>
      <c r="O724" s="31" t="str">
        <f>VLOOKUP($A724,Location!$A:$J,10,FALSE)</f>
        <v>Gillette Stadium</v>
      </c>
      <c r="R724" s="31">
        <v>0</v>
      </c>
      <c r="S724" s="25">
        <f>VLOOKUP($A724,Database!$A:$Y,10,FALSE)</f>
        <v>178</v>
      </c>
      <c r="T724" s="25">
        <f>VLOOKUP($A724,Database!$A:$Y,11,FALSE)</f>
        <v>144</v>
      </c>
      <c r="U724" s="25">
        <f>VLOOKUP($A724,Database!$A:$Y,12,FALSE)</f>
        <v>30</v>
      </c>
      <c r="V724" s="25" t="str">
        <f>VLOOKUP(A724,Database!A:M,13,FALSE)</f>
        <v>À venir</v>
      </c>
      <c r="W724" s="25" t="str">
        <f>VLOOKUP($A724,Database!$A:$Y,20,FALSE)</f>
        <v/>
      </c>
      <c r="X724" s="25" t="str">
        <f>VLOOKUP($A724,Database!$A:$Y,21,FALSE)</f>
        <v/>
      </c>
      <c r="Y724" s="25" t="str">
        <f ca="1">IF(C724&lt;NOW(),IF(AND(P724&gt;Q724,W724&gt;X724),S724,IF(AND(P724=Q724,W724=X724),T724,IF(AND(P724&lt;Q724,W724&lt;X724),U724,0))),"")</f>
        <v/>
      </c>
      <c r="Z724" s="25">
        <f>IF(AND(P724=W724,Q724=X724),1,0)</f>
        <v>1</v>
      </c>
      <c r="AA724" s="25" t="str">
        <f>IF(Z724=0,"",IF(ISBLANK(VLOOKUP(A724,Database!A:AA,22,FALSE)),"",VLOOKUP(A724,Database!A:AA,22,FALSE)))</f>
        <v>Exact</v>
      </c>
      <c r="AB724" s="25">
        <f ca="1">IFERROR(IF(AND(Y724&lt;&gt;"",OR(V724="Terminé",V724="En cours")),VLOOKUP(AA724,Setup_ScoreExactBonus!A:D,4,FALSE),0),0)</f>
        <v>0</v>
      </c>
      <c r="AC724" s="31" t="str">
        <f ca="1">IF(Y724&lt;&gt;"", Y724 + IF(Z724=1,AB724, 0), "")</f>
        <v/>
      </c>
      <c r="AD724" s="31">
        <f ca="1">SUMIFS(AC$2:AC724,D$2:D724,D724)*IF(R724=0,1,2)</f>
        <v>0</v>
      </c>
    </row>
    <row r="725" spans="1:30" x14ac:dyDescent="0.35">
      <c r="A725" s="31">
        <f>IF(ISBLANK(B725),"",COUNTIF(B$2:B725,B725))-1</f>
        <v>18</v>
      </c>
      <c r="B725" s="31">
        <v>22</v>
      </c>
      <c r="C725" s="10">
        <f>VLOOKUP($A725,Database!$A:$Y,7,FALSE)</f>
        <v>46190</v>
      </c>
      <c r="D725" s="31" t="str">
        <f>VLOOKUP(Pronostics!$B725,Setup_MPP!$A:$G,3,FALSE)</f>
        <v>Joueur22</v>
      </c>
      <c r="E725" s="31" t="str">
        <f>VLOOKUP(Pronostics!$B725,Setup_MPP!$A:$G,2,FALSE)</f>
        <v>Joueur22</v>
      </c>
      <c r="F725" s="31" t="str">
        <f>VLOOKUP($B725,Setup_MPP!$A:$E,4,FALSE)</f>
        <v>#D5D5D5</v>
      </c>
      <c r="G725" s="31" t="str">
        <f>VLOOKUP($B725,Setup_MPP!$A:$E,5,FALSE)</f>
        <v>#727272</v>
      </c>
      <c r="H725" s="31" t="str">
        <f>IFERROR(IF(AND(A725&gt;=1,A725&lt;=104),VLOOKUP($A725,Location!$A:$J,6,FALSE),IF(A725=0,"Avant l'ouverture",IF(OR(A725=105,A725=106),"Bonus"))),"")</f>
        <v>Tour 1</v>
      </c>
      <c r="I725" s="31" t="str">
        <f>IF(LEFT(H725,4)="Tour",VLOOKUP(A725,Database!$A:$C,3,FALSE),"")</f>
        <v>I</v>
      </c>
      <c r="J725" s="31" t="str">
        <f>VLOOKUP($A725,Location!$A:$J,7,FALSE)</f>
        <v>Irak</v>
      </c>
      <c r="K725" s="31" t="str">
        <f>IFERROR(VLOOKUP(J725,Setup_Team!$B:$C,2,FALSE), "TDB")</f>
        <v>IRQ</v>
      </c>
      <c r="L725" s="31" t="str">
        <f>VLOOKUP($A725,Location!$A:$J,8,FALSE)</f>
        <v>Norvège</v>
      </c>
      <c r="M725" s="31" t="str">
        <f>IFERROR(VLOOKUP(L725,Setup_Team!$B:$C,2,FALSE), "TDB")</f>
        <v>NOR</v>
      </c>
      <c r="N725" s="31" t="str">
        <f>VLOOKUP($A725,Location!$A:$J,9,FALSE)</f>
        <v>Foxborough</v>
      </c>
      <c r="O725" s="31" t="str">
        <f>VLOOKUP($A725,Location!$A:$J,10,FALSE)</f>
        <v>Gillette Stadium</v>
      </c>
      <c r="R725" s="31">
        <v>0</v>
      </c>
      <c r="S725" s="25">
        <f>VLOOKUP($A725,Database!$A:$Y,10,FALSE)</f>
        <v>178</v>
      </c>
      <c r="T725" s="25">
        <f>VLOOKUP($A725,Database!$A:$Y,11,FALSE)</f>
        <v>144</v>
      </c>
      <c r="U725" s="25">
        <f>VLOOKUP($A725,Database!$A:$Y,12,FALSE)</f>
        <v>30</v>
      </c>
      <c r="V725" s="25" t="str">
        <f>VLOOKUP(A725,Database!A:M,13,FALSE)</f>
        <v>À venir</v>
      </c>
      <c r="W725" s="25" t="str">
        <f>VLOOKUP($A725,Database!$A:$Y,20,FALSE)</f>
        <v/>
      </c>
      <c r="X725" s="25" t="str">
        <f>VLOOKUP($A725,Database!$A:$Y,21,FALSE)</f>
        <v/>
      </c>
      <c r="Y725" s="25" t="str">
        <f ca="1">IF(C725&lt;NOW(),IF(AND(P725&gt;Q725,W725&gt;X725),S725,IF(AND(P725=Q725,W725=X725),T725,IF(AND(P725&lt;Q725,W725&lt;X725),U725,0))),"")</f>
        <v/>
      </c>
      <c r="Z725" s="25">
        <f>IF(AND(P725=W725,Q725=X725),1,0)</f>
        <v>1</v>
      </c>
      <c r="AA725" s="25" t="str">
        <f>IF(Z725=0,"",IF(ISBLANK(VLOOKUP(A725,Database!A:AA,22,FALSE)),"",VLOOKUP(A725,Database!A:AA,22,FALSE)))</f>
        <v>Exact</v>
      </c>
      <c r="AB725" s="25">
        <f ca="1">IFERROR(IF(AND(Y725&lt;&gt;"",OR(V725="Terminé",V725="En cours")),VLOOKUP(AA725,Setup_ScoreExactBonus!A:D,4,FALSE),0),0)</f>
        <v>0</v>
      </c>
      <c r="AC725" s="31" t="str">
        <f ca="1">IF(Y725&lt;&gt;"", Y725 + IF(Z725=1,AB725, 0), "")</f>
        <v/>
      </c>
      <c r="AD725" s="31">
        <f ca="1">SUMIFS(AC$2:AC725,D$2:D725,D725)*IF(R725=0,1,2)</f>
        <v>0</v>
      </c>
    </row>
    <row r="726" spans="1:30" x14ac:dyDescent="0.35">
      <c r="A726" s="31">
        <f>IF(ISBLANK(B726),"",COUNTIF(B$2:B726,B726))-1</f>
        <v>18</v>
      </c>
      <c r="B726" s="31">
        <v>23</v>
      </c>
      <c r="C726" s="10">
        <f>VLOOKUP($A726,Database!$A:$Y,7,FALSE)</f>
        <v>46190</v>
      </c>
      <c r="D726" s="31" t="str">
        <f>VLOOKUP(Pronostics!$B726,Setup_MPP!$A:$G,3,FALSE)</f>
        <v>Joueur23</v>
      </c>
      <c r="E726" s="31" t="str">
        <f>VLOOKUP(Pronostics!$B726,Setup_MPP!$A:$G,2,FALSE)</f>
        <v>Joueur23</v>
      </c>
      <c r="F726" s="31" t="str">
        <f>VLOOKUP($B726,Setup_MPP!$A:$E,4,FALSE)</f>
        <v>#D5D5D5</v>
      </c>
      <c r="G726" s="31" t="str">
        <f>VLOOKUP($B726,Setup_MPP!$A:$E,5,FALSE)</f>
        <v>#727272</v>
      </c>
      <c r="H726" s="31" t="str">
        <f>IFERROR(IF(AND(A726&gt;=1,A726&lt;=104),VLOOKUP($A726,Location!$A:$J,6,FALSE),IF(A726=0,"Avant l'ouverture",IF(OR(A726=105,A726=106),"Bonus"))),"")</f>
        <v>Tour 1</v>
      </c>
      <c r="I726" s="31" t="str">
        <f>IF(LEFT(H726,4)="Tour",VLOOKUP(A726,Database!$A:$C,3,FALSE),"")</f>
        <v>I</v>
      </c>
      <c r="J726" s="31" t="str">
        <f>VLOOKUP($A726,Location!$A:$J,7,FALSE)</f>
        <v>Irak</v>
      </c>
      <c r="K726" s="31" t="str">
        <f>IFERROR(VLOOKUP(J726,Setup_Team!$B:$C,2,FALSE), "TDB")</f>
        <v>IRQ</v>
      </c>
      <c r="L726" s="31" t="str">
        <f>VLOOKUP($A726,Location!$A:$J,8,FALSE)</f>
        <v>Norvège</v>
      </c>
      <c r="M726" s="31" t="str">
        <f>IFERROR(VLOOKUP(L726,Setup_Team!$B:$C,2,FALSE), "TDB")</f>
        <v>NOR</v>
      </c>
      <c r="N726" s="31" t="str">
        <f>VLOOKUP($A726,Location!$A:$J,9,FALSE)</f>
        <v>Foxborough</v>
      </c>
      <c r="O726" s="31" t="str">
        <f>VLOOKUP($A726,Location!$A:$J,10,FALSE)</f>
        <v>Gillette Stadium</v>
      </c>
      <c r="R726" s="31">
        <v>0</v>
      </c>
      <c r="S726" s="25">
        <f>VLOOKUP($A726,Database!$A:$Y,10,FALSE)</f>
        <v>178</v>
      </c>
      <c r="T726" s="25">
        <f>VLOOKUP($A726,Database!$A:$Y,11,FALSE)</f>
        <v>144</v>
      </c>
      <c r="U726" s="25">
        <f>VLOOKUP($A726,Database!$A:$Y,12,FALSE)</f>
        <v>30</v>
      </c>
      <c r="V726" s="25" t="str">
        <f>VLOOKUP(A726,Database!A:M,13,FALSE)</f>
        <v>À venir</v>
      </c>
      <c r="W726" s="25" t="str">
        <f>VLOOKUP($A726,Database!$A:$Y,20,FALSE)</f>
        <v/>
      </c>
      <c r="X726" s="25" t="str">
        <f>VLOOKUP($A726,Database!$A:$Y,21,FALSE)</f>
        <v/>
      </c>
      <c r="Y726" s="25" t="str">
        <f ca="1">IF(C726&lt;NOW(),IF(AND(P726&gt;Q726,W726&gt;X726),S726,IF(AND(P726=Q726,W726=X726),T726,IF(AND(P726&lt;Q726,W726&lt;X726),U726,0))),"")</f>
        <v/>
      </c>
      <c r="Z726" s="25">
        <f>IF(AND(P726=W726,Q726=X726),1,0)</f>
        <v>1</v>
      </c>
      <c r="AA726" s="25" t="str">
        <f>IF(Z726=0,"",IF(ISBLANK(VLOOKUP(A726,Database!A:AA,22,FALSE)),"",VLOOKUP(A726,Database!A:AA,22,FALSE)))</f>
        <v>Exact</v>
      </c>
      <c r="AB726" s="25">
        <f ca="1">IFERROR(IF(AND(Y726&lt;&gt;"",OR(V726="Terminé",V726="En cours")),VLOOKUP(AA726,Setup_ScoreExactBonus!A:D,4,FALSE),0),0)</f>
        <v>0</v>
      </c>
      <c r="AC726" s="31" t="str">
        <f ca="1">IF(Y726&lt;&gt;"", Y726 + IF(Z726=1,AB726, 0), "")</f>
        <v/>
      </c>
      <c r="AD726" s="31">
        <f ca="1">SUMIFS(AC$2:AC726,D$2:D726,D726)*IF(R726=0,1,2)</f>
        <v>0</v>
      </c>
    </row>
    <row r="727" spans="1:30" x14ac:dyDescent="0.35">
      <c r="A727" s="31">
        <f>IF(ISBLANK(B727),"",COUNTIF(B$2:B727,B727))-1</f>
        <v>18</v>
      </c>
      <c r="B727" s="31">
        <v>24</v>
      </c>
      <c r="C727" s="10">
        <f>VLOOKUP($A727,Database!$A:$Y,7,FALSE)</f>
        <v>46190</v>
      </c>
      <c r="D727" s="31" t="str">
        <f>VLOOKUP(Pronostics!$B727,Setup_MPP!$A:$G,3,FALSE)</f>
        <v>Joueur24</v>
      </c>
      <c r="E727" s="31" t="str">
        <f>VLOOKUP(Pronostics!$B727,Setup_MPP!$A:$G,2,FALSE)</f>
        <v>Joueur24</v>
      </c>
      <c r="F727" s="31" t="str">
        <f>VLOOKUP($B727,Setup_MPP!$A:$E,4,FALSE)</f>
        <v>#D5D5D5</v>
      </c>
      <c r="G727" s="31" t="str">
        <f>VLOOKUP($B727,Setup_MPP!$A:$E,5,FALSE)</f>
        <v>#727272</v>
      </c>
      <c r="H727" s="31" t="str">
        <f>IFERROR(IF(AND(A727&gt;=1,A727&lt;=104),VLOOKUP($A727,Location!$A:$J,6,FALSE),IF(A727=0,"Avant l'ouverture",IF(OR(A727=105,A727=106),"Bonus"))),"")</f>
        <v>Tour 1</v>
      </c>
      <c r="I727" s="31" t="str">
        <f>IF(LEFT(H727,4)="Tour",VLOOKUP(A727,Database!$A:$C,3,FALSE),"")</f>
        <v>I</v>
      </c>
      <c r="J727" s="31" t="str">
        <f>VLOOKUP($A727,Location!$A:$J,7,FALSE)</f>
        <v>Irak</v>
      </c>
      <c r="K727" s="31" t="str">
        <f>IFERROR(VLOOKUP(J727,Setup_Team!$B:$C,2,FALSE), "TDB")</f>
        <v>IRQ</v>
      </c>
      <c r="L727" s="31" t="str">
        <f>VLOOKUP($A727,Location!$A:$J,8,FALSE)</f>
        <v>Norvège</v>
      </c>
      <c r="M727" s="31" t="str">
        <f>IFERROR(VLOOKUP(L727,Setup_Team!$B:$C,2,FALSE), "TDB")</f>
        <v>NOR</v>
      </c>
      <c r="N727" s="31" t="str">
        <f>VLOOKUP($A727,Location!$A:$J,9,FALSE)</f>
        <v>Foxborough</v>
      </c>
      <c r="O727" s="31" t="str">
        <f>VLOOKUP($A727,Location!$A:$J,10,FALSE)</f>
        <v>Gillette Stadium</v>
      </c>
      <c r="R727" s="31">
        <v>0</v>
      </c>
      <c r="S727" s="25">
        <f>VLOOKUP($A727,Database!$A:$Y,10,FALSE)</f>
        <v>178</v>
      </c>
      <c r="T727" s="25">
        <f>VLOOKUP($A727,Database!$A:$Y,11,FALSE)</f>
        <v>144</v>
      </c>
      <c r="U727" s="25">
        <f>VLOOKUP($A727,Database!$A:$Y,12,FALSE)</f>
        <v>30</v>
      </c>
      <c r="V727" s="25" t="str">
        <f>VLOOKUP(A727,Database!A:M,13,FALSE)</f>
        <v>À venir</v>
      </c>
      <c r="W727" s="25" t="str">
        <f>VLOOKUP($A727,Database!$A:$Y,20,FALSE)</f>
        <v/>
      </c>
      <c r="X727" s="25" t="str">
        <f>VLOOKUP($A727,Database!$A:$Y,21,FALSE)</f>
        <v/>
      </c>
      <c r="Y727" s="25" t="str">
        <f ca="1">IF(C727&lt;NOW(),IF(AND(P727&gt;Q727,W727&gt;X727),S727,IF(AND(P727=Q727,W727=X727),T727,IF(AND(P727&lt;Q727,W727&lt;X727),U727,0))),"")</f>
        <v/>
      </c>
      <c r="Z727" s="25">
        <f>IF(AND(P727=W727,Q727=X727),1,0)</f>
        <v>1</v>
      </c>
      <c r="AA727" s="25" t="str">
        <f>IF(Z727=0,"",IF(ISBLANK(VLOOKUP(A727,Database!A:AA,22,FALSE)),"",VLOOKUP(A727,Database!A:AA,22,FALSE)))</f>
        <v>Exact</v>
      </c>
      <c r="AB727" s="25">
        <f ca="1">IFERROR(IF(AND(Y727&lt;&gt;"",OR(V727="Terminé",V727="En cours")),VLOOKUP(AA727,Setup_ScoreExactBonus!A:D,4,FALSE),0),0)</f>
        <v>0</v>
      </c>
      <c r="AC727" s="31" t="str">
        <f ca="1">IF(Y727&lt;&gt;"", Y727 + IF(Z727=1,AB727, 0), "")</f>
        <v/>
      </c>
      <c r="AD727" s="31">
        <f ca="1">SUMIFS(AC$2:AC727,D$2:D727,D727)*IF(R727=0,1,2)</f>
        <v>0</v>
      </c>
    </row>
    <row r="728" spans="1:30" x14ac:dyDescent="0.35">
      <c r="A728" s="31">
        <f>IF(ISBLANK(B728),"",COUNTIF(B$2:B728,B728))-1</f>
        <v>18</v>
      </c>
      <c r="B728" s="31">
        <v>25</v>
      </c>
      <c r="C728" s="10">
        <f>VLOOKUP($A728,Database!$A:$Y,7,FALSE)</f>
        <v>46190</v>
      </c>
      <c r="D728" s="31" t="str">
        <f>VLOOKUP(Pronostics!$B728,Setup_MPP!$A:$G,3,FALSE)</f>
        <v>Joueur25</v>
      </c>
      <c r="E728" s="31" t="str">
        <f>VLOOKUP(Pronostics!$B728,Setup_MPP!$A:$G,2,FALSE)</f>
        <v>Joueur25</v>
      </c>
      <c r="F728" s="31" t="str">
        <f>VLOOKUP($B728,Setup_MPP!$A:$E,4,FALSE)</f>
        <v>#D5D5D5</v>
      </c>
      <c r="G728" s="31" t="str">
        <f>VLOOKUP($B728,Setup_MPP!$A:$E,5,FALSE)</f>
        <v>#727272</v>
      </c>
      <c r="H728" s="31" t="str">
        <f>IFERROR(IF(AND(A728&gt;=1,A728&lt;=104),VLOOKUP($A728,Location!$A:$J,6,FALSE),IF(A728=0,"Avant l'ouverture",IF(OR(A728=105,A728=106),"Bonus"))),"")</f>
        <v>Tour 1</v>
      </c>
      <c r="I728" s="31" t="str">
        <f>IF(LEFT(H728,4)="Tour",VLOOKUP(A728,Database!$A:$C,3,FALSE),"")</f>
        <v>I</v>
      </c>
      <c r="J728" s="31" t="str">
        <f>VLOOKUP($A728,Location!$A:$J,7,FALSE)</f>
        <v>Irak</v>
      </c>
      <c r="K728" s="31" t="str">
        <f>IFERROR(VLOOKUP(J728,Setup_Team!$B:$C,2,FALSE), "TDB")</f>
        <v>IRQ</v>
      </c>
      <c r="L728" s="31" t="str">
        <f>VLOOKUP($A728,Location!$A:$J,8,FALSE)</f>
        <v>Norvège</v>
      </c>
      <c r="M728" s="31" t="str">
        <f>IFERROR(VLOOKUP(L728,Setup_Team!$B:$C,2,FALSE), "TDB")</f>
        <v>NOR</v>
      </c>
      <c r="N728" s="31" t="str">
        <f>VLOOKUP($A728,Location!$A:$J,9,FALSE)</f>
        <v>Foxborough</v>
      </c>
      <c r="O728" s="31" t="str">
        <f>VLOOKUP($A728,Location!$A:$J,10,FALSE)</f>
        <v>Gillette Stadium</v>
      </c>
      <c r="R728" s="31">
        <v>0</v>
      </c>
      <c r="S728" s="25">
        <f>VLOOKUP($A728,Database!$A:$Y,10,FALSE)</f>
        <v>178</v>
      </c>
      <c r="T728" s="25">
        <f>VLOOKUP($A728,Database!$A:$Y,11,FALSE)</f>
        <v>144</v>
      </c>
      <c r="U728" s="25">
        <f>VLOOKUP($A728,Database!$A:$Y,12,FALSE)</f>
        <v>30</v>
      </c>
      <c r="V728" s="25" t="str">
        <f>VLOOKUP(A728,Database!A:M,13,FALSE)</f>
        <v>À venir</v>
      </c>
      <c r="W728" s="25" t="str">
        <f>VLOOKUP($A728,Database!$A:$Y,20,FALSE)</f>
        <v/>
      </c>
      <c r="X728" s="25" t="str">
        <f>VLOOKUP($A728,Database!$A:$Y,21,FALSE)</f>
        <v/>
      </c>
      <c r="Y728" s="25" t="str">
        <f ca="1">IF(C728&lt;NOW(),IF(AND(P728&gt;Q728,W728&gt;X728),S728,IF(AND(P728=Q728,W728=X728),T728,IF(AND(P728&lt;Q728,W728&lt;X728),U728,0))),"")</f>
        <v/>
      </c>
      <c r="Z728" s="25">
        <f>IF(AND(P728=W728,Q728=X728),1,0)</f>
        <v>1</v>
      </c>
      <c r="AA728" s="25" t="str">
        <f>IF(Z728=0,"",IF(ISBLANK(VLOOKUP(A728,Database!A:AA,22,FALSE)),"",VLOOKUP(A728,Database!A:AA,22,FALSE)))</f>
        <v>Exact</v>
      </c>
      <c r="AB728" s="25">
        <f ca="1">IFERROR(IF(AND(Y728&lt;&gt;"",OR(V728="Terminé",V728="En cours")),VLOOKUP(AA728,Setup_ScoreExactBonus!A:D,4,FALSE),0),0)</f>
        <v>0</v>
      </c>
      <c r="AC728" s="31" t="str">
        <f ca="1">IF(Y728&lt;&gt;"", Y728 + IF(Z728=1,AB728, 0), "")</f>
        <v/>
      </c>
      <c r="AD728" s="31">
        <f ca="1">SUMIFS(AC$2:AC728,D$2:D728,D728)*IF(R728=0,1,2)</f>
        <v>0</v>
      </c>
    </row>
    <row r="729" spans="1:30" x14ac:dyDescent="0.35">
      <c r="A729" s="31">
        <f>IF(ISBLANK(B729),"",COUNTIF(B$2:B729,B729))-1</f>
        <v>18</v>
      </c>
      <c r="B729" s="31">
        <v>26</v>
      </c>
      <c r="C729" s="10">
        <f>VLOOKUP($A729,Database!$A:$Y,7,FALSE)</f>
        <v>46190</v>
      </c>
      <c r="D729" s="31" t="str">
        <f>VLOOKUP(Pronostics!$B729,Setup_MPP!$A:$G,3,FALSE)</f>
        <v>Joueur26</v>
      </c>
      <c r="E729" s="31" t="str">
        <f>VLOOKUP(Pronostics!$B729,Setup_MPP!$A:$G,2,FALSE)</f>
        <v>Joueur26</v>
      </c>
      <c r="F729" s="31" t="str">
        <f>VLOOKUP($B729,Setup_MPP!$A:$E,4,FALSE)</f>
        <v>#D5D5D5</v>
      </c>
      <c r="G729" s="31" t="str">
        <f>VLOOKUP($B729,Setup_MPP!$A:$E,5,FALSE)</f>
        <v>#727272</v>
      </c>
      <c r="H729" s="31" t="str">
        <f>IFERROR(IF(AND(A729&gt;=1,A729&lt;=104),VLOOKUP($A729,Location!$A:$J,6,FALSE),IF(A729=0,"Avant l'ouverture",IF(OR(A729=105,A729=106),"Bonus"))),"")</f>
        <v>Tour 1</v>
      </c>
      <c r="I729" s="31" t="str">
        <f>IF(LEFT(H729,4)="Tour",VLOOKUP(A729,Database!$A:$C,3,FALSE),"")</f>
        <v>I</v>
      </c>
      <c r="J729" s="31" t="str">
        <f>VLOOKUP($A729,Location!$A:$J,7,FALSE)</f>
        <v>Irak</v>
      </c>
      <c r="K729" s="31" t="str">
        <f>IFERROR(VLOOKUP(J729,Setup_Team!$B:$C,2,FALSE), "TDB")</f>
        <v>IRQ</v>
      </c>
      <c r="L729" s="31" t="str">
        <f>VLOOKUP($A729,Location!$A:$J,8,FALSE)</f>
        <v>Norvège</v>
      </c>
      <c r="M729" s="31" t="str">
        <f>IFERROR(VLOOKUP(L729,Setup_Team!$B:$C,2,FALSE), "TDB")</f>
        <v>NOR</v>
      </c>
      <c r="N729" s="31" t="str">
        <f>VLOOKUP($A729,Location!$A:$J,9,FALSE)</f>
        <v>Foxborough</v>
      </c>
      <c r="O729" s="31" t="str">
        <f>VLOOKUP($A729,Location!$A:$J,10,FALSE)</f>
        <v>Gillette Stadium</v>
      </c>
      <c r="R729" s="31">
        <v>0</v>
      </c>
      <c r="S729" s="25">
        <f>VLOOKUP($A729,Database!$A:$Y,10,FALSE)</f>
        <v>178</v>
      </c>
      <c r="T729" s="25">
        <f>VLOOKUP($A729,Database!$A:$Y,11,FALSE)</f>
        <v>144</v>
      </c>
      <c r="U729" s="25">
        <f>VLOOKUP($A729,Database!$A:$Y,12,FALSE)</f>
        <v>30</v>
      </c>
      <c r="V729" s="25" t="str">
        <f>VLOOKUP(A729,Database!A:M,13,FALSE)</f>
        <v>À venir</v>
      </c>
      <c r="W729" s="25" t="str">
        <f>VLOOKUP($A729,Database!$A:$Y,20,FALSE)</f>
        <v/>
      </c>
      <c r="X729" s="25" t="str">
        <f>VLOOKUP($A729,Database!$A:$Y,21,FALSE)</f>
        <v/>
      </c>
      <c r="Y729" s="25" t="str">
        <f ca="1">IF(C729&lt;NOW(),IF(AND(P729&gt;Q729,W729&gt;X729),S729,IF(AND(P729=Q729,W729=X729),T729,IF(AND(P729&lt;Q729,W729&lt;X729),U729,0))),"")</f>
        <v/>
      </c>
      <c r="Z729" s="25">
        <f>IF(AND(P729=W729,Q729=X729),1,0)</f>
        <v>1</v>
      </c>
      <c r="AA729" s="25" t="str">
        <f>IF(Z729=0,"",IF(ISBLANK(VLOOKUP(A729,Database!A:AA,22,FALSE)),"",VLOOKUP(A729,Database!A:AA,22,FALSE)))</f>
        <v>Exact</v>
      </c>
      <c r="AB729" s="25">
        <f ca="1">IFERROR(IF(AND(Y729&lt;&gt;"",OR(V729="Terminé",V729="En cours")),VLOOKUP(AA729,Setup_ScoreExactBonus!A:D,4,FALSE),0),0)</f>
        <v>0</v>
      </c>
      <c r="AC729" s="31" t="str">
        <f ca="1">IF(Y729&lt;&gt;"", Y729 + IF(Z729=1,AB729, 0), "")</f>
        <v/>
      </c>
      <c r="AD729" s="31">
        <f ca="1">SUMIFS(AC$2:AC729,D$2:D729,D729)*IF(R729=0,1,2)</f>
        <v>0</v>
      </c>
    </row>
    <row r="730" spans="1:30" x14ac:dyDescent="0.35">
      <c r="A730" s="31">
        <f>IF(ISBLANK(B730),"",COUNTIF(B$2:B730,B730))-1</f>
        <v>18</v>
      </c>
      <c r="B730" s="31">
        <v>27</v>
      </c>
      <c r="C730" s="10">
        <f>VLOOKUP($A730,Database!$A:$Y,7,FALSE)</f>
        <v>46190</v>
      </c>
      <c r="D730" s="31" t="str">
        <f>VLOOKUP(Pronostics!$B730,Setup_MPP!$A:$G,3,FALSE)</f>
        <v>Joueur27</v>
      </c>
      <c r="E730" s="31" t="str">
        <f>VLOOKUP(Pronostics!$B730,Setup_MPP!$A:$G,2,FALSE)</f>
        <v>Joueur27</v>
      </c>
      <c r="F730" s="31" t="str">
        <f>VLOOKUP($B730,Setup_MPP!$A:$E,4,FALSE)</f>
        <v>#D5D5D5</v>
      </c>
      <c r="G730" s="31" t="str">
        <f>VLOOKUP($B730,Setup_MPP!$A:$E,5,FALSE)</f>
        <v>#727272</v>
      </c>
      <c r="H730" s="31" t="str">
        <f>IFERROR(IF(AND(A730&gt;=1,A730&lt;=104),VLOOKUP($A730,Location!$A:$J,6,FALSE),IF(A730=0,"Avant l'ouverture",IF(OR(A730=105,A730=106),"Bonus"))),"")</f>
        <v>Tour 1</v>
      </c>
      <c r="I730" s="31" t="str">
        <f>IF(LEFT(H730,4)="Tour",VLOOKUP(A730,Database!$A:$C,3,FALSE),"")</f>
        <v>I</v>
      </c>
      <c r="J730" s="31" t="str">
        <f>VLOOKUP($A730,Location!$A:$J,7,FALSE)</f>
        <v>Irak</v>
      </c>
      <c r="K730" s="31" t="str">
        <f>IFERROR(VLOOKUP(J730,Setup_Team!$B:$C,2,FALSE), "TDB")</f>
        <v>IRQ</v>
      </c>
      <c r="L730" s="31" t="str">
        <f>VLOOKUP($A730,Location!$A:$J,8,FALSE)</f>
        <v>Norvège</v>
      </c>
      <c r="M730" s="31" t="str">
        <f>IFERROR(VLOOKUP(L730,Setup_Team!$B:$C,2,FALSE), "TDB")</f>
        <v>NOR</v>
      </c>
      <c r="N730" s="31" t="str">
        <f>VLOOKUP($A730,Location!$A:$J,9,FALSE)</f>
        <v>Foxborough</v>
      </c>
      <c r="O730" s="31" t="str">
        <f>VLOOKUP($A730,Location!$A:$J,10,FALSE)</f>
        <v>Gillette Stadium</v>
      </c>
      <c r="R730" s="31">
        <v>0</v>
      </c>
      <c r="S730" s="25">
        <f>VLOOKUP($A730,Database!$A:$Y,10,FALSE)</f>
        <v>178</v>
      </c>
      <c r="T730" s="25">
        <f>VLOOKUP($A730,Database!$A:$Y,11,FALSE)</f>
        <v>144</v>
      </c>
      <c r="U730" s="25">
        <f>VLOOKUP($A730,Database!$A:$Y,12,FALSE)</f>
        <v>30</v>
      </c>
      <c r="V730" s="25" t="str">
        <f>VLOOKUP(A730,Database!A:M,13,FALSE)</f>
        <v>À venir</v>
      </c>
      <c r="W730" s="25" t="str">
        <f>VLOOKUP($A730,Database!$A:$Y,20,FALSE)</f>
        <v/>
      </c>
      <c r="X730" s="25" t="str">
        <f>VLOOKUP($A730,Database!$A:$Y,21,FALSE)</f>
        <v/>
      </c>
      <c r="Y730" s="25" t="str">
        <f ca="1">IF(C730&lt;NOW(),IF(AND(P730&gt;Q730,W730&gt;X730),S730,IF(AND(P730=Q730,W730=X730),T730,IF(AND(P730&lt;Q730,W730&lt;X730),U730,0))),"")</f>
        <v/>
      </c>
      <c r="Z730" s="25">
        <f>IF(AND(P730=W730,Q730=X730),1,0)</f>
        <v>1</v>
      </c>
      <c r="AA730" s="25" t="str">
        <f>IF(Z730=0,"",IF(ISBLANK(VLOOKUP(A730,Database!A:AA,22,FALSE)),"",VLOOKUP(A730,Database!A:AA,22,FALSE)))</f>
        <v>Exact</v>
      </c>
      <c r="AB730" s="25">
        <f ca="1">IFERROR(IF(AND(Y730&lt;&gt;"",OR(V730="Terminé",V730="En cours")),VLOOKUP(AA730,Setup_ScoreExactBonus!A:D,4,FALSE),0),0)</f>
        <v>0</v>
      </c>
      <c r="AC730" s="31" t="str">
        <f ca="1">IF(Y730&lt;&gt;"", Y730 + IF(Z730=1,AB730, 0), "")</f>
        <v/>
      </c>
      <c r="AD730" s="31">
        <f ca="1">SUMIFS(AC$2:AC730,D$2:D730,D730)*IF(R730=0,1,2)</f>
        <v>0</v>
      </c>
    </row>
    <row r="731" spans="1:30" x14ac:dyDescent="0.35">
      <c r="A731" s="31">
        <f>IF(ISBLANK(B731),"",COUNTIF(B$2:B731,B731))-1</f>
        <v>18</v>
      </c>
      <c r="B731" s="31">
        <v>28</v>
      </c>
      <c r="C731" s="10">
        <f>VLOOKUP($A731,Database!$A:$Y,7,FALSE)</f>
        <v>46190</v>
      </c>
      <c r="D731" s="31" t="str">
        <f>VLOOKUP(Pronostics!$B731,Setup_MPP!$A:$G,3,FALSE)</f>
        <v>Joueur28</v>
      </c>
      <c r="E731" s="31" t="str">
        <f>VLOOKUP(Pronostics!$B731,Setup_MPP!$A:$G,2,FALSE)</f>
        <v>Joueur28</v>
      </c>
      <c r="F731" s="31" t="str">
        <f>VLOOKUP($B731,Setup_MPP!$A:$E,4,FALSE)</f>
        <v>#D5D5D5</v>
      </c>
      <c r="G731" s="31" t="str">
        <f>VLOOKUP($B731,Setup_MPP!$A:$E,5,FALSE)</f>
        <v>#727272</v>
      </c>
      <c r="H731" s="31" t="str">
        <f>IFERROR(IF(AND(A731&gt;=1,A731&lt;=104),VLOOKUP($A731,Location!$A:$J,6,FALSE),IF(A731=0,"Avant l'ouverture",IF(OR(A731=105,A731=106),"Bonus"))),"")</f>
        <v>Tour 1</v>
      </c>
      <c r="I731" s="31" t="str">
        <f>IF(LEFT(H731,4)="Tour",VLOOKUP(A731,Database!$A:$C,3,FALSE),"")</f>
        <v>I</v>
      </c>
      <c r="J731" s="31" t="str">
        <f>VLOOKUP($A731,Location!$A:$J,7,FALSE)</f>
        <v>Irak</v>
      </c>
      <c r="K731" s="31" t="str">
        <f>IFERROR(VLOOKUP(J731,Setup_Team!$B:$C,2,FALSE), "TDB")</f>
        <v>IRQ</v>
      </c>
      <c r="L731" s="31" t="str">
        <f>VLOOKUP($A731,Location!$A:$J,8,FALSE)</f>
        <v>Norvège</v>
      </c>
      <c r="M731" s="31" t="str">
        <f>IFERROR(VLOOKUP(L731,Setup_Team!$B:$C,2,FALSE), "TDB")</f>
        <v>NOR</v>
      </c>
      <c r="N731" s="31" t="str">
        <f>VLOOKUP($A731,Location!$A:$J,9,FALSE)</f>
        <v>Foxborough</v>
      </c>
      <c r="O731" s="31" t="str">
        <f>VLOOKUP($A731,Location!$A:$J,10,FALSE)</f>
        <v>Gillette Stadium</v>
      </c>
      <c r="R731" s="31">
        <v>0</v>
      </c>
      <c r="S731" s="25">
        <f>VLOOKUP($A731,Database!$A:$Y,10,FALSE)</f>
        <v>178</v>
      </c>
      <c r="T731" s="25">
        <f>VLOOKUP($A731,Database!$A:$Y,11,FALSE)</f>
        <v>144</v>
      </c>
      <c r="U731" s="25">
        <f>VLOOKUP($A731,Database!$A:$Y,12,FALSE)</f>
        <v>30</v>
      </c>
      <c r="V731" s="25" t="str">
        <f>VLOOKUP(A731,Database!A:M,13,FALSE)</f>
        <v>À venir</v>
      </c>
      <c r="W731" s="25" t="str">
        <f>VLOOKUP($A731,Database!$A:$Y,20,FALSE)</f>
        <v/>
      </c>
      <c r="X731" s="25" t="str">
        <f>VLOOKUP($A731,Database!$A:$Y,21,FALSE)</f>
        <v/>
      </c>
      <c r="Y731" s="25" t="str">
        <f ca="1">IF(C731&lt;NOW(),IF(AND(P731&gt;Q731,W731&gt;X731),S731,IF(AND(P731=Q731,W731=X731),T731,IF(AND(P731&lt;Q731,W731&lt;X731),U731,0))),"")</f>
        <v/>
      </c>
      <c r="Z731" s="25">
        <f>IF(AND(P731=W731,Q731=X731),1,0)</f>
        <v>1</v>
      </c>
      <c r="AA731" s="25" t="str">
        <f>IF(Z731=0,"",IF(ISBLANK(VLOOKUP(A731,Database!A:AA,22,FALSE)),"",VLOOKUP(A731,Database!A:AA,22,FALSE)))</f>
        <v>Exact</v>
      </c>
      <c r="AB731" s="25">
        <f ca="1">IFERROR(IF(AND(Y731&lt;&gt;"",OR(V731="Terminé",V731="En cours")),VLOOKUP(AA731,Setup_ScoreExactBonus!A:D,4,FALSE),0),0)</f>
        <v>0</v>
      </c>
      <c r="AC731" s="31" t="str">
        <f ca="1">IF(Y731&lt;&gt;"", Y731 + IF(Z731=1,AB731, 0), "")</f>
        <v/>
      </c>
      <c r="AD731" s="31">
        <f ca="1">SUMIFS(AC$2:AC731,D$2:D731,D731)*IF(R731=0,1,2)</f>
        <v>0</v>
      </c>
    </row>
    <row r="732" spans="1:30" x14ac:dyDescent="0.35">
      <c r="A732" s="31">
        <f>IF(ISBLANK(B732),"",COUNTIF(B$2:B732,B732))-1</f>
        <v>18</v>
      </c>
      <c r="B732" s="31">
        <v>29</v>
      </c>
      <c r="C732" s="10">
        <f>VLOOKUP($A732,Database!$A:$Y,7,FALSE)</f>
        <v>46190</v>
      </c>
      <c r="D732" s="31" t="str">
        <f>VLOOKUP(Pronostics!$B732,Setup_MPP!$A:$G,3,FALSE)</f>
        <v>Joueur29</v>
      </c>
      <c r="E732" s="31" t="str">
        <f>VLOOKUP(Pronostics!$B732,Setup_MPP!$A:$G,2,FALSE)</f>
        <v>Joueur29</v>
      </c>
      <c r="F732" s="31" t="str">
        <f>VLOOKUP($B732,Setup_MPP!$A:$E,4,FALSE)</f>
        <v>#D5D5D5</v>
      </c>
      <c r="G732" s="31" t="str">
        <f>VLOOKUP($B732,Setup_MPP!$A:$E,5,FALSE)</f>
        <v>#727272</v>
      </c>
      <c r="H732" s="31" t="str">
        <f>IFERROR(IF(AND(A732&gt;=1,A732&lt;=104),VLOOKUP($A732,Location!$A:$J,6,FALSE),IF(A732=0,"Avant l'ouverture",IF(OR(A732=105,A732=106),"Bonus"))),"")</f>
        <v>Tour 1</v>
      </c>
      <c r="I732" s="31" t="str">
        <f>IF(LEFT(H732,4)="Tour",VLOOKUP(A732,Database!$A:$C,3,FALSE),"")</f>
        <v>I</v>
      </c>
      <c r="J732" s="31" t="str">
        <f>VLOOKUP($A732,Location!$A:$J,7,FALSE)</f>
        <v>Irak</v>
      </c>
      <c r="K732" s="31" t="str">
        <f>IFERROR(VLOOKUP(J732,Setup_Team!$B:$C,2,FALSE), "TDB")</f>
        <v>IRQ</v>
      </c>
      <c r="L732" s="31" t="str">
        <f>VLOOKUP($A732,Location!$A:$J,8,FALSE)</f>
        <v>Norvège</v>
      </c>
      <c r="M732" s="31" t="str">
        <f>IFERROR(VLOOKUP(L732,Setup_Team!$B:$C,2,FALSE), "TDB")</f>
        <v>NOR</v>
      </c>
      <c r="N732" s="31" t="str">
        <f>VLOOKUP($A732,Location!$A:$J,9,FALSE)</f>
        <v>Foxborough</v>
      </c>
      <c r="O732" s="31" t="str">
        <f>VLOOKUP($A732,Location!$A:$J,10,FALSE)</f>
        <v>Gillette Stadium</v>
      </c>
      <c r="R732" s="31">
        <v>0</v>
      </c>
      <c r="S732" s="25">
        <f>VLOOKUP($A732,Database!$A:$Y,10,FALSE)</f>
        <v>178</v>
      </c>
      <c r="T732" s="25">
        <f>VLOOKUP($A732,Database!$A:$Y,11,FALSE)</f>
        <v>144</v>
      </c>
      <c r="U732" s="25">
        <f>VLOOKUP($A732,Database!$A:$Y,12,FALSE)</f>
        <v>30</v>
      </c>
      <c r="V732" s="25" t="str">
        <f>VLOOKUP(A732,Database!A:M,13,FALSE)</f>
        <v>À venir</v>
      </c>
      <c r="W732" s="25" t="str">
        <f>VLOOKUP($A732,Database!$A:$Y,20,FALSE)</f>
        <v/>
      </c>
      <c r="X732" s="25" t="str">
        <f>VLOOKUP($A732,Database!$A:$Y,21,FALSE)</f>
        <v/>
      </c>
      <c r="Y732" s="25" t="str">
        <f ca="1">IF(C732&lt;NOW(),IF(AND(P732&gt;Q732,W732&gt;X732),S732,IF(AND(P732=Q732,W732=X732),T732,IF(AND(P732&lt;Q732,W732&lt;X732),U732,0))),"")</f>
        <v/>
      </c>
      <c r="Z732" s="25">
        <f>IF(AND(P732=W732,Q732=X732),1,0)</f>
        <v>1</v>
      </c>
      <c r="AA732" s="25" t="str">
        <f>IF(Z732=0,"",IF(ISBLANK(VLOOKUP(A732,Database!A:AA,22,FALSE)),"",VLOOKUP(A732,Database!A:AA,22,FALSE)))</f>
        <v>Exact</v>
      </c>
      <c r="AB732" s="25">
        <f ca="1">IFERROR(IF(AND(Y732&lt;&gt;"",OR(V732="Terminé",V732="En cours")),VLOOKUP(AA732,Setup_ScoreExactBonus!A:D,4,FALSE),0),0)</f>
        <v>0</v>
      </c>
      <c r="AC732" s="31" t="str">
        <f ca="1">IF(Y732&lt;&gt;"", Y732 + IF(Z732=1,AB732, 0), "")</f>
        <v/>
      </c>
      <c r="AD732" s="31">
        <f ca="1">SUMIFS(AC$2:AC732,D$2:D732,D732)*IF(R732=0,1,2)</f>
        <v>0</v>
      </c>
    </row>
    <row r="733" spans="1:30" x14ac:dyDescent="0.35">
      <c r="A733" s="31">
        <f>IF(ISBLANK(B733),"",COUNTIF(B$2:B733,B733))-1</f>
        <v>18</v>
      </c>
      <c r="B733" s="31">
        <v>30</v>
      </c>
      <c r="C733" s="10">
        <f>VLOOKUP($A733,Database!$A:$Y,7,FALSE)</f>
        <v>46190</v>
      </c>
      <c r="D733" s="31" t="str">
        <f>VLOOKUP(Pronostics!$B733,Setup_MPP!$A:$G,3,FALSE)</f>
        <v>Joueur30</v>
      </c>
      <c r="E733" s="31" t="str">
        <f>VLOOKUP(Pronostics!$B733,Setup_MPP!$A:$G,2,FALSE)</f>
        <v>Joueur30</v>
      </c>
      <c r="F733" s="31" t="str">
        <f>VLOOKUP($B733,Setup_MPP!$A:$E,4,FALSE)</f>
        <v>#D5D5D5</v>
      </c>
      <c r="G733" s="31" t="str">
        <f>VLOOKUP($B733,Setup_MPP!$A:$E,5,FALSE)</f>
        <v>#727272</v>
      </c>
      <c r="H733" s="31" t="str">
        <f>IFERROR(IF(AND(A733&gt;=1,A733&lt;=104),VLOOKUP($A733,Location!$A:$J,6,FALSE),IF(A733=0,"Avant l'ouverture",IF(OR(A733=105,A733=106),"Bonus"))),"")</f>
        <v>Tour 1</v>
      </c>
      <c r="I733" s="31" t="str">
        <f>IF(LEFT(H733,4)="Tour",VLOOKUP(A733,Database!$A:$C,3,FALSE),"")</f>
        <v>I</v>
      </c>
      <c r="J733" s="31" t="str">
        <f>VLOOKUP($A733,Location!$A:$J,7,FALSE)</f>
        <v>Irak</v>
      </c>
      <c r="K733" s="31" t="str">
        <f>IFERROR(VLOOKUP(J733,Setup_Team!$B:$C,2,FALSE), "TDB")</f>
        <v>IRQ</v>
      </c>
      <c r="L733" s="31" t="str">
        <f>VLOOKUP($A733,Location!$A:$J,8,FALSE)</f>
        <v>Norvège</v>
      </c>
      <c r="M733" s="31" t="str">
        <f>IFERROR(VLOOKUP(L733,Setup_Team!$B:$C,2,FALSE), "TDB")</f>
        <v>NOR</v>
      </c>
      <c r="N733" s="31" t="str">
        <f>VLOOKUP($A733,Location!$A:$J,9,FALSE)</f>
        <v>Foxborough</v>
      </c>
      <c r="O733" s="31" t="str">
        <f>VLOOKUP($A733,Location!$A:$J,10,FALSE)</f>
        <v>Gillette Stadium</v>
      </c>
      <c r="R733" s="31">
        <v>0</v>
      </c>
      <c r="S733" s="25">
        <f>VLOOKUP($A733,Database!$A:$Y,10,FALSE)</f>
        <v>178</v>
      </c>
      <c r="T733" s="25">
        <f>VLOOKUP($A733,Database!$A:$Y,11,FALSE)</f>
        <v>144</v>
      </c>
      <c r="U733" s="25">
        <f>VLOOKUP($A733,Database!$A:$Y,12,FALSE)</f>
        <v>30</v>
      </c>
      <c r="V733" s="25" t="str">
        <f>VLOOKUP(A733,Database!A:M,13,FALSE)</f>
        <v>À venir</v>
      </c>
      <c r="W733" s="25" t="str">
        <f>VLOOKUP($A733,Database!$A:$Y,20,FALSE)</f>
        <v/>
      </c>
      <c r="X733" s="25" t="str">
        <f>VLOOKUP($A733,Database!$A:$Y,21,FALSE)</f>
        <v/>
      </c>
      <c r="Y733" s="25" t="str">
        <f ca="1">IF(C733&lt;NOW(),IF(AND(P733&gt;Q733,W733&gt;X733),S733,IF(AND(P733=Q733,W733=X733),T733,IF(AND(P733&lt;Q733,W733&lt;X733),U733,0))),"")</f>
        <v/>
      </c>
      <c r="Z733" s="25">
        <f>IF(AND(P733=W733,Q733=X733),1,0)</f>
        <v>1</v>
      </c>
      <c r="AA733" s="25" t="str">
        <f>IF(Z733=0,"",IF(ISBLANK(VLOOKUP(A733,Database!A:AA,22,FALSE)),"",VLOOKUP(A733,Database!A:AA,22,FALSE)))</f>
        <v>Exact</v>
      </c>
      <c r="AB733" s="25">
        <f ca="1">IFERROR(IF(AND(Y733&lt;&gt;"",OR(V733="Terminé",V733="En cours")),VLOOKUP(AA733,Setup_ScoreExactBonus!A:D,4,FALSE),0),0)</f>
        <v>0</v>
      </c>
      <c r="AC733" s="31" t="str">
        <f ca="1">IF(Y733&lt;&gt;"", Y733 + IF(Z733=1,AB733, 0), "")</f>
        <v/>
      </c>
      <c r="AD733" s="31">
        <f ca="1">SUMIFS(AC$2:AC733,D$2:D733,D733)*IF(R733=0,1,2)</f>
        <v>0</v>
      </c>
    </row>
    <row r="734" spans="1:30" x14ac:dyDescent="0.35">
      <c r="A734" s="31">
        <f>IF(ISBLANK(B734),"",COUNTIF(B$2:B734,B734))-1</f>
        <v>18</v>
      </c>
      <c r="B734" s="31">
        <v>31</v>
      </c>
      <c r="C734" s="10">
        <f>VLOOKUP($A734,Database!$A:$Y,7,FALSE)</f>
        <v>46190</v>
      </c>
      <c r="D734" s="31" t="str">
        <f>VLOOKUP(Pronostics!$B734,Setup_MPP!$A:$G,3,FALSE)</f>
        <v>Joueur31</v>
      </c>
      <c r="E734" s="31" t="str">
        <f>VLOOKUP(Pronostics!$B734,Setup_MPP!$A:$G,2,FALSE)</f>
        <v>Joueur31</v>
      </c>
      <c r="F734" s="31" t="str">
        <f>VLOOKUP($B734,Setup_MPP!$A:$E,4,FALSE)</f>
        <v>#D5D5D5</v>
      </c>
      <c r="G734" s="31" t="str">
        <f>VLOOKUP($B734,Setup_MPP!$A:$E,5,FALSE)</f>
        <v>#727272</v>
      </c>
      <c r="H734" s="31" t="str">
        <f>IFERROR(IF(AND(A734&gt;=1,A734&lt;=104),VLOOKUP($A734,Location!$A:$J,6,FALSE),IF(A734=0,"Avant l'ouverture",IF(OR(A734=105,A734=106),"Bonus"))),"")</f>
        <v>Tour 1</v>
      </c>
      <c r="I734" s="31" t="str">
        <f>IF(LEFT(H734,4)="Tour",VLOOKUP(A734,Database!$A:$C,3,FALSE),"")</f>
        <v>I</v>
      </c>
      <c r="J734" s="31" t="str">
        <f>VLOOKUP($A734,Location!$A:$J,7,FALSE)</f>
        <v>Irak</v>
      </c>
      <c r="K734" s="31" t="str">
        <f>IFERROR(VLOOKUP(J734,Setup_Team!$B:$C,2,FALSE), "TDB")</f>
        <v>IRQ</v>
      </c>
      <c r="L734" s="31" t="str">
        <f>VLOOKUP($A734,Location!$A:$J,8,FALSE)</f>
        <v>Norvège</v>
      </c>
      <c r="M734" s="31" t="str">
        <f>IFERROR(VLOOKUP(L734,Setup_Team!$B:$C,2,FALSE), "TDB")</f>
        <v>NOR</v>
      </c>
      <c r="N734" s="31" t="str">
        <f>VLOOKUP($A734,Location!$A:$J,9,FALSE)</f>
        <v>Foxborough</v>
      </c>
      <c r="O734" s="31" t="str">
        <f>VLOOKUP($A734,Location!$A:$J,10,FALSE)</f>
        <v>Gillette Stadium</v>
      </c>
      <c r="R734" s="31">
        <v>0</v>
      </c>
      <c r="S734" s="25">
        <f>VLOOKUP($A734,Database!$A:$Y,10,FALSE)</f>
        <v>178</v>
      </c>
      <c r="T734" s="25">
        <f>VLOOKUP($A734,Database!$A:$Y,11,FALSE)</f>
        <v>144</v>
      </c>
      <c r="U734" s="25">
        <f>VLOOKUP($A734,Database!$A:$Y,12,FALSE)</f>
        <v>30</v>
      </c>
      <c r="V734" s="25" t="str">
        <f>VLOOKUP(A734,Database!A:M,13,FALSE)</f>
        <v>À venir</v>
      </c>
      <c r="W734" s="25" t="str">
        <f>VLOOKUP($A734,Database!$A:$Y,20,FALSE)</f>
        <v/>
      </c>
      <c r="X734" s="25" t="str">
        <f>VLOOKUP($A734,Database!$A:$Y,21,FALSE)</f>
        <v/>
      </c>
      <c r="Y734" s="25" t="str">
        <f ca="1">IF(C734&lt;NOW(),IF(AND(P734&gt;Q734,W734&gt;X734),S734,IF(AND(P734=Q734,W734=X734),T734,IF(AND(P734&lt;Q734,W734&lt;X734),U734,0))),"")</f>
        <v/>
      </c>
      <c r="Z734" s="25">
        <f>IF(AND(P734=W734,Q734=X734),1,0)</f>
        <v>1</v>
      </c>
      <c r="AA734" s="25" t="str">
        <f>IF(Z734=0,"",IF(ISBLANK(VLOOKUP(A734,Database!A:AA,22,FALSE)),"",VLOOKUP(A734,Database!A:AA,22,FALSE)))</f>
        <v>Exact</v>
      </c>
      <c r="AB734" s="25">
        <f ca="1">IFERROR(IF(AND(Y734&lt;&gt;"",OR(V734="Terminé",V734="En cours")),VLOOKUP(AA734,Setup_ScoreExactBonus!A:D,4,FALSE),0),0)</f>
        <v>0</v>
      </c>
      <c r="AC734" s="31" t="str">
        <f ca="1">IF(Y734&lt;&gt;"", Y734 + IF(Z734=1,AB734, 0), "")</f>
        <v/>
      </c>
      <c r="AD734" s="31">
        <f ca="1">SUMIFS(AC$2:AC734,D$2:D734,D734)*IF(R734=0,1,2)</f>
        <v>0</v>
      </c>
    </row>
    <row r="735" spans="1:30" x14ac:dyDescent="0.35">
      <c r="A735" s="31">
        <f>IF(ISBLANK(B735),"",COUNTIF(B$2:B735,B735))-1</f>
        <v>18</v>
      </c>
      <c r="B735" s="31">
        <v>32</v>
      </c>
      <c r="C735" s="10">
        <f>VLOOKUP($A735,Database!$A:$Y,7,FALSE)</f>
        <v>46190</v>
      </c>
      <c r="D735" s="31" t="str">
        <f>VLOOKUP(Pronostics!$B735,Setup_MPP!$A:$G,3,FALSE)</f>
        <v>Joueur32</v>
      </c>
      <c r="E735" s="31" t="str">
        <f>VLOOKUP(Pronostics!$B735,Setup_MPP!$A:$G,2,FALSE)</f>
        <v>Joueur32</v>
      </c>
      <c r="F735" s="31" t="str">
        <f>VLOOKUP($B735,Setup_MPP!$A:$E,4,FALSE)</f>
        <v>#D5D5D5</v>
      </c>
      <c r="G735" s="31" t="str">
        <f>VLOOKUP($B735,Setup_MPP!$A:$E,5,FALSE)</f>
        <v>#727272</v>
      </c>
      <c r="H735" s="31" t="str">
        <f>IFERROR(IF(AND(A735&gt;=1,A735&lt;=104),VLOOKUP($A735,Location!$A:$J,6,FALSE),IF(A735=0,"Avant l'ouverture",IF(OR(A735=105,A735=106),"Bonus"))),"")</f>
        <v>Tour 1</v>
      </c>
      <c r="I735" s="31" t="str">
        <f>IF(LEFT(H735,4)="Tour",VLOOKUP(A735,Database!$A:$C,3,FALSE),"")</f>
        <v>I</v>
      </c>
      <c r="J735" s="31" t="str">
        <f>VLOOKUP($A735,Location!$A:$J,7,FALSE)</f>
        <v>Irak</v>
      </c>
      <c r="K735" s="31" t="str">
        <f>IFERROR(VLOOKUP(J735,Setup_Team!$B:$C,2,FALSE), "TDB")</f>
        <v>IRQ</v>
      </c>
      <c r="L735" s="31" t="str">
        <f>VLOOKUP($A735,Location!$A:$J,8,FALSE)</f>
        <v>Norvège</v>
      </c>
      <c r="M735" s="31" t="str">
        <f>IFERROR(VLOOKUP(L735,Setup_Team!$B:$C,2,FALSE), "TDB")</f>
        <v>NOR</v>
      </c>
      <c r="N735" s="31" t="str">
        <f>VLOOKUP($A735,Location!$A:$J,9,FALSE)</f>
        <v>Foxborough</v>
      </c>
      <c r="O735" s="31" t="str">
        <f>VLOOKUP($A735,Location!$A:$J,10,FALSE)</f>
        <v>Gillette Stadium</v>
      </c>
      <c r="R735" s="31">
        <v>0</v>
      </c>
      <c r="S735" s="25">
        <f>VLOOKUP($A735,Database!$A:$Y,10,FALSE)</f>
        <v>178</v>
      </c>
      <c r="T735" s="25">
        <f>VLOOKUP($A735,Database!$A:$Y,11,FALSE)</f>
        <v>144</v>
      </c>
      <c r="U735" s="25">
        <f>VLOOKUP($A735,Database!$A:$Y,12,FALSE)</f>
        <v>30</v>
      </c>
      <c r="V735" s="25" t="str">
        <f>VLOOKUP(A735,Database!A:M,13,FALSE)</f>
        <v>À venir</v>
      </c>
      <c r="W735" s="25" t="str">
        <f>VLOOKUP($A735,Database!$A:$Y,20,FALSE)</f>
        <v/>
      </c>
      <c r="X735" s="25" t="str">
        <f>VLOOKUP($A735,Database!$A:$Y,21,FALSE)</f>
        <v/>
      </c>
      <c r="Y735" s="25" t="str">
        <f ca="1">IF(C735&lt;NOW(),IF(AND(P735&gt;Q735,W735&gt;X735),S735,IF(AND(P735=Q735,W735=X735),T735,IF(AND(P735&lt;Q735,W735&lt;X735),U735,0))),"")</f>
        <v/>
      </c>
      <c r="Z735" s="25">
        <f>IF(AND(P735=W735,Q735=X735),1,0)</f>
        <v>1</v>
      </c>
      <c r="AA735" s="25" t="str">
        <f>IF(Z735=0,"",IF(ISBLANK(VLOOKUP(A735,Database!A:AA,22,FALSE)),"",VLOOKUP(A735,Database!A:AA,22,FALSE)))</f>
        <v>Exact</v>
      </c>
      <c r="AB735" s="25">
        <f ca="1">IFERROR(IF(AND(Y735&lt;&gt;"",OR(V735="Terminé",V735="En cours")),VLOOKUP(AA735,Setup_ScoreExactBonus!A:D,4,FALSE),0),0)</f>
        <v>0</v>
      </c>
      <c r="AC735" s="31" t="str">
        <f ca="1">IF(Y735&lt;&gt;"", Y735 + IF(Z735=1,AB735, 0), "")</f>
        <v/>
      </c>
      <c r="AD735" s="31">
        <f ca="1">SUMIFS(AC$2:AC735,D$2:D735,D735)*IF(R735=0,1,2)</f>
        <v>0</v>
      </c>
    </row>
    <row r="736" spans="1:30" x14ac:dyDescent="0.35">
      <c r="A736" s="31">
        <f>IF(ISBLANK(B736),"",COUNTIF(B$2:B736,B736))-1</f>
        <v>18</v>
      </c>
      <c r="B736" s="31">
        <v>33</v>
      </c>
      <c r="C736" s="10">
        <f>VLOOKUP($A736,Database!$A:$Y,7,FALSE)</f>
        <v>46190</v>
      </c>
      <c r="D736" s="31" t="str">
        <f>VLOOKUP(Pronostics!$B736,Setup_MPP!$A:$G,3,FALSE)</f>
        <v>Joueur33</v>
      </c>
      <c r="E736" s="31" t="str">
        <f>VLOOKUP(Pronostics!$B736,Setup_MPP!$A:$G,2,FALSE)</f>
        <v>Joueur33</v>
      </c>
      <c r="F736" s="31" t="str">
        <f>VLOOKUP($B736,Setup_MPP!$A:$E,4,FALSE)</f>
        <v>#D5D5D5</v>
      </c>
      <c r="G736" s="31" t="str">
        <f>VLOOKUP($B736,Setup_MPP!$A:$E,5,FALSE)</f>
        <v>#727272</v>
      </c>
      <c r="H736" s="31" t="str">
        <f>IFERROR(IF(AND(A736&gt;=1,A736&lt;=104),VLOOKUP($A736,Location!$A:$J,6,FALSE),IF(A736=0,"Avant l'ouverture",IF(OR(A736=105,A736=106),"Bonus"))),"")</f>
        <v>Tour 1</v>
      </c>
      <c r="I736" s="31" t="str">
        <f>IF(LEFT(H736,4)="Tour",VLOOKUP(A736,Database!$A:$C,3,FALSE),"")</f>
        <v>I</v>
      </c>
      <c r="J736" s="31" t="str">
        <f>VLOOKUP($A736,Location!$A:$J,7,FALSE)</f>
        <v>Irak</v>
      </c>
      <c r="K736" s="31" t="str">
        <f>IFERROR(VLOOKUP(J736,Setup_Team!$B:$C,2,FALSE), "TDB")</f>
        <v>IRQ</v>
      </c>
      <c r="L736" s="31" t="str">
        <f>VLOOKUP($A736,Location!$A:$J,8,FALSE)</f>
        <v>Norvège</v>
      </c>
      <c r="M736" s="31" t="str">
        <f>IFERROR(VLOOKUP(L736,Setup_Team!$B:$C,2,FALSE), "TDB")</f>
        <v>NOR</v>
      </c>
      <c r="N736" s="31" t="str">
        <f>VLOOKUP($A736,Location!$A:$J,9,FALSE)</f>
        <v>Foxborough</v>
      </c>
      <c r="O736" s="31" t="str">
        <f>VLOOKUP($A736,Location!$A:$J,10,FALSE)</f>
        <v>Gillette Stadium</v>
      </c>
      <c r="R736" s="31">
        <v>0</v>
      </c>
      <c r="S736" s="25">
        <f>VLOOKUP($A736,Database!$A:$Y,10,FALSE)</f>
        <v>178</v>
      </c>
      <c r="T736" s="25">
        <f>VLOOKUP($A736,Database!$A:$Y,11,FALSE)</f>
        <v>144</v>
      </c>
      <c r="U736" s="25">
        <f>VLOOKUP($A736,Database!$A:$Y,12,FALSE)</f>
        <v>30</v>
      </c>
      <c r="V736" s="25" t="str">
        <f>VLOOKUP(A736,Database!A:M,13,FALSE)</f>
        <v>À venir</v>
      </c>
      <c r="W736" s="25" t="str">
        <f>VLOOKUP($A736,Database!$A:$Y,20,FALSE)</f>
        <v/>
      </c>
      <c r="X736" s="25" t="str">
        <f>VLOOKUP($A736,Database!$A:$Y,21,FALSE)</f>
        <v/>
      </c>
      <c r="Y736" s="25" t="str">
        <f ca="1">IF(C736&lt;NOW(),IF(AND(P736&gt;Q736,W736&gt;X736),S736,IF(AND(P736=Q736,W736=X736),T736,IF(AND(P736&lt;Q736,W736&lt;X736),U736,0))),"")</f>
        <v/>
      </c>
      <c r="Z736" s="25">
        <f>IF(AND(P736=W736,Q736=X736),1,0)</f>
        <v>1</v>
      </c>
      <c r="AA736" s="25" t="str">
        <f>IF(Z736=0,"",IF(ISBLANK(VLOOKUP(A736,Database!A:AA,22,FALSE)),"",VLOOKUP(A736,Database!A:AA,22,FALSE)))</f>
        <v>Exact</v>
      </c>
      <c r="AB736" s="25">
        <f ca="1">IFERROR(IF(AND(Y736&lt;&gt;"",OR(V736="Terminé",V736="En cours")),VLOOKUP(AA736,Setup_ScoreExactBonus!A:D,4,FALSE),0),0)</f>
        <v>0</v>
      </c>
      <c r="AC736" s="31" t="str">
        <f ca="1">IF(Y736&lt;&gt;"", Y736 + IF(Z736=1,AB736, 0), "")</f>
        <v/>
      </c>
      <c r="AD736" s="31">
        <f ca="1">SUMIFS(AC$2:AC736,D$2:D736,D736)*IF(R736=0,1,2)</f>
        <v>0</v>
      </c>
    </row>
    <row r="737" spans="1:30" x14ac:dyDescent="0.35">
      <c r="A737" s="31">
        <f>IF(ISBLANK(B737),"",COUNTIF(B$2:B737,B737))-1</f>
        <v>18</v>
      </c>
      <c r="B737" s="31">
        <v>34</v>
      </c>
      <c r="C737" s="10">
        <f>VLOOKUP($A737,Database!$A:$Y,7,FALSE)</f>
        <v>46190</v>
      </c>
      <c r="D737" s="31" t="str">
        <f>VLOOKUP(Pronostics!$B737,Setup_MPP!$A:$G,3,FALSE)</f>
        <v>Joueur34</v>
      </c>
      <c r="E737" s="31" t="str">
        <f>VLOOKUP(Pronostics!$B737,Setup_MPP!$A:$G,2,FALSE)</f>
        <v>Joueur34</v>
      </c>
      <c r="F737" s="31" t="str">
        <f>VLOOKUP($B737,Setup_MPP!$A:$E,4,FALSE)</f>
        <v>#D5D5D5</v>
      </c>
      <c r="G737" s="31" t="str">
        <f>VLOOKUP($B737,Setup_MPP!$A:$E,5,FALSE)</f>
        <v>#727272</v>
      </c>
      <c r="H737" s="31" t="str">
        <f>IFERROR(IF(AND(A737&gt;=1,A737&lt;=104),VLOOKUP($A737,Location!$A:$J,6,FALSE),IF(A737=0,"Avant l'ouverture",IF(OR(A737=105,A737=106),"Bonus"))),"")</f>
        <v>Tour 1</v>
      </c>
      <c r="I737" s="31" t="str">
        <f>IF(LEFT(H737,4)="Tour",VLOOKUP(A737,Database!$A:$C,3,FALSE),"")</f>
        <v>I</v>
      </c>
      <c r="J737" s="31" t="str">
        <f>VLOOKUP($A737,Location!$A:$J,7,FALSE)</f>
        <v>Irak</v>
      </c>
      <c r="K737" s="31" t="str">
        <f>IFERROR(VLOOKUP(J737,Setup_Team!$B:$C,2,FALSE), "TDB")</f>
        <v>IRQ</v>
      </c>
      <c r="L737" s="31" t="str">
        <f>VLOOKUP($A737,Location!$A:$J,8,FALSE)</f>
        <v>Norvège</v>
      </c>
      <c r="M737" s="31" t="str">
        <f>IFERROR(VLOOKUP(L737,Setup_Team!$B:$C,2,FALSE), "TDB")</f>
        <v>NOR</v>
      </c>
      <c r="N737" s="31" t="str">
        <f>VLOOKUP($A737,Location!$A:$J,9,FALSE)</f>
        <v>Foxborough</v>
      </c>
      <c r="O737" s="31" t="str">
        <f>VLOOKUP($A737,Location!$A:$J,10,FALSE)</f>
        <v>Gillette Stadium</v>
      </c>
      <c r="R737" s="31">
        <v>0</v>
      </c>
      <c r="S737" s="25">
        <f>VLOOKUP($A737,Database!$A:$Y,10,FALSE)</f>
        <v>178</v>
      </c>
      <c r="T737" s="25">
        <f>VLOOKUP($A737,Database!$A:$Y,11,FALSE)</f>
        <v>144</v>
      </c>
      <c r="U737" s="25">
        <f>VLOOKUP($A737,Database!$A:$Y,12,FALSE)</f>
        <v>30</v>
      </c>
      <c r="V737" s="25" t="str">
        <f>VLOOKUP(A737,Database!A:M,13,FALSE)</f>
        <v>À venir</v>
      </c>
      <c r="W737" s="25" t="str">
        <f>VLOOKUP($A737,Database!$A:$Y,20,FALSE)</f>
        <v/>
      </c>
      <c r="X737" s="25" t="str">
        <f>VLOOKUP($A737,Database!$A:$Y,21,FALSE)</f>
        <v/>
      </c>
      <c r="Y737" s="25" t="str">
        <f ca="1">IF(C737&lt;NOW(),IF(AND(P737&gt;Q737,W737&gt;X737),S737,IF(AND(P737=Q737,W737=X737),T737,IF(AND(P737&lt;Q737,W737&lt;X737),U737,0))),"")</f>
        <v/>
      </c>
      <c r="Z737" s="25">
        <f>IF(AND(P737=W737,Q737=X737),1,0)</f>
        <v>1</v>
      </c>
      <c r="AA737" s="25" t="str">
        <f>IF(Z737=0,"",IF(ISBLANK(VLOOKUP(A737,Database!A:AA,22,FALSE)),"",VLOOKUP(A737,Database!A:AA,22,FALSE)))</f>
        <v>Exact</v>
      </c>
      <c r="AB737" s="25">
        <f ca="1">IFERROR(IF(AND(Y737&lt;&gt;"",OR(V737="Terminé",V737="En cours")),VLOOKUP(AA737,Setup_ScoreExactBonus!A:D,4,FALSE),0),0)</f>
        <v>0</v>
      </c>
      <c r="AC737" s="31" t="str">
        <f ca="1">IF(Y737&lt;&gt;"", Y737 + IF(Z737=1,AB737, 0), "")</f>
        <v/>
      </c>
      <c r="AD737" s="31">
        <f ca="1">SUMIFS(AC$2:AC737,D$2:D737,D737)*IF(R737=0,1,2)</f>
        <v>0</v>
      </c>
    </row>
    <row r="738" spans="1:30" x14ac:dyDescent="0.35">
      <c r="A738" s="31">
        <f>IF(ISBLANK(B738),"",COUNTIF(B$2:B738,B738))-1</f>
        <v>18</v>
      </c>
      <c r="B738" s="31">
        <v>35</v>
      </c>
      <c r="C738" s="10">
        <f>VLOOKUP($A738,Database!$A:$Y,7,FALSE)</f>
        <v>46190</v>
      </c>
      <c r="D738" s="31" t="str">
        <f>VLOOKUP(Pronostics!$B738,Setup_MPP!$A:$G,3,FALSE)</f>
        <v>Joueur35</v>
      </c>
      <c r="E738" s="31" t="str">
        <f>VLOOKUP(Pronostics!$B738,Setup_MPP!$A:$G,2,FALSE)</f>
        <v>Joueur35</v>
      </c>
      <c r="F738" s="31" t="str">
        <f>VLOOKUP($B738,Setup_MPP!$A:$E,4,FALSE)</f>
        <v>#D5D5D5</v>
      </c>
      <c r="G738" s="31" t="str">
        <f>VLOOKUP($B738,Setup_MPP!$A:$E,5,FALSE)</f>
        <v>#727272</v>
      </c>
      <c r="H738" s="31" t="str">
        <f>IFERROR(IF(AND(A738&gt;=1,A738&lt;=104),VLOOKUP($A738,Location!$A:$J,6,FALSE),IF(A738=0,"Avant l'ouverture",IF(OR(A738=105,A738=106),"Bonus"))),"")</f>
        <v>Tour 1</v>
      </c>
      <c r="I738" s="31" t="str">
        <f>IF(LEFT(H738,4)="Tour",VLOOKUP(A738,Database!$A:$C,3,FALSE),"")</f>
        <v>I</v>
      </c>
      <c r="J738" s="31" t="str">
        <f>VLOOKUP($A738,Location!$A:$J,7,FALSE)</f>
        <v>Irak</v>
      </c>
      <c r="K738" s="31" t="str">
        <f>IFERROR(VLOOKUP(J738,Setup_Team!$B:$C,2,FALSE), "TDB")</f>
        <v>IRQ</v>
      </c>
      <c r="L738" s="31" t="str">
        <f>VLOOKUP($A738,Location!$A:$J,8,FALSE)</f>
        <v>Norvège</v>
      </c>
      <c r="M738" s="31" t="str">
        <f>IFERROR(VLOOKUP(L738,Setup_Team!$B:$C,2,FALSE), "TDB")</f>
        <v>NOR</v>
      </c>
      <c r="N738" s="31" t="str">
        <f>VLOOKUP($A738,Location!$A:$J,9,FALSE)</f>
        <v>Foxborough</v>
      </c>
      <c r="O738" s="31" t="str">
        <f>VLOOKUP($A738,Location!$A:$J,10,FALSE)</f>
        <v>Gillette Stadium</v>
      </c>
      <c r="R738" s="31">
        <v>0</v>
      </c>
      <c r="S738" s="25">
        <f>VLOOKUP($A738,Database!$A:$Y,10,FALSE)</f>
        <v>178</v>
      </c>
      <c r="T738" s="25">
        <f>VLOOKUP($A738,Database!$A:$Y,11,FALSE)</f>
        <v>144</v>
      </c>
      <c r="U738" s="25">
        <f>VLOOKUP($A738,Database!$A:$Y,12,FALSE)</f>
        <v>30</v>
      </c>
      <c r="V738" s="25" t="str">
        <f>VLOOKUP(A738,Database!A:M,13,FALSE)</f>
        <v>À venir</v>
      </c>
      <c r="W738" s="25" t="str">
        <f>VLOOKUP($A738,Database!$A:$Y,20,FALSE)</f>
        <v/>
      </c>
      <c r="X738" s="25" t="str">
        <f>VLOOKUP($A738,Database!$A:$Y,21,FALSE)</f>
        <v/>
      </c>
      <c r="Y738" s="25" t="str">
        <f ca="1">IF(C738&lt;NOW(),IF(AND(P738&gt;Q738,W738&gt;X738),S738,IF(AND(P738=Q738,W738=X738),T738,IF(AND(P738&lt;Q738,W738&lt;X738),U738,0))),"")</f>
        <v/>
      </c>
      <c r="Z738" s="25">
        <f>IF(AND(P738=W738,Q738=X738),1,0)</f>
        <v>1</v>
      </c>
      <c r="AA738" s="25" t="str">
        <f>IF(Z738=0,"",IF(ISBLANK(VLOOKUP(A738,Database!A:AA,22,FALSE)),"",VLOOKUP(A738,Database!A:AA,22,FALSE)))</f>
        <v>Exact</v>
      </c>
      <c r="AB738" s="25">
        <f ca="1">IFERROR(IF(AND(Y738&lt;&gt;"",OR(V738="Terminé",V738="En cours")),VLOOKUP(AA738,Setup_ScoreExactBonus!A:D,4,FALSE),0),0)</f>
        <v>0</v>
      </c>
      <c r="AC738" s="31" t="str">
        <f ca="1">IF(Y738&lt;&gt;"", Y738 + IF(Z738=1,AB738, 0), "")</f>
        <v/>
      </c>
      <c r="AD738" s="31">
        <f ca="1">SUMIFS(AC$2:AC738,D$2:D738,D738)*IF(R738=0,1,2)</f>
        <v>0</v>
      </c>
    </row>
    <row r="739" spans="1:30" x14ac:dyDescent="0.35">
      <c r="A739" s="31">
        <f>IF(ISBLANK(B739),"",COUNTIF(B$2:B739,B739))-1</f>
        <v>18</v>
      </c>
      <c r="B739" s="31">
        <v>36</v>
      </c>
      <c r="C739" s="10">
        <f>VLOOKUP($A739,Database!$A:$Y,7,FALSE)</f>
        <v>46190</v>
      </c>
      <c r="D739" s="31" t="str">
        <f>VLOOKUP(Pronostics!$B739,Setup_MPP!$A:$G,3,FALSE)</f>
        <v>Joueur36</v>
      </c>
      <c r="E739" s="31" t="str">
        <f>VLOOKUP(Pronostics!$B739,Setup_MPP!$A:$G,2,FALSE)</f>
        <v>Joueur36</v>
      </c>
      <c r="F739" s="31" t="str">
        <f>VLOOKUP($B739,Setup_MPP!$A:$E,4,FALSE)</f>
        <v>#D5D5D5</v>
      </c>
      <c r="G739" s="31" t="str">
        <f>VLOOKUP($B739,Setup_MPP!$A:$E,5,FALSE)</f>
        <v>#727272</v>
      </c>
      <c r="H739" s="31" t="str">
        <f>IFERROR(IF(AND(A739&gt;=1,A739&lt;=104),VLOOKUP($A739,Location!$A:$J,6,FALSE),IF(A739=0,"Avant l'ouverture",IF(OR(A739=105,A739=106),"Bonus"))),"")</f>
        <v>Tour 1</v>
      </c>
      <c r="I739" s="31" t="str">
        <f>IF(LEFT(H739,4)="Tour",VLOOKUP(A739,Database!$A:$C,3,FALSE),"")</f>
        <v>I</v>
      </c>
      <c r="J739" s="31" t="str">
        <f>VLOOKUP($A739,Location!$A:$J,7,FALSE)</f>
        <v>Irak</v>
      </c>
      <c r="K739" s="31" t="str">
        <f>IFERROR(VLOOKUP(J739,Setup_Team!$B:$C,2,FALSE), "TDB")</f>
        <v>IRQ</v>
      </c>
      <c r="L739" s="31" t="str">
        <f>VLOOKUP($A739,Location!$A:$J,8,FALSE)</f>
        <v>Norvège</v>
      </c>
      <c r="M739" s="31" t="str">
        <f>IFERROR(VLOOKUP(L739,Setup_Team!$B:$C,2,FALSE), "TDB")</f>
        <v>NOR</v>
      </c>
      <c r="N739" s="31" t="str">
        <f>VLOOKUP($A739,Location!$A:$J,9,FALSE)</f>
        <v>Foxborough</v>
      </c>
      <c r="O739" s="31" t="str">
        <f>VLOOKUP($A739,Location!$A:$J,10,FALSE)</f>
        <v>Gillette Stadium</v>
      </c>
      <c r="R739" s="31">
        <v>0</v>
      </c>
      <c r="S739" s="25">
        <f>VLOOKUP($A739,Database!$A:$Y,10,FALSE)</f>
        <v>178</v>
      </c>
      <c r="T739" s="25">
        <f>VLOOKUP($A739,Database!$A:$Y,11,FALSE)</f>
        <v>144</v>
      </c>
      <c r="U739" s="25">
        <f>VLOOKUP($A739,Database!$A:$Y,12,FALSE)</f>
        <v>30</v>
      </c>
      <c r="V739" s="25" t="str">
        <f>VLOOKUP(A739,Database!A:M,13,FALSE)</f>
        <v>À venir</v>
      </c>
      <c r="W739" s="25" t="str">
        <f>VLOOKUP($A739,Database!$A:$Y,20,FALSE)</f>
        <v/>
      </c>
      <c r="X739" s="25" t="str">
        <f>VLOOKUP($A739,Database!$A:$Y,21,FALSE)</f>
        <v/>
      </c>
      <c r="Y739" s="25" t="str">
        <f ca="1">IF(C739&lt;NOW(),IF(AND(P739&gt;Q739,W739&gt;X739),S739,IF(AND(P739=Q739,W739=X739),T739,IF(AND(P739&lt;Q739,W739&lt;X739),U739,0))),"")</f>
        <v/>
      </c>
      <c r="Z739" s="25">
        <f>IF(AND(P739=W739,Q739=X739),1,0)</f>
        <v>1</v>
      </c>
      <c r="AA739" s="25" t="str">
        <f>IF(Z739=0,"",IF(ISBLANK(VLOOKUP(A739,Database!A:AA,22,FALSE)),"",VLOOKUP(A739,Database!A:AA,22,FALSE)))</f>
        <v>Exact</v>
      </c>
      <c r="AB739" s="25">
        <f ca="1">IFERROR(IF(AND(Y739&lt;&gt;"",OR(V739="Terminé",V739="En cours")),VLOOKUP(AA739,Setup_ScoreExactBonus!A:D,4,FALSE),0),0)</f>
        <v>0</v>
      </c>
      <c r="AC739" s="31" t="str">
        <f ca="1">IF(Y739&lt;&gt;"", Y739 + IF(Z739=1,AB739, 0), "")</f>
        <v/>
      </c>
      <c r="AD739" s="31">
        <f ca="1">SUMIFS(AC$2:AC739,D$2:D739,D739)*IF(R739=0,1,2)</f>
        <v>0</v>
      </c>
    </row>
    <row r="740" spans="1:30" x14ac:dyDescent="0.35">
      <c r="A740" s="31">
        <f>IF(ISBLANK(B740),"",COUNTIF(B$2:B740,B740))-1</f>
        <v>18</v>
      </c>
      <c r="B740" s="31">
        <v>37</v>
      </c>
      <c r="C740" s="10">
        <f>VLOOKUP($A740,Database!$A:$Y,7,FALSE)</f>
        <v>46190</v>
      </c>
      <c r="D740" s="31" t="str">
        <f>VLOOKUP(Pronostics!$B740,Setup_MPP!$A:$G,3,FALSE)</f>
        <v>Joueur37</v>
      </c>
      <c r="E740" s="31" t="str">
        <f>VLOOKUP(Pronostics!$B740,Setup_MPP!$A:$G,2,FALSE)</f>
        <v>Joueur37</v>
      </c>
      <c r="F740" s="31" t="str">
        <f>VLOOKUP($B740,Setup_MPP!$A:$E,4,FALSE)</f>
        <v>#D5D5D5</v>
      </c>
      <c r="G740" s="31" t="str">
        <f>VLOOKUP($B740,Setup_MPP!$A:$E,5,FALSE)</f>
        <v>#727272</v>
      </c>
      <c r="H740" s="31" t="str">
        <f>IFERROR(IF(AND(A740&gt;=1,A740&lt;=104),VLOOKUP($A740,Location!$A:$J,6,FALSE),IF(A740=0,"Avant l'ouverture",IF(OR(A740=105,A740=106),"Bonus"))),"")</f>
        <v>Tour 1</v>
      </c>
      <c r="I740" s="31" t="str">
        <f>IF(LEFT(H740,4)="Tour",VLOOKUP(A740,Database!$A:$C,3,FALSE),"")</f>
        <v>I</v>
      </c>
      <c r="J740" s="31" t="str">
        <f>VLOOKUP($A740,Location!$A:$J,7,FALSE)</f>
        <v>Irak</v>
      </c>
      <c r="K740" s="31" t="str">
        <f>IFERROR(VLOOKUP(J740,Setup_Team!$B:$C,2,FALSE), "TDB")</f>
        <v>IRQ</v>
      </c>
      <c r="L740" s="31" t="str">
        <f>VLOOKUP($A740,Location!$A:$J,8,FALSE)</f>
        <v>Norvège</v>
      </c>
      <c r="M740" s="31" t="str">
        <f>IFERROR(VLOOKUP(L740,Setup_Team!$B:$C,2,FALSE), "TDB")</f>
        <v>NOR</v>
      </c>
      <c r="N740" s="31" t="str">
        <f>VLOOKUP($A740,Location!$A:$J,9,FALSE)</f>
        <v>Foxborough</v>
      </c>
      <c r="O740" s="31" t="str">
        <f>VLOOKUP($A740,Location!$A:$J,10,FALSE)</f>
        <v>Gillette Stadium</v>
      </c>
      <c r="R740" s="31">
        <v>0</v>
      </c>
      <c r="S740" s="25">
        <f>VLOOKUP($A740,Database!$A:$Y,10,FALSE)</f>
        <v>178</v>
      </c>
      <c r="T740" s="25">
        <f>VLOOKUP($A740,Database!$A:$Y,11,FALSE)</f>
        <v>144</v>
      </c>
      <c r="U740" s="25">
        <f>VLOOKUP($A740,Database!$A:$Y,12,FALSE)</f>
        <v>30</v>
      </c>
      <c r="V740" s="25" t="str">
        <f>VLOOKUP(A740,Database!A:M,13,FALSE)</f>
        <v>À venir</v>
      </c>
      <c r="W740" s="25" t="str">
        <f>VLOOKUP($A740,Database!$A:$Y,20,FALSE)</f>
        <v/>
      </c>
      <c r="X740" s="25" t="str">
        <f>VLOOKUP($A740,Database!$A:$Y,21,FALSE)</f>
        <v/>
      </c>
      <c r="Y740" s="25" t="str">
        <f ca="1">IF(C740&lt;NOW(),IF(AND(P740&gt;Q740,W740&gt;X740),S740,IF(AND(P740=Q740,W740=X740),T740,IF(AND(P740&lt;Q740,W740&lt;X740),U740,0))),"")</f>
        <v/>
      </c>
      <c r="Z740" s="25">
        <f>IF(AND(P740=W740,Q740=X740),1,0)</f>
        <v>1</v>
      </c>
      <c r="AA740" s="25" t="str">
        <f>IF(Z740=0,"",IF(ISBLANK(VLOOKUP(A740,Database!A:AA,22,FALSE)),"",VLOOKUP(A740,Database!A:AA,22,FALSE)))</f>
        <v>Exact</v>
      </c>
      <c r="AB740" s="25">
        <f ca="1">IFERROR(IF(AND(Y740&lt;&gt;"",OR(V740="Terminé",V740="En cours")),VLOOKUP(AA740,Setup_ScoreExactBonus!A:D,4,FALSE),0),0)</f>
        <v>0</v>
      </c>
      <c r="AC740" s="31" t="str">
        <f ca="1">IF(Y740&lt;&gt;"", Y740 + IF(Z740=1,AB740, 0), "")</f>
        <v/>
      </c>
      <c r="AD740" s="31">
        <f ca="1">SUMIFS(AC$2:AC740,D$2:D740,D740)*IF(R740=0,1,2)</f>
        <v>0</v>
      </c>
    </row>
    <row r="741" spans="1:30" x14ac:dyDescent="0.35">
      <c r="A741" s="31">
        <f>IF(ISBLANK(B741),"",COUNTIF(B$2:B741,B741))-1</f>
        <v>18</v>
      </c>
      <c r="B741" s="31">
        <v>38</v>
      </c>
      <c r="C741" s="10">
        <f>VLOOKUP($A741,Database!$A:$Y,7,FALSE)</f>
        <v>46190</v>
      </c>
      <c r="D741" s="31" t="str">
        <f>VLOOKUP(Pronostics!$B741,Setup_MPP!$A:$G,3,FALSE)</f>
        <v>Joueur38</v>
      </c>
      <c r="E741" s="31" t="str">
        <f>VLOOKUP(Pronostics!$B741,Setup_MPP!$A:$G,2,FALSE)</f>
        <v>Joueur38</v>
      </c>
      <c r="F741" s="31" t="str">
        <f>VLOOKUP($B741,Setup_MPP!$A:$E,4,FALSE)</f>
        <v>#D5D5D5</v>
      </c>
      <c r="G741" s="31" t="str">
        <f>VLOOKUP($B741,Setup_MPP!$A:$E,5,FALSE)</f>
        <v>#727272</v>
      </c>
      <c r="H741" s="31" t="str">
        <f>IFERROR(IF(AND(A741&gt;=1,A741&lt;=104),VLOOKUP($A741,Location!$A:$J,6,FALSE),IF(A741=0,"Avant l'ouverture",IF(OR(A741=105,A741=106),"Bonus"))),"")</f>
        <v>Tour 1</v>
      </c>
      <c r="I741" s="31" t="str">
        <f>IF(LEFT(H741,4)="Tour",VLOOKUP(A741,Database!$A:$C,3,FALSE),"")</f>
        <v>I</v>
      </c>
      <c r="J741" s="31" t="str">
        <f>VLOOKUP($A741,Location!$A:$J,7,FALSE)</f>
        <v>Irak</v>
      </c>
      <c r="K741" s="31" t="str">
        <f>IFERROR(VLOOKUP(J741,Setup_Team!$B:$C,2,FALSE), "TDB")</f>
        <v>IRQ</v>
      </c>
      <c r="L741" s="31" t="str">
        <f>VLOOKUP($A741,Location!$A:$J,8,FALSE)</f>
        <v>Norvège</v>
      </c>
      <c r="M741" s="31" t="str">
        <f>IFERROR(VLOOKUP(L741,Setup_Team!$B:$C,2,FALSE), "TDB")</f>
        <v>NOR</v>
      </c>
      <c r="N741" s="31" t="str">
        <f>VLOOKUP($A741,Location!$A:$J,9,FALSE)</f>
        <v>Foxborough</v>
      </c>
      <c r="O741" s="31" t="str">
        <f>VLOOKUP($A741,Location!$A:$J,10,FALSE)</f>
        <v>Gillette Stadium</v>
      </c>
      <c r="R741" s="31">
        <v>0</v>
      </c>
      <c r="S741" s="25">
        <f>VLOOKUP($A741,Database!$A:$Y,10,FALSE)</f>
        <v>178</v>
      </c>
      <c r="T741" s="25">
        <f>VLOOKUP($A741,Database!$A:$Y,11,FALSE)</f>
        <v>144</v>
      </c>
      <c r="U741" s="25">
        <f>VLOOKUP($A741,Database!$A:$Y,12,FALSE)</f>
        <v>30</v>
      </c>
      <c r="V741" s="25" t="str">
        <f>VLOOKUP(A741,Database!A:M,13,FALSE)</f>
        <v>À venir</v>
      </c>
      <c r="W741" s="25" t="str">
        <f>VLOOKUP($A741,Database!$A:$Y,20,FALSE)</f>
        <v/>
      </c>
      <c r="X741" s="25" t="str">
        <f>VLOOKUP($A741,Database!$A:$Y,21,FALSE)</f>
        <v/>
      </c>
      <c r="Y741" s="25" t="str">
        <f ca="1">IF(C741&lt;NOW(),IF(AND(P741&gt;Q741,W741&gt;X741),S741,IF(AND(P741=Q741,W741=X741),T741,IF(AND(P741&lt;Q741,W741&lt;X741),U741,0))),"")</f>
        <v/>
      </c>
      <c r="Z741" s="25">
        <f>IF(AND(P741=W741,Q741=X741),1,0)</f>
        <v>1</v>
      </c>
      <c r="AA741" s="25" t="str">
        <f>IF(Z741=0,"",IF(ISBLANK(VLOOKUP(A741,Database!A:AA,22,FALSE)),"",VLOOKUP(A741,Database!A:AA,22,FALSE)))</f>
        <v>Exact</v>
      </c>
      <c r="AB741" s="25">
        <f ca="1">IFERROR(IF(AND(Y741&lt;&gt;"",OR(V741="Terminé",V741="En cours")),VLOOKUP(AA741,Setup_ScoreExactBonus!A:D,4,FALSE),0),0)</f>
        <v>0</v>
      </c>
      <c r="AC741" s="31" t="str">
        <f ca="1">IF(Y741&lt;&gt;"", Y741 + IF(Z741=1,AB741, 0), "")</f>
        <v/>
      </c>
      <c r="AD741" s="31">
        <f ca="1">SUMIFS(AC$2:AC741,D$2:D741,D741)*IF(R741=0,1,2)</f>
        <v>0</v>
      </c>
    </row>
    <row r="742" spans="1:30" x14ac:dyDescent="0.35">
      <c r="A742" s="31">
        <f>IF(ISBLANK(B742),"",COUNTIF(B$2:B742,B742))-1</f>
        <v>18</v>
      </c>
      <c r="B742" s="31">
        <v>39</v>
      </c>
      <c r="C742" s="10">
        <f>VLOOKUP($A742,Database!$A:$Y,7,FALSE)</f>
        <v>46190</v>
      </c>
      <c r="D742" s="31" t="str">
        <f>VLOOKUP(Pronostics!$B742,Setup_MPP!$A:$G,3,FALSE)</f>
        <v>Joueur39</v>
      </c>
      <c r="E742" s="31" t="str">
        <f>VLOOKUP(Pronostics!$B742,Setup_MPP!$A:$G,2,FALSE)</f>
        <v>Joueur39</v>
      </c>
      <c r="F742" s="31" t="str">
        <f>VLOOKUP($B742,Setup_MPP!$A:$E,4,FALSE)</f>
        <v>#D5D5D5</v>
      </c>
      <c r="G742" s="31" t="str">
        <f>VLOOKUP($B742,Setup_MPP!$A:$E,5,FALSE)</f>
        <v>#727272</v>
      </c>
      <c r="H742" s="31" t="str">
        <f>IFERROR(IF(AND(A742&gt;=1,A742&lt;=104),VLOOKUP($A742,Location!$A:$J,6,FALSE),IF(A742=0,"Avant l'ouverture",IF(OR(A742=105,A742=106),"Bonus"))),"")</f>
        <v>Tour 1</v>
      </c>
      <c r="I742" s="31" t="str">
        <f>IF(LEFT(H742,4)="Tour",VLOOKUP(A742,Database!$A:$C,3,FALSE),"")</f>
        <v>I</v>
      </c>
      <c r="J742" s="31" t="str">
        <f>VLOOKUP($A742,Location!$A:$J,7,FALSE)</f>
        <v>Irak</v>
      </c>
      <c r="K742" s="31" t="str">
        <f>IFERROR(VLOOKUP(J742,Setup_Team!$B:$C,2,FALSE), "TDB")</f>
        <v>IRQ</v>
      </c>
      <c r="L742" s="31" t="str">
        <f>VLOOKUP($A742,Location!$A:$J,8,FALSE)</f>
        <v>Norvège</v>
      </c>
      <c r="M742" s="31" t="str">
        <f>IFERROR(VLOOKUP(L742,Setup_Team!$B:$C,2,FALSE), "TDB")</f>
        <v>NOR</v>
      </c>
      <c r="N742" s="31" t="str">
        <f>VLOOKUP($A742,Location!$A:$J,9,FALSE)</f>
        <v>Foxborough</v>
      </c>
      <c r="O742" s="31" t="str">
        <f>VLOOKUP($A742,Location!$A:$J,10,FALSE)</f>
        <v>Gillette Stadium</v>
      </c>
      <c r="R742" s="31">
        <v>0</v>
      </c>
      <c r="S742" s="25">
        <f>VLOOKUP($A742,Database!$A:$Y,10,FALSE)</f>
        <v>178</v>
      </c>
      <c r="T742" s="25">
        <f>VLOOKUP($A742,Database!$A:$Y,11,FALSE)</f>
        <v>144</v>
      </c>
      <c r="U742" s="25">
        <f>VLOOKUP($A742,Database!$A:$Y,12,FALSE)</f>
        <v>30</v>
      </c>
      <c r="V742" s="25" t="str">
        <f>VLOOKUP(A742,Database!A:M,13,FALSE)</f>
        <v>À venir</v>
      </c>
      <c r="W742" s="25" t="str">
        <f>VLOOKUP($A742,Database!$A:$Y,20,FALSE)</f>
        <v/>
      </c>
      <c r="X742" s="25" t="str">
        <f>VLOOKUP($A742,Database!$A:$Y,21,FALSE)</f>
        <v/>
      </c>
      <c r="Y742" s="25" t="str">
        <f ca="1">IF(C742&lt;NOW(),IF(AND(P742&gt;Q742,W742&gt;X742),S742,IF(AND(P742=Q742,W742=X742),T742,IF(AND(P742&lt;Q742,W742&lt;X742),U742,0))),"")</f>
        <v/>
      </c>
      <c r="Z742" s="25">
        <f>IF(AND(P742=W742,Q742=X742),1,0)</f>
        <v>1</v>
      </c>
      <c r="AA742" s="25" t="str">
        <f>IF(Z742=0,"",IF(ISBLANK(VLOOKUP(A742,Database!A:AA,22,FALSE)),"",VLOOKUP(A742,Database!A:AA,22,FALSE)))</f>
        <v>Exact</v>
      </c>
      <c r="AB742" s="25">
        <f ca="1">IFERROR(IF(AND(Y742&lt;&gt;"",OR(V742="Terminé",V742="En cours")),VLOOKUP(AA742,Setup_ScoreExactBonus!A:D,4,FALSE),0),0)</f>
        <v>0</v>
      </c>
      <c r="AC742" s="31" t="str">
        <f ca="1">IF(Y742&lt;&gt;"", Y742 + IF(Z742=1,AB742, 0), "")</f>
        <v/>
      </c>
      <c r="AD742" s="31">
        <f ca="1">SUMIFS(AC$2:AC742,D$2:D742,D742)*IF(R742=0,1,2)</f>
        <v>0</v>
      </c>
    </row>
    <row r="743" spans="1:30" x14ac:dyDescent="0.35">
      <c r="A743" s="31">
        <f>IF(ISBLANK(B743),"",COUNTIF(B$2:B743,B743))-1</f>
        <v>19</v>
      </c>
      <c r="B743" s="31">
        <v>1</v>
      </c>
      <c r="C743" s="10">
        <f>VLOOKUP($A743,Database!$A:$Y,7,FALSE)</f>
        <v>46190.125</v>
      </c>
      <c r="D743" s="31" t="str">
        <f>VLOOKUP(Pronostics!$B743,Setup_MPP!$A:$G,3,FALSE)</f>
        <v>_Nicolas_LM_</v>
      </c>
      <c r="E743" s="31" t="str">
        <f>VLOOKUP(Pronostics!$B743,Setup_MPP!$A:$G,2,FALSE)</f>
        <v>Nicolas LE MOUEL</v>
      </c>
      <c r="F743" s="31" t="str">
        <f>VLOOKUP($B743,Setup_MPP!$A:$E,4,FALSE)</f>
        <v>#F7C79D</v>
      </c>
      <c r="G743" s="31" t="str">
        <f>VLOOKUP($B743,Setup_MPP!$A:$E,5,FALSE)</f>
        <v>#FFBE85</v>
      </c>
      <c r="H743" s="31" t="str">
        <f>IFERROR(IF(AND(A743&gt;=1,A743&lt;=104),VLOOKUP($A743,Location!$A:$J,6,FALSE),IF(A743=0,"Avant l'ouverture",IF(OR(A743=105,A743=106),"Bonus"))),"")</f>
        <v>Tour 1</v>
      </c>
      <c r="I743" s="31" t="str">
        <f>IF(LEFT(H743,4)="Tour",VLOOKUP(A743,Database!$A:$C,3,FALSE),"")</f>
        <v>J</v>
      </c>
      <c r="J743" s="31" t="str">
        <f>VLOOKUP($A743,Location!$A:$J,7,FALSE)</f>
        <v>Argentine</v>
      </c>
      <c r="K743" s="31" t="str">
        <f>IFERROR(VLOOKUP(J743,Setup_Team!$B:$C,2,FALSE), "TDB")</f>
        <v>ARG</v>
      </c>
      <c r="L743" s="31" t="str">
        <f>VLOOKUP($A743,Location!$A:$J,8,FALSE)</f>
        <v>Algérie</v>
      </c>
      <c r="M743" s="31" t="str">
        <f>IFERROR(VLOOKUP(L743,Setup_Team!$B:$C,2,FALSE), "TDB")</f>
        <v>ALG</v>
      </c>
      <c r="N743" s="31" t="str">
        <f>VLOOKUP($A743,Location!$A:$J,9,FALSE)</f>
        <v>Kansas City, Missouri</v>
      </c>
      <c r="O743" s="31" t="str">
        <f>VLOOKUP($A743,Location!$A:$J,10,FALSE)</f>
        <v>Arrowhead Stadium</v>
      </c>
      <c r="P743" s="44"/>
      <c r="Q743" s="44"/>
      <c r="R743" s="31">
        <v>0</v>
      </c>
      <c r="S743" s="25">
        <f>VLOOKUP($A743,Database!$A:$Y,10,FALSE)</f>
        <v>43</v>
      </c>
      <c r="T743" s="25">
        <f>VLOOKUP($A743,Database!$A:$Y,11,FALSE)</f>
        <v>129</v>
      </c>
      <c r="U743" s="25">
        <f>VLOOKUP($A743,Database!$A:$Y,12,FALSE)</f>
        <v>159</v>
      </c>
      <c r="V743" s="25" t="str">
        <f>VLOOKUP(A743,Database!A:M,13,FALSE)</f>
        <v>À venir</v>
      </c>
      <c r="W743" s="25" t="str">
        <f>VLOOKUP($A743,Database!$A:$Y,20,FALSE)</f>
        <v/>
      </c>
      <c r="X743" s="25" t="str">
        <f>VLOOKUP($A743,Database!$A:$Y,21,FALSE)</f>
        <v/>
      </c>
      <c r="Y743" s="25" t="str">
        <f ca="1">IF(C743&lt;NOW(),IF(AND(P743&gt;Q743,W743&gt;X743),S743,IF(AND(P743=Q743,W743=X743),T743,IF(AND(P743&lt;Q743,W743&lt;X743),U743,0))),"")</f>
        <v/>
      </c>
      <c r="Z743" s="25">
        <f>IF(AND(P743=W743,Q743=X743),1,0)</f>
        <v>1</v>
      </c>
      <c r="AA743" s="25" t="str">
        <f>IF(Z743=0,"",IF(ISBLANK(VLOOKUP(A743,Database!A:AA,22,FALSE)),"",VLOOKUP(A743,Database!A:AA,22,FALSE)))</f>
        <v>Exact</v>
      </c>
      <c r="AB743" s="25">
        <f ca="1">IFERROR(IF(AND(Y743&lt;&gt;"",OR(V743="Terminé",V743="En cours")),VLOOKUP(AA743,Setup_ScoreExactBonus!A:D,4,FALSE),0),0)</f>
        <v>0</v>
      </c>
      <c r="AC743" s="31" t="str">
        <f ca="1">IF(Y743&lt;&gt;"", Y743 + IF(Z743=1,AB743, 0), "")</f>
        <v/>
      </c>
      <c r="AD743" s="31">
        <f ca="1">SUMIFS(AC$2:AC743,D$2:D743,D743)*IF(R743=0,1,2)</f>
        <v>0</v>
      </c>
    </row>
    <row r="744" spans="1:30" x14ac:dyDescent="0.35">
      <c r="A744" s="31">
        <f>IF(ISBLANK(B744),"",COUNTIF(B$2:B744,B744))-1</f>
        <v>19</v>
      </c>
      <c r="B744" s="31">
        <v>2</v>
      </c>
      <c r="C744" s="10">
        <f>VLOOKUP($A744,Database!$A:$Y,7,FALSE)</f>
        <v>46190.125</v>
      </c>
      <c r="D744" s="31" t="str">
        <f>VLOOKUP(Pronostics!$B744,Setup_MPP!$A:$G,3,FALSE)</f>
        <v>leaelaz</v>
      </c>
      <c r="E744" s="31" t="str">
        <f>VLOOKUP(Pronostics!$B744,Setup_MPP!$A:$G,2,FALSE)</f>
        <v>Léa EL ASERY</v>
      </c>
      <c r="F744" s="31" t="str">
        <f>VLOOKUP($B744,Setup_MPP!$A:$E,4,FALSE)</f>
        <v>#FFBEBE</v>
      </c>
      <c r="G744" s="31" t="str">
        <f>VLOOKUP($B744,Setup_MPP!$A:$E,5,FALSE)</f>
        <v>#DF6868</v>
      </c>
      <c r="H744" s="31" t="str">
        <f>IFERROR(IF(AND(A744&gt;=1,A744&lt;=104),VLOOKUP($A744,Location!$A:$J,6,FALSE),IF(A744=0,"Avant l'ouverture",IF(OR(A744=105,A744=106),"Bonus"))),"")</f>
        <v>Tour 1</v>
      </c>
      <c r="I744" s="31" t="str">
        <f>IF(LEFT(H744,4)="Tour",VLOOKUP(A744,Database!$A:$C,3,FALSE),"")</f>
        <v>J</v>
      </c>
      <c r="J744" s="31" t="str">
        <f>VLOOKUP($A744,Location!$A:$J,7,FALSE)</f>
        <v>Argentine</v>
      </c>
      <c r="K744" s="31" t="str">
        <f>IFERROR(VLOOKUP(J744,Setup_Team!$B:$C,2,FALSE), "TDB")</f>
        <v>ARG</v>
      </c>
      <c r="L744" s="31" t="str">
        <f>VLOOKUP($A744,Location!$A:$J,8,FALSE)</f>
        <v>Algérie</v>
      </c>
      <c r="M744" s="31" t="str">
        <f>IFERROR(VLOOKUP(L744,Setup_Team!$B:$C,2,FALSE), "TDB")</f>
        <v>ALG</v>
      </c>
      <c r="N744" s="31" t="str">
        <f>VLOOKUP($A744,Location!$A:$J,9,FALSE)</f>
        <v>Kansas City, Missouri</v>
      </c>
      <c r="O744" s="31" t="str">
        <f>VLOOKUP($A744,Location!$A:$J,10,FALSE)</f>
        <v>Arrowhead Stadium</v>
      </c>
      <c r="R744" s="31">
        <v>0</v>
      </c>
      <c r="S744" s="25">
        <f>VLOOKUP($A744,Database!$A:$Y,10,FALSE)</f>
        <v>43</v>
      </c>
      <c r="T744" s="25">
        <f>VLOOKUP($A744,Database!$A:$Y,11,FALSE)</f>
        <v>129</v>
      </c>
      <c r="U744" s="25">
        <f>VLOOKUP($A744,Database!$A:$Y,12,FALSE)</f>
        <v>159</v>
      </c>
      <c r="V744" s="25" t="str">
        <f>VLOOKUP(A744,Database!A:M,13,FALSE)</f>
        <v>À venir</v>
      </c>
      <c r="W744" s="25" t="str">
        <f>VLOOKUP($A744,Database!$A:$Y,20,FALSE)</f>
        <v/>
      </c>
      <c r="X744" s="25" t="str">
        <f>VLOOKUP($A744,Database!$A:$Y,21,FALSE)</f>
        <v/>
      </c>
      <c r="Y744" s="25" t="str">
        <f ca="1">IF(C744&lt;NOW(),IF(AND(P744&gt;Q744,W744&gt;X744),S744,IF(AND(P744=Q744,W744=X744),T744,IF(AND(P744&lt;Q744,W744&lt;X744),U744,0))),"")</f>
        <v/>
      </c>
      <c r="Z744" s="25">
        <f>IF(AND(P744=W744,Q744=X744),1,0)</f>
        <v>1</v>
      </c>
      <c r="AA744" s="25" t="str">
        <f>IF(Z744=0,"",IF(ISBLANK(VLOOKUP(A744,Database!A:AA,22,FALSE)),"",VLOOKUP(A744,Database!A:AA,22,FALSE)))</f>
        <v>Exact</v>
      </c>
      <c r="AB744" s="25">
        <f ca="1">IFERROR(IF(AND(Y744&lt;&gt;"",OR(V744="Terminé",V744="En cours")),VLOOKUP(AA744,Setup_ScoreExactBonus!A:D,4,FALSE),0),0)</f>
        <v>0</v>
      </c>
      <c r="AC744" s="31" t="str">
        <f ca="1">IF(Y744&lt;&gt;"", Y744 + IF(Z744=1,AB744, 0), "")</f>
        <v/>
      </c>
      <c r="AD744" s="31">
        <f ca="1">SUMIFS(AC$2:AC744,D$2:D744,D744)*IF(R744=0,1,2)</f>
        <v>0</v>
      </c>
    </row>
    <row r="745" spans="1:30" x14ac:dyDescent="0.35">
      <c r="A745" s="31">
        <f>IF(ISBLANK(B745),"",COUNTIF(B$2:B745,B745))-1</f>
        <v>19</v>
      </c>
      <c r="B745" s="31">
        <v>3</v>
      </c>
      <c r="C745" s="10">
        <f>VLOOKUP($A745,Database!$A:$Y,7,FALSE)</f>
        <v>46190.125</v>
      </c>
      <c r="D745" s="31" t="str">
        <f>VLOOKUP(Pronostics!$B745,Setup_MPP!$A:$G,3,FALSE)</f>
        <v>PasMetalleux</v>
      </c>
      <c r="E745" s="31" t="str">
        <f>VLOOKUP(Pronostics!$B745,Setup_MPP!$A:$G,2,FALSE)</f>
        <v>Elwenn JOUBREL</v>
      </c>
      <c r="F745" s="31" t="str">
        <f>VLOOKUP($B745,Setup_MPP!$A:$E,4,FALSE)</f>
        <v>#F5C7FC</v>
      </c>
      <c r="G745" s="31" t="str">
        <f>VLOOKUP($B745,Setup_MPP!$A:$E,5,FALSE)</f>
        <v>#C489CF</v>
      </c>
      <c r="H745" s="31" t="str">
        <f>IFERROR(IF(AND(A745&gt;=1,A745&lt;=104),VLOOKUP($A745,Location!$A:$J,6,FALSE),IF(A745=0,"Avant l'ouverture",IF(OR(A745=105,A745=106),"Bonus"))),"")</f>
        <v>Tour 1</v>
      </c>
      <c r="I745" s="31" t="str">
        <f>IF(LEFT(H745,4)="Tour",VLOOKUP(A745,Database!$A:$C,3,FALSE),"")</f>
        <v>J</v>
      </c>
      <c r="J745" s="31" t="str">
        <f>VLOOKUP($A745,Location!$A:$J,7,FALSE)</f>
        <v>Argentine</v>
      </c>
      <c r="K745" s="31" t="str">
        <f>IFERROR(VLOOKUP(J745,Setup_Team!$B:$C,2,FALSE), "TDB")</f>
        <v>ARG</v>
      </c>
      <c r="L745" s="31" t="str">
        <f>VLOOKUP($A745,Location!$A:$J,8,FALSE)</f>
        <v>Algérie</v>
      </c>
      <c r="M745" s="31" t="str">
        <f>IFERROR(VLOOKUP(L745,Setup_Team!$B:$C,2,FALSE), "TDB")</f>
        <v>ALG</v>
      </c>
      <c r="N745" s="31" t="str">
        <f>VLOOKUP($A745,Location!$A:$J,9,FALSE)</f>
        <v>Kansas City, Missouri</v>
      </c>
      <c r="O745" s="31" t="str">
        <f>VLOOKUP($A745,Location!$A:$J,10,FALSE)</f>
        <v>Arrowhead Stadium</v>
      </c>
      <c r="R745" s="31">
        <v>0</v>
      </c>
      <c r="S745" s="25">
        <f>VLOOKUP($A745,Database!$A:$Y,10,FALSE)</f>
        <v>43</v>
      </c>
      <c r="T745" s="25">
        <f>VLOOKUP($A745,Database!$A:$Y,11,FALSE)</f>
        <v>129</v>
      </c>
      <c r="U745" s="25">
        <f>VLOOKUP($A745,Database!$A:$Y,12,FALSE)</f>
        <v>159</v>
      </c>
      <c r="V745" s="25" t="str">
        <f>VLOOKUP(A745,Database!A:M,13,FALSE)</f>
        <v>À venir</v>
      </c>
      <c r="W745" s="25" t="str">
        <f>VLOOKUP($A745,Database!$A:$Y,20,FALSE)</f>
        <v/>
      </c>
      <c r="X745" s="25" t="str">
        <f>VLOOKUP($A745,Database!$A:$Y,21,FALSE)</f>
        <v/>
      </c>
      <c r="Y745" s="25" t="str">
        <f ca="1">IF(C745&lt;NOW(),IF(AND(P745&gt;Q745,W745&gt;X745),S745,IF(AND(P745=Q745,W745=X745),T745,IF(AND(P745&lt;Q745,W745&lt;X745),U745,0))),"")</f>
        <v/>
      </c>
      <c r="Z745" s="25">
        <f>IF(AND(P745=W745,Q745=X745),1,0)</f>
        <v>1</v>
      </c>
      <c r="AA745" s="25" t="str">
        <f>IF(Z745=0,"",IF(ISBLANK(VLOOKUP(A745,Database!A:AA,22,FALSE)),"",VLOOKUP(A745,Database!A:AA,22,FALSE)))</f>
        <v>Exact</v>
      </c>
      <c r="AB745" s="25">
        <f ca="1">IFERROR(IF(AND(Y745&lt;&gt;"",OR(V745="Terminé",V745="En cours")),VLOOKUP(AA745,Setup_ScoreExactBonus!A:D,4,FALSE),0),0)</f>
        <v>0</v>
      </c>
      <c r="AC745" s="31" t="str">
        <f ca="1">IF(Y745&lt;&gt;"", Y745 + IF(Z745=1,AB745, 0), "")</f>
        <v/>
      </c>
      <c r="AD745" s="31">
        <f ca="1">SUMIFS(AC$2:AC745,D$2:D745,D745)*IF(R745=0,1,2)</f>
        <v>0</v>
      </c>
    </row>
    <row r="746" spans="1:30" x14ac:dyDescent="0.35">
      <c r="A746" s="31">
        <f>IF(ISBLANK(B746),"",COUNTIF(B$2:B746,B746))-1</f>
        <v>19</v>
      </c>
      <c r="B746" s="31">
        <v>4</v>
      </c>
      <c r="C746" s="10">
        <f>VLOOKUP($A746,Database!$A:$Y,7,FALSE)</f>
        <v>46190.125</v>
      </c>
      <c r="D746" s="31" t="str">
        <f>VLOOKUP(Pronostics!$B746,Setup_MPP!$A:$G,3,FALSE)</f>
        <v>Popo444</v>
      </c>
      <c r="E746" s="31" t="str">
        <f>VLOOKUP(Pronostics!$B746,Setup_MPP!$A:$G,2,FALSE)</f>
        <v>Pauline OLIVIER</v>
      </c>
      <c r="F746" s="31" t="str">
        <f>VLOOKUP($B746,Setup_MPP!$A:$E,4,FALSE)</f>
        <v>#A5EA7F</v>
      </c>
      <c r="G746" s="31" t="str">
        <f>VLOOKUP($B746,Setup_MPP!$A:$E,5,FALSE)</f>
        <v>#80C65A</v>
      </c>
      <c r="H746" s="31" t="str">
        <f>IFERROR(IF(AND(A746&gt;=1,A746&lt;=104),VLOOKUP($A746,Location!$A:$J,6,FALSE),IF(A746=0,"Avant l'ouverture",IF(OR(A746=105,A746=106),"Bonus"))),"")</f>
        <v>Tour 1</v>
      </c>
      <c r="I746" s="31" t="str">
        <f>IF(LEFT(H746,4)="Tour",VLOOKUP(A746,Database!$A:$C,3,FALSE),"")</f>
        <v>J</v>
      </c>
      <c r="J746" s="31" t="str">
        <f>VLOOKUP($A746,Location!$A:$J,7,FALSE)</f>
        <v>Argentine</v>
      </c>
      <c r="K746" s="31" t="str">
        <f>IFERROR(VLOOKUP(J746,Setup_Team!$B:$C,2,FALSE), "TDB")</f>
        <v>ARG</v>
      </c>
      <c r="L746" s="31" t="str">
        <f>VLOOKUP($A746,Location!$A:$J,8,FALSE)</f>
        <v>Algérie</v>
      </c>
      <c r="M746" s="31" t="str">
        <f>IFERROR(VLOOKUP(L746,Setup_Team!$B:$C,2,FALSE), "TDB")</f>
        <v>ALG</v>
      </c>
      <c r="N746" s="31" t="str">
        <f>VLOOKUP($A746,Location!$A:$J,9,FALSE)</f>
        <v>Kansas City, Missouri</v>
      </c>
      <c r="O746" s="31" t="str">
        <f>VLOOKUP($A746,Location!$A:$J,10,FALSE)</f>
        <v>Arrowhead Stadium</v>
      </c>
      <c r="R746" s="31">
        <v>0</v>
      </c>
      <c r="S746" s="25">
        <f>VLOOKUP($A746,Database!$A:$Y,10,FALSE)</f>
        <v>43</v>
      </c>
      <c r="T746" s="25">
        <f>VLOOKUP($A746,Database!$A:$Y,11,FALSE)</f>
        <v>129</v>
      </c>
      <c r="U746" s="25">
        <f>VLOOKUP($A746,Database!$A:$Y,12,FALSE)</f>
        <v>159</v>
      </c>
      <c r="V746" s="25" t="str">
        <f>VLOOKUP(A746,Database!A:M,13,FALSE)</f>
        <v>À venir</v>
      </c>
      <c r="W746" s="25" t="str">
        <f>VLOOKUP($A746,Database!$A:$Y,20,FALSE)</f>
        <v/>
      </c>
      <c r="X746" s="25" t="str">
        <f>VLOOKUP($A746,Database!$A:$Y,21,FALSE)</f>
        <v/>
      </c>
      <c r="Y746" s="25" t="str">
        <f ca="1">IF(C746&lt;NOW(),IF(AND(P746&gt;Q746,W746&gt;X746),S746,IF(AND(P746=Q746,W746=X746),T746,IF(AND(P746&lt;Q746,W746&lt;X746),U746,0))),"")</f>
        <v/>
      </c>
      <c r="Z746" s="25">
        <f>IF(AND(P746=W746,Q746=X746),1,0)</f>
        <v>1</v>
      </c>
      <c r="AA746" s="25" t="str">
        <f>IF(Z746=0,"",IF(ISBLANK(VLOOKUP(A746,Database!A:AA,22,FALSE)),"",VLOOKUP(A746,Database!A:AA,22,FALSE)))</f>
        <v>Exact</v>
      </c>
      <c r="AB746" s="25">
        <f ca="1">IFERROR(IF(AND(Y746&lt;&gt;"",OR(V746="Terminé",V746="En cours")),VLOOKUP(AA746,Setup_ScoreExactBonus!A:D,4,FALSE),0),0)</f>
        <v>0</v>
      </c>
      <c r="AC746" s="31" t="str">
        <f ca="1">IF(Y746&lt;&gt;"", Y746 + IF(Z746=1,AB746, 0), "")</f>
        <v/>
      </c>
      <c r="AD746" s="31">
        <f ca="1">SUMIFS(AC$2:AC746,D$2:D746,D746)*IF(R746=0,1,2)</f>
        <v>0</v>
      </c>
    </row>
    <row r="747" spans="1:30" x14ac:dyDescent="0.35">
      <c r="A747" s="31">
        <f>IF(ISBLANK(B747),"",COUNTIF(B$2:B747,B747))-1</f>
        <v>19</v>
      </c>
      <c r="B747" s="31">
        <v>5</v>
      </c>
      <c r="C747" s="10">
        <f>VLOOKUP($A747,Database!$A:$Y,7,FALSE)</f>
        <v>46190.125</v>
      </c>
      <c r="D747" s="31" t="str">
        <f>VLOOKUP(Pronostics!$B747,Setup_MPP!$A:$G,3,FALSE)</f>
        <v>_Jujul</v>
      </c>
      <c r="E747" s="31" t="str">
        <f>VLOOKUP(Pronostics!$B747,Setup_MPP!$A:$G,2,FALSE)</f>
        <v>Julie BOISSIERE</v>
      </c>
      <c r="F747" s="31" t="str">
        <f>VLOOKUP($B747,Setup_MPP!$A:$E,4,FALSE)</f>
        <v>#D890FF</v>
      </c>
      <c r="G747" s="31" t="str">
        <f>VLOOKUP($B747,Setup_MPP!$A:$E,5,FALSE)</f>
        <v>#B750EF</v>
      </c>
      <c r="H747" s="31" t="str">
        <f>IFERROR(IF(AND(A747&gt;=1,A747&lt;=104),VLOOKUP($A747,Location!$A:$J,6,FALSE),IF(A747=0,"Avant l'ouverture",IF(OR(A747=105,A747=106),"Bonus"))),"")</f>
        <v>Tour 1</v>
      </c>
      <c r="I747" s="31" t="str">
        <f>IF(LEFT(H747,4)="Tour",VLOOKUP(A747,Database!$A:$C,3,FALSE),"")</f>
        <v>J</v>
      </c>
      <c r="J747" s="31" t="str">
        <f>VLOOKUP($A747,Location!$A:$J,7,FALSE)</f>
        <v>Argentine</v>
      </c>
      <c r="K747" s="31" t="str">
        <f>IFERROR(VLOOKUP(J747,Setup_Team!$B:$C,2,FALSE), "TDB")</f>
        <v>ARG</v>
      </c>
      <c r="L747" s="31" t="str">
        <f>VLOOKUP($A747,Location!$A:$J,8,FALSE)</f>
        <v>Algérie</v>
      </c>
      <c r="M747" s="31" t="str">
        <f>IFERROR(VLOOKUP(L747,Setup_Team!$B:$C,2,FALSE), "TDB")</f>
        <v>ALG</v>
      </c>
      <c r="N747" s="31" t="str">
        <f>VLOOKUP($A747,Location!$A:$J,9,FALSE)</f>
        <v>Kansas City, Missouri</v>
      </c>
      <c r="O747" s="31" t="str">
        <f>VLOOKUP($A747,Location!$A:$J,10,FALSE)</f>
        <v>Arrowhead Stadium</v>
      </c>
      <c r="R747" s="31">
        <v>0</v>
      </c>
      <c r="S747" s="25">
        <f>VLOOKUP($A747,Database!$A:$Y,10,FALSE)</f>
        <v>43</v>
      </c>
      <c r="T747" s="25">
        <f>VLOOKUP($A747,Database!$A:$Y,11,FALSE)</f>
        <v>129</v>
      </c>
      <c r="U747" s="25">
        <f>VLOOKUP($A747,Database!$A:$Y,12,FALSE)</f>
        <v>159</v>
      </c>
      <c r="V747" s="25" t="str">
        <f>VLOOKUP(A747,Database!A:M,13,FALSE)</f>
        <v>À venir</v>
      </c>
      <c r="W747" s="25" t="str">
        <f>VLOOKUP($A747,Database!$A:$Y,20,FALSE)</f>
        <v/>
      </c>
      <c r="X747" s="25" t="str">
        <f>VLOOKUP($A747,Database!$A:$Y,21,FALSE)</f>
        <v/>
      </c>
      <c r="Y747" s="25" t="str">
        <f ca="1">IF(C747&lt;NOW(),IF(AND(P747&gt;Q747,W747&gt;X747),S747,IF(AND(P747=Q747,W747=X747),T747,IF(AND(P747&lt;Q747,W747&lt;X747),U747,0))),"")</f>
        <v/>
      </c>
      <c r="Z747" s="25">
        <f>IF(AND(P747=W747,Q747=X747),1,0)</f>
        <v>1</v>
      </c>
      <c r="AA747" s="25" t="str">
        <f>IF(Z747=0,"",IF(ISBLANK(VLOOKUP(A747,Database!A:AA,22,FALSE)),"",VLOOKUP(A747,Database!A:AA,22,FALSE)))</f>
        <v>Exact</v>
      </c>
      <c r="AB747" s="25">
        <f ca="1">IFERROR(IF(AND(Y747&lt;&gt;"",OR(V747="Terminé",V747="En cours")),VLOOKUP(AA747,Setup_ScoreExactBonus!A:D,4,FALSE),0),0)</f>
        <v>0</v>
      </c>
      <c r="AC747" s="31" t="str">
        <f ca="1">IF(Y747&lt;&gt;"", Y747 + IF(Z747=1,AB747, 0), "")</f>
        <v/>
      </c>
      <c r="AD747" s="31">
        <f ca="1">SUMIFS(AC$2:AC747,D$2:D747,D747)*IF(R747=0,1,2)</f>
        <v>0</v>
      </c>
    </row>
    <row r="748" spans="1:30" x14ac:dyDescent="0.35">
      <c r="A748" s="31">
        <f>IF(ISBLANK(B748),"",COUNTIF(B$2:B748,B748))-1</f>
        <v>19</v>
      </c>
      <c r="B748" s="31">
        <v>6</v>
      </c>
      <c r="C748" s="10">
        <f>VLOOKUP($A748,Database!$A:$Y,7,FALSE)</f>
        <v>46190.125</v>
      </c>
      <c r="D748" s="31" t="str">
        <f>VLOOKUP(Pronostics!$B748,Setup_MPP!$A:$G,3,FALSE)</f>
        <v>Julay</v>
      </c>
      <c r="E748" s="31" t="str">
        <f>VLOOKUP(Pronostics!$B748,Setup_MPP!$A:$G,2,FALSE)</f>
        <v>Julie BOUCHARD</v>
      </c>
      <c r="F748" s="31" t="str">
        <f>VLOOKUP($B748,Setup_MPP!$A:$E,4,FALSE)</f>
        <v>#A6F7B1</v>
      </c>
      <c r="G748" s="31" t="str">
        <f>VLOOKUP($B748,Setup_MPP!$A:$E,5,FALSE)</f>
        <v>#6EC179</v>
      </c>
      <c r="H748" s="31" t="str">
        <f>IFERROR(IF(AND(A748&gt;=1,A748&lt;=104),VLOOKUP($A748,Location!$A:$J,6,FALSE),IF(A748=0,"Avant l'ouverture",IF(OR(A748=105,A748=106),"Bonus"))),"")</f>
        <v>Tour 1</v>
      </c>
      <c r="I748" s="31" t="str">
        <f>IF(LEFT(H748,4)="Tour",VLOOKUP(A748,Database!$A:$C,3,FALSE),"")</f>
        <v>J</v>
      </c>
      <c r="J748" s="31" t="str">
        <f>VLOOKUP($A748,Location!$A:$J,7,FALSE)</f>
        <v>Argentine</v>
      </c>
      <c r="K748" s="31" t="str">
        <f>IFERROR(VLOOKUP(J748,Setup_Team!$B:$C,2,FALSE), "TDB")</f>
        <v>ARG</v>
      </c>
      <c r="L748" s="31" t="str">
        <f>VLOOKUP($A748,Location!$A:$J,8,FALSE)</f>
        <v>Algérie</v>
      </c>
      <c r="M748" s="31" t="str">
        <f>IFERROR(VLOOKUP(L748,Setup_Team!$B:$C,2,FALSE), "TDB")</f>
        <v>ALG</v>
      </c>
      <c r="N748" s="31" t="str">
        <f>VLOOKUP($A748,Location!$A:$J,9,FALSE)</f>
        <v>Kansas City, Missouri</v>
      </c>
      <c r="O748" s="31" t="str">
        <f>VLOOKUP($A748,Location!$A:$J,10,FALSE)</f>
        <v>Arrowhead Stadium</v>
      </c>
      <c r="R748" s="31">
        <v>0</v>
      </c>
      <c r="S748" s="25">
        <f>VLOOKUP($A748,Database!$A:$Y,10,FALSE)</f>
        <v>43</v>
      </c>
      <c r="T748" s="25">
        <f>VLOOKUP($A748,Database!$A:$Y,11,FALSE)</f>
        <v>129</v>
      </c>
      <c r="U748" s="25">
        <f>VLOOKUP($A748,Database!$A:$Y,12,FALSE)</f>
        <v>159</v>
      </c>
      <c r="V748" s="25" t="str">
        <f>VLOOKUP(A748,Database!A:M,13,FALSE)</f>
        <v>À venir</v>
      </c>
      <c r="W748" s="25" t="str">
        <f>VLOOKUP($A748,Database!$A:$Y,20,FALSE)</f>
        <v/>
      </c>
      <c r="X748" s="25" t="str">
        <f>VLOOKUP($A748,Database!$A:$Y,21,FALSE)</f>
        <v/>
      </c>
      <c r="Y748" s="25" t="str">
        <f ca="1">IF(C748&lt;NOW(),IF(AND(P748&gt;Q748,W748&gt;X748),S748,IF(AND(P748=Q748,W748=X748),T748,IF(AND(P748&lt;Q748,W748&lt;X748),U748,0))),"")</f>
        <v/>
      </c>
      <c r="Z748" s="25">
        <f>IF(AND(P748=W748,Q748=X748),1,0)</f>
        <v>1</v>
      </c>
      <c r="AA748" s="25" t="str">
        <f>IF(Z748=0,"",IF(ISBLANK(VLOOKUP(A748,Database!A:AA,22,FALSE)),"",VLOOKUP(A748,Database!A:AA,22,FALSE)))</f>
        <v>Exact</v>
      </c>
      <c r="AB748" s="25">
        <f ca="1">IFERROR(IF(AND(Y748&lt;&gt;"",OR(V748="Terminé",V748="En cours")),VLOOKUP(AA748,Setup_ScoreExactBonus!A:D,4,FALSE),0),0)</f>
        <v>0</v>
      </c>
      <c r="AC748" s="31" t="str">
        <f ca="1">IF(Y748&lt;&gt;"", Y748 + IF(Z748=1,AB748, 0), "")</f>
        <v/>
      </c>
      <c r="AD748" s="31">
        <f ca="1">SUMIFS(AC$2:AC748,D$2:D748,D748)*IF(R748=0,1,2)</f>
        <v>0</v>
      </c>
    </row>
    <row r="749" spans="1:30" x14ac:dyDescent="0.35">
      <c r="A749" s="31">
        <f>IF(ISBLANK(B749),"",COUNTIF(B$2:B749,B749))-1</f>
        <v>19</v>
      </c>
      <c r="B749" s="31">
        <v>7</v>
      </c>
      <c r="C749" s="10">
        <f>VLOOKUP($A749,Database!$A:$Y,7,FALSE)</f>
        <v>46190.125</v>
      </c>
      <c r="D749" s="31" t="str">
        <f>VLOOKUP(Pronostics!$B749,Setup_MPP!$A:$G,3,FALSE)</f>
        <v>__Vince__</v>
      </c>
      <c r="E749" s="31" t="str">
        <f>VLOOKUP(Pronostics!$B749,Setup_MPP!$A:$G,2,FALSE)</f>
        <v>Vincent FRAYSSE</v>
      </c>
      <c r="F749" s="31" t="str">
        <f>VLOOKUP($B749,Setup_MPP!$A:$E,4,FALSE)</f>
        <v>#B2EAE8</v>
      </c>
      <c r="G749" s="31" t="str">
        <f>VLOOKUP($B749,Setup_MPP!$A:$E,5,FALSE)</f>
        <v>#6CB4B1</v>
      </c>
      <c r="H749" s="31" t="str">
        <f>IFERROR(IF(AND(A749&gt;=1,A749&lt;=104),VLOOKUP($A749,Location!$A:$J,6,FALSE),IF(A749=0,"Avant l'ouverture",IF(OR(A749=105,A749=106),"Bonus"))),"")</f>
        <v>Tour 1</v>
      </c>
      <c r="I749" s="31" t="str">
        <f>IF(LEFT(H749,4)="Tour",VLOOKUP(A749,Database!$A:$C,3,FALSE),"")</f>
        <v>J</v>
      </c>
      <c r="J749" s="31" t="str">
        <f>VLOOKUP($A749,Location!$A:$J,7,FALSE)</f>
        <v>Argentine</v>
      </c>
      <c r="K749" s="31" t="str">
        <f>IFERROR(VLOOKUP(J749,Setup_Team!$B:$C,2,FALSE), "TDB")</f>
        <v>ARG</v>
      </c>
      <c r="L749" s="31" t="str">
        <f>VLOOKUP($A749,Location!$A:$J,8,FALSE)</f>
        <v>Algérie</v>
      </c>
      <c r="M749" s="31" t="str">
        <f>IFERROR(VLOOKUP(L749,Setup_Team!$B:$C,2,FALSE), "TDB")</f>
        <v>ALG</v>
      </c>
      <c r="N749" s="31" t="str">
        <f>VLOOKUP($A749,Location!$A:$J,9,FALSE)</f>
        <v>Kansas City, Missouri</v>
      </c>
      <c r="O749" s="31" t="str">
        <f>VLOOKUP($A749,Location!$A:$J,10,FALSE)</f>
        <v>Arrowhead Stadium</v>
      </c>
      <c r="R749" s="31">
        <v>0</v>
      </c>
      <c r="S749" s="25">
        <f>VLOOKUP($A749,Database!$A:$Y,10,FALSE)</f>
        <v>43</v>
      </c>
      <c r="T749" s="25">
        <f>VLOOKUP($A749,Database!$A:$Y,11,FALSE)</f>
        <v>129</v>
      </c>
      <c r="U749" s="25">
        <f>VLOOKUP($A749,Database!$A:$Y,12,FALSE)</f>
        <v>159</v>
      </c>
      <c r="V749" s="25" t="str">
        <f>VLOOKUP(A749,Database!A:M,13,FALSE)</f>
        <v>À venir</v>
      </c>
      <c r="W749" s="25" t="str">
        <f>VLOOKUP($A749,Database!$A:$Y,20,FALSE)</f>
        <v/>
      </c>
      <c r="X749" s="25" t="str">
        <f>VLOOKUP($A749,Database!$A:$Y,21,FALSE)</f>
        <v/>
      </c>
      <c r="Y749" s="25" t="str">
        <f ca="1">IF(C749&lt;NOW(),IF(AND(P749&gt;Q749,W749&gt;X749),S749,IF(AND(P749=Q749,W749=X749),T749,IF(AND(P749&lt;Q749,W749&lt;X749),U749,0))),"")</f>
        <v/>
      </c>
      <c r="Z749" s="25">
        <f>IF(AND(P749=W749,Q749=X749),1,0)</f>
        <v>1</v>
      </c>
      <c r="AA749" s="25" t="str">
        <f>IF(Z749=0,"",IF(ISBLANK(VLOOKUP(A749,Database!A:AA,22,FALSE)),"",VLOOKUP(A749,Database!A:AA,22,FALSE)))</f>
        <v>Exact</v>
      </c>
      <c r="AB749" s="25">
        <f ca="1">IFERROR(IF(AND(Y749&lt;&gt;"",OR(V749="Terminé",V749="En cours")),VLOOKUP(AA749,Setup_ScoreExactBonus!A:D,4,FALSE),0),0)</f>
        <v>0</v>
      </c>
      <c r="AC749" s="31" t="str">
        <f ca="1">IF(Y749&lt;&gt;"", Y749 + IF(Z749=1,AB749, 0), "")</f>
        <v/>
      </c>
      <c r="AD749" s="31">
        <f ca="1">SUMIFS(AC$2:AC749,D$2:D749,D749)*IF(R749=0,1,2)</f>
        <v>0</v>
      </c>
    </row>
    <row r="750" spans="1:30" x14ac:dyDescent="0.35">
      <c r="A750" s="31">
        <f>IF(ISBLANK(B750),"",COUNTIF(B$2:B750,B750))-1</f>
        <v>19</v>
      </c>
      <c r="B750" s="31">
        <v>8</v>
      </c>
      <c r="C750" s="10">
        <f>VLOOKUP($A750,Database!$A:$Y,7,FALSE)</f>
        <v>46190.125</v>
      </c>
      <c r="D750" s="31" t="str">
        <f>VLOOKUP(Pronostics!$B750,Setup_MPP!$A:$G,3,FALSE)</f>
        <v>Louuiiis</v>
      </c>
      <c r="E750" s="31" t="str">
        <f>VLOOKUP(Pronostics!$B750,Setup_MPP!$A:$G,2,FALSE)</f>
        <v>Louis HARLE</v>
      </c>
      <c r="F750" s="31" t="str">
        <f>VLOOKUP($B750,Setup_MPP!$A:$E,4,FALSE)</f>
        <v>#EEF7B1</v>
      </c>
      <c r="G750" s="31" t="str">
        <f>VLOOKUP($B750,Setup_MPP!$A:$E,5,FALSE)</f>
        <v>#C1CB7D</v>
      </c>
      <c r="H750" s="31" t="str">
        <f>IFERROR(IF(AND(A750&gt;=1,A750&lt;=104),VLOOKUP($A750,Location!$A:$J,6,FALSE),IF(A750=0,"Avant l'ouverture",IF(OR(A750=105,A750=106),"Bonus"))),"")</f>
        <v>Tour 1</v>
      </c>
      <c r="I750" s="31" t="str">
        <f>IF(LEFT(H750,4)="Tour",VLOOKUP(A750,Database!$A:$C,3,FALSE),"")</f>
        <v>J</v>
      </c>
      <c r="J750" s="31" t="str">
        <f>VLOOKUP($A750,Location!$A:$J,7,FALSE)</f>
        <v>Argentine</v>
      </c>
      <c r="K750" s="31" t="str">
        <f>IFERROR(VLOOKUP(J750,Setup_Team!$B:$C,2,FALSE), "TDB")</f>
        <v>ARG</v>
      </c>
      <c r="L750" s="31" t="str">
        <f>VLOOKUP($A750,Location!$A:$J,8,FALSE)</f>
        <v>Algérie</v>
      </c>
      <c r="M750" s="31" t="str">
        <f>IFERROR(VLOOKUP(L750,Setup_Team!$B:$C,2,FALSE), "TDB")</f>
        <v>ALG</v>
      </c>
      <c r="N750" s="31" t="str">
        <f>VLOOKUP($A750,Location!$A:$J,9,FALSE)</f>
        <v>Kansas City, Missouri</v>
      </c>
      <c r="O750" s="31" t="str">
        <f>VLOOKUP($A750,Location!$A:$J,10,FALSE)</f>
        <v>Arrowhead Stadium</v>
      </c>
      <c r="R750" s="31">
        <v>0</v>
      </c>
      <c r="S750" s="25">
        <f>VLOOKUP($A750,Database!$A:$Y,10,FALSE)</f>
        <v>43</v>
      </c>
      <c r="T750" s="25">
        <f>VLOOKUP($A750,Database!$A:$Y,11,FALSE)</f>
        <v>129</v>
      </c>
      <c r="U750" s="25">
        <f>VLOOKUP($A750,Database!$A:$Y,12,FALSE)</f>
        <v>159</v>
      </c>
      <c r="V750" s="25" t="str">
        <f>VLOOKUP(A750,Database!A:M,13,FALSE)</f>
        <v>À venir</v>
      </c>
      <c r="W750" s="25" t="str">
        <f>VLOOKUP($A750,Database!$A:$Y,20,FALSE)</f>
        <v/>
      </c>
      <c r="X750" s="25" t="str">
        <f>VLOOKUP($A750,Database!$A:$Y,21,FALSE)</f>
        <v/>
      </c>
      <c r="Y750" s="25" t="str">
        <f ca="1">IF(C750&lt;NOW(),IF(AND(P750&gt;Q750,W750&gt;X750),S750,IF(AND(P750=Q750,W750=X750),T750,IF(AND(P750&lt;Q750,W750&lt;X750),U750,0))),"")</f>
        <v/>
      </c>
      <c r="Z750" s="25">
        <f>IF(AND(P750=W750,Q750=X750),1,0)</f>
        <v>1</v>
      </c>
      <c r="AA750" s="25" t="str">
        <f>IF(Z750=0,"",IF(ISBLANK(VLOOKUP(A750,Database!A:AA,22,FALSE)),"",VLOOKUP(A750,Database!A:AA,22,FALSE)))</f>
        <v>Exact</v>
      </c>
      <c r="AB750" s="25">
        <f ca="1">IFERROR(IF(AND(Y750&lt;&gt;"",OR(V750="Terminé",V750="En cours")),VLOOKUP(AA750,Setup_ScoreExactBonus!A:D,4,FALSE),0),0)</f>
        <v>0</v>
      </c>
      <c r="AC750" s="31" t="str">
        <f ca="1">IF(Y750&lt;&gt;"", Y750 + IF(Z750=1,AB750, 0), "")</f>
        <v/>
      </c>
      <c r="AD750" s="31">
        <f ca="1">SUMIFS(AC$2:AC750,D$2:D750,D750)*IF(R750=0,1,2)</f>
        <v>0</v>
      </c>
    </row>
    <row r="751" spans="1:30" x14ac:dyDescent="0.35">
      <c r="A751" s="31">
        <f>IF(ISBLANK(B751),"",COUNTIF(B$2:B751,B751))-1</f>
        <v>19</v>
      </c>
      <c r="B751" s="31">
        <v>9</v>
      </c>
      <c r="C751" s="10">
        <f>VLOOKUP($A751,Database!$A:$Y,7,FALSE)</f>
        <v>46190.125</v>
      </c>
      <c r="D751" s="31" t="str">
        <f>VLOOKUP(Pronostics!$B751,Setup_MPP!$A:$G,3,FALSE)</f>
        <v>Aurelien_dqp</v>
      </c>
      <c r="E751" s="31" t="str">
        <f>VLOOKUP(Pronostics!$B751,Setup_MPP!$A:$G,2,FALSE)</f>
        <v>Aurélien DE POULPIQUET</v>
      </c>
      <c r="F751" s="31" t="str">
        <f>VLOOKUP($B751,Setup_MPP!$A:$E,4,FALSE)</f>
        <v>#F4EA9D</v>
      </c>
      <c r="G751" s="31" t="str">
        <f>VLOOKUP($B751,Setup_MPP!$A:$E,5,FALSE)</f>
        <v>#D2C458</v>
      </c>
      <c r="H751" s="31" t="str">
        <f>IFERROR(IF(AND(A751&gt;=1,A751&lt;=104),VLOOKUP($A751,Location!$A:$J,6,FALSE),IF(A751=0,"Avant l'ouverture",IF(OR(A751=105,A751=106),"Bonus"))),"")</f>
        <v>Tour 1</v>
      </c>
      <c r="I751" s="31" t="str">
        <f>IF(LEFT(H751,4)="Tour",VLOOKUP(A751,Database!$A:$C,3,FALSE),"")</f>
        <v>J</v>
      </c>
      <c r="J751" s="31" t="str">
        <f>VLOOKUP($A751,Location!$A:$J,7,FALSE)</f>
        <v>Argentine</v>
      </c>
      <c r="K751" s="31" t="str">
        <f>IFERROR(VLOOKUP(J751,Setup_Team!$B:$C,2,FALSE), "TDB")</f>
        <v>ARG</v>
      </c>
      <c r="L751" s="31" t="str">
        <f>VLOOKUP($A751,Location!$A:$J,8,FALSE)</f>
        <v>Algérie</v>
      </c>
      <c r="M751" s="31" t="str">
        <f>IFERROR(VLOOKUP(L751,Setup_Team!$B:$C,2,FALSE), "TDB")</f>
        <v>ALG</v>
      </c>
      <c r="N751" s="31" t="str">
        <f>VLOOKUP($A751,Location!$A:$J,9,FALSE)</f>
        <v>Kansas City, Missouri</v>
      </c>
      <c r="O751" s="31" t="str">
        <f>VLOOKUP($A751,Location!$A:$J,10,FALSE)</f>
        <v>Arrowhead Stadium</v>
      </c>
      <c r="R751" s="31">
        <v>0</v>
      </c>
      <c r="S751" s="25">
        <f>VLOOKUP($A751,Database!$A:$Y,10,FALSE)</f>
        <v>43</v>
      </c>
      <c r="T751" s="25">
        <f>VLOOKUP($A751,Database!$A:$Y,11,FALSE)</f>
        <v>129</v>
      </c>
      <c r="U751" s="25">
        <f>VLOOKUP($A751,Database!$A:$Y,12,FALSE)</f>
        <v>159</v>
      </c>
      <c r="V751" s="25" t="str">
        <f>VLOOKUP(A751,Database!A:M,13,FALSE)</f>
        <v>À venir</v>
      </c>
      <c r="W751" s="25" t="str">
        <f>VLOOKUP($A751,Database!$A:$Y,20,FALSE)</f>
        <v/>
      </c>
      <c r="X751" s="25" t="str">
        <f>VLOOKUP($A751,Database!$A:$Y,21,FALSE)</f>
        <v/>
      </c>
      <c r="Y751" s="25" t="str">
        <f ca="1">IF(C751&lt;NOW(),IF(AND(P751&gt;Q751,W751&gt;X751),S751,IF(AND(P751=Q751,W751=X751),T751,IF(AND(P751&lt;Q751,W751&lt;X751),U751,0))),"")</f>
        <v/>
      </c>
      <c r="Z751" s="25">
        <f>IF(AND(P751=W751,Q751=X751),1,0)</f>
        <v>1</v>
      </c>
      <c r="AA751" s="25" t="str">
        <f>IF(Z751=0,"",IF(ISBLANK(VLOOKUP(A751,Database!A:AA,22,FALSE)),"",VLOOKUP(A751,Database!A:AA,22,FALSE)))</f>
        <v>Exact</v>
      </c>
      <c r="AB751" s="25">
        <f ca="1">IFERROR(IF(AND(Y751&lt;&gt;"",OR(V751="Terminé",V751="En cours")),VLOOKUP(AA751,Setup_ScoreExactBonus!A:D,4,FALSE),0),0)</f>
        <v>0</v>
      </c>
      <c r="AC751" s="31" t="str">
        <f ca="1">IF(Y751&lt;&gt;"", Y751 + IF(Z751=1,AB751, 0), "")</f>
        <v/>
      </c>
      <c r="AD751" s="31">
        <f ca="1">SUMIFS(AC$2:AC751,D$2:D751,D751)*IF(R751=0,1,2)</f>
        <v>0</v>
      </c>
    </row>
    <row r="752" spans="1:30" x14ac:dyDescent="0.35">
      <c r="A752" s="31">
        <f>IF(ISBLANK(B752),"",COUNTIF(B$2:B752,B752))-1</f>
        <v>19</v>
      </c>
      <c r="B752" s="31">
        <v>10</v>
      </c>
      <c r="C752" s="10">
        <f>VLOOKUP($A752,Database!$A:$Y,7,FALSE)</f>
        <v>46190.125</v>
      </c>
      <c r="D752" s="31" t="str">
        <f>VLOOKUP(Pronostics!$B752,Setup_MPP!$A:$G,3,FALSE)</f>
        <v>RandomPaul</v>
      </c>
      <c r="E752" s="31" t="str">
        <f>VLOOKUP(Pronostics!$B752,Setup_MPP!$A:$G,2,FALSE)</f>
        <v>Paul MONTESINOS</v>
      </c>
      <c r="F752" s="31" t="str">
        <f>VLOOKUP($B752,Setup_MPP!$A:$E,4,FALSE)</f>
        <v>#C4B0FF</v>
      </c>
      <c r="G752" s="31" t="str">
        <f>VLOOKUP($B752,Setup_MPP!$A:$E,5,FALSE)</f>
        <v>#7F66C8</v>
      </c>
      <c r="H752" s="31" t="str">
        <f>IFERROR(IF(AND(A752&gt;=1,A752&lt;=104),VLOOKUP($A752,Location!$A:$J,6,FALSE),IF(A752=0,"Avant l'ouverture",IF(OR(A752=105,A752=106),"Bonus"))),"")</f>
        <v>Tour 1</v>
      </c>
      <c r="I752" s="31" t="str">
        <f>IF(LEFT(H752,4)="Tour",VLOOKUP(A752,Database!$A:$C,3,FALSE),"")</f>
        <v>J</v>
      </c>
      <c r="J752" s="31" t="str">
        <f>VLOOKUP($A752,Location!$A:$J,7,FALSE)</f>
        <v>Argentine</v>
      </c>
      <c r="K752" s="31" t="str">
        <f>IFERROR(VLOOKUP(J752,Setup_Team!$B:$C,2,FALSE), "TDB")</f>
        <v>ARG</v>
      </c>
      <c r="L752" s="31" t="str">
        <f>VLOOKUP($A752,Location!$A:$J,8,FALSE)</f>
        <v>Algérie</v>
      </c>
      <c r="M752" s="31" t="str">
        <f>IFERROR(VLOOKUP(L752,Setup_Team!$B:$C,2,FALSE), "TDB")</f>
        <v>ALG</v>
      </c>
      <c r="N752" s="31" t="str">
        <f>VLOOKUP($A752,Location!$A:$J,9,FALSE)</f>
        <v>Kansas City, Missouri</v>
      </c>
      <c r="O752" s="31" t="str">
        <f>VLOOKUP($A752,Location!$A:$J,10,FALSE)</f>
        <v>Arrowhead Stadium</v>
      </c>
      <c r="R752" s="31">
        <v>0</v>
      </c>
      <c r="S752" s="25">
        <f>VLOOKUP($A752,Database!$A:$Y,10,FALSE)</f>
        <v>43</v>
      </c>
      <c r="T752" s="25">
        <f>VLOOKUP($A752,Database!$A:$Y,11,FALSE)</f>
        <v>129</v>
      </c>
      <c r="U752" s="25">
        <f>VLOOKUP($A752,Database!$A:$Y,12,FALSE)</f>
        <v>159</v>
      </c>
      <c r="V752" s="25" t="str">
        <f>VLOOKUP(A752,Database!A:M,13,FALSE)</f>
        <v>À venir</v>
      </c>
      <c r="W752" s="25" t="str">
        <f>VLOOKUP($A752,Database!$A:$Y,20,FALSE)</f>
        <v/>
      </c>
      <c r="X752" s="25" t="str">
        <f>VLOOKUP($A752,Database!$A:$Y,21,FALSE)</f>
        <v/>
      </c>
      <c r="Y752" s="25" t="str">
        <f ca="1">IF(C752&lt;NOW(),IF(AND(P752&gt;Q752,W752&gt;X752),S752,IF(AND(P752=Q752,W752=X752),T752,IF(AND(P752&lt;Q752,W752&lt;X752),U752,0))),"")</f>
        <v/>
      </c>
      <c r="Z752" s="25">
        <f>IF(AND(P752=W752,Q752=X752),1,0)</f>
        <v>1</v>
      </c>
      <c r="AA752" s="25" t="str">
        <f>IF(Z752=0,"",IF(ISBLANK(VLOOKUP(A752,Database!A:AA,22,FALSE)),"",VLOOKUP(A752,Database!A:AA,22,FALSE)))</f>
        <v>Exact</v>
      </c>
      <c r="AB752" s="25">
        <f ca="1">IFERROR(IF(AND(Y752&lt;&gt;"",OR(V752="Terminé",V752="En cours")),VLOOKUP(AA752,Setup_ScoreExactBonus!A:D,4,FALSE),0),0)</f>
        <v>0</v>
      </c>
      <c r="AC752" s="31" t="str">
        <f ca="1">IF(Y752&lt;&gt;"", Y752 + IF(Z752=1,AB752, 0), "")</f>
        <v/>
      </c>
      <c r="AD752" s="31">
        <f ca="1">SUMIFS(AC$2:AC752,D$2:D752,D752)*IF(R752=0,1,2)</f>
        <v>0</v>
      </c>
    </row>
    <row r="753" spans="1:30" x14ac:dyDescent="0.35">
      <c r="A753" s="31">
        <f>IF(ISBLANK(B753),"",COUNTIF(B$2:B753,B753))-1</f>
        <v>19</v>
      </c>
      <c r="B753" s="31">
        <v>11</v>
      </c>
      <c r="C753" s="10">
        <f>VLOOKUP($A753,Database!$A:$Y,7,FALSE)</f>
        <v>46190.125</v>
      </c>
      <c r="D753" s="31" t="str">
        <f>VLOOKUP(Pronostics!$B753,Setup_MPP!$A:$G,3,FALSE)</f>
        <v>Kinsley#8SA6T</v>
      </c>
      <c r="E753" s="31" t="str">
        <f>VLOOKUP(Pronostics!$B753,Setup_MPP!$A:$G,2,FALSE)</f>
        <v>Kinsley ROQUE</v>
      </c>
      <c r="F753" s="31" t="str">
        <f>VLOOKUP($B753,Setup_MPP!$A:$E,4,FALSE)</f>
        <v>#CBEBBA</v>
      </c>
      <c r="G753" s="31" t="str">
        <f>VLOOKUP($B753,Setup_MPP!$A:$E,5,FALSE)</f>
        <v>#70BC6E</v>
      </c>
      <c r="H753" s="31" t="str">
        <f>IFERROR(IF(AND(A753&gt;=1,A753&lt;=104),VLOOKUP($A753,Location!$A:$J,6,FALSE),IF(A753=0,"Avant l'ouverture",IF(OR(A753=105,A753=106),"Bonus"))),"")</f>
        <v>Tour 1</v>
      </c>
      <c r="I753" s="31" t="str">
        <f>IF(LEFT(H753,4)="Tour",VLOOKUP(A753,Database!$A:$C,3,FALSE),"")</f>
        <v>J</v>
      </c>
      <c r="J753" s="31" t="str">
        <f>VLOOKUP($A753,Location!$A:$J,7,FALSE)</f>
        <v>Argentine</v>
      </c>
      <c r="K753" s="31" t="str">
        <f>IFERROR(VLOOKUP(J753,Setup_Team!$B:$C,2,FALSE), "TDB")</f>
        <v>ARG</v>
      </c>
      <c r="L753" s="31" t="str">
        <f>VLOOKUP($A753,Location!$A:$J,8,FALSE)</f>
        <v>Algérie</v>
      </c>
      <c r="M753" s="31" t="str">
        <f>IFERROR(VLOOKUP(L753,Setup_Team!$B:$C,2,FALSE), "TDB")</f>
        <v>ALG</v>
      </c>
      <c r="N753" s="31" t="str">
        <f>VLOOKUP($A753,Location!$A:$J,9,FALSE)</f>
        <v>Kansas City, Missouri</v>
      </c>
      <c r="O753" s="31" t="str">
        <f>VLOOKUP($A753,Location!$A:$J,10,FALSE)</f>
        <v>Arrowhead Stadium</v>
      </c>
      <c r="R753" s="31">
        <v>0</v>
      </c>
      <c r="S753" s="25">
        <f>VLOOKUP($A753,Database!$A:$Y,10,FALSE)</f>
        <v>43</v>
      </c>
      <c r="T753" s="25">
        <f>VLOOKUP($A753,Database!$A:$Y,11,FALSE)</f>
        <v>129</v>
      </c>
      <c r="U753" s="25">
        <f>VLOOKUP($A753,Database!$A:$Y,12,FALSE)</f>
        <v>159</v>
      </c>
      <c r="V753" s="25" t="str">
        <f>VLOOKUP(A753,Database!A:M,13,FALSE)</f>
        <v>À venir</v>
      </c>
      <c r="W753" s="25" t="str">
        <f>VLOOKUP($A753,Database!$A:$Y,20,FALSE)</f>
        <v/>
      </c>
      <c r="X753" s="25" t="str">
        <f>VLOOKUP($A753,Database!$A:$Y,21,FALSE)</f>
        <v/>
      </c>
      <c r="Y753" s="25" t="str">
        <f ca="1">IF(C753&lt;NOW(),IF(AND(P753&gt;Q753,W753&gt;X753),S753,IF(AND(P753=Q753,W753=X753),T753,IF(AND(P753&lt;Q753,W753&lt;X753),U753,0))),"")</f>
        <v/>
      </c>
      <c r="Z753" s="25">
        <f>IF(AND(P753=W753,Q753=X753),1,0)</f>
        <v>1</v>
      </c>
      <c r="AA753" s="25" t="str">
        <f>IF(Z753=0,"",IF(ISBLANK(VLOOKUP(A753,Database!A:AA,22,FALSE)),"",VLOOKUP(A753,Database!A:AA,22,FALSE)))</f>
        <v>Exact</v>
      </c>
      <c r="AB753" s="25">
        <f ca="1">IFERROR(IF(AND(Y753&lt;&gt;"",OR(V753="Terminé",V753="En cours")),VLOOKUP(AA753,Setup_ScoreExactBonus!A:D,4,FALSE),0),0)</f>
        <v>0</v>
      </c>
      <c r="AC753" s="31" t="str">
        <f ca="1">IF(Y753&lt;&gt;"", Y753 + IF(Z753=1,AB753, 0), "")</f>
        <v/>
      </c>
      <c r="AD753" s="31">
        <f ca="1">SUMIFS(AC$2:AC753,D$2:D753,D753)*IF(R753=0,1,2)</f>
        <v>0</v>
      </c>
    </row>
    <row r="754" spans="1:30" x14ac:dyDescent="0.35">
      <c r="A754" s="31">
        <f>IF(ISBLANK(B754),"",COUNTIF(B$2:B754,B754))-1</f>
        <v>19</v>
      </c>
      <c r="B754" s="31">
        <v>12</v>
      </c>
      <c r="C754" s="10">
        <f>VLOOKUP($A754,Database!$A:$Y,7,FALSE)</f>
        <v>46190.125</v>
      </c>
      <c r="D754" s="31" t="str">
        <f>VLOOKUP(Pronostics!$B754,Setup_MPP!$A:$G,3,FALSE)</f>
        <v>Jaouad1</v>
      </c>
      <c r="E754" s="31" t="str">
        <f>VLOOKUP(Pronostics!$B754,Setup_MPP!$A:$G,2,FALSE)</f>
        <v>Jaouad SETTI</v>
      </c>
      <c r="F754" s="31" t="str">
        <f>VLOOKUP($B754,Setup_MPP!$A:$E,4,FALSE)</f>
        <v>#C2D4FF</v>
      </c>
      <c r="G754" s="31" t="str">
        <f>VLOOKUP($B754,Setup_MPP!$A:$E,5,FALSE)</f>
        <v>#6586D5</v>
      </c>
      <c r="H754" s="31" t="str">
        <f>IFERROR(IF(AND(A754&gt;=1,A754&lt;=104),VLOOKUP($A754,Location!$A:$J,6,FALSE),IF(A754=0,"Avant l'ouverture",IF(OR(A754=105,A754=106),"Bonus"))),"")</f>
        <v>Tour 1</v>
      </c>
      <c r="I754" s="31" t="str">
        <f>IF(LEFT(H754,4)="Tour",VLOOKUP(A754,Database!$A:$C,3,FALSE),"")</f>
        <v>J</v>
      </c>
      <c r="J754" s="31" t="str">
        <f>VLOOKUP($A754,Location!$A:$J,7,FALSE)</f>
        <v>Argentine</v>
      </c>
      <c r="K754" s="31" t="str">
        <f>IFERROR(VLOOKUP(J754,Setup_Team!$B:$C,2,FALSE), "TDB")</f>
        <v>ARG</v>
      </c>
      <c r="L754" s="31" t="str">
        <f>VLOOKUP($A754,Location!$A:$J,8,FALSE)</f>
        <v>Algérie</v>
      </c>
      <c r="M754" s="31" t="str">
        <f>IFERROR(VLOOKUP(L754,Setup_Team!$B:$C,2,FALSE), "TDB")</f>
        <v>ALG</v>
      </c>
      <c r="N754" s="31" t="str">
        <f>VLOOKUP($A754,Location!$A:$J,9,FALSE)</f>
        <v>Kansas City, Missouri</v>
      </c>
      <c r="O754" s="31" t="str">
        <f>VLOOKUP($A754,Location!$A:$J,10,FALSE)</f>
        <v>Arrowhead Stadium</v>
      </c>
      <c r="R754" s="31">
        <v>0</v>
      </c>
      <c r="S754" s="25">
        <f>VLOOKUP($A754,Database!$A:$Y,10,FALSE)</f>
        <v>43</v>
      </c>
      <c r="T754" s="25">
        <f>VLOOKUP($A754,Database!$A:$Y,11,FALSE)</f>
        <v>129</v>
      </c>
      <c r="U754" s="25">
        <f>VLOOKUP($A754,Database!$A:$Y,12,FALSE)</f>
        <v>159</v>
      </c>
      <c r="V754" s="25" t="str">
        <f>VLOOKUP(A754,Database!A:M,13,FALSE)</f>
        <v>À venir</v>
      </c>
      <c r="W754" s="25" t="str">
        <f>VLOOKUP($A754,Database!$A:$Y,20,FALSE)</f>
        <v/>
      </c>
      <c r="X754" s="25" t="str">
        <f>VLOOKUP($A754,Database!$A:$Y,21,FALSE)</f>
        <v/>
      </c>
      <c r="Y754" s="25" t="str">
        <f ca="1">IF(C754&lt;NOW(),IF(AND(P754&gt;Q754,W754&gt;X754),S754,IF(AND(P754=Q754,W754=X754),T754,IF(AND(P754&lt;Q754,W754&lt;X754),U754,0))),"")</f>
        <v/>
      </c>
      <c r="Z754" s="25">
        <f>IF(AND(P754=W754,Q754=X754),1,0)</f>
        <v>1</v>
      </c>
      <c r="AA754" s="25" t="str">
        <f>IF(Z754=0,"",IF(ISBLANK(VLOOKUP(A754,Database!A:AA,22,FALSE)),"",VLOOKUP(A754,Database!A:AA,22,FALSE)))</f>
        <v>Exact</v>
      </c>
      <c r="AB754" s="25">
        <f ca="1">IFERROR(IF(AND(Y754&lt;&gt;"",OR(V754="Terminé",V754="En cours")),VLOOKUP(AA754,Setup_ScoreExactBonus!A:D,4,FALSE),0),0)</f>
        <v>0</v>
      </c>
      <c r="AC754" s="31" t="str">
        <f ca="1">IF(Y754&lt;&gt;"", Y754 + IF(Z754=1,AB754, 0), "")</f>
        <v/>
      </c>
      <c r="AD754" s="31">
        <f ca="1">SUMIFS(AC$2:AC754,D$2:D754,D754)*IF(R754=0,1,2)</f>
        <v>0</v>
      </c>
    </row>
    <row r="755" spans="1:30" x14ac:dyDescent="0.35">
      <c r="A755" s="31">
        <f>IF(ISBLANK(B755),"",COUNTIF(B$2:B755,B755))-1</f>
        <v>19</v>
      </c>
      <c r="B755" s="31">
        <v>13</v>
      </c>
      <c r="C755" s="10">
        <f>VLOOKUP($A755,Database!$A:$Y,7,FALSE)</f>
        <v>46190.125</v>
      </c>
      <c r="D755" s="31" t="str">
        <f>VLOOKUP(Pronostics!$B755,Setup_MPP!$A:$G,3,FALSE)</f>
        <v>Julien_I</v>
      </c>
      <c r="E755" s="31" t="str">
        <f>VLOOKUP(Pronostics!$B755,Setup_MPP!$A:$G,2,FALSE)</f>
        <v>Julien INGE</v>
      </c>
      <c r="F755" s="31" t="str">
        <f>VLOOKUP($B755,Setup_MPP!$A:$E,4,FALSE)</f>
        <v>#C1E0EF</v>
      </c>
      <c r="G755" s="31" t="str">
        <f>VLOOKUP($B755,Setup_MPP!$A:$E,5,FALSE)</f>
        <v>#4F91B2</v>
      </c>
      <c r="H755" s="31" t="str">
        <f>IFERROR(IF(AND(A755&gt;=1,A755&lt;=104),VLOOKUP($A755,Location!$A:$J,6,FALSE),IF(A755=0,"Avant l'ouverture",IF(OR(A755=105,A755=106),"Bonus"))),"")</f>
        <v>Tour 1</v>
      </c>
      <c r="I755" s="31" t="str">
        <f>IF(LEFT(H755,4)="Tour",VLOOKUP(A755,Database!$A:$C,3,FALSE),"")</f>
        <v>J</v>
      </c>
      <c r="J755" s="31" t="str">
        <f>VLOOKUP($A755,Location!$A:$J,7,FALSE)</f>
        <v>Argentine</v>
      </c>
      <c r="K755" s="31" t="str">
        <f>IFERROR(VLOOKUP(J755,Setup_Team!$B:$C,2,FALSE), "TDB")</f>
        <v>ARG</v>
      </c>
      <c r="L755" s="31" t="str">
        <f>VLOOKUP($A755,Location!$A:$J,8,FALSE)</f>
        <v>Algérie</v>
      </c>
      <c r="M755" s="31" t="str">
        <f>IFERROR(VLOOKUP(L755,Setup_Team!$B:$C,2,FALSE), "TDB")</f>
        <v>ALG</v>
      </c>
      <c r="N755" s="31" t="str">
        <f>VLOOKUP($A755,Location!$A:$J,9,FALSE)</f>
        <v>Kansas City, Missouri</v>
      </c>
      <c r="O755" s="31" t="str">
        <f>VLOOKUP($A755,Location!$A:$J,10,FALSE)</f>
        <v>Arrowhead Stadium</v>
      </c>
      <c r="R755" s="31">
        <v>0</v>
      </c>
      <c r="S755" s="25">
        <f>VLOOKUP($A755,Database!$A:$Y,10,FALSE)</f>
        <v>43</v>
      </c>
      <c r="T755" s="25">
        <f>VLOOKUP($A755,Database!$A:$Y,11,FALSE)</f>
        <v>129</v>
      </c>
      <c r="U755" s="25">
        <f>VLOOKUP($A755,Database!$A:$Y,12,FALSE)</f>
        <v>159</v>
      </c>
      <c r="V755" s="25" t="str">
        <f>VLOOKUP(A755,Database!A:M,13,FALSE)</f>
        <v>À venir</v>
      </c>
      <c r="W755" s="25" t="str">
        <f>VLOOKUP($A755,Database!$A:$Y,20,FALSE)</f>
        <v/>
      </c>
      <c r="X755" s="25" t="str">
        <f>VLOOKUP($A755,Database!$A:$Y,21,FALSE)</f>
        <v/>
      </c>
      <c r="Y755" s="25" t="str">
        <f ca="1">IF(C755&lt;NOW(),IF(AND(P755&gt;Q755,W755&gt;X755),S755,IF(AND(P755=Q755,W755=X755),T755,IF(AND(P755&lt;Q755,W755&lt;X755),U755,0))),"")</f>
        <v/>
      </c>
      <c r="Z755" s="25">
        <f>IF(AND(P755=W755,Q755=X755),1,0)</f>
        <v>1</v>
      </c>
      <c r="AA755" s="25" t="str">
        <f>IF(Z755=0,"",IF(ISBLANK(VLOOKUP(A755,Database!A:AA,22,FALSE)),"",VLOOKUP(A755,Database!A:AA,22,FALSE)))</f>
        <v>Exact</v>
      </c>
      <c r="AB755" s="25">
        <f ca="1">IFERROR(IF(AND(Y755&lt;&gt;"",OR(V755="Terminé",V755="En cours")),VLOOKUP(AA755,Setup_ScoreExactBonus!A:D,4,FALSE),0),0)</f>
        <v>0</v>
      </c>
      <c r="AC755" s="31" t="str">
        <f ca="1">IF(Y755&lt;&gt;"", Y755 + IF(Z755=1,AB755, 0), "")</f>
        <v/>
      </c>
      <c r="AD755" s="31">
        <f ca="1">SUMIFS(AC$2:AC755,D$2:D755,D755)*IF(R755=0,1,2)</f>
        <v>0</v>
      </c>
    </row>
    <row r="756" spans="1:30" x14ac:dyDescent="0.35">
      <c r="A756" s="31">
        <f>IF(ISBLANK(B756),"",COUNTIF(B$2:B756,B756))-1</f>
        <v>19</v>
      </c>
      <c r="B756" s="31">
        <v>14</v>
      </c>
      <c r="C756" s="10">
        <f>VLOOKUP($A756,Database!$A:$Y,7,FALSE)</f>
        <v>46190.125</v>
      </c>
      <c r="D756" s="31" t="str">
        <f>VLOOKUP(Pronostics!$B756,Setup_MPP!$A:$G,3,FALSE)</f>
        <v>MarieEYT</v>
      </c>
      <c r="E756" s="31" t="str">
        <f>VLOOKUP(Pronostics!$B756,Setup_MPP!$A:$G,2,FALSE)</f>
        <v>Marie EXBRAYAT</v>
      </c>
      <c r="F756" s="31" t="str">
        <f>VLOOKUP($B756,Setup_MPP!$A:$E,4,FALSE)</f>
        <v>#FFAFD2</v>
      </c>
      <c r="G756" s="31" t="str">
        <f>VLOOKUP($B756,Setup_MPP!$A:$E,5,FALSE)</f>
        <v>#F2589B</v>
      </c>
      <c r="H756" s="31" t="str">
        <f>IFERROR(IF(AND(A756&gt;=1,A756&lt;=104),VLOOKUP($A756,Location!$A:$J,6,FALSE),IF(A756=0,"Avant l'ouverture",IF(OR(A756=105,A756=106),"Bonus"))),"")</f>
        <v>Tour 1</v>
      </c>
      <c r="I756" s="31" t="str">
        <f>IF(LEFT(H756,4)="Tour",VLOOKUP(A756,Database!$A:$C,3,FALSE),"")</f>
        <v>J</v>
      </c>
      <c r="J756" s="31" t="str">
        <f>VLOOKUP($A756,Location!$A:$J,7,FALSE)</f>
        <v>Argentine</v>
      </c>
      <c r="K756" s="31" t="str">
        <f>IFERROR(VLOOKUP(J756,Setup_Team!$B:$C,2,FALSE), "TDB")</f>
        <v>ARG</v>
      </c>
      <c r="L756" s="31" t="str">
        <f>VLOOKUP($A756,Location!$A:$J,8,FALSE)</f>
        <v>Algérie</v>
      </c>
      <c r="M756" s="31" t="str">
        <f>IFERROR(VLOOKUP(L756,Setup_Team!$B:$C,2,FALSE), "TDB")</f>
        <v>ALG</v>
      </c>
      <c r="N756" s="31" t="str">
        <f>VLOOKUP($A756,Location!$A:$J,9,FALSE)</f>
        <v>Kansas City, Missouri</v>
      </c>
      <c r="O756" s="31" t="str">
        <f>VLOOKUP($A756,Location!$A:$J,10,FALSE)</f>
        <v>Arrowhead Stadium</v>
      </c>
      <c r="R756" s="31">
        <v>0</v>
      </c>
      <c r="S756" s="25">
        <f>VLOOKUP($A756,Database!$A:$Y,10,FALSE)</f>
        <v>43</v>
      </c>
      <c r="T756" s="25">
        <f>VLOOKUP($A756,Database!$A:$Y,11,FALSE)</f>
        <v>129</v>
      </c>
      <c r="U756" s="25">
        <f>VLOOKUP($A756,Database!$A:$Y,12,FALSE)</f>
        <v>159</v>
      </c>
      <c r="V756" s="25" t="str">
        <f>VLOOKUP(A756,Database!A:M,13,FALSE)</f>
        <v>À venir</v>
      </c>
      <c r="W756" s="25" t="str">
        <f>VLOOKUP($A756,Database!$A:$Y,20,FALSE)</f>
        <v/>
      </c>
      <c r="X756" s="25" t="str">
        <f>VLOOKUP($A756,Database!$A:$Y,21,FALSE)</f>
        <v/>
      </c>
      <c r="Y756" s="25" t="str">
        <f ca="1">IF(C756&lt;NOW(),IF(AND(P756&gt;Q756,W756&gt;X756),S756,IF(AND(P756=Q756,W756=X756),T756,IF(AND(P756&lt;Q756,W756&lt;X756),U756,0))),"")</f>
        <v/>
      </c>
      <c r="Z756" s="25">
        <f>IF(AND(P756=W756,Q756=X756),1,0)</f>
        <v>1</v>
      </c>
      <c r="AA756" s="25" t="str">
        <f>IF(Z756=0,"",IF(ISBLANK(VLOOKUP(A756,Database!A:AA,22,FALSE)),"",VLOOKUP(A756,Database!A:AA,22,FALSE)))</f>
        <v>Exact</v>
      </c>
      <c r="AB756" s="25">
        <f ca="1">IFERROR(IF(AND(Y756&lt;&gt;"",OR(V756="Terminé",V756="En cours")),VLOOKUP(AA756,Setup_ScoreExactBonus!A:D,4,FALSE),0),0)</f>
        <v>0</v>
      </c>
      <c r="AC756" s="31" t="str">
        <f ca="1">IF(Y756&lt;&gt;"", Y756 + IF(Z756=1,AB756, 0), "")</f>
        <v/>
      </c>
      <c r="AD756" s="31">
        <f ca="1">SUMIFS(AC$2:AC756,D$2:D756,D756)*IF(R756=0,1,2)</f>
        <v>0</v>
      </c>
    </row>
    <row r="757" spans="1:30" x14ac:dyDescent="0.35">
      <c r="A757" s="31">
        <f>IF(ISBLANK(B757),"",COUNTIF(B$2:B757,B757))-1</f>
        <v>19</v>
      </c>
      <c r="B757" s="31">
        <v>15</v>
      </c>
      <c r="C757" s="10">
        <f>VLOOKUP($A757,Database!$A:$Y,7,FALSE)</f>
        <v>46190.125</v>
      </c>
      <c r="D757" s="31" t="str">
        <f>VLOOKUP(Pronostics!$B757,Setup_MPP!$A:$G,3,FALSE)</f>
        <v>Amine#8UL9R</v>
      </c>
      <c r="E757" s="31" t="str">
        <f>VLOOKUP(Pronostics!$B757,Setup_MPP!$A:$G,2,FALSE)</f>
        <v>Amine ZARROUKI</v>
      </c>
      <c r="F757" s="31" t="str">
        <f>VLOOKUP($B757,Setup_MPP!$A:$E,4,FALSE)</f>
        <v>#FF9898</v>
      </c>
      <c r="G757" s="31" t="str">
        <f>VLOOKUP($B757,Setup_MPP!$A:$E,5,FALSE)</f>
        <v>#FF5D5D</v>
      </c>
      <c r="H757" s="31" t="str">
        <f>IFERROR(IF(AND(A757&gt;=1,A757&lt;=104),VLOOKUP($A757,Location!$A:$J,6,FALSE),IF(A757=0,"Avant l'ouverture",IF(OR(A757=105,A757=106),"Bonus"))),"")</f>
        <v>Tour 1</v>
      </c>
      <c r="I757" s="31" t="str">
        <f>IF(LEFT(H757,4)="Tour",VLOOKUP(A757,Database!$A:$C,3,FALSE),"")</f>
        <v>J</v>
      </c>
      <c r="J757" s="31" t="str">
        <f>VLOOKUP($A757,Location!$A:$J,7,FALSE)</f>
        <v>Argentine</v>
      </c>
      <c r="K757" s="31" t="str">
        <f>IFERROR(VLOOKUP(J757,Setup_Team!$B:$C,2,FALSE), "TDB")</f>
        <v>ARG</v>
      </c>
      <c r="L757" s="31" t="str">
        <f>VLOOKUP($A757,Location!$A:$J,8,FALSE)</f>
        <v>Algérie</v>
      </c>
      <c r="M757" s="31" t="str">
        <f>IFERROR(VLOOKUP(L757,Setup_Team!$B:$C,2,FALSE), "TDB")</f>
        <v>ALG</v>
      </c>
      <c r="N757" s="31" t="str">
        <f>VLOOKUP($A757,Location!$A:$J,9,FALSE)</f>
        <v>Kansas City, Missouri</v>
      </c>
      <c r="O757" s="31" t="str">
        <f>VLOOKUP($A757,Location!$A:$J,10,FALSE)</f>
        <v>Arrowhead Stadium</v>
      </c>
      <c r="R757" s="31">
        <v>0</v>
      </c>
      <c r="S757" s="25">
        <f>VLOOKUP($A757,Database!$A:$Y,10,FALSE)</f>
        <v>43</v>
      </c>
      <c r="T757" s="25">
        <f>VLOOKUP($A757,Database!$A:$Y,11,FALSE)</f>
        <v>129</v>
      </c>
      <c r="U757" s="25">
        <f>VLOOKUP($A757,Database!$A:$Y,12,FALSE)</f>
        <v>159</v>
      </c>
      <c r="V757" s="25" t="str">
        <f>VLOOKUP(A757,Database!A:M,13,FALSE)</f>
        <v>À venir</v>
      </c>
      <c r="W757" s="25" t="str">
        <f>VLOOKUP($A757,Database!$A:$Y,20,FALSE)</f>
        <v/>
      </c>
      <c r="X757" s="25" t="str">
        <f>VLOOKUP($A757,Database!$A:$Y,21,FALSE)</f>
        <v/>
      </c>
      <c r="Y757" s="25" t="str">
        <f ca="1">IF(C757&lt;NOW(),IF(AND(P757&gt;Q757,W757&gt;X757),S757,IF(AND(P757=Q757,W757=X757),T757,IF(AND(P757&lt;Q757,W757&lt;X757),U757,0))),"")</f>
        <v/>
      </c>
      <c r="Z757" s="25">
        <f>IF(AND(P757=W757,Q757=X757),1,0)</f>
        <v>1</v>
      </c>
      <c r="AA757" s="25" t="str">
        <f>IF(Z757=0,"",IF(ISBLANK(VLOOKUP(A757,Database!A:AA,22,FALSE)),"",VLOOKUP(A757,Database!A:AA,22,FALSE)))</f>
        <v>Exact</v>
      </c>
      <c r="AB757" s="25">
        <f ca="1">IFERROR(IF(AND(Y757&lt;&gt;"",OR(V757="Terminé",V757="En cours")),VLOOKUP(AA757,Setup_ScoreExactBonus!A:D,4,FALSE),0),0)</f>
        <v>0</v>
      </c>
      <c r="AC757" s="31" t="str">
        <f ca="1">IF(Y757&lt;&gt;"", Y757 + IF(Z757=1,AB757, 0), "")</f>
        <v/>
      </c>
      <c r="AD757" s="31">
        <f ca="1">SUMIFS(AC$2:AC757,D$2:D757,D757)*IF(R757=0,1,2)</f>
        <v>0</v>
      </c>
    </row>
    <row r="758" spans="1:30" x14ac:dyDescent="0.35">
      <c r="A758" s="31">
        <f>IF(ISBLANK(B758),"",COUNTIF(B$2:B758,B758))-1</f>
        <v>19</v>
      </c>
      <c r="B758" s="31">
        <v>16</v>
      </c>
      <c r="C758" s="10">
        <f>VLOOKUP($A758,Database!$A:$Y,7,FALSE)</f>
        <v>46190.125</v>
      </c>
      <c r="D758" s="31" t="str">
        <f>VLOOKUP(Pronostics!$B758,Setup_MPP!$A:$G,3,FALSE)</f>
        <v>Laura#8V93E</v>
      </c>
      <c r="E758" s="31" t="str">
        <f>VLOOKUP(Pronostics!$B758,Setup_MPP!$A:$G,2,FALSE)</f>
        <v>Laura GIULIANO</v>
      </c>
      <c r="F758" s="31" t="str">
        <f>VLOOKUP($B758,Setup_MPP!$A:$E,4,FALSE)</f>
        <v>#86A4FE</v>
      </c>
      <c r="G758" s="31" t="str">
        <f>VLOOKUP($B758,Setup_MPP!$A:$E,5,FALSE)</f>
        <v>#3769FF</v>
      </c>
      <c r="H758" s="31" t="str">
        <f>IFERROR(IF(AND(A758&gt;=1,A758&lt;=104),VLOOKUP($A758,Location!$A:$J,6,FALSE),IF(A758=0,"Avant l'ouverture",IF(OR(A758=105,A758=106),"Bonus"))),"")</f>
        <v>Tour 1</v>
      </c>
      <c r="I758" s="31" t="str">
        <f>IF(LEFT(H758,4)="Tour",VLOOKUP(A758,Database!$A:$C,3,FALSE),"")</f>
        <v>J</v>
      </c>
      <c r="J758" s="31" t="str">
        <f>VLOOKUP($A758,Location!$A:$J,7,FALSE)</f>
        <v>Argentine</v>
      </c>
      <c r="K758" s="31" t="str">
        <f>IFERROR(VLOOKUP(J758,Setup_Team!$B:$C,2,FALSE), "TDB")</f>
        <v>ARG</v>
      </c>
      <c r="L758" s="31" t="str">
        <f>VLOOKUP($A758,Location!$A:$J,8,FALSE)</f>
        <v>Algérie</v>
      </c>
      <c r="M758" s="31" t="str">
        <f>IFERROR(VLOOKUP(L758,Setup_Team!$B:$C,2,FALSE), "TDB")</f>
        <v>ALG</v>
      </c>
      <c r="N758" s="31" t="str">
        <f>VLOOKUP($A758,Location!$A:$J,9,FALSE)</f>
        <v>Kansas City, Missouri</v>
      </c>
      <c r="O758" s="31" t="str">
        <f>VLOOKUP($A758,Location!$A:$J,10,FALSE)</f>
        <v>Arrowhead Stadium</v>
      </c>
      <c r="R758" s="31">
        <v>0</v>
      </c>
      <c r="S758" s="25">
        <f>VLOOKUP($A758,Database!$A:$Y,10,FALSE)</f>
        <v>43</v>
      </c>
      <c r="T758" s="25">
        <f>VLOOKUP($A758,Database!$A:$Y,11,FALSE)</f>
        <v>129</v>
      </c>
      <c r="U758" s="25">
        <f>VLOOKUP($A758,Database!$A:$Y,12,FALSE)</f>
        <v>159</v>
      </c>
      <c r="V758" s="25" t="str">
        <f>VLOOKUP(A758,Database!A:M,13,FALSE)</f>
        <v>À venir</v>
      </c>
      <c r="W758" s="25" t="str">
        <f>VLOOKUP($A758,Database!$A:$Y,20,FALSE)</f>
        <v/>
      </c>
      <c r="X758" s="25" t="str">
        <f>VLOOKUP($A758,Database!$A:$Y,21,FALSE)</f>
        <v/>
      </c>
      <c r="Y758" s="25" t="str">
        <f ca="1">IF(C758&lt;NOW(),IF(AND(P758&gt;Q758,W758&gt;X758),S758,IF(AND(P758=Q758,W758=X758),T758,IF(AND(P758&lt;Q758,W758&lt;X758),U758,0))),"")</f>
        <v/>
      </c>
      <c r="Z758" s="25">
        <f>IF(AND(P758=W758,Q758=X758),1,0)</f>
        <v>1</v>
      </c>
      <c r="AA758" s="25" t="str">
        <f>IF(Z758=0,"",IF(ISBLANK(VLOOKUP(A758,Database!A:AA,22,FALSE)),"",VLOOKUP(A758,Database!A:AA,22,FALSE)))</f>
        <v>Exact</v>
      </c>
      <c r="AB758" s="25">
        <f ca="1">IFERROR(IF(AND(Y758&lt;&gt;"",OR(V758="Terminé",V758="En cours")),VLOOKUP(AA758,Setup_ScoreExactBonus!A:D,4,FALSE),0),0)</f>
        <v>0</v>
      </c>
      <c r="AC758" s="31" t="str">
        <f ca="1">IF(Y758&lt;&gt;"", Y758 + IF(Z758=1,AB758, 0), "")</f>
        <v/>
      </c>
      <c r="AD758" s="31">
        <f ca="1">SUMIFS(AC$2:AC758,D$2:D758,D758)*IF(R758=0,1,2)</f>
        <v>0</v>
      </c>
    </row>
    <row r="759" spans="1:30" x14ac:dyDescent="0.35">
      <c r="A759" s="31">
        <f>IF(ISBLANK(B759),"",COUNTIF(B$2:B759,B759))-1</f>
        <v>19</v>
      </c>
      <c r="B759" s="31">
        <v>17</v>
      </c>
      <c r="C759" s="10">
        <f>VLOOKUP($A759,Database!$A:$Y,7,FALSE)</f>
        <v>46190.125</v>
      </c>
      <c r="D759" s="31" t="str">
        <f>VLOOKUP(Pronostics!$B759,Setup_MPP!$A:$G,3,FALSE)</f>
        <v>Joueur17</v>
      </c>
      <c r="E759" s="31" t="str">
        <f>VLOOKUP(Pronostics!$B759,Setup_MPP!$A:$G,2,FALSE)</f>
        <v>Joueur17</v>
      </c>
      <c r="F759" s="31" t="str">
        <f>VLOOKUP($B759,Setup_MPP!$A:$E,4,FALSE)</f>
        <v>#FFB0B0</v>
      </c>
      <c r="G759" s="31" t="str">
        <f>VLOOKUP($B759,Setup_MPP!$A:$E,5,FALSE)</f>
        <v>#F25757</v>
      </c>
      <c r="H759" s="31" t="str">
        <f>IFERROR(IF(AND(A759&gt;=1,A759&lt;=104),VLOOKUP($A759,Location!$A:$J,6,FALSE),IF(A759=0,"Avant l'ouverture",IF(OR(A759=105,A759=106),"Bonus"))),"")</f>
        <v>Tour 1</v>
      </c>
      <c r="I759" s="31" t="str">
        <f>IF(LEFT(H759,4)="Tour",VLOOKUP(A759,Database!$A:$C,3,FALSE),"")</f>
        <v>J</v>
      </c>
      <c r="J759" s="31" t="str">
        <f>VLOOKUP($A759,Location!$A:$J,7,FALSE)</f>
        <v>Argentine</v>
      </c>
      <c r="K759" s="31" t="str">
        <f>IFERROR(VLOOKUP(J759,Setup_Team!$B:$C,2,FALSE), "TDB")</f>
        <v>ARG</v>
      </c>
      <c r="L759" s="31" t="str">
        <f>VLOOKUP($A759,Location!$A:$J,8,FALSE)</f>
        <v>Algérie</v>
      </c>
      <c r="M759" s="31" t="str">
        <f>IFERROR(VLOOKUP(L759,Setup_Team!$B:$C,2,FALSE), "TDB")</f>
        <v>ALG</v>
      </c>
      <c r="N759" s="31" t="str">
        <f>VLOOKUP($A759,Location!$A:$J,9,FALSE)</f>
        <v>Kansas City, Missouri</v>
      </c>
      <c r="O759" s="31" t="str">
        <f>VLOOKUP($A759,Location!$A:$J,10,FALSE)</f>
        <v>Arrowhead Stadium</v>
      </c>
      <c r="R759" s="31">
        <v>0</v>
      </c>
      <c r="S759" s="25">
        <f>VLOOKUP($A759,Database!$A:$Y,10,FALSE)</f>
        <v>43</v>
      </c>
      <c r="T759" s="25">
        <f>VLOOKUP($A759,Database!$A:$Y,11,FALSE)</f>
        <v>129</v>
      </c>
      <c r="U759" s="25">
        <f>VLOOKUP($A759,Database!$A:$Y,12,FALSE)</f>
        <v>159</v>
      </c>
      <c r="V759" s="25" t="str">
        <f>VLOOKUP(A759,Database!A:M,13,FALSE)</f>
        <v>À venir</v>
      </c>
      <c r="W759" s="25" t="str">
        <f>VLOOKUP($A759,Database!$A:$Y,20,FALSE)</f>
        <v/>
      </c>
      <c r="X759" s="25" t="str">
        <f>VLOOKUP($A759,Database!$A:$Y,21,FALSE)</f>
        <v/>
      </c>
      <c r="Y759" s="25" t="str">
        <f ca="1">IF(C759&lt;NOW(),IF(AND(P759&gt;Q759,W759&gt;X759),S759,IF(AND(P759=Q759,W759=X759),T759,IF(AND(P759&lt;Q759,W759&lt;X759),U759,0))),"")</f>
        <v/>
      </c>
      <c r="Z759" s="25">
        <f>IF(AND(P759=W759,Q759=X759),1,0)</f>
        <v>1</v>
      </c>
      <c r="AA759" s="25" t="str">
        <f>IF(Z759=0,"",IF(ISBLANK(VLOOKUP(A759,Database!A:AA,22,FALSE)),"",VLOOKUP(A759,Database!A:AA,22,FALSE)))</f>
        <v>Exact</v>
      </c>
      <c r="AB759" s="25">
        <f ca="1">IFERROR(IF(AND(Y759&lt;&gt;"",OR(V759="Terminé",V759="En cours")),VLOOKUP(AA759,Setup_ScoreExactBonus!A:D,4,FALSE),0),0)</f>
        <v>0</v>
      </c>
      <c r="AC759" s="31" t="str">
        <f ca="1">IF(Y759&lt;&gt;"", Y759 + IF(Z759=1,AB759, 0), "")</f>
        <v/>
      </c>
      <c r="AD759" s="31">
        <f ca="1">SUMIFS(AC$2:AC759,D$2:D759,D759)*IF(R759=0,1,2)</f>
        <v>0</v>
      </c>
    </row>
    <row r="760" spans="1:30" x14ac:dyDescent="0.35">
      <c r="A760" s="31">
        <f>IF(ISBLANK(B760),"",COUNTIF(B$2:B760,B760))-1</f>
        <v>19</v>
      </c>
      <c r="B760" s="31">
        <v>18</v>
      </c>
      <c r="C760" s="10">
        <f>VLOOKUP($A760,Database!$A:$Y,7,FALSE)</f>
        <v>46190.125</v>
      </c>
      <c r="D760" s="31" t="str">
        <f>VLOOKUP(Pronostics!$B760,Setup_MPP!$A:$G,3,FALSE)</f>
        <v>Joueur18</v>
      </c>
      <c r="E760" s="31" t="str">
        <f>VLOOKUP(Pronostics!$B760,Setup_MPP!$A:$G,2,FALSE)</f>
        <v>Joueur18</v>
      </c>
      <c r="F760" s="31" t="str">
        <f>VLOOKUP($B760,Setup_MPP!$A:$E,4,FALSE)</f>
        <v>#FFC9B0</v>
      </c>
      <c r="G760" s="31" t="str">
        <f>VLOOKUP($B760,Setup_MPP!$A:$E,5,FALSE)</f>
        <v>#F28D57</v>
      </c>
      <c r="H760" s="31" t="str">
        <f>IFERROR(IF(AND(A760&gt;=1,A760&lt;=104),VLOOKUP($A760,Location!$A:$J,6,FALSE),IF(A760=0,"Avant l'ouverture",IF(OR(A760=105,A760=106),"Bonus"))),"")</f>
        <v>Tour 1</v>
      </c>
      <c r="I760" s="31" t="str">
        <f>IF(LEFT(H760,4)="Tour",VLOOKUP(A760,Database!$A:$C,3,FALSE),"")</f>
        <v>J</v>
      </c>
      <c r="J760" s="31" t="str">
        <f>VLOOKUP($A760,Location!$A:$J,7,FALSE)</f>
        <v>Argentine</v>
      </c>
      <c r="K760" s="31" t="str">
        <f>IFERROR(VLOOKUP(J760,Setup_Team!$B:$C,2,FALSE), "TDB")</f>
        <v>ARG</v>
      </c>
      <c r="L760" s="31" t="str">
        <f>VLOOKUP($A760,Location!$A:$J,8,FALSE)</f>
        <v>Algérie</v>
      </c>
      <c r="M760" s="31" t="str">
        <f>IFERROR(VLOOKUP(L760,Setup_Team!$B:$C,2,FALSE), "TDB")</f>
        <v>ALG</v>
      </c>
      <c r="N760" s="31" t="str">
        <f>VLOOKUP($A760,Location!$A:$J,9,FALSE)</f>
        <v>Kansas City, Missouri</v>
      </c>
      <c r="O760" s="31" t="str">
        <f>VLOOKUP($A760,Location!$A:$J,10,FALSE)</f>
        <v>Arrowhead Stadium</v>
      </c>
      <c r="R760" s="31">
        <v>0</v>
      </c>
      <c r="S760" s="25">
        <f>VLOOKUP($A760,Database!$A:$Y,10,FALSE)</f>
        <v>43</v>
      </c>
      <c r="T760" s="25">
        <f>VLOOKUP($A760,Database!$A:$Y,11,FALSE)</f>
        <v>129</v>
      </c>
      <c r="U760" s="25">
        <f>VLOOKUP($A760,Database!$A:$Y,12,FALSE)</f>
        <v>159</v>
      </c>
      <c r="V760" s="25" t="str">
        <f>VLOOKUP(A760,Database!A:M,13,FALSE)</f>
        <v>À venir</v>
      </c>
      <c r="W760" s="25" t="str">
        <f>VLOOKUP($A760,Database!$A:$Y,20,FALSE)</f>
        <v/>
      </c>
      <c r="X760" s="25" t="str">
        <f>VLOOKUP($A760,Database!$A:$Y,21,FALSE)</f>
        <v/>
      </c>
      <c r="Y760" s="25" t="str">
        <f ca="1">IF(C760&lt;NOW(),IF(AND(P760&gt;Q760,W760&gt;X760),S760,IF(AND(P760=Q760,W760=X760),T760,IF(AND(P760&lt;Q760,W760&lt;X760),U760,0))),"")</f>
        <v/>
      </c>
      <c r="Z760" s="25">
        <f>IF(AND(P760=W760,Q760=X760),1,0)</f>
        <v>1</v>
      </c>
      <c r="AA760" s="25" t="str">
        <f>IF(Z760=0,"",IF(ISBLANK(VLOOKUP(A760,Database!A:AA,22,FALSE)),"",VLOOKUP(A760,Database!A:AA,22,FALSE)))</f>
        <v>Exact</v>
      </c>
      <c r="AB760" s="25">
        <f ca="1">IFERROR(IF(AND(Y760&lt;&gt;"",OR(V760="Terminé",V760="En cours")),VLOOKUP(AA760,Setup_ScoreExactBonus!A:D,4,FALSE),0),0)</f>
        <v>0</v>
      </c>
      <c r="AC760" s="31" t="str">
        <f ca="1">IF(Y760&lt;&gt;"", Y760 + IF(Z760=1,AB760, 0), "")</f>
        <v/>
      </c>
      <c r="AD760" s="31">
        <f ca="1">SUMIFS(AC$2:AC760,D$2:D760,D760)*IF(R760=0,1,2)</f>
        <v>0</v>
      </c>
    </row>
    <row r="761" spans="1:30" x14ac:dyDescent="0.35">
      <c r="A761" s="31">
        <f>IF(ISBLANK(B761),"",COUNTIF(B$2:B761,B761))-1</f>
        <v>19</v>
      </c>
      <c r="B761" s="31">
        <v>19</v>
      </c>
      <c r="C761" s="10">
        <f>VLOOKUP($A761,Database!$A:$Y,7,FALSE)</f>
        <v>46190.125</v>
      </c>
      <c r="D761" s="31" t="str">
        <f>VLOOKUP(Pronostics!$B761,Setup_MPP!$A:$G,3,FALSE)</f>
        <v>Joueur19</v>
      </c>
      <c r="E761" s="31" t="str">
        <f>VLOOKUP(Pronostics!$B761,Setup_MPP!$A:$G,2,FALSE)</f>
        <v>Joueur19</v>
      </c>
      <c r="F761" s="31" t="str">
        <f>VLOOKUP($B761,Setup_MPP!$A:$E,4,FALSE)</f>
        <v>#D5D5D5</v>
      </c>
      <c r="G761" s="31" t="str">
        <f>VLOOKUP($B761,Setup_MPP!$A:$E,5,FALSE)</f>
        <v>#727272</v>
      </c>
      <c r="H761" s="31" t="str">
        <f>IFERROR(IF(AND(A761&gt;=1,A761&lt;=104),VLOOKUP($A761,Location!$A:$J,6,FALSE),IF(A761=0,"Avant l'ouverture",IF(OR(A761=105,A761=106),"Bonus"))),"")</f>
        <v>Tour 1</v>
      </c>
      <c r="I761" s="31" t="str">
        <f>IF(LEFT(H761,4)="Tour",VLOOKUP(A761,Database!$A:$C,3,FALSE),"")</f>
        <v>J</v>
      </c>
      <c r="J761" s="31" t="str">
        <f>VLOOKUP($A761,Location!$A:$J,7,FALSE)</f>
        <v>Argentine</v>
      </c>
      <c r="K761" s="31" t="str">
        <f>IFERROR(VLOOKUP(J761,Setup_Team!$B:$C,2,FALSE), "TDB")</f>
        <v>ARG</v>
      </c>
      <c r="L761" s="31" t="str">
        <f>VLOOKUP($A761,Location!$A:$J,8,FALSE)</f>
        <v>Algérie</v>
      </c>
      <c r="M761" s="31" t="str">
        <f>IFERROR(VLOOKUP(L761,Setup_Team!$B:$C,2,FALSE), "TDB")</f>
        <v>ALG</v>
      </c>
      <c r="N761" s="31" t="str">
        <f>VLOOKUP($A761,Location!$A:$J,9,FALSE)</f>
        <v>Kansas City, Missouri</v>
      </c>
      <c r="O761" s="31" t="str">
        <f>VLOOKUP($A761,Location!$A:$J,10,FALSE)</f>
        <v>Arrowhead Stadium</v>
      </c>
      <c r="R761" s="31">
        <v>0</v>
      </c>
      <c r="S761" s="25">
        <f>VLOOKUP($A761,Database!$A:$Y,10,FALSE)</f>
        <v>43</v>
      </c>
      <c r="T761" s="25">
        <f>VLOOKUP($A761,Database!$A:$Y,11,FALSE)</f>
        <v>129</v>
      </c>
      <c r="U761" s="25">
        <f>VLOOKUP($A761,Database!$A:$Y,12,FALSE)</f>
        <v>159</v>
      </c>
      <c r="V761" s="25" t="str">
        <f>VLOOKUP(A761,Database!A:M,13,FALSE)</f>
        <v>À venir</v>
      </c>
      <c r="W761" s="25" t="str">
        <f>VLOOKUP($A761,Database!$A:$Y,20,FALSE)</f>
        <v/>
      </c>
      <c r="X761" s="25" t="str">
        <f>VLOOKUP($A761,Database!$A:$Y,21,FALSE)</f>
        <v/>
      </c>
      <c r="Y761" s="25" t="str">
        <f ca="1">IF(C761&lt;NOW(),IF(AND(P761&gt;Q761,W761&gt;X761),S761,IF(AND(P761=Q761,W761=X761),T761,IF(AND(P761&lt;Q761,W761&lt;X761),U761,0))),"")</f>
        <v/>
      </c>
      <c r="Z761" s="25">
        <f>IF(AND(P761=W761,Q761=X761),1,0)</f>
        <v>1</v>
      </c>
      <c r="AA761" s="25" t="str">
        <f>IF(Z761=0,"",IF(ISBLANK(VLOOKUP(A761,Database!A:AA,22,FALSE)),"",VLOOKUP(A761,Database!A:AA,22,FALSE)))</f>
        <v>Exact</v>
      </c>
      <c r="AB761" s="25">
        <f ca="1">IFERROR(IF(AND(Y761&lt;&gt;"",OR(V761="Terminé",V761="En cours")),VLOOKUP(AA761,Setup_ScoreExactBonus!A:D,4,FALSE),0),0)</f>
        <v>0</v>
      </c>
      <c r="AC761" s="31" t="str">
        <f ca="1">IF(Y761&lt;&gt;"", Y761 + IF(Z761=1,AB761, 0), "")</f>
        <v/>
      </c>
      <c r="AD761" s="31">
        <f ca="1">SUMIFS(AC$2:AC761,D$2:D761,D761)*IF(R761=0,1,2)</f>
        <v>0</v>
      </c>
    </row>
    <row r="762" spans="1:30" x14ac:dyDescent="0.35">
      <c r="A762" s="31">
        <f>IF(ISBLANK(B762),"",COUNTIF(B$2:B762,B762))-1</f>
        <v>19</v>
      </c>
      <c r="B762" s="31">
        <v>20</v>
      </c>
      <c r="C762" s="10">
        <f>VLOOKUP($A762,Database!$A:$Y,7,FALSE)</f>
        <v>46190.125</v>
      </c>
      <c r="D762" s="31" t="str">
        <f>VLOOKUP(Pronostics!$B762,Setup_MPP!$A:$G,3,FALSE)</f>
        <v>Joueur20</v>
      </c>
      <c r="E762" s="31" t="str">
        <f>VLOOKUP(Pronostics!$B762,Setup_MPP!$A:$G,2,FALSE)</f>
        <v>Joueur20</v>
      </c>
      <c r="F762" s="31" t="str">
        <f>VLOOKUP($B762,Setup_MPP!$A:$E,4,FALSE)</f>
        <v>#D5D5D5</v>
      </c>
      <c r="G762" s="31" t="str">
        <f>VLOOKUP($B762,Setup_MPP!$A:$E,5,FALSE)</f>
        <v>#727272</v>
      </c>
      <c r="H762" s="31" t="str">
        <f>IFERROR(IF(AND(A762&gt;=1,A762&lt;=104),VLOOKUP($A762,Location!$A:$J,6,FALSE),IF(A762=0,"Avant l'ouverture",IF(OR(A762=105,A762=106),"Bonus"))),"")</f>
        <v>Tour 1</v>
      </c>
      <c r="I762" s="31" t="str">
        <f>IF(LEFT(H762,4)="Tour",VLOOKUP(A762,Database!$A:$C,3,FALSE),"")</f>
        <v>J</v>
      </c>
      <c r="J762" s="31" t="str">
        <f>VLOOKUP($A762,Location!$A:$J,7,FALSE)</f>
        <v>Argentine</v>
      </c>
      <c r="K762" s="31" t="str">
        <f>IFERROR(VLOOKUP(J762,Setup_Team!$B:$C,2,FALSE), "TDB")</f>
        <v>ARG</v>
      </c>
      <c r="L762" s="31" t="str">
        <f>VLOOKUP($A762,Location!$A:$J,8,FALSE)</f>
        <v>Algérie</v>
      </c>
      <c r="M762" s="31" t="str">
        <f>IFERROR(VLOOKUP(L762,Setup_Team!$B:$C,2,FALSE), "TDB")</f>
        <v>ALG</v>
      </c>
      <c r="N762" s="31" t="str">
        <f>VLOOKUP($A762,Location!$A:$J,9,FALSE)</f>
        <v>Kansas City, Missouri</v>
      </c>
      <c r="O762" s="31" t="str">
        <f>VLOOKUP($A762,Location!$A:$J,10,FALSE)</f>
        <v>Arrowhead Stadium</v>
      </c>
      <c r="R762" s="31">
        <v>0</v>
      </c>
      <c r="S762" s="25">
        <f>VLOOKUP($A762,Database!$A:$Y,10,FALSE)</f>
        <v>43</v>
      </c>
      <c r="T762" s="25">
        <f>VLOOKUP($A762,Database!$A:$Y,11,FALSE)</f>
        <v>129</v>
      </c>
      <c r="U762" s="25">
        <f>VLOOKUP($A762,Database!$A:$Y,12,FALSE)</f>
        <v>159</v>
      </c>
      <c r="V762" s="25" t="str">
        <f>VLOOKUP(A762,Database!A:M,13,FALSE)</f>
        <v>À venir</v>
      </c>
      <c r="W762" s="25" t="str">
        <f>VLOOKUP($A762,Database!$A:$Y,20,FALSE)</f>
        <v/>
      </c>
      <c r="X762" s="25" t="str">
        <f>VLOOKUP($A762,Database!$A:$Y,21,FALSE)</f>
        <v/>
      </c>
      <c r="Y762" s="25" t="str">
        <f ca="1">IF(C762&lt;NOW(),IF(AND(P762&gt;Q762,W762&gt;X762),S762,IF(AND(P762=Q762,W762=X762),T762,IF(AND(P762&lt;Q762,W762&lt;X762),U762,0))),"")</f>
        <v/>
      </c>
      <c r="Z762" s="25">
        <f>IF(AND(P762=W762,Q762=X762),1,0)</f>
        <v>1</v>
      </c>
      <c r="AA762" s="25" t="str">
        <f>IF(Z762=0,"",IF(ISBLANK(VLOOKUP(A762,Database!A:AA,22,FALSE)),"",VLOOKUP(A762,Database!A:AA,22,FALSE)))</f>
        <v>Exact</v>
      </c>
      <c r="AB762" s="25">
        <f ca="1">IFERROR(IF(AND(Y762&lt;&gt;"",OR(V762="Terminé",V762="En cours")),VLOOKUP(AA762,Setup_ScoreExactBonus!A:D,4,FALSE),0),0)</f>
        <v>0</v>
      </c>
      <c r="AC762" s="31" t="str">
        <f ca="1">IF(Y762&lt;&gt;"", Y762 + IF(Z762=1,AB762, 0), "")</f>
        <v/>
      </c>
      <c r="AD762" s="31">
        <f ca="1">SUMIFS(AC$2:AC762,D$2:D762,D762)*IF(R762=0,1,2)</f>
        <v>0</v>
      </c>
    </row>
    <row r="763" spans="1:30" x14ac:dyDescent="0.35">
      <c r="A763" s="31">
        <f>IF(ISBLANK(B763),"",COUNTIF(B$2:B763,B763))-1</f>
        <v>19</v>
      </c>
      <c r="B763" s="31">
        <v>21</v>
      </c>
      <c r="C763" s="10">
        <f>VLOOKUP($A763,Database!$A:$Y,7,FALSE)</f>
        <v>46190.125</v>
      </c>
      <c r="D763" s="31" t="str">
        <f>VLOOKUP(Pronostics!$B763,Setup_MPP!$A:$G,3,FALSE)</f>
        <v>Joueur21</v>
      </c>
      <c r="E763" s="31" t="str">
        <f>VLOOKUP(Pronostics!$B763,Setup_MPP!$A:$G,2,FALSE)</f>
        <v>Joueur21</v>
      </c>
      <c r="F763" s="31" t="str">
        <f>VLOOKUP($B763,Setup_MPP!$A:$E,4,FALSE)</f>
        <v>#D5D5D5</v>
      </c>
      <c r="G763" s="31" t="str">
        <f>VLOOKUP($B763,Setup_MPP!$A:$E,5,FALSE)</f>
        <v>#727272</v>
      </c>
      <c r="H763" s="31" t="str">
        <f>IFERROR(IF(AND(A763&gt;=1,A763&lt;=104),VLOOKUP($A763,Location!$A:$J,6,FALSE),IF(A763=0,"Avant l'ouverture",IF(OR(A763=105,A763=106),"Bonus"))),"")</f>
        <v>Tour 1</v>
      </c>
      <c r="I763" s="31" t="str">
        <f>IF(LEFT(H763,4)="Tour",VLOOKUP(A763,Database!$A:$C,3,FALSE),"")</f>
        <v>J</v>
      </c>
      <c r="J763" s="31" t="str">
        <f>VLOOKUP($A763,Location!$A:$J,7,FALSE)</f>
        <v>Argentine</v>
      </c>
      <c r="K763" s="31" t="str">
        <f>IFERROR(VLOOKUP(J763,Setup_Team!$B:$C,2,FALSE), "TDB")</f>
        <v>ARG</v>
      </c>
      <c r="L763" s="31" t="str">
        <f>VLOOKUP($A763,Location!$A:$J,8,FALSE)</f>
        <v>Algérie</v>
      </c>
      <c r="M763" s="31" t="str">
        <f>IFERROR(VLOOKUP(L763,Setup_Team!$B:$C,2,FALSE), "TDB")</f>
        <v>ALG</v>
      </c>
      <c r="N763" s="31" t="str">
        <f>VLOOKUP($A763,Location!$A:$J,9,FALSE)</f>
        <v>Kansas City, Missouri</v>
      </c>
      <c r="O763" s="31" t="str">
        <f>VLOOKUP($A763,Location!$A:$J,10,FALSE)</f>
        <v>Arrowhead Stadium</v>
      </c>
      <c r="R763" s="31">
        <v>0</v>
      </c>
      <c r="S763" s="25">
        <f>VLOOKUP($A763,Database!$A:$Y,10,FALSE)</f>
        <v>43</v>
      </c>
      <c r="T763" s="25">
        <f>VLOOKUP($A763,Database!$A:$Y,11,FALSE)</f>
        <v>129</v>
      </c>
      <c r="U763" s="25">
        <f>VLOOKUP($A763,Database!$A:$Y,12,FALSE)</f>
        <v>159</v>
      </c>
      <c r="V763" s="25" t="str">
        <f>VLOOKUP(A763,Database!A:M,13,FALSE)</f>
        <v>À venir</v>
      </c>
      <c r="W763" s="25" t="str">
        <f>VLOOKUP($A763,Database!$A:$Y,20,FALSE)</f>
        <v/>
      </c>
      <c r="X763" s="25" t="str">
        <f>VLOOKUP($A763,Database!$A:$Y,21,FALSE)</f>
        <v/>
      </c>
      <c r="Y763" s="25" t="str">
        <f ca="1">IF(C763&lt;NOW(),IF(AND(P763&gt;Q763,W763&gt;X763),S763,IF(AND(P763=Q763,W763=X763),T763,IF(AND(P763&lt;Q763,W763&lt;X763),U763,0))),"")</f>
        <v/>
      </c>
      <c r="Z763" s="25">
        <f>IF(AND(P763=W763,Q763=X763),1,0)</f>
        <v>1</v>
      </c>
      <c r="AA763" s="25" t="str">
        <f>IF(Z763=0,"",IF(ISBLANK(VLOOKUP(A763,Database!A:AA,22,FALSE)),"",VLOOKUP(A763,Database!A:AA,22,FALSE)))</f>
        <v>Exact</v>
      </c>
      <c r="AB763" s="25">
        <f ca="1">IFERROR(IF(AND(Y763&lt;&gt;"",OR(V763="Terminé",V763="En cours")),VLOOKUP(AA763,Setup_ScoreExactBonus!A:D,4,FALSE),0),0)</f>
        <v>0</v>
      </c>
      <c r="AC763" s="31" t="str">
        <f ca="1">IF(Y763&lt;&gt;"", Y763 + IF(Z763=1,AB763, 0), "")</f>
        <v/>
      </c>
      <c r="AD763" s="31">
        <f ca="1">SUMIFS(AC$2:AC763,D$2:D763,D763)*IF(R763=0,1,2)</f>
        <v>0</v>
      </c>
    </row>
    <row r="764" spans="1:30" x14ac:dyDescent="0.35">
      <c r="A764" s="31">
        <f>IF(ISBLANK(B764),"",COUNTIF(B$2:B764,B764))-1</f>
        <v>19</v>
      </c>
      <c r="B764" s="31">
        <v>22</v>
      </c>
      <c r="C764" s="10">
        <f>VLOOKUP($A764,Database!$A:$Y,7,FALSE)</f>
        <v>46190.125</v>
      </c>
      <c r="D764" s="31" t="str">
        <f>VLOOKUP(Pronostics!$B764,Setup_MPP!$A:$G,3,FALSE)</f>
        <v>Joueur22</v>
      </c>
      <c r="E764" s="31" t="str">
        <f>VLOOKUP(Pronostics!$B764,Setup_MPP!$A:$G,2,FALSE)</f>
        <v>Joueur22</v>
      </c>
      <c r="F764" s="31" t="str">
        <f>VLOOKUP($B764,Setup_MPP!$A:$E,4,FALSE)</f>
        <v>#D5D5D5</v>
      </c>
      <c r="G764" s="31" t="str">
        <f>VLOOKUP($B764,Setup_MPP!$A:$E,5,FALSE)</f>
        <v>#727272</v>
      </c>
      <c r="H764" s="31" t="str">
        <f>IFERROR(IF(AND(A764&gt;=1,A764&lt;=104),VLOOKUP($A764,Location!$A:$J,6,FALSE),IF(A764=0,"Avant l'ouverture",IF(OR(A764=105,A764=106),"Bonus"))),"")</f>
        <v>Tour 1</v>
      </c>
      <c r="I764" s="31" t="str">
        <f>IF(LEFT(H764,4)="Tour",VLOOKUP(A764,Database!$A:$C,3,FALSE),"")</f>
        <v>J</v>
      </c>
      <c r="J764" s="31" t="str">
        <f>VLOOKUP($A764,Location!$A:$J,7,FALSE)</f>
        <v>Argentine</v>
      </c>
      <c r="K764" s="31" t="str">
        <f>IFERROR(VLOOKUP(J764,Setup_Team!$B:$C,2,FALSE), "TDB")</f>
        <v>ARG</v>
      </c>
      <c r="L764" s="31" t="str">
        <f>VLOOKUP($A764,Location!$A:$J,8,FALSE)</f>
        <v>Algérie</v>
      </c>
      <c r="M764" s="31" t="str">
        <f>IFERROR(VLOOKUP(L764,Setup_Team!$B:$C,2,FALSE), "TDB")</f>
        <v>ALG</v>
      </c>
      <c r="N764" s="31" t="str">
        <f>VLOOKUP($A764,Location!$A:$J,9,FALSE)</f>
        <v>Kansas City, Missouri</v>
      </c>
      <c r="O764" s="31" t="str">
        <f>VLOOKUP($A764,Location!$A:$J,10,FALSE)</f>
        <v>Arrowhead Stadium</v>
      </c>
      <c r="R764" s="31">
        <v>0</v>
      </c>
      <c r="S764" s="25">
        <f>VLOOKUP($A764,Database!$A:$Y,10,FALSE)</f>
        <v>43</v>
      </c>
      <c r="T764" s="25">
        <f>VLOOKUP($A764,Database!$A:$Y,11,FALSE)</f>
        <v>129</v>
      </c>
      <c r="U764" s="25">
        <f>VLOOKUP($A764,Database!$A:$Y,12,FALSE)</f>
        <v>159</v>
      </c>
      <c r="V764" s="25" t="str">
        <f>VLOOKUP(A764,Database!A:M,13,FALSE)</f>
        <v>À venir</v>
      </c>
      <c r="W764" s="25" t="str">
        <f>VLOOKUP($A764,Database!$A:$Y,20,FALSE)</f>
        <v/>
      </c>
      <c r="X764" s="25" t="str">
        <f>VLOOKUP($A764,Database!$A:$Y,21,FALSE)</f>
        <v/>
      </c>
      <c r="Y764" s="25" t="str">
        <f ca="1">IF(C764&lt;NOW(),IF(AND(P764&gt;Q764,W764&gt;X764),S764,IF(AND(P764=Q764,W764=X764),T764,IF(AND(P764&lt;Q764,W764&lt;X764),U764,0))),"")</f>
        <v/>
      </c>
      <c r="Z764" s="25">
        <f>IF(AND(P764=W764,Q764=X764),1,0)</f>
        <v>1</v>
      </c>
      <c r="AA764" s="25" t="str">
        <f>IF(Z764=0,"",IF(ISBLANK(VLOOKUP(A764,Database!A:AA,22,FALSE)),"",VLOOKUP(A764,Database!A:AA,22,FALSE)))</f>
        <v>Exact</v>
      </c>
      <c r="AB764" s="25">
        <f ca="1">IFERROR(IF(AND(Y764&lt;&gt;"",OR(V764="Terminé",V764="En cours")),VLOOKUP(AA764,Setup_ScoreExactBonus!A:D,4,FALSE),0),0)</f>
        <v>0</v>
      </c>
      <c r="AC764" s="31" t="str">
        <f ca="1">IF(Y764&lt;&gt;"", Y764 + IF(Z764=1,AB764, 0), "")</f>
        <v/>
      </c>
      <c r="AD764" s="31">
        <f ca="1">SUMIFS(AC$2:AC764,D$2:D764,D764)*IF(R764=0,1,2)</f>
        <v>0</v>
      </c>
    </row>
    <row r="765" spans="1:30" x14ac:dyDescent="0.35">
      <c r="A765" s="31">
        <f>IF(ISBLANK(B765),"",COUNTIF(B$2:B765,B765))-1</f>
        <v>19</v>
      </c>
      <c r="B765" s="31">
        <v>23</v>
      </c>
      <c r="C765" s="10">
        <f>VLOOKUP($A765,Database!$A:$Y,7,FALSE)</f>
        <v>46190.125</v>
      </c>
      <c r="D765" s="31" t="str">
        <f>VLOOKUP(Pronostics!$B765,Setup_MPP!$A:$G,3,FALSE)</f>
        <v>Joueur23</v>
      </c>
      <c r="E765" s="31" t="str">
        <f>VLOOKUP(Pronostics!$B765,Setup_MPP!$A:$G,2,FALSE)</f>
        <v>Joueur23</v>
      </c>
      <c r="F765" s="31" t="str">
        <f>VLOOKUP($B765,Setup_MPP!$A:$E,4,FALSE)</f>
        <v>#D5D5D5</v>
      </c>
      <c r="G765" s="31" t="str">
        <f>VLOOKUP($B765,Setup_MPP!$A:$E,5,FALSE)</f>
        <v>#727272</v>
      </c>
      <c r="H765" s="31" t="str">
        <f>IFERROR(IF(AND(A765&gt;=1,A765&lt;=104),VLOOKUP($A765,Location!$A:$J,6,FALSE),IF(A765=0,"Avant l'ouverture",IF(OR(A765=105,A765=106),"Bonus"))),"")</f>
        <v>Tour 1</v>
      </c>
      <c r="I765" s="31" t="str">
        <f>IF(LEFT(H765,4)="Tour",VLOOKUP(A765,Database!$A:$C,3,FALSE),"")</f>
        <v>J</v>
      </c>
      <c r="J765" s="31" t="str">
        <f>VLOOKUP($A765,Location!$A:$J,7,FALSE)</f>
        <v>Argentine</v>
      </c>
      <c r="K765" s="31" t="str">
        <f>IFERROR(VLOOKUP(J765,Setup_Team!$B:$C,2,FALSE), "TDB")</f>
        <v>ARG</v>
      </c>
      <c r="L765" s="31" t="str">
        <f>VLOOKUP($A765,Location!$A:$J,8,FALSE)</f>
        <v>Algérie</v>
      </c>
      <c r="M765" s="31" t="str">
        <f>IFERROR(VLOOKUP(L765,Setup_Team!$B:$C,2,FALSE), "TDB")</f>
        <v>ALG</v>
      </c>
      <c r="N765" s="31" t="str">
        <f>VLOOKUP($A765,Location!$A:$J,9,FALSE)</f>
        <v>Kansas City, Missouri</v>
      </c>
      <c r="O765" s="31" t="str">
        <f>VLOOKUP($A765,Location!$A:$J,10,FALSE)</f>
        <v>Arrowhead Stadium</v>
      </c>
      <c r="R765" s="31">
        <v>0</v>
      </c>
      <c r="S765" s="25">
        <f>VLOOKUP($A765,Database!$A:$Y,10,FALSE)</f>
        <v>43</v>
      </c>
      <c r="T765" s="25">
        <f>VLOOKUP($A765,Database!$A:$Y,11,FALSE)</f>
        <v>129</v>
      </c>
      <c r="U765" s="25">
        <f>VLOOKUP($A765,Database!$A:$Y,12,FALSE)</f>
        <v>159</v>
      </c>
      <c r="V765" s="25" t="str">
        <f>VLOOKUP(A765,Database!A:M,13,FALSE)</f>
        <v>À venir</v>
      </c>
      <c r="W765" s="25" t="str">
        <f>VLOOKUP($A765,Database!$A:$Y,20,FALSE)</f>
        <v/>
      </c>
      <c r="X765" s="25" t="str">
        <f>VLOOKUP($A765,Database!$A:$Y,21,FALSE)</f>
        <v/>
      </c>
      <c r="Y765" s="25" t="str">
        <f ca="1">IF(C765&lt;NOW(),IF(AND(P765&gt;Q765,W765&gt;X765),S765,IF(AND(P765=Q765,W765=X765),T765,IF(AND(P765&lt;Q765,W765&lt;X765),U765,0))),"")</f>
        <v/>
      </c>
      <c r="Z765" s="25">
        <f>IF(AND(P765=W765,Q765=X765),1,0)</f>
        <v>1</v>
      </c>
      <c r="AA765" s="25" t="str">
        <f>IF(Z765=0,"",IF(ISBLANK(VLOOKUP(A765,Database!A:AA,22,FALSE)),"",VLOOKUP(A765,Database!A:AA,22,FALSE)))</f>
        <v>Exact</v>
      </c>
      <c r="AB765" s="25">
        <f ca="1">IFERROR(IF(AND(Y765&lt;&gt;"",OR(V765="Terminé",V765="En cours")),VLOOKUP(AA765,Setup_ScoreExactBonus!A:D,4,FALSE),0),0)</f>
        <v>0</v>
      </c>
      <c r="AC765" s="31" t="str">
        <f ca="1">IF(Y765&lt;&gt;"", Y765 + IF(Z765=1,AB765, 0), "")</f>
        <v/>
      </c>
      <c r="AD765" s="31">
        <f ca="1">SUMIFS(AC$2:AC765,D$2:D765,D765)*IF(R765=0,1,2)</f>
        <v>0</v>
      </c>
    </row>
    <row r="766" spans="1:30" x14ac:dyDescent="0.35">
      <c r="A766" s="31">
        <f>IF(ISBLANK(B766),"",COUNTIF(B$2:B766,B766))-1</f>
        <v>19</v>
      </c>
      <c r="B766" s="31">
        <v>24</v>
      </c>
      <c r="C766" s="10">
        <f>VLOOKUP($A766,Database!$A:$Y,7,FALSE)</f>
        <v>46190.125</v>
      </c>
      <c r="D766" s="31" t="str">
        <f>VLOOKUP(Pronostics!$B766,Setup_MPP!$A:$G,3,FALSE)</f>
        <v>Joueur24</v>
      </c>
      <c r="E766" s="31" t="str">
        <f>VLOOKUP(Pronostics!$B766,Setup_MPP!$A:$G,2,FALSE)</f>
        <v>Joueur24</v>
      </c>
      <c r="F766" s="31" t="str">
        <f>VLOOKUP($B766,Setup_MPP!$A:$E,4,FALSE)</f>
        <v>#D5D5D5</v>
      </c>
      <c r="G766" s="31" t="str">
        <f>VLOOKUP($B766,Setup_MPP!$A:$E,5,FALSE)</f>
        <v>#727272</v>
      </c>
      <c r="H766" s="31" t="str">
        <f>IFERROR(IF(AND(A766&gt;=1,A766&lt;=104),VLOOKUP($A766,Location!$A:$J,6,FALSE),IF(A766=0,"Avant l'ouverture",IF(OR(A766=105,A766=106),"Bonus"))),"")</f>
        <v>Tour 1</v>
      </c>
      <c r="I766" s="31" t="str">
        <f>IF(LEFT(H766,4)="Tour",VLOOKUP(A766,Database!$A:$C,3,FALSE),"")</f>
        <v>J</v>
      </c>
      <c r="J766" s="31" t="str">
        <f>VLOOKUP($A766,Location!$A:$J,7,FALSE)</f>
        <v>Argentine</v>
      </c>
      <c r="K766" s="31" t="str">
        <f>IFERROR(VLOOKUP(J766,Setup_Team!$B:$C,2,FALSE), "TDB")</f>
        <v>ARG</v>
      </c>
      <c r="L766" s="31" t="str">
        <f>VLOOKUP($A766,Location!$A:$J,8,FALSE)</f>
        <v>Algérie</v>
      </c>
      <c r="M766" s="31" t="str">
        <f>IFERROR(VLOOKUP(L766,Setup_Team!$B:$C,2,FALSE), "TDB")</f>
        <v>ALG</v>
      </c>
      <c r="N766" s="31" t="str">
        <f>VLOOKUP($A766,Location!$A:$J,9,FALSE)</f>
        <v>Kansas City, Missouri</v>
      </c>
      <c r="O766" s="31" t="str">
        <f>VLOOKUP($A766,Location!$A:$J,10,FALSE)</f>
        <v>Arrowhead Stadium</v>
      </c>
      <c r="R766" s="31">
        <v>0</v>
      </c>
      <c r="S766" s="25">
        <f>VLOOKUP($A766,Database!$A:$Y,10,FALSE)</f>
        <v>43</v>
      </c>
      <c r="T766" s="25">
        <f>VLOOKUP($A766,Database!$A:$Y,11,FALSE)</f>
        <v>129</v>
      </c>
      <c r="U766" s="25">
        <f>VLOOKUP($A766,Database!$A:$Y,12,FALSE)</f>
        <v>159</v>
      </c>
      <c r="V766" s="25" t="str">
        <f>VLOOKUP(A766,Database!A:M,13,FALSE)</f>
        <v>À venir</v>
      </c>
      <c r="W766" s="25" t="str">
        <f>VLOOKUP($A766,Database!$A:$Y,20,FALSE)</f>
        <v/>
      </c>
      <c r="X766" s="25" t="str">
        <f>VLOOKUP($A766,Database!$A:$Y,21,FALSE)</f>
        <v/>
      </c>
      <c r="Y766" s="25" t="str">
        <f ca="1">IF(C766&lt;NOW(),IF(AND(P766&gt;Q766,W766&gt;X766),S766,IF(AND(P766=Q766,W766=X766),T766,IF(AND(P766&lt;Q766,W766&lt;X766),U766,0))),"")</f>
        <v/>
      </c>
      <c r="Z766" s="25">
        <f>IF(AND(P766=W766,Q766=X766),1,0)</f>
        <v>1</v>
      </c>
      <c r="AA766" s="25" t="str">
        <f>IF(Z766=0,"",IF(ISBLANK(VLOOKUP(A766,Database!A:AA,22,FALSE)),"",VLOOKUP(A766,Database!A:AA,22,FALSE)))</f>
        <v>Exact</v>
      </c>
      <c r="AB766" s="25">
        <f ca="1">IFERROR(IF(AND(Y766&lt;&gt;"",OR(V766="Terminé",V766="En cours")),VLOOKUP(AA766,Setup_ScoreExactBonus!A:D,4,FALSE),0),0)</f>
        <v>0</v>
      </c>
      <c r="AC766" s="31" t="str">
        <f ca="1">IF(Y766&lt;&gt;"", Y766 + IF(Z766=1,AB766, 0), "")</f>
        <v/>
      </c>
      <c r="AD766" s="31">
        <f ca="1">SUMIFS(AC$2:AC766,D$2:D766,D766)*IF(R766=0,1,2)</f>
        <v>0</v>
      </c>
    </row>
    <row r="767" spans="1:30" x14ac:dyDescent="0.35">
      <c r="A767" s="31">
        <f>IF(ISBLANK(B767),"",COUNTIF(B$2:B767,B767))-1</f>
        <v>19</v>
      </c>
      <c r="B767" s="31">
        <v>25</v>
      </c>
      <c r="C767" s="10">
        <f>VLOOKUP($A767,Database!$A:$Y,7,FALSE)</f>
        <v>46190.125</v>
      </c>
      <c r="D767" s="31" t="str">
        <f>VLOOKUP(Pronostics!$B767,Setup_MPP!$A:$G,3,FALSE)</f>
        <v>Joueur25</v>
      </c>
      <c r="E767" s="31" t="str">
        <f>VLOOKUP(Pronostics!$B767,Setup_MPP!$A:$G,2,FALSE)</f>
        <v>Joueur25</v>
      </c>
      <c r="F767" s="31" t="str">
        <f>VLOOKUP($B767,Setup_MPP!$A:$E,4,FALSE)</f>
        <v>#D5D5D5</v>
      </c>
      <c r="G767" s="31" t="str">
        <f>VLOOKUP($B767,Setup_MPP!$A:$E,5,FALSE)</f>
        <v>#727272</v>
      </c>
      <c r="H767" s="31" t="str">
        <f>IFERROR(IF(AND(A767&gt;=1,A767&lt;=104),VLOOKUP($A767,Location!$A:$J,6,FALSE),IF(A767=0,"Avant l'ouverture",IF(OR(A767=105,A767=106),"Bonus"))),"")</f>
        <v>Tour 1</v>
      </c>
      <c r="I767" s="31" t="str">
        <f>IF(LEFT(H767,4)="Tour",VLOOKUP(A767,Database!$A:$C,3,FALSE),"")</f>
        <v>J</v>
      </c>
      <c r="J767" s="31" t="str">
        <f>VLOOKUP($A767,Location!$A:$J,7,FALSE)</f>
        <v>Argentine</v>
      </c>
      <c r="K767" s="31" t="str">
        <f>IFERROR(VLOOKUP(J767,Setup_Team!$B:$C,2,FALSE), "TDB")</f>
        <v>ARG</v>
      </c>
      <c r="L767" s="31" t="str">
        <f>VLOOKUP($A767,Location!$A:$J,8,FALSE)</f>
        <v>Algérie</v>
      </c>
      <c r="M767" s="31" t="str">
        <f>IFERROR(VLOOKUP(L767,Setup_Team!$B:$C,2,FALSE), "TDB")</f>
        <v>ALG</v>
      </c>
      <c r="N767" s="31" t="str">
        <f>VLOOKUP($A767,Location!$A:$J,9,FALSE)</f>
        <v>Kansas City, Missouri</v>
      </c>
      <c r="O767" s="31" t="str">
        <f>VLOOKUP($A767,Location!$A:$J,10,FALSE)</f>
        <v>Arrowhead Stadium</v>
      </c>
      <c r="R767" s="31">
        <v>0</v>
      </c>
      <c r="S767" s="25">
        <f>VLOOKUP($A767,Database!$A:$Y,10,FALSE)</f>
        <v>43</v>
      </c>
      <c r="T767" s="25">
        <f>VLOOKUP($A767,Database!$A:$Y,11,FALSE)</f>
        <v>129</v>
      </c>
      <c r="U767" s="25">
        <f>VLOOKUP($A767,Database!$A:$Y,12,FALSE)</f>
        <v>159</v>
      </c>
      <c r="V767" s="25" t="str">
        <f>VLOOKUP(A767,Database!A:M,13,FALSE)</f>
        <v>À venir</v>
      </c>
      <c r="W767" s="25" t="str">
        <f>VLOOKUP($A767,Database!$A:$Y,20,FALSE)</f>
        <v/>
      </c>
      <c r="X767" s="25" t="str">
        <f>VLOOKUP($A767,Database!$A:$Y,21,FALSE)</f>
        <v/>
      </c>
      <c r="Y767" s="25" t="str">
        <f ca="1">IF(C767&lt;NOW(),IF(AND(P767&gt;Q767,W767&gt;X767),S767,IF(AND(P767=Q767,W767=X767),T767,IF(AND(P767&lt;Q767,W767&lt;X767),U767,0))),"")</f>
        <v/>
      </c>
      <c r="Z767" s="25">
        <f>IF(AND(P767=W767,Q767=X767),1,0)</f>
        <v>1</v>
      </c>
      <c r="AA767" s="25" t="str">
        <f>IF(Z767=0,"",IF(ISBLANK(VLOOKUP(A767,Database!A:AA,22,FALSE)),"",VLOOKUP(A767,Database!A:AA,22,FALSE)))</f>
        <v>Exact</v>
      </c>
      <c r="AB767" s="25">
        <f ca="1">IFERROR(IF(AND(Y767&lt;&gt;"",OR(V767="Terminé",V767="En cours")),VLOOKUP(AA767,Setup_ScoreExactBonus!A:D,4,FALSE),0),0)</f>
        <v>0</v>
      </c>
      <c r="AC767" s="31" t="str">
        <f ca="1">IF(Y767&lt;&gt;"", Y767 + IF(Z767=1,AB767, 0), "")</f>
        <v/>
      </c>
      <c r="AD767" s="31">
        <f ca="1">SUMIFS(AC$2:AC767,D$2:D767,D767)*IF(R767=0,1,2)</f>
        <v>0</v>
      </c>
    </row>
    <row r="768" spans="1:30" x14ac:dyDescent="0.35">
      <c r="A768" s="31">
        <f>IF(ISBLANK(B768),"",COUNTIF(B$2:B768,B768))-1</f>
        <v>19</v>
      </c>
      <c r="B768" s="31">
        <v>26</v>
      </c>
      <c r="C768" s="10">
        <f>VLOOKUP($A768,Database!$A:$Y,7,FALSE)</f>
        <v>46190.125</v>
      </c>
      <c r="D768" s="31" t="str">
        <f>VLOOKUP(Pronostics!$B768,Setup_MPP!$A:$G,3,FALSE)</f>
        <v>Joueur26</v>
      </c>
      <c r="E768" s="31" t="str">
        <f>VLOOKUP(Pronostics!$B768,Setup_MPP!$A:$G,2,FALSE)</f>
        <v>Joueur26</v>
      </c>
      <c r="F768" s="31" t="str">
        <f>VLOOKUP($B768,Setup_MPP!$A:$E,4,FALSE)</f>
        <v>#D5D5D5</v>
      </c>
      <c r="G768" s="31" t="str">
        <f>VLOOKUP($B768,Setup_MPP!$A:$E,5,FALSE)</f>
        <v>#727272</v>
      </c>
      <c r="H768" s="31" t="str">
        <f>IFERROR(IF(AND(A768&gt;=1,A768&lt;=104),VLOOKUP($A768,Location!$A:$J,6,FALSE),IF(A768=0,"Avant l'ouverture",IF(OR(A768=105,A768=106),"Bonus"))),"")</f>
        <v>Tour 1</v>
      </c>
      <c r="I768" s="31" t="str">
        <f>IF(LEFT(H768,4)="Tour",VLOOKUP(A768,Database!$A:$C,3,FALSE),"")</f>
        <v>J</v>
      </c>
      <c r="J768" s="31" t="str">
        <f>VLOOKUP($A768,Location!$A:$J,7,FALSE)</f>
        <v>Argentine</v>
      </c>
      <c r="K768" s="31" t="str">
        <f>IFERROR(VLOOKUP(J768,Setup_Team!$B:$C,2,FALSE), "TDB")</f>
        <v>ARG</v>
      </c>
      <c r="L768" s="31" t="str">
        <f>VLOOKUP($A768,Location!$A:$J,8,FALSE)</f>
        <v>Algérie</v>
      </c>
      <c r="M768" s="31" t="str">
        <f>IFERROR(VLOOKUP(L768,Setup_Team!$B:$C,2,FALSE), "TDB")</f>
        <v>ALG</v>
      </c>
      <c r="N768" s="31" t="str">
        <f>VLOOKUP($A768,Location!$A:$J,9,FALSE)</f>
        <v>Kansas City, Missouri</v>
      </c>
      <c r="O768" s="31" t="str">
        <f>VLOOKUP($A768,Location!$A:$J,10,FALSE)</f>
        <v>Arrowhead Stadium</v>
      </c>
      <c r="R768" s="31">
        <v>0</v>
      </c>
      <c r="S768" s="25">
        <f>VLOOKUP($A768,Database!$A:$Y,10,FALSE)</f>
        <v>43</v>
      </c>
      <c r="T768" s="25">
        <f>VLOOKUP($A768,Database!$A:$Y,11,FALSE)</f>
        <v>129</v>
      </c>
      <c r="U768" s="25">
        <f>VLOOKUP($A768,Database!$A:$Y,12,FALSE)</f>
        <v>159</v>
      </c>
      <c r="V768" s="25" t="str">
        <f>VLOOKUP(A768,Database!A:M,13,FALSE)</f>
        <v>À venir</v>
      </c>
      <c r="W768" s="25" t="str">
        <f>VLOOKUP($A768,Database!$A:$Y,20,FALSE)</f>
        <v/>
      </c>
      <c r="X768" s="25" t="str">
        <f>VLOOKUP($A768,Database!$A:$Y,21,FALSE)</f>
        <v/>
      </c>
      <c r="Y768" s="25" t="str">
        <f ca="1">IF(C768&lt;NOW(),IF(AND(P768&gt;Q768,W768&gt;X768),S768,IF(AND(P768=Q768,W768=X768),T768,IF(AND(P768&lt;Q768,W768&lt;X768),U768,0))),"")</f>
        <v/>
      </c>
      <c r="Z768" s="25">
        <f>IF(AND(P768=W768,Q768=X768),1,0)</f>
        <v>1</v>
      </c>
      <c r="AA768" s="25" t="str">
        <f>IF(Z768=0,"",IF(ISBLANK(VLOOKUP(A768,Database!A:AA,22,FALSE)),"",VLOOKUP(A768,Database!A:AA,22,FALSE)))</f>
        <v>Exact</v>
      </c>
      <c r="AB768" s="25">
        <f ca="1">IFERROR(IF(AND(Y768&lt;&gt;"",OR(V768="Terminé",V768="En cours")),VLOOKUP(AA768,Setup_ScoreExactBonus!A:D,4,FALSE),0),0)</f>
        <v>0</v>
      </c>
      <c r="AC768" s="31" t="str">
        <f ca="1">IF(Y768&lt;&gt;"", Y768 + IF(Z768=1,AB768, 0), "")</f>
        <v/>
      </c>
      <c r="AD768" s="31">
        <f ca="1">SUMIFS(AC$2:AC768,D$2:D768,D768)*IF(R768=0,1,2)</f>
        <v>0</v>
      </c>
    </row>
    <row r="769" spans="1:30" x14ac:dyDescent="0.35">
      <c r="A769" s="31">
        <f>IF(ISBLANK(B769),"",COUNTIF(B$2:B769,B769))-1</f>
        <v>19</v>
      </c>
      <c r="B769" s="31">
        <v>27</v>
      </c>
      <c r="C769" s="10">
        <f>VLOOKUP($A769,Database!$A:$Y,7,FALSE)</f>
        <v>46190.125</v>
      </c>
      <c r="D769" s="31" t="str">
        <f>VLOOKUP(Pronostics!$B769,Setup_MPP!$A:$G,3,FALSE)</f>
        <v>Joueur27</v>
      </c>
      <c r="E769" s="31" t="str">
        <f>VLOOKUP(Pronostics!$B769,Setup_MPP!$A:$G,2,FALSE)</f>
        <v>Joueur27</v>
      </c>
      <c r="F769" s="31" t="str">
        <f>VLOOKUP($B769,Setup_MPP!$A:$E,4,FALSE)</f>
        <v>#D5D5D5</v>
      </c>
      <c r="G769" s="31" t="str">
        <f>VLOOKUP($B769,Setup_MPP!$A:$E,5,FALSE)</f>
        <v>#727272</v>
      </c>
      <c r="H769" s="31" t="str">
        <f>IFERROR(IF(AND(A769&gt;=1,A769&lt;=104),VLOOKUP($A769,Location!$A:$J,6,FALSE),IF(A769=0,"Avant l'ouverture",IF(OR(A769=105,A769=106),"Bonus"))),"")</f>
        <v>Tour 1</v>
      </c>
      <c r="I769" s="31" t="str">
        <f>IF(LEFT(H769,4)="Tour",VLOOKUP(A769,Database!$A:$C,3,FALSE),"")</f>
        <v>J</v>
      </c>
      <c r="J769" s="31" t="str">
        <f>VLOOKUP($A769,Location!$A:$J,7,FALSE)</f>
        <v>Argentine</v>
      </c>
      <c r="K769" s="31" t="str">
        <f>IFERROR(VLOOKUP(J769,Setup_Team!$B:$C,2,FALSE), "TDB")</f>
        <v>ARG</v>
      </c>
      <c r="L769" s="31" t="str">
        <f>VLOOKUP($A769,Location!$A:$J,8,FALSE)</f>
        <v>Algérie</v>
      </c>
      <c r="M769" s="31" t="str">
        <f>IFERROR(VLOOKUP(L769,Setup_Team!$B:$C,2,FALSE), "TDB")</f>
        <v>ALG</v>
      </c>
      <c r="N769" s="31" t="str">
        <f>VLOOKUP($A769,Location!$A:$J,9,FALSE)</f>
        <v>Kansas City, Missouri</v>
      </c>
      <c r="O769" s="31" t="str">
        <f>VLOOKUP($A769,Location!$A:$J,10,FALSE)</f>
        <v>Arrowhead Stadium</v>
      </c>
      <c r="R769" s="31">
        <v>0</v>
      </c>
      <c r="S769" s="25">
        <f>VLOOKUP($A769,Database!$A:$Y,10,FALSE)</f>
        <v>43</v>
      </c>
      <c r="T769" s="25">
        <f>VLOOKUP($A769,Database!$A:$Y,11,FALSE)</f>
        <v>129</v>
      </c>
      <c r="U769" s="25">
        <f>VLOOKUP($A769,Database!$A:$Y,12,FALSE)</f>
        <v>159</v>
      </c>
      <c r="V769" s="25" t="str">
        <f>VLOOKUP(A769,Database!A:M,13,FALSE)</f>
        <v>À venir</v>
      </c>
      <c r="W769" s="25" t="str">
        <f>VLOOKUP($A769,Database!$A:$Y,20,FALSE)</f>
        <v/>
      </c>
      <c r="X769" s="25" t="str">
        <f>VLOOKUP($A769,Database!$A:$Y,21,FALSE)</f>
        <v/>
      </c>
      <c r="Y769" s="25" t="str">
        <f ca="1">IF(C769&lt;NOW(),IF(AND(P769&gt;Q769,W769&gt;X769),S769,IF(AND(P769=Q769,W769=X769),T769,IF(AND(P769&lt;Q769,W769&lt;X769),U769,0))),"")</f>
        <v/>
      </c>
      <c r="Z769" s="25">
        <f>IF(AND(P769=W769,Q769=X769),1,0)</f>
        <v>1</v>
      </c>
      <c r="AA769" s="25" t="str">
        <f>IF(Z769=0,"",IF(ISBLANK(VLOOKUP(A769,Database!A:AA,22,FALSE)),"",VLOOKUP(A769,Database!A:AA,22,FALSE)))</f>
        <v>Exact</v>
      </c>
      <c r="AB769" s="25">
        <f ca="1">IFERROR(IF(AND(Y769&lt;&gt;"",OR(V769="Terminé",V769="En cours")),VLOOKUP(AA769,Setup_ScoreExactBonus!A:D,4,FALSE),0),0)</f>
        <v>0</v>
      </c>
      <c r="AC769" s="31" t="str">
        <f ca="1">IF(Y769&lt;&gt;"", Y769 + IF(Z769=1,AB769, 0), "")</f>
        <v/>
      </c>
      <c r="AD769" s="31">
        <f ca="1">SUMIFS(AC$2:AC769,D$2:D769,D769)*IF(R769=0,1,2)</f>
        <v>0</v>
      </c>
    </row>
    <row r="770" spans="1:30" x14ac:dyDescent="0.35">
      <c r="A770" s="31">
        <f>IF(ISBLANK(B770),"",COUNTIF(B$2:B770,B770))-1</f>
        <v>19</v>
      </c>
      <c r="B770" s="31">
        <v>28</v>
      </c>
      <c r="C770" s="10">
        <f>VLOOKUP($A770,Database!$A:$Y,7,FALSE)</f>
        <v>46190.125</v>
      </c>
      <c r="D770" s="31" t="str">
        <f>VLOOKUP(Pronostics!$B770,Setup_MPP!$A:$G,3,FALSE)</f>
        <v>Joueur28</v>
      </c>
      <c r="E770" s="31" t="str">
        <f>VLOOKUP(Pronostics!$B770,Setup_MPP!$A:$G,2,FALSE)</f>
        <v>Joueur28</v>
      </c>
      <c r="F770" s="31" t="str">
        <f>VLOOKUP($B770,Setup_MPP!$A:$E,4,FALSE)</f>
        <v>#D5D5D5</v>
      </c>
      <c r="G770" s="31" t="str">
        <f>VLOOKUP($B770,Setup_MPP!$A:$E,5,FALSE)</f>
        <v>#727272</v>
      </c>
      <c r="H770" s="31" t="str">
        <f>IFERROR(IF(AND(A770&gt;=1,A770&lt;=104),VLOOKUP($A770,Location!$A:$J,6,FALSE),IF(A770=0,"Avant l'ouverture",IF(OR(A770=105,A770=106),"Bonus"))),"")</f>
        <v>Tour 1</v>
      </c>
      <c r="I770" s="31" t="str">
        <f>IF(LEFT(H770,4)="Tour",VLOOKUP(A770,Database!$A:$C,3,FALSE),"")</f>
        <v>J</v>
      </c>
      <c r="J770" s="31" t="str">
        <f>VLOOKUP($A770,Location!$A:$J,7,FALSE)</f>
        <v>Argentine</v>
      </c>
      <c r="K770" s="31" t="str">
        <f>IFERROR(VLOOKUP(J770,Setup_Team!$B:$C,2,FALSE), "TDB")</f>
        <v>ARG</v>
      </c>
      <c r="L770" s="31" t="str">
        <f>VLOOKUP($A770,Location!$A:$J,8,FALSE)</f>
        <v>Algérie</v>
      </c>
      <c r="M770" s="31" t="str">
        <f>IFERROR(VLOOKUP(L770,Setup_Team!$B:$C,2,FALSE), "TDB")</f>
        <v>ALG</v>
      </c>
      <c r="N770" s="31" t="str">
        <f>VLOOKUP($A770,Location!$A:$J,9,FALSE)</f>
        <v>Kansas City, Missouri</v>
      </c>
      <c r="O770" s="31" t="str">
        <f>VLOOKUP($A770,Location!$A:$J,10,FALSE)</f>
        <v>Arrowhead Stadium</v>
      </c>
      <c r="R770" s="31">
        <v>0</v>
      </c>
      <c r="S770" s="25">
        <f>VLOOKUP($A770,Database!$A:$Y,10,FALSE)</f>
        <v>43</v>
      </c>
      <c r="T770" s="25">
        <f>VLOOKUP($A770,Database!$A:$Y,11,FALSE)</f>
        <v>129</v>
      </c>
      <c r="U770" s="25">
        <f>VLOOKUP($A770,Database!$A:$Y,12,FALSE)</f>
        <v>159</v>
      </c>
      <c r="V770" s="25" t="str">
        <f>VLOOKUP(A770,Database!A:M,13,FALSE)</f>
        <v>À venir</v>
      </c>
      <c r="W770" s="25" t="str">
        <f>VLOOKUP($A770,Database!$A:$Y,20,FALSE)</f>
        <v/>
      </c>
      <c r="X770" s="25" t="str">
        <f>VLOOKUP($A770,Database!$A:$Y,21,FALSE)</f>
        <v/>
      </c>
      <c r="Y770" s="25" t="str">
        <f ca="1">IF(C770&lt;NOW(),IF(AND(P770&gt;Q770,W770&gt;X770),S770,IF(AND(P770=Q770,W770=X770),T770,IF(AND(P770&lt;Q770,W770&lt;X770),U770,0))),"")</f>
        <v/>
      </c>
      <c r="Z770" s="25">
        <f>IF(AND(P770=W770,Q770=X770),1,0)</f>
        <v>1</v>
      </c>
      <c r="AA770" s="25" t="str">
        <f>IF(Z770=0,"",IF(ISBLANK(VLOOKUP(A770,Database!A:AA,22,FALSE)),"",VLOOKUP(A770,Database!A:AA,22,FALSE)))</f>
        <v>Exact</v>
      </c>
      <c r="AB770" s="25">
        <f ca="1">IFERROR(IF(AND(Y770&lt;&gt;"",OR(V770="Terminé",V770="En cours")),VLOOKUP(AA770,Setup_ScoreExactBonus!A:D,4,FALSE),0),0)</f>
        <v>0</v>
      </c>
      <c r="AC770" s="31" t="str">
        <f ca="1">IF(Y770&lt;&gt;"", Y770 + IF(Z770=1,AB770, 0), "")</f>
        <v/>
      </c>
      <c r="AD770" s="31">
        <f ca="1">SUMIFS(AC$2:AC770,D$2:D770,D770)*IF(R770=0,1,2)</f>
        <v>0</v>
      </c>
    </row>
    <row r="771" spans="1:30" x14ac:dyDescent="0.35">
      <c r="A771" s="31">
        <f>IF(ISBLANK(B771),"",COUNTIF(B$2:B771,B771))-1</f>
        <v>19</v>
      </c>
      <c r="B771" s="31">
        <v>29</v>
      </c>
      <c r="C771" s="10">
        <f>VLOOKUP($A771,Database!$A:$Y,7,FALSE)</f>
        <v>46190.125</v>
      </c>
      <c r="D771" s="31" t="str">
        <f>VLOOKUP(Pronostics!$B771,Setup_MPP!$A:$G,3,FALSE)</f>
        <v>Joueur29</v>
      </c>
      <c r="E771" s="31" t="str">
        <f>VLOOKUP(Pronostics!$B771,Setup_MPP!$A:$G,2,FALSE)</f>
        <v>Joueur29</v>
      </c>
      <c r="F771" s="31" t="str">
        <f>VLOOKUP($B771,Setup_MPP!$A:$E,4,FALSE)</f>
        <v>#D5D5D5</v>
      </c>
      <c r="G771" s="31" t="str">
        <f>VLOOKUP($B771,Setup_MPP!$A:$E,5,FALSE)</f>
        <v>#727272</v>
      </c>
      <c r="H771" s="31" t="str">
        <f>IFERROR(IF(AND(A771&gt;=1,A771&lt;=104),VLOOKUP($A771,Location!$A:$J,6,FALSE),IF(A771=0,"Avant l'ouverture",IF(OR(A771=105,A771=106),"Bonus"))),"")</f>
        <v>Tour 1</v>
      </c>
      <c r="I771" s="31" t="str">
        <f>IF(LEFT(H771,4)="Tour",VLOOKUP(A771,Database!$A:$C,3,FALSE),"")</f>
        <v>J</v>
      </c>
      <c r="J771" s="31" t="str">
        <f>VLOOKUP($A771,Location!$A:$J,7,FALSE)</f>
        <v>Argentine</v>
      </c>
      <c r="K771" s="31" t="str">
        <f>IFERROR(VLOOKUP(J771,Setup_Team!$B:$C,2,FALSE), "TDB")</f>
        <v>ARG</v>
      </c>
      <c r="L771" s="31" t="str">
        <f>VLOOKUP($A771,Location!$A:$J,8,FALSE)</f>
        <v>Algérie</v>
      </c>
      <c r="M771" s="31" t="str">
        <f>IFERROR(VLOOKUP(L771,Setup_Team!$B:$C,2,FALSE), "TDB")</f>
        <v>ALG</v>
      </c>
      <c r="N771" s="31" t="str">
        <f>VLOOKUP($A771,Location!$A:$J,9,FALSE)</f>
        <v>Kansas City, Missouri</v>
      </c>
      <c r="O771" s="31" t="str">
        <f>VLOOKUP($A771,Location!$A:$J,10,FALSE)</f>
        <v>Arrowhead Stadium</v>
      </c>
      <c r="R771" s="31">
        <v>0</v>
      </c>
      <c r="S771" s="25">
        <f>VLOOKUP($A771,Database!$A:$Y,10,FALSE)</f>
        <v>43</v>
      </c>
      <c r="T771" s="25">
        <f>VLOOKUP($A771,Database!$A:$Y,11,FALSE)</f>
        <v>129</v>
      </c>
      <c r="U771" s="25">
        <f>VLOOKUP($A771,Database!$A:$Y,12,FALSE)</f>
        <v>159</v>
      </c>
      <c r="V771" s="25" t="str">
        <f>VLOOKUP(A771,Database!A:M,13,FALSE)</f>
        <v>À venir</v>
      </c>
      <c r="W771" s="25" t="str">
        <f>VLOOKUP($A771,Database!$A:$Y,20,FALSE)</f>
        <v/>
      </c>
      <c r="X771" s="25" t="str">
        <f>VLOOKUP($A771,Database!$A:$Y,21,FALSE)</f>
        <v/>
      </c>
      <c r="Y771" s="25" t="str">
        <f ca="1">IF(C771&lt;NOW(),IF(AND(P771&gt;Q771,W771&gt;X771),S771,IF(AND(P771=Q771,W771=X771),T771,IF(AND(P771&lt;Q771,W771&lt;X771),U771,0))),"")</f>
        <v/>
      </c>
      <c r="Z771" s="25">
        <f>IF(AND(P771=W771,Q771=X771),1,0)</f>
        <v>1</v>
      </c>
      <c r="AA771" s="25" t="str">
        <f>IF(Z771=0,"",IF(ISBLANK(VLOOKUP(A771,Database!A:AA,22,FALSE)),"",VLOOKUP(A771,Database!A:AA,22,FALSE)))</f>
        <v>Exact</v>
      </c>
      <c r="AB771" s="25">
        <f ca="1">IFERROR(IF(AND(Y771&lt;&gt;"",OR(V771="Terminé",V771="En cours")),VLOOKUP(AA771,Setup_ScoreExactBonus!A:D,4,FALSE),0),0)</f>
        <v>0</v>
      </c>
      <c r="AC771" s="31" t="str">
        <f ca="1">IF(Y771&lt;&gt;"", Y771 + IF(Z771=1,AB771, 0), "")</f>
        <v/>
      </c>
      <c r="AD771" s="31">
        <f ca="1">SUMIFS(AC$2:AC771,D$2:D771,D771)*IF(R771=0,1,2)</f>
        <v>0</v>
      </c>
    </row>
    <row r="772" spans="1:30" x14ac:dyDescent="0.35">
      <c r="A772" s="31">
        <f>IF(ISBLANK(B772),"",COUNTIF(B$2:B772,B772))-1</f>
        <v>19</v>
      </c>
      <c r="B772" s="31">
        <v>30</v>
      </c>
      <c r="C772" s="10">
        <f>VLOOKUP($A772,Database!$A:$Y,7,FALSE)</f>
        <v>46190.125</v>
      </c>
      <c r="D772" s="31" t="str">
        <f>VLOOKUP(Pronostics!$B772,Setup_MPP!$A:$G,3,FALSE)</f>
        <v>Joueur30</v>
      </c>
      <c r="E772" s="31" t="str">
        <f>VLOOKUP(Pronostics!$B772,Setup_MPP!$A:$G,2,FALSE)</f>
        <v>Joueur30</v>
      </c>
      <c r="F772" s="31" t="str">
        <f>VLOOKUP($B772,Setup_MPP!$A:$E,4,FALSE)</f>
        <v>#D5D5D5</v>
      </c>
      <c r="G772" s="31" t="str">
        <f>VLOOKUP($B772,Setup_MPP!$A:$E,5,FALSE)</f>
        <v>#727272</v>
      </c>
      <c r="H772" s="31" t="str">
        <f>IFERROR(IF(AND(A772&gt;=1,A772&lt;=104),VLOOKUP($A772,Location!$A:$J,6,FALSE),IF(A772=0,"Avant l'ouverture",IF(OR(A772=105,A772=106),"Bonus"))),"")</f>
        <v>Tour 1</v>
      </c>
      <c r="I772" s="31" t="str">
        <f>IF(LEFT(H772,4)="Tour",VLOOKUP(A772,Database!$A:$C,3,FALSE),"")</f>
        <v>J</v>
      </c>
      <c r="J772" s="31" t="str">
        <f>VLOOKUP($A772,Location!$A:$J,7,FALSE)</f>
        <v>Argentine</v>
      </c>
      <c r="K772" s="31" t="str">
        <f>IFERROR(VLOOKUP(J772,Setup_Team!$B:$C,2,FALSE), "TDB")</f>
        <v>ARG</v>
      </c>
      <c r="L772" s="31" t="str">
        <f>VLOOKUP($A772,Location!$A:$J,8,FALSE)</f>
        <v>Algérie</v>
      </c>
      <c r="M772" s="31" t="str">
        <f>IFERROR(VLOOKUP(L772,Setup_Team!$B:$C,2,FALSE), "TDB")</f>
        <v>ALG</v>
      </c>
      <c r="N772" s="31" t="str">
        <f>VLOOKUP($A772,Location!$A:$J,9,FALSE)</f>
        <v>Kansas City, Missouri</v>
      </c>
      <c r="O772" s="31" t="str">
        <f>VLOOKUP($A772,Location!$A:$J,10,FALSE)</f>
        <v>Arrowhead Stadium</v>
      </c>
      <c r="R772" s="31">
        <v>0</v>
      </c>
      <c r="S772" s="25">
        <f>VLOOKUP($A772,Database!$A:$Y,10,FALSE)</f>
        <v>43</v>
      </c>
      <c r="T772" s="25">
        <f>VLOOKUP($A772,Database!$A:$Y,11,FALSE)</f>
        <v>129</v>
      </c>
      <c r="U772" s="25">
        <f>VLOOKUP($A772,Database!$A:$Y,12,FALSE)</f>
        <v>159</v>
      </c>
      <c r="V772" s="25" t="str">
        <f>VLOOKUP(A772,Database!A:M,13,FALSE)</f>
        <v>À venir</v>
      </c>
      <c r="W772" s="25" t="str">
        <f>VLOOKUP($A772,Database!$A:$Y,20,FALSE)</f>
        <v/>
      </c>
      <c r="X772" s="25" t="str">
        <f>VLOOKUP($A772,Database!$A:$Y,21,FALSE)</f>
        <v/>
      </c>
      <c r="Y772" s="25" t="str">
        <f ca="1">IF(C772&lt;NOW(),IF(AND(P772&gt;Q772,W772&gt;X772),S772,IF(AND(P772=Q772,W772=X772),T772,IF(AND(P772&lt;Q772,W772&lt;X772),U772,0))),"")</f>
        <v/>
      </c>
      <c r="Z772" s="25">
        <f>IF(AND(P772=W772,Q772=X772),1,0)</f>
        <v>1</v>
      </c>
      <c r="AA772" s="25" t="str">
        <f>IF(Z772=0,"",IF(ISBLANK(VLOOKUP(A772,Database!A:AA,22,FALSE)),"",VLOOKUP(A772,Database!A:AA,22,FALSE)))</f>
        <v>Exact</v>
      </c>
      <c r="AB772" s="25">
        <f ca="1">IFERROR(IF(AND(Y772&lt;&gt;"",OR(V772="Terminé",V772="En cours")),VLOOKUP(AA772,Setup_ScoreExactBonus!A:D,4,FALSE),0),0)</f>
        <v>0</v>
      </c>
      <c r="AC772" s="31" t="str">
        <f ca="1">IF(Y772&lt;&gt;"", Y772 + IF(Z772=1,AB772, 0), "")</f>
        <v/>
      </c>
      <c r="AD772" s="31">
        <f ca="1">SUMIFS(AC$2:AC772,D$2:D772,D772)*IF(R772=0,1,2)</f>
        <v>0</v>
      </c>
    </row>
    <row r="773" spans="1:30" x14ac:dyDescent="0.35">
      <c r="A773" s="31">
        <f>IF(ISBLANK(B773),"",COUNTIF(B$2:B773,B773))-1</f>
        <v>19</v>
      </c>
      <c r="B773" s="31">
        <v>31</v>
      </c>
      <c r="C773" s="10">
        <f>VLOOKUP($A773,Database!$A:$Y,7,FALSE)</f>
        <v>46190.125</v>
      </c>
      <c r="D773" s="31" t="str">
        <f>VLOOKUP(Pronostics!$B773,Setup_MPP!$A:$G,3,FALSE)</f>
        <v>Joueur31</v>
      </c>
      <c r="E773" s="31" t="str">
        <f>VLOOKUP(Pronostics!$B773,Setup_MPP!$A:$G,2,FALSE)</f>
        <v>Joueur31</v>
      </c>
      <c r="F773" s="31" t="str">
        <f>VLOOKUP($B773,Setup_MPP!$A:$E,4,FALSE)</f>
        <v>#D5D5D5</v>
      </c>
      <c r="G773" s="31" t="str">
        <f>VLOOKUP($B773,Setup_MPP!$A:$E,5,FALSE)</f>
        <v>#727272</v>
      </c>
      <c r="H773" s="31" t="str">
        <f>IFERROR(IF(AND(A773&gt;=1,A773&lt;=104),VLOOKUP($A773,Location!$A:$J,6,FALSE),IF(A773=0,"Avant l'ouverture",IF(OR(A773=105,A773=106),"Bonus"))),"")</f>
        <v>Tour 1</v>
      </c>
      <c r="I773" s="31" t="str">
        <f>IF(LEFT(H773,4)="Tour",VLOOKUP(A773,Database!$A:$C,3,FALSE),"")</f>
        <v>J</v>
      </c>
      <c r="J773" s="31" t="str">
        <f>VLOOKUP($A773,Location!$A:$J,7,FALSE)</f>
        <v>Argentine</v>
      </c>
      <c r="K773" s="31" t="str">
        <f>IFERROR(VLOOKUP(J773,Setup_Team!$B:$C,2,FALSE), "TDB")</f>
        <v>ARG</v>
      </c>
      <c r="L773" s="31" t="str">
        <f>VLOOKUP($A773,Location!$A:$J,8,FALSE)</f>
        <v>Algérie</v>
      </c>
      <c r="M773" s="31" t="str">
        <f>IFERROR(VLOOKUP(L773,Setup_Team!$B:$C,2,FALSE), "TDB")</f>
        <v>ALG</v>
      </c>
      <c r="N773" s="31" t="str">
        <f>VLOOKUP($A773,Location!$A:$J,9,FALSE)</f>
        <v>Kansas City, Missouri</v>
      </c>
      <c r="O773" s="31" t="str">
        <f>VLOOKUP($A773,Location!$A:$J,10,FALSE)</f>
        <v>Arrowhead Stadium</v>
      </c>
      <c r="R773" s="31">
        <v>0</v>
      </c>
      <c r="S773" s="25">
        <f>VLOOKUP($A773,Database!$A:$Y,10,FALSE)</f>
        <v>43</v>
      </c>
      <c r="T773" s="25">
        <f>VLOOKUP($A773,Database!$A:$Y,11,FALSE)</f>
        <v>129</v>
      </c>
      <c r="U773" s="25">
        <f>VLOOKUP($A773,Database!$A:$Y,12,FALSE)</f>
        <v>159</v>
      </c>
      <c r="V773" s="25" t="str">
        <f>VLOOKUP(A773,Database!A:M,13,FALSE)</f>
        <v>À venir</v>
      </c>
      <c r="W773" s="25" t="str">
        <f>VLOOKUP($A773,Database!$A:$Y,20,FALSE)</f>
        <v/>
      </c>
      <c r="X773" s="25" t="str">
        <f>VLOOKUP($A773,Database!$A:$Y,21,FALSE)</f>
        <v/>
      </c>
      <c r="Y773" s="25" t="str">
        <f ca="1">IF(C773&lt;NOW(),IF(AND(P773&gt;Q773,W773&gt;X773),S773,IF(AND(P773=Q773,W773=X773),T773,IF(AND(P773&lt;Q773,W773&lt;X773),U773,0))),"")</f>
        <v/>
      </c>
      <c r="Z773" s="25">
        <f>IF(AND(P773=W773,Q773=X773),1,0)</f>
        <v>1</v>
      </c>
      <c r="AA773" s="25" t="str">
        <f>IF(Z773=0,"",IF(ISBLANK(VLOOKUP(A773,Database!A:AA,22,FALSE)),"",VLOOKUP(A773,Database!A:AA,22,FALSE)))</f>
        <v>Exact</v>
      </c>
      <c r="AB773" s="25">
        <f ca="1">IFERROR(IF(AND(Y773&lt;&gt;"",OR(V773="Terminé",V773="En cours")),VLOOKUP(AA773,Setup_ScoreExactBonus!A:D,4,FALSE),0),0)</f>
        <v>0</v>
      </c>
      <c r="AC773" s="31" t="str">
        <f ca="1">IF(Y773&lt;&gt;"", Y773 + IF(Z773=1,AB773, 0), "")</f>
        <v/>
      </c>
      <c r="AD773" s="31">
        <f ca="1">SUMIFS(AC$2:AC773,D$2:D773,D773)*IF(R773=0,1,2)</f>
        <v>0</v>
      </c>
    </row>
    <row r="774" spans="1:30" x14ac:dyDescent="0.35">
      <c r="A774" s="31">
        <f>IF(ISBLANK(B774),"",COUNTIF(B$2:B774,B774))-1</f>
        <v>19</v>
      </c>
      <c r="B774" s="31">
        <v>32</v>
      </c>
      <c r="C774" s="10">
        <f>VLOOKUP($A774,Database!$A:$Y,7,FALSE)</f>
        <v>46190.125</v>
      </c>
      <c r="D774" s="31" t="str">
        <f>VLOOKUP(Pronostics!$B774,Setup_MPP!$A:$G,3,FALSE)</f>
        <v>Joueur32</v>
      </c>
      <c r="E774" s="31" t="str">
        <f>VLOOKUP(Pronostics!$B774,Setup_MPP!$A:$G,2,FALSE)</f>
        <v>Joueur32</v>
      </c>
      <c r="F774" s="31" t="str">
        <f>VLOOKUP($B774,Setup_MPP!$A:$E,4,FALSE)</f>
        <v>#D5D5D5</v>
      </c>
      <c r="G774" s="31" t="str">
        <f>VLOOKUP($B774,Setup_MPP!$A:$E,5,FALSE)</f>
        <v>#727272</v>
      </c>
      <c r="H774" s="31" t="str">
        <f>IFERROR(IF(AND(A774&gt;=1,A774&lt;=104),VLOOKUP($A774,Location!$A:$J,6,FALSE),IF(A774=0,"Avant l'ouverture",IF(OR(A774=105,A774=106),"Bonus"))),"")</f>
        <v>Tour 1</v>
      </c>
      <c r="I774" s="31" t="str">
        <f>IF(LEFT(H774,4)="Tour",VLOOKUP(A774,Database!$A:$C,3,FALSE),"")</f>
        <v>J</v>
      </c>
      <c r="J774" s="31" t="str">
        <f>VLOOKUP($A774,Location!$A:$J,7,FALSE)</f>
        <v>Argentine</v>
      </c>
      <c r="K774" s="31" t="str">
        <f>IFERROR(VLOOKUP(J774,Setup_Team!$B:$C,2,FALSE), "TDB")</f>
        <v>ARG</v>
      </c>
      <c r="L774" s="31" t="str">
        <f>VLOOKUP($A774,Location!$A:$J,8,FALSE)</f>
        <v>Algérie</v>
      </c>
      <c r="M774" s="31" t="str">
        <f>IFERROR(VLOOKUP(L774,Setup_Team!$B:$C,2,FALSE), "TDB")</f>
        <v>ALG</v>
      </c>
      <c r="N774" s="31" t="str">
        <f>VLOOKUP($A774,Location!$A:$J,9,FALSE)</f>
        <v>Kansas City, Missouri</v>
      </c>
      <c r="O774" s="31" t="str">
        <f>VLOOKUP($A774,Location!$A:$J,10,FALSE)</f>
        <v>Arrowhead Stadium</v>
      </c>
      <c r="R774" s="31">
        <v>0</v>
      </c>
      <c r="S774" s="25">
        <f>VLOOKUP($A774,Database!$A:$Y,10,FALSE)</f>
        <v>43</v>
      </c>
      <c r="T774" s="25">
        <f>VLOOKUP($A774,Database!$A:$Y,11,FALSE)</f>
        <v>129</v>
      </c>
      <c r="U774" s="25">
        <f>VLOOKUP($A774,Database!$A:$Y,12,FALSE)</f>
        <v>159</v>
      </c>
      <c r="V774" s="25" t="str">
        <f>VLOOKUP(A774,Database!A:M,13,FALSE)</f>
        <v>À venir</v>
      </c>
      <c r="W774" s="25" t="str">
        <f>VLOOKUP($A774,Database!$A:$Y,20,FALSE)</f>
        <v/>
      </c>
      <c r="X774" s="25" t="str">
        <f>VLOOKUP($A774,Database!$A:$Y,21,FALSE)</f>
        <v/>
      </c>
      <c r="Y774" s="25" t="str">
        <f ca="1">IF(C774&lt;NOW(),IF(AND(P774&gt;Q774,W774&gt;X774),S774,IF(AND(P774=Q774,W774=X774),T774,IF(AND(P774&lt;Q774,W774&lt;X774),U774,0))),"")</f>
        <v/>
      </c>
      <c r="Z774" s="25">
        <f>IF(AND(P774=W774,Q774=X774),1,0)</f>
        <v>1</v>
      </c>
      <c r="AA774" s="25" t="str">
        <f>IF(Z774=0,"",IF(ISBLANK(VLOOKUP(A774,Database!A:AA,22,FALSE)),"",VLOOKUP(A774,Database!A:AA,22,FALSE)))</f>
        <v>Exact</v>
      </c>
      <c r="AB774" s="25">
        <f ca="1">IFERROR(IF(AND(Y774&lt;&gt;"",OR(V774="Terminé",V774="En cours")),VLOOKUP(AA774,Setup_ScoreExactBonus!A:D,4,FALSE),0),0)</f>
        <v>0</v>
      </c>
      <c r="AC774" s="31" t="str">
        <f ca="1">IF(Y774&lt;&gt;"", Y774 + IF(Z774=1,AB774, 0), "")</f>
        <v/>
      </c>
      <c r="AD774" s="31">
        <f ca="1">SUMIFS(AC$2:AC774,D$2:D774,D774)*IF(R774=0,1,2)</f>
        <v>0</v>
      </c>
    </row>
    <row r="775" spans="1:30" x14ac:dyDescent="0.35">
      <c r="A775" s="31">
        <f>IF(ISBLANK(B775),"",COUNTIF(B$2:B775,B775))-1</f>
        <v>19</v>
      </c>
      <c r="B775" s="31">
        <v>33</v>
      </c>
      <c r="C775" s="10">
        <f>VLOOKUP($A775,Database!$A:$Y,7,FALSE)</f>
        <v>46190.125</v>
      </c>
      <c r="D775" s="31" t="str">
        <f>VLOOKUP(Pronostics!$B775,Setup_MPP!$A:$G,3,FALSE)</f>
        <v>Joueur33</v>
      </c>
      <c r="E775" s="31" t="str">
        <f>VLOOKUP(Pronostics!$B775,Setup_MPP!$A:$G,2,FALSE)</f>
        <v>Joueur33</v>
      </c>
      <c r="F775" s="31" t="str">
        <f>VLOOKUP($B775,Setup_MPP!$A:$E,4,FALSE)</f>
        <v>#D5D5D5</v>
      </c>
      <c r="G775" s="31" t="str">
        <f>VLOOKUP($B775,Setup_MPP!$A:$E,5,FALSE)</f>
        <v>#727272</v>
      </c>
      <c r="H775" s="31" t="str">
        <f>IFERROR(IF(AND(A775&gt;=1,A775&lt;=104),VLOOKUP($A775,Location!$A:$J,6,FALSE),IF(A775=0,"Avant l'ouverture",IF(OR(A775=105,A775=106),"Bonus"))),"")</f>
        <v>Tour 1</v>
      </c>
      <c r="I775" s="31" t="str">
        <f>IF(LEFT(H775,4)="Tour",VLOOKUP(A775,Database!$A:$C,3,FALSE),"")</f>
        <v>J</v>
      </c>
      <c r="J775" s="31" t="str">
        <f>VLOOKUP($A775,Location!$A:$J,7,FALSE)</f>
        <v>Argentine</v>
      </c>
      <c r="K775" s="31" t="str">
        <f>IFERROR(VLOOKUP(J775,Setup_Team!$B:$C,2,FALSE), "TDB")</f>
        <v>ARG</v>
      </c>
      <c r="L775" s="31" t="str">
        <f>VLOOKUP($A775,Location!$A:$J,8,FALSE)</f>
        <v>Algérie</v>
      </c>
      <c r="M775" s="31" t="str">
        <f>IFERROR(VLOOKUP(L775,Setup_Team!$B:$C,2,FALSE), "TDB")</f>
        <v>ALG</v>
      </c>
      <c r="N775" s="31" t="str">
        <f>VLOOKUP($A775,Location!$A:$J,9,FALSE)</f>
        <v>Kansas City, Missouri</v>
      </c>
      <c r="O775" s="31" t="str">
        <f>VLOOKUP($A775,Location!$A:$J,10,FALSE)</f>
        <v>Arrowhead Stadium</v>
      </c>
      <c r="R775" s="31">
        <v>0</v>
      </c>
      <c r="S775" s="25">
        <f>VLOOKUP($A775,Database!$A:$Y,10,FALSE)</f>
        <v>43</v>
      </c>
      <c r="T775" s="25">
        <f>VLOOKUP($A775,Database!$A:$Y,11,FALSE)</f>
        <v>129</v>
      </c>
      <c r="U775" s="25">
        <f>VLOOKUP($A775,Database!$A:$Y,12,FALSE)</f>
        <v>159</v>
      </c>
      <c r="V775" s="25" t="str">
        <f>VLOOKUP(A775,Database!A:M,13,FALSE)</f>
        <v>À venir</v>
      </c>
      <c r="W775" s="25" t="str">
        <f>VLOOKUP($A775,Database!$A:$Y,20,FALSE)</f>
        <v/>
      </c>
      <c r="X775" s="25" t="str">
        <f>VLOOKUP($A775,Database!$A:$Y,21,FALSE)</f>
        <v/>
      </c>
      <c r="Y775" s="25" t="str">
        <f ca="1">IF(C775&lt;NOW(),IF(AND(P775&gt;Q775,W775&gt;X775),S775,IF(AND(P775=Q775,W775=X775),T775,IF(AND(P775&lt;Q775,W775&lt;X775),U775,0))),"")</f>
        <v/>
      </c>
      <c r="Z775" s="25">
        <f>IF(AND(P775=W775,Q775=X775),1,0)</f>
        <v>1</v>
      </c>
      <c r="AA775" s="25" t="str">
        <f>IF(Z775=0,"",IF(ISBLANK(VLOOKUP(A775,Database!A:AA,22,FALSE)),"",VLOOKUP(A775,Database!A:AA,22,FALSE)))</f>
        <v>Exact</v>
      </c>
      <c r="AB775" s="25">
        <f ca="1">IFERROR(IF(AND(Y775&lt;&gt;"",OR(V775="Terminé",V775="En cours")),VLOOKUP(AA775,Setup_ScoreExactBonus!A:D,4,FALSE),0),0)</f>
        <v>0</v>
      </c>
      <c r="AC775" s="31" t="str">
        <f ca="1">IF(Y775&lt;&gt;"", Y775 + IF(Z775=1,AB775, 0), "")</f>
        <v/>
      </c>
      <c r="AD775" s="31">
        <f ca="1">SUMIFS(AC$2:AC775,D$2:D775,D775)*IF(R775=0,1,2)</f>
        <v>0</v>
      </c>
    </row>
    <row r="776" spans="1:30" x14ac:dyDescent="0.35">
      <c r="A776" s="31">
        <f>IF(ISBLANK(B776),"",COUNTIF(B$2:B776,B776))-1</f>
        <v>19</v>
      </c>
      <c r="B776" s="31">
        <v>34</v>
      </c>
      <c r="C776" s="10">
        <f>VLOOKUP($A776,Database!$A:$Y,7,FALSE)</f>
        <v>46190.125</v>
      </c>
      <c r="D776" s="31" t="str">
        <f>VLOOKUP(Pronostics!$B776,Setup_MPP!$A:$G,3,FALSE)</f>
        <v>Joueur34</v>
      </c>
      <c r="E776" s="31" t="str">
        <f>VLOOKUP(Pronostics!$B776,Setup_MPP!$A:$G,2,FALSE)</f>
        <v>Joueur34</v>
      </c>
      <c r="F776" s="31" t="str">
        <f>VLOOKUP($B776,Setup_MPP!$A:$E,4,FALSE)</f>
        <v>#D5D5D5</v>
      </c>
      <c r="G776" s="31" t="str">
        <f>VLOOKUP($B776,Setup_MPP!$A:$E,5,FALSE)</f>
        <v>#727272</v>
      </c>
      <c r="H776" s="31" t="str">
        <f>IFERROR(IF(AND(A776&gt;=1,A776&lt;=104),VLOOKUP($A776,Location!$A:$J,6,FALSE),IF(A776=0,"Avant l'ouverture",IF(OR(A776=105,A776=106),"Bonus"))),"")</f>
        <v>Tour 1</v>
      </c>
      <c r="I776" s="31" t="str">
        <f>IF(LEFT(H776,4)="Tour",VLOOKUP(A776,Database!$A:$C,3,FALSE),"")</f>
        <v>J</v>
      </c>
      <c r="J776" s="31" t="str">
        <f>VLOOKUP($A776,Location!$A:$J,7,FALSE)</f>
        <v>Argentine</v>
      </c>
      <c r="K776" s="31" t="str">
        <f>IFERROR(VLOOKUP(J776,Setup_Team!$B:$C,2,FALSE), "TDB")</f>
        <v>ARG</v>
      </c>
      <c r="L776" s="31" t="str">
        <f>VLOOKUP($A776,Location!$A:$J,8,FALSE)</f>
        <v>Algérie</v>
      </c>
      <c r="M776" s="31" t="str">
        <f>IFERROR(VLOOKUP(L776,Setup_Team!$B:$C,2,FALSE), "TDB")</f>
        <v>ALG</v>
      </c>
      <c r="N776" s="31" t="str">
        <f>VLOOKUP($A776,Location!$A:$J,9,FALSE)</f>
        <v>Kansas City, Missouri</v>
      </c>
      <c r="O776" s="31" t="str">
        <f>VLOOKUP($A776,Location!$A:$J,10,FALSE)</f>
        <v>Arrowhead Stadium</v>
      </c>
      <c r="R776" s="31">
        <v>0</v>
      </c>
      <c r="S776" s="25">
        <f>VLOOKUP($A776,Database!$A:$Y,10,FALSE)</f>
        <v>43</v>
      </c>
      <c r="T776" s="25">
        <f>VLOOKUP($A776,Database!$A:$Y,11,FALSE)</f>
        <v>129</v>
      </c>
      <c r="U776" s="25">
        <f>VLOOKUP($A776,Database!$A:$Y,12,FALSE)</f>
        <v>159</v>
      </c>
      <c r="V776" s="25" t="str">
        <f>VLOOKUP(A776,Database!A:M,13,FALSE)</f>
        <v>À venir</v>
      </c>
      <c r="W776" s="25" t="str">
        <f>VLOOKUP($A776,Database!$A:$Y,20,FALSE)</f>
        <v/>
      </c>
      <c r="X776" s="25" t="str">
        <f>VLOOKUP($A776,Database!$A:$Y,21,FALSE)</f>
        <v/>
      </c>
      <c r="Y776" s="25" t="str">
        <f ca="1">IF(C776&lt;NOW(),IF(AND(P776&gt;Q776,W776&gt;X776),S776,IF(AND(P776=Q776,W776=X776),T776,IF(AND(P776&lt;Q776,W776&lt;X776),U776,0))),"")</f>
        <v/>
      </c>
      <c r="Z776" s="25">
        <f>IF(AND(P776=W776,Q776=X776),1,0)</f>
        <v>1</v>
      </c>
      <c r="AA776" s="25" t="str">
        <f>IF(Z776=0,"",IF(ISBLANK(VLOOKUP(A776,Database!A:AA,22,FALSE)),"",VLOOKUP(A776,Database!A:AA,22,FALSE)))</f>
        <v>Exact</v>
      </c>
      <c r="AB776" s="25">
        <f ca="1">IFERROR(IF(AND(Y776&lt;&gt;"",OR(V776="Terminé",V776="En cours")),VLOOKUP(AA776,Setup_ScoreExactBonus!A:D,4,FALSE),0),0)</f>
        <v>0</v>
      </c>
      <c r="AC776" s="31" t="str">
        <f ca="1">IF(Y776&lt;&gt;"", Y776 + IF(Z776=1,AB776, 0), "")</f>
        <v/>
      </c>
      <c r="AD776" s="31">
        <f ca="1">SUMIFS(AC$2:AC776,D$2:D776,D776)*IF(R776=0,1,2)</f>
        <v>0</v>
      </c>
    </row>
    <row r="777" spans="1:30" x14ac:dyDescent="0.35">
      <c r="A777" s="31">
        <f>IF(ISBLANK(B777),"",COUNTIF(B$2:B777,B777))-1</f>
        <v>19</v>
      </c>
      <c r="B777" s="31">
        <v>35</v>
      </c>
      <c r="C777" s="10">
        <f>VLOOKUP($A777,Database!$A:$Y,7,FALSE)</f>
        <v>46190.125</v>
      </c>
      <c r="D777" s="31" t="str">
        <f>VLOOKUP(Pronostics!$B777,Setup_MPP!$A:$G,3,FALSE)</f>
        <v>Joueur35</v>
      </c>
      <c r="E777" s="31" t="str">
        <f>VLOOKUP(Pronostics!$B777,Setup_MPP!$A:$G,2,FALSE)</f>
        <v>Joueur35</v>
      </c>
      <c r="F777" s="31" t="str">
        <f>VLOOKUP($B777,Setup_MPP!$A:$E,4,FALSE)</f>
        <v>#D5D5D5</v>
      </c>
      <c r="G777" s="31" t="str">
        <f>VLOOKUP($B777,Setup_MPP!$A:$E,5,FALSE)</f>
        <v>#727272</v>
      </c>
      <c r="H777" s="31" t="str">
        <f>IFERROR(IF(AND(A777&gt;=1,A777&lt;=104),VLOOKUP($A777,Location!$A:$J,6,FALSE),IF(A777=0,"Avant l'ouverture",IF(OR(A777=105,A777=106),"Bonus"))),"")</f>
        <v>Tour 1</v>
      </c>
      <c r="I777" s="31" t="str">
        <f>IF(LEFT(H777,4)="Tour",VLOOKUP(A777,Database!$A:$C,3,FALSE),"")</f>
        <v>J</v>
      </c>
      <c r="J777" s="31" t="str">
        <f>VLOOKUP($A777,Location!$A:$J,7,FALSE)</f>
        <v>Argentine</v>
      </c>
      <c r="K777" s="31" t="str">
        <f>IFERROR(VLOOKUP(J777,Setup_Team!$B:$C,2,FALSE), "TDB")</f>
        <v>ARG</v>
      </c>
      <c r="L777" s="31" t="str">
        <f>VLOOKUP($A777,Location!$A:$J,8,FALSE)</f>
        <v>Algérie</v>
      </c>
      <c r="M777" s="31" t="str">
        <f>IFERROR(VLOOKUP(L777,Setup_Team!$B:$C,2,FALSE), "TDB")</f>
        <v>ALG</v>
      </c>
      <c r="N777" s="31" t="str">
        <f>VLOOKUP($A777,Location!$A:$J,9,FALSE)</f>
        <v>Kansas City, Missouri</v>
      </c>
      <c r="O777" s="31" t="str">
        <f>VLOOKUP($A777,Location!$A:$J,10,FALSE)</f>
        <v>Arrowhead Stadium</v>
      </c>
      <c r="R777" s="31">
        <v>0</v>
      </c>
      <c r="S777" s="25">
        <f>VLOOKUP($A777,Database!$A:$Y,10,FALSE)</f>
        <v>43</v>
      </c>
      <c r="T777" s="25">
        <f>VLOOKUP($A777,Database!$A:$Y,11,FALSE)</f>
        <v>129</v>
      </c>
      <c r="U777" s="25">
        <f>VLOOKUP($A777,Database!$A:$Y,12,FALSE)</f>
        <v>159</v>
      </c>
      <c r="V777" s="25" t="str">
        <f>VLOOKUP(A777,Database!A:M,13,FALSE)</f>
        <v>À venir</v>
      </c>
      <c r="W777" s="25" t="str">
        <f>VLOOKUP($A777,Database!$A:$Y,20,FALSE)</f>
        <v/>
      </c>
      <c r="X777" s="25" t="str">
        <f>VLOOKUP($A777,Database!$A:$Y,21,FALSE)</f>
        <v/>
      </c>
      <c r="Y777" s="25" t="str">
        <f ca="1">IF(C777&lt;NOW(),IF(AND(P777&gt;Q777,W777&gt;X777),S777,IF(AND(P777=Q777,W777=X777),T777,IF(AND(P777&lt;Q777,W777&lt;X777),U777,0))),"")</f>
        <v/>
      </c>
      <c r="Z777" s="25">
        <f>IF(AND(P777=W777,Q777=X777),1,0)</f>
        <v>1</v>
      </c>
      <c r="AA777" s="25" t="str">
        <f>IF(Z777=0,"",IF(ISBLANK(VLOOKUP(A777,Database!A:AA,22,FALSE)),"",VLOOKUP(A777,Database!A:AA,22,FALSE)))</f>
        <v>Exact</v>
      </c>
      <c r="AB777" s="25">
        <f ca="1">IFERROR(IF(AND(Y777&lt;&gt;"",OR(V777="Terminé",V777="En cours")),VLOOKUP(AA777,Setup_ScoreExactBonus!A:D,4,FALSE),0),0)</f>
        <v>0</v>
      </c>
      <c r="AC777" s="31" t="str">
        <f ca="1">IF(Y777&lt;&gt;"", Y777 + IF(Z777=1,AB777, 0), "")</f>
        <v/>
      </c>
      <c r="AD777" s="31">
        <f ca="1">SUMIFS(AC$2:AC777,D$2:D777,D777)*IF(R777=0,1,2)</f>
        <v>0</v>
      </c>
    </row>
    <row r="778" spans="1:30" x14ac:dyDescent="0.35">
      <c r="A778" s="31">
        <f>IF(ISBLANK(B778),"",COUNTIF(B$2:B778,B778))-1</f>
        <v>19</v>
      </c>
      <c r="B778" s="31">
        <v>36</v>
      </c>
      <c r="C778" s="10">
        <f>VLOOKUP($A778,Database!$A:$Y,7,FALSE)</f>
        <v>46190.125</v>
      </c>
      <c r="D778" s="31" t="str">
        <f>VLOOKUP(Pronostics!$B778,Setup_MPP!$A:$G,3,FALSE)</f>
        <v>Joueur36</v>
      </c>
      <c r="E778" s="31" t="str">
        <f>VLOOKUP(Pronostics!$B778,Setup_MPP!$A:$G,2,FALSE)</f>
        <v>Joueur36</v>
      </c>
      <c r="F778" s="31" t="str">
        <f>VLOOKUP($B778,Setup_MPP!$A:$E,4,FALSE)</f>
        <v>#D5D5D5</v>
      </c>
      <c r="G778" s="31" t="str">
        <f>VLOOKUP($B778,Setup_MPP!$A:$E,5,FALSE)</f>
        <v>#727272</v>
      </c>
      <c r="H778" s="31" t="str">
        <f>IFERROR(IF(AND(A778&gt;=1,A778&lt;=104),VLOOKUP($A778,Location!$A:$J,6,FALSE),IF(A778=0,"Avant l'ouverture",IF(OR(A778=105,A778=106),"Bonus"))),"")</f>
        <v>Tour 1</v>
      </c>
      <c r="I778" s="31" t="str">
        <f>IF(LEFT(H778,4)="Tour",VLOOKUP(A778,Database!$A:$C,3,FALSE),"")</f>
        <v>J</v>
      </c>
      <c r="J778" s="31" t="str">
        <f>VLOOKUP($A778,Location!$A:$J,7,FALSE)</f>
        <v>Argentine</v>
      </c>
      <c r="K778" s="31" t="str">
        <f>IFERROR(VLOOKUP(J778,Setup_Team!$B:$C,2,FALSE), "TDB")</f>
        <v>ARG</v>
      </c>
      <c r="L778" s="31" t="str">
        <f>VLOOKUP($A778,Location!$A:$J,8,FALSE)</f>
        <v>Algérie</v>
      </c>
      <c r="M778" s="31" t="str">
        <f>IFERROR(VLOOKUP(L778,Setup_Team!$B:$C,2,FALSE), "TDB")</f>
        <v>ALG</v>
      </c>
      <c r="N778" s="31" t="str">
        <f>VLOOKUP($A778,Location!$A:$J,9,FALSE)</f>
        <v>Kansas City, Missouri</v>
      </c>
      <c r="O778" s="31" t="str">
        <f>VLOOKUP($A778,Location!$A:$J,10,FALSE)</f>
        <v>Arrowhead Stadium</v>
      </c>
      <c r="R778" s="31">
        <v>0</v>
      </c>
      <c r="S778" s="25">
        <f>VLOOKUP($A778,Database!$A:$Y,10,FALSE)</f>
        <v>43</v>
      </c>
      <c r="T778" s="25">
        <f>VLOOKUP($A778,Database!$A:$Y,11,FALSE)</f>
        <v>129</v>
      </c>
      <c r="U778" s="25">
        <f>VLOOKUP($A778,Database!$A:$Y,12,FALSE)</f>
        <v>159</v>
      </c>
      <c r="V778" s="25" t="str">
        <f>VLOOKUP(A778,Database!A:M,13,FALSE)</f>
        <v>À venir</v>
      </c>
      <c r="W778" s="25" t="str">
        <f>VLOOKUP($A778,Database!$A:$Y,20,FALSE)</f>
        <v/>
      </c>
      <c r="X778" s="25" t="str">
        <f>VLOOKUP($A778,Database!$A:$Y,21,FALSE)</f>
        <v/>
      </c>
      <c r="Y778" s="25" t="str">
        <f ca="1">IF(C778&lt;NOW(),IF(AND(P778&gt;Q778,W778&gt;X778),S778,IF(AND(P778=Q778,W778=X778),T778,IF(AND(P778&lt;Q778,W778&lt;X778),U778,0))),"")</f>
        <v/>
      </c>
      <c r="Z778" s="25">
        <f>IF(AND(P778=W778,Q778=X778),1,0)</f>
        <v>1</v>
      </c>
      <c r="AA778" s="25" t="str">
        <f>IF(Z778=0,"",IF(ISBLANK(VLOOKUP(A778,Database!A:AA,22,FALSE)),"",VLOOKUP(A778,Database!A:AA,22,FALSE)))</f>
        <v>Exact</v>
      </c>
      <c r="AB778" s="25">
        <f ca="1">IFERROR(IF(AND(Y778&lt;&gt;"",OR(V778="Terminé",V778="En cours")),VLOOKUP(AA778,Setup_ScoreExactBonus!A:D,4,FALSE),0),0)</f>
        <v>0</v>
      </c>
      <c r="AC778" s="31" t="str">
        <f ca="1">IF(Y778&lt;&gt;"", Y778 + IF(Z778=1,AB778, 0), "")</f>
        <v/>
      </c>
      <c r="AD778" s="31">
        <f ca="1">SUMIFS(AC$2:AC778,D$2:D778,D778)*IF(R778=0,1,2)</f>
        <v>0</v>
      </c>
    </row>
    <row r="779" spans="1:30" x14ac:dyDescent="0.35">
      <c r="A779" s="31">
        <f>IF(ISBLANK(B779),"",COUNTIF(B$2:B779,B779))-1</f>
        <v>19</v>
      </c>
      <c r="B779" s="31">
        <v>37</v>
      </c>
      <c r="C779" s="10">
        <f>VLOOKUP($A779,Database!$A:$Y,7,FALSE)</f>
        <v>46190.125</v>
      </c>
      <c r="D779" s="31" t="str">
        <f>VLOOKUP(Pronostics!$B779,Setup_MPP!$A:$G,3,FALSE)</f>
        <v>Joueur37</v>
      </c>
      <c r="E779" s="31" t="str">
        <f>VLOOKUP(Pronostics!$B779,Setup_MPP!$A:$G,2,FALSE)</f>
        <v>Joueur37</v>
      </c>
      <c r="F779" s="31" t="str">
        <f>VLOOKUP($B779,Setup_MPP!$A:$E,4,FALSE)</f>
        <v>#D5D5D5</v>
      </c>
      <c r="G779" s="31" t="str">
        <f>VLOOKUP($B779,Setup_MPP!$A:$E,5,FALSE)</f>
        <v>#727272</v>
      </c>
      <c r="H779" s="31" t="str">
        <f>IFERROR(IF(AND(A779&gt;=1,A779&lt;=104),VLOOKUP($A779,Location!$A:$J,6,FALSE),IF(A779=0,"Avant l'ouverture",IF(OR(A779=105,A779=106),"Bonus"))),"")</f>
        <v>Tour 1</v>
      </c>
      <c r="I779" s="31" t="str">
        <f>IF(LEFT(H779,4)="Tour",VLOOKUP(A779,Database!$A:$C,3,FALSE),"")</f>
        <v>J</v>
      </c>
      <c r="J779" s="31" t="str">
        <f>VLOOKUP($A779,Location!$A:$J,7,FALSE)</f>
        <v>Argentine</v>
      </c>
      <c r="K779" s="31" t="str">
        <f>IFERROR(VLOOKUP(J779,Setup_Team!$B:$C,2,FALSE), "TDB")</f>
        <v>ARG</v>
      </c>
      <c r="L779" s="31" t="str">
        <f>VLOOKUP($A779,Location!$A:$J,8,FALSE)</f>
        <v>Algérie</v>
      </c>
      <c r="M779" s="31" t="str">
        <f>IFERROR(VLOOKUP(L779,Setup_Team!$B:$C,2,FALSE), "TDB")</f>
        <v>ALG</v>
      </c>
      <c r="N779" s="31" t="str">
        <f>VLOOKUP($A779,Location!$A:$J,9,FALSE)</f>
        <v>Kansas City, Missouri</v>
      </c>
      <c r="O779" s="31" t="str">
        <f>VLOOKUP($A779,Location!$A:$J,10,FALSE)</f>
        <v>Arrowhead Stadium</v>
      </c>
      <c r="R779" s="31">
        <v>0</v>
      </c>
      <c r="S779" s="25">
        <f>VLOOKUP($A779,Database!$A:$Y,10,FALSE)</f>
        <v>43</v>
      </c>
      <c r="T779" s="25">
        <f>VLOOKUP($A779,Database!$A:$Y,11,FALSE)</f>
        <v>129</v>
      </c>
      <c r="U779" s="25">
        <f>VLOOKUP($A779,Database!$A:$Y,12,FALSE)</f>
        <v>159</v>
      </c>
      <c r="V779" s="25" t="str">
        <f>VLOOKUP(A779,Database!A:M,13,FALSE)</f>
        <v>À venir</v>
      </c>
      <c r="W779" s="25" t="str">
        <f>VLOOKUP($A779,Database!$A:$Y,20,FALSE)</f>
        <v/>
      </c>
      <c r="X779" s="25" t="str">
        <f>VLOOKUP($A779,Database!$A:$Y,21,FALSE)</f>
        <v/>
      </c>
      <c r="Y779" s="25" t="str">
        <f ca="1">IF(C779&lt;NOW(),IF(AND(P779&gt;Q779,W779&gt;X779),S779,IF(AND(P779=Q779,W779=X779),T779,IF(AND(P779&lt;Q779,W779&lt;X779),U779,0))),"")</f>
        <v/>
      </c>
      <c r="Z779" s="25">
        <f>IF(AND(P779=W779,Q779=X779),1,0)</f>
        <v>1</v>
      </c>
      <c r="AA779" s="25" t="str">
        <f>IF(Z779=0,"",IF(ISBLANK(VLOOKUP(A779,Database!A:AA,22,FALSE)),"",VLOOKUP(A779,Database!A:AA,22,FALSE)))</f>
        <v>Exact</v>
      </c>
      <c r="AB779" s="25">
        <f ca="1">IFERROR(IF(AND(Y779&lt;&gt;"",OR(V779="Terminé",V779="En cours")),VLOOKUP(AA779,Setup_ScoreExactBonus!A:D,4,FALSE),0),0)</f>
        <v>0</v>
      </c>
      <c r="AC779" s="31" t="str">
        <f ca="1">IF(Y779&lt;&gt;"", Y779 + IF(Z779=1,AB779, 0), "")</f>
        <v/>
      </c>
      <c r="AD779" s="31">
        <f ca="1">SUMIFS(AC$2:AC779,D$2:D779,D779)*IF(R779=0,1,2)</f>
        <v>0</v>
      </c>
    </row>
    <row r="780" spans="1:30" x14ac:dyDescent="0.35">
      <c r="A780" s="31">
        <f>IF(ISBLANK(B780),"",COUNTIF(B$2:B780,B780))-1</f>
        <v>19</v>
      </c>
      <c r="B780" s="31">
        <v>38</v>
      </c>
      <c r="C780" s="10">
        <f>VLOOKUP($A780,Database!$A:$Y,7,FALSE)</f>
        <v>46190.125</v>
      </c>
      <c r="D780" s="31" t="str">
        <f>VLOOKUP(Pronostics!$B780,Setup_MPP!$A:$G,3,FALSE)</f>
        <v>Joueur38</v>
      </c>
      <c r="E780" s="31" t="str">
        <f>VLOOKUP(Pronostics!$B780,Setup_MPP!$A:$G,2,FALSE)</f>
        <v>Joueur38</v>
      </c>
      <c r="F780" s="31" t="str">
        <f>VLOOKUP($B780,Setup_MPP!$A:$E,4,FALSE)</f>
        <v>#D5D5D5</v>
      </c>
      <c r="G780" s="31" t="str">
        <f>VLOOKUP($B780,Setup_MPP!$A:$E,5,FALSE)</f>
        <v>#727272</v>
      </c>
      <c r="H780" s="31" t="str">
        <f>IFERROR(IF(AND(A780&gt;=1,A780&lt;=104),VLOOKUP($A780,Location!$A:$J,6,FALSE),IF(A780=0,"Avant l'ouverture",IF(OR(A780=105,A780=106),"Bonus"))),"")</f>
        <v>Tour 1</v>
      </c>
      <c r="I780" s="31" t="str">
        <f>IF(LEFT(H780,4)="Tour",VLOOKUP(A780,Database!$A:$C,3,FALSE),"")</f>
        <v>J</v>
      </c>
      <c r="J780" s="31" t="str">
        <f>VLOOKUP($A780,Location!$A:$J,7,FALSE)</f>
        <v>Argentine</v>
      </c>
      <c r="K780" s="31" t="str">
        <f>IFERROR(VLOOKUP(J780,Setup_Team!$B:$C,2,FALSE), "TDB")</f>
        <v>ARG</v>
      </c>
      <c r="L780" s="31" t="str">
        <f>VLOOKUP($A780,Location!$A:$J,8,FALSE)</f>
        <v>Algérie</v>
      </c>
      <c r="M780" s="31" t="str">
        <f>IFERROR(VLOOKUP(L780,Setup_Team!$B:$C,2,FALSE), "TDB")</f>
        <v>ALG</v>
      </c>
      <c r="N780" s="31" t="str">
        <f>VLOOKUP($A780,Location!$A:$J,9,FALSE)</f>
        <v>Kansas City, Missouri</v>
      </c>
      <c r="O780" s="31" t="str">
        <f>VLOOKUP($A780,Location!$A:$J,10,FALSE)</f>
        <v>Arrowhead Stadium</v>
      </c>
      <c r="R780" s="31">
        <v>0</v>
      </c>
      <c r="S780" s="25">
        <f>VLOOKUP($A780,Database!$A:$Y,10,FALSE)</f>
        <v>43</v>
      </c>
      <c r="T780" s="25">
        <f>VLOOKUP($A780,Database!$A:$Y,11,FALSE)</f>
        <v>129</v>
      </c>
      <c r="U780" s="25">
        <f>VLOOKUP($A780,Database!$A:$Y,12,FALSE)</f>
        <v>159</v>
      </c>
      <c r="V780" s="25" t="str">
        <f>VLOOKUP(A780,Database!A:M,13,FALSE)</f>
        <v>À venir</v>
      </c>
      <c r="W780" s="25" t="str">
        <f>VLOOKUP($A780,Database!$A:$Y,20,FALSE)</f>
        <v/>
      </c>
      <c r="X780" s="25" t="str">
        <f>VLOOKUP($A780,Database!$A:$Y,21,FALSE)</f>
        <v/>
      </c>
      <c r="Y780" s="25" t="str">
        <f ca="1">IF(C780&lt;NOW(),IF(AND(P780&gt;Q780,W780&gt;X780),S780,IF(AND(P780=Q780,W780=X780),T780,IF(AND(P780&lt;Q780,W780&lt;X780),U780,0))),"")</f>
        <v/>
      </c>
      <c r="Z780" s="25">
        <f>IF(AND(P780=W780,Q780=X780),1,0)</f>
        <v>1</v>
      </c>
      <c r="AA780" s="25" t="str">
        <f>IF(Z780=0,"",IF(ISBLANK(VLOOKUP(A780,Database!A:AA,22,FALSE)),"",VLOOKUP(A780,Database!A:AA,22,FALSE)))</f>
        <v>Exact</v>
      </c>
      <c r="AB780" s="25">
        <f ca="1">IFERROR(IF(AND(Y780&lt;&gt;"",OR(V780="Terminé",V780="En cours")),VLOOKUP(AA780,Setup_ScoreExactBonus!A:D,4,FALSE),0),0)</f>
        <v>0</v>
      </c>
      <c r="AC780" s="31" t="str">
        <f ca="1">IF(Y780&lt;&gt;"", Y780 + IF(Z780=1,AB780, 0), "")</f>
        <v/>
      </c>
      <c r="AD780" s="31">
        <f ca="1">SUMIFS(AC$2:AC780,D$2:D780,D780)*IF(R780=0,1,2)</f>
        <v>0</v>
      </c>
    </row>
    <row r="781" spans="1:30" x14ac:dyDescent="0.35">
      <c r="A781" s="31">
        <f>IF(ISBLANK(B781),"",COUNTIF(B$2:B781,B781))-1</f>
        <v>19</v>
      </c>
      <c r="B781" s="31">
        <v>39</v>
      </c>
      <c r="C781" s="10">
        <f>VLOOKUP($A781,Database!$A:$Y,7,FALSE)</f>
        <v>46190.125</v>
      </c>
      <c r="D781" s="31" t="str">
        <f>VLOOKUP(Pronostics!$B781,Setup_MPP!$A:$G,3,FALSE)</f>
        <v>Joueur39</v>
      </c>
      <c r="E781" s="31" t="str">
        <f>VLOOKUP(Pronostics!$B781,Setup_MPP!$A:$G,2,FALSE)</f>
        <v>Joueur39</v>
      </c>
      <c r="F781" s="31" t="str">
        <f>VLOOKUP($B781,Setup_MPP!$A:$E,4,FALSE)</f>
        <v>#D5D5D5</v>
      </c>
      <c r="G781" s="31" t="str">
        <f>VLOOKUP($B781,Setup_MPP!$A:$E,5,FALSE)</f>
        <v>#727272</v>
      </c>
      <c r="H781" s="31" t="str">
        <f>IFERROR(IF(AND(A781&gt;=1,A781&lt;=104),VLOOKUP($A781,Location!$A:$J,6,FALSE),IF(A781=0,"Avant l'ouverture",IF(OR(A781=105,A781=106),"Bonus"))),"")</f>
        <v>Tour 1</v>
      </c>
      <c r="I781" s="31" t="str">
        <f>IF(LEFT(H781,4)="Tour",VLOOKUP(A781,Database!$A:$C,3,FALSE),"")</f>
        <v>J</v>
      </c>
      <c r="J781" s="31" t="str">
        <f>VLOOKUP($A781,Location!$A:$J,7,FALSE)</f>
        <v>Argentine</v>
      </c>
      <c r="K781" s="31" t="str">
        <f>IFERROR(VLOOKUP(J781,Setup_Team!$B:$C,2,FALSE), "TDB")</f>
        <v>ARG</v>
      </c>
      <c r="L781" s="31" t="str">
        <f>VLOOKUP($A781,Location!$A:$J,8,FALSE)</f>
        <v>Algérie</v>
      </c>
      <c r="M781" s="31" t="str">
        <f>IFERROR(VLOOKUP(L781,Setup_Team!$B:$C,2,FALSE), "TDB")</f>
        <v>ALG</v>
      </c>
      <c r="N781" s="31" t="str">
        <f>VLOOKUP($A781,Location!$A:$J,9,FALSE)</f>
        <v>Kansas City, Missouri</v>
      </c>
      <c r="O781" s="31" t="str">
        <f>VLOOKUP($A781,Location!$A:$J,10,FALSE)</f>
        <v>Arrowhead Stadium</v>
      </c>
      <c r="R781" s="31">
        <v>0</v>
      </c>
      <c r="S781" s="25">
        <f>VLOOKUP($A781,Database!$A:$Y,10,FALSE)</f>
        <v>43</v>
      </c>
      <c r="T781" s="25">
        <f>VLOOKUP($A781,Database!$A:$Y,11,FALSE)</f>
        <v>129</v>
      </c>
      <c r="U781" s="25">
        <f>VLOOKUP($A781,Database!$A:$Y,12,FALSE)</f>
        <v>159</v>
      </c>
      <c r="V781" s="25" t="str">
        <f>VLOOKUP(A781,Database!A:M,13,FALSE)</f>
        <v>À venir</v>
      </c>
      <c r="W781" s="25" t="str">
        <f>VLOOKUP($A781,Database!$A:$Y,20,FALSE)</f>
        <v/>
      </c>
      <c r="X781" s="25" t="str">
        <f>VLOOKUP($A781,Database!$A:$Y,21,FALSE)</f>
        <v/>
      </c>
      <c r="Y781" s="25" t="str">
        <f ca="1">IF(C781&lt;NOW(),IF(AND(P781&gt;Q781,W781&gt;X781),S781,IF(AND(P781=Q781,W781=X781),T781,IF(AND(P781&lt;Q781,W781&lt;X781),U781,0))),"")</f>
        <v/>
      </c>
      <c r="Z781" s="25">
        <f>IF(AND(P781=W781,Q781=X781),1,0)</f>
        <v>1</v>
      </c>
      <c r="AA781" s="25" t="str">
        <f>IF(Z781=0,"",IF(ISBLANK(VLOOKUP(A781,Database!A:AA,22,FALSE)),"",VLOOKUP(A781,Database!A:AA,22,FALSE)))</f>
        <v>Exact</v>
      </c>
      <c r="AB781" s="25">
        <f ca="1">IFERROR(IF(AND(Y781&lt;&gt;"",OR(V781="Terminé",V781="En cours")),VLOOKUP(AA781,Setup_ScoreExactBonus!A:D,4,FALSE),0),0)</f>
        <v>0</v>
      </c>
      <c r="AC781" s="31" t="str">
        <f ca="1">IF(Y781&lt;&gt;"", Y781 + IF(Z781=1,AB781, 0), "")</f>
        <v/>
      </c>
      <c r="AD781" s="31">
        <f ca="1">SUMIFS(AC$2:AC781,D$2:D781,D781)*IF(R781=0,1,2)</f>
        <v>0</v>
      </c>
    </row>
    <row r="782" spans="1:30" x14ac:dyDescent="0.35">
      <c r="A782" s="31">
        <f>IF(ISBLANK(B782),"",COUNTIF(B$2:B782,B782))-1</f>
        <v>20</v>
      </c>
      <c r="B782" s="31">
        <v>1</v>
      </c>
      <c r="C782" s="10">
        <f>VLOOKUP($A782,Database!$A:$Y,7,FALSE)</f>
        <v>46190.25</v>
      </c>
      <c r="D782" s="31" t="str">
        <f>VLOOKUP(Pronostics!$B782,Setup_MPP!$A:$G,3,FALSE)</f>
        <v>_Nicolas_LM_</v>
      </c>
      <c r="E782" s="31" t="str">
        <f>VLOOKUP(Pronostics!$B782,Setup_MPP!$A:$G,2,FALSE)</f>
        <v>Nicolas LE MOUEL</v>
      </c>
      <c r="F782" s="31" t="str">
        <f>VLOOKUP($B782,Setup_MPP!$A:$E,4,FALSE)</f>
        <v>#F7C79D</v>
      </c>
      <c r="G782" s="31" t="str">
        <f>VLOOKUP($B782,Setup_MPP!$A:$E,5,FALSE)</f>
        <v>#FFBE85</v>
      </c>
      <c r="H782" s="31" t="str">
        <f>IFERROR(IF(AND(A782&gt;=1,A782&lt;=104),VLOOKUP($A782,Location!$A:$J,6,FALSE),IF(A782=0,"Avant l'ouverture",IF(OR(A782=105,A782=106),"Bonus"))),"")</f>
        <v>Tour 1</v>
      </c>
      <c r="I782" s="31" t="str">
        <f>IF(LEFT(H782,4)="Tour",VLOOKUP(A782,Database!$A:$C,3,FALSE),"")</f>
        <v>J</v>
      </c>
      <c r="J782" s="31" t="str">
        <f>VLOOKUP($A782,Location!$A:$J,7,FALSE)</f>
        <v>Autriche</v>
      </c>
      <c r="K782" s="31" t="str">
        <f>IFERROR(VLOOKUP(J782,Setup_Team!$B:$C,2,FALSE), "TDB")</f>
        <v>AUT</v>
      </c>
      <c r="L782" s="31" t="str">
        <f>VLOOKUP($A782,Location!$A:$J,8,FALSE)</f>
        <v>Jordanie</v>
      </c>
      <c r="M782" s="31" t="str">
        <f>IFERROR(VLOOKUP(L782,Setup_Team!$B:$C,2,FALSE), "TDB")</f>
        <v>JOR</v>
      </c>
      <c r="N782" s="31" t="str">
        <f>VLOOKUP($A782,Location!$A:$J,9,FALSE)</f>
        <v>Santa Clara, Californie</v>
      </c>
      <c r="O782" s="31" t="str">
        <f>VLOOKUP($A782,Location!$A:$J,10,FALSE)</f>
        <v>Levi's Stadium</v>
      </c>
      <c r="P782" s="44"/>
      <c r="Q782" s="44"/>
      <c r="R782" s="31">
        <v>0</v>
      </c>
      <c r="S782" s="25">
        <f>VLOOKUP($A782,Database!$A:$Y,10,FALSE)</f>
        <v>38</v>
      </c>
      <c r="T782" s="25">
        <f>VLOOKUP($A782,Database!$A:$Y,11,FALSE)</f>
        <v>136</v>
      </c>
      <c r="U782" s="25">
        <f>VLOOKUP($A782,Database!$A:$Y,12,FALSE)</f>
        <v>163</v>
      </c>
      <c r="V782" s="25" t="str">
        <f>VLOOKUP(A782,Database!A:M,13,FALSE)</f>
        <v>À venir</v>
      </c>
      <c r="W782" s="25" t="str">
        <f>VLOOKUP($A782,Database!$A:$Y,20,FALSE)</f>
        <v/>
      </c>
      <c r="X782" s="25" t="str">
        <f>VLOOKUP($A782,Database!$A:$Y,21,FALSE)</f>
        <v/>
      </c>
      <c r="Y782" s="25" t="str">
        <f ca="1">IF(C782&lt;NOW(),IF(AND(P782&gt;Q782,W782&gt;X782),S782,IF(AND(P782=Q782,W782=X782),T782,IF(AND(P782&lt;Q782,W782&lt;X782),U782,0))),"")</f>
        <v/>
      </c>
      <c r="Z782" s="25">
        <f>IF(AND(P782=W782,Q782=X782),1,0)</f>
        <v>1</v>
      </c>
      <c r="AA782" s="25" t="str">
        <f>IF(Z782=0,"",IF(ISBLANK(VLOOKUP(A782,Database!A:AA,22,FALSE)),"",VLOOKUP(A782,Database!A:AA,22,FALSE)))</f>
        <v>Exact</v>
      </c>
      <c r="AB782" s="25">
        <f ca="1">IFERROR(IF(AND(Y782&lt;&gt;"",OR(V782="Terminé",V782="En cours")),VLOOKUP(AA782,Setup_ScoreExactBonus!A:D,4,FALSE),0),0)</f>
        <v>0</v>
      </c>
      <c r="AC782" s="31" t="str">
        <f ca="1">IF(Y782&lt;&gt;"", Y782 + IF(Z782=1,AB782, 0), "")</f>
        <v/>
      </c>
      <c r="AD782" s="31">
        <f ca="1">SUMIFS(AC$2:AC782,D$2:D782,D782)*IF(R782=0,1,2)</f>
        <v>0</v>
      </c>
    </row>
    <row r="783" spans="1:30" x14ac:dyDescent="0.35">
      <c r="A783" s="31">
        <f>IF(ISBLANK(B783),"",COUNTIF(B$2:B783,B783))-1</f>
        <v>20</v>
      </c>
      <c r="B783" s="31">
        <v>2</v>
      </c>
      <c r="C783" s="10">
        <f>VLOOKUP($A783,Database!$A:$Y,7,FALSE)</f>
        <v>46190.25</v>
      </c>
      <c r="D783" s="31" t="str">
        <f>VLOOKUP(Pronostics!$B783,Setup_MPP!$A:$G,3,FALSE)</f>
        <v>leaelaz</v>
      </c>
      <c r="E783" s="31" t="str">
        <f>VLOOKUP(Pronostics!$B783,Setup_MPP!$A:$G,2,FALSE)</f>
        <v>Léa EL ASERY</v>
      </c>
      <c r="F783" s="31" t="str">
        <f>VLOOKUP($B783,Setup_MPP!$A:$E,4,FALSE)</f>
        <v>#FFBEBE</v>
      </c>
      <c r="G783" s="31" t="str">
        <f>VLOOKUP($B783,Setup_MPP!$A:$E,5,FALSE)</f>
        <v>#DF6868</v>
      </c>
      <c r="H783" s="31" t="str">
        <f>IFERROR(IF(AND(A783&gt;=1,A783&lt;=104),VLOOKUP($A783,Location!$A:$J,6,FALSE),IF(A783=0,"Avant l'ouverture",IF(OR(A783=105,A783=106),"Bonus"))),"")</f>
        <v>Tour 1</v>
      </c>
      <c r="I783" s="31" t="str">
        <f>IF(LEFT(H783,4)="Tour",VLOOKUP(A783,Database!$A:$C,3,FALSE),"")</f>
        <v>J</v>
      </c>
      <c r="J783" s="31" t="str">
        <f>VLOOKUP($A783,Location!$A:$J,7,FALSE)</f>
        <v>Autriche</v>
      </c>
      <c r="K783" s="31" t="str">
        <f>IFERROR(VLOOKUP(J783,Setup_Team!$B:$C,2,FALSE), "TDB")</f>
        <v>AUT</v>
      </c>
      <c r="L783" s="31" t="str">
        <f>VLOOKUP($A783,Location!$A:$J,8,FALSE)</f>
        <v>Jordanie</v>
      </c>
      <c r="M783" s="31" t="str">
        <f>IFERROR(VLOOKUP(L783,Setup_Team!$B:$C,2,FALSE), "TDB")</f>
        <v>JOR</v>
      </c>
      <c r="N783" s="31" t="str">
        <f>VLOOKUP($A783,Location!$A:$J,9,FALSE)</f>
        <v>Santa Clara, Californie</v>
      </c>
      <c r="O783" s="31" t="str">
        <f>VLOOKUP($A783,Location!$A:$J,10,FALSE)</f>
        <v>Levi's Stadium</v>
      </c>
      <c r="R783" s="31">
        <v>0</v>
      </c>
      <c r="S783" s="25">
        <f>VLOOKUP($A783,Database!$A:$Y,10,FALSE)</f>
        <v>38</v>
      </c>
      <c r="T783" s="25">
        <f>VLOOKUP($A783,Database!$A:$Y,11,FALSE)</f>
        <v>136</v>
      </c>
      <c r="U783" s="25">
        <f>VLOOKUP($A783,Database!$A:$Y,12,FALSE)</f>
        <v>163</v>
      </c>
      <c r="V783" s="25" t="str">
        <f>VLOOKUP(A783,Database!A:M,13,FALSE)</f>
        <v>À venir</v>
      </c>
      <c r="W783" s="25" t="str">
        <f>VLOOKUP($A783,Database!$A:$Y,20,FALSE)</f>
        <v/>
      </c>
      <c r="X783" s="25" t="str">
        <f>VLOOKUP($A783,Database!$A:$Y,21,FALSE)</f>
        <v/>
      </c>
      <c r="Y783" s="25" t="str">
        <f ca="1">IF(C783&lt;NOW(),IF(AND(P783&gt;Q783,W783&gt;X783),S783,IF(AND(P783=Q783,W783=X783),T783,IF(AND(P783&lt;Q783,W783&lt;X783),U783,0))),"")</f>
        <v/>
      </c>
      <c r="Z783" s="25">
        <f>IF(AND(P783=W783,Q783=X783),1,0)</f>
        <v>1</v>
      </c>
      <c r="AA783" s="25" t="str">
        <f>IF(Z783=0,"",IF(ISBLANK(VLOOKUP(A783,Database!A:AA,22,FALSE)),"",VLOOKUP(A783,Database!A:AA,22,FALSE)))</f>
        <v>Exact</v>
      </c>
      <c r="AB783" s="25">
        <f ca="1">IFERROR(IF(AND(Y783&lt;&gt;"",OR(V783="Terminé",V783="En cours")),VLOOKUP(AA783,Setup_ScoreExactBonus!A:D,4,FALSE),0),0)</f>
        <v>0</v>
      </c>
      <c r="AC783" s="31" t="str">
        <f ca="1">IF(Y783&lt;&gt;"", Y783 + IF(Z783=1,AB783, 0), "")</f>
        <v/>
      </c>
      <c r="AD783" s="31">
        <f ca="1">SUMIFS(AC$2:AC783,D$2:D783,D783)*IF(R783=0,1,2)</f>
        <v>0</v>
      </c>
    </row>
    <row r="784" spans="1:30" x14ac:dyDescent="0.35">
      <c r="A784" s="31">
        <f>IF(ISBLANK(B784),"",COUNTIF(B$2:B784,B784))-1</f>
        <v>20</v>
      </c>
      <c r="B784" s="31">
        <v>3</v>
      </c>
      <c r="C784" s="10">
        <f>VLOOKUP($A784,Database!$A:$Y,7,FALSE)</f>
        <v>46190.25</v>
      </c>
      <c r="D784" s="31" t="str">
        <f>VLOOKUP(Pronostics!$B784,Setup_MPP!$A:$G,3,FALSE)</f>
        <v>PasMetalleux</v>
      </c>
      <c r="E784" s="31" t="str">
        <f>VLOOKUP(Pronostics!$B784,Setup_MPP!$A:$G,2,FALSE)</f>
        <v>Elwenn JOUBREL</v>
      </c>
      <c r="F784" s="31" t="str">
        <f>VLOOKUP($B784,Setup_MPP!$A:$E,4,FALSE)</f>
        <v>#F5C7FC</v>
      </c>
      <c r="G784" s="31" t="str">
        <f>VLOOKUP($B784,Setup_MPP!$A:$E,5,FALSE)</f>
        <v>#C489CF</v>
      </c>
      <c r="H784" s="31" t="str">
        <f>IFERROR(IF(AND(A784&gt;=1,A784&lt;=104),VLOOKUP($A784,Location!$A:$J,6,FALSE),IF(A784=0,"Avant l'ouverture",IF(OR(A784=105,A784=106),"Bonus"))),"")</f>
        <v>Tour 1</v>
      </c>
      <c r="I784" s="31" t="str">
        <f>IF(LEFT(H784,4)="Tour",VLOOKUP(A784,Database!$A:$C,3,FALSE),"")</f>
        <v>J</v>
      </c>
      <c r="J784" s="31" t="str">
        <f>VLOOKUP($A784,Location!$A:$J,7,FALSE)</f>
        <v>Autriche</v>
      </c>
      <c r="K784" s="31" t="str">
        <f>IFERROR(VLOOKUP(J784,Setup_Team!$B:$C,2,FALSE), "TDB")</f>
        <v>AUT</v>
      </c>
      <c r="L784" s="31" t="str">
        <f>VLOOKUP($A784,Location!$A:$J,8,FALSE)</f>
        <v>Jordanie</v>
      </c>
      <c r="M784" s="31" t="str">
        <f>IFERROR(VLOOKUP(L784,Setup_Team!$B:$C,2,FALSE), "TDB")</f>
        <v>JOR</v>
      </c>
      <c r="N784" s="31" t="str">
        <f>VLOOKUP($A784,Location!$A:$J,9,FALSE)</f>
        <v>Santa Clara, Californie</v>
      </c>
      <c r="O784" s="31" t="str">
        <f>VLOOKUP($A784,Location!$A:$J,10,FALSE)</f>
        <v>Levi's Stadium</v>
      </c>
      <c r="R784" s="31">
        <v>0</v>
      </c>
      <c r="S784" s="25">
        <f>VLOOKUP($A784,Database!$A:$Y,10,FALSE)</f>
        <v>38</v>
      </c>
      <c r="T784" s="25">
        <f>VLOOKUP($A784,Database!$A:$Y,11,FALSE)</f>
        <v>136</v>
      </c>
      <c r="U784" s="25">
        <f>VLOOKUP($A784,Database!$A:$Y,12,FALSE)</f>
        <v>163</v>
      </c>
      <c r="V784" s="25" t="str">
        <f>VLOOKUP(A784,Database!A:M,13,FALSE)</f>
        <v>À venir</v>
      </c>
      <c r="W784" s="25" t="str">
        <f>VLOOKUP($A784,Database!$A:$Y,20,FALSE)</f>
        <v/>
      </c>
      <c r="X784" s="25" t="str">
        <f>VLOOKUP($A784,Database!$A:$Y,21,FALSE)</f>
        <v/>
      </c>
      <c r="Y784" s="25" t="str">
        <f ca="1">IF(C784&lt;NOW(),IF(AND(P784&gt;Q784,W784&gt;X784),S784,IF(AND(P784=Q784,W784=X784),T784,IF(AND(P784&lt;Q784,W784&lt;X784),U784,0))),"")</f>
        <v/>
      </c>
      <c r="Z784" s="25">
        <f>IF(AND(P784=W784,Q784=X784),1,0)</f>
        <v>1</v>
      </c>
      <c r="AA784" s="25" t="str">
        <f>IF(Z784=0,"",IF(ISBLANK(VLOOKUP(A784,Database!A:AA,22,FALSE)),"",VLOOKUP(A784,Database!A:AA,22,FALSE)))</f>
        <v>Exact</v>
      </c>
      <c r="AB784" s="25">
        <f ca="1">IFERROR(IF(AND(Y784&lt;&gt;"",OR(V784="Terminé",V784="En cours")),VLOOKUP(AA784,Setup_ScoreExactBonus!A:D,4,FALSE),0),0)</f>
        <v>0</v>
      </c>
      <c r="AC784" s="31" t="str">
        <f ca="1">IF(Y784&lt;&gt;"", Y784 + IF(Z784=1,AB784, 0), "")</f>
        <v/>
      </c>
      <c r="AD784" s="31">
        <f ca="1">SUMIFS(AC$2:AC784,D$2:D784,D784)*IF(R784=0,1,2)</f>
        <v>0</v>
      </c>
    </row>
    <row r="785" spans="1:30" x14ac:dyDescent="0.35">
      <c r="A785" s="31">
        <f>IF(ISBLANK(B785),"",COUNTIF(B$2:B785,B785))-1</f>
        <v>20</v>
      </c>
      <c r="B785" s="31">
        <v>4</v>
      </c>
      <c r="C785" s="10">
        <f>VLOOKUP($A785,Database!$A:$Y,7,FALSE)</f>
        <v>46190.25</v>
      </c>
      <c r="D785" s="31" t="str">
        <f>VLOOKUP(Pronostics!$B785,Setup_MPP!$A:$G,3,FALSE)</f>
        <v>Popo444</v>
      </c>
      <c r="E785" s="31" t="str">
        <f>VLOOKUP(Pronostics!$B785,Setup_MPP!$A:$G,2,FALSE)</f>
        <v>Pauline OLIVIER</v>
      </c>
      <c r="F785" s="31" t="str">
        <f>VLOOKUP($B785,Setup_MPP!$A:$E,4,FALSE)</f>
        <v>#A5EA7F</v>
      </c>
      <c r="G785" s="31" t="str">
        <f>VLOOKUP($B785,Setup_MPP!$A:$E,5,FALSE)</f>
        <v>#80C65A</v>
      </c>
      <c r="H785" s="31" t="str">
        <f>IFERROR(IF(AND(A785&gt;=1,A785&lt;=104),VLOOKUP($A785,Location!$A:$J,6,FALSE),IF(A785=0,"Avant l'ouverture",IF(OR(A785=105,A785=106),"Bonus"))),"")</f>
        <v>Tour 1</v>
      </c>
      <c r="I785" s="31" t="str">
        <f>IF(LEFT(H785,4)="Tour",VLOOKUP(A785,Database!$A:$C,3,FALSE),"")</f>
        <v>J</v>
      </c>
      <c r="J785" s="31" t="str">
        <f>VLOOKUP($A785,Location!$A:$J,7,FALSE)</f>
        <v>Autriche</v>
      </c>
      <c r="K785" s="31" t="str">
        <f>IFERROR(VLOOKUP(J785,Setup_Team!$B:$C,2,FALSE), "TDB")</f>
        <v>AUT</v>
      </c>
      <c r="L785" s="31" t="str">
        <f>VLOOKUP($A785,Location!$A:$J,8,FALSE)</f>
        <v>Jordanie</v>
      </c>
      <c r="M785" s="31" t="str">
        <f>IFERROR(VLOOKUP(L785,Setup_Team!$B:$C,2,FALSE), "TDB")</f>
        <v>JOR</v>
      </c>
      <c r="N785" s="31" t="str">
        <f>VLOOKUP($A785,Location!$A:$J,9,FALSE)</f>
        <v>Santa Clara, Californie</v>
      </c>
      <c r="O785" s="31" t="str">
        <f>VLOOKUP($A785,Location!$A:$J,10,FALSE)</f>
        <v>Levi's Stadium</v>
      </c>
      <c r="R785" s="31">
        <v>0</v>
      </c>
      <c r="S785" s="25">
        <f>VLOOKUP($A785,Database!$A:$Y,10,FALSE)</f>
        <v>38</v>
      </c>
      <c r="T785" s="25">
        <f>VLOOKUP($A785,Database!$A:$Y,11,FALSE)</f>
        <v>136</v>
      </c>
      <c r="U785" s="25">
        <f>VLOOKUP($A785,Database!$A:$Y,12,FALSE)</f>
        <v>163</v>
      </c>
      <c r="V785" s="25" t="str">
        <f>VLOOKUP(A785,Database!A:M,13,FALSE)</f>
        <v>À venir</v>
      </c>
      <c r="W785" s="25" t="str">
        <f>VLOOKUP($A785,Database!$A:$Y,20,FALSE)</f>
        <v/>
      </c>
      <c r="X785" s="25" t="str">
        <f>VLOOKUP($A785,Database!$A:$Y,21,FALSE)</f>
        <v/>
      </c>
      <c r="Y785" s="25" t="str">
        <f ca="1">IF(C785&lt;NOW(),IF(AND(P785&gt;Q785,W785&gt;X785),S785,IF(AND(P785=Q785,W785=X785),T785,IF(AND(P785&lt;Q785,W785&lt;X785),U785,0))),"")</f>
        <v/>
      </c>
      <c r="Z785" s="25">
        <f>IF(AND(P785=W785,Q785=X785),1,0)</f>
        <v>1</v>
      </c>
      <c r="AA785" s="25" t="str">
        <f>IF(Z785=0,"",IF(ISBLANK(VLOOKUP(A785,Database!A:AA,22,FALSE)),"",VLOOKUP(A785,Database!A:AA,22,FALSE)))</f>
        <v>Exact</v>
      </c>
      <c r="AB785" s="25">
        <f ca="1">IFERROR(IF(AND(Y785&lt;&gt;"",OR(V785="Terminé",V785="En cours")),VLOOKUP(AA785,Setup_ScoreExactBonus!A:D,4,FALSE),0),0)</f>
        <v>0</v>
      </c>
      <c r="AC785" s="31" t="str">
        <f ca="1">IF(Y785&lt;&gt;"", Y785 + IF(Z785=1,AB785, 0), "")</f>
        <v/>
      </c>
      <c r="AD785" s="31">
        <f ca="1">SUMIFS(AC$2:AC785,D$2:D785,D785)*IF(R785=0,1,2)</f>
        <v>0</v>
      </c>
    </row>
    <row r="786" spans="1:30" x14ac:dyDescent="0.35">
      <c r="A786" s="31">
        <f>IF(ISBLANK(B786),"",COUNTIF(B$2:B786,B786))-1</f>
        <v>20</v>
      </c>
      <c r="B786" s="31">
        <v>5</v>
      </c>
      <c r="C786" s="10">
        <f>VLOOKUP($A786,Database!$A:$Y,7,FALSE)</f>
        <v>46190.25</v>
      </c>
      <c r="D786" s="31" t="str">
        <f>VLOOKUP(Pronostics!$B786,Setup_MPP!$A:$G,3,FALSE)</f>
        <v>_Jujul</v>
      </c>
      <c r="E786" s="31" t="str">
        <f>VLOOKUP(Pronostics!$B786,Setup_MPP!$A:$G,2,FALSE)</f>
        <v>Julie BOISSIERE</v>
      </c>
      <c r="F786" s="31" t="str">
        <f>VLOOKUP($B786,Setup_MPP!$A:$E,4,FALSE)</f>
        <v>#D890FF</v>
      </c>
      <c r="G786" s="31" t="str">
        <f>VLOOKUP($B786,Setup_MPP!$A:$E,5,FALSE)</f>
        <v>#B750EF</v>
      </c>
      <c r="H786" s="31" t="str">
        <f>IFERROR(IF(AND(A786&gt;=1,A786&lt;=104),VLOOKUP($A786,Location!$A:$J,6,FALSE),IF(A786=0,"Avant l'ouverture",IF(OR(A786=105,A786=106),"Bonus"))),"")</f>
        <v>Tour 1</v>
      </c>
      <c r="I786" s="31" t="str">
        <f>IF(LEFT(H786,4)="Tour",VLOOKUP(A786,Database!$A:$C,3,FALSE),"")</f>
        <v>J</v>
      </c>
      <c r="J786" s="31" t="str">
        <f>VLOOKUP($A786,Location!$A:$J,7,FALSE)</f>
        <v>Autriche</v>
      </c>
      <c r="K786" s="31" t="str">
        <f>IFERROR(VLOOKUP(J786,Setup_Team!$B:$C,2,FALSE), "TDB")</f>
        <v>AUT</v>
      </c>
      <c r="L786" s="31" t="str">
        <f>VLOOKUP($A786,Location!$A:$J,8,FALSE)</f>
        <v>Jordanie</v>
      </c>
      <c r="M786" s="31" t="str">
        <f>IFERROR(VLOOKUP(L786,Setup_Team!$B:$C,2,FALSE), "TDB")</f>
        <v>JOR</v>
      </c>
      <c r="N786" s="31" t="str">
        <f>VLOOKUP($A786,Location!$A:$J,9,FALSE)</f>
        <v>Santa Clara, Californie</v>
      </c>
      <c r="O786" s="31" t="str">
        <f>VLOOKUP($A786,Location!$A:$J,10,FALSE)</f>
        <v>Levi's Stadium</v>
      </c>
      <c r="R786" s="31">
        <v>0</v>
      </c>
      <c r="S786" s="25">
        <f>VLOOKUP($A786,Database!$A:$Y,10,FALSE)</f>
        <v>38</v>
      </c>
      <c r="T786" s="25">
        <f>VLOOKUP($A786,Database!$A:$Y,11,FALSE)</f>
        <v>136</v>
      </c>
      <c r="U786" s="25">
        <f>VLOOKUP($A786,Database!$A:$Y,12,FALSE)</f>
        <v>163</v>
      </c>
      <c r="V786" s="25" t="str">
        <f>VLOOKUP(A786,Database!A:M,13,FALSE)</f>
        <v>À venir</v>
      </c>
      <c r="W786" s="25" t="str">
        <f>VLOOKUP($A786,Database!$A:$Y,20,FALSE)</f>
        <v/>
      </c>
      <c r="X786" s="25" t="str">
        <f>VLOOKUP($A786,Database!$A:$Y,21,FALSE)</f>
        <v/>
      </c>
      <c r="Y786" s="25" t="str">
        <f ca="1">IF(C786&lt;NOW(),IF(AND(P786&gt;Q786,W786&gt;X786),S786,IF(AND(P786=Q786,W786=X786),T786,IF(AND(P786&lt;Q786,W786&lt;X786),U786,0))),"")</f>
        <v/>
      </c>
      <c r="Z786" s="25">
        <f>IF(AND(P786=W786,Q786=X786),1,0)</f>
        <v>1</v>
      </c>
      <c r="AA786" s="25" t="str">
        <f>IF(Z786=0,"",IF(ISBLANK(VLOOKUP(A786,Database!A:AA,22,FALSE)),"",VLOOKUP(A786,Database!A:AA,22,FALSE)))</f>
        <v>Exact</v>
      </c>
      <c r="AB786" s="25">
        <f ca="1">IFERROR(IF(AND(Y786&lt;&gt;"",OR(V786="Terminé",V786="En cours")),VLOOKUP(AA786,Setup_ScoreExactBonus!A:D,4,FALSE),0),0)</f>
        <v>0</v>
      </c>
      <c r="AC786" s="31" t="str">
        <f ca="1">IF(Y786&lt;&gt;"", Y786 + IF(Z786=1,AB786, 0), "")</f>
        <v/>
      </c>
      <c r="AD786" s="31">
        <f ca="1">SUMIFS(AC$2:AC786,D$2:D786,D786)*IF(R786=0,1,2)</f>
        <v>0</v>
      </c>
    </row>
    <row r="787" spans="1:30" x14ac:dyDescent="0.35">
      <c r="A787" s="31">
        <f>IF(ISBLANK(B787),"",COUNTIF(B$2:B787,B787))-1</f>
        <v>20</v>
      </c>
      <c r="B787" s="31">
        <v>6</v>
      </c>
      <c r="C787" s="10">
        <f>VLOOKUP($A787,Database!$A:$Y,7,FALSE)</f>
        <v>46190.25</v>
      </c>
      <c r="D787" s="31" t="str">
        <f>VLOOKUP(Pronostics!$B787,Setup_MPP!$A:$G,3,FALSE)</f>
        <v>Julay</v>
      </c>
      <c r="E787" s="31" t="str">
        <f>VLOOKUP(Pronostics!$B787,Setup_MPP!$A:$G,2,FALSE)</f>
        <v>Julie BOUCHARD</v>
      </c>
      <c r="F787" s="31" t="str">
        <f>VLOOKUP($B787,Setup_MPP!$A:$E,4,FALSE)</f>
        <v>#A6F7B1</v>
      </c>
      <c r="G787" s="31" t="str">
        <f>VLOOKUP($B787,Setup_MPP!$A:$E,5,FALSE)</f>
        <v>#6EC179</v>
      </c>
      <c r="H787" s="31" t="str">
        <f>IFERROR(IF(AND(A787&gt;=1,A787&lt;=104),VLOOKUP($A787,Location!$A:$J,6,FALSE),IF(A787=0,"Avant l'ouverture",IF(OR(A787=105,A787=106),"Bonus"))),"")</f>
        <v>Tour 1</v>
      </c>
      <c r="I787" s="31" t="str">
        <f>IF(LEFT(H787,4)="Tour",VLOOKUP(A787,Database!$A:$C,3,FALSE),"")</f>
        <v>J</v>
      </c>
      <c r="J787" s="31" t="str">
        <f>VLOOKUP($A787,Location!$A:$J,7,FALSE)</f>
        <v>Autriche</v>
      </c>
      <c r="K787" s="31" t="str">
        <f>IFERROR(VLOOKUP(J787,Setup_Team!$B:$C,2,FALSE), "TDB")</f>
        <v>AUT</v>
      </c>
      <c r="L787" s="31" t="str">
        <f>VLOOKUP($A787,Location!$A:$J,8,FALSE)</f>
        <v>Jordanie</v>
      </c>
      <c r="M787" s="31" t="str">
        <f>IFERROR(VLOOKUP(L787,Setup_Team!$B:$C,2,FALSE), "TDB")</f>
        <v>JOR</v>
      </c>
      <c r="N787" s="31" t="str">
        <f>VLOOKUP($A787,Location!$A:$J,9,FALSE)</f>
        <v>Santa Clara, Californie</v>
      </c>
      <c r="O787" s="31" t="str">
        <f>VLOOKUP($A787,Location!$A:$J,10,FALSE)</f>
        <v>Levi's Stadium</v>
      </c>
      <c r="R787" s="31">
        <v>0</v>
      </c>
      <c r="S787" s="25">
        <f>VLOOKUP($A787,Database!$A:$Y,10,FALSE)</f>
        <v>38</v>
      </c>
      <c r="T787" s="25">
        <f>VLOOKUP($A787,Database!$A:$Y,11,FALSE)</f>
        <v>136</v>
      </c>
      <c r="U787" s="25">
        <f>VLOOKUP($A787,Database!$A:$Y,12,FALSE)</f>
        <v>163</v>
      </c>
      <c r="V787" s="25" t="str">
        <f>VLOOKUP(A787,Database!A:M,13,FALSE)</f>
        <v>À venir</v>
      </c>
      <c r="W787" s="25" t="str">
        <f>VLOOKUP($A787,Database!$A:$Y,20,FALSE)</f>
        <v/>
      </c>
      <c r="X787" s="25" t="str">
        <f>VLOOKUP($A787,Database!$A:$Y,21,FALSE)</f>
        <v/>
      </c>
      <c r="Y787" s="25" t="str">
        <f ca="1">IF(C787&lt;NOW(),IF(AND(P787&gt;Q787,W787&gt;X787),S787,IF(AND(P787=Q787,W787=X787),T787,IF(AND(P787&lt;Q787,W787&lt;X787),U787,0))),"")</f>
        <v/>
      </c>
      <c r="Z787" s="25">
        <f>IF(AND(P787=W787,Q787=X787),1,0)</f>
        <v>1</v>
      </c>
      <c r="AA787" s="25" t="str">
        <f>IF(Z787=0,"",IF(ISBLANK(VLOOKUP(A787,Database!A:AA,22,FALSE)),"",VLOOKUP(A787,Database!A:AA,22,FALSE)))</f>
        <v>Exact</v>
      </c>
      <c r="AB787" s="25">
        <f ca="1">IFERROR(IF(AND(Y787&lt;&gt;"",OR(V787="Terminé",V787="En cours")),VLOOKUP(AA787,Setup_ScoreExactBonus!A:D,4,FALSE),0),0)</f>
        <v>0</v>
      </c>
      <c r="AC787" s="31" t="str">
        <f ca="1">IF(Y787&lt;&gt;"", Y787 + IF(Z787=1,AB787, 0), "")</f>
        <v/>
      </c>
      <c r="AD787" s="31">
        <f ca="1">SUMIFS(AC$2:AC787,D$2:D787,D787)*IF(R787=0,1,2)</f>
        <v>0</v>
      </c>
    </row>
    <row r="788" spans="1:30" x14ac:dyDescent="0.35">
      <c r="A788" s="31">
        <f>IF(ISBLANK(B788),"",COUNTIF(B$2:B788,B788))-1</f>
        <v>20</v>
      </c>
      <c r="B788" s="31">
        <v>7</v>
      </c>
      <c r="C788" s="10">
        <f>VLOOKUP($A788,Database!$A:$Y,7,FALSE)</f>
        <v>46190.25</v>
      </c>
      <c r="D788" s="31" t="str">
        <f>VLOOKUP(Pronostics!$B788,Setup_MPP!$A:$G,3,FALSE)</f>
        <v>__Vince__</v>
      </c>
      <c r="E788" s="31" t="str">
        <f>VLOOKUP(Pronostics!$B788,Setup_MPP!$A:$G,2,FALSE)</f>
        <v>Vincent FRAYSSE</v>
      </c>
      <c r="F788" s="31" t="str">
        <f>VLOOKUP($B788,Setup_MPP!$A:$E,4,FALSE)</f>
        <v>#B2EAE8</v>
      </c>
      <c r="G788" s="31" t="str">
        <f>VLOOKUP($B788,Setup_MPP!$A:$E,5,FALSE)</f>
        <v>#6CB4B1</v>
      </c>
      <c r="H788" s="31" t="str">
        <f>IFERROR(IF(AND(A788&gt;=1,A788&lt;=104),VLOOKUP($A788,Location!$A:$J,6,FALSE),IF(A788=0,"Avant l'ouverture",IF(OR(A788=105,A788=106),"Bonus"))),"")</f>
        <v>Tour 1</v>
      </c>
      <c r="I788" s="31" t="str">
        <f>IF(LEFT(H788,4)="Tour",VLOOKUP(A788,Database!$A:$C,3,FALSE),"")</f>
        <v>J</v>
      </c>
      <c r="J788" s="31" t="str">
        <f>VLOOKUP($A788,Location!$A:$J,7,FALSE)</f>
        <v>Autriche</v>
      </c>
      <c r="K788" s="31" t="str">
        <f>IFERROR(VLOOKUP(J788,Setup_Team!$B:$C,2,FALSE), "TDB")</f>
        <v>AUT</v>
      </c>
      <c r="L788" s="31" t="str">
        <f>VLOOKUP($A788,Location!$A:$J,8,FALSE)</f>
        <v>Jordanie</v>
      </c>
      <c r="M788" s="31" t="str">
        <f>IFERROR(VLOOKUP(L788,Setup_Team!$B:$C,2,FALSE), "TDB")</f>
        <v>JOR</v>
      </c>
      <c r="N788" s="31" t="str">
        <f>VLOOKUP($A788,Location!$A:$J,9,FALSE)</f>
        <v>Santa Clara, Californie</v>
      </c>
      <c r="O788" s="31" t="str">
        <f>VLOOKUP($A788,Location!$A:$J,10,FALSE)</f>
        <v>Levi's Stadium</v>
      </c>
      <c r="R788" s="31">
        <v>0</v>
      </c>
      <c r="S788" s="25">
        <f>VLOOKUP($A788,Database!$A:$Y,10,FALSE)</f>
        <v>38</v>
      </c>
      <c r="T788" s="25">
        <f>VLOOKUP($A788,Database!$A:$Y,11,FALSE)</f>
        <v>136</v>
      </c>
      <c r="U788" s="25">
        <f>VLOOKUP($A788,Database!$A:$Y,12,FALSE)</f>
        <v>163</v>
      </c>
      <c r="V788" s="25" t="str">
        <f>VLOOKUP(A788,Database!A:M,13,FALSE)</f>
        <v>À venir</v>
      </c>
      <c r="W788" s="25" t="str">
        <f>VLOOKUP($A788,Database!$A:$Y,20,FALSE)</f>
        <v/>
      </c>
      <c r="X788" s="25" t="str">
        <f>VLOOKUP($A788,Database!$A:$Y,21,FALSE)</f>
        <v/>
      </c>
      <c r="Y788" s="25" t="str">
        <f ca="1">IF(C788&lt;NOW(),IF(AND(P788&gt;Q788,W788&gt;X788),S788,IF(AND(P788=Q788,W788=X788),T788,IF(AND(P788&lt;Q788,W788&lt;X788),U788,0))),"")</f>
        <v/>
      </c>
      <c r="Z788" s="25">
        <f>IF(AND(P788=W788,Q788=X788),1,0)</f>
        <v>1</v>
      </c>
      <c r="AA788" s="25" t="str">
        <f>IF(Z788=0,"",IF(ISBLANK(VLOOKUP(A788,Database!A:AA,22,FALSE)),"",VLOOKUP(A788,Database!A:AA,22,FALSE)))</f>
        <v>Exact</v>
      </c>
      <c r="AB788" s="25">
        <f ca="1">IFERROR(IF(AND(Y788&lt;&gt;"",OR(V788="Terminé",V788="En cours")),VLOOKUP(AA788,Setup_ScoreExactBonus!A:D,4,FALSE),0),0)</f>
        <v>0</v>
      </c>
      <c r="AC788" s="31" t="str">
        <f ca="1">IF(Y788&lt;&gt;"", Y788 + IF(Z788=1,AB788, 0), "")</f>
        <v/>
      </c>
      <c r="AD788" s="31">
        <f ca="1">SUMIFS(AC$2:AC788,D$2:D788,D788)*IF(R788=0,1,2)</f>
        <v>0</v>
      </c>
    </row>
    <row r="789" spans="1:30" x14ac:dyDescent="0.35">
      <c r="A789" s="31">
        <f>IF(ISBLANK(B789),"",COUNTIF(B$2:B789,B789))-1</f>
        <v>20</v>
      </c>
      <c r="B789" s="31">
        <v>8</v>
      </c>
      <c r="C789" s="10">
        <f>VLOOKUP($A789,Database!$A:$Y,7,FALSE)</f>
        <v>46190.25</v>
      </c>
      <c r="D789" s="31" t="str">
        <f>VLOOKUP(Pronostics!$B789,Setup_MPP!$A:$G,3,FALSE)</f>
        <v>Louuiiis</v>
      </c>
      <c r="E789" s="31" t="str">
        <f>VLOOKUP(Pronostics!$B789,Setup_MPP!$A:$G,2,FALSE)</f>
        <v>Louis HARLE</v>
      </c>
      <c r="F789" s="31" t="str">
        <f>VLOOKUP($B789,Setup_MPP!$A:$E,4,FALSE)</f>
        <v>#EEF7B1</v>
      </c>
      <c r="G789" s="31" t="str">
        <f>VLOOKUP($B789,Setup_MPP!$A:$E,5,FALSE)</f>
        <v>#C1CB7D</v>
      </c>
      <c r="H789" s="31" t="str">
        <f>IFERROR(IF(AND(A789&gt;=1,A789&lt;=104),VLOOKUP($A789,Location!$A:$J,6,FALSE),IF(A789=0,"Avant l'ouverture",IF(OR(A789=105,A789=106),"Bonus"))),"")</f>
        <v>Tour 1</v>
      </c>
      <c r="I789" s="31" t="str">
        <f>IF(LEFT(H789,4)="Tour",VLOOKUP(A789,Database!$A:$C,3,FALSE),"")</f>
        <v>J</v>
      </c>
      <c r="J789" s="31" t="str">
        <f>VLOOKUP($A789,Location!$A:$J,7,FALSE)</f>
        <v>Autriche</v>
      </c>
      <c r="K789" s="31" t="str">
        <f>IFERROR(VLOOKUP(J789,Setup_Team!$B:$C,2,FALSE), "TDB")</f>
        <v>AUT</v>
      </c>
      <c r="L789" s="31" t="str">
        <f>VLOOKUP($A789,Location!$A:$J,8,FALSE)</f>
        <v>Jordanie</v>
      </c>
      <c r="M789" s="31" t="str">
        <f>IFERROR(VLOOKUP(L789,Setup_Team!$B:$C,2,FALSE), "TDB")</f>
        <v>JOR</v>
      </c>
      <c r="N789" s="31" t="str">
        <f>VLOOKUP($A789,Location!$A:$J,9,FALSE)</f>
        <v>Santa Clara, Californie</v>
      </c>
      <c r="O789" s="31" t="str">
        <f>VLOOKUP($A789,Location!$A:$J,10,FALSE)</f>
        <v>Levi's Stadium</v>
      </c>
      <c r="R789" s="31">
        <v>0</v>
      </c>
      <c r="S789" s="25">
        <f>VLOOKUP($A789,Database!$A:$Y,10,FALSE)</f>
        <v>38</v>
      </c>
      <c r="T789" s="25">
        <f>VLOOKUP($A789,Database!$A:$Y,11,FALSE)</f>
        <v>136</v>
      </c>
      <c r="U789" s="25">
        <f>VLOOKUP($A789,Database!$A:$Y,12,FALSE)</f>
        <v>163</v>
      </c>
      <c r="V789" s="25" t="str">
        <f>VLOOKUP(A789,Database!A:M,13,FALSE)</f>
        <v>À venir</v>
      </c>
      <c r="W789" s="25" t="str">
        <f>VLOOKUP($A789,Database!$A:$Y,20,FALSE)</f>
        <v/>
      </c>
      <c r="X789" s="25" t="str">
        <f>VLOOKUP($A789,Database!$A:$Y,21,FALSE)</f>
        <v/>
      </c>
      <c r="Y789" s="25" t="str">
        <f ca="1">IF(C789&lt;NOW(),IF(AND(P789&gt;Q789,W789&gt;X789),S789,IF(AND(P789=Q789,W789=X789),T789,IF(AND(P789&lt;Q789,W789&lt;X789),U789,0))),"")</f>
        <v/>
      </c>
      <c r="Z789" s="25">
        <f>IF(AND(P789=W789,Q789=X789),1,0)</f>
        <v>1</v>
      </c>
      <c r="AA789" s="25" t="str">
        <f>IF(Z789=0,"",IF(ISBLANK(VLOOKUP(A789,Database!A:AA,22,FALSE)),"",VLOOKUP(A789,Database!A:AA,22,FALSE)))</f>
        <v>Exact</v>
      </c>
      <c r="AB789" s="25">
        <f ca="1">IFERROR(IF(AND(Y789&lt;&gt;"",OR(V789="Terminé",V789="En cours")),VLOOKUP(AA789,Setup_ScoreExactBonus!A:D,4,FALSE),0),0)</f>
        <v>0</v>
      </c>
      <c r="AC789" s="31" t="str">
        <f ca="1">IF(Y789&lt;&gt;"", Y789 + IF(Z789=1,AB789, 0), "")</f>
        <v/>
      </c>
      <c r="AD789" s="31">
        <f ca="1">SUMIFS(AC$2:AC789,D$2:D789,D789)*IF(R789=0,1,2)</f>
        <v>0</v>
      </c>
    </row>
    <row r="790" spans="1:30" x14ac:dyDescent="0.35">
      <c r="A790" s="31">
        <f>IF(ISBLANK(B790),"",COUNTIF(B$2:B790,B790))-1</f>
        <v>20</v>
      </c>
      <c r="B790" s="31">
        <v>9</v>
      </c>
      <c r="C790" s="10">
        <f>VLOOKUP($A790,Database!$A:$Y,7,FALSE)</f>
        <v>46190.25</v>
      </c>
      <c r="D790" s="31" t="str">
        <f>VLOOKUP(Pronostics!$B790,Setup_MPP!$A:$G,3,FALSE)</f>
        <v>Aurelien_dqp</v>
      </c>
      <c r="E790" s="31" t="str">
        <f>VLOOKUP(Pronostics!$B790,Setup_MPP!$A:$G,2,FALSE)</f>
        <v>Aurélien DE POULPIQUET</v>
      </c>
      <c r="F790" s="31" t="str">
        <f>VLOOKUP($B790,Setup_MPP!$A:$E,4,FALSE)</f>
        <v>#F4EA9D</v>
      </c>
      <c r="G790" s="31" t="str">
        <f>VLOOKUP($B790,Setup_MPP!$A:$E,5,FALSE)</f>
        <v>#D2C458</v>
      </c>
      <c r="H790" s="31" t="str">
        <f>IFERROR(IF(AND(A790&gt;=1,A790&lt;=104),VLOOKUP($A790,Location!$A:$J,6,FALSE),IF(A790=0,"Avant l'ouverture",IF(OR(A790=105,A790=106),"Bonus"))),"")</f>
        <v>Tour 1</v>
      </c>
      <c r="I790" s="31" t="str">
        <f>IF(LEFT(H790,4)="Tour",VLOOKUP(A790,Database!$A:$C,3,FALSE),"")</f>
        <v>J</v>
      </c>
      <c r="J790" s="31" t="str">
        <f>VLOOKUP($A790,Location!$A:$J,7,FALSE)</f>
        <v>Autriche</v>
      </c>
      <c r="K790" s="31" t="str">
        <f>IFERROR(VLOOKUP(J790,Setup_Team!$B:$C,2,FALSE), "TDB")</f>
        <v>AUT</v>
      </c>
      <c r="L790" s="31" t="str">
        <f>VLOOKUP($A790,Location!$A:$J,8,FALSE)</f>
        <v>Jordanie</v>
      </c>
      <c r="M790" s="31" t="str">
        <f>IFERROR(VLOOKUP(L790,Setup_Team!$B:$C,2,FALSE), "TDB")</f>
        <v>JOR</v>
      </c>
      <c r="N790" s="31" t="str">
        <f>VLOOKUP($A790,Location!$A:$J,9,FALSE)</f>
        <v>Santa Clara, Californie</v>
      </c>
      <c r="O790" s="31" t="str">
        <f>VLOOKUP($A790,Location!$A:$J,10,FALSE)</f>
        <v>Levi's Stadium</v>
      </c>
      <c r="R790" s="31">
        <v>0</v>
      </c>
      <c r="S790" s="25">
        <f>VLOOKUP($A790,Database!$A:$Y,10,FALSE)</f>
        <v>38</v>
      </c>
      <c r="T790" s="25">
        <f>VLOOKUP($A790,Database!$A:$Y,11,FALSE)</f>
        <v>136</v>
      </c>
      <c r="U790" s="25">
        <f>VLOOKUP($A790,Database!$A:$Y,12,FALSE)</f>
        <v>163</v>
      </c>
      <c r="V790" s="25" t="str">
        <f>VLOOKUP(A790,Database!A:M,13,FALSE)</f>
        <v>À venir</v>
      </c>
      <c r="W790" s="25" t="str">
        <f>VLOOKUP($A790,Database!$A:$Y,20,FALSE)</f>
        <v/>
      </c>
      <c r="X790" s="25" t="str">
        <f>VLOOKUP($A790,Database!$A:$Y,21,FALSE)</f>
        <v/>
      </c>
      <c r="Y790" s="25" t="str">
        <f ca="1">IF(C790&lt;NOW(),IF(AND(P790&gt;Q790,W790&gt;X790),S790,IF(AND(P790=Q790,W790=X790),T790,IF(AND(P790&lt;Q790,W790&lt;X790),U790,0))),"")</f>
        <v/>
      </c>
      <c r="Z790" s="25">
        <f>IF(AND(P790=W790,Q790=X790),1,0)</f>
        <v>1</v>
      </c>
      <c r="AA790" s="25" t="str">
        <f>IF(Z790=0,"",IF(ISBLANK(VLOOKUP(A790,Database!A:AA,22,FALSE)),"",VLOOKUP(A790,Database!A:AA,22,FALSE)))</f>
        <v>Exact</v>
      </c>
      <c r="AB790" s="25">
        <f ca="1">IFERROR(IF(AND(Y790&lt;&gt;"",OR(V790="Terminé",V790="En cours")),VLOOKUP(AA790,Setup_ScoreExactBonus!A:D,4,FALSE),0),0)</f>
        <v>0</v>
      </c>
      <c r="AC790" s="31" t="str">
        <f ca="1">IF(Y790&lt;&gt;"", Y790 + IF(Z790=1,AB790, 0), "")</f>
        <v/>
      </c>
      <c r="AD790" s="31">
        <f ca="1">SUMIFS(AC$2:AC790,D$2:D790,D790)*IF(R790=0,1,2)</f>
        <v>0</v>
      </c>
    </row>
    <row r="791" spans="1:30" x14ac:dyDescent="0.35">
      <c r="A791" s="31">
        <f>IF(ISBLANK(B791),"",COUNTIF(B$2:B791,B791))-1</f>
        <v>20</v>
      </c>
      <c r="B791" s="31">
        <v>10</v>
      </c>
      <c r="C791" s="10">
        <f>VLOOKUP($A791,Database!$A:$Y,7,FALSE)</f>
        <v>46190.25</v>
      </c>
      <c r="D791" s="31" t="str">
        <f>VLOOKUP(Pronostics!$B791,Setup_MPP!$A:$G,3,FALSE)</f>
        <v>RandomPaul</v>
      </c>
      <c r="E791" s="31" t="str">
        <f>VLOOKUP(Pronostics!$B791,Setup_MPP!$A:$G,2,FALSE)</f>
        <v>Paul MONTESINOS</v>
      </c>
      <c r="F791" s="31" t="str">
        <f>VLOOKUP($B791,Setup_MPP!$A:$E,4,FALSE)</f>
        <v>#C4B0FF</v>
      </c>
      <c r="G791" s="31" t="str">
        <f>VLOOKUP($B791,Setup_MPP!$A:$E,5,FALSE)</f>
        <v>#7F66C8</v>
      </c>
      <c r="H791" s="31" t="str">
        <f>IFERROR(IF(AND(A791&gt;=1,A791&lt;=104),VLOOKUP($A791,Location!$A:$J,6,FALSE),IF(A791=0,"Avant l'ouverture",IF(OR(A791=105,A791=106),"Bonus"))),"")</f>
        <v>Tour 1</v>
      </c>
      <c r="I791" s="31" t="str">
        <f>IF(LEFT(H791,4)="Tour",VLOOKUP(A791,Database!$A:$C,3,FALSE),"")</f>
        <v>J</v>
      </c>
      <c r="J791" s="31" t="str">
        <f>VLOOKUP($A791,Location!$A:$J,7,FALSE)</f>
        <v>Autriche</v>
      </c>
      <c r="K791" s="31" t="str">
        <f>IFERROR(VLOOKUP(J791,Setup_Team!$B:$C,2,FALSE), "TDB")</f>
        <v>AUT</v>
      </c>
      <c r="L791" s="31" t="str">
        <f>VLOOKUP($A791,Location!$A:$J,8,FALSE)</f>
        <v>Jordanie</v>
      </c>
      <c r="M791" s="31" t="str">
        <f>IFERROR(VLOOKUP(L791,Setup_Team!$B:$C,2,FALSE), "TDB")</f>
        <v>JOR</v>
      </c>
      <c r="N791" s="31" t="str">
        <f>VLOOKUP($A791,Location!$A:$J,9,FALSE)</f>
        <v>Santa Clara, Californie</v>
      </c>
      <c r="O791" s="31" t="str">
        <f>VLOOKUP($A791,Location!$A:$J,10,FALSE)</f>
        <v>Levi's Stadium</v>
      </c>
      <c r="R791" s="31">
        <v>0</v>
      </c>
      <c r="S791" s="25">
        <f>VLOOKUP($A791,Database!$A:$Y,10,FALSE)</f>
        <v>38</v>
      </c>
      <c r="T791" s="25">
        <f>VLOOKUP($A791,Database!$A:$Y,11,FALSE)</f>
        <v>136</v>
      </c>
      <c r="U791" s="25">
        <f>VLOOKUP($A791,Database!$A:$Y,12,FALSE)</f>
        <v>163</v>
      </c>
      <c r="V791" s="25" t="str">
        <f>VLOOKUP(A791,Database!A:M,13,FALSE)</f>
        <v>À venir</v>
      </c>
      <c r="W791" s="25" t="str">
        <f>VLOOKUP($A791,Database!$A:$Y,20,FALSE)</f>
        <v/>
      </c>
      <c r="X791" s="25" t="str">
        <f>VLOOKUP($A791,Database!$A:$Y,21,FALSE)</f>
        <v/>
      </c>
      <c r="Y791" s="25" t="str">
        <f ca="1">IF(C791&lt;NOW(),IF(AND(P791&gt;Q791,W791&gt;X791),S791,IF(AND(P791=Q791,W791=X791),T791,IF(AND(P791&lt;Q791,W791&lt;X791),U791,0))),"")</f>
        <v/>
      </c>
      <c r="Z791" s="25">
        <f>IF(AND(P791=W791,Q791=X791),1,0)</f>
        <v>1</v>
      </c>
      <c r="AA791" s="25" t="str">
        <f>IF(Z791=0,"",IF(ISBLANK(VLOOKUP(A791,Database!A:AA,22,FALSE)),"",VLOOKUP(A791,Database!A:AA,22,FALSE)))</f>
        <v>Exact</v>
      </c>
      <c r="AB791" s="25">
        <f ca="1">IFERROR(IF(AND(Y791&lt;&gt;"",OR(V791="Terminé",V791="En cours")),VLOOKUP(AA791,Setup_ScoreExactBonus!A:D,4,FALSE),0),0)</f>
        <v>0</v>
      </c>
      <c r="AC791" s="31" t="str">
        <f ca="1">IF(Y791&lt;&gt;"", Y791 + IF(Z791=1,AB791, 0), "")</f>
        <v/>
      </c>
      <c r="AD791" s="31">
        <f ca="1">SUMIFS(AC$2:AC791,D$2:D791,D791)*IF(R791=0,1,2)</f>
        <v>0</v>
      </c>
    </row>
    <row r="792" spans="1:30" x14ac:dyDescent="0.35">
      <c r="A792" s="31">
        <f>IF(ISBLANK(B792),"",COUNTIF(B$2:B792,B792))-1</f>
        <v>20</v>
      </c>
      <c r="B792" s="31">
        <v>11</v>
      </c>
      <c r="C792" s="10">
        <f>VLOOKUP($A792,Database!$A:$Y,7,FALSE)</f>
        <v>46190.25</v>
      </c>
      <c r="D792" s="31" t="str">
        <f>VLOOKUP(Pronostics!$B792,Setup_MPP!$A:$G,3,FALSE)</f>
        <v>Kinsley#8SA6T</v>
      </c>
      <c r="E792" s="31" t="str">
        <f>VLOOKUP(Pronostics!$B792,Setup_MPP!$A:$G,2,FALSE)</f>
        <v>Kinsley ROQUE</v>
      </c>
      <c r="F792" s="31" t="str">
        <f>VLOOKUP($B792,Setup_MPP!$A:$E,4,FALSE)</f>
        <v>#CBEBBA</v>
      </c>
      <c r="G792" s="31" t="str">
        <f>VLOOKUP($B792,Setup_MPP!$A:$E,5,FALSE)</f>
        <v>#70BC6E</v>
      </c>
      <c r="H792" s="31" t="str">
        <f>IFERROR(IF(AND(A792&gt;=1,A792&lt;=104),VLOOKUP($A792,Location!$A:$J,6,FALSE),IF(A792=0,"Avant l'ouverture",IF(OR(A792=105,A792=106),"Bonus"))),"")</f>
        <v>Tour 1</v>
      </c>
      <c r="I792" s="31" t="str">
        <f>IF(LEFT(H792,4)="Tour",VLOOKUP(A792,Database!$A:$C,3,FALSE),"")</f>
        <v>J</v>
      </c>
      <c r="J792" s="31" t="str">
        <f>VLOOKUP($A792,Location!$A:$J,7,FALSE)</f>
        <v>Autriche</v>
      </c>
      <c r="K792" s="31" t="str">
        <f>IFERROR(VLOOKUP(J792,Setup_Team!$B:$C,2,FALSE), "TDB")</f>
        <v>AUT</v>
      </c>
      <c r="L792" s="31" t="str">
        <f>VLOOKUP($A792,Location!$A:$J,8,FALSE)</f>
        <v>Jordanie</v>
      </c>
      <c r="M792" s="31" t="str">
        <f>IFERROR(VLOOKUP(L792,Setup_Team!$B:$C,2,FALSE), "TDB")</f>
        <v>JOR</v>
      </c>
      <c r="N792" s="31" t="str">
        <f>VLOOKUP($A792,Location!$A:$J,9,FALSE)</f>
        <v>Santa Clara, Californie</v>
      </c>
      <c r="O792" s="31" t="str">
        <f>VLOOKUP($A792,Location!$A:$J,10,FALSE)</f>
        <v>Levi's Stadium</v>
      </c>
      <c r="R792" s="31">
        <v>0</v>
      </c>
      <c r="S792" s="25">
        <f>VLOOKUP($A792,Database!$A:$Y,10,FALSE)</f>
        <v>38</v>
      </c>
      <c r="T792" s="25">
        <f>VLOOKUP($A792,Database!$A:$Y,11,FALSE)</f>
        <v>136</v>
      </c>
      <c r="U792" s="25">
        <f>VLOOKUP($A792,Database!$A:$Y,12,FALSE)</f>
        <v>163</v>
      </c>
      <c r="V792" s="25" t="str">
        <f>VLOOKUP(A792,Database!A:M,13,FALSE)</f>
        <v>À venir</v>
      </c>
      <c r="W792" s="25" t="str">
        <f>VLOOKUP($A792,Database!$A:$Y,20,FALSE)</f>
        <v/>
      </c>
      <c r="X792" s="25" t="str">
        <f>VLOOKUP($A792,Database!$A:$Y,21,FALSE)</f>
        <v/>
      </c>
      <c r="Y792" s="25" t="str">
        <f ca="1">IF(C792&lt;NOW(),IF(AND(P792&gt;Q792,W792&gt;X792),S792,IF(AND(P792=Q792,W792=X792),T792,IF(AND(P792&lt;Q792,W792&lt;X792),U792,0))),"")</f>
        <v/>
      </c>
      <c r="Z792" s="25">
        <f>IF(AND(P792=W792,Q792=X792),1,0)</f>
        <v>1</v>
      </c>
      <c r="AA792" s="25" t="str">
        <f>IF(Z792=0,"",IF(ISBLANK(VLOOKUP(A792,Database!A:AA,22,FALSE)),"",VLOOKUP(A792,Database!A:AA,22,FALSE)))</f>
        <v>Exact</v>
      </c>
      <c r="AB792" s="25">
        <f ca="1">IFERROR(IF(AND(Y792&lt;&gt;"",OR(V792="Terminé",V792="En cours")),VLOOKUP(AA792,Setup_ScoreExactBonus!A:D,4,FALSE),0),0)</f>
        <v>0</v>
      </c>
      <c r="AC792" s="31" t="str">
        <f ca="1">IF(Y792&lt;&gt;"", Y792 + IF(Z792=1,AB792, 0), "")</f>
        <v/>
      </c>
      <c r="AD792" s="31">
        <f ca="1">SUMIFS(AC$2:AC792,D$2:D792,D792)*IF(R792=0,1,2)</f>
        <v>0</v>
      </c>
    </row>
    <row r="793" spans="1:30" x14ac:dyDescent="0.35">
      <c r="A793" s="31">
        <f>IF(ISBLANK(B793),"",COUNTIF(B$2:B793,B793))-1</f>
        <v>20</v>
      </c>
      <c r="B793" s="31">
        <v>12</v>
      </c>
      <c r="C793" s="10">
        <f>VLOOKUP($A793,Database!$A:$Y,7,FALSE)</f>
        <v>46190.25</v>
      </c>
      <c r="D793" s="31" t="str">
        <f>VLOOKUP(Pronostics!$B793,Setup_MPP!$A:$G,3,FALSE)</f>
        <v>Jaouad1</v>
      </c>
      <c r="E793" s="31" t="str">
        <f>VLOOKUP(Pronostics!$B793,Setup_MPP!$A:$G,2,FALSE)</f>
        <v>Jaouad SETTI</v>
      </c>
      <c r="F793" s="31" t="str">
        <f>VLOOKUP($B793,Setup_MPP!$A:$E,4,FALSE)</f>
        <v>#C2D4FF</v>
      </c>
      <c r="G793" s="31" t="str">
        <f>VLOOKUP($B793,Setup_MPP!$A:$E,5,FALSE)</f>
        <v>#6586D5</v>
      </c>
      <c r="H793" s="31" t="str">
        <f>IFERROR(IF(AND(A793&gt;=1,A793&lt;=104),VLOOKUP($A793,Location!$A:$J,6,FALSE),IF(A793=0,"Avant l'ouverture",IF(OR(A793=105,A793=106),"Bonus"))),"")</f>
        <v>Tour 1</v>
      </c>
      <c r="I793" s="31" t="str">
        <f>IF(LEFT(H793,4)="Tour",VLOOKUP(A793,Database!$A:$C,3,FALSE),"")</f>
        <v>J</v>
      </c>
      <c r="J793" s="31" t="str">
        <f>VLOOKUP($A793,Location!$A:$J,7,FALSE)</f>
        <v>Autriche</v>
      </c>
      <c r="K793" s="31" t="str">
        <f>IFERROR(VLOOKUP(J793,Setup_Team!$B:$C,2,FALSE), "TDB")</f>
        <v>AUT</v>
      </c>
      <c r="L793" s="31" t="str">
        <f>VLOOKUP($A793,Location!$A:$J,8,FALSE)</f>
        <v>Jordanie</v>
      </c>
      <c r="M793" s="31" t="str">
        <f>IFERROR(VLOOKUP(L793,Setup_Team!$B:$C,2,FALSE), "TDB")</f>
        <v>JOR</v>
      </c>
      <c r="N793" s="31" t="str">
        <f>VLOOKUP($A793,Location!$A:$J,9,FALSE)</f>
        <v>Santa Clara, Californie</v>
      </c>
      <c r="O793" s="31" t="str">
        <f>VLOOKUP($A793,Location!$A:$J,10,FALSE)</f>
        <v>Levi's Stadium</v>
      </c>
      <c r="R793" s="31">
        <v>0</v>
      </c>
      <c r="S793" s="25">
        <f>VLOOKUP($A793,Database!$A:$Y,10,FALSE)</f>
        <v>38</v>
      </c>
      <c r="T793" s="25">
        <f>VLOOKUP($A793,Database!$A:$Y,11,FALSE)</f>
        <v>136</v>
      </c>
      <c r="U793" s="25">
        <f>VLOOKUP($A793,Database!$A:$Y,12,FALSE)</f>
        <v>163</v>
      </c>
      <c r="V793" s="25" t="str">
        <f>VLOOKUP(A793,Database!A:M,13,FALSE)</f>
        <v>À venir</v>
      </c>
      <c r="W793" s="25" t="str">
        <f>VLOOKUP($A793,Database!$A:$Y,20,FALSE)</f>
        <v/>
      </c>
      <c r="X793" s="25" t="str">
        <f>VLOOKUP($A793,Database!$A:$Y,21,FALSE)</f>
        <v/>
      </c>
      <c r="Y793" s="25" t="str">
        <f ca="1">IF(C793&lt;NOW(),IF(AND(P793&gt;Q793,W793&gt;X793),S793,IF(AND(P793=Q793,W793=X793),T793,IF(AND(P793&lt;Q793,W793&lt;X793),U793,0))),"")</f>
        <v/>
      </c>
      <c r="Z793" s="25">
        <f>IF(AND(P793=W793,Q793=X793),1,0)</f>
        <v>1</v>
      </c>
      <c r="AA793" s="25" t="str">
        <f>IF(Z793=0,"",IF(ISBLANK(VLOOKUP(A793,Database!A:AA,22,FALSE)),"",VLOOKUP(A793,Database!A:AA,22,FALSE)))</f>
        <v>Exact</v>
      </c>
      <c r="AB793" s="25">
        <f ca="1">IFERROR(IF(AND(Y793&lt;&gt;"",OR(V793="Terminé",V793="En cours")),VLOOKUP(AA793,Setup_ScoreExactBonus!A:D,4,FALSE),0),0)</f>
        <v>0</v>
      </c>
      <c r="AC793" s="31" t="str">
        <f ca="1">IF(Y793&lt;&gt;"", Y793 + IF(Z793=1,AB793, 0), "")</f>
        <v/>
      </c>
      <c r="AD793" s="31">
        <f ca="1">SUMIFS(AC$2:AC793,D$2:D793,D793)*IF(R793=0,1,2)</f>
        <v>0</v>
      </c>
    </row>
    <row r="794" spans="1:30" x14ac:dyDescent="0.35">
      <c r="A794" s="31">
        <f>IF(ISBLANK(B794),"",COUNTIF(B$2:B794,B794))-1</f>
        <v>20</v>
      </c>
      <c r="B794" s="31">
        <v>13</v>
      </c>
      <c r="C794" s="10">
        <f>VLOOKUP($A794,Database!$A:$Y,7,FALSE)</f>
        <v>46190.25</v>
      </c>
      <c r="D794" s="31" t="str">
        <f>VLOOKUP(Pronostics!$B794,Setup_MPP!$A:$G,3,FALSE)</f>
        <v>Julien_I</v>
      </c>
      <c r="E794" s="31" t="str">
        <f>VLOOKUP(Pronostics!$B794,Setup_MPP!$A:$G,2,FALSE)</f>
        <v>Julien INGE</v>
      </c>
      <c r="F794" s="31" t="str">
        <f>VLOOKUP($B794,Setup_MPP!$A:$E,4,FALSE)</f>
        <v>#C1E0EF</v>
      </c>
      <c r="G794" s="31" t="str">
        <f>VLOOKUP($B794,Setup_MPP!$A:$E,5,FALSE)</f>
        <v>#4F91B2</v>
      </c>
      <c r="H794" s="31" t="str">
        <f>IFERROR(IF(AND(A794&gt;=1,A794&lt;=104),VLOOKUP($A794,Location!$A:$J,6,FALSE),IF(A794=0,"Avant l'ouverture",IF(OR(A794=105,A794=106),"Bonus"))),"")</f>
        <v>Tour 1</v>
      </c>
      <c r="I794" s="31" t="str">
        <f>IF(LEFT(H794,4)="Tour",VLOOKUP(A794,Database!$A:$C,3,FALSE),"")</f>
        <v>J</v>
      </c>
      <c r="J794" s="31" t="str">
        <f>VLOOKUP($A794,Location!$A:$J,7,FALSE)</f>
        <v>Autriche</v>
      </c>
      <c r="K794" s="31" t="str">
        <f>IFERROR(VLOOKUP(J794,Setup_Team!$B:$C,2,FALSE), "TDB")</f>
        <v>AUT</v>
      </c>
      <c r="L794" s="31" t="str">
        <f>VLOOKUP($A794,Location!$A:$J,8,FALSE)</f>
        <v>Jordanie</v>
      </c>
      <c r="M794" s="31" t="str">
        <f>IFERROR(VLOOKUP(L794,Setup_Team!$B:$C,2,FALSE), "TDB")</f>
        <v>JOR</v>
      </c>
      <c r="N794" s="31" t="str">
        <f>VLOOKUP($A794,Location!$A:$J,9,FALSE)</f>
        <v>Santa Clara, Californie</v>
      </c>
      <c r="O794" s="31" t="str">
        <f>VLOOKUP($A794,Location!$A:$J,10,FALSE)</f>
        <v>Levi's Stadium</v>
      </c>
      <c r="R794" s="31">
        <v>0</v>
      </c>
      <c r="S794" s="25">
        <f>VLOOKUP($A794,Database!$A:$Y,10,FALSE)</f>
        <v>38</v>
      </c>
      <c r="T794" s="25">
        <f>VLOOKUP($A794,Database!$A:$Y,11,FALSE)</f>
        <v>136</v>
      </c>
      <c r="U794" s="25">
        <f>VLOOKUP($A794,Database!$A:$Y,12,FALSE)</f>
        <v>163</v>
      </c>
      <c r="V794" s="25" t="str">
        <f>VLOOKUP(A794,Database!A:M,13,FALSE)</f>
        <v>À venir</v>
      </c>
      <c r="W794" s="25" t="str">
        <f>VLOOKUP($A794,Database!$A:$Y,20,FALSE)</f>
        <v/>
      </c>
      <c r="X794" s="25" t="str">
        <f>VLOOKUP($A794,Database!$A:$Y,21,FALSE)</f>
        <v/>
      </c>
      <c r="Y794" s="25" t="str">
        <f ca="1">IF(C794&lt;NOW(),IF(AND(P794&gt;Q794,W794&gt;X794),S794,IF(AND(P794=Q794,W794=X794),T794,IF(AND(P794&lt;Q794,W794&lt;X794),U794,0))),"")</f>
        <v/>
      </c>
      <c r="Z794" s="25">
        <f>IF(AND(P794=W794,Q794=X794),1,0)</f>
        <v>1</v>
      </c>
      <c r="AA794" s="25" t="str">
        <f>IF(Z794=0,"",IF(ISBLANK(VLOOKUP(A794,Database!A:AA,22,FALSE)),"",VLOOKUP(A794,Database!A:AA,22,FALSE)))</f>
        <v>Exact</v>
      </c>
      <c r="AB794" s="25">
        <f ca="1">IFERROR(IF(AND(Y794&lt;&gt;"",OR(V794="Terminé",V794="En cours")),VLOOKUP(AA794,Setup_ScoreExactBonus!A:D,4,FALSE),0),0)</f>
        <v>0</v>
      </c>
      <c r="AC794" s="31" t="str">
        <f ca="1">IF(Y794&lt;&gt;"", Y794 + IF(Z794=1,AB794, 0), "")</f>
        <v/>
      </c>
      <c r="AD794" s="31">
        <f ca="1">SUMIFS(AC$2:AC794,D$2:D794,D794)*IF(R794=0,1,2)</f>
        <v>0</v>
      </c>
    </row>
    <row r="795" spans="1:30" x14ac:dyDescent="0.35">
      <c r="A795" s="31">
        <f>IF(ISBLANK(B795),"",COUNTIF(B$2:B795,B795))-1</f>
        <v>20</v>
      </c>
      <c r="B795" s="31">
        <v>14</v>
      </c>
      <c r="C795" s="10">
        <f>VLOOKUP($A795,Database!$A:$Y,7,FALSE)</f>
        <v>46190.25</v>
      </c>
      <c r="D795" s="31" t="str">
        <f>VLOOKUP(Pronostics!$B795,Setup_MPP!$A:$G,3,FALSE)</f>
        <v>MarieEYT</v>
      </c>
      <c r="E795" s="31" t="str">
        <f>VLOOKUP(Pronostics!$B795,Setup_MPP!$A:$G,2,FALSE)</f>
        <v>Marie EXBRAYAT</v>
      </c>
      <c r="F795" s="31" t="str">
        <f>VLOOKUP($B795,Setup_MPP!$A:$E,4,FALSE)</f>
        <v>#FFAFD2</v>
      </c>
      <c r="G795" s="31" t="str">
        <f>VLOOKUP($B795,Setup_MPP!$A:$E,5,FALSE)</f>
        <v>#F2589B</v>
      </c>
      <c r="H795" s="31" t="str">
        <f>IFERROR(IF(AND(A795&gt;=1,A795&lt;=104),VLOOKUP($A795,Location!$A:$J,6,FALSE),IF(A795=0,"Avant l'ouverture",IF(OR(A795=105,A795=106),"Bonus"))),"")</f>
        <v>Tour 1</v>
      </c>
      <c r="I795" s="31" t="str">
        <f>IF(LEFT(H795,4)="Tour",VLOOKUP(A795,Database!$A:$C,3,FALSE),"")</f>
        <v>J</v>
      </c>
      <c r="J795" s="31" t="str">
        <f>VLOOKUP($A795,Location!$A:$J,7,FALSE)</f>
        <v>Autriche</v>
      </c>
      <c r="K795" s="31" t="str">
        <f>IFERROR(VLOOKUP(J795,Setup_Team!$B:$C,2,FALSE), "TDB")</f>
        <v>AUT</v>
      </c>
      <c r="L795" s="31" t="str">
        <f>VLOOKUP($A795,Location!$A:$J,8,FALSE)</f>
        <v>Jordanie</v>
      </c>
      <c r="M795" s="31" t="str">
        <f>IFERROR(VLOOKUP(L795,Setup_Team!$B:$C,2,FALSE), "TDB")</f>
        <v>JOR</v>
      </c>
      <c r="N795" s="31" t="str">
        <f>VLOOKUP($A795,Location!$A:$J,9,FALSE)</f>
        <v>Santa Clara, Californie</v>
      </c>
      <c r="O795" s="31" t="str">
        <f>VLOOKUP($A795,Location!$A:$J,10,FALSE)</f>
        <v>Levi's Stadium</v>
      </c>
      <c r="R795" s="31">
        <v>0</v>
      </c>
      <c r="S795" s="25">
        <f>VLOOKUP($A795,Database!$A:$Y,10,FALSE)</f>
        <v>38</v>
      </c>
      <c r="T795" s="25">
        <f>VLOOKUP($A795,Database!$A:$Y,11,FALSE)</f>
        <v>136</v>
      </c>
      <c r="U795" s="25">
        <f>VLOOKUP($A795,Database!$A:$Y,12,FALSE)</f>
        <v>163</v>
      </c>
      <c r="V795" s="25" t="str">
        <f>VLOOKUP(A795,Database!A:M,13,FALSE)</f>
        <v>À venir</v>
      </c>
      <c r="W795" s="25" t="str">
        <f>VLOOKUP($A795,Database!$A:$Y,20,FALSE)</f>
        <v/>
      </c>
      <c r="X795" s="25" t="str">
        <f>VLOOKUP($A795,Database!$A:$Y,21,FALSE)</f>
        <v/>
      </c>
      <c r="Y795" s="25" t="str">
        <f ca="1">IF(C795&lt;NOW(),IF(AND(P795&gt;Q795,W795&gt;X795),S795,IF(AND(P795=Q795,W795=X795),T795,IF(AND(P795&lt;Q795,W795&lt;X795),U795,0))),"")</f>
        <v/>
      </c>
      <c r="Z795" s="25">
        <f>IF(AND(P795=W795,Q795=X795),1,0)</f>
        <v>1</v>
      </c>
      <c r="AA795" s="25" t="str">
        <f>IF(Z795=0,"",IF(ISBLANK(VLOOKUP(A795,Database!A:AA,22,FALSE)),"",VLOOKUP(A795,Database!A:AA,22,FALSE)))</f>
        <v>Exact</v>
      </c>
      <c r="AB795" s="25">
        <f ca="1">IFERROR(IF(AND(Y795&lt;&gt;"",OR(V795="Terminé",V795="En cours")),VLOOKUP(AA795,Setup_ScoreExactBonus!A:D,4,FALSE),0),0)</f>
        <v>0</v>
      </c>
      <c r="AC795" s="31" t="str">
        <f ca="1">IF(Y795&lt;&gt;"", Y795 + IF(Z795=1,AB795, 0), "")</f>
        <v/>
      </c>
      <c r="AD795" s="31">
        <f ca="1">SUMIFS(AC$2:AC795,D$2:D795,D795)*IF(R795=0,1,2)</f>
        <v>0</v>
      </c>
    </row>
    <row r="796" spans="1:30" x14ac:dyDescent="0.35">
      <c r="A796" s="31">
        <f>IF(ISBLANK(B796),"",COUNTIF(B$2:B796,B796))-1</f>
        <v>20</v>
      </c>
      <c r="B796" s="31">
        <v>15</v>
      </c>
      <c r="C796" s="10">
        <f>VLOOKUP($A796,Database!$A:$Y,7,FALSE)</f>
        <v>46190.25</v>
      </c>
      <c r="D796" s="31" t="str">
        <f>VLOOKUP(Pronostics!$B796,Setup_MPP!$A:$G,3,FALSE)</f>
        <v>Amine#8UL9R</v>
      </c>
      <c r="E796" s="31" t="str">
        <f>VLOOKUP(Pronostics!$B796,Setup_MPP!$A:$G,2,FALSE)</f>
        <v>Amine ZARROUKI</v>
      </c>
      <c r="F796" s="31" t="str">
        <f>VLOOKUP($B796,Setup_MPP!$A:$E,4,FALSE)</f>
        <v>#FF9898</v>
      </c>
      <c r="G796" s="31" t="str">
        <f>VLOOKUP($B796,Setup_MPP!$A:$E,5,FALSE)</f>
        <v>#FF5D5D</v>
      </c>
      <c r="H796" s="31" t="str">
        <f>IFERROR(IF(AND(A796&gt;=1,A796&lt;=104),VLOOKUP($A796,Location!$A:$J,6,FALSE),IF(A796=0,"Avant l'ouverture",IF(OR(A796=105,A796=106),"Bonus"))),"")</f>
        <v>Tour 1</v>
      </c>
      <c r="I796" s="31" t="str">
        <f>IF(LEFT(H796,4)="Tour",VLOOKUP(A796,Database!$A:$C,3,FALSE),"")</f>
        <v>J</v>
      </c>
      <c r="J796" s="31" t="str">
        <f>VLOOKUP($A796,Location!$A:$J,7,FALSE)</f>
        <v>Autriche</v>
      </c>
      <c r="K796" s="31" t="str">
        <f>IFERROR(VLOOKUP(J796,Setup_Team!$B:$C,2,FALSE), "TDB")</f>
        <v>AUT</v>
      </c>
      <c r="L796" s="31" t="str">
        <f>VLOOKUP($A796,Location!$A:$J,8,FALSE)</f>
        <v>Jordanie</v>
      </c>
      <c r="M796" s="31" t="str">
        <f>IFERROR(VLOOKUP(L796,Setup_Team!$B:$C,2,FALSE), "TDB")</f>
        <v>JOR</v>
      </c>
      <c r="N796" s="31" t="str">
        <f>VLOOKUP($A796,Location!$A:$J,9,FALSE)</f>
        <v>Santa Clara, Californie</v>
      </c>
      <c r="O796" s="31" t="str">
        <f>VLOOKUP($A796,Location!$A:$J,10,FALSE)</f>
        <v>Levi's Stadium</v>
      </c>
      <c r="R796" s="31">
        <v>0</v>
      </c>
      <c r="S796" s="25">
        <f>VLOOKUP($A796,Database!$A:$Y,10,FALSE)</f>
        <v>38</v>
      </c>
      <c r="T796" s="25">
        <f>VLOOKUP($A796,Database!$A:$Y,11,FALSE)</f>
        <v>136</v>
      </c>
      <c r="U796" s="25">
        <f>VLOOKUP($A796,Database!$A:$Y,12,FALSE)</f>
        <v>163</v>
      </c>
      <c r="V796" s="25" t="str">
        <f>VLOOKUP(A796,Database!A:M,13,FALSE)</f>
        <v>À venir</v>
      </c>
      <c r="W796" s="25" t="str">
        <f>VLOOKUP($A796,Database!$A:$Y,20,FALSE)</f>
        <v/>
      </c>
      <c r="X796" s="25" t="str">
        <f>VLOOKUP($A796,Database!$A:$Y,21,FALSE)</f>
        <v/>
      </c>
      <c r="Y796" s="25" t="str">
        <f ca="1">IF(C796&lt;NOW(),IF(AND(P796&gt;Q796,W796&gt;X796),S796,IF(AND(P796=Q796,W796=X796),T796,IF(AND(P796&lt;Q796,W796&lt;X796),U796,0))),"")</f>
        <v/>
      </c>
      <c r="Z796" s="25">
        <f>IF(AND(P796=W796,Q796=X796),1,0)</f>
        <v>1</v>
      </c>
      <c r="AA796" s="25" t="str">
        <f>IF(Z796=0,"",IF(ISBLANK(VLOOKUP(A796,Database!A:AA,22,FALSE)),"",VLOOKUP(A796,Database!A:AA,22,FALSE)))</f>
        <v>Exact</v>
      </c>
      <c r="AB796" s="25">
        <f ca="1">IFERROR(IF(AND(Y796&lt;&gt;"",OR(V796="Terminé",V796="En cours")),VLOOKUP(AA796,Setup_ScoreExactBonus!A:D,4,FALSE),0),0)</f>
        <v>0</v>
      </c>
      <c r="AC796" s="31" t="str">
        <f ca="1">IF(Y796&lt;&gt;"", Y796 + IF(Z796=1,AB796, 0), "")</f>
        <v/>
      </c>
      <c r="AD796" s="31">
        <f ca="1">SUMIFS(AC$2:AC796,D$2:D796,D796)*IF(R796=0,1,2)</f>
        <v>0</v>
      </c>
    </row>
    <row r="797" spans="1:30" x14ac:dyDescent="0.35">
      <c r="A797" s="31">
        <f>IF(ISBLANK(B797),"",COUNTIF(B$2:B797,B797))-1</f>
        <v>20</v>
      </c>
      <c r="B797" s="31">
        <v>16</v>
      </c>
      <c r="C797" s="10">
        <f>VLOOKUP($A797,Database!$A:$Y,7,FALSE)</f>
        <v>46190.25</v>
      </c>
      <c r="D797" s="31" t="str">
        <f>VLOOKUP(Pronostics!$B797,Setup_MPP!$A:$G,3,FALSE)</f>
        <v>Laura#8V93E</v>
      </c>
      <c r="E797" s="31" t="str">
        <f>VLOOKUP(Pronostics!$B797,Setup_MPP!$A:$G,2,FALSE)</f>
        <v>Laura GIULIANO</v>
      </c>
      <c r="F797" s="31" t="str">
        <f>VLOOKUP($B797,Setup_MPP!$A:$E,4,FALSE)</f>
        <v>#86A4FE</v>
      </c>
      <c r="G797" s="31" t="str">
        <f>VLOOKUP($B797,Setup_MPP!$A:$E,5,FALSE)</f>
        <v>#3769FF</v>
      </c>
      <c r="H797" s="31" t="str">
        <f>IFERROR(IF(AND(A797&gt;=1,A797&lt;=104),VLOOKUP($A797,Location!$A:$J,6,FALSE),IF(A797=0,"Avant l'ouverture",IF(OR(A797=105,A797=106),"Bonus"))),"")</f>
        <v>Tour 1</v>
      </c>
      <c r="I797" s="31" t="str">
        <f>IF(LEFT(H797,4)="Tour",VLOOKUP(A797,Database!$A:$C,3,FALSE),"")</f>
        <v>J</v>
      </c>
      <c r="J797" s="31" t="str">
        <f>VLOOKUP($A797,Location!$A:$J,7,FALSE)</f>
        <v>Autriche</v>
      </c>
      <c r="K797" s="31" t="str">
        <f>IFERROR(VLOOKUP(J797,Setup_Team!$B:$C,2,FALSE), "TDB")</f>
        <v>AUT</v>
      </c>
      <c r="L797" s="31" t="str">
        <f>VLOOKUP($A797,Location!$A:$J,8,FALSE)</f>
        <v>Jordanie</v>
      </c>
      <c r="M797" s="31" t="str">
        <f>IFERROR(VLOOKUP(L797,Setup_Team!$B:$C,2,FALSE), "TDB")</f>
        <v>JOR</v>
      </c>
      <c r="N797" s="31" t="str">
        <f>VLOOKUP($A797,Location!$A:$J,9,FALSE)</f>
        <v>Santa Clara, Californie</v>
      </c>
      <c r="O797" s="31" t="str">
        <f>VLOOKUP($A797,Location!$A:$J,10,FALSE)</f>
        <v>Levi's Stadium</v>
      </c>
      <c r="R797" s="31">
        <v>0</v>
      </c>
      <c r="S797" s="25">
        <f>VLOOKUP($A797,Database!$A:$Y,10,FALSE)</f>
        <v>38</v>
      </c>
      <c r="T797" s="25">
        <f>VLOOKUP($A797,Database!$A:$Y,11,FALSE)</f>
        <v>136</v>
      </c>
      <c r="U797" s="25">
        <f>VLOOKUP($A797,Database!$A:$Y,12,FALSE)</f>
        <v>163</v>
      </c>
      <c r="V797" s="25" t="str">
        <f>VLOOKUP(A797,Database!A:M,13,FALSE)</f>
        <v>À venir</v>
      </c>
      <c r="W797" s="25" t="str">
        <f>VLOOKUP($A797,Database!$A:$Y,20,FALSE)</f>
        <v/>
      </c>
      <c r="X797" s="25" t="str">
        <f>VLOOKUP($A797,Database!$A:$Y,21,FALSE)</f>
        <v/>
      </c>
      <c r="Y797" s="25" t="str">
        <f ca="1">IF(C797&lt;NOW(),IF(AND(P797&gt;Q797,W797&gt;X797),S797,IF(AND(P797=Q797,W797=X797),T797,IF(AND(P797&lt;Q797,W797&lt;X797),U797,0))),"")</f>
        <v/>
      </c>
      <c r="Z797" s="25">
        <f>IF(AND(P797=W797,Q797=X797),1,0)</f>
        <v>1</v>
      </c>
      <c r="AA797" s="25" t="str">
        <f>IF(Z797=0,"",IF(ISBLANK(VLOOKUP(A797,Database!A:AA,22,FALSE)),"",VLOOKUP(A797,Database!A:AA,22,FALSE)))</f>
        <v>Exact</v>
      </c>
      <c r="AB797" s="25">
        <f ca="1">IFERROR(IF(AND(Y797&lt;&gt;"",OR(V797="Terminé",V797="En cours")),VLOOKUP(AA797,Setup_ScoreExactBonus!A:D,4,FALSE),0),0)</f>
        <v>0</v>
      </c>
      <c r="AC797" s="31" t="str">
        <f ca="1">IF(Y797&lt;&gt;"", Y797 + IF(Z797=1,AB797, 0), "")</f>
        <v/>
      </c>
      <c r="AD797" s="31">
        <f ca="1">SUMIFS(AC$2:AC797,D$2:D797,D797)*IF(R797=0,1,2)</f>
        <v>0</v>
      </c>
    </row>
    <row r="798" spans="1:30" x14ac:dyDescent="0.35">
      <c r="A798" s="31">
        <f>IF(ISBLANK(B798),"",COUNTIF(B$2:B798,B798))-1</f>
        <v>20</v>
      </c>
      <c r="B798" s="31">
        <v>17</v>
      </c>
      <c r="C798" s="10">
        <f>VLOOKUP($A798,Database!$A:$Y,7,FALSE)</f>
        <v>46190.25</v>
      </c>
      <c r="D798" s="31" t="str">
        <f>VLOOKUP(Pronostics!$B798,Setup_MPP!$A:$G,3,FALSE)</f>
        <v>Joueur17</v>
      </c>
      <c r="E798" s="31" t="str">
        <f>VLOOKUP(Pronostics!$B798,Setup_MPP!$A:$G,2,FALSE)</f>
        <v>Joueur17</v>
      </c>
      <c r="F798" s="31" t="str">
        <f>VLOOKUP($B798,Setup_MPP!$A:$E,4,FALSE)</f>
        <v>#FFB0B0</v>
      </c>
      <c r="G798" s="31" t="str">
        <f>VLOOKUP($B798,Setup_MPP!$A:$E,5,FALSE)</f>
        <v>#F25757</v>
      </c>
      <c r="H798" s="31" t="str">
        <f>IFERROR(IF(AND(A798&gt;=1,A798&lt;=104),VLOOKUP($A798,Location!$A:$J,6,FALSE),IF(A798=0,"Avant l'ouverture",IF(OR(A798=105,A798=106),"Bonus"))),"")</f>
        <v>Tour 1</v>
      </c>
      <c r="I798" s="31" t="str">
        <f>IF(LEFT(H798,4)="Tour",VLOOKUP(A798,Database!$A:$C,3,FALSE),"")</f>
        <v>J</v>
      </c>
      <c r="J798" s="31" t="str">
        <f>VLOOKUP($A798,Location!$A:$J,7,FALSE)</f>
        <v>Autriche</v>
      </c>
      <c r="K798" s="31" t="str">
        <f>IFERROR(VLOOKUP(J798,Setup_Team!$B:$C,2,FALSE), "TDB")</f>
        <v>AUT</v>
      </c>
      <c r="L798" s="31" t="str">
        <f>VLOOKUP($A798,Location!$A:$J,8,FALSE)</f>
        <v>Jordanie</v>
      </c>
      <c r="M798" s="31" t="str">
        <f>IFERROR(VLOOKUP(L798,Setup_Team!$B:$C,2,FALSE), "TDB")</f>
        <v>JOR</v>
      </c>
      <c r="N798" s="31" t="str">
        <f>VLOOKUP($A798,Location!$A:$J,9,FALSE)</f>
        <v>Santa Clara, Californie</v>
      </c>
      <c r="O798" s="31" t="str">
        <f>VLOOKUP($A798,Location!$A:$J,10,FALSE)</f>
        <v>Levi's Stadium</v>
      </c>
      <c r="R798" s="31">
        <v>0</v>
      </c>
      <c r="S798" s="25">
        <f>VLOOKUP($A798,Database!$A:$Y,10,FALSE)</f>
        <v>38</v>
      </c>
      <c r="T798" s="25">
        <f>VLOOKUP($A798,Database!$A:$Y,11,FALSE)</f>
        <v>136</v>
      </c>
      <c r="U798" s="25">
        <f>VLOOKUP($A798,Database!$A:$Y,12,FALSE)</f>
        <v>163</v>
      </c>
      <c r="V798" s="25" t="str">
        <f>VLOOKUP(A798,Database!A:M,13,FALSE)</f>
        <v>À venir</v>
      </c>
      <c r="W798" s="25" t="str">
        <f>VLOOKUP($A798,Database!$A:$Y,20,FALSE)</f>
        <v/>
      </c>
      <c r="X798" s="25" t="str">
        <f>VLOOKUP($A798,Database!$A:$Y,21,FALSE)</f>
        <v/>
      </c>
      <c r="Y798" s="25" t="str">
        <f ca="1">IF(C798&lt;NOW(),IF(AND(P798&gt;Q798,W798&gt;X798),S798,IF(AND(P798=Q798,W798=X798),T798,IF(AND(P798&lt;Q798,W798&lt;X798),U798,0))),"")</f>
        <v/>
      </c>
      <c r="Z798" s="25">
        <f>IF(AND(P798=W798,Q798=X798),1,0)</f>
        <v>1</v>
      </c>
      <c r="AA798" s="25" t="str">
        <f>IF(Z798=0,"",IF(ISBLANK(VLOOKUP(A798,Database!A:AA,22,FALSE)),"",VLOOKUP(A798,Database!A:AA,22,FALSE)))</f>
        <v>Exact</v>
      </c>
      <c r="AB798" s="25">
        <f ca="1">IFERROR(IF(AND(Y798&lt;&gt;"",OR(V798="Terminé",V798="En cours")),VLOOKUP(AA798,Setup_ScoreExactBonus!A:D,4,FALSE),0),0)</f>
        <v>0</v>
      </c>
      <c r="AC798" s="31" t="str">
        <f ca="1">IF(Y798&lt;&gt;"", Y798 + IF(Z798=1,AB798, 0), "")</f>
        <v/>
      </c>
      <c r="AD798" s="31">
        <f ca="1">SUMIFS(AC$2:AC798,D$2:D798,D798)*IF(R798=0,1,2)</f>
        <v>0</v>
      </c>
    </row>
    <row r="799" spans="1:30" x14ac:dyDescent="0.35">
      <c r="A799" s="31">
        <f>IF(ISBLANK(B799),"",COUNTIF(B$2:B799,B799))-1</f>
        <v>20</v>
      </c>
      <c r="B799" s="31">
        <v>18</v>
      </c>
      <c r="C799" s="10">
        <f>VLOOKUP($A799,Database!$A:$Y,7,FALSE)</f>
        <v>46190.25</v>
      </c>
      <c r="D799" s="31" t="str">
        <f>VLOOKUP(Pronostics!$B799,Setup_MPP!$A:$G,3,FALSE)</f>
        <v>Joueur18</v>
      </c>
      <c r="E799" s="31" t="str">
        <f>VLOOKUP(Pronostics!$B799,Setup_MPP!$A:$G,2,FALSE)</f>
        <v>Joueur18</v>
      </c>
      <c r="F799" s="31" t="str">
        <f>VLOOKUP($B799,Setup_MPP!$A:$E,4,FALSE)</f>
        <v>#FFC9B0</v>
      </c>
      <c r="G799" s="31" t="str">
        <f>VLOOKUP($B799,Setup_MPP!$A:$E,5,FALSE)</f>
        <v>#F28D57</v>
      </c>
      <c r="H799" s="31" t="str">
        <f>IFERROR(IF(AND(A799&gt;=1,A799&lt;=104),VLOOKUP($A799,Location!$A:$J,6,FALSE),IF(A799=0,"Avant l'ouverture",IF(OR(A799=105,A799=106),"Bonus"))),"")</f>
        <v>Tour 1</v>
      </c>
      <c r="I799" s="31" t="str">
        <f>IF(LEFT(H799,4)="Tour",VLOOKUP(A799,Database!$A:$C,3,FALSE),"")</f>
        <v>J</v>
      </c>
      <c r="J799" s="31" t="str">
        <f>VLOOKUP($A799,Location!$A:$J,7,FALSE)</f>
        <v>Autriche</v>
      </c>
      <c r="K799" s="31" t="str">
        <f>IFERROR(VLOOKUP(J799,Setup_Team!$B:$C,2,FALSE), "TDB")</f>
        <v>AUT</v>
      </c>
      <c r="L799" s="31" t="str">
        <f>VLOOKUP($A799,Location!$A:$J,8,FALSE)</f>
        <v>Jordanie</v>
      </c>
      <c r="M799" s="31" t="str">
        <f>IFERROR(VLOOKUP(L799,Setup_Team!$B:$C,2,FALSE), "TDB")</f>
        <v>JOR</v>
      </c>
      <c r="N799" s="31" t="str">
        <f>VLOOKUP($A799,Location!$A:$J,9,FALSE)</f>
        <v>Santa Clara, Californie</v>
      </c>
      <c r="O799" s="31" t="str">
        <f>VLOOKUP($A799,Location!$A:$J,10,FALSE)</f>
        <v>Levi's Stadium</v>
      </c>
      <c r="R799" s="31">
        <v>0</v>
      </c>
      <c r="S799" s="25">
        <f>VLOOKUP($A799,Database!$A:$Y,10,FALSE)</f>
        <v>38</v>
      </c>
      <c r="T799" s="25">
        <f>VLOOKUP($A799,Database!$A:$Y,11,FALSE)</f>
        <v>136</v>
      </c>
      <c r="U799" s="25">
        <f>VLOOKUP($A799,Database!$A:$Y,12,FALSE)</f>
        <v>163</v>
      </c>
      <c r="V799" s="25" t="str">
        <f>VLOOKUP(A799,Database!A:M,13,FALSE)</f>
        <v>À venir</v>
      </c>
      <c r="W799" s="25" t="str">
        <f>VLOOKUP($A799,Database!$A:$Y,20,FALSE)</f>
        <v/>
      </c>
      <c r="X799" s="25" t="str">
        <f>VLOOKUP($A799,Database!$A:$Y,21,FALSE)</f>
        <v/>
      </c>
      <c r="Y799" s="25" t="str">
        <f ca="1">IF(C799&lt;NOW(),IF(AND(P799&gt;Q799,W799&gt;X799),S799,IF(AND(P799=Q799,W799=X799),T799,IF(AND(P799&lt;Q799,W799&lt;X799),U799,0))),"")</f>
        <v/>
      </c>
      <c r="Z799" s="25">
        <f>IF(AND(P799=W799,Q799=X799),1,0)</f>
        <v>1</v>
      </c>
      <c r="AA799" s="25" t="str">
        <f>IF(Z799=0,"",IF(ISBLANK(VLOOKUP(A799,Database!A:AA,22,FALSE)),"",VLOOKUP(A799,Database!A:AA,22,FALSE)))</f>
        <v>Exact</v>
      </c>
      <c r="AB799" s="25">
        <f ca="1">IFERROR(IF(AND(Y799&lt;&gt;"",OR(V799="Terminé",V799="En cours")),VLOOKUP(AA799,Setup_ScoreExactBonus!A:D,4,FALSE),0),0)</f>
        <v>0</v>
      </c>
      <c r="AC799" s="31" t="str">
        <f ca="1">IF(Y799&lt;&gt;"", Y799 + IF(Z799=1,AB799, 0), "")</f>
        <v/>
      </c>
      <c r="AD799" s="31">
        <f ca="1">SUMIFS(AC$2:AC799,D$2:D799,D799)*IF(R799=0,1,2)</f>
        <v>0</v>
      </c>
    </row>
    <row r="800" spans="1:30" x14ac:dyDescent="0.35">
      <c r="A800" s="31">
        <f>IF(ISBLANK(B800),"",COUNTIF(B$2:B800,B800))-1</f>
        <v>20</v>
      </c>
      <c r="B800" s="31">
        <v>19</v>
      </c>
      <c r="C800" s="10">
        <f>VLOOKUP($A800,Database!$A:$Y,7,FALSE)</f>
        <v>46190.25</v>
      </c>
      <c r="D800" s="31" t="str">
        <f>VLOOKUP(Pronostics!$B800,Setup_MPP!$A:$G,3,FALSE)</f>
        <v>Joueur19</v>
      </c>
      <c r="E800" s="31" t="str">
        <f>VLOOKUP(Pronostics!$B800,Setup_MPP!$A:$G,2,FALSE)</f>
        <v>Joueur19</v>
      </c>
      <c r="F800" s="31" t="str">
        <f>VLOOKUP($B800,Setup_MPP!$A:$E,4,FALSE)</f>
        <v>#D5D5D5</v>
      </c>
      <c r="G800" s="31" t="str">
        <f>VLOOKUP($B800,Setup_MPP!$A:$E,5,FALSE)</f>
        <v>#727272</v>
      </c>
      <c r="H800" s="31" t="str">
        <f>IFERROR(IF(AND(A800&gt;=1,A800&lt;=104),VLOOKUP($A800,Location!$A:$J,6,FALSE),IF(A800=0,"Avant l'ouverture",IF(OR(A800=105,A800=106),"Bonus"))),"")</f>
        <v>Tour 1</v>
      </c>
      <c r="I800" s="31" t="str">
        <f>IF(LEFT(H800,4)="Tour",VLOOKUP(A800,Database!$A:$C,3,FALSE),"")</f>
        <v>J</v>
      </c>
      <c r="J800" s="31" t="str">
        <f>VLOOKUP($A800,Location!$A:$J,7,FALSE)</f>
        <v>Autriche</v>
      </c>
      <c r="K800" s="31" t="str">
        <f>IFERROR(VLOOKUP(J800,Setup_Team!$B:$C,2,FALSE), "TDB")</f>
        <v>AUT</v>
      </c>
      <c r="L800" s="31" t="str">
        <f>VLOOKUP($A800,Location!$A:$J,8,FALSE)</f>
        <v>Jordanie</v>
      </c>
      <c r="M800" s="31" t="str">
        <f>IFERROR(VLOOKUP(L800,Setup_Team!$B:$C,2,FALSE), "TDB")</f>
        <v>JOR</v>
      </c>
      <c r="N800" s="31" t="str">
        <f>VLOOKUP($A800,Location!$A:$J,9,FALSE)</f>
        <v>Santa Clara, Californie</v>
      </c>
      <c r="O800" s="31" t="str">
        <f>VLOOKUP($A800,Location!$A:$J,10,FALSE)</f>
        <v>Levi's Stadium</v>
      </c>
      <c r="R800" s="31">
        <v>0</v>
      </c>
      <c r="S800" s="25">
        <f>VLOOKUP($A800,Database!$A:$Y,10,FALSE)</f>
        <v>38</v>
      </c>
      <c r="T800" s="25">
        <f>VLOOKUP($A800,Database!$A:$Y,11,FALSE)</f>
        <v>136</v>
      </c>
      <c r="U800" s="25">
        <f>VLOOKUP($A800,Database!$A:$Y,12,FALSE)</f>
        <v>163</v>
      </c>
      <c r="V800" s="25" t="str">
        <f>VLOOKUP(A800,Database!A:M,13,FALSE)</f>
        <v>À venir</v>
      </c>
      <c r="W800" s="25" t="str">
        <f>VLOOKUP($A800,Database!$A:$Y,20,FALSE)</f>
        <v/>
      </c>
      <c r="X800" s="25" t="str">
        <f>VLOOKUP($A800,Database!$A:$Y,21,FALSE)</f>
        <v/>
      </c>
      <c r="Y800" s="25" t="str">
        <f ca="1">IF(C800&lt;NOW(),IF(AND(P800&gt;Q800,W800&gt;X800),S800,IF(AND(P800=Q800,W800=X800),T800,IF(AND(P800&lt;Q800,W800&lt;X800),U800,0))),"")</f>
        <v/>
      </c>
      <c r="Z800" s="25">
        <f>IF(AND(P800=W800,Q800=X800),1,0)</f>
        <v>1</v>
      </c>
      <c r="AA800" s="25" t="str">
        <f>IF(Z800=0,"",IF(ISBLANK(VLOOKUP(A800,Database!A:AA,22,FALSE)),"",VLOOKUP(A800,Database!A:AA,22,FALSE)))</f>
        <v>Exact</v>
      </c>
      <c r="AB800" s="25">
        <f ca="1">IFERROR(IF(AND(Y800&lt;&gt;"",OR(V800="Terminé",V800="En cours")),VLOOKUP(AA800,Setup_ScoreExactBonus!A:D,4,FALSE),0),0)</f>
        <v>0</v>
      </c>
      <c r="AC800" s="31" t="str">
        <f ca="1">IF(Y800&lt;&gt;"", Y800 + IF(Z800=1,AB800, 0), "")</f>
        <v/>
      </c>
      <c r="AD800" s="31">
        <f ca="1">SUMIFS(AC$2:AC800,D$2:D800,D800)*IF(R800=0,1,2)</f>
        <v>0</v>
      </c>
    </row>
    <row r="801" spans="1:30" x14ac:dyDescent="0.35">
      <c r="A801" s="31">
        <f>IF(ISBLANK(B801),"",COUNTIF(B$2:B801,B801))-1</f>
        <v>20</v>
      </c>
      <c r="B801" s="31">
        <v>20</v>
      </c>
      <c r="C801" s="10">
        <f>VLOOKUP($A801,Database!$A:$Y,7,FALSE)</f>
        <v>46190.25</v>
      </c>
      <c r="D801" s="31" t="str">
        <f>VLOOKUP(Pronostics!$B801,Setup_MPP!$A:$G,3,FALSE)</f>
        <v>Joueur20</v>
      </c>
      <c r="E801" s="31" t="str">
        <f>VLOOKUP(Pronostics!$B801,Setup_MPP!$A:$G,2,FALSE)</f>
        <v>Joueur20</v>
      </c>
      <c r="F801" s="31" t="str">
        <f>VLOOKUP($B801,Setup_MPP!$A:$E,4,FALSE)</f>
        <v>#D5D5D5</v>
      </c>
      <c r="G801" s="31" t="str">
        <f>VLOOKUP($B801,Setup_MPP!$A:$E,5,FALSE)</f>
        <v>#727272</v>
      </c>
      <c r="H801" s="31" t="str">
        <f>IFERROR(IF(AND(A801&gt;=1,A801&lt;=104),VLOOKUP($A801,Location!$A:$J,6,FALSE),IF(A801=0,"Avant l'ouverture",IF(OR(A801=105,A801=106),"Bonus"))),"")</f>
        <v>Tour 1</v>
      </c>
      <c r="I801" s="31" t="str">
        <f>IF(LEFT(H801,4)="Tour",VLOOKUP(A801,Database!$A:$C,3,FALSE),"")</f>
        <v>J</v>
      </c>
      <c r="J801" s="31" t="str">
        <f>VLOOKUP($A801,Location!$A:$J,7,FALSE)</f>
        <v>Autriche</v>
      </c>
      <c r="K801" s="31" t="str">
        <f>IFERROR(VLOOKUP(J801,Setup_Team!$B:$C,2,FALSE), "TDB")</f>
        <v>AUT</v>
      </c>
      <c r="L801" s="31" t="str">
        <f>VLOOKUP($A801,Location!$A:$J,8,FALSE)</f>
        <v>Jordanie</v>
      </c>
      <c r="M801" s="31" t="str">
        <f>IFERROR(VLOOKUP(L801,Setup_Team!$B:$C,2,FALSE), "TDB")</f>
        <v>JOR</v>
      </c>
      <c r="N801" s="31" t="str">
        <f>VLOOKUP($A801,Location!$A:$J,9,FALSE)</f>
        <v>Santa Clara, Californie</v>
      </c>
      <c r="O801" s="31" t="str">
        <f>VLOOKUP($A801,Location!$A:$J,10,FALSE)</f>
        <v>Levi's Stadium</v>
      </c>
      <c r="R801" s="31">
        <v>0</v>
      </c>
      <c r="S801" s="25">
        <f>VLOOKUP($A801,Database!$A:$Y,10,FALSE)</f>
        <v>38</v>
      </c>
      <c r="T801" s="25">
        <f>VLOOKUP($A801,Database!$A:$Y,11,FALSE)</f>
        <v>136</v>
      </c>
      <c r="U801" s="25">
        <f>VLOOKUP($A801,Database!$A:$Y,12,FALSE)</f>
        <v>163</v>
      </c>
      <c r="V801" s="25" t="str">
        <f>VLOOKUP(A801,Database!A:M,13,FALSE)</f>
        <v>À venir</v>
      </c>
      <c r="W801" s="25" t="str">
        <f>VLOOKUP($A801,Database!$A:$Y,20,FALSE)</f>
        <v/>
      </c>
      <c r="X801" s="25" t="str">
        <f>VLOOKUP($A801,Database!$A:$Y,21,FALSE)</f>
        <v/>
      </c>
      <c r="Y801" s="25" t="str">
        <f ca="1">IF(C801&lt;NOW(),IF(AND(P801&gt;Q801,W801&gt;X801),S801,IF(AND(P801=Q801,W801=X801),T801,IF(AND(P801&lt;Q801,W801&lt;X801),U801,0))),"")</f>
        <v/>
      </c>
      <c r="Z801" s="25">
        <f>IF(AND(P801=W801,Q801=X801),1,0)</f>
        <v>1</v>
      </c>
      <c r="AA801" s="25" t="str">
        <f>IF(Z801=0,"",IF(ISBLANK(VLOOKUP(A801,Database!A:AA,22,FALSE)),"",VLOOKUP(A801,Database!A:AA,22,FALSE)))</f>
        <v>Exact</v>
      </c>
      <c r="AB801" s="25">
        <f ca="1">IFERROR(IF(AND(Y801&lt;&gt;"",OR(V801="Terminé",V801="En cours")),VLOOKUP(AA801,Setup_ScoreExactBonus!A:D,4,FALSE),0),0)</f>
        <v>0</v>
      </c>
      <c r="AC801" s="31" t="str">
        <f ca="1">IF(Y801&lt;&gt;"", Y801 + IF(Z801=1,AB801, 0), "")</f>
        <v/>
      </c>
      <c r="AD801" s="31">
        <f ca="1">SUMIFS(AC$2:AC801,D$2:D801,D801)*IF(R801=0,1,2)</f>
        <v>0</v>
      </c>
    </row>
    <row r="802" spans="1:30" x14ac:dyDescent="0.35">
      <c r="A802" s="31">
        <f>IF(ISBLANK(B802),"",COUNTIF(B$2:B802,B802))-1</f>
        <v>20</v>
      </c>
      <c r="B802" s="31">
        <v>21</v>
      </c>
      <c r="C802" s="10">
        <f>VLOOKUP($A802,Database!$A:$Y,7,FALSE)</f>
        <v>46190.25</v>
      </c>
      <c r="D802" s="31" t="str">
        <f>VLOOKUP(Pronostics!$B802,Setup_MPP!$A:$G,3,FALSE)</f>
        <v>Joueur21</v>
      </c>
      <c r="E802" s="31" t="str">
        <f>VLOOKUP(Pronostics!$B802,Setup_MPP!$A:$G,2,FALSE)</f>
        <v>Joueur21</v>
      </c>
      <c r="F802" s="31" t="str">
        <f>VLOOKUP($B802,Setup_MPP!$A:$E,4,FALSE)</f>
        <v>#D5D5D5</v>
      </c>
      <c r="G802" s="31" t="str">
        <f>VLOOKUP($B802,Setup_MPP!$A:$E,5,FALSE)</f>
        <v>#727272</v>
      </c>
      <c r="H802" s="31" t="str">
        <f>IFERROR(IF(AND(A802&gt;=1,A802&lt;=104),VLOOKUP($A802,Location!$A:$J,6,FALSE),IF(A802=0,"Avant l'ouverture",IF(OR(A802=105,A802=106),"Bonus"))),"")</f>
        <v>Tour 1</v>
      </c>
      <c r="I802" s="31" t="str">
        <f>IF(LEFT(H802,4)="Tour",VLOOKUP(A802,Database!$A:$C,3,FALSE),"")</f>
        <v>J</v>
      </c>
      <c r="J802" s="31" t="str">
        <f>VLOOKUP($A802,Location!$A:$J,7,FALSE)</f>
        <v>Autriche</v>
      </c>
      <c r="K802" s="31" t="str">
        <f>IFERROR(VLOOKUP(J802,Setup_Team!$B:$C,2,FALSE), "TDB")</f>
        <v>AUT</v>
      </c>
      <c r="L802" s="31" t="str">
        <f>VLOOKUP($A802,Location!$A:$J,8,FALSE)</f>
        <v>Jordanie</v>
      </c>
      <c r="M802" s="31" t="str">
        <f>IFERROR(VLOOKUP(L802,Setup_Team!$B:$C,2,FALSE), "TDB")</f>
        <v>JOR</v>
      </c>
      <c r="N802" s="31" t="str">
        <f>VLOOKUP($A802,Location!$A:$J,9,FALSE)</f>
        <v>Santa Clara, Californie</v>
      </c>
      <c r="O802" s="31" t="str">
        <f>VLOOKUP($A802,Location!$A:$J,10,FALSE)</f>
        <v>Levi's Stadium</v>
      </c>
      <c r="R802" s="31">
        <v>0</v>
      </c>
      <c r="S802" s="25">
        <f>VLOOKUP($A802,Database!$A:$Y,10,FALSE)</f>
        <v>38</v>
      </c>
      <c r="T802" s="25">
        <f>VLOOKUP($A802,Database!$A:$Y,11,FALSE)</f>
        <v>136</v>
      </c>
      <c r="U802" s="25">
        <f>VLOOKUP($A802,Database!$A:$Y,12,FALSE)</f>
        <v>163</v>
      </c>
      <c r="V802" s="25" t="str">
        <f>VLOOKUP(A802,Database!A:M,13,FALSE)</f>
        <v>À venir</v>
      </c>
      <c r="W802" s="25" t="str">
        <f>VLOOKUP($A802,Database!$A:$Y,20,FALSE)</f>
        <v/>
      </c>
      <c r="X802" s="25" t="str">
        <f>VLOOKUP($A802,Database!$A:$Y,21,FALSE)</f>
        <v/>
      </c>
      <c r="Y802" s="25" t="str">
        <f ca="1">IF(C802&lt;NOW(),IF(AND(P802&gt;Q802,W802&gt;X802),S802,IF(AND(P802=Q802,W802=X802),T802,IF(AND(P802&lt;Q802,W802&lt;X802),U802,0))),"")</f>
        <v/>
      </c>
      <c r="Z802" s="25">
        <f>IF(AND(P802=W802,Q802=X802),1,0)</f>
        <v>1</v>
      </c>
      <c r="AA802" s="25" t="str">
        <f>IF(Z802=0,"",IF(ISBLANK(VLOOKUP(A802,Database!A:AA,22,FALSE)),"",VLOOKUP(A802,Database!A:AA,22,FALSE)))</f>
        <v>Exact</v>
      </c>
      <c r="AB802" s="25">
        <f ca="1">IFERROR(IF(AND(Y802&lt;&gt;"",OR(V802="Terminé",V802="En cours")),VLOOKUP(AA802,Setup_ScoreExactBonus!A:D,4,FALSE),0),0)</f>
        <v>0</v>
      </c>
      <c r="AC802" s="31" t="str">
        <f ca="1">IF(Y802&lt;&gt;"", Y802 + IF(Z802=1,AB802, 0), "")</f>
        <v/>
      </c>
      <c r="AD802" s="31">
        <f ca="1">SUMIFS(AC$2:AC802,D$2:D802,D802)*IF(R802=0,1,2)</f>
        <v>0</v>
      </c>
    </row>
    <row r="803" spans="1:30" x14ac:dyDescent="0.35">
      <c r="A803" s="31">
        <f>IF(ISBLANK(B803),"",COUNTIF(B$2:B803,B803))-1</f>
        <v>20</v>
      </c>
      <c r="B803" s="31">
        <v>22</v>
      </c>
      <c r="C803" s="10">
        <f>VLOOKUP($A803,Database!$A:$Y,7,FALSE)</f>
        <v>46190.25</v>
      </c>
      <c r="D803" s="31" t="str">
        <f>VLOOKUP(Pronostics!$B803,Setup_MPP!$A:$G,3,FALSE)</f>
        <v>Joueur22</v>
      </c>
      <c r="E803" s="31" t="str">
        <f>VLOOKUP(Pronostics!$B803,Setup_MPP!$A:$G,2,FALSE)</f>
        <v>Joueur22</v>
      </c>
      <c r="F803" s="31" t="str">
        <f>VLOOKUP($B803,Setup_MPP!$A:$E,4,FALSE)</f>
        <v>#D5D5D5</v>
      </c>
      <c r="G803" s="31" t="str">
        <f>VLOOKUP($B803,Setup_MPP!$A:$E,5,FALSE)</f>
        <v>#727272</v>
      </c>
      <c r="H803" s="31" t="str">
        <f>IFERROR(IF(AND(A803&gt;=1,A803&lt;=104),VLOOKUP($A803,Location!$A:$J,6,FALSE),IF(A803=0,"Avant l'ouverture",IF(OR(A803=105,A803=106),"Bonus"))),"")</f>
        <v>Tour 1</v>
      </c>
      <c r="I803" s="31" t="str">
        <f>IF(LEFT(H803,4)="Tour",VLOOKUP(A803,Database!$A:$C,3,FALSE),"")</f>
        <v>J</v>
      </c>
      <c r="J803" s="31" t="str">
        <f>VLOOKUP($A803,Location!$A:$J,7,FALSE)</f>
        <v>Autriche</v>
      </c>
      <c r="K803" s="31" t="str">
        <f>IFERROR(VLOOKUP(J803,Setup_Team!$B:$C,2,FALSE), "TDB")</f>
        <v>AUT</v>
      </c>
      <c r="L803" s="31" t="str">
        <f>VLOOKUP($A803,Location!$A:$J,8,FALSE)</f>
        <v>Jordanie</v>
      </c>
      <c r="M803" s="31" t="str">
        <f>IFERROR(VLOOKUP(L803,Setup_Team!$B:$C,2,FALSE), "TDB")</f>
        <v>JOR</v>
      </c>
      <c r="N803" s="31" t="str">
        <f>VLOOKUP($A803,Location!$A:$J,9,FALSE)</f>
        <v>Santa Clara, Californie</v>
      </c>
      <c r="O803" s="31" t="str">
        <f>VLOOKUP($A803,Location!$A:$J,10,FALSE)</f>
        <v>Levi's Stadium</v>
      </c>
      <c r="R803" s="31">
        <v>0</v>
      </c>
      <c r="S803" s="25">
        <f>VLOOKUP($A803,Database!$A:$Y,10,FALSE)</f>
        <v>38</v>
      </c>
      <c r="T803" s="25">
        <f>VLOOKUP($A803,Database!$A:$Y,11,FALSE)</f>
        <v>136</v>
      </c>
      <c r="U803" s="25">
        <f>VLOOKUP($A803,Database!$A:$Y,12,FALSE)</f>
        <v>163</v>
      </c>
      <c r="V803" s="25" t="str">
        <f>VLOOKUP(A803,Database!A:M,13,FALSE)</f>
        <v>À venir</v>
      </c>
      <c r="W803" s="25" t="str">
        <f>VLOOKUP($A803,Database!$A:$Y,20,FALSE)</f>
        <v/>
      </c>
      <c r="X803" s="25" t="str">
        <f>VLOOKUP($A803,Database!$A:$Y,21,FALSE)</f>
        <v/>
      </c>
      <c r="Y803" s="25" t="str">
        <f ca="1">IF(C803&lt;NOW(),IF(AND(P803&gt;Q803,W803&gt;X803),S803,IF(AND(P803=Q803,W803=X803),T803,IF(AND(P803&lt;Q803,W803&lt;X803),U803,0))),"")</f>
        <v/>
      </c>
      <c r="Z803" s="25">
        <f>IF(AND(P803=W803,Q803=X803),1,0)</f>
        <v>1</v>
      </c>
      <c r="AA803" s="25" t="str">
        <f>IF(Z803=0,"",IF(ISBLANK(VLOOKUP(A803,Database!A:AA,22,FALSE)),"",VLOOKUP(A803,Database!A:AA,22,FALSE)))</f>
        <v>Exact</v>
      </c>
      <c r="AB803" s="25">
        <f ca="1">IFERROR(IF(AND(Y803&lt;&gt;"",OR(V803="Terminé",V803="En cours")),VLOOKUP(AA803,Setup_ScoreExactBonus!A:D,4,FALSE),0),0)</f>
        <v>0</v>
      </c>
      <c r="AC803" s="31" t="str">
        <f ca="1">IF(Y803&lt;&gt;"", Y803 + IF(Z803=1,AB803, 0), "")</f>
        <v/>
      </c>
      <c r="AD803" s="31">
        <f ca="1">SUMIFS(AC$2:AC803,D$2:D803,D803)*IF(R803=0,1,2)</f>
        <v>0</v>
      </c>
    </row>
    <row r="804" spans="1:30" x14ac:dyDescent="0.35">
      <c r="A804" s="31">
        <f>IF(ISBLANK(B804),"",COUNTIF(B$2:B804,B804))-1</f>
        <v>20</v>
      </c>
      <c r="B804" s="31">
        <v>23</v>
      </c>
      <c r="C804" s="10">
        <f>VLOOKUP($A804,Database!$A:$Y,7,FALSE)</f>
        <v>46190.25</v>
      </c>
      <c r="D804" s="31" t="str">
        <f>VLOOKUP(Pronostics!$B804,Setup_MPP!$A:$G,3,FALSE)</f>
        <v>Joueur23</v>
      </c>
      <c r="E804" s="31" t="str">
        <f>VLOOKUP(Pronostics!$B804,Setup_MPP!$A:$G,2,FALSE)</f>
        <v>Joueur23</v>
      </c>
      <c r="F804" s="31" t="str">
        <f>VLOOKUP($B804,Setup_MPP!$A:$E,4,FALSE)</f>
        <v>#D5D5D5</v>
      </c>
      <c r="G804" s="31" t="str">
        <f>VLOOKUP($B804,Setup_MPP!$A:$E,5,FALSE)</f>
        <v>#727272</v>
      </c>
      <c r="H804" s="31" t="str">
        <f>IFERROR(IF(AND(A804&gt;=1,A804&lt;=104),VLOOKUP($A804,Location!$A:$J,6,FALSE),IF(A804=0,"Avant l'ouverture",IF(OR(A804=105,A804=106),"Bonus"))),"")</f>
        <v>Tour 1</v>
      </c>
      <c r="I804" s="31" t="str">
        <f>IF(LEFT(H804,4)="Tour",VLOOKUP(A804,Database!$A:$C,3,FALSE),"")</f>
        <v>J</v>
      </c>
      <c r="J804" s="31" t="str">
        <f>VLOOKUP($A804,Location!$A:$J,7,FALSE)</f>
        <v>Autriche</v>
      </c>
      <c r="K804" s="31" t="str">
        <f>IFERROR(VLOOKUP(J804,Setup_Team!$B:$C,2,FALSE), "TDB")</f>
        <v>AUT</v>
      </c>
      <c r="L804" s="31" t="str">
        <f>VLOOKUP($A804,Location!$A:$J,8,FALSE)</f>
        <v>Jordanie</v>
      </c>
      <c r="M804" s="31" t="str">
        <f>IFERROR(VLOOKUP(L804,Setup_Team!$B:$C,2,FALSE), "TDB")</f>
        <v>JOR</v>
      </c>
      <c r="N804" s="31" t="str">
        <f>VLOOKUP($A804,Location!$A:$J,9,FALSE)</f>
        <v>Santa Clara, Californie</v>
      </c>
      <c r="O804" s="31" t="str">
        <f>VLOOKUP($A804,Location!$A:$J,10,FALSE)</f>
        <v>Levi's Stadium</v>
      </c>
      <c r="R804" s="31">
        <v>0</v>
      </c>
      <c r="S804" s="25">
        <f>VLOOKUP($A804,Database!$A:$Y,10,FALSE)</f>
        <v>38</v>
      </c>
      <c r="T804" s="25">
        <f>VLOOKUP($A804,Database!$A:$Y,11,FALSE)</f>
        <v>136</v>
      </c>
      <c r="U804" s="25">
        <f>VLOOKUP($A804,Database!$A:$Y,12,FALSE)</f>
        <v>163</v>
      </c>
      <c r="V804" s="25" t="str">
        <f>VLOOKUP(A804,Database!A:M,13,FALSE)</f>
        <v>À venir</v>
      </c>
      <c r="W804" s="25" t="str">
        <f>VLOOKUP($A804,Database!$A:$Y,20,FALSE)</f>
        <v/>
      </c>
      <c r="X804" s="25" t="str">
        <f>VLOOKUP($A804,Database!$A:$Y,21,FALSE)</f>
        <v/>
      </c>
      <c r="Y804" s="25" t="str">
        <f ca="1">IF(C804&lt;NOW(),IF(AND(P804&gt;Q804,W804&gt;X804),S804,IF(AND(P804=Q804,W804=X804),T804,IF(AND(P804&lt;Q804,W804&lt;X804),U804,0))),"")</f>
        <v/>
      </c>
      <c r="Z804" s="25">
        <f>IF(AND(P804=W804,Q804=X804),1,0)</f>
        <v>1</v>
      </c>
      <c r="AA804" s="25" t="str">
        <f>IF(Z804=0,"",IF(ISBLANK(VLOOKUP(A804,Database!A:AA,22,FALSE)),"",VLOOKUP(A804,Database!A:AA,22,FALSE)))</f>
        <v>Exact</v>
      </c>
      <c r="AB804" s="25">
        <f ca="1">IFERROR(IF(AND(Y804&lt;&gt;"",OR(V804="Terminé",V804="En cours")),VLOOKUP(AA804,Setup_ScoreExactBonus!A:D,4,FALSE),0),0)</f>
        <v>0</v>
      </c>
      <c r="AC804" s="31" t="str">
        <f ca="1">IF(Y804&lt;&gt;"", Y804 + IF(Z804=1,AB804, 0), "")</f>
        <v/>
      </c>
      <c r="AD804" s="31">
        <f ca="1">SUMIFS(AC$2:AC804,D$2:D804,D804)*IF(R804=0,1,2)</f>
        <v>0</v>
      </c>
    </row>
    <row r="805" spans="1:30" x14ac:dyDescent="0.35">
      <c r="A805" s="31">
        <f>IF(ISBLANK(B805),"",COUNTIF(B$2:B805,B805))-1</f>
        <v>20</v>
      </c>
      <c r="B805" s="31">
        <v>24</v>
      </c>
      <c r="C805" s="10">
        <f>VLOOKUP($A805,Database!$A:$Y,7,FALSE)</f>
        <v>46190.25</v>
      </c>
      <c r="D805" s="31" t="str">
        <f>VLOOKUP(Pronostics!$B805,Setup_MPP!$A:$G,3,FALSE)</f>
        <v>Joueur24</v>
      </c>
      <c r="E805" s="31" t="str">
        <f>VLOOKUP(Pronostics!$B805,Setup_MPP!$A:$G,2,FALSE)</f>
        <v>Joueur24</v>
      </c>
      <c r="F805" s="31" t="str">
        <f>VLOOKUP($B805,Setup_MPP!$A:$E,4,FALSE)</f>
        <v>#D5D5D5</v>
      </c>
      <c r="G805" s="31" t="str">
        <f>VLOOKUP($B805,Setup_MPP!$A:$E,5,FALSE)</f>
        <v>#727272</v>
      </c>
      <c r="H805" s="31" t="str">
        <f>IFERROR(IF(AND(A805&gt;=1,A805&lt;=104),VLOOKUP($A805,Location!$A:$J,6,FALSE),IF(A805=0,"Avant l'ouverture",IF(OR(A805=105,A805=106),"Bonus"))),"")</f>
        <v>Tour 1</v>
      </c>
      <c r="I805" s="31" t="str">
        <f>IF(LEFT(H805,4)="Tour",VLOOKUP(A805,Database!$A:$C,3,FALSE),"")</f>
        <v>J</v>
      </c>
      <c r="J805" s="31" t="str">
        <f>VLOOKUP($A805,Location!$A:$J,7,FALSE)</f>
        <v>Autriche</v>
      </c>
      <c r="K805" s="31" t="str">
        <f>IFERROR(VLOOKUP(J805,Setup_Team!$B:$C,2,FALSE), "TDB")</f>
        <v>AUT</v>
      </c>
      <c r="L805" s="31" t="str">
        <f>VLOOKUP($A805,Location!$A:$J,8,FALSE)</f>
        <v>Jordanie</v>
      </c>
      <c r="M805" s="31" t="str">
        <f>IFERROR(VLOOKUP(L805,Setup_Team!$B:$C,2,FALSE), "TDB")</f>
        <v>JOR</v>
      </c>
      <c r="N805" s="31" t="str">
        <f>VLOOKUP($A805,Location!$A:$J,9,FALSE)</f>
        <v>Santa Clara, Californie</v>
      </c>
      <c r="O805" s="31" t="str">
        <f>VLOOKUP($A805,Location!$A:$J,10,FALSE)</f>
        <v>Levi's Stadium</v>
      </c>
      <c r="R805" s="31">
        <v>0</v>
      </c>
      <c r="S805" s="25">
        <f>VLOOKUP($A805,Database!$A:$Y,10,FALSE)</f>
        <v>38</v>
      </c>
      <c r="T805" s="25">
        <f>VLOOKUP($A805,Database!$A:$Y,11,FALSE)</f>
        <v>136</v>
      </c>
      <c r="U805" s="25">
        <f>VLOOKUP($A805,Database!$A:$Y,12,FALSE)</f>
        <v>163</v>
      </c>
      <c r="V805" s="25" t="str">
        <f>VLOOKUP(A805,Database!A:M,13,FALSE)</f>
        <v>À venir</v>
      </c>
      <c r="W805" s="25" t="str">
        <f>VLOOKUP($A805,Database!$A:$Y,20,FALSE)</f>
        <v/>
      </c>
      <c r="X805" s="25" t="str">
        <f>VLOOKUP($A805,Database!$A:$Y,21,FALSE)</f>
        <v/>
      </c>
      <c r="Y805" s="25" t="str">
        <f ca="1">IF(C805&lt;NOW(),IF(AND(P805&gt;Q805,W805&gt;X805),S805,IF(AND(P805=Q805,W805=X805),T805,IF(AND(P805&lt;Q805,W805&lt;X805),U805,0))),"")</f>
        <v/>
      </c>
      <c r="Z805" s="25">
        <f>IF(AND(P805=W805,Q805=X805),1,0)</f>
        <v>1</v>
      </c>
      <c r="AA805" s="25" t="str">
        <f>IF(Z805=0,"",IF(ISBLANK(VLOOKUP(A805,Database!A:AA,22,FALSE)),"",VLOOKUP(A805,Database!A:AA,22,FALSE)))</f>
        <v>Exact</v>
      </c>
      <c r="AB805" s="25">
        <f ca="1">IFERROR(IF(AND(Y805&lt;&gt;"",OR(V805="Terminé",V805="En cours")),VLOOKUP(AA805,Setup_ScoreExactBonus!A:D,4,FALSE),0),0)</f>
        <v>0</v>
      </c>
      <c r="AC805" s="31" t="str">
        <f ca="1">IF(Y805&lt;&gt;"", Y805 + IF(Z805=1,AB805, 0), "")</f>
        <v/>
      </c>
      <c r="AD805" s="31">
        <f ca="1">SUMIFS(AC$2:AC805,D$2:D805,D805)*IF(R805=0,1,2)</f>
        <v>0</v>
      </c>
    </row>
    <row r="806" spans="1:30" x14ac:dyDescent="0.35">
      <c r="A806" s="31">
        <f>IF(ISBLANK(B806),"",COUNTIF(B$2:B806,B806))-1</f>
        <v>20</v>
      </c>
      <c r="B806" s="31">
        <v>25</v>
      </c>
      <c r="C806" s="10">
        <f>VLOOKUP($A806,Database!$A:$Y,7,FALSE)</f>
        <v>46190.25</v>
      </c>
      <c r="D806" s="31" t="str">
        <f>VLOOKUP(Pronostics!$B806,Setup_MPP!$A:$G,3,FALSE)</f>
        <v>Joueur25</v>
      </c>
      <c r="E806" s="31" t="str">
        <f>VLOOKUP(Pronostics!$B806,Setup_MPP!$A:$G,2,FALSE)</f>
        <v>Joueur25</v>
      </c>
      <c r="F806" s="31" t="str">
        <f>VLOOKUP($B806,Setup_MPP!$A:$E,4,FALSE)</f>
        <v>#D5D5D5</v>
      </c>
      <c r="G806" s="31" t="str">
        <f>VLOOKUP($B806,Setup_MPP!$A:$E,5,FALSE)</f>
        <v>#727272</v>
      </c>
      <c r="H806" s="31" t="str">
        <f>IFERROR(IF(AND(A806&gt;=1,A806&lt;=104),VLOOKUP($A806,Location!$A:$J,6,FALSE),IF(A806=0,"Avant l'ouverture",IF(OR(A806=105,A806=106),"Bonus"))),"")</f>
        <v>Tour 1</v>
      </c>
      <c r="I806" s="31" t="str">
        <f>IF(LEFT(H806,4)="Tour",VLOOKUP(A806,Database!$A:$C,3,FALSE),"")</f>
        <v>J</v>
      </c>
      <c r="J806" s="31" t="str">
        <f>VLOOKUP($A806,Location!$A:$J,7,FALSE)</f>
        <v>Autriche</v>
      </c>
      <c r="K806" s="31" t="str">
        <f>IFERROR(VLOOKUP(J806,Setup_Team!$B:$C,2,FALSE), "TDB")</f>
        <v>AUT</v>
      </c>
      <c r="L806" s="31" t="str">
        <f>VLOOKUP($A806,Location!$A:$J,8,FALSE)</f>
        <v>Jordanie</v>
      </c>
      <c r="M806" s="31" t="str">
        <f>IFERROR(VLOOKUP(L806,Setup_Team!$B:$C,2,FALSE), "TDB")</f>
        <v>JOR</v>
      </c>
      <c r="N806" s="31" t="str">
        <f>VLOOKUP($A806,Location!$A:$J,9,FALSE)</f>
        <v>Santa Clara, Californie</v>
      </c>
      <c r="O806" s="31" t="str">
        <f>VLOOKUP($A806,Location!$A:$J,10,FALSE)</f>
        <v>Levi's Stadium</v>
      </c>
      <c r="R806" s="31">
        <v>0</v>
      </c>
      <c r="S806" s="25">
        <f>VLOOKUP($A806,Database!$A:$Y,10,FALSE)</f>
        <v>38</v>
      </c>
      <c r="T806" s="25">
        <f>VLOOKUP($A806,Database!$A:$Y,11,FALSE)</f>
        <v>136</v>
      </c>
      <c r="U806" s="25">
        <f>VLOOKUP($A806,Database!$A:$Y,12,FALSE)</f>
        <v>163</v>
      </c>
      <c r="V806" s="25" t="str">
        <f>VLOOKUP(A806,Database!A:M,13,FALSE)</f>
        <v>À venir</v>
      </c>
      <c r="W806" s="25" t="str">
        <f>VLOOKUP($A806,Database!$A:$Y,20,FALSE)</f>
        <v/>
      </c>
      <c r="X806" s="25" t="str">
        <f>VLOOKUP($A806,Database!$A:$Y,21,FALSE)</f>
        <v/>
      </c>
      <c r="Y806" s="25" t="str">
        <f ca="1">IF(C806&lt;NOW(),IF(AND(P806&gt;Q806,W806&gt;X806),S806,IF(AND(P806=Q806,W806=X806),T806,IF(AND(P806&lt;Q806,W806&lt;X806),U806,0))),"")</f>
        <v/>
      </c>
      <c r="Z806" s="25">
        <f>IF(AND(P806=W806,Q806=X806),1,0)</f>
        <v>1</v>
      </c>
      <c r="AA806" s="25" t="str">
        <f>IF(Z806=0,"",IF(ISBLANK(VLOOKUP(A806,Database!A:AA,22,FALSE)),"",VLOOKUP(A806,Database!A:AA,22,FALSE)))</f>
        <v>Exact</v>
      </c>
      <c r="AB806" s="25">
        <f ca="1">IFERROR(IF(AND(Y806&lt;&gt;"",OR(V806="Terminé",V806="En cours")),VLOOKUP(AA806,Setup_ScoreExactBonus!A:D,4,FALSE),0),0)</f>
        <v>0</v>
      </c>
      <c r="AC806" s="31" t="str">
        <f ca="1">IF(Y806&lt;&gt;"", Y806 + IF(Z806=1,AB806, 0), "")</f>
        <v/>
      </c>
      <c r="AD806" s="31">
        <f ca="1">SUMIFS(AC$2:AC806,D$2:D806,D806)*IF(R806=0,1,2)</f>
        <v>0</v>
      </c>
    </row>
    <row r="807" spans="1:30" x14ac:dyDescent="0.35">
      <c r="A807" s="31">
        <f>IF(ISBLANK(B807),"",COUNTIF(B$2:B807,B807))-1</f>
        <v>20</v>
      </c>
      <c r="B807" s="31">
        <v>26</v>
      </c>
      <c r="C807" s="10">
        <f>VLOOKUP($A807,Database!$A:$Y,7,FALSE)</f>
        <v>46190.25</v>
      </c>
      <c r="D807" s="31" t="str">
        <f>VLOOKUP(Pronostics!$B807,Setup_MPP!$A:$G,3,FALSE)</f>
        <v>Joueur26</v>
      </c>
      <c r="E807" s="31" t="str">
        <f>VLOOKUP(Pronostics!$B807,Setup_MPP!$A:$G,2,FALSE)</f>
        <v>Joueur26</v>
      </c>
      <c r="F807" s="31" t="str">
        <f>VLOOKUP($B807,Setup_MPP!$A:$E,4,FALSE)</f>
        <v>#D5D5D5</v>
      </c>
      <c r="G807" s="31" t="str">
        <f>VLOOKUP($B807,Setup_MPP!$A:$E,5,FALSE)</f>
        <v>#727272</v>
      </c>
      <c r="H807" s="31" t="str">
        <f>IFERROR(IF(AND(A807&gt;=1,A807&lt;=104),VLOOKUP($A807,Location!$A:$J,6,FALSE),IF(A807=0,"Avant l'ouverture",IF(OR(A807=105,A807=106),"Bonus"))),"")</f>
        <v>Tour 1</v>
      </c>
      <c r="I807" s="31" t="str">
        <f>IF(LEFT(H807,4)="Tour",VLOOKUP(A807,Database!$A:$C,3,FALSE),"")</f>
        <v>J</v>
      </c>
      <c r="J807" s="31" t="str">
        <f>VLOOKUP($A807,Location!$A:$J,7,FALSE)</f>
        <v>Autriche</v>
      </c>
      <c r="K807" s="31" t="str">
        <f>IFERROR(VLOOKUP(J807,Setup_Team!$B:$C,2,FALSE), "TDB")</f>
        <v>AUT</v>
      </c>
      <c r="L807" s="31" t="str">
        <f>VLOOKUP($A807,Location!$A:$J,8,FALSE)</f>
        <v>Jordanie</v>
      </c>
      <c r="M807" s="31" t="str">
        <f>IFERROR(VLOOKUP(L807,Setup_Team!$B:$C,2,FALSE), "TDB")</f>
        <v>JOR</v>
      </c>
      <c r="N807" s="31" t="str">
        <f>VLOOKUP($A807,Location!$A:$J,9,FALSE)</f>
        <v>Santa Clara, Californie</v>
      </c>
      <c r="O807" s="31" t="str">
        <f>VLOOKUP($A807,Location!$A:$J,10,FALSE)</f>
        <v>Levi's Stadium</v>
      </c>
      <c r="R807" s="31">
        <v>0</v>
      </c>
      <c r="S807" s="25">
        <f>VLOOKUP($A807,Database!$A:$Y,10,FALSE)</f>
        <v>38</v>
      </c>
      <c r="T807" s="25">
        <f>VLOOKUP($A807,Database!$A:$Y,11,FALSE)</f>
        <v>136</v>
      </c>
      <c r="U807" s="25">
        <f>VLOOKUP($A807,Database!$A:$Y,12,FALSE)</f>
        <v>163</v>
      </c>
      <c r="V807" s="25" t="str">
        <f>VLOOKUP(A807,Database!A:M,13,FALSE)</f>
        <v>À venir</v>
      </c>
      <c r="W807" s="25" t="str">
        <f>VLOOKUP($A807,Database!$A:$Y,20,FALSE)</f>
        <v/>
      </c>
      <c r="X807" s="25" t="str">
        <f>VLOOKUP($A807,Database!$A:$Y,21,FALSE)</f>
        <v/>
      </c>
      <c r="Y807" s="25" t="str">
        <f ca="1">IF(C807&lt;NOW(),IF(AND(P807&gt;Q807,W807&gt;X807),S807,IF(AND(P807=Q807,W807=X807),T807,IF(AND(P807&lt;Q807,W807&lt;X807),U807,0))),"")</f>
        <v/>
      </c>
      <c r="Z807" s="25">
        <f>IF(AND(P807=W807,Q807=X807),1,0)</f>
        <v>1</v>
      </c>
      <c r="AA807" s="25" t="str">
        <f>IF(Z807=0,"",IF(ISBLANK(VLOOKUP(A807,Database!A:AA,22,FALSE)),"",VLOOKUP(A807,Database!A:AA,22,FALSE)))</f>
        <v>Exact</v>
      </c>
      <c r="AB807" s="25">
        <f ca="1">IFERROR(IF(AND(Y807&lt;&gt;"",OR(V807="Terminé",V807="En cours")),VLOOKUP(AA807,Setup_ScoreExactBonus!A:D,4,FALSE),0),0)</f>
        <v>0</v>
      </c>
      <c r="AC807" s="31" t="str">
        <f ca="1">IF(Y807&lt;&gt;"", Y807 + IF(Z807=1,AB807, 0), "")</f>
        <v/>
      </c>
      <c r="AD807" s="31">
        <f ca="1">SUMIFS(AC$2:AC807,D$2:D807,D807)*IF(R807=0,1,2)</f>
        <v>0</v>
      </c>
    </row>
    <row r="808" spans="1:30" x14ac:dyDescent="0.35">
      <c r="A808" s="31">
        <f>IF(ISBLANK(B808),"",COUNTIF(B$2:B808,B808))-1</f>
        <v>20</v>
      </c>
      <c r="B808" s="31">
        <v>27</v>
      </c>
      <c r="C808" s="10">
        <f>VLOOKUP($A808,Database!$A:$Y,7,FALSE)</f>
        <v>46190.25</v>
      </c>
      <c r="D808" s="31" t="str">
        <f>VLOOKUP(Pronostics!$B808,Setup_MPP!$A:$G,3,FALSE)</f>
        <v>Joueur27</v>
      </c>
      <c r="E808" s="31" t="str">
        <f>VLOOKUP(Pronostics!$B808,Setup_MPP!$A:$G,2,FALSE)</f>
        <v>Joueur27</v>
      </c>
      <c r="F808" s="31" t="str">
        <f>VLOOKUP($B808,Setup_MPP!$A:$E,4,FALSE)</f>
        <v>#D5D5D5</v>
      </c>
      <c r="G808" s="31" t="str">
        <f>VLOOKUP($B808,Setup_MPP!$A:$E,5,FALSE)</f>
        <v>#727272</v>
      </c>
      <c r="H808" s="31" t="str">
        <f>IFERROR(IF(AND(A808&gt;=1,A808&lt;=104),VLOOKUP($A808,Location!$A:$J,6,FALSE),IF(A808=0,"Avant l'ouverture",IF(OR(A808=105,A808=106),"Bonus"))),"")</f>
        <v>Tour 1</v>
      </c>
      <c r="I808" s="31" t="str">
        <f>IF(LEFT(H808,4)="Tour",VLOOKUP(A808,Database!$A:$C,3,FALSE),"")</f>
        <v>J</v>
      </c>
      <c r="J808" s="31" t="str">
        <f>VLOOKUP($A808,Location!$A:$J,7,FALSE)</f>
        <v>Autriche</v>
      </c>
      <c r="K808" s="31" t="str">
        <f>IFERROR(VLOOKUP(J808,Setup_Team!$B:$C,2,FALSE), "TDB")</f>
        <v>AUT</v>
      </c>
      <c r="L808" s="31" t="str">
        <f>VLOOKUP($A808,Location!$A:$J,8,FALSE)</f>
        <v>Jordanie</v>
      </c>
      <c r="M808" s="31" t="str">
        <f>IFERROR(VLOOKUP(L808,Setup_Team!$B:$C,2,FALSE), "TDB")</f>
        <v>JOR</v>
      </c>
      <c r="N808" s="31" t="str">
        <f>VLOOKUP($A808,Location!$A:$J,9,FALSE)</f>
        <v>Santa Clara, Californie</v>
      </c>
      <c r="O808" s="31" t="str">
        <f>VLOOKUP($A808,Location!$A:$J,10,FALSE)</f>
        <v>Levi's Stadium</v>
      </c>
      <c r="R808" s="31">
        <v>0</v>
      </c>
      <c r="S808" s="25">
        <f>VLOOKUP($A808,Database!$A:$Y,10,FALSE)</f>
        <v>38</v>
      </c>
      <c r="T808" s="25">
        <f>VLOOKUP($A808,Database!$A:$Y,11,FALSE)</f>
        <v>136</v>
      </c>
      <c r="U808" s="25">
        <f>VLOOKUP($A808,Database!$A:$Y,12,FALSE)</f>
        <v>163</v>
      </c>
      <c r="V808" s="25" t="str">
        <f>VLOOKUP(A808,Database!A:M,13,FALSE)</f>
        <v>À venir</v>
      </c>
      <c r="W808" s="25" t="str">
        <f>VLOOKUP($A808,Database!$A:$Y,20,FALSE)</f>
        <v/>
      </c>
      <c r="X808" s="25" t="str">
        <f>VLOOKUP($A808,Database!$A:$Y,21,FALSE)</f>
        <v/>
      </c>
      <c r="Y808" s="25" t="str">
        <f ca="1">IF(C808&lt;NOW(),IF(AND(P808&gt;Q808,W808&gt;X808),S808,IF(AND(P808=Q808,W808=X808),T808,IF(AND(P808&lt;Q808,W808&lt;X808),U808,0))),"")</f>
        <v/>
      </c>
      <c r="Z808" s="25">
        <f>IF(AND(P808=W808,Q808=X808),1,0)</f>
        <v>1</v>
      </c>
      <c r="AA808" s="25" t="str">
        <f>IF(Z808=0,"",IF(ISBLANK(VLOOKUP(A808,Database!A:AA,22,FALSE)),"",VLOOKUP(A808,Database!A:AA,22,FALSE)))</f>
        <v>Exact</v>
      </c>
      <c r="AB808" s="25">
        <f ca="1">IFERROR(IF(AND(Y808&lt;&gt;"",OR(V808="Terminé",V808="En cours")),VLOOKUP(AA808,Setup_ScoreExactBonus!A:D,4,FALSE),0),0)</f>
        <v>0</v>
      </c>
      <c r="AC808" s="31" t="str">
        <f ca="1">IF(Y808&lt;&gt;"", Y808 + IF(Z808=1,AB808, 0), "")</f>
        <v/>
      </c>
      <c r="AD808" s="31">
        <f ca="1">SUMIFS(AC$2:AC808,D$2:D808,D808)*IF(R808=0,1,2)</f>
        <v>0</v>
      </c>
    </row>
    <row r="809" spans="1:30" x14ac:dyDescent="0.35">
      <c r="A809" s="31">
        <f>IF(ISBLANK(B809),"",COUNTIF(B$2:B809,B809))-1</f>
        <v>20</v>
      </c>
      <c r="B809" s="31">
        <v>28</v>
      </c>
      <c r="C809" s="10">
        <f>VLOOKUP($A809,Database!$A:$Y,7,FALSE)</f>
        <v>46190.25</v>
      </c>
      <c r="D809" s="31" t="str">
        <f>VLOOKUP(Pronostics!$B809,Setup_MPP!$A:$G,3,FALSE)</f>
        <v>Joueur28</v>
      </c>
      <c r="E809" s="31" t="str">
        <f>VLOOKUP(Pronostics!$B809,Setup_MPP!$A:$G,2,FALSE)</f>
        <v>Joueur28</v>
      </c>
      <c r="F809" s="31" t="str">
        <f>VLOOKUP($B809,Setup_MPP!$A:$E,4,FALSE)</f>
        <v>#D5D5D5</v>
      </c>
      <c r="G809" s="31" t="str">
        <f>VLOOKUP($B809,Setup_MPP!$A:$E,5,FALSE)</f>
        <v>#727272</v>
      </c>
      <c r="H809" s="31" t="str">
        <f>IFERROR(IF(AND(A809&gt;=1,A809&lt;=104),VLOOKUP($A809,Location!$A:$J,6,FALSE),IF(A809=0,"Avant l'ouverture",IF(OR(A809=105,A809=106),"Bonus"))),"")</f>
        <v>Tour 1</v>
      </c>
      <c r="I809" s="31" t="str">
        <f>IF(LEFT(H809,4)="Tour",VLOOKUP(A809,Database!$A:$C,3,FALSE),"")</f>
        <v>J</v>
      </c>
      <c r="J809" s="31" t="str">
        <f>VLOOKUP($A809,Location!$A:$J,7,FALSE)</f>
        <v>Autriche</v>
      </c>
      <c r="K809" s="31" t="str">
        <f>IFERROR(VLOOKUP(J809,Setup_Team!$B:$C,2,FALSE), "TDB")</f>
        <v>AUT</v>
      </c>
      <c r="L809" s="31" t="str">
        <f>VLOOKUP($A809,Location!$A:$J,8,FALSE)</f>
        <v>Jordanie</v>
      </c>
      <c r="M809" s="31" t="str">
        <f>IFERROR(VLOOKUP(L809,Setup_Team!$B:$C,2,FALSE), "TDB")</f>
        <v>JOR</v>
      </c>
      <c r="N809" s="31" t="str">
        <f>VLOOKUP($A809,Location!$A:$J,9,FALSE)</f>
        <v>Santa Clara, Californie</v>
      </c>
      <c r="O809" s="31" t="str">
        <f>VLOOKUP($A809,Location!$A:$J,10,FALSE)</f>
        <v>Levi's Stadium</v>
      </c>
      <c r="R809" s="31">
        <v>0</v>
      </c>
      <c r="S809" s="25">
        <f>VLOOKUP($A809,Database!$A:$Y,10,FALSE)</f>
        <v>38</v>
      </c>
      <c r="T809" s="25">
        <f>VLOOKUP($A809,Database!$A:$Y,11,FALSE)</f>
        <v>136</v>
      </c>
      <c r="U809" s="25">
        <f>VLOOKUP($A809,Database!$A:$Y,12,FALSE)</f>
        <v>163</v>
      </c>
      <c r="V809" s="25" t="str">
        <f>VLOOKUP(A809,Database!A:M,13,FALSE)</f>
        <v>À venir</v>
      </c>
      <c r="W809" s="25" t="str">
        <f>VLOOKUP($A809,Database!$A:$Y,20,FALSE)</f>
        <v/>
      </c>
      <c r="X809" s="25" t="str">
        <f>VLOOKUP($A809,Database!$A:$Y,21,FALSE)</f>
        <v/>
      </c>
      <c r="Y809" s="25" t="str">
        <f ca="1">IF(C809&lt;NOW(),IF(AND(P809&gt;Q809,W809&gt;X809),S809,IF(AND(P809=Q809,W809=X809),T809,IF(AND(P809&lt;Q809,W809&lt;X809),U809,0))),"")</f>
        <v/>
      </c>
      <c r="Z809" s="25">
        <f>IF(AND(P809=W809,Q809=X809),1,0)</f>
        <v>1</v>
      </c>
      <c r="AA809" s="25" t="str">
        <f>IF(Z809=0,"",IF(ISBLANK(VLOOKUP(A809,Database!A:AA,22,FALSE)),"",VLOOKUP(A809,Database!A:AA,22,FALSE)))</f>
        <v>Exact</v>
      </c>
      <c r="AB809" s="25">
        <f ca="1">IFERROR(IF(AND(Y809&lt;&gt;"",OR(V809="Terminé",V809="En cours")),VLOOKUP(AA809,Setup_ScoreExactBonus!A:D,4,FALSE),0),0)</f>
        <v>0</v>
      </c>
      <c r="AC809" s="31" t="str">
        <f ca="1">IF(Y809&lt;&gt;"", Y809 + IF(Z809=1,AB809, 0), "")</f>
        <v/>
      </c>
      <c r="AD809" s="31">
        <f ca="1">SUMIFS(AC$2:AC809,D$2:D809,D809)*IF(R809=0,1,2)</f>
        <v>0</v>
      </c>
    </row>
    <row r="810" spans="1:30" x14ac:dyDescent="0.35">
      <c r="A810" s="31">
        <f>IF(ISBLANK(B810),"",COUNTIF(B$2:B810,B810))-1</f>
        <v>20</v>
      </c>
      <c r="B810" s="31">
        <v>29</v>
      </c>
      <c r="C810" s="10">
        <f>VLOOKUP($A810,Database!$A:$Y,7,FALSE)</f>
        <v>46190.25</v>
      </c>
      <c r="D810" s="31" t="str">
        <f>VLOOKUP(Pronostics!$B810,Setup_MPP!$A:$G,3,FALSE)</f>
        <v>Joueur29</v>
      </c>
      <c r="E810" s="31" t="str">
        <f>VLOOKUP(Pronostics!$B810,Setup_MPP!$A:$G,2,FALSE)</f>
        <v>Joueur29</v>
      </c>
      <c r="F810" s="31" t="str">
        <f>VLOOKUP($B810,Setup_MPP!$A:$E,4,FALSE)</f>
        <v>#D5D5D5</v>
      </c>
      <c r="G810" s="31" t="str">
        <f>VLOOKUP($B810,Setup_MPP!$A:$E,5,FALSE)</f>
        <v>#727272</v>
      </c>
      <c r="H810" s="31" t="str">
        <f>IFERROR(IF(AND(A810&gt;=1,A810&lt;=104),VLOOKUP($A810,Location!$A:$J,6,FALSE),IF(A810=0,"Avant l'ouverture",IF(OR(A810=105,A810=106),"Bonus"))),"")</f>
        <v>Tour 1</v>
      </c>
      <c r="I810" s="31" t="str">
        <f>IF(LEFT(H810,4)="Tour",VLOOKUP(A810,Database!$A:$C,3,FALSE),"")</f>
        <v>J</v>
      </c>
      <c r="J810" s="31" t="str">
        <f>VLOOKUP($A810,Location!$A:$J,7,FALSE)</f>
        <v>Autriche</v>
      </c>
      <c r="K810" s="31" t="str">
        <f>IFERROR(VLOOKUP(J810,Setup_Team!$B:$C,2,FALSE), "TDB")</f>
        <v>AUT</v>
      </c>
      <c r="L810" s="31" t="str">
        <f>VLOOKUP($A810,Location!$A:$J,8,FALSE)</f>
        <v>Jordanie</v>
      </c>
      <c r="M810" s="31" t="str">
        <f>IFERROR(VLOOKUP(L810,Setup_Team!$B:$C,2,FALSE), "TDB")</f>
        <v>JOR</v>
      </c>
      <c r="N810" s="31" t="str">
        <f>VLOOKUP($A810,Location!$A:$J,9,FALSE)</f>
        <v>Santa Clara, Californie</v>
      </c>
      <c r="O810" s="31" t="str">
        <f>VLOOKUP($A810,Location!$A:$J,10,FALSE)</f>
        <v>Levi's Stadium</v>
      </c>
      <c r="R810" s="31">
        <v>0</v>
      </c>
      <c r="S810" s="25">
        <f>VLOOKUP($A810,Database!$A:$Y,10,FALSE)</f>
        <v>38</v>
      </c>
      <c r="T810" s="25">
        <f>VLOOKUP($A810,Database!$A:$Y,11,FALSE)</f>
        <v>136</v>
      </c>
      <c r="U810" s="25">
        <f>VLOOKUP($A810,Database!$A:$Y,12,FALSE)</f>
        <v>163</v>
      </c>
      <c r="V810" s="25" t="str">
        <f>VLOOKUP(A810,Database!A:M,13,FALSE)</f>
        <v>À venir</v>
      </c>
      <c r="W810" s="25" t="str">
        <f>VLOOKUP($A810,Database!$A:$Y,20,FALSE)</f>
        <v/>
      </c>
      <c r="X810" s="25" t="str">
        <f>VLOOKUP($A810,Database!$A:$Y,21,FALSE)</f>
        <v/>
      </c>
      <c r="Y810" s="25" t="str">
        <f ca="1">IF(C810&lt;NOW(),IF(AND(P810&gt;Q810,W810&gt;X810),S810,IF(AND(P810=Q810,W810=X810),T810,IF(AND(P810&lt;Q810,W810&lt;X810),U810,0))),"")</f>
        <v/>
      </c>
      <c r="Z810" s="25">
        <f>IF(AND(P810=W810,Q810=X810),1,0)</f>
        <v>1</v>
      </c>
      <c r="AA810" s="25" t="str">
        <f>IF(Z810=0,"",IF(ISBLANK(VLOOKUP(A810,Database!A:AA,22,FALSE)),"",VLOOKUP(A810,Database!A:AA,22,FALSE)))</f>
        <v>Exact</v>
      </c>
      <c r="AB810" s="25">
        <f ca="1">IFERROR(IF(AND(Y810&lt;&gt;"",OR(V810="Terminé",V810="En cours")),VLOOKUP(AA810,Setup_ScoreExactBonus!A:D,4,FALSE),0),0)</f>
        <v>0</v>
      </c>
      <c r="AC810" s="31" t="str">
        <f ca="1">IF(Y810&lt;&gt;"", Y810 + IF(Z810=1,AB810, 0), "")</f>
        <v/>
      </c>
      <c r="AD810" s="31">
        <f ca="1">SUMIFS(AC$2:AC810,D$2:D810,D810)*IF(R810=0,1,2)</f>
        <v>0</v>
      </c>
    </row>
    <row r="811" spans="1:30" x14ac:dyDescent="0.35">
      <c r="A811" s="31">
        <f>IF(ISBLANK(B811),"",COUNTIF(B$2:B811,B811))-1</f>
        <v>20</v>
      </c>
      <c r="B811" s="31">
        <v>30</v>
      </c>
      <c r="C811" s="10">
        <f>VLOOKUP($A811,Database!$A:$Y,7,FALSE)</f>
        <v>46190.25</v>
      </c>
      <c r="D811" s="31" t="str">
        <f>VLOOKUP(Pronostics!$B811,Setup_MPP!$A:$G,3,FALSE)</f>
        <v>Joueur30</v>
      </c>
      <c r="E811" s="31" t="str">
        <f>VLOOKUP(Pronostics!$B811,Setup_MPP!$A:$G,2,FALSE)</f>
        <v>Joueur30</v>
      </c>
      <c r="F811" s="31" t="str">
        <f>VLOOKUP($B811,Setup_MPP!$A:$E,4,FALSE)</f>
        <v>#D5D5D5</v>
      </c>
      <c r="G811" s="31" t="str">
        <f>VLOOKUP($B811,Setup_MPP!$A:$E,5,FALSE)</f>
        <v>#727272</v>
      </c>
      <c r="H811" s="31" t="str">
        <f>IFERROR(IF(AND(A811&gt;=1,A811&lt;=104),VLOOKUP($A811,Location!$A:$J,6,FALSE),IF(A811=0,"Avant l'ouverture",IF(OR(A811=105,A811=106),"Bonus"))),"")</f>
        <v>Tour 1</v>
      </c>
      <c r="I811" s="31" t="str">
        <f>IF(LEFT(H811,4)="Tour",VLOOKUP(A811,Database!$A:$C,3,FALSE),"")</f>
        <v>J</v>
      </c>
      <c r="J811" s="31" t="str">
        <f>VLOOKUP($A811,Location!$A:$J,7,FALSE)</f>
        <v>Autriche</v>
      </c>
      <c r="K811" s="31" t="str">
        <f>IFERROR(VLOOKUP(J811,Setup_Team!$B:$C,2,FALSE), "TDB")</f>
        <v>AUT</v>
      </c>
      <c r="L811" s="31" t="str">
        <f>VLOOKUP($A811,Location!$A:$J,8,FALSE)</f>
        <v>Jordanie</v>
      </c>
      <c r="M811" s="31" t="str">
        <f>IFERROR(VLOOKUP(L811,Setup_Team!$B:$C,2,FALSE), "TDB")</f>
        <v>JOR</v>
      </c>
      <c r="N811" s="31" t="str">
        <f>VLOOKUP($A811,Location!$A:$J,9,FALSE)</f>
        <v>Santa Clara, Californie</v>
      </c>
      <c r="O811" s="31" t="str">
        <f>VLOOKUP($A811,Location!$A:$J,10,FALSE)</f>
        <v>Levi's Stadium</v>
      </c>
      <c r="R811" s="31">
        <v>0</v>
      </c>
      <c r="S811" s="25">
        <f>VLOOKUP($A811,Database!$A:$Y,10,FALSE)</f>
        <v>38</v>
      </c>
      <c r="T811" s="25">
        <f>VLOOKUP($A811,Database!$A:$Y,11,FALSE)</f>
        <v>136</v>
      </c>
      <c r="U811" s="25">
        <f>VLOOKUP($A811,Database!$A:$Y,12,FALSE)</f>
        <v>163</v>
      </c>
      <c r="V811" s="25" t="str">
        <f>VLOOKUP(A811,Database!A:M,13,FALSE)</f>
        <v>À venir</v>
      </c>
      <c r="W811" s="25" t="str">
        <f>VLOOKUP($A811,Database!$A:$Y,20,FALSE)</f>
        <v/>
      </c>
      <c r="X811" s="25" t="str">
        <f>VLOOKUP($A811,Database!$A:$Y,21,FALSE)</f>
        <v/>
      </c>
      <c r="Y811" s="25" t="str">
        <f ca="1">IF(C811&lt;NOW(),IF(AND(P811&gt;Q811,W811&gt;X811),S811,IF(AND(P811=Q811,W811=X811),T811,IF(AND(P811&lt;Q811,W811&lt;X811),U811,0))),"")</f>
        <v/>
      </c>
      <c r="Z811" s="25">
        <f>IF(AND(P811=W811,Q811=X811),1,0)</f>
        <v>1</v>
      </c>
      <c r="AA811" s="25" t="str">
        <f>IF(Z811=0,"",IF(ISBLANK(VLOOKUP(A811,Database!A:AA,22,FALSE)),"",VLOOKUP(A811,Database!A:AA,22,FALSE)))</f>
        <v>Exact</v>
      </c>
      <c r="AB811" s="25">
        <f ca="1">IFERROR(IF(AND(Y811&lt;&gt;"",OR(V811="Terminé",V811="En cours")),VLOOKUP(AA811,Setup_ScoreExactBonus!A:D,4,FALSE),0),0)</f>
        <v>0</v>
      </c>
      <c r="AC811" s="31" t="str">
        <f ca="1">IF(Y811&lt;&gt;"", Y811 + IF(Z811=1,AB811, 0), "")</f>
        <v/>
      </c>
      <c r="AD811" s="31">
        <f ca="1">SUMIFS(AC$2:AC811,D$2:D811,D811)*IF(R811=0,1,2)</f>
        <v>0</v>
      </c>
    </row>
    <row r="812" spans="1:30" x14ac:dyDescent="0.35">
      <c r="A812" s="31">
        <f>IF(ISBLANK(B812),"",COUNTIF(B$2:B812,B812))-1</f>
        <v>20</v>
      </c>
      <c r="B812" s="31">
        <v>31</v>
      </c>
      <c r="C812" s="10">
        <f>VLOOKUP($A812,Database!$A:$Y,7,FALSE)</f>
        <v>46190.25</v>
      </c>
      <c r="D812" s="31" t="str">
        <f>VLOOKUP(Pronostics!$B812,Setup_MPP!$A:$G,3,FALSE)</f>
        <v>Joueur31</v>
      </c>
      <c r="E812" s="31" t="str">
        <f>VLOOKUP(Pronostics!$B812,Setup_MPP!$A:$G,2,FALSE)</f>
        <v>Joueur31</v>
      </c>
      <c r="F812" s="31" t="str">
        <f>VLOOKUP($B812,Setup_MPP!$A:$E,4,FALSE)</f>
        <v>#D5D5D5</v>
      </c>
      <c r="G812" s="31" t="str">
        <f>VLOOKUP($B812,Setup_MPP!$A:$E,5,FALSE)</f>
        <v>#727272</v>
      </c>
      <c r="H812" s="31" t="str">
        <f>IFERROR(IF(AND(A812&gt;=1,A812&lt;=104),VLOOKUP($A812,Location!$A:$J,6,FALSE),IF(A812=0,"Avant l'ouverture",IF(OR(A812=105,A812=106),"Bonus"))),"")</f>
        <v>Tour 1</v>
      </c>
      <c r="I812" s="31" t="str">
        <f>IF(LEFT(H812,4)="Tour",VLOOKUP(A812,Database!$A:$C,3,FALSE),"")</f>
        <v>J</v>
      </c>
      <c r="J812" s="31" t="str">
        <f>VLOOKUP($A812,Location!$A:$J,7,FALSE)</f>
        <v>Autriche</v>
      </c>
      <c r="K812" s="31" t="str">
        <f>IFERROR(VLOOKUP(J812,Setup_Team!$B:$C,2,FALSE), "TDB")</f>
        <v>AUT</v>
      </c>
      <c r="L812" s="31" t="str">
        <f>VLOOKUP($A812,Location!$A:$J,8,FALSE)</f>
        <v>Jordanie</v>
      </c>
      <c r="M812" s="31" t="str">
        <f>IFERROR(VLOOKUP(L812,Setup_Team!$B:$C,2,FALSE), "TDB")</f>
        <v>JOR</v>
      </c>
      <c r="N812" s="31" t="str">
        <f>VLOOKUP($A812,Location!$A:$J,9,FALSE)</f>
        <v>Santa Clara, Californie</v>
      </c>
      <c r="O812" s="31" t="str">
        <f>VLOOKUP($A812,Location!$A:$J,10,FALSE)</f>
        <v>Levi's Stadium</v>
      </c>
      <c r="R812" s="31">
        <v>0</v>
      </c>
      <c r="S812" s="25">
        <f>VLOOKUP($A812,Database!$A:$Y,10,FALSE)</f>
        <v>38</v>
      </c>
      <c r="T812" s="25">
        <f>VLOOKUP($A812,Database!$A:$Y,11,FALSE)</f>
        <v>136</v>
      </c>
      <c r="U812" s="25">
        <f>VLOOKUP($A812,Database!$A:$Y,12,FALSE)</f>
        <v>163</v>
      </c>
      <c r="V812" s="25" t="str">
        <f>VLOOKUP(A812,Database!A:M,13,FALSE)</f>
        <v>À venir</v>
      </c>
      <c r="W812" s="25" t="str">
        <f>VLOOKUP($A812,Database!$A:$Y,20,FALSE)</f>
        <v/>
      </c>
      <c r="X812" s="25" t="str">
        <f>VLOOKUP($A812,Database!$A:$Y,21,FALSE)</f>
        <v/>
      </c>
      <c r="Y812" s="25" t="str">
        <f ca="1">IF(C812&lt;NOW(),IF(AND(P812&gt;Q812,W812&gt;X812),S812,IF(AND(P812=Q812,W812=X812),T812,IF(AND(P812&lt;Q812,W812&lt;X812),U812,0))),"")</f>
        <v/>
      </c>
      <c r="Z812" s="25">
        <f>IF(AND(P812=W812,Q812=X812),1,0)</f>
        <v>1</v>
      </c>
      <c r="AA812" s="25" t="str">
        <f>IF(Z812=0,"",IF(ISBLANK(VLOOKUP(A812,Database!A:AA,22,FALSE)),"",VLOOKUP(A812,Database!A:AA,22,FALSE)))</f>
        <v>Exact</v>
      </c>
      <c r="AB812" s="25">
        <f ca="1">IFERROR(IF(AND(Y812&lt;&gt;"",OR(V812="Terminé",V812="En cours")),VLOOKUP(AA812,Setup_ScoreExactBonus!A:D,4,FALSE),0),0)</f>
        <v>0</v>
      </c>
      <c r="AC812" s="31" t="str">
        <f ca="1">IF(Y812&lt;&gt;"", Y812 + IF(Z812=1,AB812, 0), "")</f>
        <v/>
      </c>
      <c r="AD812" s="31">
        <f ca="1">SUMIFS(AC$2:AC812,D$2:D812,D812)*IF(R812=0,1,2)</f>
        <v>0</v>
      </c>
    </row>
    <row r="813" spans="1:30" x14ac:dyDescent="0.35">
      <c r="A813" s="31">
        <f>IF(ISBLANK(B813),"",COUNTIF(B$2:B813,B813))-1</f>
        <v>20</v>
      </c>
      <c r="B813" s="31">
        <v>32</v>
      </c>
      <c r="C813" s="10">
        <f>VLOOKUP($A813,Database!$A:$Y,7,FALSE)</f>
        <v>46190.25</v>
      </c>
      <c r="D813" s="31" t="str">
        <f>VLOOKUP(Pronostics!$B813,Setup_MPP!$A:$G,3,FALSE)</f>
        <v>Joueur32</v>
      </c>
      <c r="E813" s="31" t="str">
        <f>VLOOKUP(Pronostics!$B813,Setup_MPP!$A:$G,2,FALSE)</f>
        <v>Joueur32</v>
      </c>
      <c r="F813" s="31" t="str">
        <f>VLOOKUP($B813,Setup_MPP!$A:$E,4,FALSE)</f>
        <v>#D5D5D5</v>
      </c>
      <c r="G813" s="31" t="str">
        <f>VLOOKUP($B813,Setup_MPP!$A:$E,5,FALSE)</f>
        <v>#727272</v>
      </c>
      <c r="H813" s="31" t="str">
        <f>IFERROR(IF(AND(A813&gt;=1,A813&lt;=104),VLOOKUP($A813,Location!$A:$J,6,FALSE),IF(A813=0,"Avant l'ouverture",IF(OR(A813=105,A813=106),"Bonus"))),"")</f>
        <v>Tour 1</v>
      </c>
      <c r="I813" s="31" t="str">
        <f>IF(LEFT(H813,4)="Tour",VLOOKUP(A813,Database!$A:$C,3,FALSE),"")</f>
        <v>J</v>
      </c>
      <c r="J813" s="31" t="str">
        <f>VLOOKUP($A813,Location!$A:$J,7,FALSE)</f>
        <v>Autriche</v>
      </c>
      <c r="K813" s="31" t="str">
        <f>IFERROR(VLOOKUP(J813,Setup_Team!$B:$C,2,FALSE), "TDB")</f>
        <v>AUT</v>
      </c>
      <c r="L813" s="31" t="str">
        <f>VLOOKUP($A813,Location!$A:$J,8,FALSE)</f>
        <v>Jordanie</v>
      </c>
      <c r="M813" s="31" t="str">
        <f>IFERROR(VLOOKUP(L813,Setup_Team!$B:$C,2,FALSE), "TDB")</f>
        <v>JOR</v>
      </c>
      <c r="N813" s="31" t="str">
        <f>VLOOKUP($A813,Location!$A:$J,9,FALSE)</f>
        <v>Santa Clara, Californie</v>
      </c>
      <c r="O813" s="31" t="str">
        <f>VLOOKUP($A813,Location!$A:$J,10,FALSE)</f>
        <v>Levi's Stadium</v>
      </c>
      <c r="R813" s="31">
        <v>0</v>
      </c>
      <c r="S813" s="25">
        <f>VLOOKUP($A813,Database!$A:$Y,10,FALSE)</f>
        <v>38</v>
      </c>
      <c r="T813" s="25">
        <f>VLOOKUP($A813,Database!$A:$Y,11,FALSE)</f>
        <v>136</v>
      </c>
      <c r="U813" s="25">
        <f>VLOOKUP($A813,Database!$A:$Y,12,FALSE)</f>
        <v>163</v>
      </c>
      <c r="V813" s="25" t="str">
        <f>VLOOKUP(A813,Database!A:M,13,FALSE)</f>
        <v>À venir</v>
      </c>
      <c r="W813" s="25" t="str">
        <f>VLOOKUP($A813,Database!$A:$Y,20,FALSE)</f>
        <v/>
      </c>
      <c r="X813" s="25" t="str">
        <f>VLOOKUP($A813,Database!$A:$Y,21,FALSE)</f>
        <v/>
      </c>
      <c r="Y813" s="25" t="str">
        <f ca="1">IF(C813&lt;NOW(),IF(AND(P813&gt;Q813,W813&gt;X813),S813,IF(AND(P813=Q813,W813=X813),T813,IF(AND(P813&lt;Q813,W813&lt;X813),U813,0))),"")</f>
        <v/>
      </c>
      <c r="Z813" s="25">
        <f>IF(AND(P813=W813,Q813=X813),1,0)</f>
        <v>1</v>
      </c>
      <c r="AA813" s="25" t="str">
        <f>IF(Z813=0,"",IF(ISBLANK(VLOOKUP(A813,Database!A:AA,22,FALSE)),"",VLOOKUP(A813,Database!A:AA,22,FALSE)))</f>
        <v>Exact</v>
      </c>
      <c r="AB813" s="25">
        <f ca="1">IFERROR(IF(AND(Y813&lt;&gt;"",OR(V813="Terminé",V813="En cours")),VLOOKUP(AA813,Setup_ScoreExactBonus!A:D,4,FALSE),0),0)</f>
        <v>0</v>
      </c>
      <c r="AC813" s="31" t="str">
        <f ca="1">IF(Y813&lt;&gt;"", Y813 + IF(Z813=1,AB813, 0), "")</f>
        <v/>
      </c>
      <c r="AD813" s="31">
        <f ca="1">SUMIFS(AC$2:AC813,D$2:D813,D813)*IF(R813=0,1,2)</f>
        <v>0</v>
      </c>
    </row>
    <row r="814" spans="1:30" x14ac:dyDescent="0.35">
      <c r="A814" s="31">
        <f>IF(ISBLANK(B814),"",COUNTIF(B$2:B814,B814))-1</f>
        <v>20</v>
      </c>
      <c r="B814" s="31">
        <v>33</v>
      </c>
      <c r="C814" s="10">
        <f>VLOOKUP($A814,Database!$A:$Y,7,FALSE)</f>
        <v>46190.25</v>
      </c>
      <c r="D814" s="31" t="str">
        <f>VLOOKUP(Pronostics!$B814,Setup_MPP!$A:$G,3,FALSE)</f>
        <v>Joueur33</v>
      </c>
      <c r="E814" s="31" t="str">
        <f>VLOOKUP(Pronostics!$B814,Setup_MPP!$A:$G,2,FALSE)</f>
        <v>Joueur33</v>
      </c>
      <c r="F814" s="31" t="str">
        <f>VLOOKUP($B814,Setup_MPP!$A:$E,4,FALSE)</f>
        <v>#D5D5D5</v>
      </c>
      <c r="G814" s="31" t="str">
        <f>VLOOKUP($B814,Setup_MPP!$A:$E,5,FALSE)</f>
        <v>#727272</v>
      </c>
      <c r="H814" s="31" t="str">
        <f>IFERROR(IF(AND(A814&gt;=1,A814&lt;=104),VLOOKUP($A814,Location!$A:$J,6,FALSE),IF(A814=0,"Avant l'ouverture",IF(OR(A814=105,A814=106),"Bonus"))),"")</f>
        <v>Tour 1</v>
      </c>
      <c r="I814" s="31" t="str">
        <f>IF(LEFT(H814,4)="Tour",VLOOKUP(A814,Database!$A:$C,3,FALSE),"")</f>
        <v>J</v>
      </c>
      <c r="J814" s="31" t="str">
        <f>VLOOKUP($A814,Location!$A:$J,7,FALSE)</f>
        <v>Autriche</v>
      </c>
      <c r="K814" s="31" t="str">
        <f>IFERROR(VLOOKUP(J814,Setup_Team!$B:$C,2,FALSE), "TDB")</f>
        <v>AUT</v>
      </c>
      <c r="L814" s="31" t="str">
        <f>VLOOKUP($A814,Location!$A:$J,8,FALSE)</f>
        <v>Jordanie</v>
      </c>
      <c r="M814" s="31" t="str">
        <f>IFERROR(VLOOKUP(L814,Setup_Team!$B:$C,2,FALSE), "TDB")</f>
        <v>JOR</v>
      </c>
      <c r="N814" s="31" t="str">
        <f>VLOOKUP($A814,Location!$A:$J,9,FALSE)</f>
        <v>Santa Clara, Californie</v>
      </c>
      <c r="O814" s="31" t="str">
        <f>VLOOKUP($A814,Location!$A:$J,10,FALSE)</f>
        <v>Levi's Stadium</v>
      </c>
      <c r="R814" s="31">
        <v>0</v>
      </c>
      <c r="S814" s="25">
        <f>VLOOKUP($A814,Database!$A:$Y,10,FALSE)</f>
        <v>38</v>
      </c>
      <c r="T814" s="25">
        <f>VLOOKUP($A814,Database!$A:$Y,11,FALSE)</f>
        <v>136</v>
      </c>
      <c r="U814" s="25">
        <f>VLOOKUP($A814,Database!$A:$Y,12,FALSE)</f>
        <v>163</v>
      </c>
      <c r="V814" s="25" t="str">
        <f>VLOOKUP(A814,Database!A:M,13,FALSE)</f>
        <v>À venir</v>
      </c>
      <c r="W814" s="25" t="str">
        <f>VLOOKUP($A814,Database!$A:$Y,20,FALSE)</f>
        <v/>
      </c>
      <c r="X814" s="25" t="str">
        <f>VLOOKUP($A814,Database!$A:$Y,21,FALSE)</f>
        <v/>
      </c>
      <c r="Y814" s="25" t="str">
        <f ca="1">IF(C814&lt;NOW(),IF(AND(P814&gt;Q814,W814&gt;X814),S814,IF(AND(P814=Q814,W814=X814),T814,IF(AND(P814&lt;Q814,W814&lt;X814),U814,0))),"")</f>
        <v/>
      </c>
      <c r="Z814" s="25">
        <f>IF(AND(P814=W814,Q814=X814),1,0)</f>
        <v>1</v>
      </c>
      <c r="AA814" s="25" t="str">
        <f>IF(Z814=0,"",IF(ISBLANK(VLOOKUP(A814,Database!A:AA,22,FALSE)),"",VLOOKUP(A814,Database!A:AA,22,FALSE)))</f>
        <v>Exact</v>
      </c>
      <c r="AB814" s="25">
        <f ca="1">IFERROR(IF(AND(Y814&lt;&gt;"",OR(V814="Terminé",V814="En cours")),VLOOKUP(AA814,Setup_ScoreExactBonus!A:D,4,FALSE),0),0)</f>
        <v>0</v>
      </c>
      <c r="AC814" s="31" t="str">
        <f ca="1">IF(Y814&lt;&gt;"", Y814 + IF(Z814=1,AB814, 0), "")</f>
        <v/>
      </c>
      <c r="AD814" s="31">
        <f ca="1">SUMIFS(AC$2:AC814,D$2:D814,D814)*IF(R814=0,1,2)</f>
        <v>0</v>
      </c>
    </row>
    <row r="815" spans="1:30" x14ac:dyDescent="0.35">
      <c r="A815" s="31">
        <f>IF(ISBLANK(B815),"",COUNTIF(B$2:B815,B815))-1</f>
        <v>20</v>
      </c>
      <c r="B815" s="31">
        <v>34</v>
      </c>
      <c r="C815" s="10">
        <f>VLOOKUP($A815,Database!$A:$Y,7,FALSE)</f>
        <v>46190.25</v>
      </c>
      <c r="D815" s="31" t="str">
        <f>VLOOKUP(Pronostics!$B815,Setup_MPP!$A:$G,3,FALSE)</f>
        <v>Joueur34</v>
      </c>
      <c r="E815" s="31" t="str">
        <f>VLOOKUP(Pronostics!$B815,Setup_MPP!$A:$G,2,FALSE)</f>
        <v>Joueur34</v>
      </c>
      <c r="F815" s="31" t="str">
        <f>VLOOKUP($B815,Setup_MPP!$A:$E,4,FALSE)</f>
        <v>#D5D5D5</v>
      </c>
      <c r="G815" s="31" t="str">
        <f>VLOOKUP($B815,Setup_MPP!$A:$E,5,FALSE)</f>
        <v>#727272</v>
      </c>
      <c r="H815" s="31" t="str">
        <f>IFERROR(IF(AND(A815&gt;=1,A815&lt;=104),VLOOKUP($A815,Location!$A:$J,6,FALSE),IF(A815=0,"Avant l'ouverture",IF(OR(A815=105,A815=106),"Bonus"))),"")</f>
        <v>Tour 1</v>
      </c>
      <c r="I815" s="31" t="str">
        <f>IF(LEFT(H815,4)="Tour",VLOOKUP(A815,Database!$A:$C,3,FALSE),"")</f>
        <v>J</v>
      </c>
      <c r="J815" s="31" t="str">
        <f>VLOOKUP($A815,Location!$A:$J,7,FALSE)</f>
        <v>Autriche</v>
      </c>
      <c r="K815" s="31" t="str">
        <f>IFERROR(VLOOKUP(J815,Setup_Team!$B:$C,2,FALSE), "TDB")</f>
        <v>AUT</v>
      </c>
      <c r="L815" s="31" t="str">
        <f>VLOOKUP($A815,Location!$A:$J,8,FALSE)</f>
        <v>Jordanie</v>
      </c>
      <c r="M815" s="31" t="str">
        <f>IFERROR(VLOOKUP(L815,Setup_Team!$B:$C,2,FALSE), "TDB")</f>
        <v>JOR</v>
      </c>
      <c r="N815" s="31" t="str">
        <f>VLOOKUP($A815,Location!$A:$J,9,FALSE)</f>
        <v>Santa Clara, Californie</v>
      </c>
      <c r="O815" s="31" t="str">
        <f>VLOOKUP($A815,Location!$A:$J,10,FALSE)</f>
        <v>Levi's Stadium</v>
      </c>
      <c r="R815" s="31">
        <v>0</v>
      </c>
      <c r="S815" s="25">
        <f>VLOOKUP($A815,Database!$A:$Y,10,FALSE)</f>
        <v>38</v>
      </c>
      <c r="T815" s="25">
        <f>VLOOKUP($A815,Database!$A:$Y,11,FALSE)</f>
        <v>136</v>
      </c>
      <c r="U815" s="25">
        <f>VLOOKUP($A815,Database!$A:$Y,12,FALSE)</f>
        <v>163</v>
      </c>
      <c r="V815" s="25" t="str">
        <f>VLOOKUP(A815,Database!A:M,13,FALSE)</f>
        <v>À venir</v>
      </c>
      <c r="W815" s="25" t="str">
        <f>VLOOKUP($A815,Database!$A:$Y,20,FALSE)</f>
        <v/>
      </c>
      <c r="X815" s="25" t="str">
        <f>VLOOKUP($A815,Database!$A:$Y,21,FALSE)</f>
        <v/>
      </c>
      <c r="Y815" s="25" t="str">
        <f ca="1">IF(C815&lt;NOW(),IF(AND(P815&gt;Q815,W815&gt;X815),S815,IF(AND(P815=Q815,W815=X815),T815,IF(AND(P815&lt;Q815,W815&lt;X815),U815,0))),"")</f>
        <v/>
      </c>
      <c r="Z815" s="25">
        <f>IF(AND(P815=W815,Q815=X815),1,0)</f>
        <v>1</v>
      </c>
      <c r="AA815" s="25" t="str">
        <f>IF(Z815=0,"",IF(ISBLANK(VLOOKUP(A815,Database!A:AA,22,FALSE)),"",VLOOKUP(A815,Database!A:AA,22,FALSE)))</f>
        <v>Exact</v>
      </c>
      <c r="AB815" s="25">
        <f ca="1">IFERROR(IF(AND(Y815&lt;&gt;"",OR(V815="Terminé",V815="En cours")),VLOOKUP(AA815,Setup_ScoreExactBonus!A:D,4,FALSE),0),0)</f>
        <v>0</v>
      </c>
      <c r="AC815" s="31" t="str">
        <f ca="1">IF(Y815&lt;&gt;"", Y815 + IF(Z815=1,AB815, 0), "")</f>
        <v/>
      </c>
      <c r="AD815" s="31">
        <f ca="1">SUMIFS(AC$2:AC815,D$2:D815,D815)*IF(R815=0,1,2)</f>
        <v>0</v>
      </c>
    </row>
    <row r="816" spans="1:30" x14ac:dyDescent="0.35">
      <c r="A816" s="31">
        <f>IF(ISBLANK(B816),"",COUNTIF(B$2:B816,B816))-1</f>
        <v>20</v>
      </c>
      <c r="B816" s="31">
        <v>35</v>
      </c>
      <c r="C816" s="10">
        <f>VLOOKUP($A816,Database!$A:$Y,7,FALSE)</f>
        <v>46190.25</v>
      </c>
      <c r="D816" s="31" t="str">
        <f>VLOOKUP(Pronostics!$B816,Setup_MPP!$A:$G,3,FALSE)</f>
        <v>Joueur35</v>
      </c>
      <c r="E816" s="31" t="str">
        <f>VLOOKUP(Pronostics!$B816,Setup_MPP!$A:$G,2,FALSE)</f>
        <v>Joueur35</v>
      </c>
      <c r="F816" s="31" t="str">
        <f>VLOOKUP($B816,Setup_MPP!$A:$E,4,FALSE)</f>
        <v>#D5D5D5</v>
      </c>
      <c r="G816" s="31" t="str">
        <f>VLOOKUP($B816,Setup_MPP!$A:$E,5,FALSE)</f>
        <v>#727272</v>
      </c>
      <c r="H816" s="31" t="str">
        <f>IFERROR(IF(AND(A816&gt;=1,A816&lt;=104),VLOOKUP($A816,Location!$A:$J,6,FALSE),IF(A816=0,"Avant l'ouverture",IF(OR(A816=105,A816=106),"Bonus"))),"")</f>
        <v>Tour 1</v>
      </c>
      <c r="I816" s="31" t="str">
        <f>IF(LEFT(H816,4)="Tour",VLOOKUP(A816,Database!$A:$C,3,FALSE),"")</f>
        <v>J</v>
      </c>
      <c r="J816" s="31" t="str">
        <f>VLOOKUP($A816,Location!$A:$J,7,FALSE)</f>
        <v>Autriche</v>
      </c>
      <c r="K816" s="31" t="str">
        <f>IFERROR(VLOOKUP(J816,Setup_Team!$B:$C,2,FALSE), "TDB")</f>
        <v>AUT</v>
      </c>
      <c r="L816" s="31" t="str">
        <f>VLOOKUP($A816,Location!$A:$J,8,FALSE)</f>
        <v>Jordanie</v>
      </c>
      <c r="M816" s="31" t="str">
        <f>IFERROR(VLOOKUP(L816,Setup_Team!$B:$C,2,FALSE), "TDB")</f>
        <v>JOR</v>
      </c>
      <c r="N816" s="31" t="str">
        <f>VLOOKUP($A816,Location!$A:$J,9,FALSE)</f>
        <v>Santa Clara, Californie</v>
      </c>
      <c r="O816" s="31" t="str">
        <f>VLOOKUP($A816,Location!$A:$J,10,FALSE)</f>
        <v>Levi's Stadium</v>
      </c>
      <c r="R816" s="31">
        <v>0</v>
      </c>
      <c r="S816" s="25">
        <f>VLOOKUP($A816,Database!$A:$Y,10,FALSE)</f>
        <v>38</v>
      </c>
      <c r="T816" s="25">
        <f>VLOOKUP($A816,Database!$A:$Y,11,FALSE)</f>
        <v>136</v>
      </c>
      <c r="U816" s="25">
        <f>VLOOKUP($A816,Database!$A:$Y,12,FALSE)</f>
        <v>163</v>
      </c>
      <c r="V816" s="25" t="str">
        <f>VLOOKUP(A816,Database!A:M,13,FALSE)</f>
        <v>À venir</v>
      </c>
      <c r="W816" s="25" t="str">
        <f>VLOOKUP($A816,Database!$A:$Y,20,FALSE)</f>
        <v/>
      </c>
      <c r="X816" s="25" t="str">
        <f>VLOOKUP($A816,Database!$A:$Y,21,FALSE)</f>
        <v/>
      </c>
      <c r="Y816" s="25" t="str">
        <f ca="1">IF(C816&lt;NOW(),IF(AND(P816&gt;Q816,W816&gt;X816),S816,IF(AND(P816=Q816,W816=X816),T816,IF(AND(P816&lt;Q816,W816&lt;X816),U816,0))),"")</f>
        <v/>
      </c>
      <c r="Z816" s="25">
        <f>IF(AND(P816=W816,Q816=X816),1,0)</f>
        <v>1</v>
      </c>
      <c r="AA816" s="25" t="str">
        <f>IF(Z816=0,"",IF(ISBLANK(VLOOKUP(A816,Database!A:AA,22,FALSE)),"",VLOOKUP(A816,Database!A:AA,22,FALSE)))</f>
        <v>Exact</v>
      </c>
      <c r="AB816" s="25">
        <f ca="1">IFERROR(IF(AND(Y816&lt;&gt;"",OR(V816="Terminé",V816="En cours")),VLOOKUP(AA816,Setup_ScoreExactBonus!A:D,4,FALSE),0),0)</f>
        <v>0</v>
      </c>
      <c r="AC816" s="31" t="str">
        <f ca="1">IF(Y816&lt;&gt;"", Y816 + IF(Z816=1,AB816, 0), "")</f>
        <v/>
      </c>
      <c r="AD816" s="31">
        <f ca="1">SUMIFS(AC$2:AC816,D$2:D816,D816)*IF(R816=0,1,2)</f>
        <v>0</v>
      </c>
    </row>
    <row r="817" spans="1:30" x14ac:dyDescent="0.35">
      <c r="A817" s="31">
        <f>IF(ISBLANK(B817),"",COUNTIF(B$2:B817,B817))-1</f>
        <v>20</v>
      </c>
      <c r="B817" s="31">
        <v>36</v>
      </c>
      <c r="C817" s="10">
        <f>VLOOKUP($A817,Database!$A:$Y,7,FALSE)</f>
        <v>46190.25</v>
      </c>
      <c r="D817" s="31" t="str">
        <f>VLOOKUP(Pronostics!$B817,Setup_MPP!$A:$G,3,FALSE)</f>
        <v>Joueur36</v>
      </c>
      <c r="E817" s="31" t="str">
        <f>VLOOKUP(Pronostics!$B817,Setup_MPP!$A:$G,2,FALSE)</f>
        <v>Joueur36</v>
      </c>
      <c r="F817" s="31" t="str">
        <f>VLOOKUP($B817,Setup_MPP!$A:$E,4,FALSE)</f>
        <v>#D5D5D5</v>
      </c>
      <c r="G817" s="31" t="str">
        <f>VLOOKUP($B817,Setup_MPP!$A:$E,5,FALSE)</f>
        <v>#727272</v>
      </c>
      <c r="H817" s="31" t="str">
        <f>IFERROR(IF(AND(A817&gt;=1,A817&lt;=104),VLOOKUP($A817,Location!$A:$J,6,FALSE),IF(A817=0,"Avant l'ouverture",IF(OR(A817=105,A817=106),"Bonus"))),"")</f>
        <v>Tour 1</v>
      </c>
      <c r="I817" s="31" t="str">
        <f>IF(LEFT(H817,4)="Tour",VLOOKUP(A817,Database!$A:$C,3,FALSE),"")</f>
        <v>J</v>
      </c>
      <c r="J817" s="31" t="str">
        <f>VLOOKUP($A817,Location!$A:$J,7,FALSE)</f>
        <v>Autriche</v>
      </c>
      <c r="K817" s="31" t="str">
        <f>IFERROR(VLOOKUP(J817,Setup_Team!$B:$C,2,FALSE), "TDB")</f>
        <v>AUT</v>
      </c>
      <c r="L817" s="31" t="str">
        <f>VLOOKUP($A817,Location!$A:$J,8,FALSE)</f>
        <v>Jordanie</v>
      </c>
      <c r="M817" s="31" t="str">
        <f>IFERROR(VLOOKUP(L817,Setup_Team!$B:$C,2,FALSE), "TDB")</f>
        <v>JOR</v>
      </c>
      <c r="N817" s="31" t="str">
        <f>VLOOKUP($A817,Location!$A:$J,9,FALSE)</f>
        <v>Santa Clara, Californie</v>
      </c>
      <c r="O817" s="31" t="str">
        <f>VLOOKUP($A817,Location!$A:$J,10,FALSE)</f>
        <v>Levi's Stadium</v>
      </c>
      <c r="R817" s="31">
        <v>0</v>
      </c>
      <c r="S817" s="25">
        <f>VLOOKUP($A817,Database!$A:$Y,10,FALSE)</f>
        <v>38</v>
      </c>
      <c r="T817" s="25">
        <f>VLOOKUP($A817,Database!$A:$Y,11,FALSE)</f>
        <v>136</v>
      </c>
      <c r="U817" s="25">
        <f>VLOOKUP($A817,Database!$A:$Y,12,FALSE)</f>
        <v>163</v>
      </c>
      <c r="V817" s="25" t="str">
        <f>VLOOKUP(A817,Database!A:M,13,FALSE)</f>
        <v>À venir</v>
      </c>
      <c r="W817" s="25" t="str">
        <f>VLOOKUP($A817,Database!$A:$Y,20,FALSE)</f>
        <v/>
      </c>
      <c r="X817" s="25" t="str">
        <f>VLOOKUP($A817,Database!$A:$Y,21,FALSE)</f>
        <v/>
      </c>
      <c r="Y817" s="25" t="str">
        <f ca="1">IF(C817&lt;NOW(),IF(AND(P817&gt;Q817,W817&gt;X817),S817,IF(AND(P817=Q817,W817=X817),T817,IF(AND(P817&lt;Q817,W817&lt;X817),U817,0))),"")</f>
        <v/>
      </c>
      <c r="Z817" s="25">
        <f>IF(AND(P817=W817,Q817=X817),1,0)</f>
        <v>1</v>
      </c>
      <c r="AA817" s="25" t="str">
        <f>IF(Z817=0,"",IF(ISBLANK(VLOOKUP(A817,Database!A:AA,22,FALSE)),"",VLOOKUP(A817,Database!A:AA,22,FALSE)))</f>
        <v>Exact</v>
      </c>
      <c r="AB817" s="25">
        <f ca="1">IFERROR(IF(AND(Y817&lt;&gt;"",OR(V817="Terminé",V817="En cours")),VLOOKUP(AA817,Setup_ScoreExactBonus!A:D,4,FALSE),0),0)</f>
        <v>0</v>
      </c>
      <c r="AC817" s="31" t="str">
        <f ca="1">IF(Y817&lt;&gt;"", Y817 + IF(Z817=1,AB817, 0), "")</f>
        <v/>
      </c>
      <c r="AD817" s="31">
        <f ca="1">SUMIFS(AC$2:AC817,D$2:D817,D817)*IF(R817=0,1,2)</f>
        <v>0</v>
      </c>
    </row>
    <row r="818" spans="1:30" x14ac:dyDescent="0.35">
      <c r="A818" s="31">
        <f>IF(ISBLANK(B818),"",COUNTIF(B$2:B818,B818))-1</f>
        <v>20</v>
      </c>
      <c r="B818" s="31">
        <v>37</v>
      </c>
      <c r="C818" s="10">
        <f>VLOOKUP($A818,Database!$A:$Y,7,FALSE)</f>
        <v>46190.25</v>
      </c>
      <c r="D818" s="31" t="str">
        <f>VLOOKUP(Pronostics!$B818,Setup_MPP!$A:$G,3,FALSE)</f>
        <v>Joueur37</v>
      </c>
      <c r="E818" s="31" t="str">
        <f>VLOOKUP(Pronostics!$B818,Setup_MPP!$A:$G,2,FALSE)</f>
        <v>Joueur37</v>
      </c>
      <c r="F818" s="31" t="str">
        <f>VLOOKUP($B818,Setup_MPP!$A:$E,4,FALSE)</f>
        <v>#D5D5D5</v>
      </c>
      <c r="G818" s="31" t="str">
        <f>VLOOKUP($B818,Setup_MPP!$A:$E,5,FALSE)</f>
        <v>#727272</v>
      </c>
      <c r="H818" s="31" t="str">
        <f>IFERROR(IF(AND(A818&gt;=1,A818&lt;=104),VLOOKUP($A818,Location!$A:$J,6,FALSE),IF(A818=0,"Avant l'ouverture",IF(OR(A818=105,A818=106),"Bonus"))),"")</f>
        <v>Tour 1</v>
      </c>
      <c r="I818" s="31" t="str">
        <f>IF(LEFT(H818,4)="Tour",VLOOKUP(A818,Database!$A:$C,3,FALSE),"")</f>
        <v>J</v>
      </c>
      <c r="J818" s="31" t="str">
        <f>VLOOKUP($A818,Location!$A:$J,7,FALSE)</f>
        <v>Autriche</v>
      </c>
      <c r="K818" s="31" t="str">
        <f>IFERROR(VLOOKUP(J818,Setup_Team!$B:$C,2,FALSE), "TDB")</f>
        <v>AUT</v>
      </c>
      <c r="L818" s="31" t="str">
        <f>VLOOKUP($A818,Location!$A:$J,8,FALSE)</f>
        <v>Jordanie</v>
      </c>
      <c r="M818" s="31" t="str">
        <f>IFERROR(VLOOKUP(L818,Setup_Team!$B:$C,2,FALSE), "TDB")</f>
        <v>JOR</v>
      </c>
      <c r="N818" s="31" t="str">
        <f>VLOOKUP($A818,Location!$A:$J,9,FALSE)</f>
        <v>Santa Clara, Californie</v>
      </c>
      <c r="O818" s="31" t="str">
        <f>VLOOKUP($A818,Location!$A:$J,10,FALSE)</f>
        <v>Levi's Stadium</v>
      </c>
      <c r="R818" s="31">
        <v>0</v>
      </c>
      <c r="S818" s="25">
        <f>VLOOKUP($A818,Database!$A:$Y,10,FALSE)</f>
        <v>38</v>
      </c>
      <c r="T818" s="25">
        <f>VLOOKUP($A818,Database!$A:$Y,11,FALSE)</f>
        <v>136</v>
      </c>
      <c r="U818" s="25">
        <f>VLOOKUP($A818,Database!$A:$Y,12,FALSE)</f>
        <v>163</v>
      </c>
      <c r="V818" s="25" t="str">
        <f>VLOOKUP(A818,Database!A:M,13,FALSE)</f>
        <v>À venir</v>
      </c>
      <c r="W818" s="25" t="str">
        <f>VLOOKUP($A818,Database!$A:$Y,20,FALSE)</f>
        <v/>
      </c>
      <c r="X818" s="25" t="str">
        <f>VLOOKUP($A818,Database!$A:$Y,21,FALSE)</f>
        <v/>
      </c>
      <c r="Y818" s="25" t="str">
        <f ca="1">IF(C818&lt;NOW(),IF(AND(P818&gt;Q818,W818&gt;X818),S818,IF(AND(P818=Q818,W818=X818),T818,IF(AND(P818&lt;Q818,W818&lt;X818),U818,0))),"")</f>
        <v/>
      </c>
      <c r="Z818" s="25">
        <f>IF(AND(P818=W818,Q818=X818),1,0)</f>
        <v>1</v>
      </c>
      <c r="AA818" s="25" t="str">
        <f>IF(Z818=0,"",IF(ISBLANK(VLOOKUP(A818,Database!A:AA,22,FALSE)),"",VLOOKUP(A818,Database!A:AA,22,FALSE)))</f>
        <v>Exact</v>
      </c>
      <c r="AB818" s="25">
        <f ca="1">IFERROR(IF(AND(Y818&lt;&gt;"",OR(V818="Terminé",V818="En cours")),VLOOKUP(AA818,Setup_ScoreExactBonus!A:D,4,FALSE),0),0)</f>
        <v>0</v>
      </c>
      <c r="AC818" s="31" t="str">
        <f ca="1">IF(Y818&lt;&gt;"", Y818 + IF(Z818=1,AB818, 0), "")</f>
        <v/>
      </c>
      <c r="AD818" s="31">
        <f ca="1">SUMIFS(AC$2:AC818,D$2:D818,D818)*IF(R818=0,1,2)</f>
        <v>0</v>
      </c>
    </row>
    <row r="819" spans="1:30" x14ac:dyDescent="0.35">
      <c r="A819" s="31">
        <f>IF(ISBLANK(B819),"",COUNTIF(B$2:B819,B819))-1</f>
        <v>20</v>
      </c>
      <c r="B819" s="31">
        <v>38</v>
      </c>
      <c r="C819" s="10">
        <f>VLOOKUP($A819,Database!$A:$Y,7,FALSE)</f>
        <v>46190.25</v>
      </c>
      <c r="D819" s="31" t="str">
        <f>VLOOKUP(Pronostics!$B819,Setup_MPP!$A:$G,3,FALSE)</f>
        <v>Joueur38</v>
      </c>
      <c r="E819" s="31" t="str">
        <f>VLOOKUP(Pronostics!$B819,Setup_MPP!$A:$G,2,FALSE)</f>
        <v>Joueur38</v>
      </c>
      <c r="F819" s="31" t="str">
        <f>VLOOKUP($B819,Setup_MPP!$A:$E,4,FALSE)</f>
        <v>#D5D5D5</v>
      </c>
      <c r="G819" s="31" t="str">
        <f>VLOOKUP($B819,Setup_MPP!$A:$E,5,FALSE)</f>
        <v>#727272</v>
      </c>
      <c r="H819" s="31" t="str">
        <f>IFERROR(IF(AND(A819&gt;=1,A819&lt;=104),VLOOKUP($A819,Location!$A:$J,6,FALSE),IF(A819=0,"Avant l'ouverture",IF(OR(A819=105,A819=106),"Bonus"))),"")</f>
        <v>Tour 1</v>
      </c>
      <c r="I819" s="31" t="str">
        <f>IF(LEFT(H819,4)="Tour",VLOOKUP(A819,Database!$A:$C,3,FALSE),"")</f>
        <v>J</v>
      </c>
      <c r="J819" s="31" t="str">
        <f>VLOOKUP($A819,Location!$A:$J,7,FALSE)</f>
        <v>Autriche</v>
      </c>
      <c r="K819" s="31" t="str">
        <f>IFERROR(VLOOKUP(J819,Setup_Team!$B:$C,2,FALSE), "TDB")</f>
        <v>AUT</v>
      </c>
      <c r="L819" s="31" t="str">
        <f>VLOOKUP($A819,Location!$A:$J,8,FALSE)</f>
        <v>Jordanie</v>
      </c>
      <c r="M819" s="31" t="str">
        <f>IFERROR(VLOOKUP(L819,Setup_Team!$B:$C,2,FALSE), "TDB")</f>
        <v>JOR</v>
      </c>
      <c r="N819" s="31" t="str">
        <f>VLOOKUP($A819,Location!$A:$J,9,FALSE)</f>
        <v>Santa Clara, Californie</v>
      </c>
      <c r="O819" s="31" t="str">
        <f>VLOOKUP($A819,Location!$A:$J,10,FALSE)</f>
        <v>Levi's Stadium</v>
      </c>
      <c r="R819" s="31">
        <v>0</v>
      </c>
      <c r="S819" s="25">
        <f>VLOOKUP($A819,Database!$A:$Y,10,FALSE)</f>
        <v>38</v>
      </c>
      <c r="T819" s="25">
        <f>VLOOKUP($A819,Database!$A:$Y,11,FALSE)</f>
        <v>136</v>
      </c>
      <c r="U819" s="25">
        <f>VLOOKUP($A819,Database!$A:$Y,12,FALSE)</f>
        <v>163</v>
      </c>
      <c r="V819" s="25" t="str">
        <f>VLOOKUP(A819,Database!A:M,13,FALSE)</f>
        <v>À venir</v>
      </c>
      <c r="W819" s="25" t="str">
        <f>VLOOKUP($A819,Database!$A:$Y,20,FALSE)</f>
        <v/>
      </c>
      <c r="X819" s="25" t="str">
        <f>VLOOKUP($A819,Database!$A:$Y,21,FALSE)</f>
        <v/>
      </c>
      <c r="Y819" s="25" t="str">
        <f ca="1">IF(C819&lt;NOW(),IF(AND(P819&gt;Q819,W819&gt;X819),S819,IF(AND(P819=Q819,W819=X819),T819,IF(AND(P819&lt;Q819,W819&lt;X819),U819,0))),"")</f>
        <v/>
      </c>
      <c r="Z819" s="25">
        <f>IF(AND(P819=W819,Q819=X819),1,0)</f>
        <v>1</v>
      </c>
      <c r="AA819" s="25" t="str">
        <f>IF(Z819=0,"",IF(ISBLANK(VLOOKUP(A819,Database!A:AA,22,FALSE)),"",VLOOKUP(A819,Database!A:AA,22,FALSE)))</f>
        <v>Exact</v>
      </c>
      <c r="AB819" s="25">
        <f ca="1">IFERROR(IF(AND(Y819&lt;&gt;"",OR(V819="Terminé",V819="En cours")),VLOOKUP(AA819,Setup_ScoreExactBonus!A:D,4,FALSE),0),0)</f>
        <v>0</v>
      </c>
      <c r="AC819" s="31" t="str">
        <f ca="1">IF(Y819&lt;&gt;"", Y819 + IF(Z819=1,AB819, 0), "")</f>
        <v/>
      </c>
      <c r="AD819" s="31">
        <f ca="1">SUMIFS(AC$2:AC819,D$2:D819,D819)*IF(R819=0,1,2)</f>
        <v>0</v>
      </c>
    </row>
    <row r="820" spans="1:30" x14ac:dyDescent="0.35">
      <c r="A820" s="31">
        <f>IF(ISBLANK(B820),"",COUNTIF(B$2:B820,B820))-1</f>
        <v>20</v>
      </c>
      <c r="B820" s="31">
        <v>39</v>
      </c>
      <c r="C820" s="10">
        <f>VLOOKUP($A820,Database!$A:$Y,7,FALSE)</f>
        <v>46190.25</v>
      </c>
      <c r="D820" s="31" t="str">
        <f>VLOOKUP(Pronostics!$B820,Setup_MPP!$A:$G,3,FALSE)</f>
        <v>Joueur39</v>
      </c>
      <c r="E820" s="31" t="str">
        <f>VLOOKUP(Pronostics!$B820,Setup_MPP!$A:$G,2,FALSE)</f>
        <v>Joueur39</v>
      </c>
      <c r="F820" s="31" t="str">
        <f>VLOOKUP($B820,Setup_MPP!$A:$E,4,FALSE)</f>
        <v>#D5D5D5</v>
      </c>
      <c r="G820" s="31" t="str">
        <f>VLOOKUP($B820,Setup_MPP!$A:$E,5,FALSE)</f>
        <v>#727272</v>
      </c>
      <c r="H820" s="31" t="str">
        <f>IFERROR(IF(AND(A820&gt;=1,A820&lt;=104),VLOOKUP($A820,Location!$A:$J,6,FALSE),IF(A820=0,"Avant l'ouverture",IF(OR(A820=105,A820=106),"Bonus"))),"")</f>
        <v>Tour 1</v>
      </c>
      <c r="I820" s="31" t="str">
        <f>IF(LEFT(H820,4)="Tour",VLOOKUP(A820,Database!$A:$C,3,FALSE),"")</f>
        <v>J</v>
      </c>
      <c r="J820" s="31" t="str">
        <f>VLOOKUP($A820,Location!$A:$J,7,FALSE)</f>
        <v>Autriche</v>
      </c>
      <c r="K820" s="31" t="str">
        <f>IFERROR(VLOOKUP(J820,Setup_Team!$B:$C,2,FALSE), "TDB")</f>
        <v>AUT</v>
      </c>
      <c r="L820" s="31" t="str">
        <f>VLOOKUP($A820,Location!$A:$J,8,FALSE)</f>
        <v>Jordanie</v>
      </c>
      <c r="M820" s="31" t="str">
        <f>IFERROR(VLOOKUP(L820,Setup_Team!$B:$C,2,FALSE), "TDB")</f>
        <v>JOR</v>
      </c>
      <c r="N820" s="31" t="str">
        <f>VLOOKUP($A820,Location!$A:$J,9,FALSE)</f>
        <v>Santa Clara, Californie</v>
      </c>
      <c r="O820" s="31" t="str">
        <f>VLOOKUP($A820,Location!$A:$J,10,FALSE)</f>
        <v>Levi's Stadium</v>
      </c>
      <c r="R820" s="31">
        <v>0</v>
      </c>
      <c r="S820" s="25">
        <f>VLOOKUP($A820,Database!$A:$Y,10,FALSE)</f>
        <v>38</v>
      </c>
      <c r="T820" s="25">
        <f>VLOOKUP($A820,Database!$A:$Y,11,FALSE)</f>
        <v>136</v>
      </c>
      <c r="U820" s="25">
        <f>VLOOKUP($A820,Database!$A:$Y,12,FALSE)</f>
        <v>163</v>
      </c>
      <c r="V820" s="25" t="str">
        <f>VLOOKUP(A820,Database!A:M,13,FALSE)</f>
        <v>À venir</v>
      </c>
      <c r="W820" s="25" t="str">
        <f>VLOOKUP($A820,Database!$A:$Y,20,FALSE)</f>
        <v/>
      </c>
      <c r="X820" s="25" t="str">
        <f>VLOOKUP($A820,Database!$A:$Y,21,FALSE)</f>
        <v/>
      </c>
      <c r="Y820" s="25" t="str">
        <f ca="1">IF(C820&lt;NOW(),IF(AND(P820&gt;Q820,W820&gt;X820),S820,IF(AND(P820=Q820,W820=X820),T820,IF(AND(P820&lt;Q820,W820&lt;X820),U820,0))),"")</f>
        <v/>
      </c>
      <c r="Z820" s="25">
        <f>IF(AND(P820=W820,Q820=X820),1,0)</f>
        <v>1</v>
      </c>
      <c r="AA820" s="25" t="str">
        <f>IF(Z820=0,"",IF(ISBLANK(VLOOKUP(A820,Database!A:AA,22,FALSE)),"",VLOOKUP(A820,Database!A:AA,22,FALSE)))</f>
        <v>Exact</v>
      </c>
      <c r="AB820" s="25">
        <f ca="1">IFERROR(IF(AND(Y820&lt;&gt;"",OR(V820="Terminé",V820="En cours")),VLOOKUP(AA820,Setup_ScoreExactBonus!A:D,4,FALSE),0),0)</f>
        <v>0</v>
      </c>
      <c r="AC820" s="31" t="str">
        <f ca="1">IF(Y820&lt;&gt;"", Y820 + IF(Z820=1,AB820, 0), "")</f>
        <v/>
      </c>
      <c r="AD820" s="31">
        <f ca="1">SUMIFS(AC$2:AC820,D$2:D820,D820)*IF(R820=0,1,2)</f>
        <v>0</v>
      </c>
    </row>
    <row r="821" spans="1:30" x14ac:dyDescent="0.35">
      <c r="A821" s="31">
        <f>IF(ISBLANK(B821),"",COUNTIF(B$2:B821,B821))-1</f>
        <v>21</v>
      </c>
      <c r="B821" s="31">
        <v>1</v>
      </c>
      <c r="C821" s="10">
        <f>VLOOKUP($A821,Database!$A:$Y,7,FALSE)</f>
        <v>46190.791666666664</v>
      </c>
      <c r="D821" s="31" t="str">
        <f>VLOOKUP(Pronostics!$B821,Setup_MPP!$A:$G,3,FALSE)</f>
        <v>_Nicolas_LM_</v>
      </c>
      <c r="E821" s="31" t="str">
        <f>VLOOKUP(Pronostics!$B821,Setup_MPP!$A:$G,2,FALSE)</f>
        <v>Nicolas LE MOUEL</v>
      </c>
      <c r="F821" s="31" t="str">
        <f>VLOOKUP($B821,Setup_MPP!$A:$E,4,FALSE)</f>
        <v>#F7C79D</v>
      </c>
      <c r="G821" s="31" t="str">
        <f>VLOOKUP($B821,Setup_MPP!$A:$E,5,FALSE)</f>
        <v>#FFBE85</v>
      </c>
      <c r="H821" s="31" t="str">
        <f>IFERROR(IF(AND(A821&gt;=1,A821&lt;=104),VLOOKUP($A821,Location!$A:$J,6,FALSE),IF(A821=0,"Avant l'ouverture",IF(OR(A821=105,A821=106),"Bonus"))),"")</f>
        <v>Tour 1</v>
      </c>
      <c r="I821" s="31" t="str">
        <f>IF(LEFT(H821,4)="Tour",VLOOKUP(A821,Database!$A:$C,3,FALSE),"")</f>
        <v>K</v>
      </c>
      <c r="J821" s="31" t="str">
        <f>VLOOKUP($A821,Location!$A:$J,7,FALSE)</f>
        <v>Portugal</v>
      </c>
      <c r="K821" s="31" t="str">
        <f>IFERROR(VLOOKUP(J821,Setup_Team!$B:$C,2,FALSE), "TDB")</f>
        <v>PRT</v>
      </c>
      <c r="L821" s="31" t="str">
        <f>VLOOKUP($A821,Location!$A:$J,8,FALSE)</f>
        <v>RD Congo</v>
      </c>
      <c r="M821" s="31" t="str">
        <f>IFERROR(VLOOKUP(L821,Setup_Team!$B:$C,2,FALSE), "TDB")</f>
        <v>COD</v>
      </c>
      <c r="N821" s="31" t="str">
        <f>VLOOKUP($A821,Location!$A:$J,9,FALSE)</f>
        <v>Houston, Texas</v>
      </c>
      <c r="O821" s="31" t="str">
        <f>VLOOKUP($A821,Location!$A:$J,10,FALSE)</f>
        <v>NRG Stadium</v>
      </c>
      <c r="P821" s="44"/>
      <c r="Q821" s="44"/>
      <c r="R821" s="31">
        <v>0</v>
      </c>
      <c r="S821" s="25">
        <f>VLOOKUP($A821,Database!$A:$Y,10,FALSE)</f>
        <v>34</v>
      </c>
      <c r="T821" s="25">
        <f>VLOOKUP($A821,Database!$A:$Y,11,FALSE)</f>
        <v>140</v>
      </c>
      <c r="U821" s="25">
        <f>VLOOKUP($A821,Database!$A:$Y,12,FALSE)</f>
        <v>170</v>
      </c>
      <c r="V821" s="25" t="str">
        <f>VLOOKUP(A821,Database!A:M,13,FALSE)</f>
        <v>À venir</v>
      </c>
      <c r="W821" s="25" t="str">
        <f>VLOOKUP($A821,Database!$A:$Y,20,FALSE)</f>
        <v/>
      </c>
      <c r="X821" s="25" t="str">
        <f>VLOOKUP($A821,Database!$A:$Y,21,FALSE)</f>
        <v/>
      </c>
      <c r="Y821" s="25" t="str">
        <f ca="1">IF(C821&lt;NOW(),IF(AND(P821&gt;Q821,W821&gt;X821),S821,IF(AND(P821=Q821,W821=X821),T821,IF(AND(P821&lt;Q821,W821&lt;X821),U821,0))),"")</f>
        <v/>
      </c>
      <c r="Z821" s="25">
        <f>IF(AND(P821=W821,Q821=X821),1,0)</f>
        <v>1</v>
      </c>
      <c r="AA821" s="25" t="str">
        <f>IF(Z821=0,"",IF(ISBLANK(VLOOKUP(A821,Database!A:AA,22,FALSE)),"",VLOOKUP(A821,Database!A:AA,22,FALSE)))</f>
        <v>Exact</v>
      </c>
      <c r="AB821" s="25">
        <f ca="1">IFERROR(IF(AND(Y821&lt;&gt;"",OR(V821="Terminé",V821="En cours")),VLOOKUP(AA821,Setup_ScoreExactBonus!A:D,4,FALSE),0),0)</f>
        <v>0</v>
      </c>
      <c r="AC821" s="31" t="str">
        <f ca="1">IF(Y821&lt;&gt;"", Y821 + IF(Z821=1,AB821, 0), "")</f>
        <v/>
      </c>
      <c r="AD821" s="31">
        <f ca="1">SUMIFS(AC$2:AC821,D$2:D821,D821)*IF(R821=0,1,2)</f>
        <v>0</v>
      </c>
    </row>
    <row r="822" spans="1:30" x14ac:dyDescent="0.35">
      <c r="A822" s="31">
        <f>IF(ISBLANK(B822),"",COUNTIF(B$2:B822,B822))-1</f>
        <v>21</v>
      </c>
      <c r="B822" s="31">
        <v>2</v>
      </c>
      <c r="C822" s="10">
        <f>VLOOKUP($A822,Database!$A:$Y,7,FALSE)</f>
        <v>46190.791666666664</v>
      </c>
      <c r="D822" s="31" t="str">
        <f>VLOOKUP(Pronostics!$B822,Setup_MPP!$A:$G,3,FALSE)</f>
        <v>leaelaz</v>
      </c>
      <c r="E822" s="31" t="str">
        <f>VLOOKUP(Pronostics!$B822,Setup_MPP!$A:$G,2,FALSE)</f>
        <v>Léa EL ASERY</v>
      </c>
      <c r="F822" s="31" t="str">
        <f>VLOOKUP($B822,Setup_MPP!$A:$E,4,FALSE)</f>
        <v>#FFBEBE</v>
      </c>
      <c r="G822" s="31" t="str">
        <f>VLOOKUP($B822,Setup_MPP!$A:$E,5,FALSE)</f>
        <v>#DF6868</v>
      </c>
      <c r="H822" s="31" t="str">
        <f>IFERROR(IF(AND(A822&gt;=1,A822&lt;=104),VLOOKUP($A822,Location!$A:$J,6,FALSE),IF(A822=0,"Avant l'ouverture",IF(OR(A822=105,A822=106),"Bonus"))),"")</f>
        <v>Tour 1</v>
      </c>
      <c r="I822" s="31" t="str">
        <f>IF(LEFT(H822,4)="Tour",VLOOKUP(A822,Database!$A:$C,3,FALSE),"")</f>
        <v>K</v>
      </c>
      <c r="J822" s="31" t="str">
        <f>VLOOKUP($A822,Location!$A:$J,7,FALSE)</f>
        <v>Portugal</v>
      </c>
      <c r="K822" s="31" t="str">
        <f>IFERROR(VLOOKUP(J822,Setup_Team!$B:$C,2,FALSE), "TDB")</f>
        <v>PRT</v>
      </c>
      <c r="L822" s="31" t="str">
        <f>VLOOKUP($A822,Location!$A:$J,8,FALSE)</f>
        <v>RD Congo</v>
      </c>
      <c r="M822" s="31" t="str">
        <f>IFERROR(VLOOKUP(L822,Setup_Team!$B:$C,2,FALSE), "TDB")</f>
        <v>COD</v>
      </c>
      <c r="N822" s="31" t="str">
        <f>VLOOKUP($A822,Location!$A:$J,9,FALSE)</f>
        <v>Houston, Texas</v>
      </c>
      <c r="O822" s="31" t="str">
        <f>VLOOKUP($A822,Location!$A:$J,10,FALSE)</f>
        <v>NRG Stadium</v>
      </c>
      <c r="R822" s="31">
        <v>0</v>
      </c>
      <c r="S822" s="25">
        <f>VLOOKUP($A822,Database!$A:$Y,10,FALSE)</f>
        <v>34</v>
      </c>
      <c r="T822" s="25">
        <f>VLOOKUP($A822,Database!$A:$Y,11,FALSE)</f>
        <v>140</v>
      </c>
      <c r="U822" s="25">
        <f>VLOOKUP($A822,Database!$A:$Y,12,FALSE)</f>
        <v>170</v>
      </c>
      <c r="V822" s="25" t="str">
        <f>VLOOKUP(A822,Database!A:M,13,FALSE)</f>
        <v>À venir</v>
      </c>
      <c r="W822" s="25" t="str">
        <f>VLOOKUP($A822,Database!$A:$Y,20,FALSE)</f>
        <v/>
      </c>
      <c r="X822" s="25" t="str">
        <f>VLOOKUP($A822,Database!$A:$Y,21,FALSE)</f>
        <v/>
      </c>
      <c r="Y822" s="25" t="str">
        <f ca="1">IF(C822&lt;NOW(),IF(AND(P822&gt;Q822,W822&gt;X822),S822,IF(AND(P822=Q822,W822=X822),T822,IF(AND(P822&lt;Q822,W822&lt;X822),U822,0))),"")</f>
        <v/>
      </c>
      <c r="Z822" s="25">
        <f>IF(AND(P822=W822,Q822=X822),1,0)</f>
        <v>1</v>
      </c>
      <c r="AA822" s="25" t="str">
        <f>IF(Z822=0,"",IF(ISBLANK(VLOOKUP(A822,Database!A:AA,22,FALSE)),"",VLOOKUP(A822,Database!A:AA,22,FALSE)))</f>
        <v>Exact</v>
      </c>
      <c r="AB822" s="25">
        <f ca="1">IFERROR(IF(AND(Y822&lt;&gt;"",OR(V822="Terminé",V822="En cours")),VLOOKUP(AA822,Setup_ScoreExactBonus!A:D,4,FALSE),0),0)</f>
        <v>0</v>
      </c>
      <c r="AC822" s="31" t="str">
        <f ca="1">IF(Y822&lt;&gt;"", Y822 + IF(Z822=1,AB822, 0), "")</f>
        <v/>
      </c>
      <c r="AD822" s="31">
        <f ca="1">SUMIFS(AC$2:AC822,D$2:D822,D822)*IF(R822=0,1,2)</f>
        <v>0</v>
      </c>
    </row>
    <row r="823" spans="1:30" x14ac:dyDescent="0.35">
      <c r="A823" s="31">
        <f>IF(ISBLANK(B823),"",COUNTIF(B$2:B823,B823))-1</f>
        <v>21</v>
      </c>
      <c r="B823" s="31">
        <v>3</v>
      </c>
      <c r="C823" s="10">
        <f>VLOOKUP($A823,Database!$A:$Y,7,FALSE)</f>
        <v>46190.791666666664</v>
      </c>
      <c r="D823" s="31" t="str">
        <f>VLOOKUP(Pronostics!$B823,Setup_MPP!$A:$G,3,FALSE)</f>
        <v>PasMetalleux</v>
      </c>
      <c r="E823" s="31" t="str">
        <f>VLOOKUP(Pronostics!$B823,Setup_MPP!$A:$G,2,FALSE)</f>
        <v>Elwenn JOUBREL</v>
      </c>
      <c r="F823" s="31" t="str">
        <f>VLOOKUP($B823,Setup_MPP!$A:$E,4,FALSE)</f>
        <v>#F5C7FC</v>
      </c>
      <c r="G823" s="31" t="str">
        <f>VLOOKUP($B823,Setup_MPP!$A:$E,5,FALSE)</f>
        <v>#C489CF</v>
      </c>
      <c r="H823" s="31" t="str">
        <f>IFERROR(IF(AND(A823&gt;=1,A823&lt;=104),VLOOKUP($A823,Location!$A:$J,6,FALSE),IF(A823=0,"Avant l'ouverture",IF(OR(A823=105,A823=106),"Bonus"))),"")</f>
        <v>Tour 1</v>
      </c>
      <c r="I823" s="31" t="str">
        <f>IF(LEFT(H823,4)="Tour",VLOOKUP(A823,Database!$A:$C,3,FALSE),"")</f>
        <v>K</v>
      </c>
      <c r="J823" s="31" t="str">
        <f>VLOOKUP($A823,Location!$A:$J,7,FALSE)</f>
        <v>Portugal</v>
      </c>
      <c r="K823" s="31" t="str">
        <f>IFERROR(VLOOKUP(J823,Setup_Team!$B:$C,2,FALSE), "TDB")</f>
        <v>PRT</v>
      </c>
      <c r="L823" s="31" t="str">
        <f>VLOOKUP($A823,Location!$A:$J,8,FALSE)</f>
        <v>RD Congo</v>
      </c>
      <c r="M823" s="31" t="str">
        <f>IFERROR(VLOOKUP(L823,Setup_Team!$B:$C,2,FALSE), "TDB")</f>
        <v>COD</v>
      </c>
      <c r="N823" s="31" t="str">
        <f>VLOOKUP($A823,Location!$A:$J,9,FALSE)</f>
        <v>Houston, Texas</v>
      </c>
      <c r="O823" s="31" t="str">
        <f>VLOOKUP($A823,Location!$A:$J,10,FALSE)</f>
        <v>NRG Stadium</v>
      </c>
      <c r="R823" s="31">
        <v>0</v>
      </c>
      <c r="S823" s="25">
        <f>VLOOKUP($A823,Database!$A:$Y,10,FALSE)</f>
        <v>34</v>
      </c>
      <c r="T823" s="25">
        <f>VLOOKUP($A823,Database!$A:$Y,11,FALSE)</f>
        <v>140</v>
      </c>
      <c r="U823" s="25">
        <f>VLOOKUP($A823,Database!$A:$Y,12,FALSE)</f>
        <v>170</v>
      </c>
      <c r="V823" s="25" t="str">
        <f>VLOOKUP(A823,Database!A:M,13,FALSE)</f>
        <v>À venir</v>
      </c>
      <c r="W823" s="25" t="str">
        <f>VLOOKUP($A823,Database!$A:$Y,20,FALSE)</f>
        <v/>
      </c>
      <c r="X823" s="25" t="str">
        <f>VLOOKUP($A823,Database!$A:$Y,21,FALSE)</f>
        <v/>
      </c>
      <c r="Y823" s="25" t="str">
        <f ca="1">IF(C823&lt;NOW(),IF(AND(P823&gt;Q823,W823&gt;X823),S823,IF(AND(P823=Q823,W823=X823),T823,IF(AND(P823&lt;Q823,W823&lt;X823),U823,0))),"")</f>
        <v/>
      </c>
      <c r="Z823" s="25">
        <f>IF(AND(P823=W823,Q823=X823),1,0)</f>
        <v>1</v>
      </c>
      <c r="AA823" s="25" t="str">
        <f>IF(Z823=0,"",IF(ISBLANK(VLOOKUP(A823,Database!A:AA,22,FALSE)),"",VLOOKUP(A823,Database!A:AA,22,FALSE)))</f>
        <v>Exact</v>
      </c>
      <c r="AB823" s="25">
        <f ca="1">IFERROR(IF(AND(Y823&lt;&gt;"",OR(V823="Terminé",V823="En cours")),VLOOKUP(AA823,Setup_ScoreExactBonus!A:D,4,FALSE),0),0)</f>
        <v>0</v>
      </c>
      <c r="AC823" s="31" t="str">
        <f ca="1">IF(Y823&lt;&gt;"", Y823 + IF(Z823=1,AB823, 0), "")</f>
        <v/>
      </c>
      <c r="AD823" s="31">
        <f ca="1">SUMIFS(AC$2:AC823,D$2:D823,D823)*IF(R823=0,1,2)</f>
        <v>0</v>
      </c>
    </row>
    <row r="824" spans="1:30" x14ac:dyDescent="0.35">
      <c r="A824" s="31">
        <f>IF(ISBLANK(B824),"",COUNTIF(B$2:B824,B824))-1</f>
        <v>21</v>
      </c>
      <c r="B824" s="31">
        <v>4</v>
      </c>
      <c r="C824" s="10">
        <f>VLOOKUP($A824,Database!$A:$Y,7,FALSE)</f>
        <v>46190.791666666664</v>
      </c>
      <c r="D824" s="31" t="str">
        <f>VLOOKUP(Pronostics!$B824,Setup_MPP!$A:$G,3,FALSE)</f>
        <v>Popo444</v>
      </c>
      <c r="E824" s="31" t="str">
        <f>VLOOKUP(Pronostics!$B824,Setup_MPP!$A:$G,2,FALSE)</f>
        <v>Pauline OLIVIER</v>
      </c>
      <c r="F824" s="31" t="str">
        <f>VLOOKUP($B824,Setup_MPP!$A:$E,4,FALSE)</f>
        <v>#A5EA7F</v>
      </c>
      <c r="G824" s="31" t="str">
        <f>VLOOKUP($B824,Setup_MPP!$A:$E,5,FALSE)</f>
        <v>#80C65A</v>
      </c>
      <c r="H824" s="31" t="str">
        <f>IFERROR(IF(AND(A824&gt;=1,A824&lt;=104),VLOOKUP($A824,Location!$A:$J,6,FALSE),IF(A824=0,"Avant l'ouverture",IF(OR(A824=105,A824=106),"Bonus"))),"")</f>
        <v>Tour 1</v>
      </c>
      <c r="I824" s="31" t="str">
        <f>IF(LEFT(H824,4)="Tour",VLOOKUP(A824,Database!$A:$C,3,FALSE),"")</f>
        <v>K</v>
      </c>
      <c r="J824" s="31" t="str">
        <f>VLOOKUP($A824,Location!$A:$J,7,FALSE)</f>
        <v>Portugal</v>
      </c>
      <c r="K824" s="31" t="str">
        <f>IFERROR(VLOOKUP(J824,Setup_Team!$B:$C,2,FALSE), "TDB")</f>
        <v>PRT</v>
      </c>
      <c r="L824" s="31" t="str">
        <f>VLOOKUP($A824,Location!$A:$J,8,FALSE)</f>
        <v>RD Congo</v>
      </c>
      <c r="M824" s="31" t="str">
        <f>IFERROR(VLOOKUP(L824,Setup_Team!$B:$C,2,FALSE), "TDB")</f>
        <v>COD</v>
      </c>
      <c r="N824" s="31" t="str">
        <f>VLOOKUP($A824,Location!$A:$J,9,FALSE)</f>
        <v>Houston, Texas</v>
      </c>
      <c r="O824" s="31" t="str">
        <f>VLOOKUP($A824,Location!$A:$J,10,FALSE)</f>
        <v>NRG Stadium</v>
      </c>
      <c r="R824" s="31">
        <v>0</v>
      </c>
      <c r="S824" s="25">
        <f>VLOOKUP($A824,Database!$A:$Y,10,FALSE)</f>
        <v>34</v>
      </c>
      <c r="T824" s="25">
        <f>VLOOKUP($A824,Database!$A:$Y,11,FALSE)</f>
        <v>140</v>
      </c>
      <c r="U824" s="25">
        <f>VLOOKUP($A824,Database!$A:$Y,12,FALSE)</f>
        <v>170</v>
      </c>
      <c r="V824" s="25" t="str">
        <f>VLOOKUP(A824,Database!A:M,13,FALSE)</f>
        <v>À venir</v>
      </c>
      <c r="W824" s="25" t="str">
        <f>VLOOKUP($A824,Database!$A:$Y,20,FALSE)</f>
        <v/>
      </c>
      <c r="X824" s="25" t="str">
        <f>VLOOKUP($A824,Database!$A:$Y,21,FALSE)</f>
        <v/>
      </c>
      <c r="Y824" s="25" t="str">
        <f ca="1">IF(C824&lt;NOW(),IF(AND(P824&gt;Q824,W824&gt;X824),S824,IF(AND(P824=Q824,W824=X824),T824,IF(AND(P824&lt;Q824,W824&lt;X824),U824,0))),"")</f>
        <v/>
      </c>
      <c r="Z824" s="25">
        <f>IF(AND(P824=W824,Q824=X824),1,0)</f>
        <v>1</v>
      </c>
      <c r="AA824" s="25" t="str">
        <f>IF(Z824=0,"",IF(ISBLANK(VLOOKUP(A824,Database!A:AA,22,FALSE)),"",VLOOKUP(A824,Database!A:AA,22,FALSE)))</f>
        <v>Exact</v>
      </c>
      <c r="AB824" s="25">
        <f ca="1">IFERROR(IF(AND(Y824&lt;&gt;"",OR(V824="Terminé",V824="En cours")),VLOOKUP(AA824,Setup_ScoreExactBonus!A:D,4,FALSE),0),0)</f>
        <v>0</v>
      </c>
      <c r="AC824" s="31" t="str">
        <f ca="1">IF(Y824&lt;&gt;"", Y824 + IF(Z824=1,AB824, 0), "")</f>
        <v/>
      </c>
      <c r="AD824" s="31">
        <f ca="1">SUMIFS(AC$2:AC824,D$2:D824,D824)*IF(R824=0,1,2)</f>
        <v>0</v>
      </c>
    </row>
    <row r="825" spans="1:30" x14ac:dyDescent="0.35">
      <c r="A825" s="31">
        <f>IF(ISBLANK(B825),"",COUNTIF(B$2:B825,B825))-1</f>
        <v>21</v>
      </c>
      <c r="B825" s="31">
        <v>5</v>
      </c>
      <c r="C825" s="10">
        <f>VLOOKUP($A825,Database!$A:$Y,7,FALSE)</f>
        <v>46190.791666666664</v>
      </c>
      <c r="D825" s="31" t="str">
        <f>VLOOKUP(Pronostics!$B825,Setup_MPP!$A:$G,3,FALSE)</f>
        <v>_Jujul</v>
      </c>
      <c r="E825" s="31" t="str">
        <f>VLOOKUP(Pronostics!$B825,Setup_MPP!$A:$G,2,FALSE)</f>
        <v>Julie BOISSIERE</v>
      </c>
      <c r="F825" s="31" t="str">
        <f>VLOOKUP($B825,Setup_MPP!$A:$E,4,FALSE)</f>
        <v>#D890FF</v>
      </c>
      <c r="G825" s="31" t="str">
        <f>VLOOKUP($B825,Setup_MPP!$A:$E,5,FALSE)</f>
        <v>#B750EF</v>
      </c>
      <c r="H825" s="31" t="str">
        <f>IFERROR(IF(AND(A825&gt;=1,A825&lt;=104),VLOOKUP($A825,Location!$A:$J,6,FALSE),IF(A825=0,"Avant l'ouverture",IF(OR(A825=105,A825=106),"Bonus"))),"")</f>
        <v>Tour 1</v>
      </c>
      <c r="I825" s="31" t="str">
        <f>IF(LEFT(H825,4)="Tour",VLOOKUP(A825,Database!$A:$C,3,FALSE),"")</f>
        <v>K</v>
      </c>
      <c r="J825" s="31" t="str">
        <f>VLOOKUP($A825,Location!$A:$J,7,FALSE)</f>
        <v>Portugal</v>
      </c>
      <c r="K825" s="31" t="str">
        <f>IFERROR(VLOOKUP(J825,Setup_Team!$B:$C,2,FALSE), "TDB")</f>
        <v>PRT</v>
      </c>
      <c r="L825" s="31" t="str">
        <f>VLOOKUP($A825,Location!$A:$J,8,FALSE)</f>
        <v>RD Congo</v>
      </c>
      <c r="M825" s="31" t="str">
        <f>IFERROR(VLOOKUP(L825,Setup_Team!$B:$C,2,FALSE), "TDB")</f>
        <v>COD</v>
      </c>
      <c r="N825" s="31" t="str">
        <f>VLOOKUP($A825,Location!$A:$J,9,FALSE)</f>
        <v>Houston, Texas</v>
      </c>
      <c r="O825" s="31" t="str">
        <f>VLOOKUP($A825,Location!$A:$J,10,FALSE)</f>
        <v>NRG Stadium</v>
      </c>
      <c r="R825" s="31">
        <v>0</v>
      </c>
      <c r="S825" s="25">
        <f>VLOOKUP($A825,Database!$A:$Y,10,FALSE)</f>
        <v>34</v>
      </c>
      <c r="T825" s="25">
        <f>VLOOKUP($A825,Database!$A:$Y,11,FALSE)</f>
        <v>140</v>
      </c>
      <c r="U825" s="25">
        <f>VLOOKUP($A825,Database!$A:$Y,12,FALSE)</f>
        <v>170</v>
      </c>
      <c r="V825" s="25" t="str">
        <f>VLOOKUP(A825,Database!A:M,13,FALSE)</f>
        <v>À venir</v>
      </c>
      <c r="W825" s="25" t="str">
        <f>VLOOKUP($A825,Database!$A:$Y,20,FALSE)</f>
        <v/>
      </c>
      <c r="X825" s="25" t="str">
        <f>VLOOKUP($A825,Database!$A:$Y,21,FALSE)</f>
        <v/>
      </c>
      <c r="Y825" s="25" t="str">
        <f ca="1">IF(C825&lt;NOW(),IF(AND(P825&gt;Q825,W825&gt;X825),S825,IF(AND(P825=Q825,W825=X825),T825,IF(AND(P825&lt;Q825,W825&lt;X825),U825,0))),"")</f>
        <v/>
      </c>
      <c r="Z825" s="25">
        <f>IF(AND(P825=W825,Q825=X825),1,0)</f>
        <v>1</v>
      </c>
      <c r="AA825" s="25" t="str">
        <f>IF(Z825=0,"",IF(ISBLANK(VLOOKUP(A825,Database!A:AA,22,FALSE)),"",VLOOKUP(A825,Database!A:AA,22,FALSE)))</f>
        <v>Exact</v>
      </c>
      <c r="AB825" s="25">
        <f ca="1">IFERROR(IF(AND(Y825&lt;&gt;"",OR(V825="Terminé",V825="En cours")),VLOOKUP(AA825,Setup_ScoreExactBonus!A:D,4,FALSE),0),0)</f>
        <v>0</v>
      </c>
      <c r="AC825" s="31" t="str">
        <f ca="1">IF(Y825&lt;&gt;"", Y825 + IF(Z825=1,AB825, 0), "")</f>
        <v/>
      </c>
      <c r="AD825" s="31">
        <f ca="1">SUMIFS(AC$2:AC825,D$2:D825,D825)*IF(R825=0,1,2)</f>
        <v>0</v>
      </c>
    </row>
    <row r="826" spans="1:30" x14ac:dyDescent="0.35">
      <c r="A826" s="31">
        <f>IF(ISBLANK(B826),"",COUNTIF(B$2:B826,B826))-1</f>
        <v>21</v>
      </c>
      <c r="B826" s="31">
        <v>6</v>
      </c>
      <c r="C826" s="10">
        <f>VLOOKUP($A826,Database!$A:$Y,7,FALSE)</f>
        <v>46190.791666666664</v>
      </c>
      <c r="D826" s="31" t="str">
        <f>VLOOKUP(Pronostics!$B826,Setup_MPP!$A:$G,3,FALSE)</f>
        <v>Julay</v>
      </c>
      <c r="E826" s="31" t="str">
        <f>VLOOKUP(Pronostics!$B826,Setup_MPP!$A:$G,2,FALSE)</f>
        <v>Julie BOUCHARD</v>
      </c>
      <c r="F826" s="31" t="str">
        <f>VLOOKUP($B826,Setup_MPP!$A:$E,4,FALSE)</f>
        <v>#A6F7B1</v>
      </c>
      <c r="G826" s="31" t="str">
        <f>VLOOKUP($B826,Setup_MPP!$A:$E,5,FALSE)</f>
        <v>#6EC179</v>
      </c>
      <c r="H826" s="31" t="str">
        <f>IFERROR(IF(AND(A826&gt;=1,A826&lt;=104),VLOOKUP($A826,Location!$A:$J,6,FALSE),IF(A826=0,"Avant l'ouverture",IF(OR(A826=105,A826=106),"Bonus"))),"")</f>
        <v>Tour 1</v>
      </c>
      <c r="I826" s="31" t="str">
        <f>IF(LEFT(H826,4)="Tour",VLOOKUP(A826,Database!$A:$C,3,FALSE),"")</f>
        <v>K</v>
      </c>
      <c r="J826" s="31" t="str">
        <f>VLOOKUP($A826,Location!$A:$J,7,FALSE)</f>
        <v>Portugal</v>
      </c>
      <c r="K826" s="31" t="str">
        <f>IFERROR(VLOOKUP(J826,Setup_Team!$B:$C,2,FALSE), "TDB")</f>
        <v>PRT</v>
      </c>
      <c r="L826" s="31" t="str">
        <f>VLOOKUP($A826,Location!$A:$J,8,FALSE)</f>
        <v>RD Congo</v>
      </c>
      <c r="M826" s="31" t="str">
        <f>IFERROR(VLOOKUP(L826,Setup_Team!$B:$C,2,FALSE), "TDB")</f>
        <v>COD</v>
      </c>
      <c r="N826" s="31" t="str">
        <f>VLOOKUP($A826,Location!$A:$J,9,FALSE)</f>
        <v>Houston, Texas</v>
      </c>
      <c r="O826" s="31" t="str">
        <f>VLOOKUP($A826,Location!$A:$J,10,FALSE)</f>
        <v>NRG Stadium</v>
      </c>
      <c r="R826" s="31">
        <v>0</v>
      </c>
      <c r="S826" s="25">
        <f>VLOOKUP($A826,Database!$A:$Y,10,FALSE)</f>
        <v>34</v>
      </c>
      <c r="T826" s="25">
        <f>VLOOKUP($A826,Database!$A:$Y,11,FALSE)</f>
        <v>140</v>
      </c>
      <c r="U826" s="25">
        <f>VLOOKUP($A826,Database!$A:$Y,12,FALSE)</f>
        <v>170</v>
      </c>
      <c r="V826" s="25" t="str">
        <f>VLOOKUP(A826,Database!A:M,13,FALSE)</f>
        <v>À venir</v>
      </c>
      <c r="W826" s="25" t="str">
        <f>VLOOKUP($A826,Database!$A:$Y,20,FALSE)</f>
        <v/>
      </c>
      <c r="X826" s="25" t="str">
        <f>VLOOKUP($A826,Database!$A:$Y,21,FALSE)</f>
        <v/>
      </c>
      <c r="Y826" s="25" t="str">
        <f ca="1">IF(C826&lt;NOW(),IF(AND(P826&gt;Q826,W826&gt;X826),S826,IF(AND(P826=Q826,W826=X826),T826,IF(AND(P826&lt;Q826,W826&lt;X826),U826,0))),"")</f>
        <v/>
      </c>
      <c r="Z826" s="25">
        <f>IF(AND(P826=W826,Q826=X826),1,0)</f>
        <v>1</v>
      </c>
      <c r="AA826" s="25" t="str">
        <f>IF(Z826=0,"",IF(ISBLANK(VLOOKUP(A826,Database!A:AA,22,FALSE)),"",VLOOKUP(A826,Database!A:AA,22,FALSE)))</f>
        <v>Exact</v>
      </c>
      <c r="AB826" s="25">
        <f ca="1">IFERROR(IF(AND(Y826&lt;&gt;"",OR(V826="Terminé",V826="En cours")),VLOOKUP(AA826,Setup_ScoreExactBonus!A:D,4,FALSE),0),0)</f>
        <v>0</v>
      </c>
      <c r="AC826" s="31" t="str">
        <f ca="1">IF(Y826&lt;&gt;"", Y826 + IF(Z826=1,AB826, 0), "")</f>
        <v/>
      </c>
      <c r="AD826" s="31">
        <f ca="1">SUMIFS(AC$2:AC826,D$2:D826,D826)*IF(R826=0,1,2)</f>
        <v>0</v>
      </c>
    </row>
    <row r="827" spans="1:30" x14ac:dyDescent="0.35">
      <c r="A827" s="31">
        <f>IF(ISBLANK(B827),"",COUNTIF(B$2:B827,B827))-1</f>
        <v>21</v>
      </c>
      <c r="B827" s="31">
        <v>7</v>
      </c>
      <c r="C827" s="10">
        <f>VLOOKUP($A827,Database!$A:$Y,7,FALSE)</f>
        <v>46190.791666666664</v>
      </c>
      <c r="D827" s="31" t="str">
        <f>VLOOKUP(Pronostics!$B827,Setup_MPP!$A:$G,3,FALSE)</f>
        <v>__Vince__</v>
      </c>
      <c r="E827" s="31" t="str">
        <f>VLOOKUP(Pronostics!$B827,Setup_MPP!$A:$G,2,FALSE)</f>
        <v>Vincent FRAYSSE</v>
      </c>
      <c r="F827" s="31" t="str">
        <f>VLOOKUP($B827,Setup_MPP!$A:$E,4,FALSE)</f>
        <v>#B2EAE8</v>
      </c>
      <c r="G827" s="31" t="str">
        <f>VLOOKUP($B827,Setup_MPP!$A:$E,5,FALSE)</f>
        <v>#6CB4B1</v>
      </c>
      <c r="H827" s="31" t="str">
        <f>IFERROR(IF(AND(A827&gt;=1,A827&lt;=104),VLOOKUP($A827,Location!$A:$J,6,FALSE),IF(A827=0,"Avant l'ouverture",IF(OR(A827=105,A827=106),"Bonus"))),"")</f>
        <v>Tour 1</v>
      </c>
      <c r="I827" s="31" t="str">
        <f>IF(LEFT(H827,4)="Tour",VLOOKUP(A827,Database!$A:$C,3,FALSE),"")</f>
        <v>K</v>
      </c>
      <c r="J827" s="31" t="str">
        <f>VLOOKUP($A827,Location!$A:$J,7,FALSE)</f>
        <v>Portugal</v>
      </c>
      <c r="K827" s="31" t="str">
        <f>IFERROR(VLOOKUP(J827,Setup_Team!$B:$C,2,FALSE), "TDB")</f>
        <v>PRT</v>
      </c>
      <c r="L827" s="31" t="str">
        <f>VLOOKUP($A827,Location!$A:$J,8,FALSE)</f>
        <v>RD Congo</v>
      </c>
      <c r="M827" s="31" t="str">
        <f>IFERROR(VLOOKUP(L827,Setup_Team!$B:$C,2,FALSE), "TDB")</f>
        <v>COD</v>
      </c>
      <c r="N827" s="31" t="str">
        <f>VLOOKUP($A827,Location!$A:$J,9,FALSE)</f>
        <v>Houston, Texas</v>
      </c>
      <c r="O827" s="31" t="str">
        <f>VLOOKUP($A827,Location!$A:$J,10,FALSE)</f>
        <v>NRG Stadium</v>
      </c>
      <c r="R827" s="31">
        <v>0</v>
      </c>
      <c r="S827" s="25">
        <f>VLOOKUP($A827,Database!$A:$Y,10,FALSE)</f>
        <v>34</v>
      </c>
      <c r="T827" s="25">
        <f>VLOOKUP($A827,Database!$A:$Y,11,FALSE)</f>
        <v>140</v>
      </c>
      <c r="U827" s="25">
        <f>VLOOKUP($A827,Database!$A:$Y,12,FALSE)</f>
        <v>170</v>
      </c>
      <c r="V827" s="25" t="str">
        <f>VLOOKUP(A827,Database!A:M,13,FALSE)</f>
        <v>À venir</v>
      </c>
      <c r="W827" s="25" t="str">
        <f>VLOOKUP($A827,Database!$A:$Y,20,FALSE)</f>
        <v/>
      </c>
      <c r="X827" s="25" t="str">
        <f>VLOOKUP($A827,Database!$A:$Y,21,FALSE)</f>
        <v/>
      </c>
      <c r="Y827" s="25" t="str">
        <f ca="1">IF(C827&lt;NOW(),IF(AND(P827&gt;Q827,W827&gt;X827),S827,IF(AND(P827=Q827,W827=X827),T827,IF(AND(P827&lt;Q827,W827&lt;X827),U827,0))),"")</f>
        <v/>
      </c>
      <c r="Z827" s="25">
        <f>IF(AND(P827=W827,Q827=X827),1,0)</f>
        <v>1</v>
      </c>
      <c r="AA827" s="25" t="str">
        <f>IF(Z827=0,"",IF(ISBLANK(VLOOKUP(A827,Database!A:AA,22,FALSE)),"",VLOOKUP(A827,Database!A:AA,22,FALSE)))</f>
        <v>Exact</v>
      </c>
      <c r="AB827" s="25">
        <f ca="1">IFERROR(IF(AND(Y827&lt;&gt;"",OR(V827="Terminé",V827="En cours")),VLOOKUP(AA827,Setup_ScoreExactBonus!A:D,4,FALSE),0),0)</f>
        <v>0</v>
      </c>
      <c r="AC827" s="31" t="str">
        <f ca="1">IF(Y827&lt;&gt;"", Y827 + IF(Z827=1,AB827, 0), "")</f>
        <v/>
      </c>
      <c r="AD827" s="31">
        <f ca="1">SUMIFS(AC$2:AC827,D$2:D827,D827)*IF(R827=0,1,2)</f>
        <v>0</v>
      </c>
    </row>
    <row r="828" spans="1:30" x14ac:dyDescent="0.35">
      <c r="A828" s="31">
        <f>IF(ISBLANK(B828),"",COUNTIF(B$2:B828,B828))-1</f>
        <v>21</v>
      </c>
      <c r="B828" s="31">
        <v>8</v>
      </c>
      <c r="C828" s="10">
        <f>VLOOKUP($A828,Database!$A:$Y,7,FALSE)</f>
        <v>46190.791666666664</v>
      </c>
      <c r="D828" s="31" t="str">
        <f>VLOOKUP(Pronostics!$B828,Setup_MPP!$A:$G,3,FALSE)</f>
        <v>Louuiiis</v>
      </c>
      <c r="E828" s="31" t="str">
        <f>VLOOKUP(Pronostics!$B828,Setup_MPP!$A:$G,2,FALSE)</f>
        <v>Louis HARLE</v>
      </c>
      <c r="F828" s="31" t="str">
        <f>VLOOKUP($B828,Setup_MPP!$A:$E,4,FALSE)</f>
        <v>#EEF7B1</v>
      </c>
      <c r="G828" s="31" t="str">
        <f>VLOOKUP($B828,Setup_MPP!$A:$E,5,FALSE)</f>
        <v>#C1CB7D</v>
      </c>
      <c r="H828" s="31" t="str">
        <f>IFERROR(IF(AND(A828&gt;=1,A828&lt;=104),VLOOKUP($A828,Location!$A:$J,6,FALSE),IF(A828=0,"Avant l'ouverture",IF(OR(A828=105,A828=106),"Bonus"))),"")</f>
        <v>Tour 1</v>
      </c>
      <c r="I828" s="31" t="str">
        <f>IF(LEFT(H828,4)="Tour",VLOOKUP(A828,Database!$A:$C,3,FALSE),"")</f>
        <v>K</v>
      </c>
      <c r="J828" s="31" t="str">
        <f>VLOOKUP($A828,Location!$A:$J,7,FALSE)</f>
        <v>Portugal</v>
      </c>
      <c r="K828" s="31" t="str">
        <f>IFERROR(VLOOKUP(J828,Setup_Team!$B:$C,2,FALSE), "TDB")</f>
        <v>PRT</v>
      </c>
      <c r="L828" s="31" t="str">
        <f>VLOOKUP($A828,Location!$A:$J,8,FALSE)</f>
        <v>RD Congo</v>
      </c>
      <c r="M828" s="31" t="str">
        <f>IFERROR(VLOOKUP(L828,Setup_Team!$B:$C,2,FALSE), "TDB")</f>
        <v>COD</v>
      </c>
      <c r="N828" s="31" t="str">
        <f>VLOOKUP($A828,Location!$A:$J,9,FALSE)</f>
        <v>Houston, Texas</v>
      </c>
      <c r="O828" s="31" t="str">
        <f>VLOOKUP($A828,Location!$A:$J,10,FALSE)</f>
        <v>NRG Stadium</v>
      </c>
      <c r="R828" s="31">
        <v>0</v>
      </c>
      <c r="S828" s="25">
        <f>VLOOKUP($A828,Database!$A:$Y,10,FALSE)</f>
        <v>34</v>
      </c>
      <c r="T828" s="25">
        <f>VLOOKUP($A828,Database!$A:$Y,11,FALSE)</f>
        <v>140</v>
      </c>
      <c r="U828" s="25">
        <f>VLOOKUP($A828,Database!$A:$Y,12,FALSE)</f>
        <v>170</v>
      </c>
      <c r="V828" s="25" t="str">
        <f>VLOOKUP(A828,Database!A:M,13,FALSE)</f>
        <v>À venir</v>
      </c>
      <c r="W828" s="25" t="str">
        <f>VLOOKUP($A828,Database!$A:$Y,20,FALSE)</f>
        <v/>
      </c>
      <c r="X828" s="25" t="str">
        <f>VLOOKUP($A828,Database!$A:$Y,21,FALSE)</f>
        <v/>
      </c>
      <c r="Y828" s="25" t="str">
        <f ca="1">IF(C828&lt;NOW(),IF(AND(P828&gt;Q828,W828&gt;X828),S828,IF(AND(P828=Q828,W828=X828),T828,IF(AND(P828&lt;Q828,W828&lt;X828),U828,0))),"")</f>
        <v/>
      </c>
      <c r="Z828" s="25">
        <f>IF(AND(P828=W828,Q828=X828),1,0)</f>
        <v>1</v>
      </c>
      <c r="AA828" s="25" t="str">
        <f>IF(Z828=0,"",IF(ISBLANK(VLOOKUP(A828,Database!A:AA,22,FALSE)),"",VLOOKUP(A828,Database!A:AA,22,FALSE)))</f>
        <v>Exact</v>
      </c>
      <c r="AB828" s="25">
        <f ca="1">IFERROR(IF(AND(Y828&lt;&gt;"",OR(V828="Terminé",V828="En cours")),VLOOKUP(AA828,Setup_ScoreExactBonus!A:D,4,FALSE),0),0)</f>
        <v>0</v>
      </c>
      <c r="AC828" s="31" t="str">
        <f ca="1">IF(Y828&lt;&gt;"", Y828 + IF(Z828=1,AB828, 0), "")</f>
        <v/>
      </c>
      <c r="AD828" s="31">
        <f ca="1">SUMIFS(AC$2:AC828,D$2:D828,D828)*IF(R828=0,1,2)</f>
        <v>0</v>
      </c>
    </row>
    <row r="829" spans="1:30" x14ac:dyDescent="0.35">
      <c r="A829" s="31">
        <f>IF(ISBLANK(B829),"",COUNTIF(B$2:B829,B829))-1</f>
        <v>21</v>
      </c>
      <c r="B829" s="31">
        <v>9</v>
      </c>
      <c r="C829" s="10">
        <f>VLOOKUP($A829,Database!$A:$Y,7,FALSE)</f>
        <v>46190.791666666664</v>
      </c>
      <c r="D829" s="31" t="str">
        <f>VLOOKUP(Pronostics!$B829,Setup_MPP!$A:$G,3,FALSE)</f>
        <v>Aurelien_dqp</v>
      </c>
      <c r="E829" s="31" t="str">
        <f>VLOOKUP(Pronostics!$B829,Setup_MPP!$A:$G,2,FALSE)</f>
        <v>Aurélien DE POULPIQUET</v>
      </c>
      <c r="F829" s="31" t="str">
        <f>VLOOKUP($B829,Setup_MPP!$A:$E,4,FALSE)</f>
        <v>#F4EA9D</v>
      </c>
      <c r="G829" s="31" t="str">
        <f>VLOOKUP($B829,Setup_MPP!$A:$E,5,FALSE)</f>
        <v>#D2C458</v>
      </c>
      <c r="H829" s="31" t="str">
        <f>IFERROR(IF(AND(A829&gt;=1,A829&lt;=104),VLOOKUP($A829,Location!$A:$J,6,FALSE),IF(A829=0,"Avant l'ouverture",IF(OR(A829=105,A829=106),"Bonus"))),"")</f>
        <v>Tour 1</v>
      </c>
      <c r="I829" s="31" t="str">
        <f>IF(LEFT(H829,4)="Tour",VLOOKUP(A829,Database!$A:$C,3,FALSE),"")</f>
        <v>K</v>
      </c>
      <c r="J829" s="31" t="str">
        <f>VLOOKUP($A829,Location!$A:$J,7,FALSE)</f>
        <v>Portugal</v>
      </c>
      <c r="K829" s="31" t="str">
        <f>IFERROR(VLOOKUP(J829,Setup_Team!$B:$C,2,FALSE), "TDB")</f>
        <v>PRT</v>
      </c>
      <c r="L829" s="31" t="str">
        <f>VLOOKUP($A829,Location!$A:$J,8,FALSE)</f>
        <v>RD Congo</v>
      </c>
      <c r="M829" s="31" t="str">
        <f>IFERROR(VLOOKUP(L829,Setup_Team!$B:$C,2,FALSE), "TDB")</f>
        <v>COD</v>
      </c>
      <c r="N829" s="31" t="str">
        <f>VLOOKUP($A829,Location!$A:$J,9,FALSE)</f>
        <v>Houston, Texas</v>
      </c>
      <c r="O829" s="31" t="str">
        <f>VLOOKUP($A829,Location!$A:$J,10,FALSE)</f>
        <v>NRG Stadium</v>
      </c>
      <c r="R829" s="31">
        <v>0</v>
      </c>
      <c r="S829" s="25">
        <f>VLOOKUP($A829,Database!$A:$Y,10,FALSE)</f>
        <v>34</v>
      </c>
      <c r="T829" s="25">
        <f>VLOOKUP($A829,Database!$A:$Y,11,FALSE)</f>
        <v>140</v>
      </c>
      <c r="U829" s="25">
        <f>VLOOKUP($A829,Database!$A:$Y,12,FALSE)</f>
        <v>170</v>
      </c>
      <c r="V829" s="25" t="str">
        <f>VLOOKUP(A829,Database!A:M,13,FALSE)</f>
        <v>À venir</v>
      </c>
      <c r="W829" s="25" t="str">
        <f>VLOOKUP($A829,Database!$A:$Y,20,FALSE)</f>
        <v/>
      </c>
      <c r="X829" s="25" t="str">
        <f>VLOOKUP($A829,Database!$A:$Y,21,FALSE)</f>
        <v/>
      </c>
      <c r="Y829" s="25" t="str">
        <f ca="1">IF(C829&lt;NOW(),IF(AND(P829&gt;Q829,W829&gt;X829),S829,IF(AND(P829=Q829,W829=X829),T829,IF(AND(P829&lt;Q829,W829&lt;X829),U829,0))),"")</f>
        <v/>
      </c>
      <c r="Z829" s="25">
        <f>IF(AND(P829=W829,Q829=X829),1,0)</f>
        <v>1</v>
      </c>
      <c r="AA829" s="25" t="str">
        <f>IF(Z829=0,"",IF(ISBLANK(VLOOKUP(A829,Database!A:AA,22,FALSE)),"",VLOOKUP(A829,Database!A:AA,22,FALSE)))</f>
        <v>Exact</v>
      </c>
      <c r="AB829" s="25">
        <f ca="1">IFERROR(IF(AND(Y829&lt;&gt;"",OR(V829="Terminé",V829="En cours")),VLOOKUP(AA829,Setup_ScoreExactBonus!A:D,4,FALSE),0),0)</f>
        <v>0</v>
      </c>
      <c r="AC829" s="31" t="str">
        <f ca="1">IF(Y829&lt;&gt;"", Y829 + IF(Z829=1,AB829, 0), "")</f>
        <v/>
      </c>
      <c r="AD829" s="31">
        <f ca="1">SUMIFS(AC$2:AC829,D$2:D829,D829)*IF(R829=0,1,2)</f>
        <v>0</v>
      </c>
    </row>
    <row r="830" spans="1:30" x14ac:dyDescent="0.35">
      <c r="A830" s="31">
        <f>IF(ISBLANK(B830),"",COUNTIF(B$2:B830,B830))-1</f>
        <v>21</v>
      </c>
      <c r="B830" s="31">
        <v>10</v>
      </c>
      <c r="C830" s="10">
        <f>VLOOKUP($A830,Database!$A:$Y,7,FALSE)</f>
        <v>46190.791666666664</v>
      </c>
      <c r="D830" s="31" t="str">
        <f>VLOOKUP(Pronostics!$B830,Setup_MPP!$A:$G,3,FALSE)</f>
        <v>RandomPaul</v>
      </c>
      <c r="E830" s="31" t="str">
        <f>VLOOKUP(Pronostics!$B830,Setup_MPP!$A:$G,2,FALSE)</f>
        <v>Paul MONTESINOS</v>
      </c>
      <c r="F830" s="31" t="str">
        <f>VLOOKUP($B830,Setup_MPP!$A:$E,4,FALSE)</f>
        <v>#C4B0FF</v>
      </c>
      <c r="G830" s="31" t="str">
        <f>VLOOKUP($B830,Setup_MPP!$A:$E,5,FALSE)</f>
        <v>#7F66C8</v>
      </c>
      <c r="H830" s="31" t="str">
        <f>IFERROR(IF(AND(A830&gt;=1,A830&lt;=104),VLOOKUP($A830,Location!$A:$J,6,FALSE),IF(A830=0,"Avant l'ouverture",IF(OR(A830=105,A830=106),"Bonus"))),"")</f>
        <v>Tour 1</v>
      </c>
      <c r="I830" s="31" t="str">
        <f>IF(LEFT(H830,4)="Tour",VLOOKUP(A830,Database!$A:$C,3,FALSE),"")</f>
        <v>K</v>
      </c>
      <c r="J830" s="31" t="str">
        <f>VLOOKUP($A830,Location!$A:$J,7,FALSE)</f>
        <v>Portugal</v>
      </c>
      <c r="K830" s="31" t="str">
        <f>IFERROR(VLOOKUP(J830,Setup_Team!$B:$C,2,FALSE), "TDB")</f>
        <v>PRT</v>
      </c>
      <c r="L830" s="31" t="str">
        <f>VLOOKUP($A830,Location!$A:$J,8,FALSE)</f>
        <v>RD Congo</v>
      </c>
      <c r="M830" s="31" t="str">
        <f>IFERROR(VLOOKUP(L830,Setup_Team!$B:$C,2,FALSE), "TDB")</f>
        <v>COD</v>
      </c>
      <c r="N830" s="31" t="str">
        <f>VLOOKUP($A830,Location!$A:$J,9,FALSE)</f>
        <v>Houston, Texas</v>
      </c>
      <c r="O830" s="31" t="str">
        <f>VLOOKUP($A830,Location!$A:$J,10,FALSE)</f>
        <v>NRG Stadium</v>
      </c>
      <c r="R830" s="31">
        <v>0</v>
      </c>
      <c r="S830" s="25">
        <f>VLOOKUP($A830,Database!$A:$Y,10,FALSE)</f>
        <v>34</v>
      </c>
      <c r="T830" s="25">
        <f>VLOOKUP($A830,Database!$A:$Y,11,FALSE)</f>
        <v>140</v>
      </c>
      <c r="U830" s="25">
        <f>VLOOKUP($A830,Database!$A:$Y,12,FALSE)</f>
        <v>170</v>
      </c>
      <c r="V830" s="25" t="str">
        <f>VLOOKUP(A830,Database!A:M,13,FALSE)</f>
        <v>À venir</v>
      </c>
      <c r="W830" s="25" t="str">
        <f>VLOOKUP($A830,Database!$A:$Y,20,FALSE)</f>
        <v/>
      </c>
      <c r="X830" s="25" t="str">
        <f>VLOOKUP($A830,Database!$A:$Y,21,FALSE)</f>
        <v/>
      </c>
      <c r="Y830" s="25" t="str">
        <f ca="1">IF(C830&lt;NOW(),IF(AND(P830&gt;Q830,W830&gt;X830),S830,IF(AND(P830=Q830,W830=X830),T830,IF(AND(P830&lt;Q830,W830&lt;X830),U830,0))),"")</f>
        <v/>
      </c>
      <c r="Z830" s="25">
        <f>IF(AND(P830=W830,Q830=X830),1,0)</f>
        <v>1</v>
      </c>
      <c r="AA830" s="25" t="str">
        <f>IF(Z830=0,"",IF(ISBLANK(VLOOKUP(A830,Database!A:AA,22,FALSE)),"",VLOOKUP(A830,Database!A:AA,22,FALSE)))</f>
        <v>Exact</v>
      </c>
      <c r="AB830" s="25">
        <f ca="1">IFERROR(IF(AND(Y830&lt;&gt;"",OR(V830="Terminé",V830="En cours")),VLOOKUP(AA830,Setup_ScoreExactBonus!A:D,4,FALSE),0),0)</f>
        <v>0</v>
      </c>
      <c r="AC830" s="31" t="str">
        <f ca="1">IF(Y830&lt;&gt;"", Y830 + IF(Z830=1,AB830, 0), "")</f>
        <v/>
      </c>
      <c r="AD830" s="31">
        <f ca="1">SUMIFS(AC$2:AC830,D$2:D830,D830)*IF(R830=0,1,2)</f>
        <v>0</v>
      </c>
    </row>
    <row r="831" spans="1:30" x14ac:dyDescent="0.35">
      <c r="A831" s="31">
        <f>IF(ISBLANK(B831),"",COUNTIF(B$2:B831,B831))-1</f>
        <v>21</v>
      </c>
      <c r="B831" s="31">
        <v>11</v>
      </c>
      <c r="C831" s="10">
        <f>VLOOKUP($A831,Database!$A:$Y,7,FALSE)</f>
        <v>46190.791666666664</v>
      </c>
      <c r="D831" s="31" t="str">
        <f>VLOOKUP(Pronostics!$B831,Setup_MPP!$A:$G,3,FALSE)</f>
        <v>Kinsley#8SA6T</v>
      </c>
      <c r="E831" s="31" t="str">
        <f>VLOOKUP(Pronostics!$B831,Setup_MPP!$A:$G,2,FALSE)</f>
        <v>Kinsley ROQUE</v>
      </c>
      <c r="F831" s="31" t="str">
        <f>VLOOKUP($B831,Setup_MPP!$A:$E,4,FALSE)</f>
        <v>#CBEBBA</v>
      </c>
      <c r="G831" s="31" t="str">
        <f>VLOOKUP($B831,Setup_MPP!$A:$E,5,FALSE)</f>
        <v>#70BC6E</v>
      </c>
      <c r="H831" s="31" t="str">
        <f>IFERROR(IF(AND(A831&gt;=1,A831&lt;=104),VLOOKUP($A831,Location!$A:$J,6,FALSE),IF(A831=0,"Avant l'ouverture",IF(OR(A831=105,A831=106),"Bonus"))),"")</f>
        <v>Tour 1</v>
      </c>
      <c r="I831" s="31" t="str">
        <f>IF(LEFT(H831,4)="Tour",VLOOKUP(A831,Database!$A:$C,3,FALSE),"")</f>
        <v>K</v>
      </c>
      <c r="J831" s="31" t="str">
        <f>VLOOKUP($A831,Location!$A:$J,7,FALSE)</f>
        <v>Portugal</v>
      </c>
      <c r="K831" s="31" t="str">
        <f>IFERROR(VLOOKUP(J831,Setup_Team!$B:$C,2,FALSE), "TDB")</f>
        <v>PRT</v>
      </c>
      <c r="L831" s="31" t="str">
        <f>VLOOKUP($A831,Location!$A:$J,8,FALSE)</f>
        <v>RD Congo</v>
      </c>
      <c r="M831" s="31" t="str">
        <f>IFERROR(VLOOKUP(L831,Setup_Team!$B:$C,2,FALSE), "TDB")</f>
        <v>COD</v>
      </c>
      <c r="N831" s="31" t="str">
        <f>VLOOKUP($A831,Location!$A:$J,9,FALSE)</f>
        <v>Houston, Texas</v>
      </c>
      <c r="O831" s="31" t="str">
        <f>VLOOKUP($A831,Location!$A:$J,10,FALSE)</f>
        <v>NRG Stadium</v>
      </c>
      <c r="R831" s="31">
        <v>0</v>
      </c>
      <c r="S831" s="25">
        <f>VLOOKUP($A831,Database!$A:$Y,10,FALSE)</f>
        <v>34</v>
      </c>
      <c r="T831" s="25">
        <f>VLOOKUP($A831,Database!$A:$Y,11,FALSE)</f>
        <v>140</v>
      </c>
      <c r="U831" s="25">
        <f>VLOOKUP($A831,Database!$A:$Y,12,FALSE)</f>
        <v>170</v>
      </c>
      <c r="V831" s="25" t="str">
        <f>VLOOKUP(A831,Database!A:M,13,FALSE)</f>
        <v>À venir</v>
      </c>
      <c r="W831" s="25" t="str">
        <f>VLOOKUP($A831,Database!$A:$Y,20,FALSE)</f>
        <v/>
      </c>
      <c r="X831" s="25" t="str">
        <f>VLOOKUP($A831,Database!$A:$Y,21,FALSE)</f>
        <v/>
      </c>
      <c r="Y831" s="25" t="str">
        <f ca="1">IF(C831&lt;NOW(),IF(AND(P831&gt;Q831,W831&gt;X831),S831,IF(AND(P831=Q831,W831=X831),T831,IF(AND(P831&lt;Q831,W831&lt;X831),U831,0))),"")</f>
        <v/>
      </c>
      <c r="Z831" s="25">
        <f>IF(AND(P831=W831,Q831=X831),1,0)</f>
        <v>1</v>
      </c>
      <c r="AA831" s="25" t="str">
        <f>IF(Z831=0,"",IF(ISBLANK(VLOOKUP(A831,Database!A:AA,22,FALSE)),"",VLOOKUP(A831,Database!A:AA,22,FALSE)))</f>
        <v>Exact</v>
      </c>
      <c r="AB831" s="25">
        <f ca="1">IFERROR(IF(AND(Y831&lt;&gt;"",OR(V831="Terminé",V831="En cours")),VLOOKUP(AA831,Setup_ScoreExactBonus!A:D,4,FALSE),0),0)</f>
        <v>0</v>
      </c>
      <c r="AC831" s="31" t="str">
        <f ca="1">IF(Y831&lt;&gt;"", Y831 + IF(Z831=1,AB831, 0), "")</f>
        <v/>
      </c>
      <c r="AD831" s="31">
        <f ca="1">SUMIFS(AC$2:AC831,D$2:D831,D831)*IF(R831=0,1,2)</f>
        <v>0</v>
      </c>
    </row>
    <row r="832" spans="1:30" x14ac:dyDescent="0.35">
      <c r="A832" s="31">
        <f>IF(ISBLANK(B832),"",COUNTIF(B$2:B832,B832))-1</f>
        <v>21</v>
      </c>
      <c r="B832" s="31">
        <v>12</v>
      </c>
      <c r="C832" s="10">
        <f>VLOOKUP($A832,Database!$A:$Y,7,FALSE)</f>
        <v>46190.791666666664</v>
      </c>
      <c r="D832" s="31" t="str">
        <f>VLOOKUP(Pronostics!$B832,Setup_MPP!$A:$G,3,FALSE)</f>
        <v>Jaouad1</v>
      </c>
      <c r="E832" s="31" t="str">
        <f>VLOOKUP(Pronostics!$B832,Setup_MPP!$A:$G,2,FALSE)</f>
        <v>Jaouad SETTI</v>
      </c>
      <c r="F832" s="31" t="str">
        <f>VLOOKUP($B832,Setup_MPP!$A:$E,4,FALSE)</f>
        <v>#C2D4FF</v>
      </c>
      <c r="G832" s="31" t="str">
        <f>VLOOKUP($B832,Setup_MPP!$A:$E,5,FALSE)</f>
        <v>#6586D5</v>
      </c>
      <c r="H832" s="31" t="str">
        <f>IFERROR(IF(AND(A832&gt;=1,A832&lt;=104),VLOOKUP($A832,Location!$A:$J,6,FALSE),IF(A832=0,"Avant l'ouverture",IF(OR(A832=105,A832=106),"Bonus"))),"")</f>
        <v>Tour 1</v>
      </c>
      <c r="I832" s="31" t="str">
        <f>IF(LEFT(H832,4)="Tour",VLOOKUP(A832,Database!$A:$C,3,FALSE),"")</f>
        <v>K</v>
      </c>
      <c r="J832" s="31" t="str">
        <f>VLOOKUP($A832,Location!$A:$J,7,FALSE)</f>
        <v>Portugal</v>
      </c>
      <c r="K832" s="31" t="str">
        <f>IFERROR(VLOOKUP(J832,Setup_Team!$B:$C,2,FALSE), "TDB")</f>
        <v>PRT</v>
      </c>
      <c r="L832" s="31" t="str">
        <f>VLOOKUP($A832,Location!$A:$J,8,FALSE)</f>
        <v>RD Congo</v>
      </c>
      <c r="M832" s="31" t="str">
        <f>IFERROR(VLOOKUP(L832,Setup_Team!$B:$C,2,FALSE), "TDB")</f>
        <v>COD</v>
      </c>
      <c r="N832" s="31" t="str">
        <f>VLOOKUP($A832,Location!$A:$J,9,FALSE)</f>
        <v>Houston, Texas</v>
      </c>
      <c r="O832" s="31" t="str">
        <f>VLOOKUP($A832,Location!$A:$J,10,FALSE)</f>
        <v>NRG Stadium</v>
      </c>
      <c r="R832" s="31">
        <v>0</v>
      </c>
      <c r="S832" s="25">
        <f>VLOOKUP($A832,Database!$A:$Y,10,FALSE)</f>
        <v>34</v>
      </c>
      <c r="T832" s="25">
        <f>VLOOKUP($A832,Database!$A:$Y,11,FALSE)</f>
        <v>140</v>
      </c>
      <c r="U832" s="25">
        <f>VLOOKUP($A832,Database!$A:$Y,12,FALSE)</f>
        <v>170</v>
      </c>
      <c r="V832" s="25" t="str">
        <f>VLOOKUP(A832,Database!A:M,13,FALSE)</f>
        <v>À venir</v>
      </c>
      <c r="W832" s="25" t="str">
        <f>VLOOKUP($A832,Database!$A:$Y,20,FALSE)</f>
        <v/>
      </c>
      <c r="X832" s="25" t="str">
        <f>VLOOKUP($A832,Database!$A:$Y,21,FALSE)</f>
        <v/>
      </c>
      <c r="Y832" s="25" t="str">
        <f ca="1">IF(C832&lt;NOW(),IF(AND(P832&gt;Q832,W832&gt;X832),S832,IF(AND(P832=Q832,W832=X832),T832,IF(AND(P832&lt;Q832,W832&lt;X832),U832,0))),"")</f>
        <v/>
      </c>
      <c r="Z832" s="25">
        <f>IF(AND(P832=W832,Q832=X832),1,0)</f>
        <v>1</v>
      </c>
      <c r="AA832" s="25" t="str">
        <f>IF(Z832=0,"",IF(ISBLANK(VLOOKUP(A832,Database!A:AA,22,FALSE)),"",VLOOKUP(A832,Database!A:AA,22,FALSE)))</f>
        <v>Exact</v>
      </c>
      <c r="AB832" s="25">
        <f ca="1">IFERROR(IF(AND(Y832&lt;&gt;"",OR(V832="Terminé",V832="En cours")),VLOOKUP(AA832,Setup_ScoreExactBonus!A:D,4,FALSE),0),0)</f>
        <v>0</v>
      </c>
      <c r="AC832" s="31" t="str">
        <f ca="1">IF(Y832&lt;&gt;"", Y832 + IF(Z832=1,AB832, 0), "")</f>
        <v/>
      </c>
      <c r="AD832" s="31">
        <f ca="1">SUMIFS(AC$2:AC832,D$2:D832,D832)*IF(R832=0,1,2)</f>
        <v>0</v>
      </c>
    </row>
    <row r="833" spans="1:30" x14ac:dyDescent="0.35">
      <c r="A833" s="31">
        <f>IF(ISBLANK(B833),"",COUNTIF(B$2:B833,B833))-1</f>
        <v>21</v>
      </c>
      <c r="B833" s="31">
        <v>13</v>
      </c>
      <c r="C833" s="10">
        <f>VLOOKUP($A833,Database!$A:$Y,7,FALSE)</f>
        <v>46190.791666666664</v>
      </c>
      <c r="D833" s="31" t="str">
        <f>VLOOKUP(Pronostics!$B833,Setup_MPP!$A:$G,3,FALSE)</f>
        <v>Julien_I</v>
      </c>
      <c r="E833" s="31" t="str">
        <f>VLOOKUP(Pronostics!$B833,Setup_MPP!$A:$G,2,FALSE)</f>
        <v>Julien INGE</v>
      </c>
      <c r="F833" s="31" t="str">
        <f>VLOOKUP($B833,Setup_MPP!$A:$E,4,FALSE)</f>
        <v>#C1E0EF</v>
      </c>
      <c r="G833" s="31" t="str">
        <f>VLOOKUP($B833,Setup_MPP!$A:$E,5,FALSE)</f>
        <v>#4F91B2</v>
      </c>
      <c r="H833" s="31" t="str">
        <f>IFERROR(IF(AND(A833&gt;=1,A833&lt;=104),VLOOKUP($A833,Location!$A:$J,6,FALSE),IF(A833=0,"Avant l'ouverture",IF(OR(A833=105,A833=106),"Bonus"))),"")</f>
        <v>Tour 1</v>
      </c>
      <c r="I833" s="31" t="str">
        <f>IF(LEFT(H833,4)="Tour",VLOOKUP(A833,Database!$A:$C,3,FALSE),"")</f>
        <v>K</v>
      </c>
      <c r="J833" s="31" t="str">
        <f>VLOOKUP($A833,Location!$A:$J,7,FALSE)</f>
        <v>Portugal</v>
      </c>
      <c r="K833" s="31" t="str">
        <f>IFERROR(VLOOKUP(J833,Setup_Team!$B:$C,2,FALSE), "TDB")</f>
        <v>PRT</v>
      </c>
      <c r="L833" s="31" t="str">
        <f>VLOOKUP($A833,Location!$A:$J,8,FALSE)</f>
        <v>RD Congo</v>
      </c>
      <c r="M833" s="31" t="str">
        <f>IFERROR(VLOOKUP(L833,Setup_Team!$B:$C,2,FALSE), "TDB")</f>
        <v>COD</v>
      </c>
      <c r="N833" s="31" t="str">
        <f>VLOOKUP($A833,Location!$A:$J,9,FALSE)</f>
        <v>Houston, Texas</v>
      </c>
      <c r="O833" s="31" t="str">
        <f>VLOOKUP($A833,Location!$A:$J,10,FALSE)</f>
        <v>NRG Stadium</v>
      </c>
      <c r="R833" s="31">
        <v>0</v>
      </c>
      <c r="S833" s="25">
        <f>VLOOKUP($A833,Database!$A:$Y,10,FALSE)</f>
        <v>34</v>
      </c>
      <c r="T833" s="25">
        <f>VLOOKUP($A833,Database!$A:$Y,11,FALSE)</f>
        <v>140</v>
      </c>
      <c r="U833" s="25">
        <f>VLOOKUP($A833,Database!$A:$Y,12,FALSE)</f>
        <v>170</v>
      </c>
      <c r="V833" s="25" t="str">
        <f>VLOOKUP(A833,Database!A:M,13,FALSE)</f>
        <v>À venir</v>
      </c>
      <c r="W833" s="25" t="str">
        <f>VLOOKUP($A833,Database!$A:$Y,20,FALSE)</f>
        <v/>
      </c>
      <c r="X833" s="25" t="str">
        <f>VLOOKUP($A833,Database!$A:$Y,21,FALSE)</f>
        <v/>
      </c>
      <c r="Y833" s="25" t="str">
        <f ca="1">IF(C833&lt;NOW(),IF(AND(P833&gt;Q833,W833&gt;X833),S833,IF(AND(P833=Q833,W833=X833),T833,IF(AND(P833&lt;Q833,W833&lt;X833),U833,0))),"")</f>
        <v/>
      </c>
      <c r="Z833" s="25">
        <f>IF(AND(P833=W833,Q833=X833),1,0)</f>
        <v>1</v>
      </c>
      <c r="AA833" s="25" t="str">
        <f>IF(Z833=0,"",IF(ISBLANK(VLOOKUP(A833,Database!A:AA,22,FALSE)),"",VLOOKUP(A833,Database!A:AA,22,FALSE)))</f>
        <v>Exact</v>
      </c>
      <c r="AB833" s="25">
        <f ca="1">IFERROR(IF(AND(Y833&lt;&gt;"",OR(V833="Terminé",V833="En cours")),VLOOKUP(AA833,Setup_ScoreExactBonus!A:D,4,FALSE),0),0)</f>
        <v>0</v>
      </c>
      <c r="AC833" s="31" t="str">
        <f ca="1">IF(Y833&lt;&gt;"", Y833 + IF(Z833=1,AB833, 0), "")</f>
        <v/>
      </c>
      <c r="AD833" s="31">
        <f ca="1">SUMIFS(AC$2:AC833,D$2:D833,D833)*IF(R833=0,1,2)</f>
        <v>0</v>
      </c>
    </row>
    <row r="834" spans="1:30" x14ac:dyDescent="0.35">
      <c r="A834" s="31">
        <f>IF(ISBLANK(B834),"",COUNTIF(B$2:B834,B834))-1</f>
        <v>21</v>
      </c>
      <c r="B834" s="31">
        <v>14</v>
      </c>
      <c r="C834" s="10">
        <f>VLOOKUP($A834,Database!$A:$Y,7,FALSE)</f>
        <v>46190.791666666664</v>
      </c>
      <c r="D834" s="31" t="str">
        <f>VLOOKUP(Pronostics!$B834,Setup_MPP!$A:$G,3,FALSE)</f>
        <v>MarieEYT</v>
      </c>
      <c r="E834" s="31" t="str">
        <f>VLOOKUP(Pronostics!$B834,Setup_MPP!$A:$G,2,FALSE)</f>
        <v>Marie EXBRAYAT</v>
      </c>
      <c r="F834" s="31" t="str">
        <f>VLOOKUP($B834,Setup_MPP!$A:$E,4,FALSE)</f>
        <v>#FFAFD2</v>
      </c>
      <c r="G834" s="31" t="str">
        <f>VLOOKUP($B834,Setup_MPP!$A:$E,5,FALSE)</f>
        <v>#F2589B</v>
      </c>
      <c r="H834" s="31" t="str">
        <f>IFERROR(IF(AND(A834&gt;=1,A834&lt;=104),VLOOKUP($A834,Location!$A:$J,6,FALSE),IF(A834=0,"Avant l'ouverture",IF(OR(A834=105,A834=106),"Bonus"))),"")</f>
        <v>Tour 1</v>
      </c>
      <c r="I834" s="31" t="str">
        <f>IF(LEFT(H834,4)="Tour",VLOOKUP(A834,Database!$A:$C,3,FALSE),"")</f>
        <v>K</v>
      </c>
      <c r="J834" s="31" t="str">
        <f>VLOOKUP($A834,Location!$A:$J,7,FALSE)</f>
        <v>Portugal</v>
      </c>
      <c r="K834" s="31" t="str">
        <f>IFERROR(VLOOKUP(J834,Setup_Team!$B:$C,2,FALSE), "TDB")</f>
        <v>PRT</v>
      </c>
      <c r="L834" s="31" t="str">
        <f>VLOOKUP($A834,Location!$A:$J,8,FALSE)</f>
        <v>RD Congo</v>
      </c>
      <c r="M834" s="31" t="str">
        <f>IFERROR(VLOOKUP(L834,Setup_Team!$B:$C,2,FALSE), "TDB")</f>
        <v>COD</v>
      </c>
      <c r="N834" s="31" t="str">
        <f>VLOOKUP($A834,Location!$A:$J,9,FALSE)</f>
        <v>Houston, Texas</v>
      </c>
      <c r="O834" s="31" t="str">
        <f>VLOOKUP($A834,Location!$A:$J,10,FALSE)</f>
        <v>NRG Stadium</v>
      </c>
      <c r="R834" s="31">
        <v>0</v>
      </c>
      <c r="S834" s="25">
        <f>VLOOKUP($A834,Database!$A:$Y,10,FALSE)</f>
        <v>34</v>
      </c>
      <c r="T834" s="25">
        <f>VLOOKUP($A834,Database!$A:$Y,11,FALSE)</f>
        <v>140</v>
      </c>
      <c r="U834" s="25">
        <f>VLOOKUP($A834,Database!$A:$Y,12,FALSE)</f>
        <v>170</v>
      </c>
      <c r="V834" s="25" t="str">
        <f>VLOOKUP(A834,Database!A:M,13,FALSE)</f>
        <v>À venir</v>
      </c>
      <c r="W834" s="25" t="str">
        <f>VLOOKUP($A834,Database!$A:$Y,20,FALSE)</f>
        <v/>
      </c>
      <c r="X834" s="25" t="str">
        <f>VLOOKUP($A834,Database!$A:$Y,21,FALSE)</f>
        <v/>
      </c>
      <c r="Y834" s="25" t="str">
        <f ca="1">IF(C834&lt;NOW(),IF(AND(P834&gt;Q834,W834&gt;X834),S834,IF(AND(P834=Q834,W834=X834),T834,IF(AND(P834&lt;Q834,W834&lt;X834),U834,0))),"")</f>
        <v/>
      </c>
      <c r="Z834" s="25">
        <f>IF(AND(P834=W834,Q834=X834),1,0)</f>
        <v>1</v>
      </c>
      <c r="AA834" s="25" t="str">
        <f>IF(Z834=0,"",IF(ISBLANK(VLOOKUP(A834,Database!A:AA,22,FALSE)),"",VLOOKUP(A834,Database!A:AA,22,FALSE)))</f>
        <v>Exact</v>
      </c>
      <c r="AB834" s="25">
        <f ca="1">IFERROR(IF(AND(Y834&lt;&gt;"",OR(V834="Terminé",V834="En cours")),VLOOKUP(AA834,Setup_ScoreExactBonus!A:D,4,FALSE),0),0)</f>
        <v>0</v>
      </c>
      <c r="AC834" s="31" t="str">
        <f ca="1">IF(Y834&lt;&gt;"", Y834 + IF(Z834=1,AB834, 0), "")</f>
        <v/>
      </c>
      <c r="AD834" s="31">
        <f ca="1">SUMIFS(AC$2:AC834,D$2:D834,D834)*IF(R834=0,1,2)</f>
        <v>0</v>
      </c>
    </row>
    <row r="835" spans="1:30" x14ac:dyDescent="0.35">
      <c r="A835" s="31">
        <f>IF(ISBLANK(B835),"",COUNTIF(B$2:B835,B835))-1</f>
        <v>21</v>
      </c>
      <c r="B835" s="31">
        <v>15</v>
      </c>
      <c r="C835" s="10">
        <f>VLOOKUP($A835,Database!$A:$Y,7,FALSE)</f>
        <v>46190.791666666664</v>
      </c>
      <c r="D835" s="31" t="str">
        <f>VLOOKUP(Pronostics!$B835,Setup_MPP!$A:$G,3,FALSE)</f>
        <v>Amine#8UL9R</v>
      </c>
      <c r="E835" s="31" t="str">
        <f>VLOOKUP(Pronostics!$B835,Setup_MPP!$A:$G,2,FALSE)</f>
        <v>Amine ZARROUKI</v>
      </c>
      <c r="F835" s="31" t="str">
        <f>VLOOKUP($B835,Setup_MPP!$A:$E,4,FALSE)</f>
        <v>#FF9898</v>
      </c>
      <c r="G835" s="31" t="str">
        <f>VLOOKUP($B835,Setup_MPP!$A:$E,5,FALSE)</f>
        <v>#FF5D5D</v>
      </c>
      <c r="H835" s="31" t="str">
        <f>IFERROR(IF(AND(A835&gt;=1,A835&lt;=104),VLOOKUP($A835,Location!$A:$J,6,FALSE),IF(A835=0,"Avant l'ouverture",IF(OR(A835=105,A835=106),"Bonus"))),"")</f>
        <v>Tour 1</v>
      </c>
      <c r="I835" s="31" t="str">
        <f>IF(LEFT(H835,4)="Tour",VLOOKUP(A835,Database!$A:$C,3,FALSE),"")</f>
        <v>K</v>
      </c>
      <c r="J835" s="31" t="str">
        <f>VLOOKUP($A835,Location!$A:$J,7,FALSE)</f>
        <v>Portugal</v>
      </c>
      <c r="K835" s="31" t="str">
        <f>IFERROR(VLOOKUP(J835,Setup_Team!$B:$C,2,FALSE), "TDB")</f>
        <v>PRT</v>
      </c>
      <c r="L835" s="31" t="str">
        <f>VLOOKUP($A835,Location!$A:$J,8,FALSE)</f>
        <v>RD Congo</v>
      </c>
      <c r="M835" s="31" t="str">
        <f>IFERROR(VLOOKUP(L835,Setup_Team!$B:$C,2,FALSE), "TDB")</f>
        <v>COD</v>
      </c>
      <c r="N835" s="31" t="str">
        <f>VLOOKUP($A835,Location!$A:$J,9,FALSE)</f>
        <v>Houston, Texas</v>
      </c>
      <c r="O835" s="31" t="str">
        <f>VLOOKUP($A835,Location!$A:$J,10,FALSE)</f>
        <v>NRG Stadium</v>
      </c>
      <c r="R835" s="31">
        <v>0</v>
      </c>
      <c r="S835" s="25">
        <f>VLOOKUP($A835,Database!$A:$Y,10,FALSE)</f>
        <v>34</v>
      </c>
      <c r="T835" s="25">
        <f>VLOOKUP($A835,Database!$A:$Y,11,FALSE)</f>
        <v>140</v>
      </c>
      <c r="U835" s="25">
        <f>VLOOKUP($A835,Database!$A:$Y,12,FALSE)</f>
        <v>170</v>
      </c>
      <c r="V835" s="25" t="str">
        <f>VLOOKUP(A835,Database!A:M,13,FALSE)</f>
        <v>À venir</v>
      </c>
      <c r="W835" s="25" t="str">
        <f>VLOOKUP($A835,Database!$A:$Y,20,FALSE)</f>
        <v/>
      </c>
      <c r="X835" s="25" t="str">
        <f>VLOOKUP($A835,Database!$A:$Y,21,FALSE)</f>
        <v/>
      </c>
      <c r="Y835" s="25" t="str">
        <f ca="1">IF(C835&lt;NOW(),IF(AND(P835&gt;Q835,W835&gt;X835),S835,IF(AND(P835=Q835,W835=X835),T835,IF(AND(P835&lt;Q835,W835&lt;X835),U835,0))),"")</f>
        <v/>
      </c>
      <c r="Z835" s="25">
        <f>IF(AND(P835=W835,Q835=X835),1,0)</f>
        <v>1</v>
      </c>
      <c r="AA835" s="25" t="str">
        <f>IF(Z835=0,"",IF(ISBLANK(VLOOKUP(A835,Database!A:AA,22,FALSE)),"",VLOOKUP(A835,Database!A:AA,22,FALSE)))</f>
        <v>Exact</v>
      </c>
      <c r="AB835" s="25">
        <f ca="1">IFERROR(IF(AND(Y835&lt;&gt;"",OR(V835="Terminé",V835="En cours")),VLOOKUP(AA835,Setup_ScoreExactBonus!A:D,4,FALSE),0),0)</f>
        <v>0</v>
      </c>
      <c r="AC835" s="31" t="str">
        <f ca="1">IF(Y835&lt;&gt;"", Y835 + IF(Z835=1,AB835, 0), "")</f>
        <v/>
      </c>
      <c r="AD835" s="31">
        <f ca="1">SUMIFS(AC$2:AC835,D$2:D835,D835)*IF(R835=0,1,2)</f>
        <v>0</v>
      </c>
    </row>
    <row r="836" spans="1:30" x14ac:dyDescent="0.35">
      <c r="A836" s="31">
        <f>IF(ISBLANK(B836),"",COUNTIF(B$2:B836,B836))-1</f>
        <v>21</v>
      </c>
      <c r="B836" s="31">
        <v>16</v>
      </c>
      <c r="C836" s="10">
        <f>VLOOKUP($A836,Database!$A:$Y,7,FALSE)</f>
        <v>46190.791666666664</v>
      </c>
      <c r="D836" s="31" t="str">
        <f>VLOOKUP(Pronostics!$B836,Setup_MPP!$A:$G,3,FALSE)</f>
        <v>Laura#8V93E</v>
      </c>
      <c r="E836" s="31" t="str">
        <f>VLOOKUP(Pronostics!$B836,Setup_MPP!$A:$G,2,FALSE)</f>
        <v>Laura GIULIANO</v>
      </c>
      <c r="F836" s="31" t="str">
        <f>VLOOKUP($B836,Setup_MPP!$A:$E,4,FALSE)</f>
        <v>#86A4FE</v>
      </c>
      <c r="G836" s="31" t="str">
        <f>VLOOKUP($B836,Setup_MPP!$A:$E,5,FALSE)</f>
        <v>#3769FF</v>
      </c>
      <c r="H836" s="31" t="str">
        <f>IFERROR(IF(AND(A836&gt;=1,A836&lt;=104),VLOOKUP($A836,Location!$A:$J,6,FALSE),IF(A836=0,"Avant l'ouverture",IF(OR(A836=105,A836=106),"Bonus"))),"")</f>
        <v>Tour 1</v>
      </c>
      <c r="I836" s="31" t="str">
        <f>IF(LEFT(H836,4)="Tour",VLOOKUP(A836,Database!$A:$C,3,FALSE),"")</f>
        <v>K</v>
      </c>
      <c r="J836" s="31" t="str">
        <f>VLOOKUP($A836,Location!$A:$J,7,FALSE)</f>
        <v>Portugal</v>
      </c>
      <c r="K836" s="31" t="str">
        <f>IFERROR(VLOOKUP(J836,Setup_Team!$B:$C,2,FALSE), "TDB")</f>
        <v>PRT</v>
      </c>
      <c r="L836" s="31" t="str">
        <f>VLOOKUP($A836,Location!$A:$J,8,FALSE)</f>
        <v>RD Congo</v>
      </c>
      <c r="M836" s="31" t="str">
        <f>IFERROR(VLOOKUP(L836,Setup_Team!$B:$C,2,FALSE), "TDB")</f>
        <v>COD</v>
      </c>
      <c r="N836" s="31" t="str">
        <f>VLOOKUP($A836,Location!$A:$J,9,FALSE)</f>
        <v>Houston, Texas</v>
      </c>
      <c r="O836" s="31" t="str">
        <f>VLOOKUP($A836,Location!$A:$J,10,FALSE)</f>
        <v>NRG Stadium</v>
      </c>
      <c r="R836" s="31">
        <v>0</v>
      </c>
      <c r="S836" s="25">
        <f>VLOOKUP($A836,Database!$A:$Y,10,FALSE)</f>
        <v>34</v>
      </c>
      <c r="T836" s="25">
        <f>VLOOKUP($A836,Database!$A:$Y,11,FALSE)</f>
        <v>140</v>
      </c>
      <c r="U836" s="25">
        <f>VLOOKUP($A836,Database!$A:$Y,12,FALSE)</f>
        <v>170</v>
      </c>
      <c r="V836" s="25" t="str">
        <f>VLOOKUP(A836,Database!A:M,13,FALSE)</f>
        <v>À venir</v>
      </c>
      <c r="W836" s="25" t="str">
        <f>VLOOKUP($A836,Database!$A:$Y,20,FALSE)</f>
        <v/>
      </c>
      <c r="X836" s="25" t="str">
        <f>VLOOKUP($A836,Database!$A:$Y,21,FALSE)</f>
        <v/>
      </c>
      <c r="Y836" s="25" t="str">
        <f ca="1">IF(C836&lt;NOW(),IF(AND(P836&gt;Q836,W836&gt;X836),S836,IF(AND(P836=Q836,W836=X836),T836,IF(AND(P836&lt;Q836,W836&lt;X836),U836,0))),"")</f>
        <v/>
      </c>
      <c r="Z836" s="25">
        <f>IF(AND(P836=W836,Q836=X836),1,0)</f>
        <v>1</v>
      </c>
      <c r="AA836" s="25" t="str">
        <f>IF(Z836=0,"",IF(ISBLANK(VLOOKUP(A836,Database!A:AA,22,FALSE)),"",VLOOKUP(A836,Database!A:AA,22,FALSE)))</f>
        <v>Exact</v>
      </c>
      <c r="AB836" s="25">
        <f ca="1">IFERROR(IF(AND(Y836&lt;&gt;"",OR(V836="Terminé",V836="En cours")),VLOOKUP(AA836,Setup_ScoreExactBonus!A:D,4,FALSE),0),0)</f>
        <v>0</v>
      </c>
      <c r="AC836" s="31" t="str">
        <f ca="1">IF(Y836&lt;&gt;"", Y836 + IF(Z836=1,AB836, 0), "")</f>
        <v/>
      </c>
      <c r="AD836" s="31">
        <f ca="1">SUMIFS(AC$2:AC836,D$2:D836,D836)*IF(R836=0,1,2)</f>
        <v>0</v>
      </c>
    </row>
    <row r="837" spans="1:30" x14ac:dyDescent="0.35">
      <c r="A837" s="31">
        <f>IF(ISBLANK(B837),"",COUNTIF(B$2:B837,B837))-1</f>
        <v>21</v>
      </c>
      <c r="B837" s="31">
        <v>17</v>
      </c>
      <c r="C837" s="10">
        <f>VLOOKUP($A837,Database!$A:$Y,7,FALSE)</f>
        <v>46190.791666666664</v>
      </c>
      <c r="D837" s="31" t="str">
        <f>VLOOKUP(Pronostics!$B837,Setup_MPP!$A:$G,3,FALSE)</f>
        <v>Joueur17</v>
      </c>
      <c r="E837" s="31" t="str">
        <f>VLOOKUP(Pronostics!$B837,Setup_MPP!$A:$G,2,FALSE)</f>
        <v>Joueur17</v>
      </c>
      <c r="F837" s="31" t="str">
        <f>VLOOKUP($B837,Setup_MPP!$A:$E,4,FALSE)</f>
        <v>#FFB0B0</v>
      </c>
      <c r="G837" s="31" t="str">
        <f>VLOOKUP($B837,Setup_MPP!$A:$E,5,FALSE)</f>
        <v>#F25757</v>
      </c>
      <c r="H837" s="31" t="str">
        <f>IFERROR(IF(AND(A837&gt;=1,A837&lt;=104),VLOOKUP($A837,Location!$A:$J,6,FALSE),IF(A837=0,"Avant l'ouverture",IF(OR(A837=105,A837=106),"Bonus"))),"")</f>
        <v>Tour 1</v>
      </c>
      <c r="I837" s="31" t="str">
        <f>IF(LEFT(H837,4)="Tour",VLOOKUP(A837,Database!$A:$C,3,FALSE),"")</f>
        <v>K</v>
      </c>
      <c r="J837" s="31" t="str">
        <f>VLOOKUP($A837,Location!$A:$J,7,FALSE)</f>
        <v>Portugal</v>
      </c>
      <c r="K837" s="31" t="str">
        <f>IFERROR(VLOOKUP(J837,Setup_Team!$B:$C,2,FALSE), "TDB")</f>
        <v>PRT</v>
      </c>
      <c r="L837" s="31" t="str">
        <f>VLOOKUP($A837,Location!$A:$J,8,FALSE)</f>
        <v>RD Congo</v>
      </c>
      <c r="M837" s="31" t="str">
        <f>IFERROR(VLOOKUP(L837,Setup_Team!$B:$C,2,FALSE), "TDB")</f>
        <v>COD</v>
      </c>
      <c r="N837" s="31" t="str">
        <f>VLOOKUP($A837,Location!$A:$J,9,FALSE)</f>
        <v>Houston, Texas</v>
      </c>
      <c r="O837" s="31" t="str">
        <f>VLOOKUP($A837,Location!$A:$J,10,FALSE)</f>
        <v>NRG Stadium</v>
      </c>
      <c r="R837" s="31">
        <v>0</v>
      </c>
      <c r="S837" s="25">
        <f>VLOOKUP($A837,Database!$A:$Y,10,FALSE)</f>
        <v>34</v>
      </c>
      <c r="T837" s="25">
        <f>VLOOKUP($A837,Database!$A:$Y,11,FALSE)</f>
        <v>140</v>
      </c>
      <c r="U837" s="25">
        <f>VLOOKUP($A837,Database!$A:$Y,12,FALSE)</f>
        <v>170</v>
      </c>
      <c r="V837" s="25" t="str">
        <f>VLOOKUP(A837,Database!A:M,13,FALSE)</f>
        <v>À venir</v>
      </c>
      <c r="W837" s="25" t="str">
        <f>VLOOKUP($A837,Database!$A:$Y,20,FALSE)</f>
        <v/>
      </c>
      <c r="X837" s="25" t="str">
        <f>VLOOKUP($A837,Database!$A:$Y,21,FALSE)</f>
        <v/>
      </c>
      <c r="Y837" s="25" t="str">
        <f ca="1">IF(C837&lt;NOW(),IF(AND(P837&gt;Q837,W837&gt;X837),S837,IF(AND(P837=Q837,W837=X837),T837,IF(AND(P837&lt;Q837,W837&lt;X837),U837,0))),"")</f>
        <v/>
      </c>
      <c r="Z837" s="25">
        <f>IF(AND(P837=W837,Q837=X837),1,0)</f>
        <v>1</v>
      </c>
      <c r="AA837" s="25" t="str">
        <f>IF(Z837=0,"",IF(ISBLANK(VLOOKUP(A837,Database!A:AA,22,FALSE)),"",VLOOKUP(A837,Database!A:AA,22,FALSE)))</f>
        <v>Exact</v>
      </c>
      <c r="AB837" s="25">
        <f ca="1">IFERROR(IF(AND(Y837&lt;&gt;"",OR(V837="Terminé",V837="En cours")),VLOOKUP(AA837,Setup_ScoreExactBonus!A:D,4,FALSE),0),0)</f>
        <v>0</v>
      </c>
      <c r="AC837" s="31" t="str">
        <f ca="1">IF(Y837&lt;&gt;"", Y837 + IF(Z837=1,AB837, 0), "")</f>
        <v/>
      </c>
      <c r="AD837" s="31">
        <f ca="1">SUMIFS(AC$2:AC837,D$2:D837,D837)*IF(R837=0,1,2)</f>
        <v>0</v>
      </c>
    </row>
    <row r="838" spans="1:30" x14ac:dyDescent="0.35">
      <c r="A838" s="31">
        <f>IF(ISBLANK(B838),"",COUNTIF(B$2:B838,B838))-1</f>
        <v>21</v>
      </c>
      <c r="B838" s="31">
        <v>18</v>
      </c>
      <c r="C838" s="10">
        <f>VLOOKUP($A838,Database!$A:$Y,7,FALSE)</f>
        <v>46190.791666666664</v>
      </c>
      <c r="D838" s="31" t="str">
        <f>VLOOKUP(Pronostics!$B838,Setup_MPP!$A:$G,3,FALSE)</f>
        <v>Joueur18</v>
      </c>
      <c r="E838" s="31" t="str">
        <f>VLOOKUP(Pronostics!$B838,Setup_MPP!$A:$G,2,FALSE)</f>
        <v>Joueur18</v>
      </c>
      <c r="F838" s="31" t="str">
        <f>VLOOKUP($B838,Setup_MPP!$A:$E,4,FALSE)</f>
        <v>#FFC9B0</v>
      </c>
      <c r="G838" s="31" t="str">
        <f>VLOOKUP($B838,Setup_MPP!$A:$E,5,FALSE)</f>
        <v>#F28D57</v>
      </c>
      <c r="H838" s="31" t="str">
        <f>IFERROR(IF(AND(A838&gt;=1,A838&lt;=104),VLOOKUP($A838,Location!$A:$J,6,FALSE),IF(A838=0,"Avant l'ouverture",IF(OR(A838=105,A838=106),"Bonus"))),"")</f>
        <v>Tour 1</v>
      </c>
      <c r="I838" s="31" t="str">
        <f>IF(LEFT(H838,4)="Tour",VLOOKUP(A838,Database!$A:$C,3,FALSE),"")</f>
        <v>K</v>
      </c>
      <c r="J838" s="31" t="str">
        <f>VLOOKUP($A838,Location!$A:$J,7,FALSE)</f>
        <v>Portugal</v>
      </c>
      <c r="K838" s="31" t="str">
        <f>IFERROR(VLOOKUP(J838,Setup_Team!$B:$C,2,FALSE), "TDB")</f>
        <v>PRT</v>
      </c>
      <c r="L838" s="31" t="str">
        <f>VLOOKUP($A838,Location!$A:$J,8,FALSE)</f>
        <v>RD Congo</v>
      </c>
      <c r="M838" s="31" t="str">
        <f>IFERROR(VLOOKUP(L838,Setup_Team!$B:$C,2,FALSE), "TDB")</f>
        <v>COD</v>
      </c>
      <c r="N838" s="31" t="str">
        <f>VLOOKUP($A838,Location!$A:$J,9,FALSE)</f>
        <v>Houston, Texas</v>
      </c>
      <c r="O838" s="31" t="str">
        <f>VLOOKUP($A838,Location!$A:$J,10,FALSE)</f>
        <v>NRG Stadium</v>
      </c>
      <c r="R838" s="31">
        <v>0</v>
      </c>
      <c r="S838" s="25">
        <f>VLOOKUP($A838,Database!$A:$Y,10,FALSE)</f>
        <v>34</v>
      </c>
      <c r="T838" s="25">
        <f>VLOOKUP($A838,Database!$A:$Y,11,FALSE)</f>
        <v>140</v>
      </c>
      <c r="U838" s="25">
        <f>VLOOKUP($A838,Database!$A:$Y,12,FALSE)</f>
        <v>170</v>
      </c>
      <c r="V838" s="25" t="str">
        <f>VLOOKUP(A838,Database!A:M,13,FALSE)</f>
        <v>À venir</v>
      </c>
      <c r="W838" s="25" t="str">
        <f>VLOOKUP($A838,Database!$A:$Y,20,FALSE)</f>
        <v/>
      </c>
      <c r="X838" s="25" t="str">
        <f>VLOOKUP($A838,Database!$A:$Y,21,FALSE)</f>
        <v/>
      </c>
      <c r="Y838" s="25" t="str">
        <f ca="1">IF(C838&lt;NOW(),IF(AND(P838&gt;Q838,W838&gt;X838),S838,IF(AND(P838=Q838,W838=X838),T838,IF(AND(P838&lt;Q838,W838&lt;X838),U838,0))),"")</f>
        <v/>
      </c>
      <c r="Z838" s="25">
        <f>IF(AND(P838=W838,Q838=X838),1,0)</f>
        <v>1</v>
      </c>
      <c r="AA838" s="25" t="str">
        <f>IF(Z838=0,"",IF(ISBLANK(VLOOKUP(A838,Database!A:AA,22,FALSE)),"",VLOOKUP(A838,Database!A:AA,22,FALSE)))</f>
        <v>Exact</v>
      </c>
      <c r="AB838" s="25">
        <f ca="1">IFERROR(IF(AND(Y838&lt;&gt;"",OR(V838="Terminé",V838="En cours")),VLOOKUP(AA838,Setup_ScoreExactBonus!A:D,4,FALSE),0),0)</f>
        <v>0</v>
      </c>
      <c r="AC838" s="31" t="str">
        <f ca="1">IF(Y838&lt;&gt;"", Y838 + IF(Z838=1,AB838, 0), "")</f>
        <v/>
      </c>
      <c r="AD838" s="31">
        <f ca="1">SUMIFS(AC$2:AC838,D$2:D838,D838)*IF(R838=0,1,2)</f>
        <v>0</v>
      </c>
    </row>
    <row r="839" spans="1:30" x14ac:dyDescent="0.35">
      <c r="A839" s="31">
        <f>IF(ISBLANK(B839),"",COUNTIF(B$2:B839,B839))-1</f>
        <v>21</v>
      </c>
      <c r="B839" s="31">
        <v>19</v>
      </c>
      <c r="C839" s="10">
        <f>VLOOKUP($A839,Database!$A:$Y,7,FALSE)</f>
        <v>46190.791666666664</v>
      </c>
      <c r="D839" s="31" t="str">
        <f>VLOOKUP(Pronostics!$B839,Setup_MPP!$A:$G,3,FALSE)</f>
        <v>Joueur19</v>
      </c>
      <c r="E839" s="31" t="str">
        <f>VLOOKUP(Pronostics!$B839,Setup_MPP!$A:$G,2,FALSE)</f>
        <v>Joueur19</v>
      </c>
      <c r="F839" s="31" t="str">
        <f>VLOOKUP($B839,Setup_MPP!$A:$E,4,FALSE)</f>
        <v>#D5D5D5</v>
      </c>
      <c r="G839" s="31" t="str">
        <f>VLOOKUP($B839,Setup_MPP!$A:$E,5,FALSE)</f>
        <v>#727272</v>
      </c>
      <c r="H839" s="31" t="str">
        <f>IFERROR(IF(AND(A839&gt;=1,A839&lt;=104),VLOOKUP($A839,Location!$A:$J,6,FALSE),IF(A839=0,"Avant l'ouverture",IF(OR(A839=105,A839=106),"Bonus"))),"")</f>
        <v>Tour 1</v>
      </c>
      <c r="I839" s="31" t="str">
        <f>IF(LEFT(H839,4)="Tour",VLOOKUP(A839,Database!$A:$C,3,FALSE),"")</f>
        <v>K</v>
      </c>
      <c r="J839" s="31" t="str">
        <f>VLOOKUP($A839,Location!$A:$J,7,FALSE)</f>
        <v>Portugal</v>
      </c>
      <c r="K839" s="31" t="str">
        <f>IFERROR(VLOOKUP(J839,Setup_Team!$B:$C,2,FALSE), "TDB")</f>
        <v>PRT</v>
      </c>
      <c r="L839" s="31" t="str">
        <f>VLOOKUP($A839,Location!$A:$J,8,FALSE)</f>
        <v>RD Congo</v>
      </c>
      <c r="M839" s="31" t="str">
        <f>IFERROR(VLOOKUP(L839,Setup_Team!$B:$C,2,FALSE), "TDB")</f>
        <v>COD</v>
      </c>
      <c r="N839" s="31" t="str">
        <f>VLOOKUP($A839,Location!$A:$J,9,FALSE)</f>
        <v>Houston, Texas</v>
      </c>
      <c r="O839" s="31" t="str">
        <f>VLOOKUP($A839,Location!$A:$J,10,FALSE)</f>
        <v>NRG Stadium</v>
      </c>
      <c r="R839" s="31">
        <v>0</v>
      </c>
      <c r="S839" s="25">
        <f>VLOOKUP($A839,Database!$A:$Y,10,FALSE)</f>
        <v>34</v>
      </c>
      <c r="T839" s="25">
        <f>VLOOKUP($A839,Database!$A:$Y,11,FALSE)</f>
        <v>140</v>
      </c>
      <c r="U839" s="25">
        <f>VLOOKUP($A839,Database!$A:$Y,12,FALSE)</f>
        <v>170</v>
      </c>
      <c r="V839" s="25" t="str">
        <f>VLOOKUP(A839,Database!A:M,13,FALSE)</f>
        <v>À venir</v>
      </c>
      <c r="W839" s="25" t="str">
        <f>VLOOKUP($A839,Database!$A:$Y,20,FALSE)</f>
        <v/>
      </c>
      <c r="X839" s="25" t="str">
        <f>VLOOKUP($A839,Database!$A:$Y,21,FALSE)</f>
        <v/>
      </c>
      <c r="Y839" s="25" t="str">
        <f ca="1">IF(C839&lt;NOW(),IF(AND(P839&gt;Q839,W839&gt;X839),S839,IF(AND(P839=Q839,W839=X839),T839,IF(AND(P839&lt;Q839,W839&lt;X839),U839,0))),"")</f>
        <v/>
      </c>
      <c r="Z839" s="25">
        <f>IF(AND(P839=W839,Q839=X839),1,0)</f>
        <v>1</v>
      </c>
      <c r="AA839" s="25" t="str">
        <f>IF(Z839=0,"",IF(ISBLANK(VLOOKUP(A839,Database!A:AA,22,FALSE)),"",VLOOKUP(A839,Database!A:AA,22,FALSE)))</f>
        <v>Exact</v>
      </c>
      <c r="AB839" s="25">
        <f ca="1">IFERROR(IF(AND(Y839&lt;&gt;"",OR(V839="Terminé",V839="En cours")),VLOOKUP(AA839,Setup_ScoreExactBonus!A:D,4,FALSE),0),0)</f>
        <v>0</v>
      </c>
      <c r="AC839" s="31" t="str">
        <f ca="1">IF(Y839&lt;&gt;"", Y839 + IF(Z839=1,AB839, 0), "")</f>
        <v/>
      </c>
      <c r="AD839" s="31">
        <f ca="1">SUMIFS(AC$2:AC839,D$2:D839,D839)*IF(R839=0,1,2)</f>
        <v>0</v>
      </c>
    </row>
    <row r="840" spans="1:30" x14ac:dyDescent="0.35">
      <c r="A840" s="31">
        <f>IF(ISBLANK(B840),"",COUNTIF(B$2:B840,B840))-1</f>
        <v>21</v>
      </c>
      <c r="B840" s="31">
        <v>20</v>
      </c>
      <c r="C840" s="10">
        <f>VLOOKUP($A840,Database!$A:$Y,7,FALSE)</f>
        <v>46190.791666666664</v>
      </c>
      <c r="D840" s="31" t="str">
        <f>VLOOKUP(Pronostics!$B840,Setup_MPP!$A:$G,3,FALSE)</f>
        <v>Joueur20</v>
      </c>
      <c r="E840" s="31" t="str">
        <f>VLOOKUP(Pronostics!$B840,Setup_MPP!$A:$G,2,FALSE)</f>
        <v>Joueur20</v>
      </c>
      <c r="F840" s="31" t="str">
        <f>VLOOKUP($B840,Setup_MPP!$A:$E,4,FALSE)</f>
        <v>#D5D5D5</v>
      </c>
      <c r="G840" s="31" t="str">
        <f>VLOOKUP($B840,Setup_MPP!$A:$E,5,FALSE)</f>
        <v>#727272</v>
      </c>
      <c r="H840" s="31" t="str">
        <f>IFERROR(IF(AND(A840&gt;=1,A840&lt;=104),VLOOKUP($A840,Location!$A:$J,6,FALSE),IF(A840=0,"Avant l'ouverture",IF(OR(A840=105,A840=106),"Bonus"))),"")</f>
        <v>Tour 1</v>
      </c>
      <c r="I840" s="31" t="str">
        <f>IF(LEFT(H840,4)="Tour",VLOOKUP(A840,Database!$A:$C,3,FALSE),"")</f>
        <v>K</v>
      </c>
      <c r="J840" s="31" t="str">
        <f>VLOOKUP($A840,Location!$A:$J,7,FALSE)</f>
        <v>Portugal</v>
      </c>
      <c r="K840" s="31" t="str">
        <f>IFERROR(VLOOKUP(J840,Setup_Team!$B:$C,2,FALSE), "TDB")</f>
        <v>PRT</v>
      </c>
      <c r="L840" s="31" t="str">
        <f>VLOOKUP($A840,Location!$A:$J,8,FALSE)</f>
        <v>RD Congo</v>
      </c>
      <c r="M840" s="31" t="str">
        <f>IFERROR(VLOOKUP(L840,Setup_Team!$B:$C,2,FALSE), "TDB")</f>
        <v>COD</v>
      </c>
      <c r="N840" s="31" t="str">
        <f>VLOOKUP($A840,Location!$A:$J,9,FALSE)</f>
        <v>Houston, Texas</v>
      </c>
      <c r="O840" s="31" t="str">
        <f>VLOOKUP($A840,Location!$A:$J,10,FALSE)</f>
        <v>NRG Stadium</v>
      </c>
      <c r="R840" s="31">
        <v>0</v>
      </c>
      <c r="S840" s="25">
        <f>VLOOKUP($A840,Database!$A:$Y,10,FALSE)</f>
        <v>34</v>
      </c>
      <c r="T840" s="25">
        <f>VLOOKUP($A840,Database!$A:$Y,11,FALSE)</f>
        <v>140</v>
      </c>
      <c r="U840" s="25">
        <f>VLOOKUP($A840,Database!$A:$Y,12,FALSE)</f>
        <v>170</v>
      </c>
      <c r="V840" s="25" t="str">
        <f>VLOOKUP(A840,Database!A:M,13,FALSE)</f>
        <v>À venir</v>
      </c>
      <c r="W840" s="25" t="str">
        <f>VLOOKUP($A840,Database!$A:$Y,20,FALSE)</f>
        <v/>
      </c>
      <c r="X840" s="25" t="str">
        <f>VLOOKUP($A840,Database!$A:$Y,21,FALSE)</f>
        <v/>
      </c>
      <c r="Y840" s="25" t="str">
        <f ca="1">IF(C840&lt;NOW(),IF(AND(P840&gt;Q840,W840&gt;X840),S840,IF(AND(P840=Q840,W840=X840),T840,IF(AND(P840&lt;Q840,W840&lt;X840),U840,0))),"")</f>
        <v/>
      </c>
      <c r="Z840" s="25">
        <f>IF(AND(P840=W840,Q840=X840),1,0)</f>
        <v>1</v>
      </c>
      <c r="AA840" s="25" t="str">
        <f>IF(Z840=0,"",IF(ISBLANK(VLOOKUP(A840,Database!A:AA,22,FALSE)),"",VLOOKUP(A840,Database!A:AA,22,FALSE)))</f>
        <v>Exact</v>
      </c>
      <c r="AB840" s="25">
        <f ca="1">IFERROR(IF(AND(Y840&lt;&gt;"",OR(V840="Terminé",V840="En cours")),VLOOKUP(AA840,Setup_ScoreExactBonus!A:D,4,FALSE),0),0)</f>
        <v>0</v>
      </c>
      <c r="AC840" s="31" t="str">
        <f ca="1">IF(Y840&lt;&gt;"", Y840 + IF(Z840=1,AB840, 0), "")</f>
        <v/>
      </c>
      <c r="AD840" s="31">
        <f ca="1">SUMIFS(AC$2:AC840,D$2:D840,D840)*IF(R840=0,1,2)</f>
        <v>0</v>
      </c>
    </row>
    <row r="841" spans="1:30" x14ac:dyDescent="0.35">
      <c r="A841" s="31">
        <f>IF(ISBLANK(B841),"",COUNTIF(B$2:B841,B841))-1</f>
        <v>21</v>
      </c>
      <c r="B841" s="31">
        <v>21</v>
      </c>
      <c r="C841" s="10">
        <f>VLOOKUP($A841,Database!$A:$Y,7,FALSE)</f>
        <v>46190.791666666664</v>
      </c>
      <c r="D841" s="31" t="str">
        <f>VLOOKUP(Pronostics!$B841,Setup_MPP!$A:$G,3,FALSE)</f>
        <v>Joueur21</v>
      </c>
      <c r="E841" s="31" t="str">
        <f>VLOOKUP(Pronostics!$B841,Setup_MPP!$A:$G,2,FALSE)</f>
        <v>Joueur21</v>
      </c>
      <c r="F841" s="31" t="str">
        <f>VLOOKUP($B841,Setup_MPP!$A:$E,4,FALSE)</f>
        <v>#D5D5D5</v>
      </c>
      <c r="G841" s="31" t="str">
        <f>VLOOKUP($B841,Setup_MPP!$A:$E,5,FALSE)</f>
        <v>#727272</v>
      </c>
      <c r="H841" s="31" t="str">
        <f>IFERROR(IF(AND(A841&gt;=1,A841&lt;=104),VLOOKUP($A841,Location!$A:$J,6,FALSE),IF(A841=0,"Avant l'ouverture",IF(OR(A841=105,A841=106),"Bonus"))),"")</f>
        <v>Tour 1</v>
      </c>
      <c r="I841" s="31" t="str">
        <f>IF(LEFT(H841,4)="Tour",VLOOKUP(A841,Database!$A:$C,3,FALSE),"")</f>
        <v>K</v>
      </c>
      <c r="J841" s="31" t="str">
        <f>VLOOKUP($A841,Location!$A:$J,7,FALSE)</f>
        <v>Portugal</v>
      </c>
      <c r="K841" s="31" t="str">
        <f>IFERROR(VLOOKUP(J841,Setup_Team!$B:$C,2,FALSE), "TDB")</f>
        <v>PRT</v>
      </c>
      <c r="L841" s="31" t="str">
        <f>VLOOKUP($A841,Location!$A:$J,8,FALSE)</f>
        <v>RD Congo</v>
      </c>
      <c r="M841" s="31" t="str">
        <f>IFERROR(VLOOKUP(L841,Setup_Team!$B:$C,2,FALSE), "TDB")</f>
        <v>COD</v>
      </c>
      <c r="N841" s="31" t="str">
        <f>VLOOKUP($A841,Location!$A:$J,9,FALSE)</f>
        <v>Houston, Texas</v>
      </c>
      <c r="O841" s="31" t="str">
        <f>VLOOKUP($A841,Location!$A:$J,10,FALSE)</f>
        <v>NRG Stadium</v>
      </c>
      <c r="R841" s="31">
        <v>0</v>
      </c>
      <c r="S841" s="25">
        <f>VLOOKUP($A841,Database!$A:$Y,10,FALSE)</f>
        <v>34</v>
      </c>
      <c r="T841" s="25">
        <f>VLOOKUP($A841,Database!$A:$Y,11,FALSE)</f>
        <v>140</v>
      </c>
      <c r="U841" s="25">
        <f>VLOOKUP($A841,Database!$A:$Y,12,FALSE)</f>
        <v>170</v>
      </c>
      <c r="V841" s="25" t="str">
        <f>VLOOKUP(A841,Database!A:M,13,FALSE)</f>
        <v>À venir</v>
      </c>
      <c r="W841" s="25" t="str">
        <f>VLOOKUP($A841,Database!$A:$Y,20,FALSE)</f>
        <v/>
      </c>
      <c r="X841" s="25" t="str">
        <f>VLOOKUP($A841,Database!$A:$Y,21,FALSE)</f>
        <v/>
      </c>
      <c r="Y841" s="25" t="str">
        <f ca="1">IF(C841&lt;NOW(),IF(AND(P841&gt;Q841,W841&gt;X841),S841,IF(AND(P841=Q841,W841=X841),T841,IF(AND(P841&lt;Q841,W841&lt;X841),U841,0))),"")</f>
        <v/>
      </c>
      <c r="Z841" s="25">
        <f>IF(AND(P841=W841,Q841=X841),1,0)</f>
        <v>1</v>
      </c>
      <c r="AA841" s="25" t="str">
        <f>IF(Z841=0,"",IF(ISBLANK(VLOOKUP(A841,Database!A:AA,22,FALSE)),"",VLOOKUP(A841,Database!A:AA,22,FALSE)))</f>
        <v>Exact</v>
      </c>
      <c r="AB841" s="25">
        <f ca="1">IFERROR(IF(AND(Y841&lt;&gt;"",OR(V841="Terminé",V841="En cours")),VLOOKUP(AA841,Setup_ScoreExactBonus!A:D,4,FALSE),0),0)</f>
        <v>0</v>
      </c>
      <c r="AC841" s="31" t="str">
        <f ca="1">IF(Y841&lt;&gt;"", Y841 + IF(Z841=1,AB841, 0), "")</f>
        <v/>
      </c>
      <c r="AD841" s="31">
        <f ca="1">SUMIFS(AC$2:AC841,D$2:D841,D841)*IF(R841=0,1,2)</f>
        <v>0</v>
      </c>
    </row>
    <row r="842" spans="1:30" x14ac:dyDescent="0.35">
      <c r="A842" s="31">
        <f>IF(ISBLANK(B842),"",COUNTIF(B$2:B842,B842))-1</f>
        <v>21</v>
      </c>
      <c r="B842" s="31">
        <v>22</v>
      </c>
      <c r="C842" s="10">
        <f>VLOOKUP($A842,Database!$A:$Y,7,FALSE)</f>
        <v>46190.791666666664</v>
      </c>
      <c r="D842" s="31" t="str">
        <f>VLOOKUP(Pronostics!$B842,Setup_MPP!$A:$G,3,FALSE)</f>
        <v>Joueur22</v>
      </c>
      <c r="E842" s="31" t="str">
        <f>VLOOKUP(Pronostics!$B842,Setup_MPP!$A:$G,2,FALSE)</f>
        <v>Joueur22</v>
      </c>
      <c r="F842" s="31" t="str">
        <f>VLOOKUP($B842,Setup_MPP!$A:$E,4,FALSE)</f>
        <v>#D5D5D5</v>
      </c>
      <c r="G842" s="31" t="str">
        <f>VLOOKUP($B842,Setup_MPP!$A:$E,5,FALSE)</f>
        <v>#727272</v>
      </c>
      <c r="H842" s="31" t="str">
        <f>IFERROR(IF(AND(A842&gt;=1,A842&lt;=104),VLOOKUP($A842,Location!$A:$J,6,FALSE),IF(A842=0,"Avant l'ouverture",IF(OR(A842=105,A842=106),"Bonus"))),"")</f>
        <v>Tour 1</v>
      </c>
      <c r="I842" s="31" t="str">
        <f>IF(LEFT(H842,4)="Tour",VLOOKUP(A842,Database!$A:$C,3,FALSE),"")</f>
        <v>K</v>
      </c>
      <c r="J842" s="31" t="str">
        <f>VLOOKUP($A842,Location!$A:$J,7,FALSE)</f>
        <v>Portugal</v>
      </c>
      <c r="K842" s="31" t="str">
        <f>IFERROR(VLOOKUP(J842,Setup_Team!$B:$C,2,FALSE), "TDB")</f>
        <v>PRT</v>
      </c>
      <c r="L842" s="31" t="str">
        <f>VLOOKUP($A842,Location!$A:$J,8,FALSE)</f>
        <v>RD Congo</v>
      </c>
      <c r="M842" s="31" t="str">
        <f>IFERROR(VLOOKUP(L842,Setup_Team!$B:$C,2,FALSE), "TDB")</f>
        <v>COD</v>
      </c>
      <c r="N842" s="31" t="str">
        <f>VLOOKUP($A842,Location!$A:$J,9,FALSE)</f>
        <v>Houston, Texas</v>
      </c>
      <c r="O842" s="31" t="str">
        <f>VLOOKUP($A842,Location!$A:$J,10,FALSE)</f>
        <v>NRG Stadium</v>
      </c>
      <c r="R842" s="31">
        <v>0</v>
      </c>
      <c r="S842" s="25">
        <f>VLOOKUP($A842,Database!$A:$Y,10,FALSE)</f>
        <v>34</v>
      </c>
      <c r="T842" s="25">
        <f>VLOOKUP($A842,Database!$A:$Y,11,FALSE)</f>
        <v>140</v>
      </c>
      <c r="U842" s="25">
        <f>VLOOKUP($A842,Database!$A:$Y,12,FALSE)</f>
        <v>170</v>
      </c>
      <c r="V842" s="25" t="str">
        <f>VLOOKUP(A842,Database!A:M,13,FALSE)</f>
        <v>À venir</v>
      </c>
      <c r="W842" s="25" t="str">
        <f>VLOOKUP($A842,Database!$A:$Y,20,FALSE)</f>
        <v/>
      </c>
      <c r="X842" s="25" t="str">
        <f>VLOOKUP($A842,Database!$A:$Y,21,FALSE)</f>
        <v/>
      </c>
      <c r="Y842" s="25" t="str">
        <f ca="1">IF(C842&lt;NOW(),IF(AND(P842&gt;Q842,W842&gt;X842),S842,IF(AND(P842=Q842,W842=X842),T842,IF(AND(P842&lt;Q842,W842&lt;X842),U842,0))),"")</f>
        <v/>
      </c>
      <c r="Z842" s="25">
        <f>IF(AND(P842=W842,Q842=X842),1,0)</f>
        <v>1</v>
      </c>
      <c r="AA842" s="25" t="str">
        <f>IF(Z842=0,"",IF(ISBLANK(VLOOKUP(A842,Database!A:AA,22,FALSE)),"",VLOOKUP(A842,Database!A:AA,22,FALSE)))</f>
        <v>Exact</v>
      </c>
      <c r="AB842" s="25">
        <f ca="1">IFERROR(IF(AND(Y842&lt;&gt;"",OR(V842="Terminé",V842="En cours")),VLOOKUP(AA842,Setup_ScoreExactBonus!A:D,4,FALSE),0),0)</f>
        <v>0</v>
      </c>
      <c r="AC842" s="31" t="str">
        <f ca="1">IF(Y842&lt;&gt;"", Y842 + IF(Z842=1,AB842, 0), "")</f>
        <v/>
      </c>
      <c r="AD842" s="31">
        <f ca="1">SUMIFS(AC$2:AC842,D$2:D842,D842)*IF(R842=0,1,2)</f>
        <v>0</v>
      </c>
    </row>
    <row r="843" spans="1:30" x14ac:dyDescent="0.35">
      <c r="A843" s="31">
        <f>IF(ISBLANK(B843),"",COUNTIF(B$2:B843,B843))-1</f>
        <v>21</v>
      </c>
      <c r="B843" s="31">
        <v>23</v>
      </c>
      <c r="C843" s="10">
        <f>VLOOKUP($A843,Database!$A:$Y,7,FALSE)</f>
        <v>46190.791666666664</v>
      </c>
      <c r="D843" s="31" t="str">
        <f>VLOOKUP(Pronostics!$B843,Setup_MPP!$A:$G,3,FALSE)</f>
        <v>Joueur23</v>
      </c>
      <c r="E843" s="31" t="str">
        <f>VLOOKUP(Pronostics!$B843,Setup_MPP!$A:$G,2,FALSE)</f>
        <v>Joueur23</v>
      </c>
      <c r="F843" s="31" t="str">
        <f>VLOOKUP($B843,Setup_MPP!$A:$E,4,FALSE)</f>
        <v>#D5D5D5</v>
      </c>
      <c r="G843" s="31" t="str">
        <f>VLOOKUP($B843,Setup_MPP!$A:$E,5,FALSE)</f>
        <v>#727272</v>
      </c>
      <c r="H843" s="31" t="str">
        <f>IFERROR(IF(AND(A843&gt;=1,A843&lt;=104),VLOOKUP($A843,Location!$A:$J,6,FALSE),IF(A843=0,"Avant l'ouverture",IF(OR(A843=105,A843=106),"Bonus"))),"")</f>
        <v>Tour 1</v>
      </c>
      <c r="I843" s="31" t="str">
        <f>IF(LEFT(H843,4)="Tour",VLOOKUP(A843,Database!$A:$C,3,FALSE),"")</f>
        <v>K</v>
      </c>
      <c r="J843" s="31" t="str">
        <f>VLOOKUP($A843,Location!$A:$J,7,FALSE)</f>
        <v>Portugal</v>
      </c>
      <c r="K843" s="31" t="str">
        <f>IFERROR(VLOOKUP(J843,Setup_Team!$B:$C,2,FALSE), "TDB")</f>
        <v>PRT</v>
      </c>
      <c r="L843" s="31" t="str">
        <f>VLOOKUP($A843,Location!$A:$J,8,FALSE)</f>
        <v>RD Congo</v>
      </c>
      <c r="M843" s="31" t="str">
        <f>IFERROR(VLOOKUP(L843,Setup_Team!$B:$C,2,FALSE), "TDB")</f>
        <v>COD</v>
      </c>
      <c r="N843" s="31" t="str">
        <f>VLOOKUP($A843,Location!$A:$J,9,FALSE)</f>
        <v>Houston, Texas</v>
      </c>
      <c r="O843" s="31" t="str">
        <f>VLOOKUP($A843,Location!$A:$J,10,FALSE)</f>
        <v>NRG Stadium</v>
      </c>
      <c r="R843" s="31">
        <v>0</v>
      </c>
      <c r="S843" s="25">
        <f>VLOOKUP($A843,Database!$A:$Y,10,FALSE)</f>
        <v>34</v>
      </c>
      <c r="T843" s="25">
        <f>VLOOKUP($A843,Database!$A:$Y,11,FALSE)</f>
        <v>140</v>
      </c>
      <c r="U843" s="25">
        <f>VLOOKUP($A843,Database!$A:$Y,12,FALSE)</f>
        <v>170</v>
      </c>
      <c r="V843" s="25" t="str">
        <f>VLOOKUP(A843,Database!A:M,13,FALSE)</f>
        <v>À venir</v>
      </c>
      <c r="W843" s="25" t="str">
        <f>VLOOKUP($A843,Database!$A:$Y,20,FALSE)</f>
        <v/>
      </c>
      <c r="X843" s="25" t="str">
        <f>VLOOKUP($A843,Database!$A:$Y,21,FALSE)</f>
        <v/>
      </c>
      <c r="Y843" s="25" t="str">
        <f ca="1">IF(C843&lt;NOW(),IF(AND(P843&gt;Q843,W843&gt;X843),S843,IF(AND(P843=Q843,W843=X843),T843,IF(AND(P843&lt;Q843,W843&lt;X843),U843,0))),"")</f>
        <v/>
      </c>
      <c r="Z843" s="25">
        <f>IF(AND(P843=W843,Q843=X843),1,0)</f>
        <v>1</v>
      </c>
      <c r="AA843" s="25" t="str">
        <f>IF(Z843=0,"",IF(ISBLANK(VLOOKUP(A843,Database!A:AA,22,FALSE)),"",VLOOKUP(A843,Database!A:AA,22,FALSE)))</f>
        <v>Exact</v>
      </c>
      <c r="AB843" s="25">
        <f ca="1">IFERROR(IF(AND(Y843&lt;&gt;"",OR(V843="Terminé",V843="En cours")),VLOOKUP(AA843,Setup_ScoreExactBonus!A:D,4,FALSE),0),0)</f>
        <v>0</v>
      </c>
      <c r="AC843" s="31" t="str">
        <f ca="1">IF(Y843&lt;&gt;"", Y843 + IF(Z843=1,AB843, 0), "")</f>
        <v/>
      </c>
      <c r="AD843" s="31">
        <f ca="1">SUMIFS(AC$2:AC843,D$2:D843,D843)*IF(R843=0,1,2)</f>
        <v>0</v>
      </c>
    </row>
    <row r="844" spans="1:30" x14ac:dyDescent="0.35">
      <c r="A844" s="31">
        <f>IF(ISBLANK(B844),"",COUNTIF(B$2:B844,B844))-1</f>
        <v>21</v>
      </c>
      <c r="B844" s="31">
        <v>24</v>
      </c>
      <c r="C844" s="10">
        <f>VLOOKUP($A844,Database!$A:$Y,7,FALSE)</f>
        <v>46190.791666666664</v>
      </c>
      <c r="D844" s="31" t="str">
        <f>VLOOKUP(Pronostics!$B844,Setup_MPP!$A:$G,3,FALSE)</f>
        <v>Joueur24</v>
      </c>
      <c r="E844" s="31" t="str">
        <f>VLOOKUP(Pronostics!$B844,Setup_MPP!$A:$G,2,FALSE)</f>
        <v>Joueur24</v>
      </c>
      <c r="F844" s="31" t="str">
        <f>VLOOKUP($B844,Setup_MPP!$A:$E,4,FALSE)</f>
        <v>#D5D5D5</v>
      </c>
      <c r="G844" s="31" t="str">
        <f>VLOOKUP($B844,Setup_MPP!$A:$E,5,FALSE)</f>
        <v>#727272</v>
      </c>
      <c r="H844" s="31" t="str">
        <f>IFERROR(IF(AND(A844&gt;=1,A844&lt;=104),VLOOKUP($A844,Location!$A:$J,6,FALSE),IF(A844=0,"Avant l'ouverture",IF(OR(A844=105,A844=106),"Bonus"))),"")</f>
        <v>Tour 1</v>
      </c>
      <c r="I844" s="31" t="str">
        <f>IF(LEFT(H844,4)="Tour",VLOOKUP(A844,Database!$A:$C,3,FALSE),"")</f>
        <v>K</v>
      </c>
      <c r="J844" s="31" t="str">
        <f>VLOOKUP($A844,Location!$A:$J,7,FALSE)</f>
        <v>Portugal</v>
      </c>
      <c r="K844" s="31" t="str">
        <f>IFERROR(VLOOKUP(J844,Setup_Team!$B:$C,2,FALSE), "TDB")</f>
        <v>PRT</v>
      </c>
      <c r="L844" s="31" t="str">
        <f>VLOOKUP($A844,Location!$A:$J,8,FALSE)</f>
        <v>RD Congo</v>
      </c>
      <c r="M844" s="31" t="str">
        <f>IFERROR(VLOOKUP(L844,Setup_Team!$B:$C,2,FALSE), "TDB")</f>
        <v>COD</v>
      </c>
      <c r="N844" s="31" t="str">
        <f>VLOOKUP($A844,Location!$A:$J,9,FALSE)</f>
        <v>Houston, Texas</v>
      </c>
      <c r="O844" s="31" t="str">
        <f>VLOOKUP($A844,Location!$A:$J,10,FALSE)</f>
        <v>NRG Stadium</v>
      </c>
      <c r="R844" s="31">
        <v>0</v>
      </c>
      <c r="S844" s="25">
        <f>VLOOKUP($A844,Database!$A:$Y,10,FALSE)</f>
        <v>34</v>
      </c>
      <c r="T844" s="25">
        <f>VLOOKUP($A844,Database!$A:$Y,11,FALSE)</f>
        <v>140</v>
      </c>
      <c r="U844" s="25">
        <f>VLOOKUP($A844,Database!$A:$Y,12,FALSE)</f>
        <v>170</v>
      </c>
      <c r="V844" s="25" t="str">
        <f>VLOOKUP(A844,Database!A:M,13,FALSE)</f>
        <v>À venir</v>
      </c>
      <c r="W844" s="25" t="str">
        <f>VLOOKUP($A844,Database!$A:$Y,20,FALSE)</f>
        <v/>
      </c>
      <c r="X844" s="25" t="str">
        <f>VLOOKUP($A844,Database!$A:$Y,21,FALSE)</f>
        <v/>
      </c>
      <c r="Y844" s="25" t="str">
        <f ca="1">IF(C844&lt;NOW(),IF(AND(P844&gt;Q844,W844&gt;X844),S844,IF(AND(P844=Q844,W844=X844),T844,IF(AND(P844&lt;Q844,W844&lt;X844),U844,0))),"")</f>
        <v/>
      </c>
      <c r="Z844" s="25">
        <f>IF(AND(P844=W844,Q844=X844),1,0)</f>
        <v>1</v>
      </c>
      <c r="AA844" s="25" t="str">
        <f>IF(Z844=0,"",IF(ISBLANK(VLOOKUP(A844,Database!A:AA,22,FALSE)),"",VLOOKUP(A844,Database!A:AA,22,FALSE)))</f>
        <v>Exact</v>
      </c>
      <c r="AB844" s="25">
        <f ca="1">IFERROR(IF(AND(Y844&lt;&gt;"",OR(V844="Terminé",V844="En cours")),VLOOKUP(AA844,Setup_ScoreExactBonus!A:D,4,FALSE),0),0)</f>
        <v>0</v>
      </c>
      <c r="AC844" s="31" t="str">
        <f ca="1">IF(Y844&lt;&gt;"", Y844 + IF(Z844=1,AB844, 0), "")</f>
        <v/>
      </c>
      <c r="AD844" s="31">
        <f ca="1">SUMIFS(AC$2:AC844,D$2:D844,D844)*IF(R844=0,1,2)</f>
        <v>0</v>
      </c>
    </row>
    <row r="845" spans="1:30" x14ac:dyDescent="0.35">
      <c r="A845" s="31">
        <f>IF(ISBLANK(B845),"",COUNTIF(B$2:B845,B845))-1</f>
        <v>21</v>
      </c>
      <c r="B845" s="31">
        <v>25</v>
      </c>
      <c r="C845" s="10">
        <f>VLOOKUP($A845,Database!$A:$Y,7,FALSE)</f>
        <v>46190.791666666664</v>
      </c>
      <c r="D845" s="31" t="str">
        <f>VLOOKUP(Pronostics!$B845,Setup_MPP!$A:$G,3,FALSE)</f>
        <v>Joueur25</v>
      </c>
      <c r="E845" s="31" t="str">
        <f>VLOOKUP(Pronostics!$B845,Setup_MPP!$A:$G,2,FALSE)</f>
        <v>Joueur25</v>
      </c>
      <c r="F845" s="31" t="str">
        <f>VLOOKUP($B845,Setup_MPP!$A:$E,4,FALSE)</f>
        <v>#D5D5D5</v>
      </c>
      <c r="G845" s="31" t="str">
        <f>VLOOKUP($B845,Setup_MPP!$A:$E,5,FALSE)</f>
        <v>#727272</v>
      </c>
      <c r="H845" s="31" t="str">
        <f>IFERROR(IF(AND(A845&gt;=1,A845&lt;=104),VLOOKUP($A845,Location!$A:$J,6,FALSE),IF(A845=0,"Avant l'ouverture",IF(OR(A845=105,A845=106),"Bonus"))),"")</f>
        <v>Tour 1</v>
      </c>
      <c r="I845" s="31" t="str">
        <f>IF(LEFT(H845,4)="Tour",VLOOKUP(A845,Database!$A:$C,3,FALSE),"")</f>
        <v>K</v>
      </c>
      <c r="J845" s="31" t="str">
        <f>VLOOKUP($A845,Location!$A:$J,7,FALSE)</f>
        <v>Portugal</v>
      </c>
      <c r="K845" s="31" t="str">
        <f>IFERROR(VLOOKUP(J845,Setup_Team!$B:$C,2,FALSE), "TDB")</f>
        <v>PRT</v>
      </c>
      <c r="L845" s="31" t="str">
        <f>VLOOKUP($A845,Location!$A:$J,8,FALSE)</f>
        <v>RD Congo</v>
      </c>
      <c r="M845" s="31" t="str">
        <f>IFERROR(VLOOKUP(L845,Setup_Team!$B:$C,2,FALSE), "TDB")</f>
        <v>COD</v>
      </c>
      <c r="N845" s="31" t="str">
        <f>VLOOKUP($A845,Location!$A:$J,9,FALSE)</f>
        <v>Houston, Texas</v>
      </c>
      <c r="O845" s="31" t="str">
        <f>VLOOKUP($A845,Location!$A:$J,10,FALSE)</f>
        <v>NRG Stadium</v>
      </c>
      <c r="R845" s="31">
        <v>0</v>
      </c>
      <c r="S845" s="25">
        <f>VLOOKUP($A845,Database!$A:$Y,10,FALSE)</f>
        <v>34</v>
      </c>
      <c r="T845" s="25">
        <f>VLOOKUP($A845,Database!$A:$Y,11,FALSE)</f>
        <v>140</v>
      </c>
      <c r="U845" s="25">
        <f>VLOOKUP($A845,Database!$A:$Y,12,FALSE)</f>
        <v>170</v>
      </c>
      <c r="V845" s="25" t="str">
        <f>VLOOKUP(A845,Database!A:M,13,FALSE)</f>
        <v>À venir</v>
      </c>
      <c r="W845" s="25" t="str">
        <f>VLOOKUP($A845,Database!$A:$Y,20,FALSE)</f>
        <v/>
      </c>
      <c r="X845" s="25" t="str">
        <f>VLOOKUP($A845,Database!$A:$Y,21,FALSE)</f>
        <v/>
      </c>
      <c r="Y845" s="25" t="str">
        <f ca="1">IF(C845&lt;NOW(),IF(AND(P845&gt;Q845,W845&gt;X845),S845,IF(AND(P845=Q845,W845=X845),T845,IF(AND(P845&lt;Q845,W845&lt;X845),U845,0))),"")</f>
        <v/>
      </c>
      <c r="Z845" s="25">
        <f>IF(AND(P845=W845,Q845=X845),1,0)</f>
        <v>1</v>
      </c>
      <c r="AA845" s="25" t="str">
        <f>IF(Z845=0,"",IF(ISBLANK(VLOOKUP(A845,Database!A:AA,22,FALSE)),"",VLOOKUP(A845,Database!A:AA,22,FALSE)))</f>
        <v>Exact</v>
      </c>
      <c r="AB845" s="25">
        <f ca="1">IFERROR(IF(AND(Y845&lt;&gt;"",OR(V845="Terminé",V845="En cours")),VLOOKUP(AA845,Setup_ScoreExactBonus!A:D,4,FALSE),0),0)</f>
        <v>0</v>
      </c>
      <c r="AC845" s="31" t="str">
        <f ca="1">IF(Y845&lt;&gt;"", Y845 + IF(Z845=1,AB845, 0), "")</f>
        <v/>
      </c>
      <c r="AD845" s="31">
        <f ca="1">SUMIFS(AC$2:AC845,D$2:D845,D845)*IF(R845=0,1,2)</f>
        <v>0</v>
      </c>
    </row>
    <row r="846" spans="1:30" x14ac:dyDescent="0.35">
      <c r="A846" s="31">
        <f>IF(ISBLANK(B846),"",COUNTIF(B$2:B846,B846))-1</f>
        <v>21</v>
      </c>
      <c r="B846" s="31">
        <v>26</v>
      </c>
      <c r="C846" s="10">
        <f>VLOOKUP($A846,Database!$A:$Y,7,FALSE)</f>
        <v>46190.791666666664</v>
      </c>
      <c r="D846" s="31" t="str">
        <f>VLOOKUP(Pronostics!$B846,Setup_MPP!$A:$G,3,FALSE)</f>
        <v>Joueur26</v>
      </c>
      <c r="E846" s="31" t="str">
        <f>VLOOKUP(Pronostics!$B846,Setup_MPP!$A:$G,2,FALSE)</f>
        <v>Joueur26</v>
      </c>
      <c r="F846" s="31" t="str">
        <f>VLOOKUP($B846,Setup_MPP!$A:$E,4,FALSE)</f>
        <v>#D5D5D5</v>
      </c>
      <c r="G846" s="31" t="str">
        <f>VLOOKUP($B846,Setup_MPP!$A:$E,5,FALSE)</f>
        <v>#727272</v>
      </c>
      <c r="H846" s="31" t="str">
        <f>IFERROR(IF(AND(A846&gt;=1,A846&lt;=104),VLOOKUP($A846,Location!$A:$J,6,FALSE),IF(A846=0,"Avant l'ouverture",IF(OR(A846=105,A846=106),"Bonus"))),"")</f>
        <v>Tour 1</v>
      </c>
      <c r="I846" s="31" t="str">
        <f>IF(LEFT(H846,4)="Tour",VLOOKUP(A846,Database!$A:$C,3,FALSE),"")</f>
        <v>K</v>
      </c>
      <c r="J846" s="31" t="str">
        <f>VLOOKUP($A846,Location!$A:$J,7,FALSE)</f>
        <v>Portugal</v>
      </c>
      <c r="K846" s="31" t="str">
        <f>IFERROR(VLOOKUP(J846,Setup_Team!$B:$C,2,FALSE), "TDB")</f>
        <v>PRT</v>
      </c>
      <c r="L846" s="31" t="str">
        <f>VLOOKUP($A846,Location!$A:$J,8,FALSE)</f>
        <v>RD Congo</v>
      </c>
      <c r="M846" s="31" t="str">
        <f>IFERROR(VLOOKUP(L846,Setup_Team!$B:$C,2,FALSE), "TDB")</f>
        <v>COD</v>
      </c>
      <c r="N846" s="31" t="str">
        <f>VLOOKUP($A846,Location!$A:$J,9,FALSE)</f>
        <v>Houston, Texas</v>
      </c>
      <c r="O846" s="31" t="str">
        <f>VLOOKUP($A846,Location!$A:$J,10,FALSE)</f>
        <v>NRG Stadium</v>
      </c>
      <c r="R846" s="31">
        <v>0</v>
      </c>
      <c r="S846" s="25">
        <f>VLOOKUP($A846,Database!$A:$Y,10,FALSE)</f>
        <v>34</v>
      </c>
      <c r="T846" s="25">
        <f>VLOOKUP($A846,Database!$A:$Y,11,FALSE)</f>
        <v>140</v>
      </c>
      <c r="U846" s="25">
        <f>VLOOKUP($A846,Database!$A:$Y,12,FALSE)</f>
        <v>170</v>
      </c>
      <c r="V846" s="25" t="str">
        <f>VLOOKUP(A846,Database!A:M,13,FALSE)</f>
        <v>À venir</v>
      </c>
      <c r="W846" s="25" t="str">
        <f>VLOOKUP($A846,Database!$A:$Y,20,FALSE)</f>
        <v/>
      </c>
      <c r="X846" s="25" t="str">
        <f>VLOOKUP($A846,Database!$A:$Y,21,FALSE)</f>
        <v/>
      </c>
      <c r="Y846" s="25" t="str">
        <f ca="1">IF(C846&lt;NOW(),IF(AND(P846&gt;Q846,W846&gt;X846),S846,IF(AND(P846=Q846,W846=X846),T846,IF(AND(P846&lt;Q846,W846&lt;X846),U846,0))),"")</f>
        <v/>
      </c>
      <c r="Z846" s="25">
        <f>IF(AND(P846=W846,Q846=X846),1,0)</f>
        <v>1</v>
      </c>
      <c r="AA846" s="25" t="str">
        <f>IF(Z846=0,"",IF(ISBLANK(VLOOKUP(A846,Database!A:AA,22,FALSE)),"",VLOOKUP(A846,Database!A:AA,22,FALSE)))</f>
        <v>Exact</v>
      </c>
      <c r="AB846" s="25">
        <f ca="1">IFERROR(IF(AND(Y846&lt;&gt;"",OR(V846="Terminé",V846="En cours")),VLOOKUP(AA846,Setup_ScoreExactBonus!A:D,4,FALSE),0),0)</f>
        <v>0</v>
      </c>
      <c r="AC846" s="31" t="str">
        <f ca="1">IF(Y846&lt;&gt;"", Y846 + IF(Z846=1,AB846, 0), "")</f>
        <v/>
      </c>
      <c r="AD846" s="31">
        <f ca="1">SUMIFS(AC$2:AC846,D$2:D846,D846)*IF(R846=0,1,2)</f>
        <v>0</v>
      </c>
    </row>
    <row r="847" spans="1:30" x14ac:dyDescent="0.35">
      <c r="A847" s="31">
        <f>IF(ISBLANK(B847),"",COUNTIF(B$2:B847,B847))-1</f>
        <v>21</v>
      </c>
      <c r="B847" s="31">
        <v>27</v>
      </c>
      <c r="C847" s="10">
        <f>VLOOKUP($A847,Database!$A:$Y,7,FALSE)</f>
        <v>46190.791666666664</v>
      </c>
      <c r="D847" s="31" t="str">
        <f>VLOOKUP(Pronostics!$B847,Setup_MPP!$A:$G,3,FALSE)</f>
        <v>Joueur27</v>
      </c>
      <c r="E847" s="31" t="str">
        <f>VLOOKUP(Pronostics!$B847,Setup_MPP!$A:$G,2,FALSE)</f>
        <v>Joueur27</v>
      </c>
      <c r="F847" s="31" t="str">
        <f>VLOOKUP($B847,Setup_MPP!$A:$E,4,FALSE)</f>
        <v>#D5D5D5</v>
      </c>
      <c r="G847" s="31" t="str">
        <f>VLOOKUP($B847,Setup_MPP!$A:$E,5,FALSE)</f>
        <v>#727272</v>
      </c>
      <c r="H847" s="31" t="str">
        <f>IFERROR(IF(AND(A847&gt;=1,A847&lt;=104),VLOOKUP($A847,Location!$A:$J,6,FALSE),IF(A847=0,"Avant l'ouverture",IF(OR(A847=105,A847=106),"Bonus"))),"")</f>
        <v>Tour 1</v>
      </c>
      <c r="I847" s="31" t="str">
        <f>IF(LEFT(H847,4)="Tour",VLOOKUP(A847,Database!$A:$C,3,FALSE),"")</f>
        <v>K</v>
      </c>
      <c r="J847" s="31" t="str">
        <f>VLOOKUP($A847,Location!$A:$J,7,FALSE)</f>
        <v>Portugal</v>
      </c>
      <c r="K847" s="31" t="str">
        <f>IFERROR(VLOOKUP(J847,Setup_Team!$B:$C,2,FALSE), "TDB")</f>
        <v>PRT</v>
      </c>
      <c r="L847" s="31" t="str">
        <f>VLOOKUP($A847,Location!$A:$J,8,FALSE)</f>
        <v>RD Congo</v>
      </c>
      <c r="M847" s="31" t="str">
        <f>IFERROR(VLOOKUP(L847,Setup_Team!$B:$C,2,FALSE), "TDB")</f>
        <v>COD</v>
      </c>
      <c r="N847" s="31" t="str">
        <f>VLOOKUP($A847,Location!$A:$J,9,FALSE)</f>
        <v>Houston, Texas</v>
      </c>
      <c r="O847" s="31" t="str">
        <f>VLOOKUP($A847,Location!$A:$J,10,FALSE)</f>
        <v>NRG Stadium</v>
      </c>
      <c r="R847" s="31">
        <v>0</v>
      </c>
      <c r="S847" s="25">
        <f>VLOOKUP($A847,Database!$A:$Y,10,FALSE)</f>
        <v>34</v>
      </c>
      <c r="T847" s="25">
        <f>VLOOKUP($A847,Database!$A:$Y,11,FALSE)</f>
        <v>140</v>
      </c>
      <c r="U847" s="25">
        <f>VLOOKUP($A847,Database!$A:$Y,12,FALSE)</f>
        <v>170</v>
      </c>
      <c r="V847" s="25" t="str">
        <f>VLOOKUP(A847,Database!A:M,13,FALSE)</f>
        <v>À venir</v>
      </c>
      <c r="W847" s="25" t="str">
        <f>VLOOKUP($A847,Database!$A:$Y,20,FALSE)</f>
        <v/>
      </c>
      <c r="X847" s="25" t="str">
        <f>VLOOKUP($A847,Database!$A:$Y,21,FALSE)</f>
        <v/>
      </c>
      <c r="Y847" s="25" t="str">
        <f ca="1">IF(C847&lt;NOW(),IF(AND(P847&gt;Q847,W847&gt;X847),S847,IF(AND(P847=Q847,W847=X847),T847,IF(AND(P847&lt;Q847,W847&lt;X847),U847,0))),"")</f>
        <v/>
      </c>
      <c r="Z847" s="25">
        <f>IF(AND(P847=W847,Q847=X847),1,0)</f>
        <v>1</v>
      </c>
      <c r="AA847" s="25" t="str">
        <f>IF(Z847=0,"",IF(ISBLANK(VLOOKUP(A847,Database!A:AA,22,FALSE)),"",VLOOKUP(A847,Database!A:AA,22,FALSE)))</f>
        <v>Exact</v>
      </c>
      <c r="AB847" s="25">
        <f ca="1">IFERROR(IF(AND(Y847&lt;&gt;"",OR(V847="Terminé",V847="En cours")),VLOOKUP(AA847,Setup_ScoreExactBonus!A:D,4,FALSE),0),0)</f>
        <v>0</v>
      </c>
      <c r="AC847" s="31" t="str">
        <f ca="1">IF(Y847&lt;&gt;"", Y847 + IF(Z847=1,AB847, 0), "")</f>
        <v/>
      </c>
      <c r="AD847" s="31">
        <f ca="1">SUMIFS(AC$2:AC847,D$2:D847,D847)*IF(R847=0,1,2)</f>
        <v>0</v>
      </c>
    </row>
    <row r="848" spans="1:30" x14ac:dyDescent="0.35">
      <c r="A848" s="31">
        <f>IF(ISBLANK(B848),"",COUNTIF(B$2:B848,B848))-1</f>
        <v>21</v>
      </c>
      <c r="B848" s="31">
        <v>28</v>
      </c>
      <c r="C848" s="10">
        <f>VLOOKUP($A848,Database!$A:$Y,7,FALSE)</f>
        <v>46190.791666666664</v>
      </c>
      <c r="D848" s="31" t="str">
        <f>VLOOKUP(Pronostics!$B848,Setup_MPP!$A:$G,3,FALSE)</f>
        <v>Joueur28</v>
      </c>
      <c r="E848" s="31" t="str">
        <f>VLOOKUP(Pronostics!$B848,Setup_MPP!$A:$G,2,FALSE)</f>
        <v>Joueur28</v>
      </c>
      <c r="F848" s="31" t="str">
        <f>VLOOKUP($B848,Setup_MPP!$A:$E,4,FALSE)</f>
        <v>#D5D5D5</v>
      </c>
      <c r="G848" s="31" t="str">
        <f>VLOOKUP($B848,Setup_MPP!$A:$E,5,FALSE)</f>
        <v>#727272</v>
      </c>
      <c r="H848" s="31" t="str">
        <f>IFERROR(IF(AND(A848&gt;=1,A848&lt;=104),VLOOKUP($A848,Location!$A:$J,6,FALSE),IF(A848=0,"Avant l'ouverture",IF(OR(A848=105,A848=106),"Bonus"))),"")</f>
        <v>Tour 1</v>
      </c>
      <c r="I848" s="31" t="str">
        <f>IF(LEFT(H848,4)="Tour",VLOOKUP(A848,Database!$A:$C,3,FALSE),"")</f>
        <v>K</v>
      </c>
      <c r="J848" s="31" t="str">
        <f>VLOOKUP($A848,Location!$A:$J,7,FALSE)</f>
        <v>Portugal</v>
      </c>
      <c r="K848" s="31" t="str">
        <f>IFERROR(VLOOKUP(J848,Setup_Team!$B:$C,2,FALSE), "TDB")</f>
        <v>PRT</v>
      </c>
      <c r="L848" s="31" t="str">
        <f>VLOOKUP($A848,Location!$A:$J,8,FALSE)</f>
        <v>RD Congo</v>
      </c>
      <c r="M848" s="31" t="str">
        <f>IFERROR(VLOOKUP(L848,Setup_Team!$B:$C,2,FALSE), "TDB")</f>
        <v>COD</v>
      </c>
      <c r="N848" s="31" t="str">
        <f>VLOOKUP($A848,Location!$A:$J,9,FALSE)</f>
        <v>Houston, Texas</v>
      </c>
      <c r="O848" s="31" t="str">
        <f>VLOOKUP($A848,Location!$A:$J,10,FALSE)</f>
        <v>NRG Stadium</v>
      </c>
      <c r="R848" s="31">
        <v>0</v>
      </c>
      <c r="S848" s="25">
        <f>VLOOKUP($A848,Database!$A:$Y,10,FALSE)</f>
        <v>34</v>
      </c>
      <c r="T848" s="25">
        <f>VLOOKUP($A848,Database!$A:$Y,11,FALSE)</f>
        <v>140</v>
      </c>
      <c r="U848" s="25">
        <f>VLOOKUP($A848,Database!$A:$Y,12,FALSE)</f>
        <v>170</v>
      </c>
      <c r="V848" s="25" t="str">
        <f>VLOOKUP(A848,Database!A:M,13,FALSE)</f>
        <v>À venir</v>
      </c>
      <c r="W848" s="25" t="str">
        <f>VLOOKUP($A848,Database!$A:$Y,20,FALSE)</f>
        <v/>
      </c>
      <c r="X848" s="25" t="str">
        <f>VLOOKUP($A848,Database!$A:$Y,21,FALSE)</f>
        <v/>
      </c>
      <c r="Y848" s="25" t="str">
        <f ca="1">IF(C848&lt;NOW(),IF(AND(P848&gt;Q848,W848&gt;X848),S848,IF(AND(P848=Q848,W848=X848),T848,IF(AND(P848&lt;Q848,W848&lt;X848),U848,0))),"")</f>
        <v/>
      </c>
      <c r="Z848" s="25">
        <f>IF(AND(P848=W848,Q848=X848),1,0)</f>
        <v>1</v>
      </c>
      <c r="AA848" s="25" t="str">
        <f>IF(Z848=0,"",IF(ISBLANK(VLOOKUP(A848,Database!A:AA,22,FALSE)),"",VLOOKUP(A848,Database!A:AA,22,FALSE)))</f>
        <v>Exact</v>
      </c>
      <c r="AB848" s="25">
        <f ca="1">IFERROR(IF(AND(Y848&lt;&gt;"",OR(V848="Terminé",V848="En cours")),VLOOKUP(AA848,Setup_ScoreExactBonus!A:D,4,FALSE),0),0)</f>
        <v>0</v>
      </c>
      <c r="AC848" s="31" t="str">
        <f ca="1">IF(Y848&lt;&gt;"", Y848 + IF(Z848=1,AB848, 0), "")</f>
        <v/>
      </c>
      <c r="AD848" s="31">
        <f ca="1">SUMIFS(AC$2:AC848,D$2:D848,D848)*IF(R848=0,1,2)</f>
        <v>0</v>
      </c>
    </row>
    <row r="849" spans="1:30" x14ac:dyDescent="0.35">
      <c r="A849" s="31">
        <f>IF(ISBLANK(B849),"",COUNTIF(B$2:B849,B849))-1</f>
        <v>21</v>
      </c>
      <c r="B849" s="31">
        <v>29</v>
      </c>
      <c r="C849" s="10">
        <f>VLOOKUP($A849,Database!$A:$Y,7,FALSE)</f>
        <v>46190.791666666664</v>
      </c>
      <c r="D849" s="31" t="str">
        <f>VLOOKUP(Pronostics!$B849,Setup_MPP!$A:$G,3,FALSE)</f>
        <v>Joueur29</v>
      </c>
      <c r="E849" s="31" t="str">
        <f>VLOOKUP(Pronostics!$B849,Setup_MPP!$A:$G,2,FALSE)</f>
        <v>Joueur29</v>
      </c>
      <c r="F849" s="31" t="str">
        <f>VLOOKUP($B849,Setup_MPP!$A:$E,4,FALSE)</f>
        <v>#D5D5D5</v>
      </c>
      <c r="G849" s="31" t="str">
        <f>VLOOKUP($B849,Setup_MPP!$A:$E,5,FALSE)</f>
        <v>#727272</v>
      </c>
      <c r="H849" s="31" t="str">
        <f>IFERROR(IF(AND(A849&gt;=1,A849&lt;=104),VLOOKUP($A849,Location!$A:$J,6,FALSE),IF(A849=0,"Avant l'ouverture",IF(OR(A849=105,A849=106),"Bonus"))),"")</f>
        <v>Tour 1</v>
      </c>
      <c r="I849" s="31" t="str">
        <f>IF(LEFT(H849,4)="Tour",VLOOKUP(A849,Database!$A:$C,3,FALSE),"")</f>
        <v>K</v>
      </c>
      <c r="J849" s="31" t="str">
        <f>VLOOKUP($A849,Location!$A:$J,7,FALSE)</f>
        <v>Portugal</v>
      </c>
      <c r="K849" s="31" t="str">
        <f>IFERROR(VLOOKUP(J849,Setup_Team!$B:$C,2,FALSE), "TDB")</f>
        <v>PRT</v>
      </c>
      <c r="L849" s="31" t="str">
        <f>VLOOKUP($A849,Location!$A:$J,8,FALSE)</f>
        <v>RD Congo</v>
      </c>
      <c r="M849" s="31" t="str">
        <f>IFERROR(VLOOKUP(L849,Setup_Team!$B:$C,2,FALSE), "TDB")</f>
        <v>COD</v>
      </c>
      <c r="N849" s="31" t="str">
        <f>VLOOKUP($A849,Location!$A:$J,9,FALSE)</f>
        <v>Houston, Texas</v>
      </c>
      <c r="O849" s="31" t="str">
        <f>VLOOKUP($A849,Location!$A:$J,10,FALSE)</f>
        <v>NRG Stadium</v>
      </c>
      <c r="R849" s="31">
        <v>0</v>
      </c>
      <c r="S849" s="25">
        <f>VLOOKUP($A849,Database!$A:$Y,10,FALSE)</f>
        <v>34</v>
      </c>
      <c r="T849" s="25">
        <f>VLOOKUP($A849,Database!$A:$Y,11,FALSE)</f>
        <v>140</v>
      </c>
      <c r="U849" s="25">
        <f>VLOOKUP($A849,Database!$A:$Y,12,FALSE)</f>
        <v>170</v>
      </c>
      <c r="V849" s="25" t="str">
        <f>VLOOKUP(A849,Database!A:M,13,FALSE)</f>
        <v>À venir</v>
      </c>
      <c r="W849" s="25" t="str">
        <f>VLOOKUP($A849,Database!$A:$Y,20,FALSE)</f>
        <v/>
      </c>
      <c r="X849" s="25" t="str">
        <f>VLOOKUP($A849,Database!$A:$Y,21,FALSE)</f>
        <v/>
      </c>
      <c r="Y849" s="25" t="str">
        <f ca="1">IF(C849&lt;NOW(),IF(AND(P849&gt;Q849,W849&gt;X849),S849,IF(AND(P849=Q849,W849=X849),T849,IF(AND(P849&lt;Q849,W849&lt;X849),U849,0))),"")</f>
        <v/>
      </c>
      <c r="Z849" s="25">
        <f>IF(AND(P849=W849,Q849=X849),1,0)</f>
        <v>1</v>
      </c>
      <c r="AA849" s="25" t="str">
        <f>IF(Z849=0,"",IF(ISBLANK(VLOOKUP(A849,Database!A:AA,22,FALSE)),"",VLOOKUP(A849,Database!A:AA,22,FALSE)))</f>
        <v>Exact</v>
      </c>
      <c r="AB849" s="25">
        <f ca="1">IFERROR(IF(AND(Y849&lt;&gt;"",OR(V849="Terminé",V849="En cours")),VLOOKUP(AA849,Setup_ScoreExactBonus!A:D,4,FALSE),0),0)</f>
        <v>0</v>
      </c>
      <c r="AC849" s="31" t="str">
        <f ca="1">IF(Y849&lt;&gt;"", Y849 + IF(Z849=1,AB849, 0), "")</f>
        <v/>
      </c>
      <c r="AD849" s="31">
        <f ca="1">SUMIFS(AC$2:AC849,D$2:D849,D849)*IF(R849=0,1,2)</f>
        <v>0</v>
      </c>
    </row>
    <row r="850" spans="1:30" x14ac:dyDescent="0.35">
      <c r="A850" s="31">
        <f>IF(ISBLANK(B850),"",COUNTIF(B$2:B850,B850))-1</f>
        <v>21</v>
      </c>
      <c r="B850" s="31">
        <v>30</v>
      </c>
      <c r="C850" s="10">
        <f>VLOOKUP($A850,Database!$A:$Y,7,FALSE)</f>
        <v>46190.791666666664</v>
      </c>
      <c r="D850" s="31" t="str">
        <f>VLOOKUP(Pronostics!$B850,Setup_MPP!$A:$G,3,FALSE)</f>
        <v>Joueur30</v>
      </c>
      <c r="E850" s="31" t="str">
        <f>VLOOKUP(Pronostics!$B850,Setup_MPP!$A:$G,2,FALSE)</f>
        <v>Joueur30</v>
      </c>
      <c r="F850" s="31" t="str">
        <f>VLOOKUP($B850,Setup_MPP!$A:$E,4,FALSE)</f>
        <v>#D5D5D5</v>
      </c>
      <c r="G850" s="31" t="str">
        <f>VLOOKUP($B850,Setup_MPP!$A:$E,5,FALSE)</f>
        <v>#727272</v>
      </c>
      <c r="H850" s="31" t="str">
        <f>IFERROR(IF(AND(A850&gt;=1,A850&lt;=104),VLOOKUP($A850,Location!$A:$J,6,FALSE),IF(A850=0,"Avant l'ouverture",IF(OR(A850=105,A850=106),"Bonus"))),"")</f>
        <v>Tour 1</v>
      </c>
      <c r="I850" s="31" t="str">
        <f>IF(LEFT(H850,4)="Tour",VLOOKUP(A850,Database!$A:$C,3,FALSE),"")</f>
        <v>K</v>
      </c>
      <c r="J850" s="31" t="str">
        <f>VLOOKUP($A850,Location!$A:$J,7,FALSE)</f>
        <v>Portugal</v>
      </c>
      <c r="K850" s="31" t="str">
        <f>IFERROR(VLOOKUP(J850,Setup_Team!$B:$C,2,FALSE), "TDB")</f>
        <v>PRT</v>
      </c>
      <c r="L850" s="31" t="str">
        <f>VLOOKUP($A850,Location!$A:$J,8,FALSE)</f>
        <v>RD Congo</v>
      </c>
      <c r="M850" s="31" t="str">
        <f>IFERROR(VLOOKUP(L850,Setup_Team!$B:$C,2,FALSE), "TDB")</f>
        <v>COD</v>
      </c>
      <c r="N850" s="31" t="str">
        <f>VLOOKUP($A850,Location!$A:$J,9,FALSE)</f>
        <v>Houston, Texas</v>
      </c>
      <c r="O850" s="31" t="str">
        <f>VLOOKUP($A850,Location!$A:$J,10,FALSE)</f>
        <v>NRG Stadium</v>
      </c>
      <c r="R850" s="31">
        <v>0</v>
      </c>
      <c r="S850" s="25">
        <f>VLOOKUP($A850,Database!$A:$Y,10,FALSE)</f>
        <v>34</v>
      </c>
      <c r="T850" s="25">
        <f>VLOOKUP($A850,Database!$A:$Y,11,FALSE)</f>
        <v>140</v>
      </c>
      <c r="U850" s="25">
        <f>VLOOKUP($A850,Database!$A:$Y,12,FALSE)</f>
        <v>170</v>
      </c>
      <c r="V850" s="25" t="str">
        <f>VLOOKUP(A850,Database!A:M,13,FALSE)</f>
        <v>À venir</v>
      </c>
      <c r="W850" s="25" t="str">
        <f>VLOOKUP($A850,Database!$A:$Y,20,FALSE)</f>
        <v/>
      </c>
      <c r="X850" s="25" t="str">
        <f>VLOOKUP($A850,Database!$A:$Y,21,FALSE)</f>
        <v/>
      </c>
      <c r="Y850" s="25" t="str">
        <f ca="1">IF(C850&lt;NOW(),IF(AND(P850&gt;Q850,W850&gt;X850),S850,IF(AND(P850=Q850,W850=X850),T850,IF(AND(P850&lt;Q850,W850&lt;X850),U850,0))),"")</f>
        <v/>
      </c>
      <c r="Z850" s="25">
        <f>IF(AND(P850=W850,Q850=X850),1,0)</f>
        <v>1</v>
      </c>
      <c r="AA850" s="25" t="str">
        <f>IF(Z850=0,"",IF(ISBLANK(VLOOKUP(A850,Database!A:AA,22,FALSE)),"",VLOOKUP(A850,Database!A:AA,22,FALSE)))</f>
        <v>Exact</v>
      </c>
      <c r="AB850" s="25">
        <f ca="1">IFERROR(IF(AND(Y850&lt;&gt;"",OR(V850="Terminé",V850="En cours")),VLOOKUP(AA850,Setup_ScoreExactBonus!A:D,4,FALSE),0),0)</f>
        <v>0</v>
      </c>
      <c r="AC850" s="31" t="str">
        <f ca="1">IF(Y850&lt;&gt;"", Y850 + IF(Z850=1,AB850, 0), "")</f>
        <v/>
      </c>
      <c r="AD850" s="31">
        <f ca="1">SUMIFS(AC$2:AC850,D$2:D850,D850)*IF(R850=0,1,2)</f>
        <v>0</v>
      </c>
    </row>
    <row r="851" spans="1:30" x14ac:dyDescent="0.35">
      <c r="A851" s="31">
        <f>IF(ISBLANK(B851),"",COUNTIF(B$2:B851,B851))-1</f>
        <v>21</v>
      </c>
      <c r="B851" s="31">
        <v>31</v>
      </c>
      <c r="C851" s="10">
        <f>VLOOKUP($A851,Database!$A:$Y,7,FALSE)</f>
        <v>46190.791666666664</v>
      </c>
      <c r="D851" s="31" t="str">
        <f>VLOOKUP(Pronostics!$B851,Setup_MPP!$A:$G,3,FALSE)</f>
        <v>Joueur31</v>
      </c>
      <c r="E851" s="31" t="str">
        <f>VLOOKUP(Pronostics!$B851,Setup_MPP!$A:$G,2,FALSE)</f>
        <v>Joueur31</v>
      </c>
      <c r="F851" s="31" t="str">
        <f>VLOOKUP($B851,Setup_MPP!$A:$E,4,FALSE)</f>
        <v>#D5D5D5</v>
      </c>
      <c r="G851" s="31" t="str">
        <f>VLOOKUP($B851,Setup_MPP!$A:$E,5,FALSE)</f>
        <v>#727272</v>
      </c>
      <c r="H851" s="31" t="str">
        <f>IFERROR(IF(AND(A851&gt;=1,A851&lt;=104),VLOOKUP($A851,Location!$A:$J,6,FALSE),IF(A851=0,"Avant l'ouverture",IF(OR(A851=105,A851=106),"Bonus"))),"")</f>
        <v>Tour 1</v>
      </c>
      <c r="I851" s="31" t="str">
        <f>IF(LEFT(H851,4)="Tour",VLOOKUP(A851,Database!$A:$C,3,FALSE),"")</f>
        <v>K</v>
      </c>
      <c r="J851" s="31" t="str">
        <f>VLOOKUP($A851,Location!$A:$J,7,FALSE)</f>
        <v>Portugal</v>
      </c>
      <c r="K851" s="31" t="str">
        <f>IFERROR(VLOOKUP(J851,Setup_Team!$B:$C,2,FALSE), "TDB")</f>
        <v>PRT</v>
      </c>
      <c r="L851" s="31" t="str">
        <f>VLOOKUP($A851,Location!$A:$J,8,FALSE)</f>
        <v>RD Congo</v>
      </c>
      <c r="M851" s="31" t="str">
        <f>IFERROR(VLOOKUP(L851,Setup_Team!$B:$C,2,FALSE), "TDB")</f>
        <v>COD</v>
      </c>
      <c r="N851" s="31" t="str">
        <f>VLOOKUP($A851,Location!$A:$J,9,FALSE)</f>
        <v>Houston, Texas</v>
      </c>
      <c r="O851" s="31" t="str">
        <f>VLOOKUP($A851,Location!$A:$J,10,FALSE)</f>
        <v>NRG Stadium</v>
      </c>
      <c r="R851" s="31">
        <v>0</v>
      </c>
      <c r="S851" s="25">
        <f>VLOOKUP($A851,Database!$A:$Y,10,FALSE)</f>
        <v>34</v>
      </c>
      <c r="T851" s="25">
        <f>VLOOKUP($A851,Database!$A:$Y,11,FALSE)</f>
        <v>140</v>
      </c>
      <c r="U851" s="25">
        <f>VLOOKUP($A851,Database!$A:$Y,12,FALSE)</f>
        <v>170</v>
      </c>
      <c r="V851" s="25" t="str">
        <f>VLOOKUP(A851,Database!A:M,13,FALSE)</f>
        <v>À venir</v>
      </c>
      <c r="W851" s="25" t="str">
        <f>VLOOKUP($A851,Database!$A:$Y,20,FALSE)</f>
        <v/>
      </c>
      <c r="X851" s="25" t="str">
        <f>VLOOKUP($A851,Database!$A:$Y,21,FALSE)</f>
        <v/>
      </c>
      <c r="Y851" s="25" t="str">
        <f ca="1">IF(C851&lt;NOW(),IF(AND(P851&gt;Q851,W851&gt;X851),S851,IF(AND(P851=Q851,W851=X851),T851,IF(AND(P851&lt;Q851,W851&lt;X851),U851,0))),"")</f>
        <v/>
      </c>
      <c r="Z851" s="25">
        <f>IF(AND(P851=W851,Q851=X851),1,0)</f>
        <v>1</v>
      </c>
      <c r="AA851" s="25" t="str">
        <f>IF(Z851=0,"",IF(ISBLANK(VLOOKUP(A851,Database!A:AA,22,FALSE)),"",VLOOKUP(A851,Database!A:AA,22,FALSE)))</f>
        <v>Exact</v>
      </c>
      <c r="AB851" s="25">
        <f ca="1">IFERROR(IF(AND(Y851&lt;&gt;"",OR(V851="Terminé",V851="En cours")),VLOOKUP(AA851,Setup_ScoreExactBonus!A:D,4,FALSE),0),0)</f>
        <v>0</v>
      </c>
      <c r="AC851" s="31" t="str">
        <f ca="1">IF(Y851&lt;&gt;"", Y851 + IF(Z851=1,AB851, 0), "")</f>
        <v/>
      </c>
      <c r="AD851" s="31">
        <f ca="1">SUMIFS(AC$2:AC851,D$2:D851,D851)*IF(R851=0,1,2)</f>
        <v>0</v>
      </c>
    </row>
    <row r="852" spans="1:30" x14ac:dyDescent="0.35">
      <c r="A852" s="31">
        <f>IF(ISBLANK(B852),"",COUNTIF(B$2:B852,B852))-1</f>
        <v>21</v>
      </c>
      <c r="B852" s="31">
        <v>32</v>
      </c>
      <c r="C852" s="10">
        <f>VLOOKUP($A852,Database!$A:$Y,7,FALSE)</f>
        <v>46190.791666666664</v>
      </c>
      <c r="D852" s="31" t="str">
        <f>VLOOKUP(Pronostics!$B852,Setup_MPP!$A:$G,3,FALSE)</f>
        <v>Joueur32</v>
      </c>
      <c r="E852" s="31" t="str">
        <f>VLOOKUP(Pronostics!$B852,Setup_MPP!$A:$G,2,FALSE)</f>
        <v>Joueur32</v>
      </c>
      <c r="F852" s="31" t="str">
        <f>VLOOKUP($B852,Setup_MPP!$A:$E,4,FALSE)</f>
        <v>#D5D5D5</v>
      </c>
      <c r="G852" s="31" t="str">
        <f>VLOOKUP($B852,Setup_MPP!$A:$E,5,FALSE)</f>
        <v>#727272</v>
      </c>
      <c r="H852" s="31" t="str">
        <f>IFERROR(IF(AND(A852&gt;=1,A852&lt;=104),VLOOKUP($A852,Location!$A:$J,6,FALSE),IF(A852=0,"Avant l'ouverture",IF(OR(A852=105,A852=106),"Bonus"))),"")</f>
        <v>Tour 1</v>
      </c>
      <c r="I852" s="31" t="str">
        <f>IF(LEFT(H852,4)="Tour",VLOOKUP(A852,Database!$A:$C,3,FALSE),"")</f>
        <v>K</v>
      </c>
      <c r="J852" s="31" t="str">
        <f>VLOOKUP($A852,Location!$A:$J,7,FALSE)</f>
        <v>Portugal</v>
      </c>
      <c r="K852" s="31" t="str">
        <f>IFERROR(VLOOKUP(J852,Setup_Team!$B:$C,2,FALSE), "TDB")</f>
        <v>PRT</v>
      </c>
      <c r="L852" s="31" t="str">
        <f>VLOOKUP($A852,Location!$A:$J,8,FALSE)</f>
        <v>RD Congo</v>
      </c>
      <c r="M852" s="31" t="str">
        <f>IFERROR(VLOOKUP(L852,Setup_Team!$B:$C,2,FALSE), "TDB")</f>
        <v>COD</v>
      </c>
      <c r="N852" s="31" t="str">
        <f>VLOOKUP($A852,Location!$A:$J,9,FALSE)</f>
        <v>Houston, Texas</v>
      </c>
      <c r="O852" s="31" t="str">
        <f>VLOOKUP($A852,Location!$A:$J,10,FALSE)</f>
        <v>NRG Stadium</v>
      </c>
      <c r="R852" s="31">
        <v>0</v>
      </c>
      <c r="S852" s="25">
        <f>VLOOKUP($A852,Database!$A:$Y,10,FALSE)</f>
        <v>34</v>
      </c>
      <c r="T852" s="25">
        <f>VLOOKUP($A852,Database!$A:$Y,11,FALSE)</f>
        <v>140</v>
      </c>
      <c r="U852" s="25">
        <f>VLOOKUP($A852,Database!$A:$Y,12,FALSE)</f>
        <v>170</v>
      </c>
      <c r="V852" s="25" t="str">
        <f>VLOOKUP(A852,Database!A:M,13,FALSE)</f>
        <v>À venir</v>
      </c>
      <c r="W852" s="25" t="str">
        <f>VLOOKUP($A852,Database!$A:$Y,20,FALSE)</f>
        <v/>
      </c>
      <c r="X852" s="25" t="str">
        <f>VLOOKUP($A852,Database!$A:$Y,21,FALSE)</f>
        <v/>
      </c>
      <c r="Y852" s="25" t="str">
        <f ca="1">IF(C852&lt;NOW(),IF(AND(P852&gt;Q852,W852&gt;X852),S852,IF(AND(P852=Q852,W852=X852),T852,IF(AND(P852&lt;Q852,W852&lt;X852),U852,0))),"")</f>
        <v/>
      </c>
      <c r="Z852" s="25">
        <f>IF(AND(P852=W852,Q852=X852),1,0)</f>
        <v>1</v>
      </c>
      <c r="AA852" s="25" t="str">
        <f>IF(Z852=0,"",IF(ISBLANK(VLOOKUP(A852,Database!A:AA,22,FALSE)),"",VLOOKUP(A852,Database!A:AA,22,FALSE)))</f>
        <v>Exact</v>
      </c>
      <c r="AB852" s="25">
        <f ca="1">IFERROR(IF(AND(Y852&lt;&gt;"",OR(V852="Terminé",V852="En cours")),VLOOKUP(AA852,Setup_ScoreExactBonus!A:D,4,FALSE),0),0)</f>
        <v>0</v>
      </c>
      <c r="AC852" s="31" t="str">
        <f ca="1">IF(Y852&lt;&gt;"", Y852 + IF(Z852=1,AB852, 0), "")</f>
        <v/>
      </c>
      <c r="AD852" s="31">
        <f ca="1">SUMIFS(AC$2:AC852,D$2:D852,D852)*IF(R852=0,1,2)</f>
        <v>0</v>
      </c>
    </row>
    <row r="853" spans="1:30" x14ac:dyDescent="0.35">
      <c r="A853" s="31">
        <f>IF(ISBLANK(B853),"",COUNTIF(B$2:B853,B853))-1</f>
        <v>21</v>
      </c>
      <c r="B853" s="31">
        <v>33</v>
      </c>
      <c r="C853" s="10">
        <f>VLOOKUP($A853,Database!$A:$Y,7,FALSE)</f>
        <v>46190.791666666664</v>
      </c>
      <c r="D853" s="31" t="str">
        <f>VLOOKUP(Pronostics!$B853,Setup_MPP!$A:$G,3,FALSE)</f>
        <v>Joueur33</v>
      </c>
      <c r="E853" s="31" t="str">
        <f>VLOOKUP(Pronostics!$B853,Setup_MPP!$A:$G,2,FALSE)</f>
        <v>Joueur33</v>
      </c>
      <c r="F853" s="31" t="str">
        <f>VLOOKUP($B853,Setup_MPP!$A:$E,4,FALSE)</f>
        <v>#D5D5D5</v>
      </c>
      <c r="G853" s="31" t="str">
        <f>VLOOKUP($B853,Setup_MPP!$A:$E,5,FALSE)</f>
        <v>#727272</v>
      </c>
      <c r="H853" s="31" t="str">
        <f>IFERROR(IF(AND(A853&gt;=1,A853&lt;=104),VLOOKUP($A853,Location!$A:$J,6,FALSE),IF(A853=0,"Avant l'ouverture",IF(OR(A853=105,A853=106),"Bonus"))),"")</f>
        <v>Tour 1</v>
      </c>
      <c r="I853" s="31" t="str">
        <f>IF(LEFT(H853,4)="Tour",VLOOKUP(A853,Database!$A:$C,3,FALSE),"")</f>
        <v>K</v>
      </c>
      <c r="J853" s="31" t="str">
        <f>VLOOKUP($A853,Location!$A:$J,7,FALSE)</f>
        <v>Portugal</v>
      </c>
      <c r="K853" s="31" t="str">
        <f>IFERROR(VLOOKUP(J853,Setup_Team!$B:$C,2,FALSE), "TDB")</f>
        <v>PRT</v>
      </c>
      <c r="L853" s="31" t="str">
        <f>VLOOKUP($A853,Location!$A:$J,8,FALSE)</f>
        <v>RD Congo</v>
      </c>
      <c r="M853" s="31" t="str">
        <f>IFERROR(VLOOKUP(L853,Setup_Team!$B:$C,2,FALSE), "TDB")</f>
        <v>COD</v>
      </c>
      <c r="N853" s="31" t="str">
        <f>VLOOKUP($A853,Location!$A:$J,9,FALSE)</f>
        <v>Houston, Texas</v>
      </c>
      <c r="O853" s="31" t="str">
        <f>VLOOKUP($A853,Location!$A:$J,10,FALSE)</f>
        <v>NRG Stadium</v>
      </c>
      <c r="R853" s="31">
        <v>0</v>
      </c>
      <c r="S853" s="25">
        <f>VLOOKUP($A853,Database!$A:$Y,10,FALSE)</f>
        <v>34</v>
      </c>
      <c r="T853" s="25">
        <f>VLOOKUP($A853,Database!$A:$Y,11,FALSE)</f>
        <v>140</v>
      </c>
      <c r="U853" s="25">
        <f>VLOOKUP($A853,Database!$A:$Y,12,FALSE)</f>
        <v>170</v>
      </c>
      <c r="V853" s="25" t="str">
        <f>VLOOKUP(A853,Database!A:M,13,FALSE)</f>
        <v>À venir</v>
      </c>
      <c r="W853" s="25" t="str">
        <f>VLOOKUP($A853,Database!$A:$Y,20,FALSE)</f>
        <v/>
      </c>
      <c r="X853" s="25" t="str">
        <f>VLOOKUP($A853,Database!$A:$Y,21,FALSE)</f>
        <v/>
      </c>
      <c r="Y853" s="25" t="str">
        <f ca="1">IF(C853&lt;NOW(),IF(AND(P853&gt;Q853,W853&gt;X853),S853,IF(AND(P853=Q853,W853=X853),T853,IF(AND(P853&lt;Q853,W853&lt;X853),U853,0))),"")</f>
        <v/>
      </c>
      <c r="Z853" s="25">
        <f>IF(AND(P853=W853,Q853=X853),1,0)</f>
        <v>1</v>
      </c>
      <c r="AA853" s="25" t="str">
        <f>IF(Z853=0,"",IF(ISBLANK(VLOOKUP(A853,Database!A:AA,22,FALSE)),"",VLOOKUP(A853,Database!A:AA,22,FALSE)))</f>
        <v>Exact</v>
      </c>
      <c r="AB853" s="25">
        <f ca="1">IFERROR(IF(AND(Y853&lt;&gt;"",OR(V853="Terminé",V853="En cours")),VLOOKUP(AA853,Setup_ScoreExactBonus!A:D,4,FALSE),0),0)</f>
        <v>0</v>
      </c>
      <c r="AC853" s="31" t="str">
        <f ca="1">IF(Y853&lt;&gt;"", Y853 + IF(Z853=1,AB853, 0), "")</f>
        <v/>
      </c>
      <c r="AD853" s="31">
        <f ca="1">SUMIFS(AC$2:AC853,D$2:D853,D853)*IF(R853=0,1,2)</f>
        <v>0</v>
      </c>
    </row>
    <row r="854" spans="1:30" x14ac:dyDescent="0.35">
      <c r="A854" s="31">
        <f>IF(ISBLANK(B854),"",COUNTIF(B$2:B854,B854))-1</f>
        <v>21</v>
      </c>
      <c r="B854" s="31">
        <v>34</v>
      </c>
      <c r="C854" s="10">
        <f>VLOOKUP($A854,Database!$A:$Y,7,FALSE)</f>
        <v>46190.791666666664</v>
      </c>
      <c r="D854" s="31" t="str">
        <f>VLOOKUP(Pronostics!$B854,Setup_MPP!$A:$G,3,FALSE)</f>
        <v>Joueur34</v>
      </c>
      <c r="E854" s="31" t="str">
        <f>VLOOKUP(Pronostics!$B854,Setup_MPP!$A:$G,2,FALSE)</f>
        <v>Joueur34</v>
      </c>
      <c r="F854" s="31" t="str">
        <f>VLOOKUP($B854,Setup_MPP!$A:$E,4,FALSE)</f>
        <v>#D5D5D5</v>
      </c>
      <c r="G854" s="31" t="str">
        <f>VLOOKUP($B854,Setup_MPP!$A:$E,5,FALSE)</f>
        <v>#727272</v>
      </c>
      <c r="H854" s="31" t="str">
        <f>IFERROR(IF(AND(A854&gt;=1,A854&lt;=104),VLOOKUP($A854,Location!$A:$J,6,FALSE),IF(A854=0,"Avant l'ouverture",IF(OR(A854=105,A854=106),"Bonus"))),"")</f>
        <v>Tour 1</v>
      </c>
      <c r="I854" s="31" t="str">
        <f>IF(LEFT(H854,4)="Tour",VLOOKUP(A854,Database!$A:$C,3,FALSE),"")</f>
        <v>K</v>
      </c>
      <c r="J854" s="31" t="str">
        <f>VLOOKUP($A854,Location!$A:$J,7,FALSE)</f>
        <v>Portugal</v>
      </c>
      <c r="K854" s="31" t="str">
        <f>IFERROR(VLOOKUP(J854,Setup_Team!$B:$C,2,FALSE), "TDB")</f>
        <v>PRT</v>
      </c>
      <c r="L854" s="31" t="str">
        <f>VLOOKUP($A854,Location!$A:$J,8,FALSE)</f>
        <v>RD Congo</v>
      </c>
      <c r="M854" s="31" t="str">
        <f>IFERROR(VLOOKUP(L854,Setup_Team!$B:$C,2,FALSE), "TDB")</f>
        <v>COD</v>
      </c>
      <c r="N854" s="31" t="str">
        <f>VLOOKUP($A854,Location!$A:$J,9,FALSE)</f>
        <v>Houston, Texas</v>
      </c>
      <c r="O854" s="31" t="str">
        <f>VLOOKUP($A854,Location!$A:$J,10,FALSE)</f>
        <v>NRG Stadium</v>
      </c>
      <c r="R854" s="31">
        <v>0</v>
      </c>
      <c r="S854" s="25">
        <f>VLOOKUP($A854,Database!$A:$Y,10,FALSE)</f>
        <v>34</v>
      </c>
      <c r="T854" s="25">
        <f>VLOOKUP($A854,Database!$A:$Y,11,FALSE)</f>
        <v>140</v>
      </c>
      <c r="U854" s="25">
        <f>VLOOKUP($A854,Database!$A:$Y,12,FALSE)</f>
        <v>170</v>
      </c>
      <c r="V854" s="25" t="str">
        <f>VLOOKUP(A854,Database!A:M,13,FALSE)</f>
        <v>À venir</v>
      </c>
      <c r="W854" s="25" t="str">
        <f>VLOOKUP($A854,Database!$A:$Y,20,FALSE)</f>
        <v/>
      </c>
      <c r="X854" s="25" t="str">
        <f>VLOOKUP($A854,Database!$A:$Y,21,FALSE)</f>
        <v/>
      </c>
      <c r="Y854" s="25" t="str">
        <f ca="1">IF(C854&lt;NOW(),IF(AND(P854&gt;Q854,W854&gt;X854),S854,IF(AND(P854=Q854,W854=X854),T854,IF(AND(P854&lt;Q854,W854&lt;X854),U854,0))),"")</f>
        <v/>
      </c>
      <c r="Z854" s="25">
        <f>IF(AND(P854=W854,Q854=X854),1,0)</f>
        <v>1</v>
      </c>
      <c r="AA854" s="25" t="str">
        <f>IF(Z854=0,"",IF(ISBLANK(VLOOKUP(A854,Database!A:AA,22,FALSE)),"",VLOOKUP(A854,Database!A:AA,22,FALSE)))</f>
        <v>Exact</v>
      </c>
      <c r="AB854" s="25">
        <f ca="1">IFERROR(IF(AND(Y854&lt;&gt;"",OR(V854="Terminé",V854="En cours")),VLOOKUP(AA854,Setup_ScoreExactBonus!A:D,4,FALSE),0),0)</f>
        <v>0</v>
      </c>
      <c r="AC854" s="31" t="str">
        <f ca="1">IF(Y854&lt;&gt;"", Y854 + IF(Z854=1,AB854, 0), "")</f>
        <v/>
      </c>
      <c r="AD854" s="31">
        <f ca="1">SUMIFS(AC$2:AC854,D$2:D854,D854)*IF(R854=0,1,2)</f>
        <v>0</v>
      </c>
    </row>
    <row r="855" spans="1:30" x14ac:dyDescent="0.35">
      <c r="A855" s="31">
        <f>IF(ISBLANK(B855),"",COUNTIF(B$2:B855,B855))-1</f>
        <v>21</v>
      </c>
      <c r="B855" s="31">
        <v>35</v>
      </c>
      <c r="C855" s="10">
        <f>VLOOKUP($A855,Database!$A:$Y,7,FALSE)</f>
        <v>46190.791666666664</v>
      </c>
      <c r="D855" s="31" t="str">
        <f>VLOOKUP(Pronostics!$B855,Setup_MPP!$A:$G,3,FALSE)</f>
        <v>Joueur35</v>
      </c>
      <c r="E855" s="31" t="str">
        <f>VLOOKUP(Pronostics!$B855,Setup_MPP!$A:$G,2,FALSE)</f>
        <v>Joueur35</v>
      </c>
      <c r="F855" s="31" t="str">
        <f>VLOOKUP($B855,Setup_MPP!$A:$E,4,FALSE)</f>
        <v>#D5D5D5</v>
      </c>
      <c r="G855" s="31" t="str">
        <f>VLOOKUP($B855,Setup_MPP!$A:$E,5,FALSE)</f>
        <v>#727272</v>
      </c>
      <c r="H855" s="31" t="str">
        <f>IFERROR(IF(AND(A855&gt;=1,A855&lt;=104),VLOOKUP($A855,Location!$A:$J,6,FALSE),IF(A855=0,"Avant l'ouverture",IF(OR(A855=105,A855=106),"Bonus"))),"")</f>
        <v>Tour 1</v>
      </c>
      <c r="I855" s="31" t="str">
        <f>IF(LEFT(H855,4)="Tour",VLOOKUP(A855,Database!$A:$C,3,FALSE),"")</f>
        <v>K</v>
      </c>
      <c r="J855" s="31" t="str">
        <f>VLOOKUP($A855,Location!$A:$J,7,FALSE)</f>
        <v>Portugal</v>
      </c>
      <c r="K855" s="31" t="str">
        <f>IFERROR(VLOOKUP(J855,Setup_Team!$B:$C,2,FALSE), "TDB")</f>
        <v>PRT</v>
      </c>
      <c r="L855" s="31" t="str">
        <f>VLOOKUP($A855,Location!$A:$J,8,FALSE)</f>
        <v>RD Congo</v>
      </c>
      <c r="M855" s="31" t="str">
        <f>IFERROR(VLOOKUP(L855,Setup_Team!$B:$C,2,FALSE), "TDB")</f>
        <v>COD</v>
      </c>
      <c r="N855" s="31" t="str">
        <f>VLOOKUP($A855,Location!$A:$J,9,FALSE)</f>
        <v>Houston, Texas</v>
      </c>
      <c r="O855" s="31" t="str">
        <f>VLOOKUP($A855,Location!$A:$J,10,FALSE)</f>
        <v>NRG Stadium</v>
      </c>
      <c r="R855" s="31">
        <v>0</v>
      </c>
      <c r="S855" s="25">
        <f>VLOOKUP($A855,Database!$A:$Y,10,FALSE)</f>
        <v>34</v>
      </c>
      <c r="T855" s="25">
        <f>VLOOKUP($A855,Database!$A:$Y,11,FALSE)</f>
        <v>140</v>
      </c>
      <c r="U855" s="25">
        <f>VLOOKUP($A855,Database!$A:$Y,12,FALSE)</f>
        <v>170</v>
      </c>
      <c r="V855" s="25" t="str">
        <f>VLOOKUP(A855,Database!A:M,13,FALSE)</f>
        <v>À venir</v>
      </c>
      <c r="W855" s="25" t="str">
        <f>VLOOKUP($A855,Database!$A:$Y,20,FALSE)</f>
        <v/>
      </c>
      <c r="X855" s="25" t="str">
        <f>VLOOKUP($A855,Database!$A:$Y,21,FALSE)</f>
        <v/>
      </c>
      <c r="Y855" s="25" t="str">
        <f ca="1">IF(C855&lt;NOW(),IF(AND(P855&gt;Q855,W855&gt;X855),S855,IF(AND(P855=Q855,W855=X855),T855,IF(AND(P855&lt;Q855,W855&lt;X855),U855,0))),"")</f>
        <v/>
      </c>
      <c r="Z855" s="25">
        <f>IF(AND(P855=W855,Q855=X855),1,0)</f>
        <v>1</v>
      </c>
      <c r="AA855" s="25" t="str">
        <f>IF(Z855=0,"",IF(ISBLANK(VLOOKUP(A855,Database!A:AA,22,FALSE)),"",VLOOKUP(A855,Database!A:AA,22,FALSE)))</f>
        <v>Exact</v>
      </c>
      <c r="AB855" s="25">
        <f ca="1">IFERROR(IF(AND(Y855&lt;&gt;"",OR(V855="Terminé",V855="En cours")),VLOOKUP(AA855,Setup_ScoreExactBonus!A:D,4,FALSE),0),0)</f>
        <v>0</v>
      </c>
      <c r="AC855" s="31" t="str">
        <f ca="1">IF(Y855&lt;&gt;"", Y855 + IF(Z855=1,AB855, 0), "")</f>
        <v/>
      </c>
      <c r="AD855" s="31">
        <f ca="1">SUMIFS(AC$2:AC855,D$2:D855,D855)*IF(R855=0,1,2)</f>
        <v>0</v>
      </c>
    </row>
    <row r="856" spans="1:30" x14ac:dyDescent="0.35">
      <c r="A856" s="31">
        <f>IF(ISBLANK(B856),"",COUNTIF(B$2:B856,B856))-1</f>
        <v>21</v>
      </c>
      <c r="B856" s="31">
        <v>36</v>
      </c>
      <c r="C856" s="10">
        <f>VLOOKUP($A856,Database!$A:$Y,7,FALSE)</f>
        <v>46190.791666666664</v>
      </c>
      <c r="D856" s="31" t="str">
        <f>VLOOKUP(Pronostics!$B856,Setup_MPP!$A:$G,3,FALSE)</f>
        <v>Joueur36</v>
      </c>
      <c r="E856" s="31" t="str">
        <f>VLOOKUP(Pronostics!$B856,Setup_MPP!$A:$G,2,FALSE)</f>
        <v>Joueur36</v>
      </c>
      <c r="F856" s="31" t="str">
        <f>VLOOKUP($B856,Setup_MPP!$A:$E,4,FALSE)</f>
        <v>#D5D5D5</v>
      </c>
      <c r="G856" s="31" t="str">
        <f>VLOOKUP($B856,Setup_MPP!$A:$E,5,FALSE)</f>
        <v>#727272</v>
      </c>
      <c r="H856" s="31" t="str">
        <f>IFERROR(IF(AND(A856&gt;=1,A856&lt;=104),VLOOKUP($A856,Location!$A:$J,6,FALSE),IF(A856=0,"Avant l'ouverture",IF(OR(A856=105,A856=106),"Bonus"))),"")</f>
        <v>Tour 1</v>
      </c>
      <c r="I856" s="31" t="str">
        <f>IF(LEFT(H856,4)="Tour",VLOOKUP(A856,Database!$A:$C,3,FALSE),"")</f>
        <v>K</v>
      </c>
      <c r="J856" s="31" t="str">
        <f>VLOOKUP($A856,Location!$A:$J,7,FALSE)</f>
        <v>Portugal</v>
      </c>
      <c r="K856" s="31" t="str">
        <f>IFERROR(VLOOKUP(J856,Setup_Team!$B:$C,2,FALSE), "TDB")</f>
        <v>PRT</v>
      </c>
      <c r="L856" s="31" t="str">
        <f>VLOOKUP($A856,Location!$A:$J,8,FALSE)</f>
        <v>RD Congo</v>
      </c>
      <c r="M856" s="31" t="str">
        <f>IFERROR(VLOOKUP(L856,Setup_Team!$B:$C,2,FALSE), "TDB")</f>
        <v>COD</v>
      </c>
      <c r="N856" s="31" t="str">
        <f>VLOOKUP($A856,Location!$A:$J,9,FALSE)</f>
        <v>Houston, Texas</v>
      </c>
      <c r="O856" s="31" t="str">
        <f>VLOOKUP($A856,Location!$A:$J,10,FALSE)</f>
        <v>NRG Stadium</v>
      </c>
      <c r="R856" s="31">
        <v>0</v>
      </c>
      <c r="S856" s="25">
        <f>VLOOKUP($A856,Database!$A:$Y,10,FALSE)</f>
        <v>34</v>
      </c>
      <c r="T856" s="25">
        <f>VLOOKUP($A856,Database!$A:$Y,11,FALSE)</f>
        <v>140</v>
      </c>
      <c r="U856" s="25">
        <f>VLOOKUP($A856,Database!$A:$Y,12,FALSE)</f>
        <v>170</v>
      </c>
      <c r="V856" s="25" t="str">
        <f>VLOOKUP(A856,Database!A:M,13,FALSE)</f>
        <v>À venir</v>
      </c>
      <c r="W856" s="25" t="str">
        <f>VLOOKUP($A856,Database!$A:$Y,20,FALSE)</f>
        <v/>
      </c>
      <c r="X856" s="25" t="str">
        <f>VLOOKUP($A856,Database!$A:$Y,21,FALSE)</f>
        <v/>
      </c>
      <c r="Y856" s="25" t="str">
        <f ca="1">IF(C856&lt;NOW(),IF(AND(P856&gt;Q856,W856&gt;X856),S856,IF(AND(P856=Q856,W856=X856),T856,IF(AND(P856&lt;Q856,W856&lt;X856),U856,0))),"")</f>
        <v/>
      </c>
      <c r="Z856" s="25">
        <f>IF(AND(P856=W856,Q856=X856),1,0)</f>
        <v>1</v>
      </c>
      <c r="AA856" s="25" t="str">
        <f>IF(Z856=0,"",IF(ISBLANK(VLOOKUP(A856,Database!A:AA,22,FALSE)),"",VLOOKUP(A856,Database!A:AA,22,FALSE)))</f>
        <v>Exact</v>
      </c>
      <c r="AB856" s="25">
        <f ca="1">IFERROR(IF(AND(Y856&lt;&gt;"",OR(V856="Terminé",V856="En cours")),VLOOKUP(AA856,Setup_ScoreExactBonus!A:D,4,FALSE),0),0)</f>
        <v>0</v>
      </c>
      <c r="AC856" s="31" t="str">
        <f ca="1">IF(Y856&lt;&gt;"", Y856 + IF(Z856=1,AB856, 0), "")</f>
        <v/>
      </c>
      <c r="AD856" s="31">
        <f ca="1">SUMIFS(AC$2:AC856,D$2:D856,D856)*IF(R856=0,1,2)</f>
        <v>0</v>
      </c>
    </row>
    <row r="857" spans="1:30" x14ac:dyDescent="0.35">
      <c r="A857" s="31">
        <f>IF(ISBLANK(B857),"",COUNTIF(B$2:B857,B857))-1</f>
        <v>21</v>
      </c>
      <c r="B857" s="31">
        <v>37</v>
      </c>
      <c r="C857" s="10">
        <f>VLOOKUP($A857,Database!$A:$Y,7,FALSE)</f>
        <v>46190.791666666664</v>
      </c>
      <c r="D857" s="31" t="str">
        <f>VLOOKUP(Pronostics!$B857,Setup_MPP!$A:$G,3,FALSE)</f>
        <v>Joueur37</v>
      </c>
      <c r="E857" s="31" t="str">
        <f>VLOOKUP(Pronostics!$B857,Setup_MPP!$A:$G,2,FALSE)</f>
        <v>Joueur37</v>
      </c>
      <c r="F857" s="31" t="str">
        <f>VLOOKUP($B857,Setup_MPP!$A:$E,4,FALSE)</f>
        <v>#D5D5D5</v>
      </c>
      <c r="G857" s="31" t="str">
        <f>VLOOKUP($B857,Setup_MPP!$A:$E,5,FALSE)</f>
        <v>#727272</v>
      </c>
      <c r="H857" s="31" t="str">
        <f>IFERROR(IF(AND(A857&gt;=1,A857&lt;=104),VLOOKUP($A857,Location!$A:$J,6,FALSE),IF(A857=0,"Avant l'ouverture",IF(OR(A857=105,A857=106),"Bonus"))),"")</f>
        <v>Tour 1</v>
      </c>
      <c r="I857" s="31" t="str">
        <f>IF(LEFT(H857,4)="Tour",VLOOKUP(A857,Database!$A:$C,3,FALSE),"")</f>
        <v>K</v>
      </c>
      <c r="J857" s="31" t="str">
        <f>VLOOKUP($A857,Location!$A:$J,7,FALSE)</f>
        <v>Portugal</v>
      </c>
      <c r="K857" s="31" t="str">
        <f>IFERROR(VLOOKUP(J857,Setup_Team!$B:$C,2,FALSE), "TDB")</f>
        <v>PRT</v>
      </c>
      <c r="L857" s="31" t="str">
        <f>VLOOKUP($A857,Location!$A:$J,8,FALSE)</f>
        <v>RD Congo</v>
      </c>
      <c r="M857" s="31" t="str">
        <f>IFERROR(VLOOKUP(L857,Setup_Team!$B:$C,2,FALSE), "TDB")</f>
        <v>COD</v>
      </c>
      <c r="N857" s="31" t="str">
        <f>VLOOKUP($A857,Location!$A:$J,9,FALSE)</f>
        <v>Houston, Texas</v>
      </c>
      <c r="O857" s="31" t="str">
        <f>VLOOKUP($A857,Location!$A:$J,10,FALSE)</f>
        <v>NRG Stadium</v>
      </c>
      <c r="R857" s="31">
        <v>0</v>
      </c>
      <c r="S857" s="25">
        <f>VLOOKUP($A857,Database!$A:$Y,10,FALSE)</f>
        <v>34</v>
      </c>
      <c r="T857" s="25">
        <f>VLOOKUP($A857,Database!$A:$Y,11,FALSE)</f>
        <v>140</v>
      </c>
      <c r="U857" s="25">
        <f>VLOOKUP($A857,Database!$A:$Y,12,FALSE)</f>
        <v>170</v>
      </c>
      <c r="V857" s="25" t="str">
        <f>VLOOKUP(A857,Database!A:M,13,FALSE)</f>
        <v>À venir</v>
      </c>
      <c r="W857" s="25" t="str">
        <f>VLOOKUP($A857,Database!$A:$Y,20,FALSE)</f>
        <v/>
      </c>
      <c r="X857" s="25" t="str">
        <f>VLOOKUP($A857,Database!$A:$Y,21,FALSE)</f>
        <v/>
      </c>
      <c r="Y857" s="25" t="str">
        <f ca="1">IF(C857&lt;NOW(),IF(AND(P857&gt;Q857,W857&gt;X857),S857,IF(AND(P857=Q857,W857=X857),T857,IF(AND(P857&lt;Q857,W857&lt;X857),U857,0))),"")</f>
        <v/>
      </c>
      <c r="Z857" s="25">
        <f>IF(AND(P857=W857,Q857=X857),1,0)</f>
        <v>1</v>
      </c>
      <c r="AA857" s="25" t="str">
        <f>IF(Z857=0,"",IF(ISBLANK(VLOOKUP(A857,Database!A:AA,22,FALSE)),"",VLOOKUP(A857,Database!A:AA,22,FALSE)))</f>
        <v>Exact</v>
      </c>
      <c r="AB857" s="25">
        <f ca="1">IFERROR(IF(AND(Y857&lt;&gt;"",OR(V857="Terminé",V857="En cours")),VLOOKUP(AA857,Setup_ScoreExactBonus!A:D,4,FALSE),0),0)</f>
        <v>0</v>
      </c>
      <c r="AC857" s="31" t="str">
        <f ca="1">IF(Y857&lt;&gt;"", Y857 + IF(Z857=1,AB857, 0), "")</f>
        <v/>
      </c>
      <c r="AD857" s="31">
        <f ca="1">SUMIFS(AC$2:AC857,D$2:D857,D857)*IF(R857=0,1,2)</f>
        <v>0</v>
      </c>
    </row>
    <row r="858" spans="1:30" x14ac:dyDescent="0.35">
      <c r="A858" s="31">
        <f>IF(ISBLANK(B858),"",COUNTIF(B$2:B858,B858))-1</f>
        <v>21</v>
      </c>
      <c r="B858" s="31">
        <v>38</v>
      </c>
      <c r="C858" s="10">
        <f>VLOOKUP($A858,Database!$A:$Y,7,FALSE)</f>
        <v>46190.791666666664</v>
      </c>
      <c r="D858" s="31" t="str">
        <f>VLOOKUP(Pronostics!$B858,Setup_MPP!$A:$G,3,FALSE)</f>
        <v>Joueur38</v>
      </c>
      <c r="E858" s="31" t="str">
        <f>VLOOKUP(Pronostics!$B858,Setup_MPP!$A:$G,2,FALSE)</f>
        <v>Joueur38</v>
      </c>
      <c r="F858" s="31" t="str">
        <f>VLOOKUP($B858,Setup_MPP!$A:$E,4,FALSE)</f>
        <v>#D5D5D5</v>
      </c>
      <c r="G858" s="31" t="str">
        <f>VLOOKUP($B858,Setup_MPP!$A:$E,5,FALSE)</f>
        <v>#727272</v>
      </c>
      <c r="H858" s="31" t="str">
        <f>IFERROR(IF(AND(A858&gt;=1,A858&lt;=104),VLOOKUP($A858,Location!$A:$J,6,FALSE),IF(A858=0,"Avant l'ouverture",IF(OR(A858=105,A858=106),"Bonus"))),"")</f>
        <v>Tour 1</v>
      </c>
      <c r="I858" s="31" t="str">
        <f>IF(LEFT(H858,4)="Tour",VLOOKUP(A858,Database!$A:$C,3,FALSE),"")</f>
        <v>K</v>
      </c>
      <c r="J858" s="31" t="str">
        <f>VLOOKUP($A858,Location!$A:$J,7,FALSE)</f>
        <v>Portugal</v>
      </c>
      <c r="K858" s="31" t="str">
        <f>IFERROR(VLOOKUP(J858,Setup_Team!$B:$C,2,FALSE), "TDB")</f>
        <v>PRT</v>
      </c>
      <c r="L858" s="31" t="str">
        <f>VLOOKUP($A858,Location!$A:$J,8,FALSE)</f>
        <v>RD Congo</v>
      </c>
      <c r="M858" s="31" t="str">
        <f>IFERROR(VLOOKUP(L858,Setup_Team!$B:$C,2,FALSE), "TDB")</f>
        <v>COD</v>
      </c>
      <c r="N858" s="31" t="str">
        <f>VLOOKUP($A858,Location!$A:$J,9,FALSE)</f>
        <v>Houston, Texas</v>
      </c>
      <c r="O858" s="31" t="str">
        <f>VLOOKUP($A858,Location!$A:$J,10,FALSE)</f>
        <v>NRG Stadium</v>
      </c>
      <c r="R858" s="31">
        <v>0</v>
      </c>
      <c r="S858" s="25">
        <f>VLOOKUP($A858,Database!$A:$Y,10,FALSE)</f>
        <v>34</v>
      </c>
      <c r="T858" s="25">
        <f>VLOOKUP($A858,Database!$A:$Y,11,FALSE)</f>
        <v>140</v>
      </c>
      <c r="U858" s="25">
        <f>VLOOKUP($A858,Database!$A:$Y,12,FALSE)</f>
        <v>170</v>
      </c>
      <c r="V858" s="25" t="str">
        <f>VLOOKUP(A858,Database!A:M,13,FALSE)</f>
        <v>À venir</v>
      </c>
      <c r="W858" s="25" t="str">
        <f>VLOOKUP($A858,Database!$A:$Y,20,FALSE)</f>
        <v/>
      </c>
      <c r="X858" s="25" t="str">
        <f>VLOOKUP($A858,Database!$A:$Y,21,FALSE)</f>
        <v/>
      </c>
      <c r="Y858" s="25" t="str">
        <f ca="1">IF(C858&lt;NOW(),IF(AND(P858&gt;Q858,W858&gt;X858),S858,IF(AND(P858=Q858,W858=X858),T858,IF(AND(P858&lt;Q858,W858&lt;X858),U858,0))),"")</f>
        <v/>
      </c>
      <c r="Z858" s="25">
        <f>IF(AND(P858=W858,Q858=X858),1,0)</f>
        <v>1</v>
      </c>
      <c r="AA858" s="25" t="str">
        <f>IF(Z858=0,"",IF(ISBLANK(VLOOKUP(A858,Database!A:AA,22,FALSE)),"",VLOOKUP(A858,Database!A:AA,22,FALSE)))</f>
        <v>Exact</v>
      </c>
      <c r="AB858" s="25">
        <f ca="1">IFERROR(IF(AND(Y858&lt;&gt;"",OR(V858="Terminé",V858="En cours")),VLOOKUP(AA858,Setup_ScoreExactBonus!A:D,4,FALSE),0),0)</f>
        <v>0</v>
      </c>
      <c r="AC858" s="31" t="str">
        <f ca="1">IF(Y858&lt;&gt;"", Y858 + IF(Z858=1,AB858, 0), "")</f>
        <v/>
      </c>
      <c r="AD858" s="31">
        <f ca="1">SUMIFS(AC$2:AC858,D$2:D858,D858)*IF(R858=0,1,2)</f>
        <v>0</v>
      </c>
    </row>
    <row r="859" spans="1:30" x14ac:dyDescent="0.35">
      <c r="A859" s="31">
        <f>IF(ISBLANK(B859),"",COUNTIF(B$2:B859,B859))-1</f>
        <v>21</v>
      </c>
      <c r="B859" s="31">
        <v>39</v>
      </c>
      <c r="C859" s="10">
        <f>VLOOKUP($A859,Database!$A:$Y,7,FALSE)</f>
        <v>46190.791666666664</v>
      </c>
      <c r="D859" s="31" t="str">
        <f>VLOOKUP(Pronostics!$B859,Setup_MPP!$A:$G,3,FALSE)</f>
        <v>Joueur39</v>
      </c>
      <c r="E859" s="31" t="str">
        <f>VLOOKUP(Pronostics!$B859,Setup_MPP!$A:$G,2,FALSE)</f>
        <v>Joueur39</v>
      </c>
      <c r="F859" s="31" t="str">
        <f>VLOOKUP($B859,Setup_MPP!$A:$E,4,FALSE)</f>
        <v>#D5D5D5</v>
      </c>
      <c r="G859" s="31" t="str">
        <f>VLOOKUP($B859,Setup_MPP!$A:$E,5,FALSE)</f>
        <v>#727272</v>
      </c>
      <c r="H859" s="31" t="str">
        <f>IFERROR(IF(AND(A859&gt;=1,A859&lt;=104),VLOOKUP($A859,Location!$A:$J,6,FALSE),IF(A859=0,"Avant l'ouverture",IF(OR(A859=105,A859=106),"Bonus"))),"")</f>
        <v>Tour 1</v>
      </c>
      <c r="I859" s="31" t="str">
        <f>IF(LEFT(H859,4)="Tour",VLOOKUP(A859,Database!$A:$C,3,FALSE),"")</f>
        <v>K</v>
      </c>
      <c r="J859" s="31" t="str">
        <f>VLOOKUP($A859,Location!$A:$J,7,FALSE)</f>
        <v>Portugal</v>
      </c>
      <c r="K859" s="31" t="str">
        <f>IFERROR(VLOOKUP(J859,Setup_Team!$B:$C,2,FALSE), "TDB")</f>
        <v>PRT</v>
      </c>
      <c r="L859" s="31" t="str">
        <f>VLOOKUP($A859,Location!$A:$J,8,FALSE)</f>
        <v>RD Congo</v>
      </c>
      <c r="M859" s="31" t="str">
        <f>IFERROR(VLOOKUP(L859,Setup_Team!$B:$C,2,FALSE), "TDB")</f>
        <v>COD</v>
      </c>
      <c r="N859" s="31" t="str">
        <f>VLOOKUP($A859,Location!$A:$J,9,FALSE)</f>
        <v>Houston, Texas</v>
      </c>
      <c r="O859" s="31" t="str">
        <f>VLOOKUP($A859,Location!$A:$J,10,FALSE)</f>
        <v>NRG Stadium</v>
      </c>
      <c r="R859" s="31">
        <v>0</v>
      </c>
      <c r="S859" s="25">
        <f>VLOOKUP($A859,Database!$A:$Y,10,FALSE)</f>
        <v>34</v>
      </c>
      <c r="T859" s="25">
        <f>VLOOKUP($A859,Database!$A:$Y,11,FALSE)</f>
        <v>140</v>
      </c>
      <c r="U859" s="25">
        <f>VLOOKUP($A859,Database!$A:$Y,12,FALSE)</f>
        <v>170</v>
      </c>
      <c r="V859" s="25" t="str">
        <f>VLOOKUP(A859,Database!A:M,13,FALSE)</f>
        <v>À venir</v>
      </c>
      <c r="W859" s="25" t="str">
        <f>VLOOKUP($A859,Database!$A:$Y,20,FALSE)</f>
        <v/>
      </c>
      <c r="X859" s="25" t="str">
        <f>VLOOKUP($A859,Database!$A:$Y,21,FALSE)</f>
        <v/>
      </c>
      <c r="Y859" s="25" t="str">
        <f ca="1">IF(C859&lt;NOW(),IF(AND(P859&gt;Q859,W859&gt;X859),S859,IF(AND(P859=Q859,W859=X859),T859,IF(AND(P859&lt;Q859,W859&lt;X859),U859,0))),"")</f>
        <v/>
      </c>
      <c r="Z859" s="25">
        <f>IF(AND(P859=W859,Q859=X859),1,0)</f>
        <v>1</v>
      </c>
      <c r="AA859" s="25" t="str">
        <f>IF(Z859=0,"",IF(ISBLANK(VLOOKUP(A859,Database!A:AA,22,FALSE)),"",VLOOKUP(A859,Database!A:AA,22,FALSE)))</f>
        <v>Exact</v>
      </c>
      <c r="AB859" s="25">
        <f ca="1">IFERROR(IF(AND(Y859&lt;&gt;"",OR(V859="Terminé",V859="En cours")),VLOOKUP(AA859,Setup_ScoreExactBonus!A:D,4,FALSE),0),0)</f>
        <v>0</v>
      </c>
      <c r="AC859" s="31" t="str">
        <f ca="1">IF(Y859&lt;&gt;"", Y859 + IF(Z859=1,AB859, 0), "")</f>
        <v/>
      </c>
      <c r="AD859" s="31">
        <f ca="1">SUMIFS(AC$2:AC859,D$2:D859,D859)*IF(R859=0,1,2)</f>
        <v>0</v>
      </c>
    </row>
    <row r="860" spans="1:30" x14ac:dyDescent="0.35">
      <c r="A860" s="31">
        <f>IF(ISBLANK(B860),"",COUNTIF(B$2:B860,B860))-1</f>
        <v>22</v>
      </c>
      <c r="B860" s="31">
        <v>1</v>
      </c>
      <c r="C860" s="10">
        <f>VLOOKUP($A860,Database!$A:$Y,7,FALSE)</f>
        <v>46190.916666666664</v>
      </c>
      <c r="D860" s="31" t="str">
        <f>VLOOKUP(Pronostics!$B860,Setup_MPP!$A:$G,3,FALSE)</f>
        <v>_Nicolas_LM_</v>
      </c>
      <c r="E860" s="31" t="str">
        <f>VLOOKUP(Pronostics!$B860,Setup_MPP!$A:$G,2,FALSE)</f>
        <v>Nicolas LE MOUEL</v>
      </c>
      <c r="F860" s="31" t="str">
        <f>VLOOKUP($B860,Setup_MPP!$A:$E,4,FALSE)</f>
        <v>#F7C79D</v>
      </c>
      <c r="G860" s="31" t="str">
        <f>VLOOKUP($B860,Setup_MPP!$A:$E,5,FALSE)</f>
        <v>#FFBE85</v>
      </c>
      <c r="H860" s="31" t="str">
        <f>IFERROR(IF(AND(A860&gt;=1,A860&lt;=104),VLOOKUP($A860,Location!$A:$J,6,FALSE),IF(A860=0,"Avant l'ouverture",IF(OR(A860=105,A860=106),"Bonus"))),"")</f>
        <v>Tour 1</v>
      </c>
      <c r="I860" s="31" t="str">
        <f>IF(LEFT(H860,4)="Tour",VLOOKUP(A860,Database!$A:$C,3,FALSE),"")</f>
        <v>L</v>
      </c>
      <c r="J860" s="31" t="str">
        <f>VLOOKUP($A860,Location!$A:$J,7,FALSE)</f>
        <v>Angleterre</v>
      </c>
      <c r="K860" s="31" t="str">
        <f>IFERROR(VLOOKUP(J860,Setup_Team!$B:$C,2,FALSE), "TDB")</f>
        <v>ENG</v>
      </c>
      <c r="L860" s="31" t="str">
        <f>VLOOKUP($A860,Location!$A:$J,8,FALSE)</f>
        <v>Croatie</v>
      </c>
      <c r="M860" s="31" t="str">
        <f>IFERROR(VLOOKUP(L860,Setup_Team!$B:$C,2,FALSE), "TDB")</f>
        <v>HRV</v>
      </c>
      <c r="N860" s="31" t="str">
        <f>VLOOKUP($A860,Location!$A:$J,9,FALSE)</f>
        <v>Arlington, Dallas, Texas</v>
      </c>
      <c r="O860" s="31" t="str">
        <f>VLOOKUP($A860,Location!$A:$J,10,FALSE)</f>
        <v>AT&amp;T Stadium</v>
      </c>
      <c r="P860" s="44"/>
      <c r="Q860" s="44"/>
      <c r="R860" s="31">
        <v>0</v>
      </c>
      <c r="S860" s="25">
        <f>VLOOKUP($A860,Database!$A:$Y,10,FALSE)</f>
        <v>59</v>
      </c>
      <c r="T860" s="25">
        <f>VLOOKUP($A860,Database!$A:$Y,11,FALSE)</f>
        <v>119</v>
      </c>
      <c r="U860" s="25">
        <f>VLOOKUP($A860,Database!$A:$Y,12,FALSE)</f>
        <v>133</v>
      </c>
      <c r="V860" s="25" t="str">
        <f>VLOOKUP(A860,Database!A:M,13,FALSE)</f>
        <v>À venir</v>
      </c>
      <c r="W860" s="25" t="str">
        <f>VLOOKUP($A860,Database!$A:$Y,20,FALSE)</f>
        <v/>
      </c>
      <c r="X860" s="25" t="str">
        <f>VLOOKUP($A860,Database!$A:$Y,21,FALSE)</f>
        <v/>
      </c>
      <c r="Y860" s="25" t="str">
        <f ca="1">IF(C860&lt;NOW(),IF(AND(P860&gt;Q860,W860&gt;X860),S860,IF(AND(P860=Q860,W860=X860),T860,IF(AND(P860&lt;Q860,W860&lt;X860),U860,0))),"")</f>
        <v/>
      </c>
      <c r="Z860" s="25">
        <f>IF(AND(P860=W860,Q860=X860),1,0)</f>
        <v>1</v>
      </c>
      <c r="AA860" s="25" t="str">
        <f>IF(Z860=0,"",IF(ISBLANK(VLOOKUP(A860,Database!A:AA,22,FALSE)),"",VLOOKUP(A860,Database!A:AA,22,FALSE)))</f>
        <v>Exact</v>
      </c>
      <c r="AB860" s="25">
        <f ca="1">IFERROR(IF(AND(Y860&lt;&gt;"",OR(V860="Terminé",V860="En cours")),VLOOKUP(AA860,Setup_ScoreExactBonus!A:D,4,FALSE),0),0)</f>
        <v>0</v>
      </c>
      <c r="AC860" s="31" t="str">
        <f ca="1">IF(Y860&lt;&gt;"", Y860 + IF(Z860=1,AB860, 0), "")</f>
        <v/>
      </c>
      <c r="AD860" s="31">
        <f ca="1">SUMIFS(AC$2:AC860,D$2:D860,D860)*IF(R860=0,1,2)</f>
        <v>0</v>
      </c>
    </row>
    <row r="861" spans="1:30" x14ac:dyDescent="0.35">
      <c r="A861" s="31">
        <f>IF(ISBLANK(B861),"",COUNTIF(B$2:B861,B861))-1</f>
        <v>22</v>
      </c>
      <c r="B861" s="31">
        <v>2</v>
      </c>
      <c r="C861" s="10">
        <f>VLOOKUP($A861,Database!$A:$Y,7,FALSE)</f>
        <v>46190.916666666664</v>
      </c>
      <c r="D861" s="31" t="str">
        <f>VLOOKUP(Pronostics!$B861,Setup_MPP!$A:$G,3,FALSE)</f>
        <v>leaelaz</v>
      </c>
      <c r="E861" s="31" t="str">
        <f>VLOOKUP(Pronostics!$B861,Setup_MPP!$A:$G,2,FALSE)</f>
        <v>Léa EL ASERY</v>
      </c>
      <c r="F861" s="31" t="str">
        <f>VLOOKUP($B861,Setup_MPP!$A:$E,4,FALSE)</f>
        <v>#FFBEBE</v>
      </c>
      <c r="G861" s="31" t="str">
        <f>VLOOKUP($B861,Setup_MPP!$A:$E,5,FALSE)</f>
        <v>#DF6868</v>
      </c>
      <c r="H861" s="31" t="str">
        <f>IFERROR(IF(AND(A861&gt;=1,A861&lt;=104),VLOOKUP($A861,Location!$A:$J,6,FALSE),IF(A861=0,"Avant l'ouverture",IF(OR(A861=105,A861=106),"Bonus"))),"")</f>
        <v>Tour 1</v>
      </c>
      <c r="I861" s="31" t="str">
        <f>IF(LEFT(H861,4)="Tour",VLOOKUP(A861,Database!$A:$C,3,FALSE),"")</f>
        <v>L</v>
      </c>
      <c r="J861" s="31" t="str">
        <f>VLOOKUP($A861,Location!$A:$J,7,FALSE)</f>
        <v>Angleterre</v>
      </c>
      <c r="K861" s="31" t="str">
        <f>IFERROR(VLOOKUP(J861,Setup_Team!$B:$C,2,FALSE), "TDB")</f>
        <v>ENG</v>
      </c>
      <c r="L861" s="31" t="str">
        <f>VLOOKUP($A861,Location!$A:$J,8,FALSE)</f>
        <v>Croatie</v>
      </c>
      <c r="M861" s="31" t="str">
        <f>IFERROR(VLOOKUP(L861,Setup_Team!$B:$C,2,FALSE), "TDB")</f>
        <v>HRV</v>
      </c>
      <c r="N861" s="31" t="str">
        <f>VLOOKUP($A861,Location!$A:$J,9,FALSE)</f>
        <v>Arlington, Dallas, Texas</v>
      </c>
      <c r="O861" s="31" t="str">
        <f>VLOOKUP($A861,Location!$A:$J,10,FALSE)</f>
        <v>AT&amp;T Stadium</v>
      </c>
      <c r="R861" s="31">
        <v>0</v>
      </c>
      <c r="S861" s="25">
        <f>VLOOKUP($A861,Database!$A:$Y,10,FALSE)</f>
        <v>59</v>
      </c>
      <c r="T861" s="25">
        <f>VLOOKUP($A861,Database!$A:$Y,11,FALSE)</f>
        <v>119</v>
      </c>
      <c r="U861" s="25">
        <f>VLOOKUP($A861,Database!$A:$Y,12,FALSE)</f>
        <v>133</v>
      </c>
      <c r="V861" s="25" t="str">
        <f>VLOOKUP(A861,Database!A:M,13,FALSE)</f>
        <v>À venir</v>
      </c>
      <c r="W861" s="25" t="str">
        <f>VLOOKUP($A861,Database!$A:$Y,20,FALSE)</f>
        <v/>
      </c>
      <c r="X861" s="25" t="str">
        <f>VLOOKUP($A861,Database!$A:$Y,21,FALSE)</f>
        <v/>
      </c>
      <c r="Y861" s="25" t="str">
        <f ca="1">IF(C861&lt;NOW(),IF(AND(P861&gt;Q861,W861&gt;X861),S861,IF(AND(P861=Q861,W861=X861),T861,IF(AND(P861&lt;Q861,W861&lt;X861),U861,0))),"")</f>
        <v/>
      </c>
      <c r="Z861" s="25">
        <f>IF(AND(P861=W861,Q861=X861),1,0)</f>
        <v>1</v>
      </c>
      <c r="AA861" s="25" t="str">
        <f>IF(Z861=0,"",IF(ISBLANK(VLOOKUP(A861,Database!A:AA,22,FALSE)),"",VLOOKUP(A861,Database!A:AA,22,FALSE)))</f>
        <v>Exact</v>
      </c>
      <c r="AB861" s="25">
        <f ca="1">IFERROR(IF(AND(Y861&lt;&gt;"",OR(V861="Terminé",V861="En cours")),VLOOKUP(AA861,Setup_ScoreExactBonus!A:D,4,FALSE),0),0)</f>
        <v>0</v>
      </c>
      <c r="AC861" s="31" t="str">
        <f ca="1">IF(Y861&lt;&gt;"", Y861 + IF(Z861=1,AB861, 0), "")</f>
        <v/>
      </c>
      <c r="AD861" s="31">
        <f ca="1">SUMIFS(AC$2:AC861,D$2:D861,D861)*IF(R861=0,1,2)</f>
        <v>0</v>
      </c>
    </row>
    <row r="862" spans="1:30" x14ac:dyDescent="0.35">
      <c r="A862" s="31">
        <f>IF(ISBLANK(B862),"",COUNTIF(B$2:B862,B862))-1</f>
        <v>22</v>
      </c>
      <c r="B862" s="31">
        <v>3</v>
      </c>
      <c r="C862" s="10">
        <f>VLOOKUP($A862,Database!$A:$Y,7,FALSE)</f>
        <v>46190.916666666664</v>
      </c>
      <c r="D862" s="31" t="str">
        <f>VLOOKUP(Pronostics!$B862,Setup_MPP!$A:$G,3,FALSE)</f>
        <v>PasMetalleux</v>
      </c>
      <c r="E862" s="31" t="str">
        <f>VLOOKUP(Pronostics!$B862,Setup_MPP!$A:$G,2,FALSE)</f>
        <v>Elwenn JOUBREL</v>
      </c>
      <c r="F862" s="31" t="str">
        <f>VLOOKUP($B862,Setup_MPP!$A:$E,4,FALSE)</f>
        <v>#F5C7FC</v>
      </c>
      <c r="G862" s="31" t="str">
        <f>VLOOKUP($B862,Setup_MPP!$A:$E,5,FALSE)</f>
        <v>#C489CF</v>
      </c>
      <c r="H862" s="31" t="str">
        <f>IFERROR(IF(AND(A862&gt;=1,A862&lt;=104),VLOOKUP($A862,Location!$A:$J,6,FALSE),IF(A862=0,"Avant l'ouverture",IF(OR(A862=105,A862=106),"Bonus"))),"")</f>
        <v>Tour 1</v>
      </c>
      <c r="I862" s="31" t="str">
        <f>IF(LEFT(H862,4)="Tour",VLOOKUP(A862,Database!$A:$C,3,FALSE),"")</f>
        <v>L</v>
      </c>
      <c r="J862" s="31" t="str">
        <f>VLOOKUP($A862,Location!$A:$J,7,FALSE)</f>
        <v>Angleterre</v>
      </c>
      <c r="K862" s="31" t="str">
        <f>IFERROR(VLOOKUP(J862,Setup_Team!$B:$C,2,FALSE), "TDB")</f>
        <v>ENG</v>
      </c>
      <c r="L862" s="31" t="str">
        <f>VLOOKUP($A862,Location!$A:$J,8,FALSE)</f>
        <v>Croatie</v>
      </c>
      <c r="M862" s="31" t="str">
        <f>IFERROR(VLOOKUP(L862,Setup_Team!$B:$C,2,FALSE), "TDB")</f>
        <v>HRV</v>
      </c>
      <c r="N862" s="31" t="str">
        <f>VLOOKUP($A862,Location!$A:$J,9,FALSE)</f>
        <v>Arlington, Dallas, Texas</v>
      </c>
      <c r="O862" s="31" t="str">
        <f>VLOOKUP($A862,Location!$A:$J,10,FALSE)</f>
        <v>AT&amp;T Stadium</v>
      </c>
      <c r="R862" s="31">
        <v>0</v>
      </c>
      <c r="S862" s="25">
        <f>VLOOKUP($A862,Database!$A:$Y,10,FALSE)</f>
        <v>59</v>
      </c>
      <c r="T862" s="25">
        <f>VLOOKUP($A862,Database!$A:$Y,11,FALSE)</f>
        <v>119</v>
      </c>
      <c r="U862" s="25">
        <f>VLOOKUP($A862,Database!$A:$Y,12,FALSE)</f>
        <v>133</v>
      </c>
      <c r="V862" s="25" t="str">
        <f>VLOOKUP(A862,Database!A:M,13,FALSE)</f>
        <v>À venir</v>
      </c>
      <c r="W862" s="25" t="str">
        <f>VLOOKUP($A862,Database!$A:$Y,20,FALSE)</f>
        <v/>
      </c>
      <c r="X862" s="25" t="str">
        <f>VLOOKUP($A862,Database!$A:$Y,21,FALSE)</f>
        <v/>
      </c>
      <c r="Y862" s="25" t="str">
        <f ca="1">IF(C862&lt;NOW(),IF(AND(P862&gt;Q862,W862&gt;X862),S862,IF(AND(P862=Q862,W862=X862),T862,IF(AND(P862&lt;Q862,W862&lt;X862),U862,0))),"")</f>
        <v/>
      </c>
      <c r="Z862" s="25">
        <f>IF(AND(P862=W862,Q862=X862),1,0)</f>
        <v>1</v>
      </c>
      <c r="AA862" s="25" t="str">
        <f>IF(Z862=0,"",IF(ISBLANK(VLOOKUP(A862,Database!A:AA,22,FALSE)),"",VLOOKUP(A862,Database!A:AA,22,FALSE)))</f>
        <v>Exact</v>
      </c>
      <c r="AB862" s="25">
        <f ca="1">IFERROR(IF(AND(Y862&lt;&gt;"",OR(V862="Terminé",V862="En cours")),VLOOKUP(AA862,Setup_ScoreExactBonus!A:D,4,FALSE),0),0)</f>
        <v>0</v>
      </c>
      <c r="AC862" s="31" t="str">
        <f ca="1">IF(Y862&lt;&gt;"", Y862 + IF(Z862=1,AB862, 0), "")</f>
        <v/>
      </c>
      <c r="AD862" s="31">
        <f ca="1">SUMIFS(AC$2:AC862,D$2:D862,D862)*IF(R862=0,1,2)</f>
        <v>0</v>
      </c>
    </row>
    <row r="863" spans="1:30" x14ac:dyDescent="0.35">
      <c r="A863" s="31">
        <f>IF(ISBLANK(B863),"",COUNTIF(B$2:B863,B863))-1</f>
        <v>22</v>
      </c>
      <c r="B863" s="31">
        <v>4</v>
      </c>
      <c r="C863" s="10">
        <f>VLOOKUP($A863,Database!$A:$Y,7,FALSE)</f>
        <v>46190.916666666664</v>
      </c>
      <c r="D863" s="31" t="str">
        <f>VLOOKUP(Pronostics!$B863,Setup_MPP!$A:$G,3,FALSE)</f>
        <v>Popo444</v>
      </c>
      <c r="E863" s="31" t="str">
        <f>VLOOKUP(Pronostics!$B863,Setup_MPP!$A:$G,2,FALSE)</f>
        <v>Pauline OLIVIER</v>
      </c>
      <c r="F863" s="31" t="str">
        <f>VLOOKUP($B863,Setup_MPP!$A:$E,4,FALSE)</f>
        <v>#A5EA7F</v>
      </c>
      <c r="G863" s="31" t="str">
        <f>VLOOKUP($B863,Setup_MPP!$A:$E,5,FALSE)</f>
        <v>#80C65A</v>
      </c>
      <c r="H863" s="31" t="str">
        <f>IFERROR(IF(AND(A863&gt;=1,A863&lt;=104),VLOOKUP($A863,Location!$A:$J,6,FALSE),IF(A863=0,"Avant l'ouverture",IF(OR(A863=105,A863=106),"Bonus"))),"")</f>
        <v>Tour 1</v>
      </c>
      <c r="I863" s="31" t="str">
        <f>IF(LEFT(H863,4)="Tour",VLOOKUP(A863,Database!$A:$C,3,FALSE),"")</f>
        <v>L</v>
      </c>
      <c r="J863" s="31" t="str">
        <f>VLOOKUP($A863,Location!$A:$J,7,FALSE)</f>
        <v>Angleterre</v>
      </c>
      <c r="K863" s="31" t="str">
        <f>IFERROR(VLOOKUP(J863,Setup_Team!$B:$C,2,FALSE), "TDB")</f>
        <v>ENG</v>
      </c>
      <c r="L863" s="31" t="str">
        <f>VLOOKUP($A863,Location!$A:$J,8,FALSE)</f>
        <v>Croatie</v>
      </c>
      <c r="M863" s="31" t="str">
        <f>IFERROR(VLOOKUP(L863,Setup_Team!$B:$C,2,FALSE), "TDB")</f>
        <v>HRV</v>
      </c>
      <c r="N863" s="31" t="str">
        <f>VLOOKUP($A863,Location!$A:$J,9,FALSE)</f>
        <v>Arlington, Dallas, Texas</v>
      </c>
      <c r="O863" s="31" t="str">
        <f>VLOOKUP($A863,Location!$A:$J,10,FALSE)</f>
        <v>AT&amp;T Stadium</v>
      </c>
      <c r="R863" s="31">
        <v>0</v>
      </c>
      <c r="S863" s="25">
        <f>VLOOKUP($A863,Database!$A:$Y,10,FALSE)</f>
        <v>59</v>
      </c>
      <c r="T863" s="25">
        <f>VLOOKUP($A863,Database!$A:$Y,11,FALSE)</f>
        <v>119</v>
      </c>
      <c r="U863" s="25">
        <f>VLOOKUP($A863,Database!$A:$Y,12,FALSE)</f>
        <v>133</v>
      </c>
      <c r="V863" s="25" t="str">
        <f>VLOOKUP(A863,Database!A:M,13,FALSE)</f>
        <v>À venir</v>
      </c>
      <c r="W863" s="25" t="str">
        <f>VLOOKUP($A863,Database!$A:$Y,20,FALSE)</f>
        <v/>
      </c>
      <c r="X863" s="25" t="str">
        <f>VLOOKUP($A863,Database!$A:$Y,21,FALSE)</f>
        <v/>
      </c>
      <c r="Y863" s="25" t="str">
        <f ca="1">IF(C863&lt;NOW(),IF(AND(P863&gt;Q863,W863&gt;X863),S863,IF(AND(P863=Q863,W863=X863),T863,IF(AND(P863&lt;Q863,W863&lt;X863),U863,0))),"")</f>
        <v/>
      </c>
      <c r="Z863" s="25">
        <f>IF(AND(P863=W863,Q863=X863),1,0)</f>
        <v>1</v>
      </c>
      <c r="AA863" s="25" t="str">
        <f>IF(Z863=0,"",IF(ISBLANK(VLOOKUP(A863,Database!A:AA,22,FALSE)),"",VLOOKUP(A863,Database!A:AA,22,FALSE)))</f>
        <v>Exact</v>
      </c>
      <c r="AB863" s="25">
        <f ca="1">IFERROR(IF(AND(Y863&lt;&gt;"",OR(V863="Terminé",V863="En cours")),VLOOKUP(AA863,Setup_ScoreExactBonus!A:D,4,FALSE),0),0)</f>
        <v>0</v>
      </c>
      <c r="AC863" s="31" t="str">
        <f ca="1">IF(Y863&lt;&gt;"", Y863 + IF(Z863=1,AB863, 0), "")</f>
        <v/>
      </c>
      <c r="AD863" s="31">
        <f ca="1">SUMIFS(AC$2:AC863,D$2:D863,D863)*IF(R863=0,1,2)</f>
        <v>0</v>
      </c>
    </row>
    <row r="864" spans="1:30" x14ac:dyDescent="0.35">
      <c r="A864" s="31">
        <f>IF(ISBLANK(B864),"",COUNTIF(B$2:B864,B864))-1</f>
        <v>22</v>
      </c>
      <c r="B864" s="31">
        <v>5</v>
      </c>
      <c r="C864" s="10">
        <f>VLOOKUP($A864,Database!$A:$Y,7,FALSE)</f>
        <v>46190.916666666664</v>
      </c>
      <c r="D864" s="31" t="str">
        <f>VLOOKUP(Pronostics!$B864,Setup_MPP!$A:$G,3,FALSE)</f>
        <v>_Jujul</v>
      </c>
      <c r="E864" s="31" t="str">
        <f>VLOOKUP(Pronostics!$B864,Setup_MPP!$A:$G,2,FALSE)</f>
        <v>Julie BOISSIERE</v>
      </c>
      <c r="F864" s="31" t="str">
        <f>VLOOKUP($B864,Setup_MPP!$A:$E,4,FALSE)</f>
        <v>#D890FF</v>
      </c>
      <c r="G864" s="31" t="str">
        <f>VLOOKUP($B864,Setup_MPP!$A:$E,5,FALSE)</f>
        <v>#B750EF</v>
      </c>
      <c r="H864" s="31" t="str">
        <f>IFERROR(IF(AND(A864&gt;=1,A864&lt;=104),VLOOKUP($A864,Location!$A:$J,6,FALSE),IF(A864=0,"Avant l'ouverture",IF(OR(A864=105,A864=106),"Bonus"))),"")</f>
        <v>Tour 1</v>
      </c>
      <c r="I864" s="31" t="str">
        <f>IF(LEFT(H864,4)="Tour",VLOOKUP(A864,Database!$A:$C,3,FALSE),"")</f>
        <v>L</v>
      </c>
      <c r="J864" s="31" t="str">
        <f>VLOOKUP($A864,Location!$A:$J,7,FALSE)</f>
        <v>Angleterre</v>
      </c>
      <c r="K864" s="31" t="str">
        <f>IFERROR(VLOOKUP(J864,Setup_Team!$B:$C,2,FALSE), "TDB")</f>
        <v>ENG</v>
      </c>
      <c r="L864" s="31" t="str">
        <f>VLOOKUP($A864,Location!$A:$J,8,FALSE)</f>
        <v>Croatie</v>
      </c>
      <c r="M864" s="31" t="str">
        <f>IFERROR(VLOOKUP(L864,Setup_Team!$B:$C,2,FALSE), "TDB")</f>
        <v>HRV</v>
      </c>
      <c r="N864" s="31" t="str">
        <f>VLOOKUP($A864,Location!$A:$J,9,FALSE)</f>
        <v>Arlington, Dallas, Texas</v>
      </c>
      <c r="O864" s="31" t="str">
        <f>VLOOKUP($A864,Location!$A:$J,10,FALSE)</f>
        <v>AT&amp;T Stadium</v>
      </c>
      <c r="R864" s="31">
        <v>0</v>
      </c>
      <c r="S864" s="25">
        <f>VLOOKUP($A864,Database!$A:$Y,10,FALSE)</f>
        <v>59</v>
      </c>
      <c r="T864" s="25">
        <f>VLOOKUP($A864,Database!$A:$Y,11,FALSE)</f>
        <v>119</v>
      </c>
      <c r="U864" s="25">
        <f>VLOOKUP($A864,Database!$A:$Y,12,FALSE)</f>
        <v>133</v>
      </c>
      <c r="V864" s="25" t="str">
        <f>VLOOKUP(A864,Database!A:M,13,FALSE)</f>
        <v>À venir</v>
      </c>
      <c r="W864" s="25" t="str">
        <f>VLOOKUP($A864,Database!$A:$Y,20,FALSE)</f>
        <v/>
      </c>
      <c r="X864" s="25" t="str">
        <f>VLOOKUP($A864,Database!$A:$Y,21,FALSE)</f>
        <v/>
      </c>
      <c r="Y864" s="25" t="str">
        <f ca="1">IF(C864&lt;NOW(),IF(AND(P864&gt;Q864,W864&gt;X864),S864,IF(AND(P864=Q864,W864=X864),T864,IF(AND(P864&lt;Q864,W864&lt;X864),U864,0))),"")</f>
        <v/>
      </c>
      <c r="Z864" s="25">
        <f>IF(AND(P864=W864,Q864=X864),1,0)</f>
        <v>1</v>
      </c>
      <c r="AA864" s="25" t="str">
        <f>IF(Z864=0,"",IF(ISBLANK(VLOOKUP(A864,Database!A:AA,22,FALSE)),"",VLOOKUP(A864,Database!A:AA,22,FALSE)))</f>
        <v>Exact</v>
      </c>
      <c r="AB864" s="25">
        <f ca="1">IFERROR(IF(AND(Y864&lt;&gt;"",OR(V864="Terminé",V864="En cours")),VLOOKUP(AA864,Setup_ScoreExactBonus!A:D,4,FALSE),0),0)</f>
        <v>0</v>
      </c>
      <c r="AC864" s="31" t="str">
        <f ca="1">IF(Y864&lt;&gt;"", Y864 + IF(Z864=1,AB864, 0), "")</f>
        <v/>
      </c>
      <c r="AD864" s="31">
        <f ca="1">SUMIFS(AC$2:AC864,D$2:D864,D864)*IF(R864=0,1,2)</f>
        <v>0</v>
      </c>
    </row>
    <row r="865" spans="1:30" x14ac:dyDescent="0.35">
      <c r="A865" s="31">
        <f>IF(ISBLANK(B865),"",COUNTIF(B$2:B865,B865))-1</f>
        <v>22</v>
      </c>
      <c r="B865" s="31">
        <v>6</v>
      </c>
      <c r="C865" s="10">
        <f>VLOOKUP($A865,Database!$A:$Y,7,FALSE)</f>
        <v>46190.916666666664</v>
      </c>
      <c r="D865" s="31" t="str">
        <f>VLOOKUP(Pronostics!$B865,Setup_MPP!$A:$G,3,FALSE)</f>
        <v>Julay</v>
      </c>
      <c r="E865" s="31" t="str">
        <f>VLOOKUP(Pronostics!$B865,Setup_MPP!$A:$G,2,FALSE)</f>
        <v>Julie BOUCHARD</v>
      </c>
      <c r="F865" s="31" t="str">
        <f>VLOOKUP($B865,Setup_MPP!$A:$E,4,FALSE)</f>
        <v>#A6F7B1</v>
      </c>
      <c r="G865" s="31" t="str">
        <f>VLOOKUP($B865,Setup_MPP!$A:$E,5,FALSE)</f>
        <v>#6EC179</v>
      </c>
      <c r="H865" s="31" t="str">
        <f>IFERROR(IF(AND(A865&gt;=1,A865&lt;=104),VLOOKUP($A865,Location!$A:$J,6,FALSE),IF(A865=0,"Avant l'ouverture",IF(OR(A865=105,A865=106),"Bonus"))),"")</f>
        <v>Tour 1</v>
      </c>
      <c r="I865" s="31" t="str">
        <f>IF(LEFT(H865,4)="Tour",VLOOKUP(A865,Database!$A:$C,3,FALSE),"")</f>
        <v>L</v>
      </c>
      <c r="J865" s="31" t="str">
        <f>VLOOKUP($A865,Location!$A:$J,7,FALSE)</f>
        <v>Angleterre</v>
      </c>
      <c r="K865" s="31" t="str">
        <f>IFERROR(VLOOKUP(J865,Setup_Team!$B:$C,2,FALSE), "TDB")</f>
        <v>ENG</v>
      </c>
      <c r="L865" s="31" t="str">
        <f>VLOOKUP($A865,Location!$A:$J,8,FALSE)</f>
        <v>Croatie</v>
      </c>
      <c r="M865" s="31" t="str">
        <f>IFERROR(VLOOKUP(L865,Setup_Team!$B:$C,2,FALSE), "TDB")</f>
        <v>HRV</v>
      </c>
      <c r="N865" s="31" t="str">
        <f>VLOOKUP($A865,Location!$A:$J,9,FALSE)</f>
        <v>Arlington, Dallas, Texas</v>
      </c>
      <c r="O865" s="31" t="str">
        <f>VLOOKUP($A865,Location!$A:$J,10,FALSE)</f>
        <v>AT&amp;T Stadium</v>
      </c>
      <c r="R865" s="31">
        <v>0</v>
      </c>
      <c r="S865" s="25">
        <f>VLOOKUP($A865,Database!$A:$Y,10,FALSE)</f>
        <v>59</v>
      </c>
      <c r="T865" s="25">
        <f>VLOOKUP($A865,Database!$A:$Y,11,FALSE)</f>
        <v>119</v>
      </c>
      <c r="U865" s="25">
        <f>VLOOKUP($A865,Database!$A:$Y,12,FALSE)</f>
        <v>133</v>
      </c>
      <c r="V865" s="25" t="str">
        <f>VLOOKUP(A865,Database!A:M,13,FALSE)</f>
        <v>À venir</v>
      </c>
      <c r="W865" s="25" t="str">
        <f>VLOOKUP($A865,Database!$A:$Y,20,FALSE)</f>
        <v/>
      </c>
      <c r="X865" s="25" t="str">
        <f>VLOOKUP($A865,Database!$A:$Y,21,FALSE)</f>
        <v/>
      </c>
      <c r="Y865" s="25" t="str">
        <f ca="1">IF(C865&lt;NOW(),IF(AND(P865&gt;Q865,W865&gt;X865),S865,IF(AND(P865=Q865,W865=X865),T865,IF(AND(P865&lt;Q865,W865&lt;X865),U865,0))),"")</f>
        <v/>
      </c>
      <c r="Z865" s="25">
        <f>IF(AND(P865=W865,Q865=X865),1,0)</f>
        <v>1</v>
      </c>
      <c r="AA865" s="25" t="str">
        <f>IF(Z865=0,"",IF(ISBLANK(VLOOKUP(A865,Database!A:AA,22,FALSE)),"",VLOOKUP(A865,Database!A:AA,22,FALSE)))</f>
        <v>Exact</v>
      </c>
      <c r="AB865" s="25">
        <f ca="1">IFERROR(IF(AND(Y865&lt;&gt;"",OR(V865="Terminé",V865="En cours")),VLOOKUP(AA865,Setup_ScoreExactBonus!A:D,4,FALSE),0),0)</f>
        <v>0</v>
      </c>
      <c r="AC865" s="31" t="str">
        <f ca="1">IF(Y865&lt;&gt;"", Y865 + IF(Z865=1,AB865, 0), "")</f>
        <v/>
      </c>
      <c r="AD865" s="31">
        <f ca="1">SUMIFS(AC$2:AC865,D$2:D865,D865)*IF(R865=0,1,2)</f>
        <v>0</v>
      </c>
    </row>
    <row r="866" spans="1:30" x14ac:dyDescent="0.35">
      <c r="A866" s="31">
        <f>IF(ISBLANK(B866),"",COUNTIF(B$2:B866,B866))-1</f>
        <v>22</v>
      </c>
      <c r="B866" s="31">
        <v>7</v>
      </c>
      <c r="C866" s="10">
        <f>VLOOKUP($A866,Database!$A:$Y,7,FALSE)</f>
        <v>46190.916666666664</v>
      </c>
      <c r="D866" s="31" t="str">
        <f>VLOOKUP(Pronostics!$B866,Setup_MPP!$A:$G,3,FALSE)</f>
        <v>__Vince__</v>
      </c>
      <c r="E866" s="31" t="str">
        <f>VLOOKUP(Pronostics!$B866,Setup_MPP!$A:$G,2,FALSE)</f>
        <v>Vincent FRAYSSE</v>
      </c>
      <c r="F866" s="31" t="str">
        <f>VLOOKUP($B866,Setup_MPP!$A:$E,4,FALSE)</f>
        <v>#B2EAE8</v>
      </c>
      <c r="G866" s="31" t="str">
        <f>VLOOKUP($B866,Setup_MPP!$A:$E,5,FALSE)</f>
        <v>#6CB4B1</v>
      </c>
      <c r="H866" s="31" t="str">
        <f>IFERROR(IF(AND(A866&gt;=1,A866&lt;=104),VLOOKUP($A866,Location!$A:$J,6,FALSE),IF(A866=0,"Avant l'ouverture",IF(OR(A866=105,A866=106),"Bonus"))),"")</f>
        <v>Tour 1</v>
      </c>
      <c r="I866" s="31" t="str">
        <f>IF(LEFT(H866,4)="Tour",VLOOKUP(A866,Database!$A:$C,3,FALSE),"")</f>
        <v>L</v>
      </c>
      <c r="J866" s="31" t="str">
        <f>VLOOKUP($A866,Location!$A:$J,7,FALSE)</f>
        <v>Angleterre</v>
      </c>
      <c r="K866" s="31" t="str">
        <f>IFERROR(VLOOKUP(J866,Setup_Team!$B:$C,2,FALSE), "TDB")</f>
        <v>ENG</v>
      </c>
      <c r="L866" s="31" t="str">
        <f>VLOOKUP($A866,Location!$A:$J,8,FALSE)</f>
        <v>Croatie</v>
      </c>
      <c r="M866" s="31" t="str">
        <f>IFERROR(VLOOKUP(L866,Setup_Team!$B:$C,2,FALSE), "TDB")</f>
        <v>HRV</v>
      </c>
      <c r="N866" s="31" t="str">
        <f>VLOOKUP($A866,Location!$A:$J,9,FALSE)</f>
        <v>Arlington, Dallas, Texas</v>
      </c>
      <c r="O866" s="31" t="str">
        <f>VLOOKUP($A866,Location!$A:$J,10,FALSE)</f>
        <v>AT&amp;T Stadium</v>
      </c>
      <c r="R866" s="31">
        <v>0</v>
      </c>
      <c r="S866" s="25">
        <f>VLOOKUP($A866,Database!$A:$Y,10,FALSE)</f>
        <v>59</v>
      </c>
      <c r="T866" s="25">
        <f>VLOOKUP($A866,Database!$A:$Y,11,FALSE)</f>
        <v>119</v>
      </c>
      <c r="U866" s="25">
        <f>VLOOKUP($A866,Database!$A:$Y,12,FALSE)</f>
        <v>133</v>
      </c>
      <c r="V866" s="25" t="str">
        <f>VLOOKUP(A866,Database!A:M,13,FALSE)</f>
        <v>À venir</v>
      </c>
      <c r="W866" s="25" t="str">
        <f>VLOOKUP($A866,Database!$A:$Y,20,FALSE)</f>
        <v/>
      </c>
      <c r="X866" s="25" t="str">
        <f>VLOOKUP($A866,Database!$A:$Y,21,FALSE)</f>
        <v/>
      </c>
      <c r="Y866" s="25" t="str">
        <f ca="1">IF(C866&lt;NOW(),IF(AND(P866&gt;Q866,W866&gt;X866),S866,IF(AND(P866=Q866,W866=X866),T866,IF(AND(P866&lt;Q866,W866&lt;X866),U866,0))),"")</f>
        <v/>
      </c>
      <c r="Z866" s="25">
        <f>IF(AND(P866=W866,Q866=X866),1,0)</f>
        <v>1</v>
      </c>
      <c r="AA866" s="25" t="str">
        <f>IF(Z866=0,"",IF(ISBLANK(VLOOKUP(A866,Database!A:AA,22,FALSE)),"",VLOOKUP(A866,Database!A:AA,22,FALSE)))</f>
        <v>Exact</v>
      </c>
      <c r="AB866" s="25">
        <f ca="1">IFERROR(IF(AND(Y866&lt;&gt;"",OR(V866="Terminé",V866="En cours")),VLOOKUP(AA866,Setup_ScoreExactBonus!A:D,4,FALSE),0),0)</f>
        <v>0</v>
      </c>
      <c r="AC866" s="31" t="str">
        <f ca="1">IF(Y866&lt;&gt;"", Y866 + IF(Z866=1,AB866, 0), "")</f>
        <v/>
      </c>
      <c r="AD866" s="31">
        <f ca="1">SUMIFS(AC$2:AC866,D$2:D866,D866)*IF(R866=0,1,2)</f>
        <v>0</v>
      </c>
    </row>
    <row r="867" spans="1:30" x14ac:dyDescent="0.35">
      <c r="A867" s="31">
        <f>IF(ISBLANK(B867),"",COUNTIF(B$2:B867,B867))-1</f>
        <v>22</v>
      </c>
      <c r="B867" s="31">
        <v>8</v>
      </c>
      <c r="C867" s="10">
        <f>VLOOKUP($A867,Database!$A:$Y,7,FALSE)</f>
        <v>46190.916666666664</v>
      </c>
      <c r="D867" s="31" t="str">
        <f>VLOOKUP(Pronostics!$B867,Setup_MPP!$A:$G,3,FALSE)</f>
        <v>Louuiiis</v>
      </c>
      <c r="E867" s="31" t="str">
        <f>VLOOKUP(Pronostics!$B867,Setup_MPP!$A:$G,2,FALSE)</f>
        <v>Louis HARLE</v>
      </c>
      <c r="F867" s="31" t="str">
        <f>VLOOKUP($B867,Setup_MPP!$A:$E,4,FALSE)</f>
        <v>#EEF7B1</v>
      </c>
      <c r="G867" s="31" t="str">
        <f>VLOOKUP($B867,Setup_MPP!$A:$E,5,FALSE)</f>
        <v>#C1CB7D</v>
      </c>
      <c r="H867" s="31" t="str">
        <f>IFERROR(IF(AND(A867&gt;=1,A867&lt;=104),VLOOKUP($A867,Location!$A:$J,6,FALSE),IF(A867=0,"Avant l'ouverture",IF(OR(A867=105,A867=106),"Bonus"))),"")</f>
        <v>Tour 1</v>
      </c>
      <c r="I867" s="31" t="str">
        <f>IF(LEFT(H867,4)="Tour",VLOOKUP(A867,Database!$A:$C,3,FALSE),"")</f>
        <v>L</v>
      </c>
      <c r="J867" s="31" t="str">
        <f>VLOOKUP($A867,Location!$A:$J,7,FALSE)</f>
        <v>Angleterre</v>
      </c>
      <c r="K867" s="31" t="str">
        <f>IFERROR(VLOOKUP(J867,Setup_Team!$B:$C,2,FALSE), "TDB")</f>
        <v>ENG</v>
      </c>
      <c r="L867" s="31" t="str">
        <f>VLOOKUP($A867,Location!$A:$J,8,FALSE)</f>
        <v>Croatie</v>
      </c>
      <c r="M867" s="31" t="str">
        <f>IFERROR(VLOOKUP(L867,Setup_Team!$B:$C,2,FALSE), "TDB")</f>
        <v>HRV</v>
      </c>
      <c r="N867" s="31" t="str">
        <f>VLOOKUP($A867,Location!$A:$J,9,FALSE)</f>
        <v>Arlington, Dallas, Texas</v>
      </c>
      <c r="O867" s="31" t="str">
        <f>VLOOKUP($A867,Location!$A:$J,10,FALSE)</f>
        <v>AT&amp;T Stadium</v>
      </c>
      <c r="R867" s="31">
        <v>0</v>
      </c>
      <c r="S867" s="25">
        <f>VLOOKUP($A867,Database!$A:$Y,10,FALSE)</f>
        <v>59</v>
      </c>
      <c r="T867" s="25">
        <f>VLOOKUP($A867,Database!$A:$Y,11,FALSE)</f>
        <v>119</v>
      </c>
      <c r="U867" s="25">
        <f>VLOOKUP($A867,Database!$A:$Y,12,FALSE)</f>
        <v>133</v>
      </c>
      <c r="V867" s="25" t="str">
        <f>VLOOKUP(A867,Database!A:M,13,FALSE)</f>
        <v>À venir</v>
      </c>
      <c r="W867" s="25" t="str">
        <f>VLOOKUP($A867,Database!$A:$Y,20,FALSE)</f>
        <v/>
      </c>
      <c r="X867" s="25" t="str">
        <f>VLOOKUP($A867,Database!$A:$Y,21,FALSE)</f>
        <v/>
      </c>
      <c r="Y867" s="25" t="str">
        <f ca="1">IF(C867&lt;NOW(),IF(AND(P867&gt;Q867,W867&gt;X867),S867,IF(AND(P867=Q867,W867=X867),T867,IF(AND(P867&lt;Q867,W867&lt;X867),U867,0))),"")</f>
        <v/>
      </c>
      <c r="Z867" s="25">
        <f>IF(AND(P867=W867,Q867=X867),1,0)</f>
        <v>1</v>
      </c>
      <c r="AA867" s="25" t="str">
        <f>IF(Z867=0,"",IF(ISBLANK(VLOOKUP(A867,Database!A:AA,22,FALSE)),"",VLOOKUP(A867,Database!A:AA,22,FALSE)))</f>
        <v>Exact</v>
      </c>
      <c r="AB867" s="25">
        <f ca="1">IFERROR(IF(AND(Y867&lt;&gt;"",OR(V867="Terminé",V867="En cours")),VLOOKUP(AA867,Setup_ScoreExactBonus!A:D,4,FALSE),0),0)</f>
        <v>0</v>
      </c>
      <c r="AC867" s="31" t="str">
        <f ca="1">IF(Y867&lt;&gt;"", Y867 + IF(Z867=1,AB867, 0), "")</f>
        <v/>
      </c>
      <c r="AD867" s="31">
        <f ca="1">SUMIFS(AC$2:AC867,D$2:D867,D867)*IF(R867=0,1,2)</f>
        <v>0</v>
      </c>
    </row>
    <row r="868" spans="1:30" x14ac:dyDescent="0.35">
      <c r="A868" s="31">
        <f>IF(ISBLANK(B868),"",COUNTIF(B$2:B868,B868))-1</f>
        <v>22</v>
      </c>
      <c r="B868" s="31">
        <v>9</v>
      </c>
      <c r="C868" s="10">
        <f>VLOOKUP($A868,Database!$A:$Y,7,FALSE)</f>
        <v>46190.916666666664</v>
      </c>
      <c r="D868" s="31" t="str">
        <f>VLOOKUP(Pronostics!$B868,Setup_MPP!$A:$G,3,FALSE)</f>
        <v>Aurelien_dqp</v>
      </c>
      <c r="E868" s="31" t="str">
        <f>VLOOKUP(Pronostics!$B868,Setup_MPP!$A:$G,2,FALSE)</f>
        <v>Aurélien DE POULPIQUET</v>
      </c>
      <c r="F868" s="31" t="str">
        <f>VLOOKUP($B868,Setup_MPP!$A:$E,4,FALSE)</f>
        <v>#F4EA9D</v>
      </c>
      <c r="G868" s="31" t="str">
        <f>VLOOKUP($B868,Setup_MPP!$A:$E,5,FALSE)</f>
        <v>#D2C458</v>
      </c>
      <c r="H868" s="31" t="str">
        <f>IFERROR(IF(AND(A868&gt;=1,A868&lt;=104),VLOOKUP($A868,Location!$A:$J,6,FALSE),IF(A868=0,"Avant l'ouverture",IF(OR(A868=105,A868=106),"Bonus"))),"")</f>
        <v>Tour 1</v>
      </c>
      <c r="I868" s="31" t="str">
        <f>IF(LEFT(H868,4)="Tour",VLOOKUP(A868,Database!$A:$C,3,FALSE),"")</f>
        <v>L</v>
      </c>
      <c r="J868" s="31" t="str">
        <f>VLOOKUP($A868,Location!$A:$J,7,FALSE)</f>
        <v>Angleterre</v>
      </c>
      <c r="K868" s="31" t="str">
        <f>IFERROR(VLOOKUP(J868,Setup_Team!$B:$C,2,FALSE), "TDB")</f>
        <v>ENG</v>
      </c>
      <c r="L868" s="31" t="str">
        <f>VLOOKUP($A868,Location!$A:$J,8,FALSE)</f>
        <v>Croatie</v>
      </c>
      <c r="M868" s="31" t="str">
        <f>IFERROR(VLOOKUP(L868,Setup_Team!$B:$C,2,FALSE), "TDB")</f>
        <v>HRV</v>
      </c>
      <c r="N868" s="31" t="str">
        <f>VLOOKUP($A868,Location!$A:$J,9,FALSE)</f>
        <v>Arlington, Dallas, Texas</v>
      </c>
      <c r="O868" s="31" t="str">
        <f>VLOOKUP($A868,Location!$A:$J,10,FALSE)</f>
        <v>AT&amp;T Stadium</v>
      </c>
      <c r="R868" s="31">
        <v>0</v>
      </c>
      <c r="S868" s="25">
        <f>VLOOKUP($A868,Database!$A:$Y,10,FALSE)</f>
        <v>59</v>
      </c>
      <c r="T868" s="25">
        <f>VLOOKUP($A868,Database!$A:$Y,11,FALSE)</f>
        <v>119</v>
      </c>
      <c r="U868" s="25">
        <f>VLOOKUP($A868,Database!$A:$Y,12,FALSE)</f>
        <v>133</v>
      </c>
      <c r="V868" s="25" t="str">
        <f>VLOOKUP(A868,Database!A:M,13,FALSE)</f>
        <v>À venir</v>
      </c>
      <c r="W868" s="25" t="str">
        <f>VLOOKUP($A868,Database!$A:$Y,20,FALSE)</f>
        <v/>
      </c>
      <c r="X868" s="25" t="str">
        <f>VLOOKUP($A868,Database!$A:$Y,21,FALSE)</f>
        <v/>
      </c>
      <c r="Y868" s="25" t="str">
        <f ca="1">IF(C868&lt;NOW(),IF(AND(P868&gt;Q868,W868&gt;X868),S868,IF(AND(P868=Q868,W868=X868),T868,IF(AND(P868&lt;Q868,W868&lt;X868),U868,0))),"")</f>
        <v/>
      </c>
      <c r="Z868" s="25">
        <f>IF(AND(P868=W868,Q868=X868),1,0)</f>
        <v>1</v>
      </c>
      <c r="AA868" s="25" t="str">
        <f>IF(Z868=0,"",IF(ISBLANK(VLOOKUP(A868,Database!A:AA,22,FALSE)),"",VLOOKUP(A868,Database!A:AA,22,FALSE)))</f>
        <v>Exact</v>
      </c>
      <c r="AB868" s="25">
        <f ca="1">IFERROR(IF(AND(Y868&lt;&gt;"",OR(V868="Terminé",V868="En cours")),VLOOKUP(AA868,Setup_ScoreExactBonus!A:D,4,FALSE),0),0)</f>
        <v>0</v>
      </c>
      <c r="AC868" s="31" t="str">
        <f ca="1">IF(Y868&lt;&gt;"", Y868 + IF(Z868=1,AB868, 0), "")</f>
        <v/>
      </c>
      <c r="AD868" s="31">
        <f ca="1">SUMIFS(AC$2:AC868,D$2:D868,D868)*IF(R868=0,1,2)</f>
        <v>0</v>
      </c>
    </row>
    <row r="869" spans="1:30" x14ac:dyDescent="0.35">
      <c r="A869" s="31">
        <f>IF(ISBLANK(B869),"",COUNTIF(B$2:B869,B869))-1</f>
        <v>22</v>
      </c>
      <c r="B869" s="31">
        <v>10</v>
      </c>
      <c r="C869" s="10">
        <f>VLOOKUP($A869,Database!$A:$Y,7,FALSE)</f>
        <v>46190.916666666664</v>
      </c>
      <c r="D869" s="31" t="str">
        <f>VLOOKUP(Pronostics!$B869,Setup_MPP!$A:$G,3,FALSE)</f>
        <v>RandomPaul</v>
      </c>
      <c r="E869" s="31" t="str">
        <f>VLOOKUP(Pronostics!$B869,Setup_MPP!$A:$G,2,FALSE)</f>
        <v>Paul MONTESINOS</v>
      </c>
      <c r="F869" s="31" t="str">
        <f>VLOOKUP($B869,Setup_MPP!$A:$E,4,FALSE)</f>
        <v>#C4B0FF</v>
      </c>
      <c r="G869" s="31" t="str">
        <f>VLOOKUP($B869,Setup_MPP!$A:$E,5,FALSE)</f>
        <v>#7F66C8</v>
      </c>
      <c r="H869" s="31" t="str">
        <f>IFERROR(IF(AND(A869&gt;=1,A869&lt;=104),VLOOKUP($A869,Location!$A:$J,6,FALSE),IF(A869=0,"Avant l'ouverture",IF(OR(A869=105,A869=106),"Bonus"))),"")</f>
        <v>Tour 1</v>
      </c>
      <c r="I869" s="31" t="str">
        <f>IF(LEFT(H869,4)="Tour",VLOOKUP(A869,Database!$A:$C,3,FALSE),"")</f>
        <v>L</v>
      </c>
      <c r="J869" s="31" t="str">
        <f>VLOOKUP($A869,Location!$A:$J,7,FALSE)</f>
        <v>Angleterre</v>
      </c>
      <c r="K869" s="31" t="str">
        <f>IFERROR(VLOOKUP(J869,Setup_Team!$B:$C,2,FALSE), "TDB")</f>
        <v>ENG</v>
      </c>
      <c r="L869" s="31" t="str">
        <f>VLOOKUP($A869,Location!$A:$J,8,FALSE)</f>
        <v>Croatie</v>
      </c>
      <c r="M869" s="31" t="str">
        <f>IFERROR(VLOOKUP(L869,Setup_Team!$B:$C,2,FALSE), "TDB")</f>
        <v>HRV</v>
      </c>
      <c r="N869" s="31" t="str">
        <f>VLOOKUP($A869,Location!$A:$J,9,FALSE)</f>
        <v>Arlington, Dallas, Texas</v>
      </c>
      <c r="O869" s="31" t="str">
        <f>VLOOKUP($A869,Location!$A:$J,10,FALSE)</f>
        <v>AT&amp;T Stadium</v>
      </c>
      <c r="R869" s="31">
        <v>0</v>
      </c>
      <c r="S869" s="25">
        <f>VLOOKUP($A869,Database!$A:$Y,10,FALSE)</f>
        <v>59</v>
      </c>
      <c r="T869" s="25">
        <f>VLOOKUP($A869,Database!$A:$Y,11,FALSE)</f>
        <v>119</v>
      </c>
      <c r="U869" s="25">
        <f>VLOOKUP($A869,Database!$A:$Y,12,FALSE)</f>
        <v>133</v>
      </c>
      <c r="V869" s="25" t="str">
        <f>VLOOKUP(A869,Database!A:M,13,FALSE)</f>
        <v>À venir</v>
      </c>
      <c r="W869" s="25" t="str">
        <f>VLOOKUP($A869,Database!$A:$Y,20,FALSE)</f>
        <v/>
      </c>
      <c r="X869" s="25" t="str">
        <f>VLOOKUP($A869,Database!$A:$Y,21,FALSE)</f>
        <v/>
      </c>
      <c r="Y869" s="25" t="str">
        <f ca="1">IF(C869&lt;NOW(),IF(AND(P869&gt;Q869,W869&gt;X869),S869,IF(AND(P869=Q869,W869=X869),T869,IF(AND(P869&lt;Q869,W869&lt;X869),U869,0))),"")</f>
        <v/>
      </c>
      <c r="Z869" s="25">
        <f>IF(AND(P869=W869,Q869=X869),1,0)</f>
        <v>1</v>
      </c>
      <c r="AA869" s="25" t="str">
        <f>IF(Z869=0,"",IF(ISBLANK(VLOOKUP(A869,Database!A:AA,22,FALSE)),"",VLOOKUP(A869,Database!A:AA,22,FALSE)))</f>
        <v>Exact</v>
      </c>
      <c r="AB869" s="25">
        <f ca="1">IFERROR(IF(AND(Y869&lt;&gt;"",OR(V869="Terminé",V869="En cours")),VLOOKUP(AA869,Setup_ScoreExactBonus!A:D,4,FALSE),0),0)</f>
        <v>0</v>
      </c>
      <c r="AC869" s="31" t="str">
        <f ca="1">IF(Y869&lt;&gt;"", Y869 + IF(Z869=1,AB869, 0), "")</f>
        <v/>
      </c>
      <c r="AD869" s="31">
        <f ca="1">SUMIFS(AC$2:AC869,D$2:D869,D869)*IF(R869=0,1,2)</f>
        <v>0</v>
      </c>
    </row>
    <row r="870" spans="1:30" x14ac:dyDescent="0.35">
      <c r="A870" s="31">
        <f>IF(ISBLANK(B870),"",COUNTIF(B$2:B870,B870))-1</f>
        <v>22</v>
      </c>
      <c r="B870" s="31">
        <v>11</v>
      </c>
      <c r="C870" s="10">
        <f>VLOOKUP($A870,Database!$A:$Y,7,FALSE)</f>
        <v>46190.916666666664</v>
      </c>
      <c r="D870" s="31" t="str">
        <f>VLOOKUP(Pronostics!$B870,Setup_MPP!$A:$G,3,FALSE)</f>
        <v>Kinsley#8SA6T</v>
      </c>
      <c r="E870" s="31" t="str">
        <f>VLOOKUP(Pronostics!$B870,Setup_MPP!$A:$G,2,FALSE)</f>
        <v>Kinsley ROQUE</v>
      </c>
      <c r="F870" s="31" t="str">
        <f>VLOOKUP($B870,Setup_MPP!$A:$E,4,FALSE)</f>
        <v>#CBEBBA</v>
      </c>
      <c r="G870" s="31" t="str">
        <f>VLOOKUP($B870,Setup_MPP!$A:$E,5,FALSE)</f>
        <v>#70BC6E</v>
      </c>
      <c r="H870" s="31" t="str">
        <f>IFERROR(IF(AND(A870&gt;=1,A870&lt;=104),VLOOKUP($A870,Location!$A:$J,6,FALSE),IF(A870=0,"Avant l'ouverture",IF(OR(A870=105,A870=106),"Bonus"))),"")</f>
        <v>Tour 1</v>
      </c>
      <c r="I870" s="31" t="str">
        <f>IF(LEFT(H870,4)="Tour",VLOOKUP(A870,Database!$A:$C,3,FALSE),"")</f>
        <v>L</v>
      </c>
      <c r="J870" s="31" t="str">
        <f>VLOOKUP($A870,Location!$A:$J,7,FALSE)</f>
        <v>Angleterre</v>
      </c>
      <c r="K870" s="31" t="str">
        <f>IFERROR(VLOOKUP(J870,Setup_Team!$B:$C,2,FALSE), "TDB")</f>
        <v>ENG</v>
      </c>
      <c r="L870" s="31" t="str">
        <f>VLOOKUP($A870,Location!$A:$J,8,FALSE)</f>
        <v>Croatie</v>
      </c>
      <c r="M870" s="31" t="str">
        <f>IFERROR(VLOOKUP(L870,Setup_Team!$B:$C,2,FALSE), "TDB")</f>
        <v>HRV</v>
      </c>
      <c r="N870" s="31" t="str">
        <f>VLOOKUP($A870,Location!$A:$J,9,FALSE)</f>
        <v>Arlington, Dallas, Texas</v>
      </c>
      <c r="O870" s="31" t="str">
        <f>VLOOKUP($A870,Location!$A:$J,10,FALSE)</f>
        <v>AT&amp;T Stadium</v>
      </c>
      <c r="R870" s="31">
        <v>0</v>
      </c>
      <c r="S870" s="25">
        <f>VLOOKUP($A870,Database!$A:$Y,10,FALSE)</f>
        <v>59</v>
      </c>
      <c r="T870" s="25">
        <f>VLOOKUP($A870,Database!$A:$Y,11,FALSE)</f>
        <v>119</v>
      </c>
      <c r="U870" s="25">
        <f>VLOOKUP($A870,Database!$A:$Y,12,FALSE)</f>
        <v>133</v>
      </c>
      <c r="V870" s="25" t="str">
        <f>VLOOKUP(A870,Database!A:M,13,FALSE)</f>
        <v>À venir</v>
      </c>
      <c r="W870" s="25" t="str">
        <f>VLOOKUP($A870,Database!$A:$Y,20,FALSE)</f>
        <v/>
      </c>
      <c r="X870" s="25" t="str">
        <f>VLOOKUP($A870,Database!$A:$Y,21,FALSE)</f>
        <v/>
      </c>
      <c r="Y870" s="25" t="str">
        <f ca="1">IF(C870&lt;NOW(),IF(AND(P870&gt;Q870,W870&gt;X870),S870,IF(AND(P870=Q870,W870=X870),T870,IF(AND(P870&lt;Q870,W870&lt;X870),U870,0))),"")</f>
        <v/>
      </c>
      <c r="Z870" s="25">
        <f>IF(AND(P870=W870,Q870=X870),1,0)</f>
        <v>1</v>
      </c>
      <c r="AA870" s="25" t="str">
        <f>IF(Z870=0,"",IF(ISBLANK(VLOOKUP(A870,Database!A:AA,22,FALSE)),"",VLOOKUP(A870,Database!A:AA,22,FALSE)))</f>
        <v>Exact</v>
      </c>
      <c r="AB870" s="25">
        <f ca="1">IFERROR(IF(AND(Y870&lt;&gt;"",OR(V870="Terminé",V870="En cours")),VLOOKUP(AA870,Setup_ScoreExactBonus!A:D,4,FALSE),0),0)</f>
        <v>0</v>
      </c>
      <c r="AC870" s="31" t="str">
        <f ca="1">IF(Y870&lt;&gt;"", Y870 + IF(Z870=1,AB870, 0), "")</f>
        <v/>
      </c>
      <c r="AD870" s="31">
        <f ca="1">SUMIFS(AC$2:AC870,D$2:D870,D870)*IF(R870=0,1,2)</f>
        <v>0</v>
      </c>
    </row>
    <row r="871" spans="1:30" x14ac:dyDescent="0.35">
      <c r="A871" s="31">
        <f>IF(ISBLANK(B871),"",COUNTIF(B$2:B871,B871))-1</f>
        <v>22</v>
      </c>
      <c r="B871" s="31">
        <v>12</v>
      </c>
      <c r="C871" s="10">
        <f>VLOOKUP($A871,Database!$A:$Y,7,FALSE)</f>
        <v>46190.916666666664</v>
      </c>
      <c r="D871" s="31" t="str">
        <f>VLOOKUP(Pronostics!$B871,Setup_MPP!$A:$G,3,FALSE)</f>
        <v>Jaouad1</v>
      </c>
      <c r="E871" s="31" t="str">
        <f>VLOOKUP(Pronostics!$B871,Setup_MPP!$A:$G,2,FALSE)</f>
        <v>Jaouad SETTI</v>
      </c>
      <c r="F871" s="31" t="str">
        <f>VLOOKUP($B871,Setup_MPP!$A:$E,4,FALSE)</f>
        <v>#C2D4FF</v>
      </c>
      <c r="G871" s="31" t="str">
        <f>VLOOKUP($B871,Setup_MPP!$A:$E,5,FALSE)</f>
        <v>#6586D5</v>
      </c>
      <c r="H871" s="31" t="str">
        <f>IFERROR(IF(AND(A871&gt;=1,A871&lt;=104),VLOOKUP($A871,Location!$A:$J,6,FALSE),IF(A871=0,"Avant l'ouverture",IF(OR(A871=105,A871=106),"Bonus"))),"")</f>
        <v>Tour 1</v>
      </c>
      <c r="I871" s="31" t="str">
        <f>IF(LEFT(H871,4)="Tour",VLOOKUP(A871,Database!$A:$C,3,FALSE),"")</f>
        <v>L</v>
      </c>
      <c r="J871" s="31" t="str">
        <f>VLOOKUP($A871,Location!$A:$J,7,FALSE)</f>
        <v>Angleterre</v>
      </c>
      <c r="K871" s="31" t="str">
        <f>IFERROR(VLOOKUP(J871,Setup_Team!$B:$C,2,FALSE), "TDB")</f>
        <v>ENG</v>
      </c>
      <c r="L871" s="31" t="str">
        <f>VLOOKUP($A871,Location!$A:$J,8,FALSE)</f>
        <v>Croatie</v>
      </c>
      <c r="M871" s="31" t="str">
        <f>IFERROR(VLOOKUP(L871,Setup_Team!$B:$C,2,FALSE), "TDB")</f>
        <v>HRV</v>
      </c>
      <c r="N871" s="31" t="str">
        <f>VLOOKUP($A871,Location!$A:$J,9,FALSE)</f>
        <v>Arlington, Dallas, Texas</v>
      </c>
      <c r="O871" s="31" t="str">
        <f>VLOOKUP($A871,Location!$A:$J,10,FALSE)</f>
        <v>AT&amp;T Stadium</v>
      </c>
      <c r="R871" s="31">
        <v>0</v>
      </c>
      <c r="S871" s="25">
        <f>VLOOKUP($A871,Database!$A:$Y,10,FALSE)</f>
        <v>59</v>
      </c>
      <c r="T871" s="25">
        <f>VLOOKUP($A871,Database!$A:$Y,11,FALSE)</f>
        <v>119</v>
      </c>
      <c r="U871" s="25">
        <f>VLOOKUP($A871,Database!$A:$Y,12,FALSE)</f>
        <v>133</v>
      </c>
      <c r="V871" s="25" t="str">
        <f>VLOOKUP(A871,Database!A:M,13,FALSE)</f>
        <v>À venir</v>
      </c>
      <c r="W871" s="25" t="str">
        <f>VLOOKUP($A871,Database!$A:$Y,20,FALSE)</f>
        <v/>
      </c>
      <c r="X871" s="25" t="str">
        <f>VLOOKUP($A871,Database!$A:$Y,21,FALSE)</f>
        <v/>
      </c>
      <c r="Y871" s="25" t="str">
        <f ca="1">IF(C871&lt;NOW(),IF(AND(P871&gt;Q871,W871&gt;X871),S871,IF(AND(P871=Q871,W871=X871),T871,IF(AND(P871&lt;Q871,W871&lt;X871),U871,0))),"")</f>
        <v/>
      </c>
      <c r="Z871" s="25">
        <f>IF(AND(P871=W871,Q871=X871),1,0)</f>
        <v>1</v>
      </c>
      <c r="AA871" s="25" t="str">
        <f>IF(Z871=0,"",IF(ISBLANK(VLOOKUP(A871,Database!A:AA,22,FALSE)),"",VLOOKUP(A871,Database!A:AA,22,FALSE)))</f>
        <v>Exact</v>
      </c>
      <c r="AB871" s="25">
        <f ca="1">IFERROR(IF(AND(Y871&lt;&gt;"",OR(V871="Terminé",V871="En cours")),VLOOKUP(AA871,Setup_ScoreExactBonus!A:D,4,FALSE),0),0)</f>
        <v>0</v>
      </c>
      <c r="AC871" s="31" t="str">
        <f ca="1">IF(Y871&lt;&gt;"", Y871 + IF(Z871=1,AB871, 0), "")</f>
        <v/>
      </c>
      <c r="AD871" s="31">
        <f ca="1">SUMIFS(AC$2:AC871,D$2:D871,D871)*IF(R871=0,1,2)</f>
        <v>0</v>
      </c>
    </row>
    <row r="872" spans="1:30" x14ac:dyDescent="0.35">
      <c r="A872" s="31">
        <f>IF(ISBLANK(B872),"",COUNTIF(B$2:B872,B872))-1</f>
        <v>22</v>
      </c>
      <c r="B872" s="31">
        <v>13</v>
      </c>
      <c r="C872" s="10">
        <f>VLOOKUP($A872,Database!$A:$Y,7,FALSE)</f>
        <v>46190.916666666664</v>
      </c>
      <c r="D872" s="31" t="str">
        <f>VLOOKUP(Pronostics!$B872,Setup_MPP!$A:$G,3,FALSE)</f>
        <v>Julien_I</v>
      </c>
      <c r="E872" s="31" t="str">
        <f>VLOOKUP(Pronostics!$B872,Setup_MPP!$A:$G,2,FALSE)</f>
        <v>Julien INGE</v>
      </c>
      <c r="F872" s="31" t="str">
        <f>VLOOKUP($B872,Setup_MPP!$A:$E,4,FALSE)</f>
        <v>#C1E0EF</v>
      </c>
      <c r="G872" s="31" t="str">
        <f>VLOOKUP($B872,Setup_MPP!$A:$E,5,FALSE)</f>
        <v>#4F91B2</v>
      </c>
      <c r="H872" s="31" t="str">
        <f>IFERROR(IF(AND(A872&gt;=1,A872&lt;=104),VLOOKUP($A872,Location!$A:$J,6,FALSE),IF(A872=0,"Avant l'ouverture",IF(OR(A872=105,A872=106),"Bonus"))),"")</f>
        <v>Tour 1</v>
      </c>
      <c r="I872" s="31" t="str">
        <f>IF(LEFT(H872,4)="Tour",VLOOKUP(A872,Database!$A:$C,3,FALSE),"")</f>
        <v>L</v>
      </c>
      <c r="J872" s="31" t="str">
        <f>VLOOKUP($A872,Location!$A:$J,7,FALSE)</f>
        <v>Angleterre</v>
      </c>
      <c r="K872" s="31" t="str">
        <f>IFERROR(VLOOKUP(J872,Setup_Team!$B:$C,2,FALSE), "TDB")</f>
        <v>ENG</v>
      </c>
      <c r="L872" s="31" t="str">
        <f>VLOOKUP($A872,Location!$A:$J,8,FALSE)</f>
        <v>Croatie</v>
      </c>
      <c r="M872" s="31" t="str">
        <f>IFERROR(VLOOKUP(L872,Setup_Team!$B:$C,2,FALSE), "TDB")</f>
        <v>HRV</v>
      </c>
      <c r="N872" s="31" t="str">
        <f>VLOOKUP($A872,Location!$A:$J,9,FALSE)</f>
        <v>Arlington, Dallas, Texas</v>
      </c>
      <c r="O872" s="31" t="str">
        <f>VLOOKUP($A872,Location!$A:$J,10,FALSE)</f>
        <v>AT&amp;T Stadium</v>
      </c>
      <c r="R872" s="31">
        <v>0</v>
      </c>
      <c r="S872" s="25">
        <f>VLOOKUP($A872,Database!$A:$Y,10,FALSE)</f>
        <v>59</v>
      </c>
      <c r="T872" s="25">
        <f>VLOOKUP($A872,Database!$A:$Y,11,FALSE)</f>
        <v>119</v>
      </c>
      <c r="U872" s="25">
        <f>VLOOKUP($A872,Database!$A:$Y,12,FALSE)</f>
        <v>133</v>
      </c>
      <c r="V872" s="25" t="str">
        <f>VLOOKUP(A872,Database!A:M,13,FALSE)</f>
        <v>À venir</v>
      </c>
      <c r="W872" s="25" t="str">
        <f>VLOOKUP($A872,Database!$A:$Y,20,FALSE)</f>
        <v/>
      </c>
      <c r="X872" s="25" t="str">
        <f>VLOOKUP($A872,Database!$A:$Y,21,FALSE)</f>
        <v/>
      </c>
      <c r="Y872" s="25" t="str">
        <f ca="1">IF(C872&lt;NOW(),IF(AND(P872&gt;Q872,W872&gt;X872),S872,IF(AND(P872=Q872,W872=X872),T872,IF(AND(P872&lt;Q872,W872&lt;X872),U872,0))),"")</f>
        <v/>
      </c>
      <c r="Z872" s="25">
        <f>IF(AND(P872=W872,Q872=X872),1,0)</f>
        <v>1</v>
      </c>
      <c r="AA872" s="25" t="str">
        <f>IF(Z872=0,"",IF(ISBLANK(VLOOKUP(A872,Database!A:AA,22,FALSE)),"",VLOOKUP(A872,Database!A:AA,22,FALSE)))</f>
        <v>Exact</v>
      </c>
      <c r="AB872" s="25">
        <f ca="1">IFERROR(IF(AND(Y872&lt;&gt;"",OR(V872="Terminé",V872="En cours")),VLOOKUP(AA872,Setup_ScoreExactBonus!A:D,4,FALSE),0),0)</f>
        <v>0</v>
      </c>
      <c r="AC872" s="31" t="str">
        <f ca="1">IF(Y872&lt;&gt;"", Y872 + IF(Z872=1,AB872, 0), "")</f>
        <v/>
      </c>
      <c r="AD872" s="31">
        <f ca="1">SUMIFS(AC$2:AC872,D$2:D872,D872)*IF(R872=0,1,2)</f>
        <v>0</v>
      </c>
    </row>
    <row r="873" spans="1:30" x14ac:dyDescent="0.35">
      <c r="A873" s="31">
        <f>IF(ISBLANK(B873),"",COUNTIF(B$2:B873,B873))-1</f>
        <v>22</v>
      </c>
      <c r="B873" s="31">
        <v>14</v>
      </c>
      <c r="C873" s="10">
        <f>VLOOKUP($A873,Database!$A:$Y,7,FALSE)</f>
        <v>46190.916666666664</v>
      </c>
      <c r="D873" s="31" t="str">
        <f>VLOOKUP(Pronostics!$B873,Setup_MPP!$A:$G,3,FALSE)</f>
        <v>MarieEYT</v>
      </c>
      <c r="E873" s="31" t="str">
        <f>VLOOKUP(Pronostics!$B873,Setup_MPP!$A:$G,2,FALSE)</f>
        <v>Marie EXBRAYAT</v>
      </c>
      <c r="F873" s="31" t="str">
        <f>VLOOKUP($B873,Setup_MPP!$A:$E,4,FALSE)</f>
        <v>#FFAFD2</v>
      </c>
      <c r="G873" s="31" t="str">
        <f>VLOOKUP($B873,Setup_MPP!$A:$E,5,FALSE)</f>
        <v>#F2589B</v>
      </c>
      <c r="H873" s="31" t="str">
        <f>IFERROR(IF(AND(A873&gt;=1,A873&lt;=104),VLOOKUP($A873,Location!$A:$J,6,FALSE),IF(A873=0,"Avant l'ouverture",IF(OR(A873=105,A873=106),"Bonus"))),"")</f>
        <v>Tour 1</v>
      </c>
      <c r="I873" s="31" t="str">
        <f>IF(LEFT(H873,4)="Tour",VLOOKUP(A873,Database!$A:$C,3,FALSE),"")</f>
        <v>L</v>
      </c>
      <c r="J873" s="31" t="str">
        <f>VLOOKUP($A873,Location!$A:$J,7,FALSE)</f>
        <v>Angleterre</v>
      </c>
      <c r="K873" s="31" t="str">
        <f>IFERROR(VLOOKUP(J873,Setup_Team!$B:$C,2,FALSE), "TDB")</f>
        <v>ENG</v>
      </c>
      <c r="L873" s="31" t="str">
        <f>VLOOKUP($A873,Location!$A:$J,8,FALSE)</f>
        <v>Croatie</v>
      </c>
      <c r="M873" s="31" t="str">
        <f>IFERROR(VLOOKUP(L873,Setup_Team!$B:$C,2,FALSE), "TDB")</f>
        <v>HRV</v>
      </c>
      <c r="N873" s="31" t="str">
        <f>VLOOKUP($A873,Location!$A:$J,9,FALSE)</f>
        <v>Arlington, Dallas, Texas</v>
      </c>
      <c r="O873" s="31" t="str">
        <f>VLOOKUP($A873,Location!$A:$J,10,FALSE)</f>
        <v>AT&amp;T Stadium</v>
      </c>
      <c r="R873" s="31">
        <v>0</v>
      </c>
      <c r="S873" s="25">
        <f>VLOOKUP($A873,Database!$A:$Y,10,FALSE)</f>
        <v>59</v>
      </c>
      <c r="T873" s="25">
        <f>VLOOKUP($A873,Database!$A:$Y,11,FALSE)</f>
        <v>119</v>
      </c>
      <c r="U873" s="25">
        <f>VLOOKUP($A873,Database!$A:$Y,12,FALSE)</f>
        <v>133</v>
      </c>
      <c r="V873" s="25" t="str">
        <f>VLOOKUP(A873,Database!A:M,13,FALSE)</f>
        <v>À venir</v>
      </c>
      <c r="W873" s="25" t="str">
        <f>VLOOKUP($A873,Database!$A:$Y,20,FALSE)</f>
        <v/>
      </c>
      <c r="X873" s="25" t="str">
        <f>VLOOKUP($A873,Database!$A:$Y,21,FALSE)</f>
        <v/>
      </c>
      <c r="Y873" s="25" t="str">
        <f ca="1">IF(C873&lt;NOW(),IF(AND(P873&gt;Q873,W873&gt;X873),S873,IF(AND(P873=Q873,W873=X873),T873,IF(AND(P873&lt;Q873,W873&lt;X873),U873,0))),"")</f>
        <v/>
      </c>
      <c r="Z873" s="25">
        <f>IF(AND(P873=W873,Q873=X873),1,0)</f>
        <v>1</v>
      </c>
      <c r="AA873" s="25" t="str">
        <f>IF(Z873=0,"",IF(ISBLANK(VLOOKUP(A873,Database!A:AA,22,FALSE)),"",VLOOKUP(A873,Database!A:AA,22,FALSE)))</f>
        <v>Exact</v>
      </c>
      <c r="AB873" s="25">
        <f ca="1">IFERROR(IF(AND(Y873&lt;&gt;"",OR(V873="Terminé",V873="En cours")),VLOOKUP(AA873,Setup_ScoreExactBonus!A:D,4,FALSE),0),0)</f>
        <v>0</v>
      </c>
      <c r="AC873" s="31" t="str">
        <f ca="1">IF(Y873&lt;&gt;"", Y873 + IF(Z873=1,AB873, 0), "")</f>
        <v/>
      </c>
      <c r="AD873" s="31">
        <f ca="1">SUMIFS(AC$2:AC873,D$2:D873,D873)*IF(R873=0,1,2)</f>
        <v>0</v>
      </c>
    </row>
    <row r="874" spans="1:30" x14ac:dyDescent="0.35">
      <c r="A874" s="31">
        <f>IF(ISBLANK(B874),"",COUNTIF(B$2:B874,B874))-1</f>
        <v>22</v>
      </c>
      <c r="B874" s="31">
        <v>15</v>
      </c>
      <c r="C874" s="10">
        <f>VLOOKUP($A874,Database!$A:$Y,7,FALSE)</f>
        <v>46190.916666666664</v>
      </c>
      <c r="D874" s="31" t="str">
        <f>VLOOKUP(Pronostics!$B874,Setup_MPP!$A:$G,3,FALSE)</f>
        <v>Amine#8UL9R</v>
      </c>
      <c r="E874" s="31" t="str">
        <f>VLOOKUP(Pronostics!$B874,Setup_MPP!$A:$G,2,FALSE)</f>
        <v>Amine ZARROUKI</v>
      </c>
      <c r="F874" s="31" t="str">
        <f>VLOOKUP($B874,Setup_MPP!$A:$E,4,FALSE)</f>
        <v>#FF9898</v>
      </c>
      <c r="G874" s="31" t="str">
        <f>VLOOKUP($B874,Setup_MPP!$A:$E,5,FALSE)</f>
        <v>#FF5D5D</v>
      </c>
      <c r="H874" s="31" t="str">
        <f>IFERROR(IF(AND(A874&gt;=1,A874&lt;=104),VLOOKUP($A874,Location!$A:$J,6,FALSE),IF(A874=0,"Avant l'ouverture",IF(OR(A874=105,A874=106),"Bonus"))),"")</f>
        <v>Tour 1</v>
      </c>
      <c r="I874" s="31" t="str">
        <f>IF(LEFT(H874,4)="Tour",VLOOKUP(A874,Database!$A:$C,3,FALSE),"")</f>
        <v>L</v>
      </c>
      <c r="J874" s="31" t="str">
        <f>VLOOKUP($A874,Location!$A:$J,7,FALSE)</f>
        <v>Angleterre</v>
      </c>
      <c r="K874" s="31" t="str">
        <f>IFERROR(VLOOKUP(J874,Setup_Team!$B:$C,2,FALSE), "TDB")</f>
        <v>ENG</v>
      </c>
      <c r="L874" s="31" t="str">
        <f>VLOOKUP($A874,Location!$A:$J,8,FALSE)</f>
        <v>Croatie</v>
      </c>
      <c r="M874" s="31" t="str">
        <f>IFERROR(VLOOKUP(L874,Setup_Team!$B:$C,2,FALSE), "TDB")</f>
        <v>HRV</v>
      </c>
      <c r="N874" s="31" t="str">
        <f>VLOOKUP($A874,Location!$A:$J,9,FALSE)</f>
        <v>Arlington, Dallas, Texas</v>
      </c>
      <c r="O874" s="31" t="str">
        <f>VLOOKUP($A874,Location!$A:$J,10,FALSE)</f>
        <v>AT&amp;T Stadium</v>
      </c>
      <c r="R874" s="31">
        <v>0</v>
      </c>
      <c r="S874" s="25">
        <f>VLOOKUP($A874,Database!$A:$Y,10,FALSE)</f>
        <v>59</v>
      </c>
      <c r="T874" s="25">
        <f>VLOOKUP($A874,Database!$A:$Y,11,FALSE)</f>
        <v>119</v>
      </c>
      <c r="U874" s="25">
        <f>VLOOKUP($A874,Database!$A:$Y,12,FALSE)</f>
        <v>133</v>
      </c>
      <c r="V874" s="25" t="str">
        <f>VLOOKUP(A874,Database!A:M,13,FALSE)</f>
        <v>À venir</v>
      </c>
      <c r="W874" s="25" t="str">
        <f>VLOOKUP($A874,Database!$A:$Y,20,FALSE)</f>
        <v/>
      </c>
      <c r="X874" s="25" t="str">
        <f>VLOOKUP($A874,Database!$A:$Y,21,FALSE)</f>
        <v/>
      </c>
      <c r="Y874" s="25" t="str">
        <f ca="1">IF(C874&lt;NOW(),IF(AND(P874&gt;Q874,W874&gt;X874),S874,IF(AND(P874=Q874,W874=X874),T874,IF(AND(P874&lt;Q874,W874&lt;X874),U874,0))),"")</f>
        <v/>
      </c>
      <c r="Z874" s="25">
        <f>IF(AND(P874=W874,Q874=X874),1,0)</f>
        <v>1</v>
      </c>
      <c r="AA874" s="25" t="str">
        <f>IF(Z874=0,"",IF(ISBLANK(VLOOKUP(A874,Database!A:AA,22,FALSE)),"",VLOOKUP(A874,Database!A:AA,22,FALSE)))</f>
        <v>Exact</v>
      </c>
      <c r="AB874" s="25">
        <f ca="1">IFERROR(IF(AND(Y874&lt;&gt;"",OR(V874="Terminé",V874="En cours")),VLOOKUP(AA874,Setup_ScoreExactBonus!A:D,4,FALSE),0),0)</f>
        <v>0</v>
      </c>
      <c r="AC874" s="31" t="str">
        <f ca="1">IF(Y874&lt;&gt;"", Y874 + IF(Z874=1,AB874, 0), "")</f>
        <v/>
      </c>
      <c r="AD874" s="31">
        <f ca="1">SUMIFS(AC$2:AC874,D$2:D874,D874)*IF(R874=0,1,2)</f>
        <v>0</v>
      </c>
    </row>
    <row r="875" spans="1:30" x14ac:dyDescent="0.35">
      <c r="A875" s="31">
        <f>IF(ISBLANK(B875),"",COUNTIF(B$2:B875,B875))-1</f>
        <v>22</v>
      </c>
      <c r="B875" s="31">
        <v>16</v>
      </c>
      <c r="C875" s="10">
        <f>VLOOKUP($A875,Database!$A:$Y,7,FALSE)</f>
        <v>46190.916666666664</v>
      </c>
      <c r="D875" s="31" t="str">
        <f>VLOOKUP(Pronostics!$B875,Setup_MPP!$A:$G,3,FALSE)</f>
        <v>Laura#8V93E</v>
      </c>
      <c r="E875" s="31" t="str">
        <f>VLOOKUP(Pronostics!$B875,Setup_MPP!$A:$G,2,FALSE)</f>
        <v>Laura GIULIANO</v>
      </c>
      <c r="F875" s="31" t="str">
        <f>VLOOKUP($B875,Setup_MPP!$A:$E,4,FALSE)</f>
        <v>#86A4FE</v>
      </c>
      <c r="G875" s="31" t="str">
        <f>VLOOKUP($B875,Setup_MPP!$A:$E,5,FALSE)</f>
        <v>#3769FF</v>
      </c>
      <c r="H875" s="31" t="str">
        <f>IFERROR(IF(AND(A875&gt;=1,A875&lt;=104),VLOOKUP($A875,Location!$A:$J,6,FALSE),IF(A875=0,"Avant l'ouverture",IF(OR(A875=105,A875=106),"Bonus"))),"")</f>
        <v>Tour 1</v>
      </c>
      <c r="I875" s="31" t="str">
        <f>IF(LEFT(H875,4)="Tour",VLOOKUP(A875,Database!$A:$C,3,FALSE),"")</f>
        <v>L</v>
      </c>
      <c r="J875" s="31" t="str">
        <f>VLOOKUP($A875,Location!$A:$J,7,FALSE)</f>
        <v>Angleterre</v>
      </c>
      <c r="K875" s="31" t="str">
        <f>IFERROR(VLOOKUP(J875,Setup_Team!$B:$C,2,FALSE), "TDB")</f>
        <v>ENG</v>
      </c>
      <c r="L875" s="31" t="str">
        <f>VLOOKUP($A875,Location!$A:$J,8,FALSE)</f>
        <v>Croatie</v>
      </c>
      <c r="M875" s="31" t="str">
        <f>IFERROR(VLOOKUP(L875,Setup_Team!$B:$C,2,FALSE), "TDB")</f>
        <v>HRV</v>
      </c>
      <c r="N875" s="31" t="str">
        <f>VLOOKUP($A875,Location!$A:$J,9,FALSE)</f>
        <v>Arlington, Dallas, Texas</v>
      </c>
      <c r="O875" s="31" t="str">
        <f>VLOOKUP($A875,Location!$A:$J,10,FALSE)</f>
        <v>AT&amp;T Stadium</v>
      </c>
      <c r="R875" s="31">
        <v>0</v>
      </c>
      <c r="S875" s="25">
        <f>VLOOKUP($A875,Database!$A:$Y,10,FALSE)</f>
        <v>59</v>
      </c>
      <c r="T875" s="25">
        <f>VLOOKUP($A875,Database!$A:$Y,11,FALSE)</f>
        <v>119</v>
      </c>
      <c r="U875" s="25">
        <f>VLOOKUP($A875,Database!$A:$Y,12,FALSE)</f>
        <v>133</v>
      </c>
      <c r="V875" s="25" t="str">
        <f>VLOOKUP(A875,Database!A:M,13,FALSE)</f>
        <v>À venir</v>
      </c>
      <c r="W875" s="25" t="str">
        <f>VLOOKUP($A875,Database!$A:$Y,20,FALSE)</f>
        <v/>
      </c>
      <c r="X875" s="25" t="str">
        <f>VLOOKUP($A875,Database!$A:$Y,21,FALSE)</f>
        <v/>
      </c>
      <c r="Y875" s="25" t="str">
        <f ca="1">IF(C875&lt;NOW(),IF(AND(P875&gt;Q875,W875&gt;X875),S875,IF(AND(P875=Q875,W875=X875),T875,IF(AND(P875&lt;Q875,W875&lt;X875),U875,0))),"")</f>
        <v/>
      </c>
      <c r="Z875" s="25">
        <f>IF(AND(P875=W875,Q875=X875),1,0)</f>
        <v>1</v>
      </c>
      <c r="AA875" s="25" t="str">
        <f>IF(Z875=0,"",IF(ISBLANK(VLOOKUP(A875,Database!A:AA,22,FALSE)),"",VLOOKUP(A875,Database!A:AA,22,FALSE)))</f>
        <v>Exact</v>
      </c>
      <c r="AB875" s="25">
        <f ca="1">IFERROR(IF(AND(Y875&lt;&gt;"",OR(V875="Terminé",V875="En cours")),VLOOKUP(AA875,Setup_ScoreExactBonus!A:D,4,FALSE),0),0)</f>
        <v>0</v>
      </c>
      <c r="AC875" s="31" t="str">
        <f ca="1">IF(Y875&lt;&gt;"", Y875 + IF(Z875=1,AB875, 0), "")</f>
        <v/>
      </c>
      <c r="AD875" s="31">
        <f ca="1">SUMIFS(AC$2:AC875,D$2:D875,D875)*IF(R875=0,1,2)</f>
        <v>0</v>
      </c>
    </row>
    <row r="876" spans="1:30" x14ac:dyDescent="0.35">
      <c r="A876" s="31">
        <f>IF(ISBLANK(B876),"",COUNTIF(B$2:B876,B876))-1</f>
        <v>22</v>
      </c>
      <c r="B876" s="31">
        <v>17</v>
      </c>
      <c r="C876" s="10">
        <f>VLOOKUP($A876,Database!$A:$Y,7,FALSE)</f>
        <v>46190.916666666664</v>
      </c>
      <c r="D876" s="31" t="str">
        <f>VLOOKUP(Pronostics!$B876,Setup_MPP!$A:$G,3,FALSE)</f>
        <v>Joueur17</v>
      </c>
      <c r="E876" s="31" t="str">
        <f>VLOOKUP(Pronostics!$B876,Setup_MPP!$A:$G,2,FALSE)</f>
        <v>Joueur17</v>
      </c>
      <c r="F876" s="31" t="str">
        <f>VLOOKUP($B876,Setup_MPP!$A:$E,4,FALSE)</f>
        <v>#FFB0B0</v>
      </c>
      <c r="G876" s="31" t="str">
        <f>VLOOKUP($B876,Setup_MPP!$A:$E,5,FALSE)</f>
        <v>#F25757</v>
      </c>
      <c r="H876" s="31" t="str">
        <f>IFERROR(IF(AND(A876&gt;=1,A876&lt;=104),VLOOKUP($A876,Location!$A:$J,6,FALSE),IF(A876=0,"Avant l'ouverture",IF(OR(A876=105,A876=106),"Bonus"))),"")</f>
        <v>Tour 1</v>
      </c>
      <c r="I876" s="31" t="str">
        <f>IF(LEFT(H876,4)="Tour",VLOOKUP(A876,Database!$A:$C,3,FALSE),"")</f>
        <v>L</v>
      </c>
      <c r="J876" s="31" t="str">
        <f>VLOOKUP($A876,Location!$A:$J,7,FALSE)</f>
        <v>Angleterre</v>
      </c>
      <c r="K876" s="31" t="str">
        <f>IFERROR(VLOOKUP(J876,Setup_Team!$B:$C,2,FALSE), "TDB")</f>
        <v>ENG</v>
      </c>
      <c r="L876" s="31" t="str">
        <f>VLOOKUP($A876,Location!$A:$J,8,FALSE)</f>
        <v>Croatie</v>
      </c>
      <c r="M876" s="31" t="str">
        <f>IFERROR(VLOOKUP(L876,Setup_Team!$B:$C,2,FALSE), "TDB")</f>
        <v>HRV</v>
      </c>
      <c r="N876" s="31" t="str">
        <f>VLOOKUP($A876,Location!$A:$J,9,FALSE)</f>
        <v>Arlington, Dallas, Texas</v>
      </c>
      <c r="O876" s="31" t="str">
        <f>VLOOKUP($A876,Location!$A:$J,10,FALSE)</f>
        <v>AT&amp;T Stadium</v>
      </c>
      <c r="R876" s="31">
        <v>0</v>
      </c>
      <c r="S876" s="25">
        <f>VLOOKUP($A876,Database!$A:$Y,10,FALSE)</f>
        <v>59</v>
      </c>
      <c r="T876" s="25">
        <f>VLOOKUP($A876,Database!$A:$Y,11,FALSE)</f>
        <v>119</v>
      </c>
      <c r="U876" s="25">
        <f>VLOOKUP($A876,Database!$A:$Y,12,FALSE)</f>
        <v>133</v>
      </c>
      <c r="V876" s="25" t="str">
        <f>VLOOKUP(A876,Database!A:M,13,FALSE)</f>
        <v>À venir</v>
      </c>
      <c r="W876" s="25" t="str">
        <f>VLOOKUP($A876,Database!$A:$Y,20,FALSE)</f>
        <v/>
      </c>
      <c r="X876" s="25" t="str">
        <f>VLOOKUP($A876,Database!$A:$Y,21,FALSE)</f>
        <v/>
      </c>
      <c r="Y876" s="25" t="str">
        <f ca="1">IF(C876&lt;NOW(),IF(AND(P876&gt;Q876,W876&gt;X876),S876,IF(AND(P876=Q876,W876=X876),T876,IF(AND(P876&lt;Q876,W876&lt;X876),U876,0))),"")</f>
        <v/>
      </c>
      <c r="Z876" s="25">
        <f>IF(AND(P876=W876,Q876=X876),1,0)</f>
        <v>1</v>
      </c>
      <c r="AA876" s="25" t="str">
        <f>IF(Z876=0,"",IF(ISBLANK(VLOOKUP(A876,Database!A:AA,22,FALSE)),"",VLOOKUP(A876,Database!A:AA,22,FALSE)))</f>
        <v>Exact</v>
      </c>
      <c r="AB876" s="25">
        <f ca="1">IFERROR(IF(AND(Y876&lt;&gt;"",OR(V876="Terminé",V876="En cours")),VLOOKUP(AA876,Setup_ScoreExactBonus!A:D,4,FALSE),0),0)</f>
        <v>0</v>
      </c>
      <c r="AC876" s="31" t="str">
        <f ca="1">IF(Y876&lt;&gt;"", Y876 + IF(Z876=1,AB876, 0), "")</f>
        <v/>
      </c>
      <c r="AD876" s="31">
        <f ca="1">SUMIFS(AC$2:AC876,D$2:D876,D876)*IF(R876=0,1,2)</f>
        <v>0</v>
      </c>
    </row>
    <row r="877" spans="1:30" x14ac:dyDescent="0.35">
      <c r="A877" s="31">
        <f>IF(ISBLANK(B877),"",COUNTIF(B$2:B877,B877))-1</f>
        <v>22</v>
      </c>
      <c r="B877" s="31">
        <v>18</v>
      </c>
      <c r="C877" s="10">
        <f>VLOOKUP($A877,Database!$A:$Y,7,FALSE)</f>
        <v>46190.916666666664</v>
      </c>
      <c r="D877" s="31" t="str">
        <f>VLOOKUP(Pronostics!$B877,Setup_MPP!$A:$G,3,FALSE)</f>
        <v>Joueur18</v>
      </c>
      <c r="E877" s="31" t="str">
        <f>VLOOKUP(Pronostics!$B877,Setup_MPP!$A:$G,2,FALSE)</f>
        <v>Joueur18</v>
      </c>
      <c r="F877" s="31" t="str">
        <f>VLOOKUP($B877,Setup_MPP!$A:$E,4,FALSE)</f>
        <v>#FFC9B0</v>
      </c>
      <c r="G877" s="31" t="str">
        <f>VLOOKUP($B877,Setup_MPP!$A:$E,5,FALSE)</f>
        <v>#F28D57</v>
      </c>
      <c r="H877" s="31" t="str">
        <f>IFERROR(IF(AND(A877&gt;=1,A877&lt;=104),VLOOKUP($A877,Location!$A:$J,6,FALSE),IF(A877=0,"Avant l'ouverture",IF(OR(A877=105,A877=106),"Bonus"))),"")</f>
        <v>Tour 1</v>
      </c>
      <c r="I877" s="31" t="str">
        <f>IF(LEFT(H877,4)="Tour",VLOOKUP(A877,Database!$A:$C,3,FALSE),"")</f>
        <v>L</v>
      </c>
      <c r="J877" s="31" t="str">
        <f>VLOOKUP($A877,Location!$A:$J,7,FALSE)</f>
        <v>Angleterre</v>
      </c>
      <c r="K877" s="31" t="str">
        <f>IFERROR(VLOOKUP(J877,Setup_Team!$B:$C,2,FALSE), "TDB")</f>
        <v>ENG</v>
      </c>
      <c r="L877" s="31" t="str">
        <f>VLOOKUP($A877,Location!$A:$J,8,FALSE)</f>
        <v>Croatie</v>
      </c>
      <c r="M877" s="31" t="str">
        <f>IFERROR(VLOOKUP(L877,Setup_Team!$B:$C,2,FALSE), "TDB")</f>
        <v>HRV</v>
      </c>
      <c r="N877" s="31" t="str">
        <f>VLOOKUP($A877,Location!$A:$J,9,FALSE)</f>
        <v>Arlington, Dallas, Texas</v>
      </c>
      <c r="O877" s="31" t="str">
        <f>VLOOKUP($A877,Location!$A:$J,10,FALSE)</f>
        <v>AT&amp;T Stadium</v>
      </c>
      <c r="R877" s="31">
        <v>0</v>
      </c>
      <c r="S877" s="25">
        <f>VLOOKUP($A877,Database!$A:$Y,10,FALSE)</f>
        <v>59</v>
      </c>
      <c r="T877" s="25">
        <f>VLOOKUP($A877,Database!$A:$Y,11,FALSE)</f>
        <v>119</v>
      </c>
      <c r="U877" s="25">
        <f>VLOOKUP($A877,Database!$A:$Y,12,FALSE)</f>
        <v>133</v>
      </c>
      <c r="V877" s="25" t="str">
        <f>VLOOKUP(A877,Database!A:M,13,FALSE)</f>
        <v>À venir</v>
      </c>
      <c r="W877" s="25" t="str">
        <f>VLOOKUP($A877,Database!$A:$Y,20,FALSE)</f>
        <v/>
      </c>
      <c r="X877" s="25" t="str">
        <f>VLOOKUP($A877,Database!$A:$Y,21,FALSE)</f>
        <v/>
      </c>
      <c r="Y877" s="25" t="str">
        <f ca="1">IF(C877&lt;NOW(),IF(AND(P877&gt;Q877,W877&gt;X877),S877,IF(AND(P877=Q877,W877=X877),T877,IF(AND(P877&lt;Q877,W877&lt;X877),U877,0))),"")</f>
        <v/>
      </c>
      <c r="Z877" s="25">
        <f>IF(AND(P877=W877,Q877=X877),1,0)</f>
        <v>1</v>
      </c>
      <c r="AA877" s="25" t="str">
        <f>IF(Z877=0,"",IF(ISBLANK(VLOOKUP(A877,Database!A:AA,22,FALSE)),"",VLOOKUP(A877,Database!A:AA,22,FALSE)))</f>
        <v>Exact</v>
      </c>
      <c r="AB877" s="25">
        <f ca="1">IFERROR(IF(AND(Y877&lt;&gt;"",OR(V877="Terminé",V877="En cours")),VLOOKUP(AA877,Setup_ScoreExactBonus!A:D,4,FALSE),0),0)</f>
        <v>0</v>
      </c>
      <c r="AC877" s="31" t="str">
        <f ca="1">IF(Y877&lt;&gt;"", Y877 + IF(Z877=1,AB877, 0), "")</f>
        <v/>
      </c>
      <c r="AD877" s="31">
        <f ca="1">SUMIFS(AC$2:AC877,D$2:D877,D877)*IF(R877=0,1,2)</f>
        <v>0</v>
      </c>
    </row>
    <row r="878" spans="1:30" x14ac:dyDescent="0.35">
      <c r="A878" s="31">
        <f>IF(ISBLANK(B878),"",COUNTIF(B$2:B878,B878))-1</f>
        <v>22</v>
      </c>
      <c r="B878" s="31">
        <v>19</v>
      </c>
      <c r="C878" s="10">
        <f>VLOOKUP($A878,Database!$A:$Y,7,FALSE)</f>
        <v>46190.916666666664</v>
      </c>
      <c r="D878" s="31" t="str">
        <f>VLOOKUP(Pronostics!$B878,Setup_MPP!$A:$G,3,FALSE)</f>
        <v>Joueur19</v>
      </c>
      <c r="E878" s="31" t="str">
        <f>VLOOKUP(Pronostics!$B878,Setup_MPP!$A:$G,2,FALSE)</f>
        <v>Joueur19</v>
      </c>
      <c r="F878" s="31" t="str">
        <f>VLOOKUP($B878,Setup_MPP!$A:$E,4,FALSE)</f>
        <v>#D5D5D5</v>
      </c>
      <c r="G878" s="31" t="str">
        <f>VLOOKUP($B878,Setup_MPP!$A:$E,5,FALSE)</f>
        <v>#727272</v>
      </c>
      <c r="H878" s="31" t="str">
        <f>IFERROR(IF(AND(A878&gt;=1,A878&lt;=104),VLOOKUP($A878,Location!$A:$J,6,FALSE),IF(A878=0,"Avant l'ouverture",IF(OR(A878=105,A878=106),"Bonus"))),"")</f>
        <v>Tour 1</v>
      </c>
      <c r="I878" s="31" t="str">
        <f>IF(LEFT(H878,4)="Tour",VLOOKUP(A878,Database!$A:$C,3,FALSE),"")</f>
        <v>L</v>
      </c>
      <c r="J878" s="31" t="str">
        <f>VLOOKUP($A878,Location!$A:$J,7,FALSE)</f>
        <v>Angleterre</v>
      </c>
      <c r="K878" s="31" t="str">
        <f>IFERROR(VLOOKUP(J878,Setup_Team!$B:$C,2,FALSE), "TDB")</f>
        <v>ENG</v>
      </c>
      <c r="L878" s="31" t="str">
        <f>VLOOKUP($A878,Location!$A:$J,8,FALSE)</f>
        <v>Croatie</v>
      </c>
      <c r="M878" s="31" t="str">
        <f>IFERROR(VLOOKUP(L878,Setup_Team!$B:$C,2,FALSE), "TDB")</f>
        <v>HRV</v>
      </c>
      <c r="N878" s="31" t="str">
        <f>VLOOKUP($A878,Location!$A:$J,9,FALSE)</f>
        <v>Arlington, Dallas, Texas</v>
      </c>
      <c r="O878" s="31" t="str">
        <f>VLOOKUP($A878,Location!$A:$J,10,FALSE)</f>
        <v>AT&amp;T Stadium</v>
      </c>
      <c r="R878" s="31">
        <v>0</v>
      </c>
      <c r="S878" s="25">
        <f>VLOOKUP($A878,Database!$A:$Y,10,FALSE)</f>
        <v>59</v>
      </c>
      <c r="T878" s="25">
        <f>VLOOKUP($A878,Database!$A:$Y,11,FALSE)</f>
        <v>119</v>
      </c>
      <c r="U878" s="25">
        <f>VLOOKUP($A878,Database!$A:$Y,12,FALSE)</f>
        <v>133</v>
      </c>
      <c r="V878" s="25" t="str">
        <f>VLOOKUP(A878,Database!A:M,13,FALSE)</f>
        <v>À venir</v>
      </c>
      <c r="W878" s="25" t="str">
        <f>VLOOKUP($A878,Database!$A:$Y,20,FALSE)</f>
        <v/>
      </c>
      <c r="X878" s="25" t="str">
        <f>VLOOKUP($A878,Database!$A:$Y,21,FALSE)</f>
        <v/>
      </c>
      <c r="Y878" s="25" t="str">
        <f ca="1">IF(C878&lt;NOW(),IF(AND(P878&gt;Q878,W878&gt;X878),S878,IF(AND(P878=Q878,W878=X878),T878,IF(AND(P878&lt;Q878,W878&lt;X878),U878,0))),"")</f>
        <v/>
      </c>
      <c r="Z878" s="25">
        <f>IF(AND(P878=W878,Q878=X878),1,0)</f>
        <v>1</v>
      </c>
      <c r="AA878" s="25" t="str">
        <f>IF(Z878=0,"",IF(ISBLANK(VLOOKUP(A878,Database!A:AA,22,FALSE)),"",VLOOKUP(A878,Database!A:AA,22,FALSE)))</f>
        <v>Exact</v>
      </c>
      <c r="AB878" s="25">
        <f ca="1">IFERROR(IF(AND(Y878&lt;&gt;"",OR(V878="Terminé",V878="En cours")),VLOOKUP(AA878,Setup_ScoreExactBonus!A:D,4,FALSE),0),0)</f>
        <v>0</v>
      </c>
      <c r="AC878" s="31" t="str">
        <f ca="1">IF(Y878&lt;&gt;"", Y878 + IF(Z878=1,AB878, 0), "")</f>
        <v/>
      </c>
      <c r="AD878" s="31">
        <f ca="1">SUMIFS(AC$2:AC878,D$2:D878,D878)*IF(R878=0,1,2)</f>
        <v>0</v>
      </c>
    </row>
    <row r="879" spans="1:30" x14ac:dyDescent="0.35">
      <c r="A879" s="31">
        <f>IF(ISBLANK(B879),"",COUNTIF(B$2:B879,B879))-1</f>
        <v>22</v>
      </c>
      <c r="B879" s="31">
        <v>20</v>
      </c>
      <c r="C879" s="10">
        <f>VLOOKUP($A879,Database!$A:$Y,7,FALSE)</f>
        <v>46190.916666666664</v>
      </c>
      <c r="D879" s="31" t="str">
        <f>VLOOKUP(Pronostics!$B879,Setup_MPP!$A:$G,3,FALSE)</f>
        <v>Joueur20</v>
      </c>
      <c r="E879" s="31" t="str">
        <f>VLOOKUP(Pronostics!$B879,Setup_MPP!$A:$G,2,FALSE)</f>
        <v>Joueur20</v>
      </c>
      <c r="F879" s="31" t="str">
        <f>VLOOKUP($B879,Setup_MPP!$A:$E,4,FALSE)</f>
        <v>#D5D5D5</v>
      </c>
      <c r="G879" s="31" t="str">
        <f>VLOOKUP($B879,Setup_MPP!$A:$E,5,FALSE)</f>
        <v>#727272</v>
      </c>
      <c r="H879" s="31" t="str">
        <f>IFERROR(IF(AND(A879&gt;=1,A879&lt;=104),VLOOKUP($A879,Location!$A:$J,6,FALSE),IF(A879=0,"Avant l'ouverture",IF(OR(A879=105,A879=106),"Bonus"))),"")</f>
        <v>Tour 1</v>
      </c>
      <c r="I879" s="31" t="str">
        <f>IF(LEFT(H879,4)="Tour",VLOOKUP(A879,Database!$A:$C,3,FALSE),"")</f>
        <v>L</v>
      </c>
      <c r="J879" s="31" t="str">
        <f>VLOOKUP($A879,Location!$A:$J,7,FALSE)</f>
        <v>Angleterre</v>
      </c>
      <c r="K879" s="31" t="str">
        <f>IFERROR(VLOOKUP(J879,Setup_Team!$B:$C,2,FALSE), "TDB")</f>
        <v>ENG</v>
      </c>
      <c r="L879" s="31" t="str">
        <f>VLOOKUP($A879,Location!$A:$J,8,FALSE)</f>
        <v>Croatie</v>
      </c>
      <c r="M879" s="31" t="str">
        <f>IFERROR(VLOOKUP(L879,Setup_Team!$B:$C,2,FALSE), "TDB")</f>
        <v>HRV</v>
      </c>
      <c r="N879" s="31" t="str">
        <f>VLOOKUP($A879,Location!$A:$J,9,FALSE)</f>
        <v>Arlington, Dallas, Texas</v>
      </c>
      <c r="O879" s="31" t="str">
        <f>VLOOKUP($A879,Location!$A:$J,10,FALSE)</f>
        <v>AT&amp;T Stadium</v>
      </c>
      <c r="R879" s="31">
        <v>0</v>
      </c>
      <c r="S879" s="25">
        <f>VLOOKUP($A879,Database!$A:$Y,10,FALSE)</f>
        <v>59</v>
      </c>
      <c r="T879" s="25">
        <f>VLOOKUP($A879,Database!$A:$Y,11,FALSE)</f>
        <v>119</v>
      </c>
      <c r="U879" s="25">
        <f>VLOOKUP($A879,Database!$A:$Y,12,FALSE)</f>
        <v>133</v>
      </c>
      <c r="V879" s="25" t="str">
        <f>VLOOKUP(A879,Database!A:M,13,FALSE)</f>
        <v>À venir</v>
      </c>
      <c r="W879" s="25" t="str">
        <f>VLOOKUP($A879,Database!$A:$Y,20,FALSE)</f>
        <v/>
      </c>
      <c r="X879" s="25" t="str">
        <f>VLOOKUP($A879,Database!$A:$Y,21,FALSE)</f>
        <v/>
      </c>
      <c r="Y879" s="25" t="str">
        <f ca="1">IF(C879&lt;NOW(),IF(AND(P879&gt;Q879,W879&gt;X879),S879,IF(AND(P879=Q879,W879=X879),T879,IF(AND(P879&lt;Q879,W879&lt;X879),U879,0))),"")</f>
        <v/>
      </c>
      <c r="Z879" s="25">
        <f>IF(AND(P879=W879,Q879=X879),1,0)</f>
        <v>1</v>
      </c>
      <c r="AA879" s="25" t="str">
        <f>IF(Z879=0,"",IF(ISBLANK(VLOOKUP(A879,Database!A:AA,22,FALSE)),"",VLOOKUP(A879,Database!A:AA,22,FALSE)))</f>
        <v>Exact</v>
      </c>
      <c r="AB879" s="25">
        <f ca="1">IFERROR(IF(AND(Y879&lt;&gt;"",OR(V879="Terminé",V879="En cours")),VLOOKUP(AA879,Setup_ScoreExactBonus!A:D,4,FALSE),0),0)</f>
        <v>0</v>
      </c>
      <c r="AC879" s="31" t="str">
        <f ca="1">IF(Y879&lt;&gt;"", Y879 + IF(Z879=1,AB879, 0), "")</f>
        <v/>
      </c>
      <c r="AD879" s="31">
        <f ca="1">SUMIFS(AC$2:AC879,D$2:D879,D879)*IF(R879=0,1,2)</f>
        <v>0</v>
      </c>
    </row>
    <row r="880" spans="1:30" x14ac:dyDescent="0.35">
      <c r="A880" s="31">
        <f>IF(ISBLANK(B880),"",COUNTIF(B$2:B880,B880))-1</f>
        <v>22</v>
      </c>
      <c r="B880" s="31">
        <v>21</v>
      </c>
      <c r="C880" s="10">
        <f>VLOOKUP($A880,Database!$A:$Y,7,FALSE)</f>
        <v>46190.916666666664</v>
      </c>
      <c r="D880" s="31" t="str">
        <f>VLOOKUP(Pronostics!$B880,Setup_MPP!$A:$G,3,FALSE)</f>
        <v>Joueur21</v>
      </c>
      <c r="E880" s="31" t="str">
        <f>VLOOKUP(Pronostics!$B880,Setup_MPP!$A:$G,2,FALSE)</f>
        <v>Joueur21</v>
      </c>
      <c r="F880" s="31" t="str">
        <f>VLOOKUP($B880,Setup_MPP!$A:$E,4,FALSE)</f>
        <v>#D5D5D5</v>
      </c>
      <c r="G880" s="31" t="str">
        <f>VLOOKUP($B880,Setup_MPP!$A:$E,5,FALSE)</f>
        <v>#727272</v>
      </c>
      <c r="H880" s="31" t="str">
        <f>IFERROR(IF(AND(A880&gt;=1,A880&lt;=104),VLOOKUP($A880,Location!$A:$J,6,FALSE),IF(A880=0,"Avant l'ouverture",IF(OR(A880=105,A880=106),"Bonus"))),"")</f>
        <v>Tour 1</v>
      </c>
      <c r="I880" s="31" t="str">
        <f>IF(LEFT(H880,4)="Tour",VLOOKUP(A880,Database!$A:$C,3,FALSE),"")</f>
        <v>L</v>
      </c>
      <c r="J880" s="31" t="str">
        <f>VLOOKUP($A880,Location!$A:$J,7,FALSE)</f>
        <v>Angleterre</v>
      </c>
      <c r="K880" s="31" t="str">
        <f>IFERROR(VLOOKUP(J880,Setup_Team!$B:$C,2,FALSE), "TDB")</f>
        <v>ENG</v>
      </c>
      <c r="L880" s="31" t="str">
        <f>VLOOKUP($A880,Location!$A:$J,8,FALSE)</f>
        <v>Croatie</v>
      </c>
      <c r="M880" s="31" t="str">
        <f>IFERROR(VLOOKUP(L880,Setup_Team!$B:$C,2,FALSE), "TDB")</f>
        <v>HRV</v>
      </c>
      <c r="N880" s="31" t="str">
        <f>VLOOKUP($A880,Location!$A:$J,9,FALSE)</f>
        <v>Arlington, Dallas, Texas</v>
      </c>
      <c r="O880" s="31" t="str">
        <f>VLOOKUP($A880,Location!$A:$J,10,FALSE)</f>
        <v>AT&amp;T Stadium</v>
      </c>
      <c r="R880" s="31">
        <v>0</v>
      </c>
      <c r="S880" s="25">
        <f>VLOOKUP($A880,Database!$A:$Y,10,FALSE)</f>
        <v>59</v>
      </c>
      <c r="T880" s="25">
        <f>VLOOKUP($A880,Database!$A:$Y,11,FALSE)</f>
        <v>119</v>
      </c>
      <c r="U880" s="25">
        <f>VLOOKUP($A880,Database!$A:$Y,12,FALSE)</f>
        <v>133</v>
      </c>
      <c r="V880" s="25" t="str">
        <f>VLOOKUP(A880,Database!A:M,13,FALSE)</f>
        <v>À venir</v>
      </c>
      <c r="W880" s="25" t="str">
        <f>VLOOKUP($A880,Database!$A:$Y,20,FALSE)</f>
        <v/>
      </c>
      <c r="X880" s="25" t="str">
        <f>VLOOKUP($A880,Database!$A:$Y,21,FALSE)</f>
        <v/>
      </c>
      <c r="Y880" s="25" t="str">
        <f ca="1">IF(C880&lt;NOW(),IF(AND(P880&gt;Q880,W880&gt;X880),S880,IF(AND(P880=Q880,W880=X880),T880,IF(AND(P880&lt;Q880,W880&lt;X880),U880,0))),"")</f>
        <v/>
      </c>
      <c r="Z880" s="25">
        <f>IF(AND(P880=W880,Q880=X880),1,0)</f>
        <v>1</v>
      </c>
      <c r="AA880" s="25" t="str">
        <f>IF(Z880=0,"",IF(ISBLANK(VLOOKUP(A880,Database!A:AA,22,FALSE)),"",VLOOKUP(A880,Database!A:AA,22,FALSE)))</f>
        <v>Exact</v>
      </c>
      <c r="AB880" s="25">
        <f ca="1">IFERROR(IF(AND(Y880&lt;&gt;"",OR(V880="Terminé",V880="En cours")),VLOOKUP(AA880,Setup_ScoreExactBonus!A:D,4,FALSE),0),0)</f>
        <v>0</v>
      </c>
      <c r="AC880" s="31" t="str">
        <f ca="1">IF(Y880&lt;&gt;"", Y880 + IF(Z880=1,AB880, 0), "")</f>
        <v/>
      </c>
      <c r="AD880" s="31">
        <f ca="1">SUMIFS(AC$2:AC880,D$2:D880,D880)*IF(R880=0,1,2)</f>
        <v>0</v>
      </c>
    </row>
    <row r="881" spans="1:30" x14ac:dyDescent="0.35">
      <c r="A881" s="31">
        <f>IF(ISBLANK(B881),"",COUNTIF(B$2:B881,B881))-1</f>
        <v>22</v>
      </c>
      <c r="B881" s="31">
        <v>22</v>
      </c>
      <c r="C881" s="10">
        <f>VLOOKUP($A881,Database!$A:$Y,7,FALSE)</f>
        <v>46190.916666666664</v>
      </c>
      <c r="D881" s="31" t="str">
        <f>VLOOKUP(Pronostics!$B881,Setup_MPP!$A:$G,3,FALSE)</f>
        <v>Joueur22</v>
      </c>
      <c r="E881" s="31" t="str">
        <f>VLOOKUP(Pronostics!$B881,Setup_MPP!$A:$G,2,FALSE)</f>
        <v>Joueur22</v>
      </c>
      <c r="F881" s="31" t="str">
        <f>VLOOKUP($B881,Setup_MPP!$A:$E,4,FALSE)</f>
        <v>#D5D5D5</v>
      </c>
      <c r="G881" s="31" t="str">
        <f>VLOOKUP($B881,Setup_MPP!$A:$E,5,FALSE)</f>
        <v>#727272</v>
      </c>
      <c r="H881" s="31" t="str">
        <f>IFERROR(IF(AND(A881&gt;=1,A881&lt;=104),VLOOKUP($A881,Location!$A:$J,6,FALSE),IF(A881=0,"Avant l'ouverture",IF(OR(A881=105,A881=106),"Bonus"))),"")</f>
        <v>Tour 1</v>
      </c>
      <c r="I881" s="31" t="str">
        <f>IF(LEFT(H881,4)="Tour",VLOOKUP(A881,Database!$A:$C,3,FALSE),"")</f>
        <v>L</v>
      </c>
      <c r="J881" s="31" t="str">
        <f>VLOOKUP($A881,Location!$A:$J,7,FALSE)</f>
        <v>Angleterre</v>
      </c>
      <c r="K881" s="31" t="str">
        <f>IFERROR(VLOOKUP(J881,Setup_Team!$B:$C,2,FALSE), "TDB")</f>
        <v>ENG</v>
      </c>
      <c r="L881" s="31" t="str">
        <f>VLOOKUP($A881,Location!$A:$J,8,FALSE)</f>
        <v>Croatie</v>
      </c>
      <c r="M881" s="31" t="str">
        <f>IFERROR(VLOOKUP(L881,Setup_Team!$B:$C,2,FALSE), "TDB")</f>
        <v>HRV</v>
      </c>
      <c r="N881" s="31" t="str">
        <f>VLOOKUP($A881,Location!$A:$J,9,FALSE)</f>
        <v>Arlington, Dallas, Texas</v>
      </c>
      <c r="O881" s="31" t="str">
        <f>VLOOKUP($A881,Location!$A:$J,10,FALSE)</f>
        <v>AT&amp;T Stadium</v>
      </c>
      <c r="R881" s="31">
        <v>0</v>
      </c>
      <c r="S881" s="25">
        <f>VLOOKUP($A881,Database!$A:$Y,10,FALSE)</f>
        <v>59</v>
      </c>
      <c r="T881" s="25">
        <f>VLOOKUP($A881,Database!$A:$Y,11,FALSE)</f>
        <v>119</v>
      </c>
      <c r="U881" s="25">
        <f>VLOOKUP($A881,Database!$A:$Y,12,FALSE)</f>
        <v>133</v>
      </c>
      <c r="V881" s="25" t="str">
        <f>VLOOKUP(A881,Database!A:M,13,FALSE)</f>
        <v>À venir</v>
      </c>
      <c r="W881" s="25" t="str">
        <f>VLOOKUP($A881,Database!$A:$Y,20,FALSE)</f>
        <v/>
      </c>
      <c r="X881" s="25" t="str">
        <f>VLOOKUP($A881,Database!$A:$Y,21,FALSE)</f>
        <v/>
      </c>
      <c r="Y881" s="25" t="str">
        <f ca="1">IF(C881&lt;NOW(),IF(AND(P881&gt;Q881,W881&gt;X881),S881,IF(AND(P881=Q881,W881=X881),T881,IF(AND(P881&lt;Q881,W881&lt;X881),U881,0))),"")</f>
        <v/>
      </c>
      <c r="Z881" s="25">
        <f>IF(AND(P881=W881,Q881=X881),1,0)</f>
        <v>1</v>
      </c>
      <c r="AA881" s="25" t="str">
        <f>IF(Z881=0,"",IF(ISBLANK(VLOOKUP(A881,Database!A:AA,22,FALSE)),"",VLOOKUP(A881,Database!A:AA,22,FALSE)))</f>
        <v>Exact</v>
      </c>
      <c r="AB881" s="25">
        <f ca="1">IFERROR(IF(AND(Y881&lt;&gt;"",OR(V881="Terminé",V881="En cours")),VLOOKUP(AA881,Setup_ScoreExactBonus!A:D,4,FALSE),0),0)</f>
        <v>0</v>
      </c>
      <c r="AC881" s="31" t="str">
        <f ca="1">IF(Y881&lt;&gt;"", Y881 + IF(Z881=1,AB881, 0), "")</f>
        <v/>
      </c>
      <c r="AD881" s="31">
        <f ca="1">SUMIFS(AC$2:AC881,D$2:D881,D881)*IF(R881=0,1,2)</f>
        <v>0</v>
      </c>
    </row>
    <row r="882" spans="1:30" x14ac:dyDescent="0.35">
      <c r="A882" s="31">
        <f>IF(ISBLANK(B882),"",COUNTIF(B$2:B882,B882))-1</f>
        <v>22</v>
      </c>
      <c r="B882" s="31">
        <v>23</v>
      </c>
      <c r="C882" s="10">
        <f>VLOOKUP($A882,Database!$A:$Y,7,FALSE)</f>
        <v>46190.916666666664</v>
      </c>
      <c r="D882" s="31" t="str">
        <f>VLOOKUP(Pronostics!$B882,Setup_MPP!$A:$G,3,FALSE)</f>
        <v>Joueur23</v>
      </c>
      <c r="E882" s="31" t="str">
        <f>VLOOKUP(Pronostics!$B882,Setup_MPP!$A:$G,2,FALSE)</f>
        <v>Joueur23</v>
      </c>
      <c r="F882" s="31" t="str">
        <f>VLOOKUP($B882,Setup_MPP!$A:$E,4,FALSE)</f>
        <v>#D5D5D5</v>
      </c>
      <c r="G882" s="31" t="str">
        <f>VLOOKUP($B882,Setup_MPP!$A:$E,5,FALSE)</f>
        <v>#727272</v>
      </c>
      <c r="H882" s="31" t="str">
        <f>IFERROR(IF(AND(A882&gt;=1,A882&lt;=104),VLOOKUP($A882,Location!$A:$J,6,FALSE),IF(A882=0,"Avant l'ouverture",IF(OR(A882=105,A882=106),"Bonus"))),"")</f>
        <v>Tour 1</v>
      </c>
      <c r="I882" s="31" t="str">
        <f>IF(LEFT(H882,4)="Tour",VLOOKUP(A882,Database!$A:$C,3,FALSE),"")</f>
        <v>L</v>
      </c>
      <c r="J882" s="31" t="str">
        <f>VLOOKUP($A882,Location!$A:$J,7,FALSE)</f>
        <v>Angleterre</v>
      </c>
      <c r="K882" s="31" t="str">
        <f>IFERROR(VLOOKUP(J882,Setup_Team!$B:$C,2,FALSE), "TDB")</f>
        <v>ENG</v>
      </c>
      <c r="L882" s="31" t="str">
        <f>VLOOKUP($A882,Location!$A:$J,8,FALSE)</f>
        <v>Croatie</v>
      </c>
      <c r="M882" s="31" t="str">
        <f>IFERROR(VLOOKUP(L882,Setup_Team!$B:$C,2,FALSE), "TDB")</f>
        <v>HRV</v>
      </c>
      <c r="N882" s="31" t="str">
        <f>VLOOKUP($A882,Location!$A:$J,9,FALSE)</f>
        <v>Arlington, Dallas, Texas</v>
      </c>
      <c r="O882" s="31" t="str">
        <f>VLOOKUP($A882,Location!$A:$J,10,FALSE)</f>
        <v>AT&amp;T Stadium</v>
      </c>
      <c r="R882" s="31">
        <v>0</v>
      </c>
      <c r="S882" s="25">
        <f>VLOOKUP($A882,Database!$A:$Y,10,FALSE)</f>
        <v>59</v>
      </c>
      <c r="T882" s="25">
        <f>VLOOKUP($A882,Database!$A:$Y,11,FALSE)</f>
        <v>119</v>
      </c>
      <c r="U882" s="25">
        <f>VLOOKUP($A882,Database!$A:$Y,12,FALSE)</f>
        <v>133</v>
      </c>
      <c r="V882" s="25" t="str">
        <f>VLOOKUP(A882,Database!A:M,13,FALSE)</f>
        <v>À venir</v>
      </c>
      <c r="W882" s="25" t="str">
        <f>VLOOKUP($A882,Database!$A:$Y,20,FALSE)</f>
        <v/>
      </c>
      <c r="X882" s="25" t="str">
        <f>VLOOKUP($A882,Database!$A:$Y,21,FALSE)</f>
        <v/>
      </c>
      <c r="Y882" s="25" t="str">
        <f ca="1">IF(C882&lt;NOW(),IF(AND(P882&gt;Q882,W882&gt;X882),S882,IF(AND(P882=Q882,W882=X882),T882,IF(AND(P882&lt;Q882,W882&lt;X882),U882,0))),"")</f>
        <v/>
      </c>
      <c r="Z882" s="25">
        <f>IF(AND(P882=W882,Q882=X882),1,0)</f>
        <v>1</v>
      </c>
      <c r="AA882" s="25" t="str">
        <f>IF(Z882=0,"",IF(ISBLANK(VLOOKUP(A882,Database!A:AA,22,FALSE)),"",VLOOKUP(A882,Database!A:AA,22,FALSE)))</f>
        <v>Exact</v>
      </c>
      <c r="AB882" s="25">
        <f ca="1">IFERROR(IF(AND(Y882&lt;&gt;"",OR(V882="Terminé",V882="En cours")),VLOOKUP(AA882,Setup_ScoreExactBonus!A:D,4,FALSE),0),0)</f>
        <v>0</v>
      </c>
      <c r="AC882" s="31" t="str">
        <f ca="1">IF(Y882&lt;&gt;"", Y882 + IF(Z882=1,AB882, 0), "")</f>
        <v/>
      </c>
      <c r="AD882" s="31">
        <f ca="1">SUMIFS(AC$2:AC882,D$2:D882,D882)*IF(R882=0,1,2)</f>
        <v>0</v>
      </c>
    </row>
    <row r="883" spans="1:30" x14ac:dyDescent="0.35">
      <c r="A883" s="31">
        <f>IF(ISBLANK(B883),"",COUNTIF(B$2:B883,B883))-1</f>
        <v>22</v>
      </c>
      <c r="B883" s="31">
        <v>24</v>
      </c>
      <c r="C883" s="10">
        <f>VLOOKUP($A883,Database!$A:$Y,7,FALSE)</f>
        <v>46190.916666666664</v>
      </c>
      <c r="D883" s="31" t="str">
        <f>VLOOKUP(Pronostics!$B883,Setup_MPP!$A:$G,3,FALSE)</f>
        <v>Joueur24</v>
      </c>
      <c r="E883" s="31" t="str">
        <f>VLOOKUP(Pronostics!$B883,Setup_MPP!$A:$G,2,FALSE)</f>
        <v>Joueur24</v>
      </c>
      <c r="F883" s="31" t="str">
        <f>VLOOKUP($B883,Setup_MPP!$A:$E,4,FALSE)</f>
        <v>#D5D5D5</v>
      </c>
      <c r="G883" s="31" t="str">
        <f>VLOOKUP($B883,Setup_MPP!$A:$E,5,FALSE)</f>
        <v>#727272</v>
      </c>
      <c r="H883" s="31" t="str">
        <f>IFERROR(IF(AND(A883&gt;=1,A883&lt;=104),VLOOKUP($A883,Location!$A:$J,6,FALSE),IF(A883=0,"Avant l'ouverture",IF(OR(A883=105,A883=106),"Bonus"))),"")</f>
        <v>Tour 1</v>
      </c>
      <c r="I883" s="31" t="str">
        <f>IF(LEFT(H883,4)="Tour",VLOOKUP(A883,Database!$A:$C,3,FALSE),"")</f>
        <v>L</v>
      </c>
      <c r="J883" s="31" t="str">
        <f>VLOOKUP($A883,Location!$A:$J,7,FALSE)</f>
        <v>Angleterre</v>
      </c>
      <c r="K883" s="31" t="str">
        <f>IFERROR(VLOOKUP(J883,Setup_Team!$B:$C,2,FALSE), "TDB")</f>
        <v>ENG</v>
      </c>
      <c r="L883" s="31" t="str">
        <f>VLOOKUP($A883,Location!$A:$J,8,FALSE)</f>
        <v>Croatie</v>
      </c>
      <c r="M883" s="31" t="str">
        <f>IFERROR(VLOOKUP(L883,Setup_Team!$B:$C,2,FALSE), "TDB")</f>
        <v>HRV</v>
      </c>
      <c r="N883" s="31" t="str">
        <f>VLOOKUP($A883,Location!$A:$J,9,FALSE)</f>
        <v>Arlington, Dallas, Texas</v>
      </c>
      <c r="O883" s="31" t="str">
        <f>VLOOKUP($A883,Location!$A:$J,10,FALSE)</f>
        <v>AT&amp;T Stadium</v>
      </c>
      <c r="R883" s="31">
        <v>0</v>
      </c>
      <c r="S883" s="25">
        <f>VLOOKUP($A883,Database!$A:$Y,10,FALSE)</f>
        <v>59</v>
      </c>
      <c r="T883" s="25">
        <f>VLOOKUP($A883,Database!$A:$Y,11,FALSE)</f>
        <v>119</v>
      </c>
      <c r="U883" s="25">
        <f>VLOOKUP($A883,Database!$A:$Y,12,FALSE)</f>
        <v>133</v>
      </c>
      <c r="V883" s="25" t="str">
        <f>VLOOKUP(A883,Database!A:M,13,FALSE)</f>
        <v>À venir</v>
      </c>
      <c r="W883" s="25" t="str">
        <f>VLOOKUP($A883,Database!$A:$Y,20,FALSE)</f>
        <v/>
      </c>
      <c r="X883" s="25" t="str">
        <f>VLOOKUP($A883,Database!$A:$Y,21,FALSE)</f>
        <v/>
      </c>
      <c r="Y883" s="25" t="str">
        <f ca="1">IF(C883&lt;NOW(),IF(AND(P883&gt;Q883,W883&gt;X883),S883,IF(AND(P883=Q883,W883=X883),T883,IF(AND(P883&lt;Q883,W883&lt;X883),U883,0))),"")</f>
        <v/>
      </c>
      <c r="Z883" s="25">
        <f>IF(AND(P883=W883,Q883=X883),1,0)</f>
        <v>1</v>
      </c>
      <c r="AA883" s="25" t="str">
        <f>IF(Z883=0,"",IF(ISBLANK(VLOOKUP(A883,Database!A:AA,22,FALSE)),"",VLOOKUP(A883,Database!A:AA,22,FALSE)))</f>
        <v>Exact</v>
      </c>
      <c r="AB883" s="25">
        <f ca="1">IFERROR(IF(AND(Y883&lt;&gt;"",OR(V883="Terminé",V883="En cours")),VLOOKUP(AA883,Setup_ScoreExactBonus!A:D,4,FALSE),0),0)</f>
        <v>0</v>
      </c>
      <c r="AC883" s="31" t="str">
        <f ca="1">IF(Y883&lt;&gt;"", Y883 + IF(Z883=1,AB883, 0), "")</f>
        <v/>
      </c>
      <c r="AD883" s="31">
        <f ca="1">SUMIFS(AC$2:AC883,D$2:D883,D883)*IF(R883=0,1,2)</f>
        <v>0</v>
      </c>
    </row>
    <row r="884" spans="1:30" x14ac:dyDescent="0.35">
      <c r="A884" s="31">
        <f>IF(ISBLANK(B884),"",COUNTIF(B$2:B884,B884))-1</f>
        <v>22</v>
      </c>
      <c r="B884" s="31">
        <v>25</v>
      </c>
      <c r="C884" s="10">
        <f>VLOOKUP($A884,Database!$A:$Y,7,FALSE)</f>
        <v>46190.916666666664</v>
      </c>
      <c r="D884" s="31" t="str">
        <f>VLOOKUP(Pronostics!$B884,Setup_MPP!$A:$G,3,FALSE)</f>
        <v>Joueur25</v>
      </c>
      <c r="E884" s="31" t="str">
        <f>VLOOKUP(Pronostics!$B884,Setup_MPP!$A:$G,2,FALSE)</f>
        <v>Joueur25</v>
      </c>
      <c r="F884" s="31" t="str">
        <f>VLOOKUP($B884,Setup_MPP!$A:$E,4,FALSE)</f>
        <v>#D5D5D5</v>
      </c>
      <c r="G884" s="31" t="str">
        <f>VLOOKUP($B884,Setup_MPP!$A:$E,5,FALSE)</f>
        <v>#727272</v>
      </c>
      <c r="H884" s="31" t="str">
        <f>IFERROR(IF(AND(A884&gt;=1,A884&lt;=104),VLOOKUP($A884,Location!$A:$J,6,FALSE),IF(A884=0,"Avant l'ouverture",IF(OR(A884=105,A884=106),"Bonus"))),"")</f>
        <v>Tour 1</v>
      </c>
      <c r="I884" s="31" t="str">
        <f>IF(LEFT(H884,4)="Tour",VLOOKUP(A884,Database!$A:$C,3,FALSE),"")</f>
        <v>L</v>
      </c>
      <c r="J884" s="31" t="str">
        <f>VLOOKUP($A884,Location!$A:$J,7,FALSE)</f>
        <v>Angleterre</v>
      </c>
      <c r="K884" s="31" t="str">
        <f>IFERROR(VLOOKUP(J884,Setup_Team!$B:$C,2,FALSE), "TDB")</f>
        <v>ENG</v>
      </c>
      <c r="L884" s="31" t="str">
        <f>VLOOKUP($A884,Location!$A:$J,8,FALSE)</f>
        <v>Croatie</v>
      </c>
      <c r="M884" s="31" t="str">
        <f>IFERROR(VLOOKUP(L884,Setup_Team!$B:$C,2,FALSE), "TDB")</f>
        <v>HRV</v>
      </c>
      <c r="N884" s="31" t="str">
        <f>VLOOKUP($A884,Location!$A:$J,9,FALSE)</f>
        <v>Arlington, Dallas, Texas</v>
      </c>
      <c r="O884" s="31" t="str">
        <f>VLOOKUP($A884,Location!$A:$J,10,FALSE)</f>
        <v>AT&amp;T Stadium</v>
      </c>
      <c r="R884" s="31">
        <v>0</v>
      </c>
      <c r="S884" s="25">
        <f>VLOOKUP($A884,Database!$A:$Y,10,FALSE)</f>
        <v>59</v>
      </c>
      <c r="T884" s="25">
        <f>VLOOKUP($A884,Database!$A:$Y,11,FALSE)</f>
        <v>119</v>
      </c>
      <c r="U884" s="25">
        <f>VLOOKUP($A884,Database!$A:$Y,12,FALSE)</f>
        <v>133</v>
      </c>
      <c r="V884" s="25" t="str">
        <f>VLOOKUP(A884,Database!A:M,13,FALSE)</f>
        <v>À venir</v>
      </c>
      <c r="W884" s="25" t="str">
        <f>VLOOKUP($A884,Database!$A:$Y,20,FALSE)</f>
        <v/>
      </c>
      <c r="X884" s="25" t="str">
        <f>VLOOKUP($A884,Database!$A:$Y,21,FALSE)</f>
        <v/>
      </c>
      <c r="Y884" s="25" t="str">
        <f ca="1">IF(C884&lt;NOW(),IF(AND(P884&gt;Q884,W884&gt;X884),S884,IF(AND(P884=Q884,W884=X884),T884,IF(AND(P884&lt;Q884,W884&lt;X884),U884,0))),"")</f>
        <v/>
      </c>
      <c r="Z884" s="25">
        <f>IF(AND(P884=W884,Q884=X884),1,0)</f>
        <v>1</v>
      </c>
      <c r="AA884" s="25" t="str">
        <f>IF(Z884=0,"",IF(ISBLANK(VLOOKUP(A884,Database!A:AA,22,FALSE)),"",VLOOKUP(A884,Database!A:AA,22,FALSE)))</f>
        <v>Exact</v>
      </c>
      <c r="AB884" s="25">
        <f ca="1">IFERROR(IF(AND(Y884&lt;&gt;"",OR(V884="Terminé",V884="En cours")),VLOOKUP(AA884,Setup_ScoreExactBonus!A:D,4,FALSE),0),0)</f>
        <v>0</v>
      </c>
      <c r="AC884" s="31" t="str">
        <f ca="1">IF(Y884&lt;&gt;"", Y884 + IF(Z884=1,AB884, 0), "")</f>
        <v/>
      </c>
      <c r="AD884" s="31">
        <f ca="1">SUMIFS(AC$2:AC884,D$2:D884,D884)*IF(R884=0,1,2)</f>
        <v>0</v>
      </c>
    </row>
    <row r="885" spans="1:30" x14ac:dyDescent="0.35">
      <c r="A885" s="31">
        <f>IF(ISBLANK(B885),"",COUNTIF(B$2:B885,B885))-1</f>
        <v>22</v>
      </c>
      <c r="B885" s="31">
        <v>26</v>
      </c>
      <c r="C885" s="10">
        <f>VLOOKUP($A885,Database!$A:$Y,7,FALSE)</f>
        <v>46190.916666666664</v>
      </c>
      <c r="D885" s="31" t="str">
        <f>VLOOKUP(Pronostics!$B885,Setup_MPP!$A:$G,3,FALSE)</f>
        <v>Joueur26</v>
      </c>
      <c r="E885" s="31" t="str">
        <f>VLOOKUP(Pronostics!$B885,Setup_MPP!$A:$G,2,FALSE)</f>
        <v>Joueur26</v>
      </c>
      <c r="F885" s="31" t="str">
        <f>VLOOKUP($B885,Setup_MPP!$A:$E,4,FALSE)</f>
        <v>#D5D5D5</v>
      </c>
      <c r="G885" s="31" t="str">
        <f>VLOOKUP($B885,Setup_MPP!$A:$E,5,FALSE)</f>
        <v>#727272</v>
      </c>
      <c r="H885" s="31" t="str">
        <f>IFERROR(IF(AND(A885&gt;=1,A885&lt;=104),VLOOKUP($A885,Location!$A:$J,6,FALSE),IF(A885=0,"Avant l'ouverture",IF(OR(A885=105,A885=106),"Bonus"))),"")</f>
        <v>Tour 1</v>
      </c>
      <c r="I885" s="31" t="str">
        <f>IF(LEFT(H885,4)="Tour",VLOOKUP(A885,Database!$A:$C,3,FALSE),"")</f>
        <v>L</v>
      </c>
      <c r="J885" s="31" t="str">
        <f>VLOOKUP($A885,Location!$A:$J,7,FALSE)</f>
        <v>Angleterre</v>
      </c>
      <c r="K885" s="31" t="str">
        <f>IFERROR(VLOOKUP(J885,Setup_Team!$B:$C,2,FALSE), "TDB")</f>
        <v>ENG</v>
      </c>
      <c r="L885" s="31" t="str">
        <f>VLOOKUP($A885,Location!$A:$J,8,FALSE)</f>
        <v>Croatie</v>
      </c>
      <c r="M885" s="31" t="str">
        <f>IFERROR(VLOOKUP(L885,Setup_Team!$B:$C,2,FALSE), "TDB")</f>
        <v>HRV</v>
      </c>
      <c r="N885" s="31" t="str">
        <f>VLOOKUP($A885,Location!$A:$J,9,FALSE)</f>
        <v>Arlington, Dallas, Texas</v>
      </c>
      <c r="O885" s="31" t="str">
        <f>VLOOKUP($A885,Location!$A:$J,10,FALSE)</f>
        <v>AT&amp;T Stadium</v>
      </c>
      <c r="R885" s="31">
        <v>0</v>
      </c>
      <c r="S885" s="25">
        <f>VLOOKUP($A885,Database!$A:$Y,10,FALSE)</f>
        <v>59</v>
      </c>
      <c r="T885" s="25">
        <f>VLOOKUP($A885,Database!$A:$Y,11,FALSE)</f>
        <v>119</v>
      </c>
      <c r="U885" s="25">
        <f>VLOOKUP($A885,Database!$A:$Y,12,FALSE)</f>
        <v>133</v>
      </c>
      <c r="V885" s="25" t="str">
        <f>VLOOKUP(A885,Database!A:M,13,FALSE)</f>
        <v>À venir</v>
      </c>
      <c r="W885" s="25" t="str">
        <f>VLOOKUP($A885,Database!$A:$Y,20,FALSE)</f>
        <v/>
      </c>
      <c r="X885" s="25" t="str">
        <f>VLOOKUP($A885,Database!$A:$Y,21,FALSE)</f>
        <v/>
      </c>
      <c r="Y885" s="25" t="str">
        <f ca="1">IF(C885&lt;NOW(),IF(AND(P885&gt;Q885,W885&gt;X885),S885,IF(AND(P885=Q885,W885=X885),T885,IF(AND(P885&lt;Q885,W885&lt;X885),U885,0))),"")</f>
        <v/>
      </c>
      <c r="Z885" s="25">
        <f>IF(AND(P885=W885,Q885=X885),1,0)</f>
        <v>1</v>
      </c>
      <c r="AA885" s="25" t="str">
        <f>IF(Z885=0,"",IF(ISBLANK(VLOOKUP(A885,Database!A:AA,22,FALSE)),"",VLOOKUP(A885,Database!A:AA,22,FALSE)))</f>
        <v>Exact</v>
      </c>
      <c r="AB885" s="25">
        <f ca="1">IFERROR(IF(AND(Y885&lt;&gt;"",OR(V885="Terminé",V885="En cours")),VLOOKUP(AA885,Setup_ScoreExactBonus!A:D,4,FALSE),0),0)</f>
        <v>0</v>
      </c>
      <c r="AC885" s="31" t="str">
        <f ca="1">IF(Y885&lt;&gt;"", Y885 + IF(Z885=1,AB885, 0), "")</f>
        <v/>
      </c>
      <c r="AD885" s="31">
        <f ca="1">SUMIFS(AC$2:AC885,D$2:D885,D885)*IF(R885=0,1,2)</f>
        <v>0</v>
      </c>
    </row>
    <row r="886" spans="1:30" x14ac:dyDescent="0.35">
      <c r="A886" s="31">
        <f>IF(ISBLANK(B886),"",COUNTIF(B$2:B886,B886))-1</f>
        <v>22</v>
      </c>
      <c r="B886" s="31">
        <v>27</v>
      </c>
      <c r="C886" s="10">
        <f>VLOOKUP($A886,Database!$A:$Y,7,FALSE)</f>
        <v>46190.916666666664</v>
      </c>
      <c r="D886" s="31" t="str">
        <f>VLOOKUP(Pronostics!$B886,Setup_MPP!$A:$G,3,FALSE)</f>
        <v>Joueur27</v>
      </c>
      <c r="E886" s="31" t="str">
        <f>VLOOKUP(Pronostics!$B886,Setup_MPP!$A:$G,2,FALSE)</f>
        <v>Joueur27</v>
      </c>
      <c r="F886" s="31" t="str">
        <f>VLOOKUP($B886,Setup_MPP!$A:$E,4,FALSE)</f>
        <v>#D5D5D5</v>
      </c>
      <c r="G886" s="31" t="str">
        <f>VLOOKUP($B886,Setup_MPP!$A:$E,5,FALSE)</f>
        <v>#727272</v>
      </c>
      <c r="H886" s="31" t="str">
        <f>IFERROR(IF(AND(A886&gt;=1,A886&lt;=104),VLOOKUP($A886,Location!$A:$J,6,FALSE),IF(A886=0,"Avant l'ouverture",IF(OR(A886=105,A886=106),"Bonus"))),"")</f>
        <v>Tour 1</v>
      </c>
      <c r="I886" s="31" t="str">
        <f>IF(LEFT(H886,4)="Tour",VLOOKUP(A886,Database!$A:$C,3,FALSE),"")</f>
        <v>L</v>
      </c>
      <c r="J886" s="31" t="str">
        <f>VLOOKUP($A886,Location!$A:$J,7,FALSE)</f>
        <v>Angleterre</v>
      </c>
      <c r="K886" s="31" t="str">
        <f>IFERROR(VLOOKUP(J886,Setup_Team!$B:$C,2,FALSE), "TDB")</f>
        <v>ENG</v>
      </c>
      <c r="L886" s="31" t="str">
        <f>VLOOKUP($A886,Location!$A:$J,8,FALSE)</f>
        <v>Croatie</v>
      </c>
      <c r="M886" s="31" t="str">
        <f>IFERROR(VLOOKUP(L886,Setup_Team!$B:$C,2,FALSE), "TDB")</f>
        <v>HRV</v>
      </c>
      <c r="N886" s="31" t="str">
        <f>VLOOKUP($A886,Location!$A:$J,9,FALSE)</f>
        <v>Arlington, Dallas, Texas</v>
      </c>
      <c r="O886" s="31" t="str">
        <f>VLOOKUP($A886,Location!$A:$J,10,FALSE)</f>
        <v>AT&amp;T Stadium</v>
      </c>
      <c r="R886" s="31">
        <v>0</v>
      </c>
      <c r="S886" s="25">
        <f>VLOOKUP($A886,Database!$A:$Y,10,FALSE)</f>
        <v>59</v>
      </c>
      <c r="T886" s="25">
        <f>VLOOKUP($A886,Database!$A:$Y,11,FALSE)</f>
        <v>119</v>
      </c>
      <c r="U886" s="25">
        <f>VLOOKUP($A886,Database!$A:$Y,12,FALSE)</f>
        <v>133</v>
      </c>
      <c r="V886" s="25" t="str">
        <f>VLOOKUP(A886,Database!A:M,13,FALSE)</f>
        <v>À venir</v>
      </c>
      <c r="W886" s="25" t="str">
        <f>VLOOKUP($A886,Database!$A:$Y,20,FALSE)</f>
        <v/>
      </c>
      <c r="X886" s="25" t="str">
        <f>VLOOKUP($A886,Database!$A:$Y,21,FALSE)</f>
        <v/>
      </c>
      <c r="Y886" s="25" t="str">
        <f ca="1">IF(C886&lt;NOW(),IF(AND(P886&gt;Q886,W886&gt;X886),S886,IF(AND(P886=Q886,W886=X886),T886,IF(AND(P886&lt;Q886,W886&lt;X886),U886,0))),"")</f>
        <v/>
      </c>
      <c r="Z886" s="25">
        <f>IF(AND(P886=W886,Q886=X886),1,0)</f>
        <v>1</v>
      </c>
      <c r="AA886" s="25" t="str">
        <f>IF(Z886=0,"",IF(ISBLANK(VLOOKUP(A886,Database!A:AA,22,FALSE)),"",VLOOKUP(A886,Database!A:AA,22,FALSE)))</f>
        <v>Exact</v>
      </c>
      <c r="AB886" s="25">
        <f ca="1">IFERROR(IF(AND(Y886&lt;&gt;"",OR(V886="Terminé",V886="En cours")),VLOOKUP(AA886,Setup_ScoreExactBonus!A:D,4,FALSE),0),0)</f>
        <v>0</v>
      </c>
      <c r="AC886" s="31" t="str">
        <f ca="1">IF(Y886&lt;&gt;"", Y886 + IF(Z886=1,AB886, 0), "")</f>
        <v/>
      </c>
      <c r="AD886" s="31">
        <f ca="1">SUMIFS(AC$2:AC886,D$2:D886,D886)*IF(R886=0,1,2)</f>
        <v>0</v>
      </c>
    </row>
    <row r="887" spans="1:30" x14ac:dyDescent="0.35">
      <c r="A887" s="31">
        <f>IF(ISBLANK(B887),"",COUNTIF(B$2:B887,B887))-1</f>
        <v>22</v>
      </c>
      <c r="B887" s="31">
        <v>28</v>
      </c>
      <c r="C887" s="10">
        <f>VLOOKUP($A887,Database!$A:$Y,7,FALSE)</f>
        <v>46190.916666666664</v>
      </c>
      <c r="D887" s="31" t="str">
        <f>VLOOKUP(Pronostics!$B887,Setup_MPP!$A:$G,3,FALSE)</f>
        <v>Joueur28</v>
      </c>
      <c r="E887" s="31" t="str">
        <f>VLOOKUP(Pronostics!$B887,Setup_MPP!$A:$G,2,FALSE)</f>
        <v>Joueur28</v>
      </c>
      <c r="F887" s="31" t="str">
        <f>VLOOKUP($B887,Setup_MPP!$A:$E,4,FALSE)</f>
        <v>#D5D5D5</v>
      </c>
      <c r="G887" s="31" t="str">
        <f>VLOOKUP($B887,Setup_MPP!$A:$E,5,FALSE)</f>
        <v>#727272</v>
      </c>
      <c r="H887" s="31" t="str">
        <f>IFERROR(IF(AND(A887&gt;=1,A887&lt;=104),VLOOKUP($A887,Location!$A:$J,6,FALSE),IF(A887=0,"Avant l'ouverture",IF(OR(A887=105,A887=106),"Bonus"))),"")</f>
        <v>Tour 1</v>
      </c>
      <c r="I887" s="31" t="str">
        <f>IF(LEFT(H887,4)="Tour",VLOOKUP(A887,Database!$A:$C,3,FALSE),"")</f>
        <v>L</v>
      </c>
      <c r="J887" s="31" t="str">
        <f>VLOOKUP($A887,Location!$A:$J,7,FALSE)</f>
        <v>Angleterre</v>
      </c>
      <c r="K887" s="31" t="str">
        <f>IFERROR(VLOOKUP(J887,Setup_Team!$B:$C,2,FALSE), "TDB")</f>
        <v>ENG</v>
      </c>
      <c r="L887" s="31" t="str">
        <f>VLOOKUP($A887,Location!$A:$J,8,FALSE)</f>
        <v>Croatie</v>
      </c>
      <c r="M887" s="31" t="str">
        <f>IFERROR(VLOOKUP(L887,Setup_Team!$B:$C,2,FALSE), "TDB")</f>
        <v>HRV</v>
      </c>
      <c r="N887" s="31" t="str">
        <f>VLOOKUP($A887,Location!$A:$J,9,FALSE)</f>
        <v>Arlington, Dallas, Texas</v>
      </c>
      <c r="O887" s="31" t="str">
        <f>VLOOKUP($A887,Location!$A:$J,10,FALSE)</f>
        <v>AT&amp;T Stadium</v>
      </c>
      <c r="R887" s="31">
        <v>0</v>
      </c>
      <c r="S887" s="25">
        <f>VLOOKUP($A887,Database!$A:$Y,10,FALSE)</f>
        <v>59</v>
      </c>
      <c r="T887" s="25">
        <f>VLOOKUP($A887,Database!$A:$Y,11,FALSE)</f>
        <v>119</v>
      </c>
      <c r="U887" s="25">
        <f>VLOOKUP($A887,Database!$A:$Y,12,FALSE)</f>
        <v>133</v>
      </c>
      <c r="V887" s="25" t="str">
        <f>VLOOKUP(A887,Database!A:M,13,FALSE)</f>
        <v>À venir</v>
      </c>
      <c r="W887" s="25" t="str">
        <f>VLOOKUP($A887,Database!$A:$Y,20,FALSE)</f>
        <v/>
      </c>
      <c r="X887" s="25" t="str">
        <f>VLOOKUP($A887,Database!$A:$Y,21,FALSE)</f>
        <v/>
      </c>
      <c r="Y887" s="25" t="str">
        <f ca="1">IF(C887&lt;NOW(),IF(AND(P887&gt;Q887,W887&gt;X887),S887,IF(AND(P887=Q887,W887=X887),T887,IF(AND(P887&lt;Q887,W887&lt;X887),U887,0))),"")</f>
        <v/>
      </c>
      <c r="Z887" s="25">
        <f>IF(AND(P887=W887,Q887=X887),1,0)</f>
        <v>1</v>
      </c>
      <c r="AA887" s="25" t="str">
        <f>IF(Z887=0,"",IF(ISBLANK(VLOOKUP(A887,Database!A:AA,22,FALSE)),"",VLOOKUP(A887,Database!A:AA,22,FALSE)))</f>
        <v>Exact</v>
      </c>
      <c r="AB887" s="25">
        <f ca="1">IFERROR(IF(AND(Y887&lt;&gt;"",OR(V887="Terminé",V887="En cours")),VLOOKUP(AA887,Setup_ScoreExactBonus!A:D,4,FALSE),0),0)</f>
        <v>0</v>
      </c>
      <c r="AC887" s="31" t="str">
        <f ca="1">IF(Y887&lt;&gt;"", Y887 + IF(Z887=1,AB887, 0), "")</f>
        <v/>
      </c>
      <c r="AD887" s="31">
        <f ca="1">SUMIFS(AC$2:AC887,D$2:D887,D887)*IF(R887=0,1,2)</f>
        <v>0</v>
      </c>
    </row>
    <row r="888" spans="1:30" x14ac:dyDescent="0.35">
      <c r="A888" s="31">
        <f>IF(ISBLANK(B888),"",COUNTIF(B$2:B888,B888))-1</f>
        <v>22</v>
      </c>
      <c r="B888" s="31">
        <v>29</v>
      </c>
      <c r="C888" s="10">
        <f>VLOOKUP($A888,Database!$A:$Y,7,FALSE)</f>
        <v>46190.916666666664</v>
      </c>
      <c r="D888" s="31" t="str">
        <f>VLOOKUP(Pronostics!$B888,Setup_MPP!$A:$G,3,FALSE)</f>
        <v>Joueur29</v>
      </c>
      <c r="E888" s="31" t="str">
        <f>VLOOKUP(Pronostics!$B888,Setup_MPP!$A:$G,2,FALSE)</f>
        <v>Joueur29</v>
      </c>
      <c r="F888" s="31" t="str">
        <f>VLOOKUP($B888,Setup_MPP!$A:$E,4,FALSE)</f>
        <v>#D5D5D5</v>
      </c>
      <c r="G888" s="31" t="str">
        <f>VLOOKUP($B888,Setup_MPP!$A:$E,5,FALSE)</f>
        <v>#727272</v>
      </c>
      <c r="H888" s="31" t="str">
        <f>IFERROR(IF(AND(A888&gt;=1,A888&lt;=104),VLOOKUP($A888,Location!$A:$J,6,FALSE),IF(A888=0,"Avant l'ouverture",IF(OR(A888=105,A888=106),"Bonus"))),"")</f>
        <v>Tour 1</v>
      </c>
      <c r="I888" s="31" t="str">
        <f>IF(LEFT(H888,4)="Tour",VLOOKUP(A888,Database!$A:$C,3,FALSE),"")</f>
        <v>L</v>
      </c>
      <c r="J888" s="31" t="str">
        <f>VLOOKUP($A888,Location!$A:$J,7,FALSE)</f>
        <v>Angleterre</v>
      </c>
      <c r="K888" s="31" t="str">
        <f>IFERROR(VLOOKUP(J888,Setup_Team!$B:$C,2,FALSE), "TDB")</f>
        <v>ENG</v>
      </c>
      <c r="L888" s="31" t="str">
        <f>VLOOKUP($A888,Location!$A:$J,8,FALSE)</f>
        <v>Croatie</v>
      </c>
      <c r="M888" s="31" t="str">
        <f>IFERROR(VLOOKUP(L888,Setup_Team!$B:$C,2,FALSE), "TDB")</f>
        <v>HRV</v>
      </c>
      <c r="N888" s="31" t="str">
        <f>VLOOKUP($A888,Location!$A:$J,9,FALSE)</f>
        <v>Arlington, Dallas, Texas</v>
      </c>
      <c r="O888" s="31" t="str">
        <f>VLOOKUP($A888,Location!$A:$J,10,FALSE)</f>
        <v>AT&amp;T Stadium</v>
      </c>
      <c r="R888" s="31">
        <v>0</v>
      </c>
      <c r="S888" s="25">
        <f>VLOOKUP($A888,Database!$A:$Y,10,FALSE)</f>
        <v>59</v>
      </c>
      <c r="T888" s="25">
        <f>VLOOKUP($A888,Database!$A:$Y,11,FALSE)</f>
        <v>119</v>
      </c>
      <c r="U888" s="25">
        <f>VLOOKUP($A888,Database!$A:$Y,12,FALSE)</f>
        <v>133</v>
      </c>
      <c r="V888" s="25" t="str">
        <f>VLOOKUP(A888,Database!A:M,13,FALSE)</f>
        <v>À venir</v>
      </c>
      <c r="W888" s="25" t="str">
        <f>VLOOKUP($A888,Database!$A:$Y,20,FALSE)</f>
        <v/>
      </c>
      <c r="X888" s="25" t="str">
        <f>VLOOKUP($A888,Database!$A:$Y,21,FALSE)</f>
        <v/>
      </c>
      <c r="Y888" s="25" t="str">
        <f ca="1">IF(C888&lt;NOW(),IF(AND(P888&gt;Q888,W888&gt;X888),S888,IF(AND(P888=Q888,W888=X888),T888,IF(AND(P888&lt;Q888,W888&lt;X888),U888,0))),"")</f>
        <v/>
      </c>
      <c r="Z888" s="25">
        <f>IF(AND(P888=W888,Q888=X888),1,0)</f>
        <v>1</v>
      </c>
      <c r="AA888" s="25" t="str">
        <f>IF(Z888=0,"",IF(ISBLANK(VLOOKUP(A888,Database!A:AA,22,FALSE)),"",VLOOKUP(A888,Database!A:AA,22,FALSE)))</f>
        <v>Exact</v>
      </c>
      <c r="AB888" s="25">
        <f ca="1">IFERROR(IF(AND(Y888&lt;&gt;"",OR(V888="Terminé",V888="En cours")),VLOOKUP(AA888,Setup_ScoreExactBonus!A:D,4,FALSE),0),0)</f>
        <v>0</v>
      </c>
      <c r="AC888" s="31" t="str">
        <f ca="1">IF(Y888&lt;&gt;"", Y888 + IF(Z888=1,AB888, 0), "")</f>
        <v/>
      </c>
      <c r="AD888" s="31">
        <f ca="1">SUMIFS(AC$2:AC888,D$2:D888,D888)*IF(R888=0,1,2)</f>
        <v>0</v>
      </c>
    </row>
    <row r="889" spans="1:30" x14ac:dyDescent="0.35">
      <c r="A889" s="31">
        <f>IF(ISBLANK(B889),"",COUNTIF(B$2:B889,B889))-1</f>
        <v>22</v>
      </c>
      <c r="B889" s="31">
        <v>30</v>
      </c>
      <c r="C889" s="10">
        <f>VLOOKUP($A889,Database!$A:$Y,7,FALSE)</f>
        <v>46190.916666666664</v>
      </c>
      <c r="D889" s="31" t="str">
        <f>VLOOKUP(Pronostics!$B889,Setup_MPP!$A:$G,3,FALSE)</f>
        <v>Joueur30</v>
      </c>
      <c r="E889" s="31" t="str">
        <f>VLOOKUP(Pronostics!$B889,Setup_MPP!$A:$G,2,FALSE)</f>
        <v>Joueur30</v>
      </c>
      <c r="F889" s="31" t="str">
        <f>VLOOKUP($B889,Setup_MPP!$A:$E,4,FALSE)</f>
        <v>#D5D5D5</v>
      </c>
      <c r="G889" s="31" t="str">
        <f>VLOOKUP($B889,Setup_MPP!$A:$E,5,FALSE)</f>
        <v>#727272</v>
      </c>
      <c r="H889" s="31" t="str">
        <f>IFERROR(IF(AND(A889&gt;=1,A889&lt;=104),VLOOKUP($A889,Location!$A:$J,6,FALSE),IF(A889=0,"Avant l'ouverture",IF(OR(A889=105,A889=106),"Bonus"))),"")</f>
        <v>Tour 1</v>
      </c>
      <c r="I889" s="31" t="str">
        <f>IF(LEFT(H889,4)="Tour",VLOOKUP(A889,Database!$A:$C,3,FALSE),"")</f>
        <v>L</v>
      </c>
      <c r="J889" s="31" t="str">
        <f>VLOOKUP($A889,Location!$A:$J,7,FALSE)</f>
        <v>Angleterre</v>
      </c>
      <c r="K889" s="31" t="str">
        <f>IFERROR(VLOOKUP(J889,Setup_Team!$B:$C,2,FALSE), "TDB")</f>
        <v>ENG</v>
      </c>
      <c r="L889" s="31" t="str">
        <f>VLOOKUP($A889,Location!$A:$J,8,FALSE)</f>
        <v>Croatie</v>
      </c>
      <c r="M889" s="31" t="str">
        <f>IFERROR(VLOOKUP(L889,Setup_Team!$B:$C,2,FALSE), "TDB")</f>
        <v>HRV</v>
      </c>
      <c r="N889" s="31" t="str">
        <f>VLOOKUP($A889,Location!$A:$J,9,FALSE)</f>
        <v>Arlington, Dallas, Texas</v>
      </c>
      <c r="O889" s="31" t="str">
        <f>VLOOKUP($A889,Location!$A:$J,10,FALSE)</f>
        <v>AT&amp;T Stadium</v>
      </c>
      <c r="R889" s="31">
        <v>0</v>
      </c>
      <c r="S889" s="25">
        <f>VLOOKUP($A889,Database!$A:$Y,10,FALSE)</f>
        <v>59</v>
      </c>
      <c r="T889" s="25">
        <f>VLOOKUP($A889,Database!$A:$Y,11,FALSE)</f>
        <v>119</v>
      </c>
      <c r="U889" s="25">
        <f>VLOOKUP($A889,Database!$A:$Y,12,FALSE)</f>
        <v>133</v>
      </c>
      <c r="V889" s="25" t="str">
        <f>VLOOKUP(A889,Database!A:M,13,FALSE)</f>
        <v>À venir</v>
      </c>
      <c r="W889" s="25" t="str">
        <f>VLOOKUP($A889,Database!$A:$Y,20,FALSE)</f>
        <v/>
      </c>
      <c r="X889" s="25" t="str">
        <f>VLOOKUP($A889,Database!$A:$Y,21,FALSE)</f>
        <v/>
      </c>
      <c r="Y889" s="25" t="str">
        <f ca="1">IF(C889&lt;NOW(),IF(AND(P889&gt;Q889,W889&gt;X889),S889,IF(AND(P889=Q889,W889=X889),T889,IF(AND(P889&lt;Q889,W889&lt;X889),U889,0))),"")</f>
        <v/>
      </c>
      <c r="Z889" s="25">
        <f>IF(AND(P889=W889,Q889=X889),1,0)</f>
        <v>1</v>
      </c>
      <c r="AA889" s="25" t="str">
        <f>IF(Z889=0,"",IF(ISBLANK(VLOOKUP(A889,Database!A:AA,22,FALSE)),"",VLOOKUP(A889,Database!A:AA,22,FALSE)))</f>
        <v>Exact</v>
      </c>
      <c r="AB889" s="25">
        <f ca="1">IFERROR(IF(AND(Y889&lt;&gt;"",OR(V889="Terminé",V889="En cours")),VLOOKUP(AA889,Setup_ScoreExactBonus!A:D,4,FALSE),0),0)</f>
        <v>0</v>
      </c>
      <c r="AC889" s="31" t="str">
        <f ca="1">IF(Y889&lt;&gt;"", Y889 + IF(Z889=1,AB889, 0), "")</f>
        <v/>
      </c>
      <c r="AD889" s="31">
        <f ca="1">SUMIFS(AC$2:AC889,D$2:D889,D889)*IF(R889=0,1,2)</f>
        <v>0</v>
      </c>
    </row>
    <row r="890" spans="1:30" x14ac:dyDescent="0.35">
      <c r="A890" s="31">
        <f>IF(ISBLANK(B890),"",COUNTIF(B$2:B890,B890))-1</f>
        <v>22</v>
      </c>
      <c r="B890" s="31">
        <v>31</v>
      </c>
      <c r="C890" s="10">
        <f>VLOOKUP($A890,Database!$A:$Y,7,FALSE)</f>
        <v>46190.916666666664</v>
      </c>
      <c r="D890" s="31" t="str">
        <f>VLOOKUP(Pronostics!$B890,Setup_MPP!$A:$G,3,FALSE)</f>
        <v>Joueur31</v>
      </c>
      <c r="E890" s="31" t="str">
        <f>VLOOKUP(Pronostics!$B890,Setup_MPP!$A:$G,2,FALSE)</f>
        <v>Joueur31</v>
      </c>
      <c r="F890" s="31" t="str">
        <f>VLOOKUP($B890,Setup_MPP!$A:$E,4,FALSE)</f>
        <v>#D5D5D5</v>
      </c>
      <c r="G890" s="31" t="str">
        <f>VLOOKUP($B890,Setup_MPP!$A:$E,5,FALSE)</f>
        <v>#727272</v>
      </c>
      <c r="H890" s="31" t="str">
        <f>IFERROR(IF(AND(A890&gt;=1,A890&lt;=104),VLOOKUP($A890,Location!$A:$J,6,FALSE),IF(A890=0,"Avant l'ouverture",IF(OR(A890=105,A890=106),"Bonus"))),"")</f>
        <v>Tour 1</v>
      </c>
      <c r="I890" s="31" t="str">
        <f>IF(LEFT(H890,4)="Tour",VLOOKUP(A890,Database!$A:$C,3,FALSE),"")</f>
        <v>L</v>
      </c>
      <c r="J890" s="31" t="str">
        <f>VLOOKUP($A890,Location!$A:$J,7,FALSE)</f>
        <v>Angleterre</v>
      </c>
      <c r="K890" s="31" t="str">
        <f>IFERROR(VLOOKUP(J890,Setup_Team!$B:$C,2,FALSE), "TDB")</f>
        <v>ENG</v>
      </c>
      <c r="L890" s="31" t="str">
        <f>VLOOKUP($A890,Location!$A:$J,8,FALSE)</f>
        <v>Croatie</v>
      </c>
      <c r="M890" s="31" t="str">
        <f>IFERROR(VLOOKUP(L890,Setup_Team!$B:$C,2,FALSE), "TDB")</f>
        <v>HRV</v>
      </c>
      <c r="N890" s="31" t="str">
        <f>VLOOKUP($A890,Location!$A:$J,9,FALSE)</f>
        <v>Arlington, Dallas, Texas</v>
      </c>
      <c r="O890" s="31" t="str">
        <f>VLOOKUP($A890,Location!$A:$J,10,FALSE)</f>
        <v>AT&amp;T Stadium</v>
      </c>
      <c r="R890" s="31">
        <v>0</v>
      </c>
      <c r="S890" s="25">
        <f>VLOOKUP($A890,Database!$A:$Y,10,FALSE)</f>
        <v>59</v>
      </c>
      <c r="T890" s="25">
        <f>VLOOKUP($A890,Database!$A:$Y,11,FALSE)</f>
        <v>119</v>
      </c>
      <c r="U890" s="25">
        <f>VLOOKUP($A890,Database!$A:$Y,12,FALSE)</f>
        <v>133</v>
      </c>
      <c r="V890" s="25" t="str">
        <f>VLOOKUP(A890,Database!A:M,13,FALSE)</f>
        <v>À venir</v>
      </c>
      <c r="W890" s="25" t="str">
        <f>VLOOKUP($A890,Database!$A:$Y,20,FALSE)</f>
        <v/>
      </c>
      <c r="X890" s="25" t="str">
        <f>VLOOKUP($A890,Database!$A:$Y,21,FALSE)</f>
        <v/>
      </c>
      <c r="Y890" s="25" t="str">
        <f ca="1">IF(C890&lt;NOW(),IF(AND(P890&gt;Q890,W890&gt;X890),S890,IF(AND(P890=Q890,W890=X890),T890,IF(AND(P890&lt;Q890,W890&lt;X890),U890,0))),"")</f>
        <v/>
      </c>
      <c r="Z890" s="25">
        <f>IF(AND(P890=W890,Q890=X890),1,0)</f>
        <v>1</v>
      </c>
      <c r="AA890" s="25" t="str">
        <f>IF(Z890=0,"",IF(ISBLANK(VLOOKUP(A890,Database!A:AA,22,FALSE)),"",VLOOKUP(A890,Database!A:AA,22,FALSE)))</f>
        <v>Exact</v>
      </c>
      <c r="AB890" s="25">
        <f ca="1">IFERROR(IF(AND(Y890&lt;&gt;"",OR(V890="Terminé",V890="En cours")),VLOOKUP(AA890,Setup_ScoreExactBonus!A:D,4,FALSE),0),0)</f>
        <v>0</v>
      </c>
      <c r="AC890" s="31" t="str">
        <f ca="1">IF(Y890&lt;&gt;"", Y890 + IF(Z890=1,AB890, 0), "")</f>
        <v/>
      </c>
      <c r="AD890" s="31">
        <f ca="1">SUMIFS(AC$2:AC890,D$2:D890,D890)*IF(R890=0,1,2)</f>
        <v>0</v>
      </c>
    </row>
    <row r="891" spans="1:30" x14ac:dyDescent="0.35">
      <c r="A891" s="31">
        <f>IF(ISBLANK(B891),"",COUNTIF(B$2:B891,B891))-1</f>
        <v>22</v>
      </c>
      <c r="B891" s="31">
        <v>32</v>
      </c>
      <c r="C891" s="10">
        <f>VLOOKUP($A891,Database!$A:$Y,7,FALSE)</f>
        <v>46190.916666666664</v>
      </c>
      <c r="D891" s="31" t="str">
        <f>VLOOKUP(Pronostics!$B891,Setup_MPP!$A:$G,3,FALSE)</f>
        <v>Joueur32</v>
      </c>
      <c r="E891" s="31" t="str">
        <f>VLOOKUP(Pronostics!$B891,Setup_MPP!$A:$G,2,FALSE)</f>
        <v>Joueur32</v>
      </c>
      <c r="F891" s="31" t="str">
        <f>VLOOKUP($B891,Setup_MPP!$A:$E,4,FALSE)</f>
        <v>#D5D5D5</v>
      </c>
      <c r="G891" s="31" t="str">
        <f>VLOOKUP($B891,Setup_MPP!$A:$E,5,FALSE)</f>
        <v>#727272</v>
      </c>
      <c r="H891" s="31" t="str">
        <f>IFERROR(IF(AND(A891&gt;=1,A891&lt;=104),VLOOKUP($A891,Location!$A:$J,6,FALSE),IF(A891=0,"Avant l'ouverture",IF(OR(A891=105,A891=106),"Bonus"))),"")</f>
        <v>Tour 1</v>
      </c>
      <c r="I891" s="31" t="str">
        <f>IF(LEFT(H891,4)="Tour",VLOOKUP(A891,Database!$A:$C,3,FALSE),"")</f>
        <v>L</v>
      </c>
      <c r="J891" s="31" t="str">
        <f>VLOOKUP($A891,Location!$A:$J,7,FALSE)</f>
        <v>Angleterre</v>
      </c>
      <c r="K891" s="31" t="str">
        <f>IFERROR(VLOOKUP(J891,Setup_Team!$B:$C,2,FALSE), "TDB")</f>
        <v>ENG</v>
      </c>
      <c r="L891" s="31" t="str">
        <f>VLOOKUP($A891,Location!$A:$J,8,FALSE)</f>
        <v>Croatie</v>
      </c>
      <c r="M891" s="31" t="str">
        <f>IFERROR(VLOOKUP(L891,Setup_Team!$B:$C,2,FALSE), "TDB")</f>
        <v>HRV</v>
      </c>
      <c r="N891" s="31" t="str">
        <f>VLOOKUP($A891,Location!$A:$J,9,FALSE)</f>
        <v>Arlington, Dallas, Texas</v>
      </c>
      <c r="O891" s="31" t="str">
        <f>VLOOKUP($A891,Location!$A:$J,10,FALSE)</f>
        <v>AT&amp;T Stadium</v>
      </c>
      <c r="R891" s="31">
        <v>0</v>
      </c>
      <c r="S891" s="25">
        <f>VLOOKUP($A891,Database!$A:$Y,10,FALSE)</f>
        <v>59</v>
      </c>
      <c r="T891" s="25">
        <f>VLOOKUP($A891,Database!$A:$Y,11,FALSE)</f>
        <v>119</v>
      </c>
      <c r="U891" s="25">
        <f>VLOOKUP($A891,Database!$A:$Y,12,FALSE)</f>
        <v>133</v>
      </c>
      <c r="V891" s="25" t="str">
        <f>VLOOKUP(A891,Database!A:M,13,FALSE)</f>
        <v>À venir</v>
      </c>
      <c r="W891" s="25" t="str">
        <f>VLOOKUP($A891,Database!$A:$Y,20,FALSE)</f>
        <v/>
      </c>
      <c r="X891" s="25" t="str">
        <f>VLOOKUP($A891,Database!$A:$Y,21,FALSE)</f>
        <v/>
      </c>
      <c r="Y891" s="25" t="str">
        <f ca="1">IF(C891&lt;NOW(),IF(AND(P891&gt;Q891,W891&gt;X891),S891,IF(AND(P891=Q891,W891=X891),T891,IF(AND(P891&lt;Q891,W891&lt;X891),U891,0))),"")</f>
        <v/>
      </c>
      <c r="Z891" s="25">
        <f>IF(AND(P891=W891,Q891=X891),1,0)</f>
        <v>1</v>
      </c>
      <c r="AA891" s="25" t="str">
        <f>IF(Z891=0,"",IF(ISBLANK(VLOOKUP(A891,Database!A:AA,22,FALSE)),"",VLOOKUP(A891,Database!A:AA,22,FALSE)))</f>
        <v>Exact</v>
      </c>
      <c r="AB891" s="25">
        <f ca="1">IFERROR(IF(AND(Y891&lt;&gt;"",OR(V891="Terminé",V891="En cours")),VLOOKUP(AA891,Setup_ScoreExactBonus!A:D,4,FALSE),0),0)</f>
        <v>0</v>
      </c>
      <c r="AC891" s="31" t="str">
        <f ca="1">IF(Y891&lt;&gt;"", Y891 + IF(Z891=1,AB891, 0), "")</f>
        <v/>
      </c>
      <c r="AD891" s="31">
        <f ca="1">SUMIFS(AC$2:AC891,D$2:D891,D891)*IF(R891=0,1,2)</f>
        <v>0</v>
      </c>
    </row>
    <row r="892" spans="1:30" x14ac:dyDescent="0.35">
      <c r="A892" s="31">
        <f>IF(ISBLANK(B892),"",COUNTIF(B$2:B892,B892))-1</f>
        <v>22</v>
      </c>
      <c r="B892" s="31">
        <v>33</v>
      </c>
      <c r="C892" s="10">
        <f>VLOOKUP($A892,Database!$A:$Y,7,FALSE)</f>
        <v>46190.916666666664</v>
      </c>
      <c r="D892" s="31" t="str">
        <f>VLOOKUP(Pronostics!$B892,Setup_MPP!$A:$G,3,FALSE)</f>
        <v>Joueur33</v>
      </c>
      <c r="E892" s="31" t="str">
        <f>VLOOKUP(Pronostics!$B892,Setup_MPP!$A:$G,2,FALSE)</f>
        <v>Joueur33</v>
      </c>
      <c r="F892" s="31" t="str">
        <f>VLOOKUP($B892,Setup_MPP!$A:$E,4,FALSE)</f>
        <v>#D5D5D5</v>
      </c>
      <c r="G892" s="31" t="str">
        <f>VLOOKUP($B892,Setup_MPP!$A:$E,5,FALSE)</f>
        <v>#727272</v>
      </c>
      <c r="H892" s="31" t="str">
        <f>IFERROR(IF(AND(A892&gt;=1,A892&lt;=104),VLOOKUP($A892,Location!$A:$J,6,FALSE),IF(A892=0,"Avant l'ouverture",IF(OR(A892=105,A892=106),"Bonus"))),"")</f>
        <v>Tour 1</v>
      </c>
      <c r="I892" s="31" t="str">
        <f>IF(LEFT(H892,4)="Tour",VLOOKUP(A892,Database!$A:$C,3,FALSE),"")</f>
        <v>L</v>
      </c>
      <c r="J892" s="31" t="str">
        <f>VLOOKUP($A892,Location!$A:$J,7,FALSE)</f>
        <v>Angleterre</v>
      </c>
      <c r="K892" s="31" t="str">
        <f>IFERROR(VLOOKUP(J892,Setup_Team!$B:$C,2,FALSE), "TDB")</f>
        <v>ENG</v>
      </c>
      <c r="L892" s="31" t="str">
        <f>VLOOKUP($A892,Location!$A:$J,8,FALSE)</f>
        <v>Croatie</v>
      </c>
      <c r="M892" s="31" t="str">
        <f>IFERROR(VLOOKUP(L892,Setup_Team!$B:$C,2,FALSE), "TDB")</f>
        <v>HRV</v>
      </c>
      <c r="N892" s="31" t="str">
        <f>VLOOKUP($A892,Location!$A:$J,9,FALSE)</f>
        <v>Arlington, Dallas, Texas</v>
      </c>
      <c r="O892" s="31" t="str">
        <f>VLOOKUP($A892,Location!$A:$J,10,FALSE)</f>
        <v>AT&amp;T Stadium</v>
      </c>
      <c r="R892" s="31">
        <v>0</v>
      </c>
      <c r="S892" s="25">
        <f>VLOOKUP($A892,Database!$A:$Y,10,FALSE)</f>
        <v>59</v>
      </c>
      <c r="T892" s="25">
        <f>VLOOKUP($A892,Database!$A:$Y,11,FALSE)</f>
        <v>119</v>
      </c>
      <c r="U892" s="25">
        <f>VLOOKUP($A892,Database!$A:$Y,12,FALSE)</f>
        <v>133</v>
      </c>
      <c r="V892" s="25" t="str">
        <f>VLOOKUP(A892,Database!A:M,13,FALSE)</f>
        <v>À venir</v>
      </c>
      <c r="W892" s="25" t="str">
        <f>VLOOKUP($A892,Database!$A:$Y,20,FALSE)</f>
        <v/>
      </c>
      <c r="X892" s="25" t="str">
        <f>VLOOKUP($A892,Database!$A:$Y,21,FALSE)</f>
        <v/>
      </c>
      <c r="Y892" s="25" t="str">
        <f ca="1">IF(C892&lt;NOW(),IF(AND(P892&gt;Q892,W892&gt;X892),S892,IF(AND(P892=Q892,W892=X892),T892,IF(AND(P892&lt;Q892,W892&lt;X892),U892,0))),"")</f>
        <v/>
      </c>
      <c r="Z892" s="25">
        <f>IF(AND(P892=W892,Q892=X892),1,0)</f>
        <v>1</v>
      </c>
      <c r="AA892" s="25" t="str">
        <f>IF(Z892=0,"",IF(ISBLANK(VLOOKUP(A892,Database!A:AA,22,FALSE)),"",VLOOKUP(A892,Database!A:AA,22,FALSE)))</f>
        <v>Exact</v>
      </c>
      <c r="AB892" s="25">
        <f ca="1">IFERROR(IF(AND(Y892&lt;&gt;"",OR(V892="Terminé",V892="En cours")),VLOOKUP(AA892,Setup_ScoreExactBonus!A:D,4,FALSE),0),0)</f>
        <v>0</v>
      </c>
      <c r="AC892" s="31" t="str">
        <f ca="1">IF(Y892&lt;&gt;"", Y892 + IF(Z892=1,AB892, 0), "")</f>
        <v/>
      </c>
      <c r="AD892" s="31">
        <f ca="1">SUMIFS(AC$2:AC892,D$2:D892,D892)*IF(R892=0,1,2)</f>
        <v>0</v>
      </c>
    </row>
    <row r="893" spans="1:30" x14ac:dyDescent="0.35">
      <c r="A893" s="31">
        <f>IF(ISBLANK(B893),"",COUNTIF(B$2:B893,B893))-1</f>
        <v>22</v>
      </c>
      <c r="B893" s="31">
        <v>34</v>
      </c>
      <c r="C893" s="10">
        <f>VLOOKUP($A893,Database!$A:$Y,7,FALSE)</f>
        <v>46190.916666666664</v>
      </c>
      <c r="D893" s="31" t="str">
        <f>VLOOKUP(Pronostics!$B893,Setup_MPP!$A:$G,3,FALSE)</f>
        <v>Joueur34</v>
      </c>
      <c r="E893" s="31" t="str">
        <f>VLOOKUP(Pronostics!$B893,Setup_MPP!$A:$G,2,FALSE)</f>
        <v>Joueur34</v>
      </c>
      <c r="F893" s="31" t="str">
        <f>VLOOKUP($B893,Setup_MPP!$A:$E,4,FALSE)</f>
        <v>#D5D5D5</v>
      </c>
      <c r="G893" s="31" t="str">
        <f>VLOOKUP($B893,Setup_MPP!$A:$E,5,FALSE)</f>
        <v>#727272</v>
      </c>
      <c r="H893" s="31" t="str">
        <f>IFERROR(IF(AND(A893&gt;=1,A893&lt;=104),VLOOKUP($A893,Location!$A:$J,6,FALSE),IF(A893=0,"Avant l'ouverture",IF(OR(A893=105,A893=106),"Bonus"))),"")</f>
        <v>Tour 1</v>
      </c>
      <c r="I893" s="31" t="str">
        <f>IF(LEFT(H893,4)="Tour",VLOOKUP(A893,Database!$A:$C,3,FALSE),"")</f>
        <v>L</v>
      </c>
      <c r="J893" s="31" t="str">
        <f>VLOOKUP($A893,Location!$A:$J,7,FALSE)</f>
        <v>Angleterre</v>
      </c>
      <c r="K893" s="31" t="str">
        <f>IFERROR(VLOOKUP(J893,Setup_Team!$B:$C,2,FALSE), "TDB")</f>
        <v>ENG</v>
      </c>
      <c r="L893" s="31" t="str">
        <f>VLOOKUP($A893,Location!$A:$J,8,FALSE)</f>
        <v>Croatie</v>
      </c>
      <c r="M893" s="31" t="str">
        <f>IFERROR(VLOOKUP(L893,Setup_Team!$B:$C,2,FALSE), "TDB")</f>
        <v>HRV</v>
      </c>
      <c r="N893" s="31" t="str">
        <f>VLOOKUP($A893,Location!$A:$J,9,FALSE)</f>
        <v>Arlington, Dallas, Texas</v>
      </c>
      <c r="O893" s="31" t="str">
        <f>VLOOKUP($A893,Location!$A:$J,10,FALSE)</f>
        <v>AT&amp;T Stadium</v>
      </c>
      <c r="R893" s="31">
        <v>0</v>
      </c>
      <c r="S893" s="25">
        <f>VLOOKUP($A893,Database!$A:$Y,10,FALSE)</f>
        <v>59</v>
      </c>
      <c r="T893" s="25">
        <f>VLOOKUP($A893,Database!$A:$Y,11,FALSE)</f>
        <v>119</v>
      </c>
      <c r="U893" s="25">
        <f>VLOOKUP($A893,Database!$A:$Y,12,FALSE)</f>
        <v>133</v>
      </c>
      <c r="V893" s="25" t="str">
        <f>VLOOKUP(A893,Database!A:M,13,FALSE)</f>
        <v>À venir</v>
      </c>
      <c r="W893" s="25" t="str">
        <f>VLOOKUP($A893,Database!$A:$Y,20,FALSE)</f>
        <v/>
      </c>
      <c r="X893" s="25" t="str">
        <f>VLOOKUP($A893,Database!$A:$Y,21,FALSE)</f>
        <v/>
      </c>
      <c r="Y893" s="25" t="str">
        <f ca="1">IF(C893&lt;NOW(),IF(AND(P893&gt;Q893,W893&gt;X893),S893,IF(AND(P893=Q893,W893=X893),T893,IF(AND(P893&lt;Q893,W893&lt;X893),U893,0))),"")</f>
        <v/>
      </c>
      <c r="Z893" s="25">
        <f>IF(AND(P893=W893,Q893=X893),1,0)</f>
        <v>1</v>
      </c>
      <c r="AA893" s="25" t="str">
        <f>IF(Z893=0,"",IF(ISBLANK(VLOOKUP(A893,Database!A:AA,22,FALSE)),"",VLOOKUP(A893,Database!A:AA,22,FALSE)))</f>
        <v>Exact</v>
      </c>
      <c r="AB893" s="25">
        <f ca="1">IFERROR(IF(AND(Y893&lt;&gt;"",OR(V893="Terminé",V893="En cours")),VLOOKUP(AA893,Setup_ScoreExactBonus!A:D,4,FALSE),0),0)</f>
        <v>0</v>
      </c>
      <c r="AC893" s="31" t="str">
        <f ca="1">IF(Y893&lt;&gt;"", Y893 + IF(Z893=1,AB893, 0), "")</f>
        <v/>
      </c>
      <c r="AD893" s="31">
        <f ca="1">SUMIFS(AC$2:AC893,D$2:D893,D893)*IF(R893=0,1,2)</f>
        <v>0</v>
      </c>
    </row>
    <row r="894" spans="1:30" x14ac:dyDescent="0.35">
      <c r="A894" s="31">
        <f>IF(ISBLANK(B894),"",COUNTIF(B$2:B894,B894))-1</f>
        <v>22</v>
      </c>
      <c r="B894" s="31">
        <v>35</v>
      </c>
      <c r="C894" s="10">
        <f>VLOOKUP($A894,Database!$A:$Y,7,FALSE)</f>
        <v>46190.916666666664</v>
      </c>
      <c r="D894" s="31" t="str">
        <f>VLOOKUP(Pronostics!$B894,Setup_MPP!$A:$G,3,FALSE)</f>
        <v>Joueur35</v>
      </c>
      <c r="E894" s="31" t="str">
        <f>VLOOKUP(Pronostics!$B894,Setup_MPP!$A:$G,2,FALSE)</f>
        <v>Joueur35</v>
      </c>
      <c r="F894" s="31" t="str">
        <f>VLOOKUP($B894,Setup_MPP!$A:$E,4,FALSE)</f>
        <v>#D5D5D5</v>
      </c>
      <c r="G894" s="31" t="str">
        <f>VLOOKUP($B894,Setup_MPP!$A:$E,5,FALSE)</f>
        <v>#727272</v>
      </c>
      <c r="H894" s="31" t="str">
        <f>IFERROR(IF(AND(A894&gt;=1,A894&lt;=104),VLOOKUP($A894,Location!$A:$J,6,FALSE),IF(A894=0,"Avant l'ouverture",IF(OR(A894=105,A894=106),"Bonus"))),"")</f>
        <v>Tour 1</v>
      </c>
      <c r="I894" s="31" t="str">
        <f>IF(LEFT(H894,4)="Tour",VLOOKUP(A894,Database!$A:$C,3,FALSE),"")</f>
        <v>L</v>
      </c>
      <c r="J894" s="31" t="str">
        <f>VLOOKUP($A894,Location!$A:$J,7,FALSE)</f>
        <v>Angleterre</v>
      </c>
      <c r="K894" s="31" t="str">
        <f>IFERROR(VLOOKUP(J894,Setup_Team!$B:$C,2,FALSE), "TDB")</f>
        <v>ENG</v>
      </c>
      <c r="L894" s="31" t="str">
        <f>VLOOKUP($A894,Location!$A:$J,8,FALSE)</f>
        <v>Croatie</v>
      </c>
      <c r="M894" s="31" t="str">
        <f>IFERROR(VLOOKUP(L894,Setup_Team!$B:$C,2,FALSE), "TDB")</f>
        <v>HRV</v>
      </c>
      <c r="N894" s="31" t="str">
        <f>VLOOKUP($A894,Location!$A:$J,9,FALSE)</f>
        <v>Arlington, Dallas, Texas</v>
      </c>
      <c r="O894" s="31" t="str">
        <f>VLOOKUP($A894,Location!$A:$J,10,FALSE)</f>
        <v>AT&amp;T Stadium</v>
      </c>
      <c r="R894" s="31">
        <v>0</v>
      </c>
      <c r="S894" s="25">
        <f>VLOOKUP($A894,Database!$A:$Y,10,FALSE)</f>
        <v>59</v>
      </c>
      <c r="T894" s="25">
        <f>VLOOKUP($A894,Database!$A:$Y,11,FALSE)</f>
        <v>119</v>
      </c>
      <c r="U894" s="25">
        <f>VLOOKUP($A894,Database!$A:$Y,12,FALSE)</f>
        <v>133</v>
      </c>
      <c r="V894" s="25" t="str">
        <f>VLOOKUP(A894,Database!A:M,13,FALSE)</f>
        <v>À venir</v>
      </c>
      <c r="W894" s="25" t="str">
        <f>VLOOKUP($A894,Database!$A:$Y,20,FALSE)</f>
        <v/>
      </c>
      <c r="X894" s="25" t="str">
        <f>VLOOKUP($A894,Database!$A:$Y,21,FALSE)</f>
        <v/>
      </c>
      <c r="Y894" s="25" t="str">
        <f ca="1">IF(C894&lt;NOW(),IF(AND(P894&gt;Q894,W894&gt;X894),S894,IF(AND(P894=Q894,W894=X894),T894,IF(AND(P894&lt;Q894,W894&lt;X894),U894,0))),"")</f>
        <v/>
      </c>
      <c r="Z894" s="25">
        <f>IF(AND(P894=W894,Q894=X894),1,0)</f>
        <v>1</v>
      </c>
      <c r="AA894" s="25" t="str">
        <f>IF(Z894=0,"",IF(ISBLANK(VLOOKUP(A894,Database!A:AA,22,FALSE)),"",VLOOKUP(A894,Database!A:AA,22,FALSE)))</f>
        <v>Exact</v>
      </c>
      <c r="AB894" s="25">
        <f ca="1">IFERROR(IF(AND(Y894&lt;&gt;"",OR(V894="Terminé",V894="En cours")),VLOOKUP(AA894,Setup_ScoreExactBonus!A:D,4,FALSE),0),0)</f>
        <v>0</v>
      </c>
      <c r="AC894" s="31" t="str">
        <f ca="1">IF(Y894&lt;&gt;"", Y894 + IF(Z894=1,AB894, 0), "")</f>
        <v/>
      </c>
      <c r="AD894" s="31">
        <f ca="1">SUMIFS(AC$2:AC894,D$2:D894,D894)*IF(R894=0,1,2)</f>
        <v>0</v>
      </c>
    </row>
    <row r="895" spans="1:30" x14ac:dyDescent="0.35">
      <c r="A895" s="31">
        <f>IF(ISBLANK(B895),"",COUNTIF(B$2:B895,B895))-1</f>
        <v>22</v>
      </c>
      <c r="B895" s="31">
        <v>36</v>
      </c>
      <c r="C895" s="10">
        <f>VLOOKUP($A895,Database!$A:$Y,7,FALSE)</f>
        <v>46190.916666666664</v>
      </c>
      <c r="D895" s="31" t="str">
        <f>VLOOKUP(Pronostics!$B895,Setup_MPP!$A:$G,3,FALSE)</f>
        <v>Joueur36</v>
      </c>
      <c r="E895" s="31" t="str">
        <f>VLOOKUP(Pronostics!$B895,Setup_MPP!$A:$G,2,FALSE)</f>
        <v>Joueur36</v>
      </c>
      <c r="F895" s="31" t="str">
        <f>VLOOKUP($B895,Setup_MPP!$A:$E,4,FALSE)</f>
        <v>#D5D5D5</v>
      </c>
      <c r="G895" s="31" t="str">
        <f>VLOOKUP($B895,Setup_MPP!$A:$E,5,FALSE)</f>
        <v>#727272</v>
      </c>
      <c r="H895" s="31" t="str">
        <f>IFERROR(IF(AND(A895&gt;=1,A895&lt;=104),VLOOKUP($A895,Location!$A:$J,6,FALSE),IF(A895=0,"Avant l'ouverture",IF(OR(A895=105,A895=106),"Bonus"))),"")</f>
        <v>Tour 1</v>
      </c>
      <c r="I895" s="31" t="str">
        <f>IF(LEFT(H895,4)="Tour",VLOOKUP(A895,Database!$A:$C,3,FALSE),"")</f>
        <v>L</v>
      </c>
      <c r="J895" s="31" t="str">
        <f>VLOOKUP($A895,Location!$A:$J,7,FALSE)</f>
        <v>Angleterre</v>
      </c>
      <c r="K895" s="31" t="str">
        <f>IFERROR(VLOOKUP(J895,Setup_Team!$B:$C,2,FALSE), "TDB")</f>
        <v>ENG</v>
      </c>
      <c r="L895" s="31" t="str">
        <f>VLOOKUP($A895,Location!$A:$J,8,FALSE)</f>
        <v>Croatie</v>
      </c>
      <c r="M895" s="31" t="str">
        <f>IFERROR(VLOOKUP(L895,Setup_Team!$B:$C,2,FALSE), "TDB")</f>
        <v>HRV</v>
      </c>
      <c r="N895" s="31" t="str">
        <f>VLOOKUP($A895,Location!$A:$J,9,FALSE)</f>
        <v>Arlington, Dallas, Texas</v>
      </c>
      <c r="O895" s="31" t="str">
        <f>VLOOKUP($A895,Location!$A:$J,10,FALSE)</f>
        <v>AT&amp;T Stadium</v>
      </c>
      <c r="R895" s="31">
        <v>0</v>
      </c>
      <c r="S895" s="25">
        <f>VLOOKUP($A895,Database!$A:$Y,10,FALSE)</f>
        <v>59</v>
      </c>
      <c r="T895" s="25">
        <f>VLOOKUP($A895,Database!$A:$Y,11,FALSE)</f>
        <v>119</v>
      </c>
      <c r="U895" s="25">
        <f>VLOOKUP($A895,Database!$A:$Y,12,FALSE)</f>
        <v>133</v>
      </c>
      <c r="V895" s="25" t="str">
        <f>VLOOKUP(A895,Database!A:M,13,FALSE)</f>
        <v>À venir</v>
      </c>
      <c r="W895" s="25" t="str">
        <f>VLOOKUP($A895,Database!$A:$Y,20,FALSE)</f>
        <v/>
      </c>
      <c r="X895" s="25" t="str">
        <f>VLOOKUP($A895,Database!$A:$Y,21,FALSE)</f>
        <v/>
      </c>
      <c r="Y895" s="25" t="str">
        <f ca="1">IF(C895&lt;NOW(),IF(AND(P895&gt;Q895,W895&gt;X895),S895,IF(AND(P895=Q895,W895=X895),T895,IF(AND(P895&lt;Q895,W895&lt;X895),U895,0))),"")</f>
        <v/>
      </c>
      <c r="Z895" s="25">
        <f>IF(AND(P895=W895,Q895=X895),1,0)</f>
        <v>1</v>
      </c>
      <c r="AA895" s="25" t="str">
        <f>IF(Z895=0,"",IF(ISBLANK(VLOOKUP(A895,Database!A:AA,22,FALSE)),"",VLOOKUP(A895,Database!A:AA,22,FALSE)))</f>
        <v>Exact</v>
      </c>
      <c r="AB895" s="25">
        <f ca="1">IFERROR(IF(AND(Y895&lt;&gt;"",OR(V895="Terminé",V895="En cours")),VLOOKUP(AA895,Setup_ScoreExactBonus!A:D,4,FALSE),0),0)</f>
        <v>0</v>
      </c>
      <c r="AC895" s="31" t="str">
        <f ca="1">IF(Y895&lt;&gt;"", Y895 + IF(Z895=1,AB895, 0), "")</f>
        <v/>
      </c>
      <c r="AD895" s="31">
        <f ca="1">SUMIFS(AC$2:AC895,D$2:D895,D895)*IF(R895=0,1,2)</f>
        <v>0</v>
      </c>
    </row>
    <row r="896" spans="1:30" x14ac:dyDescent="0.35">
      <c r="A896" s="31">
        <f>IF(ISBLANK(B896),"",COUNTIF(B$2:B896,B896))-1</f>
        <v>22</v>
      </c>
      <c r="B896" s="31">
        <v>37</v>
      </c>
      <c r="C896" s="10">
        <f>VLOOKUP($A896,Database!$A:$Y,7,FALSE)</f>
        <v>46190.916666666664</v>
      </c>
      <c r="D896" s="31" t="str">
        <f>VLOOKUP(Pronostics!$B896,Setup_MPP!$A:$G,3,FALSE)</f>
        <v>Joueur37</v>
      </c>
      <c r="E896" s="31" t="str">
        <f>VLOOKUP(Pronostics!$B896,Setup_MPP!$A:$G,2,FALSE)</f>
        <v>Joueur37</v>
      </c>
      <c r="F896" s="31" t="str">
        <f>VLOOKUP($B896,Setup_MPP!$A:$E,4,FALSE)</f>
        <v>#D5D5D5</v>
      </c>
      <c r="G896" s="31" t="str">
        <f>VLOOKUP($B896,Setup_MPP!$A:$E,5,FALSE)</f>
        <v>#727272</v>
      </c>
      <c r="H896" s="31" t="str">
        <f>IFERROR(IF(AND(A896&gt;=1,A896&lt;=104),VLOOKUP($A896,Location!$A:$J,6,FALSE),IF(A896=0,"Avant l'ouverture",IF(OR(A896=105,A896=106),"Bonus"))),"")</f>
        <v>Tour 1</v>
      </c>
      <c r="I896" s="31" t="str">
        <f>IF(LEFT(H896,4)="Tour",VLOOKUP(A896,Database!$A:$C,3,FALSE),"")</f>
        <v>L</v>
      </c>
      <c r="J896" s="31" t="str">
        <f>VLOOKUP($A896,Location!$A:$J,7,FALSE)</f>
        <v>Angleterre</v>
      </c>
      <c r="K896" s="31" t="str">
        <f>IFERROR(VLOOKUP(J896,Setup_Team!$B:$C,2,FALSE), "TDB")</f>
        <v>ENG</v>
      </c>
      <c r="L896" s="31" t="str">
        <f>VLOOKUP($A896,Location!$A:$J,8,FALSE)</f>
        <v>Croatie</v>
      </c>
      <c r="M896" s="31" t="str">
        <f>IFERROR(VLOOKUP(L896,Setup_Team!$B:$C,2,FALSE), "TDB")</f>
        <v>HRV</v>
      </c>
      <c r="N896" s="31" t="str">
        <f>VLOOKUP($A896,Location!$A:$J,9,FALSE)</f>
        <v>Arlington, Dallas, Texas</v>
      </c>
      <c r="O896" s="31" t="str">
        <f>VLOOKUP($A896,Location!$A:$J,10,FALSE)</f>
        <v>AT&amp;T Stadium</v>
      </c>
      <c r="R896" s="31">
        <v>0</v>
      </c>
      <c r="S896" s="25">
        <f>VLOOKUP($A896,Database!$A:$Y,10,FALSE)</f>
        <v>59</v>
      </c>
      <c r="T896" s="25">
        <f>VLOOKUP($A896,Database!$A:$Y,11,FALSE)</f>
        <v>119</v>
      </c>
      <c r="U896" s="25">
        <f>VLOOKUP($A896,Database!$A:$Y,12,FALSE)</f>
        <v>133</v>
      </c>
      <c r="V896" s="25" t="str">
        <f>VLOOKUP(A896,Database!A:M,13,FALSE)</f>
        <v>À venir</v>
      </c>
      <c r="W896" s="25" t="str">
        <f>VLOOKUP($A896,Database!$A:$Y,20,FALSE)</f>
        <v/>
      </c>
      <c r="X896" s="25" t="str">
        <f>VLOOKUP($A896,Database!$A:$Y,21,FALSE)</f>
        <v/>
      </c>
      <c r="Y896" s="25" t="str">
        <f ca="1">IF(C896&lt;NOW(),IF(AND(P896&gt;Q896,W896&gt;X896),S896,IF(AND(P896=Q896,W896=X896),T896,IF(AND(P896&lt;Q896,W896&lt;X896),U896,0))),"")</f>
        <v/>
      </c>
      <c r="Z896" s="25">
        <f>IF(AND(P896=W896,Q896=X896),1,0)</f>
        <v>1</v>
      </c>
      <c r="AA896" s="25" t="str">
        <f>IF(Z896=0,"",IF(ISBLANK(VLOOKUP(A896,Database!A:AA,22,FALSE)),"",VLOOKUP(A896,Database!A:AA,22,FALSE)))</f>
        <v>Exact</v>
      </c>
      <c r="AB896" s="25">
        <f ca="1">IFERROR(IF(AND(Y896&lt;&gt;"",OR(V896="Terminé",V896="En cours")),VLOOKUP(AA896,Setup_ScoreExactBonus!A:D,4,FALSE),0),0)</f>
        <v>0</v>
      </c>
      <c r="AC896" s="31" t="str">
        <f ca="1">IF(Y896&lt;&gt;"", Y896 + IF(Z896=1,AB896, 0), "")</f>
        <v/>
      </c>
      <c r="AD896" s="31">
        <f ca="1">SUMIFS(AC$2:AC896,D$2:D896,D896)*IF(R896=0,1,2)</f>
        <v>0</v>
      </c>
    </row>
    <row r="897" spans="1:30" x14ac:dyDescent="0.35">
      <c r="A897" s="31">
        <f>IF(ISBLANK(B897),"",COUNTIF(B$2:B897,B897))-1</f>
        <v>22</v>
      </c>
      <c r="B897" s="31">
        <v>38</v>
      </c>
      <c r="C897" s="10">
        <f>VLOOKUP($A897,Database!$A:$Y,7,FALSE)</f>
        <v>46190.916666666664</v>
      </c>
      <c r="D897" s="31" t="str">
        <f>VLOOKUP(Pronostics!$B897,Setup_MPP!$A:$G,3,FALSE)</f>
        <v>Joueur38</v>
      </c>
      <c r="E897" s="31" t="str">
        <f>VLOOKUP(Pronostics!$B897,Setup_MPP!$A:$G,2,FALSE)</f>
        <v>Joueur38</v>
      </c>
      <c r="F897" s="31" t="str">
        <f>VLOOKUP($B897,Setup_MPP!$A:$E,4,FALSE)</f>
        <v>#D5D5D5</v>
      </c>
      <c r="G897" s="31" t="str">
        <f>VLOOKUP($B897,Setup_MPP!$A:$E,5,FALSE)</f>
        <v>#727272</v>
      </c>
      <c r="H897" s="31" t="str">
        <f>IFERROR(IF(AND(A897&gt;=1,A897&lt;=104),VLOOKUP($A897,Location!$A:$J,6,FALSE),IF(A897=0,"Avant l'ouverture",IF(OR(A897=105,A897=106),"Bonus"))),"")</f>
        <v>Tour 1</v>
      </c>
      <c r="I897" s="31" t="str">
        <f>IF(LEFT(H897,4)="Tour",VLOOKUP(A897,Database!$A:$C,3,FALSE),"")</f>
        <v>L</v>
      </c>
      <c r="J897" s="31" t="str">
        <f>VLOOKUP($A897,Location!$A:$J,7,FALSE)</f>
        <v>Angleterre</v>
      </c>
      <c r="K897" s="31" t="str">
        <f>IFERROR(VLOOKUP(J897,Setup_Team!$B:$C,2,FALSE), "TDB")</f>
        <v>ENG</v>
      </c>
      <c r="L897" s="31" t="str">
        <f>VLOOKUP($A897,Location!$A:$J,8,FALSE)</f>
        <v>Croatie</v>
      </c>
      <c r="M897" s="31" t="str">
        <f>IFERROR(VLOOKUP(L897,Setup_Team!$B:$C,2,FALSE), "TDB")</f>
        <v>HRV</v>
      </c>
      <c r="N897" s="31" t="str">
        <f>VLOOKUP($A897,Location!$A:$J,9,FALSE)</f>
        <v>Arlington, Dallas, Texas</v>
      </c>
      <c r="O897" s="31" t="str">
        <f>VLOOKUP($A897,Location!$A:$J,10,FALSE)</f>
        <v>AT&amp;T Stadium</v>
      </c>
      <c r="R897" s="31">
        <v>0</v>
      </c>
      <c r="S897" s="25">
        <f>VLOOKUP($A897,Database!$A:$Y,10,FALSE)</f>
        <v>59</v>
      </c>
      <c r="T897" s="25">
        <f>VLOOKUP($A897,Database!$A:$Y,11,FALSE)</f>
        <v>119</v>
      </c>
      <c r="U897" s="25">
        <f>VLOOKUP($A897,Database!$A:$Y,12,FALSE)</f>
        <v>133</v>
      </c>
      <c r="V897" s="25" t="str">
        <f>VLOOKUP(A897,Database!A:M,13,FALSE)</f>
        <v>À venir</v>
      </c>
      <c r="W897" s="25" t="str">
        <f>VLOOKUP($A897,Database!$A:$Y,20,FALSE)</f>
        <v/>
      </c>
      <c r="X897" s="25" t="str">
        <f>VLOOKUP($A897,Database!$A:$Y,21,FALSE)</f>
        <v/>
      </c>
      <c r="Y897" s="25" t="str">
        <f ca="1">IF(C897&lt;NOW(),IF(AND(P897&gt;Q897,W897&gt;X897),S897,IF(AND(P897=Q897,W897=X897),T897,IF(AND(P897&lt;Q897,W897&lt;X897),U897,0))),"")</f>
        <v/>
      </c>
      <c r="Z897" s="25">
        <f>IF(AND(P897=W897,Q897=X897),1,0)</f>
        <v>1</v>
      </c>
      <c r="AA897" s="25" t="str">
        <f>IF(Z897=0,"",IF(ISBLANK(VLOOKUP(A897,Database!A:AA,22,FALSE)),"",VLOOKUP(A897,Database!A:AA,22,FALSE)))</f>
        <v>Exact</v>
      </c>
      <c r="AB897" s="25">
        <f ca="1">IFERROR(IF(AND(Y897&lt;&gt;"",OR(V897="Terminé",V897="En cours")),VLOOKUP(AA897,Setup_ScoreExactBonus!A:D,4,FALSE),0),0)</f>
        <v>0</v>
      </c>
      <c r="AC897" s="31" t="str">
        <f ca="1">IF(Y897&lt;&gt;"", Y897 + IF(Z897=1,AB897, 0), "")</f>
        <v/>
      </c>
      <c r="AD897" s="31">
        <f ca="1">SUMIFS(AC$2:AC897,D$2:D897,D897)*IF(R897=0,1,2)</f>
        <v>0</v>
      </c>
    </row>
    <row r="898" spans="1:30" x14ac:dyDescent="0.35">
      <c r="A898" s="31">
        <f>IF(ISBLANK(B898),"",COUNTIF(B$2:B898,B898))-1</f>
        <v>22</v>
      </c>
      <c r="B898" s="31">
        <v>39</v>
      </c>
      <c r="C898" s="10">
        <f>VLOOKUP($A898,Database!$A:$Y,7,FALSE)</f>
        <v>46190.916666666664</v>
      </c>
      <c r="D898" s="31" t="str">
        <f>VLOOKUP(Pronostics!$B898,Setup_MPP!$A:$G,3,FALSE)</f>
        <v>Joueur39</v>
      </c>
      <c r="E898" s="31" t="str">
        <f>VLOOKUP(Pronostics!$B898,Setup_MPP!$A:$G,2,FALSE)</f>
        <v>Joueur39</v>
      </c>
      <c r="F898" s="31" t="str">
        <f>VLOOKUP($B898,Setup_MPP!$A:$E,4,FALSE)</f>
        <v>#D5D5D5</v>
      </c>
      <c r="G898" s="31" t="str">
        <f>VLOOKUP($B898,Setup_MPP!$A:$E,5,FALSE)</f>
        <v>#727272</v>
      </c>
      <c r="H898" s="31" t="str">
        <f>IFERROR(IF(AND(A898&gt;=1,A898&lt;=104),VLOOKUP($A898,Location!$A:$J,6,FALSE),IF(A898=0,"Avant l'ouverture",IF(OR(A898=105,A898=106),"Bonus"))),"")</f>
        <v>Tour 1</v>
      </c>
      <c r="I898" s="31" t="str">
        <f>IF(LEFT(H898,4)="Tour",VLOOKUP(A898,Database!$A:$C,3,FALSE),"")</f>
        <v>L</v>
      </c>
      <c r="J898" s="31" t="str">
        <f>VLOOKUP($A898,Location!$A:$J,7,FALSE)</f>
        <v>Angleterre</v>
      </c>
      <c r="K898" s="31" t="str">
        <f>IFERROR(VLOOKUP(J898,Setup_Team!$B:$C,2,FALSE), "TDB")</f>
        <v>ENG</v>
      </c>
      <c r="L898" s="31" t="str">
        <f>VLOOKUP($A898,Location!$A:$J,8,FALSE)</f>
        <v>Croatie</v>
      </c>
      <c r="M898" s="31" t="str">
        <f>IFERROR(VLOOKUP(L898,Setup_Team!$B:$C,2,FALSE), "TDB")</f>
        <v>HRV</v>
      </c>
      <c r="N898" s="31" t="str">
        <f>VLOOKUP($A898,Location!$A:$J,9,FALSE)</f>
        <v>Arlington, Dallas, Texas</v>
      </c>
      <c r="O898" s="31" t="str">
        <f>VLOOKUP($A898,Location!$A:$J,10,FALSE)</f>
        <v>AT&amp;T Stadium</v>
      </c>
      <c r="R898" s="31">
        <v>0</v>
      </c>
      <c r="S898" s="25">
        <f>VLOOKUP($A898,Database!$A:$Y,10,FALSE)</f>
        <v>59</v>
      </c>
      <c r="T898" s="25">
        <f>VLOOKUP($A898,Database!$A:$Y,11,FALSE)</f>
        <v>119</v>
      </c>
      <c r="U898" s="25">
        <f>VLOOKUP($A898,Database!$A:$Y,12,FALSE)</f>
        <v>133</v>
      </c>
      <c r="V898" s="25" t="str">
        <f>VLOOKUP(A898,Database!A:M,13,FALSE)</f>
        <v>À venir</v>
      </c>
      <c r="W898" s="25" t="str">
        <f>VLOOKUP($A898,Database!$A:$Y,20,FALSE)</f>
        <v/>
      </c>
      <c r="X898" s="25" t="str">
        <f>VLOOKUP($A898,Database!$A:$Y,21,FALSE)</f>
        <v/>
      </c>
      <c r="Y898" s="25" t="str">
        <f ca="1">IF(C898&lt;NOW(),IF(AND(P898&gt;Q898,W898&gt;X898),S898,IF(AND(P898=Q898,W898=X898),T898,IF(AND(P898&lt;Q898,W898&lt;X898),U898,0))),"")</f>
        <v/>
      </c>
      <c r="Z898" s="25">
        <f>IF(AND(P898=W898,Q898=X898),1,0)</f>
        <v>1</v>
      </c>
      <c r="AA898" s="25" t="str">
        <f>IF(Z898=0,"",IF(ISBLANK(VLOOKUP(A898,Database!A:AA,22,FALSE)),"",VLOOKUP(A898,Database!A:AA,22,FALSE)))</f>
        <v>Exact</v>
      </c>
      <c r="AB898" s="25">
        <f ca="1">IFERROR(IF(AND(Y898&lt;&gt;"",OR(V898="Terminé",V898="En cours")),VLOOKUP(AA898,Setup_ScoreExactBonus!A:D,4,FALSE),0),0)</f>
        <v>0</v>
      </c>
      <c r="AC898" s="31" t="str">
        <f ca="1">IF(Y898&lt;&gt;"", Y898 + IF(Z898=1,AB898, 0), "")</f>
        <v/>
      </c>
      <c r="AD898" s="31">
        <f ca="1">SUMIFS(AC$2:AC898,D$2:D898,D898)*IF(R898=0,1,2)</f>
        <v>0</v>
      </c>
    </row>
    <row r="899" spans="1:30" x14ac:dyDescent="0.35">
      <c r="A899" s="31">
        <f>IF(ISBLANK(B899),"",COUNTIF(B$2:B899,B899))-1</f>
        <v>23</v>
      </c>
      <c r="B899" s="31">
        <v>1</v>
      </c>
      <c r="C899" s="10">
        <f>VLOOKUP($A899,Database!$A:$Y,7,FALSE)</f>
        <v>46191.041666666664</v>
      </c>
      <c r="D899" s="31" t="str">
        <f>VLOOKUP(Pronostics!$B899,Setup_MPP!$A:$G,3,FALSE)</f>
        <v>_Nicolas_LM_</v>
      </c>
      <c r="E899" s="31" t="str">
        <f>VLOOKUP(Pronostics!$B899,Setup_MPP!$A:$G,2,FALSE)</f>
        <v>Nicolas LE MOUEL</v>
      </c>
      <c r="F899" s="31" t="str">
        <f>VLOOKUP($B899,Setup_MPP!$A:$E,4,FALSE)</f>
        <v>#F7C79D</v>
      </c>
      <c r="G899" s="31" t="str">
        <f>VLOOKUP($B899,Setup_MPP!$A:$E,5,FALSE)</f>
        <v>#FFBE85</v>
      </c>
      <c r="H899" s="31" t="str">
        <f>IFERROR(IF(AND(A899&gt;=1,A899&lt;=104),VLOOKUP($A899,Location!$A:$J,6,FALSE),IF(A899=0,"Avant l'ouverture",IF(OR(A899=105,A899=106),"Bonus"))),"")</f>
        <v>Tour 1</v>
      </c>
      <c r="I899" s="31" t="str">
        <f>IF(LEFT(H899,4)="Tour",VLOOKUP(A899,Database!$A:$C,3,FALSE),"")</f>
        <v>L</v>
      </c>
      <c r="J899" s="31" t="str">
        <f>VLOOKUP($A899,Location!$A:$J,7,FALSE)</f>
        <v>Ghana</v>
      </c>
      <c r="K899" s="31" t="str">
        <f>IFERROR(VLOOKUP(J899,Setup_Team!$B:$C,2,FALSE), "TDB")</f>
        <v>GHA</v>
      </c>
      <c r="L899" s="31" t="str">
        <f>VLOOKUP($A899,Location!$A:$J,8,FALSE)</f>
        <v>Panama</v>
      </c>
      <c r="M899" s="31" t="str">
        <f>IFERROR(VLOOKUP(L899,Setup_Team!$B:$C,2,FALSE), "TDB")</f>
        <v>PAN</v>
      </c>
      <c r="N899" s="31" t="str">
        <f>VLOOKUP($A899,Location!$A:$J,9,FALSE)</f>
        <v>Toronto</v>
      </c>
      <c r="O899" s="31" t="str">
        <f>VLOOKUP($A899,Location!$A:$J,10,FALSE)</f>
        <v>BMO Field</v>
      </c>
      <c r="P899" s="44"/>
      <c r="Q899" s="44"/>
      <c r="R899" s="31">
        <v>0</v>
      </c>
      <c r="S899" s="25">
        <f>VLOOKUP($A899,Database!$A:$Y,10,FALSE)</f>
        <v>73</v>
      </c>
      <c r="T899" s="25">
        <f>VLOOKUP($A899,Database!$A:$Y,11,FALSE)</f>
        <v>113</v>
      </c>
      <c r="U899" s="25">
        <f>VLOOKUP($A899,Database!$A:$Y,12,FALSE)</f>
        <v>116</v>
      </c>
      <c r="V899" s="25" t="str">
        <f>VLOOKUP(A899,Database!A:M,13,FALSE)</f>
        <v>À venir</v>
      </c>
      <c r="W899" s="25" t="str">
        <f>VLOOKUP($A899,Database!$A:$Y,20,FALSE)</f>
        <v/>
      </c>
      <c r="X899" s="25" t="str">
        <f>VLOOKUP($A899,Database!$A:$Y,21,FALSE)</f>
        <v/>
      </c>
      <c r="Y899" s="25" t="str">
        <f ca="1">IF(C899&lt;NOW(),IF(AND(P899&gt;Q899,W899&gt;X899),S899,IF(AND(P899=Q899,W899=X899),T899,IF(AND(P899&lt;Q899,W899&lt;X899),U899,0))),"")</f>
        <v/>
      </c>
      <c r="Z899" s="25">
        <f>IF(AND(P899=W899,Q899=X899),1,0)</f>
        <v>1</v>
      </c>
      <c r="AA899" s="25" t="str">
        <f>IF(Z899=0,"",IF(ISBLANK(VLOOKUP(A899,Database!A:AA,22,FALSE)),"",VLOOKUP(A899,Database!A:AA,22,FALSE)))</f>
        <v>Exact</v>
      </c>
      <c r="AB899" s="25">
        <f ca="1">IFERROR(IF(AND(Y899&lt;&gt;"",OR(V899="Terminé",V899="En cours")),VLOOKUP(AA899,Setup_ScoreExactBonus!A:D,4,FALSE),0),0)</f>
        <v>0</v>
      </c>
      <c r="AC899" s="31" t="str">
        <f ca="1">IF(Y899&lt;&gt;"", Y899 + IF(Z899=1,AB899, 0), "")</f>
        <v/>
      </c>
      <c r="AD899" s="31">
        <f ca="1">SUMIFS(AC$2:AC899,D$2:D899,D899)*IF(R899=0,1,2)</f>
        <v>0</v>
      </c>
    </row>
    <row r="900" spans="1:30" x14ac:dyDescent="0.35">
      <c r="A900" s="31">
        <f>IF(ISBLANK(B900),"",COUNTIF(B$2:B900,B900))-1</f>
        <v>23</v>
      </c>
      <c r="B900" s="31">
        <v>2</v>
      </c>
      <c r="C900" s="10">
        <f>VLOOKUP($A900,Database!$A:$Y,7,FALSE)</f>
        <v>46191.041666666664</v>
      </c>
      <c r="D900" s="31" t="str">
        <f>VLOOKUP(Pronostics!$B900,Setup_MPP!$A:$G,3,FALSE)</f>
        <v>leaelaz</v>
      </c>
      <c r="E900" s="31" t="str">
        <f>VLOOKUP(Pronostics!$B900,Setup_MPP!$A:$G,2,FALSE)</f>
        <v>Léa EL ASERY</v>
      </c>
      <c r="F900" s="31" t="str">
        <f>VLOOKUP($B900,Setup_MPP!$A:$E,4,FALSE)</f>
        <v>#FFBEBE</v>
      </c>
      <c r="G900" s="31" t="str">
        <f>VLOOKUP($B900,Setup_MPP!$A:$E,5,FALSE)</f>
        <v>#DF6868</v>
      </c>
      <c r="H900" s="31" t="str">
        <f>IFERROR(IF(AND(A900&gt;=1,A900&lt;=104),VLOOKUP($A900,Location!$A:$J,6,FALSE),IF(A900=0,"Avant l'ouverture",IF(OR(A900=105,A900=106),"Bonus"))),"")</f>
        <v>Tour 1</v>
      </c>
      <c r="I900" s="31" t="str">
        <f>IF(LEFT(H900,4)="Tour",VLOOKUP(A900,Database!$A:$C,3,FALSE),"")</f>
        <v>L</v>
      </c>
      <c r="J900" s="31" t="str">
        <f>VLOOKUP($A900,Location!$A:$J,7,FALSE)</f>
        <v>Ghana</v>
      </c>
      <c r="K900" s="31" t="str">
        <f>IFERROR(VLOOKUP(J900,Setup_Team!$B:$C,2,FALSE), "TDB")</f>
        <v>GHA</v>
      </c>
      <c r="L900" s="31" t="str">
        <f>VLOOKUP($A900,Location!$A:$J,8,FALSE)</f>
        <v>Panama</v>
      </c>
      <c r="M900" s="31" t="str">
        <f>IFERROR(VLOOKUP(L900,Setup_Team!$B:$C,2,FALSE), "TDB")</f>
        <v>PAN</v>
      </c>
      <c r="N900" s="31" t="str">
        <f>VLOOKUP($A900,Location!$A:$J,9,FALSE)</f>
        <v>Toronto</v>
      </c>
      <c r="O900" s="31" t="str">
        <f>VLOOKUP($A900,Location!$A:$J,10,FALSE)</f>
        <v>BMO Field</v>
      </c>
      <c r="R900" s="31">
        <v>0</v>
      </c>
      <c r="S900" s="25">
        <f>VLOOKUP($A900,Database!$A:$Y,10,FALSE)</f>
        <v>73</v>
      </c>
      <c r="T900" s="25">
        <f>VLOOKUP($A900,Database!$A:$Y,11,FALSE)</f>
        <v>113</v>
      </c>
      <c r="U900" s="25">
        <f>VLOOKUP($A900,Database!$A:$Y,12,FALSE)</f>
        <v>116</v>
      </c>
      <c r="V900" s="25" t="str">
        <f>VLOOKUP(A900,Database!A:M,13,FALSE)</f>
        <v>À venir</v>
      </c>
      <c r="W900" s="25" t="str">
        <f>VLOOKUP($A900,Database!$A:$Y,20,FALSE)</f>
        <v/>
      </c>
      <c r="X900" s="25" t="str">
        <f>VLOOKUP($A900,Database!$A:$Y,21,FALSE)</f>
        <v/>
      </c>
      <c r="Y900" s="25" t="str">
        <f ca="1">IF(C900&lt;NOW(),IF(AND(P900&gt;Q900,W900&gt;X900),S900,IF(AND(P900=Q900,W900=X900),T900,IF(AND(P900&lt;Q900,W900&lt;X900),U900,0))),"")</f>
        <v/>
      </c>
      <c r="Z900" s="25">
        <f>IF(AND(P900=W900,Q900=X900),1,0)</f>
        <v>1</v>
      </c>
      <c r="AA900" s="25" t="str">
        <f>IF(Z900=0,"",IF(ISBLANK(VLOOKUP(A900,Database!A:AA,22,FALSE)),"",VLOOKUP(A900,Database!A:AA,22,FALSE)))</f>
        <v>Exact</v>
      </c>
      <c r="AB900" s="25">
        <f ca="1">IFERROR(IF(AND(Y900&lt;&gt;"",OR(V900="Terminé",V900="En cours")),VLOOKUP(AA900,Setup_ScoreExactBonus!A:D,4,FALSE),0),0)</f>
        <v>0</v>
      </c>
      <c r="AC900" s="31" t="str">
        <f ca="1">IF(Y900&lt;&gt;"", Y900 + IF(Z900=1,AB900, 0), "")</f>
        <v/>
      </c>
      <c r="AD900" s="31">
        <f ca="1">SUMIFS(AC$2:AC900,D$2:D900,D900)*IF(R900=0,1,2)</f>
        <v>0</v>
      </c>
    </row>
    <row r="901" spans="1:30" x14ac:dyDescent="0.35">
      <c r="A901" s="31">
        <f>IF(ISBLANK(B901),"",COUNTIF(B$2:B901,B901))-1</f>
        <v>23</v>
      </c>
      <c r="B901" s="31">
        <v>3</v>
      </c>
      <c r="C901" s="10">
        <f>VLOOKUP($A901,Database!$A:$Y,7,FALSE)</f>
        <v>46191.041666666664</v>
      </c>
      <c r="D901" s="31" t="str">
        <f>VLOOKUP(Pronostics!$B901,Setup_MPP!$A:$G,3,FALSE)</f>
        <v>PasMetalleux</v>
      </c>
      <c r="E901" s="31" t="str">
        <f>VLOOKUP(Pronostics!$B901,Setup_MPP!$A:$G,2,FALSE)</f>
        <v>Elwenn JOUBREL</v>
      </c>
      <c r="F901" s="31" t="str">
        <f>VLOOKUP($B901,Setup_MPP!$A:$E,4,FALSE)</f>
        <v>#F5C7FC</v>
      </c>
      <c r="G901" s="31" t="str">
        <f>VLOOKUP($B901,Setup_MPP!$A:$E,5,FALSE)</f>
        <v>#C489CF</v>
      </c>
      <c r="H901" s="31" t="str">
        <f>IFERROR(IF(AND(A901&gt;=1,A901&lt;=104),VLOOKUP($A901,Location!$A:$J,6,FALSE),IF(A901=0,"Avant l'ouverture",IF(OR(A901=105,A901=106),"Bonus"))),"")</f>
        <v>Tour 1</v>
      </c>
      <c r="I901" s="31" t="str">
        <f>IF(LEFT(H901,4)="Tour",VLOOKUP(A901,Database!$A:$C,3,FALSE),"")</f>
        <v>L</v>
      </c>
      <c r="J901" s="31" t="str">
        <f>VLOOKUP($A901,Location!$A:$J,7,FALSE)</f>
        <v>Ghana</v>
      </c>
      <c r="K901" s="31" t="str">
        <f>IFERROR(VLOOKUP(J901,Setup_Team!$B:$C,2,FALSE), "TDB")</f>
        <v>GHA</v>
      </c>
      <c r="L901" s="31" t="str">
        <f>VLOOKUP($A901,Location!$A:$J,8,FALSE)</f>
        <v>Panama</v>
      </c>
      <c r="M901" s="31" t="str">
        <f>IFERROR(VLOOKUP(L901,Setup_Team!$B:$C,2,FALSE), "TDB")</f>
        <v>PAN</v>
      </c>
      <c r="N901" s="31" t="str">
        <f>VLOOKUP($A901,Location!$A:$J,9,FALSE)</f>
        <v>Toronto</v>
      </c>
      <c r="O901" s="31" t="str">
        <f>VLOOKUP($A901,Location!$A:$J,10,FALSE)</f>
        <v>BMO Field</v>
      </c>
      <c r="R901" s="31">
        <v>0</v>
      </c>
      <c r="S901" s="25">
        <f>VLOOKUP($A901,Database!$A:$Y,10,FALSE)</f>
        <v>73</v>
      </c>
      <c r="T901" s="25">
        <f>VLOOKUP($A901,Database!$A:$Y,11,FALSE)</f>
        <v>113</v>
      </c>
      <c r="U901" s="25">
        <f>VLOOKUP($A901,Database!$A:$Y,12,FALSE)</f>
        <v>116</v>
      </c>
      <c r="V901" s="25" t="str">
        <f>VLOOKUP(A901,Database!A:M,13,FALSE)</f>
        <v>À venir</v>
      </c>
      <c r="W901" s="25" t="str">
        <f>VLOOKUP($A901,Database!$A:$Y,20,FALSE)</f>
        <v/>
      </c>
      <c r="X901" s="25" t="str">
        <f>VLOOKUP($A901,Database!$A:$Y,21,FALSE)</f>
        <v/>
      </c>
      <c r="Y901" s="25" t="str">
        <f ca="1">IF(C901&lt;NOW(),IF(AND(P901&gt;Q901,W901&gt;X901),S901,IF(AND(P901=Q901,W901=X901),T901,IF(AND(P901&lt;Q901,W901&lt;X901),U901,0))),"")</f>
        <v/>
      </c>
      <c r="Z901" s="25">
        <f>IF(AND(P901=W901,Q901=X901),1,0)</f>
        <v>1</v>
      </c>
      <c r="AA901" s="25" t="str">
        <f>IF(Z901=0,"",IF(ISBLANK(VLOOKUP(A901,Database!A:AA,22,FALSE)),"",VLOOKUP(A901,Database!A:AA,22,FALSE)))</f>
        <v>Exact</v>
      </c>
      <c r="AB901" s="25">
        <f ca="1">IFERROR(IF(AND(Y901&lt;&gt;"",OR(V901="Terminé",V901="En cours")),VLOOKUP(AA901,Setup_ScoreExactBonus!A:D,4,FALSE),0),0)</f>
        <v>0</v>
      </c>
      <c r="AC901" s="31" t="str">
        <f ca="1">IF(Y901&lt;&gt;"", Y901 + IF(Z901=1,AB901, 0), "")</f>
        <v/>
      </c>
      <c r="AD901" s="31">
        <f ca="1">SUMIFS(AC$2:AC901,D$2:D901,D901)*IF(R901=0,1,2)</f>
        <v>0</v>
      </c>
    </row>
    <row r="902" spans="1:30" x14ac:dyDescent="0.35">
      <c r="A902" s="31">
        <f>IF(ISBLANK(B902),"",COUNTIF(B$2:B902,B902))-1</f>
        <v>23</v>
      </c>
      <c r="B902" s="31">
        <v>4</v>
      </c>
      <c r="C902" s="10">
        <f>VLOOKUP($A902,Database!$A:$Y,7,FALSE)</f>
        <v>46191.041666666664</v>
      </c>
      <c r="D902" s="31" t="str">
        <f>VLOOKUP(Pronostics!$B902,Setup_MPP!$A:$G,3,FALSE)</f>
        <v>Popo444</v>
      </c>
      <c r="E902" s="31" t="str">
        <f>VLOOKUP(Pronostics!$B902,Setup_MPP!$A:$G,2,FALSE)</f>
        <v>Pauline OLIVIER</v>
      </c>
      <c r="F902" s="31" t="str">
        <f>VLOOKUP($B902,Setup_MPP!$A:$E,4,FALSE)</f>
        <v>#A5EA7F</v>
      </c>
      <c r="G902" s="31" t="str">
        <f>VLOOKUP($B902,Setup_MPP!$A:$E,5,FALSE)</f>
        <v>#80C65A</v>
      </c>
      <c r="H902" s="31" t="str">
        <f>IFERROR(IF(AND(A902&gt;=1,A902&lt;=104),VLOOKUP($A902,Location!$A:$J,6,FALSE),IF(A902=0,"Avant l'ouverture",IF(OR(A902=105,A902=106),"Bonus"))),"")</f>
        <v>Tour 1</v>
      </c>
      <c r="I902" s="31" t="str">
        <f>IF(LEFT(H902,4)="Tour",VLOOKUP(A902,Database!$A:$C,3,FALSE),"")</f>
        <v>L</v>
      </c>
      <c r="J902" s="31" t="str">
        <f>VLOOKUP($A902,Location!$A:$J,7,FALSE)</f>
        <v>Ghana</v>
      </c>
      <c r="K902" s="31" t="str">
        <f>IFERROR(VLOOKUP(J902,Setup_Team!$B:$C,2,FALSE), "TDB")</f>
        <v>GHA</v>
      </c>
      <c r="L902" s="31" t="str">
        <f>VLOOKUP($A902,Location!$A:$J,8,FALSE)</f>
        <v>Panama</v>
      </c>
      <c r="M902" s="31" t="str">
        <f>IFERROR(VLOOKUP(L902,Setup_Team!$B:$C,2,FALSE), "TDB")</f>
        <v>PAN</v>
      </c>
      <c r="N902" s="31" t="str">
        <f>VLOOKUP($A902,Location!$A:$J,9,FALSE)</f>
        <v>Toronto</v>
      </c>
      <c r="O902" s="31" t="str">
        <f>VLOOKUP($A902,Location!$A:$J,10,FALSE)</f>
        <v>BMO Field</v>
      </c>
      <c r="R902" s="31">
        <v>0</v>
      </c>
      <c r="S902" s="25">
        <f>VLOOKUP($A902,Database!$A:$Y,10,FALSE)</f>
        <v>73</v>
      </c>
      <c r="T902" s="25">
        <f>VLOOKUP($A902,Database!$A:$Y,11,FALSE)</f>
        <v>113</v>
      </c>
      <c r="U902" s="25">
        <f>VLOOKUP($A902,Database!$A:$Y,12,FALSE)</f>
        <v>116</v>
      </c>
      <c r="V902" s="25" t="str">
        <f>VLOOKUP(A902,Database!A:M,13,FALSE)</f>
        <v>À venir</v>
      </c>
      <c r="W902" s="25" t="str">
        <f>VLOOKUP($A902,Database!$A:$Y,20,FALSE)</f>
        <v/>
      </c>
      <c r="X902" s="25" t="str">
        <f>VLOOKUP($A902,Database!$A:$Y,21,FALSE)</f>
        <v/>
      </c>
      <c r="Y902" s="25" t="str">
        <f ca="1">IF(C902&lt;NOW(),IF(AND(P902&gt;Q902,W902&gt;X902),S902,IF(AND(P902=Q902,W902=X902),T902,IF(AND(P902&lt;Q902,W902&lt;X902),U902,0))),"")</f>
        <v/>
      </c>
      <c r="Z902" s="25">
        <f>IF(AND(P902=W902,Q902=X902),1,0)</f>
        <v>1</v>
      </c>
      <c r="AA902" s="25" t="str">
        <f>IF(Z902=0,"",IF(ISBLANK(VLOOKUP(A902,Database!A:AA,22,FALSE)),"",VLOOKUP(A902,Database!A:AA,22,FALSE)))</f>
        <v>Exact</v>
      </c>
      <c r="AB902" s="25">
        <f ca="1">IFERROR(IF(AND(Y902&lt;&gt;"",OR(V902="Terminé",V902="En cours")),VLOOKUP(AA902,Setup_ScoreExactBonus!A:D,4,FALSE),0),0)</f>
        <v>0</v>
      </c>
      <c r="AC902" s="31" t="str">
        <f ca="1">IF(Y902&lt;&gt;"", Y902 + IF(Z902=1,AB902, 0), "")</f>
        <v/>
      </c>
      <c r="AD902" s="31">
        <f ca="1">SUMIFS(AC$2:AC902,D$2:D902,D902)*IF(R902=0,1,2)</f>
        <v>0</v>
      </c>
    </row>
    <row r="903" spans="1:30" x14ac:dyDescent="0.35">
      <c r="A903" s="31">
        <f>IF(ISBLANK(B903),"",COUNTIF(B$2:B903,B903))-1</f>
        <v>23</v>
      </c>
      <c r="B903" s="31">
        <v>5</v>
      </c>
      <c r="C903" s="10">
        <f>VLOOKUP($A903,Database!$A:$Y,7,FALSE)</f>
        <v>46191.041666666664</v>
      </c>
      <c r="D903" s="31" t="str">
        <f>VLOOKUP(Pronostics!$B903,Setup_MPP!$A:$G,3,FALSE)</f>
        <v>_Jujul</v>
      </c>
      <c r="E903" s="31" t="str">
        <f>VLOOKUP(Pronostics!$B903,Setup_MPP!$A:$G,2,FALSE)</f>
        <v>Julie BOISSIERE</v>
      </c>
      <c r="F903" s="31" t="str">
        <f>VLOOKUP($B903,Setup_MPP!$A:$E,4,FALSE)</f>
        <v>#D890FF</v>
      </c>
      <c r="G903" s="31" t="str">
        <f>VLOOKUP($B903,Setup_MPP!$A:$E,5,FALSE)</f>
        <v>#B750EF</v>
      </c>
      <c r="H903" s="31" t="str">
        <f>IFERROR(IF(AND(A903&gt;=1,A903&lt;=104),VLOOKUP($A903,Location!$A:$J,6,FALSE),IF(A903=0,"Avant l'ouverture",IF(OR(A903=105,A903=106),"Bonus"))),"")</f>
        <v>Tour 1</v>
      </c>
      <c r="I903" s="31" t="str">
        <f>IF(LEFT(H903,4)="Tour",VLOOKUP(A903,Database!$A:$C,3,FALSE),"")</f>
        <v>L</v>
      </c>
      <c r="J903" s="31" t="str">
        <f>VLOOKUP($A903,Location!$A:$J,7,FALSE)</f>
        <v>Ghana</v>
      </c>
      <c r="K903" s="31" t="str">
        <f>IFERROR(VLOOKUP(J903,Setup_Team!$B:$C,2,FALSE), "TDB")</f>
        <v>GHA</v>
      </c>
      <c r="L903" s="31" t="str">
        <f>VLOOKUP($A903,Location!$A:$J,8,FALSE)</f>
        <v>Panama</v>
      </c>
      <c r="M903" s="31" t="str">
        <f>IFERROR(VLOOKUP(L903,Setup_Team!$B:$C,2,FALSE), "TDB")</f>
        <v>PAN</v>
      </c>
      <c r="N903" s="31" t="str">
        <f>VLOOKUP($A903,Location!$A:$J,9,FALSE)</f>
        <v>Toronto</v>
      </c>
      <c r="O903" s="31" t="str">
        <f>VLOOKUP($A903,Location!$A:$J,10,FALSE)</f>
        <v>BMO Field</v>
      </c>
      <c r="R903" s="31">
        <v>0</v>
      </c>
      <c r="S903" s="25">
        <f>VLOOKUP($A903,Database!$A:$Y,10,FALSE)</f>
        <v>73</v>
      </c>
      <c r="T903" s="25">
        <f>VLOOKUP($A903,Database!$A:$Y,11,FALSE)</f>
        <v>113</v>
      </c>
      <c r="U903" s="25">
        <f>VLOOKUP($A903,Database!$A:$Y,12,FALSE)</f>
        <v>116</v>
      </c>
      <c r="V903" s="25" t="str">
        <f>VLOOKUP(A903,Database!A:M,13,FALSE)</f>
        <v>À venir</v>
      </c>
      <c r="W903" s="25" t="str">
        <f>VLOOKUP($A903,Database!$A:$Y,20,FALSE)</f>
        <v/>
      </c>
      <c r="X903" s="25" t="str">
        <f>VLOOKUP($A903,Database!$A:$Y,21,FALSE)</f>
        <v/>
      </c>
      <c r="Y903" s="25" t="str">
        <f ca="1">IF(C903&lt;NOW(),IF(AND(P903&gt;Q903,W903&gt;X903),S903,IF(AND(P903=Q903,W903=X903),T903,IF(AND(P903&lt;Q903,W903&lt;X903),U903,0))),"")</f>
        <v/>
      </c>
      <c r="Z903" s="25">
        <f>IF(AND(P903=W903,Q903=X903),1,0)</f>
        <v>1</v>
      </c>
      <c r="AA903" s="25" t="str">
        <f>IF(Z903=0,"",IF(ISBLANK(VLOOKUP(A903,Database!A:AA,22,FALSE)),"",VLOOKUP(A903,Database!A:AA,22,FALSE)))</f>
        <v>Exact</v>
      </c>
      <c r="AB903" s="25">
        <f ca="1">IFERROR(IF(AND(Y903&lt;&gt;"",OR(V903="Terminé",V903="En cours")),VLOOKUP(AA903,Setup_ScoreExactBonus!A:D,4,FALSE),0),0)</f>
        <v>0</v>
      </c>
      <c r="AC903" s="31" t="str">
        <f ca="1">IF(Y903&lt;&gt;"", Y903 + IF(Z903=1,AB903, 0), "")</f>
        <v/>
      </c>
      <c r="AD903" s="31">
        <f ca="1">SUMIFS(AC$2:AC903,D$2:D903,D903)*IF(R903=0,1,2)</f>
        <v>0</v>
      </c>
    </row>
    <row r="904" spans="1:30" x14ac:dyDescent="0.35">
      <c r="A904" s="31">
        <f>IF(ISBLANK(B904),"",COUNTIF(B$2:B904,B904))-1</f>
        <v>23</v>
      </c>
      <c r="B904" s="31">
        <v>6</v>
      </c>
      <c r="C904" s="10">
        <f>VLOOKUP($A904,Database!$A:$Y,7,FALSE)</f>
        <v>46191.041666666664</v>
      </c>
      <c r="D904" s="31" t="str">
        <f>VLOOKUP(Pronostics!$B904,Setup_MPP!$A:$G,3,FALSE)</f>
        <v>Julay</v>
      </c>
      <c r="E904" s="31" t="str">
        <f>VLOOKUP(Pronostics!$B904,Setup_MPP!$A:$G,2,FALSE)</f>
        <v>Julie BOUCHARD</v>
      </c>
      <c r="F904" s="31" t="str">
        <f>VLOOKUP($B904,Setup_MPP!$A:$E,4,FALSE)</f>
        <v>#A6F7B1</v>
      </c>
      <c r="G904" s="31" t="str">
        <f>VLOOKUP($B904,Setup_MPP!$A:$E,5,FALSE)</f>
        <v>#6EC179</v>
      </c>
      <c r="H904" s="31" t="str">
        <f>IFERROR(IF(AND(A904&gt;=1,A904&lt;=104),VLOOKUP($A904,Location!$A:$J,6,FALSE),IF(A904=0,"Avant l'ouverture",IF(OR(A904=105,A904=106),"Bonus"))),"")</f>
        <v>Tour 1</v>
      </c>
      <c r="I904" s="31" t="str">
        <f>IF(LEFT(H904,4)="Tour",VLOOKUP(A904,Database!$A:$C,3,FALSE),"")</f>
        <v>L</v>
      </c>
      <c r="J904" s="31" t="str">
        <f>VLOOKUP($A904,Location!$A:$J,7,FALSE)</f>
        <v>Ghana</v>
      </c>
      <c r="K904" s="31" t="str">
        <f>IFERROR(VLOOKUP(J904,Setup_Team!$B:$C,2,FALSE), "TDB")</f>
        <v>GHA</v>
      </c>
      <c r="L904" s="31" t="str">
        <f>VLOOKUP($A904,Location!$A:$J,8,FALSE)</f>
        <v>Panama</v>
      </c>
      <c r="M904" s="31" t="str">
        <f>IFERROR(VLOOKUP(L904,Setup_Team!$B:$C,2,FALSE), "TDB")</f>
        <v>PAN</v>
      </c>
      <c r="N904" s="31" t="str">
        <f>VLOOKUP($A904,Location!$A:$J,9,FALSE)</f>
        <v>Toronto</v>
      </c>
      <c r="O904" s="31" t="str">
        <f>VLOOKUP($A904,Location!$A:$J,10,FALSE)</f>
        <v>BMO Field</v>
      </c>
      <c r="R904" s="31">
        <v>0</v>
      </c>
      <c r="S904" s="25">
        <f>VLOOKUP($A904,Database!$A:$Y,10,FALSE)</f>
        <v>73</v>
      </c>
      <c r="T904" s="25">
        <f>VLOOKUP($A904,Database!$A:$Y,11,FALSE)</f>
        <v>113</v>
      </c>
      <c r="U904" s="25">
        <f>VLOOKUP($A904,Database!$A:$Y,12,FALSE)</f>
        <v>116</v>
      </c>
      <c r="V904" s="25" t="str">
        <f>VLOOKUP(A904,Database!A:M,13,FALSE)</f>
        <v>À venir</v>
      </c>
      <c r="W904" s="25" t="str">
        <f>VLOOKUP($A904,Database!$A:$Y,20,FALSE)</f>
        <v/>
      </c>
      <c r="X904" s="25" t="str">
        <f>VLOOKUP($A904,Database!$A:$Y,21,FALSE)</f>
        <v/>
      </c>
      <c r="Y904" s="25" t="str">
        <f ca="1">IF(C904&lt;NOW(),IF(AND(P904&gt;Q904,W904&gt;X904),S904,IF(AND(P904=Q904,W904=X904),T904,IF(AND(P904&lt;Q904,W904&lt;X904),U904,0))),"")</f>
        <v/>
      </c>
      <c r="Z904" s="25">
        <f>IF(AND(P904=W904,Q904=X904),1,0)</f>
        <v>1</v>
      </c>
      <c r="AA904" s="25" t="str">
        <f>IF(Z904=0,"",IF(ISBLANK(VLOOKUP(A904,Database!A:AA,22,FALSE)),"",VLOOKUP(A904,Database!A:AA,22,FALSE)))</f>
        <v>Exact</v>
      </c>
      <c r="AB904" s="25">
        <f ca="1">IFERROR(IF(AND(Y904&lt;&gt;"",OR(V904="Terminé",V904="En cours")),VLOOKUP(AA904,Setup_ScoreExactBonus!A:D,4,FALSE),0),0)</f>
        <v>0</v>
      </c>
      <c r="AC904" s="31" t="str">
        <f ca="1">IF(Y904&lt;&gt;"", Y904 + IF(Z904=1,AB904, 0), "")</f>
        <v/>
      </c>
      <c r="AD904" s="31">
        <f ca="1">SUMIFS(AC$2:AC904,D$2:D904,D904)*IF(R904=0,1,2)</f>
        <v>0</v>
      </c>
    </row>
    <row r="905" spans="1:30" x14ac:dyDescent="0.35">
      <c r="A905" s="31">
        <f>IF(ISBLANK(B905),"",COUNTIF(B$2:B905,B905))-1</f>
        <v>23</v>
      </c>
      <c r="B905" s="31">
        <v>7</v>
      </c>
      <c r="C905" s="10">
        <f>VLOOKUP($A905,Database!$A:$Y,7,FALSE)</f>
        <v>46191.041666666664</v>
      </c>
      <c r="D905" s="31" t="str">
        <f>VLOOKUP(Pronostics!$B905,Setup_MPP!$A:$G,3,FALSE)</f>
        <v>__Vince__</v>
      </c>
      <c r="E905" s="31" t="str">
        <f>VLOOKUP(Pronostics!$B905,Setup_MPP!$A:$G,2,FALSE)</f>
        <v>Vincent FRAYSSE</v>
      </c>
      <c r="F905" s="31" t="str">
        <f>VLOOKUP($B905,Setup_MPP!$A:$E,4,FALSE)</f>
        <v>#B2EAE8</v>
      </c>
      <c r="G905" s="31" t="str">
        <f>VLOOKUP($B905,Setup_MPP!$A:$E,5,FALSE)</f>
        <v>#6CB4B1</v>
      </c>
      <c r="H905" s="31" t="str">
        <f>IFERROR(IF(AND(A905&gt;=1,A905&lt;=104),VLOOKUP($A905,Location!$A:$J,6,FALSE),IF(A905=0,"Avant l'ouverture",IF(OR(A905=105,A905=106),"Bonus"))),"")</f>
        <v>Tour 1</v>
      </c>
      <c r="I905" s="31" t="str">
        <f>IF(LEFT(H905,4)="Tour",VLOOKUP(A905,Database!$A:$C,3,FALSE),"")</f>
        <v>L</v>
      </c>
      <c r="J905" s="31" t="str">
        <f>VLOOKUP($A905,Location!$A:$J,7,FALSE)</f>
        <v>Ghana</v>
      </c>
      <c r="K905" s="31" t="str">
        <f>IFERROR(VLOOKUP(J905,Setup_Team!$B:$C,2,FALSE), "TDB")</f>
        <v>GHA</v>
      </c>
      <c r="L905" s="31" t="str">
        <f>VLOOKUP($A905,Location!$A:$J,8,FALSE)</f>
        <v>Panama</v>
      </c>
      <c r="M905" s="31" t="str">
        <f>IFERROR(VLOOKUP(L905,Setup_Team!$B:$C,2,FALSE), "TDB")</f>
        <v>PAN</v>
      </c>
      <c r="N905" s="31" t="str">
        <f>VLOOKUP($A905,Location!$A:$J,9,FALSE)</f>
        <v>Toronto</v>
      </c>
      <c r="O905" s="31" t="str">
        <f>VLOOKUP($A905,Location!$A:$J,10,FALSE)</f>
        <v>BMO Field</v>
      </c>
      <c r="R905" s="31">
        <v>0</v>
      </c>
      <c r="S905" s="25">
        <f>VLOOKUP($A905,Database!$A:$Y,10,FALSE)</f>
        <v>73</v>
      </c>
      <c r="T905" s="25">
        <f>VLOOKUP($A905,Database!$A:$Y,11,FALSE)</f>
        <v>113</v>
      </c>
      <c r="U905" s="25">
        <f>VLOOKUP($A905,Database!$A:$Y,12,FALSE)</f>
        <v>116</v>
      </c>
      <c r="V905" s="25" t="str">
        <f>VLOOKUP(A905,Database!A:M,13,FALSE)</f>
        <v>À venir</v>
      </c>
      <c r="W905" s="25" t="str">
        <f>VLOOKUP($A905,Database!$A:$Y,20,FALSE)</f>
        <v/>
      </c>
      <c r="X905" s="25" t="str">
        <f>VLOOKUP($A905,Database!$A:$Y,21,FALSE)</f>
        <v/>
      </c>
      <c r="Y905" s="25" t="str">
        <f ca="1">IF(C905&lt;NOW(),IF(AND(P905&gt;Q905,W905&gt;X905),S905,IF(AND(P905=Q905,W905=X905),T905,IF(AND(P905&lt;Q905,W905&lt;X905),U905,0))),"")</f>
        <v/>
      </c>
      <c r="Z905" s="25">
        <f>IF(AND(P905=W905,Q905=X905),1,0)</f>
        <v>1</v>
      </c>
      <c r="AA905" s="25" t="str">
        <f>IF(Z905=0,"",IF(ISBLANK(VLOOKUP(A905,Database!A:AA,22,FALSE)),"",VLOOKUP(A905,Database!A:AA,22,FALSE)))</f>
        <v>Exact</v>
      </c>
      <c r="AB905" s="25">
        <f ca="1">IFERROR(IF(AND(Y905&lt;&gt;"",OR(V905="Terminé",V905="En cours")),VLOOKUP(AA905,Setup_ScoreExactBonus!A:D,4,FALSE),0),0)</f>
        <v>0</v>
      </c>
      <c r="AC905" s="31" t="str">
        <f ca="1">IF(Y905&lt;&gt;"", Y905 + IF(Z905=1,AB905, 0), "")</f>
        <v/>
      </c>
      <c r="AD905" s="31">
        <f ca="1">SUMIFS(AC$2:AC905,D$2:D905,D905)*IF(R905=0,1,2)</f>
        <v>0</v>
      </c>
    </row>
    <row r="906" spans="1:30" x14ac:dyDescent="0.35">
      <c r="A906" s="31">
        <f>IF(ISBLANK(B906),"",COUNTIF(B$2:B906,B906))-1</f>
        <v>23</v>
      </c>
      <c r="B906" s="31">
        <v>8</v>
      </c>
      <c r="C906" s="10">
        <f>VLOOKUP($A906,Database!$A:$Y,7,FALSE)</f>
        <v>46191.041666666664</v>
      </c>
      <c r="D906" s="31" t="str">
        <f>VLOOKUP(Pronostics!$B906,Setup_MPP!$A:$G,3,FALSE)</f>
        <v>Louuiiis</v>
      </c>
      <c r="E906" s="31" t="str">
        <f>VLOOKUP(Pronostics!$B906,Setup_MPP!$A:$G,2,FALSE)</f>
        <v>Louis HARLE</v>
      </c>
      <c r="F906" s="31" t="str">
        <f>VLOOKUP($B906,Setup_MPP!$A:$E,4,FALSE)</f>
        <v>#EEF7B1</v>
      </c>
      <c r="G906" s="31" t="str">
        <f>VLOOKUP($B906,Setup_MPP!$A:$E,5,FALSE)</f>
        <v>#C1CB7D</v>
      </c>
      <c r="H906" s="31" t="str">
        <f>IFERROR(IF(AND(A906&gt;=1,A906&lt;=104),VLOOKUP($A906,Location!$A:$J,6,FALSE),IF(A906=0,"Avant l'ouverture",IF(OR(A906=105,A906=106),"Bonus"))),"")</f>
        <v>Tour 1</v>
      </c>
      <c r="I906" s="31" t="str">
        <f>IF(LEFT(H906,4)="Tour",VLOOKUP(A906,Database!$A:$C,3,FALSE),"")</f>
        <v>L</v>
      </c>
      <c r="J906" s="31" t="str">
        <f>VLOOKUP($A906,Location!$A:$J,7,FALSE)</f>
        <v>Ghana</v>
      </c>
      <c r="K906" s="31" t="str">
        <f>IFERROR(VLOOKUP(J906,Setup_Team!$B:$C,2,FALSE), "TDB")</f>
        <v>GHA</v>
      </c>
      <c r="L906" s="31" t="str">
        <f>VLOOKUP($A906,Location!$A:$J,8,FALSE)</f>
        <v>Panama</v>
      </c>
      <c r="M906" s="31" t="str">
        <f>IFERROR(VLOOKUP(L906,Setup_Team!$B:$C,2,FALSE), "TDB")</f>
        <v>PAN</v>
      </c>
      <c r="N906" s="31" t="str">
        <f>VLOOKUP($A906,Location!$A:$J,9,FALSE)</f>
        <v>Toronto</v>
      </c>
      <c r="O906" s="31" t="str">
        <f>VLOOKUP($A906,Location!$A:$J,10,FALSE)</f>
        <v>BMO Field</v>
      </c>
      <c r="R906" s="31">
        <v>0</v>
      </c>
      <c r="S906" s="25">
        <f>VLOOKUP($A906,Database!$A:$Y,10,FALSE)</f>
        <v>73</v>
      </c>
      <c r="T906" s="25">
        <f>VLOOKUP($A906,Database!$A:$Y,11,FALSE)</f>
        <v>113</v>
      </c>
      <c r="U906" s="25">
        <f>VLOOKUP($A906,Database!$A:$Y,12,FALSE)</f>
        <v>116</v>
      </c>
      <c r="V906" s="25" t="str">
        <f>VLOOKUP(A906,Database!A:M,13,FALSE)</f>
        <v>À venir</v>
      </c>
      <c r="W906" s="25" t="str">
        <f>VLOOKUP($A906,Database!$A:$Y,20,FALSE)</f>
        <v/>
      </c>
      <c r="X906" s="25" t="str">
        <f>VLOOKUP($A906,Database!$A:$Y,21,FALSE)</f>
        <v/>
      </c>
      <c r="Y906" s="25" t="str">
        <f ca="1">IF(C906&lt;NOW(),IF(AND(P906&gt;Q906,W906&gt;X906),S906,IF(AND(P906=Q906,W906=X906),T906,IF(AND(P906&lt;Q906,W906&lt;X906),U906,0))),"")</f>
        <v/>
      </c>
      <c r="Z906" s="25">
        <f>IF(AND(P906=W906,Q906=X906),1,0)</f>
        <v>1</v>
      </c>
      <c r="AA906" s="25" t="str">
        <f>IF(Z906=0,"",IF(ISBLANK(VLOOKUP(A906,Database!A:AA,22,FALSE)),"",VLOOKUP(A906,Database!A:AA,22,FALSE)))</f>
        <v>Exact</v>
      </c>
      <c r="AB906" s="25">
        <f ca="1">IFERROR(IF(AND(Y906&lt;&gt;"",OR(V906="Terminé",V906="En cours")),VLOOKUP(AA906,Setup_ScoreExactBonus!A:D,4,FALSE),0),0)</f>
        <v>0</v>
      </c>
      <c r="AC906" s="31" t="str">
        <f ca="1">IF(Y906&lt;&gt;"", Y906 + IF(Z906=1,AB906, 0), "")</f>
        <v/>
      </c>
      <c r="AD906" s="31">
        <f ca="1">SUMIFS(AC$2:AC906,D$2:D906,D906)*IF(R906=0,1,2)</f>
        <v>0</v>
      </c>
    </row>
    <row r="907" spans="1:30" x14ac:dyDescent="0.35">
      <c r="A907" s="31">
        <f>IF(ISBLANK(B907),"",COUNTIF(B$2:B907,B907))-1</f>
        <v>23</v>
      </c>
      <c r="B907" s="31">
        <v>9</v>
      </c>
      <c r="C907" s="10">
        <f>VLOOKUP($A907,Database!$A:$Y,7,FALSE)</f>
        <v>46191.041666666664</v>
      </c>
      <c r="D907" s="31" t="str">
        <f>VLOOKUP(Pronostics!$B907,Setup_MPP!$A:$G,3,FALSE)</f>
        <v>Aurelien_dqp</v>
      </c>
      <c r="E907" s="31" t="str">
        <f>VLOOKUP(Pronostics!$B907,Setup_MPP!$A:$G,2,FALSE)</f>
        <v>Aurélien DE POULPIQUET</v>
      </c>
      <c r="F907" s="31" t="str">
        <f>VLOOKUP($B907,Setup_MPP!$A:$E,4,FALSE)</f>
        <v>#F4EA9D</v>
      </c>
      <c r="G907" s="31" t="str">
        <f>VLOOKUP($B907,Setup_MPP!$A:$E,5,FALSE)</f>
        <v>#D2C458</v>
      </c>
      <c r="H907" s="31" t="str">
        <f>IFERROR(IF(AND(A907&gt;=1,A907&lt;=104),VLOOKUP($A907,Location!$A:$J,6,FALSE),IF(A907=0,"Avant l'ouverture",IF(OR(A907=105,A907=106),"Bonus"))),"")</f>
        <v>Tour 1</v>
      </c>
      <c r="I907" s="31" t="str">
        <f>IF(LEFT(H907,4)="Tour",VLOOKUP(A907,Database!$A:$C,3,FALSE),"")</f>
        <v>L</v>
      </c>
      <c r="J907" s="31" t="str">
        <f>VLOOKUP($A907,Location!$A:$J,7,FALSE)</f>
        <v>Ghana</v>
      </c>
      <c r="K907" s="31" t="str">
        <f>IFERROR(VLOOKUP(J907,Setup_Team!$B:$C,2,FALSE), "TDB")</f>
        <v>GHA</v>
      </c>
      <c r="L907" s="31" t="str">
        <f>VLOOKUP($A907,Location!$A:$J,8,FALSE)</f>
        <v>Panama</v>
      </c>
      <c r="M907" s="31" t="str">
        <f>IFERROR(VLOOKUP(L907,Setup_Team!$B:$C,2,FALSE), "TDB")</f>
        <v>PAN</v>
      </c>
      <c r="N907" s="31" t="str">
        <f>VLOOKUP($A907,Location!$A:$J,9,FALSE)</f>
        <v>Toronto</v>
      </c>
      <c r="O907" s="31" t="str">
        <f>VLOOKUP($A907,Location!$A:$J,10,FALSE)</f>
        <v>BMO Field</v>
      </c>
      <c r="R907" s="31">
        <v>0</v>
      </c>
      <c r="S907" s="25">
        <f>VLOOKUP($A907,Database!$A:$Y,10,FALSE)</f>
        <v>73</v>
      </c>
      <c r="T907" s="25">
        <f>VLOOKUP($A907,Database!$A:$Y,11,FALSE)</f>
        <v>113</v>
      </c>
      <c r="U907" s="25">
        <f>VLOOKUP($A907,Database!$A:$Y,12,FALSE)</f>
        <v>116</v>
      </c>
      <c r="V907" s="25" t="str">
        <f>VLOOKUP(A907,Database!A:M,13,FALSE)</f>
        <v>À venir</v>
      </c>
      <c r="W907" s="25" t="str">
        <f>VLOOKUP($A907,Database!$A:$Y,20,FALSE)</f>
        <v/>
      </c>
      <c r="X907" s="25" t="str">
        <f>VLOOKUP($A907,Database!$A:$Y,21,FALSE)</f>
        <v/>
      </c>
      <c r="Y907" s="25" t="str">
        <f ca="1">IF(C907&lt;NOW(),IF(AND(P907&gt;Q907,W907&gt;X907),S907,IF(AND(P907=Q907,W907=X907),T907,IF(AND(P907&lt;Q907,W907&lt;X907),U907,0))),"")</f>
        <v/>
      </c>
      <c r="Z907" s="25">
        <f>IF(AND(P907=W907,Q907=X907),1,0)</f>
        <v>1</v>
      </c>
      <c r="AA907" s="25" t="str">
        <f>IF(Z907=0,"",IF(ISBLANK(VLOOKUP(A907,Database!A:AA,22,FALSE)),"",VLOOKUP(A907,Database!A:AA,22,FALSE)))</f>
        <v>Exact</v>
      </c>
      <c r="AB907" s="25">
        <f ca="1">IFERROR(IF(AND(Y907&lt;&gt;"",OR(V907="Terminé",V907="En cours")),VLOOKUP(AA907,Setup_ScoreExactBonus!A:D,4,FALSE),0),0)</f>
        <v>0</v>
      </c>
      <c r="AC907" s="31" t="str">
        <f ca="1">IF(Y907&lt;&gt;"", Y907 + IF(Z907=1,AB907, 0), "")</f>
        <v/>
      </c>
      <c r="AD907" s="31">
        <f ca="1">SUMIFS(AC$2:AC907,D$2:D907,D907)*IF(R907=0,1,2)</f>
        <v>0</v>
      </c>
    </row>
    <row r="908" spans="1:30" x14ac:dyDescent="0.35">
      <c r="A908" s="31">
        <f>IF(ISBLANK(B908),"",COUNTIF(B$2:B908,B908))-1</f>
        <v>23</v>
      </c>
      <c r="B908" s="31">
        <v>10</v>
      </c>
      <c r="C908" s="10">
        <f>VLOOKUP($A908,Database!$A:$Y,7,FALSE)</f>
        <v>46191.041666666664</v>
      </c>
      <c r="D908" s="31" t="str">
        <f>VLOOKUP(Pronostics!$B908,Setup_MPP!$A:$G,3,FALSE)</f>
        <v>RandomPaul</v>
      </c>
      <c r="E908" s="31" t="str">
        <f>VLOOKUP(Pronostics!$B908,Setup_MPP!$A:$G,2,FALSE)</f>
        <v>Paul MONTESINOS</v>
      </c>
      <c r="F908" s="31" t="str">
        <f>VLOOKUP($B908,Setup_MPP!$A:$E,4,FALSE)</f>
        <v>#C4B0FF</v>
      </c>
      <c r="G908" s="31" t="str">
        <f>VLOOKUP($B908,Setup_MPP!$A:$E,5,FALSE)</f>
        <v>#7F66C8</v>
      </c>
      <c r="H908" s="31" t="str">
        <f>IFERROR(IF(AND(A908&gt;=1,A908&lt;=104),VLOOKUP($A908,Location!$A:$J,6,FALSE),IF(A908=0,"Avant l'ouverture",IF(OR(A908=105,A908=106),"Bonus"))),"")</f>
        <v>Tour 1</v>
      </c>
      <c r="I908" s="31" t="str">
        <f>IF(LEFT(H908,4)="Tour",VLOOKUP(A908,Database!$A:$C,3,FALSE),"")</f>
        <v>L</v>
      </c>
      <c r="J908" s="31" t="str">
        <f>VLOOKUP($A908,Location!$A:$J,7,FALSE)</f>
        <v>Ghana</v>
      </c>
      <c r="K908" s="31" t="str">
        <f>IFERROR(VLOOKUP(J908,Setup_Team!$B:$C,2,FALSE), "TDB")</f>
        <v>GHA</v>
      </c>
      <c r="L908" s="31" t="str">
        <f>VLOOKUP($A908,Location!$A:$J,8,FALSE)</f>
        <v>Panama</v>
      </c>
      <c r="M908" s="31" t="str">
        <f>IFERROR(VLOOKUP(L908,Setup_Team!$B:$C,2,FALSE), "TDB")</f>
        <v>PAN</v>
      </c>
      <c r="N908" s="31" t="str">
        <f>VLOOKUP($A908,Location!$A:$J,9,FALSE)</f>
        <v>Toronto</v>
      </c>
      <c r="O908" s="31" t="str">
        <f>VLOOKUP($A908,Location!$A:$J,10,FALSE)</f>
        <v>BMO Field</v>
      </c>
      <c r="R908" s="31">
        <v>0</v>
      </c>
      <c r="S908" s="25">
        <f>VLOOKUP($A908,Database!$A:$Y,10,FALSE)</f>
        <v>73</v>
      </c>
      <c r="T908" s="25">
        <f>VLOOKUP($A908,Database!$A:$Y,11,FALSE)</f>
        <v>113</v>
      </c>
      <c r="U908" s="25">
        <f>VLOOKUP($A908,Database!$A:$Y,12,FALSE)</f>
        <v>116</v>
      </c>
      <c r="V908" s="25" t="str">
        <f>VLOOKUP(A908,Database!A:M,13,FALSE)</f>
        <v>À venir</v>
      </c>
      <c r="W908" s="25" t="str">
        <f>VLOOKUP($A908,Database!$A:$Y,20,FALSE)</f>
        <v/>
      </c>
      <c r="X908" s="25" t="str">
        <f>VLOOKUP($A908,Database!$A:$Y,21,FALSE)</f>
        <v/>
      </c>
      <c r="Y908" s="25" t="str">
        <f ca="1">IF(C908&lt;NOW(),IF(AND(P908&gt;Q908,W908&gt;X908),S908,IF(AND(P908=Q908,W908=X908),T908,IF(AND(P908&lt;Q908,W908&lt;X908),U908,0))),"")</f>
        <v/>
      </c>
      <c r="Z908" s="25">
        <f>IF(AND(P908=W908,Q908=X908),1,0)</f>
        <v>1</v>
      </c>
      <c r="AA908" s="25" t="str">
        <f>IF(Z908=0,"",IF(ISBLANK(VLOOKUP(A908,Database!A:AA,22,FALSE)),"",VLOOKUP(A908,Database!A:AA,22,FALSE)))</f>
        <v>Exact</v>
      </c>
      <c r="AB908" s="25">
        <f ca="1">IFERROR(IF(AND(Y908&lt;&gt;"",OR(V908="Terminé",V908="En cours")),VLOOKUP(AA908,Setup_ScoreExactBonus!A:D,4,FALSE),0),0)</f>
        <v>0</v>
      </c>
      <c r="AC908" s="31" t="str">
        <f ca="1">IF(Y908&lt;&gt;"", Y908 + IF(Z908=1,AB908, 0), "")</f>
        <v/>
      </c>
      <c r="AD908" s="31">
        <f ca="1">SUMIFS(AC$2:AC908,D$2:D908,D908)*IF(R908=0,1,2)</f>
        <v>0</v>
      </c>
    </row>
    <row r="909" spans="1:30" x14ac:dyDescent="0.35">
      <c r="A909" s="31">
        <f>IF(ISBLANK(B909),"",COUNTIF(B$2:B909,B909))-1</f>
        <v>23</v>
      </c>
      <c r="B909" s="31">
        <v>11</v>
      </c>
      <c r="C909" s="10">
        <f>VLOOKUP($A909,Database!$A:$Y,7,FALSE)</f>
        <v>46191.041666666664</v>
      </c>
      <c r="D909" s="31" t="str">
        <f>VLOOKUP(Pronostics!$B909,Setup_MPP!$A:$G,3,FALSE)</f>
        <v>Kinsley#8SA6T</v>
      </c>
      <c r="E909" s="31" t="str">
        <f>VLOOKUP(Pronostics!$B909,Setup_MPP!$A:$G,2,FALSE)</f>
        <v>Kinsley ROQUE</v>
      </c>
      <c r="F909" s="31" t="str">
        <f>VLOOKUP($B909,Setup_MPP!$A:$E,4,FALSE)</f>
        <v>#CBEBBA</v>
      </c>
      <c r="G909" s="31" t="str">
        <f>VLOOKUP($B909,Setup_MPP!$A:$E,5,FALSE)</f>
        <v>#70BC6E</v>
      </c>
      <c r="H909" s="31" t="str">
        <f>IFERROR(IF(AND(A909&gt;=1,A909&lt;=104),VLOOKUP($A909,Location!$A:$J,6,FALSE),IF(A909=0,"Avant l'ouverture",IF(OR(A909=105,A909=106),"Bonus"))),"")</f>
        <v>Tour 1</v>
      </c>
      <c r="I909" s="31" t="str">
        <f>IF(LEFT(H909,4)="Tour",VLOOKUP(A909,Database!$A:$C,3,FALSE),"")</f>
        <v>L</v>
      </c>
      <c r="J909" s="31" t="str">
        <f>VLOOKUP($A909,Location!$A:$J,7,FALSE)</f>
        <v>Ghana</v>
      </c>
      <c r="K909" s="31" t="str">
        <f>IFERROR(VLOOKUP(J909,Setup_Team!$B:$C,2,FALSE), "TDB")</f>
        <v>GHA</v>
      </c>
      <c r="L909" s="31" t="str">
        <f>VLOOKUP($A909,Location!$A:$J,8,FALSE)</f>
        <v>Panama</v>
      </c>
      <c r="M909" s="31" t="str">
        <f>IFERROR(VLOOKUP(L909,Setup_Team!$B:$C,2,FALSE), "TDB")</f>
        <v>PAN</v>
      </c>
      <c r="N909" s="31" t="str">
        <f>VLOOKUP($A909,Location!$A:$J,9,FALSE)</f>
        <v>Toronto</v>
      </c>
      <c r="O909" s="31" t="str">
        <f>VLOOKUP($A909,Location!$A:$J,10,FALSE)</f>
        <v>BMO Field</v>
      </c>
      <c r="R909" s="31">
        <v>0</v>
      </c>
      <c r="S909" s="25">
        <f>VLOOKUP($A909,Database!$A:$Y,10,FALSE)</f>
        <v>73</v>
      </c>
      <c r="T909" s="25">
        <f>VLOOKUP($A909,Database!$A:$Y,11,FALSE)</f>
        <v>113</v>
      </c>
      <c r="U909" s="25">
        <f>VLOOKUP($A909,Database!$A:$Y,12,FALSE)</f>
        <v>116</v>
      </c>
      <c r="V909" s="25" t="str">
        <f>VLOOKUP(A909,Database!A:M,13,FALSE)</f>
        <v>À venir</v>
      </c>
      <c r="W909" s="25" t="str">
        <f>VLOOKUP($A909,Database!$A:$Y,20,FALSE)</f>
        <v/>
      </c>
      <c r="X909" s="25" t="str">
        <f>VLOOKUP($A909,Database!$A:$Y,21,FALSE)</f>
        <v/>
      </c>
      <c r="Y909" s="25" t="str">
        <f ca="1">IF(C909&lt;NOW(),IF(AND(P909&gt;Q909,W909&gt;X909),S909,IF(AND(P909=Q909,W909=X909),T909,IF(AND(P909&lt;Q909,W909&lt;X909),U909,0))),"")</f>
        <v/>
      </c>
      <c r="Z909" s="25">
        <f>IF(AND(P909=W909,Q909=X909),1,0)</f>
        <v>1</v>
      </c>
      <c r="AA909" s="25" t="str">
        <f>IF(Z909=0,"",IF(ISBLANK(VLOOKUP(A909,Database!A:AA,22,FALSE)),"",VLOOKUP(A909,Database!A:AA,22,FALSE)))</f>
        <v>Exact</v>
      </c>
      <c r="AB909" s="25">
        <f ca="1">IFERROR(IF(AND(Y909&lt;&gt;"",OR(V909="Terminé",V909="En cours")),VLOOKUP(AA909,Setup_ScoreExactBonus!A:D,4,FALSE),0),0)</f>
        <v>0</v>
      </c>
      <c r="AC909" s="31" t="str">
        <f ca="1">IF(Y909&lt;&gt;"", Y909 + IF(Z909=1,AB909, 0), "")</f>
        <v/>
      </c>
      <c r="AD909" s="31">
        <f ca="1">SUMIFS(AC$2:AC909,D$2:D909,D909)*IF(R909=0,1,2)</f>
        <v>0</v>
      </c>
    </row>
    <row r="910" spans="1:30" x14ac:dyDescent="0.35">
      <c r="A910" s="31">
        <f>IF(ISBLANK(B910),"",COUNTIF(B$2:B910,B910))-1</f>
        <v>23</v>
      </c>
      <c r="B910" s="31">
        <v>12</v>
      </c>
      <c r="C910" s="10">
        <f>VLOOKUP($A910,Database!$A:$Y,7,FALSE)</f>
        <v>46191.041666666664</v>
      </c>
      <c r="D910" s="31" t="str">
        <f>VLOOKUP(Pronostics!$B910,Setup_MPP!$A:$G,3,FALSE)</f>
        <v>Jaouad1</v>
      </c>
      <c r="E910" s="31" t="str">
        <f>VLOOKUP(Pronostics!$B910,Setup_MPP!$A:$G,2,FALSE)</f>
        <v>Jaouad SETTI</v>
      </c>
      <c r="F910" s="31" t="str">
        <f>VLOOKUP($B910,Setup_MPP!$A:$E,4,FALSE)</f>
        <v>#C2D4FF</v>
      </c>
      <c r="G910" s="31" t="str">
        <f>VLOOKUP($B910,Setup_MPP!$A:$E,5,FALSE)</f>
        <v>#6586D5</v>
      </c>
      <c r="H910" s="31" t="str">
        <f>IFERROR(IF(AND(A910&gt;=1,A910&lt;=104),VLOOKUP($A910,Location!$A:$J,6,FALSE),IF(A910=0,"Avant l'ouverture",IF(OR(A910=105,A910=106),"Bonus"))),"")</f>
        <v>Tour 1</v>
      </c>
      <c r="I910" s="31" t="str">
        <f>IF(LEFT(H910,4)="Tour",VLOOKUP(A910,Database!$A:$C,3,FALSE),"")</f>
        <v>L</v>
      </c>
      <c r="J910" s="31" t="str">
        <f>VLOOKUP($A910,Location!$A:$J,7,FALSE)</f>
        <v>Ghana</v>
      </c>
      <c r="K910" s="31" t="str">
        <f>IFERROR(VLOOKUP(J910,Setup_Team!$B:$C,2,FALSE), "TDB")</f>
        <v>GHA</v>
      </c>
      <c r="L910" s="31" t="str">
        <f>VLOOKUP($A910,Location!$A:$J,8,FALSE)</f>
        <v>Panama</v>
      </c>
      <c r="M910" s="31" t="str">
        <f>IFERROR(VLOOKUP(L910,Setup_Team!$B:$C,2,FALSE), "TDB")</f>
        <v>PAN</v>
      </c>
      <c r="N910" s="31" t="str">
        <f>VLOOKUP($A910,Location!$A:$J,9,FALSE)</f>
        <v>Toronto</v>
      </c>
      <c r="O910" s="31" t="str">
        <f>VLOOKUP($A910,Location!$A:$J,10,FALSE)</f>
        <v>BMO Field</v>
      </c>
      <c r="R910" s="31">
        <v>0</v>
      </c>
      <c r="S910" s="25">
        <f>VLOOKUP($A910,Database!$A:$Y,10,FALSE)</f>
        <v>73</v>
      </c>
      <c r="T910" s="25">
        <f>VLOOKUP($A910,Database!$A:$Y,11,FALSE)</f>
        <v>113</v>
      </c>
      <c r="U910" s="25">
        <f>VLOOKUP($A910,Database!$A:$Y,12,FALSE)</f>
        <v>116</v>
      </c>
      <c r="V910" s="25" t="str">
        <f>VLOOKUP(A910,Database!A:M,13,FALSE)</f>
        <v>À venir</v>
      </c>
      <c r="W910" s="25" t="str">
        <f>VLOOKUP($A910,Database!$A:$Y,20,FALSE)</f>
        <v/>
      </c>
      <c r="X910" s="25" t="str">
        <f>VLOOKUP($A910,Database!$A:$Y,21,FALSE)</f>
        <v/>
      </c>
      <c r="Y910" s="25" t="str">
        <f ca="1">IF(C910&lt;NOW(),IF(AND(P910&gt;Q910,W910&gt;X910),S910,IF(AND(P910=Q910,W910=X910),T910,IF(AND(P910&lt;Q910,W910&lt;X910),U910,0))),"")</f>
        <v/>
      </c>
      <c r="Z910" s="25">
        <f>IF(AND(P910=W910,Q910=X910),1,0)</f>
        <v>1</v>
      </c>
      <c r="AA910" s="25" t="str">
        <f>IF(Z910=0,"",IF(ISBLANK(VLOOKUP(A910,Database!A:AA,22,FALSE)),"",VLOOKUP(A910,Database!A:AA,22,FALSE)))</f>
        <v>Exact</v>
      </c>
      <c r="AB910" s="25">
        <f ca="1">IFERROR(IF(AND(Y910&lt;&gt;"",OR(V910="Terminé",V910="En cours")),VLOOKUP(AA910,Setup_ScoreExactBonus!A:D,4,FALSE),0),0)</f>
        <v>0</v>
      </c>
      <c r="AC910" s="31" t="str">
        <f ca="1">IF(Y910&lt;&gt;"", Y910 + IF(Z910=1,AB910, 0), "")</f>
        <v/>
      </c>
      <c r="AD910" s="31">
        <f ca="1">SUMIFS(AC$2:AC910,D$2:D910,D910)*IF(R910=0,1,2)</f>
        <v>0</v>
      </c>
    </row>
    <row r="911" spans="1:30" x14ac:dyDescent="0.35">
      <c r="A911" s="31">
        <f>IF(ISBLANK(B911),"",COUNTIF(B$2:B911,B911))-1</f>
        <v>23</v>
      </c>
      <c r="B911" s="31">
        <v>13</v>
      </c>
      <c r="C911" s="10">
        <f>VLOOKUP($A911,Database!$A:$Y,7,FALSE)</f>
        <v>46191.041666666664</v>
      </c>
      <c r="D911" s="31" t="str">
        <f>VLOOKUP(Pronostics!$B911,Setup_MPP!$A:$G,3,FALSE)</f>
        <v>Julien_I</v>
      </c>
      <c r="E911" s="31" t="str">
        <f>VLOOKUP(Pronostics!$B911,Setup_MPP!$A:$G,2,FALSE)</f>
        <v>Julien INGE</v>
      </c>
      <c r="F911" s="31" t="str">
        <f>VLOOKUP($B911,Setup_MPP!$A:$E,4,FALSE)</f>
        <v>#C1E0EF</v>
      </c>
      <c r="G911" s="31" t="str">
        <f>VLOOKUP($B911,Setup_MPP!$A:$E,5,FALSE)</f>
        <v>#4F91B2</v>
      </c>
      <c r="H911" s="31" t="str">
        <f>IFERROR(IF(AND(A911&gt;=1,A911&lt;=104),VLOOKUP($A911,Location!$A:$J,6,FALSE),IF(A911=0,"Avant l'ouverture",IF(OR(A911=105,A911=106),"Bonus"))),"")</f>
        <v>Tour 1</v>
      </c>
      <c r="I911" s="31" t="str">
        <f>IF(LEFT(H911,4)="Tour",VLOOKUP(A911,Database!$A:$C,3,FALSE),"")</f>
        <v>L</v>
      </c>
      <c r="J911" s="31" t="str">
        <f>VLOOKUP($A911,Location!$A:$J,7,FALSE)</f>
        <v>Ghana</v>
      </c>
      <c r="K911" s="31" t="str">
        <f>IFERROR(VLOOKUP(J911,Setup_Team!$B:$C,2,FALSE), "TDB")</f>
        <v>GHA</v>
      </c>
      <c r="L911" s="31" t="str">
        <f>VLOOKUP($A911,Location!$A:$J,8,FALSE)</f>
        <v>Panama</v>
      </c>
      <c r="M911" s="31" t="str">
        <f>IFERROR(VLOOKUP(L911,Setup_Team!$B:$C,2,FALSE), "TDB")</f>
        <v>PAN</v>
      </c>
      <c r="N911" s="31" t="str">
        <f>VLOOKUP($A911,Location!$A:$J,9,FALSE)</f>
        <v>Toronto</v>
      </c>
      <c r="O911" s="31" t="str">
        <f>VLOOKUP($A911,Location!$A:$J,10,FALSE)</f>
        <v>BMO Field</v>
      </c>
      <c r="R911" s="31">
        <v>0</v>
      </c>
      <c r="S911" s="25">
        <f>VLOOKUP($A911,Database!$A:$Y,10,FALSE)</f>
        <v>73</v>
      </c>
      <c r="T911" s="25">
        <f>VLOOKUP($A911,Database!$A:$Y,11,FALSE)</f>
        <v>113</v>
      </c>
      <c r="U911" s="25">
        <f>VLOOKUP($A911,Database!$A:$Y,12,FALSE)</f>
        <v>116</v>
      </c>
      <c r="V911" s="25" t="str">
        <f>VLOOKUP(A911,Database!A:M,13,FALSE)</f>
        <v>À venir</v>
      </c>
      <c r="W911" s="25" t="str">
        <f>VLOOKUP($A911,Database!$A:$Y,20,FALSE)</f>
        <v/>
      </c>
      <c r="X911" s="25" t="str">
        <f>VLOOKUP($A911,Database!$A:$Y,21,FALSE)</f>
        <v/>
      </c>
      <c r="Y911" s="25" t="str">
        <f ca="1">IF(C911&lt;NOW(),IF(AND(P911&gt;Q911,W911&gt;X911),S911,IF(AND(P911=Q911,W911=X911),T911,IF(AND(P911&lt;Q911,W911&lt;X911),U911,0))),"")</f>
        <v/>
      </c>
      <c r="Z911" s="25">
        <f>IF(AND(P911=W911,Q911=X911),1,0)</f>
        <v>1</v>
      </c>
      <c r="AA911" s="25" t="str">
        <f>IF(Z911=0,"",IF(ISBLANK(VLOOKUP(A911,Database!A:AA,22,FALSE)),"",VLOOKUP(A911,Database!A:AA,22,FALSE)))</f>
        <v>Exact</v>
      </c>
      <c r="AB911" s="25">
        <f ca="1">IFERROR(IF(AND(Y911&lt;&gt;"",OR(V911="Terminé",V911="En cours")),VLOOKUP(AA911,Setup_ScoreExactBonus!A:D,4,FALSE),0),0)</f>
        <v>0</v>
      </c>
      <c r="AC911" s="31" t="str">
        <f ca="1">IF(Y911&lt;&gt;"", Y911 + IF(Z911=1,AB911, 0), "")</f>
        <v/>
      </c>
      <c r="AD911" s="31">
        <f ca="1">SUMIFS(AC$2:AC911,D$2:D911,D911)*IF(R911=0,1,2)</f>
        <v>0</v>
      </c>
    </row>
    <row r="912" spans="1:30" x14ac:dyDescent="0.35">
      <c r="A912" s="31">
        <f>IF(ISBLANK(B912),"",COUNTIF(B$2:B912,B912))-1</f>
        <v>23</v>
      </c>
      <c r="B912" s="31">
        <v>14</v>
      </c>
      <c r="C912" s="10">
        <f>VLOOKUP($A912,Database!$A:$Y,7,FALSE)</f>
        <v>46191.041666666664</v>
      </c>
      <c r="D912" s="31" t="str">
        <f>VLOOKUP(Pronostics!$B912,Setup_MPP!$A:$G,3,FALSE)</f>
        <v>MarieEYT</v>
      </c>
      <c r="E912" s="31" t="str">
        <f>VLOOKUP(Pronostics!$B912,Setup_MPP!$A:$G,2,FALSE)</f>
        <v>Marie EXBRAYAT</v>
      </c>
      <c r="F912" s="31" t="str">
        <f>VLOOKUP($B912,Setup_MPP!$A:$E,4,FALSE)</f>
        <v>#FFAFD2</v>
      </c>
      <c r="G912" s="31" t="str">
        <f>VLOOKUP($B912,Setup_MPP!$A:$E,5,FALSE)</f>
        <v>#F2589B</v>
      </c>
      <c r="H912" s="31" t="str">
        <f>IFERROR(IF(AND(A912&gt;=1,A912&lt;=104),VLOOKUP($A912,Location!$A:$J,6,FALSE),IF(A912=0,"Avant l'ouverture",IF(OR(A912=105,A912=106),"Bonus"))),"")</f>
        <v>Tour 1</v>
      </c>
      <c r="I912" s="31" t="str">
        <f>IF(LEFT(H912,4)="Tour",VLOOKUP(A912,Database!$A:$C,3,FALSE),"")</f>
        <v>L</v>
      </c>
      <c r="J912" s="31" t="str">
        <f>VLOOKUP($A912,Location!$A:$J,7,FALSE)</f>
        <v>Ghana</v>
      </c>
      <c r="K912" s="31" t="str">
        <f>IFERROR(VLOOKUP(J912,Setup_Team!$B:$C,2,FALSE), "TDB")</f>
        <v>GHA</v>
      </c>
      <c r="L912" s="31" t="str">
        <f>VLOOKUP($A912,Location!$A:$J,8,FALSE)</f>
        <v>Panama</v>
      </c>
      <c r="M912" s="31" t="str">
        <f>IFERROR(VLOOKUP(L912,Setup_Team!$B:$C,2,FALSE), "TDB")</f>
        <v>PAN</v>
      </c>
      <c r="N912" s="31" t="str">
        <f>VLOOKUP($A912,Location!$A:$J,9,FALSE)</f>
        <v>Toronto</v>
      </c>
      <c r="O912" s="31" t="str">
        <f>VLOOKUP($A912,Location!$A:$J,10,FALSE)</f>
        <v>BMO Field</v>
      </c>
      <c r="R912" s="31">
        <v>0</v>
      </c>
      <c r="S912" s="25">
        <f>VLOOKUP($A912,Database!$A:$Y,10,FALSE)</f>
        <v>73</v>
      </c>
      <c r="T912" s="25">
        <f>VLOOKUP($A912,Database!$A:$Y,11,FALSE)</f>
        <v>113</v>
      </c>
      <c r="U912" s="25">
        <f>VLOOKUP($A912,Database!$A:$Y,12,FALSE)</f>
        <v>116</v>
      </c>
      <c r="V912" s="25" t="str">
        <f>VLOOKUP(A912,Database!A:M,13,FALSE)</f>
        <v>À venir</v>
      </c>
      <c r="W912" s="25" t="str">
        <f>VLOOKUP($A912,Database!$A:$Y,20,FALSE)</f>
        <v/>
      </c>
      <c r="X912" s="25" t="str">
        <f>VLOOKUP($A912,Database!$A:$Y,21,FALSE)</f>
        <v/>
      </c>
      <c r="Y912" s="25" t="str">
        <f ca="1">IF(C912&lt;NOW(),IF(AND(P912&gt;Q912,W912&gt;X912),S912,IF(AND(P912=Q912,W912=X912),T912,IF(AND(P912&lt;Q912,W912&lt;X912),U912,0))),"")</f>
        <v/>
      </c>
      <c r="Z912" s="25">
        <f>IF(AND(P912=W912,Q912=X912),1,0)</f>
        <v>1</v>
      </c>
      <c r="AA912" s="25" t="str">
        <f>IF(Z912=0,"",IF(ISBLANK(VLOOKUP(A912,Database!A:AA,22,FALSE)),"",VLOOKUP(A912,Database!A:AA,22,FALSE)))</f>
        <v>Exact</v>
      </c>
      <c r="AB912" s="25">
        <f ca="1">IFERROR(IF(AND(Y912&lt;&gt;"",OR(V912="Terminé",V912="En cours")),VLOOKUP(AA912,Setup_ScoreExactBonus!A:D,4,FALSE),0),0)</f>
        <v>0</v>
      </c>
      <c r="AC912" s="31" t="str">
        <f ca="1">IF(Y912&lt;&gt;"", Y912 + IF(Z912=1,AB912, 0), "")</f>
        <v/>
      </c>
      <c r="AD912" s="31">
        <f ca="1">SUMIFS(AC$2:AC912,D$2:D912,D912)*IF(R912=0,1,2)</f>
        <v>0</v>
      </c>
    </row>
    <row r="913" spans="1:30" x14ac:dyDescent="0.35">
      <c r="A913" s="31">
        <f>IF(ISBLANK(B913),"",COUNTIF(B$2:B913,B913))-1</f>
        <v>23</v>
      </c>
      <c r="B913" s="31">
        <v>15</v>
      </c>
      <c r="C913" s="10">
        <f>VLOOKUP($A913,Database!$A:$Y,7,FALSE)</f>
        <v>46191.041666666664</v>
      </c>
      <c r="D913" s="31" t="str">
        <f>VLOOKUP(Pronostics!$B913,Setup_MPP!$A:$G,3,FALSE)</f>
        <v>Amine#8UL9R</v>
      </c>
      <c r="E913" s="31" t="str">
        <f>VLOOKUP(Pronostics!$B913,Setup_MPP!$A:$G,2,FALSE)</f>
        <v>Amine ZARROUKI</v>
      </c>
      <c r="F913" s="31" t="str">
        <f>VLOOKUP($B913,Setup_MPP!$A:$E,4,FALSE)</f>
        <v>#FF9898</v>
      </c>
      <c r="G913" s="31" t="str">
        <f>VLOOKUP($B913,Setup_MPP!$A:$E,5,FALSE)</f>
        <v>#FF5D5D</v>
      </c>
      <c r="H913" s="31" t="str">
        <f>IFERROR(IF(AND(A913&gt;=1,A913&lt;=104),VLOOKUP($A913,Location!$A:$J,6,FALSE),IF(A913=0,"Avant l'ouverture",IF(OR(A913=105,A913=106),"Bonus"))),"")</f>
        <v>Tour 1</v>
      </c>
      <c r="I913" s="31" t="str">
        <f>IF(LEFT(H913,4)="Tour",VLOOKUP(A913,Database!$A:$C,3,FALSE),"")</f>
        <v>L</v>
      </c>
      <c r="J913" s="31" t="str">
        <f>VLOOKUP($A913,Location!$A:$J,7,FALSE)</f>
        <v>Ghana</v>
      </c>
      <c r="K913" s="31" t="str">
        <f>IFERROR(VLOOKUP(J913,Setup_Team!$B:$C,2,FALSE), "TDB")</f>
        <v>GHA</v>
      </c>
      <c r="L913" s="31" t="str">
        <f>VLOOKUP($A913,Location!$A:$J,8,FALSE)</f>
        <v>Panama</v>
      </c>
      <c r="M913" s="31" t="str">
        <f>IFERROR(VLOOKUP(L913,Setup_Team!$B:$C,2,FALSE), "TDB")</f>
        <v>PAN</v>
      </c>
      <c r="N913" s="31" t="str">
        <f>VLOOKUP($A913,Location!$A:$J,9,FALSE)</f>
        <v>Toronto</v>
      </c>
      <c r="O913" s="31" t="str">
        <f>VLOOKUP($A913,Location!$A:$J,10,FALSE)</f>
        <v>BMO Field</v>
      </c>
      <c r="R913" s="31">
        <v>0</v>
      </c>
      <c r="S913" s="25">
        <f>VLOOKUP($A913,Database!$A:$Y,10,FALSE)</f>
        <v>73</v>
      </c>
      <c r="T913" s="25">
        <f>VLOOKUP($A913,Database!$A:$Y,11,FALSE)</f>
        <v>113</v>
      </c>
      <c r="U913" s="25">
        <f>VLOOKUP($A913,Database!$A:$Y,12,FALSE)</f>
        <v>116</v>
      </c>
      <c r="V913" s="25" t="str">
        <f>VLOOKUP(A913,Database!A:M,13,FALSE)</f>
        <v>À venir</v>
      </c>
      <c r="W913" s="25" t="str">
        <f>VLOOKUP($A913,Database!$A:$Y,20,FALSE)</f>
        <v/>
      </c>
      <c r="X913" s="25" t="str">
        <f>VLOOKUP($A913,Database!$A:$Y,21,FALSE)</f>
        <v/>
      </c>
      <c r="Y913" s="25" t="str">
        <f ca="1">IF(C913&lt;NOW(),IF(AND(P913&gt;Q913,W913&gt;X913),S913,IF(AND(P913=Q913,W913=X913),T913,IF(AND(P913&lt;Q913,W913&lt;X913),U913,0))),"")</f>
        <v/>
      </c>
      <c r="Z913" s="25">
        <f>IF(AND(P913=W913,Q913=X913),1,0)</f>
        <v>1</v>
      </c>
      <c r="AA913" s="25" t="str">
        <f>IF(Z913=0,"",IF(ISBLANK(VLOOKUP(A913,Database!A:AA,22,FALSE)),"",VLOOKUP(A913,Database!A:AA,22,FALSE)))</f>
        <v>Exact</v>
      </c>
      <c r="AB913" s="25">
        <f ca="1">IFERROR(IF(AND(Y913&lt;&gt;"",OR(V913="Terminé",V913="En cours")),VLOOKUP(AA913,Setup_ScoreExactBonus!A:D,4,FALSE),0),0)</f>
        <v>0</v>
      </c>
      <c r="AC913" s="31" t="str">
        <f ca="1">IF(Y913&lt;&gt;"", Y913 + IF(Z913=1,AB913, 0), "")</f>
        <v/>
      </c>
      <c r="AD913" s="31">
        <f ca="1">SUMIFS(AC$2:AC913,D$2:D913,D913)*IF(R913=0,1,2)</f>
        <v>0</v>
      </c>
    </row>
    <row r="914" spans="1:30" x14ac:dyDescent="0.35">
      <c r="A914" s="31">
        <f>IF(ISBLANK(B914),"",COUNTIF(B$2:B914,B914))-1</f>
        <v>23</v>
      </c>
      <c r="B914" s="31">
        <v>16</v>
      </c>
      <c r="C914" s="10">
        <f>VLOOKUP($A914,Database!$A:$Y,7,FALSE)</f>
        <v>46191.041666666664</v>
      </c>
      <c r="D914" s="31" t="str">
        <f>VLOOKUP(Pronostics!$B914,Setup_MPP!$A:$G,3,FALSE)</f>
        <v>Laura#8V93E</v>
      </c>
      <c r="E914" s="31" t="str">
        <f>VLOOKUP(Pronostics!$B914,Setup_MPP!$A:$G,2,FALSE)</f>
        <v>Laura GIULIANO</v>
      </c>
      <c r="F914" s="31" t="str">
        <f>VLOOKUP($B914,Setup_MPP!$A:$E,4,FALSE)</f>
        <v>#86A4FE</v>
      </c>
      <c r="G914" s="31" t="str">
        <f>VLOOKUP($B914,Setup_MPP!$A:$E,5,FALSE)</f>
        <v>#3769FF</v>
      </c>
      <c r="H914" s="31" t="str">
        <f>IFERROR(IF(AND(A914&gt;=1,A914&lt;=104),VLOOKUP($A914,Location!$A:$J,6,FALSE),IF(A914=0,"Avant l'ouverture",IF(OR(A914=105,A914=106),"Bonus"))),"")</f>
        <v>Tour 1</v>
      </c>
      <c r="I914" s="31" t="str">
        <f>IF(LEFT(H914,4)="Tour",VLOOKUP(A914,Database!$A:$C,3,FALSE),"")</f>
        <v>L</v>
      </c>
      <c r="J914" s="31" t="str">
        <f>VLOOKUP($A914,Location!$A:$J,7,FALSE)</f>
        <v>Ghana</v>
      </c>
      <c r="K914" s="31" t="str">
        <f>IFERROR(VLOOKUP(J914,Setup_Team!$B:$C,2,FALSE), "TDB")</f>
        <v>GHA</v>
      </c>
      <c r="L914" s="31" t="str">
        <f>VLOOKUP($A914,Location!$A:$J,8,FALSE)</f>
        <v>Panama</v>
      </c>
      <c r="M914" s="31" t="str">
        <f>IFERROR(VLOOKUP(L914,Setup_Team!$B:$C,2,FALSE), "TDB")</f>
        <v>PAN</v>
      </c>
      <c r="N914" s="31" t="str">
        <f>VLOOKUP($A914,Location!$A:$J,9,FALSE)</f>
        <v>Toronto</v>
      </c>
      <c r="O914" s="31" t="str">
        <f>VLOOKUP($A914,Location!$A:$J,10,FALSE)</f>
        <v>BMO Field</v>
      </c>
      <c r="R914" s="31">
        <v>0</v>
      </c>
      <c r="S914" s="25">
        <f>VLOOKUP($A914,Database!$A:$Y,10,FALSE)</f>
        <v>73</v>
      </c>
      <c r="T914" s="25">
        <f>VLOOKUP($A914,Database!$A:$Y,11,FALSE)</f>
        <v>113</v>
      </c>
      <c r="U914" s="25">
        <f>VLOOKUP($A914,Database!$A:$Y,12,FALSE)</f>
        <v>116</v>
      </c>
      <c r="V914" s="25" t="str">
        <f>VLOOKUP(A914,Database!A:M,13,FALSE)</f>
        <v>À venir</v>
      </c>
      <c r="W914" s="25" t="str">
        <f>VLOOKUP($A914,Database!$A:$Y,20,FALSE)</f>
        <v/>
      </c>
      <c r="X914" s="25" t="str">
        <f>VLOOKUP($A914,Database!$A:$Y,21,FALSE)</f>
        <v/>
      </c>
      <c r="Y914" s="25" t="str">
        <f ca="1">IF(C914&lt;NOW(),IF(AND(P914&gt;Q914,W914&gt;X914),S914,IF(AND(P914=Q914,W914=X914),T914,IF(AND(P914&lt;Q914,W914&lt;X914),U914,0))),"")</f>
        <v/>
      </c>
      <c r="Z914" s="25">
        <f>IF(AND(P914=W914,Q914=X914),1,0)</f>
        <v>1</v>
      </c>
      <c r="AA914" s="25" t="str">
        <f>IF(Z914=0,"",IF(ISBLANK(VLOOKUP(A914,Database!A:AA,22,FALSE)),"",VLOOKUP(A914,Database!A:AA,22,FALSE)))</f>
        <v>Exact</v>
      </c>
      <c r="AB914" s="25">
        <f ca="1">IFERROR(IF(AND(Y914&lt;&gt;"",OR(V914="Terminé",V914="En cours")),VLOOKUP(AA914,Setup_ScoreExactBonus!A:D,4,FALSE),0),0)</f>
        <v>0</v>
      </c>
      <c r="AC914" s="31" t="str">
        <f ca="1">IF(Y914&lt;&gt;"", Y914 + IF(Z914=1,AB914, 0), "")</f>
        <v/>
      </c>
      <c r="AD914" s="31">
        <f ca="1">SUMIFS(AC$2:AC914,D$2:D914,D914)*IF(R914=0,1,2)</f>
        <v>0</v>
      </c>
    </row>
    <row r="915" spans="1:30" x14ac:dyDescent="0.35">
      <c r="A915" s="31">
        <f>IF(ISBLANK(B915),"",COUNTIF(B$2:B915,B915))-1</f>
        <v>23</v>
      </c>
      <c r="B915" s="31">
        <v>17</v>
      </c>
      <c r="C915" s="10">
        <f>VLOOKUP($A915,Database!$A:$Y,7,FALSE)</f>
        <v>46191.041666666664</v>
      </c>
      <c r="D915" s="31" t="str">
        <f>VLOOKUP(Pronostics!$B915,Setup_MPP!$A:$G,3,FALSE)</f>
        <v>Joueur17</v>
      </c>
      <c r="E915" s="31" t="str">
        <f>VLOOKUP(Pronostics!$B915,Setup_MPP!$A:$G,2,FALSE)</f>
        <v>Joueur17</v>
      </c>
      <c r="F915" s="31" t="str">
        <f>VLOOKUP($B915,Setup_MPP!$A:$E,4,FALSE)</f>
        <v>#FFB0B0</v>
      </c>
      <c r="G915" s="31" t="str">
        <f>VLOOKUP($B915,Setup_MPP!$A:$E,5,FALSE)</f>
        <v>#F25757</v>
      </c>
      <c r="H915" s="31" t="str">
        <f>IFERROR(IF(AND(A915&gt;=1,A915&lt;=104),VLOOKUP($A915,Location!$A:$J,6,FALSE),IF(A915=0,"Avant l'ouverture",IF(OR(A915=105,A915=106),"Bonus"))),"")</f>
        <v>Tour 1</v>
      </c>
      <c r="I915" s="31" t="str">
        <f>IF(LEFT(H915,4)="Tour",VLOOKUP(A915,Database!$A:$C,3,FALSE),"")</f>
        <v>L</v>
      </c>
      <c r="J915" s="31" t="str">
        <f>VLOOKUP($A915,Location!$A:$J,7,FALSE)</f>
        <v>Ghana</v>
      </c>
      <c r="K915" s="31" t="str">
        <f>IFERROR(VLOOKUP(J915,Setup_Team!$B:$C,2,FALSE), "TDB")</f>
        <v>GHA</v>
      </c>
      <c r="L915" s="31" t="str">
        <f>VLOOKUP($A915,Location!$A:$J,8,FALSE)</f>
        <v>Panama</v>
      </c>
      <c r="M915" s="31" t="str">
        <f>IFERROR(VLOOKUP(L915,Setup_Team!$B:$C,2,FALSE), "TDB")</f>
        <v>PAN</v>
      </c>
      <c r="N915" s="31" t="str">
        <f>VLOOKUP($A915,Location!$A:$J,9,FALSE)</f>
        <v>Toronto</v>
      </c>
      <c r="O915" s="31" t="str">
        <f>VLOOKUP($A915,Location!$A:$J,10,FALSE)</f>
        <v>BMO Field</v>
      </c>
      <c r="R915" s="31">
        <v>0</v>
      </c>
      <c r="S915" s="25">
        <f>VLOOKUP($A915,Database!$A:$Y,10,FALSE)</f>
        <v>73</v>
      </c>
      <c r="T915" s="25">
        <f>VLOOKUP($A915,Database!$A:$Y,11,FALSE)</f>
        <v>113</v>
      </c>
      <c r="U915" s="25">
        <f>VLOOKUP($A915,Database!$A:$Y,12,FALSE)</f>
        <v>116</v>
      </c>
      <c r="V915" s="25" t="str">
        <f>VLOOKUP(A915,Database!A:M,13,FALSE)</f>
        <v>À venir</v>
      </c>
      <c r="W915" s="25" t="str">
        <f>VLOOKUP($A915,Database!$A:$Y,20,FALSE)</f>
        <v/>
      </c>
      <c r="X915" s="25" t="str">
        <f>VLOOKUP($A915,Database!$A:$Y,21,FALSE)</f>
        <v/>
      </c>
      <c r="Y915" s="25" t="str">
        <f ca="1">IF(C915&lt;NOW(),IF(AND(P915&gt;Q915,W915&gt;X915),S915,IF(AND(P915=Q915,W915=X915),T915,IF(AND(P915&lt;Q915,W915&lt;X915),U915,0))),"")</f>
        <v/>
      </c>
      <c r="Z915" s="25">
        <f>IF(AND(P915=W915,Q915=X915),1,0)</f>
        <v>1</v>
      </c>
      <c r="AA915" s="25" t="str">
        <f>IF(Z915=0,"",IF(ISBLANK(VLOOKUP(A915,Database!A:AA,22,FALSE)),"",VLOOKUP(A915,Database!A:AA,22,FALSE)))</f>
        <v>Exact</v>
      </c>
      <c r="AB915" s="25">
        <f ca="1">IFERROR(IF(AND(Y915&lt;&gt;"",OR(V915="Terminé",V915="En cours")),VLOOKUP(AA915,Setup_ScoreExactBonus!A:D,4,FALSE),0),0)</f>
        <v>0</v>
      </c>
      <c r="AC915" s="31" t="str">
        <f ca="1">IF(Y915&lt;&gt;"", Y915 + IF(Z915=1,AB915, 0), "")</f>
        <v/>
      </c>
      <c r="AD915" s="31">
        <f ca="1">SUMIFS(AC$2:AC915,D$2:D915,D915)*IF(R915=0,1,2)</f>
        <v>0</v>
      </c>
    </row>
    <row r="916" spans="1:30" x14ac:dyDescent="0.35">
      <c r="A916" s="31">
        <f>IF(ISBLANK(B916),"",COUNTIF(B$2:B916,B916))-1</f>
        <v>23</v>
      </c>
      <c r="B916" s="31">
        <v>18</v>
      </c>
      <c r="C916" s="10">
        <f>VLOOKUP($A916,Database!$A:$Y,7,FALSE)</f>
        <v>46191.041666666664</v>
      </c>
      <c r="D916" s="31" t="str">
        <f>VLOOKUP(Pronostics!$B916,Setup_MPP!$A:$G,3,FALSE)</f>
        <v>Joueur18</v>
      </c>
      <c r="E916" s="31" t="str">
        <f>VLOOKUP(Pronostics!$B916,Setup_MPP!$A:$G,2,FALSE)</f>
        <v>Joueur18</v>
      </c>
      <c r="F916" s="31" t="str">
        <f>VLOOKUP($B916,Setup_MPP!$A:$E,4,FALSE)</f>
        <v>#FFC9B0</v>
      </c>
      <c r="G916" s="31" t="str">
        <f>VLOOKUP($B916,Setup_MPP!$A:$E,5,FALSE)</f>
        <v>#F28D57</v>
      </c>
      <c r="H916" s="31" t="str">
        <f>IFERROR(IF(AND(A916&gt;=1,A916&lt;=104),VLOOKUP($A916,Location!$A:$J,6,FALSE),IF(A916=0,"Avant l'ouverture",IF(OR(A916=105,A916=106),"Bonus"))),"")</f>
        <v>Tour 1</v>
      </c>
      <c r="I916" s="31" t="str">
        <f>IF(LEFT(H916,4)="Tour",VLOOKUP(A916,Database!$A:$C,3,FALSE),"")</f>
        <v>L</v>
      </c>
      <c r="J916" s="31" t="str">
        <f>VLOOKUP($A916,Location!$A:$J,7,FALSE)</f>
        <v>Ghana</v>
      </c>
      <c r="K916" s="31" t="str">
        <f>IFERROR(VLOOKUP(J916,Setup_Team!$B:$C,2,FALSE), "TDB")</f>
        <v>GHA</v>
      </c>
      <c r="L916" s="31" t="str">
        <f>VLOOKUP($A916,Location!$A:$J,8,FALSE)</f>
        <v>Panama</v>
      </c>
      <c r="M916" s="31" t="str">
        <f>IFERROR(VLOOKUP(L916,Setup_Team!$B:$C,2,FALSE), "TDB")</f>
        <v>PAN</v>
      </c>
      <c r="N916" s="31" t="str">
        <f>VLOOKUP($A916,Location!$A:$J,9,FALSE)</f>
        <v>Toronto</v>
      </c>
      <c r="O916" s="31" t="str">
        <f>VLOOKUP($A916,Location!$A:$J,10,FALSE)</f>
        <v>BMO Field</v>
      </c>
      <c r="R916" s="31">
        <v>0</v>
      </c>
      <c r="S916" s="25">
        <f>VLOOKUP($A916,Database!$A:$Y,10,FALSE)</f>
        <v>73</v>
      </c>
      <c r="T916" s="25">
        <f>VLOOKUP($A916,Database!$A:$Y,11,FALSE)</f>
        <v>113</v>
      </c>
      <c r="U916" s="25">
        <f>VLOOKUP($A916,Database!$A:$Y,12,FALSE)</f>
        <v>116</v>
      </c>
      <c r="V916" s="25" t="str">
        <f>VLOOKUP(A916,Database!A:M,13,FALSE)</f>
        <v>À venir</v>
      </c>
      <c r="W916" s="25" t="str">
        <f>VLOOKUP($A916,Database!$A:$Y,20,FALSE)</f>
        <v/>
      </c>
      <c r="X916" s="25" t="str">
        <f>VLOOKUP($A916,Database!$A:$Y,21,FALSE)</f>
        <v/>
      </c>
      <c r="Y916" s="25" t="str">
        <f ca="1">IF(C916&lt;NOW(),IF(AND(P916&gt;Q916,W916&gt;X916),S916,IF(AND(P916=Q916,W916=X916),T916,IF(AND(P916&lt;Q916,W916&lt;X916),U916,0))),"")</f>
        <v/>
      </c>
      <c r="Z916" s="25">
        <f>IF(AND(P916=W916,Q916=X916),1,0)</f>
        <v>1</v>
      </c>
      <c r="AA916" s="25" t="str">
        <f>IF(Z916=0,"",IF(ISBLANK(VLOOKUP(A916,Database!A:AA,22,FALSE)),"",VLOOKUP(A916,Database!A:AA,22,FALSE)))</f>
        <v>Exact</v>
      </c>
      <c r="AB916" s="25">
        <f ca="1">IFERROR(IF(AND(Y916&lt;&gt;"",OR(V916="Terminé",V916="En cours")),VLOOKUP(AA916,Setup_ScoreExactBonus!A:D,4,FALSE),0),0)</f>
        <v>0</v>
      </c>
      <c r="AC916" s="31" t="str">
        <f ca="1">IF(Y916&lt;&gt;"", Y916 + IF(Z916=1,AB916, 0), "")</f>
        <v/>
      </c>
      <c r="AD916" s="31">
        <f ca="1">SUMIFS(AC$2:AC916,D$2:D916,D916)*IF(R916=0,1,2)</f>
        <v>0</v>
      </c>
    </row>
    <row r="917" spans="1:30" x14ac:dyDescent="0.35">
      <c r="A917" s="31">
        <f>IF(ISBLANK(B917),"",COUNTIF(B$2:B917,B917))-1</f>
        <v>23</v>
      </c>
      <c r="B917" s="31">
        <v>19</v>
      </c>
      <c r="C917" s="10">
        <f>VLOOKUP($A917,Database!$A:$Y,7,FALSE)</f>
        <v>46191.041666666664</v>
      </c>
      <c r="D917" s="31" t="str">
        <f>VLOOKUP(Pronostics!$B917,Setup_MPP!$A:$G,3,FALSE)</f>
        <v>Joueur19</v>
      </c>
      <c r="E917" s="31" t="str">
        <f>VLOOKUP(Pronostics!$B917,Setup_MPP!$A:$G,2,FALSE)</f>
        <v>Joueur19</v>
      </c>
      <c r="F917" s="31" t="str">
        <f>VLOOKUP($B917,Setup_MPP!$A:$E,4,FALSE)</f>
        <v>#D5D5D5</v>
      </c>
      <c r="G917" s="31" t="str">
        <f>VLOOKUP($B917,Setup_MPP!$A:$E,5,FALSE)</f>
        <v>#727272</v>
      </c>
      <c r="H917" s="31" t="str">
        <f>IFERROR(IF(AND(A917&gt;=1,A917&lt;=104),VLOOKUP($A917,Location!$A:$J,6,FALSE),IF(A917=0,"Avant l'ouverture",IF(OR(A917=105,A917=106),"Bonus"))),"")</f>
        <v>Tour 1</v>
      </c>
      <c r="I917" s="31" t="str">
        <f>IF(LEFT(H917,4)="Tour",VLOOKUP(A917,Database!$A:$C,3,FALSE),"")</f>
        <v>L</v>
      </c>
      <c r="J917" s="31" t="str">
        <f>VLOOKUP($A917,Location!$A:$J,7,FALSE)</f>
        <v>Ghana</v>
      </c>
      <c r="K917" s="31" t="str">
        <f>IFERROR(VLOOKUP(J917,Setup_Team!$B:$C,2,FALSE), "TDB")</f>
        <v>GHA</v>
      </c>
      <c r="L917" s="31" t="str">
        <f>VLOOKUP($A917,Location!$A:$J,8,FALSE)</f>
        <v>Panama</v>
      </c>
      <c r="M917" s="31" t="str">
        <f>IFERROR(VLOOKUP(L917,Setup_Team!$B:$C,2,FALSE), "TDB")</f>
        <v>PAN</v>
      </c>
      <c r="N917" s="31" t="str">
        <f>VLOOKUP($A917,Location!$A:$J,9,FALSE)</f>
        <v>Toronto</v>
      </c>
      <c r="O917" s="31" t="str">
        <f>VLOOKUP($A917,Location!$A:$J,10,FALSE)</f>
        <v>BMO Field</v>
      </c>
      <c r="R917" s="31">
        <v>0</v>
      </c>
      <c r="S917" s="25">
        <f>VLOOKUP($A917,Database!$A:$Y,10,FALSE)</f>
        <v>73</v>
      </c>
      <c r="T917" s="25">
        <f>VLOOKUP($A917,Database!$A:$Y,11,FALSE)</f>
        <v>113</v>
      </c>
      <c r="U917" s="25">
        <f>VLOOKUP($A917,Database!$A:$Y,12,FALSE)</f>
        <v>116</v>
      </c>
      <c r="V917" s="25" t="str">
        <f>VLOOKUP(A917,Database!A:M,13,FALSE)</f>
        <v>À venir</v>
      </c>
      <c r="W917" s="25" t="str">
        <f>VLOOKUP($A917,Database!$A:$Y,20,FALSE)</f>
        <v/>
      </c>
      <c r="X917" s="25" t="str">
        <f>VLOOKUP($A917,Database!$A:$Y,21,FALSE)</f>
        <v/>
      </c>
      <c r="Y917" s="25" t="str">
        <f ca="1">IF(C917&lt;NOW(),IF(AND(P917&gt;Q917,W917&gt;X917),S917,IF(AND(P917=Q917,W917=X917),T917,IF(AND(P917&lt;Q917,W917&lt;X917),U917,0))),"")</f>
        <v/>
      </c>
      <c r="Z917" s="25">
        <f>IF(AND(P917=W917,Q917=X917),1,0)</f>
        <v>1</v>
      </c>
      <c r="AA917" s="25" t="str">
        <f>IF(Z917=0,"",IF(ISBLANK(VLOOKUP(A917,Database!A:AA,22,FALSE)),"",VLOOKUP(A917,Database!A:AA,22,FALSE)))</f>
        <v>Exact</v>
      </c>
      <c r="AB917" s="25">
        <f ca="1">IFERROR(IF(AND(Y917&lt;&gt;"",OR(V917="Terminé",V917="En cours")),VLOOKUP(AA917,Setup_ScoreExactBonus!A:D,4,FALSE),0),0)</f>
        <v>0</v>
      </c>
      <c r="AC917" s="31" t="str">
        <f ca="1">IF(Y917&lt;&gt;"", Y917 + IF(Z917=1,AB917, 0), "")</f>
        <v/>
      </c>
      <c r="AD917" s="31">
        <f ca="1">SUMIFS(AC$2:AC917,D$2:D917,D917)*IF(R917=0,1,2)</f>
        <v>0</v>
      </c>
    </row>
    <row r="918" spans="1:30" x14ac:dyDescent="0.35">
      <c r="A918" s="31">
        <f>IF(ISBLANK(B918),"",COUNTIF(B$2:B918,B918))-1</f>
        <v>23</v>
      </c>
      <c r="B918" s="31">
        <v>20</v>
      </c>
      <c r="C918" s="10">
        <f>VLOOKUP($A918,Database!$A:$Y,7,FALSE)</f>
        <v>46191.041666666664</v>
      </c>
      <c r="D918" s="31" t="str">
        <f>VLOOKUP(Pronostics!$B918,Setup_MPP!$A:$G,3,FALSE)</f>
        <v>Joueur20</v>
      </c>
      <c r="E918" s="31" t="str">
        <f>VLOOKUP(Pronostics!$B918,Setup_MPP!$A:$G,2,FALSE)</f>
        <v>Joueur20</v>
      </c>
      <c r="F918" s="31" t="str">
        <f>VLOOKUP($B918,Setup_MPP!$A:$E,4,FALSE)</f>
        <v>#D5D5D5</v>
      </c>
      <c r="G918" s="31" t="str">
        <f>VLOOKUP($B918,Setup_MPP!$A:$E,5,FALSE)</f>
        <v>#727272</v>
      </c>
      <c r="H918" s="31" t="str">
        <f>IFERROR(IF(AND(A918&gt;=1,A918&lt;=104),VLOOKUP($A918,Location!$A:$J,6,FALSE),IF(A918=0,"Avant l'ouverture",IF(OR(A918=105,A918=106),"Bonus"))),"")</f>
        <v>Tour 1</v>
      </c>
      <c r="I918" s="31" t="str">
        <f>IF(LEFT(H918,4)="Tour",VLOOKUP(A918,Database!$A:$C,3,FALSE),"")</f>
        <v>L</v>
      </c>
      <c r="J918" s="31" t="str">
        <f>VLOOKUP($A918,Location!$A:$J,7,FALSE)</f>
        <v>Ghana</v>
      </c>
      <c r="K918" s="31" t="str">
        <f>IFERROR(VLOOKUP(J918,Setup_Team!$B:$C,2,FALSE), "TDB")</f>
        <v>GHA</v>
      </c>
      <c r="L918" s="31" t="str">
        <f>VLOOKUP($A918,Location!$A:$J,8,FALSE)</f>
        <v>Panama</v>
      </c>
      <c r="M918" s="31" t="str">
        <f>IFERROR(VLOOKUP(L918,Setup_Team!$B:$C,2,FALSE), "TDB")</f>
        <v>PAN</v>
      </c>
      <c r="N918" s="31" t="str">
        <f>VLOOKUP($A918,Location!$A:$J,9,FALSE)</f>
        <v>Toronto</v>
      </c>
      <c r="O918" s="31" t="str">
        <f>VLOOKUP($A918,Location!$A:$J,10,FALSE)</f>
        <v>BMO Field</v>
      </c>
      <c r="R918" s="31">
        <v>0</v>
      </c>
      <c r="S918" s="25">
        <f>VLOOKUP($A918,Database!$A:$Y,10,FALSE)</f>
        <v>73</v>
      </c>
      <c r="T918" s="25">
        <f>VLOOKUP($A918,Database!$A:$Y,11,FALSE)</f>
        <v>113</v>
      </c>
      <c r="U918" s="25">
        <f>VLOOKUP($A918,Database!$A:$Y,12,FALSE)</f>
        <v>116</v>
      </c>
      <c r="V918" s="25" t="str">
        <f>VLOOKUP(A918,Database!A:M,13,FALSE)</f>
        <v>À venir</v>
      </c>
      <c r="W918" s="25" t="str">
        <f>VLOOKUP($A918,Database!$A:$Y,20,FALSE)</f>
        <v/>
      </c>
      <c r="X918" s="25" t="str">
        <f>VLOOKUP($A918,Database!$A:$Y,21,FALSE)</f>
        <v/>
      </c>
      <c r="Y918" s="25" t="str">
        <f ca="1">IF(C918&lt;NOW(),IF(AND(P918&gt;Q918,W918&gt;X918),S918,IF(AND(P918=Q918,W918=X918),T918,IF(AND(P918&lt;Q918,W918&lt;X918),U918,0))),"")</f>
        <v/>
      </c>
      <c r="Z918" s="25">
        <f>IF(AND(P918=W918,Q918=X918),1,0)</f>
        <v>1</v>
      </c>
      <c r="AA918" s="25" t="str">
        <f>IF(Z918=0,"",IF(ISBLANK(VLOOKUP(A918,Database!A:AA,22,FALSE)),"",VLOOKUP(A918,Database!A:AA,22,FALSE)))</f>
        <v>Exact</v>
      </c>
      <c r="AB918" s="25">
        <f ca="1">IFERROR(IF(AND(Y918&lt;&gt;"",OR(V918="Terminé",V918="En cours")),VLOOKUP(AA918,Setup_ScoreExactBonus!A:D,4,FALSE),0),0)</f>
        <v>0</v>
      </c>
      <c r="AC918" s="31" t="str">
        <f ca="1">IF(Y918&lt;&gt;"", Y918 + IF(Z918=1,AB918, 0), "")</f>
        <v/>
      </c>
      <c r="AD918" s="31">
        <f ca="1">SUMIFS(AC$2:AC918,D$2:D918,D918)*IF(R918=0,1,2)</f>
        <v>0</v>
      </c>
    </row>
    <row r="919" spans="1:30" x14ac:dyDescent="0.35">
      <c r="A919" s="31">
        <f>IF(ISBLANK(B919),"",COUNTIF(B$2:B919,B919))-1</f>
        <v>23</v>
      </c>
      <c r="B919" s="31">
        <v>21</v>
      </c>
      <c r="C919" s="10">
        <f>VLOOKUP($A919,Database!$A:$Y,7,FALSE)</f>
        <v>46191.041666666664</v>
      </c>
      <c r="D919" s="31" t="str">
        <f>VLOOKUP(Pronostics!$B919,Setup_MPP!$A:$G,3,FALSE)</f>
        <v>Joueur21</v>
      </c>
      <c r="E919" s="31" t="str">
        <f>VLOOKUP(Pronostics!$B919,Setup_MPP!$A:$G,2,FALSE)</f>
        <v>Joueur21</v>
      </c>
      <c r="F919" s="31" t="str">
        <f>VLOOKUP($B919,Setup_MPP!$A:$E,4,FALSE)</f>
        <v>#D5D5D5</v>
      </c>
      <c r="G919" s="31" t="str">
        <f>VLOOKUP($B919,Setup_MPP!$A:$E,5,FALSE)</f>
        <v>#727272</v>
      </c>
      <c r="H919" s="31" t="str">
        <f>IFERROR(IF(AND(A919&gt;=1,A919&lt;=104),VLOOKUP($A919,Location!$A:$J,6,FALSE),IF(A919=0,"Avant l'ouverture",IF(OR(A919=105,A919=106),"Bonus"))),"")</f>
        <v>Tour 1</v>
      </c>
      <c r="I919" s="31" t="str">
        <f>IF(LEFT(H919,4)="Tour",VLOOKUP(A919,Database!$A:$C,3,FALSE),"")</f>
        <v>L</v>
      </c>
      <c r="J919" s="31" t="str">
        <f>VLOOKUP($A919,Location!$A:$J,7,FALSE)</f>
        <v>Ghana</v>
      </c>
      <c r="K919" s="31" t="str">
        <f>IFERROR(VLOOKUP(J919,Setup_Team!$B:$C,2,FALSE), "TDB")</f>
        <v>GHA</v>
      </c>
      <c r="L919" s="31" t="str">
        <f>VLOOKUP($A919,Location!$A:$J,8,FALSE)</f>
        <v>Panama</v>
      </c>
      <c r="M919" s="31" t="str">
        <f>IFERROR(VLOOKUP(L919,Setup_Team!$B:$C,2,FALSE), "TDB")</f>
        <v>PAN</v>
      </c>
      <c r="N919" s="31" t="str">
        <f>VLOOKUP($A919,Location!$A:$J,9,FALSE)</f>
        <v>Toronto</v>
      </c>
      <c r="O919" s="31" t="str">
        <f>VLOOKUP($A919,Location!$A:$J,10,FALSE)</f>
        <v>BMO Field</v>
      </c>
      <c r="R919" s="31">
        <v>0</v>
      </c>
      <c r="S919" s="25">
        <f>VLOOKUP($A919,Database!$A:$Y,10,FALSE)</f>
        <v>73</v>
      </c>
      <c r="T919" s="25">
        <f>VLOOKUP($A919,Database!$A:$Y,11,FALSE)</f>
        <v>113</v>
      </c>
      <c r="U919" s="25">
        <f>VLOOKUP($A919,Database!$A:$Y,12,FALSE)</f>
        <v>116</v>
      </c>
      <c r="V919" s="25" t="str">
        <f>VLOOKUP(A919,Database!A:M,13,FALSE)</f>
        <v>À venir</v>
      </c>
      <c r="W919" s="25" t="str">
        <f>VLOOKUP($A919,Database!$A:$Y,20,FALSE)</f>
        <v/>
      </c>
      <c r="X919" s="25" t="str">
        <f>VLOOKUP($A919,Database!$A:$Y,21,FALSE)</f>
        <v/>
      </c>
      <c r="Y919" s="25" t="str">
        <f ca="1">IF(C919&lt;NOW(),IF(AND(P919&gt;Q919,W919&gt;X919),S919,IF(AND(P919=Q919,W919=X919),T919,IF(AND(P919&lt;Q919,W919&lt;X919),U919,0))),"")</f>
        <v/>
      </c>
      <c r="Z919" s="25">
        <f>IF(AND(P919=W919,Q919=X919),1,0)</f>
        <v>1</v>
      </c>
      <c r="AA919" s="25" t="str">
        <f>IF(Z919=0,"",IF(ISBLANK(VLOOKUP(A919,Database!A:AA,22,FALSE)),"",VLOOKUP(A919,Database!A:AA,22,FALSE)))</f>
        <v>Exact</v>
      </c>
      <c r="AB919" s="25">
        <f ca="1">IFERROR(IF(AND(Y919&lt;&gt;"",OR(V919="Terminé",V919="En cours")),VLOOKUP(AA919,Setup_ScoreExactBonus!A:D,4,FALSE),0),0)</f>
        <v>0</v>
      </c>
      <c r="AC919" s="31" t="str">
        <f ca="1">IF(Y919&lt;&gt;"", Y919 + IF(Z919=1,AB919, 0), "")</f>
        <v/>
      </c>
      <c r="AD919" s="31">
        <f ca="1">SUMIFS(AC$2:AC919,D$2:D919,D919)*IF(R919=0,1,2)</f>
        <v>0</v>
      </c>
    </row>
    <row r="920" spans="1:30" x14ac:dyDescent="0.35">
      <c r="A920" s="31">
        <f>IF(ISBLANK(B920),"",COUNTIF(B$2:B920,B920))-1</f>
        <v>23</v>
      </c>
      <c r="B920" s="31">
        <v>22</v>
      </c>
      <c r="C920" s="10">
        <f>VLOOKUP($A920,Database!$A:$Y,7,FALSE)</f>
        <v>46191.041666666664</v>
      </c>
      <c r="D920" s="31" t="str">
        <f>VLOOKUP(Pronostics!$B920,Setup_MPP!$A:$G,3,FALSE)</f>
        <v>Joueur22</v>
      </c>
      <c r="E920" s="31" t="str">
        <f>VLOOKUP(Pronostics!$B920,Setup_MPP!$A:$G,2,FALSE)</f>
        <v>Joueur22</v>
      </c>
      <c r="F920" s="31" t="str">
        <f>VLOOKUP($B920,Setup_MPP!$A:$E,4,FALSE)</f>
        <v>#D5D5D5</v>
      </c>
      <c r="G920" s="31" t="str">
        <f>VLOOKUP($B920,Setup_MPP!$A:$E,5,FALSE)</f>
        <v>#727272</v>
      </c>
      <c r="H920" s="31" t="str">
        <f>IFERROR(IF(AND(A920&gt;=1,A920&lt;=104),VLOOKUP($A920,Location!$A:$J,6,FALSE),IF(A920=0,"Avant l'ouverture",IF(OR(A920=105,A920=106),"Bonus"))),"")</f>
        <v>Tour 1</v>
      </c>
      <c r="I920" s="31" t="str">
        <f>IF(LEFT(H920,4)="Tour",VLOOKUP(A920,Database!$A:$C,3,FALSE),"")</f>
        <v>L</v>
      </c>
      <c r="J920" s="31" t="str">
        <f>VLOOKUP($A920,Location!$A:$J,7,FALSE)</f>
        <v>Ghana</v>
      </c>
      <c r="K920" s="31" t="str">
        <f>IFERROR(VLOOKUP(J920,Setup_Team!$B:$C,2,FALSE), "TDB")</f>
        <v>GHA</v>
      </c>
      <c r="L920" s="31" t="str">
        <f>VLOOKUP($A920,Location!$A:$J,8,FALSE)</f>
        <v>Panama</v>
      </c>
      <c r="M920" s="31" t="str">
        <f>IFERROR(VLOOKUP(L920,Setup_Team!$B:$C,2,FALSE), "TDB")</f>
        <v>PAN</v>
      </c>
      <c r="N920" s="31" t="str">
        <f>VLOOKUP($A920,Location!$A:$J,9,FALSE)</f>
        <v>Toronto</v>
      </c>
      <c r="O920" s="31" t="str">
        <f>VLOOKUP($A920,Location!$A:$J,10,FALSE)</f>
        <v>BMO Field</v>
      </c>
      <c r="R920" s="31">
        <v>0</v>
      </c>
      <c r="S920" s="25">
        <f>VLOOKUP($A920,Database!$A:$Y,10,FALSE)</f>
        <v>73</v>
      </c>
      <c r="T920" s="25">
        <f>VLOOKUP($A920,Database!$A:$Y,11,FALSE)</f>
        <v>113</v>
      </c>
      <c r="U920" s="25">
        <f>VLOOKUP($A920,Database!$A:$Y,12,FALSE)</f>
        <v>116</v>
      </c>
      <c r="V920" s="25" t="str">
        <f>VLOOKUP(A920,Database!A:M,13,FALSE)</f>
        <v>À venir</v>
      </c>
      <c r="W920" s="25" t="str">
        <f>VLOOKUP($A920,Database!$A:$Y,20,FALSE)</f>
        <v/>
      </c>
      <c r="X920" s="25" t="str">
        <f>VLOOKUP($A920,Database!$A:$Y,21,FALSE)</f>
        <v/>
      </c>
      <c r="Y920" s="25" t="str">
        <f ca="1">IF(C920&lt;NOW(),IF(AND(P920&gt;Q920,W920&gt;X920),S920,IF(AND(P920=Q920,W920=X920),T920,IF(AND(P920&lt;Q920,W920&lt;X920),U920,0))),"")</f>
        <v/>
      </c>
      <c r="Z920" s="25">
        <f>IF(AND(P920=W920,Q920=X920),1,0)</f>
        <v>1</v>
      </c>
      <c r="AA920" s="25" t="str">
        <f>IF(Z920=0,"",IF(ISBLANK(VLOOKUP(A920,Database!A:AA,22,FALSE)),"",VLOOKUP(A920,Database!A:AA,22,FALSE)))</f>
        <v>Exact</v>
      </c>
      <c r="AB920" s="25">
        <f ca="1">IFERROR(IF(AND(Y920&lt;&gt;"",OR(V920="Terminé",V920="En cours")),VLOOKUP(AA920,Setup_ScoreExactBonus!A:D,4,FALSE),0),0)</f>
        <v>0</v>
      </c>
      <c r="AC920" s="31" t="str">
        <f ca="1">IF(Y920&lt;&gt;"", Y920 + IF(Z920=1,AB920, 0), "")</f>
        <v/>
      </c>
      <c r="AD920" s="31">
        <f ca="1">SUMIFS(AC$2:AC920,D$2:D920,D920)*IF(R920=0,1,2)</f>
        <v>0</v>
      </c>
    </row>
    <row r="921" spans="1:30" x14ac:dyDescent="0.35">
      <c r="A921" s="31">
        <f>IF(ISBLANK(B921),"",COUNTIF(B$2:B921,B921))-1</f>
        <v>23</v>
      </c>
      <c r="B921" s="31">
        <v>23</v>
      </c>
      <c r="C921" s="10">
        <f>VLOOKUP($A921,Database!$A:$Y,7,FALSE)</f>
        <v>46191.041666666664</v>
      </c>
      <c r="D921" s="31" t="str">
        <f>VLOOKUP(Pronostics!$B921,Setup_MPP!$A:$G,3,FALSE)</f>
        <v>Joueur23</v>
      </c>
      <c r="E921" s="31" t="str">
        <f>VLOOKUP(Pronostics!$B921,Setup_MPP!$A:$G,2,FALSE)</f>
        <v>Joueur23</v>
      </c>
      <c r="F921" s="31" t="str">
        <f>VLOOKUP($B921,Setup_MPP!$A:$E,4,FALSE)</f>
        <v>#D5D5D5</v>
      </c>
      <c r="G921" s="31" t="str">
        <f>VLOOKUP($B921,Setup_MPP!$A:$E,5,FALSE)</f>
        <v>#727272</v>
      </c>
      <c r="H921" s="31" t="str">
        <f>IFERROR(IF(AND(A921&gt;=1,A921&lt;=104),VLOOKUP($A921,Location!$A:$J,6,FALSE),IF(A921=0,"Avant l'ouverture",IF(OR(A921=105,A921=106),"Bonus"))),"")</f>
        <v>Tour 1</v>
      </c>
      <c r="I921" s="31" t="str">
        <f>IF(LEFT(H921,4)="Tour",VLOOKUP(A921,Database!$A:$C,3,FALSE),"")</f>
        <v>L</v>
      </c>
      <c r="J921" s="31" t="str">
        <f>VLOOKUP($A921,Location!$A:$J,7,FALSE)</f>
        <v>Ghana</v>
      </c>
      <c r="K921" s="31" t="str">
        <f>IFERROR(VLOOKUP(J921,Setup_Team!$B:$C,2,FALSE), "TDB")</f>
        <v>GHA</v>
      </c>
      <c r="L921" s="31" t="str">
        <f>VLOOKUP($A921,Location!$A:$J,8,FALSE)</f>
        <v>Panama</v>
      </c>
      <c r="M921" s="31" t="str">
        <f>IFERROR(VLOOKUP(L921,Setup_Team!$B:$C,2,FALSE), "TDB")</f>
        <v>PAN</v>
      </c>
      <c r="N921" s="31" t="str">
        <f>VLOOKUP($A921,Location!$A:$J,9,FALSE)</f>
        <v>Toronto</v>
      </c>
      <c r="O921" s="31" t="str">
        <f>VLOOKUP($A921,Location!$A:$J,10,FALSE)</f>
        <v>BMO Field</v>
      </c>
      <c r="R921" s="31">
        <v>0</v>
      </c>
      <c r="S921" s="25">
        <f>VLOOKUP($A921,Database!$A:$Y,10,FALSE)</f>
        <v>73</v>
      </c>
      <c r="T921" s="25">
        <f>VLOOKUP($A921,Database!$A:$Y,11,FALSE)</f>
        <v>113</v>
      </c>
      <c r="U921" s="25">
        <f>VLOOKUP($A921,Database!$A:$Y,12,FALSE)</f>
        <v>116</v>
      </c>
      <c r="V921" s="25" t="str">
        <f>VLOOKUP(A921,Database!A:M,13,FALSE)</f>
        <v>À venir</v>
      </c>
      <c r="W921" s="25" t="str">
        <f>VLOOKUP($A921,Database!$A:$Y,20,FALSE)</f>
        <v/>
      </c>
      <c r="X921" s="25" t="str">
        <f>VLOOKUP($A921,Database!$A:$Y,21,FALSE)</f>
        <v/>
      </c>
      <c r="Y921" s="25" t="str">
        <f ca="1">IF(C921&lt;NOW(),IF(AND(P921&gt;Q921,W921&gt;X921),S921,IF(AND(P921=Q921,W921=X921),T921,IF(AND(P921&lt;Q921,W921&lt;X921),U921,0))),"")</f>
        <v/>
      </c>
      <c r="Z921" s="25">
        <f>IF(AND(P921=W921,Q921=X921),1,0)</f>
        <v>1</v>
      </c>
      <c r="AA921" s="25" t="str">
        <f>IF(Z921=0,"",IF(ISBLANK(VLOOKUP(A921,Database!A:AA,22,FALSE)),"",VLOOKUP(A921,Database!A:AA,22,FALSE)))</f>
        <v>Exact</v>
      </c>
      <c r="AB921" s="25">
        <f ca="1">IFERROR(IF(AND(Y921&lt;&gt;"",OR(V921="Terminé",V921="En cours")),VLOOKUP(AA921,Setup_ScoreExactBonus!A:D,4,FALSE),0),0)</f>
        <v>0</v>
      </c>
      <c r="AC921" s="31" t="str">
        <f ca="1">IF(Y921&lt;&gt;"", Y921 + IF(Z921=1,AB921, 0), "")</f>
        <v/>
      </c>
      <c r="AD921" s="31">
        <f ca="1">SUMIFS(AC$2:AC921,D$2:D921,D921)*IF(R921=0,1,2)</f>
        <v>0</v>
      </c>
    </row>
    <row r="922" spans="1:30" x14ac:dyDescent="0.35">
      <c r="A922" s="31">
        <f>IF(ISBLANK(B922),"",COUNTIF(B$2:B922,B922))-1</f>
        <v>23</v>
      </c>
      <c r="B922" s="31">
        <v>24</v>
      </c>
      <c r="C922" s="10">
        <f>VLOOKUP($A922,Database!$A:$Y,7,FALSE)</f>
        <v>46191.041666666664</v>
      </c>
      <c r="D922" s="31" t="str">
        <f>VLOOKUP(Pronostics!$B922,Setup_MPP!$A:$G,3,FALSE)</f>
        <v>Joueur24</v>
      </c>
      <c r="E922" s="31" t="str">
        <f>VLOOKUP(Pronostics!$B922,Setup_MPP!$A:$G,2,FALSE)</f>
        <v>Joueur24</v>
      </c>
      <c r="F922" s="31" t="str">
        <f>VLOOKUP($B922,Setup_MPP!$A:$E,4,FALSE)</f>
        <v>#D5D5D5</v>
      </c>
      <c r="G922" s="31" t="str">
        <f>VLOOKUP($B922,Setup_MPP!$A:$E,5,FALSE)</f>
        <v>#727272</v>
      </c>
      <c r="H922" s="31" t="str">
        <f>IFERROR(IF(AND(A922&gt;=1,A922&lt;=104),VLOOKUP($A922,Location!$A:$J,6,FALSE),IF(A922=0,"Avant l'ouverture",IF(OR(A922=105,A922=106),"Bonus"))),"")</f>
        <v>Tour 1</v>
      </c>
      <c r="I922" s="31" t="str">
        <f>IF(LEFT(H922,4)="Tour",VLOOKUP(A922,Database!$A:$C,3,FALSE),"")</f>
        <v>L</v>
      </c>
      <c r="J922" s="31" t="str">
        <f>VLOOKUP($A922,Location!$A:$J,7,FALSE)</f>
        <v>Ghana</v>
      </c>
      <c r="K922" s="31" t="str">
        <f>IFERROR(VLOOKUP(J922,Setup_Team!$B:$C,2,FALSE), "TDB")</f>
        <v>GHA</v>
      </c>
      <c r="L922" s="31" t="str">
        <f>VLOOKUP($A922,Location!$A:$J,8,FALSE)</f>
        <v>Panama</v>
      </c>
      <c r="M922" s="31" t="str">
        <f>IFERROR(VLOOKUP(L922,Setup_Team!$B:$C,2,FALSE), "TDB")</f>
        <v>PAN</v>
      </c>
      <c r="N922" s="31" t="str">
        <f>VLOOKUP($A922,Location!$A:$J,9,FALSE)</f>
        <v>Toronto</v>
      </c>
      <c r="O922" s="31" t="str">
        <f>VLOOKUP($A922,Location!$A:$J,10,FALSE)</f>
        <v>BMO Field</v>
      </c>
      <c r="R922" s="31">
        <v>0</v>
      </c>
      <c r="S922" s="25">
        <f>VLOOKUP($A922,Database!$A:$Y,10,FALSE)</f>
        <v>73</v>
      </c>
      <c r="T922" s="25">
        <f>VLOOKUP($A922,Database!$A:$Y,11,FALSE)</f>
        <v>113</v>
      </c>
      <c r="U922" s="25">
        <f>VLOOKUP($A922,Database!$A:$Y,12,FALSE)</f>
        <v>116</v>
      </c>
      <c r="V922" s="25" t="str">
        <f>VLOOKUP(A922,Database!A:M,13,FALSE)</f>
        <v>À venir</v>
      </c>
      <c r="W922" s="25" t="str">
        <f>VLOOKUP($A922,Database!$A:$Y,20,FALSE)</f>
        <v/>
      </c>
      <c r="X922" s="25" t="str">
        <f>VLOOKUP($A922,Database!$A:$Y,21,FALSE)</f>
        <v/>
      </c>
      <c r="Y922" s="25" t="str">
        <f ca="1">IF(C922&lt;NOW(),IF(AND(P922&gt;Q922,W922&gt;X922),S922,IF(AND(P922=Q922,W922=X922),T922,IF(AND(P922&lt;Q922,W922&lt;X922),U922,0))),"")</f>
        <v/>
      </c>
      <c r="Z922" s="25">
        <f>IF(AND(P922=W922,Q922=X922),1,0)</f>
        <v>1</v>
      </c>
      <c r="AA922" s="25" t="str">
        <f>IF(Z922=0,"",IF(ISBLANK(VLOOKUP(A922,Database!A:AA,22,FALSE)),"",VLOOKUP(A922,Database!A:AA,22,FALSE)))</f>
        <v>Exact</v>
      </c>
      <c r="AB922" s="25">
        <f ca="1">IFERROR(IF(AND(Y922&lt;&gt;"",OR(V922="Terminé",V922="En cours")),VLOOKUP(AA922,Setup_ScoreExactBonus!A:D,4,FALSE),0),0)</f>
        <v>0</v>
      </c>
      <c r="AC922" s="31" t="str">
        <f ca="1">IF(Y922&lt;&gt;"", Y922 + IF(Z922=1,AB922, 0), "")</f>
        <v/>
      </c>
      <c r="AD922" s="31">
        <f ca="1">SUMIFS(AC$2:AC922,D$2:D922,D922)*IF(R922=0,1,2)</f>
        <v>0</v>
      </c>
    </row>
    <row r="923" spans="1:30" x14ac:dyDescent="0.35">
      <c r="A923" s="31">
        <f>IF(ISBLANK(B923),"",COUNTIF(B$2:B923,B923))-1</f>
        <v>23</v>
      </c>
      <c r="B923" s="31">
        <v>25</v>
      </c>
      <c r="C923" s="10">
        <f>VLOOKUP($A923,Database!$A:$Y,7,FALSE)</f>
        <v>46191.041666666664</v>
      </c>
      <c r="D923" s="31" t="str">
        <f>VLOOKUP(Pronostics!$B923,Setup_MPP!$A:$G,3,FALSE)</f>
        <v>Joueur25</v>
      </c>
      <c r="E923" s="31" t="str">
        <f>VLOOKUP(Pronostics!$B923,Setup_MPP!$A:$G,2,FALSE)</f>
        <v>Joueur25</v>
      </c>
      <c r="F923" s="31" t="str">
        <f>VLOOKUP($B923,Setup_MPP!$A:$E,4,FALSE)</f>
        <v>#D5D5D5</v>
      </c>
      <c r="G923" s="31" t="str">
        <f>VLOOKUP($B923,Setup_MPP!$A:$E,5,FALSE)</f>
        <v>#727272</v>
      </c>
      <c r="H923" s="31" t="str">
        <f>IFERROR(IF(AND(A923&gt;=1,A923&lt;=104),VLOOKUP($A923,Location!$A:$J,6,FALSE),IF(A923=0,"Avant l'ouverture",IF(OR(A923=105,A923=106),"Bonus"))),"")</f>
        <v>Tour 1</v>
      </c>
      <c r="I923" s="31" t="str">
        <f>IF(LEFT(H923,4)="Tour",VLOOKUP(A923,Database!$A:$C,3,FALSE),"")</f>
        <v>L</v>
      </c>
      <c r="J923" s="31" t="str">
        <f>VLOOKUP($A923,Location!$A:$J,7,FALSE)</f>
        <v>Ghana</v>
      </c>
      <c r="K923" s="31" t="str">
        <f>IFERROR(VLOOKUP(J923,Setup_Team!$B:$C,2,FALSE), "TDB")</f>
        <v>GHA</v>
      </c>
      <c r="L923" s="31" t="str">
        <f>VLOOKUP($A923,Location!$A:$J,8,FALSE)</f>
        <v>Panama</v>
      </c>
      <c r="M923" s="31" t="str">
        <f>IFERROR(VLOOKUP(L923,Setup_Team!$B:$C,2,FALSE), "TDB")</f>
        <v>PAN</v>
      </c>
      <c r="N923" s="31" t="str">
        <f>VLOOKUP($A923,Location!$A:$J,9,FALSE)</f>
        <v>Toronto</v>
      </c>
      <c r="O923" s="31" t="str">
        <f>VLOOKUP($A923,Location!$A:$J,10,FALSE)</f>
        <v>BMO Field</v>
      </c>
      <c r="R923" s="31">
        <v>0</v>
      </c>
      <c r="S923" s="25">
        <f>VLOOKUP($A923,Database!$A:$Y,10,FALSE)</f>
        <v>73</v>
      </c>
      <c r="T923" s="25">
        <f>VLOOKUP($A923,Database!$A:$Y,11,FALSE)</f>
        <v>113</v>
      </c>
      <c r="U923" s="25">
        <f>VLOOKUP($A923,Database!$A:$Y,12,FALSE)</f>
        <v>116</v>
      </c>
      <c r="V923" s="25" t="str">
        <f>VLOOKUP(A923,Database!A:M,13,FALSE)</f>
        <v>À venir</v>
      </c>
      <c r="W923" s="25" t="str">
        <f>VLOOKUP($A923,Database!$A:$Y,20,FALSE)</f>
        <v/>
      </c>
      <c r="X923" s="25" t="str">
        <f>VLOOKUP($A923,Database!$A:$Y,21,FALSE)</f>
        <v/>
      </c>
      <c r="Y923" s="25" t="str">
        <f ca="1">IF(C923&lt;NOW(),IF(AND(P923&gt;Q923,W923&gt;X923),S923,IF(AND(P923=Q923,W923=X923),T923,IF(AND(P923&lt;Q923,W923&lt;X923),U923,0))),"")</f>
        <v/>
      </c>
      <c r="Z923" s="25">
        <f>IF(AND(P923=W923,Q923=X923),1,0)</f>
        <v>1</v>
      </c>
      <c r="AA923" s="25" t="str">
        <f>IF(Z923=0,"",IF(ISBLANK(VLOOKUP(A923,Database!A:AA,22,FALSE)),"",VLOOKUP(A923,Database!A:AA,22,FALSE)))</f>
        <v>Exact</v>
      </c>
      <c r="AB923" s="25">
        <f ca="1">IFERROR(IF(AND(Y923&lt;&gt;"",OR(V923="Terminé",V923="En cours")),VLOOKUP(AA923,Setup_ScoreExactBonus!A:D,4,FALSE),0),0)</f>
        <v>0</v>
      </c>
      <c r="AC923" s="31" t="str">
        <f ca="1">IF(Y923&lt;&gt;"", Y923 + IF(Z923=1,AB923, 0), "")</f>
        <v/>
      </c>
      <c r="AD923" s="31">
        <f ca="1">SUMIFS(AC$2:AC923,D$2:D923,D923)*IF(R923=0,1,2)</f>
        <v>0</v>
      </c>
    </row>
    <row r="924" spans="1:30" x14ac:dyDescent="0.35">
      <c r="A924" s="31">
        <f>IF(ISBLANK(B924),"",COUNTIF(B$2:B924,B924))-1</f>
        <v>23</v>
      </c>
      <c r="B924" s="31">
        <v>26</v>
      </c>
      <c r="C924" s="10">
        <f>VLOOKUP($A924,Database!$A:$Y,7,FALSE)</f>
        <v>46191.041666666664</v>
      </c>
      <c r="D924" s="31" t="str">
        <f>VLOOKUP(Pronostics!$B924,Setup_MPP!$A:$G,3,FALSE)</f>
        <v>Joueur26</v>
      </c>
      <c r="E924" s="31" t="str">
        <f>VLOOKUP(Pronostics!$B924,Setup_MPP!$A:$G,2,FALSE)</f>
        <v>Joueur26</v>
      </c>
      <c r="F924" s="31" t="str">
        <f>VLOOKUP($B924,Setup_MPP!$A:$E,4,FALSE)</f>
        <v>#D5D5D5</v>
      </c>
      <c r="G924" s="31" t="str">
        <f>VLOOKUP($B924,Setup_MPP!$A:$E,5,FALSE)</f>
        <v>#727272</v>
      </c>
      <c r="H924" s="31" t="str">
        <f>IFERROR(IF(AND(A924&gt;=1,A924&lt;=104),VLOOKUP($A924,Location!$A:$J,6,FALSE),IF(A924=0,"Avant l'ouverture",IF(OR(A924=105,A924=106),"Bonus"))),"")</f>
        <v>Tour 1</v>
      </c>
      <c r="I924" s="31" t="str">
        <f>IF(LEFT(H924,4)="Tour",VLOOKUP(A924,Database!$A:$C,3,FALSE),"")</f>
        <v>L</v>
      </c>
      <c r="J924" s="31" t="str">
        <f>VLOOKUP($A924,Location!$A:$J,7,FALSE)</f>
        <v>Ghana</v>
      </c>
      <c r="K924" s="31" t="str">
        <f>IFERROR(VLOOKUP(J924,Setup_Team!$B:$C,2,FALSE), "TDB")</f>
        <v>GHA</v>
      </c>
      <c r="L924" s="31" t="str">
        <f>VLOOKUP($A924,Location!$A:$J,8,FALSE)</f>
        <v>Panama</v>
      </c>
      <c r="M924" s="31" t="str">
        <f>IFERROR(VLOOKUP(L924,Setup_Team!$B:$C,2,FALSE), "TDB")</f>
        <v>PAN</v>
      </c>
      <c r="N924" s="31" t="str">
        <f>VLOOKUP($A924,Location!$A:$J,9,FALSE)</f>
        <v>Toronto</v>
      </c>
      <c r="O924" s="31" t="str">
        <f>VLOOKUP($A924,Location!$A:$J,10,FALSE)</f>
        <v>BMO Field</v>
      </c>
      <c r="R924" s="31">
        <v>0</v>
      </c>
      <c r="S924" s="25">
        <f>VLOOKUP($A924,Database!$A:$Y,10,FALSE)</f>
        <v>73</v>
      </c>
      <c r="T924" s="25">
        <f>VLOOKUP($A924,Database!$A:$Y,11,FALSE)</f>
        <v>113</v>
      </c>
      <c r="U924" s="25">
        <f>VLOOKUP($A924,Database!$A:$Y,12,FALSE)</f>
        <v>116</v>
      </c>
      <c r="V924" s="25" t="str">
        <f>VLOOKUP(A924,Database!A:M,13,FALSE)</f>
        <v>À venir</v>
      </c>
      <c r="W924" s="25" t="str">
        <f>VLOOKUP($A924,Database!$A:$Y,20,FALSE)</f>
        <v/>
      </c>
      <c r="X924" s="25" t="str">
        <f>VLOOKUP($A924,Database!$A:$Y,21,FALSE)</f>
        <v/>
      </c>
      <c r="Y924" s="25" t="str">
        <f ca="1">IF(C924&lt;NOW(),IF(AND(P924&gt;Q924,W924&gt;X924),S924,IF(AND(P924=Q924,W924=X924),T924,IF(AND(P924&lt;Q924,W924&lt;X924),U924,0))),"")</f>
        <v/>
      </c>
      <c r="Z924" s="25">
        <f>IF(AND(P924=W924,Q924=X924),1,0)</f>
        <v>1</v>
      </c>
      <c r="AA924" s="25" t="str">
        <f>IF(Z924=0,"",IF(ISBLANK(VLOOKUP(A924,Database!A:AA,22,FALSE)),"",VLOOKUP(A924,Database!A:AA,22,FALSE)))</f>
        <v>Exact</v>
      </c>
      <c r="AB924" s="25">
        <f ca="1">IFERROR(IF(AND(Y924&lt;&gt;"",OR(V924="Terminé",V924="En cours")),VLOOKUP(AA924,Setup_ScoreExactBonus!A:D,4,FALSE),0),0)</f>
        <v>0</v>
      </c>
      <c r="AC924" s="31" t="str">
        <f ca="1">IF(Y924&lt;&gt;"", Y924 + IF(Z924=1,AB924, 0), "")</f>
        <v/>
      </c>
      <c r="AD924" s="31">
        <f ca="1">SUMIFS(AC$2:AC924,D$2:D924,D924)*IF(R924=0,1,2)</f>
        <v>0</v>
      </c>
    </row>
    <row r="925" spans="1:30" x14ac:dyDescent="0.35">
      <c r="A925" s="31">
        <f>IF(ISBLANK(B925),"",COUNTIF(B$2:B925,B925))-1</f>
        <v>23</v>
      </c>
      <c r="B925" s="31">
        <v>27</v>
      </c>
      <c r="C925" s="10">
        <f>VLOOKUP($A925,Database!$A:$Y,7,FALSE)</f>
        <v>46191.041666666664</v>
      </c>
      <c r="D925" s="31" t="str">
        <f>VLOOKUP(Pronostics!$B925,Setup_MPP!$A:$G,3,FALSE)</f>
        <v>Joueur27</v>
      </c>
      <c r="E925" s="31" t="str">
        <f>VLOOKUP(Pronostics!$B925,Setup_MPP!$A:$G,2,FALSE)</f>
        <v>Joueur27</v>
      </c>
      <c r="F925" s="31" t="str">
        <f>VLOOKUP($B925,Setup_MPP!$A:$E,4,FALSE)</f>
        <v>#D5D5D5</v>
      </c>
      <c r="G925" s="31" t="str">
        <f>VLOOKUP($B925,Setup_MPP!$A:$E,5,FALSE)</f>
        <v>#727272</v>
      </c>
      <c r="H925" s="31" t="str">
        <f>IFERROR(IF(AND(A925&gt;=1,A925&lt;=104),VLOOKUP($A925,Location!$A:$J,6,FALSE),IF(A925=0,"Avant l'ouverture",IF(OR(A925=105,A925=106),"Bonus"))),"")</f>
        <v>Tour 1</v>
      </c>
      <c r="I925" s="31" t="str">
        <f>IF(LEFT(H925,4)="Tour",VLOOKUP(A925,Database!$A:$C,3,FALSE),"")</f>
        <v>L</v>
      </c>
      <c r="J925" s="31" t="str">
        <f>VLOOKUP($A925,Location!$A:$J,7,FALSE)</f>
        <v>Ghana</v>
      </c>
      <c r="K925" s="31" t="str">
        <f>IFERROR(VLOOKUP(J925,Setup_Team!$B:$C,2,FALSE), "TDB")</f>
        <v>GHA</v>
      </c>
      <c r="L925" s="31" t="str">
        <f>VLOOKUP($A925,Location!$A:$J,8,FALSE)</f>
        <v>Panama</v>
      </c>
      <c r="M925" s="31" t="str">
        <f>IFERROR(VLOOKUP(L925,Setup_Team!$B:$C,2,FALSE), "TDB")</f>
        <v>PAN</v>
      </c>
      <c r="N925" s="31" t="str">
        <f>VLOOKUP($A925,Location!$A:$J,9,FALSE)</f>
        <v>Toronto</v>
      </c>
      <c r="O925" s="31" t="str">
        <f>VLOOKUP($A925,Location!$A:$J,10,FALSE)</f>
        <v>BMO Field</v>
      </c>
      <c r="R925" s="31">
        <v>0</v>
      </c>
      <c r="S925" s="25">
        <f>VLOOKUP($A925,Database!$A:$Y,10,FALSE)</f>
        <v>73</v>
      </c>
      <c r="T925" s="25">
        <f>VLOOKUP($A925,Database!$A:$Y,11,FALSE)</f>
        <v>113</v>
      </c>
      <c r="U925" s="25">
        <f>VLOOKUP($A925,Database!$A:$Y,12,FALSE)</f>
        <v>116</v>
      </c>
      <c r="V925" s="25" t="str">
        <f>VLOOKUP(A925,Database!A:M,13,FALSE)</f>
        <v>À venir</v>
      </c>
      <c r="W925" s="25" t="str">
        <f>VLOOKUP($A925,Database!$A:$Y,20,FALSE)</f>
        <v/>
      </c>
      <c r="X925" s="25" t="str">
        <f>VLOOKUP($A925,Database!$A:$Y,21,FALSE)</f>
        <v/>
      </c>
      <c r="Y925" s="25" t="str">
        <f ca="1">IF(C925&lt;NOW(),IF(AND(P925&gt;Q925,W925&gt;X925),S925,IF(AND(P925=Q925,W925=X925),T925,IF(AND(P925&lt;Q925,W925&lt;X925),U925,0))),"")</f>
        <v/>
      </c>
      <c r="Z925" s="25">
        <f>IF(AND(P925=W925,Q925=X925),1,0)</f>
        <v>1</v>
      </c>
      <c r="AA925" s="25" t="str">
        <f>IF(Z925=0,"",IF(ISBLANK(VLOOKUP(A925,Database!A:AA,22,FALSE)),"",VLOOKUP(A925,Database!A:AA,22,FALSE)))</f>
        <v>Exact</v>
      </c>
      <c r="AB925" s="25">
        <f ca="1">IFERROR(IF(AND(Y925&lt;&gt;"",OR(V925="Terminé",V925="En cours")),VLOOKUP(AA925,Setup_ScoreExactBonus!A:D,4,FALSE),0),0)</f>
        <v>0</v>
      </c>
      <c r="AC925" s="31" t="str">
        <f ca="1">IF(Y925&lt;&gt;"", Y925 + IF(Z925=1,AB925, 0), "")</f>
        <v/>
      </c>
      <c r="AD925" s="31">
        <f ca="1">SUMIFS(AC$2:AC925,D$2:D925,D925)*IF(R925=0,1,2)</f>
        <v>0</v>
      </c>
    </row>
    <row r="926" spans="1:30" x14ac:dyDescent="0.35">
      <c r="A926" s="31">
        <f>IF(ISBLANK(B926),"",COUNTIF(B$2:B926,B926))-1</f>
        <v>23</v>
      </c>
      <c r="B926" s="31">
        <v>28</v>
      </c>
      <c r="C926" s="10">
        <f>VLOOKUP($A926,Database!$A:$Y,7,FALSE)</f>
        <v>46191.041666666664</v>
      </c>
      <c r="D926" s="31" t="str">
        <f>VLOOKUP(Pronostics!$B926,Setup_MPP!$A:$G,3,FALSE)</f>
        <v>Joueur28</v>
      </c>
      <c r="E926" s="31" t="str">
        <f>VLOOKUP(Pronostics!$B926,Setup_MPP!$A:$G,2,FALSE)</f>
        <v>Joueur28</v>
      </c>
      <c r="F926" s="31" t="str">
        <f>VLOOKUP($B926,Setup_MPP!$A:$E,4,FALSE)</f>
        <v>#D5D5D5</v>
      </c>
      <c r="G926" s="31" t="str">
        <f>VLOOKUP($B926,Setup_MPP!$A:$E,5,FALSE)</f>
        <v>#727272</v>
      </c>
      <c r="H926" s="31" t="str">
        <f>IFERROR(IF(AND(A926&gt;=1,A926&lt;=104),VLOOKUP($A926,Location!$A:$J,6,FALSE),IF(A926=0,"Avant l'ouverture",IF(OR(A926=105,A926=106),"Bonus"))),"")</f>
        <v>Tour 1</v>
      </c>
      <c r="I926" s="31" t="str">
        <f>IF(LEFT(H926,4)="Tour",VLOOKUP(A926,Database!$A:$C,3,FALSE),"")</f>
        <v>L</v>
      </c>
      <c r="J926" s="31" t="str">
        <f>VLOOKUP($A926,Location!$A:$J,7,FALSE)</f>
        <v>Ghana</v>
      </c>
      <c r="K926" s="31" t="str">
        <f>IFERROR(VLOOKUP(J926,Setup_Team!$B:$C,2,FALSE), "TDB")</f>
        <v>GHA</v>
      </c>
      <c r="L926" s="31" t="str">
        <f>VLOOKUP($A926,Location!$A:$J,8,FALSE)</f>
        <v>Panama</v>
      </c>
      <c r="M926" s="31" t="str">
        <f>IFERROR(VLOOKUP(L926,Setup_Team!$B:$C,2,FALSE), "TDB")</f>
        <v>PAN</v>
      </c>
      <c r="N926" s="31" t="str">
        <f>VLOOKUP($A926,Location!$A:$J,9,FALSE)</f>
        <v>Toronto</v>
      </c>
      <c r="O926" s="31" t="str">
        <f>VLOOKUP($A926,Location!$A:$J,10,FALSE)</f>
        <v>BMO Field</v>
      </c>
      <c r="R926" s="31">
        <v>0</v>
      </c>
      <c r="S926" s="25">
        <f>VLOOKUP($A926,Database!$A:$Y,10,FALSE)</f>
        <v>73</v>
      </c>
      <c r="T926" s="25">
        <f>VLOOKUP($A926,Database!$A:$Y,11,FALSE)</f>
        <v>113</v>
      </c>
      <c r="U926" s="25">
        <f>VLOOKUP($A926,Database!$A:$Y,12,FALSE)</f>
        <v>116</v>
      </c>
      <c r="V926" s="25" t="str">
        <f>VLOOKUP(A926,Database!A:M,13,FALSE)</f>
        <v>À venir</v>
      </c>
      <c r="W926" s="25" t="str">
        <f>VLOOKUP($A926,Database!$A:$Y,20,FALSE)</f>
        <v/>
      </c>
      <c r="X926" s="25" t="str">
        <f>VLOOKUP($A926,Database!$A:$Y,21,FALSE)</f>
        <v/>
      </c>
      <c r="Y926" s="25" t="str">
        <f ca="1">IF(C926&lt;NOW(),IF(AND(P926&gt;Q926,W926&gt;X926),S926,IF(AND(P926=Q926,W926=X926),T926,IF(AND(P926&lt;Q926,W926&lt;X926),U926,0))),"")</f>
        <v/>
      </c>
      <c r="Z926" s="25">
        <f>IF(AND(P926=W926,Q926=X926),1,0)</f>
        <v>1</v>
      </c>
      <c r="AA926" s="25" t="str">
        <f>IF(Z926=0,"",IF(ISBLANK(VLOOKUP(A926,Database!A:AA,22,FALSE)),"",VLOOKUP(A926,Database!A:AA,22,FALSE)))</f>
        <v>Exact</v>
      </c>
      <c r="AB926" s="25">
        <f ca="1">IFERROR(IF(AND(Y926&lt;&gt;"",OR(V926="Terminé",V926="En cours")),VLOOKUP(AA926,Setup_ScoreExactBonus!A:D,4,FALSE),0),0)</f>
        <v>0</v>
      </c>
      <c r="AC926" s="31" t="str">
        <f ca="1">IF(Y926&lt;&gt;"", Y926 + IF(Z926=1,AB926, 0), "")</f>
        <v/>
      </c>
      <c r="AD926" s="31">
        <f ca="1">SUMIFS(AC$2:AC926,D$2:D926,D926)*IF(R926=0,1,2)</f>
        <v>0</v>
      </c>
    </row>
    <row r="927" spans="1:30" x14ac:dyDescent="0.35">
      <c r="A927" s="31">
        <f>IF(ISBLANK(B927),"",COUNTIF(B$2:B927,B927))-1</f>
        <v>23</v>
      </c>
      <c r="B927" s="31">
        <v>29</v>
      </c>
      <c r="C927" s="10">
        <f>VLOOKUP($A927,Database!$A:$Y,7,FALSE)</f>
        <v>46191.041666666664</v>
      </c>
      <c r="D927" s="31" t="str">
        <f>VLOOKUP(Pronostics!$B927,Setup_MPP!$A:$G,3,FALSE)</f>
        <v>Joueur29</v>
      </c>
      <c r="E927" s="31" t="str">
        <f>VLOOKUP(Pronostics!$B927,Setup_MPP!$A:$G,2,FALSE)</f>
        <v>Joueur29</v>
      </c>
      <c r="F927" s="31" t="str">
        <f>VLOOKUP($B927,Setup_MPP!$A:$E,4,FALSE)</f>
        <v>#D5D5D5</v>
      </c>
      <c r="G927" s="31" t="str">
        <f>VLOOKUP($B927,Setup_MPP!$A:$E,5,FALSE)</f>
        <v>#727272</v>
      </c>
      <c r="H927" s="31" t="str">
        <f>IFERROR(IF(AND(A927&gt;=1,A927&lt;=104),VLOOKUP($A927,Location!$A:$J,6,FALSE),IF(A927=0,"Avant l'ouverture",IF(OR(A927=105,A927=106),"Bonus"))),"")</f>
        <v>Tour 1</v>
      </c>
      <c r="I927" s="31" t="str">
        <f>IF(LEFT(H927,4)="Tour",VLOOKUP(A927,Database!$A:$C,3,FALSE),"")</f>
        <v>L</v>
      </c>
      <c r="J927" s="31" t="str">
        <f>VLOOKUP($A927,Location!$A:$J,7,FALSE)</f>
        <v>Ghana</v>
      </c>
      <c r="K927" s="31" t="str">
        <f>IFERROR(VLOOKUP(J927,Setup_Team!$B:$C,2,FALSE), "TDB")</f>
        <v>GHA</v>
      </c>
      <c r="L927" s="31" t="str">
        <f>VLOOKUP($A927,Location!$A:$J,8,FALSE)</f>
        <v>Panama</v>
      </c>
      <c r="M927" s="31" t="str">
        <f>IFERROR(VLOOKUP(L927,Setup_Team!$B:$C,2,FALSE), "TDB")</f>
        <v>PAN</v>
      </c>
      <c r="N927" s="31" t="str">
        <f>VLOOKUP($A927,Location!$A:$J,9,FALSE)</f>
        <v>Toronto</v>
      </c>
      <c r="O927" s="31" t="str">
        <f>VLOOKUP($A927,Location!$A:$J,10,FALSE)</f>
        <v>BMO Field</v>
      </c>
      <c r="R927" s="31">
        <v>0</v>
      </c>
      <c r="S927" s="25">
        <f>VLOOKUP($A927,Database!$A:$Y,10,FALSE)</f>
        <v>73</v>
      </c>
      <c r="T927" s="25">
        <f>VLOOKUP($A927,Database!$A:$Y,11,FALSE)</f>
        <v>113</v>
      </c>
      <c r="U927" s="25">
        <f>VLOOKUP($A927,Database!$A:$Y,12,FALSE)</f>
        <v>116</v>
      </c>
      <c r="V927" s="25" t="str">
        <f>VLOOKUP(A927,Database!A:M,13,FALSE)</f>
        <v>À venir</v>
      </c>
      <c r="W927" s="25" t="str">
        <f>VLOOKUP($A927,Database!$A:$Y,20,FALSE)</f>
        <v/>
      </c>
      <c r="X927" s="25" t="str">
        <f>VLOOKUP($A927,Database!$A:$Y,21,FALSE)</f>
        <v/>
      </c>
      <c r="Y927" s="25" t="str">
        <f ca="1">IF(C927&lt;NOW(),IF(AND(P927&gt;Q927,W927&gt;X927),S927,IF(AND(P927=Q927,W927=X927),T927,IF(AND(P927&lt;Q927,W927&lt;X927),U927,0))),"")</f>
        <v/>
      </c>
      <c r="Z927" s="25">
        <f>IF(AND(P927=W927,Q927=X927),1,0)</f>
        <v>1</v>
      </c>
      <c r="AA927" s="25" t="str">
        <f>IF(Z927=0,"",IF(ISBLANK(VLOOKUP(A927,Database!A:AA,22,FALSE)),"",VLOOKUP(A927,Database!A:AA,22,FALSE)))</f>
        <v>Exact</v>
      </c>
      <c r="AB927" s="25">
        <f ca="1">IFERROR(IF(AND(Y927&lt;&gt;"",OR(V927="Terminé",V927="En cours")),VLOOKUP(AA927,Setup_ScoreExactBonus!A:D,4,FALSE),0),0)</f>
        <v>0</v>
      </c>
      <c r="AC927" s="31" t="str">
        <f ca="1">IF(Y927&lt;&gt;"", Y927 + IF(Z927=1,AB927, 0), "")</f>
        <v/>
      </c>
      <c r="AD927" s="31">
        <f ca="1">SUMIFS(AC$2:AC927,D$2:D927,D927)*IF(R927=0,1,2)</f>
        <v>0</v>
      </c>
    </row>
    <row r="928" spans="1:30" x14ac:dyDescent="0.35">
      <c r="A928" s="31">
        <f>IF(ISBLANK(B928),"",COUNTIF(B$2:B928,B928))-1</f>
        <v>23</v>
      </c>
      <c r="B928" s="31">
        <v>30</v>
      </c>
      <c r="C928" s="10">
        <f>VLOOKUP($A928,Database!$A:$Y,7,FALSE)</f>
        <v>46191.041666666664</v>
      </c>
      <c r="D928" s="31" t="str">
        <f>VLOOKUP(Pronostics!$B928,Setup_MPP!$A:$G,3,FALSE)</f>
        <v>Joueur30</v>
      </c>
      <c r="E928" s="31" t="str">
        <f>VLOOKUP(Pronostics!$B928,Setup_MPP!$A:$G,2,FALSE)</f>
        <v>Joueur30</v>
      </c>
      <c r="F928" s="31" t="str">
        <f>VLOOKUP($B928,Setup_MPP!$A:$E,4,FALSE)</f>
        <v>#D5D5D5</v>
      </c>
      <c r="G928" s="31" t="str">
        <f>VLOOKUP($B928,Setup_MPP!$A:$E,5,FALSE)</f>
        <v>#727272</v>
      </c>
      <c r="H928" s="31" t="str">
        <f>IFERROR(IF(AND(A928&gt;=1,A928&lt;=104),VLOOKUP($A928,Location!$A:$J,6,FALSE),IF(A928=0,"Avant l'ouverture",IF(OR(A928=105,A928=106),"Bonus"))),"")</f>
        <v>Tour 1</v>
      </c>
      <c r="I928" s="31" t="str">
        <f>IF(LEFT(H928,4)="Tour",VLOOKUP(A928,Database!$A:$C,3,FALSE),"")</f>
        <v>L</v>
      </c>
      <c r="J928" s="31" t="str">
        <f>VLOOKUP($A928,Location!$A:$J,7,FALSE)</f>
        <v>Ghana</v>
      </c>
      <c r="K928" s="31" t="str">
        <f>IFERROR(VLOOKUP(J928,Setup_Team!$B:$C,2,FALSE), "TDB")</f>
        <v>GHA</v>
      </c>
      <c r="L928" s="31" t="str">
        <f>VLOOKUP($A928,Location!$A:$J,8,FALSE)</f>
        <v>Panama</v>
      </c>
      <c r="M928" s="31" t="str">
        <f>IFERROR(VLOOKUP(L928,Setup_Team!$B:$C,2,FALSE), "TDB")</f>
        <v>PAN</v>
      </c>
      <c r="N928" s="31" t="str">
        <f>VLOOKUP($A928,Location!$A:$J,9,FALSE)</f>
        <v>Toronto</v>
      </c>
      <c r="O928" s="31" t="str">
        <f>VLOOKUP($A928,Location!$A:$J,10,FALSE)</f>
        <v>BMO Field</v>
      </c>
      <c r="R928" s="31">
        <v>0</v>
      </c>
      <c r="S928" s="25">
        <f>VLOOKUP($A928,Database!$A:$Y,10,FALSE)</f>
        <v>73</v>
      </c>
      <c r="T928" s="25">
        <f>VLOOKUP($A928,Database!$A:$Y,11,FALSE)</f>
        <v>113</v>
      </c>
      <c r="U928" s="25">
        <f>VLOOKUP($A928,Database!$A:$Y,12,FALSE)</f>
        <v>116</v>
      </c>
      <c r="V928" s="25" t="str">
        <f>VLOOKUP(A928,Database!A:M,13,FALSE)</f>
        <v>À venir</v>
      </c>
      <c r="W928" s="25" t="str">
        <f>VLOOKUP($A928,Database!$A:$Y,20,FALSE)</f>
        <v/>
      </c>
      <c r="X928" s="25" t="str">
        <f>VLOOKUP($A928,Database!$A:$Y,21,FALSE)</f>
        <v/>
      </c>
      <c r="Y928" s="25" t="str">
        <f ca="1">IF(C928&lt;NOW(),IF(AND(P928&gt;Q928,W928&gt;X928),S928,IF(AND(P928=Q928,W928=X928),T928,IF(AND(P928&lt;Q928,W928&lt;X928),U928,0))),"")</f>
        <v/>
      </c>
      <c r="Z928" s="25">
        <f>IF(AND(P928=W928,Q928=X928),1,0)</f>
        <v>1</v>
      </c>
      <c r="AA928" s="25" t="str">
        <f>IF(Z928=0,"",IF(ISBLANK(VLOOKUP(A928,Database!A:AA,22,FALSE)),"",VLOOKUP(A928,Database!A:AA,22,FALSE)))</f>
        <v>Exact</v>
      </c>
      <c r="AB928" s="25">
        <f ca="1">IFERROR(IF(AND(Y928&lt;&gt;"",OR(V928="Terminé",V928="En cours")),VLOOKUP(AA928,Setup_ScoreExactBonus!A:D,4,FALSE),0),0)</f>
        <v>0</v>
      </c>
      <c r="AC928" s="31" t="str">
        <f ca="1">IF(Y928&lt;&gt;"", Y928 + IF(Z928=1,AB928, 0), "")</f>
        <v/>
      </c>
      <c r="AD928" s="31">
        <f ca="1">SUMIFS(AC$2:AC928,D$2:D928,D928)*IF(R928=0,1,2)</f>
        <v>0</v>
      </c>
    </row>
    <row r="929" spans="1:30" x14ac:dyDescent="0.35">
      <c r="A929" s="31">
        <f>IF(ISBLANK(B929),"",COUNTIF(B$2:B929,B929))-1</f>
        <v>23</v>
      </c>
      <c r="B929" s="31">
        <v>31</v>
      </c>
      <c r="C929" s="10">
        <f>VLOOKUP($A929,Database!$A:$Y,7,FALSE)</f>
        <v>46191.041666666664</v>
      </c>
      <c r="D929" s="31" t="str">
        <f>VLOOKUP(Pronostics!$B929,Setup_MPP!$A:$G,3,FALSE)</f>
        <v>Joueur31</v>
      </c>
      <c r="E929" s="31" t="str">
        <f>VLOOKUP(Pronostics!$B929,Setup_MPP!$A:$G,2,FALSE)</f>
        <v>Joueur31</v>
      </c>
      <c r="F929" s="31" t="str">
        <f>VLOOKUP($B929,Setup_MPP!$A:$E,4,FALSE)</f>
        <v>#D5D5D5</v>
      </c>
      <c r="G929" s="31" t="str">
        <f>VLOOKUP($B929,Setup_MPP!$A:$E,5,FALSE)</f>
        <v>#727272</v>
      </c>
      <c r="H929" s="31" t="str">
        <f>IFERROR(IF(AND(A929&gt;=1,A929&lt;=104),VLOOKUP($A929,Location!$A:$J,6,FALSE),IF(A929=0,"Avant l'ouverture",IF(OR(A929=105,A929=106),"Bonus"))),"")</f>
        <v>Tour 1</v>
      </c>
      <c r="I929" s="31" t="str">
        <f>IF(LEFT(H929,4)="Tour",VLOOKUP(A929,Database!$A:$C,3,FALSE),"")</f>
        <v>L</v>
      </c>
      <c r="J929" s="31" t="str">
        <f>VLOOKUP($A929,Location!$A:$J,7,FALSE)</f>
        <v>Ghana</v>
      </c>
      <c r="K929" s="31" t="str">
        <f>IFERROR(VLOOKUP(J929,Setup_Team!$B:$C,2,FALSE), "TDB")</f>
        <v>GHA</v>
      </c>
      <c r="L929" s="31" t="str">
        <f>VLOOKUP($A929,Location!$A:$J,8,FALSE)</f>
        <v>Panama</v>
      </c>
      <c r="M929" s="31" t="str">
        <f>IFERROR(VLOOKUP(L929,Setup_Team!$B:$C,2,FALSE), "TDB")</f>
        <v>PAN</v>
      </c>
      <c r="N929" s="31" t="str">
        <f>VLOOKUP($A929,Location!$A:$J,9,FALSE)</f>
        <v>Toronto</v>
      </c>
      <c r="O929" s="31" t="str">
        <f>VLOOKUP($A929,Location!$A:$J,10,FALSE)</f>
        <v>BMO Field</v>
      </c>
      <c r="R929" s="31">
        <v>0</v>
      </c>
      <c r="S929" s="25">
        <f>VLOOKUP($A929,Database!$A:$Y,10,FALSE)</f>
        <v>73</v>
      </c>
      <c r="T929" s="25">
        <f>VLOOKUP($A929,Database!$A:$Y,11,FALSE)</f>
        <v>113</v>
      </c>
      <c r="U929" s="25">
        <f>VLOOKUP($A929,Database!$A:$Y,12,FALSE)</f>
        <v>116</v>
      </c>
      <c r="V929" s="25" t="str">
        <f>VLOOKUP(A929,Database!A:M,13,FALSE)</f>
        <v>À venir</v>
      </c>
      <c r="W929" s="25" t="str">
        <f>VLOOKUP($A929,Database!$A:$Y,20,FALSE)</f>
        <v/>
      </c>
      <c r="X929" s="25" t="str">
        <f>VLOOKUP($A929,Database!$A:$Y,21,FALSE)</f>
        <v/>
      </c>
      <c r="Y929" s="25" t="str">
        <f ca="1">IF(C929&lt;NOW(),IF(AND(P929&gt;Q929,W929&gt;X929),S929,IF(AND(P929=Q929,W929=X929),T929,IF(AND(P929&lt;Q929,W929&lt;X929),U929,0))),"")</f>
        <v/>
      </c>
      <c r="Z929" s="25">
        <f>IF(AND(P929=W929,Q929=X929),1,0)</f>
        <v>1</v>
      </c>
      <c r="AA929" s="25" t="str">
        <f>IF(Z929=0,"",IF(ISBLANK(VLOOKUP(A929,Database!A:AA,22,FALSE)),"",VLOOKUP(A929,Database!A:AA,22,FALSE)))</f>
        <v>Exact</v>
      </c>
      <c r="AB929" s="25">
        <f ca="1">IFERROR(IF(AND(Y929&lt;&gt;"",OR(V929="Terminé",V929="En cours")),VLOOKUP(AA929,Setup_ScoreExactBonus!A:D,4,FALSE),0),0)</f>
        <v>0</v>
      </c>
      <c r="AC929" s="31" t="str">
        <f ca="1">IF(Y929&lt;&gt;"", Y929 + IF(Z929=1,AB929, 0), "")</f>
        <v/>
      </c>
      <c r="AD929" s="31">
        <f ca="1">SUMIFS(AC$2:AC929,D$2:D929,D929)*IF(R929=0,1,2)</f>
        <v>0</v>
      </c>
    </row>
    <row r="930" spans="1:30" x14ac:dyDescent="0.35">
      <c r="A930" s="31">
        <f>IF(ISBLANK(B930),"",COUNTIF(B$2:B930,B930))-1</f>
        <v>23</v>
      </c>
      <c r="B930" s="31">
        <v>32</v>
      </c>
      <c r="C930" s="10">
        <f>VLOOKUP($A930,Database!$A:$Y,7,FALSE)</f>
        <v>46191.041666666664</v>
      </c>
      <c r="D930" s="31" t="str">
        <f>VLOOKUP(Pronostics!$B930,Setup_MPP!$A:$G,3,FALSE)</f>
        <v>Joueur32</v>
      </c>
      <c r="E930" s="31" t="str">
        <f>VLOOKUP(Pronostics!$B930,Setup_MPP!$A:$G,2,FALSE)</f>
        <v>Joueur32</v>
      </c>
      <c r="F930" s="31" t="str">
        <f>VLOOKUP($B930,Setup_MPP!$A:$E,4,FALSE)</f>
        <v>#D5D5D5</v>
      </c>
      <c r="G930" s="31" t="str">
        <f>VLOOKUP($B930,Setup_MPP!$A:$E,5,FALSE)</f>
        <v>#727272</v>
      </c>
      <c r="H930" s="31" t="str">
        <f>IFERROR(IF(AND(A930&gt;=1,A930&lt;=104),VLOOKUP($A930,Location!$A:$J,6,FALSE),IF(A930=0,"Avant l'ouverture",IF(OR(A930=105,A930=106),"Bonus"))),"")</f>
        <v>Tour 1</v>
      </c>
      <c r="I930" s="31" t="str">
        <f>IF(LEFT(H930,4)="Tour",VLOOKUP(A930,Database!$A:$C,3,FALSE),"")</f>
        <v>L</v>
      </c>
      <c r="J930" s="31" t="str">
        <f>VLOOKUP($A930,Location!$A:$J,7,FALSE)</f>
        <v>Ghana</v>
      </c>
      <c r="K930" s="31" t="str">
        <f>IFERROR(VLOOKUP(J930,Setup_Team!$B:$C,2,FALSE), "TDB")</f>
        <v>GHA</v>
      </c>
      <c r="L930" s="31" t="str">
        <f>VLOOKUP($A930,Location!$A:$J,8,FALSE)</f>
        <v>Panama</v>
      </c>
      <c r="M930" s="31" t="str">
        <f>IFERROR(VLOOKUP(L930,Setup_Team!$B:$C,2,FALSE), "TDB")</f>
        <v>PAN</v>
      </c>
      <c r="N930" s="31" t="str">
        <f>VLOOKUP($A930,Location!$A:$J,9,FALSE)</f>
        <v>Toronto</v>
      </c>
      <c r="O930" s="31" t="str">
        <f>VLOOKUP($A930,Location!$A:$J,10,FALSE)</f>
        <v>BMO Field</v>
      </c>
      <c r="R930" s="31">
        <v>0</v>
      </c>
      <c r="S930" s="25">
        <f>VLOOKUP($A930,Database!$A:$Y,10,FALSE)</f>
        <v>73</v>
      </c>
      <c r="T930" s="25">
        <f>VLOOKUP($A930,Database!$A:$Y,11,FALSE)</f>
        <v>113</v>
      </c>
      <c r="U930" s="25">
        <f>VLOOKUP($A930,Database!$A:$Y,12,FALSE)</f>
        <v>116</v>
      </c>
      <c r="V930" s="25" t="str">
        <f>VLOOKUP(A930,Database!A:M,13,FALSE)</f>
        <v>À venir</v>
      </c>
      <c r="W930" s="25" t="str">
        <f>VLOOKUP($A930,Database!$A:$Y,20,FALSE)</f>
        <v/>
      </c>
      <c r="X930" s="25" t="str">
        <f>VLOOKUP($A930,Database!$A:$Y,21,FALSE)</f>
        <v/>
      </c>
      <c r="Y930" s="25" t="str">
        <f ca="1">IF(C930&lt;NOW(),IF(AND(P930&gt;Q930,W930&gt;X930),S930,IF(AND(P930=Q930,W930=X930),T930,IF(AND(P930&lt;Q930,W930&lt;X930),U930,0))),"")</f>
        <v/>
      </c>
      <c r="Z930" s="25">
        <f>IF(AND(P930=W930,Q930=X930),1,0)</f>
        <v>1</v>
      </c>
      <c r="AA930" s="25" t="str">
        <f>IF(Z930=0,"",IF(ISBLANK(VLOOKUP(A930,Database!A:AA,22,FALSE)),"",VLOOKUP(A930,Database!A:AA,22,FALSE)))</f>
        <v>Exact</v>
      </c>
      <c r="AB930" s="25">
        <f ca="1">IFERROR(IF(AND(Y930&lt;&gt;"",OR(V930="Terminé",V930="En cours")),VLOOKUP(AA930,Setup_ScoreExactBonus!A:D,4,FALSE),0),0)</f>
        <v>0</v>
      </c>
      <c r="AC930" s="31" t="str">
        <f ca="1">IF(Y930&lt;&gt;"", Y930 + IF(Z930=1,AB930, 0), "")</f>
        <v/>
      </c>
      <c r="AD930" s="31">
        <f ca="1">SUMIFS(AC$2:AC930,D$2:D930,D930)*IF(R930=0,1,2)</f>
        <v>0</v>
      </c>
    </row>
    <row r="931" spans="1:30" x14ac:dyDescent="0.35">
      <c r="A931" s="31">
        <f>IF(ISBLANK(B931),"",COUNTIF(B$2:B931,B931))-1</f>
        <v>23</v>
      </c>
      <c r="B931" s="31">
        <v>33</v>
      </c>
      <c r="C931" s="10">
        <f>VLOOKUP($A931,Database!$A:$Y,7,FALSE)</f>
        <v>46191.041666666664</v>
      </c>
      <c r="D931" s="31" t="str">
        <f>VLOOKUP(Pronostics!$B931,Setup_MPP!$A:$G,3,FALSE)</f>
        <v>Joueur33</v>
      </c>
      <c r="E931" s="31" t="str">
        <f>VLOOKUP(Pronostics!$B931,Setup_MPP!$A:$G,2,FALSE)</f>
        <v>Joueur33</v>
      </c>
      <c r="F931" s="31" t="str">
        <f>VLOOKUP($B931,Setup_MPP!$A:$E,4,FALSE)</f>
        <v>#D5D5D5</v>
      </c>
      <c r="G931" s="31" t="str">
        <f>VLOOKUP($B931,Setup_MPP!$A:$E,5,FALSE)</f>
        <v>#727272</v>
      </c>
      <c r="H931" s="31" t="str">
        <f>IFERROR(IF(AND(A931&gt;=1,A931&lt;=104),VLOOKUP($A931,Location!$A:$J,6,FALSE),IF(A931=0,"Avant l'ouverture",IF(OR(A931=105,A931=106),"Bonus"))),"")</f>
        <v>Tour 1</v>
      </c>
      <c r="I931" s="31" t="str">
        <f>IF(LEFT(H931,4)="Tour",VLOOKUP(A931,Database!$A:$C,3,FALSE),"")</f>
        <v>L</v>
      </c>
      <c r="J931" s="31" t="str">
        <f>VLOOKUP($A931,Location!$A:$J,7,FALSE)</f>
        <v>Ghana</v>
      </c>
      <c r="K931" s="31" t="str">
        <f>IFERROR(VLOOKUP(J931,Setup_Team!$B:$C,2,FALSE), "TDB")</f>
        <v>GHA</v>
      </c>
      <c r="L931" s="31" t="str">
        <f>VLOOKUP($A931,Location!$A:$J,8,FALSE)</f>
        <v>Panama</v>
      </c>
      <c r="M931" s="31" t="str">
        <f>IFERROR(VLOOKUP(L931,Setup_Team!$B:$C,2,FALSE), "TDB")</f>
        <v>PAN</v>
      </c>
      <c r="N931" s="31" t="str">
        <f>VLOOKUP($A931,Location!$A:$J,9,FALSE)</f>
        <v>Toronto</v>
      </c>
      <c r="O931" s="31" t="str">
        <f>VLOOKUP($A931,Location!$A:$J,10,FALSE)</f>
        <v>BMO Field</v>
      </c>
      <c r="R931" s="31">
        <v>0</v>
      </c>
      <c r="S931" s="25">
        <f>VLOOKUP($A931,Database!$A:$Y,10,FALSE)</f>
        <v>73</v>
      </c>
      <c r="T931" s="25">
        <f>VLOOKUP($A931,Database!$A:$Y,11,FALSE)</f>
        <v>113</v>
      </c>
      <c r="U931" s="25">
        <f>VLOOKUP($A931,Database!$A:$Y,12,FALSE)</f>
        <v>116</v>
      </c>
      <c r="V931" s="25" t="str">
        <f>VLOOKUP(A931,Database!A:M,13,FALSE)</f>
        <v>À venir</v>
      </c>
      <c r="W931" s="25" t="str">
        <f>VLOOKUP($A931,Database!$A:$Y,20,FALSE)</f>
        <v/>
      </c>
      <c r="X931" s="25" t="str">
        <f>VLOOKUP($A931,Database!$A:$Y,21,FALSE)</f>
        <v/>
      </c>
      <c r="Y931" s="25" t="str">
        <f ca="1">IF(C931&lt;NOW(),IF(AND(P931&gt;Q931,W931&gt;X931),S931,IF(AND(P931=Q931,W931=X931),T931,IF(AND(P931&lt;Q931,W931&lt;X931),U931,0))),"")</f>
        <v/>
      </c>
      <c r="Z931" s="25">
        <f>IF(AND(P931=W931,Q931=X931),1,0)</f>
        <v>1</v>
      </c>
      <c r="AA931" s="25" t="str">
        <f>IF(Z931=0,"",IF(ISBLANK(VLOOKUP(A931,Database!A:AA,22,FALSE)),"",VLOOKUP(A931,Database!A:AA,22,FALSE)))</f>
        <v>Exact</v>
      </c>
      <c r="AB931" s="25">
        <f ca="1">IFERROR(IF(AND(Y931&lt;&gt;"",OR(V931="Terminé",V931="En cours")),VLOOKUP(AA931,Setup_ScoreExactBonus!A:D,4,FALSE),0),0)</f>
        <v>0</v>
      </c>
      <c r="AC931" s="31" t="str">
        <f ca="1">IF(Y931&lt;&gt;"", Y931 + IF(Z931=1,AB931, 0), "")</f>
        <v/>
      </c>
      <c r="AD931" s="31">
        <f ca="1">SUMIFS(AC$2:AC931,D$2:D931,D931)*IF(R931=0,1,2)</f>
        <v>0</v>
      </c>
    </row>
    <row r="932" spans="1:30" x14ac:dyDescent="0.35">
      <c r="A932" s="31">
        <f>IF(ISBLANK(B932),"",COUNTIF(B$2:B932,B932))-1</f>
        <v>23</v>
      </c>
      <c r="B932" s="31">
        <v>34</v>
      </c>
      <c r="C932" s="10">
        <f>VLOOKUP($A932,Database!$A:$Y,7,FALSE)</f>
        <v>46191.041666666664</v>
      </c>
      <c r="D932" s="31" t="str">
        <f>VLOOKUP(Pronostics!$B932,Setup_MPP!$A:$G,3,FALSE)</f>
        <v>Joueur34</v>
      </c>
      <c r="E932" s="31" t="str">
        <f>VLOOKUP(Pronostics!$B932,Setup_MPP!$A:$G,2,FALSE)</f>
        <v>Joueur34</v>
      </c>
      <c r="F932" s="31" t="str">
        <f>VLOOKUP($B932,Setup_MPP!$A:$E,4,FALSE)</f>
        <v>#D5D5D5</v>
      </c>
      <c r="G932" s="31" t="str">
        <f>VLOOKUP($B932,Setup_MPP!$A:$E,5,FALSE)</f>
        <v>#727272</v>
      </c>
      <c r="H932" s="31" t="str">
        <f>IFERROR(IF(AND(A932&gt;=1,A932&lt;=104),VLOOKUP($A932,Location!$A:$J,6,FALSE),IF(A932=0,"Avant l'ouverture",IF(OR(A932=105,A932=106),"Bonus"))),"")</f>
        <v>Tour 1</v>
      </c>
      <c r="I932" s="31" t="str">
        <f>IF(LEFT(H932,4)="Tour",VLOOKUP(A932,Database!$A:$C,3,FALSE),"")</f>
        <v>L</v>
      </c>
      <c r="J932" s="31" t="str">
        <f>VLOOKUP($A932,Location!$A:$J,7,FALSE)</f>
        <v>Ghana</v>
      </c>
      <c r="K932" s="31" t="str">
        <f>IFERROR(VLOOKUP(J932,Setup_Team!$B:$C,2,FALSE), "TDB")</f>
        <v>GHA</v>
      </c>
      <c r="L932" s="31" t="str">
        <f>VLOOKUP($A932,Location!$A:$J,8,FALSE)</f>
        <v>Panama</v>
      </c>
      <c r="M932" s="31" t="str">
        <f>IFERROR(VLOOKUP(L932,Setup_Team!$B:$C,2,FALSE), "TDB")</f>
        <v>PAN</v>
      </c>
      <c r="N932" s="31" t="str">
        <f>VLOOKUP($A932,Location!$A:$J,9,FALSE)</f>
        <v>Toronto</v>
      </c>
      <c r="O932" s="31" t="str">
        <f>VLOOKUP($A932,Location!$A:$J,10,FALSE)</f>
        <v>BMO Field</v>
      </c>
      <c r="R932" s="31">
        <v>0</v>
      </c>
      <c r="S932" s="25">
        <f>VLOOKUP($A932,Database!$A:$Y,10,FALSE)</f>
        <v>73</v>
      </c>
      <c r="T932" s="25">
        <f>VLOOKUP($A932,Database!$A:$Y,11,FALSE)</f>
        <v>113</v>
      </c>
      <c r="U932" s="25">
        <f>VLOOKUP($A932,Database!$A:$Y,12,FALSE)</f>
        <v>116</v>
      </c>
      <c r="V932" s="25" t="str">
        <f>VLOOKUP(A932,Database!A:M,13,FALSE)</f>
        <v>À venir</v>
      </c>
      <c r="W932" s="25" t="str">
        <f>VLOOKUP($A932,Database!$A:$Y,20,FALSE)</f>
        <v/>
      </c>
      <c r="X932" s="25" t="str">
        <f>VLOOKUP($A932,Database!$A:$Y,21,FALSE)</f>
        <v/>
      </c>
      <c r="Y932" s="25" t="str">
        <f ca="1">IF(C932&lt;NOW(),IF(AND(P932&gt;Q932,W932&gt;X932),S932,IF(AND(P932=Q932,W932=X932),T932,IF(AND(P932&lt;Q932,W932&lt;X932),U932,0))),"")</f>
        <v/>
      </c>
      <c r="Z932" s="25">
        <f>IF(AND(P932=W932,Q932=X932),1,0)</f>
        <v>1</v>
      </c>
      <c r="AA932" s="25" t="str">
        <f>IF(Z932=0,"",IF(ISBLANK(VLOOKUP(A932,Database!A:AA,22,FALSE)),"",VLOOKUP(A932,Database!A:AA,22,FALSE)))</f>
        <v>Exact</v>
      </c>
      <c r="AB932" s="25">
        <f ca="1">IFERROR(IF(AND(Y932&lt;&gt;"",OR(V932="Terminé",V932="En cours")),VLOOKUP(AA932,Setup_ScoreExactBonus!A:D,4,FALSE),0),0)</f>
        <v>0</v>
      </c>
      <c r="AC932" s="31" t="str">
        <f ca="1">IF(Y932&lt;&gt;"", Y932 + IF(Z932=1,AB932, 0), "")</f>
        <v/>
      </c>
      <c r="AD932" s="31">
        <f ca="1">SUMIFS(AC$2:AC932,D$2:D932,D932)*IF(R932=0,1,2)</f>
        <v>0</v>
      </c>
    </row>
    <row r="933" spans="1:30" x14ac:dyDescent="0.35">
      <c r="A933" s="31">
        <f>IF(ISBLANK(B933),"",COUNTIF(B$2:B933,B933))-1</f>
        <v>23</v>
      </c>
      <c r="B933" s="31">
        <v>35</v>
      </c>
      <c r="C933" s="10">
        <f>VLOOKUP($A933,Database!$A:$Y,7,FALSE)</f>
        <v>46191.041666666664</v>
      </c>
      <c r="D933" s="31" t="str">
        <f>VLOOKUP(Pronostics!$B933,Setup_MPP!$A:$G,3,FALSE)</f>
        <v>Joueur35</v>
      </c>
      <c r="E933" s="31" t="str">
        <f>VLOOKUP(Pronostics!$B933,Setup_MPP!$A:$G,2,FALSE)</f>
        <v>Joueur35</v>
      </c>
      <c r="F933" s="31" t="str">
        <f>VLOOKUP($B933,Setup_MPP!$A:$E,4,FALSE)</f>
        <v>#D5D5D5</v>
      </c>
      <c r="G933" s="31" t="str">
        <f>VLOOKUP($B933,Setup_MPP!$A:$E,5,FALSE)</f>
        <v>#727272</v>
      </c>
      <c r="H933" s="31" t="str">
        <f>IFERROR(IF(AND(A933&gt;=1,A933&lt;=104),VLOOKUP($A933,Location!$A:$J,6,FALSE),IF(A933=0,"Avant l'ouverture",IF(OR(A933=105,A933=106),"Bonus"))),"")</f>
        <v>Tour 1</v>
      </c>
      <c r="I933" s="31" t="str">
        <f>IF(LEFT(H933,4)="Tour",VLOOKUP(A933,Database!$A:$C,3,FALSE),"")</f>
        <v>L</v>
      </c>
      <c r="J933" s="31" t="str">
        <f>VLOOKUP($A933,Location!$A:$J,7,FALSE)</f>
        <v>Ghana</v>
      </c>
      <c r="K933" s="31" t="str">
        <f>IFERROR(VLOOKUP(J933,Setup_Team!$B:$C,2,FALSE), "TDB")</f>
        <v>GHA</v>
      </c>
      <c r="L933" s="31" t="str">
        <f>VLOOKUP($A933,Location!$A:$J,8,FALSE)</f>
        <v>Panama</v>
      </c>
      <c r="M933" s="31" t="str">
        <f>IFERROR(VLOOKUP(L933,Setup_Team!$B:$C,2,FALSE), "TDB")</f>
        <v>PAN</v>
      </c>
      <c r="N933" s="31" t="str">
        <f>VLOOKUP($A933,Location!$A:$J,9,FALSE)</f>
        <v>Toronto</v>
      </c>
      <c r="O933" s="31" t="str">
        <f>VLOOKUP($A933,Location!$A:$J,10,FALSE)</f>
        <v>BMO Field</v>
      </c>
      <c r="R933" s="31">
        <v>0</v>
      </c>
      <c r="S933" s="25">
        <f>VLOOKUP($A933,Database!$A:$Y,10,FALSE)</f>
        <v>73</v>
      </c>
      <c r="T933" s="25">
        <f>VLOOKUP($A933,Database!$A:$Y,11,FALSE)</f>
        <v>113</v>
      </c>
      <c r="U933" s="25">
        <f>VLOOKUP($A933,Database!$A:$Y,12,FALSE)</f>
        <v>116</v>
      </c>
      <c r="V933" s="25" t="str">
        <f>VLOOKUP(A933,Database!A:M,13,FALSE)</f>
        <v>À venir</v>
      </c>
      <c r="W933" s="25" t="str">
        <f>VLOOKUP($A933,Database!$A:$Y,20,FALSE)</f>
        <v/>
      </c>
      <c r="X933" s="25" t="str">
        <f>VLOOKUP($A933,Database!$A:$Y,21,FALSE)</f>
        <v/>
      </c>
      <c r="Y933" s="25" t="str">
        <f ca="1">IF(C933&lt;NOW(),IF(AND(P933&gt;Q933,W933&gt;X933),S933,IF(AND(P933=Q933,W933=X933),T933,IF(AND(P933&lt;Q933,W933&lt;X933),U933,0))),"")</f>
        <v/>
      </c>
      <c r="Z933" s="25">
        <f>IF(AND(P933=W933,Q933=X933),1,0)</f>
        <v>1</v>
      </c>
      <c r="AA933" s="25" t="str">
        <f>IF(Z933=0,"",IF(ISBLANK(VLOOKUP(A933,Database!A:AA,22,FALSE)),"",VLOOKUP(A933,Database!A:AA,22,FALSE)))</f>
        <v>Exact</v>
      </c>
      <c r="AB933" s="25">
        <f ca="1">IFERROR(IF(AND(Y933&lt;&gt;"",OR(V933="Terminé",V933="En cours")),VLOOKUP(AA933,Setup_ScoreExactBonus!A:D,4,FALSE),0),0)</f>
        <v>0</v>
      </c>
      <c r="AC933" s="31" t="str">
        <f ca="1">IF(Y933&lt;&gt;"", Y933 + IF(Z933=1,AB933, 0), "")</f>
        <v/>
      </c>
      <c r="AD933" s="31">
        <f ca="1">SUMIFS(AC$2:AC933,D$2:D933,D933)*IF(R933=0,1,2)</f>
        <v>0</v>
      </c>
    </row>
    <row r="934" spans="1:30" x14ac:dyDescent="0.35">
      <c r="A934" s="31">
        <f>IF(ISBLANK(B934),"",COUNTIF(B$2:B934,B934))-1</f>
        <v>23</v>
      </c>
      <c r="B934" s="31">
        <v>36</v>
      </c>
      <c r="C934" s="10">
        <f>VLOOKUP($A934,Database!$A:$Y,7,FALSE)</f>
        <v>46191.041666666664</v>
      </c>
      <c r="D934" s="31" t="str">
        <f>VLOOKUP(Pronostics!$B934,Setup_MPP!$A:$G,3,FALSE)</f>
        <v>Joueur36</v>
      </c>
      <c r="E934" s="31" t="str">
        <f>VLOOKUP(Pronostics!$B934,Setup_MPP!$A:$G,2,FALSE)</f>
        <v>Joueur36</v>
      </c>
      <c r="F934" s="31" t="str">
        <f>VLOOKUP($B934,Setup_MPP!$A:$E,4,FALSE)</f>
        <v>#D5D5D5</v>
      </c>
      <c r="G934" s="31" t="str">
        <f>VLOOKUP($B934,Setup_MPP!$A:$E,5,FALSE)</f>
        <v>#727272</v>
      </c>
      <c r="H934" s="31" t="str">
        <f>IFERROR(IF(AND(A934&gt;=1,A934&lt;=104),VLOOKUP($A934,Location!$A:$J,6,FALSE),IF(A934=0,"Avant l'ouverture",IF(OR(A934=105,A934=106),"Bonus"))),"")</f>
        <v>Tour 1</v>
      </c>
      <c r="I934" s="31" t="str">
        <f>IF(LEFT(H934,4)="Tour",VLOOKUP(A934,Database!$A:$C,3,FALSE),"")</f>
        <v>L</v>
      </c>
      <c r="J934" s="31" t="str">
        <f>VLOOKUP($A934,Location!$A:$J,7,FALSE)</f>
        <v>Ghana</v>
      </c>
      <c r="K934" s="31" t="str">
        <f>IFERROR(VLOOKUP(J934,Setup_Team!$B:$C,2,FALSE), "TDB")</f>
        <v>GHA</v>
      </c>
      <c r="L934" s="31" t="str">
        <f>VLOOKUP($A934,Location!$A:$J,8,FALSE)</f>
        <v>Panama</v>
      </c>
      <c r="M934" s="31" t="str">
        <f>IFERROR(VLOOKUP(L934,Setup_Team!$B:$C,2,FALSE), "TDB")</f>
        <v>PAN</v>
      </c>
      <c r="N934" s="31" t="str">
        <f>VLOOKUP($A934,Location!$A:$J,9,FALSE)</f>
        <v>Toronto</v>
      </c>
      <c r="O934" s="31" t="str">
        <f>VLOOKUP($A934,Location!$A:$J,10,FALSE)</f>
        <v>BMO Field</v>
      </c>
      <c r="R934" s="31">
        <v>0</v>
      </c>
      <c r="S934" s="25">
        <f>VLOOKUP($A934,Database!$A:$Y,10,FALSE)</f>
        <v>73</v>
      </c>
      <c r="T934" s="25">
        <f>VLOOKUP($A934,Database!$A:$Y,11,FALSE)</f>
        <v>113</v>
      </c>
      <c r="U934" s="25">
        <f>VLOOKUP($A934,Database!$A:$Y,12,FALSE)</f>
        <v>116</v>
      </c>
      <c r="V934" s="25" t="str">
        <f>VLOOKUP(A934,Database!A:M,13,FALSE)</f>
        <v>À venir</v>
      </c>
      <c r="W934" s="25" t="str">
        <f>VLOOKUP($A934,Database!$A:$Y,20,FALSE)</f>
        <v/>
      </c>
      <c r="X934" s="25" t="str">
        <f>VLOOKUP($A934,Database!$A:$Y,21,FALSE)</f>
        <v/>
      </c>
      <c r="Y934" s="25" t="str">
        <f ca="1">IF(C934&lt;NOW(),IF(AND(P934&gt;Q934,W934&gt;X934),S934,IF(AND(P934=Q934,W934=X934),T934,IF(AND(P934&lt;Q934,W934&lt;X934),U934,0))),"")</f>
        <v/>
      </c>
      <c r="Z934" s="25">
        <f>IF(AND(P934=W934,Q934=X934),1,0)</f>
        <v>1</v>
      </c>
      <c r="AA934" s="25" t="str">
        <f>IF(Z934=0,"",IF(ISBLANK(VLOOKUP(A934,Database!A:AA,22,FALSE)),"",VLOOKUP(A934,Database!A:AA,22,FALSE)))</f>
        <v>Exact</v>
      </c>
      <c r="AB934" s="25">
        <f ca="1">IFERROR(IF(AND(Y934&lt;&gt;"",OR(V934="Terminé",V934="En cours")),VLOOKUP(AA934,Setup_ScoreExactBonus!A:D,4,FALSE),0),0)</f>
        <v>0</v>
      </c>
      <c r="AC934" s="31" t="str">
        <f ca="1">IF(Y934&lt;&gt;"", Y934 + IF(Z934=1,AB934, 0), "")</f>
        <v/>
      </c>
      <c r="AD934" s="31">
        <f ca="1">SUMIFS(AC$2:AC934,D$2:D934,D934)*IF(R934=0,1,2)</f>
        <v>0</v>
      </c>
    </row>
    <row r="935" spans="1:30" x14ac:dyDescent="0.35">
      <c r="A935" s="31">
        <f>IF(ISBLANK(B935),"",COUNTIF(B$2:B935,B935))-1</f>
        <v>23</v>
      </c>
      <c r="B935" s="31">
        <v>37</v>
      </c>
      <c r="C935" s="10">
        <f>VLOOKUP($A935,Database!$A:$Y,7,FALSE)</f>
        <v>46191.041666666664</v>
      </c>
      <c r="D935" s="31" t="str">
        <f>VLOOKUP(Pronostics!$B935,Setup_MPP!$A:$G,3,FALSE)</f>
        <v>Joueur37</v>
      </c>
      <c r="E935" s="31" t="str">
        <f>VLOOKUP(Pronostics!$B935,Setup_MPP!$A:$G,2,FALSE)</f>
        <v>Joueur37</v>
      </c>
      <c r="F935" s="31" t="str">
        <f>VLOOKUP($B935,Setup_MPP!$A:$E,4,FALSE)</f>
        <v>#D5D5D5</v>
      </c>
      <c r="G935" s="31" t="str">
        <f>VLOOKUP($B935,Setup_MPP!$A:$E,5,FALSE)</f>
        <v>#727272</v>
      </c>
      <c r="H935" s="31" t="str">
        <f>IFERROR(IF(AND(A935&gt;=1,A935&lt;=104),VLOOKUP($A935,Location!$A:$J,6,FALSE),IF(A935=0,"Avant l'ouverture",IF(OR(A935=105,A935=106),"Bonus"))),"")</f>
        <v>Tour 1</v>
      </c>
      <c r="I935" s="31" t="str">
        <f>IF(LEFT(H935,4)="Tour",VLOOKUP(A935,Database!$A:$C,3,FALSE),"")</f>
        <v>L</v>
      </c>
      <c r="J935" s="31" t="str">
        <f>VLOOKUP($A935,Location!$A:$J,7,FALSE)</f>
        <v>Ghana</v>
      </c>
      <c r="K935" s="31" t="str">
        <f>IFERROR(VLOOKUP(J935,Setup_Team!$B:$C,2,FALSE), "TDB")</f>
        <v>GHA</v>
      </c>
      <c r="L935" s="31" t="str">
        <f>VLOOKUP($A935,Location!$A:$J,8,FALSE)</f>
        <v>Panama</v>
      </c>
      <c r="M935" s="31" t="str">
        <f>IFERROR(VLOOKUP(L935,Setup_Team!$B:$C,2,FALSE), "TDB")</f>
        <v>PAN</v>
      </c>
      <c r="N935" s="31" t="str">
        <f>VLOOKUP($A935,Location!$A:$J,9,FALSE)</f>
        <v>Toronto</v>
      </c>
      <c r="O935" s="31" t="str">
        <f>VLOOKUP($A935,Location!$A:$J,10,FALSE)</f>
        <v>BMO Field</v>
      </c>
      <c r="R935" s="31">
        <v>0</v>
      </c>
      <c r="S935" s="25">
        <f>VLOOKUP($A935,Database!$A:$Y,10,FALSE)</f>
        <v>73</v>
      </c>
      <c r="T935" s="25">
        <f>VLOOKUP($A935,Database!$A:$Y,11,FALSE)</f>
        <v>113</v>
      </c>
      <c r="U935" s="25">
        <f>VLOOKUP($A935,Database!$A:$Y,12,FALSE)</f>
        <v>116</v>
      </c>
      <c r="V935" s="25" t="str">
        <f>VLOOKUP(A935,Database!A:M,13,FALSE)</f>
        <v>À venir</v>
      </c>
      <c r="W935" s="25" t="str">
        <f>VLOOKUP($A935,Database!$A:$Y,20,FALSE)</f>
        <v/>
      </c>
      <c r="X935" s="25" t="str">
        <f>VLOOKUP($A935,Database!$A:$Y,21,FALSE)</f>
        <v/>
      </c>
      <c r="Y935" s="25" t="str">
        <f ca="1">IF(C935&lt;NOW(),IF(AND(P935&gt;Q935,W935&gt;X935),S935,IF(AND(P935=Q935,W935=X935),T935,IF(AND(P935&lt;Q935,W935&lt;X935),U935,0))),"")</f>
        <v/>
      </c>
      <c r="Z935" s="25">
        <f>IF(AND(P935=W935,Q935=X935),1,0)</f>
        <v>1</v>
      </c>
      <c r="AA935" s="25" t="str">
        <f>IF(Z935=0,"",IF(ISBLANK(VLOOKUP(A935,Database!A:AA,22,FALSE)),"",VLOOKUP(A935,Database!A:AA,22,FALSE)))</f>
        <v>Exact</v>
      </c>
      <c r="AB935" s="25">
        <f ca="1">IFERROR(IF(AND(Y935&lt;&gt;"",OR(V935="Terminé",V935="En cours")),VLOOKUP(AA935,Setup_ScoreExactBonus!A:D,4,FALSE),0),0)</f>
        <v>0</v>
      </c>
      <c r="AC935" s="31" t="str">
        <f ca="1">IF(Y935&lt;&gt;"", Y935 + IF(Z935=1,AB935, 0), "")</f>
        <v/>
      </c>
      <c r="AD935" s="31">
        <f ca="1">SUMIFS(AC$2:AC935,D$2:D935,D935)*IF(R935=0,1,2)</f>
        <v>0</v>
      </c>
    </row>
    <row r="936" spans="1:30" x14ac:dyDescent="0.35">
      <c r="A936" s="31">
        <f>IF(ISBLANK(B936),"",COUNTIF(B$2:B936,B936))-1</f>
        <v>23</v>
      </c>
      <c r="B936" s="31">
        <v>38</v>
      </c>
      <c r="C936" s="10">
        <f>VLOOKUP($A936,Database!$A:$Y,7,FALSE)</f>
        <v>46191.041666666664</v>
      </c>
      <c r="D936" s="31" t="str">
        <f>VLOOKUP(Pronostics!$B936,Setup_MPP!$A:$G,3,FALSE)</f>
        <v>Joueur38</v>
      </c>
      <c r="E936" s="31" t="str">
        <f>VLOOKUP(Pronostics!$B936,Setup_MPP!$A:$G,2,FALSE)</f>
        <v>Joueur38</v>
      </c>
      <c r="F936" s="31" t="str">
        <f>VLOOKUP($B936,Setup_MPP!$A:$E,4,FALSE)</f>
        <v>#D5D5D5</v>
      </c>
      <c r="G936" s="31" t="str">
        <f>VLOOKUP($B936,Setup_MPP!$A:$E,5,FALSE)</f>
        <v>#727272</v>
      </c>
      <c r="H936" s="31" t="str">
        <f>IFERROR(IF(AND(A936&gt;=1,A936&lt;=104),VLOOKUP($A936,Location!$A:$J,6,FALSE),IF(A936=0,"Avant l'ouverture",IF(OR(A936=105,A936=106),"Bonus"))),"")</f>
        <v>Tour 1</v>
      </c>
      <c r="I936" s="31" t="str">
        <f>IF(LEFT(H936,4)="Tour",VLOOKUP(A936,Database!$A:$C,3,FALSE),"")</f>
        <v>L</v>
      </c>
      <c r="J936" s="31" t="str">
        <f>VLOOKUP($A936,Location!$A:$J,7,FALSE)</f>
        <v>Ghana</v>
      </c>
      <c r="K936" s="31" t="str">
        <f>IFERROR(VLOOKUP(J936,Setup_Team!$B:$C,2,FALSE), "TDB")</f>
        <v>GHA</v>
      </c>
      <c r="L936" s="31" t="str">
        <f>VLOOKUP($A936,Location!$A:$J,8,FALSE)</f>
        <v>Panama</v>
      </c>
      <c r="M936" s="31" t="str">
        <f>IFERROR(VLOOKUP(L936,Setup_Team!$B:$C,2,FALSE), "TDB")</f>
        <v>PAN</v>
      </c>
      <c r="N936" s="31" t="str">
        <f>VLOOKUP($A936,Location!$A:$J,9,FALSE)</f>
        <v>Toronto</v>
      </c>
      <c r="O936" s="31" t="str">
        <f>VLOOKUP($A936,Location!$A:$J,10,FALSE)</f>
        <v>BMO Field</v>
      </c>
      <c r="R936" s="31">
        <v>0</v>
      </c>
      <c r="S936" s="25">
        <f>VLOOKUP($A936,Database!$A:$Y,10,FALSE)</f>
        <v>73</v>
      </c>
      <c r="T936" s="25">
        <f>VLOOKUP($A936,Database!$A:$Y,11,FALSE)</f>
        <v>113</v>
      </c>
      <c r="U936" s="25">
        <f>VLOOKUP($A936,Database!$A:$Y,12,FALSE)</f>
        <v>116</v>
      </c>
      <c r="V936" s="25" t="str">
        <f>VLOOKUP(A936,Database!A:M,13,FALSE)</f>
        <v>À venir</v>
      </c>
      <c r="W936" s="25" t="str">
        <f>VLOOKUP($A936,Database!$A:$Y,20,FALSE)</f>
        <v/>
      </c>
      <c r="X936" s="25" t="str">
        <f>VLOOKUP($A936,Database!$A:$Y,21,FALSE)</f>
        <v/>
      </c>
      <c r="Y936" s="25" t="str">
        <f ca="1">IF(C936&lt;NOW(),IF(AND(P936&gt;Q936,W936&gt;X936),S936,IF(AND(P936=Q936,W936=X936),T936,IF(AND(P936&lt;Q936,W936&lt;X936),U936,0))),"")</f>
        <v/>
      </c>
      <c r="Z936" s="25">
        <f>IF(AND(P936=W936,Q936=X936),1,0)</f>
        <v>1</v>
      </c>
      <c r="AA936" s="25" t="str">
        <f>IF(Z936=0,"",IF(ISBLANK(VLOOKUP(A936,Database!A:AA,22,FALSE)),"",VLOOKUP(A936,Database!A:AA,22,FALSE)))</f>
        <v>Exact</v>
      </c>
      <c r="AB936" s="25">
        <f ca="1">IFERROR(IF(AND(Y936&lt;&gt;"",OR(V936="Terminé",V936="En cours")),VLOOKUP(AA936,Setup_ScoreExactBonus!A:D,4,FALSE),0),0)</f>
        <v>0</v>
      </c>
      <c r="AC936" s="31" t="str">
        <f ca="1">IF(Y936&lt;&gt;"", Y936 + IF(Z936=1,AB936, 0), "")</f>
        <v/>
      </c>
      <c r="AD936" s="31">
        <f ca="1">SUMIFS(AC$2:AC936,D$2:D936,D936)*IF(R936=0,1,2)</f>
        <v>0</v>
      </c>
    </row>
    <row r="937" spans="1:30" x14ac:dyDescent="0.35">
      <c r="A937" s="31">
        <f>IF(ISBLANK(B937),"",COUNTIF(B$2:B937,B937))-1</f>
        <v>23</v>
      </c>
      <c r="B937" s="31">
        <v>39</v>
      </c>
      <c r="C937" s="10">
        <f>VLOOKUP($A937,Database!$A:$Y,7,FALSE)</f>
        <v>46191.041666666664</v>
      </c>
      <c r="D937" s="31" t="str">
        <f>VLOOKUP(Pronostics!$B937,Setup_MPP!$A:$G,3,FALSE)</f>
        <v>Joueur39</v>
      </c>
      <c r="E937" s="31" t="str">
        <f>VLOOKUP(Pronostics!$B937,Setup_MPP!$A:$G,2,FALSE)</f>
        <v>Joueur39</v>
      </c>
      <c r="F937" s="31" t="str">
        <f>VLOOKUP($B937,Setup_MPP!$A:$E,4,FALSE)</f>
        <v>#D5D5D5</v>
      </c>
      <c r="G937" s="31" t="str">
        <f>VLOOKUP($B937,Setup_MPP!$A:$E,5,FALSE)</f>
        <v>#727272</v>
      </c>
      <c r="H937" s="31" t="str">
        <f>IFERROR(IF(AND(A937&gt;=1,A937&lt;=104),VLOOKUP($A937,Location!$A:$J,6,FALSE),IF(A937=0,"Avant l'ouverture",IF(OR(A937=105,A937=106),"Bonus"))),"")</f>
        <v>Tour 1</v>
      </c>
      <c r="I937" s="31" t="str">
        <f>IF(LEFT(H937,4)="Tour",VLOOKUP(A937,Database!$A:$C,3,FALSE),"")</f>
        <v>L</v>
      </c>
      <c r="J937" s="31" t="str">
        <f>VLOOKUP($A937,Location!$A:$J,7,FALSE)</f>
        <v>Ghana</v>
      </c>
      <c r="K937" s="31" t="str">
        <f>IFERROR(VLOOKUP(J937,Setup_Team!$B:$C,2,FALSE), "TDB")</f>
        <v>GHA</v>
      </c>
      <c r="L937" s="31" t="str">
        <f>VLOOKUP($A937,Location!$A:$J,8,FALSE)</f>
        <v>Panama</v>
      </c>
      <c r="M937" s="31" t="str">
        <f>IFERROR(VLOOKUP(L937,Setup_Team!$B:$C,2,FALSE), "TDB")</f>
        <v>PAN</v>
      </c>
      <c r="N937" s="31" t="str">
        <f>VLOOKUP($A937,Location!$A:$J,9,FALSE)</f>
        <v>Toronto</v>
      </c>
      <c r="O937" s="31" t="str">
        <f>VLOOKUP($A937,Location!$A:$J,10,FALSE)</f>
        <v>BMO Field</v>
      </c>
      <c r="R937" s="31">
        <v>0</v>
      </c>
      <c r="S937" s="25">
        <f>VLOOKUP($A937,Database!$A:$Y,10,FALSE)</f>
        <v>73</v>
      </c>
      <c r="T937" s="25">
        <f>VLOOKUP($A937,Database!$A:$Y,11,FALSE)</f>
        <v>113</v>
      </c>
      <c r="U937" s="25">
        <f>VLOOKUP($A937,Database!$A:$Y,12,FALSE)</f>
        <v>116</v>
      </c>
      <c r="V937" s="25" t="str">
        <f>VLOOKUP(A937,Database!A:M,13,FALSE)</f>
        <v>À venir</v>
      </c>
      <c r="W937" s="25" t="str">
        <f>VLOOKUP($A937,Database!$A:$Y,20,FALSE)</f>
        <v/>
      </c>
      <c r="X937" s="25" t="str">
        <f>VLOOKUP($A937,Database!$A:$Y,21,FALSE)</f>
        <v/>
      </c>
      <c r="Y937" s="25" t="str">
        <f ca="1">IF(C937&lt;NOW(),IF(AND(P937&gt;Q937,W937&gt;X937),S937,IF(AND(P937=Q937,W937=X937),T937,IF(AND(P937&lt;Q937,W937&lt;X937),U937,0))),"")</f>
        <v/>
      </c>
      <c r="Z937" s="25">
        <f>IF(AND(P937=W937,Q937=X937),1,0)</f>
        <v>1</v>
      </c>
      <c r="AA937" s="25" t="str">
        <f>IF(Z937=0,"",IF(ISBLANK(VLOOKUP(A937,Database!A:AA,22,FALSE)),"",VLOOKUP(A937,Database!A:AA,22,FALSE)))</f>
        <v>Exact</v>
      </c>
      <c r="AB937" s="25">
        <f ca="1">IFERROR(IF(AND(Y937&lt;&gt;"",OR(V937="Terminé",V937="En cours")),VLOOKUP(AA937,Setup_ScoreExactBonus!A:D,4,FALSE),0),0)</f>
        <v>0</v>
      </c>
      <c r="AC937" s="31" t="str">
        <f ca="1">IF(Y937&lt;&gt;"", Y937 + IF(Z937=1,AB937, 0), "")</f>
        <v/>
      </c>
      <c r="AD937" s="31">
        <f ca="1">SUMIFS(AC$2:AC937,D$2:D937,D937)*IF(R937=0,1,2)</f>
        <v>0</v>
      </c>
    </row>
    <row r="938" spans="1:30" x14ac:dyDescent="0.35">
      <c r="A938" s="31">
        <f>IF(ISBLANK(B938),"",COUNTIF(B$2:B938,B938))-1</f>
        <v>24</v>
      </c>
      <c r="B938" s="31">
        <v>1</v>
      </c>
      <c r="C938" s="10">
        <f>VLOOKUP($A938,Database!$A:$Y,7,FALSE)</f>
        <v>46191.166666666664</v>
      </c>
      <c r="D938" s="31" t="str">
        <f>VLOOKUP(Pronostics!$B938,Setup_MPP!$A:$G,3,FALSE)</f>
        <v>_Nicolas_LM_</v>
      </c>
      <c r="E938" s="31" t="str">
        <f>VLOOKUP(Pronostics!$B938,Setup_MPP!$A:$G,2,FALSE)</f>
        <v>Nicolas LE MOUEL</v>
      </c>
      <c r="F938" s="31" t="str">
        <f>VLOOKUP($B938,Setup_MPP!$A:$E,4,FALSE)</f>
        <v>#F7C79D</v>
      </c>
      <c r="G938" s="31" t="str">
        <f>VLOOKUP($B938,Setup_MPP!$A:$E,5,FALSE)</f>
        <v>#FFBE85</v>
      </c>
      <c r="H938" s="31" t="str">
        <f>IFERROR(IF(AND(A938&gt;=1,A938&lt;=104),VLOOKUP($A938,Location!$A:$J,6,FALSE),IF(A938=0,"Avant l'ouverture",IF(OR(A938=105,A938=106),"Bonus"))),"")</f>
        <v>Tour 1</v>
      </c>
      <c r="I938" s="31" t="str">
        <f>IF(LEFT(H938,4)="Tour",VLOOKUP(A938,Database!$A:$C,3,FALSE),"")</f>
        <v>K</v>
      </c>
      <c r="J938" s="31" t="str">
        <f>VLOOKUP($A938,Location!$A:$J,7,FALSE)</f>
        <v>Ouzbékistan</v>
      </c>
      <c r="K938" s="31" t="str">
        <f>IFERROR(VLOOKUP(J938,Setup_Team!$B:$C,2,FALSE), "TDB")</f>
        <v>NZD</v>
      </c>
      <c r="L938" s="31" t="str">
        <f>VLOOKUP($A938,Location!$A:$J,8,FALSE)</f>
        <v>Colombie</v>
      </c>
      <c r="M938" s="31" t="str">
        <f>IFERROR(VLOOKUP(L938,Setup_Team!$B:$C,2,FALSE), "TDB")</f>
        <v>COL</v>
      </c>
      <c r="N938" s="31" t="str">
        <f>VLOOKUP($A938,Location!$A:$J,9,FALSE)</f>
        <v>Mexique City</v>
      </c>
      <c r="O938" s="31" t="str">
        <f>VLOOKUP($A938,Location!$A:$J,10,FALSE)</f>
        <v>Estadio Azteca</v>
      </c>
      <c r="P938" s="44"/>
      <c r="Q938" s="44"/>
      <c r="R938" s="31">
        <v>0</v>
      </c>
      <c r="S938" s="25">
        <f>VLOOKUP($A938,Database!$A:$Y,10,FALSE)</f>
        <v>157</v>
      </c>
      <c r="T938" s="25">
        <f>VLOOKUP($A938,Database!$A:$Y,11,FALSE)</f>
        <v>130</v>
      </c>
      <c r="U938" s="25">
        <f>VLOOKUP($A938,Database!$A:$Y,12,FALSE)</f>
        <v>44</v>
      </c>
      <c r="V938" s="25" t="str">
        <f>VLOOKUP(A938,Database!A:M,13,FALSE)</f>
        <v>À venir</v>
      </c>
      <c r="W938" s="25" t="str">
        <f>VLOOKUP($A938,Database!$A:$Y,20,FALSE)</f>
        <v/>
      </c>
      <c r="X938" s="25" t="str">
        <f>VLOOKUP($A938,Database!$A:$Y,21,FALSE)</f>
        <v/>
      </c>
      <c r="Y938" s="25" t="str">
        <f ca="1">IF(C938&lt;NOW(),IF(AND(P938&gt;Q938,W938&gt;X938),S938,IF(AND(P938=Q938,W938=X938),T938,IF(AND(P938&lt;Q938,W938&lt;X938),U938,0))),"")</f>
        <v/>
      </c>
      <c r="Z938" s="25">
        <f>IF(AND(P938=W938,Q938=X938),1,0)</f>
        <v>1</v>
      </c>
      <c r="AA938" s="25" t="str">
        <f>IF(Z938=0,"",IF(ISBLANK(VLOOKUP(A938,Database!A:AA,22,FALSE)),"",VLOOKUP(A938,Database!A:AA,22,FALSE)))</f>
        <v>Exact</v>
      </c>
      <c r="AB938" s="25">
        <f ca="1">IFERROR(IF(AND(Y938&lt;&gt;"",OR(V938="Terminé",V938="En cours")),VLOOKUP(AA938,Setup_ScoreExactBonus!A:D,4,FALSE),0),0)</f>
        <v>0</v>
      </c>
      <c r="AC938" s="31" t="str">
        <f ca="1">IF(Y938&lt;&gt;"", Y938 + IF(Z938=1,AB938, 0), "")</f>
        <v/>
      </c>
      <c r="AD938" s="31">
        <f ca="1">SUMIFS(AC$2:AC938,D$2:D938,D938)*IF(R938=0,1,2)</f>
        <v>0</v>
      </c>
    </row>
    <row r="939" spans="1:30" x14ac:dyDescent="0.35">
      <c r="A939" s="31">
        <f>IF(ISBLANK(B939),"",COUNTIF(B$2:B939,B939))-1</f>
        <v>24</v>
      </c>
      <c r="B939" s="31">
        <v>2</v>
      </c>
      <c r="C939" s="10">
        <f>VLOOKUP($A939,Database!$A:$Y,7,FALSE)</f>
        <v>46191.166666666664</v>
      </c>
      <c r="D939" s="31" t="str">
        <f>VLOOKUP(Pronostics!$B939,Setup_MPP!$A:$G,3,FALSE)</f>
        <v>leaelaz</v>
      </c>
      <c r="E939" s="31" t="str">
        <f>VLOOKUP(Pronostics!$B939,Setup_MPP!$A:$G,2,FALSE)</f>
        <v>Léa EL ASERY</v>
      </c>
      <c r="F939" s="31" t="str">
        <f>VLOOKUP($B939,Setup_MPP!$A:$E,4,FALSE)</f>
        <v>#FFBEBE</v>
      </c>
      <c r="G939" s="31" t="str">
        <f>VLOOKUP($B939,Setup_MPP!$A:$E,5,FALSE)</f>
        <v>#DF6868</v>
      </c>
      <c r="H939" s="31" t="str">
        <f>IFERROR(IF(AND(A939&gt;=1,A939&lt;=104),VLOOKUP($A939,Location!$A:$J,6,FALSE),IF(A939=0,"Avant l'ouverture",IF(OR(A939=105,A939=106),"Bonus"))),"")</f>
        <v>Tour 1</v>
      </c>
      <c r="I939" s="31" t="str">
        <f>IF(LEFT(H939,4)="Tour",VLOOKUP(A939,Database!$A:$C,3,FALSE),"")</f>
        <v>K</v>
      </c>
      <c r="J939" s="31" t="str">
        <f>VLOOKUP($A939,Location!$A:$J,7,FALSE)</f>
        <v>Ouzbékistan</v>
      </c>
      <c r="K939" s="31" t="str">
        <f>IFERROR(VLOOKUP(J939,Setup_Team!$B:$C,2,FALSE), "TDB")</f>
        <v>NZD</v>
      </c>
      <c r="L939" s="31" t="str">
        <f>VLOOKUP($A939,Location!$A:$J,8,FALSE)</f>
        <v>Colombie</v>
      </c>
      <c r="M939" s="31" t="str">
        <f>IFERROR(VLOOKUP(L939,Setup_Team!$B:$C,2,FALSE), "TDB")</f>
        <v>COL</v>
      </c>
      <c r="N939" s="31" t="str">
        <f>VLOOKUP($A939,Location!$A:$J,9,FALSE)</f>
        <v>Mexique City</v>
      </c>
      <c r="O939" s="31" t="str">
        <f>VLOOKUP($A939,Location!$A:$J,10,FALSE)</f>
        <v>Estadio Azteca</v>
      </c>
      <c r="R939" s="31">
        <v>0</v>
      </c>
      <c r="S939" s="25">
        <f>VLOOKUP($A939,Database!$A:$Y,10,FALSE)</f>
        <v>157</v>
      </c>
      <c r="T939" s="25">
        <f>VLOOKUP($A939,Database!$A:$Y,11,FALSE)</f>
        <v>130</v>
      </c>
      <c r="U939" s="25">
        <f>VLOOKUP($A939,Database!$A:$Y,12,FALSE)</f>
        <v>44</v>
      </c>
      <c r="V939" s="25" t="str">
        <f>VLOOKUP(A939,Database!A:M,13,FALSE)</f>
        <v>À venir</v>
      </c>
      <c r="W939" s="25" t="str">
        <f>VLOOKUP($A939,Database!$A:$Y,20,FALSE)</f>
        <v/>
      </c>
      <c r="X939" s="25" t="str">
        <f>VLOOKUP($A939,Database!$A:$Y,21,FALSE)</f>
        <v/>
      </c>
      <c r="Y939" s="25" t="str">
        <f ca="1">IF(C939&lt;NOW(),IF(AND(P939&gt;Q939,W939&gt;X939),S939,IF(AND(P939=Q939,W939=X939),T939,IF(AND(P939&lt;Q939,W939&lt;X939),U939,0))),"")</f>
        <v/>
      </c>
      <c r="Z939" s="25">
        <f>IF(AND(P939=W939,Q939=X939),1,0)</f>
        <v>1</v>
      </c>
      <c r="AA939" s="25" t="str">
        <f>IF(Z939=0,"",IF(ISBLANK(VLOOKUP(A939,Database!A:AA,22,FALSE)),"",VLOOKUP(A939,Database!A:AA,22,FALSE)))</f>
        <v>Exact</v>
      </c>
      <c r="AB939" s="25">
        <f ca="1">IFERROR(IF(AND(Y939&lt;&gt;"",OR(V939="Terminé",V939="En cours")),VLOOKUP(AA939,Setup_ScoreExactBonus!A:D,4,FALSE),0),0)</f>
        <v>0</v>
      </c>
      <c r="AC939" s="31" t="str">
        <f ca="1">IF(Y939&lt;&gt;"", Y939 + IF(Z939=1,AB939, 0), "")</f>
        <v/>
      </c>
      <c r="AD939" s="31">
        <f ca="1">SUMIFS(AC$2:AC939,D$2:D939,D939)*IF(R939=0,1,2)</f>
        <v>0</v>
      </c>
    </row>
    <row r="940" spans="1:30" x14ac:dyDescent="0.35">
      <c r="A940" s="31">
        <f>IF(ISBLANK(B940),"",COUNTIF(B$2:B940,B940))-1</f>
        <v>24</v>
      </c>
      <c r="B940" s="31">
        <v>3</v>
      </c>
      <c r="C940" s="10">
        <f>VLOOKUP($A940,Database!$A:$Y,7,FALSE)</f>
        <v>46191.166666666664</v>
      </c>
      <c r="D940" s="31" t="str">
        <f>VLOOKUP(Pronostics!$B940,Setup_MPP!$A:$G,3,FALSE)</f>
        <v>PasMetalleux</v>
      </c>
      <c r="E940" s="31" t="str">
        <f>VLOOKUP(Pronostics!$B940,Setup_MPP!$A:$G,2,FALSE)</f>
        <v>Elwenn JOUBREL</v>
      </c>
      <c r="F940" s="31" t="str">
        <f>VLOOKUP($B940,Setup_MPP!$A:$E,4,FALSE)</f>
        <v>#F5C7FC</v>
      </c>
      <c r="G940" s="31" t="str">
        <f>VLOOKUP($B940,Setup_MPP!$A:$E,5,FALSE)</f>
        <v>#C489CF</v>
      </c>
      <c r="H940" s="31" t="str">
        <f>IFERROR(IF(AND(A940&gt;=1,A940&lt;=104),VLOOKUP($A940,Location!$A:$J,6,FALSE),IF(A940=0,"Avant l'ouverture",IF(OR(A940=105,A940=106),"Bonus"))),"")</f>
        <v>Tour 1</v>
      </c>
      <c r="I940" s="31" t="str">
        <f>IF(LEFT(H940,4)="Tour",VLOOKUP(A940,Database!$A:$C,3,FALSE),"")</f>
        <v>K</v>
      </c>
      <c r="J940" s="31" t="str">
        <f>VLOOKUP($A940,Location!$A:$J,7,FALSE)</f>
        <v>Ouzbékistan</v>
      </c>
      <c r="K940" s="31" t="str">
        <f>IFERROR(VLOOKUP(J940,Setup_Team!$B:$C,2,FALSE), "TDB")</f>
        <v>NZD</v>
      </c>
      <c r="L940" s="31" t="str">
        <f>VLOOKUP($A940,Location!$A:$J,8,FALSE)</f>
        <v>Colombie</v>
      </c>
      <c r="M940" s="31" t="str">
        <f>IFERROR(VLOOKUP(L940,Setup_Team!$B:$C,2,FALSE), "TDB")</f>
        <v>COL</v>
      </c>
      <c r="N940" s="31" t="str">
        <f>VLOOKUP($A940,Location!$A:$J,9,FALSE)</f>
        <v>Mexique City</v>
      </c>
      <c r="O940" s="31" t="str">
        <f>VLOOKUP($A940,Location!$A:$J,10,FALSE)</f>
        <v>Estadio Azteca</v>
      </c>
      <c r="R940" s="31">
        <v>0</v>
      </c>
      <c r="S940" s="25">
        <f>VLOOKUP($A940,Database!$A:$Y,10,FALSE)</f>
        <v>157</v>
      </c>
      <c r="T940" s="25">
        <f>VLOOKUP($A940,Database!$A:$Y,11,FALSE)</f>
        <v>130</v>
      </c>
      <c r="U940" s="25">
        <f>VLOOKUP($A940,Database!$A:$Y,12,FALSE)</f>
        <v>44</v>
      </c>
      <c r="V940" s="25" t="str">
        <f>VLOOKUP(A940,Database!A:M,13,FALSE)</f>
        <v>À venir</v>
      </c>
      <c r="W940" s="25" t="str">
        <f>VLOOKUP($A940,Database!$A:$Y,20,FALSE)</f>
        <v/>
      </c>
      <c r="X940" s="25" t="str">
        <f>VLOOKUP($A940,Database!$A:$Y,21,FALSE)</f>
        <v/>
      </c>
      <c r="Y940" s="25" t="str">
        <f ca="1">IF(C940&lt;NOW(),IF(AND(P940&gt;Q940,W940&gt;X940),S940,IF(AND(P940=Q940,W940=X940),T940,IF(AND(P940&lt;Q940,W940&lt;X940),U940,0))),"")</f>
        <v/>
      </c>
      <c r="Z940" s="25">
        <f>IF(AND(P940=W940,Q940=X940),1,0)</f>
        <v>1</v>
      </c>
      <c r="AA940" s="25" t="str">
        <f>IF(Z940=0,"",IF(ISBLANK(VLOOKUP(A940,Database!A:AA,22,FALSE)),"",VLOOKUP(A940,Database!A:AA,22,FALSE)))</f>
        <v>Exact</v>
      </c>
      <c r="AB940" s="25">
        <f ca="1">IFERROR(IF(AND(Y940&lt;&gt;"",OR(V940="Terminé",V940="En cours")),VLOOKUP(AA940,Setup_ScoreExactBonus!A:D,4,FALSE),0),0)</f>
        <v>0</v>
      </c>
      <c r="AC940" s="31" t="str">
        <f ca="1">IF(Y940&lt;&gt;"", Y940 + IF(Z940=1,AB940, 0), "")</f>
        <v/>
      </c>
      <c r="AD940" s="31">
        <f ca="1">SUMIFS(AC$2:AC940,D$2:D940,D940)*IF(R940=0,1,2)</f>
        <v>0</v>
      </c>
    </row>
    <row r="941" spans="1:30" x14ac:dyDescent="0.35">
      <c r="A941" s="31">
        <f>IF(ISBLANK(B941),"",COUNTIF(B$2:B941,B941))-1</f>
        <v>24</v>
      </c>
      <c r="B941" s="31">
        <v>4</v>
      </c>
      <c r="C941" s="10">
        <f>VLOOKUP($A941,Database!$A:$Y,7,FALSE)</f>
        <v>46191.166666666664</v>
      </c>
      <c r="D941" s="31" t="str">
        <f>VLOOKUP(Pronostics!$B941,Setup_MPP!$A:$G,3,FALSE)</f>
        <v>Popo444</v>
      </c>
      <c r="E941" s="31" t="str">
        <f>VLOOKUP(Pronostics!$B941,Setup_MPP!$A:$G,2,FALSE)</f>
        <v>Pauline OLIVIER</v>
      </c>
      <c r="F941" s="31" t="str">
        <f>VLOOKUP($B941,Setup_MPP!$A:$E,4,FALSE)</f>
        <v>#A5EA7F</v>
      </c>
      <c r="G941" s="31" t="str">
        <f>VLOOKUP($B941,Setup_MPP!$A:$E,5,FALSE)</f>
        <v>#80C65A</v>
      </c>
      <c r="H941" s="31" t="str">
        <f>IFERROR(IF(AND(A941&gt;=1,A941&lt;=104),VLOOKUP($A941,Location!$A:$J,6,FALSE),IF(A941=0,"Avant l'ouverture",IF(OR(A941=105,A941=106),"Bonus"))),"")</f>
        <v>Tour 1</v>
      </c>
      <c r="I941" s="31" t="str">
        <f>IF(LEFT(H941,4)="Tour",VLOOKUP(A941,Database!$A:$C,3,FALSE),"")</f>
        <v>K</v>
      </c>
      <c r="J941" s="31" t="str">
        <f>VLOOKUP($A941,Location!$A:$J,7,FALSE)</f>
        <v>Ouzbékistan</v>
      </c>
      <c r="K941" s="31" t="str">
        <f>IFERROR(VLOOKUP(J941,Setup_Team!$B:$C,2,FALSE), "TDB")</f>
        <v>NZD</v>
      </c>
      <c r="L941" s="31" t="str">
        <f>VLOOKUP($A941,Location!$A:$J,8,FALSE)</f>
        <v>Colombie</v>
      </c>
      <c r="M941" s="31" t="str">
        <f>IFERROR(VLOOKUP(L941,Setup_Team!$B:$C,2,FALSE), "TDB")</f>
        <v>COL</v>
      </c>
      <c r="N941" s="31" t="str">
        <f>VLOOKUP($A941,Location!$A:$J,9,FALSE)</f>
        <v>Mexique City</v>
      </c>
      <c r="O941" s="31" t="str">
        <f>VLOOKUP($A941,Location!$A:$J,10,FALSE)</f>
        <v>Estadio Azteca</v>
      </c>
      <c r="R941" s="31">
        <v>0</v>
      </c>
      <c r="S941" s="25">
        <f>VLOOKUP($A941,Database!$A:$Y,10,FALSE)</f>
        <v>157</v>
      </c>
      <c r="T941" s="25">
        <f>VLOOKUP($A941,Database!$A:$Y,11,FALSE)</f>
        <v>130</v>
      </c>
      <c r="U941" s="25">
        <f>VLOOKUP($A941,Database!$A:$Y,12,FALSE)</f>
        <v>44</v>
      </c>
      <c r="V941" s="25" t="str">
        <f>VLOOKUP(A941,Database!A:M,13,FALSE)</f>
        <v>À venir</v>
      </c>
      <c r="W941" s="25" t="str">
        <f>VLOOKUP($A941,Database!$A:$Y,20,FALSE)</f>
        <v/>
      </c>
      <c r="X941" s="25" t="str">
        <f>VLOOKUP($A941,Database!$A:$Y,21,FALSE)</f>
        <v/>
      </c>
      <c r="Y941" s="25" t="str">
        <f ca="1">IF(C941&lt;NOW(),IF(AND(P941&gt;Q941,W941&gt;X941),S941,IF(AND(P941=Q941,W941=X941),T941,IF(AND(P941&lt;Q941,W941&lt;X941),U941,0))),"")</f>
        <v/>
      </c>
      <c r="Z941" s="25">
        <f>IF(AND(P941=W941,Q941=X941),1,0)</f>
        <v>1</v>
      </c>
      <c r="AA941" s="25" t="str">
        <f>IF(Z941=0,"",IF(ISBLANK(VLOOKUP(A941,Database!A:AA,22,FALSE)),"",VLOOKUP(A941,Database!A:AA,22,FALSE)))</f>
        <v>Exact</v>
      </c>
      <c r="AB941" s="25">
        <f ca="1">IFERROR(IF(AND(Y941&lt;&gt;"",OR(V941="Terminé",V941="En cours")),VLOOKUP(AA941,Setup_ScoreExactBonus!A:D,4,FALSE),0),0)</f>
        <v>0</v>
      </c>
      <c r="AC941" s="31" t="str">
        <f ca="1">IF(Y941&lt;&gt;"", Y941 + IF(Z941=1,AB941, 0), "")</f>
        <v/>
      </c>
      <c r="AD941" s="31">
        <f ca="1">SUMIFS(AC$2:AC941,D$2:D941,D941)*IF(R941=0,1,2)</f>
        <v>0</v>
      </c>
    </row>
    <row r="942" spans="1:30" x14ac:dyDescent="0.35">
      <c r="A942" s="31">
        <f>IF(ISBLANK(B942),"",COUNTIF(B$2:B942,B942))-1</f>
        <v>24</v>
      </c>
      <c r="B942" s="31">
        <v>5</v>
      </c>
      <c r="C942" s="10">
        <f>VLOOKUP($A942,Database!$A:$Y,7,FALSE)</f>
        <v>46191.166666666664</v>
      </c>
      <c r="D942" s="31" t="str">
        <f>VLOOKUP(Pronostics!$B942,Setup_MPP!$A:$G,3,FALSE)</f>
        <v>_Jujul</v>
      </c>
      <c r="E942" s="31" t="str">
        <f>VLOOKUP(Pronostics!$B942,Setup_MPP!$A:$G,2,FALSE)</f>
        <v>Julie BOISSIERE</v>
      </c>
      <c r="F942" s="31" t="str">
        <f>VLOOKUP($B942,Setup_MPP!$A:$E,4,FALSE)</f>
        <v>#D890FF</v>
      </c>
      <c r="G942" s="31" t="str">
        <f>VLOOKUP($B942,Setup_MPP!$A:$E,5,FALSE)</f>
        <v>#B750EF</v>
      </c>
      <c r="H942" s="31" t="str">
        <f>IFERROR(IF(AND(A942&gt;=1,A942&lt;=104),VLOOKUP($A942,Location!$A:$J,6,FALSE),IF(A942=0,"Avant l'ouverture",IF(OR(A942=105,A942=106),"Bonus"))),"")</f>
        <v>Tour 1</v>
      </c>
      <c r="I942" s="31" t="str">
        <f>IF(LEFT(H942,4)="Tour",VLOOKUP(A942,Database!$A:$C,3,FALSE),"")</f>
        <v>K</v>
      </c>
      <c r="J942" s="31" t="str">
        <f>VLOOKUP($A942,Location!$A:$J,7,FALSE)</f>
        <v>Ouzbékistan</v>
      </c>
      <c r="K942" s="31" t="str">
        <f>IFERROR(VLOOKUP(J942,Setup_Team!$B:$C,2,FALSE), "TDB")</f>
        <v>NZD</v>
      </c>
      <c r="L942" s="31" t="str">
        <f>VLOOKUP($A942,Location!$A:$J,8,FALSE)</f>
        <v>Colombie</v>
      </c>
      <c r="M942" s="31" t="str">
        <f>IFERROR(VLOOKUP(L942,Setup_Team!$B:$C,2,FALSE), "TDB")</f>
        <v>COL</v>
      </c>
      <c r="N942" s="31" t="str">
        <f>VLOOKUP($A942,Location!$A:$J,9,FALSE)</f>
        <v>Mexique City</v>
      </c>
      <c r="O942" s="31" t="str">
        <f>VLOOKUP($A942,Location!$A:$J,10,FALSE)</f>
        <v>Estadio Azteca</v>
      </c>
      <c r="R942" s="31">
        <v>0</v>
      </c>
      <c r="S942" s="25">
        <f>VLOOKUP($A942,Database!$A:$Y,10,FALSE)</f>
        <v>157</v>
      </c>
      <c r="T942" s="25">
        <f>VLOOKUP($A942,Database!$A:$Y,11,FALSE)</f>
        <v>130</v>
      </c>
      <c r="U942" s="25">
        <f>VLOOKUP($A942,Database!$A:$Y,12,FALSE)</f>
        <v>44</v>
      </c>
      <c r="V942" s="25" t="str">
        <f>VLOOKUP(A942,Database!A:M,13,FALSE)</f>
        <v>À venir</v>
      </c>
      <c r="W942" s="25" t="str">
        <f>VLOOKUP($A942,Database!$A:$Y,20,FALSE)</f>
        <v/>
      </c>
      <c r="X942" s="25" t="str">
        <f>VLOOKUP($A942,Database!$A:$Y,21,FALSE)</f>
        <v/>
      </c>
      <c r="Y942" s="25" t="str">
        <f ca="1">IF(C942&lt;NOW(),IF(AND(P942&gt;Q942,W942&gt;X942),S942,IF(AND(P942=Q942,W942=X942),T942,IF(AND(P942&lt;Q942,W942&lt;X942),U942,0))),"")</f>
        <v/>
      </c>
      <c r="Z942" s="25">
        <f>IF(AND(P942=W942,Q942=X942),1,0)</f>
        <v>1</v>
      </c>
      <c r="AA942" s="25" t="str">
        <f>IF(Z942=0,"",IF(ISBLANK(VLOOKUP(A942,Database!A:AA,22,FALSE)),"",VLOOKUP(A942,Database!A:AA,22,FALSE)))</f>
        <v>Exact</v>
      </c>
      <c r="AB942" s="25">
        <f ca="1">IFERROR(IF(AND(Y942&lt;&gt;"",OR(V942="Terminé",V942="En cours")),VLOOKUP(AA942,Setup_ScoreExactBonus!A:D,4,FALSE),0),0)</f>
        <v>0</v>
      </c>
      <c r="AC942" s="31" t="str">
        <f ca="1">IF(Y942&lt;&gt;"", Y942 + IF(Z942=1,AB942, 0), "")</f>
        <v/>
      </c>
      <c r="AD942" s="31">
        <f ca="1">SUMIFS(AC$2:AC942,D$2:D942,D942)*IF(R942=0,1,2)</f>
        <v>0</v>
      </c>
    </row>
    <row r="943" spans="1:30" x14ac:dyDescent="0.35">
      <c r="A943" s="31">
        <f>IF(ISBLANK(B943),"",COUNTIF(B$2:B943,B943))-1</f>
        <v>24</v>
      </c>
      <c r="B943" s="31">
        <v>6</v>
      </c>
      <c r="C943" s="10">
        <f>VLOOKUP($A943,Database!$A:$Y,7,FALSE)</f>
        <v>46191.166666666664</v>
      </c>
      <c r="D943" s="31" t="str">
        <f>VLOOKUP(Pronostics!$B943,Setup_MPP!$A:$G,3,FALSE)</f>
        <v>Julay</v>
      </c>
      <c r="E943" s="31" t="str">
        <f>VLOOKUP(Pronostics!$B943,Setup_MPP!$A:$G,2,FALSE)</f>
        <v>Julie BOUCHARD</v>
      </c>
      <c r="F943" s="31" t="str">
        <f>VLOOKUP($B943,Setup_MPP!$A:$E,4,FALSE)</f>
        <v>#A6F7B1</v>
      </c>
      <c r="G943" s="31" t="str">
        <f>VLOOKUP($B943,Setup_MPP!$A:$E,5,FALSE)</f>
        <v>#6EC179</v>
      </c>
      <c r="H943" s="31" t="str">
        <f>IFERROR(IF(AND(A943&gt;=1,A943&lt;=104),VLOOKUP($A943,Location!$A:$J,6,FALSE),IF(A943=0,"Avant l'ouverture",IF(OR(A943=105,A943=106),"Bonus"))),"")</f>
        <v>Tour 1</v>
      </c>
      <c r="I943" s="31" t="str">
        <f>IF(LEFT(H943,4)="Tour",VLOOKUP(A943,Database!$A:$C,3,FALSE),"")</f>
        <v>K</v>
      </c>
      <c r="J943" s="31" t="str">
        <f>VLOOKUP($A943,Location!$A:$J,7,FALSE)</f>
        <v>Ouzbékistan</v>
      </c>
      <c r="K943" s="31" t="str">
        <f>IFERROR(VLOOKUP(J943,Setup_Team!$B:$C,2,FALSE), "TDB")</f>
        <v>NZD</v>
      </c>
      <c r="L943" s="31" t="str">
        <f>VLOOKUP($A943,Location!$A:$J,8,FALSE)</f>
        <v>Colombie</v>
      </c>
      <c r="M943" s="31" t="str">
        <f>IFERROR(VLOOKUP(L943,Setup_Team!$B:$C,2,FALSE), "TDB")</f>
        <v>COL</v>
      </c>
      <c r="N943" s="31" t="str">
        <f>VLOOKUP($A943,Location!$A:$J,9,FALSE)</f>
        <v>Mexique City</v>
      </c>
      <c r="O943" s="31" t="str">
        <f>VLOOKUP($A943,Location!$A:$J,10,FALSE)</f>
        <v>Estadio Azteca</v>
      </c>
      <c r="R943" s="31">
        <v>0</v>
      </c>
      <c r="S943" s="25">
        <f>VLOOKUP($A943,Database!$A:$Y,10,FALSE)</f>
        <v>157</v>
      </c>
      <c r="T943" s="25">
        <f>VLOOKUP($A943,Database!$A:$Y,11,FALSE)</f>
        <v>130</v>
      </c>
      <c r="U943" s="25">
        <f>VLOOKUP($A943,Database!$A:$Y,12,FALSE)</f>
        <v>44</v>
      </c>
      <c r="V943" s="25" t="str">
        <f>VLOOKUP(A943,Database!A:M,13,FALSE)</f>
        <v>À venir</v>
      </c>
      <c r="W943" s="25" t="str">
        <f>VLOOKUP($A943,Database!$A:$Y,20,FALSE)</f>
        <v/>
      </c>
      <c r="X943" s="25" t="str">
        <f>VLOOKUP($A943,Database!$A:$Y,21,FALSE)</f>
        <v/>
      </c>
      <c r="Y943" s="25" t="str">
        <f ca="1">IF(C943&lt;NOW(),IF(AND(P943&gt;Q943,W943&gt;X943),S943,IF(AND(P943=Q943,W943=X943),T943,IF(AND(P943&lt;Q943,W943&lt;X943),U943,0))),"")</f>
        <v/>
      </c>
      <c r="Z943" s="25">
        <f>IF(AND(P943=W943,Q943=X943),1,0)</f>
        <v>1</v>
      </c>
      <c r="AA943" s="25" t="str">
        <f>IF(Z943=0,"",IF(ISBLANK(VLOOKUP(A943,Database!A:AA,22,FALSE)),"",VLOOKUP(A943,Database!A:AA,22,FALSE)))</f>
        <v>Exact</v>
      </c>
      <c r="AB943" s="25">
        <f ca="1">IFERROR(IF(AND(Y943&lt;&gt;"",OR(V943="Terminé",V943="En cours")),VLOOKUP(AA943,Setup_ScoreExactBonus!A:D,4,FALSE),0),0)</f>
        <v>0</v>
      </c>
      <c r="AC943" s="31" t="str">
        <f ca="1">IF(Y943&lt;&gt;"", Y943 + IF(Z943=1,AB943, 0), "")</f>
        <v/>
      </c>
      <c r="AD943" s="31">
        <f ca="1">SUMIFS(AC$2:AC943,D$2:D943,D943)*IF(R943=0,1,2)</f>
        <v>0</v>
      </c>
    </row>
    <row r="944" spans="1:30" x14ac:dyDescent="0.35">
      <c r="A944" s="31">
        <f>IF(ISBLANK(B944),"",COUNTIF(B$2:B944,B944))-1</f>
        <v>24</v>
      </c>
      <c r="B944" s="31">
        <v>7</v>
      </c>
      <c r="C944" s="10">
        <f>VLOOKUP($A944,Database!$A:$Y,7,FALSE)</f>
        <v>46191.166666666664</v>
      </c>
      <c r="D944" s="31" t="str">
        <f>VLOOKUP(Pronostics!$B944,Setup_MPP!$A:$G,3,FALSE)</f>
        <v>__Vince__</v>
      </c>
      <c r="E944" s="31" t="str">
        <f>VLOOKUP(Pronostics!$B944,Setup_MPP!$A:$G,2,FALSE)</f>
        <v>Vincent FRAYSSE</v>
      </c>
      <c r="F944" s="31" t="str">
        <f>VLOOKUP($B944,Setup_MPP!$A:$E,4,FALSE)</f>
        <v>#B2EAE8</v>
      </c>
      <c r="G944" s="31" t="str">
        <f>VLOOKUP($B944,Setup_MPP!$A:$E,5,FALSE)</f>
        <v>#6CB4B1</v>
      </c>
      <c r="H944" s="31" t="str">
        <f>IFERROR(IF(AND(A944&gt;=1,A944&lt;=104),VLOOKUP($A944,Location!$A:$J,6,FALSE),IF(A944=0,"Avant l'ouverture",IF(OR(A944=105,A944=106),"Bonus"))),"")</f>
        <v>Tour 1</v>
      </c>
      <c r="I944" s="31" t="str">
        <f>IF(LEFT(H944,4)="Tour",VLOOKUP(A944,Database!$A:$C,3,FALSE),"")</f>
        <v>K</v>
      </c>
      <c r="J944" s="31" t="str">
        <f>VLOOKUP($A944,Location!$A:$J,7,FALSE)</f>
        <v>Ouzbékistan</v>
      </c>
      <c r="K944" s="31" t="str">
        <f>IFERROR(VLOOKUP(J944,Setup_Team!$B:$C,2,FALSE), "TDB")</f>
        <v>NZD</v>
      </c>
      <c r="L944" s="31" t="str">
        <f>VLOOKUP($A944,Location!$A:$J,8,FALSE)</f>
        <v>Colombie</v>
      </c>
      <c r="M944" s="31" t="str">
        <f>IFERROR(VLOOKUP(L944,Setup_Team!$B:$C,2,FALSE), "TDB")</f>
        <v>COL</v>
      </c>
      <c r="N944" s="31" t="str">
        <f>VLOOKUP($A944,Location!$A:$J,9,FALSE)</f>
        <v>Mexique City</v>
      </c>
      <c r="O944" s="31" t="str">
        <f>VLOOKUP($A944,Location!$A:$J,10,FALSE)</f>
        <v>Estadio Azteca</v>
      </c>
      <c r="R944" s="31">
        <v>0</v>
      </c>
      <c r="S944" s="25">
        <f>VLOOKUP($A944,Database!$A:$Y,10,FALSE)</f>
        <v>157</v>
      </c>
      <c r="T944" s="25">
        <f>VLOOKUP($A944,Database!$A:$Y,11,FALSE)</f>
        <v>130</v>
      </c>
      <c r="U944" s="25">
        <f>VLOOKUP($A944,Database!$A:$Y,12,FALSE)</f>
        <v>44</v>
      </c>
      <c r="V944" s="25" t="str">
        <f>VLOOKUP(A944,Database!A:M,13,FALSE)</f>
        <v>À venir</v>
      </c>
      <c r="W944" s="25" t="str">
        <f>VLOOKUP($A944,Database!$A:$Y,20,FALSE)</f>
        <v/>
      </c>
      <c r="X944" s="25" t="str">
        <f>VLOOKUP($A944,Database!$A:$Y,21,FALSE)</f>
        <v/>
      </c>
      <c r="Y944" s="25" t="str">
        <f ca="1">IF(C944&lt;NOW(),IF(AND(P944&gt;Q944,W944&gt;X944),S944,IF(AND(P944=Q944,W944=X944),T944,IF(AND(P944&lt;Q944,W944&lt;X944),U944,0))),"")</f>
        <v/>
      </c>
      <c r="Z944" s="25">
        <f>IF(AND(P944=W944,Q944=X944),1,0)</f>
        <v>1</v>
      </c>
      <c r="AA944" s="25" t="str">
        <f>IF(Z944=0,"",IF(ISBLANK(VLOOKUP(A944,Database!A:AA,22,FALSE)),"",VLOOKUP(A944,Database!A:AA,22,FALSE)))</f>
        <v>Exact</v>
      </c>
      <c r="AB944" s="25">
        <f ca="1">IFERROR(IF(AND(Y944&lt;&gt;"",OR(V944="Terminé",V944="En cours")),VLOOKUP(AA944,Setup_ScoreExactBonus!A:D,4,FALSE),0),0)</f>
        <v>0</v>
      </c>
      <c r="AC944" s="31" t="str">
        <f ca="1">IF(Y944&lt;&gt;"", Y944 + IF(Z944=1,AB944, 0), "")</f>
        <v/>
      </c>
      <c r="AD944" s="31">
        <f ca="1">SUMIFS(AC$2:AC944,D$2:D944,D944)*IF(R944=0,1,2)</f>
        <v>0</v>
      </c>
    </row>
    <row r="945" spans="1:30" x14ac:dyDescent="0.35">
      <c r="A945" s="31">
        <f>IF(ISBLANK(B945),"",COUNTIF(B$2:B945,B945))-1</f>
        <v>24</v>
      </c>
      <c r="B945" s="31">
        <v>8</v>
      </c>
      <c r="C945" s="10">
        <f>VLOOKUP($A945,Database!$A:$Y,7,FALSE)</f>
        <v>46191.166666666664</v>
      </c>
      <c r="D945" s="31" t="str">
        <f>VLOOKUP(Pronostics!$B945,Setup_MPP!$A:$G,3,FALSE)</f>
        <v>Louuiiis</v>
      </c>
      <c r="E945" s="31" t="str">
        <f>VLOOKUP(Pronostics!$B945,Setup_MPP!$A:$G,2,FALSE)</f>
        <v>Louis HARLE</v>
      </c>
      <c r="F945" s="31" t="str">
        <f>VLOOKUP($B945,Setup_MPP!$A:$E,4,FALSE)</f>
        <v>#EEF7B1</v>
      </c>
      <c r="G945" s="31" t="str">
        <f>VLOOKUP($B945,Setup_MPP!$A:$E,5,FALSE)</f>
        <v>#C1CB7D</v>
      </c>
      <c r="H945" s="31" t="str">
        <f>IFERROR(IF(AND(A945&gt;=1,A945&lt;=104),VLOOKUP($A945,Location!$A:$J,6,FALSE),IF(A945=0,"Avant l'ouverture",IF(OR(A945=105,A945=106),"Bonus"))),"")</f>
        <v>Tour 1</v>
      </c>
      <c r="I945" s="31" t="str">
        <f>IF(LEFT(H945,4)="Tour",VLOOKUP(A945,Database!$A:$C,3,FALSE),"")</f>
        <v>K</v>
      </c>
      <c r="J945" s="31" t="str">
        <f>VLOOKUP($A945,Location!$A:$J,7,FALSE)</f>
        <v>Ouzbékistan</v>
      </c>
      <c r="K945" s="31" t="str">
        <f>IFERROR(VLOOKUP(J945,Setup_Team!$B:$C,2,FALSE), "TDB")</f>
        <v>NZD</v>
      </c>
      <c r="L945" s="31" t="str">
        <f>VLOOKUP($A945,Location!$A:$J,8,FALSE)</f>
        <v>Colombie</v>
      </c>
      <c r="M945" s="31" t="str">
        <f>IFERROR(VLOOKUP(L945,Setup_Team!$B:$C,2,FALSE), "TDB")</f>
        <v>COL</v>
      </c>
      <c r="N945" s="31" t="str">
        <f>VLOOKUP($A945,Location!$A:$J,9,FALSE)</f>
        <v>Mexique City</v>
      </c>
      <c r="O945" s="31" t="str">
        <f>VLOOKUP($A945,Location!$A:$J,10,FALSE)</f>
        <v>Estadio Azteca</v>
      </c>
      <c r="R945" s="31">
        <v>0</v>
      </c>
      <c r="S945" s="25">
        <f>VLOOKUP($A945,Database!$A:$Y,10,FALSE)</f>
        <v>157</v>
      </c>
      <c r="T945" s="25">
        <f>VLOOKUP($A945,Database!$A:$Y,11,FALSE)</f>
        <v>130</v>
      </c>
      <c r="U945" s="25">
        <f>VLOOKUP($A945,Database!$A:$Y,12,FALSE)</f>
        <v>44</v>
      </c>
      <c r="V945" s="25" t="str">
        <f>VLOOKUP(A945,Database!A:M,13,FALSE)</f>
        <v>À venir</v>
      </c>
      <c r="W945" s="25" t="str">
        <f>VLOOKUP($A945,Database!$A:$Y,20,FALSE)</f>
        <v/>
      </c>
      <c r="X945" s="25" t="str">
        <f>VLOOKUP($A945,Database!$A:$Y,21,FALSE)</f>
        <v/>
      </c>
      <c r="Y945" s="25" t="str">
        <f ca="1">IF(C945&lt;NOW(),IF(AND(P945&gt;Q945,W945&gt;X945),S945,IF(AND(P945=Q945,W945=X945),T945,IF(AND(P945&lt;Q945,W945&lt;X945),U945,0))),"")</f>
        <v/>
      </c>
      <c r="Z945" s="25">
        <f>IF(AND(P945=W945,Q945=X945),1,0)</f>
        <v>1</v>
      </c>
      <c r="AA945" s="25" t="str">
        <f>IF(Z945=0,"",IF(ISBLANK(VLOOKUP(A945,Database!A:AA,22,FALSE)),"",VLOOKUP(A945,Database!A:AA,22,FALSE)))</f>
        <v>Exact</v>
      </c>
      <c r="AB945" s="25">
        <f ca="1">IFERROR(IF(AND(Y945&lt;&gt;"",OR(V945="Terminé",V945="En cours")),VLOOKUP(AA945,Setup_ScoreExactBonus!A:D,4,FALSE),0),0)</f>
        <v>0</v>
      </c>
      <c r="AC945" s="31" t="str">
        <f ca="1">IF(Y945&lt;&gt;"", Y945 + IF(Z945=1,AB945, 0), "")</f>
        <v/>
      </c>
      <c r="AD945" s="31">
        <f ca="1">SUMIFS(AC$2:AC945,D$2:D945,D945)*IF(R945=0,1,2)</f>
        <v>0</v>
      </c>
    </row>
    <row r="946" spans="1:30" x14ac:dyDescent="0.35">
      <c r="A946" s="31">
        <f>IF(ISBLANK(B946),"",COUNTIF(B$2:B946,B946))-1</f>
        <v>24</v>
      </c>
      <c r="B946" s="31">
        <v>9</v>
      </c>
      <c r="C946" s="10">
        <f>VLOOKUP($A946,Database!$A:$Y,7,FALSE)</f>
        <v>46191.166666666664</v>
      </c>
      <c r="D946" s="31" t="str">
        <f>VLOOKUP(Pronostics!$B946,Setup_MPP!$A:$G,3,FALSE)</f>
        <v>Aurelien_dqp</v>
      </c>
      <c r="E946" s="31" t="str">
        <f>VLOOKUP(Pronostics!$B946,Setup_MPP!$A:$G,2,FALSE)</f>
        <v>Aurélien DE POULPIQUET</v>
      </c>
      <c r="F946" s="31" t="str">
        <f>VLOOKUP($B946,Setup_MPP!$A:$E,4,FALSE)</f>
        <v>#F4EA9D</v>
      </c>
      <c r="G946" s="31" t="str">
        <f>VLOOKUP($B946,Setup_MPP!$A:$E,5,FALSE)</f>
        <v>#D2C458</v>
      </c>
      <c r="H946" s="31" t="str">
        <f>IFERROR(IF(AND(A946&gt;=1,A946&lt;=104),VLOOKUP($A946,Location!$A:$J,6,FALSE),IF(A946=0,"Avant l'ouverture",IF(OR(A946=105,A946=106),"Bonus"))),"")</f>
        <v>Tour 1</v>
      </c>
      <c r="I946" s="31" t="str">
        <f>IF(LEFT(H946,4)="Tour",VLOOKUP(A946,Database!$A:$C,3,FALSE),"")</f>
        <v>K</v>
      </c>
      <c r="J946" s="31" t="str">
        <f>VLOOKUP($A946,Location!$A:$J,7,FALSE)</f>
        <v>Ouzbékistan</v>
      </c>
      <c r="K946" s="31" t="str">
        <f>IFERROR(VLOOKUP(J946,Setup_Team!$B:$C,2,FALSE), "TDB")</f>
        <v>NZD</v>
      </c>
      <c r="L946" s="31" t="str">
        <f>VLOOKUP($A946,Location!$A:$J,8,FALSE)</f>
        <v>Colombie</v>
      </c>
      <c r="M946" s="31" t="str">
        <f>IFERROR(VLOOKUP(L946,Setup_Team!$B:$C,2,FALSE), "TDB")</f>
        <v>COL</v>
      </c>
      <c r="N946" s="31" t="str">
        <f>VLOOKUP($A946,Location!$A:$J,9,FALSE)</f>
        <v>Mexique City</v>
      </c>
      <c r="O946" s="31" t="str">
        <f>VLOOKUP($A946,Location!$A:$J,10,FALSE)</f>
        <v>Estadio Azteca</v>
      </c>
      <c r="R946" s="31">
        <v>0</v>
      </c>
      <c r="S946" s="25">
        <f>VLOOKUP($A946,Database!$A:$Y,10,FALSE)</f>
        <v>157</v>
      </c>
      <c r="T946" s="25">
        <f>VLOOKUP($A946,Database!$A:$Y,11,FALSE)</f>
        <v>130</v>
      </c>
      <c r="U946" s="25">
        <f>VLOOKUP($A946,Database!$A:$Y,12,FALSE)</f>
        <v>44</v>
      </c>
      <c r="V946" s="25" t="str">
        <f>VLOOKUP(A946,Database!A:M,13,FALSE)</f>
        <v>À venir</v>
      </c>
      <c r="W946" s="25" t="str">
        <f>VLOOKUP($A946,Database!$A:$Y,20,FALSE)</f>
        <v/>
      </c>
      <c r="X946" s="25" t="str">
        <f>VLOOKUP($A946,Database!$A:$Y,21,FALSE)</f>
        <v/>
      </c>
      <c r="Y946" s="25" t="str">
        <f ca="1">IF(C946&lt;NOW(),IF(AND(P946&gt;Q946,W946&gt;X946),S946,IF(AND(P946=Q946,W946=X946),T946,IF(AND(P946&lt;Q946,W946&lt;X946),U946,0))),"")</f>
        <v/>
      </c>
      <c r="Z946" s="25">
        <f>IF(AND(P946=W946,Q946=X946),1,0)</f>
        <v>1</v>
      </c>
      <c r="AA946" s="25" t="str">
        <f>IF(Z946=0,"",IF(ISBLANK(VLOOKUP(A946,Database!A:AA,22,FALSE)),"",VLOOKUP(A946,Database!A:AA,22,FALSE)))</f>
        <v>Exact</v>
      </c>
      <c r="AB946" s="25">
        <f ca="1">IFERROR(IF(AND(Y946&lt;&gt;"",OR(V946="Terminé",V946="En cours")),VLOOKUP(AA946,Setup_ScoreExactBonus!A:D,4,FALSE),0),0)</f>
        <v>0</v>
      </c>
      <c r="AC946" s="31" t="str">
        <f ca="1">IF(Y946&lt;&gt;"", Y946 + IF(Z946=1,AB946, 0), "")</f>
        <v/>
      </c>
      <c r="AD946" s="31">
        <f ca="1">SUMIFS(AC$2:AC946,D$2:D946,D946)*IF(R946=0,1,2)</f>
        <v>0</v>
      </c>
    </row>
    <row r="947" spans="1:30" x14ac:dyDescent="0.35">
      <c r="A947" s="31">
        <f>IF(ISBLANK(B947),"",COUNTIF(B$2:B947,B947))-1</f>
        <v>24</v>
      </c>
      <c r="B947" s="31">
        <v>10</v>
      </c>
      <c r="C947" s="10">
        <f>VLOOKUP($A947,Database!$A:$Y,7,FALSE)</f>
        <v>46191.166666666664</v>
      </c>
      <c r="D947" s="31" t="str">
        <f>VLOOKUP(Pronostics!$B947,Setup_MPP!$A:$G,3,FALSE)</f>
        <v>RandomPaul</v>
      </c>
      <c r="E947" s="31" t="str">
        <f>VLOOKUP(Pronostics!$B947,Setup_MPP!$A:$G,2,FALSE)</f>
        <v>Paul MONTESINOS</v>
      </c>
      <c r="F947" s="31" t="str">
        <f>VLOOKUP($B947,Setup_MPP!$A:$E,4,FALSE)</f>
        <v>#C4B0FF</v>
      </c>
      <c r="G947" s="31" t="str">
        <f>VLOOKUP($B947,Setup_MPP!$A:$E,5,FALSE)</f>
        <v>#7F66C8</v>
      </c>
      <c r="H947" s="31" t="str">
        <f>IFERROR(IF(AND(A947&gt;=1,A947&lt;=104),VLOOKUP($A947,Location!$A:$J,6,FALSE),IF(A947=0,"Avant l'ouverture",IF(OR(A947=105,A947=106),"Bonus"))),"")</f>
        <v>Tour 1</v>
      </c>
      <c r="I947" s="31" t="str">
        <f>IF(LEFT(H947,4)="Tour",VLOOKUP(A947,Database!$A:$C,3,FALSE),"")</f>
        <v>K</v>
      </c>
      <c r="J947" s="31" t="str">
        <f>VLOOKUP($A947,Location!$A:$J,7,FALSE)</f>
        <v>Ouzbékistan</v>
      </c>
      <c r="K947" s="31" t="str">
        <f>IFERROR(VLOOKUP(J947,Setup_Team!$B:$C,2,FALSE), "TDB")</f>
        <v>NZD</v>
      </c>
      <c r="L947" s="31" t="str">
        <f>VLOOKUP($A947,Location!$A:$J,8,FALSE)</f>
        <v>Colombie</v>
      </c>
      <c r="M947" s="31" t="str">
        <f>IFERROR(VLOOKUP(L947,Setup_Team!$B:$C,2,FALSE), "TDB")</f>
        <v>COL</v>
      </c>
      <c r="N947" s="31" t="str">
        <f>VLOOKUP($A947,Location!$A:$J,9,FALSE)</f>
        <v>Mexique City</v>
      </c>
      <c r="O947" s="31" t="str">
        <f>VLOOKUP($A947,Location!$A:$J,10,FALSE)</f>
        <v>Estadio Azteca</v>
      </c>
      <c r="R947" s="31">
        <v>0</v>
      </c>
      <c r="S947" s="25">
        <f>VLOOKUP($A947,Database!$A:$Y,10,FALSE)</f>
        <v>157</v>
      </c>
      <c r="T947" s="25">
        <f>VLOOKUP($A947,Database!$A:$Y,11,FALSE)</f>
        <v>130</v>
      </c>
      <c r="U947" s="25">
        <f>VLOOKUP($A947,Database!$A:$Y,12,FALSE)</f>
        <v>44</v>
      </c>
      <c r="V947" s="25" t="str">
        <f>VLOOKUP(A947,Database!A:M,13,FALSE)</f>
        <v>À venir</v>
      </c>
      <c r="W947" s="25" t="str">
        <f>VLOOKUP($A947,Database!$A:$Y,20,FALSE)</f>
        <v/>
      </c>
      <c r="X947" s="25" t="str">
        <f>VLOOKUP($A947,Database!$A:$Y,21,FALSE)</f>
        <v/>
      </c>
      <c r="Y947" s="25" t="str">
        <f ca="1">IF(C947&lt;NOW(),IF(AND(P947&gt;Q947,W947&gt;X947),S947,IF(AND(P947=Q947,W947=X947),T947,IF(AND(P947&lt;Q947,W947&lt;X947),U947,0))),"")</f>
        <v/>
      </c>
      <c r="Z947" s="25">
        <f>IF(AND(P947=W947,Q947=X947),1,0)</f>
        <v>1</v>
      </c>
      <c r="AA947" s="25" t="str">
        <f>IF(Z947=0,"",IF(ISBLANK(VLOOKUP(A947,Database!A:AA,22,FALSE)),"",VLOOKUP(A947,Database!A:AA,22,FALSE)))</f>
        <v>Exact</v>
      </c>
      <c r="AB947" s="25">
        <f ca="1">IFERROR(IF(AND(Y947&lt;&gt;"",OR(V947="Terminé",V947="En cours")),VLOOKUP(AA947,Setup_ScoreExactBonus!A:D,4,FALSE),0),0)</f>
        <v>0</v>
      </c>
      <c r="AC947" s="31" t="str">
        <f ca="1">IF(Y947&lt;&gt;"", Y947 + IF(Z947=1,AB947, 0), "")</f>
        <v/>
      </c>
      <c r="AD947" s="31">
        <f ca="1">SUMIFS(AC$2:AC947,D$2:D947,D947)*IF(R947=0,1,2)</f>
        <v>0</v>
      </c>
    </row>
    <row r="948" spans="1:30" x14ac:dyDescent="0.35">
      <c r="A948" s="31">
        <f>IF(ISBLANK(B948),"",COUNTIF(B$2:B948,B948))-1</f>
        <v>24</v>
      </c>
      <c r="B948" s="31">
        <v>11</v>
      </c>
      <c r="C948" s="10">
        <f>VLOOKUP($A948,Database!$A:$Y,7,FALSE)</f>
        <v>46191.166666666664</v>
      </c>
      <c r="D948" s="31" t="str">
        <f>VLOOKUP(Pronostics!$B948,Setup_MPP!$A:$G,3,FALSE)</f>
        <v>Kinsley#8SA6T</v>
      </c>
      <c r="E948" s="31" t="str">
        <f>VLOOKUP(Pronostics!$B948,Setup_MPP!$A:$G,2,FALSE)</f>
        <v>Kinsley ROQUE</v>
      </c>
      <c r="F948" s="31" t="str">
        <f>VLOOKUP($B948,Setup_MPP!$A:$E,4,FALSE)</f>
        <v>#CBEBBA</v>
      </c>
      <c r="G948" s="31" t="str">
        <f>VLOOKUP($B948,Setup_MPP!$A:$E,5,FALSE)</f>
        <v>#70BC6E</v>
      </c>
      <c r="H948" s="31" t="str">
        <f>IFERROR(IF(AND(A948&gt;=1,A948&lt;=104),VLOOKUP($A948,Location!$A:$J,6,FALSE),IF(A948=0,"Avant l'ouverture",IF(OR(A948=105,A948=106),"Bonus"))),"")</f>
        <v>Tour 1</v>
      </c>
      <c r="I948" s="31" t="str">
        <f>IF(LEFT(H948,4)="Tour",VLOOKUP(A948,Database!$A:$C,3,FALSE),"")</f>
        <v>K</v>
      </c>
      <c r="J948" s="31" t="str">
        <f>VLOOKUP($A948,Location!$A:$J,7,FALSE)</f>
        <v>Ouzbékistan</v>
      </c>
      <c r="K948" s="31" t="str">
        <f>IFERROR(VLOOKUP(J948,Setup_Team!$B:$C,2,FALSE), "TDB")</f>
        <v>NZD</v>
      </c>
      <c r="L948" s="31" t="str">
        <f>VLOOKUP($A948,Location!$A:$J,8,FALSE)</f>
        <v>Colombie</v>
      </c>
      <c r="M948" s="31" t="str">
        <f>IFERROR(VLOOKUP(L948,Setup_Team!$B:$C,2,FALSE), "TDB")</f>
        <v>COL</v>
      </c>
      <c r="N948" s="31" t="str">
        <f>VLOOKUP($A948,Location!$A:$J,9,FALSE)</f>
        <v>Mexique City</v>
      </c>
      <c r="O948" s="31" t="str">
        <f>VLOOKUP($A948,Location!$A:$J,10,FALSE)</f>
        <v>Estadio Azteca</v>
      </c>
      <c r="R948" s="31">
        <v>0</v>
      </c>
      <c r="S948" s="25">
        <f>VLOOKUP($A948,Database!$A:$Y,10,FALSE)</f>
        <v>157</v>
      </c>
      <c r="T948" s="25">
        <f>VLOOKUP($A948,Database!$A:$Y,11,FALSE)</f>
        <v>130</v>
      </c>
      <c r="U948" s="25">
        <f>VLOOKUP($A948,Database!$A:$Y,12,FALSE)</f>
        <v>44</v>
      </c>
      <c r="V948" s="25" t="str">
        <f>VLOOKUP(A948,Database!A:M,13,FALSE)</f>
        <v>À venir</v>
      </c>
      <c r="W948" s="25" t="str">
        <f>VLOOKUP($A948,Database!$A:$Y,20,FALSE)</f>
        <v/>
      </c>
      <c r="X948" s="25" t="str">
        <f>VLOOKUP($A948,Database!$A:$Y,21,FALSE)</f>
        <v/>
      </c>
      <c r="Y948" s="25" t="str">
        <f ca="1">IF(C948&lt;NOW(),IF(AND(P948&gt;Q948,W948&gt;X948),S948,IF(AND(P948=Q948,W948=X948),T948,IF(AND(P948&lt;Q948,W948&lt;X948),U948,0))),"")</f>
        <v/>
      </c>
      <c r="Z948" s="25">
        <f>IF(AND(P948=W948,Q948=X948),1,0)</f>
        <v>1</v>
      </c>
      <c r="AA948" s="25" t="str">
        <f>IF(Z948=0,"",IF(ISBLANK(VLOOKUP(A948,Database!A:AA,22,FALSE)),"",VLOOKUP(A948,Database!A:AA,22,FALSE)))</f>
        <v>Exact</v>
      </c>
      <c r="AB948" s="25">
        <f ca="1">IFERROR(IF(AND(Y948&lt;&gt;"",OR(V948="Terminé",V948="En cours")),VLOOKUP(AA948,Setup_ScoreExactBonus!A:D,4,FALSE),0),0)</f>
        <v>0</v>
      </c>
      <c r="AC948" s="31" t="str">
        <f ca="1">IF(Y948&lt;&gt;"", Y948 + IF(Z948=1,AB948, 0), "")</f>
        <v/>
      </c>
      <c r="AD948" s="31">
        <f ca="1">SUMIFS(AC$2:AC948,D$2:D948,D948)*IF(R948=0,1,2)</f>
        <v>0</v>
      </c>
    </row>
    <row r="949" spans="1:30" x14ac:dyDescent="0.35">
      <c r="A949" s="31">
        <f>IF(ISBLANK(B949),"",COUNTIF(B$2:B949,B949))-1</f>
        <v>24</v>
      </c>
      <c r="B949" s="31">
        <v>12</v>
      </c>
      <c r="C949" s="10">
        <f>VLOOKUP($A949,Database!$A:$Y,7,FALSE)</f>
        <v>46191.166666666664</v>
      </c>
      <c r="D949" s="31" t="str">
        <f>VLOOKUP(Pronostics!$B949,Setup_MPP!$A:$G,3,FALSE)</f>
        <v>Jaouad1</v>
      </c>
      <c r="E949" s="31" t="str">
        <f>VLOOKUP(Pronostics!$B949,Setup_MPP!$A:$G,2,FALSE)</f>
        <v>Jaouad SETTI</v>
      </c>
      <c r="F949" s="31" t="str">
        <f>VLOOKUP($B949,Setup_MPP!$A:$E,4,FALSE)</f>
        <v>#C2D4FF</v>
      </c>
      <c r="G949" s="31" t="str">
        <f>VLOOKUP($B949,Setup_MPP!$A:$E,5,FALSE)</f>
        <v>#6586D5</v>
      </c>
      <c r="H949" s="31" t="str">
        <f>IFERROR(IF(AND(A949&gt;=1,A949&lt;=104),VLOOKUP($A949,Location!$A:$J,6,FALSE),IF(A949=0,"Avant l'ouverture",IF(OR(A949=105,A949=106),"Bonus"))),"")</f>
        <v>Tour 1</v>
      </c>
      <c r="I949" s="31" t="str">
        <f>IF(LEFT(H949,4)="Tour",VLOOKUP(A949,Database!$A:$C,3,FALSE),"")</f>
        <v>K</v>
      </c>
      <c r="J949" s="31" t="str">
        <f>VLOOKUP($A949,Location!$A:$J,7,FALSE)</f>
        <v>Ouzbékistan</v>
      </c>
      <c r="K949" s="31" t="str">
        <f>IFERROR(VLOOKUP(J949,Setup_Team!$B:$C,2,FALSE), "TDB")</f>
        <v>NZD</v>
      </c>
      <c r="L949" s="31" t="str">
        <f>VLOOKUP($A949,Location!$A:$J,8,FALSE)</f>
        <v>Colombie</v>
      </c>
      <c r="M949" s="31" t="str">
        <f>IFERROR(VLOOKUP(L949,Setup_Team!$B:$C,2,FALSE), "TDB")</f>
        <v>COL</v>
      </c>
      <c r="N949" s="31" t="str">
        <f>VLOOKUP($A949,Location!$A:$J,9,FALSE)</f>
        <v>Mexique City</v>
      </c>
      <c r="O949" s="31" t="str">
        <f>VLOOKUP($A949,Location!$A:$J,10,FALSE)</f>
        <v>Estadio Azteca</v>
      </c>
      <c r="R949" s="31">
        <v>0</v>
      </c>
      <c r="S949" s="25">
        <f>VLOOKUP($A949,Database!$A:$Y,10,FALSE)</f>
        <v>157</v>
      </c>
      <c r="T949" s="25">
        <f>VLOOKUP($A949,Database!$A:$Y,11,FALSE)</f>
        <v>130</v>
      </c>
      <c r="U949" s="25">
        <f>VLOOKUP($A949,Database!$A:$Y,12,FALSE)</f>
        <v>44</v>
      </c>
      <c r="V949" s="25" t="str">
        <f>VLOOKUP(A949,Database!A:M,13,FALSE)</f>
        <v>À venir</v>
      </c>
      <c r="W949" s="25" t="str">
        <f>VLOOKUP($A949,Database!$A:$Y,20,FALSE)</f>
        <v/>
      </c>
      <c r="X949" s="25" t="str">
        <f>VLOOKUP($A949,Database!$A:$Y,21,FALSE)</f>
        <v/>
      </c>
      <c r="Y949" s="25" t="str">
        <f ca="1">IF(C949&lt;NOW(),IF(AND(P949&gt;Q949,W949&gt;X949),S949,IF(AND(P949=Q949,W949=X949),T949,IF(AND(P949&lt;Q949,W949&lt;X949),U949,0))),"")</f>
        <v/>
      </c>
      <c r="Z949" s="25">
        <f>IF(AND(P949=W949,Q949=X949),1,0)</f>
        <v>1</v>
      </c>
      <c r="AA949" s="25" t="str">
        <f>IF(Z949=0,"",IF(ISBLANK(VLOOKUP(A949,Database!A:AA,22,FALSE)),"",VLOOKUP(A949,Database!A:AA,22,FALSE)))</f>
        <v>Exact</v>
      </c>
      <c r="AB949" s="25">
        <f ca="1">IFERROR(IF(AND(Y949&lt;&gt;"",OR(V949="Terminé",V949="En cours")),VLOOKUP(AA949,Setup_ScoreExactBonus!A:D,4,FALSE),0),0)</f>
        <v>0</v>
      </c>
      <c r="AC949" s="31" t="str">
        <f ca="1">IF(Y949&lt;&gt;"", Y949 + IF(Z949=1,AB949, 0), "")</f>
        <v/>
      </c>
      <c r="AD949" s="31">
        <f ca="1">SUMIFS(AC$2:AC949,D$2:D949,D949)*IF(R949=0,1,2)</f>
        <v>0</v>
      </c>
    </row>
    <row r="950" spans="1:30" x14ac:dyDescent="0.35">
      <c r="A950" s="31">
        <f>IF(ISBLANK(B950),"",COUNTIF(B$2:B950,B950))-1</f>
        <v>24</v>
      </c>
      <c r="B950" s="31">
        <v>13</v>
      </c>
      <c r="C950" s="10">
        <f>VLOOKUP($A950,Database!$A:$Y,7,FALSE)</f>
        <v>46191.166666666664</v>
      </c>
      <c r="D950" s="31" t="str">
        <f>VLOOKUP(Pronostics!$B950,Setup_MPP!$A:$G,3,FALSE)</f>
        <v>Julien_I</v>
      </c>
      <c r="E950" s="31" t="str">
        <f>VLOOKUP(Pronostics!$B950,Setup_MPP!$A:$G,2,FALSE)</f>
        <v>Julien INGE</v>
      </c>
      <c r="F950" s="31" t="str">
        <f>VLOOKUP($B950,Setup_MPP!$A:$E,4,FALSE)</f>
        <v>#C1E0EF</v>
      </c>
      <c r="G950" s="31" t="str">
        <f>VLOOKUP($B950,Setup_MPP!$A:$E,5,FALSE)</f>
        <v>#4F91B2</v>
      </c>
      <c r="H950" s="31" t="str">
        <f>IFERROR(IF(AND(A950&gt;=1,A950&lt;=104),VLOOKUP($A950,Location!$A:$J,6,FALSE),IF(A950=0,"Avant l'ouverture",IF(OR(A950=105,A950=106),"Bonus"))),"")</f>
        <v>Tour 1</v>
      </c>
      <c r="I950" s="31" t="str">
        <f>IF(LEFT(H950,4)="Tour",VLOOKUP(A950,Database!$A:$C,3,FALSE),"")</f>
        <v>K</v>
      </c>
      <c r="J950" s="31" t="str">
        <f>VLOOKUP($A950,Location!$A:$J,7,FALSE)</f>
        <v>Ouzbékistan</v>
      </c>
      <c r="K950" s="31" t="str">
        <f>IFERROR(VLOOKUP(J950,Setup_Team!$B:$C,2,FALSE), "TDB")</f>
        <v>NZD</v>
      </c>
      <c r="L950" s="31" t="str">
        <f>VLOOKUP($A950,Location!$A:$J,8,FALSE)</f>
        <v>Colombie</v>
      </c>
      <c r="M950" s="31" t="str">
        <f>IFERROR(VLOOKUP(L950,Setup_Team!$B:$C,2,FALSE), "TDB")</f>
        <v>COL</v>
      </c>
      <c r="N950" s="31" t="str">
        <f>VLOOKUP($A950,Location!$A:$J,9,FALSE)</f>
        <v>Mexique City</v>
      </c>
      <c r="O950" s="31" t="str">
        <f>VLOOKUP($A950,Location!$A:$J,10,FALSE)</f>
        <v>Estadio Azteca</v>
      </c>
      <c r="R950" s="31">
        <v>0</v>
      </c>
      <c r="S950" s="25">
        <f>VLOOKUP($A950,Database!$A:$Y,10,FALSE)</f>
        <v>157</v>
      </c>
      <c r="T950" s="25">
        <f>VLOOKUP($A950,Database!$A:$Y,11,FALSE)</f>
        <v>130</v>
      </c>
      <c r="U950" s="25">
        <f>VLOOKUP($A950,Database!$A:$Y,12,FALSE)</f>
        <v>44</v>
      </c>
      <c r="V950" s="25" t="str">
        <f>VLOOKUP(A950,Database!A:M,13,FALSE)</f>
        <v>À venir</v>
      </c>
      <c r="W950" s="25" t="str">
        <f>VLOOKUP($A950,Database!$A:$Y,20,FALSE)</f>
        <v/>
      </c>
      <c r="X950" s="25" t="str">
        <f>VLOOKUP($A950,Database!$A:$Y,21,FALSE)</f>
        <v/>
      </c>
      <c r="Y950" s="25" t="str">
        <f ca="1">IF(C950&lt;NOW(),IF(AND(P950&gt;Q950,W950&gt;X950),S950,IF(AND(P950=Q950,W950=X950),T950,IF(AND(P950&lt;Q950,W950&lt;X950),U950,0))),"")</f>
        <v/>
      </c>
      <c r="Z950" s="25">
        <f>IF(AND(P950=W950,Q950=X950),1,0)</f>
        <v>1</v>
      </c>
      <c r="AA950" s="25" t="str">
        <f>IF(Z950=0,"",IF(ISBLANK(VLOOKUP(A950,Database!A:AA,22,FALSE)),"",VLOOKUP(A950,Database!A:AA,22,FALSE)))</f>
        <v>Exact</v>
      </c>
      <c r="AB950" s="25">
        <f ca="1">IFERROR(IF(AND(Y950&lt;&gt;"",OR(V950="Terminé",V950="En cours")),VLOOKUP(AA950,Setup_ScoreExactBonus!A:D,4,FALSE),0),0)</f>
        <v>0</v>
      </c>
      <c r="AC950" s="31" t="str">
        <f ca="1">IF(Y950&lt;&gt;"", Y950 + IF(Z950=1,AB950, 0), "")</f>
        <v/>
      </c>
      <c r="AD950" s="31">
        <f ca="1">SUMIFS(AC$2:AC950,D$2:D950,D950)*IF(R950=0,1,2)</f>
        <v>0</v>
      </c>
    </row>
    <row r="951" spans="1:30" x14ac:dyDescent="0.35">
      <c r="A951" s="31">
        <f>IF(ISBLANK(B951),"",COUNTIF(B$2:B951,B951))-1</f>
        <v>24</v>
      </c>
      <c r="B951" s="31">
        <v>14</v>
      </c>
      <c r="C951" s="10">
        <f>VLOOKUP($A951,Database!$A:$Y,7,FALSE)</f>
        <v>46191.166666666664</v>
      </c>
      <c r="D951" s="31" t="str">
        <f>VLOOKUP(Pronostics!$B951,Setup_MPP!$A:$G,3,FALSE)</f>
        <v>MarieEYT</v>
      </c>
      <c r="E951" s="31" t="str">
        <f>VLOOKUP(Pronostics!$B951,Setup_MPP!$A:$G,2,FALSE)</f>
        <v>Marie EXBRAYAT</v>
      </c>
      <c r="F951" s="31" t="str">
        <f>VLOOKUP($B951,Setup_MPP!$A:$E,4,FALSE)</f>
        <v>#FFAFD2</v>
      </c>
      <c r="G951" s="31" t="str">
        <f>VLOOKUP($B951,Setup_MPP!$A:$E,5,FALSE)</f>
        <v>#F2589B</v>
      </c>
      <c r="H951" s="31" t="str">
        <f>IFERROR(IF(AND(A951&gt;=1,A951&lt;=104),VLOOKUP($A951,Location!$A:$J,6,FALSE),IF(A951=0,"Avant l'ouverture",IF(OR(A951=105,A951=106),"Bonus"))),"")</f>
        <v>Tour 1</v>
      </c>
      <c r="I951" s="31" t="str">
        <f>IF(LEFT(H951,4)="Tour",VLOOKUP(A951,Database!$A:$C,3,FALSE),"")</f>
        <v>K</v>
      </c>
      <c r="J951" s="31" t="str">
        <f>VLOOKUP($A951,Location!$A:$J,7,FALSE)</f>
        <v>Ouzbékistan</v>
      </c>
      <c r="K951" s="31" t="str">
        <f>IFERROR(VLOOKUP(J951,Setup_Team!$B:$C,2,FALSE), "TDB")</f>
        <v>NZD</v>
      </c>
      <c r="L951" s="31" t="str">
        <f>VLOOKUP($A951,Location!$A:$J,8,FALSE)</f>
        <v>Colombie</v>
      </c>
      <c r="M951" s="31" t="str">
        <f>IFERROR(VLOOKUP(L951,Setup_Team!$B:$C,2,FALSE), "TDB")</f>
        <v>COL</v>
      </c>
      <c r="N951" s="31" t="str">
        <f>VLOOKUP($A951,Location!$A:$J,9,FALSE)</f>
        <v>Mexique City</v>
      </c>
      <c r="O951" s="31" t="str">
        <f>VLOOKUP($A951,Location!$A:$J,10,FALSE)</f>
        <v>Estadio Azteca</v>
      </c>
      <c r="R951" s="31">
        <v>0</v>
      </c>
      <c r="S951" s="25">
        <f>VLOOKUP($A951,Database!$A:$Y,10,FALSE)</f>
        <v>157</v>
      </c>
      <c r="T951" s="25">
        <f>VLOOKUP($A951,Database!$A:$Y,11,FALSE)</f>
        <v>130</v>
      </c>
      <c r="U951" s="25">
        <f>VLOOKUP($A951,Database!$A:$Y,12,FALSE)</f>
        <v>44</v>
      </c>
      <c r="V951" s="25" t="str">
        <f>VLOOKUP(A951,Database!A:M,13,FALSE)</f>
        <v>À venir</v>
      </c>
      <c r="W951" s="25" t="str">
        <f>VLOOKUP($A951,Database!$A:$Y,20,FALSE)</f>
        <v/>
      </c>
      <c r="X951" s="25" t="str">
        <f>VLOOKUP($A951,Database!$A:$Y,21,FALSE)</f>
        <v/>
      </c>
      <c r="Y951" s="25" t="str">
        <f ca="1">IF(C951&lt;NOW(),IF(AND(P951&gt;Q951,W951&gt;X951),S951,IF(AND(P951=Q951,W951=X951),T951,IF(AND(P951&lt;Q951,W951&lt;X951),U951,0))),"")</f>
        <v/>
      </c>
      <c r="Z951" s="25">
        <f>IF(AND(P951=W951,Q951=X951),1,0)</f>
        <v>1</v>
      </c>
      <c r="AA951" s="25" t="str">
        <f>IF(Z951=0,"",IF(ISBLANK(VLOOKUP(A951,Database!A:AA,22,FALSE)),"",VLOOKUP(A951,Database!A:AA,22,FALSE)))</f>
        <v>Exact</v>
      </c>
      <c r="AB951" s="25">
        <f ca="1">IFERROR(IF(AND(Y951&lt;&gt;"",OR(V951="Terminé",V951="En cours")),VLOOKUP(AA951,Setup_ScoreExactBonus!A:D,4,FALSE),0),0)</f>
        <v>0</v>
      </c>
      <c r="AC951" s="31" t="str">
        <f ca="1">IF(Y951&lt;&gt;"", Y951 + IF(Z951=1,AB951, 0), "")</f>
        <v/>
      </c>
      <c r="AD951" s="31">
        <f ca="1">SUMIFS(AC$2:AC951,D$2:D951,D951)*IF(R951=0,1,2)</f>
        <v>0</v>
      </c>
    </row>
    <row r="952" spans="1:30" x14ac:dyDescent="0.35">
      <c r="A952" s="31">
        <f>IF(ISBLANK(B952),"",COUNTIF(B$2:B952,B952))-1</f>
        <v>24</v>
      </c>
      <c r="B952" s="31">
        <v>15</v>
      </c>
      <c r="C952" s="10">
        <f>VLOOKUP($A952,Database!$A:$Y,7,FALSE)</f>
        <v>46191.166666666664</v>
      </c>
      <c r="D952" s="31" t="str">
        <f>VLOOKUP(Pronostics!$B952,Setup_MPP!$A:$G,3,FALSE)</f>
        <v>Amine#8UL9R</v>
      </c>
      <c r="E952" s="31" t="str">
        <f>VLOOKUP(Pronostics!$B952,Setup_MPP!$A:$G,2,FALSE)</f>
        <v>Amine ZARROUKI</v>
      </c>
      <c r="F952" s="31" t="str">
        <f>VLOOKUP($B952,Setup_MPP!$A:$E,4,FALSE)</f>
        <v>#FF9898</v>
      </c>
      <c r="G952" s="31" t="str">
        <f>VLOOKUP($B952,Setup_MPP!$A:$E,5,FALSE)</f>
        <v>#FF5D5D</v>
      </c>
      <c r="H952" s="31" t="str">
        <f>IFERROR(IF(AND(A952&gt;=1,A952&lt;=104),VLOOKUP($A952,Location!$A:$J,6,FALSE),IF(A952=0,"Avant l'ouverture",IF(OR(A952=105,A952=106),"Bonus"))),"")</f>
        <v>Tour 1</v>
      </c>
      <c r="I952" s="31" t="str">
        <f>IF(LEFT(H952,4)="Tour",VLOOKUP(A952,Database!$A:$C,3,FALSE),"")</f>
        <v>K</v>
      </c>
      <c r="J952" s="31" t="str">
        <f>VLOOKUP($A952,Location!$A:$J,7,FALSE)</f>
        <v>Ouzbékistan</v>
      </c>
      <c r="K952" s="31" t="str">
        <f>IFERROR(VLOOKUP(J952,Setup_Team!$B:$C,2,FALSE), "TDB")</f>
        <v>NZD</v>
      </c>
      <c r="L952" s="31" t="str">
        <f>VLOOKUP($A952,Location!$A:$J,8,FALSE)</f>
        <v>Colombie</v>
      </c>
      <c r="M952" s="31" t="str">
        <f>IFERROR(VLOOKUP(L952,Setup_Team!$B:$C,2,FALSE), "TDB")</f>
        <v>COL</v>
      </c>
      <c r="N952" s="31" t="str">
        <f>VLOOKUP($A952,Location!$A:$J,9,FALSE)</f>
        <v>Mexique City</v>
      </c>
      <c r="O952" s="31" t="str">
        <f>VLOOKUP($A952,Location!$A:$J,10,FALSE)</f>
        <v>Estadio Azteca</v>
      </c>
      <c r="R952" s="31">
        <v>0</v>
      </c>
      <c r="S952" s="25">
        <f>VLOOKUP($A952,Database!$A:$Y,10,FALSE)</f>
        <v>157</v>
      </c>
      <c r="T952" s="25">
        <f>VLOOKUP($A952,Database!$A:$Y,11,FALSE)</f>
        <v>130</v>
      </c>
      <c r="U952" s="25">
        <f>VLOOKUP($A952,Database!$A:$Y,12,FALSE)</f>
        <v>44</v>
      </c>
      <c r="V952" s="25" t="str">
        <f>VLOOKUP(A952,Database!A:M,13,FALSE)</f>
        <v>À venir</v>
      </c>
      <c r="W952" s="25" t="str">
        <f>VLOOKUP($A952,Database!$A:$Y,20,FALSE)</f>
        <v/>
      </c>
      <c r="X952" s="25" t="str">
        <f>VLOOKUP($A952,Database!$A:$Y,21,FALSE)</f>
        <v/>
      </c>
      <c r="Y952" s="25" t="str">
        <f ca="1">IF(C952&lt;NOW(),IF(AND(P952&gt;Q952,W952&gt;X952),S952,IF(AND(P952=Q952,W952=X952),T952,IF(AND(P952&lt;Q952,W952&lt;X952),U952,0))),"")</f>
        <v/>
      </c>
      <c r="Z952" s="25">
        <f>IF(AND(P952=W952,Q952=X952),1,0)</f>
        <v>1</v>
      </c>
      <c r="AA952" s="25" t="str">
        <f>IF(Z952=0,"",IF(ISBLANK(VLOOKUP(A952,Database!A:AA,22,FALSE)),"",VLOOKUP(A952,Database!A:AA,22,FALSE)))</f>
        <v>Exact</v>
      </c>
      <c r="AB952" s="25">
        <f ca="1">IFERROR(IF(AND(Y952&lt;&gt;"",OR(V952="Terminé",V952="En cours")),VLOOKUP(AA952,Setup_ScoreExactBonus!A:D,4,FALSE),0),0)</f>
        <v>0</v>
      </c>
      <c r="AC952" s="31" t="str">
        <f ca="1">IF(Y952&lt;&gt;"", Y952 + IF(Z952=1,AB952, 0), "")</f>
        <v/>
      </c>
      <c r="AD952" s="31">
        <f ca="1">SUMIFS(AC$2:AC952,D$2:D952,D952)*IF(R952=0,1,2)</f>
        <v>0</v>
      </c>
    </row>
    <row r="953" spans="1:30" x14ac:dyDescent="0.35">
      <c r="A953" s="31">
        <f>IF(ISBLANK(B953),"",COUNTIF(B$2:B953,B953))-1</f>
        <v>24</v>
      </c>
      <c r="B953" s="31">
        <v>16</v>
      </c>
      <c r="C953" s="10">
        <f>VLOOKUP($A953,Database!$A:$Y,7,FALSE)</f>
        <v>46191.166666666664</v>
      </c>
      <c r="D953" s="31" t="str">
        <f>VLOOKUP(Pronostics!$B953,Setup_MPP!$A:$G,3,FALSE)</f>
        <v>Laura#8V93E</v>
      </c>
      <c r="E953" s="31" t="str">
        <f>VLOOKUP(Pronostics!$B953,Setup_MPP!$A:$G,2,FALSE)</f>
        <v>Laura GIULIANO</v>
      </c>
      <c r="F953" s="31" t="str">
        <f>VLOOKUP($B953,Setup_MPP!$A:$E,4,FALSE)</f>
        <v>#86A4FE</v>
      </c>
      <c r="G953" s="31" t="str">
        <f>VLOOKUP($B953,Setup_MPP!$A:$E,5,FALSE)</f>
        <v>#3769FF</v>
      </c>
      <c r="H953" s="31" t="str">
        <f>IFERROR(IF(AND(A953&gt;=1,A953&lt;=104),VLOOKUP($A953,Location!$A:$J,6,FALSE),IF(A953=0,"Avant l'ouverture",IF(OR(A953=105,A953=106),"Bonus"))),"")</f>
        <v>Tour 1</v>
      </c>
      <c r="I953" s="31" t="str">
        <f>IF(LEFT(H953,4)="Tour",VLOOKUP(A953,Database!$A:$C,3,FALSE),"")</f>
        <v>K</v>
      </c>
      <c r="J953" s="31" t="str">
        <f>VLOOKUP($A953,Location!$A:$J,7,FALSE)</f>
        <v>Ouzbékistan</v>
      </c>
      <c r="K953" s="31" t="str">
        <f>IFERROR(VLOOKUP(J953,Setup_Team!$B:$C,2,FALSE), "TDB")</f>
        <v>NZD</v>
      </c>
      <c r="L953" s="31" t="str">
        <f>VLOOKUP($A953,Location!$A:$J,8,FALSE)</f>
        <v>Colombie</v>
      </c>
      <c r="M953" s="31" t="str">
        <f>IFERROR(VLOOKUP(L953,Setup_Team!$B:$C,2,FALSE), "TDB")</f>
        <v>COL</v>
      </c>
      <c r="N953" s="31" t="str">
        <f>VLOOKUP($A953,Location!$A:$J,9,FALSE)</f>
        <v>Mexique City</v>
      </c>
      <c r="O953" s="31" t="str">
        <f>VLOOKUP($A953,Location!$A:$J,10,FALSE)</f>
        <v>Estadio Azteca</v>
      </c>
      <c r="R953" s="31">
        <v>0</v>
      </c>
      <c r="S953" s="25">
        <f>VLOOKUP($A953,Database!$A:$Y,10,FALSE)</f>
        <v>157</v>
      </c>
      <c r="T953" s="25">
        <f>VLOOKUP($A953,Database!$A:$Y,11,FALSE)</f>
        <v>130</v>
      </c>
      <c r="U953" s="25">
        <f>VLOOKUP($A953,Database!$A:$Y,12,FALSE)</f>
        <v>44</v>
      </c>
      <c r="V953" s="25" t="str">
        <f>VLOOKUP(A953,Database!A:M,13,FALSE)</f>
        <v>À venir</v>
      </c>
      <c r="W953" s="25" t="str">
        <f>VLOOKUP($A953,Database!$A:$Y,20,FALSE)</f>
        <v/>
      </c>
      <c r="X953" s="25" t="str">
        <f>VLOOKUP($A953,Database!$A:$Y,21,FALSE)</f>
        <v/>
      </c>
      <c r="Y953" s="25" t="str">
        <f ca="1">IF(C953&lt;NOW(),IF(AND(P953&gt;Q953,W953&gt;X953),S953,IF(AND(P953=Q953,W953=X953),T953,IF(AND(P953&lt;Q953,W953&lt;X953),U953,0))),"")</f>
        <v/>
      </c>
      <c r="Z953" s="25">
        <f>IF(AND(P953=W953,Q953=X953),1,0)</f>
        <v>1</v>
      </c>
      <c r="AA953" s="25" t="str">
        <f>IF(Z953=0,"",IF(ISBLANK(VLOOKUP(A953,Database!A:AA,22,FALSE)),"",VLOOKUP(A953,Database!A:AA,22,FALSE)))</f>
        <v>Exact</v>
      </c>
      <c r="AB953" s="25">
        <f ca="1">IFERROR(IF(AND(Y953&lt;&gt;"",OR(V953="Terminé",V953="En cours")),VLOOKUP(AA953,Setup_ScoreExactBonus!A:D,4,FALSE),0),0)</f>
        <v>0</v>
      </c>
      <c r="AC953" s="31" t="str">
        <f ca="1">IF(Y953&lt;&gt;"", Y953 + IF(Z953=1,AB953, 0), "")</f>
        <v/>
      </c>
      <c r="AD953" s="31">
        <f ca="1">SUMIFS(AC$2:AC953,D$2:D953,D953)*IF(R953=0,1,2)</f>
        <v>0</v>
      </c>
    </row>
    <row r="954" spans="1:30" x14ac:dyDescent="0.35">
      <c r="A954" s="31">
        <f>IF(ISBLANK(B954),"",COUNTIF(B$2:B954,B954))-1</f>
        <v>24</v>
      </c>
      <c r="B954" s="31">
        <v>17</v>
      </c>
      <c r="C954" s="10">
        <f>VLOOKUP($A954,Database!$A:$Y,7,FALSE)</f>
        <v>46191.166666666664</v>
      </c>
      <c r="D954" s="31" t="str">
        <f>VLOOKUP(Pronostics!$B954,Setup_MPP!$A:$G,3,FALSE)</f>
        <v>Joueur17</v>
      </c>
      <c r="E954" s="31" t="str">
        <f>VLOOKUP(Pronostics!$B954,Setup_MPP!$A:$G,2,FALSE)</f>
        <v>Joueur17</v>
      </c>
      <c r="F954" s="31" t="str">
        <f>VLOOKUP($B954,Setup_MPP!$A:$E,4,FALSE)</f>
        <v>#FFB0B0</v>
      </c>
      <c r="G954" s="31" t="str">
        <f>VLOOKUP($B954,Setup_MPP!$A:$E,5,FALSE)</f>
        <v>#F25757</v>
      </c>
      <c r="H954" s="31" t="str">
        <f>IFERROR(IF(AND(A954&gt;=1,A954&lt;=104),VLOOKUP($A954,Location!$A:$J,6,FALSE),IF(A954=0,"Avant l'ouverture",IF(OR(A954=105,A954=106),"Bonus"))),"")</f>
        <v>Tour 1</v>
      </c>
      <c r="I954" s="31" t="str">
        <f>IF(LEFT(H954,4)="Tour",VLOOKUP(A954,Database!$A:$C,3,FALSE),"")</f>
        <v>K</v>
      </c>
      <c r="J954" s="31" t="str">
        <f>VLOOKUP($A954,Location!$A:$J,7,FALSE)</f>
        <v>Ouzbékistan</v>
      </c>
      <c r="K954" s="31" t="str">
        <f>IFERROR(VLOOKUP(J954,Setup_Team!$B:$C,2,FALSE), "TDB")</f>
        <v>NZD</v>
      </c>
      <c r="L954" s="31" t="str">
        <f>VLOOKUP($A954,Location!$A:$J,8,FALSE)</f>
        <v>Colombie</v>
      </c>
      <c r="M954" s="31" t="str">
        <f>IFERROR(VLOOKUP(L954,Setup_Team!$B:$C,2,FALSE), "TDB")</f>
        <v>COL</v>
      </c>
      <c r="N954" s="31" t="str">
        <f>VLOOKUP($A954,Location!$A:$J,9,FALSE)</f>
        <v>Mexique City</v>
      </c>
      <c r="O954" s="31" t="str">
        <f>VLOOKUP($A954,Location!$A:$J,10,FALSE)</f>
        <v>Estadio Azteca</v>
      </c>
      <c r="R954" s="31">
        <v>0</v>
      </c>
      <c r="S954" s="25">
        <f>VLOOKUP($A954,Database!$A:$Y,10,FALSE)</f>
        <v>157</v>
      </c>
      <c r="T954" s="25">
        <f>VLOOKUP($A954,Database!$A:$Y,11,FALSE)</f>
        <v>130</v>
      </c>
      <c r="U954" s="25">
        <f>VLOOKUP($A954,Database!$A:$Y,12,FALSE)</f>
        <v>44</v>
      </c>
      <c r="V954" s="25" t="str">
        <f>VLOOKUP(A954,Database!A:M,13,FALSE)</f>
        <v>À venir</v>
      </c>
      <c r="W954" s="25" t="str">
        <f>VLOOKUP($A954,Database!$A:$Y,20,FALSE)</f>
        <v/>
      </c>
      <c r="X954" s="25" t="str">
        <f>VLOOKUP($A954,Database!$A:$Y,21,FALSE)</f>
        <v/>
      </c>
      <c r="Y954" s="25" t="str">
        <f ca="1">IF(C954&lt;NOW(),IF(AND(P954&gt;Q954,W954&gt;X954),S954,IF(AND(P954=Q954,W954=X954),T954,IF(AND(P954&lt;Q954,W954&lt;X954),U954,0))),"")</f>
        <v/>
      </c>
      <c r="Z954" s="25">
        <f>IF(AND(P954=W954,Q954=X954),1,0)</f>
        <v>1</v>
      </c>
      <c r="AA954" s="25" t="str">
        <f>IF(Z954=0,"",IF(ISBLANK(VLOOKUP(A954,Database!A:AA,22,FALSE)),"",VLOOKUP(A954,Database!A:AA,22,FALSE)))</f>
        <v>Exact</v>
      </c>
      <c r="AB954" s="25">
        <f ca="1">IFERROR(IF(AND(Y954&lt;&gt;"",OR(V954="Terminé",V954="En cours")),VLOOKUP(AA954,Setup_ScoreExactBonus!A:D,4,FALSE),0),0)</f>
        <v>0</v>
      </c>
      <c r="AC954" s="31" t="str">
        <f ca="1">IF(Y954&lt;&gt;"", Y954 + IF(Z954=1,AB954, 0), "")</f>
        <v/>
      </c>
      <c r="AD954" s="31">
        <f ca="1">SUMIFS(AC$2:AC954,D$2:D954,D954)*IF(R954=0,1,2)</f>
        <v>0</v>
      </c>
    </row>
    <row r="955" spans="1:30" x14ac:dyDescent="0.35">
      <c r="A955" s="31">
        <f>IF(ISBLANK(B955),"",COUNTIF(B$2:B955,B955))-1</f>
        <v>24</v>
      </c>
      <c r="B955" s="31">
        <v>18</v>
      </c>
      <c r="C955" s="10">
        <f>VLOOKUP($A955,Database!$A:$Y,7,FALSE)</f>
        <v>46191.166666666664</v>
      </c>
      <c r="D955" s="31" t="str">
        <f>VLOOKUP(Pronostics!$B955,Setup_MPP!$A:$G,3,FALSE)</f>
        <v>Joueur18</v>
      </c>
      <c r="E955" s="31" t="str">
        <f>VLOOKUP(Pronostics!$B955,Setup_MPP!$A:$G,2,FALSE)</f>
        <v>Joueur18</v>
      </c>
      <c r="F955" s="31" t="str">
        <f>VLOOKUP($B955,Setup_MPP!$A:$E,4,FALSE)</f>
        <v>#FFC9B0</v>
      </c>
      <c r="G955" s="31" t="str">
        <f>VLOOKUP($B955,Setup_MPP!$A:$E,5,FALSE)</f>
        <v>#F28D57</v>
      </c>
      <c r="H955" s="31" t="str">
        <f>IFERROR(IF(AND(A955&gt;=1,A955&lt;=104),VLOOKUP($A955,Location!$A:$J,6,FALSE),IF(A955=0,"Avant l'ouverture",IF(OR(A955=105,A955=106),"Bonus"))),"")</f>
        <v>Tour 1</v>
      </c>
      <c r="I955" s="31" t="str">
        <f>IF(LEFT(H955,4)="Tour",VLOOKUP(A955,Database!$A:$C,3,FALSE),"")</f>
        <v>K</v>
      </c>
      <c r="J955" s="31" t="str">
        <f>VLOOKUP($A955,Location!$A:$J,7,FALSE)</f>
        <v>Ouzbékistan</v>
      </c>
      <c r="K955" s="31" t="str">
        <f>IFERROR(VLOOKUP(J955,Setup_Team!$B:$C,2,FALSE), "TDB")</f>
        <v>NZD</v>
      </c>
      <c r="L955" s="31" t="str">
        <f>VLOOKUP($A955,Location!$A:$J,8,FALSE)</f>
        <v>Colombie</v>
      </c>
      <c r="M955" s="31" t="str">
        <f>IFERROR(VLOOKUP(L955,Setup_Team!$B:$C,2,FALSE), "TDB")</f>
        <v>COL</v>
      </c>
      <c r="N955" s="31" t="str">
        <f>VLOOKUP($A955,Location!$A:$J,9,FALSE)</f>
        <v>Mexique City</v>
      </c>
      <c r="O955" s="31" t="str">
        <f>VLOOKUP($A955,Location!$A:$J,10,FALSE)</f>
        <v>Estadio Azteca</v>
      </c>
      <c r="R955" s="31">
        <v>0</v>
      </c>
      <c r="S955" s="25">
        <f>VLOOKUP($A955,Database!$A:$Y,10,FALSE)</f>
        <v>157</v>
      </c>
      <c r="T955" s="25">
        <f>VLOOKUP($A955,Database!$A:$Y,11,FALSE)</f>
        <v>130</v>
      </c>
      <c r="U955" s="25">
        <f>VLOOKUP($A955,Database!$A:$Y,12,FALSE)</f>
        <v>44</v>
      </c>
      <c r="V955" s="25" t="str">
        <f>VLOOKUP(A955,Database!A:M,13,FALSE)</f>
        <v>À venir</v>
      </c>
      <c r="W955" s="25" t="str">
        <f>VLOOKUP($A955,Database!$A:$Y,20,FALSE)</f>
        <v/>
      </c>
      <c r="X955" s="25" t="str">
        <f>VLOOKUP($A955,Database!$A:$Y,21,FALSE)</f>
        <v/>
      </c>
      <c r="Y955" s="25" t="str">
        <f ca="1">IF(C955&lt;NOW(),IF(AND(P955&gt;Q955,W955&gt;X955),S955,IF(AND(P955=Q955,W955=X955),T955,IF(AND(P955&lt;Q955,W955&lt;X955),U955,0))),"")</f>
        <v/>
      </c>
      <c r="Z955" s="25">
        <f>IF(AND(P955=W955,Q955=X955),1,0)</f>
        <v>1</v>
      </c>
      <c r="AA955" s="25" t="str">
        <f>IF(Z955=0,"",IF(ISBLANK(VLOOKUP(A955,Database!A:AA,22,FALSE)),"",VLOOKUP(A955,Database!A:AA,22,FALSE)))</f>
        <v>Exact</v>
      </c>
      <c r="AB955" s="25">
        <f ca="1">IFERROR(IF(AND(Y955&lt;&gt;"",OR(V955="Terminé",V955="En cours")),VLOOKUP(AA955,Setup_ScoreExactBonus!A:D,4,FALSE),0),0)</f>
        <v>0</v>
      </c>
      <c r="AC955" s="31" t="str">
        <f ca="1">IF(Y955&lt;&gt;"", Y955 + IF(Z955=1,AB955, 0), "")</f>
        <v/>
      </c>
      <c r="AD955" s="31">
        <f ca="1">SUMIFS(AC$2:AC955,D$2:D955,D955)*IF(R955=0,1,2)</f>
        <v>0</v>
      </c>
    </row>
    <row r="956" spans="1:30" x14ac:dyDescent="0.35">
      <c r="A956" s="31">
        <f>IF(ISBLANK(B956),"",COUNTIF(B$2:B956,B956))-1</f>
        <v>24</v>
      </c>
      <c r="B956" s="31">
        <v>19</v>
      </c>
      <c r="C956" s="10">
        <f>VLOOKUP($A956,Database!$A:$Y,7,FALSE)</f>
        <v>46191.166666666664</v>
      </c>
      <c r="D956" s="31" t="str">
        <f>VLOOKUP(Pronostics!$B956,Setup_MPP!$A:$G,3,FALSE)</f>
        <v>Joueur19</v>
      </c>
      <c r="E956" s="31" t="str">
        <f>VLOOKUP(Pronostics!$B956,Setup_MPP!$A:$G,2,FALSE)</f>
        <v>Joueur19</v>
      </c>
      <c r="F956" s="31" t="str">
        <f>VLOOKUP($B956,Setup_MPP!$A:$E,4,FALSE)</f>
        <v>#D5D5D5</v>
      </c>
      <c r="G956" s="31" t="str">
        <f>VLOOKUP($B956,Setup_MPP!$A:$E,5,FALSE)</f>
        <v>#727272</v>
      </c>
      <c r="H956" s="31" t="str">
        <f>IFERROR(IF(AND(A956&gt;=1,A956&lt;=104),VLOOKUP($A956,Location!$A:$J,6,FALSE),IF(A956=0,"Avant l'ouverture",IF(OR(A956=105,A956=106),"Bonus"))),"")</f>
        <v>Tour 1</v>
      </c>
      <c r="I956" s="31" t="str">
        <f>IF(LEFT(H956,4)="Tour",VLOOKUP(A956,Database!$A:$C,3,FALSE),"")</f>
        <v>K</v>
      </c>
      <c r="J956" s="31" t="str">
        <f>VLOOKUP($A956,Location!$A:$J,7,FALSE)</f>
        <v>Ouzbékistan</v>
      </c>
      <c r="K956" s="31" t="str">
        <f>IFERROR(VLOOKUP(J956,Setup_Team!$B:$C,2,FALSE), "TDB")</f>
        <v>NZD</v>
      </c>
      <c r="L956" s="31" t="str">
        <f>VLOOKUP($A956,Location!$A:$J,8,FALSE)</f>
        <v>Colombie</v>
      </c>
      <c r="M956" s="31" t="str">
        <f>IFERROR(VLOOKUP(L956,Setup_Team!$B:$C,2,FALSE), "TDB")</f>
        <v>COL</v>
      </c>
      <c r="N956" s="31" t="str">
        <f>VLOOKUP($A956,Location!$A:$J,9,FALSE)</f>
        <v>Mexique City</v>
      </c>
      <c r="O956" s="31" t="str">
        <f>VLOOKUP($A956,Location!$A:$J,10,FALSE)</f>
        <v>Estadio Azteca</v>
      </c>
      <c r="R956" s="31">
        <v>0</v>
      </c>
      <c r="S956" s="25">
        <f>VLOOKUP($A956,Database!$A:$Y,10,FALSE)</f>
        <v>157</v>
      </c>
      <c r="T956" s="25">
        <f>VLOOKUP($A956,Database!$A:$Y,11,FALSE)</f>
        <v>130</v>
      </c>
      <c r="U956" s="25">
        <f>VLOOKUP($A956,Database!$A:$Y,12,FALSE)</f>
        <v>44</v>
      </c>
      <c r="V956" s="25" t="str">
        <f>VLOOKUP(A956,Database!A:M,13,FALSE)</f>
        <v>À venir</v>
      </c>
      <c r="W956" s="25" t="str">
        <f>VLOOKUP($A956,Database!$A:$Y,20,FALSE)</f>
        <v/>
      </c>
      <c r="X956" s="25" t="str">
        <f>VLOOKUP($A956,Database!$A:$Y,21,FALSE)</f>
        <v/>
      </c>
      <c r="Y956" s="25" t="str">
        <f ca="1">IF(C956&lt;NOW(),IF(AND(P956&gt;Q956,W956&gt;X956),S956,IF(AND(P956=Q956,W956=X956),T956,IF(AND(P956&lt;Q956,W956&lt;X956),U956,0))),"")</f>
        <v/>
      </c>
      <c r="Z956" s="25">
        <f>IF(AND(P956=W956,Q956=X956),1,0)</f>
        <v>1</v>
      </c>
      <c r="AA956" s="25" t="str">
        <f>IF(Z956=0,"",IF(ISBLANK(VLOOKUP(A956,Database!A:AA,22,FALSE)),"",VLOOKUP(A956,Database!A:AA,22,FALSE)))</f>
        <v>Exact</v>
      </c>
      <c r="AB956" s="25">
        <f ca="1">IFERROR(IF(AND(Y956&lt;&gt;"",OR(V956="Terminé",V956="En cours")),VLOOKUP(AA956,Setup_ScoreExactBonus!A:D,4,FALSE),0),0)</f>
        <v>0</v>
      </c>
      <c r="AC956" s="31" t="str">
        <f ca="1">IF(Y956&lt;&gt;"", Y956 + IF(Z956=1,AB956, 0), "")</f>
        <v/>
      </c>
      <c r="AD956" s="31">
        <f ca="1">SUMIFS(AC$2:AC956,D$2:D956,D956)*IF(R956=0,1,2)</f>
        <v>0</v>
      </c>
    </row>
    <row r="957" spans="1:30" x14ac:dyDescent="0.35">
      <c r="A957" s="31">
        <f>IF(ISBLANK(B957),"",COUNTIF(B$2:B957,B957))-1</f>
        <v>24</v>
      </c>
      <c r="B957" s="31">
        <v>20</v>
      </c>
      <c r="C957" s="10">
        <f>VLOOKUP($A957,Database!$A:$Y,7,FALSE)</f>
        <v>46191.166666666664</v>
      </c>
      <c r="D957" s="31" t="str">
        <f>VLOOKUP(Pronostics!$B957,Setup_MPP!$A:$G,3,FALSE)</f>
        <v>Joueur20</v>
      </c>
      <c r="E957" s="31" t="str">
        <f>VLOOKUP(Pronostics!$B957,Setup_MPP!$A:$G,2,FALSE)</f>
        <v>Joueur20</v>
      </c>
      <c r="F957" s="31" t="str">
        <f>VLOOKUP($B957,Setup_MPP!$A:$E,4,FALSE)</f>
        <v>#D5D5D5</v>
      </c>
      <c r="G957" s="31" t="str">
        <f>VLOOKUP($B957,Setup_MPP!$A:$E,5,FALSE)</f>
        <v>#727272</v>
      </c>
      <c r="H957" s="31" t="str">
        <f>IFERROR(IF(AND(A957&gt;=1,A957&lt;=104),VLOOKUP($A957,Location!$A:$J,6,FALSE),IF(A957=0,"Avant l'ouverture",IF(OR(A957=105,A957=106),"Bonus"))),"")</f>
        <v>Tour 1</v>
      </c>
      <c r="I957" s="31" t="str">
        <f>IF(LEFT(H957,4)="Tour",VLOOKUP(A957,Database!$A:$C,3,FALSE),"")</f>
        <v>K</v>
      </c>
      <c r="J957" s="31" t="str">
        <f>VLOOKUP($A957,Location!$A:$J,7,FALSE)</f>
        <v>Ouzbékistan</v>
      </c>
      <c r="K957" s="31" t="str">
        <f>IFERROR(VLOOKUP(J957,Setup_Team!$B:$C,2,FALSE), "TDB")</f>
        <v>NZD</v>
      </c>
      <c r="L957" s="31" t="str">
        <f>VLOOKUP($A957,Location!$A:$J,8,FALSE)</f>
        <v>Colombie</v>
      </c>
      <c r="M957" s="31" t="str">
        <f>IFERROR(VLOOKUP(L957,Setup_Team!$B:$C,2,FALSE), "TDB")</f>
        <v>COL</v>
      </c>
      <c r="N957" s="31" t="str">
        <f>VLOOKUP($A957,Location!$A:$J,9,FALSE)</f>
        <v>Mexique City</v>
      </c>
      <c r="O957" s="31" t="str">
        <f>VLOOKUP($A957,Location!$A:$J,10,FALSE)</f>
        <v>Estadio Azteca</v>
      </c>
      <c r="R957" s="31">
        <v>0</v>
      </c>
      <c r="S957" s="25">
        <f>VLOOKUP($A957,Database!$A:$Y,10,FALSE)</f>
        <v>157</v>
      </c>
      <c r="T957" s="25">
        <f>VLOOKUP($A957,Database!$A:$Y,11,FALSE)</f>
        <v>130</v>
      </c>
      <c r="U957" s="25">
        <f>VLOOKUP($A957,Database!$A:$Y,12,FALSE)</f>
        <v>44</v>
      </c>
      <c r="V957" s="25" t="str">
        <f>VLOOKUP(A957,Database!A:M,13,FALSE)</f>
        <v>À venir</v>
      </c>
      <c r="W957" s="25" t="str">
        <f>VLOOKUP($A957,Database!$A:$Y,20,FALSE)</f>
        <v/>
      </c>
      <c r="X957" s="25" t="str">
        <f>VLOOKUP($A957,Database!$A:$Y,21,FALSE)</f>
        <v/>
      </c>
      <c r="Y957" s="25" t="str">
        <f ca="1">IF(C957&lt;NOW(),IF(AND(P957&gt;Q957,W957&gt;X957),S957,IF(AND(P957=Q957,W957=X957),T957,IF(AND(P957&lt;Q957,W957&lt;X957),U957,0))),"")</f>
        <v/>
      </c>
      <c r="Z957" s="25">
        <f>IF(AND(P957=W957,Q957=X957),1,0)</f>
        <v>1</v>
      </c>
      <c r="AA957" s="25" t="str">
        <f>IF(Z957=0,"",IF(ISBLANK(VLOOKUP(A957,Database!A:AA,22,FALSE)),"",VLOOKUP(A957,Database!A:AA,22,FALSE)))</f>
        <v>Exact</v>
      </c>
      <c r="AB957" s="25">
        <f ca="1">IFERROR(IF(AND(Y957&lt;&gt;"",OR(V957="Terminé",V957="En cours")),VLOOKUP(AA957,Setup_ScoreExactBonus!A:D,4,FALSE),0),0)</f>
        <v>0</v>
      </c>
      <c r="AC957" s="31" t="str">
        <f ca="1">IF(Y957&lt;&gt;"", Y957 + IF(Z957=1,AB957, 0), "")</f>
        <v/>
      </c>
      <c r="AD957" s="31">
        <f ca="1">SUMIFS(AC$2:AC957,D$2:D957,D957)*IF(R957=0,1,2)</f>
        <v>0</v>
      </c>
    </row>
    <row r="958" spans="1:30" x14ac:dyDescent="0.35">
      <c r="A958" s="31">
        <f>IF(ISBLANK(B958),"",COUNTIF(B$2:B958,B958))-1</f>
        <v>24</v>
      </c>
      <c r="B958" s="31">
        <v>21</v>
      </c>
      <c r="C958" s="10">
        <f>VLOOKUP($A958,Database!$A:$Y,7,FALSE)</f>
        <v>46191.166666666664</v>
      </c>
      <c r="D958" s="31" t="str">
        <f>VLOOKUP(Pronostics!$B958,Setup_MPP!$A:$G,3,FALSE)</f>
        <v>Joueur21</v>
      </c>
      <c r="E958" s="31" t="str">
        <f>VLOOKUP(Pronostics!$B958,Setup_MPP!$A:$G,2,FALSE)</f>
        <v>Joueur21</v>
      </c>
      <c r="F958" s="31" t="str">
        <f>VLOOKUP($B958,Setup_MPP!$A:$E,4,FALSE)</f>
        <v>#D5D5D5</v>
      </c>
      <c r="G958" s="31" t="str">
        <f>VLOOKUP($B958,Setup_MPP!$A:$E,5,FALSE)</f>
        <v>#727272</v>
      </c>
      <c r="H958" s="31" t="str">
        <f>IFERROR(IF(AND(A958&gt;=1,A958&lt;=104),VLOOKUP($A958,Location!$A:$J,6,FALSE),IF(A958=0,"Avant l'ouverture",IF(OR(A958=105,A958=106),"Bonus"))),"")</f>
        <v>Tour 1</v>
      </c>
      <c r="I958" s="31" t="str">
        <f>IF(LEFT(H958,4)="Tour",VLOOKUP(A958,Database!$A:$C,3,FALSE),"")</f>
        <v>K</v>
      </c>
      <c r="J958" s="31" t="str">
        <f>VLOOKUP($A958,Location!$A:$J,7,FALSE)</f>
        <v>Ouzbékistan</v>
      </c>
      <c r="K958" s="31" t="str">
        <f>IFERROR(VLOOKUP(J958,Setup_Team!$B:$C,2,FALSE), "TDB")</f>
        <v>NZD</v>
      </c>
      <c r="L958" s="31" t="str">
        <f>VLOOKUP($A958,Location!$A:$J,8,FALSE)</f>
        <v>Colombie</v>
      </c>
      <c r="M958" s="31" t="str">
        <f>IFERROR(VLOOKUP(L958,Setup_Team!$B:$C,2,FALSE), "TDB")</f>
        <v>COL</v>
      </c>
      <c r="N958" s="31" t="str">
        <f>VLOOKUP($A958,Location!$A:$J,9,FALSE)</f>
        <v>Mexique City</v>
      </c>
      <c r="O958" s="31" t="str">
        <f>VLOOKUP($A958,Location!$A:$J,10,FALSE)</f>
        <v>Estadio Azteca</v>
      </c>
      <c r="R958" s="31">
        <v>0</v>
      </c>
      <c r="S958" s="25">
        <f>VLOOKUP($A958,Database!$A:$Y,10,FALSE)</f>
        <v>157</v>
      </c>
      <c r="T958" s="25">
        <f>VLOOKUP($A958,Database!$A:$Y,11,FALSE)</f>
        <v>130</v>
      </c>
      <c r="U958" s="25">
        <f>VLOOKUP($A958,Database!$A:$Y,12,FALSE)</f>
        <v>44</v>
      </c>
      <c r="V958" s="25" t="str">
        <f>VLOOKUP(A958,Database!A:M,13,FALSE)</f>
        <v>À venir</v>
      </c>
      <c r="W958" s="25" t="str">
        <f>VLOOKUP($A958,Database!$A:$Y,20,FALSE)</f>
        <v/>
      </c>
      <c r="X958" s="25" t="str">
        <f>VLOOKUP($A958,Database!$A:$Y,21,FALSE)</f>
        <v/>
      </c>
      <c r="Y958" s="25" t="str">
        <f ca="1">IF(C958&lt;NOW(),IF(AND(P958&gt;Q958,W958&gt;X958),S958,IF(AND(P958=Q958,W958=X958),T958,IF(AND(P958&lt;Q958,W958&lt;X958),U958,0))),"")</f>
        <v/>
      </c>
      <c r="Z958" s="25">
        <f>IF(AND(P958=W958,Q958=X958),1,0)</f>
        <v>1</v>
      </c>
      <c r="AA958" s="25" t="str">
        <f>IF(Z958=0,"",IF(ISBLANK(VLOOKUP(A958,Database!A:AA,22,FALSE)),"",VLOOKUP(A958,Database!A:AA,22,FALSE)))</f>
        <v>Exact</v>
      </c>
      <c r="AB958" s="25">
        <f ca="1">IFERROR(IF(AND(Y958&lt;&gt;"",OR(V958="Terminé",V958="En cours")),VLOOKUP(AA958,Setup_ScoreExactBonus!A:D,4,FALSE),0),0)</f>
        <v>0</v>
      </c>
      <c r="AC958" s="31" t="str">
        <f ca="1">IF(Y958&lt;&gt;"", Y958 + IF(Z958=1,AB958, 0), "")</f>
        <v/>
      </c>
      <c r="AD958" s="31">
        <f ca="1">SUMIFS(AC$2:AC958,D$2:D958,D958)*IF(R958=0,1,2)</f>
        <v>0</v>
      </c>
    </row>
    <row r="959" spans="1:30" x14ac:dyDescent="0.35">
      <c r="A959" s="31">
        <f>IF(ISBLANK(B959),"",COUNTIF(B$2:B959,B959))-1</f>
        <v>24</v>
      </c>
      <c r="B959" s="31">
        <v>22</v>
      </c>
      <c r="C959" s="10">
        <f>VLOOKUP($A959,Database!$A:$Y,7,FALSE)</f>
        <v>46191.166666666664</v>
      </c>
      <c r="D959" s="31" t="str">
        <f>VLOOKUP(Pronostics!$B959,Setup_MPP!$A:$G,3,FALSE)</f>
        <v>Joueur22</v>
      </c>
      <c r="E959" s="31" t="str">
        <f>VLOOKUP(Pronostics!$B959,Setup_MPP!$A:$G,2,FALSE)</f>
        <v>Joueur22</v>
      </c>
      <c r="F959" s="31" t="str">
        <f>VLOOKUP($B959,Setup_MPP!$A:$E,4,FALSE)</f>
        <v>#D5D5D5</v>
      </c>
      <c r="G959" s="31" t="str">
        <f>VLOOKUP($B959,Setup_MPP!$A:$E,5,FALSE)</f>
        <v>#727272</v>
      </c>
      <c r="H959" s="31" t="str">
        <f>IFERROR(IF(AND(A959&gt;=1,A959&lt;=104),VLOOKUP($A959,Location!$A:$J,6,FALSE),IF(A959=0,"Avant l'ouverture",IF(OR(A959=105,A959=106),"Bonus"))),"")</f>
        <v>Tour 1</v>
      </c>
      <c r="I959" s="31" t="str">
        <f>IF(LEFT(H959,4)="Tour",VLOOKUP(A959,Database!$A:$C,3,FALSE),"")</f>
        <v>K</v>
      </c>
      <c r="J959" s="31" t="str">
        <f>VLOOKUP($A959,Location!$A:$J,7,FALSE)</f>
        <v>Ouzbékistan</v>
      </c>
      <c r="K959" s="31" t="str">
        <f>IFERROR(VLOOKUP(J959,Setup_Team!$B:$C,2,FALSE), "TDB")</f>
        <v>NZD</v>
      </c>
      <c r="L959" s="31" t="str">
        <f>VLOOKUP($A959,Location!$A:$J,8,FALSE)</f>
        <v>Colombie</v>
      </c>
      <c r="M959" s="31" t="str">
        <f>IFERROR(VLOOKUP(L959,Setup_Team!$B:$C,2,FALSE), "TDB")</f>
        <v>COL</v>
      </c>
      <c r="N959" s="31" t="str">
        <f>VLOOKUP($A959,Location!$A:$J,9,FALSE)</f>
        <v>Mexique City</v>
      </c>
      <c r="O959" s="31" t="str">
        <f>VLOOKUP($A959,Location!$A:$J,10,FALSE)</f>
        <v>Estadio Azteca</v>
      </c>
      <c r="R959" s="31">
        <v>0</v>
      </c>
      <c r="S959" s="25">
        <f>VLOOKUP($A959,Database!$A:$Y,10,FALSE)</f>
        <v>157</v>
      </c>
      <c r="T959" s="25">
        <f>VLOOKUP($A959,Database!$A:$Y,11,FALSE)</f>
        <v>130</v>
      </c>
      <c r="U959" s="25">
        <f>VLOOKUP($A959,Database!$A:$Y,12,FALSE)</f>
        <v>44</v>
      </c>
      <c r="V959" s="25" t="str">
        <f>VLOOKUP(A959,Database!A:M,13,FALSE)</f>
        <v>À venir</v>
      </c>
      <c r="W959" s="25" t="str">
        <f>VLOOKUP($A959,Database!$A:$Y,20,FALSE)</f>
        <v/>
      </c>
      <c r="X959" s="25" t="str">
        <f>VLOOKUP($A959,Database!$A:$Y,21,FALSE)</f>
        <v/>
      </c>
      <c r="Y959" s="25" t="str">
        <f ca="1">IF(C959&lt;NOW(),IF(AND(P959&gt;Q959,W959&gt;X959),S959,IF(AND(P959=Q959,W959=X959),T959,IF(AND(P959&lt;Q959,W959&lt;X959),U959,0))),"")</f>
        <v/>
      </c>
      <c r="Z959" s="25">
        <f>IF(AND(P959=W959,Q959=X959),1,0)</f>
        <v>1</v>
      </c>
      <c r="AA959" s="25" t="str">
        <f>IF(Z959=0,"",IF(ISBLANK(VLOOKUP(A959,Database!A:AA,22,FALSE)),"",VLOOKUP(A959,Database!A:AA,22,FALSE)))</f>
        <v>Exact</v>
      </c>
      <c r="AB959" s="25">
        <f ca="1">IFERROR(IF(AND(Y959&lt;&gt;"",OR(V959="Terminé",V959="En cours")),VLOOKUP(AA959,Setup_ScoreExactBonus!A:D,4,FALSE),0),0)</f>
        <v>0</v>
      </c>
      <c r="AC959" s="31" t="str">
        <f ca="1">IF(Y959&lt;&gt;"", Y959 + IF(Z959=1,AB959, 0), "")</f>
        <v/>
      </c>
      <c r="AD959" s="31">
        <f ca="1">SUMIFS(AC$2:AC959,D$2:D959,D959)*IF(R959=0,1,2)</f>
        <v>0</v>
      </c>
    </row>
    <row r="960" spans="1:30" x14ac:dyDescent="0.35">
      <c r="A960" s="31">
        <f>IF(ISBLANK(B960),"",COUNTIF(B$2:B960,B960))-1</f>
        <v>24</v>
      </c>
      <c r="B960" s="31">
        <v>23</v>
      </c>
      <c r="C960" s="10">
        <f>VLOOKUP($A960,Database!$A:$Y,7,FALSE)</f>
        <v>46191.166666666664</v>
      </c>
      <c r="D960" s="31" t="str">
        <f>VLOOKUP(Pronostics!$B960,Setup_MPP!$A:$G,3,FALSE)</f>
        <v>Joueur23</v>
      </c>
      <c r="E960" s="31" t="str">
        <f>VLOOKUP(Pronostics!$B960,Setup_MPP!$A:$G,2,FALSE)</f>
        <v>Joueur23</v>
      </c>
      <c r="F960" s="31" t="str">
        <f>VLOOKUP($B960,Setup_MPP!$A:$E,4,FALSE)</f>
        <v>#D5D5D5</v>
      </c>
      <c r="G960" s="31" t="str">
        <f>VLOOKUP($B960,Setup_MPP!$A:$E,5,FALSE)</f>
        <v>#727272</v>
      </c>
      <c r="H960" s="31" t="str">
        <f>IFERROR(IF(AND(A960&gt;=1,A960&lt;=104),VLOOKUP($A960,Location!$A:$J,6,FALSE),IF(A960=0,"Avant l'ouverture",IF(OR(A960=105,A960=106),"Bonus"))),"")</f>
        <v>Tour 1</v>
      </c>
      <c r="I960" s="31" t="str">
        <f>IF(LEFT(H960,4)="Tour",VLOOKUP(A960,Database!$A:$C,3,FALSE),"")</f>
        <v>K</v>
      </c>
      <c r="J960" s="31" t="str">
        <f>VLOOKUP($A960,Location!$A:$J,7,FALSE)</f>
        <v>Ouzbékistan</v>
      </c>
      <c r="K960" s="31" t="str">
        <f>IFERROR(VLOOKUP(J960,Setup_Team!$B:$C,2,FALSE), "TDB")</f>
        <v>NZD</v>
      </c>
      <c r="L960" s="31" t="str">
        <f>VLOOKUP($A960,Location!$A:$J,8,FALSE)</f>
        <v>Colombie</v>
      </c>
      <c r="M960" s="31" t="str">
        <f>IFERROR(VLOOKUP(L960,Setup_Team!$B:$C,2,FALSE), "TDB")</f>
        <v>COL</v>
      </c>
      <c r="N960" s="31" t="str">
        <f>VLOOKUP($A960,Location!$A:$J,9,FALSE)</f>
        <v>Mexique City</v>
      </c>
      <c r="O960" s="31" t="str">
        <f>VLOOKUP($A960,Location!$A:$J,10,FALSE)</f>
        <v>Estadio Azteca</v>
      </c>
      <c r="R960" s="31">
        <v>0</v>
      </c>
      <c r="S960" s="25">
        <f>VLOOKUP($A960,Database!$A:$Y,10,FALSE)</f>
        <v>157</v>
      </c>
      <c r="T960" s="25">
        <f>VLOOKUP($A960,Database!$A:$Y,11,FALSE)</f>
        <v>130</v>
      </c>
      <c r="U960" s="25">
        <f>VLOOKUP($A960,Database!$A:$Y,12,FALSE)</f>
        <v>44</v>
      </c>
      <c r="V960" s="25" t="str">
        <f>VLOOKUP(A960,Database!A:M,13,FALSE)</f>
        <v>À venir</v>
      </c>
      <c r="W960" s="25" t="str">
        <f>VLOOKUP($A960,Database!$A:$Y,20,FALSE)</f>
        <v/>
      </c>
      <c r="X960" s="25" t="str">
        <f>VLOOKUP($A960,Database!$A:$Y,21,FALSE)</f>
        <v/>
      </c>
      <c r="Y960" s="25" t="str">
        <f ca="1">IF(C960&lt;NOW(),IF(AND(P960&gt;Q960,W960&gt;X960),S960,IF(AND(P960=Q960,W960=X960),T960,IF(AND(P960&lt;Q960,W960&lt;X960),U960,0))),"")</f>
        <v/>
      </c>
      <c r="Z960" s="25">
        <f>IF(AND(P960=W960,Q960=X960),1,0)</f>
        <v>1</v>
      </c>
      <c r="AA960" s="25" t="str">
        <f>IF(Z960=0,"",IF(ISBLANK(VLOOKUP(A960,Database!A:AA,22,FALSE)),"",VLOOKUP(A960,Database!A:AA,22,FALSE)))</f>
        <v>Exact</v>
      </c>
      <c r="AB960" s="25">
        <f ca="1">IFERROR(IF(AND(Y960&lt;&gt;"",OR(V960="Terminé",V960="En cours")),VLOOKUP(AA960,Setup_ScoreExactBonus!A:D,4,FALSE),0),0)</f>
        <v>0</v>
      </c>
      <c r="AC960" s="31" t="str">
        <f ca="1">IF(Y960&lt;&gt;"", Y960 + IF(Z960=1,AB960, 0), "")</f>
        <v/>
      </c>
      <c r="AD960" s="31">
        <f ca="1">SUMIFS(AC$2:AC960,D$2:D960,D960)*IF(R960=0,1,2)</f>
        <v>0</v>
      </c>
    </row>
    <row r="961" spans="1:30" x14ac:dyDescent="0.35">
      <c r="A961" s="31">
        <f>IF(ISBLANK(B961),"",COUNTIF(B$2:B961,B961))-1</f>
        <v>24</v>
      </c>
      <c r="B961" s="31">
        <v>24</v>
      </c>
      <c r="C961" s="10">
        <f>VLOOKUP($A961,Database!$A:$Y,7,FALSE)</f>
        <v>46191.166666666664</v>
      </c>
      <c r="D961" s="31" t="str">
        <f>VLOOKUP(Pronostics!$B961,Setup_MPP!$A:$G,3,FALSE)</f>
        <v>Joueur24</v>
      </c>
      <c r="E961" s="31" t="str">
        <f>VLOOKUP(Pronostics!$B961,Setup_MPP!$A:$G,2,FALSE)</f>
        <v>Joueur24</v>
      </c>
      <c r="F961" s="31" t="str">
        <f>VLOOKUP($B961,Setup_MPP!$A:$E,4,FALSE)</f>
        <v>#D5D5D5</v>
      </c>
      <c r="G961" s="31" t="str">
        <f>VLOOKUP($B961,Setup_MPP!$A:$E,5,FALSE)</f>
        <v>#727272</v>
      </c>
      <c r="H961" s="31" t="str">
        <f>IFERROR(IF(AND(A961&gt;=1,A961&lt;=104),VLOOKUP($A961,Location!$A:$J,6,FALSE),IF(A961=0,"Avant l'ouverture",IF(OR(A961=105,A961=106),"Bonus"))),"")</f>
        <v>Tour 1</v>
      </c>
      <c r="I961" s="31" t="str">
        <f>IF(LEFT(H961,4)="Tour",VLOOKUP(A961,Database!$A:$C,3,FALSE),"")</f>
        <v>K</v>
      </c>
      <c r="J961" s="31" t="str">
        <f>VLOOKUP($A961,Location!$A:$J,7,FALSE)</f>
        <v>Ouzbékistan</v>
      </c>
      <c r="K961" s="31" t="str">
        <f>IFERROR(VLOOKUP(J961,Setup_Team!$B:$C,2,FALSE), "TDB")</f>
        <v>NZD</v>
      </c>
      <c r="L961" s="31" t="str">
        <f>VLOOKUP($A961,Location!$A:$J,8,FALSE)</f>
        <v>Colombie</v>
      </c>
      <c r="M961" s="31" t="str">
        <f>IFERROR(VLOOKUP(L961,Setup_Team!$B:$C,2,FALSE), "TDB")</f>
        <v>COL</v>
      </c>
      <c r="N961" s="31" t="str">
        <f>VLOOKUP($A961,Location!$A:$J,9,FALSE)</f>
        <v>Mexique City</v>
      </c>
      <c r="O961" s="31" t="str">
        <f>VLOOKUP($A961,Location!$A:$J,10,FALSE)</f>
        <v>Estadio Azteca</v>
      </c>
      <c r="R961" s="31">
        <v>0</v>
      </c>
      <c r="S961" s="25">
        <f>VLOOKUP($A961,Database!$A:$Y,10,FALSE)</f>
        <v>157</v>
      </c>
      <c r="T961" s="25">
        <f>VLOOKUP($A961,Database!$A:$Y,11,FALSE)</f>
        <v>130</v>
      </c>
      <c r="U961" s="25">
        <f>VLOOKUP($A961,Database!$A:$Y,12,FALSE)</f>
        <v>44</v>
      </c>
      <c r="V961" s="25" t="str">
        <f>VLOOKUP(A961,Database!A:M,13,FALSE)</f>
        <v>À venir</v>
      </c>
      <c r="W961" s="25" t="str">
        <f>VLOOKUP($A961,Database!$A:$Y,20,FALSE)</f>
        <v/>
      </c>
      <c r="X961" s="25" t="str">
        <f>VLOOKUP($A961,Database!$A:$Y,21,FALSE)</f>
        <v/>
      </c>
      <c r="Y961" s="25" t="str">
        <f ca="1">IF(C961&lt;NOW(),IF(AND(P961&gt;Q961,W961&gt;X961),S961,IF(AND(P961=Q961,W961=X961),T961,IF(AND(P961&lt;Q961,W961&lt;X961),U961,0))),"")</f>
        <v/>
      </c>
      <c r="Z961" s="25">
        <f>IF(AND(P961=W961,Q961=X961),1,0)</f>
        <v>1</v>
      </c>
      <c r="AA961" s="25" t="str">
        <f>IF(Z961=0,"",IF(ISBLANK(VLOOKUP(A961,Database!A:AA,22,FALSE)),"",VLOOKUP(A961,Database!A:AA,22,FALSE)))</f>
        <v>Exact</v>
      </c>
      <c r="AB961" s="25">
        <f ca="1">IFERROR(IF(AND(Y961&lt;&gt;"",OR(V961="Terminé",V961="En cours")),VLOOKUP(AA961,Setup_ScoreExactBonus!A:D,4,FALSE),0),0)</f>
        <v>0</v>
      </c>
      <c r="AC961" s="31" t="str">
        <f ca="1">IF(Y961&lt;&gt;"", Y961 + IF(Z961=1,AB961, 0), "")</f>
        <v/>
      </c>
      <c r="AD961" s="31">
        <f ca="1">SUMIFS(AC$2:AC961,D$2:D961,D961)*IF(R961=0,1,2)</f>
        <v>0</v>
      </c>
    </row>
    <row r="962" spans="1:30" x14ac:dyDescent="0.35">
      <c r="A962" s="31">
        <f>IF(ISBLANK(B962),"",COUNTIF(B$2:B962,B962))-1</f>
        <v>24</v>
      </c>
      <c r="B962" s="31">
        <v>25</v>
      </c>
      <c r="C962" s="10">
        <f>VLOOKUP($A962,Database!$A:$Y,7,FALSE)</f>
        <v>46191.166666666664</v>
      </c>
      <c r="D962" s="31" t="str">
        <f>VLOOKUP(Pronostics!$B962,Setup_MPP!$A:$G,3,FALSE)</f>
        <v>Joueur25</v>
      </c>
      <c r="E962" s="31" t="str">
        <f>VLOOKUP(Pronostics!$B962,Setup_MPP!$A:$G,2,FALSE)</f>
        <v>Joueur25</v>
      </c>
      <c r="F962" s="31" t="str">
        <f>VLOOKUP($B962,Setup_MPP!$A:$E,4,FALSE)</f>
        <v>#D5D5D5</v>
      </c>
      <c r="G962" s="31" t="str">
        <f>VLOOKUP($B962,Setup_MPP!$A:$E,5,FALSE)</f>
        <v>#727272</v>
      </c>
      <c r="H962" s="31" t="str">
        <f>IFERROR(IF(AND(A962&gt;=1,A962&lt;=104),VLOOKUP($A962,Location!$A:$J,6,FALSE),IF(A962=0,"Avant l'ouverture",IF(OR(A962=105,A962=106),"Bonus"))),"")</f>
        <v>Tour 1</v>
      </c>
      <c r="I962" s="31" t="str">
        <f>IF(LEFT(H962,4)="Tour",VLOOKUP(A962,Database!$A:$C,3,FALSE),"")</f>
        <v>K</v>
      </c>
      <c r="J962" s="31" t="str">
        <f>VLOOKUP($A962,Location!$A:$J,7,FALSE)</f>
        <v>Ouzbékistan</v>
      </c>
      <c r="K962" s="31" t="str">
        <f>IFERROR(VLOOKUP(J962,Setup_Team!$B:$C,2,FALSE), "TDB")</f>
        <v>NZD</v>
      </c>
      <c r="L962" s="31" t="str">
        <f>VLOOKUP($A962,Location!$A:$J,8,FALSE)</f>
        <v>Colombie</v>
      </c>
      <c r="M962" s="31" t="str">
        <f>IFERROR(VLOOKUP(L962,Setup_Team!$B:$C,2,FALSE), "TDB")</f>
        <v>COL</v>
      </c>
      <c r="N962" s="31" t="str">
        <f>VLOOKUP($A962,Location!$A:$J,9,FALSE)</f>
        <v>Mexique City</v>
      </c>
      <c r="O962" s="31" t="str">
        <f>VLOOKUP($A962,Location!$A:$J,10,FALSE)</f>
        <v>Estadio Azteca</v>
      </c>
      <c r="R962" s="31">
        <v>0</v>
      </c>
      <c r="S962" s="25">
        <f>VLOOKUP($A962,Database!$A:$Y,10,FALSE)</f>
        <v>157</v>
      </c>
      <c r="T962" s="25">
        <f>VLOOKUP($A962,Database!$A:$Y,11,FALSE)</f>
        <v>130</v>
      </c>
      <c r="U962" s="25">
        <f>VLOOKUP($A962,Database!$A:$Y,12,FALSE)</f>
        <v>44</v>
      </c>
      <c r="V962" s="25" t="str">
        <f>VLOOKUP(A962,Database!A:M,13,FALSE)</f>
        <v>À venir</v>
      </c>
      <c r="W962" s="25" t="str">
        <f>VLOOKUP($A962,Database!$A:$Y,20,FALSE)</f>
        <v/>
      </c>
      <c r="X962" s="25" t="str">
        <f>VLOOKUP($A962,Database!$A:$Y,21,FALSE)</f>
        <v/>
      </c>
      <c r="Y962" s="25" t="str">
        <f ca="1">IF(C962&lt;NOW(),IF(AND(P962&gt;Q962,W962&gt;X962),S962,IF(AND(P962=Q962,W962=X962),T962,IF(AND(P962&lt;Q962,W962&lt;X962),U962,0))),"")</f>
        <v/>
      </c>
      <c r="Z962" s="25">
        <f>IF(AND(P962=W962,Q962=X962),1,0)</f>
        <v>1</v>
      </c>
      <c r="AA962" s="25" t="str">
        <f>IF(Z962=0,"",IF(ISBLANK(VLOOKUP(A962,Database!A:AA,22,FALSE)),"",VLOOKUP(A962,Database!A:AA,22,FALSE)))</f>
        <v>Exact</v>
      </c>
      <c r="AB962" s="25">
        <f ca="1">IFERROR(IF(AND(Y962&lt;&gt;"",OR(V962="Terminé",V962="En cours")),VLOOKUP(AA962,Setup_ScoreExactBonus!A:D,4,FALSE),0),0)</f>
        <v>0</v>
      </c>
      <c r="AC962" s="31" t="str">
        <f ca="1">IF(Y962&lt;&gt;"", Y962 + IF(Z962=1,AB962, 0), "")</f>
        <v/>
      </c>
      <c r="AD962" s="31">
        <f ca="1">SUMIFS(AC$2:AC962,D$2:D962,D962)*IF(R962=0,1,2)</f>
        <v>0</v>
      </c>
    </row>
    <row r="963" spans="1:30" x14ac:dyDescent="0.35">
      <c r="A963" s="31">
        <f>IF(ISBLANK(B963),"",COUNTIF(B$2:B963,B963))-1</f>
        <v>24</v>
      </c>
      <c r="B963" s="31">
        <v>26</v>
      </c>
      <c r="C963" s="10">
        <f>VLOOKUP($A963,Database!$A:$Y,7,FALSE)</f>
        <v>46191.166666666664</v>
      </c>
      <c r="D963" s="31" t="str">
        <f>VLOOKUP(Pronostics!$B963,Setup_MPP!$A:$G,3,FALSE)</f>
        <v>Joueur26</v>
      </c>
      <c r="E963" s="31" t="str">
        <f>VLOOKUP(Pronostics!$B963,Setup_MPP!$A:$G,2,FALSE)</f>
        <v>Joueur26</v>
      </c>
      <c r="F963" s="31" t="str">
        <f>VLOOKUP($B963,Setup_MPP!$A:$E,4,FALSE)</f>
        <v>#D5D5D5</v>
      </c>
      <c r="G963" s="31" t="str">
        <f>VLOOKUP($B963,Setup_MPP!$A:$E,5,FALSE)</f>
        <v>#727272</v>
      </c>
      <c r="H963" s="31" t="str">
        <f>IFERROR(IF(AND(A963&gt;=1,A963&lt;=104),VLOOKUP($A963,Location!$A:$J,6,FALSE),IF(A963=0,"Avant l'ouverture",IF(OR(A963=105,A963=106),"Bonus"))),"")</f>
        <v>Tour 1</v>
      </c>
      <c r="I963" s="31" t="str">
        <f>IF(LEFT(H963,4)="Tour",VLOOKUP(A963,Database!$A:$C,3,FALSE),"")</f>
        <v>K</v>
      </c>
      <c r="J963" s="31" t="str">
        <f>VLOOKUP($A963,Location!$A:$J,7,FALSE)</f>
        <v>Ouzbékistan</v>
      </c>
      <c r="K963" s="31" t="str">
        <f>IFERROR(VLOOKUP(J963,Setup_Team!$B:$C,2,FALSE), "TDB")</f>
        <v>NZD</v>
      </c>
      <c r="L963" s="31" t="str">
        <f>VLOOKUP($A963,Location!$A:$J,8,FALSE)</f>
        <v>Colombie</v>
      </c>
      <c r="M963" s="31" t="str">
        <f>IFERROR(VLOOKUP(L963,Setup_Team!$B:$C,2,FALSE), "TDB")</f>
        <v>COL</v>
      </c>
      <c r="N963" s="31" t="str">
        <f>VLOOKUP($A963,Location!$A:$J,9,FALSE)</f>
        <v>Mexique City</v>
      </c>
      <c r="O963" s="31" t="str">
        <f>VLOOKUP($A963,Location!$A:$J,10,FALSE)</f>
        <v>Estadio Azteca</v>
      </c>
      <c r="R963" s="31">
        <v>0</v>
      </c>
      <c r="S963" s="25">
        <f>VLOOKUP($A963,Database!$A:$Y,10,FALSE)</f>
        <v>157</v>
      </c>
      <c r="T963" s="25">
        <f>VLOOKUP($A963,Database!$A:$Y,11,FALSE)</f>
        <v>130</v>
      </c>
      <c r="U963" s="25">
        <f>VLOOKUP($A963,Database!$A:$Y,12,FALSE)</f>
        <v>44</v>
      </c>
      <c r="V963" s="25" t="str">
        <f>VLOOKUP(A963,Database!A:M,13,FALSE)</f>
        <v>À venir</v>
      </c>
      <c r="W963" s="25" t="str">
        <f>VLOOKUP($A963,Database!$A:$Y,20,FALSE)</f>
        <v/>
      </c>
      <c r="X963" s="25" t="str">
        <f>VLOOKUP($A963,Database!$A:$Y,21,FALSE)</f>
        <v/>
      </c>
      <c r="Y963" s="25" t="str">
        <f ca="1">IF(C963&lt;NOW(),IF(AND(P963&gt;Q963,W963&gt;X963),S963,IF(AND(P963=Q963,W963=X963),T963,IF(AND(P963&lt;Q963,W963&lt;X963),U963,0))),"")</f>
        <v/>
      </c>
      <c r="Z963" s="25">
        <f>IF(AND(P963=W963,Q963=X963),1,0)</f>
        <v>1</v>
      </c>
      <c r="AA963" s="25" t="str">
        <f>IF(Z963=0,"",IF(ISBLANK(VLOOKUP(A963,Database!A:AA,22,FALSE)),"",VLOOKUP(A963,Database!A:AA,22,FALSE)))</f>
        <v>Exact</v>
      </c>
      <c r="AB963" s="25">
        <f ca="1">IFERROR(IF(AND(Y963&lt;&gt;"",OR(V963="Terminé",V963="En cours")),VLOOKUP(AA963,Setup_ScoreExactBonus!A:D,4,FALSE),0),0)</f>
        <v>0</v>
      </c>
      <c r="AC963" s="31" t="str">
        <f ca="1">IF(Y963&lt;&gt;"", Y963 + IF(Z963=1,AB963, 0), "")</f>
        <v/>
      </c>
      <c r="AD963" s="31">
        <f ca="1">SUMIFS(AC$2:AC963,D$2:D963,D963)*IF(R963=0,1,2)</f>
        <v>0</v>
      </c>
    </row>
    <row r="964" spans="1:30" x14ac:dyDescent="0.35">
      <c r="A964" s="31">
        <f>IF(ISBLANK(B964),"",COUNTIF(B$2:B964,B964))-1</f>
        <v>24</v>
      </c>
      <c r="B964" s="31">
        <v>27</v>
      </c>
      <c r="C964" s="10">
        <f>VLOOKUP($A964,Database!$A:$Y,7,FALSE)</f>
        <v>46191.166666666664</v>
      </c>
      <c r="D964" s="31" t="str">
        <f>VLOOKUP(Pronostics!$B964,Setup_MPP!$A:$G,3,FALSE)</f>
        <v>Joueur27</v>
      </c>
      <c r="E964" s="31" t="str">
        <f>VLOOKUP(Pronostics!$B964,Setup_MPP!$A:$G,2,FALSE)</f>
        <v>Joueur27</v>
      </c>
      <c r="F964" s="31" t="str">
        <f>VLOOKUP($B964,Setup_MPP!$A:$E,4,FALSE)</f>
        <v>#D5D5D5</v>
      </c>
      <c r="G964" s="31" t="str">
        <f>VLOOKUP($B964,Setup_MPP!$A:$E,5,FALSE)</f>
        <v>#727272</v>
      </c>
      <c r="H964" s="31" t="str">
        <f>IFERROR(IF(AND(A964&gt;=1,A964&lt;=104),VLOOKUP($A964,Location!$A:$J,6,FALSE),IF(A964=0,"Avant l'ouverture",IF(OR(A964=105,A964=106),"Bonus"))),"")</f>
        <v>Tour 1</v>
      </c>
      <c r="I964" s="31" t="str">
        <f>IF(LEFT(H964,4)="Tour",VLOOKUP(A964,Database!$A:$C,3,FALSE),"")</f>
        <v>K</v>
      </c>
      <c r="J964" s="31" t="str">
        <f>VLOOKUP($A964,Location!$A:$J,7,FALSE)</f>
        <v>Ouzbékistan</v>
      </c>
      <c r="K964" s="31" t="str">
        <f>IFERROR(VLOOKUP(J964,Setup_Team!$B:$C,2,FALSE), "TDB")</f>
        <v>NZD</v>
      </c>
      <c r="L964" s="31" t="str">
        <f>VLOOKUP($A964,Location!$A:$J,8,FALSE)</f>
        <v>Colombie</v>
      </c>
      <c r="M964" s="31" t="str">
        <f>IFERROR(VLOOKUP(L964,Setup_Team!$B:$C,2,FALSE), "TDB")</f>
        <v>COL</v>
      </c>
      <c r="N964" s="31" t="str">
        <f>VLOOKUP($A964,Location!$A:$J,9,FALSE)</f>
        <v>Mexique City</v>
      </c>
      <c r="O964" s="31" t="str">
        <f>VLOOKUP($A964,Location!$A:$J,10,FALSE)</f>
        <v>Estadio Azteca</v>
      </c>
      <c r="R964" s="31">
        <v>0</v>
      </c>
      <c r="S964" s="25">
        <f>VLOOKUP($A964,Database!$A:$Y,10,FALSE)</f>
        <v>157</v>
      </c>
      <c r="T964" s="25">
        <f>VLOOKUP($A964,Database!$A:$Y,11,FALSE)</f>
        <v>130</v>
      </c>
      <c r="U964" s="25">
        <f>VLOOKUP($A964,Database!$A:$Y,12,FALSE)</f>
        <v>44</v>
      </c>
      <c r="V964" s="25" t="str">
        <f>VLOOKUP(A964,Database!A:M,13,FALSE)</f>
        <v>À venir</v>
      </c>
      <c r="W964" s="25" t="str">
        <f>VLOOKUP($A964,Database!$A:$Y,20,FALSE)</f>
        <v/>
      </c>
      <c r="X964" s="25" t="str">
        <f>VLOOKUP($A964,Database!$A:$Y,21,FALSE)</f>
        <v/>
      </c>
      <c r="Y964" s="25" t="str">
        <f ca="1">IF(C964&lt;NOW(),IF(AND(P964&gt;Q964,W964&gt;X964),S964,IF(AND(P964=Q964,W964=X964),T964,IF(AND(P964&lt;Q964,W964&lt;X964),U964,0))),"")</f>
        <v/>
      </c>
      <c r="Z964" s="25">
        <f>IF(AND(P964=W964,Q964=X964),1,0)</f>
        <v>1</v>
      </c>
      <c r="AA964" s="25" t="str">
        <f>IF(Z964=0,"",IF(ISBLANK(VLOOKUP(A964,Database!A:AA,22,FALSE)),"",VLOOKUP(A964,Database!A:AA,22,FALSE)))</f>
        <v>Exact</v>
      </c>
      <c r="AB964" s="25">
        <f ca="1">IFERROR(IF(AND(Y964&lt;&gt;"",OR(V964="Terminé",V964="En cours")),VLOOKUP(AA964,Setup_ScoreExactBonus!A:D,4,FALSE),0),0)</f>
        <v>0</v>
      </c>
      <c r="AC964" s="31" t="str">
        <f ca="1">IF(Y964&lt;&gt;"", Y964 + IF(Z964=1,AB964, 0), "")</f>
        <v/>
      </c>
      <c r="AD964" s="31">
        <f ca="1">SUMIFS(AC$2:AC964,D$2:D964,D964)*IF(R964=0,1,2)</f>
        <v>0</v>
      </c>
    </row>
    <row r="965" spans="1:30" x14ac:dyDescent="0.35">
      <c r="A965" s="31">
        <f>IF(ISBLANK(B965),"",COUNTIF(B$2:B965,B965))-1</f>
        <v>24</v>
      </c>
      <c r="B965" s="31">
        <v>28</v>
      </c>
      <c r="C965" s="10">
        <f>VLOOKUP($A965,Database!$A:$Y,7,FALSE)</f>
        <v>46191.166666666664</v>
      </c>
      <c r="D965" s="31" t="str">
        <f>VLOOKUP(Pronostics!$B965,Setup_MPP!$A:$G,3,FALSE)</f>
        <v>Joueur28</v>
      </c>
      <c r="E965" s="31" t="str">
        <f>VLOOKUP(Pronostics!$B965,Setup_MPP!$A:$G,2,FALSE)</f>
        <v>Joueur28</v>
      </c>
      <c r="F965" s="31" t="str">
        <f>VLOOKUP($B965,Setup_MPP!$A:$E,4,FALSE)</f>
        <v>#D5D5D5</v>
      </c>
      <c r="G965" s="31" t="str">
        <f>VLOOKUP($B965,Setup_MPP!$A:$E,5,FALSE)</f>
        <v>#727272</v>
      </c>
      <c r="H965" s="31" t="str">
        <f>IFERROR(IF(AND(A965&gt;=1,A965&lt;=104),VLOOKUP($A965,Location!$A:$J,6,FALSE),IF(A965=0,"Avant l'ouverture",IF(OR(A965=105,A965=106),"Bonus"))),"")</f>
        <v>Tour 1</v>
      </c>
      <c r="I965" s="31" t="str">
        <f>IF(LEFT(H965,4)="Tour",VLOOKUP(A965,Database!$A:$C,3,FALSE),"")</f>
        <v>K</v>
      </c>
      <c r="J965" s="31" t="str">
        <f>VLOOKUP($A965,Location!$A:$J,7,FALSE)</f>
        <v>Ouzbékistan</v>
      </c>
      <c r="K965" s="31" t="str">
        <f>IFERROR(VLOOKUP(J965,Setup_Team!$B:$C,2,FALSE), "TDB")</f>
        <v>NZD</v>
      </c>
      <c r="L965" s="31" t="str">
        <f>VLOOKUP($A965,Location!$A:$J,8,FALSE)</f>
        <v>Colombie</v>
      </c>
      <c r="M965" s="31" t="str">
        <f>IFERROR(VLOOKUP(L965,Setup_Team!$B:$C,2,FALSE), "TDB")</f>
        <v>COL</v>
      </c>
      <c r="N965" s="31" t="str">
        <f>VLOOKUP($A965,Location!$A:$J,9,FALSE)</f>
        <v>Mexique City</v>
      </c>
      <c r="O965" s="31" t="str">
        <f>VLOOKUP($A965,Location!$A:$J,10,FALSE)</f>
        <v>Estadio Azteca</v>
      </c>
      <c r="R965" s="31">
        <v>0</v>
      </c>
      <c r="S965" s="25">
        <f>VLOOKUP($A965,Database!$A:$Y,10,FALSE)</f>
        <v>157</v>
      </c>
      <c r="T965" s="25">
        <f>VLOOKUP($A965,Database!$A:$Y,11,FALSE)</f>
        <v>130</v>
      </c>
      <c r="U965" s="25">
        <f>VLOOKUP($A965,Database!$A:$Y,12,FALSE)</f>
        <v>44</v>
      </c>
      <c r="V965" s="25" t="str">
        <f>VLOOKUP(A965,Database!A:M,13,FALSE)</f>
        <v>À venir</v>
      </c>
      <c r="W965" s="25" t="str">
        <f>VLOOKUP($A965,Database!$A:$Y,20,FALSE)</f>
        <v/>
      </c>
      <c r="X965" s="25" t="str">
        <f>VLOOKUP($A965,Database!$A:$Y,21,FALSE)</f>
        <v/>
      </c>
      <c r="Y965" s="25" t="str">
        <f ca="1">IF(C965&lt;NOW(),IF(AND(P965&gt;Q965,W965&gt;X965),S965,IF(AND(P965=Q965,W965=X965),T965,IF(AND(P965&lt;Q965,W965&lt;X965),U965,0))),"")</f>
        <v/>
      </c>
      <c r="Z965" s="25">
        <f>IF(AND(P965=W965,Q965=X965),1,0)</f>
        <v>1</v>
      </c>
      <c r="AA965" s="25" t="str">
        <f>IF(Z965=0,"",IF(ISBLANK(VLOOKUP(A965,Database!A:AA,22,FALSE)),"",VLOOKUP(A965,Database!A:AA,22,FALSE)))</f>
        <v>Exact</v>
      </c>
      <c r="AB965" s="25">
        <f ca="1">IFERROR(IF(AND(Y965&lt;&gt;"",OR(V965="Terminé",V965="En cours")),VLOOKUP(AA965,Setup_ScoreExactBonus!A:D,4,FALSE),0),0)</f>
        <v>0</v>
      </c>
      <c r="AC965" s="31" t="str">
        <f ca="1">IF(Y965&lt;&gt;"", Y965 + IF(Z965=1,AB965, 0), "")</f>
        <v/>
      </c>
      <c r="AD965" s="31">
        <f ca="1">SUMIFS(AC$2:AC965,D$2:D965,D965)*IF(R965=0,1,2)</f>
        <v>0</v>
      </c>
    </row>
    <row r="966" spans="1:30" x14ac:dyDescent="0.35">
      <c r="A966" s="31">
        <f>IF(ISBLANK(B966),"",COUNTIF(B$2:B966,B966))-1</f>
        <v>24</v>
      </c>
      <c r="B966" s="31">
        <v>29</v>
      </c>
      <c r="C966" s="10">
        <f>VLOOKUP($A966,Database!$A:$Y,7,FALSE)</f>
        <v>46191.166666666664</v>
      </c>
      <c r="D966" s="31" t="str">
        <f>VLOOKUP(Pronostics!$B966,Setup_MPP!$A:$G,3,FALSE)</f>
        <v>Joueur29</v>
      </c>
      <c r="E966" s="31" t="str">
        <f>VLOOKUP(Pronostics!$B966,Setup_MPP!$A:$G,2,FALSE)</f>
        <v>Joueur29</v>
      </c>
      <c r="F966" s="31" t="str">
        <f>VLOOKUP($B966,Setup_MPP!$A:$E,4,FALSE)</f>
        <v>#D5D5D5</v>
      </c>
      <c r="G966" s="31" t="str">
        <f>VLOOKUP($B966,Setup_MPP!$A:$E,5,FALSE)</f>
        <v>#727272</v>
      </c>
      <c r="H966" s="31" t="str">
        <f>IFERROR(IF(AND(A966&gt;=1,A966&lt;=104),VLOOKUP($A966,Location!$A:$J,6,FALSE),IF(A966=0,"Avant l'ouverture",IF(OR(A966=105,A966=106),"Bonus"))),"")</f>
        <v>Tour 1</v>
      </c>
      <c r="I966" s="31" t="str">
        <f>IF(LEFT(H966,4)="Tour",VLOOKUP(A966,Database!$A:$C,3,FALSE),"")</f>
        <v>K</v>
      </c>
      <c r="J966" s="31" t="str">
        <f>VLOOKUP($A966,Location!$A:$J,7,FALSE)</f>
        <v>Ouzbékistan</v>
      </c>
      <c r="K966" s="31" t="str">
        <f>IFERROR(VLOOKUP(J966,Setup_Team!$B:$C,2,FALSE), "TDB")</f>
        <v>NZD</v>
      </c>
      <c r="L966" s="31" t="str">
        <f>VLOOKUP($A966,Location!$A:$J,8,FALSE)</f>
        <v>Colombie</v>
      </c>
      <c r="M966" s="31" t="str">
        <f>IFERROR(VLOOKUP(L966,Setup_Team!$B:$C,2,FALSE), "TDB")</f>
        <v>COL</v>
      </c>
      <c r="N966" s="31" t="str">
        <f>VLOOKUP($A966,Location!$A:$J,9,FALSE)</f>
        <v>Mexique City</v>
      </c>
      <c r="O966" s="31" t="str">
        <f>VLOOKUP($A966,Location!$A:$J,10,FALSE)</f>
        <v>Estadio Azteca</v>
      </c>
      <c r="R966" s="31">
        <v>0</v>
      </c>
      <c r="S966" s="25">
        <f>VLOOKUP($A966,Database!$A:$Y,10,FALSE)</f>
        <v>157</v>
      </c>
      <c r="T966" s="25">
        <f>VLOOKUP($A966,Database!$A:$Y,11,FALSE)</f>
        <v>130</v>
      </c>
      <c r="U966" s="25">
        <f>VLOOKUP($A966,Database!$A:$Y,12,FALSE)</f>
        <v>44</v>
      </c>
      <c r="V966" s="25" t="str">
        <f>VLOOKUP(A966,Database!A:M,13,FALSE)</f>
        <v>À venir</v>
      </c>
      <c r="W966" s="25" t="str">
        <f>VLOOKUP($A966,Database!$A:$Y,20,FALSE)</f>
        <v/>
      </c>
      <c r="X966" s="25" t="str">
        <f>VLOOKUP($A966,Database!$A:$Y,21,FALSE)</f>
        <v/>
      </c>
      <c r="Y966" s="25" t="str">
        <f ca="1">IF(C966&lt;NOW(),IF(AND(P966&gt;Q966,W966&gt;X966),S966,IF(AND(P966=Q966,W966=X966),T966,IF(AND(P966&lt;Q966,W966&lt;X966),U966,0))),"")</f>
        <v/>
      </c>
      <c r="Z966" s="25">
        <f>IF(AND(P966=W966,Q966=X966),1,0)</f>
        <v>1</v>
      </c>
      <c r="AA966" s="25" t="str">
        <f>IF(Z966=0,"",IF(ISBLANK(VLOOKUP(A966,Database!A:AA,22,FALSE)),"",VLOOKUP(A966,Database!A:AA,22,FALSE)))</f>
        <v>Exact</v>
      </c>
      <c r="AB966" s="25">
        <f ca="1">IFERROR(IF(AND(Y966&lt;&gt;"",OR(V966="Terminé",V966="En cours")),VLOOKUP(AA966,Setup_ScoreExactBonus!A:D,4,FALSE),0),0)</f>
        <v>0</v>
      </c>
      <c r="AC966" s="31" t="str">
        <f ca="1">IF(Y966&lt;&gt;"", Y966 + IF(Z966=1,AB966, 0), "")</f>
        <v/>
      </c>
      <c r="AD966" s="31">
        <f ca="1">SUMIFS(AC$2:AC966,D$2:D966,D966)*IF(R966=0,1,2)</f>
        <v>0</v>
      </c>
    </row>
    <row r="967" spans="1:30" x14ac:dyDescent="0.35">
      <c r="A967" s="31">
        <f>IF(ISBLANK(B967),"",COUNTIF(B$2:B967,B967))-1</f>
        <v>24</v>
      </c>
      <c r="B967" s="31">
        <v>30</v>
      </c>
      <c r="C967" s="10">
        <f>VLOOKUP($A967,Database!$A:$Y,7,FALSE)</f>
        <v>46191.166666666664</v>
      </c>
      <c r="D967" s="31" t="str">
        <f>VLOOKUP(Pronostics!$B967,Setup_MPP!$A:$G,3,FALSE)</f>
        <v>Joueur30</v>
      </c>
      <c r="E967" s="31" t="str">
        <f>VLOOKUP(Pronostics!$B967,Setup_MPP!$A:$G,2,FALSE)</f>
        <v>Joueur30</v>
      </c>
      <c r="F967" s="31" t="str">
        <f>VLOOKUP($B967,Setup_MPP!$A:$E,4,FALSE)</f>
        <v>#D5D5D5</v>
      </c>
      <c r="G967" s="31" t="str">
        <f>VLOOKUP($B967,Setup_MPP!$A:$E,5,FALSE)</f>
        <v>#727272</v>
      </c>
      <c r="H967" s="31" t="str">
        <f>IFERROR(IF(AND(A967&gt;=1,A967&lt;=104),VLOOKUP($A967,Location!$A:$J,6,FALSE),IF(A967=0,"Avant l'ouverture",IF(OR(A967=105,A967=106),"Bonus"))),"")</f>
        <v>Tour 1</v>
      </c>
      <c r="I967" s="31" t="str">
        <f>IF(LEFT(H967,4)="Tour",VLOOKUP(A967,Database!$A:$C,3,FALSE),"")</f>
        <v>K</v>
      </c>
      <c r="J967" s="31" t="str">
        <f>VLOOKUP($A967,Location!$A:$J,7,FALSE)</f>
        <v>Ouzbékistan</v>
      </c>
      <c r="K967" s="31" t="str">
        <f>IFERROR(VLOOKUP(J967,Setup_Team!$B:$C,2,FALSE), "TDB")</f>
        <v>NZD</v>
      </c>
      <c r="L967" s="31" t="str">
        <f>VLOOKUP($A967,Location!$A:$J,8,FALSE)</f>
        <v>Colombie</v>
      </c>
      <c r="M967" s="31" t="str">
        <f>IFERROR(VLOOKUP(L967,Setup_Team!$B:$C,2,FALSE), "TDB")</f>
        <v>COL</v>
      </c>
      <c r="N967" s="31" t="str">
        <f>VLOOKUP($A967,Location!$A:$J,9,FALSE)</f>
        <v>Mexique City</v>
      </c>
      <c r="O967" s="31" t="str">
        <f>VLOOKUP($A967,Location!$A:$J,10,FALSE)</f>
        <v>Estadio Azteca</v>
      </c>
      <c r="R967" s="31">
        <v>0</v>
      </c>
      <c r="S967" s="25">
        <f>VLOOKUP($A967,Database!$A:$Y,10,FALSE)</f>
        <v>157</v>
      </c>
      <c r="T967" s="25">
        <f>VLOOKUP($A967,Database!$A:$Y,11,FALSE)</f>
        <v>130</v>
      </c>
      <c r="U967" s="25">
        <f>VLOOKUP($A967,Database!$A:$Y,12,FALSE)</f>
        <v>44</v>
      </c>
      <c r="V967" s="25" t="str">
        <f>VLOOKUP(A967,Database!A:M,13,FALSE)</f>
        <v>À venir</v>
      </c>
      <c r="W967" s="25" t="str">
        <f>VLOOKUP($A967,Database!$A:$Y,20,FALSE)</f>
        <v/>
      </c>
      <c r="X967" s="25" t="str">
        <f>VLOOKUP($A967,Database!$A:$Y,21,FALSE)</f>
        <v/>
      </c>
      <c r="Y967" s="25" t="str">
        <f ca="1">IF(C967&lt;NOW(),IF(AND(P967&gt;Q967,W967&gt;X967),S967,IF(AND(P967=Q967,W967=X967),T967,IF(AND(P967&lt;Q967,W967&lt;X967),U967,0))),"")</f>
        <v/>
      </c>
      <c r="Z967" s="25">
        <f>IF(AND(P967=W967,Q967=X967),1,0)</f>
        <v>1</v>
      </c>
      <c r="AA967" s="25" t="str">
        <f>IF(Z967=0,"",IF(ISBLANK(VLOOKUP(A967,Database!A:AA,22,FALSE)),"",VLOOKUP(A967,Database!A:AA,22,FALSE)))</f>
        <v>Exact</v>
      </c>
      <c r="AB967" s="25">
        <f ca="1">IFERROR(IF(AND(Y967&lt;&gt;"",OR(V967="Terminé",V967="En cours")),VLOOKUP(AA967,Setup_ScoreExactBonus!A:D,4,FALSE),0),0)</f>
        <v>0</v>
      </c>
      <c r="AC967" s="31" t="str">
        <f ca="1">IF(Y967&lt;&gt;"", Y967 + IF(Z967=1,AB967, 0), "")</f>
        <v/>
      </c>
      <c r="AD967" s="31">
        <f ca="1">SUMIFS(AC$2:AC967,D$2:D967,D967)*IF(R967=0,1,2)</f>
        <v>0</v>
      </c>
    </row>
    <row r="968" spans="1:30" x14ac:dyDescent="0.35">
      <c r="A968" s="31">
        <f>IF(ISBLANK(B968),"",COUNTIF(B$2:B968,B968))-1</f>
        <v>24</v>
      </c>
      <c r="B968" s="31">
        <v>31</v>
      </c>
      <c r="C968" s="10">
        <f>VLOOKUP($A968,Database!$A:$Y,7,FALSE)</f>
        <v>46191.166666666664</v>
      </c>
      <c r="D968" s="31" t="str">
        <f>VLOOKUP(Pronostics!$B968,Setup_MPP!$A:$G,3,FALSE)</f>
        <v>Joueur31</v>
      </c>
      <c r="E968" s="31" t="str">
        <f>VLOOKUP(Pronostics!$B968,Setup_MPP!$A:$G,2,FALSE)</f>
        <v>Joueur31</v>
      </c>
      <c r="F968" s="31" t="str">
        <f>VLOOKUP($B968,Setup_MPP!$A:$E,4,FALSE)</f>
        <v>#D5D5D5</v>
      </c>
      <c r="G968" s="31" t="str">
        <f>VLOOKUP($B968,Setup_MPP!$A:$E,5,FALSE)</f>
        <v>#727272</v>
      </c>
      <c r="H968" s="31" t="str">
        <f>IFERROR(IF(AND(A968&gt;=1,A968&lt;=104),VLOOKUP($A968,Location!$A:$J,6,FALSE),IF(A968=0,"Avant l'ouverture",IF(OR(A968=105,A968=106),"Bonus"))),"")</f>
        <v>Tour 1</v>
      </c>
      <c r="I968" s="31" t="str">
        <f>IF(LEFT(H968,4)="Tour",VLOOKUP(A968,Database!$A:$C,3,FALSE),"")</f>
        <v>K</v>
      </c>
      <c r="J968" s="31" t="str">
        <f>VLOOKUP($A968,Location!$A:$J,7,FALSE)</f>
        <v>Ouzbékistan</v>
      </c>
      <c r="K968" s="31" t="str">
        <f>IFERROR(VLOOKUP(J968,Setup_Team!$B:$C,2,FALSE), "TDB")</f>
        <v>NZD</v>
      </c>
      <c r="L968" s="31" t="str">
        <f>VLOOKUP($A968,Location!$A:$J,8,FALSE)</f>
        <v>Colombie</v>
      </c>
      <c r="M968" s="31" t="str">
        <f>IFERROR(VLOOKUP(L968,Setup_Team!$B:$C,2,FALSE), "TDB")</f>
        <v>COL</v>
      </c>
      <c r="N968" s="31" t="str">
        <f>VLOOKUP($A968,Location!$A:$J,9,FALSE)</f>
        <v>Mexique City</v>
      </c>
      <c r="O968" s="31" t="str">
        <f>VLOOKUP($A968,Location!$A:$J,10,FALSE)</f>
        <v>Estadio Azteca</v>
      </c>
      <c r="R968" s="31">
        <v>0</v>
      </c>
      <c r="S968" s="25">
        <f>VLOOKUP($A968,Database!$A:$Y,10,FALSE)</f>
        <v>157</v>
      </c>
      <c r="T968" s="25">
        <f>VLOOKUP($A968,Database!$A:$Y,11,FALSE)</f>
        <v>130</v>
      </c>
      <c r="U968" s="25">
        <f>VLOOKUP($A968,Database!$A:$Y,12,FALSE)</f>
        <v>44</v>
      </c>
      <c r="V968" s="25" t="str">
        <f>VLOOKUP(A968,Database!A:M,13,FALSE)</f>
        <v>À venir</v>
      </c>
      <c r="W968" s="25" t="str">
        <f>VLOOKUP($A968,Database!$A:$Y,20,FALSE)</f>
        <v/>
      </c>
      <c r="X968" s="25" t="str">
        <f>VLOOKUP($A968,Database!$A:$Y,21,FALSE)</f>
        <v/>
      </c>
      <c r="Y968" s="25" t="str">
        <f ca="1">IF(C968&lt;NOW(),IF(AND(P968&gt;Q968,W968&gt;X968),S968,IF(AND(P968=Q968,W968=X968),T968,IF(AND(P968&lt;Q968,W968&lt;X968),U968,0))),"")</f>
        <v/>
      </c>
      <c r="Z968" s="25">
        <f>IF(AND(P968=W968,Q968=X968),1,0)</f>
        <v>1</v>
      </c>
      <c r="AA968" s="25" t="str">
        <f>IF(Z968=0,"",IF(ISBLANK(VLOOKUP(A968,Database!A:AA,22,FALSE)),"",VLOOKUP(A968,Database!A:AA,22,FALSE)))</f>
        <v>Exact</v>
      </c>
      <c r="AB968" s="25">
        <f ca="1">IFERROR(IF(AND(Y968&lt;&gt;"",OR(V968="Terminé",V968="En cours")),VLOOKUP(AA968,Setup_ScoreExactBonus!A:D,4,FALSE),0),0)</f>
        <v>0</v>
      </c>
      <c r="AC968" s="31" t="str">
        <f ca="1">IF(Y968&lt;&gt;"", Y968 + IF(Z968=1,AB968, 0), "")</f>
        <v/>
      </c>
      <c r="AD968" s="31">
        <f ca="1">SUMIFS(AC$2:AC968,D$2:D968,D968)*IF(R968=0,1,2)</f>
        <v>0</v>
      </c>
    </row>
    <row r="969" spans="1:30" x14ac:dyDescent="0.35">
      <c r="A969" s="31">
        <f>IF(ISBLANK(B969),"",COUNTIF(B$2:B969,B969))-1</f>
        <v>24</v>
      </c>
      <c r="B969" s="31">
        <v>32</v>
      </c>
      <c r="C969" s="10">
        <f>VLOOKUP($A969,Database!$A:$Y,7,FALSE)</f>
        <v>46191.166666666664</v>
      </c>
      <c r="D969" s="31" t="str">
        <f>VLOOKUP(Pronostics!$B969,Setup_MPP!$A:$G,3,FALSE)</f>
        <v>Joueur32</v>
      </c>
      <c r="E969" s="31" t="str">
        <f>VLOOKUP(Pronostics!$B969,Setup_MPP!$A:$G,2,FALSE)</f>
        <v>Joueur32</v>
      </c>
      <c r="F969" s="31" t="str">
        <f>VLOOKUP($B969,Setup_MPP!$A:$E,4,FALSE)</f>
        <v>#D5D5D5</v>
      </c>
      <c r="G969" s="31" t="str">
        <f>VLOOKUP($B969,Setup_MPP!$A:$E,5,FALSE)</f>
        <v>#727272</v>
      </c>
      <c r="H969" s="31" t="str">
        <f>IFERROR(IF(AND(A969&gt;=1,A969&lt;=104),VLOOKUP($A969,Location!$A:$J,6,FALSE),IF(A969=0,"Avant l'ouverture",IF(OR(A969=105,A969=106),"Bonus"))),"")</f>
        <v>Tour 1</v>
      </c>
      <c r="I969" s="31" t="str">
        <f>IF(LEFT(H969,4)="Tour",VLOOKUP(A969,Database!$A:$C,3,FALSE),"")</f>
        <v>K</v>
      </c>
      <c r="J969" s="31" t="str">
        <f>VLOOKUP($A969,Location!$A:$J,7,FALSE)</f>
        <v>Ouzbékistan</v>
      </c>
      <c r="K969" s="31" t="str">
        <f>IFERROR(VLOOKUP(J969,Setup_Team!$B:$C,2,FALSE), "TDB")</f>
        <v>NZD</v>
      </c>
      <c r="L969" s="31" t="str">
        <f>VLOOKUP($A969,Location!$A:$J,8,FALSE)</f>
        <v>Colombie</v>
      </c>
      <c r="M969" s="31" t="str">
        <f>IFERROR(VLOOKUP(L969,Setup_Team!$B:$C,2,FALSE), "TDB")</f>
        <v>COL</v>
      </c>
      <c r="N969" s="31" t="str">
        <f>VLOOKUP($A969,Location!$A:$J,9,FALSE)</f>
        <v>Mexique City</v>
      </c>
      <c r="O969" s="31" t="str">
        <f>VLOOKUP($A969,Location!$A:$J,10,FALSE)</f>
        <v>Estadio Azteca</v>
      </c>
      <c r="R969" s="31">
        <v>0</v>
      </c>
      <c r="S969" s="25">
        <f>VLOOKUP($A969,Database!$A:$Y,10,FALSE)</f>
        <v>157</v>
      </c>
      <c r="T969" s="25">
        <f>VLOOKUP($A969,Database!$A:$Y,11,FALSE)</f>
        <v>130</v>
      </c>
      <c r="U969" s="25">
        <f>VLOOKUP($A969,Database!$A:$Y,12,FALSE)</f>
        <v>44</v>
      </c>
      <c r="V969" s="25" t="str">
        <f>VLOOKUP(A969,Database!A:M,13,FALSE)</f>
        <v>À venir</v>
      </c>
      <c r="W969" s="25" t="str">
        <f>VLOOKUP($A969,Database!$A:$Y,20,FALSE)</f>
        <v/>
      </c>
      <c r="X969" s="25" t="str">
        <f>VLOOKUP($A969,Database!$A:$Y,21,FALSE)</f>
        <v/>
      </c>
      <c r="Y969" s="25" t="str">
        <f ca="1">IF(C969&lt;NOW(),IF(AND(P969&gt;Q969,W969&gt;X969),S969,IF(AND(P969=Q969,W969=X969),T969,IF(AND(P969&lt;Q969,W969&lt;X969),U969,0))),"")</f>
        <v/>
      </c>
      <c r="Z969" s="25">
        <f>IF(AND(P969=W969,Q969=X969),1,0)</f>
        <v>1</v>
      </c>
      <c r="AA969" s="25" t="str">
        <f>IF(Z969=0,"",IF(ISBLANK(VLOOKUP(A969,Database!A:AA,22,FALSE)),"",VLOOKUP(A969,Database!A:AA,22,FALSE)))</f>
        <v>Exact</v>
      </c>
      <c r="AB969" s="25">
        <f ca="1">IFERROR(IF(AND(Y969&lt;&gt;"",OR(V969="Terminé",V969="En cours")),VLOOKUP(AA969,Setup_ScoreExactBonus!A:D,4,FALSE),0),0)</f>
        <v>0</v>
      </c>
      <c r="AC969" s="31" t="str">
        <f ca="1">IF(Y969&lt;&gt;"", Y969 + IF(Z969=1,AB969, 0), "")</f>
        <v/>
      </c>
      <c r="AD969" s="31">
        <f ca="1">SUMIFS(AC$2:AC969,D$2:D969,D969)*IF(R969=0,1,2)</f>
        <v>0</v>
      </c>
    </row>
    <row r="970" spans="1:30" x14ac:dyDescent="0.35">
      <c r="A970" s="31">
        <f>IF(ISBLANK(B970),"",COUNTIF(B$2:B970,B970))-1</f>
        <v>24</v>
      </c>
      <c r="B970" s="31">
        <v>33</v>
      </c>
      <c r="C970" s="10">
        <f>VLOOKUP($A970,Database!$A:$Y,7,FALSE)</f>
        <v>46191.166666666664</v>
      </c>
      <c r="D970" s="31" t="str">
        <f>VLOOKUP(Pronostics!$B970,Setup_MPP!$A:$G,3,FALSE)</f>
        <v>Joueur33</v>
      </c>
      <c r="E970" s="31" t="str">
        <f>VLOOKUP(Pronostics!$B970,Setup_MPP!$A:$G,2,FALSE)</f>
        <v>Joueur33</v>
      </c>
      <c r="F970" s="31" t="str">
        <f>VLOOKUP($B970,Setup_MPP!$A:$E,4,FALSE)</f>
        <v>#D5D5D5</v>
      </c>
      <c r="G970" s="31" t="str">
        <f>VLOOKUP($B970,Setup_MPP!$A:$E,5,FALSE)</f>
        <v>#727272</v>
      </c>
      <c r="H970" s="31" t="str">
        <f>IFERROR(IF(AND(A970&gt;=1,A970&lt;=104),VLOOKUP($A970,Location!$A:$J,6,FALSE),IF(A970=0,"Avant l'ouverture",IF(OR(A970=105,A970=106),"Bonus"))),"")</f>
        <v>Tour 1</v>
      </c>
      <c r="I970" s="31" t="str">
        <f>IF(LEFT(H970,4)="Tour",VLOOKUP(A970,Database!$A:$C,3,FALSE),"")</f>
        <v>K</v>
      </c>
      <c r="J970" s="31" t="str">
        <f>VLOOKUP($A970,Location!$A:$J,7,FALSE)</f>
        <v>Ouzbékistan</v>
      </c>
      <c r="K970" s="31" t="str">
        <f>IFERROR(VLOOKUP(J970,Setup_Team!$B:$C,2,FALSE), "TDB")</f>
        <v>NZD</v>
      </c>
      <c r="L970" s="31" t="str">
        <f>VLOOKUP($A970,Location!$A:$J,8,FALSE)</f>
        <v>Colombie</v>
      </c>
      <c r="M970" s="31" t="str">
        <f>IFERROR(VLOOKUP(L970,Setup_Team!$B:$C,2,FALSE), "TDB")</f>
        <v>COL</v>
      </c>
      <c r="N970" s="31" t="str">
        <f>VLOOKUP($A970,Location!$A:$J,9,FALSE)</f>
        <v>Mexique City</v>
      </c>
      <c r="O970" s="31" t="str">
        <f>VLOOKUP($A970,Location!$A:$J,10,FALSE)</f>
        <v>Estadio Azteca</v>
      </c>
      <c r="R970" s="31">
        <v>0</v>
      </c>
      <c r="S970" s="25">
        <f>VLOOKUP($A970,Database!$A:$Y,10,FALSE)</f>
        <v>157</v>
      </c>
      <c r="T970" s="25">
        <f>VLOOKUP($A970,Database!$A:$Y,11,FALSE)</f>
        <v>130</v>
      </c>
      <c r="U970" s="25">
        <f>VLOOKUP($A970,Database!$A:$Y,12,FALSE)</f>
        <v>44</v>
      </c>
      <c r="V970" s="25" t="str">
        <f>VLOOKUP(A970,Database!A:M,13,FALSE)</f>
        <v>À venir</v>
      </c>
      <c r="W970" s="25" t="str">
        <f>VLOOKUP($A970,Database!$A:$Y,20,FALSE)</f>
        <v/>
      </c>
      <c r="X970" s="25" t="str">
        <f>VLOOKUP($A970,Database!$A:$Y,21,FALSE)</f>
        <v/>
      </c>
      <c r="Y970" s="25" t="str">
        <f ca="1">IF(C970&lt;NOW(),IF(AND(P970&gt;Q970,W970&gt;X970),S970,IF(AND(P970=Q970,W970=X970),T970,IF(AND(P970&lt;Q970,W970&lt;X970),U970,0))),"")</f>
        <v/>
      </c>
      <c r="Z970" s="25">
        <f>IF(AND(P970=W970,Q970=X970),1,0)</f>
        <v>1</v>
      </c>
      <c r="AA970" s="25" t="str">
        <f>IF(Z970=0,"",IF(ISBLANK(VLOOKUP(A970,Database!A:AA,22,FALSE)),"",VLOOKUP(A970,Database!A:AA,22,FALSE)))</f>
        <v>Exact</v>
      </c>
      <c r="AB970" s="25">
        <f ca="1">IFERROR(IF(AND(Y970&lt;&gt;"",OR(V970="Terminé",V970="En cours")),VLOOKUP(AA970,Setup_ScoreExactBonus!A:D,4,FALSE),0),0)</f>
        <v>0</v>
      </c>
      <c r="AC970" s="31" t="str">
        <f ca="1">IF(Y970&lt;&gt;"", Y970 + IF(Z970=1,AB970, 0), "")</f>
        <v/>
      </c>
      <c r="AD970" s="31">
        <f ca="1">SUMIFS(AC$2:AC970,D$2:D970,D970)*IF(R970=0,1,2)</f>
        <v>0</v>
      </c>
    </row>
    <row r="971" spans="1:30" x14ac:dyDescent="0.35">
      <c r="A971" s="31">
        <f>IF(ISBLANK(B971),"",COUNTIF(B$2:B971,B971))-1</f>
        <v>24</v>
      </c>
      <c r="B971" s="31">
        <v>34</v>
      </c>
      <c r="C971" s="10">
        <f>VLOOKUP($A971,Database!$A:$Y,7,FALSE)</f>
        <v>46191.166666666664</v>
      </c>
      <c r="D971" s="31" t="str">
        <f>VLOOKUP(Pronostics!$B971,Setup_MPP!$A:$G,3,FALSE)</f>
        <v>Joueur34</v>
      </c>
      <c r="E971" s="31" t="str">
        <f>VLOOKUP(Pronostics!$B971,Setup_MPP!$A:$G,2,FALSE)</f>
        <v>Joueur34</v>
      </c>
      <c r="F971" s="31" t="str">
        <f>VLOOKUP($B971,Setup_MPP!$A:$E,4,FALSE)</f>
        <v>#D5D5D5</v>
      </c>
      <c r="G971" s="31" t="str">
        <f>VLOOKUP($B971,Setup_MPP!$A:$E,5,FALSE)</f>
        <v>#727272</v>
      </c>
      <c r="H971" s="31" t="str">
        <f>IFERROR(IF(AND(A971&gt;=1,A971&lt;=104),VLOOKUP($A971,Location!$A:$J,6,FALSE),IF(A971=0,"Avant l'ouverture",IF(OR(A971=105,A971=106),"Bonus"))),"")</f>
        <v>Tour 1</v>
      </c>
      <c r="I971" s="31" t="str">
        <f>IF(LEFT(H971,4)="Tour",VLOOKUP(A971,Database!$A:$C,3,FALSE),"")</f>
        <v>K</v>
      </c>
      <c r="J971" s="31" t="str">
        <f>VLOOKUP($A971,Location!$A:$J,7,FALSE)</f>
        <v>Ouzbékistan</v>
      </c>
      <c r="K971" s="31" t="str">
        <f>IFERROR(VLOOKUP(J971,Setup_Team!$B:$C,2,FALSE), "TDB")</f>
        <v>NZD</v>
      </c>
      <c r="L971" s="31" t="str">
        <f>VLOOKUP($A971,Location!$A:$J,8,FALSE)</f>
        <v>Colombie</v>
      </c>
      <c r="M971" s="31" t="str">
        <f>IFERROR(VLOOKUP(L971,Setup_Team!$B:$C,2,FALSE), "TDB")</f>
        <v>COL</v>
      </c>
      <c r="N971" s="31" t="str">
        <f>VLOOKUP($A971,Location!$A:$J,9,FALSE)</f>
        <v>Mexique City</v>
      </c>
      <c r="O971" s="31" t="str">
        <f>VLOOKUP($A971,Location!$A:$J,10,FALSE)</f>
        <v>Estadio Azteca</v>
      </c>
      <c r="R971" s="31">
        <v>0</v>
      </c>
      <c r="S971" s="25">
        <f>VLOOKUP($A971,Database!$A:$Y,10,FALSE)</f>
        <v>157</v>
      </c>
      <c r="T971" s="25">
        <f>VLOOKUP($A971,Database!$A:$Y,11,FALSE)</f>
        <v>130</v>
      </c>
      <c r="U971" s="25">
        <f>VLOOKUP($A971,Database!$A:$Y,12,FALSE)</f>
        <v>44</v>
      </c>
      <c r="V971" s="25" t="str">
        <f>VLOOKUP(A971,Database!A:M,13,FALSE)</f>
        <v>À venir</v>
      </c>
      <c r="W971" s="25" t="str">
        <f>VLOOKUP($A971,Database!$A:$Y,20,FALSE)</f>
        <v/>
      </c>
      <c r="X971" s="25" t="str">
        <f>VLOOKUP($A971,Database!$A:$Y,21,FALSE)</f>
        <v/>
      </c>
      <c r="Y971" s="25" t="str">
        <f ca="1">IF(C971&lt;NOW(),IF(AND(P971&gt;Q971,W971&gt;X971),S971,IF(AND(P971=Q971,W971=X971),T971,IF(AND(P971&lt;Q971,W971&lt;X971),U971,0))),"")</f>
        <v/>
      </c>
      <c r="Z971" s="25">
        <f>IF(AND(P971=W971,Q971=X971),1,0)</f>
        <v>1</v>
      </c>
      <c r="AA971" s="25" t="str">
        <f>IF(Z971=0,"",IF(ISBLANK(VLOOKUP(A971,Database!A:AA,22,FALSE)),"",VLOOKUP(A971,Database!A:AA,22,FALSE)))</f>
        <v>Exact</v>
      </c>
      <c r="AB971" s="25">
        <f ca="1">IFERROR(IF(AND(Y971&lt;&gt;"",OR(V971="Terminé",V971="En cours")),VLOOKUP(AA971,Setup_ScoreExactBonus!A:D,4,FALSE),0),0)</f>
        <v>0</v>
      </c>
      <c r="AC971" s="31" t="str">
        <f ca="1">IF(Y971&lt;&gt;"", Y971 + IF(Z971=1,AB971, 0), "")</f>
        <v/>
      </c>
      <c r="AD971" s="31">
        <f ca="1">SUMIFS(AC$2:AC971,D$2:D971,D971)*IF(R971=0,1,2)</f>
        <v>0</v>
      </c>
    </row>
    <row r="972" spans="1:30" x14ac:dyDescent="0.35">
      <c r="A972" s="31">
        <f>IF(ISBLANK(B972),"",COUNTIF(B$2:B972,B972))-1</f>
        <v>24</v>
      </c>
      <c r="B972" s="31">
        <v>35</v>
      </c>
      <c r="C972" s="10">
        <f>VLOOKUP($A972,Database!$A:$Y,7,FALSE)</f>
        <v>46191.166666666664</v>
      </c>
      <c r="D972" s="31" t="str">
        <f>VLOOKUP(Pronostics!$B972,Setup_MPP!$A:$G,3,FALSE)</f>
        <v>Joueur35</v>
      </c>
      <c r="E972" s="31" t="str">
        <f>VLOOKUP(Pronostics!$B972,Setup_MPP!$A:$G,2,FALSE)</f>
        <v>Joueur35</v>
      </c>
      <c r="F972" s="31" t="str">
        <f>VLOOKUP($B972,Setup_MPP!$A:$E,4,FALSE)</f>
        <v>#D5D5D5</v>
      </c>
      <c r="G972" s="31" t="str">
        <f>VLOOKUP($B972,Setup_MPP!$A:$E,5,FALSE)</f>
        <v>#727272</v>
      </c>
      <c r="H972" s="31" t="str">
        <f>IFERROR(IF(AND(A972&gt;=1,A972&lt;=104),VLOOKUP($A972,Location!$A:$J,6,FALSE),IF(A972=0,"Avant l'ouverture",IF(OR(A972=105,A972=106),"Bonus"))),"")</f>
        <v>Tour 1</v>
      </c>
      <c r="I972" s="31" t="str">
        <f>IF(LEFT(H972,4)="Tour",VLOOKUP(A972,Database!$A:$C,3,FALSE),"")</f>
        <v>K</v>
      </c>
      <c r="J972" s="31" t="str">
        <f>VLOOKUP($A972,Location!$A:$J,7,FALSE)</f>
        <v>Ouzbékistan</v>
      </c>
      <c r="K972" s="31" t="str">
        <f>IFERROR(VLOOKUP(J972,Setup_Team!$B:$C,2,FALSE), "TDB")</f>
        <v>NZD</v>
      </c>
      <c r="L972" s="31" t="str">
        <f>VLOOKUP($A972,Location!$A:$J,8,FALSE)</f>
        <v>Colombie</v>
      </c>
      <c r="M972" s="31" t="str">
        <f>IFERROR(VLOOKUP(L972,Setup_Team!$B:$C,2,FALSE), "TDB")</f>
        <v>COL</v>
      </c>
      <c r="N972" s="31" t="str">
        <f>VLOOKUP($A972,Location!$A:$J,9,FALSE)</f>
        <v>Mexique City</v>
      </c>
      <c r="O972" s="31" t="str">
        <f>VLOOKUP($A972,Location!$A:$J,10,FALSE)</f>
        <v>Estadio Azteca</v>
      </c>
      <c r="R972" s="31">
        <v>0</v>
      </c>
      <c r="S972" s="25">
        <f>VLOOKUP($A972,Database!$A:$Y,10,FALSE)</f>
        <v>157</v>
      </c>
      <c r="T972" s="25">
        <f>VLOOKUP($A972,Database!$A:$Y,11,FALSE)</f>
        <v>130</v>
      </c>
      <c r="U972" s="25">
        <f>VLOOKUP($A972,Database!$A:$Y,12,FALSE)</f>
        <v>44</v>
      </c>
      <c r="V972" s="25" t="str">
        <f>VLOOKUP(A972,Database!A:M,13,FALSE)</f>
        <v>À venir</v>
      </c>
      <c r="W972" s="25" t="str">
        <f>VLOOKUP($A972,Database!$A:$Y,20,FALSE)</f>
        <v/>
      </c>
      <c r="X972" s="25" t="str">
        <f>VLOOKUP($A972,Database!$A:$Y,21,FALSE)</f>
        <v/>
      </c>
      <c r="Y972" s="25" t="str">
        <f ca="1">IF(C972&lt;NOW(),IF(AND(P972&gt;Q972,W972&gt;X972),S972,IF(AND(P972=Q972,W972=X972),T972,IF(AND(P972&lt;Q972,W972&lt;X972),U972,0))),"")</f>
        <v/>
      </c>
      <c r="Z972" s="25">
        <f>IF(AND(P972=W972,Q972=X972),1,0)</f>
        <v>1</v>
      </c>
      <c r="AA972" s="25" t="str">
        <f>IF(Z972=0,"",IF(ISBLANK(VLOOKUP(A972,Database!A:AA,22,FALSE)),"",VLOOKUP(A972,Database!A:AA,22,FALSE)))</f>
        <v>Exact</v>
      </c>
      <c r="AB972" s="25">
        <f ca="1">IFERROR(IF(AND(Y972&lt;&gt;"",OR(V972="Terminé",V972="En cours")),VLOOKUP(AA972,Setup_ScoreExactBonus!A:D,4,FALSE),0),0)</f>
        <v>0</v>
      </c>
      <c r="AC972" s="31" t="str">
        <f ca="1">IF(Y972&lt;&gt;"", Y972 + IF(Z972=1,AB972, 0), "")</f>
        <v/>
      </c>
      <c r="AD972" s="31">
        <f ca="1">SUMIFS(AC$2:AC972,D$2:D972,D972)*IF(R972=0,1,2)</f>
        <v>0</v>
      </c>
    </row>
    <row r="973" spans="1:30" x14ac:dyDescent="0.35">
      <c r="A973" s="31">
        <f>IF(ISBLANK(B973),"",COUNTIF(B$2:B973,B973))-1</f>
        <v>24</v>
      </c>
      <c r="B973" s="31">
        <v>36</v>
      </c>
      <c r="C973" s="10">
        <f>VLOOKUP($A973,Database!$A:$Y,7,FALSE)</f>
        <v>46191.166666666664</v>
      </c>
      <c r="D973" s="31" t="str">
        <f>VLOOKUP(Pronostics!$B973,Setup_MPP!$A:$G,3,FALSE)</f>
        <v>Joueur36</v>
      </c>
      <c r="E973" s="31" t="str">
        <f>VLOOKUP(Pronostics!$B973,Setup_MPP!$A:$G,2,FALSE)</f>
        <v>Joueur36</v>
      </c>
      <c r="F973" s="31" t="str">
        <f>VLOOKUP($B973,Setup_MPP!$A:$E,4,FALSE)</f>
        <v>#D5D5D5</v>
      </c>
      <c r="G973" s="31" t="str">
        <f>VLOOKUP($B973,Setup_MPP!$A:$E,5,FALSE)</f>
        <v>#727272</v>
      </c>
      <c r="H973" s="31" t="str">
        <f>IFERROR(IF(AND(A973&gt;=1,A973&lt;=104),VLOOKUP($A973,Location!$A:$J,6,FALSE),IF(A973=0,"Avant l'ouverture",IF(OR(A973=105,A973=106),"Bonus"))),"")</f>
        <v>Tour 1</v>
      </c>
      <c r="I973" s="31" t="str">
        <f>IF(LEFT(H973,4)="Tour",VLOOKUP(A973,Database!$A:$C,3,FALSE),"")</f>
        <v>K</v>
      </c>
      <c r="J973" s="31" t="str">
        <f>VLOOKUP($A973,Location!$A:$J,7,FALSE)</f>
        <v>Ouzbékistan</v>
      </c>
      <c r="K973" s="31" t="str">
        <f>IFERROR(VLOOKUP(J973,Setup_Team!$B:$C,2,FALSE), "TDB")</f>
        <v>NZD</v>
      </c>
      <c r="L973" s="31" t="str">
        <f>VLOOKUP($A973,Location!$A:$J,8,FALSE)</f>
        <v>Colombie</v>
      </c>
      <c r="M973" s="31" t="str">
        <f>IFERROR(VLOOKUP(L973,Setup_Team!$B:$C,2,FALSE), "TDB")</f>
        <v>COL</v>
      </c>
      <c r="N973" s="31" t="str">
        <f>VLOOKUP($A973,Location!$A:$J,9,FALSE)</f>
        <v>Mexique City</v>
      </c>
      <c r="O973" s="31" t="str">
        <f>VLOOKUP($A973,Location!$A:$J,10,FALSE)</f>
        <v>Estadio Azteca</v>
      </c>
      <c r="R973" s="31">
        <v>0</v>
      </c>
      <c r="S973" s="25">
        <f>VLOOKUP($A973,Database!$A:$Y,10,FALSE)</f>
        <v>157</v>
      </c>
      <c r="T973" s="25">
        <f>VLOOKUP($A973,Database!$A:$Y,11,FALSE)</f>
        <v>130</v>
      </c>
      <c r="U973" s="25">
        <f>VLOOKUP($A973,Database!$A:$Y,12,FALSE)</f>
        <v>44</v>
      </c>
      <c r="V973" s="25" t="str">
        <f>VLOOKUP(A973,Database!A:M,13,FALSE)</f>
        <v>À venir</v>
      </c>
      <c r="W973" s="25" t="str">
        <f>VLOOKUP($A973,Database!$A:$Y,20,FALSE)</f>
        <v/>
      </c>
      <c r="X973" s="25" t="str">
        <f>VLOOKUP($A973,Database!$A:$Y,21,FALSE)</f>
        <v/>
      </c>
      <c r="Y973" s="25" t="str">
        <f ca="1">IF(C973&lt;NOW(),IF(AND(P973&gt;Q973,W973&gt;X973),S973,IF(AND(P973=Q973,W973=X973),T973,IF(AND(P973&lt;Q973,W973&lt;X973),U973,0))),"")</f>
        <v/>
      </c>
      <c r="Z973" s="25">
        <f>IF(AND(P973=W973,Q973=X973),1,0)</f>
        <v>1</v>
      </c>
      <c r="AA973" s="25" t="str">
        <f>IF(Z973=0,"",IF(ISBLANK(VLOOKUP(A973,Database!A:AA,22,FALSE)),"",VLOOKUP(A973,Database!A:AA,22,FALSE)))</f>
        <v>Exact</v>
      </c>
      <c r="AB973" s="25">
        <f ca="1">IFERROR(IF(AND(Y973&lt;&gt;"",OR(V973="Terminé",V973="En cours")),VLOOKUP(AA973,Setup_ScoreExactBonus!A:D,4,FALSE),0),0)</f>
        <v>0</v>
      </c>
      <c r="AC973" s="31" t="str">
        <f ca="1">IF(Y973&lt;&gt;"", Y973 + IF(Z973=1,AB973, 0), "")</f>
        <v/>
      </c>
      <c r="AD973" s="31">
        <f ca="1">SUMIFS(AC$2:AC973,D$2:D973,D973)*IF(R973=0,1,2)</f>
        <v>0</v>
      </c>
    </row>
    <row r="974" spans="1:30" x14ac:dyDescent="0.35">
      <c r="A974" s="31">
        <f>IF(ISBLANK(B974),"",COUNTIF(B$2:B974,B974))-1</f>
        <v>24</v>
      </c>
      <c r="B974" s="31">
        <v>37</v>
      </c>
      <c r="C974" s="10">
        <f>VLOOKUP($A974,Database!$A:$Y,7,FALSE)</f>
        <v>46191.166666666664</v>
      </c>
      <c r="D974" s="31" t="str">
        <f>VLOOKUP(Pronostics!$B974,Setup_MPP!$A:$G,3,FALSE)</f>
        <v>Joueur37</v>
      </c>
      <c r="E974" s="31" t="str">
        <f>VLOOKUP(Pronostics!$B974,Setup_MPP!$A:$G,2,FALSE)</f>
        <v>Joueur37</v>
      </c>
      <c r="F974" s="31" t="str">
        <f>VLOOKUP($B974,Setup_MPP!$A:$E,4,FALSE)</f>
        <v>#D5D5D5</v>
      </c>
      <c r="G974" s="31" t="str">
        <f>VLOOKUP($B974,Setup_MPP!$A:$E,5,FALSE)</f>
        <v>#727272</v>
      </c>
      <c r="H974" s="31" t="str">
        <f>IFERROR(IF(AND(A974&gt;=1,A974&lt;=104),VLOOKUP($A974,Location!$A:$J,6,FALSE),IF(A974=0,"Avant l'ouverture",IF(OR(A974=105,A974=106),"Bonus"))),"")</f>
        <v>Tour 1</v>
      </c>
      <c r="I974" s="31" t="str">
        <f>IF(LEFT(H974,4)="Tour",VLOOKUP(A974,Database!$A:$C,3,FALSE),"")</f>
        <v>K</v>
      </c>
      <c r="J974" s="31" t="str">
        <f>VLOOKUP($A974,Location!$A:$J,7,FALSE)</f>
        <v>Ouzbékistan</v>
      </c>
      <c r="K974" s="31" t="str">
        <f>IFERROR(VLOOKUP(J974,Setup_Team!$B:$C,2,FALSE), "TDB")</f>
        <v>NZD</v>
      </c>
      <c r="L974" s="31" t="str">
        <f>VLOOKUP($A974,Location!$A:$J,8,FALSE)</f>
        <v>Colombie</v>
      </c>
      <c r="M974" s="31" t="str">
        <f>IFERROR(VLOOKUP(L974,Setup_Team!$B:$C,2,FALSE), "TDB")</f>
        <v>COL</v>
      </c>
      <c r="N974" s="31" t="str">
        <f>VLOOKUP($A974,Location!$A:$J,9,FALSE)</f>
        <v>Mexique City</v>
      </c>
      <c r="O974" s="31" t="str">
        <f>VLOOKUP($A974,Location!$A:$J,10,FALSE)</f>
        <v>Estadio Azteca</v>
      </c>
      <c r="R974" s="31">
        <v>0</v>
      </c>
      <c r="S974" s="25">
        <f>VLOOKUP($A974,Database!$A:$Y,10,FALSE)</f>
        <v>157</v>
      </c>
      <c r="T974" s="25">
        <f>VLOOKUP($A974,Database!$A:$Y,11,FALSE)</f>
        <v>130</v>
      </c>
      <c r="U974" s="25">
        <f>VLOOKUP($A974,Database!$A:$Y,12,FALSE)</f>
        <v>44</v>
      </c>
      <c r="V974" s="25" t="str">
        <f>VLOOKUP(A974,Database!A:M,13,FALSE)</f>
        <v>À venir</v>
      </c>
      <c r="W974" s="25" t="str">
        <f>VLOOKUP($A974,Database!$A:$Y,20,FALSE)</f>
        <v/>
      </c>
      <c r="X974" s="25" t="str">
        <f>VLOOKUP($A974,Database!$A:$Y,21,FALSE)</f>
        <v/>
      </c>
      <c r="Y974" s="25" t="str">
        <f ca="1">IF(C974&lt;NOW(),IF(AND(P974&gt;Q974,W974&gt;X974),S974,IF(AND(P974=Q974,W974=X974),T974,IF(AND(P974&lt;Q974,W974&lt;X974),U974,0))),"")</f>
        <v/>
      </c>
      <c r="Z974" s="25">
        <f>IF(AND(P974=W974,Q974=X974),1,0)</f>
        <v>1</v>
      </c>
      <c r="AA974" s="25" t="str">
        <f>IF(Z974=0,"",IF(ISBLANK(VLOOKUP(A974,Database!A:AA,22,FALSE)),"",VLOOKUP(A974,Database!A:AA,22,FALSE)))</f>
        <v>Exact</v>
      </c>
      <c r="AB974" s="25">
        <f ca="1">IFERROR(IF(AND(Y974&lt;&gt;"",OR(V974="Terminé",V974="En cours")),VLOOKUP(AA974,Setup_ScoreExactBonus!A:D,4,FALSE),0),0)</f>
        <v>0</v>
      </c>
      <c r="AC974" s="31" t="str">
        <f ca="1">IF(Y974&lt;&gt;"", Y974 + IF(Z974=1,AB974, 0), "")</f>
        <v/>
      </c>
      <c r="AD974" s="31">
        <f ca="1">SUMIFS(AC$2:AC974,D$2:D974,D974)*IF(R974=0,1,2)</f>
        <v>0</v>
      </c>
    </row>
    <row r="975" spans="1:30" x14ac:dyDescent="0.35">
      <c r="A975" s="31">
        <f>IF(ISBLANK(B975),"",COUNTIF(B$2:B975,B975))-1</f>
        <v>24</v>
      </c>
      <c r="B975" s="31">
        <v>38</v>
      </c>
      <c r="C975" s="10">
        <f>VLOOKUP($A975,Database!$A:$Y,7,FALSE)</f>
        <v>46191.166666666664</v>
      </c>
      <c r="D975" s="31" t="str">
        <f>VLOOKUP(Pronostics!$B975,Setup_MPP!$A:$G,3,FALSE)</f>
        <v>Joueur38</v>
      </c>
      <c r="E975" s="31" t="str">
        <f>VLOOKUP(Pronostics!$B975,Setup_MPP!$A:$G,2,FALSE)</f>
        <v>Joueur38</v>
      </c>
      <c r="F975" s="31" t="str">
        <f>VLOOKUP($B975,Setup_MPP!$A:$E,4,FALSE)</f>
        <v>#D5D5D5</v>
      </c>
      <c r="G975" s="31" t="str">
        <f>VLOOKUP($B975,Setup_MPP!$A:$E,5,FALSE)</f>
        <v>#727272</v>
      </c>
      <c r="H975" s="31" t="str">
        <f>IFERROR(IF(AND(A975&gt;=1,A975&lt;=104),VLOOKUP($A975,Location!$A:$J,6,FALSE),IF(A975=0,"Avant l'ouverture",IF(OR(A975=105,A975=106),"Bonus"))),"")</f>
        <v>Tour 1</v>
      </c>
      <c r="I975" s="31" t="str">
        <f>IF(LEFT(H975,4)="Tour",VLOOKUP(A975,Database!$A:$C,3,FALSE),"")</f>
        <v>K</v>
      </c>
      <c r="J975" s="31" t="str">
        <f>VLOOKUP($A975,Location!$A:$J,7,FALSE)</f>
        <v>Ouzbékistan</v>
      </c>
      <c r="K975" s="31" t="str">
        <f>IFERROR(VLOOKUP(J975,Setup_Team!$B:$C,2,FALSE), "TDB")</f>
        <v>NZD</v>
      </c>
      <c r="L975" s="31" t="str">
        <f>VLOOKUP($A975,Location!$A:$J,8,FALSE)</f>
        <v>Colombie</v>
      </c>
      <c r="M975" s="31" t="str">
        <f>IFERROR(VLOOKUP(L975,Setup_Team!$B:$C,2,FALSE), "TDB")</f>
        <v>COL</v>
      </c>
      <c r="N975" s="31" t="str">
        <f>VLOOKUP($A975,Location!$A:$J,9,FALSE)</f>
        <v>Mexique City</v>
      </c>
      <c r="O975" s="31" t="str">
        <f>VLOOKUP($A975,Location!$A:$J,10,FALSE)</f>
        <v>Estadio Azteca</v>
      </c>
      <c r="R975" s="31">
        <v>0</v>
      </c>
      <c r="S975" s="25">
        <f>VLOOKUP($A975,Database!$A:$Y,10,FALSE)</f>
        <v>157</v>
      </c>
      <c r="T975" s="25">
        <f>VLOOKUP($A975,Database!$A:$Y,11,FALSE)</f>
        <v>130</v>
      </c>
      <c r="U975" s="25">
        <f>VLOOKUP($A975,Database!$A:$Y,12,FALSE)</f>
        <v>44</v>
      </c>
      <c r="V975" s="25" t="str">
        <f>VLOOKUP(A975,Database!A:M,13,FALSE)</f>
        <v>À venir</v>
      </c>
      <c r="W975" s="25" t="str">
        <f>VLOOKUP($A975,Database!$A:$Y,20,FALSE)</f>
        <v/>
      </c>
      <c r="X975" s="25" t="str">
        <f>VLOOKUP($A975,Database!$A:$Y,21,FALSE)</f>
        <v/>
      </c>
      <c r="Y975" s="25" t="str">
        <f ca="1">IF(C975&lt;NOW(),IF(AND(P975&gt;Q975,W975&gt;X975),S975,IF(AND(P975=Q975,W975=X975),T975,IF(AND(P975&lt;Q975,W975&lt;X975),U975,0))),"")</f>
        <v/>
      </c>
      <c r="Z975" s="25">
        <f>IF(AND(P975=W975,Q975=X975),1,0)</f>
        <v>1</v>
      </c>
      <c r="AA975" s="25" t="str">
        <f>IF(Z975=0,"",IF(ISBLANK(VLOOKUP(A975,Database!A:AA,22,FALSE)),"",VLOOKUP(A975,Database!A:AA,22,FALSE)))</f>
        <v>Exact</v>
      </c>
      <c r="AB975" s="25">
        <f ca="1">IFERROR(IF(AND(Y975&lt;&gt;"",OR(V975="Terminé",V975="En cours")),VLOOKUP(AA975,Setup_ScoreExactBonus!A:D,4,FALSE),0),0)</f>
        <v>0</v>
      </c>
      <c r="AC975" s="31" t="str">
        <f ca="1">IF(Y975&lt;&gt;"", Y975 + IF(Z975=1,AB975, 0), "")</f>
        <v/>
      </c>
      <c r="AD975" s="31">
        <f ca="1">SUMIFS(AC$2:AC975,D$2:D975,D975)*IF(R975=0,1,2)</f>
        <v>0</v>
      </c>
    </row>
    <row r="976" spans="1:30" x14ac:dyDescent="0.35">
      <c r="A976" s="31">
        <f>IF(ISBLANK(B976),"",COUNTIF(B$2:B976,B976))-1</f>
        <v>24</v>
      </c>
      <c r="B976" s="31">
        <v>39</v>
      </c>
      <c r="C976" s="10">
        <f>VLOOKUP($A976,Database!$A:$Y,7,FALSE)</f>
        <v>46191.166666666664</v>
      </c>
      <c r="D976" s="31" t="str">
        <f>VLOOKUP(Pronostics!$B976,Setup_MPP!$A:$G,3,FALSE)</f>
        <v>Joueur39</v>
      </c>
      <c r="E976" s="31" t="str">
        <f>VLOOKUP(Pronostics!$B976,Setup_MPP!$A:$G,2,FALSE)</f>
        <v>Joueur39</v>
      </c>
      <c r="F976" s="31" t="str">
        <f>VLOOKUP($B976,Setup_MPP!$A:$E,4,FALSE)</f>
        <v>#D5D5D5</v>
      </c>
      <c r="G976" s="31" t="str">
        <f>VLOOKUP($B976,Setup_MPP!$A:$E,5,FALSE)</f>
        <v>#727272</v>
      </c>
      <c r="H976" s="31" t="str">
        <f>IFERROR(IF(AND(A976&gt;=1,A976&lt;=104),VLOOKUP($A976,Location!$A:$J,6,FALSE),IF(A976=0,"Avant l'ouverture",IF(OR(A976=105,A976=106),"Bonus"))),"")</f>
        <v>Tour 1</v>
      </c>
      <c r="I976" s="31" t="str">
        <f>IF(LEFT(H976,4)="Tour",VLOOKUP(A976,Database!$A:$C,3,FALSE),"")</f>
        <v>K</v>
      </c>
      <c r="J976" s="31" t="str">
        <f>VLOOKUP($A976,Location!$A:$J,7,FALSE)</f>
        <v>Ouzbékistan</v>
      </c>
      <c r="K976" s="31" t="str">
        <f>IFERROR(VLOOKUP(J976,Setup_Team!$B:$C,2,FALSE), "TDB")</f>
        <v>NZD</v>
      </c>
      <c r="L976" s="31" t="str">
        <f>VLOOKUP($A976,Location!$A:$J,8,FALSE)</f>
        <v>Colombie</v>
      </c>
      <c r="M976" s="31" t="str">
        <f>IFERROR(VLOOKUP(L976,Setup_Team!$B:$C,2,FALSE), "TDB")</f>
        <v>COL</v>
      </c>
      <c r="N976" s="31" t="str">
        <f>VLOOKUP($A976,Location!$A:$J,9,FALSE)</f>
        <v>Mexique City</v>
      </c>
      <c r="O976" s="31" t="str">
        <f>VLOOKUP($A976,Location!$A:$J,10,FALSE)</f>
        <v>Estadio Azteca</v>
      </c>
      <c r="R976" s="31">
        <v>0</v>
      </c>
      <c r="S976" s="25">
        <f>VLOOKUP($A976,Database!$A:$Y,10,FALSE)</f>
        <v>157</v>
      </c>
      <c r="T976" s="25">
        <f>VLOOKUP($A976,Database!$A:$Y,11,FALSE)</f>
        <v>130</v>
      </c>
      <c r="U976" s="25">
        <f>VLOOKUP($A976,Database!$A:$Y,12,FALSE)</f>
        <v>44</v>
      </c>
      <c r="V976" s="25" t="str">
        <f>VLOOKUP(A976,Database!A:M,13,FALSE)</f>
        <v>À venir</v>
      </c>
      <c r="W976" s="25" t="str">
        <f>VLOOKUP($A976,Database!$A:$Y,20,FALSE)</f>
        <v/>
      </c>
      <c r="X976" s="25" t="str">
        <f>VLOOKUP($A976,Database!$A:$Y,21,FALSE)</f>
        <v/>
      </c>
      <c r="Y976" s="25" t="str">
        <f ca="1">IF(C976&lt;NOW(),IF(AND(P976&gt;Q976,W976&gt;X976),S976,IF(AND(P976=Q976,W976=X976),T976,IF(AND(P976&lt;Q976,W976&lt;X976),U976,0))),"")</f>
        <v/>
      </c>
      <c r="Z976" s="25">
        <f>IF(AND(P976=W976,Q976=X976),1,0)</f>
        <v>1</v>
      </c>
      <c r="AA976" s="25" t="str">
        <f>IF(Z976=0,"",IF(ISBLANK(VLOOKUP(A976,Database!A:AA,22,FALSE)),"",VLOOKUP(A976,Database!A:AA,22,FALSE)))</f>
        <v>Exact</v>
      </c>
      <c r="AB976" s="25">
        <f ca="1">IFERROR(IF(AND(Y976&lt;&gt;"",OR(V976="Terminé",V976="En cours")),VLOOKUP(AA976,Setup_ScoreExactBonus!A:D,4,FALSE),0),0)</f>
        <v>0</v>
      </c>
      <c r="AC976" s="31" t="str">
        <f ca="1">IF(Y976&lt;&gt;"", Y976 + IF(Z976=1,AB976, 0), "")</f>
        <v/>
      </c>
      <c r="AD976" s="31">
        <f ca="1">SUMIFS(AC$2:AC976,D$2:D976,D976)*IF(R976=0,1,2)</f>
        <v>0</v>
      </c>
    </row>
    <row r="977" spans="1:30" x14ac:dyDescent="0.35">
      <c r="A977" s="31">
        <f>IF(ISBLANK(B977),"",COUNTIF(B$2:B977,B977))-1</f>
        <v>25</v>
      </c>
      <c r="B977" s="31">
        <v>1</v>
      </c>
      <c r="C977" s="10">
        <f>VLOOKUP($A977,Database!$A:$Y,7,FALSE)</f>
        <v>46191.75</v>
      </c>
      <c r="D977" s="31" t="str">
        <f>VLOOKUP(Pronostics!$B977,Setup_MPP!$A:$G,3,FALSE)</f>
        <v>_Nicolas_LM_</v>
      </c>
      <c r="E977" s="31" t="str">
        <f>VLOOKUP(Pronostics!$B977,Setup_MPP!$A:$G,2,FALSE)</f>
        <v>Nicolas LE MOUEL</v>
      </c>
      <c r="F977" s="31" t="str">
        <f>VLOOKUP($B977,Setup_MPP!$A:$E,4,FALSE)</f>
        <v>#F7C79D</v>
      </c>
      <c r="G977" s="31" t="str">
        <f>VLOOKUP($B977,Setup_MPP!$A:$E,5,FALSE)</f>
        <v>#FFBE85</v>
      </c>
      <c r="H977" s="31" t="str">
        <f>IFERROR(IF(AND(A977&gt;=1,A977&lt;=104),VLOOKUP($A977,Location!$A:$J,6,FALSE),IF(A977=0,"Avant l'ouverture",IF(OR(A977=105,A977=106),"Bonus"))),"")</f>
        <v>Tour 2</v>
      </c>
      <c r="I977" s="31" t="str">
        <f>IF(LEFT(H977,4)="Tour",VLOOKUP(A977,Database!$A:$C,3,FALSE),"")</f>
        <v>A</v>
      </c>
      <c r="J977" s="31" t="str">
        <f>VLOOKUP($A977,Location!$A:$J,7,FALSE)</f>
        <v>Tchéquie</v>
      </c>
      <c r="K977" s="31" t="str">
        <f>IFERROR(VLOOKUP(J977,Setup_Team!$B:$C,2,FALSE), "TDB")</f>
        <v>CZE</v>
      </c>
      <c r="L977" s="31" t="str">
        <f>VLOOKUP($A977,Location!$A:$J,8,FALSE)</f>
        <v>Afrique du Sud</v>
      </c>
      <c r="M977" s="31" t="str">
        <f>IFERROR(VLOOKUP(L977,Setup_Team!$B:$C,2,FALSE), "TDB")</f>
        <v>ZAF</v>
      </c>
      <c r="N977" s="31" t="str">
        <f>VLOOKUP($A977,Location!$A:$J,9,FALSE)</f>
        <v>Atlanta</v>
      </c>
      <c r="O977" s="31" t="str">
        <f>VLOOKUP($A977,Location!$A:$J,10,FALSE)</f>
        <v>Mercedes-Benz Stadium</v>
      </c>
      <c r="P977" s="44"/>
      <c r="Q977" s="44"/>
      <c r="R977" s="31">
        <v>0</v>
      </c>
      <c r="S977" s="25">
        <f>VLOOKUP($A977,Database!$A:$Y,10,FALSE)</f>
        <v>62</v>
      </c>
      <c r="T977" s="25">
        <f>VLOOKUP($A977,Database!$A:$Y,11,FALSE)</f>
        <v>112</v>
      </c>
      <c r="U977" s="25">
        <f>VLOOKUP($A977,Database!$A:$Y,12,FALSE)</f>
        <v>142</v>
      </c>
      <c r="V977" s="25" t="str">
        <f>VLOOKUP(A977,Database!A:M,13,FALSE)</f>
        <v>À venir</v>
      </c>
      <c r="W977" s="25" t="str">
        <f>VLOOKUP($A977,Database!$A:$Y,20,FALSE)</f>
        <v/>
      </c>
      <c r="X977" s="25" t="str">
        <f>VLOOKUP($A977,Database!$A:$Y,21,FALSE)</f>
        <v/>
      </c>
      <c r="Y977" s="25" t="str">
        <f ca="1">IF(C977&lt;NOW(),IF(AND(P977&gt;Q977,W977&gt;X977),S977,IF(AND(P977=Q977,W977=X977),T977,IF(AND(P977&lt;Q977,W977&lt;X977),U977,0))),"")</f>
        <v/>
      </c>
      <c r="Z977" s="25">
        <f>IF(AND(P977=W977,Q977=X977),1,0)</f>
        <v>1</v>
      </c>
      <c r="AA977" s="25" t="str">
        <f>IF(Z977=0,"",IF(ISBLANK(VLOOKUP(A977,Database!A:AA,22,FALSE)),"",VLOOKUP(A977,Database!A:AA,22,FALSE)))</f>
        <v>Exact</v>
      </c>
      <c r="AB977" s="25">
        <f ca="1">IFERROR(IF(AND(Y977&lt;&gt;"",OR(V977="Terminé",V977="En cours")),VLOOKUP(AA977,Setup_ScoreExactBonus!A:D,4,FALSE),0),0)</f>
        <v>0</v>
      </c>
      <c r="AC977" s="31" t="str">
        <f ca="1">IF(Y977&lt;&gt;"", Y977 + IF(Z977=1,AB977, 0), "")</f>
        <v/>
      </c>
      <c r="AD977" s="31">
        <f ca="1">SUMIFS(AC$2:AC977,D$2:D977,D977)*IF(R977=0,1,2)</f>
        <v>0</v>
      </c>
    </row>
    <row r="978" spans="1:30" x14ac:dyDescent="0.35">
      <c r="A978" s="31">
        <f>IF(ISBLANK(B978),"",COUNTIF(B$2:B978,B978))-1</f>
        <v>25</v>
      </c>
      <c r="B978" s="31">
        <v>2</v>
      </c>
      <c r="C978" s="10">
        <f>VLOOKUP($A978,Database!$A:$Y,7,FALSE)</f>
        <v>46191.75</v>
      </c>
      <c r="D978" s="31" t="str">
        <f>VLOOKUP(Pronostics!$B978,Setup_MPP!$A:$G,3,FALSE)</f>
        <v>leaelaz</v>
      </c>
      <c r="E978" s="31" t="str">
        <f>VLOOKUP(Pronostics!$B978,Setup_MPP!$A:$G,2,FALSE)</f>
        <v>Léa EL ASERY</v>
      </c>
      <c r="F978" s="31" t="str">
        <f>VLOOKUP($B978,Setup_MPP!$A:$E,4,FALSE)</f>
        <v>#FFBEBE</v>
      </c>
      <c r="G978" s="31" t="str">
        <f>VLOOKUP($B978,Setup_MPP!$A:$E,5,FALSE)</f>
        <v>#DF6868</v>
      </c>
      <c r="H978" s="31" t="str">
        <f>IFERROR(IF(AND(A978&gt;=1,A978&lt;=104),VLOOKUP($A978,Location!$A:$J,6,FALSE),IF(A978=0,"Avant l'ouverture",IF(OR(A978=105,A978=106),"Bonus"))),"")</f>
        <v>Tour 2</v>
      </c>
      <c r="I978" s="31" t="str">
        <f>IF(LEFT(H978,4)="Tour",VLOOKUP(A978,Database!$A:$C,3,FALSE),"")</f>
        <v>A</v>
      </c>
      <c r="J978" s="31" t="str">
        <f>VLOOKUP($A978,Location!$A:$J,7,FALSE)</f>
        <v>Tchéquie</v>
      </c>
      <c r="K978" s="31" t="str">
        <f>IFERROR(VLOOKUP(J978,Setup_Team!$B:$C,2,FALSE), "TDB")</f>
        <v>CZE</v>
      </c>
      <c r="L978" s="31" t="str">
        <f>VLOOKUP($A978,Location!$A:$J,8,FALSE)</f>
        <v>Afrique du Sud</v>
      </c>
      <c r="M978" s="31" t="str">
        <f>IFERROR(VLOOKUP(L978,Setup_Team!$B:$C,2,FALSE), "TDB")</f>
        <v>ZAF</v>
      </c>
      <c r="N978" s="31" t="str">
        <f>VLOOKUP($A978,Location!$A:$J,9,FALSE)</f>
        <v>Atlanta</v>
      </c>
      <c r="O978" s="31" t="str">
        <f>VLOOKUP($A978,Location!$A:$J,10,FALSE)</f>
        <v>Mercedes-Benz Stadium</v>
      </c>
      <c r="R978" s="31">
        <v>0</v>
      </c>
      <c r="S978" s="25">
        <f>VLOOKUP($A978,Database!$A:$Y,10,FALSE)</f>
        <v>62</v>
      </c>
      <c r="T978" s="25">
        <f>VLOOKUP($A978,Database!$A:$Y,11,FALSE)</f>
        <v>112</v>
      </c>
      <c r="U978" s="25">
        <f>VLOOKUP($A978,Database!$A:$Y,12,FALSE)</f>
        <v>142</v>
      </c>
      <c r="V978" s="25" t="str">
        <f>VLOOKUP(A978,Database!A:M,13,FALSE)</f>
        <v>À venir</v>
      </c>
      <c r="W978" s="25" t="str">
        <f>VLOOKUP($A978,Database!$A:$Y,20,FALSE)</f>
        <v/>
      </c>
      <c r="X978" s="25" t="str">
        <f>VLOOKUP($A978,Database!$A:$Y,21,FALSE)</f>
        <v/>
      </c>
      <c r="Y978" s="25" t="str">
        <f ca="1">IF(C978&lt;NOW(),IF(AND(P978&gt;Q978,W978&gt;X978),S978,IF(AND(P978=Q978,W978=X978),T978,IF(AND(P978&lt;Q978,W978&lt;X978),U978,0))),"")</f>
        <v/>
      </c>
      <c r="Z978" s="25">
        <f>IF(AND(P978=W978,Q978=X978),1,0)</f>
        <v>1</v>
      </c>
      <c r="AA978" s="25" t="str">
        <f>IF(Z978=0,"",IF(ISBLANK(VLOOKUP(A978,Database!A:AA,22,FALSE)),"",VLOOKUP(A978,Database!A:AA,22,FALSE)))</f>
        <v>Exact</v>
      </c>
      <c r="AB978" s="25">
        <f ca="1">IFERROR(IF(AND(Y978&lt;&gt;"",OR(V978="Terminé",V978="En cours")),VLOOKUP(AA978,Setup_ScoreExactBonus!A:D,4,FALSE),0),0)</f>
        <v>0</v>
      </c>
      <c r="AC978" s="31" t="str">
        <f ca="1">IF(Y978&lt;&gt;"", Y978 + IF(Z978=1,AB978, 0), "")</f>
        <v/>
      </c>
      <c r="AD978" s="31">
        <f ca="1">SUMIFS(AC$2:AC978,D$2:D978,D978)*IF(R978=0,1,2)</f>
        <v>0</v>
      </c>
    </row>
    <row r="979" spans="1:30" x14ac:dyDescent="0.35">
      <c r="A979" s="31">
        <f>IF(ISBLANK(B979),"",COUNTIF(B$2:B979,B979))-1</f>
        <v>25</v>
      </c>
      <c r="B979" s="31">
        <v>3</v>
      </c>
      <c r="C979" s="10">
        <f>VLOOKUP($A979,Database!$A:$Y,7,FALSE)</f>
        <v>46191.75</v>
      </c>
      <c r="D979" s="31" t="str">
        <f>VLOOKUP(Pronostics!$B979,Setup_MPP!$A:$G,3,FALSE)</f>
        <v>PasMetalleux</v>
      </c>
      <c r="E979" s="31" t="str">
        <f>VLOOKUP(Pronostics!$B979,Setup_MPP!$A:$G,2,FALSE)</f>
        <v>Elwenn JOUBREL</v>
      </c>
      <c r="F979" s="31" t="str">
        <f>VLOOKUP($B979,Setup_MPP!$A:$E,4,FALSE)</f>
        <v>#F5C7FC</v>
      </c>
      <c r="G979" s="31" t="str">
        <f>VLOOKUP($B979,Setup_MPP!$A:$E,5,FALSE)</f>
        <v>#C489CF</v>
      </c>
      <c r="H979" s="31" t="str">
        <f>IFERROR(IF(AND(A979&gt;=1,A979&lt;=104),VLOOKUP($A979,Location!$A:$J,6,FALSE),IF(A979=0,"Avant l'ouverture",IF(OR(A979=105,A979=106),"Bonus"))),"")</f>
        <v>Tour 2</v>
      </c>
      <c r="I979" s="31" t="str">
        <f>IF(LEFT(H979,4)="Tour",VLOOKUP(A979,Database!$A:$C,3,FALSE),"")</f>
        <v>A</v>
      </c>
      <c r="J979" s="31" t="str">
        <f>VLOOKUP($A979,Location!$A:$J,7,FALSE)</f>
        <v>Tchéquie</v>
      </c>
      <c r="K979" s="31" t="str">
        <f>IFERROR(VLOOKUP(J979,Setup_Team!$B:$C,2,FALSE), "TDB")</f>
        <v>CZE</v>
      </c>
      <c r="L979" s="31" t="str">
        <f>VLOOKUP($A979,Location!$A:$J,8,FALSE)</f>
        <v>Afrique du Sud</v>
      </c>
      <c r="M979" s="31" t="str">
        <f>IFERROR(VLOOKUP(L979,Setup_Team!$B:$C,2,FALSE), "TDB")</f>
        <v>ZAF</v>
      </c>
      <c r="N979" s="31" t="str">
        <f>VLOOKUP($A979,Location!$A:$J,9,FALSE)</f>
        <v>Atlanta</v>
      </c>
      <c r="O979" s="31" t="str">
        <f>VLOOKUP($A979,Location!$A:$J,10,FALSE)</f>
        <v>Mercedes-Benz Stadium</v>
      </c>
      <c r="R979" s="31">
        <v>0</v>
      </c>
      <c r="S979" s="25">
        <f>VLOOKUP($A979,Database!$A:$Y,10,FALSE)</f>
        <v>62</v>
      </c>
      <c r="T979" s="25">
        <f>VLOOKUP($A979,Database!$A:$Y,11,FALSE)</f>
        <v>112</v>
      </c>
      <c r="U979" s="25">
        <f>VLOOKUP($A979,Database!$A:$Y,12,FALSE)</f>
        <v>142</v>
      </c>
      <c r="V979" s="25" t="str">
        <f>VLOOKUP(A979,Database!A:M,13,FALSE)</f>
        <v>À venir</v>
      </c>
      <c r="W979" s="25" t="str">
        <f>VLOOKUP($A979,Database!$A:$Y,20,FALSE)</f>
        <v/>
      </c>
      <c r="X979" s="25" t="str">
        <f>VLOOKUP($A979,Database!$A:$Y,21,FALSE)</f>
        <v/>
      </c>
      <c r="Y979" s="25" t="str">
        <f ca="1">IF(C979&lt;NOW(),IF(AND(P979&gt;Q979,W979&gt;X979),S979,IF(AND(P979=Q979,W979=X979),T979,IF(AND(P979&lt;Q979,W979&lt;X979),U979,0))),"")</f>
        <v/>
      </c>
      <c r="Z979" s="25">
        <f>IF(AND(P979=W979,Q979=X979),1,0)</f>
        <v>1</v>
      </c>
      <c r="AA979" s="25" t="str">
        <f>IF(Z979=0,"",IF(ISBLANK(VLOOKUP(A979,Database!A:AA,22,FALSE)),"",VLOOKUP(A979,Database!A:AA,22,FALSE)))</f>
        <v>Exact</v>
      </c>
      <c r="AB979" s="25">
        <f ca="1">IFERROR(IF(AND(Y979&lt;&gt;"",OR(V979="Terminé",V979="En cours")),VLOOKUP(AA979,Setup_ScoreExactBonus!A:D,4,FALSE),0),0)</f>
        <v>0</v>
      </c>
      <c r="AC979" s="31" t="str">
        <f ca="1">IF(Y979&lt;&gt;"", Y979 + IF(Z979=1,AB979, 0), "")</f>
        <v/>
      </c>
      <c r="AD979" s="31">
        <f ca="1">SUMIFS(AC$2:AC979,D$2:D979,D979)*IF(R979=0,1,2)</f>
        <v>0</v>
      </c>
    </row>
    <row r="980" spans="1:30" x14ac:dyDescent="0.35">
      <c r="A980" s="31">
        <f>IF(ISBLANK(B980),"",COUNTIF(B$2:B980,B980))-1</f>
        <v>25</v>
      </c>
      <c r="B980" s="31">
        <v>4</v>
      </c>
      <c r="C980" s="10">
        <f>VLOOKUP($A980,Database!$A:$Y,7,FALSE)</f>
        <v>46191.75</v>
      </c>
      <c r="D980" s="31" t="str">
        <f>VLOOKUP(Pronostics!$B980,Setup_MPP!$A:$G,3,FALSE)</f>
        <v>Popo444</v>
      </c>
      <c r="E980" s="31" t="str">
        <f>VLOOKUP(Pronostics!$B980,Setup_MPP!$A:$G,2,FALSE)</f>
        <v>Pauline OLIVIER</v>
      </c>
      <c r="F980" s="31" t="str">
        <f>VLOOKUP($B980,Setup_MPP!$A:$E,4,FALSE)</f>
        <v>#A5EA7F</v>
      </c>
      <c r="G980" s="31" t="str">
        <f>VLOOKUP($B980,Setup_MPP!$A:$E,5,FALSE)</f>
        <v>#80C65A</v>
      </c>
      <c r="H980" s="31" t="str">
        <f>IFERROR(IF(AND(A980&gt;=1,A980&lt;=104),VLOOKUP($A980,Location!$A:$J,6,FALSE),IF(A980=0,"Avant l'ouverture",IF(OR(A980=105,A980=106),"Bonus"))),"")</f>
        <v>Tour 2</v>
      </c>
      <c r="I980" s="31" t="str">
        <f>IF(LEFT(H980,4)="Tour",VLOOKUP(A980,Database!$A:$C,3,FALSE),"")</f>
        <v>A</v>
      </c>
      <c r="J980" s="31" t="str">
        <f>VLOOKUP($A980,Location!$A:$J,7,FALSE)</f>
        <v>Tchéquie</v>
      </c>
      <c r="K980" s="31" t="str">
        <f>IFERROR(VLOOKUP(J980,Setup_Team!$B:$C,2,FALSE), "TDB")</f>
        <v>CZE</v>
      </c>
      <c r="L980" s="31" t="str">
        <f>VLOOKUP($A980,Location!$A:$J,8,FALSE)</f>
        <v>Afrique du Sud</v>
      </c>
      <c r="M980" s="31" t="str">
        <f>IFERROR(VLOOKUP(L980,Setup_Team!$B:$C,2,FALSE), "TDB")</f>
        <v>ZAF</v>
      </c>
      <c r="N980" s="31" t="str">
        <f>VLOOKUP($A980,Location!$A:$J,9,FALSE)</f>
        <v>Atlanta</v>
      </c>
      <c r="O980" s="31" t="str">
        <f>VLOOKUP($A980,Location!$A:$J,10,FALSE)</f>
        <v>Mercedes-Benz Stadium</v>
      </c>
      <c r="R980" s="31">
        <v>0</v>
      </c>
      <c r="S980" s="25">
        <f>VLOOKUP($A980,Database!$A:$Y,10,FALSE)</f>
        <v>62</v>
      </c>
      <c r="T980" s="25">
        <f>VLOOKUP($A980,Database!$A:$Y,11,FALSE)</f>
        <v>112</v>
      </c>
      <c r="U980" s="25">
        <f>VLOOKUP($A980,Database!$A:$Y,12,FALSE)</f>
        <v>142</v>
      </c>
      <c r="V980" s="25" t="str">
        <f>VLOOKUP(A980,Database!A:M,13,FALSE)</f>
        <v>À venir</v>
      </c>
      <c r="W980" s="25" t="str">
        <f>VLOOKUP($A980,Database!$A:$Y,20,FALSE)</f>
        <v/>
      </c>
      <c r="X980" s="25" t="str">
        <f>VLOOKUP($A980,Database!$A:$Y,21,FALSE)</f>
        <v/>
      </c>
      <c r="Y980" s="25" t="str">
        <f ca="1">IF(C980&lt;NOW(),IF(AND(P980&gt;Q980,W980&gt;X980),S980,IF(AND(P980=Q980,W980=X980),T980,IF(AND(P980&lt;Q980,W980&lt;X980),U980,0))),"")</f>
        <v/>
      </c>
      <c r="Z980" s="25">
        <f>IF(AND(P980=W980,Q980=X980),1,0)</f>
        <v>1</v>
      </c>
      <c r="AA980" s="25" t="str">
        <f>IF(Z980=0,"",IF(ISBLANK(VLOOKUP(A980,Database!A:AA,22,FALSE)),"",VLOOKUP(A980,Database!A:AA,22,FALSE)))</f>
        <v>Exact</v>
      </c>
      <c r="AB980" s="25">
        <f ca="1">IFERROR(IF(AND(Y980&lt;&gt;"",OR(V980="Terminé",V980="En cours")),VLOOKUP(AA980,Setup_ScoreExactBonus!A:D,4,FALSE),0),0)</f>
        <v>0</v>
      </c>
      <c r="AC980" s="31" t="str">
        <f ca="1">IF(Y980&lt;&gt;"", Y980 + IF(Z980=1,AB980, 0), "")</f>
        <v/>
      </c>
      <c r="AD980" s="31">
        <f ca="1">SUMIFS(AC$2:AC980,D$2:D980,D980)*IF(R980=0,1,2)</f>
        <v>0</v>
      </c>
    </row>
    <row r="981" spans="1:30" x14ac:dyDescent="0.35">
      <c r="A981" s="31">
        <f>IF(ISBLANK(B981),"",COUNTIF(B$2:B981,B981))-1</f>
        <v>25</v>
      </c>
      <c r="B981" s="31">
        <v>5</v>
      </c>
      <c r="C981" s="10">
        <f>VLOOKUP($A981,Database!$A:$Y,7,FALSE)</f>
        <v>46191.75</v>
      </c>
      <c r="D981" s="31" t="str">
        <f>VLOOKUP(Pronostics!$B981,Setup_MPP!$A:$G,3,FALSE)</f>
        <v>_Jujul</v>
      </c>
      <c r="E981" s="31" t="str">
        <f>VLOOKUP(Pronostics!$B981,Setup_MPP!$A:$G,2,FALSE)</f>
        <v>Julie BOISSIERE</v>
      </c>
      <c r="F981" s="31" t="str">
        <f>VLOOKUP($B981,Setup_MPP!$A:$E,4,FALSE)</f>
        <v>#D890FF</v>
      </c>
      <c r="G981" s="31" t="str">
        <f>VLOOKUP($B981,Setup_MPP!$A:$E,5,FALSE)</f>
        <v>#B750EF</v>
      </c>
      <c r="H981" s="31" t="str">
        <f>IFERROR(IF(AND(A981&gt;=1,A981&lt;=104),VLOOKUP($A981,Location!$A:$J,6,FALSE),IF(A981=0,"Avant l'ouverture",IF(OR(A981=105,A981=106),"Bonus"))),"")</f>
        <v>Tour 2</v>
      </c>
      <c r="I981" s="31" t="str">
        <f>IF(LEFT(H981,4)="Tour",VLOOKUP(A981,Database!$A:$C,3,FALSE),"")</f>
        <v>A</v>
      </c>
      <c r="J981" s="31" t="str">
        <f>VLOOKUP($A981,Location!$A:$J,7,FALSE)</f>
        <v>Tchéquie</v>
      </c>
      <c r="K981" s="31" t="str">
        <f>IFERROR(VLOOKUP(J981,Setup_Team!$B:$C,2,FALSE), "TDB")</f>
        <v>CZE</v>
      </c>
      <c r="L981" s="31" t="str">
        <f>VLOOKUP($A981,Location!$A:$J,8,FALSE)</f>
        <v>Afrique du Sud</v>
      </c>
      <c r="M981" s="31" t="str">
        <f>IFERROR(VLOOKUP(L981,Setup_Team!$B:$C,2,FALSE), "TDB")</f>
        <v>ZAF</v>
      </c>
      <c r="N981" s="31" t="str">
        <f>VLOOKUP($A981,Location!$A:$J,9,FALSE)</f>
        <v>Atlanta</v>
      </c>
      <c r="O981" s="31" t="str">
        <f>VLOOKUP($A981,Location!$A:$J,10,FALSE)</f>
        <v>Mercedes-Benz Stadium</v>
      </c>
      <c r="R981" s="31">
        <v>0</v>
      </c>
      <c r="S981" s="25">
        <f>VLOOKUP($A981,Database!$A:$Y,10,FALSE)</f>
        <v>62</v>
      </c>
      <c r="T981" s="25">
        <f>VLOOKUP($A981,Database!$A:$Y,11,FALSE)</f>
        <v>112</v>
      </c>
      <c r="U981" s="25">
        <f>VLOOKUP($A981,Database!$A:$Y,12,FALSE)</f>
        <v>142</v>
      </c>
      <c r="V981" s="25" t="str">
        <f>VLOOKUP(A981,Database!A:M,13,FALSE)</f>
        <v>À venir</v>
      </c>
      <c r="W981" s="25" t="str">
        <f>VLOOKUP($A981,Database!$A:$Y,20,FALSE)</f>
        <v/>
      </c>
      <c r="X981" s="25" t="str">
        <f>VLOOKUP($A981,Database!$A:$Y,21,FALSE)</f>
        <v/>
      </c>
      <c r="Y981" s="25" t="str">
        <f ca="1">IF(C981&lt;NOW(),IF(AND(P981&gt;Q981,W981&gt;X981),S981,IF(AND(P981=Q981,W981=X981),T981,IF(AND(P981&lt;Q981,W981&lt;X981),U981,0))),"")</f>
        <v/>
      </c>
      <c r="Z981" s="25">
        <f>IF(AND(P981=W981,Q981=X981),1,0)</f>
        <v>1</v>
      </c>
      <c r="AA981" s="25" t="str">
        <f>IF(Z981=0,"",IF(ISBLANK(VLOOKUP(A981,Database!A:AA,22,FALSE)),"",VLOOKUP(A981,Database!A:AA,22,FALSE)))</f>
        <v>Exact</v>
      </c>
      <c r="AB981" s="25">
        <f ca="1">IFERROR(IF(AND(Y981&lt;&gt;"",OR(V981="Terminé",V981="En cours")),VLOOKUP(AA981,Setup_ScoreExactBonus!A:D,4,FALSE),0),0)</f>
        <v>0</v>
      </c>
      <c r="AC981" s="31" t="str">
        <f ca="1">IF(Y981&lt;&gt;"", Y981 + IF(Z981=1,AB981, 0), "")</f>
        <v/>
      </c>
      <c r="AD981" s="31">
        <f ca="1">SUMIFS(AC$2:AC981,D$2:D981,D981)*IF(R981=0,1,2)</f>
        <v>0</v>
      </c>
    </row>
    <row r="982" spans="1:30" x14ac:dyDescent="0.35">
      <c r="A982" s="31">
        <f>IF(ISBLANK(B982),"",COUNTIF(B$2:B982,B982))-1</f>
        <v>25</v>
      </c>
      <c r="B982" s="31">
        <v>6</v>
      </c>
      <c r="C982" s="10">
        <f>VLOOKUP($A982,Database!$A:$Y,7,FALSE)</f>
        <v>46191.75</v>
      </c>
      <c r="D982" s="31" t="str">
        <f>VLOOKUP(Pronostics!$B982,Setup_MPP!$A:$G,3,FALSE)</f>
        <v>Julay</v>
      </c>
      <c r="E982" s="31" t="str">
        <f>VLOOKUP(Pronostics!$B982,Setup_MPP!$A:$G,2,FALSE)</f>
        <v>Julie BOUCHARD</v>
      </c>
      <c r="F982" s="31" t="str">
        <f>VLOOKUP($B982,Setup_MPP!$A:$E,4,FALSE)</f>
        <v>#A6F7B1</v>
      </c>
      <c r="G982" s="31" t="str">
        <f>VLOOKUP($B982,Setup_MPP!$A:$E,5,FALSE)</f>
        <v>#6EC179</v>
      </c>
      <c r="H982" s="31" t="str">
        <f>IFERROR(IF(AND(A982&gt;=1,A982&lt;=104),VLOOKUP($A982,Location!$A:$J,6,FALSE),IF(A982=0,"Avant l'ouverture",IF(OR(A982=105,A982=106),"Bonus"))),"")</f>
        <v>Tour 2</v>
      </c>
      <c r="I982" s="31" t="str">
        <f>IF(LEFT(H982,4)="Tour",VLOOKUP(A982,Database!$A:$C,3,FALSE),"")</f>
        <v>A</v>
      </c>
      <c r="J982" s="31" t="str">
        <f>VLOOKUP($A982,Location!$A:$J,7,FALSE)</f>
        <v>Tchéquie</v>
      </c>
      <c r="K982" s="31" t="str">
        <f>IFERROR(VLOOKUP(J982,Setup_Team!$B:$C,2,FALSE), "TDB")</f>
        <v>CZE</v>
      </c>
      <c r="L982" s="31" t="str">
        <f>VLOOKUP($A982,Location!$A:$J,8,FALSE)</f>
        <v>Afrique du Sud</v>
      </c>
      <c r="M982" s="31" t="str">
        <f>IFERROR(VLOOKUP(L982,Setup_Team!$B:$C,2,FALSE), "TDB")</f>
        <v>ZAF</v>
      </c>
      <c r="N982" s="31" t="str">
        <f>VLOOKUP($A982,Location!$A:$J,9,FALSE)</f>
        <v>Atlanta</v>
      </c>
      <c r="O982" s="31" t="str">
        <f>VLOOKUP($A982,Location!$A:$J,10,FALSE)</f>
        <v>Mercedes-Benz Stadium</v>
      </c>
      <c r="R982" s="31">
        <v>0</v>
      </c>
      <c r="S982" s="25">
        <f>VLOOKUP($A982,Database!$A:$Y,10,FALSE)</f>
        <v>62</v>
      </c>
      <c r="T982" s="25">
        <f>VLOOKUP($A982,Database!$A:$Y,11,FALSE)</f>
        <v>112</v>
      </c>
      <c r="U982" s="25">
        <f>VLOOKUP($A982,Database!$A:$Y,12,FALSE)</f>
        <v>142</v>
      </c>
      <c r="V982" s="25" t="str">
        <f>VLOOKUP(A982,Database!A:M,13,FALSE)</f>
        <v>À venir</v>
      </c>
      <c r="W982" s="25" t="str">
        <f>VLOOKUP($A982,Database!$A:$Y,20,FALSE)</f>
        <v/>
      </c>
      <c r="X982" s="25" t="str">
        <f>VLOOKUP($A982,Database!$A:$Y,21,FALSE)</f>
        <v/>
      </c>
      <c r="Y982" s="25" t="str">
        <f ca="1">IF(C982&lt;NOW(),IF(AND(P982&gt;Q982,W982&gt;X982),S982,IF(AND(P982=Q982,W982=X982),T982,IF(AND(P982&lt;Q982,W982&lt;X982),U982,0))),"")</f>
        <v/>
      </c>
      <c r="Z982" s="25">
        <f>IF(AND(P982=W982,Q982=X982),1,0)</f>
        <v>1</v>
      </c>
      <c r="AA982" s="25" t="str">
        <f>IF(Z982=0,"",IF(ISBLANK(VLOOKUP(A982,Database!A:AA,22,FALSE)),"",VLOOKUP(A982,Database!A:AA,22,FALSE)))</f>
        <v>Exact</v>
      </c>
      <c r="AB982" s="25">
        <f ca="1">IFERROR(IF(AND(Y982&lt;&gt;"",OR(V982="Terminé",V982="En cours")),VLOOKUP(AA982,Setup_ScoreExactBonus!A:D,4,FALSE),0),0)</f>
        <v>0</v>
      </c>
      <c r="AC982" s="31" t="str">
        <f ca="1">IF(Y982&lt;&gt;"", Y982 + IF(Z982=1,AB982, 0), "")</f>
        <v/>
      </c>
      <c r="AD982" s="31">
        <f ca="1">SUMIFS(AC$2:AC982,D$2:D982,D982)*IF(R982=0,1,2)</f>
        <v>0</v>
      </c>
    </row>
    <row r="983" spans="1:30" x14ac:dyDescent="0.35">
      <c r="A983" s="31">
        <f>IF(ISBLANK(B983),"",COUNTIF(B$2:B983,B983))-1</f>
        <v>25</v>
      </c>
      <c r="B983" s="31">
        <v>7</v>
      </c>
      <c r="C983" s="10">
        <f>VLOOKUP($A983,Database!$A:$Y,7,FALSE)</f>
        <v>46191.75</v>
      </c>
      <c r="D983" s="31" t="str">
        <f>VLOOKUP(Pronostics!$B983,Setup_MPP!$A:$G,3,FALSE)</f>
        <v>__Vince__</v>
      </c>
      <c r="E983" s="31" t="str">
        <f>VLOOKUP(Pronostics!$B983,Setup_MPP!$A:$G,2,FALSE)</f>
        <v>Vincent FRAYSSE</v>
      </c>
      <c r="F983" s="31" t="str">
        <f>VLOOKUP($B983,Setup_MPP!$A:$E,4,FALSE)</f>
        <v>#B2EAE8</v>
      </c>
      <c r="G983" s="31" t="str">
        <f>VLOOKUP($B983,Setup_MPP!$A:$E,5,FALSE)</f>
        <v>#6CB4B1</v>
      </c>
      <c r="H983" s="31" t="str">
        <f>IFERROR(IF(AND(A983&gt;=1,A983&lt;=104),VLOOKUP($A983,Location!$A:$J,6,FALSE),IF(A983=0,"Avant l'ouverture",IF(OR(A983=105,A983=106),"Bonus"))),"")</f>
        <v>Tour 2</v>
      </c>
      <c r="I983" s="31" t="str">
        <f>IF(LEFT(H983,4)="Tour",VLOOKUP(A983,Database!$A:$C,3,FALSE),"")</f>
        <v>A</v>
      </c>
      <c r="J983" s="31" t="str">
        <f>VLOOKUP($A983,Location!$A:$J,7,FALSE)</f>
        <v>Tchéquie</v>
      </c>
      <c r="K983" s="31" t="str">
        <f>IFERROR(VLOOKUP(J983,Setup_Team!$B:$C,2,FALSE), "TDB")</f>
        <v>CZE</v>
      </c>
      <c r="L983" s="31" t="str">
        <f>VLOOKUP($A983,Location!$A:$J,8,FALSE)</f>
        <v>Afrique du Sud</v>
      </c>
      <c r="M983" s="31" t="str">
        <f>IFERROR(VLOOKUP(L983,Setup_Team!$B:$C,2,FALSE), "TDB")</f>
        <v>ZAF</v>
      </c>
      <c r="N983" s="31" t="str">
        <f>VLOOKUP($A983,Location!$A:$J,9,FALSE)</f>
        <v>Atlanta</v>
      </c>
      <c r="O983" s="31" t="str">
        <f>VLOOKUP($A983,Location!$A:$J,10,FALSE)</f>
        <v>Mercedes-Benz Stadium</v>
      </c>
      <c r="R983" s="31">
        <v>0</v>
      </c>
      <c r="S983" s="25">
        <f>VLOOKUP($A983,Database!$A:$Y,10,FALSE)</f>
        <v>62</v>
      </c>
      <c r="T983" s="25">
        <f>VLOOKUP($A983,Database!$A:$Y,11,FALSE)</f>
        <v>112</v>
      </c>
      <c r="U983" s="25">
        <f>VLOOKUP($A983,Database!$A:$Y,12,FALSE)</f>
        <v>142</v>
      </c>
      <c r="V983" s="25" t="str">
        <f>VLOOKUP(A983,Database!A:M,13,FALSE)</f>
        <v>À venir</v>
      </c>
      <c r="W983" s="25" t="str">
        <f>VLOOKUP($A983,Database!$A:$Y,20,FALSE)</f>
        <v/>
      </c>
      <c r="X983" s="25" t="str">
        <f>VLOOKUP($A983,Database!$A:$Y,21,FALSE)</f>
        <v/>
      </c>
      <c r="Y983" s="25" t="str">
        <f ca="1">IF(C983&lt;NOW(),IF(AND(P983&gt;Q983,W983&gt;X983),S983,IF(AND(P983=Q983,W983=X983),T983,IF(AND(P983&lt;Q983,W983&lt;X983),U983,0))),"")</f>
        <v/>
      </c>
      <c r="Z983" s="25">
        <f>IF(AND(P983=W983,Q983=X983),1,0)</f>
        <v>1</v>
      </c>
      <c r="AA983" s="25" t="str">
        <f>IF(Z983=0,"",IF(ISBLANK(VLOOKUP(A983,Database!A:AA,22,FALSE)),"",VLOOKUP(A983,Database!A:AA,22,FALSE)))</f>
        <v>Exact</v>
      </c>
      <c r="AB983" s="25">
        <f ca="1">IFERROR(IF(AND(Y983&lt;&gt;"",OR(V983="Terminé",V983="En cours")),VLOOKUP(AA983,Setup_ScoreExactBonus!A:D,4,FALSE),0),0)</f>
        <v>0</v>
      </c>
      <c r="AC983" s="31" t="str">
        <f ca="1">IF(Y983&lt;&gt;"", Y983 + IF(Z983=1,AB983, 0), "")</f>
        <v/>
      </c>
      <c r="AD983" s="31">
        <f ca="1">SUMIFS(AC$2:AC983,D$2:D983,D983)*IF(R983=0,1,2)</f>
        <v>0</v>
      </c>
    </row>
    <row r="984" spans="1:30" x14ac:dyDescent="0.35">
      <c r="A984" s="31">
        <f>IF(ISBLANK(B984),"",COUNTIF(B$2:B984,B984))-1</f>
        <v>25</v>
      </c>
      <c r="B984" s="31">
        <v>8</v>
      </c>
      <c r="C984" s="10">
        <f>VLOOKUP($A984,Database!$A:$Y,7,FALSE)</f>
        <v>46191.75</v>
      </c>
      <c r="D984" s="31" t="str">
        <f>VLOOKUP(Pronostics!$B984,Setup_MPP!$A:$G,3,FALSE)</f>
        <v>Louuiiis</v>
      </c>
      <c r="E984" s="31" t="str">
        <f>VLOOKUP(Pronostics!$B984,Setup_MPP!$A:$G,2,FALSE)</f>
        <v>Louis HARLE</v>
      </c>
      <c r="F984" s="31" t="str">
        <f>VLOOKUP($B984,Setup_MPP!$A:$E,4,FALSE)</f>
        <v>#EEF7B1</v>
      </c>
      <c r="G984" s="31" t="str">
        <f>VLOOKUP($B984,Setup_MPP!$A:$E,5,FALSE)</f>
        <v>#C1CB7D</v>
      </c>
      <c r="H984" s="31" t="str">
        <f>IFERROR(IF(AND(A984&gt;=1,A984&lt;=104),VLOOKUP($A984,Location!$A:$J,6,FALSE),IF(A984=0,"Avant l'ouverture",IF(OR(A984=105,A984=106),"Bonus"))),"")</f>
        <v>Tour 2</v>
      </c>
      <c r="I984" s="31" t="str">
        <f>IF(LEFT(H984,4)="Tour",VLOOKUP(A984,Database!$A:$C,3,FALSE),"")</f>
        <v>A</v>
      </c>
      <c r="J984" s="31" t="str">
        <f>VLOOKUP($A984,Location!$A:$J,7,FALSE)</f>
        <v>Tchéquie</v>
      </c>
      <c r="K984" s="31" t="str">
        <f>IFERROR(VLOOKUP(J984,Setup_Team!$B:$C,2,FALSE), "TDB")</f>
        <v>CZE</v>
      </c>
      <c r="L984" s="31" t="str">
        <f>VLOOKUP($A984,Location!$A:$J,8,FALSE)</f>
        <v>Afrique du Sud</v>
      </c>
      <c r="M984" s="31" t="str">
        <f>IFERROR(VLOOKUP(L984,Setup_Team!$B:$C,2,FALSE), "TDB")</f>
        <v>ZAF</v>
      </c>
      <c r="N984" s="31" t="str">
        <f>VLOOKUP($A984,Location!$A:$J,9,FALSE)</f>
        <v>Atlanta</v>
      </c>
      <c r="O984" s="31" t="str">
        <f>VLOOKUP($A984,Location!$A:$J,10,FALSE)</f>
        <v>Mercedes-Benz Stadium</v>
      </c>
      <c r="R984" s="31">
        <v>0</v>
      </c>
      <c r="S984" s="25">
        <f>VLOOKUP($A984,Database!$A:$Y,10,FALSE)</f>
        <v>62</v>
      </c>
      <c r="T984" s="25">
        <f>VLOOKUP($A984,Database!$A:$Y,11,FALSE)</f>
        <v>112</v>
      </c>
      <c r="U984" s="25">
        <f>VLOOKUP($A984,Database!$A:$Y,12,FALSE)</f>
        <v>142</v>
      </c>
      <c r="V984" s="25" t="str">
        <f>VLOOKUP(A984,Database!A:M,13,FALSE)</f>
        <v>À venir</v>
      </c>
      <c r="W984" s="25" t="str">
        <f>VLOOKUP($A984,Database!$A:$Y,20,FALSE)</f>
        <v/>
      </c>
      <c r="X984" s="25" t="str">
        <f>VLOOKUP($A984,Database!$A:$Y,21,FALSE)</f>
        <v/>
      </c>
      <c r="Y984" s="25" t="str">
        <f ca="1">IF(C984&lt;NOW(),IF(AND(P984&gt;Q984,W984&gt;X984),S984,IF(AND(P984=Q984,W984=X984),T984,IF(AND(P984&lt;Q984,W984&lt;X984),U984,0))),"")</f>
        <v/>
      </c>
      <c r="Z984" s="25">
        <f>IF(AND(P984=W984,Q984=X984),1,0)</f>
        <v>1</v>
      </c>
      <c r="AA984" s="25" t="str">
        <f>IF(Z984=0,"",IF(ISBLANK(VLOOKUP(A984,Database!A:AA,22,FALSE)),"",VLOOKUP(A984,Database!A:AA,22,FALSE)))</f>
        <v>Exact</v>
      </c>
      <c r="AB984" s="25">
        <f ca="1">IFERROR(IF(AND(Y984&lt;&gt;"",OR(V984="Terminé",V984="En cours")),VLOOKUP(AA984,Setup_ScoreExactBonus!A:D,4,FALSE),0),0)</f>
        <v>0</v>
      </c>
      <c r="AC984" s="31" t="str">
        <f ca="1">IF(Y984&lt;&gt;"", Y984 + IF(Z984=1,AB984, 0), "")</f>
        <v/>
      </c>
      <c r="AD984" s="31">
        <f ca="1">SUMIFS(AC$2:AC984,D$2:D984,D984)*IF(R984=0,1,2)</f>
        <v>0</v>
      </c>
    </row>
    <row r="985" spans="1:30" x14ac:dyDescent="0.35">
      <c r="A985" s="31">
        <f>IF(ISBLANK(B985),"",COUNTIF(B$2:B985,B985))-1</f>
        <v>25</v>
      </c>
      <c r="B985" s="31">
        <v>9</v>
      </c>
      <c r="C985" s="10">
        <f>VLOOKUP($A985,Database!$A:$Y,7,FALSE)</f>
        <v>46191.75</v>
      </c>
      <c r="D985" s="31" t="str">
        <f>VLOOKUP(Pronostics!$B985,Setup_MPP!$A:$G,3,FALSE)</f>
        <v>Aurelien_dqp</v>
      </c>
      <c r="E985" s="31" t="str">
        <f>VLOOKUP(Pronostics!$B985,Setup_MPP!$A:$G,2,FALSE)</f>
        <v>Aurélien DE POULPIQUET</v>
      </c>
      <c r="F985" s="31" t="str">
        <f>VLOOKUP($B985,Setup_MPP!$A:$E,4,FALSE)</f>
        <v>#F4EA9D</v>
      </c>
      <c r="G985" s="31" t="str">
        <f>VLOOKUP($B985,Setup_MPP!$A:$E,5,FALSE)</f>
        <v>#D2C458</v>
      </c>
      <c r="H985" s="31" t="str">
        <f>IFERROR(IF(AND(A985&gt;=1,A985&lt;=104),VLOOKUP($A985,Location!$A:$J,6,FALSE),IF(A985=0,"Avant l'ouverture",IF(OR(A985=105,A985=106),"Bonus"))),"")</f>
        <v>Tour 2</v>
      </c>
      <c r="I985" s="31" t="str">
        <f>IF(LEFT(H985,4)="Tour",VLOOKUP(A985,Database!$A:$C,3,FALSE),"")</f>
        <v>A</v>
      </c>
      <c r="J985" s="31" t="str">
        <f>VLOOKUP($A985,Location!$A:$J,7,FALSE)</f>
        <v>Tchéquie</v>
      </c>
      <c r="K985" s="31" t="str">
        <f>IFERROR(VLOOKUP(J985,Setup_Team!$B:$C,2,FALSE), "TDB")</f>
        <v>CZE</v>
      </c>
      <c r="L985" s="31" t="str">
        <f>VLOOKUP($A985,Location!$A:$J,8,FALSE)</f>
        <v>Afrique du Sud</v>
      </c>
      <c r="M985" s="31" t="str">
        <f>IFERROR(VLOOKUP(L985,Setup_Team!$B:$C,2,FALSE), "TDB")</f>
        <v>ZAF</v>
      </c>
      <c r="N985" s="31" t="str">
        <f>VLOOKUP($A985,Location!$A:$J,9,FALSE)</f>
        <v>Atlanta</v>
      </c>
      <c r="O985" s="31" t="str">
        <f>VLOOKUP($A985,Location!$A:$J,10,FALSE)</f>
        <v>Mercedes-Benz Stadium</v>
      </c>
      <c r="R985" s="31">
        <v>0</v>
      </c>
      <c r="S985" s="25">
        <f>VLOOKUP($A985,Database!$A:$Y,10,FALSE)</f>
        <v>62</v>
      </c>
      <c r="T985" s="25">
        <f>VLOOKUP($A985,Database!$A:$Y,11,FALSE)</f>
        <v>112</v>
      </c>
      <c r="U985" s="25">
        <f>VLOOKUP($A985,Database!$A:$Y,12,FALSE)</f>
        <v>142</v>
      </c>
      <c r="V985" s="25" t="str">
        <f>VLOOKUP(A985,Database!A:M,13,FALSE)</f>
        <v>À venir</v>
      </c>
      <c r="W985" s="25" t="str">
        <f>VLOOKUP($A985,Database!$A:$Y,20,FALSE)</f>
        <v/>
      </c>
      <c r="X985" s="25" t="str">
        <f>VLOOKUP($A985,Database!$A:$Y,21,FALSE)</f>
        <v/>
      </c>
      <c r="Y985" s="25" t="str">
        <f ca="1">IF(C985&lt;NOW(),IF(AND(P985&gt;Q985,W985&gt;X985),S985,IF(AND(P985=Q985,W985=X985),T985,IF(AND(P985&lt;Q985,W985&lt;X985),U985,0))),"")</f>
        <v/>
      </c>
      <c r="Z985" s="25">
        <f>IF(AND(P985=W985,Q985=X985),1,0)</f>
        <v>1</v>
      </c>
      <c r="AA985" s="25" t="str">
        <f>IF(Z985=0,"",IF(ISBLANK(VLOOKUP(A985,Database!A:AA,22,FALSE)),"",VLOOKUP(A985,Database!A:AA,22,FALSE)))</f>
        <v>Exact</v>
      </c>
      <c r="AB985" s="25">
        <f ca="1">IFERROR(IF(AND(Y985&lt;&gt;"",OR(V985="Terminé",V985="En cours")),VLOOKUP(AA985,Setup_ScoreExactBonus!A:D,4,FALSE),0),0)</f>
        <v>0</v>
      </c>
      <c r="AC985" s="31" t="str">
        <f ca="1">IF(Y985&lt;&gt;"", Y985 + IF(Z985=1,AB985, 0), "")</f>
        <v/>
      </c>
      <c r="AD985" s="31">
        <f ca="1">SUMIFS(AC$2:AC985,D$2:D985,D985)*IF(R985=0,1,2)</f>
        <v>0</v>
      </c>
    </row>
    <row r="986" spans="1:30" x14ac:dyDescent="0.35">
      <c r="A986" s="31">
        <f>IF(ISBLANK(B986),"",COUNTIF(B$2:B986,B986))-1</f>
        <v>25</v>
      </c>
      <c r="B986" s="31">
        <v>10</v>
      </c>
      <c r="C986" s="10">
        <f>VLOOKUP($A986,Database!$A:$Y,7,FALSE)</f>
        <v>46191.75</v>
      </c>
      <c r="D986" s="31" t="str">
        <f>VLOOKUP(Pronostics!$B986,Setup_MPP!$A:$G,3,FALSE)</f>
        <v>RandomPaul</v>
      </c>
      <c r="E986" s="31" t="str">
        <f>VLOOKUP(Pronostics!$B986,Setup_MPP!$A:$G,2,FALSE)</f>
        <v>Paul MONTESINOS</v>
      </c>
      <c r="F986" s="31" t="str">
        <f>VLOOKUP($B986,Setup_MPP!$A:$E,4,FALSE)</f>
        <v>#C4B0FF</v>
      </c>
      <c r="G986" s="31" t="str">
        <f>VLOOKUP($B986,Setup_MPP!$A:$E,5,FALSE)</f>
        <v>#7F66C8</v>
      </c>
      <c r="H986" s="31" t="str">
        <f>IFERROR(IF(AND(A986&gt;=1,A986&lt;=104),VLOOKUP($A986,Location!$A:$J,6,FALSE),IF(A986=0,"Avant l'ouverture",IF(OR(A986=105,A986=106),"Bonus"))),"")</f>
        <v>Tour 2</v>
      </c>
      <c r="I986" s="31" t="str">
        <f>IF(LEFT(H986,4)="Tour",VLOOKUP(A986,Database!$A:$C,3,FALSE),"")</f>
        <v>A</v>
      </c>
      <c r="J986" s="31" t="str">
        <f>VLOOKUP($A986,Location!$A:$J,7,FALSE)</f>
        <v>Tchéquie</v>
      </c>
      <c r="K986" s="31" t="str">
        <f>IFERROR(VLOOKUP(J986,Setup_Team!$B:$C,2,FALSE), "TDB")</f>
        <v>CZE</v>
      </c>
      <c r="L986" s="31" t="str">
        <f>VLOOKUP($A986,Location!$A:$J,8,FALSE)</f>
        <v>Afrique du Sud</v>
      </c>
      <c r="M986" s="31" t="str">
        <f>IFERROR(VLOOKUP(L986,Setup_Team!$B:$C,2,FALSE), "TDB")</f>
        <v>ZAF</v>
      </c>
      <c r="N986" s="31" t="str">
        <f>VLOOKUP($A986,Location!$A:$J,9,FALSE)</f>
        <v>Atlanta</v>
      </c>
      <c r="O986" s="31" t="str">
        <f>VLOOKUP($A986,Location!$A:$J,10,FALSE)</f>
        <v>Mercedes-Benz Stadium</v>
      </c>
      <c r="R986" s="31">
        <v>0</v>
      </c>
      <c r="S986" s="25">
        <f>VLOOKUP($A986,Database!$A:$Y,10,FALSE)</f>
        <v>62</v>
      </c>
      <c r="T986" s="25">
        <f>VLOOKUP($A986,Database!$A:$Y,11,FALSE)</f>
        <v>112</v>
      </c>
      <c r="U986" s="25">
        <f>VLOOKUP($A986,Database!$A:$Y,12,FALSE)</f>
        <v>142</v>
      </c>
      <c r="V986" s="25" t="str">
        <f>VLOOKUP(A986,Database!A:M,13,FALSE)</f>
        <v>À venir</v>
      </c>
      <c r="W986" s="25" t="str">
        <f>VLOOKUP($A986,Database!$A:$Y,20,FALSE)</f>
        <v/>
      </c>
      <c r="X986" s="25" t="str">
        <f>VLOOKUP($A986,Database!$A:$Y,21,FALSE)</f>
        <v/>
      </c>
      <c r="Y986" s="25" t="str">
        <f ca="1">IF(C986&lt;NOW(),IF(AND(P986&gt;Q986,W986&gt;X986),S986,IF(AND(P986=Q986,W986=X986),T986,IF(AND(P986&lt;Q986,W986&lt;X986),U986,0))),"")</f>
        <v/>
      </c>
      <c r="Z986" s="25">
        <f>IF(AND(P986=W986,Q986=X986),1,0)</f>
        <v>1</v>
      </c>
      <c r="AA986" s="25" t="str">
        <f>IF(Z986=0,"",IF(ISBLANK(VLOOKUP(A986,Database!A:AA,22,FALSE)),"",VLOOKUP(A986,Database!A:AA,22,FALSE)))</f>
        <v>Exact</v>
      </c>
      <c r="AB986" s="25">
        <f ca="1">IFERROR(IF(AND(Y986&lt;&gt;"",OR(V986="Terminé",V986="En cours")),VLOOKUP(AA986,Setup_ScoreExactBonus!A:D,4,FALSE),0),0)</f>
        <v>0</v>
      </c>
      <c r="AC986" s="31" t="str">
        <f ca="1">IF(Y986&lt;&gt;"", Y986 + IF(Z986=1,AB986, 0), "")</f>
        <v/>
      </c>
      <c r="AD986" s="31">
        <f ca="1">SUMIFS(AC$2:AC986,D$2:D986,D986)*IF(R986=0,1,2)</f>
        <v>0</v>
      </c>
    </row>
    <row r="987" spans="1:30" x14ac:dyDescent="0.35">
      <c r="A987" s="31">
        <f>IF(ISBLANK(B987),"",COUNTIF(B$2:B987,B987))-1</f>
        <v>25</v>
      </c>
      <c r="B987" s="31">
        <v>11</v>
      </c>
      <c r="C987" s="10">
        <f>VLOOKUP($A987,Database!$A:$Y,7,FALSE)</f>
        <v>46191.75</v>
      </c>
      <c r="D987" s="31" t="str">
        <f>VLOOKUP(Pronostics!$B987,Setup_MPP!$A:$G,3,FALSE)</f>
        <v>Kinsley#8SA6T</v>
      </c>
      <c r="E987" s="31" t="str">
        <f>VLOOKUP(Pronostics!$B987,Setup_MPP!$A:$G,2,FALSE)</f>
        <v>Kinsley ROQUE</v>
      </c>
      <c r="F987" s="31" t="str">
        <f>VLOOKUP($B987,Setup_MPP!$A:$E,4,FALSE)</f>
        <v>#CBEBBA</v>
      </c>
      <c r="G987" s="31" t="str">
        <f>VLOOKUP($B987,Setup_MPP!$A:$E,5,FALSE)</f>
        <v>#70BC6E</v>
      </c>
      <c r="H987" s="31" t="str">
        <f>IFERROR(IF(AND(A987&gt;=1,A987&lt;=104),VLOOKUP($A987,Location!$A:$J,6,FALSE),IF(A987=0,"Avant l'ouverture",IF(OR(A987=105,A987=106),"Bonus"))),"")</f>
        <v>Tour 2</v>
      </c>
      <c r="I987" s="31" t="str">
        <f>IF(LEFT(H987,4)="Tour",VLOOKUP(A987,Database!$A:$C,3,FALSE),"")</f>
        <v>A</v>
      </c>
      <c r="J987" s="31" t="str">
        <f>VLOOKUP($A987,Location!$A:$J,7,FALSE)</f>
        <v>Tchéquie</v>
      </c>
      <c r="K987" s="31" t="str">
        <f>IFERROR(VLOOKUP(J987,Setup_Team!$B:$C,2,FALSE), "TDB")</f>
        <v>CZE</v>
      </c>
      <c r="L987" s="31" t="str">
        <f>VLOOKUP($A987,Location!$A:$J,8,FALSE)</f>
        <v>Afrique du Sud</v>
      </c>
      <c r="M987" s="31" t="str">
        <f>IFERROR(VLOOKUP(L987,Setup_Team!$B:$C,2,FALSE), "TDB")</f>
        <v>ZAF</v>
      </c>
      <c r="N987" s="31" t="str">
        <f>VLOOKUP($A987,Location!$A:$J,9,FALSE)</f>
        <v>Atlanta</v>
      </c>
      <c r="O987" s="31" t="str">
        <f>VLOOKUP($A987,Location!$A:$J,10,FALSE)</f>
        <v>Mercedes-Benz Stadium</v>
      </c>
      <c r="R987" s="31">
        <v>0</v>
      </c>
      <c r="S987" s="25">
        <f>VLOOKUP($A987,Database!$A:$Y,10,FALSE)</f>
        <v>62</v>
      </c>
      <c r="T987" s="25">
        <f>VLOOKUP($A987,Database!$A:$Y,11,FALSE)</f>
        <v>112</v>
      </c>
      <c r="U987" s="25">
        <f>VLOOKUP($A987,Database!$A:$Y,12,FALSE)</f>
        <v>142</v>
      </c>
      <c r="V987" s="25" t="str">
        <f>VLOOKUP(A987,Database!A:M,13,FALSE)</f>
        <v>À venir</v>
      </c>
      <c r="W987" s="25" t="str">
        <f>VLOOKUP($A987,Database!$A:$Y,20,FALSE)</f>
        <v/>
      </c>
      <c r="X987" s="25" t="str">
        <f>VLOOKUP($A987,Database!$A:$Y,21,FALSE)</f>
        <v/>
      </c>
      <c r="Y987" s="25" t="str">
        <f ca="1">IF(C987&lt;NOW(),IF(AND(P987&gt;Q987,W987&gt;X987),S987,IF(AND(P987=Q987,W987=X987),T987,IF(AND(P987&lt;Q987,W987&lt;X987),U987,0))),"")</f>
        <v/>
      </c>
      <c r="Z987" s="25">
        <f>IF(AND(P987=W987,Q987=X987),1,0)</f>
        <v>1</v>
      </c>
      <c r="AA987" s="25" t="str">
        <f>IF(Z987=0,"",IF(ISBLANK(VLOOKUP(A987,Database!A:AA,22,FALSE)),"",VLOOKUP(A987,Database!A:AA,22,FALSE)))</f>
        <v>Exact</v>
      </c>
      <c r="AB987" s="25">
        <f ca="1">IFERROR(IF(AND(Y987&lt;&gt;"",OR(V987="Terminé",V987="En cours")),VLOOKUP(AA987,Setup_ScoreExactBonus!A:D,4,FALSE),0),0)</f>
        <v>0</v>
      </c>
      <c r="AC987" s="31" t="str">
        <f ca="1">IF(Y987&lt;&gt;"", Y987 + IF(Z987=1,AB987, 0), "")</f>
        <v/>
      </c>
      <c r="AD987" s="31">
        <f ca="1">SUMIFS(AC$2:AC987,D$2:D987,D987)*IF(R987=0,1,2)</f>
        <v>0</v>
      </c>
    </row>
    <row r="988" spans="1:30" x14ac:dyDescent="0.35">
      <c r="A988" s="31">
        <f>IF(ISBLANK(B988),"",COUNTIF(B$2:B988,B988))-1</f>
        <v>25</v>
      </c>
      <c r="B988" s="31">
        <v>12</v>
      </c>
      <c r="C988" s="10">
        <f>VLOOKUP($A988,Database!$A:$Y,7,FALSE)</f>
        <v>46191.75</v>
      </c>
      <c r="D988" s="31" t="str">
        <f>VLOOKUP(Pronostics!$B988,Setup_MPP!$A:$G,3,FALSE)</f>
        <v>Jaouad1</v>
      </c>
      <c r="E988" s="31" t="str">
        <f>VLOOKUP(Pronostics!$B988,Setup_MPP!$A:$G,2,FALSE)</f>
        <v>Jaouad SETTI</v>
      </c>
      <c r="F988" s="31" t="str">
        <f>VLOOKUP($B988,Setup_MPP!$A:$E,4,FALSE)</f>
        <v>#C2D4FF</v>
      </c>
      <c r="G988" s="31" t="str">
        <f>VLOOKUP($B988,Setup_MPP!$A:$E,5,FALSE)</f>
        <v>#6586D5</v>
      </c>
      <c r="H988" s="31" t="str">
        <f>IFERROR(IF(AND(A988&gt;=1,A988&lt;=104),VLOOKUP($A988,Location!$A:$J,6,FALSE),IF(A988=0,"Avant l'ouverture",IF(OR(A988=105,A988=106),"Bonus"))),"")</f>
        <v>Tour 2</v>
      </c>
      <c r="I988" s="31" t="str">
        <f>IF(LEFT(H988,4)="Tour",VLOOKUP(A988,Database!$A:$C,3,FALSE),"")</f>
        <v>A</v>
      </c>
      <c r="J988" s="31" t="str">
        <f>VLOOKUP($A988,Location!$A:$J,7,FALSE)</f>
        <v>Tchéquie</v>
      </c>
      <c r="K988" s="31" t="str">
        <f>IFERROR(VLOOKUP(J988,Setup_Team!$B:$C,2,FALSE), "TDB")</f>
        <v>CZE</v>
      </c>
      <c r="L988" s="31" t="str">
        <f>VLOOKUP($A988,Location!$A:$J,8,FALSE)</f>
        <v>Afrique du Sud</v>
      </c>
      <c r="M988" s="31" t="str">
        <f>IFERROR(VLOOKUP(L988,Setup_Team!$B:$C,2,FALSE), "TDB")</f>
        <v>ZAF</v>
      </c>
      <c r="N988" s="31" t="str">
        <f>VLOOKUP($A988,Location!$A:$J,9,FALSE)</f>
        <v>Atlanta</v>
      </c>
      <c r="O988" s="31" t="str">
        <f>VLOOKUP($A988,Location!$A:$J,10,FALSE)</f>
        <v>Mercedes-Benz Stadium</v>
      </c>
      <c r="R988" s="31">
        <v>0</v>
      </c>
      <c r="S988" s="25">
        <f>VLOOKUP($A988,Database!$A:$Y,10,FALSE)</f>
        <v>62</v>
      </c>
      <c r="T988" s="25">
        <f>VLOOKUP($A988,Database!$A:$Y,11,FALSE)</f>
        <v>112</v>
      </c>
      <c r="U988" s="25">
        <f>VLOOKUP($A988,Database!$A:$Y,12,FALSE)</f>
        <v>142</v>
      </c>
      <c r="V988" s="25" t="str">
        <f>VLOOKUP(A988,Database!A:M,13,FALSE)</f>
        <v>À venir</v>
      </c>
      <c r="W988" s="25" t="str">
        <f>VLOOKUP($A988,Database!$A:$Y,20,FALSE)</f>
        <v/>
      </c>
      <c r="X988" s="25" t="str">
        <f>VLOOKUP($A988,Database!$A:$Y,21,FALSE)</f>
        <v/>
      </c>
      <c r="Y988" s="25" t="str">
        <f ca="1">IF(C988&lt;NOW(),IF(AND(P988&gt;Q988,W988&gt;X988),S988,IF(AND(P988=Q988,W988=X988),T988,IF(AND(P988&lt;Q988,W988&lt;X988),U988,0))),"")</f>
        <v/>
      </c>
      <c r="Z988" s="25">
        <f>IF(AND(P988=W988,Q988=X988),1,0)</f>
        <v>1</v>
      </c>
      <c r="AA988" s="25" t="str">
        <f>IF(Z988=0,"",IF(ISBLANK(VLOOKUP(A988,Database!A:AA,22,FALSE)),"",VLOOKUP(A988,Database!A:AA,22,FALSE)))</f>
        <v>Exact</v>
      </c>
      <c r="AB988" s="25">
        <f ca="1">IFERROR(IF(AND(Y988&lt;&gt;"",OR(V988="Terminé",V988="En cours")),VLOOKUP(AA988,Setup_ScoreExactBonus!A:D,4,FALSE),0),0)</f>
        <v>0</v>
      </c>
      <c r="AC988" s="31" t="str">
        <f ca="1">IF(Y988&lt;&gt;"", Y988 + IF(Z988=1,AB988, 0), "")</f>
        <v/>
      </c>
      <c r="AD988" s="31">
        <f ca="1">SUMIFS(AC$2:AC988,D$2:D988,D988)*IF(R988=0,1,2)</f>
        <v>0</v>
      </c>
    </row>
    <row r="989" spans="1:30" x14ac:dyDescent="0.35">
      <c r="A989" s="31">
        <f>IF(ISBLANK(B989),"",COUNTIF(B$2:B989,B989))-1</f>
        <v>25</v>
      </c>
      <c r="B989" s="31">
        <v>13</v>
      </c>
      <c r="C989" s="10">
        <f>VLOOKUP($A989,Database!$A:$Y,7,FALSE)</f>
        <v>46191.75</v>
      </c>
      <c r="D989" s="31" t="str">
        <f>VLOOKUP(Pronostics!$B989,Setup_MPP!$A:$G,3,FALSE)</f>
        <v>Julien_I</v>
      </c>
      <c r="E989" s="31" t="str">
        <f>VLOOKUP(Pronostics!$B989,Setup_MPP!$A:$G,2,FALSE)</f>
        <v>Julien INGE</v>
      </c>
      <c r="F989" s="31" t="str">
        <f>VLOOKUP($B989,Setup_MPP!$A:$E,4,FALSE)</f>
        <v>#C1E0EF</v>
      </c>
      <c r="G989" s="31" t="str">
        <f>VLOOKUP($B989,Setup_MPP!$A:$E,5,FALSE)</f>
        <v>#4F91B2</v>
      </c>
      <c r="H989" s="31" t="str">
        <f>IFERROR(IF(AND(A989&gt;=1,A989&lt;=104),VLOOKUP($A989,Location!$A:$J,6,FALSE),IF(A989=0,"Avant l'ouverture",IF(OR(A989=105,A989=106),"Bonus"))),"")</f>
        <v>Tour 2</v>
      </c>
      <c r="I989" s="31" t="str">
        <f>IF(LEFT(H989,4)="Tour",VLOOKUP(A989,Database!$A:$C,3,FALSE),"")</f>
        <v>A</v>
      </c>
      <c r="J989" s="31" t="str">
        <f>VLOOKUP($A989,Location!$A:$J,7,FALSE)</f>
        <v>Tchéquie</v>
      </c>
      <c r="K989" s="31" t="str">
        <f>IFERROR(VLOOKUP(J989,Setup_Team!$B:$C,2,FALSE), "TDB")</f>
        <v>CZE</v>
      </c>
      <c r="L989" s="31" t="str">
        <f>VLOOKUP($A989,Location!$A:$J,8,FALSE)</f>
        <v>Afrique du Sud</v>
      </c>
      <c r="M989" s="31" t="str">
        <f>IFERROR(VLOOKUP(L989,Setup_Team!$B:$C,2,FALSE), "TDB")</f>
        <v>ZAF</v>
      </c>
      <c r="N989" s="31" t="str">
        <f>VLOOKUP($A989,Location!$A:$J,9,FALSE)</f>
        <v>Atlanta</v>
      </c>
      <c r="O989" s="31" t="str">
        <f>VLOOKUP($A989,Location!$A:$J,10,FALSE)</f>
        <v>Mercedes-Benz Stadium</v>
      </c>
      <c r="R989" s="31">
        <v>0</v>
      </c>
      <c r="S989" s="25">
        <f>VLOOKUP($A989,Database!$A:$Y,10,FALSE)</f>
        <v>62</v>
      </c>
      <c r="T989" s="25">
        <f>VLOOKUP($A989,Database!$A:$Y,11,FALSE)</f>
        <v>112</v>
      </c>
      <c r="U989" s="25">
        <f>VLOOKUP($A989,Database!$A:$Y,12,FALSE)</f>
        <v>142</v>
      </c>
      <c r="V989" s="25" t="str">
        <f>VLOOKUP(A989,Database!A:M,13,FALSE)</f>
        <v>À venir</v>
      </c>
      <c r="W989" s="25" t="str">
        <f>VLOOKUP($A989,Database!$A:$Y,20,FALSE)</f>
        <v/>
      </c>
      <c r="X989" s="25" t="str">
        <f>VLOOKUP($A989,Database!$A:$Y,21,FALSE)</f>
        <v/>
      </c>
      <c r="Y989" s="25" t="str">
        <f ca="1">IF(C989&lt;NOW(),IF(AND(P989&gt;Q989,W989&gt;X989),S989,IF(AND(P989=Q989,W989=X989),T989,IF(AND(P989&lt;Q989,W989&lt;X989),U989,0))),"")</f>
        <v/>
      </c>
      <c r="Z989" s="25">
        <f>IF(AND(P989=W989,Q989=X989),1,0)</f>
        <v>1</v>
      </c>
      <c r="AA989" s="25" t="str">
        <f>IF(Z989=0,"",IF(ISBLANK(VLOOKUP(A989,Database!A:AA,22,FALSE)),"",VLOOKUP(A989,Database!A:AA,22,FALSE)))</f>
        <v>Exact</v>
      </c>
      <c r="AB989" s="25">
        <f ca="1">IFERROR(IF(AND(Y989&lt;&gt;"",OR(V989="Terminé",V989="En cours")),VLOOKUP(AA989,Setup_ScoreExactBonus!A:D,4,FALSE),0),0)</f>
        <v>0</v>
      </c>
      <c r="AC989" s="31" t="str">
        <f ca="1">IF(Y989&lt;&gt;"", Y989 + IF(Z989=1,AB989, 0), "")</f>
        <v/>
      </c>
      <c r="AD989" s="31">
        <f ca="1">SUMIFS(AC$2:AC989,D$2:D989,D989)*IF(R989=0,1,2)</f>
        <v>0</v>
      </c>
    </row>
    <row r="990" spans="1:30" x14ac:dyDescent="0.35">
      <c r="A990" s="31">
        <f>IF(ISBLANK(B990),"",COUNTIF(B$2:B990,B990))-1</f>
        <v>25</v>
      </c>
      <c r="B990" s="31">
        <v>14</v>
      </c>
      <c r="C990" s="10">
        <f>VLOOKUP($A990,Database!$A:$Y,7,FALSE)</f>
        <v>46191.75</v>
      </c>
      <c r="D990" s="31" t="str">
        <f>VLOOKUP(Pronostics!$B990,Setup_MPP!$A:$G,3,FALSE)</f>
        <v>MarieEYT</v>
      </c>
      <c r="E990" s="31" t="str">
        <f>VLOOKUP(Pronostics!$B990,Setup_MPP!$A:$G,2,FALSE)</f>
        <v>Marie EXBRAYAT</v>
      </c>
      <c r="F990" s="31" t="str">
        <f>VLOOKUP($B990,Setup_MPP!$A:$E,4,FALSE)</f>
        <v>#FFAFD2</v>
      </c>
      <c r="G990" s="31" t="str">
        <f>VLOOKUP($B990,Setup_MPP!$A:$E,5,FALSE)</f>
        <v>#F2589B</v>
      </c>
      <c r="H990" s="31" t="str">
        <f>IFERROR(IF(AND(A990&gt;=1,A990&lt;=104),VLOOKUP($A990,Location!$A:$J,6,FALSE),IF(A990=0,"Avant l'ouverture",IF(OR(A990=105,A990=106),"Bonus"))),"")</f>
        <v>Tour 2</v>
      </c>
      <c r="I990" s="31" t="str">
        <f>IF(LEFT(H990,4)="Tour",VLOOKUP(A990,Database!$A:$C,3,FALSE),"")</f>
        <v>A</v>
      </c>
      <c r="J990" s="31" t="str">
        <f>VLOOKUP($A990,Location!$A:$J,7,FALSE)</f>
        <v>Tchéquie</v>
      </c>
      <c r="K990" s="31" t="str">
        <f>IFERROR(VLOOKUP(J990,Setup_Team!$B:$C,2,FALSE), "TDB")</f>
        <v>CZE</v>
      </c>
      <c r="L990" s="31" t="str">
        <f>VLOOKUP($A990,Location!$A:$J,8,FALSE)</f>
        <v>Afrique du Sud</v>
      </c>
      <c r="M990" s="31" t="str">
        <f>IFERROR(VLOOKUP(L990,Setup_Team!$B:$C,2,FALSE), "TDB")</f>
        <v>ZAF</v>
      </c>
      <c r="N990" s="31" t="str">
        <f>VLOOKUP($A990,Location!$A:$J,9,FALSE)</f>
        <v>Atlanta</v>
      </c>
      <c r="O990" s="31" t="str">
        <f>VLOOKUP($A990,Location!$A:$J,10,FALSE)</f>
        <v>Mercedes-Benz Stadium</v>
      </c>
      <c r="R990" s="31">
        <v>0</v>
      </c>
      <c r="S990" s="25">
        <f>VLOOKUP($A990,Database!$A:$Y,10,FALSE)</f>
        <v>62</v>
      </c>
      <c r="T990" s="25">
        <f>VLOOKUP($A990,Database!$A:$Y,11,FALSE)</f>
        <v>112</v>
      </c>
      <c r="U990" s="25">
        <f>VLOOKUP($A990,Database!$A:$Y,12,FALSE)</f>
        <v>142</v>
      </c>
      <c r="V990" s="25" t="str">
        <f>VLOOKUP(A990,Database!A:M,13,FALSE)</f>
        <v>À venir</v>
      </c>
      <c r="W990" s="25" t="str">
        <f>VLOOKUP($A990,Database!$A:$Y,20,FALSE)</f>
        <v/>
      </c>
      <c r="X990" s="25" t="str">
        <f>VLOOKUP($A990,Database!$A:$Y,21,FALSE)</f>
        <v/>
      </c>
      <c r="Y990" s="25" t="str">
        <f ca="1">IF(C990&lt;NOW(),IF(AND(P990&gt;Q990,W990&gt;X990),S990,IF(AND(P990=Q990,W990=X990),T990,IF(AND(P990&lt;Q990,W990&lt;X990),U990,0))),"")</f>
        <v/>
      </c>
      <c r="Z990" s="25">
        <f>IF(AND(P990=W990,Q990=X990),1,0)</f>
        <v>1</v>
      </c>
      <c r="AA990" s="25" t="str">
        <f>IF(Z990=0,"",IF(ISBLANK(VLOOKUP(A990,Database!A:AA,22,FALSE)),"",VLOOKUP(A990,Database!A:AA,22,FALSE)))</f>
        <v>Exact</v>
      </c>
      <c r="AB990" s="25">
        <f ca="1">IFERROR(IF(AND(Y990&lt;&gt;"",OR(V990="Terminé",V990="En cours")),VLOOKUP(AA990,Setup_ScoreExactBonus!A:D,4,FALSE),0),0)</f>
        <v>0</v>
      </c>
      <c r="AC990" s="31" t="str">
        <f ca="1">IF(Y990&lt;&gt;"", Y990 + IF(Z990=1,AB990, 0), "")</f>
        <v/>
      </c>
      <c r="AD990" s="31">
        <f ca="1">SUMIFS(AC$2:AC990,D$2:D990,D990)*IF(R990=0,1,2)</f>
        <v>0</v>
      </c>
    </row>
    <row r="991" spans="1:30" x14ac:dyDescent="0.35">
      <c r="A991" s="31">
        <f>IF(ISBLANK(B991),"",COUNTIF(B$2:B991,B991))-1</f>
        <v>25</v>
      </c>
      <c r="B991" s="31">
        <v>15</v>
      </c>
      <c r="C991" s="10">
        <f>VLOOKUP($A991,Database!$A:$Y,7,FALSE)</f>
        <v>46191.75</v>
      </c>
      <c r="D991" s="31" t="str">
        <f>VLOOKUP(Pronostics!$B991,Setup_MPP!$A:$G,3,FALSE)</f>
        <v>Amine#8UL9R</v>
      </c>
      <c r="E991" s="31" t="str">
        <f>VLOOKUP(Pronostics!$B991,Setup_MPP!$A:$G,2,FALSE)</f>
        <v>Amine ZARROUKI</v>
      </c>
      <c r="F991" s="31" t="str">
        <f>VLOOKUP($B991,Setup_MPP!$A:$E,4,FALSE)</f>
        <v>#FF9898</v>
      </c>
      <c r="G991" s="31" t="str">
        <f>VLOOKUP($B991,Setup_MPP!$A:$E,5,FALSE)</f>
        <v>#FF5D5D</v>
      </c>
      <c r="H991" s="31" t="str">
        <f>IFERROR(IF(AND(A991&gt;=1,A991&lt;=104),VLOOKUP($A991,Location!$A:$J,6,FALSE),IF(A991=0,"Avant l'ouverture",IF(OR(A991=105,A991=106),"Bonus"))),"")</f>
        <v>Tour 2</v>
      </c>
      <c r="I991" s="31" t="str">
        <f>IF(LEFT(H991,4)="Tour",VLOOKUP(A991,Database!$A:$C,3,FALSE),"")</f>
        <v>A</v>
      </c>
      <c r="J991" s="31" t="str">
        <f>VLOOKUP($A991,Location!$A:$J,7,FALSE)</f>
        <v>Tchéquie</v>
      </c>
      <c r="K991" s="31" t="str">
        <f>IFERROR(VLOOKUP(J991,Setup_Team!$B:$C,2,FALSE), "TDB")</f>
        <v>CZE</v>
      </c>
      <c r="L991" s="31" t="str">
        <f>VLOOKUP($A991,Location!$A:$J,8,FALSE)</f>
        <v>Afrique du Sud</v>
      </c>
      <c r="M991" s="31" t="str">
        <f>IFERROR(VLOOKUP(L991,Setup_Team!$B:$C,2,FALSE), "TDB")</f>
        <v>ZAF</v>
      </c>
      <c r="N991" s="31" t="str">
        <f>VLOOKUP($A991,Location!$A:$J,9,FALSE)</f>
        <v>Atlanta</v>
      </c>
      <c r="O991" s="31" t="str">
        <f>VLOOKUP($A991,Location!$A:$J,10,FALSE)</f>
        <v>Mercedes-Benz Stadium</v>
      </c>
      <c r="R991" s="31">
        <v>0</v>
      </c>
      <c r="S991" s="25">
        <f>VLOOKUP($A991,Database!$A:$Y,10,FALSE)</f>
        <v>62</v>
      </c>
      <c r="T991" s="25">
        <f>VLOOKUP($A991,Database!$A:$Y,11,FALSE)</f>
        <v>112</v>
      </c>
      <c r="U991" s="25">
        <f>VLOOKUP($A991,Database!$A:$Y,12,FALSE)</f>
        <v>142</v>
      </c>
      <c r="V991" s="25" t="str">
        <f>VLOOKUP(A991,Database!A:M,13,FALSE)</f>
        <v>À venir</v>
      </c>
      <c r="W991" s="25" t="str">
        <f>VLOOKUP($A991,Database!$A:$Y,20,FALSE)</f>
        <v/>
      </c>
      <c r="X991" s="25" t="str">
        <f>VLOOKUP($A991,Database!$A:$Y,21,FALSE)</f>
        <v/>
      </c>
      <c r="Y991" s="25" t="str">
        <f ca="1">IF(C991&lt;NOW(),IF(AND(P991&gt;Q991,W991&gt;X991),S991,IF(AND(P991=Q991,W991=X991),T991,IF(AND(P991&lt;Q991,W991&lt;X991),U991,0))),"")</f>
        <v/>
      </c>
      <c r="Z991" s="25">
        <f>IF(AND(P991=W991,Q991=X991),1,0)</f>
        <v>1</v>
      </c>
      <c r="AA991" s="25" t="str">
        <f>IF(Z991=0,"",IF(ISBLANK(VLOOKUP(A991,Database!A:AA,22,FALSE)),"",VLOOKUP(A991,Database!A:AA,22,FALSE)))</f>
        <v>Exact</v>
      </c>
      <c r="AB991" s="25">
        <f ca="1">IFERROR(IF(AND(Y991&lt;&gt;"",OR(V991="Terminé",V991="En cours")),VLOOKUP(AA991,Setup_ScoreExactBonus!A:D,4,FALSE),0),0)</f>
        <v>0</v>
      </c>
      <c r="AC991" s="31" t="str">
        <f ca="1">IF(Y991&lt;&gt;"", Y991 + IF(Z991=1,AB991, 0), "")</f>
        <v/>
      </c>
      <c r="AD991" s="31">
        <f ca="1">SUMIFS(AC$2:AC991,D$2:D991,D991)*IF(R991=0,1,2)</f>
        <v>0</v>
      </c>
    </row>
    <row r="992" spans="1:30" x14ac:dyDescent="0.35">
      <c r="A992" s="31">
        <f>IF(ISBLANK(B992),"",COUNTIF(B$2:B992,B992))-1</f>
        <v>25</v>
      </c>
      <c r="B992" s="31">
        <v>16</v>
      </c>
      <c r="C992" s="10">
        <f>VLOOKUP($A992,Database!$A:$Y,7,FALSE)</f>
        <v>46191.75</v>
      </c>
      <c r="D992" s="31" t="str">
        <f>VLOOKUP(Pronostics!$B992,Setup_MPP!$A:$G,3,FALSE)</f>
        <v>Laura#8V93E</v>
      </c>
      <c r="E992" s="31" t="str">
        <f>VLOOKUP(Pronostics!$B992,Setup_MPP!$A:$G,2,FALSE)</f>
        <v>Laura GIULIANO</v>
      </c>
      <c r="F992" s="31" t="str">
        <f>VLOOKUP($B992,Setup_MPP!$A:$E,4,FALSE)</f>
        <v>#86A4FE</v>
      </c>
      <c r="G992" s="31" t="str">
        <f>VLOOKUP($B992,Setup_MPP!$A:$E,5,FALSE)</f>
        <v>#3769FF</v>
      </c>
      <c r="H992" s="31" t="str">
        <f>IFERROR(IF(AND(A992&gt;=1,A992&lt;=104),VLOOKUP($A992,Location!$A:$J,6,FALSE),IF(A992=0,"Avant l'ouverture",IF(OR(A992=105,A992=106),"Bonus"))),"")</f>
        <v>Tour 2</v>
      </c>
      <c r="I992" s="31" t="str">
        <f>IF(LEFT(H992,4)="Tour",VLOOKUP(A992,Database!$A:$C,3,FALSE),"")</f>
        <v>A</v>
      </c>
      <c r="J992" s="31" t="str">
        <f>VLOOKUP($A992,Location!$A:$J,7,FALSE)</f>
        <v>Tchéquie</v>
      </c>
      <c r="K992" s="31" t="str">
        <f>IFERROR(VLOOKUP(J992,Setup_Team!$B:$C,2,FALSE), "TDB")</f>
        <v>CZE</v>
      </c>
      <c r="L992" s="31" t="str">
        <f>VLOOKUP($A992,Location!$A:$J,8,FALSE)</f>
        <v>Afrique du Sud</v>
      </c>
      <c r="M992" s="31" t="str">
        <f>IFERROR(VLOOKUP(L992,Setup_Team!$B:$C,2,FALSE), "TDB")</f>
        <v>ZAF</v>
      </c>
      <c r="N992" s="31" t="str">
        <f>VLOOKUP($A992,Location!$A:$J,9,FALSE)</f>
        <v>Atlanta</v>
      </c>
      <c r="O992" s="31" t="str">
        <f>VLOOKUP($A992,Location!$A:$J,10,FALSE)</f>
        <v>Mercedes-Benz Stadium</v>
      </c>
      <c r="R992" s="31">
        <v>0</v>
      </c>
      <c r="S992" s="25">
        <f>VLOOKUP($A992,Database!$A:$Y,10,FALSE)</f>
        <v>62</v>
      </c>
      <c r="T992" s="25">
        <f>VLOOKUP($A992,Database!$A:$Y,11,FALSE)</f>
        <v>112</v>
      </c>
      <c r="U992" s="25">
        <f>VLOOKUP($A992,Database!$A:$Y,12,FALSE)</f>
        <v>142</v>
      </c>
      <c r="V992" s="25" t="str">
        <f>VLOOKUP(A992,Database!A:M,13,FALSE)</f>
        <v>À venir</v>
      </c>
      <c r="W992" s="25" t="str">
        <f>VLOOKUP($A992,Database!$A:$Y,20,FALSE)</f>
        <v/>
      </c>
      <c r="X992" s="25" t="str">
        <f>VLOOKUP($A992,Database!$A:$Y,21,FALSE)</f>
        <v/>
      </c>
      <c r="Y992" s="25" t="str">
        <f ca="1">IF(C992&lt;NOW(),IF(AND(P992&gt;Q992,W992&gt;X992),S992,IF(AND(P992=Q992,W992=X992),T992,IF(AND(P992&lt;Q992,W992&lt;X992),U992,0))),"")</f>
        <v/>
      </c>
      <c r="Z992" s="25">
        <f>IF(AND(P992=W992,Q992=X992),1,0)</f>
        <v>1</v>
      </c>
      <c r="AA992" s="25" t="str">
        <f>IF(Z992=0,"",IF(ISBLANK(VLOOKUP(A992,Database!A:AA,22,FALSE)),"",VLOOKUP(A992,Database!A:AA,22,FALSE)))</f>
        <v>Exact</v>
      </c>
      <c r="AB992" s="25">
        <f ca="1">IFERROR(IF(AND(Y992&lt;&gt;"",OR(V992="Terminé",V992="En cours")),VLOOKUP(AA992,Setup_ScoreExactBonus!A:D,4,FALSE),0),0)</f>
        <v>0</v>
      </c>
      <c r="AC992" s="31" t="str">
        <f ca="1">IF(Y992&lt;&gt;"", Y992 + IF(Z992=1,AB992, 0), "")</f>
        <v/>
      </c>
      <c r="AD992" s="31">
        <f ca="1">SUMIFS(AC$2:AC992,D$2:D992,D992)*IF(R992=0,1,2)</f>
        <v>0</v>
      </c>
    </row>
    <row r="993" spans="1:30" x14ac:dyDescent="0.35">
      <c r="A993" s="31">
        <f>IF(ISBLANK(B993),"",COUNTIF(B$2:B993,B993))-1</f>
        <v>25</v>
      </c>
      <c r="B993" s="31">
        <v>17</v>
      </c>
      <c r="C993" s="10">
        <f>VLOOKUP($A993,Database!$A:$Y,7,FALSE)</f>
        <v>46191.75</v>
      </c>
      <c r="D993" s="31" t="str">
        <f>VLOOKUP(Pronostics!$B993,Setup_MPP!$A:$G,3,FALSE)</f>
        <v>Joueur17</v>
      </c>
      <c r="E993" s="31" t="str">
        <f>VLOOKUP(Pronostics!$B993,Setup_MPP!$A:$G,2,FALSE)</f>
        <v>Joueur17</v>
      </c>
      <c r="F993" s="31" t="str">
        <f>VLOOKUP($B993,Setup_MPP!$A:$E,4,FALSE)</f>
        <v>#FFB0B0</v>
      </c>
      <c r="G993" s="31" t="str">
        <f>VLOOKUP($B993,Setup_MPP!$A:$E,5,FALSE)</f>
        <v>#F25757</v>
      </c>
      <c r="H993" s="31" t="str">
        <f>IFERROR(IF(AND(A993&gt;=1,A993&lt;=104),VLOOKUP($A993,Location!$A:$J,6,FALSE),IF(A993=0,"Avant l'ouverture",IF(OR(A993=105,A993=106),"Bonus"))),"")</f>
        <v>Tour 2</v>
      </c>
      <c r="I993" s="31" t="str">
        <f>IF(LEFT(H993,4)="Tour",VLOOKUP(A993,Database!$A:$C,3,FALSE),"")</f>
        <v>A</v>
      </c>
      <c r="J993" s="31" t="str">
        <f>VLOOKUP($A993,Location!$A:$J,7,FALSE)</f>
        <v>Tchéquie</v>
      </c>
      <c r="K993" s="31" t="str">
        <f>IFERROR(VLOOKUP(J993,Setup_Team!$B:$C,2,FALSE), "TDB")</f>
        <v>CZE</v>
      </c>
      <c r="L993" s="31" t="str">
        <f>VLOOKUP($A993,Location!$A:$J,8,FALSE)</f>
        <v>Afrique du Sud</v>
      </c>
      <c r="M993" s="31" t="str">
        <f>IFERROR(VLOOKUP(L993,Setup_Team!$B:$C,2,FALSE), "TDB")</f>
        <v>ZAF</v>
      </c>
      <c r="N993" s="31" t="str">
        <f>VLOOKUP($A993,Location!$A:$J,9,FALSE)</f>
        <v>Atlanta</v>
      </c>
      <c r="O993" s="31" t="str">
        <f>VLOOKUP($A993,Location!$A:$J,10,FALSE)</f>
        <v>Mercedes-Benz Stadium</v>
      </c>
      <c r="R993" s="31">
        <v>0</v>
      </c>
      <c r="S993" s="25">
        <f>VLOOKUP($A993,Database!$A:$Y,10,FALSE)</f>
        <v>62</v>
      </c>
      <c r="T993" s="25">
        <f>VLOOKUP($A993,Database!$A:$Y,11,FALSE)</f>
        <v>112</v>
      </c>
      <c r="U993" s="25">
        <f>VLOOKUP($A993,Database!$A:$Y,12,FALSE)</f>
        <v>142</v>
      </c>
      <c r="V993" s="25" t="str">
        <f>VLOOKUP(A993,Database!A:M,13,FALSE)</f>
        <v>À venir</v>
      </c>
      <c r="W993" s="25" t="str">
        <f>VLOOKUP($A993,Database!$A:$Y,20,FALSE)</f>
        <v/>
      </c>
      <c r="X993" s="25" t="str">
        <f>VLOOKUP($A993,Database!$A:$Y,21,FALSE)</f>
        <v/>
      </c>
      <c r="Y993" s="25" t="str">
        <f ca="1">IF(C993&lt;NOW(),IF(AND(P993&gt;Q993,W993&gt;X993),S993,IF(AND(P993=Q993,W993=X993),T993,IF(AND(P993&lt;Q993,W993&lt;X993),U993,0))),"")</f>
        <v/>
      </c>
      <c r="Z993" s="25">
        <f>IF(AND(P993=W993,Q993=X993),1,0)</f>
        <v>1</v>
      </c>
      <c r="AA993" s="25" t="str">
        <f>IF(Z993=0,"",IF(ISBLANK(VLOOKUP(A993,Database!A:AA,22,FALSE)),"",VLOOKUP(A993,Database!A:AA,22,FALSE)))</f>
        <v>Exact</v>
      </c>
      <c r="AB993" s="25">
        <f ca="1">IFERROR(IF(AND(Y993&lt;&gt;"",OR(V993="Terminé",V993="En cours")),VLOOKUP(AA993,Setup_ScoreExactBonus!A:D,4,FALSE),0),0)</f>
        <v>0</v>
      </c>
      <c r="AC993" s="31" t="str">
        <f ca="1">IF(Y993&lt;&gt;"", Y993 + IF(Z993=1,AB993, 0), "")</f>
        <v/>
      </c>
      <c r="AD993" s="31">
        <f ca="1">SUMIFS(AC$2:AC993,D$2:D993,D993)*IF(R993=0,1,2)</f>
        <v>0</v>
      </c>
    </row>
    <row r="994" spans="1:30" x14ac:dyDescent="0.35">
      <c r="A994" s="31">
        <f>IF(ISBLANK(B994),"",COUNTIF(B$2:B994,B994))-1</f>
        <v>25</v>
      </c>
      <c r="B994" s="31">
        <v>18</v>
      </c>
      <c r="C994" s="10">
        <f>VLOOKUP($A994,Database!$A:$Y,7,FALSE)</f>
        <v>46191.75</v>
      </c>
      <c r="D994" s="31" t="str">
        <f>VLOOKUP(Pronostics!$B994,Setup_MPP!$A:$G,3,FALSE)</f>
        <v>Joueur18</v>
      </c>
      <c r="E994" s="31" t="str">
        <f>VLOOKUP(Pronostics!$B994,Setup_MPP!$A:$G,2,FALSE)</f>
        <v>Joueur18</v>
      </c>
      <c r="F994" s="31" t="str">
        <f>VLOOKUP($B994,Setup_MPP!$A:$E,4,FALSE)</f>
        <v>#FFC9B0</v>
      </c>
      <c r="G994" s="31" t="str">
        <f>VLOOKUP($B994,Setup_MPP!$A:$E,5,FALSE)</f>
        <v>#F28D57</v>
      </c>
      <c r="H994" s="31" t="str">
        <f>IFERROR(IF(AND(A994&gt;=1,A994&lt;=104),VLOOKUP($A994,Location!$A:$J,6,FALSE),IF(A994=0,"Avant l'ouverture",IF(OR(A994=105,A994=106),"Bonus"))),"")</f>
        <v>Tour 2</v>
      </c>
      <c r="I994" s="31" t="str">
        <f>IF(LEFT(H994,4)="Tour",VLOOKUP(A994,Database!$A:$C,3,FALSE),"")</f>
        <v>A</v>
      </c>
      <c r="J994" s="31" t="str">
        <f>VLOOKUP($A994,Location!$A:$J,7,FALSE)</f>
        <v>Tchéquie</v>
      </c>
      <c r="K994" s="31" t="str">
        <f>IFERROR(VLOOKUP(J994,Setup_Team!$B:$C,2,FALSE), "TDB")</f>
        <v>CZE</v>
      </c>
      <c r="L994" s="31" t="str">
        <f>VLOOKUP($A994,Location!$A:$J,8,FALSE)</f>
        <v>Afrique du Sud</v>
      </c>
      <c r="M994" s="31" t="str">
        <f>IFERROR(VLOOKUP(L994,Setup_Team!$B:$C,2,FALSE), "TDB")</f>
        <v>ZAF</v>
      </c>
      <c r="N994" s="31" t="str">
        <f>VLOOKUP($A994,Location!$A:$J,9,FALSE)</f>
        <v>Atlanta</v>
      </c>
      <c r="O994" s="31" t="str">
        <f>VLOOKUP($A994,Location!$A:$J,10,FALSE)</f>
        <v>Mercedes-Benz Stadium</v>
      </c>
      <c r="R994" s="31">
        <v>0</v>
      </c>
      <c r="S994" s="25">
        <f>VLOOKUP($A994,Database!$A:$Y,10,FALSE)</f>
        <v>62</v>
      </c>
      <c r="T994" s="25">
        <f>VLOOKUP($A994,Database!$A:$Y,11,FALSE)</f>
        <v>112</v>
      </c>
      <c r="U994" s="25">
        <f>VLOOKUP($A994,Database!$A:$Y,12,FALSE)</f>
        <v>142</v>
      </c>
      <c r="V994" s="25" t="str">
        <f>VLOOKUP(A994,Database!A:M,13,FALSE)</f>
        <v>À venir</v>
      </c>
      <c r="W994" s="25" t="str">
        <f>VLOOKUP($A994,Database!$A:$Y,20,FALSE)</f>
        <v/>
      </c>
      <c r="X994" s="25" t="str">
        <f>VLOOKUP($A994,Database!$A:$Y,21,FALSE)</f>
        <v/>
      </c>
      <c r="Y994" s="25" t="str">
        <f ca="1">IF(C994&lt;NOW(),IF(AND(P994&gt;Q994,W994&gt;X994),S994,IF(AND(P994=Q994,W994=X994),T994,IF(AND(P994&lt;Q994,W994&lt;X994),U994,0))),"")</f>
        <v/>
      </c>
      <c r="Z994" s="25">
        <f>IF(AND(P994=W994,Q994=X994),1,0)</f>
        <v>1</v>
      </c>
      <c r="AA994" s="25" t="str">
        <f>IF(Z994=0,"",IF(ISBLANK(VLOOKUP(A994,Database!A:AA,22,FALSE)),"",VLOOKUP(A994,Database!A:AA,22,FALSE)))</f>
        <v>Exact</v>
      </c>
      <c r="AB994" s="25">
        <f ca="1">IFERROR(IF(AND(Y994&lt;&gt;"",OR(V994="Terminé",V994="En cours")),VLOOKUP(AA994,Setup_ScoreExactBonus!A:D,4,FALSE),0),0)</f>
        <v>0</v>
      </c>
      <c r="AC994" s="31" t="str">
        <f ca="1">IF(Y994&lt;&gt;"", Y994 + IF(Z994=1,AB994, 0), "")</f>
        <v/>
      </c>
      <c r="AD994" s="31">
        <f ca="1">SUMIFS(AC$2:AC994,D$2:D994,D994)*IF(R994=0,1,2)</f>
        <v>0</v>
      </c>
    </row>
    <row r="995" spans="1:30" x14ac:dyDescent="0.35">
      <c r="A995" s="31">
        <f>IF(ISBLANK(B995),"",COUNTIF(B$2:B995,B995))-1</f>
        <v>25</v>
      </c>
      <c r="B995" s="31">
        <v>19</v>
      </c>
      <c r="C995" s="10">
        <f>VLOOKUP($A995,Database!$A:$Y,7,FALSE)</f>
        <v>46191.75</v>
      </c>
      <c r="D995" s="31" t="str">
        <f>VLOOKUP(Pronostics!$B995,Setup_MPP!$A:$G,3,FALSE)</f>
        <v>Joueur19</v>
      </c>
      <c r="E995" s="31" t="str">
        <f>VLOOKUP(Pronostics!$B995,Setup_MPP!$A:$G,2,FALSE)</f>
        <v>Joueur19</v>
      </c>
      <c r="F995" s="31" t="str">
        <f>VLOOKUP($B995,Setup_MPP!$A:$E,4,FALSE)</f>
        <v>#D5D5D5</v>
      </c>
      <c r="G995" s="31" t="str">
        <f>VLOOKUP($B995,Setup_MPP!$A:$E,5,FALSE)</f>
        <v>#727272</v>
      </c>
      <c r="H995" s="31" t="str">
        <f>IFERROR(IF(AND(A995&gt;=1,A995&lt;=104),VLOOKUP($A995,Location!$A:$J,6,FALSE),IF(A995=0,"Avant l'ouverture",IF(OR(A995=105,A995=106),"Bonus"))),"")</f>
        <v>Tour 2</v>
      </c>
      <c r="I995" s="31" t="str">
        <f>IF(LEFT(H995,4)="Tour",VLOOKUP(A995,Database!$A:$C,3,FALSE),"")</f>
        <v>A</v>
      </c>
      <c r="J995" s="31" t="str">
        <f>VLOOKUP($A995,Location!$A:$J,7,FALSE)</f>
        <v>Tchéquie</v>
      </c>
      <c r="K995" s="31" t="str">
        <f>IFERROR(VLOOKUP(J995,Setup_Team!$B:$C,2,FALSE), "TDB")</f>
        <v>CZE</v>
      </c>
      <c r="L995" s="31" t="str">
        <f>VLOOKUP($A995,Location!$A:$J,8,FALSE)</f>
        <v>Afrique du Sud</v>
      </c>
      <c r="M995" s="31" t="str">
        <f>IFERROR(VLOOKUP(L995,Setup_Team!$B:$C,2,FALSE), "TDB")</f>
        <v>ZAF</v>
      </c>
      <c r="N995" s="31" t="str">
        <f>VLOOKUP($A995,Location!$A:$J,9,FALSE)</f>
        <v>Atlanta</v>
      </c>
      <c r="O995" s="31" t="str">
        <f>VLOOKUP($A995,Location!$A:$J,10,FALSE)</f>
        <v>Mercedes-Benz Stadium</v>
      </c>
      <c r="R995" s="31">
        <v>0</v>
      </c>
      <c r="S995" s="25">
        <f>VLOOKUP($A995,Database!$A:$Y,10,FALSE)</f>
        <v>62</v>
      </c>
      <c r="T995" s="25">
        <f>VLOOKUP($A995,Database!$A:$Y,11,FALSE)</f>
        <v>112</v>
      </c>
      <c r="U995" s="25">
        <f>VLOOKUP($A995,Database!$A:$Y,12,FALSE)</f>
        <v>142</v>
      </c>
      <c r="V995" s="25" t="str">
        <f>VLOOKUP(A995,Database!A:M,13,FALSE)</f>
        <v>À venir</v>
      </c>
      <c r="W995" s="25" t="str">
        <f>VLOOKUP($A995,Database!$A:$Y,20,FALSE)</f>
        <v/>
      </c>
      <c r="X995" s="25" t="str">
        <f>VLOOKUP($A995,Database!$A:$Y,21,FALSE)</f>
        <v/>
      </c>
      <c r="Y995" s="25" t="str">
        <f ca="1">IF(C995&lt;NOW(),IF(AND(P995&gt;Q995,W995&gt;X995),S995,IF(AND(P995=Q995,W995=X995),T995,IF(AND(P995&lt;Q995,W995&lt;X995),U995,0))),"")</f>
        <v/>
      </c>
      <c r="Z995" s="25">
        <f>IF(AND(P995=W995,Q995=X995),1,0)</f>
        <v>1</v>
      </c>
      <c r="AA995" s="25" t="str">
        <f>IF(Z995=0,"",IF(ISBLANK(VLOOKUP(A995,Database!A:AA,22,FALSE)),"",VLOOKUP(A995,Database!A:AA,22,FALSE)))</f>
        <v>Exact</v>
      </c>
      <c r="AB995" s="25">
        <f ca="1">IFERROR(IF(AND(Y995&lt;&gt;"",OR(V995="Terminé",V995="En cours")),VLOOKUP(AA995,Setup_ScoreExactBonus!A:D,4,FALSE),0),0)</f>
        <v>0</v>
      </c>
      <c r="AC995" s="31" t="str">
        <f ca="1">IF(Y995&lt;&gt;"", Y995 + IF(Z995=1,AB995, 0), "")</f>
        <v/>
      </c>
      <c r="AD995" s="31">
        <f ca="1">SUMIFS(AC$2:AC995,D$2:D995,D995)*IF(R995=0,1,2)</f>
        <v>0</v>
      </c>
    </row>
    <row r="996" spans="1:30" x14ac:dyDescent="0.35">
      <c r="A996" s="31">
        <f>IF(ISBLANK(B996),"",COUNTIF(B$2:B996,B996))-1</f>
        <v>25</v>
      </c>
      <c r="B996" s="31">
        <v>20</v>
      </c>
      <c r="C996" s="10">
        <f>VLOOKUP($A996,Database!$A:$Y,7,FALSE)</f>
        <v>46191.75</v>
      </c>
      <c r="D996" s="31" t="str">
        <f>VLOOKUP(Pronostics!$B996,Setup_MPP!$A:$G,3,FALSE)</f>
        <v>Joueur20</v>
      </c>
      <c r="E996" s="31" t="str">
        <f>VLOOKUP(Pronostics!$B996,Setup_MPP!$A:$G,2,FALSE)</f>
        <v>Joueur20</v>
      </c>
      <c r="F996" s="31" t="str">
        <f>VLOOKUP($B996,Setup_MPP!$A:$E,4,FALSE)</f>
        <v>#D5D5D5</v>
      </c>
      <c r="G996" s="31" t="str">
        <f>VLOOKUP($B996,Setup_MPP!$A:$E,5,FALSE)</f>
        <v>#727272</v>
      </c>
      <c r="H996" s="31" t="str">
        <f>IFERROR(IF(AND(A996&gt;=1,A996&lt;=104),VLOOKUP($A996,Location!$A:$J,6,FALSE),IF(A996=0,"Avant l'ouverture",IF(OR(A996=105,A996=106),"Bonus"))),"")</f>
        <v>Tour 2</v>
      </c>
      <c r="I996" s="31" t="str">
        <f>IF(LEFT(H996,4)="Tour",VLOOKUP(A996,Database!$A:$C,3,FALSE),"")</f>
        <v>A</v>
      </c>
      <c r="J996" s="31" t="str">
        <f>VLOOKUP($A996,Location!$A:$J,7,FALSE)</f>
        <v>Tchéquie</v>
      </c>
      <c r="K996" s="31" t="str">
        <f>IFERROR(VLOOKUP(J996,Setup_Team!$B:$C,2,FALSE), "TDB")</f>
        <v>CZE</v>
      </c>
      <c r="L996" s="31" t="str">
        <f>VLOOKUP($A996,Location!$A:$J,8,FALSE)</f>
        <v>Afrique du Sud</v>
      </c>
      <c r="M996" s="31" t="str">
        <f>IFERROR(VLOOKUP(L996,Setup_Team!$B:$C,2,FALSE), "TDB")</f>
        <v>ZAF</v>
      </c>
      <c r="N996" s="31" t="str">
        <f>VLOOKUP($A996,Location!$A:$J,9,FALSE)</f>
        <v>Atlanta</v>
      </c>
      <c r="O996" s="31" t="str">
        <f>VLOOKUP($A996,Location!$A:$J,10,FALSE)</f>
        <v>Mercedes-Benz Stadium</v>
      </c>
      <c r="R996" s="31">
        <v>0</v>
      </c>
      <c r="S996" s="25">
        <f>VLOOKUP($A996,Database!$A:$Y,10,FALSE)</f>
        <v>62</v>
      </c>
      <c r="T996" s="25">
        <f>VLOOKUP($A996,Database!$A:$Y,11,FALSE)</f>
        <v>112</v>
      </c>
      <c r="U996" s="25">
        <f>VLOOKUP($A996,Database!$A:$Y,12,FALSE)</f>
        <v>142</v>
      </c>
      <c r="V996" s="25" t="str">
        <f>VLOOKUP(A996,Database!A:M,13,FALSE)</f>
        <v>À venir</v>
      </c>
      <c r="W996" s="25" t="str">
        <f>VLOOKUP($A996,Database!$A:$Y,20,FALSE)</f>
        <v/>
      </c>
      <c r="X996" s="25" t="str">
        <f>VLOOKUP($A996,Database!$A:$Y,21,FALSE)</f>
        <v/>
      </c>
      <c r="Y996" s="25" t="str">
        <f ca="1">IF(C996&lt;NOW(),IF(AND(P996&gt;Q996,W996&gt;X996),S996,IF(AND(P996=Q996,W996=X996),T996,IF(AND(P996&lt;Q996,W996&lt;X996),U996,0))),"")</f>
        <v/>
      </c>
      <c r="Z996" s="25">
        <f>IF(AND(P996=W996,Q996=X996),1,0)</f>
        <v>1</v>
      </c>
      <c r="AA996" s="25" t="str">
        <f>IF(Z996=0,"",IF(ISBLANK(VLOOKUP(A996,Database!A:AA,22,FALSE)),"",VLOOKUP(A996,Database!A:AA,22,FALSE)))</f>
        <v>Exact</v>
      </c>
      <c r="AB996" s="25">
        <f ca="1">IFERROR(IF(AND(Y996&lt;&gt;"",OR(V996="Terminé",V996="En cours")),VLOOKUP(AA996,Setup_ScoreExactBonus!A:D,4,FALSE),0),0)</f>
        <v>0</v>
      </c>
      <c r="AC996" s="31" t="str">
        <f ca="1">IF(Y996&lt;&gt;"", Y996 + IF(Z996=1,AB996, 0), "")</f>
        <v/>
      </c>
      <c r="AD996" s="31">
        <f ca="1">SUMIFS(AC$2:AC996,D$2:D996,D996)*IF(R996=0,1,2)</f>
        <v>0</v>
      </c>
    </row>
    <row r="997" spans="1:30" x14ac:dyDescent="0.35">
      <c r="A997" s="31">
        <f>IF(ISBLANK(B997),"",COUNTIF(B$2:B997,B997))-1</f>
        <v>25</v>
      </c>
      <c r="B997" s="31">
        <v>21</v>
      </c>
      <c r="C997" s="10">
        <f>VLOOKUP($A997,Database!$A:$Y,7,FALSE)</f>
        <v>46191.75</v>
      </c>
      <c r="D997" s="31" t="str">
        <f>VLOOKUP(Pronostics!$B997,Setup_MPP!$A:$G,3,FALSE)</f>
        <v>Joueur21</v>
      </c>
      <c r="E997" s="31" t="str">
        <f>VLOOKUP(Pronostics!$B997,Setup_MPP!$A:$G,2,FALSE)</f>
        <v>Joueur21</v>
      </c>
      <c r="F997" s="31" t="str">
        <f>VLOOKUP($B997,Setup_MPP!$A:$E,4,FALSE)</f>
        <v>#D5D5D5</v>
      </c>
      <c r="G997" s="31" t="str">
        <f>VLOOKUP($B997,Setup_MPP!$A:$E,5,FALSE)</f>
        <v>#727272</v>
      </c>
      <c r="H997" s="31" t="str">
        <f>IFERROR(IF(AND(A997&gt;=1,A997&lt;=104),VLOOKUP($A997,Location!$A:$J,6,FALSE),IF(A997=0,"Avant l'ouverture",IF(OR(A997=105,A997=106),"Bonus"))),"")</f>
        <v>Tour 2</v>
      </c>
      <c r="I997" s="31" t="str">
        <f>IF(LEFT(H997,4)="Tour",VLOOKUP(A997,Database!$A:$C,3,FALSE),"")</f>
        <v>A</v>
      </c>
      <c r="J997" s="31" t="str">
        <f>VLOOKUP($A997,Location!$A:$J,7,FALSE)</f>
        <v>Tchéquie</v>
      </c>
      <c r="K997" s="31" t="str">
        <f>IFERROR(VLOOKUP(J997,Setup_Team!$B:$C,2,FALSE), "TDB")</f>
        <v>CZE</v>
      </c>
      <c r="L997" s="31" t="str">
        <f>VLOOKUP($A997,Location!$A:$J,8,FALSE)</f>
        <v>Afrique du Sud</v>
      </c>
      <c r="M997" s="31" t="str">
        <f>IFERROR(VLOOKUP(L997,Setup_Team!$B:$C,2,FALSE), "TDB")</f>
        <v>ZAF</v>
      </c>
      <c r="N997" s="31" t="str">
        <f>VLOOKUP($A997,Location!$A:$J,9,FALSE)</f>
        <v>Atlanta</v>
      </c>
      <c r="O997" s="31" t="str">
        <f>VLOOKUP($A997,Location!$A:$J,10,FALSE)</f>
        <v>Mercedes-Benz Stadium</v>
      </c>
      <c r="R997" s="31">
        <v>0</v>
      </c>
      <c r="S997" s="25">
        <f>VLOOKUP($A997,Database!$A:$Y,10,FALSE)</f>
        <v>62</v>
      </c>
      <c r="T997" s="25">
        <f>VLOOKUP($A997,Database!$A:$Y,11,FALSE)</f>
        <v>112</v>
      </c>
      <c r="U997" s="25">
        <f>VLOOKUP($A997,Database!$A:$Y,12,FALSE)</f>
        <v>142</v>
      </c>
      <c r="V997" s="25" t="str">
        <f>VLOOKUP(A997,Database!A:M,13,FALSE)</f>
        <v>À venir</v>
      </c>
      <c r="W997" s="25" t="str">
        <f>VLOOKUP($A997,Database!$A:$Y,20,FALSE)</f>
        <v/>
      </c>
      <c r="X997" s="25" t="str">
        <f>VLOOKUP($A997,Database!$A:$Y,21,FALSE)</f>
        <v/>
      </c>
      <c r="Y997" s="25" t="str">
        <f ca="1">IF(C997&lt;NOW(),IF(AND(P997&gt;Q997,W997&gt;X997),S997,IF(AND(P997=Q997,W997=X997),T997,IF(AND(P997&lt;Q997,W997&lt;X997),U997,0))),"")</f>
        <v/>
      </c>
      <c r="Z997" s="25">
        <f>IF(AND(P997=W997,Q997=X997),1,0)</f>
        <v>1</v>
      </c>
      <c r="AA997" s="25" t="str">
        <f>IF(Z997=0,"",IF(ISBLANK(VLOOKUP(A997,Database!A:AA,22,FALSE)),"",VLOOKUP(A997,Database!A:AA,22,FALSE)))</f>
        <v>Exact</v>
      </c>
      <c r="AB997" s="25">
        <f ca="1">IFERROR(IF(AND(Y997&lt;&gt;"",OR(V997="Terminé",V997="En cours")),VLOOKUP(AA997,Setup_ScoreExactBonus!A:D,4,FALSE),0),0)</f>
        <v>0</v>
      </c>
      <c r="AC997" s="31" t="str">
        <f ca="1">IF(Y997&lt;&gt;"", Y997 + IF(Z997=1,AB997, 0), "")</f>
        <v/>
      </c>
      <c r="AD997" s="31">
        <f ca="1">SUMIFS(AC$2:AC997,D$2:D997,D997)*IF(R997=0,1,2)</f>
        <v>0</v>
      </c>
    </row>
    <row r="998" spans="1:30" x14ac:dyDescent="0.35">
      <c r="A998" s="31">
        <f>IF(ISBLANK(B998),"",COUNTIF(B$2:B998,B998))-1</f>
        <v>25</v>
      </c>
      <c r="B998" s="31">
        <v>22</v>
      </c>
      <c r="C998" s="10">
        <f>VLOOKUP($A998,Database!$A:$Y,7,FALSE)</f>
        <v>46191.75</v>
      </c>
      <c r="D998" s="31" t="str">
        <f>VLOOKUP(Pronostics!$B998,Setup_MPP!$A:$G,3,FALSE)</f>
        <v>Joueur22</v>
      </c>
      <c r="E998" s="31" t="str">
        <f>VLOOKUP(Pronostics!$B998,Setup_MPP!$A:$G,2,FALSE)</f>
        <v>Joueur22</v>
      </c>
      <c r="F998" s="31" t="str">
        <f>VLOOKUP($B998,Setup_MPP!$A:$E,4,FALSE)</f>
        <v>#D5D5D5</v>
      </c>
      <c r="G998" s="31" t="str">
        <f>VLOOKUP($B998,Setup_MPP!$A:$E,5,FALSE)</f>
        <v>#727272</v>
      </c>
      <c r="H998" s="31" t="str">
        <f>IFERROR(IF(AND(A998&gt;=1,A998&lt;=104),VLOOKUP($A998,Location!$A:$J,6,FALSE),IF(A998=0,"Avant l'ouverture",IF(OR(A998=105,A998=106),"Bonus"))),"")</f>
        <v>Tour 2</v>
      </c>
      <c r="I998" s="31" t="str">
        <f>IF(LEFT(H998,4)="Tour",VLOOKUP(A998,Database!$A:$C,3,FALSE),"")</f>
        <v>A</v>
      </c>
      <c r="J998" s="31" t="str">
        <f>VLOOKUP($A998,Location!$A:$J,7,FALSE)</f>
        <v>Tchéquie</v>
      </c>
      <c r="K998" s="31" t="str">
        <f>IFERROR(VLOOKUP(J998,Setup_Team!$B:$C,2,FALSE), "TDB")</f>
        <v>CZE</v>
      </c>
      <c r="L998" s="31" t="str">
        <f>VLOOKUP($A998,Location!$A:$J,8,FALSE)</f>
        <v>Afrique du Sud</v>
      </c>
      <c r="M998" s="31" t="str">
        <f>IFERROR(VLOOKUP(L998,Setup_Team!$B:$C,2,FALSE), "TDB")</f>
        <v>ZAF</v>
      </c>
      <c r="N998" s="31" t="str">
        <f>VLOOKUP($A998,Location!$A:$J,9,FALSE)</f>
        <v>Atlanta</v>
      </c>
      <c r="O998" s="31" t="str">
        <f>VLOOKUP($A998,Location!$A:$J,10,FALSE)</f>
        <v>Mercedes-Benz Stadium</v>
      </c>
      <c r="R998" s="31">
        <v>0</v>
      </c>
      <c r="S998" s="25">
        <f>VLOOKUP($A998,Database!$A:$Y,10,FALSE)</f>
        <v>62</v>
      </c>
      <c r="T998" s="25">
        <f>VLOOKUP($A998,Database!$A:$Y,11,FALSE)</f>
        <v>112</v>
      </c>
      <c r="U998" s="25">
        <f>VLOOKUP($A998,Database!$A:$Y,12,FALSE)</f>
        <v>142</v>
      </c>
      <c r="V998" s="25" t="str">
        <f>VLOOKUP(A998,Database!A:M,13,FALSE)</f>
        <v>À venir</v>
      </c>
      <c r="W998" s="25" t="str">
        <f>VLOOKUP($A998,Database!$A:$Y,20,FALSE)</f>
        <v/>
      </c>
      <c r="X998" s="25" t="str">
        <f>VLOOKUP($A998,Database!$A:$Y,21,FALSE)</f>
        <v/>
      </c>
      <c r="Y998" s="25" t="str">
        <f ca="1">IF(C998&lt;NOW(),IF(AND(P998&gt;Q998,W998&gt;X998),S998,IF(AND(P998=Q998,W998=X998),T998,IF(AND(P998&lt;Q998,W998&lt;X998),U998,0))),"")</f>
        <v/>
      </c>
      <c r="Z998" s="25">
        <f>IF(AND(P998=W998,Q998=X998),1,0)</f>
        <v>1</v>
      </c>
      <c r="AA998" s="25" t="str">
        <f>IF(Z998=0,"",IF(ISBLANK(VLOOKUP(A998,Database!A:AA,22,FALSE)),"",VLOOKUP(A998,Database!A:AA,22,FALSE)))</f>
        <v>Exact</v>
      </c>
      <c r="AB998" s="25">
        <f ca="1">IFERROR(IF(AND(Y998&lt;&gt;"",OR(V998="Terminé",V998="En cours")),VLOOKUP(AA998,Setup_ScoreExactBonus!A:D,4,FALSE),0),0)</f>
        <v>0</v>
      </c>
      <c r="AC998" s="31" t="str">
        <f ca="1">IF(Y998&lt;&gt;"", Y998 + IF(Z998=1,AB998, 0), "")</f>
        <v/>
      </c>
      <c r="AD998" s="31">
        <f ca="1">SUMIFS(AC$2:AC998,D$2:D998,D998)*IF(R998=0,1,2)</f>
        <v>0</v>
      </c>
    </row>
    <row r="999" spans="1:30" x14ac:dyDescent="0.35">
      <c r="A999" s="31">
        <f>IF(ISBLANK(B999),"",COUNTIF(B$2:B999,B999))-1</f>
        <v>25</v>
      </c>
      <c r="B999" s="31">
        <v>23</v>
      </c>
      <c r="C999" s="10">
        <f>VLOOKUP($A999,Database!$A:$Y,7,FALSE)</f>
        <v>46191.75</v>
      </c>
      <c r="D999" s="31" t="str">
        <f>VLOOKUP(Pronostics!$B999,Setup_MPP!$A:$G,3,FALSE)</f>
        <v>Joueur23</v>
      </c>
      <c r="E999" s="31" t="str">
        <f>VLOOKUP(Pronostics!$B999,Setup_MPP!$A:$G,2,FALSE)</f>
        <v>Joueur23</v>
      </c>
      <c r="F999" s="31" t="str">
        <f>VLOOKUP($B999,Setup_MPP!$A:$E,4,FALSE)</f>
        <v>#D5D5D5</v>
      </c>
      <c r="G999" s="31" t="str">
        <f>VLOOKUP($B999,Setup_MPP!$A:$E,5,FALSE)</f>
        <v>#727272</v>
      </c>
      <c r="H999" s="31" t="str">
        <f>IFERROR(IF(AND(A999&gt;=1,A999&lt;=104),VLOOKUP($A999,Location!$A:$J,6,FALSE),IF(A999=0,"Avant l'ouverture",IF(OR(A999=105,A999=106),"Bonus"))),"")</f>
        <v>Tour 2</v>
      </c>
      <c r="I999" s="31" t="str">
        <f>IF(LEFT(H999,4)="Tour",VLOOKUP(A999,Database!$A:$C,3,FALSE),"")</f>
        <v>A</v>
      </c>
      <c r="J999" s="31" t="str">
        <f>VLOOKUP($A999,Location!$A:$J,7,FALSE)</f>
        <v>Tchéquie</v>
      </c>
      <c r="K999" s="31" t="str">
        <f>IFERROR(VLOOKUP(J999,Setup_Team!$B:$C,2,FALSE), "TDB")</f>
        <v>CZE</v>
      </c>
      <c r="L999" s="31" t="str">
        <f>VLOOKUP($A999,Location!$A:$J,8,FALSE)</f>
        <v>Afrique du Sud</v>
      </c>
      <c r="M999" s="31" t="str">
        <f>IFERROR(VLOOKUP(L999,Setup_Team!$B:$C,2,FALSE), "TDB")</f>
        <v>ZAF</v>
      </c>
      <c r="N999" s="31" t="str">
        <f>VLOOKUP($A999,Location!$A:$J,9,FALSE)</f>
        <v>Atlanta</v>
      </c>
      <c r="O999" s="31" t="str">
        <f>VLOOKUP($A999,Location!$A:$J,10,FALSE)</f>
        <v>Mercedes-Benz Stadium</v>
      </c>
      <c r="R999" s="31">
        <v>0</v>
      </c>
      <c r="S999" s="25">
        <f>VLOOKUP($A999,Database!$A:$Y,10,FALSE)</f>
        <v>62</v>
      </c>
      <c r="T999" s="25">
        <f>VLOOKUP($A999,Database!$A:$Y,11,FALSE)</f>
        <v>112</v>
      </c>
      <c r="U999" s="25">
        <f>VLOOKUP($A999,Database!$A:$Y,12,FALSE)</f>
        <v>142</v>
      </c>
      <c r="V999" s="25" t="str">
        <f>VLOOKUP(A999,Database!A:M,13,FALSE)</f>
        <v>À venir</v>
      </c>
      <c r="W999" s="25" t="str">
        <f>VLOOKUP($A999,Database!$A:$Y,20,FALSE)</f>
        <v/>
      </c>
      <c r="X999" s="25" t="str">
        <f>VLOOKUP($A999,Database!$A:$Y,21,FALSE)</f>
        <v/>
      </c>
      <c r="Y999" s="25" t="str">
        <f ca="1">IF(C999&lt;NOW(),IF(AND(P999&gt;Q999,W999&gt;X999),S999,IF(AND(P999=Q999,W999=X999),T999,IF(AND(P999&lt;Q999,W999&lt;X999),U999,0))),"")</f>
        <v/>
      </c>
      <c r="Z999" s="25">
        <f>IF(AND(P999=W999,Q999=X999),1,0)</f>
        <v>1</v>
      </c>
      <c r="AA999" s="25" t="str">
        <f>IF(Z999=0,"",IF(ISBLANK(VLOOKUP(A999,Database!A:AA,22,FALSE)),"",VLOOKUP(A999,Database!A:AA,22,FALSE)))</f>
        <v>Exact</v>
      </c>
      <c r="AB999" s="25">
        <f ca="1">IFERROR(IF(AND(Y999&lt;&gt;"",OR(V999="Terminé",V999="En cours")),VLOOKUP(AA999,Setup_ScoreExactBonus!A:D,4,FALSE),0),0)</f>
        <v>0</v>
      </c>
      <c r="AC999" s="31" t="str">
        <f ca="1">IF(Y999&lt;&gt;"", Y999 + IF(Z999=1,AB999, 0), "")</f>
        <v/>
      </c>
      <c r="AD999" s="31">
        <f ca="1">SUMIFS(AC$2:AC999,D$2:D999,D999)*IF(R999=0,1,2)</f>
        <v>0</v>
      </c>
    </row>
    <row r="1000" spans="1:30" x14ac:dyDescent="0.35">
      <c r="A1000" s="31">
        <f>IF(ISBLANK(B1000),"",COUNTIF(B$2:B1000,B1000))-1</f>
        <v>25</v>
      </c>
      <c r="B1000" s="31">
        <v>24</v>
      </c>
      <c r="C1000" s="10">
        <f>VLOOKUP($A1000,Database!$A:$Y,7,FALSE)</f>
        <v>46191.75</v>
      </c>
      <c r="D1000" s="31" t="str">
        <f>VLOOKUP(Pronostics!$B1000,Setup_MPP!$A:$G,3,FALSE)</f>
        <v>Joueur24</v>
      </c>
      <c r="E1000" s="31" t="str">
        <f>VLOOKUP(Pronostics!$B1000,Setup_MPP!$A:$G,2,FALSE)</f>
        <v>Joueur24</v>
      </c>
      <c r="F1000" s="31" t="str">
        <f>VLOOKUP($B1000,Setup_MPP!$A:$E,4,FALSE)</f>
        <v>#D5D5D5</v>
      </c>
      <c r="G1000" s="31" t="str">
        <f>VLOOKUP($B1000,Setup_MPP!$A:$E,5,FALSE)</f>
        <v>#727272</v>
      </c>
      <c r="H1000" s="31" t="str">
        <f>IFERROR(IF(AND(A1000&gt;=1,A1000&lt;=104),VLOOKUP($A1000,Location!$A:$J,6,FALSE),IF(A1000=0,"Avant l'ouverture",IF(OR(A1000=105,A1000=106),"Bonus"))),"")</f>
        <v>Tour 2</v>
      </c>
      <c r="I1000" s="31" t="str">
        <f>IF(LEFT(H1000,4)="Tour",VLOOKUP(A1000,Database!$A:$C,3,FALSE),"")</f>
        <v>A</v>
      </c>
      <c r="J1000" s="31" t="str">
        <f>VLOOKUP($A1000,Location!$A:$J,7,FALSE)</f>
        <v>Tchéquie</v>
      </c>
      <c r="K1000" s="31" t="str">
        <f>IFERROR(VLOOKUP(J1000,Setup_Team!$B:$C,2,FALSE), "TDB")</f>
        <v>CZE</v>
      </c>
      <c r="L1000" s="31" t="str">
        <f>VLOOKUP($A1000,Location!$A:$J,8,FALSE)</f>
        <v>Afrique du Sud</v>
      </c>
      <c r="M1000" s="31" t="str">
        <f>IFERROR(VLOOKUP(L1000,Setup_Team!$B:$C,2,FALSE), "TDB")</f>
        <v>ZAF</v>
      </c>
      <c r="N1000" s="31" t="str">
        <f>VLOOKUP($A1000,Location!$A:$J,9,FALSE)</f>
        <v>Atlanta</v>
      </c>
      <c r="O1000" s="31" t="str">
        <f>VLOOKUP($A1000,Location!$A:$J,10,FALSE)</f>
        <v>Mercedes-Benz Stadium</v>
      </c>
      <c r="R1000" s="31">
        <v>0</v>
      </c>
      <c r="S1000" s="25">
        <f>VLOOKUP($A1000,Database!$A:$Y,10,FALSE)</f>
        <v>62</v>
      </c>
      <c r="T1000" s="25">
        <f>VLOOKUP($A1000,Database!$A:$Y,11,FALSE)</f>
        <v>112</v>
      </c>
      <c r="U1000" s="25">
        <f>VLOOKUP($A1000,Database!$A:$Y,12,FALSE)</f>
        <v>142</v>
      </c>
      <c r="V1000" s="25" t="str">
        <f>VLOOKUP(A1000,Database!A:M,13,FALSE)</f>
        <v>À venir</v>
      </c>
      <c r="W1000" s="25" t="str">
        <f>VLOOKUP($A1000,Database!$A:$Y,20,FALSE)</f>
        <v/>
      </c>
      <c r="X1000" s="25" t="str">
        <f>VLOOKUP($A1000,Database!$A:$Y,21,FALSE)</f>
        <v/>
      </c>
      <c r="Y1000" s="25" t="str">
        <f ca="1">IF(C1000&lt;NOW(),IF(AND(P1000&gt;Q1000,W1000&gt;X1000),S1000,IF(AND(P1000=Q1000,W1000=X1000),T1000,IF(AND(P1000&lt;Q1000,W1000&lt;X1000),U1000,0))),"")</f>
        <v/>
      </c>
      <c r="Z1000" s="25">
        <f>IF(AND(P1000=W1000,Q1000=X1000),1,0)</f>
        <v>1</v>
      </c>
      <c r="AA1000" s="25" t="str">
        <f>IF(Z1000=0,"",IF(ISBLANK(VLOOKUP(A1000,Database!A:AA,22,FALSE)),"",VLOOKUP(A1000,Database!A:AA,22,FALSE)))</f>
        <v>Exact</v>
      </c>
      <c r="AB1000" s="25">
        <f ca="1">IFERROR(IF(AND(Y1000&lt;&gt;"",OR(V1000="Terminé",V1000="En cours")),VLOOKUP(AA1000,Setup_ScoreExactBonus!A:D,4,FALSE),0),0)</f>
        <v>0</v>
      </c>
      <c r="AC1000" s="31" t="str">
        <f ca="1">IF(Y1000&lt;&gt;"", Y1000 + IF(Z1000=1,AB1000, 0), "")</f>
        <v/>
      </c>
      <c r="AD1000" s="31">
        <f ca="1">SUMIFS(AC$2:AC1000,D$2:D1000,D1000)*IF(R1000=0,1,2)</f>
        <v>0</v>
      </c>
    </row>
    <row r="1001" spans="1:30" x14ac:dyDescent="0.35">
      <c r="A1001" s="31">
        <f>IF(ISBLANK(B1001),"",COUNTIF(B$2:B1001,B1001))-1</f>
        <v>25</v>
      </c>
      <c r="B1001" s="31">
        <v>25</v>
      </c>
      <c r="C1001" s="10">
        <f>VLOOKUP($A1001,Database!$A:$Y,7,FALSE)</f>
        <v>46191.75</v>
      </c>
      <c r="D1001" s="31" t="str">
        <f>VLOOKUP(Pronostics!$B1001,Setup_MPP!$A:$G,3,FALSE)</f>
        <v>Joueur25</v>
      </c>
      <c r="E1001" s="31" t="str">
        <f>VLOOKUP(Pronostics!$B1001,Setup_MPP!$A:$G,2,FALSE)</f>
        <v>Joueur25</v>
      </c>
      <c r="F1001" s="31" t="str">
        <f>VLOOKUP($B1001,Setup_MPP!$A:$E,4,FALSE)</f>
        <v>#D5D5D5</v>
      </c>
      <c r="G1001" s="31" t="str">
        <f>VLOOKUP($B1001,Setup_MPP!$A:$E,5,FALSE)</f>
        <v>#727272</v>
      </c>
      <c r="H1001" s="31" t="str">
        <f>IFERROR(IF(AND(A1001&gt;=1,A1001&lt;=104),VLOOKUP($A1001,Location!$A:$J,6,FALSE),IF(A1001=0,"Avant l'ouverture",IF(OR(A1001=105,A1001=106),"Bonus"))),"")</f>
        <v>Tour 2</v>
      </c>
      <c r="I1001" s="31" t="str">
        <f>IF(LEFT(H1001,4)="Tour",VLOOKUP(A1001,Database!$A:$C,3,FALSE),"")</f>
        <v>A</v>
      </c>
      <c r="J1001" s="31" t="str">
        <f>VLOOKUP($A1001,Location!$A:$J,7,FALSE)</f>
        <v>Tchéquie</v>
      </c>
      <c r="K1001" s="31" t="str">
        <f>IFERROR(VLOOKUP(J1001,Setup_Team!$B:$C,2,FALSE), "TDB")</f>
        <v>CZE</v>
      </c>
      <c r="L1001" s="31" t="str">
        <f>VLOOKUP($A1001,Location!$A:$J,8,FALSE)</f>
        <v>Afrique du Sud</v>
      </c>
      <c r="M1001" s="31" t="str">
        <f>IFERROR(VLOOKUP(L1001,Setup_Team!$B:$C,2,FALSE), "TDB")</f>
        <v>ZAF</v>
      </c>
      <c r="N1001" s="31" t="str">
        <f>VLOOKUP($A1001,Location!$A:$J,9,FALSE)</f>
        <v>Atlanta</v>
      </c>
      <c r="O1001" s="31" t="str">
        <f>VLOOKUP($A1001,Location!$A:$J,10,FALSE)</f>
        <v>Mercedes-Benz Stadium</v>
      </c>
      <c r="R1001" s="31">
        <v>0</v>
      </c>
      <c r="S1001" s="25">
        <f>VLOOKUP($A1001,Database!$A:$Y,10,FALSE)</f>
        <v>62</v>
      </c>
      <c r="T1001" s="25">
        <f>VLOOKUP($A1001,Database!$A:$Y,11,FALSE)</f>
        <v>112</v>
      </c>
      <c r="U1001" s="25">
        <f>VLOOKUP($A1001,Database!$A:$Y,12,FALSE)</f>
        <v>142</v>
      </c>
      <c r="V1001" s="25" t="str">
        <f>VLOOKUP(A1001,Database!A:M,13,FALSE)</f>
        <v>À venir</v>
      </c>
      <c r="W1001" s="25" t="str">
        <f>VLOOKUP($A1001,Database!$A:$Y,20,FALSE)</f>
        <v/>
      </c>
      <c r="X1001" s="25" t="str">
        <f>VLOOKUP($A1001,Database!$A:$Y,21,FALSE)</f>
        <v/>
      </c>
      <c r="Y1001" s="25" t="str">
        <f ca="1">IF(C1001&lt;NOW(),IF(AND(P1001&gt;Q1001,W1001&gt;X1001),S1001,IF(AND(P1001=Q1001,W1001=X1001),T1001,IF(AND(P1001&lt;Q1001,W1001&lt;X1001),U1001,0))),"")</f>
        <v/>
      </c>
      <c r="Z1001" s="25">
        <f>IF(AND(P1001=W1001,Q1001=X1001),1,0)</f>
        <v>1</v>
      </c>
      <c r="AA1001" s="25" t="str">
        <f>IF(Z1001=0,"",IF(ISBLANK(VLOOKUP(A1001,Database!A:AA,22,FALSE)),"",VLOOKUP(A1001,Database!A:AA,22,FALSE)))</f>
        <v>Exact</v>
      </c>
      <c r="AB1001" s="25">
        <f ca="1">IFERROR(IF(AND(Y1001&lt;&gt;"",OR(V1001="Terminé",V1001="En cours")),VLOOKUP(AA1001,Setup_ScoreExactBonus!A:D,4,FALSE),0),0)</f>
        <v>0</v>
      </c>
      <c r="AC1001" s="31" t="str">
        <f ca="1">IF(Y1001&lt;&gt;"", Y1001 + IF(Z1001=1,AB1001, 0), "")</f>
        <v/>
      </c>
      <c r="AD1001" s="31">
        <f ca="1">SUMIFS(AC$2:AC1001,D$2:D1001,D1001)*IF(R1001=0,1,2)</f>
        <v>0</v>
      </c>
    </row>
    <row r="1002" spans="1:30" x14ac:dyDescent="0.35">
      <c r="A1002" s="31">
        <f>IF(ISBLANK(B1002),"",COUNTIF(B$2:B1002,B1002))-1</f>
        <v>25</v>
      </c>
      <c r="B1002" s="31">
        <v>26</v>
      </c>
      <c r="C1002" s="10">
        <f>VLOOKUP($A1002,Database!$A:$Y,7,FALSE)</f>
        <v>46191.75</v>
      </c>
      <c r="D1002" s="31" t="str">
        <f>VLOOKUP(Pronostics!$B1002,Setup_MPP!$A:$G,3,FALSE)</f>
        <v>Joueur26</v>
      </c>
      <c r="E1002" s="31" t="str">
        <f>VLOOKUP(Pronostics!$B1002,Setup_MPP!$A:$G,2,FALSE)</f>
        <v>Joueur26</v>
      </c>
      <c r="F1002" s="31" t="str">
        <f>VLOOKUP($B1002,Setup_MPP!$A:$E,4,FALSE)</f>
        <v>#D5D5D5</v>
      </c>
      <c r="G1002" s="31" t="str">
        <f>VLOOKUP($B1002,Setup_MPP!$A:$E,5,FALSE)</f>
        <v>#727272</v>
      </c>
      <c r="H1002" s="31" t="str">
        <f>IFERROR(IF(AND(A1002&gt;=1,A1002&lt;=104),VLOOKUP($A1002,Location!$A:$J,6,FALSE),IF(A1002=0,"Avant l'ouverture",IF(OR(A1002=105,A1002=106),"Bonus"))),"")</f>
        <v>Tour 2</v>
      </c>
      <c r="I1002" s="31" t="str">
        <f>IF(LEFT(H1002,4)="Tour",VLOOKUP(A1002,Database!$A:$C,3,FALSE),"")</f>
        <v>A</v>
      </c>
      <c r="J1002" s="31" t="str">
        <f>VLOOKUP($A1002,Location!$A:$J,7,FALSE)</f>
        <v>Tchéquie</v>
      </c>
      <c r="K1002" s="31" t="str">
        <f>IFERROR(VLOOKUP(J1002,Setup_Team!$B:$C,2,FALSE), "TDB")</f>
        <v>CZE</v>
      </c>
      <c r="L1002" s="31" t="str">
        <f>VLOOKUP($A1002,Location!$A:$J,8,FALSE)</f>
        <v>Afrique du Sud</v>
      </c>
      <c r="M1002" s="31" t="str">
        <f>IFERROR(VLOOKUP(L1002,Setup_Team!$B:$C,2,FALSE), "TDB")</f>
        <v>ZAF</v>
      </c>
      <c r="N1002" s="31" t="str">
        <f>VLOOKUP($A1002,Location!$A:$J,9,FALSE)</f>
        <v>Atlanta</v>
      </c>
      <c r="O1002" s="31" t="str">
        <f>VLOOKUP($A1002,Location!$A:$J,10,FALSE)</f>
        <v>Mercedes-Benz Stadium</v>
      </c>
      <c r="R1002" s="31">
        <v>0</v>
      </c>
      <c r="S1002" s="25">
        <f>VLOOKUP($A1002,Database!$A:$Y,10,FALSE)</f>
        <v>62</v>
      </c>
      <c r="T1002" s="25">
        <f>VLOOKUP($A1002,Database!$A:$Y,11,FALSE)</f>
        <v>112</v>
      </c>
      <c r="U1002" s="25">
        <f>VLOOKUP($A1002,Database!$A:$Y,12,FALSE)</f>
        <v>142</v>
      </c>
      <c r="V1002" s="25" t="str">
        <f>VLOOKUP(A1002,Database!A:M,13,FALSE)</f>
        <v>À venir</v>
      </c>
      <c r="W1002" s="25" t="str">
        <f>VLOOKUP($A1002,Database!$A:$Y,20,FALSE)</f>
        <v/>
      </c>
      <c r="X1002" s="25" t="str">
        <f>VLOOKUP($A1002,Database!$A:$Y,21,FALSE)</f>
        <v/>
      </c>
      <c r="Y1002" s="25" t="str">
        <f ca="1">IF(C1002&lt;NOW(),IF(AND(P1002&gt;Q1002,W1002&gt;X1002),S1002,IF(AND(P1002=Q1002,W1002=X1002),T1002,IF(AND(P1002&lt;Q1002,W1002&lt;X1002),U1002,0))),"")</f>
        <v/>
      </c>
      <c r="Z1002" s="25">
        <f>IF(AND(P1002=W1002,Q1002=X1002),1,0)</f>
        <v>1</v>
      </c>
      <c r="AA1002" s="25" t="str">
        <f>IF(Z1002=0,"",IF(ISBLANK(VLOOKUP(A1002,Database!A:AA,22,FALSE)),"",VLOOKUP(A1002,Database!A:AA,22,FALSE)))</f>
        <v>Exact</v>
      </c>
      <c r="AB1002" s="25">
        <f ca="1">IFERROR(IF(AND(Y1002&lt;&gt;"",OR(V1002="Terminé",V1002="En cours")),VLOOKUP(AA1002,Setup_ScoreExactBonus!A:D,4,FALSE),0),0)</f>
        <v>0</v>
      </c>
      <c r="AC1002" s="31" t="str">
        <f ca="1">IF(Y1002&lt;&gt;"", Y1002 + IF(Z1002=1,AB1002, 0), "")</f>
        <v/>
      </c>
      <c r="AD1002" s="31">
        <f ca="1">SUMIFS(AC$2:AC1002,D$2:D1002,D1002)*IF(R1002=0,1,2)</f>
        <v>0</v>
      </c>
    </row>
    <row r="1003" spans="1:30" x14ac:dyDescent="0.35">
      <c r="A1003" s="31">
        <f>IF(ISBLANK(B1003),"",COUNTIF(B$2:B1003,B1003))-1</f>
        <v>25</v>
      </c>
      <c r="B1003" s="31">
        <v>27</v>
      </c>
      <c r="C1003" s="10">
        <f>VLOOKUP($A1003,Database!$A:$Y,7,FALSE)</f>
        <v>46191.75</v>
      </c>
      <c r="D1003" s="31" t="str">
        <f>VLOOKUP(Pronostics!$B1003,Setup_MPP!$A:$G,3,FALSE)</f>
        <v>Joueur27</v>
      </c>
      <c r="E1003" s="31" t="str">
        <f>VLOOKUP(Pronostics!$B1003,Setup_MPP!$A:$G,2,FALSE)</f>
        <v>Joueur27</v>
      </c>
      <c r="F1003" s="31" t="str">
        <f>VLOOKUP($B1003,Setup_MPP!$A:$E,4,FALSE)</f>
        <v>#D5D5D5</v>
      </c>
      <c r="G1003" s="31" t="str">
        <f>VLOOKUP($B1003,Setup_MPP!$A:$E,5,FALSE)</f>
        <v>#727272</v>
      </c>
      <c r="H1003" s="31" t="str">
        <f>IFERROR(IF(AND(A1003&gt;=1,A1003&lt;=104),VLOOKUP($A1003,Location!$A:$J,6,FALSE),IF(A1003=0,"Avant l'ouverture",IF(OR(A1003=105,A1003=106),"Bonus"))),"")</f>
        <v>Tour 2</v>
      </c>
      <c r="I1003" s="31" t="str">
        <f>IF(LEFT(H1003,4)="Tour",VLOOKUP(A1003,Database!$A:$C,3,FALSE),"")</f>
        <v>A</v>
      </c>
      <c r="J1003" s="31" t="str">
        <f>VLOOKUP($A1003,Location!$A:$J,7,FALSE)</f>
        <v>Tchéquie</v>
      </c>
      <c r="K1003" s="31" t="str">
        <f>IFERROR(VLOOKUP(J1003,Setup_Team!$B:$C,2,FALSE), "TDB")</f>
        <v>CZE</v>
      </c>
      <c r="L1003" s="31" t="str">
        <f>VLOOKUP($A1003,Location!$A:$J,8,FALSE)</f>
        <v>Afrique du Sud</v>
      </c>
      <c r="M1003" s="31" t="str">
        <f>IFERROR(VLOOKUP(L1003,Setup_Team!$B:$C,2,FALSE), "TDB")</f>
        <v>ZAF</v>
      </c>
      <c r="N1003" s="31" t="str">
        <f>VLOOKUP($A1003,Location!$A:$J,9,FALSE)</f>
        <v>Atlanta</v>
      </c>
      <c r="O1003" s="31" t="str">
        <f>VLOOKUP($A1003,Location!$A:$J,10,FALSE)</f>
        <v>Mercedes-Benz Stadium</v>
      </c>
      <c r="R1003" s="31">
        <v>0</v>
      </c>
      <c r="S1003" s="25">
        <f>VLOOKUP($A1003,Database!$A:$Y,10,FALSE)</f>
        <v>62</v>
      </c>
      <c r="T1003" s="25">
        <f>VLOOKUP($A1003,Database!$A:$Y,11,FALSE)</f>
        <v>112</v>
      </c>
      <c r="U1003" s="25">
        <f>VLOOKUP($A1003,Database!$A:$Y,12,FALSE)</f>
        <v>142</v>
      </c>
      <c r="V1003" s="25" t="str">
        <f>VLOOKUP(A1003,Database!A:M,13,FALSE)</f>
        <v>À venir</v>
      </c>
      <c r="W1003" s="25" t="str">
        <f>VLOOKUP($A1003,Database!$A:$Y,20,FALSE)</f>
        <v/>
      </c>
      <c r="X1003" s="25" t="str">
        <f>VLOOKUP($A1003,Database!$A:$Y,21,FALSE)</f>
        <v/>
      </c>
      <c r="Y1003" s="25" t="str">
        <f ca="1">IF(C1003&lt;NOW(),IF(AND(P1003&gt;Q1003,W1003&gt;X1003),S1003,IF(AND(P1003=Q1003,W1003=X1003),T1003,IF(AND(P1003&lt;Q1003,W1003&lt;X1003),U1003,0))),"")</f>
        <v/>
      </c>
      <c r="Z1003" s="25">
        <f>IF(AND(P1003=W1003,Q1003=X1003),1,0)</f>
        <v>1</v>
      </c>
      <c r="AA1003" s="25" t="str">
        <f>IF(Z1003=0,"",IF(ISBLANK(VLOOKUP(A1003,Database!A:AA,22,FALSE)),"",VLOOKUP(A1003,Database!A:AA,22,FALSE)))</f>
        <v>Exact</v>
      </c>
      <c r="AB1003" s="25">
        <f ca="1">IFERROR(IF(AND(Y1003&lt;&gt;"",OR(V1003="Terminé",V1003="En cours")),VLOOKUP(AA1003,Setup_ScoreExactBonus!A:D,4,FALSE),0),0)</f>
        <v>0</v>
      </c>
      <c r="AC1003" s="31" t="str">
        <f ca="1">IF(Y1003&lt;&gt;"", Y1003 + IF(Z1003=1,AB1003, 0), "")</f>
        <v/>
      </c>
      <c r="AD1003" s="31">
        <f ca="1">SUMIFS(AC$2:AC1003,D$2:D1003,D1003)*IF(R1003=0,1,2)</f>
        <v>0</v>
      </c>
    </row>
    <row r="1004" spans="1:30" x14ac:dyDescent="0.35">
      <c r="A1004" s="31">
        <f>IF(ISBLANK(B1004),"",COUNTIF(B$2:B1004,B1004))-1</f>
        <v>25</v>
      </c>
      <c r="B1004" s="31">
        <v>28</v>
      </c>
      <c r="C1004" s="10">
        <f>VLOOKUP($A1004,Database!$A:$Y,7,FALSE)</f>
        <v>46191.75</v>
      </c>
      <c r="D1004" s="31" t="str">
        <f>VLOOKUP(Pronostics!$B1004,Setup_MPP!$A:$G,3,FALSE)</f>
        <v>Joueur28</v>
      </c>
      <c r="E1004" s="31" t="str">
        <f>VLOOKUP(Pronostics!$B1004,Setup_MPP!$A:$G,2,FALSE)</f>
        <v>Joueur28</v>
      </c>
      <c r="F1004" s="31" t="str">
        <f>VLOOKUP($B1004,Setup_MPP!$A:$E,4,FALSE)</f>
        <v>#D5D5D5</v>
      </c>
      <c r="G1004" s="31" t="str">
        <f>VLOOKUP($B1004,Setup_MPP!$A:$E,5,FALSE)</f>
        <v>#727272</v>
      </c>
      <c r="H1004" s="31" t="str">
        <f>IFERROR(IF(AND(A1004&gt;=1,A1004&lt;=104),VLOOKUP($A1004,Location!$A:$J,6,FALSE),IF(A1004=0,"Avant l'ouverture",IF(OR(A1004=105,A1004=106),"Bonus"))),"")</f>
        <v>Tour 2</v>
      </c>
      <c r="I1004" s="31" t="str">
        <f>IF(LEFT(H1004,4)="Tour",VLOOKUP(A1004,Database!$A:$C,3,FALSE),"")</f>
        <v>A</v>
      </c>
      <c r="J1004" s="31" t="str">
        <f>VLOOKUP($A1004,Location!$A:$J,7,FALSE)</f>
        <v>Tchéquie</v>
      </c>
      <c r="K1004" s="31" t="str">
        <f>IFERROR(VLOOKUP(J1004,Setup_Team!$B:$C,2,FALSE), "TDB")</f>
        <v>CZE</v>
      </c>
      <c r="L1004" s="31" t="str">
        <f>VLOOKUP($A1004,Location!$A:$J,8,FALSE)</f>
        <v>Afrique du Sud</v>
      </c>
      <c r="M1004" s="31" t="str">
        <f>IFERROR(VLOOKUP(L1004,Setup_Team!$B:$C,2,FALSE), "TDB")</f>
        <v>ZAF</v>
      </c>
      <c r="N1004" s="31" t="str">
        <f>VLOOKUP($A1004,Location!$A:$J,9,FALSE)</f>
        <v>Atlanta</v>
      </c>
      <c r="O1004" s="31" t="str">
        <f>VLOOKUP($A1004,Location!$A:$J,10,FALSE)</f>
        <v>Mercedes-Benz Stadium</v>
      </c>
      <c r="R1004" s="31">
        <v>0</v>
      </c>
      <c r="S1004" s="25">
        <f>VLOOKUP($A1004,Database!$A:$Y,10,FALSE)</f>
        <v>62</v>
      </c>
      <c r="T1004" s="25">
        <f>VLOOKUP($A1004,Database!$A:$Y,11,FALSE)</f>
        <v>112</v>
      </c>
      <c r="U1004" s="25">
        <f>VLOOKUP($A1004,Database!$A:$Y,12,FALSE)</f>
        <v>142</v>
      </c>
      <c r="V1004" s="25" t="str">
        <f>VLOOKUP(A1004,Database!A:M,13,FALSE)</f>
        <v>À venir</v>
      </c>
      <c r="W1004" s="25" t="str">
        <f>VLOOKUP($A1004,Database!$A:$Y,20,FALSE)</f>
        <v/>
      </c>
      <c r="X1004" s="25" t="str">
        <f>VLOOKUP($A1004,Database!$A:$Y,21,FALSE)</f>
        <v/>
      </c>
      <c r="Y1004" s="25" t="str">
        <f ca="1">IF(C1004&lt;NOW(),IF(AND(P1004&gt;Q1004,W1004&gt;X1004),S1004,IF(AND(P1004=Q1004,W1004=X1004),T1004,IF(AND(P1004&lt;Q1004,W1004&lt;X1004),U1004,0))),"")</f>
        <v/>
      </c>
      <c r="Z1004" s="25">
        <f>IF(AND(P1004=W1004,Q1004=X1004),1,0)</f>
        <v>1</v>
      </c>
      <c r="AA1004" s="25" t="str">
        <f>IF(Z1004=0,"",IF(ISBLANK(VLOOKUP(A1004,Database!A:AA,22,FALSE)),"",VLOOKUP(A1004,Database!A:AA,22,FALSE)))</f>
        <v>Exact</v>
      </c>
      <c r="AB1004" s="25">
        <f ca="1">IFERROR(IF(AND(Y1004&lt;&gt;"",OR(V1004="Terminé",V1004="En cours")),VLOOKUP(AA1004,Setup_ScoreExactBonus!A:D,4,FALSE),0),0)</f>
        <v>0</v>
      </c>
      <c r="AC1004" s="31" t="str">
        <f ca="1">IF(Y1004&lt;&gt;"", Y1004 + IF(Z1004=1,AB1004, 0), "")</f>
        <v/>
      </c>
      <c r="AD1004" s="31">
        <f ca="1">SUMIFS(AC$2:AC1004,D$2:D1004,D1004)*IF(R1004=0,1,2)</f>
        <v>0</v>
      </c>
    </row>
    <row r="1005" spans="1:30" x14ac:dyDescent="0.35">
      <c r="A1005" s="31">
        <f>IF(ISBLANK(B1005),"",COUNTIF(B$2:B1005,B1005))-1</f>
        <v>25</v>
      </c>
      <c r="B1005" s="31">
        <v>29</v>
      </c>
      <c r="C1005" s="10">
        <f>VLOOKUP($A1005,Database!$A:$Y,7,FALSE)</f>
        <v>46191.75</v>
      </c>
      <c r="D1005" s="31" t="str">
        <f>VLOOKUP(Pronostics!$B1005,Setup_MPP!$A:$G,3,FALSE)</f>
        <v>Joueur29</v>
      </c>
      <c r="E1005" s="31" t="str">
        <f>VLOOKUP(Pronostics!$B1005,Setup_MPP!$A:$G,2,FALSE)</f>
        <v>Joueur29</v>
      </c>
      <c r="F1005" s="31" t="str">
        <f>VLOOKUP($B1005,Setup_MPP!$A:$E,4,FALSE)</f>
        <v>#D5D5D5</v>
      </c>
      <c r="G1005" s="31" t="str">
        <f>VLOOKUP($B1005,Setup_MPP!$A:$E,5,FALSE)</f>
        <v>#727272</v>
      </c>
      <c r="H1005" s="31" t="str">
        <f>IFERROR(IF(AND(A1005&gt;=1,A1005&lt;=104),VLOOKUP($A1005,Location!$A:$J,6,FALSE),IF(A1005=0,"Avant l'ouverture",IF(OR(A1005=105,A1005=106),"Bonus"))),"")</f>
        <v>Tour 2</v>
      </c>
      <c r="I1005" s="31" t="str">
        <f>IF(LEFT(H1005,4)="Tour",VLOOKUP(A1005,Database!$A:$C,3,FALSE),"")</f>
        <v>A</v>
      </c>
      <c r="J1005" s="31" t="str">
        <f>VLOOKUP($A1005,Location!$A:$J,7,FALSE)</f>
        <v>Tchéquie</v>
      </c>
      <c r="K1005" s="31" t="str">
        <f>IFERROR(VLOOKUP(J1005,Setup_Team!$B:$C,2,FALSE), "TDB")</f>
        <v>CZE</v>
      </c>
      <c r="L1005" s="31" t="str">
        <f>VLOOKUP($A1005,Location!$A:$J,8,FALSE)</f>
        <v>Afrique du Sud</v>
      </c>
      <c r="M1005" s="31" t="str">
        <f>IFERROR(VLOOKUP(L1005,Setup_Team!$B:$C,2,FALSE), "TDB")</f>
        <v>ZAF</v>
      </c>
      <c r="N1005" s="31" t="str">
        <f>VLOOKUP($A1005,Location!$A:$J,9,FALSE)</f>
        <v>Atlanta</v>
      </c>
      <c r="O1005" s="31" t="str">
        <f>VLOOKUP($A1005,Location!$A:$J,10,FALSE)</f>
        <v>Mercedes-Benz Stadium</v>
      </c>
      <c r="R1005" s="31">
        <v>0</v>
      </c>
      <c r="S1005" s="25">
        <f>VLOOKUP($A1005,Database!$A:$Y,10,FALSE)</f>
        <v>62</v>
      </c>
      <c r="T1005" s="25">
        <f>VLOOKUP($A1005,Database!$A:$Y,11,FALSE)</f>
        <v>112</v>
      </c>
      <c r="U1005" s="25">
        <f>VLOOKUP($A1005,Database!$A:$Y,12,FALSE)</f>
        <v>142</v>
      </c>
      <c r="V1005" s="25" t="str">
        <f>VLOOKUP(A1005,Database!A:M,13,FALSE)</f>
        <v>À venir</v>
      </c>
      <c r="W1005" s="25" t="str">
        <f>VLOOKUP($A1005,Database!$A:$Y,20,FALSE)</f>
        <v/>
      </c>
      <c r="X1005" s="25" t="str">
        <f>VLOOKUP($A1005,Database!$A:$Y,21,FALSE)</f>
        <v/>
      </c>
      <c r="Y1005" s="25" t="str">
        <f ca="1">IF(C1005&lt;NOW(),IF(AND(P1005&gt;Q1005,W1005&gt;X1005),S1005,IF(AND(P1005=Q1005,W1005=X1005),T1005,IF(AND(P1005&lt;Q1005,W1005&lt;X1005),U1005,0))),"")</f>
        <v/>
      </c>
      <c r="Z1005" s="25">
        <f>IF(AND(P1005=W1005,Q1005=X1005),1,0)</f>
        <v>1</v>
      </c>
      <c r="AA1005" s="25" t="str">
        <f>IF(Z1005=0,"",IF(ISBLANK(VLOOKUP(A1005,Database!A:AA,22,FALSE)),"",VLOOKUP(A1005,Database!A:AA,22,FALSE)))</f>
        <v>Exact</v>
      </c>
      <c r="AB1005" s="25">
        <f ca="1">IFERROR(IF(AND(Y1005&lt;&gt;"",OR(V1005="Terminé",V1005="En cours")),VLOOKUP(AA1005,Setup_ScoreExactBonus!A:D,4,FALSE),0),0)</f>
        <v>0</v>
      </c>
      <c r="AC1005" s="31" t="str">
        <f ca="1">IF(Y1005&lt;&gt;"", Y1005 + IF(Z1005=1,AB1005, 0), "")</f>
        <v/>
      </c>
      <c r="AD1005" s="31">
        <f ca="1">SUMIFS(AC$2:AC1005,D$2:D1005,D1005)*IF(R1005=0,1,2)</f>
        <v>0</v>
      </c>
    </row>
    <row r="1006" spans="1:30" x14ac:dyDescent="0.35">
      <c r="A1006" s="31">
        <f>IF(ISBLANK(B1006),"",COUNTIF(B$2:B1006,B1006))-1</f>
        <v>25</v>
      </c>
      <c r="B1006" s="31">
        <v>30</v>
      </c>
      <c r="C1006" s="10">
        <f>VLOOKUP($A1006,Database!$A:$Y,7,FALSE)</f>
        <v>46191.75</v>
      </c>
      <c r="D1006" s="31" t="str">
        <f>VLOOKUP(Pronostics!$B1006,Setup_MPP!$A:$G,3,FALSE)</f>
        <v>Joueur30</v>
      </c>
      <c r="E1006" s="31" t="str">
        <f>VLOOKUP(Pronostics!$B1006,Setup_MPP!$A:$G,2,FALSE)</f>
        <v>Joueur30</v>
      </c>
      <c r="F1006" s="31" t="str">
        <f>VLOOKUP($B1006,Setup_MPP!$A:$E,4,FALSE)</f>
        <v>#D5D5D5</v>
      </c>
      <c r="G1006" s="31" t="str">
        <f>VLOOKUP($B1006,Setup_MPP!$A:$E,5,FALSE)</f>
        <v>#727272</v>
      </c>
      <c r="H1006" s="31" t="str">
        <f>IFERROR(IF(AND(A1006&gt;=1,A1006&lt;=104),VLOOKUP($A1006,Location!$A:$J,6,FALSE),IF(A1006=0,"Avant l'ouverture",IF(OR(A1006=105,A1006=106),"Bonus"))),"")</f>
        <v>Tour 2</v>
      </c>
      <c r="I1006" s="31" t="str">
        <f>IF(LEFT(H1006,4)="Tour",VLOOKUP(A1006,Database!$A:$C,3,FALSE),"")</f>
        <v>A</v>
      </c>
      <c r="J1006" s="31" t="str">
        <f>VLOOKUP($A1006,Location!$A:$J,7,FALSE)</f>
        <v>Tchéquie</v>
      </c>
      <c r="K1006" s="31" t="str">
        <f>IFERROR(VLOOKUP(J1006,Setup_Team!$B:$C,2,FALSE), "TDB")</f>
        <v>CZE</v>
      </c>
      <c r="L1006" s="31" t="str">
        <f>VLOOKUP($A1006,Location!$A:$J,8,FALSE)</f>
        <v>Afrique du Sud</v>
      </c>
      <c r="M1006" s="31" t="str">
        <f>IFERROR(VLOOKUP(L1006,Setup_Team!$B:$C,2,FALSE), "TDB")</f>
        <v>ZAF</v>
      </c>
      <c r="N1006" s="31" t="str">
        <f>VLOOKUP($A1006,Location!$A:$J,9,FALSE)</f>
        <v>Atlanta</v>
      </c>
      <c r="O1006" s="31" t="str">
        <f>VLOOKUP($A1006,Location!$A:$J,10,FALSE)</f>
        <v>Mercedes-Benz Stadium</v>
      </c>
      <c r="R1006" s="31">
        <v>0</v>
      </c>
      <c r="S1006" s="25">
        <f>VLOOKUP($A1006,Database!$A:$Y,10,FALSE)</f>
        <v>62</v>
      </c>
      <c r="T1006" s="25">
        <f>VLOOKUP($A1006,Database!$A:$Y,11,FALSE)</f>
        <v>112</v>
      </c>
      <c r="U1006" s="25">
        <f>VLOOKUP($A1006,Database!$A:$Y,12,FALSE)</f>
        <v>142</v>
      </c>
      <c r="V1006" s="25" t="str">
        <f>VLOOKUP(A1006,Database!A:M,13,FALSE)</f>
        <v>À venir</v>
      </c>
      <c r="W1006" s="25" t="str">
        <f>VLOOKUP($A1006,Database!$A:$Y,20,FALSE)</f>
        <v/>
      </c>
      <c r="X1006" s="25" t="str">
        <f>VLOOKUP($A1006,Database!$A:$Y,21,FALSE)</f>
        <v/>
      </c>
      <c r="Y1006" s="25" t="str">
        <f ca="1">IF(C1006&lt;NOW(),IF(AND(P1006&gt;Q1006,W1006&gt;X1006),S1006,IF(AND(P1006=Q1006,W1006=X1006),T1006,IF(AND(P1006&lt;Q1006,W1006&lt;X1006),U1006,0))),"")</f>
        <v/>
      </c>
      <c r="Z1006" s="25">
        <f>IF(AND(P1006=W1006,Q1006=X1006),1,0)</f>
        <v>1</v>
      </c>
      <c r="AA1006" s="25" t="str">
        <f>IF(Z1006=0,"",IF(ISBLANK(VLOOKUP(A1006,Database!A:AA,22,FALSE)),"",VLOOKUP(A1006,Database!A:AA,22,FALSE)))</f>
        <v>Exact</v>
      </c>
      <c r="AB1006" s="25">
        <f ca="1">IFERROR(IF(AND(Y1006&lt;&gt;"",OR(V1006="Terminé",V1006="En cours")),VLOOKUP(AA1006,Setup_ScoreExactBonus!A:D,4,FALSE),0),0)</f>
        <v>0</v>
      </c>
      <c r="AC1006" s="31" t="str">
        <f ca="1">IF(Y1006&lt;&gt;"", Y1006 + IF(Z1006=1,AB1006, 0), "")</f>
        <v/>
      </c>
      <c r="AD1006" s="31">
        <f ca="1">SUMIFS(AC$2:AC1006,D$2:D1006,D1006)*IF(R1006=0,1,2)</f>
        <v>0</v>
      </c>
    </row>
    <row r="1007" spans="1:30" x14ac:dyDescent="0.35">
      <c r="A1007" s="31">
        <f>IF(ISBLANK(B1007),"",COUNTIF(B$2:B1007,B1007))-1</f>
        <v>25</v>
      </c>
      <c r="B1007" s="31">
        <v>31</v>
      </c>
      <c r="C1007" s="10">
        <f>VLOOKUP($A1007,Database!$A:$Y,7,FALSE)</f>
        <v>46191.75</v>
      </c>
      <c r="D1007" s="31" t="str">
        <f>VLOOKUP(Pronostics!$B1007,Setup_MPP!$A:$G,3,FALSE)</f>
        <v>Joueur31</v>
      </c>
      <c r="E1007" s="31" t="str">
        <f>VLOOKUP(Pronostics!$B1007,Setup_MPP!$A:$G,2,FALSE)</f>
        <v>Joueur31</v>
      </c>
      <c r="F1007" s="31" t="str">
        <f>VLOOKUP($B1007,Setup_MPP!$A:$E,4,FALSE)</f>
        <v>#D5D5D5</v>
      </c>
      <c r="G1007" s="31" t="str">
        <f>VLOOKUP($B1007,Setup_MPP!$A:$E,5,FALSE)</f>
        <v>#727272</v>
      </c>
      <c r="H1007" s="31" t="str">
        <f>IFERROR(IF(AND(A1007&gt;=1,A1007&lt;=104),VLOOKUP($A1007,Location!$A:$J,6,FALSE),IF(A1007=0,"Avant l'ouverture",IF(OR(A1007=105,A1007=106),"Bonus"))),"")</f>
        <v>Tour 2</v>
      </c>
      <c r="I1007" s="31" t="str">
        <f>IF(LEFT(H1007,4)="Tour",VLOOKUP(A1007,Database!$A:$C,3,FALSE),"")</f>
        <v>A</v>
      </c>
      <c r="J1007" s="31" t="str">
        <f>VLOOKUP($A1007,Location!$A:$J,7,FALSE)</f>
        <v>Tchéquie</v>
      </c>
      <c r="K1007" s="31" t="str">
        <f>IFERROR(VLOOKUP(J1007,Setup_Team!$B:$C,2,FALSE), "TDB")</f>
        <v>CZE</v>
      </c>
      <c r="L1007" s="31" t="str">
        <f>VLOOKUP($A1007,Location!$A:$J,8,FALSE)</f>
        <v>Afrique du Sud</v>
      </c>
      <c r="M1007" s="31" t="str">
        <f>IFERROR(VLOOKUP(L1007,Setup_Team!$B:$C,2,FALSE), "TDB")</f>
        <v>ZAF</v>
      </c>
      <c r="N1007" s="31" t="str">
        <f>VLOOKUP($A1007,Location!$A:$J,9,FALSE)</f>
        <v>Atlanta</v>
      </c>
      <c r="O1007" s="31" t="str">
        <f>VLOOKUP($A1007,Location!$A:$J,10,FALSE)</f>
        <v>Mercedes-Benz Stadium</v>
      </c>
      <c r="R1007" s="31">
        <v>0</v>
      </c>
      <c r="S1007" s="25">
        <f>VLOOKUP($A1007,Database!$A:$Y,10,FALSE)</f>
        <v>62</v>
      </c>
      <c r="T1007" s="25">
        <f>VLOOKUP($A1007,Database!$A:$Y,11,FALSE)</f>
        <v>112</v>
      </c>
      <c r="U1007" s="25">
        <f>VLOOKUP($A1007,Database!$A:$Y,12,FALSE)</f>
        <v>142</v>
      </c>
      <c r="V1007" s="25" t="str">
        <f>VLOOKUP(A1007,Database!A:M,13,FALSE)</f>
        <v>À venir</v>
      </c>
      <c r="W1007" s="25" t="str">
        <f>VLOOKUP($A1007,Database!$A:$Y,20,FALSE)</f>
        <v/>
      </c>
      <c r="X1007" s="25" t="str">
        <f>VLOOKUP($A1007,Database!$A:$Y,21,FALSE)</f>
        <v/>
      </c>
      <c r="Y1007" s="25" t="str">
        <f ca="1">IF(C1007&lt;NOW(),IF(AND(P1007&gt;Q1007,W1007&gt;X1007),S1007,IF(AND(P1007=Q1007,W1007=X1007),T1007,IF(AND(P1007&lt;Q1007,W1007&lt;X1007),U1007,0))),"")</f>
        <v/>
      </c>
      <c r="Z1007" s="25">
        <f>IF(AND(P1007=W1007,Q1007=X1007),1,0)</f>
        <v>1</v>
      </c>
      <c r="AA1007" s="25" t="str">
        <f>IF(Z1007=0,"",IF(ISBLANK(VLOOKUP(A1007,Database!A:AA,22,FALSE)),"",VLOOKUP(A1007,Database!A:AA,22,FALSE)))</f>
        <v>Exact</v>
      </c>
      <c r="AB1007" s="25">
        <f ca="1">IFERROR(IF(AND(Y1007&lt;&gt;"",OR(V1007="Terminé",V1007="En cours")),VLOOKUP(AA1007,Setup_ScoreExactBonus!A:D,4,FALSE),0),0)</f>
        <v>0</v>
      </c>
      <c r="AC1007" s="31" t="str">
        <f ca="1">IF(Y1007&lt;&gt;"", Y1007 + IF(Z1007=1,AB1007, 0), "")</f>
        <v/>
      </c>
      <c r="AD1007" s="31">
        <f ca="1">SUMIFS(AC$2:AC1007,D$2:D1007,D1007)*IF(R1007=0,1,2)</f>
        <v>0</v>
      </c>
    </row>
    <row r="1008" spans="1:30" x14ac:dyDescent="0.35">
      <c r="A1008" s="31">
        <f>IF(ISBLANK(B1008),"",COUNTIF(B$2:B1008,B1008))-1</f>
        <v>25</v>
      </c>
      <c r="B1008" s="31">
        <v>32</v>
      </c>
      <c r="C1008" s="10">
        <f>VLOOKUP($A1008,Database!$A:$Y,7,FALSE)</f>
        <v>46191.75</v>
      </c>
      <c r="D1008" s="31" t="str">
        <f>VLOOKUP(Pronostics!$B1008,Setup_MPP!$A:$G,3,FALSE)</f>
        <v>Joueur32</v>
      </c>
      <c r="E1008" s="31" t="str">
        <f>VLOOKUP(Pronostics!$B1008,Setup_MPP!$A:$G,2,FALSE)</f>
        <v>Joueur32</v>
      </c>
      <c r="F1008" s="31" t="str">
        <f>VLOOKUP($B1008,Setup_MPP!$A:$E,4,FALSE)</f>
        <v>#D5D5D5</v>
      </c>
      <c r="G1008" s="31" t="str">
        <f>VLOOKUP($B1008,Setup_MPP!$A:$E,5,FALSE)</f>
        <v>#727272</v>
      </c>
      <c r="H1008" s="31" t="str">
        <f>IFERROR(IF(AND(A1008&gt;=1,A1008&lt;=104),VLOOKUP($A1008,Location!$A:$J,6,FALSE),IF(A1008=0,"Avant l'ouverture",IF(OR(A1008=105,A1008=106),"Bonus"))),"")</f>
        <v>Tour 2</v>
      </c>
      <c r="I1008" s="31" t="str">
        <f>IF(LEFT(H1008,4)="Tour",VLOOKUP(A1008,Database!$A:$C,3,FALSE),"")</f>
        <v>A</v>
      </c>
      <c r="J1008" s="31" t="str">
        <f>VLOOKUP($A1008,Location!$A:$J,7,FALSE)</f>
        <v>Tchéquie</v>
      </c>
      <c r="K1008" s="31" t="str">
        <f>IFERROR(VLOOKUP(J1008,Setup_Team!$B:$C,2,FALSE), "TDB")</f>
        <v>CZE</v>
      </c>
      <c r="L1008" s="31" t="str">
        <f>VLOOKUP($A1008,Location!$A:$J,8,FALSE)</f>
        <v>Afrique du Sud</v>
      </c>
      <c r="M1008" s="31" t="str">
        <f>IFERROR(VLOOKUP(L1008,Setup_Team!$B:$C,2,FALSE), "TDB")</f>
        <v>ZAF</v>
      </c>
      <c r="N1008" s="31" t="str">
        <f>VLOOKUP($A1008,Location!$A:$J,9,FALSE)</f>
        <v>Atlanta</v>
      </c>
      <c r="O1008" s="31" t="str">
        <f>VLOOKUP($A1008,Location!$A:$J,10,FALSE)</f>
        <v>Mercedes-Benz Stadium</v>
      </c>
      <c r="R1008" s="31">
        <v>0</v>
      </c>
      <c r="S1008" s="25">
        <f>VLOOKUP($A1008,Database!$A:$Y,10,FALSE)</f>
        <v>62</v>
      </c>
      <c r="T1008" s="25">
        <f>VLOOKUP($A1008,Database!$A:$Y,11,FALSE)</f>
        <v>112</v>
      </c>
      <c r="U1008" s="25">
        <f>VLOOKUP($A1008,Database!$A:$Y,12,FALSE)</f>
        <v>142</v>
      </c>
      <c r="V1008" s="25" t="str">
        <f>VLOOKUP(A1008,Database!A:M,13,FALSE)</f>
        <v>À venir</v>
      </c>
      <c r="W1008" s="25" t="str">
        <f>VLOOKUP($A1008,Database!$A:$Y,20,FALSE)</f>
        <v/>
      </c>
      <c r="X1008" s="25" t="str">
        <f>VLOOKUP($A1008,Database!$A:$Y,21,FALSE)</f>
        <v/>
      </c>
      <c r="Y1008" s="25" t="str">
        <f ca="1">IF(C1008&lt;NOW(),IF(AND(P1008&gt;Q1008,W1008&gt;X1008),S1008,IF(AND(P1008=Q1008,W1008=X1008),T1008,IF(AND(P1008&lt;Q1008,W1008&lt;X1008),U1008,0))),"")</f>
        <v/>
      </c>
      <c r="Z1008" s="25">
        <f>IF(AND(P1008=W1008,Q1008=X1008),1,0)</f>
        <v>1</v>
      </c>
      <c r="AA1008" s="25" t="str">
        <f>IF(Z1008=0,"",IF(ISBLANK(VLOOKUP(A1008,Database!A:AA,22,FALSE)),"",VLOOKUP(A1008,Database!A:AA,22,FALSE)))</f>
        <v>Exact</v>
      </c>
      <c r="AB1008" s="25">
        <f ca="1">IFERROR(IF(AND(Y1008&lt;&gt;"",OR(V1008="Terminé",V1008="En cours")),VLOOKUP(AA1008,Setup_ScoreExactBonus!A:D,4,FALSE),0),0)</f>
        <v>0</v>
      </c>
      <c r="AC1008" s="31" t="str">
        <f ca="1">IF(Y1008&lt;&gt;"", Y1008 + IF(Z1008=1,AB1008, 0), "")</f>
        <v/>
      </c>
      <c r="AD1008" s="31">
        <f ca="1">SUMIFS(AC$2:AC1008,D$2:D1008,D1008)*IF(R1008=0,1,2)</f>
        <v>0</v>
      </c>
    </row>
    <row r="1009" spans="1:30" x14ac:dyDescent="0.35">
      <c r="A1009" s="31">
        <f>IF(ISBLANK(B1009),"",COUNTIF(B$2:B1009,B1009))-1</f>
        <v>25</v>
      </c>
      <c r="B1009" s="31">
        <v>33</v>
      </c>
      <c r="C1009" s="10">
        <f>VLOOKUP($A1009,Database!$A:$Y,7,FALSE)</f>
        <v>46191.75</v>
      </c>
      <c r="D1009" s="31" t="str">
        <f>VLOOKUP(Pronostics!$B1009,Setup_MPP!$A:$G,3,FALSE)</f>
        <v>Joueur33</v>
      </c>
      <c r="E1009" s="31" t="str">
        <f>VLOOKUP(Pronostics!$B1009,Setup_MPP!$A:$G,2,FALSE)</f>
        <v>Joueur33</v>
      </c>
      <c r="F1009" s="31" t="str">
        <f>VLOOKUP($B1009,Setup_MPP!$A:$E,4,FALSE)</f>
        <v>#D5D5D5</v>
      </c>
      <c r="G1009" s="31" t="str">
        <f>VLOOKUP($B1009,Setup_MPP!$A:$E,5,FALSE)</f>
        <v>#727272</v>
      </c>
      <c r="H1009" s="31" t="str">
        <f>IFERROR(IF(AND(A1009&gt;=1,A1009&lt;=104),VLOOKUP($A1009,Location!$A:$J,6,FALSE),IF(A1009=0,"Avant l'ouverture",IF(OR(A1009=105,A1009=106),"Bonus"))),"")</f>
        <v>Tour 2</v>
      </c>
      <c r="I1009" s="31" t="str">
        <f>IF(LEFT(H1009,4)="Tour",VLOOKUP(A1009,Database!$A:$C,3,FALSE),"")</f>
        <v>A</v>
      </c>
      <c r="J1009" s="31" t="str">
        <f>VLOOKUP($A1009,Location!$A:$J,7,FALSE)</f>
        <v>Tchéquie</v>
      </c>
      <c r="K1009" s="31" t="str">
        <f>IFERROR(VLOOKUP(J1009,Setup_Team!$B:$C,2,FALSE), "TDB")</f>
        <v>CZE</v>
      </c>
      <c r="L1009" s="31" t="str">
        <f>VLOOKUP($A1009,Location!$A:$J,8,FALSE)</f>
        <v>Afrique du Sud</v>
      </c>
      <c r="M1009" s="31" t="str">
        <f>IFERROR(VLOOKUP(L1009,Setup_Team!$B:$C,2,FALSE), "TDB")</f>
        <v>ZAF</v>
      </c>
      <c r="N1009" s="31" t="str">
        <f>VLOOKUP($A1009,Location!$A:$J,9,FALSE)</f>
        <v>Atlanta</v>
      </c>
      <c r="O1009" s="31" t="str">
        <f>VLOOKUP($A1009,Location!$A:$J,10,FALSE)</f>
        <v>Mercedes-Benz Stadium</v>
      </c>
      <c r="R1009" s="31">
        <v>0</v>
      </c>
      <c r="S1009" s="25">
        <f>VLOOKUP($A1009,Database!$A:$Y,10,FALSE)</f>
        <v>62</v>
      </c>
      <c r="T1009" s="25">
        <f>VLOOKUP($A1009,Database!$A:$Y,11,FALSE)</f>
        <v>112</v>
      </c>
      <c r="U1009" s="25">
        <f>VLOOKUP($A1009,Database!$A:$Y,12,FALSE)</f>
        <v>142</v>
      </c>
      <c r="V1009" s="25" t="str">
        <f>VLOOKUP(A1009,Database!A:M,13,FALSE)</f>
        <v>À venir</v>
      </c>
      <c r="W1009" s="25" t="str">
        <f>VLOOKUP($A1009,Database!$A:$Y,20,FALSE)</f>
        <v/>
      </c>
      <c r="X1009" s="25" t="str">
        <f>VLOOKUP($A1009,Database!$A:$Y,21,FALSE)</f>
        <v/>
      </c>
      <c r="Y1009" s="25" t="str">
        <f ca="1">IF(C1009&lt;NOW(),IF(AND(P1009&gt;Q1009,W1009&gt;X1009),S1009,IF(AND(P1009=Q1009,W1009=X1009),T1009,IF(AND(P1009&lt;Q1009,W1009&lt;X1009),U1009,0))),"")</f>
        <v/>
      </c>
      <c r="Z1009" s="25">
        <f>IF(AND(P1009=W1009,Q1009=X1009),1,0)</f>
        <v>1</v>
      </c>
      <c r="AA1009" s="25" t="str">
        <f>IF(Z1009=0,"",IF(ISBLANK(VLOOKUP(A1009,Database!A:AA,22,FALSE)),"",VLOOKUP(A1009,Database!A:AA,22,FALSE)))</f>
        <v>Exact</v>
      </c>
      <c r="AB1009" s="25">
        <f ca="1">IFERROR(IF(AND(Y1009&lt;&gt;"",OR(V1009="Terminé",V1009="En cours")),VLOOKUP(AA1009,Setup_ScoreExactBonus!A:D,4,FALSE),0),0)</f>
        <v>0</v>
      </c>
      <c r="AC1009" s="31" t="str">
        <f ca="1">IF(Y1009&lt;&gt;"", Y1009 + IF(Z1009=1,AB1009, 0), "")</f>
        <v/>
      </c>
      <c r="AD1009" s="31">
        <f ca="1">SUMIFS(AC$2:AC1009,D$2:D1009,D1009)*IF(R1009=0,1,2)</f>
        <v>0</v>
      </c>
    </row>
    <row r="1010" spans="1:30" x14ac:dyDescent="0.35">
      <c r="A1010" s="31">
        <f>IF(ISBLANK(B1010),"",COUNTIF(B$2:B1010,B1010))-1</f>
        <v>25</v>
      </c>
      <c r="B1010" s="31">
        <v>34</v>
      </c>
      <c r="C1010" s="10">
        <f>VLOOKUP($A1010,Database!$A:$Y,7,FALSE)</f>
        <v>46191.75</v>
      </c>
      <c r="D1010" s="31" t="str">
        <f>VLOOKUP(Pronostics!$B1010,Setup_MPP!$A:$G,3,FALSE)</f>
        <v>Joueur34</v>
      </c>
      <c r="E1010" s="31" t="str">
        <f>VLOOKUP(Pronostics!$B1010,Setup_MPP!$A:$G,2,FALSE)</f>
        <v>Joueur34</v>
      </c>
      <c r="F1010" s="31" t="str">
        <f>VLOOKUP($B1010,Setup_MPP!$A:$E,4,FALSE)</f>
        <v>#D5D5D5</v>
      </c>
      <c r="G1010" s="31" t="str">
        <f>VLOOKUP($B1010,Setup_MPP!$A:$E,5,FALSE)</f>
        <v>#727272</v>
      </c>
      <c r="H1010" s="31" t="str">
        <f>IFERROR(IF(AND(A1010&gt;=1,A1010&lt;=104),VLOOKUP($A1010,Location!$A:$J,6,FALSE),IF(A1010=0,"Avant l'ouverture",IF(OR(A1010=105,A1010=106),"Bonus"))),"")</f>
        <v>Tour 2</v>
      </c>
      <c r="I1010" s="31" t="str">
        <f>IF(LEFT(H1010,4)="Tour",VLOOKUP(A1010,Database!$A:$C,3,FALSE),"")</f>
        <v>A</v>
      </c>
      <c r="J1010" s="31" t="str">
        <f>VLOOKUP($A1010,Location!$A:$J,7,FALSE)</f>
        <v>Tchéquie</v>
      </c>
      <c r="K1010" s="31" t="str">
        <f>IFERROR(VLOOKUP(J1010,Setup_Team!$B:$C,2,FALSE), "TDB")</f>
        <v>CZE</v>
      </c>
      <c r="L1010" s="31" t="str">
        <f>VLOOKUP($A1010,Location!$A:$J,8,FALSE)</f>
        <v>Afrique du Sud</v>
      </c>
      <c r="M1010" s="31" t="str">
        <f>IFERROR(VLOOKUP(L1010,Setup_Team!$B:$C,2,FALSE), "TDB")</f>
        <v>ZAF</v>
      </c>
      <c r="N1010" s="31" t="str">
        <f>VLOOKUP($A1010,Location!$A:$J,9,FALSE)</f>
        <v>Atlanta</v>
      </c>
      <c r="O1010" s="31" t="str">
        <f>VLOOKUP($A1010,Location!$A:$J,10,FALSE)</f>
        <v>Mercedes-Benz Stadium</v>
      </c>
      <c r="R1010" s="31">
        <v>0</v>
      </c>
      <c r="S1010" s="25">
        <f>VLOOKUP($A1010,Database!$A:$Y,10,FALSE)</f>
        <v>62</v>
      </c>
      <c r="T1010" s="25">
        <f>VLOOKUP($A1010,Database!$A:$Y,11,FALSE)</f>
        <v>112</v>
      </c>
      <c r="U1010" s="25">
        <f>VLOOKUP($A1010,Database!$A:$Y,12,FALSE)</f>
        <v>142</v>
      </c>
      <c r="V1010" s="25" t="str">
        <f>VLOOKUP(A1010,Database!A:M,13,FALSE)</f>
        <v>À venir</v>
      </c>
      <c r="W1010" s="25" t="str">
        <f>VLOOKUP($A1010,Database!$A:$Y,20,FALSE)</f>
        <v/>
      </c>
      <c r="X1010" s="25" t="str">
        <f>VLOOKUP($A1010,Database!$A:$Y,21,FALSE)</f>
        <v/>
      </c>
      <c r="Y1010" s="25" t="str">
        <f ca="1">IF(C1010&lt;NOW(),IF(AND(P1010&gt;Q1010,W1010&gt;X1010),S1010,IF(AND(P1010=Q1010,W1010=X1010),T1010,IF(AND(P1010&lt;Q1010,W1010&lt;X1010),U1010,0))),"")</f>
        <v/>
      </c>
      <c r="Z1010" s="25">
        <f>IF(AND(P1010=W1010,Q1010=X1010),1,0)</f>
        <v>1</v>
      </c>
      <c r="AA1010" s="25" t="str">
        <f>IF(Z1010=0,"",IF(ISBLANK(VLOOKUP(A1010,Database!A:AA,22,FALSE)),"",VLOOKUP(A1010,Database!A:AA,22,FALSE)))</f>
        <v>Exact</v>
      </c>
      <c r="AB1010" s="25">
        <f ca="1">IFERROR(IF(AND(Y1010&lt;&gt;"",OR(V1010="Terminé",V1010="En cours")),VLOOKUP(AA1010,Setup_ScoreExactBonus!A:D,4,FALSE),0),0)</f>
        <v>0</v>
      </c>
      <c r="AC1010" s="31" t="str">
        <f ca="1">IF(Y1010&lt;&gt;"", Y1010 + IF(Z1010=1,AB1010, 0), "")</f>
        <v/>
      </c>
      <c r="AD1010" s="31">
        <f ca="1">SUMIFS(AC$2:AC1010,D$2:D1010,D1010)*IF(R1010=0,1,2)</f>
        <v>0</v>
      </c>
    </row>
    <row r="1011" spans="1:30" x14ac:dyDescent="0.35">
      <c r="A1011" s="31">
        <f>IF(ISBLANK(B1011),"",COUNTIF(B$2:B1011,B1011))-1</f>
        <v>25</v>
      </c>
      <c r="B1011" s="31">
        <v>35</v>
      </c>
      <c r="C1011" s="10">
        <f>VLOOKUP($A1011,Database!$A:$Y,7,FALSE)</f>
        <v>46191.75</v>
      </c>
      <c r="D1011" s="31" t="str">
        <f>VLOOKUP(Pronostics!$B1011,Setup_MPP!$A:$G,3,FALSE)</f>
        <v>Joueur35</v>
      </c>
      <c r="E1011" s="31" t="str">
        <f>VLOOKUP(Pronostics!$B1011,Setup_MPP!$A:$G,2,FALSE)</f>
        <v>Joueur35</v>
      </c>
      <c r="F1011" s="31" t="str">
        <f>VLOOKUP($B1011,Setup_MPP!$A:$E,4,FALSE)</f>
        <v>#D5D5D5</v>
      </c>
      <c r="G1011" s="31" t="str">
        <f>VLOOKUP($B1011,Setup_MPP!$A:$E,5,FALSE)</f>
        <v>#727272</v>
      </c>
      <c r="H1011" s="31" t="str">
        <f>IFERROR(IF(AND(A1011&gt;=1,A1011&lt;=104),VLOOKUP($A1011,Location!$A:$J,6,FALSE),IF(A1011=0,"Avant l'ouverture",IF(OR(A1011=105,A1011=106),"Bonus"))),"")</f>
        <v>Tour 2</v>
      </c>
      <c r="I1011" s="31" t="str">
        <f>IF(LEFT(H1011,4)="Tour",VLOOKUP(A1011,Database!$A:$C,3,FALSE),"")</f>
        <v>A</v>
      </c>
      <c r="J1011" s="31" t="str">
        <f>VLOOKUP($A1011,Location!$A:$J,7,FALSE)</f>
        <v>Tchéquie</v>
      </c>
      <c r="K1011" s="31" t="str">
        <f>IFERROR(VLOOKUP(J1011,Setup_Team!$B:$C,2,FALSE), "TDB")</f>
        <v>CZE</v>
      </c>
      <c r="L1011" s="31" t="str">
        <f>VLOOKUP($A1011,Location!$A:$J,8,FALSE)</f>
        <v>Afrique du Sud</v>
      </c>
      <c r="M1011" s="31" t="str">
        <f>IFERROR(VLOOKUP(L1011,Setup_Team!$B:$C,2,FALSE), "TDB")</f>
        <v>ZAF</v>
      </c>
      <c r="N1011" s="31" t="str">
        <f>VLOOKUP($A1011,Location!$A:$J,9,FALSE)</f>
        <v>Atlanta</v>
      </c>
      <c r="O1011" s="31" t="str">
        <f>VLOOKUP($A1011,Location!$A:$J,10,FALSE)</f>
        <v>Mercedes-Benz Stadium</v>
      </c>
      <c r="R1011" s="31">
        <v>0</v>
      </c>
      <c r="S1011" s="25">
        <f>VLOOKUP($A1011,Database!$A:$Y,10,FALSE)</f>
        <v>62</v>
      </c>
      <c r="T1011" s="25">
        <f>VLOOKUP($A1011,Database!$A:$Y,11,FALSE)</f>
        <v>112</v>
      </c>
      <c r="U1011" s="25">
        <f>VLOOKUP($A1011,Database!$A:$Y,12,FALSE)</f>
        <v>142</v>
      </c>
      <c r="V1011" s="25" t="str">
        <f>VLOOKUP(A1011,Database!A:M,13,FALSE)</f>
        <v>À venir</v>
      </c>
      <c r="W1011" s="25" t="str">
        <f>VLOOKUP($A1011,Database!$A:$Y,20,FALSE)</f>
        <v/>
      </c>
      <c r="X1011" s="25" t="str">
        <f>VLOOKUP($A1011,Database!$A:$Y,21,FALSE)</f>
        <v/>
      </c>
      <c r="Y1011" s="25" t="str">
        <f ca="1">IF(C1011&lt;NOW(),IF(AND(P1011&gt;Q1011,W1011&gt;X1011),S1011,IF(AND(P1011=Q1011,W1011=X1011),T1011,IF(AND(P1011&lt;Q1011,W1011&lt;X1011),U1011,0))),"")</f>
        <v/>
      </c>
      <c r="Z1011" s="25">
        <f>IF(AND(P1011=W1011,Q1011=X1011),1,0)</f>
        <v>1</v>
      </c>
      <c r="AA1011" s="25" t="str">
        <f>IF(Z1011=0,"",IF(ISBLANK(VLOOKUP(A1011,Database!A:AA,22,FALSE)),"",VLOOKUP(A1011,Database!A:AA,22,FALSE)))</f>
        <v>Exact</v>
      </c>
      <c r="AB1011" s="25">
        <f ca="1">IFERROR(IF(AND(Y1011&lt;&gt;"",OR(V1011="Terminé",V1011="En cours")),VLOOKUP(AA1011,Setup_ScoreExactBonus!A:D,4,FALSE),0),0)</f>
        <v>0</v>
      </c>
      <c r="AC1011" s="31" t="str">
        <f ca="1">IF(Y1011&lt;&gt;"", Y1011 + IF(Z1011=1,AB1011, 0), "")</f>
        <v/>
      </c>
      <c r="AD1011" s="31">
        <f ca="1">SUMIFS(AC$2:AC1011,D$2:D1011,D1011)*IF(R1011=0,1,2)</f>
        <v>0</v>
      </c>
    </row>
    <row r="1012" spans="1:30" x14ac:dyDescent="0.35">
      <c r="A1012" s="31">
        <f>IF(ISBLANK(B1012),"",COUNTIF(B$2:B1012,B1012))-1</f>
        <v>25</v>
      </c>
      <c r="B1012" s="31">
        <v>36</v>
      </c>
      <c r="C1012" s="10">
        <f>VLOOKUP($A1012,Database!$A:$Y,7,FALSE)</f>
        <v>46191.75</v>
      </c>
      <c r="D1012" s="31" t="str">
        <f>VLOOKUP(Pronostics!$B1012,Setup_MPP!$A:$G,3,FALSE)</f>
        <v>Joueur36</v>
      </c>
      <c r="E1012" s="31" t="str">
        <f>VLOOKUP(Pronostics!$B1012,Setup_MPP!$A:$G,2,FALSE)</f>
        <v>Joueur36</v>
      </c>
      <c r="F1012" s="31" t="str">
        <f>VLOOKUP($B1012,Setup_MPP!$A:$E,4,FALSE)</f>
        <v>#D5D5D5</v>
      </c>
      <c r="G1012" s="31" t="str">
        <f>VLOOKUP($B1012,Setup_MPP!$A:$E,5,FALSE)</f>
        <v>#727272</v>
      </c>
      <c r="H1012" s="31" t="str">
        <f>IFERROR(IF(AND(A1012&gt;=1,A1012&lt;=104),VLOOKUP($A1012,Location!$A:$J,6,FALSE),IF(A1012=0,"Avant l'ouverture",IF(OR(A1012=105,A1012=106),"Bonus"))),"")</f>
        <v>Tour 2</v>
      </c>
      <c r="I1012" s="31" t="str">
        <f>IF(LEFT(H1012,4)="Tour",VLOOKUP(A1012,Database!$A:$C,3,FALSE),"")</f>
        <v>A</v>
      </c>
      <c r="J1012" s="31" t="str">
        <f>VLOOKUP($A1012,Location!$A:$J,7,FALSE)</f>
        <v>Tchéquie</v>
      </c>
      <c r="K1012" s="31" t="str">
        <f>IFERROR(VLOOKUP(J1012,Setup_Team!$B:$C,2,FALSE), "TDB")</f>
        <v>CZE</v>
      </c>
      <c r="L1012" s="31" t="str">
        <f>VLOOKUP($A1012,Location!$A:$J,8,FALSE)</f>
        <v>Afrique du Sud</v>
      </c>
      <c r="M1012" s="31" t="str">
        <f>IFERROR(VLOOKUP(L1012,Setup_Team!$B:$C,2,FALSE), "TDB")</f>
        <v>ZAF</v>
      </c>
      <c r="N1012" s="31" t="str">
        <f>VLOOKUP($A1012,Location!$A:$J,9,FALSE)</f>
        <v>Atlanta</v>
      </c>
      <c r="O1012" s="31" t="str">
        <f>VLOOKUP($A1012,Location!$A:$J,10,FALSE)</f>
        <v>Mercedes-Benz Stadium</v>
      </c>
      <c r="R1012" s="31">
        <v>0</v>
      </c>
      <c r="S1012" s="25">
        <f>VLOOKUP($A1012,Database!$A:$Y,10,FALSE)</f>
        <v>62</v>
      </c>
      <c r="T1012" s="25">
        <f>VLOOKUP($A1012,Database!$A:$Y,11,FALSE)</f>
        <v>112</v>
      </c>
      <c r="U1012" s="25">
        <f>VLOOKUP($A1012,Database!$A:$Y,12,FALSE)</f>
        <v>142</v>
      </c>
      <c r="V1012" s="25" t="str">
        <f>VLOOKUP(A1012,Database!A:M,13,FALSE)</f>
        <v>À venir</v>
      </c>
      <c r="W1012" s="25" t="str">
        <f>VLOOKUP($A1012,Database!$A:$Y,20,FALSE)</f>
        <v/>
      </c>
      <c r="X1012" s="25" t="str">
        <f>VLOOKUP($A1012,Database!$A:$Y,21,FALSE)</f>
        <v/>
      </c>
      <c r="Y1012" s="25" t="str">
        <f ca="1">IF(C1012&lt;NOW(),IF(AND(P1012&gt;Q1012,W1012&gt;X1012),S1012,IF(AND(P1012=Q1012,W1012=X1012),T1012,IF(AND(P1012&lt;Q1012,W1012&lt;X1012),U1012,0))),"")</f>
        <v/>
      </c>
      <c r="Z1012" s="25">
        <f>IF(AND(P1012=W1012,Q1012=X1012),1,0)</f>
        <v>1</v>
      </c>
      <c r="AA1012" s="25" t="str">
        <f>IF(Z1012=0,"",IF(ISBLANK(VLOOKUP(A1012,Database!A:AA,22,FALSE)),"",VLOOKUP(A1012,Database!A:AA,22,FALSE)))</f>
        <v>Exact</v>
      </c>
      <c r="AB1012" s="25">
        <f ca="1">IFERROR(IF(AND(Y1012&lt;&gt;"",OR(V1012="Terminé",V1012="En cours")),VLOOKUP(AA1012,Setup_ScoreExactBonus!A:D,4,FALSE),0),0)</f>
        <v>0</v>
      </c>
      <c r="AC1012" s="31" t="str">
        <f ca="1">IF(Y1012&lt;&gt;"", Y1012 + IF(Z1012=1,AB1012, 0), "")</f>
        <v/>
      </c>
      <c r="AD1012" s="31">
        <f ca="1">SUMIFS(AC$2:AC1012,D$2:D1012,D1012)*IF(R1012=0,1,2)</f>
        <v>0</v>
      </c>
    </row>
    <row r="1013" spans="1:30" x14ac:dyDescent="0.35">
      <c r="A1013" s="31">
        <f>IF(ISBLANK(B1013),"",COUNTIF(B$2:B1013,B1013))-1</f>
        <v>25</v>
      </c>
      <c r="B1013" s="31">
        <v>37</v>
      </c>
      <c r="C1013" s="10">
        <f>VLOOKUP($A1013,Database!$A:$Y,7,FALSE)</f>
        <v>46191.75</v>
      </c>
      <c r="D1013" s="31" t="str">
        <f>VLOOKUP(Pronostics!$B1013,Setup_MPP!$A:$G,3,FALSE)</f>
        <v>Joueur37</v>
      </c>
      <c r="E1013" s="31" t="str">
        <f>VLOOKUP(Pronostics!$B1013,Setup_MPP!$A:$G,2,FALSE)</f>
        <v>Joueur37</v>
      </c>
      <c r="F1013" s="31" t="str">
        <f>VLOOKUP($B1013,Setup_MPP!$A:$E,4,FALSE)</f>
        <v>#D5D5D5</v>
      </c>
      <c r="G1013" s="31" t="str">
        <f>VLOOKUP($B1013,Setup_MPP!$A:$E,5,FALSE)</f>
        <v>#727272</v>
      </c>
      <c r="H1013" s="31" t="str">
        <f>IFERROR(IF(AND(A1013&gt;=1,A1013&lt;=104),VLOOKUP($A1013,Location!$A:$J,6,FALSE),IF(A1013=0,"Avant l'ouverture",IF(OR(A1013=105,A1013=106),"Bonus"))),"")</f>
        <v>Tour 2</v>
      </c>
      <c r="I1013" s="31" t="str">
        <f>IF(LEFT(H1013,4)="Tour",VLOOKUP(A1013,Database!$A:$C,3,FALSE),"")</f>
        <v>A</v>
      </c>
      <c r="J1013" s="31" t="str">
        <f>VLOOKUP($A1013,Location!$A:$J,7,FALSE)</f>
        <v>Tchéquie</v>
      </c>
      <c r="K1013" s="31" t="str">
        <f>IFERROR(VLOOKUP(J1013,Setup_Team!$B:$C,2,FALSE), "TDB")</f>
        <v>CZE</v>
      </c>
      <c r="L1013" s="31" t="str">
        <f>VLOOKUP($A1013,Location!$A:$J,8,FALSE)</f>
        <v>Afrique du Sud</v>
      </c>
      <c r="M1013" s="31" t="str">
        <f>IFERROR(VLOOKUP(L1013,Setup_Team!$B:$C,2,FALSE), "TDB")</f>
        <v>ZAF</v>
      </c>
      <c r="N1013" s="31" t="str">
        <f>VLOOKUP($A1013,Location!$A:$J,9,FALSE)</f>
        <v>Atlanta</v>
      </c>
      <c r="O1013" s="31" t="str">
        <f>VLOOKUP($A1013,Location!$A:$J,10,FALSE)</f>
        <v>Mercedes-Benz Stadium</v>
      </c>
      <c r="R1013" s="31">
        <v>0</v>
      </c>
      <c r="S1013" s="25">
        <f>VLOOKUP($A1013,Database!$A:$Y,10,FALSE)</f>
        <v>62</v>
      </c>
      <c r="T1013" s="25">
        <f>VLOOKUP($A1013,Database!$A:$Y,11,FALSE)</f>
        <v>112</v>
      </c>
      <c r="U1013" s="25">
        <f>VLOOKUP($A1013,Database!$A:$Y,12,FALSE)</f>
        <v>142</v>
      </c>
      <c r="V1013" s="25" t="str">
        <f>VLOOKUP(A1013,Database!A:M,13,FALSE)</f>
        <v>À venir</v>
      </c>
      <c r="W1013" s="25" t="str">
        <f>VLOOKUP($A1013,Database!$A:$Y,20,FALSE)</f>
        <v/>
      </c>
      <c r="X1013" s="25" t="str">
        <f>VLOOKUP($A1013,Database!$A:$Y,21,FALSE)</f>
        <v/>
      </c>
      <c r="Y1013" s="25" t="str">
        <f ca="1">IF(C1013&lt;NOW(),IF(AND(P1013&gt;Q1013,W1013&gt;X1013),S1013,IF(AND(P1013=Q1013,W1013=X1013),T1013,IF(AND(P1013&lt;Q1013,W1013&lt;X1013),U1013,0))),"")</f>
        <v/>
      </c>
      <c r="Z1013" s="25">
        <f>IF(AND(P1013=W1013,Q1013=X1013),1,0)</f>
        <v>1</v>
      </c>
      <c r="AA1013" s="25" t="str">
        <f>IF(Z1013=0,"",IF(ISBLANK(VLOOKUP(A1013,Database!A:AA,22,FALSE)),"",VLOOKUP(A1013,Database!A:AA,22,FALSE)))</f>
        <v>Exact</v>
      </c>
      <c r="AB1013" s="25">
        <f ca="1">IFERROR(IF(AND(Y1013&lt;&gt;"",OR(V1013="Terminé",V1013="En cours")),VLOOKUP(AA1013,Setup_ScoreExactBonus!A:D,4,FALSE),0),0)</f>
        <v>0</v>
      </c>
      <c r="AC1013" s="31" t="str">
        <f ca="1">IF(Y1013&lt;&gt;"", Y1013 + IF(Z1013=1,AB1013, 0), "")</f>
        <v/>
      </c>
      <c r="AD1013" s="31">
        <f ca="1">SUMIFS(AC$2:AC1013,D$2:D1013,D1013)*IF(R1013=0,1,2)</f>
        <v>0</v>
      </c>
    </row>
    <row r="1014" spans="1:30" x14ac:dyDescent="0.35">
      <c r="A1014" s="31">
        <f>IF(ISBLANK(B1014),"",COUNTIF(B$2:B1014,B1014))-1</f>
        <v>25</v>
      </c>
      <c r="B1014" s="31">
        <v>38</v>
      </c>
      <c r="C1014" s="10">
        <f>VLOOKUP($A1014,Database!$A:$Y,7,FALSE)</f>
        <v>46191.75</v>
      </c>
      <c r="D1014" s="31" t="str">
        <f>VLOOKUP(Pronostics!$B1014,Setup_MPP!$A:$G,3,FALSE)</f>
        <v>Joueur38</v>
      </c>
      <c r="E1014" s="31" t="str">
        <f>VLOOKUP(Pronostics!$B1014,Setup_MPP!$A:$G,2,FALSE)</f>
        <v>Joueur38</v>
      </c>
      <c r="F1014" s="31" t="str">
        <f>VLOOKUP($B1014,Setup_MPP!$A:$E,4,FALSE)</f>
        <v>#D5D5D5</v>
      </c>
      <c r="G1014" s="31" t="str">
        <f>VLOOKUP($B1014,Setup_MPP!$A:$E,5,FALSE)</f>
        <v>#727272</v>
      </c>
      <c r="H1014" s="31" t="str">
        <f>IFERROR(IF(AND(A1014&gt;=1,A1014&lt;=104),VLOOKUP($A1014,Location!$A:$J,6,FALSE),IF(A1014=0,"Avant l'ouverture",IF(OR(A1014=105,A1014=106),"Bonus"))),"")</f>
        <v>Tour 2</v>
      </c>
      <c r="I1014" s="31" t="str">
        <f>IF(LEFT(H1014,4)="Tour",VLOOKUP(A1014,Database!$A:$C,3,FALSE),"")</f>
        <v>A</v>
      </c>
      <c r="J1014" s="31" t="str">
        <f>VLOOKUP($A1014,Location!$A:$J,7,FALSE)</f>
        <v>Tchéquie</v>
      </c>
      <c r="K1014" s="31" t="str">
        <f>IFERROR(VLOOKUP(J1014,Setup_Team!$B:$C,2,FALSE), "TDB")</f>
        <v>CZE</v>
      </c>
      <c r="L1014" s="31" t="str">
        <f>VLOOKUP($A1014,Location!$A:$J,8,FALSE)</f>
        <v>Afrique du Sud</v>
      </c>
      <c r="M1014" s="31" t="str">
        <f>IFERROR(VLOOKUP(L1014,Setup_Team!$B:$C,2,FALSE), "TDB")</f>
        <v>ZAF</v>
      </c>
      <c r="N1014" s="31" t="str">
        <f>VLOOKUP($A1014,Location!$A:$J,9,FALSE)</f>
        <v>Atlanta</v>
      </c>
      <c r="O1014" s="31" t="str">
        <f>VLOOKUP($A1014,Location!$A:$J,10,FALSE)</f>
        <v>Mercedes-Benz Stadium</v>
      </c>
      <c r="R1014" s="31">
        <v>0</v>
      </c>
      <c r="S1014" s="25">
        <f>VLOOKUP($A1014,Database!$A:$Y,10,FALSE)</f>
        <v>62</v>
      </c>
      <c r="T1014" s="25">
        <f>VLOOKUP($A1014,Database!$A:$Y,11,FALSE)</f>
        <v>112</v>
      </c>
      <c r="U1014" s="25">
        <f>VLOOKUP($A1014,Database!$A:$Y,12,FALSE)</f>
        <v>142</v>
      </c>
      <c r="V1014" s="25" t="str">
        <f>VLOOKUP(A1014,Database!A:M,13,FALSE)</f>
        <v>À venir</v>
      </c>
      <c r="W1014" s="25" t="str">
        <f>VLOOKUP($A1014,Database!$A:$Y,20,FALSE)</f>
        <v/>
      </c>
      <c r="X1014" s="25" t="str">
        <f>VLOOKUP($A1014,Database!$A:$Y,21,FALSE)</f>
        <v/>
      </c>
      <c r="Y1014" s="25" t="str">
        <f ca="1">IF(C1014&lt;NOW(),IF(AND(P1014&gt;Q1014,W1014&gt;X1014),S1014,IF(AND(P1014=Q1014,W1014=X1014),T1014,IF(AND(P1014&lt;Q1014,W1014&lt;X1014),U1014,0))),"")</f>
        <v/>
      </c>
      <c r="Z1014" s="25">
        <f>IF(AND(P1014=W1014,Q1014=X1014),1,0)</f>
        <v>1</v>
      </c>
      <c r="AA1014" s="25" t="str">
        <f>IF(Z1014=0,"",IF(ISBLANK(VLOOKUP(A1014,Database!A:AA,22,FALSE)),"",VLOOKUP(A1014,Database!A:AA,22,FALSE)))</f>
        <v>Exact</v>
      </c>
      <c r="AB1014" s="25">
        <f ca="1">IFERROR(IF(AND(Y1014&lt;&gt;"",OR(V1014="Terminé",V1014="En cours")),VLOOKUP(AA1014,Setup_ScoreExactBonus!A:D,4,FALSE),0),0)</f>
        <v>0</v>
      </c>
      <c r="AC1014" s="31" t="str">
        <f ca="1">IF(Y1014&lt;&gt;"", Y1014 + IF(Z1014=1,AB1014, 0), "")</f>
        <v/>
      </c>
      <c r="AD1014" s="31">
        <f ca="1">SUMIFS(AC$2:AC1014,D$2:D1014,D1014)*IF(R1014=0,1,2)</f>
        <v>0</v>
      </c>
    </row>
    <row r="1015" spans="1:30" x14ac:dyDescent="0.35">
      <c r="A1015" s="31">
        <f>IF(ISBLANK(B1015),"",COUNTIF(B$2:B1015,B1015))-1</f>
        <v>25</v>
      </c>
      <c r="B1015" s="31">
        <v>39</v>
      </c>
      <c r="C1015" s="10">
        <f>VLOOKUP($A1015,Database!$A:$Y,7,FALSE)</f>
        <v>46191.75</v>
      </c>
      <c r="D1015" s="31" t="str">
        <f>VLOOKUP(Pronostics!$B1015,Setup_MPP!$A:$G,3,FALSE)</f>
        <v>Joueur39</v>
      </c>
      <c r="E1015" s="31" t="str">
        <f>VLOOKUP(Pronostics!$B1015,Setup_MPP!$A:$G,2,FALSE)</f>
        <v>Joueur39</v>
      </c>
      <c r="F1015" s="31" t="str">
        <f>VLOOKUP($B1015,Setup_MPP!$A:$E,4,FALSE)</f>
        <v>#D5D5D5</v>
      </c>
      <c r="G1015" s="31" t="str">
        <f>VLOOKUP($B1015,Setup_MPP!$A:$E,5,FALSE)</f>
        <v>#727272</v>
      </c>
      <c r="H1015" s="31" t="str">
        <f>IFERROR(IF(AND(A1015&gt;=1,A1015&lt;=104),VLOOKUP($A1015,Location!$A:$J,6,FALSE),IF(A1015=0,"Avant l'ouverture",IF(OR(A1015=105,A1015=106),"Bonus"))),"")</f>
        <v>Tour 2</v>
      </c>
      <c r="I1015" s="31" t="str">
        <f>IF(LEFT(H1015,4)="Tour",VLOOKUP(A1015,Database!$A:$C,3,FALSE),"")</f>
        <v>A</v>
      </c>
      <c r="J1015" s="31" t="str">
        <f>VLOOKUP($A1015,Location!$A:$J,7,FALSE)</f>
        <v>Tchéquie</v>
      </c>
      <c r="K1015" s="31" t="str">
        <f>IFERROR(VLOOKUP(J1015,Setup_Team!$B:$C,2,FALSE), "TDB")</f>
        <v>CZE</v>
      </c>
      <c r="L1015" s="31" t="str">
        <f>VLOOKUP($A1015,Location!$A:$J,8,FALSE)</f>
        <v>Afrique du Sud</v>
      </c>
      <c r="M1015" s="31" t="str">
        <f>IFERROR(VLOOKUP(L1015,Setup_Team!$B:$C,2,FALSE), "TDB")</f>
        <v>ZAF</v>
      </c>
      <c r="N1015" s="31" t="str">
        <f>VLOOKUP($A1015,Location!$A:$J,9,FALSE)</f>
        <v>Atlanta</v>
      </c>
      <c r="O1015" s="31" t="str">
        <f>VLOOKUP($A1015,Location!$A:$J,10,FALSE)</f>
        <v>Mercedes-Benz Stadium</v>
      </c>
      <c r="R1015" s="31">
        <v>0</v>
      </c>
      <c r="S1015" s="25">
        <f>VLOOKUP($A1015,Database!$A:$Y,10,FALSE)</f>
        <v>62</v>
      </c>
      <c r="T1015" s="25">
        <f>VLOOKUP($A1015,Database!$A:$Y,11,FALSE)</f>
        <v>112</v>
      </c>
      <c r="U1015" s="25">
        <f>VLOOKUP($A1015,Database!$A:$Y,12,FALSE)</f>
        <v>142</v>
      </c>
      <c r="V1015" s="25" t="str">
        <f>VLOOKUP(A1015,Database!A:M,13,FALSE)</f>
        <v>À venir</v>
      </c>
      <c r="W1015" s="25" t="str">
        <f>VLOOKUP($A1015,Database!$A:$Y,20,FALSE)</f>
        <v/>
      </c>
      <c r="X1015" s="25" t="str">
        <f>VLOOKUP($A1015,Database!$A:$Y,21,FALSE)</f>
        <v/>
      </c>
      <c r="Y1015" s="25" t="str">
        <f ca="1">IF(C1015&lt;NOW(),IF(AND(P1015&gt;Q1015,W1015&gt;X1015),S1015,IF(AND(P1015=Q1015,W1015=X1015),T1015,IF(AND(P1015&lt;Q1015,W1015&lt;X1015),U1015,0))),"")</f>
        <v/>
      </c>
      <c r="Z1015" s="25">
        <f>IF(AND(P1015=W1015,Q1015=X1015),1,0)</f>
        <v>1</v>
      </c>
      <c r="AA1015" s="25" t="str">
        <f>IF(Z1015=0,"",IF(ISBLANK(VLOOKUP(A1015,Database!A:AA,22,FALSE)),"",VLOOKUP(A1015,Database!A:AA,22,FALSE)))</f>
        <v>Exact</v>
      </c>
      <c r="AB1015" s="25">
        <f ca="1">IFERROR(IF(AND(Y1015&lt;&gt;"",OR(V1015="Terminé",V1015="En cours")),VLOOKUP(AA1015,Setup_ScoreExactBonus!A:D,4,FALSE),0),0)</f>
        <v>0</v>
      </c>
      <c r="AC1015" s="31" t="str">
        <f ca="1">IF(Y1015&lt;&gt;"", Y1015 + IF(Z1015=1,AB1015, 0), "")</f>
        <v/>
      </c>
      <c r="AD1015" s="31">
        <f ca="1">SUMIFS(AC$2:AC1015,D$2:D1015,D1015)*IF(R1015=0,1,2)</f>
        <v>0</v>
      </c>
    </row>
    <row r="1016" spans="1:30" x14ac:dyDescent="0.35">
      <c r="A1016" s="31">
        <f>IF(ISBLANK(B1016),"",COUNTIF(B$2:B1016,B1016))-1</f>
        <v>26</v>
      </c>
      <c r="B1016" s="31">
        <v>1</v>
      </c>
      <c r="C1016" s="10">
        <f>VLOOKUP($A1016,Database!$A:$Y,7,FALSE)</f>
        <v>46191.875</v>
      </c>
      <c r="D1016" s="31" t="str">
        <f>VLOOKUP(Pronostics!$B1016,Setup_MPP!$A:$G,3,FALSE)</f>
        <v>_Nicolas_LM_</v>
      </c>
      <c r="E1016" s="31" t="str">
        <f>VLOOKUP(Pronostics!$B1016,Setup_MPP!$A:$G,2,FALSE)</f>
        <v>Nicolas LE MOUEL</v>
      </c>
      <c r="F1016" s="31" t="str">
        <f>VLOOKUP($B1016,Setup_MPP!$A:$E,4,FALSE)</f>
        <v>#F7C79D</v>
      </c>
      <c r="G1016" s="31" t="str">
        <f>VLOOKUP($B1016,Setup_MPP!$A:$E,5,FALSE)</f>
        <v>#FFBE85</v>
      </c>
      <c r="H1016" s="31" t="str">
        <f>IFERROR(IF(AND(A1016&gt;=1,A1016&lt;=104),VLOOKUP($A1016,Location!$A:$J,6,FALSE),IF(A1016=0,"Avant l'ouverture",IF(OR(A1016=105,A1016=106),"Bonus"))),"")</f>
        <v>Tour 2</v>
      </c>
      <c r="I1016" s="31" t="str">
        <f>IF(LEFT(H1016,4)="Tour",VLOOKUP(A1016,Database!$A:$C,3,FALSE),"")</f>
        <v>B</v>
      </c>
      <c r="J1016" s="31" t="str">
        <f>VLOOKUP($A1016,Location!$A:$J,7,FALSE)</f>
        <v>Suisse</v>
      </c>
      <c r="K1016" s="31" t="str">
        <f>IFERROR(VLOOKUP(J1016,Setup_Team!$B:$C,2,FALSE), "TDB")</f>
        <v>CHE</v>
      </c>
      <c r="L1016" s="31" t="str">
        <f>VLOOKUP($A1016,Location!$A:$J,8,FALSE)</f>
        <v>Bosnie-Herzégovine</v>
      </c>
      <c r="M1016" s="31" t="str">
        <f>IFERROR(VLOOKUP(L1016,Setup_Team!$B:$C,2,FALSE), "TDB")</f>
        <v>BIH</v>
      </c>
      <c r="N1016" s="31" t="str">
        <f>VLOOKUP($A1016,Location!$A:$J,9,FALSE)</f>
        <v>Inglewood, Los Angeles, California</v>
      </c>
      <c r="O1016" s="31" t="str">
        <f>VLOOKUP($A1016,Location!$A:$J,10,FALSE)</f>
        <v>SoFi Stadium</v>
      </c>
      <c r="P1016" s="44"/>
      <c r="Q1016" s="44"/>
      <c r="R1016" s="31">
        <v>0</v>
      </c>
      <c r="S1016" s="25">
        <f>VLOOKUP($A1016,Database!$A:$Y,10,FALSE)</f>
        <v>76</v>
      </c>
      <c r="T1016" s="25">
        <f>VLOOKUP($A1016,Database!$A:$Y,11,FALSE)</f>
        <v>108</v>
      </c>
      <c r="U1016" s="25">
        <f>VLOOKUP($A1016,Database!$A:$Y,12,FALSE)</f>
        <v>134</v>
      </c>
      <c r="V1016" s="25" t="str">
        <f>VLOOKUP(A1016,Database!A:M,13,FALSE)</f>
        <v>À venir</v>
      </c>
      <c r="W1016" s="25" t="str">
        <f>VLOOKUP($A1016,Database!$A:$Y,20,FALSE)</f>
        <v/>
      </c>
      <c r="X1016" s="25" t="str">
        <f>VLOOKUP($A1016,Database!$A:$Y,21,FALSE)</f>
        <v/>
      </c>
      <c r="Y1016" s="25" t="str">
        <f ca="1">IF(C1016&lt;NOW(),IF(AND(P1016&gt;Q1016,W1016&gt;X1016),S1016,IF(AND(P1016=Q1016,W1016=X1016),T1016,IF(AND(P1016&lt;Q1016,W1016&lt;X1016),U1016,0))),"")</f>
        <v/>
      </c>
      <c r="Z1016" s="25">
        <f>IF(AND(P1016=W1016,Q1016=X1016),1,0)</f>
        <v>1</v>
      </c>
      <c r="AA1016" s="25" t="str">
        <f>IF(Z1016=0,"",IF(ISBLANK(VLOOKUP(A1016,Database!A:AA,22,FALSE)),"",VLOOKUP(A1016,Database!A:AA,22,FALSE)))</f>
        <v>Exact</v>
      </c>
      <c r="AB1016" s="25">
        <f ca="1">IFERROR(IF(AND(Y1016&lt;&gt;"",OR(V1016="Terminé",V1016="En cours")),VLOOKUP(AA1016,Setup_ScoreExactBonus!A:D,4,FALSE),0),0)</f>
        <v>0</v>
      </c>
      <c r="AC1016" s="31" t="str">
        <f ca="1">IF(Y1016&lt;&gt;"", Y1016 + IF(Z1016=1,AB1016, 0), "")</f>
        <v/>
      </c>
      <c r="AD1016" s="31">
        <f ca="1">SUMIFS(AC$2:AC1016,D$2:D1016,D1016)*IF(R1016=0,1,2)</f>
        <v>0</v>
      </c>
    </row>
    <row r="1017" spans="1:30" x14ac:dyDescent="0.35">
      <c r="A1017" s="31">
        <f>IF(ISBLANK(B1017),"",COUNTIF(B$2:B1017,B1017))-1</f>
        <v>26</v>
      </c>
      <c r="B1017" s="31">
        <v>2</v>
      </c>
      <c r="C1017" s="10">
        <f>VLOOKUP($A1017,Database!$A:$Y,7,FALSE)</f>
        <v>46191.875</v>
      </c>
      <c r="D1017" s="31" t="str">
        <f>VLOOKUP(Pronostics!$B1017,Setup_MPP!$A:$G,3,FALSE)</f>
        <v>leaelaz</v>
      </c>
      <c r="E1017" s="31" t="str">
        <f>VLOOKUP(Pronostics!$B1017,Setup_MPP!$A:$G,2,FALSE)</f>
        <v>Léa EL ASERY</v>
      </c>
      <c r="F1017" s="31" t="str">
        <f>VLOOKUP($B1017,Setup_MPP!$A:$E,4,FALSE)</f>
        <v>#FFBEBE</v>
      </c>
      <c r="G1017" s="31" t="str">
        <f>VLOOKUP($B1017,Setup_MPP!$A:$E,5,FALSE)</f>
        <v>#DF6868</v>
      </c>
      <c r="H1017" s="31" t="str">
        <f>IFERROR(IF(AND(A1017&gt;=1,A1017&lt;=104),VLOOKUP($A1017,Location!$A:$J,6,FALSE),IF(A1017=0,"Avant l'ouverture",IF(OR(A1017=105,A1017=106),"Bonus"))),"")</f>
        <v>Tour 2</v>
      </c>
      <c r="I1017" s="31" t="str">
        <f>IF(LEFT(H1017,4)="Tour",VLOOKUP(A1017,Database!$A:$C,3,FALSE),"")</f>
        <v>B</v>
      </c>
      <c r="J1017" s="31" t="str">
        <f>VLOOKUP($A1017,Location!$A:$J,7,FALSE)</f>
        <v>Suisse</v>
      </c>
      <c r="K1017" s="31" t="str">
        <f>IFERROR(VLOOKUP(J1017,Setup_Team!$B:$C,2,FALSE), "TDB")</f>
        <v>CHE</v>
      </c>
      <c r="L1017" s="31" t="str">
        <f>VLOOKUP($A1017,Location!$A:$J,8,FALSE)</f>
        <v>Bosnie-Herzégovine</v>
      </c>
      <c r="M1017" s="31" t="str">
        <f>IFERROR(VLOOKUP(L1017,Setup_Team!$B:$C,2,FALSE), "TDB")</f>
        <v>BIH</v>
      </c>
      <c r="N1017" s="31" t="str">
        <f>VLOOKUP($A1017,Location!$A:$J,9,FALSE)</f>
        <v>Inglewood, Los Angeles, California</v>
      </c>
      <c r="O1017" s="31" t="str">
        <f>VLOOKUP($A1017,Location!$A:$J,10,FALSE)</f>
        <v>SoFi Stadium</v>
      </c>
      <c r="R1017" s="31">
        <v>0</v>
      </c>
      <c r="S1017" s="25">
        <f>VLOOKUP($A1017,Database!$A:$Y,10,FALSE)</f>
        <v>76</v>
      </c>
      <c r="T1017" s="25">
        <f>VLOOKUP($A1017,Database!$A:$Y,11,FALSE)</f>
        <v>108</v>
      </c>
      <c r="U1017" s="25">
        <f>VLOOKUP($A1017,Database!$A:$Y,12,FALSE)</f>
        <v>134</v>
      </c>
      <c r="V1017" s="25" t="str">
        <f>VLOOKUP(A1017,Database!A:M,13,FALSE)</f>
        <v>À venir</v>
      </c>
      <c r="W1017" s="25" t="str">
        <f>VLOOKUP($A1017,Database!$A:$Y,20,FALSE)</f>
        <v/>
      </c>
      <c r="X1017" s="25" t="str">
        <f>VLOOKUP($A1017,Database!$A:$Y,21,FALSE)</f>
        <v/>
      </c>
      <c r="Y1017" s="25" t="str">
        <f ca="1">IF(C1017&lt;NOW(),IF(AND(P1017&gt;Q1017,W1017&gt;X1017),S1017,IF(AND(P1017=Q1017,W1017=X1017),T1017,IF(AND(P1017&lt;Q1017,W1017&lt;X1017),U1017,0))),"")</f>
        <v/>
      </c>
      <c r="Z1017" s="25">
        <f>IF(AND(P1017=W1017,Q1017=X1017),1,0)</f>
        <v>1</v>
      </c>
      <c r="AA1017" s="25" t="str">
        <f>IF(Z1017=0,"",IF(ISBLANK(VLOOKUP(A1017,Database!A:AA,22,FALSE)),"",VLOOKUP(A1017,Database!A:AA,22,FALSE)))</f>
        <v>Exact</v>
      </c>
      <c r="AB1017" s="25">
        <f ca="1">IFERROR(IF(AND(Y1017&lt;&gt;"",OR(V1017="Terminé",V1017="En cours")),VLOOKUP(AA1017,Setup_ScoreExactBonus!A:D,4,FALSE),0),0)</f>
        <v>0</v>
      </c>
      <c r="AC1017" s="31" t="str">
        <f ca="1">IF(Y1017&lt;&gt;"", Y1017 + IF(Z1017=1,AB1017, 0), "")</f>
        <v/>
      </c>
      <c r="AD1017" s="31">
        <f ca="1">SUMIFS(AC$2:AC1017,D$2:D1017,D1017)*IF(R1017=0,1,2)</f>
        <v>0</v>
      </c>
    </row>
    <row r="1018" spans="1:30" x14ac:dyDescent="0.35">
      <c r="A1018" s="31">
        <f>IF(ISBLANK(B1018),"",COUNTIF(B$2:B1018,B1018))-1</f>
        <v>26</v>
      </c>
      <c r="B1018" s="31">
        <v>3</v>
      </c>
      <c r="C1018" s="10">
        <f>VLOOKUP($A1018,Database!$A:$Y,7,FALSE)</f>
        <v>46191.875</v>
      </c>
      <c r="D1018" s="31" t="str">
        <f>VLOOKUP(Pronostics!$B1018,Setup_MPP!$A:$G,3,FALSE)</f>
        <v>PasMetalleux</v>
      </c>
      <c r="E1018" s="31" t="str">
        <f>VLOOKUP(Pronostics!$B1018,Setup_MPP!$A:$G,2,FALSE)</f>
        <v>Elwenn JOUBREL</v>
      </c>
      <c r="F1018" s="31" t="str">
        <f>VLOOKUP($B1018,Setup_MPP!$A:$E,4,FALSE)</f>
        <v>#F5C7FC</v>
      </c>
      <c r="G1018" s="31" t="str">
        <f>VLOOKUP($B1018,Setup_MPP!$A:$E,5,FALSE)</f>
        <v>#C489CF</v>
      </c>
      <c r="H1018" s="31" t="str">
        <f>IFERROR(IF(AND(A1018&gt;=1,A1018&lt;=104),VLOOKUP($A1018,Location!$A:$J,6,FALSE),IF(A1018=0,"Avant l'ouverture",IF(OR(A1018=105,A1018=106),"Bonus"))),"")</f>
        <v>Tour 2</v>
      </c>
      <c r="I1018" s="31" t="str">
        <f>IF(LEFT(H1018,4)="Tour",VLOOKUP(A1018,Database!$A:$C,3,FALSE),"")</f>
        <v>B</v>
      </c>
      <c r="J1018" s="31" t="str">
        <f>VLOOKUP($A1018,Location!$A:$J,7,FALSE)</f>
        <v>Suisse</v>
      </c>
      <c r="K1018" s="31" t="str">
        <f>IFERROR(VLOOKUP(J1018,Setup_Team!$B:$C,2,FALSE), "TDB")</f>
        <v>CHE</v>
      </c>
      <c r="L1018" s="31" t="str">
        <f>VLOOKUP($A1018,Location!$A:$J,8,FALSE)</f>
        <v>Bosnie-Herzégovine</v>
      </c>
      <c r="M1018" s="31" t="str">
        <f>IFERROR(VLOOKUP(L1018,Setup_Team!$B:$C,2,FALSE), "TDB")</f>
        <v>BIH</v>
      </c>
      <c r="N1018" s="31" t="str">
        <f>VLOOKUP($A1018,Location!$A:$J,9,FALSE)</f>
        <v>Inglewood, Los Angeles, California</v>
      </c>
      <c r="O1018" s="31" t="str">
        <f>VLOOKUP($A1018,Location!$A:$J,10,FALSE)</f>
        <v>SoFi Stadium</v>
      </c>
      <c r="R1018" s="31">
        <v>0</v>
      </c>
      <c r="S1018" s="25">
        <f>VLOOKUP($A1018,Database!$A:$Y,10,FALSE)</f>
        <v>76</v>
      </c>
      <c r="T1018" s="25">
        <f>VLOOKUP($A1018,Database!$A:$Y,11,FALSE)</f>
        <v>108</v>
      </c>
      <c r="U1018" s="25">
        <f>VLOOKUP($A1018,Database!$A:$Y,12,FALSE)</f>
        <v>134</v>
      </c>
      <c r="V1018" s="25" t="str">
        <f>VLOOKUP(A1018,Database!A:M,13,FALSE)</f>
        <v>À venir</v>
      </c>
      <c r="W1018" s="25" t="str">
        <f>VLOOKUP($A1018,Database!$A:$Y,20,FALSE)</f>
        <v/>
      </c>
      <c r="X1018" s="25" t="str">
        <f>VLOOKUP($A1018,Database!$A:$Y,21,FALSE)</f>
        <v/>
      </c>
      <c r="Y1018" s="25" t="str">
        <f ca="1">IF(C1018&lt;NOW(),IF(AND(P1018&gt;Q1018,W1018&gt;X1018),S1018,IF(AND(P1018=Q1018,W1018=X1018),T1018,IF(AND(P1018&lt;Q1018,W1018&lt;X1018),U1018,0))),"")</f>
        <v/>
      </c>
      <c r="Z1018" s="25">
        <f>IF(AND(P1018=W1018,Q1018=X1018),1,0)</f>
        <v>1</v>
      </c>
      <c r="AA1018" s="25" t="str">
        <f>IF(Z1018=0,"",IF(ISBLANK(VLOOKUP(A1018,Database!A:AA,22,FALSE)),"",VLOOKUP(A1018,Database!A:AA,22,FALSE)))</f>
        <v>Exact</v>
      </c>
      <c r="AB1018" s="25">
        <f ca="1">IFERROR(IF(AND(Y1018&lt;&gt;"",OR(V1018="Terminé",V1018="En cours")),VLOOKUP(AA1018,Setup_ScoreExactBonus!A:D,4,FALSE),0),0)</f>
        <v>0</v>
      </c>
      <c r="AC1018" s="31" t="str">
        <f ca="1">IF(Y1018&lt;&gt;"", Y1018 + IF(Z1018=1,AB1018, 0), "")</f>
        <v/>
      </c>
      <c r="AD1018" s="31">
        <f ca="1">SUMIFS(AC$2:AC1018,D$2:D1018,D1018)*IF(R1018=0,1,2)</f>
        <v>0</v>
      </c>
    </row>
    <row r="1019" spans="1:30" x14ac:dyDescent="0.35">
      <c r="A1019" s="31">
        <f>IF(ISBLANK(B1019),"",COUNTIF(B$2:B1019,B1019))-1</f>
        <v>26</v>
      </c>
      <c r="B1019" s="31">
        <v>4</v>
      </c>
      <c r="C1019" s="10">
        <f>VLOOKUP($A1019,Database!$A:$Y,7,FALSE)</f>
        <v>46191.875</v>
      </c>
      <c r="D1019" s="31" t="str">
        <f>VLOOKUP(Pronostics!$B1019,Setup_MPP!$A:$G,3,FALSE)</f>
        <v>Popo444</v>
      </c>
      <c r="E1019" s="31" t="str">
        <f>VLOOKUP(Pronostics!$B1019,Setup_MPP!$A:$G,2,FALSE)</f>
        <v>Pauline OLIVIER</v>
      </c>
      <c r="F1019" s="31" t="str">
        <f>VLOOKUP($B1019,Setup_MPP!$A:$E,4,FALSE)</f>
        <v>#A5EA7F</v>
      </c>
      <c r="G1019" s="31" t="str">
        <f>VLOOKUP($B1019,Setup_MPP!$A:$E,5,FALSE)</f>
        <v>#80C65A</v>
      </c>
      <c r="H1019" s="31" t="str">
        <f>IFERROR(IF(AND(A1019&gt;=1,A1019&lt;=104),VLOOKUP($A1019,Location!$A:$J,6,FALSE),IF(A1019=0,"Avant l'ouverture",IF(OR(A1019=105,A1019=106),"Bonus"))),"")</f>
        <v>Tour 2</v>
      </c>
      <c r="I1019" s="31" t="str">
        <f>IF(LEFT(H1019,4)="Tour",VLOOKUP(A1019,Database!$A:$C,3,FALSE),"")</f>
        <v>B</v>
      </c>
      <c r="J1019" s="31" t="str">
        <f>VLOOKUP($A1019,Location!$A:$J,7,FALSE)</f>
        <v>Suisse</v>
      </c>
      <c r="K1019" s="31" t="str">
        <f>IFERROR(VLOOKUP(J1019,Setup_Team!$B:$C,2,FALSE), "TDB")</f>
        <v>CHE</v>
      </c>
      <c r="L1019" s="31" t="str">
        <f>VLOOKUP($A1019,Location!$A:$J,8,FALSE)</f>
        <v>Bosnie-Herzégovine</v>
      </c>
      <c r="M1019" s="31" t="str">
        <f>IFERROR(VLOOKUP(L1019,Setup_Team!$B:$C,2,FALSE), "TDB")</f>
        <v>BIH</v>
      </c>
      <c r="N1019" s="31" t="str">
        <f>VLOOKUP($A1019,Location!$A:$J,9,FALSE)</f>
        <v>Inglewood, Los Angeles, California</v>
      </c>
      <c r="O1019" s="31" t="str">
        <f>VLOOKUP($A1019,Location!$A:$J,10,FALSE)</f>
        <v>SoFi Stadium</v>
      </c>
      <c r="R1019" s="31">
        <v>0</v>
      </c>
      <c r="S1019" s="25">
        <f>VLOOKUP($A1019,Database!$A:$Y,10,FALSE)</f>
        <v>76</v>
      </c>
      <c r="T1019" s="25">
        <f>VLOOKUP($A1019,Database!$A:$Y,11,FALSE)</f>
        <v>108</v>
      </c>
      <c r="U1019" s="25">
        <f>VLOOKUP($A1019,Database!$A:$Y,12,FALSE)</f>
        <v>134</v>
      </c>
      <c r="V1019" s="25" t="str">
        <f>VLOOKUP(A1019,Database!A:M,13,FALSE)</f>
        <v>À venir</v>
      </c>
      <c r="W1019" s="25" t="str">
        <f>VLOOKUP($A1019,Database!$A:$Y,20,FALSE)</f>
        <v/>
      </c>
      <c r="X1019" s="25" t="str">
        <f>VLOOKUP($A1019,Database!$A:$Y,21,FALSE)</f>
        <v/>
      </c>
      <c r="Y1019" s="25" t="str">
        <f ca="1">IF(C1019&lt;NOW(),IF(AND(P1019&gt;Q1019,W1019&gt;X1019),S1019,IF(AND(P1019=Q1019,W1019=X1019),T1019,IF(AND(P1019&lt;Q1019,W1019&lt;X1019),U1019,0))),"")</f>
        <v/>
      </c>
      <c r="Z1019" s="25">
        <f>IF(AND(P1019=W1019,Q1019=X1019),1,0)</f>
        <v>1</v>
      </c>
      <c r="AA1019" s="25" t="str">
        <f>IF(Z1019=0,"",IF(ISBLANK(VLOOKUP(A1019,Database!A:AA,22,FALSE)),"",VLOOKUP(A1019,Database!A:AA,22,FALSE)))</f>
        <v>Exact</v>
      </c>
      <c r="AB1019" s="25">
        <f ca="1">IFERROR(IF(AND(Y1019&lt;&gt;"",OR(V1019="Terminé",V1019="En cours")),VLOOKUP(AA1019,Setup_ScoreExactBonus!A:D,4,FALSE),0),0)</f>
        <v>0</v>
      </c>
      <c r="AC1019" s="31" t="str">
        <f ca="1">IF(Y1019&lt;&gt;"", Y1019 + IF(Z1019=1,AB1019, 0), "")</f>
        <v/>
      </c>
      <c r="AD1019" s="31">
        <f ca="1">SUMIFS(AC$2:AC1019,D$2:D1019,D1019)*IF(R1019=0,1,2)</f>
        <v>0</v>
      </c>
    </row>
    <row r="1020" spans="1:30" x14ac:dyDescent="0.35">
      <c r="A1020" s="31">
        <f>IF(ISBLANK(B1020),"",COUNTIF(B$2:B1020,B1020))-1</f>
        <v>26</v>
      </c>
      <c r="B1020" s="31">
        <v>5</v>
      </c>
      <c r="C1020" s="10">
        <f>VLOOKUP($A1020,Database!$A:$Y,7,FALSE)</f>
        <v>46191.875</v>
      </c>
      <c r="D1020" s="31" t="str">
        <f>VLOOKUP(Pronostics!$B1020,Setup_MPP!$A:$G,3,FALSE)</f>
        <v>_Jujul</v>
      </c>
      <c r="E1020" s="31" t="str">
        <f>VLOOKUP(Pronostics!$B1020,Setup_MPP!$A:$G,2,FALSE)</f>
        <v>Julie BOISSIERE</v>
      </c>
      <c r="F1020" s="31" t="str">
        <f>VLOOKUP($B1020,Setup_MPP!$A:$E,4,FALSE)</f>
        <v>#D890FF</v>
      </c>
      <c r="G1020" s="31" t="str">
        <f>VLOOKUP($B1020,Setup_MPP!$A:$E,5,FALSE)</f>
        <v>#B750EF</v>
      </c>
      <c r="H1020" s="31" t="str">
        <f>IFERROR(IF(AND(A1020&gt;=1,A1020&lt;=104),VLOOKUP($A1020,Location!$A:$J,6,FALSE),IF(A1020=0,"Avant l'ouverture",IF(OR(A1020=105,A1020=106),"Bonus"))),"")</f>
        <v>Tour 2</v>
      </c>
      <c r="I1020" s="31" t="str">
        <f>IF(LEFT(H1020,4)="Tour",VLOOKUP(A1020,Database!$A:$C,3,FALSE),"")</f>
        <v>B</v>
      </c>
      <c r="J1020" s="31" t="str">
        <f>VLOOKUP($A1020,Location!$A:$J,7,FALSE)</f>
        <v>Suisse</v>
      </c>
      <c r="K1020" s="31" t="str">
        <f>IFERROR(VLOOKUP(J1020,Setup_Team!$B:$C,2,FALSE), "TDB")</f>
        <v>CHE</v>
      </c>
      <c r="L1020" s="31" t="str">
        <f>VLOOKUP($A1020,Location!$A:$J,8,FALSE)</f>
        <v>Bosnie-Herzégovine</v>
      </c>
      <c r="M1020" s="31" t="str">
        <f>IFERROR(VLOOKUP(L1020,Setup_Team!$B:$C,2,FALSE), "TDB")</f>
        <v>BIH</v>
      </c>
      <c r="N1020" s="31" t="str">
        <f>VLOOKUP($A1020,Location!$A:$J,9,FALSE)</f>
        <v>Inglewood, Los Angeles, California</v>
      </c>
      <c r="O1020" s="31" t="str">
        <f>VLOOKUP($A1020,Location!$A:$J,10,FALSE)</f>
        <v>SoFi Stadium</v>
      </c>
      <c r="R1020" s="31">
        <v>0</v>
      </c>
      <c r="S1020" s="25">
        <f>VLOOKUP($A1020,Database!$A:$Y,10,FALSE)</f>
        <v>76</v>
      </c>
      <c r="T1020" s="25">
        <f>VLOOKUP($A1020,Database!$A:$Y,11,FALSE)</f>
        <v>108</v>
      </c>
      <c r="U1020" s="25">
        <f>VLOOKUP($A1020,Database!$A:$Y,12,FALSE)</f>
        <v>134</v>
      </c>
      <c r="V1020" s="25" t="str">
        <f>VLOOKUP(A1020,Database!A:M,13,FALSE)</f>
        <v>À venir</v>
      </c>
      <c r="W1020" s="25" t="str">
        <f>VLOOKUP($A1020,Database!$A:$Y,20,FALSE)</f>
        <v/>
      </c>
      <c r="X1020" s="25" t="str">
        <f>VLOOKUP($A1020,Database!$A:$Y,21,FALSE)</f>
        <v/>
      </c>
      <c r="Y1020" s="25" t="str">
        <f ca="1">IF(C1020&lt;NOW(),IF(AND(P1020&gt;Q1020,W1020&gt;X1020),S1020,IF(AND(P1020=Q1020,W1020=X1020),T1020,IF(AND(P1020&lt;Q1020,W1020&lt;X1020),U1020,0))),"")</f>
        <v/>
      </c>
      <c r="Z1020" s="25">
        <f>IF(AND(P1020=W1020,Q1020=X1020),1,0)</f>
        <v>1</v>
      </c>
      <c r="AA1020" s="25" t="str">
        <f>IF(Z1020=0,"",IF(ISBLANK(VLOOKUP(A1020,Database!A:AA,22,FALSE)),"",VLOOKUP(A1020,Database!A:AA,22,FALSE)))</f>
        <v>Exact</v>
      </c>
      <c r="AB1020" s="25">
        <f ca="1">IFERROR(IF(AND(Y1020&lt;&gt;"",OR(V1020="Terminé",V1020="En cours")),VLOOKUP(AA1020,Setup_ScoreExactBonus!A:D,4,FALSE),0),0)</f>
        <v>0</v>
      </c>
      <c r="AC1020" s="31" t="str">
        <f ca="1">IF(Y1020&lt;&gt;"", Y1020 + IF(Z1020=1,AB1020, 0), "")</f>
        <v/>
      </c>
      <c r="AD1020" s="31">
        <f ca="1">SUMIFS(AC$2:AC1020,D$2:D1020,D1020)*IF(R1020=0,1,2)</f>
        <v>0</v>
      </c>
    </row>
    <row r="1021" spans="1:30" x14ac:dyDescent="0.35">
      <c r="A1021" s="31">
        <f>IF(ISBLANK(B1021),"",COUNTIF(B$2:B1021,B1021))-1</f>
        <v>26</v>
      </c>
      <c r="B1021" s="31">
        <v>6</v>
      </c>
      <c r="C1021" s="10">
        <f>VLOOKUP($A1021,Database!$A:$Y,7,FALSE)</f>
        <v>46191.875</v>
      </c>
      <c r="D1021" s="31" t="str">
        <f>VLOOKUP(Pronostics!$B1021,Setup_MPP!$A:$G,3,FALSE)</f>
        <v>Julay</v>
      </c>
      <c r="E1021" s="31" t="str">
        <f>VLOOKUP(Pronostics!$B1021,Setup_MPP!$A:$G,2,FALSE)</f>
        <v>Julie BOUCHARD</v>
      </c>
      <c r="F1021" s="31" t="str">
        <f>VLOOKUP($B1021,Setup_MPP!$A:$E,4,FALSE)</f>
        <v>#A6F7B1</v>
      </c>
      <c r="G1021" s="31" t="str">
        <f>VLOOKUP($B1021,Setup_MPP!$A:$E,5,FALSE)</f>
        <v>#6EC179</v>
      </c>
      <c r="H1021" s="31" t="str">
        <f>IFERROR(IF(AND(A1021&gt;=1,A1021&lt;=104),VLOOKUP($A1021,Location!$A:$J,6,FALSE),IF(A1021=0,"Avant l'ouverture",IF(OR(A1021=105,A1021=106),"Bonus"))),"")</f>
        <v>Tour 2</v>
      </c>
      <c r="I1021" s="31" t="str">
        <f>IF(LEFT(H1021,4)="Tour",VLOOKUP(A1021,Database!$A:$C,3,FALSE),"")</f>
        <v>B</v>
      </c>
      <c r="J1021" s="31" t="str">
        <f>VLOOKUP($A1021,Location!$A:$J,7,FALSE)</f>
        <v>Suisse</v>
      </c>
      <c r="K1021" s="31" t="str">
        <f>IFERROR(VLOOKUP(J1021,Setup_Team!$B:$C,2,FALSE), "TDB")</f>
        <v>CHE</v>
      </c>
      <c r="L1021" s="31" t="str">
        <f>VLOOKUP($A1021,Location!$A:$J,8,FALSE)</f>
        <v>Bosnie-Herzégovine</v>
      </c>
      <c r="M1021" s="31" t="str">
        <f>IFERROR(VLOOKUP(L1021,Setup_Team!$B:$C,2,FALSE), "TDB")</f>
        <v>BIH</v>
      </c>
      <c r="N1021" s="31" t="str">
        <f>VLOOKUP($A1021,Location!$A:$J,9,FALSE)</f>
        <v>Inglewood, Los Angeles, California</v>
      </c>
      <c r="O1021" s="31" t="str">
        <f>VLOOKUP($A1021,Location!$A:$J,10,FALSE)</f>
        <v>SoFi Stadium</v>
      </c>
      <c r="R1021" s="31">
        <v>0</v>
      </c>
      <c r="S1021" s="25">
        <f>VLOOKUP($A1021,Database!$A:$Y,10,FALSE)</f>
        <v>76</v>
      </c>
      <c r="T1021" s="25">
        <f>VLOOKUP($A1021,Database!$A:$Y,11,FALSE)</f>
        <v>108</v>
      </c>
      <c r="U1021" s="25">
        <f>VLOOKUP($A1021,Database!$A:$Y,12,FALSE)</f>
        <v>134</v>
      </c>
      <c r="V1021" s="25" t="str">
        <f>VLOOKUP(A1021,Database!A:M,13,FALSE)</f>
        <v>À venir</v>
      </c>
      <c r="W1021" s="25" t="str">
        <f>VLOOKUP($A1021,Database!$A:$Y,20,FALSE)</f>
        <v/>
      </c>
      <c r="X1021" s="25" t="str">
        <f>VLOOKUP($A1021,Database!$A:$Y,21,FALSE)</f>
        <v/>
      </c>
      <c r="Y1021" s="25" t="str">
        <f ca="1">IF(C1021&lt;NOW(),IF(AND(P1021&gt;Q1021,W1021&gt;X1021),S1021,IF(AND(P1021=Q1021,W1021=X1021),T1021,IF(AND(P1021&lt;Q1021,W1021&lt;X1021),U1021,0))),"")</f>
        <v/>
      </c>
      <c r="Z1021" s="25">
        <f>IF(AND(P1021=W1021,Q1021=X1021),1,0)</f>
        <v>1</v>
      </c>
      <c r="AA1021" s="25" t="str">
        <f>IF(Z1021=0,"",IF(ISBLANK(VLOOKUP(A1021,Database!A:AA,22,FALSE)),"",VLOOKUP(A1021,Database!A:AA,22,FALSE)))</f>
        <v>Exact</v>
      </c>
      <c r="AB1021" s="25">
        <f ca="1">IFERROR(IF(AND(Y1021&lt;&gt;"",OR(V1021="Terminé",V1021="En cours")),VLOOKUP(AA1021,Setup_ScoreExactBonus!A:D,4,FALSE),0),0)</f>
        <v>0</v>
      </c>
      <c r="AC1021" s="31" t="str">
        <f ca="1">IF(Y1021&lt;&gt;"", Y1021 + IF(Z1021=1,AB1021, 0), "")</f>
        <v/>
      </c>
      <c r="AD1021" s="31">
        <f ca="1">SUMIFS(AC$2:AC1021,D$2:D1021,D1021)*IF(R1021=0,1,2)</f>
        <v>0</v>
      </c>
    </row>
    <row r="1022" spans="1:30" x14ac:dyDescent="0.35">
      <c r="A1022" s="31">
        <f>IF(ISBLANK(B1022),"",COUNTIF(B$2:B1022,B1022))-1</f>
        <v>26</v>
      </c>
      <c r="B1022" s="31">
        <v>7</v>
      </c>
      <c r="C1022" s="10">
        <f>VLOOKUP($A1022,Database!$A:$Y,7,FALSE)</f>
        <v>46191.875</v>
      </c>
      <c r="D1022" s="31" t="str">
        <f>VLOOKUP(Pronostics!$B1022,Setup_MPP!$A:$G,3,FALSE)</f>
        <v>__Vince__</v>
      </c>
      <c r="E1022" s="31" t="str">
        <f>VLOOKUP(Pronostics!$B1022,Setup_MPP!$A:$G,2,FALSE)</f>
        <v>Vincent FRAYSSE</v>
      </c>
      <c r="F1022" s="31" t="str">
        <f>VLOOKUP($B1022,Setup_MPP!$A:$E,4,FALSE)</f>
        <v>#B2EAE8</v>
      </c>
      <c r="G1022" s="31" t="str">
        <f>VLOOKUP($B1022,Setup_MPP!$A:$E,5,FALSE)</f>
        <v>#6CB4B1</v>
      </c>
      <c r="H1022" s="31" t="str">
        <f>IFERROR(IF(AND(A1022&gt;=1,A1022&lt;=104),VLOOKUP($A1022,Location!$A:$J,6,FALSE),IF(A1022=0,"Avant l'ouverture",IF(OR(A1022=105,A1022=106),"Bonus"))),"")</f>
        <v>Tour 2</v>
      </c>
      <c r="I1022" s="31" t="str">
        <f>IF(LEFT(H1022,4)="Tour",VLOOKUP(A1022,Database!$A:$C,3,FALSE),"")</f>
        <v>B</v>
      </c>
      <c r="J1022" s="31" t="str">
        <f>VLOOKUP($A1022,Location!$A:$J,7,FALSE)</f>
        <v>Suisse</v>
      </c>
      <c r="K1022" s="31" t="str">
        <f>IFERROR(VLOOKUP(J1022,Setup_Team!$B:$C,2,FALSE), "TDB")</f>
        <v>CHE</v>
      </c>
      <c r="L1022" s="31" t="str">
        <f>VLOOKUP($A1022,Location!$A:$J,8,FALSE)</f>
        <v>Bosnie-Herzégovine</v>
      </c>
      <c r="M1022" s="31" t="str">
        <f>IFERROR(VLOOKUP(L1022,Setup_Team!$B:$C,2,FALSE), "TDB")</f>
        <v>BIH</v>
      </c>
      <c r="N1022" s="31" t="str">
        <f>VLOOKUP($A1022,Location!$A:$J,9,FALSE)</f>
        <v>Inglewood, Los Angeles, California</v>
      </c>
      <c r="O1022" s="31" t="str">
        <f>VLOOKUP($A1022,Location!$A:$J,10,FALSE)</f>
        <v>SoFi Stadium</v>
      </c>
      <c r="R1022" s="31">
        <v>0</v>
      </c>
      <c r="S1022" s="25">
        <f>VLOOKUP($A1022,Database!$A:$Y,10,FALSE)</f>
        <v>76</v>
      </c>
      <c r="T1022" s="25">
        <f>VLOOKUP($A1022,Database!$A:$Y,11,FALSE)</f>
        <v>108</v>
      </c>
      <c r="U1022" s="25">
        <f>VLOOKUP($A1022,Database!$A:$Y,12,FALSE)</f>
        <v>134</v>
      </c>
      <c r="V1022" s="25" t="str">
        <f>VLOOKUP(A1022,Database!A:M,13,FALSE)</f>
        <v>À venir</v>
      </c>
      <c r="W1022" s="25" t="str">
        <f>VLOOKUP($A1022,Database!$A:$Y,20,FALSE)</f>
        <v/>
      </c>
      <c r="X1022" s="25" t="str">
        <f>VLOOKUP($A1022,Database!$A:$Y,21,FALSE)</f>
        <v/>
      </c>
      <c r="Y1022" s="25" t="str">
        <f ca="1">IF(C1022&lt;NOW(),IF(AND(P1022&gt;Q1022,W1022&gt;X1022),S1022,IF(AND(P1022=Q1022,W1022=X1022),T1022,IF(AND(P1022&lt;Q1022,W1022&lt;X1022),U1022,0))),"")</f>
        <v/>
      </c>
      <c r="Z1022" s="25">
        <f>IF(AND(P1022=W1022,Q1022=X1022),1,0)</f>
        <v>1</v>
      </c>
      <c r="AA1022" s="25" t="str">
        <f>IF(Z1022=0,"",IF(ISBLANK(VLOOKUP(A1022,Database!A:AA,22,FALSE)),"",VLOOKUP(A1022,Database!A:AA,22,FALSE)))</f>
        <v>Exact</v>
      </c>
      <c r="AB1022" s="25">
        <f ca="1">IFERROR(IF(AND(Y1022&lt;&gt;"",OR(V1022="Terminé",V1022="En cours")),VLOOKUP(AA1022,Setup_ScoreExactBonus!A:D,4,FALSE),0),0)</f>
        <v>0</v>
      </c>
      <c r="AC1022" s="31" t="str">
        <f ca="1">IF(Y1022&lt;&gt;"", Y1022 + IF(Z1022=1,AB1022, 0), "")</f>
        <v/>
      </c>
      <c r="AD1022" s="31">
        <f ca="1">SUMIFS(AC$2:AC1022,D$2:D1022,D1022)*IF(R1022=0,1,2)</f>
        <v>0</v>
      </c>
    </row>
    <row r="1023" spans="1:30" x14ac:dyDescent="0.35">
      <c r="A1023" s="31">
        <f>IF(ISBLANK(B1023),"",COUNTIF(B$2:B1023,B1023))-1</f>
        <v>26</v>
      </c>
      <c r="B1023" s="31">
        <v>8</v>
      </c>
      <c r="C1023" s="10">
        <f>VLOOKUP($A1023,Database!$A:$Y,7,FALSE)</f>
        <v>46191.875</v>
      </c>
      <c r="D1023" s="31" t="str">
        <f>VLOOKUP(Pronostics!$B1023,Setup_MPP!$A:$G,3,FALSE)</f>
        <v>Louuiiis</v>
      </c>
      <c r="E1023" s="31" t="str">
        <f>VLOOKUP(Pronostics!$B1023,Setup_MPP!$A:$G,2,FALSE)</f>
        <v>Louis HARLE</v>
      </c>
      <c r="F1023" s="31" t="str">
        <f>VLOOKUP($B1023,Setup_MPP!$A:$E,4,FALSE)</f>
        <v>#EEF7B1</v>
      </c>
      <c r="G1023" s="31" t="str">
        <f>VLOOKUP($B1023,Setup_MPP!$A:$E,5,FALSE)</f>
        <v>#C1CB7D</v>
      </c>
      <c r="H1023" s="31" t="str">
        <f>IFERROR(IF(AND(A1023&gt;=1,A1023&lt;=104),VLOOKUP($A1023,Location!$A:$J,6,FALSE),IF(A1023=0,"Avant l'ouverture",IF(OR(A1023=105,A1023=106),"Bonus"))),"")</f>
        <v>Tour 2</v>
      </c>
      <c r="I1023" s="31" t="str">
        <f>IF(LEFT(H1023,4)="Tour",VLOOKUP(A1023,Database!$A:$C,3,FALSE),"")</f>
        <v>B</v>
      </c>
      <c r="J1023" s="31" t="str">
        <f>VLOOKUP($A1023,Location!$A:$J,7,FALSE)</f>
        <v>Suisse</v>
      </c>
      <c r="K1023" s="31" t="str">
        <f>IFERROR(VLOOKUP(J1023,Setup_Team!$B:$C,2,FALSE), "TDB")</f>
        <v>CHE</v>
      </c>
      <c r="L1023" s="31" t="str">
        <f>VLOOKUP($A1023,Location!$A:$J,8,FALSE)</f>
        <v>Bosnie-Herzégovine</v>
      </c>
      <c r="M1023" s="31" t="str">
        <f>IFERROR(VLOOKUP(L1023,Setup_Team!$B:$C,2,FALSE), "TDB")</f>
        <v>BIH</v>
      </c>
      <c r="N1023" s="31" t="str">
        <f>VLOOKUP($A1023,Location!$A:$J,9,FALSE)</f>
        <v>Inglewood, Los Angeles, California</v>
      </c>
      <c r="O1023" s="31" t="str">
        <f>VLOOKUP($A1023,Location!$A:$J,10,FALSE)</f>
        <v>SoFi Stadium</v>
      </c>
      <c r="R1023" s="31">
        <v>0</v>
      </c>
      <c r="S1023" s="25">
        <f>VLOOKUP($A1023,Database!$A:$Y,10,FALSE)</f>
        <v>76</v>
      </c>
      <c r="T1023" s="25">
        <f>VLOOKUP($A1023,Database!$A:$Y,11,FALSE)</f>
        <v>108</v>
      </c>
      <c r="U1023" s="25">
        <f>VLOOKUP($A1023,Database!$A:$Y,12,FALSE)</f>
        <v>134</v>
      </c>
      <c r="V1023" s="25" t="str">
        <f>VLOOKUP(A1023,Database!A:M,13,FALSE)</f>
        <v>À venir</v>
      </c>
      <c r="W1023" s="25" t="str">
        <f>VLOOKUP($A1023,Database!$A:$Y,20,FALSE)</f>
        <v/>
      </c>
      <c r="X1023" s="25" t="str">
        <f>VLOOKUP($A1023,Database!$A:$Y,21,FALSE)</f>
        <v/>
      </c>
      <c r="Y1023" s="25" t="str">
        <f ca="1">IF(C1023&lt;NOW(),IF(AND(P1023&gt;Q1023,W1023&gt;X1023),S1023,IF(AND(P1023=Q1023,W1023=X1023),T1023,IF(AND(P1023&lt;Q1023,W1023&lt;X1023),U1023,0))),"")</f>
        <v/>
      </c>
      <c r="Z1023" s="25">
        <f>IF(AND(P1023=W1023,Q1023=X1023),1,0)</f>
        <v>1</v>
      </c>
      <c r="AA1023" s="25" t="str">
        <f>IF(Z1023=0,"",IF(ISBLANK(VLOOKUP(A1023,Database!A:AA,22,FALSE)),"",VLOOKUP(A1023,Database!A:AA,22,FALSE)))</f>
        <v>Exact</v>
      </c>
      <c r="AB1023" s="25">
        <f ca="1">IFERROR(IF(AND(Y1023&lt;&gt;"",OR(V1023="Terminé",V1023="En cours")),VLOOKUP(AA1023,Setup_ScoreExactBonus!A:D,4,FALSE),0),0)</f>
        <v>0</v>
      </c>
      <c r="AC1023" s="31" t="str">
        <f ca="1">IF(Y1023&lt;&gt;"", Y1023 + IF(Z1023=1,AB1023, 0), "")</f>
        <v/>
      </c>
      <c r="AD1023" s="31">
        <f ca="1">SUMIFS(AC$2:AC1023,D$2:D1023,D1023)*IF(R1023=0,1,2)</f>
        <v>0</v>
      </c>
    </row>
    <row r="1024" spans="1:30" x14ac:dyDescent="0.35">
      <c r="A1024" s="31">
        <f>IF(ISBLANK(B1024),"",COUNTIF(B$2:B1024,B1024))-1</f>
        <v>26</v>
      </c>
      <c r="B1024" s="31">
        <v>9</v>
      </c>
      <c r="C1024" s="10">
        <f>VLOOKUP($A1024,Database!$A:$Y,7,FALSE)</f>
        <v>46191.875</v>
      </c>
      <c r="D1024" s="31" t="str">
        <f>VLOOKUP(Pronostics!$B1024,Setup_MPP!$A:$G,3,FALSE)</f>
        <v>Aurelien_dqp</v>
      </c>
      <c r="E1024" s="31" t="str">
        <f>VLOOKUP(Pronostics!$B1024,Setup_MPP!$A:$G,2,FALSE)</f>
        <v>Aurélien DE POULPIQUET</v>
      </c>
      <c r="F1024" s="31" t="str">
        <f>VLOOKUP($B1024,Setup_MPP!$A:$E,4,FALSE)</f>
        <v>#F4EA9D</v>
      </c>
      <c r="G1024" s="31" t="str">
        <f>VLOOKUP($B1024,Setup_MPP!$A:$E,5,FALSE)</f>
        <v>#D2C458</v>
      </c>
      <c r="H1024" s="31" t="str">
        <f>IFERROR(IF(AND(A1024&gt;=1,A1024&lt;=104),VLOOKUP($A1024,Location!$A:$J,6,FALSE),IF(A1024=0,"Avant l'ouverture",IF(OR(A1024=105,A1024=106),"Bonus"))),"")</f>
        <v>Tour 2</v>
      </c>
      <c r="I1024" s="31" t="str">
        <f>IF(LEFT(H1024,4)="Tour",VLOOKUP(A1024,Database!$A:$C,3,FALSE),"")</f>
        <v>B</v>
      </c>
      <c r="J1024" s="31" t="str">
        <f>VLOOKUP($A1024,Location!$A:$J,7,FALSE)</f>
        <v>Suisse</v>
      </c>
      <c r="K1024" s="31" t="str">
        <f>IFERROR(VLOOKUP(J1024,Setup_Team!$B:$C,2,FALSE), "TDB")</f>
        <v>CHE</v>
      </c>
      <c r="L1024" s="31" t="str">
        <f>VLOOKUP($A1024,Location!$A:$J,8,FALSE)</f>
        <v>Bosnie-Herzégovine</v>
      </c>
      <c r="M1024" s="31" t="str">
        <f>IFERROR(VLOOKUP(L1024,Setup_Team!$B:$C,2,FALSE), "TDB")</f>
        <v>BIH</v>
      </c>
      <c r="N1024" s="31" t="str">
        <f>VLOOKUP($A1024,Location!$A:$J,9,FALSE)</f>
        <v>Inglewood, Los Angeles, California</v>
      </c>
      <c r="O1024" s="31" t="str">
        <f>VLOOKUP($A1024,Location!$A:$J,10,FALSE)</f>
        <v>SoFi Stadium</v>
      </c>
      <c r="R1024" s="31">
        <v>0</v>
      </c>
      <c r="S1024" s="25">
        <f>VLOOKUP($A1024,Database!$A:$Y,10,FALSE)</f>
        <v>76</v>
      </c>
      <c r="T1024" s="25">
        <f>VLOOKUP($A1024,Database!$A:$Y,11,FALSE)</f>
        <v>108</v>
      </c>
      <c r="U1024" s="25">
        <f>VLOOKUP($A1024,Database!$A:$Y,12,FALSE)</f>
        <v>134</v>
      </c>
      <c r="V1024" s="25" t="str">
        <f>VLOOKUP(A1024,Database!A:M,13,FALSE)</f>
        <v>À venir</v>
      </c>
      <c r="W1024" s="25" t="str">
        <f>VLOOKUP($A1024,Database!$A:$Y,20,FALSE)</f>
        <v/>
      </c>
      <c r="X1024" s="25" t="str">
        <f>VLOOKUP($A1024,Database!$A:$Y,21,FALSE)</f>
        <v/>
      </c>
      <c r="Y1024" s="25" t="str">
        <f ca="1">IF(C1024&lt;NOW(),IF(AND(P1024&gt;Q1024,W1024&gt;X1024),S1024,IF(AND(P1024=Q1024,W1024=X1024),T1024,IF(AND(P1024&lt;Q1024,W1024&lt;X1024),U1024,0))),"")</f>
        <v/>
      </c>
      <c r="Z1024" s="25">
        <f>IF(AND(P1024=W1024,Q1024=X1024),1,0)</f>
        <v>1</v>
      </c>
      <c r="AA1024" s="25" t="str">
        <f>IF(Z1024=0,"",IF(ISBLANK(VLOOKUP(A1024,Database!A:AA,22,FALSE)),"",VLOOKUP(A1024,Database!A:AA,22,FALSE)))</f>
        <v>Exact</v>
      </c>
      <c r="AB1024" s="25">
        <f ca="1">IFERROR(IF(AND(Y1024&lt;&gt;"",OR(V1024="Terminé",V1024="En cours")),VLOOKUP(AA1024,Setup_ScoreExactBonus!A:D,4,FALSE),0),0)</f>
        <v>0</v>
      </c>
      <c r="AC1024" s="31" t="str">
        <f ca="1">IF(Y1024&lt;&gt;"", Y1024 + IF(Z1024=1,AB1024, 0), "")</f>
        <v/>
      </c>
      <c r="AD1024" s="31">
        <f ca="1">SUMIFS(AC$2:AC1024,D$2:D1024,D1024)*IF(R1024=0,1,2)</f>
        <v>0</v>
      </c>
    </row>
    <row r="1025" spans="1:30" x14ac:dyDescent="0.35">
      <c r="A1025" s="31">
        <f>IF(ISBLANK(B1025),"",COUNTIF(B$2:B1025,B1025))-1</f>
        <v>26</v>
      </c>
      <c r="B1025" s="31">
        <v>10</v>
      </c>
      <c r="C1025" s="10">
        <f>VLOOKUP($A1025,Database!$A:$Y,7,FALSE)</f>
        <v>46191.875</v>
      </c>
      <c r="D1025" s="31" t="str">
        <f>VLOOKUP(Pronostics!$B1025,Setup_MPP!$A:$G,3,FALSE)</f>
        <v>RandomPaul</v>
      </c>
      <c r="E1025" s="31" t="str">
        <f>VLOOKUP(Pronostics!$B1025,Setup_MPP!$A:$G,2,FALSE)</f>
        <v>Paul MONTESINOS</v>
      </c>
      <c r="F1025" s="31" t="str">
        <f>VLOOKUP($B1025,Setup_MPP!$A:$E,4,FALSE)</f>
        <v>#C4B0FF</v>
      </c>
      <c r="G1025" s="31" t="str">
        <f>VLOOKUP($B1025,Setup_MPP!$A:$E,5,FALSE)</f>
        <v>#7F66C8</v>
      </c>
      <c r="H1025" s="31" t="str">
        <f>IFERROR(IF(AND(A1025&gt;=1,A1025&lt;=104),VLOOKUP($A1025,Location!$A:$J,6,FALSE),IF(A1025=0,"Avant l'ouverture",IF(OR(A1025=105,A1025=106),"Bonus"))),"")</f>
        <v>Tour 2</v>
      </c>
      <c r="I1025" s="31" t="str">
        <f>IF(LEFT(H1025,4)="Tour",VLOOKUP(A1025,Database!$A:$C,3,FALSE),"")</f>
        <v>B</v>
      </c>
      <c r="J1025" s="31" t="str">
        <f>VLOOKUP($A1025,Location!$A:$J,7,FALSE)</f>
        <v>Suisse</v>
      </c>
      <c r="K1025" s="31" t="str">
        <f>IFERROR(VLOOKUP(J1025,Setup_Team!$B:$C,2,FALSE), "TDB")</f>
        <v>CHE</v>
      </c>
      <c r="L1025" s="31" t="str">
        <f>VLOOKUP($A1025,Location!$A:$J,8,FALSE)</f>
        <v>Bosnie-Herzégovine</v>
      </c>
      <c r="M1025" s="31" t="str">
        <f>IFERROR(VLOOKUP(L1025,Setup_Team!$B:$C,2,FALSE), "TDB")</f>
        <v>BIH</v>
      </c>
      <c r="N1025" s="31" t="str">
        <f>VLOOKUP($A1025,Location!$A:$J,9,FALSE)</f>
        <v>Inglewood, Los Angeles, California</v>
      </c>
      <c r="O1025" s="31" t="str">
        <f>VLOOKUP($A1025,Location!$A:$J,10,FALSE)</f>
        <v>SoFi Stadium</v>
      </c>
      <c r="R1025" s="31">
        <v>0</v>
      </c>
      <c r="S1025" s="25">
        <f>VLOOKUP($A1025,Database!$A:$Y,10,FALSE)</f>
        <v>76</v>
      </c>
      <c r="T1025" s="25">
        <f>VLOOKUP($A1025,Database!$A:$Y,11,FALSE)</f>
        <v>108</v>
      </c>
      <c r="U1025" s="25">
        <f>VLOOKUP($A1025,Database!$A:$Y,12,FALSE)</f>
        <v>134</v>
      </c>
      <c r="V1025" s="25" t="str">
        <f>VLOOKUP(A1025,Database!A:M,13,FALSE)</f>
        <v>À venir</v>
      </c>
      <c r="W1025" s="25" t="str">
        <f>VLOOKUP($A1025,Database!$A:$Y,20,FALSE)</f>
        <v/>
      </c>
      <c r="X1025" s="25" t="str">
        <f>VLOOKUP($A1025,Database!$A:$Y,21,FALSE)</f>
        <v/>
      </c>
      <c r="Y1025" s="25" t="str">
        <f ca="1">IF(C1025&lt;NOW(),IF(AND(P1025&gt;Q1025,W1025&gt;X1025),S1025,IF(AND(P1025=Q1025,W1025=X1025),T1025,IF(AND(P1025&lt;Q1025,W1025&lt;X1025),U1025,0))),"")</f>
        <v/>
      </c>
      <c r="Z1025" s="25">
        <f>IF(AND(P1025=W1025,Q1025=X1025),1,0)</f>
        <v>1</v>
      </c>
      <c r="AA1025" s="25" t="str">
        <f>IF(Z1025=0,"",IF(ISBLANK(VLOOKUP(A1025,Database!A:AA,22,FALSE)),"",VLOOKUP(A1025,Database!A:AA,22,FALSE)))</f>
        <v>Exact</v>
      </c>
      <c r="AB1025" s="25">
        <f ca="1">IFERROR(IF(AND(Y1025&lt;&gt;"",OR(V1025="Terminé",V1025="En cours")),VLOOKUP(AA1025,Setup_ScoreExactBonus!A:D,4,FALSE),0),0)</f>
        <v>0</v>
      </c>
      <c r="AC1025" s="31" t="str">
        <f ca="1">IF(Y1025&lt;&gt;"", Y1025 + IF(Z1025=1,AB1025, 0), "")</f>
        <v/>
      </c>
      <c r="AD1025" s="31">
        <f ca="1">SUMIFS(AC$2:AC1025,D$2:D1025,D1025)*IF(R1025=0,1,2)</f>
        <v>0</v>
      </c>
    </row>
    <row r="1026" spans="1:30" x14ac:dyDescent="0.35">
      <c r="A1026" s="31">
        <f>IF(ISBLANK(B1026),"",COUNTIF(B$2:B1026,B1026))-1</f>
        <v>26</v>
      </c>
      <c r="B1026" s="31">
        <v>11</v>
      </c>
      <c r="C1026" s="10">
        <f>VLOOKUP($A1026,Database!$A:$Y,7,FALSE)</f>
        <v>46191.875</v>
      </c>
      <c r="D1026" s="31" t="str">
        <f>VLOOKUP(Pronostics!$B1026,Setup_MPP!$A:$G,3,FALSE)</f>
        <v>Kinsley#8SA6T</v>
      </c>
      <c r="E1026" s="31" t="str">
        <f>VLOOKUP(Pronostics!$B1026,Setup_MPP!$A:$G,2,FALSE)</f>
        <v>Kinsley ROQUE</v>
      </c>
      <c r="F1026" s="31" t="str">
        <f>VLOOKUP($B1026,Setup_MPP!$A:$E,4,FALSE)</f>
        <v>#CBEBBA</v>
      </c>
      <c r="G1026" s="31" t="str">
        <f>VLOOKUP($B1026,Setup_MPP!$A:$E,5,FALSE)</f>
        <v>#70BC6E</v>
      </c>
      <c r="H1026" s="31" t="str">
        <f>IFERROR(IF(AND(A1026&gt;=1,A1026&lt;=104),VLOOKUP($A1026,Location!$A:$J,6,FALSE),IF(A1026=0,"Avant l'ouverture",IF(OR(A1026=105,A1026=106),"Bonus"))),"")</f>
        <v>Tour 2</v>
      </c>
      <c r="I1026" s="31" t="str">
        <f>IF(LEFT(H1026,4)="Tour",VLOOKUP(A1026,Database!$A:$C,3,FALSE),"")</f>
        <v>B</v>
      </c>
      <c r="J1026" s="31" t="str">
        <f>VLOOKUP($A1026,Location!$A:$J,7,FALSE)</f>
        <v>Suisse</v>
      </c>
      <c r="K1026" s="31" t="str">
        <f>IFERROR(VLOOKUP(J1026,Setup_Team!$B:$C,2,FALSE), "TDB")</f>
        <v>CHE</v>
      </c>
      <c r="L1026" s="31" t="str">
        <f>VLOOKUP($A1026,Location!$A:$J,8,FALSE)</f>
        <v>Bosnie-Herzégovine</v>
      </c>
      <c r="M1026" s="31" t="str">
        <f>IFERROR(VLOOKUP(L1026,Setup_Team!$B:$C,2,FALSE), "TDB")</f>
        <v>BIH</v>
      </c>
      <c r="N1026" s="31" t="str">
        <f>VLOOKUP($A1026,Location!$A:$J,9,FALSE)</f>
        <v>Inglewood, Los Angeles, California</v>
      </c>
      <c r="O1026" s="31" t="str">
        <f>VLOOKUP($A1026,Location!$A:$J,10,FALSE)</f>
        <v>SoFi Stadium</v>
      </c>
      <c r="R1026" s="31">
        <v>0</v>
      </c>
      <c r="S1026" s="25">
        <f>VLOOKUP($A1026,Database!$A:$Y,10,FALSE)</f>
        <v>76</v>
      </c>
      <c r="T1026" s="25">
        <f>VLOOKUP($A1026,Database!$A:$Y,11,FALSE)</f>
        <v>108</v>
      </c>
      <c r="U1026" s="25">
        <f>VLOOKUP($A1026,Database!$A:$Y,12,FALSE)</f>
        <v>134</v>
      </c>
      <c r="V1026" s="25" t="str">
        <f>VLOOKUP(A1026,Database!A:M,13,FALSE)</f>
        <v>À venir</v>
      </c>
      <c r="W1026" s="25" t="str">
        <f>VLOOKUP($A1026,Database!$A:$Y,20,FALSE)</f>
        <v/>
      </c>
      <c r="X1026" s="25" t="str">
        <f>VLOOKUP($A1026,Database!$A:$Y,21,FALSE)</f>
        <v/>
      </c>
      <c r="Y1026" s="25" t="str">
        <f ca="1">IF(C1026&lt;NOW(),IF(AND(P1026&gt;Q1026,W1026&gt;X1026),S1026,IF(AND(P1026=Q1026,W1026=X1026),T1026,IF(AND(P1026&lt;Q1026,W1026&lt;X1026),U1026,0))),"")</f>
        <v/>
      </c>
      <c r="Z1026" s="25">
        <f>IF(AND(P1026=W1026,Q1026=X1026),1,0)</f>
        <v>1</v>
      </c>
      <c r="AA1026" s="25" t="str">
        <f>IF(Z1026=0,"",IF(ISBLANK(VLOOKUP(A1026,Database!A:AA,22,FALSE)),"",VLOOKUP(A1026,Database!A:AA,22,FALSE)))</f>
        <v>Exact</v>
      </c>
      <c r="AB1026" s="25">
        <f ca="1">IFERROR(IF(AND(Y1026&lt;&gt;"",OR(V1026="Terminé",V1026="En cours")),VLOOKUP(AA1026,Setup_ScoreExactBonus!A:D,4,FALSE),0),0)</f>
        <v>0</v>
      </c>
      <c r="AC1026" s="31" t="str">
        <f ca="1">IF(Y1026&lt;&gt;"", Y1026 + IF(Z1026=1,AB1026, 0), "")</f>
        <v/>
      </c>
      <c r="AD1026" s="31">
        <f ca="1">SUMIFS(AC$2:AC1026,D$2:D1026,D1026)*IF(R1026=0,1,2)</f>
        <v>0</v>
      </c>
    </row>
    <row r="1027" spans="1:30" x14ac:dyDescent="0.35">
      <c r="A1027" s="31">
        <f>IF(ISBLANK(B1027),"",COUNTIF(B$2:B1027,B1027))-1</f>
        <v>26</v>
      </c>
      <c r="B1027" s="31">
        <v>12</v>
      </c>
      <c r="C1027" s="10">
        <f>VLOOKUP($A1027,Database!$A:$Y,7,FALSE)</f>
        <v>46191.875</v>
      </c>
      <c r="D1027" s="31" t="str">
        <f>VLOOKUP(Pronostics!$B1027,Setup_MPP!$A:$G,3,FALSE)</f>
        <v>Jaouad1</v>
      </c>
      <c r="E1027" s="31" t="str">
        <f>VLOOKUP(Pronostics!$B1027,Setup_MPP!$A:$G,2,FALSE)</f>
        <v>Jaouad SETTI</v>
      </c>
      <c r="F1027" s="31" t="str">
        <f>VLOOKUP($B1027,Setup_MPP!$A:$E,4,FALSE)</f>
        <v>#C2D4FF</v>
      </c>
      <c r="G1027" s="31" t="str">
        <f>VLOOKUP($B1027,Setup_MPP!$A:$E,5,FALSE)</f>
        <v>#6586D5</v>
      </c>
      <c r="H1027" s="31" t="str">
        <f>IFERROR(IF(AND(A1027&gt;=1,A1027&lt;=104),VLOOKUP($A1027,Location!$A:$J,6,FALSE),IF(A1027=0,"Avant l'ouverture",IF(OR(A1027=105,A1027=106),"Bonus"))),"")</f>
        <v>Tour 2</v>
      </c>
      <c r="I1027" s="31" t="str">
        <f>IF(LEFT(H1027,4)="Tour",VLOOKUP(A1027,Database!$A:$C,3,FALSE),"")</f>
        <v>B</v>
      </c>
      <c r="J1027" s="31" t="str">
        <f>VLOOKUP($A1027,Location!$A:$J,7,FALSE)</f>
        <v>Suisse</v>
      </c>
      <c r="K1027" s="31" t="str">
        <f>IFERROR(VLOOKUP(J1027,Setup_Team!$B:$C,2,FALSE), "TDB")</f>
        <v>CHE</v>
      </c>
      <c r="L1027" s="31" t="str">
        <f>VLOOKUP($A1027,Location!$A:$J,8,FALSE)</f>
        <v>Bosnie-Herzégovine</v>
      </c>
      <c r="M1027" s="31" t="str">
        <f>IFERROR(VLOOKUP(L1027,Setup_Team!$B:$C,2,FALSE), "TDB")</f>
        <v>BIH</v>
      </c>
      <c r="N1027" s="31" t="str">
        <f>VLOOKUP($A1027,Location!$A:$J,9,FALSE)</f>
        <v>Inglewood, Los Angeles, California</v>
      </c>
      <c r="O1027" s="31" t="str">
        <f>VLOOKUP($A1027,Location!$A:$J,10,FALSE)</f>
        <v>SoFi Stadium</v>
      </c>
      <c r="R1027" s="31">
        <v>0</v>
      </c>
      <c r="S1027" s="25">
        <f>VLOOKUP($A1027,Database!$A:$Y,10,FALSE)</f>
        <v>76</v>
      </c>
      <c r="T1027" s="25">
        <f>VLOOKUP($A1027,Database!$A:$Y,11,FALSE)</f>
        <v>108</v>
      </c>
      <c r="U1027" s="25">
        <f>VLOOKUP($A1027,Database!$A:$Y,12,FALSE)</f>
        <v>134</v>
      </c>
      <c r="V1027" s="25" t="str">
        <f>VLOOKUP(A1027,Database!A:M,13,FALSE)</f>
        <v>À venir</v>
      </c>
      <c r="W1027" s="25" t="str">
        <f>VLOOKUP($A1027,Database!$A:$Y,20,FALSE)</f>
        <v/>
      </c>
      <c r="X1027" s="25" t="str">
        <f>VLOOKUP($A1027,Database!$A:$Y,21,FALSE)</f>
        <v/>
      </c>
      <c r="Y1027" s="25" t="str">
        <f ca="1">IF(C1027&lt;NOW(),IF(AND(P1027&gt;Q1027,W1027&gt;X1027),S1027,IF(AND(P1027=Q1027,W1027=X1027),T1027,IF(AND(P1027&lt;Q1027,W1027&lt;X1027),U1027,0))),"")</f>
        <v/>
      </c>
      <c r="Z1027" s="25">
        <f>IF(AND(P1027=W1027,Q1027=X1027),1,0)</f>
        <v>1</v>
      </c>
      <c r="AA1027" s="25" t="str">
        <f>IF(Z1027=0,"",IF(ISBLANK(VLOOKUP(A1027,Database!A:AA,22,FALSE)),"",VLOOKUP(A1027,Database!A:AA,22,FALSE)))</f>
        <v>Exact</v>
      </c>
      <c r="AB1027" s="25">
        <f ca="1">IFERROR(IF(AND(Y1027&lt;&gt;"",OR(V1027="Terminé",V1027="En cours")),VLOOKUP(AA1027,Setup_ScoreExactBonus!A:D,4,FALSE),0),0)</f>
        <v>0</v>
      </c>
      <c r="AC1027" s="31" t="str">
        <f ca="1">IF(Y1027&lt;&gt;"", Y1027 + IF(Z1027=1,AB1027, 0), "")</f>
        <v/>
      </c>
      <c r="AD1027" s="31">
        <f ca="1">SUMIFS(AC$2:AC1027,D$2:D1027,D1027)*IF(R1027=0,1,2)</f>
        <v>0</v>
      </c>
    </row>
    <row r="1028" spans="1:30" x14ac:dyDescent="0.35">
      <c r="A1028" s="31">
        <f>IF(ISBLANK(B1028),"",COUNTIF(B$2:B1028,B1028))-1</f>
        <v>26</v>
      </c>
      <c r="B1028" s="31">
        <v>13</v>
      </c>
      <c r="C1028" s="10">
        <f>VLOOKUP($A1028,Database!$A:$Y,7,FALSE)</f>
        <v>46191.875</v>
      </c>
      <c r="D1028" s="31" t="str">
        <f>VLOOKUP(Pronostics!$B1028,Setup_MPP!$A:$G,3,FALSE)</f>
        <v>Julien_I</v>
      </c>
      <c r="E1028" s="31" t="str">
        <f>VLOOKUP(Pronostics!$B1028,Setup_MPP!$A:$G,2,FALSE)</f>
        <v>Julien INGE</v>
      </c>
      <c r="F1028" s="31" t="str">
        <f>VLOOKUP($B1028,Setup_MPP!$A:$E,4,FALSE)</f>
        <v>#C1E0EF</v>
      </c>
      <c r="G1028" s="31" t="str">
        <f>VLOOKUP($B1028,Setup_MPP!$A:$E,5,FALSE)</f>
        <v>#4F91B2</v>
      </c>
      <c r="H1028" s="31" t="str">
        <f>IFERROR(IF(AND(A1028&gt;=1,A1028&lt;=104),VLOOKUP($A1028,Location!$A:$J,6,FALSE),IF(A1028=0,"Avant l'ouverture",IF(OR(A1028=105,A1028=106),"Bonus"))),"")</f>
        <v>Tour 2</v>
      </c>
      <c r="I1028" s="31" t="str">
        <f>IF(LEFT(H1028,4)="Tour",VLOOKUP(A1028,Database!$A:$C,3,FALSE),"")</f>
        <v>B</v>
      </c>
      <c r="J1028" s="31" t="str">
        <f>VLOOKUP($A1028,Location!$A:$J,7,FALSE)</f>
        <v>Suisse</v>
      </c>
      <c r="K1028" s="31" t="str">
        <f>IFERROR(VLOOKUP(J1028,Setup_Team!$B:$C,2,FALSE), "TDB")</f>
        <v>CHE</v>
      </c>
      <c r="L1028" s="31" t="str">
        <f>VLOOKUP($A1028,Location!$A:$J,8,FALSE)</f>
        <v>Bosnie-Herzégovine</v>
      </c>
      <c r="M1028" s="31" t="str">
        <f>IFERROR(VLOOKUP(L1028,Setup_Team!$B:$C,2,FALSE), "TDB")</f>
        <v>BIH</v>
      </c>
      <c r="N1028" s="31" t="str">
        <f>VLOOKUP($A1028,Location!$A:$J,9,FALSE)</f>
        <v>Inglewood, Los Angeles, California</v>
      </c>
      <c r="O1028" s="31" t="str">
        <f>VLOOKUP($A1028,Location!$A:$J,10,FALSE)</f>
        <v>SoFi Stadium</v>
      </c>
      <c r="R1028" s="31">
        <v>0</v>
      </c>
      <c r="S1028" s="25">
        <f>VLOOKUP($A1028,Database!$A:$Y,10,FALSE)</f>
        <v>76</v>
      </c>
      <c r="T1028" s="25">
        <f>VLOOKUP($A1028,Database!$A:$Y,11,FALSE)</f>
        <v>108</v>
      </c>
      <c r="U1028" s="25">
        <f>VLOOKUP($A1028,Database!$A:$Y,12,FALSE)</f>
        <v>134</v>
      </c>
      <c r="V1028" s="25" t="str">
        <f>VLOOKUP(A1028,Database!A:M,13,FALSE)</f>
        <v>À venir</v>
      </c>
      <c r="W1028" s="25" t="str">
        <f>VLOOKUP($A1028,Database!$A:$Y,20,FALSE)</f>
        <v/>
      </c>
      <c r="X1028" s="25" t="str">
        <f>VLOOKUP($A1028,Database!$A:$Y,21,FALSE)</f>
        <v/>
      </c>
      <c r="Y1028" s="25" t="str">
        <f ca="1">IF(C1028&lt;NOW(),IF(AND(P1028&gt;Q1028,W1028&gt;X1028),S1028,IF(AND(P1028=Q1028,W1028=X1028),T1028,IF(AND(P1028&lt;Q1028,W1028&lt;X1028),U1028,0))),"")</f>
        <v/>
      </c>
      <c r="Z1028" s="25">
        <f>IF(AND(P1028=W1028,Q1028=X1028),1,0)</f>
        <v>1</v>
      </c>
      <c r="AA1028" s="25" t="str">
        <f>IF(Z1028=0,"",IF(ISBLANK(VLOOKUP(A1028,Database!A:AA,22,FALSE)),"",VLOOKUP(A1028,Database!A:AA,22,FALSE)))</f>
        <v>Exact</v>
      </c>
      <c r="AB1028" s="25">
        <f ca="1">IFERROR(IF(AND(Y1028&lt;&gt;"",OR(V1028="Terminé",V1028="En cours")),VLOOKUP(AA1028,Setup_ScoreExactBonus!A:D,4,FALSE),0),0)</f>
        <v>0</v>
      </c>
      <c r="AC1028" s="31" t="str">
        <f ca="1">IF(Y1028&lt;&gt;"", Y1028 + IF(Z1028=1,AB1028, 0), "")</f>
        <v/>
      </c>
      <c r="AD1028" s="31">
        <f ca="1">SUMIFS(AC$2:AC1028,D$2:D1028,D1028)*IF(R1028=0,1,2)</f>
        <v>0</v>
      </c>
    </row>
    <row r="1029" spans="1:30" x14ac:dyDescent="0.35">
      <c r="A1029" s="31">
        <f>IF(ISBLANK(B1029),"",COUNTIF(B$2:B1029,B1029))-1</f>
        <v>26</v>
      </c>
      <c r="B1029" s="31">
        <v>14</v>
      </c>
      <c r="C1029" s="10">
        <f>VLOOKUP($A1029,Database!$A:$Y,7,FALSE)</f>
        <v>46191.875</v>
      </c>
      <c r="D1029" s="31" t="str">
        <f>VLOOKUP(Pronostics!$B1029,Setup_MPP!$A:$G,3,FALSE)</f>
        <v>MarieEYT</v>
      </c>
      <c r="E1029" s="31" t="str">
        <f>VLOOKUP(Pronostics!$B1029,Setup_MPP!$A:$G,2,FALSE)</f>
        <v>Marie EXBRAYAT</v>
      </c>
      <c r="F1029" s="31" t="str">
        <f>VLOOKUP($B1029,Setup_MPP!$A:$E,4,FALSE)</f>
        <v>#FFAFD2</v>
      </c>
      <c r="G1029" s="31" t="str">
        <f>VLOOKUP($B1029,Setup_MPP!$A:$E,5,FALSE)</f>
        <v>#F2589B</v>
      </c>
      <c r="H1029" s="31" t="str">
        <f>IFERROR(IF(AND(A1029&gt;=1,A1029&lt;=104),VLOOKUP($A1029,Location!$A:$J,6,FALSE),IF(A1029=0,"Avant l'ouverture",IF(OR(A1029=105,A1029=106),"Bonus"))),"")</f>
        <v>Tour 2</v>
      </c>
      <c r="I1029" s="31" t="str">
        <f>IF(LEFT(H1029,4)="Tour",VLOOKUP(A1029,Database!$A:$C,3,FALSE),"")</f>
        <v>B</v>
      </c>
      <c r="J1029" s="31" t="str">
        <f>VLOOKUP($A1029,Location!$A:$J,7,FALSE)</f>
        <v>Suisse</v>
      </c>
      <c r="K1029" s="31" t="str">
        <f>IFERROR(VLOOKUP(J1029,Setup_Team!$B:$C,2,FALSE), "TDB")</f>
        <v>CHE</v>
      </c>
      <c r="L1029" s="31" t="str">
        <f>VLOOKUP($A1029,Location!$A:$J,8,FALSE)</f>
        <v>Bosnie-Herzégovine</v>
      </c>
      <c r="M1029" s="31" t="str">
        <f>IFERROR(VLOOKUP(L1029,Setup_Team!$B:$C,2,FALSE), "TDB")</f>
        <v>BIH</v>
      </c>
      <c r="N1029" s="31" t="str">
        <f>VLOOKUP($A1029,Location!$A:$J,9,FALSE)</f>
        <v>Inglewood, Los Angeles, California</v>
      </c>
      <c r="O1029" s="31" t="str">
        <f>VLOOKUP($A1029,Location!$A:$J,10,FALSE)</f>
        <v>SoFi Stadium</v>
      </c>
      <c r="R1029" s="31">
        <v>0</v>
      </c>
      <c r="S1029" s="25">
        <f>VLOOKUP($A1029,Database!$A:$Y,10,FALSE)</f>
        <v>76</v>
      </c>
      <c r="T1029" s="25">
        <f>VLOOKUP($A1029,Database!$A:$Y,11,FALSE)</f>
        <v>108</v>
      </c>
      <c r="U1029" s="25">
        <f>VLOOKUP($A1029,Database!$A:$Y,12,FALSE)</f>
        <v>134</v>
      </c>
      <c r="V1029" s="25" t="str">
        <f>VLOOKUP(A1029,Database!A:M,13,FALSE)</f>
        <v>À venir</v>
      </c>
      <c r="W1029" s="25" t="str">
        <f>VLOOKUP($A1029,Database!$A:$Y,20,FALSE)</f>
        <v/>
      </c>
      <c r="X1029" s="25" t="str">
        <f>VLOOKUP($A1029,Database!$A:$Y,21,FALSE)</f>
        <v/>
      </c>
      <c r="Y1029" s="25" t="str">
        <f ca="1">IF(C1029&lt;NOW(),IF(AND(P1029&gt;Q1029,W1029&gt;X1029),S1029,IF(AND(P1029=Q1029,W1029=X1029),T1029,IF(AND(P1029&lt;Q1029,W1029&lt;X1029),U1029,0))),"")</f>
        <v/>
      </c>
      <c r="Z1029" s="25">
        <f>IF(AND(P1029=W1029,Q1029=X1029),1,0)</f>
        <v>1</v>
      </c>
      <c r="AA1029" s="25" t="str">
        <f>IF(Z1029=0,"",IF(ISBLANK(VLOOKUP(A1029,Database!A:AA,22,FALSE)),"",VLOOKUP(A1029,Database!A:AA,22,FALSE)))</f>
        <v>Exact</v>
      </c>
      <c r="AB1029" s="25">
        <f ca="1">IFERROR(IF(AND(Y1029&lt;&gt;"",OR(V1029="Terminé",V1029="En cours")),VLOOKUP(AA1029,Setup_ScoreExactBonus!A:D,4,FALSE),0),0)</f>
        <v>0</v>
      </c>
      <c r="AC1029" s="31" t="str">
        <f ca="1">IF(Y1029&lt;&gt;"", Y1029 + IF(Z1029=1,AB1029, 0), "")</f>
        <v/>
      </c>
      <c r="AD1029" s="31">
        <f ca="1">SUMIFS(AC$2:AC1029,D$2:D1029,D1029)*IF(R1029=0,1,2)</f>
        <v>0</v>
      </c>
    </row>
    <row r="1030" spans="1:30" x14ac:dyDescent="0.35">
      <c r="A1030" s="31">
        <f>IF(ISBLANK(B1030),"",COUNTIF(B$2:B1030,B1030))-1</f>
        <v>26</v>
      </c>
      <c r="B1030" s="31">
        <v>15</v>
      </c>
      <c r="C1030" s="10">
        <f>VLOOKUP($A1030,Database!$A:$Y,7,FALSE)</f>
        <v>46191.875</v>
      </c>
      <c r="D1030" s="31" t="str">
        <f>VLOOKUP(Pronostics!$B1030,Setup_MPP!$A:$G,3,FALSE)</f>
        <v>Amine#8UL9R</v>
      </c>
      <c r="E1030" s="31" t="str">
        <f>VLOOKUP(Pronostics!$B1030,Setup_MPP!$A:$G,2,FALSE)</f>
        <v>Amine ZARROUKI</v>
      </c>
      <c r="F1030" s="31" t="str">
        <f>VLOOKUP($B1030,Setup_MPP!$A:$E,4,FALSE)</f>
        <v>#FF9898</v>
      </c>
      <c r="G1030" s="31" t="str">
        <f>VLOOKUP($B1030,Setup_MPP!$A:$E,5,FALSE)</f>
        <v>#FF5D5D</v>
      </c>
      <c r="H1030" s="31" t="str">
        <f>IFERROR(IF(AND(A1030&gt;=1,A1030&lt;=104),VLOOKUP($A1030,Location!$A:$J,6,FALSE),IF(A1030=0,"Avant l'ouverture",IF(OR(A1030=105,A1030=106),"Bonus"))),"")</f>
        <v>Tour 2</v>
      </c>
      <c r="I1030" s="31" t="str">
        <f>IF(LEFT(H1030,4)="Tour",VLOOKUP(A1030,Database!$A:$C,3,FALSE),"")</f>
        <v>B</v>
      </c>
      <c r="J1030" s="31" t="str">
        <f>VLOOKUP($A1030,Location!$A:$J,7,FALSE)</f>
        <v>Suisse</v>
      </c>
      <c r="K1030" s="31" t="str">
        <f>IFERROR(VLOOKUP(J1030,Setup_Team!$B:$C,2,FALSE), "TDB")</f>
        <v>CHE</v>
      </c>
      <c r="L1030" s="31" t="str">
        <f>VLOOKUP($A1030,Location!$A:$J,8,FALSE)</f>
        <v>Bosnie-Herzégovine</v>
      </c>
      <c r="M1030" s="31" t="str">
        <f>IFERROR(VLOOKUP(L1030,Setup_Team!$B:$C,2,FALSE), "TDB")</f>
        <v>BIH</v>
      </c>
      <c r="N1030" s="31" t="str">
        <f>VLOOKUP($A1030,Location!$A:$J,9,FALSE)</f>
        <v>Inglewood, Los Angeles, California</v>
      </c>
      <c r="O1030" s="31" t="str">
        <f>VLOOKUP($A1030,Location!$A:$J,10,FALSE)</f>
        <v>SoFi Stadium</v>
      </c>
      <c r="R1030" s="31">
        <v>0</v>
      </c>
      <c r="S1030" s="25">
        <f>VLOOKUP($A1030,Database!$A:$Y,10,FALSE)</f>
        <v>76</v>
      </c>
      <c r="T1030" s="25">
        <f>VLOOKUP($A1030,Database!$A:$Y,11,FALSE)</f>
        <v>108</v>
      </c>
      <c r="U1030" s="25">
        <f>VLOOKUP($A1030,Database!$A:$Y,12,FALSE)</f>
        <v>134</v>
      </c>
      <c r="V1030" s="25" t="str">
        <f>VLOOKUP(A1030,Database!A:M,13,FALSE)</f>
        <v>À venir</v>
      </c>
      <c r="W1030" s="25" t="str">
        <f>VLOOKUP($A1030,Database!$A:$Y,20,FALSE)</f>
        <v/>
      </c>
      <c r="X1030" s="25" t="str">
        <f>VLOOKUP($A1030,Database!$A:$Y,21,FALSE)</f>
        <v/>
      </c>
      <c r="Y1030" s="25" t="str">
        <f ca="1">IF(C1030&lt;NOW(),IF(AND(P1030&gt;Q1030,W1030&gt;X1030),S1030,IF(AND(P1030=Q1030,W1030=X1030),T1030,IF(AND(P1030&lt;Q1030,W1030&lt;X1030),U1030,0))),"")</f>
        <v/>
      </c>
      <c r="Z1030" s="25">
        <f>IF(AND(P1030=W1030,Q1030=X1030),1,0)</f>
        <v>1</v>
      </c>
      <c r="AA1030" s="25" t="str">
        <f>IF(Z1030=0,"",IF(ISBLANK(VLOOKUP(A1030,Database!A:AA,22,FALSE)),"",VLOOKUP(A1030,Database!A:AA,22,FALSE)))</f>
        <v>Exact</v>
      </c>
      <c r="AB1030" s="25">
        <f ca="1">IFERROR(IF(AND(Y1030&lt;&gt;"",OR(V1030="Terminé",V1030="En cours")),VLOOKUP(AA1030,Setup_ScoreExactBonus!A:D,4,FALSE),0),0)</f>
        <v>0</v>
      </c>
      <c r="AC1030" s="31" t="str">
        <f ca="1">IF(Y1030&lt;&gt;"", Y1030 + IF(Z1030=1,AB1030, 0), "")</f>
        <v/>
      </c>
      <c r="AD1030" s="31">
        <f ca="1">SUMIFS(AC$2:AC1030,D$2:D1030,D1030)*IF(R1030=0,1,2)</f>
        <v>0</v>
      </c>
    </row>
    <row r="1031" spans="1:30" x14ac:dyDescent="0.35">
      <c r="A1031" s="31">
        <f>IF(ISBLANK(B1031),"",COUNTIF(B$2:B1031,B1031))-1</f>
        <v>26</v>
      </c>
      <c r="B1031" s="31">
        <v>16</v>
      </c>
      <c r="C1031" s="10">
        <f>VLOOKUP($A1031,Database!$A:$Y,7,FALSE)</f>
        <v>46191.875</v>
      </c>
      <c r="D1031" s="31" t="str">
        <f>VLOOKUP(Pronostics!$B1031,Setup_MPP!$A:$G,3,FALSE)</f>
        <v>Laura#8V93E</v>
      </c>
      <c r="E1031" s="31" t="str">
        <f>VLOOKUP(Pronostics!$B1031,Setup_MPP!$A:$G,2,FALSE)</f>
        <v>Laura GIULIANO</v>
      </c>
      <c r="F1031" s="31" t="str">
        <f>VLOOKUP($B1031,Setup_MPP!$A:$E,4,FALSE)</f>
        <v>#86A4FE</v>
      </c>
      <c r="G1031" s="31" t="str">
        <f>VLOOKUP($B1031,Setup_MPP!$A:$E,5,FALSE)</f>
        <v>#3769FF</v>
      </c>
      <c r="H1031" s="31" t="str">
        <f>IFERROR(IF(AND(A1031&gt;=1,A1031&lt;=104),VLOOKUP($A1031,Location!$A:$J,6,FALSE),IF(A1031=0,"Avant l'ouverture",IF(OR(A1031=105,A1031=106),"Bonus"))),"")</f>
        <v>Tour 2</v>
      </c>
      <c r="I1031" s="31" t="str">
        <f>IF(LEFT(H1031,4)="Tour",VLOOKUP(A1031,Database!$A:$C,3,FALSE),"")</f>
        <v>B</v>
      </c>
      <c r="J1031" s="31" t="str">
        <f>VLOOKUP($A1031,Location!$A:$J,7,FALSE)</f>
        <v>Suisse</v>
      </c>
      <c r="K1031" s="31" t="str">
        <f>IFERROR(VLOOKUP(J1031,Setup_Team!$B:$C,2,FALSE), "TDB")</f>
        <v>CHE</v>
      </c>
      <c r="L1031" s="31" t="str">
        <f>VLOOKUP($A1031,Location!$A:$J,8,FALSE)</f>
        <v>Bosnie-Herzégovine</v>
      </c>
      <c r="M1031" s="31" t="str">
        <f>IFERROR(VLOOKUP(L1031,Setup_Team!$B:$C,2,FALSE), "TDB")</f>
        <v>BIH</v>
      </c>
      <c r="N1031" s="31" t="str">
        <f>VLOOKUP($A1031,Location!$A:$J,9,FALSE)</f>
        <v>Inglewood, Los Angeles, California</v>
      </c>
      <c r="O1031" s="31" t="str">
        <f>VLOOKUP($A1031,Location!$A:$J,10,FALSE)</f>
        <v>SoFi Stadium</v>
      </c>
      <c r="R1031" s="31">
        <v>0</v>
      </c>
      <c r="S1031" s="25">
        <f>VLOOKUP($A1031,Database!$A:$Y,10,FALSE)</f>
        <v>76</v>
      </c>
      <c r="T1031" s="25">
        <f>VLOOKUP($A1031,Database!$A:$Y,11,FALSE)</f>
        <v>108</v>
      </c>
      <c r="U1031" s="25">
        <f>VLOOKUP($A1031,Database!$A:$Y,12,FALSE)</f>
        <v>134</v>
      </c>
      <c r="V1031" s="25" t="str">
        <f>VLOOKUP(A1031,Database!A:M,13,FALSE)</f>
        <v>À venir</v>
      </c>
      <c r="W1031" s="25" t="str">
        <f>VLOOKUP($A1031,Database!$A:$Y,20,FALSE)</f>
        <v/>
      </c>
      <c r="X1031" s="25" t="str">
        <f>VLOOKUP($A1031,Database!$A:$Y,21,FALSE)</f>
        <v/>
      </c>
      <c r="Y1031" s="25" t="str">
        <f ca="1">IF(C1031&lt;NOW(),IF(AND(P1031&gt;Q1031,W1031&gt;X1031),S1031,IF(AND(P1031=Q1031,W1031=X1031),T1031,IF(AND(P1031&lt;Q1031,W1031&lt;X1031),U1031,0))),"")</f>
        <v/>
      </c>
      <c r="Z1031" s="25">
        <f>IF(AND(P1031=W1031,Q1031=X1031),1,0)</f>
        <v>1</v>
      </c>
      <c r="AA1031" s="25" t="str">
        <f>IF(Z1031=0,"",IF(ISBLANK(VLOOKUP(A1031,Database!A:AA,22,FALSE)),"",VLOOKUP(A1031,Database!A:AA,22,FALSE)))</f>
        <v>Exact</v>
      </c>
      <c r="AB1031" s="25">
        <f ca="1">IFERROR(IF(AND(Y1031&lt;&gt;"",OR(V1031="Terminé",V1031="En cours")),VLOOKUP(AA1031,Setup_ScoreExactBonus!A:D,4,FALSE),0),0)</f>
        <v>0</v>
      </c>
      <c r="AC1031" s="31" t="str">
        <f ca="1">IF(Y1031&lt;&gt;"", Y1031 + IF(Z1031=1,AB1031, 0), "")</f>
        <v/>
      </c>
      <c r="AD1031" s="31">
        <f ca="1">SUMIFS(AC$2:AC1031,D$2:D1031,D1031)*IF(R1031=0,1,2)</f>
        <v>0</v>
      </c>
    </row>
    <row r="1032" spans="1:30" x14ac:dyDescent="0.35">
      <c r="A1032" s="31">
        <f>IF(ISBLANK(B1032),"",COUNTIF(B$2:B1032,B1032))-1</f>
        <v>26</v>
      </c>
      <c r="B1032" s="31">
        <v>17</v>
      </c>
      <c r="C1032" s="10">
        <f>VLOOKUP($A1032,Database!$A:$Y,7,FALSE)</f>
        <v>46191.875</v>
      </c>
      <c r="D1032" s="31" t="str">
        <f>VLOOKUP(Pronostics!$B1032,Setup_MPP!$A:$G,3,FALSE)</f>
        <v>Joueur17</v>
      </c>
      <c r="E1032" s="31" t="str">
        <f>VLOOKUP(Pronostics!$B1032,Setup_MPP!$A:$G,2,FALSE)</f>
        <v>Joueur17</v>
      </c>
      <c r="F1032" s="31" t="str">
        <f>VLOOKUP($B1032,Setup_MPP!$A:$E,4,FALSE)</f>
        <v>#FFB0B0</v>
      </c>
      <c r="G1032" s="31" t="str">
        <f>VLOOKUP($B1032,Setup_MPP!$A:$E,5,FALSE)</f>
        <v>#F25757</v>
      </c>
      <c r="H1032" s="31" t="str">
        <f>IFERROR(IF(AND(A1032&gt;=1,A1032&lt;=104),VLOOKUP($A1032,Location!$A:$J,6,FALSE),IF(A1032=0,"Avant l'ouverture",IF(OR(A1032=105,A1032=106),"Bonus"))),"")</f>
        <v>Tour 2</v>
      </c>
      <c r="I1032" s="31" t="str">
        <f>IF(LEFT(H1032,4)="Tour",VLOOKUP(A1032,Database!$A:$C,3,FALSE),"")</f>
        <v>B</v>
      </c>
      <c r="J1032" s="31" t="str">
        <f>VLOOKUP($A1032,Location!$A:$J,7,FALSE)</f>
        <v>Suisse</v>
      </c>
      <c r="K1032" s="31" t="str">
        <f>IFERROR(VLOOKUP(J1032,Setup_Team!$B:$C,2,FALSE), "TDB")</f>
        <v>CHE</v>
      </c>
      <c r="L1032" s="31" t="str">
        <f>VLOOKUP($A1032,Location!$A:$J,8,FALSE)</f>
        <v>Bosnie-Herzégovine</v>
      </c>
      <c r="M1032" s="31" t="str">
        <f>IFERROR(VLOOKUP(L1032,Setup_Team!$B:$C,2,FALSE), "TDB")</f>
        <v>BIH</v>
      </c>
      <c r="N1032" s="31" t="str">
        <f>VLOOKUP($A1032,Location!$A:$J,9,FALSE)</f>
        <v>Inglewood, Los Angeles, California</v>
      </c>
      <c r="O1032" s="31" t="str">
        <f>VLOOKUP($A1032,Location!$A:$J,10,FALSE)</f>
        <v>SoFi Stadium</v>
      </c>
      <c r="R1032" s="31">
        <v>0</v>
      </c>
      <c r="S1032" s="25">
        <f>VLOOKUP($A1032,Database!$A:$Y,10,FALSE)</f>
        <v>76</v>
      </c>
      <c r="T1032" s="25">
        <f>VLOOKUP($A1032,Database!$A:$Y,11,FALSE)</f>
        <v>108</v>
      </c>
      <c r="U1032" s="25">
        <f>VLOOKUP($A1032,Database!$A:$Y,12,FALSE)</f>
        <v>134</v>
      </c>
      <c r="V1032" s="25" t="str">
        <f>VLOOKUP(A1032,Database!A:M,13,FALSE)</f>
        <v>À venir</v>
      </c>
      <c r="W1032" s="25" t="str">
        <f>VLOOKUP($A1032,Database!$A:$Y,20,FALSE)</f>
        <v/>
      </c>
      <c r="X1032" s="25" t="str">
        <f>VLOOKUP($A1032,Database!$A:$Y,21,FALSE)</f>
        <v/>
      </c>
      <c r="Y1032" s="25" t="str">
        <f ca="1">IF(C1032&lt;NOW(),IF(AND(P1032&gt;Q1032,W1032&gt;X1032),S1032,IF(AND(P1032=Q1032,W1032=X1032),T1032,IF(AND(P1032&lt;Q1032,W1032&lt;X1032),U1032,0))),"")</f>
        <v/>
      </c>
      <c r="Z1032" s="25">
        <f>IF(AND(P1032=W1032,Q1032=X1032),1,0)</f>
        <v>1</v>
      </c>
      <c r="AA1032" s="25" t="str">
        <f>IF(Z1032=0,"",IF(ISBLANK(VLOOKUP(A1032,Database!A:AA,22,FALSE)),"",VLOOKUP(A1032,Database!A:AA,22,FALSE)))</f>
        <v>Exact</v>
      </c>
      <c r="AB1032" s="25">
        <f ca="1">IFERROR(IF(AND(Y1032&lt;&gt;"",OR(V1032="Terminé",V1032="En cours")),VLOOKUP(AA1032,Setup_ScoreExactBonus!A:D,4,FALSE),0),0)</f>
        <v>0</v>
      </c>
      <c r="AC1032" s="31" t="str">
        <f ca="1">IF(Y1032&lt;&gt;"", Y1032 + IF(Z1032=1,AB1032, 0), "")</f>
        <v/>
      </c>
      <c r="AD1032" s="31">
        <f ca="1">SUMIFS(AC$2:AC1032,D$2:D1032,D1032)*IF(R1032=0,1,2)</f>
        <v>0</v>
      </c>
    </row>
    <row r="1033" spans="1:30" x14ac:dyDescent="0.35">
      <c r="A1033" s="31">
        <f>IF(ISBLANK(B1033),"",COUNTIF(B$2:B1033,B1033))-1</f>
        <v>26</v>
      </c>
      <c r="B1033" s="31">
        <v>18</v>
      </c>
      <c r="C1033" s="10">
        <f>VLOOKUP($A1033,Database!$A:$Y,7,FALSE)</f>
        <v>46191.875</v>
      </c>
      <c r="D1033" s="31" t="str">
        <f>VLOOKUP(Pronostics!$B1033,Setup_MPP!$A:$G,3,FALSE)</f>
        <v>Joueur18</v>
      </c>
      <c r="E1033" s="31" t="str">
        <f>VLOOKUP(Pronostics!$B1033,Setup_MPP!$A:$G,2,FALSE)</f>
        <v>Joueur18</v>
      </c>
      <c r="F1033" s="31" t="str">
        <f>VLOOKUP($B1033,Setup_MPP!$A:$E,4,FALSE)</f>
        <v>#FFC9B0</v>
      </c>
      <c r="G1033" s="31" t="str">
        <f>VLOOKUP($B1033,Setup_MPP!$A:$E,5,FALSE)</f>
        <v>#F28D57</v>
      </c>
      <c r="H1033" s="31" t="str">
        <f>IFERROR(IF(AND(A1033&gt;=1,A1033&lt;=104),VLOOKUP($A1033,Location!$A:$J,6,FALSE),IF(A1033=0,"Avant l'ouverture",IF(OR(A1033=105,A1033=106),"Bonus"))),"")</f>
        <v>Tour 2</v>
      </c>
      <c r="I1033" s="31" t="str">
        <f>IF(LEFT(H1033,4)="Tour",VLOOKUP(A1033,Database!$A:$C,3,FALSE),"")</f>
        <v>B</v>
      </c>
      <c r="J1033" s="31" t="str">
        <f>VLOOKUP($A1033,Location!$A:$J,7,FALSE)</f>
        <v>Suisse</v>
      </c>
      <c r="K1033" s="31" t="str">
        <f>IFERROR(VLOOKUP(J1033,Setup_Team!$B:$C,2,FALSE), "TDB")</f>
        <v>CHE</v>
      </c>
      <c r="L1033" s="31" t="str">
        <f>VLOOKUP($A1033,Location!$A:$J,8,FALSE)</f>
        <v>Bosnie-Herzégovine</v>
      </c>
      <c r="M1033" s="31" t="str">
        <f>IFERROR(VLOOKUP(L1033,Setup_Team!$B:$C,2,FALSE), "TDB")</f>
        <v>BIH</v>
      </c>
      <c r="N1033" s="31" t="str">
        <f>VLOOKUP($A1033,Location!$A:$J,9,FALSE)</f>
        <v>Inglewood, Los Angeles, California</v>
      </c>
      <c r="O1033" s="31" t="str">
        <f>VLOOKUP($A1033,Location!$A:$J,10,FALSE)</f>
        <v>SoFi Stadium</v>
      </c>
      <c r="R1033" s="31">
        <v>0</v>
      </c>
      <c r="S1033" s="25">
        <f>VLOOKUP($A1033,Database!$A:$Y,10,FALSE)</f>
        <v>76</v>
      </c>
      <c r="T1033" s="25">
        <f>VLOOKUP($A1033,Database!$A:$Y,11,FALSE)</f>
        <v>108</v>
      </c>
      <c r="U1033" s="25">
        <f>VLOOKUP($A1033,Database!$A:$Y,12,FALSE)</f>
        <v>134</v>
      </c>
      <c r="V1033" s="25" t="str">
        <f>VLOOKUP(A1033,Database!A:M,13,FALSE)</f>
        <v>À venir</v>
      </c>
      <c r="W1033" s="25" t="str">
        <f>VLOOKUP($A1033,Database!$A:$Y,20,FALSE)</f>
        <v/>
      </c>
      <c r="X1033" s="25" t="str">
        <f>VLOOKUP($A1033,Database!$A:$Y,21,FALSE)</f>
        <v/>
      </c>
      <c r="Y1033" s="25" t="str">
        <f ca="1">IF(C1033&lt;NOW(),IF(AND(P1033&gt;Q1033,W1033&gt;X1033),S1033,IF(AND(P1033=Q1033,W1033=X1033),T1033,IF(AND(P1033&lt;Q1033,W1033&lt;X1033),U1033,0))),"")</f>
        <v/>
      </c>
      <c r="Z1033" s="25">
        <f>IF(AND(P1033=W1033,Q1033=X1033),1,0)</f>
        <v>1</v>
      </c>
      <c r="AA1033" s="25" t="str">
        <f>IF(Z1033=0,"",IF(ISBLANK(VLOOKUP(A1033,Database!A:AA,22,FALSE)),"",VLOOKUP(A1033,Database!A:AA,22,FALSE)))</f>
        <v>Exact</v>
      </c>
      <c r="AB1033" s="25">
        <f ca="1">IFERROR(IF(AND(Y1033&lt;&gt;"",OR(V1033="Terminé",V1033="En cours")),VLOOKUP(AA1033,Setup_ScoreExactBonus!A:D,4,FALSE),0),0)</f>
        <v>0</v>
      </c>
      <c r="AC1033" s="31" t="str">
        <f ca="1">IF(Y1033&lt;&gt;"", Y1033 + IF(Z1033=1,AB1033, 0), "")</f>
        <v/>
      </c>
      <c r="AD1033" s="31">
        <f ca="1">SUMIFS(AC$2:AC1033,D$2:D1033,D1033)*IF(R1033=0,1,2)</f>
        <v>0</v>
      </c>
    </row>
    <row r="1034" spans="1:30" x14ac:dyDescent="0.35">
      <c r="A1034" s="31">
        <f>IF(ISBLANK(B1034),"",COUNTIF(B$2:B1034,B1034))-1</f>
        <v>26</v>
      </c>
      <c r="B1034" s="31">
        <v>19</v>
      </c>
      <c r="C1034" s="10">
        <f>VLOOKUP($A1034,Database!$A:$Y,7,FALSE)</f>
        <v>46191.875</v>
      </c>
      <c r="D1034" s="31" t="str">
        <f>VLOOKUP(Pronostics!$B1034,Setup_MPP!$A:$G,3,FALSE)</f>
        <v>Joueur19</v>
      </c>
      <c r="E1034" s="31" t="str">
        <f>VLOOKUP(Pronostics!$B1034,Setup_MPP!$A:$G,2,FALSE)</f>
        <v>Joueur19</v>
      </c>
      <c r="F1034" s="31" t="str">
        <f>VLOOKUP($B1034,Setup_MPP!$A:$E,4,FALSE)</f>
        <v>#D5D5D5</v>
      </c>
      <c r="G1034" s="31" t="str">
        <f>VLOOKUP($B1034,Setup_MPP!$A:$E,5,FALSE)</f>
        <v>#727272</v>
      </c>
      <c r="H1034" s="31" t="str">
        <f>IFERROR(IF(AND(A1034&gt;=1,A1034&lt;=104),VLOOKUP($A1034,Location!$A:$J,6,FALSE),IF(A1034=0,"Avant l'ouverture",IF(OR(A1034=105,A1034=106),"Bonus"))),"")</f>
        <v>Tour 2</v>
      </c>
      <c r="I1034" s="31" t="str">
        <f>IF(LEFT(H1034,4)="Tour",VLOOKUP(A1034,Database!$A:$C,3,FALSE),"")</f>
        <v>B</v>
      </c>
      <c r="J1034" s="31" t="str">
        <f>VLOOKUP($A1034,Location!$A:$J,7,FALSE)</f>
        <v>Suisse</v>
      </c>
      <c r="K1034" s="31" t="str">
        <f>IFERROR(VLOOKUP(J1034,Setup_Team!$B:$C,2,FALSE), "TDB")</f>
        <v>CHE</v>
      </c>
      <c r="L1034" s="31" t="str">
        <f>VLOOKUP($A1034,Location!$A:$J,8,FALSE)</f>
        <v>Bosnie-Herzégovine</v>
      </c>
      <c r="M1034" s="31" t="str">
        <f>IFERROR(VLOOKUP(L1034,Setup_Team!$B:$C,2,FALSE), "TDB")</f>
        <v>BIH</v>
      </c>
      <c r="N1034" s="31" t="str">
        <f>VLOOKUP($A1034,Location!$A:$J,9,FALSE)</f>
        <v>Inglewood, Los Angeles, California</v>
      </c>
      <c r="O1034" s="31" t="str">
        <f>VLOOKUP($A1034,Location!$A:$J,10,FALSE)</f>
        <v>SoFi Stadium</v>
      </c>
      <c r="R1034" s="31">
        <v>0</v>
      </c>
      <c r="S1034" s="25">
        <f>VLOOKUP($A1034,Database!$A:$Y,10,FALSE)</f>
        <v>76</v>
      </c>
      <c r="T1034" s="25">
        <f>VLOOKUP($A1034,Database!$A:$Y,11,FALSE)</f>
        <v>108</v>
      </c>
      <c r="U1034" s="25">
        <f>VLOOKUP($A1034,Database!$A:$Y,12,FALSE)</f>
        <v>134</v>
      </c>
      <c r="V1034" s="25" t="str">
        <f>VLOOKUP(A1034,Database!A:M,13,FALSE)</f>
        <v>À venir</v>
      </c>
      <c r="W1034" s="25" t="str">
        <f>VLOOKUP($A1034,Database!$A:$Y,20,FALSE)</f>
        <v/>
      </c>
      <c r="X1034" s="25" t="str">
        <f>VLOOKUP($A1034,Database!$A:$Y,21,FALSE)</f>
        <v/>
      </c>
      <c r="Y1034" s="25" t="str">
        <f ca="1">IF(C1034&lt;NOW(),IF(AND(P1034&gt;Q1034,W1034&gt;X1034),S1034,IF(AND(P1034=Q1034,W1034=X1034),T1034,IF(AND(P1034&lt;Q1034,W1034&lt;X1034),U1034,0))),"")</f>
        <v/>
      </c>
      <c r="Z1034" s="25">
        <f>IF(AND(P1034=W1034,Q1034=X1034),1,0)</f>
        <v>1</v>
      </c>
      <c r="AA1034" s="25" t="str">
        <f>IF(Z1034=0,"",IF(ISBLANK(VLOOKUP(A1034,Database!A:AA,22,FALSE)),"",VLOOKUP(A1034,Database!A:AA,22,FALSE)))</f>
        <v>Exact</v>
      </c>
      <c r="AB1034" s="25">
        <f ca="1">IFERROR(IF(AND(Y1034&lt;&gt;"",OR(V1034="Terminé",V1034="En cours")),VLOOKUP(AA1034,Setup_ScoreExactBonus!A:D,4,FALSE),0),0)</f>
        <v>0</v>
      </c>
      <c r="AC1034" s="31" t="str">
        <f ca="1">IF(Y1034&lt;&gt;"", Y1034 + IF(Z1034=1,AB1034, 0), "")</f>
        <v/>
      </c>
      <c r="AD1034" s="31">
        <f ca="1">SUMIFS(AC$2:AC1034,D$2:D1034,D1034)*IF(R1034=0,1,2)</f>
        <v>0</v>
      </c>
    </row>
    <row r="1035" spans="1:30" x14ac:dyDescent="0.35">
      <c r="A1035" s="31">
        <f>IF(ISBLANK(B1035),"",COUNTIF(B$2:B1035,B1035))-1</f>
        <v>26</v>
      </c>
      <c r="B1035" s="31">
        <v>20</v>
      </c>
      <c r="C1035" s="10">
        <f>VLOOKUP($A1035,Database!$A:$Y,7,FALSE)</f>
        <v>46191.875</v>
      </c>
      <c r="D1035" s="31" t="str">
        <f>VLOOKUP(Pronostics!$B1035,Setup_MPP!$A:$G,3,FALSE)</f>
        <v>Joueur20</v>
      </c>
      <c r="E1035" s="31" t="str">
        <f>VLOOKUP(Pronostics!$B1035,Setup_MPP!$A:$G,2,FALSE)</f>
        <v>Joueur20</v>
      </c>
      <c r="F1035" s="31" t="str">
        <f>VLOOKUP($B1035,Setup_MPP!$A:$E,4,FALSE)</f>
        <v>#D5D5D5</v>
      </c>
      <c r="G1035" s="31" t="str">
        <f>VLOOKUP($B1035,Setup_MPP!$A:$E,5,FALSE)</f>
        <v>#727272</v>
      </c>
      <c r="H1035" s="31" t="str">
        <f>IFERROR(IF(AND(A1035&gt;=1,A1035&lt;=104),VLOOKUP($A1035,Location!$A:$J,6,FALSE),IF(A1035=0,"Avant l'ouverture",IF(OR(A1035=105,A1035=106),"Bonus"))),"")</f>
        <v>Tour 2</v>
      </c>
      <c r="I1035" s="31" t="str">
        <f>IF(LEFT(H1035,4)="Tour",VLOOKUP(A1035,Database!$A:$C,3,FALSE),"")</f>
        <v>B</v>
      </c>
      <c r="J1035" s="31" t="str">
        <f>VLOOKUP($A1035,Location!$A:$J,7,FALSE)</f>
        <v>Suisse</v>
      </c>
      <c r="K1035" s="31" t="str">
        <f>IFERROR(VLOOKUP(J1035,Setup_Team!$B:$C,2,FALSE), "TDB")</f>
        <v>CHE</v>
      </c>
      <c r="L1035" s="31" t="str">
        <f>VLOOKUP($A1035,Location!$A:$J,8,FALSE)</f>
        <v>Bosnie-Herzégovine</v>
      </c>
      <c r="M1035" s="31" t="str">
        <f>IFERROR(VLOOKUP(L1035,Setup_Team!$B:$C,2,FALSE), "TDB")</f>
        <v>BIH</v>
      </c>
      <c r="N1035" s="31" t="str">
        <f>VLOOKUP($A1035,Location!$A:$J,9,FALSE)</f>
        <v>Inglewood, Los Angeles, California</v>
      </c>
      <c r="O1035" s="31" t="str">
        <f>VLOOKUP($A1035,Location!$A:$J,10,FALSE)</f>
        <v>SoFi Stadium</v>
      </c>
      <c r="R1035" s="31">
        <v>0</v>
      </c>
      <c r="S1035" s="25">
        <f>VLOOKUP($A1035,Database!$A:$Y,10,FALSE)</f>
        <v>76</v>
      </c>
      <c r="T1035" s="25">
        <f>VLOOKUP($A1035,Database!$A:$Y,11,FALSE)</f>
        <v>108</v>
      </c>
      <c r="U1035" s="25">
        <f>VLOOKUP($A1035,Database!$A:$Y,12,FALSE)</f>
        <v>134</v>
      </c>
      <c r="V1035" s="25" t="str">
        <f>VLOOKUP(A1035,Database!A:M,13,FALSE)</f>
        <v>À venir</v>
      </c>
      <c r="W1035" s="25" t="str">
        <f>VLOOKUP($A1035,Database!$A:$Y,20,FALSE)</f>
        <v/>
      </c>
      <c r="X1035" s="25" t="str">
        <f>VLOOKUP($A1035,Database!$A:$Y,21,FALSE)</f>
        <v/>
      </c>
      <c r="Y1035" s="25" t="str">
        <f ca="1">IF(C1035&lt;NOW(),IF(AND(P1035&gt;Q1035,W1035&gt;X1035),S1035,IF(AND(P1035=Q1035,W1035=X1035),T1035,IF(AND(P1035&lt;Q1035,W1035&lt;X1035),U1035,0))),"")</f>
        <v/>
      </c>
      <c r="Z1035" s="25">
        <f>IF(AND(P1035=W1035,Q1035=X1035),1,0)</f>
        <v>1</v>
      </c>
      <c r="AA1035" s="25" t="str">
        <f>IF(Z1035=0,"",IF(ISBLANK(VLOOKUP(A1035,Database!A:AA,22,FALSE)),"",VLOOKUP(A1035,Database!A:AA,22,FALSE)))</f>
        <v>Exact</v>
      </c>
      <c r="AB1035" s="25">
        <f ca="1">IFERROR(IF(AND(Y1035&lt;&gt;"",OR(V1035="Terminé",V1035="En cours")),VLOOKUP(AA1035,Setup_ScoreExactBonus!A:D,4,FALSE),0),0)</f>
        <v>0</v>
      </c>
      <c r="AC1035" s="31" t="str">
        <f ca="1">IF(Y1035&lt;&gt;"", Y1035 + IF(Z1035=1,AB1035, 0), "")</f>
        <v/>
      </c>
      <c r="AD1035" s="31">
        <f ca="1">SUMIFS(AC$2:AC1035,D$2:D1035,D1035)*IF(R1035=0,1,2)</f>
        <v>0</v>
      </c>
    </row>
    <row r="1036" spans="1:30" x14ac:dyDescent="0.35">
      <c r="A1036" s="31">
        <f>IF(ISBLANK(B1036),"",COUNTIF(B$2:B1036,B1036))-1</f>
        <v>26</v>
      </c>
      <c r="B1036" s="31">
        <v>21</v>
      </c>
      <c r="C1036" s="10">
        <f>VLOOKUP($A1036,Database!$A:$Y,7,FALSE)</f>
        <v>46191.875</v>
      </c>
      <c r="D1036" s="31" t="str">
        <f>VLOOKUP(Pronostics!$B1036,Setup_MPP!$A:$G,3,FALSE)</f>
        <v>Joueur21</v>
      </c>
      <c r="E1036" s="31" t="str">
        <f>VLOOKUP(Pronostics!$B1036,Setup_MPP!$A:$G,2,FALSE)</f>
        <v>Joueur21</v>
      </c>
      <c r="F1036" s="31" t="str">
        <f>VLOOKUP($B1036,Setup_MPP!$A:$E,4,FALSE)</f>
        <v>#D5D5D5</v>
      </c>
      <c r="G1036" s="31" t="str">
        <f>VLOOKUP($B1036,Setup_MPP!$A:$E,5,FALSE)</f>
        <v>#727272</v>
      </c>
      <c r="H1036" s="31" t="str">
        <f>IFERROR(IF(AND(A1036&gt;=1,A1036&lt;=104),VLOOKUP($A1036,Location!$A:$J,6,FALSE),IF(A1036=0,"Avant l'ouverture",IF(OR(A1036=105,A1036=106),"Bonus"))),"")</f>
        <v>Tour 2</v>
      </c>
      <c r="I1036" s="31" t="str">
        <f>IF(LEFT(H1036,4)="Tour",VLOOKUP(A1036,Database!$A:$C,3,FALSE),"")</f>
        <v>B</v>
      </c>
      <c r="J1036" s="31" t="str">
        <f>VLOOKUP($A1036,Location!$A:$J,7,FALSE)</f>
        <v>Suisse</v>
      </c>
      <c r="K1036" s="31" t="str">
        <f>IFERROR(VLOOKUP(J1036,Setup_Team!$B:$C,2,FALSE), "TDB")</f>
        <v>CHE</v>
      </c>
      <c r="L1036" s="31" t="str">
        <f>VLOOKUP($A1036,Location!$A:$J,8,FALSE)</f>
        <v>Bosnie-Herzégovine</v>
      </c>
      <c r="M1036" s="31" t="str">
        <f>IFERROR(VLOOKUP(L1036,Setup_Team!$B:$C,2,FALSE), "TDB")</f>
        <v>BIH</v>
      </c>
      <c r="N1036" s="31" t="str">
        <f>VLOOKUP($A1036,Location!$A:$J,9,FALSE)</f>
        <v>Inglewood, Los Angeles, California</v>
      </c>
      <c r="O1036" s="31" t="str">
        <f>VLOOKUP($A1036,Location!$A:$J,10,FALSE)</f>
        <v>SoFi Stadium</v>
      </c>
      <c r="R1036" s="31">
        <v>0</v>
      </c>
      <c r="S1036" s="25">
        <f>VLOOKUP($A1036,Database!$A:$Y,10,FALSE)</f>
        <v>76</v>
      </c>
      <c r="T1036" s="25">
        <f>VLOOKUP($A1036,Database!$A:$Y,11,FALSE)</f>
        <v>108</v>
      </c>
      <c r="U1036" s="25">
        <f>VLOOKUP($A1036,Database!$A:$Y,12,FALSE)</f>
        <v>134</v>
      </c>
      <c r="V1036" s="25" t="str">
        <f>VLOOKUP(A1036,Database!A:M,13,FALSE)</f>
        <v>À venir</v>
      </c>
      <c r="W1036" s="25" t="str">
        <f>VLOOKUP($A1036,Database!$A:$Y,20,FALSE)</f>
        <v/>
      </c>
      <c r="X1036" s="25" t="str">
        <f>VLOOKUP($A1036,Database!$A:$Y,21,FALSE)</f>
        <v/>
      </c>
      <c r="Y1036" s="25" t="str">
        <f ca="1">IF(C1036&lt;NOW(),IF(AND(P1036&gt;Q1036,W1036&gt;X1036),S1036,IF(AND(P1036=Q1036,W1036=X1036),T1036,IF(AND(P1036&lt;Q1036,W1036&lt;X1036),U1036,0))),"")</f>
        <v/>
      </c>
      <c r="Z1036" s="25">
        <f>IF(AND(P1036=W1036,Q1036=X1036),1,0)</f>
        <v>1</v>
      </c>
      <c r="AA1036" s="25" t="str">
        <f>IF(Z1036=0,"",IF(ISBLANK(VLOOKUP(A1036,Database!A:AA,22,FALSE)),"",VLOOKUP(A1036,Database!A:AA,22,FALSE)))</f>
        <v>Exact</v>
      </c>
      <c r="AB1036" s="25">
        <f ca="1">IFERROR(IF(AND(Y1036&lt;&gt;"",OR(V1036="Terminé",V1036="En cours")),VLOOKUP(AA1036,Setup_ScoreExactBonus!A:D,4,FALSE),0),0)</f>
        <v>0</v>
      </c>
      <c r="AC1036" s="31" t="str">
        <f ca="1">IF(Y1036&lt;&gt;"", Y1036 + IF(Z1036=1,AB1036, 0), "")</f>
        <v/>
      </c>
      <c r="AD1036" s="31">
        <f ca="1">SUMIFS(AC$2:AC1036,D$2:D1036,D1036)*IF(R1036=0,1,2)</f>
        <v>0</v>
      </c>
    </row>
    <row r="1037" spans="1:30" x14ac:dyDescent="0.35">
      <c r="A1037" s="31">
        <f>IF(ISBLANK(B1037),"",COUNTIF(B$2:B1037,B1037))-1</f>
        <v>26</v>
      </c>
      <c r="B1037" s="31">
        <v>22</v>
      </c>
      <c r="C1037" s="10">
        <f>VLOOKUP($A1037,Database!$A:$Y,7,FALSE)</f>
        <v>46191.875</v>
      </c>
      <c r="D1037" s="31" t="str">
        <f>VLOOKUP(Pronostics!$B1037,Setup_MPP!$A:$G,3,FALSE)</f>
        <v>Joueur22</v>
      </c>
      <c r="E1037" s="31" t="str">
        <f>VLOOKUP(Pronostics!$B1037,Setup_MPP!$A:$G,2,FALSE)</f>
        <v>Joueur22</v>
      </c>
      <c r="F1037" s="31" t="str">
        <f>VLOOKUP($B1037,Setup_MPP!$A:$E,4,FALSE)</f>
        <v>#D5D5D5</v>
      </c>
      <c r="G1037" s="31" t="str">
        <f>VLOOKUP($B1037,Setup_MPP!$A:$E,5,FALSE)</f>
        <v>#727272</v>
      </c>
      <c r="H1037" s="31" t="str">
        <f>IFERROR(IF(AND(A1037&gt;=1,A1037&lt;=104),VLOOKUP($A1037,Location!$A:$J,6,FALSE),IF(A1037=0,"Avant l'ouverture",IF(OR(A1037=105,A1037=106),"Bonus"))),"")</f>
        <v>Tour 2</v>
      </c>
      <c r="I1037" s="31" t="str">
        <f>IF(LEFT(H1037,4)="Tour",VLOOKUP(A1037,Database!$A:$C,3,FALSE),"")</f>
        <v>B</v>
      </c>
      <c r="J1037" s="31" t="str">
        <f>VLOOKUP($A1037,Location!$A:$J,7,FALSE)</f>
        <v>Suisse</v>
      </c>
      <c r="K1037" s="31" t="str">
        <f>IFERROR(VLOOKUP(J1037,Setup_Team!$B:$C,2,FALSE), "TDB")</f>
        <v>CHE</v>
      </c>
      <c r="L1037" s="31" t="str">
        <f>VLOOKUP($A1037,Location!$A:$J,8,FALSE)</f>
        <v>Bosnie-Herzégovine</v>
      </c>
      <c r="M1037" s="31" t="str">
        <f>IFERROR(VLOOKUP(L1037,Setup_Team!$B:$C,2,FALSE), "TDB")</f>
        <v>BIH</v>
      </c>
      <c r="N1037" s="31" t="str">
        <f>VLOOKUP($A1037,Location!$A:$J,9,FALSE)</f>
        <v>Inglewood, Los Angeles, California</v>
      </c>
      <c r="O1037" s="31" t="str">
        <f>VLOOKUP($A1037,Location!$A:$J,10,FALSE)</f>
        <v>SoFi Stadium</v>
      </c>
      <c r="R1037" s="31">
        <v>0</v>
      </c>
      <c r="S1037" s="25">
        <f>VLOOKUP($A1037,Database!$A:$Y,10,FALSE)</f>
        <v>76</v>
      </c>
      <c r="T1037" s="25">
        <f>VLOOKUP($A1037,Database!$A:$Y,11,FALSE)</f>
        <v>108</v>
      </c>
      <c r="U1037" s="25">
        <f>VLOOKUP($A1037,Database!$A:$Y,12,FALSE)</f>
        <v>134</v>
      </c>
      <c r="V1037" s="25" t="str">
        <f>VLOOKUP(A1037,Database!A:M,13,FALSE)</f>
        <v>À venir</v>
      </c>
      <c r="W1037" s="25" t="str">
        <f>VLOOKUP($A1037,Database!$A:$Y,20,FALSE)</f>
        <v/>
      </c>
      <c r="X1037" s="25" t="str">
        <f>VLOOKUP($A1037,Database!$A:$Y,21,FALSE)</f>
        <v/>
      </c>
      <c r="Y1037" s="25" t="str">
        <f ca="1">IF(C1037&lt;NOW(),IF(AND(P1037&gt;Q1037,W1037&gt;X1037),S1037,IF(AND(P1037=Q1037,W1037=X1037),T1037,IF(AND(P1037&lt;Q1037,W1037&lt;X1037),U1037,0))),"")</f>
        <v/>
      </c>
      <c r="Z1037" s="25">
        <f>IF(AND(P1037=W1037,Q1037=X1037),1,0)</f>
        <v>1</v>
      </c>
      <c r="AA1037" s="25" t="str">
        <f>IF(Z1037=0,"",IF(ISBLANK(VLOOKUP(A1037,Database!A:AA,22,FALSE)),"",VLOOKUP(A1037,Database!A:AA,22,FALSE)))</f>
        <v>Exact</v>
      </c>
      <c r="AB1037" s="25">
        <f ca="1">IFERROR(IF(AND(Y1037&lt;&gt;"",OR(V1037="Terminé",V1037="En cours")),VLOOKUP(AA1037,Setup_ScoreExactBonus!A:D,4,FALSE),0),0)</f>
        <v>0</v>
      </c>
      <c r="AC1037" s="31" t="str">
        <f ca="1">IF(Y1037&lt;&gt;"", Y1037 + IF(Z1037=1,AB1037, 0), "")</f>
        <v/>
      </c>
      <c r="AD1037" s="31">
        <f ca="1">SUMIFS(AC$2:AC1037,D$2:D1037,D1037)*IF(R1037=0,1,2)</f>
        <v>0</v>
      </c>
    </row>
    <row r="1038" spans="1:30" x14ac:dyDescent="0.35">
      <c r="A1038" s="31">
        <f>IF(ISBLANK(B1038),"",COUNTIF(B$2:B1038,B1038))-1</f>
        <v>26</v>
      </c>
      <c r="B1038" s="31">
        <v>23</v>
      </c>
      <c r="C1038" s="10">
        <f>VLOOKUP($A1038,Database!$A:$Y,7,FALSE)</f>
        <v>46191.875</v>
      </c>
      <c r="D1038" s="31" t="str">
        <f>VLOOKUP(Pronostics!$B1038,Setup_MPP!$A:$G,3,FALSE)</f>
        <v>Joueur23</v>
      </c>
      <c r="E1038" s="31" t="str">
        <f>VLOOKUP(Pronostics!$B1038,Setup_MPP!$A:$G,2,FALSE)</f>
        <v>Joueur23</v>
      </c>
      <c r="F1038" s="31" t="str">
        <f>VLOOKUP($B1038,Setup_MPP!$A:$E,4,FALSE)</f>
        <v>#D5D5D5</v>
      </c>
      <c r="G1038" s="31" t="str">
        <f>VLOOKUP($B1038,Setup_MPP!$A:$E,5,FALSE)</f>
        <v>#727272</v>
      </c>
      <c r="H1038" s="31" t="str">
        <f>IFERROR(IF(AND(A1038&gt;=1,A1038&lt;=104),VLOOKUP($A1038,Location!$A:$J,6,FALSE),IF(A1038=0,"Avant l'ouverture",IF(OR(A1038=105,A1038=106),"Bonus"))),"")</f>
        <v>Tour 2</v>
      </c>
      <c r="I1038" s="31" t="str">
        <f>IF(LEFT(H1038,4)="Tour",VLOOKUP(A1038,Database!$A:$C,3,FALSE),"")</f>
        <v>B</v>
      </c>
      <c r="J1038" s="31" t="str">
        <f>VLOOKUP($A1038,Location!$A:$J,7,FALSE)</f>
        <v>Suisse</v>
      </c>
      <c r="K1038" s="31" t="str">
        <f>IFERROR(VLOOKUP(J1038,Setup_Team!$B:$C,2,FALSE), "TDB")</f>
        <v>CHE</v>
      </c>
      <c r="L1038" s="31" t="str">
        <f>VLOOKUP($A1038,Location!$A:$J,8,FALSE)</f>
        <v>Bosnie-Herzégovine</v>
      </c>
      <c r="M1038" s="31" t="str">
        <f>IFERROR(VLOOKUP(L1038,Setup_Team!$B:$C,2,FALSE), "TDB")</f>
        <v>BIH</v>
      </c>
      <c r="N1038" s="31" t="str">
        <f>VLOOKUP($A1038,Location!$A:$J,9,FALSE)</f>
        <v>Inglewood, Los Angeles, California</v>
      </c>
      <c r="O1038" s="31" t="str">
        <f>VLOOKUP($A1038,Location!$A:$J,10,FALSE)</f>
        <v>SoFi Stadium</v>
      </c>
      <c r="R1038" s="31">
        <v>0</v>
      </c>
      <c r="S1038" s="25">
        <f>VLOOKUP($A1038,Database!$A:$Y,10,FALSE)</f>
        <v>76</v>
      </c>
      <c r="T1038" s="25">
        <f>VLOOKUP($A1038,Database!$A:$Y,11,FALSE)</f>
        <v>108</v>
      </c>
      <c r="U1038" s="25">
        <f>VLOOKUP($A1038,Database!$A:$Y,12,FALSE)</f>
        <v>134</v>
      </c>
      <c r="V1038" s="25" t="str">
        <f>VLOOKUP(A1038,Database!A:M,13,FALSE)</f>
        <v>À venir</v>
      </c>
      <c r="W1038" s="25" t="str">
        <f>VLOOKUP($A1038,Database!$A:$Y,20,FALSE)</f>
        <v/>
      </c>
      <c r="X1038" s="25" t="str">
        <f>VLOOKUP($A1038,Database!$A:$Y,21,FALSE)</f>
        <v/>
      </c>
      <c r="Y1038" s="25" t="str">
        <f ca="1">IF(C1038&lt;NOW(),IF(AND(P1038&gt;Q1038,W1038&gt;X1038),S1038,IF(AND(P1038=Q1038,W1038=X1038),T1038,IF(AND(P1038&lt;Q1038,W1038&lt;X1038),U1038,0))),"")</f>
        <v/>
      </c>
      <c r="Z1038" s="25">
        <f>IF(AND(P1038=W1038,Q1038=X1038),1,0)</f>
        <v>1</v>
      </c>
      <c r="AA1038" s="25" t="str">
        <f>IF(Z1038=0,"",IF(ISBLANK(VLOOKUP(A1038,Database!A:AA,22,FALSE)),"",VLOOKUP(A1038,Database!A:AA,22,FALSE)))</f>
        <v>Exact</v>
      </c>
      <c r="AB1038" s="25">
        <f ca="1">IFERROR(IF(AND(Y1038&lt;&gt;"",OR(V1038="Terminé",V1038="En cours")),VLOOKUP(AA1038,Setup_ScoreExactBonus!A:D,4,FALSE),0),0)</f>
        <v>0</v>
      </c>
      <c r="AC1038" s="31" t="str">
        <f ca="1">IF(Y1038&lt;&gt;"", Y1038 + IF(Z1038=1,AB1038, 0), "")</f>
        <v/>
      </c>
      <c r="AD1038" s="31">
        <f ca="1">SUMIFS(AC$2:AC1038,D$2:D1038,D1038)*IF(R1038=0,1,2)</f>
        <v>0</v>
      </c>
    </row>
    <row r="1039" spans="1:30" x14ac:dyDescent="0.35">
      <c r="A1039" s="31">
        <f>IF(ISBLANK(B1039),"",COUNTIF(B$2:B1039,B1039))-1</f>
        <v>26</v>
      </c>
      <c r="B1039" s="31">
        <v>24</v>
      </c>
      <c r="C1039" s="10">
        <f>VLOOKUP($A1039,Database!$A:$Y,7,FALSE)</f>
        <v>46191.875</v>
      </c>
      <c r="D1039" s="31" t="str">
        <f>VLOOKUP(Pronostics!$B1039,Setup_MPP!$A:$G,3,FALSE)</f>
        <v>Joueur24</v>
      </c>
      <c r="E1039" s="31" t="str">
        <f>VLOOKUP(Pronostics!$B1039,Setup_MPP!$A:$G,2,FALSE)</f>
        <v>Joueur24</v>
      </c>
      <c r="F1039" s="31" t="str">
        <f>VLOOKUP($B1039,Setup_MPP!$A:$E,4,FALSE)</f>
        <v>#D5D5D5</v>
      </c>
      <c r="G1039" s="31" t="str">
        <f>VLOOKUP($B1039,Setup_MPP!$A:$E,5,FALSE)</f>
        <v>#727272</v>
      </c>
      <c r="H1039" s="31" t="str">
        <f>IFERROR(IF(AND(A1039&gt;=1,A1039&lt;=104),VLOOKUP($A1039,Location!$A:$J,6,FALSE),IF(A1039=0,"Avant l'ouverture",IF(OR(A1039=105,A1039=106),"Bonus"))),"")</f>
        <v>Tour 2</v>
      </c>
      <c r="I1039" s="31" t="str">
        <f>IF(LEFT(H1039,4)="Tour",VLOOKUP(A1039,Database!$A:$C,3,FALSE),"")</f>
        <v>B</v>
      </c>
      <c r="J1039" s="31" t="str">
        <f>VLOOKUP($A1039,Location!$A:$J,7,FALSE)</f>
        <v>Suisse</v>
      </c>
      <c r="K1039" s="31" t="str">
        <f>IFERROR(VLOOKUP(J1039,Setup_Team!$B:$C,2,FALSE), "TDB")</f>
        <v>CHE</v>
      </c>
      <c r="L1039" s="31" t="str">
        <f>VLOOKUP($A1039,Location!$A:$J,8,FALSE)</f>
        <v>Bosnie-Herzégovine</v>
      </c>
      <c r="M1039" s="31" t="str">
        <f>IFERROR(VLOOKUP(L1039,Setup_Team!$B:$C,2,FALSE), "TDB")</f>
        <v>BIH</v>
      </c>
      <c r="N1039" s="31" t="str">
        <f>VLOOKUP($A1039,Location!$A:$J,9,FALSE)</f>
        <v>Inglewood, Los Angeles, California</v>
      </c>
      <c r="O1039" s="31" t="str">
        <f>VLOOKUP($A1039,Location!$A:$J,10,FALSE)</f>
        <v>SoFi Stadium</v>
      </c>
      <c r="R1039" s="31">
        <v>0</v>
      </c>
      <c r="S1039" s="25">
        <f>VLOOKUP($A1039,Database!$A:$Y,10,FALSE)</f>
        <v>76</v>
      </c>
      <c r="T1039" s="25">
        <f>VLOOKUP($A1039,Database!$A:$Y,11,FALSE)</f>
        <v>108</v>
      </c>
      <c r="U1039" s="25">
        <f>VLOOKUP($A1039,Database!$A:$Y,12,FALSE)</f>
        <v>134</v>
      </c>
      <c r="V1039" s="25" t="str">
        <f>VLOOKUP(A1039,Database!A:M,13,FALSE)</f>
        <v>À venir</v>
      </c>
      <c r="W1039" s="25" t="str">
        <f>VLOOKUP($A1039,Database!$A:$Y,20,FALSE)</f>
        <v/>
      </c>
      <c r="X1039" s="25" t="str">
        <f>VLOOKUP($A1039,Database!$A:$Y,21,FALSE)</f>
        <v/>
      </c>
      <c r="Y1039" s="25" t="str">
        <f ca="1">IF(C1039&lt;NOW(),IF(AND(P1039&gt;Q1039,W1039&gt;X1039),S1039,IF(AND(P1039=Q1039,W1039=X1039),T1039,IF(AND(P1039&lt;Q1039,W1039&lt;X1039),U1039,0))),"")</f>
        <v/>
      </c>
      <c r="Z1039" s="25">
        <f>IF(AND(P1039=W1039,Q1039=X1039),1,0)</f>
        <v>1</v>
      </c>
      <c r="AA1039" s="25" t="str">
        <f>IF(Z1039=0,"",IF(ISBLANK(VLOOKUP(A1039,Database!A:AA,22,FALSE)),"",VLOOKUP(A1039,Database!A:AA,22,FALSE)))</f>
        <v>Exact</v>
      </c>
      <c r="AB1039" s="25">
        <f ca="1">IFERROR(IF(AND(Y1039&lt;&gt;"",OR(V1039="Terminé",V1039="En cours")),VLOOKUP(AA1039,Setup_ScoreExactBonus!A:D,4,FALSE),0),0)</f>
        <v>0</v>
      </c>
      <c r="AC1039" s="31" t="str">
        <f ca="1">IF(Y1039&lt;&gt;"", Y1039 + IF(Z1039=1,AB1039, 0), "")</f>
        <v/>
      </c>
      <c r="AD1039" s="31">
        <f ca="1">SUMIFS(AC$2:AC1039,D$2:D1039,D1039)*IF(R1039=0,1,2)</f>
        <v>0</v>
      </c>
    </row>
    <row r="1040" spans="1:30" x14ac:dyDescent="0.35">
      <c r="A1040" s="31">
        <f>IF(ISBLANK(B1040),"",COUNTIF(B$2:B1040,B1040))-1</f>
        <v>26</v>
      </c>
      <c r="B1040" s="31">
        <v>25</v>
      </c>
      <c r="C1040" s="10">
        <f>VLOOKUP($A1040,Database!$A:$Y,7,FALSE)</f>
        <v>46191.875</v>
      </c>
      <c r="D1040" s="31" t="str">
        <f>VLOOKUP(Pronostics!$B1040,Setup_MPP!$A:$G,3,FALSE)</f>
        <v>Joueur25</v>
      </c>
      <c r="E1040" s="31" t="str">
        <f>VLOOKUP(Pronostics!$B1040,Setup_MPP!$A:$G,2,FALSE)</f>
        <v>Joueur25</v>
      </c>
      <c r="F1040" s="31" t="str">
        <f>VLOOKUP($B1040,Setup_MPP!$A:$E,4,FALSE)</f>
        <v>#D5D5D5</v>
      </c>
      <c r="G1040" s="31" t="str">
        <f>VLOOKUP($B1040,Setup_MPP!$A:$E,5,FALSE)</f>
        <v>#727272</v>
      </c>
      <c r="H1040" s="31" t="str">
        <f>IFERROR(IF(AND(A1040&gt;=1,A1040&lt;=104),VLOOKUP($A1040,Location!$A:$J,6,FALSE),IF(A1040=0,"Avant l'ouverture",IF(OR(A1040=105,A1040=106),"Bonus"))),"")</f>
        <v>Tour 2</v>
      </c>
      <c r="I1040" s="31" t="str">
        <f>IF(LEFT(H1040,4)="Tour",VLOOKUP(A1040,Database!$A:$C,3,FALSE),"")</f>
        <v>B</v>
      </c>
      <c r="J1040" s="31" t="str">
        <f>VLOOKUP($A1040,Location!$A:$J,7,FALSE)</f>
        <v>Suisse</v>
      </c>
      <c r="K1040" s="31" t="str">
        <f>IFERROR(VLOOKUP(J1040,Setup_Team!$B:$C,2,FALSE), "TDB")</f>
        <v>CHE</v>
      </c>
      <c r="L1040" s="31" t="str">
        <f>VLOOKUP($A1040,Location!$A:$J,8,FALSE)</f>
        <v>Bosnie-Herzégovine</v>
      </c>
      <c r="M1040" s="31" t="str">
        <f>IFERROR(VLOOKUP(L1040,Setup_Team!$B:$C,2,FALSE), "TDB")</f>
        <v>BIH</v>
      </c>
      <c r="N1040" s="31" t="str">
        <f>VLOOKUP($A1040,Location!$A:$J,9,FALSE)</f>
        <v>Inglewood, Los Angeles, California</v>
      </c>
      <c r="O1040" s="31" t="str">
        <f>VLOOKUP($A1040,Location!$A:$J,10,FALSE)</f>
        <v>SoFi Stadium</v>
      </c>
      <c r="R1040" s="31">
        <v>0</v>
      </c>
      <c r="S1040" s="25">
        <f>VLOOKUP($A1040,Database!$A:$Y,10,FALSE)</f>
        <v>76</v>
      </c>
      <c r="T1040" s="25">
        <f>VLOOKUP($A1040,Database!$A:$Y,11,FALSE)</f>
        <v>108</v>
      </c>
      <c r="U1040" s="25">
        <f>VLOOKUP($A1040,Database!$A:$Y,12,FALSE)</f>
        <v>134</v>
      </c>
      <c r="V1040" s="25" t="str">
        <f>VLOOKUP(A1040,Database!A:M,13,FALSE)</f>
        <v>À venir</v>
      </c>
      <c r="W1040" s="25" t="str">
        <f>VLOOKUP($A1040,Database!$A:$Y,20,FALSE)</f>
        <v/>
      </c>
      <c r="X1040" s="25" t="str">
        <f>VLOOKUP($A1040,Database!$A:$Y,21,FALSE)</f>
        <v/>
      </c>
      <c r="Y1040" s="25" t="str">
        <f ca="1">IF(C1040&lt;NOW(),IF(AND(P1040&gt;Q1040,W1040&gt;X1040),S1040,IF(AND(P1040=Q1040,W1040=X1040),T1040,IF(AND(P1040&lt;Q1040,W1040&lt;X1040),U1040,0))),"")</f>
        <v/>
      </c>
      <c r="Z1040" s="25">
        <f>IF(AND(P1040=W1040,Q1040=X1040),1,0)</f>
        <v>1</v>
      </c>
      <c r="AA1040" s="25" t="str">
        <f>IF(Z1040=0,"",IF(ISBLANK(VLOOKUP(A1040,Database!A:AA,22,FALSE)),"",VLOOKUP(A1040,Database!A:AA,22,FALSE)))</f>
        <v>Exact</v>
      </c>
      <c r="AB1040" s="25">
        <f ca="1">IFERROR(IF(AND(Y1040&lt;&gt;"",OR(V1040="Terminé",V1040="En cours")),VLOOKUP(AA1040,Setup_ScoreExactBonus!A:D,4,FALSE),0),0)</f>
        <v>0</v>
      </c>
      <c r="AC1040" s="31" t="str">
        <f ca="1">IF(Y1040&lt;&gt;"", Y1040 + IF(Z1040=1,AB1040, 0), "")</f>
        <v/>
      </c>
      <c r="AD1040" s="31">
        <f ca="1">SUMIFS(AC$2:AC1040,D$2:D1040,D1040)*IF(R1040=0,1,2)</f>
        <v>0</v>
      </c>
    </row>
    <row r="1041" spans="1:30" x14ac:dyDescent="0.35">
      <c r="A1041" s="31">
        <f>IF(ISBLANK(B1041),"",COUNTIF(B$2:B1041,B1041))-1</f>
        <v>26</v>
      </c>
      <c r="B1041" s="31">
        <v>26</v>
      </c>
      <c r="C1041" s="10">
        <f>VLOOKUP($A1041,Database!$A:$Y,7,FALSE)</f>
        <v>46191.875</v>
      </c>
      <c r="D1041" s="31" t="str">
        <f>VLOOKUP(Pronostics!$B1041,Setup_MPP!$A:$G,3,FALSE)</f>
        <v>Joueur26</v>
      </c>
      <c r="E1041" s="31" t="str">
        <f>VLOOKUP(Pronostics!$B1041,Setup_MPP!$A:$G,2,FALSE)</f>
        <v>Joueur26</v>
      </c>
      <c r="F1041" s="31" t="str">
        <f>VLOOKUP($B1041,Setup_MPP!$A:$E,4,FALSE)</f>
        <v>#D5D5D5</v>
      </c>
      <c r="G1041" s="31" t="str">
        <f>VLOOKUP($B1041,Setup_MPP!$A:$E,5,FALSE)</f>
        <v>#727272</v>
      </c>
      <c r="H1041" s="31" t="str">
        <f>IFERROR(IF(AND(A1041&gt;=1,A1041&lt;=104),VLOOKUP($A1041,Location!$A:$J,6,FALSE),IF(A1041=0,"Avant l'ouverture",IF(OR(A1041=105,A1041=106),"Bonus"))),"")</f>
        <v>Tour 2</v>
      </c>
      <c r="I1041" s="31" t="str">
        <f>IF(LEFT(H1041,4)="Tour",VLOOKUP(A1041,Database!$A:$C,3,FALSE),"")</f>
        <v>B</v>
      </c>
      <c r="J1041" s="31" t="str">
        <f>VLOOKUP($A1041,Location!$A:$J,7,FALSE)</f>
        <v>Suisse</v>
      </c>
      <c r="K1041" s="31" t="str">
        <f>IFERROR(VLOOKUP(J1041,Setup_Team!$B:$C,2,FALSE), "TDB")</f>
        <v>CHE</v>
      </c>
      <c r="L1041" s="31" t="str">
        <f>VLOOKUP($A1041,Location!$A:$J,8,FALSE)</f>
        <v>Bosnie-Herzégovine</v>
      </c>
      <c r="M1041" s="31" t="str">
        <f>IFERROR(VLOOKUP(L1041,Setup_Team!$B:$C,2,FALSE), "TDB")</f>
        <v>BIH</v>
      </c>
      <c r="N1041" s="31" t="str">
        <f>VLOOKUP($A1041,Location!$A:$J,9,FALSE)</f>
        <v>Inglewood, Los Angeles, California</v>
      </c>
      <c r="O1041" s="31" t="str">
        <f>VLOOKUP($A1041,Location!$A:$J,10,FALSE)</f>
        <v>SoFi Stadium</v>
      </c>
      <c r="R1041" s="31">
        <v>0</v>
      </c>
      <c r="S1041" s="25">
        <f>VLOOKUP($A1041,Database!$A:$Y,10,FALSE)</f>
        <v>76</v>
      </c>
      <c r="T1041" s="25">
        <f>VLOOKUP($A1041,Database!$A:$Y,11,FALSE)</f>
        <v>108</v>
      </c>
      <c r="U1041" s="25">
        <f>VLOOKUP($A1041,Database!$A:$Y,12,FALSE)</f>
        <v>134</v>
      </c>
      <c r="V1041" s="25" t="str">
        <f>VLOOKUP(A1041,Database!A:M,13,FALSE)</f>
        <v>À venir</v>
      </c>
      <c r="W1041" s="25" t="str">
        <f>VLOOKUP($A1041,Database!$A:$Y,20,FALSE)</f>
        <v/>
      </c>
      <c r="X1041" s="25" t="str">
        <f>VLOOKUP($A1041,Database!$A:$Y,21,FALSE)</f>
        <v/>
      </c>
      <c r="Y1041" s="25" t="str">
        <f ca="1">IF(C1041&lt;NOW(),IF(AND(P1041&gt;Q1041,W1041&gt;X1041),S1041,IF(AND(P1041=Q1041,W1041=X1041),T1041,IF(AND(P1041&lt;Q1041,W1041&lt;X1041),U1041,0))),"")</f>
        <v/>
      </c>
      <c r="Z1041" s="25">
        <f>IF(AND(P1041=W1041,Q1041=X1041),1,0)</f>
        <v>1</v>
      </c>
      <c r="AA1041" s="25" t="str">
        <f>IF(Z1041=0,"",IF(ISBLANK(VLOOKUP(A1041,Database!A:AA,22,FALSE)),"",VLOOKUP(A1041,Database!A:AA,22,FALSE)))</f>
        <v>Exact</v>
      </c>
      <c r="AB1041" s="25">
        <f ca="1">IFERROR(IF(AND(Y1041&lt;&gt;"",OR(V1041="Terminé",V1041="En cours")),VLOOKUP(AA1041,Setup_ScoreExactBonus!A:D,4,FALSE),0),0)</f>
        <v>0</v>
      </c>
      <c r="AC1041" s="31" t="str">
        <f ca="1">IF(Y1041&lt;&gt;"", Y1041 + IF(Z1041=1,AB1041, 0), "")</f>
        <v/>
      </c>
      <c r="AD1041" s="31">
        <f ca="1">SUMIFS(AC$2:AC1041,D$2:D1041,D1041)*IF(R1041=0,1,2)</f>
        <v>0</v>
      </c>
    </row>
    <row r="1042" spans="1:30" x14ac:dyDescent="0.35">
      <c r="A1042" s="31">
        <f>IF(ISBLANK(B1042),"",COUNTIF(B$2:B1042,B1042))-1</f>
        <v>26</v>
      </c>
      <c r="B1042" s="31">
        <v>27</v>
      </c>
      <c r="C1042" s="10">
        <f>VLOOKUP($A1042,Database!$A:$Y,7,FALSE)</f>
        <v>46191.875</v>
      </c>
      <c r="D1042" s="31" t="str">
        <f>VLOOKUP(Pronostics!$B1042,Setup_MPP!$A:$G,3,FALSE)</f>
        <v>Joueur27</v>
      </c>
      <c r="E1042" s="31" t="str">
        <f>VLOOKUP(Pronostics!$B1042,Setup_MPP!$A:$G,2,FALSE)</f>
        <v>Joueur27</v>
      </c>
      <c r="F1042" s="31" t="str">
        <f>VLOOKUP($B1042,Setup_MPP!$A:$E,4,FALSE)</f>
        <v>#D5D5D5</v>
      </c>
      <c r="G1042" s="31" t="str">
        <f>VLOOKUP($B1042,Setup_MPP!$A:$E,5,FALSE)</f>
        <v>#727272</v>
      </c>
      <c r="H1042" s="31" t="str">
        <f>IFERROR(IF(AND(A1042&gt;=1,A1042&lt;=104),VLOOKUP($A1042,Location!$A:$J,6,FALSE),IF(A1042=0,"Avant l'ouverture",IF(OR(A1042=105,A1042=106),"Bonus"))),"")</f>
        <v>Tour 2</v>
      </c>
      <c r="I1042" s="31" t="str">
        <f>IF(LEFT(H1042,4)="Tour",VLOOKUP(A1042,Database!$A:$C,3,FALSE),"")</f>
        <v>B</v>
      </c>
      <c r="J1042" s="31" t="str">
        <f>VLOOKUP($A1042,Location!$A:$J,7,FALSE)</f>
        <v>Suisse</v>
      </c>
      <c r="K1042" s="31" t="str">
        <f>IFERROR(VLOOKUP(J1042,Setup_Team!$B:$C,2,FALSE), "TDB")</f>
        <v>CHE</v>
      </c>
      <c r="L1042" s="31" t="str">
        <f>VLOOKUP($A1042,Location!$A:$J,8,FALSE)</f>
        <v>Bosnie-Herzégovine</v>
      </c>
      <c r="M1042" s="31" t="str">
        <f>IFERROR(VLOOKUP(L1042,Setup_Team!$B:$C,2,FALSE), "TDB")</f>
        <v>BIH</v>
      </c>
      <c r="N1042" s="31" t="str">
        <f>VLOOKUP($A1042,Location!$A:$J,9,FALSE)</f>
        <v>Inglewood, Los Angeles, California</v>
      </c>
      <c r="O1042" s="31" t="str">
        <f>VLOOKUP($A1042,Location!$A:$J,10,FALSE)</f>
        <v>SoFi Stadium</v>
      </c>
      <c r="R1042" s="31">
        <v>0</v>
      </c>
      <c r="S1042" s="25">
        <f>VLOOKUP($A1042,Database!$A:$Y,10,FALSE)</f>
        <v>76</v>
      </c>
      <c r="T1042" s="25">
        <f>VLOOKUP($A1042,Database!$A:$Y,11,FALSE)</f>
        <v>108</v>
      </c>
      <c r="U1042" s="25">
        <f>VLOOKUP($A1042,Database!$A:$Y,12,FALSE)</f>
        <v>134</v>
      </c>
      <c r="V1042" s="25" t="str">
        <f>VLOOKUP(A1042,Database!A:M,13,FALSE)</f>
        <v>À venir</v>
      </c>
      <c r="W1042" s="25" t="str">
        <f>VLOOKUP($A1042,Database!$A:$Y,20,FALSE)</f>
        <v/>
      </c>
      <c r="X1042" s="25" t="str">
        <f>VLOOKUP($A1042,Database!$A:$Y,21,FALSE)</f>
        <v/>
      </c>
      <c r="Y1042" s="25" t="str">
        <f ca="1">IF(C1042&lt;NOW(),IF(AND(P1042&gt;Q1042,W1042&gt;X1042),S1042,IF(AND(P1042=Q1042,W1042=X1042),T1042,IF(AND(P1042&lt;Q1042,W1042&lt;X1042),U1042,0))),"")</f>
        <v/>
      </c>
      <c r="Z1042" s="25">
        <f>IF(AND(P1042=W1042,Q1042=X1042),1,0)</f>
        <v>1</v>
      </c>
      <c r="AA1042" s="25" t="str">
        <f>IF(Z1042=0,"",IF(ISBLANK(VLOOKUP(A1042,Database!A:AA,22,FALSE)),"",VLOOKUP(A1042,Database!A:AA,22,FALSE)))</f>
        <v>Exact</v>
      </c>
      <c r="AB1042" s="25">
        <f ca="1">IFERROR(IF(AND(Y1042&lt;&gt;"",OR(V1042="Terminé",V1042="En cours")),VLOOKUP(AA1042,Setup_ScoreExactBonus!A:D,4,FALSE),0),0)</f>
        <v>0</v>
      </c>
      <c r="AC1042" s="31" t="str">
        <f ca="1">IF(Y1042&lt;&gt;"", Y1042 + IF(Z1042=1,AB1042, 0), "")</f>
        <v/>
      </c>
      <c r="AD1042" s="31">
        <f ca="1">SUMIFS(AC$2:AC1042,D$2:D1042,D1042)*IF(R1042=0,1,2)</f>
        <v>0</v>
      </c>
    </row>
    <row r="1043" spans="1:30" x14ac:dyDescent="0.35">
      <c r="A1043" s="31">
        <f>IF(ISBLANK(B1043),"",COUNTIF(B$2:B1043,B1043))-1</f>
        <v>26</v>
      </c>
      <c r="B1043" s="31">
        <v>28</v>
      </c>
      <c r="C1043" s="10">
        <f>VLOOKUP($A1043,Database!$A:$Y,7,FALSE)</f>
        <v>46191.875</v>
      </c>
      <c r="D1043" s="31" t="str">
        <f>VLOOKUP(Pronostics!$B1043,Setup_MPP!$A:$G,3,FALSE)</f>
        <v>Joueur28</v>
      </c>
      <c r="E1043" s="31" t="str">
        <f>VLOOKUP(Pronostics!$B1043,Setup_MPP!$A:$G,2,FALSE)</f>
        <v>Joueur28</v>
      </c>
      <c r="F1043" s="31" t="str">
        <f>VLOOKUP($B1043,Setup_MPP!$A:$E,4,FALSE)</f>
        <v>#D5D5D5</v>
      </c>
      <c r="G1043" s="31" t="str">
        <f>VLOOKUP($B1043,Setup_MPP!$A:$E,5,FALSE)</f>
        <v>#727272</v>
      </c>
      <c r="H1043" s="31" t="str">
        <f>IFERROR(IF(AND(A1043&gt;=1,A1043&lt;=104),VLOOKUP($A1043,Location!$A:$J,6,FALSE),IF(A1043=0,"Avant l'ouverture",IF(OR(A1043=105,A1043=106),"Bonus"))),"")</f>
        <v>Tour 2</v>
      </c>
      <c r="I1043" s="31" t="str">
        <f>IF(LEFT(H1043,4)="Tour",VLOOKUP(A1043,Database!$A:$C,3,FALSE),"")</f>
        <v>B</v>
      </c>
      <c r="J1043" s="31" t="str">
        <f>VLOOKUP($A1043,Location!$A:$J,7,FALSE)</f>
        <v>Suisse</v>
      </c>
      <c r="K1043" s="31" t="str">
        <f>IFERROR(VLOOKUP(J1043,Setup_Team!$B:$C,2,FALSE), "TDB")</f>
        <v>CHE</v>
      </c>
      <c r="L1043" s="31" t="str">
        <f>VLOOKUP($A1043,Location!$A:$J,8,FALSE)</f>
        <v>Bosnie-Herzégovine</v>
      </c>
      <c r="M1043" s="31" t="str">
        <f>IFERROR(VLOOKUP(L1043,Setup_Team!$B:$C,2,FALSE), "TDB")</f>
        <v>BIH</v>
      </c>
      <c r="N1043" s="31" t="str">
        <f>VLOOKUP($A1043,Location!$A:$J,9,FALSE)</f>
        <v>Inglewood, Los Angeles, California</v>
      </c>
      <c r="O1043" s="31" t="str">
        <f>VLOOKUP($A1043,Location!$A:$J,10,FALSE)</f>
        <v>SoFi Stadium</v>
      </c>
      <c r="R1043" s="31">
        <v>0</v>
      </c>
      <c r="S1043" s="25">
        <f>VLOOKUP($A1043,Database!$A:$Y,10,FALSE)</f>
        <v>76</v>
      </c>
      <c r="T1043" s="25">
        <f>VLOOKUP($A1043,Database!$A:$Y,11,FALSE)</f>
        <v>108</v>
      </c>
      <c r="U1043" s="25">
        <f>VLOOKUP($A1043,Database!$A:$Y,12,FALSE)</f>
        <v>134</v>
      </c>
      <c r="V1043" s="25" t="str">
        <f>VLOOKUP(A1043,Database!A:M,13,FALSE)</f>
        <v>À venir</v>
      </c>
      <c r="W1043" s="25" t="str">
        <f>VLOOKUP($A1043,Database!$A:$Y,20,FALSE)</f>
        <v/>
      </c>
      <c r="X1043" s="25" t="str">
        <f>VLOOKUP($A1043,Database!$A:$Y,21,FALSE)</f>
        <v/>
      </c>
      <c r="Y1043" s="25" t="str">
        <f ca="1">IF(C1043&lt;NOW(),IF(AND(P1043&gt;Q1043,W1043&gt;X1043),S1043,IF(AND(P1043=Q1043,W1043=X1043),T1043,IF(AND(P1043&lt;Q1043,W1043&lt;X1043),U1043,0))),"")</f>
        <v/>
      </c>
      <c r="Z1043" s="25">
        <f>IF(AND(P1043=W1043,Q1043=X1043),1,0)</f>
        <v>1</v>
      </c>
      <c r="AA1043" s="25" t="str">
        <f>IF(Z1043=0,"",IF(ISBLANK(VLOOKUP(A1043,Database!A:AA,22,FALSE)),"",VLOOKUP(A1043,Database!A:AA,22,FALSE)))</f>
        <v>Exact</v>
      </c>
      <c r="AB1043" s="25">
        <f ca="1">IFERROR(IF(AND(Y1043&lt;&gt;"",OR(V1043="Terminé",V1043="En cours")),VLOOKUP(AA1043,Setup_ScoreExactBonus!A:D,4,FALSE),0),0)</f>
        <v>0</v>
      </c>
      <c r="AC1043" s="31" t="str">
        <f ca="1">IF(Y1043&lt;&gt;"", Y1043 + IF(Z1043=1,AB1043, 0), "")</f>
        <v/>
      </c>
      <c r="AD1043" s="31">
        <f ca="1">SUMIFS(AC$2:AC1043,D$2:D1043,D1043)*IF(R1043=0,1,2)</f>
        <v>0</v>
      </c>
    </row>
    <row r="1044" spans="1:30" x14ac:dyDescent="0.35">
      <c r="A1044" s="31">
        <f>IF(ISBLANK(B1044),"",COUNTIF(B$2:B1044,B1044))-1</f>
        <v>26</v>
      </c>
      <c r="B1044" s="31">
        <v>29</v>
      </c>
      <c r="C1044" s="10">
        <f>VLOOKUP($A1044,Database!$A:$Y,7,FALSE)</f>
        <v>46191.875</v>
      </c>
      <c r="D1044" s="31" t="str">
        <f>VLOOKUP(Pronostics!$B1044,Setup_MPP!$A:$G,3,FALSE)</f>
        <v>Joueur29</v>
      </c>
      <c r="E1044" s="31" t="str">
        <f>VLOOKUP(Pronostics!$B1044,Setup_MPP!$A:$G,2,FALSE)</f>
        <v>Joueur29</v>
      </c>
      <c r="F1044" s="31" t="str">
        <f>VLOOKUP($B1044,Setup_MPP!$A:$E,4,FALSE)</f>
        <v>#D5D5D5</v>
      </c>
      <c r="G1044" s="31" t="str">
        <f>VLOOKUP($B1044,Setup_MPP!$A:$E,5,FALSE)</f>
        <v>#727272</v>
      </c>
      <c r="H1044" s="31" t="str">
        <f>IFERROR(IF(AND(A1044&gt;=1,A1044&lt;=104),VLOOKUP($A1044,Location!$A:$J,6,FALSE),IF(A1044=0,"Avant l'ouverture",IF(OR(A1044=105,A1044=106),"Bonus"))),"")</f>
        <v>Tour 2</v>
      </c>
      <c r="I1044" s="31" t="str">
        <f>IF(LEFT(H1044,4)="Tour",VLOOKUP(A1044,Database!$A:$C,3,FALSE),"")</f>
        <v>B</v>
      </c>
      <c r="J1044" s="31" t="str">
        <f>VLOOKUP($A1044,Location!$A:$J,7,FALSE)</f>
        <v>Suisse</v>
      </c>
      <c r="K1044" s="31" t="str">
        <f>IFERROR(VLOOKUP(J1044,Setup_Team!$B:$C,2,FALSE), "TDB")</f>
        <v>CHE</v>
      </c>
      <c r="L1044" s="31" t="str">
        <f>VLOOKUP($A1044,Location!$A:$J,8,FALSE)</f>
        <v>Bosnie-Herzégovine</v>
      </c>
      <c r="M1044" s="31" t="str">
        <f>IFERROR(VLOOKUP(L1044,Setup_Team!$B:$C,2,FALSE), "TDB")</f>
        <v>BIH</v>
      </c>
      <c r="N1044" s="31" t="str">
        <f>VLOOKUP($A1044,Location!$A:$J,9,FALSE)</f>
        <v>Inglewood, Los Angeles, California</v>
      </c>
      <c r="O1044" s="31" t="str">
        <f>VLOOKUP($A1044,Location!$A:$J,10,FALSE)</f>
        <v>SoFi Stadium</v>
      </c>
      <c r="R1044" s="31">
        <v>0</v>
      </c>
      <c r="S1044" s="25">
        <f>VLOOKUP($A1044,Database!$A:$Y,10,FALSE)</f>
        <v>76</v>
      </c>
      <c r="T1044" s="25">
        <f>VLOOKUP($A1044,Database!$A:$Y,11,FALSE)</f>
        <v>108</v>
      </c>
      <c r="U1044" s="25">
        <f>VLOOKUP($A1044,Database!$A:$Y,12,FALSE)</f>
        <v>134</v>
      </c>
      <c r="V1044" s="25" t="str">
        <f>VLOOKUP(A1044,Database!A:M,13,FALSE)</f>
        <v>À venir</v>
      </c>
      <c r="W1044" s="25" t="str">
        <f>VLOOKUP($A1044,Database!$A:$Y,20,FALSE)</f>
        <v/>
      </c>
      <c r="X1044" s="25" t="str">
        <f>VLOOKUP($A1044,Database!$A:$Y,21,FALSE)</f>
        <v/>
      </c>
      <c r="Y1044" s="25" t="str">
        <f ca="1">IF(C1044&lt;NOW(),IF(AND(P1044&gt;Q1044,W1044&gt;X1044),S1044,IF(AND(P1044=Q1044,W1044=X1044),T1044,IF(AND(P1044&lt;Q1044,W1044&lt;X1044),U1044,0))),"")</f>
        <v/>
      </c>
      <c r="Z1044" s="25">
        <f>IF(AND(P1044=W1044,Q1044=X1044),1,0)</f>
        <v>1</v>
      </c>
      <c r="AA1044" s="25" t="str">
        <f>IF(Z1044=0,"",IF(ISBLANK(VLOOKUP(A1044,Database!A:AA,22,FALSE)),"",VLOOKUP(A1044,Database!A:AA,22,FALSE)))</f>
        <v>Exact</v>
      </c>
      <c r="AB1044" s="25">
        <f ca="1">IFERROR(IF(AND(Y1044&lt;&gt;"",OR(V1044="Terminé",V1044="En cours")),VLOOKUP(AA1044,Setup_ScoreExactBonus!A:D,4,FALSE),0),0)</f>
        <v>0</v>
      </c>
      <c r="AC1044" s="31" t="str">
        <f ca="1">IF(Y1044&lt;&gt;"", Y1044 + IF(Z1044=1,AB1044, 0), "")</f>
        <v/>
      </c>
      <c r="AD1044" s="31">
        <f ca="1">SUMIFS(AC$2:AC1044,D$2:D1044,D1044)*IF(R1044=0,1,2)</f>
        <v>0</v>
      </c>
    </row>
    <row r="1045" spans="1:30" x14ac:dyDescent="0.35">
      <c r="A1045" s="31">
        <f>IF(ISBLANK(B1045),"",COUNTIF(B$2:B1045,B1045))-1</f>
        <v>26</v>
      </c>
      <c r="B1045" s="31">
        <v>30</v>
      </c>
      <c r="C1045" s="10">
        <f>VLOOKUP($A1045,Database!$A:$Y,7,FALSE)</f>
        <v>46191.875</v>
      </c>
      <c r="D1045" s="31" t="str">
        <f>VLOOKUP(Pronostics!$B1045,Setup_MPP!$A:$G,3,FALSE)</f>
        <v>Joueur30</v>
      </c>
      <c r="E1045" s="31" t="str">
        <f>VLOOKUP(Pronostics!$B1045,Setup_MPP!$A:$G,2,FALSE)</f>
        <v>Joueur30</v>
      </c>
      <c r="F1045" s="31" t="str">
        <f>VLOOKUP($B1045,Setup_MPP!$A:$E,4,FALSE)</f>
        <v>#D5D5D5</v>
      </c>
      <c r="G1045" s="31" t="str">
        <f>VLOOKUP($B1045,Setup_MPP!$A:$E,5,FALSE)</f>
        <v>#727272</v>
      </c>
      <c r="H1045" s="31" t="str">
        <f>IFERROR(IF(AND(A1045&gt;=1,A1045&lt;=104),VLOOKUP($A1045,Location!$A:$J,6,FALSE),IF(A1045=0,"Avant l'ouverture",IF(OR(A1045=105,A1045=106),"Bonus"))),"")</f>
        <v>Tour 2</v>
      </c>
      <c r="I1045" s="31" t="str">
        <f>IF(LEFT(H1045,4)="Tour",VLOOKUP(A1045,Database!$A:$C,3,FALSE),"")</f>
        <v>B</v>
      </c>
      <c r="J1045" s="31" t="str">
        <f>VLOOKUP($A1045,Location!$A:$J,7,FALSE)</f>
        <v>Suisse</v>
      </c>
      <c r="K1045" s="31" t="str">
        <f>IFERROR(VLOOKUP(J1045,Setup_Team!$B:$C,2,FALSE), "TDB")</f>
        <v>CHE</v>
      </c>
      <c r="L1045" s="31" t="str">
        <f>VLOOKUP($A1045,Location!$A:$J,8,FALSE)</f>
        <v>Bosnie-Herzégovine</v>
      </c>
      <c r="M1045" s="31" t="str">
        <f>IFERROR(VLOOKUP(L1045,Setup_Team!$B:$C,2,FALSE), "TDB")</f>
        <v>BIH</v>
      </c>
      <c r="N1045" s="31" t="str">
        <f>VLOOKUP($A1045,Location!$A:$J,9,FALSE)</f>
        <v>Inglewood, Los Angeles, California</v>
      </c>
      <c r="O1045" s="31" t="str">
        <f>VLOOKUP($A1045,Location!$A:$J,10,FALSE)</f>
        <v>SoFi Stadium</v>
      </c>
      <c r="R1045" s="31">
        <v>0</v>
      </c>
      <c r="S1045" s="25">
        <f>VLOOKUP($A1045,Database!$A:$Y,10,FALSE)</f>
        <v>76</v>
      </c>
      <c r="T1045" s="25">
        <f>VLOOKUP($A1045,Database!$A:$Y,11,FALSE)</f>
        <v>108</v>
      </c>
      <c r="U1045" s="25">
        <f>VLOOKUP($A1045,Database!$A:$Y,12,FALSE)</f>
        <v>134</v>
      </c>
      <c r="V1045" s="25" t="str">
        <f>VLOOKUP(A1045,Database!A:M,13,FALSE)</f>
        <v>À venir</v>
      </c>
      <c r="W1045" s="25" t="str">
        <f>VLOOKUP($A1045,Database!$A:$Y,20,FALSE)</f>
        <v/>
      </c>
      <c r="X1045" s="25" t="str">
        <f>VLOOKUP($A1045,Database!$A:$Y,21,FALSE)</f>
        <v/>
      </c>
      <c r="Y1045" s="25" t="str">
        <f ca="1">IF(C1045&lt;NOW(),IF(AND(P1045&gt;Q1045,W1045&gt;X1045),S1045,IF(AND(P1045=Q1045,W1045=X1045),T1045,IF(AND(P1045&lt;Q1045,W1045&lt;X1045),U1045,0))),"")</f>
        <v/>
      </c>
      <c r="Z1045" s="25">
        <f>IF(AND(P1045=W1045,Q1045=X1045),1,0)</f>
        <v>1</v>
      </c>
      <c r="AA1045" s="25" t="str">
        <f>IF(Z1045=0,"",IF(ISBLANK(VLOOKUP(A1045,Database!A:AA,22,FALSE)),"",VLOOKUP(A1045,Database!A:AA,22,FALSE)))</f>
        <v>Exact</v>
      </c>
      <c r="AB1045" s="25">
        <f ca="1">IFERROR(IF(AND(Y1045&lt;&gt;"",OR(V1045="Terminé",V1045="En cours")),VLOOKUP(AA1045,Setup_ScoreExactBonus!A:D,4,FALSE),0),0)</f>
        <v>0</v>
      </c>
      <c r="AC1045" s="31" t="str">
        <f ca="1">IF(Y1045&lt;&gt;"", Y1045 + IF(Z1045=1,AB1045, 0), "")</f>
        <v/>
      </c>
      <c r="AD1045" s="31">
        <f ca="1">SUMIFS(AC$2:AC1045,D$2:D1045,D1045)*IF(R1045=0,1,2)</f>
        <v>0</v>
      </c>
    </row>
    <row r="1046" spans="1:30" x14ac:dyDescent="0.35">
      <c r="A1046" s="31">
        <f>IF(ISBLANK(B1046),"",COUNTIF(B$2:B1046,B1046))-1</f>
        <v>26</v>
      </c>
      <c r="B1046" s="31">
        <v>31</v>
      </c>
      <c r="C1046" s="10">
        <f>VLOOKUP($A1046,Database!$A:$Y,7,FALSE)</f>
        <v>46191.875</v>
      </c>
      <c r="D1046" s="31" t="str">
        <f>VLOOKUP(Pronostics!$B1046,Setup_MPP!$A:$G,3,FALSE)</f>
        <v>Joueur31</v>
      </c>
      <c r="E1046" s="31" t="str">
        <f>VLOOKUP(Pronostics!$B1046,Setup_MPP!$A:$G,2,FALSE)</f>
        <v>Joueur31</v>
      </c>
      <c r="F1046" s="31" t="str">
        <f>VLOOKUP($B1046,Setup_MPP!$A:$E,4,FALSE)</f>
        <v>#D5D5D5</v>
      </c>
      <c r="G1046" s="31" t="str">
        <f>VLOOKUP($B1046,Setup_MPP!$A:$E,5,FALSE)</f>
        <v>#727272</v>
      </c>
      <c r="H1046" s="31" t="str">
        <f>IFERROR(IF(AND(A1046&gt;=1,A1046&lt;=104),VLOOKUP($A1046,Location!$A:$J,6,FALSE),IF(A1046=0,"Avant l'ouverture",IF(OR(A1046=105,A1046=106),"Bonus"))),"")</f>
        <v>Tour 2</v>
      </c>
      <c r="I1046" s="31" t="str">
        <f>IF(LEFT(H1046,4)="Tour",VLOOKUP(A1046,Database!$A:$C,3,FALSE),"")</f>
        <v>B</v>
      </c>
      <c r="J1046" s="31" t="str">
        <f>VLOOKUP($A1046,Location!$A:$J,7,FALSE)</f>
        <v>Suisse</v>
      </c>
      <c r="K1046" s="31" t="str">
        <f>IFERROR(VLOOKUP(J1046,Setup_Team!$B:$C,2,FALSE), "TDB")</f>
        <v>CHE</v>
      </c>
      <c r="L1046" s="31" t="str">
        <f>VLOOKUP($A1046,Location!$A:$J,8,FALSE)</f>
        <v>Bosnie-Herzégovine</v>
      </c>
      <c r="M1046" s="31" t="str">
        <f>IFERROR(VLOOKUP(L1046,Setup_Team!$B:$C,2,FALSE), "TDB")</f>
        <v>BIH</v>
      </c>
      <c r="N1046" s="31" t="str">
        <f>VLOOKUP($A1046,Location!$A:$J,9,FALSE)</f>
        <v>Inglewood, Los Angeles, California</v>
      </c>
      <c r="O1046" s="31" t="str">
        <f>VLOOKUP($A1046,Location!$A:$J,10,FALSE)</f>
        <v>SoFi Stadium</v>
      </c>
      <c r="R1046" s="31">
        <v>0</v>
      </c>
      <c r="S1046" s="25">
        <f>VLOOKUP($A1046,Database!$A:$Y,10,FALSE)</f>
        <v>76</v>
      </c>
      <c r="T1046" s="25">
        <f>VLOOKUP($A1046,Database!$A:$Y,11,FALSE)</f>
        <v>108</v>
      </c>
      <c r="U1046" s="25">
        <f>VLOOKUP($A1046,Database!$A:$Y,12,FALSE)</f>
        <v>134</v>
      </c>
      <c r="V1046" s="25" t="str">
        <f>VLOOKUP(A1046,Database!A:M,13,FALSE)</f>
        <v>À venir</v>
      </c>
      <c r="W1046" s="25" t="str">
        <f>VLOOKUP($A1046,Database!$A:$Y,20,FALSE)</f>
        <v/>
      </c>
      <c r="X1046" s="25" t="str">
        <f>VLOOKUP($A1046,Database!$A:$Y,21,FALSE)</f>
        <v/>
      </c>
      <c r="Y1046" s="25" t="str">
        <f ca="1">IF(C1046&lt;NOW(),IF(AND(P1046&gt;Q1046,W1046&gt;X1046),S1046,IF(AND(P1046=Q1046,W1046=X1046),T1046,IF(AND(P1046&lt;Q1046,W1046&lt;X1046),U1046,0))),"")</f>
        <v/>
      </c>
      <c r="Z1046" s="25">
        <f>IF(AND(P1046=W1046,Q1046=X1046),1,0)</f>
        <v>1</v>
      </c>
      <c r="AA1046" s="25" t="str">
        <f>IF(Z1046=0,"",IF(ISBLANK(VLOOKUP(A1046,Database!A:AA,22,FALSE)),"",VLOOKUP(A1046,Database!A:AA,22,FALSE)))</f>
        <v>Exact</v>
      </c>
      <c r="AB1046" s="25">
        <f ca="1">IFERROR(IF(AND(Y1046&lt;&gt;"",OR(V1046="Terminé",V1046="En cours")),VLOOKUP(AA1046,Setup_ScoreExactBonus!A:D,4,FALSE),0),0)</f>
        <v>0</v>
      </c>
      <c r="AC1046" s="31" t="str">
        <f ca="1">IF(Y1046&lt;&gt;"", Y1046 + IF(Z1046=1,AB1046, 0), "")</f>
        <v/>
      </c>
      <c r="AD1046" s="31">
        <f ca="1">SUMIFS(AC$2:AC1046,D$2:D1046,D1046)*IF(R1046=0,1,2)</f>
        <v>0</v>
      </c>
    </row>
    <row r="1047" spans="1:30" x14ac:dyDescent="0.35">
      <c r="A1047" s="31">
        <f>IF(ISBLANK(B1047),"",COUNTIF(B$2:B1047,B1047))-1</f>
        <v>26</v>
      </c>
      <c r="B1047" s="31">
        <v>32</v>
      </c>
      <c r="C1047" s="10">
        <f>VLOOKUP($A1047,Database!$A:$Y,7,FALSE)</f>
        <v>46191.875</v>
      </c>
      <c r="D1047" s="31" t="str">
        <f>VLOOKUP(Pronostics!$B1047,Setup_MPP!$A:$G,3,FALSE)</f>
        <v>Joueur32</v>
      </c>
      <c r="E1047" s="31" t="str">
        <f>VLOOKUP(Pronostics!$B1047,Setup_MPP!$A:$G,2,FALSE)</f>
        <v>Joueur32</v>
      </c>
      <c r="F1047" s="31" t="str">
        <f>VLOOKUP($B1047,Setup_MPP!$A:$E,4,FALSE)</f>
        <v>#D5D5D5</v>
      </c>
      <c r="G1047" s="31" t="str">
        <f>VLOOKUP($B1047,Setup_MPP!$A:$E,5,FALSE)</f>
        <v>#727272</v>
      </c>
      <c r="H1047" s="31" t="str">
        <f>IFERROR(IF(AND(A1047&gt;=1,A1047&lt;=104),VLOOKUP($A1047,Location!$A:$J,6,FALSE),IF(A1047=0,"Avant l'ouverture",IF(OR(A1047=105,A1047=106),"Bonus"))),"")</f>
        <v>Tour 2</v>
      </c>
      <c r="I1047" s="31" t="str">
        <f>IF(LEFT(H1047,4)="Tour",VLOOKUP(A1047,Database!$A:$C,3,FALSE),"")</f>
        <v>B</v>
      </c>
      <c r="J1047" s="31" t="str">
        <f>VLOOKUP($A1047,Location!$A:$J,7,FALSE)</f>
        <v>Suisse</v>
      </c>
      <c r="K1047" s="31" t="str">
        <f>IFERROR(VLOOKUP(J1047,Setup_Team!$B:$C,2,FALSE), "TDB")</f>
        <v>CHE</v>
      </c>
      <c r="L1047" s="31" t="str">
        <f>VLOOKUP($A1047,Location!$A:$J,8,FALSE)</f>
        <v>Bosnie-Herzégovine</v>
      </c>
      <c r="M1047" s="31" t="str">
        <f>IFERROR(VLOOKUP(L1047,Setup_Team!$B:$C,2,FALSE), "TDB")</f>
        <v>BIH</v>
      </c>
      <c r="N1047" s="31" t="str">
        <f>VLOOKUP($A1047,Location!$A:$J,9,FALSE)</f>
        <v>Inglewood, Los Angeles, California</v>
      </c>
      <c r="O1047" s="31" t="str">
        <f>VLOOKUP($A1047,Location!$A:$J,10,FALSE)</f>
        <v>SoFi Stadium</v>
      </c>
      <c r="R1047" s="31">
        <v>0</v>
      </c>
      <c r="S1047" s="25">
        <f>VLOOKUP($A1047,Database!$A:$Y,10,FALSE)</f>
        <v>76</v>
      </c>
      <c r="T1047" s="25">
        <f>VLOOKUP($A1047,Database!$A:$Y,11,FALSE)</f>
        <v>108</v>
      </c>
      <c r="U1047" s="25">
        <f>VLOOKUP($A1047,Database!$A:$Y,12,FALSE)</f>
        <v>134</v>
      </c>
      <c r="V1047" s="25" t="str">
        <f>VLOOKUP(A1047,Database!A:M,13,FALSE)</f>
        <v>À venir</v>
      </c>
      <c r="W1047" s="25" t="str">
        <f>VLOOKUP($A1047,Database!$A:$Y,20,FALSE)</f>
        <v/>
      </c>
      <c r="X1047" s="25" t="str">
        <f>VLOOKUP($A1047,Database!$A:$Y,21,FALSE)</f>
        <v/>
      </c>
      <c r="Y1047" s="25" t="str">
        <f ca="1">IF(C1047&lt;NOW(),IF(AND(P1047&gt;Q1047,W1047&gt;X1047),S1047,IF(AND(P1047=Q1047,W1047=X1047),T1047,IF(AND(P1047&lt;Q1047,W1047&lt;X1047),U1047,0))),"")</f>
        <v/>
      </c>
      <c r="Z1047" s="25">
        <f>IF(AND(P1047=W1047,Q1047=X1047),1,0)</f>
        <v>1</v>
      </c>
      <c r="AA1047" s="25" t="str">
        <f>IF(Z1047=0,"",IF(ISBLANK(VLOOKUP(A1047,Database!A:AA,22,FALSE)),"",VLOOKUP(A1047,Database!A:AA,22,FALSE)))</f>
        <v>Exact</v>
      </c>
      <c r="AB1047" s="25">
        <f ca="1">IFERROR(IF(AND(Y1047&lt;&gt;"",OR(V1047="Terminé",V1047="En cours")),VLOOKUP(AA1047,Setup_ScoreExactBonus!A:D,4,FALSE),0),0)</f>
        <v>0</v>
      </c>
      <c r="AC1047" s="31" t="str">
        <f ca="1">IF(Y1047&lt;&gt;"", Y1047 + IF(Z1047=1,AB1047, 0), "")</f>
        <v/>
      </c>
      <c r="AD1047" s="31">
        <f ca="1">SUMIFS(AC$2:AC1047,D$2:D1047,D1047)*IF(R1047=0,1,2)</f>
        <v>0</v>
      </c>
    </row>
    <row r="1048" spans="1:30" x14ac:dyDescent="0.35">
      <c r="A1048" s="31">
        <f>IF(ISBLANK(B1048),"",COUNTIF(B$2:B1048,B1048))-1</f>
        <v>26</v>
      </c>
      <c r="B1048" s="31">
        <v>33</v>
      </c>
      <c r="C1048" s="10">
        <f>VLOOKUP($A1048,Database!$A:$Y,7,FALSE)</f>
        <v>46191.875</v>
      </c>
      <c r="D1048" s="31" t="str">
        <f>VLOOKUP(Pronostics!$B1048,Setup_MPP!$A:$G,3,FALSE)</f>
        <v>Joueur33</v>
      </c>
      <c r="E1048" s="31" t="str">
        <f>VLOOKUP(Pronostics!$B1048,Setup_MPP!$A:$G,2,FALSE)</f>
        <v>Joueur33</v>
      </c>
      <c r="F1048" s="31" t="str">
        <f>VLOOKUP($B1048,Setup_MPP!$A:$E,4,FALSE)</f>
        <v>#D5D5D5</v>
      </c>
      <c r="G1048" s="31" t="str">
        <f>VLOOKUP($B1048,Setup_MPP!$A:$E,5,FALSE)</f>
        <v>#727272</v>
      </c>
      <c r="H1048" s="31" t="str">
        <f>IFERROR(IF(AND(A1048&gt;=1,A1048&lt;=104),VLOOKUP($A1048,Location!$A:$J,6,FALSE),IF(A1048=0,"Avant l'ouverture",IF(OR(A1048=105,A1048=106),"Bonus"))),"")</f>
        <v>Tour 2</v>
      </c>
      <c r="I1048" s="31" t="str">
        <f>IF(LEFT(H1048,4)="Tour",VLOOKUP(A1048,Database!$A:$C,3,FALSE),"")</f>
        <v>B</v>
      </c>
      <c r="J1048" s="31" t="str">
        <f>VLOOKUP($A1048,Location!$A:$J,7,FALSE)</f>
        <v>Suisse</v>
      </c>
      <c r="K1048" s="31" t="str">
        <f>IFERROR(VLOOKUP(J1048,Setup_Team!$B:$C,2,FALSE), "TDB")</f>
        <v>CHE</v>
      </c>
      <c r="L1048" s="31" t="str">
        <f>VLOOKUP($A1048,Location!$A:$J,8,FALSE)</f>
        <v>Bosnie-Herzégovine</v>
      </c>
      <c r="M1048" s="31" t="str">
        <f>IFERROR(VLOOKUP(L1048,Setup_Team!$B:$C,2,FALSE), "TDB")</f>
        <v>BIH</v>
      </c>
      <c r="N1048" s="31" t="str">
        <f>VLOOKUP($A1048,Location!$A:$J,9,FALSE)</f>
        <v>Inglewood, Los Angeles, California</v>
      </c>
      <c r="O1048" s="31" t="str">
        <f>VLOOKUP($A1048,Location!$A:$J,10,FALSE)</f>
        <v>SoFi Stadium</v>
      </c>
      <c r="R1048" s="31">
        <v>0</v>
      </c>
      <c r="S1048" s="25">
        <f>VLOOKUP($A1048,Database!$A:$Y,10,FALSE)</f>
        <v>76</v>
      </c>
      <c r="T1048" s="25">
        <f>VLOOKUP($A1048,Database!$A:$Y,11,FALSE)</f>
        <v>108</v>
      </c>
      <c r="U1048" s="25">
        <f>VLOOKUP($A1048,Database!$A:$Y,12,FALSE)</f>
        <v>134</v>
      </c>
      <c r="V1048" s="25" t="str">
        <f>VLOOKUP(A1048,Database!A:M,13,FALSE)</f>
        <v>À venir</v>
      </c>
      <c r="W1048" s="25" t="str">
        <f>VLOOKUP($A1048,Database!$A:$Y,20,FALSE)</f>
        <v/>
      </c>
      <c r="X1048" s="25" t="str">
        <f>VLOOKUP($A1048,Database!$A:$Y,21,FALSE)</f>
        <v/>
      </c>
      <c r="Y1048" s="25" t="str">
        <f ca="1">IF(C1048&lt;NOW(),IF(AND(P1048&gt;Q1048,W1048&gt;X1048),S1048,IF(AND(P1048=Q1048,W1048=X1048),T1048,IF(AND(P1048&lt;Q1048,W1048&lt;X1048),U1048,0))),"")</f>
        <v/>
      </c>
      <c r="Z1048" s="25">
        <f>IF(AND(P1048=W1048,Q1048=X1048),1,0)</f>
        <v>1</v>
      </c>
      <c r="AA1048" s="25" t="str">
        <f>IF(Z1048=0,"",IF(ISBLANK(VLOOKUP(A1048,Database!A:AA,22,FALSE)),"",VLOOKUP(A1048,Database!A:AA,22,FALSE)))</f>
        <v>Exact</v>
      </c>
      <c r="AB1048" s="25">
        <f ca="1">IFERROR(IF(AND(Y1048&lt;&gt;"",OR(V1048="Terminé",V1048="En cours")),VLOOKUP(AA1048,Setup_ScoreExactBonus!A:D,4,FALSE),0),0)</f>
        <v>0</v>
      </c>
      <c r="AC1048" s="31" t="str">
        <f ca="1">IF(Y1048&lt;&gt;"", Y1048 + IF(Z1048=1,AB1048, 0), "")</f>
        <v/>
      </c>
      <c r="AD1048" s="31">
        <f ca="1">SUMIFS(AC$2:AC1048,D$2:D1048,D1048)*IF(R1048=0,1,2)</f>
        <v>0</v>
      </c>
    </row>
    <row r="1049" spans="1:30" x14ac:dyDescent="0.35">
      <c r="A1049" s="31">
        <f>IF(ISBLANK(B1049),"",COUNTIF(B$2:B1049,B1049))-1</f>
        <v>26</v>
      </c>
      <c r="B1049" s="31">
        <v>34</v>
      </c>
      <c r="C1049" s="10">
        <f>VLOOKUP($A1049,Database!$A:$Y,7,FALSE)</f>
        <v>46191.875</v>
      </c>
      <c r="D1049" s="31" t="str">
        <f>VLOOKUP(Pronostics!$B1049,Setup_MPP!$A:$G,3,FALSE)</f>
        <v>Joueur34</v>
      </c>
      <c r="E1049" s="31" t="str">
        <f>VLOOKUP(Pronostics!$B1049,Setup_MPP!$A:$G,2,FALSE)</f>
        <v>Joueur34</v>
      </c>
      <c r="F1049" s="31" t="str">
        <f>VLOOKUP($B1049,Setup_MPP!$A:$E,4,FALSE)</f>
        <v>#D5D5D5</v>
      </c>
      <c r="G1049" s="31" t="str">
        <f>VLOOKUP($B1049,Setup_MPP!$A:$E,5,FALSE)</f>
        <v>#727272</v>
      </c>
      <c r="H1049" s="31" t="str">
        <f>IFERROR(IF(AND(A1049&gt;=1,A1049&lt;=104),VLOOKUP($A1049,Location!$A:$J,6,FALSE),IF(A1049=0,"Avant l'ouverture",IF(OR(A1049=105,A1049=106),"Bonus"))),"")</f>
        <v>Tour 2</v>
      </c>
      <c r="I1049" s="31" t="str">
        <f>IF(LEFT(H1049,4)="Tour",VLOOKUP(A1049,Database!$A:$C,3,FALSE),"")</f>
        <v>B</v>
      </c>
      <c r="J1049" s="31" t="str">
        <f>VLOOKUP($A1049,Location!$A:$J,7,FALSE)</f>
        <v>Suisse</v>
      </c>
      <c r="K1049" s="31" t="str">
        <f>IFERROR(VLOOKUP(J1049,Setup_Team!$B:$C,2,FALSE), "TDB")</f>
        <v>CHE</v>
      </c>
      <c r="L1049" s="31" t="str">
        <f>VLOOKUP($A1049,Location!$A:$J,8,FALSE)</f>
        <v>Bosnie-Herzégovine</v>
      </c>
      <c r="M1049" s="31" t="str">
        <f>IFERROR(VLOOKUP(L1049,Setup_Team!$B:$C,2,FALSE), "TDB")</f>
        <v>BIH</v>
      </c>
      <c r="N1049" s="31" t="str">
        <f>VLOOKUP($A1049,Location!$A:$J,9,FALSE)</f>
        <v>Inglewood, Los Angeles, California</v>
      </c>
      <c r="O1049" s="31" t="str">
        <f>VLOOKUP($A1049,Location!$A:$J,10,FALSE)</f>
        <v>SoFi Stadium</v>
      </c>
      <c r="R1049" s="31">
        <v>0</v>
      </c>
      <c r="S1049" s="25">
        <f>VLOOKUP($A1049,Database!$A:$Y,10,FALSE)</f>
        <v>76</v>
      </c>
      <c r="T1049" s="25">
        <f>VLOOKUP($A1049,Database!$A:$Y,11,FALSE)</f>
        <v>108</v>
      </c>
      <c r="U1049" s="25">
        <f>VLOOKUP($A1049,Database!$A:$Y,12,FALSE)</f>
        <v>134</v>
      </c>
      <c r="V1049" s="25" t="str">
        <f>VLOOKUP(A1049,Database!A:M,13,FALSE)</f>
        <v>À venir</v>
      </c>
      <c r="W1049" s="25" t="str">
        <f>VLOOKUP($A1049,Database!$A:$Y,20,FALSE)</f>
        <v/>
      </c>
      <c r="X1049" s="25" t="str">
        <f>VLOOKUP($A1049,Database!$A:$Y,21,FALSE)</f>
        <v/>
      </c>
      <c r="Y1049" s="25" t="str">
        <f ca="1">IF(C1049&lt;NOW(),IF(AND(P1049&gt;Q1049,W1049&gt;X1049),S1049,IF(AND(P1049=Q1049,W1049=X1049),T1049,IF(AND(P1049&lt;Q1049,W1049&lt;X1049),U1049,0))),"")</f>
        <v/>
      </c>
      <c r="Z1049" s="25">
        <f>IF(AND(P1049=W1049,Q1049=X1049),1,0)</f>
        <v>1</v>
      </c>
      <c r="AA1049" s="25" t="str">
        <f>IF(Z1049=0,"",IF(ISBLANK(VLOOKUP(A1049,Database!A:AA,22,FALSE)),"",VLOOKUP(A1049,Database!A:AA,22,FALSE)))</f>
        <v>Exact</v>
      </c>
      <c r="AB1049" s="25">
        <f ca="1">IFERROR(IF(AND(Y1049&lt;&gt;"",OR(V1049="Terminé",V1049="En cours")),VLOOKUP(AA1049,Setup_ScoreExactBonus!A:D,4,FALSE),0),0)</f>
        <v>0</v>
      </c>
      <c r="AC1049" s="31" t="str">
        <f ca="1">IF(Y1049&lt;&gt;"", Y1049 + IF(Z1049=1,AB1049, 0), "")</f>
        <v/>
      </c>
      <c r="AD1049" s="31">
        <f ca="1">SUMIFS(AC$2:AC1049,D$2:D1049,D1049)*IF(R1049=0,1,2)</f>
        <v>0</v>
      </c>
    </row>
    <row r="1050" spans="1:30" x14ac:dyDescent="0.35">
      <c r="A1050" s="31">
        <f>IF(ISBLANK(B1050),"",COUNTIF(B$2:B1050,B1050))-1</f>
        <v>26</v>
      </c>
      <c r="B1050" s="31">
        <v>35</v>
      </c>
      <c r="C1050" s="10">
        <f>VLOOKUP($A1050,Database!$A:$Y,7,FALSE)</f>
        <v>46191.875</v>
      </c>
      <c r="D1050" s="31" t="str">
        <f>VLOOKUP(Pronostics!$B1050,Setup_MPP!$A:$G,3,FALSE)</f>
        <v>Joueur35</v>
      </c>
      <c r="E1050" s="31" t="str">
        <f>VLOOKUP(Pronostics!$B1050,Setup_MPP!$A:$G,2,FALSE)</f>
        <v>Joueur35</v>
      </c>
      <c r="F1050" s="31" t="str">
        <f>VLOOKUP($B1050,Setup_MPP!$A:$E,4,FALSE)</f>
        <v>#D5D5D5</v>
      </c>
      <c r="G1050" s="31" t="str">
        <f>VLOOKUP($B1050,Setup_MPP!$A:$E,5,FALSE)</f>
        <v>#727272</v>
      </c>
      <c r="H1050" s="31" t="str">
        <f>IFERROR(IF(AND(A1050&gt;=1,A1050&lt;=104),VLOOKUP($A1050,Location!$A:$J,6,FALSE),IF(A1050=0,"Avant l'ouverture",IF(OR(A1050=105,A1050=106),"Bonus"))),"")</f>
        <v>Tour 2</v>
      </c>
      <c r="I1050" s="31" t="str">
        <f>IF(LEFT(H1050,4)="Tour",VLOOKUP(A1050,Database!$A:$C,3,FALSE),"")</f>
        <v>B</v>
      </c>
      <c r="J1050" s="31" t="str">
        <f>VLOOKUP($A1050,Location!$A:$J,7,FALSE)</f>
        <v>Suisse</v>
      </c>
      <c r="K1050" s="31" t="str">
        <f>IFERROR(VLOOKUP(J1050,Setup_Team!$B:$C,2,FALSE), "TDB")</f>
        <v>CHE</v>
      </c>
      <c r="L1050" s="31" t="str">
        <f>VLOOKUP($A1050,Location!$A:$J,8,FALSE)</f>
        <v>Bosnie-Herzégovine</v>
      </c>
      <c r="M1050" s="31" t="str">
        <f>IFERROR(VLOOKUP(L1050,Setup_Team!$B:$C,2,FALSE), "TDB")</f>
        <v>BIH</v>
      </c>
      <c r="N1050" s="31" t="str">
        <f>VLOOKUP($A1050,Location!$A:$J,9,FALSE)</f>
        <v>Inglewood, Los Angeles, California</v>
      </c>
      <c r="O1050" s="31" t="str">
        <f>VLOOKUP($A1050,Location!$A:$J,10,FALSE)</f>
        <v>SoFi Stadium</v>
      </c>
      <c r="R1050" s="31">
        <v>0</v>
      </c>
      <c r="S1050" s="25">
        <f>VLOOKUP($A1050,Database!$A:$Y,10,FALSE)</f>
        <v>76</v>
      </c>
      <c r="T1050" s="25">
        <f>VLOOKUP($A1050,Database!$A:$Y,11,FALSE)</f>
        <v>108</v>
      </c>
      <c r="U1050" s="25">
        <f>VLOOKUP($A1050,Database!$A:$Y,12,FALSE)</f>
        <v>134</v>
      </c>
      <c r="V1050" s="25" t="str">
        <f>VLOOKUP(A1050,Database!A:M,13,FALSE)</f>
        <v>À venir</v>
      </c>
      <c r="W1050" s="25" t="str">
        <f>VLOOKUP($A1050,Database!$A:$Y,20,FALSE)</f>
        <v/>
      </c>
      <c r="X1050" s="25" t="str">
        <f>VLOOKUP($A1050,Database!$A:$Y,21,FALSE)</f>
        <v/>
      </c>
      <c r="Y1050" s="25" t="str">
        <f ca="1">IF(C1050&lt;NOW(),IF(AND(P1050&gt;Q1050,W1050&gt;X1050),S1050,IF(AND(P1050=Q1050,W1050=X1050),T1050,IF(AND(P1050&lt;Q1050,W1050&lt;X1050),U1050,0))),"")</f>
        <v/>
      </c>
      <c r="Z1050" s="25">
        <f>IF(AND(P1050=W1050,Q1050=X1050),1,0)</f>
        <v>1</v>
      </c>
      <c r="AA1050" s="25" t="str">
        <f>IF(Z1050=0,"",IF(ISBLANK(VLOOKUP(A1050,Database!A:AA,22,FALSE)),"",VLOOKUP(A1050,Database!A:AA,22,FALSE)))</f>
        <v>Exact</v>
      </c>
      <c r="AB1050" s="25">
        <f ca="1">IFERROR(IF(AND(Y1050&lt;&gt;"",OR(V1050="Terminé",V1050="En cours")),VLOOKUP(AA1050,Setup_ScoreExactBonus!A:D,4,FALSE),0),0)</f>
        <v>0</v>
      </c>
      <c r="AC1050" s="31" t="str">
        <f ca="1">IF(Y1050&lt;&gt;"", Y1050 + IF(Z1050=1,AB1050, 0), "")</f>
        <v/>
      </c>
      <c r="AD1050" s="31">
        <f ca="1">SUMIFS(AC$2:AC1050,D$2:D1050,D1050)*IF(R1050=0,1,2)</f>
        <v>0</v>
      </c>
    </row>
    <row r="1051" spans="1:30" x14ac:dyDescent="0.35">
      <c r="A1051" s="31">
        <f>IF(ISBLANK(B1051),"",COUNTIF(B$2:B1051,B1051))-1</f>
        <v>26</v>
      </c>
      <c r="B1051" s="31">
        <v>36</v>
      </c>
      <c r="C1051" s="10">
        <f>VLOOKUP($A1051,Database!$A:$Y,7,FALSE)</f>
        <v>46191.875</v>
      </c>
      <c r="D1051" s="31" t="str">
        <f>VLOOKUP(Pronostics!$B1051,Setup_MPP!$A:$G,3,FALSE)</f>
        <v>Joueur36</v>
      </c>
      <c r="E1051" s="31" t="str">
        <f>VLOOKUP(Pronostics!$B1051,Setup_MPP!$A:$G,2,FALSE)</f>
        <v>Joueur36</v>
      </c>
      <c r="F1051" s="31" t="str">
        <f>VLOOKUP($B1051,Setup_MPP!$A:$E,4,FALSE)</f>
        <v>#D5D5D5</v>
      </c>
      <c r="G1051" s="31" t="str">
        <f>VLOOKUP($B1051,Setup_MPP!$A:$E,5,FALSE)</f>
        <v>#727272</v>
      </c>
      <c r="H1051" s="31" t="str">
        <f>IFERROR(IF(AND(A1051&gt;=1,A1051&lt;=104),VLOOKUP($A1051,Location!$A:$J,6,FALSE),IF(A1051=0,"Avant l'ouverture",IF(OR(A1051=105,A1051=106),"Bonus"))),"")</f>
        <v>Tour 2</v>
      </c>
      <c r="I1051" s="31" t="str">
        <f>IF(LEFT(H1051,4)="Tour",VLOOKUP(A1051,Database!$A:$C,3,FALSE),"")</f>
        <v>B</v>
      </c>
      <c r="J1051" s="31" t="str">
        <f>VLOOKUP($A1051,Location!$A:$J,7,FALSE)</f>
        <v>Suisse</v>
      </c>
      <c r="K1051" s="31" t="str">
        <f>IFERROR(VLOOKUP(J1051,Setup_Team!$B:$C,2,FALSE), "TDB")</f>
        <v>CHE</v>
      </c>
      <c r="L1051" s="31" t="str">
        <f>VLOOKUP($A1051,Location!$A:$J,8,FALSE)</f>
        <v>Bosnie-Herzégovine</v>
      </c>
      <c r="M1051" s="31" t="str">
        <f>IFERROR(VLOOKUP(L1051,Setup_Team!$B:$C,2,FALSE), "TDB")</f>
        <v>BIH</v>
      </c>
      <c r="N1051" s="31" t="str">
        <f>VLOOKUP($A1051,Location!$A:$J,9,FALSE)</f>
        <v>Inglewood, Los Angeles, California</v>
      </c>
      <c r="O1051" s="31" t="str">
        <f>VLOOKUP($A1051,Location!$A:$J,10,FALSE)</f>
        <v>SoFi Stadium</v>
      </c>
      <c r="R1051" s="31">
        <v>0</v>
      </c>
      <c r="S1051" s="25">
        <f>VLOOKUP($A1051,Database!$A:$Y,10,FALSE)</f>
        <v>76</v>
      </c>
      <c r="T1051" s="25">
        <f>VLOOKUP($A1051,Database!$A:$Y,11,FALSE)</f>
        <v>108</v>
      </c>
      <c r="U1051" s="25">
        <f>VLOOKUP($A1051,Database!$A:$Y,12,FALSE)</f>
        <v>134</v>
      </c>
      <c r="V1051" s="25" t="str">
        <f>VLOOKUP(A1051,Database!A:M,13,FALSE)</f>
        <v>À venir</v>
      </c>
      <c r="W1051" s="25" t="str">
        <f>VLOOKUP($A1051,Database!$A:$Y,20,FALSE)</f>
        <v/>
      </c>
      <c r="X1051" s="25" t="str">
        <f>VLOOKUP($A1051,Database!$A:$Y,21,FALSE)</f>
        <v/>
      </c>
      <c r="Y1051" s="25" t="str">
        <f ca="1">IF(C1051&lt;NOW(),IF(AND(P1051&gt;Q1051,W1051&gt;X1051),S1051,IF(AND(P1051=Q1051,W1051=X1051),T1051,IF(AND(P1051&lt;Q1051,W1051&lt;X1051),U1051,0))),"")</f>
        <v/>
      </c>
      <c r="Z1051" s="25">
        <f>IF(AND(P1051=W1051,Q1051=X1051),1,0)</f>
        <v>1</v>
      </c>
      <c r="AA1051" s="25" t="str">
        <f>IF(Z1051=0,"",IF(ISBLANK(VLOOKUP(A1051,Database!A:AA,22,FALSE)),"",VLOOKUP(A1051,Database!A:AA,22,FALSE)))</f>
        <v>Exact</v>
      </c>
      <c r="AB1051" s="25">
        <f ca="1">IFERROR(IF(AND(Y1051&lt;&gt;"",OR(V1051="Terminé",V1051="En cours")),VLOOKUP(AA1051,Setup_ScoreExactBonus!A:D,4,FALSE),0),0)</f>
        <v>0</v>
      </c>
      <c r="AC1051" s="31" t="str">
        <f ca="1">IF(Y1051&lt;&gt;"", Y1051 + IF(Z1051=1,AB1051, 0), "")</f>
        <v/>
      </c>
      <c r="AD1051" s="31">
        <f ca="1">SUMIFS(AC$2:AC1051,D$2:D1051,D1051)*IF(R1051=0,1,2)</f>
        <v>0</v>
      </c>
    </row>
    <row r="1052" spans="1:30" x14ac:dyDescent="0.35">
      <c r="A1052" s="31">
        <f>IF(ISBLANK(B1052),"",COUNTIF(B$2:B1052,B1052))-1</f>
        <v>26</v>
      </c>
      <c r="B1052" s="31">
        <v>37</v>
      </c>
      <c r="C1052" s="10">
        <f>VLOOKUP($A1052,Database!$A:$Y,7,FALSE)</f>
        <v>46191.875</v>
      </c>
      <c r="D1052" s="31" t="str">
        <f>VLOOKUP(Pronostics!$B1052,Setup_MPP!$A:$G,3,FALSE)</f>
        <v>Joueur37</v>
      </c>
      <c r="E1052" s="31" t="str">
        <f>VLOOKUP(Pronostics!$B1052,Setup_MPP!$A:$G,2,FALSE)</f>
        <v>Joueur37</v>
      </c>
      <c r="F1052" s="31" t="str">
        <f>VLOOKUP($B1052,Setup_MPP!$A:$E,4,FALSE)</f>
        <v>#D5D5D5</v>
      </c>
      <c r="G1052" s="31" t="str">
        <f>VLOOKUP($B1052,Setup_MPP!$A:$E,5,FALSE)</f>
        <v>#727272</v>
      </c>
      <c r="H1052" s="31" t="str">
        <f>IFERROR(IF(AND(A1052&gt;=1,A1052&lt;=104),VLOOKUP($A1052,Location!$A:$J,6,FALSE),IF(A1052=0,"Avant l'ouverture",IF(OR(A1052=105,A1052=106),"Bonus"))),"")</f>
        <v>Tour 2</v>
      </c>
      <c r="I1052" s="31" t="str">
        <f>IF(LEFT(H1052,4)="Tour",VLOOKUP(A1052,Database!$A:$C,3,FALSE),"")</f>
        <v>B</v>
      </c>
      <c r="J1052" s="31" t="str">
        <f>VLOOKUP($A1052,Location!$A:$J,7,FALSE)</f>
        <v>Suisse</v>
      </c>
      <c r="K1052" s="31" t="str">
        <f>IFERROR(VLOOKUP(J1052,Setup_Team!$B:$C,2,FALSE), "TDB")</f>
        <v>CHE</v>
      </c>
      <c r="L1052" s="31" t="str">
        <f>VLOOKUP($A1052,Location!$A:$J,8,FALSE)</f>
        <v>Bosnie-Herzégovine</v>
      </c>
      <c r="M1052" s="31" t="str">
        <f>IFERROR(VLOOKUP(L1052,Setup_Team!$B:$C,2,FALSE), "TDB")</f>
        <v>BIH</v>
      </c>
      <c r="N1052" s="31" t="str">
        <f>VLOOKUP($A1052,Location!$A:$J,9,FALSE)</f>
        <v>Inglewood, Los Angeles, California</v>
      </c>
      <c r="O1052" s="31" t="str">
        <f>VLOOKUP($A1052,Location!$A:$J,10,FALSE)</f>
        <v>SoFi Stadium</v>
      </c>
      <c r="R1052" s="31">
        <v>0</v>
      </c>
      <c r="S1052" s="25">
        <f>VLOOKUP($A1052,Database!$A:$Y,10,FALSE)</f>
        <v>76</v>
      </c>
      <c r="T1052" s="25">
        <f>VLOOKUP($A1052,Database!$A:$Y,11,FALSE)</f>
        <v>108</v>
      </c>
      <c r="U1052" s="25">
        <f>VLOOKUP($A1052,Database!$A:$Y,12,FALSE)</f>
        <v>134</v>
      </c>
      <c r="V1052" s="25" t="str">
        <f>VLOOKUP(A1052,Database!A:M,13,FALSE)</f>
        <v>À venir</v>
      </c>
      <c r="W1052" s="25" t="str">
        <f>VLOOKUP($A1052,Database!$A:$Y,20,FALSE)</f>
        <v/>
      </c>
      <c r="X1052" s="25" t="str">
        <f>VLOOKUP($A1052,Database!$A:$Y,21,FALSE)</f>
        <v/>
      </c>
      <c r="Y1052" s="25" t="str">
        <f ca="1">IF(C1052&lt;NOW(),IF(AND(P1052&gt;Q1052,W1052&gt;X1052),S1052,IF(AND(P1052=Q1052,W1052=X1052),T1052,IF(AND(P1052&lt;Q1052,W1052&lt;X1052),U1052,0))),"")</f>
        <v/>
      </c>
      <c r="Z1052" s="25">
        <f>IF(AND(P1052=W1052,Q1052=X1052),1,0)</f>
        <v>1</v>
      </c>
      <c r="AA1052" s="25" t="str">
        <f>IF(Z1052=0,"",IF(ISBLANK(VLOOKUP(A1052,Database!A:AA,22,FALSE)),"",VLOOKUP(A1052,Database!A:AA,22,FALSE)))</f>
        <v>Exact</v>
      </c>
      <c r="AB1052" s="25">
        <f ca="1">IFERROR(IF(AND(Y1052&lt;&gt;"",OR(V1052="Terminé",V1052="En cours")),VLOOKUP(AA1052,Setup_ScoreExactBonus!A:D,4,FALSE),0),0)</f>
        <v>0</v>
      </c>
      <c r="AC1052" s="31" t="str">
        <f ca="1">IF(Y1052&lt;&gt;"", Y1052 + IF(Z1052=1,AB1052, 0), "")</f>
        <v/>
      </c>
      <c r="AD1052" s="31">
        <f ca="1">SUMIFS(AC$2:AC1052,D$2:D1052,D1052)*IF(R1052=0,1,2)</f>
        <v>0</v>
      </c>
    </row>
    <row r="1053" spans="1:30" x14ac:dyDescent="0.35">
      <c r="A1053" s="31">
        <f>IF(ISBLANK(B1053),"",COUNTIF(B$2:B1053,B1053))-1</f>
        <v>26</v>
      </c>
      <c r="B1053" s="31">
        <v>38</v>
      </c>
      <c r="C1053" s="10">
        <f>VLOOKUP($A1053,Database!$A:$Y,7,FALSE)</f>
        <v>46191.875</v>
      </c>
      <c r="D1053" s="31" t="str">
        <f>VLOOKUP(Pronostics!$B1053,Setup_MPP!$A:$G,3,FALSE)</f>
        <v>Joueur38</v>
      </c>
      <c r="E1053" s="31" t="str">
        <f>VLOOKUP(Pronostics!$B1053,Setup_MPP!$A:$G,2,FALSE)</f>
        <v>Joueur38</v>
      </c>
      <c r="F1053" s="31" t="str">
        <f>VLOOKUP($B1053,Setup_MPP!$A:$E,4,FALSE)</f>
        <v>#D5D5D5</v>
      </c>
      <c r="G1053" s="31" t="str">
        <f>VLOOKUP($B1053,Setup_MPP!$A:$E,5,FALSE)</f>
        <v>#727272</v>
      </c>
      <c r="H1053" s="31" t="str">
        <f>IFERROR(IF(AND(A1053&gt;=1,A1053&lt;=104),VLOOKUP($A1053,Location!$A:$J,6,FALSE),IF(A1053=0,"Avant l'ouverture",IF(OR(A1053=105,A1053=106),"Bonus"))),"")</f>
        <v>Tour 2</v>
      </c>
      <c r="I1053" s="31" t="str">
        <f>IF(LEFT(H1053,4)="Tour",VLOOKUP(A1053,Database!$A:$C,3,FALSE),"")</f>
        <v>B</v>
      </c>
      <c r="J1053" s="31" t="str">
        <f>VLOOKUP($A1053,Location!$A:$J,7,FALSE)</f>
        <v>Suisse</v>
      </c>
      <c r="K1053" s="31" t="str">
        <f>IFERROR(VLOOKUP(J1053,Setup_Team!$B:$C,2,FALSE), "TDB")</f>
        <v>CHE</v>
      </c>
      <c r="L1053" s="31" t="str">
        <f>VLOOKUP($A1053,Location!$A:$J,8,FALSE)</f>
        <v>Bosnie-Herzégovine</v>
      </c>
      <c r="M1053" s="31" t="str">
        <f>IFERROR(VLOOKUP(L1053,Setup_Team!$B:$C,2,FALSE), "TDB")</f>
        <v>BIH</v>
      </c>
      <c r="N1053" s="31" t="str">
        <f>VLOOKUP($A1053,Location!$A:$J,9,FALSE)</f>
        <v>Inglewood, Los Angeles, California</v>
      </c>
      <c r="O1053" s="31" t="str">
        <f>VLOOKUP($A1053,Location!$A:$J,10,FALSE)</f>
        <v>SoFi Stadium</v>
      </c>
      <c r="R1053" s="31">
        <v>0</v>
      </c>
      <c r="S1053" s="25">
        <f>VLOOKUP($A1053,Database!$A:$Y,10,FALSE)</f>
        <v>76</v>
      </c>
      <c r="T1053" s="25">
        <f>VLOOKUP($A1053,Database!$A:$Y,11,FALSE)</f>
        <v>108</v>
      </c>
      <c r="U1053" s="25">
        <f>VLOOKUP($A1053,Database!$A:$Y,12,FALSE)</f>
        <v>134</v>
      </c>
      <c r="V1053" s="25" t="str">
        <f>VLOOKUP(A1053,Database!A:M,13,FALSE)</f>
        <v>À venir</v>
      </c>
      <c r="W1053" s="25" t="str">
        <f>VLOOKUP($A1053,Database!$A:$Y,20,FALSE)</f>
        <v/>
      </c>
      <c r="X1053" s="25" t="str">
        <f>VLOOKUP($A1053,Database!$A:$Y,21,FALSE)</f>
        <v/>
      </c>
      <c r="Y1053" s="25" t="str">
        <f ca="1">IF(C1053&lt;NOW(),IF(AND(P1053&gt;Q1053,W1053&gt;X1053),S1053,IF(AND(P1053=Q1053,W1053=X1053),T1053,IF(AND(P1053&lt;Q1053,W1053&lt;X1053),U1053,0))),"")</f>
        <v/>
      </c>
      <c r="Z1053" s="25">
        <f>IF(AND(P1053=W1053,Q1053=X1053),1,0)</f>
        <v>1</v>
      </c>
      <c r="AA1053" s="25" t="str">
        <f>IF(Z1053=0,"",IF(ISBLANK(VLOOKUP(A1053,Database!A:AA,22,FALSE)),"",VLOOKUP(A1053,Database!A:AA,22,FALSE)))</f>
        <v>Exact</v>
      </c>
      <c r="AB1053" s="25">
        <f ca="1">IFERROR(IF(AND(Y1053&lt;&gt;"",OR(V1053="Terminé",V1053="En cours")),VLOOKUP(AA1053,Setup_ScoreExactBonus!A:D,4,FALSE),0),0)</f>
        <v>0</v>
      </c>
      <c r="AC1053" s="31" t="str">
        <f ca="1">IF(Y1053&lt;&gt;"", Y1053 + IF(Z1053=1,AB1053, 0), "")</f>
        <v/>
      </c>
      <c r="AD1053" s="31">
        <f ca="1">SUMIFS(AC$2:AC1053,D$2:D1053,D1053)*IF(R1053=0,1,2)</f>
        <v>0</v>
      </c>
    </row>
    <row r="1054" spans="1:30" x14ac:dyDescent="0.35">
      <c r="A1054" s="31">
        <f>IF(ISBLANK(B1054),"",COUNTIF(B$2:B1054,B1054))-1</f>
        <v>26</v>
      </c>
      <c r="B1054" s="31">
        <v>39</v>
      </c>
      <c r="C1054" s="10">
        <f>VLOOKUP($A1054,Database!$A:$Y,7,FALSE)</f>
        <v>46191.875</v>
      </c>
      <c r="D1054" s="31" t="str">
        <f>VLOOKUP(Pronostics!$B1054,Setup_MPP!$A:$G,3,FALSE)</f>
        <v>Joueur39</v>
      </c>
      <c r="E1054" s="31" t="str">
        <f>VLOOKUP(Pronostics!$B1054,Setup_MPP!$A:$G,2,FALSE)</f>
        <v>Joueur39</v>
      </c>
      <c r="F1054" s="31" t="str">
        <f>VLOOKUP($B1054,Setup_MPP!$A:$E,4,FALSE)</f>
        <v>#D5D5D5</v>
      </c>
      <c r="G1054" s="31" t="str">
        <f>VLOOKUP($B1054,Setup_MPP!$A:$E,5,FALSE)</f>
        <v>#727272</v>
      </c>
      <c r="H1054" s="31" t="str">
        <f>IFERROR(IF(AND(A1054&gt;=1,A1054&lt;=104),VLOOKUP($A1054,Location!$A:$J,6,FALSE),IF(A1054=0,"Avant l'ouverture",IF(OR(A1054=105,A1054=106),"Bonus"))),"")</f>
        <v>Tour 2</v>
      </c>
      <c r="I1054" s="31" t="str">
        <f>IF(LEFT(H1054,4)="Tour",VLOOKUP(A1054,Database!$A:$C,3,FALSE),"")</f>
        <v>B</v>
      </c>
      <c r="J1054" s="31" t="str">
        <f>VLOOKUP($A1054,Location!$A:$J,7,FALSE)</f>
        <v>Suisse</v>
      </c>
      <c r="K1054" s="31" t="str">
        <f>IFERROR(VLOOKUP(J1054,Setup_Team!$B:$C,2,FALSE), "TDB")</f>
        <v>CHE</v>
      </c>
      <c r="L1054" s="31" t="str">
        <f>VLOOKUP($A1054,Location!$A:$J,8,FALSE)</f>
        <v>Bosnie-Herzégovine</v>
      </c>
      <c r="M1054" s="31" t="str">
        <f>IFERROR(VLOOKUP(L1054,Setup_Team!$B:$C,2,FALSE), "TDB")</f>
        <v>BIH</v>
      </c>
      <c r="N1054" s="31" t="str">
        <f>VLOOKUP($A1054,Location!$A:$J,9,FALSE)</f>
        <v>Inglewood, Los Angeles, California</v>
      </c>
      <c r="O1054" s="31" t="str">
        <f>VLOOKUP($A1054,Location!$A:$J,10,FALSE)</f>
        <v>SoFi Stadium</v>
      </c>
      <c r="R1054" s="31">
        <v>0</v>
      </c>
      <c r="S1054" s="25">
        <f>VLOOKUP($A1054,Database!$A:$Y,10,FALSE)</f>
        <v>76</v>
      </c>
      <c r="T1054" s="25">
        <f>VLOOKUP($A1054,Database!$A:$Y,11,FALSE)</f>
        <v>108</v>
      </c>
      <c r="U1054" s="25">
        <f>VLOOKUP($A1054,Database!$A:$Y,12,FALSE)</f>
        <v>134</v>
      </c>
      <c r="V1054" s="25" t="str">
        <f>VLOOKUP(A1054,Database!A:M,13,FALSE)</f>
        <v>À venir</v>
      </c>
      <c r="W1054" s="25" t="str">
        <f>VLOOKUP($A1054,Database!$A:$Y,20,FALSE)</f>
        <v/>
      </c>
      <c r="X1054" s="25" t="str">
        <f>VLOOKUP($A1054,Database!$A:$Y,21,FALSE)</f>
        <v/>
      </c>
      <c r="Y1054" s="25" t="str">
        <f ca="1">IF(C1054&lt;NOW(),IF(AND(P1054&gt;Q1054,W1054&gt;X1054),S1054,IF(AND(P1054=Q1054,W1054=X1054),T1054,IF(AND(P1054&lt;Q1054,W1054&lt;X1054),U1054,0))),"")</f>
        <v/>
      </c>
      <c r="Z1054" s="25">
        <f>IF(AND(P1054=W1054,Q1054=X1054),1,0)</f>
        <v>1</v>
      </c>
      <c r="AA1054" s="25" t="str">
        <f>IF(Z1054=0,"",IF(ISBLANK(VLOOKUP(A1054,Database!A:AA,22,FALSE)),"",VLOOKUP(A1054,Database!A:AA,22,FALSE)))</f>
        <v>Exact</v>
      </c>
      <c r="AB1054" s="25">
        <f ca="1">IFERROR(IF(AND(Y1054&lt;&gt;"",OR(V1054="Terminé",V1054="En cours")),VLOOKUP(AA1054,Setup_ScoreExactBonus!A:D,4,FALSE),0),0)</f>
        <v>0</v>
      </c>
      <c r="AC1054" s="31" t="str">
        <f ca="1">IF(Y1054&lt;&gt;"", Y1054 + IF(Z1054=1,AB1054, 0), "")</f>
        <v/>
      </c>
      <c r="AD1054" s="31">
        <f ca="1">SUMIFS(AC$2:AC1054,D$2:D1054,D1054)*IF(R1054=0,1,2)</f>
        <v>0</v>
      </c>
    </row>
    <row r="1055" spans="1:30" x14ac:dyDescent="0.35">
      <c r="A1055" s="31">
        <f>IF(ISBLANK(B1055),"",COUNTIF(B$2:B1055,B1055))-1</f>
        <v>27</v>
      </c>
      <c r="B1055" s="31">
        <v>1</v>
      </c>
      <c r="C1055" s="10">
        <f>VLOOKUP($A1055,Database!$A:$Y,7,FALSE)</f>
        <v>46192</v>
      </c>
      <c r="D1055" s="31" t="str">
        <f>VLOOKUP(Pronostics!$B1055,Setup_MPP!$A:$G,3,FALSE)</f>
        <v>_Nicolas_LM_</v>
      </c>
      <c r="E1055" s="31" t="str">
        <f>VLOOKUP(Pronostics!$B1055,Setup_MPP!$A:$G,2,FALSE)</f>
        <v>Nicolas LE MOUEL</v>
      </c>
      <c r="F1055" s="31" t="str">
        <f>VLOOKUP($B1055,Setup_MPP!$A:$E,4,FALSE)</f>
        <v>#F7C79D</v>
      </c>
      <c r="G1055" s="31" t="str">
        <f>VLOOKUP($B1055,Setup_MPP!$A:$E,5,FALSE)</f>
        <v>#FFBE85</v>
      </c>
      <c r="H1055" s="31" t="str">
        <f>IFERROR(IF(AND(A1055&gt;=1,A1055&lt;=104),VLOOKUP($A1055,Location!$A:$J,6,FALSE),IF(A1055=0,"Avant l'ouverture",IF(OR(A1055=105,A1055=106),"Bonus"))),"")</f>
        <v>Tour 2</v>
      </c>
      <c r="I1055" s="31" t="str">
        <f>IF(LEFT(H1055,4)="Tour",VLOOKUP(A1055,Database!$A:$C,3,FALSE),"")</f>
        <v>B</v>
      </c>
      <c r="J1055" s="31" t="str">
        <f>VLOOKUP($A1055,Location!$A:$J,7,FALSE)</f>
        <v>Canada</v>
      </c>
      <c r="K1055" s="31" t="str">
        <f>IFERROR(VLOOKUP(J1055,Setup_Team!$B:$C,2,FALSE), "TDB")</f>
        <v>CAN</v>
      </c>
      <c r="L1055" s="31" t="str">
        <f>VLOOKUP($A1055,Location!$A:$J,8,FALSE)</f>
        <v>Qatar</v>
      </c>
      <c r="M1055" s="31" t="str">
        <f>IFERROR(VLOOKUP(L1055,Setup_Team!$B:$C,2,FALSE), "TDB")</f>
        <v>QAT</v>
      </c>
      <c r="N1055" s="31" t="str">
        <f>VLOOKUP($A1055,Location!$A:$J,9,FALSE)</f>
        <v>Vancouver</v>
      </c>
      <c r="O1055" s="31" t="str">
        <f>VLOOKUP($A1055,Location!$A:$J,10,FALSE)</f>
        <v>BC Place</v>
      </c>
      <c r="P1055" s="44"/>
      <c r="Q1055" s="44"/>
      <c r="R1055" s="31">
        <v>0</v>
      </c>
      <c r="S1055" s="25">
        <f>VLOOKUP($A1055,Database!$A:$Y,10,FALSE)</f>
        <v>71</v>
      </c>
      <c r="T1055" s="25">
        <f>VLOOKUP($A1055,Database!$A:$Y,11,FALSE)</f>
        <v>104</v>
      </c>
      <c r="U1055" s="25">
        <f>VLOOKUP($A1055,Database!$A:$Y,12,FALSE)</f>
        <v>148</v>
      </c>
      <c r="V1055" s="25" t="str">
        <f>VLOOKUP(A1055,Database!A:M,13,FALSE)</f>
        <v>À venir</v>
      </c>
      <c r="W1055" s="25" t="str">
        <f>VLOOKUP($A1055,Database!$A:$Y,20,FALSE)</f>
        <v/>
      </c>
      <c r="X1055" s="25" t="str">
        <f>VLOOKUP($A1055,Database!$A:$Y,21,FALSE)</f>
        <v/>
      </c>
      <c r="Y1055" s="25" t="str">
        <f ca="1">IF(C1055&lt;NOW(),IF(AND(P1055&gt;Q1055,W1055&gt;X1055),S1055,IF(AND(P1055=Q1055,W1055=X1055),T1055,IF(AND(P1055&lt;Q1055,W1055&lt;X1055),U1055,0))),"")</f>
        <v/>
      </c>
      <c r="Z1055" s="25">
        <f>IF(AND(P1055=W1055,Q1055=X1055),1,0)</f>
        <v>1</v>
      </c>
      <c r="AA1055" s="25" t="str">
        <f>IF(Z1055=0,"",IF(ISBLANK(VLOOKUP(A1055,Database!A:AA,22,FALSE)),"",VLOOKUP(A1055,Database!A:AA,22,FALSE)))</f>
        <v>Exact</v>
      </c>
      <c r="AB1055" s="25">
        <f ca="1">IFERROR(IF(AND(Y1055&lt;&gt;"",OR(V1055="Terminé",V1055="En cours")),VLOOKUP(AA1055,Setup_ScoreExactBonus!A:D,4,FALSE),0),0)</f>
        <v>0</v>
      </c>
      <c r="AC1055" s="31" t="str">
        <f ca="1">IF(Y1055&lt;&gt;"", Y1055 + IF(Z1055=1,AB1055, 0), "")</f>
        <v/>
      </c>
      <c r="AD1055" s="31">
        <f ca="1">SUMIFS(AC$2:AC1055,D$2:D1055,D1055)*IF(R1055=0,1,2)</f>
        <v>0</v>
      </c>
    </row>
    <row r="1056" spans="1:30" x14ac:dyDescent="0.35">
      <c r="A1056" s="31">
        <f>IF(ISBLANK(B1056),"",COUNTIF(B$2:B1056,B1056))-1</f>
        <v>27</v>
      </c>
      <c r="B1056" s="31">
        <v>2</v>
      </c>
      <c r="C1056" s="10">
        <f>VLOOKUP($A1056,Database!$A:$Y,7,FALSE)</f>
        <v>46192</v>
      </c>
      <c r="D1056" s="31" t="str">
        <f>VLOOKUP(Pronostics!$B1056,Setup_MPP!$A:$G,3,FALSE)</f>
        <v>leaelaz</v>
      </c>
      <c r="E1056" s="31" t="str">
        <f>VLOOKUP(Pronostics!$B1056,Setup_MPP!$A:$G,2,FALSE)</f>
        <v>Léa EL ASERY</v>
      </c>
      <c r="F1056" s="31" t="str">
        <f>VLOOKUP($B1056,Setup_MPP!$A:$E,4,FALSE)</f>
        <v>#FFBEBE</v>
      </c>
      <c r="G1056" s="31" t="str">
        <f>VLOOKUP($B1056,Setup_MPP!$A:$E,5,FALSE)</f>
        <v>#DF6868</v>
      </c>
      <c r="H1056" s="31" t="str">
        <f>IFERROR(IF(AND(A1056&gt;=1,A1056&lt;=104),VLOOKUP($A1056,Location!$A:$J,6,FALSE),IF(A1056=0,"Avant l'ouverture",IF(OR(A1056=105,A1056=106),"Bonus"))),"")</f>
        <v>Tour 2</v>
      </c>
      <c r="I1056" s="31" t="str">
        <f>IF(LEFT(H1056,4)="Tour",VLOOKUP(A1056,Database!$A:$C,3,FALSE),"")</f>
        <v>B</v>
      </c>
      <c r="J1056" s="31" t="str">
        <f>VLOOKUP($A1056,Location!$A:$J,7,FALSE)</f>
        <v>Canada</v>
      </c>
      <c r="K1056" s="31" t="str">
        <f>IFERROR(VLOOKUP(J1056,Setup_Team!$B:$C,2,FALSE), "TDB")</f>
        <v>CAN</v>
      </c>
      <c r="L1056" s="31" t="str">
        <f>VLOOKUP($A1056,Location!$A:$J,8,FALSE)</f>
        <v>Qatar</v>
      </c>
      <c r="M1056" s="31" t="str">
        <f>IFERROR(VLOOKUP(L1056,Setup_Team!$B:$C,2,FALSE), "TDB")</f>
        <v>QAT</v>
      </c>
      <c r="N1056" s="31" t="str">
        <f>VLOOKUP($A1056,Location!$A:$J,9,FALSE)</f>
        <v>Vancouver</v>
      </c>
      <c r="O1056" s="31" t="str">
        <f>VLOOKUP($A1056,Location!$A:$J,10,FALSE)</f>
        <v>BC Place</v>
      </c>
      <c r="R1056" s="31">
        <v>0</v>
      </c>
      <c r="S1056" s="25">
        <f>VLOOKUP($A1056,Database!$A:$Y,10,FALSE)</f>
        <v>71</v>
      </c>
      <c r="T1056" s="25">
        <f>VLOOKUP($A1056,Database!$A:$Y,11,FALSE)</f>
        <v>104</v>
      </c>
      <c r="U1056" s="25">
        <f>VLOOKUP($A1056,Database!$A:$Y,12,FALSE)</f>
        <v>148</v>
      </c>
      <c r="V1056" s="25" t="str">
        <f>VLOOKUP(A1056,Database!A:M,13,FALSE)</f>
        <v>À venir</v>
      </c>
      <c r="W1056" s="25" t="str">
        <f>VLOOKUP($A1056,Database!$A:$Y,20,FALSE)</f>
        <v/>
      </c>
      <c r="X1056" s="25" t="str">
        <f>VLOOKUP($A1056,Database!$A:$Y,21,FALSE)</f>
        <v/>
      </c>
      <c r="Y1056" s="25" t="str">
        <f ca="1">IF(C1056&lt;NOW(),IF(AND(P1056&gt;Q1056,W1056&gt;X1056),S1056,IF(AND(P1056=Q1056,W1056=X1056),T1056,IF(AND(P1056&lt;Q1056,W1056&lt;X1056),U1056,0))),"")</f>
        <v/>
      </c>
      <c r="Z1056" s="25">
        <f>IF(AND(P1056=W1056,Q1056=X1056),1,0)</f>
        <v>1</v>
      </c>
      <c r="AA1056" s="25" t="str">
        <f>IF(Z1056=0,"",IF(ISBLANK(VLOOKUP(A1056,Database!A:AA,22,FALSE)),"",VLOOKUP(A1056,Database!A:AA,22,FALSE)))</f>
        <v>Exact</v>
      </c>
      <c r="AB1056" s="25">
        <f ca="1">IFERROR(IF(AND(Y1056&lt;&gt;"",OR(V1056="Terminé",V1056="En cours")),VLOOKUP(AA1056,Setup_ScoreExactBonus!A:D,4,FALSE),0),0)</f>
        <v>0</v>
      </c>
      <c r="AC1056" s="31" t="str">
        <f ca="1">IF(Y1056&lt;&gt;"", Y1056 + IF(Z1056=1,AB1056, 0), "")</f>
        <v/>
      </c>
      <c r="AD1056" s="31">
        <f ca="1">SUMIFS(AC$2:AC1056,D$2:D1056,D1056)*IF(R1056=0,1,2)</f>
        <v>0</v>
      </c>
    </row>
    <row r="1057" spans="1:30" x14ac:dyDescent="0.35">
      <c r="A1057" s="31">
        <f>IF(ISBLANK(B1057),"",COUNTIF(B$2:B1057,B1057))-1</f>
        <v>27</v>
      </c>
      <c r="B1057" s="31">
        <v>3</v>
      </c>
      <c r="C1057" s="10">
        <f>VLOOKUP($A1057,Database!$A:$Y,7,FALSE)</f>
        <v>46192</v>
      </c>
      <c r="D1057" s="31" t="str">
        <f>VLOOKUP(Pronostics!$B1057,Setup_MPP!$A:$G,3,FALSE)</f>
        <v>PasMetalleux</v>
      </c>
      <c r="E1057" s="31" t="str">
        <f>VLOOKUP(Pronostics!$B1057,Setup_MPP!$A:$G,2,FALSE)</f>
        <v>Elwenn JOUBREL</v>
      </c>
      <c r="F1057" s="31" t="str">
        <f>VLOOKUP($B1057,Setup_MPP!$A:$E,4,FALSE)</f>
        <v>#F5C7FC</v>
      </c>
      <c r="G1057" s="31" t="str">
        <f>VLOOKUP($B1057,Setup_MPP!$A:$E,5,FALSE)</f>
        <v>#C489CF</v>
      </c>
      <c r="H1057" s="31" t="str">
        <f>IFERROR(IF(AND(A1057&gt;=1,A1057&lt;=104),VLOOKUP($A1057,Location!$A:$J,6,FALSE),IF(A1057=0,"Avant l'ouverture",IF(OR(A1057=105,A1057=106),"Bonus"))),"")</f>
        <v>Tour 2</v>
      </c>
      <c r="I1057" s="31" t="str">
        <f>IF(LEFT(H1057,4)="Tour",VLOOKUP(A1057,Database!$A:$C,3,FALSE),"")</f>
        <v>B</v>
      </c>
      <c r="J1057" s="31" t="str">
        <f>VLOOKUP($A1057,Location!$A:$J,7,FALSE)</f>
        <v>Canada</v>
      </c>
      <c r="K1057" s="31" t="str">
        <f>IFERROR(VLOOKUP(J1057,Setup_Team!$B:$C,2,FALSE), "TDB")</f>
        <v>CAN</v>
      </c>
      <c r="L1057" s="31" t="str">
        <f>VLOOKUP($A1057,Location!$A:$J,8,FALSE)</f>
        <v>Qatar</v>
      </c>
      <c r="M1057" s="31" t="str">
        <f>IFERROR(VLOOKUP(L1057,Setup_Team!$B:$C,2,FALSE), "TDB")</f>
        <v>QAT</v>
      </c>
      <c r="N1057" s="31" t="str">
        <f>VLOOKUP($A1057,Location!$A:$J,9,FALSE)</f>
        <v>Vancouver</v>
      </c>
      <c r="O1057" s="31" t="str">
        <f>VLOOKUP($A1057,Location!$A:$J,10,FALSE)</f>
        <v>BC Place</v>
      </c>
      <c r="R1057" s="31">
        <v>0</v>
      </c>
      <c r="S1057" s="25">
        <f>VLOOKUP($A1057,Database!$A:$Y,10,FALSE)</f>
        <v>71</v>
      </c>
      <c r="T1057" s="25">
        <f>VLOOKUP($A1057,Database!$A:$Y,11,FALSE)</f>
        <v>104</v>
      </c>
      <c r="U1057" s="25">
        <f>VLOOKUP($A1057,Database!$A:$Y,12,FALSE)</f>
        <v>148</v>
      </c>
      <c r="V1057" s="25" t="str">
        <f>VLOOKUP(A1057,Database!A:M,13,FALSE)</f>
        <v>À venir</v>
      </c>
      <c r="W1057" s="25" t="str">
        <f>VLOOKUP($A1057,Database!$A:$Y,20,FALSE)</f>
        <v/>
      </c>
      <c r="X1057" s="25" t="str">
        <f>VLOOKUP($A1057,Database!$A:$Y,21,FALSE)</f>
        <v/>
      </c>
      <c r="Y1057" s="25" t="str">
        <f ca="1">IF(C1057&lt;NOW(),IF(AND(P1057&gt;Q1057,W1057&gt;X1057),S1057,IF(AND(P1057=Q1057,W1057=X1057),T1057,IF(AND(P1057&lt;Q1057,W1057&lt;X1057),U1057,0))),"")</f>
        <v/>
      </c>
      <c r="Z1057" s="25">
        <f>IF(AND(P1057=W1057,Q1057=X1057),1,0)</f>
        <v>1</v>
      </c>
      <c r="AA1057" s="25" t="str">
        <f>IF(Z1057=0,"",IF(ISBLANK(VLOOKUP(A1057,Database!A:AA,22,FALSE)),"",VLOOKUP(A1057,Database!A:AA,22,FALSE)))</f>
        <v>Exact</v>
      </c>
      <c r="AB1057" s="25">
        <f ca="1">IFERROR(IF(AND(Y1057&lt;&gt;"",OR(V1057="Terminé",V1057="En cours")),VLOOKUP(AA1057,Setup_ScoreExactBonus!A:D,4,FALSE),0),0)</f>
        <v>0</v>
      </c>
      <c r="AC1057" s="31" t="str">
        <f ca="1">IF(Y1057&lt;&gt;"", Y1057 + IF(Z1057=1,AB1057, 0), "")</f>
        <v/>
      </c>
      <c r="AD1057" s="31">
        <f ca="1">SUMIFS(AC$2:AC1057,D$2:D1057,D1057)*IF(R1057=0,1,2)</f>
        <v>0</v>
      </c>
    </row>
    <row r="1058" spans="1:30" x14ac:dyDescent="0.35">
      <c r="A1058" s="31">
        <f>IF(ISBLANK(B1058),"",COUNTIF(B$2:B1058,B1058))-1</f>
        <v>27</v>
      </c>
      <c r="B1058" s="31">
        <v>4</v>
      </c>
      <c r="C1058" s="10">
        <f>VLOOKUP($A1058,Database!$A:$Y,7,FALSE)</f>
        <v>46192</v>
      </c>
      <c r="D1058" s="31" t="str">
        <f>VLOOKUP(Pronostics!$B1058,Setup_MPP!$A:$G,3,FALSE)</f>
        <v>Popo444</v>
      </c>
      <c r="E1058" s="31" t="str">
        <f>VLOOKUP(Pronostics!$B1058,Setup_MPP!$A:$G,2,FALSE)</f>
        <v>Pauline OLIVIER</v>
      </c>
      <c r="F1058" s="31" t="str">
        <f>VLOOKUP($B1058,Setup_MPP!$A:$E,4,FALSE)</f>
        <v>#A5EA7F</v>
      </c>
      <c r="G1058" s="31" t="str">
        <f>VLOOKUP($B1058,Setup_MPP!$A:$E,5,FALSE)</f>
        <v>#80C65A</v>
      </c>
      <c r="H1058" s="31" t="str">
        <f>IFERROR(IF(AND(A1058&gt;=1,A1058&lt;=104),VLOOKUP($A1058,Location!$A:$J,6,FALSE),IF(A1058=0,"Avant l'ouverture",IF(OR(A1058=105,A1058=106),"Bonus"))),"")</f>
        <v>Tour 2</v>
      </c>
      <c r="I1058" s="31" t="str">
        <f>IF(LEFT(H1058,4)="Tour",VLOOKUP(A1058,Database!$A:$C,3,FALSE),"")</f>
        <v>B</v>
      </c>
      <c r="J1058" s="31" t="str">
        <f>VLOOKUP($A1058,Location!$A:$J,7,FALSE)</f>
        <v>Canada</v>
      </c>
      <c r="K1058" s="31" t="str">
        <f>IFERROR(VLOOKUP(J1058,Setup_Team!$B:$C,2,FALSE), "TDB")</f>
        <v>CAN</v>
      </c>
      <c r="L1058" s="31" t="str">
        <f>VLOOKUP($A1058,Location!$A:$J,8,FALSE)</f>
        <v>Qatar</v>
      </c>
      <c r="M1058" s="31" t="str">
        <f>IFERROR(VLOOKUP(L1058,Setup_Team!$B:$C,2,FALSE), "TDB")</f>
        <v>QAT</v>
      </c>
      <c r="N1058" s="31" t="str">
        <f>VLOOKUP($A1058,Location!$A:$J,9,FALSE)</f>
        <v>Vancouver</v>
      </c>
      <c r="O1058" s="31" t="str">
        <f>VLOOKUP($A1058,Location!$A:$J,10,FALSE)</f>
        <v>BC Place</v>
      </c>
      <c r="R1058" s="31">
        <v>0</v>
      </c>
      <c r="S1058" s="25">
        <f>VLOOKUP($A1058,Database!$A:$Y,10,FALSE)</f>
        <v>71</v>
      </c>
      <c r="T1058" s="25">
        <f>VLOOKUP($A1058,Database!$A:$Y,11,FALSE)</f>
        <v>104</v>
      </c>
      <c r="U1058" s="25">
        <f>VLOOKUP($A1058,Database!$A:$Y,12,FALSE)</f>
        <v>148</v>
      </c>
      <c r="V1058" s="25" t="str">
        <f>VLOOKUP(A1058,Database!A:M,13,FALSE)</f>
        <v>À venir</v>
      </c>
      <c r="W1058" s="25" t="str">
        <f>VLOOKUP($A1058,Database!$A:$Y,20,FALSE)</f>
        <v/>
      </c>
      <c r="X1058" s="25" t="str">
        <f>VLOOKUP($A1058,Database!$A:$Y,21,FALSE)</f>
        <v/>
      </c>
      <c r="Y1058" s="25" t="str">
        <f ca="1">IF(C1058&lt;NOW(),IF(AND(P1058&gt;Q1058,W1058&gt;X1058),S1058,IF(AND(P1058=Q1058,W1058=X1058),T1058,IF(AND(P1058&lt;Q1058,W1058&lt;X1058),U1058,0))),"")</f>
        <v/>
      </c>
      <c r="Z1058" s="25">
        <f>IF(AND(P1058=W1058,Q1058=X1058),1,0)</f>
        <v>1</v>
      </c>
      <c r="AA1058" s="25" t="str">
        <f>IF(Z1058=0,"",IF(ISBLANK(VLOOKUP(A1058,Database!A:AA,22,FALSE)),"",VLOOKUP(A1058,Database!A:AA,22,FALSE)))</f>
        <v>Exact</v>
      </c>
      <c r="AB1058" s="25">
        <f ca="1">IFERROR(IF(AND(Y1058&lt;&gt;"",OR(V1058="Terminé",V1058="En cours")),VLOOKUP(AA1058,Setup_ScoreExactBonus!A:D,4,FALSE),0),0)</f>
        <v>0</v>
      </c>
      <c r="AC1058" s="31" t="str">
        <f ca="1">IF(Y1058&lt;&gt;"", Y1058 + IF(Z1058=1,AB1058, 0), "")</f>
        <v/>
      </c>
      <c r="AD1058" s="31">
        <f ca="1">SUMIFS(AC$2:AC1058,D$2:D1058,D1058)*IF(R1058=0,1,2)</f>
        <v>0</v>
      </c>
    </row>
    <row r="1059" spans="1:30" x14ac:dyDescent="0.35">
      <c r="A1059" s="31">
        <f>IF(ISBLANK(B1059),"",COUNTIF(B$2:B1059,B1059))-1</f>
        <v>27</v>
      </c>
      <c r="B1059" s="31">
        <v>5</v>
      </c>
      <c r="C1059" s="10">
        <f>VLOOKUP($A1059,Database!$A:$Y,7,FALSE)</f>
        <v>46192</v>
      </c>
      <c r="D1059" s="31" t="str">
        <f>VLOOKUP(Pronostics!$B1059,Setup_MPP!$A:$G,3,FALSE)</f>
        <v>_Jujul</v>
      </c>
      <c r="E1059" s="31" t="str">
        <f>VLOOKUP(Pronostics!$B1059,Setup_MPP!$A:$G,2,FALSE)</f>
        <v>Julie BOISSIERE</v>
      </c>
      <c r="F1059" s="31" t="str">
        <f>VLOOKUP($B1059,Setup_MPP!$A:$E,4,FALSE)</f>
        <v>#D890FF</v>
      </c>
      <c r="G1059" s="31" t="str">
        <f>VLOOKUP($B1059,Setup_MPP!$A:$E,5,FALSE)</f>
        <v>#B750EF</v>
      </c>
      <c r="H1059" s="31" t="str">
        <f>IFERROR(IF(AND(A1059&gt;=1,A1059&lt;=104),VLOOKUP($A1059,Location!$A:$J,6,FALSE),IF(A1059=0,"Avant l'ouverture",IF(OR(A1059=105,A1059=106),"Bonus"))),"")</f>
        <v>Tour 2</v>
      </c>
      <c r="I1059" s="31" t="str">
        <f>IF(LEFT(H1059,4)="Tour",VLOOKUP(A1059,Database!$A:$C,3,FALSE),"")</f>
        <v>B</v>
      </c>
      <c r="J1059" s="31" t="str">
        <f>VLOOKUP($A1059,Location!$A:$J,7,FALSE)</f>
        <v>Canada</v>
      </c>
      <c r="K1059" s="31" t="str">
        <f>IFERROR(VLOOKUP(J1059,Setup_Team!$B:$C,2,FALSE), "TDB")</f>
        <v>CAN</v>
      </c>
      <c r="L1059" s="31" t="str">
        <f>VLOOKUP($A1059,Location!$A:$J,8,FALSE)</f>
        <v>Qatar</v>
      </c>
      <c r="M1059" s="31" t="str">
        <f>IFERROR(VLOOKUP(L1059,Setup_Team!$B:$C,2,FALSE), "TDB")</f>
        <v>QAT</v>
      </c>
      <c r="N1059" s="31" t="str">
        <f>VLOOKUP($A1059,Location!$A:$J,9,FALSE)</f>
        <v>Vancouver</v>
      </c>
      <c r="O1059" s="31" t="str">
        <f>VLOOKUP($A1059,Location!$A:$J,10,FALSE)</f>
        <v>BC Place</v>
      </c>
      <c r="R1059" s="31">
        <v>0</v>
      </c>
      <c r="S1059" s="25">
        <f>VLOOKUP($A1059,Database!$A:$Y,10,FALSE)</f>
        <v>71</v>
      </c>
      <c r="T1059" s="25">
        <f>VLOOKUP($A1059,Database!$A:$Y,11,FALSE)</f>
        <v>104</v>
      </c>
      <c r="U1059" s="25">
        <f>VLOOKUP($A1059,Database!$A:$Y,12,FALSE)</f>
        <v>148</v>
      </c>
      <c r="V1059" s="25" t="str">
        <f>VLOOKUP(A1059,Database!A:M,13,FALSE)</f>
        <v>À venir</v>
      </c>
      <c r="W1059" s="25" t="str">
        <f>VLOOKUP($A1059,Database!$A:$Y,20,FALSE)</f>
        <v/>
      </c>
      <c r="X1059" s="25" t="str">
        <f>VLOOKUP($A1059,Database!$A:$Y,21,FALSE)</f>
        <v/>
      </c>
      <c r="Y1059" s="25" t="str">
        <f ca="1">IF(C1059&lt;NOW(),IF(AND(P1059&gt;Q1059,W1059&gt;X1059),S1059,IF(AND(P1059=Q1059,W1059=X1059),T1059,IF(AND(P1059&lt;Q1059,W1059&lt;X1059),U1059,0))),"")</f>
        <v/>
      </c>
      <c r="Z1059" s="25">
        <f>IF(AND(P1059=W1059,Q1059=X1059),1,0)</f>
        <v>1</v>
      </c>
      <c r="AA1059" s="25" t="str">
        <f>IF(Z1059=0,"",IF(ISBLANK(VLOOKUP(A1059,Database!A:AA,22,FALSE)),"",VLOOKUP(A1059,Database!A:AA,22,FALSE)))</f>
        <v>Exact</v>
      </c>
      <c r="AB1059" s="25">
        <f ca="1">IFERROR(IF(AND(Y1059&lt;&gt;"",OR(V1059="Terminé",V1059="En cours")),VLOOKUP(AA1059,Setup_ScoreExactBonus!A:D,4,FALSE),0),0)</f>
        <v>0</v>
      </c>
      <c r="AC1059" s="31" t="str">
        <f ca="1">IF(Y1059&lt;&gt;"", Y1059 + IF(Z1059=1,AB1059, 0), "")</f>
        <v/>
      </c>
      <c r="AD1059" s="31">
        <f ca="1">SUMIFS(AC$2:AC1059,D$2:D1059,D1059)*IF(R1059=0,1,2)</f>
        <v>0</v>
      </c>
    </row>
    <row r="1060" spans="1:30" x14ac:dyDescent="0.35">
      <c r="A1060" s="31">
        <f>IF(ISBLANK(B1060),"",COUNTIF(B$2:B1060,B1060))-1</f>
        <v>27</v>
      </c>
      <c r="B1060" s="31">
        <v>6</v>
      </c>
      <c r="C1060" s="10">
        <f>VLOOKUP($A1060,Database!$A:$Y,7,FALSE)</f>
        <v>46192</v>
      </c>
      <c r="D1060" s="31" t="str">
        <f>VLOOKUP(Pronostics!$B1060,Setup_MPP!$A:$G,3,FALSE)</f>
        <v>Julay</v>
      </c>
      <c r="E1060" s="31" t="str">
        <f>VLOOKUP(Pronostics!$B1060,Setup_MPP!$A:$G,2,FALSE)</f>
        <v>Julie BOUCHARD</v>
      </c>
      <c r="F1060" s="31" t="str">
        <f>VLOOKUP($B1060,Setup_MPP!$A:$E,4,FALSE)</f>
        <v>#A6F7B1</v>
      </c>
      <c r="G1060" s="31" t="str">
        <f>VLOOKUP($B1060,Setup_MPP!$A:$E,5,FALSE)</f>
        <v>#6EC179</v>
      </c>
      <c r="H1060" s="31" t="str">
        <f>IFERROR(IF(AND(A1060&gt;=1,A1060&lt;=104),VLOOKUP($A1060,Location!$A:$J,6,FALSE),IF(A1060=0,"Avant l'ouverture",IF(OR(A1060=105,A1060=106),"Bonus"))),"")</f>
        <v>Tour 2</v>
      </c>
      <c r="I1060" s="31" t="str">
        <f>IF(LEFT(H1060,4)="Tour",VLOOKUP(A1060,Database!$A:$C,3,FALSE),"")</f>
        <v>B</v>
      </c>
      <c r="J1060" s="31" t="str">
        <f>VLOOKUP($A1060,Location!$A:$J,7,FALSE)</f>
        <v>Canada</v>
      </c>
      <c r="K1060" s="31" t="str">
        <f>IFERROR(VLOOKUP(J1060,Setup_Team!$B:$C,2,FALSE), "TDB")</f>
        <v>CAN</v>
      </c>
      <c r="L1060" s="31" t="str">
        <f>VLOOKUP($A1060,Location!$A:$J,8,FALSE)</f>
        <v>Qatar</v>
      </c>
      <c r="M1060" s="31" t="str">
        <f>IFERROR(VLOOKUP(L1060,Setup_Team!$B:$C,2,FALSE), "TDB")</f>
        <v>QAT</v>
      </c>
      <c r="N1060" s="31" t="str">
        <f>VLOOKUP($A1060,Location!$A:$J,9,FALSE)</f>
        <v>Vancouver</v>
      </c>
      <c r="O1060" s="31" t="str">
        <f>VLOOKUP($A1060,Location!$A:$J,10,FALSE)</f>
        <v>BC Place</v>
      </c>
      <c r="R1060" s="31">
        <v>0</v>
      </c>
      <c r="S1060" s="25">
        <f>VLOOKUP($A1060,Database!$A:$Y,10,FALSE)</f>
        <v>71</v>
      </c>
      <c r="T1060" s="25">
        <f>VLOOKUP($A1060,Database!$A:$Y,11,FALSE)</f>
        <v>104</v>
      </c>
      <c r="U1060" s="25">
        <f>VLOOKUP($A1060,Database!$A:$Y,12,FALSE)</f>
        <v>148</v>
      </c>
      <c r="V1060" s="25" t="str">
        <f>VLOOKUP(A1060,Database!A:M,13,FALSE)</f>
        <v>À venir</v>
      </c>
      <c r="W1060" s="25" t="str">
        <f>VLOOKUP($A1060,Database!$A:$Y,20,FALSE)</f>
        <v/>
      </c>
      <c r="X1060" s="25" t="str">
        <f>VLOOKUP($A1060,Database!$A:$Y,21,FALSE)</f>
        <v/>
      </c>
      <c r="Y1060" s="25" t="str">
        <f ca="1">IF(C1060&lt;NOW(),IF(AND(P1060&gt;Q1060,W1060&gt;X1060),S1060,IF(AND(P1060=Q1060,W1060=X1060),T1060,IF(AND(P1060&lt;Q1060,W1060&lt;X1060),U1060,0))),"")</f>
        <v/>
      </c>
      <c r="Z1060" s="25">
        <f>IF(AND(P1060=W1060,Q1060=X1060),1,0)</f>
        <v>1</v>
      </c>
      <c r="AA1060" s="25" t="str">
        <f>IF(Z1060=0,"",IF(ISBLANK(VLOOKUP(A1060,Database!A:AA,22,FALSE)),"",VLOOKUP(A1060,Database!A:AA,22,FALSE)))</f>
        <v>Exact</v>
      </c>
      <c r="AB1060" s="25">
        <f ca="1">IFERROR(IF(AND(Y1060&lt;&gt;"",OR(V1060="Terminé",V1060="En cours")),VLOOKUP(AA1060,Setup_ScoreExactBonus!A:D,4,FALSE),0),0)</f>
        <v>0</v>
      </c>
      <c r="AC1060" s="31" t="str">
        <f ca="1">IF(Y1060&lt;&gt;"", Y1060 + IF(Z1060=1,AB1060, 0), "")</f>
        <v/>
      </c>
      <c r="AD1060" s="31">
        <f ca="1">SUMIFS(AC$2:AC1060,D$2:D1060,D1060)*IF(R1060=0,1,2)</f>
        <v>0</v>
      </c>
    </row>
    <row r="1061" spans="1:30" x14ac:dyDescent="0.35">
      <c r="A1061" s="31">
        <f>IF(ISBLANK(B1061),"",COUNTIF(B$2:B1061,B1061))-1</f>
        <v>27</v>
      </c>
      <c r="B1061" s="31">
        <v>7</v>
      </c>
      <c r="C1061" s="10">
        <f>VLOOKUP($A1061,Database!$A:$Y,7,FALSE)</f>
        <v>46192</v>
      </c>
      <c r="D1061" s="31" t="str">
        <f>VLOOKUP(Pronostics!$B1061,Setup_MPP!$A:$G,3,FALSE)</f>
        <v>__Vince__</v>
      </c>
      <c r="E1061" s="31" t="str">
        <f>VLOOKUP(Pronostics!$B1061,Setup_MPP!$A:$G,2,FALSE)</f>
        <v>Vincent FRAYSSE</v>
      </c>
      <c r="F1061" s="31" t="str">
        <f>VLOOKUP($B1061,Setup_MPP!$A:$E,4,FALSE)</f>
        <v>#B2EAE8</v>
      </c>
      <c r="G1061" s="31" t="str">
        <f>VLOOKUP($B1061,Setup_MPP!$A:$E,5,FALSE)</f>
        <v>#6CB4B1</v>
      </c>
      <c r="H1061" s="31" t="str">
        <f>IFERROR(IF(AND(A1061&gt;=1,A1061&lt;=104),VLOOKUP($A1061,Location!$A:$J,6,FALSE),IF(A1061=0,"Avant l'ouverture",IF(OR(A1061=105,A1061=106),"Bonus"))),"")</f>
        <v>Tour 2</v>
      </c>
      <c r="I1061" s="31" t="str">
        <f>IF(LEFT(H1061,4)="Tour",VLOOKUP(A1061,Database!$A:$C,3,FALSE),"")</f>
        <v>B</v>
      </c>
      <c r="J1061" s="31" t="str">
        <f>VLOOKUP($A1061,Location!$A:$J,7,FALSE)</f>
        <v>Canada</v>
      </c>
      <c r="K1061" s="31" t="str">
        <f>IFERROR(VLOOKUP(J1061,Setup_Team!$B:$C,2,FALSE), "TDB")</f>
        <v>CAN</v>
      </c>
      <c r="L1061" s="31" t="str">
        <f>VLOOKUP($A1061,Location!$A:$J,8,FALSE)</f>
        <v>Qatar</v>
      </c>
      <c r="M1061" s="31" t="str">
        <f>IFERROR(VLOOKUP(L1061,Setup_Team!$B:$C,2,FALSE), "TDB")</f>
        <v>QAT</v>
      </c>
      <c r="N1061" s="31" t="str">
        <f>VLOOKUP($A1061,Location!$A:$J,9,FALSE)</f>
        <v>Vancouver</v>
      </c>
      <c r="O1061" s="31" t="str">
        <f>VLOOKUP($A1061,Location!$A:$J,10,FALSE)</f>
        <v>BC Place</v>
      </c>
      <c r="R1061" s="31">
        <v>0</v>
      </c>
      <c r="S1061" s="25">
        <f>VLOOKUP($A1061,Database!$A:$Y,10,FALSE)</f>
        <v>71</v>
      </c>
      <c r="T1061" s="25">
        <f>VLOOKUP($A1061,Database!$A:$Y,11,FALSE)</f>
        <v>104</v>
      </c>
      <c r="U1061" s="25">
        <f>VLOOKUP($A1061,Database!$A:$Y,12,FALSE)</f>
        <v>148</v>
      </c>
      <c r="V1061" s="25" t="str">
        <f>VLOOKUP(A1061,Database!A:M,13,FALSE)</f>
        <v>À venir</v>
      </c>
      <c r="W1061" s="25" t="str">
        <f>VLOOKUP($A1061,Database!$A:$Y,20,FALSE)</f>
        <v/>
      </c>
      <c r="X1061" s="25" t="str">
        <f>VLOOKUP($A1061,Database!$A:$Y,21,FALSE)</f>
        <v/>
      </c>
      <c r="Y1061" s="25" t="str">
        <f ca="1">IF(C1061&lt;NOW(),IF(AND(P1061&gt;Q1061,W1061&gt;X1061),S1061,IF(AND(P1061=Q1061,W1061=X1061),T1061,IF(AND(P1061&lt;Q1061,W1061&lt;X1061),U1061,0))),"")</f>
        <v/>
      </c>
      <c r="Z1061" s="25">
        <f>IF(AND(P1061=W1061,Q1061=X1061),1,0)</f>
        <v>1</v>
      </c>
      <c r="AA1061" s="25" t="str">
        <f>IF(Z1061=0,"",IF(ISBLANK(VLOOKUP(A1061,Database!A:AA,22,FALSE)),"",VLOOKUP(A1061,Database!A:AA,22,FALSE)))</f>
        <v>Exact</v>
      </c>
      <c r="AB1061" s="25">
        <f ca="1">IFERROR(IF(AND(Y1061&lt;&gt;"",OR(V1061="Terminé",V1061="En cours")),VLOOKUP(AA1061,Setup_ScoreExactBonus!A:D,4,FALSE),0),0)</f>
        <v>0</v>
      </c>
      <c r="AC1061" s="31" t="str">
        <f ca="1">IF(Y1061&lt;&gt;"", Y1061 + IF(Z1061=1,AB1061, 0), "")</f>
        <v/>
      </c>
      <c r="AD1061" s="31">
        <f ca="1">SUMIFS(AC$2:AC1061,D$2:D1061,D1061)*IF(R1061=0,1,2)</f>
        <v>0</v>
      </c>
    </row>
    <row r="1062" spans="1:30" x14ac:dyDescent="0.35">
      <c r="A1062" s="31">
        <f>IF(ISBLANK(B1062),"",COUNTIF(B$2:B1062,B1062))-1</f>
        <v>27</v>
      </c>
      <c r="B1062" s="31">
        <v>8</v>
      </c>
      <c r="C1062" s="10">
        <f>VLOOKUP($A1062,Database!$A:$Y,7,FALSE)</f>
        <v>46192</v>
      </c>
      <c r="D1062" s="31" t="str">
        <f>VLOOKUP(Pronostics!$B1062,Setup_MPP!$A:$G,3,FALSE)</f>
        <v>Louuiiis</v>
      </c>
      <c r="E1062" s="31" t="str">
        <f>VLOOKUP(Pronostics!$B1062,Setup_MPP!$A:$G,2,FALSE)</f>
        <v>Louis HARLE</v>
      </c>
      <c r="F1062" s="31" t="str">
        <f>VLOOKUP($B1062,Setup_MPP!$A:$E,4,FALSE)</f>
        <v>#EEF7B1</v>
      </c>
      <c r="G1062" s="31" t="str">
        <f>VLOOKUP($B1062,Setup_MPP!$A:$E,5,FALSE)</f>
        <v>#C1CB7D</v>
      </c>
      <c r="H1062" s="31" t="str">
        <f>IFERROR(IF(AND(A1062&gt;=1,A1062&lt;=104),VLOOKUP($A1062,Location!$A:$J,6,FALSE),IF(A1062=0,"Avant l'ouverture",IF(OR(A1062=105,A1062=106),"Bonus"))),"")</f>
        <v>Tour 2</v>
      </c>
      <c r="I1062" s="31" t="str">
        <f>IF(LEFT(H1062,4)="Tour",VLOOKUP(A1062,Database!$A:$C,3,FALSE),"")</f>
        <v>B</v>
      </c>
      <c r="J1062" s="31" t="str">
        <f>VLOOKUP($A1062,Location!$A:$J,7,FALSE)</f>
        <v>Canada</v>
      </c>
      <c r="K1062" s="31" t="str">
        <f>IFERROR(VLOOKUP(J1062,Setup_Team!$B:$C,2,FALSE), "TDB")</f>
        <v>CAN</v>
      </c>
      <c r="L1062" s="31" t="str">
        <f>VLOOKUP($A1062,Location!$A:$J,8,FALSE)</f>
        <v>Qatar</v>
      </c>
      <c r="M1062" s="31" t="str">
        <f>IFERROR(VLOOKUP(L1062,Setup_Team!$B:$C,2,FALSE), "TDB")</f>
        <v>QAT</v>
      </c>
      <c r="N1062" s="31" t="str">
        <f>VLOOKUP($A1062,Location!$A:$J,9,FALSE)</f>
        <v>Vancouver</v>
      </c>
      <c r="O1062" s="31" t="str">
        <f>VLOOKUP($A1062,Location!$A:$J,10,FALSE)</f>
        <v>BC Place</v>
      </c>
      <c r="R1062" s="31">
        <v>0</v>
      </c>
      <c r="S1062" s="25">
        <f>VLOOKUP($A1062,Database!$A:$Y,10,FALSE)</f>
        <v>71</v>
      </c>
      <c r="T1062" s="25">
        <f>VLOOKUP($A1062,Database!$A:$Y,11,FALSE)</f>
        <v>104</v>
      </c>
      <c r="U1062" s="25">
        <f>VLOOKUP($A1062,Database!$A:$Y,12,FALSE)</f>
        <v>148</v>
      </c>
      <c r="V1062" s="25" t="str">
        <f>VLOOKUP(A1062,Database!A:M,13,FALSE)</f>
        <v>À venir</v>
      </c>
      <c r="W1062" s="25" t="str">
        <f>VLOOKUP($A1062,Database!$A:$Y,20,FALSE)</f>
        <v/>
      </c>
      <c r="X1062" s="25" t="str">
        <f>VLOOKUP($A1062,Database!$A:$Y,21,FALSE)</f>
        <v/>
      </c>
      <c r="Y1062" s="25" t="str">
        <f ca="1">IF(C1062&lt;NOW(),IF(AND(P1062&gt;Q1062,W1062&gt;X1062),S1062,IF(AND(P1062=Q1062,W1062=X1062),T1062,IF(AND(P1062&lt;Q1062,W1062&lt;X1062),U1062,0))),"")</f>
        <v/>
      </c>
      <c r="Z1062" s="25">
        <f>IF(AND(P1062=W1062,Q1062=X1062),1,0)</f>
        <v>1</v>
      </c>
      <c r="AA1062" s="25" t="str">
        <f>IF(Z1062=0,"",IF(ISBLANK(VLOOKUP(A1062,Database!A:AA,22,FALSE)),"",VLOOKUP(A1062,Database!A:AA,22,FALSE)))</f>
        <v>Exact</v>
      </c>
      <c r="AB1062" s="25">
        <f ca="1">IFERROR(IF(AND(Y1062&lt;&gt;"",OR(V1062="Terminé",V1062="En cours")),VLOOKUP(AA1062,Setup_ScoreExactBonus!A:D,4,FALSE),0),0)</f>
        <v>0</v>
      </c>
      <c r="AC1062" s="31" t="str">
        <f ca="1">IF(Y1062&lt;&gt;"", Y1062 + IF(Z1062=1,AB1062, 0), "")</f>
        <v/>
      </c>
      <c r="AD1062" s="31">
        <f ca="1">SUMIFS(AC$2:AC1062,D$2:D1062,D1062)*IF(R1062=0,1,2)</f>
        <v>0</v>
      </c>
    </row>
    <row r="1063" spans="1:30" x14ac:dyDescent="0.35">
      <c r="A1063" s="31">
        <f>IF(ISBLANK(B1063),"",COUNTIF(B$2:B1063,B1063))-1</f>
        <v>27</v>
      </c>
      <c r="B1063" s="31">
        <v>9</v>
      </c>
      <c r="C1063" s="10">
        <f>VLOOKUP($A1063,Database!$A:$Y,7,FALSE)</f>
        <v>46192</v>
      </c>
      <c r="D1063" s="31" t="str">
        <f>VLOOKUP(Pronostics!$B1063,Setup_MPP!$A:$G,3,FALSE)</f>
        <v>Aurelien_dqp</v>
      </c>
      <c r="E1063" s="31" t="str">
        <f>VLOOKUP(Pronostics!$B1063,Setup_MPP!$A:$G,2,FALSE)</f>
        <v>Aurélien DE POULPIQUET</v>
      </c>
      <c r="F1063" s="31" t="str">
        <f>VLOOKUP($B1063,Setup_MPP!$A:$E,4,FALSE)</f>
        <v>#F4EA9D</v>
      </c>
      <c r="G1063" s="31" t="str">
        <f>VLOOKUP($B1063,Setup_MPP!$A:$E,5,FALSE)</f>
        <v>#D2C458</v>
      </c>
      <c r="H1063" s="31" t="str">
        <f>IFERROR(IF(AND(A1063&gt;=1,A1063&lt;=104),VLOOKUP($A1063,Location!$A:$J,6,FALSE),IF(A1063=0,"Avant l'ouverture",IF(OR(A1063=105,A1063=106),"Bonus"))),"")</f>
        <v>Tour 2</v>
      </c>
      <c r="I1063" s="31" t="str">
        <f>IF(LEFT(H1063,4)="Tour",VLOOKUP(A1063,Database!$A:$C,3,FALSE),"")</f>
        <v>B</v>
      </c>
      <c r="J1063" s="31" t="str">
        <f>VLOOKUP($A1063,Location!$A:$J,7,FALSE)</f>
        <v>Canada</v>
      </c>
      <c r="K1063" s="31" t="str">
        <f>IFERROR(VLOOKUP(J1063,Setup_Team!$B:$C,2,FALSE), "TDB")</f>
        <v>CAN</v>
      </c>
      <c r="L1063" s="31" t="str">
        <f>VLOOKUP($A1063,Location!$A:$J,8,FALSE)</f>
        <v>Qatar</v>
      </c>
      <c r="M1063" s="31" t="str">
        <f>IFERROR(VLOOKUP(L1063,Setup_Team!$B:$C,2,FALSE), "TDB")</f>
        <v>QAT</v>
      </c>
      <c r="N1063" s="31" t="str">
        <f>VLOOKUP($A1063,Location!$A:$J,9,FALSE)</f>
        <v>Vancouver</v>
      </c>
      <c r="O1063" s="31" t="str">
        <f>VLOOKUP($A1063,Location!$A:$J,10,FALSE)</f>
        <v>BC Place</v>
      </c>
      <c r="R1063" s="31">
        <v>0</v>
      </c>
      <c r="S1063" s="25">
        <f>VLOOKUP($A1063,Database!$A:$Y,10,FALSE)</f>
        <v>71</v>
      </c>
      <c r="T1063" s="25">
        <f>VLOOKUP($A1063,Database!$A:$Y,11,FALSE)</f>
        <v>104</v>
      </c>
      <c r="U1063" s="25">
        <f>VLOOKUP($A1063,Database!$A:$Y,12,FALSE)</f>
        <v>148</v>
      </c>
      <c r="V1063" s="25" t="str">
        <f>VLOOKUP(A1063,Database!A:M,13,FALSE)</f>
        <v>À venir</v>
      </c>
      <c r="W1063" s="25" t="str">
        <f>VLOOKUP($A1063,Database!$A:$Y,20,FALSE)</f>
        <v/>
      </c>
      <c r="X1063" s="25" t="str">
        <f>VLOOKUP($A1063,Database!$A:$Y,21,FALSE)</f>
        <v/>
      </c>
      <c r="Y1063" s="25" t="str">
        <f ca="1">IF(C1063&lt;NOW(),IF(AND(P1063&gt;Q1063,W1063&gt;X1063),S1063,IF(AND(P1063=Q1063,W1063=X1063),T1063,IF(AND(P1063&lt;Q1063,W1063&lt;X1063),U1063,0))),"")</f>
        <v/>
      </c>
      <c r="Z1063" s="25">
        <f>IF(AND(P1063=W1063,Q1063=X1063),1,0)</f>
        <v>1</v>
      </c>
      <c r="AA1063" s="25" t="str">
        <f>IF(Z1063=0,"",IF(ISBLANK(VLOOKUP(A1063,Database!A:AA,22,FALSE)),"",VLOOKUP(A1063,Database!A:AA,22,FALSE)))</f>
        <v>Exact</v>
      </c>
      <c r="AB1063" s="25">
        <f ca="1">IFERROR(IF(AND(Y1063&lt;&gt;"",OR(V1063="Terminé",V1063="En cours")),VLOOKUP(AA1063,Setup_ScoreExactBonus!A:D,4,FALSE),0),0)</f>
        <v>0</v>
      </c>
      <c r="AC1063" s="31" t="str">
        <f ca="1">IF(Y1063&lt;&gt;"", Y1063 + IF(Z1063=1,AB1063, 0), "")</f>
        <v/>
      </c>
      <c r="AD1063" s="31">
        <f ca="1">SUMIFS(AC$2:AC1063,D$2:D1063,D1063)*IF(R1063=0,1,2)</f>
        <v>0</v>
      </c>
    </row>
    <row r="1064" spans="1:30" x14ac:dyDescent="0.35">
      <c r="A1064" s="31">
        <f>IF(ISBLANK(B1064),"",COUNTIF(B$2:B1064,B1064))-1</f>
        <v>27</v>
      </c>
      <c r="B1064" s="31">
        <v>10</v>
      </c>
      <c r="C1064" s="10">
        <f>VLOOKUP($A1064,Database!$A:$Y,7,FALSE)</f>
        <v>46192</v>
      </c>
      <c r="D1064" s="31" t="str">
        <f>VLOOKUP(Pronostics!$B1064,Setup_MPP!$A:$G,3,FALSE)</f>
        <v>RandomPaul</v>
      </c>
      <c r="E1064" s="31" t="str">
        <f>VLOOKUP(Pronostics!$B1064,Setup_MPP!$A:$G,2,FALSE)</f>
        <v>Paul MONTESINOS</v>
      </c>
      <c r="F1064" s="31" t="str">
        <f>VLOOKUP($B1064,Setup_MPP!$A:$E,4,FALSE)</f>
        <v>#C4B0FF</v>
      </c>
      <c r="G1064" s="31" t="str">
        <f>VLOOKUP($B1064,Setup_MPP!$A:$E,5,FALSE)</f>
        <v>#7F66C8</v>
      </c>
      <c r="H1064" s="31" t="str">
        <f>IFERROR(IF(AND(A1064&gt;=1,A1064&lt;=104),VLOOKUP($A1064,Location!$A:$J,6,FALSE),IF(A1064=0,"Avant l'ouverture",IF(OR(A1064=105,A1064=106),"Bonus"))),"")</f>
        <v>Tour 2</v>
      </c>
      <c r="I1064" s="31" t="str">
        <f>IF(LEFT(H1064,4)="Tour",VLOOKUP(A1064,Database!$A:$C,3,FALSE),"")</f>
        <v>B</v>
      </c>
      <c r="J1064" s="31" t="str">
        <f>VLOOKUP($A1064,Location!$A:$J,7,FALSE)</f>
        <v>Canada</v>
      </c>
      <c r="K1064" s="31" t="str">
        <f>IFERROR(VLOOKUP(J1064,Setup_Team!$B:$C,2,FALSE), "TDB")</f>
        <v>CAN</v>
      </c>
      <c r="L1064" s="31" t="str">
        <f>VLOOKUP($A1064,Location!$A:$J,8,FALSE)</f>
        <v>Qatar</v>
      </c>
      <c r="M1064" s="31" t="str">
        <f>IFERROR(VLOOKUP(L1064,Setup_Team!$B:$C,2,FALSE), "TDB")</f>
        <v>QAT</v>
      </c>
      <c r="N1064" s="31" t="str">
        <f>VLOOKUP($A1064,Location!$A:$J,9,FALSE)</f>
        <v>Vancouver</v>
      </c>
      <c r="O1064" s="31" t="str">
        <f>VLOOKUP($A1064,Location!$A:$J,10,FALSE)</f>
        <v>BC Place</v>
      </c>
      <c r="R1064" s="31">
        <v>0</v>
      </c>
      <c r="S1064" s="25">
        <f>VLOOKUP($A1064,Database!$A:$Y,10,FALSE)</f>
        <v>71</v>
      </c>
      <c r="T1064" s="25">
        <f>VLOOKUP($A1064,Database!$A:$Y,11,FALSE)</f>
        <v>104</v>
      </c>
      <c r="U1064" s="25">
        <f>VLOOKUP($A1064,Database!$A:$Y,12,FALSE)</f>
        <v>148</v>
      </c>
      <c r="V1064" s="25" t="str">
        <f>VLOOKUP(A1064,Database!A:M,13,FALSE)</f>
        <v>À venir</v>
      </c>
      <c r="W1064" s="25" t="str">
        <f>VLOOKUP($A1064,Database!$A:$Y,20,FALSE)</f>
        <v/>
      </c>
      <c r="X1064" s="25" t="str">
        <f>VLOOKUP($A1064,Database!$A:$Y,21,FALSE)</f>
        <v/>
      </c>
      <c r="Y1064" s="25" t="str">
        <f ca="1">IF(C1064&lt;NOW(),IF(AND(P1064&gt;Q1064,W1064&gt;X1064),S1064,IF(AND(P1064=Q1064,W1064=X1064),T1064,IF(AND(P1064&lt;Q1064,W1064&lt;X1064),U1064,0))),"")</f>
        <v/>
      </c>
      <c r="Z1064" s="25">
        <f>IF(AND(P1064=W1064,Q1064=X1064),1,0)</f>
        <v>1</v>
      </c>
      <c r="AA1064" s="25" t="str">
        <f>IF(Z1064=0,"",IF(ISBLANK(VLOOKUP(A1064,Database!A:AA,22,FALSE)),"",VLOOKUP(A1064,Database!A:AA,22,FALSE)))</f>
        <v>Exact</v>
      </c>
      <c r="AB1064" s="25">
        <f ca="1">IFERROR(IF(AND(Y1064&lt;&gt;"",OR(V1064="Terminé",V1064="En cours")),VLOOKUP(AA1064,Setup_ScoreExactBonus!A:D,4,FALSE),0),0)</f>
        <v>0</v>
      </c>
      <c r="AC1064" s="31" t="str">
        <f ca="1">IF(Y1064&lt;&gt;"", Y1064 + IF(Z1064=1,AB1064, 0), "")</f>
        <v/>
      </c>
      <c r="AD1064" s="31">
        <f ca="1">SUMIFS(AC$2:AC1064,D$2:D1064,D1064)*IF(R1064=0,1,2)</f>
        <v>0</v>
      </c>
    </row>
    <row r="1065" spans="1:30" x14ac:dyDescent="0.35">
      <c r="A1065" s="31">
        <f>IF(ISBLANK(B1065),"",COUNTIF(B$2:B1065,B1065))-1</f>
        <v>27</v>
      </c>
      <c r="B1065" s="31">
        <v>11</v>
      </c>
      <c r="C1065" s="10">
        <f>VLOOKUP($A1065,Database!$A:$Y,7,FALSE)</f>
        <v>46192</v>
      </c>
      <c r="D1065" s="31" t="str">
        <f>VLOOKUP(Pronostics!$B1065,Setup_MPP!$A:$G,3,FALSE)</f>
        <v>Kinsley#8SA6T</v>
      </c>
      <c r="E1065" s="31" t="str">
        <f>VLOOKUP(Pronostics!$B1065,Setup_MPP!$A:$G,2,FALSE)</f>
        <v>Kinsley ROQUE</v>
      </c>
      <c r="F1065" s="31" t="str">
        <f>VLOOKUP($B1065,Setup_MPP!$A:$E,4,FALSE)</f>
        <v>#CBEBBA</v>
      </c>
      <c r="G1065" s="31" t="str">
        <f>VLOOKUP($B1065,Setup_MPP!$A:$E,5,FALSE)</f>
        <v>#70BC6E</v>
      </c>
      <c r="H1065" s="31" t="str">
        <f>IFERROR(IF(AND(A1065&gt;=1,A1065&lt;=104),VLOOKUP($A1065,Location!$A:$J,6,FALSE),IF(A1065=0,"Avant l'ouverture",IF(OR(A1065=105,A1065=106),"Bonus"))),"")</f>
        <v>Tour 2</v>
      </c>
      <c r="I1065" s="31" t="str">
        <f>IF(LEFT(H1065,4)="Tour",VLOOKUP(A1065,Database!$A:$C,3,FALSE),"")</f>
        <v>B</v>
      </c>
      <c r="J1065" s="31" t="str">
        <f>VLOOKUP($A1065,Location!$A:$J,7,FALSE)</f>
        <v>Canada</v>
      </c>
      <c r="K1065" s="31" t="str">
        <f>IFERROR(VLOOKUP(J1065,Setup_Team!$B:$C,2,FALSE), "TDB")</f>
        <v>CAN</v>
      </c>
      <c r="L1065" s="31" t="str">
        <f>VLOOKUP($A1065,Location!$A:$J,8,FALSE)</f>
        <v>Qatar</v>
      </c>
      <c r="M1065" s="31" t="str">
        <f>IFERROR(VLOOKUP(L1065,Setup_Team!$B:$C,2,FALSE), "TDB")</f>
        <v>QAT</v>
      </c>
      <c r="N1065" s="31" t="str">
        <f>VLOOKUP($A1065,Location!$A:$J,9,FALSE)</f>
        <v>Vancouver</v>
      </c>
      <c r="O1065" s="31" t="str">
        <f>VLOOKUP($A1065,Location!$A:$J,10,FALSE)</f>
        <v>BC Place</v>
      </c>
      <c r="R1065" s="31">
        <v>0</v>
      </c>
      <c r="S1065" s="25">
        <f>VLOOKUP($A1065,Database!$A:$Y,10,FALSE)</f>
        <v>71</v>
      </c>
      <c r="T1065" s="25">
        <f>VLOOKUP($A1065,Database!$A:$Y,11,FALSE)</f>
        <v>104</v>
      </c>
      <c r="U1065" s="25">
        <f>VLOOKUP($A1065,Database!$A:$Y,12,FALSE)</f>
        <v>148</v>
      </c>
      <c r="V1065" s="25" t="str">
        <f>VLOOKUP(A1065,Database!A:M,13,FALSE)</f>
        <v>À venir</v>
      </c>
      <c r="W1065" s="25" t="str">
        <f>VLOOKUP($A1065,Database!$A:$Y,20,FALSE)</f>
        <v/>
      </c>
      <c r="X1065" s="25" t="str">
        <f>VLOOKUP($A1065,Database!$A:$Y,21,FALSE)</f>
        <v/>
      </c>
      <c r="Y1065" s="25" t="str">
        <f ca="1">IF(C1065&lt;NOW(),IF(AND(P1065&gt;Q1065,W1065&gt;X1065),S1065,IF(AND(P1065=Q1065,W1065=X1065),T1065,IF(AND(P1065&lt;Q1065,W1065&lt;X1065),U1065,0))),"")</f>
        <v/>
      </c>
      <c r="Z1065" s="25">
        <f>IF(AND(P1065=W1065,Q1065=X1065),1,0)</f>
        <v>1</v>
      </c>
      <c r="AA1065" s="25" t="str">
        <f>IF(Z1065=0,"",IF(ISBLANK(VLOOKUP(A1065,Database!A:AA,22,FALSE)),"",VLOOKUP(A1065,Database!A:AA,22,FALSE)))</f>
        <v>Exact</v>
      </c>
      <c r="AB1065" s="25">
        <f ca="1">IFERROR(IF(AND(Y1065&lt;&gt;"",OR(V1065="Terminé",V1065="En cours")),VLOOKUP(AA1065,Setup_ScoreExactBonus!A:D,4,FALSE),0),0)</f>
        <v>0</v>
      </c>
      <c r="AC1065" s="31" t="str">
        <f ca="1">IF(Y1065&lt;&gt;"", Y1065 + IF(Z1065=1,AB1065, 0), "")</f>
        <v/>
      </c>
      <c r="AD1065" s="31">
        <f ca="1">SUMIFS(AC$2:AC1065,D$2:D1065,D1065)*IF(R1065=0,1,2)</f>
        <v>0</v>
      </c>
    </row>
    <row r="1066" spans="1:30" x14ac:dyDescent="0.35">
      <c r="A1066" s="31">
        <f>IF(ISBLANK(B1066),"",COUNTIF(B$2:B1066,B1066))-1</f>
        <v>27</v>
      </c>
      <c r="B1066" s="31">
        <v>12</v>
      </c>
      <c r="C1066" s="10">
        <f>VLOOKUP($A1066,Database!$A:$Y,7,FALSE)</f>
        <v>46192</v>
      </c>
      <c r="D1066" s="31" t="str">
        <f>VLOOKUP(Pronostics!$B1066,Setup_MPP!$A:$G,3,FALSE)</f>
        <v>Jaouad1</v>
      </c>
      <c r="E1066" s="31" t="str">
        <f>VLOOKUP(Pronostics!$B1066,Setup_MPP!$A:$G,2,FALSE)</f>
        <v>Jaouad SETTI</v>
      </c>
      <c r="F1066" s="31" t="str">
        <f>VLOOKUP($B1066,Setup_MPP!$A:$E,4,FALSE)</f>
        <v>#C2D4FF</v>
      </c>
      <c r="G1066" s="31" t="str">
        <f>VLOOKUP($B1066,Setup_MPP!$A:$E,5,FALSE)</f>
        <v>#6586D5</v>
      </c>
      <c r="H1066" s="31" t="str">
        <f>IFERROR(IF(AND(A1066&gt;=1,A1066&lt;=104),VLOOKUP($A1066,Location!$A:$J,6,FALSE),IF(A1066=0,"Avant l'ouverture",IF(OR(A1066=105,A1066=106),"Bonus"))),"")</f>
        <v>Tour 2</v>
      </c>
      <c r="I1066" s="31" t="str">
        <f>IF(LEFT(H1066,4)="Tour",VLOOKUP(A1066,Database!$A:$C,3,FALSE),"")</f>
        <v>B</v>
      </c>
      <c r="J1066" s="31" t="str">
        <f>VLOOKUP($A1066,Location!$A:$J,7,FALSE)</f>
        <v>Canada</v>
      </c>
      <c r="K1066" s="31" t="str">
        <f>IFERROR(VLOOKUP(J1066,Setup_Team!$B:$C,2,FALSE), "TDB")</f>
        <v>CAN</v>
      </c>
      <c r="L1066" s="31" t="str">
        <f>VLOOKUP($A1066,Location!$A:$J,8,FALSE)</f>
        <v>Qatar</v>
      </c>
      <c r="M1066" s="31" t="str">
        <f>IFERROR(VLOOKUP(L1066,Setup_Team!$B:$C,2,FALSE), "TDB")</f>
        <v>QAT</v>
      </c>
      <c r="N1066" s="31" t="str">
        <f>VLOOKUP($A1066,Location!$A:$J,9,FALSE)</f>
        <v>Vancouver</v>
      </c>
      <c r="O1066" s="31" t="str">
        <f>VLOOKUP($A1066,Location!$A:$J,10,FALSE)</f>
        <v>BC Place</v>
      </c>
      <c r="R1066" s="31">
        <v>0</v>
      </c>
      <c r="S1066" s="25">
        <f>VLOOKUP($A1066,Database!$A:$Y,10,FALSE)</f>
        <v>71</v>
      </c>
      <c r="T1066" s="25">
        <f>VLOOKUP($A1066,Database!$A:$Y,11,FALSE)</f>
        <v>104</v>
      </c>
      <c r="U1066" s="25">
        <f>VLOOKUP($A1066,Database!$A:$Y,12,FALSE)</f>
        <v>148</v>
      </c>
      <c r="V1066" s="25" t="str">
        <f>VLOOKUP(A1066,Database!A:M,13,FALSE)</f>
        <v>À venir</v>
      </c>
      <c r="W1066" s="25" t="str">
        <f>VLOOKUP($A1066,Database!$A:$Y,20,FALSE)</f>
        <v/>
      </c>
      <c r="X1066" s="25" t="str">
        <f>VLOOKUP($A1066,Database!$A:$Y,21,FALSE)</f>
        <v/>
      </c>
      <c r="Y1066" s="25" t="str">
        <f ca="1">IF(C1066&lt;NOW(),IF(AND(P1066&gt;Q1066,W1066&gt;X1066),S1066,IF(AND(P1066=Q1066,W1066=X1066),T1066,IF(AND(P1066&lt;Q1066,W1066&lt;X1066),U1066,0))),"")</f>
        <v/>
      </c>
      <c r="Z1066" s="25">
        <f>IF(AND(P1066=W1066,Q1066=X1066),1,0)</f>
        <v>1</v>
      </c>
      <c r="AA1066" s="25" t="str">
        <f>IF(Z1066=0,"",IF(ISBLANK(VLOOKUP(A1066,Database!A:AA,22,FALSE)),"",VLOOKUP(A1066,Database!A:AA,22,FALSE)))</f>
        <v>Exact</v>
      </c>
      <c r="AB1066" s="25">
        <f ca="1">IFERROR(IF(AND(Y1066&lt;&gt;"",OR(V1066="Terminé",V1066="En cours")),VLOOKUP(AA1066,Setup_ScoreExactBonus!A:D,4,FALSE),0),0)</f>
        <v>0</v>
      </c>
      <c r="AC1066" s="31" t="str">
        <f ca="1">IF(Y1066&lt;&gt;"", Y1066 + IF(Z1066=1,AB1066, 0), "")</f>
        <v/>
      </c>
      <c r="AD1066" s="31">
        <f ca="1">SUMIFS(AC$2:AC1066,D$2:D1066,D1066)*IF(R1066=0,1,2)</f>
        <v>0</v>
      </c>
    </row>
    <row r="1067" spans="1:30" x14ac:dyDescent="0.35">
      <c r="A1067" s="31">
        <f>IF(ISBLANK(B1067),"",COUNTIF(B$2:B1067,B1067))-1</f>
        <v>27</v>
      </c>
      <c r="B1067" s="31">
        <v>13</v>
      </c>
      <c r="C1067" s="10">
        <f>VLOOKUP($A1067,Database!$A:$Y,7,FALSE)</f>
        <v>46192</v>
      </c>
      <c r="D1067" s="31" t="str">
        <f>VLOOKUP(Pronostics!$B1067,Setup_MPP!$A:$G,3,FALSE)</f>
        <v>Julien_I</v>
      </c>
      <c r="E1067" s="31" t="str">
        <f>VLOOKUP(Pronostics!$B1067,Setup_MPP!$A:$G,2,FALSE)</f>
        <v>Julien INGE</v>
      </c>
      <c r="F1067" s="31" t="str">
        <f>VLOOKUP($B1067,Setup_MPP!$A:$E,4,FALSE)</f>
        <v>#C1E0EF</v>
      </c>
      <c r="G1067" s="31" t="str">
        <f>VLOOKUP($B1067,Setup_MPP!$A:$E,5,FALSE)</f>
        <v>#4F91B2</v>
      </c>
      <c r="H1067" s="31" t="str">
        <f>IFERROR(IF(AND(A1067&gt;=1,A1067&lt;=104),VLOOKUP($A1067,Location!$A:$J,6,FALSE),IF(A1067=0,"Avant l'ouverture",IF(OR(A1067=105,A1067=106),"Bonus"))),"")</f>
        <v>Tour 2</v>
      </c>
      <c r="I1067" s="31" t="str">
        <f>IF(LEFT(H1067,4)="Tour",VLOOKUP(A1067,Database!$A:$C,3,FALSE),"")</f>
        <v>B</v>
      </c>
      <c r="J1067" s="31" t="str">
        <f>VLOOKUP($A1067,Location!$A:$J,7,FALSE)</f>
        <v>Canada</v>
      </c>
      <c r="K1067" s="31" t="str">
        <f>IFERROR(VLOOKUP(J1067,Setup_Team!$B:$C,2,FALSE), "TDB")</f>
        <v>CAN</v>
      </c>
      <c r="L1067" s="31" t="str">
        <f>VLOOKUP($A1067,Location!$A:$J,8,FALSE)</f>
        <v>Qatar</v>
      </c>
      <c r="M1067" s="31" t="str">
        <f>IFERROR(VLOOKUP(L1067,Setup_Team!$B:$C,2,FALSE), "TDB")</f>
        <v>QAT</v>
      </c>
      <c r="N1067" s="31" t="str">
        <f>VLOOKUP($A1067,Location!$A:$J,9,FALSE)</f>
        <v>Vancouver</v>
      </c>
      <c r="O1067" s="31" t="str">
        <f>VLOOKUP($A1067,Location!$A:$J,10,FALSE)</f>
        <v>BC Place</v>
      </c>
      <c r="R1067" s="31">
        <v>0</v>
      </c>
      <c r="S1067" s="25">
        <f>VLOOKUP($A1067,Database!$A:$Y,10,FALSE)</f>
        <v>71</v>
      </c>
      <c r="T1067" s="25">
        <f>VLOOKUP($A1067,Database!$A:$Y,11,FALSE)</f>
        <v>104</v>
      </c>
      <c r="U1067" s="25">
        <f>VLOOKUP($A1067,Database!$A:$Y,12,FALSE)</f>
        <v>148</v>
      </c>
      <c r="V1067" s="25" t="str">
        <f>VLOOKUP(A1067,Database!A:M,13,FALSE)</f>
        <v>À venir</v>
      </c>
      <c r="W1067" s="25" t="str">
        <f>VLOOKUP($A1067,Database!$A:$Y,20,FALSE)</f>
        <v/>
      </c>
      <c r="X1067" s="25" t="str">
        <f>VLOOKUP($A1067,Database!$A:$Y,21,FALSE)</f>
        <v/>
      </c>
      <c r="Y1067" s="25" t="str">
        <f ca="1">IF(C1067&lt;NOW(),IF(AND(P1067&gt;Q1067,W1067&gt;X1067),S1067,IF(AND(P1067=Q1067,W1067=X1067),T1067,IF(AND(P1067&lt;Q1067,W1067&lt;X1067),U1067,0))),"")</f>
        <v/>
      </c>
      <c r="Z1067" s="25">
        <f>IF(AND(P1067=W1067,Q1067=X1067),1,0)</f>
        <v>1</v>
      </c>
      <c r="AA1067" s="25" t="str">
        <f>IF(Z1067=0,"",IF(ISBLANK(VLOOKUP(A1067,Database!A:AA,22,FALSE)),"",VLOOKUP(A1067,Database!A:AA,22,FALSE)))</f>
        <v>Exact</v>
      </c>
      <c r="AB1067" s="25">
        <f ca="1">IFERROR(IF(AND(Y1067&lt;&gt;"",OR(V1067="Terminé",V1067="En cours")),VLOOKUP(AA1067,Setup_ScoreExactBonus!A:D,4,FALSE),0),0)</f>
        <v>0</v>
      </c>
      <c r="AC1067" s="31" t="str">
        <f ca="1">IF(Y1067&lt;&gt;"", Y1067 + IF(Z1067=1,AB1067, 0), "")</f>
        <v/>
      </c>
      <c r="AD1067" s="31">
        <f ca="1">SUMIFS(AC$2:AC1067,D$2:D1067,D1067)*IF(R1067=0,1,2)</f>
        <v>0</v>
      </c>
    </row>
    <row r="1068" spans="1:30" x14ac:dyDescent="0.35">
      <c r="A1068" s="31">
        <f>IF(ISBLANK(B1068),"",COUNTIF(B$2:B1068,B1068))-1</f>
        <v>27</v>
      </c>
      <c r="B1068" s="31">
        <v>14</v>
      </c>
      <c r="C1068" s="10">
        <f>VLOOKUP($A1068,Database!$A:$Y,7,FALSE)</f>
        <v>46192</v>
      </c>
      <c r="D1068" s="31" t="str">
        <f>VLOOKUP(Pronostics!$B1068,Setup_MPP!$A:$G,3,FALSE)</f>
        <v>MarieEYT</v>
      </c>
      <c r="E1068" s="31" t="str">
        <f>VLOOKUP(Pronostics!$B1068,Setup_MPP!$A:$G,2,FALSE)</f>
        <v>Marie EXBRAYAT</v>
      </c>
      <c r="F1068" s="31" t="str">
        <f>VLOOKUP($B1068,Setup_MPP!$A:$E,4,FALSE)</f>
        <v>#FFAFD2</v>
      </c>
      <c r="G1068" s="31" t="str">
        <f>VLOOKUP($B1068,Setup_MPP!$A:$E,5,FALSE)</f>
        <v>#F2589B</v>
      </c>
      <c r="H1068" s="31" t="str">
        <f>IFERROR(IF(AND(A1068&gt;=1,A1068&lt;=104),VLOOKUP($A1068,Location!$A:$J,6,FALSE),IF(A1068=0,"Avant l'ouverture",IF(OR(A1068=105,A1068=106),"Bonus"))),"")</f>
        <v>Tour 2</v>
      </c>
      <c r="I1068" s="31" t="str">
        <f>IF(LEFT(H1068,4)="Tour",VLOOKUP(A1068,Database!$A:$C,3,FALSE),"")</f>
        <v>B</v>
      </c>
      <c r="J1068" s="31" t="str">
        <f>VLOOKUP($A1068,Location!$A:$J,7,FALSE)</f>
        <v>Canada</v>
      </c>
      <c r="K1068" s="31" t="str">
        <f>IFERROR(VLOOKUP(J1068,Setup_Team!$B:$C,2,FALSE), "TDB")</f>
        <v>CAN</v>
      </c>
      <c r="L1068" s="31" t="str">
        <f>VLOOKUP($A1068,Location!$A:$J,8,FALSE)</f>
        <v>Qatar</v>
      </c>
      <c r="M1068" s="31" t="str">
        <f>IFERROR(VLOOKUP(L1068,Setup_Team!$B:$C,2,FALSE), "TDB")</f>
        <v>QAT</v>
      </c>
      <c r="N1068" s="31" t="str">
        <f>VLOOKUP($A1068,Location!$A:$J,9,FALSE)</f>
        <v>Vancouver</v>
      </c>
      <c r="O1068" s="31" t="str">
        <f>VLOOKUP($A1068,Location!$A:$J,10,FALSE)</f>
        <v>BC Place</v>
      </c>
      <c r="R1068" s="31">
        <v>0</v>
      </c>
      <c r="S1068" s="25">
        <f>VLOOKUP($A1068,Database!$A:$Y,10,FALSE)</f>
        <v>71</v>
      </c>
      <c r="T1068" s="25">
        <f>VLOOKUP($A1068,Database!$A:$Y,11,FALSE)</f>
        <v>104</v>
      </c>
      <c r="U1068" s="25">
        <f>VLOOKUP($A1068,Database!$A:$Y,12,FALSE)</f>
        <v>148</v>
      </c>
      <c r="V1068" s="25" t="str">
        <f>VLOOKUP(A1068,Database!A:M,13,FALSE)</f>
        <v>À venir</v>
      </c>
      <c r="W1068" s="25" t="str">
        <f>VLOOKUP($A1068,Database!$A:$Y,20,FALSE)</f>
        <v/>
      </c>
      <c r="X1068" s="25" t="str">
        <f>VLOOKUP($A1068,Database!$A:$Y,21,FALSE)</f>
        <v/>
      </c>
      <c r="Y1068" s="25" t="str">
        <f ca="1">IF(C1068&lt;NOW(),IF(AND(P1068&gt;Q1068,W1068&gt;X1068),S1068,IF(AND(P1068=Q1068,W1068=X1068),T1068,IF(AND(P1068&lt;Q1068,W1068&lt;X1068),U1068,0))),"")</f>
        <v/>
      </c>
      <c r="Z1068" s="25">
        <f>IF(AND(P1068=W1068,Q1068=X1068),1,0)</f>
        <v>1</v>
      </c>
      <c r="AA1068" s="25" t="str">
        <f>IF(Z1068=0,"",IF(ISBLANK(VLOOKUP(A1068,Database!A:AA,22,FALSE)),"",VLOOKUP(A1068,Database!A:AA,22,FALSE)))</f>
        <v>Exact</v>
      </c>
      <c r="AB1068" s="25">
        <f ca="1">IFERROR(IF(AND(Y1068&lt;&gt;"",OR(V1068="Terminé",V1068="En cours")),VLOOKUP(AA1068,Setup_ScoreExactBonus!A:D,4,FALSE),0),0)</f>
        <v>0</v>
      </c>
      <c r="AC1068" s="31" t="str">
        <f ca="1">IF(Y1068&lt;&gt;"", Y1068 + IF(Z1068=1,AB1068, 0), "")</f>
        <v/>
      </c>
      <c r="AD1068" s="31">
        <f ca="1">SUMIFS(AC$2:AC1068,D$2:D1068,D1068)*IF(R1068=0,1,2)</f>
        <v>0</v>
      </c>
    </row>
    <row r="1069" spans="1:30" x14ac:dyDescent="0.35">
      <c r="A1069" s="31">
        <f>IF(ISBLANK(B1069),"",COUNTIF(B$2:B1069,B1069))-1</f>
        <v>27</v>
      </c>
      <c r="B1069" s="31">
        <v>15</v>
      </c>
      <c r="C1069" s="10">
        <f>VLOOKUP($A1069,Database!$A:$Y,7,FALSE)</f>
        <v>46192</v>
      </c>
      <c r="D1069" s="31" t="str">
        <f>VLOOKUP(Pronostics!$B1069,Setup_MPP!$A:$G,3,FALSE)</f>
        <v>Amine#8UL9R</v>
      </c>
      <c r="E1069" s="31" t="str">
        <f>VLOOKUP(Pronostics!$B1069,Setup_MPP!$A:$G,2,FALSE)</f>
        <v>Amine ZARROUKI</v>
      </c>
      <c r="F1069" s="31" t="str">
        <f>VLOOKUP($B1069,Setup_MPP!$A:$E,4,FALSE)</f>
        <v>#FF9898</v>
      </c>
      <c r="G1069" s="31" t="str">
        <f>VLOOKUP($B1069,Setup_MPP!$A:$E,5,FALSE)</f>
        <v>#FF5D5D</v>
      </c>
      <c r="H1069" s="31" t="str">
        <f>IFERROR(IF(AND(A1069&gt;=1,A1069&lt;=104),VLOOKUP($A1069,Location!$A:$J,6,FALSE),IF(A1069=0,"Avant l'ouverture",IF(OR(A1069=105,A1069=106),"Bonus"))),"")</f>
        <v>Tour 2</v>
      </c>
      <c r="I1069" s="31" t="str">
        <f>IF(LEFT(H1069,4)="Tour",VLOOKUP(A1069,Database!$A:$C,3,FALSE),"")</f>
        <v>B</v>
      </c>
      <c r="J1069" s="31" t="str">
        <f>VLOOKUP($A1069,Location!$A:$J,7,FALSE)</f>
        <v>Canada</v>
      </c>
      <c r="K1069" s="31" t="str">
        <f>IFERROR(VLOOKUP(J1069,Setup_Team!$B:$C,2,FALSE), "TDB")</f>
        <v>CAN</v>
      </c>
      <c r="L1069" s="31" t="str">
        <f>VLOOKUP($A1069,Location!$A:$J,8,FALSE)</f>
        <v>Qatar</v>
      </c>
      <c r="M1069" s="31" t="str">
        <f>IFERROR(VLOOKUP(L1069,Setup_Team!$B:$C,2,FALSE), "TDB")</f>
        <v>QAT</v>
      </c>
      <c r="N1069" s="31" t="str">
        <f>VLOOKUP($A1069,Location!$A:$J,9,FALSE)</f>
        <v>Vancouver</v>
      </c>
      <c r="O1069" s="31" t="str">
        <f>VLOOKUP($A1069,Location!$A:$J,10,FALSE)</f>
        <v>BC Place</v>
      </c>
      <c r="R1069" s="31">
        <v>0</v>
      </c>
      <c r="S1069" s="25">
        <f>VLOOKUP($A1069,Database!$A:$Y,10,FALSE)</f>
        <v>71</v>
      </c>
      <c r="T1069" s="25">
        <f>VLOOKUP($A1069,Database!$A:$Y,11,FALSE)</f>
        <v>104</v>
      </c>
      <c r="U1069" s="25">
        <f>VLOOKUP($A1069,Database!$A:$Y,12,FALSE)</f>
        <v>148</v>
      </c>
      <c r="V1069" s="25" t="str">
        <f>VLOOKUP(A1069,Database!A:M,13,FALSE)</f>
        <v>À venir</v>
      </c>
      <c r="W1069" s="25" t="str">
        <f>VLOOKUP($A1069,Database!$A:$Y,20,FALSE)</f>
        <v/>
      </c>
      <c r="X1069" s="25" t="str">
        <f>VLOOKUP($A1069,Database!$A:$Y,21,FALSE)</f>
        <v/>
      </c>
      <c r="Y1069" s="25" t="str">
        <f ca="1">IF(C1069&lt;NOW(),IF(AND(P1069&gt;Q1069,W1069&gt;X1069),S1069,IF(AND(P1069=Q1069,W1069=X1069),T1069,IF(AND(P1069&lt;Q1069,W1069&lt;X1069),U1069,0))),"")</f>
        <v/>
      </c>
      <c r="Z1069" s="25">
        <f>IF(AND(P1069=W1069,Q1069=X1069),1,0)</f>
        <v>1</v>
      </c>
      <c r="AA1069" s="25" t="str">
        <f>IF(Z1069=0,"",IF(ISBLANK(VLOOKUP(A1069,Database!A:AA,22,FALSE)),"",VLOOKUP(A1069,Database!A:AA,22,FALSE)))</f>
        <v>Exact</v>
      </c>
      <c r="AB1069" s="25">
        <f ca="1">IFERROR(IF(AND(Y1069&lt;&gt;"",OR(V1069="Terminé",V1069="En cours")),VLOOKUP(AA1069,Setup_ScoreExactBonus!A:D,4,FALSE),0),0)</f>
        <v>0</v>
      </c>
      <c r="AC1069" s="31" t="str">
        <f ca="1">IF(Y1069&lt;&gt;"", Y1069 + IF(Z1069=1,AB1069, 0), "")</f>
        <v/>
      </c>
      <c r="AD1069" s="31">
        <f ca="1">SUMIFS(AC$2:AC1069,D$2:D1069,D1069)*IF(R1069=0,1,2)</f>
        <v>0</v>
      </c>
    </row>
    <row r="1070" spans="1:30" x14ac:dyDescent="0.35">
      <c r="A1070" s="31">
        <f>IF(ISBLANK(B1070),"",COUNTIF(B$2:B1070,B1070))-1</f>
        <v>27</v>
      </c>
      <c r="B1070" s="31">
        <v>16</v>
      </c>
      <c r="C1070" s="10">
        <f>VLOOKUP($A1070,Database!$A:$Y,7,FALSE)</f>
        <v>46192</v>
      </c>
      <c r="D1070" s="31" t="str">
        <f>VLOOKUP(Pronostics!$B1070,Setup_MPP!$A:$G,3,FALSE)</f>
        <v>Laura#8V93E</v>
      </c>
      <c r="E1070" s="31" t="str">
        <f>VLOOKUP(Pronostics!$B1070,Setup_MPP!$A:$G,2,FALSE)</f>
        <v>Laura GIULIANO</v>
      </c>
      <c r="F1070" s="31" t="str">
        <f>VLOOKUP($B1070,Setup_MPP!$A:$E,4,FALSE)</f>
        <v>#86A4FE</v>
      </c>
      <c r="G1070" s="31" t="str">
        <f>VLOOKUP($B1070,Setup_MPP!$A:$E,5,FALSE)</f>
        <v>#3769FF</v>
      </c>
      <c r="H1070" s="31" t="str">
        <f>IFERROR(IF(AND(A1070&gt;=1,A1070&lt;=104),VLOOKUP($A1070,Location!$A:$J,6,FALSE),IF(A1070=0,"Avant l'ouverture",IF(OR(A1070=105,A1070=106),"Bonus"))),"")</f>
        <v>Tour 2</v>
      </c>
      <c r="I1070" s="31" t="str">
        <f>IF(LEFT(H1070,4)="Tour",VLOOKUP(A1070,Database!$A:$C,3,FALSE),"")</f>
        <v>B</v>
      </c>
      <c r="J1070" s="31" t="str">
        <f>VLOOKUP($A1070,Location!$A:$J,7,FALSE)</f>
        <v>Canada</v>
      </c>
      <c r="K1070" s="31" t="str">
        <f>IFERROR(VLOOKUP(J1070,Setup_Team!$B:$C,2,FALSE), "TDB")</f>
        <v>CAN</v>
      </c>
      <c r="L1070" s="31" t="str">
        <f>VLOOKUP($A1070,Location!$A:$J,8,FALSE)</f>
        <v>Qatar</v>
      </c>
      <c r="M1070" s="31" t="str">
        <f>IFERROR(VLOOKUP(L1070,Setup_Team!$B:$C,2,FALSE), "TDB")</f>
        <v>QAT</v>
      </c>
      <c r="N1070" s="31" t="str">
        <f>VLOOKUP($A1070,Location!$A:$J,9,FALSE)</f>
        <v>Vancouver</v>
      </c>
      <c r="O1070" s="31" t="str">
        <f>VLOOKUP($A1070,Location!$A:$J,10,FALSE)</f>
        <v>BC Place</v>
      </c>
      <c r="R1070" s="31">
        <v>0</v>
      </c>
      <c r="S1070" s="25">
        <f>VLOOKUP($A1070,Database!$A:$Y,10,FALSE)</f>
        <v>71</v>
      </c>
      <c r="T1070" s="25">
        <f>VLOOKUP($A1070,Database!$A:$Y,11,FALSE)</f>
        <v>104</v>
      </c>
      <c r="U1070" s="25">
        <f>VLOOKUP($A1070,Database!$A:$Y,12,FALSE)</f>
        <v>148</v>
      </c>
      <c r="V1070" s="25" t="str">
        <f>VLOOKUP(A1070,Database!A:M,13,FALSE)</f>
        <v>À venir</v>
      </c>
      <c r="W1070" s="25" t="str">
        <f>VLOOKUP($A1070,Database!$A:$Y,20,FALSE)</f>
        <v/>
      </c>
      <c r="X1070" s="25" t="str">
        <f>VLOOKUP($A1070,Database!$A:$Y,21,FALSE)</f>
        <v/>
      </c>
      <c r="Y1070" s="25" t="str">
        <f ca="1">IF(C1070&lt;NOW(),IF(AND(P1070&gt;Q1070,W1070&gt;X1070),S1070,IF(AND(P1070=Q1070,W1070=X1070),T1070,IF(AND(P1070&lt;Q1070,W1070&lt;X1070),U1070,0))),"")</f>
        <v/>
      </c>
      <c r="Z1070" s="25">
        <f>IF(AND(P1070=W1070,Q1070=X1070),1,0)</f>
        <v>1</v>
      </c>
      <c r="AA1070" s="25" t="str">
        <f>IF(Z1070=0,"",IF(ISBLANK(VLOOKUP(A1070,Database!A:AA,22,FALSE)),"",VLOOKUP(A1070,Database!A:AA,22,FALSE)))</f>
        <v>Exact</v>
      </c>
      <c r="AB1070" s="25">
        <f ca="1">IFERROR(IF(AND(Y1070&lt;&gt;"",OR(V1070="Terminé",V1070="En cours")),VLOOKUP(AA1070,Setup_ScoreExactBonus!A:D,4,FALSE),0),0)</f>
        <v>0</v>
      </c>
      <c r="AC1070" s="31" t="str">
        <f ca="1">IF(Y1070&lt;&gt;"", Y1070 + IF(Z1070=1,AB1070, 0), "")</f>
        <v/>
      </c>
      <c r="AD1070" s="31">
        <f ca="1">SUMIFS(AC$2:AC1070,D$2:D1070,D1070)*IF(R1070=0,1,2)</f>
        <v>0</v>
      </c>
    </row>
    <row r="1071" spans="1:30" x14ac:dyDescent="0.35">
      <c r="A1071" s="31">
        <f>IF(ISBLANK(B1071),"",COUNTIF(B$2:B1071,B1071))-1</f>
        <v>27</v>
      </c>
      <c r="B1071" s="31">
        <v>17</v>
      </c>
      <c r="C1071" s="10">
        <f>VLOOKUP($A1071,Database!$A:$Y,7,FALSE)</f>
        <v>46192</v>
      </c>
      <c r="D1071" s="31" t="str">
        <f>VLOOKUP(Pronostics!$B1071,Setup_MPP!$A:$G,3,FALSE)</f>
        <v>Joueur17</v>
      </c>
      <c r="E1071" s="31" t="str">
        <f>VLOOKUP(Pronostics!$B1071,Setup_MPP!$A:$G,2,FALSE)</f>
        <v>Joueur17</v>
      </c>
      <c r="F1071" s="31" t="str">
        <f>VLOOKUP($B1071,Setup_MPP!$A:$E,4,FALSE)</f>
        <v>#FFB0B0</v>
      </c>
      <c r="G1071" s="31" t="str">
        <f>VLOOKUP($B1071,Setup_MPP!$A:$E,5,FALSE)</f>
        <v>#F25757</v>
      </c>
      <c r="H1071" s="31" t="str">
        <f>IFERROR(IF(AND(A1071&gt;=1,A1071&lt;=104),VLOOKUP($A1071,Location!$A:$J,6,FALSE),IF(A1071=0,"Avant l'ouverture",IF(OR(A1071=105,A1071=106),"Bonus"))),"")</f>
        <v>Tour 2</v>
      </c>
      <c r="I1071" s="31" t="str">
        <f>IF(LEFT(H1071,4)="Tour",VLOOKUP(A1071,Database!$A:$C,3,FALSE),"")</f>
        <v>B</v>
      </c>
      <c r="J1071" s="31" t="str">
        <f>VLOOKUP($A1071,Location!$A:$J,7,FALSE)</f>
        <v>Canada</v>
      </c>
      <c r="K1071" s="31" t="str">
        <f>IFERROR(VLOOKUP(J1071,Setup_Team!$B:$C,2,FALSE), "TDB")</f>
        <v>CAN</v>
      </c>
      <c r="L1071" s="31" t="str">
        <f>VLOOKUP($A1071,Location!$A:$J,8,FALSE)</f>
        <v>Qatar</v>
      </c>
      <c r="M1071" s="31" t="str">
        <f>IFERROR(VLOOKUP(L1071,Setup_Team!$B:$C,2,FALSE), "TDB")</f>
        <v>QAT</v>
      </c>
      <c r="N1071" s="31" t="str">
        <f>VLOOKUP($A1071,Location!$A:$J,9,FALSE)</f>
        <v>Vancouver</v>
      </c>
      <c r="O1071" s="31" t="str">
        <f>VLOOKUP($A1071,Location!$A:$J,10,FALSE)</f>
        <v>BC Place</v>
      </c>
      <c r="R1071" s="31">
        <v>0</v>
      </c>
      <c r="S1071" s="25">
        <f>VLOOKUP($A1071,Database!$A:$Y,10,FALSE)</f>
        <v>71</v>
      </c>
      <c r="T1071" s="25">
        <f>VLOOKUP($A1071,Database!$A:$Y,11,FALSE)</f>
        <v>104</v>
      </c>
      <c r="U1071" s="25">
        <f>VLOOKUP($A1071,Database!$A:$Y,12,FALSE)</f>
        <v>148</v>
      </c>
      <c r="V1071" s="25" t="str">
        <f>VLOOKUP(A1071,Database!A:M,13,FALSE)</f>
        <v>À venir</v>
      </c>
      <c r="W1071" s="25" t="str">
        <f>VLOOKUP($A1071,Database!$A:$Y,20,FALSE)</f>
        <v/>
      </c>
      <c r="X1071" s="25" t="str">
        <f>VLOOKUP($A1071,Database!$A:$Y,21,FALSE)</f>
        <v/>
      </c>
      <c r="Y1071" s="25" t="str">
        <f ca="1">IF(C1071&lt;NOW(),IF(AND(P1071&gt;Q1071,W1071&gt;X1071),S1071,IF(AND(P1071=Q1071,W1071=X1071),T1071,IF(AND(P1071&lt;Q1071,W1071&lt;X1071),U1071,0))),"")</f>
        <v/>
      </c>
      <c r="Z1071" s="25">
        <f>IF(AND(P1071=W1071,Q1071=X1071),1,0)</f>
        <v>1</v>
      </c>
      <c r="AA1071" s="25" t="str">
        <f>IF(Z1071=0,"",IF(ISBLANK(VLOOKUP(A1071,Database!A:AA,22,FALSE)),"",VLOOKUP(A1071,Database!A:AA,22,FALSE)))</f>
        <v>Exact</v>
      </c>
      <c r="AB1071" s="25">
        <f ca="1">IFERROR(IF(AND(Y1071&lt;&gt;"",OR(V1071="Terminé",V1071="En cours")),VLOOKUP(AA1071,Setup_ScoreExactBonus!A:D,4,FALSE),0),0)</f>
        <v>0</v>
      </c>
      <c r="AC1071" s="31" t="str">
        <f ca="1">IF(Y1071&lt;&gt;"", Y1071 + IF(Z1071=1,AB1071, 0), "")</f>
        <v/>
      </c>
      <c r="AD1071" s="31">
        <f ca="1">SUMIFS(AC$2:AC1071,D$2:D1071,D1071)*IF(R1071=0,1,2)</f>
        <v>0</v>
      </c>
    </row>
    <row r="1072" spans="1:30" x14ac:dyDescent="0.35">
      <c r="A1072" s="31">
        <f>IF(ISBLANK(B1072),"",COUNTIF(B$2:B1072,B1072))-1</f>
        <v>27</v>
      </c>
      <c r="B1072" s="31">
        <v>18</v>
      </c>
      <c r="C1072" s="10">
        <f>VLOOKUP($A1072,Database!$A:$Y,7,FALSE)</f>
        <v>46192</v>
      </c>
      <c r="D1072" s="31" t="str">
        <f>VLOOKUP(Pronostics!$B1072,Setup_MPP!$A:$G,3,FALSE)</f>
        <v>Joueur18</v>
      </c>
      <c r="E1072" s="31" t="str">
        <f>VLOOKUP(Pronostics!$B1072,Setup_MPP!$A:$G,2,FALSE)</f>
        <v>Joueur18</v>
      </c>
      <c r="F1072" s="31" t="str">
        <f>VLOOKUP($B1072,Setup_MPP!$A:$E,4,FALSE)</f>
        <v>#FFC9B0</v>
      </c>
      <c r="G1072" s="31" t="str">
        <f>VLOOKUP($B1072,Setup_MPP!$A:$E,5,FALSE)</f>
        <v>#F28D57</v>
      </c>
      <c r="H1072" s="31" t="str">
        <f>IFERROR(IF(AND(A1072&gt;=1,A1072&lt;=104),VLOOKUP($A1072,Location!$A:$J,6,FALSE),IF(A1072=0,"Avant l'ouverture",IF(OR(A1072=105,A1072=106),"Bonus"))),"")</f>
        <v>Tour 2</v>
      </c>
      <c r="I1072" s="31" t="str">
        <f>IF(LEFT(H1072,4)="Tour",VLOOKUP(A1072,Database!$A:$C,3,FALSE),"")</f>
        <v>B</v>
      </c>
      <c r="J1072" s="31" t="str">
        <f>VLOOKUP($A1072,Location!$A:$J,7,FALSE)</f>
        <v>Canada</v>
      </c>
      <c r="K1072" s="31" t="str">
        <f>IFERROR(VLOOKUP(J1072,Setup_Team!$B:$C,2,FALSE), "TDB")</f>
        <v>CAN</v>
      </c>
      <c r="L1072" s="31" t="str">
        <f>VLOOKUP($A1072,Location!$A:$J,8,FALSE)</f>
        <v>Qatar</v>
      </c>
      <c r="M1072" s="31" t="str">
        <f>IFERROR(VLOOKUP(L1072,Setup_Team!$B:$C,2,FALSE), "TDB")</f>
        <v>QAT</v>
      </c>
      <c r="N1072" s="31" t="str">
        <f>VLOOKUP($A1072,Location!$A:$J,9,FALSE)</f>
        <v>Vancouver</v>
      </c>
      <c r="O1072" s="31" t="str">
        <f>VLOOKUP($A1072,Location!$A:$J,10,FALSE)</f>
        <v>BC Place</v>
      </c>
      <c r="R1072" s="31">
        <v>0</v>
      </c>
      <c r="S1072" s="25">
        <f>VLOOKUP($A1072,Database!$A:$Y,10,FALSE)</f>
        <v>71</v>
      </c>
      <c r="T1072" s="25">
        <f>VLOOKUP($A1072,Database!$A:$Y,11,FALSE)</f>
        <v>104</v>
      </c>
      <c r="U1072" s="25">
        <f>VLOOKUP($A1072,Database!$A:$Y,12,FALSE)</f>
        <v>148</v>
      </c>
      <c r="V1072" s="25" t="str">
        <f>VLOOKUP(A1072,Database!A:M,13,FALSE)</f>
        <v>À venir</v>
      </c>
      <c r="W1072" s="25" t="str">
        <f>VLOOKUP($A1072,Database!$A:$Y,20,FALSE)</f>
        <v/>
      </c>
      <c r="X1072" s="25" t="str">
        <f>VLOOKUP($A1072,Database!$A:$Y,21,FALSE)</f>
        <v/>
      </c>
      <c r="Y1072" s="25" t="str">
        <f ca="1">IF(C1072&lt;NOW(),IF(AND(P1072&gt;Q1072,W1072&gt;X1072),S1072,IF(AND(P1072=Q1072,W1072=X1072),T1072,IF(AND(P1072&lt;Q1072,W1072&lt;X1072),U1072,0))),"")</f>
        <v/>
      </c>
      <c r="Z1072" s="25">
        <f>IF(AND(P1072=W1072,Q1072=X1072),1,0)</f>
        <v>1</v>
      </c>
      <c r="AA1072" s="25" t="str">
        <f>IF(Z1072=0,"",IF(ISBLANK(VLOOKUP(A1072,Database!A:AA,22,FALSE)),"",VLOOKUP(A1072,Database!A:AA,22,FALSE)))</f>
        <v>Exact</v>
      </c>
      <c r="AB1072" s="25">
        <f ca="1">IFERROR(IF(AND(Y1072&lt;&gt;"",OR(V1072="Terminé",V1072="En cours")),VLOOKUP(AA1072,Setup_ScoreExactBonus!A:D,4,FALSE),0),0)</f>
        <v>0</v>
      </c>
      <c r="AC1072" s="31" t="str">
        <f ca="1">IF(Y1072&lt;&gt;"", Y1072 + IF(Z1072=1,AB1072, 0), "")</f>
        <v/>
      </c>
      <c r="AD1072" s="31">
        <f ca="1">SUMIFS(AC$2:AC1072,D$2:D1072,D1072)*IF(R1072=0,1,2)</f>
        <v>0</v>
      </c>
    </row>
    <row r="1073" spans="1:30" x14ac:dyDescent="0.35">
      <c r="A1073" s="31">
        <f>IF(ISBLANK(B1073),"",COUNTIF(B$2:B1073,B1073))-1</f>
        <v>27</v>
      </c>
      <c r="B1073" s="31">
        <v>19</v>
      </c>
      <c r="C1073" s="10">
        <f>VLOOKUP($A1073,Database!$A:$Y,7,FALSE)</f>
        <v>46192</v>
      </c>
      <c r="D1073" s="31" t="str">
        <f>VLOOKUP(Pronostics!$B1073,Setup_MPP!$A:$G,3,FALSE)</f>
        <v>Joueur19</v>
      </c>
      <c r="E1073" s="31" t="str">
        <f>VLOOKUP(Pronostics!$B1073,Setup_MPP!$A:$G,2,FALSE)</f>
        <v>Joueur19</v>
      </c>
      <c r="F1073" s="31" t="str">
        <f>VLOOKUP($B1073,Setup_MPP!$A:$E,4,FALSE)</f>
        <v>#D5D5D5</v>
      </c>
      <c r="G1073" s="31" t="str">
        <f>VLOOKUP($B1073,Setup_MPP!$A:$E,5,FALSE)</f>
        <v>#727272</v>
      </c>
      <c r="H1073" s="31" t="str">
        <f>IFERROR(IF(AND(A1073&gt;=1,A1073&lt;=104),VLOOKUP($A1073,Location!$A:$J,6,FALSE),IF(A1073=0,"Avant l'ouverture",IF(OR(A1073=105,A1073=106),"Bonus"))),"")</f>
        <v>Tour 2</v>
      </c>
      <c r="I1073" s="31" t="str">
        <f>IF(LEFT(H1073,4)="Tour",VLOOKUP(A1073,Database!$A:$C,3,FALSE),"")</f>
        <v>B</v>
      </c>
      <c r="J1073" s="31" t="str">
        <f>VLOOKUP($A1073,Location!$A:$J,7,FALSE)</f>
        <v>Canada</v>
      </c>
      <c r="K1073" s="31" t="str">
        <f>IFERROR(VLOOKUP(J1073,Setup_Team!$B:$C,2,FALSE), "TDB")</f>
        <v>CAN</v>
      </c>
      <c r="L1073" s="31" t="str">
        <f>VLOOKUP($A1073,Location!$A:$J,8,FALSE)</f>
        <v>Qatar</v>
      </c>
      <c r="M1073" s="31" t="str">
        <f>IFERROR(VLOOKUP(L1073,Setup_Team!$B:$C,2,FALSE), "TDB")</f>
        <v>QAT</v>
      </c>
      <c r="N1073" s="31" t="str">
        <f>VLOOKUP($A1073,Location!$A:$J,9,FALSE)</f>
        <v>Vancouver</v>
      </c>
      <c r="O1073" s="31" t="str">
        <f>VLOOKUP($A1073,Location!$A:$J,10,FALSE)</f>
        <v>BC Place</v>
      </c>
      <c r="R1073" s="31">
        <v>0</v>
      </c>
      <c r="S1073" s="25">
        <f>VLOOKUP($A1073,Database!$A:$Y,10,FALSE)</f>
        <v>71</v>
      </c>
      <c r="T1073" s="25">
        <f>VLOOKUP($A1073,Database!$A:$Y,11,FALSE)</f>
        <v>104</v>
      </c>
      <c r="U1073" s="25">
        <f>VLOOKUP($A1073,Database!$A:$Y,12,FALSE)</f>
        <v>148</v>
      </c>
      <c r="V1073" s="25" t="str">
        <f>VLOOKUP(A1073,Database!A:M,13,FALSE)</f>
        <v>À venir</v>
      </c>
      <c r="W1073" s="25" t="str">
        <f>VLOOKUP($A1073,Database!$A:$Y,20,FALSE)</f>
        <v/>
      </c>
      <c r="X1073" s="25" t="str">
        <f>VLOOKUP($A1073,Database!$A:$Y,21,FALSE)</f>
        <v/>
      </c>
      <c r="Y1073" s="25" t="str">
        <f ca="1">IF(C1073&lt;NOW(),IF(AND(P1073&gt;Q1073,W1073&gt;X1073),S1073,IF(AND(P1073=Q1073,W1073=X1073),T1073,IF(AND(P1073&lt;Q1073,W1073&lt;X1073),U1073,0))),"")</f>
        <v/>
      </c>
      <c r="Z1073" s="25">
        <f>IF(AND(P1073=W1073,Q1073=X1073),1,0)</f>
        <v>1</v>
      </c>
      <c r="AA1073" s="25" t="str">
        <f>IF(Z1073=0,"",IF(ISBLANK(VLOOKUP(A1073,Database!A:AA,22,FALSE)),"",VLOOKUP(A1073,Database!A:AA,22,FALSE)))</f>
        <v>Exact</v>
      </c>
      <c r="AB1073" s="25">
        <f ca="1">IFERROR(IF(AND(Y1073&lt;&gt;"",OR(V1073="Terminé",V1073="En cours")),VLOOKUP(AA1073,Setup_ScoreExactBonus!A:D,4,FALSE),0),0)</f>
        <v>0</v>
      </c>
      <c r="AC1073" s="31" t="str">
        <f ca="1">IF(Y1073&lt;&gt;"", Y1073 + IF(Z1073=1,AB1073, 0), "")</f>
        <v/>
      </c>
      <c r="AD1073" s="31">
        <f ca="1">SUMIFS(AC$2:AC1073,D$2:D1073,D1073)*IF(R1073=0,1,2)</f>
        <v>0</v>
      </c>
    </row>
    <row r="1074" spans="1:30" x14ac:dyDescent="0.35">
      <c r="A1074" s="31">
        <f>IF(ISBLANK(B1074),"",COUNTIF(B$2:B1074,B1074))-1</f>
        <v>27</v>
      </c>
      <c r="B1074" s="31">
        <v>20</v>
      </c>
      <c r="C1074" s="10">
        <f>VLOOKUP($A1074,Database!$A:$Y,7,FALSE)</f>
        <v>46192</v>
      </c>
      <c r="D1074" s="31" t="str">
        <f>VLOOKUP(Pronostics!$B1074,Setup_MPP!$A:$G,3,FALSE)</f>
        <v>Joueur20</v>
      </c>
      <c r="E1074" s="31" t="str">
        <f>VLOOKUP(Pronostics!$B1074,Setup_MPP!$A:$G,2,FALSE)</f>
        <v>Joueur20</v>
      </c>
      <c r="F1074" s="31" t="str">
        <f>VLOOKUP($B1074,Setup_MPP!$A:$E,4,FALSE)</f>
        <v>#D5D5D5</v>
      </c>
      <c r="G1074" s="31" t="str">
        <f>VLOOKUP($B1074,Setup_MPP!$A:$E,5,FALSE)</f>
        <v>#727272</v>
      </c>
      <c r="H1074" s="31" t="str">
        <f>IFERROR(IF(AND(A1074&gt;=1,A1074&lt;=104),VLOOKUP($A1074,Location!$A:$J,6,FALSE),IF(A1074=0,"Avant l'ouverture",IF(OR(A1074=105,A1074=106),"Bonus"))),"")</f>
        <v>Tour 2</v>
      </c>
      <c r="I1074" s="31" t="str">
        <f>IF(LEFT(H1074,4)="Tour",VLOOKUP(A1074,Database!$A:$C,3,FALSE),"")</f>
        <v>B</v>
      </c>
      <c r="J1074" s="31" t="str">
        <f>VLOOKUP($A1074,Location!$A:$J,7,FALSE)</f>
        <v>Canada</v>
      </c>
      <c r="K1074" s="31" t="str">
        <f>IFERROR(VLOOKUP(J1074,Setup_Team!$B:$C,2,FALSE), "TDB")</f>
        <v>CAN</v>
      </c>
      <c r="L1074" s="31" t="str">
        <f>VLOOKUP($A1074,Location!$A:$J,8,FALSE)</f>
        <v>Qatar</v>
      </c>
      <c r="M1074" s="31" t="str">
        <f>IFERROR(VLOOKUP(L1074,Setup_Team!$B:$C,2,FALSE), "TDB")</f>
        <v>QAT</v>
      </c>
      <c r="N1074" s="31" t="str">
        <f>VLOOKUP($A1074,Location!$A:$J,9,FALSE)</f>
        <v>Vancouver</v>
      </c>
      <c r="O1074" s="31" t="str">
        <f>VLOOKUP($A1074,Location!$A:$J,10,FALSE)</f>
        <v>BC Place</v>
      </c>
      <c r="R1074" s="31">
        <v>0</v>
      </c>
      <c r="S1074" s="25">
        <f>VLOOKUP($A1074,Database!$A:$Y,10,FALSE)</f>
        <v>71</v>
      </c>
      <c r="T1074" s="25">
        <f>VLOOKUP($A1074,Database!$A:$Y,11,FALSE)</f>
        <v>104</v>
      </c>
      <c r="U1074" s="25">
        <f>VLOOKUP($A1074,Database!$A:$Y,12,FALSE)</f>
        <v>148</v>
      </c>
      <c r="V1074" s="25" t="str">
        <f>VLOOKUP(A1074,Database!A:M,13,FALSE)</f>
        <v>À venir</v>
      </c>
      <c r="W1074" s="25" t="str">
        <f>VLOOKUP($A1074,Database!$A:$Y,20,FALSE)</f>
        <v/>
      </c>
      <c r="X1074" s="25" t="str">
        <f>VLOOKUP($A1074,Database!$A:$Y,21,FALSE)</f>
        <v/>
      </c>
      <c r="Y1074" s="25" t="str">
        <f ca="1">IF(C1074&lt;NOW(),IF(AND(P1074&gt;Q1074,W1074&gt;X1074),S1074,IF(AND(P1074=Q1074,W1074=X1074),T1074,IF(AND(P1074&lt;Q1074,W1074&lt;X1074),U1074,0))),"")</f>
        <v/>
      </c>
      <c r="Z1074" s="25">
        <f>IF(AND(P1074=W1074,Q1074=X1074),1,0)</f>
        <v>1</v>
      </c>
      <c r="AA1074" s="25" t="str">
        <f>IF(Z1074=0,"",IF(ISBLANK(VLOOKUP(A1074,Database!A:AA,22,FALSE)),"",VLOOKUP(A1074,Database!A:AA,22,FALSE)))</f>
        <v>Exact</v>
      </c>
      <c r="AB1074" s="25">
        <f ca="1">IFERROR(IF(AND(Y1074&lt;&gt;"",OR(V1074="Terminé",V1074="En cours")),VLOOKUP(AA1074,Setup_ScoreExactBonus!A:D,4,FALSE),0),0)</f>
        <v>0</v>
      </c>
      <c r="AC1074" s="31" t="str">
        <f ca="1">IF(Y1074&lt;&gt;"", Y1074 + IF(Z1074=1,AB1074, 0), "")</f>
        <v/>
      </c>
      <c r="AD1074" s="31">
        <f ca="1">SUMIFS(AC$2:AC1074,D$2:D1074,D1074)*IF(R1074=0,1,2)</f>
        <v>0</v>
      </c>
    </row>
    <row r="1075" spans="1:30" x14ac:dyDescent="0.35">
      <c r="A1075" s="31">
        <f>IF(ISBLANK(B1075),"",COUNTIF(B$2:B1075,B1075))-1</f>
        <v>27</v>
      </c>
      <c r="B1075" s="31">
        <v>21</v>
      </c>
      <c r="C1075" s="10">
        <f>VLOOKUP($A1075,Database!$A:$Y,7,FALSE)</f>
        <v>46192</v>
      </c>
      <c r="D1075" s="31" t="str">
        <f>VLOOKUP(Pronostics!$B1075,Setup_MPP!$A:$G,3,FALSE)</f>
        <v>Joueur21</v>
      </c>
      <c r="E1075" s="31" t="str">
        <f>VLOOKUP(Pronostics!$B1075,Setup_MPP!$A:$G,2,FALSE)</f>
        <v>Joueur21</v>
      </c>
      <c r="F1075" s="31" t="str">
        <f>VLOOKUP($B1075,Setup_MPP!$A:$E,4,FALSE)</f>
        <v>#D5D5D5</v>
      </c>
      <c r="G1075" s="31" t="str">
        <f>VLOOKUP($B1075,Setup_MPP!$A:$E,5,FALSE)</f>
        <v>#727272</v>
      </c>
      <c r="H1075" s="31" t="str">
        <f>IFERROR(IF(AND(A1075&gt;=1,A1075&lt;=104),VLOOKUP($A1075,Location!$A:$J,6,FALSE),IF(A1075=0,"Avant l'ouverture",IF(OR(A1075=105,A1075=106),"Bonus"))),"")</f>
        <v>Tour 2</v>
      </c>
      <c r="I1075" s="31" t="str">
        <f>IF(LEFT(H1075,4)="Tour",VLOOKUP(A1075,Database!$A:$C,3,FALSE),"")</f>
        <v>B</v>
      </c>
      <c r="J1075" s="31" t="str">
        <f>VLOOKUP($A1075,Location!$A:$J,7,FALSE)</f>
        <v>Canada</v>
      </c>
      <c r="K1075" s="31" t="str">
        <f>IFERROR(VLOOKUP(J1075,Setup_Team!$B:$C,2,FALSE), "TDB")</f>
        <v>CAN</v>
      </c>
      <c r="L1075" s="31" t="str">
        <f>VLOOKUP($A1075,Location!$A:$J,8,FALSE)</f>
        <v>Qatar</v>
      </c>
      <c r="M1075" s="31" t="str">
        <f>IFERROR(VLOOKUP(L1075,Setup_Team!$B:$C,2,FALSE), "TDB")</f>
        <v>QAT</v>
      </c>
      <c r="N1075" s="31" t="str">
        <f>VLOOKUP($A1075,Location!$A:$J,9,FALSE)</f>
        <v>Vancouver</v>
      </c>
      <c r="O1075" s="31" t="str">
        <f>VLOOKUP($A1075,Location!$A:$J,10,FALSE)</f>
        <v>BC Place</v>
      </c>
      <c r="R1075" s="31">
        <v>0</v>
      </c>
      <c r="S1075" s="25">
        <f>VLOOKUP($A1075,Database!$A:$Y,10,FALSE)</f>
        <v>71</v>
      </c>
      <c r="T1075" s="25">
        <f>VLOOKUP($A1075,Database!$A:$Y,11,FALSE)</f>
        <v>104</v>
      </c>
      <c r="U1075" s="25">
        <f>VLOOKUP($A1075,Database!$A:$Y,12,FALSE)</f>
        <v>148</v>
      </c>
      <c r="V1075" s="25" t="str">
        <f>VLOOKUP(A1075,Database!A:M,13,FALSE)</f>
        <v>À venir</v>
      </c>
      <c r="W1075" s="25" t="str">
        <f>VLOOKUP($A1075,Database!$A:$Y,20,FALSE)</f>
        <v/>
      </c>
      <c r="X1075" s="25" t="str">
        <f>VLOOKUP($A1075,Database!$A:$Y,21,FALSE)</f>
        <v/>
      </c>
      <c r="Y1075" s="25" t="str">
        <f ca="1">IF(C1075&lt;NOW(),IF(AND(P1075&gt;Q1075,W1075&gt;X1075),S1075,IF(AND(P1075=Q1075,W1075=X1075),T1075,IF(AND(P1075&lt;Q1075,W1075&lt;X1075),U1075,0))),"")</f>
        <v/>
      </c>
      <c r="Z1075" s="25">
        <f>IF(AND(P1075=W1075,Q1075=X1075),1,0)</f>
        <v>1</v>
      </c>
      <c r="AA1075" s="25" t="str">
        <f>IF(Z1075=0,"",IF(ISBLANK(VLOOKUP(A1075,Database!A:AA,22,FALSE)),"",VLOOKUP(A1075,Database!A:AA,22,FALSE)))</f>
        <v>Exact</v>
      </c>
      <c r="AB1075" s="25">
        <f ca="1">IFERROR(IF(AND(Y1075&lt;&gt;"",OR(V1075="Terminé",V1075="En cours")),VLOOKUP(AA1075,Setup_ScoreExactBonus!A:D,4,FALSE),0),0)</f>
        <v>0</v>
      </c>
      <c r="AC1075" s="31" t="str">
        <f ca="1">IF(Y1075&lt;&gt;"", Y1075 + IF(Z1075=1,AB1075, 0), "")</f>
        <v/>
      </c>
      <c r="AD1075" s="31">
        <f ca="1">SUMIFS(AC$2:AC1075,D$2:D1075,D1075)*IF(R1075=0,1,2)</f>
        <v>0</v>
      </c>
    </row>
    <row r="1076" spans="1:30" x14ac:dyDescent="0.35">
      <c r="A1076" s="31">
        <f>IF(ISBLANK(B1076),"",COUNTIF(B$2:B1076,B1076))-1</f>
        <v>27</v>
      </c>
      <c r="B1076" s="31">
        <v>22</v>
      </c>
      <c r="C1076" s="10">
        <f>VLOOKUP($A1076,Database!$A:$Y,7,FALSE)</f>
        <v>46192</v>
      </c>
      <c r="D1076" s="31" t="str">
        <f>VLOOKUP(Pronostics!$B1076,Setup_MPP!$A:$G,3,FALSE)</f>
        <v>Joueur22</v>
      </c>
      <c r="E1076" s="31" t="str">
        <f>VLOOKUP(Pronostics!$B1076,Setup_MPP!$A:$G,2,FALSE)</f>
        <v>Joueur22</v>
      </c>
      <c r="F1076" s="31" t="str">
        <f>VLOOKUP($B1076,Setup_MPP!$A:$E,4,FALSE)</f>
        <v>#D5D5D5</v>
      </c>
      <c r="G1076" s="31" t="str">
        <f>VLOOKUP($B1076,Setup_MPP!$A:$E,5,FALSE)</f>
        <v>#727272</v>
      </c>
      <c r="H1076" s="31" t="str">
        <f>IFERROR(IF(AND(A1076&gt;=1,A1076&lt;=104),VLOOKUP($A1076,Location!$A:$J,6,FALSE),IF(A1076=0,"Avant l'ouverture",IF(OR(A1076=105,A1076=106),"Bonus"))),"")</f>
        <v>Tour 2</v>
      </c>
      <c r="I1076" s="31" t="str">
        <f>IF(LEFT(H1076,4)="Tour",VLOOKUP(A1076,Database!$A:$C,3,FALSE),"")</f>
        <v>B</v>
      </c>
      <c r="J1076" s="31" t="str">
        <f>VLOOKUP($A1076,Location!$A:$J,7,FALSE)</f>
        <v>Canada</v>
      </c>
      <c r="K1076" s="31" t="str">
        <f>IFERROR(VLOOKUP(J1076,Setup_Team!$B:$C,2,FALSE), "TDB")</f>
        <v>CAN</v>
      </c>
      <c r="L1076" s="31" t="str">
        <f>VLOOKUP($A1076,Location!$A:$J,8,FALSE)</f>
        <v>Qatar</v>
      </c>
      <c r="M1076" s="31" t="str">
        <f>IFERROR(VLOOKUP(L1076,Setup_Team!$B:$C,2,FALSE), "TDB")</f>
        <v>QAT</v>
      </c>
      <c r="N1076" s="31" t="str">
        <f>VLOOKUP($A1076,Location!$A:$J,9,FALSE)</f>
        <v>Vancouver</v>
      </c>
      <c r="O1076" s="31" t="str">
        <f>VLOOKUP($A1076,Location!$A:$J,10,FALSE)</f>
        <v>BC Place</v>
      </c>
      <c r="R1076" s="31">
        <v>0</v>
      </c>
      <c r="S1076" s="25">
        <f>VLOOKUP($A1076,Database!$A:$Y,10,FALSE)</f>
        <v>71</v>
      </c>
      <c r="T1076" s="25">
        <f>VLOOKUP($A1076,Database!$A:$Y,11,FALSE)</f>
        <v>104</v>
      </c>
      <c r="U1076" s="25">
        <f>VLOOKUP($A1076,Database!$A:$Y,12,FALSE)</f>
        <v>148</v>
      </c>
      <c r="V1076" s="25" t="str">
        <f>VLOOKUP(A1076,Database!A:M,13,FALSE)</f>
        <v>À venir</v>
      </c>
      <c r="W1076" s="25" t="str">
        <f>VLOOKUP($A1076,Database!$A:$Y,20,FALSE)</f>
        <v/>
      </c>
      <c r="X1076" s="25" t="str">
        <f>VLOOKUP($A1076,Database!$A:$Y,21,FALSE)</f>
        <v/>
      </c>
      <c r="Y1076" s="25" t="str">
        <f ca="1">IF(C1076&lt;NOW(),IF(AND(P1076&gt;Q1076,W1076&gt;X1076),S1076,IF(AND(P1076=Q1076,W1076=X1076),T1076,IF(AND(P1076&lt;Q1076,W1076&lt;X1076),U1076,0))),"")</f>
        <v/>
      </c>
      <c r="Z1076" s="25">
        <f>IF(AND(P1076=W1076,Q1076=X1076),1,0)</f>
        <v>1</v>
      </c>
      <c r="AA1076" s="25" t="str">
        <f>IF(Z1076=0,"",IF(ISBLANK(VLOOKUP(A1076,Database!A:AA,22,FALSE)),"",VLOOKUP(A1076,Database!A:AA,22,FALSE)))</f>
        <v>Exact</v>
      </c>
      <c r="AB1076" s="25">
        <f ca="1">IFERROR(IF(AND(Y1076&lt;&gt;"",OR(V1076="Terminé",V1076="En cours")),VLOOKUP(AA1076,Setup_ScoreExactBonus!A:D,4,FALSE),0),0)</f>
        <v>0</v>
      </c>
      <c r="AC1076" s="31" t="str">
        <f ca="1">IF(Y1076&lt;&gt;"", Y1076 + IF(Z1076=1,AB1076, 0), "")</f>
        <v/>
      </c>
      <c r="AD1076" s="31">
        <f ca="1">SUMIFS(AC$2:AC1076,D$2:D1076,D1076)*IF(R1076=0,1,2)</f>
        <v>0</v>
      </c>
    </row>
    <row r="1077" spans="1:30" x14ac:dyDescent="0.35">
      <c r="A1077" s="31">
        <f>IF(ISBLANK(B1077),"",COUNTIF(B$2:B1077,B1077))-1</f>
        <v>27</v>
      </c>
      <c r="B1077" s="31">
        <v>23</v>
      </c>
      <c r="C1077" s="10">
        <f>VLOOKUP($A1077,Database!$A:$Y,7,FALSE)</f>
        <v>46192</v>
      </c>
      <c r="D1077" s="31" t="str">
        <f>VLOOKUP(Pronostics!$B1077,Setup_MPP!$A:$G,3,FALSE)</f>
        <v>Joueur23</v>
      </c>
      <c r="E1077" s="31" t="str">
        <f>VLOOKUP(Pronostics!$B1077,Setup_MPP!$A:$G,2,FALSE)</f>
        <v>Joueur23</v>
      </c>
      <c r="F1077" s="31" t="str">
        <f>VLOOKUP($B1077,Setup_MPP!$A:$E,4,FALSE)</f>
        <v>#D5D5D5</v>
      </c>
      <c r="G1077" s="31" t="str">
        <f>VLOOKUP($B1077,Setup_MPP!$A:$E,5,FALSE)</f>
        <v>#727272</v>
      </c>
      <c r="H1077" s="31" t="str">
        <f>IFERROR(IF(AND(A1077&gt;=1,A1077&lt;=104),VLOOKUP($A1077,Location!$A:$J,6,FALSE),IF(A1077=0,"Avant l'ouverture",IF(OR(A1077=105,A1077=106),"Bonus"))),"")</f>
        <v>Tour 2</v>
      </c>
      <c r="I1077" s="31" t="str">
        <f>IF(LEFT(H1077,4)="Tour",VLOOKUP(A1077,Database!$A:$C,3,FALSE),"")</f>
        <v>B</v>
      </c>
      <c r="J1077" s="31" t="str">
        <f>VLOOKUP($A1077,Location!$A:$J,7,FALSE)</f>
        <v>Canada</v>
      </c>
      <c r="K1077" s="31" t="str">
        <f>IFERROR(VLOOKUP(J1077,Setup_Team!$B:$C,2,FALSE), "TDB")</f>
        <v>CAN</v>
      </c>
      <c r="L1077" s="31" t="str">
        <f>VLOOKUP($A1077,Location!$A:$J,8,FALSE)</f>
        <v>Qatar</v>
      </c>
      <c r="M1077" s="31" t="str">
        <f>IFERROR(VLOOKUP(L1077,Setup_Team!$B:$C,2,FALSE), "TDB")</f>
        <v>QAT</v>
      </c>
      <c r="N1077" s="31" t="str">
        <f>VLOOKUP($A1077,Location!$A:$J,9,FALSE)</f>
        <v>Vancouver</v>
      </c>
      <c r="O1077" s="31" t="str">
        <f>VLOOKUP($A1077,Location!$A:$J,10,FALSE)</f>
        <v>BC Place</v>
      </c>
      <c r="R1077" s="31">
        <v>0</v>
      </c>
      <c r="S1077" s="25">
        <f>VLOOKUP($A1077,Database!$A:$Y,10,FALSE)</f>
        <v>71</v>
      </c>
      <c r="T1077" s="25">
        <f>VLOOKUP($A1077,Database!$A:$Y,11,FALSE)</f>
        <v>104</v>
      </c>
      <c r="U1077" s="25">
        <f>VLOOKUP($A1077,Database!$A:$Y,12,FALSE)</f>
        <v>148</v>
      </c>
      <c r="V1077" s="25" t="str">
        <f>VLOOKUP(A1077,Database!A:M,13,FALSE)</f>
        <v>À venir</v>
      </c>
      <c r="W1077" s="25" t="str">
        <f>VLOOKUP($A1077,Database!$A:$Y,20,FALSE)</f>
        <v/>
      </c>
      <c r="X1077" s="25" t="str">
        <f>VLOOKUP($A1077,Database!$A:$Y,21,FALSE)</f>
        <v/>
      </c>
      <c r="Y1077" s="25" t="str">
        <f ca="1">IF(C1077&lt;NOW(),IF(AND(P1077&gt;Q1077,W1077&gt;X1077),S1077,IF(AND(P1077=Q1077,W1077=X1077),T1077,IF(AND(P1077&lt;Q1077,W1077&lt;X1077),U1077,0))),"")</f>
        <v/>
      </c>
      <c r="Z1077" s="25">
        <f>IF(AND(P1077=W1077,Q1077=X1077),1,0)</f>
        <v>1</v>
      </c>
      <c r="AA1077" s="25" t="str">
        <f>IF(Z1077=0,"",IF(ISBLANK(VLOOKUP(A1077,Database!A:AA,22,FALSE)),"",VLOOKUP(A1077,Database!A:AA,22,FALSE)))</f>
        <v>Exact</v>
      </c>
      <c r="AB1077" s="25">
        <f ca="1">IFERROR(IF(AND(Y1077&lt;&gt;"",OR(V1077="Terminé",V1077="En cours")),VLOOKUP(AA1077,Setup_ScoreExactBonus!A:D,4,FALSE),0),0)</f>
        <v>0</v>
      </c>
      <c r="AC1077" s="31" t="str">
        <f ca="1">IF(Y1077&lt;&gt;"", Y1077 + IF(Z1077=1,AB1077, 0), "")</f>
        <v/>
      </c>
      <c r="AD1077" s="31">
        <f ca="1">SUMIFS(AC$2:AC1077,D$2:D1077,D1077)*IF(R1077=0,1,2)</f>
        <v>0</v>
      </c>
    </row>
    <row r="1078" spans="1:30" x14ac:dyDescent="0.35">
      <c r="A1078" s="31">
        <f>IF(ISBLANK(B1078),"",COUNTIF(B$2:B1078,B1078))-1</f>
        <v>27</v>
      </c>
      <c r="B1078" s="31">
        <v>24</v>
      </c>
      <c r="C1078" s="10">
        <f>VLOOKUP($A1078,Database!$A:$Y,7,FALSE)</f>
        <v>46192</v>
      </c>
      <c r="D1078" s="31" t="str">
        <f>VLOOKUP(Pronostics!$B1078,Setup_MPP!$A:$G,3,FALSE)</f>
        <v>Joueur24</v>
      </c>
      <c r="E1078" s="31" t="str">
        <f>VLOOKUP(Pronostics!$B1078,Setup_MPP!$A:$G,2,FALSE)</f>
        <v>Joueur24</v>
      </c>
      <c r="F1078" s="31" t="str">
        <f>VLOOKUP($B1078,Setup_MPP!$A:$E,4,FALSE)</f>
        <v>#D5D5D5</v>
      </c>
      <c r="G1078" s="31" t="str">
        <f>VLOOKUP($B1078,Setup_MPP!$A:$E,5,FALSE)</f>
        <v>#727272</v>
      </c>
      <c r="H1078" s="31" t="str">
        <f>IFERROR(IF(AND(A1078&gt;=1,A1078&lt;=104),VLOOKUP($A1078,Location!$A:$J,6,FALSE),IF(A1078=0,"Avant l'ouverture",IF(OR(A1078=105,A1078=106),"Bonus"))),"")</f>
        <v>Tour 2</v>
      </c>
      <c r="I1078" s="31" t="str">
        <f>IF(LEFT(H1078,4)="Tour",VLOOKUP(A1078,Database!$A:$C,3,FALSE),"")</f>
        <v>B</v>
      </c>
      <c r="J1078" s="31" t="str">
        <f>VLOOKUP($A1078,Location!$A:$J,7,FALSE)</f>
        <v>Canada</v>
      </c>
      <c r="K1078" s="31" t="str">
        <f>IFERROR(VLOOKUP(J1078,Setup_Team!$B:$C,2,FALSE), "TDB")</f>
        <v>CAN</v>
      </c>
      <c r="L1078" s="31" t="str">
        <f>VLOOKUP($A1078,Location!$A:$J,8,FALSE)</f>
        <v>Qatar</v>
      </c>
      <c r="M1078" s="31" t="str">
        <f>IFERROR(VLOOKUP(L1078,Setup_Team!$B:$C,2,FALSE), "TDB")</f>
        <v>QAT</v>
      </c>
      <c r="N1078" s="31" t="str">
        <f>VLOOKUP($A1078,Location!$A:$J,9,FALSE)</f>
        <v>Vancouver</v>
      </c>
      <c r="O1078" s="31" t="str">
        <f>VLOOKUP($A1078,Location!$A:$J,10,FALSE)</f>
        <v>BC Place</v>
      </c>
      <c r="R1078" s="31">
        <v>0</v>
      </c>
      <c r="S1078" s="25">
        <f>VLOOKUP($A1078,Database!$A:$Y,10,FALSE)</f>
        <v>71</v>
      </c>
      <c r="T1078" s="25">
        <f>VLOOKUP($A1078,Database!$A:$Y,11,FALSE)</f>
        <v>104</v>
      </c>
      <c r="U1078" s="25">
        <f>VLOOKUP($A1078,Database!$A:$Y,12,FALSE)</f>
        <v>148</v>
      </c>
      <c r="V1078" s="25" t="str">
        <f>VLOOKUP(A1078,Database!A:M,13,FALSE)</f>
        <v>À venir</v>
      </c>
      <c r="W1078" s="25" t="str">
        <f>VLOOKUP($A1078,Database!$A:$Y,20,FALSE)</f>
        <v/>
      </c>
      <c r="X1078" s="25" t="str">
        <f>VLOOKUP($A1078,Database!$A:$Y,21,FALSE)</f>
        <v/>
      </c>
      <c r="Y1078" s="25" t="str">
        <f ca="1">IF(C1078&lt;NOW(),IF(AND(P1078&gt;Q1078,W1078&gt;X1078),S1078,IF(AND(P1078=Q1078,W1078=X1078),T1078,IF(AND(P1078&lt;Q1078,W1078&lt;X1078),U1078,0))),"")</f>
        <v/>
      </c>
      <c r="Z1078" s="25">
        <f>IF(AND(P1078=W1078,Q1078=X1078),1,0)</f>
        <v>1</v>
      </c>
      <c r="AA1078" s="25" t="str">
        <f>IF(Z1078=0,"",IF(ISBLANK(VLOOKUP(A1078,Database!A:AA,22,FALSE)),"",VLOOKUP(A1078,Database!A:AA,22,FALSE)))</f>
        <v>Exact</v>
      </c>
      <c r="AB1078" s="25">
        <f ca="1">IFERROR(IF(AND(Y1078&lt;&gt;"",OR(V1078="Terminé",V1078="En cours")),VLOOKUP(AA1078,Setup_ScoreExactBonus!A:D,4,FALSE),0),0)</f>
        <v>0</v>
      </c>
      <c r="AC1078" s="31" t="str">
        <f ca="1">IF(Y1078&lt;&gt;"", Y1078 + IF(Z1078=1,AB1078, 0), "")</f>
        <v/>
      </c>
      <c r="AD1078" s="31">
        <f ca="1">SUMIFS(AC$2:AC1078,D$2:D1078,D1078)*IF(R1078=0,1,2)</f>
        <v>0</v>
      </c>
    </row>
    <row r="1079" spans="1:30" x14ac:dyDescent="0.35">
      <c r="A1079" s="31">
        <f>IF(ISBLANK(B1079),"",COUNTIF(B$2:B1079,B1079))-1</f>
        <v>27</v>
      </c>
      <c r="B1079" s="31">
        <v>25</v>
      </c>
      <c r="C1079" s="10">
        <f>VLOOKUP($A1079,Database!$A:$Y,7,FALSE)</f>
        <v>46192</v>
      </c>
      <c r="D1079" s="31" t="str">
        <f>VLOOKUP(Pronostics!$B1079,Setup_MPP!$A:$G,3,FALSE)</f>
        <v>Joueur25</v>
      </c>
      <c r="E1079" s="31" t="str">
        <f>VLOOKUP(Pronostics!$B1079,Setup_MPP!$A:$G,2,FALSE)</f>
        <v>Joueur25</v>
      </c>
      <c r="F1079" s="31" t="str">
        <f>VLOOKUP($B1079,Setup_MPP!$A:$E,4,FALSE)</f>
        <v>#D5D5D5</v>
      </c>
      <c r="G1079" s="31" t="str">
        <f>VLOOKUP($B1079,Setup_MPP!$A:$E,5,FALSE)</f>
        <v>#727272</v>
      </c>
      <c r="H1079" s="31" t="str">
        <f>IFERROR(IF(AND(A1079&gt;=1,A1079&lt;=104),VLOOKUP($A1079,Location!$A:$J,6,FALSE),IF(A1079=0,"Avant l'ouverture",IF(OR(A1079=105,A1079=106),"Bonus"))),"")</f>
        <v>Tour 2</v>
      </c>
      <c r="I1079" s="31" t="str">
        <f>IF(LEFT(H1079,4)="Tour",VLOOKUP(A1079,Database!$A:$C,3,FALSE),"")</f>
        <v>B</v>
      </c>
      <c r="J1079" s="31" t="str">
        <f>VLOOKUP($A1079,Location!$A:$J,7,FALSE)</f>
        <v>Canada</v>
      </c>
      <c r="K1079" s="31" t="str">
        <f>IFERROR(VLOOKUP(J1079,Setup_Team!$B:$C,2,FALSE), "TDB")</f>
        <v>CAN</v>
      </c>
      <c r="L1079" s="31" t="str">
        <f>VLOOKUP($A1079,Location!$A:$J,8,FALSE)</f>
        <v>Qatar</v>
      </c>
      <c r="M1079" s="31" t="str">
        <f>IFERROR(VLOOKUP(L1079,Setup_Team!$B:$C,2,FALSE), "TDB")</f>
        <v>QAT</v>
      </c>
      <c r="N1079" s="31" t="str">
        <f>VLOOKUP($A1079,Location!$A:$J,9,FALSE)</f>
        <v>Vancouver</v>
      </c>
      <c r="O1079" s="31" t="str">
        <f>VLOOKUP($A1079,Location!$A:$J,10,FALSE)</f>
        <v>BC Place</v>
      </c>
      <c r="R1079" s="31">
        <v>0</v>
      </c>
      <c r="S1079" s="25">
        <f>VLOOKUP($A1079,Database!$A:$Y,10,FALSE)</f>
        <v>71</v>
      </c>
      <c r="T1079" s="25">
        <f>VLOOKUP($A1079,Database!$A:$Y,11,FALSE)</f>
        <v>104</v>
      </c>
      <c r="U1079" s="25">
        <f>VLOOKUP($A1079,Database!$A:$Y,12,FALSE)</f>
        <v>148</v>
      </c>
      <c r="V1079" s="25" t="str">
        <f>VLOOKUP(A1079,Database!A:M,13,FALSE)</f>
        <v>À venir</v>
      </c>
      <c r="W1079" s="25" t="str">
        <f>VLOOKUP($A1079,Database!$A:$Y,20,FALSE)</f>
        <v/>
      </c>
      <c r="X1079" s="25" t="str">
        <f>VLOOKUP($A1079,Database!$A:$Y,21,FALSE)</f>
        <v/>
      </c>
      <c r="Y1079" s="25" t="str">
        <f ca="1">IF(C1079&lt;NOW(),IF(AND(P1079&gt;Q1079,W1079&gt;X1079),S1079,IF(AND(P1079=Q1079,W1079=X1079),T1079,IF(AND(P1079&lt;Q1079,W1079&lt;X1079),U1079,0))),"")</f>
        <v/>
      </c>
      <c r="Z1079" s="25">
        <f>IF(AND(P1079=W1079,Q1079=X1079),1,0)</f>
        <v>1</v>
      </c>
      <c r="AA1079" s="25" t="str">
        <f>IF(Z1079=0,"",IF(ISBLANK(VLOOKUP(A1079,Database!A:AA,22,FALSE)),"",VLOOKUP(A1079,Database!A:AA,22,FALSE)))</f>
        <v>Exact</v>
      </c>
      <c r="AB1079" s="25">
        <f ca="1">IFERROR(IF(AND(Y1079&lt;&gt;"",OR(V1079="Terminé",V1079="En cours")),VLOOKUP(AA1079,Setup_ScoreExactBonus!A:D,4,FALSE),0),0)</f>
        <v>0</v>
      </c>
      <c r="AC1079" s="31" t="str">
        <f ca="1">IF(Y1079&lt;&gt;"", Y1079 + IF(Z1079=1,AB1079, 0), "")</f>
        <v/>
      </c>
      <c r="AD1079" s="31">
        <f ca="1">SUMIFS(AC$2:AC1079,D$2:D1079,D1079)*IF(R1079=0,1,2)</f>
        <v>0</v>
      </c>
    </row>
    <row r="1080" spans="1:30" x14ac:dyDescent="0.35">
      <c r="A1080" s="31">
        <f>IF(ISBLANK(B1080),"",COUNTIF(B$2:B1080,B1080))-1</f>
        <v>27</v>
      </c>
      <c r="B1080" s="31">
        <v>26</v>
      </c>
      <c r="C1080" s="10">
        <f>VLOOKUP($A1080,Database!$A:$Y,7,FALSE)</f>
        <v>46192</v>
      </c>
      <c r="D1080" s="31" t="str">
        <f>VLOOKUP(Pronostics!$B1080,Setup_MPP!$A:$G,3,FALSE)</f>
        <v>Joueur26</v>
      </c>
      <c r="E1080" s="31" t="str">
        <f>VLOOKUP(Pronostics!$B1080,Setup_MPP!$A:$G,2,FALSE)</f>
        <v>Joueur26</v>
      </c>
      <c r="F1080" s="31" t="str">
        <f>VLOOKUP($B1080,Setup_MPP!$A:$E,4,FALSE)</f>
        <v>#D5D5D5</v>
      </c>
      <c r="G1080" s="31" t="str">
        <f>VLOOKUP($B1080,Setup_MPP!$A:$E,5,FALSE)</f>
        <v>#727272</v>
      </c>
      <c r="H1080" s="31" t="str">
        <f>IFERROR(IF(AND(A1080&gt;=1,A1080&lt;=104),VLOOKUP($A1080,Location!$A:$J,6,FALSE),IF(A1080=0,"Avant l'ouverture",IF(OR(A1080=105,A1080=106),"Bonus"))),"")</f>
        <v>Tour 2</v>
      </c>
      <c r="I1080" s="31" t="str">
        <f>IF(LEFT(H1080,4)="Tour",VLOOKUP(A1080,Database!$A:$C,3,FALSE),"")</f>
        <v>B</v>
      </c>
      <c r="J1080" s="31" t="str">
        <f>VLOOKUP($A1080,Location!$A:$J,7,FALSE)</f>
        <v>Canada</v>
      </c>
      <c r="K1080" s="31" t="str">
        <f>IFERROR(VLOOKUP(J1080,Setup_Team!$B:$C,2,FALSE), "TDB")</f>
        <v>CAN</v>
      </c>
      <c r="L1080" s="31" t="str">
        <f>VLOOKUP($A1080,Location!$A:$J,8,FALSE)</f>
        <v>Qatar</v>
      </c>
      <c r="M1080" s="31" t="str">
        <f>IFERROR(VLOOKUP(L1080,Setup_Team!$B:$C,2,FALSE), "TDB")</f>
        <v>QAT</v>
      </c>
      <c r="N1080" s="31" t="str">
        <f>VLOOKUP($A1080,Location!$A:$J,9,FALSE)</f>
        <v>Vancouver</v>
      </c>
      <c r="O1080" s="31" t="str">
        <f>VLOOKUP($A1080,Location!$A:$J,10,FALSE)</f>
        <v>BC Place</v>
      </c>
      <c r="R1080" s="31">
        <v>0</v>
      </c>
      <c r="S1080" s="25">
        <f>VLOOKUP($A1080,Database!$A:$Y,10,FALSE)</f>
        <v>71</v>
      </c>
      <c r="T1080" s="25">
        <f>VLOOKUP($A1080,Database!$A:$Y,11,FALSE)</f>
        <v>104</v>
      </c>
      <c r="U1080" s="25">
        <f>VLOOKUP($A1080,Database!$A:$Y,12,FALSE)</f>
        <v>148</v>
      </c>
      <c r="V1080" s="25" t="str">
        <f>VLOOKUP(A1080,Database!A:M,13,FALSE)</f>
        <v>À venir</v>
      </c>
      <c r="W1080" s="25" t="str">
        <f>VLOOKUP($A1080,Database!$A:$Y,20,FALSE)</f>
        <v/>
      </c>
      <c r="X1080" s="25" t="str">
        <f>VLOOKUP($A1080,Database!$A:$Y,21,FALSE)</f>
        <v/>
      </c>
      <c r="Y1080" s="25" t="str">
        <f ca="1">IF(C1080&lt;NOW(),IF(AND(P1080&gt;Q1080,W1080&gt;X1080),S1080,IF(AND(P1080=Q1080,W1080=X1080),T1080,IF(AND(P1080&lt;Q1080,W1080&lt;X1080),U1080,0))),"")</f>
        <v/>
      </c>
      <c r="Z1080" s="25">
        <f>IF(AND(P1080=W1080,Q1080=X1080),1,0)</f>
        <v>1</v>
      </c>
      <c r="AA1080" s="25" t="str">
        <f>IF(Z1080=0,"",IF(ISBLANK(VLOOKUP(A1080,Database!A:AA,22,FALSE)),"",VLOOKUP(A1080,Database!A:AA,22,FALSE)))</f>
        <v>Exact</v>
      </c>
      <c r="AB1080" s="25">
        <f ca="1">IFERROR(IF(AND(Y1080&lt;&gt;"",OR(V1080="Terminé",V1080="En cours")),VLOOKUP(AA1080,Setup_ScoreExactBonus!A:D,4,FALSE),0),0)</f>
        <v>0</v>
      </c>
      <c r="AC1080" s="31" t="str">
        <f ca="1">IF(Y1080&lt;&gt;"", Y1080 + IF(Z1080=1,AB1080, 0), "")</f>
        <v/>
      </c>
      <c r="AD1080" s="31">
        <f ca="1">SUMIFS(AC$2:AC1080,D$2:D1080,D1080)*IF(R1080=0,1,2)</f>
        <v>0</v>
      </c>
    </row>
    <row r="1081" spans="1:30" x14ac:dyDescent="0.35">
      <c r="A1081" s="31">
        <f>IF(ISBLANK(B1081),"",COUNTIF(B$2:B1081,B1081))-1</f>
        <v>27</v>
      </c>
      <c r="B1081" s="31">
        <v>27</v>
      </c>
      <c r="C1081" s="10">
        <f>VLOOKUP($A1081,Database!$A:$Y,7,FALSE)</f>
        <v>46192</v>
      </c>
      <c r="D1081" s="31" t="str">
        <f>VLOOKUP(Pronostics!$B1081,Setup_MPP!$A:$G,3,FALSE)</f>
        <v>Joueur27</v>
      </c>
      <c r="E1081" s="31" t="str">
        <f>VLOOKUP(Pronostics!$B1081,Setup_MPP!$A:$G,2,FALSE)</f>
        <v>Joueur27</v>
      </c>
      <c r="F1081" s="31" t="str">
        <f>VLOOKUP($B1081,Setup_MPP!$A:$E,4,FALSE)</f>
        <v>#D5D5D5</v>
      </c>
      <c r="G1081" s="31" t="str">
        <f>VLOOKUP($B1081,Setup_MPP!$A:$E,5,FALSE)</f>
        <v>#727272</v>
      </c>
      <c r="H1081" s="31" t="str">
        <f>IFERROR(IF(AND(A1081&gt;=1,A1081&lt;=104),VLOOKUP($A1081,Location!$A:$J,6,FALSE),IF(A1081=0,"Avant l'ouverture",IF(OR(A1081=105,A1081=106),"Bonus"))),"")</f>
        <v>Tour 2</v>
      </c>
      <c r="I1081" s="31" t="str">
        <f>IF(LEFT(H1081,4)="Tour",VLOOKUP(A1081,Database!$A:$C,3,FALSE),"")</f>
        <v>B</v>
      </c>
      <c r="J1081" s="31" t="str">
        <f>VLOOKUP($A1081,Location!$A:$J,7,FALSE)</f>
        <v>Canada</v>
      </c>
      <c r="K1081" s="31" t="str">
        <f>IFERROR(VLOOKUP(J1081,Setup_Team!$B:$C,2,FALSE), "TDB")</f>
        <v>CAN</v>
      </c>
      <c r="L1081" s="31" t="str">
        <f>VLOOKUP($A1081,Location!$A:$J,8,FALSE)</f>
        <v>Qatar</v>
      </c>
      <c r="M1081" s="31" t="str">
        <f>IFERROR(VLOOKUP(L1081,Setup_Team!$B:$C,2,FALSE), "TDB")</f>
        <v>QAT</v>
      </c>
      <c r="N1081" s="31" t="str">
        <f>VLOOKUP($A1081,Location!$A:$J,9,FALSE)</f>
        <v>Vancouver</v>
      </c>
      <c r="O1081" s="31" t="str">
        <f>VLOOKUP($A1081,Location!$A:$J,10,FALSE)</f>
        <v>BC Place</v>
      </c>
      <c r="R1081" s="31">
        <v>0</v>
      </c>
      <c r="S1081" s="25">
        <f>VLOOKUP($A1081,Database!$A:$Y,10,FALSE)</f>
        <v>71</v>
      </c>
      <c r="T1081" s="25">
        <f>VLOOKUP($A1081,Database!$A:$Y,11,FALSE)</f>
        <v>104</v>
      </c>
      <c r="U1081" s="25">
        <f>VLOOKUP($A1081,Database!$A:$Y,12,FALSE)</f>
        <v>148</v>
      </c>
      <c r="V1081" s="25" t="str">
        <f>VLOOKUP(A1081,Database!A:M,13,FALSE)</f>
        <v>À venir</v>
      </c>
      <c r="W1081" s="25" t="str">
        <f>VLOOKUP($A1081,Database!$A:$Y,20,FALSE)</f>
        <v/>
      </c>
      <c r="X1081" s="25" t="str">
        <f>VLOOKUP($A1081,Database!$A:$Y,21,FALSE)</f>
        <v/>
      </c>
      <c r="Y1081" s="25" t="str">
        <f ca="1">IF(C1081&lt;NOW(),IF(AND(P1081&gt;Q1081,W1081&gt;X1081),S1081,IF(AND(P1081=Q1081,W1081=X1081),T1081,IF(AND(P1081&lt;Q1081,W1081&lt;X1081),U1081,0))),"")</f>
        <v/>
      </c>
      <c r="Z1081" s="25">
        <f>IF(AND(P1081=W1081,Q1081=X1081),1,0)</f>
        <v>1</v>
      </c>
      <c r="AA1081" s="25" t="str">
        <f>IF(Z1081=0,"",IF(ISBLANK(VLOOKUP(A1081,Database!A:AA,22,FALSE)),"",VLOOKUP(A1081,Database!A:AA,22,FALSE)))</f>
        <v>Exact</v>
      </c>
      <c r="AB1081" s="25">
        <f ca="1">IFERROR(IF(AND(Y1081&lt;&gt;"",OR(V1081="Terminé",V1081="En cours")),VLOOKUP(AA1081,Setup_ScoreExactBonus!A:D,4,FALSE),0),0)</f>
        <v>0</v>
      </c>
      <c r="AC1081" s="31" t="str">
        <f ca="1">IF(Y1081&lt;&gt;"", Y1081 + IF(Z1081=1,AB1081, 0), "")</f>
        <v/>
      </c>
      <c r="AD1081" s="31">
        <f ca="1">SUMIFS(AC$2:AC1081,D$2:D1081,D1081)*IF(R1081=0,1,2)</f>
        <v>0</v>
      </c>
    </row>
    <row r="1082" spans="1:30" x14ac:dyDescent="0.35">
      <c r="A1082" s="31">
        <f>IF(ISBLANK(B1082),"",COUNTIF(B$2:B1082,B1082))-1</f>
        <v>27</v>
      </c>
      <c r="B1082" s="31">
        <v>28</v>
      </c>
      <c r="C1082" s="10">
        <f>VLOOKUP($A1082,Database!$A:$Y,7,FALSE)</f>
        <v>46192</v>
      </c>
      <c r="D1082" s="31" t="str">
        <f>VLOOKUP(Pronostics!$B1082,Setup_MPP!$A:$G,3,FALSE)</f>
        <v>Joueur28</v>
      </c>
      <c r="E1082" s="31" t="str">
        <f>VLOOKUP(Pronostics!$B1082,Setup_MPP!$A:$G,2,FALSE)</f>
        <v>Joueur28</v>
      </c>
      <c r="F1082" s="31" t="str">
        <f>VLOOKUP($B1082,Setup_MPP!$A:$E,4,FALSE)</f>
        <v>#D5D5D5</v>
      </c>
      <c r="G1082" s="31" t="str">
        <f>VLOOKUP($B1082,Setup_MPP!$A:$E,5,FALSE)</f>
        <v>#727272</v>
      </c>
      <c r="H1082" s="31" t="str">
        <f>IFERROR(IF(AND(A1082&gt;=1,A1082&lt;=104),VLOOKUP($A1082,Location!$A:$J,6,FALSE),IF(A1082=0,"Avant l'ouverture",IF(OR(A1082=105,A1082=106),"Bonus"))),"")</f>
        <v>Tour 2</v>
      </c>
      <c r="I1082" s="31" t="str">
        <f>IF(LEFT(H1082,4)="Tour",VLOOKUP(A1082,Database!$A:$C,3,FALSE),"")</f>
        <v>B</v>
      </c>
      <c r="J1082" s="31" t="str">
        <f>VLOOKUP($A1082,Location!$A:$J,7,FALSE)</f>
        <v>Canada</v>
      </c>
      <c r="K1082" s="31" t="str">
        <f>IFERROR(VLOOKUP(J1082,Setup_Team!$B:$C,2,FALSE), "TDB")</f>
        <v>CAN</v>
      </c>
      <c r="L1082" s="31" t="str">
        <f>VLOOKUP($A1082,Location!$A:$J,8,FALSE)</f>
        <v>Qatar</v>
      </c>
      <c r="M1082" s="31" t="str">
        <f>IFERROR(VLOOKUP(L1082,Setup_Team!$B:$C,2,FALSE), "TDB")</f>
        <v>QAT</v>
      </c>
      <c r="N1082" s="31" t="str">
        <f>VLOOKUP($A1082,Location!$A:$J,9,FALSE)</f>
        <v>Vancouver</v>
      </c>
      <c r="O1082" s="31" t="str">
        <f>VLOOKUP($A1082,Location!$A:$J,10,FALSE)</f>
        <v>BC Place</v>
      </c>
      <c r="R1082" s="31">
        <v>0</v>
      </c>
      <c r="S1082" s="25">
        <f>VLOOKUP($A1082,Database!$A:$Y,10,FALSE)</f>
        <v>71</v>
      </c>
      <c r="T1082" s="25">
        <f>VLOOKUP($A1082,Database!$A:$Y,11,FALSE)</f>
        <v>104</v>
      </c>
      <c r="U1082" s="25">
        <f>VLOOKUP($A1082,Database!$A:$Y,12,FALSE)</f>
        <v>148</v>
      </c>
      <c r="V1082" s="25" t="str">
        <f>VLOOKUP(A1082,Database!A:M,13,FALSE)</f>
        <v>À venir</v>
      </c>
      <c r="W1082" s="25" t="str">
        <f>VLOOKUP($A1082,Database!$A:$Y,20,FALSE)</f>
        <v/>
      </c>
      <c r="X1082" s="25" t="str">
        <f>VLOOKUP($A1082,Database!$A:$Y,21,FALSE)</f>
        <v/>
      </c>
      <c r="Y1082" s="25" t="str">
        <f ca="1">IF(C1082&lt;NOW(),IF(AND(P1082&gt;Q1082,W1082&gt;X1082),S1082,IF(AND(P1082=Q1082,W1082=X1082),T1082,IF(AND(P1082&lt;Q1082,W1082&lt;X1082),U1082,0))),"")</f>
        <v/>
      </c>
      <c r="Z1082" s="25">
        <f>IF(AND(P1082=W1082,Q1082=X1082),1,0)</f>
        <v>1</v>
      </c>
      <c r="AA1082" s="25" t="str">
        <f>IF(Z1082=0,"",IF(ISBLANK(VLOOKUP(A1082,Database!A:AA,22,FALSE)),"",VLOOKUP(A1082,Database!A:AA,22,FALSE)))</f>
        <v>Exact</v>
      </c>
      <c r="AB1082" s="25">
        <f ca="1">IFERROR(IF(AND(Y1082&lt;&gt;"",OR(V1082="Terminé",V1082="En cours")),VLOOKUP(AA1082,Setup_ScoreExactBonus!A:D,4,FALSE),0),0)</f>
        <v>0</v>
      </c>
      <c r="AC1082" s="31" t="str">
        <f ca="1">IF(Y1082&lt;&gt;"", Y1082 + IF(Z1082=1,AB1082, 0), "")</f>
        <v/>
      </c>
      <c r="AD1082" s="31">
        <f ca="1">SUMIFS(AC$2:AC1082,D$2:D1082,D1082)*IF(R1082=0,1,2)</f>
        <v>0</v>
      </c>
    </row>
    <row r="1083" spans="1:30" x14ac:dyDescent="0.35">
      <c r="A1083" s="31">
        <f>IF(ISBLANK(B1083),"",COUNTIF(B$2:B1083,B1083))-1</f>
        <v>27</v>
      </c>
      <c r="B1083" s="31">
        <v>29</v>
      </c>
      <c r="C1083" s="10">
        <f>VLOOKUP($A1083,Database!$A:$Y,7,FALSE)</f>
        <v>46192</v>
      </c>
      <c r="D1083" s="31" t="str">
        <f>VLOOKUP(Pronostics!$B1083,Setup_MPP!$A:$G,3,FALSE)</f>
        <v>Joueur29</v>
      </c>
      <c r="E1083" s="31" t="str">
        <f>VLOOKUP(Pronostics!$B1083,Setup_MPP!$A:$G,2,FALSE)</f>
        <v>Joueur29</v>
      </c>
      <c r="F1083" s="31" t="str">
        <f>VLOOKUP($B1083,Setup_MPP!$A:$E,4,FALSE)</f>
        <v>#D5D5D5</v>
      </c>
      <c r="G1083" s="31" t="str">
        <f>VLOOKUP($B1083,Setup_MPP!$A:$E,5,FALSE)</f>
        <v>#727272</v>
      </c>
      <c r="H1083" s="31" t="str">
        <f>IFERROR(IF(AND(A1083&gt;=1,A1083&lt;=104),VLOOKUP($A1083,Location!$A:$J,6,FALSE),IF(A1083=0,"Avant l'ouverture",IF(OR(A1083=105,A1083=106),"Bonus"))),"")</f>
        <v>Tour 2</v>
      </c>
      <c r="I1083" s="31" t="str">
        <f>IF(LEFT(H1083,4)="Tour",VLOOKUP(A1083,Database!$A:$C,3,FALSE),"")</f>
        <v>B</v>
      </c>
      <c r="J1083" s="31" t="str">
        <f>VLOOKUP($A1083,Location!$A:$J,7,FALSE)</f>
        <v>Canada</v>
      </c>
      <c r="K1083" s="31" t="str">
        <f>IFERROR(VLOOKUP(J1083,Setup_Team!$B:$C,2,FALSE), "TDB")</f>
        <v>CAN</v>
      </c>
      <c r="L1083" s="31" t="str">
        <f>VLOOKUP($A1083,Location!$A:$J,8,FALSE)</f>
        <v>Qatar</v>
      </c>
      <c r="M1083" s="31" t="str">
        <f>IFERROR(VLOOKUP(L1083,Setup_Team!$B:$C,2,FALSE), "TDB")</f>
        <v>QAT</v>
      </c>
      <c r="N1083" s="31" t="str">
        <f>VLOOKUP($A1083,Location!$A:$J,9,FALSE)</f>
        <v>Vancouver</v>
      </c>
      <c r="O1083" s="31" t="str">
        <f>VLOOKUP($A1083,Location!$A:$J,10,FALSE)</f>
        <v>BC Place</v>
      </c>
      <c r="R1083" s="31">
        <v>0</v>
      </c>
      <c r="S1083" s="25">
        <f>VLOOKUP($A1083,Database!$A:$Y,10,FALSE)</f>
        <v>71</v>
      </c>
      <c r="T1083" s="25">
        <f>VLOOKUP($A1083,Database!$A:$Y,11,FALSE)</f>
        <v>104</v>
      </c>
      <c r="U1083" s="25">
        <f>VLOOKUP($A1083,Database!$A:$Y,12,FALSE)</f>
        <v>148</v>
      </c>
      <c r="V1083" s="25" t="str">
        <f>VLOOKUP(A1083,Database!A:M,13,FALSE)</f>
        <v>À venir</v>
      </c>
      <c r="W1083" s="25" t="str">
        <f>VLOOKUP($A1083,Database!$A:$Y,20,FALSE)</f>
        <v/>
      </c>
      <c r="X1083" s="25" t="str">
        <f>VLOOKUP($A1083,Database!$A:$Y,21,FALSE)</f>
        <v/>
      </c>
      <c r="Y1083" s="25" t="str">
        <f ca="1">IF(C1083&lt;NOW(),IF(AND(P1083&gt;Q1083,W1083&gt;X1083),S1083,IF(AND(P1083=Q1083,W1083=X1083),T1083,IF(AND(P1083&lt;Q1083,W1083&lt;X1083),U1083,0))),"")</f>
        <v/>
      </c>
      <c r="Z1083" s="25">
        <f>IF(AND(P1083=W1083,Q1083=X1083),1,0)</f>
        <v>1</v>
      </c>
      <c r="AA1083" s="25" t="str">
        <f>IF(Z1083=0,"",IF(ISBLANK(VLOOKUP(A1083,Database!A:AA,22,FALSE)),"",VLOOKUP(A1083,Database!A:AA,22,FALSE)))</f>
        <v>Exact</v>
      </c>
      <c r="AB1083" s="25">
        <f ca="1">IFERROR(IF(AND(Y1083&lt;&gt;"",OR(V1083="Terminé",V1083="En cours")),VLOOKUP(AA1083,Setup_ScoreExactBonus!A:D,4,FALSE),0),0)</f>
        <v>0</v>
      </c>
      <c r="AC1083" s="31" t="str">
        <f ca="1">IF(Y1083&lt;&gt;"", Y1083 + IF(Z1083=1,AB1083, 0), "")</f>
        <v/>
      </c>
      <c r="AD1083" s="31">
        <f ca="1">SUMIFS(AC$2:AC1083,D$2:D1083,D1083)*IF(R1083=0,1,2)</f>
        <v>0</v>
      </c>
    </row>
    <row r="1084" spans="1:30" x14ac:dyDescent="0.35">
      <c r="A1084" s="31">
        <f>IF(ISBLANK(B1084),"",COUNTIF(B$2:B1084,B1084))-1</f>
        <v>27</v>
      </c>
      <c r="B1084" s="31">
        <v>30</v>
      </c>
      <c r="C1084" s="10">
        <f>VLOOKUP($A1084,Database!$A:$Y,7,FALSE)</f>
        <v>46192</v>
      </c>
      <c r="D1084" s="31" t="str">
        <f>VLOOKUP(Pronostics!$B1084,Setup_MPP!$A:$G,3,FALSE)</f>
        <v>Joueur30</v>
      </c>
      <c r="E1084" s="31" t="str">
        <f>VLOOKUP(Pronostics!$B1084,Setup_MPP!$A:$G,2,FALSE)</f>
        <v>Joueur30</v>
      </c>
      <c r="F1084" s="31" t="str">
        <f>VLOOKUP($B1084,Setup_MPP!$A:$E,4,FALSE)</f>
        <v>#D5D5D5</v>
      </c>
      <c r="G1084" s="31" t="str">
        <f>VLOOKUP($B1084,Setup_MPP!$A:$E,5,FALSE)</f>
        <v>#727272</v>
      </c>
      <c r="H1084" s="31" t="str">
        <f>IFERROR(IF(AND(A1084&gt;=1,A1084&lt;=104),VLOOKUP($A1084,Location!$A:$J,6,FALSE),IF(A1084=0,"Avant l'ouverture",IF(OR(A1084=105,A1084=106),"Bonus"))),"")</f>
        <v>Tour 2</v>
      </c>
      <c r="I1084" s="31" t="str">
        <f>IF(LEFT(H1084,4)="Tour",VLOOKUP(A1084,Database!$A:$C,3,FALSE),"")</f>
        <v>B</v>
      </c>
      <c r="J1084" s="31" t="str">
        <f>VLOOKUP($A1084,Location!$A:$J,7,FALSE)</f>
        <v>Canada</v>
      </c>
      <c r="K1084" s="31" t="str">
        <f>IFERROR(VLOOKUP(J1084,Setup_Team!$B:$C,2,FALSE), "TDB")</f>
        <v>CAN</v>
      </c>
      <c r="L1084" s="31" t="str">
        <f>VLOOKUP($A1084,Location!$A:$J,8,FALSE)</f>
        <v>Qatar</v>
      </c>
      <c r="M1084" s="31" t="str">
        <f>IFERROR(VLOOKUP(L1084,Setup_Team!$B:$C,2,FALSE), "TDB")</f>
        <v>QAT</v>
      </c>
      <c r="N1084" s="31" t="str">
        <f>VLOOKUP($A1084,Location!$A:$J,9,FALSE)</f>
        <v>Vancouver</v>
      </c>
      <c r="O1084" s="31" t="str">
        <f>VLOOKUP($A1084,Location!$A:$J,10,FALSE)</f>
        <v>BC Place</v>
      </c>
      <c r="R1084" s="31">
        <v>0</v>
      </c>
      <c r="S1084" s="25">
        <f>VLOOKUP($A1084,Database!$A:$Y,10,FALSE)</f>
        <v>71</v>
      </c>
      <c r="T1084" s="25">
        <f>VLOOKUP($A1084,Database!$A:$Y,11,FALSE)</f>
        <v>104</v>
      </c>
      <c r="U1084" s="25">
        <f>VLOOKUP($A1084,Database!$A:$Y,12,FALSE)</f>
        <v>148</v>
      </c>
      <c r="V1084" s="25" t="str">
        <f>VLOOKUP(A1084,Database!A:M,13,FALSE)</f>
        <v>À venir</v>
      </c>
      <c r="W1084" s="25" t="str">
        <f>VLOOKUP($A1084,Database!$A:$Y,20,FALSE)</f>
        <v/>
      </c>
      <c r="X1084" s="25" t="str">
        <f>VLOOKUP($A1084,Database!$A:$Y,21,FALSE)</f>
        <v/>
      </c>
      <c r="Y1084" s="25" t="str">
        <f ca="1">IF(C1084&lt;NOW(),IF(AND(P1084&gt;Q1084,W1084&gt;X1084),S1084,IF(AND(P1084=Q1084,W1084=X1084),T1084,IF(AND(P1084&lt;Q1084,W1084&lt;X1084),U1084,0))),"")</f>
        <v/>
      </c>
      <c r="Z1084" s="25">
        <f>IF(AND(P1084=W1084,Q1084=X1084),1,0)</f>
        <v>1</v>
      </c>
      <c r="AA1084" s="25" t="str">
        <f>IF(Z1084=0,"",IF(ISBLANK(VLOOKUP(A1084,Database!A:AA,22,FALSE)),"",VLOOKUP(A1084,Database!A:AA,22,FALSE)))</f>
        <v>Exact</v>
      </c>
      <c r="AB1084" s="25">
        <f ca="1">IFERROR(IF(AND(Y1084&lt;&gt;"",OR(V1084="Terminé",V1084="En cours")),VLOOKUP(AA1084,Setup_ScoreExactBonus!A:D,4,FALSE),0),0)</f>
        <v>0</v>
      </c>
      <c r="AC1084" s="31" t="str">
        <f ca="1">IF(Y1084&lt;&gt;"", Y1084 + IF(Z1084=1,AB1084, 0), "")</f>
        <v/>
      </c>
      <c r="AD1084" s="31">
        <f ca="1">SUMIFS(AC$2:AC1084,D$2:D1084,D1084)*IF(R1084=0,1,2)</f>
        <v>0</v>
      </c>
    </row>
    <row r="1085" spans="1:30" x14ac:dyDescent="0.35">
      <c r="A1085" s="31">
        <f>IF(ISBLANK(B1085),"",COUNTIF(B$2:B1085,B1085))-1</f>
        <v>27</v>
      </c>
      <c r="B1085" s="31">
        <v>31</v>
      </c>
      <c r="C1085" s="10">
        <f>VLOOKUP($A1085,Database!$A:$Y,7,FALSE)</f>
        <v>46192</v>
      </c>
      <c r="D1085" s="31" t="str">
        <f>VLOOKUP(Pronostics!$B1085,Setup_MPP!$A:$G,3,FALSE)</f>
        <v>Joueur31</v>
      </c>
      <c r="E1085" s="31" t="str">
        <f>VLOOKUP(Pronostics!$B1085,Setup_MPP!$A:$G,2,FALSE)</f>
        <v>Joueur31</v>
      </c>
      <c r="F1085" s="31" t="str">
        <f>VLOOKUP($B1085,Setup_MPP!$A:$E,4,FALSE)</f>
        <v>#D5D5D5</v>
      </c>
      <c r="G1085" s="31" t="str">
        <f>VLOOKUP($B1085,Setup_MPP!$A:$E,5,FALSE)</f>
        <v>#727272</v>
      </c>
      <c r="H1085" s="31" t="str">
        <f>IFERROR(IF(AND(A1085&gt;=1,A1085&lt;=104),VLOOKUP($A1085,Location!$A:$J,6,FALSE),IF(A1085=0,"Avant l'ouverture",IF(OR(A1085=105,A1085=106),"Bonus"))),"")</f>
        <v>Tour 2</v>
      </c>
      <c r="I1085" s="31" t="str">
        <f>IF(LEFT(H1085,4)="Tour",VLOOKUP(A1085,Database!$A:$C,3,FALSE),"")</f>
        <v>B</v>
      </c>
      <c r="J1085" s="31" t="str">
        <f>VLOOKUP($A1085,Location!$A:$J,7,FALSE)</f>
        <v>Canada</v>
      </c>
      <c r="K1085" s="31" t="str">
        <f>IFERROR(VLOOKUP(J1085,Setup_Team!$B:$C,2,FALSE), "TDB")</f>
        <v>CAN</v>
      </c>
      <c r="L1085" s="31" t="str">
        <f>VLOOKUP($A1085,Location!$A:$J,8,FALSE)</f>
        <v>Qatar</v>
      </c>
      <c r="M1085" s="31" t="str">
        <f>IFERROR(VLOOKUP(L1085,Setup_Team!$B:$C,2,FALSE), "TDB")</f>
        <v>QAT</v>
      </c>
      <c r="N1085" s="31" t="str">
        <f>VLOOKUP($A1085,Location!$A:$J,9,FALSE)</f>
        <v>Vancouver</v>
      </c>
      <c r="O1085" s="31" t="str">
        <f>VLOOKUP($A1085,Location!$A:$J,10,FALSE)</f>
        <v>BC Place</v>
      </c>
      <c r="R1085" s="31">
        <v>0</v>
      </c>
      <c r="S1085" s="25">
        <f>VLOOKUP($A1085,Database!$A:$Y,10,FALSE)</f>
        <v>71</v>
      </c>
      <c r="T1085" s="25">
        <f>VLOOKUP($A1085,Database!$A:$Y,11,FALSE)</f>
        <v>104</v>
      </c>
      <c r="U1085" s="25">
        <f>VLOOKUP($A1085,Database!$A:$Y,12,FALSE)</f>
        <v>148</v>
      </c>
      <c r="V1085" s="25" t="str">
        <f>VLOOKUP(A1085,Database!A:M,13,FALSE)</f>
        <v>À venir</v>
      </c>
      <c r="W1085" s="25" t="str">
        <f>VLOOKUP($A1085,Database!$A:$Y,20,FALSE)</f>
        <v/>
      </c>
      <c r="X1085" s="25" t="str">
        <f>VLOOKUP($A1085,Database!$A:$Y,21,FALSE)</f>
        <v/>
      </c>
      <c r="Y1085" s="25" t="str">
        <f ca="1">IF(C1085&lt;NOW(),IF(AND(P1085&gt;Q1085,W1085&gt;X1085),S1085,IF(AND(P1085=Q1085,W1085=X1085),T1085,IF(AND(P1085&lt;Q1085,W1085&lt;X1085),U1085,0))),"")</f>
        <v/>
      </c>
      <c r="Z1085" s="25">
        <f>IF(AND(P1085=W1085,Q1085=X1085),1,0)</f>
        <v>1</v>
      </c>
      <c r="AA1085" s="25" t="str">
        <f>IF(Z1085=0,"",IF(ISBLANK(VLOOKUP(A1085,Database!A:AA,22,FALSE)),"",VLOOKUP(A1085,Database!A:AA,22,FALSE)))</f>
        <v>Exact</v>
      </c>
      <c r="AB1085" s="25">
        <f ca="1">IFERROR(IF(AND(Y1085&lt;&gt;"",OR(V1085="Terminé",V1085="En cours")),VLOOKUP(AA1085,Setup_ScoreExactBonus!A:D,4,FALSE),0),0)</f>
        <v>0</v>
      </c>
      <c r="AC1085" s="31" t="str">
        <f ca="1">IF(Y1085&lt;&gt;"", Y1085 + IF(Z1085=1,AB1085, 0), "")</f>
        <v/>
      </c>
      <c r="AD1085" s="31">
        <f ca="1">SUMIFS(AC$2:AC1085,D$2:D1085,D1085)*IF(R1085=0,1,2)</f>
        <v>0</v>
      </c>
    </row>
    <row r="1086" spans="1:30" x14ac:dyDescent="0.35">
      <c r="A1086" s="31">
        <f>IF(ISBLANK(B1086),"",COUNTIF(B$2:B1086,B1086))-1</f>
        <v>27</v>
      </c>
      <c r="B1086" s="31">
        <v>32</v>
      </c>
      <c r="C1086" s="10">
        <f>VLOOKUP($A1086,Database!$A:$Y,7,FALSE)</f>
        <v>46192</v>
      </c>
      <c r="D1086" s="31" t="str">
        <f>VLOOKUP(Pronostics!$B1086,Setup_MPP!$A:$G,3,FALSE)</f>
        <v>Joueur32</v>
      </c>
      <c r="E1086" s="31" t="str">
        <f>VLOOKUP(Pronostics!$B1086,Setup_MPP!$A:$G,2,FALSE)</f>
        <v>Joueur32</v>
      </c>
      <c r="F1086" s="31" t="str">
        <f>VLOOKUP($B1086,Setup_MPP!$A:$E,4,FALSE)</f>
        <v>#D5D5D5</v>
      </c>
      <c r="G1086" s="31" t="str">
        <f>VLOOKUP($B1086,Setup_MPP!$A:$E,5,FALSE)</f>
        <v>#727272</v>
      </c>
      <c r="H1086" s="31" t="str">
        <f>IFERROR(IF(AND(A1086&gt;=1,A1086&lt;=104),VLOOKUP($A1086,Location!$A:$J,6,FALSE),IF(A1086=0,"Avant l'ouverture",IF(OR(A1086=105,A1086=106),"Bonus"))),"")</f>
        <v>Tour 2</v>
      </c>
      <c r="I1086" s="31" t="str">
        <f>IF(LEFT(H1086,4)="Tour",VLOOKUP(A1086,Database!$A:$C,3,FALSE),"")</f>
        <v>B</v>
      </c>
      <c r="J1086" s="31" t="str">
        <f>VLOOKUP($A1086,Location!$A:$J,7,FALSE)</f>
        <v>Canada</v>
      </c>
      <c r="K1086" s="31" t="str">
        <f>IFERROR(VLOOKUP(J1086,Setup_Team!$B:$C,2,FALSE), "TDB")</f>
        <v>CAN</v>
      </c>
      <c r="L1086" s="31" t="str">
        <f>VLOOKUP($A1086,Location!$A:$J,8,FALSE)</f>
        <v>Qatar</v>
      </c>
      <c r="M1086" s="31" t="str">
        <f>IFERROR(VLOOKUP(L1086,Setup_Team!$B:$C,2,FALSE), "TDB")</f>
        <v>QAT</v>
      </c>
      <c r="N1086" s="31" t="str">
        <f>VLOOKUP($A1086,Location!$A:$J,9,FALSE)</f>
        <v>Vancouver</v>
      </c>
      <c r="O1086" s="31" t="str">
        <f>VLOOKUP($A1086,Location!$A:$J,10,FALSE)</f>
        <v>BC Place</v>
      </c>
      <c r="R1086" s="31">
        <v>0</v>
      </c>
      <c r="S1086" s="25">
        <f>VLOOKUP($A1086,Database!$A:$Y,10,FALSE)</f>
        <v>71</v>
      </c>
      <c r="T1086" s="25">
        <f>VLOOKUP($A1086,Database!$A:$Y,11,FALSE)</f>
        <v>104</v>
      </c>
      <c r="U1086" s="25">
        <f>VLOOKUP($A1086,Database!$A:$Y,12,FALSE)</f>
        <v>148</v>
      </c>
      <c r="V1086" s="25" t="str">
        <f>VLOOKUP(A1086,Database!A:M,13,FALSE)</f>
        <v>À venir</v>
      </c>
      <c r="W1086" s="25" t="str">
        <f>VLOOKUP($A1086,Database!$A:$Y,20,FALSE)</f>
        <v/>
      </c>
      <c r="X1086" s="25" t="str">
        <f>VLOOKUP($A1086,Database!$A:$Y,21,FALSE)</f>
        <v/>
      </c>
      <c r="Y1086" s="25" t="str">
        <f ca="1">IF(C1086&lt;NOW(),IF(AND(P1086&gt;Q1086,W1086&gt;X1086),S1086,IF(AND(P1086=Q1086,W1086=X1086),T1086,IF(AND(P1086&lt;Q1086,W1086&lt;X1086),U1086,0))),"")</f>
        <v/>
      </c>
      <c r="Z1086" s="25">
        <f>IF(AND(P1086=W1086,Q1086=X1086),1,0)</f>
        <v>1</v>
      </c>
      <c r="AA1086" s="25" t="str">
        <f>IF(Z1086=0,"",IF(ISBLANK(VLOOKUP(A1086,Database!A:AA,22,FALSE)),"",VLOOKUP(A1086,Database!A:AA,22,FALSE)))</f>
        <v>Exact</v>
      </c>
      <c r="AB1086" s="25">
        <f ca="1">IFERROR(IF(AND(Y1086&lt;&gt;"",OR(V1086="Terminé",V1086="En cours")),VLOOKUP(AA1086,Setup_ScoreExactBonus!A:D,4,FALSE),0),0)</f>
        <v>0</v>
      </c>
      <c r="AC1086" s="31" t="str">
        <f ca="1">IF(Y1086&lt;&gt;"", Y1086 + IF(Z1086=1,AB1086, 0), "")</f>
        <v/>
      </c>
      <c r="AD1086" s="31">
        <f ca="1">SUMIFS(AC$2:AC1086,D$2:D1086,D1086)*IF(R1086=0,1,2)</f>
        <v>0</v>
      </c>
    </row>
    <row r="1087" spans="1:30" x14ac:dyDescent="0.35">
      <c r="A1087" s="31">
        <f>IF(ISBLANK(B1087),"",COUNTIF(B$2:B1087,B1087))-1</f>
        <v>27</v>
      </c>
      <c r="B1087" s="31">
        <v>33</v>
      </c>
      <c r="C1087" s="10">
        <f>VLOOKUP($A1087,Database!$A:$Y,7,FALSE)</f>
        <v>46192</v>
      </c>
      <c r="D1087" s="31" t="str">
        <f>VLOOKUP(Pronostics!$B1087,Setup_MPP!$A:$G,3,FALSE)</f>
        <v>Joueur33</v>
      </c>
      <c r="E1087" s="31" t="str">
        <f>VLOOKUP(Pronostics!$B1087,Setup_MPP!$A:$G,2,FALSE)</f>
        <v>Joueur33</v>
      </c>
      <c r="F1087" s="31" t="str">
        <f>VLOOKUP($B1087,Setup_MPP!$A:$E,4,FALSE)</f>
        <v>#D5D5D5</v>
      </c>
      <c r="G1087" s="31" t="str">
        <f>VLOOKUP($B1087,Setup_MPP!$A:$E,5,FALSE)</f>
        <v>#727272</v>
      </c>
      <c r="H1087" s="31" t="str">
        <f>IFERROR(IF(AND(A1087&gt;=1,A1087&lt;=104),VLOOKUP($A1087,Location!$A:$J,6,FALSE),IF(A1087=0,"Avant l'ouverture",IF(OR(A1087=105,A1087=106),"Bonus"))),"")</f>
        <v>Tour 2</v>
      </c>
      <c r="I1087" s="31" t="str">
        <f>IF(LEFT(H1087,4)="Tour",VLOOKUP(A1087,Database!$A:$C,3,FALSE),"")</f>
        <v>B</v>
      </c>
      <c r="J1087" s="31" t="str">
        <f>VLOOKUP($A1087,Location!$A:$J,7,FALSE)</f>
        <v>Canada</v>
      </c>
      <c r="K1087" s="31" t="str">
        <f>IFERROR(VLOOKUP(J1087,Setup_Team!$B:$C,2,FALSE), "TDB")</f>
        <v>CAN</v>
      </c>
      <c r="L1087" s="31" t="str">
        <f>VLOOKUP($A1087,Location!$A:$J,8,FALSE)</f>
        <v>Qatar</v>
      </c>
      <c r="M1087" s="31" t="str">
        <f>IFERROR(VLOOKUP(L1087,Setup_Team!$B:$C,2,FALSE), "TDB")</f>
        <v>QAT</v>
      </c>
      <c r="N1087" s="31" t="str">
        <f>VLOOKUP($A1087,Location!$A:$J,9,FALSE)</f>
        <v>Vancouver</v>
      </c>
      <c r="O1087" s="31" t="str">
        <f>VLOOKUP($A1087,Location!$A:$J,10,FALSE)</f>
        <v>BC Place</v>
      </c>
      <c r="R1087" s="31">
        <v>0</v>
      </c>
      <c r="S1087" s="25">
        <f>VLOOKUP($A1087,Database!$A:$Y,10,FALSE)</f>
        <v>71</v>
      </c>
      <c r="T1087" s="25">
        <f>VLOOKUP($A1087,Database!$A:$Y,11,FALSE)</f>
        <v>104</v>
      </c>
      <c r="U1087" s="25">
        <f>VLOOKUP($A1087,Database!$A:$Y,12,FALSE)</f>
        <v>148</v>
      </c>
      <c r="V1087" s="25" t="str">
        <f>VLOOKUP(A1087,Database!A:M,13,FALSE)</f>
        <v>À venir</v>
      </c>
      <c r="W1087" s="25" t="str">
        <f>VLOOKUP($A1087,Database!$A:$Y,20,FALSE)</f>
        <v/>
      </c>
      <c r="X1087" s="25" t="str">
        <f>VLOOKUP($A1087,Database!$A:$Y,21,FALSE)</f>
        <v/>
      </c>
      <c r="Y1087" s="25" t="str">
        <f ca="1">IF(C1087&lt;NOW(),IF(AND(P1087&gt;Q1087,W1087&gt;X1087),S1087,IF(AND(P1087=Q1087,W1087=X1087),T1087,IF(AND(P1087&lt;Q1087,W1087&lt;X1087),U1087,0))),"")</f>
        <v/>
      </c>
      <c r="Z1087" s="25">
        <f>IF(AND(P1087=W1087,Q1087=X1087),1,0)</f>
        <v>1</v>
      </c>
      <c r="AA1087" s="25" t="str">
        <f>IF(Z1087=0,"",IF(ISBLANK(VLOOKUP(A1087,Database!A:AA,22,FALSE)),"",VLOOKUP(A1087,Database!A:AA,22,FALSE)))</f>
        <v>Exact</v>
      </c>
      <c r="AB1087" s="25">
        <f ca="1">IFERROR(IF(AND(Y1087&lt;&gt;"",OR(V1087="Terminé",V1087="En cours")),VLOOKUP(AA1087,Setup_ScoreExactBonus!A:D,4,FALSE),0),0)</f>
        <v>0</v>
      </c>
      <c r="AC1087" s="31" t="str">
        <f ca="1">IF(Y1087&lt;&gt;"", Y1087 + IF(Z1087=1,AB1087, 0), "")</f>
        <v/>
      </c>
      <c r="AD1087" s="31">
        <f ca="1">SUMIFS(AC$2:AC1087,D$2:D1087,D1087)*IF(R1087=0,1,2)</f>
        <v>0</v>
      </c>
    </row>
    <row r="1088" spans="1:30" x14ac:dyDescent="0.35">
      <c r="A1088" s="31">
        <f>IF(ISBLANK(B1088),"",COUNTIF(B$2:B1088,B1088))-1</f>
        <v>27</v>
      </c>
      <c r="B1088" s="31">
        <v>34</v>
      </c>
      <c r="C1088" s="10">
        <f>VLOOKUP($A1088,Database!$A:$Y,7,FALSE)</f>
        <v>46192</v>
      </c>
      <c r="D1088" s="31" t="str">
        <f>VLOOKUP(Pronostics!$B1088,Setup_MPP!$A:$G,3,FALSE)</f>
        <v>Joueur34</v>
      </c>
      <c r="E1088" s="31" t="str">
        <f>VLOOKUP(Pronostics!$B1088,Setup_MPP!$A:$G,2,FALSE)</f>
        <v>Joueur34</v>
      </c>
      <c r="F1088" s="31" t="str">
        <f>VLOOKUP($B1088,Setup_MPP!$A:$E,4,FALSE)</f>
        <v>#D5D5D5</v>
      </c>
      <c r="G1088" s="31" t="str">
        <f>VLOOKUP($B1088,Setup_MPP!$A:$E,5,FALSE)</f>
        <v>#727272</v>
      </c>
      <c r="H1088" s="31" t="str">
        <f>IFERROR(IF(AND(A1088&gt;=1,A1088&lt;=104),VLOOKUP($A1088,Location!$A:$J,6,FALSE),IF(A1088=0,"Avant l'ouverture",IF(OR(A1088=105,A1088=106),"Bonus"))),"")</f>
        <v>Tour 2</v>
      </c>
      <c r="I1088" s="31" t="str">
        <f>IF(LEFT(H1088,4)="Tour",VLOOKUP(A1088,Database!$A:$C,3,FALSE),"")</f>
        <v>B</v>
      </c>
      <c r="J1088" s="31" t="str">
        <f>VLOOKUP($A1088,Location!$A:$J,7,FALSE)</f>
        <v>Canada</v>
      </c>
      <c r="K1088" s="31" t="str">
        <f>IFERROR(VLOOKUP(J1088,Setup_Team!$B:$C,2,FALSE), "TDB")</f>
        <v>CAN</v>
      </c>
      <c r="L1088" s="31" t="str">
        <f>VLOOKUP($A1088,Location!$A:$J,8,FALSE)</f>
        <v>Qatar</v>
      </c>
      <c r="M1088" s="31" t="str">
        <f>IFERROR(VLOOKUP(L1088,Setup_Team!$B:$C,2,FALSE), "TDB")</f>
        <v>QAT</v>
      </c>
      <c r="N1088" s="31" t="str">
        <f>VLOOKUP($A1088,Location!$A:$J,9,FALSE)</f>
        <v>Vancouver</v>
      </c>
      <c r="O1088" s="31" t="str">
        <f>VLOOKUP($A1088,Location!$A:$J,10,FALSE)</f>
        <v>BC Place</v>
      </c>
      <c r="R1088" s="31">
        <v>0</v>
      </c>
      <c r="S1088" s="25">
        <f>VLOOKUP($A1088,Database!$A:$Y,10,FALSE)</f>
        <v>71</v>
      </c>
      <c r="T1088" s="25">
        <f>VLOOKUP($A1088,Database!$A:$Y,11,FALSE)</f>
        <v>104</v>
      </c>
      <c r="U1088" s="25">
        <f>VLOOKUP($A1088,Database!$A:$Y,12,FALSE)</f>
        <v>148</v>
      </c>
      <c r="V1088" s="25" t="str">
        <f>VLOOKUP(A1088,Database!A:M,13,FALSE)</f>
        <v>À venir</v>
      </c>
      <c r="W1088" s="25" t="str">
        <f>VLOOKUP($A1088,Database!$A:$Y,20,FALSE)</f>
        <v/>
      </c>
      <c r="X1088" s="25" t="str">
        <f>VLOOKUP($A1088,Database!$A:$Y,21,FALSE)</f>
        <v/>
      </c>
      <c r="Y1088" s="25" t="str">
        <f ca="1">IF(C1088&lt;NOW(),IF(AND(P1088&gt;Q1088,W1088&gt;X1088),S1088,IF(AND(P1088=Q1088,W1088=X1088),T1088,IF(AND(P1088&lt;Q1088,W1088&lt;X1088),U1088,0))),"")</f>
        <v/>
      </c>
      <c r="Z1088" s="25">
        <f>IF(AND(P1088=W1088,Q1088=X1088),1,0)</f>
        <v>1</v>
      </c>
      <c r="AA1088" s="25" t="str">
        <f>IF(Z1088=0,"",IF(ISBLANK(VLOOKUP(A1088,Database!A:AA,22,FALSE)),"",VLOOKUP(A1088,Database!A:AA,22,FALSE)))</f>
        <v>Exact</v>
      </c>
      <c r="AB1088" s="25">
        <f ca="1">IFERROR(IF(AND(Y1088&lt;&gt;"",OR(V1088="Terminé",V1088="En cours")),VLOOKUP(AA1088,Setup_ScoreExactBonus!A:D,4,FALSE),0),0)</f>
        <v>0</v>
      </c>
      <c r="AC1088" s="31" t="str">
        <f ca="1">IF(Y1088&lt;&gt;"", Y1088 + IF(Z1088=1,AB1088, 0), "")</f>
        <v/>
      </c>
      <c r="AD1088" s="31">
        <f ca="1">SUMIFS(AC$2:AC1088,D$2:D1088,D1088)*IF(R1088=0,1,2)</f>
        <v>0</v>
      </c>
    </row>
    <row r="1089" spans="1:30" x14ac:dyDescent="0.35">
      <c r="A1089" s="31">
        <f>IF(ISBLANK(B1089),"",COUNTIF(B$2:B1089,B1089))-1</f>
        <v>27</v>
      </c>
      <c r="B1089" s="31">
        <v>35</v>
      </c>
      <c r="C1089" s="10">
        <f>VLOOKUP($A1089,Database!$A:$Y,7,FALSE)</f>
        <v>46192</v>
      </c>
      <c r="D1089" s="31" t="str">
        <f>VLOOKUP(Pronostics!$B1089,Setup_MPP!$A:$G,3,FALSE)</f>
        <v>Joueur35</v>
      </c>
      <c r="E1089" s="31" t="str">
        <f>VLOOKUP(Pronostics!$B1089,Setup_MPP!$A:$G,2,FALSE)</f>
        <v>Joueur35</v>
      </c>
      <c r="F1089" s="31" t="str">
        <f>VLOOKUP($B1089,Setup_MPP!$A:$E,4,FALSE)</f>
        <v>#D5D5D5</v>
      </c>
      <c r="G1089" s="31" t="str">
        <f>VLOOKUP($B1089,Setup_MPP!$A:$E,5,FALSE)</f>
        <v>#727272</v>
      </c>
      <c r="H1089" s="31" t="str">
        <f>IFERROR(IF(AND(A1089&gt;=1,A1089&lt;=104),VLOOKUP($A1089,Location!$A:$J,6,FALSE),IF(A1089=0,"Avant l'ouverture",IF(OR(A1089=105,A1089=106),"Bonus"))),"")</f>
        <v>Tour 2</v>
      </c>
      <c r="I1089" s="31" t="str">
        <f>IF(LEFT(H1089,4)="Tour",VLOOKUP(A1089,Database!$A:$C,3,FALSE),"")</f>
        <v>B</v>
      </c>
      <c r="J1089" s="31" t="str">
        <f>VLOOKUP($A1089,Location!$A:$J,7,FALSE)</f>
        <v>Canada</v>
      </c>
      <c r="K1089" s="31" t="str">
        <f>IFERROR(VLOOKUP(J1089,Setup_Team!$B:$C,2,FALSE), "TDB")</f>
        <v>CAN</v>
      </c>
      <c r="L1089" s="31" t="str">
        <f>VLOOKUP($A1089,Location!$A:$J,8,FALSE)</f>
        <v>Qatar</v>
      </c>
      <c r="M1089" s="31" t="str">
        <f>IFERROR(VLOOKUP(L1089,Setup_Team!$B:$C,2,FALSE), "TDB")</f>
        <v>QAT</v>
      </c>
      <c r="N1089" s="31" t="str">
        <f>VLOOKUP($A1089,Location!$A:$J,9,FALSE)</f>
        <v>Vancouver</v>
      </c>
      <c r="O1089" s="31" t="str">
        <f>VLOOKUP($A1089,Location!$A:$J,10,FALSE)</f>
        <v>BC Place</v>
      </c>
      <c r="R1089" s="31">
        <v>0</v>
      </c>
      <c r="S1089" s="25">
        <f>VLOOKUP($A1089,Database!$A:$Y,10,FALSE)</f>
        <v>71</v>
      </c>
      <c r="T1089" s="25">
        <f>VLOOKUP($A1089,Database!$A:$Y,11,FALSE)</f>
        <v>104</v>
      </c>
      <c r="U1089" s="25">
        <f>VLOOKUP($A1089,Database!$A:$Y,12,FALSE)</f>
        <v>148</v>
      </c>
      <c r="V1089" s="25" t="str">
        <f>VLOOKUP(A1089,Database!A:M,13,FALSE)</f>
        <v>À venir</v>
      </c>
      <c r="W1089" s="25" t="str">
        <f>VLOOKUP($A1089,Database!$A:$Y,20,FALSE)</f>
        <v/>
      </c>
      <c r="X1089" s="25" t="str">
        <f>VLOOKUP($A1089,Database!$A:$Y,21,FALSE)</f>
        <v/>
      </c>
      <c r="Y1089" s="25" t="str">
        <f ca="1">IF(C1089&lt;NOW(),IF(AND(P1089&gt;Q1089,W1089&gt;X1089),S1089,IF(AND(P1089=Q1089,W1089=X1089),T1089,IF(AND(P1089&lt;Q1089,W1089&lt;X1089),U1089,0))),"")</f>
        <v/>
      </c>
      <c r="Z1089" s="25">
        <f>IF(AND(P1089=W1089,Q1089=X1089),1,0)</f>
        <v>1</v>
      </c>
      <c r="AA1089" s="25" t="str">
        <f>IF(Z1089=0,"",IF(ISBLANK(VLOOKUP(A1089,Database!A:AA,22,FALSE)),"",VLOOKUP(A1089,Database!A:AA,22,FALSE)))</f>
        <v>Exact</v>
      </c>
      <c r="AB1089" s="25">
        <f ca="1">IFERROR(IF(AND(Y1089&lt;&gt;"",OR(V1089="Terminé",V1089="En cours")),VLOOKUP(AA1089,Setup_ScoreExactBonus!A:D,4,FALSE),0),0)</f>
        <v>0</v>
      </c>
      <c r="AC1089" s="31" t="str">
        <f ca="1">IF(Y1089&lt;&gt;"", Y1089 + IF(Z1089=1,AB1089, 0), "")</f>
        <v/>
      </c>
      <c r="AD1089" s="31">
        <f ca="1">SUMIFS(AC$2:AC1089,D$2:D1089,D1089)*IF(R1089=0,1,2)</f>
        <v>0</v>
      </c>
    </row>
    <row r="1090" spans="1:30" x14ac:dyDescent="0.35">
      <c r="A1090" s="31">
        <f>IF(ISBLANK(B1090),"",COUNTIF(B$2:B1090,B1090))-1</f>
        <v>27</v>
      </c>
      <c r="B1090" s="31">
        <v>36</v>
      </c>
      <c r="C1090" s="10">
        <f>VLOOKUP($A1090,Database!$A:$Y,7,FALSE)</f>
        <v>46192</v>
      </c>
      <c r="D1090" s="31" t="str">
        <f>VLOOKUP(Pronostics!$B1090,Setup_MPP!$A:$G,3,FALSE)</f>
        <v>Joueur36</v>
      </c>
      <c r="E1090" s="31" t="str">
        <f>VLOOKUP(Pronostics!$B1090,Setup_MPP!$A:$G,2,FALSE)</f>
        <v>Joueur36</v>
      </c>
      <c r="F1090" s="31" t="str">
        <f>VLOOKUP($B1090,Setup_MPP!$A:$E,4,FALSE)</f>
        <v>#D5D5D5</v>
      </c>
      <c r="G1090" s="31" t="str">
        <f>VLOOKUP($B1090,Setup_MPP!$A:$E,5,FALSE)</f>
        <v>#727272</v>
      </c>
      <c r="H1090" s="31" t="str">
        <f>IFERROR(IF(AND(A1090&gt;=1,A1090&lt;=104),VLOOKUP($A1090,Location!$A:$J,6,FALSE),IF(A1090=0,"Avant l'ouverture",IF(OR(A1090=105,A1090=106),"Bonus"))),"")</f>
        <v>Tour 2</v>
      </c>
      <c r="I1090" s="31" t="str">
        <f>IF(LEFT(H1090,4)="Tour",VLOOKUP(A1090,Database!$A:$C,3,FALSE),"")</f>
        <v>B</v>
      </c>
      <c r="J1090" s="31" t="str">
        <f>VLOOKUP($A1090,Location!$A:$J,7,FALSE)</f>
        <v>Canada</v>
      </c>
      <c r="K1090" s="31" t="str">
        <f>IFERROR(VLOOKUP(J1090,Setup_Team!$B:$C,2,FALSE), "TDB")</f>
        <v>CAN</v>
      </c>
      <c r="L1090" s="31" t="str">
        <f>VLOOKUP($A1090,Location!$A:$J,8,FALSE)</f>
        <v>Qatar</v>
      </c>
      <c r="M1090" s="31" t="str">
        <f>IFERROR(VLOOKUP(L1090,Setup_Team!$B:$C,2,FALSE), "TDB")</f>
        <v>QAT</v>
      </c>
      <c r="N1090" s="31" t="str">
        <f>VLOOKUP($A1090,Location!$A:$J,9,FALSE)</f>
        <v>Vancouver</v>
      </c>
      <c r="O1090" s="31" t="str">
        <f>VLOOKUP($A1090,Location!$A:$J,10,FALSE)</f>
        <v>BC Place</v>
      </c>
      <c r="R1090" s="31">
        <v>0</v>
      </c>
      <c r="S1090" s="25">
        <f>VLOOKUP($A1090,Database!$A:$Y,10,FALSE)</f>
        <v>71</v>
      </c>
      <c r="T1090" s="25">
        <f>VLOOKUP($A1090,Database!$A:$Y,11,FALSE)</f>
        <v>104</v>
      </c>
      <c r="U1090" s="25">
        <f>VLOOKUP($A1090,Database!$A:$Y,12,FALSE)</f>
        <v>148</v>
      </c>
      <c r="V1090" s="25" t="str">
        <f>VLOOKUP(A1090,Database!A:M,13,FALSE)</f>
        <v>À venir</v>
      </c>
      <c r="W1090" s="25" t="str">
        <f>VLOOKUP($A1090,Database!$A:$Y,20,FALSE)</f>
        <v/>
      </c>
      <c r="X1090" s="25" t="str">
        <f>VLOOKUP($A1090,Database!$A:$Y,21,FALSE)</f>
        <v/>
      </c>
      <c r="Y1090" s="25" t="str">
        <f ca="1">IF(C1090&lt;NOW(),IF(AND(P1090&gt;Q1090,W1090&gt;X1090),S1090,IF(AND(P1090=Q1090,W1090=X1090),T1090,IF(AND(P1090&lt;Q1090,W1090&lt;X1090),U1090,0))),"")</f>
        <v/>
      </c>
      <c r="Z1090" s="25">
        <f>IF(AND(P1090=W1090,Q1090=X1090),1,0)</f>
        <v>1</v>
      </c>
      <c r="AA1090" s="25" t="str">
        <f>IF(Z1090=0,"",IF(ISBLANK(VLOOKUP(A1090,Database!A:AA,22,FALSE)),"",VLOOKUP(A1090,Database!A:AA,22,FALSE)))</f>
        <v>Exact</v>
      </c>
      <c r="AB1090" s="25">
        <f ca="1">IFERROR(IF(AND(Y1090&lt;&gt;"",OR(V1090="Terminé",V1090="En cours")),VLOOKUP(AA1090,Setup_ScoreExactBonus!A:D,4,FALSE),0),0)</f>
        <v>0</v>
      </c>
      <c r="AC1090" s="31" t="str">
        <f ca="1">IF(Y1090&lt;&gt;"", Y1090 + IF(Z1090=1,AB1090, 0), "")</f>
        <v/>
      </c>
      <c r="AD1090" s="31">
        <f ca="1">SUMIFS(AC$2:AC1090,D$2:D1090,D1090)*IF(R1090=0,1,2)</f>
        <v>0</v>
      </c>
    </row>
    <row r="1091" spans="1:30" x14ac:dyDescent="0.35">
      <c r="A1091" s="31">
        <f>IF(ISBLANK(B1091),"",COUNTIF(B$2:B1091,B1091))-1</f>
        <v>27</v>
      </c>
      <c r="B1091" s="31">
        <v>37</v>
      </c>
      <c r="C1091" s="10">
        <f>VLOOKUP($A1091,Database!$A:$Y,7,FALSE)</f>
        <v>46192</v>
      </c>
      <c r="D1091" s="31" t="str">
        <f>VLOOKUP(Pronostics!$B1091,Setup_MPP!$A:$G,3,FALSE)</f>
        <v>Joueur37</v>
      </c>
      <c r="E1091" s="31" t="str">
        <f>VLOOKUP(Pronostics!$B1091,Setup_MPP!$A:$G,2,FALSE)</f>
        <v>Joueur37</v>
      </c>
      <c r="F1091" s="31" t="str">
        <f>VLOOKUP($B1091,Setup_MPP!$A:$E,4,FALSE)</f>
        <v>#D5D5D5</v>
      </c>
      <c r="G1091" s="31" t="str">
        <f>VLOOKUP($B1091,Setup_MPP!$A:$E,5,FALSE)</f>
        <v>#727272</v>
      </c>
      <c r="H1091" s="31" t="str">
        <f>IFERROR(IF(AND(A1091&gt;=1,A1091&lt;=104),VLOOKUP($A1091,Location!$A:$J,6,FALSE),IF(A1091=0,"Avant l'ouverture",IF(OR(A1091=105,A1091=106),"Bonus"))),"")</f>
        <v>Tour 2</v>
      </c>
      <c r="I1091" s="31" t="str">
        <f>IF(LEFT(H1091,4)="Tour",VLOOKUP(A1091,Database!$A:$C,3,FALSE),"")</f>
        <v>B</v>
      </c>
      <c r="J1091" s="31" t="str">
        <f>VLOOKUP($A1091,Location!$A:$J,7,FALSE)</f>
        <v>Canada</v>
      </c>
      <c r="K1091" s="31" t="str">
        <f>IFERROR(VLOOKUP(J1091,Setup_Team!$B:$C,2,FALSE), "TDB")</f>
        <v>CAN</v>
      </c>
      <c r="L1091" s="31" t="str">
        <f>VLOOKUP($A1091,Location!$A:$J,8,FALSE)</f>
        <v>Qatar</v>
      </c>
      <c r="M1091" s="31" t="str">
        <f>IFERROR(VLOOKUP(L1091,Setup_Team!$B:$C,2,FALSE), "TDB")</f>
        <v>QAT</v>
      </c>
      <c r="N1091" s="31" t="str">
        <f>VLOOKUP($A1091,Location!$A:$J,9,FALSE)</f>
        <v>Vancouver</v>
      </c>
      <c r="O1091" s="31" t="str">
        <f>VLOOKUP($A1091,Location!$A:$J,10,FALSE)</f>
        <v>BC Place</v>
      </c>
      <c r="R1091" s="31">
        <v>0</v>
      </c>
      <c r="S1091" s="25">
        <f>VLOOKUP($A1091,Database!$A:$Y,10,FALSE)</f>
        <v>71</v>
      </c>
      <c r="T1091" s="25">
        <f>VLOOKUP($A1091,Database!$A:$Y,11,FALSE)</f>
        <v>104</v>
      </c>
      <c r="U1091" s="25">
        <f>VLOOKUP($A1091,Database!$A:$Y,12,FALSE)</f>
        <v>148</v>
      </c>
      <c r="V1091" s="25" t="str">
        <f>VLOOKUP(A1091,Database!A:M,13,FALSE)</f>
        <v>À venir</v>
      </c>
      <c r="W1091" s="25" t="str">
        <f>VLOOKUP($A1091,Database!$A:$Y,20,FALSE)</f>
        <v/>
      </c>
      <c r="X1091" s="25" t="str">
        <f>VLOOKUP($A1091,Database!$A:$Y,21,FALSE)</f>
        <v/>
      </c>
      <c r="Y1091" s="25" t="str">
        <f ca="1">IF(C1091&lt;NOW(),IF(AND(P1091&gt;Q1091,W1091&gt;X1091),S1091,IF(AND(P1091=Q1091,W1091=X1091),T1091,IF(AND(P1091&lt;Q1091,W1091&lt;X1091),U1091,0))),"")</f>
        <v/>
      </c>
      <c r="Z1091" s="25">
        <f>IF(AND(P1091=W1091,Q1091=X1091),1,0)</f>
        <v>1</v>
      </c>
      <c r="AA1091" s="25" t="str">
        <f>IF(Z1091=0,"",IF(ISBLANK(VLOOKUP(A1091,Database!A:AA,22,FALSE)),"",VLOOKUP(A1091,Database!A:AA,22,FALSE)))</f>
        <v>Exact</v>
      </c>
      <c r="AB1091" s="25">
        <f ca="1">IFERROR(IF(AND(Y1091&lt;&gt;"",OR(V1091="Terminé",V1091="En cours")),VLOOKUP(AA1091,Setup_ScoreExactBonus!A:D,4,FALSE),0),0)</f>
        <v>0</v>
      </c>
      <c r="AC1091" s="31" t="str">
        <f ca="1">IF(Y1091&lt;&gt;"", Y1091 + IF(Z1091=1,AB1091, 0), "")</f>
        <v/>
      </c>
      <c r="AD1091" s="31">
        <f ca="1">SUMIFS(AC$2:AC1091,D$2:D1091,D1091)*IF(R1091=0,1,2)</f>
        <v>0</v>
      </c>
    </row>
    <row r="1092" spans="1:30" x14ac:dyDescent="0.35">
      <c r="A1092" s="31">
        <f>IF(ISBLANK(B1092),"",COUNTIF(B$2:B1092,B1092))-1</f>
        <v>27</v>
      </c>
      <c r="B1092" s="31">
        <v>38</v>
      </c>
      <c r="C1092" s="10">
        <f>VLOOKUP($A1092,Database!$A:$Y,7,FALSE)</f>
        <v>46192</v>
      </c>
      <c r="D1092" s="31" t="str">
        <f>VLOOKUP(Pronostics!$B1092,Setup_MPP!$A:$G,3,FALSE)</f>
        <v>Joueur38</v>
      </c>
      <c r="E1092" s="31" t="str">
        <f>VLOOKUP(Pronostics!$B1092,Setup_MPP!$A:$G,2,FALSE)</f>
        <v>Joueur38</v>
      </c>
      <c r="F1092" s="31" t="str">
        <f>VLOOKUP($B1092,Setup_MPP!$A:$E,4,FALSE)</f>
        <v>#D5D5D5</v>
      </c>
      <c r="G1092" s="31" t="str">
        <f>VLOOKUP($B1092,Setup_MPP!$A:$E,5,FALSE)</f>
        <v>#727272</v>
      </c>
      <c r="H1092" s="31" t="str">
        <f>IFERROR(IF(AND(A1092&gt;=1,A1092&lt;=104),VLOOKUP($A1092,Location!$A:$J,6,FALSE),IF(A1092=0,"Avant l'ouverture",IF(OR(A1092=105,A1092=106),"Bonus"))),"")</f>
        <v>Tour 2</v>
      </c>
      <c r="I1092" s="31" t="str">
        <f>IF(LEFT(H1092,4)="Tour",VLOOKUP(A1092,Database!$A:$C,3,FALSE),"")</f>
        <v>B</v>
      </c>
      <c r="J1092" s="31" t="str">
        <f>VLOOKUP($A1092,Location!$A:$J,7,FALSE)</f>
        <v>Canada</v>
      </c>
      <c r="K1092" s="31" t="str">
        <f>IFERROR(VLOOKUP(J1092,Setup_Team!$B:$C,2,FALSE), "TDB")</f>
        <v>CAN</v>
      </c>
      <c r="L1092" s="31" t="str">
        <f>VLOOKUP($A1092,Location!$A:$J,8,FALSE)</f>
        <v>Qatar</v>
      </c>
      <c r="M1092" s="31" t="str">
        <f>IFERROR(VLOOKUP(L1092,Setup_Team!$B:$C,2,FALSE), "TDB")</f>
        <v>QAT</v>
      </c>
      <c r="N1092" s="31" t="str">
        <f>VLOOKUP($A1092,Location!$A:$J,9,FALSE)</f>
        <v>Vancouver</v>
      </c>
      <c r="O1092" s="31" t="str">
        <f>VLOOKUP($A1092,Location!$A:$J,10,FALSE)</f>
        <v>BC Place</v>
      </c>
      <c r="R1092" s="31">
        <v>0</v>
      </c>
      <c r="S1092" s="25">
        <f>VLOOKUP($A1092,Database!$A:$Y,10,FALSE)</f>
        <v>71</v>
      </c>
      <c r="T1092" s="25">
        <f>VLOOKUP($A1092,Database!$A:$Y,11,FALSE)</f>
        <v>104</v>
      </c>
      <c r="U1092" s="25">
        <f>VLOOKUP($A1092,Database!$A:$Y,12,FALSE)</f>
        <v>148</v>
      </c>
      <c r="V1092" s="25" t="str">
        <f>VLOOKUP(A1092,Database!A:M,13,FALSE)</f>
        <v>À venir</v>
      </c>
      <c r="W1092" s="25" t="str">
        <f>VLOOKUP($A1092,Database!$A:$Y,20,FALSE)</f>
        <v/>
      </c>
      <c r="X1092" s="25" t="str">
        <f>VLOOKUP($A1092,Database!$A:$Y,21,FALSE)</f>
        <v/>
      </c>
      <c r="Y1092" s="25" t="str">
        <f ca="1">IF(C1092&lt;NOW(),IF(AND(P1092&gt;Q1092,W1092&gt;X1092),S1092,IF(AND(P1092=Q1092,W1092=X1092),T1092,IF(AND(P1092&lt;Q1092,W1092&lt;X1092),U1092,0))),"")</f>
        <v/>
      </c>
      <c r="Z1092" s="25">
        <f>IF(AND(P1092=W1092,Q1092=X1092),1,0)</f>
        <v>1</v>
      </c>
      <c r="AA1092" s="25" t="str">
        <f>IF(Z1092=0,"",IF(ISBLANK(VLOOKUP(A1092,Database!A:AA,22,FALSE)),"",VLOOKUP(A1092,Database!A:AA,22,FALSE)))</f>
        <v>Exact</v>
      </c>
      <c r="AB1092" s="25">
        <f ca="1">IFERROR(IF(AND(Y1092&lt;&gt;"",OR(V1092="Terminé",V1092="En cours")),VLOOKUP(AA1092,Setup_ScoreExactBonus!A:D,4,FALSE),0),0)</f>
        <v>0</v>
      </c>
      <c r="AC1092" s="31" t="str">
        <f ca="1">IF(Y1092&lt;&gt;"", Y1092 + IF(Z1092=1,AB1092, 0), "")</f>
        <v/>
      </c>
      <c r="AD1092" s="31">
        <f ca="1">SUMIFS(AC$2:AC1092,D$2:D1092,D1092)*IF(R1092=0,1,2)</f>
        <v>0</v>
      </c>
    </row>
    <row r="1093" spans="1:30" x14ac:dyDescent="0.35">
      <c r="A1093" s="31">
        <f>IF(ISBLANK(B1093),"",COUNTIF(B$2:B1093,B1093))-1</f>
        <v>27</v>
      </c>
      <c r="B1093" s="31">
        <v>39</v>
      </c>
      <c r="C1093" s="10">
        <f>VLOOKUP($A1093,Database!$A:$Y,7,FALSE)</f>
        <v>46192</v>
      </c>
      <c r="D1093" s="31" t="str">
        <f>VLOOKUP(Pronostics!$B1093,Setup_MPP!$A:$G,3,FALSE)</f>
        <v>Joueur39</v>
      </c>
      <c r="E1093" s="31" t="str">
        <f>VLOOKUP(Pronostics!$B1093,Setup_MPP!$A:$G,2,FALSE)</f>
        <v>Joueur39</v>
      </c>
      <c r="F1093" s="31" t="str">
        <f>VLOOKUP($B1093,Setup_MPP!$A:$E,4,FALSE)</f>
        <v>#D5D5D5</v>
      </c>
      <c r="G1093" s="31" t="str">
        <f>VLOOKUP($B1093,Setup_MPP!$A:$E,5,FALSE)</f>
        <v>#727272</v>
      </c>
      <c r="H1093" s="31" t="str">
        <f>IFERROR(IF(AND(A1093&gt;=1,A1093&lt;=104),VLOOKUP($A1093,Location!$A:$J,6,FALSE),IF(A1093=0,"Avant l'ouverture",IF(OR(A1093=105,A1093=106),"Bonus"))),"")</f>
        <v>Tour 2</v>
      </c>
      <c r="I1093" s="31" t="str">
        <f>IF(LEFT(H1093,4)="Tour",VLOOKUP(A1093,Database!$A:$C,3,FALSE),"")</f>
        <v>B</v>
      </c>
      <c r="J1093" s="31" t="str">
        <f>VLOOKUP($A1093,Location!$A:$J,7,FALSE)</f>
        <v>Canada</v>
      </c>
      <c r="K1093" s="31" t="str">
        <f>IFERROR(VLOOKUP(J1093,Setup_Team!$B:$C,2,FALSE), "TDB")</f>
        <v>CAN</v>
      </c>
      <c r="L1093" s="31" t="str">
        <f>VLOOKUP($A1093,Location!$A:$J,8,FALSE)</f>
        <v>Qatar</v>
      </c>
      <c r="M1093" s="31" t="str">
        <f>IFERROR(VLOOKUP(L1093,Setup_Team!$B:$C,2,FALSE), "TDB")</f>
        <v>QAT</v>
      </c>
      <c r="N1093" s="31" t="str">
        <f>VLOOKUP($A1093,Location!$A:$J,9,FALSE)</f>
        <v>Vancouver</v>
      </c>
      <c r="O1093" s="31" t="str">
        <f>VLOOKUP($A1093,Location!$A:$J,10,FALSE)</f>
        <v>BC Place</v>
      </c>
      <c r="R1093" s="31">
        <v>0</v>
      </c>
      <c r="S1093" s="25">
        <f>VLOOKUP($A1093,Database!$A:$Y,10,FALSE)</f>
        <v>71</v>
      </c>
      <c r="T1093" s="25">
        <f>VLOOKUP($A1093,Database!$A:$Y,11,FALSE)</f>
        <v>104</v>
      </c>
      <c r="U1093" s="25">
        <f>VLOOKUP($A1093,Database!$A:$Y,12,FALSE)</f>
        <v>148</v>
      </c>
      <c r="V1093" s="25" t="str">
        <f>VLOOKUP(A1093,Database!A:M,13,FALSE)</f>
        <v>À venir</v>
      </c>
      <c r="W1093" s="25" t="str">
        <f>VLOOKUP($A1093,Database!$A:$Y,20,FALSE)</f>
        <v/>
      </c>
      <c r="X1093" s="25" t="str">
        <f>VLOOKUP($A1093,Database!$A:$Y,21,FALSE)</f>
        <v/>
      </c>
      <c r="Y1093" s="25" t="str">
        <f ca="1">IF(C1093&lt;NOW(),IF(AND(P1093&gt;Q1093,W1093&gt;X1093),S1093,IF(AND(P1093=Q1093,W1093=X1093),T1093,IF(AND(P1093&lt;Q1093,W1093&lt;X1093),U1093,0))),"")</f>
        <v/>
      </c>
      <c r="Z1093" s="25">
        <f>IF(AND(P1093=W1093,Q1093=X1093),1,0)</f>
        <v>1</v>
      </c>
      <c r="AA1093" s="25" t="str">
        <f>IF(Z1093=0,"",IF(ISBLANK(VLOOKUP(A1093,Database!A:AA,22,FALSE)),"",VLOOKUP(A1093,Database!A:AA,22,FALSE)))</f>
        <v>Exact</v>
      </c>
      <c r="AB1093" s="25">
        <f ca="1">IFERROR(IF(AND(Y1093&lt;&gt;"",OR(V1093="Terminé",V1093="En cours")),VLOOKUP(AA1093,Setup_ScoreExactBonus!A:D,4,FALSE),0),0)</f>
        <v>0</v>
      </c>
      <c r="AC1093" s="31" t="str">
        <f ca="1">IF(Y1093&lt;&gt;"", Y1093 + IF(Z1093=1,AB1093, 0), "")</f>
        <v/>
      </c>
      <c r="AD1093" s="31">
        <f ca="1">SUMIFS(AC$2:AC1093,D$2:D1093,D1093)*IF(R1093=0,1,2)</f>
        <v>0</v>
      </c>
    </row>
    <row r="1094" spans="1:30" x14ac:dyDescent="0.35">
      <c r="A1094" s="31">
        <f>IF(ISBLANK(B1094),"",COUNTIF(B$2:B1094,B1094))-1</f>
        <v>28</v>
      </c>
      <c r="B1094" s="31">
        <v>1</v>
      </c>
      <c r="C1094" s="10">
        <f>VLOOKUP($A1094,Database!$A:$Y,7,FALSE)</f>
        <v>46192.125</v>
      </c>
      <c r="D1094" s="31" t="str">
        <f>VLOOKUP(Pronostics!$B1094,Setup_MPP!$A:$G,3,FALSE)</f>
        <v>_Nicolas_LM_</v>
      </c>
      <c r="E1094" s="31" t="str">
        <f>VLOOKUP(Pronostics!$B1094,Setup_MPP!$A:$G,2,FALSE)</f>
        <v>Nicolas LE MOUEL</v>
      </c>
      <c r="F1094" s="31" t="str">
        <f>VLOOKUP($B1094,Setup_MPP!$A:$E,4,FALSE)</f>
        <v>#F7C79D</v>
      </c>
      <c r="G1094" s="31" t="str">
        <f>VLOOKUP($B1094,Setup_MPP!$A:$E,5,FALSE)</f>
        <v>#FFBE85</v>
      </c>
      <c r="H1094" s="31" t="str">
        <f>IFERROR(IF(AND(A1094&gt;=1,A1094&lt;=104),VLOOKUP($A1094,Location!$A:$J,6,FALSE),IF(A1094=0,"Avant l'ouverture",IF(OR(A1094=105,A1094=106),"Bonus"))),"")</f>
        <v>Tour 2</v>
      </c>
      <c r="I1094" s="31" t="str">
        <f>IF(LEFT(H1094,4)="Tour",VLOOKUP(A1094,Database!$A:$C,3,FALSE),"")</f>
        <v>A</v>
      </c>
      <c r="J1094" s="31" t="str">
        <f>VLOOKUP($A1094,Location!$A:$J,7,FALSE)</f>
        <v>Mexique</v>
      </c>
      <c r="K1094" s="31" t="str">
        <f>IFERROR(VLOOKUP(J1094,Setup_Team!$B:$C,2,FALSE), "TDB")</f>
        <v>MEX</v>
      </c>
      <c r="L1094" s="31" t="str">
        <f>VLOOKUP($A1094,Location!$A:$J,8,FALSE)</f>
        <v>Corée du Sud</v>
      </c>
      <c r="M1094" s="31" t="str">
        <f>IFERROR(VLOOKUP(L1094,Setup_Team!$B:$C,2,FALSE), "TDB")</f>
        <v>KOR</v>
      </c>
      <c r="N1094" s="31" t="str">
        <f>VLOOKUP($A1094,Location!$A:$J,9,FALSE)</f>
        <v>Zapopan</v>
      </c>
      <c r="O1094" s="31" t="str">
        <f>VLOOKUP($A1094,Location!$A:$J,10,FALSE)</f>
        <v>Estadio Akron</v>
      </c>
      <c r="P1094" s="44"/>
      <c r="Q1094" s="44"/>
      <c r="R1094" s="31">
        <v>0</v>
      </c>
      <c r="S1094" s="25">
        <f>VLOOKUP($A1094,Database!$A:$Y,10,FALSE)</f>
        <v>69</v>
      </c>
      <c r="T1094" s="25">
        <f>VLOOKUP($A1094,Database!$A:$Y,11,FALSE)</f>
        <v>117</v>
      </c>
      <c r="U1094" s="25">
        <f>VLOOKUP($A1094,Database!$A:$Y,12,FALSE)</f>
        <v>129</v>
      </c>
      <c r="V1094" s="25" t="str">
        <f>VLOOKUP(A1094,Database!A:M,13,FALSE)</f>
        <v>À venir</v>
      </c>
      <c r="W1094" s="25" t="str">
        <f>VLOOKUP($A1094,Database!$A:$Y,20,FALSE)</f>
        <v/>
      </c>
      <c r="X1094" s="25" t="str">
        <f>VLOOKUP($A1094,Database!$A:$Y,21,FALSE)</f>
        <v/>
      </c>
      <c r="Y1094" s="25" t="str">
        <f ca="1">IF(C1094&lt;NOW(),IF(AND(P1094&gt;Q1094,W1094&gt;X1094),S1094,IF(AND(P1094=Q1094,W1094=X1094),T1094,IF(AND(P1094&lt;Q1094,W1094&lt;X1094),U1094,0))),"")</f>
        <v/>
      </c>
      <c r="Z1094" s="25">
        <f>IF(AND(P1094=W1094,Q1094=X1094),1,0)</f>
        <v>1</v>
      </c>
      <c r="AA1094" s="25" t="str">
        <f>IF(Z1094=0,"",IF(ISBLANK(VLOOKUP(A1094,Database!A:AA,22,FALSE)),"",VLOOKUP(A1094,Database!A:AA,22,FALSE)))</f>
        <v>Exact</v>
      </c>
      <c r="AB1094" s="25">
        <f ca="1">IFERROR(IF(AND(Y1094&lt;&gt;"",OR(V1094="Terminé",V1094="En cours")),VLOOKUP(AA1094,Setup_ScoreExactBonus!A:D,4,FALSE),0),0)</f>
        <v>0</v>
      </c>
      <c r="AC1094" s="31" t="str">
        <f ca="1">IF(Y1094&lt;&gt;"", Y1094 + IF(Z1094=1,AB1094, 0), "")</f>
        <v/>
      </c>
      <c r="AD1094" s="31">
        <f ca="1">SUMIFS(AC$2:AC1094,D$2:D1094,D1094)*IF(R1094=0,1,2)</f>
        <v>0</v>
      </c>
    </row>
    <row r="1095" spans="1:30" x14ac:dyDescent="0.35">
      <c r="A1095" s="31">
        <f>IF(ISBLANK(B1095),"",COUNTIF(B$2:B1095,B1095))-1</f>
        <v>28</v>
      </c>
      <c r="B1095" s="31">
        <v>2</v>
      </c>
      <c r="C1095" s="10">
        <f>VLOOKUP($A1095,Database!$A:$Y,7,FALSE)</f>
        <v>46192.125</v>
      </c>
      <c r="D1095" s="31" t="str">
        <f>VLOOKUP(Pronostics!$B1095,Setup_MPP!$A:$G,3,FALSE)</f>
        <v>leaelaz</v>
      </c>
      <c r="E1095" s="31" t="str">
        <f>VLOOKUP(Pronostics!$B1095,Setup_MPP!$A:$G,2,FALSE)</f>
        <v>Léa EL ASERY</v>
      </c>
      <c r="F1095" s="31" t="str">
        <f>VLOOKUP($B1095,Setup_MPP!$A:$E,4,FALSE)</f>
        <v>#FFBEBE</v>
      </c>
      <c r="G1095" s="31" t="str">
        <f>VLOOKUP($B1095,Setup_MPP!$A:$E,5,FALSE)</f>
        <v>#DF6868</v>
      </c>
      <c r="H1095" s="31" t="str">
        <f>IFERROR(IF(AND(A1095&gt;=1,A1095&lt;=104),VLOOKUP($A1095,Location!$A:$J,6,FALSE),IF(A1095=0,"Avant l'ouverture",IF(OR(A1095=105,A1095=106),"Bonus"))),"")</f>
        <v>Tour 2</v>
      </c>
      <c r="I1095" s="31" t="str">
        <f>IF(LEFT(H1095,4)="Tour",VLOOKUP(A1095,Database!$A:$C,3,FALSE),"")</f>
        <v>A</v>
      </c>
      <c r="J1095" s="31" t="str">
        <f>VLOOKUP($A1095,Location!$A:$J,7,FALSE)</f>
        <v>Mexique</v>
      </c>
      <c r="K1095" s="31" t="str">
        <f>IFERROR(VLOOKUP(J1095,Setup_Team!$B:$C,2,FALSE), "TDB")</f>
        <v>MEX</v>
      </c>
      <c r="L1095" s="31" t="str">
        <f>VLOOKUP($A1095,Location!$A:$J,8,FALSE)</f>
        <v>Corée du Sud</v>
      </c>
      <c r="M1095" s="31" t="str">
        <f>IFERROR(VLOOKUP(L1095,Setup_Team!$B:$C,2,FALSE), "TDB")</f>
        <v>KOR</v>
      </c>
      <c r="N1095" s="31" t="str">
        <f>VLOOKUP($A1095,Location!$A:$J,9,FALSE)</f>
        <v>Zapopan</v>
      </c>
      <c r="O1095" s="31" t="str">
        <f>VLOOKUP($A1095,Location!$A:$J,10,FALSE)</f>
        <v>Estadio Akron</v>
      </c>
      <c r="R1095" s="31">
        <v>0</v>
      </c>
      <c r="S1095" s="25">
        <f>VLOOKUP($A1095,Database!$A:$Y,10,FALSE)</f>
        <v>69</v>
      </c>
      <c r="T1095" s="25">
        <f>VLOOKUP($A1095,Database!$A:$Y,11,FALSE)</f>
        <v>117</v>
      </c>
      <c r="U1095" s="25">
        <f>VLOOKUP($A1095,Database!$A:$Y,12,FALSE)</f>
        <v>129</v>
      </c>
      <c r="V1095" s="25" t="str">
        <f>VLOOKUP(A1095,Database!A:M,13,FALSE)</f>
        <v>À venir</v>
      </c>
      <c r="W1095" s="25" t="str">
        <f>VLOOKUP($A1095,Database!$A:$Y,20,FALSE)</f>
        <v/>
      </c>
      <c r="X1095" s="25" t="str">
        <f>VLOOKUP($A1095,Database!$A:$Y,21,FALSE)</f>
        <v/>
      </c>
      <c r="Y1095" s="25" t="str">
        <f ca="1">IF(C1095&lt;NOW(),IF(AND(P1095&gt;Q1095,W1095&gt;X1095),S1095,IF(AND(P1095=Q1095,W1095=X1095),T1095,IF(AND(P1095&lt;Q1095,W1095&lt;X1095),U1095,0))),"")</f>
        <v/>
      </c>
      <c r="Z1095" s="25">
        <f>IF(AND(P1095=W1095,Q1095=X1095),1,0)</f>
        <v>1</v>
      </c>
      <c r="AA1095" s="25" t="str">
        <f>IF(Z1095=0,"",IF(ISBLANK(VLOOKUP(A1095,Database!A:AA,22,FALSE)),"",VLOOKUP(A1095,Database!A:AA,22,FALSE)))</f>
        <v>Exact</v>
      </c>
      <c r="AB1095" s="25">
        <f ca="1">IFERROR(IF(AND(Y1095&lt;&gt;"",OR(V1095="Terminé",V1095="En cours")),VLOOKUP(AA1095,Setup_ScoreExactBonus!A:D,4,FALSE),0),0)</f>
        <v>0</v>
      </c>
      <c r="AC1095" s="31" t="str">
        <f ca="1">IF(Y1095&lt;&gt;"", Y1095 + IF(Z1095=1,AB1095, 0), "")</f>
        <v/>
      </c>
      <c r="AD1095" s="31">
        <f ca="1">SUMIFS(AC$2:AC1095,D$2:D1095,D1095)*IF(R1095=0,1,2)</f>
        <v>0</v>
      </c>
    </row>
    <row r="1096" spans="1:30" x14ac:dyDescent="0.35">
      <c r="A1096" s="31">
        <f>IF(ISBLANK(B1096),"",COUNTIF(B$2:B1096,B1096))-1</f>
        <v>28</v>
      </c>
      <c r="B1096" s="31">
        <v>3</v>
      </c>
      <c r="C1096" s="10">
        <f>VLOOKUP($A1096,Database!$A:$Y,7,FALSE)</f>
        <v>46192.125</v>
      </c>
      <c r="D1096" s="31" t="str">
        <f>VLOOKUP(Pronostics!$B1096,Setup_MPP!$A:$G,3,FALSE)</f>
        <v>PasMetalleux</v>
      </c>
      <c r="E1096" s="31" t="str">
        <f>VLOOKUP(Pronostics!$B1096,Setup_MPP!$A:$G,2,FALSE)</f>
        <v>Elwenn JOUBREL</v>
      </c>
      <c r="F1096" s="31" t="str">
        <f>VLOOKUP($B1096,Setup_MPP!$A:$E,4,FALSE)</f>
        <v>#F5C7FC</v>
      </c>
      <c r="G1096" s="31" t="str">
        <f>VLOOKUP($B1096,Setup_MPP!$A:$E,5,FALSE)</f>
        <v>#C489CF</v>
      </c>
      <c r="H1096" s="31" t="str">
        <f>IFERROR(IF(AND(A1096&gt;=1,A1096&lt;=104),VLOOKUP($A1096,Location!$A:$J,6,FALSE),IF(A1096=0,"Avant l'ouverture",IF(OR(A1096=105,A1096=106),"Bonus"))),"")</f>
        <v>Tour 2</v>
      </c>
      <c r="I1096" s="31" t="str">
        <f>IF(LEFT(H1096,4)="Tour",VLOOKUP(A1096,Database!$A:$C,3,FALSE),"")</f>
        <v>A</v>
      </c>
      <c r="J1096" s="31" t="str">
        <f>VLOOKUP($A1096,Location!$A:$J,7,FALSE)</f>
        <v>Mexique</v>
      </c>
      <c r="K1096" s="31" t="str">
        <f>IFERROR(VLOOKUP(J1096,Setup_Team!$B:$C,2,FALSE), "TDB")</f>
        <v>MEX</v>
      </c>
      <c r="L1096" s="31" t="str">
        <f>VLOOKUP($A1096,Location!$A:$J,8,FALSE)</f>
        <v>Corée du Sud</v>
      </c>
      <c r="M1096" s="31" t="str">
        <f>IFERROR(VLOOKUP(L1096,Setup_Team!$B:$C,2,FALSE), "TDB")</f>
        <v>KOR</v>
      </c>
      <c r="N1096" s="31" t="str">
        <f>VLOOKUP($A1096,Location!$A:$J,9,FALSE)</f>
        <v>Zapopan</v>
      </c>
      <c r="O1096" s="31" t="str">
        <f>VLOOKUP($A1096,Location!$A:$J,10,FALSE)</f>
        <v>Estadio Akron</v>
      </c>
      <c r="R1096" s="31">
        <v>0</v>
      </c>
      <c r="S1096" s="25">
        <f>VLOOKUP($A1096,Database!$A:$Y,10,FALSE)</f>
        <v>69</v>
      </c>
      <c r="T1096" s="25">
        <f>VLOOKUP($A1096,Database!$A:$Y,11,FALSE)</f>
        <v>117</v>
      </c>
      <c r="U1096" s="25">
        <f>VLOOKUP($A1096,Database!$A:$Y,12,FALSE)</f>
        <v>129</v>
      </c>
      <c r="V1096" s="25" t="str">
        <f>VLOOKUP(A1096,Database!A:M,13,FALSE)</f>
        <v>À venir</v>
      </c>
      <c r="W1096" s="25" t="str">
        <f>VLOOKUP($A1096,Database!$A:$Y,20,FALSE)</f>
        <v/>
      </c>
      <c r="X1096" s="25" t="str">
        <f>VLOOKUP($A1096,Database!$A:$Y,21,FALSE)</f>
        <v/>
      </c>
      <c r="Y1096" s="25" t="str">
        <f ca="1">IF(C1096&lt;NOW(),IF(AND(P1096&gt;Q1096,W1096&gt;X1096),S1096,IF(AND(P1096=Q1096,W1096=X1096),T1096,IF(AND(P1096&lt;Q1096,W1096&lt;X1096),U1096,0))),"")</f>
        <v/>
      </c>
      <c r="Z1096" s="25">
        <f>IF(AND(P1096=W1096,Q1096=X1096),1,0)</f>
        <v>1</v>
      </c>
      <c r="AA1096" s="25" t="str">
        <f>IF(Z1096=0,"",IF(ISBLANK(VLOOKUP(A1096,Database!A:AA,22,FALSE)),"",VLOOKUP(A1096,Database!A:AA,22,FALSE)))</f>
        <v>Exact</v>
      </c>
      <c r="AB1096" s="25">
        <f ca="1">IFERROR(IF(AND(Y1096&lt;&gt;"",OR(V1096="Terminé",V1096="En cours")),VLOOKUP(AA1096,Setup_ScoreExactBonus!A:D,4,FALSE),0),0)</f>
        <v>0</v>
      </c>
      <c r="AC1096" s="31" t="str">
        <f ca="1">IF(Y1096&lt;&gt;"", Y1096 + IF(Z1096=1,AB1096, 0), "")</f>
        <v/>
      </c>
      <c r="AD1096" s="31">
        <f ca="1">SUMIFS(AC$2:AC1096,D$2:D1096,D1096)*IF(R1096=0,1,2)</f>
        <v>0</v>
      </c>
    </row>
    <row r="1097" spans="1:30" x14ac:dyDescent="0.35">
      <c r="A1097" s="31">
        <f>IF(ISBLANK(B1097),"",COUNTIF(B$2:B1097,B1097))-1</f>
        <v>28</v>
      </c>
      <c r="B1097" s="31">
        <v>4</v>
      </c>
      <c r="C1097" s="10">
        <f>VLOOKUP($A1097,Database!$A:$Y,7,FALSE)</f>
        <v>46192.125</v>
      </c>
      <c r="D1097" s="31" t="str">
        <f>VLOOKUP(Pronostics!$B1097,Setup_MPP!$A:$G,3,FALSE)</f>
        <v>Popo444</v>
      </c>
      <c r="E1097" s="31" t="str">
        <f>VLOOKUP(Pronostics!$B1097,Setup_MPP!$A:$G,2,FALSE)</f>
        <v>Pauline OLIVIER</v>
      </c>
      <c r="F1097" s="31" t="str">
        <f>VLOOKUP($B1097,Setup_MPP!$A:$E,4,FALSE)</f>
        <v>#A5EA7F</v>
      </c>
      <c r="G1097" s="31" t="str">
        <f>VLOOKUP($B1097,Setup_MPP!$A:$E,5,FALSE)</f>
        <v>#80C65A</v>
      </c>
      <c r="H1097" s="31" t="str">
        <f>IFERROR(IF(AND(A1097&gt;=1,A1097&lt;=104),VLOOKUP($A1097,Location!$A:$J,6,FALSE),IF(A1097=0,"Avant l'ouverture",IF(OR(A1097=105,A1097=106),"Bonus"))),"")</f>
        <v>Tour 2</v>
      </c>
      <c r="I1097" s="31" t="str">
        <f>IF(LEFT(H1097,4)="Tour",VLOOKUP(A1097,Database!$A:$C,3,FALSE),"")</f>
        <v>A</v>
      </c>
      <c r="J1097" s="31" t="str">
        <f>VLOOKUP($A1097,Location!$A:$J,7,FALSE)</f>
        <v>Mexique</v>
      </c>
      <c r="K1097" s="31" t="str">
        <f>IFERROR(VLOOKUP(J1097,Setup_Team!$B:$C,2,FALSE), "TDB")</f>
        <v>MEX</v>
      </c>
      <c r="L1097" s="31" t="str">
        <f>VLOOKUP($A1097,Location!$A:$J,8,FALSE)</f>
        <v>Corée du Sud</v>
      </c>
      <c r="M1097" s="31" t="str">
        <f>IFERROR(VLOOKUP(L1097,Setup_Team!$B:$C,2,FALSE), "TDB")</f>
        <v>KOR</v>
      </c>
      <c r="N1097" s="31" t="str">
        <f>VLOOKUP($A1097,Location!$A:$J,9,FALSE)</f>
        <v>Zapopan</v>
      </c>
      <c r="O1097" s="31" t="str">
        <f>VLOOKUP($A1097,Location!$A:$J,10,FALSE)</f>
        <v>Estadio Akron</v>
      </c>
      <c r="R1097" s="31">
        <v>0</v>
      </c>
      <c r="S1097" s="25">
        <f>VLOOKUP($A1097,Database!$A:$Y,10,FALSE)</f>
        <v>69</v>
      </c>
      <c r="T1097" s="25">
        <f>VLOOKUP($A1097,Database!$A:$Y,11,FALSE)</f>
        <v>117</v>
      </c>
      <c r="U1097" s="25">
        <f>VLOOKUP($A1097,Database!$A:$Y,12,FALSE)</f>
        <v>129</v>
      </c>
      <c r="V1097" s="25" t="str">
        <f>VLOOKUP(A1097,Database!A:M,13,FALSE)</f>
        <v>À venir</v>
      </c>
      <c r="W1097" s="25" t="str">
        <f>VLOOKUP($A1097,Database!$A:$Y,20,FALSE)</f>
        <v/>
      </c>
      <c r="X1097" s="25" t="str">
        <f>VLOOKUP($A1097,Database!$A:$Y,21,FALSE)</f>
        <v/>
      </c>
      <c r="Y1097" s="25" t="str">
        <f ca="1">IF(C1097&lt;NOW(),IF(AND(P1097&gt;Q1097,W1097&gt;X1097),S1097,IF(AND(P1097=Q1097,W1097=X1097),T1097,IF(AND(P1097&lt;Q1097,W1097&lt;X1097),U1097,0))),"")</f>
        <v/>
      </c>
      <c r="Z1097" s="25">
        <f>IF(AND(P1097=W1097,Q1097=X1097),1,0)</f>
        <v>1</v>
      </c>
      <c r="AA1097" s="25" t="str">
        <f>IF(Z1097=0,"",IF(ISBLANK(VLOOKUP(A1097,Database!A:AA,22,FALSE)),"",VLOOKUP(A1097,Database!A:AA,22,FALSE)))</f>
        <v>Exact</v>
      </c>
      <c r="AB1097" s="25">
        <f ca="1">IFERROR(IF(AND(Y1097&lt;&gt;"",OR(V1097="Terminé",V1097="En cours")),VLOOKUP(AA1097,Setup_ScoreExactBonus!A:D,4,FALSE),0),0)</f>
        <v>0</v>
      </c>
      <c r="AC1097" s="31" t="str">
        <f ca="1">IF(Y1097&lt;&gt;"", Y1097 + IF(Z1097=1,AB1097, 0), "")</f>
        <v/>
      </c>
      <c r="AD1097" s="31">
        <f ca="1">SUMIFS(AC$2:AC1097,D$2:D1097,D1097)*IF(R1097=0,1,2)</f>
        <v>0</v>
      </c>
    </row>
    <row r="1098" spans="1:30" x14ac:dyDescent="0.35">
      <c r="A1098" s="31">
        <f>IF(ISBLANK(B1098),"",COUNTIF(B$2:B1098,B1098))-1</f>
        <v>28</v>
      </c>
      <c r="B1098" s="31">
        <v>5</v>
      </c>
      <c r="C1098" s="10">
        <f>VLOOKUP($A1098,Database!$A:$Y,7,FALSE)</f>
        <v>46192.125</v>
      </c>
      <c r="D1098" s="31" t="str">
        <f>VLOOKUP(Pronostics!$B1098,Setup_MPP!$A:$G,3,FALSE)</f>
        <v>_Jujul</v>
      </c>
      <c r="E1098" s="31" t="str">
        <f>VLOOKUP(Pronostics!$B1098,Setup_MPP!$A:$G,2,FALSE)</f>
        <v>Julie BOISSIERE</v>
      </c>
      <c r="F1098" s="31" t="str">
        <f>VLOOKUP($B1098,Setup_MPP!$A:$E,4,FALSE)</f>
        <v>#D890FF</v>
      </c>
      <c r="G1098" s="31" t="str">
        <f>VLOOKUP($B1098,Setup_MPP!$A:$E,5,FALSE)</f>
        <v>#B750EF</v>
      </c>
      <c r="H1098" s="31" t="str">
        <f>IFERROR(IF(AND(A1098&gt;=1,A1098&lt;=104),VLOOKUP($A1098,Location!$A:$J,6,FALSE),IF(A1098=0,"Avant l'ouverture",IF(OR(A1098=105,A1098=106),"Bonus"))),"")</f>
        <v>Tour 2</v>
      </c>
      <c r="I1098" s="31" t="str">
        <f>IF(LEFT(H1098,4)="Tour",VLOOKUP(A1098,Database!$A:$C,3,FALSE),"")</f>
        <v>A</v>
      </c>
      <c r="J1098" s="31" t="str">
        <f>VLOOKUP($A1098,Location!$A:$J,7,FALSE)</f>
        <v>Mexique</v>
      </c>
      <c r="K1098" s="31" t="str">
        <f>IFERROR(VLOOKUP(J1098,Setup_Team!$B:$C,2,FALSE), "TDB")</f>
        <v>MEX</v>
      </c>
      <c r="L1098" s="31" t="str">
        <f>VLOOKUP($A1098,Location!$A:$J,8,FALSE)</f>
        <v>Corée du Sud</v>
      </c>
      <c r="M1098" s="31" t="str">
        <f>IFERROR(VLOOKUP(L1098,Setup_Team!$B:$C,2,FALSE), "TDB")</f>
        <v>KOR</v>
      </c>
      <c r="N1098" s="31" t="str">
        <f>VLOOKUP($A1098,Location!$A:$J,9,FALSE)</f>
        <v>Zapopan</v>
      </c>
      <c r="O1098" s="31" t="str">
        <f>VLOOKUP($A1098,Location!$A:$J,10,FALSE)</f>
        <v>Estadio Akron</v>
      </c>
      <c r="R1098" s="31">
        <v>0</v>
      </c>
      <c r="S1098" s="25">
        <f>VLOOKUP($A1098,Database!$A:$Y,10,FALSE)</f>
        <v>69</v>
      </c>
      <c r="T1098" s="25">
        <f>VLOOKUP($A1098,Database!$A:$Y,11,FALSE)</f>
        <v>117</v>
      </c>
      <c r="U1098" s="25">
        <f>VLOOKUP($A1098,Database!$A:$Y,12,FALSE)</f>
        <v>129</v>
      </c>
      <c r="V1098" s="25" t="str">
        <f>VLOOKUP(A1098,Database!A:M,13,FALSE)</f>
        <v>À venir</v>
      </c>
      <c r="W1098" s="25" t="str">
        <f>VLOOKUP($A1098,Database!$A:$Y,20,FALSE)</f>
        <v/>
      </c>
      <c r="X1098" s="25" t="str">
        <f>VLOOKUP($A1098,Database!$A:$Y,21,FALSE)</f>
        <v/>
      </c>
      <c r="Y1098" s="25" t="str">
        <f ca="1">IF(C1098&lt;NOW(),IF(AND(P1098&gt;Q1098,W1098&gt;X1098),S1098,IF(AND(P1098=Q1098,W1098=X1098),T1098,IF(AND(P1098&lt;Q1098,W1098&lt;X1098),U1098,0))),"")</f>
        <v/>
      </c>
      <c r="Z1098" s="25">
        <f>IF(AND(P1098=W1098,Q1098=X1098),1,0)</f>
        <v>1</v>
      </c>
      <c r="AA1098" s="25" t="str">
        <f>IF(Z1098=0,"",IF(ISBLANK(VLOOKUP(A1098,Database!A:AA,22,FALSE)),"",VLOOKUP(A1098,Database!A:AA,22,FALSE)))</f>
        <v>Exact</v>
      </c>
      <c r="AB1098" s="25">
        <f ca="1">IFERROR(IF(AND(Y1098&lt;&gt;"",OR(V1098="Terminé",V1098="En cours")),VLOOKUP(AA1098,Setup_ScoreExactBonus!A:D,4,FALSE),0),0)</f>
        <v>0</v>
      </c>
      <c r="AC1098" s="31" t="str">
        <f ca="1">IF(Y1098&lt;&gt;"", Y1098 + IF(Z1098=1,AB1098, 0), "")</f>
        <v/>
      </c>
      <c r="AD1098" s="31">
        <f ca="1">SUMIFS(AC$2:AC1098,D$2:D1098,D1098)*IF(R1098=0,1,2)</f>
        <v>0</v>
      </c>
    </row>
    <row r="1099" spans="1:30" x14ac:dyDescent="0.35">
      <c r="A1099" s="31">
        <f>IF(ISBLANK(B1099),"",COUNTIF(B$2:B1099,B1099))-1</f>
        <v>28</v>
      </c>
      <c r="B1099" s="31">
        <v>6</v>
      </c>
      <c r="C1099" s="10">
        <f>VLOOKUP($A1099,Database!$A:$Y,7,FALSE)</f>
        <v>46192.125</v>
      </c>
      <c r="D1099" s="31" t="str">
        <f>VLOOKUP(Pronostics!$B1099,Setup_MPP!$A:$G,3,FALSE)</f>
        <v>Julay</v>
      </c>
      <c r="E1099" s="31" t="str">
        <f>VLOOKUP(Pronostics!$B1099,Setup_MPP!$A:$G,2,FALSE)</f>
        <v>Julie BOUCHARD</v>
      </c>
      <c r="F1099" s="31" t="str">
        <f>VLOOKUP($B1099,Setup_MPP!$A:$E,4,FALSE)</f>
        <v>#A6F7B1</v>
      </c>
      <c r="G1099" s="31" t="str">
        <f>VLOOKUP($B1099,Setup_MPP!$A:$E,5,FALSE)</f>
        <v>#6EC179</v>
      </c>
      <c r="H1099" s="31" t="str">
        <f>IFERROR(IF(AND(A1099&gt;=1,A1099&lt;=104),VLOOKUP($A1099,Location!$A:$J,6,FALSE),IF(A1099=0,"Avant l'ouverture",IF(OR(A1099=105,A1099=106),"Bonus"))),"")</f>
        <v>Tour 2</v>
      </c>
      <c r="I1099" s="31" t="str">
        <f>IF(LEFT(H1099,4)="Tour",VLOOKUP(A1099,Database!$A:$C,3,FALSE),"")</f>
        <v>A</v>
      </c>
      <c r="J1099" s="31" t="str">
        <f>VLOOKUP($A1099,Location!$A:$J,7,FALSE)</f>
        <v>Mexique</v>
      </c>
      <c r="K1099" s="31" t="str">
        <f>IFERROR(VLOOKUP(J1099,Setup_Team!$B:$C,2,FALSE), "TDB")</f>
        <v>MEX</v>
      </c>
      <c r="L1099" s="31" t="str">
        <f>VLOOKUP($A1099,Location!$A:$J,8,FALSE)</f>
        <v>Corée du Sud</v>
      </c>
      <c r="M1099" s="31" t="str">
        <f>IFERROR(VLOOKUP(L1099,Setup_Team!$B:$C,2,FALSE), "TDB")</f>
        <v>KOR</v>
      </c>
      <c r="N1099" s="31" t="str">
        <f>VLOOKUP($A1099,Location!$A:$J,9,FALSE)</f>
        <v>Zapopan</v>
      </c>
      <c r="O1099" s="31" t="str">
        <f>VLOOKUP($A1099,Location!$A:$J,10,FALSE)</f>
        <v>Estadio Akron</v>
      </c>
      <c r="R1099" s="31">
        <v>0</v>
      </c>
      <c r="S1099" s="25">
        <f>VLOOKUP($A1099,Database!$A:$Y,10,FALSE)</f>
        <v>69</v>
      </c>
      <c r="T1099" s="25">
        <f>VLOOKUP($A1099,Database!$A:$Y,11,FALSE)</f>
        <v>117</v>
      </c>
      <c r="U1099" s="25">
        <f>VLOOKUP($A1099,Database!$A:$Y,12,FALSE)</f>
        <v>129</v>
      </c>
      <c r="V1099" s="25" t="str">
        <f>VLOOKUP(A1099,Database!A:M,13,FALSE)</f>
        <v>À venir</v>
      </c>
      <c r="W1099" s="25" t="str">
        <f>VLOOKUP($A1099,Database!$A:$Y,20,FALSE)</f>
        <v/>
      </c>
      <c r="X1099" s="25" t="str">
        <f>VLOOKUP($A1099,Database!$A:$Y,21,FALSE)</f>
        <v/>
      </c>
      <c r="Y1099" s="25" t="str">
        <f ca="1">IF(C1099&lt;NOW(),IF(AND(P1099&gt;Q1099,W1099&gt;X1099),S1099,IF(AND(P1099=Q1099,W1099=X1099),T1099,IF(AND(P1099&lt;Q1099,W1099&lt;X1099),U1099,0))),"")</f>
        <v/>
      </c>
      <c r="Z1099" s="25">
        <f>IF(AND(P1099=W1099,Q1099=X1099),1,0)</f>
        <v>1</v>
      </c>
      <c r="AA1099" s="25" t="str">
        <f>IF(Z1099=0,"",IF(ISBLANK(VLOOKUP(A1099,Database!A:AA,22,FALSE)),"",VLOOKUP(A1099,Database!A:AA,22,FALSE)))</f>
        <v>Exact</v>
      </c>
      <c r="AB1099" s="25">
        <f ca="1">IFERROR(IF(AND(Y1099&lt;&gt;"",OR(V1099="Terminé",V1099="En cours")),VLOOKUP(AA1099,Setup_ScoreExactBonus!A:D,4,FALSE),0),0)</f>
        <v>0</v>
      </c>
      <c r="AC1099" s="31" t="str">
        <f ca="1">IF(Y1099&lt;&gt;"", Y1099 + IF(Z1099=1,AB1099, 0), "")</f>
        <v/>
      </c>
      <c r="AD1099" s="31">
        <f ca="1">SUMIFS(AC$2:AC1099,D$2:D1099,D1099)*IF(R1099=0,1,2)</f>
        <v>0</v>
      </c>
    </row>
    <row r="1100" spans="1:30" x14ac:dyDescent="0.35">
      <c r="A1100" s="31">
        <f>IF(ISBLANK(B1100),"",COUNTIF(B$2:B1100,B1100))-1</f>
        <v>28</v>
      </c>
      <c r="B1100" s="31">
        <v>7</v>
      </c>
      <c r="C1100" s="10">
        <f>VLOOKUP($A1100,Database!$A:$Y,7,FALSE)</f>
        <v>46192.125</v>
      </c>
      <c r="D1100" s="31" t="str">
        <f>VLOOKUP(Pronostics!$B1100,Setup_MPP!$A:$G,3,FALSE)</f>
        <v>__Vince__</v>
      </c>
      <c r="E1100" s="31" t="str">
        <f>VLOOKUP(Pronostics!$B1100,Setup_MPP!$A:$G,2,FALSE)</f>
        <v>Vincent FRAYSSE</v>
      </c>
      <c r="F1100" s="31" t="str">
        <f>VLOOKUP($B1100,Setup_MPP!$A:$E,4,FALSE)</f>
        <v>#B2EAE8</v>
      </c>
      <c r="G1100" s="31" t="str">
        <f>VLOOKUP($B1100,Setup_MPP!$A:$E,5,FALSE)</f>
        <v>#6CB4B1</v>
      </c>
      <c r="H1100" s="31" t="str">
        <f>IFERROR(IF(AND(A1100&gt;=1,A1100&lt;=104),VLOOKUP($A1100,Location!$A:$J,6,FALSE),IF(A1100=0,"Avant l'ouverture",IF(OR(A1100=105,A1100=106),"Bonus"))),"")</f>
        <v>Tour 2</v>
      </c>
      <c r="I1100" s="31" t="str">
        <f>IF(LEFT(H1100,4)="Tour",VLOOKUP(A1100,Database!$A:$C,3,FALSE),"")</f>
        <v>A</v>
      </c>
      <c r="J1100" s="31" t="str">
        <f>VLOOKUP($A1100,Location!$A:$J,7,FALSE)</f>
        <v>Mexique</v>
      </c>
      <c r="K1100" s="31" t="str">
        <f>IFERROR(VLOOKUP(J1100,Setup_Team!$B:$C,2,FALSE), "TDB")</f>
        <v>MEX</v>
      </c>
      <c r="L1100" s="31" t="str">
        <f>VLOOKUP($A1100,Location!$A:$J,8,FALSE)</f>
        <v>Corée du Sud</v>
      </c>
      <c r="M1100" s="31" t="str">
        <f>IFERROR(VLOOKUP(L1100,Setup_Team!$B:$C,2,FALSE), "TDB")</f>
        <v>KOR</v>
      </c>
      <c r="N1100" s="31" t="str">
        <f>VLOOKUP($A1100,Location!$A:$J,9,FALSE)</f>
        <v>Zapopan</v>
      </c>
      <c r="O1100" s="31" t="str">
        <f>VLOOKUP($A1100,Location!$A:$J,10,FALSE)</f>
        <v>Estadio Akron</v>
      </c>
      <c r="R1100" s="31">
        <v>0</v>
      </c>
      <c r="S1100" s="25">
        <f>VLOOKUP($A1100,Database!$A:$Y,10,FALSE)</f>
        <v>69</v>
      </c>
      <c r="T1100" s="25">
        <f>VLOOKUP($A1100,Database!$A:$Y,11,FALSE)</f>
        <v>117</v>
      </c>
      <c r="U1100" s="25">
        <f>VLOOKUP($A1100,Database!$A:$Y,12,FALSE)</f>
        <v>129</v>
      </c>
      <c r="V1100" s="25" t="str">
        <f>VLOOKUP(A1100,Database!A:M,13,FALSE)</f>
        <v>À venir</v>
      </c>
      <c r="W1100" s="25" t="str">
        <f>VLOOKUP($A1100,Database!$A:$Y,20,FALSE)</f>
        <v/>
      </c>
      <c r="X1100" s="25" t="str">
        <f>VLOOKUP($A1100,Database!$A:$Y,21,FALSE)</f>
        <v/>
      </c>
      <c r="Y1100" s="25" t="str">
        <f ca="1">IF(C1100&lt;NOW(),IF(AND(P1100&gt;Q1100,W1100&gt;X1100),S1100,IF(AND(P1100=Q1100,W1100=X1100),T1100,IF(AND(P1100&lt;Q1100,W1100&lt;X1100),U1100,0))),"")</f>
        <v/>
      </c>
      <c r="Z1100" s="25">
        <f>IF(AND(P1100=W1100,Q1100=X1100),1,0)</f>
        <v>1</v>
      </c>
      <c r="AA1100" s="25" t="str">
        <f>IF(Z1100=0,"",IF(ISBLANK(VLOOKUP(A1100,Database!A:AA,22,FALSE)),"",VLOOKUP(A1100,Database!A:AA,22,FALSE)))</f>
        <v>Exact</v>
      </c>
      <c r="AB1100" s="25">
        <f ca="1">IFERROR(IF(AND(Y1100&lt;&gt;"",OR(V1100="Terminé",V1100="En cours")),VLOOKUP(AA1100,Setup_ScoreExactBonus!A:D,4,FALSE),0),0)</f>
        <v>0</v>
      </c>
      <c r="AC1100" s="31" t="str">
        <f ca="1">IF(Y1100&lt;&gt;"", Y1100 + IF(Z1100=1,AB1100, 0), "")</f>
        <v/>
      </c>
      <c r="AD1100" s="31">
        <f ca="1">SUMIFS(AC$2:AC1100,D$2:D1100,D1100)*IF(R1100=0,1,2)</f>
        <v>0</v>
      </c>
    </row>
    <row r="1101" spans="1:30" x14ac:dyDescent="0.35">
      <c r="A1101" s="31">
        <f>IF(ISBLANK(B1101),"",COUNTIF(B$2:B1101,B1101))-1</f>
        <v>28</v>
      </c>
      <c r="B1101" s="31">
        <v>8</v>
      </c>
      <c r="C1101" s="10">
        <f>VLOOKUP($A1101,Database!$A:$Y,7,FALSE)</f>
        <v>46192.125</v>
      </c>
      <c r="D1101" s="31" t="str">
        <f>VLOOKUP(Pronostics!$B1101,Setup_MPP!$A:$G,3,FALSE)</f>
        <v>Louuiiis</v>
      </c>
      <c r="E1101" s="31" t="str">
        <f>VLOOKUP(Pronostics!$B1101,Setup_MPP!$A:$G,2,FALSE)</f>
        <v>Louis HARLE</v>
      </c>
      <c r="F1101" s="31" t="str">
        <f>VLOOKUP($B1101,Setup_MPP!$A:$E,4,FALSE)</f>
        <v>#EEF7B1</v>
      </c>
      <c r="G1101" s="31" t="str">
        <f>VLOOKUP($B1101,Setup_MPP!$A:$E,5,FALSE)</f>
        <v>#C1CB7D</v>
      </c>
      <c r="H1101" s="31" t="str">
        <f>IFERROR(IF(AND(A1101&gt;=1,A1101&lt;=104),VLOOKUP($A1101,Location!$A:$J,6,FALSE),IF(A1101=0,"Avant l'ouverture",IF(OR(A1101=105,A1101=106),"Bonus"))),"")</f>
        <v>Tour 2</v>
      </c>
      <c r="I1101" s="31" t="str">
        <f>IF(LEFT(H1101,4)="Tour",VLOOKUP(A1101,Database!$A:$C,3,FALSE),"")</f>
        <v>A</v>
      </c>
      <c r="J1101" s="31" t="str">
        <f>VLOOKUP($A1101,Location!$A:$J,7,FALSE)</f>
        <v>Mexique</v>
      </c>
      <c r="K1101" s="31" t="str">
        <f>IFERROR(VLOOKUP(J1101,Setup_Team!$B:$C,2,FALSE), "TDB")</f>
        <v>MEX</v>
      </c>
      <c r="L1101" s="31" t="str">
        <f>VLOOKUP($A1101,Location!$A:$J,8,FALSE)</f>
        <v>Corée du Sud</v>
      </c>
      <c r="M1101" s="31" t="str">
        <f>IFERROR(VLOOKUP(L1101,Setup_Team!$B:$C,2,FALSE), "TDB")</f>
        <v>KOR</v>
      </c>
      <c r="N1101" s="31" t="str">
        <f>VLOOKUP($A1101,Location!$A:$J,9,FALSE)</f>
        <v>Zapopan</v>
      </c>
      <c r="O1101" s="31" t="str">
        <f>VLOOKUP($A1101,Location!$A:$J,10,FALSE)</f>
        <v>Estadio Akron</v>
      </c>
      <c r="R1101" s="31">
        <v>0</v>
      </c>
      <c r="S1101" s="25">
        <f>VLOOKUP($A1101,Database!$A:$Y,10,FALSE)</f>
        <v>69</v>
      </c>
      <c r="T1101" s="25">
        <f>VLOOKUP($A1101,Database!$A:$Y,11,FALSE)</f>
        <v>117</v>
      </c>
      <c r="U1101" s="25">
        <f>VLOOKUP($A1101,Database!$A:$Y,12,FALSE)</f>
        <v>129</v>
      </c>
      <c r="V1101" s="25" t="str">
        <f>VLOOKUP(A1101,Database!A:M,13,FALSE)</f>
        <v>À venir</v>
      </c>
      <c r="W1101" s="25" t="str">
        <f>VLOOKUP($A1101,Database!$A:$Y,20,FALSE)</f>
        <v/>
      </c>
      <c r="X1101" s="25" t="str">
        <f>VLOOKUP($A1101,Database!$A:$Y,21,FALSE)</f>
        <v/>
      </c>
      <c r="Y1101" s="25" t="str">
        <f ca="1">IF(C1101&lt;NOW(),IF(AND(P1101&gt;Q1101,W1101&gt;X1101),S1101,IF(AND(P1101=Q1101,W1101=X1101),T1101,IF(AND(P1101&lt;Q1101,W1101&lt;X1101),U1101,0))),"")</f>
        <v/>
      </c>
      <c r="Z1101" s="25">
        <f>IF(AND(P1101=W1101,Q1101=X1101),1,0)</f>
        <v>1</v>
      </c>
      <c r="AA1101" s="25" t="str">
        <f>IF(Z1101=0,"",IF(ISBLANK(VLOOKUP(A1101,Database!A:AA,22,FALSE)),"",VLOOKUP(A1101,Database!A:AA,22,FALSE)))</f>
        <v>Exact</v>
      </c>
      <c r="AB1101" s="25">
        <f ca="1">IFERROR(IF(AND(Y1101&lt;&gt;"",OR(V1101="Terminé",V1101="En cours")),VLOOKUP(AA1101,Setup_ScoreExactBonus!A:D,4,FALSE),0),0)</f>
        <v>0</v>
      </c>
      <c r="AC1101" s="31" t="str">
        <f ca="1">IF(Y1101&lt;&gt;"", Y1101 + IF(Z1101=1,AB1101, 0), "")</f>
        <v/>
      </c>
      <c r="AD1101" s="31">
        <f ca="1">SUMIFS(AC$2:AC1101,D$2:D1101,D1101)*IF(R1101=0,1,2)</f>
        <v>0</v>
      </c>
    </row>
    <row r="1102" spans="1:30" x14ac:dyDescent="0.35">
      <c r="A1102" s="31">
        <f>IF(ISBLANK(B1102),"",COUNTIF(B$2:B1102,B1102))-1</f>
        <v>28</v>
      </c>
      <c r="B1102" s="31">
        <v>9</v>
      </c>
      <c r="C1102" s="10">
        <f>VLOOKUP($A1102,Database!$A:$Y,7,FALSE)</f>
        <v>46192.125</v>
      </c>
      <c r="D1102" s="31" t="str">
        <f>VLOOKUP(Pronostics!$B1102,Setup_MPP!$A:$G,3,FALSE)</f>
        <v>Aurelien_dqp</v>
      </c>
      <c r="E1102" s="31" t="str">
        <f>VLOOKUP(Pronostics!$B1102,Setup_MPP!$A:$G,2,FALSE)</f>
        <v>Aurélien DE POULPIQUET</v>
      </c>
      <c r="F1102" s="31" t="str">
        <f>VLOOKUP($B1102,Setup_MPP!$A:$E,4,FALSE)</f>
        <v>#F4EA9D</v>
      </c>
      <c r="G1102" s="31" t="str">
        <f>VLOOKUP($B1102,Setup_MPP!$A:$E,5,FALSE)</f>
        <v>#D2C458</v>
      </c>
      <c r="H1102" s="31" t="str">
        <f>IFERROR(IF(AND(A1102&gt;=1,A1102&lt;=104),VLOOKUP($A1102,Location!$A:$J,6,FALSE),IF(A1102=0,"Avant l'ouverture",IF(OR(A1102=105,A1102=106),"Bonus"))),"")</f>
        <v>Tour 2</v>
      </c>
      <c r="I1102" s="31" t="str">
        <f>IF(LEFT(H1102,4)="Tour",VLOOKUP(A1102,Database!$A:$C,3,FALSE),"")</f>
        <v>A</v>
      </c>
      <c r="J1102" s="31" t="str">
        <f>VLOOKUP($A1102,Location!$A:$J,7,FALSE)</f>
        <v>Mexique</v>
      </c>
      <c r="K1102" s="31" t="str">
        <f>IFERROR(VLOOKUP(J1102,Setup_Team!$B:$C,2,FALSE), "TDB")</f>
        <v>MEX</v>
      </c>
      <c r="L1102" s="31" t="str">
        <f>VLOOKUP($A1102,Location!$A:$J,8,FALSE)</f>
        <v>Corée du Sud</v>
      </c>
      <c r="M1102" s="31" t="str">
        <f>IFERROR(VLOOKUP(L1102,Setup_Team!$B:$C,2,FALSE), "TDB")</f>
        <v>KOR</v>
      </c>
      <c r="N1102" s="31" t="str">
        <f>VLOOKUP($A1102,Location!$A:$J,9,FALSE)</f>
        <v>Zapopan</v>
      </c>
      <c r="O1102" s="31" t="str">
        <f>VLOOKUP($A1102,Location!$A:$J,10,FALSE)</f>
        <v>Estadio Akron</v>
      </c>
      <c r="R1102" s="31">
        <v>0</v>
      </c>
      <c r="S1102" s="25">
        <f>VLOOKUP($A1102,Database!$A:$Y,10,FALSE)</f>
        <v>69</v>
      </c>
      <c r="T1102" s="25">
        <f>VLOOKUP($A1102,Database!$A:$Y,11,FALSE)</f>
        <v>117</v>
      </c>
      <c r="U1102" s="25">
        <f>VLOOKUP($A1102,Database!$A:$Y,12,FALSE)</f>
        <v>129</v>
      </c>
      <c r="V1102" s="25" t="str">
        <f>VLOOKUP(A1102,Database!A:M,13,FALSE)</f>
        <v>À venir</v>
      </c>
      <c r="W1102" s="25" t="str">
        <f>VLOOKUP($A1102,Database!$A:$Y,20,FALSE)</f>
        <v/>
      </c>
      <c r="X1102" s="25" t="str">
        <f>VLOOKUP($A1102,Database!$A:$Y,21,FALSE)</f>
        <v/>
      </c>
      <c r="Y1102" s="25" t="str">
        <f ca="1">IF(C1102&lt;NOW(),IF(AND(P1102&gt;Q1102,W1102&gt;X1102),S1102,IF(AND(P1102=Q1102,W1102=X1102),T1102,IF(AND(P1102&lt;Q1102,W1102&lt;X1102),U1102,0))),"")</f>
        <v/>
      </c>
      <c r="Z1102" s="25">
        <f>IF(AND(P1102=W1102,Q1102=X1102),1,0)</f>
        <v>1</v>
      </c>
      <c r="AA1102" s="25" t="str">
        <f>IF(Z1102=0,"",IF(ISBLANK(VLOOKUP(A1102,Database!A:AA,22,FALSE)),"",VLOOKUP(A1102,Database!A:AA,22,FALSE)))</f>
        <v>Exact</v>
      </c>
      <c r="AB1102" s="25">
        <f ca="1">IFERROR(IF(AND(Y1102&lt;&gt;"",OR(V1102="Terminé",V1102="En cours")),VLOOKUP(AA1102,Setup_ScoreExactBonus!A:D,4,FALSE),0),0)</f>
        <v>0</v>
      </c>
      <c r="AC1102" s="31" t="str">
        <f ca="1">IF(Y1102&lt;&gt;"", Y1102 + IF(Z1102=1,AB1102, 0), "")</f>
        <v/>
      </c>
      <c r="AD1102" s="31">
        <f ca="1">SUMIFS(AC$2:AC1102,D$2:D1102,D1102)*IF(R1102=0,1,2)</f>
        <v>0</v>
      </c>
    </row>
    <row r="1103" spans="1:30" x14ac:dyDescent="0.35">
      <c r="A1103" s="31">
        <f>IF(ISBLANK(B1103),"",COUNTIF(B$2:B1103,B1103))-1</f>
        <v>28</v>
      </c>
      <c r="B1103" s="31">
        <v>10</v>
      </c>
      <c r="C1103" s="10">
        <f>VLOOKUP($A1103,Database!$A:$Y,7,FALSE)</f>
        <v>46192.125</v>
      </c>
      <c r="D1103" s="31" t="str">
        <f>VLOOKUP(Pronostics!$B1103,Setup_MPP!$A:$G,3,FALSE)</f>
        <v>RandomPaul</v>
      </c>
      <c r="E1103" s="31" t="str">
        <f>VLOOKUP(Pronostics!$B1103,Setup_MPP!$A:$G,2,FALSE)</f>
        <v>Paul MONTESINOS</v>
      </c>
      <c r="F1103" s="31" t="str">
        <f>VLOOKUP($B1103,Setup_MPP!$A:$E,4,FALSE)</f>
        <v>#C4B0FF</v>
      </c>
      <c r="G1103" s="31" t="str">
        <f>VLOOKUP($B1103,Setup_MPP!$A:$E,5,FALSE)</f>
        <v>#7F66C8</v>
      </c>
      <c r="H1103" s="31" t="str">
        <f>IFERROR(IF(AND(A1103&gt;=1,A1103&lt;=104),VLOOKUP($A1103,Location!$A:$J,6,FALSE),IF(A1103=0,"Avant l'ouverture",IF(OR(A1103=105,A1103=106),"Bonus"))),"")</f>
        <v>Tour 2</v>
      </c>
      <c r="I1103" s="31" t="str">
        <f>IF(LEFT(H1103,4)="Tour",VLOOKUP(A1103,Database!$A:$C,3,FALSE),"")</f>
        <v>A</v>
      </c>
      <c r="J1103" s="31" t="str">
        <f>VLOOKUP($A1103,Location!$A:$J,7,FALSE)</f>
        <v>Mexique</v>
      </c>
      <c r="K1103" s="31" t="str">
        <f>IFERROR(VLOOKUP(J1103,Setup_Team!$B:$C,2,FALSE), "TDB")</f>
        <v>MEX</v>
      </c>
      <c r="L1103" s="31" t="str">
        <f>VLOOKUP($A1103,Location!$A:$J,8,FALSE)</f>
        <v>Corée du Sud</v>
      </c>
      <c r="M1103" s="31" t="str">
        <f>IFERROR(VLOOKUP(L1103,Setup_Team!$B:$C,2,FALSE), "TDB")</f>
        <v>KOR</v>
      </c>
      <c r="N1103" s="31" t="str">
        <f>VLOOKUP($A1103,Location!$A:$J,9,FALSE)</f>
        <v>Zapopan</v>
      </c>
      <c r="O1103" s="31" t="str">
        <f>VLOOKUP($A1103,Location!$A:$J,10,FALSE)</f>
        <v>Estadio Akron</v>
      </c>
      <c r="R1103" s="31">
        <v>0</v>
      </c>
      <c r="S1103" s="25">
        <f>VLOOKUP($A1103,Database!$A:$Y,10,FALSE)</f>
        <v>69</v>
      </c>
      <c r="T1103" s="25">
        <f>VLOOKUP($A1103,Database!$A:$Y,11,FALSE)</f>
        <v>117</v>
      </c>
      <c r="U1103" s="25">
        <f>VLOOKUP($A1103,Database!$A:$Y,12,FALSE)</f>
        <v>129</v>
      </c>
      <c r="V1103" s="25" t="str">
        <f>VLOOKUP(A1103,Database!A:M,13,FALSE)</f>
        <v>À venir</v>
      </c>
      <c r="W1103" s="25" t="str">
        <f>VLOOKUP($A1103,Database!$A:$Y,20,FALSE)</f>
        <v/>
      </c>
      <c r="X1103" s="25" t="str">
        <f>VLOOKUP($A1103,Database!$A:$Y,21,FALSE)</f>
        <v/>
      </c>
      <c r="Y1103" s="25" t="str">
        <f ca="1">IF(C1103&lt;NOW(),IF(AND(P1103&gt;Q1103,W1103&gt;X1103),S1103,IF(AND(P1103=Q1103,W1103=X1103),T1103,IF(AND(P1103&lt;Q1103,W1103&lt;X1103),U1103,0))),"")</f>
        <v/>
      </c>
      <c r="Z1103" s="25">
        <f>IF(AND(P1103=W1103,Q1103=X1103),1,0)</f>
        <v>1</v>
      </c>
      <c r="AA1103" s="25" t="str">
        <f>IF(Z1103=0,"",IF(ISBLANK(VLOOKUP(A1103,Database!A:AA,22,FALSE)),"",VLOOKUP(A1103,Database!A:AA,22,FALSE)))</f>
        <v>Exact</v>
      </c>
      <c r="AB1103" s="25">
        <f ca="1">IFERROR(IF(AND(Y1103&lt;&gt;"",OR(V1103="Terminé",V1103="En cours")),VLOOKUP(AA1103,Setup_ScoreExactBonus!A:D,4,FALSE),0),0)</f>
        <v>0</v>
      </c>
      <c r="AC1103" s="31" t="str">
        <f ca="1">IF(Y1103&lt;&gt;"", Y1103 + IF(Z1103=1,AB1103, 0), "")</f>
        <v/>
      </c>
      <c r="AD1103" s="31">
        <f ca="1">SUMIFS(AC$2:AC1103,D$2:D1103,D1103)*IF(R1103=0,1,2)</f>
        <v>0</v>
      </c>
    </row>
    <row r="1104" spans="1:30" x14ac:dyDescent="0.35">
      <c r="A1104" s="31">
        <f>IF(ISBLANK(B1104),"",COUNTIF(B$2:B1104,B1104))-1</f>
        <v>28</v>
      </c>
      <c r="B1104" s="31">
        <v>11</v>
      </c>
      <c r="C1104" s="10">
        <f>VLOOKUP($A1104,Database!$A:$Y,7,FALSE)</f>
        <v>46192.125</v>
      </c>
      <c r="D1104" s="31" t="str">
        <f>VLOOKUP(Pronostics!$B1104,Setup_MPP!$A:$G,3,FALSE)</f>
        <v>Kinsley#8SA6T</v>
      </c>
      <c r="E1104" s="31" t="str">
        <f>VLOOKUP(Pronostics!$B1104,Setup_MPP!$A:$G,2,FALSE)</f>
        <v>Kinsley ROQUE</v>
      </c>
      <c r="F1104" s="31" t="str">
        <f>VLOOKUP($B1104,Setup_MPP!$A:$E,4,FALSE)</f>
        <v>#CBEBBA</v>
      </c>
      <c r="G1104" s="31" t="str">
        <f>VLOOKUP($B1104,Setup_MPP!$A:$E,5,FALSE)</f>
        <v>#70BC6E</v>
      </c>
      <c r="H1104" s="31" t="str">
        <f>IFERROR(IF(AND(A1104&gt;=1,A1104&lt;=104),VLOOKUP($A1104,Location!$A:$J,6,FALSE),IF(A1104=0,"Avant l'ouverture",IF(OR(A1104=105,A1104=106),"Bonus"))),"")</f>
        <v>Tour 2</v>
      </c>
      <c r="I1104" s="31" t="str">
        <f>IF(LEFT(H1104,4)="Tour",VLOOKUP(A1104,Database!$A:$C,3,FALSE),"")</f>
        <v>A</v>
      </c>
      <c r="J1104" s="31" t="str">
        <f>VLOOKUP($A1104,Location!$A:$J,7,FALSE)</f>
        <v>Mexique</v>
      </c>
      <c r="K1104" s="31" t="str">
        <f>IFERROR(VLOOKUP(J1104,Setup_Team!$B:$C,2,FALSE), "TDB")</f>
        <v>MEX</v>
      </c>
      <c r="L1104" s="31" t="str">
        <f>VLOOKUP($A1104,Location!$A:$J,8,FALSE)</f>
        <v>Corée du Sud</v>
      </c>
      <c r="M1104" s="31" t="str">
        <f>IFERROR(VLOOKUP(L1104,Setup_Team!$B:$C,2,FALSE), "TDB")</f>
        <v>KOR</v>
      </c>
      <c r="N1104" s="31" t="str">
        <f>VLOOKUP($A1104,Location!$A:$J,9,FALSE)</f>
        <v>Zapopan</v>
      </c>
      <c r="O1104" s="31" t="str">
        <f>VLOOKUP($A1104,Location!$A:$J,10,FALSE)</f>
        <v>Estadio Akron</v>
      </c>
      <c r="R1104" s="31">
        <v>0</v>
      </c>
      <c r="S1104" s="25">
        <f>VLOOKUP($A1104,Database!$A:$Y,10,FALSE)</f>
        <v>69</v>
      </c>
      <c r="T1104" s="25">
        <f>VLOOKUP($A1104,Database!$A:$Y,11,FALSE)</f>
        <v>117</v>
      </c>
      <c r="U1104" s="25">
        <f>VLOOKUP($A1104,Database!$A:$Y,12,FALSE)</f>
        <v>129</v>
      </c>
      <c r="V1104" s="25" t="str">
        <f>VLOOKUP(A1104,Database!A:M,13,FALSE)</f>
        <v>À venir</v>
      </c>
      <c r="W1104" s="25" t="str">
        <f>VLOOKUP($A1104,Database!$A:$Y,20,FALSE)</f>
        <v/>
      </c>
      <c r="X1104" s="25" t="str">
        <f>VLOOKUP($A1104,Database!$A:$Y,21,FALSE)</f>
        <v/>
      </c>
      <c r="Y1104" s="25" t="str">
        <f ca="1">IF(C1104&lt;NOW(),IF(AND(P1104&gt;Q1104,W1104&gt;X1104),S1104,IF(AND(P1104=Q1104,W1104=X1104),T1104,IF(AND(P1104&lt;Q1104,W1104&lt;X1104),U1104,0))),"")</f>
        <v/>
      </c>
      <c r="Z1104" s="25">
        <f>IF(AND(P1104=W1104,Q1104=X1104),1,0)</f>
        <v>1</v>
      </c>
      <c r="AA1104" s="25" t="str">
        <f>IF(Z1104=0,"",IF(ISBLANK(VLOOKUP(A1104,Database!A:AA,22,FALSE)),"",VLOOKUP(A1104,Database!A:AA,22,FALSE)))</f>
        <v>Exact</v>
      </c>
      <c r="AB1104" s="25">
        <f ca="1">IFERROR(IF(AND(Y1104&lt;&gt;"",OR(V1104="Terminé",V1104="En cours")),VLOOKUP(AA1104,Setup_ScoreExactBonus!A:D,4,FALSE),0),0)</f>
        <v>0</v>
      </c>
      <c r="AC1104" s="31" t="str">
        <f ca="1">IF(Y1104&lt;&gt;"", Y1104 + IF(Z1104=1,AB1104, 0), "")</f>
        <v/>
      </c>
      <c r="AD1104" s="31">
        <f ca="1">SUMIFS(AC$2:AC1104,D$2:D1104,D1104)*IF(R1104=0,1,2)</f>
        <v>0</v>
      </c>
    </row>
    <row r="1105" spans="1:30" x14ac:dyDescent="0.35">
      <c r="A1105" s="31">
        <f>IF(ISBLANK(B1105),"",COUNTIF(B$2:B1105,B1105))-1</f>
        <v>28</v>
      </c>
      <c r="B1105" s="31">
        <v>12</v>
      </c>
      <c r="C1105" s="10">
        <f>VLOOKUP($A1105,Database!$A:$Y,7,FALSE)</f>
        <v>46192.125</v>
      </c>
      <c r="D1105" s="31" t="str">
        <f>VLOOKUP(Pronostics!$B1105,Setup_MPP!$A:$G,3,FALSE)</f>
        <v>Jaouad1</v>
      </c>
      <c r="E1105" s="31" t="str">
        <f>VLOOKUP(Pronostics!$B1105,Setup_MPP!$A:$G,2,FALSE)</f>
        <v>Jaouad SETTI</v>
      </c>
      <c r="F1105" s="31" t="str">
        <f>VLOOKUP($B1105,Setup_MPP!$A:$E,4,FALSE)</f>
        <v>#C2D4FF</v>
      </c>
      <c r="G1105" s="31" t="str">
        <f>VLOOKUP($B1105,Setup_MPP!$A:$E,5,FALSE)</f>
        <v>#6586D5</v>
      </c>
      <c r="H1105" s="31" t="str">
        <f>IFERROR(IF(AND(A1105&gt;=1,A1105&lt;=104),VLOOKUP($A1105,Location!$A:$J,6,FALSE),IF(A1105=0,"Avant l'ouverture",IF(OR(A1105=105,A1105=106),"Bonus"))),"")</f>
        <v>Tour 2</v>
      </c>
      <c r="I1105" s="31" t="str">
        <f>IF(LEFT(H1105,4)="Tour",VLOOKUP(A1105,Database!$A:$C,3,FALSE),"")</f>
        <v>A</v>
      </c>
      <c r="J1105" s="31" t="str">
        <f>VLOOKUP($A1105,Location!$A:$J,7,FALSE)</f>
        <v>Mexique</v>
      </c>
      <c r="K1105" s="31" t="str">
        <f>IFERROR(VLOOKUP(J1105,Setup_Team!$B:$C,2,FALSE), "TDB")</f>
        <v>MEX</v>
      </c>
      <c r="L1105" s="31" t="str">
        <f>VLOOKUP($A1105,Location!$A:$J,8,FALSE)</f>
        <v>Corée du Sud</v>
      </c>
      <c r="M1105" s="31" t="str">
        <f>IFERROR(VLOOKUP(L1105,Setup_Team!$B:$C,2,FALSE), "TDB")</f>
        <v>KOR</v>
      </c>
      <c r="N1105" s="31" t="str">
        <f>VLOOKUP($A1105,Location!$A:$J,9,FALSE)</f>
        <v>Zapopan</v>
      </c>
      <c r="O1105" s="31" t="str">
        <f>VLOOKUP($A1105,Location!$A:$J,10,FALSE)</f>
        <v>Estadio Akron</v>
      </c>
      <c r="R1105" s="31">
        <v>0</v>
      </c>
      <c r="S1105" s="25">
        <f>VLOOKUP($A1105,Database!$A:$Y,10,FALSE)</f>
        <v>69</v>
      </c>
      <c r="T1105" s="25">
        <f>VLOOKUP($A1105,Database!$A:$Y,11,FALSE)</f>
        <v>117</v>
      </c>
      <c r="U1105" s="25">
        <f>VLOOKUP($A1105,Database!$A:$Y,12,FALSE)</f>
        <v>129</v>
      </c>
      <c r="V1105" s="25" t="str">
        <f>VLOOKUP(A1105,Database!A:M,13,FALSE)</f>
        <v>À venir</v>
      </c>
      <c r="W1105" s="25" t="str">
        <f>VLOOKUP($A1105,Database!$A:$Y,20,FALSE)</f>
        <v/>
      </c>
      <c r="X1105" s="25" t="str">
        <f>VLOOKUP($A1105,Database!$A:$Y,21,FALSE)</f>
        <v/>
      </c>
      <c r="Y1105" s="25" t="str">
        <f ca="1">IF(C1105&lt;NOW(),IF(AND(P1105&gt;Q1105,W1105&gt;X1105),S1105,IF(AND(P1105=Q1105,W1105=X1105),T1105,IF(AND(P1105&lt;Q1105,W1105&lt;X1105),U1105,0))),"")</f>
        <v/>
      </c>
      <c r="Z1105" s="25">
        <f>IF(AND(P1105=W1105,Q1105=X1105),1,0)</f>
        <v>1</v>
      </c>
      <c r="AA1105" s="25" t="str">
        <f>IF(Z1105=0,"",IF(ISBLANK(VLOOKUP(A1105,Database!A:AA,22,FALSE)),"",VLOOKUP(A1105,Database!A:AA,22,FALSE)))</f>
        <v>Exact</v>
      </c>
      <c r="AB1105" s="25">
        <f ca="1">IFERROR(IF(AND(Y1105&lt;&gt;"",OR(V1105="Terminé",V1105="En cours")),VLOOKUP(AA1105,Setup_ScoreExactBonus!A:D,4,FALSE),0),0)</f>
        <v>0</v>
      </c>
      <c r="AC1105" s="31" t="str">
        <f ca="1">IF(Y1105&lt;&gt;"", Y1105 + IF(Z1105=1,AB1105, 0), "")</f>
        <v/>
      </c>
      <c r="AD1105" s="31">
        <f ca="1">SUMIFS(AC$2:AC1105,D$2:D1105,D1105)*IF(R1105=0,1,2)</f>
        <v>0</v>
      </c>
    </row>
    <row r="1106" spans="1:30" x14ac:dyDescent="0.35">
      <c r="A1106" s="31">
        <f>IF(ISBLANK(B1106),"",COUNTIF(B$2:B1106,B1106))-1</f>
        <v>28</v>
      </c>
      <c r="B1106" s="31">
        <v>13</v>
      </c>
      <c r="C1106" s="10">
        <f>VLOOKUP($A1106,Database!$A:$Y,7,FALSE)</f>
        <v>46192.125</v>
      </c>
      <c r="D1106" s="31" t="str">
        <f>VLOOKUP(Pronostics!$B1106,Setup_MPP!$A:$G,3,FALSE)</f>
        <v>Julien_I</v>
      </c>
      <c r="E1106" s="31" t="str">
        <f>VLOOKUP(Pronostics!$B1106,Setup_MPP!$A:$G,2,FALSE)</f>
        <v>Julien INGE</v>
      </c>
      <c r="F1106" s="31" t="str">
        <f>VLOOKUP($B1106,Setup_MPP!$A:$E,4,FALSE)</f>
        <v>#C1E0EF</v>
      </c>
      <c r="G1106" s="31" t="str">
        <f>VLOOKUP($B1106,Setup_MPP!$A:$E,5,FALSE)</f>
        <v>#4F91B2</v>
      </c>
      <c r="H1106" s="31" t="str">
        <f>IFERROR(IF(AND(A1106&gt;=1,A1106&lt;=104),VLOOKUP($A1106,Location!$A:$J,6,FALSE),IF(A1106=0,"Avant l'ouverture",IF(OR(A1106=105,A1106=106),"Bonus"))),"")</f>
        <v>Tour 2</v>
      </c>
      <c r="I1106" s="31" t="str">
        <f>IF(LEFT(H1106,4)="Tour",VLOOKUP(A1106,Database!$A:$C,3,FALSE),"")</f>
        <v>A</v>
      </c>
      <c r="J1106" s="31" t="str">
        <f>VLOOKUP($A1106,Location!$A:$J,7,FALSE)</f>
        <v>Mexique</v>
      </c>
      <c r="K1106" s="31" t="str">
        <f>IFERROR(VLOOKUP(J1106,Setup_Team!$B:$C,2,FALSE), "TDB")</f>
        <v>MEX</v>
      </c>
      <c r="L1106" s="31" t="str">
        <f>VLOOKUP($A1106,Location!$A:$J,8,FALSE)</f>
        <v>Corée du Sud</v>
      </c>
      <c r="M1106" s="31" t="str">
        <f>IFERROR(VLOOKUP(L1106,Setup_Team!$B:$C,2,FALSE), "TDB")</f>
        <v>KOR</v>
      </c>
      <c r="N1106" s="31" t="str">
        <f>VLOOKUP($A1106,Location!$A:$J,9,FALSE)</f>
        <v>Zapopan</v>
      </c>
      <c r="O1106" s="31" t="str">
        <f>VLOOKUP($A1106,Location!$A:$J,10,FALSE)</f>
        <v>Estadio Akron</v>
      </c>
      <c r="R1106" s="31">
        <v>0</v>
      </c>
      <c r="S1106" s="25">
        <f>VLOOKUP($A1106,Database!$A:$Y,10,FALSE)</f>
        <v>69</v>
      </c>
      <c r="T1106" s="25">
        <f>VLOOKUP($A1106,Database!$A:$Y,11,FALSE)</f>
        <v>117</v>
      </c>
      <c r="U1106" s="25">
        <f>VLOOKUP($A1106,Database!$A:$Y,12,FALSE)</f>
        <v>129</v>
      </c>
      <c r="V1106" s="25" t="str">
        <f>VLOOKUP(A1106,Database!A:M,13,FALSE)</f>
        <v>À venir</v>
      </c>
      <c r="W1106" s="25" t="str">
        <f>VLOOKUP($A1106,Database!$A:$Y,20,FALSE)</f>
        <v/>
      </c>
      <c r="X1106" s="25" t="str">
        <f>VLOOKUP($A1106,Database!$A:$Y,21,FALSE)</f>
        <v/>
      </c>
      <c r="Y1106" s="25" t="str">
        <f ca="1">IF(C1106&lt;NOW(),IF(AND(P1106&gt;Q1106,W1106&gt;X1106),S1106,IF(AND(P1106=Q1106,W1106=X1106),T1106,IF(AND(P1106&lt;Q1106,W1106&lt;X1106),U1106,0))),"")</f>
        <v/>
      </c>
      <c r="Z1106" s="25">
        <f>IF(AND(P1106=W1106,Q1106=X1106),1,0)</f>
        <v>1</v>
      </c>
      <c r="AA1106" s="25" t="str">
        <f>IF(Z1106=0,"",IF(ISBLANK(VLOOKUP(A1106,Database!A:AA,22,FALSE)),"",VLOOKUP(A1106,Database!A:AA,22,FALSE)))</f>
        <v>Exact</v>
      </c>
      <c r="AB1106" s="25">
        <f ca="1">IFERROR(IF(AND(Y1106&lt;&gt;"",OR(V1106="Terminé",V1106="En cours")),VLOOKUP(AA1106,Setup_ScoreExactBonus!A:D,4,FALSE),0),0)</f>
        <v>0</v>
      </c>
      <c r="AC1106" s="31" t="str">
        <f ca="1">IF(Y1106&lt;&gt;"", Y1106 + IF(Z1106=1,AB1106, 0), "")</f>
        <v/>
      </c>
      <c r="AD1106" s="31">
        <f ca="1">SUMIFS(AC$2:AC1106,D$2:D1106,D1106)*IF(R1106=0,1,2)</f>
        <v>0</v>
      </c>
    </row>
    <row r="1107" spans="1:30" x14ac:dyDescent="0.35">
      <c r="A1107" s="31">
        <f>IF(ISBLANK(B1107),"",COUNTIF(B$2:B1107,B1107))-1</f>
        <v>28</v>
      </c>
      <c r="B1107" s="31">
        <v>14</v>
      </c>
      <c r="C1107" s="10">
        <f>VLOOKUP($A1107,Database!$A:$Y,7,FALSE)</f>
        <v>46192.125</v>
      </c>
      <c r="D1107" s="31" t="str">
        <f>VLOOKUP(Pronostics!$B1107,Setup_MPP!$A:$G,3,FALSE)</f>
        <v>MarieEYT</v>
      </c>
      <c r="E1107" s="31" t="str">
        <f>VLOOKUP(Pronostics!$B1107,Setup_MPP!$A:$G,2,FALSE)</f>
        <v>Marie EXBRAYAT</v>
      </c>
      <c r="F1107" s="31" t="str">
        <f>VLOOKUP($B1107,Setup_MPP!$A:$E,4,FALSE)</f>
        <v>#FFAFD2</v>
      </c>
      <c r="G1107" s="31" t="str">
        <f>VLOOKUP($B1107,Setup_MPP!$A:$E,5,FALSE)</f>
        <v>#F2589B</v>
      </c>
      <c r="H1107" s="31" t="str">
        <f>IFERROR(IF(AND(A1107&gt;=1,A1107&lt;=104),VLOOKUP($A1107,Location!$A:$J,6,FALSE),IF(A1107=0,"Avant l'ouverture",IF(OR(A1107=105,A1107=106),"Bonus"))),"")</f>
        <v>Tour 2</v>
      </c>
      <c r="I1107" s="31" t="str">
        <f>IF(LEFT(H1107,4)="Tour",VLOOKUP(A1107,Database!$A:$C,3,FALSE),"")</f>
        <v>A</v>
      </c>
      <c r="J1107" s="31" t="str">
        <f>VLOOKUP($A1107,Location!$A:$J,7,FALSE)</f>
        <v>Mexique</v>
      </c>
      <c r="K1107" s="31" t="str">
        <f>IFERROR(VLOOKUP(J1107,Setup_Team!$B:$C,2,FALSE), "TDB")</f>
        <v>MEX</v>
      </c>
      <c r="L1107" s="31" t="str">
        <f>VLOOKUP($A1107,Location!$A:$J,8,FALSE)</f>
        <v>Corée du Sud</v>
      </c>
      <c r="M1107" s="31" t="str">
        <f>IFERROR(VLOOKUP(L1107,Setup_Team!$B:$C,2,FALSE), "TDB")</f>
        <v>KOR</v>
      </c>
      <c r="N1107" s="31" t="str">
        <f>VLOOKUP($A1107,Location!$A:$J,9,FALSE)</f>
        <v>Zapopan</v>
      </c>
      <c r="O1107" s="31" t="str">
        <f>VLOOKUP($A1107,Location!$A:$J,10,FALSE)</f>
        <v>Estadio Akron</v>
      </c>
      <c r="R1107" s="31">
        <v>0</v>
      </c>
      <c r="S1107" s="25">
        <f>VLOOKUP($A1107,Database!$A:$Y,10,FALSE)</f>
        <v>69</v>
      </c>
      <c r="T1107" s="25">
        <f>VLOOKUP($A1107,Database!$A:$Y,11,FALSE)</f>
        <v>117</v>
      </c>
      <c r="U1107" s="25">
        <f>VLOOKUP($A1107,Database!$A:$Y,12,FALSE)</f>
        <v>129</v>
      </c>
      <c r="V1107" s="25" t="str">
        <f>VLOOKUP(A1107,Database!A:M,13,FALSE)</f>
        <v>À venir</v>
      </c>
      <c r="W1107" s="25" t="str">
        <f>VLOOKUP($A1107,Database!$A:$Y,20,FALSE)</f>
        <v/>
      </c>
      <c r="X1107" s="25" t="str">
        <f>VLOOKUP($A1107,Database!$A:$Y,21,FALSE)</f>
        <v/>
      </c>
      <c r="Y1107" s="25" t="str">
        <f ca="1">IF(C1107&lt;NOW(),IF(AND(P1107&gt;Q1107,W1107&gt;X1107),S1107,IF(AND(P1107=Q1107,W1107=X1107),T1107,IF(AND(P1107&lt;Q1107,W1107&lt;X1107),U1107,0))),"")</f>
        <v/>
      </c>
      <c r="Z1107" s="25">
        <f>IF(AND(P1107=W1107,Q1107=X1107),1,0)</f>
        <v>1</v>
      </c>
      <c r="AA1107" s="25" t="str">
        <f>IF(Z1107=0,"",IF(ISBLANK(VLOOKUP(A1107,Database!A:AA,22,FALSE)),"",VLOOKUP(A1107,Database!A:AA,22,FALSE)))</f>
        <v>Exact</v>
      </c>
      <c r="AB1107" s="25">
        <f ca="1">IFERROR(IF(AND(Y1107&lt;&gt;"",OR(V1107="Terminé",V1107="En cours")),VLOOKUP(AA1107,Setup_ScoreExactBonus!A:D,4,FALSE),0),0)</f>
        <v>0</v>
      </c>
      <c r="AC1107" s="31" t="str">
        <f ca="1">IF(Y1107&lt;&gt;"", Y1107 + IF(Z1107=1,AB1107, 0), "")</f>
        <v/>
      </c>
      <c r="AD1107" s="31">
        <f ca="1">SUMIFS(AC$2:AC1107,D$2:D1107,D1107)*IF(R1107=0,1,2)</f>
        <v>0</v>
      </c>
    </row>
    <row r="1108" spans="1:30" x14ac:dyDescent="0.35">
      <c r="A1108" s="31">
        <f>IF(ISBLANK(B1108),"",COUNTIF(B$2:B1108,B1108))-1</f>
        <v>28</v>
      </c>
      <c r="B1108" s="31">
        <v>15</v>
      </c>
      <c r="C1108" s="10">
        <f>VLOOKUP($A1108,Database!$A:$Y,7,FALSE)</f>
        <v>46192.125</v>
      </c>
      <c r="D1108" s="31" t="str">
        <f>VLOOKUP(Pronostics!$B1108,Setup_MPP!$A:$G,3,FALSE)</f>
        <v>Amine#8UL9R</v>
      </c>
      <c r="E1108" s="31" t="str">
        <f>VLOOKUP(Pronostics!$B1108,Setup_MPP!$A:$G,2,FALSE)</f>
        <v>Amine ZARROUKI</v>
      </c>
      <c r="F1108" s="31" t="str">
        <f>VLOOKUP($B1108,Setup_MPP!$A:$E,4,FALSE)</f>
        <v>#FF9898</v>
      </c>
      <c r="G1108" s="31" t="str">
        <f>VLOOKUP($B1108,Setup_MPP!$A:$E,5,FALSE)</f>
        <v>#FF5D5D</v>
      </c>
      <c r="H1108" s="31" t="str">
        <f>IFERROR(IF(AND(A1108&gt;=1,A1108&lt;=104),VLOOKUP($A1108,Location!$A:$J,6,FALSE),IF(A1108=0,"Avant l'ouverture",IF(OR(A1108=105,A1108=106),"Bonus"))),"")</f>
        <v>Tour 2</v>
      </c>
      <c r="I1108" s="31" t="str">
        <f>IF(LEFT(H1108,4)="Tour",VLOOKUP(A1108,Database!$A:$C,3,FALSE),"")</f>
        <v>A</v>
      </c>
      <c r="J1108" s="31" t="str">
        <f>VLOOKUP($A1108,Location!$A:$J,7,FALSE)</f>
        <v>Mexique</v>
      </c>
      <c r="K1108" s="31" t="str">
        <f>IFERROR(VLOOKUP(J1108,Setup_Team!$B:$C,2,FALSE), "TDB")</f>
        <v>MEX</v>
      </c>
      <c r="L1108" s="31" t="str">
        <f>VLOOKUP($A1108,Location!$A:$J,8,FALSE)</f>
        <v>Corée du Sud</v>
      </c>
      <c r="M1108" s="31" t="str">
        <f>IFERROR(VLOOKUP(L1108,Setup_Team!$B:$C,2,FALSE), "TDB")</f>
        <v>KOR</v>
      </c>
      <c r="N1108" s="31" t="str">
        <f>VLOOKUP($A1108,Location!$A:$J,9,FALSE)</f>
        <v>Zapopan</v>
      </c>
      <c r="O1108" s="31" t="str">
        <f>VLOOKUP($A1108,Location!$A:$J,10,FALSE)</f>
        <v>Estadio Akron</v>
      </c>
      <c r="R1108" s="31">
        <v>0</v>
      </c>
      <c r="S1108" s="25">
        <f>VLOOKUP($A1108,Database!$A:$Y,10,FALSE)</f>
        <v>69</v>
      </c>
      <c r="T1108" s="25">
        <f>VLOOKUP($A1108,Database!$A:$Y,11,FALSE)</f>
        <v>117</v>
      </c>
      <c r="U1108" s="25">
        <f>VLOOKUP($A1108,Database!$A:$Y,12,FALSE)</f>
        <v>129</v>
      </c>
      <c r="V1108" s="25" t="str">
        <f>VLOOKUP(A1108,Database!A:M,13,FALSE)</f>
        <v>À venir</v>
      </c>
      <c r="W1108" s="25" t="str">
        <f>VLOOKUP($A1108,Database!$A:$Y,20,FALSE)</f>
        <v/>
      </c>
      <c r="X1108" s="25" t="str">
        <f>VLOOKUP($A1108,Database!$A:$Y,21,FALSE)</f>
        <v/>
      </c>
      <c r="Y1108" s="25" t="str">
        <f ca="1">IF(C1108&lt;NOW(),IF(AND(P1108&gt;Q1108,W1108&gt;X1108),S1108,IF(AND(P1108=Q1108,W1108=X1108),T1108,IF(AND(P1108&lt;Q1108,W1108&lt;X1108),U1108,0))),"")</f>
        <v/>
      </c>
      <c r="Z1108" s="25">
        <f>IF(AND(P1108=W1108,Q1108=X1108),1,0)</f>
        <v>1</v>
      </c>
      <c r="AA1108" s="25" t="str">
        <f>IF(Z1108=0,"",IF(ISBLANK(VLOOKUP(A1108,Database!A:AA,22,FALSE)),"",VLOOKUP(A1108,Database!A:AA,22,FALSE)))</f>
        <v>Exact</v>
      </c>
      <c r="AB1108" s="25">
        <f ca="1">IFERROR(IF(AND(Y1108&lt;&gt;"",OR(V1108="Terminé",V1108="En cours")),VLOOKUP(AA1108,Setup_ScoreExactBonus!A:D,4,FALSE),0),0)</f>
        <v>0</v>
      </c>
      <c r="AC1108" s="31" t="str">
        <f ca="1">IF(Y1108&lt;&gt;"", Y1108 + IF(Z1108=1,AB1108, 0), "")</f>
        <v/>
      </c>
      <c r="AD1108" s="31">
        <f ca="1">SUMIFS(AC$2:AC1108,D$2:D1108,D1108)*IF(R1108=0,1,2)</f>
        <v>0</v>
      </c>
    </row>
    <row r="1109" spans="1:30" x14ac:dyDescent="0.35">
      <c r="A1109" s="31">
        <f>IF(ISBLANK(B1109),"",COUNTIF(B$2:B1109,B1109))-1</f>
        <v>28</v>
      </c>
      <c r="B1109" s="31">
        <v>16</v>
      </c>
      <c r="C1109" s="10">
        <f>VLOOKUP($A1109,Database!$A:$Y,7,FALSE)</f>
        <v>46192.125</v>
      </c>
      <c r="D1109" s="31" t="str">
        <f>VLOOKUP(Pronostics!$B1109,Setup_MPP!$A:$G,3,FALSE)</f>
        <v>Laura#8V93E</v>
      </c>
      <c r="E1109" s="31" t="str">
        <f>VLOOKUP(Pronostics!$B1109,Setup_MPP!$A:$G,2,FALSE)</f>
        <v>Laura GIULIANO</v>
      </c>
      <c r="F1109" s="31" t="str">
        <f>VLOOKUP($B1109,Setup_MPP!$A:$E,4,FALSE)</f>
        <v>#86A4FE</v>
      </c>
      <c r="G1109" s="31" t="str">
        <f>VLOOKUP($B1109,Setup_MPP!$A:$E,5,FALSE)</f>
        <v>#3769FF</v>
      </c>
      <c r="H1109" s="31" t="str">
        <f>IFERROR(IF(AND(A1109&gt;=1,A1109&lt;=104),VLOOKUP($A1109,Location!$A:$J,6,FALSE),IF(A1109=0,"Avant l'ouverture",IF(OR(A1109=105,A1109=106),"Bonus"))),"")</f>
        <v>Tour 2</v>
      </c>
      <c r="I1109" s="31" t="str">
        <f>IF(LEFT(H1109,4)="Tour",VLOOKUP(A1109,Database!$A:$C,3,FALSE),"")</f>
        <v>A</v>
      </c>
      <c r="J1109" s="31" t="str">
        <f>VLOOKUP($A1109,Location!$A:$J,7,FALSE)</f>
        <v>Mexique</v>
      </c>
      <c r="K1109" s="31" t="str">
        <f>IFERROR(VLOOKUP(J1109,Setup_Team!$B:$C,2,FALSE), "TDB")</f>
        <v>MEX</v>
      </c>
      <c r="L1109" s="31" t="str">
        <f>VLOOKUP($A1109,Location!$A:$J,8,FALSE)</f>
        <v>Corée du Sud</v>
      </c>
      <c r="M1109" s="31" t="str">
        <f>IFERROR(VLOOKUP(L1109,Setup_Team!$B:$C,2,FALSE), "TDB")</f>
        <v>KOR</v>
      </c>
      <c r="N1109" s="31" t="str">
        <f>VLOOKUP($A1109,Location!$A:$J,9,FALSE)</f>
        <v>Zapopan</v>
      </c>
      <c r="O1109" s="31" t="str">
        <f>VLOOKUP($A1109,Location!$A:$J,10,FALSE)</f>
        <v>Estadio Akron</v>
      </c>
      <c r="R1109" s="31">
        <v>0</v>
      </c>
      <c r="S1109" s="25">
        <f>VLOOKUP($A1109,Database!$A:$Y,10,FALSE)</f>
        <v>69</v>
      </c>
      <c r="T1109" s="25">
        <f>VLOOKUP($A1109,Database!$A:$Y,11,FALSE)</f>
        <v>117</v>
      </c>
      <c r="U1109" s="25">
        <f>VLOOKUP($A1109,Database!$A:$Y,12,FALSE)</f>
        <v>129</v>
      </c>
      <c r="V1109" s="25" t="str">
        <f>VLOOKUP(A1109,Database!A:M,13,FALSE)</f>
        <v>À venir</v>
      </c>
      <c r="W1109" s="25" t="str">
        <f>VLOOKUP($A1109,Database!$A:$Y,20,FALSE)</f>
        <v/>
      </c>
      <c r="X1109" s="25" t="str">
        <f>VLOOKUP($A1109,Database!$A:$Y,21,FALSE)</f>
        <v/>
      </c>
      <c r="Y1109" s="25" t="str">
        <f ca="1">IF(C1109&lt;NOW(),IF(AND(P1109&gt;Q1109,W1109&gt;X1109),S1109,IF(AND(P1109=Q1109,W1109=X1109),T1109,IF(AND(P1109&lt;Q1109,W1109&lt;X1109),U1109,0))),"")</f>
        <v/>
      </c>
      <c r="Z1109" s="25">
        <f>IF(AND(P1109=W1109,Q1109=X1109),1,0)</f>
        <v>1</v>
      </c>
      <c r="AA1109" s="25" t="str">
        <f>IF(Z1109=0,"",IF(ISBLANK(VLOOKUP(A1109,Database!A:AA,22,FALSE)),"",VLOOKUP(A1109,Database!A:AA,22,FALSE)))</f>
        <v>Exact</v>
      </c>
      <c r="AB1109" s="25">
        <f ca="1">IFERROR(IF(AND(Y1109&lt;&gt;"",OR(V1109="Terminé",V1109="En cours")),VLOOKUP(AA1109,Setup_ScoreExactBonus!A:D,4,FALSE),0),0)</f>
        <v>0</v>
      </c>
      <c r="AC1109" s="31" t="str">
        <f ca="1">IF(Y1109&lt;&gt;"", Y1109 + IF(Z1109=1,AB1109, 0), "")</f>
        <v/>
      </c>
      <c r="AD1109" s="31">
        <f ca="1">SUMIFS(AC$2:AC1109,D$2:D1109,D1109)*IF(R1109=0,1,2)</f>
        <v>0</v>
      </c>
    </row>
    <row r="1110" spans="1:30" x14ac:dyDescent="0.35">
      <c r="A1110" s="31">
        <f>IF(ISBLANK(B1110),"",COUNTIF(B$2:B1110,B1110))-1</f>
        <v>28</v>
      </c>
      <c r="B1110" s="31">
        <v>17</v>
      </c>
      <c r="C1110" s="10">
        <f>VLOOKUP($A1110,Database!$A:$Y,7,FALSE)</f>
        <v>46192.125</v>
      </c>
      <c r="D1110" s="31" t="str">
        <f>VLOOKUP(Pronostics!$B1110,Setup_MPP!$A:$G,3,FALSE)</f>
        <v>Joueur17</v>
      </c>
      <c r="E1110" s="31" t="str">
        <f>VLOOKUP(Pronostics!$B1110,Setup_MPP!$A:$G,2,FALSE)</f>
        <v>Joueur17</v>
      </c>
      <c r="F1110" s="31" t="str">
        <f>VLOOKUP($B1110,Setup_MPP!$A:$E,4,FALSE)</f>
        <v>#FFB0B0</v>
      </c>
      <c r="G1110" s="31" t="str">
        <f>VLOOKUP($B1110,Setup_MPP!$A:$E,5,FALSE)</f>
        <v>#F25757</v>
      </c>
      <c r="H1110" s="31" t="str">
        <f>IFERROR(IF(AND(A1110&gt;=1,A1110&lt;=104),VLOOKUP($A1110,Location!$A:$J,6,FALSE),IF(A1110=0,"Avant l'ouverture",IF(OR(A1110=105,A1110=106),"Bonus"))),"")</f>
        <v>Tour 2</v>
      </c>
      <c r="I1110" s="31" t="str">
        <f>IF(LEFT(H1110,4)="Tour",VLOOKUP(A1110,Database!$A:$C,3,FALSE),"")</f>
        <v>A</v>
      </c>
      <c r="J1110" s="31" t="str">
        <f>VLOOKUP($A1110,Location!$A:$J,7,FALSE)</f>
        <v>Mexique</v>
      </c>
      <c r="K1110" s="31" t="str">
        <f>IFERROR(VLOOKUP(J1110,Setup_Team!$B:$C,2,FALSE), "TDB")</f>
        <v>MEX</v>
      </c>
      <c r="L1110" s="31" t="str">
        <f>VLOOKUP($A1110,Location!$A:$J,8,FALSE)</f>
        <v>Corée du Sud</v>
      </c>
      <c r="M1110" s="31" t="str">
        <f>IFERROR(VLOOKUP(L1110,Setup_Team!$B:$C,2,FALSE), "TDB")</f>
        <v>KOR</v>
      </c>
      <c r="N1110" s="31" t="str">
        <f>VLOOKUP($A1110,Location!$A:$J,9,FALSE)</f>
        <v>Zapopan</v>
      </c>
      <c r="O1110" s="31" t="str">
        <f>VLOOKUP($A1110,Location!$A:$J,10,FALSE)</f>
        <v>Estadio Akron</v>
      </c>
      <c r="R1110" s="31">
        <v>0</v>
      </c>
      <c r="S1110" s="25">
        <f>VLOOKUP($A1110,Database!$A:$Y,10,FALSE)</f>
        <v>69</v>
      </c>
      <c r="T1110" s="25">
        <f>VLOOKUP($A1110,Database!$A:$Y,11,FALSE)</f>
        <v>117</v>
      </c>
      <c r="U1110" s="25">
        <f>VLOOKUP($A1110,Database!$A:$Y,12,FALSE)</f>
        <v>129</v>
      </c>
      <c r="V1110" s="25" t="str">
        <f>VLOOKUP(A1110,Database!A:M,13,FALSE)</f>
        <v>À venir</v>
      </c>
      <c r="W1110" s="25" t="str">
        <f>VLOOKUP($A1110,Database!$A:$Y,20,FALSE)</f>
        <v/>
      </c>
      <c r="X1110" s="25" t="str">
        <f>VLOOKUP($A1110,Database!$A:$Y,21,FALSE)</f>
        <v/>
      </c>
      <c r="Y1110" s="25" t="str">
        <f ca="1">IF(C1110&lt;NOW(),IF(AND(P1110&gt;Q1110,W1110&gt;X1110),S1110,IF(AND(P1110=Q1110,W1110=X1110),T1110,IF(AND(P1110&lt;Q1110,W1110&lt;X1110),U1110,0))),"")</f>
        <v/>
      </c>
      <c r="Z1110" s="25">
        <f>IF(AND(P1110=W1110,Q1110=X1110),1,0)</f>
        <v>1</v>
      </c>
      <c r="AA1110" s="25" t="str">
        <f>IF(Z1110=0,"",IF(ISBLANK(VLOOKUP(A1110,Database!A:AA,22,FALSE)),"",VLOOKUP(A1110,Database!A:AA,22,FALSE)))</f>
        <v>Exact</v>
      </c>
      <c r="AB1110" s="25">
        <f ca="1">IFERROR(IF(AND(Y1110&lt;&gt;"",OR(V1110="Terminé",V1110="En cours")),VLOOKUP(AA1110,Setup_ScoreExactBonus!A:D,4,FALSE),0),0)</f>
        <v>0</v>
      </c>
      <c r="AC1110" s="31" t="str">
        <f ca="1">IF(Y1110&lt;&gt;"", Y1110 + IF(Z1110=1,AB1110, 0), "")</f>
        <v/>
      </c>
      <c r="AD1110" s="31">
        <f ca="1">SUMIFS(AC$2:AC1110,D$2:D1110,D1110)*IF(R1110=0,1,2)</f>
        <v>0</v>
      </c>
    </row>
    <row r="1111" spans="1:30" x14ac:dyDescent="0.35">
      <c r="A1111" s="31">
        <f>IF(ISBLANK(B1111),"",COUNTIF(B$2:B1111,B1111))-1</f>
        <v>28</v>
      </c>
      <c r="B1111" s="31">
        <v>18</v>
      </c>
      <c r="C1111" s="10">
        <f>VLOOKUP($A1111,Database!$A:$Y,7,FALSE)</f>
        <v>46192.125</v>
      </c>
      <c r="D1111" s="31" t="str">
        <f>VLOOKUP(Pronostics!$B1111,Setup_MPP!$A:$G,3,FALSE)</f>
        <v>Joueur18</v>
      </c>
      <c r="E1111" s="31" t="str">
        <f>VLOOKUP(Pronostics!$B1111,Setup_MPP!$A:$G,2,FALSE)</f>
        <v>Joueur18</v>
      </c>
      <c r="F1111" s="31" t="str">
        <f>VLOOKUP($B1111,Setup_MPP!$A:$E,4,FALSE)</f>
        <v>#FFC9B0</v>
      </c>
      <c r="G1111" s="31" t="str">
        <f>VLOOKUP($B1111,Setup_MPP!$A:$E,5,FALSE)</f>
        <v>#F28D57</v>
      </c>
      <c r="H1111" s="31" t="str">
        <f>IFERROR(IF(AND(A1111&gt;=1,A1111&lt;=104),VLOOKUP($A1111,Location!$A:$J,6,FALSE),IF(A1111=0,"Avant l'ouverture",IF(OR(A1111=105,A1111=106),"Bonus"))),"")</f>
        <v>Tour 2</v>
      </c>
      <c r="I1111" s="31" t="str">
        <f>IF(LEFT(H1111,4)="Tour",VLOOKUP(A1111,Database!$A:$C,3,FALSE),"")</f>
        <v>A</v>
      </c>
      <c r="J1111" s="31" t="str">
        <f>VLOOKUP($A1111,Location!$A:$J,7,FALSE)</f>
        <v>Mexique</v>
      </c>
      <c r="K1111" s="31" t="str">
        <f>IFERROR(VLOOKUP(J1111,Setup_Team!$B:$C,2,FALSE), "TDB")</f>
        <v>MEX</v>
      </c>
      <c r="L1111" s="31" t="str">
        <f>VLOOKUP($A1111,Location!$A:$J,8,FALSE)</f>
        <v>Corée du Sud</v>
      </c>
      <c r="M1111" s="31" t="str">
        <f>IFERROR(VLOOKUP(L1111,Setup_Team!$B:$C,2,FALSE), "TDB")</f>
        <v>KOR</v>
      </c>
      <c r="N1111" s="31" t="str">
        <f>VLOOKUP($A1111,Location!$A:$J,9,FALSE)</f>
        <v>Zapopan</v>
      </c>
      <c r="O1111" s="31" t="str">
        <f>VLOOKUP($A1111,Location!$A:$J,10,FALSE)</f>
        <v>Estadio Akron</v>
      </c>
      <c r="R1111" s="31">
        <v>0</v>
      </c>
      <c r="S1111" s="25">
        <f>VLOOKUP($A1111,Database!$A:$Y,10,FALSE)</f>
        <v>69</v>
      </c>
      <c r="T1111" s="25">
        <f>VLOOKUP($A1111,Database!$A:$Y,11,FALSE)</f>
        <v>117</v>
      </c>
      <c r="U1111" s="25">
        <f>VLOOKUP($A1111,Database!$A:$Y,12,FALSE)</f>
        <v>129</v>
      </c>
      <c r="V1111" s="25" t="str">
        <f>VLOOKUP(A1111,Database!A:M,13,FALSE)</f>
        <v>À venir</v>
      </c>
      <c r="W1111" s="25" t="str">
        <f>VLOOKUP($A1111,Database!$A:$Y,20,FALSE)</f>
        <v/>
      </c>
      <c r="X1111" s="25" t="str">
        <f>VLOOKUP($A1111,Database!$A:$Y,21,FALSE)</f>
        <v/>
      </c>
      <c r="Y1111" s="25" t="str">
        <f ca="1">IF(C1111&lt;NOW(),IF(AND(P1111&gt;Q1111,W1111&gt;X1111),S1111,IF(AND(P1111=Q1111,W1111=X1111),T1111,IF(AND(P1111&lt;Q1111,W1111&lt;X1111),U1111,0))),"")</f>
        <v/>
      </c>
      <c r="Z1111" s="25">
        <f>IF(AND(P1111=W1111,Q1111=X1111),1,0)</f>
        <v>1</v>
      </c>
      <c r="AA1111" s="25" t="str">
        <f>IF(Z1111=0,"",IF(ISBLANK(VLOOKUP(A1111,Database!A:AA,22,FALSE)),"",VLOOKUP(A1111,Database!A:AA,22,FALSE)))</f>
        <v>Exact</v>
      </c>
      <c r="AB1111" s="25">
        <f ca="1">IFERROR(IF(AND(Y1111&lt;&gt;"",OR(V1111="Terminé",V1111="En cours")),VLOOKUP(AA1111,Setup_ScoreExactBonus!A:D,4,FALSE),0),0)</f>
        <v>0</v>
      </c>
      <c r="AC1111" s="31" t="str">
        <f ca="1">IF(Y1111&lt;&gt;"", Y1111 + IF(Z1111=1,AB1111, 0), "")</f>
        <v/>
      </c>
      <c r="AD1111" s="31">
        <f ca="1">SUMIFS(AC$2:AC1111,D$2:D1111,D1111)*IF(R1111=0,1,2)</f>
        <v>0</v>
      </c>
    </row>
    <row r="1112" spans="1:30" x14ac:dyDescent="0.35">
      <c r="A1112" s="31">
        <f>IF(ISBLANK(B1112),"",COUNTIF(B$2:B1112,B1112))-1</f>
        <v>28</v>
      </c>
      <c r="B1112" s="31">
        <v>19</v>
      </c>
      <c r="C1112" s="10">
        <f>VLOOKUP($A1112,Database!$A:$Y,7,FALSE)</f>
        <v>46192.125</v>
      </c>
      <c r="D1112" s="31" t="str">
        <f>VLOOKUP(Pronostics!$B1112,Setup_MPP!$A:$G,3,FALSE)</f>
        <v>Joueur19</v>
      </c>
      <c r="E1112" s="31" t="str">
        <f>VLOOKUP(Pronostics!$B1112,Setup_MPP!$A:$G,2,FALSE)</f>
        <v>Joueur19</v>
      </c>
      <c r="F1112" s="31" t="str">
        <f>VLOOKUP($B1112,Setup_MPP!$A:$E,4,FALSE)</f>
        <v>#D5D5D5</v>
      </c>
      <c r="G1112" s="31" t="str">
        <f>VLOOKUP($B1112,Setup_MPP!$A:$E,5,FALSE)</f>
        <v>#727272</v>
      </c>
      <c r="H1112" s="31" t="str">
        <f>IFERROR(IF(AND(A1112&gt;=1,A1112&lt;=104),VLOOKUP($A1112,Location!$A:$J,6,FALSE),IF(A1112=0,"Avant l'ouverture",IF(OR(A1112=105,A1112=106),"Bonus"))),"")</f>
        <v>Tour 2</v>
      </c>
      <c r="I1112" s="31" t="str">
        <f>IF(LEFT(H1112,4)="Tour",VLOOKUP(A1112,Database!$A:$C,3,FALSE),"")</f>
        <v>A</v>
      </c>
      <c r="J1112" s="31" t="str">
        <f>VLOOKUP($A1112,Location!$A:$J,7,FALSE)</f>
        <v>Mexique</v>
      </c>
      <c r="K1112" s="31" t="str">
        <f>IFERROR(VLOOKUP(J1112,Setup_Team!$B:$C,2,FALSE), "TDB")</f>
        <v>MEX</v>
      </c>
      <c r="L1112" s="31" t="str">
        <f>VLOOKUP($A1112,Location!$A:$J,8,FALSE)</f>
        <v>Corée du Sud</v>
      </c>
      <c r="M1112" s="31" t="str">
        <f>IFERROR(VLOOKUP(L1112,Setup_Team!$B:$C,2,FALSE), "TDB")</f>
        <v>KOR</v>
      </c>
      <c r="N1112" s="31" t="str">
        <f>VLOOKUP($A1112,Location!$A:$J,9,FALSE)</f>
        <v>Zapopan</v>
      </c>
      <c r="O1112" s="31" t="str">
        <f>VLOOKUP($A1112,Location!$A:$J,10,FALSE)</f>
        <v>Estadio Akron</v>
      </c>
      <c r="R1112" s="31">
        <v>0</v>
      </c>
      <c r="S1112" s="25">
        <f>VLOOKUP($A1112,Database!$A:$Y,10,FALSE)</f>
        <v>69</v>
      </c>
      <c r="T1112" s="25">
        <f>VLOOKUP($A1112,Database!$A:$Y,11,FALSE)</f>
        <v>117</v>
      </c>
      <c r="U1112" s="25">
        <f>VLOOKUP($A1112,Database!$A:$Y,12,FALSE)</f>
        <v>129</v>
      </c>
      <c r="V1112" s="25" t="str">
        <f>VLOOKUP(A1112,Database!A:M,13,FALSE)</f>
        <v>À venir</v>
      </c>
      <c r="W1112" s="25" t="str">
        <f>VLOOKUP($A1112,Database!$A:$Y,20,FALSE)</f>
        <v/>
      </c>
      <c r="X1112" s="25" t="str">
        <f>VLOOKUP($A1112,Database!$A:$Y,21,FALSE)</f>
        <v/>
      </c>
      <c r="Y1112" s="25" t="str">
        <f ca="1">IF(C1112&lt;NOW(),IF(AND(P1112&gt;Q1112,W1112&gt;X1112),S1112,IF(AND(P1112=Q1112,W1112=X1112),T1112,IF(AND(P1112&lt;Q1112,W1112&lt;X1112),U1112,0))),"")</f>
        <v/>
      </c>
      <c r="Z1112" s="25">
        <f>IF(AND(P1112=W1112,Q1112=X1112),1,0)</f>
        <v>1</v>
      </c>
      <c r="AA1112" s="25" t="str">
        <f>IF(Z1112=0,"",IF(ISBLANK(VLOOKUP(A1112,Database!A:AA,22,FALSE)),"",VLOOKUP(A1112,Database!A:AA,22,FALSE)))</f>
        <v>Exact</v>
      </c>
      <c r="AB1112" s="25">
        <f ca="1">IFERROR(IF(AND(Y1112&lt;&gt;"",OR(V1112="Terminé",V1112="En cours")),VLOOKUP(AA1112,Setup_ScoreExactBonus!A:D,4,FALSE),0),0)</f>
        <v>0</v>
      </c>
      <c r="AC1112" s="31" t="str">
        <f ca="1">IF(Y1112&lt;&gt;"", Y1112 + IF(Z1112=1,AB1112, 0), "")</f>
        <v/>
      </c>
      <c r="AD1112" s="31">
        <f ca="1">SUMIFS(AC$2:AC1112,D$2:D1112,D1112)*IF(R1112=0,1,2)</f>
        <v>0</v>
      </c>
    </row>
    <row r="1113" spans="1:30" x14ac:dyDescent="0.35">
      <c r="A1113" s="31">
        <f>IF(ISBLANK(B1113),"",COUNTIF(B$2:B1113,B1113))-1</f>
        <v>28</v>
      </c>
      <c r="B1113" s="31">
        <v>20</v>
      </c>
      <c r="C1113" s="10">
        <f>VLOOKUP($A1113,Database!$A:$Y,7,FALSE)</f>
        <v>46192.125</v>
      </c>
      <c r="D1113" s="31" t="str">
        <f>VLOOKUP(Pronostics!$B1113,Setup_MPP!$A:$G,3,FALSE)</f>
        <v>Joueur20</v>
      </c>
      <c r="E1113" s="31" t="str">
        <f>VLOOKUP(Pronostics!$B1113,Setup_MPP!$A:$G,2,FALSE)</f>
        <v>Joueur20</v>
      </c>
      <c r="F1113" s="31" t="str">
        <f>VLOOKUP($B1113,Setup_MPP!$A:$E,4,FALSE)</f>
        <v>#D5D5D5</v>
      </c>
      <c r="G1113" s="31" t="str">
        <f>VLOOKUP($B1113,Setup_MPP!$A:$E,5,FALSE)</f>
        <v>#727272</v>
      </c>
      <c r="H1113" s="31" t="str">
        <f>IFERROR(IF(AND(A1113&gt;=1,A1113&lt;=104),VLOOKUP($A1113,Location!$A:$J,6,FALSE),IF(A1113=0,"Avant l'ouverture",IF(OR(A1113=105,A1113=106),"Bonus"))),"")</f>
        <v>Tour 2</v>
      </c>
      <c r="I1113" s="31" t="str">
        <f>IF(LEFT(H1113,4)="Tour",VLOOKUP(A1113,Database!$A:$C,3,FALSE),"")</f>
        <v>A</v>
      </c>
      <c r="J1113" s="31" t="str">
        <f>VLOOKUP($A1113,Location!$A:$J,7,FALSE)</f>
        <v>Mexique</v>
      </c>
      <c r="K1113" s="31" t="str">
        <f>IFERROR(VLOOKUP(J1113,Setup_Team!$B:$C,2,FALSE), "TDB")</f>
        <v>MEX</v>
      </c>
      <c r="L1113" s="31" t="str">
        <f>VLOOKUP($A1113,Location!$A:$J,8,FALSE)</f>
        <v>Corée du Sud</v>
      </c>
      <c r="M1113" s="31" t="str">
        <f>IFERROR(VLOOKUP(L1113,Setup_Team!$B:$C,2,FALSE), "TDB")</f>
        <v>KOR</v>
      </c>
      <c r="N1113" s="31" t="str">
        <f>VLOOKUP($A1113,Location!$A:$J,9,FALSE)</f>
        <v>Zapopan</v>
      </c>
      <c r="O1113" s="31" t="str">
        <f>VLOOKUP($A1113,Location!$A:$J,10,FALSE)</f>
        <v>Estadio Akron</v>
      </c>
      <c r="R1113" s="31">
        <v>0</v>
      </c>
      <c r="S1113" s="25">
        <f>VLOOKUP($A1113,Database!$A:$Y,10,FALSE)</f>
        <v>69</v>
      </c>
      <c r="T1113" s="25">
        <f>VLOOKUP($A1113,Database!$A:$Y,11,FALSE)</f>
        <v>117</v>
      </c>
      <c r="U1113" s="25">
        <f>VLOOKUP($A1113,Database!$A:$Y,12,FALSE)</f>
        <v>129</v>
      </c>
      <c r="V1113" s="25" t="str">
        <f>VLOOKUP(A1113,Database!A:M,13,FALSE)</f>
        <v>À venir</v>
      </c>
      <c r="W1113" s="25" t="str">
        <f>VLOOKUP($A1113,Database!$A:$Y,20,FALSE)</f>
        <v/>
      </c>
      <c r="X1113" s="25" t="str">
        <f>VLOOKUP($A1113,Database!$A:$Y,21,FALSE)</f>
        <v/>
      </c>
      <c r="Y1113" s="25" t="str">
        <f ca="1">IF(C1113&lt;NOW(),IF(AND(P1113&gt;Q1113,W1113&gt;X1113),S1113,IF(AND(P1113=Q1113,W1113=X1113),T1113,IF(AND(P1113&lt;Q1113,W1113&lt;X1113),U1113,0))),"")</f>
        <v/>
      </c>
      <c r="Z1113" s="25">
        <f>IF(AND(P1113=W1113,Q1113=X1113),1,0)</f>
        <v>1</v>
      </c>
      <c r="AA1113" s="25" t="str">
        <f>IF(Z1113=0,"",IF(ISBLANK(VLOOKUP(A1113,Database!A:AA,22,FALSE)),"",VLOOKUP(A1113,Database!A:AA,22,FALSE)))</f>
        <v>Exact</v>
      </c>
      <c r="AB1113" s="25">
        <f ca="1">IFERROR(IF(AND(Y1113&lt;&gt;"",OR(V1113="Terminé",V1113="En cours")),VLOOKUP(AA1113,Setup_ScoreExactBonus!A:D,4,FALSE),0),0)</f>
        <v>0</v>
      </c>
      <c r="AC1113" s="31" t="str">
        <f ca="1">IF(Y1113&lt;&gt;"", Y1113 + IF(Z1113=1,AB1113, 0), "")</f>
        <v/>
      </c>
      <c r="AD1113" s="31">
        <f ca="1">SUMIFS(AC$2:AC1113,D$2:D1113,D1113)*IF(R1113=0,1,2)</f>
        <v>0</v>
      </c>
    </row>
    <row r="1114" spans="1:30" x14ac:dyDescent="0.35">
      <c r="A1114" s="31">
        <f>IF(ISBLANK(B1114),"",COUNTIF(B$2:B1114,B1114))-1</f>
        <v>28</v>
      </c>
      <c r="B1114" s="31">
        <v>21</v>
      </c>
      <c r="C1114" s="10">
        <f>VLOOKUP($A1114,Database!$A:$Y,7,FALSE)</f>
        <v>46192.125</v>
      </c>
      <c r="D1114" s="31" t="str">
        <f>VLOOKUP(Pronostics!$B1114,Setup_MPP!$A:$G,3,FALSE)</f>
        <v>Joueur21</v>
      </c>
      <c r="E1114" s="31" t="str">
        <f>VLOOKUP(Pronostics!$B1114,Setup_MPP!$A:$G,2,FALSE)</f>
        <v>Joueur21</v>
      </c>
      <c r="F1114" s="31" t="str">
        <f>VLOOKUP($B1114,Setup_MPP!$A:$E,4,FALSE)</f>
        <v>#D5D5D5</v>
      </c>
      <c r="G1114" s="31" t="str">
        <f>VLOOKUP($B1114,Setup_MPP!$A:$E,5,FALSE)</f>
        <v>#727272</v>
      </c>
      <c r="H1114" s="31" t="str">
        <f>IFERROR(IF(AND(A1114&gt;=1,A1114&lt;=104),VLOOKUP($A1114,Location!$A:$J,6,FALSE),IF(A1114=0,"Avant l'ouverture",IF(OR(A1114=105,A1114=106),"Bonus"))),"")</f>
        <v>Tour 2</v>
      </c>
      <c r="I1114" s="31" t="str">
        <f>IF(LEFT(H1114,4)="Tour",VLOOKUP(A1114,Database!$A:$C,3,FALSE),"")</f>
        <v>A</v>
      </c>
      <c r="J1114" s="31" t="str">
        <f>VLOOKUP($A1114,Location!$A:$J,7,FALSE)</f>
        <v>Mexique</v>
      </c>
      <c r="K1114" s="31" t="str">
        <f>IFERROR(VLOOKUP(J1114,Setup_Team!$B:$C,2,FALSE), "TDB")</f>
        <v>MEX</v>
      </c>
      <c r="L1114" s="31" t="str">
        <f>VLOOKUP($A1114,Location!$A:$J,8,FALSE)</f>
        <v>Corée du Sud</v>
      </c>
      <c r="M1114" s="31" t="str">
        <f>IFERROR(VLOOKUP(L1114,Setup_Team!$B:$C,2,FALSE), "TDB")</f>
        <v>KOR</v>
      </c>
      <c r="N1114" s="31" t="str">
        <f>VLOOKUP($A1114,Location!$A:$J,9,FALSE)</f>
        <v>Zapopan</v>
      </c>
      <c r="O1114" s="31" t="str">
        <f>VLOOKUP($A1114,Location!$A:$J,10,FALSE)</f>
        <v>Estadio Akron</v>
      </c>
      <c r="R1114" s="31">
        <v>0</v>
      </c>
      <c r="S1114" s="25">
        <f>VLOOKUP($A1114,Database!$A:$Y,10,FALSE)</f>
        <v>69</v>
      </c>
      <c r="T1114" s="25">
        <f>VLOOKUP($A1114,Database!$A:$Y,11,FALSE)</f>
        <v>117</v>
      </c>
      <c r="U1114" s="25">
        <f>VLOOKUP($A1114,Database!$A:$Y,12,FALSE)</f>
        <v>129</v>
      </c>
      <c r="V1114" s="25" t="str">
        <f>VLOOKUP(A1114,Database!A:M,13,FALSE)</f>
        <v>À venir</v>
      </c>
      <c r="W1114" s="25" t="str">
        <f>VLOOKUP($A1114,Database!$A:$Y,20,FALSE)</f>
        <v/>
      </c>
      <c r="X1114" s="25" t="str">
        <f>VLOOKUP($A1114,Database!$A:$Y,21,FALSE)</f>
        <v/>
      </c>
      <c r="Y1114" s="25" t="str">
        <f ca="1">IF(C1114&lt;NOW(),IF(AND(P1114&gt;Q1114,W1114&gt;X1114),S1114,IF(AND(P1114=Q1114,W1114=X1114),T1114,IF(AND(P1114&lt;Q1114,W1114&lt;X1114),U1114,0))),"")</f>
        <v/>
      </c>
      <c r="Z1114" s="25">
        <f>IF(AND(P1114=W1114,Q1114=X1114),1,0)</f>
        <v>1</v>
      </c>
      <c r="AA1114" s="25" t="str">
        <f>IF(Z1114=0,"",IF(ISBLANK(VLOOKUP(A1114,Database!A:AA,22,FALSE)),"",VLOOKUP(A1114,Database!A:AA,22,FALSE)))</f>
        <v>Exact</v>
      </c>
      <c r="AB1114" s="25">
        <f ca="1">IFERROR(IF(AND(Y1114&lt;&gt;"",OR(V1114="Terminé",V1114="En cours")),VLOOKUP(AA1114,Setup_ScoreExactBonus!A:D,4,FALSE),0),0)</f>
        <v>0</v>
      </c>
      <c r="AC1114" s="31" t="str">
        <f ca="1">IF(Y1114&lt;&gt;"", Y1114 + IF(Z1114=1,AB1114, 0), "")</f>
        <v/>
      </c>
      <c r="AD1114" s="31">
        <f ca="1">SUMIFS(AC$2:AC1114,D$2:D1114,D1114)*IF(R1114=0,1,2)</f>
        <v>0</v>
      </c>
    </row>
    <row r="1115" spans="1:30" x14ac:dyDescent="0.35">
      <c r="A1115" s="31">
        <f>IF(ISBLANK(B1115),"",COUNTIF(B$2:B1115,B1115))-1</f>
        <v>28</v>
      </c>
      <c r="B1115" s="31">
        <v>22</v>
      </c>
      <c r="C1115" s="10">
        <f>VLOOKUP($A1115,Database!$A:$Y,7,FALSE)</f>
        <v>46192.125</v>
      </c>
      <c r="D1115" s="31" t="str">
        <f>VLOOKUP(Pronostics!$B1115,Setup_MPP!$A:$G,3,FALSE)</f>
        <v>Joueur22</v>
      </c>
      <c r="E1115" s="31" t="str">
        <f>VLOOKUP(Pronostics!$B1115,Setup_MPP!$A:$G,2,FALSE)</f>
        <v>Joueur22</v>
      </c>
      <c r="F1115" s="31" t="str">
        <f>VLOOKUP($B1115,Setup_MPP!$A:$E,4,FALSE)</f>
        <v>#D5D5D5</v>
      </c>
      <c r="G1115" s="31" t="str">
        <f>VLOOKUP($B1115,Setup_MPP!$A:$E,5,FALSE)</f>
        <v>#727272</v>
      </c>
      <c r="H1115" s="31" t="str">
        <f>IFERROR(IF(AND(A1115&gt;=1,A1115&lt;=104),VLOOKUP($A1115,Location!$A:$J,6,FALSE),IF(A1115=0,"Avant l'ouverture",IF(OR(A1115=105,A1115=106),"Bonus"))),"")</f>
        <v>Tour 2</v>
      </c>
      <c r="I1115" s="31" t="str">
        <f>IF(LEFT(H1115,4)="Tour",VLOOKUP(A1115,Database!$A:$C,3,FALSE),"")</f>
        <v>A</v>
      </c>
      <c r="J1115" s="31" t="str">
        <f>VLOOKUP($A1115,Location!$A:$J,7,FALSE)</f>
        <v>Mexique</v>
      </c>
      <c r="K1115" s="31" t="str">
        <f>IFERROR(VLOOKUP(J1115,Setup_Team!$B:$C,2,FALSE), "TDB")</f>
        <v>MEX</v>
      </c>
      <c r="L1115" s="31" t="str">
        <f>VLOOKUP($A1115,Location!$A:$J,8,FALSE)</f>
        <v>Corée du Sud</v>
      </c>
      <c r="M1115" s="31" t="str">
        <f>IFERROR(VLOOKUP(L1115,Setup_Team!$B:$C,2,FALSE), "TDB")</f>
        <v>KOR</v>
      </c>
      <c r="N1115" s="31" t="str">
        <f>VLOOKUP($A1115,Location!$A:$J,9,FALSE)</f>
        <v>Zapopan</v>
      </c>
      <c r="O1115" s="31" t="str">
        <f>VLOOKUP($A1115,Location!$A:$J,10,FALSE)</f>
        <v>Estadio Akron</v>
      </c>
      <c r="R1115" s="31">
        <v>0</v>
      </c>
      <c r="S1115" s="25">
        <f>VLOOKUP($A1115,Database!$A:$Y,10,FALSE)</f>
        <v>69</v>
      </c>
      <c r="T1115" s="25">
        <f>VLOOKUP($A1115,Database!$A:$Y,11,FALSE)</f>
        <v>117</v>
      </c>
      <c r="U1115" s="25">
        <f>VLOOKUP($A1115,Database!$A:$Y,12,FALSE)</f>
        <v>129</v>
      </c>
      <c r="V1115" s="25" t="str">
        <f>VLOOKUP(A1115,Database!A:M,13,FALSE)</f>
        <v>À venir</v>
      </c>
      <c r="W1115" s="25" t="str">
        <f>VLOOKUP($A1115,Database!$A:$Y,20,FALSE)</f>
        <v/>
      </c>
      <c r="X1115" s="25" t="str">
        <f>VLOOKUP($A1115,Database!$A:$Y,21,FALSE)</f>
        <v/>
      </c>
      <c r="Y1115" s="25" t="str">
        <f ca="1">IF(C1115&lt;NOW(),IF(AND(P1115&gt;Q1115,W1115&gt;X1115),S1115,IF(AND(P1115=Q1115,W1115=X1115),T1115,IF(AND(P1115&lt;Q1115,W1115&lt;X1115),U1115,0))),"")</f>
        <v/>
      </c>
      <c r="Z1115" s="25">
        <f>IF(AND(P1115=W1115,Q1115=X1115),1,0)</f>
        <v>1</v>
      </c>
      <c r="AA1115" s="25" t="str">
        <f>IF(Z1115=0,"",IF(ISBLANK(VLOOKUP(A1115,Database!A:AA,22,FALSE)),"",VLOOKUP(A1115,Database!A:AA,22,FALSE)))</f>
        <v>Exact</v>
      </c>
      <c r="AB1115" s="25">
        <f ca="1">IFERROR(IF(AND(Y1115&lt;&gt;"",OR(V1115="Terminé",V1115="En cours")),VLOOKUP(AA1115,Setup_ScoreExactBonus!A:D,4,FALSE),0),0)</f>
        <v>0</v>
      </c>
      <c r="AC1115" s="31" t="str">
        <f ca="1">IF(Y1115&lt;&gt;"", Y1115 + IF(Z1115=1,AB1115, 0), "")</f>
        <v/>
      </c>
      <c r="AD1115" s="31">
        <f ca="1">SUMIFS(AC$2:AC1115,D$2:D1115,D1115)*IF(R1115=0,1,2)</f>
        <v>0</v>
      </c>
    </row>
    <row r="1116" spans="1:30" x14ac:dyDescent="0.35">
      <c r="A1116" s="31">
        <f>IF(ISBLANK(B1116),"",COUNTIF(B$2:B1116,B1116))-1</f>
        <v>28</v>
      </c>
      <c r="B1116" s="31">
        <v>23</v>
      </c>
      <c r="C1116" s="10">
        <f>VLOOKUP($A1116,Database!$A:$Y,7,FALSE)</f>
        <v>46192.125</v>
      </c>
      <c r="D1116" s="31" t="str">
        <f>VLOOKUP(Pronostics!$B1116,Setup_MPP!$A:$G,3,FALSE)</f>
        <v>Joueur23</v>
      </c>
      <c r="E1116" s="31" t="str">
        <f>VLOOKUP(Pronostics!$B1116,Setup_MPP!$A:$G,2,FALSE)</f>
        <v>Joueur23</v>
      </c>
      <c r="F1116" s="31" t="str">
        <f>VLOOKUP($B1116,Setup_MPP!$A:$E,4,FALSE)</f>
        <v>#D5D5D5</v>
      </c>
      <c r="G1116" s="31" t="str">
        <f>VLOOKUP($B1116,Setup_MPP!$A:$E,5,FALSE)</f>
        <v>#727272</v>
      </c>
      <c r="H1116" s="31" t="str">
        <f>IFERROR(IF(AND(A1116&gt;=1,A1116&lt;=104),VLOOKUP($A1116,Location!$A:$J,6,FALSE),IF(A1116=0,"Avant l'ouverture",IF(OR(A1116=105,A1116=106),"Bonus"))),"")</f>
        <v>Tour 2</v>
      </c>
      <c r="I1116" s="31" t="str">
        <f>IF(LEFT(H1116,4)="Tour",VLOOKUP(A1116,Database!$A:$C,3,FALSE),"")</f>
        <v>A</v>
      </c>
      <c r="J1116" s="31" t="str">
        <f>VLOOKUP($A1116,Location!$A:$J,7,FALSE)</f>
        <v>Mexique</v>
      </c>
      <c r="K1116" s="31" t="str">
        <f>IFERROR(VLOOKUP(J1116,Setup_Team!$B:$C,2,FALSE), "TDB")</f>
        <v>MEX</v>
      </c>
      <c r="L1116" s="31" t="str">
        <f>VLOOKUP($A1116,Location!$A:$J,8,FALSE)</f>
        <v>Corée du Sud</v>
      </c>
      <c r="M1116" s="31" t="str">
        <f>IFERROR(VLOOKUP(L1116,Setup_Team!$B:$C,2,FALSE), "TDB")</f>
        <v>KOR</v>
      </c>
      <c r="N1116" s="31" t="str">
        <f>VLOOKUP($A1116,Location!$A:$J,9,FALSE)</f>
        <v>Zapopan</v>
      </c>
      <c r="O1116" s="31" t="str">
        <f>VLOOKUP($A1116,Location!$A:$J,10,FALSE)</f>
        <v>Estadio Akron</v>
      </c>
      <c r="R1116" s="31">
        <v>0</v>
      </c>
      <c r="S1116" s="25">
        <f>VLOOKUP($A1116,Database!$A:$Y,10,FALSE)</f>
        <v>69</v>
      </c>
      <c r="T1116" s="25">
        <f>VLOOKUP($A1116,Database!$A:$Y,11,FALSE)</f>
        <v>117</v>
      </c>
      <c r="U1116" s="25">
        <f>VLOOKUP($A1116,Database!$A:$Y,12,FALSE)</f>
        <v>129</v>
      </c>
      <c r="V1116" s="25" t="str">
        <f>VLOOKUP(A1116,Database!A:M,13,FALSE)</f>
        <v>À venir</v>
      </c>
      <c r="W1116" s="25" t="str">
        <f>VLOOKUP($A1116,Database!$A:$Y,20,FALSE)</f>
        <v/>
      </c>
      <c r="X1116" s="25" t="str">
        <f>VLOOKUP($A1116,Database!$A:$Y,21,FALSE)</f>
        <v/>
      </c>
      <c r="Y1116" s="25" t="str">
        <f ca="1">IF(C1116&lt;NOW(),IF(AND(P1116&gt;Q1116,W1116&gt;X1116),S1116,IF(AND(P1116=Q1116,W1116=X1116),T1116,IF(AND(P1116&lt;Q1116,W1116&lt;X1116),U1116,0))),"")</f>
        <v/>
      </c>
      <c r="Z1116" s="25">
        <f>IF(AND(P1116=W1116,Q1116=X1116),1,0)</f>
        <v>1</v>
      </c>
      <c r="AA1116" s="25" t="str">
        <f>IF(Z1116=0,"",IF(ISBLANK(VLOOKUP(A1116,Database!A:AA,22,FALSE)),"",VLOOKUP(A1116,Database!A:AA,22,FALSE)))</f>
        <v>Exact</v>
      </c>
      <c r="AB1116" s="25">
        <f ca="1">IFERROR(IF(AND(Y1116&lt;&gt;"",OR(V1116="Terminé",V1116="En cours")),VLOOKUP(AA1116,Setup_ScoreExactBonus!A:D,4,FALSE),0),0)</f>
        <v>0</v>
      </c>
      <c r="AC1116" s="31" t="str">
        <f ca="1">IF(Y1116&lt;&gt;"", Y1116 + IF(Z1116=1,AB1116, 0), "")</f>
        <v/>
      </c>
      <c r="AD1116" s="31">
        <f ca="1">SUMIFS(AC$2:AC1116,D$2:D1116,D1116)*IF(R1116=0,1,2)</f>
        <v>0</v>
      </c>
    </row>
    <row r="1117" spans="1:30" x14ac:dyDescent="0.35">
      <c r="A1117" s="31">
        <f>IF(ISBLANK(B1117),"",COUNTIF(B$2:B1117,B1117))-1</f>
        <v>28</v>
      </c>
      <c r="B1117" s="31">
        <v>24</v>
      </c>
      <c r="C1117" s="10">
        <f>VLOOKUP($A1117,Database!$A:$Y,7,FALSE)</f>
        <v>46192.125</v>
      </c>
      <c r="D1117" s="31" t="str">
        <f>VLOOKUP(Pronostics!$B1117,Setup_MPP!$A:$G,3,FALSE)</f>
        <v>Joueur24</v>
      </c>
      <c r="E1117" s="31" t="str">
        <f>VLOOKUP(Pronostics!$B1117,Setup_MPP!$A:$G,2,FALSE)</f>
        <v>Joueur24</v>
      </c>
      <c r="F1117" s="31" t="str">
        <f>VLOOKUP($B1117,Setup_MPP!$A:$E,4,FALSE)</f>
        <v>#D5D5D5</v>
      </c>
      <c r="G1117" s="31" t="str">
        <f>VLOOKUP($B1117,Setup_MPP!$A:$E,5,FALSE)</f>
        <v>#727272</v>
      </c>
      <c r="H1117" s="31" t="str">
        <f>IFERROR(IF(AND(A1117&gt;=1,A1117&lt;=104),VLOOKUP($A1117,Location!$A:$J,6,FALSE),IF(A1117=0,"Avant l'ouverture",IF(OR(A1117=105,A1117=106),"Bonus"))),"")</f>
        <v>Tour 2</v>
      </c>
      <c r="I1117" s="31" t="str">
        <f>IF(LEFT(H1117,4)="Tour",VLOOKUP(A1117,Database!$A:$C,3,FALSE),"")</f>
        <v>A</v>
      </c>
      <c r="J1117" s="31" t="str">
        <f>VLOOKUP($A1117,Location!$A:$J,7,FALSE)</f>
        <v>Mexique</v>
      </c>
      <c r="K1117" s="31" t="str">
        <f>IFERROR(VLOOKUP(J1117,Setup_Team!$B:$C,2,FALSE), "TDB")</f>
        <v>MEX</v>
      </c>
      <c r="L1117" s="31" t="str">
        <f>VLOOKUP($A1117,Location!$A:$J,8,FALSE)</f>
        <v>Corée du Sud</v>
      </c>
      <c r="M1117" s="31" t="str">
        <f>IFERROR(VLOOKUP(L1117,Setup_Team!$B:$C,2,FALSE), "TDB")</f>
        <v>KOR</v>
      </c>
      <c r="N1117" s="31" t="str">
        <f>VLOOKUP($A1117,Location!$A:$J,9,FALSE)</f>
        <v>Zapopan</v>
      </c>
      <c r="O1117" s="31" t="str">
        <f>VLOOKUP($A1117,Location!$A:$J,10,FALSE)</f>
        <v>Estadio Akron</v>
      </c>
      <c r="R1117" s="31">
        <v>0</v>
      </c>
      <c r="S1117" s="25">
        <f>VLOOKUP($A1117,Database!$A:$Y,10,FALSE)</f>
        <v>69</v>
      </c>
      <c r="T1117" s="25">
        <f>VLOOKUP($A1117,Database!$A:$Y,11,FALSE)</f>
        <v>117</v>
      </c>
      <c r="U1117" s="25">
        <f>VLOOKUP($A1117,Database!$A:$Y,12,FALSE)</f>
        <v>129</v>
      </c>
      <c r="V1117" s="25" t="str">
        <f>VLOOKUP(A1117,Database!A:M,13,FALSE)</f>
        <v>À venir</v>
      </c>
      <c r="W1117" s="25" t="str">
        <f>VLOOKUP($A1117,Database!$A:$Y,20,FALSE)</f>
        <v/>
      </c>
      <c r="X1117" s="25" t="str">
        <f>VLOOKUP($A1117,Database!$A:$Y,21,FALSE)</f>
        <v/>
      </c>
      <c r="Y1117" s="25" t="str">
        <f ca="1">IF(C1117&lt;NOW(),IF(AND(P1117&gt;Q1117,W1117&gt;X1117),S1117,IF(AND(P1117=Q1117,W1117=X1117),T1117,IF(AND(P1117&lt;Q1117,W1117&lt;X1117),U1117,0))),"")</f>
        <v/>
      </c>
      <c r="Z1117" s="25">
        <f>IF(AND(P1117=W1117,Q1117=X1117),1,0)</f>
        <v>1</v>
      </c>
      <c r="AA1117" s="25" t="str">
        <f>IF(Z1117=0,"",IF(ISBLANK(VLOOKUP(A1117,Database!A:AA,22,FALSE)),"",VLOOKUP(A1117,Database!A:AA,22,FALSE)))</f>
        <v>Exact</v>
      </c>
      <c r="AB1117" s="25">
        <f ca="1">IFERROR(IF(AND(Y1117&lt;&gt;"",OR(V1117="Terminé",V1117="En cours")),VLOOKUP(AA1117,Setup_ScoreExactBonus!A:D,4,FALSE),0),0)</f>
        <v>0</v>
      </c>
      <c r="AC1117" s="31" t="str">
        <f ca="1">IF(Y1117&lt;&gt;"", Y1117 + IF(Z1117=1,AB1117, 0), "")</f>
        <v/>
      </c>
      <c r="AD1117" s="31">
        <f ca="1">SUMIFS(AC$2:AC1117,D$2:D1117,D1117)*IF(R1117=0,1,2)</f>
        <v>0</v>
      </c>
    </row>
    <row r="1118" spans="1:30" x14ac:dyDescent="0.35">
      <c r="A1118" s="31">
        <f>IF(ISBLANK(B1118),"",COUNTIF(B$2:B1118,B1118))-1</f>
        <v>28</v>
      </c>
      <c r="B1118" s="31">
        <v>25</v>
      </c>
      <c r="C1118" s="10">
        <f>VLOOKUP($A1118,Database!$A:$Y,7,FALSE)</f>
        <v>46192.125</v>
      </c>
      <c r="D1118" s="31" t="str">
        <f>VLOOKUP(Pronostics!$B1118,Setup_MPP!$A:$G,3,FALSE)</f>
        <v>Joueur25</v>
      </c>
      <c r="E1118" s="31" t="str">
        <f>VLOOKUP(Pronostics!$B1118,Setup_MPP!$A:$G,2,FALSE)</f>
        <v>Joueur25</v>
      </c>
      <c r="F1118" s="31" t="str">
        <f>VLOOKUP($B1118,Setup_MPP!$A:$E,4,FALSE)</f>
        <v>#D5D5D5</v>
      </c>
      <c r="G1118" s="31" t="str">
        <f>VLOOKUP($B1118,Setup_MPP!$A:$E,5,FALSE)</f>
        <v>#727272</v>
      </c>
      <c r="H1118" s="31" t="str">
        <f>IFERROR(IF(AND(A1118&gt;=1,A1118&lt;=104),VLOOKUP($A1118,Location!$A:$J,6,FALSE),IF(A1118=0,"Avant l'ouverture",IF(OR(A1118=105,A1118=106),"Bonus"))),"")</f>
        <v>Tour 2</v>
      </c>
      <c r="I1118" s="31" t="str">
        <f>IF(LEFT(H1118,4)="Tour",VLOOKUP(A1118,Database!$A:$C,3,FALSE),"")</f>
        <v>A</v>
      </c>
      <c r="J1118" s="31" t="str">
        <f>VLOOKUP($A1118,Location!$A:$J,7,FALSE)</f>
        <v>Mexique</v>
      </c>
      <c r="K1118" s="31" t="str">
        <f>IFERROR(VLOOKUP(J1118,Setup_Team!$B:$C,2,FALSE), "TDB")</f>
        <v>MEX</v>
      </c>
      <c r="L1118" s="31" t="str">
        <f>VLOOKUP($A1118,Location!$A:$J,8,FALSE)</f>
        <v>Corée du Sud</v>
      </c>
      <c r="M1118" s="31" t="str">
        <f>IFERROR(VLOOKUP(L1118,Setup_Team!$B:$C,2,FALSE), "TDB")</f>
        <v>KOR</v>
      </c>
      <c r="N1118" s="31" t="str">
        <f>VLOOKUP($A1118,Location!$A:$J,9,FALSE)</f>
        <v>Zapopan</v>
      </c>
      <c r="O1118" s="31" t="str">
        <f>VLOOKUP($A1118,Location!$A:$J,10,FALSE)</f>
        <v>Estadio Akron</v>
      </c>
      <c r="R1118" s="31">
        <v>0</v>
      </c>
      <c r="S1118" s="25">
        <f>VLOOKUP($A1118,Database!$A:$Y,10,FALSE)</f>
        <v>69</v>
      </c>
      <c r="T1118" s="25">
        <f>VLOOKUP($A1118,Database!$A:$Y,11,FALSE)</f>
        <v>117</v>
      </c>
      <c r="U1118" s="25">
        <f>VLOOKUP($A1118,Database!$A:$Y,12,FALSE)</f>
        <v>129</v>
      </c>
      <c r="V1118" s="25" t="str">
        <f>VLOOKUP(A1118,Database!A:M,13,FALSE)</f>
        <v>À venir</v>
      </c>
      <c r="W1118" s="25" t="str">
        <f>VLOOKUP($A1118,Database!$A:$Y,20,FALSE)</f>
        <v/>
      </c>
      <c r="X1118" s="25" t="str">
        <f>VLOOKUP($A1118,Database!$A:$Y,21,FALSE)</f>
        <v/>
      </c>
      <c r="Y1118" s="25" t="str">
        <f ca="1">IF(C1118&lt;NOW(),IF(AND(P1118&gt;Q1118,W1118&gt;X1118),S1118,IF(AND(P1118=Q1118,W1118=X1118),T1118,IF(AND(P1118&lt;Q1118,W1118&lt;X1118),U1118,0))),"")</f>
        <v/>
      </c>
      <c r="Z1118" s="25">
        <f>IF(AND(P1118=W1118,Q1118=X1118),1,0)</f>
        <v>1</v>
      </c>
      <c r="AA1118" s="25" t="str">
        <f>IF(Z1118=0,"",IF(ISBLANK(VLOOKUP(A1118,Database!A:AA,22,FALSE)),"",VLOOKUP(A1118,Database!A:AA,22,FALSE)))</f>
        <v>Exact</v>
      </c>
      <c r="AB1118" s="25">
        <f ca="1">IFERROR(IF(AND(Y1118&lt;&gt;"",OR(V1118="Terminé",V1118="En cours")),VLOOKUP(AA1118,Setup_ScoreExactBonus!A:D,4,FALSE),0),0)</f>
        <v>0</v>
      </c>
      <c r="AC1118" s="31" t="str">
        <f ca="1">IF(Y1118&lt;&gt;"", Y1118 + IF(Z1118=1,AB1118, 0), "")</f>
        <v/>
      </c>
      <c r="AD1118" s="31">
        <f ca="1">SUMIFS(AC$2:AC1118,D$2:D1118,D1118)*IF(R1118=0,1,2)</f>
        <v>0</v>
      </c>
    </row>
    <row r="1119" spans="1:30" x14ac:dyDescent="0.35">
      <c r="A1119" s="31">
        <f>IF(ISBLANK(B1119),"",COUNTIF(B$2:B1119,B1119))-1</f>
        <v>28</v>
      </c>
      <c r="B1119" s="31">
        <v>26</v>
      </c>
      <c r="C1119" s="10">
        <f>VLOOKUP($A1119,Database!$A:$Y,7,FALSE)</f>
        <v>46192.125</v>
      </c>
      <c r="D1119" s="31" t="str">
        <f>VLOOKUP(Pronostics!$B1119,Setup_MPP!$A:$G,3,FALSE)</f>
        <v>Joueur26</v>
      </c>
      <c r="E1119" s="31" t="str">
        <f>VLOOKUP(Pronostics!$B1119,Setup_MPP!$A:$G,2,FALSE)</f>
        <v>Joueur26</v>
      </c>
      <c r="F1119" s="31" t="str">
        <f>VLOOKUP($B1119,Setup_MPP!$A:$E,4,FALSE)</f>
        <v>#D5D5D5</v>
      </c>
      <c r="G1119" s="31" t="str">
        <f>VLOOKUP($B1119,Setup_MPP!$A:$E,5,FALSE)</f>
        <v>#727272</v>
      </c>
      <c r="H1119" s="31" t="str">
        <f>IFERROR(IF(AND(A1119&gt;=1,A1119&lt;=104),VLOOKUP($A1119,Location!$A:$J,6,FALSE),IF(A1119=0,"Avant l'ouverture",IF(OR(A1119=105,A1119=106),"Bonus"))),"")</f>
        <v>Tour 2</v>
      </c>
      <c r="I1119" s="31" t="str">
        <f>IF(LEFT(H1119,4)="Tour",VLOOKUP(A1119,Database!$A:$C,3,FALSE),"")</f>
        <v>A</v>
      </c>
      <c r="J1119" s="31" t="str">
        <f>VLOOKUP($A1119,Location!$A:$J,7,FALSE)</f>
        <v>Mexique</v>
      </c>
      <c r="K1119" s="31" t="str">
        <f>IFERROR(VLOOKUP(J1119,Setup_Team!$B:$C,2,FALSE), "TDB")</f>
        <v>MEX</v>
      </c>
      <c r="L1119" s="31" t="str">
        <f>VLOOKUP($A1119,Location!$A:$J,8,FALSE)</f>
        <v>Corée du Sud</v>
      </c>
      <c r="M1119" s="31" t="str">
        <f>IFERROR(VLOOKUP(L1119,Setup_Team!$B:$C,2,FALSE), "TDB")</f>
        <v>KOR</v>
      </c>
      <c r="N1119" s="31" t="str">
        <f>VLOOKUP($A1119,Location!$A:$J,9,FALSE)</f>
        <v>Zapopan</v>
      </c>
      <c r="O1119" s="31" t="str">
        <f>VLOOKUP($A1119,Location!$A:$J,10,FALSE)</f>
        <v>Estadio Akron</v>
      </c>
      <c r="R1119" s="31">
        <v>0</v>
      </c>
      <c r="S1119" s="25">
        <f>VLOOKUP($A1119,Database!$A:$Y,10,FALSE)</f>
        <v>69</v>
      </c>
      <c r="T1119" s="25">
        <f>VLOOKUP($A1119,Database!$A:$Y,11,FALSE)</f>
        <v>117</v>
      </c>
      <c r="U1119" s="25">
        <f>VLOOKUP($A1119,Database!$A:$Y,12,FALSE)</f>
        <v>129</v>
      </c>
      <c r="V1119" s="25" t="str">
        <f>VLOOKUP(A1119,Database!A:M,13,FALSE)</f>
        <v>À venir</v>
      </c>
      <c r="W1119" s="25" t="str">
        <f>VLOOKUP($A1119,Database!$A:$Y,20,FALSE)</f>
        <v/>
      </c>
      <c r="X1119" s="25" t="str">
        <f>VLOOKUP($A1119,Database!$A:$Y,21,FALSE)</f>
        <v/>
      </c>
      <c r="Y1119" s="25" t="str">
        <f ca="1">IF(C1119&lt;NOW(),IF(AND(P1119&gt;Q1119,W1119&gt;X1119),S1119,IF(AND(P1119=Q1119,W1119=X1119),T1119,IF(AND(P1119&lt;Q1119,W1119&lt;X1119),U1119,0))),"")</f>
        <v/>
      </c>
      <c r="Z1119" s="25">
        <f>IF(AND(P1119=W1119,Q1119=X1119),1,0)</f>
        <v>1</v>
      </c>
      <c r="AA1119" s="25" t="str">
        <f>IF(Z1119=0,"",IF(ISBLANK(VLOOKUP(A1119,Database!A:AA,22,FALSE)),"",VLOOKUP(A1119,Database!A:AA,22,FALSE)))</f>
        <v>Exact</v>
      </c>
      <c r="AB1119" s="25">
        <f ca="1">IFERROR(IF(AND(Y1119&lt;&gt;"",OR(V1119="Terminé",V1119="En cours")),VLOOKUP(AA1119,Setup_ScoreExactBonus!A:D,4,FALSE),0),0)</f>
        <v>0</v>
      </c>
      <c r="AC1119" s="31" t="str">
        <f ca="1">IF(Y1119&lt;&gt;"", Y1119 + IF(Z1119=1,AB1119, 0), "")</f>
        <v/>
      </c>
      <c r="AD1119" s="31">
        <f ca="1">SUMIFS(AC$2:AC1119,D$2:D1119,D1119)*IF(R1119=0,1,2)</f>
        <v>0</v>
      </c>
    </row>
    <row r="1120" spans="1:30" x14ac:dyDescent="0.35">
      <c r="A1120" s="31">
        <f>IF(ISBLANK(B1120),"",COUNTIF(B$2:B1120,B1120))-1</f>
        <v>28</v>
      </c>
      <c r="B1120" s="31">
        <v>27</v>
      </c>
      <c r="C1120" s="10">
        <f>VLOOKUP($A1120,Database!$A:$Y,7,FALSE)</f>
        <v>46192.125</v>
      </c>
      <c r="D1120" s="31" t="str">
        <f>VLOOKUP(Pronostics!$B1120,Setup_MPP!$A:$G,3,FALSE)</f>
        <v>Joueur27</v>
      </c>
      <c r="E1120" s="31" t="str">
        <f>VLOOKUP(Pronostics!$B1120,Setup_MPP!$A:$G,2,FALSE)</f>
        <v>Joueur27</v>
      </c>
      <c r="F1120" s="31" t="str">
        <f>VLOOKUP($B1120,Setup_MPP!$A:$E,4,FALSE)</f>
        <v>#D5D5D5</v>
      </c>
      <c r="G1120" s="31" t="str">
        <f>VLOOKUP($B1120,Setup_MPP!$A:$E,5,FALSE)</f>
        <v>#727272</v>
      </c>
      <c r="H1120" s="31" t="str">
        <f>IFERROR(IF(AND(A1120&gt;=1,A1120&lt;=104),VLOOKUP($A1120,Location!$A:$J,6,FALSE),IF(A1120=0,"Avant l'ouverture",IF(OR(A1120=105,A1120=106),"Bonus"))),"")</f>
        <v>Tour 2</v>
      </c>
      <c r="I1120" s="31" t="str">
        <f>IF(LEFT(H1120,4)="Tour",VLOOKUP(A1120,Database!$A:$C,3,FALSE),"")</f>
        <v>A</v>
      </c>
      <c r="J1120" s="31" t="str">
        <f>VLOOKUP($A1120,Location!$A:$J,7,FALSE)</f>
        <v>Mexique</v>
      </c>
      <c r="K1120" s="31" t="str">
        <f>IFERROR(VLOOKUP(J1120,Setup_Team!$B:$C,2,FALSE), "TDB")</f>
        <v>MEX</v>
      </c>
      <c r="L1120" s="31" t="str">
        <f>VLOOKUP($A1120,Location!$A:$J,8,FALSE)</f>
        <v>Corée du Sud</v>
      </c>
      <c r="M1120" s="31" t="str">
        <f>IFERROR(VLOOKUP(L1120,Setup_Team!$B:$C,2,FALSE), "TDB")</f>
        <v>KOR</v>
      </c>
      <c r="N1120" s="31" t="str">
        <f>VLOOKUP($A1120,Location!$A:$J,9,FALSE)</f>
        <v>Zapopan</v>
      </c>
      <c r="O1120" s="31" t="str">
        <f>VLOOKUP($A1120,Location!$A:$J,10,FALSE)</f>
        <v>Estadio Akron</v>
      </c>
      <c r="R1120" s="31">
        <v>0</v>
      </c>
      <c r="S1120" s="25">
        <f>VLOOKUP($A1120,Database!$A:$Y,10,FALSE)</f>
        <v>69</v>
      </c>
      <c r="T1120" s="25">
        <f>VLOOKUP($A1120,Database!$A:$Y,11,FALSE)</f>
        <v>117</v>
      </c>
      <c r="U1120" s="25">
        <f>VLOOKUP($A1120,Database!$A:$Y,12,FALSE)</f>
        <v>129</v>
      </c>
      <c r="V1120" s="25" t="str">
        <f>VLOOKUP(A1120,Database!A:M,13,FALSE)</f>
        <v>À venir</v>
      </c>
      <c r="W1120" s="25" t="str">
        <f>VLOOKUP($A1120,Database!$A:$Y,20,FALSE)</f>
        <v/>
      </c>
      <c r="X1120" s="25" t="str">
        <f>VLOOKUP($A1120,Database!$A:$Y,21,FALSE)</f>
        <v/>
      </c>
      <c r="Y1120" s="25" t="str">
        <f ca="1">IF(C1120&lt;NOW(),IF(AND(P1120&gt;Q1120,W1120&gt;X1120),S1120,IF(AND(P1120=Q1120,W1120=X1120),T1120,IF(AND(P1120&lt;Q1120,W1120&lt;X1120),U1120,0))),"")</f>
        <v/>
      </c>
      <c r="Z1120" s="25">
        <f>IF(AND(P1120=W1120,Q1120=X1120),1,0)</f>
        <v>1</v>
      </c>
      <c r="AA1120" s="25" t="str">
        <f>IF(Z1120=0,"",IF(ISBLANK(VLOOKUP(A1120,Database!A:AA,22,FALSE)),"",VLOOKUP(A1120,Database!A:AA,22,FALSE)))</f>
        <v>Exact</v>
      </c>
      <c r="AB1120" s="25">
        <f ca="1">IFERROR(IF(AND(Y1120&lt;&gt;"",OR(V1120="Terminé",V1120="En cours")),VLOOKUP(AA1120,Setup_ScoreExactBonus!A:D,4,FALSE),0),0)</f>
        <v>0</v>
      </c>
      <c r="AC1120" s="31" t="str">
        <f ca="1">IF(Y1120&lt;&gt;"", Y1120 + IF(Z1120=1,AB1120, 0), "")</f>
        <v/>
      </c>
      <c r="AD1120" s="31">
        <f ca="1">SUMIFS(AC$2:AC1120,D$2:D1120,D1120)*IF(R1120=0,1,2)</f>
        <v>0</v>
      </c>
    </row>
    <row r="1121" spans="1:30" x14ac:dyDescent="0.35">
      <c r="A1121" s="31">
        <f>IF(ISBLANK(B1121),"",COUNTIF(B$2:B1121,B1121))-1</f>
        <v>28</v>
      </c>
      <c r="B1121" s="31">
        <v>28</v>
      </c>
      <c r="C1121" s="10">
        <f>VLOOKUP($A1121,Database!$A:$Y,7,FALSE)</f>
        <v>46192.125</v>
      </c>
      <c r="D1121" s="31" t="str">
        <f>VLOOKUP(Pronostics!$B1121,Setup_MPP!$A:$G,3,FALSE)</f>
        <v>Joueur28</v>
      </c>
      <c r="E1121" s="31" t="str">
        <f>VLOOKUP(Pronostics!$B1121,Setup_MPP!$A:$G,2,FALSE)</f>
        <v>Joueur28</v>
      </c>
      <c r="F1121" s="31" t="str">
        <f>VLOOKUP($B1121,Setup_MPP!$A:$E,4,FALSE)</f>
        <v>#D5D5D5</v>
      </c>
      <c r="G1121" s="31" t="str">
        <f>VLOOKUP($B1121,Setup_MPP!$A:$E,5,FALSE)</f>
        <v>#727272</v>
      </c>
      <c r="H1121" s="31" t="str">
        <f>IFERROR(IF(AND(A1121&gt;=1,A1121&lt;=104),VLOOKUP($A1121,Location!$A:$J,6,FALSE),IF(A1121=0,"Avant l'ouverture",IF(OR(A1121=105,A1121=106),"Bonus"))),"")</f>
        <v>Tour 2</v>
      </c>
      <c r="I1121" s="31" t="str">
        <f>IF(LEFT(H1121,4)="Tour",VLOOKUP(A1121,Database!$A:$C,3,FALSE),"")</f>
        <v>A</v>
      </c>
      <c r="J1121" s="31" t="str">
        <f>VLOOKUP($A1121,Location!$A:$J,7,FALSE)</f>
        <v>Mexique</v>
      </c>
      <c r="K1121" s="31" t="str">
        <f>IFERROR(VLOOKUP(J1121,Setup_Team!$B:$C,2,FALSE), "TDB")</f>
        <v>MEX</v>
      </c>
      <c r="L1121" s="31" t="str">
        <f>VLOOKUP($A1121,Location!$A:$J,8,FALSE)</f>
        <v>Corée du Sud</v>
      </c>
      <c r="M1121" s="31" t="str">
        <f>IFERROR(VLOOKUP(L1121,Setup_Team!$B:$C,2,FALSE), "TDB")</f>
        <v>KOR</v>
      </c>
      <c r="N1121" s="31" t="str">
        <f>VLOOKUP($A1121,Location!$A:$J,9,FALSE)</f>
        <v>Zapopan</v>
      </c>
      <c r="O1121" s="31" t="str">
        <f>VLOOKUP($A1121,Location!$A:$J,10,FALSE)</f>
        <v>Estadio Akron</v>
      </c>
      <c r="R1121" s="31">
        <v>0</v>
      </c>
      <c r="S1121" s="25">
        <f>VLOOKUP($A1121,Database!$A:$Y,10,FALSE)</f>
        <v>69</v>
      </c>
      <c r="T1121" s="25">
        <f>VLOOKUP($A1121,Database!$A:$Y,11,FALSE)</f>
        <v>117</v>
      </c>
      <c r="U1121" s="25">
        <f>VLOOKUP($A1121,Database!$A:$Y,12,FALSE)</f>
        <v>129</v>
      </c>
      <c r="V1121" s="25" t="str">
        <f>VLOOKUP(A1121,Database!A:M,13,FALSE)</f>
        <v>À venir</v>
      </c>
      <c r="W1121" s="25" t="str">
        <f>VLOOKUP($A1121,Database!$A:$Y,20,FALSE)</f>
        <v/>
      </c>
      <c r="X1121" s="25" t="str">
        <f>VLOOKUP($A1121,Database!$A:$Y,21,FALSE)</f>
        <v/>
      </c>
      <c r="Y1121" s="25" t="str">
        <f ca="1">IF(C1121&lt;NOW(),IF(AND(P1121&gt;Q1121,W1121&gt;X1121),S1121,IF(AND(P1121=Q1121,W1121=X1121),T1121,IF(AND(P1121&lt;Q1121,W1121&lt;X1121),U1121,0))),"")</f>
        <v/>
      </c>
      <c r="Z1121" s="25">
        <f>IF(AND(P1121=W1121,Q1121=X1121),1,0)</f>
        <v>1</v>
      </c>
      <c r="AA1121" s="25" t="str">
        <f>IF(Z1121=0,"",IF(ISBLANK(VLOOKUP(A1121,Database!A:AA,22,FALSE)),"",VLOOKUP(A1121,Database!A:AA,22,FALSE)))</f>
        <v>Exact</v>
      </c>
      <c r="AB1121" s="25">
        <f ca="1">IFERROR(IF(AND(Y1121&lt;&gt;"",OR(V1121="Terminé",V1121="En cours")),VLOOKUP(AA1121,Setup_ScoreExactBonus!A:D,4,FALSE),0),0)</f>
        <v>0</v>
      </c>
      <c r="AC1121" s="31" t="str">
        <f ca="1">IF(Y1121&lt;&gt;"", Y1121 + IF(Z1121=1,AB1121, 0), "")</f>
        <v/>
      </c>
      <c r="AD1121" s="31">
        <f ca="1">SUMIFS(AC$2:AC1121,D$2:D1121,D1121)*IF(R1121=0,1,2)</f>
        <v>0</v>
      </c>
    </row>
    <row r="1122" spans="1:30" x14ac:dyDescent="0.35">
      <c r="A1122" s="31">
        <f>IF(ISBLANK(B1122),"",COUNTIF(B$2:B1122,B1122))-1</f>
        <v>28</v>
      </c>
      <c r="B1122" s="31">
        <v>29</v>
      </c>
      <c r="C1122" s="10">
        <f>VLOOKUP($A1122,Database!$A:$Y,7,FALSE)</f>
        <v>46192.125</v>
      </c>
      <c r="D1122" s="31" t="str">
        <f>VLOOKUP(Pronostics!$B1122,Setup_MPP!$A:$G,3,FALSE)</f>
        <v>Joueur29</v>
      </c>
      <c r="E1122" s="31" t="str">
        <f>VLOOKUP(Pronostics!$B1122,Setup_MPP!$A:$G,2,FALSE)</f>
        <v>Joueur29</v>
      </c>
      <c r="F1122" s="31" t="str">
        <f>VLOOKUP($B1122,Setup_MPP!$A:$E,4,FALSE)</f>
        <v>#D5D5D5</v>
      </c>
      <c r="G1122" s="31" t="str">
        <f>VLOOKUP($B1122,Setup_MPP!$A:$E,5,FALSE)</f>
        <v>#727272</v>
      </c>
      <c r="H1122" s="31" t="str">
        <f>IFERROR(IF(AND(A1122&gt;=1,A1122&lt;=104),VLOOKUP($A1122,Location!$A:$J,6,FALSE),IF(A1122=0,"Avant l'ouverture",IF(OR(A1122=105,A1122=106),"Bonus"))),"")</f>
        <v>Tour 2</v>
      </c>
      <c r="I1122" s="31" t="str">
        <f>IF(LEFT(H1122,4)="Tour",VLOOKUP(A1122,Database!$A:$C,3,FALSE),"")</f>
        <v>A</v>
      </c>
      <c r="J1122" s="31" t="str">
        <f>VLOOKUP($A1122,Location!$A:$J,7,FALSE)</f>
        <v>Mexique</v>
      </c>
      <c r="K1122" s="31" t="str">
        <f>IFERROR(VLOOKUP(J1122,Setup_Team!$B:$C,2,FALSE), "TDB")</f>
        <v>MEX</v>
      </c>
      <c r="L1122" s="31" t="str">
        <f>VLOOKUP($A1122,Location!$A:$J,8,FALSE)</f>
        <v>Corée du Sud</v>
      </c>
      <c r="M1122" s="31" t="str">
        <f>IFERROR(VLOOKUP(L1122,Setup_Team!$B:$C,2,FALSE), "TDB")</f>
        <v>KOR</v>
      </c>
      <c r="N1122" s="31" t="str">
        <f>VLOOKUP($A1122,Location!$A:$J,9,FALSE)</f>
        <v>Zapopan</v>
      </c>
      <c r="O1122" s="31" t="str">
        <f>VLOOKUP($A1122,Location!$A:$J,10,FALSE)</f>
        <v>Estadio Akron</v>
      </c>
      <c r="R1122" s="31">
        <v>0</v>
      </c>
      <c r="S1122" s="25">
        <f>VLOOKUP($A1122,Database!$A:$Y,10,FALSE)</f>
        <v>69</v>
      </c>
      <c r="T1122" s="25">
        <f>VLOOKUP($A1122,Database!$A:$Y,11,FALSE)</f>
        <v>117</v>
      </c>
      <c r="U1122" s="25">
        <f>VLOOKUP($A1122,Database!$A:$Y,12,FALSE)</f>
        <v>129</v>
      </c>
      <c r="V1122" s="25" t="str">
        <f>VLOOKUP(A1122,Database!A:M,13,FALSE)</f>
        <v>À venir</v>
      </c>
      <c r="W1122" s="25" t="str">
        <f>VLOOKUP($A1122,Database!$A:$Y,20,FALSE)</f>
        <v/>
      </c>
      <c r="X1122" s="25" t="str">
        <f>VLOOKUP($A1122,Database!$A:$Y,21,FALSE)</f>
        <v/>
      </c>
      <c r="Y1122" s="25" t="str">
        <f ca="1">IF(C1122&lt;NOW(),IF(AND(P1122&gt;Q1122,W1122&gt;X1122),S1122,IF(AND(P1122=Q1122,W1122=X1122),T1122,IF(AND(P1122&lt;Q1122,W1122&lt;X1122),U1122,0))),"")</f>
        <v/>
      </c>
      <c r="Z1122" s="25">
        <f>IF(AND(P1122=W1122,Q1122=X1122),1,0)</f>
        <v>1</v>
      </c>
      <c r="AA1122" s="25" t="str">
        <f>IF(Z1122=0,"",IF(ISBLANK(VLOOKUP(A1122,Database!A:AA,22,FALSE)),"",VLOOKUP(A1122,Database!A:AA,22,FALSE)))</f>
        <v>Exact</v>
      </c>
      <c r="AB1122" s="25">
        <f ca="1">IFERROR(IF(AND(Y1122&lt;&gt;"",OR(V1122="Terminé",V1122="En cours")),VLOOKUP(AA1122,Setup_ScoreExactBonus!A:D,4,FALSE),0),0)</f>
        <v>0</v>
      </c>
      <c r="AC1122" s="31" t="str">
        <f ca="1">IF(Y1122&lt;&gt;"", Y1122 + IF(Z1122=1,AB1122, 0), "")</f>
        <v/>
      </c>
      <c r="AD1122" s="31">
        <f ca="1">SUMIFS(AC$2:AC1122,D$2:D1122,D1122)*IF(R1122=0,1,2)</f>
        <v>0</v>
      </c>
    </row>
    <row r="1123" spans="1:30" x14ac:dyDescent="0.35">
      <c r="A1123" s="31">
        <f>IF(ISBLANK(B1123),"",COUNTIF(B$2:B1123,B1123))-1</f>
        <v>28</v>
      </c>
      <c r="B1123" s="31">
        <v>30</v>
      </c>
      <c r="C1123" s="10">
        <f>VLOOKUP($A1123,Database!$A:$Y,7,FALSE)</f>
        <v>46192.125</v>
      </c>
      <c r="D1123" s="31" t="str">
        <f>VLOOKUP(Pronostics!$B1123,Setup_MPP!$A:$G,3,FALSE)</f>
        <v>Joueur30</v>
      </c>
      <c r="E1123" s="31" t="str">
        <f>VLOOKUP(Pronostics!$B1123,Setup_MPP!$A:$G,2,FALSE)</f>
        <v>Joueur30</v>
      </c>
      <c r="F1123" s="31" t="str">
        <f>VLOOKUP($B1123,Setup_MPP!$A:$E,4,FALSE)</f>
        <v>#D5D5D5</v>
      </c>
      <c r="G1123" s="31" t="str">
        <f>VLOOKUP($B1123,Setup_MPP!$A:$E,5,FALSE)</f>
        <v>#727272</v>
      </c>
      <c r="H1123" s="31" t="str">
        <f>IFERROR(IF(AND(A1123&gt;=1,A1123&lt;=104),VLOOKUP($A1123,Location!$A:$J,6,FALSE),IF(A1123=0,"Avant l'ouverture",IF(OR(A1123=105,A1123=106),"Bonus"))),"")</f>
        <v>Tour 2</v>
      </c>
      <c r="I1123" s="31" t="str">
        <f>IF(LEFT(H1123,4)="Tour",VLOOKUP(A1123,Database!$A:$C,3,FALSE),"")</f>
        <v>A</v>
      </c>
      <c r="J1123" s="31" t="str">
        <f>VLOOKUP($A1123,Location!$A:$J,7,FALSE)</f>
        <v>Mexique</v>
      </c>
      <c r="K1123" s="31" t="str">
        <f>IFERROR(VLOOKUP(J1123,Setup_Team!$B:$C,2,FALSE), "TDB")</f>
        <v>MEX</v>
      </c>
      <c r="L1123" s="31" t="str">
        <f>VLOOKUP($A1123,Location!$A:$J,8,FALSE)</f>
        <v>Corée du Sud</v>
      </c>
      <c r="M1123" s="31" t="str">
        <f>IFERROR(VLOOKUP(L1123,Setup_Team!$B:$C,2,FALSE), "TDB")</f>
        <v>KOR</v>
      </c>
      <c r="N1123" s="31" t="str">
        <f>VLOOKUP($A1123,Location!$A:$J,9,FALSE)</f>
        <v>Zapopan</v>
      </c>
      <c r="O1123" s="31" t="str">
        <f>VLOOKUP($A1123,Location!$A:$J,10,FALSE)</f>
        <v>Estadio Akron</v>
      </c>
      <c r="R1123" s="31">
        <v>0</v>
      </c>
      <c r="S1123" s="25">
        <f>VLOOKUP($A1123,Database!$A:$Y,10,FALSE)</f>
        <v>69</v>
      </c>
      <c r="T1123" s="25">
        <f>VLOOKUP($A1123,Database!$A:$Y,11,FALSE)</f>
        <v>117</v>
      </c>
      <c r="U1123" s="25">
        <f>VLOOKUP($A1123,Database!$A:$Y,12,FALSE)</f>
        <v>129</v>
      </c>
      <c r="V1123" s="25" t="str">
        <f>VLOOKUP(A1123,Database!A:M,13,FALSE)</f>
        <v>À venir</v>
      </c>
      <c r="W1123" s="25" t="str">
        <f>VLOOKUP($A1123,Database!$A:$Y,20,FALSE)</f>
        <v/>
      </c>
      <c r="X1123" s="25" t="str">
        <f>VLOOKUP($A1123,Database!$A:$Y,21,FALSE)</f>
        <v/>
      </c>
      <c r="Y1123" s="25" t="str">
        <f ca="1">IF(C1123&lt;NOW(),IF(AND(P1123&gt;Q1123,W1123&gt;X1123),S1123,IF(AND(P1123=Q1123,W1123=X1123),T1123,IF(AND(P1123&lt;Q1123,W1123&lt;X1123),U1123,0))),"")</f>
        <v/>
      </c>
      <c r="Z1123" s="25">
        <f>IF(AND(P1123=W1123,Q1123=X1123),1,0)</f>
        <v>1</v>
      </c>
      <c r="AA1123" s="25" t="str">
        <f>IF(Z1123=0,"",IF(ISBLANK(VLOOKUP(A1123,Database!A:AA,22,FALSE)),"",VLOOKUP(A1123,Database!A:AA,22,FALSE)))</f>
        <v>Exact</v>
      </c>
      <c r="AB1123" s="25">
        <f ca="1">IFERROR(IF(AND(Y1123&lt;&gt;"",OR(V1123="Terminé",V1123="En cours")),VLOOKUP(AA1123,Setup_ScoreExactBonus!A:D,4,FALSE),0),0)</f>
        <v>0</v>
      </c>
      <c r="AC1123" s="31" t="str">
        <f ca="1">IF(Y1123&lt;&gt;"", Y1123 + IF(Z1123=1,AB1123, 0), "")</f>
        <v/>
      </c>
      <c r="AD1123" s="31">
        <f ca="1">SUMIFS(AC$2:AC1123,D$2:D1123,D1123)*IF(R1123=0,1,2)</f>
        <v>0</v>
      </c>
    </row>
    <row r="1124" spans="1:30" x14ac:dyDescent="0.35">
      <c r="A1124" s="31">
        <f>IF(ISBLANK(B1124),"",COUNTIF(B$2:B1124,B1124))-1</f>
        <v>28</v>
      </c>
      <c r="B1124" s="31">
        <v>31</v>
      </c>
      <c r="C1124" s="10">
        <f>VLOOKUP($A1124,Database!$A:$Y,7,FALSE)</f>
        <v>46192.125</v>
      </c>
      <c r="D1124" s="31" t="str">
        <f>VLOOKUP(Pronostics!$B1124,Setup_MPP!$A:$G,3,FALSE)</f>
        <v>Joueur31</v>
      </c>
      <c r="E1124" s="31" t="str">
        <f>VLOOKUP(Pronostics!$B1124,Setup_MPP!$A:$G,2,FALSE)</f>
        <v>Joueur31</v>
      </c>
      <c r="F1124" s="31" t="str">
        <f>VLOOKUP($B1124,Setup_MPP!$A:$E,4,FALSE)</f>
        <v>#D5D5D5</v>
      </c>
      <c r="G1124" s="31" t="str">
        <f>VLOOKUP($B1124,Setup_MPP!$A:$E,5,FALSE)</f>
        <v>#727272</v>
      </c>
      <c r="H1124" s="31" t="str">
        <f>IFERROR(IF(AND(A1124&gt;=1,A1124&lt;=104),VLOOKUP($A1124,Location!$A:$J,6,FALSE),IF(A1124=0,"Avant l'ouverture",IF(OR(A1124=105,A1124=106),"Bonus"))),"")</f>
        <v>Tour 2</v>
      </c>
      <c r="I1124" s="31" t="str">
        <f>IF(LEFT(H1124,4)="Tour",VLOOKUP(A1124,Database!$A:$C,3,FALSE),"")</f>
        <v>A</v>
      </c>
      <c r="J1124" s="31" t="str">
        <f>VLOOKUP($A1124,Location!$A:$J,7,FALSE)</f>
        <v>Mexique</v>
      </c>
      <c r="K1124" s="31" t="str">
        <f>IFERROR(VLOOKUP(J1124,Setup_Team!$B:$C,2,FALSE), "TDB")</f>
        <v>MEX</v>
      </c>
      <c r="L1124" s="31" t="str">
        <f>VLOOKUP($A1124,Location!$A:$J,8,FALSE)</f>
        <v>Corée du Sud</v>
      </c>
      <c r="M1124" s="31" t="str">
        <f>IFERROR(VLOOKUP(L1124,Setup_Team!$B:$C,2,FALSE), "TDB")</f>
        <v>KOR</v>
      </c>
      <c r="N1124" s="31" t="str">
        <f>VLOOKUP($A1124,Location!$A:$J,9,FALSE)</f>
        <v>Zapopan</v>
      </c>
      <c r="O1124" s="31" t="str">
        <f>VLOOKUP($A1124,Location!$A:$J,10,FALSE)</f>
        <v>Estadio Akron</v>
      </c>
      <c r="R1124" s="31">
        <v>0</v>
      </c>
      <c r="S1124" s="25">
        <f>VLOOKUP($A1124,Database!$A:$Y,10,FALSE)</f>
        <v>69</v>
      </c>
      <c r="T1124" s="25">
        <f>VLOOKUP($A1124,Database!$A:$Y,11,FALSE)</f>
        <v>117</v>
      </c>
      <c r="U1124" s="25">
        <f>VLOOKUP($A1124,Database!$A:$Y,12,FALSE)</f>
        <v>129</v>
      </c>
      <c r="V1124" s="25" t="str">
        <f>VLOOKUP(A1124,Database!A:M,13,FALSE)</f>
        <v>À venir</v>
      </c>
      <c r="W1124" s="25" t="str">
        <f>VLOOKUP($A1124,Database!$A:$Y,20,FALSE)</f>
        <v/>
      </c>
      <c r="X1124" s="25" t="str">
        <f>VLOOKUP($A1124,Database!$A:$Y,21,FALSE)</f>
        <v/>
      </c>
      <c r="Y1124" s="25" t="str">
        <f ca="1">IF(C1124&lt;NOW(),IF(AND(P1124&gt;Q1124,W1124&gt;X1124),S1124,IF(AND(P1124=Q1124,W1124=X1124),T1124,IF(AND(P1124&lt;Q1124,W1124&lt;X1124),U1124,0))),"")</f>
        <v/>
      </c>
      <c r="Z1124" s="25">
        <f>IF(AND(P1124=W1124,Q1124=X1124),1,0)</f>
        <v>1</v>
      </c>
      <c r="AA1124" s="25" t="str">
        <f>IF(Z1124=0,"",IF(ISBLANK(VLOOKUP(A1124,Database!A:AA,22,FALSE)),"",VLOOKUP(A1124,Database!A:AA,22,FALSE)))</f>
        <v>Exact</v>
      </c>
      <c r="AB1124" s="25">
        <f ca="1">IFERROR(IF(AND(Y1124&lt;&gt;"",OR(V1124="Terminé",V1124="En cours")),VLOOKUP(AA1124,Setup_ScoreExactBonus!A:D,4,FALSE),0),0)</f>
        <v>0</v>
      </c>
      <c r="AC1124" s="31" t="str">
        <f ca="1">IF(Y1124&lt;&gt;"", Y1124 + IF(Z1124=1,AB1124, 0), "")</f>
        <v/>
      </c>
      <c r="AD1124" s="31">
        <f ca="1">SUMIFS(AC$2:AC1124,D$2:D1124,D1124)*IF(R1124=0,1,2)</f>
        <v>0</v>
      </c>
    </row>
    <row r="1125" spans="1:30" x14ac:dyDescent="0.35">
      <c r="A1125" s="31">
        <f>IF(ISBLANK(B1125),"",COUNTIF(B$2:B1125,B1125))-1</f>
        <v>28</v>
      </c>
      <c r="B1125" s="31">
        <v>32</v>
      </c>
      <c r="C1125" s="10">
        <f>VLOOKUP($A1125,Database!$A:$Y,7,FALSE)</f>
        <v>46192.125</v>
      </c>
      <c r="D1125" s="31" t="str">
        <f>VLOOKUP(Pronostics!$B1125,Setup_MPP!$A:$G,3,FALSE)</f>
        <v>Joueur32</v>
      </c>
      <c r="E1125" s="31" t="str">
        <f>VLOOKUP(Pronostics!$B1125,Setup_MPP!$A:$G,2,FALSE)</f>
        <v>Joueur32</v>
      </c>
      <c r="F1125" s="31" t="str">
        <f>VLOOKUP($B1125,Setup_MPP!$A:$E,4,FALSE)</f>
        <v>#D5D5D5</v>
      </c>
      <c r="G1125" s="31" t="str">
        <f>VLOOKUP($B1125,Setup_MPP!$A:$E,5,FALSE)</f>
        <v>#727272</v>
      </c>
      <c r="H1125" s="31" t="str">
        <f>IFERROR(IF(AND(A1125&gt;=1,A1125&lt;=104),VLOOKUP($A1125,Location!$A:$J,6,FALSE),IF(A1125=0,"Avant l'ouverture",IF(OR(A1125=105,A1125=106),"Bonus"))),"")</f>
        <v>Tour 2</v>
      </c>
      <c r="I1125" s="31" t="str">
        <f>IF(LEFT(H1125,4)="Tour",VLOOKUP(A1125,Database!$A:$C,3,FALSE),"")</f>
        <v>A</v>
      </c>
      <c r="J1125" s="31" t="str">
        <f>VLOOKUP($A1125,Location!$A:$J,7,FALSE)</f>
        <v>Mexique</v>
      </c>
      <c r="K1125" s="31" t="str">
        <f>IFERROR(VLOOKUP(J1125,Setup_Team!$B:$C,2,FALSE), "TDB")</f>
        <v>MEX</v>
      </c>
      <c r="L1125" s="31" t="str">
        <f>VLOOKUP($A1125,Location!$A:$J,8,FALSE)</f>
        <v>Corée du Sud</v>
      </c>
      <c r="M1125" s="31" t="str">
        <f>IFERROR(VLOOKUP(L1125,Setup_Team!$B:$C,2,FALSE), "TDB")</f>
        <v>KOR</v>
      </c>
      <c r="N1125" s="31" t="str">
        <f>VLOOKUP($A1125,Location!$A:$J,9,FALSE)</f>
        <v>Zapopan</v>
      </c>
      <c r="O1125" s="31" t="str">
        <f>VLOOKUP($A1125,Location!$A:$J,10,FALSE)</f>
        <v>Estadio Akron</v>
      </c>
      <c r="R1125" s="31">
        <v>0</v>
      </c>
      <c r="S1125" s="25">
        <f>VLOOKUP($A1125,Database!$A:$Y,10,FALSE)</f>
        <v>69</v>
      </c>
      <c r="T1125" s="25">
        <f>VLOOKUP($A1125,Database!$A:$Y,11,FALSE)</f>
        <v>117</v>
      </c>
      <c r="U1125" s="25">
        <f>VLOOKUP($A1125,Database!$A:$Y,12,FALSE)</f>
        <v>129</v>
      </c>
      <c r="V1125" s="25" t="str">
        <f>VLOOKUP(A1125,Database!A:M,13,FALSE)</f>
        <v>À venir</v>
      </c>
      <c r="W1125" s="25" t="str">
        <f>VLOOKUP($A1125,Database!$A:$Y,20,FALSE)</f>
        <v/>
      </c>
      <c r="X1125" s="25" t="str">
        <f>VLOOKUP($A1125,Database!$A:$Y,21,FALSE)</f>
        <v/>
      </c>
      <c r="Y1125" s="25" t="str">
        <f ca="1">IF(C1125&lt;NOW(),IF(AND(P1125&gt;Q1125,W1125&gt;X1125),S1125,IF(AND(P1125=Q1125,W1125=X1125),T1125,IF(AND(P1125&lt;Q1125,W1125&lt;X1125),U1125,0))),"")</f>
        <v/>
      </c>
      <c r="Z1125" s="25">
        <f>IF(AND(P1125=W1125,Q1125=X1125),1,0)</f>
        <v>1</v>
      </c>
      <c r="AA1125" s="25" t="str">
        <f>IF(Z1125=0,"",IF(ISBLANK(VLOOKUP(A1125,Database!A:AA,22,FALSE)),"",VLOOKUP(A1125,Database!A:AA,22,FALSE)))</f>
        <v>Exact</v>
      </c>
      <c r="AB1125" s="25">
        <f ca="1">IFERROR(IF(AND(Y1125&lt;&gt;"",OR(V1125="Terminé",V1125="En cours")),VLOOKUP(AA1125,Setup_ScoreExactBonus!A:D,4,FALSE),0),0)</f>
        <v>0</v>
      </c>
      <c r="AC1125" s="31" t="str">
        <f ca="1">IF(Y1125&lt;&gt;"", Y1125 + IF(Z1125=1,AB1125, 0), "")</f>
        <v/>
      </c>
      <c r="AD1125" s="31">
        <f ca="1">SUMIFS(AC$2:AC1125,D$2:D1125,D1125)*IF(R1125=0,1,2)</f>
        <v>0</v>
      </c>
    </row>
    <row r="1126" spans="1:30" x14ac:dyDescent="0.35">
      <c r="A1126" s="31">
        <f>IF(ISBLANK(B1126),"",COUNTIF(B$2:B1126,B1126))-1</f>
        <v>28</v>
      </c>
      <c r="B1126" s="31">
        <v>33</v>
      </c>
      <c r="C1126" s="10">
        <f>VLOOKUP($A1126,Database!$A:$Y,7,FALSE)</f>
        <v>46192.125</v>
      </c>
      <c r="D1126" s="31" t="str">
        <f>VLOOKUP(Pronostics!$B1126,Setup_MPP!$A:$G,3,FALSE)</f>
        <v>Joueur33</v>
      </c>
      <c r="E1126" s="31" t="str">
        <f>VLOOKUP(Pronostics!$B1126,Setup_MPP!$A:$G,2,FALSE)</f>
        <v>Joueur33</v>
      </c>
      <c r="F1126" s="31" t="str">
        <f>VLOOKUP($B1126,Setup_MPP!$A:$E,4,FALSE)</f>
        <v>#D5D5D5</v>
      </c>
      <c r="G1126" s="31" t="str">
        <f>VLOOKUP($B1126,Setup_MPP!$A:$E,5,FALSE)</f>
        <v>#727272</v>
      </c>
      <c r="H1126" s="31" t="str">
        <f>IFERROR(IF(AND(A1126&gt;=1,A1126&lt;=104),VLOOKUP($A1126,Location!$A:$J,6,FALSE),IF(A1126=0,"Avant l'ouverture",IF(OR(A1126=105,A1126=106),"Bonus"))),"")</f>
        <v>Tour 2</v>
      </c>
      <c r="I1126" s="31" t="str">
        <f>IF(LEFT(H1126,4)="Tour",VLOOKUP(A1126,Database!$A:$C,3,FALSE),"")</f>
        <v>A</v>
      </c>
      <c r="J1126" s="31" t="str">
        <f>VLOOKUP($A1126,Location!$A:$J,7,FALSE)</f>
        <v>Mexique</v>
      </c>
      <c r="K1126" s="31" t="str">
        <f>IFERROR(VLOOKUP(J1126,Setup_Team!$B:$C,2,FALSE), "TDB")</f>
        <v>MEX</v>
      </c>
      <c r="L1126" s="31" t="str">
        <f>VLOOKUP($A1126,Location!$A:$J,8,FALSE)</f>
        <v>Corée du Sud</v>
      </c>
      <c r="M1126" s="31" t="str">
        <f>IFERROR(VLOOKUP(L1126,Setup_Team!$B:$C,2,FALSE), "TDB")</f>
        <v>KOR</v>
      </c>
      <c r="N1126" s="31" t="str">
        <f>VLOOKUP($A1126,Location!$A:$J,9,FALSE)</f>
        <v>Zapopan</v>
      </c>
      <c r="O1126" s="31" t="str">
        <f>VLOOKUP($A1126,Location!$A:$J,10,FALSE)</f>
        <v>Estadio Akron</v>
      </c>
      <c r="R1126" s="31">
        <v>0</v>
      </c>
      <c r="S1126" s="25">
        <f>VLOOKUP($A1126,Database!$A:$Y,10,FALSE)</f>
        <v>69</v>
      </c>
      <c r="T1126" s="25">
        <f>VLOOKUP($A1126,Database!$A:$Y,11,FALSE)</f>
        <v>117</v>
      </c>
      <c r="U1126" s="25">
        <f>VLOOKUP($A1126,Database!$A:$Y,12,FALSE)</f>
        <v>129</v>
      </c>
      <c r="V1126" s="25" t="str">
        <f>VLOOKUP(A1126,Database!A:M,13,FALSE)</f>
        <v>À venir</v>
      </c>
      <c r="W1126" s="25" t="str">
        <f>VLOOKUP($A1126,Database!$A:$Y,20,FALSE)</f>
        <v/>
      </c>
      <c r="X1126" s="25" t="str">
        <f>VLOOKUP($A1126,Database!$A:$Y,21,FALSE)</f>
        <v/>
      </c>
      <c r="Y1126" s="25" t="str">
        <f ca="1">IF(C1126&lt;NOW(),IF(AND(P1126&gt;Q1126,W1126&gt;X1126),S1126,IF(AND(P1126=Q1126,W1126=X1126),T1126,IF(AND(P1126&lt;Q1126,W1126&lt;X1126),U1126,0))),"")</f>
        <v/>
      </c>
      <c r="Z1126" s="25">
        <f>IF(AND(P1126=W1126,Q1126=X1126),1,0)</f>
        <v>1</v>
      </c>
      <c r="AA1126" s="25" t="str">
        <f>IF(Z1126=0,"",IF(ISBLANK(VLOOKUP(A1126,Database!A:AA,22,FALSE)),"",VLOOKUP(A1126,Database!A:AA,22,FALSE)))</f>
        <v>Exact</v>
      </c>
      <c r="AB1126" s="25">
        <f ca="1">IFERROR(IF(AND(Y1126&lt;&gt;"",OR(V1126="Terminé",V1126="En cours")),VLOOKUP(AA1126,Setup_ScoreExactBonus!A:D,4,FALSE),0),0)</f>
        <v>0</v>
      </c>
      <c r="AC1126" s="31" t="str">
        <f ca="1">IF(Y1126&lt;&gt;"", Y1126 + IF(Z1126=1,AB1126, 0), "")</f>
        <v/>
      </c>
      <c r="AD1126" s="31">
        <f ca="1">SUMIFS(AC$2:AC1126,D$2:D1126,D1126)*IF(R1126=0,1,2)</f>
        <v>0</v>
      </c>
    </row>
    <row r="1127" spans="1:30" x14ac:dyDescent="0.35">
      <c r="A1127" s="31">
        <f>IF(ISBLANK(B1127),"",COUNTIF(B$2:B1127,B1127))-1</f>
        <v>28</v>
      </c>
      <c r="B1127" s="31">
        <v>34</v>
      </c>
      <c r="C1127" s="10">
        <f>VLOOKUP($A1127,Database!$A:$Y,7,FALSE)</f>
        <v>46192.125</v>
      </c>
      <c r="D1127" s="31" t="str">
        <f>VLOOKUP(Pronostics!$B1127,Setup_MPP!$A:$G,3,FALSE)</f>
        <v>Joueur34</v>
      </c>
      <c r="E1127" s="31" t="str">
        <f>VLOOKUP(Pronostics!$B1127,Setup_MPP!$A:$G,2,FALSE)</f>
        <v>Joueur34</v>
      </c>
      <c r="F1127" s="31" t="str">
        <f>VLOOKUP($B1127,Setup_MPP!$A:$E,4,FALSE)</f>
        <v>#D5D5D5</v>
      </c>
      <c r="G1127" s="31" t="str">
        <f>VLOOKUP($B1127,Setup_MPP!$A:$E,5,FALSE)</f>
        <v>#727272</v>
      </c>
      <c r="H1127" s="31" t="str">
        <f>IFERROR(IF(AND(A1127&gt;=1,A1127&lt;=104),VLOOKUP($A1127,Location!$A:$J,6,FALSE),IF(A1127=0,"Avant l'ouverture",IF(OR(A1127=105,A1127=106),"Bonus"))),"")</f>
        <v>Tour 2</v>
      </c>
      <c r="I1127" s="31" t="str">
        <f>IF(LEFT(H1127,4)="Tour",VLOOKUP(A1127,Database!$A:$C,3,FALSE),"")</f>
        <v>A</v>
      </c>
      <c r="J1127" s="31" t="str">
        <f>VLOOKUP($A1127,Location!$A:$J,7,FALSE)</f>
        <v>Mexique</v>
      </c>
      <c r="K1127" s="31" t="str">
        <f>IFERROR(VLOOKUP(J1127,Setup_Team!$B:$C,2,FALSE), "TDB")</f>
        <v>MEX</v>
      </c>
      <c r="L1127" s="31" t="str">
        <f>VLOOKUP($A1127,Location!$A:$J,8,FALSE)</f>
        <v>Corée du Sud</v>
      </c>
      <c r="M1127" s="31" t="str">
        <f>IFERROR(VLOOKUP(L1127,Setup_Team!$B:$C,2,FALSE), "TDB")</f>
        <v>KOR</v>
      </c>
      <c r="N1127" s="31" t="str">
        <f>VLOOKUP($A1127,Location!$A:$J,9,FALSE)</f>
        <v>Zapopan</v>
      </c>
      <c r="O1127" s="31" t="str">
        <f>VLOOKUP($A1127,Location!$A:$J,10,FALSE)</f>
        <v>Estadio Akron</v>
      </c>
      <c r="R1127" s="31">
        <v>0</v>
      </c>
      <c r="S1127" s="25">
        <f>VLOOKUP($A1127,Database!$A:$Y,10,FALSE)</f>
        <v>69</v>
      </c>
      <c r="T1127" s="25">
        <f>VLOOKUP($A1127,Database!$A:$Y,11,FALSE)</f>
        <v>117</v>
      </c>
      <c r="U1127" s="25">
        <f>VLOOKUP($A1127,Database!$A:$Y,12,FALSE)</f>
        <v>129</v>
      </c>
      <c r="V1127" s="25" t="str">
        <f>VLOOKUP(A1127,Database!A:M,13,FALSE)</f>
        <v>À venir</v>
      </c>
      <c r="W1127" s="25" t="str">
        <f>VLOOKUP($A1127,Database!$A:$Y,20,FALSE)</f>
        <v/>
      </c>
      <c r="X1127" s="25" t="str">
        <f>VLOOKUP($A1127,Database!$A:$Y,21,FALSE)</f>
        <v/>
      </c>
      <c r="Y1127" s="25" t="str">
        <f ca="1">IF(C1127&lt;NOW(),IF(AND(P1127&gt;Q1127,W1127&gt;X1127),S1127,IF(AND(P1127=Q1127,W1127=X1127),T1127,IF(AND(P1127&lt;Q1127,W1127&lt;X1127),U1127,0))),"")</f>
        <v/>
      </c>
      <c r="Z1127" s="25">
        <f>IF(AND(P1127=W1127,Q1127=X1127),1,0)</f>
        <v>1</v>
      </c>
      <c r="AA1127" s="25" t="str">
        <f>IF(Z1127=0,"",IF(ISBLANK(VLOOKUP(A1127,Database!A:AA,22,FALSE)),"",VLOOKUP(A1127,Database!A:AA,22,FALSE)))</f>
        <v>Exact</v>
      </c>
      <c r="AB1127" s="25">
        <f ca="1">IFERROR(IF(AND(Y1127&lt;&gt;"",OR(V1127="Terminé",V1127="En cours")),VLOOKUP(AA1127,Setup_ScoreExactBonus!A:D,4,FALSE),0),0)</f>
        <v>0</v>
      </c>
      <c r="AC1127" s="31" t="str">
        <f ca="1">IF(Y1127&lt;&gt;"", Y1127 + IF(Z1127=1,AB1127, 0), "")</f>
        <v/>
      </c>
      <c r="AD1127" s="31">
        <f ca="1">SUMIFS(AC$2:AC1127,D$2:D1127,D1127)*IF(R1127=0,1,2)</f>
        <v>0</v>
      </c>
    </row>
    <row r="1128" spans="1:30" x14ac:dyDescent="0.35">
      <c r="A1128" s="31">
        <f>IF(ISBLANK(B1128),"",COUNTIF(B$2:B1128,B1128))-1</f>
        <v>28</v>
      </c>
      <c r="B1128" s="31">
        <v>35</v>
      </c>
      <c r="C1128" s="10">
        <f>VLOOKUP($A1128,Database!$A:$Y,7,FALSE)</f>
        <v>46192.125</v>
      </c>
      <c r="D1128" s="31" t="str">
        <f>VLOOKUP(Pronostics!$B1128,Setup_MPP!$A:$G,3,FALSE)</f>
        <v>Joueur35</v>
      </c>
      <c r="E1128" s="31" t="str">
        <f>VLOOKUP(Pronostics!$B1128,Setup_MPP!$A:$G,2,FALSE)</f>
        <v>Joueur35</v>
      </c>
      <c r="F1128" s="31" t="str">
        <f>VLOOKUP($B1128,Setup_MPP!$A:$E,4,FALSE)</f>
        <v>#D5D5D5</v>
      </c>
      <c r="G1128" s="31" t="str">
        <f>VLOOKUP($B1128,Setup_MPP!$A:$E,5,FALSE)</f>
        <v>#727272</v>
      </c>
      <c r="H1128" s="31" t="str">
        <f>IFERROR(IF(AND(A1128&gt;=1,A1128&lt;=104),VLOOKUP($A1128,Location!$A:$J,6,FALSE),IF(A1128=0,"Avant l'ouverture",IF(OR(A1128=105,A1128=106),"Bonus"))),"")</f>
        <v>Tour 2</v>
      </c>
      <c r="I1128" s="31" t="str">
        <f>IF(LEFT(H1128,4)="Tour",VLOOKUP(A1128,Database!$A:$C,3,FALSE),"")</f>
        <v>A</v>
      </c>
      <c r="J1128" s="31" t="str">
        <f>VLOOKUP($A1128,Location!$A:$J,7,FALSE)</f>
        <v>Mexique</v>
      </c>
      <c r="K1128" s="31" t="str">
        <f>IFERROR(VLOOKUP(J1128,Setup_Team!$B:$C,2,FALSE), "TDB")</f>
        <v>MEX</v>
      </c>
      <c r="L1128" s="31" t="str">
        <f>VLOOKUP($A1128,Location!$A:$J,8,FALSE)</f>
        <v>Corée du Sud</v>
      </c>
      <c r="M1128" s="31" t="str">
        <f>IFERROR(VLOOKUP(L1128,Setup_Team!$B:$C,2,FALSE), "TDB")</f>
        <v>KOR</v>
      </c>
      <c r="N1128" s="31" t="str">
        <f>VLOOKUP($A1128,Location!$A:$J,9,FALSE)</f>
        <v>Zapopan</v>
      </c>
      <c r="O1128" s="31" t="str">
        <f>VLOOKUP($A1128,Location!$A:$J,10,FALSE)</f>
        <v>Estadio Akron</v>
      </c>
      <c r="R1128" s="31">
        <v>0</v>
      </c>
      <c r="S1128" s="25">
        <f>VLOOKUP($A1128,Database!$A:$Y,10,FALSE)</f>
        <v>69</v>
      </c>
      <c r="T1128" s="25">
        <f>VLOOKUP($A1128,Database!$A:$Y,11,FALSE)</f>
        <v>117</v>
      </c>
      <c r="U1128" s="25">
        <f>VLOOKUP($A1128,Database!$A:$Y,12,FALSE)</f>
        <v>129</v>
      </c>
      <c r="V1128" s="25" t="str">
        <f>VLOOKUP(A1128,Database!A:M,13,FALSE)</f>
        <v>À venir</v>
      </c>
      <c r="W1128" s="25" t="str">
        <f>VLOOKUP($A1128,Database!$A:$Y,20,FALSE)</f>
        <v/>
      </c>
      <c r="X1128" s="25" t="str">
        <f>VLOOKUP($A1128,Database!$A:$Y,21,FALSE)</f>
        <v/>
      </c>
      <c r="Y1128" s="25" t="str">
        <f ca="1">IF(C1128&lt;NOW(),IF(AND(P1128&gt;Q1128,W1128&gt;X1128),S1128,IF(AND(P1128=Q1128,W1128=X1128),T1128,IF(AND(P1128&lt;Q1128,W1128&lt;X1128),U1128,0))),"")</f>
        <v/>
      </c>
      <c r="Z1128" s="25">
        <f>IF(AND(P1128=W1128,Q1128=X1128),1,0)</f>
        <v>1</v>
      </c>
      <c r="AA1128" s="25" t="str">
        <f>IF(Z1128=0,"",IF(ISBLANK(VLOOKUP(A1128,Database!A:AA,22,FALSE)),"",VLOOKUP(A1128,Database!A:AA,22,FALSE)))</f>
        <v>Exact</v>
      </c>
      <c r="AB1128" s="25">
        <f ca="1">IFERROR(IF(AND(Y1128&lt;&gt;"",OR(V1128="Terminé",V1128="En cours")),VLOOKUP(AA1128,Setup_ScoreExactBonus!A:D,4,FALSE),0),0)</f>
        <v>0</v>
      </c>
      <c r="AC1128" s="31" t="str">
        <f ca="1">IF(Y1128&lt;&gt;"", Y1128 + IF(Z1128=1,AB1128, 0), "")</f>
        <v/>
      </c>
      <c r="AD1128" s="31">
        <f ca="1">SUMIFS(AC$2:AC1128,D$2:D1128,D1128)*IF(R1128=0,1,2)</f>
        <v>0</v>
      </c>
    </row>
    <row r="1129" spans="1:30" x14ac:dyDescent="0.35">
      <c r="A1129" s="31">
        <f>IF(ISBLANK(B1129),"",COUNTIF(B$2:B1129,B1129))-1</f>
        <v>28</v>
      </c>
      <c r="B1129" s="31">
        <v>36</v>
      </c>
      <c r="C1129" s="10">
        <f>VLOOKUP($A1129,Database!$A:$Y,7,FALSE)</f>
        <v>46192.125</v>
      </c>
      <c r="D1129" s="31" t="str">
        <f>VLOOKUP(Pronostics!$B1129,Setup_MPP!$A:$G,3,FALSE)</f>
        <v>Joueur36</v>
      </c>
      <c r="E1129" s="31" t="str">
        <f>VLOOKUP(Pronostics!$B1129,Setup_MPP!$A:$G,2,FALSE)</f>
        <v>Joueur36</v>
      </c>
      <c r="F1129" s="31" t="str">
        <f>VLOOKUP($B1129,Setup_MPP!$A:$E,4,FALSE)</f>
        <v>#D5D5D5</v>
      </c>
      <c r="G1129" s="31" t="str">
        <f>VLOOKUP($B1129,Setup_MPP!$A:$E,5,FALSE)</f>
        <v>#727272</v>
      </c>
      <c r="H1129" s="31" t="str">
        <f>IFERROR(IF(AND(A1129&gt;=1,A1129&lt;=104),VLOOKUP($A1129,Location!$A:$J,6,FALSE),IF(A1129=0,"Avant l'ouverture",IF(OR(A1129=105,A1129=106),"Bonus"))),"")</f>
        <v>Tour 2</v>
      </c>
      <c r="I1129" s="31" t="str">
        <f>IF(LEFT(H1129,4)="Tour",VLOOKUP(A1129,Database!$A:$C,3,FALSE),"")</f>
        <v>A</v>
      </c>
      <c r="J1129" s="31" t="str">
        <f>VLOOKUP($A1129,Location!$A:$J,7,FALSE)</f>
        <v>Mexique</v>
      </c>
      <c r="K1129" s="31" t="str">
        <f>IFERROR(VLOOKUP(J1129,Setup_Team!$B:$C,2,FALSE), "TDB")</f>
        <v>MEX</v>
      </c>
      <c r="L1129" s="31" t="str">
        <f>VLOOKUP($A1129,Location!$A:$J,8,FALSE)</f>
        <v>Corée du Sud</v>
      </c>
      <c r="M1129" s="31" t="str">
        <f>IFERROR(VLOOKUP(L1129,Setup_Team!$B:$C,2,FALSE), "TDB")</f>
        <v>KOR</v>
      </c>
      <c r="N1129" s="31" t="str">
        <f>VLOOKUP($A1129,Location!$A:$J,9,FALSE)</f>
        <v>Zapopan</v>
      </c>
      <c r="O1129" s="31" t="str">
        <f>VLOOKUP($A1129,Location!$A:$J,10,FALSE)</f>
        <v>Estadio Akron</v>
      </c>
      <c r="R1129" s="31">
        <v>0</v>
      </c>
      <c r="S1129" s="25">
        <f>VLOOKUP($A1129,Database!$A:$Y,10,FALSE)</f>
        <v>69</v>
      </c>
      <c r="T1129" s="25">
        <f>VLOOKUP($A1129,Database!$A:$Y,11,FALSE)</f>
        <v>117</v>
      </c>
      <c r="U1129" s="25">
        <f>VLOOKUP($A1129,Database!$A:$Y,12,FALSE)</f>
        <v>129</v>
      </c>
      <c r="V1129" s="25" t="str">
        <f>VLOOKUP(A1129,Database!A:M,13,FALSE)</f>
        <v>À venir</v>
      </c>
      <c r="W1129" s="25" t="str">
        <f>VLOOKUP($A1129,Database!$A:$Y,20,FALSE)</f>
        <v/>
      </c>
      <c r="X1129" s="25" t="str">
        <f>VLOOKUP($A1129,Database!$A:$Y,21,FALSE)</f>
        <v/>
      </c>
      <c r="Y1129" s="25" t="str">
        <f ca="1">IF(C1129&lt;NOW(),IF(AND(P1129&gt;Q1129,W1129&gt;X1129),S1129,IF(AND(P1129=Q1129,W1129=X1129),T1129,IF(AND(P1129&lt;Q1129,W1129&lt;X1129),U1129,0))),"")</f>
        <v/>
      </c>
      <c r="Z1129" s="25">
        <f>IF(AND(P1129=W1129,Q1129=X1129),1,0)</f>
        <v>1</v>
      </c>
      <c r="AA1129" s="25" t="str">
        <f>IF(Z1129=0,"",IF(ISBLANK(VLOOKUP(A1129,Database!A:AA,22,FALSE)),"",VLOOKUP(A1129,Database!A:AA,22,FALSE)))</f>
        <v>Exact</v>
      </c>
      <c r="AB1129" s="25">
        <f ca="1">IFERROR(IF(AND(Y1129&lt;&gt;"",OR(V1129="Terminé",V1129="En cours")),VLOOKUP(AA1129,Setup_ScoreExactBonus!A:D,4,FALSE),0),0)</f>
        <v>0</v>
      </c>
      <c r="AC1129" s="31" t="str">
        <f ca="1">IF(Y1129&lt;&gt;"", Y1129 + IF(Z1129=1,AB1129, 0), "")</f>
        <v/>
      </c>
      <c r="AD1129" s="31">
        <f ca="1">SUMIFS(AC$2:AC1129,D$2:D1129,D1129)*IF(R1129=0,1,2)</f>
        <v>0</v>
      </c>
    </row>
    <row r="1130" spans="1:30" x14ac:dyDescent="0.35">
      <c r="A1130" s="31">
        <f>IF(ISBLANK(B1130),"",COUNTIF(B$2:B1130,B1130))-1</f>
        <v>28</v>
      </c>
      <c r="B1130" s="31">
        <v>37</v>
      </c>
      <c r="C1130" s="10">
        <f>VLOOKUP($A1130,Database!$A:$Y,7,FALSE)</f>
        <v>46192.125</v>
      </c>
      <c r="D1130" s="31" t="str">
        <f>VLOOKUP(Pronostics!$B1130,Setup_MPP!$A:$G,3,FALSE)</f>
        <v>Joueur37</v>
      </c>
      <c r="E1130" s="31" t="str">
        <f>VLOOKUP(Pronostics!$B1130,Setup_MPP!$A:$G,2,FALSE)</f>
        <v>Joueur37</v>
      </c>
      <c r="F1130" s="31" t="str">
        <f>VLOOKUP($B1130,Setup_MPP!$A:$E,4,FALSE)</f>
        <v>#D5D5D5</v>
      </c>
      <c r="G1130" s="31" t="str">
        <f>VLOOKUP($B1130,Setup_MPP!$A:$E,5,FALSE)</f>
        <v>#727272</v>
      </c>
      <c r="H1130" s="31" t="str">
        <f>IFERROR(IF(AND(A1130&gt;=1,A1130&lt;=104),VLOOKUP($A1130,Location!$A:$J,6,FALSE),IF(A1130=0,"Avant l'ouverture",IF(OR(A1130=105,A1130=106),"Bonus"))),"")</f>
        <v>Tour 2</v>
      </c>
      <c r="I1130" s="31" t="str">
        <f>IF(LEFT(H1130,4)="Tour",VLOOKUP(A1130,Database!$A:$C,3,FALSE),"")</f>
        <v>A</v>
      </c>
      <c r="J1130" s="31" t="str">
        <f>VLOOKUP($A1130,Location!$A:$J,7,FALSE)</f>
        <v>Mexique</v>
      </c>
      <c r="K1130" s="31" t="str">
        <f>IFERROR(VLOOKUP(J1130,Setup_Team!$B:$C,2,FALSE), "TDB")</f>
        <v>MEX</v>
      </c>
      <c r="L1130" s="31" t="str">
        <f>VLOOKUP($A1130,Location!$A:$J,8,FALSE)</f>
        <v>Corée du Sud</v>
      </c>
      <c r="M1130" s="31" t="str">
        <f>IFERROR(VLOOKUP(L1130,Setup_Team!$B:$C,2,FALSE), "TDB")</f>
        <v>KOR</v>
      </c>
      <c r="N1130" s="31" t="str">
        <f>VLOOKUP($A1130,Location!$A:$J,9,FALSE)</f>
        <v>Zapopan</v>
      </c>
      <c r="O1130" s="31" t="str">
        <f>VLOOKUP($A1130,Location!$A:$J,10,FALSE)</f>
        <v>Estadio Akron</v>
      </c>
      <c r="R1130" s="31">
        <v>0</v>
      </c>
      <c r="S1130" s="25">
        <f>VLOOKUP($A1130,Database!$A:$Y,10,FALSE)</f>
        <v>69</v>
      </c>
      <c r="T1130" s="25">
        <f>VLOOKUP($A1130,Database!$A:$Y,11,FALSE)</f>
        <v>117</v>
      </c>
      <c r="U1130" s="25">
        <f>VLOOKUP($A1130,Database!$A:$Y,12,FALSE)</f>
        <v>129</v>
      </c>
      <c r="V1130" s="25" t="str">
        <f>VLOOKUP(A1130,Database!A:M,13,FALSE)</f>
        <v>À venir</v>
      </c>
      <c r="W1130" s="25" t="str">
        <f>VLOOKUP($A1130,Database!$A:$Y,20,FALSE)</f>
        <v/>
      </c>
      <c r="X1130" s="25" t="str">
        <f>VLOOKUP($A1130,Database!$A:$Y,21,FALSE)</f>
        <v/>
      </c>
      <c r="Y1130" s="25" t="str">
        <f ca="1">IF(C1130&lt;NOW(),IF(AND(P1130&gt;Q1130,W1130&gt;X1130),S1130,IF(AND(P1130=Q1130,W1130=X1130),T1130,IF(AND(P1130&lt;Q1130,W1130&lt;X1130),U1130,0))),"")</f>
        <v/>
      </c>
      <c r="Z1130" s="25">
        <f>IF(AND(P1130=W1130,Q1130=X1130),1,0)</f>
        <v>1</v>
      </c>
      <c r="AA1130" s="25" t="str">
        <f>IF(Z1130=0,"",IF(ISBLANK(VLOOKUP(A1130,Database!A:AA,22,FALSE)),"",VLOOKUP(A1130,Database!A:AA,22,FALSE)))</f>
        <v>Exact</v>
      </c>
      <c r="AB1130" s="25">
        <f ca="1">IFERROR(IF(AND(Y1130&lt;&gt;"",OR(V1130="Terminé",V1130="En cours")),VLOOKUP(AA1130,Setup_ScoreExactBonus!A:D,4,FALSE),0),0)</f>
        <v>0</v>
      </c>
      <c r="AC1130" s="31" t="str">
        <f ca="1">IF(Y1130&lt;&gt;"", Y1130 + IF(Z1130=1,AB1130, 0), "")</f>
        <v/>
      </c>
      <c r="AD1130" s="31">
        <f ca="1">SUMIFS(AC$2:AC1130,D$2:D1130,D1130)*IF(R1130=0,1,2)</f>
        <v>0</v>
      </c>
    </row>
    <row r="1131" spans="1:30" x14ac:dyDescent="0.35">
      <c r="A1131" s="31">
        <f>IF(ISBLANK(B1131),"",COUNTIF(B$2:B1131,B1131))-1</f>
        <v>28</v>
      </c>
      <c r="B1131" s="31">
        <v>38</v>
      </c>
      <c r="C1131" s="10">
        <f>VLOOKUP($A1131,Database!$A:$Y,7,FALSE)</f>
        <v>46192.125</v>
      </c>
      <c r="D1131" s="31" t="str">
        <f>VLOOKUP(Pronostics!$B1131,Setup_MPP!$A:$G,3,FALSE)</f>
        <v>Joueur38</v>
      </c>
      <c r="E1131" s="31" t="str">
        <f>VLOOKUP(Pronostics!$B1131,Setup_MPP!$A:$G,2,FALSE)</f>
        <v>Joueur38</v>
      </c>
      <c r="F1131" s="31" t="str">
        <f>VLOOKUP($B1131,Setup_MPP!$A:$E,4,FALSE)</f>
        <v>#D5D5D5</v>
      </c>
      <c r="G1131" s="31" t="str">
        <f>VLOOKUP($B1131,Setup_MPP!$A:$E,5,FALSE)</f>
        <v>#727272</v>
      </c>
      <c r="H1131" s="31" t="str">
        <f>IFERROR(IF(AND(A1131&gt;=1,A1131&lt;=104),VLOOKUP($A1131,Location!$A:$J,6,FALSE),IF(A1131=0,"Avant l'ouverture",IF(OR(A1131=105,A1131=106),"Bonus"))),"")</f>
        <v>Tour 2</v>
      </c>
      <c r="I1131" s="31" t="str">
        <f>IF(LEFT(H1131,4)="Tour",VLOOKUP(A1131,Database!$A:$C,3,FALSE),"")</f>
        <v>A</v>
      </c>
      <c r="J1131" s="31" t="str">
        <f>VLOOKUP($A1131,Location!$A:$J,7,FALSE)</f>
        <v>Mexique</v>
      </c>
      <c r="K1131" s="31" t="str">
        <f>IFERROR(VLOOKUP(J1131,Setup_Team!$B:$C,2,FALSE), "TDB")</f>
        <v>MEX</v>
      </c>
      <c r="L1131" s="31" t="str">
        <f>VLOOKUP($A1131,Location!$A:$J,8,FALSE)</f>
        <v>Corée du Sud</v>
      </c>
      <c r="M1131" s="31" t="str">
        <f>IFERROR(VLOOKUP(L1131,Setup_Team!$B:$C,2,FALSE), "TDB")</f>
        <v>KOR</v>
      </c>
      <c r="N1131" s="31" t="str">
        <f>VLOOKUP($A1131,Location!$A:$J,9,FALSE)</f>
        <v>Zapopan</v>
      </c>
      <c r="O1131" s="31" t="str">
        <f>VLOOKUP($A1131,Location!$A:$J,10,FALSE)</f>
        <v>Estadio Akron</v>
      </c>
      <c r="R1131" s="31">
        <v>0</v>
      </c>
      <c r="S1131" s="25">
        <f>VLOOKUP($A1131,Database!$A:$Y,10,FALSE)</f>
        <v>69</v>
      </c>
      <c r="T1131" s="25">
        <f>VLOOKUP($A1131,Database!$A:$Y,11,FALSE)</f>
        <v>117</v>
      </c>
      <c r="U1131" s="25">
        <f>VLOOKUP($A1131,Database!$A:$Y,12,FALSE)</f>
        <v>129</v>
      </c>
      <c r="V1131" s="25" t="str">
        <f>VLOOKUP(A1131,Database!A:M,13,FALSE)</f>
        <v>À venir</v>
      </c>
      <c r="W1131" s="25" t="str">
        <f>VLOOKUP($A1131,Database!$A:$Y,20,FALSE)</f>
        <v/>
      </c>
      <c r="X1131" s="25" t="str">
        <f>VLOOKUP($A1131,Database!$A:$Y,21,FALSE)</f>
        <v/>
      </c>
      <c r="Y1131" s="25" t="str">
        <f ca="1">IF(C1131&lt;NOW(),IF(AND(P1131&gt;Q1131,W1131&gt;X1131),S1131,IF(AND(P1131=Q1131,W1131=X1131),T1131,IF(AND(P1131&lt;Q1131,W1131&lt;X1131),U1131,0))),"")</f>
        <v/>
      </c>
      <c r="Z1131" s="25">
        <f>IF(AND(P1131=W1131,Q1131=X1131),1,0)</f>
        <v>1</v>
      </c>
      <c r="AA1131" s="25" t="str">
        <f>IF(Z1131=0,"",IF(ISBLANK(VLOOKUP(A1131,Database!A:AA,22,FALSE)),"",VLOOKUP(A1131,Database!A:AA,22,FALSE)))</f>
        <v>Exact</v>
      </c>
      <c r="AB1131" s="25">
        <f ca="1">IFERROR(IF(AND(Y1131&lt;&gt;"",OR(V1131="Terminé",V1131="En cours")),VLOOKUP(AA1131,Setup_ScoreExactBonus!A:D,4,FALSE),0),0)</f>
        <v>0</v>
      </c>
      <c r="AC1131" s="31" t="str">
        <f ca="1">IF(Y1131&lt;&gt;"", Y1131 + IF(Z1131=1,AB1131, 0), "")</f>
        <v/>
      </c>
      <c r="AD1131" s="31">
        <f ca="1">SUMIFS(AC$2:AC1131,D$2:D1131,D1131)*IF(R1131=0,1,2)</f>
        <v>0</v>
      </c>
    </row>
    <row r="1132" spans="1:30" x14ac:dyDescent="0.35">
      <c r="A1132" s="31">
        <f>IF(ISBLANK(B1132),"",COUNTIF(B$2:B1132,B1132))-1</f>
        <v>28</v>
      </c>
      <c r="B1132" s="31">
        <v>39</v>
      </c>
      <c r="C1132" s="10">
        <f>VLOOKUP($A1132,Database!$A:$Y,7,FALSE)</f>
        <v>46192.125</v>
      </c>
      <c r="D1132" s="31" t="str">
        <f>VLOOKUP(Pronostics!$B1132,Setup_MPP!$A:$G,3,FALSE)</f>
        <v>Joueur39</v>
      </c>
      <c r="E1132" s="31" t="str">
        <f>VLOOKUP(Pronostics!$B1132,Setup_MPP!$A:$G,2,FALSE)</f>
        <v>Joueur39</v>
      </c>
      <c r="F1132" s="31" t="str">
        <f>VLOOKUP($B1132,Setup_MPP!$A:$E,4,FALSE)</f>
        <v>#D5D5D5</v>
      </c>
      <c r="G1132" s="31" t="str">
        <f>VLOOKUP($B1132,Setup_MPP!$A:$E,5,FALSE)</f>
        <v>#727272</v>
      </c>
      <c r="H1132" s="31" t="str">
        <f>IFERROR(IF(AND(A1132&gt;=1,A1132&lt;=104),VLOOKUP($A1132,Location!$A:$J,6,FALSE),IF(A1132=0,"Avant l'ouverture",IF(OR(A1132=105,A1132=106),"Bonus"))),"")</f>
        <v>Tour 2</v>
      </c>
      <c r="I1132" s="31" t="str">
        <f>IF(LEFT(H1132,4)="Tour",VLOOKUP(A1132,Database!$A:$C,3,FALSE),"")</f>
        <v>A</v>
      </c>
      <c r="J1132" s="31" t="str">
        <f>VLOOKUP($A1132,Location!$A:$J,7,FALSE)</f>
        <v>Mexique</v>
      </c>
      <c r="K1132" s="31" t="str">
        <f>IFERROR(VLOOKUP(J1132,Setup_Team!$B:$C,2,FALSE), "TDB")</f>
        <v>MEX</v>
      </c>
      <c r="L1132" s="31" t="str">
        <f>VLOOKUP($A1132,Location!$A:$J,8,FALSE)</f>
        <v>Corée du Sud</v>
      </c>
      <c r="M1132" s="31" t="str">
        <f>IFERROR(VLOOKUP(L1132,Setup_Team!$B:$C,2,FALSE), "TDB")</f>
        <v>KOR</v>
      </c>
      <c r="N1132" s="31" t="str">
        <f>VLOOKUP($A1132,Location!$A:$J,9,FALSE)</f>
        <v>Zapopan</v>
      </c>
      <c r="O1132" s="31" t="str">
        <f>VLOOKUP($A1132,Location!$A:$J,10,FALSE)</f>
        <v>Estadio Akron</v>
      </c>
      <c r="R1132" s="31">
        <v>0</v>
      </c>
      <c r="S1132" s="25">
        <f>VLOOKUP($A1132,Database!$A:$Y,10,FALSE)</f>
        <v>69</v>
      </c>
      <c r="T1132" s="25">
        <f>VLOOKUP($A1132,Database!$A:$Y,11,FALSE)</f>
        <v>117</v>
      </c>
      <c r="U1132" s="25">
        <f>VLOOKUP($A1132,Database!$A:$Y,12,FALSE)</f>
        <v>129</v>
      </c>
      <c r="V1132" s="25" t="str">
        <f>VLOOKUP(A1132,Database!A:M,13,FALSE)</f>
        <v>À venir</v>
      </c>
      <c r="W1132" s="25" t="str">
        <f>VLOOKUP($A1132,Database!$A:$Y,20,FALSE)</f>
        <v/>
      </c>
      <c r="X1132" s="25" t="str">
        <f>VLOOKUP($A1132,Database!$A:$Y,21,FALSE)</f>
        <v/>
      </c>
      <c r="Y1132" s="25" t="str">
        <f ca="1">IF(C1132&lt;NOW(),IF(AND(P1132&gt;Q1132,W1132&gt;X1132),S1132,IF(AND(P1132=Q1132,W1132=X1132),T1132,IF(AND(P1132&lt;Q1132,W1132&lt;X1132),U1132,0))),"")</f>
        <v/>
      </c>
      <c r="Z1132" s="25">
        <f>IF(AND(P1132=W1132,Q1132=X1132),1,0)</f>
        <v>1</v>
      </c>
      <c r="AA1132" s="25" t="str">
        <f>IF(Z1132=0,"",IF(ISBLANK(VLOOKUP(A1132,Database!A:AA,22,FALSE)),"",VLOOKUP(A1132,Database!A:AA,22,FALSE)))</f>
        <v>Exact</v>
      </c>
      <c r="AB1132" s="25">
        <f ca="1">IFERROR(IF(AND(Y1132&lt;&gt;"",OR(V1132="Terminé",V1132="En cours")),VLOOKUP(AA1132,Setup_ScoreExactBonus!A:D,4,FALSE),0),0)</f>
        <v>0</v>
      </c>
      <c r="AC1132" s="31" t="str">
        <f ca="1">IF(Y1132&lt;&gt;"", Y1132 + IF(Z1132=1,AB1132, 0), "")</f>
        <v/>
      </c>
      <c r="AD1132" s="31">
        <f ca="1">SUMIFS(AC$2:AC1132,D$2:D1132,D1132)*IF(R1132=0,1,2)</f>
        <v>0</v>
      </c>
    </row>
    <row r="1133" spans="1:30" x14ac:dyDescent="0.35">
      <c r="A1133" s="31">
        <f>IF(ISBLANK(B1133),"",COUNTIF(B$2:B1133,B1133))-1</f>
        <v>29</v>
      </c>
      <c r="B1133" s="31">
        <v>1</v>
      </c>
      <c r="C1133" s="10">
        <f>VLOOKUP($A1133,Database!$A:$Y,7,FALSE)</f>
        <v>46192.875</v>
      </c>
      <c r="D1133" s="31" t="str">
        <f>VLOOKUP(Pronostics!$B1133,Setup_MPP!$A:$G,3,FALSE)</f>
        <v>_Nicolas_LM_</v>
      </c>
      <c r="E1133" s="31" t="str">
        <f>VLOOKUP(Pronostics!$B1133,Setup_MPP!$A:$G,2,FALSE)</f>
        <v>Nicolas LE MOUEL</v>
      </c>
      <c r="F1133" s="31" t="str">
        <f>VLOOKUP($B1133,Setup_MPP!$A:$E,4,FALSE)</f>
        <v>#F7C79D</v>
      </c>
      <c r="G1133" s="31" t="str">
        <f>VLOOKUP($B1133,Setup_MPP!$A:$E,5,FALSE)</f>
        <v>#FFBE85</v>
      </c>
      <c r="H1133" s="31" t="str">
        <f>IFERROR(IF(AND(A1133&gt;=1,A1133&lt;=104),VLOOKUP($A1133,Location!$A:$J,6,FALSE),IF(A1133=0,"Avant l'ouverture",IF(OR(A1133=105,A1133=106),"Bonus"))),"")</f>
        <v>Tour 2</v>
      </c>
      <c r="I1133" s="31" t="str">
        <f>IF(LEFT(H1133,4)="Tour",VLOOKUP(A1133,Database!$A:$C,3,FALSE),"")</f>
        <v>D</v>
      </c>
      <c r="J1133" s="31" t="str">
        <f>VLOOKUP($A1133,Location!$A:$J,7,FALSE)</f>
        <v>Etats-Unis</v>
      </c>
      <c r="K1133" s="31" t="str">
        <f>IFERROR(VLOOKUP(J1133,Setup_Team!$B:$C,2,FALSE), "TDB")</f>
        <v>USA</v>
      </c>
      <c r="L1133" s="31" t="str">
        <f>VLOOKUP($A1133,Location!$A:$J,8,FALSE)</f>
        <v>Australie</v>
      </c>
      <c r="M1133" s="31" t="str">
        <f>IFERROR(VLOOKUP(L1133,Setup_Team!$B:$C,2,FALSE), "TDB")</f>
        <v>AUS</v>
      </c>
      <c r="N1133" s="31" t="str">
        <f>VLOOKUP($A1133,Location!$A:$J,9,FALSE)</f>
        <v>Seattle</v>
      </c>
      <c r="O1133" s="31" t="str">
        <f>VLOOKUP($A1133,Location!$A:$J,10,FALSE)</f>
        <v>Lumen Field</v>
      </c>
      <c r="P1133" s="44"/>
      <c r="Q1133" s="44"/>
      <c r="R1133" s="31">
        <v>0</v>
      </c>
      <c r="S1133" s="25">
        <f>VLOOKUP($A1133,Database!$A:$Y,10,FALSE)</f>
        <v>58</v>
      </c>
      <c r="T1133" s="25">
        <f>VLOOKUP($A1133,Database!$A:$Y,11,FALSE)</f>
        <v>119</v>
      </c>
      <c r="U1133" s="25">
        <f>VLOOKUP($A1133,Database!$A:$Y,12,FALSE)</f>
        <v>153</v>
      </c>
      <c r="V1133" s="25" t="str">
        <f>VLOOKUP(A1133,Database!A:M,13,FALSE)</f>
        <v>À venir</v>
      </c>
      <c r="W1133" s="25" t="str">
        <f>VLOOKUP($A1133,Database!$A:$Y,20,FALSE)</f>
        <v/>
      </c>
      <c r="X1133" s="25" t="str">
        <f>VLOOKUP($A1133,Database!$A:$Y,21,FALSE)</f>
        <v/>
      </c>
      <c r="Y1133" s="25" t="str">
        <f ca="1">IF(C1133&lt;NOW(),IF(AND(P1133&gt;Q1133,W1133&gt;X1133),S1133,IF(AND(P1133=Q1133,W1133=X1133),T1133,IF(AND(P1133&lt;Q1133,W1133&lt;X1133),U1133,0))),"")</f>
        <v/>
      </c>
      <c r="Z1133" s="25">
        <f>IF(AND(P1133=W1133,Q1133=X1133),1,0)</f>
        <v>1</v>
      </c>
      <c r="AA1133" s="25" t="str">
        <f>IF(Z1133=0,"",IF(ISBLANK(VLOOKUP(A1133,Database!A:AA,22,FALSE)),"",VLOOKUP(A1133,Database!A:AA,22,FALSE)))</f>
        <v>Exact</v>
      </c>
      <c r="AB1133" s="25">
        <f ca="1">IFERROR(IF(AND(Y1133&lt;&gt;"",OR(V1133="Terminé",V1133="En cours")),VLOOKUP(AA1133,Setup_ScoreExactBonus!A:D,4,FALSE),0),0)</f>
        <v>0</v>
      </c>
      <c r="AC1133" s="31" t="str">
        <f ca="1">IF(Y1133&lt;&gt;"", Y1133 + IF(Z1133=1,AB1133, 0), "")</f>
        <v/>
      </c>
      <c r="AD1133" s="31">
        <f ca="1">SUMIFS(AC$2:AC1133,D$2:D1133,D1133)*IF(R1133=0,1,2)</f>
        <v>0</v>
      </c>
    </row>
    <row r="1134" spans="1:30" x14ac:dyDescent="0.35">
      <c r="A1134" s="31">
        <f>IF(ISBLANK(B1134),"",COUNTIF(B$2:B1134,B1134))-1</f>
        <v>29</v>
      </c>
      <c r="B1134" s="31">
        <v>2</v>
      </c>
      <c r="C1134" s="10">
        <f>VLOOKUP($A1134,Database!$A:$Y,7,FALSE)</f>
        <v>46192.875</v>
      </c>
      <c r="D1134" s="31" t="str">
        <f>VLOOKUP(Pronostics!$B1134,Setup_MPP!$A:$G,3,FALSE)</f>
        <v>leaelaz</v>
      </c>
      <c r="E1134" s="31" t="str">
        <f>VLOOKUP(Pronostics!$B1134,Setup_MPP!$A:$G,2,FALSE)</f>
        <v>Léa EL ASERY</v>
      </c>
      <c r="F1134" s="31" t="str">
        <f>VLOOKUP($B1134,Setup_MPP!$A:$E,4,FALSE)</f>
        <v>#FFBEBE</v>
      </c>
      <c r="G1134" s="31" t="str">
        <f>VLOOKUP($B1134,Setup_MPP!$A:$E,5,FALSE)</f>
        <v>#DF6868</v>
      </c>
      <c r="H1134" s="31" t="str">
        <f>IFERROR(IF(AND(A1134&gt;=1,A1134&lt;=104),VLOOKUP($A1134,Location!$A:$J,6,FALSE),IF(A1134=0,"Avant l'ouverture",IF(OR(A1134=105,A1134=106),"Bonus"))),"")</f>
        <v>Tour 2</v>
      </c>
      <c r="I1134" s="31" t="str">
        <f>IF(LEFT(H1134,4)="Tour",VLOOKUP(A1134,Database!$A:$C,3,FALSE),"")</f>
        <v>D</v>
      </c>
      <c r="J1134" s="31" t="str">
        <f>VLOOKUP($A1134,Location!$A:$J,7,FALSE)</f>
        <v>Etats-Unis</v>
      </c>
      <c r="K1134" s="31" t="str">
        <f>IFERROR(VLOOKUP(J1134,Setup_Team!$B:$C,2,FALSE), "TDB")</f>
        <v>USA</v>
      </c>
      <c r="L1134" s="31" t="str">
        <f>VLOOKUP($A1134,Location!$A:$J,8,FALSE)</f>
        <v>Australie</v>
      </c>
      <c r="M1134" s="31" t="str">
        <f>IFERROR(VLOOKUP(L1134,Setup_Team!$B:$C,2,FALSE), "TDB")</f>
        <v>AUS</v>
      </c>
      <c r="N1134" s="31" t="str">
        <f>VLOOKUP($A1134,Location!$A:$J,9,FALSE)</f>
        <v>Seattle</v>
      </c>
      <c r="O1134" s="31" t="str">
        <f>VLOOKUP($A1134,Location!$A:$J,10,FALSE)</f>
        <v>Lumen Field</v>
      </c>
      <c r="R1134" s="31">
        <v>0</v>
      </c>
      <c r="S1134" s="25">
        <f>VLOOKUP($A1134,Database!$A:$Y,10,FALSE)</f>
        <v>58</v>
      </c>
      <c r="T1134" s="25">
        <f>VLOOKUP($A1134,Database!$A:$Y,11,FALSE)</f>
        <v>119</v>
      </c>
      <c r="U1134" s="25">
        <f>VLOOKUP($A1134,Database!$A:$Y,12,FALSE)</f>
        <v>153</v>
      </c>
      <c r="V1134" s="25" t="str">
        <f>VLOOKUP(A1134,Database!A:M,13,FALSE)</f>
        <v>À venir</v>
      </c>
      <c r="W1134" s="25" t="str">
        <f>VLOOKUP($A1134,Database!$A:$Y,20,FALSE)</f>
        <v/>
      </c>
      <c r="X1134" s="25" t="str">
        <f>VLOOKUP($A1134,Database!$A:$Y,21,FALSE)</f>
        <v/>
      </c>
      <c r="Y1134" s="25" t="str">
        <f ca="1">IF(C1134&lt;NOW(),IF(AND(P1134&gt;Q1134,W1134&gt;X1134),S1134,IF(AND(P1134=Q1134,W1134=X1134),T1134,IF(AND(P1134&lt;Q1134,W1134&lt;X1134),U1134,0))),"")</f>
        <v/>
      </c>
      <c r="Z1134" s="25">
        <f>IF(AND(P1134=W1134,Q1134=X1134),1,0)</f>
        <v>1</v>
      </c>
      <c r="AA1134" s="25" t="str">
        <f>IF(Z1134=0,"",IF(ISBLANK(VLOOKUP(A1134,Database!A:AA,22,FALSE)),"",VLOOKUP(A1134,Database!A:AA,22,FALSE)))</f>
        <v>Exact</v>
      </c>
      <c r="AB1134" s="25">
        <f ca="1">IFERROR(IF(AND(Y1134&lt;&gt;"",OR(V1134="Terminé",V1134="En cours")),VLOOKUP(AA1134,Setup_ScoreExactBonus!A:D,4,FALSE),0),0)</f>
        <v>0</v>
      </c>
      <c r="AC1134" s="31" t="str">
        <f ca="1">IF(Y1134&lt;&gt;"", Y1134 + IF(Z1134=1,AB1134, 0), "")</f>
        <v/>
      </c>
      <c r="AD1134" s="31">
        <f ca="1">SUMIFS(AC$2:AC1134,D$2:D1134,D1134)*IF(R1134=0,1,2)</f>
        <v>0</v>
      </c>
    </row>
    <row r="1135" spans="1:30" x14ac:dyDescent="0.35">
      <c r="A1135" s="31">
        <f>IF(ISBLANK(B1135),"",COUNTIF(B$2:B1135,B1135))-1</f>
        <v>29</v>
      </c>
      <c r="B1135" s="31">
        <v>3</v>
      </c>
      <c r="C1135" s="10">
        <f>VLOOKUP($A1135,Database!$A:$Y,7,FALSE)</f>
        <v>46192.875</v>
      </c>
      <c r="D1135" s="31" t="str">
        <f>VLOOKUP(Pronostics!$B1135,Setup_MPP!$A:$G,3,FALSE)</f>
        <v>PasMetalleux</v>
      </c>
      <c r="E1135" s="31" t="str">
        <f>VLOOKUP(Pronostics!$B1135,Setup_MPP!$A:$G,2,FALSE)</f>
        <v>Elwenn JOUBREL</v>
      </c>
      <c r="F1135" s="31" t="str">
        <f>VLOOKUP($B1135,Setup_MPP!$A:$E,4,FALSE)</f>
        <v>#F5C7FC</v>
      </c>
      <c r="G1135" s="31" t="str">
        <f>VLOOKUP($B1135,Setup_MPP!$A:$E,5,FALSE)</f>
        <v>#C489CF</v>
      </c>
      <c r="H1135" s="31" t="str">
        <f>IFERROR(IF(AND(A1135&gt;=1,A1135&lt;=104),VLOOKUP($A1135,Location!$A:$J,6,FALSE),IF(A1135=0,"Avant l'ouverture",IF(OR(A1135=105,A1135=106),"Bonus"))),"")</f>
        <v>Tour 2</v>
      </c>
      <c r="I1135" s="31" t="str">
        <f>IF(LEFT(H1135,4)="Tour",VLOOKUP(A1135,Database!$A:$C,3,FALSE),"")</f>
        <v>D</v>
      </c>
      <c r="J1135" s="31" t="str">
        <f>VLOOKUP($A1135,Location!$A:$J,7,FALSE)</f>
        <v>Etats-Unis</v>
      </c>
      <c r="K1135" s="31" t="str">
        <f>IFERROR(VLOOKUP(J1135,Setup_Team!$B:$C,2,FALSE), "TDB")</f>
        <v>USA</v>
      </c>
      <c r="L1135" s="31" t="str">
        <f>VLOOKUP($A1135,Location!$A:$J,8,FALSE)</f>
        <v>Australie</v>
      </c>
      <c r="M1135" s="31" t="str">
        <f>IFERROR(VLOOKUP(L1135,Setup_Team!$B:$C,2,FALSE), "TDB")</f>
        <v>AUS</v>
      </c>
      <c r="N1135" s="31" t="str">
        <f>VLOOKUP($A1135,Location!$A:$J,9,FALSE)</f>
        <v>Seattle</v>
      </c>
      <c r="O1135" s="31" t="str">
        <f>VLOOKUP($A1135,Location!$A:$J,10,FALSE)</f>
        <v>Lumen Field</v>
      </c>
      <c r="R1135" s="31">
        <v>0</v>
      </c>
      <c r="S1135" s="25">
        <f>VLOOKUP($A1135,Database!$A:$Y,10,FALSE)</f>
        <v>58</v>
      </c>
      <c r="T1135" s="25">
        <f>VLOOKUP($A1135,Database!$A:$Y,11,FALSE)</f>
        <v>119</v>
      </c>
      <c r="U1135" s="25">
        <f>VLOOKUP($A1135,Database!$A:$Y,12,FALSE)</f>
        <v>153</v>
      </c>
      <c r="V1135" s="25" t="str">
        <f>VLOOKUP(A1135,Database!A:M,13,FALSE)</f>
        <v>À venir</v>
      </c>
      <c r="W1135" s="25" t="str">
        <f>VLOOKUP($A1135,Database!$A:$Y,20,FALSE)</f>
        <v/>
      </c>
      <c r="X1135" s="25" t="str">
        <f>VLOOKUP($A1135,Database!$A:$Y,21,FALSE)</f>
        <v/>
      </c>
      <c r="Y1135" s="25" t="str">
        <f ca="1">IF(C1135&lt;NOW(),IF(AND(P1135&gt;Q1135,W1135&gt;X1135),S1135,IF(AND(P1135=Q1135,W1135=X1135),T1135,IF(AND(P1135&lt;Q1135,W1135&lt;X1135),U1135,0))),"")</f>
        <v/>
      </c>
      <c r="Z1135" s="25">
        <f>IF(AND(P1135=W1135,Q1135=X1135),1,0)</f>
        <v>1</v>
      </c>
      <c r="AA1135" s="25" t="str">
        <f>IF(Z1135=0,"",IF(ISBLANK(VLOOKUP(A1135,Database!A:AA,22,FALSE)),"",VLOOKUP(A1135,Database!A:AA,22,FALSE)))</f>
        <v>Exact</v>
      </c>
      <c r="AB1135" s="25">
        <f ca="1">IFERROR(IF(AND(Y1135&lt;&gt;"",OR(V1135="Terminé",V1135="En cours")),VLOOKUP(AA1135,Setup_ScoreExactBonus!A:D,4,FALSE),0),0)</f>
        <v>0</v>
      </c>
      <c r="AC1135" s="31" t="str">
        <f ca="1">IF(Y1135&lt;&gt;"", Y1135 + IF(Z1135=1,AB1135, 0), "")</f>
        <v/>
      </c>
      <c r="AD1135" s="31">
        <f ca="1">SUMIFS(AC$2:AC1135,D$2:D1135,D1135)*IF(R1135=0,1,2)</f>
        <v>0</v>
      </c>
    </row>
    <row r="1136" spans="1:30" x14ac:dyDescent="0.35">
      <c r="A1136" s="31">
        <f>IF(ISBLANK(B1136),"",COUNTIF(B$2:B1136,B1136))-1</f>
        <v>29</v>
      </c>
      <c r="B1136" s="31">
        <v>4</v>
      </c>
      <c r="C1136" s="10">
        <f>VLOOKUP($A1136,Database!$A:$Y,7,FALSE)</f>
        <v>46192.875</v>
      </c>
      <c r="D1136" s="31" t="str">
        <f>VLOOKUP(Pronostics!$B1136,Setup_MPP!$A:$G,3,FALSE)</f>
        <v>Popo444</v>
      </c>
      <c r="E1136" s="31" t="str">
        <f>VLOOKUP(Pronostics!$B1136,Setup_MPP!$A:$G,2,FALSE)</f>
        <v>Pauline OLIVIER</v>
      </c>
      <c r="F1136" s="31" t="str">
        <f>VLOOKUP($B1136,Setup_MPP!$A:$E,4,FALSE)</f>
        <v>#A5EA7F</v>
      </c>
      <c r="G1136" s="31" t="str">
        <f>VLOOKUP($B1136,Setup_MPP!$A:$E,5,FALSE)</f>
        <v>#80C65A</v>
      </c>
      <c r="H1136" s="31" t="str">
        <f>IFERROR(IF(AND(A1136&gt;=1,A1136&lt;=104),VLOOKUP($A1136,Location!$A:$J,6,FALSE),IF(A1136=0,"Avant l'ouverture",IF(OR(A1136=105,A1136=106),"Bonus"))),"")</f>
        <v>Tour 2</v>
      </c>
      <c r="I1136" s="31" t="str">
        <f>IF(LEFT(H1136,4)="Tour",VLOOKUP(A1136,Database!$A:$C,3,FALSE),"")</f>
        <v>D</v>
      </c>
      <c r="J1136" s="31" t="str">
        <f>VLOOKUP($A1136,Location!$A:$J,7,FALSE)</f>
        <v>Etats-Unis</v>
      </c>
      <c r="K1136" s="31" t="str">
        <f>IFERROR(VLOOKUP(J1136,Setup_Team!$B:$C,2,FALSE), "TDB")</f>
        <v>USA</v>
      </c>
      <c r="L1136" s="31" t="str">
        <f>VLOOKUP($A1136,Location!$A:$J,8,FALSE)</f>
        <v>Australie</v>
      </c>
      <c r="M1136" s="31" t="str">
        <f>IFERROR(VLOOKUP(L1136,Setup_Team!$B:$C,2,FALSE), "TDB")</f>
        <v>AUS</v>
      </c>
      <c r="N1136" s="31" t="str">
        <f>VLOOKUP($A1136,Location!$A:$J,9,FALSE)</f>
        <v>Seattle</v>
      </c>
      <c r="O1136" s="31" t="str">
        <f>VLOOKUP($A1136,Location!$A:$J,10,FALSE)</f>
        <v>Lumen Field</v>
      </c>
      <c r="R1136" s="31">
        <v>0</v>
      </c>
      <c r="S1136" s="25">
        <f>VLOOKUP($A1136,Database!$A:$Y,10,FALSE)</f>
        <v>58</v>
      </c>
      <c r="T1136" s="25">
        <f>VLOOKUP($A1136,Database!$A:$Y,11,FALSE)</f>
        <v>119</v>
      </c>
      <c r="U1136" s="25">
        <f>VLOOKUP($A1136,Database!$A:$Y,12,FALSE)</f>
        <v>153</v>
      </c>
      <c r="V1136" s="25" t="str">
        <f>VLOOKUP(A1136,Database!A:M,13,FALSE)</f>
        <v>À venir</v>
      </c>
      <c r="W1136" s="25" t="str">
        <f>VLOOKUP($A1136,Database!$A:$Y,20,FALSE)</f>
        <v/>
      </c>
      <c r="X1136" s="25" t="str">
        <f>VLOOKUP($A1136,Database!$A:$Y,21,FALSE)</f>
        <v/>
      </c>
      <c r="Y1136" s="25" t="str">
        <f ca="1">IF(C1136&lt;NOW(),IF(AND(P1136&gt;Q1136,W1136&gt;X1136),S1136,IF(AND(P1136=Q1136,W1136=X1136),T1136,IF(AND(P1136&lt;Q1136,W1136&lt;X1136),U1136,0))),"")</f>
        <v/>
      </c>
      <c r="Z1136" s="25">
        <f>IF(AND(P1136=W1136,Q1136=X1136),1,0)</f>
        <v>1</v>
      </c>
      <c r="AA1136" s="25" t="str">
        <f>IF(Z1136=0,"",IF(ISBLANK(VLOOKUP(A1136,Database!A:AA,22,FALSE)),"",VLOOKUP(A1136,Database!A:AA,22,FALSE)))</f>
        <v>Exact</v>
      </c>
      <c r="AB1136" s="25">
        <f ca="1">IFERROR(IF(AND(Y1136&lt;&gt;"",OR(V1136="Terminé",V1136="En cours")),VLOOKUP(AA1136,Setup_ScoreExactBonus!A:D,4,FALSE),0),0)</f>
        <v>0</v>
      </c>
      <c r="AC1136" s="31" t="str">
        <f ca="1">IF(Y1136&lt;&gt;"", Y1136 + IF(Z1136=1,AB1136, 0), "")</f>
        <v/>
      </c>
      <c r="AD1136" s="31">
        <f ca="1">SUMIFS(AC$2:AC1136,D$2:D1136,D1136)*IF(R1136=0,1,2)</f>
        <v>0</v>
      </c>
    </row>
    <row r="1137" spans="1:30" x14ac:dyDescent="0.35">
      <c r="A1137" s="31">
        <f>IF(ISBLANK(B1137),"",COUNTIF(B$2:B1137,B1137))-1</f>
        <v>29</v>
      </c>
      <c r="B1137" s="31">
        <v>5</v>
      </c>
      <c r="C1137" s="10">
        <f>VLOOKUP($A1137,Database!$A:$Y,7,FALSE)</f>
        <v>46192.875</v>
      </c>
      <c r="D1137" s="31" t="str">
        <f>VLOOKUP(Pronostics!$B1137,Setup_MPP!$A:$G,3,FALSE)</f>
        <v>_Jujul</v>
      </c>
      <c r="E1137" s="31" t="str">
        <f>VLOOKUP(Pronostics!$B1137,Setup_MPP!$A:$G,2,FALSE)</f>
        <v>Julie BOISSIERE</v>
      </c>
      <c r="F1137" s="31" t="str">
        <f>VLOOKUP($B1137,Setup_MPP!$A:$E,4,FALSE)</f>
        <v>#D890FF</v>
      </c>
      <c r="G1137" s="31" t="str">
        <f>VLOOKUP($B1137,Setup_MPP!$A:$E,5,FALSE)</f>
        <v>#B750EF</v>
      </c>
      <c r="H1137" s="31" t="str">
        <f>IFERROR(IF(AND(A1137&gt;=1,A1137&lt;=104),VLOOKUP($A1137,Location!$A:$J,6,FALSE),IF(A1137=0,"Avant l'ouverture",IF(OR(A1137=105,A1137=106),"Bonus"))),"")</f>
        <v>Tour 2</v>
      </c>
      <c r="I1137" s="31" t="str">
        <f>IF(LEFT(H1137,4)="Tour",VLOOKUP(A1137,Database!$A:$C,3,FALSE),"")</f>
        <v>D</v>
      </c>
      <c r="J1137" s="31" t="str">
        <f>VLOOKUP($A1137,Location!$A:$J,7,FALSE)</f>
        <v>Etats-Unis</v>
      </c>
      <c r="K1137" s="31" t="str">
        <f>IFERROR(VLOOKUP(J1137,Setup_Team!$B:$C,2,FALSE), "TDB")</f>
        <v>USA</v>
      </c>
      <c r="L1137" s="31" t="str">
        <f>VLOOKUP($A1137,Location!$A:$J,8,FALSE)</f>
        <v>Australie</v>
      </c>
      <c r="M1137" s="31" t="str">
        <f>IFERROR(VLOOKUP(L1137,Setup_Team!$B:$C,2,FALSE), "TDB")</f>
        <v>AUS</v>
      </c>
      <c r="N1137" s="31" t="str">
        <f>VLOOKUP($A1137,Location!$A:$J,9,FALSE)</f>
        <v>Seattle</v>
      </c>
      <c r="O1137" s="31" t="str">
        <f>VLOOKUP($A1137,Location!$A:$J,10,FALSE)</f>
        <v>Lumen Field</v>
      </c>
      <c r="R1137" s="31">
        <v>0</v>
      </c>
      <c r="S1137" s="25">
        <f>VLOOKUP($A1137,Database!$A:$Y,10,FALSE)</f>
        <v>58</v>
      </c>
      <c r="T1137" s="25">
        <f>VLOOKUP($A1137,Database!$A:$Y,11,FALSE)</f>
        <v>119</v>
      </c>
      <c r="U1137" s="25">
        <f>VLOOKUP($A1137,Database!$A:$Y,12,FALSE)</f>
        <v>153</v>
      </c>
      <c r="V1137" s="25" t="str">
        <f>VLOOKUP(A1137,Database!A:M,13,FALSE)</f>
        <v>À venir</v>
      </c>
      <c r="W1137" s="25" t="str">
        <f>VLOOKUP($A1137,Database!$A:$Y,20,FALSE)</f>
        <v/>
      </c>
      <c r="X1137" s="25" t="str">
        <f>VLOOKUP($A1137,Database!$A:$Y,21,FALSE)</f>
        <v/>
      </c>
      <c r="Y1137" s="25" t="str">
        <f ca="1">IF(C1137&lt;NOW(),IF(AND(P1137&gt;Q1137,W1137&gt;X1137),S1137,IF(AND(P1137=Q1137,W1137=X1137),T1137,IF(AND(P1137&lt;Q1137,W1137&lt;X1137),U1137,0))),"")</f>
        <v/>
      </c>
      <c r="Z1137" s="25">
        <f>IF(AND(P1137=W1137,Q1137=X1137),1,0)</f>
        <v>1</v>
      </c>
      <c r="AA1137" s="25" t="str">
        <f>IF(Z1137=0,"",IF(ISBLANK(VLOOKUP(A1137,Database!A:AA,22,FALSE)),"",VLOOKUP(A1137,Database!A:AA,22,FALSE)))</f>
        <v>Exact</v>
      </c>
      <c r="AB1137" s="25">
        <f ca="1">IFERROR(IF(AND(Y1137&lt;&gt;"",OR(V1137="Terminé",V1137="En cours")),VLOOKUP(AA1137,Setup_ScoreExactBonus!A:D,4,FALSE),0),0)</f>
        <v>0</v>
      </c>
      <c r="AC1137" s="31" t="str">
        <f ca="1">IF(Y1137&lt;&gt;"", Y1137 + IF(Z1137=1,AB1137, 0), "")</f>
        <v/>
      </c>
      <c r="AD1137" s="31">
        <f ca="1">SUMIFS(AC$2:AC1137,D$2:D1137,D1137)*IF(R1137=0,1,2)</f>
        <v>0</v>
      </c>
    </row>
    <row r="1138" spans="1:30" x14ac:dyDescent="0.35">
      <c r="A1138" s="31">
        <f>IF(ISBLANK(B1138),"",COUNTIF(B$2:B1138,B1138))-1</f>
        <v>29</v>
      </c>
      <c r="B1138" s="31">
        <v>6</v>
      </c>
      <c r="C1138" s="10">
        <f>VLOOKUP($A1138,Database!$A:$Y,7,FALSE)</f>
        <v>46192.875</v>
      </c>
      <c r="D1138" s="31" t="str">
        <f>VLOOKUP(Pronostics!$B1138,Setup_MPP!$A:$G,3,FALSE)</f>
        <v>Julay</v>
      </c>
      <c r="E1138" s="31" t="str">
        <f>VLOOKUP(Pronostics!$B1138,Setup_MPP!$A:$G,2,FALSE)</f>
        <v>Julie BOUCHARD</v>
      </c>
      <c r="F1138" s="31" t="str">
        <f>VLOOKUP($B1138,Setup_MPP!$A:$E,4,FALSE)</f>
        <v>#A6F7B1</v>
      </c>
      <c r="G1138" s="31" t="str">
        <f>VLOOKUP($B1138,Setup_MPP!$A:$E,5,FALSE)</f>
        <v>#6EC179</v>
      </c>
      <c r="H1138" s="31" t="str">
        <f>IFERROR(IF(AND(A1138&gt;=1,A1138&lt;=104),VLOOKUP($A1138,Location!$A:$J,6,FALSE),IF(A1138=0,"Avant l'ouverture",IF(OR(A1138=105,A1138=106),"Bonus"))),"")</f>
        <v>Tour 2</v>
      </c>
      <c r="I1138" s="31" t="str">
        <f>IF(LEFT(H1138,4)="Tour",VLOOKUP(A1138,Database!$A:$C,3,FALSE),"")</f>
        <v>D</v>
      </c>
      <c r="J1138" s="31" t="str">
        <f>VLOOKUP($A1138,Location!$A:$J,7,FALSE)</f>
        <v>Etats-Unis</v>
      </c>
      <c r="K1138" s="31" t="str">
        <f>IFERROR(VLOOKUP(J1138,Setup_Team!$B:$C,2,FALSE), "TDB")</f>
        <v>USA</v>
      </c>
      <c r="L1138" s="31" t="str">
        <f>VLOOKUP($A1138,Location!$A:$J,8,FALSE)</f>
        <v>Australie</v>
      </c>
      <c r="M1138" s="31" t="str">
        <f>IFERROR(VLOOKUP(L1138,Setup_Team!$B:$C,2,FALSE), "TDB")</f>
        <v>AUS</v>
      </c>
      <c r="N1138" s="31" t="str">
        <f>VLOOKUP($A1138,Location!$A:$J,9,FALSE)</f>
        <v>Seattle</v>
      </c>
      <c r="O1138" s="31" t="str">
        <f>VLOOKUP($A1138,Location!$A:$J,10,FALSE)</f>
        <v>Lumen Field</v>
      </c>
      <c r="R1138" s="31">
        <v>0</v>
      </c>
      <c r="S1138" s="25">
        <f>VLOOKUP($A1138,Database!$A:$Y,10,FALSE)</f>
        <v>58</v>
      </c>
      <c r="T1138" s="25">
        <f>VLOOKUP($A1138,Database!$A:$Y,11,FALSE)</f>
        <v>119</v>
      </c>
      <c r="U1138" s="25">
        <f>VLOOKUP($A1138,Database!$A:$Y,12,FALSE)</f>
        <v>153</v>
      </c>
      <c r="V1138" s="25" t="str">
        <f>VLOOKUP(A1138,Database!A:M,13,FALSE)</f>
        <v>À venir</v>
      </c>
      <c r="W1138" s="25" t="str">
        <f>VLOOKUP($A1138,Database!$A:$Y,20,FALSE)</f>
        <v/>
      </c>
      <c r="X1138" s="25" t="str">
        <f>VLOOKUP($A1138,Database!$A:$Y,21,FALSE)</f>
        <v/>
      </c>
      <c r="Y1138" s="25" t="str">
        <f ca="1">IF(C1138&lt;NOW(),IF(AND(P1138&gt;Q1138,W1138&gt;X1138),S1138,IF(AND(P1138=Q1138,W1138=X1138),T1138,IF(AND(P1138&lt;Q1138,W1138&lt;X1138),U1138,0))),"")</f>
        <v/>
      </c>
      <c r="Z1138" s="25">
        <f>IF(AND(P1138=W1138,Q1138=X1138),1,0)</f>
        <v>1</v>
      </c>
      <c r="AA1138" s="25" t="str">
        <f>IF(Z1138=0,"",IF(ISBLANK(VLOOKUP(A1138,Database!A:AA,22,FALSE)),"",VLOOKUP(A1138,Database!A:AA,22,FALSE)))</f>
        <v>Exact</v>
      </c>
      <c r="AB1138" s="25">
        <f ca="1">IFERROR(IF(AND(Y1138&lt;&gt;"",OR(V1138="Terminé",V1138="En cours")),VLOOKUP(AA1138,Setup_ScoreExactBonus!A:D,4,FALSE),0),0)</f>
        <v>0</v>
      </c>
      <c r="AC1138" s="31" t="str">
        <f ca="1">IF(Y1138&lt;&gt;"", Y1138 + IF(Z1138=1,AB1138, 0), "")</f>
        <v/>
      </c>
      <c r="AD1138" s="31">
        <f ca="1">SUMIFS(AC$2:AC1138,D$2:D1138,D1138)*IF(R1138=0,1,2)</f>
        <v>0</v>
      </c>
    </row>
    <row r="1139" spans="1:30" x14ac:dyDescent="0.35">
      <c r="A1139" s="31">
        <f>IF(ISBLANK(B1139),"",COUNTIF(B$2:B1139,B1139))-1</f>
        <v>29</v>
      </c>
      <c r="B1139" s="31">
        <v>7</v>
      </c>
      <c r="C1139" s="10">
        <f>VLOOKUP($A1139,Database!$A:$Y,7,FALSE)</f>
        <v>46192.875</v>
      </c>
      <c r="D1139" s="31" t="str">
        <f>VLOOKUP(Pronostics!$B1139,Setup_MPP!$A:$G,3,FALSE)</f>
        <v>__Vince__</v>
      </c>
      <c r="E1139" s="31" t="str">
        <f>VLOOKUP(Pronostics!$B1139,Setup_MPP!$A:$G,2,FALSE)</f>
        <v>Vincent FRAYSSE</v>
      </c>
      <c r="F1139" s="31" t="str">
        <f>VLOOKUP($B1139,Setup_MPP!$A:$E,4,FALSE)</f>
        <v>#B2EAE8</v>
      </c>
      <c r="G1139" s="31" t="str">
        <f>VLOOKUP($B1139,Setup_MPP!$A:$E,5,FALSE)</f>
        <v>#6CB4B1</v>
      </c>
      <c r="H1139" s="31" t="str">
        <f>IFERROR(IF(AND(A1139&gt;=1,A1139&lt;=104),VLOOKUP($A1139,Location!$A:$J,6,FALSE),IF(A1139=0,"Avant l'ouverture",IF(OR(A1139=105,A1139=106),"Bonus"))),"")</f>
        <v>Tour 2</v>
      </c>
      <c r="I1139" s="31" t="str">
        <f>IF(LEFT(H1139,4)="Tour",VLOOKUP(A1139,Database!$A:$C,3,FALSE),"")</f>
        <v>D</v>
      </c>
      <c r="J1139" s="31" t="str">
        <f>VLOOKUP($A1139,Location!$A:$J,7,FALSE)</f>
        <v>Etats-Unis</v>
      </c>
      <c r="K1139" s="31" t="str">
        <f>IFERROR(VLOOKUP(J1139,Setup_Team!$B:$C,2,FALSE), "TDB")</f>
        <v>USA</v>
      </c>
      <c r="L1139" s="31" t="str">
        <f>VLOOKUP($A1139,Location!$A:$J,8,FALSE)</f>
        <v>Australie</v>
      </c>
      <c r="M1139" s="31" t="str">
        <f>IFERROR(VLOOKUP(L1139,Setup_Team!$B:$C,2,FALSE), "TDB")</f>
        <v>AUS</v>
      </c>
      <c r="N1139" s="31" t="str">
        <f>VLOOKUP($A1139,Location!$A:$J,9,FALSE)</f>
        <v>Seattle</v>
      </c>
      <c r="O1139" s="31" t="str">
        <f>VLOOKUP($A1139,Location!$A:$J,10,FALSE)</f>
        <v>Lumen Field</v>
      </c>
      <c r="R1139" s="31">
        <v>0</v>
      </c>
      <c r="S1139" s="25">
        <f>VLOOKUP($A1139,Database!$A:$Y,10,FALSE)</f>
        <v>58</v>
      </c>
      <c r="T1139" s="25">
        <f>VLOOKUP($A1139,Database!$A:$Y,11,FALSE)</f>
        <v>119</v>
      </c>
      <c r="U1139" s="25">
        <f>VLOOKUP($A1139,Database!$A:$Y,12,FALSE)</f>
        <v>153</v>
      </c>
      <c r="V1139" s="25" t="str">
        <f>VLOOKUP(A1139,Database!A:M,13,FALSE)</f>
        <v>À venir</v>
      </c>
      <c r="W1139" s="25" t="str">
        <f>VLOOKUP($A1139,Database!$A:$Y,20,FALSE)</f>
        <v/>
      </c>
      <c r="X1139" s="25" t="str">
        <f>VLOOKUP($A1139,Database!$A:$Y,21,FALSE)</f>
        <v/>
      </c>
      <c r="Y1139" s="25" t="str">
        <f ca="1">IF(C1139&lt;NOW(),IF(AND(P1139&gt;Q1139,W1139&gt;X1139),S1139,IF(AND(P1139=Q1139,W1139=X1139),T1139,IF(AND(P1139&lt;Q1139,W1139&lt;X1139),U1139,0))),"")</f>
        <v/>
      </c>
      <c r="Z1139" s="25">
        <f>IF(AND(P1139=W1139,Q1139=X1139),1,0)</f>
        <v>1</v>
      </c>
      <c r="AA1139" s="25" t="str">
        <f>IF(Z1139=0,"",IF(ISBLANK(VLOOKUP(A1139,Database!A:AA,22,FALSE)),"",VLOOKUP(A1139,Database!A:AA,22,FALSE)))</f>
        <v>Exact</v>
      </c>
      <c r="AB1139" s="25">
        <f ca="1">IFERROR(IF(AND(Y1139&lt;&gt;"",OR(V1139="Terminé",V1139="En cours")),VLOOKUP(AA1139,Setup_ScoreExactBonus!A:D,4,FALSE),0),0)</f>
        <v>0</v>
      </c>
      <c r="AC1139" s="31" t="str">
        <f ca="1">IF(Y1139&lt;&gt;"", Y1139 + IF(Z1139=1,AB1139, 0), "")</f>
        <v/>
      </c>
      <c r="AD1139" s="31">
        <f ca="1">SUMIFS(AC$2:AC1139,D$2:D1139,D1139)*IF(R1139=0,1,2)</f>
        <v>0</v>
      </c>
    </row>
    <row r="1140" spans="1:30" x14ac:dyDescent="0.35">
      <c r="A1140" s="31">
        <f>IF(ISBLANK(B1140),"",COUNTIF(B$2:B1140,B1140))-1</f>
        <v>29</v>
      </c>
      <c r="B1140" s="31">
        <v>8</v>
      </c>
      <c r="C1140" s="10">
        <f>VLOOKUP($A1140,Database!$A:$Y,7,FALSE)</f>
        <v>46192.875</v>
      </c>
      <c r="D1140" s="31" t="str">
        <f>VLOOKUP(Pronostics!$B1140,Setup_MPP!$A:$G,3,FALSE)</f>
        <v>Louuiiis</v>
      </c>
      <c r="E1140" s="31" t="str">
        <f>VLOOKUP(Pronostics!$B1140,Setup_MPP!$A:$G,2,FALSE)</f>
        <v>Louis HARLE</v>
      </c>
      <c r="F1140" s="31" t="str">
        <f>VLOOKUP($B1140,Setup_MPP!$A:$E,4,FALSE)</f>
        <v>#EEF7B1</v>
      </c>
      <c r="G1140" s="31" t="str">
        <f>VLOOKUP($B1140,Setup_MPP!$A:$E,5,FALSE)</f>
        <v>#C1CB7D</v>
      </c>
      <c r="H1140" s="31" t="str">
        <f>IFERROR(IF(AND(A1140&gt;=1,A1140&lt;=104),VLOOKUP($A1140,Location!$A:$J,6,FALSE),IF(A1140=0,"Avant l'ouverture",IF(OR(A1140=105,A1140=106),"Bonus"))),"")</f>
        <v>Tour 2</v>
      </c>
      <c r="I1140" s="31" t="str">
        <f>IF(LEFT(H1140,4)="Tour",VLOOKUP(A1140,Database!$A:$C,3,FALSE),"")</f>
        <v>D</v>
      </c>
      <c r="J1140" s="31" t="str">
        <f>VLOOKUP($A1140,Location!$A:$J,7,FALSE)</f>
        <v>Etats-Unis</v>
      </c>
      <c r="K1140" s="31" t="str">
        <f>IFERROR(VLOOKUP(J1140,Setup_Team!$B:$C,2,FALSE), "TDB")</f>
        <v>USA</v>
      </c>
      <c r="L1140" s="31" t="str">
        <f>VLOOKUP($A1140,Location!$A:$J,8,FALSE)</f>
        <v>Australie</v>
      </c>
      <c r="M1140" s="31" t="str">
        <f>IFERROR(VLOOKUP(L1140,Setup_Team!$B:$C,2,FALSE), "TDB")</f>
        <v>AUS</v>
      </c>
      <c r="N1140" s="31" t="str">
        <f>VLOOKUP($A1140,Location!$A:$J,9,FALSE)</f>
        <v>Seattle</v>
      </c>
      <c r="O1140" s="31" t="str">
        <f>VLOOKUP($A1140,Location!$A:$J,10,FALSE)</f>
        <v>Lumen Field</v>
      </c>
      <c r="R1140" s="31">
        <v>0</v>
      </c>
      <c r="S1140" s="25">
        <f>VLOOKUP($A1140,Database!$A:$Y,10,FALSE)</f>
        <v>58</v>
      </c>
      <c r="T1140" s="25">
        <f>VLOOKUP($A1140,Database!$A:$Y,11,FALSE)</f>
        <v>119</v>
      </c>
      <c r="U1140" s="25">
        <f>VLOOKUP($A1140,Database!$A:$Y,12,FALSE)</f>
        <v>153</v>
      </c>
      <c r="V1140" s="25" t="str">
        <f>VLOOKUP(A1140,Database!A:M,13,FALSE)</f>
        <v>À venir</v>
      </c>
      <c r="W1140" s="25" t="str">
        <f>VLOOKUP($A1140,Database!$A:$Y,20,FALSE)</f>
        <v/>
      </c>
      <c r="X1140" s="25" t="str">
        <f>VLOOKUP($A1140,Database!$A:$Y,21,FALSE)</f>
        <v/>
      </c>
      <c r="Y1140" s="25" t="str">
        <f ca="1">IF(C1140&lt;NOW(),IF(AND(P1140&gt;Q1140,W1140&gt;X1140),S1140,IF(AND(P1140=Q1140,W1140=X1140),T1140,IF(AND(P1140&lt;Q1140,W1140&lt;X1140),U1140,0))),"")</f>
        <v/>
      </c>
      <c r="Z1140" s="25">
        <f>IF(AND(P1140=W1140,Q1140=X1140),1,0)</f>
        <v>1</v>
      </c>
      <c r="AA1140" s="25" t="str">
        <f>IF(Z1140=0,"",IF(ISBLANK(VLOOKUP(A1140,Database!A:AA,22,FALSE)),"",VLOOKUP(A1140,Database!A:AA,22,FALSE)))</f>
        <v>Exact</v>
      </c>
      <c r="AB1140" s="25">
        <f ca="1">IFERROR(IF(AND(Y1140&lt;&gt;"",OR(V1140="Terminé",V1140="En cours")),VLOOKUP(AA1140,Setup_ScoreExactBonus!A:D,4,FALSE),0),0)</f>
        <v>0</v>
      </c>
      <c r="AC1140" s="31" t="str">
        <f ca="1">IF(Y1140&lt;&gt;"", Y1140 + IF(Z1140=1,AB1140, 0), "")</f>
        <v/>
      </c>
      <c r="AD1140" s="31">
        <f ca="1">SUMIFS(AC$2:AC1140,D$2:D1140,D1140)*IF(R1140=0,1,2)</f>
        <v>0</v>
      </c>
    </row>
    <row r="1141" spans="1:30" x14ac:dyDescent="0.35">
      <c r="A1141" s="31">
        <f>IF(ISBLANK(B1141),"",COUNTIF(B$2:B1141,B1141))-1</f>
        <v>29</v>
      </c>
      <c r="B1141" s="31">
        <v>9</v>
      </c>
      <c r="C1141" s="10">
        <f>VLOOKUP($A1141,Database!$A:$Y,7,FALSE)</f>
        <v>46192.875</v>
      </c>
      <c r="D1141" s="31" t="str">
        <f>VLOOKUP(Pronostics!$B1141,Setup_MPP!$A:$G,3,FALSE)</f>
        <v>Aurelien_dqp</v>
      </c>
      <c r="E1141" s="31" t="str">
        <f>VLOOKUP(Pronostics!$B1141,Setup_MPP!$A:$G,2,FALSE)</f>
        <v>Aurélien DE POULPIQUET</v>
      </c>
      <c r="F1141" s="31" t="str">
        <f>VLOOKUP($B1141,Setup_MPP!$A:$E,4,FALSE)</f>
        <v>#F4EA9D</v>
      </c>
      <c r="G1141" s="31" t="str">
        <f>VLOOKUP($B1141,Setup_MPP!$A:$E,5,FALSE)</f>
        <v>#D2C458</v>
      </c>
      <c r="H1141" s="31" t="str">
        <f>IFERROR(IF(AND(A1141&gt;=1,A1141&lt;=104),VLOOKUP($A1141,Location!$A:$J,6,FALSE),IF(A1141=0,"Avant l'ouverture",IF(OR(A1141=105,A1141=106),"Bonus"))),"")</f>
        <v>Tour 2</v>
      </c>
      <c r="I1141" s="31" t="str">
        <f>IF(LEFT(H1141,4)="Tour",VLOOKUP(A1141,Database!$A:$C,3,FALSE),"")</f>
        <v>D</v>
      </c>
      <c r="J1141" s="31" t="str">
        <f>VLOOKUP($A1141,Location!$A:$J,7,FALSE)</f>
        <v>Etats-Unis</v>
      </c>
      <c r="K1141" s="31" t="str">
        <f>IFERROR(VLOOKUP(J1141,Setup_Team!$B:$C,2,FALSE), "TDB")</f>
        <v>USA</v>
      </c>
      <c r="L1141" s="31" t="str">
        <f>VLOOKUP($A1141,Location!$A:$J,8,FALSE)</f>
        <v>Australie</v>
      </c>
      <c r="M1141" s="31" t="str">
        <f>IFERROR(VLOOKUP(L1141,Setup_Team!$B:$C,2,FALSE), "TDB")</f>
        <v>AUS</v>
      </c>
      <c r="N1141" s="31" t="str">
        <f>VLOOKUP($A1141,Location!$A:$J,9,FALSE)</f>
        <v>Seattle</v>
      </c>
      <c r="O1141" s="31" t="str">
        <f>VLOOKUP($A1141,Location!$A:$J,10,FALSE)</f>
        <v>Lumen Field</v>
      </c>
      <c r="R1141" s="31">
        <v>0</v>
      </c>
      <c r="S1141" s="25">
        <f>VLOOKUP($A1141,Database!$A:$Y,10,FALSE)</f>
        <v>58</v>
      </c>
      <c r="T1141" s="25">
        <f>VLOOKUP($A1141,Database!$A:$Y,11,FALSE)</f>
        <v>119</v>
      </c>
      <c r="U1141" s="25">
        <f>VLOOKUP($A1141,Database!$A:$Y,12,FALSE)</f>
        <v>153</v>
      </c>
      <c r="V1141" s="25" t="str">
        <f>VLOOKUP(A1141,Database!A:M,13,FALSE)</f>
        <v>À venir</v>
      </c>
      <c r="W1141" s="25" t="str">
        <f>VLOOKUP($A1141,Database!$A:$Y,20,FALSE)</f>
        <v/>
      </c>
      <c r="X1141" s="25" t="str">
        <f>VLOOKUP($A1141,Database!$A:$Y,21,FALSE)</f>
        <v/>
      </c>
      <c r="Y1141" s="25" t="str">
        <f ca="1">IF(C1141&lt;NOW(),IF(AND(P1141&gt;Q1141,W1141&gt;X1141),S1141,IF(AND(P1141=Q1141,W1141=X1141),T1141,IF(AND(P1141&lt;Q1141,W1141&lt;X1141),U1141,0))),"")</f>
        <v/>
      </c>
      <c r="Z1141" s="25">
        <f>IF(AND(P1141=W1141,Q1141=X1141),1,0)</f>
        <v>1</v>
      </c>
      <c r="AA1141" s="25" t="str">
        <f>IF(Z1141=0,"",IF(ISBLANK(VLOOKUP(A1141,Database!A:AA,22,FALSE)),"",VLOOKUP(A1141,Database!A:AA,22,FALSE)))</f>
        <v>Exact</v>
      </c>
      <c r="AB1141" s="25">
        <f ca="1">IFERROR(IF(AND(Y1141&lt;&gt;"",OR(V1141="Terminé",V1141="En cours")),VLOOKUP(AA1141,Setup_ScoreExactBonus!A:D,4,FALSE),0),0)</f>
        <v>0</v>
      </c>
      <c r="AC1141" s="31" t="str">
        <f ca="1">IF(Y1141&lt;&gt;"", Y1141 + IF(Z1141=1,AB1141, 0), "")</f>
        <v/>
      </c>
      <c r="AD1141" s="31">
        <f ca="1">SUMIFS(AC$2:AC1141,D$2:D1141,D1141)*IF(R1141=0,1,2)</f>
        <v>0</v>
      </c>
    </row>
    <row r="1142" spans="1:30" x14ac:dyDescent="0.35">
      <c r="A1142" s="31">
        <f>IF(ISBLANK(B1142),"",COUNTIF(B$2:B1142,B1142))-1</f>
        <v>29</v>
      </c>
      <c r="B1142" s="31">
        <v>10</v>
      </c>
      <c r="C1142" s="10">
        <f>VLOOKUP($A1142,Database!$A:$Y,7,FALSE)</f>
        <v>46192.875</v>
      </c>
      <c r="D1142" s="31" t="str">
        <f>VLOOKUP(Pronostics!$B1142,Setup_MPP!$A:$G,3,FALSE)</f>
        <v>RandomPaul</v>
      </c>
      <c r="E1142" s="31" t="str">
        <f>VLOOKUP(Pronostics!$B1142,Setup_MPP!$A:$G,2,FALSE)</f>
        <v>Paul MONTESINOS</v>
      </c>
      <c r="F1142" s="31" t="str">
        <f>VLOOKUP($B1142,Setup_MPP!$A:$E,4,FALSE)</f>
        <v>#C4B0FF</v>
      </c>
      <c r="G1142" s="31" t="str">
        <f>VLOOKUP($B1142,Setup_MPP!$A:$E,5,FALSE)</f>
        <v>#7F66C8</v>
      </c>
      <c r="H1142" s="31" t="str">
        <f>IFERROR(IF(AND(A1142&gt;=1,A1142&lt;=104),VLOOKUP($A1142,Location!$A:$J,6,FALSE),IF(A1142=0,"Avant l'ouverture",IF(OR(A1142=105,A1142=106),"Bonus"))),"")</f>
        <v>Tour 2</v>
      </c>
      <c r="I1142" s="31" t="str">
        <f>IF(LEFT(H1142,4)="Tour",VLOOKUP(A1142,Database!$A:$C,3,FALSE),"")</f>
        <v>D</v>
      </c>
      <c r="J1142" s="31" t="str">
        <f>VLOOKUP($A1142,Location!$A:$J,7,FALSE)</f>
        <v>Etats-Unis</v>
      </c>
      <c r="K1142" s="31" t="str">
        <f>IFERROR(VLOOKUP(J1142,Setup_Team!$B:$C,2,FALSE), "TDB")</f>
        <v>USA</v>
      </c>
      <c r="L1142" s="31" t="str">
        <f>VLOOKUP($A1142,Location!$A:$J,8,FALSE)</f>
        <v>Australie</v>
      </c>
      <c r="M1142" s="31" t="str">
        <f>IFERROR(VLOOKUP(L1142,Setup_Team!$B:$C,2,FALSE), "TDB")</f>
        <v>AUS</v>
      </c>
      <c r="N1142" s="31" t="str">
        <f>VLOOKUP($A1142,Location!$A:$J,9,FALSE)</f>
        <v>Seattle</v>
      </c>
      <c r="O1142" s="31" t="str">
        <f>VLOOKUP($A1142,Location!$A:$J,10,FALSE)</f>
        <v>Lumen Field</v>
      </c>
      <c r="R1142" s="31">
        <v>0</v>
      </c>
      <c r="S1142" s="25">
        <f>VLOOKUP($A1142,Database!$A:$Y,10,FALSE)</f>
        <v>58</v>
      </c>
      <c r="T1142" s="25">
        <f>VLOOKUP($A1142,Database!$A:$Y,11,FALSE)</f>
        <v>119</v>
      </c>
      <c r="U1142" s="25">
        <f>VLOOKUP($A1142,Database!$A:$Y,12,FALSE)</f>
        <v>153</v>
      </c>
      <c r="V1142" s="25" t="str">
        <f>VLOOKUP(A1142,Database!A:M,13,FALSE)</f>
        <v>À venir</v>
      </c>
      <c r="W1142" s="25" t="str">
        <f>VLOOKUP($A1142,Database!$A:$Y,20,FALSE)</f>
        <v/>
      </c>
      <c r="X1142" s="25" t="str">
        <f>VLOOKUP($A1142,Database!$A:$Y,21,FALSE)</f>
        <v/>
      </c>
      <c r="Y1142" s="25" t="str">
        <f ca="1">IF(C1142&lt;NOW(),IF(AND(P1142&gt;Q1142,W1142&gt;X1142),S1142,IF(AND(P1142=Q1142,W1142=X1142),T1142,IF(AND(P1142&lt;Q1142,W1142&lt;X1142),U1142,0))),"")</f>
        <v/>
      </c>
      <c r="Z1142" s="25">
        <f>IF(AND(P1142=W1142,Q1142=X1142),1,0)</f>
        <v>1</v>
      </c>
      <c r="AA1142" s="25" t="str">
        <f>IF(Z1142=0,"",IF(ISBLANK(VLOOKUP(A1142,Database!A:AA,22,FALSE)),"",VLOOKUP(A1142,Database!A:AA,22,FALSE)))</f>
        <v>Exact</v>
      </c>
      <c r="AB1142" s="25">
        <f ca="1">IFERROR(IF(AND(Y1142&lt;&gt;"",OR(V1142="Terminé",V1142="En cours")),VLOOKUP(AA1142,Setup_ScoreExactBonus!A:D,4,FALSE),0),0)</f>
        <v>0</v>
      </c>
      <c r="AC1142" s="31" t="str">
        <f ca="1">IF(Y1142&lt;&gt;"", Y1142 + IF(Z1142=1,AB1142, 0), "")</f>
        <v/>
      </c>
      <c r="AD1142" s="31">
        <f ca="1">SUMIFS(AC$2:AC1142,D$2:D1142,D1142)*IF(R1142=0,1,2)</f>
        <v>0</v>
      </c>
    </row>
    <row r="1143" spans="1:30" x14ac:dyDescent="0.35">
      <c r="A1143" s="31">
        <f>IF(ISBLANK(B1143),"",COUNTIF(B$2:B1143,B1143))-1</f>
        <v>29</v>
      </c>
      <c r="B1143" s="31">
        <v>11</v>
      </c>
      <c r="C1143" s="10">
        <f>VLOOKUP($A1143,Database!$A:$Y,7,FALSE)</f>
        <v>46192.875</v>
      </c>
      <c r="D1143" s="31" t="str">
        <f>VLOOKUP(Pronostics!$B1143,Setup_MPP!$A:$G,3,FALSE)</f>
        <v>Kinsley#8SA6T</v>
      </c>
      <c r="E1143" s="31" t="str">
        <f>VLOOKUP(Pronostics!$B1143,Setup_MPP!$A:$G,2,FALSE)</f>
        <v>Kinsley ROQUE</v>
      </c>
      <c r="F1143" s="31" t="str">
        <f>VLOOKUP($B1143,Setup_MPP!$A:$E,4,FALSE)</f>
        <v>#CBEBBA</v>
      </c>
      <c r="G1143" s="31" t="str">
        <f>VLOOKUP($B1143,Setup_MPP!$A:$E,5,FALSE)</f>
        <v>#70BC6E</v>
      </c>
      <c r="H1143" s="31" t="str">
        <f>IFERROR(IF(AND(A1143&gt;=1,A1143&lt;=104),VLOOKUP($A1143,Location!$A:$J,6,FALSE),IF(A1143=0,"Avant l'ouverture",IF(OR(A1143=105,A1143=106),"Bonus"))),"")</f>
        <v>Tour 2</v>
      </c>
      <c r="I1143" s="31" t="str">
        <f>IF(LEFT(H1143,4)="Tour",VLOOKUP(A1143,Database!$A:$C,3,FALSE),"")</f>
        <v>D</v>
      </c>
      <c r="J1143" s="31" t="str">
        <f>VLOOKUP($A1143,Location!$A:$J,7,FALSE)</f>
        <v>Etats-Unis</v>
      </c>
      <c r="K1143" s="31" t="str">
        <f>IFERROR(VLOOKUP(J1143,Setup_Team!$B:$C,2,FALSE), "TDB")</f>
        <v>USA</v>
      </c>
      <c r="L1143" s="31" t="str">
        <f>VLOOKUP($A1143,Location!$A:$J,8,FALSE)</f>
        <v>Australie</v>
      </c>
      <c r="M1143" s="31" t="str">
        <f>IFERROR(VLOOKUP(L1143,Setup_Team!$B:$C,2,FALSE), "TDB")</f>
        <v>AUS</v>
      </c>
      <c r="N1143" s="31" t="str">
        <f>VLOOKUP($A1143,Location!$A:$J,9,FALSE)</f>
        <v>Seattle</v>
      </c>
      <c r="O1143" s="31" t="str">
        <f>VLOOKUP($A1143,Location!$A:$J,10,FALSE)</f>
        <v>Lumen Field</v>
      </c>
      <c r="R1143" s="31">
        <v>0</v>
      </c>
      <c r="S1143" s="25">
        <f>VLOOKUP($A1143,Database!$A:$Y,10,FALSE)</f>
        <v>58</v>
      </c>
      <c r="T1143" s="25">
        <f>VLOOKUP($A1143,Database!$A:$Y,11,FALSE)</f>
        <v>119</v>
      </c>
      <c r="U1143" s="25">
        <f>VLOOKUP($A1143,Database!$A:$Y,12,FALSE)</f>
        <v>153</v>
      </c>
      <c r="V1143" s="25" t="str">
        <f>VLOOKUP(A1143,Database!A:M,13,FALSE)</f>
        <v>À venir</v>
      </c>
      <c r="W1143" s="25" t="str">
        <f>VLOOKUP($A1143,Database!$A:$Y,20,FALSE)</f>
        <v/>
      </c>
      <c r="X1143" s="25" t="str">
        <f>VLOOKUP($A1143,Database!$A:$Y,21,FALSE)</f>
        <v/>
      </c>
      <c r="Y1143" s="25" t="str">
        <f ca="1">IF(C1143&lt;NOW(),IF(AND(P1143&gt;Q1143,W1143&gt;X1143),S1143,IF(AND(P1143=Q1143,W1143=X1143),T1143,IF(AND(P1143&lt;Q1143,W1143&lt;X1143),U1143,0))),"")</f>
        <v/>
      </c>
      <c r="Z1143" s="25">
        <f>IF(AND(P1143=W1143,Q1143=X1143),1,0)</f>
        <v>1</v>
      </c>
      <c r="AA1143" s="25" t="str">
        <f>IF(Z1143=0,"",IF(ISBLANK(VLOOKUP(A1143,Database!A:AA,22,FALSE)),"",VLOOKUP(A1143,Database!A:AA,22,FALSE)))</f>
        <v>Exact</v>
      </c>
      <c r="AB1143" s="25">
        <f ca="1">IFERROR(IF(AND(Y1143&lt;&gt;"",OR(V1143="Terminé",V1143="En cours")),VLOOKUP(AA1143,Setup_ScoreExactBonus!A:D,4,FALSE),0),0)</f>
        <v>0</v>
      </c>
      <c r="AC1143" s="31" t="str">
        <f ca="1">IF(Y1143&lt;&gt;"", Y1143 + IF(Z1143=1,AB1143, 0), "")</f>
        <v/>
      </c>
      <c r="AD1143" s="31">
        <f ca="1">SUMIFS(AC$2:AC1143,D$2:D1143,D1143)*IF(R1143=0,1,2)</f>
        <v>0</v>
      </c>
    </row>
    <row r="1144" spans="1:30" x14ac:dyDescent="0.35">
      <c r="A1144" s="31">
        <f>IF(ISBLANK(B1144),"",COUNTIF(B$2:B1144,B1144))-1</f>
        <v>29</v>
      </c>
      <c r="B1144" s="31">
        <v>12</v>
      </c>
      <c r="C1144" s="10">
        <f>VLOOKUP($A1144,Database!$A:$Y,7,FALSE)</f>
        <v>46192.875</v>
      </c>
      <c r="D1144" s="31" t="str">
        <f>VLOOKUP(Pronostics!$B1144,Setup_MPP!$A:$G,3,FALSE)</f>
        <v>Jaouad1</v>
      </c>
      <c r="E1144" s="31" t="str">
        <f>VLOOKUP(Pronostics!$B1144,Setup_MPP!$A:$G,2,FALSE)</f>
        <v>Jaouad SETTI</v>
      </c>
      <c r="F1144" s="31" t="str">
        <f>VLOOKUP($B1144,Setup_MPP!$A:$E,4,FALSE)</f>
        <v>#C2D4FF</v>
      </c>
      <c r="G1144" s="31" t="str">
        <f>VLOOKUP($B1144,Setup_MPP!$A:$E,5,FALSE)</f>
        <v>#6586D5</v>
      </c>
      <c r="H1144" s="31" t="str">
        <f>IFERROR(IF(AND(A1144&gt;=1,A1144&lt;=104),VLOOKUP($A1144,Location!$A:$J,6,FALSE),IF(A1144=0,"Avant l'ouverture",IF(OR(A1144=105,A1144=106),"Bonus"))),"")</f>
        <v>Tour 2</v>
      </c>
      <c r="I1144" s="31" t="str">
        <f>IF(LEFT(H1144,4)="Tour",VLOOKUP(A1144,Database!$A:$C,3,FALSE),"")</f>
        <v>D</v>
      </c>
      <c r="J1144" s="31" t="str">
        <f>VLOOKUP($A1144,Location!$A:$J,7,FALSE)</f>
        <v>Etats-Unis</v>
      </c>
      <c r="K1144" s="31" t="str">
        <f>IFERROR(VLOOKUP(J1144,Setup_Team!$B:$C,2,FALSE), "TDB")</f>
        <v>USA</v>
      </c>
      <c r="L1144" s="31" t="str">
        <f>VLOOKUP($A1144,Location!$A:$J,8,FALSE)</f>
        <v>Australie</v>
      </c>
      <c r="M1144" s="31" t="str">
        <f>IFERROR(VLOOKUP(L1144,Setup_Team!$B:$C,2,FALSE), "TDB")</f>
        <v>AUS</v>
      </c>
      <c r="N1144" s="31" t="str">
        <f>VLOOKUP($A1144,Location!$A:$J,9,FALSE)</f>
        <v>Seattle</v>
      </c>
      <c r="O1144" s="31" t="str">
        <f>VLOOKUP($A1144,Location!$A:$J,10,FALSE)</f>
        <v>Lumen Field</v>
      </c>
      <c r="R1144" s="31">
        <v>0</v>
      </c>
      <c r="S1144" s="25">
        <f>VLOOKUP($A1144,Database!$A:$Y,10,FALSE)</f>
        <v>58</v>
      </c>
      <c r="T1144" s="25">
        <f>VLOOKUP($A1144,Database!$A:$Y,11,FALSE)</f>
        <v>119</v>
      </c>
      <c r="U1144" s="25">
        <f>VLOOKUP($A1144,Database!$A:$Y,12,FALSE)</f>
        <v>153</v>
      </c>
      <c r="V1144" s="25" t="str">
        <f>VLOOKUP(A1144,Database!A:M,13,FALSE)</f>
        <v>À venir</v>
      </c>
      <c r="W1144" s="25" t="str">
        <f>VLOOKUP($A1144,Database!$A:$Y,20,FALSE)</f>
        <v/>
      </c>
      <c r="X1144" s="25" t="str">
        <f>VLOOKUP($A1144,Database!$A:$Y,21,FALSE)</f>
        <v/>
      </c>
      <c r="Y1144" s="25" t="str">
        <f ca="1">IF(C1144&lt;NOW(),IF(AND(P1144&gt;Q1144,W1144&gt;X1144),S1144,IF(AND(P1144=Q1144,W1144=X1144),T1144,IF(AND(P1144&lt;Q1144,W1144&lt;X1144),U1144,0))),"")</f>
        <v/>
      </c>
      <c r="Z1144" s="25">
        <f>IF(AND(P1144=W1144,Q1144=X1144),1,0)</f>
        <v>1</v>
      </c>
      <c r="AA1144" s="25" t="str">
        <f>IF(Z1144=0,"",IF(ISBLANK(VLOOKUP(A1144,Database!A:AA,22,FALSE)),"",VLOOKUP(A1144,Database!A:AA,22,FALSE)))</f>
        <v>Exact</v>
      </c>
      <c r="AB1144" s="25">
        <f ca="1">IFERROR(IF(AND(Y1144&lt;&gt;"",OR(V1144="Terminé",V1144="En cours")),VLOOKUP(AA1144,Setup_ScoreExactBonus!A:D,4,FALSE),0),0)</f>
        <v>0</v>
      </c>
      <c r="AC1144" s="31" t="str">
        <f ca="1">IF(Y1144&lt;&gt;"", Y1144 + IF(Z1144=1,AB1144, 0), "")</f>
        <v/>
      </c>
      <c r="AD1144" s="31">
        <f ca="1">SUMIFS(AC$2:AC1144,D$2:D1144,D1144)*IF(R1144=0,1,2)</f>
        <v>0</v>
      </c>
    </row>
    <row r="1145" spans="1:30" x14ac:dyDescent="0.35">
      <c r="A1145" s="31">
        <f>IF(ISBLANK(B1145),"",COUNTIF(B$2:B1145,B1145))-1</f>
        <v>29</v>
      </c>
      <c r="B1145" s="31">
        <v>13</v>
      </c>
      <c r="C1145" s="10">
        <f>VLOOKUP($A1145,Database!$A:$Y,7,FALSE)</f>
        <v>46192.875</v>
      </c>
      <c r="D1145" s="31" t="str">
        <f>VLOOKUP(Pronostics!$B1145,Setup_MPP!$A:$G,3,FALSE)</f>
        <v>Julien_I</v>
      </c>
      <c r="E1145" s="31" t="str">
        <f>VLOOKUP(Pronostics!$B1145,Setup_MPP!$A:$G,2,FALSE)</f>
        <v>Julien INGE</v>
      </c>
      <c r="F1145" s="31" t="str">
        <f>VLOOKUP($B1145,Setup_MPP!$A:$E,4,FALSE)</f>
        <v>#C1E0EF</v>
      </c>
      <c r="G1145" s="31" t="str">
        <f>VLOOKUP($B1145,Setup_MPP!$A:$E,5,FALSE)</f>
        <v>#4F91B2</v>
      </c>
      <c r="H1145" s="31" t="str">
        <f>IFERROR(IF(AND(A1145&gt;=1,A1145&lt;=104),VLOOKUP($A1145,Location!$A:$J,6,FALSE),IF(A1145=0,"Avant l'ouverture",IF(OR(A1145=105,A1145=106),"Bonus"))),"")</f>
        <v>Tour 2</v>
      </c>
      <c r="I1145" s="31" t="str">
        <f>IF(LEFT(H1145,4)="Tour",VLOOKUP(A1145,Database!$A:$C,3,FALSE),"")</f>
        <v>D</v>
      </c>
      <c r="J1145" s="31" t="str">
        <f>VLOOKUP($A1145,Location!$A:$J,7,FALSE)</f>
        <v>Etats-Unis</v>
      </c>
      <c r="K1145" s="31" t="str">
        <f>IFERROR(VLOOKUP(J1145,Setup_Team!$B:$C,2,FALSE), "TDB")</f>
        <v>USA</v>
      </c>
      <c r="L1145" s="31" t="str">
        <f>VLOOKUP($A1145,Location!$A:$J,8,FALSE)</f>
        <v>Australie</v>
      </c>
      <c r="M1145" s="31" t="str">
        <f>IFERROR(VLOOKUP(L1145,Setup_Team!$B:$C,2,FALSE), "TDB")</f>
        <v>AUS</v>
      </c>
      <c r="N1145" s="31" t="str">
        <f>VLOOKUP($A1145,Location!$A:$J,9,FALSE)</f>
        <v>Seattle</v>
      </c>
      <c r="O1145" s="31" t="str">
        <f>VLOOKUP($A1145,Location!$A:$J,10,FALSE)</f>
        <v>Lumen Field</v>
      </c>
      <c r="R1145" s="31">
        <v>0</v>
      </c>
      <c r="S1145" s="25">
        <f>VLOOKUP($A1145,Database!$A:$Y,10,FALSE)</f>
        <v>58</v>
      </c>
      <c r="T1145" s="25">
        <f>VLOOKUP($A1145,Database!$A:$Y,11,FALSE)</f>
        <v>119</v>
      </c>
      <c r="U1145" s="25">
        <f>VLOOKUP($A1145,Database!$A:$Y,12,FALSE)</f>
        <v>153</v>
      </c>
      <c r="V1145" s="25" t="str">
        <f>VLOOKUP(A1145,Database!A:M,13,FALSE)</f>
        <v>À venir</v>
      </c>
      <c r="W1145" s="25" t="str">
        <f>VLOOKUP($A1145,Database!$A:$Y,20,FALSE)</f>
        <v/>
      </c>
      <c r="X1145" s="25" t="str">
        <f>VLOOKUP($A1145,Database!$A:$Y,21,FALSE)</f>
        <v/>
      </c>
      <c r="Y1145" s="25" t="str">
        <f ca="1">IF(C1145&lt;NOW(),IF(AND(P1145&gt;Q1145,W1145&gt;X1145),S1145,IF(AND(P1145=Q1145,W1145=X1145),T1145,IF(AND(P1145&lt;Q1145,W1145&lt;X1145),U1145,0))),"")</f>
        <v/>
      </c>
      <c r="Z1145" s="25">
        <f>IF(AND(P1145=W1145,Q1145=X1145),1,0)</f>
        <v>1</v>
      </c>
      <c r="AA1145" s="25" t="str">
        <f>IF(Z1145=0,"",IF(ISBLANK(VLOOKUP(A1145,Database!A:AA,22,FALSE)),"",VLOOKUP(A1145,Database!A:AA,22,FALSE)))</f>
        <v>Exact</v>
      </c>
      <c r="AB1145" s="25">
        <f ca="1">IFERROR(IF(AND(Y1145&lt;&gt;"",OR(V1145="Terminé",V1145="En cours")),VLOOKUP(AA1145,Setup_ScoreExactBonus!A:D,4,FALSE),0),0)</f>
        <v>0</v>
      </c>
      <c r="AC1145" s="31" t="str">
        <f ca="1">IF(Y1145&lt;&gt;"", Y1145 + IF(Z1145=1,AB1145, 0), "")</f>
        <v/>
      </c>
      <c r="AD1145" s="31">
        <f ca="1">SUMIFS(AC$2:AC1145,D$2:D1145,D1145)*IF(R1145=0,1,2)</f>
        <v>0</v>
      </c>
    </row>
    <row r="1146" spans="1:30" x14ac:dyDescent="0.35">
      <c r="A1146" s="31">
        <f>IF(ISBLANK(B1146),"",COUNTIF(B$2:B1146,B1146))-1</f>
        <v>29</v>
      </c>
      <c r="B1146" s="31">
        <v>14</v>
      </c>
      <c r="C1146" s="10">
        <f>VLOOKUP($A1146,Database!$A:$Y,7,FALSE)</f>
        <v>46192.875</v>
      </c>
      <c r="D1146" s="31" t="str">
        <f>VLOOKUP(Pronostics!$B1146,Setup_MPP!$A:$G,3,FALSE)</f>
        <v>MarieEYT</v>
      </c>
      <c r="E1146" s="31" t="str">
        <f>VLOOKUP(Pronostics!$B1146,Setup_MPP!$A:$G,2,FALSE)</f>
        <v>Marie EXBRAYAT</v>
      </c>
      <c r="F1146" s="31" t="str">
        <f>VLOOKUP($B1146,Setup_MPP!$A:$E,4,FALSE)</f>
        <v>#FFAFD2</v>
      </c>
      <c r="G1146" s="31" t="str">
        <f>VLOOKUP($B1146,Setup_MPP!$A:$E,5,FALSE)</f>
        <v>#F2589B</v>
      </c>
      <c r="H1146" s="31" t="str">
        <f>IFERROR(IF(AND(A1146&gt;=1,A1146&lt;=104),VLOOKUP($A1146,Location!$A:$J,6,FALSE),IF(A1146=0,"Avant l'ouverture",IF(OR(A1146=105,A1146=106),"Bonus"))),"")</f>
        <v>Tour 2</v>
      </c>
      <c r="I1146" s="31" t="str">
        <f>IF(LEFT(H1146,4)="Tour",VLOOKUP(A1146,Database!$A:$C,3,FALSE),"")</f>
        <v>D</v>
      </c>
      <c r="J1146" s="31" t="str">
        <f>VLOOKUP($A1146,Location!$A:$J,7,FALSE)</f>
        <v>Etats-Unis</v>
      </c>
      <c r="K1146" s="31" t="str">
        <f>IFERROR(VLOOKUP(J1146,Setup_Team!$B:$C,2,FALSE), "TDB")</f>
        <v>USA</v>
      </c>
      <c r="L1146" s="31" t="str">
        <f>VLOOKUP($A1146,Location!$A:$J,8,FALSE)</f>
        <v>Australie</v>
      </c>
      <c r="M1146" s="31" t="str">
        <f>IFERROR(VLOOKUP(L1146,Setup_Team!$B:$C,2,FALSE), "TDB")</f>
        <v>AUS</v>
      </c>
      <c r="N1146" s="31" t="str">
        <f>VLOOKUP($A1146,Location!$A:$J,9,FALSE)</f>
        <v>Seattle</v>
      </c>
      <c r="O1146" s="31" t="str">
        <f>VLOOKUP($A1146,Location!$A:$J,10,FALSE)</f>
        <v>Lumen Field</v>
      </c>
      <c r="R1146" s="31">
        <v>0</v>
      </c>
      <c r="S1146" s="25">
        <f>VLOOKUP($A1146,Database!$A:$Y,10,FALSE)</f>
        <v>58</v>
      </c>
      <c r="T1146" s="25">
        <f>VLOOKUP($A1146,Database!$A:$Y,11,FALSE)</f>
        <v>119</v>
      </c>
      <c r="U1146" s="25">
        <f>VLOOKUP($A1146,Database!$A:$Y,12,FALSE)</f>
        <v>153</v>
      </c>
      <c r="V1146" s="25" t="str">
        <f>VLOOKUP(A1146,Database!A:M,13,FALSE)</f>
        <v>À venir</v>
      </c>
      <c r="W1146" s="25" t="str">
        <f>VLOOKUP($A1146,Database!$A:$Y,20,FALSE)</f>
        <v/>
      </c>
      <c r="X1146" s="25" t="str">
        <f>VLOOKUP($A1146,Database!$A:$Y,21,FALSE)</f>
        <v/>
      </c>
      <c r="Y1146" s="25" t="str">
        <f ca="1">IF(C1146&lt;NOW(),IF(AND(P1146&gt;Q1146,W1146&gt;X1146),S1146,IF(AND(P1146=Q1146,W1146=X1146),T1146,IF(AND(P1146&lt;Q1146,W1146&lt;X1146),U1146,0))),"")</f>
        <v/>
      </c>
      <c r="Z1146" s="25">
        <f>IF(AND(P1146=W1146,Q1146=X1146),1,0)</f>
        <v>1</v>
      </c>
      <c r="AA1146" s="25" t="str">
        <f>IF(Z1146=0,"",IF(ISBLANK(VLOOKUP(A1146,Database!A:AA,22,FALSE)),"",VLOOKUP(A1146,Database!A:AA,22,FALSE)))</f>
        <v>Exact</v>
      </c>
      <c r="AB1146" s="25">
        <f ca="1">IFERROR(IF(AND(Y1146&lt;&gt;"",OR(V1146="Terminé",V1146="En cours")),VLOOKUP(AA1146,Setup_ScoreExactBonus!A:D,4,FALSE),0),0)</f>
        <v>0</v>
      </c>
      <c r="AC1146" s="31" t="str">
        <f ca="1">IF(Y1146&lt;&gt;"", Y1146 + IF(Z1146=1,AB1146, 0), "")</f>
        <v/>
      </c>
      <c r="AD1146" s="31">
        <f ca="1">SUMIFS(AC$2:AC1146,D$2:D1146,D1146)*IF(R1146=0,1,2)</f>
        <v>0</v>
      </c>
    </row>
    <row r="1147" spans="1:30" x14ac:dyDescent="0.35">
      <c r="A1147" s="31">
        <f>IF(ISBLANK(B1147),"",COUNTIF(B$2:B1147,B1147))-1</f>
        <v>29</v>
      </c>
      <c r="B1147" s="31">
        <v>15</v>
      </c>
      <c r="C1147" s="10">
        <f>VLOOKUP($A1147,Database!$A:$Y,7,FALSE)</f>
        <v>46192.875</v>
      </c>
      <c r="D1147" s="31" t="str">
        <f>VLOOKUP(Pronostics!$B1147,Setup_MPP!$A:$G,3,FALSE)</f>
        <v>Amine#8UL9R</v>
      </c>
      <c r="E1147" s="31" t="str">
        <f>VLOOKUP(Pronostics!$B1147,Setup_MPP!$A:$G,2,FALSE)</f>
        <v>Amine ZARROUKI</v>
      </c>
      <c r="F1147" s="31" t="str">
        <f>VLOOKUP($B1147,Setup_MPP!$A:$E,4,FALSE)</f>
        <v>#FF9898</v>
      </c>
      <c r="G1147" s="31" t="str">
        <f>VLOOKUP($B1147,Setup_MPP!$A:$E,5,FALSE)</f>
        <v>#FF5D5D</v>
      </c>
      <c r="H1147" s="31" t="str">
        <f>IFERROR(IF(AND(A1147&gt;=1,A1147&lt;=104),VLOOKUP($A1147,Location!$A:$J,6,FALSE),IF(A1147=0,"Avant l'ouverture",IF(OR(A1147=105,A1147=106),"Bonus"))),"")</f>
        <v>Tour 2</v>
      </c>
      <c r="I1147" s="31" t="str">
        <f>IF(LEFT(H1147,4)="Tour",VLOOKUP(A1147,Database!$A:$C,3,FALSE),"")</f>
        <v>D</v>
      </c>
      <c r="J1147" s="31" t="str">
        <f>VLOOKUP($A1147,Location!$A:$J,7,FALSE)</f>
        <v>Etats-Unis</v>
      </c>
      <c r="K1147" s="31" t="str">
        <f>IFERROR(VLOOKUP(J1147,Setup_Team!$B:$C,2,FALSE), "TDB")</f>
        <v>USA</v>
      </c>
      <c r="L1147" s="31" t="str">
        <f>VLOOKUP($A1147,Location!$A:$J,8,FALSE)</f>
        <v>Australie</v>
      </c>
      <c r="M1147" s="31" t="str">
        <f>IFERROR(VLOOKUP(L1147,Setup_Team!$B:$C,2,FALSE), "TDB")</f>
        <v>AUS</v>
      </c>
      <c r="N1147" s="31" t="str">
        <f>VLOOKUP($A1147,Location!$A:$J,9,FALSE)</f>
        <v>Seattle</v>
      </c>
      <c r="O1147" s="31" t="str">
        <f>VLOOKUP($A1147,Location!$A:$J,10,FALSE)</f>
        <v>Lumen Field</v>
      </c>
      <c r="R1147" s="31">
        <v>0</v>
      </c>
      <c r="S1147" s="25">
        <f>VLOOKUP($A1147,Database!$A:$Y,10,FALSE)</f>
        <v>58</v>
      </c>
      <c r="T1147" s="25">
        <f>VLOOKUP($A1147,Database!$A:$Y,11,FALSE)</f>
        <v>119</v>
      </c>
      <c r="U1147" s="25">
        <f>VLOOKUP($A1147,Database!$A:$Y,12,FALSE)</f>
        <v>153</v>
      </c>
      <c r="V1147" s="25" t="str">
        <f>VLOOKUP(A1147,Database!A:M,13,FALSE)</f>
        <v>À venir</v>
      </c>
      <c r="W1147" s="25" t="str">
        <f>VLOOKUP($A1147,Database!$A:$Y,20,FALSE)</f>
        <v/>
      </c>
      <c r="X1147" s="25" t="str">
        <f>VLOOKUP($A1147,Database!$A:$Y,21,FALSE)</f>
        <v/>
      </c>
      <c r="Y1147" s="25" t="str">
        <f ca="1">IF(C1147&lt;NOW(),IF(AND(P1147&gt;Q1147,W1147&gt;X1147),S1147,IF(AND(P1147=Q1147,W1147=X1147),T1147,IF(AND(P1147&lt;Q1147,W1147&lt;X1147),U1147,0))),"")</f>
        <v/>
      </c>
      <c r="Z1147" s="25">
        <f>IF(AND(P1147=W1147,Q1147=X1147),1,0)</f>
        <v>1</v>
      </c>
      <c r="AA1147" s="25" t="str">
        <f>IF(Z1147=0,"",IF(ISBLANK(VLOOKUP(A1147,Database!A:AA,22,FALSE)),"",VLOOKUP(A1147,Database!A:AA,22,FALSE)))</f>
        <v>Exact</v>
      </c>
      <c r="AB1147" s="25">
        <f ca="1">IFERROR(IF(AND(Y1147&lt;&gt;"",OR(V1147="Terminé",V1147="En cours")),VLOOKUP(AA1147,Setup_ScoreExactBonus!A:D,4,FALSE),0),0)</f>
        <v>0</v>
      </c>
      <c r="AC1147" s="31" t="str">
        <f ca="1">IF(Y1147&lt;&gt;"", Y1147 + IF(Z1147=1,AB1147, 0), "")</f>
        <v/>
      </c>
      <c r="AD1147" s="31">
        <f ca="1">SUMIFS(AC$2:AC1147,D$2:D1147,D1147)*IF(R1147=0,1,2)</f>
        <v>0</v>
      </c>
    </row>
    <row r="1148" spans="1:30" x14ac:dyDescent="0.35">
      <c r="A1148" s="31">
        <f>IF(ISBLANK(B1148),"",COUNTIF(B$2:B1148,B1148))-1</f>
        <v>29</v>
      </c>
      <c r="B1148" s="31">
        <v>16</v>
      </c>
      <c r="C1148" s="10">
        <f>VLOOKUP($A1148,Database!$A:$Y,7,FALSE)</f>
        <v>46192.875</v>
      </c>
      <c r="D1148" s="31" t="str">
        <f>VLOOKUP(Pronostics!$B1148,Setup_MPP!$A:$G,3,FALSE)</f>
        <v>Laura#8V93E</v>
      </c>
      <c r="E1148" s="31" t="str">
        <f>VLOOKUP(Pronostics!$B1148,Setup_MPP!$A:$G,2,FALSE)</f>
        <v>Laura GIULIANO</v>
      </c>
      <c r="F1148" s="31" t="str">
        <f>VLOOKUP($B1148,Setup_MPP!$A:$E,4,FALSE)</f>
        <v>#86A4FE</v>
      </c>
      <c r="G1148" s="31" t="str">
        <f>VLOOKUP($B1148,Setup_MPP!$A:$E,5,FALSE)</f>
        <v>#3769FF</v>
      </c>
      <c r="H1148" s="31" t="str">
        <f>IFERROR(IF(AND(A1148&gt;=1,A1148&lt;=104),VLOOKUP($A1148,Location!$A:$J,6,FALSE),IF(A1148=0,"Avant l'ouverture",IF(OR(A1148=105,A1148=106),"Bonus"))),"")</f>
        <v>Tour 2</v>
      </c>
      <c r="I1148" s="31" t="str">
        <f>IF(LEFT(H1148,4)="Tour",VLOOKUP(A1148,Database!$A:$C,3,FALSE),"")</f>
        <v>D</v>
      </c>
      <c r="J1148" s="31" t="str">
        <f>VLOOKUP($A1148,Location!$A:$J,7,FALSE)</f>
        <v>Etats-Unis</v>
      </c>
      <c r="K1148" s="31" t="str">
        <f>IFERROR(VLOOKUP(J1148,Setup_Team!$B:$C,2,FALSE), "TDB")</f>
        <v>USA</v>
      </c>
      <c r="L1148" s="31" t="str">
        <f>VLOOKUP($A1148,Location!$A:$J,8,FALSE)</f>
        <v>Australie</v>
      </c>
      <c r="M1148" s="31" t="str">
        <f>IFERROR(VLOOKUP(L1148,Setup_Team!$B:$C,2,FALSE), "TDB")</f>
        <v>AUS</v>
      </c>
      <c r="N1148" s="31" t="str">
        <f>VLOOKUP($A1148,Location!$A:$J,9,FALSE)</f>
        <v>Seattle</v>
      </c>
      <c r="O1148" s="31" t="str">
        <f>VLOOKUP($A1148,Location!$A:$J,10,FALSE)</f>
        <v>Lumen Field</v>
      </c>
      <c r="R1148" s="31">
        <v>0</v>
      </c>
      <c r="S1148" s="25">
        <f>VLOOKUP($A1148,Database!$A:$Y,10,FALSE)</f>
        <v>58</v>
      </c>
      <c r="T1148" s="25">
        <f>VLOOKUP($A1148,Database!$A:$Y,11,FALSE)</f>
        <v>119</v>
      </c>
      <c r="U1148" s="25">
        <f>VLOOKUP($A1148,Database!$A:$Y,12,FALSE)</f>
        <v>153</v>
      </c>
      <c r="V1148" s="25" t="str">
        <f>VLOOKUP(A1148,Database!A:M,13,FALSE)</f>
        <v>À venir</v>
      </c>
      <c r="W1148" s="25" t="str">
        <f>VLOOKUP($A1148,Database!$A:$Y,20,FALSE)</f>
        <v/>
      </c>
      <c r="X1148" s="25" t="str">
        <f>VLOOKUP($A1148,Database!$A:$Y,21,FALSE)</f>
        <v/>
      </c>
      <c r="Y1148" s="25" t="str">
        <f ca="1">IF(C1148&lt;NOW(),IF(AND(P1148&gt;Q1148,W1148&gt;X1148),S1148,IF(AND(P1148=Q1148,W1148=X1148),T1148,IF(AND(P1148&lt;Q1148,W1148&lt;X1148),U1148,0))),"")</f>
        <v/>
      </c>
      <c r="Z1148" s="25">
        <f>IF(AND(P1148=W1148,Q1148=X1148),1,0)</f>
        <v>1</v>
      </c>
      <c r="AA1148" s="25" t="str">
        <f>IF(Z1148=0,"",IF(ISBLANK(VLOOKUP(A1148,Database!A:AA,22,FALSE)),"",VLOOKUP(A1148,Database!A:AA,22,FALSE)))</f>
        <v>Exact</v>
      </c>
      <c r="AB1148" s="25">
        <f ca="1">IFERROR(IF(AND(Y1148&lt;&gt;"",OR(V1148="Terminé",V1148="En cours")),VLOOKUP(AA1148,Setup_ScoreExactBonus!A:D,4,FALSE),0),0)</f>
        <v>0</v>
      </c>
      <c r="AC1148" s="31" t="str">
        <f ca="1">IF(Y1148&lt;&gt;"", Y1148 + IF(Z1148=1,AB1148, 0), "")</f>
        <v/>
      </c>
      <c r="AD1148" s="31">
        <f ca="1">SUMIFS(AC$2:AC1148,D$2:D1148,D1148)*IF(R1148=0,1,2)</f>
        <v>0</v>
      </c>
    </row>
    <row r="1149" spans="1:30" x14ac:dyDescent="0.35">
      <c r="A1149" s="31">
        <f>IF(ISBLANK(B1149),"",COUNTIF(B$2:B1149,B1149))-1</f>
        <v>29</v>
      </c>
      <c r="B1149" s="31">
        <v>17</v>
      </c>
      <c r="C1149" s="10">
        <f>VLOOKUP($A1149,Database!$A:$Y,7,FALSE)</f>
        <v>46192.875</v>
      </c>
      <c r="D1149" s="31" t="str">
        <f>VLOOKUP(Pronostics!$B1149,Setup_MPP!$A:$G,3,FALSE)</f>
        <v>Joueur17</v>
      </c>
      <c r="E1149" s="31" t="str">
        <f>VLOOKUP(Pronostics!$B1149,Setup_MPP!$A:$G,2,FALSE)</f>
        <v>Joueur17</v>
      </c>
      <c r="F1149" s="31" t="str">
        <f>VLOOKUP($B1149,Setup_MPP!$A:$E,4,FALSE)</f>
        <v>#FFB0B0</v>
      </c>
      <c r="G1149" s="31" t="str">
        <f>VLOOKUP($B1149,Setup_MPP!$A:$E,5,FALSE)</f>
        <v>#F25757</v>
      </c>
      <c r="H1149" s="31" t="str">
        <f>IFERROR(IF(AND(A1149&gt;=1,A1149&lt;=104),VLOOKUP($A1149,Location!$A:$J,6,FALSE),IF(A1149=0,"Avant l'ouverture",IF(OR(A1149=105,A1149=106),"Bonus"))),"")</f>
        <v>Tour 2</v>
      </c>
      <c r="I1149" s="31" t="str">
        <f>IF(LEFT(H1149,4)="Tour",VLOOKUP(A1149,Database!$A:$C,3,FALSE),"")</f>
        <v>D</v>
      </c>
      <c r="J1149" s="31" t="str">
        <f>VLOOKUP($A1149,Location!$A:$J,7,FALSE)</f>
        <v>Etats-Unis</v>
      </c>
      <c r="K1149" s="31" t="str">
        <f>IFERROR(VLOOKUP(J1149,Setup_Team!$B:$C,2,FALSE), "TDB")</f>
        <v>USA</v>
      </c>
      <c r="L1149" s="31" t="str">
        <f>VLOOKUP($A1149,Location!$A:$J,8,FALSE)</f>
        <v>Australie</v>
      </c>
      <c r="M1149" s="31" t="str">
        <f>IFERROR(VLOOKUP(L1149,Setup_Team!$B:$C,2,FALSE), "TDB")</f>
        <v>AUS</v>
      </c>
      <c r="N1149" s="31" t="str">
        <f>VLOOKUP($A1149,Location!$A:$J,9,FALSE)</f>
        <v>Seattle</v>
      </c>
      <c r="O1149" s="31" t="str">
        <f>VLOOKUP($A1149,Location!$A:$J,10,FALSE)</f>
        <v>Lumen Field</v>
      </c>
      <c r="R1149" s="31">
        <v>0</v>
      </c>
      <c r="S1149" s="25">
        <f>VLOOKUP($A1149,Database!$A:$Y,10,FALSE)</f>
        <v>58</v>
      </c>
      <c r="T1149" s="25">
        <f>VLOOKUP($A1149,Database!$A:$Y,11,FALSE)</f>
        <v>119</v>
      </c>
      <c r="U1149" s="25">
        <f>VLOOKUP($A1149,Database!$A:$Y,12,FALSE)</f>
        <v>153</v>
      </c>
      <c r="V1149" s="25" t="str">
        <f>VLOOKUP(A1149,Database!A:M,13,FALSE)</f>
        <v>À venir</v>
      </c>
      <c r="W1149" s="25" t="str">
        <f>VLOOKUP($A1149,Database!$A:$Y,20,FALSE)</f>
        <v/>
      </c>
      <c r="X1149" s="25" t="str">
        <f>VLOOKUP($A1149,Database!$A:$Y,21,FALSE)</f>
        <v/>
      </c>
      <c r="Y1149" s="25" t="str">
        <f ca="1">IF(C1149&lt;NOW(),IF(AND(P1149&gt;Q1149,W1149&gt;X1149),S1149,IF(AND(P1149=Q1149,W1149=X1149),T1149,IF(AND(P1149&lt;Q1149,W1149&lt;X1149),U1149,0))),"")</f>
        <v/>
      </c>
      <c r="Z1149" s="25">
        <f>IF(AND(P1149=W1149,Q1149=X1149),1,0)</f>
        <v>1</v>
      </c>
      <c r="AA1149" s="25" t="str">
        <f>IF(Z1149=0,"",IF(ISBLANK(VLOOKUP(A1149,Database!A:AA,22,FALSE)),"",VLOOKUP(A1149,Database!A:AA,22,FALSE)))</f>
        <v>Exact</v>
      </c>
      <c r="AB1149" s="25">
        <f ca="1">IFERROR(IF(AND(Y1149&lt;&gt;"",OR(V1149="Terminé",V1149="En cours")),VLOOKUP(AA1149,Setup_ScoreExactBonus!A:D,4,FALSE),0),0)</f>
        <v>0</v>
      </c>
      <c r="AC1149" s="31" t="str">
        <f ca="1">IF(Y1149&lt;&gt;"", Y1149 + IF(Z1149=1,AB1149, 0), "")</f>
        <v/>
      </c>
      <c r="AD1149" s="31">
        <f ca="1">SUMIFS(AC$2:AC1149,D$2:D1149,D1149)*IF(R1149=0,1,2)</f>
        <v>0</v>
      </c>
    </row>
    <row r="1150" spans="1:30" x14ac:dyDescent="0.35">
      <c r="A1150" s="31">
        <f>IF(ISBLANK(B1150),"",COUNTIF(B$2:B1150,B1150))-1</f>
        <v>29</v>
      </c>
      <c r="B1150" s="31">
        <v>18</v>
      </c>
      <c r="C1150" s="10">
        <f>VLOOKUP($A1150,Database!$A:$Y,7,FALSE)</f>
        <v>46192.875</v>
      </c>
      <c r="D1150" s="31" t="str">
        <f>VLOOKUP(Pronostics!$B1150,Setup_MPP!$A:$G,3,FALSE)</f>
        <v>Joueur18</v>
      </c>
      <c r="E1150" s="31" t="str">
        <f>VLOOKUP(Pronostics!$B1150,Setup_MPP!$A:$G,2,FALSE)</f>
        <v>Joueur18</v>
      </c>
      <c r="F1150" s="31" t="str">
        <f>VLOOKUP($B1150,Setup_MPP!$A:$E,4,FALSE)</f>
        <v>#FFC9B0</v>
      </c>
      <c r="G1150" s="31" t="str">
        <f>VLOOKUP($B1150,Setup_MPP!$A:$E,5,FALSE)</f>
        <v>#F28D57</v>
      </c>
      <c r="H1150" s="31" t="str">
        <f>IFERROR(IF(AND(A1150&gt;=1,A1150&lt;=104),VLOOKUP($A1150,Location!$A:$J,6,FALSE),IF(A1150=0,"Avant l'ouverture",IF(OR(A1150=105,A1150=106),"Bonus"))),"")</f>
        <v>Tour 2</v>
      </c>
      <c r="I1150" s="31" t="str">
        <f>IF(LEFT(H1150,4)="Tour",VLOOKUP(A1150,Database!$A:$C,3,FALSE),"")</f>
        <v>D</v>
      </c>
      <c r="J1150" s="31" t="str">
        <f>VLOOKUP($A1150,Location!$A:$J,7,FALSE)</f>
        <v>Etats-Unis</v>
      </c>
      <c r="K1150" s="31" t="str">
        <f>IFERROR(VLOOKUP(J1150,Setup_Team!$B:$C,2,FALSE), "TDB")</f>
        <v>USA</v>
      </c>
      <c r="L1150" s="31" t="str">
        <f>VLOOKUP($A1150,Location!$A:$J,8,FALSE)</f>
        <v>Australie</v>
      </c>
      <c r="M1150" s="31" t="str">
        <f>IFERROR(VLOOKUP(L1150,Setup_Team!$B:$C,2,FALSE), "TDB")</f>
        <v>AUS</v>
      </c>
      <c r="N1150" s="31" t="str">
        <f>VLOOKUP($A1150,Location!$A:$J,9,FALSE)</f>
        <v>Seattle</v>
      </c>
      <c r="O1150" s="31" t="str">
        <f>VLOOKUP($A1150,Location!$A:$J,10,FALSE)</f>
        <v>Lumen Field</v>
      </c>
      <c r="R1150" s="31">
        <v>0</v>
      </c>
      <c r="S1150" s="25">
        <f>VLOOKUP($A1150,Database!$A:$Y,10,FALSE)</f>
        <v>58</v>
      </c>
      <c r="T1150" s="25">
        <f>VLOOKUP($A1150,Database!$A:$Y,11,FALSE)</f>
        <v>119</v>
      </c>
      <c r="U1150" s="25">
        <f>VLOOKUP($A1150,Database!$A:$Y,12,FALSE)</f>
        <v>153</v>
      </c>
      <c r="V1150" s="25" t="str">
        <f>VLOOKUP(A1150,Database!A:M,13,FALSE)</f>
        <v>À venir</v>
      </c>
      <c r="W1150" s="25" t="str">
        <f>VLOOKUP($A1150,Database!$A:$Y,20,FALSE)</f>
        <v/>
      </c>
      <c r="X1150" s="25" t="str">
        <f>VLOOKUP($A1150,Database!$A:$Y,21,FALSE)</f>
        <v/>
      </c>
      <c r="Y1150" s="25" t="str">
        <f ca="1">IF(C1150&lt;NOW(),IF(AND(P1150&gt;Q1150,W1150&gt;X1150),S1150,IF(AND(P1150=Q1150,W1150=X1150),T1150,IF(AND(P1150&lt;Q1150,W1150&lt;X1150),U1150,0))),"")</f>
        <v/>
      </c>
      <c r="Z1150" s="25">
        <f>IF(AND(P1150=W1150,Q1150=X1150),1,0)</f>
        <v>1</v>
      </c>
      <c r="AA1150" s="25" t="str">
        <f>IF(Z1150=0,"",IF(ISBLANK(VLOOKUP(A1150,Database!A:AA,22,FALSE)),"",VLOOKUP(A1150,Database!A:AA,22,FALSE)))</f>
        <v>Exact</v>
      </c>
      <c r="AB1150" s="25">
        <f ca="1">IFERROR(IF(AND(Y1150&lt;&gt;"",OR(V1150="Terminé",V1150="En cours")),VLOOKUP(AA1150,Setup_ScoreExactBonus!A:D,4,FALSE),0),0)</f>
        <v>0</v>
      </c>
      <c r="AC1150" s="31" t="str">
        <f ca="1">IF(Y1150&lt;&gt;"", Y1150 + IF(Z1150=1,AB1150, 0), "")</f>
        <v/>
      </c>
      <c r="AD1150" s="31">
        <f ca="1">SUMIFS(AC$2:AC1150,D$2:D1150,D1150)*IF(R1150=0,1,2)</f>
        <v>0</v>
      </c>
    </row>
    <row r="1151" spans="1:30" x14ac:dyDescent="0.35">
      <c r="A1151" s="31">
        <f>IF(ISBLANK(B1151),"",COUNTIF(B$2:B1151,B1151))-1</f>
        <v>29</v>
      </c>
      <c r="B1151" s="31">
        <v>19</v>
      </c>
      <c r="C1151" s="10">
        <f>VLOOKUP($A1151,Database!$A:$Y,7,FALSE)</f>
        <v>46192.875</v>
      </c>
      <c r="D1151" s="31" t="str">
        <f>VLOOKUP(Pronostics!$B1151,Setup_MPP!$A:$G,3,FALSE)</f>
        <v>Joueur19</v>
      </c>
      <c r="E1151" s="31" t="str">
        <f>VLOOKUP(Pronostics!$B1151,Setup_MPP!$A:$G,2,FALSE)</f>
        <v>Joueur19</v>
      </c>
      <c r="F1151" s="31" t="str">
        <f>VLOOKUP($B1151,Setup_MPP!$A:$E,4,FALSE)</f>
        <v>#D5D5D5</v>
      </c>
      <c r="G1151" s="31" t="str">
        <f>VLOOKUP($B1151,Setup_MPP!$A:$E,5,FALSE)</f>
        <v>#727272</v>
      </c>
      <c r="H1151" s="31" t="str">
        <f>IFERROR(IF(AND(A1151&gt;=1,A1151&lt;=104),VLOOKUP($A1151,Location!$A:$J,6,FALSE),IF(A1151=0,"Avant l'ouverture",IF(OR(A1151=105,A1151=106),"Bonus"))),"")</f>
        <v>Tour 2</v>
      </c>
      <c r="I1151" s="31" t="str">
        <f>IF(LEFT(H1151,4)="Tour",VLOOKUP(A1151,Database!$A:$C,3,FALSE),"")</f>
        <v>D</v>
      </c>
      <c r="J1151" s="31" t="str">
        <f>VLOOKUP($A1151,Location!$A:$J,7,FALSE)</f>
        <v>Etats-Unis</v>
      </c>
      <c r="K1151" s="31" t="str">
        <f>IFERROR(VLOOKUP(J1151,Setup_Team!$B:$C,2,FALSE), "TDB")</f>
        <v>USA</v>
      </c>
      <c r="L1151" s="31" t="str">
        <f>VLOOKUP($A1151,Location!$A:$J,8,FALSE)</f>
        <v>Australie</v>
      </c>
      <c r="M1151" s="31" t="str">
        <f>IFERROR(VLOOKUP(L1151,Setup_Team!$B:$C,2,FALSE), "TDB")</f>
        <v>AUS</v>
      </c>
      <c r="N1151" s="31" t="str">
        <f>VLOOKUP($A1151,Location!$A:$J,9,FALSE)</f>
        <v>Seattle</v>
      </c>
      <c r="O1151" s="31" t="str">
        <f>VLOOKUP($A1151,Location!$A:$J,10,FALSE)</f>
        <v>Lumen Field</v>
      </c>
      <c r="R1151" s="31">
        <v>0</v>
      </c>
      <c r="S1151" s="25">
        <f>VLOOKUP($A1151,Database!$A:$Y,10,FALSE)</f>
        <v>58</v>
      </c>
      <c r="T1151" s="25">
        <f>VLOOKUP($A1151,Database!$A:$Y,11,FALSE)</f>
        <v>119</v>
      </c>
      <c r="U1151" s="25">
        <f>VLOOKUP($A1151,Database!$A:$Y,12,FALSE)</f>
        <v>153</v>
      </c>
      <c r="V1151" s="25" t="str">
        <f>VLOOKUP(A1151,Database!A:M,13,FALSE)</f>
        <v>À venir</v>
      </c>
      <c r="W1151" s="25" t="str">
        <f>VLOOKUP($A1151,Database!$A:$Y,20,FALSE)</f>
        <v/>
      </c>
      <c r="X1151" s="25" t="str">
        <f>VLOOKUP($A1151,Database!$A:$Y,21,FALSE)</f>
        <v/>
      </c>
      <c r="Y1151" s="25" t="str">
        <f ca="1">IF(C1151&lt;NOW(),IF(AND(P1151&gt;Q1151,W1151&gt;X1151),S1151,IF(AND(P1151=Q1151,W1151=X1151),T1151,IF(AND(P1151&lt;Q1151,W1151&lt;X1151),U1151,0))),"")</f>
        <v/>
      </c>
      <c r="Z1151" s="25">
        <f>IF(AND(P1151=W1151,Q1151=X1151),1,0)</f>
        <v>1</v>
      </c>
      <c r="AA1151" s="25" t="str">
        <f>IF(Z1151=0,"",IF(ISBLANK(VLOOKUP(A1151,Database!A:AA,22,FALSE)),"",VLOOKUP(A1151,Database!A:AA,22,FALSE)))</f>
        <v>Exact</v>
      </c>
      <c r="AB1151" s="25">
        <f ca="1">IFERROR(IF(AND(Y1151&lt;&gt;"",OR(V1151="Terminé",V1151="En cours")),VLOOKUP(AA1151,Setup_ScoreExactBonus!A:D,4,FALSE),0),0)</f>
        <v>0</v>
      </c>
      <c r="AC1151" s="31" t="str">
        <f ca="1">IF(Y1151&lt;&gt;"", Y1151 + IF(Z1151=1,AB1151, 0), "")</f>
        <v/>
      </c>
      <c r="AD1151" s="31">
        <f ca="1">SUMIFS(AC$2:AC1151,D$2:D1151,D1151)*IF(R1151=0,1,2)</f>
        <v>0</v>
      </c>
    </row>
    <row r="1152" spans="1:30" x14ac:dyDescent="0.35">
      <c r="A1152" s="31">
        <f>IF(ISBLANK(B1152),"",COUNTIF(B$2:B1152,B1152))-1</f>
        <v>29</v>
      </c>
      <c r="B1152" s="31">
        <v>20</v>
      </c>
      <c r="C1152" s="10">
        <f>VLOOKUP($A1152,Database!$A:$Y,7,FALSE)</f>
        <v>46192.875</v>
      </c>
      <c r="D1152" s="31" t="str">
        <f>VLOOKUP(Pronostics!$B1152,Setup_MPP!$A:$G,3,FALSE)</f>
        <v>Joueur20</v>
      </c>
      <c r="E1152" s="31" t="str">
        <f>VLOOKUP(Pronostics!$B1152,Setup_MPP!$A:$G,2,FALSE)</f>
        <v>Joueur20</v>
      </c>
      <c r="F1152" s="31" t="str">
        <f>VLOOKUP($B1152,Setup_MPP!$A:$E,4,FALSE)</f>
        <v>#D5D5D5</v>
      </c>
      <c r="G1152" s="31" t="str">
        <f>VLOOKUP($B1152,Setup_MPP!$A:$E,5,FALSE)</f>
        <v>#727272</v>
      </c>
      <c r="H1152" s="31" t="str">
        <f>IFERROR(IF(AND(A1152&gt;=1,A1152&lt;=104),VLOOKUP($A1152,Location!$A:$J,6,FALSE),IF(A1152=0,"Avant l'ouverture",IF(OR(A1152=105,A1152=106),"Bonus"))),"")</f>
        <v>Tour 2</v>
      </c>
      <c r="I1152" s="31" t="str">
        <f>IF(LEFT(H1152,4)="Tour",VLOOKUP(A1152,Database!$A:$C,3,FALSE),"")</f>
        <v>D</v>
      </c>
      <c r="J1152" s="31" t="str">
        <f>VLOOKUP($A1152,Location!$A:$J,7,FALSE)</f>
        <v>Etats-Unis</v>
      </c>
      <c r="K1152" s="31" t="str">
        <f>IFERROR(VLOOKUP(J1152,Setup_Team!$B:$C,2,FALSE), "TDB")</f>
        <v>USA</v>
      </c>
      <c r="L1152" s="31" t="str">
        <f>VLOOKUP($A1152,Location!$A:$J,8,FALSE)</f>
        <v>Australie</v>
      </c>
      <c r="M1152" s="31" t="str">
        <f>IFERROR(VLOOKUP(L1152,Setup_Team!$B:$C,2,FALSE), "TDB")</f>
        <v>AUS</v>
      </c>
      <c r="N1152" s="31" t="str">
        <f>VLOOKUP($A1152,Location!$A:$J,9,FALSE)</f>
        <v>Seattle</v>
      </c>
      <c r="O1152" s="31" t="str">
        <f>VLOOKUP($A1152,Location!$A:$J,10,FALSE)</f>
        <v>Lumen Field</v>
      </c>
      <c r="R1152" s="31">
        <v>0</v>
      </c>
      <c r="S1152" s="25">
        <f>VLOOKUP($A1152,Database!$A:$Y,10,FALSE)</f>
        <v>58</v>
      </c>
      <c r="T1152" s="25">
        <f>VLOOKUP($A1152,Database!$A:$Y,11,FALSE)</f>
        <v>119</v>
      </c>
      <c r="U1152" s="25">
        <f>VLOOKUP($A1152,Database!$A:$Y,12,FALSE)</f>
        <v>153</v>
      </c>
      <c r="V1152" s="25" t="str">
        <f>VLOOKUP(A1152,Database!A:M,13,FALSE)</f>
        <v>À venir</v>
      </c>
      <c r="W1152" s="25" t="str">
        <f>VLOOKUP($A1152,Database!$A:$Y,20,FALSE)</f>
        <v/>
      </c>
      <c r="X1152" s="25" t="str">
        <f>VLOOKUP($A1152,Database!$A:$Y,21,FALSE)</f>
        <v/>
      </c>
      <c r="Y1152" s="25" t="str">
        <f ca="1">IF(C1152&lt;NOW(),IF(AND(P1152&gt;Q1152,W1152&gt;X1152),S1152,IF(AND(P1152=Q1152,W1152=X1152),T1152,IF(AND(P1152&lt;Q1152,W1152&lt;X1152),U1152,0))),"")</f>
        <v/>
      </c>
      <c r="Z1152" s="25">
        <f>IF(AND(P1152=W1152,Q1152=X1152),1,0)</f>
        <v>1</v>
      </c>
      <c r="AA1152" s="25" t="str">
        <f>IF(Z1152=0,"",IF(ISBLANK(VLOOKUP(A1152,Database!A:AA,22,FALSE)),"",VLOOKUP(A1152,Database!A:AA,22,FALSE)))</f>
        <v>Exact</v>
      </c>
      <c r="AB1152" s="25">
        <f ca="1">IFERROR(IF(AND(Y1152&lt;&gt;"",OR(V1152="Terminé",V1152="En cours")),VLOOKUP(AA1152,Setup_ScoreExactBonus!A:D,4,FALSE),0),0)</f>
        <v>0</v>
      </c>
      <c r="AC1152" s="31" t="str">
        <f ca="1">IF(Y1152&lt;&gt;"", Y1152 + IF(Z1152=1,AB1152, 0), "")</f>
        <v/>
      </c>
      <c r="AD1152" s="31">
        <f ca="1">SUMIFS(AC$2:AC1152,D$2:D1152,D1152)*IF(R1152=0,1,2)</f>
        <v>0</v>
      </c>
    </row>
    <row r="1153" spans="1:30" x14ac:dyDescent="0.35">
      <c r="A1153" s="31">
        <f>IF(ISBLANK(B1153),"",COUNTIF(B$2:B1153,B1153))-1</f>
        <v>29</v>
      </c>
      <c r="B1153" s="31">
        <v>21</v>
      </c>
      <c r="C1153" s="10">
        <f>VLOOKUP($A1153,Database!$A:$Y,7,FALSE)</f>
        <v>46192.875</v>
      </c>
      <c r="D1153" s="31" t="str">
        <f>VLOOKUP(Pronostics!$B1153,Setup_MPP!$A:$G,3,FALSE)</f>
        <v>Joueur21</v>
      </c>
      <c r="E1153" s="31" t="str">
        <f>VLOOKUP(Pronostics!$B1153,Setup_MPP!$A:$G,2,FALSE)</f>
        <v>Joueur21</v>
      </c>
      <c r="F1153" s="31" t="str">
        <f>VLOOKUP($B1153,Setup_MPP!$A:$E,4,FALSE)</f>
        <v>#D5D5D5</v>
      </c>
      <c r="G1153" s="31" t="str">
        <f>VLOOKUP($B1153,Setup_MPP!$A:$E,5,FALSE)</f>
        <v>#727272</v>
      </c>
      <c r="H1153" s="31" t="str">
        <f>IFERROR(IF(AND(A1153&gt;=1,A1153&lt;=104),VLOOKUP($A1153,Location!$A:$J,6,FALSE),IF(A1153=0,"Avant l'ouverture",IF(OR(A1153=105,A1153=106),"Bonus"))),"")</f>
        <v>Tour 2</v>
      </c>
      <c r="I1153" s="31" t="str">
        <f>IF(LEFT(H1153,4)="Tour",VLOOKUP(A1153,Database!$A:$C,3,FALSE),"")</f>
        <v>D</v>
      </c>
      <c r="J1153" s="31" t="str">
        <f>VLOOKUP($A1153,Location!$A:$J,7,FALSE)</f>
        <v>Etats-Unis</v>
      </c>
      <c r="K1153" s="31" t="str">
        <f>IFERROR(VLOOKUP(J1153,Setup_Team!$B:$C,2,FALSE), "TDB")</f>
        <v>USA</v>
      </c>
      <c r="L1153" s="31" t="str">
        <f>VLOOKUP($A1153,Location!$A:$J,8,FALSE)</f>
        <v>Australie</v>
      </c>
      <c r="M1153" s="31" t="str">
        <f>IFERROR(VLOOKUP(L1153,Setup_Team!$B:$C,2,FALSE), "TDB")</f>
        <v>AUS</v>
      </c>
      <c r="N1153" s="31" t="str">
        <f>VLOOKUP($A1153,Location!$A:$J,9,FALSE)</f>
        <v>Seattle</v>
      </c>
      <c r="O1153" s="31" t="str">
        <f>VLOOKUP($A1153,Location!$A:$J,10,FALSE)</f>
        <v>Lumen Field</v>
      </c>
      <c r="R1153" s="31">
        <v>0</v>
      </c>
      <c r="S1153" s="25">
        <f>VLOOKUP($A1153,Database!$A:$Y,10,FALSE)</f>
        <v>58</v>
      </c>
      <c r="T1153" s="25">
        <f>VLOOKUP($A1153,Database!$A:$Y,11,FALSE)</f>
        <v>119</v>
      </c>
      <c r="U1153" s="25">
        <f>VLOOKUP($A1153,Database!$A:$Y,12,FALSE)</f>
        <v>153</v>
      </c>
      <c r="V1153" s="25" t="str">
        <f>VLOOKUP(A1153,Database!A:M,13,FALSE)</f>
        <v>À venir</v>
      </c>
      <c r="W1153" s="25" t="str">
        <f>VLOOKUP($A1153,Database!$A:$Y,20,FALSE)</f>
        <v/>
      </c>
      <c r="X1153" s="25" t="str">
        <f>VLOOKUP($A1153,Database!$A:$Y,21,FALSE)</f>
        <v/>
      </c>
      <c r="Y1153" s="25" t="str">
        <f ca="1">IF(C1153&lt;NOW(),IF(AND(P1153&gt;Q1153,W1153&gt;X1153),S1153,IF(AND(P1153=Q1153,W1153=X1153),T1153,IF(AND(P1153&lt;Q1153,W1153&lt;X1153),U1153,0))),"")</f>
        <v/>
      </c>
      <c r="Z1153" s="25">
        <f>IF(AND(P1153=W1153,Q1153=X1153),1,0)</f>
        <v>1</v>
      </c>
      <c r="AA1153" s="25" t="str">
        <f>IF(Z1153=0,"",IF(ISBLANK(VLOOKUP(A1153,Database!A:AA,22,FALSE)),"",VLOOKUP(A1153,Database!A:AA,22,FALSE)))</f>
        <v>Exact</v>
      </c>
      <c r="AB1153" s="25">
        <f ca="1">IFERROR(IF(AND(Y1153&lt;&gt;"",OR(V1153="Terminé",V1153="En cours")),VLOOKUP(AA1153,Setup_ScoreExactBonus!A:D,4,FALSE),0),0)</f>
        <v>0</v>
      </c>
      <c r="AC1153" s="31" t="str">
        <f ca="1">IF(Y1153&lt;&gt;"", Y1153 + IF(Z1153=1,AB1153, 0), "")</f>
        <v/>
      </c>
      <c r="AD1153" s="31">
        <f ca="1">SUMIFS(AC$2:AC1153,D$2:D1153,D1153)*IF(R1153=0,1,2)</f>
        <v>0</v>
      </c>
    </row>
    <row r="1154" spans="1:30" x14ac:dyDescent="0.35">
      <c r="A1154" s="31">
        <f>IF(ISBLANK(B1154),"",COUNTIF(B$2:B1154,B1154))-1</f>
        <v>29</v>
      </c>
      <c r="B1154" s="31">
        <v>22</v>
      </c>
      <c r="C1154" s="10">
        <f>VLOOKUP($A1154,Database!$A:$Y,7,FALSE)</f>
        <v>46192.875</v>
      </c>
      <c r="D1154" s="31" t="str">
        <f>VLOOKUP(Pronostics!$B1154,Setup_MPP!$A:$G,3,FALSE)</f>
        <v>Joueur22</v>
      </c>
      <c r="E1154" s="31" t="str">
        <f>VLOOKUP(Pronostics!$B1154,Setup_MPP!$A:$G,2,FALSE)</f>
        <v>Joueur22</v>
      </c>
      <c r="F1154" s="31" t="str">
        <f>VLOOKUP($B1154,Setup_MPP!$A:$E,4,FALSE)</f>
        <v>#D5D5D5</v>
      </c>
      <c r="G1154" s="31" t="str">
        <f>VLOOKUP($B1154,Setup_MPP!$A:$E,5,FALSE)</f>
        <v>#727272</v>
      </c>
      <c r="H1154" s="31" t="str">
        <f>IFERROR(IF(AND(A1154&gt;=1,A1154&lt;=104),VLOOKUP($A1154,Location!$A:$J,6,FALSE),IF(A1154=0,"Avant l'ouverture",IF(OR(A1154=105,A1154=106),"Bonus"))),"")</f>
        <v>Tour 2</v>
      </c>
      <c r="I1154" s="31" t="str">
        <f>IF(LEFT(H1154,4)="Tour",VLOOKUP(A1154,Database!$A:$C,3,FALSE),"")</f>
        <v>D</v>
      </c>
      <c r="J1154" s="31" t="str">
        <f>VLOOKUP($A1154,Location!$A:$J,7,FALSE)</f>
        <v>Etats-Unis</v>
      </c>
      <c r="K1154" s="31" t="str">
        <f>IFERROR(VLOOKUP(J1154,Setup_Team!$B:$C,2,FALSE), "TDB")</f>
        <v>USA</v>
      </c>
      <c r="L1154" s="31" t="str">
        <f>VLOOKUP($A1154,Location!$A:$J,8,FALSE)</f>
        <v>Australie</v>
      </c>
      <c r="M1154" s="31" t="str">
        <f>IFERROR(VLOOKUP(L1154,Setup_Team!$B:$C,2,FALSE), "TDB")</f>
        <v>AUS</v>
      </c>
      <c r="N1154" s="31" t="str">
        <f>VLOOKUP($A1154,Location!$A:$J,9,FALSE)</f>
        <v>Seattle</v>
      </c>
      <c r="O1154" s="31" t="str">
        <f>VLOOKUP($A1154,Location!$A:$J,10,FALSE)</f>
        <v>Lumen Field</v>
      </c>
      <c r="R1154" s="31">
        <v>0</v>
      </c>
      <c r="S1154" s="25">
        <f>VLOOKUP($A1154,Database!$A:$Y,10,FALSE)</f>
        <v>58</v>
      </c>
      <c r="T1154" s="25">
        <f>VLOOKUP($A1154,Database!$A:$Y,11,FALSE)</f>
        <v>119</v>
      </c>
      <c r="U1154" s="25">
        <f>VLOOKUP($A1154,Database!$A:$Y,12,FALSE)</f>
        <v>153</v>
      </c>
      <c r="V1154" s="25" t="str">
        <f>VLOOKUP(A1154,Database!A:M,13,FALSE)</f>
        <v>À venir</v>
      </c>
      <c r="W1154" s="25" t="str">
        <f>VLOOKUP($A1154,Database!$A:$Y,20,FALSE)</f>
        <v/>
      </c>
      <c r="X1154" s="25" t="str">
        <f>VLOOKUP($A1154,Database!$A:$Y,21,FALSE)</f>
        <v/>
      </c>
      <c r="Y1154" s="25" t="str">
        <f ca="1">IF(C1154&lt;NOW(),IF(AND(P1154&gt;Q1154,W1154&gt;X1154),S1154,IF(AND(P1154=Q1154,W1154=X1154),T1154,IF(AND(P1154&lt;Q1154,W1154&lt;X1154),U1154,0))),"")</f>
        <v/>
      </c>
      <c r="Z1154" s="25">
        <f>IF(AND(P1154=W1154,Q1154=X1154),1,0)</f>
        <v>1</v>
      </c>
      <c r="AA1154" s="25" t="str">
        <f>IF(Z1154=0,"",IF(ISBLANK(VLOOKUP(A1154,Database!A:AA,22,FALSE)),"",VLOOKUP(A1154,Database!A:AA,22,FALSE)))</f>
        <v>Exact</v>
      </c>
      <c r="AB1154" s="25">
        <f ca="1">IFERROR(IF(AND(Y1154&lt;&gt;"",OR(V1154="Terminé",V1154="En cours")),VLOOKUP(AA1154,Setup_ScoreExactBonus!A:D,4,FALSE),0),0)</f>
        <v>0</v>
      </c>
      <c r="AC1154" s="31" t="str">
        <f ca="1">IF(Y1154&lt;&gt;"", Y1154 + IF(Z1154=1,AB1154, 0), "")</f>
        <v/>
      </c>
      <c r="AD1154" s="31">
        <f ca="1">SUMIFS(AC$2:AC1154,D$2:D1154,D1154)*IF(R1154=0,1,2)</f>
        <v>0</v>
      </c>
    </row>
    <row r="1155" spans="1:30" x14ac:dyDescent="0.35">
      <c r="A1155" s="31">
        <f>IF(ISBLANK(B1155),"",COUNTIF(B$2:B1155,B1155))-1</f>
        <v>29</v>
      </c>
      <c r="B1155" s="31">
        <v>23</v>
      </c>
      <c r="C1155" s="10">
        <f>VLOOKUP($A1155,Database!$A:$Y,7,FALSE)</f>
        <v>46192.875</v>
      </c>
      <c r="D1155" s="31" t="str">
        <f>VLOOKUP(Pronostics!$B1155,Setup_MPP!$A:$G,3,FALSE)</f>
        <v>Joueur23</v>
      </c>
      <c r="E1155" s="31" t="str">
        <f>VLOOKUP(Pronostics!$B1155,Setup_MPP!$A:$G,2,FALSE)</f>
        <v>Joueur23</v>
      </c>
      <c r="F1155" s="31" t="str">
        <f>VLOOKUP($B1155,Setup_MPP!$A:$E,4,FALSE)</f>
        <v>#D5D5D5</v>
      </c>
      <c r="G1155" s="31" t="str">
        <f>VLOOKUP($B1155,Setup_MPP!$A:$E,5,FALSE)</f>
        <v>#727272</v>
      </c>
      <c r="H1155" s="31" t="str">
        <f>IFERROR(IF(AND(A1155&gt;=1,A1155&lt;=104),VLOOKUP($A1155,Location!$A:$J,6,FALSE),IF(A1155=0,"Avant l'ouverture",IF(OR(A1155=105,A1155=106),"Bonus"))),"")</f>
        <v>Tour 2</v>
      </c>
      <c r="I1155" s="31" t="str">
        <f>IF(LEFT(H1155,4)="Tour",VLOOKUP(A1155,Database!$A:$C,3,FALSE),"")</f>
        <v>D</v>
      </c>
      <c r="J1155" s="31" t="str">
        <f>VLOOKUP($A1155,Location!$A:$J,7,FALSE)</f>
        <v>Etats-Unis</v>
      </c>
      <c r="K1155" s="31" t="str">
        <f>IFERROR(VLOOKUP(J1155,Setup_Team!$B:$C,2,FALSE), "TDB")</f>
        <v>USA</v>
      </c>
      <c r="L1155" s="31" t="str">
        <f>VLOOKUP($A1155,Location!$A:$J,8,FALSE)</f>
        <v>Australie</v>
      </c>
      <c r="M1155" s="31" t="str">
        <f>IFERROR(VLOOKUP(L1155,Setup_Team!$B:$C,2,FALSE), "TDB")</f>
        <v>AUS</v>
      </c>
      <c r="N1155" s="31" t="str">
        <f>VLOOKUP($A1155,Location!$A:$J,9,FALSE)</f>
        <v>Seattle</v>
      </c>
      <c r="O1155" s="31" t="str">
        <f>VLOOKUP($A1155,Location!$A:$J,10,FALSE)</f>
        <v>Lumen Field</v>
      </c>
      <c r="R1155" s="31">
        <v>0</v>
      </c>
      <c r="S1155" s="25">
        <f>VLOOKUP($A1155,Database!$A:$Y,10,FALSE)</f>
        <v>58</v>
      </c>
      <c r="T1155" s="25">
        <f>VLOOKUP($A1155,Database!$A:$Y,11,FALSE)</f>
        <v>119</v>
      </c>
      <c r="U1155" s="25">
        <f>VLOOKUP($A1155,Database!$A:$Y,12,FALSE)</f>
        <v>153</v>
      </c>
      <c r="V1155" s="25" t="str">
        <f>VLOOKUP(A1155,Database!A:M,13,FALSE)</f>
        <v>À venir</v>
      </c>
      <c r="W1155" s="25" t="str">
        <f>VLOOKUP($A1155,Database!$A:$Y,20,FALSE)</f>
        <v/>
      </c>
      <c r="X1155" s="25" t="str">
        <f>VLOOKUP($A1155,Database!$A:$Y,21,FALSE)</f>
        <v/>
      </c>
      <c r="Y1155" s="25" t="str">
        <f ca="1">IF(C1155&lt;NOW(),IF(AND(P1155&gt;Q1155,W1155&gt;X1155),S1155,IF(AND(P1155=Q1155,W1155=X1155),T1155,IF(AND(P1155&lt;Q1155,W1155&lt;X1155),U1155,0))),"")</f>
        <v/>
      </c>
      <c r="Z1155" s="25">
        <f>IF(AND(P1155=W1155,Q1155=X1155),1,0)</f>
        <v>1</v>
      </c>
      <c r="AA1155" s="25" t="str">
        <f>IF(Z1155=0,"",IF(ISBLANK(VLOOKUP(A1155,Database!A:AA,22,FALSE)),"",VLOOKUP(A1155,Database!A:AA,22,FALSE)))</f>
        <v>Exact</v>
      </c>
      <c r="AB1155" s="25">
        <f ca="1">IFERROR(IF(AND(Y1155&lt;&gt;"",OR(V1155="Terminé",V1155="En cours")),VLOOKUP(AA1155,Setup_ScoreExactBonus!A:D,4,FALSE),0),0)</f>
        <v>0</v>
      </c>
      <c r="AC1155" s="31" t="str">
        <f ca="1">IF(Y1155&lt;&gt;"", Y1155 + IF(Z1155=1,AB1155, 0), "")</f>
        <v/>
      </c>
      <c r="AD1155" s="31">
        <f ca="1">SUMIFS(AC$2:AC1155,D$2:D1155,D1155)*IF(R1155=0,1,2)</f>
        <v>0</v>
      </c>
    </row>
    <row r="1156" spans="1:30" x14ac:dyDescent="0.35">
      <c r="A1156" s="31">
        <f>IF(ISBLANK(B1156),"",COUNTIF(B$2:B1156,B1156))-1</f>
        <v>29</v>
      </c>
      <c r="B1156" s="31">
        <v>24</v>
      </c>
      <c r="C1156" s="10">
        <f>VLOOKUP($A1156,Database!$A:$Y,7,FALSE)</f>
        <v>46192.875</v>
      </c>
      <c r="D1156" s="31" t="str">
        <f>VLOOKUP(Pronostics!$B1156,Setup_MPP!$A:$G,3,FALSE)</f>
        <v>Joueur24</v>
      </c>
      <c r="E1156" s="31" t="str">
        <f>VLOOKUP(Pronostics!$B1156,Setup_MPP!$A:$G,2,FALSE)</f>
        <v>Joueur24</v>
      </c>
      <c r="F1156" s="31" t="str">
        <f>VLOOKUP($B1156,Setup_MPP!$A:$E,4,FALSE)</f>
        <v>#D5D5D5</v>
      </c>
      <c r="G1156" s="31" t="str">
        <f>VLOOKUP($B1156,Setup_MPP!$A:$E,5,FALSE)</f>
        <v>#727272</v>
      </c>
      <c r="H1156" s="31" t="str">
        <f>IFERROR(IF(AND(A1156&gt;=1,A1156&lt;=104),VLOOKUP($A1156,Location!$A:$J,6,FALSE),IF(A1156=0,"Avant l'ouverture",IF(OR(A1156=105,A1156=106),"Bonus"))),"")</f>
        <v>Tour 2</v>
      </c>
      <c r="I1156" s="31" t="str">
        <f>IF(LEFT(H1156,4)="Tour",VLOOKUP(A1156,Database!$A:$C,3,FALSE),"")</f>
        <v>D</v>
      </c>
      <c r="J1156" s="31" t="str">
        <f>VLOOKUP($A1156,Location!$A:$J,7,FALSE)</f>
        <v>Etats-Unis</v>
      </c>
      <c r="K1156" s="31" t="str">
        <f>IFERROR(VLOOKUP(J1156,Setup_Team!$B:$C,2,FALSE), "TDB")</f>
        <v>USA</v>
      </c>
      <c r="L1156" s="31" t="str">
        <f>VLOOKUP($A1156,Location!$A:$J,8,FALSE)</f>
        <v>Australie</v>
      </c>
      <c r="M1156" s="31" t="str">
        <f>IFERROR(VLOOKUP(L1156,Setup_Team!$B:$C,2,FALSE), "TDB")</f>
        <v>AUS</v>
      </c>
      <c r="N1156" s="31" t="str">
        <f>VLOOKUP($A1156,Location!$A:$J,9,FALSE)</f>
        <v>Seattle</v>
      </c>
      <c r="O1156" s="31" t="str">
        <f>VLOOKUP($A1156,Location!$A:$J,10,FALSE)</f>
        <v>Lumen Field</v>
      </c>
      <c r="R1156" s="31">
        <v>0</v>
      </c>
      <c r="S1156" s="25">
        <f>VLOOKUP($A1156,Database!$A:$Y,10,FALSE)</f>
        <v>58</v>
      </c>
      <c r="T1156" s="25">
        <f>VLOOKUP($A1156,Database!$A:$Y,11,FALSE)</f>
        <v>119</v>
      </c>
      <c r="U1156" s="25">
        <f>VLOOKUP($A1156,Database!$A:$Y,12,FALSE)</f>
        <v>153</v>
      </c>
      <c r="V1156" s="25" t="str">
        <f>VLOOKUP(A1156,Database!A:M,13,FALSE)</f>
        <v>À venir</v>
      </c>
      <c r="W1156" s="25" t="str">
        <f>VLOOKUP($A1156,Database!$A:$Y,20,FALSE)</f>
        <v/>
      </c>
      <c r="X1156" s="25" t="str">
        <f>VLOOKUP($A1156,Database!$A:$Y,21,FALSE)</f>
        <v/>
      </c>
      <c r="Y1156" s="25" t="str">
        <f ca="1">IF(C1156&lt;NOW(),IF(AND(P1156&gt;Q1156,W1156&gt;X1156),S1156,IF(AND(P1156=Q1156,W1156=X1156),T1156,IF(AND(P1156&lt;Q1156,W1156&lt;X1156),U1156,0))),"")</f>
        <v/>
      </c>
      <c r="Z1156" s="25">
        <f>IF(AND(P1156=W1156,Q1156=X1156),1,0)</f>
        <v>1</v>
      </c>
      <c r="AA1156" s="25" t="str">
        <f>IF(Z1156=0,"",IF(ISBLANK(VLOOKUP(A1156,Database!A:AA,22,FALSE)),"",VLOOKUP(A1156,Database!A:AA,22,FALSE)))</f>
        <v>Exact</v>
      </c>
      <c r="AB1156" s="25">
        <f ca="1">IFERROR(IF(AND(Y1156&lt;&gt;"",OR(V1156="Terminé",V1156="En cours")),VLOOKUP(AA1156,Setup_ScoreExactBonus!A:D,4,FALSE),0),0)</f>
        <v>0</v>
      </c>
      <c r="AC1156" s="31" t="str">
        <f ca="1">IF(Y1156&lt;&gt;"", Y1156 + IF(Z1156=1,AB1156, 0), "")</f>
        <v/>
      </c>
      <c r="AD1156" s="31">
        <f ca="1">SUMIFS(AC$2:AC1156,D$2:D1156,D1156)*IF(R1156=0,1,2)</f>
        <v>0</v>
      </c>
    </row>
    <row r="1157" spans="1:30" x14ac:dyDescent="0.35">
      <c r="A1157" s="31">
        <f>IF(ISBLANK(B1157),"",COUNTIF(B$2:B1157,B1157))-1</f>
        <v>29</v>
      </c>
      <c r="B1157" s="31">
        <v>25</v>
      </c>
      <c r="C1157" s="10">
        <f>VLOOKUP($A1157,Database!$A:$Y,7,FALSE)</f>
        <v>46192.875</v>
      </c>
      <c r="D1157" s="31" t="str">
        <f>VLOOKUP(Pronostics!$B1157,Setup_MPP!$A:$G,3,FALSE)</f>
        <v>Joueur25</v>
      </c>
      <c r="E1157" s="31" t="str">
        <f>VLOOKUP(Pronostics!$B1157,Setup_MPP!$A:$G,2,FALSE)</f>
        <v>Joueur25</v>
      </c>
      <c r="F1157" s="31" t="str">
        <f>VLOOKUP($B1157,Setup_MPP!$A:$E,4,FALSE)</f>
        <v>#D5D5D5</v>
      </c>
      <c r="G1157" s="31" t="str">
        <f>VLOOKUP($B1157,Setup_MPP!$A:$E,5,FALSE)</f>
        <v>#727272</v>
      </c>
      <c r="H1157" s="31" t="str">
        <f>IFERROR(IF(AND(A1157&gt;=1,A1157&lt;=104),VLOOKUP($A1157,Location!$A:$J,6,FALSE),IF(A1157=0,"Avant l'ouverture",IF(OR(A1157=105,A1157=106),"Bonus"))),"")</f>
        <v>Tour 2</v>
      </c>
      <c r="I1157" s="31" t="str">
        <f>IF(LEFT(H1157,4)="Tour",VLOOKUP(A1157,Database!$A:$C,3,FALSE),"")</f>
        <v>D</v>
      </c>
      <c r="J1157" s="31" t="str">
        <f>VLOOKUP($A1157,Location!$A:$J,7,FALSE)</f>
        <v>Etats-Unis</v>
      </c>
      <c r="K1157" s="31" t="str">
        <f>IFERROR(VLOOKUP(J1157,Setup_Team!$B:$C,2,FALSE), "TDB")</f>
        <v>USA</v>
      </c>
      <c r="L1157" s="31" t="str">
        <f>VLOOKUP($A1157,Location!$A:$J,8,FALSE)</f>
        <v>Australie</v>
      </c>
      <c r="M1157" s="31" t="str">
        <f>IFERROR(VLOOKUP(L1157,Setup_Team!$B:$C,2,FALSE), "TDB")</f>
        <v>AUS</v>
      </c>
      <c r="N1157" s="31" t="str">
        <f>VLOOKUP($A1157,Location!$A:$J,9,FALSE)</f>
        <v>Seattle</v>
      </c>
      <c r="O1157" s="31" t="str">
        <f>VLOOKUP($A1157,Location!$A:$J,10,FALSE)</f>
        <v>Lumen Field</v>
      </c>
      <c r="R1157" s="31">
        <v>0</v>
      </c>
      <c r="S1157" s="25">
        <f>VLOOKUP($A1157,Database!$A:$Y,10,FALSE)</f>
        <v>58</v>
      </c>
      <c r="T1157" s="25">
        <f>VLOOKUP($A1157,Database!$A:$Y,11,FALSE)</f>
        <v>119</v>
      </c>
      <c r="U1157" s="25">
        <f>VLOOKUP($A1157,Database!$A:$Y,12,FALSE)</f>
        <v>153</v>
      </c>
      <c r="V1157" s="25" t="str">
        <f>VLOOKUP(A1157,Database!A:M,13,FALSE)</f>
        <v>À venir</v>
      </c>
      <c r="W1157" s="25" t="str">
        <f>VLOOKUP($A1157,Database!$A:$Y,20,FALSE)</f>
        <v/>
      </c>
      <c r="X1157" s="25" t="str">
        <f>VLOOKUP($A1157,Database!$A:$Y,21,FALSE)</f>
        <v/>
      </c>
      <c r="Y1157" s="25" t="str">
        <f ca="1">IF(C1157&lt;NOW(),IF(AND(P1157&gt;Q1157,W1157&gt;X1157),S1157,IF(AND(P1157=Q1157,W1157=X1157),T1157,IF(AND(P1157&lt;Q1157,W1157&lt;X1157),U1157,0))),"")</f>
        <v/>
      </c>
      <c r="Z1157" s="25">
        <f>IF(AND(P1157=W1157,Q1157=X1157),1,0)</f>
        <v>1</v>
      </c>
      <c r="AA1157" s="25" t="str">
        <f>IF(Z1157=0,"",IF(ISBLANK(VLOOKUP(A1157,Database!A:AA,22,FALSE)),"",VLOOKUP(A1157,Database!A:AA,22,FALSE)))</f>
        <v>Exact</v>
      </c>
      <c r="AB1157" s="25">
        <f ca="1">IFERROR(IF(AND(Y1157&lt;&gt;"",OR(V1157="Terminé",V1157="En cours")),VLOOKUP(AA1157,Setup_ScoreExactBonus!A:D,4,FALSE),0),0)</f>
        <v>0</v>
      </c>
      <c r="AC1157" s="31" t="str">
        <f ca="1">IF(Y1157&lt;&gt;"", Y1157 + IF(Z1157=1,AB1157, 0), "")</f>
        <v/>
      </c>
      <c r="AD1157" s="31">
        <f ca="1">SUMIFS(AC$2:AC1157,D$2:D1157,D1157)*IF(R1157=0,1,2)</f>
        <v>0</v>
      </c>
    </row>
    <row r="1158" spans="1:30" x14ac:dyDescent="0.35">
      <c r="A1158" s="31">
        <f>IF(ISBLANK(B1158),"",COUNTIF(B$2:B1158,B1158))-1</f>
        <v>29</v>
      </c>
      <c r="B1158" s="31">
        <v>26</v>
      </c>
      <c r="C1158" s="10">
        <f>VLOOKUP($A1158,Database!$A:$Y,7,FALSE)</f>
        <v>46192.875</v>
      </c>
      <c r="D1158" s="31" t="str">
        <f>VLOOKUP(Pronostics!$B1158,Setup_MPP!$A:$G,3,FALSE)</f>
        <v>Joueur26</v>
      </c>
      <c r="E1158" s="31" t="str">
        <f>VLOOKUP(Pronostics!$B1158,Setup_MPP!$A:$G,2,FALSE)</f>
        <v>Joueur26</v>
      </c>
      <c r="F1158" s="31" t="str">
        <f>VLOOKUP($B1158,Setup_MPP!$A:$E,4,FALSE)</f>
        <v>#D5D5D5</v>
      </c>
      <c r="G1158" s="31" t="str">
        <f>VLOOKUP($B1158,Setup_MPP!$A:$E,5,FALSE)</f>
        <v>#727272</v>
      </c>
      <c r="H1158" s="31" t="str">
        <f>IFERROR(IF(AND(A1158&gt;=1,A1158&lt;=104),VLOOKUP($A1158,Location!$A:$J,6,FALSE),IF(A1158=0,"Avant l'ouverture",IF(OR(A1158=105,A1158=106),"Bonus"))),"")</f>
        <v>Tour 2</v>
      </c>
      <c r="I1158" s="31" t="str">
        <f>IF(LEFT(H1158,4)="Tour",VLOOKUP(A1158,Database!$A:$C,3,FALSE),"")</f>
        <v>D</v>
      </c>
      <c r="J1158" s="31" t="str">
        <f>VLOOKUP($A1158,Location!$A:$J,7,FALSE)</f>
        <v>Etats-Unis</v>
      </c>
      <c r="K1158" s="31" t="str">
        <f>IFERROR(VLOOKUP(J1158,Setup_Team!$B:$C,2,FALSE), "TDB")</f>
        <v>USA</v>
      </c>
      <c r="L1158" s="31" t="str">
        <f>VLOOKUP($A1158,Location!$A:$J,8,FALSE)</f>
        <v>Australie</v>
      </c>
      <c r="M1158" s="31" t="str">
        <f>IFERROR(VLOOKUP(L1158,Setup_Team!$B:$C,2,FALSE), "TDB")</f>
        <v>AUS</v>
      </c>
      <c r="N1158" s="31" t="str">
        <f>VLOOKUP($A1158,Location!$A:$J,9,FALSE)</f>
        <v>Seattle</v>
      </c>
      <c r="O1158" s="31" t="str">
        <f>VLOOKUP($A1158,Location!$A:$J,10,FALSE)</f>
        <v>Lumen Field</v>
      </c>
      <c r="R1158" s="31">
        <v>0</v>
      </c>
      <c r="S1158" s="25">
        <f>VLOOKUP($A1158,Database!$A:$Y,10,FALSE)</f>
        <v>58</v>
      </c>
      <c r="T1158" s="25">
        <f>VLOOKUP($A1158,Database!$A:$Y,11,FALSE)</f>
        <v>119</v>
      </c>
      <c r="U1158" s="25">
        <f>VLOOKUP($A1158,Database!$A:$Y,12,FALSE)</f>
        <v>153</v>
      </c>
      <c r="V1158" s="25" t="str">
        <f>VLOOKUP(A1158,Database!A:M,13,FALSE)</f>
        <v>À venir</v>
      </c>
      <c r="W1158" s="25" t="str">
        <f>VLOOKUP($A1158,Database!$A:$Y,20,FALSE)</f>
        <v/>
      </c>
      <c r="X1158" s="25" t="str">
        <f>VLOOKUP($A1158,Database!$A:$Y,21,FALSE)</f>
        <v/>
      </c>
      <c r="Y1158" s="25" t="str">
        <f ca="1">IF(C1158&lt;NOW(),IF(AND(P1158&gt;Q1158,W1158&gt;X1158),S1158,IF(AND(P1158=Q1158,W1158=X1158),T1158,IF(AND(P1158&lt;Q1158,W1158&lt;X1158),U1158,0))),"")</f>
        <v/>
      </c>
      <c r="Z1158" s="25">
        <f>IF(AND(P1158=W1158,Q1158=X1158),1,0)</f>
        <v>1</v>
      </c>
      <c r="AA1158" s="25" t="str">
        <f>IF(Z1158=0,"",IF(ISBLANK(VLOOKUP(A1158,Database!A:AA,22,FALSE)),"",VLOOKUP(A1158,Database!A:AA,22,FALSE)))</f>
        <v>Exact</v>
      </c>
      <c r="AB1158" s="25">
        <f ca="1">IFERROR(IF(AND(Y1158&lt;&gt;"",OR(V1158="Terminé",V1158="En cours")),VLOOKUP(AA1158,Setup_ScoreExactBonus!A:D,4,FALSE),0),0)</f>
        <v>0</v>
      </c>
      <c r="AC1158" s="31" t="str">
        <f ca="1">IF(Y1158&lt;&gt;"", Y1158 + IF(Z1158=1,AB1158, 0), "")</f>
        <v/>
      </c>
      <c r="AD1158" s="31">
        <f ca="1">SUMIFS(AC$2:AC1158,D$2:D1158,D1158)*IF(R1158=0,1,2)</f>
        <v>0</v>
      </c>
    </row>
    <row r="1159" spans="1:30" x14ac:dyDescent="0.35">
      <c r="A1159" s="31">
        <f>IF(ISBLANK(B1159),"",COUNTIF(B$2:B1159,B1159))-1</f>
        <v>29</v>
      </c>
      <c r="B1159" s="31">
        <v>27</v>
      </c>
      <c r="C1159" s="10">
        <f>VLOOKUP($A1159,Database!$A:$Y,7,FALSE)</f>
        <v>46192.875</v>
      </c>
      <c r="D1159" s="31" t="str">
        <f>VLOOKUP(Pronostics!$B1159,Setup_MPP!$A:$G,3,FALSE)</f>
        <v>Joueur27</v>
      </c>
      <c r="E1159" s="31" t="str">
        <f>VLOOKUP(Pronostics!$B1159,Setup_MPP!$A:$G,2,FALSE)</f>
        <v>Joueur27</v>
      </c>
      <c r="F1159" s="31" t="str">
        <f>VLOOKUP($B1159,Setup_MPP!$A:$E,4,FALSE)</f>
        <v>#D5D5D5</v>
      </c>
      <c r="G1159" s="31" t="str">
        <f>VLOOKUP($B1159,Setup_MPP!$A:$E,5,FALSE)</f>
        <v>#727272</v>
      </c>
      <c r="H1159" s="31" t="str">
        <f>IFERROR(IF(AND(A1159&gt;=1,A1159&lt;=104),VLOOKUP($A1159,Location!$A:$J,6,FALSE),IF(A1159=0,"Avant l'ouverture",IF(OR(A1159=105,A1159=106),"Bonus"))),"")</f>
        <v>Tour 2</v>
      </c>
      <c r="I1159" s="31" t="str">
        <f>IF(LEFT(H1159,4)="Tour",VLOOKUP(A1159,Database!$A:$C,3,FALSE),"")</f>
        <v>D</v>
      </c>
      <c r="J1159" s="31" t="str">
        <f>VLOOKUP($A1159,Location!$A:$J,7,FALSE)</f>
        <v>Etats-Unis</v>
      </c>
      <c r="K1159" s="31" t="str">
        <f>IFERROR(VLOOKUP(J1159,Setup_Team!$B:$C,2,FALSE), "TDB")</f>
        <v>USA</v>
      </c>
      <c r="L1159" s="31" t="str">
        <f>VLOOKUP($A1159,Location!$A:$J,8,FALSE)</f>
        <v>Australie</v>
      </c>
      <c r="M1159" s="31" t="str">
        <f>IFERROR(VLOOKUP(L1159,Setup_Team!$B:$C,2,FALSE), "TDB")</f>
        <v>AUS</v>
      </c>
      <c r="N1159" s="31" t="str">
        <f>VLOOKUP($A1159,Location!$A:$J,9,FALSE)</f>
        <v>Seattle</v>
      </c>
      <c r="O1159" s="31" t="str">
        <f>VLOOKUP($A1159,Location!$A:$J,10,FALSE)</f>
        <v>Lumen Field</v>
      </c>
      <c r="R1159" s="31">
        <v>0</v>
      </c>
      <c r="S1159" s="25">
        <f>VLOOKUP($A1159,Database!$A:$Y,10,FALSE)</f>
        <v>58</v>
      </c>
      <c r="T1159" s="25">
        <f>VLOOKUP($A1159,Database!$A:$Y,11,FALSE)</f>
        <v>119</v>
      </c>
      <c r="U1159" s="25">
        <f>VLOOKUP($A1159,Database!$A:$Y,12,FALSE)</f>
        <v>153</v>
      </c>
      <c r="V1159" s="25" t="str">
        <f>VLOOKUP(A1159,Database!A:M,13,FALSE)</f>
        <v>À venir</v>
      </c>
      <c r="W1159" s="25" t="str">
        <f>VLOOKUP($A1159,Database!$A:$Y,20,FALSE)</f>
        <v/>
      </c>
      <c r="X1159" s="25" t="str">
        <f>VLOOKUP($A1159,Database!$A:$Y,21,FALSE)</f>
        <v/>
      </c>
      <c r="Y1159" s="25" t="str">
        <f ca="1">IF(C1159&lt;NOW(),IF(AND(P1159&gt;Q1159,W1159&gt;X1159),S1159,IF(AND(P1159=Q1159,W1159=X1159),T1159,IF(AND(P1159&lt;Q1159,W1159&lt;X1159),U1159,0))),"")</f>
        <v/>
      </c>
      <c r="Z1159" s="25">
        <f>IF(AND(P1159=W1159,Q1159=X1159),1,0)</f>
        <v>1</v>
      </c>
      <c r="AA1159" s="25" t="str">
        <f>IF(Z1159=0,"",IF(ISBLANK(VLOOKUP(A1159,Database!A:AA,22,FALSE)),"",VLOOKUP(A1159,Database!A:AA,22,FALSE)))</f>
        <v>Exact</v>
      </c>
      <c r="AB1159" s="25">
        <f ca="1">IFERROR(IF(AND(Y1159&lt;&gt;"",OR(V1159="Terminé",V1159="En cours")),VLOOKUP(AA1159,Setup_ScoreExactBonus!A:D,4,FALSE),0),0)</f>
        <v>0</v>
      </c>
      <c r="AC1159" s="31" t="str">
        <f ca="1">IF(Y1159&lt;&gt;"", Y1159 + IF(Z1159=1,AB1159, 0), "")</f>
        <v/>
      </c>
      <c r="AD1159" s="31">
        <f ca="1">SUMIFS(AC$2:AC1159,D$2:D1159,D1159)*IF(R1159=0,1,2)</f>
        <v>0</v>
      </c>
    </row>
    <row r="1160" spans="1:30" x14ac:dyDescent="0.35">
      <c r="A1160" s="31">
        <f>IF(ISBLANK(B1160),"",COUNTIF(B$2:B1160,B1160))-1</f>
        <v>29</v>
      </c>
      <c r="B1160" s="31">
        <v>28</v>
      </c>
      <c r="C1160" s="10">
        <f>VLOOKUP($A1160,Database!$A:$Y,7,FALSE)</f>
        <v>46192.875</v>
      </c>
      <c r="D1160" s="31" t="str">
        <f>VLOOKUP(Pronostics!$B1160,Setup_MPP!$A:$G,3,FALSE)</f>
        <v>Joueur28</v>
      </c>
      <c r="E1160" s="31" t="str">
        <f>VLOOKUP(Pronostics!$B1160,Setup_MPP!$A:$G,2,FALSE)</f>
        <v>Joueur28</v>
      </c>
      <c r="F1160" s="31" t="str">
        <f>VLOOKUP($B1160,Setup_MPP!$A:$E,4,FALSE)</f>
        <v>#D5D5D5</v>
      </c>
      <c r="G1160" s="31" t="str">
        <f>VLOOKUP($B1160,Setup_MPP!$A:$E,5,FALSE)</f>
        <v>#727272</v>
      </c>
      <c r="H1160" s="31" t="str">
        <f>IFERROR(IF(AND(A1160&gt;=1,A1160&lt;=104),VLOOKUP($A1160,Location!$A:$J,6,FALSE),IF(A1160=0,"Avant l'ouverture",IF(OR(A1160=105,A1160=106),"Bonus"))),"")</f>
        <v>Tour 2</v>
      </c>
      <c r="I1160" s="31" t="str">
        <f>IF(LEFT(H1160,4)="Tour",VLOOKUP(A1160,Database!$A:$C,3,FALSE),"")</f>
        <v>D</v>
      </c>
      <c r="J1160" s="31" t="str">
        <f>VLOOKUP($A1160,Location!$A:$J,7,FALSE)</f>
        <v>Etats-Unis</v>
      </c>
      <c r="K1160" s="31" t="str">
        <f>IFERROR(VLOOKUP(J1160,Setup_Team!$B:$C,2,FALSE), "TDB")</f>
        <v>USA</v>
      </c>
      <c r="L1160" s="31" t="str">
        <f>VLOOKUP($A1160,Location!$A:$J,8,FALSE)</f>
        <v>Australie</v>
      </c>
      <c r="M1160" s="31" t="str">
        <f>IFERROR(VLOOKUP(L1160,Setup_Team!$B:$C,2,FALSE), "TDB")</f>
        <v>AUS</v>
      </c>
      <c r="N1160" s="31" t="str">
        <f>VLOOKUP($A1160,Location!$A:$J,9,FALSE)</f>
        <v>Seattle</v>
      </c>
      <c r="O1160" s="31" t="str">
        <f>VLOOKUP($A1160,Location!$A:$J,10,FALSE)</f>
        <v>Lumen Field</v>
      </c>
      <c r="R1160" s="31">
        <v>0</v>
      </c>
      <c r="S1160" s="25">
        <f>VLOOKUP($A1160,Database!$A:$Y,10,FALSE)</f>
        <v>58</v>
      </c>
      <c r="T1160" s="25">
        <f>VLOOKUP($A1160,Database!$A:$Y,11,FALSE)</f>
        <v>119</v>
      </c>
      <c r="U1160" s="25">
        <f>VLOOKUP($A1160,Database!$A:$Y,12,FALSE)</f>
        <v>153</v>
      </c>
      <c r="V1160" s="25" t="str">
        <f>VLOOKUP(A1160,Database!A:M,13,FALSE)</f>
        <v>À venir</v>
      </c>
      <c r="W1160" s="25" t="str">
        <f>VLOOKUP($A1160,Database!$A:$Y,20,FALSE)</f>
        <v/>
      </c>
      <c r="X1160" s="25" t="str">
        <f>VLOOKUP($A1160,Database!$A:$Y,21,FALSE)</f>
        <v/>
      </c>
      <c r="Y1160" s="25" t="str">
        <f ca="1">IF(C1160&lt;NOW(),IF(AND(P1160&gt;Q1160,W1160&gt;X1160),S1160,IF(AND(P1160=Q1160,W1160=X1160),T1160,IF(AND(P1160&lt;Q1160,W1160&lt;X1160),U1160,0))),"")</f>
        <v/>
      </c>
      <c r="Z1160" s="25">
        <f>IF(AND(P1160=W1160,Q1160=X1160),1,0)</f>
        <v>1</v>
      </c>
      <c r="AA1160" s="25" t="str">
        <f>IF(Z1160=0,"",IF(ISBLANK(VLOOKUP(A1160,Database!A:AA,22,FALSE)),"",VLOOKUP(A1160,Database!A:AA,22,FALSE)))</f>
        <v>Exact</v>
      </c>
      <c r="AB1160" s="25">
        <f ca="1">IFERROR(IF(AND(Y1160&lt;&gt;"",OR(V1160="Terminé",V1160="En cours")),VLOOKUP(AA1160,Setup_ScoreExactBonus!A:D,4,FALSE),0),0)</f>
        <v>0</v>
      </c>
      <c r="AC1160" s="31" t="str">
        <f ca="1">IF(Y1160&lt;&gt;"", Y1160 + IF(Z1160=1,AB1160, 0), "")</f>
        <v/>
      </c>
      <c r="AD1160" s="31">
        <f ca="1">SUMIFS(AC$2:AC1160,D$2:D1160,D1160)*IF(R1160=0,1,2)</f>
        <v>0</v>
      </c>
    </row>
    <row r="1161" spans="1:30" x14ac:dyDescent="0.35">
      <c r="A1161" s="31">
        <f>IF(ISBLANK(B1161),"",COUNTIF(B$2:B1161,B1161))-1</f>
        <v>29</v>
      </c>
      <c r="B1161" s="31">
        <v>29</v>
      </c>
      <c r="C1161" s="10">
        <f>VLOOKUP($A1161,Database!$A:$Y,7,FALSE)</f>
        <v>46192.875</v>
      </c>
      <c r="D1161" s="31" t="str">
        <f>VLOOKUP(Pronostics!$B1161,Setup_MPP!$A:$G,3,FALSE)</f>
        <v>Joueur29</v>
      </c>
      <c r="E1161" s="31" t="str">
        <f>VLOOKUP(Pronostics!$B1161,Setup_MPP!$A:$G,2,FALSE)</f>
        <v>Joueur29</v>
      </c>
      <c r="F1161" s="31" t="str">
        <f>VLOOKUP($B1161,Setup_MPP!$A:$E,4,FALSE)</f>
        <v>#D5D5D5</v>
      </c>
      <c r="G1161" s="31" t="str">
        <f>VLOOKUP($B1161,Setup_MPP!$A:$E,5,FALSE)</f>
        <v>#727272</v>
      </c>
      <c r="H1161" s="31" t="str">
        <f>IFERROR(IF(AND(A1161&gt;=1,A1161&lt;=104),VLOOKUP($A1161,Location!$A:$J,6,FALSE),IF(A1161=0,"Avant l'ouverture",IF(OR(A1161=105,A1161=106),"Bonus"))),"")</f>
        <v>Tour 2</v>
      </c>
      <c r="I1161" s="31" t="str">
        <f>IF(LEFT(H1161,4)="Tour",VLOOKUP(A1161,Database!$A:$C,3,FALSE),"")</f>
        <v>D</v>
      </c>
      <c r="J1161" s="31" t="str">
        <f>VLOOKUP($A1161,Location!$A:$J,7,FALSE)</f>
        <v>Etats-Unis</v>
      </c>
      <c r="K1161" s="31" t="str">
        <f>IFERROR(VLOOKUP(J1161,Setup_Team!$B:$C,2,FALSE), "TDB")</f>
        <v>USA</v>
      </c>
      <c r="L1161" s="31" t="str">
        <f>VLOOKUP($A1161,Location!$A:$J,8,FALSE)</f>
        <v>Australie</v>
      </c>
      <c r="M1161" s="31" t="str">
        <f>IFERROR(VLOOKUP(L1161,Setup_Team!$B:$C,2,FALSE), "TDB")</f>
        <v>AUS</v>
      </c>
      <c r="N1161" s="31" t="str">
        <f>VLOOKUP($A1161,Location!$A:$J,9,FALSE)</f>
        <v>Seattle</v>
      </c>
      <c r="O1161" s="31" t="str">
        <f>VLOOKUP($A1161,Location!$A:$J,10,FALSE)</f>
        <v>Lumen Field</v>
      </c>
      <c r="R1161" s="31">
        <v>0</v>
      </c>
      <c r="S1161" s="25">
        <f>VLOOKUP($A1161,Database!$A:$Y,10,FALSE)</f>
        <v>58</v>
      </c>
      <c r="T1161" s="25">
        <f>VLOOKUP($A1161,Database!$A:$Y,11,FALSE)</f>
        <v>119</v>
      </c>
      <c r="U1161" s="25">
        <f>VLOOKUP($A1161,Database!$A:$Y,12,FALSE)</f>
        <v>153</v>
      </c>
      <c r="V1161" s="25" t="str">
        <f>VLOOKUP(A1161,Database!A:M,13,FALSE)</f>
        <v>À venir</v>
      </c>
      <c r="W1161" s="25" t="str">
        <f>VLOOKUP($A1161,Database!$A:$Y,20,FALSE)</f>
        <v/>
      </c>
      <c r="X1161" s="25" t="str">
        <f>VLOOKUP($A1161,Database!$A:$Y,21,FALSE)</f>
        <v/>
      </c>
      <c r="Y1161" s="25" t="str">
        <f ca="1">IF(C1161&lt;NOW(),IF(AND(P1161&gt;Q1161,W1161&gt;X1161),S1161,IF(AND(P1161=Q1161,W1161=X1161),T1161,IF(AND(P1161&lt;Q1161,W1161&lt;X1161),U1161,0))),"")</f>
        <v/>
      </c>
      <c r="Z1161" s="25">
        <f>IF(AND(P1161=W1161,Q1161=X1161),1,0)</f>
        <v>1</v>
      </c>
      <c r="AA1161" s="25" t="str">
        <f>IF(Z1161=0,"",IF(ISBLANK(VLOOKUP(A1161,Database!A:AA,22,FALSE)),"",VLOOKUP(A1161,Database!A:AA,22,FALSE)))</f>
        <v>Exact</v>
      </c>
      <c r="AB1161" s="25">
        <f ca="1">IFERROR(IF(AND(Y1161&lt;&gt;"",OR(V1161="Terminé",V1161="En cours")),VLOOKUP(AA1161,Setup_ScoreExactBonus!A:D,4,FALSE),0),0)</f>
        <v>0</v>
      </c>
      <c r="AC1161" s="31" t="str">
        <f ca="1">IF(Y1161&lt;&gt;"", Y1161 + IF(Z1161=1,AB1161, 0), "")</f>
        <v/>
      </c>
      <c r="AD1161" s="31">
        <f ca="1">SUMIFS(AC$2:AC1161,D$2:D1161,D1161)*IF(R1161=0,1,2)</f>
        <v>0</v>
      </c>
    </row>
    <row r="1162" spans="1:30" x14ac:dyDescent="0.35">
      <c r="A1162" s="31">
        <f>IF(ISBLANK(B1162),"",COUNTIF(B$2:B1162,B1162))-1</f>
        <v>29</v>
      </c>
      <c r="B1162" s="31">
        <v>30</v>
      </c>
      <c r="C1162" s="10">
        <f>VLOOKUP($A1162,Database!$A:$Y,7,FALSE)</f>
        <v>46192.875</v>
      </c>
      <c r="D1162" s="31" t="str">
        <f>VLOOKUP(Pronostics!$B1162,Setup_MPP!$A:$G,3,FALSE)</f>
        <v>Joueur30</v>
      </c>
      <c r="E1162" s="31" t="str">
        <f>VLOOKUP(Pronostics!$B1162,Setup_MPP!$A:$G,2,FALSE)</f>
        <v>Joueur30</v>
      </c>
      <c r="F1162" s="31" t="str">
        <f>VLOOKUP($B1162,Setup_MPP!$A:$E,4,FALSE)</f>
        <v>#D5D5D5</v>
      </c>
      <c r="G1162" s="31" t="str">
        <f>VLOOKUP($B1162,Setup_MPP!$A:$E,5,FALSE)</f>
        <v>#727272</v>
      </c>
      <c r="H1162" s="31" t="str">
        <f>IFERROR(IF(AND(A1162&gt;=1,A1162&lt;=104),VLOOKUP($A1162,Location!$A:$J,6,FALSE),IF(A1162=0,"Avant l'ouverture",IF(OR(A1162=105,A1162=106),"Bonus"))),"")</f>
        <v>Tour 2</v>
      </c>
      <c r="I1162" s="31" t="str">
        <f>IF(LEFT(H1162,4)="Tour",VLOOKUP(A1162,Database!$A:$C,3,FALSE),"")</f>
        <v>D</v>
      </c>
      <c r="J1162" s="31" t="str">
        <f>VLOOKUP($A1162,Location!$A:$J,7,FALSE)</f>
        <v>Etats-Unis</v>
      </c>
      <c r="K1162" s="31" t="str">
        <f>IFERROR(VLOOKUP(J1162,Setup_Team!$B:$C,2,FALSE), "TDB")</f>
        <v>USA</v>
      </c>
      <c r="L1162" s="31" t="str">
        <f>VLOOKUP($A1162,Location!$A:$J,8,FALSE)</f>
        <v>Australie</v>
      </c>
      <c r="M1162" s="31" t="str">
        <f>IFERROR(VLOOKUP(L1162,Setup_Team!$B:$C,2,FALSE), "TDB")</f>
        <v>AUS</v>
      </c>
      <c r="N1162" s="31" t="str">
        <f>VLOOKUP($A1162,Location!$A:$J,9,FALSE)</f>
        <v>Seattle</v>
      </c>
      <c r="O1162" s="31" t="str">
        <f>VLOOKUP($A1162,Location!$A:$J,10,FALSE)</f>
        <v>Lumen Field</v>
      </c>
      <c r="R1162" s="31">
        <v>0</v>
      </c>
      <c r="S1162" s="25">
        <f>VLOOKUP($A1162,Database!$A:$Y,10,FALSE)</f>
        <v>58</v>
      </c>
      <c r="T1162" s="25">
        <f>VLOOKUP($A1162,Database!$A:$Y,11,FALSE)</f>
        <v>119</v>
      </c>
      <c r="U1162" s="25">
        <f>VLOOKUP($A1162,Database!$A:$Y,12,FALSE)</f>
        <v>153</v>
      </c>
      <c r="V1162" s="25" t="str">
        <f>VLOOKUP(A1162,Database!A:M,13,FALSE)</f>
        <v>À venir</v>
      </c>
      <c r="W1162" s="25" t="str">
        <f>VLOOKUP($A1162,Database!$A:$Y,20,FALSE)</f>
        <v/>
      </c>
      <c r="X1162" s="25" t="str">
        <f>VLOOKUP($A1162,Database!$A:$Y,21,FALSE)</f>
        <v/>
      </c>
      <c r="Y1162" s="25" t="str">
        <f ca="1">IF(C1162&lt;NOW(),IF(AND(P1162&gt;Q1162,W1162&gt;X1162),S1162,IF(AND(P1162=Q1162,W1162=X1162),T1162,IF(AND(P1162&lt;Q1162,W1162&lt;X1162),U1162,0))),"")</f>
        <v/>
      </c>
      <c r="Z1162" s="25">
        <f>IF(AND(P1162=W1162,Q1162=X1162),1,0)</f>
        <v>1</v>
      </c>
      <c r="AA1162" s="25" t="str">
        <f>IF(Z1162=0,"",IF(ISBLANK(VLOOKUP(A1162,Database!A:AA,22,FALSE)),"",VLOOKUP(A1162,Database!A:AA,22,FALSE)))</f>
        <v>Exact</v>
      </c>
      <c r="AB1162" s="25">
        <f ca="1">IFERROR(IF(AND(Y1162&lt;&gt;"",OR(V1162="Terminé",V1162="En cours")),VLOOKUP(AA1162,Setup_ScoreExactBonus!A:D,4,FALSE),0),0)</f>
        <v>0</v>
      </c>
      <c r="AC1162" s="31" t="str">
        <f ca="1">IF(Y1162&lt;&gt;"", Y1162 + IF(Z1162=1,AB1162, 0), "")</f>
        <v/>
      </c>
      <c r="AD1162" s="31">
        <f ca="1">SUMIFS(AC$2:AC1162,D$2:D1162,D1162)*IF(R1162=0,1,2)</f>
        <v>0</v>
      </c>
    </row>
    <row r="1163" spans="1:30" x14ac:dyDescent="0.35">
      <c r="A1163" s="31">
        <f>IF(ISBLANK(B1163),"",COUNTIF(B$2:B1163,B1163))-1</f>
        <v>29</v>
      </c>
      <c r="B1163" s="31">
        <v>31</v>
      </c>
      <c r="C1163" s="10">
        <f>VLOOKUP($A1163,Database!$A:$Y,7,FALSE)</f>
        <v>46192.875</v>
      </c>
      <c r="D1163" s="31" t="str">
        <f>VLOOKUP(Pronostics!$B1163,Setup_MPP!$A:$G,3,FALSE)</f>
        <v>Joueur31</v>
      </c>
      <c r="E1163" s="31" t="str">
        <f>VLOOKUP(Pronostics!$B1163,Setup_MPP!$A:$G,2,FALSE)</f>
        <v>Joueur31</v>
      </c>
      <c r="F1163" s="31" t="str">
        <f>VLOOKUP($B1163,Setup_MPP!$A:$E,4,FALSE)</f>
        <v>#D5D5D5</v>
      </c>
      <c r="G1163" s="31" t="str">
        <f>VLOOKUP($B1163,Setup_MPP!$A:$E,5,FALSE)</f>
        <v>#727272</v>
      </c>
      <c r="H1163" s="31" t="str">
        <f>IFERROR(IF(AND(A1163&gt;=1,A1163&lt;=104),VLOOKUP($A1163,Location!$A:$J,6,FALSE),IF(A1163=0,"Avant l'ouverture",IF(OR(A1163=105,A1163=106),"Bonus"))),"")</f>
        <v>Tour 2</v>
      </c>
      <c r="I1163" s="31" t="str">
        <f>IF(LEFT(H1163,4)="Tour",VLOOKUP(A1163,Database!$A:$C,3,FALSE),"")</f>
        <v>D</v>
      </c>
      <c r="J1163" s="31" t="str">
        <f>VLOOKUP($A1163,Location!$A:$J,7,FALSE)</f>
        <v>Etats-Unis</v>
      </c>
      <c r="K1163" s="31" t="str">
        <f>IFERROR(VLOOKUP(J1163,Setup_Team!$B:$C,2,FALSE), "TDB")</f>
        <v>USA</v>
      </c>
      <c r="L1163" s="31" t="str">
        <f>VLOOKUP($A1163,Location!$A:$J,8,FALSE)</f>
        <v>Australie</v>
      </c>
      <c r="M1163" s="31" t="str">
        <f>IFERROR(VLOOKUP(L1163,Setup_Team!$B:$C,2,FALSE), "TDB")</f>
        <v>AUS</v>
      </c>
      <c r="N1163" s="31" t="str">
        <f>VLOOKUP($A1163,Location!$A:$J,9,FALSE)</f>
        <v>Seattle</v>
      </c>
      <c r="O1163" s="31" t="str">
        <f>VLOOKUP($A1163,Location!$A:$J,10,FALSE)</f>
        <v>Lumen Field</v>
      </c>
      <c r="R1163" s="31">
        <v>0</v>
      </c>
      <c r="S1163" s="25">
        <f>VLOOKUP($A1163,Database!$A:$Y,10,FALSE)</f>
        <v>58</v>
      </c>
      <c r="T1163" s="25">
        <f>VLOOKUP($A1163,Database!$A:$Y,11,FALSE)</f>
        <v>119</v>
      </c>
      <c r="U1163" s="25">
        <f>VLOOKUP($A1163,Database!$A:$Y,12,FALSE)</f>
        <v>153</v>
      </c>
      <c r="V1163" s="25" t="str">
        <f>VLOOKUP(A1163,Database!A:M,13,FALSE)</f>
        <v>À venir</v>
      </c>
      <c r="W1163" s="25" t="str">
        <f>VLOOKUP($A1163,Database!$A:$Y,20,FALSE)</f>
        <v/>
      </c>
      <c r="X1163" s="25" t="str">
        <f>VLOOKUP($A1163,Database!$A:$Y,21,FALSE)</f>
        <v/>
      </c>
      <c r="Y1163" s="25" t="str">
        <f ca="1">IF(C1163&lt;NOW(),IF(AND(P1163&gt;Q1163,W1163&gt;X1163),S1163,IF(AND(P1163=Q1163,W1163=X1163),T1163,IF(AND(P1163&lt;Q1163,W1163&lt;X1163),U1163,0))),"")</f>
        <v/>
      </c>
      <c r="Z1163" s="25">
        <f>IF(AND(P1163=W1163,Q1163=X1163),1,0)</f>
        <v>1</v>
      </c>
      <c r="AA1163" s="25" t="str">
        <f>IF(Z1163=0,"",IF(ISBLANK(VLOOKUP(A1163,Database!A:AA,22,FALSE)),"",VLOOKUP(A1163,Database!A:AA,22,FALSE)))</f>
        <v>Exact</v>
      </c>
      <c r="AB1163" s="25">
        <f ca="1">IFERROR(IF(AND(Y1163&lt;&gt;"",OR(V1163="Terminé",V1163="En cours")),VLOOKUP(AA1163,Setup_ScoreExactBonus!A:D,4,FALSE),0),0)</f>
        <v>0</v>
      </c>
      <c r="AC1163" s="31" t="str">
        <f ca="1">IF(Y1163&lt;&gt;"", Y1163 + IF(Z1163=1,AB1163, 0), "")</f>
        <v/>
      </c>
      <c r="AD1163" s="31">
        <f ca="1">SUMIFS(AC$2:AC1163,D$2:D1163,D1163)*IF(R1163=0,1,2)</f>
        <v>0</v>
      </c>
    </row>
    <row r="1164" spans="1:30" x14ac:dyDescent="0.35">
      <c r="A1164" s="31">
        <f>IF(ISBLANK(B1164),"",COUNTIF(B$2:B1164,B1164))-1</f>
        <v>29</v>
      </c>
      <c r="B1164" s="31">
        <v>32</v>
      </c>
      <c r="C1164" s="10">
        <f>VLOOKUP($A1164,Database!$A:$Y,7,FALSE)</f>
        <v>46192.875</v>
      </c>
      <c r="D1164" s="31" t="str">
        <f>VLOOKUP(Pronostics!$B1164,Setup_MPP!$A:$G,3,FALSE)</f>
        <v>Joueur32</v>
      </c>
      <c r="E1164" s="31" t="str">
        <f>VLOOKUP(Pronostics!$B1164,Setup_MPP!$A:$G,2,FALSE)</f>
        <v>Joueur32</v>
      </c>
      <c r="F1164" s="31" t="str">
        <f>VLOOKUP($B1164,Setup_MPP!$A:$E,4,FALSE)</f>
        <v>#D5D5D5</v>
      </c>
      <c r="G1164" s="31" t="str">
        <f>VLOOKUP($B1164,Setup_MPP!$A:$E,5,FALSE)</f>
        <v>#727272</v>
      </c>
      <c r="H1164" s="31" t="str">
        <f>IFERROR(IF(AND(A1164&gt;=1,A1164&lt;=104),VLOOKUP($A1164,Location!$A:$J,6,FALSE),IF(A1164=0,"Avant l'ouverture",IF(OR(A1164=105,A1164=106),"Bonus"))),"")</f>
        <v>Tour 2</v>
      </c>
      <c r="I1164" s="31" t="str">
        <f>IF(LEFT(H1164,4)="Tour",VLOOKUP(A1164,Database!$A:$C,3,FALSE),"")</f>
        <v>D</v>
      </c>
      <c r="J1164" s="31" t="str">
        <f>VLOOKUP($A1164,Location!$A:$J,7,FALSE)</f>
        <v>Etats-Unis</v>
      </c>
      <c r="K1164" s="31" t="str">
        <f>IFERROR(VLOOKUP(J1164,Setup_Team!$B:$C,2,FALSE), "TDB")</f>
        <v>USA</v>
      </c>
      <c r="L1164" s="31" t="str">
        <f>VLOOKUP($A1164,Location!$A:$J,8,FALSE)</f>
        <v>Australie</v>
      </c>
      <c r="M1164" s="31" t="str">
        <f>IFERROR(VLOOKUP(L1164,Setup_Team!$B:$C,2,FALSE), "TDB")</f>
        <v>AUS</v>
      </c>
      <c r="N1164" s="31" t="str">
        <f>VLOOKUP($A1164,Location!$A:$J,9,FALSE)</f>
        <v>Seattle</v>
      </c>
      <c r="O1164" s="31" t="str">
        <f>VLOOKUP($A1164,Location!$A:$J,10,FALSE)</f>
        <v>Lumen Field</v>
      </c>
      <c r="R1164" s="31">
        <v>0</v>
      </c>
      <c r="S1164" s="25">
        <f>VLOOKUP($A1164,Database!$A:$Y,10,FALSE)</f>
        <v>58</v>
      </c>
      <c r="T1164" s="25">
        <f>VLOOKUP($A1164,Database!$A:$Y,11,FALSE)</f>
        <v>119</v>
      </c>
      <c r="U1164" s="25">
        <f>VLOOKUP($A1164,Database!$A:$Y,12,FALSE)</f>
        <v>153</v>
      </c>
      <c r="V1164" s="25" t="str">
        <f>VLOOKUP(A1164,Database!A:M,13,FALSE)</f>
        <v>À venir</v>
      </c>
      <c r="W1164" s="25" t="str">
        <f>VLOOKUP($A1164,Database!$A:$Y,20,FALSE)</f>
        <v/>
      </c>
      <c r="X1164" s="25" t="str">
        <f>VLOOKUP($A1164,Database!$A:$Y,21,FALSE)</f>
        <v/>
      </c>
      <c r="Y1164" s="25" t="str">
        <f ca="1">IF(C1164&lt;NOW(),IF(AND(P1164&gt;Q1164,W1164&gt;X1164),S1164,IF(AND(P1164=Q1164,W1164=X1164),T1164,IF(AND(P1164&lt;Q1164,W1164&lt;X1164),U1164,0))),"")</f>
        <v/>
      </c>
      <c r="Z1164" s="25">
        <f>IF(AND(P1164=W1164,Q1164=X1164),1,0)</f>
        <v>1</v>
      </c>
      <c r="AA1164" s="25" t="str">
        <f>IF(Z1164=0,"",IF(ISBLANK(VLOOKUP(A1164,Database!A:AA,22,FALSE)),"",VLOOKUP(A1164,Database!A:AA,22,FALSE)))</f>
        <v>Exact</v>
      </c>
      <c r="AB1164" s="25">
        <f ca="1">IFERROR(IF(AND(Y1164&lt;&gt;"",OR(V1164="Terminé",V1164="En cours")),VLOOKUP(AA1164,Setup_ScoreExactBonus!A:D,4,FALSE),0),0)</f>
        <v>0</v>
      </c>
      <c r="AC1164" s="31" t="str">
        <f ca="1">IF(Y1164&lt;&gt;"", Y1164 + IF(Z1164=1,AB1164, 0), "")</f>
        <v/>
      </c>
      <c r="AD1164" s="31">
        <f ca="1">SUMIFS(AC$2:AC1164,D$2:D1164,D1164)*IF(R1164=0,1,2)</f>
        <v>0</v>
      </c>
    </row>
    <row r="1165" spans="1:30" x14ac:dyDescent="0.35">
      <c r="A1165" s="31">
        <f>IF(ISBLANK(B1165),"",COUNTIF(B$2:B1165,B1165))-1</f>
        <v>29</v>
      </c>
      <c r="B1165" s="31">
        <v>33</v>
      </c>
      <c r="C1165" s="10">
        <f>VLOOKUP($A1165,Database!$A:$Y,7,FALSE)</f>
        <v>46192.875</v>
      </c>
      <c r="D1165" s="31" t="str">
        <f>VLOOKUP(Pronostics!$B1165,Setup_MPP!$A:$G,3,FALSE)</f>
        <v>Joueur33</v>
      </c>
      <c r="E1165" s="31" t="str">
        <f>VLOOKUP(Pronostics!$B1165,Setup_MPP!$A:$G,2,FALSE)</f>
        <v>Joueur33</v>
      </c>
      <c r="F1165" s="31" t="str">
        <f>VLOOKUP($B1165,Setup_MPP!$A:$E,4,FALSE)</f>
        <v>#D5D5D5</v>
      </c>
      <c r="G1165" s="31" t="str">
        <f>VLOOKUP($B1165,Setup_MPP!$A:$E,5,FALSE)</f>
        <v>#727272</v>
      </c>
      <c r="H1165" s="31" t="str">
        <f>IFERROR(IF(AND(A1165&gt;=1,A1165&lt;=104),VLOOKUP($A1165,Location!$A:$J,6,FALSE),IF(A1165=0,"Avant l'ouverture",IF(OR(A1165=105,A1165=106),"Bonus"))),"")</f>
        <v>Tour 2</v>
      </c>
      <c r="I1165" s="31" t="str">
        <f>IF(LEFT(H1165,4)="Tour",VLOOKUP(A1165,Database!$A:$C,3,FALSE),"")</f>
        <v>D</v>
      </c>
      <c r="J1165" s="31" t="str">
        <f>VLOOKUP($A1165,Location!$A:$J,7,FALSE)</f>
        <v>Etats-Unis</v>
      </c>
      <c r="K1165" s="31" t="str">
        <f>IFERROR(VLOOKUP(J1165,Setup_Team!$B:$C,2,FALSE), "TDB")</f>
        <v>USA</v>
      </c>
      <c r="L1165" s="31" t="str">
        <f>VLOOKUP($A1165,Location!$A:$J,8,FALSE)</f>
        <v>Australie</v>
      </c>
      <c r="M1165" s="31" t="str">
        <f>IFERROR(VLOOKUP(L1165,Setup_Team!$B:$C,2,FALSE), "TDB")</f>
        <v>AUS</v>
      </c>
      <c r="N1165" s="31" t="str">
        <f>VLOOKUP($A1165,Location!$A:$J,9,FALSE)</f>
        <v>Seattle</v>
      </c>
      <c r="O1165" s="31" t="str">
        <f>VLOOKUP($A1165,Location!$A:$J,10,FALSE)</f>
        <v>Lumen Field</v>
      </c>
      <c r="R1165" s="31">
        <v>0</v>
      </c>
      <c r="S1165" s="25">
        <f>VLOOKUP($A1165,Database!$A:$Y,10,FALSE)</f>
        <v>58</v>
      </c>
      <c r="T1165" s="25">
        <f>VLOOKUP($A1165,Database!$A:$Y,11,FALSE)</f>
        <v>119</v>
      </c>
      <c r="U1165" s="25">
        <f>VLOOKUP($A1165,Database!$A:$Y,12,FALSE)</f>
        <v>153</v>
      </c>
      <c r="V1165" s="25" t="str">
        <f>VLOOKUP(A1165,Database!A:M,13,FALSE)</f>
        <v>À venir</v>
      </c>
      <c r="W1165" s="25" t="str">
        <f>VLOOKUP($A1165,Database!$A:$Y,20,FALSE)</f>
        <v/>
      </c>
      <c r="X1165" s="25" t="str">
        <f>VLOOKUP($A1165,Database!$A:$Y,21,FALSE)</f>
        <v/>
      </c>
      <c r="Y1165" s="25" t="str">
        <f ca="1">IF(C1165&lt;NOW(),IF(AND(P1165&gt;Q1165,W1165&gt;X1165),S1165,IF(AND(P1165=Q1165,W1165=X1165),T1165,IF(AND(P1165&lt;Q1165,W1165&lt;X1165),U1165,0))),"")</f>
        <v/>
      </c>
      <c r="Z1165" s="25">
        <f>IF(AND(P1165=W1165,Q1165=X1165),1,0)</f>
        <v>1</v>
      </c>
      <c r="AA1165" s="25" t="str">
        <f>IF(Z1165=0,"",IF(ISBLANK(VLOOKUP(A1165,Database!A:AA,22,FALSE)),"",VLOOKUP(A1165,Database!A:AA,22,FALSE)))</f>
        <v>Exact</v>
      </c>
      <c r="AB1165" s="25">
        <f ca="1">IFERROR(IF(AND(Y1165&lt;&gt;"",OR(V1165="Terminé",V1165="En cours")),VLOOKUP(AA1165,Setup_ScoreExactBonus!A:D,4,FALSE),0),0)</f>
        <v>0</v>
      </c>
      <c r="AC1165" s="31" t="str">
        <f ca="1">IF(Y1165&lt;&gt;"", Y1165 + IF(Z1165=1,AB1165, 0), "")</f>
        <v/>
      </c>
      <c r="AD1165" s="31">
        <f ca="1">SUMIFS(AC$2:AC1165,D$2:D1165,D1165)*IF(R1165=0,1,2)</f>
        <v>0</v>
      </c>
    </row>
    <row r="1166" spans="1:30" x14ac:dyDescent="0.35">
      <c r="A1166" s="31">
        <f>IF(ISBLANK(B1166),"",COUNTIF(B$2:B1166,B1166))-1</f>
        <v>29</v>
      </c>
      <c r="B1166" s="31">
        <v>34</v>
      </c>
      <c r="C1166" s="10">
        <f>VLOOKUP($A1166,Database!$A:$Y,7,FALSE)</f>
        <v>46192.875</v>
      </c>
      <c r="D1166" s="31" t="str">
        <f>VLOOKUP(Pronostics!$B1166,Setup_MPP!$A:$G,3,FALSE)</f>
        <v>Joueur34</v>
      </c>
      <c r="E1166" s="31" t="str">
        <f>VLOOKUP(Pronostics!$B1166,Setup_MPP!$A:$G,2,FALSE)</f>
        <v>Joueur34</v>
      </c>
      <c r="F1166" s="31" t="str">
        <f>VLOOKUP($B1166,Setup_MPP!$A:$E,4,FALSE)</f>
        <v>#D5D5D5</v>
      </c>
      <c r="G1166" s="31" t="str">
        <f>VLOOKUP($B1166,Setup_MPP!$A:$E,5,FALSE)</f>
        <v>#727272</v>
      </c>
      <c r="H1166" s="31" t="str">
        <f>IFERROR(IF(AND(A1166&gt;=1,A1166&lt;=104),VLOOKUP($A1166,Location!$A:$J,6,FALSE),IF(A1166=0,"Avant l'ouverture",IF(OR(A1166=105,A1166=106),"Bonus"))),"")</f>
        <v>Tour 2</v>
      </c>
      <c r="I1166" s="31" t="str">
        <f>IF(LEFT(H1166,4)="Tour",VLOOKUP(A1166,Database!$A:$C,3,FALSE),"")</f>
        <v>D</v>
      </c>
      <c r="J1166" s="31" t="str">
        <f>VLOOKUP($A1166,Location!$A:$J,7,FALSE)</f>
        <v>Etats-Unis</v>
      </c>
      <c r="K1166" s="31" t="str">
        <f>IFERROR(VLOOKUP(J1166,Setup_Team!$B:$C,2,FALSE), "TDB")</f>
        <v>USA</v>
      </c>
      <c r="L1166" s="31" t="str">
        <f>VLOOKUP($A1166,Location!$A:$J,8,FALSE)</f>
        <v>Australie</v>
      </c>
      <c r="M1166" s="31" t="str">
        <f>IFERROR(VLOOKUP(L1166,Setup_Team!$B:$C,2,FALSE), "TDB")</f>
        <v>AUS</v>
      </c>
      <c r="N1166" s="31" t="str">
        <f>VLOOKUP($A1166,Location!$A:$J,9,FALSE)</f>
        <v>Seattle</v>
      </c>
      <c r="O1166" s="31" t="str">
        <f>VLOOKUP($A1166,Location!$A:$J,10,FALSE)</f>
        <v>Lumen Field</v>
      </c>
      <c r="R1166" s="31">
        <v>0</v>
      </c>
      <c r="S1166" s="25">
        <f>VLOOKUP($A1166,Database!$A:$Y,10,FALSE)</f>
        <v>58</v>
      </c>
      <c r="T1166" s="25">
        <f>VLOOKUP($A1166,Database!$A:$Y,11,FALSE)</f>
        <v>119</v>
      </c>
      <c r="U1166" s="25">
        <f>VLOOKUP($A1166,Database!$A:$Y,12,FALSE)</f>
        <v>153</v>
      </c>
      <c r="V1166" s="25" t="str">
        <f>VLOOKUP(A1166,Database!A:M,13,FALSE)</f>
        <v>À venir</v>
      </c>
      <c r="W1166" s="25" t="str">
        <f>VLOOKUP($A1166,Database!$A:$Y,20,FALSE)</f>
        <v/>
      </c>
      <c r="X1166" s="25" t="str">
        <f>VLOOKUP($A1166,Database!$A:$Y,21,FALSE)</f>
        <v/>
      </c>
      <c r="Y1166" s="25" t="str">
        <f ca="1">IF(C1166&lt;NOW(),IF(AND(P1166&gt;Q1166,W1166&gt;X1166),S1166,IF(AND(P1166=Q1166,W1166=X1166),T1166,IF(AND(P1166&lt;Q1166,W1166&lt;X1166),U1166,0))),"")</f>
        <v/>
      </c>
      <c r="Z1166" s="25">
        <f>IF(AND(P1166=W1166,Q1166=X1166),1,0)</f>
        <v>1</v>
      </c>
      <c r="AA1166" s="25" t="str">
        <f>IF(Z1166=0,"",IF(ISBLANK(VLOOKUP(A1166,Database!A:AA,22,FALSE)),"",VLOOKUP(A1166,Database!A:AA,22,FALSE)))</f>
        <v>Exact</v>
      </c>
      <c r="AB1166" s="25">
        <f ca="1">IFERROR(IF(AND(Y1166&lt;&gt;"",OR(V1166="Terminé",V1166="En cours")),VLOOKUP(AA1166,Setup_ScoreExactBonus!A:D,4,FALSE),0),0)</f>
        <v>0</v>
      </c>
      <c r="AC1166" s="31" t="str">
        <f ca="1">IF(Y1166&lt;&gt;"", Y1166 + IF(Z1166=1,AB1166, 0), "")</f>
        <v/>
      </c>
      <c r="AD1166" s="31">
        <f ca="1">SUMIFS(AC$2:AC1166,D$2:D1166,D1166)*IF(R1166=0,1,2)</f>
        <v>0</v>
      </c>
    </row>
    <row r="1167" spans="1:30" x14ac:dyDescent="0.35">
      <c r="A1167" s="31">
        <f>IF(ISBLANK(B1167),"",COUNTIF(B$2:B1167,B1167))-1</f>
        <v>29</v>
      </c>
      <c r="B1167" s="31">
        <v>35</v>
      </c>
      <c r="C1167" s="10">
        <f>VLOOKUP($A1167,Database!$A:$Y,7,FALSE)</f>
        <v>46192.875</v>
      </c>
      <c r="D1167" s="31" t="str">
        <f>VLOOKUP(Pronostics!$B1167,Setup_MPP!$A:$G,3,FALSE)</f>
        <v>Joueur35</v>
      </c>
      <c r="E1167" s="31" t="str">
        <f>VLOOKUP(Pronostics!$B1167,Setup_MPP!$A:$G,2,FALSE)</f>
        <v>Joueur35</v>
      </c>
      <c r="F1167" s="31" t="str">
        <f>VLOOKUP($B1167,Setup_MPP!$A:$E,4,FALSE)</f>
        <v>#D5D5D5</v>
      </c>
      <c r="G1167" s="31" t="str">
        <f>VLOOKUP($B1167,Setup_MPP!$A:$E,5,FALSE)</f>
        <v>#727272</v>
      </c>
      <c r="H1167" s="31" t="str">
        <f>IFERROR(IF(AND(A1167&gt;=1,A1167&lt;=104),VLOOKUP($A1167,Location!$A:$J,6,FALSE),IF(A1167=0,"Avant l'ouverture",IF(OR(A1167=105,A1167=106),"Bonus"))),"")</f>
        <v>Tour 2</v>
      </c>
      <c r="I1167" s="31" t="str">
        <f>IF(LEFT(H1167,4)="Tour",VLOOKUP(A1167,Database!$A:$C,3,FALSE),"")</f>
        <v>D</v>
      </c>
      <c r="J1167" s="31" t="str">
        <f>VLOOKUP($A1167,Location!$A:$J,7,FALSE)</f>
        <v>Etats-Unis</v>
      </c>
      <c r="K1167" s="31" t="str">
        <f>IFERROR(VLOOKUP(J1167,Setup_Team!$B:$C,2,FALSE), "TDB")</f>
        <v>USA</v>
      </c>
      <c r="L1167" s="31" t="str">
        <f>VLOOKUP($A1167,Location!$A:$J,8,FALSE)</f>
        <v>Australie</v>
      </c>
      <c r="M1167" s="31" t="str">
        <f>IFERROR(VLOOKUP(L1167,Setup_Team!$B:$C,2,FALSE), "TDB")</f>
        <v>AUS</v>
      </c>
      <c r="N1167" s="31" t="str">
        <f>VLOOKUP($A1167,Location!$A:$J,9,FALSE)</f>
        <v>Seattle</v>
      </c>
      <c r="O1167" s="31" t="str">
        <f>VLOOKUP($A1167,Location!$A:$J,10,FALSE)</f>
        <v>Lumen Field</v>
      </c>
      <c r="R1167" s="31">
        <v>0</v>
      </c>
      <c r="S1167" s="25">
        <f>VLOOKUP($A1167,Database!$A:$Y,10,FALSE)</f>
        <v>58</v>
      </c>
      <c r="T1167" s="25">
        <f>VLOOKUP($A1167,Database!$A:$Y,11,FALSE)</f>
        <v>119</v>
      </c>
      <c r="U1167" s="25">
        <f>VLOOKUP($A1167,Database!$A:$Y,12,FALSE)</f>
        <v>153</v>
      </c>
      <c r="V1167" s="25" t="str">
        <f>VLOOKUP(A1167,Database!A:M,13,FALSE)</f>
        <v>À venir</v>
      </c>
      <c r="W1167" s="25" t="str">
        <f>VLOOKUP($A1167,Database!$A:$Y,20,FALSE)</f>
        <v/>
      </c>
      <c r="X1167" s="25" t="str">
        <f>VLOOKUP($A1167,Database!$A:$Y,21,FALSE)</f>
        <v/>
      </c>
      <c r="Y1167" s="25" t="str">
        <f ca="1">IF(C1167&lt;NOW(),IF(AND(P1167&gt;Q1167,W1167&gt;X1167),S1167,IF(AND(P1167=Q1167,W1167=X1167),T1167,IF(AND(P1167&lt;Q1167,W1167&lt;X1167),U1167,0))),"")</f>
        <v/>
      </c>
      <c r="Z1167" s="25">
        <f>IF(AND(P1167=W1167,Q1167=X1167),1,0)</f>
        <v>1</v>
      </c>
      <c r="AA1167" s="25" t="str">
        <f>IF(Z1167=0,"",IF(ISBLANK(VLOOKUP(A1167,Database!A:AA,22,FALSE)),"",VLOOKUP(A1167,Database!A:AA,22,FALSE)))</f>
        <v>Exact</v>
      </c>
      <c r="AB1167" s="25">
        <f ca="1">IFERROR(IF(AND(Y1167&lt;&gt;"",OR(V1167="Terminé",V1167="En cours")),VLOOKUP(AA1167,Setup_ScoreExactBonus!A:D,4,FALSE),0),0)</f>
        <v>0</v>
      </c>
      <c r="AC1167" s="31" t="str">
        <f ca="1">IF(Y1167&lt;&gt;"", Y1167 + IF(Z1167=1,AB1167, 0), "")</f>
        <v/>
      </c>
      <c r="AD1167" s="31">
        <f ca="1">SUMIFS(AC$2:AC1167,D$2:D1167,D1167)*IF(R1167=0,1,2)</f>
        <v>0</v>
      </c>
    </row>
    <row r="1168" spans="1:30" x14ac:dyDescent="0.35">
      <c r="A1168" s="31">
        <f>IF(ISBLANK(B1168),"",COUNTIF(B$2:B1168,B1168))-1</f>
        <v>29</v>
      </c>
      <c r="B1168" s="31">
        <v>36</v>
      </c>
      <c r="C1168" s="10">
        <f>VLOOKUP($A1168,Database!$A:$Y,7,FALSE)</f>
        <v>46192.875</v>
      </c>
      <c r="D1168" s="31" t="str">
        <f>VLOOKUP(Pronostics!$B1168,Setup_MPP!$A:$G,3,FALSE)</f>
        <v>Joueur36</v>
      </c>
      <c r="E1168" s="31" t="str">
        <f>VLOOKUP(Pronostics!$B1168,Setup_MPP!$A:$G,2,FALSE)</f>
        <v>Joueur36</v>
      </c>
      <c r="F1168" s="31" t="str">
        <f>VLOOKUP($B1168,Setup_MPP!$A:$E,4,FALSE)</f>
        <v>#D5D5D5</v>
      </c>
      <c r="G1168" s="31" t="str">
        <f>VLOOKUP($B1168,Setup_MPP!$A:$E,5,FALSE)</f>
        <v>#727272</v>
      </c>
      <c r="H1168" s="31" t="str">
        <f>IFERROR(IF(AND(A1168&gt;=1,A1168&lt;=104),VLOOKUP($A1168,Location!$A:$J,6,FALSE),IF(A1168=0,"Avant l'ouverture",IF(OR(A1168=105,A1168=106),"Bonus"))),"")</f>
        <v>Tour 2</v>
      </c>
      <c r="I1168" s="31" t="str">
        <f>IF(LEFT(H1168,4)="Tour",VLOOKUP(A1168,Database!$A:$C,3,FALSE),"")</f>
        <v>D</v>
      </c>
      <c r="J1168" s="31" t="str">
        <f>VLOOKUP($A1168,Location!$A:$J,7,FALSE)</f>
        <v>Etats-Unis</v>
      </c>
      <c r="K1168" s="31" t="str">
        <f>IFERROR(VLOOKUP(J1168,Setup_Team!$B:$C,2,FALSE), "TDB")</f>
        <v>USA</v>
      </c>
      <c r="L1168" s="31" t="str">
        <f>VLOOKUP($A1168,Location!$A:$J,8,FALSE)</f>
        <v>Australie</v>
      </c>
      <c r="M1168" s="31" t="str">
        <f>IFERROR(VLOOKUP(L1168,Setup_Team!$B:$C,2,FALSE), "TDB")</f>
        <v>AUS</v>
      </c>
      <c r="N1168" s="31" t="str">
        <f>VLOOKUP($A1168,Location!$A:$J,9,FALSE)</f>
        <v>Seattle</v>
      </c>
      <c r="O1168" s="31" t="str">
        <f>VLOOKUP($A1168,Location!$A:$J,10,FALSE)</f>
        <v>Lumen Field</v>
      </c>
      <c r="R1168" s="31">
        <v>0</v>
      </c>
      <c r="S1168" s="25">
        <f>VLOOKUP($A1168,Database!$A:$Y,10,FALSE)</f>
        <v>58</v>
      </c>
      <c r="T1168" s="25">
        <f>VLOOKUP($A1168,Database!$A:$Y,11,FALSE)</f>
        <v>119</v>
      </c>
      <c r="U1168" s="25">
        <f>VLOOKUP($A1168,Database!$A:$Y,12,FALSE)</f>
        <v>153</v>
      </c>
      <c r="V1168" s="25" t="str">
        <f>VLOOKUP(A1168,Database!A:M,13,FALSE)</f>
        <v>À venir</v>
      </c>
      <c r="W1168" s="25" t="str">
        <f>VLOOKUP($A1168,Database!$A:$Y,20,FALSE)</f>
        <v/>
      </c>
      <c r="X1168" s="25" t="str">
        <f>VLOOKUP($A1168,Database!$A:$Y,21,FALSE)</f>
        <v/>
      </c>
      <c r="Y1168" s="25" t="str">
        <f ca="1">IF(C1168&lt;NOW(),IF(AND(P1168&gt;Q1168,W1168&gt;X1168),S1168,IF(AND(P1168=Q1168,W1168=X1168),T1168,IF(AND(P1168&lt;Q1168,W1168&lt;X1168),U1168,0))),"")</f>
        <v/>
      </c>
      <c r="Z1168" s="25">
        <f>IF(AND(P1168=W1168,Q1168=X1168),1,0)</f>
        <v>1</v>
      </c>
      <c r="AA1168" s="25" t="str">
        <f>IF(Z1168=0,"",IF(ISBLANK(VLOOKUP(A1168,Database!A:AA,22,FALSE)),"",VLOOKUP(A1168,Database!A:AA,22,FALSE)))</f>
        <v>Exact</v>
      </c>
      <c r="AB1168" s="25">
        <f ca="1">IFERROR(IF(AND(Y1168&lt;&gt;"",OR(V1168="Terminé",V1168="En cours")),VLOOKUP(AA1168,Setup_ScoreExactBonus!A:D,4,FALSE),0),0)</f>
        <v>0</v>
      </c>
      <c r="AC1168" s="31" t="str">
        <f ca="1">IF(Y1168&lt;&gt;"", Y1168 + IF(Z1168=1,AB1168, 0), "")</f>
        <v/>
      </c>
      <c r="AD1168" s="31">
        <f ca="1">SUMIFS(AC$2:AC1168,D$2:D1168,D1168)*IF(R1168=0,1,2)</f>
        <v>0</v>
      </c>
    </row>
    <row r="1169" spans="1:30" x14ac:dyDescent="0.35">
      <c r="A1169" s="31">
        <f>IF(ISBLANK(B1169),"",COUNTIF(B$2:B1169,B1169))-1</f>
        <v>29</v>
      </c>
      <c r="B1169" s="31">
        <v>37</v>
      </c>
      <c r="C1169" s="10">
        <f>VLOOKUP($A1169,Database!$A:$Y,7,FALSE)</f>
        <v>46192.875</v>
      </c>
      <c r="D1169" s="31" t="str">
        <f>VLOOKUP(Pronostics!$B1169,Setup_MPP!$A:$G,3,FALSE)</f>
        <v>Joueur37</v>
      </c>
      <c r="E1169" s="31" t="str">
        <f>VLOOKUP(Pronostics!$B1169,Setup_MPP!$A:$G,2,FALSE)</f>
        <v>Joueur37</v>
      </c>
      <c r="F1169" s="31" t="str">
        <f>VLOOKUP($B1169,Setup_MPP!$A:$E,4,FALSE)</f>
        <v>#D5D5D5</v>
      </c>
      <c r="G1169" s="31" t="str">
        <f>VLOOKUP($B1169,Setup_MPP!$A:$E,5,FALSE)</f>
        <v>#727272</v>
      </c>
      <c r="H1169" s="31" t="str">
        <f>IFERROR(IF(AND(A1169&gt;=1,A1169&lt;=104),VLOOKUP($A1169,Location!$A:$J,6,FALSE),IF(A1169=0,"Avant l'ouverture",IF(OR(A1169=105,A1169=106),"Bonus"))),"")</f>
        <v>Tour 2</v>
      </c>
      <c r="I1169" s="31" t="str">
        <f>IF(LEFT(H1169,4)="Tour",VLOOKUP(A1169,Database!$A:$C,3,FALSE),"")</f>
        <v>D</v>
      </c>
      <c r="J1169" s="31" t="str">
        <f>VLOOKUP($A1169,Location!$A:$J,7,FALSE)</f>
        <v>Etats-Unis</v>
      </c>
      <c r="K1169" s="31" t="str">
        <f>IFERROR(VLOOKUP(J1169,Setup_Team!$B:$C,2,FALSE), "TDB")</f>
        <v>USA</v>
      </c>
      <c r="L1169" s="31" t="str">
        <f>VLOOKUP($A1169,Location!$A:$J,8,FALSE)</f>
        <v>Australie</v>
      </c>
      <c r="M1169" s="31" t="str">
        <f>IFERROR(VLOOKUP(L1169,Setup_Team!$B:$C,2,FALSE), "TDB")</f>
        <v>AUS</v>
      </c>
      <c r="N1169" s="31" t="str">
        <f>VLOOKUP($A1169,Location!$A:$J,9,FALSE)</f>
        <v>Seattle</v>
      </c>
      <c r="O1169" s="31" t="str">
        <f>VLOOKUP($A1169,Location!$A:$J,10,FALSE)</f>
        <v>Lumen Field</v>
      </c>
      <c r="R1169" s="31">
        <v>0</v>
      </c>
      <c r="S1169" s="25">
        <f>VLOOKUP($A1169,Database!$A:$Y,10,FALSE)</f>
        <v>58</v>
      </c>
      <c r="T1169" s="25">
        <f>VLOOKUP($A1169,Database!$A:$Y,11,FALSE)</f>
        <v>119</v>
      </c>
      <c r="U1169" s="25">
        <f>VLOOKUP($A1169,Database!$A:$Y,12,FALSE)</f>
        <v>153</v>
      </c>
      <c r="V1169" s="25" t="str">
        <f>VLOOKUP(A1169,Database!A:M,13,FALSE)</f>
        <v>À venir</v>
      </c>
      <c r="W1169" s="25" t="str">
        <f>VLOOKUP($A1169,Database!$A:$Y,20,FALSE)</f>
        <v/>
      </c>
      <c r="X1169" s="25" t="str">
        <f>VLOOKUP($A1169,Database!$A:$Y,21,FALSE)</f>
        <v/>
      </c>
      <c r="Y1169" s="25" t="str">
        <f ca="1">IF(C1169&lt;NOW(),IF(AND(P1169&gt;Q1169,W1169&gt;X1169),S1169,IF(AND(P1169=Q1169,W1169=X1169),T1169,IF(AND(P1169&lt;Q1169,W1169&lt;X1169),U1169,0))),"")</f>
        <v/>
      </c>
      <c r="Z1169" s="25">
        <f>IF(AND(P1169=W1169,Q1169=X1169),1,0)</f>
        <v>1</v>
      </c>
      <c r="AA1169" s="25" t="str">
        <f>IF(Z1169=0,"",IF(ISBLANK(VLOOKUP(A1169,Database!A:AA,22,FALSE)),"",VLOOKUP(A1169,Database!A:AA,22,FALSE)))</f>
        <v>Exact</v>
      </c>
      <c r="AB1169" s="25">
        <f ca="1">IFERROR(IF(AND(Y1169&lt;&gt;"",OR(V1169="Terminé",V1169="En cours")),VLOOKUP(AA1169,Setup_ScoreExactBonus!A:D,4,FALSE),0),0)</f>
        <v>0</v>
      </c>
      <c r="AC1169" s="31" t="str">
        <f ca="1">IF(Y1169&lt;&gt;"", Y1169 + IF(Z1169=1,AB1169, 0), "")</f>
        <v/>
      </c>
      <c r="AD1169" s="31">
        <f ca="1">SUMIFS(AC$2:AC1169,D$2:D1169,D1169)*IF(R1169=0,1,2)</f>
        <v>0</v>
      </c>
    </row>
    <row r="1170" spans="1:30" x14ac:dyDescent="0.35">
      <c r="A1170" s="31">
        <f>IF(ISBLANK(B1170),"",COUNTIF(B$2:B1170,B1170))-1</f>
        <v>29</v>
      </c>
      <c r="B1170" s="31">
        <v>38</v>
      </c>
      <c r="C1170" s="10">
        <f>VLOOKUP($A1170,Database!$A:$Y,7,FALSE)</f>
        <v>46192.875</v>
      </c>
      <c r="D1170" s="31" t="str">
        <f>VLOOKUP(Pronostics!$B1170,Setup_MPP!$A:$G,3,FALSE)</f>
        <v>Joueur38</v>
      </c>
      <c r="E1170" s="31" t="str">
        <f>VLOOKUP(Pronostics!$B1170,Setup_MPP!$A:$G,2,FALSE)</f>
        <v>Joueur38</v>
      </c>
      <c r="F1170" s="31" t="str">
        <f>VLOOKUP($B1170,Setup_MPP!$A:$E,4,FALSE)</f>
        <v>#D5D5D5</v>
      </c>
      <c r="G1170" s="31" t="str">
        <f>VLOOKUP($B1170,Setup_MPP!$A:$E,5,FALSE)</f>
        <v>#727272</v>
      </c>
      <c r="H1170" s="31" t="str">
        <f>IFERROR(IF(AND(A1170&gt;=1,A1170&lt;=104),VLOOKUP($A1170,Location!$A:$J,6,FALSE),IF(A1170=0,"Avant l'ouverture",IF(OR(A1170=105,A1170=106),"Bonus"))),"")</f>
        <v>Tour 2</v>
      </c>
      <c r="I1170" s="31" t="str">
        <f>IF(LEFT(H1170,4)="Tour",VLOOKUP(A1170,Database!$A:$C,3,FALSE),"")</f>
        <v>D</v>
      </c>
      <c r="J1170" s="31" t="str">
        <f>VLOOKUP($A1170,Location!$A:$J,7,FALSE)</f>
        <v>Etats-Unis</v>
      </c>
      <c r="K1170" s="31" t="str">
        <f>IFERROR(VLOOKUP(J1170,Setup_Team!$B:$C,2,FALSE), "TDB")</f>
        <v>USA</v>
      </c>
      <c r="L1170" s="31" t="str">
        <f>VLOOKUP($A1170,Location!$A:$J,8,FALSE)</f>
        <v>Australie</v>
      </c>
      <c r="M1170" s="31" t="str">
        <f>IFERROR(VLOOKUP(L1170,Setup_Team!$B:$C,2,FALSE), "TDB")</f>
        <v>AUS</v>
      </c>
      <c r="N1170" s="31" t="str">
        <f>VLOOKUP($A1170,Location!$A:$J,9,FALSE)</f>
        <v>Seattle</v>
      </c>
      <c r="O1170" s="31" t="str">
        <f>VLOOKUP($A1170,Location!$A:$J,10,FALSE)</f>
        <v>Lumen Field</v>
      </c>
      <c r="R1170" s="31">
        <v>0</v>
      </c>
      <c r="S1170" s="25">
        <f>VLOOKUP($A1170,Database!$A:$Y,10,FALSE)</f>
        <v>58</v>
      </c>
      <c r="T1170" s="25">
        <f>VLOOKUP($A1170,Database!$A:$Y,11,FALSE)</f>
        <v>119</v>
      </c>
      <c r="U1170" s="25">
        <f>VLOOKUP($A1170,Database!$A:$Y,12,FALSE)</f>
        <v>153</v>
      </c>
      <c r="V1170" s="25" t="str">
        <f>VLOOKUP(A1170,Database!A:M,13,FALSE)</f>
        <v>À venir</v>
      </c>
      <c r="W1170" s="25" t="str">
        <f>VLOOKUP($A1170,Database!$A:$Y,20,FALSE)</f>
        <v/>
      </c>
      <c r="X1170" s="25" t="str">
        <f>VLOOKUP($A1170,Database!$A:$Y,21,FALSE)</f>
        <v/>
      </c>
      <c r="Y1170" s="25" t="str">
        <f ca="1">IF(C1170&lt;NOW(),IF(AND(P1170&gt;Q1170,W1170&gt;X1170),S1170,IF(AND(P1170=Q1170,W1170=X1170),T1170,IF(AND(P1170&lt;Q1170,W1170&lt;X1170),U1170,0))),"")</f>
        <v/>
      </c>
      <c r="Z1170" s="25">
        <f>IF(AND(P1170=W1170,Q1170=X1170),1,0)</f>
        <v>1</v>
      </c>
      <c r="AA1170" s="25" t="str">
        <f>IF(Z1170=0,"",IF(ISBLANK(VLOOKUP(A1170,Database!A:AA,22,FALSE)),"",VLOOKUP(A1170,Database!A:AA,22,FALSE)))</f>
        <v>Exact</v>
      </c>
      <c r="AB1170" s="25">
        <f ca="1">IFERROR(IF(AND(Y1170&lt;&gt;"",OR(V1170="Terminé",V1170="En cours")),VLOOKUP(AA1170,Setup_ScoreExactBonus!A:D,4,FALSE),0),0)</f>
        <v>0</v>
      </c>
      <c r="AC1170" s="31" t="str">
        <f ca="1">IF(Y1170&lt;&gt;"", Y1170 + IF(Z1170=1,AB1170, 0), "")</f>
        <v/>
      </c>
      <c r="AD1170" s="31">
        <f ca="1">SUMIFS(AC$2:AC1170,D$2:D1170,D1170)*IF(R1170=0,1,2)</f>
        <v>0</v>
      </c>
    </row>
    <row r="1171" spans="1:30" x14ac:dyDescent="0.35">
      <c r="A1171" s="31">
        <f>IF(ISBLANK(B1171),"",COUNTIF(B$2:B1171,B1171))-1</f>
        <v>29</v>
      </c>
      <c r="B1171" s="31">
        <v>39</v>
      </c>
      <c r="C1171" s="10">
        <f>VLOOKUP($A1171,Database!$A:$Y,7,FALSE)</f>
        <v>46192.875</v>
      </c>
      <c r="D1171" s="31" t="str">
        <f>VLOOKUP(Pronostics!$B1171,Setup_MPP!$A:$G,3,FALSE)</f>
        <v>Joueur39</v>
      </c>
      <c r="E1171" s="31" t="str">
        <f>VLOOKUP(Pronostics!$B1171,Setup_MPP!$A:$G,2,FALSE)</f>
        <v>Joueur39</v>
      </c>
      <c r="F1171" s="31" t="str">
        <f>VLOOKUP($B1171,Setup_MPP!$A:$E,4,FALSE)</f>
        <v>#D5D5D5</v>
      </c>
      <c r="G1171" s="31" t="str">
        <f>VLOOKUP($B1171,Setup_MPP!$A:$E,5,FALSE)</f>
        <v>#727272</v>
      </c>
      <c r="H1171" s="31" t="str">
        <f>IFERROR(IF(AND(A1171&gt;=1,A1171&lt;=104),VLOOKUP($A1171,Location!$A:$J,6,FALSE),IF(A1171=0,"Avant l'ouverture",IF(OR(A1171=105,A1171=106),"Bonus"))),"")</f>
        <v>Tour 2</v>
      </c>
      <c r="I1171" s="31" t="str">
        <f>IF(LEFT(H1171,4)="Tour",VLOOKUP(A1171,Database!$A:$C,3,FALSE),"")</f>
        <v>D</v>
      </c>
      <c r="J1171" s="31" t="str">
        <f>VLOOKUP($A1171,Location!$A:$J,7,FALSE)</f>
        <v>Etats-Unis</v>
      </c>
      <c r="K1171" s="31" t="str">
        <f>IFERROR(VLOOKUP(J1171,Setup_Team!$B:$C,2,FALSE), "TDB")</f>
        <v>USA</v>
      </c>
      <c r="L1171" s="31" t="str">
        <f>VLOOKUP($A1171,Location!$A:$J,8,FALSE)</f>
        <v>Australie</v>
      </c>
      <c r="M1171" s="31" t="str">
        <f>IFERROR(VLOOKUP(L1171,Setup_Team!$B:$C,2,FALSE), "TDB")</f>
        <v>AUS</v>
      </c>
      <c r="N1171" s="31" t="str">
        <f>VLOOKUP($A1171,Location!$A:$J,9,FALSE)</f>
        <v>Seattle</v>
      </c>
      <c r="O1171" s="31" t="str">
        <f>VLOOKUP($A1171,Location!$A:$J,10,FALSE)</f>
        <v>Lumen Field</v>
      </c>
      <c r="R1171" s="31">
        <v>0</v>
      </c>
      <c r="S1171" s="25">
        <f>VLOOKUP($A1171,Database!$A:$Y,10,FALSE)</f>
        <v>58</v>
      </c>
      <c r="T1171" s="25">
        <f>VLOOKUP($A1171,Database!$A:$Y,11,FALSE)</f>
        <v>119</v>
      </c>
      <c r="U1171" s="25">
        <f>VLOOKUP($A1171,Database!$A:$Y,12,FALSE)</f>
        <v>153</v>
      </c>
      <c r="V1171" s="25" t="str">
        <f>VLOOKUP(A1171,Database!A:M,13,FALSE)</f>
        <v>À venir</v>
      </c>
      <c r="W1171" s="25" t="str">
        <f>VLOOKUP($A1171,Database!$A:$Y,20,FALSE)</f>
        <v/>
      </c>
      <c r="X1171" s="25" t="str">
        <f>VLOOKUP($A1171,Database!$A:$Y,21,FALSE)</f>
        <v/>
      </c>
      <c r="Y1171" s="25" t="str">
        <f ca="1">IF(C1171&lt;NOW(),IF(AND(P1171&gt;Q1171,W1171&gt;X1171),S1171,IF(AND(P1171=Q1171,W1171=X1171),T1171,IF(AND(P1171&lt;Q1171,W1171&lt;X1171),U1171,0))),"")</f>
        <v/>
      </c>
      <c r="Z1171" s="25">
        <f>IF(AND(P1171=W1171,Q1171=X1171),1,0)</f>
        <v>1</v>
      </c>
      <c r="AA1171" s="25" t="str">
        <f>IF(Z1171=0,"",IF(ISBLANK(VLOOKUP(A1171,Database!A:AA,22,FALSE)),"",VLOOKUP(A1171,Database!A:AA,22,FALSE)))</f>
        <v>Exact</v>
      </c>
      <c r="AB1171" s="25">
        <f ca="1">IFERROR(IF(AND(Y1171&lt;&gt;"",OR(V1171="Terminé",V1171="En cours")),VLOOKUP(AA1171,Setup_ScoreExactBonus!A:D,4,FALSE),0),0)</f>
        <v>0</v>
      </c>
      <c r="AC1171" s="31" t="str">
        <f ca="1">IF(Y1171&lt;&gt;"", Y1171 + IF(Z1171=1,AB1171, 0), "")</f>
        <v/>
      </c>
      <c r="AD1171" s="31">
        <f ca="1">SUMIFS(AC$2:AC1171,D$2:D1171,D1171)*IF(R1171=0,1,2)</f>
        <v>0</v>
      </c>
    </row>
    <row r="1172" spans="1:30" x14ac:dyDescent="0.35">
      <c r="A1172" s="31">
        <f>IF(ISBLANK(B1172),"",COUNTIF(B$2:B1172,B1172))-1</f>
        <v>30</v>
      </c>
      <c r="B1172" s="31">
        <v>1</v>
      </c>
      <c r="C1172" s="10">
        <f>VLOOKUP($A1172,Database!$A:$Y,7,FALSE)</f>
        <v>46193</v>
      </c>
      <c r="D1172" s="31" t="str">
        <f>VLOOKUP(Pronostics!$B1172,Setup_MPP!$A:$G,3,FALSE)</f>
        <v>_Nicolas_LM_</v>
      </c>
      <c r="E1172" s="31" t="str">
        <f>VLOOKUP(Pronostics!$B1172,Setup_MPP!$A:$G,2,FALSE)</f>
        <v>Nicolas LE MOUEL</v>
      </c>
      <c r="F1172" s="31" t="str">
        <f>VLOOKUP($B1172,Setup_MPP!$A:$E,4,FALSE)</f>
        <v>#F7C79D</v>
      </c>
      <c r="G1172" s="31" t="str">
        <f>VLOOKUP($B1172,Setup_MPP!$A:$E,5,FALSE)</f>
        <v>#FFBE85</v>
      </c>
      <c r="H1172" s="31" t="str">
        <f>IFERROR(IF(AND(A1172&gt;=1,A1172&lt;=104),VLOOKUP($A1172,Location!$A:$J,6,FALSE),IF(A1172=0,"Avant l'ouverture",IF(OR(A1172=105,A1172=106),"Bonus"))),"")</f>
        <v>Tour 2</v>
      </c>
      <c r="I1172" s="31" t="str">
        <f>IF(LEFT(H1172,4)="Tour",VLOOKUP(A1172,Database!$A:$C,3,FALSE),"")</f>
        <v>C</v>
      </c>
      <c r="J1172" s="31" t="str">
        <f>VLOOKUP($A1172,Location!$A:$J,7,FALSE)</f>
        <v>Ecosse</v>
      </c>
      <c r="K1172" s="31" t="str">
        <f>IFERROR(VLOOKUP(J1172,Setup_Team!$B:$C,2,FALSE), "TDB")</f>
        <v>SCO</v>
      </c>
      <c r="L1172" s="31" t="str">
        <f>VLOOKUP($A1172,Location!$A:$J,8,FALSE)</f>
        <v>Maroc</v>
      </c>
      <c r="M1172" s="31" t="str">
        <f>IFERROR(VLOOKUP(L1172,Setup_Team!$B:$C,2,FALSE), "TDB")</f>
        <v>MAR</v>
      </c>
      <c r="N1172" s="31" t="str">
        <f>VLOOKUP($A1172,Location!$A:$J,9,FALSE)</f>
        <v>Foxborough</v>
      </c>
      <c r="O1172" s="31" t="str">
        <f>VLOOKUP($A1172,Location!$A:$J,10,FALSE)</f>
        <v>Gillette Stadium</v>
      </c>
      <c r="P1172" s="44"/>
      <c r="Q1172" s="44"/>
      <c r="R1172" s="31">
        <v>0</v>
      </c>
      <c r="S1172" s="25">
        <f>VLOOKUP($A1172,Database!$A:$Y,10,FALSE)</f>
        <v>99</v>
      </c>
      <c r="T1172" s="25">
        <f>VLOOKUP($A1172,Database!$A:$Y,11,FALSE)</f>
        <v>112</v>
      </c>
      <c r="U1172" s="25">
        <f>VLOOKUP($A1172,Database!$A:$Y,12,FALSE)</f>
        <v>91</v>
      </c>
      <c r="V1172" s="25" t="str">
        <f>VLOOKUP(A1172,Database!A:M,13,FALSE)</f>
        <v>À venir</v>
      </c>
      <c r="W1172" s="25" t="str">
        <f>VLOOKUP($A1172,Database!$A:$Y,20,FALSE)</f>
        <v/>
      </c>
      <c r="X1172" s="25" t="str">
        <f>VLOOKUP($A1172,Database!$A:$Y,21,FALSE)</f>
        <v/>
      </c>
      <c r="Y1172" s="25" t="str">
        <f ca="1">IF(C1172&lt;NOW(),IF(AND(P1172&gt;Q1172,W1172&gt;X1172),S1172,IF(AND(P1172=Q1172,W1172=X1172),T1172,IF(AND(P1172&lt;Q1172,W1172&lt;X1172),U1172,0))),"")</f>
        <v/>
      </c>
      <c r="Z1172" s="25">
        <f>IF(AND(P1172=W1172,Q1172=X1172),1,0)</f>
        <v>1</v>
      </c>
      <c r="AA1172" s="25" t="str">
        <f>IF(Z1172=0,"",IF(ISBLANK(VLOOKUP(A1172,Database!A:AA,22,FALSE)),"",VLOOKUP(A1172,Database!A:AA,22,FALSE)))</f>
        <v>Exact</v>
      </c>
      <c r="AB1172" s="25">
        <f ca="1">IFERROR(IF(AND(Y1172&lt;&gt;"",OR(V1172="Terminé",V1172="En cours")),VLOOKUP(AA1172,Setup_ScoreExactBonus!A:D,4,FALSE),0),0)</f>
        <v>0</v>
      </c>
      <c r="AC1172" s="31" t="str">
        <f ca="1">IF(Y1172&lt;&gt;"", Y1172 + IF(Z1172=1,AB1172, 0), "")</f>
        <v/>
      </c>
      <c r="AD1172" s="31">
        <f ca="1">SUMIFS(AC$2:AC1172,D$2:D1172,D1172)*IF(R1172=0,1,2)</f>
        <v>0</v>
      </c>
    </row>
    <row r="1173" spans="1:30" x14ac:dyDescent="0.35">
      <c r="A1173" s="31">
        <f>IF(ISBLANK(B1173),"",COUNTIF(B$2:B1173,B1173))-1</f>
        <v>30</v>
      </c>
      <c r="B1173" s="31">
        <v>2</v>
      </c>
      <c r="C1173" s="10">
        <f>VLOOKUP($A1173,Database!$A:$Y,7,FALSE)</f>
        <v>46193</v>
      </c>
      <c r="D1173" s="31" t="str">
        <f>VLOOKUP(Pronostics!$B1173,Setup_MPP!$A:$G,3,FALSE)</f>
        <v>leaelaz</v>
      </c>
      <c r="E1173" s="31" t="str">
        <f>VLOOKUP(Pronostics!$B1173,Setup_MPP!$A:$G,2,FALSE)</f>
        <v>Léa EL ASERY</v>
      </c>
      <c r="F1173" s="31" t="str">
        <f>VLOOKUP($B1173,Setup_MPP!$A:$E,4,FALSE)</f>
        <v>#FFBEBE</v>
      </c>
      <c r="G1173" s="31" t="str">
        <f>VLOOKUP($B1173,Setup_MPP!$A:$E,5,FALSE)</f>
        <v>#DF6868</v>
      </c>
      <c r="H1173" s="31" t="str">
        <f>IFERROR(IF(AND(A1173&gt;=1,A1173&lt;=104),VLOOKUP($A1173,Location!$A:$J,6,FALSE),IF(A1173=0,"Avant l'ouverture",IF(OR(A1173=105,A1173=106),"Bonus"))),"")</f>
        <v>Tour 2</v>
      </c>
      <c r="I1173" s="31" t="str">
        <f>IF(LEFT(H1173,4)="Tour",VLOOKUP(A1173,Database!$A:$C,3,FALSE),"")</f>
        <v>C</v>
      </c>
      <c r="J1173" s="31" t="str">
        <f>VLOOKUP($A1173,Location!$A:$J,7,FALSE)</f>
        <v>Ecosse</v>
      </c>
      <c r="K1173" s="31" t="str">
        <f>IFERROR(VLOOKUP(J1173,Setup_Team!$B:$C,2,FALSE), "TDB")</f>
        <v>SCO</v>
      </c>
      <c r="L1173" s="31" t="str">
        <f>VLOOKUP($A1173,Location!$A:$J,8,FALSE)</f>
        <v>Maroc</v>
      </c>
      <c r="M1173" s="31" t="str">
        <f>IFERROR(VLOOKUP(L1173,Setup_Team!$B:$C,2,FALSE), "TDB")</f>
        <v>MAR</v>
      </c>
      <c r="N1173" s="31" t="str">
        <f>VLOOKUP($A1173,Location!$A:$J,9,FALSE)</f>
        <v>Foxborough</v>
      </c>
      <c r="O1173" s="31" t="str">
        <f>VLOOKUP($A1173,Location!$A:$J,10,FALSE)</f>
        <v>Gillette Stadium</v>
      </c>
      <c r="R1173" s="31">
        <v>0</v>
      </c>
      <c r="S1173" s="25">
        <f>VLOOKUP($A1173,Database!$A:$Y,10,FALSE)</f>
        <v>99</v>
      </c>
      <c r="T1173" s="25">
        <f>VLOOKUP($A1173,Database!$A:$Y,11,FALSE)</f>
        <v>112</v>
      </c>
      <c r="U1173" s="25">
        <f>VLOOKUP($A1173,Database!$A:$Y,12,FALSE)</f>
        <v>91</v>
      </c>
      <c r="V1173" s="25" t="str">
        <f>VLOOKUP(A1173,Database!A:M,13,FALSE)</f>
        <v>À venir</v>
      </c>
      <c r="W1173" s="25" t="str">
        <f>VLOOKUP($A1173,Database!$A:$Y,20,FALSE)</f>
        <v/>
      </c>
      <c r="X1173" s="25" t="str">
        <f>VLOOKUP($A1173,Database!$A:$Y,21,FALSE)</f>
        <v/>
      </c>
      <c r="Y1173" s="25" t="str">
        <f ca="1">IF(C1173&lt;NOW(),IF(AND(P1173&gt;Q1173,W1173&gt;X1173),S1173,IF(AND(P1173=Q1173,W1173=X1173),T1173,IF(AND(P1173&lt;Q1173,W1173&lt;X1173),U1173,0))),"")</f>
        <v/>
      </c>
      <c r="Z1173" s="25">
        <f>IF(AND(P1173=W1173,Q1173=X1173),1,0)</f>
        <v>1</v>
      </c>
      <c r="AA1173" s="25" t="str">
        <f>IF(Z1173=0,"",IF(ISBLANK(VLOOKUP(A1173,Database!A:AA,22,FALSE)),"",VLOOKUP(A1173,Database!A:AA,22,FALSE)))</f>
        <v>Exact</v>
      </c>
      <c r="AB1173" s="25">
        <f ca="1">IFERROR(IF(AND(Y1173&lt;&gt;"",OR(V1173="Terminé",V1173="En cours")),VLOOKUP(AA1173,Setup_ScoreExactBonus!A:D,4,FALSE),0),0)</f>
        <v>0</v>
      </c>
      <c r="AC1173" s="31" t="str">
        <f ca="1">IF(Y1173&lt;&gt;"", Y1173 + IF(Z1173=1,AB1173, 0), "")</f>
        <v/>
      </c>
      <c r="AD1173" s="31">
        <f ca="1">SUMIFS(AC$2:AC1173,D$2:D1173,D1173)*IF(R1173=0,1,2)</f>
        <v>0</v>
      </c>
    </row>
    <row r="1174" spans="1:30" x14ac:dyDescent="0.35">
      <c r="A1174" s="31">
        <f>IF(ISBLANK(B1174),"",COUNTIF(B$2:B1174,B1174))-1</f>
        <v>30</v>
      </c>
      <c r="B1174" s="31">
        <v>3</v>
      </c>
      <c r="C1174" s="10">
        <f>VLOOKUP($A1174,Database!$A:$Y,7,FALSE)</f>
        <v>46193</v>
      </c>
      <c r="D1174" s="31" t="str">
        <f>VLOOKUP(Pronostics!$B1174,Setup_MPP!$A:$G,3,FALSE)</f>
        <v>PasMetalleux</v>
      </c>
      <c r="E1174" s="31" t="str">
        <f>VLOOKUP(Pronostics!$B1174,Setup_MPP!$A:$G,2,FALSE)</f>
        <v>Elwenn JOUBREL</v>
      </c>
      <c r="F1174" s="31" t="str">
        <f>VLOOKUP($B1174,Setup_MPP!$A:$E,4,FALSE)</f>
        <v>#F5C7FC</v>
      </c>
      <c r="G1174" s="31" t="str">
        <f>VLOOKUP($B1174,Setup_MPP!$A:$E,5,FALSE)</f>
        <v>#C489CF</v>
      </c>
      <c r="H1174" s="31" t="str">
        <f>IFERROR(IF(AND(A1174&gt;=1,A1174&lt;=104),VLOOKUP($A1174,Location!$A:$J,6,FALSE),IF(A1174=0,"Avant l'ouverture",IF(OR(A1174=105,A1174=106),"Bonus"))),"")</f>
        <v>Tour 2</v>
      </c>
      <c r="I1174" s="31" t="str">
        <f>IF(LEFT(H1174,4)="Tour",VLOOKUP(A1174,Database!$A:$C,3,FALSE),"")</f>
        <v>C</v>
      </c>
      <c r="J1174" s="31" t="str">
        <f>VLOOKUP($A1174,Location!$A:$J,7,FALSE)</f>
        <v>Ecosse</v>
      </c>
      <c r="K1174" s="31" t="str">
        <f>IFERROR(VLOOKUP(J1174,Setup_Team!$B:$C,2,FALSE), "TDB")</f>
        <v>SCO</v>
      </c>
      <c r="L1174" s="31" t="str">
        <f>VLOOKUP($A1174,Location!$A:$J,8,FALSE)</f>
        <v>Maroc</v>
      </c>
      <c r="M1174" s="31" t="str">
        <f>IFERROR(VLOOKUP(L1174,Setup_Team!$B:$C,2,FALSE), "TDB")</f>
        <v>MAR</v>
      </c>
      <c r="N1174" s="31" t="str">
        <f>VLOOKUP($A1174,Location!$A:$J,9,FALSE)</f>
        <v>Foxborough</v>
      </c>
      <c r="O1174" s="31" t="str">
        <f>VLOOKUP($A1174,Location!$A:$J,10,FALSE)</f>
        <v>Gillette Stadium</v>
      </c>
      <c r="R1174" s="31">
        <v>0</v>
      </c>
      <c r="S1174" s="25">
        <f>VLOOKUP($A1174,Database!$A:$Y,10,FALSE)</f>
        <v>99</v>
      </c>
      <c r="T1174" s="25">
        <f>VLOOKUP($A1174,Database!$A:$Y,11,FALSE)</f>
        <v>112</v>
      </c>
      <c r="U1174" s="25">
        <f>VLOOKUP($A1174,Database!$A:$Y,12,FALSE)</f>
        <v>91</v>
      </c>
      <c r="V1174" s="25" t="str">
        <f>VLOOKUP(A1174,Database!A:M,13,FALSE)</f>
        <v>À venir</v>
      </c>
      <c r="W1174" s="25" t="str">
        <f>VLOOKUP($A1174,Database!$A:$Y,20,FALSE)</f>
        <v/>
      </c>
      <c r="X1174" s="25" t="str">
        <f>VLOOKUP($A1174,Database!$A:$Y,21,FALSE)</f>
        <v/>
      </c>
      <c r="Y1174" s="25" t="str">
        <f ca="1">IF(C1174&lt;NOW(),IF(AND(P1174&gt;Q1174,W1174&gt;X1174),S1174,IF(AND(P1174=Q1174,W1174=X1174),T1174,IF(AND(P1174&lt;Q1174,W1174&lt;X1174),U1174,0))),"")</f>
        <v/>
      </c>
      <c r="Z1174" s="25">
        <f>IF(AND(P1174=W1174,Q1174=X1174),1,0)</f>
        <v>1</v>
      </c>
      <c r="AA1174" s="25" t="str">
        <f>IF(Z1174=0,"",IF(ISBLANK(VLOOKUP(A1174,Database!A:AA,22,FALSE)),"",VLOOKUP(A1174,Database!A:AA,22,FALSE)))</f>
        <v>Exact</v>
      </c>
      <c r="AB1174" s="25">
        <f ca="1">IFERROR(IF(AND(Y1174&lt;&gt;"",OR(V1174="Terminé",V1174="En cours")),VLOOKUP(AA1174,Setup_ScoreExactBonus!A:D,4,FALSE),0),0)</f>
        <v>0</v>
      </c>
      <c r="AC1174" s="31" t="str">
        <f ca="1">IF(Y1174&lt;&gt;"", Y1174 + IF(Z1174=1,AB1174, 0), "")</f>
        <v/>
      </c>
      <c r="AD1174" s="31">
        <f ca="1">SUMIFS(AC$2:AC1174,D$2:D1174,D1174)*IF(R1174=0,1,2)</f>
        <v>0</v>
      </c>
    </row>
    <row r="1175" spans="1:30" x14ac:dyDescent="0.35">
      <c r="A1175" s="31">
        <f>IF(ISBLANK(B1175),"",COUNTIF(B$2:B1175,B1175))-1</f>
        <v>30</v>
      </c>
      <c r="B1175" s="31">
        <v>4</v>
      </c>
      <c r="C1175" s="10">
        <f>VLOOKUP($A1175,Database!$A:$Y,7,FALSE)</f>
        <v>46193</v>
      </c>
      <c r="D1175" s="31" t="str">
        <f>VLOOKUP(Pronostics!$B1175,Setup_MPP!$A:$G,3,FALSE)</f>
        <v>Popo444</v>
      </c>
      <c r="E1175" s="31" t="str">
        <f>VLOOKUP(Pronostics!$B1175,Setup_MPP!$A:$G,2,FALSE)</f>
        <v>Pauline OLIVIER</v>
      </c>
      <c r="F1175" s="31" t="str">
        <f>VLOOKUP($B1175,Setup_MPP!$A:$E,4,FALSE)</f>
        <v>#A5EA7F</v>
      </c>
      <c r="G1175" s="31" t="str">
        <f>VLOOKUP($B1175,Setup_MPP!$A:$E,5,FALSE)</f>
        <v>#80C65A</v>
      </c>
      <c r="H1175" s="31" t="str">
        <f>IFERROR(IF(AND(A1175&gt;=1,A1175&lt;=104),VLOOKUP($A1175,Location!$A:$J,6,FALSE),IF(A1175=0,"Avant l'ouverture",IF(OR(A1175=105,A1175=106),"Bonus"))),"")</f>
        <v>Tour 2</v>
      </c>
      <c r="I1175" s="31" t="str">
        <f>IF(LEFT(H1175,4)="Tour",VLOOKUP(A1175,Database!$A:$C,3,FALSE),"")</f>
        <v>C</v>
      </c>
      <c r="J1175" s="31" t="str">
        <f>VLOOKUP($A1175,Location!$A:$J,7,FALSE)</f>
        <v>Ecosse</v>
      </c>
      <c r="K1175" s="31" t="str">
        <f>IFERROR(VLOOKUP(J1175,Setup_Team!$B:$C,2,FALSE), "TDB")</f>
        <v>SCO</v>
      </c>
      <c r="L1175" s="31" t="str">
        <f>VLOOKUP($A1175,Location!$A:$J,8,FALSE)</f>
        <v>Maroc</v>
      </c>
      <c r="M1175" s="31" t="str">
        <f>IFERROR(VLOOKUP(L1175,Setup_Team!$B:$C,2,FALSE), "TDB")</f>
        <v>MAR</v>
      </c>
      <c r="N1175" s="31" t="str">
        <f>VLOOKUP($A1175,Location!$A:$J,9,FALSE)</f>
        <v>Foxborough</v>
      </c>
      <c r="O1175" s="31" t="str">
        <f>VLOOKUP($A1175,Location!$A:$J,10,FALSE)</f>
        <v>Gillette Stadium</v>
      </c>
      <c r="R1175" s="31">
        <v>0</v>
      </c>
      <c r="S1175" s="25">
        <f>VLOOKUP($A1175,Database!$A:$Y,10,FALSE)</f>
        <v>99</v>
      </c>
      <c r="T1175" s="25">
        <f>VLOOKUP($A1175,Database!$A:$Y,11,FALSE)</f>
        <v>112</v>
      </c>
      <c r="U1175" s="25">
        <f>VLOOKUP($A1175,Database!$A:$Y,12,FALSE)</f>
        <v>91</v>
      </c>
      <c r="V1175" s="25" t="str">
        <f>VLOOKUP(A1175,Database!A:M,13,FALSE)</f>
        <v>À venir</v>
      </c>
      <c r="W1175" s="25" t="str">
        <f>VLOOKUP($A1175,Database!$A:$Y,20,FALSE)</f>
        <v/>
      </c>
      <c r="X1175" s="25" t="str">
        <f>VLOOKUP($A1175,Database!$A:$Y,21,FALSE)</f>
        <v/>
      </c>
      <c r="Y1175" s="25" t="str">
        <f ca="1">IF(C1175&lt;NOW(),IF(AND(P1175&gt;Q1175,W1175&gt;X1175),S1175,IF(AND(P1175=Q1175,W1175=X1175),T1175,IF(AND(P1175&lt;Q1175,W1175&lt;X1175),U1175,0))),"")</f>
        <v/>
      </c>
      <c r="Z1175" s="25">
        <f>IF(AND(P1175=W1175,Q1175=X1175),1,0)</f>
        <v>1</v>
      </c>
      <c r="AA1175" s="25" t="str">
        <f>IF(Z1175=0,"",IF(ISBLANK(VLOOKUP(A1175,Database!A:AA,22,FALSE)),"",VLOOKUP(A1175,Database!A:AA,22,FALSE)))</f>
        <v>Exact</v>
      </c>
      <c r="AB1175" s="25">
        <f ca="1">IFERROR(IF(AND(Y1175&lt;&gt;"",OR(V1175="Terminé",V1175="En cours")),VLOOKUP(AA1175,Setup_ScoreExactBonus!A:D,4,FALSE),0),0)</f>
        <v>0</v>
      </c>
      <c r="AC1175" s="31" t="str">
        <f ca="1">IF(Y1175&lt;&gt;"", Y1175 + IF(Z1175=1,AB1175, 0), "")</f>
        <v/>
      </c>
      <c r="AD1175" s="31">
        <f ca="1">SUMIFS(AC$2:AC1175,D$2:D1175,D1175)*IF(R1175=0,1,2)</f>
        <v>0</v>
      </c>
    </row>
    <row r="1176" spans="1:30" x14ac:dyDescent="0.35">
      <c r="A1176" s="31">
        <f>IF(ISBLANK(B1176),"",COUNTIF(B$2:B1176,B1176))-1</f>
        <v>30</v>
      </c>
      <c r="B1176" s="31">
        <v>5</v>
      </c>
      <c r="C1176" s="10">
        <f>VLOOKUP($A1176,Database!$A:$Y,7,FALSE)</f>
        <v>46193</v>
      </c>
      <c r="D1176" s="31" t="str">
        <f>VLOOKUP(Pronostics!$B1176,Setup_MPP!$A:$G,3,FALSE)</f>
        <v>_Jujul</v>
      </c>
      <c r="E1176" s="31" t="str">
        <f>VLOOKUP(Pronostics!$B1176,Setup_MPP!$A:$G,2,FALSE)</f>
        <v>Julie BOISSIERE</v>
      </c>
      <c r="F1176" s="31" t="str">
        <f>VLOOKUP($B1176,Setup_MPP!$A:$E,4,FALSE)</f>
        <v>#D890FF</v>
      </c>
      <c r="G1176" s="31" t="str">
        <f>VLOOKUP($B1176,Setup_MPP!$A:$E,5,FALSE)</f>
        <v>#B750EF</v>
      </c>
      <c r="H1176" s="31" t="str">
        <f>IFERROR(IF(AND(A1176&gt;=1,A1176&lt;=104),VLOOKUP($A1176,Location!$A:$J,6,FALSE),IF(A1176=0,"Avant l'ouverture",IF(OR(A1176=105,A1176=106),"Bonus"))),"")</f>
        <v>Tour 2</v>
      </c>
      <c r="I1176" s="31" t="str">
        <f>IF(LEFT(H1176,4)="Tour",VLOOKUP(A1176,Database!$A:$C,3,FALSE),"")</f>
        <v>C</v>
      </c>
      <c r="J1176" s="31" t="str">
        <f>VLOOKUP($A1176,Location!$A:$J,7,FALSE)</f>
        <v>Ecosse</v>
      </c>
      <c r="K1176" s="31" t="str">
        <f>IFERROR(VLOOKUP(J1176,Setup_Team!$B:$C,2,FALSE), "TDB")</f>
        <v>SCO</v>
      </c>
      <c r="L1176" s="31" t="str">
        <f>VLOOKUP($A1176,Location!$A:$J,8,FALSE)</f>
        <v>Maroc</v>
      </c>
      <c r="M1176" s="31" t="str">
        <f>IFERROR(VLOOKUP(L1176,Setup_Team!$B:$C,2,FALSE), "TDB")</f>
        <v>MAR</v>
      </c>
      <c r="N1176" s="31" t="str">
        <f>VLOOKUP($A1176,Location!$A:$J,9,FALSE)</f>
        <v>Foxborough</v>
      </c>
      <c r="O1176" s="31" t="str">
        <f>VLOOKUP($A1176,Location!$A:$J,10,FALSE)</f>
        <v>Gillette Stadium</v>
      </c>
      <c r="R1176" s="31">
        <v>0</v>
      </c>
      <c r="S1176" s="25">
        <f>VLOOKUP($A1176,Database!$A:$Y,10,FALSE)</f>
        <v>99</v>
      </c>
      <c r="T1176" s="25">
        <f>VLOOKUP($A1176,Database!$A:$Y,11,FALSE)</f>
        <v>112</v>
      </c>
      <c r="U1176" s="25">
        <f>VLOOKUP($A1176,Database!$A:$Y,12,FALSE)</f>
        <v>91</v>
      </c>
      <c r="V1176" s="25" t="str">
        <f>VLOOKUP(A1176,Database!A:M,13,FALSE)</f>
        <v>À venir</v>
      </c>
      <c r="W1176" s="25" t="str">
        <f>VLOOKUP($A1176,Database!$A:$Y,20,FALSE)</f>
        <v/>
      </c>
      <c r="X1176" s="25" t="str">
        <f>VLOOKUP($A1176,Database!$A:$Y,21,FALSE)</f>
        <v/>
      </c>
      <c r="Y1176" s="25" t="str">
        <f ca="1">IF(C1176&lt;NOW(),IF(AND(P1176&gt;Q1176,W1176&gt;X1176),S1176,IF(AND(P1176=Q1176,W1176=X1176),T1176,IF(AND(P1176&lt;Q1176,W1176&lt;X1176),U1176,0))),"")</f>
        <v/>
      </c>
      <c r="Z1176" s="25">
        <f>IF(AND(P1176=W1176,Q1176=X1176),1,0)</f>
        <v>1</v>
      </c>
      <c r="AA1176" s="25" t="str">
        <f>IF(Z1176=0,"",IF(ISBLANK(VLOOKUP(A1176,Database!A:AA,22,FALSE)),"",VLOOKUP(A1176,Database!A:AA,22,FALSE)))</f>
        <v>Exact</v>
      </c>
      <c r="AB1176" s="25">
        <f ca="1">IFERROR(IF(AND(Y1176&lt;&gt;"",OR(V1176="Terminé",V1176="En cours")),VLOOKUP(AA1176,Setup_ScoreExactBonus!A:D,4,FALSE),0),0)</f>
        <v>0</v>
      </c>
      <c r="AC1176" s="31" t="str">
        <f ca="1">IF(Y1176&lt;&gt;"", Y1176 + IF(Z1176=1,AB1176, 0), "")</f>
        <v/>
      </c>
      <c r="AD1176" s="31">
        <f ca="1">SUMIFS(AC$2:AC1176,D$2:D1176,D1176)*IF(R1176=0,1,2)</f>
        <v>0</v>
      </c>
    </row>
    <row r="1177" spans="1:30" x14ac:dyDescent="0.35">
      <c r="A1177" s="31">
        <f>IF(ISBLANK(B1177),"",COUNTIF(B$2:B1177,B1177))-1</f>
        <v>30</v>
      </c>
      <c r="B1177" s="31">
        <v>6</v>
      </c>
      <c r="C1177" s="10">
        <f>VLOOKUP($A1177,Database!$A:$Y,7,FALSE)</f>
        <v>46193</v>
      </c>
      <c r="D1177" s="31" t="str">
        <f>VLOOKUP(Pronostics!$B1177,Setup_MPP!$A:$G,3,FALSE)</f>
        <v>Julay</v>
      </c>
      <c r="E1177" s="31" t="str">
        <f>VLOOKUP(Pronostics!$B1177,Setup_MPP!$A:$G,2,FALSE)</f>
        <v>Julie BOUCHARD</v>
      </c>
      <c r="F1177" s="31" t="str">
        <f>VLOOKUP($B1177,Setup_MPP!$A:$E,4,FALSE)</f>
        <v>#A6F7B1</v>
      </c>
      <c r="G1177" s="31" t="str">
        <f>VLOOKUP($B1177,Setup_MPP!$A:$E,5,FALSE)</f>
        <v>#6EC179</v>
      </c>
      <c r="H1177" s="31" t="str">
        <f>IFERROR(IF(AND(A1177&gt;=1,A1177&lt;=104),VLOOKUP($A1177,Location!$A:$J,6,FALSE),IF(A1177=0,"Avant l'ouverture",IF(OR(A1177=105,A1177=106),"Bonus"))),"")</f>
        <v>Tour 2</v>
      </c>
      <c r="I1177" s="31" t="str">
        <f>IF(LEFT(H1177,4)="Tour",VLOOKUP(A1177,Database!$A:$C,3,FALSE),"")</f>
        <v>C</v>
      </c>
      <c r="J1177" s="31" t="str">
        <f>VLOOKUP($A1177,Location!$A:$J,7,FALSE)</f>
        <v>Ecosse</v>
      </c>
      <c r="K1177" s="31" t="str">
        <f>IFERROR(VLOOKUP(J1177,Setup_Team!$B:$C,2,FALSE), "TDB")</f>
        <v>SCO</v>
      </c>
      <c r="L1177" s="31" t="str">
        <f>VLOOKUP($A1177,Location!$A:$J,8,FALSE)</f>
        <v>Maroc</v>
      </c>
      <c r="M1177" s="31" t="str">
        <f>IFERROR(VLOOKUP(L1177,Setup_Team!$B:$C,2,FALSE), "TDB")</f>
        <v>MAR</v>
      </c>
      <c r="N1177" s="31" t="str">
        <f>VLOOKUP($A1177,Location!$A:$J,9,FALSE)</f>
        <v>Foxborough</v>
      </c>
      <c r="O1177" s="31" t="str">
        <f>VLOOKUP($A1177,Location!$A:$J,10,FALSE)</f>
        <v>Gillette Stadium</v>
      </c>
      <c r="R1177" s="31">
        <v>0</v>
      </c>
      <c r="S1177" s="25">
        <f>VLOOKUP($A1177,Database!$A:$Y,10,FALSE)</f>
        <v>99</v>
      </c>
      <c r="T1177" s="25">
        <f>VLOOKUP($A1177,Database!$A:$Y,11,FALSE)</f>
        <v>112</v>
      </c>
      <c r="U1177" s="25">
        <f>VLOOKUP($A1177,Database!$A:$Y,12,FALSE)</f>
        <v>91</v>
      </c>
      <c r="V1177" s="25" t="str">
        <f>VLOOKUP(A1177,Database!A:M,13,FALSE)</f>
        <v>À venir</v>
      </c>
      <c r="W1177" s="25" t="str">
        <f>VLOOKUP($A1177,Database!$A:$Y,20,FALSE)</f>
        <v/>
      </c>
      <c r="X1177" s="25" t="str">
        <f>VLOOKUP($A1177,Database!$A:$Y,21,FALSE)</f>
        <v/>
      </c>
      <c r="Y1177" s="25" t="str">
        <f ca="1">IF(C1177&lt;NOW(),IF(AND(P1177&gt;Q1177,W1177&gt;X1177),S1177,IF(AND(P1177=Q1177,W1177=X1177),T1177,IF(AND(P1177&lt;Q1177,W1177&lt;X1177),U1177,0))),"")</f>
        <v/>
      </c>
      <c r="Z1177" s="25">
        <f>IF(AND(P1177=W1177,Q1177=X1177),1,0)</f>
        <v>1</v>
      </c>
      <c r="AA1177" s="25" t="str">
        <f>IF(Z1177=0,"",IF(ISBLANK(VLOOKUP(A1177,Database!A:AA,22,FALSE)),"",VLOOKUP(A1177,Database!A:AA,22,FALSE)))</f>
        <v>Exact</v>
      </c>
      <c r="AB1177" s="25">
        <f ca="1">IFERROR(IF(AND(Y1177&lt;&gt;"",OR(V1177="Terminé",V1177="En cours")),VLOOKUP(AA1177,Setup_ScoreExactBonus!A:D,4,FALSE),0),0)</f>
        <v>0</v>
      </c>
      <c r="AC1177" s="31" t="str">
        <f ca="1">IF(Y1177&lt;&gt;"", Y1177 + IF(Z1177=1,AB1177, 0), "")</f>
        <v/>
      </c>
      <c r="AD1177" s="31">
        <f ca="1">SUMIFS(AC$2:AC1177,D$2:D1177,D1177)*IF(R1177=0,1,2)</f>
        <v>0</v>
      </c>
    </row>
    <row r="1178" spans="1:30" x14ac:dyDescent="0.35">
      <c r="A1178" s="31">
        <f>IF(ISBLANK(B1178),"",COUNTIF(B$2:B1178,B1178))-1</f>
        <v>30</v>
      </c>
      <c r="B1178" s="31">
        <v>7</v>
      </c>
      <c r="C1178" s="10">
        <f>VLOOKUP($A1178,Database!$A:$Y,7,FALSE)</f>
        <v>46193</v>
      </c>
      <c r="D1178" s="31" t="str">
        <f>VLOOKUP(Pronostics!$B1178,Setup_MPP!$A:$G,3,FALSE)</f>
        <v>__Vince__</v>
      </c>
      <c r="E1178" s="31" t="str">
        <f>VLOOKUP(Pronostics!$B1178,Setup_MPP!$A:$G,2,FALSE)</f>
        <v>Vincent FRAYSSE</v>
      </c>
      <c r="F1178" s="31" t="str">
        <f>VLOOKUP($B1178,Setup_MPP!$A:$E,4,FALSE)</f>
        <v>#B2EAE8</v>
      </c>
      <c r="G1178" s="31" t="str">
        <f>VLOOKUP($B1178,Setup_MPP!$A:$E,5,FALSE)</f>
        <v>#6CB4B1</v>
      </c>
      <c r="H1178" s="31" t="str">
        <f>IFERROR(IF(AND(A1178&gt;=1,A1178&lt;=104),VLOOKUP($A1178,Location!$A:$J,6,FALSE),IF(A1178=0,"Avant l'ouverture",IF(OR(A1178=105,A1178=106),"Bonus"))),"")</f>
        <v>Tour 2</v>
      </c>
      <c r="I1178" s="31" t="str">
        <f>IF(LEFT(H1178,4)="Tour",VLOOKUP(A1178,Database!$A:$C,3,FALSE),"")</f>
        <v>C</v>
      </c>
      <c r="J1178" s="31" t="str">
        <f>VLOOKUP($A1178,Location!$A:$J,7,FALSE)</f>
        <v>Ecosse</v>
      </c>
      <c r="K1178" s="31" t="str">
        <f>IFERROR(VLOOKUP(J1178,Setup_Team!$B:$C,2,FALSE), "TDB")</f>
        <v>SCO</v>
      </c>
      <c r="L1178" s="31" t="str">
        <f>VLOOKUP($A1178,Location!$A:$J,8,FALSE)</f>
        <v>Maroc</v>
      </c>
      <c r="M1178" s="31" t="str">
        <f>IFERROR(VLOOKUP(L1178,Setup_Team!$B:$C,2,FALSE), "TDB")</f>
        <v>MAR</v>
      </c>
      <c r="N1178" s="31" t="str">
        <f>VLOOKUP($A1178,Location!$A:$J,9,FALSE)</f>
        <v>Foxborough</v>
      </c>
      <c r="O1178" s="31" t="str">
        <f>VLOOKUP($A1178,Location!$A:$J,10,FALSE)</f>
        <v>Gillette Stadium</v>
      </c>
      <c r="R1178" s="31">
        <v>0</v>
      </c>
      <c r="S1178" s="25">
        <f>VLOOKUP($A1178,Database!$A:$Y,10,FALSE)</f>
        <v>99</v>
      </c>
      <c r="T1178" s="25">
        <f>VLOOKUP($A1178,Database!$A:$Y,11,FALSE)</f>
        <v>112</v>
      </c>
      <c r="U1178" s="25">
        <f>VLOOKUP($A1178,Database!$A:$Y,12,FALSE)</f>
        <v>91</v>
      </c>
      <c r="V1178" s="25" t="str">
        <f>VLOOKUP(A1178,Database!A:M,13,FALSE)</f>
        <v>À venir</v>
      </c>
      <c r="W1178" s="25" t="str">
        <f>VLOOKUP($A1178,Database!$A:$Y,20,FALSE)</f>
        <v/>
      </c>
      <c r="X1178" s="25" t="str">
        <f>VLOOKUP($A1178,Database!$A:$Y,21,FALSE)</f>
        <v/>
      </c>
      <c r="Y1178" s="25" t="str">
        <f ca="1">IF(C1178&lt;NOW(),IF(AND(P1178&gt;Q1178,W1178&gt;X1178),S1178,IF(AND(P1178=Q1178,W1178=X1178),T1178,IF(AND(P1178&lt;Q1178,W1178&lt;X1178),U1178,0))),"")</f>
        <v/>
      </c>
      <c r="Z1178" s="25">
        <f>IF(AND(P1178=W1178,Q1178=X1178),1,0)</f>
        <v>1</v>
      </c>
      <c r="AA1178" s="25" t="str">
        <f>IF(Z1178=0,"",IF(ISBLANK(VLOOKUP(A1178,Database!A:AA,22,FALSE)),"",VLOOKUP(A1178,Database!A:AA,22,FALSE)))</f>
        <v>Exact</v>
      </c>
      <c r="AB1178" s="25">
        <f ca="1">IFERROR(IF(AND(Y1178&lt;&gt;"",OR(V1178="Terminé",V1178="En cours")),VLOOKUP(AA1178,Setup_ScoreExactBonus!A:D,4,FALSE),0),0)</f>
        <v>0</v>
      </c>
      <c r="AC1178" s="31" t="str">
        <f ca="1">IF(Y1178&lt;&gt;"", Y1178 + IF(Z1178=1,AB1178, 0), "")</f>
        <v/>
      </c>
      <c r="AD1178" s="31">
        <f ca="1">SUMIFS(AC$2:AC1178,D$2:D1178,D1178)*IF(R1178=0,1,2)</f>
        <v>0</v>
      </c>
    </row>
    <row r="1179" spans="1:30" x14ac:dyDescent="0.35">
      <c r="A1179" s="31">
        <f>IF(ISBLANK(B1179),"",COUNTIF(B$2:B1179,B1179))-1</f>
        <v>30</v>
      </c>
      <c r="B1179" s="31">
        <v>8</v>
      </c>
      <c r="C1179" s="10">
        <f>VLOOKUP($A1179,Database!$A:$Y,7,FALSE)</f>
        <v>46193</v>
      </c>
      <c r="D1179" s="31" t="str">
        <f>VLOOKUP(Pronostics!$B1179,Setup_MPP!$A:$G,3,FALSE)</f>
        <v>Louuiiis</v>
      </c>
      <c r="E1179" s="31" t="str">
        <f>VLOOKUP(Pronostics!$B1179,Setup_MPP!$A:$G,2,FALSE)</f>
        <v>Louis HARLE</v>
      </c>
      <c r="F1179" s="31" t="str">
        <f>VLOOKUP($B1179,Setup_MPP!$A:$E,4,FALSE)</f>
        <v>#EEF7B1</v>
      </c>
      <c r="G1179" s="31" t="str">
        <f>VLOOKUP($B1179,Setup_MPP!$A:$E,5,FALSE)</f>
        <v>#C1CB7D</v>
      </c>
      <c r="H1179" s="31" t="str">
        <f>IFERROR(IF(AND(A1179&gt;=1,A1179&lt;=104),VLOOKUP($A1179,Location!$A:$J,6,FALSE),IF(A1179=0,"Avant l'ouverture",IF(OR(A1179=105,A1179=106),"Bonus"))),"")</f>
        <v>Tour 2</v>
      </c>
      <c r="I1179" s="31" t="str">
        <f>IF(LEFT(H1179,4)="Tour",VLOOKUP(A1179,Database!$A:$C,3,FALSE),"")</f>
        <v>C</v>
      </c>
      <c r="J1179" s="31" t="str">
        <f>VLOOKUP($A1179,Location!$A:$J,7,FALSE)</f>
        <v>Ecosse</v>
      </c>
      <c r="K1179" s="31" t="str">
        <f>IFERROR(VLOOKUP(J1179,Setup_Team!$B:$C,2,FALSE), "TDB")</f>
        <v>SCO</v>
      </c>
      <c r="L1179" s="31" t="str">
        <f>VLOOKUP($A1179,Location!$A:$J,8,FALSE)</f>
        <v>Maroc</v>
      </c>
      <c r="M1179" s="31" t="str">
        <f>IFERROR(VLOOKUP(L1179,Setup_Team!$B:$C,2,FALSE), "TDB")</f>
        <v>MAR</v>
      </c>
      <c r="N1179" s="31" t="str">
        <f>VLOOKUP($A1179,Location!$A:$J,9,FALSE)</f>
        <v>Foxborough</v>
      </c>
      <c r="O1179" s="31" t="str">
        <f>VLOOKUP($A1179,Location!$A:$J,10,FALSE)</f>
        <v>Gillette Stadium</v>
      </c>
      <c r="R1179" s="31">
        <v>0</v>
      </c>
      <c r="S1179" s="25">
        <f>VLOOKUP($A1179,Database!$A:$Y,10,FALSE)</f>
        <v>99</v>
      </c>
      <c r="T1179" s="25">
        <f>VLOOKUP($A1179,Database!$A:$Y,11,FALSE)</f>
        <v>112</v>
      </c>
      <c r="U1179" s="25">
        <f>VLOOKUP($A1179,Database!$A:$Y,12,FALSE)</f>
        <v>91</v>
      </c>
      <c r="V1179" s="25" t="str">
        <f>VLOOKUP(A1179,Database!A:M,13,FALSE)</f>
        <v>À venir</v>
      </c>
      <c r="W1179" s="25" t="str">
        <f>VLOOKUP($A1179,Database!$A:$Y,20,FALSE)</f>
        <v/>
      </c>
      <c r="X1179" s="25" t="str">
        <f>VLOOKUP($A1179,Database!$A:$Y,21,FALSE)</f>
        <v/>
      </c>
      <c r="Y1179" s="25" t="str">
        <f ca="1">IF(C1179&lt;NOW(),IF(AND(P1179&gt;Q1179,W1179&gt;X1179),S1179,IF(AND(P1179=Q1179,W1179=X1179),T1179,IF(AND(P1179&lt;Q1179,W1179&lt;X1179),U1179,0))),"")</f>
        <v/>
      </c>
      <c r="Z1179" s="25">
        <f>IF(AND(P1179=W1179,Q1179=X1179),1,0)</f>
        <v>1</v>
      </c>
      <c r="AA1179" s="25" t="str">
        <f>IF(Z1179=0,"",IF(ISBLANK(VLOOKUP(A1179,Database!A:AA,22,FALSE)),"",VLOOKUP(A1179,Database!A:AA,22,FALSE)))</f>
        <v>Exact</v>
      </c>
      <c r="AB1179" s="25">
        <f ca="1">IFERROR(IF(AND(Y1179&lt;&gt;"",OR(V1179="Terminé",V1179="En cours")),VLOOKUP(AA1179,Setup_ScoreExactBonus!A:D,4,FALSE),0),0)</f>
        <v>0</v>
      </c>
      <c r="AC1179" s="31" t="str">
        <f ca="1">IF(Y1179&lt;&gt;"", Y1179 + IF(Z1179=1,AB1179, 0), "")</f>
        <v/>
      </c>
      <c r="AD1179" s="31">
        <f ca="1">SUMIFS(AC$2:AC1179,D$2:D1179,D1179)*IF(R1179=0,1,2)</f>
        <v>0</v>
      </c>
    </row>
    <row r="1180" spans="1:30" x14ac:dyDescent="0.35">
      <c r="A1180" s="31">
        <f>IF(ISBLANK(B1180),"",COUNTIF(B$2:B1180,B1180))-1</f>
        <v>30</v>
      </c>
      <c r="B1180" s="31">
        <v>9</v>
      </c>
      <c r="C1180" s="10">
        <f>VLOOKUP($A1180,Database!$A:$Y,7,FALSE)</f>
        <v>46193</v>
      </c>
      <c r="D1180" s="31" t="str">
        <f>VLOOKUP(Pronostics!$B1180,Setup_MPP!$A:$G,3,FALSE)</f>
        <v>Aurelien_dqp</v>
      </c>
      <c r="E1180" s="31" t="str">
        <f>VLOOKUP(Pronostics!$B1180,Setup_MPP!$A:$G,2,FALSE)</f>
        <v>Aurélien DE POULPIQUET</v>
      </c>
      <c r="F1180" s="31" t="str">
        <f>VLOOKUP($B1180,Setup_MPP!$A:$E,4,FALSE)</f>
        <v>#F4EA9D</v>
      </c>
      <c r="G1180" s="31" t="str">
        <f>VLOOKUP($B1180,Setup_MPP!$A:$E,5,FALSE)</f>
        <v>#D2C458</v>
      </c>
      <c r="H1180" s="31" t="str">
        <f>IFERROR(IF(AND(A1180&gt;=1,A1180&lt;=104),VLOOKUP($A1180,Location!$A:$J,6,FALSE),IF(A1180=0,"Avant l'ouverture",IF(OR(A1180=105,A1180=106),"Bonus"))),"")</f>
        <v>Tour 2</v>
      </c>
      <c r="I1180" s="31" t="str">
        <f>IF(LEFT(H1180,4)="Tour",VLOOKUP(A1180,Database!$A:$C,3,FALSE),"")</f>
        <v>C</v>
      </c>
      <c r="J1180" s="31" t="str">
        <f>VLOOKUP($A1180,Location!$A:$J,7,FALSE)</f>
        <v>Ecosse</v>
      </c>
      <c r="K1180" s="31" t="str">
        <f>IFERROR(VLOOKUP(J1180,Setup_Team!$B:$C,2,FALSE), "TDB")</f>
        <v>SCO</v>
      </c>
      <c r="L1180" s="31" t="str">
        <f>VLOOKUP($A1180,Location!$A:$J,8,FALSE)</f>
        <v>Maroc</v>
      </c>
      <c r="M1180" s="31" t="str">
        <f>IFERROR(VLOOKUP(L1180,Setup_Team!$B:$C,2,FALSE), "TDB")</f>
        <v>MAR</v>
      </c>
      <c r="N1180" s="31" t="str">
        <f>VLOOKUP($A1180,Location!$A:$J,9,FALSE)</f>
        <v>Foxborough</v>
      </c>
      <c r="O1180" s="31" t="str">
        <f>VLOOKUP($A1180,Location!$A:$J,10,FALSE)</f>
        <v>Gillette Stadium</v>
      </c>
      <c r="R1180" s="31">
        <v>0</v>
      </c>
      <c r="S1180" s="25">
        <f>VLOOKUP($A1180,Database!$A:$Y,10,FALSE)</f>
        <v>99</v>
      </c>
      <c r="T1180" s="25">
        <f>VLOOKUP($A1180,Database!$A:$Y,11,FALSE)</f>
        <v>112</v>
      </c>
      <c r="U1180" s="25">
        <f>VLOOKUP($A1180,Database!$A:$Y,12,FALSE)</f>
        <v>91</v>
      </c>
      <c r="V1180" s="25" t="str">
        <f>VLOOKUP(A1180,Database!A:M,13,FALSE)</f>
        <v>À venir</v>
      </c>
      <c r="W1180" s="25" t="str">
        <f>VLOOKUP($A1180,Database!$A:$Y,20,FALSE)</f>
        <v/>
      </c>
      <c r="X1180" s="25" t="str">
        <f>VLOOKUP($A1180,Database!$A:$Y,21,FALSE)</f>
        <v/>
      </c>
      <c r="Y1180" s="25" t="str">
        <f ca="1">IF(C1180&lt;NOW(),IF(AND(P1180&gt;Q1180,W1180&gt;X1180),S1180,IF(AND(P1180=Q1180,W1180=X1180),T1180,IF(AND(P1180&lt;Q1180,W1180&lt;X1180),U1180,0))),"")</f>
        <v/>
      </c>
      <c r="Z1180" s="25">
        <f>IF(AND(P1180=W1180,Q1180=X1180),1,0)</f>
        <v>1</v>
      </c>
      <c r="AA1180" s="25" t="str">
        <f>IF(Z1180=0,"",IF(ISBLANK(VLOOKUP(A1180,Database!A:AA,22,FALSE)),"",VLOOKUP(A1180,Database!A:AA,22,FALSE)))</f>
        <v>Exact</v>
      </c>
      <c r="AB1180" s="25">
        <f ca="1">IFERROR(IF(AND(Y1180&lt;&gt;"",OR(V1180="Terminé",V1180="En cours")),VLOOKUP(AA1180,Setup_ScoreExactBonus!A:D,4,FALSE),0),0)</f>
        <v>0</v>
      </c>
      <c r="AC1180" s="31" t="str">
        <f ca="1">IF(Y1180&lt;&gt;"", Y1180 + IF(Z1180=1,AB1180, 0), "")</f>
        <v/>
      </c>
      <c r="AD1180" s="31">
        <f ca="1">SUMIFS(AC$2:AC1180,D$2:D1180,D1180)*IF(R1180=0,1,2)</f>
        <v>0</v>
      </c>
    </row>
    <row r="1181" spans="1:30" x14ac:dyDescent="0.35">
      <c r="A1181" s="31">
        <f>IF(ISBLANK(B1181),"",COUNTIF(B$2:B1181,B1181))-1</f>
        <v>30</v>
      </c>
      <c r="B1181" s="31">
        <v>10</v>
      </c>
      <c r="C1181" s="10">
        <f>VLOOKUP($A1181,Database!$A:$Y,7,FALSE)</f>
        <v>46193</v>
      </c>
      <c r="D1181" s="31" t="str">
        <f>VLOOKUP(Pronostics!$B1181,Setup_MPP!$A:$G,3,FALSE)</f>
        <v>RandomPaul</v>
      </c>
      <c r="E1181" s="31" t="str">
        <f>VLOOKUP(Pronostics!$B1181,Setup_MPP!$A:$G,2,FALSE)</f>
        <v>Paul MONTESINOS</v>
      </c>
      <c r="F1181" s="31" t="str">
        <f>VLOOKUP($B1181,Setup_MPP!$A:$E,4,FALSE)</f>
        <v>#C4B0FF</v>
      </c>
      <c r="G1181" s="31" t="str">
        <f>VLOOKUP($B1181,Setup_MPP!$A:$E,5,FALSE)</f>
        <v>#7F66C8</v>
      </c>
      <c r="H1181" s="31" t="str">
        <f>IFERROR(IF(AND(A1181&gt;=1,A1181&lt;=104),VLOOKUP($A1181,Location!$A:$J,6,FALSE),IF(A1181=0,"Avant l'ouverture",IF(OR(A1181=105,A1181=106),"Bonus"))),"")</f>
        <v>Tour 2</v>
      </c>
      <c r="I1181" s="31" t="str">
        <f>IF(LEFT(H1181,4)="Tour",VLOOKUP(A1181,Database!$A:$C,3,FALSE),"")</f>
        <v>C</v>
      </c>
      <c r="J1181" s="31" t="str">
        <f>VLOOKUP($A1181,Location!$A:$J,7,FALSE)</f>
        <v>Ecosse</v>
      </c>
      <c r="K1181" s="31" t="str">
        <f>IFERROR(VLOOKUP(J1181,Setup_Team!$B:$C,2,FALSE), "TDB")</f>
        <v>SCO</v>
      </c>
      <c r="L1181" s="31" t="str">
        <f>VLOOKUP($A1181,Location!$A:$J,8,FALSE)</f>
        <v>Maroc</v>
      </c>
      <c r="M1181" s="31" t="str">
        <f>IFERROR(VLOOKUP(L1181,Setup_Team!$B:$C,2,FALSE), "TDB")</f>
        <v>MAR</v>
      </c>
      <c r="N1181" s="31" t="str">
        <f>VLOOKUP($A1181,Location!$A:$J,9,FALSE)</f>
        <v>Foxborough</v>
      </c>
      <c r="O1181" s="31" t="str">
        <f>VLOOKUP($A1181,Location!$A:$J,10,FALSE)</f>
        <v>Gillette Stadium</v>
      </c>
      <c r="R1181" s="31">
        <v>0</v>
      </c>
      <c r="S1181" s="25">
        <f>VLOOKUP($A1181,Database!$A:$Y,10,FALSE)</f>
        <v>99</v>
      </c>
      <c r="T1181" s="25">
        <f>VLOOKUP($A1181,Database!$A:$Y,11,FALSE)</f>
        <v>112</v>
      </c>
      <c r="U1181" s="25">
        <f>VLOOKUP($A1181,Database!$A:$Y,12,FALSE)</f>
        <v>91</v>
      </c>
      <c r="V1181" s="25" t="str">
        <f>VLOOKUP(A1181,Database!A:M,13,FALSE)</f>
        <v>À venir</v>
      </c>
      <c r="W1181" s="25" t="str">
        <f>VLOOKUP($A1181,Database!$A:$Y,20,FALSE)</f>
        <v/>
      </c>
      <c r="X1181" s="25" t="str">
        <f>VLOOKUP($A1181,Database!$A:$Y,21,FALSE)</f>
        <v/>
      </c>
      <c r="Y1181" s="25" t="str">
        <f ca="1">IF(C1181&lt;NOW(),IF(AND(P1181&gt;Q1181,W1181&gt;X1181),S1181,IF(AND(P1181=Q1181,W1181=X1181),T1181,IF(AND(P1181&lt;Q1181,W1181&lt;X1181),U1181,0))),"")</f>
        <v/>
      </c>
      <c r="Z1181" s="25">
        <f>IF(AND(P1181=W1181,Q1181=X1181),1,0)</f>
        <v>1</v>
      </c>
      <c r="AA1181" s="25" t="str">
        <f>IF(Z1181=0,"",IF(ISBLANK(VLOOKUP(A1181,Database!A:AA,22,FALSE)),"",VLOOKUP(A1181,Database!A:AA,22,FALSE)))</f>
        <v>Exact</v>
      </c>
      <c r="AB1181" s="25">
        <f ca="1">IFERROR(IF(AND(Y1181&lt;&gt;"",OR(V1181="Terminé",V1181="En cours")),VLOOKUP(AA1181,Setup_ScoreExactBonus!A:D,4,FALSE),0),0)</f>
        <v>0</v>
      </c>
      <c r="AC1181" s="31" t="str">
        <f ca="1">IF(Y1181&lt;&gt;"", Y1181 + IF(Z1181=1,AB1181, 0), "")</f>
        <v/>
      </c>
      <c r="AD1181" s="31">
        <f ca="1">SUMIFS(AC$2:AC1181,D$2:D1181,D1181)*IF(R1181=0,1,2)</f>
        <v>0</v>
      </c>
    </row>
    <row r="1182" spans="1:30" x14ac:dyDescent="0.35">
      <c r="A1182" s="31">
        <f>IF(ISBLANK(B1182),"",COUNTIF(B$2:B1182,B1182))-1</f>
        <v>30</v>
      </c>
      <c r="B1182" s="31">
        <v>11</v>
      </c>
      <c r="C1182" s="10">
        <f>VLOOKUP($A1182,Database!$A:$Y,7,FALSE)</f>
        <v>46193</v>
      </c>
      <c r="D1182" s="31" t="str">
        <f>VLOOKUP(Pronostics!$B1182,Setup_MPP!$A:$G,3,FALSE)</f>
        <v>Kinsley#8SA6T</v>
      </c>
      <c r="E1182" s="31" t="str">
        <f>VLOOKUP(Pronostics!$B1182,Setup_MPP!$A:$G,2,FALSE)</f>
        <v>Kinsley ROQUE</v>
      </c>
      <c r="F1182" s="31" t="str">
        <f>VLOOKUP($B1182,Setup_MPP!$A:$E,4,FALSE)</f>
        <v>#CBEBBA</v>
      </c>
      <c r="G1182" s="31" t="str">
        <f>VLOOKUP($B1182,Setup_MPP!$A:$E,5,FALSE)</f>
        <v>#70BC6E</v>
      </c>
      <c r="H1182" s="31" t="str">
        <f>IFERROR(IF(AND(A1182&gt;=1,A1182&lt;=104),VLOOKUP($A1182,Location!$A:$J,6,FALSE),IF(A1182=0,"Avant l'ouverture",IF(OR(A1182=105,A1182=106),"Bonus"))),"")</f>
        <v>Tour 2</v>
      </c>
      <c r="I1182" s="31" t="str">
        <f>IF(LEFT(H1182,4)="Tour",VLOOKUP(A1182,Database!$A:$C,3,FALSE),"")</f>
        <v>C</v>
      </c>
      <c r="J1182" s="31" t="str">
        <f>VLOOKUP($A1182,Location!$A:$J,7,FALSE)</f>
        <v>Ecosse</v>
      </c>
      <c r="K1182" s="31" t="str">
        <f>IFERROR(VLOOKUP(J1182,Setup_Team!$B:$C,2,FALSE), "TDB")</f>
        <v>SCO</v>
      </c>
      <c r="L1182" s="31" t="str">
        <f>VLOOKUP($A1182,Location!$A:$J,8,FALSE)</f>
        <v>Maroc</v>
      </c>
      <c r="M1182" s="31" t="str">
        <f>IFERROR(VLOOKUP(L1182,Setup_Team!$B:$C,2,FALSE), "TDB")</f>
        <v>MAR</v>
      </c>
      <c r="N1182" s="31" t="str">
        <f>VLOOKUP($A1182,Location!$A:$J,9,FALSE)</f>
        <v>Foxborough</v>
      </c>
      <c r="O1182" s="31" t="str">
        <f>VLOOKUP($A1182,Location!$A:$J,10,FALSE)</f>
        <v>Gillette Stadium</v>
      </c>
      <c r="R1182" s="31">
        <v>0</v>
      </c>
      <c r="S1182" s="25">
        <f>VLOOKUP($A1182,Database!$A:$Y,10,FALSE)</f>
        <v>99</v>
      </c>
      <c r="T1182" s="25">
        <f>VLOOKUP($A1182,Database!$A:$Y,11,FALSE)</f>
        <v>112</v>
      </c>
      <c r="U1182" s="25">
        <f>VLOOKUP($A1182,Database!$A:$Y,12,FALSE)</f>
        <v>91</v>
      </c>
      <c r="V1182" s="25" t="str">
        <f>VLOOKUP(A1182,Database!A:M,13,FALSE)</f>
        <v>À venir</v>
      </c>
      <c r="W1182" s="25" t="str">
        <f>VLOOKUP($A1182,Database!$A:$Y,20,FALSE)</f>
        <v/>
      </c>
      <c r="X1182" s="25" t="str">
        <f>VLOOKUP($A1182,Database!$A:$Y,21,FALSE)</f>
        <v/>
      </c>
      <c r="Y1182" s="25" t="str">
        <f ca="1">IF(C1182&lt;NOW(),IF(AND(P1182&gt;Q1182,W1182&gt;X1182),S1182,IF(AND(P1182=Q1182,W1182=X1182),T1182,IF(AND(P1182&lt;Q1182,W1182&lt;X1182),U1182,0))),"")</f>
        <v/>
      </c>
      <c r="Z1182" s="25">
        <f>IF(AND(P1182=W1182,Q1182=X1182),1,0)</f>
        <v>1</v>
      </c>
      <c r="AA1182" s="25" t="str">
        <f>IF(Z1182=0,"",IF(ISBLANK(VLOOKUP(A1182,Database!A:AA,22,FALSE)),"",VLOOKUP(A1182,Database!A:AA,22,FALSE)))</f>
        <v>Exact</v>
      </c>
      <c r="AB1182" s="25">
        <f ca="1">IFERROR(IF(AND(Y1182&lt;&gt;"",OR(V1182="Terminé",V1182="En cours")),VLOOKUP(AA1182,Setup_ScoreExactBonus!A:D,4,FALSE),0),0)</f>
        <v>0</v>
      </c>
      <c r="AC1182" s="31" t="str">
        <f ca="1">IF(Y1182&lt;&gt;"", Y1182 + IF(Z1182=1,AB1182, 0), "")</f>
        <v/>
      </c>
      <c r="AD1182" s="31">
        <f ca="1">SUMIFS(AC$2:AC1182,D$2:D1182,D1182)*IF(R1182=0,1,2)</f>
        <v>0</v>
      </c>
    </row>
    <row r="1183" spans="1:30" x14ac:dyDescent="0.35">
      <c r="A1183" s="31">
        <f>IF(ISBLANK(B1183),"",COUNTIF(B$2:B1183,B1183))-1</f>
        <v>30</v>
      </c>
      <c r="B1183" s="31">
        <v>12</v>
      </c>
      <c r="C1183" s="10">
        <f>VLOOKUP($A1183,Database!$A:$Y,7,FALSE)</f>
        <v>46193</v>
      </c>
      <c r="D1183" s="31" t="str">
        <f>VLOOKUP(Pronostics!$B1183,Setup_MPP!$A:$G,3,FALSE)</f>
        <v>Jaouad1</v>
      </c>
      <c r="E1183" s="31" t="str">
        <f>VLOOKUP(Pronostics!$B1183,Setup_MPP!$A:$G,2,FALSE)</f>
        <v>Jaouad SETTI</v>
      </c>
      <c r="F1183" s="31" t="str">
        <f>VLOOKUP($B1183,Setup_MPP!$A:$E,4,FALSE)</f>
        <v>#C2D4FF</v>
      </c>
      <c r="G1183" s="31" t="str">
        <f>VLOOKUP($B1183,Setup_MPP!$A:$E,5,FALSE)</f>
        <v>#6586D5</v>
      </c>
      <c r="H1183" s="31" t="str">
        <f>IFERROR(IF(AND(A1183&gt;=1,A1183&lt;=104),VLOOKUP($A1183,Location!$A:$J,6,FALSE),IF(A1183=0,"Avant l'ouverture",IF(OR(A1183=105,A1183=106),"Bonus"))),"")</f>
        <v>Tour 2</v>
      </c>
      <c r="I1183" s="31" t="str">
        <f>IF(LEFT(H1183,4)="Tour",VLOOKUP(A1183,Database!$A:$C,3,FALSE),"")</f>
        <v>C</v>
      </c>
      <c r="J1183" s="31" t="str">
        <f>VLOOKUP($A1183,Location!$A:$J,7,FALSE)</f>
        <v>Ecosse</v>
      </c>
      <c r="K1183" s="31" t="str">
        <f>IFERROR(VLOOKUP(J1183,Setup_Team!$B:$C,2,FALSE), "TDB")</f>
        <v>SCO</v>
      </c>
      <c r="L1183" s="31" t="str">
        <f>VLOOKUP($A1183,Location!$A:$J,8,FALSE)</f>
        <v>Maroc</v>
      </c>
      <c r="M1183" s="31" t="str">
        <f>IFERROR(VLOOKUP(L1183,Setup_Team!$B:$C,2,FALSE), "TDB")</f>
        <v>MAR</v>
      </c>
      <c r="N1183" s="31" t="str">
        <f>VLOOKUP($A1183,Location!$A:$J,9,FALSE)</f>
        <v>Foxborough</v>
      </c>
      <c r="O1183" s="31" t="str">
        <f>VLOOKUP($A1183,Location!$A:$J,10,FALSE)</f>
        <v>Gillette Stadium</v>
      </c>
      <c r="R1183" s="31">
        <v>0</v>
      </c>
      <c r="S1183" s="25">
        <f>VLOOKUP($A1183,Database!$A:$Y,10,FALSE)</f>
        <v>99</v>
      </c>
      <c r="T1183" s="25">
        <f>VLOOKUP($A1183,Database!$A:$Y,11,FALSE)</f>
        <v>112</v>
      </c>
      <c r="U1183" s="25">
        <f>VLOOKUP($A1183,Database!$A:$Y,12,FALSE)</f>
        <v>91</v>
      </c>
      <c r="V1183" s="25" t="str">
        <f>VLOOKUP(A1183,Database!A:M,13,FALSE)</f>
        <v>À venir</v>
      </c>
      <c r="W1183" s="25" t="str">
        <f>VLOOKUP($A1183,Database!$A:$Y,20,FALSE)</f>
        <v/>
      </c>
      <c r="X1183" s="25" t="str">
        <f>VLOOKUP($A1183,Database!$A:$Y,21,FALSE)</f>
        <v/>
      </c>
      <c r="Y1183" s="25" t="str">
        <f ca="1">IF(C1183&lt;NOW(),IF(AND(P1183&gt;Q1183,W1183&gt;X1183),S1183,IF(AND(P1183=Q1183,W1183=X1183),T1183,IF(AND(P1183&lt;Q1183,W1183&lt;X1183),U1183,0))),"")</f>
        <v/>
      </c>
      <c r="Z1183" s="25">
        <f>IF(AND(P1183=W1183,Q1183=X1183),1,0)</f>
        <v>1</v>
      </c>
      <c r="AA1183" s="25" t="str">
        <f>IF(Z1183=0,"",IF(ISBLANK(VLOOKUP(A1183,Database!A:AA,22,FALSE)),"",VLOOKUP(A1183,Database!A:AA,22,FALSE)))</f>
        <v>Exact</v>
      </c>
      <c r="AB1183" s="25">
        <f ca="1">IFERROR(IF(AND(Y1183&lt;&gt;"",OR(V1183="Terminé",V1183="En cours")),VLOOKUP(AA1183,Setup_ScoreExactBonus!A:D,4,FALSE),0),0)</f>
        <v>0</v>
      </c>
      <c r="AC1183" s="31" t="str">
        <f ca="1">IF(Y1183&lt;&gt;"", Y1183 + IF(Z1183=1,AB1183, 0), "")</f>
        <v/>
      </c>
      <c r="AD1183" s="31">
        <f ca="1">SUMIFS(AC$2:AC1183,D$2:D1183,D1183)*IF(R1183=0,1,2)</f>
        <v>0</v>
      </c>
    </row>
    <row r="1184" spans="1:30" x14ac:dyDescent="0.35">
      <c r="A1184" s="31">
        <f>IF(ISBLANK(B1184),"",COUNTIF(B$2:B1184,B1184))-1</f>
        <v>30</v>
      </c>
      <c r="B1184" s="31">
        <v>13</v>
      </c>
      <c r="C1184" s="10">
        <f>VLOOKUP($A1184,Database!$A:$Y,7,FALSE)</f>
        <v>46193</v>
      </c>
      <c r="D1184" s="31" t="str">
        <f>VLOOKUP(Pronostics!$B1184,Setup_MPP!$A:$G,3,FALSE)</f>
        <v>Julien_I</v>
      </c>
      <c r="E1184" s="31" t="str">
        <f>VLOOKUP(Pronostics!$B1184,Setup_MPP!$A:$G,2,FALSE)</f>
        <v>Julien INGE</v>
      </c>
      <c r="F1184" s="31" t="str">
        <f>VLOOKUP($B1184,Setup_MPP!$A:$E,4,FALSE)</f>
        <v>#C1E0EF</v>
      </c>
      <c r="G1184" s="31" t="str">
        <f>VLOOKUP($B1184,Setup_MPP!$A:$E,5,FALSE)</f>
        <v>#4F91B2</v>
      </c>
      <c r="H1184" s="31" t="str">
        <f>IFERROR(IF(AND(A1184&gt;=1,A1184&lt;=104),VLOOKUP($A1184,Location!$A:$J,6,FALSE),IF(A1184=0,"Avant l'ouverture",IF(OR(A1184=105,A1184=106),"Bonus"))),"")</f>
        <v>Tour 2</v>
      </c>
      <c r="I1184" s="31" t="str">
        <f>IF(LEFT(H1184,4)="Tour",VLOOKUP(A1184,Database!$A:$C,3,FALSE),"")</f>
        <v>C</v>
      </c>
      <c r="J1184" s="31" t="str">
        <f>VLOOKUP($A1184,Location!$A:$J,7,FALSE)</f>
        <v>Ecosse</v>
      </c>
      <c r="K1184" s="31" t="str">
        <f>IFERROR(VLOOKUP(J1184,Setup_Team!$B:$C,2,FALSE), "TDB")</f>
        <v>SCO</v>
      </c>
      <c r="L1184" s="31" t="str">
        <f>VLOOKUP($A1184,Location!$A:$J,8,FALSE)</f>
        <v>Maroc</v>
      </c>
      <c r="M1184" s="31" t="str">
        <f>IFERROR(VLOOKUP(L1184,Setup_Team!$B:$C,2,FALSE), "TDB")</f>
        <v>MAR</v>
      </c>
      <c r="N1184" s="31" t="str">
        <f>VLOOKUP($A1184,Location!$A:$J,9,FALSE)</f>
        <v>Foxborough</v>
      </c>
      <c r="O1184" s="31" t="str">
        <f>VLOOKUP($A1184,Location!$A:$J,10,FALSE)</f>
        <v>Gillette Stadium</v>
      </c>
      <c r="R1184" s="31">
        <v>0</v>
      </c>
      <c r="S1184" s="25">
        <f>VLOOKUP($A1184,Database!$A:$Y,10,FALSE)</f>
        <v>99</v>
      </c>
      <c r="T1184" s="25">
        <f>VLOOKUP($A1184,Database!$A:$Y,11,FALSE)</f>
        <v>112</v>
      </c>
      <c r="U1184" s="25">
        <f>VLOOKUP($A1184,Database!$A:$Y,12,FALSE)</f>
        <v>91</v>
      </c>
      <c r="V1184" s="25" t="str">
        <f>VLOOKUP(A1184,Database!A:M,13,FALSE)</f>
        <v>À venir</v>
      </c>
      <c r="W1184" s="25" t="str">
        <f>VLOOKUP($A1184,Database!$A:$Y,20,FALSE)</f>
        <v/>
      </c>
      <c r="X1184" s="25" t="str">
        <f>VLOOKUP($A1184,Database!$A:$Y,21,FALSE)</f>
        <v/>
      </c>
      <c r="Y1184" s="25" t="str">
        <f ca="1">IF(C1184&lt;NOW(),IF(AND(P1184&gt;Q1184,W1184&gt;X1184),S1184,IF(AND(P1184=Q1184,W1184=X1184),T1184,IF(AND(P1184&lt;Q1184,W1184&lt;X1184),U1184,0))),"")</f>
        <v/>
      </c>
      <c r="Z1184" s="25">
        <f>IF(AND(P1184=W1184,Q1184=X1184),1,0)</f>
        <v>1</v>
      </c>
      <c r="AA1184" s="25" t="str">
        <f>IF(Z1184=0,"",IF(ISBLANK(VLOOKUP(A1184,Database!A:AA,22,FALSE)),"",VLOOKUP(A1184,Database!A:AA,22,FALSE)))</f>
        <v>Exact</v>
      </c>
      <c r="AB1184" s="25">
        <f ca="1">IFERROR(IF(AND(Y1184&lt;&gt;"",OR(V1184="Terminé",V1184="En cours")),VLOOKUP(AA1184,Setup_ScoreExactBonus!A:D,4,FALSE),0),0)</f>
        <v>0</v>
      </c>
      <c r="AC1184" s="31" t="str">
        <f ca="1">IF(Y1184&lt;&gt;"", Y1184 + IF(Z1184=1,AB1184, 0), "")</f>
        <v/>
      </c>
      <c r="AD1184" s="31">
        <f ca="1">SUMIFS(AC$2:AC1184,D$2:D1184,D1184)*IF(R1184=0,1,2)</f>
        <v>0</v>
      </c>
    </row>
    <row r="1185" spans="1:30" x14ac:dyDescent="0.35">
      <c r="A1185" s="31">
        <f>IF(ISBLANK(B1185),"",COUNTIF(B$2:B1185,B1185))-1</f>
        <v>30</v>
      </c>
      <c r="B1185" s="31">
        <v>14</v>
      </c>
      <c r="C1185" s="10">
        <f>VLOOKUP($A1185,Database!$A:$Y,7,FALSE)</f>
        <v>46193</v>
      </c>
      <c r="D1185" s="31" t="str">
        <f>VLOOKUP(Pronostics!$B1185,Setup_MPP!$A:$G,3,FALSE)</f>
        <v>MarieEYT</v>
      </c>
      <c r="E1185" s="31" t="str">
        <f>VLOOKUP(Pronostics!$B1185,Setup_MPP!$A:$G,2,FALSE)</f>
        <v>Marie EXBRAYAT</v>
      </c>
      <c r="F1185" s="31" t="str">
        <f>VLOOKUP($B1185,Setup_MPP!$A:$E,4,FALSE)</f>
        <v>#FFAFD2</v>
      </c>
      <c r="G1185" s="31" t="str">
        <f>VLOOKUP($B1185,Setup_MPP!$A:$E,5,FALSE)</f>
        <v>#F2589B</v>
      </c>
      <c r="H1185" s="31" t="str">
        <f>IFERROR(IF(AND(A1185&gt;=1,A1185&lt;=104),VLOOKUP($A1185,Location!$A:$J,6,FALSE),IF(A1185=0,"Avant l'ouverture",IF(OR(A1185=105,A1185=106),"Bonus"))),"")</f>
        <v>Tour 2</v>
      </c>
      <c r="I1185" s="31" t="str">
        <f>IF(LEFT(H1185,4)="Tour",VLOOKUP(A1185,Database!$A:$C,3,FALSE),"")</f>
        <v>C</v>
      </c>
      <c r="J1185" s="31" t="str">
        <f>VLOOKUP($A1185,Location!$A:$J,7,FALSE)</f>
        <v>Ecosse</v>
      </c>
      <c r="K1185" s="31" t="str">
        <f>IFERROR(VLOOKUP(J1185,Setup_Team!$B:$C,2,FALSE), "TDB")</f>
        <v>SCO</v>
      </c>
      <c r="L1185" s="31" t="str">
        <f>VLOOKUP($A1185,Location!$A:$J,8,FALSE)</f>
        <v>Maroc</v>
      </c>
      <c r="M1185" s="31" t="str">
        <f>IFERROR(VLOOKUP(L1185,Setup_Team!$B:$C,2,FALSE), "TDB")</f>
        <v>MAR</v>
      </c>
      <c r="N1185" s="31" t="str">
        <f>VLOOKUP($A1185,Location!$A:$J,9,FALSE)</f>
        <v>Foxborough</v>
      </c>
      <c r="O1185" s="31" t="str">
        <f>VLOOKUP($A1185,Location!$A:$J,10,FALSE)</f>
        <v>Gillette Stadium</v>
      </c>
      <c r="R1185" s="31">
        <v>0</v>
      </c>
      <c r="S1185" s="25">
        <f>VLOOKUP($A1185,Database!$A:$Y,10,FALSE)</f>
        <v>99</v>
      </c>
      <c r="T1185" s="25">
        <f>VLOOKUP($A1185,Database!$A:$Y,11,FALSE)</f>
        <v>112</v>
      </c>
      <c r="U1185" s="25">
        <f>VLOOKUP($A1185,Database!$A:$Y,12,FALSE)</f>
        <v>91</v>
      </c>
      <c r="V1185" s="25" t="str">
        <f>VLOOKUP(A1185,Database!A:M,13,FALSE)</f>
        <v>À venir</v>
      </c>
      <c r="W1185" s="25" t="str">
        <f>VLOOKUP($A1185,Database!$A:$Y,20,FALSE)</f>
        <v/>
      </c>
      <c r="X1185" s="25" t="str">
        <f>VLOOKUP($A1185,Database!$A:$Y,21,FALSE)</f>
        <v/>
      </c>
      <c r="Y1185" s="25" t="str">
        <f ca="1">IF(C1185&lt;NOW(),IF(AND(P1185&gt;Q1185,W1185&gt;X1185),S1185,IF(AND(P1185=Q1185,W1185=X1185),T1185,IF(AND(P1185&lt;Q1185,W1185&lt;X1185),U1185,0))),"")</f>
        <v/>
      </c>
      <c r="Z1185" s="25">
        <f>IF(AND(P1185=W1185,Q1185=X1185),1,0)</f>
        <v>1</v>
      </c>
      <c r="AA1185" s="25" t="str">
        <f>IF(Z1185=0,"",IF(ISBLANK(VLOOKUP(A1185,Database!A:AA,22,FALSE)),"",VLOOKUP(A1185,Database!A:AA,22,FALSE)))</f>
        <v>Exact</v>
      </c>
      <c r="AB1185" s="25">
        <f ca="1">IFERROR(IF(AND(Y1185&lt;&gt;"",OR(V1185="Terminé",V1185="En cours")),VLOOKUP(AA1185,Setup_ScoreExactBonus!A:D,4,FALSE),0),0)</f>
        <v>0</v>
      </c>
      <c r="AC1185" s="31" t="str">
        <f ca="1">IF(Y1185&lt;&gt;"", Y1185 + IF(Z1185=1,AB1185, 0), "")</f>
        <v/>
      </c>
      <c r="AD1185" s="31">
        <f ca="1">SUMIFS(AC$2:AC1185,D$2:D1185,D1185)*IF(R1185=0,1,2)</f>
        <v>0</v>
      </c>
    </row>
    <row r="1186" spans="1:30" x14ac:dyDescent="0.35">
      <c r="A1186" s="31">
        <f>IF(ISBLANK(B1186),"",COUNTIF(B$2:B1186,B1186))-1</f>
        <v>30</v>
      </c>
      <c r="B1186" s="31">
        <v>15</v>
      </c>
      <c r="C1186" s="10">
        <f>VLOOKUP($A1186,Database!$A:$Y,7,FALSE)</f>
        <v>46193</v>
      </c>
      <c r="D1186" s="31" t="str">
        <f>VLOOKUP(Pronostics!$B1186,Setup_MPP!$A:$G,3,FALSE)</f>
        <v>Amine#8UL9R</v>
      </c>
      <c r="E1186" s="31" t="str">
        <f>VLOOKUP(Pronostics!$B1186,Setup_MPP!$A:$G,2,FALSE)</f>
        <v>Amine ZARROUKI</v>
      </c>
      <c r="F1186" s="31" t="str">
        <f>VLOOKUP($B1186,Setup_MPP!$A:$E,4,FALSE)</f>
        <v>#FF9898</v>
      </c>
      <c r="G1186" s="31" t="str">
        <f>VLOOKUP($B1186,Setup_MPP!$A:$E,5,FALSE)</f>
        <v>#FF5D5D</v>
      </c>
      <c r="H1186" s="31" t="str">
        <f>IFERROR(IF(AND(A1186&gt;=1,A1186&lt;=104),VLOOKUP($A1186,Location!$A:$J,6,FALSE),IF(A1186=0,"Avant l'ouverture",IF(OR(A1186=105,A1186=106),"Bonus"))),"")</f>
        <v>Tour 2</v>
      </c>
      <c r="I1186" s="31" t="str">
        <f>IF(LEFT(H1186,4)="Tour",VLOOKUP(A1186,Database!$A:$C,3,FALSE),"")</f>
        <v>C</v>
      </c>
      <c r="J1186" s="31" t="str">
        <f>VLOOKUP($A1186,Location!$A:$J,7,FALSE)</f>
        <v>Ecosse</v>
      </c>
      <c r="K1186" s="31" t="str">
        <f>IFERROR(VLOOKUP(J1186,Setup_Team!$B:$C,2,FALSE), "TDB")</f>
        <v>SCO</v>
      </c>
      <c r="L1186" s="31" t="str">
        <f>VLOOKUP($A1186,Location!$A:$J,8,FALSE)</f>
        <v>Maroc</v>
      </c>
      <c r="M1186" s="31" t="str">
        <f>IFERROR(VLOOKUP(L1186,Setup_Team!$B:$C,2,FALSE), "TDB")</f>
        <v>MAR</v>
      </c>
      <c r="N1186" s="31" t="str">
        <f>VLOOKUP($A1186,Location!$A:$J,9,FALSE)</f>
        <v>Foxborough</v>
      </c>
      <c r="O1186" s="31" t="str">
        <f>VLOOKUP($A1186,Location!$A:$J,10,FALSE)</f>
        <v>Gillette Stadium</v>
      </c>
      <c r="R1186" s="31">
        <v>0</v>
      </c>
      <c r="S1186" s="25">
        <f>VLOOKUP($A1186,Database!$A:$Y,10,FALSE)</f>
        <v>99</v>
      </c>
      <c r="T1186" s="25">
        <f>VLOOKUP($A1186,Database!$A:$Y,11,FALSE)</f>
        <v>112</v>
      </c>
      <c r="U1186" s="25">
        <f>VLOOKUP($A1186,Database!$A:$Y,12,FALSE)</f>
        <v>91</v>
      </c>
      <c r="V1186" s="25" t="str">
        <f>VLOOKUP(A1186,Database!A:M,13,FALSE)</f>
        <v>À venir</v>
      </c>
      <c r="W1186" s="25" t="str">
        <f>VLOOKUP($A1186,Database!$A:$Y,20,FALSE)</f>
        <v/>
      </c>
      <c r="X1186" s="25" t="str">
        <f>VLOOKUP($A1186,Database!$A:$Y,21,FALSE)</f>
        <v/>
      </c>
      <c r="Y1186" s="25" t="str">
        <f ca="1">IF(C1186&lt;NOW(),IF(AND(P1186&gt;Q1186,W1186&gt;X1186),S1186,IF(AND(P1186=Q1186,W1186=X1186),T1186,IF(AND(P1186&lt;Q1186,W1186&lt;X1186),U1186,0))),"")</f>
        <v/>
      </c>
      <c r="Z1186" s="25">
        <f>IF(AND(P1186=W1186,Q1186=X1186),1,0)</f>
        <v>1</v>
      </c>
      <c r="AA1186" s="25" t="str">
        <f>IF(Z1186=0,"",IF(ISBLANK(VLOOKUP(A1186,Database!A:AA,22,FALSE)),"",VLOOKUP(A1186,Database!A:AA,22,FALSE)))</f>
        <v>Exact</v>
      </c>
      <c r="AB1186" s="25">
        <f ca="1">IFERROR(IF(AND(Y1186&lt;&gt;"",OR(V1186="Terminé",V1186="En cours")),VLOOKUP(AA1186,Setup_ScoreExactBonus!A:D,4,FALSE),0),0)</f>
        <v>0</v>
      </c>
      <c r="AC1186" s="31" t="str">
        <f ca="1">IF(Y1186&lt;&gt;"", Y1186 + IF(Z1186=1,AB1186, 0), "")</f>
        <v/>
      </c>
      <c r="AD1186" s="31">
        <f ca="1">SUMIFS(AC$2:AC1186,D$2:D1186,D1186)*IF(R1186=0,1,2)</f>
        <v>0</v>
      </c>
    </row>
    <row r="1187" spans="1:30" x14ac:dyDescent="0.35">
      <c r="A1187" s="31">
        <f>IF(ISBLANK(B1187),"",COUNTIF(B$2:B1187,B1187))-1</f>
        <v>30</v>
      </c>
      <c r="B1187" s="31">
        <v>16</v>
      </c>
      <c r="C1187" s="10">
        <f>VLOOKUP($A1187,Database!$A:$Y,7,FALSE)</f>
        <v>46193</v>
      </c>
      <c r="D1187" s="31" t="str">
        <f>VLOOKUP(Pronostics!$B1187,Setup_MPP!$A:$G,3,FALSE)</f>
        <v>Laura#8V93E</v>
      </c>
      <c r="E1187" s="31" t="str">
        <f>VLOOKUP(Pronostics!$B1187,Setup_MPP!$A:$G,2,FALSE)</f>
        <v>Laura GIULIANO</v>
      </c>
      <c r="F1187" s="31" t="str">
        <f>VLOOKUP($B1187,Setup_MPP!$A:$E,4,FALSE)</f>
        <v>#86A4FE</v>
      </c>
      <c r="G1187" s="31" t="str">
        <f>VLOOKUP($B1187,Setup_MPP!$A:$E,5,FALSE)</f>
        <v>#3769FF</v>
      </c>
      <c r="H1187" s="31" t="str">
        <f>IFERROR(IF(AND(A1187&gt;=1,A1187&lt;=104),VLOOKUP($A1187,Location!$A:$J,6,FALSE),IF(A1187=0,"Avant l'ouverture",IF(OR(A1187=105,A1187=106),"Bonus"))),"")</f>
        <v>Tour 2</v>
      </c>
      <c r="I1187" s="31" t="str">
        <f>IF(LEFT(H1187,4)="Tour",VLOOKUP(A1187,Database!$A:$C,3,FALSE),"")</f>
        <v>C</v>
      </c>
      <c r="J1187" s="31" t="str">
        <f>VLOOKUP($A1187,Location!$A:$J,7,FALSE)</f>
        <v>Ecosse</v>
      </c>
      <c r="K1187" s="31" t="str">
        <f>IFERROR(VLOOKUP(J1187,Setup_Team!$B:$C,2,FALSE), "TDB")</f>
        <v>SCO</v>
      </c>
      <c r="L1187" s="31" t="str">
        <f>VLOOKUP($A1187,Location!$A:$J,8,FALSE)</f>
        <v>Maroc</v>
      </c>
      <c r="M1187" s="31" t="str">
        <f>IFERROR(VLOOKUP(L1187,Setup_Team!$B:$C,2,FALSE), "TDB")</f>
        <v>MAR</v>
      </c>
      <c r="N1187" s="31" t="str">
        <f>VLOOKUP($A1187,Location!$A:$J,9,FALSE)</f>
        <v>Foxborough</v>
      </c>
      <c r="O1187" s="31" t="str">
        <f>VLOOKUP($A1187,Location!$A:$J,10,FALSE)</f>
        <v>Gillette Stadium</v>
      </c>
      <c r="R1187" s="31">
        <v>0</v>
      </c>
      <c r="S1187" s="25">
        <f>VLOOKUP($A1187,Database!$A:$Y,10,FALSE)</f>
        <v>99</v>
      </c>
      <c r="T1187" s="25">
        <f>VLOOKUP($A1187,Database!$A:$Y,11,FALSE)</f>
        <v>112</v>
      </c>
      <c r="U1187" s="25">
        <f>VLOOKUP($A1187,Database!$A:$Y,12,FALSE)</f>
        <v>91</v>
      </c>
      <c r="V1187" s="25" t="str">
        <f>VLOOKUP(A1187,Database!A:M,13,FALSE)</f>
        <v>À venir</v>
      </c>
      <c r="W1187" s="25" t="str">
        <f>VLOOKUP($A1187,Database!$A:$Y,20,FALSE)</f>
        <v/>
      </c>
      <c r="X1187" s="25" t="str">
        <f>VLOOKUP($A1187,Database!$A:$Y,21,FALSE)</f>
        <v/>
      </c>
      <c r="Y1187" s="25" t="str">
        <f ca="1">IF(C1187&lt;NOW(),IF(AND(P1187&gt;Q1187,W1187&gt;X1187),S1187,IF(AND(P1187=Q1187,W1187=X1187),T1187,IF(AND(P1187&lt;Q1187,W1187&lt;X1187),U1187,0))),"")</f>
        <v/>
      </c>
      <c r="Z1187" s="25">
        <f>IF(AND(P1187=W1187,Q1187=X1187),1,0)</f>
        <v>1</v>
      </c>
      <c r="AA1187" s="25" t="str">
        <f>IF(Z1187=0,"",IF(ISBLANK(VLOOKUP(A1187,Database!A:AA,22,FALSE)),"",VLOOKUP(A1187,Database!A:AA,22,FALSE)))</f>
        <v>Exact</v>
      </c>
      <c r="AB1187" s="25">
        <f ca="1">IFERROR(IF(AND(Y1187&lt;&gt;"",OR(V1187="Terminé",V1187="En cours")),VLOOKUP(AA1187,Setup_ScoreExactBonus!A:D,4,FALSE),0),0)</f>
        <v>0</v>
      </c>
      <c r="AC1187" s="31" t="str">
        <f ca="1">IF(Y1187&lt;&gt;"", Y1187 + IF(Z1187=1,AB1187, 0), "")</f>
        <v/>
      </c>
      <c r="AD1187" s="31">
        <f ca="1">SUMIFS(AC$2:AC1187,D$2:D1187,D1187)*IF(R1187=0,1,2)</f>
        <v>0</v>
      </c>
    </row>
    <row r="1188" spans="1:30" x14ac:dyDescent="0.35">
      <c r="A1188" s="31">
        <f>IF(ISBLANK(B1188),"",COUNTIF(B$2:B1188,B1188))-1</f>
        <v>30</v>
      </c>
      <c r="B1188" s="31">
        <v>17</v>
      </c>
      <c r="C1188" s="10">
        <f>VLOOKUP($A1188,Database!$A:$Y,7,FALSE)</f>
        <v>46193</v>
      </c>
      <c r="D1188" s="31" t="str">
        <f>VLOOKUP(Pronostics!$B1188,Setup_MPP!$A:$G,3,FALSE)</f>
        <v>Joueur17</v>
      </c>
      <c r="E1188" s="31" t="str">
        <f>VLOOKUP(Pronostics!$B1188,Setup_MPP!$A:$G,2,FALSE)</f>
        <v>Joueur17</v>
      </c>
      <c r="F1188" s="31" t="str">
        <f>VLOOKUP($B1188,Setup_MPP!$A:$E,4,FALSE)</f>
        <v>#FFB0B0</v>
      </c>
      <c r="G1188" s="31" t="str">
        <f>VLOOKUP($B1188,Setup_MPP!$A:$E,5,FALSE)</f>
        <v>#F25757</v>
      </c>
      <c r="H1188" s="31" t="str">
        <f>IFERROR(IF(AND(A1188&gt;=1,A1188&lt;=104),VLOOKUP($A1188,Location!$A:$J,6,FALSE),IF(A1188=0,"Avant l'ouverture",IF(OR(A1188=105,A1188=106),"Bonus"))),"")</f>
        <v>Tour 2</v>
      </c>
      <c r="I1188" s="31" t="str">
        <f>IF(LEFT(H1188,4)="Tour",VLOOKUP(A1188,Database!$A:$C,3,FALSE),"")</f>
        <v>C</v>
      </c>
      <c r="J1188" s="31" t="str">
        <f>VLOOKUP($A1188,Location!$A:$J,7,FALSE)</f>
        <v>Ecosse</v>
      </c>
      <c r="K1188" s="31" t="str">
        <f>IFERROR(VLOOKUP(J1188,Setup_Team!$B:$C,2,FALSE), "TDB")</f>
        <v>SCO</v>
      </c>
      <c r="L1188" s="31" t="str">
        <f>VLOOKUP($A1188,Location!$A:$J,8,FALSE)</f>
        <v>Maroc</v>
      </c>
      <c r="M1188" s="31" t="str">
        <f>IFERROR(VLOOKUP(L1188,Setup_Team!$B:$C,2,FALSE), "TDB")</f>
        <v>MAR</v>
      </c>
      <c r="N1188" s="31" t="str">
        <f>VLOOKUP($A1188,Location!$A:$J,9,FALSE)</f>
        <v>Foxborough</v>
      </c>
      <c r="O1188" s="31" t="str">
        <f>VLOOKUP($A1188,Location!$A:$J,10,FALSE)</f>
        <v>Gillette Stadium</v>
      </c>
      <c r="R1188" s="31">
        <v>0</v>
      </c>
      <c r="S1188" s="25">
        <f>VLOOKUP($A1188,Database!$A:$Y,10,FALSE)</f>
        <v>99</v>
      </c>
      <c r="T1188" s="25">
        <f>VLOOKUP($A1188,Database!$A:$Y,11,FALSE)</f>
        <v>112</v>
      </c>
      <c r="U1188" s="25">
        <f>VLOOKUP($A1188,Database!$A:$Y,12,FALSE)</f>
        <v>91</v>
      </c>
      <c r="V1188" s="25" t="str">
        <f>VLOOKUP(A1188,Database!A:M,13,FALSE)</f>
        <v>À venir</v>
      </c>
      <c r="W1188" s="25" t="str">
        <f>VLOOKUP($A1188,Database!$A:$Y,20,FALSE)</f>
        <v/>
      </c>
      <c r="X1188" s="25" t="str">
        <f>VLOOKUP($A1188,Database!$A:$Y,21,FALSE)</f>
        <v/>
      </c>
      <c r="Y1188" s="25" t="str">
        <f ca="1">IF(C1188&lt;NOW(),IF(AND(P1188&gt;Q1188,W1188&gt;X1188),S1188,IF(AND(P1188=Q1188,W1188=X1188),T1188,IF(AND(P1188&lt;Q1188,W1188&lt;X1188),U1188,0))),"")</f>
        <v/>
      </c>
      <c r="Z1188" s="25">
        <f>IF(AND(P1188=W1188,Q1188=X1188),1,0)</f>
        <v>1</v>
      </c>
      <c r="AA1188" s="25" t="str">
        <f>IF(Z1188=0,"",IF(ISBLANK(VLOOKUP(A1188,Database!A:AA,22,FALSE)),"",VLOOKUP(A1188,Database!A:AA,22,FALSE)))</f>
        <v>Exact</v>
      </c>
      <c r="AB1188" s="25">
        <f ca="1">IFERROR(IF(AND(Y1188&lt;&gt;"",OR(V1188="Terminé",V1188="En cours")),VLOOKUP(AA1188,Setup_ScoreExactBonus!A:D,4,FALSE),0),0)</f>
        <v>0</v>
      </c>
      <c r="AC1188" s="31" t="str">
        <f ca="1">IF(Y1188&lt;&gt;"", Y1188 + IF(Z1188=1,AB1188, 0), "")</f>
        <v/>
      </c>
      <c r="AD1188" s="31">
        <f ca="1">SUMIFS(AC$2:AC1188,D$2:D1188,D1188)*IF(R1188=0,1,2)</f>
        <v>0</v>
      </c>
    </row>
    <row r="1189" spans="1:30" x14ac:dyDescent="0.35">
      <c r="A1189" s="31">
        <f>IF(ISBLANK(B1189),"",COUNTIF(B$2:B1189,B1189))-1</f>
        <v>30</v>
      </c>
      <c r="B1189" s="31">
        <v>18</v>
      </c>
      <c r="C1189" s="10">
        <f>VLOOKUP($A1189,Database!$A:$Y,7,FALSE)</f>
        <v>46193</v>
      </c>
      <c r="D1189" s="31" t="str">
        <f>VLOOKUP(Pronostics!$B1189,Setup_MPP!$A:$G,3,FALSE)</f>
        <v>Joueur18</v>
      </c>
      <c r="E1189" s="31" t="str">
        <f>VLOOKUP(Pronostics!$B1189,Setup_MPP!$A:$G,2,FALSE)</f>
        <v>Joueur18</v>
      </c>
      <c r="F1189" s="31" t="str">
        <f>VLOOKUP($B1189,Setup_MPP!$A:$E,4,FALSE)</f>
        <v>#FFC9B0</v>
      </c>
      <c r="G1189" s="31" t="str">
        <f>VLOOKUP($B1189,Setup_MPP!$A:$E,5,FALSE)</f>
        <v>#F28D57</v>
      </c>
      <c r="H1189" s="31" t="str">
        <f>IFERROR(IF(AND(A1189&gt;=1,A1189&lt;=104),VLOOKUP($A1189,Location!$A:$J,6,FALSE),IF(A1189=0,"Avant l'ouverture",IF(OR(A1189=105,A1189=106),"Bonus"))),"")</f>
        <v>Tour 2</v>
      </c>
      <c r="I1189" s="31" t="str">
        <f>IF(LEFT(H1189,4)="Tour",VLOOKUP(A1189,Database!$A:$C,3,FALSE),"")</f>
        <v>C</v>
      </c>
      <c r="J1189" s="31" t="str">
        <f>VLOOKUP($A1189,Location!$A:$J,7,FALSE)</f>
        <v>Ecosse</v>
      </c>
      <c r="K1189" s="31" t="str">
        <f>IFERROR(VLOOKUP(J1189,Setup_Team!$B:$C,2,FALSE), "TDB")</f>
        <v>SCO</v>
      </c>
      <c r="L1189" s="31" t="str">
        <f>VLOOKUP($A1189,Location!$A:$J,8,FALSE)</f>
        <v>Maroc</v>
      </c>
      <c r="M1189" s="31" t="str">
        <f>IFERROR(VLOOKUP(L1189,Setup_Team!$B:$C,2,FALSE), "TDB")</f>
        <v>MAR</v>
      </c>
      <c r="N1189" s="31" t="str">
        <f>VLOOKUP($A1189,Location!$A:$J,9,FALSE)</f>
        <v>Foxborough</v>
      </c>
      <c r="O1189" s="31" t="str">
        <f>VLOOKUP($A1189,Location!$A:$J,10,FALSE)</f>
        <v>Gillette Stadium</v>
      </c>
      <c r="R1189" s="31">
        <v>0</v>
      </c>
      <c r="S1189" s="25">
        <f>VLOOKUP($A1189,Database!$A:$Y,10,FALSE)</f>
        <v>99</v>
      </c>
      <c r="T1189" s="25">
        <f>VLOOKUP($A1189,Database!$A:$Y,11,FALSE)</f>
        <v>112</v>
      </c>
      <c r="U1189" s="25">
        <f>VLOOKUP($A1189,Database!$A:$Y,12,FALSE)</f>
        <v>91</v>
      </c>
      <c r="V1189" s="25" t="str">
        <f>VLOOKUP(A1189,Database!A:M,13,FALSE)</f>
        <v>À venir</v>
      </c>
      <c r="W1189" s="25" t="str">
        <f>VLOOKUP($A1189,Database!$A:$Y,20,FALSE)</f>
        <v/>
      </c>
      <c r="X1189" s="25" t="str">
        <f>VLOOKUP($A1189,Database!$A:$Y,21,FALSE)</f>
        <v/>
      </c>
      <c r="Y1189" s="25" t="str">
        <f ca="1">IF(C1189&lt;NOW(),IF(AND(P1189&gt;Q1189,W1189&gt;X1189),S1189,IF(AND(P1189=Q1189,W1189=X1189),T1189,IF(AND(P1189&lt;Q1189,W1189&lt;X1189),U1189,0))),"")</f>
        <v/>
      </c>
      <c r="Z1189" s="25">
        <f>IF(AND(P1189=W1189,Q1189=X1189),1,0)</f>
        <v>1</v>
      </c>
      <c r="AA1189" s="25" t="str">
        <f>IF(Z1189=0,"",IF(ISBLANK(VLOOKUP(A1189,Database!A:AA,22,FALSE)),"",VLOOKUP(A1189,Database!A:AA,22,FALSE)))</f>
        <v>Exact</v>
      </c>
      <c r="AB1189" s="25">
        <f ca="1">IFERROR(IF(AND(Y1189&lt;&gt;"",OR(V1189="Terminé",V1189="En cours")),VLOOKUP(AA1189,Setup_ScoreExactBonus!A:D,4,FALSE),0),0)</f>
        <v>0</v>
      </c>
      <c r="AC1189" s="31" t="str">
        <f ca="1">IF(Y1189&lt;&gt;"", Y1189 + IF(Z1189=1,AB1189, 0), "")</f>
        <v/>
      </c>
      <c r="AD1189" s="31">
        <f ca="1">SUMIFS(AC$2:AC1189,D$2:D1189,D1189)*IF(R1189=0,1,2)</f>
        <v>0</v>
      </c>
    </row>
    <row r="1190" spans="1:30" x14ac:dyDescent="0.35">
      <c r="A1190" s="31">
        <f>IF(ISBLANK(B1190),"",COUNTIF(B$2:B1190,B1190))-1</f>
        <v>30</v>
      </c>
      <c r="B1190" s="31">
        <v>19</v>
      </c>
      <c r="C1190" s="10">
        <f>VLOOKUP($A1190,Database!$A:$Y,7,FALSE)</f>
        <v>46193</v>
      </c>
      <c r="D1190" s="31" t="str">
        <f>VLOOKUP(Pronostics!$B1190,Setup_MPP!$A:$G,3,FALSE)</f>
        <v>Joueur19</v>
      </c>
      <c r="E1190" s="31" t="str">
        <f>VLOOKUP(Pronostics!$B1190,Setup_MPP!$A:$G,2,FALSE)</f>
        <v>Joueur19</v>
      </c>
      <c r="F1190" s="31" t="str">
        <f>VLOOKUP($B1190,Setup_MPP!$A:$E,4,FALSE)</f>
        <v>#D5D5D5</v>
      </c>
      <c r="G1190" s="31" t="str">
        <f>VLOOKUP($B1190,Setup_MPP!$A:$E,5,FALSE)</f>
        <v>#727272</v>
      </c>
      <c r="H1190" s="31" t="str">
        <f>IFERROR(IF(AND(A1190&gt;=1,A1190&lt;=104),VLOOKUP($A1190,Location!$A:$J,6,FALSE),IF(A1190=0,"Avant l'ouverture",IF(OR(A1190=105,A1190=106),"Bonus"))),"")</f>
        <v>Tour 2</v>
      </c>
      <c r="I1190" s="31" t="str">
        <f>IF(LEFT(H1190,4)="Tour",VLOOKUP(A1190,Database!$A:$C,3,FALSE),"")</f>
        <v>C</v>
      </c>
      <c r="J1190" s="31" t="str">
        <f>VLOOKUP($A1190,Location!$A:$J,7,FALSE)</f>
        <v>Ecosse</v>
      </c>
      <c r="K1190" s="31" t="str">
        <f>IFERROR(VLOOKUP(J1190,Setup_Team!$B:$C,2,FALSE), "TDB")</f>
        <v>SCO</v>
      </c>
      <c r="L1190" s="31" t="str">
        <f>VLOOKUP($A1190,Location!$A:$J,8,FALSE)</f>
        <v>Maroc</v>
      </c>
      <c r="M1190" s="31" t="str">
        <f>IFERROR(VLOOKUP(L1190,Setup_Team!$B:$C,2,FALSE), "TDB")</f>
        <v>MAR</v>
      </c>
      <c r="N1190" s="31" t="str">
        <f>VLOOKUP($A1190,Location!$A:$J,9,FALSE)</f>
        <v>Foxborough</v>
      </c>
      <c r="O1190" s="31" t="str">
        <f>VLOOKUP($A1190,Location!$A:$J,10,FALSE)</f>
        <v>Gillette Stadium</v>
      </c>
      <c r="R1190" s="31">
        <v>0</v>
      </c>
      <c r="S1190" s="25">
        <f>VLOOKUP($A1190,Database!$A:$Y,10,FALSE)</f>
        <v>99</v>
      </c>
      <c r="T1190" s="25">
        <f>VLOOKUP($A1190,Database!$A:$Y,11,FALSE)</f>
        <v>112</v>
      </c>
      <c r="U1190" s="25">
        <f>VLOOKUP($A1190,Database!$A:$Y,12,FALSE)</f>
        <v>91</v>
      </c>
      <c r="V1190" s="25" t="str">
        <f>VLOOKUP(A1190,Database!A:M,13,FALSE)</f>
        <v>À venir</v>
      </c>
      <c r="W1190" s="25" t="str">
        <f>VLOOKUP($A1190,Database!$A:$Y,20,FALSE)</f>
        <v/>
      </c>
      <c r="X1190" s="25" t="str">
        <f>VLOOKUP($A1190,Database!$A:$Y,21,FALSE)</f>
        <v/>
      </c>
      <c r="Y1190" s="25" t="str">
        <f ca="1">IF(C1190&lt;NOW(),IF(AND(P1190&gt;Q1190,W1190&gt;X1190),S1190,IF(AND(P1190=Q1190,W1190=X1190),T1190,IF(AND(P1190&lt;Q1190,W1190&lt;X1190),U1190,0))),"")</f>
        <v/>
      </c>
      <c r="Z1190" s="25">
        <f>IF(AND(P1190=W1190,Q1190=X1190),1,0)</f>
        <v>1</v>
      </c>
      <c r="AA1190" s="25" t="str">
        <f>IF(Z1190=0,"",IF(ISBLANK(VLOOKUP(A1190,Database!A:AA,22,FALSE)),"",VLOOKUP(A1190,Database!A:AA,22,FALSE)))</f>
        <v>Exact</v>
      </c>
      <c r="AB1190" s="25">
        <f ca="1">IFERROR(IF(AND(Y1190&lt;&gt;"",OR(V1190="Terminé",V1190="En cours")),VLOOKUP(AA1190,Setup_ScoreExactBonus!A:D,4,FALSE),0),0)</f>
        <v>0</v>
      </c>
      <c r="AC1190" s="31" t="str">
        <f ca="1">IF(Y1190&lt;&gt;"", Y1190 + IF(Z1190=1,AB1190, 0), "")</f>
        <v/>
      </c>
      <c r="AD1190" s="31">
        <f ca="1">SUMIFS(AC$2:AC1190,D$2:D1190,D1190)*IF(R1190=0,1,2)</f>
        <v>0</v>
      </c>
    </row>
    <row r="1191" spans="1:30" x14ac:dyDescent="0.35">
      <c r="A1191" s="31">
        <f>IF(ISBLANK(B1191),"",COUNTIF(B$2:B1191,B1191))-1</f>
        <v>30</v>
      </c>
      <c r="B1191" s="31">
        <v>20</v>
      </c>
      <c r="C1191" s="10">
        <f>VLOOKUP($A1191,Database!$A:$Y,7,FALSE)</f>
        <v>46193</v>
      </c>
      <c r="D1191" s="31" t="str">
        <f>VLOOKUP(Pronostics!$B1191,Setup_MPP!$A:$G,3,FALSE)</f>
        <v>Joueur20</v>
      </c>
      <c r="E1191" s="31" t="str">
        <f>VLOOKUP(Pronostics!$B1191,Setup_MPP!$A:$G,2,FALSE)</f>
        <v>Joueur20</v>
      </c>
      <c r="F1191" s="31" t="str">
        <f>VLOOKUP($B1191,Setup_MPP!$A:$E,4,FALSE)</f>
        <v>#D5D5D5</v>
      </c>
      <c r="G1191" s="31" t="str">
        <f>VLOOKUP($B1191,Setup_MPP!$A:$E,5,FALSE)</f>
        <v>#727272</v>
      </c>
      <c r="H1191" s="31" t="str">
        <f>IFERROR(IF(AND(A1191&gt;=1,A1191&lt;=104),VLOOKUP($A1191,Location!$A:$J,6,FALSE),IF(A1191=0,"Avant l'ouverture",IF(OR(A1191=105,A1191=106),"Bonus"))),"")</f>
        <v>Tour 2</v>
      </c>
      <c r="I1191" s="31" t="str">
        <f>IF(LEFT(H1191,4)="Tour",VLOOKUP(A1191,Database!$A:$C,3,FALSE),"")</f>
        <v>C</v>
      </c>
      <c r="J1191" s="31" t="str">
        <f>VLOOKUP($A1191,Location!$A:$J,7,FALSE)</f>
        <v>Ecosse</v>
      </c>
      <c r="K1191" s="31" t="str">
        <f>IFERROR(VLOOKUP(J1191,Setup_Team!$B:$C,2,FALSE), "TDB")</f>
        <v>SCO</v>
      </c>
      <c r="L1191" s="31" t="str">
        <f>VLOOKUP($A1191,Location!$A:$J,8,FALSE)</f>
        <v>Maroc</v>
      </c>
      <c r="M1191" s="31" t="str">
        <f>IFERROR(VLOOKUP(L1191,Setup_Team!$B:$C,2,FALSE), "TDB")</f>
        <v>MAR</v>
      </c>
      <c r="N1191" s="31" t="str">
        <f>VLOOKUP($A1191,Location!$A:$J,9,FALSE)</f>
        <v>Foxborough</v>
      </c>
      <c r="O1191" s="31" t="str">
        <f>VLOOKUP($A1191,Location!$A:$J,10,FALSE)</f>
        <v>Gillette Stadium</v>
      </c>
      <c r="R1191" s="31">
        <v>0</v>
      </c>
      <c r="S1191" s="25">
        <f>VLOOKUP($A1191,Database!$A:$Y,10,FALSE)</f>
        <v>99</v>
      </c>
      <c r="T1191" s="25">
        <f>VLOOKUP($A1191,Database!$A:$Y,11,FALSE)</f>
        <v>112</v>
      </c>
      <c r="U1191" s="25">
        <f>VLOOKUP($A1191,Database!$A:$Y,12,FALSE)</f>
        <v>91</v>
      </c>
      <c r="V1191" s="25" t="str">
        <f>VLOOKUP(A1191,Database!A:M,13,FALSE)</f>
        <v>À venir</v>
      </c>
      <c r="W1191" s="25" t="str">
        <f>VLOOKUP($A1191,Database!$A:$Y,20,FALSE)</f>
        <v/>
      </c>
      <c r="X1191" s="25" t="str">
        <f>VLOOKUP($A1191,Database!$A:$Y,21,FALSE)</f>
        <v/>
      </c>
      <c r="Y1191" s="25" t="str">
        <f ca="1">IF(C1191&lt;NOW(),IF(AND(P1191&gt;Q1191,W1191&gt;X1191),S1191,IF(AND(P1191=Q1191,W1191=X1191),T1191,IF(AND(P1191&lt;Q1191,W1191&lt;X1191),U1191,0))),"")</f>
        <v/>
      </c>
      <c r="Z1191" s="25">
        <f>IF(AND(P1191=W1191,Q1191=X1191),1,0)</f>
        <v>1</v>
      </c>
      <c r="AA1191" s="25" t="str">
        <f>IF(Z1191=0,"",IF(ISBLANK(VLOOKUP(A1191,Database!A:AA,22,FALSE)),"",VLOOKUP(A1191,Database!A:AA,22,FALSE)))</f>
        <v>Exact</v>
      </c>
      <c r="AB1191" s="25">
        <f ca="1">IFERROR(IF(AND(Y1191&lt;&gt;"",OR(V1191="Terminé",V1191="En cours")),VLOOKUP(AA1191,Setup_ScoreExactBonus!A:D,4,FALSE),0),0)</f>
        <v>0</v>
      </c>
      <c r="AC1191" s="31" t="str">
        <f ca="1">IF(Y1191&lt;&gt;"", Y1191 + IF(Z1191=1,AB1191, 0), "")</f>
        <v/>
      </c>
      <c r="AD1191" s="31">
        <f ca="1">SUMIFS(AC$2:AC1191,D$2:D1191,D1191)*IF(R1191=0,1,2)</f>
        <v>0</v>
      </c>
    </row>
    <row r="1192" spans="1:30" x14ac:dyDescent="0.35">
      <c r="A1192" s="31">
        <f>IF(ISBLANK(B1192),"",COUNTIF(B$2:B1192,B1192))-1</f>
        <v>30</v>
      </c>
      <c r="B1192" s="31">
        <v>21</v>
      </c>
      <c r="C1192" s="10">
        <f>VLOOKUP($A1192,Database!$A:$Y,7,FALSE)</f>
        <v>46193</v>
      </c>
      <c r="D1192" s="31" t="str">
        <f>VLOOKUP(Pronostics!$B1192,Setup_MPP!$A:$G,3,FALSE)</f>
        <v>Joueur21</v>
      </c>
      <c r="E1192" s="31" t="str">
        <f>VLOOKUP(Pronostics!$B1192,Setup_MPP!$A:$G,2,FALSE)</f>
        <v>Joueur21</v>
      </c>
      <c r="F1192" s="31" t="str">
        <f>VLOOKUP($B1192,Setup_MPP!$A:$E,4,FALSE)</f>
        <v>#D5D5D5</v>
      </c>
      <c r="G1192" s="31" t="str">
        <f>VLOOKUP($B1192,Setup_MPP!$A:$E,5,FALSE)</f>
        <v>#727272</v>
      </c>
      <c r="H1192" s="31" t="str">
        <f>IFERROR(IF(AND(A1192&gt;=1,A1192&lt;=104),VLOOKUP($A1192,Location!$A:$J,6,FALSE),IF(A1192=0,"Avant l'ouverture",IF(OR(A1192=105,A1192=106),"Bonus"))),"")</f>
        <v>Tour 2</v>
      </c>
      <c r="I1192" s="31" t="str">
        <f>IF(LEFT(H1192,4)="Tour",VLOOKUP(A1192,Database!$A:$C,3,FALSE),"")</f>
        <v>C</v>
      </c>
      <c r="J1192" s="31" t="str">
        <f>VLOOKUP($A1192,Location!$A:$J,7,FALSE)</f>
        <v>Ecosse</v>
      </c>
      <c r="K1192" s="31" t="str">
        <f>IFERROR(VLOOKUP(J1192,Setup_Team!$B:$C,2,FALSE), "TDB")</f>
        <v>SCO</v>
      </c>
      <c r="L1192" s="31" t="str">
        <f>VLOOKUP($A1192,Location!$A:$J,8,FALSE)</f>
        <v>Maroc</v>
      </c>
      <c r="M1192" s="31" t="str">
        <f>IFERROR(VLOOKUP(L1192,Setup_Team!$B:$C,2,FALSE), "TDB")</f>
        <v>MAR</v>
      </c>
      <c r="N1192" s="31" t="str">
        <f>VLOOKUP($A1192,Location!$A:$J,9,FALSE)</f>
        <v>Foxborough</v>
      </c>
      <c r="O1192" s="31" t="str">
        <f>VLOOKUP($A1192,Location!$A:$J,10,FALSE)</f>
        <v>Gillette Stadium</v>
      </c>
      <c r="R1192" s="31">
        <v>0</v>
      </c>
      <c r="S1192" s="25">
        <f>VLOOKUP($A1192,Database!$A:$Y,10,FALSE)</f>
        <v>99</v>
      </c>
      <c r="T1192" s="25">
        <f>VLOOKUP($A1192,Database!$A:$Y,11,FALSE)</f>
        <v>112</v>
      </c>
      <c r="U1192" s="25">
        <f>VLOOKUP($A1192,Database!$A:$Y,12,FALSE)</f>
        <v>91</v>
      </c>
      <c r="V1192" s="25" t="str">
        <f>VLOOKUP(A1192,Database!A:M,13,FALSE)</f>
        <v>À venir</v>
      </c>
      <c r="W1192" s="25" t="str">
        <f>VLOOKUP($A1192,Database!$A:$Y,20,FALSE)</f>
        <v/>
      </c>
      <c r="X1192" s="25" t="str">
        <f>VLOOKUP($A1192,Database!$A:$Y,21,FALSE)</f>
        <v/>
      </c>
      <c r="Y1192" s="25" t="str">
        <f ca="1">IF(C1192&lt;NOW(),IF(AND(P1192&gt;Q1192,W1192&gt;X1192),S1192,IF(AND(P1192=Q1192,W1192=X1192),T1192,IF(AND(P1192&lt;Q1192,W1192&lt;X1192),U1192,0))),"")</f>
        <v/>
      </c>
      <c r="Z1192" s="25">
        <f>IF(AND(P1192=W1192,Q1192=X1192),1,0)</f>
        <v>1</v>
      </c>
      <c r="AA1192" s="25" t="str">
        <f>IF(Z1192=0,"",IF(ISBLANK(VLOOKUP(A1192,Database!A:AA,22,FALSE)),"",VLOOKUP(A1192,Database!A:AA,22,FALSE)))</f>
        <v>Exact</v>
      </c>
      <c r="AB1192" s="25">
        <f ca="1">IFERROR(IF(AND(Y1192&lt;&gt;"",OR(V1192="Terminé",V1192="En cours")),VLOOKUP(AA1192,Setup_ScoreExactBonus!A:D,4,FALSE),0),0)</f>
        <v>0</v>
      </c>
      <c r="AC1192" s="31" t="str">
        <f ca="1">IF(Y1192&lt;&gt;"", Y1192 + IF(Z1192=1,AB1192, 0), "")</f>
        <v/>
      </c>
      <c r="AD1192" s="31">
        <f ca="1">SUMIFS(AC$2:AC1192,D$2:D1192,D1192)*IF(R1192=0,1,2)</f>
        <v>0</v>
      </c>
    </row>
    <row r="1193" spans="1:30" x14ac:dyDescent="0.35">
      <c r="A1193" s="31">
        <f>IF(ISBLANK(B1193),"",COUNTIF(B$2:B1193,B1193))-1</f>
        <v>30</v>
      </c>
      <c r="B1193" s="31">
        <v>22</v>
      </c>
      <c r="C1193" s="10">
        <f>VLOOKUP($A1193,Database!$A:$Y,7,FALSE)</f>
        <v>46193</v>
      </c>
      <c r="D1193" s="31" t="str">
        <f>VLOOKUP(Pronostics!$B1193,Setup_MPP!$A:$G,3,FALSE)</f>
        <v>Joueur22</v>
      </c>
      <c r="E1193" s="31" t="str">
        <f>VLOOKUP(Pronostics!$B1193,Setup_MPP!$A:$G,2,FALSE)</f>
        <v>Joueur22</v>
      </c>
      <c r="F1193" s="31" t="str">
        <f>VLOOKUP($B1193,Setup_MPP!$A:$E,4,FALSE)</f>
        <v>#D5D5D5</v>
      </c>
      <c r="G1193" s="31" t="str">
        <f>VLOOKUP($B1193,Setup_MPP!$A:$E,5,FALSE)</f>
        <v>#727272</v>
      </c>
      <c r="H1193" s="31" t="str">
        <f>IFERROR(IF(AND(A1193&gt;=1,A1193&lt;=104),VLOOKUP($A1193,Location!$A:$J,6,FALSE),IF(A1193=0,"Avant l'ouverture",IF(OR(A1193=105,A1193=106),"Bonus"))),"")</f>
        <v>Tour 2</v>
      </c>
      <c r="I1193" s="31" t="str">
        <f>IF(LEFT(H1193,4)="Tour",VLOOKUP(A1193,Database!$A:$C,3,FALSE),"")</f>
        <v>C</v>
      </c>
      <c r="J1193" s="31" t="str">
        <f>VLOOKUP($A1193,Location!$A:$J,7,FALSE)</f>
        <v>Ecosse</v>
      </c>
      <c r="K1193" s="31" t="str">
        <f>IFERROR(VLOOKUP(J1193,Setup_Team!$B:$C,2,FALSE), "TDB")</f>
        <v>SCO</v>
      </c>
      <c r="L1193" s="31" t="str">
        <f>VLOOKUP($A1193,Location!$A:$J,8,FALSE)</f>
        <v>Maroc</v>
      </c>
      <c r="M1193" s="31" t="str">
        <f>IFERROR(VLOOKUP(L1193,Setup_Team!$B:$C,2,FALSE), "TDB")</f>
        <v>MAR</v>
      </c>
      <c r="N1193" s="31" t="str">
        <f>VLOOKUP($A1193,Location!$A:$J,9,FALSE)</f>
        <v>Foxborough</v>
      </c>
      <c r="O1193" s="31" t="str">
        <f>VLOOKUP($A1193,Location!$A:$J,10,FALSE)</f>
        <v>Gillette Stadium</v>
      </c>
      <c r="R1193" s="31">
        <v>0</v>
      </c>
      <c r="S1193" s="25">
        <f>VLOOKUP($A1193,Database!$A:$Y,10,FALSE)</f>
        <v>99</v>
      </c>
      <c r="T1193" s="25">
        <f>VLOOKUP($A1193,Database!$A:$Y,11,FALSE)</f>
        <v>112</v>
      </c>
      <c r="U1193" s="25">
        <f>VLOOKUP($A1193,Database!$A:$Y,12,FALSE)</f>
        <v>91</v>
      </c>
      <c r="V1193" s="25" t="str">
        <f>VLOOKUP(A1193,Database!A:M,13,FALSE)</f>
        <v>À venir</v>
      </c>
      <c r="W1193" s="25" t="str">
        <f>VLOOKUP($A1193,Database!$A:$Y,20,FALSE)</f>
        <v/>
      </c>
      <c r="X1193" s="25" t="str">
        <f>VLOOKUP($A1193,Database!$A:$Y,21,FALSE)</f>
        <v/>
      </c>
      <c r="Y1193" s="25" t="str">
        <f ca="1">IF(C1193&lt;NOW(),IF(AND(P1193&gt;Q1193,W1193&gt;X1193),S1193,IF(AND(P1193=Q1193,W1193=X1193),T1193,IF(AND(P1193&lt;Q1193,W1193&lt;X1193),U1193,0))),"")</f>
        <v/>
      </c>
      <c r="Z1193" s="25">
        <f>IF(AND(P1193=W1193,Q1193=X1193),1,0)</f>
        <v>1</v>
      </c>
      <c r="AA1193" s="25" t="str">
        <f>IF(Z1193=0,"",IF(ISBLANK(VLOOKUP(A1193,Database!A:AA,22,FALSE)),"",VLOOKUP(A1193,Database!A:AA,22,FALSE)))</f>
        <v>Exact</v>
      </c>
      <c r="AB1193" s="25">
        <f ca="1">IFERROR(IF(AND(Y1193&lt;&gt;"",OR(V1193="Terminé",V1193="En cours")),VLOOKUP(AA1193,Setup_ScoreExactBonus!A:D,4,FALSE),0),0)</f>
        <v>0</v>
      </c>
      <c r="AC1193" s="31" t="str">
        <f ca="1">IF(Y1193&lt;&gt;"", Y1193 + IF(Z1193=1,AB1193, 0), "")</f>
        <v/>
      </c>
      <c r="AD1193" s="31">
        <f ca="1">SUMIFS(AC$2:AC1193,D$2:D1193,D1193)*IF(R1193=0,1,2)</f>
        <v>0</v>
      </c>
    </row>
    <row r="1194" spans="1:30" x14ac:dyDescent="0.35">
      <c r="A1194" s="31">
        <f>IF(ISBLANK(B1194),"",COUNTIF(B$2:B1194,B1194))-1</f>
        <v>30</v>
      </c>
      <c r="B1194" s="31">
        <v>23</v>
      </c>
      <c r="C1194" s="10">
        <f>VLOOKUP($A1194,Database!$A:$Y,7,FALSE)</f>
        <v>46193</v>
      </c>
      <c r="D1194" s="31" t="str">
        <f>VLOOKUP(Pronostics!$B1194,Setup_MPP!$A:$G,3,FALSE)</f>
        <v>Joueur23</v>
      </c>
      <c r="E1194" s="31" t="str">
        <f>VLOOKUP(Pronostics!$B1194,Setup_MPP!$A:$G,2,FALSE)</f>
        <v>Joueur23</v>
      </c>
      <c r="F1194" s="31" t="str">
        <f>VLOOKUP($B1194,Setup_MPP!$A:$E,4,FALSE)</f>
        <v>#D5D5D5</v>
      </c>
      <c r="G1194" s="31" t="str">
        <f>VLOOKUP($B1194,Setup_MPP!$A:$E,5,FALSE)</f>
        <v>#727272</v>
      </c>
      <c r="H1194" s="31" t="str">
        <f>IFERROR(IF(AND(A1194&gt;=1,A1194&lt;=104),VLOOKUP($A1194,Location!$A:$J,6,FALSE),IF(A1194=0,"Avant l'ouverture",IF(OR(A1194=105,A1194=106),"Bonus"))),"")</f>
        <v>Tour 2</v>
      </c>
      <c r="I1194" s="31" t="str">
        <f>IF(LEFT(H1194,4)="Tour",VLOOKUP(A1194,Database!$A:$C,3,FALSE),"")</f>
        <v>C</v>
      </c>
      <c r="J1194" s="31" t="str">
        <f>VLOOKUP($A1194,Location!$A:$J,7,FALSE)</f>
        <v>Ecosse</v>
      </c>
      <c r="K1194" s="31" t="str">
        <f>IFERROR(VLOOKUP(J1194,Setup_Team!$B:$C,2,FALSE), "TDB")</f>
        <v>SCO</v>
      </c>
      <c r="L1194" s="31" t="str">
        <f>VLOOKUP($A1194,Location!$A:$J,8,FALSE)</f>
        <v>Maroc</v>
      </c>
      <c r="M1194" s="31" t="str">
        <f>IFERROR(VLOOKUP(L1194,Setup_Team!$B:$C,2,FALSE), "TDB")</f>
        <v>MAR</v>
      </c>
      <c r="N1194" s="31" t="str">
        <f>VLOOKUP($A1194,Location!$A:$J,9,FALSE)</f>
        <v>Foxborough</v>
      </c>
      <c r="O1194" s="31" t="str">
        <f>VLOOKUP($A1194,Location!$A:$J,10,FALSE)</f>
        <v>Gillette Stadium</v>
      </c>
      <c r="R1194" s="31">
        <v>0</v>
      </c>
      <c r="S1194" s="25">
        <f>VLOOKUP($A1194,Database!$A:$Y,10,FALSE)</f>
        <v>99</v>
      </c>
      <c r="T1194" s="25">
        <f>VLOOKUP($A1194,Database!$A:$Y,11,FALSE)</f>
        <v>112</v>
      </c>
      <c r="U1194" s="25">
        <f>VLOOKUP($A1194,Database!$A:$Y,12,FALSE)</f>
        <v>91</v>
      </c>
      <c r="V1194" s="25" t="str">
        <f>VLOOKUP(A1194,Database!A:M,13,FALSE)</f>
        <v>À venir</v>
      </c>
      <c r="W1194" s="25" t="str">
        <f>VLOOKUP($A1194,Database!$A:$Y,20,FALSE)</f>
        <v/>
      </c>
      <c r="X1194" s="25" t="str">
        <f>VLOOKUP($A1194,Database!$A:$Y,21,FALSE)</f>
        <v/>
      </c>
      <c r="Y1194" s="25" t="str">
        <f ca="1">IF(C1194&lt;NOW(),IF(AND(P1194&gt;Q1194,W1194&gt;X1194),S1194,IF(AND(P1194=Q1194,W1194=X1194),T1194,IF(AND(P1194&lt;Q1194,W1194&lt;X1194),U1194,0))),"")</f>
        <v/>
      </c>
      <c r="Z1194" s="25">
        <f>IF(AND(P1194=W1194,Q1194=X1194),1,0)</f>
        <v>1</v>
      </c>
      <c r="AA1194" s="25" t="str">
        <f>IF(Z1194=0,"",IF(ISBLANK(VLOOKUP(A1194,Database!A:AA,22,FALSE)),"",VLOOKUP(A1194,Database!A:AA,22,FALSE)))</f>
        <v>Exact</v>
      </c>
      <c r="AB1194" s="25">
        <f ca="1">IFERROR(IF(AND(Y1194&lt;&gt;"",OR(V1194="Terminé",V1194="En cours")),VLOOKUP(AA1194,Setup_ScoreExactBonus!A:D,4,FALSE),0),0)</f>
        <v>0</v>
      </c>
      <c r="AC1194" s="31" t="str">
        <f ca="1">IF(Y1194&lt;&gt;"", Y1194 + IF(Z1194=1,AB1194, 0), "")</f>
        <v/>
      </c>
      <c r="AD1194" s="31">
        <f ca="1">SUMIFS(AC$2:AC1194,D$2:D1194,D1194)*IF(R1194=0,1,2)</f>
        <v>0</v>
      </c>
    </row>
    <row r="1195" spans="1:30" x14ac:dyDescent="0.35">
      <c r="A1195" s="31">
        <f>IF(ISBLANK(B1195),"",COUNTIF(B$2:B1195,B1195))-1</f>
        <v>30</v>
      </c>
      <c r="B1195" s="31">
        <v>24</v>
      </c>
      <c r="C1195" s="10">
        <f>VLOOKUP($A1195,Database!$A:$Y,7,FALSE)</f>
        <v>46193</v>
      </c>
      <c r="D1195" s="31" t="str">
        <f>VLOOKUP(Pronostics!$B1195,Setup_MPP!$A:$G,3,FALSE)</f>
        <v>Joueur24</v>
      </c>
      <c r="E1195" s="31" t="str">
        <f>VLOOKUP(Pronostics!$B1195,Setup_MPP!$A:$G,2,FALSE)</f>
        <v>Joueur24</v>
      </c>
      <c r="F1195" s="31" t="str">
        <f>VLOOKUP($B1195,Setup_MPP!$A:$E,4,FALSE)</f>
        <v>#D5D5D5</v>
      </c>
      <c r="G1195" s="31" t="str">
        <f>VLOOKUP($B1195,Setup_MPP!$A:$E,5,FALSE)</f>
        <v>#727272</v>
      </c>
      <c r="H1195" s="31" t="str">
        <f>IFERROR(IF(AND(A1195&gt;=1,A1195&lt;=104),VLOOKUP($A1195,Location!$A:$J,6,FALSE),IF(A1195=0,"Avant l'ouverture",IF(OR(A1195=105,A1195=106),"Bonus"))),"")</f>
        <v>Tour 2</v>
      </c>
      <c r="I1195" s="31" t="str">
        <f>IF(LEFT(H1195,4)="Tour",VLOOKUP(A1195,Database!$A:$C,3,FALSE),"")</f>
        <v>C</v>
      </c>
      <c r="J1195" s="31" t="str">
        <f>VLOOKUP($A1195,Location!$A:$J,7,FALSE)</f>
        <v>Ecosse</v>
      </c>
      <c r="K1195" s="31" t="str">
        <f>IFERROR(VLOOKUP(J1195,Setup_Team!$B:$C,2,FALSE), "TDB")</f>
        <v>SCO</v>
      </c>
      <c r="L1195" s="31" t="str">
        <f>VLOOKUP($A1195,Location!$A:$J,8,FALSE)</f>
        <v>Maroc</v>
      </c>
      <c r="M1195" s="31" t="str">
        <f>IFERROR(VLOOKUP(L1195,Setup_Team!$B:$C,2,FALSE), "TDB")</f>
        <v>MAR</v>
      </c>
      <c r="N1195" s="31" t="str">
        <f>VLOOKUP($A1195,Location!$A:$J,9,FALSE)</f>
        <v>Foxborough</v>
      </c>
      <c r="O1195" s="31" t="str">
        <f>VLOOKUP($A1195,Location!$A:$J,10,FALSE)</f>
        <v>Gillette Stadium</v>
      </c>
      <c r="R1195" s="31">
        <v>0</v>
      </c>
      <c r="S1195" s="25">
        <f>VLOOKUP($A1195,Database!$A:$Y,10,FALSE)</f>
        <v>99</v>
      </c>
      <c r="T1195" s="25">
        <f>VLOOKUP($A1195,Database!$A:$Y,11,FALSE)</f>
        <v>112</v>
      </c>
      <c r="U1195" s="25">
        <f>VLOOKUP($A1195,Database!$A:$Y,12,FALSE)</f>
        <v>91</v>
      </c>
      <c r="V1195" s="25" t="str">
        <f>VLOOKUP(A1195,Database!A:M,13,FALSE)</f>
        <v>À venir</v>
      </c>
      <c r="W1195" s="25" t="str">
        <f>VLOOKUP($A1195,Database!$A:$Y,20,FALSE)</f>
        <v/>
      </c>
      <c r="X1195" s="25" t="str">
        <f>VLOOKUP($A1195,Database!$A:$Y,21,FALSE)</f>
        <v/>
      </c>
      <c r="Y1195" s="25" t="str">
        <f ca="1">IF(C1195&lt;NOW(),IF(AND(P1195&gt;Q1195,W1195&gt;X1195),S1195,IF(AND(P1195=Q1195,W1195=X1195),T1195,IF(AND(P1195&lt;Q1195,W1195&lt;X1195),U1195,0))),"")</f>
        <v/>
      </c>
      <c r="Z1195" s="25">
        <f>IF(AND(P1195=W1195,Q1195=X1195),1,0)</f>
        <v>1</v>
      </c>
      <c r="AA1195" s="25" t="str">
        <f>IF(Z1195=0,"",IF(ISBLANK(VLOOKUP(A1195,Database!A:AA,22,FALSE)),"",VLOOKUP(A1195,Database!A:AA,22,FALSE)))</f>
        <v>Exact</v>
      </c>
      <c r="AB1195" s="25">
        <f ca="1">IFERROR(IF(AND(Y1195&lt;&gt;"",OR(V1195="Terminé",V1195="En cours")),VLOOKUP(AA1195,Setup_ScoreExactBonus!A:D,4,FALSE),0),0)</f>
        <v>0</v>
      </c>
      <c r="AC1195" s="31" t="str">
        <f ca="1">IF(Y1195&lt;&gt;"", Y1195 + IF(Z1195=1,AB1195, 0), "")</f>
        <v/>
      </c>
      <c r="AD1195" s="31">
        <f ca="1">SUMIFS(AC$2:AC1195,D$2:D1195,D1195)*IF(R1195=0,1,2)</f>
        <v>0</v>
      </c>
    </row>
    <row r="1196" spans="1:30" x14ac:dyDescent="0.35">
      <c r="A1196" s="31">
        <f>IF(ISBLANK(B1196),"",COUNTIF(B$2:B1196,B1196))-1</f>
        <v>30</v>
      </c>
      <c r="B1196" s="31">
        <v>25</v>
      </c>
      <c r="C1196" s="10">
        <f>VLOOKUP($A1196,Database!$A:$Y,7,FALSE)</f>
        <v>46193</v>
      </c>
      <c r="D1196" s="31" t="str">
        <f>VLOOKUP(Pronostics!$B1196,Setup_MPP!$A:$G,3,FALSE)</f>
        <v>Joueur25</v>
      </c>
      <c r="E1196" s="31" t="str">
        <f>VLOOKUP(Pronostics!$B1196,Setup_MPP!$A:$G,2,FALSE)</f>
        <v>Joueur25</v>
      </c>
      <c r="F1196" s="31" t="str">
        <f>VLOOKUP($B1196,Setup_MPP!$A:$E,4,FALSE)</f>
        <v>#D5D5D5</v>
      </c>
      <c r="G1196" s="31" t="str">
        <f>VLOOKUP($B1196,Setup_MPP!$A:$E,5,FALSE)</f>
        <v>#727272</v>
      </c>
      <c r="H1196" s="31" t="str">
        <f>IFERROR(IF(AND(A1196&gt;=1,A1196&lt;=104),VLOOKUP($A1196,Location!$A:$J,6,FALSE),IF(A1196=0,"Avant l'ouverture",IF(OR(A1196=105,A1196=106),"Bonus"))),"")</f>
        <v>Tour 2</v>
      </c>
      <c r="I1196" s="31" t="str">
        <f>IF(LEFT(H1196,4)="Tour",VLOOKUP(A1196,Database!$A:$C,3,FALSE),"")</f>
        <v>C</v>
      </c>
      <c r="J1196" s="31" t="str">
        <f>VLOOKUP($A1196,Location!$A:$J,7,FALSE)</f>
        <v>Ecosse</v>
      </c>
      <c r="K1196" s="31" t="str">
        <f>IFERROR(VLOOKUP(J1196,Setup_Team!$B:$C,2,FALSE), "TDB")</f>
        <v>SCO</v>
      </c>
      <c r="L1196" s="31" t="str">
        <f>VLOOKUP($A1196,Location!$A:$J,8,FALSE)</f>
        <v>Maroc</v>
      </c>
      <c r="M1196" s="31" t="str">
        <f>IFERROR(VLOOKUP(L1196,Setup_Team!$B:$C,2,FALSE), "TDB")</f>
        <v>MAR</v>
      </c>
      <c r="N1196" s="31" t="str">
        <f>VLOOKUP($A1196,Location!$A:$J,9,FALSE)</f>
        <v>Foxborough</v>
      </c>
      <c r="O1196" s="31" t="str">
        <f>VLOOKUP($A1196,Location!$A:$J,10,FALSE)</f>
        <v>Gillette Stadium</v>
      </c>
      <c r="R1196" s="31">
        <v>0</v>
      </c>
      <c r="S1196" s="25">
        <f>VLOOKUP($A1196,Database!$A:$Y,10,FALSE)</f>
        <v>99</v>
      </c>
      <c r="T1196" s="25">
        <f>VLOOKUP($A1196,Database!$A:$Y,11,FALSE)</f>
        <v>112</v>
      </c>
      <c r="U1196" s="25">
        <f>VLOOKUP($A1196,Database!$A:$Y,12,FALSE)</f>
        <v>91</v>
      </c>
      <c r="V1196" s="25" t="str">
        <f>VLOOKUP(A1196,Database!A:M,13,FALSE)</f>
        <v>À venir</v>
      </c>
      <c r="W1196" s="25" t="str">
        <f>VLOOKUP($A1196,Database!$A:$Y,20,FALSE)</f>
        <v/>
      </c>
      <c r="X1196" s="25" t="str">
        <f>VLOOKUP($A1196,Database!$A:$Y,21,FALSE)</f>
        <v/>
      </c>
      <c r="Y1196" s="25" t="str">
        <f ca="1">IF(C1196&lt;NOW(),IF(AND(P1196&gt;Q1196,W1196&gt;X1196),S1196,IF(AND(P1196=Q1196,W1196=X1196),T1196,IF(AND(P1196&lt;Q1196,W1196&lt;X1196),U1196,0))),"")</f>
        <v/>
      </c>
      <c r="Z1196" s="25">
        <f>IF(AND(P1196=W1196,Q1196=X1196),1,0)</f>
        <v>1</v>
      </c>
      <c r="AA1196" s="25" t="str">
        <f>IF(Z1196=0,"",IF(ISBLANK(VLOOKUP(A1196,Database!A:AA,22,FALSE)),"",VLOOKUP(A1196,Database!A:AA,22,FALSE)))</f>
        <v>Exact</v>
      </c>
      <c r="AB1196" s="25">
        <f ca="1">IFERROR(IF(AND(Y1196&lt;&gt;"",OR(V1196="Terminé",V1196="En cours")),VLOOKUP(AA1196,Setup_ScoreExactBonus!A:D,4,FALSE),0),0)</f>
        <v>0</v>
      </c>
      <c r="AC1196" s="31" t="str">
        <f ca="1">IF(Y1196&lt;&gt;"", Y1196 + IF(Z1196=1,AB1196, 0), "")</f>
        <v/>
      </c>
      <c r="AD1196" s="31">
        <f ca="1">SUMIFS(AC$2:AC1196,D$2:D1196,D1196)*IF(R1196=0,1,2)</f>
        <v>0</v>
      </c>
    </row>
    <row r="1197" spans="1:30" x14ac:dyDescent="0.35">
      <c r="A1197" s="31">
        <f>IF(ISBLANK(B1197),"",COUNTIF(B$2:B1197,B1197))-1</f>
        <v>30</v>
      </c>
      <c r="B1197" s="31">
        <v>26</v>
      </c>
      <c r="C1197" s="10">
        <f>VLOOKUP($A1197,Database!$A:$Y,7,FALSE)</f>
        <v>46193</v>
      </c>
      <c r="D1197" s="31" t="str">
        <f>VLOOKUP(Pronostics!$B1197,Setup_MPP!$A:$G,3,FALSE)</f>
        <v>Joueur26</v>
      </c>
      <c r="E1197" s="31" t="str">
        <f>VLOOKUP(Pronostics!$B1197,Setup_MPP!$A:$G,2,FALSE)</f>
        <v>Joueur26</v>
      </c>
      <c r="F1197" s="31" t="str">
        <f>VLOOKUP($B1197,Setup_MPP!$A:$E,4,FALSE)</f>
        <v>#D5D5D5</v>
      </c>
      <c r="G1197" s="31" t="str">
        <f>VLOOKUP($B1197,Setup_MPP!$A:$E,5,FALSE)</f>
        <v>#727272</v>
      </c>
      <c r="H1197" s="31" t="str">
        <f>IFERROR(IF(AND(A1197&gt;=1,A1197&lt;=104),VLOOKUP($A1197,Location!$A:$J,6,FALSE),IF(A1197=0,"Avant l'ouverture",IF(OR(A1197=105,A1197=106),"Bonus"))),"")</f>
        <v>Tour 2</v>
      </c>
      <c r="I1197" s="31" t="str">
        <f>IF(LEFT(H1197,4)="Tour",VLOOKUP(A1197,Database!$A:$C,3,FALSE),"")</f>
        <v>C</v>
      </c>
      <c r="J1197" s="31" t="str">
        <f>VLOOKUP($A1197,Location!$A:$J,7,FALSE)</f>
        <v>Ecosse</v>
      </c>
      <c r="K1197" s="31" t="str">
        <f>IFERROR(VLOOKUP(J1197,Setup_Team!$B:$C,2,FALSE), "TDB")</f>
        <v>SCO</v>
      </c>
      <c r="L1197" s="31" t="str">
        <f>VLOOKUP($A1197,Location!$A:$J,8,FALSE)</f>
        <v>Maroc</v>
      </c>
      <c r="M1197" s="31" t="str">
        <f>IFERROR(VLOOKUP(L1197,Setup_Team!$B:$C,2,FALSE), "TDB")</f>
        <v>MAR</v>
      </c>
      <c r="N1197" s="31" t="str">
        <f>VLOOKUP($A1197,Location!$A:$J,9,FALSE)</f>
        <v>Foxborough</v>
      </c>
      <c r="O1197" s="31" t="str">
        <f>VLOOKUP($A1197,Location!$A:$J,10,FALSE)</f>
        <v>Gillette Stadium</v>
      </c>
      <c r="R1197" s="31">
        <v>0</v>
      </c>
      <c r="S1197" s="25">
        <f>VLOOKUP($A1197,Database!$A:$Y,10,FALSE)</f>
        <v>99</v>
      </c>
      <c r="T1197" s="25">
        <f>VLOOKUP($A1197,Database!$A:$Y,11,FALSE)</f>
        <v>112</v>
      </c>
      <c r="U1197" s="25">
        <f>VLOOKUP($A1197,Database!$A:$Y,12,FALSE)</f>
        <v>91</v>
      </c>
      <c r="V1197" s="25" t="str">
        <f>VLOOKUP(A1197,Database!A:M,13,FALSE)</f>
        <v>À venir</v>
      </c>
      <c r="W1197" s="25" t="str">
        <f>VLOOKUP($A1197,Database!$A:$Y,20,FALSE)</f>
        <v/>
      </c>
      <c r="X1197" s="25" t="str">
        <f>VLOOKUP($A1197,Database!$A:$Y,21,FALSE)</f>
        <v/>
      </c>
      <c r="Y1197" s="25" t="str">
        <f ca="1">IF(C1197&lt;NOW(),IF(AND(P1197&gt;Q1197,W1197&gt;X1197),S1197,IF(AND(P1197=Q1197,W1197=X1197),T1197,IF(AND(P1197&lt;Q1197,W1197&lt;X1197),U1197,0))),"")</f>
        <v/>
      </c>
      <c r="Z1197" s="25">
        <f>IF(AND(P1197=W1197,Q1197=X1197),1,0)</f>
        <v>1</v>
      </c>
      <c r="AA1197" s="25" t="str">
        <f>IF(Z1197=0,"",IF(ISBLANK(VLOOKUP(A1197,Database!A:AA,22,FALSE)),"",VLOOKUP(A1197,Database!A:AA,22,FALSE)))</f>
        <v>Exact</v>
      </c>
      <c r="AB1197" s="25">
        <f ca="1">IFERROR(IF(AND(Y1197&lt;&gt;"",OR(V1197="Terminé",V1197="En cours")),VLOOKUP(AA1197,Setup_ScoreExactBonus!A:D,4,FALSE),0),0)</f>
        <v>0</v>
      </c>
      <c r="AC1197" s="31" t="str">
        <f ca="1">IF(Y1197&lt;&gt;"", Y1197 + IF(Z1197=1,AB1197, 0), "")</f>
        <v/>
      </c>
      <c r="AD1197" s="31">
        <f ca="1">SUMIFS(AC$2:AC1197,D$2:D1197,D1197)*IF(R1197=0,1,2)</f>
        <v>0</v>
      </c>
    </row>
    <row r="1198" spans="1:30" x14ac:dyDescent="0.35">
      <c r="A1198" s="31">
        <f>IF(ISBLANK(B1198),"",COUNTIF(B$2:B1198,B1198))-1</f>
        <v>30</v>
      </c>
      <c r="B1198" s="31">
        <v>27</v>
      </c>
      <c r="C1198" s="10">
        <f>VLOOKUP($A1198,Database!$A:$Y,7,FALSE)</f>
        <v>46193</v>
      </c>
      <c r="D1198" s="31" t="str">
        <f>VLOOKUP(Pronostics!$B1198,Setup_MPP!$A:$G,3,FALSE)</f>
        <v>Joueur27</v>
      </c>
      <c r="E1198" s="31" t="str">
        <f>VLOOKUP(Pronostics!$B1198,Setup_MPP!$A:$G,2,FALSE)</f>
        <v>Joueur27</v>
      </c>
      <c r="F1198" s="31" t="str">
        <f>VLOOKUP($B1198,Setup_MPP!$A:$E,4,FALSE)</f>
        <v>#D5D5D5</v>
      </c>
      <c r="G1198" s="31" t="str">
        <f>VLOOKUP($B1198,Setup_MPP!$A:$E,5,FALSE)</f>
        <v>#727272</v>
      </c>
      <c r="H1198" s="31" t="str">
        <f>IFERROR(IF(AND(A1198&gt;=1,A1198&lt;=104),VLOOKUP($A1198,Location!$A:$J,6,FALSE),IF(A1198=0,"Avant l'ouverture",IF(OR(A1198=105,A1198=106),"Bonus"))),"")</f>
        <v>Tour 2</v>
      </c>
      <c r="I1198" s="31" t="str">
        <f>IF(LEFT(H1198,4)="Tour",VLOOKUP(A1198,Database!$A:$C,3,FALSE),"")</f>
        <v>C</v>
      </c>
      <c r="J1198" s="31" t="str">
        <f>VLOOKUP($A1198,Location!$A:$J,7,FALSE)</f>
        <v>Ecosse</v>
      </c>
      <c r="K1198" s="31" t="str">
        <f>IFERROR(VLOOKUP(J1198,Setup_Team!$B:$C,2,FALSE), "TDB")</f>
        <v>SCO</v>
      </c>
      <c r="L1198" s="31" t="str">
        <f>VLOOKUP($A1198,Location!$A:$J,8,FALSE)</f>
        <v>Maroc</v>
      </c>
      <c r="M1198" s="31" t="str">
        <f>IFERROR(VLOOKUP(L1198,Setup_Team!$B:$C,2,FALSE), "TDB")</f>
        <v>MAR</v>
      </c>
      <c r="N1198" s="31" t="str">
        <f>VLOOKUP($A1198,Location!$A:$J,9,FALSE)</f>
        <v>Foxborough</v>
      </c>
      <c r="O1198" s="31" t="str">
        <f>VLOOKUP($A1198,Location!$A:$J,10,FALSE)</f>
        <v>Gillette Stadium</v>
      </c>
      <c r="R1198" s="31">
        <v>0</v>
      </c>
      <c r="S1198" s="25">
        <f>VLOOKUP($A1198,Database!$A:$Y,10,FALSE)</f>
        <v>99</v>
      </c>
      <c r="T1198" s="25">
        <f>VLOOKUP($A1198,Database!$A:$Y,11,FALSE)</f>
        <v>112</v>
      </c>
      <c r="U1198" s="25">
        <f>VLOOKUP($A1198,Database!$A:$Y,12,FALSE)</f>
        <v>91</v>
      </c>
      <c r="V1198" s="25" t="str">
        <f>VLOOKUP(A1198,Database!A:M,13,FALSE)</f>
        <v>À venir</v>
      </c>
      <c r="W1198" s="25" t="str">
        <f>VLOOKUP($A1198,Database!$A:$Y,20,FALSE)</f>
        <v/>
      </c>
      <c r="X1198" s="25" t="str">
        <f>VLOOKUP($A1198,Database!$A:$Y,21,FALSE)</f>
        <v/>
      </c>
      <c r="Y1198" s="25" t="str">
        <f ca="1">IF(C1198&lt;NOW(),IF(AND(P1198&gt;Q1198,W1198&gt;X1198),S1198,IF(AND(P1198=Q1198,W1198=X1198),T1198,IF(AND(P1198&lt;Q1198,W1198&lt;X1198),U1198,0))),"")</f>
        <v/>
      </c>
      <c r="Z1198" s="25">
        <f>IF(AND(P1198=W1198,Q1198=X1198),1,0)</f>
        <v>1</v>
      </c>
      <c r="AA1198" s="25" t="str">
        <f>IF(Z1198=0,"",IF(ISBLANK(VLOOKUP(A1198,Database!A:AA,22,FALSE)),"",VLOOKUP(A1198,Database!A:AA,22,FALSE)))</f>
        <v>Exact</v>
      </c>
      <c r="AB1198" s="25">
        <f ca="1">IFERROR(IF(AND(Y1198&lt;&gt;"",OR(V1198="Terminé",V1198="En cours")),VLOOKUP(AA1198,Setup_ScoreExactBonus!A:D,4,FALSE),0),0)</f>
        <v>0</v>
      </c>
      <c r="AC1198" s="31" t="str">
        <f ca="1">IF(Y1198&lt;&gt;"", Y1198 + IF(Z1198=1,AB1198, 0), "")</f>
        <v/>
      </c>
      <c r="AD1198" s="31">
        <f ca="1">SUMIFS(AC$2:AC1198,D$2:D1198,D1198)*IF(R1198=0,1,2)</f>
        <v>0</v>
      </c>
    </row>
    <row r="1199" spans="1:30" x14ac:dyDescent="0.35">
      <c r="A1199" s="31">
        <f>IF(ISBLANK(B1199),"",COUNTIF(B$2:B1199,B1199))-1</f>
        <v>30</v>
      </c>
      <c r="B1199" s="31">
        <v>28</v>
      </c>
      <c r="C1199" s="10">
        <f>VLOOKUP($A1199,Database!$A:$Y,7,FALSE)</f>
        <v>46193</v>
      </c>
      <c r="D1199" s="31" t="str">
        <f>VLOOKUP(Pronostics!$B1199,Setup_MPP!$A:$G,3,FALSE)</f>
        <v>Joueur28</v>
      </c>
      <c r="E1199" s="31" t="str">
        <f>VLOOKUP(Pronostics!$B1199,Setup_MPP!$A:$G,2,FALSE)</f>
        <v>Joueur28</v>
      </c>
      <c r="F1199" s="31" t="str">
        <f>VLOOKUP($B1199,Setup_MPP!$A:$E,4,FALSE)</f>
        <v>#D5D5D5</v>
      </c>
      <c r="G1199" s="31" t="str">
        <f>VLOOKUP($B1199,Setup_MPP!$A:$E,5,FALSE)</f>
        <v>#727272</v>
      </c>
      <c r="H1199" s="31" t="str">
        <f>IFERROR(IF(AND(A1199&gt;=1,A1199&lt;=104),VLOOKUP($A1199,Location!$A:$J,6,FALSE),IF(A1199=0,"Avant l'ouverture",IF(OR(A1199=105,A1199=106),"Bonus"))),"")</f>
        <v>Tour 2</v>
      </c>
      <c r="I1199" s="31" t="str">
        <f>IF(LEFT(H1199,4)="Tour",VLOOKUP(A1199,Database!$A:$C,3,FALSE),"")</f>
        <v>C</v>
      </c>
      <c r="J1199" s="31" t="str">
        <f>VLOOKUP($A1199,Location!$A:$J,7,FALSE)</f>
        <v>Ecosse</v>
      </c>
      <c r="K1199" s="31" t="str">
        <f>IFERROR(VLOOKUP(J1199,Setup_Team!$B:$C,2,FALSE), "TDB")</f>
        <v>SCO</v>
      </c>
      <c r="L1199" s="31" t="str">
        <f>VLOOKUP($A1199,Location!$A:$J,8,FALSE)</f>
        <v>Maroc</v>
      </c>
      <c r="M1199" s="31" t="str">
        <f>IFERROR(VLOOKUP(L1199,Setup_Team!$B:$C,2,FALSE), "TDB")</f>
        <v>MAR</v>
      </c>
      <c r="N1199" s="31" t="str">
        <f>VLOOKUP($A1199,Location!$A:$J,9,FALSE)</f>
        <v>Foxborough</v>
      </c>
      <c r="O1199" s="31" t="str">
        <f>VLOOKUP($A1199,Location!$A:$J,10,FALSE)</f>
        <v>Gillette Stadium</v>
      </c>
      <c r="R1199" s="31">
        <v>0</v>
      </c>
      <c r="S1199" s="25">
        <f>VLOOKUP($A1199,Database!$A:$Y,10,FALSE)</f>
        <v>99</v>
      </c>
      <c r="T1199" s="25">
        <f>VLOOKUP($A1199,Database!$A:$Y,11,FALSE)</f>
        <v>112</v>
      </c>
      <c r="U1199" s="25">
        <f>VLOOKUP($A1199,Database!$A:$Y,12,FALSE)</f>
        <v>91</v>
      </c>
      <c r="V1199" s="25" t="str">
        <f>VLOOKUP(A1199,Database!A:M,13,FALSE)</f>
        <v>À venir</v>
      </c>
      <c r="W1199" s="25" t="str">
        <f>VLOOKUP($A1199,Database!$A:$Y,20,FALSE)</f>
        <v/>
      </c>
      <c r="X1199" s="25" t="str">
        <f>VLOOKUP($A1199,Database!$A:$Y,21,FALSE)</f>
        <v/>
      </c>
      <c r="Y1199" s="25" t="str">
        <f ca="1">IF(C1199&lt;NOW(),IF(AND(P1199&gt;Q1199,W1199&gt;X1199),S1199,IF(AND(P1199=Q1199,W1199=X1199),T1199,IF(AND(P1199&lt;Q1199,W1199&lt;X1199),U1199,0))),"")</f>
        <v/>
      </c>
      <c r="Z1199" s="25">
        <f>IF(AND(P1199=W1199,Q1199=X1199),1,0)</f>
        <v>1</v>
      </c>
      <c r="AA1199" s="25" t="str">
        <f>IF(Z1199=0,"",IF(ISBLANK(VLOOKUP(A1199,Database!A:AA,22,FALSE)),"",VLOOKUP(A1199,Database!A:AA,22,FALSE)))</f>
        <v>Exact</v>
      </c>
      <c r="AB1199" s="25">
        <f ca="1">IFERROR(IF(AND(Y1199&lt;&gt;"",OR(V1199="Terminé",V1199="En cours")),VLOOKUP(AA1199,Setup_ScoreExactBonus!A:D,4,FALSE),0),0)</f>
        <v>0</v>
      </c>
      <c r="AC1199" s="31" t="str">
        <f ca="1">IF(Y1199&lt;&gt;"", Y1199 + IF(Z1199=1,AB1199, 0), "")</f>
        <v/>
      </c>
      <c r="AD1199" s="31">
        <f ca="1">SUMIFS(AC$2:AC1199,D$2:D1199,D1199)*IF(R1199=0,1,2)</f>
        <v>0</v>
      </c>
    </row>
    <row r="1200" spans="1:30" x14ac:dyDescent="0.35">
      <c r="A1200" s="31">
        <f>IF(ISBLANK(B1200),"",COUNTIF(B$2:B1200,B1200))-1</f>
        <v>30</v>
      </c>
      <c r="B1200" s="31">
        <v>29</v>
      </c>
      <c r="C1200" s="10">
        <f>VLOOKUP($A1200,Database!$A:$Y,7,FALSE)</f>
        <v>46193</v>
      </c>
      <c r="D1200" s="31" t="str">
        <f>VLOOKUP(Pronostics!$B1200,Setup_MPP!$A:$G,3,FALSE)</f>
        <v>Joueur29</v>
      </c>
      <c r="E1200" s="31" t="str">
        <f>VLOOKUP(Pronostics!$B1200,Setup_MPP!$A:$G,2,FALSE)</f>
        <v>Joueur29</v>
      </c>
      <c r="F1200" s="31" t="str">
        <f>VLOOKUP($B1200,Setup_MPP!$A:$E,4,FALSE)</f>
        <v>#D5D5D5</v>
      </c>
      <c r="G1200" s="31" t="str">
        <f>VLOOKUP($B1200,Setup_MPP!$A:$E,5,FALSE)</f>
        <v>#727272</v>
      </c>
      <c r="H1200" s="31" t="str">
        <f>IFERROR(IF(AND(A1200&gt;=1,A1200&lt;=104),VLOOKUP($A1200,Location!$A:$J,6,FALSE),IF(A1200=0,"Avant l'ouverture",IF(OR(A1200=105,A1200=106),"Bonus"))),"")</f>
        <v>Tour 2</v>
      </c>
      <c r="I1200" s="31" t="str">
        <f>IF(LEFT(H1200,4)="Tour",VLOOKUP(A1200,Database!$A:$C,3,FALSE),"")</f>
        <v>C</v>
      </c>
      <c r="J1200" s="31" t="str">
        <f>VLOOKUP($A1200,Location!$A:$J,7,FALSE)</f>
        <v>Ecosse</v>
      </c>
      <c r="K1200" s="31" t="str">
        <f>IFERROR(VLOOKUP(J1200,Setup_Team!$B:$C,2,FALSE), "TDB")</f>
        <v>SCO</v>
      </c>
      <c r="L1200" s="31" t="str">
        <f>VLOOKUP($A1200,Location!$A:$J,8,FALSE)</f>
        <v>Maroc</v>
      </c>
      <c r="M1200" s="31" t="str">
        <f>IFERROR(VLOOKUP(L1200,Setup_Team!$B:$C,2,FALSE), "TDB")</f>
        <v>MAR</v>
      </c>
      <c r="N1200" s="31" t="str">
        <f>VLOOKUP($A1200,Location!$A:$J,9,FALSE)</f>
        <v>Foxborough</v>
      </c>
      <c r="O1200" s="31" t="str">
        <f>VLOOKUP($A1200,Location!$A:$J,10,FALSE)</f>
        <v>Gillette Stadium</v>
      </c>
      <c r="R1200" s="31">
        <v>0</v>
      </c>
      <c r="S1200" s="25">
        <f>VLOOKUP($A1200,Database!$A:$Y,10,FALSE)</f>
        <v>99</v>
      </c>
      <c r="T1200" s="25">
        <f>VLOOKUP($A1200,Database!$A:$Y,11,FALSE)</f>
        <v>112</v>
      </c>
      <c r="U1200" s="25">
        <f>VLOOKUP($A1200,Database!$A:$Y,12,FALSE)</f>
        <v>91</v>
      </c>
      <c r="V1200" s="25" t="str">
        <f>VLOOKUP(A1200,Database!A:M,13,FALSE)</f>
        <v>À venir</v>
      </c>
      <c r="W1200" s="25" t="str">
        <f>VLOOKUP($A1200,Database!$A:$Y,20,FALSE)</f>
        <v/>
      </c>
      <c r="X1200" s="25" t="str">
        <f>VLOOKUP($A1200,Database!$A:$Y,21,FALSE)</f>
        <v/>
      </c>
      <c r="Y1200" s="25" t="str">
        <f ca="1">IF(C1200&lt;NOW(),IF(AND(P1200&gt;Q1200,W1200&gt;X1200),S1200,IF(AND(P1200=Q1200,W1200=X1200),T1200,IF(AND(P1200&lt;Q1200,W1200&lt;X1200),U1200,0))),"")</f>
        <v/>
      </c>
      <c r="Z1200" s="25">
        <f>IF(AND(P1200=W1200,Q1200=X1200),1,0)</f>
        <v>1</v>
      </c>
      <c r="AA1200" s="25" t="str">
        <f>IF(Z1200=0,"",IF(ISBLANK(VLOOKUP(A1200,Database!A:AA,22,FALSE)),"",VLOOKUP(A1200,Database!A:AA,22,FALSE)))</f>
        <v>Exact</v>
      </c>
      <c r="AB1200" s="25">
        <f ca="1">IFERROR(IF(AND(Y1200&lt;&gt;"",OR(V1200="Terminé",V1200="En cours")),VLOOKUP(AA1200,Setup_ScoreExactBonus!A:D,4,FALSE),0),0)</f>
        <v>0</v>
      </c>
      <c r="AC1200" s="31" t="str">
        <f ca="1">IF(Y1200&lt;&gt;"", Y1200 + IF(Z1200=1,AB1200, 0), "")</f>
        <v/>
      </c>
      <c r="AD1200" s="31">
        <f ca="1">SUMIFS(AC$2:AC1200,D$2:D1200,D1200)*IF(R1200=0,1,2)</f>
        <v>0</v>
      </c>
    </row>
    <row r="1201" spans="1:30" x14ac:dyDescent="0.35">
      <c r="A1201" s="31">
        <f>IF(ISBLANK(B1201),"",COUNTIF(B$2:B1201,B1201))-1</f>
        <v>30</v>
      </c>
      <c r="B1201" s="31">
        <v>30</v>
      </c>
      <c r="C1201" s="10">
        <f>VLOOKUP($A1201,Database!$A:$Y,7,FALSE)</f>
        <v>46193</v>
      </c>
      <c r="D1201" s="31" t="str">
        <f>VLOOKUP(Pronostics!$B1201,Setup_MPP!$A:$G,3,FALSE)</f>
        <v>Joueur30</v>
      </c>
      <c r="E1201" s="31" t="str">
        <f>VLOOKUP(Pronostics!$B1201,Setup_MPP!$A:$G,2,FALSE)</f>
        <v>Joueur30</v>
      </c>
      <c r="F1201" s="31" t="str">
        <f>VLOOKUP($B1201,Setup_MPP!$A:$E,4,FALSE)</f>
        <v>#D5D5D5</v>
      </c>
      <c r="G1201" s="31" t="str">
        <f>VLOOKUP($B1201,Setup_MPP!$A:$E,5,FALSE)</f>
        <v>#727272</v>
      </c>
      <c r="H1201" s="31" t="str">
        <f>IFERROR(IF(AND(A1201&gt;=1,A1201&lt;=104),VLOOKUP($A1201,Location!$A:$J,6,FALSE),IF(A1201=0,"Avant l'ouverture",IF(OR(A1201=105,A1201=106),"Bonus"))),"")</f>
        <v>Tour 2</v>
      </c>
      <c r="I1201" s="31" t="str">
        <f>IF(LEFT(H1201,4)="Tour",VLOOKUP(A1201,Database!$A:$C,3,FALSE),"")</f>
        <v>C</v>
      </c>
      <c r="J1201" s="31" t="str">
        <f>VLOOKUP($A1201,Location!$A:$J,7,FALSE)</f>
        <v>Ecosse</v>
      </c>
      <c r="K1201" s="31" t="str">
        <f>IFERROR(VLOOKUP(J1201,Setup_Team!$B:$C,2,FALSE), "TDB")</f>
        <v>SCO</v>
      </c>
      <c r="L1201" s="31" t="str">
        <f>VLOOKUP($A1201,Location!$A:$J,8,FALSE)</f>
        <v>Maroc</v>
      </c>
      <c r="M1201" s="31" t="str">
        <f>IFERROR(VLOOKUP(L1201,Setup_Team!$B:$C,2,FALSE), "TDB")</f>
        <v>MAR</v>
      </c>
      <c r="N1201" s="31" t="str">
        <f>VLOOKUP($A1201,Location!$A:$J,9,FALSE)</f>
        <v>Foxborough</v>
      </c>
      <c r="O1201" s="31" t="str">
        <f>VLOOKUP($A1201,Location!$A:$J,10,FALSE)</f>
        <v>Gillette Stadium</v>
      </c>
      <c r="R1201" s="31">
        <v>0</v>
      </c>
      <c r="S1201" s="25">
        <f>VLOOKUP($A1201,Database!$A:$Y,10,FALSE)</f>
        <v>99</v>
      </c>
      <c r="T1201" s="25">
        <f>VLOOKUP($A1201,Database!$A:$Y,11,FALSE)</f>
        <v>112</v>
      </c>
      <c r="U1201" s="25">
        <f>VLOOKUP($A1201,Database!$A:$Y,12,FALSE)</f>
        <v>91</v>
      </c>
      <c r="V1201" s="25" t="str">
        <f>VLOOKUP(A1201,Database!A:M,13,FALSE)</f>
        <v>À venir</v>
      </c>
      <c r="W1201" s="25" t="str">
        <f>VLOOKUP($A1201,Database!$A:$Y,20,FALSE)</f>
        <v/>
      </c>
      <c r="X1201" s="25" t="str">
        <f>VLOOKUP($A1201,Database!$A:$Y,21,FALSE)</f>
        <v/>
      </c>
      <c r="Y1201" s="25" t="str">
        <f ca="1">IF(C1201&lt;NOW(),IF(AND(P1201&gt;Q1201,W1201&gt;X1201),S1201,IF(AND(P1201=Q1201,W1201=X1201),T1201,IF(AND(P1201&lt;Q1201,W1201&lt;X1201),U1201,0))),"")</f>
        <v/>
      </c>
      <c r="Z1201" s="25">
        <f>IF(AND(P1201=W1201,Q1201=X1201),1,0)</f>
        <v>1</v>
      </c>
      <c r="AA1201" s="25" t="str">
        <f>IF(Z1201=0,"",IF(ISBLANK(VLOOKUP(A1201,Database!A:AA,22,FALSE)),"",VLOOKUP(A1201,Database!A:AA,22,FALSE)))</f>
        <v>Exact</v>
      </c>
      <c r="AB1201" s="25">
        <f ca="1">IFERROR(IF(AND(Y1201&lt;&gt;"",OR(V1201="Terminé",V1201="En cours")),VLOOKUP(AA1201,Setup_ScoreExactBonus!A:D,4,FALSE),0),0)</f>
        <v>0</v>
      </c>
      <c r="AC1201" s="31" t="str">
        <f ca="1">IF(Y1201&lt;&gt;"", Y1201 + IF(Z1201=1,AB1201, 0), "")</f>
        <v/>
      </c>
      <c r="AD1201" s="31">
        <f ca="1">SUMIFS(AC$2:AC1201,D$2:D1201,D1201)*IF(R1201=0,1,2)</f>
        <v>0</v>
      </c>
    </row>
    <row r="1202" spans="1:30" x14ac:dyDescent="0.35">
      <c r="A1202" s="31">
        <f>IF(ISBLANK(B1202),"",COUNTIF(B$2:B1202,B1202))-1</f>
        <v>30</v>
      </c>
      <c r="B1202" s="31">
        <v>31</v>
      </c>
      <c r="C1202" s="10">
        <f>VLOOKUP($A1202,Database!$A:$Y,7,FALSE)</f>
        <v>46193</v>
      </c>
      <c r="D1202" s="31" t="str">
        <f>VLOOKUP(Pronostics!$B1202,Setup_MPP!$A:$G,3,FALSE)</f>
        <v>Joueur31</v>
      </c>
      <c r="E1202" s="31" t="str">
        <f>VLOOKUP(Pronostics!$B1202,Setup_MPP!$A:$G,2,FALSE)</f>
        <v>Joueur31</v>
      </c>
      <c r="F1202" s="31" t="str">
        <f>VLOOKUP($B1202,Setup_MPP!$A:$E,4,FALSE)</f>
        <v>#D5D5D5</v>
      </c>
      <c r="G1202" s="31" t="str">
        <f>VLOOKUP($B1202,Setup_MPP!$A:$E,5,FALSE)</f>
        <v>#727272</v>
      </c>
      <c r="H1202" s="31" t="str">
        <f>IFERROR(IF(AND(A1202&gt;=1,A1202&lt;=104),VLOOKUP($A1202,Location!$A:$J,6,FALSE),IF(A1202=0,"Avant l'ouverture",IF(OR(A1202=105,A1202=106),"Bonus"))),"")</f>
        <v>Tour 2</v>
      </c>
      <c r="I1202" s="31" t="str">
        <f>IF(LEFT(H1202,4)="Tour",VLOOKUP(A1202,Database!$A:$C,3,FALSE),"")</f>
        <v>C</v>
      </c>
      <c r="J1202" s="31" t="str">
        <f>VLOOKUP($A1202,Location!$A:$J,7,FALSE)</f>
        <v>Ecosse</v>
      </c>
      <c r="K1202" s="31" t="str">
        <f>IFERROR(VLOOKUP(J1202,Setup_Team!$B:$C,2,FALSE), "TDB")</f>
        <v>SCO</v>
      </c>
      <c r="L1202" s="31" t="str">
        <f>VLOOKUP($A1202,Location!$A:$J,8,FALSE)</f>
        <v>Maroc</v>
      </c>
      <c r="M1202" s="31" t="str">
        <f>IFERROR(VLOOKUP(L1202,Setup_Team!$B:$C,2,FALSE), "TDB")</f>
        <v>MAR</v>
      </c>
      <c r="N1202" s="31" t="str">
        <f>VLOOKUP($A1202,Location!$A:$J,9,FALSE)</f>
        <v>Foxborough</v>
      </c>
      <c r="O1202" s="31" t="str">
        <f>VLOOKUP($A1202,Location!$A:$J,10,FALSE)</f>
        <v>Gillette Stadium</v>
      </c>
      <c r="R1202" s="31">
        <v>0</v>
      </c>
      <c r="S1202" s="25">
        <f>VLOOKUP($A1202,Database!$A:$Y,10,FALSE)</f>
        <v>99</v>
      </c>
      <c r="T1202" s="25">
        <f>VLOOKUP($A1202,Database!$A:$Y,11,FALSE)</f>
        <v>112</v>
      </c>
      <c r="U1202" s="25">
        <f>VLOOKUP($A1202,Database!$A:$Y,12,FALSE)</f>
        <v>91</v>
      </c>
      <c r="V1202" s="25" t="str">
        <f>VLOOKUP(A1202,Database!A:M,13,FALSE)</f>
        <v>À venir</v>
      </c>
      <c r="W1202" s="25" t="str">
        <f>VLOOKUP($A1202,Database!$A:$Y,20,FALSE)</f>
        <v/>
      </c>
      <c r="X1202" s="25" t="str">
        <f>VLOOKUP($A1202,Database!$A:$Y,21,FALSE)</f>
        <v/>
      </c>
      <c r="Y1202" s="25" t="str">
        <f ca="1">IF(C1202&lt;NOW(),IF(AND(P1202&gt;Q1202,W1202&gt;X1202),S1202,IF(AND(P1202=Q1202,W1202=X1202),T1202,IF(AND(P1202&lt;Q1202,W1202&lt;X1202),U1202,0))),"")</f>
        <v/>
      </c>
      <c r="Z1202" s="25">
        <f>IF(AND(P1202=W1202,Q1202=X1202),1,0)</f>
        <v>1</v>
      </c>
      <c r="AA1202" s="25" t="str">
        <f>IF(Z1202=0,"",IF(ISBLANK(VLOOKUP(A1202,Database!A:AA,22,FALSE)),"",VLOOKUP(A1202,Database!A:AA,22,FALSE)))</f>
        <v>Exact</v>
      </c>
      <c r="AB1202" s="25">
        <f ca="1">IFERROR(IF(AND(Y1202&lt;&gt;"",OR(V1202="Terminé",V1202="En cours")),VLOOKUP(AA1202,Setup_ScoreExactBonus!A:D,4,FALSE),0),0)</f>
        <v>0</v>
      </c>
      <c r="AC1202" s="31" t="str">
        <f ca="1">IF(Y1202&lt;&gt;"", Y1202 + IF(Z1202=1,AB1202, 0), "")</f>
        <v/>
      </c>
      <c r="AD1202" s="31">
        <f ca="1">SUMIFS(AC$2:AC1202,D$2:D1202,D1202)*IF(R1202=0,1,2)</f>
        <v>0</v>
      </c>
    </row>
    <row r="1203" spans="1:30" x14ac:dyDescent="0.35">
      <c r="A1203" s="31">
        <f>IF(ISBLANK(B1203),"",COUNTIF(B$2:B1203,B1203))-1</f>
        <v>30</v>
      </c>
      <c r="B1203" s="31">
        <v>32</v>
      </c>
      <c r="C1203" s="10">
        <f>VLOOKUP($A1203,Database!$A:$Y,7,FALSE)</f>
        <v>46193</v>
      </c>
      <c r="D1203" s="31" t="str">
        <f>VLOOKUP(Pronostics!$B1203,Setup_MPP!$A:$G,3,FALSE)</f>
        <v>Joueur32</v>
      </c>
      <c r="E1203" s="31" t="str">
        <f>VLOOKUP(Pronostics!$B1203,Setup_MPP!$A:$G,2,FALSE)</f>
        <v>Joueur32</v>
      </c>
      <c r="F1203" s="31" t="str">
        <f>VLOOKUP($B1203,Setup_MPP!$A:$E,4,FALSE)</f>
        <v>#D5D5D5</v>
      </c>
      <c r="G1203" s="31" t="str">
        <f>VLOOKUP($B1203,Setup_MPP!$A:$E,5,FALSE)</f>
        <v>#727272</v>
      </c>
      <c r="H1203" s="31" t="str">
        <f>IFERROR(IF(AND(A1203&gt;=1,A1203&lt;=104),VLOOKUP($A1203,Location!$A:$J,6,FALSE),IF(A1203=0,"Avant l'ouverture",IF(OR(A1203=105,A1203=106),"Bonus"))),"")</f>
        <v>Tour 2</v>
      </c>
      <c r="I1203" s="31" t="str">
        <f>IF(LEFT(H1203,4)="Tour",VLOOKUP(A1203,Database!$A:$C,3,FALSE),"")</f>
        <v>C</v>
      </c>
      <c r="J1203" s="31" t="str">
        <f>VLOOKUP($A1203,Location!$A:$J,7,FALSE)</f>
        <v>Ecosse</v>
      </c>
      <c r="K1203" s="31" t="str">
        <f>IFERROR(VLOOKUP(J1203,Setup_Team!$B:$C,2,FALSE), "TDB")</f>
        <v>SCO</v>
      </c>
      <c r="L1203" s="31" t="str">
        <f>VLOOKUP($A1203,Location!$A:$J,8,FALSE)</f>
        <v>Maroc</v>
      </c>
      <c r="M1203" s="31" t="str">
        <f>IFERROR(VLOOKUP(L1203,Setup_Team!$B:$C,2,FALSE), "TDB")</f>
        <v>MAR</v>
      </c>
      <c r="N1203" s="31" t="str">
        <f>VLOOKUP($A1203,Location!$A:$J,9,FALSE)</f>
        <v>Foxborough</v>
      </c>
      <c r="O1203" s="31" t="str">
        <f>VLOOKUP($A1203,Location!$A:$J,10,FALSE)</f>
        <v>Gillette Stadium</v>
      </c>
      <c r="R1203" s="31">
        <v>0</v>
      </c>
      <c r="S1203" s="25">
        <f>VLOOKUP($A1203,Database!$A:$Y,10,FALSE)</f>
        <v>99</v>
      </c>
      <c r="T1203" s="25">
        <f>VLOOKUP($A1203,Database!$A:$Y,11,FALSE)</f>
        <v>112</v>
      </c>
      <c r="U1203" s="25">
        <f>VLOOKUP($A1203,Database!$A:$Y,12,FALSE)</f>
        <v>91</v>
      </c>
      <c r="V1203" s="25" t="str">
        <f>VLOOKUP(A1203,Database!A:M,13,FALSE)</f>
        <v>À venir</v>
      </c>
      <c r="W1203" s="25" t="str">
        <f>VLOOKUP($A1203,Database!$A:$Y,20,FALSE)</f>
        <v/>
      </c>
      <c r="X1203" s="25" t="str">
        <f>VLOOKUP($A1203,Database!$A:$Y,21,FALSE)</f>
        <v/>
      </c>
      <c r="Y1203" s="25" t="str">
        <f ca="1">IF(C1203&lt;NOW(),IF(AND(P1203&gt;Q1203,W1203&gt;X1203),S1203,IF(AND(P1203=Q1203,W1203=X1203),T1203,IF(AND(P1203&lt;Q1203,W1203&lt;X1203),U1203,0))),"")</f>
        <v/>
      </c>
      <c r="Z1203" s="25">
        <f>IF(AND(P1203=W1203,Q1203=X1203),1,0)</f>
        <v>1</v>
      </c>
      <c r="AA1203" s="25" t="str">
        <f>IF(Z1203=0,"",IF(ISBLANK(VLOOKUP(A1203,Database!A:AA,22,FALSE)),"",VLOOKUP(A1203,Database!A:AA,22,FALSE)))</f>
        <v>Exact</v>
      </c>
      <c r="AB1203" s="25">
        <f ca="1">IFERROR(IF(AND(Y1203&lt;&gt;"",OR(V1203="Terminé",V1203="En cours")),VLOOKUP(AA1203,Setup_ScoreExactBonus!A:D,4,FALSE),0),0)</f>
        <v>0</v>
      </c>
      <c r="AC1203" s="31" t="str">
        <f ca="1">IF(Y1203&lt;&gt;"", Y1203 + IF(Z1203=1,AB1203, 0), "")</f>
        <v/>
      </c>
      <c r="AD1203" s="31">
        <f ca="1">SUMIFS(AC$2:AC1203,D$2:D1203,D1203)*IF(R1203=0,1,2)</f>
        <v>0</v>
      </c>
    </row>
    <row r="1204" spans="1:30" x14ac:dyDescent="0.35">
      <c r="A1204" s="31">
        <f>IF(ISBLANK(B1204),"",COUNTIF(B$2:B1204,B1204))-1</f>
        <v>30</v>
      </c>
      <c r="B1204" s="31">
        <v>33</v>
      </c>
      <c r="C1204" s="10">
        <f>VLOOKUP($A1204,Database!$A:$Y,7,FALSE)</f>
        <v>46193</v>
      </c>
      <c r="D1204" s="31" t="str">
        <f>VLOOKUP(Pronostics!$B1204,Setup_MPP!$A:$G,3,FALSE)</f>
        <v>Joueur33</v>
      </c>
      <c r="E1204" s="31" t="str">
        <f>VLOOKUP(Pronostics!$B1204,Setup_MPP!$A:$G,2,FALSE)</f>
        <v>Joueur33</v>
      </c>
      <c r="F1204" s="31" t="str">
        <f>VLOOKUP($B1204,Setup_MPP!$A:$E,4,FALSE)</f>
        <v>#D5D5D5</v>
      </c>
      <c r="G1204" s="31" t="str">
        <f>VLOOKUP($B1204,Setup_MPP!$A:$E,5,FALSE)</f>
        <v>#727272</v>
      </c>
      <c r="H1204" s="31" t="str">
        <f>IFERROR(IF(AND(A1204&gt;=1,A1204&lt;=104),VLOOKUP($A1204,Location!$A:$J,6,FALSE),IF(A1204=0,"Avant l'ouverture",IF(OR(A1204=105,A1204=106),"Bonus"))),"")</f>
        <v>Tour 2</v>
      </c>
      <c r="I1204" s="31" t="str">
        <f>IF(LEFT(H1204,4)="Tour",VLOOKUP(A1204,Database!$A:$C,3,FALSE),"")</f>
        <v>C</v>
      </c>
      <c r="J1204" s="31" t="str">
        <f>VLOOKUP($A1204,Location!$A:$J,7,FALSE)</f>
        <v>Ecosse</v>
      </c>
      <c r="K1204" s="31" t="str">
        <f>IFERROR(VLOOKUP(J1204,Setup_Team!$B:$C,2,FALSE), "TDB")</f>
        <v>SCO</v>
      </c>
      <c r="L1204" s="31" t="str">
        <f>VLOOKUP($A1204,Location!$A:$J,8,FALSE)</f>
        <v>Maroc</v>
      </c>
      <c r="M1204" s="31" t="str">
        <f>IFERROR(VLOOKUP(L1204,Setup_Team!$B:$C,2,FALSE), "TDB")</f>
        <v>MAR</v>
      </c>
      <c r="N1204" s="31" t="str">
        <f>VLOOKUP($A1204,Location!$A:$J,9,FALSE)</f>
        <v>Foxborough</v>
      </c>
      <c r="O1204" s="31" t="str">
        <f>VLOOKUP($A1204,Location!$A:$J,10,FALSE)</f>
        <v>Gillette Stadium</v>
      </c>
      <c r="R1204" s="31">
        <v>0</v>
      </c>
      <c r="S1204" s="25">
        <f>VLOOKUP($A1204,Database!$A:$Y,10,FALSE)</f>
        <v>99</v>
      </c>
      <c r="T1204" s="25">
        <f>VLOOKUP($A1204,Database!$A:$Y,11,FALSE)</f>
        <v>112</v>
      </c>
      <c r="U1204" s="25">
        <f>VLOOKUP($A1204,Database!$A:$Y,12,FALSE)</f>
        <v>91</v>
      </c>
      <c r="V1204" s="25" t="str">
        <f>VLOOKUP(A1204,Database!A:M,13,FALSE)</f>
        <v>À venir</v>
      </c>
      <c r="W1204" s="25" t="str">
        <f>VLOOKUP($A1204,Database!$A:$Y,20,FALSE)</f>
        <v/>
      </c>
      <c r="X1204" s="25" t="str">
        <f>VLOOKUP($A1204,Database!$A:$Y,21,FALSE)</f>
        <v/>
      </c>
      <c r="Y1204" s="25" t="str">
        <f ca="1">IF(C1204&lt;NOW(),IF(AND(P1204&gt;Q1204,W1204&gt;X1204),S1204,IF(AND(P1204=Q1204,W1204=X1204),T1204,IF(AND(P1204&lt;Q1204,W1204&lt;X1204),U1204,0))),"")</f>
        <v/>
      </c>
      <c r="Z1204" s="25">
        <f>IF(AND(P1204=W1204,Q1204=X1204),1,0)</f>
        <v>1</v>
      </c>
      <c r="AA1204" s="25" t="str">
        <f>IF(Z1204=0,"",IF(ISBLANK(VLOOKUP(A1204,Database!A:AA,22,FALSE)),"",VLOOKUP(A1204,Database!A:AA,22,FALSE)))</f>
        <v>Exact</v>
      </c>
      <c r="AB1204" s="25">
        <f ca="1">IFERROR(IF(AND(Y1204&lt;&gt;"",OR(V1204="Terminé",V1204="En cours")),VLOOKUP(AA1204,Setup_ScoreExactBonus!A:D,4,FALSE),0),0)</f>
        <v>0</v>
      </c>
      <c r="AC1204" s="31" t="str">
        <f ca="1">IF(Y1204&lt;&gt;"", Y1204 + IF(Z1204=1,AB1204, 0), "")</f>
        <v/>
      </c>
      <c r="AD1204" s="31">
        <f ca="1">SUMIFS(AC$2:AC1204,D$2:D1204,D1204)*IF(R1204=0,1,2)</f>
        <v>0</v>
      </c>
    </row>
    <row r="1205" spans="1:30" x14ac:dyDescent="0.35">
      <c r="A1205" s="31">
        <f>IF(ISBLANK(B1205),"",COUNTIF(B$2:B1205,B1205))-1</f>
        <v>30</v>
      </c>
      <c r="B1205" s="31">
        <v>34</v>
      </c>
      <c r="C1205" s="10">
        <f>VLOOKUP($A1205,Database!$A:$Y,7,FALSE)</f>
        <v>46193</v>
      </c>
      <c r="D1205" s="31" t="str">
        <f>VLOOKUP(Pronostics!$B1205,Setup_MPP!$A:$G,3,FALSE)</f>
        <v>Joueur34</v>
      </c>
      <c r="E1205" s="31" t="str">
        <f>VLOOKUP(Pronostics!$B1205,Setup_MPP!$A:$G,2,FALSE)</f>
        <v>Joueur34</v>
      </c>
      <c r="F1205" s="31" t="str">
        <f>VLOOKUP($B1205,Setup_MPP!$A:$E,4,FALSE)</f>
        <v>#D5D5D5</v>
      </c>
      <c r="G1205" s="31" t="str">
        <f>VLOOKUP($B1205,Setup_MPP!$A:$E,5,FALSE)</f>
        <v>#727272</v>
      </c>
      <c r="H1205" s="31" t="str">
        <f>IFERROR(IF(AND(A1205&gt;=1,A1205&lt;=104),VLOOKUP($A1205,Location!$A:$J,6,FALSE),IF(A1205=0,"Avant l'ouverture",IF(OR(A1205=105,A1205=106),"Bonus"))),"")</f>
        <v>Tour 2</v>
      </c>
      <c r="I1205" s="31" t="str">
        <f>IF(LEFT(H1205,4)="Tour",VLOOKUP(A1205,Database!$A:$C,3,FALSE),"")</f>
        <v>C</v>
      </c>
      <c r="J1205" s="31" t="str">
        <f>VLOOKUP($A1205,Location!$A:$J,7,FALSE)</f>
        <v>Ecosse</v>
      </c>
      <c r="K1205" s="31" t="str">
        <f>IFERROR(VLOOKUP(J1205,Setup_Team!$B:$C,2,FALSE), "TDB")</f>
        <v>SCO</v>
      </c>
      <c r="L1205" s="31" t="str">
        <f>VLOOKUP($A1205,Location!$A:$J,8,FALSE)</f>
        <v>Maroc</v>
      </c>
      <c r="M1205" s="31" t="str">
        <f>IFERROR(VLOOKUP(L1205,Setup_Team!$B:$C,2,FALSE), "TDB")</f>
        <v>MAR</v>
      </c>
      <c r="N1205" s="31" t="str">
        <f>VLOOKUP($A1205,Location!$A:$J,9,FALSE)</f>
        <v>Foxborough</v>
      </c>
      <c r="O1205" s="31" t="str">
        <f>VLOOKUP($A1205,Location!$A:$J,10,FALSE)</f>
        <v>Gillette Stadium</v>
      </c>
      <c r="R1205" s="31">
        <v>0</v>
      </c>
      <c r="S1205" s="25">
        <f>VLOOKUP($A1205,Database!$A:$Y,10,FALSE)</f>
        <v>99</v>
      </c>
      <c r="T1205" s="25">
        <f>VLOOKUP($A1205,Database!$A:$Y,11,FALSE)</f>
        <v>112</v>
      </c>
      <c r="U1205" s="25">
        <f>VLOOKUP($A1205,Database!$A:$Y,12,FALSE)</f>
        <v>91</v>
      </c>
      <c r="V1205" s="25" t="str">
        <f>VLOOKUP(A1205,Database!A:M,13,FALSE)</f>
        <v>À venir</v>
      </c>
      <c r="W1205" s="25" t="str">
        <f>VLOOKUP($A1205,Database!$A:$Y,20,FALSE)</f>
        <v/>
      </c>
      <c r="X1205" s="25" t="str">
        <f>VLOOKUP($A1205,Database!$A:$Y,21,FALSE)</f>
        <v/>
      </c>
      <c r="Y1205" s="25" t="str">
        <f ca="1">IF(C1205&lt;NOW(),IF(AND(P1205&gt;Q1205,W1205&gt;X1205),S1205,IF(AND(P1205=Q1205,W1205=X1205),T1205,IF(AND(P1205&lt;Q1205,W1205&lt;X1205),U1205,0))),"")</f>
        <v/>
      </c>
      <c r="Z1205" s="25">
        <f>IF(AND(P1205=W1205,Q1205=X1205),1,0)</f>
        <v>1</v>
      </c>
      <c r="AA1205" s="25" t="str">
        <f>IF(Z1205=0,"",IF(ISBLANK(VLOOKUP(A1205,Database!A:AA,22,FALSE)),"",VLOOKUP(A1205,Database!A:AA,22,FALSE)))</f>
        <v>Exact</v>
      </c>
      <c r="AB1205" s="25">
        <f ca="1">IFERROR(IF(AND(Y1205&lt;&gt;"",OR(V1205="Terminé",V1205="En cours")),VLOOKUP(AA1205,Setup_ScoreExactBonus!A:D,4,FALSE),0),0)</f>
        <v>0</v>
      </c>
      <c r="AC1205" s="31" t="str">
        <f ca="1">IF(Y1205&lt;&gt;"", Y1205 + IF(Z1205=1,AB1205, 0), "")</f>
        <v/>
      </c>
      <c r="AD1205" s="31">
        <f ca="1">SUMIFS(AC$2:AC1205,D$2:D1205,D1205)*IF(R1205=0,1,2)</f>
        <v>0</v>
      </c>
    </row>
    <row r="1206" spans="1:30" x14ac:dyDescent="0.35">
      <c r="A1206" s="31">
        <f>IF(ISBLANK(B1206),"",COUNTIF(B$2:B1206,B1206))-1</f>
        <v>30</v>
      </c>
      <c r="B1206" s="31">
        <v>35</v>
      </c>
      <c r="C1206" s="10">
        <f>VLOOKUP($A1206,Database!$A:$Y,7,FALSE)</f>
        <v>46193</v>
      </c>
      <c r="D1206" s="31" t="str">
        <f>VLOOKUP(Pronostics!$B1206,Setup_MPP!$A:$G,3,FALSE)</f>
        <v>Joueur35</v>
      </c>
      <c r="E1206" s="31" t="str">
        <f>VLOOKUP(Pronostics!$B1206,Setup_MPP!$A:$G,2,FALSE)</f>
        <v>Joueur35</v>
      </c>
      <c r="F1206" s="31" t="str">
        <f>VLOOKUP($B1206,Setup_MPP!$A:$E,4,FALSE)</f>
        <v>#D5D5D5</v>
      </c>
      <c r="G1206" s="31" t="str">
        <f>VLOOKUP($B1206,Setup_MPP!$A:$E,5,FALSE)</f>
        <v>#727272</v>
      </c>
      <c r="H1206" s="31" t="str">
        <f>IFERROR(IF(AND(A1206&gt;=1,A1206&lt;=104),VLOOKUP($A1206,Location!$A:$J,6,FALSE),IF(A1206=0,"Avant l'ouverture",IF(OR(A1206=105,A1206=106),"Bonus"))),"")</f>
        <v>Tour 2</v>
      </c>
      <c r="I1206" s="31" t="str">
        <f>IF(LEFT(H1206,4)="Tour",VLOOKUP(A1206,Database!$A:$C,3,FALSE),"")</f>
        <v>C</v>
      </c>
      <c r="J1206" s="31" t="str">
        <f>VLOOKUP($A1206,Location!$A:$J,7,FALSE)</f>
        <v>Ecosse</v>
      </c>
      <c r="K1206" s="31" t="str">
        <f>IFERROR(VLOOKUP(J1206,Setup_Team!$B:$C,2,FALSE), "TDB")</f>
        <v>SCO</v>
      </c>
      <c r="L1206" s="31" t="str">
        <f>VLOOKUP($A1206,Location!$A:$J,8,FALSE)</f>
        <v>Maroc</v>
      </c>
      <c r="M1206" s="31" t="str">
        <f>IFERROR(VLOOKUP(L1206,Setup_Team!$B:$C,2,FALSE), "TDB")</f>
        <v>MAR</v>
      </c>
      <c r="N1206" s="31" t="str">
        <f>VLOOKUP($A1206,Location!$A:$J,9,FALSE)</f>
        <v>Foxborough</v>
      </c>
      <c r="O1206" s="31" t="str">
        <f>VLOOKUP($A1206,Location!$A:$J,10,FALSE)</f>
        <v>Gillette Stadium</v>
      </c>
      <c r="R1206" s="31">
        <v>0</v>
      </c>
      <c r="S1206" s="25">
        <f>VLOOKUP($A1206,Database!$A:$Y,10,FALSE)</f>
        <v>99</v>
      </c>
      <c r="T1206" s="25">
        <f>VLOOKUP($A1206,Database!$A:$Y,11,FALSE)</f>
        <v>112</v>
      </c>
      <c r="U1206" s="25">
        <f>VLOOKUP($A1206,Database!$A:$Y,12,FALSE)</f>
        <v>91</v>
      </c>
      <c r="V1206" s="25" t="str">
        <f>VLOOKUP(A1206,Database!A:M,13,FALSE)</f>
        <v>À venir</v>
      </c>
      <c r="W1206" s="25" t="str">
        <f>VLOOKUP($A1206,Database!$A:$Y,20,FALSE)</f>
        <v/>
      </c>
      <c r="X1206" s="25" t="str">
        <f>VLOOKUP($A1206,Database!$A:$Y,21,FALSE)</f>
        <v/>
      </c>
      <c r="Y1206" s="25" t="str">
        <f ca="1">IF(C1206&lt;NOW(),IF(AND(P1206&gt;Q1206,W1206&gt;X1206),S1206,IF(AND(P1206=Q1206,W1206=X1206),T1206,IF(AND(P1206&lt;Q1206,W1206&lt;X1206),U1206,0))),"")</f>
        <v/>
      </c>
      <c r="Z1206" s="25">
        <f>IF(AND(P1206=W1206,Q1206=X1206),1,0)</f>
        <v>1</v>
      </c>
      <c r="AA1206" s="25" t="str">
        <f>IF(Z1206=0,"",IF(ISBLANK(VLOOKUP(A1206,Database!A:AA,22,FALSE)),"",VLOOKUP(A1206,Database!A:AA,22,FALSE)))</f>
        <v>Exact</v>
      </c>
      <c r="AB1206" s="25">
        <f ca="1">IFERROR(IF(AND(Y1206&lt;&gt;"",OR(V1206="Terminé",V1206="En cours")),VLOOKUP(AA1206,Setup_ScoreExactBonus!A:D,4,FALSE),0),0)</f>
        <v>0</v>
      </c>
      <c r="AC1206" s="31" t="str">
        <f ca="1">IF(Y1206&lt;&gt;"", Y1206 + IF(Z1206=1,AB1206, 0), "")</f>
        <v/>
      </c>
      <c r="AD1206" s="31">
        <f ca="1">SUMIFS(AC$2:AC1206,D$2:D1206,D1206)*IF(R1206=0,1,2)</f>
        <v>0</v>
      </c>
    </row>
    <row r="1207" spans="1:30" x14ac:dyDescent="0.35">
      <c r="A1207" s="31">
        <f>IF(ISBLANK(B1207),"",COUNTIF(B$2:B1207,B1207))-1</f>
        <v>30</v>
      </c>
      <c r="B1207" s="31">
        <v>36</v>
      </c>
      <c r="C1207" s="10">
        <f>VLOOKUP($A1207,Database!$A:$Y,7,FALSE)</f>
        <v>46193</v>
      </c>
      <c r="D1207" s="31" t="str">
        <f>VLOOKUP(Pronostics!$B1207,Setup_MPP!$A:$G,3,FALSE)</f>
        <v>Joueur36</v>
      </c>
      <c r="E1207" s="31" t="str">
        <f>VLOOKUP(Pronostics!$B1207,Setup_MPP!$A:$G,2,FALSE)</f>
        <v>Joueur36</v>
      </c>
      <c r="F1207" s="31" t="str">
        <f>VLOOKUP($B1207,Setup_MPP!$A:$E,4,FALSE)</f>
        <v>#D5D5D5</v>
      </c>
      <c r="G1207" s="31" t="str">
        <f>VLOOKUP($B1207,Setup_MPP!$A:$E,5,FALSE)</f>
        <v>#727272</v>
      </c>
      <c r="H1207" s="31" t="str">
        <f>IFERROR(IF(AND(A1207&gt;=1,A1207&lt;=104),VLOOKUP($A1207,Location!$A:$J,6,FALSE),IF(A1207=0,"Avant l'ouverture",IF(OR(A1207=105,A1207=106),"Bonus"))),"")</f>
        <v>Tour 2</v>
      </c>
      <c r="I1207" s="31" t="str">
        <f>IF(LEFT(H1207,4)="Tour",VLOOKUP(A1207,Database!$A:$C,3,FALSE),"")</f>
        <v>C</v>
      </c>
      <c r="J1207" s="31" t="str">
        <f>VLOOKUP($A1207,Location!$A:$J,7,FALSE)</f>
        <v>Ecosse</v>
      </c>
      <c r="K1207" s="31" t="str">
        <f>IFERROR(VLOOKUP(J1207,Setup_Team!$B:$C,2,FALSE), "TDB")</f>
        <v>SCO</v>
      </c>
      <c r="L1207" s="31" t="str">
        <f>VLOOKUP($A1207,Location!$A:$J,8,FALSE)</f>
        <v>Maroc</v>
      </c>
      <c r="M1207" s="31" t="str">
        <f>IFERROR(VLOOKUP(L1207,Setup_Team!$B:$C,2,FALSE), "TDB")</f>
        <v>MAR</v>
      </c>
      <c r="N1207" s="31" t="str">
        <f>VLOOKUP($A1207,Location!$A:$J,9,FALSE)</f>
        <v>Foxborough</v>
      </c>
      <c r="O1207" s="31" t="str">
        <f>VLOOKUP($A1207,Location!$A:$J,10,FALSE)</f>
        <v>Gillette Stadium</v>
      </c>
      <c r="R1207" s="31">
        <v>0</v>
      </c>
      <c r="S1207" s="25">
        <f>VLOOKUP($A1207,Database!$A:$Y,10,FALSE)</f>
        <v>99</v>
      </c>
      <c r="T1207" s="25">
        <f>VLOOKUP($A1207,Database!$A:$Y,11,FALSE)</f>
        <v>112</v>
      </c>
      <c r="U1207" s="25">
        <f>VLOOKUP($A1207,Database!$A:$Y,12,FALSE)</f>
        <v>91</v>
      </c>
      <c r="V1207" s="25" t="str">
        <f>VLOOKUP(A1207,Database!A:M,13,FALSE)</f>
        <v>À venir</v>
      </c>
      <c r="W1207" s="25" t="str">
        <f>VLOOKUP($A1207,Database!$A:$Y,20,FALSE)</f>
        <v/>
      </c>
      <c r="X1207" s="25" t="str">
        <f>VLOOKUP($A1207,Database!$A:$Y,21,FALSE)</f>
        <v/>
      </c>
      <c r="Y1207" s="25" t="str">
        <f ca="1">IF(C1207&lt;NOW(),IF(AND(P1207&gt;Q1207,W1207&gt;X1207),S1207,IF(AND(P1207=Q1207,W1207=X1207),T1207,IF(AND(P1207&lt;Q1207,W1207&lt;X1207),U1207,0))),"")</f>
        <v/>
      </c>
      <c r="Z1207" s="25">
        <f>IF(AND(P1207=W1207,Q1207=X1207),1,0)</f>
        <v>1</v>
      </c>
      <c r="AA1207" s="25" t="str">
        <f>IF(Z1207=0,"",IF(ISBLANK(VLOOKUP(A1207,Database!A:AA,22,FALSE)),"",VLOOKUP(A1207,Database!A:AA,22,FALSE)))</f>
        <v>Exact</v>
      </c>
      <c r="AB1207" s="25">
        <f ca="1">IFERROR(IF(AND(Y1207&lt;&gt;"",OR(V1207="Terminé",V1207="En cours")),VLOOKUP(AA1207,Setup_ScoreExactBonus!A:D,4,FALSE),0),0)</f>
        <v>0</v>
      </c>
      <c r="AC1207" s="31" t="str">
        <f ca="1">IF(Y1207&lt;&gt;"", Y1207 + IF(Z1207=1,AB1207, 0), "")</f>
        <v/>
      </c>
      <c r="AD1207" s="31">
        <f ca="1">SUMIFS(AC$2:AC1207,D$2:D1207,D1207)*IF(R1207=0,1,2)</f>
        <v>0</v>
      </c>
    </row>
    <row r="1208" spans="1:30" x14ac:dyDescent="0.35">
      <c r="A1208" s="31">
        <f>IF(ISBLANK(B1208),"",COUNTIF(B$2:B1208,B1208))-1</f>
        <v>30</v>
      </c>
      <c r="B1208" s="31">
        <v>37</v>
      </c>
      <c r="C1208" s="10">
        <f>VLOOKUP($A1208,Database!$A:$Y,7,FALSE)</f>
        <v>46193</v>
      </c>
      <c r="D1208" s="31" t="str">
        <f>VLOOKUP(Pronostics!$B1208,Setup_MPP!$A:$G,3,FALSE)</f>
        <v>Joueur37</v>
      </c>
      <c r="E1208" s="31" t="str">
        <f>VLOOKUP(Pronostics!$B1208,Setup_MPP!$A:$G,2,FALSE)</f>
        <v>Joueur37</v>
      </c>
      <c r="F1208" s="31" t="str">
        <f>VLOOKUP($B1208,Setup_MPP!$A:$E,4,FALSE)</f>
        <v>#D5D5D5</v>
      </c>
      <c r="G1208" s="31" t="str">
        <f>VLOOKUP($B1208,Setup_MPP!$A:$E,5,FALSE)</f>
        <v>#727272</v>
      </c>
      <c r="H1208" s="31" t="str">
        <f>IFERROR(IF(AND(A1208&gt;=1,A1208&lt;=104),VLOOKUP($A1208,Location!$A:$J,6,FALSE),IF(A1208=0,"Avant l'ouverture",IF(OR(A1208=105,A1208=106),"Bonus"))),"")</f>
        <v>Tour 2</v>
      </c>
      <c r="I1208" s="31" t="str">
        <f>IF(LEFT(H1208,4)="Tour",VLOOKUP(A1208,Database!$A:$C,3,FALSE),"")</f>
        <v>C</v>
      </c>
      <c r="J1208" s="31" t="str">
        <f>VLOOKUP($A1208,Location!$A:$J,7,FALSE)</f>
        <v>Ecosse</v>
      </c>
      <c r="K1208" s="31" t="str">
        <f>IFERROR(VLOOKUP(J1208,Setup_Team!$B:$C,2,FALSE), "TDB")</f>
        <v>SCO</v>
      </c>
      <c r="L1208" s="31" t="str">
        <f>VLOOKUP($A1208,Location!$A:$J,8,FALSE)</f>
        <v>Maroc</v>
      </c>
      <c r="M1208" s="31" t="str">
        <f>IFERROR(VLOOKUP(L1208,Setup_Team!$B:$C,2,FALSE), "TDB")</f>
        <v>MAR</v>
      </c>
      <c r="N1208" s="31" t="str">
        <f>VLOOKUP($A1208,Location!$A:$J,9,FALSE)</f>
        <v>Foxborough</v>
      </c>
      <c r="O1208" s="31" t="str">
        <f>VLOOKUP($A1208,Location!$A:$J,10,FALSE)</f>
        <v>Gillette Stadium</v>
      </c>
      <c r="R1208" s="31">
        <v>0</v>
      </c>
      <c r="S1208" s="25">
        <f>VLOOKUP($A1208,Database!$A:$Y,10,FALSE)</f>
        <v>99</v>
      </c>
      <c r="T1208" s="25">
        <f>VLOOKUP($A1208,Database!$A:$Y,11,FALSE)</f>
        <v>112</v>
      </c>
      <c r="U1208" s="25">
        <f>VLOOKUP($A1208,Database!$A:$Y,12,FALSE)</f>
        <v>91</v>
      </c>
      <c r="V1208" s="25" t="str">
        <f>VLOOKUP(A1208,Database!A:M,13,FALSE)</f>
        <v>À venir</v>
      </c>
      <c r="W1208" s="25" t="str">
        <f>VLOOKUP($A1208,Database!$A:$Y,20,FALSE)</f>
        <v/>
      </c>
      <c r="X1208" s="25" t="str">
        <f>VLOOKUP($A1208,Database!$A:$Y,21,FALSE)</f>
        <v/>
      </c>
      <c r="Y1208" s="25" t="str">
        <f ca="1">IF(C1208&lt;NOW(),IF(AND(P1208&gt;Q1208,W1208&gt;X1208),S1208,IF(AND(P1208=Q1208,W1208=X1208),T1208,IF(AND(P1208&lt;Q1208,W1208&lt;X1208),U1208,0))),"")</f>
        <v/>
      </c>
      <c r="Z1208" s="25">
        <f>IF(AND(P1208=W1208,Q1208=X1208),1,0)</f>
        <v>1</v>
      </c>
      <c r="AA1208" s="25" t="str">
        <f>IF(Z1208=0,"",IF(ISBLANK(VLOOKUP(A1208,Database!A:AA,22,FALSE)),"",VLOOKUP(A1208,Database!A:AA,22,FALSE)))</f>
        <v>Exact</v>
      </c>
      <c r="AB1208" s="25">
        <f ca="1">IFERROR(IF(AND(Y1208&lt;&gt;"",OR(V1208="Terminé",V1208="En cours")),VLOOKUP(AA1208,Setup_ScoreExactBonus!A:D,4,FALSE),0),0)</f>
        <v>0</v>
      </c>
      <c r="AC1208" s="31" t="str">
        <f ca="1">IF(Y1208&lt;&gt;"", Y1208 + IF(Z1208=1,AB1208, 0), "")</f>
        <v/>
      </c>
      <c r="AD1208" s="31">
        <f ca="1">SUMIFS(AC$2:AC1208,D$2:D1208,D1208)*IF(R1208=0,1,2)</f>
        <v>0</v>
      </c>
    </row>
    <row r="1209" spans="1:30" x14ac:dyDescent="0.35">
      <c r="A1209" s="31">
        <f>IF(ISBLANK(B1209),"",COUNTIF(B$2:B1209,B1209))-1</f>
        <v>30</v>
      </c>
      <c r="B1209" s="31">
        <v>38</v>
      </c>
      <c r="C1209" s="10">
        <f>VLOOKUP($A1209,Database!$A:$Y,7,FALSE)</f>
        <v>46193</v>
      </c>
      <c r="D1209" s="31" t="str">
        <f>VLOOKUP(Pronostics!$B1209,Setup_MPP!$A:$G,3,FALSE)</f>
        <v>Joueur38</v>
      </c>
      <c r="E1209" s="31" t="str">
        <f>VLOOKUP(Pronostics!$B1209,Setup_MPP!$A:$G,2,FALSE)</f>
        <v>Joueur38</v>
      </c>
      <c r="F1209" s="31" t="str">
        <f>VLOOKUP($B1209,Setup_MPP!$A:$E,4,FALSE)</f>
        <v>#D5D5D5</v>
      </c>
      <c r="G1209" s="31" t="str">
        <f>VLOOKUP($B1209,Setup_MPP!$A:$E,5,FALSE)</f>
        <v>#727272</v>
      </c>
      <c r="H1209" s="31" t="str">
        <f>IFERROR(IF(AND(A1209&gt;=1,A1209&lt;=104),VLOOKUP($A1209,Location!$A:$J,6,FALSE),IF(A1209=0,"Avant l'ouverture",IF(OR(A1209=105,A1209=106),"Bonus"))),"")</f>
        <v>Tour 2</v>
      </c>
      <c r="I1209" s="31" t="str">
        <f>IF(LEFT(H1209,4)="Tour",VLOOKUP(A1209,Database!$A:$C,3,FALSE),"")</f>
        <v>C</v>
      </c>
      <c r="J1209" s="31" t="str">
        <f>VLOOKUP($A1209,Location!$A:$J,7,FALSE)</f>
        <v>Ecosse</v>
      </c>
      <c r="K1209" s="31" t="str">
        <f>IFERROR(VLOOKUP(J1209,Setup_Team!$B:$C,2,FALSE), "TDB")</f>
        <v>SCO</v>
      </c>
      <c r="L1209" s="31" t="str">
        <f>VLOOKUP($A1209,Location!$A:$J,8,FALSE)</f>
        <v>Maroc</v>
      </c>
      <c r="M1209" s="31" t="str">
        <f>IFERROR(VLOOKUP(L1209,Setup_Team!$B:$C,2,FALSE), "TDB")</f>
        <v>MAR</v>
      </c>
      <c r="N1209" s="31" t="str">
        <f>VLOOKUP($A1209,Location!$A:$J,9,FALSE)</f>
        <v>Foxborough</v>
      </c>
      <c r="O1209" s="31" t="str">
        <f>VLOOKUP($A1209,Location!$A:$J,10,FALSE)</f>
        <v>Gillette Stadium</v>
      </c>
      <c r="R1209" s="31">
        <v>0</v>
      </c>
      <c r="S1209" s="25">
        <f>VLOOKUP($A1209,Database!$A:$Y,10,FALSE)</f>
        <v>99</v>
      </c>
      <c r="T1209" s="25">
        <f>VLOOKUP($A1209,Database!$A:$Y,11,FALSE)</f>
        <v>112</v>
      </c>
      <c r="U1209" s="25">
        <f>VLOOKUP($A1209,Database!$A:$Y,12,FALSE)</f>
        <v>91</v>
      </c>
      <c r="V1209" s="25" t="str">
        <f>VLOOKUP(A1209,Database!A:M,13,FALSE)</f>
        <v>À venir</v>
      </c>
      <c r="W1209" s="25" t="str">
        <f>VLOOKUP($A1209,Database!$A:$Y,20,FALSE)</f>
        <v/>
      </c>
      <c r="X1209" s="25" t="str">
        <f>VLOOKUP($A1209,Database!$A:$Y,21,FALSE)</f>
        <v/>
      </c>
      <c r="Y1209" s="25" t="str">
        <f ca="1">IF(C1209&lt;NOW(),IF(AND(P1209&gt;Q1209,W1209&gt;X1209),S1209,IF(AND(P1209=Q1209,W1209=X1209),T1209,IF(AND(P1209&lt;Q1209,W1209&lt;X1209),U1209,0))),"")</f>
        <v/>
      </c>
      <c r="Z1209" s="25">
        <f>IF(AND(P1209=W1209,Q1209=X1209),1,0)</f>
        <v>1</v>
      </c>
      <c r="AA1209" s="25" t="str">
        <f>IF(Z1209=0,"",IF(ISBLANK(VLOOKUP(A1209,Database!A:AA,22,FALSE)),"",VLOOKUP(A1209,Database!A:AA,22,FALSE)))</f>
        <v>Exact</v>
      </c>
      <c r="AB1209" s="25">
        <f ca="1">IFERROR(IF(AND(Y1209&lt;&gt;"",OR(V1209="Terminé",V1209="En cours")),VLOOKUP(AA1209,Setup_ScoreExactBonus!A:D,4,FALSE),0),0)</f>
        <v>0</v>
      </c>
      <c r="AC1209" s="31" t="str">
        <f ca="1">IF(Y1209&lt;&gt;"", Y1209 + IF(Z1209=1,AB1209, 0), "")</f>
        <v/>
      </c>
      <c r="AD1209" s="31">
        <f ca="1">SUMIFS(AC$2:AC1209,D$2:D1209,D1209)*IF(R1209=0,1,2)</f>
        <v>0</v>
      </c>
    </row>
    <row r="1210" spans="1:30" x14ac:dyDescent="0.35">
      <c r="A1210" s="31">
        <f>IF(ISBLANK(B1210),"",COUNTIF(B$2:B1210,B1210))-1</f>
        <v>30</v>
      </c>
      <c r="B1210" s="31">
        <v>39</v>
      </c>
      <c r="C1210" s="10">
        <f>VLOOKUP($A1210,Database!$A:$Y,7,FALSE)</f>
        <v>46193</v>
      </c>
      <c r="D1210" s="31" t="str">
        <f>VLOOKUP(Pronostics!$B1210,Setup_MPP!$A:$G,3,FALSE)</f>
        <v>Joueur39</v>
      </c>
      <c r="E1210" s="31" t="str">
        <f>VLOOKUP(Pronostics!$B1210,Setup_MPP!$A:$G,2,FALSE)</f>
        <v>Joueur39</v>
      </c>
      <c r="F1210" s="31" t="str">
        <f>VLOOKUP($B1210,Setup_MPP!$A:$E,4,FALSE)</f>
        <v>#D5D5D5</v>
      </c>
      <c r="G1210" s="31" t="str">
        <f>VLOOKUP($B1210,Setup_MPP!$A:$E,5,FALSE)</f>
        <v>#727272</v>
      </c>
      <c r="H1210" s="31" t="str">
        <f>IFERROR(IF(AND(A1210&gt;=1,A1210&lt;=104),VLOOKUP($A1210,Location!$A:$J,6,FALSE),IF(A1210=0,"Avant l'ouverture",IF(OR(A1210=105,A1210=106),"Bonus"))),"")</f>
        <v>Tour 2</v>
      </c>
      <c r="I1210" s="31" t="str">
        <f>IF(LEFT(H1210,4)="Tour",VLOOKUP(A1210,Database!$A:$C,3,FALSE),"")</f>
        <v>C</v>
      </c>
      <c r="J1210" s="31" t="str">
        <f>VLOOKUP($A1210,Location!$A:$J,7,FALSE)</f>
        <v>Ecosse</v>
      </c>
      <c r="K1210" s="31" t="str">
        <f>IFERROR(VLOOKUP(J1210,Setup_Team!$B:$C,2,FALSE), "TDB")</f>
        <v>SCO</v>
      </c>
      <c r="L1210" s="31" t="str">
        <f>VLOOKUP($A1210,Location!$A:$J,8,FALSE)</f>
        <v>Maroc</v>
      </c>
      <c r="M1210" s="31" t="str">
        <f>IFERROR(VLOOKUP(L1210,Setup_Team!$B:$C,2,FALSE), "TDB")</f>
        <v>MAR</v>
      </c>
      <c r="N1210" s="31" t="str">
        <f>VLOOKUP($A1210,Location!$A:$J,9,FALSE)</f>
        <v>Foxborough</v>
      </c>
      <c r="O1210" s="31" t="str">
        <f>VLOOKUP($A1210,Location!$A:$J,10,FALSE)</f>
        <v>Gillette Stadium</v>
      </c>
      <c r="R1210" s="31">
        <v>0</v>
      </c>
      <c r="S1210" s="25">
        <f>VLOOKUP($A1210,Database!$A:$Y,10,FALSE)</f>
        <v>99</v>
      </c>
      <c r="T1210" s="25">
        <f>VLOOKUP($A1210,Database!$A:$Y,11,FALSE)</f>
        <v>112</v>
      </c>
      <c r="U1210" s="25">
        <f>VLOOKUP($A1210,Database!$A:$Y,12,FALSE)</f>
        <v>91</v>
      </c>
      <c r="V1210" s="25" t="str">
        <f>VLOOKUP(A1210,Database!A:M,13,FALSE)</f>
        <v>À venir</v>
      </c>
      <c r="W1210" s="25" t="str">
        <f>VLOOKUP($A1210,Database!$A:$Y,20,FALSE)</f>
        <v/>
      </c>
      <c r="X1210" s="25" t="str">
        <f>VLOOKUP($A1210,Database!$A:$Y,21,FALSE)</f>
        <v/>
      </c>
      <c r="Y1210" s="25" t="str">
        <f ca="1">IF(C1210&lt;NOW(),IF(AND(P1210&gt;Q1210,W1210&gt;X1210),S1210,IF(AND(P1210=Q1210,W1210=X1210),T1210,IF(AND(P1210&lt;Q1210,W1210&lt;X1210),U1210,0))),"")</f>
        <v/>
      </c>
      <c r="Z1210" s="25">
        <f>IF(AND(P1210=W1210,Q1210=X1210),1,0)</f>
        <v>1</v>
      </c>
      <c r="AA1210" s="25" t="str">
        <f>IF(Z1210=0,"",IF(ISBLANK(VLOOKUP(A1210,Database!A:AA,22,FALSE)),"",VLOOKUP(A1210,Database!A:AA,22,FALSE)))</f>
        <v>Exact</v>
      </c>
      <c r="AB1210" s="25">
        <f ca="1">IFERROR(IF(AND(Y1210&lt;&gt;"",OR(V1210="Terminé",V1210="En cours")),VLOOKUP(AA1210,Setup_ScoreExactBonus!A:D,4,FALSE),0),0)</f>
        <v>0</v>
      </c>
      <c r="AC1210" s="31" t="str">
        <f ca="1">IF(Y1210&lt;&gt;"", Y1210 + IF(Z1210=1,AB1210, 0), "")</f>
        <v/>
      </c>
      <c r="AD1210" s="31">
        <f ca="1">SUMIFS(AC$2:AC1210,D$2:D1210,D1210)*IF(R1210=0,1,2)</f>
        <v>0</v>
      </c>
    </row>
    <row r="1211" spans="1:30" x14ac:dyDescent="0.35">
      <c r="A1211" s="31">
        <f>IF(ISBLANK(B1211),"",COUNTIF(B$2:B1211,B1211))-1</f>
        <v>31</v>
      </c>
      <c r="B1211" s="31">
        <v>1</v>
      </c>
      <c r="C1211" s="10">
        <f>VLOOKUP($A1211,Database!$A:$Y,7,FALSE)</f>
        <v>46193.104166666664</v>
      </c>
      <c r="D1211" s="31" t="str">
        <f>VLOOKUP(Pronostics!$B1211,Setup_MPP!$A:$G,3,FALSE)</f>
        <v>_Nicolas_LM_</v>
      </c>
      <c r="E1211" s="31" t="str">
        <f>VLOOKUP(Pronostics!$B1211,Setup_MPP!$A:$G,2,FALSE)</f>
        <v>Nicolas LE MOUEL</v>
      </c>
      <c r="F1211" s="31" t="str">
        <f>VLOOKUP($B1211,Setup_MPP!$A:$E,4,FALSE)</f>
        <v>#F7C79D</v>
      </c>
      <c r="G1211" s="31" t="str">
        <f>VLOOKUP($B1211,Setup_MPP!$A:$E,5,FALSE)</f>
        <v>#FFBE85</v>
      </c>
      <c r="H1211" s="31" t="str">
        <f>IFERROR(IF(AND(A1211&gt;=1,A1211&lt;=104),VLOOKUP($A1211,Location!$A:$J,6,FALSE),IF(A1211=0,"Avant l'ouverture",IF(OR(A1211=105,A1211=106),"Bonus"))),"")</f>
        <v>Tour 2</v>
      </c>
      <c r="I1211" s="31" t="str">
        <f>IF(LEFT(H1211,4)="Tour",VLOOKUP(A1211,Database!$A:$C,3,FALSE),"")</f>
        <v>C</v>
      </c>
      <c r="J1211" s="31" t="str">
        <f>VLOOKUP($A1211,Location!$A:$J,7,FALSE)</f>
        <v>Brésil</v>
      </c>
      <c r="K1211" s="31" t="str">
        <f>IFERROR(VLOOKUP(J1211,Setup_Team!$B:$C,2,FALSE), "TDB")</f>
        <v>BRA</v>
      </c>
      <c r="L1211" s="31" t="str">
        <f>VLOOKUP($A1211,Location!$A:$J,8,FALSE)</f>
        <v>Haïti</v>
      </c>
      <c r="M1211" s="31" t="str">
        <f>IFERROR(VLOOKUP(L1211,Setup_Team!$B:$C,2,FALSE), "TDB")</f>
        <v>HTI</v>
      </c>
      <c r="N1211" s="31" t="str">
        <f>VLOOKUP($A1211,Location!$A:$J,9,FALSE)</f>
        <v>Philadelphia, Pennsylvania</v>
      </c>
      <c r="O1211" s="31" t="str">
        <f>VLOOKUP($A1211,Location!$A:$J,10,FALSE)</f>
        <v>Lincoln Financial Field</v>
      </c>
      <c r="P1211" s="44"/>
      <c r="Q1211" s="44"/>
      <c r="R1211" s="31">
        <v>0</v>
      </c>
      <c r="S1211" s="25">
        <f>VLOOKUP($A1211,Database!$A:$Y,10,FALSE)</f>
        <v>21</v>
      </c>
      <c r="T1211" s="25">
        <f>VLOOKUP($A1211,Database!$A:$Y,11,FALSE)</f>
        <v>167</v>
      </c>
      <c r="U1211" s="25">
        <f>VLOOKUP($A1211,Database!$A:$Y,12,FALSE)</f>
        <v>198</v>
      </c>
      <c r="V1211" s="25" t="str">
        <f>VLOOKUP(A1211,Database!A:M,13,FALSE)</f>
        <v>À venir</v>
      </c>
      <c r="W1211" s="25" t="str">
        <f>VLOOKUP($A1211,Database!$A:$Y,20,FALSE)</f>
        <v/>
      </c>
      <c r="X1211" s="25" t="str">
        <f>VLOOKUP($A1211,Database!$A:$Y,21,FALSE)</f>
        <v/>
      </c>
      <c r="Y1211" s="25" t="str">
        <f ca="1">IF(C1211&lt;NOW(),IF(AND(P1211&gt;Q1211,W1211&gt;X1211),S1211,IF(AND(P1211=Q1211,W1211=X1211),T1211,IF(AND(P1211&lt;Q1211,W1211&lt;X1211),U1211,0))),"")</f>
        <v/>
      </c>
      <c r="Z1211" s="25">
        <f>IF(AND(P1211=W1211,Q1211=X1211),1,0)</f>
        <v>1</v>
      </c>
      <c r="AA1211" s="25" t="str">
        <f>IF(Z1211=0,"",IF(ISBLANK(VLOOKUP(A1211,Database!A:AA,22,FALSE)),"",VLOOKUP(A1211,Database!A:AA,22,FALSE)))</f>
        <v>Exact</v>
      </c>
      <c r="AB1211" s="25">
        <f ca="1">IFERROR(IF(AND(Y1211&lt;&gt;"",OR(V1211="Terminé",V1211="En cours")),VLOOKUP(AA1211,Setup_ScoreExactBonus!A:D,4,FALSE),0),0)</f>
        <v>0</v>
      </c>
      <c r="AC1211" s="31" t="str">
        <f ca="1">IF(Y1211&lt;&gt;"", Y1211 + IF(Z1211=1,AB1211, 0), "")</f>
        <v/>
      </c>
      <c r="AD1211" s="31">
        <f ca="1">SUMIFS(AC$2:AC1211,D$2:D1211,D1211)*IF(R1211=0,1,2)</f>
        <v>0</v>
      </c>
    </row>
    <row r="1212" spans="1:30" x14ac:dyDescent="0.35">
      <c r="A1212" s="31">
        <f>IF(ISBLANK(B1212),"",COUNTIF(B$2:B1212,B1212))-1</f>
        <v>31</v>
      </c>
      <c r="B1212" s="31">
        <v>2</v>
      </c>
      <c r="C1212" s="10">
        <f>VLOOKUP($A1212,Database!$A:$Y,7,FALSE)</f>
        <v>46193.104166666664</v>
      </c>
      <c r="D1212" s="31" t="str">
        <f>VLOOKUP(Pronostics!$B1212,Setup_MPP!$A:$G,3,FALSE)</f>
        <v>leaelaz</v>
      </c>
      <c r="E1212" s="31" t="str">
        <f>VLOOKUP(Pronostics!$B1212,Setup_MPP!$A:$G,2,FALSE)</f>
        <v>Léa EL ASERY</v>
      </c>
      <c r="F1212" s="31" t="str">
        <f>VLOOKUP($B1212,Setup_MPP!$A:$E,4,FALSE)</f>
        <v>#FFBEBE</v>
      </c>
      <c r="G1212" s="31" t="str">
        <f>VLOOKUP($B1212,Setup_MPP!$A:$E,5,FALSE)</f>
        <v>#DF6868</v>
      </c>
      <c r="H1212" s="31" t="str">
        <f>IFERROR(IF(AND(A1212&gt;=1,A1212&lt;=104),VLOOKUP($A1212,Location!$A:$J,6,FALSE),IF(A1212=0,"Avant l'ouverture",IF(OR(A1212=105,A1212=106),"Bonus"))),"")</f>
        <v>Tour 2</v>
      </c>
      <c r="I1212" s="31" t="str">
        <f>IF(LEFT(H1212,4)="Tour",VLOOKUP(A1212,Database!$A:$C,3,FALSE),"")</f>
        <v>C</v>
      </c>
      <c r="J1212" s="31" t="str">
        <f>VLOOKUP($A1212,Location!$A:$J,7,FALSE)</f>
        <v>Brésil</v>
      </c>
      <c r="K1212" s="31" t="str">
        <f>IFERROR(VLOOKUP(J1212,Setup_Team!$B:$C,2,FALSE), "TDB")</f>
        <v>BRA</v>
      </c>
      <c r="L1212" s="31" t="str">
        <f>VLOOKUP($A1212,Location!$A:$J,8,FALSE)</f>
        <v>Haïti</v>
      </c>
      <c r="M1212" s="31" t="str">
        <f>IFERROR(VLOOKUP(L1212,Setup_Team!$B:$C,2,FALSE), "TDB")</f>
        <v>HTI</v>
      </c>
      <c r="N1212" s="31" t="str">
        <f>VLOOKUP($A1212,Location!$A:$J,9,FALSE)</f>
        <v>Philadelphia, Pennsylvania</v>
      </c>
      <c r="O1212" s="31" t="str">
        <f>VLOOKUP($A1212,Location!$A:$J,10,FALSE)</f>
        <v>Lincoln Financial Field</v>
      </c>
      <c r="R1212" s="31">
        <v>0</v>
      </c>
      <c r="S1212" s="25">
        <f>VLOOKUP($A1212,Database!$A:$Y,10,FALSE)</f>
        <v>21</v>
      </c>
      <c r="T1212" s="25">
        <f>VLOOKUP($A1212,Database!$A:$Y,11,FALSE)</f>
        <v>167</v>
      </c>
      <c r="U1212" s="25">
        <f>VLOOKUP($A1212,Database!$A:$Y,12,FALSE)</f>
        <v>198</v>
      </c>
      <c r="V1212" s="25" t="str">
        <f>VLOOKUP(A1212,Database!A:M,13,FALSE)</f>
        <v>À venir</v>
      </c>
      <c r="W1212" s="25" t="str">
        <f>VLOOKUP($A1212,Database!$A:$Y,20,FALSE)</f>
        <v/>
      </c>
      <c r="X1212" s="25" t="str">
        <f>VLOOKUP($A1212,Database!$A:$Y,21,FALSE)</f>
        <v/>
      </c>
      <c r="Y1212" s="25" t="str">
        <f ca="1">IF(C1212&lt;NOW(),IF(AND(P1212&gt;Q1212,W1212&gt;X1212),S1212,IF(AND(P1212=Q1212,W1212=X1212),T1212,IF(AND(P1212&lt;Q1212,W1212&lt;X1212),U1212,0))),"")</f>
        <v/>
      </c>
      <c r="Z1212" s="25">
        <f>IF(AND(P1212=W1212,Q1212=X1212),1,0)</f>
        <v>1</v>
      </c>
      <c r="AA1212" s="25" t="str">
        <f>IF(Z1212=0,"",IF(ISBLANK(VLOOKUP(A1212,Database!A:AA,22,FALSE)),"",VLOOKUP(A1212,Database!A:AA,22,FALSE)))</f>
        <v>Exact</v>
      </c>
      <c r="AB1212" s="25">
        <f ca="1">IFERROR(IF(AND(Y1212&lt;&gt;"",OR(V1212="Terminé",V1212="En cours")),VLOOKUP(AA1212,Setup_ScoreExactBonus!A:D,4,FALSE),0),0)</f>
        <v>0</v>
      </c>
      <c r="AC1212" s="31" t="str">
        <f ca="1">IF(Y1212&lt;&gt;"", Y1212 + IF(Z1212=1,AB1212, 0), "")</f>
        <v/>
      </c>
      <c r="AD1212" s="31">
        <f ca="1">SUMIFS(AC$2:AC1212,D$2:D1212,D1212)*IF(R1212=0,1,2)</f>
        <v>0</v>
      </c>
    </row>
    <row r="1213" spans="1:30" x14ac:dyDescent="0.35">
      <c r="A1213" s="31">
        <f>IF(ISBLANK(B1213),"",COUNTIF(B$2:B1213,B1213))-1</f>
        <v>31</v>
      </c>
      <c r="B1213" s="31">
        <v>3</v>
      </c>
      <c r="C1213" s="10">
        <f>VLOOKUP($A1213,Database!$A:$Y,7,FALSE)</f>
        <v>46193.104166666664</v>
      </c>
      <c r="D1213" s="31" t="str">
        <f>VLOOKUP(Pronostics!$B1213,Setup_MPP!$A:$G,3,FALSE)</f>
        <v>PasMetalleux</v>
      </c>
      <c r="E1213" s="31" t="str">
        <f>VLOOKUP(Pronostics!$B1213,Setup_MPP!$A:$G,2,FALSE)</f>
        <v>Elwenn JOUBREL</v>
      </c>
      <c r="F1213" s="31" t="str">
        <f>VLOOKUP($B1213,Setup_MPP!$A:$E,4,FALSE)</f>
        <v>#F5C7FC</v>
      </c>
      <c r="G1213" s="31" t="str">
        <f>VLOOKUP($B1213,Setup_MPP!$A:$E,5,FALSE)</f>
        <v>#C489CF</v>
      </c>
      <c r="H1213" s="31" t="str">
        <f>IFERROR(IF(AND(A1213&gt;=1,A1213&lt;=104),VLOOKUP($A1213,Location!$A:$J,6,FALSE),IF(A1213=0,"Avant l'ouverture",IF(OR(A1213=105,A1213=106),"Bonus"))),"")</f>
        <v>Tour 2</v>
      </c>
      <c r="I1213" s="31" t="str">
        <f>IF(LEFT(H1213,4)="Tour",VLOOKUP(A1213,Database!$A:$C,3,FALSE),"")</f>
        <v>C</v>
      </c>
      <c r="J1213" s="31" t="str">
        <f>VLOOKUP($A1213,Location!$A:$J,7,FALSE)</f>
        <v>Brésil</v>
      </c>
      <c r="K1213" s="31" t="str">
        <f>IFERROR(VLOOKUP(J1213,Setup_Team!$B:$C,2,FALSE), "TDB")</f>
        <v>BRA</v>
      </c>
      <c r="L1213" s="31" t="str">
        <f>VLOOKUP($A1213,Location!$A:$J,8,FALSE)</f>
        <v>Haïti</v>
      </c>
      <c r="M1213" s="31" t="str">
        <f>IFERROR(VLOOKUP(L1213,Setup_Team!$B:$C,2,FALSE), "TDB")</f>
        <v>HTI</v>
      </c>
      <c r="N1213" s="31" t="str">
        <f>VLOOKUP($A1213,Location!$A:$J,9,FALSE)</f>
        <v>Philadelphia, Pennsylvania</v>
      </c>
      <c r="O1213" s="31" t="str">
        <f>VLOOKUP($A1213,Location!$A:$J,10,FALSE)</f>
        <v>Lincoln Financial Field</v>
      </c>
      <c r="R1213" s="31">
        <v>0</v>
      </c>
      <c r="S1213" s="25">
        <f>VLOOKUP($A1213,Database!$A:$Y,10,FALSE)</f>
        <v>21</v>
      </c>
      <c r="T1213" s="25">
        <f>VLOOKUP($A1213,Database!$A:$Y,11,FALSE)</f>
        <v>167</v>
      </c>
      <c r="U1213" s="25">
        <f>VLOOKUP($A1213,Database!$A:$Y,12,FALSE)</f>
        <v>198</v>
      </c>
      <c r="V1213" s="25" t="str">
        <f>VLOOKUP(A1213,Database!A:M,13,FALSE)</f>
        <v>À venir</v>
      </c>
      <c r="W1213" s="25" t="str">
        <f>VLOOKUP($A1213,Database!$A:$Y,20,FALSE)</f>
        <v/>
      </c>
      <c r="X1213" s="25" t="str">
        <f>VLOOKUP($A1213,Database!$A:$Y,21,FALSE)</f>
        <v/>
      </c>
      <c r="Y1213" s="25" t="str">
        <f ca="1">IF(C1213&lt;NOW(),IF(AND(P1213&gt;Q1213,W1213&gt;X1213),S1213,IF(AND(P1213=Q1213,W1213=X1213),T1213,IF(AND(P1213&lt;Q1213,W1213&lt;X1213),U1213,0))),"")</f>
        <v/>
      </c>
      <c r="Z1213" s="25">
        <f>IF(AND(P1213=W1213,Q1213=X1213),1,0)</f>
        <v>1</v>
      </c>
      <c r="AA1213" s="25" t="str">
        <f>IF(Z1213=0,"",IF(ISBLANK(VLOOKUP(A1213,Database!A:AA,22,FALSE)),"",VLOOKUP(A1213,Database!A:AA,22,FALSE)))</f>
        <v>Exact</v>
      </c>
      <c r="AB1213" s="25">
        <f ca="1">IFERROR(IF(AND(Y1213&lt;&gt;"",OR(V1213="Terminé",V1213="En cours")),VLOOKUP(AA1213,Setup_ScoreExactBonus!A:D,4,FALSE),0),0)</f>
        <v>0</v>
      </c>
      <c r="AC1213" s="31" t="str">
        <f ca="1">IF(Y1213&lt;&gt;"", Y1213 + IF(Z1213=1,AB1213, 0), "")</f>
        <v/>
      </c>
      <c r="AD1213" s="31">
        <f ca="1">SUMIFS(AC$2:AC1213,D$2:D1213,D1213)*IF(R1213=0,1,2)</f>
        <v>0</v>
      </c>
    </row>
    <row r="1214" spans="1:30" x14ac:dyDescent="0.35">
      <c r="A1214" s="31">
        <f>IF(ISBLANK(B1214),"",COUNTIF(B$2:B1214,B1214))-1</f>
        <v>31</v>
      </c>
      <c r="B1214" s="31">
        <v>4</v>
      </c>
      <c r="C1214" s="10">
        <f>VLOOKUP($A1214,Database!$A:$Y,7,FALSE)</f>
        <v>46193.104166666664</v>
      </c>
      <c r="D1214" s="31" t="str">
        <f>VLOOKUP(Pronostics!$B1214,Setup_MPP!$A:$G,3,FALSE)</f>
        <v>Popo444</v>
      </c>
      <c r="E1214" s="31" t="str">
        <f>VLOOKUP(Pronostics!$B1214,Setup_MPP!$A:$G,2,FALSE)</f>
        <v>Pauline OLIVIER</v>
      </c>
      <c r="F1214" s="31" t="str">
        <f>VLOOKUP($B1214,Setup_MPP!$A:$E,4,FALSE)</f>
        <v>#A5EA7F</v>
      </c>
      <c r="G1214" s="31" t="str">
        <f>VLOOKUP($B1214,Setup_MPP!$A:$E,5,FALSE)</f>
        <v>#80C65A</v>
      </c>
      <c r="H1214" s="31" t="str">
        <f>IFERROR(IF(AND(A1214&gt;=1,A1214&lt;=104),VLOOKUP($A1214,Location!$A:$J,6,FALSE),IF(A1214=0,"Avant l'ouverture",IF(OR(A1214=105,A1214=106),"Bonus"))),"")</f>
        <v>Tour 2</v>
      </c>
      <c r="I1214" s="31" t="str">
        <f>IF(LEFT(H1214,4)="Tour",VLOOKUP(A1214,Database!$A:$C,3,FALSE),"")</f>
        <v>C</v>
      </c>
      <c r="J1214" s="31" t="str">
        <f>VLOOKUP($A1214,Location!$A:$J,7,FALSE)</f>
        <v>Brésil</v>
      </c>
      <c r="K1214" s="31" t="str">
        <f>IFERROR(VLOOKUP(J1214,Setup_Team!$B:$C,2,FALSE), "TDB")</f>
        <v>BRA</v>
      </c>
      <c r="L1214" s="31" t="str">
        <f>VLOOKUP($A1214,Location!$A:$J,8,FALSE)</f>
        <v>Haïti</v>
      </c>
      <c r="M1214" s="31" t="str">
        <f>IFERROR(VLOOKUP(L1214,Setup_Team!$B:$C,2,FALSE), "TDB")</f>
        <v>HTI</v>
      </c>
      <c r="N1214" s="31" t="str">
        <f>VLOOKUP($A1214,Location!$A:$J,9,FALSE)</f>
        <v>Philadelphia, Pennsylvania</v>
      </c>
      <c r="O1214" s="31" t="str">
        <f>VLOOKUP($A1214,Location!$A:$J,10,FALSE)</f>
        <v>Lincoln Financial Field</v>
      </c>
      <c r="R1214" s="31">
        <v>0</v>
      </c>
      <c r="S1214" s="25">
        <f>VLOOKUP($A1214,Database!$A:$Y,10,FALSE)</f>
        <v>21</v>
      </c>
      <c r="T1214" s="25">
        <f>VLOOKUP($A1214,Database!$A:$Y,11,FALSE)</f>
        <v>167</v>
      </c>
      <c r="U1214" s="25">
        <f>VLOOKUP($A1214,Database!$A:$Y,12,FALSE)</f>
        <v>198</v>
      </c>
      <c r="V1214" s="25" t="str">
        <f>VLOOKUP(A1214,Database!A:M,13,FALSE)</f>
        <v>À venir</v>
      </c>
      <c r="W1214" s="25" t="str">
        <f>VLOOKUP($A1214,Database!$A:$Y,20,FALSE)</f>
        <v/>
      </c>
      <c r="X1214" s="25" t="str">
        <f>VLOOKUP($A1214,Database!$A:$Y,21,FALSE)</f>
        <v/>
      </c>
      <c r="Y1214" s="25" t="str">
        <f ca="1">IF(C1214&lt;NOW(),IF(AND(P1214&gt;Q1214,W1214&gt;X1214),S1214,IF(AND(P1214=Q1214,W1214=X1214),T1214,IF(AND(P1214&lt;Q1214,W1214&lt;X1214),U1214,0))),"")</f>
        <v/>
      </c>
      <c r="Z1214" s="25">
        <f>IF(AND(P1214=W1214,Q1214=X1214),1,0)</f>
        <v>1</v>
      </c>
      <c r="AA1214" s="25" t="str">
        <f>IF(Z1214=0,"",IF(ISBLANK(VLOOKUP(A1214,Database!A:AA,22,FALSE)),"",VLOOKUP(A1214,Database!A:AA,22,FALSE)))</f>
        <v>Exact</v>
      </c>
      <c r="AB1214" s="25">
        <f ca="1">IFERROR(IF(AND(Y1214&lt;&gt;"",OR(V1214="Terminé",V1214="En cours")),VLOOKUP(AA1214,Setup_ScoreExactBonus!A:D,4,FALSE),0),0)</f>
        <v>0</v>
      </c>
      <c r="AC1214" s="31" t="str">
        <f ca="1">IF(Y1214&lt;&gt;"", Y1214 + IF(Z1214=1,AB1214, 0), "")</f>
        <v/>
      </c>
      <c r="AD1214" s="31">
        <f ca="1">SUMIFS(AC$2:AC1214,D$2:D1214,D1214)*IF(R1214=0,1,2)</f>
        <v>0</v>
      </c>
    </row>
    <row r="1215" spans="1:30" x14ac:dyDescent="0.35">
      <c r="A1215" s="31">
        <f>IF(ISBLANK(B1215),"",COUNTIF(B$2:B1215,B1215))-1</f>
        <v>31</v>
      </c>
      <c r="B1215" s="31">
        <v>5</v>
      </c>
      <c r="C1215" s="10">
        <f>VLOOKUP($A1215,Database!$A:$Y,7,FALSE)</f>
        <v>46193.104166666664</v>
      </c>
      <c r="D1215" s="31" t="str">
        <f>VLOOKUP(Pronostics!$B1215,Setup_MPP!$A:$G,3,FALSE)</f>
        <v>_Jujul</v>
      </c>
      <c r="E1215" s="31" t="str">
        <f>VLOOKUP(Pronostics!$B1215,Setup_MPP!$A:$G,2,FALSE)</f>
        <v>Julie BOISSIERE</v>
      </c>
      <c r="F1215" s="31" t="str">
        <f>VLOOKUP($B1215,Setup_MPP!$A:$E,4,FALSE)</f>
        <v>#D890FF</v>
      </c>
      <c r="G1215" s="31" t="str">
        <f>VLOOKUP($B1215,Setup_MPP!$A:$E,5,FALSE)</f>
        <v>#B750EF</v>
      </c>
      <c r="H1215" s="31" t="str">
        <f>IFERROR(IF(AND(A1215&gt;=1,A1215&lt;=104),VLOOKUP($A1215,Location!$A:$J,6,FALSE),IF(A1215=0,"Avant l'ouverture",IF(OR(A1215=105,A1215=106),"Bonus"))),"")</f>
        <v>Tour 2</v>
      </c>
      <c r="I1215" s="31" t="str">
        <f>IF(LEFT(H1215,4)="Tour",VLOOKUP(A1215,Database!$A:$C,3,FALSE),"")</f>
        <v>C</v>
      </c>
      <c r="J1215" s="31" t="str">
        <f>VLOOKUP($A1215,Location!$A:$J,7,FALSE)</f>
        <v>Brésil</v>
      </c>
      <c r="K1215" s="31" t="str">
        <f>IFERROR(VLOOKUP(J1215,Setup_Team!$B:$C,2,FALSE), "TDB")</f>
        <v>BRA</v>
      </c>
      <c r="L1215" s="31" t="str">
        <f>VLOOKUP($A1215,Location!$A:$J,8,FALSE)</f>
        <v>Haïti</v>
      </c>
      <c r="M1215" s="31" t="str">
        <f>IFERROR(VLOOKUP(L1215,Setup_Team!$B:$C,2,FALSE), "TDB")</f>
        <v>HTI</v>
      </c>
      <c r="N1215" s="31" t="str">
        <f>VLOOKUP($A1215,Location!$A:$J,9,FALSE)</f>
        <v>Philadelphia, Pennsylvania</v>
      </c>
      <c r="O1215" s="31" t="str">
        <f>VLOOKUP($A1215,Location!$A:$J,10,FALSE)</f>
        <v>Lincoln Financial Field</v>
      </c>
      <c r="R1215" s="31">
        <v>0</v>
      </c>
      <c r="S1215" s="25">
        <f>VLOOKUP($A1215,Database!$A:$Y,10,FALSE)</f>
        <v>21</v>
      </c>
      <c r="T1215" s="25">
        <f>VLOOKUP($A1215,Database!$A:$Y,11,FALSE)</f>
        <v>167</v>
      </c>
      <c r="U1215" s="25">
        <f>VLOOKUP($A1215,Database!$A:$Y,12,FALSE)</f>
        <v>198</v>
      </c>
      <c r="V1215" s="25" t="str">
        <f>VLOOKUP(A1215,Database!A:M,13,FALSE)</f>
        <v>À venir</v>
      </c>
      <c r="W1215" s="25" t="str">
        <f>VLOOKUP($A1215,Database!$A:$Y,20,FALSE)</f>
        <v/>
      </c>
      <c r="X1215" s="25" t="str">
        <f>VLOOKUP($A1215,Database!$A:$Y,21,FALSE)</f>
        <v/>
      </c>
      <c r="Y1215" s="25" t="str">
        <f ca="1">IF(C1215&lt;NOW(),IF(AND(P1215&gt;Q1215,W1215&gt;X1215),S1215,IF(AND(P1215=Q1215,W1215=X1215),T1215,IF(AND(P1215&lt;Q1215,W1215&lt;X1215),U1215,0))),"")</f>
        <v/>
      </c>
      <c r="Z1215" s="25">
        <f>IF(AND(P1215=W1215,Q1215=X1215),1,0)</f>
        <v>1</v>
      </c>
      <c r="AA1215" s="25" t="str">
        <f>IF(Z1215=0,"",IF(ISBLANK(VLOOKUP(A1215,Database!A:AA,22,FALSE)),"",VLOOKUP(A1215,Database!A:AA,22,FALSE)))</f>
        <v>Exact</v>
      </c>
      <c r="AB1215" s="25">
        <f ca="1">IFERROR(IF(AND(Y1215&lt;&gt;"",OR(V1215="Terminé",V1215="En cours")),VLOOKUP(AA1215,Setup_ScoreExactBonus!A:D,4,FALSE),0),0)</f>
        <v>0</v>
      </c>
      <c r="AC1215" s="31" t="str">
        <f ca="1">IF(Y1215&lt;&gt;"", Y1215 + IF(Z1215=1,AB1215, 0), "")</f>
        <v/>
      </c>
      <c r="AD1215" s="31">
        <f ca="1">SUMIFS(AC$2:AC1215,D$2:D1215,D1215)*IF(R1215=0,1,2)</f>
        <v>0</v>
      </c>
    </row>
    <row r="1216" spans="1:30" x14ac:dyDescent="0.35">
      <c r="A1216" s="31">
        <f>IF(ISBLANK(B1216),"",COUNTIF(B$2:B1216,B1216))-1</f>
        <v>31</v>
      </c>
      <c r="B1216" s="31">
        <v>6</v>
      </c>
      <c r="C1216" s="10">
        <f>VLOOKUP($A1216,Database!$A:$Y,7,FALSE)</f>
        <v>46193.104166666664</v>
      </c>
      <c r="D1216" s="31" t="str">
        <f>VLOOKUP(Pronostics!$B1216,Setup_MPP!$A:$G,3,FALSE)</f>
        <v>Julay</v>
      </c>
      <c r="E1216" s="31" t="str">
        <f>VLOOKUP(Pronostics!$B1216,Setup_MPP!$A:$G,2,FALSE)</f>
        <v>Julie BOUCHARD</v>
      </c>
      <c r="F1216" s="31" t="str">
        <f>VLOOKUP($B1216,Setup_MPP!$A:$E,4,FALSE)</f>
        <v>#A6F7B1</v>
      </c>
      <c r="G1216" s="31" t="str">
        <f>VLOOKUP($B1216,Setup_MPP!$A:$E,5,FALSE)</f>
        <v>#6EC179</v>
      </c>
      <c r="H1216" s="31" t="str">
        <f>IFERROR(IF(AND(A1216&gt;=1,A1216&lt;=104),VLOOKUP($A1216,Location!$A:$J,6,FALSE),IF(A1216=0,"Avant l'ouverture",IF(OR(A1216=105,A1216=106),"Bonus"))),"")</f>
        <v>Tour 2</v>
      </c>
      <c r="I1216" s="31" t="str">
        <f>IF(LEFT(H1216,4)="Tour",VLOOKUP(A1216,Database!$A:$C,3,FALSE),"")</f>
        <v>C</v>
      </c>
      <c r="J1216" s="31" t="str">
        <f>VLOOKUP($A1216,Location!$A:$J,7,FALSE)</f>
        <v>Brésil</v>
      </c>
      <c r="K1216" s="31" t="str">
        <f>IFERROR(VLOOKUP(J1216,Setup_Team!$B:$C,2,FALSE), "TDB")</f>
        <v>BRA</v>
      </c>
      <c r="L1216" s="31" t="str">
        <f>VLOOKUP($A1216,Location!$A:$J,8,FALSE)</f>
        <v>Haïti</v>
      </c>
      <c r="M1216" s="31" t="str">
        <f>IFERROR(VLOOKUP(L1216,Setup_Team!$B:$C,2,FALSE), "TDB")</f>
        <v>HTI</v>
      </c>
      <c r="N1216" s="31" t="str">
        <f>VLOOKUP($A1216,Location!$A:$J,9,FALSE)</f>
        <v>Philadelphia, Pennsylvania</v>
      </c>
      <c r="O1216" s="31" t="str">
        <f>VLOOKUP($A1216,Location!$A:$J,10,FALSE)</f>
        <v>Lincoln Financial Field</v>
      </c>
      <c r="R1216" s="31">
        <v>0</v>
      </c>
      <c r="S1216" s="25">
        <f>VLOOKUP($A1216,Database!$A:$Y,10,FALSE)</f>
        <v>21</v>
      </c>
      <c r="T1216" s="25">
        <f>VLOOKUP($A1216,Database!$A:$Y,11,FALSE)</f>
        <v>167</v>
      </c>
      <c r="U1216" s="25">
        <f>VLOOKUP($A1216,Database!$A:$Y,12,FALSE)</f>
        <v>198</v>
      </c>
      <c r="V1216" s="25" t="str">
        <f>VLOOKUP(A1216,Database!A:M,13,FALSE)</f>
        <v>À venir</v>
      </c>
      <c r="W1216" s="25" t="str">
        <f>VLOOKUP($A1216,Database!$A:$Y,20,FALSE)</f>
        <v/>
      </c>
      <c r="X1216" s="25" t="str">
        <f>VLOOKUP($A1216,Database!$A:$Y,21,FALSE)</f>
        <v/>
      </c>
      <c r="Y1216" s="25" t="str">
        <f ca="1">IF(C1216&lt;NOW(),IF(AND(P1216&gt;Q1216,W1216&gt;X1216),S1216,IF(AND(P1216=Q1216,W1216=X1216),T1216,IF(AND(P1216&lt;Q1216,W1216&lt;X1216),U1216,0))),"")</f>
        <v/>
      </c>
      <c r="Z1216" s="25">
        <f>IF(AND(P1216=W1216,Q1216=X1216),1,0)</f>
        <v>1</v>
      </c>
      <c r="AA1216" s="25" t="str">
        <f>IF(Z1216=0,"",IF(ISBLANK(VLOOKUP(A1216,Database!A:AA,22,FALSE)),"",VLOOKUP(A1216,Database!A:AA,22,FALSE)))</f>
        <v>Exact</v>
      </c>
      <c r="AB1216" s="25">
        <f ca="1">IFERROR(IF(AND(Y1216&lt;&gt;"",OR(V1216="Terminé",V1216="En cours")),VLOOKUP(AA1216,Setup_ScoreExactBonus!A:D,4,FALSE),0),0)</f>
        <v>0</v>
      </c>
      <c r="AC1216" s="31" t="str">
        <f ca="1">IF(Y1216&lt;&gt;"", Y1216 + IF(Z1216=1,AB1216, 0), "")</f>
        <v/>
      </c>
      <c r="AD1216" s="31">
        <f ca="1">SUMIFS(AC$2:AC1216,D$2:D1216,D1216)*IF(R1216=0,1,2)</f>
        <v>0</v>
      </c>
    </row>
    <row r="1217" spans="1:30" x14ac:dyDescent="0.35">
      <c r="A1217" s="31">
        <f>IF(ISBLANK(B1217),"",COUNTIF(B$2:B1217,B1217))-1</f>
        <v>31</v>
      </c>
      <c r="B1217" s="31">
        <v>7</v>
      </c>
      <c r="C1217" s="10">
        <f>VLOOKUP($A1217,Database!$A:$Y,7,FALSE)</f>
        <v>46193.104166666664</v>
      </c>
      <c r="D1217" s="31" t="str">
        <f>VLOOKUP(Pronostics!$B1217,Setup_MPP!$A:$G,3,FALSE)</f>
        <v>__Vince__</v>
      </c>
      <c r="E1217" s="31" t="str">
        <f>VLOOKUP(Pronostics!$B1217,Setup_MPP!$A:$G,2,FALSE)</f>
        <v>Vincent FRAYSSE</v>
      </c>
      <c r="F1217" s="31" t="str">
        <f>VLOOKUP($B1217,Setup_MPP!$A:$E,4,FALSE)</f>
        <v>#B2EAE8</v>
      </c>
      <c r="G1217" s="31" t="str">
        <f>VLOOKUP($B1217,Setup_MPP!$A:$E,5,FALSE)</f>
        <v>#6CB4B1</v>
      </c>
      <c r="H1217" s="31" t="str">
        <f>IFERROR(IF(AND(A1217&gt;=1,A1217&lt;=104),VLOOKUP($A1217,Location!$A:$J,6,FALSE),IF(A1217=0,"Avant l'ouverture",IF(OR(A1217=105,A1217=106),"Bonus"))),"")</f>
        <v>Tour 2</v>
      </c>
      <c r="I1217" s="31" t="str">
        <f>IF(LEFT(H1217,4)="Tour",VLOOKUP(A1217,Database!$A:$C,3,FALSE),"")</f>
        <v>C</v>
      </c>
      <c r="J1217" s="31" t="str">
        <f>VLOOKUP($A1217,Location!$A:$J,7,FALSE)</f>
        <v>Brésil</v>
      </c>
      <c r="K1217" s="31" t="str">
        <f>IFERROR(VLOOKUP(J1217,Setup_Team!$B:$C,2,FALSE), "TDB")</f>
        <v>BRA</v>
      </c>
      <c r="L1217" s="31" t="str">
        <f>VLOOKUP($A1217,Location!$A:$J,8,FALSE)</f>
        <v>Haïti</v>
      </c>
      <c r="M1217" s="31" t="str">
        <f>IFERROR(VLOOKUP(L1217,Setup_Team!$B:$C,2,FALSE), "TDB")</f>
        <v>HTI</v>
      </c>
      <c r="N1217" s="31" t="str">
        <f>VLOOKUP($A1217,Location!$A:$J,9,FALSE)</f>
        <v>Philadelphia, Pennsylvania</v>
      </c>
      <c r="O1217" s="31" t="str">
        <f>VLOOKUP($A1217,Location!$A:$J,10,FALSE)</f>
        <v>Lincoln Financial Field</v>
      </c>
      <c r="R1217" s="31">
        <v>0</v>
      </c>
      <c r="S1217" s="25">
        <f>VLOOKUP($A1217,Database!$A:$Y,10,FALSE)</f>
        <v>21</v>
      </c>
      <c r="T1217" s="25">
        <f>VLOOKUP($A1217,Database!$A:$Y,11,FALSE)</f>
        <v>167</v>
      </c>
      <c r="U1217" s="25">
        <f>VLOOKUP($A1217,Database!$A:$Y,12,FALSE)</f>
        <v>198</v>
      </c>
      <c r="V1217" s="25" t="str">
        <f>VLOOKUP(A1217,Database!A:M,13,FALSE)</f>
        <v>À venir</v>
      </c>
      <c r="W1217" s="25" t="str">
        <f>VLOOKUP($A1217,Database!$A:$Y,20,FALSE)</f>
        <v/>
      </c>
      <c r="X1217" s="25" t="str">
        <f>VLOOKUP($A1217,Database!$A:$Y,21,FALSE)</f>
        <v/>
      </c>
      <c r="Y1217" s="25" t="str">
        <f ca="1">IF(C1217&lt;NOW(),IF(AND(P1217&gt;Q1217,W1217&gt;X1217),S1217,IF(AND(P1217=Q1217,W1217=X1217),T1217,IF(AND(P1217&lt;Q1217,W1217&lt;X1217),U1217,0))),"")</f>
        <v/>
      </c>
      <c r="Z1217" s="25">
        <f>IF(AND(P1217=W1217,Q1217=X1217),1,0)</f>
        <v>1</v>
      </c>
      <c r="AA1217" s="25" t="str">
        <f>IF(Z1217=0,"",IF(ISBLANK(VLOOKUP(A1217,Database!A:AA,22,FALSE)),"",VLOOKUP(A1217,Database!A:AA,22,FALSE)))</f>
        <v>Exact</v>
      </c>
      <c r="AB1217" s="25">
        <f ca="1">IFERROR(IF(AND(Y1217&lt;&gt;"",OR(V1217="Terminé",V1217="En cours")),VLOOKUP(AA1217,Setup_ScoreExactBonus!A:D,4,FALSE),0),0)</f>
        <v>0</v>
      </c>
      <c r="AC1217" s="31" t="str">
        <f ca="1">IF(Y1217&lt;&gt;"", Y1217 + IF(Z1217=1,AB1217, 0), "")</f>
        <v/>
      </c>
      <c r="AD1217" s="31">
        <f ca="1">SUMIFS(AC$2:AC1217,D$2:D1217,D1217)*IF(R1217=0,1,2)</f>
        <v>0</v>
      </c>
    </row>
    <row r="1218" spans="1:30" x14ac:dyDescent="0.35">
      <c r="A1218" s="31">
        <f>IF(ISBLANK(B1218),"",COUNTIF(B$2:B1218,B1218))-1</f>
        <v>31</v>
      </c>
      <c r="B1218" s="31">
        <v>8</v>
      </c>
      <c r="C1218" s="10">
        <f>VLOOKUP($A1218,Database!$A:$Y,7,FALSE)</f>
        <v>46193.104166666664</v>
      </c>
      <c r="D1218" s="31" t="str">
        <f>VLOOKUP(Pronostics!$B1218,Setup_MPP!$A:$G,3,FALSE)</f>
        <v>Louuiiis</v>
      </c>
      <c r="E1218" s="31" t="str">
        <f>VLOOKUP(Pronostics!$B1218,Setup_MPP!$A:$G,2,FALSE)</f>
        <v>Louis HARLE</v>
      </c>
      <c r="F1218" s="31" t="str">
        <f>VLOOKUP($B1218,Setup_MPP!$A:$E,4,FALSE)</f>
        <v>#EEF7B1</v>
      </c>
      <c r="G1218" s="31" t="str">
        <f>VLOOKUP($B1218,Setup_MPP!$A:$E,5,FALSE)</f>
        <v>#C1CB7D</v>
      </c>
      <c r="H1218" s="31" t="str">
        <f>IFERROR(IF(AND(A1218&gt;=1,A1218&lt;=104),VLOOKUP($A1218,Location!$A:$J,6,FALSE),IF(A1218=0,"Avant l'ouverture",IF(OR(A1218=105,A1218=106),"Bonus"))),"")</f>
        <v>Tour 2</v>
      </c>
      <c r="I1218" s="31" t="str">
        <f>IF(LEFT(H1218,4)="Tour",VLOOKUP(A1218,Database!$A:$C,3,FALSE),"")</f>
        <v>C</v>
      </c>
      <c r="J1218" s="31" t="str">
        <f>VLOOKUP($A1218,Location!$A:$J,7,FALSE)</f>
        <v>Brésil</v>
      </c>
      <c r="K1218" s="31" t="str">
        <f>IFERROR(VLOOKUP(J1218,Setup_Team!$B:$C,2,FALSE), "TDB")</f>
        <v>BRA</v>
      </c>
      <c r="L1218" s="31" t="str">
        <f>VLOOKUP($A1218,Location!$A:$J,8,FALSE)</f>
        <v>Haïti</v>
      </c>
      <c r="M1218" s="31" t="str">
        <f>IFERROR(VLOOKUP(L1218,Setup_Team!$B:$C,2,FALSE), "TDB")</f>
        <v>HTI</v>
      </c>
      <c r="N1218" s="31" t="str">
        <f>VLOOKUP($A1218,Location!$A:$J,9,FALSE)</f>
        <v>Philadelphia, Pennsylvania</v>
      </c>
      <c r="O1218" s="31" t="str">
        <f>VLOOKUP($A1218,Location!$A:$J,10,FALSE)</f>
        <v>Lincoln Financial Field</v>
      </c>
      <c r="R1218" s="31">
        <v>0</v>
      </c>
      <c r="S1218" s="25">
        <f>VLOOKUP($A1218,Database!$A:$Y,10,FALSE)</f>
        <v>21</v>
      </c>
      <c r="T1218" s="25">
        <f>VLOOKUP($A1218,Database!$A:$Y,11,FALSE)</f>
        <v>167</v>
      </c>
      <c r="U1218" s="25">
        <f>VLOOKUP($A1218,Database!$A:$Y,12,FALSE)</f>
        <v>198</v>
      </c>
      <c r="V1218" s="25" t="str">
        <f>VLOOKUP(A1218,Database!A:M,13,FALSE)</f>
        <v>À venir</v>
      </c>
      <c r="W1218" s="25" t="str">
        <f>VLOOKUP($A1218,Database!$A:$Y,20,FALSE)</f>
        <v/>
      </c>
      <c r="X1218" s="25" t="str">
        <f>VLOOKUP($A1218,Database!$A:$Y,21,FALSE)</f>
        <v/>
      </c>
      <c r="Y1218" s="25" t="str">
        <f ca="1">IF(C1218&lt;NOW(),IF(AND(P1218&gt;Q1218,W1218&gt;X1218),S1218,IF(AND(P1218=Q1218,W1218=X1218),T1218,IF(AND(P1218&lt;Q1218,W1218&lt;X1218),U1218,0))),"")</f>
        <v/>
      </c>
      <c r="Z1218" s="25">
        <f>IF(AND(P1218=W1218,Q1218=X1218),1,0)</f>
        <v>1</v>
      </c>
      <c r="AA1218" s="25" t="str">
        <f>IF(Z1218=0,"",IF(ISBLANK(VLOOKUP(A1218,Database!A:AA,22,FALSE)),"",VLOOKUP(A1218,Database!A:AA,22,FALSE)))</f>
        <v>Exact</v>
      </c>
      <c r="AB1218" s="25">
        <f ca="1">IFERROR(IF(AND(Y1218&lt;&gt;"",OR(V1218="Terminé",V1218="En cours")),VLOOKUP(AA1218,Setup_ScoreExactBonus!A:D,4,FALSE),0),0)</f>
        <v>0</v>
      </c>
      <c r="AC1218" s="31" t="str">
        <f ca="1">IF(Y1218&lt;&gt;"", Y1218 + IF(Z1218=1,AB1218, 0), "")</f>
        <v/>
      </c>
      <c r="AD1218" s="31">
        <f ca="1">SUMIFS(AC$2:AC1218,D$2:D1218,D1218)*IF(R1218=0,1,2)</f>
        <v>0</v>
      </c>
    </row>
    <row r="1219" spans="1:30" x14ac:dyDescent="0.35">
      <c r="A1219" s="31">
        <f>IF(ISBLANK(B1219),"",COUNTIF(B$2:B1219,B1219))-1</f>
        <v>31</v>
      </c>
      <c r="B1219" s="31">
        <v>9</v>
      </c>
      <c r="C1219" s="10">
        <f>VLOOKUP($A1219,Database!$A:$Y,7,FALSE)</f>
        <v>46193.104166666664</v>
      </c>
      <c r="D1219" s="31" t="str">
        <f>VLOOKUP(Pronostics!$B1219,Setup_MPP!$A:$G,3,FALSE)</f>
        <v>Aurelien_dqp</v>
      </c>
      <c r="E1219" s="31" t="str">
        <f>VLOOKUP(Pronostics!$B1219,Setup_MPP!$A:$G,2,FALSE)</f>
        <v>Aurélien DE POULPIQUET</v>
      </c>
      <c r="F1219" s="31" t="str">
        <f>VLOOKUP($B1219,Setup_MPP!$A:$E,4,FALSE)</f>
        <v>#F4EA9D</v>
      </c>
      <c r="G1219" s="31" t="str">
        <f>VLOOKUP($B1219,Setup_MPP!$A:$E,5,FALSE)</f>
        <v>#D2C458</v>
      </c>
      <c r="H1219" s="31" t="str">
        <f>IFERROR(IF(AND(A1219&gt;=1,A1219&lt;=104),VLOOKUP($A1219,Location!$A:$J,6,FALSE),IF(A1219=0,"Avant l'ouverture",IF(OR(A1219=105,A1219=106),"Bonus"))),"")</f>
        <v>Tour 2</v>
      </c>
      <c r="I1219" s="31" t="str">
        <f>IF(LEFT(H1219,4)="Tour",VLOOKUP(A1219,Database!$A:$C,3,FALSE),"")</f>
        <v>C</v>
      </c>
      <c r="J1219" s="31" t="str">
        <f>VLOOKUP($A1219,Location!$A:$J,7,FALSE)</f>
        <v>Brésil</v>
      </c>
      <c r="K1219" s="31" t="str">
        <f>IFERROR(VLOOKUP(J1219,Setup_Team!$B:$C,2,FALSE), "TDB")</f>
        <v>BRA</v>
      </c>
      <c r="L1219" s="31" t="str">
        <f>VLOOKUP($A1219,Location!$A:$J,8,FALSE)</f>
        <v>Haïti</v>
      </c>
      <c r="M1219" s="31" t="str">
        <f>IFERROR(VLOOKUP(L1219,Setup_Team!$B:$C,2,FALSE), "TDB")</f>
        <v>HTI</v>
      </c>
      <c r="N1219" s="31" t="str">
        <f>VLOOKUP($A1219,Location!$A:$J,9,FALSE)</f>
        <v>Philadelphia, Pennsylvania</v>
      </c>
      <c r="O1219" s="31" t="str">
        <f>VLOOKUP($A1219,Location!$A:$J,10,FALSE)</f>
        <v>Lincoln Financial Field</v>
      </c>
      <c r="R1219" s="31">
        <v>0</v>
      </c>
      <c r="S1219" s="25">
        <f>VLOOKUP($A1219,Database!$A:$Y,10,FALSE)</f>
        <v>21</v>
      </c>
      <c r="T1219" s="25">
        <f>VLOOKUP($A1219,Database!$A:$Y,11,FALSE)</f>
        <v>167</v>
      </c>
      <c r="U1219" s="25">
        <f>VLOOKUP($A1219,Database!$A:$Y,12,FALSE)</f>
        <v>198</v>
      </c>
      <c r="V1219" s="25" t="str">
        <f>VLOOKUP(A1219,Database!A:M,13,FALSE)</f>
        <v>À venir</v>
      </c>
      <c r="W1219" s="25" t="str">
        <f>VLOOKUP($A1219,Database!$A:$Y,20,FALSE)</f>
        <v/>
      </c>
      <c r="X1219" s="25" t="str">
        <f>VLOOKUP($A1219,Database!$A:$Y,21,FALSE)</f>
        <v/>
      </c>
      <c r="Y1219" s="25" t="str">
        <f ca="1">IF(C1219&lt;NOW(),IF(AND(P1219&gt;Q1219,W1219&gt;X1219),S1219,IF(AND(P1219=Q1219,W1219=X1219),T1219,IF(AND(P1219&lt;Q1219,W1219&lt;X1219),U1219,0))),"")</f>
        <v/>
      </c>
      <c r="Z1219" s="25">
        <f>IF(AND(P1219=W1219,Q1219=X1219),1,0)</f>
        <v>1</v>
      </c>
      <c r="AA1219" s="25" t="str">
        <f>IF(Z1219=0,"",IF(ISBLANK(VLOOKUP(A1219,Database!A:AA,22,FALSE)),"",VLOOKUP(A1219,Database!A:AA,22,FALSE)))</f>
        <v>Exact</v>
      </c>
      <c r="AB1219" s="25">
        <f ca="1">IFERROR(IF(AND(Y1219&lt;&gt;"",OR(V1219="Terminé",V1219="En cours")),VLOOKUP(AA1219,Setup_ScoreExactBonus!A:D,4,FALSE),0),0)</f>
        <v>0</v>
      </c>
      <c r="AC1219" s="31" t="str">
        <f ca="1">IF(Y1219&lt;&gt;"", Y1219 + IF(Z1219=1,AB1219, 0), "")</f>
        <v/>
      </c>
      <c r="AD1219" s="31">
        <f ca="1">SUMIFS(AC$2:AC1219,D$2:D1219,D1219)*IF(R1219=0,1,2)</f>
        <v>0</v>
      </c>
    </row>
    <row r="1220" spans="1:30" x14ac:dyDescent="0.35">
      <c r="A1220" s="31">
        <f>IF(ISBLANK(B1220),"",COUNTIF(B$2:B1220,B1220))-1</f>
        <v>31</v>
      </c>
      <c r="B1220" s="31">
        <v>10</v>
      </c>
      <c r="C1220" s="10">
        <f>VLOOKUP($A1220,Database!$A:$Y,7,FALSE)</f>
        <v>46193.104166666664</v>
      </c>
      <c r="D1220" s="31" t="str">
        <f>VLOOKUP(Pronostics!$B1220,Setup_MPP!$A:$G,3,FALSE)</f>
        <v>RandomPaul</v>
      </c>
      <c r="E1220" s="31" t="str">
        <f>VLOOKUP(Pronostics!$B1220,Setup_MPP!$A:$G,2,FALSE)</f>
        <v>Paul MONTESINOS</v>
      </c>
      <c r="F1220" s="31" t="str">
        <f>VLOOKUP($B1220,Setup_MPP!$A:$E,4,FALSE)</f>
        <v>#C4B0FF</v>
      </c>
      <c r="G1220" s="31" t="str">
        <f>VLOOKUP($B1220,Setup_MPP!$A:$E,5,FALSE)</f>
        <v>#7F66C8</v>
      </c>
      <c r="H1220" s="31" t="str">
        <f>IFERROR(IF(AND(A1220&gt;=1,A1220&lt;=104),VLOOKUP($A1220,Location!$A:$J,6,FALSE),IF(A1220=0,"Avant l'ouverture",IF(OR(A1220=105,A1220=106),"Bonus"))),"")</f>
        <v>Tour 2</v>
      </c>
      <c r="I1220" s="31" t="str">
        <f>IF(LEFT(H1220,4)="Tour",VLOOKUP(A1220,Database!$A:$C,3,FALSE),"")</f>
        <v>C</v>
      </c>
      <c r="J1220" s="31" t="str">
        <f>VLOOKUP($A1220,Location!$A:$J,7,FALSE)</f>
        <v>Brésil</v>
      </c>
      <c r="K1220" s="31" t="str">
        <f>IFERROR(VLOOKUP(J1220,Setup_Team!$B:$C,2,FALSE), "TDB")</f>
        <v>BRA</v>
      </c>
      <c r="L1220" s="31" t="str">
        <f>VLOOKUP($A1220,Location!$A:$J,8,FALSE)</f>
        <v>Haïti</v>
      </c>
      <c r="M1220" s="31" t="str">
        <f>IFERROR(VLOOKUP(L1220,Setup_Team!$B:$C,2,FALSE), "TDB")</f>
        <v>HTI</v>
      </c>
      <c r="N1220" s="31" t="str">
        <f>VLOOKUP($A1220,Location!$A:$J,9,FALSE)</f>
        <v>Philadelphia, Pennsylvania</v>
      </c>
      <c r="O1220" s="31" t="str">
        <f>VLOOKUP($A1220,Location!$A:$J,10,FALSE)</f>
        <v>Lincoln Financial Field</v>
      </c>
      <c r="R1220" s="31">
        <v>0</v>
      </c>
      <c r="S1220" s="25">
        <f>VLOOKUP($A1220,Database!$A:$Y,10,FALSE)</f>
        <v>21</v>
      </c>
      <c r="T1220" s="25">
        <f>VLOOKUP($A1220,Database!$A:$Y,11,FALSE)</f>
        <v>167</v>
      </c>
      <c r="U1220" s="25">
        <f>VLOOKUP($A1220,Database!$A:$Y,12,FALSE)</f>
        <v>198</v>
      </c>
      <c r="V1220" s="25" t="str">
        <f>VLOOKUP(A1220,Database!A:M,13,FALSE)</f>
        <v>À venir</v>
      </c>
      <c r="W1220" s="25" t="str">
        <f>VLOOKUP($A1220,Database!$A:$Y,20,FALSE)</f>
        <v/>
      </c>
      <c r="X1220" s="25" t="str">
        <f>VLOOKUP($A1220,Database!$A:$Y,21,FALSE)</f>
        <v/>
      </c>
      <c r="Y1220" s="25" t="str">
        <f ca="1">IF(C1220&lt;NOW(),IF(AND(P1220&gt;Q1220,W1220&gt;X1220),S1220,IF(AND(P1220=Q1220,W1220=X1220),T1220,IF(AND(P1220&lt;Q1220,W1220&lt;X1220),U1220,0))),"")</f>
        <v/>
      </c>
      <c r="Z1220" s="25">
        <f>IF(AND(P1220=W1220,Q1220=X1220),1,0)</f>
        <v>1</v>
      </c>
      <c r="AA1220" s="25" t="str">
        <f>IF(Z1220=0,"",IF(ISBLANK(VLOOKUP(A1220,Database!A:AA,22,FALSE)),"",VLOOKUP(A1220,Database!A:AA,22,FALSE)))</f>
        <v>Exact</v>
      </c>
      <c r="AB1220" s="25">
        <f ca="1">IFERROR(IF(AND(Y1220&lt;&gt;"",OR(V1220="Terminé",V1220="En cours")),VLOOKUP(AA1220,Setup_ScoreExactBonus!A:D,4,FALSE),0),0)</f>
        <v>0</v>
      </c>
      <c r="AC1220" s="31" t="str">
        <f ca="1">IF(Y1220&lt;&gt;"", Y1220 + IF(Z1220=1,AB1220, 0), "")</f>
        <v/>
      </c>
      <c r="AD1220" s="31">
        <f ca="1">SUMIFS(AC$2:AC1220,D$2:D1220,D1220)*IF(R1220=0,1,2)</f>
        <v>0</v>
      </c>
    </row>
    <row r="1221" spans="1:30" x14ac:dyDescent="0.35">
      <c r="A1221" s="31">
        <f>IF(ISBLANK(B1221),"",COUNTIF(B$2:B1221,B1221))-1</f>
        <v>31</v>
      </c>
      <c r="B1221" s="31">
        <v>11</v>
      </c>
      <c r="C1221" s="10">
        <f>VLOOKUP($A1221,Database!$A:$Y,7,FALSE)</f>
        <v>46193.104166666664</v>
      </c>
      <c r="D1221" s="31" t="str">
        <f>VLOOKUP(Pronostics!$B1221,Setup_MPP!$A:$G,3,FALSE)</f>
        <v>Kinsley#8SA6T</v>
      </c>
      <c r="E1221" s="31" t="str">
        <f>VLOOKUP(Pronostics!$B1221,Setup_MPP!$A:$G,2,FALSE)</f>
        <v>Kinsley ROQUE</v>
      </c>
      <c r="F1221" s="31" t="str">
        <f>VLOOKUP($B1221,Setup_MPP!$A:$E,4,FALSE)</f>
        <v>#CBEBBA</v>
      </c>
      <c r="G1221" s="31" t="str">
        <f>VLOOKUP($B1221,Setup_MPP!$A:$E,5,FALSE)</f>
        <v>#70BC6E</v>
      </c>
      <c r="H1221" s="31" t="str">
        <f>IFERROR(IF(AND(A1221&gt;=1,A1221&lt;=104),VLOOKUP($A1221,Location!$A:$J,6,FALSE),IF(A1221=0,"Avant l'ouverture",IF(OR(A1221=105,A1221=106),"Bonus"))),"")</f>
        <v>Tour 2</v>
      </c>
      <c r="I1221" s="31" t="str">
        <f>IF(LEFT(H1221,4)="Tour",VLOOKUP(A1221,Database!$A:$C,3,FALSE),"")</f>
        <v>C</v>
      </c>
      <c r="J1221" s="31" t="str">
        <f>VLOOKUP($A1221,Location!$A:$J,7,FALSE)</f>
        <v>Brésil</v>
      </c>
      <c r="K1221" s="31" t="str">
        <f>IFERROR(VLOOKUP(J1221,Setup_Team!$B:$C,2,FALSE), "TDB")</f>
        <v>BRA</v>
      </c>
      <c r="L1221" s="31" t="str">
        <f>VLOOKUP($A1221,Location!$A:$J,8,FALSE)</f>
        <v>Haïti</v>
      </c>
      <c r="M1221" s="31" t="str">
        <f>IFERROR(VLOOKUP(L1221,Setup_Team!$B:$C,2,FALSE), "TDB")</f>
        <v>HTI</v>
      </c>
      <c r="N1221" s="31" t="str">
        <f>VLOOKUP($A1221,Location!$A:$J,9,FALSE)</f>
        <v>Philadelphia, Pennsylvania</v>
      </c>
      <c r="O1221" s="31" t="str">
        <f>VLOOKUP($A1221,Location!$A:$J,10,FALSE)</f>
        <v>Lincoln Financial Field</v>
      </c>
      <c r="R1221" s="31">
        <v>0</v>
      </c>
      <c r="S1221" s="25">
        <f>VLOOKUP($A1221,Database!$A:$Y,10,FALSE)</f>
        <v>21</v>
      </c>
      <c r="T1221" s="25">
        <f>VLOOKUP($A1221,Database!$A:$Y,11,FALSE)</f>
        <v>167</v>
      </c>
      <c r="U1221" s="25">
        <f>VLOOKUP($A1221,Database!$A:$Y,12,FALSE)</f>
        <v>198</v>
      </c>
      <c r="V1221" s="25" t="str">
        <f>VLOOKUP(A1221,Database!A:M,13,FALSE)</f>
        <v>À venir</v>
      </c>
      <c r="W1221" s="25" t="str">
        <f>VLOOKUP($A1221,Database!$A:$Y,20,FALSE)</f>
        <v/>
      </c>
      <c r="X1221" s="25" t="str">
        <f>VLOOKUP($A1221,Database!$A:$Y,21,FALSE)</f>
        <v/>
      </c>
      <c r="Y1221" s="25" t="str">
        <f ca="1">IF(C1221&lt;NOW(),IF(AND(P1221&gt;Q1221,W1221&gt;X1221),S1221,IF(AND(P1221=Q1221,W1221=X1221),T1221,IF(AND(P1221&lt;Q1221,W1221&lt;X1221),U1221,0))),"")</f>
        <v/>
      </c>
      <c r="Z1221" s="25">
        <f>IF(AND(P1221=W1221,Q1221=X1221),1,0)</f>
        <v>1</v>
      </c>
      <c r="AA1221" s="25" t="str">
        <f>IF(Z1221=0,"",IF(ISBLANK(VLOOKUP(A1221,Database!A:AA,22,FALSE)),"",VLOOKUP(A1221,Database!A:AA,22,FALSE)))</f>
        <v>Exact</v>
      </c>
      <c r="AB1221" s="25">
        <f ca="1">IFERROR(IF(AND(Y1221&lt;&gt;"",OR(V1221="Terminé",V1221="En cours")),VLOOKUP(AA1221,Setup_ScoreExactBonus!A:D,4,FALSE),0),0)</f>
        <v>0</v>
      </c>
      <c r="AC1221" s="31" t="str">
        <f ca="1">IF(Y1221&lt;&gt;"", Y1221 + IF(Z1221=1,AB1221, 0), "")</f>
        <v/>
      </c>
      <c r="AD1221" s="31">
        <f ca="1">SUMIFS(AC$2:AC1221,D$2:D1221,D1221)*IF(R1221=0,1,2)</f>
        <v>0</v>
      </c>
    </row>
    <row r="1222" spans="1:30" x14ac:dyDescent="0.35">
      <c r="A1222" s="31">
        <f>IF(ISBLANK(B1222),"",COUNTIF(B$2:B1222,B1222))-1</f>
        <v>31</v>
      </c>
      <c r="B1222" s="31">
        <v>12</v>
      </c>
      <c r="C1222" s="10">
        <f>VLOOKUP($A1222,Database!$A:$Y,7,FALSE)</f>
        <v>46193.104166666664</v>
      </c>
      <c r="D1222" s="31" t="str">
        <f>VLOOKUP(Pronostics!$B1222,Setup_MPP!$A:$G,3,FALSE)</f>
        <v>Jaouad1</v>
      </c>
      <c r="E1222" s="31" t="str">
        <f>VLOOKUP(Pronostics!$B1222,Setup_MPP!$A:$G,2,FALSE)</f>
        <v>Jaouad SETTI</v>
      </c>
      <c r="F1222" s="31" t="str">
        <f>VLOOKUP($B1222,Setup_MPP!$A:$E,4,FALSE)</f>
        <v>#C2D4FF</v>
      </c>
      <c r="G1222" s="31" t="str">
        <f>VLOOKUP($B1222,Setup_MPP!$A:$E,5,FALSE)</f>
        <v>#6586D5</v>
      </c>
      <c r="H1222" s="31" t="str">
        <f>IFERROR(IF(AND(A1222&gt;=1,A1222&lt;=104),VLOOKUP($A1222,Location!$A:$J,6,FALSE),IF(A1222=0,"Avant l'ouverture",IF(OR(A1222=105,A1222=106),"Bonus"))),"")</f>
        <v>Tour 2</v>
      </c>
      <c r="I1222" s="31" t="str">
        <f>IF(LEFT(H1222,4)="Tour",VLOOKUP(A1222,Database!$A:$C,3,FALSE),"")</f>
        <v>C</v>
      </c>
      <c r="J1222" s="31" t="str">
        <f>VLOOKUP($A1222,Location!$A:$J,7,FALSE)</f>
        <v>Brésil</v>
      </c>
      <c r="K1222" s="31" t="str">
        <f>IFERROR(VLOOKUP(J1222,Setup_Team!$B:$C,2,FALSE), "TDB")</f>
        <v>BRA</v>
      </c>
      <c r="L1222" s="31" t="str">
        <f>VLOOKUP($A1222,Location!$A:$J,8,FALSE)</f>
        <v>Haïti</v>
      </c>
      <c r="M1222" s="31" t="str">
        <f>IFERROR(VLOOKUP(L1222,Setup_Team!$B:$C,2,FALSE), "TDB")</f>
        <v>HTI</v>
      </c>
      <c r="N1222" s="31" t="str">
        <f>VLOOKUP($A1222,Location!$A:$J,9,FALSE)</f>
        <v>Philadelphia, Pennsylvania</v>
      </c>
      <c r="O1222" s="31" t="str">
        <f>VLOOKUP($A1222,Location!$A:$J,10,FALSE)</f>
        <v>Lincoln Financial Field</v>
      </c>
      <c r="R1222" s="31">
        <v>0</v>
      </c>
      <c r="S1222" s="25">
        <f>VLOOKUP($A1222,Database!$A:$Y,10,FALSE)</f>
        <v>21</v>
      </c>
      <c r="T1222" s="25">
        <f>VLOOKUP($A1222,Database!$A:$Y,11,FALSE)</f>
        <v>167</v>
      </c>
      <c r="U1222" s="25">
        <f>VLOOKUP($A1222,Database!$A:$Y,12,FALSE)</f>
        <v>198</v>
      </c>
      <c r="V1222" s="25" t="str">
        <f>VLOOKUP(A1222,Database!A:M,13,FALSE)</f>
        <v>À venir</v>
      </c>
      <c r="W1222" s="25" t="str">
        <f>VLOOKUP($A1222,Database!$A:$Y,20,FALSE)</f>
        <v/>
      </c>
      <c r="X1222" s="25" t="str">
        <f>VLOOKUP($A1222,Database!$A:$Y,21,FALSE)</f>
        <v/>
      </c>
      <c r="Y1222" s="25" t="str">
        <f ca="1">IF(C1222&lt;NOW(),IF(AND(P1222&gt;Q1222,W1222&gt;X1222),S1222,IF(AND(P1222=Q1222,W1222=X1222),T1222,IF(AND(P1222&lt;Q1222,W1222&lt;X1222),U1222,0))),"")</f>
        <v/>
      </c>
      <c r="Z1222" s="25">
        <f>IF(AND(P1222=W1222,Q1222=X1222),1,0)</f>
        <v>1</v>
      </c>
      <c r="AA1222" s="25" t="str">
        <f>IF(Z1222=0,"",IF(ISBLANK(VLOOKUP(A1222,Database!A:AA,22,FALSE)),"",VLOOKUP(A1222,Database!A:AA,22,FALSE)))</f>
        <v>Exact</v>
      </c>
      <c r="AB1222" s="25">
        <f ca="1">IFERROR(IF(AND(Y1222&lt;&gt;"",OR(V1222="Terminé",V1222="En cours")),VLOOKUP(AA1222,Setup_ScoreExactBonus!A:D,4,FALSE),0),0)</f>
        <v>0</v>
      </c>
      <c r="AC1222" s="31" t="str">
        <f ca="1">IF(Y1222&lt;&gt;"", Y1222 + IF(Z1222=1,AB1222, 0), "")</f>
        <v/>
      </c>
      <c r="AD1222" s="31">
        <f ca="1">SUMIFS(AC$2:AC1222,D$2:D1222,D1222)*IF(R1222=0,1,2)</f>
        <v>0</v>
      </c>
    </row>
    <row r="1223" spans="1:30" x14ac:dyDescent="0.35">
      <c r="A1223" s="31">
        <f>IF(ISBLANK(B1223),"",COUNTIF(B$2:B1223,B1223))-1</f>
        <v>31</v>
      </c>
      <c r="B1223" s="31">
        <v>13</v>
      </c>
      <c r="C1223" s="10">
        <f>VLOOKUP($A1223,Database!$A:$Y,7,FALSE)</f>
        <v>46193.104166666664</v>
      </c>
      <c r="D1223" s="31" t="str">
        <f>VLOOKUP(Pronostics!$B1223,Setup_MPP!$A:$G,3,FALSE)</f>
        <v>Julien_I</v>
      </c>
      <c r="E1223" s="31" t="str">
        <f>VLOOKUP(Pronostics!$B1223,Setup_MPP!$A:$G,2,FALSE)</f>
        <v>Julien INGE</v>
      </c>
      <c r="F1223" s="31" t="str">
        <f>VLOOKUP($B1223,Setup_MPP!$A:$E,4,FALSE)</f>
        <v>#C1E0EF</v>
      </c>
      <c r="G1223" s="31" t="str">
        <f>VLOOKUP($B1223,Setup_MPP!$A:$E,5,FALSE)</f>
        <v>#4F91B2</v>
      </c>
      <c r="H1223" s="31" t="str">
        <f>IFERROR(IF(AND(A1223&gt;=1,A1223&lt;=104),VLOOKUP($A1223,Location!$A:$J,6,FALSE),IF(A1223=0,"Avant l'ouverture",IF(OR(A1223=105,A1223=106),"Bonus"))),"")</f>
        <v>Tour 2</v>
      </c>
      <c r="I1223" s="31" t="str">
        <f>IF(LEFT(H1223,4)="Tour",VLOOKUP(A1223,Database!$A:$C,3,FALSE),"")</f>
        <v>C</v>
      </c>
      <c r="J1223" s="31" t="str">
        <f>VLOOKUP($A1223,Location!$A:$J,7,FALSE)</f>
        <v>Brésil</v>
      </c>
      <c r="K1223" s="31" t="str">
        <f>IFERROR(VLOOKUP(J1223,Setup_Team!$B:$C,2,FALSE), "TDB")</f>
        <v>BRA</v>
      </c>
      <c r="L1223" s="31" t="str">
        <f>VLOOKUP($A1223,Location!$A:$J,8,FALSE)</f>
        <v>Haïti</v>
      </c>
      <c r="M1223" s="31" t="str">
        <f>IFERROR(VLOOKUP(L1223,Setup_Team!$B:$C,2,FALSE), "TDB")</f>
        <v>HTI</v>
      </c>
      <c r="N1223" s="31" t="str">
        <f>VLOOKUP($A1223,Location!$A:$J,9,FALSE)</f>
        <v>Philadelphia, Pennsylvania</v>
      </c>
      <c r="O1223" s="31" t="str">
        <f>VLOOKUP($A1223,Location!$A:$J,10,FALSE)</f>
        <v>Lincoln Financial Field</v>
      </c>
      <c r="R1223" s="31">
        <v>0</v>
      </c>
      <c r="S1223" s="25">
        <f>VLOOKUP($A1223,Database!$A:$Y,10,FALSE)</f>
        <v>21</v>
      </c>
      <c r="T1223" s="25">
        <f>VLOOKUP($A1223,Database!$A:$Y,11,FALSE)</f>
        <v>167</v>
      </c>
      <c r="U1223" s="25">
        <f>VLOOKUP($A1223,Database!$A:$Y,12,FALSE)</f>
        <v>198</v>
      </c>
      <c r="V1223" s="25" t="str">
        <f>VLOOKUP(A1223,Database!A:M,13,FALSE)</f>
        <v>À venir</v>
      </c>
      <c r="W1223" s="25" t="str">
        <f>VLOOKUP($A1223,Database!$A:$Y,20,FALSE)</f>
        <v/>
      </c>
      <c r="X1223" s="25" t="str">
        <f>VLOOKUP($A1223,Database!$A:$Y,21,FALSE)</f>
        <v/>
      </c>
      <c r="Y1223" s="25" t="str">
        <f ca="1">IF(C1223&lt;NOW(),IF(AND(P1223&gt;Q1223,W1223&gt;X1223),S1223,IF(AND(P1223=Q1223,W1223=X1223),T1223,IF(AND(P1223&lt;Q1223,W1223&lt;X1223),U1223,0))),"")</f>
        <v/>
      </c>
      <c r="Z1223" s="25">
        <f>IF(AND(P1223=W1223,Q1223=X1223),1,0)</f>
        <v>1</v>
      </c>
      <c r="AA1223" s="25" t="str">
        <f>IF(Z1223=0,"",IF(ISBLANK(VLOOKUP(A1223,Database!A:AA,22,FALSE)),"",VLOOKUP(A1223,Database!A:AA,22,FALSE)))</f>
        <v>Exact</v>
      </c>
      <c r="AB1223" s="25">
        <f ca="1">IFERROR(IF(AND(Y1223&lt;&gt;"",OR(V1223="Terminé",V1223="En cours")),VLOOKUP(AA1223,Setup_ScoreExactBonus!A:D,4,FALSE),0),0)</f>
        <v>0</v>
      </c>
      <c r="AC1223" s="31" t="str">
        <f ca="1">IF(Y1223&lt;&gt;"", Y1223 + IF(Z1223=1,AB1223, 0), "")</f>
        <v/>
      </c>
      <c r="AD1223" s="31">
        <f ca="1">SUMIFS(AC$2:AC1223,D$2:D1223,D1223)*IF(R1223=0,1,2)</f>
        <v>0</v>
      </c>
    </row>
    <row r="1224" spans="1:30" x14ac:dyDescent="0.35">
      <c r="A1224" s="31">
        <f>IF(ISBLANK(B1224),"",COUNTIF(B$2:B1224,B1224))-1</f>
        <v>31</v>
      </c>
      <c r="B1224" s="31">
        <v>14</v>
      </c>
      <c r="C1224" s="10">
        <f>VLOOKUP($A1224,Database!$A:$Y,7,FALSE)</f>
        <v>46193.104166666664</v>
      </c>
      <c r="D1224" s="31" t="str">
        <f>VLOOKUP(Pronostics!$B1224,Setup_MPP!$A:$G,3,FALSE)</f>
        <v>MarieEYT</v>
      </c>
      <c r="E1224" s="31" t="str">
        <f>VLOOKUP(Pronostics!$B1224,Setup_MPP!$A:$G,2,FALSE)</f>
        <v>Marie EXBRAYAT</v>
      </c>
      <c r="F1224" s="31" t="str">
        <f>VLOOKUP($B1224,Setup_MPP!$A:$E,4,FALSE)</f>
        <v>#FFAFD2</v>
      </c>
      <c r="G1224" s="31" t="str">
        <f>VLOOKUP($B1224,Setup_MPP!$A:$E,5,FALSE)</f>
        <v>#F2589B</v>
      </c>
      <c r="H1224" s="31" t="str">
        <f>IFERROR(IF(AND(A1224&gt;=1,A1224&lt;=104),VLOOKUP($A1224,Location!$A:$J,6,FALSE),IF(A1224=0,"Avant l'ouverture",IF(OR(A1224=105,A1224=106),"Bonus"))),"")</f>
        <v>Tour 2</v>
      </c>
      <c r="I1224" s="31" t="str">
        <f>IF(LEFT(H1224,4)="Tour",VLOOKUP(A1224,Database!$A:$C,3,FALSE),"")</f>
        <v>C</v>
      </c>
      <c r="J1224" s="31" t="str">
        <f>VLOOKUP($A1224,Location!$A:$J,7,FALSE)</f>
        <v>Brésil</v>
      </c>
      <c r="K1224" s="31" t="str">
        <f>IFERROR(VLOOKUP(J1224,Setup_Team!$B:$C,2,FALSE), "TDB")</f>
        <v>BRA</v>
      </c>
      <c r="L1224" s="31" t="str">
        <f>VLOOKUP($A1224,Location!$A:$J,8,FALSE)</f>
        <v>Haïti</v>
      </c>
      <c r="M1224" s="31" t="str">
        <f>IFERROR(VLOOKUP(L1224,Setup_Team!$B:$C,2,FALSE), "TDB")</f>
        <v>HTI</v>
      </c>
      <c r="N1224" s="31" t="str">
        <f>VLOOKUP($A1224,Location!$A:$J,9,FALSE)</f>
        <v>Philadelphia, Pennsylvania</v>
      </c>
      <c r="O1224" s="31" t="str">
        <f>VLOOKUP($A1224,Location!$A:$J,10,FALSE)</f>
        <v>Lincoln Financial Field</v>
      </c>
      <c r="R1224" s="31">
        <v>0</v>
      </c>
      <c r="S1224" s="25">
        <f>VLOOKUP($A1224,Database!$A:$Y,10,FALSE)</f>
        <v>21</v>
      </c>
      <c r="T1224" s="25">
        <f>VLOOKUP($A1224,Database!$A:$Y,11,FALSE)</f>
        <v>167</v>
      </c>
      <c r="U1224" s="25">
        <f>VLOOKUP($A1224,Database!$A:$Y,12,FALSE)</f>
        <v>198</v>
      </c>
      <c r="V1224" s="25" t="str">
        <f>VLOOKUP(A1224,Database!A:M,13,FALSE)</f>
        <v>À venir</v>
      </c>
      <c r="W1224" s="25" t="str">
        <f>VLOOKUP($A1224,Database!$A:$Y,20,FALSE)</f>
        <v/>
      </c>
      <c r="X1224" s="25" t="str">
        <f>VLOOKUP($A1224,Database!$A:$Y,21,FALSE)</f>
        <v/>
      </c>
      <c r="Y1224" s="25" t="str">
        <f ca="1">IF(C1224&lt;NOW(),IF(AND(P1224&gt;Q1224,W1224&gt;X1224),S1224,IF(AND(P1224=Q1224,W1224=X1224),T1224,IF(AND(P1224&lt;Q1224,W1224&lt;X1224),U1224,0))),"")</f>
        <v/>
      </c>
      <c r="Z1224" s="25">
        <f>IF(AND(P1224=W1224,Q1224=X1224),1,0)</f>
        <v>1</v>
      </c>
      <c r="AA1224" s="25" t="str">
        <f>IF(Z1224=0,"",IF(ISBLANK(VLOOKUP(A1224,Database!A:AA,22,FALSE)),"",VLOOKUP(A1224,Database!A:AA,22,FALSE)))</f>
        <v>Exact</v>
      </c>
      <c r="AB1224" s="25">
        <f ca="1">IFERROR(IF(AND(Y1224&lt;&gt;"",OR(V1224="Terminé",V1224="En cours")),VLOOKUP(AA1224,Setup_ScoreExactBonus!A:D,4,FALSE),0),0)</f>
        <v>0</v>
      </c>
      <c r="AC1224" s="31" t="str">
        <f ca="1">IF(Y1224&lt;&gt;"", Y1224 + IF(Z1224=1,AB1224, 0), "")</f>
        <v/>
      </c>
      <c r="AD1224" s="31">
        <f ca="1">SUMIFS(AC$2:AC1224,D$2:D1224,D1224)*IF(R1224=0,1,2)</f>
        <v>0</v>
      </c>
    </row>
    <row r="1225" spans="1:30" x14ac:dyDescent="0.35">
      <c r="A1225" s="31">
        <f>IF(ISBLANK(B1225),"",COUNTIF(B$2:B1225,B1225))-1</f>
        <v>31</v>
      </c>
      <c r="B1225" s="31">
        <v>15</v>
      </c>
      <c r="C1225" s="10">
        <f>VLOOKUP($A1225,Database!$A:$Y,7,FALSE)</f>
        <v>46193.104166666664</v>
      </c>
      <c r="D1225" s="31" t="str">
        <f>VLOOKUP(Pronostics!$B1225,Setup_MPP!$A:$G,3,FALSE)</f>
        <v>Amine#8UL9R</v>
      </c>
      <c r="E1225" s="31" t="str">
        <f>VLOOKUP(Pronostics!$B1225,Setup_MPP!$A:$G,2,FALSE)</f>
        <v>Amine ZARROUKI</v>
      </c>
      <c r="F1225" s="31" t="str">
        <f>VLOOKUP($B1225,Setup_MPP!$A:$E,4,FALSE)</f>
        <v>#FF9898</v>
      </c>
      <c r="G1225" s="31" t="str">
        <f>VLOOKUP($B1225,Setup_MPP!$A:$E,5,FALSE)</f>
        <v>#FF5D5D</v>
      </c>
      <c r="H1225" s="31" t="str">
        <f>IFERROR(IF(AND(A1225&gt;=1,A1225&lt;=104),VLOOKUP($A1225,Location!$A:$J,6,FALSE),IF(A1225=0,"Avant l'ouverture",IF(OR(A1225=105,A1225=106),"Bonus"))),"")</f>
        <v>Tour 2</v>
      </c>
      <c r="I1225" s="31" t="str">
        <f>IF(LEFT(H1225,4)="Tour",VLOOKUP(A1225,Database!$A:$C,3,FALSE),"")</f>
        <v>C</v>
      </c>
      <c r="J1225" s="31" t="str">
        <f>VLOOKUP($A1225,Location!$A:$J,7,FALSE)</f>
        <v>Brésil</v>
      </c>
      <c r="K1225" s="31" t="str">
        <f>IFERROR(VLOOKUP(J1225,Setup_Team!$B:$C,2,FALSE), "TDB")</f>
        <v>BRA</v>
      </c>
      <c r="L1225" s="31" t="str">
        <f>VLOOKUP($A1225,Location!$A:$J,8,FALSE)</f>
        <v>Haïti</v>
      </c>
      <c r="M1225" s="31" t="str">
        <f>IFERROR(VLOOKUP(L1225,Setup_Team!$B:$C,2,FALSE), "TDB")</f>
        <v>HTI</v>
      </c>
      <c r="N1225" s="31" t="str">
        <f>VLOOKUP($A1225,Location!$A:$J,9,FALSE)</f>
        <v>Philadelphia, Pennsylvania</v>
      </c>
      <c r="O1225" s="31" t="str">
        <f>VLOOKUP($A1225,Location!$A:$J,10,FALSE)</f>
        <v>Lincoln Financial Field</v>
      </c>
      <c r="R1225" s="31">
        <v>0</v>
      </c>
      <c r="S1225" s="25">
        <f>VLOOKUP($A1225,Database!$A:$Y,10,FALSE)</f>
        <v>21</v>
      </c>
      <c r="T1225" s="25">
        <f>VLOOKUP($A1225,Database!$A:$Y,11,FALSE)</f>
        <v>167</v>
      </c>
      <c r="U1225" s="25">
        <f>VLOOKUP($A1225,Database!$A:$Y,12,FALSE)</f>
        <v>198</v>
      </c>
      <c r="V1225" s="25" t="str">
        <f>VLOOKUP(A1225,Database!A:M,13,FALSE)</f>
        <v>À venir</v>
      </c>
      <c r="W1225" s="25" t="str">
        <f>VLOOKUP($A1225,Database!$A:$Y,20,FALSE)</f>
        <v/>
      </c>
      <c r="X1225" s="25" t="str">
        <f>VLOOKUP($A1225,Database!$A:$Y,21,FALSE)</f>
        <v/>
      </c>
      <c r="Y1225" s="25" t="str">
        <f ca="1">IF(C1225&lt;NOW(),IF(AND(P1225&gt;Q1225,W1225&gt;X1225),S1225,IF(AND(P1225=Q1225,W1225=X1225),T1225,IF(AND(P1225&lt;Q1225,W1225&lt;X1225),U1225,0))),"")</f>
        <v/>
      </c>
      <c r="Z1225" s="25">
        <f>IF(AND(P1225=W1225,Q1225=X1225),1,0)</f>
        <v>1</v>
      </c>
      <c r="AA1225" s="25" t="str">
        <f>IF(Z1225=0,"",IF(ISBLANK(VLOOKUP(A1225,Database!A:AA,22,FALSE)),"",VLOOKUP(A1225,Database!A:AA,22,FALSE)))</f>
        <v>Exact</v>
      </c>
      <c r="AB1225" s="25">
        <f ca="1">IFERROR(IF(AND(Y1225&lt;&gt;"",OR(V1225="Terminé",V1225="En cours")),VLOOKUP(AA1225,Setup_ScoreExactBonus!A:D,4,FALSE),0),0)</f>
        <v>0</v>
      </c>
      <c r="AC1225" s="31" t="str">
        <f ca="1">IF(Y1225&lt;&gt;"", Y1225 + IF(Z1225=1,AB1225, 0), "")</f>
        <v/>
      </c>
      <c r="AD1225" s="31">
        <f ca="1">SUMIFS(AC$2:AC1225,D$2:D1225,D1225)*IF(R1225=0,1,2)</f>
        <v>0</v>
      </c>
    </row>
    <row r="1226" spans="1:30" x14ac:dyDescent="0.35">
      <c r="A1226" s="31">
        <f>IF(ISBLANK(B1226),"",COUNTIF(B$2:B1226,B1226))-1</f>
        <v>31</v>
      </c>
      <c r="B1226" s="31">
        <v>16</v>
      </c>
      <c r="C1226" s="10">
        <f>VLOOKUP($A1226,Database!$A:$Y,7,FALSE)</f>
        <v>46193.104166666664</v>
      </c>
      <c r="D1226" s="31" t="str">
        <f>VLOOKUP(Pronostics!$B1226,Setup_MPP!$A:$G,3,FALSE)</f>
        <v>Laura#8V93E</v>
      </c>
      <c r="E1226" s="31" t="str">
        <f>VLOOKUP(Pronostics!$B1226,Setup_MPP!$A:$G,2,FALSE)</f>
        <v>Laura GIULIANO</v>
      </c>
      <c r="F1226" s="31" t="str">
        <f>VLOOKUP($B1226,Setup_MPP!$A:$E,4,FALSE)</f>
        <v>#86A4FE</v>
      </c>
      <c r="G1226" s="31" t="str">
        <f>VLOOKUP($B1226,Setup_MPP!$A:$E,5,FALSE)</f>
        <v>#3769FF</v>
      </c>
      <c r="H1226" s="31" t="str">
        <f>IFERROR(IF(AND(A1226&gt;=1,A1226&lt;=104),VLOOKUP($A1226,Location!$A:$J,6,FALSE),IF(A1226=0,"Avant l'ouverture",IF(OR(A1226=105,A1226=106),"Bonus"))),"")</f>
        <v>Tour 2</v>
      </c>
      <c r="I1226" s="31" t="str">
        <f>IF(LEFT(H1226,4)="Tour",VLOOKUP(A1226,Database!$A:$C,3,FALSE),"")</f>
        <v>C</v>
      </c>
      <c r="J1226" s="31" t="str">
        <f>VLOOKUP($A1226,Location!$A:$J,7,FALSE)</f>
        <v>Brésil</v>
      </c>
      <c r="K1226" s="31" t="str">
        <f>IFERROR(VLOOKUP(J1226,Setup_Team!$B:$C,2,FALSE), "TDB")</f>
        <v>BRA</v>
      </c>
      <c r="L1226" s="31" t="str">
        <f>VLOOKUP($A1226,Location!$A:$J,8,FALSE)</f>
        <v>Haïti</v>
      </c>
      <c r="M1226" s="31" t="str">
        <f>IFERROR(VLOOKUP(L1226,Setup_Team!$B:$C,2,FALSE), "TDB")</f>
        <v>HTI</v>
      </c>
      <c r="N1226" s="31" t="str">
        <f>VLOOKUP($A1226,Location!$A:$J,9,FALSE)</f>
        <v>Philadelphia, Pennsylvania</v>
      </c>
      <c r="O1226" s="31" t="str">
        <f>VLOOKUP($A1226,Location!$A:$J,10,FALSE)</f>
        <v>Lincoln Financial Field</v>
      </c>
      <c r="R1226" s="31">
        <v>0</v>
      </c>
      <c r="S1226" s="25">
        <f>VLOOKUP($A1226,Database!$A:$Y,10,FALSE)</f>
        <v>21</v>
      </c>
      <c r="T1226" s="25">
        <f>VLOOKUP($A1226,Database!$A:$Y,11,FALSE)</f>
        <v>167</v>
      </c>
      <c r="U1226" s="25">
        <f>VLOOKUP($A1226,Database!$A:$Y,12,FALSE)</f>
        <v>198</v>
      </c>
      <c r="V1226" s="25" t="str">
        <f>VLOOKUP(A1226,Database!A:M,13,FALSE)</f>
        <v>À venir</v>
      </c>
      <c r="W1226" s="25" t="str">
        <f>VLOOKUP($A1226,Database!$A:$Y,20,FALSE)</f>
        <v/>
      </c>
      <c r="X1226" s="25" t="str">
        <f>VLOOKUP($A1226,Database!$A:$Y,21,FALSE)</f>
        <v/>
      </c>
      <c r="Y1226" s="25" t="str">
        <f ca="1">IF(C1226&lt;NOW(),IF(AND(P1226&gt;Q1226,W1226&gt;X1226),S1226,IF(AND(P1226=Q1226,W1226=X1226),T1226,IF(AND(P1226&lt;Q1226,W1226&lt;X1226),U1226,0))),"")</f>
        <v/>
      </c>
      <c r="Z1226" s="25">
        <f>IF(AND(P1226=W1226,Q1226=X1226),1,0)</f>
        <v>1</v>
      </c>
      <c r="AA1226" s="25" t="str">
        <f>IF(Z1226=0,"",IF(ISBLANK(VLOOKUP(A1226,Database!A:AA,22,FALSE)),"",VLOOKUP(A1226,Database!A:AA,22,FALSE)))</f>
        <v>Exact</v>
      </c>
      <c r="AB1226" s="25">
        <f ca="1">IFERROR(IF(AND(Y1226&lt;&gt;"",OR(V1226="Terminé",V1226="En cours")),VLOOKUP(AA1226,Setup_ScoreExactBonus!A:D,4,FALSE),0),0)</f>
        <v>0</v>
      </c>
      <c r="AC1226" s="31" t="str">
        <f ca="1">IF(Y1226&lt;&gt;"", Y1226 + IF(Z1226=1,AB1226, 0), "")</f>
        <v/>
      </c>
      <c r="AD1226" s="31">
        <f ca="1">SUMIFS(AC$2:AC1226,D$2:D1226,D1226)*IF(R1226=0,1,2)</f>
        <v>0</v>
      </c>
    </row>
    <row r="1227" spans="1:30" x14ac:dyDescent="0.35">
      <c r="A1227" s="31">
        <f>IF(ISBLANK(B1227),"",COUNTIF(B$2:B1227,B1227))-1</f>
        <v>31</v>
      </c>
      <c r="B1227" s="31">
        <v>17</v>
      </c>
      <c r="C1227" s="10">
        <f>VLOOKUP($A1227,Database!$A:$Y,7,FALSE)</f>
        <v>46193.104166666664</v>
      </c>
      <c r="D1227" s="31" t="str">
        <f>VLOOKUP(Pronostics!$B1227,Setup_MPP!$A:$G,3,FALSE)</f>
        <v>Joueur17</v>
      </c>
      <c r="E1227" s="31" t="str">
        <f>VLOOKUP(Pronostics!$B1227,Setup_MPP!$A:$G,2,FALSE)</f>
        <v>Joueur17</v>
      </c>
      <c r="F1227" s="31" t="str">
        <f>VLOOKUP($B1227,Setup_MPP!$A:$E,4,FALSE)</f>
        <v>#FFB0B0</v>
      </c>
      <c r="G1227" s="31" t="str">
        <f>VLOOKUP($B1227,Setup_MPP!$A:$E,5,FALSE)</f>
        <v>#F25757</v>
      </c>
      <c r="H1227" s="31" t="str">
        <f>IFERROR(IF(AND(A1227&gt;=1,A1227&lt;=104),VLOOKUP($A1227,Location!$A:$J,6,FALSE),IF(A1227=0,"Avant l'ouverture",IF(OR(A1227=105,A1227=106),"Bonus"))),"")</f>
        <v>Tour 2</v>
      </c>
      <c r="I1227" s="31" t="str">
        <f>IF(LEFT(H1227,4)="Tour",VLOOKUP(A1227,Database!$A:$C,3,FALSE),"")</f>
        <v>C</v>
      </c>
      <c r="J1227" s="31" t="str">
        <f>VLOOKUP($A1227,Location!$A:$J,7,FALSE)</f>
        <v>Brésil</v>
      </c>
      <c r="K1227" s="31" t="str">
        <f>IFERROR(VLOOKUP(J1227,Setup_Team!$B:$C,2,FALSE), "TDB")</f>
        <v>BRA</v>
      </c>
      <c r="L1227" s="31" t="str">
        <f>VLOOKUP($A1227,Location!$A:$J,8,FALSE)</f>
        <v>Haïti</v>
      </c>
      <c r="M1227" s="31" t="str">
        <f>IFERROR(VLOOKUP(L1227,Setup_Team!$B:$C,2,FALSE), "TDB")</f>
        <v>HTI</v>
      </c>
      <c r="N1227" s="31" t="str">
        <f>VLOOKUP($A1227,Location!$A:$J,9,FALSE)</f>
        <v>Philadelphia, Pennsylvania</v>
      </c>
      <c r="O1227" s="31" t="str">
        <f>VLOOKUP($A1227,Location!$A:$J,10,FALSE)</f>
        <v>Lincoln Financial Field</v>
      </c>
      <c r="R1227" s="31">
        <v>0</v>
      </c>
      <c r="S1227" s="25">
        <f>VLOOKUP($A1227,Database!$A:$Y,10,FALSE)</f>
        <v>21</v>
      </c>
      <c r="T1227" s="25">
        <f>VLOOKUP($A1227,Database!$A:$Y,11,FALSE)</f>
        <v>167</v>
      </c>
      <c r="U1227" s="25">
        <f>VLOOKUP($A1227,Database!$A:$Y,12,FALSE)</f>
        <v>198</v>
      </c>
      <c r="V1227" s="25" t="str">
        <f>VLOOKUP(A1227,Database!A:M,13,FALSE)</f>
        <v>À venir</v>
      </c>
      <c r="W1227" s="25" t="str">
        <f>VLOOKUP($A1227,Database!$A:$Y,20,FALSE)</f>
        <v/>
      </c>
      <c r="X1227" s="25" t="str">
        <f>VLOOKUP($A1227,Database!$A:$Y,21,FALSE)</f>
        <v/>
      </c>
      <c r="Y1227" s="25" t="str">
        <f ca="1">IF(C1227&lt;NOW(),IF(AND(P1227&gt;Q1227,W1227&gt;X1227),S1227,IF(AND(P1227=Q1227,W1227=X1227),T1227,IF(AND(P1227&lt;Q1227,W1227&lt;X1227),U1227,0))),"")</f>
        <v/>
      </c>
      <c r="Z1227" s="25">
        <f>IF(AND(P1227=W1227,Q1227=X1227),1,0)</f>
        <v>1</v>
      </c>
      <c r="AA1227" s="25" t="str">
        <f>IF(Z1227=0,"",IF(ISBLANK(VLOOKUP(A1227,Database!A:AA,22,FALSE)),"",VLOOKUP(A1227,Database!A:AA,22,FALSE)))</f>
        <v>Exact</v>
      </c>
      <c r="AB1227" s="25">
        <f ca="1">IFERROR(IF(AND(Y1227&lt;&gt;"",OR(V1227="Terminé",V1227="En cours")),VLOOKUP(AA1227,Setup_ScoreExactBonus!A:D,4,FALSE),0),0)</f>
        <v>0</v>
      </c>
      <c r="AC1227" s="31" t="str">
        <f ca="1">IF(Y1227&lt;&gt;"", Y1227 + IF(Z1227=1,AB1227, 0), "")</f>
        <v/>
      </c>
      <c r="AD1227" s="31">
        <f ca="1">SUMIFS(AC$2:AC1227,D$2:D1227,D1227)*IF(R1227=0,1,2)</f>
        <v>0</v>
      </c>
    </row>
    <row r="1228" spans="1:30" x14ac:dyDescent="0.35">
      <c r="A1228" s="31">
        <f>IF(ISBLANK(B1228),"",COUNTIF(B$2:B1228,B1228))-1</f>
        <v>31</v>
      </c>
      <c r="B1228" s="31">
        <v>18</v>
      </c>
      <c r="C1228" s="10">
        <f>VLOOKUP($A1228,Database!$A:$Y,7,FALSE)</f>
        <v>46193.104166666664</v>
      </c>
      <c r="D1228" s="31" t="str">
        <f>VLOOKUP(Pronostics!$B1228,Setup_MPP!$A:$G,3,FALSE)</f>
        <v>Joueur18</v>
      </c>
      <c r="E1228" s="31" t="str">
        <f>VLOOKUP(Pronostics!$B1228,Setup_MPP!$A:$G,2,FALSE)</f>
        <v>Joueur18</v>
      </c>
      <c r="F1228" s="31" t="str">
        <f>VLOOKUP($B1228,Setup_MPP!$A:$E,4,FALSE)</f>
        <v>#FFC9B0</v>
      </c>
      <c r="G1228" s="31" t="str">
        <f>VLOOKUP($B1228,Setup_MPP!$A:$E,5,FALSE)</f>
        <v>#F28D57</v>
      </c>
      <c r="H1228" s="31" t="str">
        <f>IFERROR(IF(AND(A1228&gt;=1,A1228&lt;=104),VLOOKUP($A1228,Location!$A:$J,6,FALSE),IF(A1228=0,"Avant l'ouverture",IF(OR(A1228=105,A1228=106),"Bonus"))),"")</f>
        <v>Tour 2</v>
      </c>
      <c r="I1228" s="31" t="str">
        <f>IF(LEFT(H1228,4)="Tour",VLOOKUP(A1228,Database!$A:$C,3,FALSE),"")</f>
        <v>C</v>
      </c>
      <c r="J1228" s="31" t="str">
        <f>VLOOKUP($A1228,Location!$A:$J,7,FALSE)</f>
        <v>Brésil</v>
      </c>
      <c r="K1228" s="31" t="str">
        <f>IFERROR(VLOOKUP(J1228,Setup_Team!$B:$C,2,FALSE), "TDB")</f>
        <v>BRA</v>
      </c>
      <c r="L1228" s="31" t="str">
        <f>VLOOKUP($A1228,Location!$A:$J,8,FALSE)</f>
        <v>Haïti</v>
      </c>
      <c r="M1228" s="31" t="str">
        <f>IFERROR(VLOOKUP(L1228,Setup_Team!$B:$C,2,FALSE), "TDB")</f>
        <v>HTI</v>
      </c>
      <c r="N1228" s="31" t="str">
        <f>VLOOKUP($A1228,Location!$A:$J,9,FALSE)</f>
        <v>Philadelphia, Pennsylvania</v>
      </c>
      <c r="O1228" s="31" t="str">
        <f>VLOOKUP($A1228,Location!$A:$J,10,FALSE)</f>
        <v>Lincoln Financial Field</v>
      </c>
      <c r="R1228" s="31">
        <v>0</v>
      </c>
      <c r="S1228" s="25">
        <f>VLOOKUP($A1228,Database!$A:$Y,10,FALSE)</f>
        <v>21</v>
      </c>
      <c r="T1228" s="25">
        <f>VLOOKUP($A1228,Database!$A:$Y,11,FALSE)</f>
        <v>167</v>
      </c>
      <c r="U1228" s="25">
        <f>VLOOKUP($A1228,Database!$A:$Y,12,FALSE)</f>
        <v>198</v>
      </c>
      <c r="V1228" s="25" t="str">
        <f>VLOOKUP(A1228,Database!A:M,13,FALSE)</f>
        <v>À venir</v>
      </c>
      <c r="W1228" s="25" t="str">
        <f>VLOOKUP($A1228,Database!$A:$Y,20,FALSE)</f>
        <v/>
      </c>
      <c r="X1228" s="25" t="str">
        <f>VLOOKUP($A1228,Database!$A:$Y,21,FALSE)</f>
        <v/>
      </c>
      <c r="Y1228" s="25" t="str">
        <f ca="1">IF(C1228&lt;NOW(),IF(AND(P1228&gt;Q1228,W1228&gt;X1228),S1228,IF(AND(P1228=Q1228,W1228=X1228),T1228,IF(AND(P1228&lt;Q1228,W1228&lt;X1228),U1228,0))),"")</f>
        <v/>
      </c>
      <c r="Z1228" s="25">
        <f>IF(AND(P1228=W1228,Q1228=X1228),1,0)</f>
        <v>1</v>
      </c>
      <c r="AA1228" s="25" t="str">
        <f>IF(Z1228=0,"",IF(ISBLANK(VLOOKUP(A1228,Database!A:AA,22,FALSE)),"",VLOOKUP(A1228,Database!A:AA,22,FALSE)))</f>
        <v>Exact</v>
      </c>
      <c r="AB1228" s="25">
        <f ca="1">IFERROR(IF(AND(Y1228&lt;&gt;"",OR(V1228="Terminé",V1228="En cours")),VLOOKUP(AA1228,Setup_ScoreExactBonus!A:D,4,FALSE),0),0)</f>
        <v>0</v>
      </c>
      <c r="AC1228" s="31" t="str">
        <f ca="1">IF(Y1228&lt;&gt;"", Y1228 + IF(Z1228=1,AB1228, 0), "")</f>
        <v/>
      </c>
      <c r="AD1228" s="31">
        <f ca="1">SUMIFS(AC$2:AC1228,D$2:D1228,D1228)*IF(R1228=0,1,2)</f>
        <v>0</v>
      </c>
    </row>
    <row r="1229" spans="1:30" x14ac:dyDescent="0.35">
      <c r="A1229" s="31">
        <f>IF(ISBLANK(B1229),"",COUNTIF(B$2:B1229,B1229))-1</f>
        <v>31</v>
      </c>
      <c r="B1229" s="31">
        <v>19</v>
      </c>
      <c r="C1229" s="10">
        <f>VLOOKUP($A1229,Database!$A:$Y,7,FALSE)</f>
        <v>46193.104166666664</v>
      </c>
      <c r="D1229" s="31" t="str">
        <f>VLOOKUP(Pronostics!$B1229,Setup_MPP!$A:$G,3,FALSE)</f>
        <v>Joueur19</v>
      </c>
      <c r="E1229" s="31" t="str">
        <f>VLOOKUP(Pronostics!$B1229,Setup_MPP!$A:$G,2,FALSE)</f>
        <v>Joueur19</v>
      </c>
      <c r="F1229" s="31" t="str">
        <f>VLOOKUP($B1229,Setup_MPP!$A:$E,4,FALSE)</f>
        <v>#D5D5D5</v>
      </c>
      <c r="G1229" s="31" t="str">
        <f>VLOOKUP($B1229,Setup_MPP!$A:$E,5,FALSE)</f>
        <v>#727272</v>
      </c>
      <c r="H1229" s="31" t="str">
        <f>IFERROR(IF(AND(A1229&gt;=1,A1229&lt;=104),VLOOKUP($A1229,Location!$A:$J,6,FALSE),IF(A1229=0,"Avant l'ouverture",IF(OR(A1229=105,A1229=106),"Bonus"))),"")</f>
        <v>Tour 2</v>
      </c>
      <c r="I1229" s="31" t="str">
        <f>IF(LEFT(H1229,4)="Tour",VLOOKUP(A1229,Database!$A:$C,3,FALSE),"")</f>
        <v>C</v>
      </c>
      <c r="J1229" s="31" t="str">
        <f>VLOOKUP($A1229,Location!$A:$J,7,FALSE)</f>
        <v>Brésil</v>
      </c>
      <c r="K1229" s="31" t="str">
        <f>IFERROR(VLOOKUP(J1229,Setup_Team!$B:$C,2,FALSE), "TDB")</f>
        <v>BRA</v>
      </c>
      <c r="L1229" s="31" t="str">
        <f>VLOOKUP($A1229,Location!$A:$J,8,FALSE)</f>
        <v>Haïti</v>
      </c>
      <c r="M1229" s="31" t="str">
        <f>IFERROR(VLOOKUP(L1229,Setup_Team!$B:$C,2,FALSE), "TDB")</f>
        <v>HTI</v>
      </c>
      <c r="N1229" s="31" t="str">
        <f>VLOOKUP($A1229,Location!$A:$J,9,FALSE)</f>
        <v>Philadelphia, Pennsylvania</v>
      </c>
      <c r="O1229" s="31" t="str">
        <f>VLOOKUP($A1229,Location!$A:$J,10,FALSE)</f>
        <v>Lincoln Financial Field</v>
      </c>
      <c r="R1229" s="31">
        <v>0</v>
      </c>
      <c r="S1229" s="25">
        <f>VLOOKUP($A1229,Database!$A:$Y,10,FALSE)</f>
        <v>21</v>
      </c>
      <c r="T1229" s="25">
        <f>VLOOKUP($A1229,Database!$A:$Y,11,FALSE)</f>
        <v>167</v>
      </c>
      <c r="U1229" s="25">
        <f>VLOOKUP($A1229,Database!$A:$Y,12,FALSE)</f>
        <v>198</v>
      </c>
      <c r="V1229" s="25" t="str">
        <f>VLOOKUP(A1229,Database!A:M,13,FALSE)</f>
        <v>À venir</v>
      </c>
      <c r="W1229" s="25" t="str">
        <f>VLOOKUP($A1229,Database!$A:$Y,20,FALSE)</f>
        <v/>
      </c>
      <c r="X1229" s="25" t="str">
        <f>VLOOKUP($A1229,Database!$A:$Y,21,FALSE)</f>
        <v/>
      </c>
      <c r="Y1229" s="25" t="str">
        <f ca="1">IF(C1229&lt;NOW(),IF(AND(P1229&gt;Q1229,W1229&gt;X1229),S1229,IF(AND(P1229=Q1229,W1229=X1229),T1229,IF(AND(P1229&lt;Q1229,W1229&lt;X1229),U1229,0))),"")</f>
        <v/>
      </c>
      <c r="Z1229" s="25">
        <f>IF(AND(P1229=W1229,Q1229=X1229),1,0)</f>
        <v>1</v>
      </c>
      <c r="AA1229" s="25" t="str">
        <f>IF(Z1229=0,"",IF(ISBLANK(VLOOKUP(A1229,Database!A:AA,22,FALSE)),"",VLOOKUP(A1229,Database!A:AA,22,FALSE)))</f>
        <v>Exact</v>
      </c>
      <c r="AB1229" s="25">
        <f ca="1">IFERROR(IF(AND(Y1229&lt;&gt;"",OR(V1229="Terminé",V1229="En cours")),VLOOKUP(AA1229,Setup_ScoreExactBonus!A:D,4,FALSE),0),0)</f>
        <v>0</v>
      </c>
      <c r="AC1229" s="31" t="str">
        <f ca="1">IF(Y1229&lt;&gt;"", Y1229 + IF(Z1229=1,AB1229, 0), "")</f>
        <v/>
      </c>
      <c r="AD1229" s="31">
        <f ca="1">SUMIFS(AC$2:AC1229,D$2:D1229,D1229)*IF(R1229=0,1,2)</f>
        <v>0</v>
      </c>
    </row>
    <row r="1230" spans="1:30" x14ac:dyDescent="0.35">
      <c r="A1230" s="31">
        <f>IF(ISBLANK(B1230),"",COUNTIF(B$2:B1230,B1230))-1</f>
        <v>31</v>
      </c>
      <c r="B1230" s="31">
        <v>20</v>
      </c>
      <c r="C1230" s="10">
        <f>VLOOKUP($A1230,Database!$A:$Y,7,FALSE)</f>
        <v>46193.104166666664</v>
      </c>
      <c r="D1230" s="31" t="str">
        <f>VLOOKUP(Pronostics!$B1230,Setup_MPP!$A:$G,3,FALSE)</f>
        <v>Joueur20</v>
      </c>
      <c r="E1230" s="31" t="str">
        <f>VLOOKUP(Pronostics!$B1230,Setup_MPP!$A:$G,2,FALSE)</f>
        <v>Joueur20</v>
      </c>
      <c r="F1230" s="31" t="str">
        <f>VLOOKUP($B1230,Setup_MPP!$A:$E,4,FALSE)</f>
        <v>#D5D5D5</v>
      </c>
      <c r="G1230" s="31" t="str">
        <f>VLOOKUP($B1230,Setup_MPP!$A:$E,5,FALSE)</f>
        <v>#727272</v>
      </c>
      <c r="H1230" s="31" t="str">
        <f>IFERROR(IF(AND(A1230&gt;=1,A1230&lt;=104),VLOOKUP($A1230,Location!$A:$J,6,FALSE),IF(A1230=0,"Avant l'ouverture",IF(OR(A1230=105,A1230=106),"Bonus"))),"")</f>
        <v>Tour 2</v>
      </c>
      <c r="I1230" s="31" t="str">
        <f>IF(LEFT(H1230,4)="Tour",VLOOKUP(A1230,Database!$A:$C,3,FALSE),"")</f>
        <v>C</v>
      </c>
      <c r="J1230" s="31" t="str">
        <f>VLOOKUP($A1230,Location!$A:$J,7,FALSE)</f>
        <v>Brésil</v>
      </c>
      <c r="K1230" s="31" t="str">
        <f>IFERROR(VLOOKUP(J1230,Setup_Team!$B:$C,2,FALSE), "TDB")</f>
        <v>BRA</v>
      </c>
      <c r="L1230" s="31" t="str">
        <f>VLOOKUP($A1230,Location!$A:$J,8,FALSE)</f>
        <v>Haïti</v>
      </c>
      <c r="M1230" s="31" t="str">
        <f>IFERROR(VLOOKUP(L1230,Setup_Team!$B:$C,2,FALSE), "TDB")</f>
        <v>HTI</v>
      </c>
      <c r="N1230" s="31" t="str">
        <f>VLOOKUP($A1230,Location!$A:$J,9,FALSE)</f>
        <v>Philadelphia, Pennsylvania</v>
      </c>
      <c r="O1230" s="31" t="str">
        <f>VLOOKUP($A1230,Location!$A:$J,10,FALSE)</f>
        <v>Lincoln Financial Field</v>
      </c>
      <c r="R1230" s="31">
        <v>0</v>
      </c>
      <c r="S1230" s="25">
        <f>VLOOKUP($A1230,Database!$A:$Y,10,FALSE)</f>
        <v>21</v>
      </c>
      <c r="T1230" s="25">
        <f>VLOOKUP($A1230,Database!$A:$Y,11,FALSE)</f>
        <v>167</v>
      </c>
      <c r="U1230" s="25">
        <f>VLOOKUP($A1230,Database!$A:$Y,12,FALSE)</f>
        <v>198</v>
      </c>
      <c r="V1230" s="25" t="str">
        <f>VLOOKUP(A1230,Database!A:M,13,FALSE)</f>
        <v>À venir</v>
      </c>
      <c r="W1230" s="25" t="str">
        <f>VLOOKUP($A1230,Database!$A:$Y,20,FALSE)</f>
        <v/>
      </c>
      <c r="X1230" s="25" t="str">
        <f>VLOOKUP($A1230,Database!$A:$Y,21,FALSE)</f>
        <v/>
      </c>
      <c r="Y1230" s="25" t="str">
        <f ca="1">IF(C1230&lt;NOW(),IF(AND(P1230&gt;Q1230,W1230&gt;X1230),S1230,IF(AND(P1230=Q1230,W1230=X1230),T1230,IF(AND(P1230&lt;Q1230,W1230&lt;X1230),U1230,0))),"")</f>
        <v/>
      </c>
      <c r="Z1230" s="25">
        <f>IF(AND(P1230=W1230,Q1230=X1230),1,0)</f>
        <v>1</v>
      </c>
      <c r="AA1230" s="25" t="str">
        <f>IF(Z1230=0,"",IF(ISBLANK(VLOOKUP(A1230,Database!A:AA,22,FALSE)),"",VLOOKUP(A1230,Database!A:AA,22,FALSE)))</f>
        <v>Exact</v>
      </c>
      <c r="AB1230" s="25">
        <f ca="1">IFERROR(IF(AND(Y1230&lt;&gt;"",OR(V1230="Terminé",V1230="En cours")),VLOOKUP(AA1230,Setup_ScoreExactBonus!A:D,4,FALSE),0),0)</f>
        <v>0</v>
      </c>
      <c r="AC1230" s="31" t="str">
        <f ca="1">IF(Y1230&lt;&gt;"", Y1230 + IF(Z1230=1,AB1230, 0), "")</f>
        <v/>
      </c>
      <c r="AD1230" s="31">
        <f ca="1">SUMIFS(AC$2:AC1230,D$2:D1230,D1230)*IF(R1230=0,1,2)</f>
        <v>0</v>
      </c>
    </row>
    <row r="1231" spans="1:30" x14ac:dyDescent="0.35">
      <c r="A1231" s="31">
        <f>IF(ISBLANK(B1231),"",COUNTIF(B$2:B1231,B1231))-1</f>
        <v>31</v>
      </c>
      <c r="B1231" s="31">
        <v>21</v>
      </c>
      <c r="C1231" s="10">
        <f>VLOOKUP($A1231,Database!$A:$Y,7,FALSE)</f>
        <v>46193.104166666664</v>
      </c>
      <c r="D1231" s="31" t="str">
        <f>VLOOKUP(Pronostics!$B1231,Setup_MPP!$A:$G,3,FALSE)</f>
        <v>Joueur21</v>
      </c>
      <c r="E1231" s="31" t="str">
        <f>VLOOKUP(Pronostics!$B1231,Setup_MPP!$A:$G,2,FALSE)</f>
        <v>Joueur21</v>
      </c>
      <c r="F1231" s="31" t="str">
        <f>VLOOKUP($B1231,Setup_MPP!$A:$E,4,FALSE)</f>
        <v>#D5D5D5</v>
      </c>
      <c r="G1231" s="31" t="str">
        <f>VLOOKUP($B1231,Setup_MPP!$A:$E,5,FALSE)</f>
        <v>#727272</v>
      </c>
      <c r="H1231" s="31" t="str">
        <f>IFERROR(IF(AND(A1231&gt;=1,A1231&lt;=104),VLOOKUP($A1231,Location!$A:$J,6,FALSE),IF(A1231=0,"Avant l'ouverture",IF(OR(A1231=105,A1231=106),"Bonus"))),"")</f>
        <v>Tour 2</v>
      </c>
      <c r="I1231" s="31" t="str">
        <f>IF(LEFT(H1231,4)="Tour",VLOOKUP(A1231,Database!$A:$C,3,FALSE),"")</f>
        <v>C</v>
      </c>
      <c r="J1231" s="31" t="str">
        <f>VLOOKUP($A1231,Location!$A:$J,7,FALSE)</f>
        <v>Brésil</v>
      </c>
      <c r="K1231" s="31" t="str">
        <f>IFERROR(VLOOKUP(J1231,Setup_Team!$B:$C,2,FALSE), "TDB")</f>
        <v>BRA</v>
      </c>
      <c r="L1231" s="31" t="str">
        <f>VLOOKUP($A1231,Location!$A:$J,8,FALSE)</f>
        <v>Haïti</v>
      </c>
      <c r="M1231" s="31" t="str">
        <f>IFERROR(VLOOKUP(L1231,Setup_Team!$B:$C,2,FALSE), "TDB")</f>
        <v>HTI</v>
      </c>
      <c r="N1231" s="31" t="str">
        <f>VLOOKUP($A1231,Location!$A:$J,9,FALSE)</f>
        <v>Philadelphia, Pennsylvania</v>
      </c>
      <c r="O1231" s="31" t="str">
        <f>VLOOKUP($A1231,Location!$A:$J,10,FALSE)</f>
        <v>Lincoln Financial Field</v>
      </c>
      <c r="R1231" s="31">
        <v>0</v>
      </c>
      <c r="S1231" s="25">
        <f>VLOOKUP($A1231,Database!$A:$Y,10,FALSE)</f>
        <v>21</v>
      </c>
      <c r="T1231" s="25">
        <f>VLOOKUP($A1231,Database!$A:$Y,11,FALSE)</f>
        <v>167</v>
      </c>
      <c r="U1231" s="25">
        <f>VLOOKUP($A1231,Database!$A:$Y,12,FALSE)</f>
        <v>198</v>
      </c>
      <c r="V1231" s="25" t="str">
        <f>VLOOKUP(A1231,Database!A:M,13,FALSE)</f>
        <v>À venir</v>
      </c>
      <c r="W1231" s="25" t="str">
        <f>VLOOKUP($A1231,Database!$A:$Y,20,FALSE)</f>
        <v/>
      </c>
      <c r="X1231" s="25" t="str">
        <f>VLOOKUP($A1231,Database!$A:$Y,21,FALSE)</f>
        <v/>
      </c>
      <c r="Y1231" s="25" t="str">
        <f ca="1">IF(C1231&lt;NOW(),IF(AND(P1231&gt;Q1231,W1231&gt;X1231),S1231,IF(AND(P1231=Q1231,W1231=X1231),T1231,IF(AND(P1231&lt;Q1231,W1231&lt;X1231),U1231,0))),"")</f>
        <v/>
      </c>
      <c r="Z1231" s="25">
        <f>IF(AND(P1231=W1231,Q1231=X1231),1,0)</f>
        <v>1</v>
      </c>
      <c r="AA1231" s="25" t="str">
        <f>IF(Z1231=0,"",IF(ISBLANK(VLOOKUP(A1231,Database!A:AA,22,FALSE)),"",VLOOKUP(A1231,Database!A:AA,22,FALSE)))</f>
        <v>Exact</v>
      </c>
      <c r="AB1231" s="25">
        <f ca="1">IFERROR(IF(AND(Y1231&lt;&gt;"",OR(V1231="Terminé",V1231="En cours")),VLOOKUP(AA1231,Setup_ScoreExactBonus!A:D,4,FALSE),0),0)</f>
        <v>0</v>
      </c>
      <c r="AC1231" s="31" t="str">
        <f ca="1">IF(Y1231&lt;&gt;"", Y1231 + IF(Z1231=1,AB1231, 0), "")</f>
        <v/>
      </c>
      <c r="AD1231" s="31">
        <f ca="1">SUMIFS(AC$2:AC1231,D$2:D1231,D1231)*IF(R1231=0,1,2)</f>
        <v>0</v>
      </c>
    </row>
    <row r="1232" spans="1:30" x14ac:dyDescent="0.35">
      <c r="A1232" s="31">
        <f>IF(ISBLANK(B1232),"",COUNTIF(B$2:B1232,B1232))-1</f>
        <v>31</v>
      </c>
      <c r="B1232" s="31">
        <v>22</v>
      </c>
      <c r="C1232" s="10">
        <f>VLOOKUP($A1232,Database!$A:$Y,7,FALSE)</f>
        <v>46193.104166666664</v>
      </c>
      <c r="D1232" s="31" t="str">
        <f>VLOOKUP(Pronostics!$B1232,Setup_MPP!$A:$G,3,FALSE)</f>
        <v>Joueur22</v>
      </c>
      <c r="E1232" s="31" t="str">
        <f>VLOOKUP(Pronostics!$B1232,Setup_MPP!$A:$G,2,FALSE)</f>
        <v>Joueur22</v>
      </c>
      <c r="F1232" s="31" t="str">
        <f>VLOOKUP($B1232,Setup_MPP!$A:$E,4,FALSE)</f>
        <v>#D5D5D5</v>
      </c>
      <c r="G1232" s="31" t="str">
        <f>VLOOKUP($B1232,Setup_MPP!$A:$E,5,FALSE)</f>
        <v>#727272</v>
      </c>
      <c r="H1232" s="31" t="str">
        <f>IFERROR(IF(AND(A1232&gt;=1,A1232&lt;=104),VLOOKUP($A1232,Location!$A:$J,6,FALSE),IF(A1232=0,"Avant l'ouverture",IF(OR(A1232=105,A1232=106),"Bonus"))),"")</f>
        <v>Tour 2</v>
      </c>
      <c r="I1232" s="31" t="str">
        <f>IF(LEFT(H1232,4)="Tour",VLOOKUP(A1232,Database!$A:$C,3,FALSE),"")</f>
        <v>C</v>
      </c>
      <c r="J1232" s="31" t="str">
        <f>VLOOKUP($A1232,Location!$A:$J,7,FALSE)</f>
        <v>Brésil</v>
      </c>
      <c r="K1232" s="31" t="str">
        <f>IFERROR(VLOOKUP(J1232,Setup_Team!$B:$C,2,FALSE), "TDB")</f>
        <v>BRA</v>
      </c>
      <c r="L1232" s="31" t="str">
        <f>VLOOKUP($A1232,Location!$A:$J,8,FALSE)</f>
        <v>Haïti</v>
      </c>
      <c r="M1232" s="31" t="str">
        <f>IFERROR(VLOOKUP(L1232,Setup_Team!$B:$C,2,FALSE), "TDB")</f>
        <v>HTI</v>
      </c>
      <c r="N1232" s="31" t="str">
        <f>VLOOKUP($A1232,Location!$A:$J,9,FALSE)</f>
        <v>Philadelphia, Pennsylvania</v>
      </c>
      <c r="O1232" s="31" t="str">
        <f>VLOOKUP($A1232,Location!$A:$J,10,FALSE)</f>
        <v>Lincoln Financial Field</v>
      </c>
      <c r="R1232" s="31">
        <v>0</v>
      </c>
      <c r="S1232" s="25">
        <f>VLOOKUP($A1232,Database!$A:$Y,10,FALSE)</f>
        <v>21</v>
      </c>
      <c r="T1232" s="25">
        <f>VLOOKUP($A1232,Database!$A:$Y,11,FALSE)</f>
        <v>167</v>
      </c>
      <c r="U1232" s="25">
        <f>VLOOKUP($A1232,Database!$A:$Y,12,FALSE)</f>
        <v>198</v>
      </c>
      <c r="V1232" s="25" t="str">
        <f>VLOOKUP(A1232,Database!A:M,13,FALSE)</f>
        <v>À venir</v>
      </c>
      <c r="W1232" s="25" t="str">
        <f>VLOOKUP($A1232,Database!$A:$Y,20,FALSE)</f>
        <v/>
      </c>
      <c r="X1232" s="25" t="str">
        <f>VLOOKUP($A1232,Database!$A:$Y,21,FALSE)</f>
        <v/>
      </c>
      <c r="Y1232" s="25" t="str">
        <f ca="1">IF(C1232&lt;NOW(),IF(AND(P1232&gt;Q1232,W1232&gt;X1232),S1232,IF(AND(P1232=Q1232,W1232=X1232),T1232,IF(AND(P1232&lt;Q1232,W1232&lt;X1232),U1232,0))),"")</f>
        <v/>
      </c>
      <c r="Z1232" s="25">
        <f>IF(AND(P1232=W1232,Q1232=X1232),1,0)</f>
        <v>1</v>
      </c>
      <c r="AA1232" s="25" t="str">
        <f>IF(Z1232=0,"",IF(ISBLANK(VLOOKUP(A1232,Database!A:AA,22,FALSE)),"",VLOOKUP(A1232,Database!A:AA,22,FALSE)))</f>
        <v>Exact</v>
      </c>
      <c r="AB1232" s="25">
        <f ca="1">IFERROR(IF(AND(Y1232&lt;&gt;"",OR(V1232="Terminé",V1232="En cours")),VLOOKUP(AA1232,Setup_ScoreExactBonus!A:D,4,FALSE),0),0)</f>
        <v>0</v>
      </c>
      <c r="AC1232" s="31" t="str">
        <f ca="1">IF(Y1232&lt;&gt;"", Y1232 + IF(Z1232=1,AB1232, 0), "")</f>
        <v/>
      </c>
      <c r="AD1232" s="31">
        <f ca="1">SUMIFS(AC$2:AC1232,D$2:D1232,D1232)*IF(R1232=0,1,2)</f>
        <v>0</v>
      </c>
    </row>
    <row r="1233" spans="1:30" x14ac:dyDescent="0.35">
      <c r="A1233" s="31">
        <f>IF(ISBLANK(B1233),"",COUNTIF(B$2:B1233,B1233))-1</f>
        <v>31</v>
      </c>
      <c r="B1233" s="31">
        <v>23</v>
      </c>
      <c r="C1233" s="10">
        <f>VLOOKUP($A1233,Database!$A:$Y,7,FALSE)</f>
        <v>46193.104166666664</v>
      </c>
      <c r="D1233" s="31" t="str">
        <f>VLOOKUP(Pronostics!$B1233,Setup_MPP!$A:$G,3,FALSE)</f>
        <v>Joueur23</v>
      </c>
      <c r="E1233" s="31" t="str">
        <f>VLOOKUP(Pronostics!$B1233,Setup_MPP!$A:$G,2,FALSE)</f>
        <v>Joueur23</v>
      </c>
      <c r="F1233" s="31" t="str">
        <f>VLOOKUP($B1233,Setup_MPP!$A:$E,4,FALSE)</f>
        <v>#D5D5D5</v>
      </c>
      <c r="G1233" s="31" t="str">
        <f>VLOOKUP($B1233,Setup_MPP!$A:$E,5,FALSE)</f>
        <v>#727272</v>
      </c>
      <c r="H1233" s="31" t="str">
        <f>IFERROR(IF(AND(A1233&gt;=1,A1233&lt;=104),VLOOKUP($A1233,Location!$A:$J,6,FALSE),IF(A1233=0,"Avant l'ouverture",IF(OR(A1233=105,A1233=106),"Bonus"))),"")</f>
        <v>Tour 2</v>
      </c>
      <c r="I1233" s="31" t="str">
        <f>IF(LEFT(H1233,4)="Tour",VLOOKUP(A1233,Database!$A:$C,3,FALSE),"")</f>
        <v>C</v>
      </c>
      <c r="J1233" s="31" t="str">
        <f>VLOOKUP($A1233,Location!$A:$J,7,FALSE)</f>
        <v>Brésil</v>
      </c>
      <c r="K1233" s="31" t="str">
        <f>IFERROR(VLOOKUP(J1233,Setup_Team!$B:$C,2,FALSE), "TDB")</f>
        <v>BRA</v>
      </c>
      <c r="L1233" s="31" t="str">
        <f>VLOOKUP($A1233,Location!$A:$J,8,FALSE)</f>
        <v>Haïti</v>
      </c>
      <c r="M1233" s="31" t="str">
        <f>IFERROR(VLOOKUP(L1233,Setup_Team!$B:$C,2,FALSE), "TDB")</f>
        <v>HTI</v>
      </c>
      <c r="N1233" s="31" t="str">
        <f>VLOOKUP($A1233,Location!$A:$J,9,FALSE)</f>
        <v>Philadelphia, Pennsylvania</v>
      </c>
      <c r="O1233" s="31" t="str">
        <f>VLOOKUP($A1233,Location!$A:$J,10,FALSE)</f>
        <v>Lincoln Financial Field</v>
      </c>
      <c r="R1233" s="31">
        <v>0</v>
      </c>
      <c r="S1233" s="25">
        <f>VLOOKUP($A1233,Database!$A:$Y,10,FALSE)</f>
        <v>21</v>
      </c>
      <c r="T1233" s="25">
        <f>VLOOKUP($A1233,Database!$A:$Y,11,FALSE)</f>
        <v>167</v>
      </c>
      <c r="U1233" s="25">
        <f>VLOOKUP($A1233,Database!$A:$Y,12,FALSE)</f>
        <v>198</v>
      </c>
      <c r="V1233" s="25" t="str">
        <f>VLOOKUP(A1233,Database!A:M,13,FALSE)</f>
        <v>À venir</v>
      </c>
      <c r="W1233" s="25" t="str">
        <f>VLOOKUP($A1233,Database!$A:$Y,20,FALSE)</f>
        <v/>
      </c>
      <c r="X1233" s="25" t="str">
        <f>VLOOKUP($A1233,Database!$A:$Y,21,FALSE)</f>
        <v/>
      </c>
      <c r="Y1233" s="25" t="str">
        <f ca="1">IF(C1233&lt;NOW(),IF(AND(P1233&gt;Q1233,W1233&gt;X1233),S1233,IF(AND(P1233=Q1233,W1233=X1233),T1233,IF(AND(P1233&lt;Q1233,W1233&lt;X1233),U1233,0))),"")</f>
        <v/>
      </c>
      <c r="Z1233" s="25">
        <f>IF(AND(P1233=W1233,Q1233=X1233),1,0)</f>
        <v>1</v>
      </c>
      <c r="AA1233" s="25" t="str">
        <f>IF(Z1233=0,"",IF(ISBLANK(VLOOKUP(A1233,Database!A:AA,22,FALSE)),"",VLOOKUP(A1233,Database!A:AA,22,FALSE)))</f>
        <v>Exact</v>
      </c>
      <c r="AB1233" s="25">
        <f ca="1">IFERROR(IF(AND(Y1233&lt;&gt;"",OR(V1233="Terminé",V1233="En cours")),VLOOKUP(AA1233,Setup_ScoreExactBonus!A:D,4,FALSE),0),0)</f>
        <v>0</v>
      </c>
      <c r="AC1233" s="31" t="str">
        <f ca="1">IF(Y1233&lt;&gt;"", Y1233 + IF(Z1233=1,AB1233, 0), "")</f>
        <v/>
      </c>
      <c r="AD1233" s="31">
        <f ca="1">SUMIFS(AC$2:AC1233,D$2:D1233,D1233)*IF(R1233=0,1,2)</f>
        <v>0</v>
      </c>
    </row>
    <row r="1234" spans="1:30" x14ac:dyDescent="0.35">
      <c r="A1234" s="31">
        <f>IF(ISBLANK(B1234),"",COUNTIF(B$2:B1234,B1234))-1</f>
        <v>31</v>
      </c>
      <c r="B1234" s="31">
        <v>24</v>
      </c>
      <c r="C1234" s="10">
        <f>VLOOKUP($A1234,Database!$A:$Y,7,FALSE)</f>
        <v>46193.104166666664</v>
      </c>
      <c r="D1234" s="31" t="str">
        <f>VLOOKUP(Pronostics!$B1234,Setup_MPP!$A:$G,3,FALSE)</f>
        <v>Joueur24</v>
      </c>
      <c r="E1234" s="31" t="str">
        <f>VLOOKUP(Pronostics!$B1234,Setup_MPP!$A:$G,2,FALSE)</f>
        <v>Joueur24</v>
      </c>
      <c r="F1234" s="31" t="str">
        <f>VLOOKUP($B1234,Setup_MPP!$A:$E,4,FALSE)</f>
        <v>#D5D5D5</v>
      </c>
      <c r="G1234" s="31" t="str">
        <f>VLOOKUP($B1234,Setup_MPP!$A:$E,5,FALSE)</f>
        <v>#727272</v>
      </c>
      <c r="H1234" s="31" t="str">
        <f>IFERROR(IF(AND(A1234&gt;=1,A1234&lt;=104),VLOOKUP($A1234,Location!$A:$J,6,FALSE),IF(A1234=0,"Avant l'ouverture",IF(OR(A1234=105,A1234=106),"Bonus"))),"")</f>
        <v>Tour 2</v>
      </c>
      <c r="I1234" s="31" t="str">
        <f>IF(LEFT(H1234,4)="Tour",VLOOKUP(A1234,Database!$A:$C,3,FALSE),"")</f>
        <v>C</v>
      </c>
      <c r="J1234" s="31" t="str">
        <f>VLOOKUP($A1234,Location!$A:$J,7,FALSE)</f>
        <v>Brésil</v>
      </c>
      <c r="K1234" s="31" t="str">
        <f>IFERROR(VLOOKUP(J1234,Setup_Team!$B:$C,2,FALSE), "TDB")</f>
        <v>BRA</v>
      </c>
      <c r="L1234" s="31" t="str">
        <f>VLOOKUP($A1234,Location!$A:$J,8,FALSE)</f>
        <v>Haïti</v>
      </c>
      <c r="M1234" s="31" t="str">
        <f>IFERROR(VLOOKUP(L1234,Setup_Team!$B:$C,2,FALSE), "TDB")</f>
        <v>HTI</v>
      </c>
      <c r="N1234" s="31" t="str">
        <f>VLOOKUP($A1234,Location!$A:$J,9,FALSE)</f>
        <v>Philadelphia, Pennsylvania</v>
      </c>
      <c r="O1234" s="31" t="str">
        <f>VLOOKUP($A1234,Location!$A:$J,10,FALSE)</f>
        <v>Lincoln Financial Field</v>
      </c>
      <c r="R1234" s="31">
        <v>0</v>
      </c>
      <c r="S1234" s="25">
        <f>VLOOKUP($A1234,Database!$A:$Y,10,FALSE)</f>
        <v>21</v>
      </c>
      <c r="T1234" s="25">
        <f>VLOOKUP($A1234,Database!$A:$Y,11,FALSE)</f>
        <v>167</v>
      </c>
      <c r="U1234" s="25">
        <f>VLOOKUP($A1234,Database!$A:$Y,12,FALSE)</f>
        <v>198</v>
      </c>
      <c r="V1234" s="25" t="str">
        <f>VLOOKUP(A1234,Database!A:M,13,FALSE)</f>
        <v>À venir</v>
      </c>
      <c r="W1234" s="25" t="str">
        <f>VLOOKUP($A1234,Database!$A:$Y,20,FALSE)</f>
        <v/>
      </c>
      <c r="X1234" s="25" t="str">
        <f>VLOOKUP($A1234,Database!$A:$Y,21,FALSE)</f>
        <v/>
      </c>
      <c r="Y1234" s="25" t="str">
        <f ca="1">IF(C1234&lt;NOW(),IF(AND(P1234&gt;Q1234,W1234&gt;X1234),S1234,IF(AND(P1234=Q1234,W1234=X1234),T1234,IF(AND(P1234&lt;Q1234,W1234&lt;X1234),U1234,0))),"")</f>
        <v/>
      </c>
      <c r="Z1234" s="25">
        <f>IF(AND(P1234=W1234,Q1234=X1234),1,0)</f>
        <v>1</v>
      </c>
      <c r="AA1234" s="25" t="str">
        <f>IF(Z1234=0,"",IF(ISBLANK(VLOOKUP(A1234,Database!A:AA,22,FALSE)),"",VLOOKUP(A1234,Database!A:AA,22,FALSE)))</f>
        <v>Exact</v>
      </c>
      <c r="AB1234" s="25">
        <f ca="1">IFERROR(IF(AND(Y1234&lt;&gt;"",OR(V1234="Terminé",V1234="En cours")),VLOOKUP(AA1234,Setup_ScoreExactBonus!A:D,4,FALSE),0),0)</f>
        <v>0</v>
      </c>
      <c r="AC1234" s="31" t="str">
        <f ca="1">IF(Y1234&lt;&gt;"", Y1234 + IF(Z1234=1,AB1234, 0), "")</f>
        <v/>
      </c>
      <c r="AD1234" s="31">
        <f ca="1">SUMIFS(AC$2:AC1234,D$2:D1234,D1234)*IF(R1234=0,1,2)</f>
        <v>0</v>
      </c>
    </row>
    <row r="1235" spans="1:30" x14ac:dyDescent="0.35">
      <c r="A1235" s="31">
        <f>IF(ISBLANK(B1235),"",COUNTIF(B$2:B1235,B1235))-1</f>
        <v>31</v>
      </c>
      <c r="B1235" s="31">
        <v>25</v>
      </c>
      <c r="C1235" s="10">
        <f>VLOOKUP($A1235,Database!$A:$Y,7,FALSE)</f>
        <v>46193.104166666664</v>
      </c>
      <c r="D1235" s="31" t="str">
        <f>VLOOKUP(Pronostics!$B1235,Setup_MPP!$A:$G,3,FALSE)</f>
        <v>Joueur25</v>
      </c>
      <c r="E1235" s="31" t="str">
        <f>VLOOKUP(Pronostics!$B1235,Setup_MPP!$A:$G,2,FALSE)</f>
        <v>Joueur25</v>
      </c>
      <c r="F1235" s="31" t="str">
        <f>VLOOKUP($B1235,Setup_MPP!$A:$E,4,FALSE)</f>
        <v>#D5D5D5</v>
      </c>
      <c r="G1235" s="31" t="str">
        <f>VLOOKUP($B1235,Setup_MPP!$A:$E,5,FALSE)</f>
        <v>#727272</v>
      </c>
      <c r="H1235" s="31" t="str">
        <f>IFERROR(IF(AND(A1235&gt;=1,A1235&lt;=104),VLOOKUP($A1235,Location!$A:$J,6,FALSE),IF(A1235=0,"Avant l'ouverture",IF(OR(A1235=105,A1235=106),"Bonus"))),"")</f>
        <v>Tour 2</v>
      </c>
      <c r="I1235" s="31" t="str">
        <f>IF(LEFT(H1235,4)="Tour",VLOOKUP(A1235,Database!$A:$C,3,FALSE),"")</f>
        <v>C</v>
      </c>
      <c r="J1235" s="31" t="str">
        <f>VLOOKUP($A1235,Location!$A:$J,7,FALSE)</f>
        <v>Brésil</v>
      </c>
      <c r="K1235" s="31" t="str">
        <f>IFERROR(VLOOKUP(J1235,Setup_Team!$B:$C,2,FALSE), "TDB")</f>
        <v>BRA</v>
      </c>
      <c r="L1235" s="31" t="str">
        <f>VLOOKUP($A1235,Location!$A:$J,8,FALSE)</f>
        <v>Haïti</v>
      </c>
      <c r="M1235" s="31" t="str">
        <f>IFERROR(VLOOKUP(L1235,Setup_Team!$B:$C,2,FALSE), "TDB")</f>
        <v>HTI</v>
      </c>
      <c r="N1235" s="31" t="str">
        <f>VLOOKUP($A1235,Location!$A:$J,9,FALSE)</f>
        <v>Philadelphia, Pennsylvania</v>
      </c>
      <c r="O1235" s="31" t="str">
        <f>VLOOKUP($A1235,Location!$A:$J,10,FALSE)</f>
        <v>Lincoln Financial Field</v>
      </c>
      <c r="R1235" s="31">
        <v>0</v>
      </c>
      <c r="S1235" s="25">
        <f>VLOOKUP($A1235,Database!$A:$Y,10,FALSE)</f>
        <v>21</v>
      </c>
      <c r="T1235" s="25">
        <f>VLOOKUP($A1235,Database!$A:$Y,11,FALSE)</f>
        <v>167</v>
      </c>
      <c r="U1235" s="25">
        <f>VLOOKUP($A1235,Database!$A:$Y,12,FALSE)</f>
        <v>198</v>
      </c>
      <c r="V1235" s="25" t="str">
        <f>VLOOKUP(A1235,Database!A:M,13,FALSE)</f>
        <v>À venir</v>
      </c>
      <c r="W1235" s="25" t="str">
        <f>VLOOKUP($A1235,Database!$A:$Y,20,FALSE)</f>
        <v/>
      </c>
      <c r="X1235" s="25" t="str">
        <f>VLOOKUP($A1235,Database!$A:$Y,21,FALSE)</f>
        <v/>
      </c>
      <c r="Y1235" s="25" t="str">
        <f ca="1">IF(C1235&lt;NOW(),IF(AND(P1235&gt;Q1235,W1235&gt;X1235),S1235,IF(AND(P1235=Q1235,W1235=X1235),T1235,IF(AND(P1235&lt;Q1235,W1235&lt;X1235),U1235,0))),"")</f>
        <v/>
      </c>
      <c r="Z1235" s="25">
        <f>IF(AND(P1235=W1235,Q1235=X1235),1,0)</f>
        <v>1</v>
      </c>
      <c r="AA1235" s="25" t="str">
        <f>IF(Z1235=0,"",IF(ISBLANK(VLOOKUP(A1235,Database!A:AA,22,FALSE)),"",VLOOKUP(A1235,Database!A:AA,22,FALSE)))</f>
        <v>Exact</v>
      </c>
      <c r="AB1235" s="25">
        <f ca="1">IFERROR(IF(AND(Y1235&lt;&gt;"",OR(V1235="Terminé",V1235="En cours")),VLOOKUP(AA1235,Setup_ScoreExactBonus!A:D,4,FALSE),0),0)</f>
        <v>0</v>
      </c>
      <c r="AC1235" s="31" t="str">
        <f ca="1">IF(Y1235&lt;&gt;"", Y1235 + IF(Z1235=1,AB1235, 0), "")</f>
        <v/>
      </c>
      <c r="AD1235" s="31">
        <f ca="1">SUMIFS(AC$2:AC1235,D$2:D1235,D1235)*IF(R1235=0,1,2)</f>
        <v>0</v>
      </c>
    </row>
    <row r="1236" spans="1:30" x14ac:dyDescent="0.35">
      <c r="A1236" s="31">
        <f>IF(ISBLANK(B1236),"",COUNTIF(B$2:B1236,B1236))-1</f>
        <v>31</v>
      </c>
      <c r="B1236" s="31">
        <v>26</v>
      </c>
      <c r="C1236" s="10">
        <f>VLOOKUP($A1236,Database!$A:$Y,7,FALSE)</f>
        <v>46193.104166666664</v>
      </c>
      <c r="D1236" s="31" t="str">
        <f>VLOOKUP(Pronostics!$B1236,Setup_MPP!$A:$G,3,FALSE)</f>
        <v>Joueur26</v>
      </c>
      <c r="E1236" s="31" t="str">
        <f>VLOOKUP(Pronostics!$B1236,Setup_MPP!$A:$G,2,FALSE)</f>
        <v>Joueur26</v>
      </c>
      <c r="F1236" s="31" t="str">
        <f>VLOOKUP($B1236,Setup_MPP!$A:$E,4,FALSE)</f>
        <v>#D5D5D5</v>
      </c>
      <c r="G1236" s="31" t="str">
        <f>VLOOKUP($B1236,Setup_MPP!$A:$E,5,FALSE)</f>
        <v>#727272</v>
      </c>
      <c r="H1236" s="31" t="str">
        <f>IFERROR(IF(AND(A1236&gt;=1,A1236&lt;=104),VLOOKUP($A1236,Location!$A:$J,6,FALSE),IF(A1236=0,"Avant l'ouverture",IF(OR(A1236=105,A1236=106),"Bonus"))),"")</f>
        <v>Tour 2</v>
      </c>
      <c r="I1236" s="31" t="str">
        <f>IF(LEFT(H1236,4)="Tour",VLOOKUP(A1236,Database!$A:$C,3,FALSE),"")</f>
        <v>C</v>
      </c>
      <c r="J1236" s="31" t="str">
        <f>VLOOKUP($A1236,Location!$A:$J,7,FALSE)</f>
        <v>Brésil</v>
      </c>
      <c r="K1236" s="31" t="str">
        <f>IFERROR(VLOOKUP(J1236,Setup_Team!$B:$C,2,FALSE), "TDB")</f>
        <v>BRA</v>
      </c>
      <c r="L1236" s="31" t="str">
        <f>VLOOKUP($A1236,Location!$A:$J,8,FALSE)</f>
        <v>Haïti</v>
      </c>
      <c r="M1236" s="31" t="str">
        <f>IFERROR(VLOOKUP(L1236,Setup_Team!$B:$C,2,FALSE), "TDB")</f>
        <v>HTI</v>
      </c>
      <c r="N1236" s="31" t="str">
        <f>VLOOKUP($A1236,Location!$A:$J,9,FALSE)</f>
        <v>Philadelphia, Pennsylvania</v>
      </c>
      <c r="O1236" s="31" t="str">
        <f>VLOOKUP($A1236,Location!$A:$J,10,FALSE)</f>
        <v>Lincoln Financial Field</v>
      </c>
      <c r="R1236" s="31">
        <v>0</v>
      </c>
      <c r="S1236" s="25">
        <f>VLOOKUP($A1236,Database!$A:$Y,10,FALSE)</f>
        <v>21</v>
      </c>
      <c r="T1236" s="25">
        <f>VLOOKUP($A1236,Database!$A:$Y,11,FALSE)</f>
        <v>167</v>
      </c>
      <c r="U1236" s="25">
        <f>VLOOKUP($A1236,Database!$A:$Y,12,FALSE)</f>
        <v>198</v>
      </c>
      <c r="V1236" s="25" t="str">
        <f>VLOOKUP(A1236,Database!A:M,13,FALSE)</f>
        <v>À venir</v>
      </c>
      <c r="W1236" s="25" t="str">
        <f>VLOOKUP($A1236,Database!$A:$Y,20,FALSE)</f>
        <v/>
      </c>
      <c r="X1236" s="25" t="str">
        <f>VLOOKUP($A1236,Database!$A:$Y,21,FALSE)</f>
        <v/>
      </c>
      <c r="Y1236" s="25" t="str">
        <f ca="1">IF(C1236&lt;NOW(),IF(AND(P1236&gt;Q1236,W1236&gt;X1236),S1236,IF(AND(P1236=Q1236,W1236=X1236),T1236,IF(AND(P1236&lt;Q1236,W1236&lt;X1236),U1236,0))),"")</f>
        <v/>
      </c>
      <c r="Z1236" s="25">
        <f>IF(AND(P1236=W1236,Q1236=X1236),1,0)</f>
        <v>1</v>
      </c>
      <c r="AA1236" s="25" t="str">
        <f>IF(Z1236=0,"",IF(ISBLANK(VLOOKUP(A1236,Database!A:AA,22,FALSE)),"",VLOOKUP(A1236,Database!A:AA,22,FALSE)))</f>
        <v>Exact</v>
      </c>
      <c r="AB1236" s="25">
        <f ca="1">IFERROR(IF(AND(Y1236&lt;&gt;"",OR(V1236="Terminé",V1236="En cours")),VLOOKUP(AA1236,Setup_ScoreExactBonus!A:D,4,FALSE),0),0)</f>
        <v>0</v>
      </c>
      <c r="AC1236" s="31" t="str">
        <f ca="1">IF(Y1236&lt;&gt;"", Y1236 + IF(Z1236=1,AB1236, 0), "")</f>
        <v/>
      </c>
      <c r="AD1236" s="31">
        <f ca="1">SUMIFS(AC$2:AC1236,D$2:D1236,D1236)*IF(R1236=0,1,2)</f>
        <v>0</v>
      </c>
    </row>
    <row r="1237" spans="1:30" x14ac:dyDescent="0.35">
      <c r="A1237" s="31">
        <f>IF(ISBLANK(B1237),"",COUNTIF(B$2:B1237,B1237))-1</f>
        <v>31</v>
      </c>
      <c r="B1237" s="31">
        <v>27</v>
      </c>
      <c r="C1237" s="10">
        <f>VLOOKUP($A1237,Database!$A:$Y,7,FALSE)</f>
        <v>46193.104166666664</v>
      </c>
      <c r="D1237" s="31" t="str">
        <f>VLOOKUP(Pronostics!$B1237,Setup_MPP!$A:$G,3,FALSE)</f>
        <v>Joueur27</v>
      </c>
      <c r="E1237" s="31" t="str">
        <f>VLOOKUP(Pronostics!$B1237,Setup_MPP!$A:$G,2,FALSE)</f>
        <v>Joueur27</v>
      </c>
      <c r="F1237" s="31" t="str">
        <f>VLOOKUP($B1237,Setup_MPP!$A:$E,4,FALSE)</f>
        <v>#D5D5D5</v>
      </c>
      <c r="G1237" s="31" t="str">
        <f>VLOOKUP($B1237,Setup_MPP!$A:$E,5,FALSE)</f>
        <v>#727272</v>
      </c>
      <c r="H1237" s="31" t="str">
        <f>IFERROR(IF(AND(A1237&gt;=1,A1237&lt;=104),VLOOKUP($A1237,Location!$A:$J,6,FALSE),IF(A1237=0,"Avant l'ouverture",IF(OR(A1237=105,A1237=106),"Bonus"))),"")</f>
        <v>Tour 2</v>
      </c>
      <c r="I1237" s="31" t="str">
        <f>IF(LEFT(H1237,4)="Tour",VLOOKUP(A1237,Database!$A:$C,3,FALSE),"")</f>
        <v>C</v>
      </c>
      <c r="J1237" s="31" t="str">
        <f>VLOOKUP($A1237,Location!$A:$J,7,FALSE)</f>
        <v>Brésil</v>
      </c>
      <c r="K1237" s="31" t="str">
        <f>IFERROR(VLOOKUP(J1237,Setup_Team!$B:$C,2,FALSE), "TDB")</f>
        <v>BRA</v>
      </c>
      <c r="L1237" s="31" t="str">
        <f>VLOOKUP($A1237,Location!$A:$J,8,FALSE)</f>
        <v>Haïti</v>
      </c>
      <c r="M1237" s="31" t="str">
        <f>IFERROR(VLOOKUP(L1237,Setup_Team!$B:$C,2,FALSE), "TDB")</f>
        <v>HTI</v>
      </c>
      <c r="N1237" s="31" t="str">
        <f>VLOOKUP($A1237,Location!$A:$J,9,FALSE)</f>
        <v>Philadelphia, Pennsylvania</v>
      </c>
      <c r="O1237" s="31" t="str">
        <f>VLOOKUP($A1237,Location!$A:$J,10,FALSE)</f>
        <v>Lincoln Financial Field</v>
      </c>
      <c r="R1237" s="31">
        <v>0</v>
      </c>
      <c r="S1237" s="25">
        <f>VLOOKUP($A1237,Database!$A:$Y,10,FALSE)</f>
        <v>21</v>
      </c>
      <c r="T1237" s="25">
        <f>VLOOKUP($A1237,Database!$A:$Y,11,FALSE)</f>
        <v>167</v>
      </c>
      <c r="U1237" s="25">
        <f>VLOOKUP($A1237,Database!$A:$Y,12,FALSE)</f>
        <v>198</v>
      </c>
      <c r="V1237" s="25" t="str">
        <f>VLOOKUP(A1237,Database!A:M,13,FALSE)</f>
        <v>À venir</v>
      </c>
      <c r="W1237" s="25" t="str">
        <f>VLOOKUP($A1237,Database!$A:$Y,20,FALSE)</f>
        <v/>
      </c>
      <c r="X1237" s="25" t="str">
        <f>VLOOKUP($A1237,Database!$A:$Y,21,FALSE)</f>
        <v/>
      </c>
      <c r="Y1237" s="25" t="str">
        <f ca="1">IF(C1237&lt;NOW(),IF(AND(P1237&gt;Q1237,W1237&gt;X1237),S1237,IF(AND(P1237=Q1237,W1237=X1237),T1237,IF(AND(P1237&lt;Q1237,W1237&lt;X1237),U1237,0))),"")</f>
        <v/>
      </c>
      <c r="Z1237" s="25">
        <f>IF(AND(P1237=W1237,Q1237=X1237),1,0)</f>
        <v>1</v>
      </c>
      <c r="AA1237" s="25" t="str">
        <f>IF(Z1237=0,"",IF(ISBLANK(VLOOKUP(A1237,Database!A:AA,22,FALSE)),"",VLOOKUP(A1237,Database!A:AA,22,FALSE)))</f>
        <v>Exact</v>
      </c>
      <c r="AB1237" s="25">
        <f ca="1">IFERROR(IF(AND(Y1237&lt;&gt;"",OR(V1237="Terminé",V1237="En cours")),VLOOKUP(AA1237,Setup_ScoreExactBonus!A:D,4,FALSE),0),0)</f>
        <v>0</v>
      </c>
      <c r="AC1237" s="31" t="str">
        <f ca="1">IF(Y1237&lt;&gt;"", Y1237 + IF(Z1237=1,AB1237, 0), "")</f>
        <v/>
      </c>
      <c r="AD1237" s="31">
        <f ca="1">SUMIFS(AC$2:AC1237,D$2:D1237,D1237)*IF(R1237=0,1,2)</f>
        <v>0</v>
      </c>
    </row>
    <row r="1238" spans="1:30" x14ac:dyDescent="0.35">
      <c r="A1238" s="31">
        <f>IF(ISBLANK(B1238),"",COUNTIF(B$2:B1238,B1238))-1</f>
        <v>31</v>
      </c>
      <c r="B1238" s="31">
        <v>28</v>
      </c>
      <c r="C1238" s="10">
        <f>VLOOKUP($A1238,Database!$A:$Y,7,FALSE)</f>
        <v>46193.104166666664</v>
      </c>
      <c r="D1238" s="31" t="str">
        <f>VLOOKUP(Pronostics!$B1238,Setup_MPP!$A:$G,3,FALSE)</f>
        <v>Joueur28</v>
      </c>
      <c r="E1238" s="31" t="str">
        <f>VLOOKUP(Pronostics!$B1238,Setup_MPP!$A:$G,2,FALSE)</f>
        <v>Joueur28</v>
      </c>
      <c r="F1238" s="31" t="str">
        <f>VLOOKUP($B1238,Setup_MPP!$A:$E,4,FALSE)</f>
        <v>#D5D5D5</v>
      </c>
      <c r="G1238" s="31" t="str">
        <f>VLOOKUP($B1238,Setup_MPP!$A:$E,5,FALSE)</f>
        <v>#727272</v>
      </c>
      <c r="H1238" s="31" t="str">
        <f>IFERROR(IF(AND(A1238&gt;=1,A1238&lt;=104),VLOOKUP($A1238,Location!$A:$J,6,FALSE),IF(A1238=0,"Avant l'ouverture",IF(OR(A1238=105,A1238=106),"Bonus"))),"")</f>
        <v>Tour 2</v>
      </c>
      <c r="I1238" s="31" t="str">
        <f>IF(LEFT(H1238,4)="Tour",VLOOKUP(A1238,Database!$A:$C,3,FALSE),"")</f>
        <v>C</v>
      </c>
      <c r="J1238" s="31" t="str">
        <f>VLOOKUP($A1238,Location!$A:$J,7,FALSE)</f>
        <v>Brésil</v>
      </c>
      <c r="K1238" s="31" t="str">
        <f>IFERROR(VLOOKUP(J1238,Setup_Team!$B:$C,2,FALSE), "TDB")</f>
        <v>BRA</v>
      </c>
      <c r="L1238" s="31" t="str">
        <f>VLOOKUP($A1238,Location!$A:$J,8,FALSE)</f>
        <v>Haïti</v>
      </c>
      <c r="M1238" s="31" t="str">
        <f>IFERROR(VLOOKUP(L1238,Setup_Team!$B:$C,2,FALSE), "TDB")</f>
        <v>HTI</v>
      </c>
      <c r="N1238" s="31" t="str">
        <f>VLOOKUP($A1238,Location!$A:$J,9,FALSE)</f>
        <v>Philadelphia, Pennsylvania</v>
      </c>
      <c r="O1238" s="31" t="str">
        <f>VLOOKUP($A1238,Location!$A:$J,10,FALSE)</f>
        <v>Lincoln Financial Field</v>
      </c>
      <c r="R1238" s="31">
        <v>0</v>
      </c>
      <c r="S1238" s="25">
        <f>VLOOKUP($A1238,Database!$A:$Y,10,FALSE)</f>
        <v>21</v>
      </c>
      <c r="T1238" s="25">
        <f>VLOOKUP($A1238,Database!$A:$Y,11,FALSE)</f>
        <v>167</v>
      </c>
      <c r="U1238" s="25">
        <f>VLOOKUP($A1238,Database!$A:$Y,12,FALSE)</f>
        <v>198</v>
      </c>
      <c r="V1238" s="25" t="str">
        <f>VLOOKUP(A1238,Database!A:M,13,FALSE)</f>
        <v>À venir</v>
      </c>
      <c r="W1238" s="25" t="str">
        <f>VLOOKUP($A1238,Database!$A:$Y,20,FALSE)</f>
        <v/>
      </c>
      <c r="X1238" s="25" t="str">
        <f>VLOOKUP($A1238,Database!$A:$Y,21,FALSE)</f>
        <v/>
      </c>
      <c r="Y1238" s="25" t="str">
        <f ca="1">IF(C1238&lt;NOW(),IF(AND(P1238&gt;Q1238,W1238&gt;X1238),S1238,IF(AND(P1238=Q1238,W1238=X1238),T1238,IF(AND(P1238&lt;Q1238,W1238&lt;X1238),U1238,0))),"")</f>
        <v/>
      </c>
      <c r="Z1238" s="25">
        <f>IF(AND(P1238=W1238,Q1238=X1238),1,0)</f>
        <v>1</v>
      </c>
      <c r="AA1238" s="25" t="str">
        <f>IF(Z1238=0,"",IF(ISBLANK(VLOOKUP(A1238,Database!A:AA,22,FALSE)),"",VLOOKUP(A1238,Database!A:AA,22,FALSE)))</f>
        <v>Exact</v>
      </c>
      <c r="AB1238" s="25">
        <f ca="1">IFERROR(IF(AND(Y1238&lt;&gt;"",OR(V1238="Terminé",V1238="En cours")),VLOOKUP(AA1238,Setup_ScoreExactBonus!A:D,4,FALSE),0),0)</f>
        <v>0</v>
      </c>
      <c r="AC1238" s="31" t="str">
        <f ca="1">IF(Y1238&lt;&gt;"", Y1238 + IF(Z1238=1,AB1238, 0), "")</f>
        <v/>
      </c>
      <c r="AD1238" s="31">
        <f ca="1">SUMIFS(AC$2:AC1238,D$2:D1238,D1238)*IF(R1238=0,1,2)</f>
        <v>0</v>
      </c>
    </row>
    <row r="1239" spans="1:30" x14ac:dyDescent="0.35">
      <c r="A1239" s="31">
        <f>IF(ISBLANK(B1239),"",COUNTIF(B$2:B1239,B1239))-1</f>
        <v>31</v>
      </c>
      <c r="B1239" s="31">
        <v>29</v>
      </c>
      <c r="C1239" s="10">
        <f>VLOOKUP($A1239,Database!$A:$Y,7,FALSE)</f>
        <v>46193.104166666664</v>
      </c>
      <c r="D1239" s="31" t="str">
        <f>VLOOKUP(Pronostics!$B1239,Setup_MPP!$A:$G,3,FALSE)</f>
        <v>Joueur29</v>
      </c>
      <c r="E1239" s="31" t="str">
        <f>VLOOKUP(Pronostics!$B1239,Setup_MPP!$A:$G,2,FALSE)</f>
        <v>Joueur29</v>
      </c>
      <c r="F1239" s="31" t="str">
        <f>VLOOKUP($B1239,Setup_MPP!$A:$E,4,FALSE)</f>
        <v>#D5D5D5</v>
      </c>
      <c r="G1239" s="31" t="str">
        <f>VLOOKUP($B1239,Setup_MPP!$A:$E,5,FALSE)</f>
        <v>#727272</v>
      </c>
      <c r="H1239" s="31" t="str">
        <f>IFERROR(IF(AND(A1239&gt;=1,A1239&lt;=104),VLOOKUP($A1239,Location!$A:$J,6,FALSE),IF(A1239=0,"Avant l'ouverture",IF(OR(A1239=105,A1239=106),"Bonus"))),"")</f>
        <v>Tour 2</v>
      </c>
      <c r="I1239" s="31" t="str">
        <f>IF(LEFT(H1239,4)="Tour",VLOOKUP(A1239,Database!$A:$C,3,FALSE),"")</f>
        <v>C</v>
      </c>
      <c r="J1239" s="31" t="str">
        <f>VLOOKUP($A1239,Location!$A:$J,7,FALSE)</f>
        <v>Brésil</v>
      </c>
      <c r="K1239" s="31" t="str">
        <f>IFERROR(VLOOKUP(J1239,Setup_Team!$B:$C,2,FALSE), "TDB")</f>
        <v>BRA</v>
      </c>
      <c r="L1239" s="31" t="str">
        <f>VLOOKUP($A1239,Location!$A:$J,8,FALSE)</f>
        <v>Haïti</v>
      </c>
      <c r="M1239" s="31" t="str">
        <f>IFERROR(VLOOKUP(L1239,Setup_Team!$B:$C,2,FALSE), "TDB")</f>
        <v>HTI</v>
      </c>
      <c r="N1239" s="31" t="str">
        <f>VLOOKUP($A1239,Location!$A:$J,9,FALSE)</f>
        <v>Philadelphia, Pennsylvania</v>
      </c>
      <c r="O1239" s="31" t="str">
        <f>VLOOKUP($A1239,Location!$A:$J,10,FALSE)</f>
        <v>Lincoln Financial Field</v>
      </c>
      <c r="R1239" s="31">
        <v>0</v>
      </c>
      <c r="S1239" s="25">
        <f>VLOOKUP($A1239,Database!$A:$Y,10,FALSE)</f>
        <v>21</v>
      </c>
      <c r="T1239" s="25">
        <f>VLOOKUP($A1239,Database!$A:$Y,11,FALSE)</f>
        <v>167</v>
      </c>
      <c r="U1239" s="25">
        <f>VLOOKUP($A1239,Database!$A:$Y,12,FALSE)</f>
        <v>198</v>
      </c>
      <c r="V1239" s="25" t="str">
        <f>VLOOKUP(A1239,Database!A:M,13,FALSE)</f>
        <v>À venir</v>
      </c>
      <c r="W1239" s="25" t="str">
        <f>VLOOKUP($A1239,Database!$A:$Y,20,FALSE)</f>
        <v/>
      </c>
      <c r="X1239" s="25" t="str">
        <f>VLOOKUP($A1239,Database!$A:$Y,21,FALSE)</f>
        <v/>
      </c>
      <c r="Y1239" s="25" t="str">
        <f ca="1">IF(C1239&lt;NOW(),IF(AND(P1239&gt;Q1239,W1239&gt;X1239),S1239,IF(AND(P1239=Q1239,W1239=X1239),T1239,IF(AND(P1239&lt;Q1239,W1239&lt;X1239),U1239,0))),"")</f>
        <v/>
      </c>
      <c r="Z1239" s="25">
        <f>IF(AND(P1239=W1239,Q1239=X1239),1,0)</f>
        <v>1</v>
      </c>
      <c r="AA1239" s="25" t="str">
        <f>IF(Z1239=0,"",IF(ISBLANK(VLOOKUP(A1239,Database!A:AA,22,FALSE)),"",VLOOKUP(A1239,Database!A:AA,22,FALSE)))</f>
        <v>Exact</v>
      </c>
      <c r="AB1239" s="25">
        <f ca="1">IFERROR(IF(AND(Y1239&lt;&gt;"",OR(V1239="Terminé",V1239="En cours")),VLOOKUP(AA1239,Setup_ScoreExactBonus!A:D,4,FALSE),0),0)</f>
        <v>0</v>
      </c>
      <c r="AC1239" s="31" t="str">
        <f ca="1">IF(Y1239&lt;&gt;"", Y1239 + IF(Z1239=1,AB1239, 0), "")</f>
        <v/>
      </c>
      <c r="AD1239" s="31">
        <f ca="1">SUMIFS(AC$2:AC1239,D$2:D1239,D1239)*IF(R1239=0,1,2)</f>
        <v>0</v>
      </c>
    </row>
    <row r="1240" spans="1:30" x14ac:dyDescent="0.35">
      <c r="A1240" s="31">
        <f>IF(ISBLANK(B1240),"",COUNTIF(B$2:B1240,B1240))-1</f>
        <v>31</v>
      </c>
      <c r="B1240" s="31">
        <v>30</v>
      </c>
      <c r="C1240" s="10">
        <f>VLOOKUP($A1240,Database!$A:$Y,7,FALSE)</f>
        <v>46193.104166666664</v>
      </c>
      <c r="D1240" s="31" t="str">
        <f>VLOOKUP(Pronostics!$B1240,Setup_MPP!$A:$G,3,FALSE)</f>
        <v>Joueur30</v>
      </c>
      <c r="E1240" s="31" t="str">
        <f>VLOOKUP(Pronostics!$B1240,Setup_MPP!$A:$G,2,FALSE)</f>
        <v>Joueur30</v>
      </c>
      <c r="F1240" s="31" t="str">
        <f>VLOOKUP($B1240,Setup_MPP!$A:$E,4,FALSE)</f>
        <v>#D5D5D5</v>
      </c>
      <c r="G1240" s="31" t="str">
        <f>VLOOKUP($B1240,Setup_MPP!$A:$E,5,FALSE)</f>
        <v>#727272</v>
      </c>
      <c r="H1240" s="31" t="str">
        <f>IFERROR(IF(AND(A1240&gt;=1,A1240&lt;=104),VLOOKUP($A1240,Location!$A:$J,6,FALSE),IF(A1240=0,"Avant l'ouverture",IF(OR(A1240=105,A1240=106),"Bonus"))),"")</f>
        <v>Tour 2</v>
      </c>
      <c r="I1240" s="31" t="str">
        <f>IF(LEFT(H1240,4)="Tour",VLOOKUP(A1240,Database!$A:$C,3,FALSE),"")</f>
        <v>C</v>
      </c>
      <c r="J1240" s="31" t="str">
        <f>VLOOKUP($A1240,Location!$A:$J,7,FALSE)</f>
        <v>Brésil</v>
      </c>
      <c r="K1240" s="31" t="str">
        <f>IFERROR(VLOOKUP(J1240,Setup_Team!$B:$C,2,FALSE), "TDB")</f>
        <v>BRA</v>
      </c>
      <c r="L1240" s="31" t="str">
        <f>VLOOKUP($A1240,Location!$A:$J,8,FALSE)</f>
        <v>Haïti</v>
      </c>
      <c r="M1240" s="31" t="str">
        <f>IFERROR(VLOOKUP(L1240,Setup_Team!$B:$C,2,FALSE), "TDB")</f>
        <v>HTI</v>
      </c>
      <c r="N1240" s="31" t="str">
        <f>VLOOKUP($A1240,Location!$A:$J,9,FALSE)</f>
        <v>Philadelphia, Pennsylvania</v>
      </c>
      <c r="O1240" s="31" t="str">
        <f>VLOOKUP($A1240,Location!$A:$J,10,FALSE)</f>
        <v>Lincoln Financial Field</v>
      </c>
      <c r="R1240" s="31">
        <v>0</v>
      </c>
      <c r="S1240" s="25">
        <f>VLOOKUP($A1240,Database!$A:$Y,10,FALSE)</f>
        <v>21</v>
      </c>
      <c r="T1240" s="25">
        <f>VLOOKUP($A1240,Database!$A:$Y,11,FALSE)</f>
        <v>167</v>
      </c>
      <c r="U1240" s="25">
        <f>VLOOKUP($A1240,Database!$A:$Y,12,FALSE)</f>
        <v>198</v>
      </c>
      <c r="V1240" s="25" t="str">
        <f>VLOOKUP(A1240,Database!A:M,13,FALSE)</f>
        <v>À venir</v>
      </c>
      <c r="W1240" s="25" t="str">
        <f>VLOOKUP($A1240,Database!$A:$Y,20,FALSE)</f>
        <v/>
      </c>
      <c r="X1240" s="25" t="str">
        <f>VLOOKUP($A1240,Database!$A:$Y,21,FALSE)</f>
        <v/>
      </c>
      <c r="Y1240" s="25" t="str">
        <f ca="1">IF(C1240&lt;NOW(),IF(AND(P1240&gt;Q1240,W1240&gt;X1240),S1240,IF(AND(P1240=Q1240,W1240=X1240),T1240,IF(AND(P1240&lt;Q1240,W1240&lt;X1240),U1240,0))),"")</f>
        <v/>
      </c>
      <c r="Z1240" s="25">
        <f>IF(AND(P1240=W1240,Q1240=X1240),1,0)</f>
        <v>1</v>
      </c>
      <c r="AA1240" s="25" t="str">
        <f>IF(Z1240=0,"",IF(ISBLANK(VLOOKUP(A1240,Database!A:AA,22,FALSE)),"",VLOOKUP(A1240,Database!A:AA,22,FALSE)))</f>
        <v>Exact</v>
      </c>
      <c r="AB1240" s="25">
        <f ca="1">IFERROR(IF(AND(Y1240&lt;&gt;"",OR(V1240="Terminé",V1240="En cours")),VLOOKUP(AA1240,Setup_ScoreExactBonus!A:D,4,FALSE),0),0)</f>
        <v>0</v>
      </c>
      <c r="AC1240" s="31" t="str">
        <f ca="1">IF(Y1240&lt;&gt;"", Y1240 + IF(Z1240=1,AB1240, 0), "")</f>
        <v/>
      </c>
      <c r="AD1240" s="31">
        <f ca="1">SUMIFS(AC$2:AC1240,D$2:D1240,D1240)*IF(R1240=0,1,2)</f>
        <v>0</v>
      </c>
    </row>
    <row r="1241" spans="1:30" x14ac:dyDescent="0.35">
      <c r="A1241" s="31">
        <f>IF(ISBLANK(B1241),"",COUNTIF(B$2:B1241,B1241))-1</f>
        <v>31</v>
      </c>
      <c r="B1241" s="31">
        <v>31</v>
      </c>
      <c r="C1241" s="10">
        <f>VLOOKUP($A1241,Database!$A:$Y,7,FALSE)</f>
        <v>46193.104166666664</v>
      </c>
      <c r="D1241" s="31" t="str">
        <f>VLOOKUP(Pronostics!$B1241,Setup_MPP!$A:$G,3,FALSE)</f>
        <v>Joueur31</v>
      </c>
      <c r="E1241" s="31" t="str">
        <f>VLOOKUP(Pronostics!$B1241,Setup_MPP!$A:$G,2,FALSE)</f>
        <v>Joueur31</v>
      </c>
      <c r="F1241" s="31" t="str">
        <f>VLOOKUP($B1241,Setup_MPP!$A:$E,4,FALSE)</f>
        <v>#D5D5D5</v>
      </c>
      <c r="G1241" s="31" t="str">
        <f>VLOOKUP($B1241,Setup_MPP!$A:$E,5,FALSE)</f>
        <v>#727272</v>
      </c>
      <c r="H1241" s="31" t="str">
        <f>IFERROR(IF(AND(A1241&gt;=1,A1241&lt;=104),VLOOKUP($A1241,Location!$A:$J,6,FALSE),IF(A1241=0,"Avant l'ouverture",IF(OR(A1241=105,A1241=106),"Bonus"))),"")</f>
        <v>Tour 2</v>
      </c>
      <c r="I1241" s="31" t="str">
        <f>IF(LEFT(H1241,4)="Tour",VLOOKUP(A1241,Database!$A:$C,3,FALSE),"")</f>
        <v>C</v>
      </c>
      <c r="J1241" s="31" t="str">
        <f>VLOOKUP($A1241,Location!$A:$J,7,FALSE)</f>
        <v>Brésil</v>
      </c>
      <c r="K1241" s="31" t="str">
        <f>IFERROR(VLOOKUP(J1241,Setup_Team!$B:$C,2,FALSE), "TDB")</f>
        <v>BRA</v>
      </c>
      <c r="L1241" s="31" t="str">
        <f>VLOOKUP($A1241,Location!$A:$J,8,FALSE)</f>
        <v>Haïti</v>
      </c>
      <c r="M1241" s="31" t="str">
        <f>IFERROR(VLOOKUP(L1241,Setup_Team!$B:$C,2,FALSE), "TDB")</f>
        <v>HTI</v>
      </c>
      <c r="N1241" s="31" t="str">
        <f>VLOOKUP($A1241,Location!$A:$J,9,FALSE)</f>
        <v>Philadelphia, Pennsylvania</v>
      </c>
      <c r="O1241" s="31" t="str">
        <f>VLOOKUP($A1241,Location!$A:$J,10,FALSE)</f>
        <v>Lincoln Financial Field</v>
      </c>
      <c r="R1241" s="31">
        <v>0</v>
      </c>
      <c r="S1241" s="25">
        <f>VLOOKUP($A1241,Database!$A:$Y,10,FALSE)</f>
        <v>21</v>
      </c>
      <c r="T1241" s="25">
        <f>VLOOKUP($A1241,Database!$A:$Y,11,FALSE)</f>
        <v>167</v>
      </c>
      <c r="U1241" s="25">
        <f>VLOOKUP($A1241,Database!$A:$Y,12,FALSE)</f>
        <v>198</v>
      </c>
      <c r="V1241" s="25" t="str">
        <f>VLOOKUP(A1241,Database!A:M,13,FALSE)</f>
        <v>À venir</v>
      </c>
      <c r="W1241" s="25" t="str">
        <f>VLOOKUP($A1241,Database!$A:$Y,20,FALSE)</f>
        <v/>
      </c>
      <c r="X1241" s="25" t="str">
        <f>VLOOKUP($A1241,Database!$A:$Y,21,FALSE)</f>
        <v/>
      </c>
      <c r="Y1241" s="25" t="str">
        <f ca="1">IF(C1241&lt;NOW(),IF(AND(P1241&gt;Q1241,W1241&gt;X1241),S1241,IF(AND(P1241=Q1241,W1241=X1241),T1241,IF(AND(P1241&lt;Q1241,W1241&lt;X1241),U1241,0))),"")</f>
        <v/>
      </c>
      <c r="Z1241" s="25">
        <f>IF(AND(P1241=W1241,Q1241=X1241),1,0)</f>
        <v>1</v>
      </c>
      <c r="AA1241" s="25" t="str">
        <f>IF(Z1241=0,"",IF(ISBLANK(VLOOKUP(A1241,Database!A:AA,22,FALSE)),"",VLOOKUP(A1241,Database!A:AA,22,FALSE)))</f>
        <v>Exact</v>
      </c>
      <c r="AB1241" s="25">
        <f ca="1">IFERROR(IF(AND(Y1241&lt;&gt;"",OR(V1241="Terminé",V1241="En cours")),VLOOKUP(AA1241,Setup_ScoreExactBonus!A:D,4,FALSE),0),0)</f>
        <v>0</v>
      </c>
      <c r="AC1241" s="31" t="str">
        <f ca="1">IF(Y1241&lt;&gt;"", Y1241 + IF(Z1241=1,AB1241, 0), "")</f>
        <v/>
      </c>
      <c r="AD1241" s="31">
        <f ca="1">SUMIFS(AC$2:AC1241,D$2:D1241,D1241)*IF(R1241=0,1,2)</f>
        <v>0</v>
      </c>
    </row>
    <row r="1242" spans="1:30" x14ac:dyDescent="0.35">
      <c r="A1242" s="31">
        <f>IF(ISBLANK(B1242),"",COUNTIF(B$2:B1242,B1242))-1</f>
        <v>31</v>
      </c>
      <c r="B1242" s="31">
        <v>32</v>
      </c>
      <c r="C1242" s="10">
        <f>VLOOKUP($A1242,Database!$A:$Y,7,FALSE)</f>
        <v>46193.104166666664</v>
      </c>
      <c r="D1242" s="31" t="str">
        <f>VLOOKUP(Pronostics!$B1242,Setup_MPP!$A:$G,3,FALSE)</f>
        <v>Joueur32</v>
      </c>
      <c r="E1242" s="31" t="str">
        <f>VLOOKUP(Pronostics!$B1242,Setup_MPP!$A:$G,2,FALSE)</f>
        <v>Joueur32</v>
      </c>
      <c r="F1242" s="31" t="str">
        <f>VLOOKUP($B1242,Setup_MPP!$A:$E,4,FALSE)</f>
        <v>#D5D5D5</v>
      </c>
      <c r="G1242" s="31" t="str">
        <f>VLOOKUP($B1242,Setup_MPP!$A:$E,5,FALSE)</f>
        <v>#727272</v>
      </c>
      <c r="H1242" s="31" t="str">
        <f>IFERROR(IF(AND(A1242&gt;=1,A1242&lt;=104),VLOOKUP($A1242,Location!$A:$J,6,FALSE),IF(A1242=0,"Avant l'ouverture",IF(OR(A1242=105,A1242=106),"Bonus"))),"")</f>
        <v>Tour 2</v>
      </c>
      <c r="I1242" s="31" t="str">
        <f>IF(LEFT(H1242,4)="Tour",VLOOKUP(A1242,Database!$A:$C,3,FALSE),"")</f>
        <v>C</v>
      </c>
      <c r="J1242" s="31" t="str">
        <f>VLOOKUP($A1242,Location!$A:$J,7,FALSE)</f>
        <v>Brésil</v>
      </c>
      <c r="K1242" s="31" t="str">
        <f>IFERROR(VLOOKUP(J1242,Setup_Team!$B:$C,2,FALSE), "TDB")</f>
        <v>BRA</v>
      </c>
      <c r="L1242" s="31" t="str">
        <f>VLOOKUP($A1242,Location!$A:$J,8,FALSE)</f>
        <v>Haïti</v>
      </c>
      <c r="M1242" s="31" t="str">
        <f>IFERROR(VLOOKUP(L1242,Setup_Team!$B:$C,2,FALSE), "TDB")</f>
        <v>HTI</v>
      </c>
      <c r="N1242" s="31" t="str">
        <f>VLOOKUP($A1242,Location!$A:$J,9,FALSE)</f>
        <v>Philadelphia, Pennsylvania</v>
      </c>
      <c r="O1242" s="31" t="str">
        <f>VLOOKUP($A1242,Location!$A:$J,10,FALSE)</f>
        <v>Lincoln Financial Field</v>
      </c>
      <c r="R1242" s="31">
        <v>0</v>
      </c>
      <c r="S1242" s="25">
        <f>VLOOKUP($A1242,Database!$A:$Y,10,FALSE)</f>
        <v>21</v>
      </c>
      <c r="T1242" s="25">
        <f>VLOOKUP($A1242,Database!$A:$Y,11,FALSE)</f>
        <v>167</v>
      </c>
      <c r="U1242" s="25">
        <f>VLOOKUP($A1242,Database!$A:$Y,12,FALSE)</f>
        <v>198</v>
      </c>
      <c r="V1242" s="25" t="str">
        <f>VLOOKUP(A1242,Database!A:M,13,FALSE)</f>
        <v>À venir</v>
      </c>
      <c r="W1242" s="25" t="str">
        <f>VLOOKUP($A1242,Database!$A:$Y,20,FALSE)</f>
        <v/>
      </c>
      <c r="X1242" s="25" t="str">
        <f>VLOOKUP($A1242,Database!$A:$Y,21,FALSE)</f>
        <v/>
      </c>
      <c r="Y1242" s="25" t="str">
        <f ca="1">IF(C1242&lt;NOW(),IF(AND(P1242&gt;Q1242,W1242&gt;X1242),S1242,IF(AND(P1242=Q1242,W1242=X1242),T1242,IF(AND(P1242&lt;Q1242,W1242&lt;X1242),U1242,0))),"")</f>
        <v/>
      </c>
      <c r="Z1242" s="25">
        <f>IF(AND(P1242=W1242,Q1242=X1242),1,0)</f>
        <v>1</v>
      </c>
      <c r="AA1242" s="25" t="str">
        <f>IF(Z1242=0,"",IF(ISBLANK(VLOOKUP(A1242,Database!A:AA,22,FALSE)),"",VLOOKUP(A1242,Database!A:AA,22,FALSE)))</f>
        <v>Exact</v>
      </c>
      <c r="AB1242" s="25">
        <f ca="1">IFERROR(IF(AND(Y1242&lt;&gt;"",OR(V1242="Terminé",V1242="En cours")),VLOOKUP(AA1242,Setup_ScoreExactBonus!A:D,4,FALSE),0),0)</f>
        <v>0</v>
      </c>
      <c r="AC1242" s="31" t="str">
        <f ca="1">IF(Y1242&lt;&gt;"", Y1242 + IF(Z1242=1,AB1242, 0), "")</f>
        <v/>
      </c>
      <c r="AD1242" s="31">
        <f ca="1">SUMIFS(AC$2:AC1242,D$2:D1242,D1242)*IF(R1242=0,1,2)</f>
        <v>0</v>
      </c>
    </row>
    <row r="1243" spans="1:30" x14ac:dyDescent="0.35">
      <c r="A1243" s="31">
        <f>IF(ISBLANK(B1243),"",COUNTIF(B$2:B1243,B1243))-1</f>
        <v>31</v>
      </c>
      <c r="B1243" s="31">
        <v>33</v>
      </c>
      <c r="C1243" s="10">
        <f>VLOOKUP($A1243,Database!$A:$Y,7,FALSE)</f>
        <v>46193.104166666664</v>
      </c>
      <c r="D1243" s="31" t="str">
        <f>VLOOKUP(Pronostics!$B1243,Setup_MPP!$A:$G,3,FALSE)</f>
        <v>Joueur33</v>
      </c>
      <c r="E1243" s="31" t="str">
        <f>VLOOKUP(Pronostics!$B1243,Setup_MPP!$A:$G,2,FALSE)</f>
        <v>Joueur33</v>
      </c>
      <c r="F1243" s="31" t="str">
        <f>VLOOKUP($B1243,Setup_MPP!$A:$E,4,FALSE)</f>
        <v>#D5D5D5</v>
      </c>
      <c r="G1243" s="31" t="str">
        <f>VLOOKUP($B1243,Setup_MPP!$A:$E,5,FALSE)</f>
        <v>#727272</v>
      </c>
      <c r="H1243" s="31" t="str">
        <f>IFERROR(IF(AND(A1243&gt;=1,A1243&lt;=104),VLOOKUP($A1243,Location!$A:$J,6,FALSE),IF(A1243=0,"Avant l'ouverture",IF(OR(A1243=105,A1243=106),"Bonus"))),"")</f>
        <v>Tour 2</v>
      </c>
      <c r="I1243" s="31" t="str">
        <f>IF(LEFT(H1243,4)="Tour",VLOOKUP(A1243,Database!$A:$C,3,FALSE),"")</f>
        <v>C</v>
      </c>
      <c r="J1243" s="31" t="str">
        <f>VLOOKUP($A1243,Location!$A:$J,7,FALSE)</f>
        <v>Brésil</v>
      </c>
      <c r="K1243" s="31" t="str">
        <f>IFERROR(VLOOKUP(J1243,Setup_Team!$B:$C,2,FALSE), "TDB")</f>
        <v>BRA</v>
      </c>
      <c r="L1243" s="31" t="str">
        <f>VLOOKUP($A1243,Location!$A:$J,8,FALSE)</f>
        <v>Haïti</v>
      </c>
      <c r="M1243" s="31" t="str">
        <f>IFERROR(VLOOKUP(L1243,Setup_Team!$B:$C,2,FALSE), "TDB")</f>
        <v>HTI</v>
      </c>
      <c r="N1243" s="31" t="str">
        <f>VLOOKUP($A1243,Location!$A:$J,9,FALSE)</f>
        <v>Philadelphia, Pennsylvania</v>
      </c>
      <c r="O1243" s="31" t="str">
        <f>VLOOKUP($A1243,Location!$A:$J,10,FALSE)</f>
        <v>Lincoln Financial Field</v>
      </c>
      <c r="R1243" s="31">
        <v>0</v>
      </c>
      <c r="S1243" s="25">
        <f>VLOOKUP($A1243,Database!$A:$Y,10,FALSE)</f>
        <v>21</v>
      </c>
      <c r="T1243" s="25">
        <f>VLOOKUP($A1243,Database!$A:$Y,11,FALSE)</f>
        <v>167</v>
      </c>
      <c r="U1243" s="25">
        <f>VLOOKUP($A1243,Database!$A:$Y,12,FALSE)</f>
        <v>198</v>
      </c>
      <c r="V1243" s="25" t="str">
        <f>VLOOKUP(A1243,Database!A:M,13,FALSE)</f>
        <v>À venir</v>
      </c>
      <c r="W1243" s="25" t="str">
        <f>VLOOKUP($A1243,Database!$A:$Y,20,FALSE)</f>
        <v/>
      </c>
      <c r="X1243" s="25" t="str">
        <f>VLOOKUP($A1243,Database!$A:$Y,21,FALSE)</f>
        <v/>
      </c>
      <c r="Y1243" s="25" t="str">
        <f ca="1">IF(C1243&lt;NOW(),IF(AND(P1243&gt;Q1243,W1243&gt;X1243),S1243,IF(AND(P1243=Q1243,W1243=X1243),T1243,IF(AND(P1243&lt;Q1243,W1243&lt;X1243),U1243,0))),"")</f>
        <v/>
      </c>
      <c r="Z1243" s="25">
        <f>IF(AND(P1243=W1243,Q1243=X1243),1,0)</f>
        <v>1</v>
      </c>
      <c r="AA1243" s="25" t="str">
        <f>IF(Z1243=0,"",IF(ISBLANK(VLOOKUP(A1243,Database!A:AA,22,FALSE)),"",VLOOKUP(A1243,Database!A:AA,22,FALSE)))</f>
        <v>Exact</v>
      </c>
      <c r="AB1243" s="25">
        <f ca="1">IFERROR(IF(AND(Y1243&lt;&gt;"",OR(V1243="Terminé",V1243="En cours")),VLOOKUP(AA1243,Setup_ScoreExactBonus!A:D,4,FALSE),0),0)</f>
        <v>0</v>
      </c>
      <c r="AC1243" s="31" t="str">
        <f ca="1">IF(Y1243&lt;&gt;"", Y1243 + IF(Z1243=1,AB1243, 0), "")</f>
        <v/>
      </c>
      <c r="AD1243" s="31">
        <f ca="1">SUMIFS(AC$2:AC1243,D$2:D1243,D1243)*IF(R1243=0,1,2)</f>
        <v>0</v>
      </c>
    </row>
    <row r="1244" spans="1:30" x14ac:dyDescent="0.35">
      <c r="A1244" s="31">
        <f>IF(ISBLANK(B1244),"",COUNTIF(B$2:B1244,B1244))-1</f>
        <v>31</v>
      </c>
      <c r="B1244" s="31">
        <v>34</v>
      </c>
      <c r="C1244" s="10">
        <f>VLOOKUP($A1244,Database!$A:$Y,7,FALSE)</f>
        <v>46193.104166666664</v>
      </c>
      <c r="D1244" s="31" t="str">
        <f>VLOOKUP(Pronostics!$B1244,Setup_MPP!$A:$G,3,FALSE)</f>
        <v>Joueur34</v>
      </c>
      <c r="E1244" s="31" t="str">
        <f>VLOOKUP(Pronostics!$B1244,Setup_MPP!$A:$G,2,FALSE)</f>
        <v>Joueur34</v>
      </c>
      <c r="F1244" s="31" t="str">
        <f>VLOOKUP($B1244,Setup_MPP!$A:$E,4,FALSE)</f>
        <v>#D5D5D5</v>
      </c>
      <c r="G1244" s="31" t="str">
        <f>VLOOKUP($B1244,Setup_MPP!$A:$E,5,FALSE)</f>
        <v>#727272</v>
      </c>
      <c r="H1244" s="31" t="str">
        <f>IFERROR(IF(AND(A1244&gt;=1,A1244&lt;=104),VLOOKUP($A1244,Location!$A:$J,6,FALSE),IF(A1244=0,"Avant l'ouverture",IF(OR(A1244=105,A1244=106),"Bonus"))),"")</f>
        <v>Tour 2</v>
      </c>
      <c r="I1244" s="31" t="str">
        <f>IF(LEFT(H1244,4)="Tour",VLOOKUP(A1244,Database!$A:$C,3,FALSE),"")</f>
        <v>C</v>
      </c>
      <c r="J1244" s="31" t="str">
        <f>VLOOKUP($A1244,Location!$A:$J,7,FALSE)</f>
        <v>Brésil</v>
      </c>
      <c r="K1244" s="31" t="str">
        <f>IFERROR(VLOOKUP(J1244,Setup_Team!$B:$C,2,FALSE), "TDB")</f>
        <v>BRA</v>
      </c>
      <c r="L1244" s="31" t="str">
        <f>VLOOKUP($A1244,Location!$A:$J,8,FALSE)</f>
        <v>Haïti</v>
      </c>
      <c r="M1244" s="31" t="str">
        <f>IFERROR(VLOOKUP(L1244,Setup_Team!$B:$C,2,FALSE), "TDB")</f>
        <v>HTI</v>
      </c>
      <c r="N1244" s="31" t="str">
        <f>VLOOKUP($A1244,Location!$A:$J,9,FALSE)</f>
        <v>Philadelphia, Pennsylvania</v>
      </c>
      <c r="O1244" s="31" t="str">
        <f>VLOOKUP($A1244,Location!$A:$J,10,FALSE)</f>
        <v>Lincoln Financial Field</v>
      </c>
      <c r="R1244" s="31">
        <v>0</v>
      </c>
      <c r="S1244" s="25">
        <f>VLOOKUP($A1244,Database!$A:$Y,10,FALSE)</f>
        <v>21</v>
      </c>
      <c r="T1244" s="25">
        <f>VLOOKUP($A1244,Database!$A:$Y,11,FALSE)</f>
        <v>167</v>
      </c>
      <c r="U1244" s="25">
        <f>VLOOKUP($A1244,Database!$A:$Y,12,FALSE)</f>
        <v>198</v>
      </c>
      <c r="V1244" s="25" t="str">
        <f>VLOOKUP(A1244,Database!A:M,13,FALSE)</f>
        <v>À venir</v>
      </c>
      <c r="W1244" s="25" t="str">
        <f>VLOOKUP($A1244,Database!$A:$Y,20,FALSE)</f>
        <v/>
      </c>
      <c r="X1244" s="25" t="str">
        <f>VLOOKUP($A1244,Database!$A:$Y,21,FALSE)</f>
        <v/>
      </c>
      <c r="Y1244" s="25" t="str">
        <f ca="1">IF(C1244&lt;NOW(),IF(AND(P1244&gt;Q1244,W1244&gt;X1244),S1244,IF(AND(P1244=Q1244,W1244=X1244),T1244,IF(AND(P1244&lt;Q1244,W1244&lt;X1244),U1244,0))),"")</f>
        <v/>
      </c>
      <c r="Z1244" s="25">
        <f>IF(AND(P1244=W1244,Q1244=X1244),1,0)</f>
        <v>1</v>
      </c>
      <c r="AA1244" s="25" t="str">
        <f>IF(Z1244=0,"",IF(ISBLANK(VLOOKUP(A1244,Database!A:AA,22,FALSE)),"",VLOOKUP(A1244,Database!A:AA,22,FALSE)))</f>
        <v>Exact</v>
      </c>
      <c r="AB1244" s="25">
        <f ca="1">IFERROR(IF(AND(Y1244&lt;&gt;"",OR(V1244="Terminé",V1244="En cours")),VLOOKUP(AA1244,Setup_ScoreExactBonus!A:D,4,FALSE),0),0)</f>
        <v>0</v>
      </c>
      <c r="AC1244" s="31" t="str">
        <f ca="1">IF(Y1244&lt;&gt;"", Y1244 + IF(Z1244=1,AB1244, 0), "")</f>
        <v/>
      </c>
      <c r="AD1244" s="31">
        <f ca="1">SUMIFS(AC$2:AC1244,D$2:D1244,D1244)*IF(R1244=0,1,2)</f>
        <v>0</v>
      </c>
    </row>
    <row r="1245" spans="1:30" x14ac:dyDescent="0.35">
      <c r="A1245" s="31">
        <f>IF(ISBLANK(B1245),"",COUNTIF(B$2:B1245,B1245))-1</f>
        <v>31</v>
      </c>
      <c r="B1245" s="31">
        <v>35</v>
      </c>
      <c r="C1245" s="10">
        <f>VLOOKUP($A1245,Database!$A:$Y,7,FALSE)</f>
        <v>46193.104166666664</v>
      </c>
      <c r="D1245" s="31" t="str">
        <f>VLOOKUP(Pronostics!$B1245,Setup_MPP!$A:$G,3,FALSE)</f>
        <v>Joueur35</v>
      </c>
      <c r="E1245" s="31" t="str">
        <f>VLOOKUP(Pronostics!$B1245,Setup_MPP!$A:$G,2,FALSE)</f>
        <v>Joueur35</v>
      </c>
      <c r="F1245" s="31" t="str">
        <f>VLOOKUP($B1245,Setup_MPP!$A:$E,4,FALSE)</f>
        <v>#D5D5D5</v>
      </c>
      <c r="G1245" s="31" t="str">
        <f>VLOOKUP($B1245,Setup_MPP!$A:$E,5,FALSE)</f>
        <v>#727272</v>
      </c>
      <c r="H1245" s="31" t="str">
        <f>IFERROR(IF(AND(A1245&gt;=1,A1245&lt;=104),VLOOKUP($A1245,Location!$A:$J,6,FALSE),IF(A1245=0,"Avant l'ouverture",IF(OR(A1245=105,A1245=106),"Bonus"))),"")</f>
        <v>Tour 2</v>
      </c>
      <c r="I1245" s="31" t="str">
        <f>IF(LEFT(H1245,4)="Tour",VLOOKUP(A1245,Database!$A:$C,3,FALSE),"")</f>
        <v>C</v>
      </c>
      <c r="J1245" s="31" t="str">
        <f>VLOOKUP($A1245,Location!$A:$J,7,FALSE)</f>
        <v>Brésil</v>
      </c>
      <c r="K1245" s="31" t="str">
        <f>IFERROR(VLOOKUP(J1245,Setup_Team!$B:$C,2,FALSE), "TDB")</f>
        <v>BRA</v>
      </c>
      <c r="L1245" s="31" t="str">
        <f>VLOOKUP($A1245,Location!$A:$J,8,FALSE)</f>
        <v>Haïti</v>
      </c>
      <c r="M1245" s="31" t="str">
        <f>IFERROR(VLOOKUP(L1245,Setup_Team!$B:$C,2,FALSE), "TDB")</f>
        <v>HTI</v>
      </c>
      <c r="N1245" s="31" t="str">
        <f>VLOOKUP($A1245,Location!$A:$J,9,FALSE)</f>
        <v>Philadelphia, Pennsylvania</v>
      </c>
      <c r="O1245" s="31" t="str">
        <f>VLOOKUP($A1245,Location!$A:$J,10,FALSE)</f>
        <v>Lincoln Financial Field</v>
      </c>
      <c r="R1245" s="31">
        <v>0</v>
      </c>
      <c r="S1245" s="25">
        <f>VLOOKUP($A1245,Database!$A:$Y,10,FALSE)</f>
        <v>21</v>
      </c>
      <c r="T1245" s="25">
        <f>VLOOKUP($A1245,Database!$A:$Y,11,FALSE)</f>
        <v>167</v>
      </c>
      <c r="U1245" s="25">
        <f>VLOOKUP($A1245,Database!$A:$Y,12,FALSE)</f>
        <v>198</v>
      </c>
      <c r="V1245" s="25" t="str">
        <f>VLOOKUP(A1245,Database!A:M,13,FALSE)</f>
        <v>À venir</v>
      </c>
      <c r="W1245" s="25" t="str">
        <f>VLOOKUP($A1245,Database!$A:$Y,20,FALSE)</f>
        <v/>
      </c>
      <c r="X1245" s="25" t="str">
        <f>VLOOKUP($A1245,Database!$A:$Y,21,FALSE)</f>
        <v/>
      </c>
      <c r="Y1245" s="25" t="str">
        <f ca="1">IF(C1245&lt;NOW(),IF(AND(P1245&gt;Q1245,W1245&gt;X1245),S1245,IF(AND(P1245=Q1245,W1245=X1245),T1245,IF(AND(P1245&lt;Q1245,W1245&lt;X1245),U1245,0))),"")</f>
        <v/>
      </c>
      <c r="Z1245" s="25">
        <f>IF(AND(P1245=W1245,Q1245=X1245),1,0)</f>
        <v>1</v>
      </c>
      <c r="AA1245" s="25" t="str">
        <f>IF(Z1245=0,"",IF(ISBLANK(VLOOKUP(A1245,Database!A:AA,22,FALSE)),"",VLOOKUP(A1245,Database!A:AA,22,FALSE)))</f>
        <v>Exact</v>
      </c>
      <c r="AB1245" s="25">
        <f ca="1">IFERROR(IF(AND(Y1245&lt;&gt;"",OR(V1245="Terminé",V1245="En cours")),VLOOKUP(AA1245,Setup_ScoreExactBonus!A:D,4,FALSE),0),0)</f>
        <v>0</v>
      </c>
      <c r="AC1245" s="31" t="str">
        <f ca="1">IF(Y1245&lt;&gt;"", Y1245 + IF(Z1245=1,AB1245, 0), "")</f>
        <v/>
      </c>
      <c r="AD1245" s="31">
        <f ca="1">SUMIFS(AC$2:AC1245,D$2:D1245,D1245)*IF(R1245=0,1,2)</f>
        <v>0</v>
      </c>
    </row>
    <row r="1246" spans="1:30" x14ac:dyDescent="0.35">
      <c r="A1246" s="31">
        <f>IF(ISBLANK(B1246),"",COUNTIF(B$2:B1246,B1246))-1</f>
        <v>31</v>
      </c>
      <c r="B1246" s="31">
        <v>36</v>
      </c>
      <c r="C1246" s="10">
        <f>VLOOKUP($A1246,Database!$A:$Y,7,FALSE)</f>
        <v>46193.104166666664</v>
      </c>
      <c r="D1246" s="31" t="str">
        <f>VLOOKUP(Pronostics!$B1246,Setup_MPP!$A:$G,3,FALSE)</f>
        <v>Joueur36</v>
      </c>
      <c r="E1246" s="31" t="str">
        <f>VLOOKUP(Pronostics!$B1246,Setup_MPP!$A:$G,2,FALSE)</f>
        <v>Joueur36</v>
      </c>
      <c r="F1246" s="31" t="str">
        <f>VLOOKUP($B1246,Setup_MPP!$A:$E,4,FALSE)</f>
        <v>#D5D5D5</v>
      </c>
      <c r="G1246" s="31" t="str">
        <f>VLOOKUP($B1246,Setup_MPP!$A:$E,5,FALSE)</f>
        <v>#727272</v>
      </c>
      <c r="H1246" s="31" t="str">
        <f>IFERROR(IF(AND(A1246&gt;=1,A1246&lt;=104),VLOOKUP($A1246,Location!$A:$J,6,FALSE),IF(A1246=0,"Avant l'ouverture",IF(OR(A1246=105,A1246=106),"Bonus"))),"")</f>
        <v>Tour 2</v>
      </c>
      <c r="I1246" s="31" t="str">
        <f>IF(LEFT(H1246,4)="Tour",VLOOKUP(A1246,Database!$A:$C,3,FALSE),"")</f>
        <v>C</v>
      </c>
      <c r="J1246" s="31" t="str">
        <f>VLOOKUP($A1246,Location!$A:$J,7,FALSE)</f>
        <v>Brésil</v>
      </c>
      <c r="K1246" s="31" t="str">
        <f>IFERROR(VLOOKUP(J1246,Setup_Team!$B:$C,2,FALSE), "TDB")</f>
        <v>BRA</v>
      </c>
      <c r="L1246" s="31" t="str">
        <f>VLOOKUP($A1246,Location!$A:$J,8,FALSE)</f>
        <v>Haïti</v>
      </c>
      <c r="M1246" s="31" t="str">
        <f>IFERROR(VLOOKUP(L1246,Setup_Team!$B:$C,2,FALSE), "TDB")</f>
        <v>HTI</v>
      </c>
      <c r="N1246" s="31" t="str">
        <f>VLOOKUP($A1246,Location!$A:$J,9,FALSE)</f>
        <v>Philadelphia, Pennsylvania</v>
      </c>
      <c r="O1246" s="31" t="str">
        <f>VLOOKUP($A1246,Location!$A:$J,10,FALSE)</f>
        <v>Lincoln Financial Field</v>
      </c>
      <c r="R1246" s="31">
        <v>0</v>
      </c>
      <c r="S1246" s="25">
        <f>VLOOKUP($A1246,Database!$A:$Y,10,FALSE)</f>
        <v>21</v>
      </c>
      <c r="T1246" s="25">
        <f>VLOOKUP($A1246,Database!$A:$Y,11,FALSE)</f>
        <v>167</v>
      </c>
      <c r="U1246" s="25">
        <f>VLOOKUP($A1246,Database!$A:$Y,12,FALSE)</f>
        <v>198</v>
      </c>
      <c r="V1246" s="25" t="str">
        <f>VLOOKUP(A1246,Database!A:M,13,FALSE)</f>
        <v>À venir</v>
      </c>
      <c r="W1246" s="25" t="str">
        <f>VLOOKUP($A1246,Database!$A:$Y,20,FALSE)</f>
        <v/>
      </c>
      <c r="X1246" s="25" t="str">
        <f>VLOOKUP($A1246,Database!$A:$Y,21,FALSE)</f>
        <v/>
      </c>
      <c r="Y1246" s="25" t="str">
        <f ca="1">IF(C1246&lt;NOW(),IF(AND(P1246&gt;Q1246,W1246&gt;X1246),S1246,IF(AND(P1246=Q1246,W1246=X1246),T1246,IF(AND(P1246&lt;Q1246,W1246&lt;X1246),U1246,0))),"")</f>
        <v/>
      </c>
      <c r="Z1246" s="25">
        <f>IF(AND(P1246=W1246,Q1246=X1246),1,0)</f>
        <v>1</v>
      </c>
      <c r="AA1246" s="25" t="str">
        <f>IF(Z1246=0,"",IF(ISBLANK(VLOOKUP(A1246,Database!A:AA,22,FALSE)),"",VLOOKUP(A1246,Database!A:AA,22,FALSE)))</f>
        <v>Exact</v>
      </c>
      <c r="AB1246" s="25">
        <f ca="1">IFERROR(IF(AND(Y1246&lt;&gt;"",OR(V1246="Terminé",V1246="En cours")),VLOOKUP(AA1246,Setup_ScoreExactBonus!A:D,4,FALSE),0),0)</f>
        <v>0</v>
      </c>
      <c r="AC1246" s="31" t="str">
        <f ca="1">IF(Y1246&lt;&gt;"", Y1246 + IF(Z1246=1,AB1246, 0), "")</f>
        <v/>
      </c>
      <c r="AD1246" s="31">
        <f ca="1">SUMIFS(AC$2:AC1246,D$2:D1246,D1246)*IF(R1246=0,1,2)</f>
        <v>0</v>
      </c>
    </row>
    <row r="1247" spans="1:30" x14ac:dyDescent="0.35">
      <c r="A1247" s="31">
        <f>IF(ISBLANK(B1247),"",COUNTIF(B$2:B1247,B1247))-1</f>
        <v>31</v>
      </c>
      <c r="B1247" s="31">
        <v>37</v>
      </c>
      <c r="C1247" s="10">
        <f>VLOOKUP($A1247,Database!$A:$Y,7,FALSE)</f>
        <v>46193.104166666664</v>
      </c>
      <c r="D1247" s="31" t="str">
        <f>VLOOKUP(Pronostics!$B1247,Setup_MPP!$A:$G,3,FALSE)</f>
        <v>Joueur37</v>
      </c>
      <c r="E1247" s="31" t="str">
        <f>VLOOKUP(Pronostics!$B1247,Setup_MPP!$A:$G,2,FALSE)</f>
        <v>Joueur37</v>
      </c>
      <c r="F1247" s="31" t="str">
        <f>VLOOKUP($B1247,Setup_MPP!$A:$E,4,FALSE)</f>
        <v>#D5D5D5</v>
      </c>
      <c r="G1247" s="31" t="str">
        <f>VLOOKUP($B1247,Setup_MPP!$A:$E,5,FALSE)</f>
        <v>#727272</v>
      </c>
      <c r="H1247" s="31" t="str">
        <f>IFERROR(IF(AND(A1247&gt;=1,A1247&lt;=104),VLOOKUP($A1247,Location!$A:$J,6,FALSE),IF(A1247=0,"Avant l'ouverture",IF(OR(A1247=105,A1247=106),"Bonus"))),"")</f>
        <v>Tour 2</v>
      </c>
      <c r="I1247" s="31" t="str">
        <f>IF(LEFT(H1247,4)="Tour",VLOOKUP(A1247,Database!$A:$C,3,FALSE),"")</f>
        <v>C</v>
      </c>
      <c r="J1247" s="31" t="str">
        <f>VLOOKUP($A1247,Location!$A:$J,7,FALSE)</f>
        <v>Brésil</v>
      </c>
      <c r="K1247" s="31" t="str">
        <f>IFERROR(VLOOKUP(J1247,Setup_Team!$B:$C,2,FALSE), "TDB")</f>
        <v>BRA</v>
      </c>
      <c r="L1247" s="31" t="str">
        <f>VLOOKUP($A1247,Location!$A:$J,8,FALSE)</f>
        <v>Haïti</v>
      </c>
      <c r="M1247" s="31" t="str">
        <f>IFERROR(VLOOKUP(L1247,Setup_Team!$B:$C,2,FALSE), "TDB")</f>
        <v>HTI</v>
      </c>
      <c r="N1247" s="31" t="str">
        <f>VLOOKUP($A1247,Location!$A:$J,9,FALSE)</f>
        <v>Philadelphia, Pennsylvania</v>
      </c>
      <c r="O1247" s="31" t="str">
        <f>VLOOKUP($A1247,Location!$A:$J,10,FALSE)</f>
        <v>Lincoln Financial Field</v>
      </c>
      <c r="R1247" s="31">
        <v>0</v>
      </c>
      <c r="S1247" s="25">
        <f>VLOOKUP($A1247,Database!$A:$Y,10,FALSE)</f>
        <v>21</v>
      </c>
      <c r="T1247" s="25">
        <f>VLOOKUP($A1247,Database!$A:$Y,11,FALSE)</f>
        <v>167</v>
      </c>
      <c r="U1247" s="25">
        <f>VLOOKUP($A1247,Database!$A:$Y,12,FALSE)</f>
        <v>198</v>
      </c>
      <c r="V1247" s="25" t="str">
        <f>VLOOKUP(A1247,Database!A:M,13,FALSE)</f>
        <v>À venir</v>
      </c>
      <c r="W1247" s="25" t="str">
        <f>VLOOKUP($A1247,Database!$A:$Y,20,FALSE)</f>
        <v/>
      </c>
      <c r="X1247" s="25" t="str">
        <f>VLOOKUP($A1247,Database!$A:$Y,21,FALSE)</f>
        <v/>
      </c>
      <c r="Y1247" s="25" t="str">
        <f ca="1">IF(C1247&lt;NOW(),IF(AND(P1247&gt;Q1247,W1247&gt;X1247),S1247,IF(AND(P1247=Q1247,W1247=X1247),T1247,IF(AND(P1247&lt;Q1247,W1247&lt;X1247),U1247,0))),"")</f>
        <v/>
      </c>
      <c r="Z1247" s="25">
        <f>IF(AND(P1247=W1247,Q1247=X1247),1,0)</f>
        <v>1</v>
      </c>
      <c r="AA1247" s="25" t="str">
        <f>IF(Z1247=0,"",IF(ISBLANK(VLOOKUP(A1247,Database!A:AA,22,FALSE)),"",VLOOKUP(A1247,Database!A:AA,22,FALSE)))</f>
        <v>Exact</v>
      </c>
      <c r="AB1247" s="25">
        <f ca="1">IFERROR(IF(AND(Y1247&lt;&gt;"",OR(V1247="Terminé",V1247="En cours")),VLOOKUP(AA1247,Setup_ScoreExactBonus!A:D,4,FALSE),0),0)</f>
        <v>0</v>
      </c>
      <c r="AC1247" s="31" t="str">
        <f ca="1">IF(Y1247&lt;&gt;"", Y1247 + IF(Z1247=1,AB1247, 0), "")</f>
        <v/>
      </c>
      <c r="AD1247" s="31">
        <f ca="1">SUMIFS(AC$2:AC1247,D$2:D1247,D1247)*IF(R1247=0,1,2)</f>
        <v>0</v>
      </c>
    </row>
    <row r="1248" spans="1:30" x14ac:dyDescent="0.35">
      <c r="A1248" s="31">
        <f>IF(ISBLANK(B1248),"",COUNTIF(B$2:B1248,B1248))-1</f>
        <v>31</v>
      </c>
      <c r="B1248" s="31">
        <v>38</v>
      </c>
      <c r="C1248" s="10">
        <f>VLOOKUP($A1248,Database!$A:$Y,7,FALSE)</f>
        <v>46193.104166666664</v>
      </c>
      <c r="D1248" s="31" t="str">
        <f>VLOOKUP(Pronostics!$B1248,Setup_MPP!$A:$G,3,FALSE)</f>
        <v>Joueur38</v>
      </c>
      <c r="E1248" s="31" t="str">
        <f>VLOOKUP(Pronostics!$B1248,Setup_MPP!$A:$G,2,FALSE)</f>
        <v>Joueur38</v>
      </c>
      <c r="F1248" s="31" t="str">
        <f>VLOOKUP($B1248,Setup_MPP!$A:$E,4,FALSE)</f>
        <v>#D5D5D5</v>
      </c>
      <c r="G1248" s="31" t="str">
        <f>VLOOKUP($B1248,Setup_MPP!$A:$E,5,FALSE)</f>
        <v>#727272</v>
      </c>
      <c r="H1248" s="31" t="str">
        <f>IFERROR(IF(AND(A1248&gt;=1,A1248&lt;=104),VLOOKUP($A1248,Location!$A:$J,6,FALSE),IF(A1248=0,"Avant l'ouverture",IF(OR(A1248=105,A1248=106),"Bonus"))),"")</f>
        <v>Tour 2</v>
      </c>
      <c r="I1248" s="31" t="str">
        <f>IF(LEFT(H1248,4)="Tour",VLOOKUP(A1248,Database!$A:$C,3,FALSE),"")</f>
        <v>C</v>
      </c>
      <c r="J1248" s="31" t="str">
        <f>VLOOKUP($A1248,Location!$A:$J,7,FALSE)</f>
        <v>Brésil</v>
      </c>
      <c r="K1248" s="31" t="str">
        <f>IFERROR(VLOOKUP(J1248,Setup_Team!$B:$C,2,FALSE), "TDB")</f>
        <v>BRA</v>
      </c>
      <c r="L1248" s="31" t="str">
        <f>VLOOKUP($A1248,Location!$A:$J,8,FALSE)</f>
        <v>Haïti</v>
      </c>
      <c r="M1248" s="31" t="str">
        <f>IFERROR(VLOOKUP(L1248,Setup_Team!$B:$C,2,FALSE), "TDB")</f>
        <v>HTI</v>
      </c>
      <c r="N1248" s="31" t="str">
        <f>VLOOKUP($A1248,Location!$A:$J,9,FALSE)</f>
        <v>Philadelphia, Pennsylvania</v>
      </c>
      <c r="O1248" s="31" t="str">
        <f>VLOOKUP($A1248,Location!$A:$J,10,FALSE)</f>
        <v>Lincoln Financial Field</v>
      </c>
      <c r="R1248" s="31">
        <v>0</v>
      </c>
      <c r="S1248" s="25">
        <f>VLOOKUP($A1248,Database!$A:$Y,10,FALSE)</f>
        <v>21</v>
      </c>
      <c r="T1248" s="25">
        <f>VLOOKUP($A1248,Database!$A:$Y,11,FALSE)</f>
        <v>167</v>
      </c>
      <c r="U1248" s="25">
        <f>VLOOKUP($A1248,Database!$A:$Y,12,FALSE)</f>
        <v>198</v>
      </c>
      <c r="V1248" s="25" t="str">
        <f>VLOOKUP(A1248,Database!A:M,13,FALSE)</f>
        <v>À venir</v>
      </c>
      <c r="W1248" s="25" t="str">
        <f>VLOOKUP($A1248,Database!$A:$Y,20,FALSE)</f>
        <v/>
      </c>
      <c r="X1248" s="25" t="str">
        <f>VLOOKUP($A1248,Database!$A:$Y,21,FALSE)</f>
        <v/>
      </c>
      <c r="Y1248" s="25" t="str">
        <f ca="1">IF(C1248&lt;NOW(),IF(AND(P1248&gt;Q1248,W1248&gt;X1248),S1248,IF(AND(P1248=Q1248,W1248=X1248),T1248,IF(AND(P1248&lt;Q1248,W1248&lt;X1248),U1248,0))),"")</f>
        <v/>
      </c>
      <c r="Z1248" s="25">
        <f>IF(AND(P1248=W1248,Q1248=X1248),1,0)</f>
        <v>1</v>
      </c>
      <c r="AA1248" s="25" t="str">
        <f>IF(Z1248=0,"",IF(ISBLANK(VLOOKUP(A1248,Database!A:AA,22,FALSE)),"",VLOOKUP(A1248,Database!A:AA,22,FALSE)))</f>
        <v>Exact</v>
      </c>
      <c r="AB1248" s="25">
        <f ca="1">IFERROR(IF(AND(Y1248&lt;&gt;"",OR(V1248="Terminé",V1248="En cours")),VLOOKUP(AA1248,Setup_ScoreExactBonus!A:D,4,FALSE),0),0)</f>
        <v>0</v>
      </c>
      <c r="AC1248" s="31" t="str">
        <f ca="1">IF(Y1248&lt;&gt;"", Y1248 + IF(Z1248=1,AB1248, 0), "")</f>
        <v/>
      </c>
      <c r="AD1248" s="31">
        <f ca="1">SUMIFS(AC$2:AC1248,D$2:D1248,D1248)*IF(R1248=0,1,2)</f>
        <v>0</v>
      </c>
    </row>
    <row r="1249" spans="1:30" x14ac:dyDescent="0.35">
      <c r="A1249" s="31">
        <f>IF(ISBLANK(B1249),"",COUNTIF(B$2:B1249,B1249))-1</f>
        <v>31</v>
      </c>
      <c r="B1249" s="31">
        <v>39</v>
      </c>
      <c r="C1249" s="10">
        <f>VLOOKUP($A1249,Database!$A:$Y,7,FALSE)</f>
        <v>46193.104166666664</v>
      </c>
      <c r="D1249" s="31" t="str">
        <f>VLOOKUP(Pronostics!$B1249,Setup_MPP!$A:$G,3,FALSE)</f>
        <v>Joueur39</v>
      </c>
      <c r="E1249" s="31" t="str">
        <f>VLOOKUP(Pronostics!$B1249,Setup_MPP!$A:$G,2,FALSE)</f>
        <v>Joueur39</v>
      </c>
      <c r="F1249" s="31" t="str">
        <f>VLOOKUP($B1249,Setup_MPP!$A:$E,4,FALSE)</f>
        <v>#D5D5D5</v>
      </c>
      <c r="G1249" s="31" t="str">
        <f>VLOOKUP($B1249,Setup_MPP!$A:$E,5,FALSE)</f>
        <v>#727272</v>
      </c>
      <c r="H1249" s="31" t="str">
        <f>IFERROR(IF(AND(A1249&gt;=1,A1249&lt;=104),VLOOKUP($A1249,Location!$A:$J,6,FALSE),IF(A1249=0,"Avant l'ouverture",IF(OR(A1249=105,A1249=106),"Bonus"))),"")</f>
        <v>Tour 2</v>
      </c>
      <c r="I1249" s="31" t="str">
        <f>IF(LEFT(H1249,4)="Tour",VLOOKUP(A1249,Database!$A:$C,3,FALSE),"")</f>
        <v>C</v>
      </c>
      <c r="J1249" s="31" t="str">
        <f>VLOOKUP($A1249,Location!$A:$J,7,FALSE)</f>
        <v>Brésil</v>
      </c>
      <c r="K1249" s="31" t="str">
        <f>IFERROR(VLOOKUP(J1249,Setup_Team!$B:$C,2,FALSE), "TDB")</f>
        <v>BRA</v>
      </c>
      <c r="L1249" s="31" t="str">
        <f>VLOOKUP($A1249,Location!$A:$J,8,FALSE)</f>
        <v>Haïti</v>
      </c>
      <c r="M1249" s="31" t="str">
        <f>IFERROR(VLOOKUP(L1249,Setup_Team!$B:$C,2,FALSE), "TDB")</f>
        <v>HTI</v>
      </c>
      <c r="N1249" s="31" t="str">
        <f>VLOOKUP($A1249,Location!$A:$J,9,FALSE)</f>
        <v>Philadelphia, Pennsylvania</v>
      </c>
      <c r="O1249" s="31" t="str">
        <f>VLOOKUP($A1249,Location!$A:$J,10,FALSE)</f>
        <v>Lincoln Financial Field</v>
      </c>
      <c r="R1249" s="31">
        <v>0</v>
      </c>
      <c r="S1249" s="25">
        <f>VLOOKUP($A1249,Database!$A:$Y,10,FALSE)</f>
        <v>21</v>
      </c>
      <c r="T1249" s="25">
        <f>VLOOKUP($A1249,Database!$A:$Y,11,FALSE)</f>
        <v>167</v>
      </c>
      <c r="U1249" s="25">
        <f>VLOOKUP($A1249,Database!$A:$Y,12,FALSE)</f>
        <v>198</v>
      </c>
      <c r="V1249" s="25" t="str">
        <f>VLOOKUP(A1249,Database!A:M,13,FALSE)</f>
        <v>À venir</v>
      </c>
      <c r="W1249" s="25" t="str">
        <f>VLOOKUP($A1249,Database!$A:$Y,20,FALSE)</f>
        <v/>
      </c>
      <c r="X1249" s="25" t="str">
        <f>VLOOKUP($A1249,Database!$A:$Y,21,FALSE)</f>
        <v/>
      </c>
      <c r="Y1249" s="25" t="str">
        <f ca="1">IF(C1249&lt;NOW(),IF(AND(P1249&gt;Q1249,W1249&gt;X1249),S1249,IF(AND(P1249=Q1249,W1249=X1249),T1249,IF(AND(P1249&lt;Q1249,W1249&lt;X1249),U1249,0))),"")</f>
        <v/>
      </c>
      <c r="Z1249" s="25">
        <f>IF(AND(P1249=W1249,Q1249=X1249),1,0)</f>
        <v>1</v>
      </c>
      <c r="AA1249" s="25" t="str">
        <f>IF(Z1249=0,"",IF(ISBLANK(VLOOKUP(A1249,Database!A:AA,22,FALSE)),"",VLOOKUP(A1249,Database!A:AA,22,FALSE)))</f>
        <v>Exact</v>
      </c>
      <c r="AB1249" s="25">
        <f ca="1">IFERROR(IF(AND(Y1249&lt;&gt;"",OR(V1249="Terminé",V1249="En cours")),VLOOKUP(AA1249,Setup_ScoreExactBonus!A:D,4,FALSE),0),0)</f>
        <v>0</v>
      </c>
      <c r="AC1249" s="31" t="str">
        <f ca="1">IF(Y1249&lt;&gt;"", Y1249 + IF(Z1249=1,AB1249, 0), "")</f>
        <v/>
      </c>
      <c r="AD1249" s="31">
        <f ca="1">SUMIFS(AC$2:AC1249,D$2:D1249,D1249)*IF(R1249=0,1,2)</f>
        <v>0</v>
      </c>
    </row>
    <row r="1250" spans="1:30" x14ac:dyDescent="0.35">
      <c r="A1250" s="31">
        <f>IF(ISBLANK(B1250),"",COUNTIF(B$2:B1250,B1250))-1</f>
        <v>32</v>
      </c>
      <c r="B1250" s="31">
        <v>1</v>
      </c>
      <c r="C1250" s="10">
        <f>VLOOKUP($A1250,Database!$A:$Y,7,FALSE)</f>
        <v>46193.208333333336</v>
      </c>
      <c r="D1250" s="31" t="str">
        <f>VLOOKUP(Pronostics!$B1250,Setup_MPP!$A:$G,3,FALSE)</f>
        <v>_Nicolas_LM_</v>
      </c>
      <c r="E1250" s="31" t="str">
        <f>VLOOKUP(Pronostics!$B1250,Setup_MPP!$A:$G,2,FALSE)</f>
        <v>Nicolas LE MOUEL</v>
      </c>
      <c r="F1250" s="31" t="str">
        <f>VLOOKUP($B1250,Setup_MPP!$A:$E,4,FALSE)</f>
        <v>#F7C79D</v>
      </c>
      <c r="G1250" s="31" t="str">
        <f>VLOOKUP($B1250,Setup_MPP!$A:$E,5,FALSE)</f>
        <v>#FFBE85</v>
      </c>
      <c r="H1250" s="31" t="str">
        <f>IFERROR(IF(AND(A1250&gt;=1,A1250&lt;=104),VLOOKUP($A1250,Location!$A:$J,6,FALSE),IF(A1250=0,"Avant l'ouverture",IF(OR(A1250=105,A1250=106),"Bonus"))),"")</f>
        <v>Tour 2</v>
      </c>
      <c r="I1250" s="31" t="str">
        <f>IF(LEFT(H1250,4)="Tour",VLOOKUP(A1250,Database!$A:$C,3,FALSE),"")</f>
        <v>D</v>
      </c>
      <c r="J1250" s="31" t="str">
        <f>VLOOKUP($A1250,Location!$A:$J,7,FALSE)</f>
        <v>Turquie</v>
      </c>
      <c r="K1250" s="31" t="str">
        <f>IFERROR(VLOOKUP(J1250,Setup_Team!$B:$C,2,FALSE), "TDB")</f>
        <v>TUR</v>
      </c>
      <c r="L1250" s="31" t="str">
        <f>VLOOKUP($A1250,Location!$A:$J,8,FALSE)</f>
        <v>Paraguay</v>
      </c>
      <c r="M1250" s="31" t="str">
        <f>IFERROR(VLOOKUP(L1250,Setup_Team!$B:$C,2,FALSE), "TDB")</f>
        <v>PRY</v>
      </c>
      <c r="N1250" s="31" t="str">
        <f>VLOOKUP($A1250,Location!$A:$J,9,FALSE)</f>
        <v>Santa Clara, Californie</v>
      </c>
      <c r="O1250" s="31" t="str">
        <f>VLOOKUP($A1250,Location!$A:$J,10,FALSE)</f>
        <v>Levi's Stadium</v>
      </c>
      <c r="P1250" s="44"/>
      <c r="Q1250" s="44"/>
      <c r="R1250" s="31">
        <v>0</v>
      </c>
      <c r="S1250" s="25">
        <f>VLOOKUP($A1250,Database!$A:$Y,10,FALSE)</f>
        <v>84</v>
      </c>
      <c r="T1250" s="25">
        <f>VLOOKUP($A1250,Database!$A:$Y,11,FALSE)</f>
        <v>113</v>
      </c>
      <c r="U1250" s="25">
        <f>VLOOKUP($A1250,Database!$A:$Y,12,FALSE)</f>
        <v>126</v>
      </c>
      <c r="V1250" s="25" t="str">
        <f>VLOOKUP(A1250,Database!A:M,13,FALSE)</f>
        <v>À venir</v>
      </c>
      <c r="W1250" s="25" t="str">
        <f>VLOOKUP($A1250,Database!$A:$Y,20,FALSE)</f>
        <v/>
      </c>
      <c r="X1250" s="25" t="str">
        <f>VLOOKUP($A1250,Database!$A:$Y,21,FALSE)</f>
        <v/>
      </c>
      <c r="Y1250" s="25" t="str">
        <f ca="1">IF(C1250&lt;NOW(),IF(AND(P1250&gt;Q1250,W1250&gt;X1250),S1250,IF(AND(P1250=Q1250,W1250=X1250),T1250,IF(AND(P1250&lt;Q1250,W1250&lt;X1250),U1250,0))),"")</f>
        <v/>
      </c>
      <c r="Z1250" s="25">
        <f>IF(AND(P1250=W1250,Q1250=X1250),1,0)</f>
        <v>1</v>
      </c>
      <c r="AA1250" s="25" t="str">
        <f>IF(Z1250=0,"",IF(ISBLANK(VLOOKUP(A1250,Database!A:AA,22,FALSE)),"",VLOOKUP(A1250,Database!A:AA,22,FALSE)))</f>
        <v>Exact</v>
      </c>
      <c r="AB1250" s="25">
        <f ca="1">IFERROR(IF(AND(Y1250&lt;&gt;"",OR(V1250="Terminé",V1250="En cours")),VLOOKUP(AA1250,Setup_ScoreExactBonus!A:D,4,FALSE),0),0)</f>
        <v>0</v>
      </c>
      <c r="AC1250" s="31" t="str">
        <f ca="1">IF(Y1250&lt;&gt;"", Y1250 + IF(Z1250=1,AB1250, 0), "")</f>
        <v/>
      </c>
      <c r="AD1250" s="31">
        <f ca="1">SUMIFS(AC$2:AC1250,D$2:D1250,D1250)*IF(R1250=0,1,2)</f>
        <v>0</v>
      </c>
    </row>
    <row r="1251" spans="1:30" x14ac:dyDescent="0.35">
      <c r="A1251" s="31">
        <f>IF(ISBLANK(B1251),"",COUNTIF(B$2:B1251,B1251))-1</f>
        <v>32</v>
      </c>
      <c r="B1251" s="31">
        <v>2</v>
      </c>
      <c r="C1251" s="10">
        <f>VLOOKUP($A1251,Database!$A:$Y,7,FALSE)</f>
        <v>46193.208333333336</v>
      </c>
      <c r="D1251" s="31" t="str">
        <f>VLOOKUP(Pronostics!$B1251,Setup_MPP!$A:$G,3,FALSE)</f>
        <v>leaelaz</v>
      </c>
      <c r="E1251" s="31" t="str">
        <f>VLOOKUP(Pronostics!$B1251,Setup_MPP!$A:$G,2,FALSE)</f>
        <v>Léa EL ASERY</v>
      </c>
      <c r="F1251" s="31" t="str">
        <f>VLOOKUP($B1251,Setup_MPP!$A:$E,4,FALSE)</f>
        <v>#FFBEBE</v>
      </c>
      <c r="G1251" s="31" t="str">
        <f>VLOOKUP($B1251,Setup_MPP!$A:$E,5,FALSE)</f>
        <v>#DF6868</v>
      </c>
      <c r="H1251" s="31" t="str">
        <f>IFERROR(IF(AND(A1251&gt;=1,A1251&lt;=104),VLOOKUP($A1251,Location!$A:$J,6,FALSE),IF(A1251=0,"Avant l'ouverture",IF(OR(A1251=105,A1251=106),"Bonus"))),"")</f>
        <v>Tour 2</v>
      </c>
      <c r="I1251" s="31" t="str">
        <f>IF(LEFT(H1251,4)="Tour",VLOOKUP(A1251,Database!$A:$C,3,FALSE),"")</f>
        <v>D</v>
      </c>
      <c r="J1251" s="31" t="str">
        <f>VLOOKUP($A1251,Location!$A:$J,7,FALSE)</f>
        <v>Turquie</v>
      </c>
      <c r="K1251" s="31" t="str">
        <f>IFERROR(VLOOKUP(J1251,Setup_Team!$B:$C,2,FALSE), "TDB")</f>
        <v>TUR</v>
      </c>
      <c r="L1251" s="31" t="str">
        <f>VLOOKUP($A1251,Location!$A:$J,8,FALSE)</f>
        <v>Paraguay</v>
      </c>
      <c r="M1251" s="31" t="str">
        <f>IFERROR(VLOOKUP(L1251,Setup_Team!$B:$C,2,FALSE), "TDB")</f>
        <v>PRY</v>
      </c>
      <c r="N1251" s="31" t="str">
        <f>VLOOKUP($A1251,Location!$A:$J,9,FALSE)</f>
        <v>Santa Clara, Californie</v>
      </c>
      <c r="O1251" s="31" t="str">
        <f>VLOOKUP($A1251,Location!$A:$J,10,FALSE)</f>
        <v>Levi's Stadium</v>
      </c>
      <c r="R1251" s="31">
        <v>0</v>
      </c>
      <c r="S1251" s="25">
        <f>VLOOKUP($A1251,Database!$A:$Y,10,FALSE)</f>
        <v>84</v>
      </c>
      <c r="T1251" s="25">
        <f>VLOOKUP($A1251,Database!$A:$Y,11,FALSE)</f>
        <v>113</v>
      </c>
      <c r="U1251" s="25">
        <f>VLOOKUP($A1251,Database!$A:$Y,12,FALSE)</f>
        <v>126</v>
      </c>
      <c r="V1251" s="25" t="str">
        <f>VLOOKUP(A1251,Database!A:M,13,FALSE)</f>
        <v>À venir</v>
      </c>
      <c r="W1251" s="25" t="str">
        <f>VLOOKUP($A1251,Database!$A:$Y,20,FALSE)</f>
        <v/>
      </c>
      <c r="X1251" s="25" t="str">
        <f>VLOOKUP($A1251,Database!$A:$Y,21,FALSE)</f>
        <v/>
      </c>
      <c r="Y1251" s="25" t="str">
        <f ca="1">IF(C1251&lt;NOW(),IF(AND(P1251&gt;Q1251,W1251&gt;X1251),S1251,IF(AND(P1251=Q1251,W1251=X1251),T1251,IF(AND(P1251&lt;Q1251,W1251&lt;X1251),U1251,0))),"")</f>
        <v/>
      </c>
      <c r="Z1251" s="25">
        <f>IF(AND(P1251=W1251,Q1251=X1251),1,0)</f>
        <v>1</v>
      </c>
      <c r="AA1251" s="25" t="str">
        <f>IF(Z1251=0,"",IF(ISBLANK(VLOOKUP(A1251,Database!A:AA,22,FALSE)),"",VLOOKUP(A1251,Database!A:AA,22,FALSE)))</f>
        <v>Exact</v>
      </c>
      <c r="AB1251" s="25">
        <f ca="1">IFERROR(IF(AND(Y1251&lt;&gt;"",OR(V1251="Terminé",V1251="En cours")),VLOOKUP(AA1251,Setup_ScoreExactBonus!A:D,4,FALSE),0),0)</f>
        <v>0</v>
      </c>
      <c r="AC1251" s="31" t="str">
        <f ca="1">IF(Y1251&lt;&gt;"", Y1251 + IF(Z1251=1,AB1251, 0), "")</f>
        <v/>
      </c>
      <c r="AD1251" s="31">
        <f ca="1">SUMIFS(AC$2:AC1251,D$2:D1251,D1251)*IF(R1251=0,1,2)</f>
        <v>0</v>
      </c>
    </row>
    <row r="1252" spans="1:30" x14ac:dyDescent="0.35">
      <c r="A1252" s="31">
        <f>IF(ISBLANK(B1252),"",COUNTIF(B$2:B1252,B1252))-1</f>
        <v>32</v>
      </c>
      <c r="B1252" s="31">
        <v>3</v>
      </c>
      <c r="C1252" s="10">
        <f>VLOOKUP($A1252,Database!$A:$Y,7,FALSE)</f>
        <v>46193.208333333336</v>
      </c>
      <c r="D1252" s="31" t="str">
        <f>VLOOKUP(Pronostics!$B1252,Setup_MPP!$A:$G,3,FALSE)</f>
        <v>PasMetalleux</v>
      </c>
      <c r="E1252" s="31" t="str">
        <f>VLOOKUP(Pronostics!$B1252,Setup_MPP!$A:$G,2,FALSE)</f>
        <v>Elwenn JOUBREL</v>
      </c>
      <c r="F1252" s="31" t="str">
        <f>VLOOKUP($B1252,Setup_MPP!$A:$E,4,FALSE)</f>
        <v>#F5C7FC</v>
      </c>
      <c r="G1252" s="31" t="str">
        <f>VLOOKUP($B1252,Setup_MPP!$A:$E,5,FALSE)</f>
        <v>#C489CF</v>
      </c>
      <c r="H1252" s="31" t="str">
        <f>IFERROR(IF(AND(A1252&gt;=1,A1252&lt;=104),VLOOKUP($A1252,Location!$A:$J,6,FALSE),IF(A1252=0,"Avant l'ouverture",IF(OR(A1252=105,A1252=106),"Bonus"))),"")</f>
        <v>Tour 2</v>
      </c>
      <c r="I1252" s="31" t="str">
        <f>IF(LEFT(H1252,4)="Tour",VLOOKUP(A1252,Database!$A:$C,3,FALSE),"")</f>
        <v>D</v>
      </c>
      <c r="J1252" s="31" t="str">
        <f>VLOOKUP($A1252,Location!$A:$J,7,FALSE)</f>
        <v>Turquie</v>
      </c>
      <c r="K1252" s="31" t="str">
        <f>IFERROR(VLOOKUP(J1252,Setup_Team!$B:$C,2,FALSE), "TDB")</f>
        <v>TUR</v>
      </c>
      <c r="L1252" s="31" t="str">
        <f>VLOOKUP($A1252,Location!$A:$J,8,FALSE)</f>
        <v>Paraguay</v>
      </c>
      <c r="M1252" s="31" t="str">
        <f>IFERROR(VLOOKUP(L1252,Setup_Team!$B:$C,2,FALSE), "TDB")</f>
        <v>PRY</v>
      </c>
      <c r="N1252" s="31" t="str">
        <f>VLOOKUP($A1252,Location!$A:$J,9,FALSE)</f>
        <v>Santa Clara, Californie</v>
      </c>
      <c r="O1252" s="31" t="str">
        <f>VLOOKUP($A1252,Location!$A:$J,10,FALSE)</f>
        <v>Levi's Stadium</v>
      </c>
      <c r="R1252" s="31">
        <v>0</v>
      </c>
      <c r="S1252" s="25">
        <f>VLOOKUP($A1252,Database!$A:$Y,10,FALSE)</f>
        <v>84</v>
      </c>
      <c r="T1252" s="25">
        <f>VLOOKUP($A1252,Database!$A:$Y,11,FALSE)</f>
        <v>113</v>
      </c>
      <c r="U1252" s="25">
        <f>VLOOKUP($A1252,Database!$A:$Y,12,FALSE)</f>
        <v>126</v>
      </c>
      <c r="V1252" s="25" t="str">
        <f>VLOOKUP(A1252,Database!A:M,13,FALSE)</f>
        <v>À venir</v>
      </c>
      <c r="W1252" s="25" t="str">
        <f>VLOOKUP($A1252,Database!$A:$Y,20,FALSE)</f>
        <v/>
      </c>
      <c r="X1252" s="25" t="str">
        <f>VLOOKUP($A1252,Database!$A:$Y,21,FALSE)</f>
        <v/>
      </c>
      <c r="Y1252" s="25" t="str">
        <f ca="1">IF(C1252&lt;NOW(),IF(AND(P1252&gt;Q1252,W1252&gt;X1252),S1252,IF(AND(P1252=Q1252,W1252=X1252),T1252,IF(AND(P1252&lt;Q1252,W1252&lt;X1252),U1252,0))),"")</f>
        <v/>
      </c>
      <c r="Z1252" s="25">
        <f>IF(AND(P1252=W1252,Q1252=X1252),1,0)</f>
        <v>1</v>
      </c>
      <c r="AA1252" s="25" t="str">
        <f>IF(Z1252=0,"",IF(ISBLANK(VLOOKUP(A1252,Database!A:AA,22,FALSE)),"",VLOOKUP(A1252,Database!A:AA,22,FALSE)))</f>
        <v>Exact</v>
      </c>
      <c r="AB1252" s="25">
        <f ca="1">IFERROR(IF(AND(Y1252&lt;&gt;"",OR(V1252="Terminé",V1252="En cours")),VLOOKUP(AA1252,Setup_ScoreExactBonus!A:D,4,FALSE),0),0)</f>
        <v>0</v>
      </c>
      <c r="AC1252" s="31" t="str">
        <f ca="1">IF(Y1252&lt;&gt;"", Y1252 + IF(Z1252=1,AB1252, 0), "")</f>
        <v/>
      </c>
      <c r="AD1252" s="31">
        <f ca="1">SUMIFS(AC$2:AC1252,D$2:D1252,D1252)*IF(R1252=0,1,2)</f>
        <v>0</v>
      </c>
    </row>
    <row r="1253" spans="1:30" x14ac:dyDescent="0.35">
      <c r="A1253" s="31">
        <f>IF(ISBLANK(B1253),"",COUNTIF(B$2:B1253,B1253))-1</f>
        <v>32</v>
      </c>
      <c r="B1253" s="31">
        <v>4</v>
      </c>
      <c r="C1253" s="10">
        <f>VLOOKUP($A1253,Database!$A:$Y,7,FALSE)</f>
        <v>46193.208333333336</v>
      </c>
      <c r="D1253" s="31" t="str">
        <f>VLOOKUP(Pronostics!$B1253,Setup_MPP!$A:$G,3,FALSE)</f>
        <v>Popo444</v>
      </c>
      <c r="E1253" s="31" t="str">
        <f>VLOOKUP(Pronostics!$B1253,Setup_MPP!$A:$G,2,FALSE)</f>
        <v>Pauline OLIVIER</v>
      </c>
      <c r="F1253" s="31" t="str">
        <f>VLOOKUP($B1253,Setup_MPP!$A:$E,4,FALSE)</f>
        <v>#A5EA7F</v>
      </c>
      <c r="G1253" s="31" t="str">
        <f>VLOOKUP($B1253,Setup_MPP!$A:$E,5,FALSE)</f>
        <v>#80C65A</v>
      </c>
      <c r="H1253" s="31" t="str">
        <f>IFERROR(IF(AND(A1253&gt;=1,A1253&lt;=104),VLOOKUP($A1253,Location!$A:$J,6,FALSE),IF(A1253=0,"Avant l'ouverture",IF(OR(A1253=105,A1253=106),"Bonus"))),"")</f>
        <v>Tour 2</v>
      </c>
      <c r="I1253" s="31" t="str">
        <f>IF(LEFT(H1253,4)="Tour",VLOOKUP(A1253,Database!$A:$C,3,FALSE),"")</f>
        <v>D</v>
      </c>
      <c r="J1253" s="31" t="str">
        <f>VLOOKUP($A1253,Location!$A:$J,7,FALSE)</f>
        <v>Turquie</v>
      </c>
      <c r="K1253" s="31" t="str">
        <f>IFERROR(VLOOKUP(J1253,Setup_Team!$B:$C,2,FALSE), "TDB")</f>
        <v>TUR</v>
      </c>
      <c r="L1253" s="31" t="str">
        <f>VLOOKUP($A1253,Location!$A:$J,8,FALSE)</f>
        <v>Paraguay</v>
      </c>
      <c r="M1253" s="31" t="str">
        <f>IFERROR(VLOOKUP(L1253,Setup_Team!$B:$C,2,FALSE), "TDB")</f>
        <v>PRY</v>
      </c>
      <c r="N1253" s="31" t="str">
        <f>VLOOKUP($A1253,Location!$A:$J,9,FALSE)</f>
        <v>Santa Clara, Californie</v>
      </c>
      <c r="O1253" s="31" t="str">
        <f>VLOOKUP($A1253,Location!$A:$J,10,FALSE)</f>
        <v>Levi's Stadium</v>
      </c>
      <c r="R1253" s="31">
        <v>0</v>
      </c>
      <c r="S1253" s="25">
        <f>VLOOKUP($A1253,Database!$A:$Y,10,FALSE)</f>
        <v>84</v>
      </c>
      <c r="T1253" s="25">
        <f>VLOOKUP($A1253,Database!$A:$Y,11,FALSE)</f>
        <v>113</v>
      </c>
      <c r="U1253" s="25">
        <f>VLOOKUP($A1253,Database!$A:$Y,12,FALSE)</f>
        <v>126</v>
      </c>
      <c r="V1253" s="25" t="str">
        <f>VLOOKUP(A1253,Database!A:M,13,FALSE)</f>
        <v>À venir</v>
      </c>
      <c r="W1253" s="25" t="str">
        <f>VLOOKUP($A1253,Database!$A:$Y,20,FALSE)</f>
        <v/>
      </c>
      <c r="X1253" s="25" t="str">
        <f>VLOOKUP($A1253,Database!$A:$Y,21,FALSE)</f>
        <v/>
      </c>
      <c r="Y1253" s="25" t="str">
        <f ca="1">IF(C1253&lt;NOW(),IF(AND(P1253&gt;Q1253,W1253&gt;X1253),S1253,IF(AND(P1253=Q1253,W1253=X1253),T1253,IF(AND(P1253&lt;Q1253,W1253&lt;X1253),U1253,0))),"")</f>
        <v/>
      </c>
      <c r="Z1253" s="25">
        <f>IF(AND(P1253=W1253,Q1253=X1253),1,0)</f>
        <v>1</v>
      </c>
      <c r="AA1253" s="25" t="str">
        <f>IF(Z1253=0,"",IF(ISBLANK(VLOOKUP(A1253,Database!A:AA,22,FALSE)),"",VLOOKUP(A1253,Database!A:AA,22,FALSE)))</f>
        <v>Exact</v>
      </c>
      <c r="AB1253" s="25">
        <f ca="1">IFERROR(IF(AND(Y1253&lt;&gt;"",OR(V1253="Terminé",V1253="En cours")),VLOOKUP(AA1253,Setup_ScoreExactBonus!A:D,4,FALSE),0),0)</f>
        <v>0</v>
      </c>
      <c r="AC1253" s="31" t="str">
        <f ca="1">IF(Y1253&lt;&gt;"", Y1253 + IF(Z1253=1,AB1253, 0), "")</f>
        <v/>
      </c>
      <c r="AD1253" s="31">
        <f ca="1">SUMIFS(AC$2:AC1253,D$2:D1253,D1253)*IF(R1253=0,1,2)</f>
        <v>0</v>
      </c>
    </row>
    <row r="1254" spans="1:30" x14ac:dyDescent="0.35">
      <c r="A1254" s="31">
        <f>IF(ISBLANK(B1254),"",COUNTIF(B$2:B1254,B1254))-1</f>
        <v>32</v>
      </c>
      <c r="B1254" s="31">
        <v>5</v>
      </c>
      <c r="C1254" s="10">
        <f>VLOOKUP($A1254,Database!$A:$Y,7,FALSE)</f>
        <v>46193.208333333336</v>
      </c>
      <c r="D1254" s="31" t="str">
        <f>VLOOKUP(Pronostics!$B1254,Setup_MPP!$A:$G,3,FALSE)</f>
        <v>_Jujul</v>
      </c>
      <c r="E1254" s="31" t="str">
        <f>VLOOKUP(Pronostics!$B1254,Setup_MPP!$A:$G,2,FALSE)</f>
        <v>Julie BOISSIERE</v>
      </c>
      <c r="F1254" s="31" t="str">
        <f>VLOOKUP($B1254,Setup_MPP!$A:$E,4,FALSE)</f>
        <v>#D890FF</v>
      </c>
      <c r="G1254" s="31" t="str">
        <f>VLOOKUP($B1254,Setup_MPP!$A:$E,5,FALSE)</f>
        <v>#B750EF</v>
      </c>
      <c r="H1254" s="31" t="str">
        <f>IFERROR(IF(AND(A1254&gt;=1,A1254&lt;=104),VLOOKUP($A1254,Location!$A:$J,6,FALSE),IF(A1254=0,"Avant l'ouverture",IF(OR(A1254=105,A1254=106),"Bonus"))),"")</f>
        <v>Tour 2</v>
      </c>
      <c r="I1254" s="31" t="str">
        <f>IF(LEFT(H1254,4)="Tour",VLOOKUP(A1254,Database!$A:$C,3,FALSE),"")</f>
        <v>D</v>
      </c>
      <c r="J1254" s="31" t="str">
        <f>VLOOKUP($A1254,Location!$A:$J,7,FALSE)</f>
        <v>Turquie</v>
      </c>
      <c r="K1254" s="31" t="str">
        <f>IFERROR(VLOOKUP(J1254,Setup_Team!$B:$C,2,FALSE), "TDB")</f>
        <v>TUR</v>
      </c>
      <c r="L1254" s="31" t="str">
        <f>VLOOKUP($A1254,Location!$A:$J,8,FALSE)</f>
        <v>Paraguay</v>
      </c>
      <c r="M1254" s="31" t="str">
        <f>IFERROR(VLOOKUP(L1254,Setup_Team!$B:$C,2,FALSE), "TDB")</f>
        <v>PRY</v>
      </c>
      <c r="N1254" s="31" t="str">
        <f>VLOOKUP($A1254,Location!$A:$J,9,FALSE)</f>
        <v>Santa Clara, Californie</v>
      </c>
      <c r="O1254" s="31" t="str">
        <f>VLOOKUP($A1254,Location!$A:$J,10,FALSE)</f>
        <v>Levi's Stadium</v>
      </c>
      <c r="R1254" s="31">
        <v>0</v>
      </c>
      <c r="S1254" s="25">
        <f>VLOOKUP($A1254,Database!$A:$Y,10,FALSE)</f>
        <v>84</v>
      </c>
      <c r="T1254" s="25">
        <f>VLOOKUP($A1254,Database!$A:$Y,11,FALSE)</f>
        <v>113</v>
      </c>
      <c r="U1254" s="25">
        <f>VLOOKUP($A1254,Database!$A:$Y,12,FALSE)</f>
        <v>126</v>
      </c>
      <c r="V1254" s="25" t="str">
        <f>VLOOKUP(A1254,Database!A:M,13,FALSE)</f>
        <v>À venir</v>
      </c>
      <c r="W1254" s="25" t="str">
        <f>VLOOKUP($A1254,Database!$A:$Y,20,FALSE)</f>
        <v/>
      </c>
      <c r="X1254" s="25" t="str">
        <f>VLOOKUP($A1254,Database!$A:$Y,21,FALSE)</f>
        <v/>
      </c>
      <c r="Y1254" s="25" t="str">
        <f ca="1">IF(C1254&lt;NOW(),IF(AND(P1254&gt;Q1254,W1254&gt;X1254),S1254,IF(AND(P1254=Q1254,W1254=X1254),T1254,IF(AND(P1254&lt;Q1254,W1254&lt;X1254),U1254,0))),"")</f>
        <v/>
      </c>
      <c r="Z1254" s="25">
        <f>IF(AND(P1254=W1254,Q1254=X1254),1,0)</f>
        <v>1</v>
      </c>
      <c r="AA1254" s="25" t="str">
        <f>IF(Z1254=0,"",IF(ISBLANK(VLOOKUP(A1254,Database!A:AA,22,FALSE)),"",VLOOKUP(A1254,Database!A:AA,22,FALSE)))</f>
        <v>Exact</v>
      </c>
      <c r="AB1254" s="25">
        <f ca="1">IFERROR(IF(AND(Y1254&lt;&gt;"",OR(V1254="Terminé",V1254="En cours")),VLOOKUP(AA1254,Setup_ScoreExactBonus!A:D,4,FALSE),0),0)</f>
        <v>0</v>
      </c>
      <c r="AC1254" s="31" t="str">
        <f ca="1">IF(Y1254&lt;&gt;"", Y1254 + IF(Z1254=1,AB1254, 0), "")</f>
        <v/>
      </c>
      <c r="AD1254" s="31">
        <f ca="1">SUMIFS(AC$2:AC1254,D$2:D1254,D1254)*IF(R1254=0,1,2)</f>
        <v>0</v>
      </c>
    </row>
    <row r="1255" spans="1:30" x14ac:dyDescent="0.35">
      <c r="A1255" s="31">
        <f>IF(ISBLANK(B1255),"",COUNTIF(B$2:B1255,B1255))-1</f>
        <v>32</v>
      </c>
      <c r="B1255" s="31">
        <v>6</v>
      </c>
      <c r="C1255" s="10">
        <f>VLOOKUP($A1255,Database!$A:$Y,7,FALSE)</f>
        <v>46193.208333333336</v>
      </c>
      <c r="D1255" s="31" t="str">
        <f>VLOOKUP(Pronostics!$B1255,Setup_MPP!$A:$G,3,FALSE)</f>
        <v>Julay</v>
      </c>
      <c r="E1255" s="31" t="str">
        <f>VLOOKUP(Pronostics!$B1255,Setup_MPP!$A:$G,2,FALSE)</f>
        <v>Julie BOUCHARD</v>
      </c>
      <c r="F1255" s="31" t="str">
        <f>VLOOKUP($B1255,Setup_MPP!$A:$E,4,FALSE)</f>
        <v>#A6F7B1</v>
      </c>
      <c r="G1255" s="31" t="str">
        <f>VLOOKUP($B1255,Setup_MPP!$A:$E,5,FALSE)</f>
        <v>#6EC179</v>
      </c>
      <c r="H1255" s="31" t="str">
        <f>IFERROR(IF(AND(A1255&gt;=1,A1255&lt;=104),VLOOKUP($A1255,Location!$A:$J,6,FALSE),IF(A1255=0,"Avant l'ouverture",IF(OR(A1255=105,A1255=106),"Bonus"))),"")</f>
        <v>Tour 2</v>
      </c>
      <c r="I1255" s="31" t="str">
        <f>IF(LEFT(H1255,4)="Tour",VLOOKUP(A1255,Database!$A:$C,3,FALSE),"")</f>
        <v>D</v>
      </c>
      <c r="J1255" s="31" t="str">
        <f>VLOOKUP($A1255,Location!$A:$J,7,FALSE)</f>
        <v>Turquie</v>
      </c>
      <c r="K1255" s="31" t="str">
        <f>IFERROR(VLOOKUP(J1255,Setup_Team!$B:$C,2,FALSE), "TDB")</f>
        <v>TUR</v>
      </c>
      <c r="L1255" s="31" t="str">
        <f>VLOOKUP($A1255,Location!$A:$J,8,FALSE)</f>
        <v>Paraguay</v>
      </c>
      <c r="M1255" s="31" t="str">
        <f>IFERROR(VLOOKUP(L1255,Setup_Team!$B:$C,2,FALSE), "TDB")</f>
        <v>PRY</v>
      </c>
      <c r="N1255" s="31" t="str">
        <f>VLOOKUP($A1255,Location!$A:$J,9,FALSE)</f>
        <v>Santa Clara, Californie</v>
      </c>
      <c r="O1255" s="31" t="str">
        <f>VLOOKUP($A1255,Location!$A:$J,10,FALSE)</f>
        <v>Levi's Stadium</v>
      </c>
      <c r="R1255" s="31">
        <v>0</v>
      </c>
      <c r="S1255" s="25">
        <f>VLOOKUP($A1255,Database!$A:$Y,10,FALSE)</f>
        <v>84</v>
      </c>
      <c r="T1255" s="25">
        <f>VLOOKUP($A1255,Database!$A:$Y,11,FALSE)</f>
        <v>113</v>
      </c>
      <c r="U1255" s="25">
        <f>VLOOKUP($A1255,Database!$A:$Y,12,FALSE)</f>
        <v>126</v>
      </c>
      <c r="V1255" s="25" t="str">
        <f>VLOOKUP(A1255,Database!A:M,13,FALSE)</f>
        <v>À venir</v>
      </c>
      <c r="W1255" s="25" t="str">
        <f>VLOOKUP($A1255,Database!$A:$Y,20,FALSE)</f>
        <v/>
      </c>
      <c r="X1255" s="25" t="str">
        <f>VLOOKUP($A1255,Database!$A:$Y,21,FALSE)</f>
        <v/>
      </c>
      <c r="Y1255" s="25" t="str">
        <f ca="1">IF(C1255&lt;NOW(),IF(AND(P1255&gt;Q1255,W1255&gt;X1255),S1255,IF(AND(P1255=Q1255,W1255=X1255),T1255,IF(AND(P1255&lt;Q1255,W1255&lt;X1255),U1255,0))),"")</f>
        <v/>
      </c>
      <c r="Z1255" s="25">
        <f>IF(AND(P1255=W1255,Q1255=X1255),1,0)</f>
        <v>1</v>
      </c>
      <c r="AA1255" s="25" t="str">
        <f>IF(Z1255=0,"",IF(ISBLANK(VLOOKUP(A1255,Database!A:AA,22,FALSE)),"",VLOOKUP(A1255,Database!A:AA,22,FALSE)))</f>
        <v>Exact</v>
      </c>
      <c r="AB1255" s="25">
        <f ca="1">IFERROR(IF(AND(Y1255&lt;&gt;"",OR(V1255="Terminé",V1255="En cours")),VLOOKUP(AA1255,Setup_ScoreExactBonus!A:D,4,FALSE),0),0)</f>
        <v>0</v>
      </c>
      <c r="AC1255" s="31" t="str">
        <f ca="1">IF(Y1255&lt;&gt;"", Y1255 + IF(Z1255=1,AB1255, 0), "")</f>
        <v/>
      </c>
      <c r="AD1255" s="31">
        <f ca="1">SUMIFS(AC$2:AC1255,D$2:D1255,D1255)*IF(R1255=0,1,2)</f>
        <v>0</v>
      </c>
    </row>
    <row r="1256" spans="1:30" x14ac:dyDescent="0.35">
      <c r="A1256" s="31">
        <f>IF(ISBLANK(B1256),"",COUNTIF(B$2:B1256,B1256))-1</f>
        <v>32</v>
      </c>
      <c r="B1256" s="31">
        <v>7</v>
      </c>
      <c r="C1256" s="10">
        <f>VLOOKUP($A1256,Database!$A:$Y,7,FALSE)</f>
        <v>46193.208333333336</v>
      </c>
      <c r="D1256" s="31" t="str">
        <f>VLOOKUP(Pronostics!$B1256,Setup_MPP!$A:$G,3,FALSE)</f>
        <v>__Vince__</v>
      </c>
      <c r="E1256" s="31" t="str">
        <f>VLOOKUP(Pronostics!$B1256,Setup_MPP!$A:$G,2,FALSE)</f>
        <v>Vincent FRAYSSE</v>
      </c>
      <c r="F1256" s="31" t="str">
        <f>VLOOKUP($B1256,Setup_MPP!$A:$E,4,FALSE)</f>
        <v>#B2EAE8</v>
      </c>
      <c r="G1256" s="31" t="str">
        <f>VLOOKUP($B1256,Setup_MPP!$A:$E,5,FALSE)</f>
        <v>#6CB4B1</v>
      </c>
      <c r="H1256" s="31" t="str">
        <f>IFERROR(IF(AND(A1256&gt;=1,A1256&lt;=104),VLOOKUP($A1256,Location!$A:$J,6,FALSE),IF(A1256=0,"Avant l'ouverture",IF(OR(A1256=105,A1256=106),"Bonus"))),"")</f>
        <v>Tour 2</v>
      </c>
      <c r="I1256" s="31" t="str">
        <f>IF(LEFT(H1256,4)="Tour",VLOOKUP(A1256,Database!$A:$C,3,FALSE),"")</f>
        <v>D</v>
      </c>
      <c r="J1256" s="31" t="str">
        <f>VLOOKUP($A1256,Location!$A:$J,7,FALSE)</f>
        <v>Turquie</v>
      </c>
      <c r="K1256" s="31" t="str">
        <f>IFERROR(VLOOKUP(J1256,Setup_Team!$B:$C,2,FALSE), "TDB")</f>
        <v>TUR</v>
      </c>
      <c r="L1256" s="31" t="str">
        <f>VLOOKUP($A1256,Location!$A:$J,8,FALSE)</f>
        <v>Paraguay</v>
      </c>
      <c r="M1256" s="31" t="str">
        <f>IFERROR(VLOOKUP(L1256,Setup_Team!$B:$C,2,FALSE), "TDB")</f>
        <v>PRY</v>
      </c>
      <c r="N1256" s="31" t="str">
        <f>VLOOKUP($A1256,Location!$A:$J,9,FALSE)</f>
        <v>Santa Clara, Californie</v>
      </c>
      <c r="O1256" s="31" t="str">
        <f>VLOOKUP($A1256,Location!$A:$J,10,FALSE)</f>
        <v>Levi's Stadium</v>
      </c>
      <c r="R1256" s="31">
        <v>0</v>
      </c>
      <c r="S1256" s="25">
        <f>VLOOKUP($A1256,Database!$A:$Y,10,FALSE)</f>
        <v>84</v>
      </c>
      <c r="T1256" s="25">
        <f>VLOOKUP($A1256,Database!$A:$Y,11,FALSE)</f>
        <v>113</v>
      </c>
      <c r="U1256" s="25">
        <f>VLOOKUP($A1256,Database!$A:$Y,12,FALSE)</f>
        <v>126</v>
      </c>
      <c r="V1256" s="25" t="str">
        <f>VLOOKUP(A1256,Database!A:M,13,FALSE)</f>
        <v>À venir</v>
      </c>
      <c r="W1256" s="25" t="str">
        <f>VLOOKUP($A1256,Database!$A:$Y,20,FALSE)</f>
        <v/>
      </c>
      <c r="X1256" s="25" t="str">
        <f>VLOOKUP($A1256,Database!$A:$Y,21,FALSE)</f>
        <v/>
      </c>
      <c r="Y1256" s="25" t="str">
        <f ca="1">IF(C1256&lt;NOW(),IF(AND(P1256&gt;Q1256,W1256&gt;X1256),S1256,IF(AND(P1256=Q1256,W1256=X1256),T1256,IF(AND(P1256&lt;Q1256,W1256&lt;X1256),U1256,0))),"")</f>
        <v/>
      </c>
      <c r="Z1256" s="25">
        <f>IF(AND(P1256=W1256,Q1256=X1256),1,0)</f>
        <v>1</v>
      </c>
      <c r="AA1256" s="25" t="str">
        <f>IF(Z1256=0,"",IF(ISBLANK(VLOOKUP(A1256,Database!A:AA,22,FALSE)),"",VLOOKUP(A1256,Database!A:AA,22,FALSE)))</f>
        <v>Exact</v>
      </c>
      <c r="AB1256" s="25">
        <f ca="1">IFERROR(IF(AND(Y1256&lt;&gt;"",OR(V1256="Terminé",V1256="En cours")),VLOOKUP(AA1256,Setup_ScoreExactBonus!A:D,4,FALSE),0),0)</f>
        <v>0</v>
      </c>
      <c r="AC1256" s="31" t="str">
        <f ca="1">IF(Y1256&lt;&gt;"", Y1256 + IF(Z1256=1,AB1256, 0), "")</f>
        <v/>
      </c>
      <c r="AD1256" s="31">
        <f ca="1">SUMIFS(AC$2:AC1256,D$2:D1256,D1256)*IF(R1256=0,1,2)</f>
        <v>0</v>
      </c>
    </row>
    <row r="1257" spans="1:30" x14ac:dyDescent="0.35">
      <c r="A1257" s="31">
        <f>IF(ISBLANK(B1257),"",COUNTIF(B$2:B1257,B1257))-1</f>
        <v>32</v>
      </c>
      <c r="B1257" s="31">
        <v>8</v>
      </c>
      <c r="C1257" s="10">
        <f>VLOOKUP($A1257,Database!$A:$Y,7,FALSE)</f>
        <v>46193.208333333336</v>
      </c>
      <c r="D1257" s="31" t="str">
        <f>VLOOKUP(Pronostics!$B1257,Setup_MPP!$A:$G,3,FALSE)</f>
        <v>Louuiiis</v>
      </c>
      <c r="E1257" s="31" t="str">
        <f>VLOOKUP(Pronostics!$B1257,Setup_MPP!$A:$G,2,FALSE)</f>
        <v>Louis HARLE</v>
      </c>
      <c r="F1257" s="31" t="str">
        <f>VLOOKUP($B1257,Setup_MPP!$A:$E,4,FALSE)</f>
        <v>#EEF7B1</v>
      </c>
      <c r="G1257" s="31" t="str">
        <f>VLOOKUP($B1257,Setup_MPP!$A:$E,5,FALSE)</f>
        <v>#C1CB7D</v>
      </c>
      <c r="H1257" s="31" t="str">
        <f>IFERROR(IF(AND(A1257&gt;=1,A1257&lt;=104),VLOOKUP($A1257,Location!$A:$J,6,FALSE),IF(A1257=0,"Avant l'ouverture",IF(OR(A1257=105,A1257=106),"Bonus"))),"")</f>
        <v>Tour 2</v>
      </c>
      <c r="I1257" s="31" t="str">
        <f>IF(LEFT(H1257,4)="Tour",VLOOKUP(A1257,Database!$A:$C,3,FALSE),"")</f>
        <v>D</v>
      </c>
      <c r="J1257" s="31" t="str">
        <f>VLOOKUP($A1257,Location!$A:$J,7,FALSE)</f>
        <v>Turquie</v>
      </c>
      <c r="K1257" s="31" t="str">
        <f>IFERROR(VLOOKUP(J1257,Setup_Team!$B:$C,2,FALSE), "TDB")</f>
        <v>TUR</v>
      </c>
      <c r="L1257" s="31" t="str">
        <f>VLOOKUP($A1257,Location!$A:$J,8,FALSE)</f>
        <v>Paraguay</v>
      </c>
      <c r="M1257" s="31" t="str">
        <f>IFERROR(VLOOKUP(L1257,Setup_Team!$B:$C,2,FALSE), "TDB")</f>
        <v>PRY</v>
      </c>
      <c r="N1257" s="31" t="str">
        <f>VLOOKUP($A1257,Location!$A:$J,9,FALSE)</f>
        <v>Santa Clara, Californie</v>
      </c>
      <c r="O1257" s="31" t="str">
        <f>VLOOKUP($A1257,Location!$A:$J,10,FALSE)</f>
        <v>Levi's Stadium</v>
      </c>
      <c r="R1257" s="31">
        <v>0</v>
      </c>
      <c r="S1257" s="25">
        <f>VLOOKUP($A1257,Database!$A:$Y,10,FALSE)</f>
        <v>84</v>
      </c>
      <c r="T1257" s="25">
        <f>VLOOKUP($A1257,Database!$A:$Y,11,FALSE)</f>
        <v>113</v>
      </c>
      <c r="U1257" s="25">
        <f>VLOOKUP($A1257,Database!$A:$Y,12,FALSE)</f>
        <v>126</v>
      </c>
      <c r="V1257" s="25" t="str">
        <f>VLOOKUP(A1257,Database!A:M,13,FALSE)</f>
        <v>À venir</v>
      </c>
      <c r="W1257" s="25" t="str">
        <f>VLOOKUP($A1257,Database!$A:$Y,20,FALSE)</f>
        <v/>
      </c>
      <c r="X1257" s="25" t="str">
        <f>VLOOKUP($A1257,Database!$A:$Y,21,FALSE)</f>
        <v/>
      </c>
      <c r="Y1257" s="25" t="str">
        <f ca="1">IF(C1257&lt;NOW(),IF(AND(P1257&gt;Q1257,W1257&gt;X1257),S1257,IF(AND(P1257=Q1257,W1257=X1257),T1257,IF(AND(P1257&lt;Q1257,W1257&lt;X1257),U1257,0))),"")</f>
        <v/>
      </c>
      <c r="Z1257" s="25">
        <f>IF(AND(P1257=W1257,Q1257=X1257),1,0)</f>
        <v>1</v>
      </c>
      <c r="AA1257" s="25" t="str">
        <f>IF(Z1257=0,"",IF(ISBLANK(VLOOKUP(A1257,Database!A:AA,22,FALSE)),"",VLOOKUP(A1257,Database!A:AA,22,FALSE)))</f>
        <v>Exact</v>
      </c>
      <c r="AB1257" s="25">
        <f ca="1">IFERROR(IF(AND(Y1257&lt;&gt;"",OR(V1257="Terminé",V1257="En cours")),VLOOKUP(AA1257,Setup_ScoreExactBonus!A:D,4,FALSE),0),0)</f>
        <v>0</v>
      </c>
      <c r="AC1257" s="31" t="str">
        <f ca="1">IF(Y1257&lt;&gt;"", Y1257 + IF(Z1257=1,AB1257, 0), "")</f>
        <v/>
      </c>
      <c r="AD1257" s="31">
        <f ca="1">SUMIFS(AC$2:AC1257,D$2:D1257,D1257)*IF(R1257=0,1,2)</f>
        <v>0</v>
      </c>
    </row>
    <row r="1258" spans="1:30" x14ac:dyDescent="0.35">
      <c r="A1258" s="31">
        <f>IF(ISBLANK(B1258),"",COUNTIF(B$2:B1258,B1258))-1</f>
        <v>32</v>
      </c>
      <c r="B1258" s="31">
        <v>9</v>
      </c>
      <c r="C1258" s="10">
        <f>VLOOKUP($A1258,Database!$A:$Y,7,FALSE)</f>
        <v>46193.208333333336</v>
      </c>
      <c r="D1258" s="31" t="str">
        <f>VLOOKUP(Pronostics!$B1258,Setup_MPP!$A:$G,3,FALSE)</f>
        <v>Aurelien_dqp</v>
      </c>
      <c r="E1258" s="31" t="str">
        <f>VLOOKUP(Pronostics!$B1258,Setup_MPP!$A:$G,2,FALSE)</f>
        <v>Aurélien DE POULPIQUET</v>
      </c>
      <c r="F1258" s="31" t="str">
        <f>VLOOKUP($B1258,Setup_MPP!$A:$E,4,FALSE)</f>
        <v>#F4EA9D</v>
      </c>
      <c r="G1258" s="31" t="str">
        <f>VLOOKUP($B1258,Setup_MPP!$A:$E,5,FALSE)</f>
        <v>#D2C458</v>
      </c>
      <c r="H1258" s="31" t="str">
        <f>IFERROR(IF(AND(A1258&gt;=1,A1258&lt;=104),VLOOKUP($A1258,Location!$A:$J,6,FALSE),IF(A1258=0,"Avant l'ouverture",IF(OR(A1258=105,A1258=106),"Bonus"))),"")</f>
        <v>Tour 2</v>
      </c>
      <c r="I1258" s="31" t="str">
        <f>IF(LEFT(H1258,4)="Tour",VLOOKUP(A1258,Database!$A:$C,3,FALSE),"")</f>
        <v>D</v>
      </c>
      <c r="J1258" s="31" t="str">
        <f>VLOOKUP($A1258,Location!$A:$J,7,FALSE)</f>
        <v>Turquie</v>
      </c>
      <c r="K1258" s="31" t="str">
        <f>IFERROR(VLOOKUP(J1258,Setup_Team!$B:$C,2,FALSE), "TDB")</f>
        <v>TUR</v>
      </c>
      <c r="L1258" s="31" t="str">
        <f>VLOOKUP($A1258,Location!$A:$J,8,FALSE)</f>
        <v>Paraguay</v>
      </c>
      <c r="M1258" s="31" t="str">
        <f>IFERROR(VLOOKUP(L1258,Setup_Team!$B:$C,2,FALSE), "TDB")</f>
        <v>PRY</v>
      </c>
      <c r="N1258" s="31" t="str">
        <f>VLOOKUP($A1258,Location!$A:$J,9,FALSE)</f>
        <v>Santa Clara, Californie</v>
      </c>
      <c r="O1258" s="31" t="str">
        <f>VLOOKUP($A1258,Location!$A:$J,10,FALSE)</f>
        <v>Levi's Stadium</v>
      </c>
      <c r="R1258" s="31">
        <v>0</v>
      </c>
      <c r="S1258" s="25">
        <f>VLOOKUP($A1258,Database!$A:$Y,10,FALSE)</f>
        <v>84</v>
      </c>
      <c r="T1258" s="25">
        <f>VLOOKUP($A1258,Database!$A:$Y,11,FALSE)</f>
        <v>113</v>
      </c>
      <c r="U1258" s="25">
        <f>VLOOKUP($A1258,Database!$A:$Y,12,FALSE)</f>
        <v>126</v>
      </c>
      <c r="V1258" s="25" t="str">
        <f>VLOOKUP(A1258,Database!A:M,13,FALSE)</f>
        <v>À venir</v>
      </c>
      <c r="W1258" s="25" t="str">
        <f>VLOOKUP($A1258,Database!$A:$Y,20,FALSE)</f>
        <v/>
      </c>
      <c r="X1258" s="25" t="str">
        <f>VLOOKUP($A1258,Database!$A:$Y,21,FALSE)</f>
        <v/>
      </c>
      <c r="Y1258" s="25" t="str">
        <f ca="1">IF(C1258&lt;NOW(),IF(AND(P1258&gt;Q1258,W1258&gt;X1258),S1258,IF(AND(P1258=Q1258,W1258=X1258),T1258,IF(AND(P1258&lt;Q1258,W1258&lt;X1258),U1258,0))),"")</f>
        <v/>
      </c>
      <c r="Z1258" s="25">
        <f>IF(AND(P1258=W1258,Q1258=X1258),1,0)</f>
        <v>1</v>
      </c>
      <c r="AA1258" s="25" t="str">
        <f>IF(Z1258=0,"",IF(ISBLANK(VLOOKUP(A1258,Database!A:AA,22,FALSE)),"",VLOOKUP(A1258,Database!A:AA,22,FALSE)))</f>
        <v>Exact</v>
      </c>
      <c r="AB1258" s="25">
        <f ca="1">IFERROR(IF(AND(Y1258&lt;&gt;"",OR(V1258="Terminé",V1258="En cours")),VLOOKUP(AA1258,Setup_ScoreExactBonus!A:D,4,FALSE),0),0)</f>
        <v>0</v>
      </c>
      <c r="AC1258" s="31" t="str">
        <f ca="1">IF(Y1258&lt;&gt;"", Y1258 + IF(Z1258=1,AB1258, 0), "")</f>
        <v/>
      </c>
      <c r="AD1258" s="31">
        <f ca="1">SUMIFS(AC$2:AC1258,D$2:D1258,D1258)*IF(R1258=0,1,2)</f>
        <v>0</v>
      </c>
    </row>
    <row r="1259" spans="1:30" x14ac:dyDescent="0.35">
      <c r="A1259" s="31">
        <f>IF(ISBLANK(B1259),"",COUNTIF(B$2:B1259,B1259))-1</f>
        <v>32</v>
      </c>
      <c r="B1259" s="31">
        <v>10</v>
      </c>
      <c r="C1259" s="10">
        <f>VLOOKUP($A1259,Database!$A:$Y,7,FALSE)</f>
        <v>46193.208333333336</v>
      </c>
      <c r="D1259" s="31" t="str">
        <f>VLOOKUP(Pronostics!$B1259,Setup_MPP!$A:$G,3,FALSE)</f>
        <v>RandomPaul</v>
      </c>
      <c r="E1259" s="31" t="str">
        <f>VLOOKUP(Pronostics!$B1259,Setup_MPP!$A:$G,2,FALSE)</f>
        <v>Paul MONTESINOS</v>
      </c>
      <c r="F1259" s="31" t="str">
        <f>VLOOKUP($B1259,Setup_MPP!$A:$E,4,FALSE)</f>
        <v>#C4B0FF</v>
      </c>
      <c r="G1259" s="31" t="str">
        <f>VLOOKUP($B1259,Setup_MPP!$A:$E,5,FALSE)</f>
        <v>#7F66C8</v>
      </c>
      <c r="H1259" s="31" t="str">
        <f>IFERROR(IF(AND(A1259&gt;=1,A1259&lt;=104),VLOOKUP($A1259,Location!$A:$J,6,FALSE),IF(A1259=0,"Avant l'ouverture",IF(OR(A1259=105,A1259=106),"Bonus"))),"")</f>
        <v>Tour 2</v>
      </c>
      <c r="I1259" s="31" t="str">
        <f>IF(LEFT(H1259,4)="Tour",VLOOKUP(A1259,Database!$A:$C,3,FALSE),"")</f>
        <v>D</v>
      </c>
      <c r="J1259" s="31" t="str">
        <f>VLOOKUP($A1259,Location!$A:$J,7,FALSE)</f>
        <v>Turquie</v>
      </c>
      <c r="K1259" s="31" t="str">
        <f>IFERROR(VLOOKUP(J1259,Setup_Team!$B:$C,2,FALSE), "TDB")</f>
        <v>TUR</v>
      </c>
      <c r="L1259" s="31" t="str">
        <f>VLOOKUP($A1259,Location!$A:$J,8,FALSE)</f>
        <v>Paraguay</v>
      </c>
      <c r="M1259" s="31" t="str">
        <f>IFERROR(VLOOKUP(L1259,Setup_Team!$B:$C,2,FALSE), "TDB")</f>
        <v>PRY</v>
      </c>
      <c r="N1259" s="31" t="str">
        <f>VLOOKUP($A1259,Location!$A:$J,9,FALSE)</f>
        <v>Santa Clara, Californie</v>
      </c>
      <c r="O1259" s="31" t="str">
        <f>VLOOKUP($A1259,Location!$A:$J,10,FALSE)</f>
        <v>Levi's Stadium</v>
      </c>
      <c r="R1259" s="31">
        <v>0</v>
      </c>
      <c r="S1259" s="25">
        <f>VLOOKUP($A1259,Database!$A:$Y,10,FALSE)</f>
        <v>84</v>
      </c>
      <c r="T1259" s="25">
        <f>VLOOKUP($A1259,Database!$A:$Y,11,FALSE)</f>
        <v>113</v>
      </c>
      <c r="U1259" s="25">
        <f>VLOOKUP($A1259,Database!$A:$Y,12,FALSE)</f>
        <v>126</v>
      </c>
      <c r="V1259" s="25" t="str">
        <f>VLOOKUP(A1259,Database!A:M,13,FALSE)</f>
        <v>À venir</v>
      </c>
      <c r="W1259" s="25" t="str">
        <f>VLOOKUP($A1259,Database!$A:$Y,20,FALSE)</f>
        <v/>
      </c>
      <c r="X1259" s="25" t="str">
        <f>VLOOKUP($A1259,Database!$A:$Y,21,FALSE)</f>
        <v/>
      </c>
      <c r="Y1259" s="25" t="str">
        <f ca="1">IF(C1259&lt;NOW(),IF(AND(P1259&gt;Q1259,W1259&gt;X1259),S1259,IF(AND(P1259=Q1259,W1259=X1259),T1259,IF(AND(P1259&lt;Q1259,W1259&lt;X1259),U1259,0))),"")</f>
        <v/>
      </c>
      <c r="Z1259" s="25">
        <f>IF(AND(P1259=W1259,Q1259=X1259),1,0)</f>
        <v>1</v>
      </c>
      <c r="AA1259" s="25" t="str">
        <f>IF(Z1259=0,"",IF(ISBLANK(VLOOKUP(A1259,Database!A:AA,22,FALSE)),"",VLOOKUP(A1259,Database!A:AA,22,FALSE)))</f>
        <v>Exact</v>
      </c>
      <c r="AB1259" s="25">
        <f ca="1">IFERROR(IF(AND(Y1259&lt;&gt;"",OR(V1259="Terminé",V1259="En cours")),VLOOKUP(AA1259,Setup_ScoreExactBonus!A:D,4,FALSE),0),0)</f>
        <v>0</v>
      </c>
      <c r="AC1259" s="31" t="str">
        <f ca="1">IF(Y1259&lt;&gt;"", Y1259 + IF(Z1259=1,AB1259, 0), "")</f>
        <v/>
      </c>
      <c r="AD1259" s="31">
        <f ca="1">SUMIFS(AC$2:AC1259,D$2:D1259,D1259)*IF(R1259=0,1,2)</f>
        <v>0</v>
      </c>
    </row>
    <row r="1260" spans="1:30" x14ac:dyDescent="0.35">
      <c r="A1260" s="31">
        <f>IF(ISBLANK(B1260),"",COUNTIF(B$2:B1260,B1260))-1</f>
        <v>32</v>
      </c>
      <c r="B1260" s="31">
        <v>11</v>
      </c>
      <c r="C1260" s="10">
        <f>VLOOKUP($A1260,Database!$A:$Y,7,FALSE)</f>
        <v>46193.208333333336</v>
      </c>
      <c r="D1260" s="31" t="str">
        <f>VLOOKUP(Pronostics!$B1260,Setup_MPP!$A:$G,3,FALSE)</f>
        <v>Kinsley#8SA6T</v>
      </c>
      <c r="E1260" s="31" t="str">
        <f>VLOOKUP(Pronostics!$B1260,Setup_MPP!$A:$G,2,FALSE)</f>
        <v>Kinsley ROQUE</v>
      </c>
      <c r="F1260" s="31" t="str">
        <f>VLOOKUP($B1260,Setup_MPP!$A:$E,4,FALSE)</f>
        <v>#CBEBBA</v>
      </c>
      <c r="G1260" s="31" t="str">
        <f>VLOOKUP($B1260,Setup_MPP!$A:$E,5,FALSE)</f>
        <v>#70BC6E</v>
      </c>
      <c r="H1260" s="31" t="str">
        <f>IFERROR(IF(AND(A1260&gt;=1,A1260&lt;=104),VLOOKUP($A1260,Location!$A:$J,6,FALSE),IF(A1260=0,"Avant l'ouverture",IF(OR(A1260=105,A1260=106),"Bonus"))),"")</f>
        <v>Tour 2</v>
      </c>
      <c r="I1260" s="31" t="str">
        <f>IF(LEFT(H1260,4)="Tour",VLOOKUP(A1260,Database!$A:$C,3,FALSE),"")</f>
        <v>D</v>
      </c>
      <c r="J1260" s="31" t="str">
        <f>VLOOKUP($A1260,Location!$A:$J,7,FALSE)</f>
        <v>Turquie</v>
      </c>
      <c r="K1260" s="31" t="str">
        <f>IFERROR(VLOOKUP(J1260,Setup_Team!$B:$C,2,FALSE), "TDB")</f>
        <v>TUR</v>
      </c>
      <c r="L1260" s="31" t="str">
        <f>VLOOKUP($A1260,Location!$A:$J,8,FALSE)</f>
        <v>Paraguay</v>
      </c>
      <c r="M1260" s="31" t="str">
        <f>IFERROR(VLOOKUP(L1260,Setup_Team!$B:$C,2,FALSE), "TDB")</f>
        <v>PRY</v>
      </c>
      <c r="N1260" s="31" t="str">
        <f>VLOOKUP($A1260,Location!$A:$J,9,FALSE)</f>
        <v>Santa Clara, Californie</v>
      </c>
      <c r="O1260" s="31" t="str">
        <f>VLOOKUP($A1260,Location!$A:$J,10,FALSE)</f>
        <v>Levi's Stadium</v>
      </c>
      <c r="R1260" s="31">
        <v>0</v>
      </c>
      <c r="S1260" s="25">
        <f>VLOOKUP($A1260,Database!$A:$Y,10,FALSE)</f>
        <v>84</v>
      </c>
      <c r="T1260" s="25">
        <f>VLOOKUP($A1260,Database!$A:$Y,11,FALSE)</f>
        <v>113</v>
      </c>
      <c r="U1260" s="25">
        <f>VLOOKUP($A1260,Database!$A:$Y,12,FALSE)</f>
        <v>126</v>
      </c>
      <c r="V1260" s="25" t="str">
        <f>VLOOKUP(A1260,Database!A:M,13,FALSE)</f>
        <v>À venir</v>
      </c>
      <c r="W1260" s="25" t="str">
        <f>VLOOKUP($A1260,Database!$A:$Y,20,FALSE)</f>
        <v/>
      </c>
      <c r="X1260" s="25" t="str">
        <f>VLOOKUP($A1260,Database!$A:$Y,21,FALSE)</f>
        <v/>
      </c>
      <c r="Y1260" s="25" t="str">
        <f ca="1">IF(C1260&lt;NOW(),IF(AND(P1260&gt;Q1260,W1260&gt;X1260),S1260,IF(AND(P1260=Q1260,W1260=X1260),T1260,IF(AND(P1260&lt;Q1260,W1260&lt;X1260),U1260,0))),"")</f>
        <v/>
      </c>
      <c r="Z1260" s="25">
        <f>IF(AND(P1260=W1260,Q1260=X1260),1,0)</f>
        <v>1</v>
      </c>
      <c r="AA1260" s="25" t="str">
        <f>IF(Z1260=0,"",IF(ISBLANK(VLOOKUP(A1260,Database!A:AA,22,FALSE)),"",VLOOKUP(A1260,Database!A:AA,22,FALSE)))</f>
        <v>Exact</v>
      </c>
      <c r="AB1260" s="25">
        <f ca="1">IFERROR(IF(AND(Y1260&lt;&gt;"",OR(V1260="Terminé",V1260="En cours")),VLOOKUP(AA1260,Setup_ScoreExactBonus!A:D,4,FALSE),0),0)</f>
        <v>0</v>
      </c>
      <c r="AC1260" s="31" t="str">
        <f ca="1">IF(Y1260&lt;&gt;"", Y1260 + IF(Z1260=1,AB1260, 0), "")</f>
        <v/>
      </c>
      <c r="AD1260" s="31">
        <f ca="1">SUMIFS(AC$2:AC1260,D$2:D1260,D1260)*IF(R1260=0,1,2)</f>
        <v>0</v>
      </c>
    </row>
    <row r="1261" spans="1:30" x14ac:dyDescent="0.35">
      <c r="A1261" s="31">
        <f>IF(ISBLANK(B1261),"",COUNTIF(B$2:B1261,B1261))-1</f>
        <v>32</v>
      </c>
      <c r="B1261" s="31">
        <v>12</v>
      </c>
      <c r="C1261" s="10">
        <f>VLOOKUP($A1261,Database!$A:$Y,7,FALSE)</f>
        <v>46193.208333333336</v>
      </c>
      <c r="D1261" s="31" t="str">
        <f>VLOOKUP(Pronostics!$B1261,Setup_MPP!$A:$G,3,FALSE)</f>
        <v>Jaouad1</v>
      </c>
      <c r="E1261" s="31" t="str">
        <f>VLOOKUP(Pronostics!$B1261,Setup_MPP!$A:$G,2,FALSE)</f>
        <v>Jaouad SETTI</v>
      </c>
      <c r="F1261" s="31" t="str">
        <f>VLOOKUP($B1261,Setup_MPP!$A:$E,4,FALSE)</f>
        <v>#C2D4FF</v>
      </c>
      <c r="G1261" s="31" t="str">
        <f>VLOOKUP($B1261,Setup_MPP!$A:$E,5,FALSE)</f>
        <v>#6586D5</v>
      </c>
      <c r="H1261" s="31" t="str">
        <f>IFERROR(IF(AND(A1261&gt;=1,A1261&lt;=104),VLOOKUP($A1261,Location!$A:$J,6,FALSE),IF(A1261=0,"Avant l'ouverture",IF(OR(A1261=105,A1261=106),"Bonus"))),"")</f>
        <v>Tour 2</v>
      </c>
      <c r="I1261" s="31" t="str">
        <f>IF(LEFT(H1261,4)="Tour",VLOOKUP(A1261,Database!$A:$C,3,FALSE),"")</f>
        <v>D</v>
      </c>
      <c r="J1261" s="31" t="str">
        <f>VLOOKUP($A1261,Location!$A:$J,7,FALSE)</f>
        <v>Turquie</v>
      </c>
      <c r="K1261" s="31" t="str">
        <f>IFERROR(VLOOKUP(J1261,Setup_Team!$B:$C,2,FALSE), "TDB")</f>
        <v>TUR</v>
      </c>
      <c r="L1261" s="31" t="str">
        <f>VLOOKUP($A1261,Location!$A:$J,8,FALSE)</f>
        <v>Paraguay</v>
      </c>
      <c r="M1261" s="31" t="str">
        <f>IFERROR(VLOOKUP(L1261,Setup_Team!$B:$C,2,FALSE), "TDB")</f>
        <v>PRY</v>
      </c>
      <c r="N1261" s="31" t="str">
        <f>VLOOKUP($A1261,Location!$A:$J,9,FALSE)</f>
        <v>Santa Clara, Californie</v>
      </c>
      <c r="O1261" s="31" t="str">
        <f>VLOOKUP($A1261,Location!$A:$J,10,FALSE)</f>
        <v>Levi's Stadium</v>
      </c>
      <c r="R1261" s="31">
        <v>0</v>
      </c>
      <c r="S1261" s="25">
        <f>VLOOKUP($A1261,Database!$A:$Y,10,FALSE)</f>
        <v>84</v>
      </c>
      <c r="T1261" s="25">
        <f>VLOOKUP($A1261,Database!$A:$Y,11,FALSE)</f>
        <v>113</v>
      </c>
      <c r="U1261" s="25">
        <f>VLOOKUP($A1261,Database!$A:$Y,12,FALSE)</f>
        <v>126</v>
      </c>
      <c r="V1261" s="25" t="str">
        <f>VLOOKUP(A1261,Database!A:M,13,FALSE)</f>
        <v>À venir</v>
      </c>
      <c r="W1261" s="25" t="str">
        <f>VLOOKUP($A1261,Database!$A:$Y,20,FALSE)</f>
        <v/>
      </c>
      <c r="X1261" s="25" t="str">
        <f>VLOOKUP($A1261,Database!$A:$Y,21,FALSE)</f>
        <v/>
      </c>
      <c r="Y1261" s="25" t="str">
        <f ca="1">IF(C1261&lt;NOW(),IF(AND(P1261&gt;Q1261,W1261&gt;X1261),S1261,IF(AND(P1261=Q1261,W1261=X1261),T1261,IF(AND(P1261&lt;Q1261,W1261&lt;X1261),U1261,0))),"")</f>
        <v/>
      </c>
      <c r="Z1261" s="25">
        <f>IF(AND(P1261=W1261,Q1261=X1261),1,0)</f>
        <v>1</v>
      </c>
      <c r="AA1261" s="25" t="str">
        <f>IF(Z1261=0,"",IF(ISBLANK(VLOOKUP(A1261,Database!A:AA,22,FALSE)),"",VLOOKUP(A1261,Database!A:AA,22,FALSE)))</f>
        <v>Exact</v>
      </c>
      <c r="AB1261" s="25">
        <f ca="1">IFERROR(IF(AND(Y1261&lt;&gt;"",OR(V1261="Terminé",V1261="En cours")),VLOOKUP(AA1261,Setup_ScoreExactBonus!A:D,4,FALSE),0),0)</f>
        <v>0</v>
      </c>
      <c r="AC1261" s="31" t="str">
        <f ca="1">IF(Y1261&lt;&gt;"", Y1261 + IF(Z1261=1,AB1261, 0), "")</f>
        <v/>
      </c>
      <c r="AD1261" s="31">
        <f ca="1">SUMIFS(AC$2:AC1261,D$2:D1261,D1261)*IF(R1261=0,1,2)</f>
        <v>0</v>
      </c>
    </row>
    <row r="1262" spans="1:30" x14ac:dyDescent="0.35">
      <c r="A1262" s="31">
        <f>IF(ISBLANK(B1262),"",COUNTIF(B$2:B1262,B1262))-1</f>
        <v>32</v>
      </c>
      <c r="B1262" s="31">
        <v>13</v>
      </c>
      <c r="C1262" s="10">
        <f>VLOOKUP($A1262,Database!$A:$Y,7,FALSE)</f>
        <v>46193.208333333336</v>
      </c>
      <c r="D1262" s="31" t="str">
        <f>VLOOKUP(Pronostics!$B1262,Setup_MPP!$A:$G,3,FALSE)</f>
        <v>Julien_I</v>
      </c>
      <c r="E1262" s="31" t="str">
        <f>VLOOKUP(Pronostics!$B1262,Setup_MPP!$A:$G,2,FALSE)</f>
        <v>Julien INGE</v>
      </c>
      <c r="F1262" s="31" t="str">
        <f>VLOOKUP($B1262,Setup_MPP!$A:$E,4,FALSE)</f>
        <v>#C1E0EF</v>
      </c>
      <c r="G1262" s="31" t="str">
        <f>VLOOKUP($B1262,Setup_MPP!$A:$E,5,FALSE)</f>
        <v>#4F91B2</v>
      </c>
      <c r="H1262" s="31" t="str">
        <f>IFERROR(IF(AND(A1262&gt;=1,A1262&lt;=104),VLOOKUP($A1262,Location!$A:$J,6,FALSE),IF(A1262=0,"Avant l'ouverture",IF(OR(A1262=105,A1262=106),"Bonus"))),"")</f>
        <v>Tour 2</v>
      </c>
      <c r="I1262" s="31" t="str">
        <f>IF(LEFT(H1262,4)="Tour",VLOOKUP(A1262,Database!$A:$C,3,FALSE),"")</f>
        <v>D</v>
      </c>
      <c r="J1262" s="31" t="str">
        <f>VLOOKUP($A1262,Location!$A:$J,7,FALSE)</f>
        <v>Turquie</v>
      </c>
      <c r="K1262" s="31" t="str">
        <f>IFERROR(VLOOKUP(J1262,Setup_Team!$B:$C,2,FALSE), "TDB")</f>
        <v>TUR</v>
      </c>
      <c r="L1262" s="31" t="str">
        <f>VLOOKUP($A1262,Location!$A:$J,8,FALSE)</f>
        <v>Paraguay</v>
      </c>
      <c r="M1262" s="31" t="str">
        <f>IFERROR(VLOOKUP(L1262,Setup_Team!$B:$C,2,FALSE), "TDB")</f>
        <v>PRY</v>
      </c>
      <c r="N1262" s="31" t="str">
        <f>VLOOKUP($A1262,Location!$A:$J,9,FALSE)</f>
        <v>Santa Clara, Californie</v>
      </c>
      <c r="O1262" s="31" t="str">
        <f>VLOOKUP($A1262,Location!$A:$J,10,FALSE)</f>
        <v>Levi's Stadium</v>
      </c>
      <c r="R1262" s="31">
        <v>0</v>
      </c>
      <c r="S1262" s="25">
        <f>VLOOKUP($A1262,Database!$A:$Y,10,FALSE)</f>
        <v>84</v>
      </c>
      <c r="T1262" s="25">
        <f>VLOOKUP($A1262,Database!$A:$Y,11,FALSE)</f>
        <v>113</v>
      </c>
      <c r="U1262" s="25">
        <f>VLOOKUP($A1262,Database!$A:$Y,12,FALSE)</f>
        <v>126</v>
      </c>
      <c r="V1262" s="25" t="str">
        <f>VLOOKUP(A1262,Database!A:M,13,FALSE)</f>
        <v>À venir</v>
      </c>
      <c r="W1262" s="25" t="str">
        <f>VLOOKUP($A1262,Database!$A:$Y,20,FALSE)</f>
        <v/>
      </c>
      <c r="X1262" s="25" t="str">
        <f>VLOOKUP($A1262,Database!$A:$Y,21,FALSE)</f>
        <v/>
      </c>
      <c r="Y1262" s="25" t="str">
        <f ca="1">IF(C1262&lt;NOW(),IF(AND(P1262&gt;Q1262,W1262&gt;X1262),S1262,IF(AND(P1262=Q1262,W1262=X1262),T1262,IF(AND(P1262&lt;Q1262,W1262&lt;X1262),U1262,0))),"")</f>
        <v/>
      </c>
      <c r="Z1262" s="25">
        <f>IF(AND(P1262=W1262,Q1262=X1262),1,0)</f>
        <v>1</v>
      </c>
      <c r="AA1262" s="25" t="str">
        <f>IF(Z1262=0,"",IF(ISBLANK(VLOOKUP(A1262,Database!A:AA,22,FALSE)),"",VLOOKUP(A1262,Database!A:AA,22,FALSE)))</f>
        <v>Exact</v>
      </c>
      <c r="AB1262" s="25">
        <f ca="1">IFERROR(IF(AND(Y1262&lt;&gt;"",OR(V1262="Terminé",V1262="En cours")),VLOOKUP(AA1262,Setup_ScoreExactBonus!A:D,4,FALSE),0),0)</f>
        <v>0</v>
      </c>
      <c r="AC1262" s="31" t="str">
        <f ca="1">IF(Y1262&lt;&gt;"", Y1262 + IF(Z1262=1,AB1262, 0), "")</f>
        <v/>
      </c>
      <c r="AD1262" s="31">
        <f ca="1">SUMIFS(AC$2:AC1262,D$2:D1262,D1262)*IF(R1262=0,1,2)</f>
        <v>0</v>
      </c>
    </row>
    <row r="1263" spans="1:30" x14ac:dyDescent="0.35">
      <c r="A1263" s="31">
        <f>IF(ISBLANK(B1263),"",COUNTIF(B$2:B1263,B1263))-1</f>
        <v>32</v>
      </c>
      <c r="B1263" s="31">
        <v>14</v>
      </c>
      <c r="C1263" s="10">
        <f>VLOOKUP($A1263,Database!$A:$Y,7,FALSE)</f>
        <v>46193.208333333336</v>
      </c>
      <c r="D1263" s="31" t="str">
        <f>VLOOKUP(Pronostics!$B1263,Setup_MPP!$A:$G,3,FALSE)</f>
        <v>MarieEYT</v>
      </c>
      <c r="E1263" s="31" t="str">
        <f>VLOOKUP(Pronostics!$B1263,Setup_MPP!$A:$G,2,FALSE)</f>
        <v>Marie EXBRAYAT</v>
      </c>
      <c r="F1263" s="31" t="str">
        <f>VLOOKUP($B1263,Setup_MPP!$A:$E,4,FALSE)</f>
        <v>#FFAFD2</v>
      </c>
      <c r="G1263" s="31" t="str">
        <f>VLOOKUP($B1263,Setup_MPP!$A:$E,5,FALSE)</f>
        <v>#F2589B</v>
      </c>
      <c r="H1263" s="31" t="str">
        <f>IFERROR(IF(AND(A1263&gt;=1,A1263&lt;=104),VLOOKUP($A1263,Location!$A:$J,6,FALSE),IF(A1263=0,"Avant l'ouverture",IF(OR(A1263=105,A1263=106),"Bonus"))),"")</f>
        <v>Tour 2</v>
      </c>
      <c r="I1263" s="31" t="str">
        <f>IF(LEFT(H1263,4)="Tour",VLOOKUP(A1263,Database!$A:$C,3,FALSE),"")</f>
        <v>D</v>
      </c>
      <c r="J1263" s="31" t="str">
        <f>VLOOKUP($A1263,Location!$A:$J,7,FALSE)</f>
        <v>Turquie</v>
      </c>
      <c r="K1263" s="31" t="str">
        <f>IFERROR(VLOOKUP(J1263,Setup_Team!$B:$C,2,FALSE), "TDB")</f>
        <v>TUR</v>
      </c>
      <c r="L1263" s="31" t="str">
        <f>VLOOKUP($A1263,Location!$A:$J,8,FALSE)</f>
        <v>Paraguay</v>
      </c>
      <c r="M1263" s="31" t="str">
        <f>IFERROR(VLOOKUP(L1263,Setup_Team!$B:$C,2,FALSE), "TDB")</f>
        <v>PRY</v>
      </c>
      <c r="N1263" s="31" t="str">
        <f>VLOOKUP($A1263,Location!$A:$J,9,FALSE)</f>
        <v>Santa Clara, Californie</v>
      </c>
      <c r="O1263" s="31" t="str">
        <f>VLOOKUP($A1263,Location!$A:$J,10,FALSE)</f>
        <v>Levi's Stadium</v>
      </c>
      <c r="R1263" s="31">
        <v>0</v>
      </c>
      <c r="S1263" s="25">
        <f>VLOOKUP($A1263,Database!$A:$Y,10,FALSE)</f>
        <v>84</v>
      </c>
      <c r="T1263" s="25">
        <f>VLOOKUP($A1263,Database!$A:$Y,11,FALSE)</f>
        <v>113</v>
      </c>
      <c r="U1263" s="25">
        <f>VLOOKUP($A1263,Database!$A:$Y,12,FALSE)</f>
        <v>126</v>
      </c>
      <c r="V1263" s="25" t="str">
        <f>VLOOKUP(A1263,Database!A:M,13,FALSE)</f>
        <v>À venir</v>
      </c>
      <c r="W1263" s="25" t="str">
        <f>VLOOKUP($A1263,Database!$A:$Y,20,FALSE)</f>
        <v/>
      </c>
      <c r="X1263" s="25" t="str">
        <f>VLOOKUP($A1263,Database!$A:$Y,21,FALSE)</f>
        <v/>
      </c>
      <c r="Y1263" s="25" t="str">
        <f ca="1">IF(C1263&lt;NOW(),IF(AND(P1263&gt;Q1263,W1263&gt;X1263),S1263,IF(AND(P1263=Q1263,W1263=X1263),T1263,IF(AND(P1263&lt;Q1263,W1263&lt;X1263),U1263,0))),"")</f>
        <v/>
      </c>
      <c r="Z1263" s="25">
        <f>IF(AND(P1263=W1263,Q1263=X1263),1,0)</f>
        <v>1</v>
      </c>
      <c r="AA1263" s="25" t="str">
        <f>IF(Z1263=0,"",IF(ISBLANK(VLOOKUP(A1263,Database!A:AA,22,FALSE)),"",VLOOKUP(A1263,Database!A:AA,22,FALSE)))</f>
        <v>Exact</v>
      </c>
      <c r="AB1263" s="25">
        <f ca="1">IFERROR(IF(AND(Y1263&lt;&gt;"",OR(V1263="Terminé",V1263="En cours")),VLOOKUP(AA1263,Setup_ScoreExactBonus!A:D,4,FALSE),0),0)</f>
        <v>0</v>
      </c>
      <c r="AC1263" s="31" t="str">
        <f ca="1">IF(Y1263&lt;&gt;"", Y1263 + IF(Z1263=1,AB1263, 0), "")</f>
        <v/>
      </c>
      <c r="AD1263" s="31">
        <f ca="1">SUMIFS(AC$2:AC1263,D$2:D1263,D1263)*IF(R1263=0,1,2)</f>
        <v>0</v>
      </c>
    </row>
    <row r="1264" spans="1:30" x14ac:dyDescent="0.35">
      <c r="A1264" s="31">
        <f>IF(ISBLANK(B1264),"",COUNTIF(B$2:B1264,B1264))-1</f>
        <v>32</v>
      </c>
      <c r="B1264" s="31">
        <v>15</v>
      </c>
      <c r="C1264" s="10">
        <f>VLOOKUP($A1264,Database!$A:$Y,7,FALSE)</f>
        <v>46193.208333333336</v>
      </c>
      <c r="D1264" s="31" t="str">
        <f>VLOOKUP(Pronostics!$B1264,Setup_MPP!$A:$G,3,FALSE)</f>
        <v>Amine#8UL9R</v>
      </c>
      <c r="E1264" s="31" t="str">
        <f>VLOOKUP(Pronostics!$B1264,Setup_MPP!$A:$G,2,FALSE)</f>
        <v>Amine ZARROUKI</v>
      </c>
      <c r="F1264" s="31" t="str">
        <f>VLOOKUP($B1264,Setup_MPP!$A:$E,4,FALSE)</f>
        <v>#FF9898</v>
      </c>
      <c r="G1264" s="31" t="str">
        <f>VLOOKUP($B1264,Setup_MPP!$A:$E,5,FALSE)</f>
        <v>#FF5D5D</v>
      </c>
      <c r="H1264" s="31" t="str">
        <f>IFERROR(IF(AND(A1264&gt;=1,A1264&lt;=104),VLOOKUP($A1264,Location!$A:$J,6,FALSE),IF(A1264=0,"Avant l'ouverture",IF(OR(A1264=105,A1264=106),"Bonus"))),"")</f>
        <v>Tour 2</v>
      </c>
      <c r="I1264" s="31" t="str">
        <f>IF(LEFT(H1264,4)="Tour",VLOOKUP(A1264,Database!$A:$C,3,FALSE),"")</f>
        <v>D</v>
      </c>
      <c r="J1264" s="31" t="str">
        <f>VLOOKUP($A1264,Location!$A:$J,7,FALSE)</f>
        <v>Turquie</v>
      </c>
      <c r="K1264" s="31" t="str">
        <f>IFERROR(VLOOKUP(J1264,Setup_Team!$B:$C,2,FALSE), "TDB")</f>
        <v>TUR</v>
      </c>
      <c r="L1264" s="31" t="str">
        <f>VLOOKUP($A1264,Location!$A:$J,8,FALSE)</f>
        <v>Paraguay</v>
      </c>
      <c r="M1264" s="31" t="str">
        <f>IFERROR(VLOOKUP(L1264,Setup_Team!$B:$C,2,FALSE), "TDB")</f>
        <v>PRY</v>
      </c>
      <c r="N1264" s="31" t="str">
        <f>VLOOKUP($A1264,Location!$A:$J,9,FALSE)</f>
        <v>Santa Clara, Californie</v>
      </c>
      <c r="O1264" s="31" t="str">
        <f>VLOOKUP($A1264,Location!$A:$J,10,FALSE)</f>
        <v>Levi's Stadium</v>
      </c>
      <c r="R1264" s="31">
        <v>0</v>
      </c>
      <c r="S1264" s="25">
        <f>VLOOKUP($A1264,Database!$A:$Y,10,FALSE)</f>
        <v>84</v>
      </c>
      <c r="T1264" s="25">
        <f>VLOOKUP($A1264,Database!$A:$Y,11,FALSE)</f>
        <v>113</v>
      </c>
      <c r="U1264" s="25">
        <f>VLOOKUP($A1264,Database!$A:$Y,12,FALSE)</f>
        <v>126</v>
      </c>
      <c r="V1264" s="25" t="str">
        <f>VLOOKUP(A1264,Database!A:M,13,FALSE)</f>
        <v>À venir</v>
      </c>
      <c r="W1264" s="25" t="str">
        <f>VLOOKUP($A1264,Database!$A:$Y,20,FALSE)</f>
        <v/>
      </c>
      <c r="X1264" s="25" t="str">
        <f>VLOOKUP($A1264,Database!$A:$Y,21,FALSE)</f>
        <v/>
      </c>
      <c r="Y1264" s="25" t="str">
        <f ca="1">IF(C1264&lt;NOW(),IF(AND(P1264&gt;Q1264,W1264&gt;X1264),S1264,IF(AND(P1264=Q1264,W1264=X1264),T1264,IF(AND(P1264&lt;Q1264,W1264&lt;X1264),U1264,0))),"")</f>
        <v/>
      </c>
      <c r="Z1264" s="25">
        <f>IF(AND(P1264=W1264,Q1264=X1264),1,0)</f>
        <v>1</v>
      </c>
      <c r="AA1264" s="25" t="str">
        <f>IF(Z1264=0,"",IF(ISBLANK(VLOOKUP(A1264,Database!A:AA,22,FALSE)),"",VLOOKUP(A1264,Database!A:AA,22,FALSE)))</f>
        <v>Exact</v>
      </c>
      <c r="AB1264" s="25">
        <f ca="1">IFERROR(IF(AND(Y1264&lt;&gt;"",OR(V1264="Terminé",V1264="En cours")),VLOOKUP(AA1264,Setup_ScoreExactBonus!A:D,4,FALSE),0),0)</f>
        <v>0</v>
      </c>
      <c r="AC1264" s="31" t="str">
        <f ca="1">IF(Y1264&lt;&gt;"", Y1264 + IF(Z1264=1,AB1264, 0), "")</f>
        <v/>
      </c>
      <c r="AD1264" s="31">
        <f ca="1">SUMIFS(AC$2:AC1264,D$2:D1264,D1264)*IF(R1264=0,1,2)</f>
        <v>0</v>
      </c>
    </row>
    <row r="1265" spans="1:30" x14ac:dyDescent="0.35">
      <c r="A1265" s="31">
        <f>IF(ISBLANK(B1265),"",COUNTIF(B$2:B1265,B1265))-1</f>
        <v>32</v>
      </c>
      <c r="B1265" s="31">
        <v>16</v>
      </c>
      <c r="C1265" s="10">
        <f>VLOOKUP($A1265,Database!$A:$Y,7,FALSE)</f>
        <v>46193.208333333336</v>
      </c>
      <c r="D1265" s="31" t="str">
        <f>VLOOKUP(Pronostics!$B1265,Setup_MPP!$A:$G,3,FALSE)</f>
        <v>Laura#8V93E</v>
      </c>
      <c r="E1265" s="31" t="str">
        <f>VLOOKUP(Pronostics!$B1265,Setup_MPP!$A:$G,2,FALSE)</f>
        <v>Laura GIULIANO</v>
      </c>
      <c r="F1265" s="31" t="str">
        <f>VLOOKUP($B1265,Setup_MPP!$A:$E,4,FALSE)</f>
        <v>#86A4FE</v>
      </c>
      <c r="G1265" s="31" t="str">
        <f>VLOOKUP($B1265,Setup_MPP!$A:$E,5,FALSE)</f>
        <v>#3769FF</v>
      </c>
      <c r="H1265" s="31" t="str">
        <f>IFERROR(IF(AND(A1265&gt;=1,A1265&lt;=104),VLOOKUP($A1265,Location!$A:$J,6,FALSE),IF(A1265=0,"Avant l'ouverture",IF(OR(A1265=105,A1265=106),"Bonus"))),"")</f>
        <v>Tour 2</v>
      </c>
      <c r="I1265" s="31" t="str">
        <f>IF(LEFT(H1265,4)="Tour",VLOOKUP(A1265,Database!$A:$C,3,FALSE),"")</f>
        <v>D</v>
      </c>
      <c r="J1265" s="31" t="str">
        <f>VLOOKUP($A1265,Location!$A:$J,7,FALSE)</f>
        <v>Turquie</v>
      </c>
      <c r="K1265" s="31" t="str">
        <f>IFERROR(VLOOKUP(J1265,Setup_Team!$B:$C,2,FALSE), "TDB")</f>
        <v>TUR</v>
      </c>
      <c r="L1265" s="31" t="str">
        <f>VLOOKUP($A1265,Location!$A:$J,8,FALSE)</f>
        <v>Paraguay</v>
      </c>
      <c r="M1265" s="31" t="str">
        <f>IFERROR(VLOOKUP(L1265,Setup_Team!$B:$C,2,FALSE), "TDB")</f>
        <v>PRY</v>
      </c>
      <c r="N1265" s="31" t="str">
        <f>VLOOKUP($A1265,Location!$A:$J,9,FALSE)</f>
        <v>Santa Clara, Californie</v>
      </c>
      <c r="O1265" s="31" t="str">
        <f>VLOOKUP($A1265,Location!$A:$J,10,FALSE)</f>
        <v>Levi's Stadium</v>
      </c>
      <c r="R1265" s="31">
        <v>0</v>
      </c>
      <c r="S1265" s="25">
        <f>VLOOKUP($A1265,Database!$A:$Y,10,FALSE)</f>
        <v>84</v>
      </c>
      <c r="T1265" s="25">
        <f>VLOOKUP($A1265,Database!$A:$Y,11,FALSE)</f>
        <v>113</v>
      </c>
      <c r="U1265" s="25">
        <f>VLOOKUP($A1265,Database!$A:$Y,12,FALSE)</f>
        <v>126</v>
      </c>
      <c r="V1265" s="25" t="str">
        <f>VLOOKUP(A1265,Database!A:M,13,FALSE)</f>
        <v>À venir</v>
      </c>
      <c r="W1265" s="25" t="str">
        <f>VLOOKUP($A1265,Database!$A:$Y,20,FALSE)</f>
        <v/>
      </c>
      <c r="X1265" s="25" t="str">
        <f>VLOOKUP($A1265,Database!$A:$Y,21,FALSE)</f>
        <v/>
      </c>
      <c r="Y1265" s="25" t="str">
        <f ca="1">IF(C1265&lt;NOW(),IF(AND(P1265&gt;Q1265,W1265&gt;X1265),S1265,IF(AND(P1265=Q1265,W1265=X1265),T1265,IF(AND(P1265&lt;Q1265,W1265&lt;X1265),U1265,0))),"")</f>
        <v/>
      </c>
      <c r="Z1265" s="25">
        <f>IF(AND(P1265=W1265,Q1265=X1265),1,0)</f>
        <v>1</v>
      </c>
      <c r="AA1265" s="25" t="str">
        <f>IF(Z1265=0,"",IF(ISBLANK(VLOOKUP(A1265,Database!A:AA,22,FALSE)),"",VLOOKUP(A1265,Database!A:AA,22,FALSE)))</f>
        <v>Exact</v>
      </c>
      <c r="AB1265" s="25">
        <f ca="1">IFERROR(IF(AND(Y1265&lt;&gt;"",OR(V1265="Terminé",V1265="En cours")),VLOOKUP(AA1265,Setup_ScoreExactBonus!A:D,4,FALSE),0),0)</f>
        <v>0</v>
      </c>
      <c r="AC1265" s="31" t="str">
        <f ca="1">IF(Y1265&lt;&gt;"", Y1265 + IF(Z1265=1,AB1265, 0), "")</f>
        <v/>
      </c>
      <c r="AD1265" s="31">
        <f ca="1">SUMIFS(AC$2:AC1265,D$2:D1265,D1265)*IF(R1265=0,1,2)</f>
        <v>0</v>
      </c>
    </row>
    <row r="1266" spans="1:30" x14ac:dyDescent="0.35">
      <c r="A1266" s="31">
        <f>IF(ISBLANK(B1266),"",COUNTIF(B$2:B1266,B1266))-1</f>
        <v>32</v>
      </c>
      <c r="B1266" s="31">
        <v>17</v>
      </c>
      <c r="C1266" s="10">
        <f>VLOOKUP($A1266,Database!$A:$Y,7,FALSE)</f>
        <v>46193.208333333336</v>
      </c>
      <c r="D1266" s="31" t="str">
        <f>VLOOKUP(Pronostics!$B1266,Setup_MPP!$A:$G,3,FALSE)</f>
        <v>Joueur17</v>
      </c>
      <c r="E1266" s="31" t="str">
        <f>VLOOKUP(Pronostics!$B1266,Setup_MPP!$A:$G,2,FALSE)</f>
        <v>Joueur17</v>
      </c>
      <c r="F1266" s="31" t="str">
        <f>VLOOKUP($B1266,Setup_MPP!$A:$E,4,FALSE)</f>
        <v>#FFB0B0</v>
      </c>
      <c r="G1266" s="31" t="str">
        <f>VLOOKUP($B1266,Setup_MPP!$A:$E,5,FALSE)</f>
        <v>#F25757</v>
      </c>
      <c r="H1266" s="31" t="str">
        <f>IFERROR(IF(AND(A1266&gt;=1,A1266&lt;=104),VLOOKUP($A1266,Location!$A:$J,6,FALSE),IF(A1266=0,"Avant l'ouverture",IF(OR(A1266=105,A1266=106),"Bonus"))),"")</f>
        <v>Tour 2</v>
      </c>
      <c r="I1266" s="31" t="str">
        <f>IF(LEFT(H1266,4)="Tour",VLOOKUP(A1266,Database!$A:$C,3,FALSE),"")</f>
        <v>D</v>
      </c>
      <c r="J1266" s="31" t="str">
        <f>VLOOKUP($A1266,Location!$A:$J,7,FALSE)</f>
        <v>Turquie</v>
      </c>
      <c r="K1266" s="31" t="str">
        <f>IFERROR(VLOOKUP(J1266,Setup_Team!$B:$C,2,FALSE), "TDB")</f>
        <v>TUR</v>
      </c>
      <c r="L1266" s="31" t="str">
        <f>VLOOKUP($A1266,Location!$A:$J,8,FALSE)</f>
        <v>Paraguay</v>
      </c>
      <c r="M1266" s="31" t="str">
        <f>IFERROR(VLOOKUP(L1266,Setup_Team!$B:$C,2,FALSE), "TDB")</f>
        <v>PRY</v>
      </c>
      <c r="N1266" s="31" t="str">
        <f>VLOOKUP($A1266,Location!$A:$J,9,FALSE)</f>
        <v>Santa Clara, Californie</v>
      </c>
      <c r="O1266" s="31" t="str">
        <f>VLOOKUP($A1266,Location!$A:$J,10,FALSE)</f>
        <v>Levi's Stadium</v>
      </c>
      <c r="R1266" s="31">
        <v>0</v>
      </c>
      <c r="S1266" s="25">
        <f>VLOOKUP($A1266,Database!$A:$Y,10,FALSE)</f>
        <v>84</v>
      </c>
      <c r="T1266" s="25">
        <f>VLOOKUP($A1266,Database!$A:$Y,11,FALSE)</f>
        <v>113</v>
      </c>
      <c r="U1266" s="25">
        <f>VLOOKUP($A1266,Database!$A:$Y,12,FALSE)</f>
        <v>126</v>
      </c>
      <c r="V1266" s="25" t="str">
        <f>VLOOKUP(A1266,Database!A:M,13,FALSE)</f>
        <v>À venir</v>
      </c>
      <c r="W1266" s="25" t="str">
        <f>VLOOKUP($A1266,Database!$A:$Y,20,FALSE)</f>
        <v/>
      </c>
      <c r="X1266" s="25" t="str">
        <f>VLOOKUP($A1266,Database!$A:$Y,21,FALSE)</f>
        <v/>
      </c>
      <c r="Y1266" s="25" t="str">
        <f ca="1">IF(C1266&lt;NOW(),IF(AND(P1266&gt;Q1266,W1266&gt;X1266),S1266,IF(AND(P1266=Q1266,W1266=X1266),T1266,IF(AND(P1266&lt;Q1266,W1266&lt;X1266),U1266,0))),"")</f>
        <v/>
      </c>
      <c r="Z1266" s="25">
        <f>IF(AND(P1266=W1266,Q1266=X1266),1,0)</f>
        <v>1</v>
      </c>
      <c r="AA1266" s="25" t="str">
        <f>IF(Z1266=0,"",IF(ISBLANK(VLOOKUP(A1266,Database!A:AA,22,FALSE)),"",VLOOKUP(A1266,Database!A:AA,22,FALSE)))</f>
        <v>Exact</v>
      </c>
      <c r="AB1266" s="25">
        <f ca="1">IFERROR(IF(AND(Y1266&lt;&gt;"",OR(V1266="Terminé",V1266="En cours")),VLOOKUP(AA1266,Setup_ScoreExactBonus!A:D,4,FALSE),0),0)</f>
        <v>0</v>
      </c>
      <c r="AC1266" s="31" t="str">
        <f ca="1">IF(Y1266&lt;&gt;"", Y1266 + IF(Z1266=1,AB1266, 0), "")</f>
        <v/>
      </c>
      <c r="AD1266" s="31">
        <f ca="1">SUMIFS(AC$2:AC1266,D$2:D1266,D1266)*IF(R1266=0,1,2)</f>
        <v>0</v>
      </c>
    </row>
    <row r="1267" spans="1:30" x14ac:dyDescent="0.35">
      <c r="A1267" s="31">
        <f>IF(ISBLANK(B1267),"",COUNTIF(B$2:B1267,B1267))-1</f>
        <v>32</v>
      </c>
      <c r="B1267" s="31">
        <v>18</v>
      </c>
      <c r="C1267" s="10">
        <f>VLOOKUP($A1267,Database!$A:$Y,7,FALSE)</f>
        <v>46193.208333333336</v>
      </c>
      <c r="D1267" s="31" t="str">
        <f>VLOOKUP(Pronostics!$B1267,Setup_MPP!$A:$G,3,FALSE)</f>
        <v>Joueur18</v>
      </c>
      <c r="E1267" s="31" t="str">
        <f>VLOOKUP(Pronostics!$B1267,Setup_MPP!$A:$G,2,FALSE)</f>
        <v>Joueur18</v>
      </c>
      <c r="F1267" s="31" t="str">
        <f>VLOOKUP($B1267,Setup_MPP!$A:$E,4,FALSE)</f>
        <v>#FFC9B0</v>
      </c>
      <c r="G1267" s="31" t="str">
        <f>VLOOKUP($B1267,Setup_MPP!$A:$E,5,FALSE)</f>
        <v>#F28D57</v>
      </c>
      <c r="H1267" s="31" t="str">
        <f>IFERROR(IF(AND(A1267&gt;=1,A1267&lt;=104),VLOOKUP($A1267,Location!$A:$J,6,FALSE),IF(A1267=0,"Avant l'ouverture",IF(OR(A1267=105,A1267=106),"Bonus"))),"")</f>
        <v>Tour 2</v>
      </c>
      <c r="I1267" s="31" t="str">
        <f>IF(LEFT(H1267,4)="Tour",VLOOKUP(A1267,Database!$A:$C,3,FALSE),"")</f>
        <v>D</v>
      </c>
      <c r="J1267" s="31" t="str">
        <f>VLOOKUP($A1267,Location!$A:$J,7,FALSE)</f>
        <v>Turquie</v>
      </c>
      <c r="K1267" s="31" t="str">
        <f>IFERROR(VLOOKUP(J1267,Setup_Team!$B:$C,2,FALSE), "TDB")</f>
        <v>TUR</v>
      </c>
      <c r="L1267" s="31" t="str">
        <f>VLOOKUP($A1267,Location!$A:$J,8,FALSE)</f>
        <v>Paraguay</v>
      </c>
      <c r="M1267" s="31" t="str">
        <f>IFERROR(VLOOKUP(L1267,Setup_Team!$B:$C,2,FALSE), "TDB")</f>
        <v>PRY</v>
      </c>
      <c r="N1267" s="31" t="str">
        <f>VLOOKUP($A1267,Location!$A:$J,9,FALSE)</f>
        <v>Santa Clara, Californie</v>
      </c>
      <c r="O1267" s="31" t="str">
        <f>VLOOKUP($A1267,Location!$A:$J,10,FALSE)</f>
        <v>Levi's Stadium</v>
      </c>
      <c r="R1267" s="31">
        <v>0</v>
      </c>
      <c r="S1267" s="25">
        <f>VLOOKUP($A1267,Database!$A:$Y,10,FALSE)</f>
        <v>84</v>
      </c>
      <c r="T1267" s="25">
        <f>VLOOKUP($A1267,Database!$A:$Y,11,FALSE)</f>
        <v>113</v>
      </c>
      <c r="U1267" s="25">
        <f>VLOOKUP($A1267,Database!$A:$Y,12,FALSE)</f>
        <v>126</v>
      </c>
      <c r="V1267" s="25" t="str">
        <f>VLOOKUP(A1267,Database!A:M,13,FALSE)</f>
        <v>À venir</v>
      </c>
      <c r="W1267" s="25" t="str">
        <f>VLOOKUP($A1267,Database!$A:$Y,20,FALSE)</f>
        <v/>
      </c>
      <c r="X1267" s="25" t="str">
        <f>VLOOKUP($A1267,Database!$A:$Y,21,FALSE)</f>
        <v/>
      </c>
      <c r="Y1267" s="25" t="str">
        <f ca="1">IF(C1267&lt;NOW(),IF(AND(P1267&gt;Q1267,W1267&gt;X1267),S1267,IF(AND(P1267=Q1267,W1267=X1267),T1267,IF(AND(P1267&lt;Q1267,W1267&lt;X1267),U1267,0))),"")</f>
        <v/>
      </c>
      <c r="Z1267" s="25">
        <f>IF(AND(P1267=W1267,Q1267=X1267),1,0)</f>
        <v>1</v>
      </c>
      <c r="AA1267" s="25" t="str">
        <f>IF(Z1267=0,"",IF(ISBLANK(VLOOKUP(A1267,Database!A:AA,22,FALSE)),"",VLOOKUP(A1267,Database!A:AA,22,FALSE)))</f>
        <v>Exact</v>
      </c>
      <c r="AB1267" s="25">
        <f ca="1">IFERROR(IF(AND(Y1267&lt;&gt;"",OR(V1267="Terminé",V1267="En cours")),VLOOKUP(AA1267,Setup_ScoreExactBonus!A:D,4,FALSE),0),0)</f>
        <v>0</v>
      </c>
      <c r="AC1267" s="31" t="str">
        <f ca="1">IF(Y1267&lt;&gt;"", Y1267 + IF(Z1267=1,AB1267, 0), "")</f>
        <v/>
      </c>
      <c r="AD1267" s="31">
        <f ca="1">SUMIFS(AC$2:AC1267,D$2:D1267,D1267)*IF(R1267=0,1,2)</f>
        <v>0</v>
      </c>
    </row>
    <row r="1268" spans="1:30" x14ac:dyDescent="0.35">
      <c r="A1268" s="31">
        <f>IF(ISBLANK(B1268),"",COUNTIF(B$2:B1268,B1268))-1</f>
        <v>32</v>
      </c>
      <c r="B1268" s="31">
        <v>19</v>
      </c>
      <c r="C1268" s="10">
        <f>VLOOKUP($A1268,Database!$A:$Y,7,FALSE)</f>
        <v>46193.208333333336</v>
      </c>
      <c r="D1268" s="31" t="str">
        <f>VLOOKUP(Pronostics!$B1268,Setup_MPP!$A:$G,3,FALSE)</f>
        <v>Joueur19</v>
      </c>
      <c r="E1268" s="31" t="str">
        <f>VLOOKUP(Pronostics!$B1268,Setup_MPP!$A:$G,2,FALSE)</f>
        <v>Joueur19</v>
      </c>
      <c r="F1268" s="31" t="str">
        <f>VLOOKUP($B1268,Setup_MPP!$A:$E,4,FALSE)</f>
        <v>#D5D5D5</v>
      </c>
      <c r="G1268" s="31" t="str">
        <f>VLOOKUP($B1268,Setup_MPP!$A:$E,5,FALSE)</f>
        <v>#727272</v>
      </c>
      <c r="H1268" s="31" t="str">
        <f>IFERROR(IF(AND(A1268&gt;=1,A1268&lt;=104),VLOOKUP($A1268,Location!$A:$J,6,FALSE),IF(A1268=0,"Avant l'ouverture",IF(OR(A1268=105,A1268=106),"Bonus"))),"")</f>
        <v>Tour 2</v>
      </c>
      <c r="I1268" s="31" t="str">
        <f>IF(LEFT(H1268,4)="Tour",VLOOKUP(A1268,Database!$A:$C,3,FALSE),"")</f>
        <v>D</v>
      </c>
      <c r="J1268" s="31" t="str">
        <f>VLOOKUP($A1268,Location!$A:$J,7,FALSE)</f>
        <v>Turquie</v>
      </c>
      <c r="K1268" s="31" t="str">
        <f>IFERROR(VLOOKUP(J1268,Setup_Team!$B:$C,2,FALSE), "TDB")</f>
        <v>TUR</v>
      </c>
      <c r="L1268" s="31" t="str">
        <f>VLOOKUP($A1268,Location!$A:$J,8,FALSE)</f>
        <v>Paraguay</v>
      </c>
      <c r="M1268" s="31" t="str">
        <f>IFERROR(VLOOKUP(L1268,Setup_Team!$B:$C,2,FALSE), "TDB")</f>
        <v>PRY</v>
      </c>
      <c r="N1268" s="31" t="str">
        <f>VLOOKUP($A1268,Location!$A:$J,9,FALSE)</f>
        <v>Santa Clara, Californie</v>
      </c>
      <c r="O1268" s="31" t="str">
        <f>VLOOKUP($A1268,Location!$A:$J,10,FALSE)</f>
        <v>Levi's Stadium</v>
      </c>
      <c r="R1268" s="31">
        <v>0</v>
      </c>
      <c r="S1268" s="25">
        <f>VLOOKUP($A1268,Database!$A:$Y,10,FALSE)</f>
        <v>84</v>
      </c>
      <c r="T1268" s="25">
        <f>VLOOKUP($A1268,Database!$A:$Y,11,FALSE)</f>
        <v>113</v>
      </c>
      <c r="U1268" s="25">
        <f>VLOOKUP($A1268,Database!$A:$Y,12,FALSE)</f>
        <v>126</v>
      </c>
      <c r="V1268" s="25" t="str">
        <f>VLOOKUP(A1268,Database!A:M,13,FALSE)</f>
        <v>À venir</v>
      </c>
      <c r="W1268" s="25" t="str">
        <f>VLOOKUP($A1268,Database!$A:$Y,20,FALSE)</f>
        <v/>
      </c>
      <c r="X1268" s="25" t="str">
        <f>VLOOKUP($A1268,Database!$A:$Y,21,FALSE)</f>
        <v/>
      </c>
      <c r="Y1268" s="25" t="str">
        <f ca="1">IF(C1268&lt;NOW(),IF(AND(P1268&gt;Q1268,W1268&gt;X1268),S1268,IF(AND(P1268=Q1268,W1268=X1268),T1268,IF(AND(P1268&lt;Q1268,W1268&lt;X1268),U1268,0))),"")</f>
        <v/>
      </c>
      <c r="Z1268" s="25">
        <f>IF(AND(P1268=W1268,Q1268=X1268),1,0)</f>
        <v>1</v>
      </c>
      <c r="AA1268" s="25" t="str">
        <f>IF(Z1268=0,"",IF(ISBLANK(VLOOKUP(A1268,Database!A:AA,22,FALSE)),"",VLOOKUP(A1268,Database!A:AA,22,FALSE)))</f>
        <v>Exact</v>
      </c>
      <c r="AB1268" s="25">
        <f ca="1">IFERROR(IF(AND(Y1268&lt;&gt;"",OR(V1268="Terminé",V1268="En cours")),VLOOKUP(AA1268,Setup_ScoreExactBonus!A:D,4,FALSE),0),0)</f>
        <v>0</v>
      </c>
      <c r="AC1268" s="31" t="str">
        <f ca="1">IF(Y1268&lt;&gt;"", Y1268 + IF(Z1268=1,AB1268, 0), "")</f>
        <v/>
      </c>
      <c r="AD1268" s="31">
        <f ca="1">SUMIFS(AC$2:AC1268,D$2:D1268,D1268)*IF(R1268=0,1,2)</f>
        <v>0</v>
      </c>
    </row>
    <row r="1269" spans="1:30" x14ac:dyDescent="0.35">
      <c r="A1269" s="31">
        <f>IF(ISBLANK(B1269),"",COUNTIF(B$2:B1269,B1269))-1</f>
        <v>32</v>
      </c>
      <c r="B1269" s="31">
        <v>20</v>
      </c>
      <c r="C1269" s="10">
        <f>VLOOKUP($A1269,Database!$A:$Y,7,FALSE)</f>
        <v>46193.208333333336</v>
      </c>
      <c r="D1269" s="31" t="str">
        <f>VLOOKUP(Pronostics!$B1269,Setup_MPP!$A:$G,3,FALSE)</f>
        <v>Joueur20</v>
      </c>
      <c r="E1269" s="31" t="str">
        <f>VLOOKUP(Pronostics!$B1269,Setup_MPP!$A:$G,2,FALSE)</f>
        <v>Joueur20</v>
      </c>
      <c r="F1269" s="31" t="str">
        <f>VLOOKUP($B1269,Setup_MPP!$A:$E,4,FALSE)</f>
        <v>#D5D5D5</v>
      </c>
      <c r="G1269" s="31" t="str">
        <f>VLOOKUP($B1269,Setup_MPP!$A:$E,5,FALSE)</f>
        <v>#727272</v>
      </c>
      <c r="H1269" s="31" t="str">
        <f>IFERROR(IF(AND(A1269&gt;=1,A1269&lt;=104),VLOOKUP($A1269,Location!$A:$J,6,FALSE),IF(A1269=0,"Avant l'ouverture",IF(OR(A1269=105,A1269=106),"Bonus"))),"")</f>
        <v>Tour 2</v>
      </c>
      <c r="I1269" s="31" t="str">
        <f>IF(LEFT(H1269,4)="Tour",VLOOKUP(A1269,Database!$A:$C,3,FALSE),"")</f>
        <v>D</v>
      </c>
      <c r="J1269" s="31" t="str">
        <f>VLOOKUP($A1269,Location!$A:$J,7,FALSE)</f>
        <v>Turquie</v>
      </c>
      <c r="K1269" s="31" t="str">
        <f>IFERROR(VLOOKUP(J1269,Setup_Team!$B:$C,2,FALSE), "TDB")</f>
        <v>TUR</v>
      </c>
      <c r="L1269" s="31" t="str">
        <f>VLOOKUP($A1269,Location!$A:$J,8,FALSE)</f>
        <v>Paraguay</v>
      </c>
      <c r="M1269" s="31" t="str">
        <f>IFERROR(VLOOKUP(L1269,Setup_Team!$B:$C,2,FALSE), "TDB")</f>
        <v>PRY</v>
      </c>
      <c r="N1269" s="31" t="str">
        <f>VLOOKUP($A1269,Location!$A:$J,9,FALSE)</f>
        <v>Santa Clara, Californie</v>
      </c>
      <c r="O1269" s="31" t="str">
        <f>VLOOKUP($A1269,Location!$A:$J,10,FALSE)</f>
        <v>Levi's Stadium</v>
      </c>
      <c r="R1269" s="31">
        <v>0</v>
      </c>
      <c r="S1269" s="25">
        <f>VLOOKUP($A1269,Database!$A:$Y,10,FALSE)</f>
        <v>84</v>
      </c>
      <c r="T1269" s="25">
        <f>VLOOKUP($A1269,Database!$A:$Y,11,FALSE)</f>
        <v>113</v>
      </c>
      <c r="U1269" s="25">
        <f>VLOOKUP($A1269,Database!$A:$Y,12,FALSE)</f>
        <v>126</v>
      </c>
      <c r="V1269" s="25" t="str">
        <f>VLOOKUP(A1269,Database!A:M,13,FALSE)</f>
        <v>À venir</v>
      </c>
      <c r="W1269" s="25" t="str">
        <f>VLOOKUP($A1269,Database!$A:$Y,20,FALSE)</f>
        <v/>
      </c>
      <c r="X1269" s="25" t="str">
        <f>VLOOKUP($A1269,Database!$A:$Y,21,FALSE)</f>
        <v/>
      </c>
      <c r="Y1269" s="25" t="str">
        <f ca="1">IF(C1269&lt;NOW(),IF(AND(P1269&gt;Q1269,W1269&gt;X1269),S1269,IF(AND(P1269=Q1269,W1269=X1269),T1269,IF(AND(P1269&lt;Q1269,W1269&lt;X1269),U1269,0))),"")</f>
        <v/>
      </c>
      <c r="Z1269" s="25">
        <f>IF(AND(P1269=W1269,Q1269=X1269),1,0)</f>
        <v>1</v>
      </c>
      <c r="AA1269" s="25" t="str">
        <f>IF(Z1269=0,"",IF(ISBLANK(VLOOKUP(A1269,Database!A:AA,22,FALSE)),"",VLOOKUP(A1269,Database!A:AA,22,FALSE)))</f>
        <v>Exact</v>
      </c>
      <c r="AB1269" s="25">
        <f ca="1">IFERROR(IF(AND(Y1269&lt;&gt;"",OR(V1269="Terminé",V1269="En cours")),VLOOKUP(AA1269,Setup_ScoreExactBonus!A:D,4,FALSE),0),0)</f>
        <v>0</v>
      </c>
      <c r="AC1269" s="31" t="str">
        <f ca="1">IF(Y1269&lt;&gt;"", Y1269 + IF(Z1269=1,AB1269, 0), "")</f>
        <v/>
      </c>
      <c r="AD1269" s="31">
        <f ca="1">SUMIFS(AC$2:AC1269,D$2:D1269,D1269)*IF(R1269=0,1,2)</f>
        <v>0</v>
      </c>
    </row>
    <row r="1270" spans="1:30" x14ac:dyDescent="0.35">
      <c r="A1270" s="31">
        <f>IF(ISBLANK(B1270),"",COUNTIF(B$2:B1270,B1270))-1</f>
        <v>32</v>
      </c>
      <c r="B1270" s="31">
        <v>21</v>
      </c>
      <c r="C1270" s="10">
        <f>VLOOKUP($A1270,Database!$A:$Y,7,FALSE)</f>
        <v>46193.208333333336</v>
      </c>
      <c r="D1270" s="31" t="str">
        <f>VLOOKUP(Pronostics!$B1270,Setup_MPP!$A:$G,3,FALSE)</f>
        <v>Joueur21</v>
      </c>
      <c r="E1270" s="31" t="str">
        <f>VLOOKUP(Pronostics!$B1270,Setup_MPP!$A:$G,2,FALSE)</f>
        <v>Joueur21</v>
      </c>
      <c r="F1270" s="31" t="str">
        <f>VLOOKUP($B1270,Setup_MPP!$A:$E,4,FALSE)</f>
        <v>#D5D5D5</v>
      </c>
      <c r="G1270" s="31" t="str">
        <f>VLOOKUP($B1270,Setup_MPP!$A:$E,5,FALSE)</f>
        <v>#727272</v>
      </c>
      <c r="H1270" s="31" t="str">
        <f>IFERROR(IF(AND(A1270&gt;=1,A1270&lt;=104),VLOOKUP($A1270,Location!$A:$J,6,FALSE),IF(A1270=0,"Avant l'ouverture",IF(OR(A1270=105,A1270=106),"Bonus"))),"")</f>
        <v>Tour 2</v>
      </c>
      <c r="I1270" s="31" t="str">
        <f>IF(LEFT(H1270,4)="Tour",VLOOKUP(A1270,Database!$A:$C,3,FALSE),"")</f>
        <v>D</v>
      </c>
      <c r="J1270" s="31" t="str">
        <f>VLOOKUP($A1270,Location!$A:$J,7,FALSE)</f>
        <v>Turquie</v>
      </c>
      <c r="K1270" s="31" t="str">
        <f>IFERROR(VLOOKUP(J1270,Setup_Team!$B:$C,2,FALSE), "TDB")</f>
        <v>TUR</v>
      </c>
      <c r="L1270" s="31" t="str">
        <f>VLOOKUP($A1270,Location!$A:$J,8,FALSE)</f>
        <v>Paraguay</v>
      </c>
      <c r="M1270" s="31" t="str">
        <f>IFERROR(VLOOKUP(L1270,Setup_Team!$B:$C,2,FALSE), "TDB")</f>
        <v>PRY</v>
      </c>
      <c r="N1270" s="31" t="str">
        <f>VLOOKUP($A1270,Location!$A:$J,9,FALSE)</f>
        <v>Santa Clara, Californie</v>
      </c>
      <c r="O1270" s="31" t="str">
        <f>VLOOKUP($A1270,Location!$A:$J,10,FALSE)</f>
        <v>Levi's Stadium</v>
      </c>
      <c r="R1270" s="31">
        <v>0</v>
      </c>
      <c r="S1270" s="25">
        <f>VLOOKUP($A1270,Database!$A:$Y,10,FALSE)</f>
        <v>84</v>
      </c>
      <c r="T1270" s="25">
        <f>VLOOKUP($A1270,Database!$A:$Y,11,FALSE)</f>
        <v>113</v>
      </c>
      <c r="U1270" s="25">
        <f>VLOOKUP($A1270,Database!$A:$Y,12,FALSE)</f>
        <v>126</v>
      </c>
      <c r="V1270" s="25" t="str">
        <f>VLOOKUP(A1270,Database!A:M,13,FALSE)</f>
        <v>À venir</v>
      </c>
      <c r="W1270" s="25" t="str">
        <f>VLOOKUP($A1270,Database!$A:$Y,20,FALSE)</f>
        <v/>
      </c>
      <c r="X1270" s="25" t="str">
        <f>VLOOKUP($A1270,Database!$A:$Y,21,FALSE)</f>
        <v/>
      </c>
      <c r="Y1270" s="25" t="str">
        <f ca="1">IF(C1270&lt;NOW(),IF(AND(P1270&gt;Q1270,W1270&gt;X1270),S1270,IF(AND(P1270=Q1270,W1270=X1270),T1270,IF(AND(P1270&lt;Q1270,W1270&lt;X1270),U1270,0))),"")</f>
        <v/>
      </c>
      <c r="Z1270" s="25">
        <f>IF(AND(P1270=W1270,Q1270=X1270),1,0)</f>
        <v>1</v>
      </c>
      <c r="AA1270" s="25" t="str">
        <f>IF(Z1270=0,"",IF(ISBLANK(VLOOKUP(A1270,Database!A:AA,22,FALSE)),"",VLOOKUP(A1270,Database!A:AA,22,FALSE)))</f>
        <v>Exact</v>
      </c>
      <c r="AB1270" s="25">
        <f ca="1">IFERROR(IF(AND(Y1270&lt;&gt;"",OR(V1270="Terminé",V1270="En cours")),VLOOKUP(AA1270,Setup_ScoreExactBonus!A:D,4,FALSE),0),0)</f>
        <v>0</v>
      </c>
      <c r="AC1270" s="31" t="str">
        <f ca="1">IF(Y1270&lt;&gt;"", Y1270 + IF(Z1270=1,AB1270, 0), "")</f>
        <v/>
      </c>
      <c r="AD1270" s="31">
        <f ca="1">SUMIFS(AC$2:AC1270,D$2:D1270,D1270)*IF(R1270=0,1,2)</f>
        <v>0</v>
      </c>
    </row>
    <row r="1271" spans="1:30" x14ac:dyDescent="0.35">
      <c r="A1271" s="31">
        <f>IF(ISBLANK(B1271),"",COUNTIF(B$2:B1271,B1271))-1</f>
        <v>32</v>
      </c>
      <c r="B1271" s="31">
        <v>22</v>
      </c>
      <c r="C1271" s="10">
        <f>VLOOKUP($A1271,Database!$A:$Y,7,FALSE)</f>
        <v>46193.208333333336</v>
      </c>
      <c r="D1271" s="31" t="str">
        <f>VLOOKUP(Pronostics!$B1271,Setup_MPP!$A:$G,3,FALSE)</f>
        <v>Joueur22</v>
      </c>
      <c r="E1271" s="31" t="str">
        <f>VLOOKUP(Pronostics!$B1271,Setup_MPP!$A:$G,2,FALSE)</f>
        <v>Joueur22</v>
      </c>
      <c r="F1271" s="31" t="str">
        <f>VLOOKUP($B1271,Setup_MPP!$A:$E,4,FALSE)</f>
        <v>#D5D5D5</v>
      </c>
      <c r="G1271" s="31" t="str">
        <f>VLOOKUP($B1271,Setup_MPP!$A:$E,5,FALSE)</f>
        <v>#727272</v>
      </c>
      <c r="H1271" s="31" t="str">
        <f>IFERROR(IF(AND(A1271&gt;=1,A1271&lt;=104),VLOOKUP($A1271,Location!$A:$J,6,FALSE),IF(A1271=0,"Avant l'ouverture",IF(OR(A1271=105,A1271=106),"Bonus"))),"")</f>
        <v>Tour 2</v>
      </c>
      <c r="I1271" s="31" t="str">
        <f>IF(LEFT(H1271,4)="Tour",VLOOKUP(A1271,Database!$A:$C,3,FALSE),"")</f>
        <v>D</v>
      </c>
      <c r="J1271" s="31" t="str">
        <f>VLOOKUP($A1271,Location!$A:$J,7,FALSE)</f>
        <v>Turquie</v>
      </c>
      <c r="K1271" s="31" t="str">
        <f>IFERROR(VLOOKUP(J1271,Setup_Team!$B:$C,2,FALSE), "TDB")</f>
        <v>TUR</v>
      </c>
      <c r="L1271" s="31" t="str">
        <f>VLOOKUP($A1271,Location!$A:$J,8,FALSE)</f>
        <v>Paraguay</v>
      </c>
      <c r="M1271" s="31" t="str">
        <f>IFERROR(VLOOKUP(L1271,Setup_Team!$B:$C,2,FALSE), "TDB")</f>
        <v>PRY</v>
      </c>
      <c r="N1271" s="31" t="str">
        <f>VLOOKUP($A1271,Location!$A:$J,9,FALSE)</f>
        <v>Santa Clara, Californie</v>
      </c>
      <c r="O1271" s="31" t="str">
        <f>VLOOKUP($A1271,Location!$A:$J,10,FALSE)</f>
        <v>Levi's Stadium</v>
      </c>
      <c r="R1271" s="31">
        <v>0</v>
      </c>
      <c r="S1271" s="25">
        <f>VLOOKUP($A1271,Database!$A:$Y,10,FALSE)</f>
        <v>84</v>
      </c>
      <c r="T1271" s="25">
        <f>VLOOKUP($A1271,Database!$A:$Y,11,FALSE)</f>
        <v>113</v>
      </c>
      <c r="U1271" s="25">
        <f>VLOOKUP($A1271,Database!$A:$Y,12,FALSE)</f>
        <v>126</v>
      </c>
      <c r="V1271" s="25" t="str">
        <f>VLOOKUP(A1271,Database!A:M,13,FALSE)</f>
        <v>À venir</v>
      </c>
      <c r="W1271" s="25" t="str">
        <f>VLOOKUP($A1271,Database!$A:$Y,20,FALSE)</f>
        <v/>
      </c>
      <c r="X1271" s="25" t="str">
        <f>VLOOKUP($A1271,Database!$A:$Y,21,FALSE)</f>
        <v/>
      </c>
      <c r="Y1271" s="25" t="str">
        <f ca="1">IF(C1271&lt;NOW(),IF(AND(P1271&gt;Q1271,W1271&gt;X1271),S1271,IF(AND(P1271=Q1271,W1271=X1271),T1271,IF(AND(P1271&lt;Q1271,W1271&lt;X1271),U1271,0))),"")</f>
        <v/>
      </c>
      <c r="Z1271" s="25">
        <f>IF(AND(P1271=W1271,Q1271=X1271),1,0)</f>
        <v>1</v>
      </c>
      <c r="AA1271" s="25" t="str">
        <f>IF(Z1271=0,"",IF(ISBLANK(VLOOKUP(A1271,Database!A:AA,22,FALSE)),"",VLOOKUP(A1271,Database!A:AA,22,FALSE)))</f>
        <v>Exact</v>
      </c>
      <c r="AB1271" s="25">
        <f ca="1">IFERROR(IF(AND(Y1271&lt;&gt;"",OR(V1271="Terminé",V1271="En cours")),VLOOKUP(AA1271,Setup_ScoreExactBonus!A:D,4,FALSE),0),0)</f>
        <v>0</v>
      </c>
      <c r="AC1271" s="31" t="str">
        <f ca="1">IF(Y1271&lt;&gt;"", Y1271 + IF(Z1271=1,AB1271, 0), "")</f>
        <v/>
      </c>
      <c r="AD1271" s="31">
        <f ca="1">SUMIFS(AC$2:AC1271,D$2:D1271,D1271)*IF(R1271=0,1,2)</f>
        <v>0</v>
      </c>
    </row>
    <row r="1272" spans="1:30" x14ac:dyDescent="0.35">
      <c r="A1272" s="31">
        <f>IF(ISBLANK(B1272),"",COUNTIF(B$2:B1272,B1272))-1</f>
        <v>32</v>
      </c>
      <c r="B1272" s="31">
        <v>23</v>
      </c>
      <c r="C1272" s="10">
        <f>VLOOKUP($A1272,Database!$A:$Y,7,FALSE)</f>
        <v>46193.208333333336</v>
      </c>
      <c r="D1272" s="31" t="str">
        <f>VLOOKUP(Pronostics!$B1272,Setup_MPP!$A:$G,3,FALSE)</f>
        <v>Joueur23</v>
      </c>
      <c r="E1272" s="31" t="str">
        <f>VLOOKUP(Pronostics!$B1272,Setup_MPP!$A:$G,2,FALSE)</f>
        <v>Joueur23</v>
      </c>
      <c r="F1272" s="31" t="str">
        <f>VLOOKUP($B1272,Setup_MPP!$A:$E,4,FALSE)</f>
        <v>#D5D5D5</v>
      </c>
      <c r="G1272" s="31" t="str">
        <f>VLOOKUP($B1272,Setup_MPP!$A:$E,5,FALSE)</f>
        <v>#727272</v>
      </c>
      <c r="H1272" s="31" t="str">
        <f>IFERROR(IF(AND(A1272&gt;=1,A1272&lt;=104),VLOOKUP($A1272,Location!$A:$J,6,FALSE),IF(A1272=0,"Avant l'ouverture",IF(OR(A1272=105,A1272=106),"Bonus"))),"")</f>
        <v>Tour 2</v>
      </c>
      <c r="I1272" s="31" t="str">
        <f>IF(LEFT(H1272,4)="Tour",VLOOKUP(A1272,Database!$A:$C,3,FALSE),"")</f>
        <v>D</v>
      </c>
      <c r="J1272" s="31" t="str">
        <f>VLOOKUP($A1272,Location!$A:$J,7,FALSE)</f>
        <v>Turquie</v>
      </c>
      <c r="K1272" s="31" t="str">
        <f>IFERROR(VLOOKUP(J1272,Setup_Team!$B:$C,2,FALSE), "TDB")</f>
        <v>TUR</v>
      </c>
      <c r="L1272" s="31" t="str">
        <f>VLOOKUP($A1272,Location!$A:$J,8,FALSE)</f>
        <v>Paraguay</v>
      </c>
      <c r="M1272" s="31" t="str">
        <f>IFERROR(VLOOKUP(L1272,Setup_Team!$B:$C,2,FALSE), "TDB")</f>
        <v>PRY</v>
      </c>
      <c r="N1272" s="31" t="str">
        <f>VLOOKUP($A1272,Location!$A:$J,9,FALSE)</f>
        <v>Santa Clara, Californie</v>
      </c>
      <c r="O1272" s="31" t="str">
        <f>VLOOKUP($A1272,Location!$A:$J,10,FALSE)</f>
        <v>Levi's Stadium</v>
      </c>
      <c r="R1272" s="31">
        <v>0</v>
      </c>
      <c r="S1272" s="25">
        <f>VLOOKUP($A1272,Database!$A:$Y,10,FALSE)</f>
        <v>84</v>
      </c>
      <c r="T1272" s="25">
        <f>VLOOKUP($A1272,Database!$A:$Y,11,FALSE)</f>
        <v>113</v>
      </c>
      <c r="U1272" s="25">
        <f>VLOOKUP($A1272,Database!$A:$Y,12,FALSE)</f>
        <v>126</v>
      </c>
      <c r="V1272" s="25" t="str">
        <f>VLOOKUP(A1272,Database!A:M,13,FALSE)</f>
        <v>À venir</v>
      </c>
      <c r="W1272" s="25" t="str">
        <f>VLOOKUP($A1272,Database!$A:$Y,20,FALSE)</f>
        <v/>
      </c>
      <c r="X1272" s="25" t="str">
        <f>VLOOKUP($A1272,Database!$A:$Y,21,FALSE)</f>
        <v/>
      </c>
      <c r="Y1272" s="25" t="str">
        <f ca="1">IF(C1272&lt;NOW(),IF(AND(P1272&gt;Q1272,W1272&gt;X1272),S1272,IF(AND(P1272=Q1272,W1272=X1272),T1272,IF(AND(P1272&lt;Q1272,W1272&lt;X1272),U1272,0))),"")</f>
        <v/>
      </c>
      <c r="Z1272" s="25">
        <f>IF(AND(P1272=W1272,Q1272=X1272),1,0)</f>
        <v>1</v>
      </c>
      <c r="AA1272" s="25" t="str">
        <f>IF(Z1272=0,"",IF(ISBLANK(VLOOKUP(A1272,Database!A:AA,22,FALSE)),"",VLOOKUP(A1272,Database!A:AA,22,FALSE)))</f>
        <v>Exact</v>
      </c>
      <c r="AB1272" s="25">
        <f ca="1">IFERROR(IF(AND(Y1272&lt;&gt;"",OR(V1272="Terminé",V1272="En cours")),VLOOKUP(AA1272,Setup_ScoreExactBonus!A:D,4,FALSE),0),0)</f>
        <v>0</v>
      </c>
      <c r="AC1272" s="31" t="str">
        <f ca="1">IF(Y1272&lt;&gt;"", Y1272 + IF(Z1272=1,AB1272, 0), "")</f>
        <v/>
      </c>
      <c r="AD1272" s="31">
        <f ca="1">SUMIFS(AC$2:AC1272,D$2:D1272,D1272)*IF(R1272=0,1,2)</f>
        <v>0</v>
      </c>
    </row>
    <row r="1273" spans="1:30" x14ac:dyDescent="0.35">
      <c r="A1273" s="31">
        <f>IF(ISBLANK(B1273),"",COUNTIF(B$2:B1273,B1273))-1</f>
        <v>32</v>
      </c>
      <c r="B1273" s="31">
        <v>24</v>
      </c>
      <c r="C1273" s="10">
        <f>VLOOKUP($A1273,Database!$A:$Y,7,FALSE)</f>
        <v>46193.208333333336</v>
      </c>
      <c r="D1273" s="31" t="str">
        <f>VLOOKUP(Pronostics!$B1273,Setup_MPP!$A:$G,3,FALSE)</f>
        <v>Joueur24</v>
      </c>
      <c r="E1273" s="31" t="str">
        <f>VLOOKUP(Pronostics!$B1273,Setup_MPP!$A:$G,2,FALSE)</f>
        <v>Joueur24</v>
      </c>
      <c r="F1273" s="31" t="str">
        <f>VLOOKUP($B1273,Setup_MPP!$A:$E,4,FALSE)</f>
        <v>#D5D5D5</v>
      </c>
      <c r="G1273" s="31" t="str">
        <f>VLOOKUP($B1273,Setup_MPP!$A:$E,5,FALSE)</f>
        <v>#727272</v>
      </c>
      <c r="H1273" s="31" t="str">
        <f>IFERROR(IF(AND(A1273&gt;=1,A1273&lt;=104),VLOOKUP($A1273,Location!$A:$J,6,FALSE),IF(A1273=0,"Avant l'ouverture",IF(OR(A1273=105,A1273=106),"Bonus"))),"")</f>
        <v>Tour 2</v>
      </c>
      <c r="I1273" s="31" t="str">
        <f>IF(LEFT(H1273,4)="Tour",VLOOKUP(A1273,Database!$A:$C,3,FALSE),"")</f>
        <v>D</v>
      </c>
      <c r="J1273" s="31" t="str">
        <f>VLOOKUP($A1273,Location!$A:$J,7,FALSE)</f>
        <v>Turquie</v>
      </c>
      <c r="K1273" s="31" t="str">
        <f>IFERROR(VLOOKUP(J1273,Setup_Team!$B:$C,2,FALSE), "TDB")</f>
        <v>TUR</v>
      </c>
      <c r="L1273" s="31" t="str">
        <f>VLOOKUP($A1273,Location!$A:$J,8,FALSE)</f>
        <v>Paraguay</v>
      </c>
      <c r="M1273" s="31" t="str">
        <f>IFERROR(VLOOKUP(L1273,Setup_Team!$B:$C,2,FALSE), "TDB")</f>
        <v>PRY</v>
      </c>
      <c r="N1273" s="31" t="str">
        <f>VLOOKUP($A1273,Location!$A:$J,9,FALSE)</f>
        <v>Santa Clara, Californie</v>
      </c>
      <c r="O1273" s="31" t="str">
        <f>VLOOKUP($A1273,Location!$A:$J,10,FALSE)</f>
        <v>Levi's Stadium</v>
      </c>
      <c r="R1273" s="31">
        <v>0</v>
      </c>
      <c r="S1273" s="25">
        <f>VLOOKUP($A1273,Database!$A:$Y,10,FALSE)</f>
        <v>84</v>
      </c>
      <c r="T1273" s="25">
        <f>VLOOKUP($A1273,Database!$A:$Y,11,FALSE)</f>
        <v>113</v>
      </c>
      <c r="U1273" s="25">
        <f>VLOOKUP($A1273,Database!$A:$Y,12,FALSE)</f>
        <v>126</v>
      </c>
      <c r="V1273" s="25" t="str">
        <f>VLOOKUP(A1273,Database!A:M,13,FALSE)</f>
        <v>À venir</v>
      </c>
      <c r="W1273" s="25" t="str">
        <f>VLOOKUP($A1273,Database!$A:$Y,20,FALSE)</f>
        <v/>
      </c>
      <c r="X1273" s="25" t="str">
        <f>VLOOKUP($A1273,Database!$A:$Y,21,FALSE)</f>
        <v/>
      </c>
      <c r="Y1273" s="25" t="str">
        <f ca="1">IF(C1273&lt;NOW(),IF(AND(P1273&gt;Q1273,W1273&gt;X1273),S1273,IF(AND(P1273=Q1273,W1273=X1273),T1273,IF(AND(P1273&lt;Q1273,W1273&lt;X1273),U1273,0))),"")</f>
        <v/>
      </c>
      <c r="Z1273" s="25">
        <f>IF(AND(P1273=W1273,Q1273=X1273),1,0)</f>
        <v>1</v>
      </c>
      <c r="AA1273" s="25" t="str">
        <f>IF(Z1273=0,"",IF(ISBLANK(VLOOKUP(A1273,Database!A:AA,22,FALSE)),"",VLOOKUP(A1273,Database!A:AA,22,FALSE)))</f>
        <v>Exact</v>
      </c>
      <c r="AB1273" s="25">
        <f ca="1">IFERROR(IF(AND(Y1273&lt;&gt;"",OR(V1273="Terminé",V1273="En cours")),VLOOKUP(AA1273,Setup_ScoreExactBonus!A:D,4,FALSE),0),0)</f>
        <v>0</v>
      </c>
      <c r="AC1273" s="31" t="str">
        <f ca="1">IF(Y1273&lt;&gt;"", Y1273 + IF(Z1273=1,AB1273, 0), "")</f>
        <v/>
      </c>
      <c r="AD1273" s="31">
        <f ca="1">SUMIFS(AC$2:AC1273,D$2:D1273,D1273)*IF(R1273=0,1,2)</f>
        <v>0</v>
      </c>
    </row>
    <row r="1274" spans="1:30" x14ac:dyDescent="0.35">
      <c r="A1274" s="31">
        <f>IF(ISBLANK(B1274),"",COUNTIF(B$2:B1274,B1274))-1</f>
        <v>32</v>
      </c>
      <c r="B1274" s="31">
        <v>25</v>
      </c>
      <c r="C1274" s="10">
        <f>VLOOKUP($A1274,Database!$A:$Y,7,FALSE)</f>
        <v>46193.208333333336</v>
      </c>
      <c r="D1274" s="31" t="str">
        <f>VLOOKUP(Pronostics!$B1274,Setup_MPP!$A:$G,3,FALSE)</f>
        <v>Joueur25</v>
      </c>
      <c r="E1274" s="31" t="str">
        <f>VLOOKUP(Pronostics!$B1274,Setup_MPP!$A:$G,2,FALSE)</f>
        <v>Joueur25</v>
      </c>
      <c r="F1274" s="31" t="str">
        <f>VLOOKUP($B1274,Setup_MPP!$A:$E,4,FALSE)</f>
        <v>#D5D5D5</v>
      </c>
      <c r="G1274" s="31" t="str">
        <f>VLOOKUP($B1274,Setup_MPP!$A:$E,5,FALSE)</f>
        <v>#727272</v>
      </c>
      <c r="H1274" s="31" t="str">
        <f>IFERROR(IF(AND(A1274&gt;=1,A1274&lt;=104),VLOOKUP($A1274,Location!$A:$J,6,FALSE),IF(A1274=0,"Avant l'ouverture",IF(OR(A1274=105,A1274=106),"Bonus"))),"")</f>
        <v>Tour 2</v>
      </c>
      <c r="I1274" s="31" t="str">
        <f>IF(LEFT(H1274,4)="Tour",VLOOKUP(A1274,Database!$A:$C,3,FALSE),"")</f>
        <v>D</v>
      </c>
      <c r="J1274" s="31" t="str">
        <f>VLOOKUP($A1274,Location!$A:$J,7,FALSE)</f>
        <v>Turquie</v>
      </c>
      <c r="K1274" s="31" t="str">
        <f>IFERROR(VLOOKUP(J1274,Setup_Team!$B:$C,2,FALSE), "TDB")</f>
        <v>TUR</v>
      </c>
      <c r="L1274" s="31" t="str">
        <f>VLOOKUP($A1274,Location!$A:$J,8,FALSE)</f>
        <v>Paraguay</v>
      </c>
      <c r="M1274" s="31" t="str">
        <f>IFERROR(VLOOKUP(L1274,Setup_Team!$B:$C,2,FALSE), "TDB")</f>
        <v>PRY</v>
      </c>
      <c r="N1274" s="31" t="str">
        <f>VLOOKUP($A1274,Location!$A:$J,9,FALSE)</f>
        <v>Santa Clara, Californie</v>
      </c>
      <c r="O1274" s="31" t="str">
        <f>VLOOKUP($A1274,Location!$A:$J,10,FALSE)</f>
        <v>Levi's Stadium</v>
      </c>
      <c r="R1274" s="31">
        <v>0</v>
      </c>
      <c r="S1274" s="25">
        <f>VLOOKUP($A1274,Database!$A:$Y,10,FALSE)</f>
        <v>84</v>
      </c>
      <c r="T1274" s="25">
        <f>VLOOKUP($A1274,Database!$A:$Y,11,FALSE)</f>
        <v>113</v>
      </c>
      <c r="U1274" s="25">
        <f>VLOOKUP($A1274,Database!$A:$Y,12,FALSE)</f>
        <v>126</v>
      </c>
      <c r="V1274" s="25" t="str">
        <f>VLOOKUP(A1274,Database!A:M,13,FALSE)</f>
        <v>À venir</v>
      </c>
      <c r="W1274" s="25" t="str">
        <f>VLOOKUP($A1274,Database!$A:$Y,20,FALSE)</f>
        <v/>
      </c>
      <c r="X1274" s="25" t="str">
        <f>VLOOKUP($A1274,Database!$A:$Y,21,FALSE)</f>
        <v/>
      </c>
      <c r="Y1274" s="25" t="str">
        <f ca="1">IF(C1274&lt;NOW(),IF(AND(P1274&gt;Q1274,W1274&gt;X1274),S1274,IF(AND(P1274=Q1274,W1274=X1274),T1274,IF(AND(P1274&lt;Q1274,W1274&lt;X1274),U1274,0))),"")</f>
        <v/>
      </c>
      <c r="Z1274" s="25">
        <f>IF(AND(P1274=W1274,Q1274=X1274),1,0)</f>
        <v>1</v>
      </c>
      <c r="AA1274" s="25" t="str">
        <f>IF(Z1274=0,"",IF(ISBLANK(VLOOKUP(A1274,Database!A:AA,22,FALSE)),"",VLOOKUP(A1274,Database!A:AA,22,FALSE)))</f>
        <v>Exact</v>
      </c>
      <c r="AB1274" s="25">
        <f ca="1">IFERROR(IF(AND(Y1274&lt;&gt;"",OR(V1274="Terminé",V1274="En cours")),VLOOKUP(AA1274,Setup_ScoreExactBonus!A:D,4,FALSE),0),0)</f>
        <v>0</v>
      </c>
      <c r="AC1274" s="31" t="str">
        <f ca="1">IF(Y1274&lt;&gt;"", Y1274 + IF(Z1274=1,AB1274, 0), "")</f>
        <v/>
      </c>
      <c r="AD1274" s="31">
        <f ca="1">SUMIFS(AC$2:AC1274,D$2:D1274,D1274)*IF(R1274=0,1,2)</f>
        <v>0</v>
      </c>
    </row>
    <row r="1275" spans="1:30" x14ac:dyDescent="0.35">
      <c r="A1275" s="31">
        <f>IF(ISBLANK(B1275),"",COUNTIF(B$2:B1275,B1275))-1</f>
        <v>32</v>
      </c>
      <c r="B1275" s="31">
        <v>26</v>
      </c>
      <c r="C1275" s="10">
        <f>VLOOKUP($A1275,Database!$A:$Y,7,FALSE)</f>
        <v>46193.208333333336</v>
      </c>
      <c r="D1275" s="31" t="str">
        <f>VLOOKUP(Pronostics!$B1275,Setup_MPP!$A:$G,3,FALSE)</f>
        <v>Joueur26</v>
      </c>
      <c r="E1275" s="31" t="str">
        <f>VLOOKUP(Pronostics!$B1275,Setup_MPP!$A:$G,2,FALSE)</f>
        <v>Joueur26</v>
      </c>
      <c r="F1275" s="31" t="str">
        <f>VLOOKUP($B1275,Setup_MPP!$A:$E,4,FALSE)</f>
        <v>#D5D5D5</v>
      </c>
      <c r="G1275" s="31" t="str">
        <f>VLOOKUP($B1275,Setup_MPP!$A:$E,5,FALSE)</f>
        <v>#727272</v>
      </c>
      <c r="H1275" s="31" t="str">
        <f>IFERROR(IF(AND(A1275&gt;=1,A1275&lt;=104),VLOOKUP($A1275,Location!$A:$J,6,FALSE),IF(A1275=0,"Avant l'ouverture",IF(OR(A1275=105,A1275=106),"Bonus"))),"")</f>
        <v>Tour 2</v>
      </c>
      <c r="I1275" s="31" t="str">
        <f>IF(LEFT(H1275,4)="Tour",VLOOKUP(A1275,Database!$A:$C,3,FALSE),"")</f>
        <v>D</v>
      </c>
      <c r="J1275" s="31" t="str">
        <f>VLOOKUP($A1275,Location!$A:$J,7,FALSE)</f>
        <v>Turquie</v>
      </c>
      <c r="K1275" s="31" t="str">
        <f>IFERROR(VLOOKUP(J1275,Setup_Team!$B:$C,2,FALSE), "TDB")</f>
        <v>TUR</v>
      </c>
      <c r="L1275" s="31" t="str">
        <f>VLOOKUP($A1275,Location!$A:$J,8,FALSE)</f>
        <v>Paraguay</v>
      </c>
      <c r="M1275" s="31" t="str">
        <f>IFERROR(VLOOKUP(L1275,Setup_Team!$B:$C,2,FALSE), "TDB")</f>
        <v>PRY</v>
      </c>
      <c r="N1275" s="31" t="str">
        <f>VLOOKUP($A1275,Location!$A:$J,9,FALSE)</f>
        <v>Santa Clara, Californie</v>
      </c>
      <c r="O1275" s="31" t="str">
        <f>VLOOKUP($A1275,Location!$A:$J,10,FALSE)</f>
        <v>Levi's Stadium</v>
      </c>
      <c r="R1275" s="31">
        <v>0</v>
      </c>
      <c r="S1275" s="25">
        <f>VLOOKUP($A1275,Database!$A:$Y,10,FALSE)</f>
        <v>84</v>
      </c>
      <c r="T1275" s="25">
        <f>VLOOKUP($A1275,Database!$A:$Y,11,FALSE)</f>
        <v>113</v>
      </c>
      <c r="U1275" s="25">
        <f>VLOOKUP($A1275,Database!$A:$Y,12,FALSE)</f>
        <v>126</v>
      </c>
      <c r="V1275" s="25" t="str">
        <f>VLOOKUP(A1275,Database!A:M,13,FALSE)</f>
        <v>À venir</v>
      </c>
      <c r="W1275" s="25" t="str">
        <f>VLOOKUP($A1275,Database!$A:$Y,20,FALSE)</f>
        <v/>
      </c>
      <c r="X1275" s="25" t="str">
        <f>VLOOKUP($A1275,Database!$A:$Y,21,FALSE)</f>
        <v/>
      </c>
      <c r="Y1275" s="25" t="str">
        <f ca="1">IF(C1275&lt;NOW(),IF(AND(P1275&gt;Q1275,W1275&gt;X1275),S1275,IF(AND(P1275=Q1275,W1275=X1275),T1275,IF(AND(P1275&lt;Q1275,W1275&lt;X1275),U1275,0))),"")</f>
        <v/>
      </c>
      <c r="Z1275" s="25">
        <f>IF(AND(P1275=W1275,Q1275=X1275),1,0)</f>
        <v>1</v>
      </c>
      <c r="AA1275" s="25" t="str">
        <f>IF(Z1275=0,"",IF(ISBLANK(VLOOKUP(A1275,Database!A:AA,22,FALSE)),"",VLOOKUP(A1275,Database!A:AA,22,FALSE)))</f>
        <v>Exact</v>
      </c>
      <c r="AB1275" s="25">
        <f ca="1">IFERROR(IF(AND(Y1275&lt;&gt;"",OR(V1275="Terminé",V1275="En cours")),VLOOKUP(AA1275,Setup_ScoreExactBonus!A:D,4,FALSE),0),0)</f>
        <v>0</v>
      </c>
      <c r="AC1275" s="31" t="str">
        <f ca="1">IF(Y1275&lt;&gt;"", Y1275 + IF(Z1275=1,AB1275, 0), "")</f>
        <v/>
      </c>
      <c r="AD1275" s="31">
        <f ca="1">SUMIFS(AC$2:AC1275,D$2:D1275,D1275)*IF(R1275=0,1,2)</f>
        <v>0</v>
      </c>
    </row>
    <row r="1276" spans="1:30" x14ac:dyDescent="0.35">
      <c r="A1276" s="31">
        <f>IF(ISBLANK(B1276),"",COUNTIF(B$2:B1276,B1276))-1</f>
        <v>32</v>
      </c>
      <c r="B1276" s="31">
        <v>27</v>
      </c>
      <c r="C1276" s="10">
        <f>VLOOKUP($A1276,Database!$A:$Y,7,FALSE)</f>
        <v>46193.208333333336</v>
      </c>
      <c r="D1276" s="31" t="str">
        <f>VLOOKUP(Pronostics!$B1276,Setup_MPP!$A:$G,3,FALSE)</f>
        <v>Joueur27</v>
      </c>
      <c r="E1276" s="31" t="str">
        <f>VLOOKUP(Pronostics!$B1276,Setup_MPP!$A:$G,2,FALSE)</f>
        <v>Joueur27</v>
      </c>
      <c r="F1276" s="31" t="str">
        <f>VLOOKUP($B1276,Setup_MPP!$A:$E,4,FALSE)</f>
        <v>#D5D5D5</v>
      </c>
      <c r="G1276" s="31" t="str">
        <f>VLOOKUP($B1276,Setup_MPP!$A:$E,5,FALSE)</f>
        <v>#727272</v>
      </c>
      <c r="H1276" s="31" t="str">
        <f>IFERROR(IF(AND(A1276&gt;=1,A1276&lt;=104),VLOOKUP($A1276,Location!$A:$J,6,FALSE),IF(A1276=0,"Avant l'ouverture",IF(OR(A1276=105,A1276=106),"Bonus"))),"")</f>
        <v>Tour 2</v>
      </c>
      <c r="I1276" s="31" t="str">
        <f>IF(LEFT(H1276,4)="Tour",VLOOKUP(A1276,Database!$A:$C,3,FALSE),"")</f>
        <v>D</v>
      </c>
      <c r="J1276" s="31" t="str">
        <f>VLOOKUP($A1276,Location!$A:$J,7,FALSE)</f>
        <v>Turquie</v>
      </c>
      <c r="K1276" s="31" t="str">
        <f>IFERROR(VLOOKUP(J1276,Setup_Team!$B:$C,2,FALSE), "TDB")</f>
        <v>TUR</v>
      </c>
      <c r="L1276" s="31" t="str">
        <f>VLOOKUP($A1276,Location!$A:$J,8,FALSE)</f>
        <v>Paraguay</v>
      </c>
      <c r="M1276" s="31" t="str">
        <f>IFERROR(VLOOKUP(L1276,Setup_Team!$B:$C,2,FALSE), "TDB")</f>
        <v>PRY</v>
      </c>
      <c r="N1276" s="31" t="str">
        <f>VLOOKUP($A1276,Location!$A:$J,9,FALSE)</f>
        <v>Santa Clara, Californie</v>
      </c>
      <c r="O1276" s="31" t="str">
        <f>VLOOKUP($A1276,Location!$A:$J,10,FALSE)</f>
        <v>Levi's Stadium</v>
      </c>
      <c r="R1276" s="31">
        <v>0</v>
      </c>
      <c r="S1276" s="25">
        <f>VLOOKUP($A1276,Database!$A:$Y,10,FALSE)</f>
        <v>84</v>
      </c>
      <c r="T1276" s="25">
        <f>VLOOKUP($A1276,Database!$A:$Y,11,FALSE)</f>
        <v>113</v>
      </c>
      <c r="U1276" s="25">
        <f>VLOOKUP($A1276,Database!$A:$Y,12,FALSE)</f>
        <v>126</v>
      </c>
      <c r="V1276" s="25" t="str">
        <f>VLOOKUP(A1276,Database!A:M,13,FALSE)</f>
        <v>À venir</v>
      </c>
      <c r="W1276" s="25" t="str">
        <f>VLOOKUP($A1276,Database!$A:$Y,20,FALSE)</f>
        <v/>
      </c>
      <c r="X1276" s="25" t="str">
        <f>VLOOKUP($A1276,Database!$A:$Y,21,FALSE)</f>
        <v/>
      </c>
      <c r="Y1276" s="25" t="str">
        <f ca="1">IF(C1276&lt;NOW(),IF(AND(P1276&gt;Q1276,W1276&gt;X1276),S1276,IF(AND(P1276=Q1276,W1276=X1276),T1276,IF(AND(P1276&lt;Q1276,W1276&lt;X1276),U1276,0))),"")</f>
        <v/>
      </c>
      <c r="Z1276" s="25">
        <f>IF(AND(P1276=W1276,Q1276=X1276),1,0)</f>
        <v>1</v>
      </c>
      <c r="AA1276" s="25" t="str">
        <f>IF(Z1276=0,"",IF(ISBLANK(VLOOKUP(A1276,Database!A:AA,22,FALSE)),"",VLOOKUP(A1276,Database!A:AA,22,FALSE)))</f>
        <v>Exact</v>
      </c>
      <c r="AB1276" s="25">
        <f ca="1">IFERROR(IF(AND(Y1276&lt;&gt;"",OR(V1276="Terminé",V1276="En cours")),VLOOKUP(AA1276,Setup_ScoreExactBonus!A:D,4,FALSE),0),0)</f>
        <v>0</v>
      </c>
      <c r="AC1276" s="31" t="str">
        <f ca="1">IF(Y1276&lt;&gt;"", Y1276 + IF(Z1276=1,AB1276, 0), "")</f>
        <v/>
      </c>
      <c r="AD1276" s="31">
        <f ca="1">SUMIFS(AC$2:AC1276,D$2:D1276,D1276)*IF(R1276=0,1,2)</f>
        <v>0</v>
      </c>
    </row>
    <row r="1277" spans="1:30" x14ac:dyDescent="0.35">
      <c r="A1277" s="31">
        <f>IF(ISBLANK(B1277),"",COUNTIF(B$2:B1277,B1277))-1</f>
        <v>32</v>
      </c>
      <c r="B1277" s="31">
        <v>28</v>
      </c>
      <c r="C1277" s="10">
        <f>VLOOKUP($A1277,Database!$A:$Y,7,FALSE)</f>
        <v>46193.208333333336</v>
      </c>
      <c r="D1277" s="31" t="str">
        <f>VLOOKUP(Pronostics!$B1277,Setup_MPP!$A:$G,3,FALSE)</f>
        <v>Joueur28</v>
      </c>
      <c r="E1277" s="31" t="str">
        <f>VLOOKUP(Pronostics!$B1277,Setup_MPP!$A:$G,2,FALSE)</f>
        <v>Joueur28</v>
      </c>
      <c r="F1277" s="31" t="str">
        <f>VLOOKUP($B1277,Setup_MPP!$A:$E,4,FALSE)</f>
        <v>#D5D5D5</v>
      </c>
      <c r="G1277" s="31" t="str">
        <f>VLOOKUP($B1277,Setup_MPP!$A:$E,5,FALSE)</f>
        <v>#727272</v>
      </c>
      <c r="H1277" s="31" t="str">
        <f>IFERROR(IF(AND(A1277&gt;=1,A1277&lt;=104),VLOOKUP($A1277,Location!$A:$J,6,FALSE),IF(A1277=0,"Avant l'ouverture",IF(OR(A1277=105,A1277=106),"Bonus"))),"")</f>
        <v>Tour 2</v>
      </c>
      <c r="I1277" s="31" t="str">
        <f>IF(LEFT(H1277,4)="Tour",VLOOKUP(A1277,Database!$A:$C,3,FALSE),"")</f>
        <v>D</v>
      </c>
      <c r="J1277" s="31" t="str">
        <f>VLOOKUP($A1277,Location!$A:$J,7,FALSE)</f>
        <v>Turquie</v>
      </c>
      <c r="K1277" s="31" t="str">
        <f>IFERROR(VLOOKUP(J1277,Setup_Team!$B:$C,2,FALSE), "TDB")</f>
        <v>TUR</v>
      </c>
      <c r="L1277" s="31" t="str">
        <f>VLOOKUP($A1277,Location!$A:$J,8,FALSE)</f>
        <v>Paraguay</v>
      </c>
      <c r="M1277" s="31" t="str">
        <f>IFERROR(VLOOKUP(L1277,Setup_Team!$B:$C,2,FALSE), "TDB")</f>
        <v>PRY</v>
      </c>
      <c r="N1277" s="31" t="str">
        <f>VLOOKUP($A1277,Location!$A:$J,9,FALSE)</f>
        <v>Santa Clara, Californie</v>
      </c>
      <c r="O1277" s="31" t="str">
        <f>VLOOKUP($A1277,Location!$A:$J,10,FALSE)</f>
        <v>Levi's Stadium</v>
      </c>
      <c r="R1277" s="31">
        <v>0</v>
      </c>
      <c r="S1277" s="25">
        <f>VLOOKUP($A1277,Database!$A:$Y,10,FALSE)</f>
        <v>84</v>
      </c>
      <c r="T1277" s="25">
        <f>VLOOKUP($A1277,Database!$A:$Y,11,FALSE)</f>
        <v>113</v>
      </c>
      <c r="U1277" s="25">
        <f>VLOOKUP($A1277,Database!$A:$Y,12,FALSE)</f>
        <v>126</v>
      </c>
      <c r="V1277" s="25" t="str">
        <f>VLOOKUP(A1277,Database!A:M,13,FALSE)</f>
        <v>À venir</v>
      </c>
      <c r="W1277" s="25" t="str">
        <f>VLOOKUP($A1277,Database!$A:$Y,20,FALSE)</f>
        <v/>
      </c>
      <c r="X1277" s="25" t="str">
        <f>VLOOKUP($A1277,Database!$A:$Y,21,FALSE)</f>
        <v/>
      </c>
      <c r="Y1277" s="25" t="str">
        <f ca="1">IF(C1277&lt;NOW(),IF(AND(P1277&gt;Q1277,W1277&gt;X1277),S1277,IF(AND(P1277=Q1277,W1277=X1277),T1277,IF(AND(P1277&lt;Q1277,W1277&lt;X1277),U1277,0))),"")</f>
        <v/>
      </c>
      <c r="Z1277" s="25">
        <f>IF(AND(P1277=W1277,Q1277=X1277),1,0)</f>
        <v>1</v>
      </c>
      <c r="AA1277" s="25" t="str">
        <f>IF(Z1277=0,"",IF(ISBLANK(VLOOKUP(A1277,Database!A:AA,22,FALSE)),"",VLOOKUP(A1277,Database!A:AA,22,FALSE)))</f>
        <v>Exact</v>
      </c>
      <c r="AB1277" s="25">
        <f ca="1">IFERROR(IF(AND(Y1277&lt;&gt;"",OR(V1277="Terminé",V1277="En cours")),VLOOKUP(AA1277,Setup_ScoreExactBonus!A:D,4,FALSE),0),0)</f>
        <v>0</v>
      </c>
      <c r="AC1277" s="31" t="str">
        <f ca="1">IF(Y1277&lt;&gt;"", Y1277 + IF(Z1277=1,AB1277, 0), "")</f>
        <v/>
      </c>
      <c r="AD1277" s="31">
        <f ca="1">SUMIFS(AC$2:AC1277,D$2:D1277,D1277)*IF(R1277=0,1,2)</f>
        <v>0</v>
      </c>
    </row>
    <row r="1278" spans="1:30" x14ac:dyDescent="0.35">
      <c r="A1278" s="31">
        <f>IF(ISBLANK(B1278),"",COUNTIF(B$2:B1278,B1278))-1</f>
        <v>32</v>
      </c>
      <c r="B1278" s="31">
        <v>29</v>
      </c>
      <c r="C1278" s="10">
        <f>VLOOKUP($A1278,Database!$A:$Y,7,FALSE)</f>
        <v>46193.208333333336</v>
      </c>
      <c r="D1278" s="31" t="str">
        <f>VLOOKUP(Pronostics!$B1278,Setup_MPP!$A:$G,3,FALSE)</f>
        <v>Joueur29</v>
      </c>
      <c r="E1278" s="31" t="str">
        <f>VLOOKUP(Pronostics!$B1278,Setup_MPP!$A:$G,2,FALSE)</f>
        <v>Joueur29</v>
      </c>
      <c r="F1278" s="31" t="str">
        <f>VLOOKUP($B1278,Setup_MPP!$A:$E,4,FALSE)</f>
        <v>#D5D5D5</v>
      </c>
      <c r="G1278" s="31" t="str">
        <f>VLOOKUP($B1278,Setup_MPP!$A:$E,5,FALSE)</f>
        <v>#727272</v>
      </c>
      <c r="H1278" s="31" t="str">
        <f>IFERROR(IF(AND(A1278&gt;=1,A1278&lt;=104),VLOOKUP($A1278,Location!$A:$J,6,FALSE),IF(A1278=0,"Avant l'ouverture",IF(OR(A1278=105,A1278=106),"Bonus"))),"")</f>
        <v>Tour 2</v>
      </c>
      <c r="I1278" s="31" t="str">
        <f>IF(LEFT(H1278,4)="Tour",VLOOKUP(A1278,Database!$A:$C,3,FALSE),"")</f>
        <v>D</v>
      </c>
      <c r="J1278" s="31" t="str">
        <f>VLOOKUP($A1278,Location!$A:$J,7,FALSE)</f>
        <v>Turquie</v>
      </c>
      <c r="K1278" s="31" t="str">
        <f>IFERROR(VLOOKUP(J1278,Setup_Team!$B:$C,2,FALSE), "TDB")</f>
        <v>TUR</v>
      </c>
      <c r="L1278" s="31" t="str">
        <f>VLOOKUP($A1278,Location!$A:$J,8,FALSE)</f>
        <v>Paraguay</v>
      </c>
      <c r="M1278" s="31" t="str">
        <f>IFERROR(VLOOKUP(L1278,Setup_Team!$B:$C,2,FALSE), "TDB")</f>
        <v>PRY</v>
      </c>
      <c r="N1278" s="31" t="str">
        <f>VLOOKUP($A1278,Location!$A:$J,9,FALSE)</f>
        <v>Santa Clara, Californie</v>
      </c>
      <c r="O1278" s="31" t="str">
        <f>VLOOKUP($A1278,Location!$A:$J,10,FALSE)</f>
        <v>Levi's Stadium</v>
      </c>
      <c r="R1278" s="31">
        <v>0</v>
      </c>
      <c r="S1278" s="25">
        <f>VLOOKUP($A1278,Database!$A:$Y,10,FALSE)</f>
        <v>84</v>
      </c>
      <c r="T1278" s="25">
        <f>VLOOKUP($A1278,Database!$A:$Y,11,FALSE)</f>
        <v>113</v>
      </c>
      <c r="U1278" s="25">
        <f>VLOOKUP($A1278,Database!$A:$Y,12,FALSE)</f>
        <v>126</v>
      </c>
      <c r="V1278" s="25" t="str">
        <f>VLOOKUP(A1278,Database!A:M,13,FALSE)</f>
        <v>À venir</v>
      </c>
      <c r="W1278" s="25" t="str">
        <f>VLOOKUP($A1278,Database!$A:$Y,20,FALSE)</f>
        <v/>
      </c>
      <c r="X1278" s="25" t="str">
        <f>VLOOKUP($A1278,Database!$A:$Y,21,FALSE)</f>
        <v/>
      </c>
      <c r="Y1278" s="25" t="str">
        <f ca="1">IF(C1278&lt;NOW(),IF(AND(P1278&gt;Q1278,W1278&gt;X1278),S1278,IF(AND(P1278=Q1278,W1278=X1278),T1278,IF(AND(P1278&lt;Q1278,W1278&lt;X1278),U1278,0))),"")</f>
        <v/>
      </c>
      <c r="Z1278" s="25">
        <f>IF(AND(P1278=W1278,Q1278=X1278),1,0)</f>
        <v>1</v>
      </c>
      <c r="AA1278" s="25" t="str">
        <f>IF(Z1278=0,"",IF(ISBLANK(VLOOKUP(A1278,Database!A:AA,22,FALSE)),"",VLOOKUP(A1278,Database!A:AA,22,FALSE)))</f>
        <v>Exact</v>
      </c>
      <c r="AB1278" s="25">
        <f ca="1">IFERROR(IF(AND(Y1278&lt;&gt;"",OR(V1278="Terminé",V1278="En cours")),VLOOKUP(AA1278,Setup_ScoreExactBonus!A:D,4,FALSE),0),0)</f>
        <v>0</v>
      </c>
      <c r="AC1278" s="31" t="str">
        <f ca="1">IF(Y1278&lt;&gt;"", Y1278 + IF(Z1278=1,AB1278, 0), "")</f>
        <v/>
      </c>
      <c r="AD1278" s="31">
        <f ca="1">SUMIFS(AC$2:AC1278,D$2:D1278,D1278)*IF(R1278=0,1,2)</f>
        <v>0</v>
      </c>
    </row>
    <row r="1279" spans="1:30" x14ac:dyDescent="0.35">
      <c r="A1279" s="31">
        <f>IF(ISBLANK(B1279),"",COUNTIF(B$2:B1279,B1279))-1</f>
        <v>32</v>
      </c>
      <c r="B1279" s="31">
        <v>30</v>
      </c>
      <c r="C1279" s="10">
        <f>VLOOKUP($A1279,Database!$A:$Y,7,FALSE)</f>
        <v>46193.208333333336</v>
      </c>
      <c r="D1279" s="31" t="str">
        <f>VLOOKUP(Pronostics!$B1279,Setup_MPP!$A:$G,3,FALSE)</f>
        <v>Joueur30</v>
      </c>
      <c r="E1279" s="31" t="str">
        <f>VLOOKUP(Pronostics!$B1279,Setup_MPP!$A:$G,2,FALSE)</f>
        <v>Joueur30</v>
      </c>
      <c r="F1279" s="31" t="str">
        <f>VLOOKUP($B1279,Setup_MPP!$A:$E,4,FALSE)</f>
        <v>#D5D5D5</v>
      </c>
      <c r="G1279" s="31" t="str">
        <f>VLOOKUP($B1279,Setup_MPP!$A:$E,5,FALSE)</f>
        <v>#727272</v>
      </c>
      <c r="H1279" s="31" t="str">
        <f>IFERROR(IF(AND(A1279&gt;=1,A1279&lt;=104),VLOOKUP($A1279,Location!$A:$J,6,FALSE),IF(A1279=0,"Avant l'ouverture",IF(OR(A1279=105,A1279=106),"Bonus"))),"")</f>
        <v>Tour 2</v>
      </c>
      <c r="I1279" s="31" t="str">
        <f>IF(LEFT(H1279,4)="Tour",VLOOKUP(A1279,Database!$A:$C,3,FALSE),"")</f>
        <v>D</v>
      </c>
      <c r="J1279" s="31" t="str">
        <f>VLOOKUP($A1279,Location!$A:$J,7,FALSE)</f>
        <v>Turquie</v>
      </c>
      <c r="K1279" s="31" t="str">
        <f>IFERROR(VLOOKUP(J1279,Setup_Team!$B:$C,2,FALSE), "TDB")</f>
        <v>TUR</v>
      </c>
      <c r="L1279" s="31" t="str">
        <f>VLOOKUP($A1279,Location!$A:$J,8,FALSE)</f>
        <v>Paraguay</v>
      </c>
      <c r="M1279" s="31" t="str">
        <f>IFERROR(VLOOKUP(L1279,Setup_Team!$B:$C,2,FALSE), "TDB")</f>
        <v>PRY</v>
      </c>
      <c r="N1279" s="31" t="str">
        <f>VLOOKUP($A1279,Location!$A:$J,9,FALSE)</f>
        <v>Santa Clara, Californie</v>
      </c>
      <c r="O1279" s="31" t="str">
        <f>VLOOKUP($A1279,Location!$A:$J,10,FALSE)</f>
        <v>Levi's Stadium</v>
      </c>
      <c r="R1279" s="31">
        <v>0</v>
      </c>
      <c r="S1279" s="25">
        <f>VLOOKUP($A1279,Database!$A:$Y,10,FALSE)</f>
        <v>84</v>
      </c>
      <c r="T1279" s="25">
        <f>VLOOKUP($A1279,Database!$A:$Y,11,FALSE)</f>
        <v>113</v>
      </c>
      <c r="U1279" s="25">
        <f>VLOOKUP($A1279,Database!$A:$Y,12,FALSE)</f>
        <v>126</v>
      </c>
      <c r="V1279" s="25" t="str">
        <f>VLOOKUP(A1279,Database!A:M,13,FALSE)</f>
        <v>À venir</v>
      </c>
      <c r="W1279" s="25" t="str">
        <f>VLOOKUP($A1279,Database!$A:$Y,20,FALSE)</f>
        <v/>
      </c>
      <c r="X1279" s="25" t="str">
        <f>VLOOKUP($A1279,Database!$A:$Y,21,FALSE)</f>
        <v/>
      </c>
      <c r="Y1279" s="25" t="str">
        <f ca="1">IF(C1279&lt;NOW(),IF(AND(P1279&gt;Q1279,W1279&gt;X1279),S1279,IF(AND(P1279=Q1279,W1279=X1279),T1279,IF(AND(P1279&lt;Q1279,W1279&lt;X1279),U1279,0))),"")</f>
        <v/>
      </c>
      <c r="Z1279" s="25">
        <f>IF(AND(P1279=W1279,Q1279=X1279),1,0)</f>
        <v>1</v>
      </c>
      <c r="AA1279" s="25" t="str">
        <f>IF(Z1279=0,"",IF(ISBLANK(VLOOKUP(A1279,Database!A:AA,22,FALSE)),"",VLOOKUP(A1279,Database!A:AA,22,FALSE)))</f>
        <v>Exact</v>
      </c>
      <c r="AB1279" s="25">
        <f ca="1">IFERROR(IF(AND(Y1279&lt;&gt;"",OR(V1279="Terminé",V1279="En cours")),VLOOKUP(AA1279,Setup_ScoreExactBonus!A:D,4,FALSE),0),0)</f>
        <v>0</v>
      </c>
      <c r="AC1279" s="31" t="str">
        <f ca="1">IF(Y1279&lt;&gt;"", Y1279 + IF(Z1279=1,AB1279, 0), "")</f>
        <v/>
      </c>
      <c r="AD1279" s="31">
        <f ca="1">SUMIFS(AC$2:AC1279,D$2:D1279,D1279)*IF(R1279=0,1,2)</f>
        <v>0</v>
      </c>
    </row>
    <row r="1280" spans="1:30" x14ac:dyDescent="0.35">
      <c r="A1280" s="31">
        <f>IF(ISBLANK(B1280),"",COUNTIF(B$2:B1280,B1280))-1</f>
        <v>32</v>
      </c>
      <c r="B1280" s="31">
        <v>31</v>
      </c>
      <c r="C1280" s="10">
        <f>VLOOKUP($A1280,Database!$A:$Y,7,FALSE)</f>
        <v>46193.208333333336</v>
      </c>
      <c r="D1280" s="31" t="str">
        <f>VLOOKUP(Pronostics!$B1280,Setup_MPP!$A:$G,3,FALSE)</f>
        <v>Joueur31</v>
      </c>
      <c r="E1280" s="31" t="str">
        <f>VLOOKUP(Pronostics!$B1280,Setup_MPP!$A:$G,2,FALSE)</f>
        <v>Joueur31</v>
      </c>
      <c r="F1280" s="31" t="str">
        <f>VLOOKUP($B1280,Setup_MPP!$A:$E,4,FALSE)</f>
        <v>#D5D5D5</v>
      </c>
      <c r="G1280" s="31" t="str">
        <f>VLOOKUP($B1280,Setup_MPP!$A:$E,5,FALSE)</f>
        <v>#727272</v>
      </c>
      <c r="H1280" s="31" t="str">
        <f>IFERROR(IF(AND(A1280&gt;=1,A1280&lt;=104),VLOOKUP($A1280,Location!$A:$J,6,FALSE),IF(A1280=0,"Avant l'ouverture",IF(OR(A1280=105,A1280=106),"Bonus"))),"")</f>
        <v>Tour 2</v>
      </c>
      <c r="I1280" s="31" t="str">
        <f>IF(LEFT(H1280,4)="Tour",VLOOKUP(A1280,Database!$A:$C,3,FALSE),"")</f>
        <v>D</v>
      </c>
      <c r="J1280" s="31" t="str">
        <f>VLOOKUP($A1280,Location!$A:$J,7,FALSE)</f>
        <v>Turquie</v>
      </c>
      <c r="K1280" s="31" t="str">
        <f>IFERROR(VLOOKUP(J1280,Setup_Team!$B:$C,2,FALSE), "TDB")</f>
        <v>TUR</v>
      </c>
      <c r="L1280" s="31" t="str">
        <f>VLOOKUP($A1280,Location!$A:$J,8,FALSE)</f>
        <v>Paraguay</v>
      </c>
      <c r="M1280" s="31" t="str">
        <f>IFERROR(VLOOKUP(L1280,Setup_Team!$B:$C,2,FALSE), "TDB")</f>
        <v>PRY</v>
      </c>
      <c r="N1280" s="31" t="str">
        <f>VLOOKUP($A1280,Location!$A:$J,9,FALSE)</f>
        <v>Santa Clara, Californie</v>
      </c>
      <c r="O1280" s="31" t="str">
        <f>VLOOKUP($A1280,Location!$A:$J,10,FALSE)</f>
        <v>Levi's Stadium</v>
      </c>
      <c r="R1280" s="31">
        <v>0</v>
      </c>
      <c r="S1280" s="25">
        <f>VLOOKUP($A1280,Database!$A:$Y,10,FALSE)</f>
        <v>84</v>
      </c>
      <c r="T1280" s="25">
        <f>VLOOKUP($A1280,Database!$A:$Y,11,FALSE)</f>
        <v>113</v>
      </c>
      <c r="U1280" s="25">
        <f>VLOOKUP($A1280,Database!$A:$Y,12,FALSE)</f>
        <v>126</v>
      </c>
      <c r="V1280" s="25" t="str">
        <f>VLOOKUP(A1280,Database!A:M,13,FALSE)</f>
        <v>À venir</v>
      </c>
      <c r="W1280" s="25" t="str">
        <f>VLOOKUP($A1280,Database!$A:$Y,20,FALSE)</f>
        <v/>
      </c>
      <c r="X1280" s="25" t="str">
        <f>VLOOKUP($A1280,Database!$A:$Y,21,FALSE)</f>
        <v/>
      </c>
      <c r="Y1280" s="25" t="str">
        <f ca="1">IF(C1280&lt;NOW(),IF(AND(P1280&gt;Q1280,W1280&gt;X1280),S1280,IF(AND(P1280=Q1280,W1280=X1280),T1280,IF(AND(P1280&lt;Q1280,W1280&lt;X1280),U1280,0))),"")</f>
        <v/>
      </c>
      <c r="Z1280" s="25">
        <f>IF(AND(P1280=W1280,Q1280=X1280),1,0)</f>
        <v>1</v>
      </c>
      <c r="AA1280" s="25" t="str">
        <f>IF(Z1280=0,"",IF(ISBLANK(VLOOKUP(A1280,Database!A:AA,22,FALSE)),"",VLOOKUP(A1280,Database!A:AA,22,FALSE)))</f>
        <v>Exact</v>
      </c>
      <c r="AB1280" s="25">
        <f ca="1">IFERROR(IF(AND(Y1280&lt;&gt;"",OR(V1280="Terminé",V1280="En cours")),VLOOKUP(AA1280,Setup_ScoreExactBonus!A:D,4,FALSE),0),0)</f>
        <v>0</v>
      </c>
      <c r="AC1280" s="31" t="str">
        <f ca="1">IF(Y1280&lt;&gt;"", Y1280 + IF(Z1280=1,AB1280, 0), "")</f>
        <v/>
      </c>
      <c r="AD1280" s="31">
        <f ca="1">SUMIFS(AC$2:AC1280,D$2:D1280,D1280)*IF(R1280=0,1,2)</f>
        <v>0</v>
      </c>
    </row>
    <row r="1281" spans="1:30" x14ac:dyDescent="0.35">
      <c r="A1281" s="31">
        <f>IF(ISBLANK(B1281),"",COUNTIF(B$2:B1281,B1281))-1</f>
        <v>32</v>
      </c>
      <c r="B1281" s="31">
        <v>32</v>
      </c>
      <c r="C1281" s="10">
        <f>VLOOKUP($A1281,Database!$A:$Y,7,FALSE)</f>
        <v>46193.208333333336</v>
      </c>
      <c r="D1281" s="31" t="str">
        <f>VLOOKUP(Pronostics!$B1281,Setup_MPP!$A:$G,3,FALSE)</f>
        <v>Joueur32</v>
      </c>
      <c r="E1281" s="31" t="str">
        <f>VLOOKUP(Pronostics!$B1281,Setup_MPP!$A:$G,2,FALSE)</f>
        <v>Joueur32</v>
      </c>
      <c r="F1281" s="31" t="str">
        <f>VLOOKUP($B1281,Setup_MPP!$A:$E,4,FALSE)</f>
        <v>#D5D5D5</v>
      </c>
      <c r="G1281" s="31" t="str">
        <f>VLOOKUP($B1281,Setup_MPP!$A:$E,5,FALSE)</f>
        <v>#727272</v>
      </c>
      <c r="H1281" s="31" t="str">
        <f>IFERROR(IF(AND(A1281&gt;=1,A1281&lt;=104),VLOOKUP($A1281,Location!$A:$J,6,FALSE),IF(A1281=0,"Avant l'ouverture",IF(OR(A1281=105,A1281=106),"Bonus"))),"")</f>
        <v>Tour 2</v>
      </c>
      <c r="I1281" s="31" t="str">
        <f>IF(LEFT(H1281,4)="Tour",VLOOKUP(A1281,Database!$A:$C,3,FALSE),"")</f>
        <v>D</v>
      </c>
      <c r="J1281" s="31" t="str">
        <f>VLOOKUP($A1281,Location!$A:$J,7,FALSE)</f>
        <v>Turquie</v>
      </c>
      <c r="K1281" s="31" t="str">
        <f>IFERROR(VLOOKUP(J1281,Setup_Team!$B:$C,2,FALSE), "TDB")</f>
        <v>TUR</v>
      </c>
      <c r="L1281" s="31" t="str">
        <f>VLOOKUP($A1281,Location!$A:$J,8,FALSE)</f>
        <v>Paraguay</v>
      </c>
      <c r="M1281" s="31" t="str">
        <f>IFERROR(VLOOKUP(L1281,Setup_Team!$B:$C,2,FALSE), "TDB")</f>
        <v>PRY</v>
      </c>
      <c r="N1281" s="31" t="str">
        <f>VLOOKUP($A1281,Location!$A:$J,9,FALSE)</f>
        <v>Santa Clara, Californie</v>
      </c>
      <c r="O1281" s="31" t="str">
        <f>VLOOKUP($A1281,Location!$A:$J,10,FALSE)</f>
        <v>Levi's Stadium</v>
      </c>
      <c r="R1281" s="31">
        <v>0</v>
      </c>
      <c r="S1281" s="25">
        <f>VLOOKUP($A1281,Database!$A:$Y,10,FALSE)</f>
        <v>84</v>
      </c>
      <c r="T1281" s="25">
        <f>VLOOKUP($A1281,Database!$A:$Y,11,FALSE)</f>
        <v>113</v>
      </c>
      <c r="U1281" s="25">
        <f>VLOOKUP($A1281,Database!$A:$Y,12,FALSE)</f>
        <v>126</v>
      </c>
      <c r="V1281" s="25" t="str">
        <f>VLOOKUP(A1281,Database!A:M,13,FALSE)</f>
        <v>À venir</v>
      </c>
      <c r="W1281" s="25" t="str">
        <f>VLOOKUP($A1281,Database!$A:$Y,20,FALSE)</f>
        <v/>
      </c>
      <c r="X1281" s="25" t="str">
        <f>VLOOKUP($A1281,Database!$A:$Y,21,FALSE)</f>
        <v/>
      </c>
      <c r="Y1281" s="25" t="str">
        <f ca="1">IF(C1281&lt;NOW(),IF(AND(P1281&gt;Q1281,W1281&gt;X1281),S1281,IF(AND(P1281=Q1281,W1281=X1281),T1281,IF(AND(P1281&lt;Q1281,W1281&lt;X1281),U1281,0))),"")</f>
        <v/>
      </c>
      <c r="Z1281" s="25">
        <f>IF(AND(P1281=W1281,Q1281=X1281),1,0)</f>
        <v>1</v>
      </c>
      <c r="AA1281" s="25" t="str">
        <f>IF(Z1281=0,"",IF(ISBLANK(VLOOKUP(A1281,Database!A:AA,22,FALSE)),"",VLOOKUP(A1281,Database!A:AA,22,FALSE)))</f>
        <v>Exact</v>
      </c>
      <c r="AB1281" s="25">
        <f ca="1">IFERROR(IF(AND(Y1281&lt;&gt;"",OR(V1281="Terminé",V1281="En cours")),VLOOKUP(AA1281,Setup_ScoreExactBonus!A:D,4,FALSE),0),0)</f>
        <v>0</v>
      </c>
      <c r="AC1281" s="31" t="str">
        <f ca="1">IF(Y1281&lt;&gt;"", Y1281 + IF(Z1281=1,AB1281, 0), "")</f>
        <v/>
      </c>
      <c r="AD1281" s="31">
        <f ca="1">SUMIFS(AC$2:AC1281,D$2:D1281,D1281)*IF(R1281=0,1,2)</f>
        <v>0</v>
      </c>
    </row>
    <row r="1282" spans="1:30" x14ac:dyDescent="0.35">
      <c r="A1282" s="31">
        <f>IF(ISBLANK(B1282),"",COUNTIF(B$2:B1282,B1282))-1</f>
        <v>32</v>
      </c>
      <c r="B1282" s="31">
        <v>33</v>
      </c>
      <c r="C1282" s="10">
        <f>VLOOKUP($A1282,Database!$A:$Y,7,FALSE)</f>
        <v>46193.208333333336</v>
      </c>
      <c r="D1282" s="31" t="str">
        <f>VLOOKUP(Pronostics!$B1282,Setup_MPP!$A:$G,3,FALSE)</f>
        <v>Joueur33</v>
      </c>
      <c r="E1282" s="31" t="str">
        <f>VLOOKUP(Pronostics!$B1282,Setup_MPP!$A:$G,2,FALSE)</f>
        <v>Joueur33</v>
      </c>
      <c r="F1282" s="31" t="str">
        <f>VLOOKUP($B1282,Setup_MPP!$A:$E,4,FALSE)</f>
        <v>#D5D5D5</v>
      </c>
      <c r="G1282" s="31" t="str">
        <f>VLOOKUP($B1282,Setup_MPP!$A:$E,5,FALSE)</f>
        <v>#727272</v>
      </c>
      <c r="H1282" s="31" t="str">
        <f>IFERROR(IF(AND(A1282&gt;=1,A1282&lt;=104),VLOOKUP($A1282,Location!$A:$J,6,FALSE),IF(A1282=0,"Avant l'ouverture",IF(OR(A1282=105,A1282=106),"Bonus"))),"")</f>
        <v>Tour 2</v>
      </c>
      <c r="I1282" s="31" t="str">
        <f>IF(LEFT(H1282,4)="Tour",VLOOKUP(A1282,Database!$A:$C,3,FALSE),"")</f>
        <v>D</v>
      </c>
      <c r="J1282" s="31" t="str">
        <f>VLOOKUP($A1282,Location!$A:$J,7,FALSE)</f>
        <v>Turquie</v>
      </c>
      <c r="K1282" s="31" t="str">
        <f>IFERROR(VLOOKUP(J1282,Setup_Team!$B:$C,2,FALSE), "TDB")</f>
        <v>TUR</v>
      </c>
      <c r="L1282" s="31" t="str">
        <f>VLOOKUP($A1282,Location!$A:$J,8,FALSE)</f>
        <v>Paraguay</v>
      </c>
      <c r="M1282" s="31" t="str">
        <f>IFERROR(VLOOKUP(L1282,Setup_Team!$B:$C,2,FALSE), "TDB")</f>
        <v>PRY</v>
      </c>
      <c r="N1282" s="31" t="str">
        <f>VLOOKUP($A1282,Location!$A:$J,9,FALSE)</f>
        <v>Santa Clara, Californie</v>
      </c>
      <c r="O1282" s="31" t="str">
        <f>VLOOKUP($A1282,Location!$A:$J,10,FALSE)</f>
        <v>Levi's Stadium</v>
      </c>
      <c r="R1282" s="31">
        <v>0</v>
      </c>
      <c r="S1282" s="25">
        <f>VLOOKUP($A1282,Database!$A:$Y,10,FALSE)</f>
        <v>84</v>
      </c>
      <c r="T1282" s="25">
        <f>VLOOKUP($A1282,Database!$A:$Y,11,FALSE)</f>
        <v>113</v>
      </c>
      <c r="U1282" s="25">
        <f>VLOOKUP($A1282,Database!$A:$Y,12,FALSE)</f>
        <v>126</v>
      </c>
      <c r="V1282" s="25" t="str">
        <f>VLOOKUP(A1282,Database!A:M,13,FALSE)</f>
        <v>À venir</v>
      </c>
      <c r="W1282" s="25" t="str">
        <f>VLOOKUP($A1282,Database!$A:$Y,20,FALSE)</f>
        <v/>
      </c>
      <c r="X1282" s="25" t="str">
        <f>VLOOKUP($A1282,Database!$A:$Y,21,FALSE)</f>
        <v/>
      </c>
      <c r="Y1282" s="25" t="str">
        <f ca="1">IF(C1282&lt;NOW(),IF(AND(P1282&gt;Q1282,W1282&gt;X1282),S1282,IF(AND(P1282=Q1282,W1282=X1282),T1282,IF(AND(P1282&lt;Q1282,W1282&lt;X1282),U1282,0))),"")</f>
        <v/>
      </c>
      <c r="Z1282" s="25">
        <f>IF(AND(P1282=W1282,Q1282=X1282),1,0)</f>
        <v>1</v>
      </c>
      <c r="AA1282" s="25" t="str">
        <f>IF(Z1282=0,"",IF(ISBLANK(VLOOKUP(A1282,Database!A:AA,22,FALSE)),"",VLOOKUP(A1282,Database!A:AA,22,FALSE)))</f>
        <v>Exact</v>
      </c>
      <c r="AB1282" s="25">
        <f ca="1">IFERROR(IF(AND(Y1282&lt;&gt;"",OR(V1282="Terminé",V1282="En cours")),VLOOKUP(AA1282,Setup_ScoreExactBonus!A:D,4,FALSE),0),0)</f>
        <v>0</v>
      </c>
      <c r="AC1282" s="31" t="str">
        <f ca="1">IF(Y1282&lt;&gt;"", Y1282 + IF(Z1282=1,AB1282, 0), "")</f>
        <v/>
      </c>
      <c r="AD1282" s="31">
        <f ca="1">SUMIFS(AC$2:AC1282,D$2:D1282,D1282)*IF(R1282=0,1,2)</f>
        <v>0</v>
      </c>
    </row>
    <row r="1283" spans="1:30" x14ac:dyDescent="0.35">
      <c r="A1283" s="31">
        <f>IF(ISBLANK(B1283),"",COUNTIF(B$2:B1283,B1283))-1</f>
        <v>32</v>
      </c>
      <c r="B1283" s="31">
        <v>34</v>
      </c>
      <c r="C1283" s="10">
        <f>VLOOKUP($A1283,Database!$A:$Y,7,FALSE)</f>
        <v>46193.208333333336</v>
      </c>
      <c r="D1283" s="31" t="str">
        <f>VLOOKUP(Pronostics!$B1283,Setup_MPP!$A:$G,3,FALSE)</f>
        <v>Joueur34</v>
      </c>
      <c r="E1283" s="31" t="str">
        <f>VLOOKUP(Pronostics!$B1283,Setup_MPP!$A:$G,2,FALSE)</f>
        <v>Joueur34</v>
      </c>
      <c r="F1283" s="31" t="str">
        <f>VLOOKUP($B1283,Setup_MPP!$A:$E,4,FALSE)</f>
        <v>#D5D5D5</v>
      </c>
      <c r="G1283" s="31" t="str">
        <f>VLOOKUP($B1283,Setup_MPP!$A:$E,5,FALSE)</f>
        <v>#727272</v>
      </c>
      <c r="H1283" s="31" t="str">
        <f>IFERROR(IF(AND(A1283&gt;=1,A1283&lt;=104),VLOOKUP($A1283,Location!$A:$J,6,FALSE),IF(A1283=0,"Avant l'ouverture",IF(OR(A1283=105,A1283=106),"Bonus"))),"")</f>
        <v>Tour 2</v>
      </c>
      <c r="I1283" s="31" t="str">
        <f>IF(LEFT(H1283,4)="Tour",VLOOKUP(A1283,Database!$A:$C,3,FALSE),"")</f>
        <v>D</v>
      </c>
      <c r="J1283" s="31" t="str">
        <f>VLOOKUP($A1283,Location!$A:$J,7,FALSE)</f>
        <v>Turquie</v>
      </c>
      <c r="K1283" s="31" t="str">
        <f>IFERROR(VLOOKUP(J1283,Setup_Team!$B:$C,2,FALSE), "TDB")</f>
        <v>TUR</v>
      </c>
      <c r="L1283" s="31" t="str">
        <f>VLOOKUP($A1283,Location!$A:$J,8,FALSE)</f>
        <v>Paraguay</v>
      </c>
      <c r="M1283" s="31" t="str">
        <f>IFERROR(VLOOKUP(L1283,Setup_Team!$B:$C,2,FALSE), "TDB")</f>
        <v>PRY</v>
      </c>
      <c r="N1283" s="31" t="str">
        <f>VLOOKUP($A1283,Location!$A:$J,9,FALSE)</f>
        <v>Santa Clara, Californie</v>
      </c>
      <c r="O1283" s="31" t="str">
        <f>VLOOKUP($A1283,Location!$A:$J,10,FALSE)</f>
        <v>Levi's Stadium</v>
      </c>
      <c r="R1283" s="31">
        <v>0</v>
      </c>
      <c r="S1283" s="25">
        <f>VLOOKUP($A1283,Database!$A:$Y,10,FALSE)</f>
        <v>84</v>
      </c>
      <c r="T1283" s="25">
        <f>VLOOKUP($A1283,Database!$A:$Y,11,FALSE)</f>
        <v>113</v>
      </c>
      <c r="U1283" s="25">
        <f>VLOOKUP($A1283,Database!$A:$Y,12,FALSE)</f>
        <v>126</v>
      </c>
      <c r="V1283" s="25" t="str">
        <f>VLOOKUP(A1283,Database!A:M,13,FALSE)</f>
        <v>À venir</v>
      </c>
      <c r="W1283" s="25" t="str">
        <f>VLOOKUP($A1283,Database!$A:$Y,20,FALSE)</f>
        <v/>
      </c>
      <c r="X1283" s="25" t="str">
        <f>VLOOKUP($A1283,Database!$A:$Y,21,FALSE)</f>
        <v/>
      </c>
      <c r="Y1283" s="25" t="str">
        <f ca="1">IF(C1283&lt;NOW(),IF(AND(P1283&gt;Q1283,W1283&gt;X1283),S1283,IF(AND(P1283=Q1283,W1283=X1283),T1283,IF(AND(P1283&lt;Q1283,W1283&lt;X1283),U1283,0))),"")</f>
        <v/>
      </c>
      <c r="Z1283" s="25">
        <f>IF(AND(P1283=W1283,Q1283=X1283),1,0)</f>
        <v>1</v>
      </c>
      <c r="AA1283" s="25" t="str">
        <f>IF(Z1283=0,"",IF(ISBLANK(VLOOKUP(A1283,Database!A:AA,22,FALSE)),"",VLOOKUP(A1283,Database!A:AA,22,FALSE)))</f>
        <v>Exact</v>
      </c>
      <c r="AB1283" s="25">
        <f ca="1">IFERROR(IF(AND(Y1283&lt;&gt;"",OR(V1283="Terminé",V1283="En cours")),VLOOKUP(AA1283,Setup_ScoreExactBonus!A:D,4,FALSE),0),0)</f>
        <v>0</v>
      </c>
      <c r="AC1283" s="31" t="str">
        <f ca="1">IF(Y1283&lt;&gt;"", Y1283 + IF(Z1283=1,AB1283, 0), "")</f>
        <v/>
      </c>
      <c r="AD1283" s="31">
        <f ca="1">SUMIFS(AC$2:AC1283,D$2:D1283,D1283)*IF(R1283=0,1,2)</f>
        <v>0</v>
      </c>
    </row>
    <row r="1284" spans="1:30" x14ac:dyDescent="0.35">
      <c r="A1284" s="31">
        <f>IF(ISBLANK(B1284),"",COUNTIF(B$2:B1284,B1284))-1</f>
        <v>32</v>
      </c>
      <c r="B1284" s="31">
        <v>35</v>
      </c>
      <c r="C1284" s="10">
        <f>VLOOKUP($A1284,Database!$A:$Y,7,FALSE)</f>
        <v>46193.208333333336</v>
      </c>
      <c r="D1284" s="31" t="str">
        <f>VLOOKUP(Pronostics!$B1284,Setup_MPP!$A:$G,3,FALSE)</f>
        <v>Joueur35</v>
      </c>
      <c r="E1284" s="31" t="str">
        <f>VLOOKUP(Pronostics!$B1284,Setup_MPP!$A:$G,2,FALSE)</f>
        <v>Joueur35</v>
      </c>
      <c r="F1284" s="31" t="str">
        <f>VLOOKUP($B1284,Setup_MPP!$A:$E,4,FALSE)</f>
        <v>#D5D5D5</v>
      </c>
      <c r="G1284" s="31" t="str">
        <f>VLOOKUP($B1284,Setup_MPP!$A:$E,5,FALSE)</f>
        <v>#727272</v>
      </c>
      <c r="H1284" s="31" t="str">
        <f>IFERROR(IF(AND(A1284&gt;=1,A1284&lt;=104),VLOOKUP($A1284,Location!$A:$J,6,FALSE),IF(A1284=0,"Avant l'ouverture",IF(OR(A1284=105,A1284=106),"Bonus"))),"")</f>
        <v>Tour 2</v>
      </c>
      <c r="I1284" s="31" t="str">
        <f>IF(LEFT(H1284,4)="Tour",VLOOKUP(A1284,Database!$A:$C,3,FALSE),"")</f>
        <v>D</v>
      </c>
      <c r="J1284" s="31" t="str">
        <f>VLOOKUP($A1284,Location!$A:$J,7,FALSE)</f>
        <v>Turquie</v>
      </c>
      <c r="K1284" s="31" t="str">
        <f>IFERROR(VLOOKUP(J1284,Setup_Team!$B:$C,2,FALSE), "TDB")</f>
        <v>TUR</v>
      </c>
      <c r="L1284" s="31" t="str">
        <f>VLOOKUP($A1284,Location!$A:$J,8,FALSE)</f>
        <v>Paraguay</v>
      </c>
      <c r="M1284" s="31" t="str">
        <f>IFERROR(VLOOKUP(L1284,Setup_Team!$B:$C,2,FALSE), "TDB")</f>
        <v>PRY</v>
      </c>
      <c r="N1284" s="31" t="str">
        <f>VLOOKUP($A1284,Location!$A:$J,9,FALSE)</f>
        <v>Santa Clara, Californie</v>
      </c>
      <c r="O1284" s="31" t="str">
        <f>VLOOKUP($A1284,Location!$A:$J,10,FALSE)</f>
        <v>Levi's Stadium</v>
      </c>
      <c r="R1284" s="31">
        <v>0</v>
      </c>
      <c r="S1284" s="25">
        <f>VLOOKUP($A1284,Database!$A:$Y,10,FALSE)</f>
        <v>84</v>
      </c>
      <c r="T1284" s="25">
        <f>VLOOKUP($A1284,Database!$A:$Y,11,FALSE)</f>
        <v>113</v>
      </c>
      <c r="U1284" s="25">
        <f>VLOOKUP($A1284,Database!$A:$Y,12,FALSE)</f>
        <v>126</v>
      </c>
      <c r="V1284" s="25" t="str">
        <f>VLOOKUP(A1284,Database!A:M,13,FALSE)</f>
        <v>À venir</v>
      </c>
      <c r="W1284" s="25" t="str">
        <f>VLOOKUP($A1284,Database!$A:$Y,20,FALSE)</f>
        <v/>
      </c>
      <c r="X1284" s="25" t="str">
        <f>VLOOKUP($A1284,Database!$A:$Y,21,FALSE)</f>
        <v/>
      </c>
      <c r="Y1284" s="25" t="str">
        <f ca="1">IF(C1284&lt;NOW(),IF(AND(P1284&gt;Q1284,W1284&gt;X1284),S1284,IF(AND(P1284=Q1284,W1284=X1284),T1284,IF(AND(P1284&lt;Q1284,W1284&lt;X1284),U1284,0))),"")</f>
        <v/>
      </c>
      <c r="Z1284" s="25">
        <f>IF(AND(P1284=W1284,Q1284=X1284),1,0)</f>
        <v>1</v>
      </c>
      <c r="AA1284" s="25" t="str">
        <f>IF(Z1284=0,"",IF(ISBLANK(VLOOKUP(A1284,Database!A:AA,22,FALSE)),"",VLOOKUP(A1284,Database!A:AA,22,FALSE)))</f>
        <v>Exact</v>
      </c>
      <c r="AB1284" s="25">
        <f ca="1">IFERROR(IF(AND(Y1284&lt;&gt;"",OR(V1284="Terminé",V1284="En cours")),VLOOKUP(AA1284,Setup_ScoreExactBonus!A:D,4,FALSE),0),0)</f>
        <v>0</v>
      </c>
      <c r="AC1284" s="31" t="str">
        <f ca="1">IF(Y1284&lt;&gt;"", Y1284 + IF(Z1284=1,AB1284, 0), "")</f>
        <v/>
      </c>
      <c r="AD1284" s="31">
        <f ca="1">SUMIFS(AC$2:AC1284,D$2:D1284,D1284)*IF(R1284=0,1,2)</f>
        <v>0</v>
      </c>
    </row>
    <row r="1285" spans="1:30" x14ac:dyDescent="0.35">
      <c r="A1285" s="31">
        <f>IF(ISBLANK(B1285),"",COUNTIF(B$2:B1285,B1285))-1</f>
        <v>32</v>
      </c>
      <c r="B1285" s="31">
        <v>36</v>
      </c>
      <c r="C1285" s="10">
        <f>VLOOKUP($A1285,Database!$A:$Y,7,FALSE)</f>
        <v>46193.208333333336</v>
      </c>
      <c r="D1285" s="31" t="str">
        <f>VLOOKUP(Pronostics!$B1285,Setup_MPP!$A:$G,3,FALSE)</f>
        <v>Joueur36</v>
      </c>
      <c r="E1285" s="31" t="str">
        <f>VLOOKUP(Pronostics!$B1285,Setup_MPP!$A:$G,2,FALSE)</f>
        <v>Joueur36</v>
      </c>
      <c r="F1285" s="31" t="str">
        <f>VLOOKUP($B1285,Setup_MPP!$A:$E,4,FALSE)</f>
        <v>#D5D5D5</v>
      </c>
      <c r="G1285" s="31" t="str">
        <f>VLOOKUP($B1285,Setup_MPP!$A:$E,5,FALSE)</f>
        <v>#727272</v>
      </c>
      <c r="H1285" s="31" t="str">
        <f>IFERROR(IF(AND(A1285&gt;=1,A1285&lt;=104),VLOOKUP($A1285,Location!$A:$J,6,FALSE),IF(A1285=0,"Avant l'ouverture",IF(OR(A1285=105,A1285=106),"Bonus"))),"")</f>
        <v>Tour 2</v>
      </c>
      <c r="I1285" s="31" t="str">
        <f>IF(LEFT(H1285,4)="Tour",VLOOKUP(A1285,Database!$A:$C,3,FALSE),"")</f>
        <v>D</v>
      </c>
      <c r="J1285" s="31" t="str">
        <f>VLOOKUP($A1285,Location!$A:$J,7,FALSE)</f>
        <v>Turquie</v>
      </c>
      <c r="K1285" s="31" t="str">
        <f>IFERROR(VLOOKUP(J1285,Setup_Team!$B:$C,2,FALSE), "TDB")</f>
        <v>TUR</v>
      </c>
      <c r="L1285" s="31" t="str">
        <f>VLOOKUP($A1285,Location!$A:$J,8,FALSE)</f>
        <v>Paraguay</v>
      </c>
      <c r="M1285" s="31" t="str">
        <f>IFERROR(VLOOKUP(L1285,Setup_Team!$B:$C,2,FALSE), "TDB")</f>
        <v>PRY</v>
      </c>
      <c r="N1285" s="31" t="str">
        <f>VLOOKUP($A1285,Location!$A:$J,9,FALSE)</f>
        <v>Santa Clara, Californie</v>
      </c>
      <c r="O1285" s="31" t="str">
        <f>VLOOKUP($A1285,Location!$A:$J,10,FALSE)</f>
        <v>Levi's Stadium</v>
      </c>
      <c r="R1285" s="31">
        <v>0</v>
      </c>
      <c r="S1285" s="25">
        <f>VLOOKUP($A1285,Database!$A:$Y,10,FALSE)</f>
        <v>84</v>
      </c>
      <c r="T1285" s="25">
        <f>VLOOKUP($A1285,Database!$A:$Y,11,FALSE)</f>
        <v>113</v>
      </c>
      <c r="U1285" s="25">
        <f>VLOOKUP($A1285,Database!$A:$Y,12,FALSE)</f>
        <v>126</v>
      </c>
      <c r="V1285" s="25" t="str">
        <f>VLOOKUP(A1285,Database!A:M,13,FALSE)</f>
        <v>À venir</v>
      </c>
      <c r="W1285" s="25" t="str">
        <f>VLOOKUP($A1285,Database!$A:$Y,20,FALSE)</f>
        <v/>
      </c>
      <c r="X1285" s="25" t="str">
        <f>VLOOKUP($A1285,Database!$A:$Y,21,FALSE)</f>
        <v/>
      </c>
      <c r="Y1285" s="25" t="str">
        <f ca="1">IF(C1285&lt;NOW(),IF(AND(P1285&gt;Q1285,W1285&gt;X1285),S1285,IF(AND(P1285=Q1285,W1285=X1285),T1285,IF(AND(P1285&lt;Q1285,W1285&lt;X1285),U1285,0))),"")</f>
        <v/>
      </c>
      <c r="Z1285" s="25">
        <f>IF(AND(P1285=W1285,Q1285=X1285),1,0)</f>
        <v>1</v>
      </c>
      <c r="AA1285" s="25" t="str">
        <f>IF(Z1285=0,"",IF(ISBLANK(VLOOKUP(A1285,Database!A:AA,22,FALSE)),"",VLOOKUP(A1285,Database!A:AA,22,FALSE)))</f>
        <v>Exact</v>
      </c>
      <c r="AB1285" s="25">
        <f ca="1">IFERROR(IF(AND(Y1285&lt;&gt;"",OR(V1285="Terminé",V1285="En cours")),VLOOKUP(AA1285,Setup_ScoreExactBonus!A:D,4,FALSE),0),0)</f>
        <v>0</v>
      </c>
      <c r="AC1285" s="31" t="str">
        <f ca="1">IF(Y1285&lt;&gt;"", Y1285 + IF(Z1285=1,AB1285, 0), "")</f>
        <v/>
      </c>
      <c r="AD1285" s="31">
        <f ca="1">SUMIFS(AC$2:AC1285,D$2:D1285,D1285)*IF(R1285=0,1,2)</f>
        <v>0</v>
      </c>
    </row>
    <row r="1286" spans="1:30" x14ac:dyDescent="0.35">
      <c r="A1286" s="31">
        <f>IF(ISBLANK(B1286),"",COUNTIF(B$2:B1286,B1286))-1</f>
        <v>32</v>
      </c>
      <c r="B1286" s="31">
        <v>37</v>
      </c>
      <c r="C1286" s="10">
        <f>VLOOKUP($A1286,Database!$A:$Y,7,FALSE)</f>
        <v>46193.208333333336</v>
      </c>
      <c r="D1286" s="31" t="str">
        <f>VLOOKUP(Pronostics!$B1286,Setup_MPP!$A:$G,3,FALSE)</f>
        <v>Joueur37</v>
      </c>
      <c r="E1286" s="31" t="str">
        <f>VLOOKUP(Pronostics!$B1286,Setup_MPP!$A:$G,2,FALSE)</f>
        <v>Joueur37</v>
      </c>
      <c r="F1286" s="31" t="str">
        <f>VLOOKUP($B1286,Setup_MPP!$A:$E,4,FALSE)</f>
        <v>#D5D5D5</v>
      </c>
      <c r="G1286" s="31" t="str">
        <f>VLOOKUP($B1286,Setup_MPP!$A:$E,5,FALSE)</f>
        <v>#727272</v>
      </c>
      <c r="H1286" s="31" t="str">
        <f>IFERROR(IF(AND(A1286&gt;=1,A1286&lt;=104),VLOOKUP($A1286,Location!$A:$J,6,FALSE),IF(A1286=0,"Avant l'ouverture",IF(OR(A1286=105,A1286=106),"Bonus"))),"")</f>
        <v>Tour 2</v>
      </c>
      <c r="I1286" s="31" t="str">
        <f>IF(LEFT(H1286,4)="Tour",VLOOKUP(A1286,Database!$A:$C,3,FALSE),"")</f>
        <v>D</v>
      </c>
      <c r="J1286" s="31" t="str">
        <f>VLOOKUP($A1286,Location!$A:$J,7,FALSE)</f>
        <v>Turquie</v>
      </c>
      <c r="K1286" s="31" t="str">
        <f>IFERROR(VLOOKUP(J1286,Setup_Team!$B:$C,2,FALSE), "TDB")</f>
        <v>TUR</v>
      </c>
      <c r="L1286" s="31" t="str">
        <f>VLOOKUP($A1286,Location!$A:$J,8,FALSE)</f>
        <v>Paraguay</v>
      </c>
      <c r="M1286" s="31" t="str">
        <f>IFERROR(VLOOKUP(L1286,Setup_Team!$B:$C,2,FALSE), "TDB")</f>
        <v>PRY</v>
      </c>
      <c r="N1286" s="31" t="str">
        <f>VLOOKUP($A1286,Location!$A:$J,9,FALSE)</f>
        <v>Santa Clara, Californie</v>
      </c>
      <c r="O1286" s="31" t="str">
        <f>VLOOKUP($A1286,Location!$A:$J,10,FALSE)</f>
        <v>Levi's Stadium</v>
      </c>
      <c r="R1286" s="31">
        <v>0</v>
      </c>
      <c r="S1286" s="25">
        <f>VLOOKUP($A1286,Database!$A:$Y,10,FALSE)</f>
        <v>84</v>
      </c>
      <c r="T1286" s="25">
        <f>VLOOKUP($A1286,Database!$A:$Y,11,FALSE)</f>
        <v>113</v>
      </c>
      <c r="U1286" s="25">
        <f>VLOOKUP($A1286,Database!$A:$Y,12,FALSE)</f>
        <v>126</v>
      </c>
      <c r="V1286" s="25" t="str">
        <f>VLOOKUP(A1286,Database!A:M,13,FALSE)</f>
        <v>À venir</v>
      </c>
      <c r="W1286" s="25" t="str">
        <f>VLOOKUP($A1286,Database!$A:$Y,20,FALSE)</f>
        <v/>
      </c>
      <c r="X1286" s="25" t="str">
        <f>VLOOKUP($A1286,Database!$A:$Y,21,FALSE)</f>
        <v/>
      </c>
      <c r="Y1286" s="25" t="str">
        <f ca="1">IF(C1286&lt;NOW(),IF(AND(P1286&gt;Q1286,W1286&gt;X1286),S1286,IF(AND(P1286=Q1286,W1286=X1286),T1286,IF(AND(P1286&lt;Q1286,W1286&lt;X1286),U1286,0))),"")</f>
        <v/>
      </c>
      <c r="Z1286" s="25">
        <f>IF(AND(P1286=W1286,Q1286=X1286),1,0)</f>
        <v>1</v>
      </c>
      <c r="AA1286" s="25" t="str">
        <f>IF(Z1286=0,"",IF(ISBLANK(VLOOKUP(A1286,Database!A:AA,22,FALSE)),"",VLOOKUP(A1286,Database!A:AA,22,FALSE)))</f>
        <v>Exact</v>
      </c>
      <c r="AB1286" s="25">
        <f ca="1">IFERROR(IF(AND(Y1286&lt;&gt;"",OR(V1286="Terminé",V1286="En cours")),VLOOKUP(AA1286,Setup_ScoreExactBonus!A:D,4,FALSE),0),0)</f>
        <v>0</v>
      </c>
      <c r="AC1286" s="31" t="str">
        <f ca="1">IF(Y1286&lt;&gt;"", Y1286 + IF(Z1286=1,AB1286, 0), "")</f>
        <v/>
      </c>
      <c r="AD1286" s="31">
        <f ca="1">SUMIFS(AC$2:AC1286,D$2:D1286,D1286)*IF(R1286=0,1,2)</f>
        <v>0</v>
      </c>
    </row>
    <row r="1287" spans="1:30" x14ac:dyDescent="0.35">
      <c r="A1287" s="31">
        <f>IF(ISBLANK(B1287),"",COUNTIF(B$2:B1287,B1287))-1</f>
        <v>32</v>
      </c>
      <c r="B1287" s="31">
        <v>38</v>
      </c>
      <c r="C1287" s="10">
        <f>VLOOKUP($A1287,Database!$A:$Y,7,FALSE)</f>
        <v>46193.208333333336</v>
      </c>
      <c r="D1287" s="31" t="str">
        <f>VLOOKUP(Pronostics!$B1287,Setup_MPP!$A:$G,3,FALSE)</f>
        <v>Joueur38</v>
      </c>
      <c r="E1287" s="31" t="str">
        <f>VLOOKUP(Pronostics!$B1287,Setup_MPP!$A:$G,2,FALSE)</f>
        <v>Joueur38</v>
      </c>
      <c r="F1287" s="31" t="str">
        <f>VLOOKUP($B1287,Setup_MPP!$A:$E,4,FALSE)</f>
        <v>#D5D5D5</v>
      </c>
      <c r="G1287" s="31" t="str">
        <f>VLOOKUP($B1287,Setup_MPP!$A:$E,5,FALSE)</f>
        <v>#727272</v>
      </c>
      <c r="H1287" s="31" t="str">
        <f>IFERROR(IF(AND(A1287&gt;=1,A1287&lt;=104),VLOOKUP($A1287,Location!$A:$J,6,FALSE),IF(A1287=0,"Avant l'ouverture",IF(OR(A1287=105,A1287=106),"Bonus"))),"")</f>
        <v>Tour 2</v>
      </c>
      <c r="I1287" s="31" t="str">
        <f>IF(LEFT(H1287,4)="Tour",VLOOKUP(A1287,Database!$A:$C,3,FALSE),"")</f>
        <v>D</v>
      </c>
      <c r="J1287" s="31" t="str">
        <f>VLOOKUP($A1287,Location!$A:$J,7,FALSE)</f>
        <v>Turquie</v>
      </c>
      <c r="K1287" s="31" t="str">
        <f>IFERROR(VLOOKUP(J1287,Setup_Team!$B:$C,2,FALSE), "TDB")</f>
        <v>TUR</v>
      </c>
      <c r="L1287" s="31" t="str">
        <f>VLOOKUP($A1287,Location!$A:$J,8,FALSE)</f>
        <v>Paraguay</v>
      </c>
      <c r="M1287" s="31" t="str">
        <f>IFERROR(VLOOKUP(L1287,Setup_Team!$B:$C,2,FALSE), "TDB")</f>
        <v>PRY</v>
      </c>
      <c r="N1287" s="31" t="str">
        <f>VLOOKUP($A1287,Location!$A:$J,9,FALSE)</f>
        <v>Santa Clara, Californie</v>
      </c>
      <c r="O1287" s="31" t="str">
        <f>VLOOKUP($A1287,Location!$A:$J,10,FALSE)</f>
        <v>Levi's Stadium</v>
      </c>
      <c r="R1287" s="31">
        <v>0</v>
      </c>
      <c r="S1287" s="25">
        <f>VLOOKUP($A1287,Database!$A:$Y,10,FALSE)</f>
        <v>84</v>
      </c>
      <c r="T1287" s="25">
        <f>VLOOKUP($A1287,Database!$A:$Y,11,FALSE)</f>
        <v>113</v>
      </c>
      <c r="U1287" s="25">
        <f>VLOOKUP($A1287,Database!$A:$Y,12,FALSE)</f>
        <v>126</v>
      </c>
      <c r="V1287" s="25" t="str">
        <f>VLOOKUP(A1287,Database!A:M,13,FALSE)</f>
        <v>À venir</v>
      </c>
      <c r="W1287" s="25" t="str">
        <f>VLOOKUP($A1287,Database!$A:$Y,20,FALSE)</f>
        <v/>
      </c>
      <c r="X1287" s="25" t="str">
        <f>VLOOKUP($A1287,Database!$A:$Y,21,FALSE)</f>
        <v/>
      </c>
      <c r="Y1287" s="25" t="str">
        <f ca="1">IF(C1287&lt;NOW(),IF(AND(P1287&gt;Q1287,W1287&gt;X1287),S1287,IF(AND(P1287=Q1287,W1287=X1287),T1287,IF(AND(P1287&lt;Q1287,W1287&lt;X1287),U1287,0))),"")</f>
        <v/>
      </c>
      <c r="Z1287" s="25">
        <f>IF(AND(P1287=W1287,Q1287=X1287),1,0)</f>
        <v>1</v>
      </c>
      <c r="AA1287" s="25" t="str">
        <f>IF(Z1287=0,"",IF(ISBLANK(VLOOKUP(A1287,Database!A:AA,22,FALSE)),"",VLOOKUP(A1287,Database!A:AA,22,FALSE)))</f>
        <v>Exact</v>
      </c>
      <c r="AB1287" s="25">
        <f ca="1">IFERROR(IF(AND(Y1287&lt;&gt;"",OR(V1287="Terminé",V1287="En cours")),VLOOKUP(AA1287,Setup_ScoreExactBonus!A:D,4,FALSE),0),0)</f>
        <v>0</v>
      </c>
      <c r="AC1287" s="31" t="str">
        <f ca="1">IF(Y1287&lt;&gt;"", Y1287 + IF(Z1287=1,AB1287, 0), "")</f>
        <v/>
      </c>
      <c r="AD1287" s="31">
        <f ca="1">SUMIFS(AC$2:AC1287,D$2:D1287,D1287)*IF(R1287=0,1,2)</f>
        <v>0</v>
      </c>
    </row>
    <row r="1288" spans="1:30" x14ac:dyDescent="0.35">
      <c r="A1288" s="31">
        <f>IF(ISBLANK(B1288),"",COUNTIF(B$2:B1288,B1288))-1</f>
        <v>32</v>
      </c>
      <c r="B1288" s="31">
        <v>39</v>
      </c>
      <c r="C1288" s="10">
        <f>VLOOKUP($A1288,Database!$A:$Y,7,FALSE)</f>
        <v>46193.208333333336</v>
      </c>
      <c r="D1288" s="31" t="str">
        <f>VLOOKUP(Pronostics!$B1288,Setup_MPP!$A:$G,3,FALSE)</f>
        <v>Joueur39</v>
      </c>
      <c r="E1288" s="31" t="str">
        <f>VLOOKUP(Pronostics!$B1288,Setup_MPP!$A:$G,2,FALSE)</f>
        <v>Joueur39</v>
      </c>
      <c r="F1288" s="31" t="str">
        <f>VLOOKUP($B1288,Setup_MPP!$A:$E,4,FALSE)</f>
        <v>#D5D5D5</v>
      </c>
      <c r="G1288" s="31" t="str">
        <f>VLOOKUP($B1288,Setup_MPP!$A:$E,5,FALSE)</f>
        <v>#727272</v>
      </c>
      <c r="H1288" s="31" t="str">
        <f>IFERROR(IF(AND(A1288&gt;=1,A1288&lt;=104),VLOOKUP($A1288,Location!$A:$J,6,FALSE),IF(A1288=0,"Avant l'ouverture",IF(OR(A1288=105,A1288=106),"Bonus"))),"")</f>
        <v>Tour 2</v>
      </c>
      <c r="I1288" s="31" t="str">
        <f>IF(LEFT(H1288,4)="Tour",VLOOKUP(A1288,Database!$A:$C,3,FALSE),"")</f>
        <v>D</v>
      </c>
      <c r="J1288" s="31" t="str">
        <f>VLOOKUP($A1288,Location!$A:$J,7,FALSE)</f>
        <v>Turquie</v>
      </c>
      <c r="K1288" s="31" t="str">
        <f>IFERROR(VLOOKUP(J1288,Setup_Team!$B:$C,2,FALSE), "TDB")</f>
        <v>TUR</v>
      </c>
      <c r="L1288" s="31" t="str">
        <f>VLOOKUP($A1288,Location!$A:$J,8,FALSE)</f>
        <v>Paraguay</v>
      </c>
      <c r="M1288" s="31" t="str">
        <f>IFERROR(VLOOKUP(L1288,Setup_Team!$B:$C,2,FALSE), "TDB")</f>
        <v>PRY</v>
      </c>
      <c r="N1288" s="31" t="str">
        <f>VLOOKUP($A1288,Location!$A:$J,9,FALSE)</f>
        <v>Santa Clara, Californie</v>
      </c>
      <c r="O1288" s="31" t="str">
        <f>VLOOKUP($A1288,Location!$A:$J,10,FALSE)</f>
        <v>Levi's Stadium</v>
      </c>
      <c r="R1288" s="31">
        <v>0</v>
      </c>
      <c r="S1288" s="25">
        <f>VLOOKUP($A1288,Database!$A:$Y,10,FALSE)</f>
        <v>84</v>
      </c>
      <c r="T1288" s="25">
        <f>VLOOKUP($A1288,Database!$A:$Y,11,FALSE)</f>
        <v>113</v>
      </c>
      <c r="U1288" s="25">
        <f>VLOOKUP($A1288,Database!$A:$Y,12,FALSE)</f>
        <v>126</v>
      </c>
      <c r="V1288" s="25" t="str">
        <f>VLOOKUP(A1288,Database!A:M,13,FALSE)</f>
        <v>À venir</v>
      </c>
      <c r="W1288" s="25" t="str">
        <f>VLOOKUP($A1288,Database!$A:$Y,20,FALSE)</f>
        <v/>
      </c>
      <c r="X1288" s="25" t="str">
        <f>VLOOKUP($A1288,Database!$A:$Y,21,FALSE)</f>
        <v/>
      </c>
      <c r="Y1288" s="25" t="str">
        <f ca="1">IF(C1288&lt;NOW(),IF(AND(P1288&gt;Q1288,W1288&gt;X1288),S1288,IF(AND(P1288=Q1288,W1288=X1288),T1288,IF(AND(P1288&lt;Q1288,W1288&lt;X1288),U1288,0))),"")</f>
        <v/>
      </c>
      <c r="Z1288" s="25">
        <f>IF(AND(P1288=W1288,Q1288=X1288),1,0)</f>
        <v>1</v>
      </c>
      <c r="AA1288" s="25" t="str">
        <f>IF(Z1288=0,"",IF(ISBLANK(VLOOKUP(A1288,Database!A:AA,22,FALSE)),"",VLOOKUP(A1288,Database!A:AA,22,FALSE)))</f>
        <v>Exact</v>
      </c>
      <c r="AB1288" s="25">
        <f ca="1">IFERROR(IF(AND(Y1288&lt;&gt;"",OR(V1288="Terminé",V1288="En cours")),VLOOKUP(AA1288,Setup_ScoreExactBonus!A:D,4,FALSE),0),0)</f>
        <v>0</v>
      </c>
      <c r="AC1288" s="31" t="str">
        <f ca="1">IF(Y1288&lt;&gt;"", Y1288 + IF(Z1288=1,AB1288, 0), "")</f>
        <v/>
      </c>
      <c r="AD1288" s="31">
        <f ca="1">SUMIFS(AC$2:AC1288,D$2:D1288,D1288)*IF(R1288=0,1,2)</f>
        <v>0</v>
      </c>
    </row>
    <row r="1289" spans="1:30" x14ac:dyDescent="0.35">
      <c r="A1289" s="31">
        <f>IF(ISBLANK(B1289),"",COUNTIF(B$2:B1289,B1289))-1</f>
        <v>33</v>
      </c>
      <c r="B1289" s="31">
        <v>1</v>
      </c>
      <c r="C1289" s="10">
        <f>VLOOKUP($A1289,Database!$A:$Y,7,FALSE)</f>
        <v>46193.791666666664</v>
      </c>
      <c r="D1289" s="31" t="str">
        <f>VLOOKUP(Pronostics!$B1289,Setup_MPP!$A:$G,3,FALSE)</f>
        <v>_Nicolas_LM_</v>
      </c>
      <c r="E1289" s="31" t="str">
        <f>VLOOKUP(Pronostics!$B1289,Setup_MPP!$A:$G,2,FALSE)</f>
        <v>Nicolas LE MOUEL</v>
      </c>
      <c r="F1289" s="31" t="str">
        <f>VLOOKUP($B1289,Setup_MPP!$A:$E,4,FALSE)</f>
        <v>#F7C79D</v>
      </c>
      <c r="G1289" s="31" t="str">
        <f>VLOOKUP($B1289,Setup_MPP!$A:$E,5,FALSE)</f>
        <v>#FFBE85</v>
      </c>
      <c r="H1289" s="31" t="str">
        <f>IFERROR(IF(AND(A1289&gt;=1,A1289&lt;=104),VLOOKUP($A1289,Location!$A:$J,6,FALSE),IF(A1289=0,"Avant l'ouverture",IF(OR(A1289=105,A1289=106),"Bonus"))),"")</f>
        <v>Tour 2</v>
      </c>
      <c r="I1289" s="31" t="str">
        <f>IF(LEFT(H1289,4)="Tour",VLOOKUP(A1289,Database!$A:$C,3,FALSE),"")</f>
        <v>F</v>
      </c>
      <c r="J1289" s="31" t="str">
        <f>VLOOKUP($A1289,Location!$A:$J,7,FALSE)</f>
        <v>Pays-Bas</v>
      </c>
      <c r="K1289" s="31" t="str">
        <f>IFERROR(VLOOKUP(J1289,Setup_Team!$B:$C,2,FALSE), "TDB")</f>
        <v>NLD</v>
      </c>
      <c r="L1289" s="31" t="str">
        <f>VLOOKUP($A1289,Location!$A:$J,8,FALSE)</f>
        <v>Suède</v>
      </c>
      <c r="M1289" s="31" t="str">
        <f>IFERROR(VLOOKUP(L1289,Setup_Team!$B:$C,2,FALSE), "TDB")</f>
        <v>SEN</v>
      </c>
      <c r="N1289" s="31" t="str">
        <f>VLOOKUP($A1289,Location!$A:$J,9,FALSE)</f>
        <v>Houston, Texas</v>
      </c>
      <c r="O1289" s="31" t="str">
        <f>VLOOKUP($A1289,Location!$A:$J,10,FALSE)</f>
        <v>NRG Stadium</v>
      </c>
      <c r="P1289" s="44"/>
      <c r="Q1289" s="44"/>
      <c r="R1289" s="31">
        <v>0</v>
      </c>
      <c r="S1289" s="25">
        <f>VLOOKUP($A1289,Database!$A:$Y,10,FALSE)</f>
        <v>67</v>
      </c>
      <c r="T1289" s="25">
        <f>VLOOKUP($A1289,Database!$A:$Y,11,FALSE)</f>
        <v>122</v>
      </c>
      <c r="U1289" s="25">
        <f>VLOOKUP($A1289,Database!$A:$Y,12,FALSE)</f>
        <v>131</v>
      </c>
      <c r="V1289" s="25" t="str">
        <f>VLOOKUP(A1289,Database!A:M,13,FALSE)</f>
        <v>À venir</v>
      </c>
      <c r="W1289" s="25" t="str">
        <f>VLOOKUP($A1289,Database!$A:$Y,20,FALSE)</f>
        <v/>
      </c>
      <c r="X1289" s="25" t="str">
        <f>VLOOKUP($A1289,Database!$A:$Y,21,FALSE)</f>
        <v/>
      </c>
      <c r="Y1289" s="25" t="str">
        <f ca="1">IF(C1289&lt;NOW(),IF(AND(P1289&gt;Q1289,W1289&gt;X1289),S1289,IF(AND(P1289=Q1289,W1289=X1289),T1289,IF(AND(P1289&lt;Q1289,W1289&lt;X1289),U1289,0))),"")</f>
        <v/>
      </c>
      <c r="Z1289" s="25">
        <f>IF(AND(P1289=W1289,Q1289=X1289),1,0)</f>
        <v>1</v>
      </c>
      <c r="AA1289" s="25" t="str">
        <f>IF(Z1289=0,"",IF(ISBLANK(VLOOKUP(A1289,Database!A:AA,22,FALSE)),"",VLOOKUP(A1289,Database!A:AA,22,FALSE)))</f>
        <v>Exact</v>
      </c>
      <c r="AB1289" s="25">
        <f ca="1">IFERROR(IF(AND(Y1289&lt;&gt;"",OR(V1289="Terminé",V1289="En cours")),VLOOKUP(AA1289,Setup_ScoreExactBonus!A:D,4,FALSE),0),0)</f>
        <v>0</v>
      </c>
      <c r="AC1289" s="31" t="str">
        <f ca="1">IF(Y1289&lt;&gt;"", Y1289 + IF(Z1289=1,AB1289, 0), "")</f>
        <v/>
      </c>
      <c r="AD1289" s="31">
        <f ca="1">SUMIFS(AC$2:AC1289,D$2:D1289,D1289)*IF(R1289=0,1,2)</f>
        <v>0</v>
      </c>
    </row>
    <row r="1290" spans="1:30" x14ac:dyDescent="0.35">
      <c r="A1290" s="31">
        <f>IF(ISBLANK(B1290),"",COUNTIF(B$2:B1290,B1290))-1</f>
        <v>33</v>
      </c>
      <c r="B1290" s="31">
        <v>2</v>
      </c>
      <c r="C1290" s="10">
        <f>VLOOKUP($A1290,Database!$A:$Y,7,FALSE)</f>
        <v>46193.791666666664</v>
      </c>
      <c r="D1290" s="31" t="str">
        <f>VLOOKUP(Pronostics!$B1290,Setup_MPP!$A:$G,3,FALSE)</f>
        <v>leaelaz</v>
      </c>
      <c r="E1290" s="31" t="str">
        <f>VLOOKUP(Pronostics!$B1290,Setup_MPP!$A:$G,2,FALSE)</f>
        <v>Léa EL ASERY</v>
      </c>
      <c r="F1290" s="31" t="str">
        <f>VLOOKUP($B1290,Setup_MPP!$A:$E,4,FALSE)</f>
        <v>#FFBEBE</v>
      </c>
      <c r="G1290" s="31" t="str">
        <f>VLOOKUP($B1290,Setup_MPP!$A:$E,5,FALSE)</f>
        <v>#DF6868</v>
      </c>
      <c r="H1290" s="31" t="str">
        <f>IFERROR(IF(AND(A1290&gt;=1,A1290&lt;=104),VLOOKUP($A1290,Location!$A:$J,6,FALSE),IF(A1290=0,"Avant l'ouverture",IF(OR(A1290=105,A1290=106),"Bonus"))),"")</f>
        <v>Tour 2</v>
      </c>
      <c r="I1290" s="31" t="str">
        <f>IF(LEFT(H1290,4)="Tour",VLOOKUP(A1290,Database!$A:$C,3,FALSE),"")</f>
        <v>F</v>
      </c>
      <c r="J1290" s="31" t="str">
        <f>VLOOKUP($A1290,Location!$A:$J,7,FALSE)</f>
        <v>Pays-Bas</v>
      </c>
      <c r="K1290" s="31" t="str">
        <f>IFERROR(VLOOKUP(J1290,Setup_Team!$B:$C,2,FALSE), "TDB")</f>
        <v>NLD</v>
      </c>
      <c r="L1290" s="31" t="str">
        <f>VLOOKUP($A1290,Location!$A:$J,8,FALSE)</f>
        <v>Suède</v>
      </c>
      <c r="M1290" s="31" t="str">
        <f>IFERROR(VLOOKUP(L1290,Setup_Team!$B:$C,2,FALSE), "TDB")</f>
        <v>SEN</v>
      </c>
      <c r="N1290" s="31" t="str">
        <f>VLOOKUP($A1290,Location!$A:$J,9,FALSE)</f>
        <v>Houston, Texas</v>
      </c>
      <c r="O1290" s="31" t="str">
        <f>VLOOKUP($A1290,Location!$A:$J,10,FALSE)</f>
        <v>NRG Stadium</v>
      </c>
      <c r="R1290" s="31">
        <v>0</v>
      </c>
      <c r="S1290" s="25">
        <f>VLOOKUP($A1290,Database!$A:$Y,10,FALSE)</f>
        <v>67</v>
      </c>
      <c r="T1290" s="25">
        <f>VLOOKUP($A1290,Database!$A:$Y,11,FALSE)</f>
        <v>122</v>
      </c>
      <c r="U1290" s="25">
        <f>VLOOKUP($A1290,Database!$A:$Y,12,FALSE)</f>
        <v>131</v>
      </c>
      <c r="V1290" s="25" t="str">
        <f>VLOOKUP(A1290,Database!A:M,13,FALSE)</f>
        <v>À venir</v>
      </c>
      <c r="W1290" s="25" t="str">
        <f>VLOOKUP($A1290,Database!$A:$Y,20,FALSE)</f>
        <v/>
      </c>
      <c r="X1290" s="25" t="str">
        <f>VLOOKUP($A1290,Database!$A:$Y,21,FALSE)</f>
        <v/>
      </c>
      <c r="Y1290" s="25" t="str">
        <f ca="1">IF(C1290&lt;NOW(),IF(AND(P1290&gt;Q1290,W1290&gt;X1290),S1290,IF(AND(P1290=Q1290,W1290=X1290),T1290,IF(AND(P1290&lt;Q1290,W1290&lt;X1290),U1290,0))),"")</f>
        <v/>
      </c>
      <c r="Z1290" s="25">
        <f>IF(AND(P1290=W1290,Q1290=X1290),1,0)</f>
        <v>1</v>
      </c>
      <c r="AA1290" s="25" t="str">
        <f>IF(Z1290=0,"",IF(ISBLANK(VLOOKUP(A1290,Database!A:AA,22,FALSE)),"",VLOOKUP(A1290,Database!A:AA,22,FALSE)))</f>
        <v>Exact</v>
      </c>
      <c r="AB1290" s="25">
        <f ca="1">IFERROR(IF(AND(Y1290&lt;&gt;"",OR(V1290="Terminé",V1290="En cours")),VLOOKUP(AA1290,Setup_ScoreExactBonus!A:D,4,FALSE),0),0)</f>
        <v>0</v>
      </c>
      <c r="AC1290" s="31" t="str">
        <f ca="1">IF(Y1290&lt;&gt;"", Y1290 + IF(Z1290=1,AB1290, 0), "")</f>
        <v/>
      </c>
      <c r="AD1290" s="31">
        <f ca="1">SUMIFS(AC$2:AC1290,D$2:D1290,D1290)*IF(R1290=0,1,2)</f>
        <v>0</v>
      </c>
    </row>
    <row r="1291" spans="1:30" x14ac:dyDescent="0.35">
      <c r="A1291" s="31">
        <f>IF(ISBLANK(B1291),"",COUNTIF(B$2:B1291,B1291))-1</f>
        <v>33</v>
      </c>
      <c r="B1291" s="31">
        <v>3</v>
      </c>
      <c r="C1291" s="10">
        <f>VLOOKUP($A1291,Database!$A:$Y,7,FALSE)</f>
        <v>46193.791666666664</v>
      </c>
      <c r="D1291" s="31" t="str">
        <f>VLOOKUP(Pronostics!$B1291,Setup_MPP!$A:$G,3,FALSE)</f>
        <v>PasMetalleux</v>
      </c>
      <c r="E1291" s="31" t="str">
        <f>VLOOKUP(Pronostics!$B1291,Setup_MPP!$A:$G,2,FALSE)</f>
        <v>Elwenn JOUBREL</v>
      </c>
      <c r="F1291" s="31" t="str">
        <f>VLOOKUP($B1291,Setup_MPP!$A:$E,4,FALSE)</f>
        <v>#F5C7FC</v>
      </c>
      <c r="G1291" s="31" t="str">
        <f>VLOOKUP($B1291,Setup_MPP!$A:$E,5,FALSE)</f>
        <v>#C489CF</v>
      </c>
      <c r="H1291" s="31" t="str">
        <f>IFERROR(IF(AND(A1291&gt;=1,A1291&lt;=104),VLOOKUP($A1291,Location!$A:$J,6,FALSE),IF(A1291=0,"Avant l'ouverture",IF(OR(A1291=105,A1291=106),"Bonus"))),"")</f>
        <v>Tour 2</v>
      </c>
      <c r="I1291" s="31" t="str">
        <f>IF(LEFT(H1291,4)="Tour",VLOOKUP(A1291,Database!$A:$C,3,FALSE),"")</f>
        <v>F</v>
      </c>
      <c r="J1291" s="31" t="str">
        <f>VLOOKUP($A1291,Location!$A:$J,7,FALSE)</f>
        <v>Pays-Bas</v>
      </c>
      <c r="K1291" s="31" t="str">
        <f>IFERROR(VLOOKUP(J1291,Setup_Team!$B:$C,2,FALSE), "TDB")</f>
        <v>NLD</v>
      </c>
      <c r="L1291" s="31" t="str">
        <f>VLOOKUP($A1291,Location!$A:$J,8,FALSE)</f>
        <v>Suède</v>
      </c>
      <c r="M1291" s="31" t="str">
        <f>IFERROR(VLOOKUP(L1291,Setup_Team!$B:$C,2,FALSE), "TDB")</f>
        <v>SEN</v>
      </c>
      <c r="N1291" s="31" t="str">
        <f>VLOOKUP($A1291,Location!$A:$J,9,FALSE)</f>
        <v>Houston, Texas</v>
      </c>
      <c r="O1291" s="31" t="str">
        <f>VLOOKUP($A1291,Location!$A:$J,10,FALSE)</f>
        <v>NRG Stadium</v>
      </c>
      <c r="R1291" s="31">
        <v>0</v>
      </c>
      <c r="S1291" s="25">
        <f>VLOOKUP($A1291,Database!$A:$Y,10,FALSE)</f>
        <v>67</v>
      </c>
      <c r="T1291" s="25">
        <f>VLOOKUP($A1291,Database!$A:$Y,11,FALSE)</f>
        <v>122</v>
      </c>
      <c r="U1291" s="25">
        <f>VLOOKUP($A1291,Database!$A:$Y,12,FALSE)</f>
        <v>131</v>
      </c>
      <c r="V1291" s="25" t="str">
        <f>VLOOKUP(A1291,Database!A:M,13,FALSE)</f>
        <v>À venir</v>
      </c>
      <c r="W1291" s="25" t="str">
        <f>VLOOKUP($A1291,Database!$A:$Y,20,FALSE)</f>
        <v/>
      </c>
      <c r="X1291" s="25" t="str">
        <f>VLOOKUP($A1291,Database!$A:$Y,21,FALSE)</f>
        <v/>
      </c>
      <c r="Y1291" s="25" t="str">
        <f ca="1">IF(C1291&lt;NOW(),IF(AND(P1291&gt;Q1291,W1291&gt;X1291),S1291,IF(AND(P1291=Q1291,W1291=X1291),T1291,IF(AND(P1291&lt;Q1291,W1291&lt;X1291),U1291,0))),"")</f>
        <v/>
      </c>
      <c r="Z1291" s="25">
        <f>IF(AND(P1291=W1291,Q1291=X1291),1,0)</f>
        <v>1</v>
      </c>
      <c r="AA1291" s="25" t="str">
        <f>IF(Z1291=0,"",IF(ISBLANK(VLOOKUP(A1291,Database!A:AA,22,FALSE)),"",VLOOKUP(A1291,Database!A:AA,22,FALSE)))</f>
        <v>Exact</v>
      </c>
      <c r="AB1291" s="25">
        <f ca="1">IFERROR(IF(AND(Y1291&lt;&gt;"",OR(V1291="Terminé",V1291="En cours")),VLOOKUP(AA1291,Setup_ScoreExactBonus!A:D,4,FALSE),0),0)</f>
        <v>0</v>
      </c>
      <c r="AC1291" s="31" t="str">
        <f ca="1">IF(Y1291&lt;&gt;"", Y1291 + IF(Z1291=1,AB1291, 0), "")</f>
        <v/>
      </c>
      <c r="AD1291" s="31">
        <f ca="1">SUMIFS(AC$2:AC1291,D$2:D1291,D1291)*IF(R1291=0,1,2)</f>
        <v>0</v>
      </c>
    </row>
    <row r="1292" spans="1:30" x14ac:dyDescent="0.35">
      <c r="A1292" s="31">
        <f>IF(ISBLANK(B1292),"",COUNTIF(B$2:B1292,B1292))-1</f>
        <v>33</v>
      </c>
      <c r="B1292" s="31">
        <v>4</v>
      </c>
      <c r="C1292" s="10">
        <f>VLOOKUP($A1292,Database!$A:$Y,7,FALSE)</f>
        <v>46193.791666666664</v>
      </c>
      <c r="D1292" s="31" t="str">
        <f>VLOOKUP(Pronostics!$B1292,Setup_MPP!$A:$G,3,FALSE)</f>
        <v>Popo444</v>
      </c>
      <c r="E1292" s="31" t="str">
        <f>VLOOKUP(Pronostics!$B1292,Setup_MPP!$A:$G,2,FALSE)</f>
        <v>Pauline OLIVIER</v>
      </c>
      <c r="F1292" s="31" t="str">
        <f>VLOOKUP($B1292,Setup_MPP!$A:$E,4,FALSE)</f>
        <v>#A5EA7F</v>
      </c>
      <c r="G1292" s="31" t="str">
        <f>VLOOKUP($B1292,Setup_MPP!$A:$E,5,FALSE)</f>
        <v>#80C65A</v>
      </c>
      <c r="H1292" s="31" t="str">
        <f>IFERROR(IF(AND(A1292&gt;=1,A1292&lt;=104),VLOOKUP($A1292,Location!$A:$J,6,FALSE),IF(A1292=0,"Avant l'ouverture",IF(OR(A1292=105,A1292=106),"Bonus"))),"")</f>
        <v>Tour 2</v>
      </c>
      <c r="I1292" s="31" t="str">
        <f>IF(LEFT(H1292,4)="Tour",VLOOKUP(A1292,Database!$A:$C,3,FALSE),"")</f>
        <v>F</v>
      </c>
      <c r="J1292" s="31" t="str">
        <f>VLOOKUP($A1292,Location!$A:$J,7,FALSE)</f>
        <v>Pays-Bas</v>
      </c>
      <c r="K1292" s="31" t="str">
        <f>IFERROR(VLOOKUP(J1292,Setup_Team!$B:$C,2,FALSE), "TDB")</f>
        <v>NLD</v>
      </c>
      <c r="L1292" s="31" t="str">
        <f>VLOOKUP($A1292,Location!$A:$J,8,FALSE)</f>
        <v>Suède</v>
      </c>
      <c r="M1292" s="31" t="str">
        <f>IFERROR(VLOOKUP(L1292,Setup_Team!$B:$C,2,FALSE), "TDB")</f>
        <v>SEN</v>
      </c>
      <c r="N1292" s="31" t="str">
        <f>VLOOKUP($A1292,Location!$A:$J,9,FALSE)</f>
        <v>Houston, Texas</v>
      </c>
      <c r="O1292" s="31" t="str">
        <f>VLOOKUP($A1292,Location!$A:$J,10,FALSE)</f>
        <v>NRG Stadium</v>
      </c>
      <c r="R1292" s="31">
        <v>0</v>
      </c>
      <c r="S1292" s="25">
        <f>VLOOKUP($A1292,Database!$A:$Y,10,FALSE)</f>
        <v>67</v>
      </c>
      <c r="T1292" s="25">
        <f>VLOOKUP($A1292,Database!$A:$Y,11,FALSE)</f>
        <v>122</v>
      </c>
      <c r="U1292" s="25">
        <f>VLOOKUP($A1292,Database!$A:$Y,12,FALSE)</f>
        <v>131</v>
      </c>
      <c r="V1292" s="25" t="str">
        <f>VLOOKUP(A1292,Database!A:M,13,FALSE)</f>
        <v>À venir</v>
      </c>
      <c r="W1292" s="25" t="str">
        <f>VLOOKUP($A1292,Database!$A:$Y,20,FALSE)</f>
        <v/>
      </c>
      <c r="X1292" s="25" t="str">
        <f>VLOOKUP($A1292,Database!$A:$Y,21,FALSE)</f>
        <v/>
      </c>
      <c r="Y1292" s="25" t="str">
        <f ca="1">IF(C1292&lt;NOW(),IF(AND(P1292&gt;Q1292,W1292&gt;X1292),S1292,IF(AND(P1292=Q1292,W1292=X1292),T1292,IF(AND(P1292&lt;Q1292,W1292&lt;X1292),U1292,0))),"")</f>
        <v/>
      </c>
      <c r="Z1292" s="25">
        <f>IF(AND(P1292=W1292,Q1292=X1292),1,0)</f>
        <v>1</v>
      </c>
      <c r="AA1292" s="25" t="str">
        <f>IF(Z1292=0,"",IF(ISBLANK(VLOOKUP(A1292,Database!A:AA,22,FALSE)),"",VLOOKUP(A1292,Database!A:AA,22,FALSE)))</f>
        <v>Exact</v>
      </c>
      <c r="AB1292" s="25">
        <f ca="1">IFERROR(IF(AND(Y1292&lt;&gt;"",OR(V1292="Terminé",V1292="En cours")),VLOOKUP(AA1292,Setup_ScoreExactBonus!A:D,4,FALSE),0),0)</f>
        <v>0</v>
      </c>
      <c r="AC1292" s="31" t="str">
        <f ca="1">IF(Y1292&lt;&gt;"", Y1292 + IF(Z1292=1,AB1292, 0), "")</f>
        <v/>
      </c>
      <c r="AD1292" s="31">
        <f ca="1">SUMIFS(AC$2:AC1292,D$2:D1292,D1292)*IF(R1292=0,1,2)</f>
        <v>0</v>
      </c>
    </row>
    <row r="1293" spans="1:30" x14ac:dyDescent="0.35">
      <c r="A1293" s="31">
        <f>IF(ISBLANK(B1293),"",COUNTIF(B$2:B1293,B1293))-1</f>
        <v>33</v>
      </c>
      <c r="B1293" s="31">
        <v>5</v>
      </c>
      <c r="C1293" s="10">
        <f>VLOOKUP($A1293,Database!$A:$Y,7,FALSE)</f>
        <v>46193.791666666664</v>
      </c>
      <c r="D1293" s="31" t="str">
        <f>VLOOKUP(Pronostics!$B1293,Setup_MPP!$A:$G,3,FALSE)</f>
        <v>_Jujul</v>
      </c>
      <c r="E1293" s="31" t="str">
        <f>VLOOKUP(Pronostics!$B1293,Setup_MPP!$A:$G,2,FALSE)</f>
        <v>Julie BOISSIERE</v>
      </c>
      <c r="F1293" s="31" t="str">
        <f>VLOOKUP($B1293,Setup_MPP!$A:$E,4,FALSE)</f>
        <v>#D890FF</v>
      </c>
      <c r="G1293" s="31" t="str">
        <f>VLOOKUP($B1293,Setup_MPP!$A:$E,5,FALSE)</f>
        <v>#B750EF</v>
      </c>
      <c r="H1293" s="31" t="str">
        <f>IFERROR(IF(AND(A1293&gt;=1,A1293&lt;=104),VLOOKUP($A1293,Location!$A:$J,6,FALSE),IF(A1293=0,"Avant l'ouverture",IF(OR(A1293=105,A1293=106),"Bonus"))),"")</f>
        <v>Tour 2</v>
      </c>
      <c r="I1293" s="31" t="str">
        <f>IF(LEFT(H1293,4)="Tour",VLOOKUP(A1293,Database!$A:$C,3,FALSE),"")</f>
        <v>F</v>
      </c>
      <c r="J1293" s="31" t="str">
        <f>VLOOKUP($A1293,Location!$A:$J,7,FALSE)</f>
        <v>Pays-Bas</v>
      </c>
      <c r="K1293" s="31" t="str">
        <f>IFERROR(VLOOKUP(J1293,Setup_Team!$B:$C,2,FALSE), "TDB")</f>
        <v>NLD</v>
      </c>
      <c r="L1293" s="31" t="str">
        <f>VLOOKUP($A1293,Location!$A:$J,8,FALSE)</f>
        <v>Suède</v>
      </c>
      <c r="M1293" s="31" t="str">
        <f>IFERROR(VLOOKUP(L1293,Setup_Team!$B:$C,2,FALSE), "TDB")</f>
        <v>SEN</v>
      </c>
      <c r="N1293" s="31" t="str">
        <f>VLOOKUP($A1293,Location!$A:$J,9,FALSE)</f>
        <v>Houston, Texas</v>
      </c>
      <c r="O1293" s="31" t="str">
        <f>VLOOKUP($A1293,Location!$A:$J,10,FALSE)</f>
        <v>NRG Stadium</v>
      </c>
      <c r="R1293" s="31">
        <v>0</v>
      </c>
      <c r="S1293" s="25">
        <f>VLOOKUP($A1293,Database!$A:$Y,10,FALSE)</f>
        <v>67</v>
      </c>
      <c r="T1293" s="25">
        <f>VLOOKUP($A1293,Database!$A:$Y,11,FALSE)</f>
        <v>122</v>
      </c>
      <c r="U1293" s="25">
        <f>VLOOKUP($A1293,Database!$A:$Y,12,FALSE)</f>
        <v>131</v>
      </c>
      <c r="V1293" s="25" t="str">
        <f>VLOOKUP(A1293,Database!A:M,13,FALSE)</f>
        <v>À venir</v>
      </c>
      <c r="W1293" s="25" t="str">
        <f>VLOOKUP($A1293,Database!$A:$Y,20,FALSE)</f>
        <v/>
      </c>
      <c r="X1293" s="25" t="str">
        <f>VLOOKUP($A1293,Database!$A:$Y,21,FALSE)</f>
        <v/>
      </c>
      <c r="Y1293" s="25" t="str">
        <f ca="1">IF(C1293&lt;NOW(),IF(AND(P1293&gt;Q1293,W1293&gt;X1293),S1293,IF(AND(P1293=Q1293,W1293=X1293),T1293,IF(AND(P1293&lt;Q1293,W1293&lt;X1293),U1293,0))),"")</f>
        <v/>
      </c>
      <c r="Z1293" s="25">
        <f>IF(AND(P1293=W1293,Q1293=X1293),1,0)</f>
        <v>1</v>
      </c>
      <c r="AA1293" s="25" t="str">
        <f>IF(Z1293=0,"",IF(ISBLANK(VLOOKUP(A1293,Database!A:AA,22,FALSE)),"",VLOOKUP(A1293,Database!A:AA,22,FALSE)))</f>
        <v>Exact</v>
      </c>
      <c r="AB1293" s="25">
        <f ca="1">IFERROR(IF(AND(Y1293&lt;&gt;"",OR(V1293="Terminé",V1293="En cours")),VLOOKUP(AA1293,Setup_ScoreExactBonus!A:D,4,FALSE),0),0)</f>
        <v>0</v>
      </c>
      <c r="AC1293" s="31" t="str">
        <f ca="1">IF(Y1293&lt;&gt;"", Y1293 + IF(Z1293=1,AB1293, 0), "")</f>
        <v/>
      </c>
      <c r="AD1293" s="31">
        <f ca="1">SUMIFS(AC$2:AC1293,D$2:D1293,D1293)*IF(R1293=0,1,2)</f>
        <v>0</v>
      </c>
    </row>
    <row r="1294" spans="1:30" x14ac:dyDescent="0.35">
      <c r="A1294" s="31">
        <f>IF(ISBLANK(B1294),"",COUNTIF(B$2:B1294,B1294))-1</f>
        <v>33</v>
      </c>
      <c r="B1294" s="31">
        <v>6</v>
      </c>
      <c r="C1294" s="10">
        <f>VLOOKUP($A1294,Database!$A:$Y,7,FALSE)</f>
        <v>46193.791666666664</v>
      </c>
      <c r="D1294" s="31" t="str">
        <f>VLOOKUP(Pronostics!$B1294,Setup_MPP!$A:$G,3,FALSE)</f>
        <v>Julay</v>
      </c>
      <c r="E1294" s="31" t="str">
        <f>VLOOKUP(Pronostics!$B1294,Setup_MPP!$A:$G,2,FALSE)</f>
        <v>Julie BOUCHARD</v>
      </c>
      <c r="F1294" s="31" t="str">
        <f>VLOOKUP($B1294,Setup_MPP!$A:$E,4,FALSE)</f>
        <v>#A6F7B1</v>
      </c>
      <c r="G1294" s="31" t="str">
        <f>VLOOKUP($B1294,Setup_MPP!$A:$E,5,FALSE)</f>
        <v>#6EC179</v>
      </c>
      <c r="H1294" s="31" t="str">
        <f>IFERROR(IF(AND(A1294&gt;=1,A1294&lt;=104),VLOOKUP($A1294,Location!$A:$J,6,FALSE),IF(A1294=0,"Avant l'ouverture",IF(OR(A1294=105,A1294=106),"Bonus"))),"")</f>
        <v>Tour 2</v>
      </c>
      <c r="I1294" s="31" t="str">
        <f>IF(LEFT(H1294,4)="Tour",VLOOKUP(A1294,Database!$A:$C,3,FALSE),"")</f>
        <v>F</v>
      </c>
      <c r="J1294" s="31" t="str">
        <f>VLOOKUP($A1294,Location!$A:$J,7,FALSE)</f>
        <v>Pays-Bas</v>
      </c>
      <c r="K1294" s="31" t="str">
        <f>IFERROR(VLOOKUP(J1294,Setup_Team!$B:$C,2,FALSE), "TDB")</f>
        <v>NLD</v>
      </c>
      <c r="L1294" s="31" t="str">
        <f>VLOOKUP($A1294,Location!$A:$J,8,FALSE)</f>
        <v>Suède</v>
      </c>
      <c r="M1294" s="31" t="str">
        <f>IFERROR(VLOOKUP(L1294,Setup_Team!$B:$C,2,FALSE), "TDB")</f>
        <v>SEN</v>
      </c>
      <c r="N1294" s="31" t="str">
        <f>VLOOKUP($A1294,Location!$A:$J,9,FALSE)</f>
        <v>Houston, Texas</v>
      </c>
      <c r="O1294" s="31" t="str">
        <f>VLOOKUP($A1294,Location!$A:$J,10,FALSE)</f>
        <v>NRG Stadium</v>
      </c>
      <c r="R1294" s="31">
        <v>0</v>
      </c>
      <c r="S1294" s="25">
        <f>VLOOKUP($A1294,Database!$A:$Y,10,FALSE)</f>
        <v>67</v>
      </c>
      <c r="T1294" s="25">
        <f>VLOOKUP($A1294,Database!$A:$Y,11,FALSE)</f>
        <v>122</v>
      </c>
      <c r="U1294" s="25">
        <f>VLOOKUP($A1294,Database!$A:$Y,12,FALSE)</f>
        <v>131</v>
      </c>
      <c r="V1294" s="25" t="str">
        <f>VLOOKUP(A1294,Database!A:M,13,FALSE)</f>
        <v>À venir</v>
      </c>
      <c r="W1294" s="25" t="str">
        <f>VLOOKUP($A1294,Database!$A:$Y,20,FALSE)</f>
        <v/>
      </c>
      <c r="X1294" s="25" t="str">
        <f>VLOOKUP($A1294,Database!$A:$Y,21,FALSE)</f>
        <v/>
      </c>
      <c r="Y1294" s="25" t="str">
        <f ca="1">IF(C1294&lt;NOW(),IF(AND(P1294&gt;Q1294,W1294&gt;X1294),S1294,IF(AND(P1294=Q1294,W1294=X1294),T1294,IF(AND(P1294&lt;Q1294,W1294&lt;X1294),U1294,0))),"")</f>
        <v/>
      </c>
      <c r="Z1294" s="25">
        <f>IF(AND(P1294=W1294,Q1294=X1294),1,0)</f>
        <v>1</v>
      </c>
      <c r="AA1294" s="25" t="str">
        <f>IF(Z1294=0,"",IF(ISBLANK(VLOOKUP(A1294,Database!A:AA,22,FALSE)),"",VLOOKUP(A1294,Database!A:AA,22,FALSE)))</f>
        <v>Exact</v>
      </c>
      <c r="AB1294" s="25">
        <f ca="1">IFERROR(IF(AND(Y1294&lt;&gt;"",OR(V1294="Terminé",V1294="En cours")),VLOOKUP(AA1294,Setup_ScoreExactBonus!A:D,4,FALSE),0),0)</f>
        <v>0</v>
      </c>
      <c r="AC1294" s="31" t="str">
        <f ca="1">IF(Y1294&lt;&gt;"", Y1294 + IF(Z1294=1,AB1294, 0), "")</f>
        <v/>
      </c>
      <c r="AD1294" s="31">
        <f ca="1">SUMIFS(AC$2:AC1294,D$2:D1294,D1294)*IF(R1294=0,1,2)</f>
        <v>0</v>
      </c>
    </row>
    <row r="1295" spans="1:30" x14ac:dyDescent="0.35">
      <c r="A1295" s="31">
        <f>IF(ISBLANK(B1295),"",COUNTIF(B$2:B1295,B1295))-1</f>
        <v>33</v>
      </c>
      <c r="B1295" s="31">
        <v>7</v>
      </c>
      <c r="C1295" s="10">
        <f>VLOOKUP($A1295,Database!$A:$Y,7,FALSE)</f>
        <v>46193.791666666664</v>
      </c>
      <c r="D1295" s="31" t="str">
        <f>VLOOKUP(Pronostics!$B1295,Setup_MPP!$A:$G,3,FALSE)</f>
        <v>__Vince__</v>
      </c>
      <c r="E1295" s="31" t="str">
        <f>VLOOKUP(Pronostics!$B1295,Setup_MPP!$A:$G,2,FALSE)</f>
        <v>Vincent FRAYSSE</v>
      </c>
      <c r="F1295" s="31" t="str">
        <f>VLOOKUP($B1295,Setup_MPP!$A:$E,4,FALSE)</f>
        <v>#B2EAE8</v>
      </c>
      <c r="G1295" s="31" t="str">
        <f>VLOOKUP($B1295,Setup_MPP!$A:$E,5,FALSE)</f>
        <v>#6CB4B1</v>
      </c>
      <c r="H1295" s="31" t="str">
        <f>IFERROR(IF(AND(A1295&gt;=1,A1295&lt;=104),VLOOKUP($A1295,Location!$A:$J,6,FALSE),IF(A1295=0,"Avant l'ouverture",IF(OR(A1295=105,A1295=106),"Bonus"))),"")</f>
        <v>Tour 2</v>
      </c>
      <c r="I1295" s="31" t="str">
        <f>IF(LEFT(H1295,4)="Tour",VLOOKUP(A1295,Database!$A:$C,3,FALSE),"")</f>
        <v>F</v>
      </c>
      <c r="J1295" s="31" t="str">
        <f>VLOOKUP($A1295,Location!$A:$J,7,FALSE)</f>
        <v>Pays-Bas</v>
      </c>
      <c r="K1295" s="31" t="str">
        <f>IFERROR(VLOOKUP(J1295,Setup_Team!$B:$C,2,FALSE), "TDB")</f>
        <v>NLD</v>
      </c>
      <c r="L1295" s="31" t="str">
        <f>VLOOKUP($A1295,Location!$A:$J,8,FALSE)</f>
        <v>Suède</v>
      </c>
      <c r="M1295" s="31" t="str">
        <f>IFERROR(VLOOKUP(L1295,Setup_Team!$B:$C,2,FALSE), "TDB")</f>
        <v>SEN</v>
      </c>
      <c r="N1295" s="31" t="str">
        <f>VLOOKUP($A1295,Location!$A:$J,9,FALSE)</f>
        <v>Houston, Texas</v>
      </c>
      <c r="O1295" s="31" t="str">
        <f>VLOOKUP($A1295,Location!$A:$J,10,FALSE)</f>
        <v>NRG Stadium</v>
      </c>
      <c r="R1295" s="31">
        <v>0</v>
      </c>
      <c r="S1295" s="25">
        <f>VLOOKUP($A1295,Database!$A:$Y,10,FALSE)</f>
        <v>67</v>
      </c>
      <c r="T1295" s="25">
        <f>VLOOKUP($A1295,Database!$A:$Y,11,FALSE)</f>
        <v>122</v>
      </c>
      <c r="U1295" s="25">
        <f>VLOOKUP($A1295,Database!$A:$Y,12,FALSE)</f>
        <v>131</v>
      </c>
      <c r="V1295" s="25" t="str">
        <f>VLOOKUP(A1295,Database!A:M,13,FALSE)</f>
        <v>À venir</v>
      </c>
      <c r="W1295" s="25" t="str">
        <f>VLOOKUP($A1295,Database!$A:$Y,20,FALSE)</f>
        <v/>
      </c>
      <c r="X1295" s="25" t="str">
        <f>VLOOKUP($A1295,Database!$A:$Y,21,FALSE)</f>
        <v/>
      </c>
      <c r="Y1295" s="25" t="str">
        <f ca="1">IF(C1295&lt;NOW(),IF(AND(P1295&gt;Q1295,W1295&gt;X1295),S1295,IF(AND(P1295=Q1295,W1295=X1295),T1295,IF(AND(P1295&lt;Q1295,W1295&lt;X1295),U1295,0))),"")</f>
        <v/>
      </c>
      <c r="Z1295" s="25">
        <f>IF(AND(P1295=W1295,Q1295=X1295),1,0)</f>
        <v>1</v>
      </c>
      <c r="AA1295" s="25" t="str">
        <f>IF(Z1295=0,"",IF(ISBLANK(VLOOKUP(A1295,Database!A:AA,22,FALSE)),"",VLOOKUP(A1295,Database!A:AA,22,FALSE)))</f>
        <v>Exact</v>
      </c>
      <c r="AB1295" s="25">
        <f ca="1">IFERROR(IF(AND(Y1295&lt;&gt;"",OR(V1295="Terminé",V1295="En cours")),VLOOKUP(AA1295,Setup_ScoreExactBonus!A:D,4,FALSE),0),0)</f>
        <v>0</v>
      </c>
      <c r="AC1295" s="31" t="str">
        <f ca="1">IF(Y1295&lt;&gt;"", Y1295 + IF(Z1295=1,AB1295, 0), "")</f>
        <v/>
      </c>
      <c r="AD1295" s="31">
        <f ca="1">SUMIFS(AC$2:AC1295,D$2:D1295,D1295)*IF(R1295=0,1,2)</f>
        <v>0</v>
      </c>
    </row>
    <row r="1296" spans="1:30" x14ac:dyDescent="0.35">
      <c r="A1296" s="31">
        <f>IF(ISBLANK(B1296),"",COUNTIF(B$2:B1296,B1296))-1</f>
        <v>33</v>
      </c>
      <c r="B1296" s="31">
        <v>8</v>
      </c>
      <c r="C1296" s="10">
        <f>VLOOKUP($A1296,Database!$A:$Y,7,FALSE)</f>
        <v>46193.791666666664</v>
      </c>
      <c r="D1296" s="31" t="str">
        <f>VLOOKUP(Pronostics!$B1296,Setup_MPP!$A:$G,3,FALSE)</f>
        <v>Louuiiis</v>
      </c>
      <c r="E1296" s="31" t="str">
        <f>VLOOKUP(Pronostics!$B1296,Setup_MPP!$A:$G,2,FALSE)</f>
        <v>Louis HARLE</v>
      </c>
      <c r="F1296" s="31" t="str">
        <f>VLOOKUP($B1296,Setup_MPP!$A:$E,4,FALSE)</f>
        <v>#EEF7B1</v>
      </c>
      <c r="G1296" s="31" t="str">
        <f>VLOOKUP($B1296,Setup_MPP!$A:$E,5,FALSE)</f>
        <v>#C1CB7D</v>
      </c>
      <c r="H1296" s="31" t="str">
        <f>IFERROR(IF(AND(A1296&gt;=1,A1296&lt;=104),VLOOKUP($A1296,Location!$A:$J,6,FALSE),IF(A1296=0,"Avant l'ouverture",IF(OR(A1296=105,A1296=106),"Bonus"))),"")</f>
        <v>Tour 2</v>
      </c>
      <c r="I1296" s="31" t="str">
        <f>IF(LEFT(H1296,4)="Tour",VLOOKUP(A1296,Database!$A:$C,3,FALSE),"")</f>
        <v>F</v>
      </c>
      <c r="J1296" s="31" t="str">
        <f>VLOOKUP($A1296,Location!$A:$J,7,FALSE)</f>
        <v>Pays-Bas</v>
      </c>
      <c r="K1296" s="31" t="str">
        <f>IFERROR(VLOOKUP(J1296,Setup_Team!$B:$C,2,FALSE), "TDB")</f>
        <v>NLD</v>
      </c>
      <c r="L1296" s="31" t="str">
        <f>VLOOKUP($A1296,Location!$A:$J,8,FALSE)</f>
        <v>Suède</v>
      </c>
      <c r="M1296" s="31" t="str">
        <f>IFERROR(VLOOKUP(L1296,Setup_Team!$B:$C,2,FALSE), "TDB")</f>
        <v>SEN</v>
      </c>
      <c r="N1296" s="31" t="str">
        <f>VLOOKUP($A1296,Location!$A:$J,9,FALSE)</f>
        <v>Houston, Texas</v>
      </c>
      <c r="O1296" s="31" t="str">
        <f>VLOOKUP($A1296,Location!$A:$J,10,FALSE)</f>
        <v>NRG Stadium</v>
      </c>
      <c r="R1296" s="31">
        <v>0</v>
      </c>
      <c r="S1296" s="25">
        <f>VLOOKUP($A1296,Database!$A:$Y,10,FALSE)</f>
        <v>67</v>
      </c>
      <c r="T1296" s="25">
        <f>VLOOKUP($A1296,Database!$A:$Y,11,FALSE)</f>
        <v>122</v>
      </c>
      <c r="U1296" s="25">
        <f>VLOOKUP($A1296,Database!$A:$Y,12,FALSE)</f>
        <v>131</v>
      </c>
      <c r="V1296" s="25" t="str">
        <f>VLOOKUP(A1296,Database!A:M,13,FALSE)</f>
        <v>À venir</v>
      </c>
      <c r="W1296" s="25" t="str">
        <f>VLOOKUP($A1296,Database!$A:$Y,20,FALSE)</f>
        <v/>
      </c>
      <c r="X1296" s="25" t="str">
        <f>VLOOKUP($A1296,Database!$A:$Y,21,FALSE)</f>
        <v/>
      </c>
      <c r="Y1296" s="25" t="str">
        <f ca="1">IF(C1296&lt;NOW(),IF(AND(P1296&gt;Q1296,W1296&gt;X1296),S1296,IF(AND(P1296=Q1296,W1296=X1296),T1296,IF(AND(P1296&lt;Q1296,W1296&lt;X1296),U1296,0))),"")</f>
        <v/>
      </c>
      <c r="Z1296" s="25">
        <f>IF(AND(P1296=W1296,Q1296=X1296),1,0)</f>
        <v>1</v>
      </c>
      <c r="AA1296" s="25" t="str">
        <f>IF(Z1296=0,"",IF(ISBLANK(VLOOKUP(A1296,Database!A:AA,22,FALSE)),"",VLOOKUP(A1296,Database!A:AA,22,FALSE)))</f>
        <v>Exact</v>
      </c>
      <c r="AB1296" s="25">
        <f ca="1">IFERROR(IF(AND(Y1296&lt;&gt;"",OR(V1296="Terminé",V1296="En cours")),VLOOKUP(AA1296,Setup_ScoreExactBonus!A:D,4,FALSE),0),0)</f>
        <v>0</v>
      </c>
      <c r="AC1296" s="31" t="str">
        <f ca="1">IF(Y1296&lt;&gt;"", Y1296 + IF(Z1296=1,AB1296, 0), "")</f>
        <v/>
      </c>
      <c r="AD1296" s="31">
        <f ca="1">SUMIFS(AC$2:AC1296,D$2:D1296,D1296)*IF(R1296=0,1,2)</f>
        <v>0</v>
      </c>
    </row>
    <row r="1297" spans="1:30" x14ac:dyDescent="0.35">
      <c r="A1297" s="31">
        <f>IF(ISBLANK(B1297),"",COUNTIF(B$2:B1297,B1297))-1</f>
        <v>33</v>
      </c>
      <c r="B1297" s="31">
        <v>9</v>
      </c>
      <c r="C1297" s="10">
        <f>VLOOKUP($A1297,Database!$A:$Y,7,FALSE)</f>
        <v>46193.791666666664</v>
      </c>
      <c r="D1297" s="31" t="str">
        <f>VLOOKUP(Pronostics!$B1297,Setup_MPP!$A:$G,3,FALSE)</f>
        <v>Aurelien_dqp</v>
      </c>
      <c r="E1297" s="31" t="str">
        <f>VLOOKUP(Pronostics!$B1297,Setup_MPP!$A:$G,2,FALSE)</f>
        <v>Aurélien DE POULPIQUET</v>
      </c>
      <c r="F1297" s="31" t="str">
        <f>VLOOKUP($B1297,Setup_MPP!$A:$E,4,FALSE)</f>
        <v>#F4EA9D</v>
      </c>
      <c r="G1297" s="31" t="str">
        <f>VLOOKUP($B1297,Setup_MPP!$A:$E,5,FALSE)</f>
        <v>#D2C458</v>
      </c>
      <c r="H1297" s="31" t="str">
        <f>IFERROR(IF(AND(A1297&gt;=1,A1297&lt;=104),VLOOKUP($A1297,Location!$A:$J,6,FALSE),IF(A1297=0,"Avant l'ouverture",IF(OR(A1297=105,A1297=106),"Bonus"))),"")</f>
        <v>Tour 2</v>
      </c>
      <c r="I1297" s="31" t="str">
        <f>IF(LEFT(H1297,4)="Tour",VLOOKUP(A1297,Database!$A:$C,3,FALSE),"")</f>
        <v>F</v>
      </c>
      <c r="J1297" s="31" t="str">
        <f>VLOOKUP($A1297,Location!$A:$J,7,FALSE)</f>
        <v>Pays-Bas</v>
      </c>
      <c r="K1297" s="31" t="str">
        <f>IFERROR(VLOOKUP(J1297,Setup_Team!$B:$C,2,FALSE), "TDB")</f>
        <v>NLD</v>
      </c>
      <c r="L1297" s="31" t="str">
        <f>VLOOKUP($A1297,Location!$A:$J,8,FALSE)</f>
        <v>Suède</v>
      </c>
      <c r="M1297" s="31" t="str">
        <f>IFERROR(VLOOKUP(L1297,Setup_Team!$B:$C,2,FALSE), "TDB")</f>
        <v>SEN</v>
      </c>
      <c r="N1297" s="31" t="str">
        <f>VLOOKUP($A1297,Location!$A:$J,9,FALSE)</f>
        <v>Houston, Texas</v>
      </c>
      <c r="O1297" s="31" t="str">
        <f>VLOOKUP($A1297,Location!$A:$J,10,FALSE)</f>
        <v>NRG Stadium</v>
      </c>
      <c r="R1297" s="31">
        <v>0</v>
      </c>
      <c r="S1297" s="25">
        <f>VLOOKUP($A1297,Database!$A:$Y,10,FALSE)</f>
        <v>67</v>
      </c>
      <c r="T1297" s="25">
        <f>VLOOKUP($A1297,Database!$A:$Y,11,FALSE)</f>
        <v>122</v>
      </c>
      <c r="U1297" s="25">
        <f>VLOOKUP($A1297,Database!$A:$Y,12,FALSE)</f>
        <v>131</v>
      </c>
      <c r="V1297" s="25" t="str">
        <f>VLOOKUP(A1297,Database!A:M,13,FALSE)</f>
        <v>À venir</v>
      </c>
      <c r="W1297" s="25" t="str">
        <f>VLOOKUP($A1297,Database!$A:$Y,20,FALSE)</f>
        <v/>
      </c>
      <c r="X1297" s="25" t="str">
        <f>VLOOKUP($A1297,Database!$A:$Y,21,FALSE)</f>
        <v/>
      </c>
      <c r="Y1297" s="25" t="str">
        <f ca="1">IF(C1297&lt;NOW(),IF(AND(P1297&gt;Q1297,W1297&gt;X1297),S1297,IF(AND(P1297=Q1297,W1297=X1297),T1297,IF(AND(P1297&lt;Q1297,W1297&lt;X1297),U1297,0))),"")</f>
        <v/>
      </c>
      <c r="Z1297" s="25">
        <f>IF(AND(P1297=W1297,Q1297=X1297),1,0)</f>
        <v>1</v>
      </c>
      <c r="AA1297" s="25" t="str">
        <f>IF(Z1297=0,"",IF(ISBLANK(VLOOKUP(A1297,Database!A:AA,22,FALSE)),"",VLOOKUP(A1297,Database!A:AA,22,FALSE)))</f>
        <v>Exact</v>
      </c>
      <c r="AB1297" s="25">
        <f ca="1">IFERROR(IF(AND(Y1297&lt;&gt;"",OR(V1297="Terminé",V1297="En cours")),VLOOKUP(AA1297,Setup_ScoreExactBonus!A:D,4,FALSE),0),0)</f>
        <v>0</v>
      </c>
      <c r="AC1297" s="31" t="str">
        <f ca="1">IF(Y1297&lt;&gt;"", Y1297 + IF(Z1297=1,AB1297, 0), "")</f>
        <v/>
      </c>
      <c r="AD1297" s="31">
        <f ca="1">SUMIFS(AC$2:AC1297,D$2:D1297,D1297)*IF(R1297=0,1,2)</f>
        <v>0</v>
      </c>
    </row>
    <row r="1298" spans="1:30" x14ac:dyDescent="0.35">
      <c r="A1298" s="31">
        <f>IF(ISBLANK(B1298),"",COUNTIF(B$2:B1298,B1298))-1</f>
        <v>33</v>
      </c>
      <c r="B1298" s="31">
        <v>10</v>
      </c>
      <c r="C1298" s="10">
        <f>VLOOKUP($A1298,Database!$A:$Y,7,FALSE)</f>
        <v>46193.791666666664</v>
      </c>
      <c r="D1298" s="31" t="str">
        <f>VLOOKUP(Pronostics!$B1298,Setup_MPP!$A:$G,3,FALSE)</f>
        <v>RandomPaul</v>
      </c>
      <c r="E1298" s="31" t="str">
        <f>VLOOKUP(Pronostics!$B1298,Setup_MPP!$A:$G,2,FALSE)</f>
        <v>Paul MONTESINOS</v>
      </c>
      <c r="F1298" s="31" t="str">
        <f>VLOOKUP($B1298,Setup_MPP!$A:$E,4,FALSE)</f>
        <v>#C4B0FF</v>
      </c>
      <c r="G1298" s="31" t="str">
        <f>VLOOKUP($B1298,Setup_MPP!$A:$E,5,FALSE)</f>
        <v>#7F66C8</v>
      </c>
      <c r="H1298" s="31" t="str">
        <f>IFERROR(IF(AND(A1298&gt;=1,A1298&lt;=104),VLOOKUP($A1298,Location!$A:$J,6,FALSE),IF(A1298=0,"Avant l'ouverture",IF(OR(A1298=105,A1298=106),"Bonus"))),"")</f>
        <v>Tour 2</v>
      </c>
      <c r="I1298" s="31" t="str">
        <f>IF(LEFT(H1298,4)="Tour",VLOOKUP(A1298,Database!$A:$C,3,FALSE),"")</f>
        <v>F</v>
      </c>
      <c r="J1298" s="31" t="str">
        <f>VLOOKUP($A1298,Location!$A:$J,7,FALSE)</f>
        <v>Pays-Bas</v>
      </c>
      <c r="K1298" s="31" t="str">
        <f>IFERROR(VLOOKUP(J1298,Setup_Team!$B:$C,2,FALSE), "TDB")</f>
        <v>NLD</v>
      </c>
      <c r="L1298" s="31" t="str">
        <f>VLOOKUP($A1298,Location!$A:$J,8,FALSE)</f>
        <v>Suède</v>
      </c>
      <c r="M1298" s="31" t="str">
        <f>IFERROR(VLOOKUP(L1298,Setup_Team!$B:$C,2,FALSE), "TDB")</f>
        <v>SEN</v>
      </c>
      <c r="N1298" s="31" t="str">
        <f>VLOOKUP($A1298,Location!$A:$J,9,FALSE)</f>
        <v>Houston, Texas</v>
      </c>
      <c r="O1298" s="31" t="str">
        <f>VLOOKUP($A1298,Location!$A:$J,10,FALSE)</f>
        <v>NRG Stadium</v>
      </c>
      <c r="R1298" s="31">
        <v>0</v>
      </c>
      <c r="S1298" s="25">
        <f>VLOOKUP($A1298,Database!$A:$Y,10,FALSE)</f>
        <v>67</v>
      </c>
      <c r="T1298" s="25">
        <f>VLOOKUP($A1298,Database!$A:$Y,11,FALSE)</f>
        <v>122</v>
      </c>
      <c r="U1298" s="25">
        <f>VLOOKUP($A1298,Database!$A:$Y,12,FALSE)</f>
        <v>131</v>
      </c>
      <c r="V1298" s="25" t="str">
        <f>VLOOKUP(A1298,Database!A:M,13,FALSE)</f>
        <v>À venir</v>
      </c>
      <c r="W1298" s="25" t="str">
        <f>VLOOKUP($A1298,Database!$A:$Y,20,FALSE)</f>
        <v/>
      </c>
      <c r="X1298" s="25" t="str">
        <f>VLOOKUP($A1298,Database!$A:$Y,21,FALSE)</f>
        <v/>
      </c>
      <c r="Y1298" s="25" t="str">
        <f ca="1">IF(C1298&lt;NOW(),IF(AND(P1298&gt;Q1298,W1298&gt;X1298),S1298,IF(AND(P1298=Q1298,W1298=X1298),T1298,IF(AND(P1298&lt;Q1298,W1298&lt;X1298),U1298,0))),"")</f>
        <v/>
      </c>
      <c r="Z1298" s="25">
        <f>IF(AND(P1298=W1298,Q1298=X1298),1,0)</f>
        <v>1</v>
      </c>
      <c r="AA1298" s="25" t="str">
        <f>IF(Z1298=0,"",IF(ISBLANK(VLOOKUP(A1298,Database!A:AA,22,FALSE)),"",VLOOKUP(A1298,Database!A:AA,22,FALSE)))</f>
        <v>Exact</v>
      </c>
      <c r="AB1298" s="25">
        <f ca="1">IFERROR(IF(AND(Y1298&lt;&gt;"",OR(V1298="Terminé",V1298="En cours")),VLOOKUP(AA1298,Setup_ScoreExactBonus!A:D,4,FALSE),0),0)</f>
        <v>0</v>
      </c>
      <c r="AC1298" s="31" t="str">
        <f ca="1">IF(Y1298&lt;&gt;"", Y1298 + IF(Z1298=1,AB1298, 0), "")</f>
        <v/>
      </c>
      <c r="AD1298" s="31">
        <f ca="1">SUMIFS(AC$2:AC1298,D$2:D1298,D1298)*IF(R1298=0,1,2)</f>
        <v>0</v>
      </c>
    </row>
    <row r="1299" spans="1:30" x14ac:dyDescent="0.35">
      <c r="A1299" s="31">
        <f>IF(ISBLANK(B1299),"",COUNTIF(B$2:B1299,B1299))-1</f>
        <v>33</v>
      </c>
      <c r="B1299" s="31">
        <v>11</v>
      </c>
      <c r="C1299" s="10">
        <f>VLOOKUP($A1299,Database!$A:$Y,7,FALSE)</f>
        <v>46193.791666666664</v>
      </c>
      <c r="D1299" s="31" t="str">
        <f>VLOOKUP(Pronostics!$B1299,Setup_MPP!$A:$G,3,FALSE)</f>
        <v>Kinsley#8SA6T</v>
      </c>
      <c r="E1299" s="31" t="str">
        <f>VLOOKUP(Pronostics!$B1299,Setup_MPP!$A:$G,2,FALSE)</f>
        <v>Kinsley ROQUE</v>
      </c>
      <c r="F1299" s="31" t="str">
        <f>VLOOKUP($B1299,Setup_MPP!$A:$E,4,FALSE)</f>
        <v>#CBEBBA</v>
      </c>
      <c r="G1299" s="31" t="str">
        <f>VLOOKUP($B1299,Setup_MPP!$A:$E,5,FALSE)</f>
        <v>#70BC6E</v>
      </c>
      <c r="H1299" s="31" t="str">
        <f>IFERROR(IF(AND(A1299&gt;=1,A1299&lt;=104),VLOOKUP($A1299,Location!$A:$J,6,FALSE),IF(A1299=0,"Avant l'ouverture",IF(OR(A1299=105,A1299=106),"Bonus"))),"")</f>
        <v>Tour 2</v>
      </c>
      <c r="I1299" s="31" t="str">
        <f>IF(LEFT(H1299,4)="Tour",VLOOKUP(A1299,Database!$A:$C,3,FALSE),"")</f>
        <v>F</v>
      </c>
      <c r="J1299" s="31" t="str">
        <f>VLOOKUP($A1299,Location!$A:$J,7,FALSE)</f>
        <v>Pays-Bas</v>
      </c>
      <c r="K1299" s="31" t="str">
        <f>IFERROR(VLOOKUP(J1299,Setup_Team!$B:$C,2,FALSE), "TDB")</f>
        <v>NLD</v>
      </c>
      <c r="L1299" s="31" t="str">
        <f>VLOOKUP($A1299,Location!$A:$J,8,FALSE)</f>
        <v>Suède</v>
      </c>
      <c r="M1299" s="31" t="str">
        <f>IFERROR(VLOOKUP(L1299,Setup_Team!$B:$C,2,FALSE), "TDB")</f>
        <v>SEN</v>
      </c>
      <c r="N1299" s="31" t="str">
        <f>VLOOKUP($A1299,Location!$A:$J,9,FALSE)</f>
        <v>Houston, Texas</v>
      </c>
      <c r="O1299" s="31" t="str">
        <f>VLOOKUP($A1299,Location!$A:$J,10,FALSE)</f>
        <v>NRG Stadium</v>
      </c>
      <c r="R1299" s="31">
        <v>0</v>
      </c>
      <c r="S1299" s="25">
        <f>VLOOKUP($A1299,Database!$A:$Y,10,FALSE)</f>
        <v>67</v>
      </c>
      <c r="T1299" s="25">
        <f>VLOOKUP($A1299,Database!$A:$Y,11,FALSE)</f>
        <v>122</v>
      </c>
      <c r="U1299" s="25">
        <f>VLOOKUP($A1299,Database!$A:$Y,12,FALSE)</f>
        <v>131</v>
      </c>
      <c r="V1299" s="25" t="str">
        <f>VLOOKUP(A1299,Database!A:M,13,FALSE)</f>
        <v>À venir</v>
      </c>
      <c r="W1299" s="25" t="str">
        <f>VLOOKUP($A1299,Database!$A:$Y,20,FALSE)</f>
        <v/>
      </c>
      <c r="X1299" s="25" t="str">
        <f>VLOOKUP($A1299,Database!$A:$Y,21,FALSE)</f>
        <v/>
      </c>
      <c r="Y1299" s="25" t="str">
        <f ca="1">IF(C1299&lt;NOW(),IF(AND(P1299&gt;Q1299,W1299&gt;X1299),S1299,IF(AND(P1299=Q1299,W1299=X1299),T1299,IF(AND(P1299&lt;Q1299,W1299&lt;X1299),U1299,0))),"")</f>
        <v/>
      </c>
      <c r="Z1299" s="25">
        <f>IF(AND(P1299=W1299,Q1299=X1299),1,0)</f>
        <v>1</v>
      </c>
      <c r="AA1299" s="25" t="str">
        <f>IF(Z1299=0,"",IF(ISBLANK(VLOOKUP(A1299,Database!A:AA,22,FALSE)),"",VLOOKUP(A1299,Database!A:AA,22,FALSE)))</f>
        <v>Exact</v>
      </c>
      <c r="AB1299" s="25">
        <f ca="1">IFERROR(IF(AND(Y1299&lt;&gt;"",OR(V1299="Terminé",V1299="En cours")),VLOOKUP(AA1299,Setup_ScoreExactBonus!A:D,4,FALSE),0),0)</f>
        <v>0</v>
      </c>
      <c r="AC1299" s="31" t="str">
        <f ca="1">IF(Y1299&lt;&gt;"", Y1299 + IF(Z1299=1,AB1299, 0), "")</f>
        <v/>
      </c>
      <c r="AD1299" s="31">
        <f ca="1">SUMIFS(AC$2:AC1299,D$2:D1299,D1299)*IF(R1299=0,1,2)</f>
        <v>0</v>
      </c>
    </row>
    <row r="1300" spans="1:30" x14ac:dyDescent="0.35">
      <c r="A1300" s="31">
        <f>IF(ISBLANK(B1300),"",COUNTIF(B$2:B1300,B1300))-1</f>
        <v>33</v>
      </c>
      <c r="B1300" s="31">
        <v>12</v>
      </c>
      <c r="C1300" s="10">
        <f>VLOOKUP($A1300,Database!$A:$Y,7,FALSE)</f>
        <v>46193.791666666664</v>
      </c>
      <c r="D1300" s="31" t="str">
        <f>VLOOKUP(Pronostics!$B1300,Setup_MPP!$A:$G,3,FALSE)</f>
        <v>Jaouad1</v>
      </c>
      <c r="E1300" s="31" t="str">
        <f>VLOOKUP(Pronostics!$B1300,Setup_MPP!$A:$G,2,FALSE)</f>
        <v>Jaouad SETTI</v>
      </c>
      <c r="F1300" s="31" t="str">
        <f>VLOOKUP($B1300,Setup_MPP!$A:$E,4,FALSE)</f>
        <v>#C2D4FF</v>
      </c>
      <c r="G1300" s="31" t="str">
        <f>VLOOKUP($B1300,Setup_MPP!$A:$E,5,FALSE)</f>
        <v>#6586D5</v>
      </c>
      <c r="H1300" s="31" t="str">
        <f>IFERROR(IF(AND(A1300&gt;=1,A1300&lt;=104),VLOOKUP($A1300,Location!$A:$J,6,FALSE),IF(A1300=0,"Avant l'ouverture",IF(OR(A1300=105,A1300=106),"Bonus"))),"")</f>
        <v>Tour 2</v>
      </c>
      <c r="I1300" s="31" t="str">
        <f>IF(LEFT(H1300,4)="Tour",VLOOKUP(A1300,Database!$A:$C,3,FALSE),"")</f>
        <v>F</v>
      </c>
      <c r="J1300" s="31" t="str">
        <f>VLOOKUP($A1300,Location!$A:$J,7,FALSE)</f>
        <v>Pays-Bas</v>
      </c>
      <c r="K1300" s="31" t="str">
        <f>IFERROR(VLOOKUP(J1300,Setup_Team!$B:$C,2,FALSE), "TDB")</f>
        <v>NLD</v>
      </c>
      <c r="L1300" s="31" t="str">
        <f>VLOOKUP($A1300,Location!$A:$J,8,FALSE)</f>
        <v>Suède</v>
      </c>
      <c r="M1300" s="31" t="str">
        <f>IFERROR(VLOOKUP(L1300,Setup_Team!$B:$C,2,FALSE), "TDB")</f>
        <v>SEN</v>
      </c>
      <c r="N1300" s="31" t="str">
        <f>VLOOKUP($A1300,Location!$A:$J,9,FALSE)</f>
        <v>Houston, Texas</v>
      </c>
      <c r="O1300" s="31" t="str">
        <f>VLOOKUP($A1300,Location!$A:$J,10,FALSE)</f>
        <v>NRG Stadium</v>
      </c>
      <c r="R1300" s="31">
        <v>0</v>
      </c>
      <c r="S1300" s="25">
        <f>VLOOKUP($A1300,Database!$A:$Y,10,FALSE)</f>
        <v>67</v>
      </c>
      <c r="T1300" s="25">
        <f>VLOOKUP($A1300,Database!$A:$Y,11,FALSE)</f>
        <v>122</v>
      </c>
      <c r="U1300" s="25">
        <f>VLOOKUP($A1300,Database!$A:$Y,12,FALSE)</f>
        <v>131</v>
      </c>
      <c r="V1300" s="25" t="str">
        <f>VLOOKUP(A1300,Database!A:M,13,FALSE)</f>
        <v>À venir</v>
      </c>
      <c r="W1300" s="25" t="str">
        <f>VLOOKUP($A1300,Database!$A:$Y,20,FALSE)</f>
        <v/>
      </c>
      <c r="X1300" s="25" t="str">
        <f>VLOOKUP($A1300,Database!$A:$Y,21,FALSE)</f>
        <v/>
      </c>
      <c r="Y1300" s="25" t="str">
        <f ca="1">IF(C1300&lt;NOW(),IF(AND(P1300&gt;Q1300,W1300&gt;X1300),S1300,IF(AND(P1300=Q1300,W1300=X1300),T1300,IF(AND(P1300&lt;Q1300,W1300&lt;X1300),U1300,0))),"")</f>
        <v/>
      </c>
      <c r="Z1300" s="25">
        <f>IF(AND(P1300=W1300,Q1300=X1300),1,0)</f>
        <v>1</v>
      </c>
      <c r="AA1300" s="25" t="str">
        <f>IF(Z1300=0,"",IF(ISBLANK(VLOOKUP(A1300,Database!A:AA,22,FALSE)),"",VLOOKUP(A1300,Database!A:AA,22,FALSE)))</f>
        <v>Exact</v>
      </c>
      <c r="AB1300" s="25">
        <f ca="1">IFERROR(IF(AND(Y1300&lt;&gt;"",OR(V1300="Terminé",V1300="En cours")),VLOOKUP(AA1300,Setup_ScoreExactBonus!A:D,4,FALSE),0),0)</f>
        <v>0</v>
      </c>
      <c r="AC1300" s="31" t="str">
        <f ca="1">IF(Y1300&lt;&gt;"", Y1300 + IF(Z1300=1,AB1300, 0), "")</f>
        <v/>
      </c>
      <c r="AD1300" s="31">
        <f ca="1">SUMIFS(AC$2:AC1300,D$2:D1300,D1300)*IF(R1300=0,1,2)</f>
        <v>0</v>
      </c>
    </row>
    <row r="1301" spans="1:30" x14ac:dyDescent="0.35">
      <c r="A1301" s="31">
        <f>IF(ISBLANK(B1301),"",COUNTIF(B$2:B1301,B1301))-1</f>
        <v>33</v>
      </c>
      <c r="B1301" s="31">
        <v>13</v>
      </c>
      <c r="C1301" s="10">
        <f>VLOOKUP($A1301,Database!$A:$Y,7,FALSE)</f>
        <v>46193.791666666664</v>
      </c>
      <c r="D1301" s="31" t="str">
        <f>VLOOKUP(Pronostics!$B1301,Setup_MPP!$A:$G,3,FALSE)</f>
        <v>Julien_I</v>
      </c>
      <c r="E1301" s="31" t="str">
        <f>VLOOKUP(Pronostics!$B1301,Setup_MPP!$A:$G,2,FALSE)</f>
        <v>Julien INGE</v>
      </c>
      <c r="F1301" s="31" t="str">
        <f>VLOOKUP($B1301,Setup_MPP!$A:$E,4,FALSE)</f>
        <v>#C1E0EF</v>
      </c>
      <c r="G1301" s="31" t="str">
        <f>VLOOKUP($B1301,Setup_MPP!$A:$E,5,FALSE)</f>
        <v>#4F91B2</v>
      </c>
      <c r="H1301" s="31" t="str">
        <f>IFERROR(IF(AND(A1301&gt;=1,A1301&lt;=104),VLOOKUP($A1301,Location!$A:$J,6,FALSE),IF(A1301=0,"Avant l'ouverture",IF(OR(A1301=105,A1301=106),"Bonus"))),"")</f>
        <v>Tour 2</v>
      </c>
      <c r="I1301" s="31" t="str">
        <f>IF(LEFT(H1301,4)="Tour",VLOOKUP(A1301,Database!$A:$C,3,FALSE),"")</f>
        <v>F</v>
      </c>
      <c r="J1301" s="31" t="str">
        <f>VLOOKUP($A1301,Location!$A:$J,7,FALSE)</f>
        <v>Pays-Bas</v>
      </c>
      <c r="K1301" s="31" t="str">
        <f>IFERROR(VLOOKUP(J1301,Setup_Team!$B:$C,2,FALSE), "TDB")</f>
        <v>NLD</v>
      </c>
      <c r="L1301" s="31" t="str">
        <f>VLOOKUP($A1301,Location!$A:$J,8,FALSE)</f>
        <v>Suède</v>
      </c>
      <c r="M1301" s="31" t="str">
        <f>IFERROR(VLOOKUP(L1301,Setup_Team!$B:$C,2,FALSE), "TDB")</f>
        <v>SEN</v>
      </c>
      <c r="N1301" s="31" t="str">
        <f>VLOOKUP($A1301,Location!$A:$J,9,FALSE)</f>
        <v>Houston, Texas</v>
      </c>
      <c r="O1301" s="31" t="str">
        <f>VLOOKUP($A1301,Location!$A:$J,10,FALSE)</f>
        <v>NRG Stadium</v>
      </c>
      <c r="R1301" s="31">
        <v>0</v>
      </c>
      <c r="S1301" s="25">
        <f>VLOOKUP($A1301,Database!$A:$Y,10,FALSE)</f>
        <v>67</v>
      </c>
      <c r="T1301" s="25">
        <f>VLOOKUP($A1301,Database!$A:$Y,11,FALSE)</f>
        <v>122</v>
      </c>
      <c r="U1301" s="25">
        <f>VLOOKUP($A1301,Database!$A:$Y,12,FALSE)</f>
        <v>131</v>
      </c>
      <c r="V1301" s="25" t="str">
        <f>VLOOKUP(A1301,Database!A:M,13,FALSE)</f>
        <v>À venir</v>
      </c>
      <c r="W1301" s="25" t="str">
        <f>VLOOKUP($A1301,Database!$A:$Y,20,FALSE)</f>
        <v/>
      </c>
      <c r="X1301" s="25" t="str">
        <f>VLOOKUP($A1301,Database!$A:$Y,21,FALSE)</f>
        <v/>
      </c>
      <c r="Y1301" s="25" t="str">
        <f ca="1">IF(C1301&lt;NOW(),IF(AND(P1301&gt;Q1301,W1301&gt;X1301),S1301,IF(AND(P1301=Q1301,W1301=X1301),T1301,IF(AND(P1301&lt;Q1301,W1301&lt;X1301),U1301,0))),"")</f>
        <v/>
      </c>
      <c r="Z1301" s="25">
        <f>IF(AND(P1301=W1301,Q1301=X1301),1,0)</f>
        <v>1</v>
      </c>
      <c r="AA1301" s="25" t="str">
        <f>IF(Z1301=0,"",IF(ISBLANK(VLOOKUP(A1301,Database!A:AA,22,FALSE)),"",VLOOKUP(A1301,Database!A:AA,22,FALSE)))</f>
        <v>Exact</v>
      </c>
      <c r="AB1301" s="25">
        <f ca="1">IFERROR(IF(AND(Y1301&lt;&gt;"",OR(V1301="Terminé",V1301="En cours")),VLOOKUP(AA1301,Setup_ScoreExactBonus!A:D,4,FALSE),0),0)</f>
        <v>0</v>
      </c>
      <c r="AC1301" s="31" t="str">
        <f ca="1">IF(Y1301&lt;&gt;"", Y1301 + IF(Z1301=1,AB1301, 0), "")</f>
        <v/>
      </c>
      <c r="AD1301" s="31">
        <f ca="1">SUMIFS(AC$2:AC1301,D$2:D1301,D1301)*IF(R1301=0,1,2)</f>
        <v>0</v>
      </c>
    </row>
    <row r="1302" spans="1:30" x14ac:dyDescent="0.35">
      <c r="A1302" s="31">
        <f>IF(ISBLANK(B1302),"",COUNTIF(B$2:B1302,B1302))-1</f>
        <v>33</v>
      </c>
      <c r="B1302" s="31">
        <v>14</v>
      </c>
      <c r="C1302" s="10">
        <f>VLOOKUP($A1302,Database!$A:$Y,7,FALSE)</f>
        <v>46193.791666666664</v>
      </c>
      <c r="D1302" s="31" t="str">
        <f>VLOOKUP(Pronostics!$B1302,Setup_MPP!$A:$G,3,FALSE)</f>
        <v>MarieEYT</v>
      </c>
      <c r="E1302" s="31" t="str">
        <f>VLOOKUP(Pronostics!$B1302,Setup_MPP!$A:$G,2,FALSE)</f>
        <v>Marie EXBRAYAT</v>
      </c>
      <c r="F1302" s="31" t="str">
        <f>VLOOKUP($B1302,Setup_MPP!$A:$E,4,FALSE)</f>
        <v>#FFAFD2</v>
      </c>
      <c r="G1302" s="31" t="str">
        <f>VLOOKUP($B1302,Setup_MPP!$A:$E,5,FALSE)</f>
        <v>#F2589B</v>
      </c>
      <c r="H1302" s="31" t="str">
        <f>IFERROR(IF(AND(A1302&gt;=1,A1302&lt;=104),VLOOKUP($A1302,Location!$A:$J,6,FALSE),IF(A1302=0,"Avant l'ouverture",IF(OR(A1302=105,A1302=106),"Bonus"))),"")</f>
        <v>Tour 2</v>
      </c>
      <c r="I1302" s="31" t="str">
        <f>IF(LEFT(H1302,4)="Tour",VLOOKUP(A1302,Database!$A:$C,3,FALSE),"")</f>
        <v>F</v>
      </c>
      <c r="J1302" s="31" t="str">
        <f>VLOOKUP($A1302,Location!$A:$J,7,FALSE)</f>
        <v>Pays-Bas</v>
      </c>
      <c r="K1302" s="31" t="str">
        <f>IFERROR(VLOOKUP(J1302,Setup_Team!$B:$C,2,FALSE), "TDB")</f>
        <v>NLD</v>
      </c>
      <c r="L1302" s="31" t="str">
        <f>VLOOKUP($A1302,Location!$A:$J,8,FALSE)</f>
        <v>Suède</v>
      </c>
      <c r="M1302" s="31" t="str">
        <f>IFERROR(VLOOKUP(L1302,Setup_Team!$B:$C,2,FALSE), "TDB")</f>
        <v>SEN</v>
      </c>
      <c r="N1302" s="31" t="str">
        <f>VLOOKUP($A1302,Location!$A:$J,9,FALSE)</f>
        <v>Houston, Texas</v>
      </c>
      <c r="O1302" s="31" t="str">
        <f>VLOOKUP($A1302,Location!$A:$J,10,FALSE)</f>
        <v>NRG Stadium</v>
      </c>
      <c r="R1302" s="31">
        <v>0</v>
      </c>
      <c r="S1302" s="25">
        <f>VLOOKUP($A1302,Database!$A:$Y,10,FALSE)</f>
        <v>67</v>
      </c>
      <c r="T1302" s="25">
        <f>VLOOKUP($A1302,Database!$A:$Y,11,FALSE)</f>
        <v>122</v>
      </c>
      <c r="U1302" s="25">
        <f>VLOOKUP($A1302,Database!$A:$Y,12,FALSE)</f>
        <v>131</v>
      </c>
      <c r="V1302" s="25" t="str">
        <f>VLOOKUP(A1302,Database!A:M,13,FALSE)</f>
        <v>À venir</v>
      </c>
      <c r="W1302" s="25" t="str">
        <f>VLOOKUP($A1302,Database!$A:$Y,20,FALSE)</f>
        <v/>
      </c>
      <c r="X1302" s="25" t="str">
        <f>VLOOKUP($A1302,Database!$A:$Y,21,FALSE)</f>
        <v/>
      </c>
      <c r="Y1302" s="25" t="str">
        <f ca="1">IF(C1302&lt;NOW(),IF(AND(P1302&gt;Q1302,W1302&gt;X1302),S1302,IF(AND(P1302=Q1302,W1302=X1302),T1302,IF(AND(P1302&lt;Q1302,W1302&lt;X1302),U1302,0))),"")</f>
        <v/>
      </c>
      <c r="Z1302" s="25">
        <f>IF(AND(P1302=W1302,Q1302=X1302),1,0)</f>
        <v>1</v>
      </c>
      <c r="AA1302" s="25" t="str">
        <f>IF(Z1302=0,"",IF(ISBLANK(VLOOKUP(A1302,Database!A:AA,22,FALSE)),"",VLOOKUP(A1302,Database!A:AA,22,FALSE)))</f>
        <v>Exact</v>
      </c>
      <c r="AB1302" s="25">
        <f ca="1">IFERROR(IF(AND(Y1302&lt;&gt;"",OR(V1302="Terminé",V1302="En cours")),VLOOKUP(AA1302,Setup_ScoreExactBonus!A:D,4,FALSE),0),0)</f>
        <v>0</v>
      </c>
      <c r="AC1302" s="31" t="str">
        <f ca="1">IF(Y1302&lt;&gt;"", Y1302 + IF(Z1302=1,AB1302, 0), "")</f>
        <v/>
      </c>
      <c r="AD1302" s="31">
        <f ca="1">SUMIFS(AC$2:AC1302,D$2:D1302,D1302)*IF(R1302=0,1,2)</f>
        <v>0</v>
      </c>
    </row>
    <row r="1303" spans="1:30" x14ac:dyDescent="0.35">
      <c r="A1303" s="31">
        <f>IF(ISBLANK(B1303),"",COUNTIF(B$2:B1303,B1303))-1</f>
        <v>33</v>
      </c>
      <c r="B1303" s="31">
        <v>15</v>
      </c>
      <c r="C1303" s="10">
        <f>VLOOKUP($A1303,Database!$A:$Y,7,FALSE)</f>
        <v>46193.791666666664</v>
      </c>
      <c r="D1303" s="31" t="str">
        <f>VLOOKUP(Pronostics!$B1303,Setup_MPP!$A:$G,3,FALSE)</f>
        <v>Amine#8UL9R</v>
      </c>
      <c r="E1303" s="31" t="str">
        <f>VLOOKUP(Pronostics!$B1303,Setup_MPP!$A:$G,2,FALSE)</f>
        <v>Amine ZARROUKI</v>
      </c>
      <c r="F1303" s="31" t="str">
        <f>VLOOKUP($B1303,Setup_MPP!$A:$E,4,FALSE)</f>
        <v>#FF9898</v>
      </c>
      <c r="G1303" s="31" t="str">
        <f>VLOOKUP($B1303,Setup_MPP!$A:$E,5,FALSE)</f>
        <v>#FF5D5D</v>
      </c>
      <c r="H1303" s="31" t="str">
        <f>IFERROR(IF(AND(A1303&gt;=1,A1303&lt;=104),VLOOKUP($A1303,Location!$A:$J,6,FALSE),IF(A1303=0,"Avant l'ouverture",IF(OR(A1303=105,A1303=106),"Bonus"))),"")</f>
        <v>Tour 2</v>
      </c>
      <c r="I1303" s="31" t="str">
        <f>IF(LEFT(H1303,4)="Tour",VLOOKUP(A1303,Database!$A:$C,3,FALSE),"")</f>
        <v>F</v>
      </c>
      <c r="J1303" s="31" t="str">
        <f>VLOOKUP($A1303,Location!$A:$J,7,FALSE)</f>
        <v>Pays-Bas</v>
      </c>
      <c r="K1303" s="31" t="str">
        <f>IFERROR(VLOOKUP(J1303,Setup_Team!$B:$C,2,FALSE), "TDB")</f>
        <v>NLD</v>
      </c>
      <c r="L1303" s="31" t="str">
        <f>VLOOKUP($A1303,Location!$A:$J,8,FALSE)</f>
        <v>Suède</v>
      </c>
      <c r="M1303" s="31" t="str">
        <f>IFERROR(VLOOKUP(L1303,Setup_Team!$B:$C,2,FALSE), "TDB")</f>
        <v>SEN</v>
      </c>
      <c r="N1303" s="31" t="str">
        <f>VLOOKUP($A1303,Location!$A:$J,9,FALSE)</f>
        <v>Houston, Texas</v>
      </c>
      <c r="O1303" s="31" t="str">
        <f>VLOOKUP($A1303,Location!$A:$J,10,FALSE)</f>
        <v>NRG Stadium</v>
      </c>
      <c r="R1303" s="31">
        <v>0</v>
      </c>
      <c r="S1303" s="25">
        <f>VLOOKUP($A1303,Database!$A:$Y,10,FALSE)</f>
        <v>67</v>
      </c>
      <c r="T1303" s="25">
        <f>VLOOKUP($A1303,Database!$A:$Y,11,FALSE)</f>
        <v>122</v>
      </c>
      <c r="U1303" s="25">
        <f>VLOOKUP($A1303,Database!$A:$Y,12,FALSE)</f>
        <v>131</v>
      </c>
      <c r="V1303" s="25" t="str">
        <f>VLOOKUP(A1303,Database!A:M,13,FALSE)</f>
        <v>À venir</v>
      </c>
      <c r="W1303" s="25" t="str">
        <f>VLOOKUP($A1303,Database!$A:$Y,20,FALSE)</f>
        <v/>
      </c>
      <c r="X1303" s="25" t="str">
        <f>VLOOKUP($A1303,Database!$A:$Y,21,FALSE)</f>
        <v/>
      </c>
      <c r="Y1303" s="25" t="str">
        <f ca="1">IF(C1303&lt;NOW(),IF(AND(P1303&gt;Q1303,W1303&gt;X1303),S1303,IF(AND(P1303=Q1303,W1303=X1303),T1303,IF(AND(P1303&lt;Q1303,W1303&lt;X1303),U1303,0))),"")</f>
        <v/>
      </c>
      <c r="Z1303" s="25">
        <f>IF(AND(P1303=W1303,Q1303=X1303),1,0)</f>
        <v>1</v>
      </c>
      <c r="AA1303" s="25" t="str">
        <f>IF(Z1303=0,"",IF(ISBLANK(VLOOKUP(A1303,Database!A:AA,22,FALSE)),"",VLOOKUP(A1303,Database!A:AA,22,FALSE)))</f>
        <v>Exact</v>
      </c>
      <c r="AB1303" s="25">
        <f ca="1">IFERROR(IF(AND(Y1303&lt;&gt;"",OR(V1303="Terminé",V1303="En cours")),VLOOKUP(AA1303,Setup_ScoreExactBonus!A:D,4,FALSE),0),0)</f>
        <v>0</v>
      </c>
      <c r="AC1303" s="31" t="str">
        <f ca="1">IF(Y1303&lt;&gt;"", Y1303 + IF(Z1303=1,AB1303, 0), "")</f>
        <v/>
      </c>
      <c r="AD1303" s="31">
        <f ca="1">SUMIFS(AC$2:AC1303,D$2:D1303,D1303)*IF(R1303=0,1,2)</f>
        <v>0</v>
      </c>
    </row>
    <row r="1304" spans="1:30" x14ac:dyDescent="0.35">
      <c r="A1304" s="31">
        <f>IF(ISBLANK(B1304),"",COUNTIF(B$2:B1304,B1304))-1</f>
        <v>33</v>
      </c>
      <c r="B1304" s="31">
        <v>16</v>
      </c>
      <c r="C1304" s="10">
        <f>VLOOKUP($A1304,Database!$A:$Y,7,FALSE)</f>
        <v>46193.791666666664</v>
      </c>
      <c r="D1304" s="31" t="str">
        <f>VLOOKUP(Pronostics!$B1304,Setup_MPP!$A:$G,3,FALSE)</f>
        <v>Laura#8V93E</v>
      </c>
      <c r="E1304" s="31" t="str">
        <f>VLOOKUP(Pronostics!$B1304,Setup_MPP!$A:$G,2,FALSE)</f>
        <v>Laura GIULIANO</v>
      </c>
      <c r="F1304" s="31" t="str">
        <f>VLOOKUP($B1304,Setup_MPP!$A:$E,4,FALSE)</f>
        <v>#86A4FE</v>
      </c>
      <c r="G1304" s="31" t="str">
        <f>VLOOKUP($B1304,Setup_MPP!$A:$E,5,FALSE)</f>
        <v>#3769FF</v>
      </c>
      <c r="H1304" s="31" t="str">
        <f>IFERROR(IF(AND(A1304&gt;=1,A1304&lt;=104),VLOOKUP($A1304,Location!$A:$J,6,FALSE),IF(A1304=0,"Avant l'ouverture",IF(OR(A1304=105,A1304=106),"Bonus"))),"")</f>
        <v>Tour 2</v>
      </c>
      <c r="I1304" s="31" t="str">
        <f>IF(LEFT(H1304,4)="Tour",VLOOKUP(A1304,Database!$A:$C,3,FALSE),"")</f>
        <v>F</v>
      </c>
      <c r="J1304" s="31" t="str">
        <f>VLOOKUP($A1304,Location!$A:$J,7,FALSE)</f>
        <v>Pays-Bas</v>
      </c>
      <c r="K1304" s="31" t="str">
        <f>IFERROR(VLOOKUP(J1304,Setup_Team!$B:$C,2,FALSE), "TDB")</f>
        <v>NLD</v>
      </c>
      <c r="L1304" s="31" t="str">
        <f>VLOOKUP($A1304,Location!$A:$J,8,FALSE)</f>
        <v>Suède</v>
      </c>
      <c r="M1304" s="31" t="str">
        <f>IFERROR(VLOOKUP(L1304,Setup_Team!$B:$C,2,FALSE), "TDB")</f>
        <v>SEN</v>
      </c>
      <c r="N1304" s="31" t="str">
        <f>VLOOKUP($A1304,Location!$A:$J,9,FALSE)</f>
        <v>Houston, Texas</v>
      </c>
      <c r="O1304" s="31" t="str">
        <f>VLOOKUP($A1304,Location!$A:$J,10,FALSE)</f>
        <v>NRG Stadium</v>
      </c>
      <c r="R1304" s="31">
        <v>0</v>
      </c>
      <c r="S1304" s="25">
        <f>VLOOKUP($A1304,Database!$A:$Y,10,FALSE)</f>
        <v>67</v>
      </c>
      <c r="T1304" s="25">
        <f>VLOOKUP($A1304,Database!$A:$Y,11,FALSE)</f>
        <v>122</v>
      </c>
      <c r="U1304" s="25">
        <f>VLOOKUP($A1304,Database!$A:$Y,12,FALSE)</f>
        <v>131</v>
      </c>
      <c r="V1304" s="25" t="str">
        <f>VLOOKUP(A1304,Database!A:M,13,FALSE)</f>
        <v>À venir</v>
      </c>
      <c r="W1304" s="25" t="str">
        <f>VLOOKUP($A1304,Database!$A:$Y,20,FALSE)</f>
        <v/>
      </c>
      <c r="X1304" s="25" t="str">
        <f>VLOOKUP($A1304,Database!$A:$Y,21,FALSE)</f>
        <v/>
      </c>
      <c r="Y1304" s="25" t="str">
        <f ca="1">IF(C1304&lt;NOW(),IF(AND(P1304&gt;Q1304,W1304&gt;X1304),S1304,IF(AND(P1304=Q1304,W1304=X1304),T1304,IF(AND(P1304&lt;Q1304,W1304&lt;X1304),U1304,0))),"")</f>
        <v/>
      </c>
      <c r="Z1304" s="25">
        <f>IF(AND(P1304=W1304,Q1304=X1304),1,0)</f>
        <v>1</v>
      </c>
      <c r="AA1304" s="25" t="str">
        <f>IF(Z1304=0,"",IF(ISBLANK(VLOOKUP(A1304,Database!A:AA,22,FALSE)),"",VLOOKUP(A1304,Database!A:AA,22,FALSE)))</f>
        <v>Exact</v>
      </c>
      <c r="AB1304" s="25">
        <f ca="1">IFERROR(IF(AND(Y1304&lt;&gt;"",OR(V1304="Terminé",V1304="En cours")),VLOOKUP(AA1304,Setup_ScoreExactBonus!A:D,4,FALSE),0),0)</f>
        <v>0</v>
      </c>
      <c r="AC1304" s="31" t="str">
        <f ca="1">IF(Y1304&lt;&gt;"", Y1304 + IF(Z1304=1,AB1304, 0), "")</f>
        <v/>
      </c>
      <c r="AD1304" s="31">
        <f ca="1">SUMIFS(AC$2:AC1304,D$2:D1304,D1304)*IF(R1304=0,1,2)</f>
        <v>0</v>
      </c>
    </row>
    <row r="1305" spans="1:30" x14ac:dyDescent="0.35">
      <c r="A1305" s="31">
        <f>IF(ISBLANK(B1305),"",COUNTIF(B$2:B1305,B1305))-1</f>
        <v>33</v>
      </c>
      <c r="B1305" s="31">
        <v>17</v>
      </c>
      <c r="C1305" s="10">
        <f>VLOOKUP($A1305,Database!$A:$Y,7,FALSE)</f>
        <v>46193.791666666664</v>
      </c>
      <c r="D1305" s="31" t="str">
        <f>VLOOKUP(Pronostics!$B1305,Setup_MPP!$A:$G,3,FALSE)</f>
        <v>Joueur17</v>
      </c>
      <c r="E1305" s="31" t="str">
        <f>VLOOKUP(Pronostics!$B1305,Setup_MPP!$A:$G,2,FALSE)</f>
        <v>Joueur17</v>
      </c>
      <c r="F1305" s="31" t="str">
        <f>VLOOKUP($B1305,Setup_MPP!$A:$E,4,FALSE)</f>
        <v>#FFB0B0</v>
      </c>
      <c r="G1305" s="31" t="str">
        <f>VLOOKUP($B1305,Setup_MPP!$A:$E,5,FALSE)</f>
        <v>#F25757</v>
      </c>
      <c r="H1305" s="31" t="str">
        <f>IFERROR(IF(AND(A1305&gt;=1,A1305&lt;=104),VLOOKUP($A1305,Location!$A:$J,6,FALSE),IF(A1305=0,"Avant l'ouverture",IF(OR(A1305=105,A1305=106),"Bonus"))),"")</f>
        <v>Tour 2</v>
      </c>
      <c r="I1305" s="31" t="str">
        <f>IF(LEFT(H1305,4)="Tour",VLOOKUP(A1305,Database!$A:$C,3,FALSE),"")</f>
        <v>F</v>
      </c>
      <c r="J1305" s="31" t="str">
        <f>VLOOKUP($A1305,Location!$A:$J,7,FALSE)</f>
        <v>Pays-Bas</v>
      </c>
      <c r="K1305" s="31" t="str">
        <f>IFERROR(VLOOKUP(J1305,Setup_Team!$B:$C,2,FALSE), "TDB")</f>
        <v>NLD</v>
      </c>
      <c r="L1305" s="31" t="str">
        <f>VLOOKUP($A1305,Location!$A:$J,8,FALSE)</f>
        <v>Suède</v>
      </c>
      <c r="M1305" s="31" t="str">
        <f>IFERROR(VLOOKUP(L1305,Setup_Team!$B:$C,2,FALSE), "TDB")</f>
        <v>SEN</v>
      </c>
      <c r="N1305" s="31" t="str">
        <f>VLOOKUP($A1305,Location!$A:$J,9,FALSE)</f>
        <v>Houston, Texas</v>
      </c>
      <c r="O1305" s="31" t="str">
        <f>VLOOKUP($A1305,Location!$A:$J,10,FALSE)</f>
        <v>NRG Stadium</v>
      </c>
      <c r="R1305" s="31">
        <v>0</v>
      </c>
      <c r="S1305" s="25">
        <f>VLOOKUP($A1305,Database!$A:$Y,10,FALSE)</f>
        <v>67</v>
      </c>
      <c r="T1305" s="25">
        <f>VLOOKUP($A1305,Database!$A:$Y,11,FALSE)</f>
        <v>122</v>
      </c>
      <c r="U1305" s="25">
        <f>VLOOKUP($A1305,Database!$A:$Y,12,FALSE)</f>
        <v>131</v>
      </c>
      <c r="V1305" s="25" t="str">
        <f>VLOOKUP(A1305,Database!A:M,13,FALSE)</f>
        <v>À venir</v>
      </c>
      <c r="W1305" s="25" t="str">
        <f>VLOOKUP($A1305,Database!$A:$Y,20,FALSE)</f>
        <v/>
      </c>
      <c r="X1305" s="25" t="str">
        <f>VLOOKUP($A1305,Database!$A:$Y,21,FALSE)</f>
        <v/>
      </c>
      <c r="Y1305" s="25" t="str">
        <f ca="1">IF(C1305&lt;NOW(),IF(AND(P1305&gt;Q1305,W1305&gt;X1305),S1305,IF(AND(P1305=Q1305,W1305=X1305),T1305,IF(AND(P1305&lt;Q1305,W1305&lt;X1305),U1305,0))),"")</f>
        <v/>
      </c>
      <c r="Z1305" s="25">
        <f>IF(AND(P1305=W1305,Q1305=X1305),1,0)</f>
        <v>1</v>
      </c>
      <c r="AA1305" s="25" t="str">
        <f>IF(Z1305=0,"",IF(ISBLANK(VLOOKUP(A1305,Database!A:AA,22,FALSE)),"",VLOOKUP(A1305,Database!A:AA,22,FALSE)))</f>
        <v>Exact</v>
      </c>
      <c r="AB1305" s="25">
        <f ca="1">IFERROR(IF(AND(Y1305&lt;&gt;"",OR(V1305="Terminé",V1305="En cours")),VLOOKUP(AA1305,Setup_ScoreExactBonus!A:D,4,FALSE),0),0)</f>
        <v>0</v>
      </c>
      <c r="AC1305" s="31" t="str">
        <f ca="1">IF(Y1305&lt;&gt;"", Y1305 + IF(Z1305=1,AB1305, 0), "")</f>
        <v/>
      </c>
      <c r="AD1305" s="31">
        <f ca="1">SUMIFS(AC$2:AC1305,D$2:D1305,D1305)*IF(R1305=0,1,2)</f>
        <v>0</v>
      </c>
    </row>
    <row r="1306" spans="1:30" x14ac:dyDescent="0.35">
      <c r="A1306" s="31">
        <f>IF(ISBLANK(B1306),"",COUNTIF(B$2:B1306,B1306))-1</f>
        <v>33</v>
      </c>
      <c r="B1306" s="31">
        <v>18</v>
      </c>
      <c r="C1306" s="10">
        <f>VLOOKUP($A1306,Database!$A:$Y,7,FALSE)</f>
        <v>46193.791666666664</v>
      </c>
      <c r="D1306" s="31" t="str">
        <f>VLOOKUP(Pronostics!$B1306,Setup_MPP!$A:$G,3,FALSE)</f>
        <v>Joueur18</v>
      </c>
      <c r="E1306" s="31" t="str">
        <f>VLOOKUP(Pronostics!$B1306,Setup_MPP!$A:$G,2,FALSE)</f>
        <v>Joueur18</v>
      </c>
      <c r="F1306" s="31" t="str">
        <f>VLOOKUP($B1306,Setup_MPP!$A:$E,4,FALSE)</f>
        <v>#FFC9B0</v>
      </c>
      <c r="G1306" s="31" t="str">
        <f>VLOOKUP($B1306,Setup_MPP!$A:$E,5,FALSE)</f>
        <v>#F28D57</v>
      </c>
      <c r="H1306" s="31" t="str">
        <f>IFERROR(IF(AND(A1306&gt;=1,A1306&lt;=104),VLOOKUP($A1306,Location!$A:$J,6,FALSE),IF(A1306=0,"Avant l'ouverture",IF(OR(A1306=105,A1306=106),"Bonus"))),"")</f>
        <v>Tour 2</v>
      </c>
      <c r="I1306" s="31" t="str">
        <f>IF(LEFT(H1306,4)="Tour",VLOOKUP(A1306,Database!$A:$C,3,FALSE),"")</f>
        <v>F</v>
      </c>
      <c r="J1306" s="31" t="str">
        <f>VLOOKUP($A1306,Location!$A:$J,7,FALSE)</f>
        <v>Pays-Bas</v>
      </c>
      <c r="K1306" s="31" t="str">
        <f>IFERROR(VLOOKUP(J1306,Setup_Team!$B:$C,2,FALSE), "TDB")</f>
        <v>NLD</v>
      </c>
      <c r="L1306" s="31" t="str">
        <f>VLOOKUP($A1306,Location!$A:$J,8,FALSE)</f>
        <v>Suède</v>
      </c>
      <c r="M1306" s="31" t="str">
        <f>IFERROR(VLOOKUP(L1306,Setup_Team!$B:$C,2,FALSE), "TDB")</f>
        <v>SEN</v>
      </c>
      <c r="N1306" s="31" t="str">
        <f>VLOOKUP($A1306,Location!$A:$J,9,FALSE)</f>
        <v>Houston, Texas</v>
      </c>
      <c r="O1306" s="31" t="str">
        <f>VLOOKUP($A1306,Location!$A:$J,10,FALSE)</f>
        <v>NRG Stadium</v>
      </c>
      <c r="R1306" s="31">
        <v>0</v>
      </c>
      <c r="S1306" s="25">
        <f>VLOOKUP($A1306,Database!$A:$Y,10,FALSE)</f>
        <v>67</v>
      </c>
      <c r="T1306" s="25">
        <f>VLOOKUP($A1306,Database!$A:$Y,11,FALSE)</f>
        <v>122</v>
      </c>
      <c r="U1306" s="25">
        <f>VLOOKUP($A1306,Database!$A:$Y,12,FALSE)</f>
        <v>131</v>
      </c>
      <c r="V1306" s="25" t="str">
        <f>VLOOKUP(A1306,Database!A:M,13,FALSE)</f>
        <v>À venir</v>
      </c>
      <c r="W1306" s="25" t="str">
        <f>VLOOKUP($A1306,Database!$A:$Y,20,FALSE)</f>
        <v/>
      </c>
      <c r="X1306" s="25" t="str">
        <f>VLOOKUP($A1306,Database!$A:$Y,21,FALSE)</f>
        <v/>
      </c>
      <c r="Y1306" s="25" t="str">
        <f ca="1">IF(C1306&lt;NOW(),IF(AND(P1306&gt;Q1306,W1306&gt;X1306),S1306,IF(AND(P1306=Q1306,W1306=X1306),T1306,IF(AND(P1306&lt;Q1306,W1306&lt;X1306),U1306,0))),"")</f>
        <v/>
      </c>
      <c r="Z1306" s="25">
        <f>IF(AND(P1306=W1306,Q1306=X1306),1,0)</f>
        <v>1</v>
      </c>
      <c r="AA1306" s="25" t="str">
        <f>IF(Z1306=0,"",IF(ISBLANK(VLOOKUP(A1306,Database!A:AA,22,FALSE)),"",VLOOKUP(A1306,Database!A:AA,22,FALSE)))</f>
        <v>Exact</v>
      </c>
      <c r="AB1306" s="25">
        <f ca="1">IFERROR(IF(AND(Y1306&lt;&gt;"",OR(V1306="Terminé",V1306="En cours")),VLOOKUP(AA1306,Setup_ScoreExactBonus!A:D,4,FALSE),0),0)</f>
        <v>0</v>
      </c>
      <c r="AC1306" s="31" t="str">
        <f ca="1">IF(Y1306&lt;&gt;"", Y1306 + IF(Z1306=1,AB1306, 0), "")</f>
        <v/>
      </c>
      <c r="AD1306" s="31">
        <f ca="1">SUMIFS(AC$2:AC1306,D$2:D1306,D1306)*IF(R1306=0,1,2)</f>
        <v>0</v>
      </c>
    </row>
    <row r="1307" spans="1:30" x14ac:dyDescent="0.35">
      <c r="A1307" s="31">
        <f>IF(ISBLANK(B1307),"",COUNTIF(B$2:B1307,B1307))-1</f>
        <v>33</v>
      </c>
      <c r="B1307" s="31">
        <v>19</v>
      </c>
      <c r="C1307" s="10">
        <f>VLOOKUP($A1307,Database!$A:$Y,7,FALSE)</f>
        <v>46193.791666666664</v>
      </c>
      <c r="D1307" s="31" t="str">
        <f>VLOOKUP(Pronostics!$B1307,Setup_MPP!$A:$G,3,FALSE)</f>
        <v>Joueur19</v>
      </c>
      <c r="E1307" s="31" t="str">
        <f>VLOOKUP(Pronostics!$B1307,Setup_MPP!$A:$G,2,FALSE)</f>
        <v>Joueur19</v>
      </c>
      <c r="F1307" s="31" t="str">
        <f>VLOOKUP($B1307,Setup_MPP!$A:$E,4,FALSE)</f>
        <v>#D5D5D5</v>
      </c>
      <c r="G1307" s="31" t="str">
        <f>VLOOKUP($B1307,Setup_MPP!$A:$E,5,FALSE)</f>
        <v>#727272</v>
      </c>
      <c r="H1307" s="31" t="str">
        <f>IFERROR(IF(AND(A1307&gt;=1,A1307&lt;=104),VLOOKUP($A1307,Location!$A:$J,6,FALSE),IF(A1307=0,"Avant l'ouverture",IF(OR(A1307=105,A1307=106),"Bonus"))),"")</f>
        <v>Tour 2</v>
      </c>
      <c r="I1307" s="31" t="str">
        <f>IF(LEFT(H1307,4)="Tour",VLOOKUP(A1307,Database!$A:$C,3,FALSE),"")</f>
        <v>F</v>
      </c>
      <c r="J1307" s="31" t="str">
        <f>VLOOKUP($A1307,Location!$A:$J,7,FALSE)</f>
        <v>Pays-Bas</v>
      </c>
      <c r="K1307" s="31" t="str">
        <f>IFERROR(VLOOKUP(J1307,Setup_Team!$B:$C,2,FALSE), "TDB")</f>
        <v>NLD</v>
      </c>
      <c r="L1307" s="31" t="str">
        <f>VLOOKUP($A1307,Location!$A:$J,8,FALSE)</f>
        <v>Suède</v>
      </c>
      <c r="M1307" s="31" t="str">
        <f>IFERROR(VLOOKUP(L1307,Setup_Team!$B:$C,2,FALSE), "TDB")</f>
        <v>SEN</v>
      </c>
      <c r="N1307" s="31" t="str">
        <f>VLOOKUP($A1307,Location!$A:$J,9,FALSE)</f>
        <v>Houston, Texas</v>
      </c>
      <c r="O1307" s="31" t="str">
        <f>VLOOKUP($A1307,Location!$A:$J,10,FALSE)</f>
        <v>NRG Stadium</v>
      </c>
      <c r="R1307" s="31">
        <v>0</v>
      </c>
      <c r="S1307" s="25">
        <f>VLOOKUP($A1307,Database!$A:$Y,10,FALSE)</f>
        <v>67</v>
      </c>
      <c r="T1307" s="25">
        <f>VLOOKUP($A1307,Database!$A:$Y,11,FALSE)</f>
        <v>122</v>
      </c>
      <c r="U1307" s="25">
        <f>VLOOKUP($A1307,Database!$A:$Y,12,FALSE)</f>
        <v>131</v>
      </c>
      <c r="V1307" s="25" t="str">
        <f>VLOOKUP(A1307,Database!A:M,13,FALSE)</f>
        <v>À venir</v>
      </c>
      <c r="W1307" s="25" t="str">
        <f>VLOOKUP($A1307,Database!$A:$Y,20,FALSE)</f>
        <v/>
      </c>
      <c r="X1307" s="25" t="str">
        <f>VLOOKUP($A1307,Database!$A:$Y,21,FALSE)</f>
        <v/>
      </c>
      <c r="Y1307" s="25" t="str">
        <f ca="1">IF(C1307&lt;NOW(),IF(AND(P1307&gt;Q1307,W1307&gt;X1307),S1307,IF(AND(P1307=Q1307,W1307=X1307),T1307,IF(AND(P1307&lt;Q1307,W1307&lt;X1307),U1307,0))),"")</f>
        <v/>
      </c>
      <c r="Z1307" s="25">
        <f>IF(AND(P1307=W1307,Q1307=X1307),1,0)</f>
        <v>1</v>
      </c>
      <c r="AA1307" s="25" t="str">
        <f>IF(Z1307=0,"",IF(ISBLANK(VLOOKUP(A1307,Database!A:AA,22,FALSE)),"",VLOOKUP(A1307,Database!A:AA,22,FALSE)))</f>
        <v>Exact</v>
      </c>
      <c r="AB1307" s="25">
        <f ca="1">IFERROR(IF(AND(Y1307&lt;&gt;"",OR(V1307="Terminé",V1307="En cours")),VLOOKUP(AA1307,Setup_ScoreExactBonus!A:D,4,FALSE),0),0)</f>
        <v>0</v>
      </c>
      <c r="AC1307" s="31" t="str">
        <f ca="1">IF(Y1307&lt;&gt;"", Y1307 + IF(Z1307=1,AB1307, 0), "")</f>
        <v/>
      </c>
      <c r="AD1307" s="31">
        <f ca="1">SUMIFS(AC$2:AC1307,D$2:D1307,D1307)*IF(R1307=0,1,2)</f>
        <v>0</v>
      </c>
    </row>
    <row r="1308" spans="1:30" x14ac:dyDescent="0.35">
      <c r="A1308" s="31">
        <f>IF(ISBLANK(B1308),"",COUNTIF(B$2:B1308,B1308))-1</f>
        <v>33</v>
      </c>
      <c r="B1308" s="31">
        <v>20</v>
      </c>
      <c r="C1308" s="10">
        <f>VLOOKUP($A1308,Database!$A:$Y,7,FALSE)</f>
        <v>46193.791666666664</v>
      </c>
      <c r="D1308" s="31" t="str">
        <f>VLOOKUP(Pronostics!$B1308,Setup_MPP!$A:$G,3,FALSE)</f>
        <v>Joueur20</v>
      </c>
      <c r="E1308" s="31" t="str">
        <f>VLOOKUP(Pronostics!$B1308,Setup_MPP!$A:$G,2,FALSE)</f>
        <v>Joueur20</v>
      </c>
      <c r="F1308" s="31" t="str">
        <f>VLOOKUP($B1308,Setup_MPP!$A:$E,4,FALSE)</f>
        <v>#D5D5D5</v>
      </c>
      <c r="G1308" s="31" t="str">
        <f>VLOOKUP($B1308,Setup_MPP!$A:$E,5,FALSE)</f>
        <v>#727272</v>
      </c>
      <c r="H1308" s="31" t="str">
        <f>IFERROR(IF(AND(A1308&gt;=1,A1308&lt;=104),VLOOKUP($A1308,Location!$A:$J,6,FALSE),IF(A1308=0,"Avant l'ouverture",IF(OR(A1308=105,A1308=106),"Bonus"))),"")</f>
        <v>Tour 2</v>
      </c>
      <c r="I1308" s="31" t="str">
        <f>IF(LEFT(H1308,4)="Tour",VLOOKUP(A1308,Database!$A:$C,3,FALSE),"")</f>
        <v>F</v>
      </c>
      <c r="J1308" s="31" t="str">
        <f>VLOOKUP($A1308,Location!$A:$J,7,FALSE)</f>
        <v>Pays-Bas</v>
      </c>
      <c r="K1308" s="31" t="str">
        <f>IFERROR(VLOOKUP(J1308,Setup_Team!$B:$C,2,FALSE), "TDB")</f>
        <v>NLD</v>
      </c>
      <c r="L1308" s="31" t="str">
        <f>VLOOKUP($A1308,Location!$A:$J,8,FALSE)</f>
        <v>Suède</v>
      </c>
      <c r="M1308" s="31" t="str">
        <f>IFERROR(VLOOKUP(L1308,Setup_Team!$B:$C,2,FALSE), "TDB")</f>
        <v>SEN</v>
      </c>
      <c r="N1308" s="31" t="str">
        <f>VLOOKUP($A1308,Location!$A:$J,9,FALSE)</f>
        <v>Houston, Texas</v>
      </c>
      <c r="O1308" s="31" t="str">
        <f>VLOOKUP($A1308,Location!$A:$J,10,FALSE)</f>
        <v>NRG Stadium</v>
      </c>
      <c r="R1308" s="31">
        <v>0</v>
      </c>
      <c r="S1308" s="25">
        <f>VLOOKUP($A1308,Database!$A:$Y,10,FALSE)</f>
        <v>67</v>
      </c>
      <c r="T1308" s="25">
        <f>VLOOKUP($A1308,Database!$A:$Y,11,FALSE)</f>
        <v>122</v>
      </c>
      <c r="U1308" s="25">
        <f>VLOOKUP($A1308,Database!$A:$Y,12,FALSE)</f>
        <v>131</v>
      </c>
      <c r="V1308" s="25" t="str">
        <f>VLOOKUP(A1308,Database!A:M,13,FALSE)</f>
        <v>À venir</v>
      </c>
      <c r="W1308" s="25" t="str">
        <f>VLOOKUP($A1308,Database!$A:$Y,20,FALSE)</f>
        <v/>
      </c>
      <c r="X1308" s="25" t="str">
        <f>VLOOKUP($A1308,Database!$A:$Y,21,FALSE)</f>
        <v/>
      </c>
      <c r="Y1308" s="25" t="str">
        <f ca="1">IF(C1308&lt;NOW(),IF(AND(P1308&gt;Q1308,W1308&gt;X1308),S1308,IF(AND(P1308=Q1308,W1308=X1308),T1308,IF(AND(P1308&lt;Q1308,W1308&lt;X1308),U1308,0))),"")</f>
        <v/>
      </c>
      <c r="Z1308" s="25">
        <f>IF(AND(P1308=W1308,Q1308=X1308),1,0)</f>
        <v>1</v>
      </c>
      <c r="AA1308" s="25" t="str">
        <f>IF(Z1308=0,"",IF(ISBLANK(VLOOKUP(A1308,Database!A:AA,22,FALSE)),"",VLOOKUP(A1308,Database!A:AA,22,FALSE)))</f>
        <v>Exact</v>
      </c>
      <c r="AB1308" s="25">
        <f ca="1">IFERROR(IF(AND(Y1308&lt;&gt;"",OR(V1308="Terminé",V1308="En cours")),VLOOKUP(AA1308,Setup_ScoreExactBonus!A:D,4,FALSE),0),0)</f>
        <v>0</v>
      </c>
      <c r="AC1308" s="31" t="str">
        <f ca="1">IF(Y1308&lt;&gt;"", Y1308 + IF(Z1308=1,AB1308, 0), "")</f>
        <v/>
      </c>
      <c r="AD1308" s="31">
        <f ca="1">SUMIFS(AC$2:AC1308,D$2:D1308,D1308)*IF(R1308=0,1,2)</f>
        <v>0</v>
      </c>
    </row>
    <row r="1309" spans="1:30" x14ac:dyDescent="0.35">
      <c r="A1309" s="31">
        <f>IF(ISBLANK(B1309),"",COUNTIF(B$2:B1309,B1309))-1</f>
        <v>33</v>
      </c>
      <c r="B1309" s="31">
        <v>21</v>
      </c>
      <c r="C1309" s="10">
        <f>VLOOKUP($A1309,Database!$A:$Y,7,FALSE)</f>
        <v>46193.791666666664</v>
      </c>
      <c r="D1309" s="31" t="str">
        <f>VLOOKUP(Pronostics!$B1309,Setup_MPP!$A:$G,3,FALSE)</f>
        <v>Joueur21</v>
      </c>
      <c r="E1309" s="31" t="str">
        <f>VLOOKUP(Pronostics!$B1309,Setup_MPP!$A:$G,2,FALSE)</f>
        <v>Joueur21</v>
      </c>
      <c r="F1309" s="31" t="str">
        <f>VLOOKUP($B1309,Setup_MPP!$A:$E,4,FALSE)</f>
        <v>#D5D5D5</v>
      </c>
      <c r="G1309" s="31" t="str">
        <f>VLOOKUP($B1309,Setup_MPP!$A:$E,5,FALSE)</f>
        <v>#727272</v>
      </c>
      <c r="H1309" s="31" t="str">
        <f>IFERROR(IF(AND(A1309&gt;=1,A1309&lt;=104),VLOOKUP($A1309,Location!$A:$J,6,FALSE),IF(A1309=0,"Avant l'ouverture",IF(OR(A1309=105,A1309=106),"Bonus"))),"")</f>
        <v>Tour 2</v>
      </c>
      <c r="I1309" s="31" t="str">
        <f>IF(LEFT(H1309,4)="Tour",VLOOKUP(A1309,Database!$A:$C,3,FALSE),"")</f>
        <v>F</v>
      </c>
      <c r="J1309" s="31" t="str">
        <f>VLOOKUP($A1309,Location!$A:$J,7,FALSE)</f>
        <v>Pays-Bas</v>
      </c>
      <c r="K1309" s="31" t="str">
        <f>IFERROR(VLOOKUP(J1309,Setup_Team!$B:$C,2,FALSE), "TDB")</f>
        <v>NLD</v>
      </c>
      <c r="L1309" s="31" t="str">
        <f>VLOOKUP($A1309,Location!$A:$J,8,FALSE)</f>
        <v>Suède</v>
      </c>
      <c r="M1309" s="31" t="str">
        <f>IFERROR(VLOOKUP(L1309,Setup_Team!$B:$C,2,FALSE), "TDB")</f>
        <v>SEN</v>
      </c>
      <c r="N1309" s="31" t="str">
        <f>VLOOKUP($A1309,Location!$A:$J,9,FALSE)</f>
        <v>Houston, Texas</v>
      </c>
      <c r="O1309" s="31" t="str">
        <f>VLOOKUP($A1309,Location!$A:$J,10,FALSE)</f>
        <v>NRG Stadium</v>
      </c>
      <c r="R1309" s="31">
        <v>0</v>
      </c>
      <c r="S1309" s="25">
        <f>VLOOKUP($A1309,Database!$A:$Y,10,FALSE)</f>
        <v>67</v>
      </c>
      <c r="T1309" s="25">
        <f>VLOOKUP($A1309,Database!$A:$Y,11,FALSE)</f>
        <v>122</v>
      </c>
      <c r="U1309" s="25">
        <f>VLOOKUP($A1309,Database!$A:$Y,12,FALSE)</f>
        <v>131</v>
      </c>
      <c r="V1309" s="25" t="str">
        <f>VLOOKUP(A1309,Database!A:M,13,FALSE)</f>
        <v>À venir</v>
      </c>
      <c r="W1309" s="25" t="str">
        <f>VLOOKUP($A1309,Database!$A:$Y,20,FALSE)</f>
        <v/>
      </c>
      <c r="X1309" s="25" t="str">
        <f>VLOOKUP($A1309,Database!$A:$Y,21,FALSE)</f>
        <v/>
      </c>
      <c r="Y1309" s="25" t="str">
        <f ca="1">IF(C1309&lt;NOW(),IF(AND(P1309&gt;Q1309,W1309&gt;X1309),S1309,IF(AND(P1309=Q1309,W1309=X1309),T1309,IF(AND(P1309&lt;Q1309,W1309&lt;X1309),U1309,0))),"")</f>
        <v/>
      </c>
      <c r="Z1309" s="25">
        <f>IF(AND(P1309=W1309,Q1309=X1309),1,0)</f>
        <v>1</v>
      </c>
      <c r="AA1309" s="25" t="str">
        <f>IF(Z1309=0,"",IF(ISBLANK(VLOOKUP(A1309,Database!A:AA,22,FALSE)),"",VLOOKUP(A1309,Database!A:AA,22,FALSE)))</f>
        <v>Exact</v>
      </c>
      <c r="AB1309" s="25">
        <f ca="1">IFERROR(IF(AND(Y1309&lt;&gt;"",OR(V1309="Terminé",V1309="En cours")),VLOOKUP(AA1309,Setup_ScoreExactBonus!A:D,4,FALSE),0),0)</f>
        <v>0</v>
      </c>
      <c r="AC1309" s="31" t="str">
        <f ca="1">IF(Y1309&lt;&gt;"", Y1309 + IF(Z1309=1,AB1309, 0), "")</f>
        <v/>
      </c>
      <c r="AD1309" s="31">
        <f ca="1">SUMIFS(AC$2:AC1309,D$2:D1309,D1309)*IF(R1309=0,1,2)</f>
        <v>0</v>
      </c>
    </row>
    <row r="1310" spans="1:30" x14ac:dyDescent="0.35">
      <c r="A1310" s="31">
        <f>IF(ISBLANK(B1310),"",COUNTIF(B$2:B1310,B1310))-1</f>
        <v>33</v>
      </c>
      <c r="B1310" s="31">
        <v>22</v>
      </c>
      <c r="C1310" s="10">
        <f>VLOOKUP($A1310,Database!$A:$Y,7,FALSE)</f>
        <v>46193.791666666664</v>
      </c>
      <c r="D1310" s="31" t="str">
        <f>VLOOKUP(Pronostics!$B1310,Setup_MPP!$A:$G,3,FALSE)</f>
        <v>Joueur22</v>
      </c>
      <c r="E1310" s="31" t="str">
        <f>VLOOKUP(Pronostics!$B1310,Setup_MPP!$A:$G,2,FALSE)</f>
        <v>Joueur22</v>
      </c>
      <c r="F1310" s="31" t="str">
        <f>VLOOKUP($B1310,Setup_MPP!$A:$E,4,FALSE)</f>
        <v>#D5D5D5</v>
      </c>
      <c r="G1310" s="31" t="str">
        <f>VLOOKUP($B1310,Setup_MPP!$A:$E,5,FALSE)</f>
        <v>#727272</v>
      </c>
      <c r="H1310" s="31" t="str">
        <f>IFERROR(IF(AND(A1310&gt;=1,A1310&lt;=104),VLOOKUP($A1310,Location!$A:$J,6,FALSE),IF(A1310=0,"Avant l'ouverture",IF(OR(A1310=105,A1310=106),"Bonus"))),"")</f>
        <v>Tour 2</v>
      </c>
      <c r="I1310" s="31" t="str">
        <f>IF(LEFT(H1310,4)="Tour",VLOOKUP(A1310,Database!$A:$C,3,FALSE),"")</f>
        <v>F</v>
      </c>
      <c r="J1310" s="31" t="str">
        <f>VLOOKUP($A1310,Location!$A:$J,7,FALSE)</f>
        <v>Pays-Bas</v>
      </c>
      <c r="K1310" s="31" t="str">
        <f>IFERROR(VLOOKUP(J1310,Setup_Team!$B:$C,2,FALSE), "TDB")</f>
        <v>NLD</v>
      </c>
      <c r="L1310" s="31" t="str">
        <f>VLOOKUP($A1310,Location!$A:$J,8,FALSE)</f>
        <v>Suède</v>
      </c>
      <c r="M1310" s="31" t="str">
        <f>IFERROR(VLOOKUP(L1310,Setup_Team!$B:$C,2,FALSE), "TDB")</f>
        <v>SEN</v>
      </c>
      <c r="N1310" s="31" t="str">
        <f>VLOOKUP($A1310,Location!$A:$J,9,FALSE)</f>
        <v>Houston, Texas</v>
      </c>
      <c r="O1310" s="31" t="str">
        <f>VLOOKUP($A1310,Location!$A:$J,10,FALSE)</f>
        <v>NRG Stadium</v>
      </c>
      <c r="R1310" s="31">
        <v>0</v>
      </c>
      <c r="S1310" s="25">
        <f>VLOOKUP($A1310,Database!$A:$Y,10,FALSE)</f>
        <v>67</v>
      </c>
      <c r="T1310" s="25">
        <f>VLOOKUP($A1310,Database!$A:$Y,11,FALSE)</f>
        <v>122</v>
      </c>
      <c r="U1310" s="25">
        <f>VLOOKUP($A1310,Database!$A:$Y,12,FALSE)</f>
        <v>131</v>
      </c>
      <c r="V1310" s="25" t="str">
        <f>VLOOKUP(A1310,Database!A:M,13,FALSE)</f>
        <v>À venir</v>
      </c>
      <c r="W1310" s="25" t="str">
        <f>VLOOKUP($A1310,Database!$A:$Y,20,FALSE)</f>
        <v/>
      </c>
      <c r="X1310" s="25" t="str">
        <f>VLOOKUP($A1310,Database!$A:$Y,21,FALSE)</f>
        <v/>
      </c>
      <c r="Y1310" s="25" t="str">
        <f ca="1">IF(C1310&lt;NOW(),IF(AND(P1310&gt;Q1310,W1310&gt;X1310),S1310,IF(AND(P1310=Q1310,W1310=X1310),T1310,IF(AND(P1310&lt;Q1310,W1310&lt;X1310),U1310,0))),"")</f>
        <v/>
      </c>
      <c r="Z1310" s="25">
        <f>IF(AND(P1310=W1310,Q1310=X1310),1,0)</f>
        <v>1</v>
      </c>
      <c r="AA1310" s="25" t="str">
        <f>IF(Z1310=0,"",IF(ISBLANK(VLOOKUP(A1310,Database!A:AA,22,FALSE)),"",VLOOKUP(A1310,Database!A:AA,22,FALSE)))</f>
        <v>Exact</v>
      </c>
      <c r="AB1310" s="25">
        <f ca="1">IFERROR(IF(AND(Y1310&lt;&gt;"",OR(V1310="Terminé",V1310="En cours")),VLOOKUP(AA1310,Setup_ScoreExactBonus!A:D,4,FALSE),0),0)</f>
        <v>0</v>
      </c>
      <c r="AC1310" s="31" t="str">
        <f ca="1">IF(Y1310&lt;&gt;"", Y1310 + IF(Z1310=1,AB1310, 0), "")</f>
        <v/>
      </c>
      <c r="AD1310" s="31">
        <f ca="1">SUMIFS(AC$2:AC1310,D$2:D1310,D1310)*IF(R1310=0,1,2)</f>
        <v>0</v>
      </c>
    </row>
    <row r="1311" spans="1:30" x14ac:dyDescent="0.35">
      <c r="A1311" s="31">
        <f>IF(ISBLANK(B1311),"",COUNTIF(B$2:B1311,B1311))-1</f>
        <v>33</v>
      </c>
      <c r="B1311" s="31">
        <v>23</v>
      </c>
      <c r="C1311" s="10">
        <f>VLOOKUP($A1311,Database!$A:$Y,7,FALSE)</f>
        <v>46193.791666666664</v>
      </c>
      <c r="D1311" s="31" t="str">
        <f>VLOOKUP(Pronostics!$B1311,Setup_MPP!$A:$G,3,FALSE)</f>
        <v>Joueur23</v>
      </c>
      <c r="E1311" s="31" t="str">
        <f>VLOOKUP(Pronostics!$B1311,Setup_MPP!$A:$G,2,FALSE)</f>
        <v>Joueur23</v>
      </c>
      <c r="F1311" s="31" t="str">
        <f>VLOOKUP($B1311,Setup_MPP!$A:$E,4,FALSE)</f>
        <v>#D5D5D5</v>
      </c>
      <c r="G1311" s="31" t="str">
        <f>VLOOKUP($B1311,Setup_MPP!$A:$E,5,FALSE)</f>
        <v>#727272</v>
      </c>
      <c r="H1311" s="31" t="str">
        <f>IFERROR(IF(AND(A1311&gt;=1,A1311&lt;=104),VLOOKUP($A1311,Location!$A:$J,6,FALSE),IF(A1311=0,"Avant l'ouverture",IF(OR(A1311=105,A1311=106),"Bonus"))),"")</f>
        <v>Tour 2</v>
      </c>
      <c r="I1311" s="31" t="str">
        <f>IF(LEFT(H1311,4)="Tour",VLOOKUP(A1311,Database!$A:$C,3,FALSE),"")</f>
        <v>F</v>
      </c>
      <c r="J1311" s="31" t="str">
        <f>VLOOKUP($A1311,Location!$A:$J,7,FALSE)</f>
        <v>Pays-Bas</v>
      </c>
      <c r="K1311" s="31" t="str">
        <f>IFERROR(VLOOKUP(J1311,Setup_Team!$B:$C,2,FALSE), "TDB")</f>
        <v>NLD</v>
      </c>
      <c r="L1311" s="31" t="str">
        <f>VLOOKUP($A1311,Location!$A:$J,8,FALSE)</f>
        <v>Suède</v>
      </c>
      <c r="M1311" s="31" t="str">
        <f>IFERROR(VLOOKUP(L1311,Setup_Team!$B:$C,2,FALSE), "TDB")</f>
        <v>SEN</v>
      </c>
      <c r="N1311" s="31" t="str">
        <f>VLOOKUP($A1311,Location!$A:$J,9,FALSE)</f>
        <v>Houston, Texas</v>
      </c>
      <c r="O1311" s="31" t="str">
        <f>VLOOKUP($A1311,Location!$A:$J,10,FALSE)</f>
        <v>NRG Stadium</v>
      </c>
      <c r="R1311" s="31">
        <v>0</v>
      </c>
      <c r="S1311" s="25">
        <f>VLOOKUP($A1311,Database!$A:$Y,10,FALSE)</f>
        <v>67</v>
      </c>
      <c r="T1311" s="25">
        <f>VLOOKUP($A1311,Database!$A:$Y,11,FALSE)</f>
        <v>122</v>
      </c>
      <c r="U1311" s="25">
        <f>VLOOKUP($A1311,Database!$A:$Y,12,FALSE)</f>
        <v>131</v>
      </c>
      <c r="V1311" s="25" t="str">
        <f>VLOOKUP(A1311,Database!A:M,13,FALSE)</f>
        <v>À venir</v>
      </c>
      <c r="W1311" s="25" t="str">
        <f>VLOOKUP($A1311,Database!$A:$Y,20,FALSE)</f>
        <v/>
      </c>
      <c r="X1311" s="25" t="str">
        <f>VLOOKUP($A1311,Database!$A:$Y,21,FALSE)</f>
        <v/>
      </c>
      <c r="Y1311" s="25" t="str">
        <f ca="1">IF(C1311&lt;NOW(),IF(AND(P1311&gt;Q1311,W1311&gt;X1311),S1311,IF(AND(P1311=Q1311,W1311=X1311),T1311,IF(AND(P1311&lt;Q1311,W1311&lt;X1311),U1311,0))),"")</f>
        <v/>
      </c>
      <c r="Z1311" s="25">
        <f>IF(AND(P1311=W1311,Q1311=X1311),1,0)</f>
        <v>1</v>
      </c>
      <c r="AA1311" s="25" t="str">
        <f>IF(Z1311=0,"",IF(ISBLANK(VLOOKUP(A1311,Database!A:AA,22,FALSE)),"",VLOOKUP(A1311,Database!A:AA,22,FALSE)))</f>
        <v>Exact</v>
      </c>
      <c r="AB1311" s="25">
        <f ca="1">IFERROR(IF(AND(Y1311&lt;&gt;"",OR(V1311="Terminé",V1311="En cours")),VLOOKUP(AA1311,Setup_ScoreExactBonus!A:D,4,FALSE),0),0)</f>
        <v>0</v>
      </c>
      <c r="AC1311" s="31" t="str">
        <f ca="1">IF(Y1311&lt;&gt;"", Y1311 + IF(Z1311=1,AB1311, 0), "")</f>
        <v/>
      </c>
      <c r="AD1311" s="31">
        <f ca="1">SUMIFS(AC$2:AC1311,D$2:D1311,D1311)*IF(R1311=0,1,2)</f>
        <v>0</v>
      </c>
    </row>
    <row r="1312" spans="1:30" x14ac:dyDescent="0.35">
      <c r="A1312" s="31">
        <f>IF(ISBLANK(B1312),"",COUNTIF(B$2:B1312,B1312))-1</f>
        <v>33</v>
      </c>
      <c r="B1312" s="31">
        <v>24</v>
      </c>
      <c r="C1312" s="10">
        <f>VLOOKUP($A1312,Database!$A:$Y,7,FALSE)</f>
        <v>46193.791666666664</v>
      </c>
      <c r="D1312" s="31" t="str">
        <f>VLOOKUP(Pronostics!$B1312,Setup_MPP!$A:$G,3,FALSE)</f>
        <v>Joueur24</v>
      </c>
      <c r="E1312" s="31" t="str">
        <f>VLOOKUP(Pronostics!$B1312,Setup_MPP!$A:$G,2,FALSE)</f>
        <v>Joueur24</v>
      </c>
      <c r="F1312" s="31" t="str">
        <f>VLOOKUP($B1312,Setup_MPP!$A:$E,4,FALSE)</f>
        <v>#D5D5D5</v>
      </c>
      <c r="G1312" s="31" t="str">
        <f>VLOOKUP($B1312,Setup_MPP!$A:$E,5,FALSE)</f>
        <v>#727272</v>
      </c>
      <c r="H1312" s="31" t="str">
        <f>IFERROR(IF(AND(A1312&gt;=1,A1312&lt;=104),VLOOKUP($A1312,Location!$A:$J,6,FALSE),IF(A1312=0,"Avant l'ouverture",IF(OR(A1312=105,A1312=106),"Bonus"))),"")</f>
        <v>Tour 2</v>
      </c>
      <c r="I1312" s="31" t="str">
        <f>IF(LEFT(H1312,4)="Tour",VLOOKUP(A1312,Database!$A:$C,3,FALSE),"")</f>
        <v>F</v>
      </c>
      <c r="J1312" s="31" t="str">
        <f>VLOOKUP($A1312,Location!$A:$J,7,FALSE)</f>
        <v>Pays-Bas</v>
      </c>
      <c r="K1312" s="31" t="str">
        <f>IFERROR(VLOOKUP(J1312,Setup_Team!$B:$C,2,FALSE), "TDB")</f>
        <v>NLD</v>
      </c>
      <c r="L1312" s="31" t="str">
        <f>VLOOKUP($A1312,Location!$A:$J,8,FALSE)</f>
        <v>Suède</v>
      </c>
      <c r="M1312" s="31" t="str">
        <f>IFERROR(VLOOKUP(L1312,Setup_Team!$B:$C,2,FALSE), "TDB")</f>
        <v>SEN</v>
      </c>
      <c r="N1312" s="31" t="str">
        <f>VLOOKUP($A1312,Location!$A:$J,9,FALSE)</f>
        <v>Houston, Texas</v>
      </c>
      <c r="O1312" s="31" t="str">
        <f>VLOOKUP($A1312,Location!$A:$J,10,FALSE)</f>
        <v>NRG Stadium</v>
      </c>
      <c r="R1312" s="31">
        <v>0</v>
      </c>
      <c r="S1312" s="25">
        <f>VLOOKUP($A1312,Database!$A:$Y,10,FALSE)</f>
        <v>67</v>
      </c>
      <c r="T1312" s="25">
        <f>VLOOKUP($A1312,Database!$A:$Y,11,FALSE)</f>
        <v>122</v>
      </c>
      <c r="U1312" s="25">
        <f>VLOOKUP($A1312,Database!$A:$Y,12,FALSE)</f>
        <v>131</v>
      </c>
      <c r="V1312" s="25" t="str">
        <f>VLOOKUP(A1312,Database!A:M,13,FALSE)</f>
        <v>À venir</v>
      </c>
      <c r="W1312" s="25" t="str">
        <f>VLOOKUP($A1312,Database!$A:$Y,20,FALSE)</f>
        <v/>
      </c>
      <c r="X1312" s="25" t="str">
        <f>VLOOKUP($A1312,Database!$A:$Y,21,FALSE)</f>
        <v/>
      </c>
      <c r="Y1312" s="25" t="str">
        <f ca="1">IF(C1312&lt;NOW(),IF(AND(P1312&gt;Q1312,W1312&gt;X1312),S1312,IF(AND(P1312=Q1312,W1312=X1312),T1312,IF(AND(P1312&lt;Q1312,W1312&lt;X1312),U1312,0))),"")</f>
        <v/>
      </c>
      <c r="Z1312" s="25">
        <f>IF(AND(P1312=W1312,Q1312=X1312),1,0)</f>
        <v>1</v>
      </c>
      <c r="AA1312" s="25" t="str">
        <f>IF(Z1312=0,"",IF(ISBLANK(VLOOKUP(A1312,Database!A:AA,22,FALSE)),"",VLOOKUP(A1312,Database!A:AA,22,FALSE)))</f>
        <v>Exact</v>
      </c>
      <c r="AB1312" s="25">
        <f ca="1">IFERROR(IF(AND(Y1312&lt;&gt;"",OR(V1312="Terminé",V1312="En cours")),VLOOKUP(AA1312,Setup_ScoreExactBonus!A:D,4,FALSE),0),0)</f>
        <v>0</v>
      </c>
      <c r="AC1312" s="31" t="str">
        <f ca="1">IF(Y1312&lt;&gt;"", Y1312 + IF(Z1312=1,AB1312, 0), "")</f>
        <v/>
      </c>
      <c r="AD1312" s="31">
        <f ca="1">SUMIFS(AC$2:AC1312,D$2:D1312,D1312)*IF(R1312=0,1,2)</f>
        <v>0</v>
      </c>
    </row>
    <row r="1313" spans="1:30" x14ac:dyDescent="0.35">
      <c r="A1313" s="31">
        <f>IF(ISBLANK(B1313),"",COUNTIF(B$2:B1313,B1313))-1</f>
        <v>33</v>
      </c>
      <c r="B1313" s="31">
        <v>25</v>
      </c>
      <c r="C1313" s="10">
        <f>VLOOKUP($A1313,Database!$A:$Y,7,FALSE)</f>
        <v>46193.791666666664</v>
      </c>
      <c r="D1313" s="31" t="str">
        <f>VLOOKUP(Pronostics!$B1313,Setup_MPP!$A:$G,3,FALSE)</f>
        <v>Joueur25</v>
      </c>
      <c r="E1313" s="31" t="str">
        <f>VLOOKUP(Pronostics!$B1313,Setup_MPP!$A:$G,2,FALSE)</f>
        <v>Joueur25</v>
      </c>
      <c r="F1313" s="31" t="str">
        <f>VLOOKUP($B1313,Setup_MPP!$A:$E,4,FALSE)</f>
        <v>#D5D5D5</v>
      </c>
      <c r="G1313" s="31" t="str">
        <f>VLOOKUP($B1313,Setup_MPP!$A:$E,5,FALSE)</f>
        <v>#727272</v>
      </c>
      <c r="H1313" s="31" t="str">
        <f>IFERROR(IF(AND(A1313&gt;=1,A1313&lt;=104),VLOOKUP($A1313,Location!$A:$J,6,FALSE),IF(A1313=0,"Avant l'ouverture",IF(OR(A1313=105,A1313=106),"Bonus"))),"")</f>
        <v>Tour 2</v>
      </c>
      <c r="I1313" s="31" t="str">
        <f>IF(LEFT(H1313,4)="Tour",VLOOKUP(A1313,Database!$A:$C,3,FALSE),"")</f>
        <v>F</v>
      </c>
      <c r="J1313" s="31" t="str">
        <f>VLOOKUP($A1313,Location!$A:$J,7,FALSE)</f>
        <v>Pays-Bas</v>
      </c>
      <c r="K1313" s="31" t="str">
        <f>IFERROR(VLOOKUP(J1313,Setup_Team!$B:$C,2,FALSE), "TDB")</f>
        <v>NLD</v>
      </c>
      <c r="L1313" s="31" t="str">
        <f>VLOOKUP($A1313,Location!$A:$J,8,FALSE)</f>
        <v>Suède</v>
      </c>
      <c r="M1313" s="31" t="str">
        <f>IFERROR(VLOOKUP(L1313,Setup_Team!$B:$C,2,FALSE), "TDB")</f>
        <v>SEN</v>
      </c>
      <c r="N1313" s="31" t="str">
        <f>VLOOKUP($A1313,Location!$A:$J,9,FALSE)</f>
        <v>Houston, Texas</v>
      </c>
      <c r="O1313" s="31" t="str">
        <f>VLOOKUP($A1313,Location!$A:$J,10,FALSE)</f>
        <v>NRG Stadium</v>
      </c>
      <c r="R1313" s="31">
        <v>0</v>
      </c>
      <c r="S1313" s="25">
        <f>VLOOKUP($A1313,Database!$A:$Y,10,FALSE)</f>
        <v>67</v>
      </c>
      <c r="T1313" s="25">
        <f>VLOOKUP($A1313,Database!$A:$Y,11,FALSE)</f>
        <v>122</v>
      </c>
      <c r="U1313" s="25">
        <f>VLOOKUP($A1313,Database!$A:$Y,12,FALSE)</f>
        <v>131</v>
      </c>
      <c r="V1313" s="25" t="str">
        <f>VLOOKUP(A1313,Database!A:M,13,FALSE)</f>
        <v>À venir</v>
      </c>
      <c r="W1313" s="25" t="str">
        <f>VLOOKUP($A1313,Database!$A:$Y,20,FALSE)</f>
        <v/>
      </c>
      <c r="X1313" s="25" t="str">
        <f>VLOOKUP($A1313,Database!$A:$Y,21,FALSE)</f>
        <v/>
      </c>
      <c r="Y1313" s="25" t="str">
        <f ca="1">IF(C1313&lt;NOW(),IF(AND(P1313&gt;Q1313,W1313&gt;X1313),S1313,IF(AND(P1313=Q1313,W1313=X1313),T1313,IF(AND(P1313&lt;Q1313,W1313&lt;X1313),U1313,0))),"")</f>
        <v/>
      </c>
      <c r="Z1313" s="25">
        <f>IF(AND(P1313=W1313,Q1313=X1313),1,0)</f>
        <v>1</v>
      </c>
      <c r="AA1313" s="25" t="str">
        <f>IF(Z1313=0,"",IF(ISBLANK(VLOOKUP(A1313,Database!A:AA,22,FALSE)),"",VLOOKUP(A1313,Database!A:AA,22,FALSE)))</f>
        <v>Exact</v>
      </c>
      <c r="AB1313" s="25">
        <f ca="1">IFERROR(IF(AND(Y1313&lt;&gt;"",OR(V1313="Terminé",V1313="En cours")),VLOOKUP(AA1313,Setup_ScoreExactBonus!A:D,4,FALSE),0),0)</f>
        <v>0</v>
      </c>
      <c r="AC1313" s="31" t="str">
        <f ca="1">IF(Y1313&lt;&gt;"", Y1313 + IF(Z1313=1,AB1313, 0), "")</f>
        <v/>
      </c>
      <c r="AD1313" s="31">
        <f ca="1">SUMIFS(AC$2:AC1313,D$2:D1313,D1313)*IF(R1313=0,1,2)</f>
        <v>0</v>
      </c>
    </row>
    <row r="1314" spans="1:30" x14ac:dyDescent="0.35">
      <c r="A1314" s="31">
        <f>IF(ISBLANK(B1314),"",COUNTIF(B$2:B1314,B1314))-1</f>
        <v>33</v>
      </c>
      <c r="B1314" s="31">
        <v>26</v>
      </c>
      <c r="C1314" s="10">
        <f>VLOOKUP($A1314,Database!$A:$Y,7,FALSE)</f>
        <v>46193.791666666664</v>
      </c>
      <c r="D1314" s="31" t="str">
        <f>VLOOKUP(Pronostics!$B1314,Setup_MPP!$A:$G,3,FALSE)</f>
        <v>Joueur26</v>
      </c>
      <c r="E1314" s="31" t="str">
        <f>VLOOKUP(Pronostics!$B1314,Setup_MPP!$A:$G,2,FALSE)</f>
        <v>Joueur26</v>
      </c>
      <c r="F1314" s="31" t="str">
        <f>VLOOKUP($B1314,Setup_MPP!$A:$E,4,FALSE)</f>
        <v>#D5D5D5</v>
      </c>
      <c r="G1314" s="31" t="str">
        <f>VLOOKUP($B1314,Setup_MPP!$A:$E,5,FALSE)</f>
        <v>#727272</v>
      </c>
      <c r="H1314" s="31" t="str">
        <f>IFERROR(IF(AND(A1314&gt;=1,A1314&lt;=104),VLOOKUP($A1314,Location!$A:$J,6,FALSE),IF(A1314=0,"Avant l'ouverture",IF(OR(A1314=105,A1314=106),"Bonus"))),"")</f>
        <v>Tour 2</v>
      </c>
      <c r="I1314" s="31" t="str">
        <f>IF(LEFT(H1314,4)="Tour",VLOOKUP(A1314,Database!$A:$C,3,FALSE),"")</f>
        <v>F</v>
      </c>
      <c r="J1314" s="31" t="str">
        <f>VLOOKUP($A1314,Location!$A:$J,7,FALSE)</f>
        <v>Pays-Bas</v>
      </c>
      <c r="K1314" s="31" t="str">
        <f>IFERROR(VLOOKUP(J1314,Setup_Team!$B:$C,2,FALSE), "TDB")</f>
        <v>NLD</v>
      </c>
      <c r="L1314" s="31" t="str">
        <f>VLOOKUP($A1314,Location!$A:$J,8,FALSE)</f>
        <v>Suède</v>
      </c>
      <c r="M1314" s="31" t="str">
        <f>IFERROR(VLOOKUP(L1314,Setup_Team!$B:$C,2,FALSE), "TDB")</f>
        <v>SEN</v>
      </c>
      <c r="N1314" s="31" t="str">
        <f>VLOOKUP($A1314,Location!$A:$J,9,FALSE)</f>
        <v>Houston, Texas</v>
      </c>
      <c r="O1314" s="31" t="str">
        <f>VLOOKUP($A1314,Location!$A:$J,10,FALSE)</f>
        <v>NRG Stadium</v>
      </c>
      <c r="R1314" s="31">
        <v>0</v>
      </c>
      <c r="S1314" s="25">
        <f>VLOOKUP($A1314,Database!$A:$Y,10,FALSE)</f>
        <v>67</v>
      </c>
      <c r="T1314" s="25">
        <f>VLOOKUP($A1314,Database!$A:$Y,11,FALSE)</f>
        <v>122</v>
      </c>
      <c r="U1314" s="25">
        <f>VLOOKUP($A1314,Database!$A:$Y,12,FALSE)</f>
        <v>131</v>
      </c>
      <c r="V1314" s="25" t="str">
        <f>VLOOKUP(A1314,Database!A:M,13,FALSE)</f>
        <v>À venir</v>
      </c>
      <c r="W1314" s="25" t="str">
        <f>VLOOKUP($A1314,Database!$A:$Y,20,FALSE)</f>
        <v/>
      </c>
      <c r="X1314" s="25" t="str">
        <f>VLOOKUP($A1314,Database!$A:$Y,21,FALSE)</f>
        <v/>
      </c>
      <c r="Y1314" s="25" t="str">
        <f ca="1">IF(C1314&lt;NOW(),IF(AND(P1314&gt;Q1314,W1314&gt;X1314),S1314,IF(AND(P1314=Q1314,W1314=X1314),T1314,IF(AND(P1314&lt;Q1314,W1314&lt;X1314),U1314,0))),"")</f>
        <v/>
      </c>
      <c r="Z1314" s="25">
        <f>IF(AND(P1314=W1314,Q1314=X1314),1,0)</f>
        <v>1</v>
      </c>
      <c r="AA1314" s="25" t="str">
        <f>IF(Z1314=0,"",IF(ISBLANK(VLOOKUP(A1314,Database!A:AA,22,FALSE)),"",VLOOKUP(A1314,Database!A:AA,22,FALSE)))</f>
        <v>Exact</v>
      </c>
      <c r="AB1314" s="25">
        <f ca="1">IFERROR(IF(AND(Y1314&lt;&gt;"",OR(V1314="Terminé",V1314="En cours")),VLOOKUP(AA1314,Setup_ScoreExactBonus!A:D,4,FALSE),0),0)</f>
        <v>0</v>
      </c>
      <c r="AC1314" s="31" t="str">
        <f ca="1">IF(Y1314&lt;&gt;"", Y1314 + IF(Z1314=1,AB1314, 0), "")</f>
        <v/>
      </c>
      <c r="AD1314" s="31">
        <f ca="1">SUMIFS(AC$2:AC1314,D$2:D1314,D1314)*IF(R1314=0,1,2)</f>
        <v>0</v>
      </c>
    </row>
    <row r="1315" spans="1:30" x14ac:dyDescent="0.35">
      <c r="A1315" s="31">
        <f>IF(ISBLANK(B1315),"",COUNTIF(B$2:B1315,B1315))-1</f>
        <v>33</v>
      </c>
      <c r="B1315" s="31">
        <v>27</v>
      </c>
      <c r="C1315" s="10">
        <f>VLOOKUP($A1315,Database!$A:$Y,7,FALSE)</f>
        <v>46193.791666666664</v>
      </c>
      <c r="D1315" s="31" t="str">
        <f>VLOOKUP(Pronostics!$B1315,Setup_MPP!$A:$G,3,FALSE)</f>
        <v>Joueur27</v>
      </c>
      <c r="E1315" s="31" t="str">
        <f>VLOOKUP(Pronostics!$B1315,Setup_MPP!$A:$G,2,FALSE)</f>
        <v>Joueur27</v>
      </c>
      <c r="F1315" s="31" t="str">
        <f>VLOOKUP($B1315,Setup_MPP!$A:$E,4,FALSE)</f>
        <v>#D5D5D5</v>
      </c>
      <c r="G1315" s="31" t="str">
        <f>VLOOKUP($B1315,Setup_MPP!$A:$E,5,FALSE)</f>
        <v>#727272</v>
      </c>
      <c r="H1315" s="31" t="str">
        <f>IFERROR(IF(AND(A1315&gt;=1,A1315&lt;=104),VLOOKUP($A1315,Location!$A:$J,6,FALSE),IF(A1315=0,"Avant l'ouverture",IF(OR(A1315=105,A1315=106),"Bonus"))),"")</f>
        <v>Tour 2</v>
      </c>
      <c r="I1315" s="31" t="str">
        <f>IF(LEFT(H1315,4)="Tour",VLOOKUP(A1315,Database!$A:$C,3,FALSE),"")</f>
        <v>F</v>
      </c>
      <c r="J1315" s="31" t="str">
        <f>VLOOKUP($A1315,Location!$A:$J,7,FALSE)</f>
        <v>Pays-Bas</v>
      </c>
      <c r="K1315" s="31" t="str">
        <f>IFERROR(VLOOKUP(J1315,Setup_Team!$B:$C,2,FALSE), "TDB")</f>
        <v>NLD</v>
      </c>
      <c r="L1315" s="31" t="str">
        <f>VLOOKUP($A1315,Location!$A:$J,8,FALSE)</f>
        <v>Suède</v>
      </c>
      <c r="M1315" s="31" t="str">
        <f>IFERROR(VLOOKUP(L1315,Setup_Team!$B:$C,2,FALSE), "TDB")</f>
        <v>SEN</v>
      </c>
      <c r="N1315" s="31" t="str">
        <f>VLOOKUP($A1315,Location!$A:$J,9,FALSE)</f>
        <v>Houston, Texas</v>
      </c>
      <c r="O1315" s="31" t="str">
        <f>VLOOKUP($A1315,Location!$A:$J,10,FALSE)</f>
        <v>NRG Stadium</v>
      </c>
      <c r="R1315" s="31">
        <v>0</v>
      </c>
      <c r="S1315" s="25">
        <f>VLOOKUP($A1315,Database!$A:$Y,10,FALSE)</f>
        <v>67</v>
      </c>
      <c r="T1315" s="25">
        <f>VLOOKUP($A1315,Database!$A:$Y,11,FALSE)</f>
        <v>122</v>
      </c>
      <c r="U1315" s="25">
        <f>VLOOKUP($A1315,Database!$A:$Y,12,FALSE)</f>
        <v>131</v>
      </c>
      <c r="V1315" s="25" t="str">
        <f>VLOOKUP(A1315,Database!A:M,13,FALSE)</f>
        <v>À venir</v>
      </c>
      <c r="W1315" s="25" t="str">
        <f>VLOOKUP($A1315,Database!$A:$Y,20,FALSE)</f>
        <v/>
      </c>
      <c r="X1315" s="25" t="str">
        <f>VLOOKUP($A1315,Database!$A:$Y,21,FALSE)</f>
        <v/>
      </c>
      <c r="Y1315" s="25" t="str">
        <f ca="1">IF(C1315&lt;NOW(),IF(AND(P1315&gt;Q1315,W1315&gt;X1315),S1315,IF(AND(P1315=Q1315,W1315=X1315),T1315,IF(AND(P1315&lt;Q1315,W1315&lt;X1315),U1315,0))),"")</f>
        <v/>
      </c>
      <c r="Z1315" s="25">
        <f>IF(AND(P1315=W1315,Q1315=X1315),1,0)</f>
        <v>1</v>
      </c>
      <c r="AA1315" s="25" t="str">
        <f>IF(Z1315=0,"",IF(ISBLANK(VLOOKUP(A1315,Database!A:AA,22,FALSE)),"",VLOOKUP(A1315,Database!A:AA,22,FALSE)))</f>
        <v>Exact</v>
      </c>
      <c r="AB1315" s="25">
        <f ca="1">IFERROR(IF(AND(Y1315&lt;&gt;"",OR(V1315="Terminé",V1315="En cours")),VLOOKUP(AA1315,Setup_ScoreExactBonus!A:D,4,FALSE),0),0)</f>
        <v>0</v>
      </c>
      <c r="AC1315" s="31" t="str">
        <f ca="1">IF(Y1315&lt;&gt;"", Y1315 + IF(Z1315=1,AB1315, 0), "")</f>
        <v/>
      </c>
      <c r="AD1315" s="31">
        <f ca="1">SUMIFS(AC$2:AC1315,D$2:D1315,D1315)*IF(R1315=0,1,2)</f>
        <v>0</v>
      </c>
    </row>
    <row r="1316" spans="1:30" x14ac:dyDescent="0.35">
      <c r="A1316" s="31">
        <f>IF(ISBLANK(B1316),"",COUNTIF(B$2:B1316,B1316))-1</f>
        <v>33</v>
      </c>
      <c r="B1316" s="31">
        <v>28</v>
      </c>
      <c r="C1316" s="10">
        <f>VLOOKUP($A1316,Database!$A:$Y,7,FALSE)</f>
        <v>46193.791666666664</v>
      </c>
      <c r="D1316" s="31" t="str">
        <f>VLOOKUP(Pronostics!$B1316,Setup_MPP!$A:$G,3,FALSE)</f>
        <v>Joueur28</v>
      </c>
      <c r="E1316" s="31" t="str">
        <f>VLOOKUP(Pronostics!$B1316,Setup_MPP!$A:$G,2,FALSE)</f>
        <v>Joueur28</v>
      </c>
      <c r="F1316" s="31" t="str">
        <f>VLOOKUP($B1316,Setup_MPP!$A:$E,4,FALSE)</f>
        <v>#D5D5D5</v>
      </c>
      <c r="G1316" s="31" t="str">
        <f>VLOOKUP($B1316,Setup_MPP!$A:$E,5,FALSE)</f>
        <v>#727272</v>
      </c>
      <c r="H1316" s="31" t="str">
        <f>IFERROR(IF(AND(A1316&gt;=1,A1316&lt;=104),VLOOKUP($A1316,Location!$A:$J,6,FALSE),IF(A1316=0,"Avant l'ouverture",IF(OR(A1316=105,A1316=106),"Bonus"))),"")</f>
        <v>Tour 2</v>
      </c>
      <c r="I1316" s="31" t="str">
        <f>IF(LEFT(H1316,4)="Tour",VLOOKUP(A1316,Database!$A:$C,3,FALSE),"")</f>
        <v>F</v>
      </c>
      <c r="J1316" s="31" t="str">
        <f>VLOOKUP($A1316,Location!$A:$J,7,FALSE)</f>
        <v>Pays-Bas</v>
      </c>
      <c r="K1316" s="31" t="str">
        <f>IFERROR(VLOOKUP(J1316,Setup_Team!$B:$C,2,FALSE), "TDB")</f>
        <v>NLD</v>
      </c>
      <c r="L1316" s="31" t="str">
        <f>VLOOKUP($A1316,Location!$A:$J,8,FALSE)</f>
        <v>Suède</v>
      </c>
      <c r="M1316" s="31" t="str">
        <f>IFERROR(VLOOKUP(L1316,Setup_Team!$B:$C,2,FALSE), "TDB")</f>
        <v>SEN</v>
      </c>
      <c r="N1316" s="31" t="str">
        <f>VLOOKUP($A1316,Location!$A:$J,9,FALSE)</f>
        <v>Houston, Texas</v>
      </c>
      <c r="O1316" s="31" t="str">
        <f>VLOOKUP($A1316,Location!$A:$J,10,FALSE)</f>
        <v>NRG Stadium</v>
      </c>
      <c r="R1316" s="31">
        <v>0</v>
      </c>
      <c r="S1316" s="25">
        <f>VLOOKUP($A1316,Database!$A:$Y,10,FALSE)</f>
        <v>67</v>
      </c>
      <c r="T1316" s="25">
        <f>VLOOKUP($A1316,Database!$A:$Y,11,FALSE)</f>
        <v>122</v>
      </c>
      <c r="U1316" s="25">
        <f>VLOOKUP($A1316,Database!$A:$Y,12,FALSE)</f>
        <v>131</v>
      </c>
      <c r="V1316" s="25" t="str">
        <f>VLOOKUP(A1316,Database!A:M,13,FALSE)</f>
        <v>À venir</v>
      </c>
      <c r="W1316" s="25" t="str">
        <f>VLOOKUP($A1316,Database!$A:$Y,20,FALSE)</f>
        <v/>
      </c>
      <c r="X1316" s="25" t="str">
        <f>VLOOKUP($A1316,Database!$A:$Y,21,FALSE)</f>
        <v/>
      </c>
      <c r="Y1316" s="25" t="str">
        <f ca="1">IF(C1316&lt;NOW(),IF(AND(P1316&gt;Q1316,W1316&gt;X1316),S1316,IF(AND(P1316=Q1316,W1316=X1316),T1316,IF(AND(P1316&lt;Q1316,W1316&lt;X1316),U1316,0))),"")</f>
        <v/>
      </c>
      <c r="Z1316" s="25">
        <f>IF(AND(P1316=W1316,Q1316=X1316),1,0)</f>
        <v>1</v>
      </c>
      <c r="AA1316" s="25" t="str">
        <f>IF(Z1316=0,"",IF(ISBLANK(VLOOKUP(A1316,Database!A:AA,22,FALSE)),"",VLOOKUP(A1316,Database!A:AA,22,FALSE)))</f>
        <v>Exact</v>
      </c>
      <c r="AB1316" s="25">
        <f ca="1">IFERROR(IF(AND(Y1316&lt;&gt;"",OR(V1316="Terminé",V1316="En cours")),VLOOKUP(AA1316,Setup_ScoreExactBonus!A:D,4,FALSE),0),0)</f>
        <v>0</v>
      </c>
      <c r="AC1316" s="31" t="str">
        <f ca="1">IF(Y1316&lt;&gt;"", Y1316 + IF(Z1316=1,AB1316, 0), "")</f>
        <v/>
      </c>
      <c r="AD1316" s="31">
        <f ca="1">SUMIFS(AC$2:AC1316,D$2:D1316,D1316)*IF(R1316=0,1,2)</f>
        <v>0</v>
      </c>
    </row>
    <row r="1317" spans="1:30" x14ac:dyDescent="0.35">
      <c r="A1317" s="31">
        <f>IF(ISBLANK(B1317),"",COUNTIF(B$2:B1317,B1317))-1</f>
        <v>33</v>
      </c>
      <c r="B1317" s="31">
        <v>29</v>
      </c>
      <c r="C1317" s="10">
        <f>VLOOKUP($A1317,Database!$A:$Y,7,FALSE)</f>
        <v>46193.791666666664</v>
      </c>
      <c r="D1317" s="31" t="str">
        <f>VLOOKUP(Pronostics!$B1317,Setup_MPP!$A:$G,3,FALSE)</f>
        <v>Joueur29</v>
      </c>
      <c r="E1317" s="31" t="str">
        <f>VLOOKUP(Pronostics!$B1317,Setup_MPP!$A:$G,2,FALSE)</f>
        <v>Joueur29</v>
      </c>
      <c r="F1317" s="31" t="str">
        <f>VLOOKUP($B1317,Setup_MPP!$A:$E,4,FALSE)</f>
        <v>#D5D5D5</v>
      </c>
      <c r="G1317" s="31" t="str">
        <f>VLOOKUP($B1317,Setup_MPP!$A:$E,5,FALSE)</f>
        <v>#727272</v>
      </c>
      <c r="H1317" s="31" t="str">
        <f>IFERROR(IF(AND(A1317&gt;=1,A1317&lt;=104),VLOOKUP($A1317,Location!$A:$J,6,FALSE),IF(A1317=0,"Avant l'ouverture",IF(OR(A1317=105,A1317=106),"Bonus"))),"")</f>
        <v>Tour 2</v>
      </c>
      <c r="I1317" s="31" t="str">
        <f>IF(LEFT(H1317,4)="Tour",VLOOKUP(A1317,Database!$A:$C,3,FALSE),"")</f>
        <v>F</v>
      </c>
      <c r="J1317" s="31" t="str">
        <f>VLOOKUP($A1317,Location!$A:$J,7,FALSE)</f>
        <v>Pays-Bas</v>
      </c>
      <c r="K1317" s="31" t="str">
        <f>IFERROR(VLOOKUP(J1317,Setup_Team!$B:$C,2,FALSE), "TDB")</f>
        <v>NLD</v>
      </c>
      <c r="L1317" s="31" t="str">
        <f>VLOOKUP($A1317,Location!$A:$J,8,FALSE)</f>
        <v>Suède</v>
      </c>
      <c r="M1317" s="31" t="str">
        <f>IFERROR(VLOOKUP(L1317,Setup_Team!$B:$C,2,FALSE), "TDB")</f>
        <v>SEN</v>
      </c>
      <c r="N1317" s="31" t="str">
        <f>VLOOKUP($A1317,Location!$A:$J,9,FALSE)</f>
        <v>Houston, Texas</v>
      </c>
      <c r="O1317" s="31" t="str">
        <f>VLOOKUP($A1317,Location!$A:$J,10,FALSE)</f>
        <v>NRG Stadium</v>
      </c>
      <c r="R1317" s="31">
        <v>0</v>
      </c>
      <c r="S1317" s="25">
        <f>VLOOKUP($A1317,Database!$A:$Y,10,FALSE)</f>
        <v>67</v>
      </c>
      <c r="T1317" s="25">
        <f>VLOOKUP($A1317,Database!$A:$Y,11,FALSE)</f>
        <v>122</v>
      </c>
      <c r="U1317" s="25">
        <f>VLOOKUP($A1317,Database!$A:$Y,12,FALSE)</f>
        <v>131</v>
      </c>
      <c r="V1317" s="25" t="str">
        <f>VLOOKUP(A1317,Database!A:M,13,FALSE)</f>
        <v>À venir</v>
      </c>
      <c r="W1317" s="25" t="str">
        <f>VLOOKUP($A1317,Database!$A:$Y,20,FALSE)</f>
        <v/>
      </c>
      <c r="X1317" s="25" t="str">
        <f>VLOOKUP($A1317,Database!$A:$Y,21,FALSE)</f>
        <v/>
      </c>
      <c r="Y1317" s="25" t="str">
        <f ca="1">IF(C1317&lt;NOW(),IF(AND(P1317&gt;Q1317,W1317&gt;X1317),S1317,IF(AND(P1317=Q1317,W1317=X1317),T1317,IF(AND(P1317&lt;Q1317,W1317&lt;X1317),U1317,0))),"")</f>
        <v/>
      </c>
      <c r="Z1317" s="25">
        <f>IF(AND(P1317=W1317,Q1317=X1317),1,0)</f>
        <v>1</v>
      </c>
      <c r="AA1317" s="25" t="str">
        <f>IF(Z1317=0,"",IF(ISBLANK(VLOOKUP(A1317,Database!A:AA,22,FALSE)),"",VLOOKUP(A1317,Database!A:AA,22,FALSE)))</f>
        <v>Exact</v>
      </c>
      <c r="AB1317" s="25">
        <f ca="1">IFERROR(IF(AND(Y1317&lt;&gt;"",OR(V1317="Terminé",V1317="En cours")),VLOOKUP(AA1317,Setup_ScoreExactBonus!A:D,4,FALSE),0),0)</f>
        <v>0</v>
      </c>
      <c r="AC1317" s="31" t="str">
        <f ca="1">IF(Y1317&lt;&gt;"", Y1317 + IF(Z1317=1,AB1317, 0), "")</f>
        <v/>
      </c>
      <c r="AD1317" s="31">
        <f ca="1">SUMIFS(AC$2:AC1317,D$2:D1317,D1317)*IF(R1317=0,1,2)</f>
        <v>0</v>
      </c>
    </row>
    <row r="1318" spans="1:30" x14ac:dyDescent="0.35">
      <c r="A1318" s="31">
        <f>IF(ISBLANK(B1318),"",COUNTIF(B$2:B1318,B1318))-1</f>
        <v>33</v>
      </c>
      <c r="B1318" s="31">
        <v>30</v>
      </c>
      <c r="C1318" s="10">
        <f>VLOOKUP($A1318,Database!$A:$Y,7,FALSE)</f>
        <v>46193.791666666664</v>
      </c>
      <c r="D1318" s="31" t="str">
        <f>VLOOKUP(Pronostics!$B1318,Setup_MPP!$A:$G,3,FALSE)</f>
        <v>Joueur30</v>
      </c>
      <c r="E1318" s="31" t="str">
        <f>VLOOKUP(Pronostics!$B1318,Setup_MPP!$A:$G,2,FALSE)</f>
        <v>Joueur30</v>
      </c>
      <c r="F1318" s="31" t="str">
        <f>VLOOKUP($B1318,Setup_MPP!$A:$E,4,FALSE)</f>
        <v>#D5D5D5</v>
      </c>
      <c r="G1318" s="31" t="str">
        <f>VLOOKUP($B1318,Setup_MPP!$A:$E,5,FALSE)</f>
        <v>#727272</v>
      </c>
      <c r="H1318" s="31" t="str">
        <f>IFERROR(IF(AND(A1318&gt;=1,A1318&lt;=104),VLOOKUP($A1318,Location!$A:$J,6,FALSE),IF(A1318=0,"Avant l'ouverture",IF(OR(A1318=105,A1318=106),"Bonus"))),"")</f>
        <v>Tour 2</v>
      </c>
      <c r="I1318" s="31" t="str">
        <f>IF(LEFT(H1318,4)="Tour",VLOOKUP(A1318,Database!$A:$C,3,FALSE),"")</f>
        <v>F</v>
      </c>
      <c r="J1318" s="31" t="str">
        <f>VLOOKUP($A1318,Location!$A:$J,7,FALSE)</f>
        <v>Pays-Bas</v>
      </c>
      <c r="K1318" s="31" t="str">
        <f>IFERROR(VLOOKUP(J1318,Setup_Team!$B:$C,2,FALSE), "TDB")</f>
        <v>NLD</v>
      </c>
      <c r="L1318" s="31" t="str">
        <f>VLOOKUP($A1318,Location!$A:$J,8,FALSE)</f>
        <v>Suède</v>
      </c>
      <c r="M1318" s="31" t="str">
        <f>IFERROR(VLOOKUP(L1318,Setup_Team!$B:$C,2,FALSE), "TDB")</f>
        <v>SEN</v>
      </c>
      <c r="N1318" s="31" t="str">
        <f>VLOOKUP($A1318,Location!$A:$J,9,FALSE)</f>
        <v>Houston, Texas</v>
      </c>
      <c r="O1318" s="31" t="str">
        <f>VLOOKUP($A1318,Location!$A:$J,10,FALSE)</f>
        <v>NRG Stadium</v>
      </c>
      <c r="R1318" s="31">
        <v>0</v>
      </c>
      <c r="S1318" s="25">
        <f>VLOOKUP($A1318,Database!$A:$Y,10,FALSE)</f>
        <v>67</v>
      </c>
      <c r="T1318" s="25">
        <f>VLOOKUP($A1318,Database!$A:$Y,11,FALSE)</f>
        <v>122</v>
      </c>
      <c r="U1318" s="25">
        <f>VLOOKUP($A1318,Database!$A:$Y,12,FALSE)</f>
        <v>131</v>
      </c>
      <c r="V1318" s="25" t="str">
        <f>VLOOKUP(A1318,Database!A:M,13,FALSE)</f>
        <v>À venir</v>
      </c>
      <c r="W1318" s="25" t="str">
        <f>VLOOKUP($A1318,Database!$A:$Y,20,FALSE)</f>
        <v/>
      </c>
      <c r="X1318" s="25" t="str">
        <f>VLOOKUP($A1318,Database!$A:$Y,21,FALSE)</f>
        <v/>
      </c>
      <c r="Y1318" s="25" t="str">
        <f ca="1">IF(C1318&lt;NOW(),IF(AND(P1318&gt;Q1318,W1318&gt;X1318),S1318,IF(AND(P1318=Q1318,W1318=X1318),T1318,IF(AND(P1318&lt;Q1318,W1318&lt;X1318),U1318,0))),"")</f>
        <v/>
      </c>
      <c r="Z1318" s="25">
        <f>IF(AND(P1318=W1318,Q1318=X1318),1,0)</f>
        <v>1</v>
      </c>
      <c r="AA1318" s="25" t="str">
        <f>IF(Z1318=0,"",IF(ISBLANK(VLOOKUP(A1318,Database!A:AA,22,FALSE)),"",VLOOKUP(A1318,Database!A:AA,22,FALSE)))</f>
        <v>Exact</v>
      </c>
      <c r="AB1318" s="25">
        <f ca="1">IFERROR(IF(AND(Y1318&lt;&gt;"",OR(V1318="Terminé",V1318="En cours")),VLOOKUP(AA1318,Setup_ScoreExactBonus!A:D,4,FALSE),0),0)</f>
        <v>0</v>
      </c>
      <c r="AC1318" s="31" t="str">
        <f ca="1">IF(Y1318&lt;&gt;"", Y1318 + IF(Z1318=1,AB1318, 0), "")</f>
        <v/>
      </c>
      <c r="AD1318" s="31">
        <f ca="1">SUMIFS(AC$2:AC1318,D$2:D1318,D1318)*IF(R1318=0,1,2)</f>
        <v>0</v>
      </c>
    </row>
    <row r="1319" spans="1:30" x14ac:dyDescent="0.35">
      <c r="A1319" s="31">
        <f>IF(ISBLANK(B1319),"",COUNTIF(B$2:B1319,B1319))-1</f>
        <v>33</v>
      </c>
      <c r="B1319" s="31">
        <v>31</v>
      </c>
      <c r="C1319" s="10">
        <f>VLOOKUP($A1319,Database!$A:$Y,7,FALSE)</f>
        <v>46193.791666666664</v>
      </c>
      <c r="D1319" s="31" t="str">
        <f>VLOOKUP(Pronostics!$B1319,Setup_MPP!$A:$G,3,FALSE)</f>
        <v>Joueur31</v>
      </c>
      <c r="E1319" s="31" t="str">
        <f>VLOOKUP(Pronostics!$B1319,Setup_MPP!$A:$G,2,FALSE)</f>
        <v>Joueur31</v>
      </c>
      <c r="F1319" s="31" t="str">
        <f>VLOOKUP($B1319,Setup_MPP!$A:$E,4,FALSE)</f>
        <v>#D5D5D5</v>
      </c>
      <c r="G1319" s="31" t="str">
        <f>VLOOKUP($B1319,Setup_MPP!$A:$E,5,FALSE)</f>
        <v>#727272</v>
      </c>
      <c r="H1319" s="31" t="str">
        <f>IFERROR(IF(AND(A1319&gt;=1,A1319&lt;=104),VLOOKUP($A1319,Location!$A:$J,6,FALSE),IF(A1319=0,"Avant l'ouverture",IF(OR(A1319=105,A1319=106),"Bonus"))),"")</f>
        <v>Tour 2</v>
      </c>
      <c r="I1319" s="31" t="str">
        <f>IF(LEFT(H1319,4)="Tour",VLOOKUP(A1319,Database!$A:$C,3,FALSE),"")</f>
        <v>F</v>
      </c>
      <c r="J1319" s="31" t="str">
        <f>VLOOKUP($A1319,Location!$A:$J,7,FALSE)</f>
        <v>Pays-Bas</v>
      </c>
      <c r="K1319" s="31" t="str">
        <f>IFERROR(VLOOKUP(J1319,Setup_Team!$B:$C,2,FALSE), "TDB")</f>
        <v>NLD</v>
      </c>
      <c r="L1319" s="31" t="str">
        <f>VLOOKUP($A1319,Location!$A:$J,8,FALSE)</f>
        <v>Suède</v>
      </c>
      <c r="M1319" s="31" t="str">
        <f>IFERROR(VLOOKUP(L1319,Setup_Team!$B:$C,2,FALSE), "TDB")</f>
        <v>SEN</v>
      </c>
      <c r="N1319" s="31" t="str">
        <f>VLOOKUP($A1319,Location!$A:$J,9,FALSE)</f>
        <v>Houston, Texas</v>
      </c>
      <c r="O1319" s="31" t="str">
        <f>VLOOKUP($A1319,Location!$A:$J,10,FALSE)</f>
        <v>NRG Stadium</v>
      </c>
      <c r="R1319" s="31">
        <v>0</v>
      </c>
      <c r="S1319" s="25">
        <f>VLOOKUP($A1319,Database!$A:$Y,10,FALSE)</f>
        <v>67</v>
      </c>
      <c r="T1319" s="25">
        <f>VLOOKUP($A1319,Database!$A:$Y,11,FALSE)</f>
        <v>122</v>
      </c>
      <c r="U1319" s="25">
        <f>VLOOKUP($A1319,Database!$A:$Y,12,FALSE)</f>
        <v>131</v>
      </c>
      <c r="V1319" s="25" t="str">
        <f>VLOOKUP(A1319,Database!A:M,13,FALSE)</f>
        <v>À venir</v>
      </c>
      <c r="W1319" s="25" t="str">
        <f>VLOOKUP($A1319,Database!$A:$Y,20,FALSE)</f>
        <v/>
      </c>
      <c r="X1319" s="25" t="str">
        <f>VLOOKUP($A1319,Database!$A:$Y,21,FALSE)</f>
        <v/>
      </c>
      <c r="Y1319" s="25" t="str">
        <f ca="1">IF(C1319&lt;NOW(),IF(AND(P1319&gt;Q1319,W1319&gt;X1319),S1319,IF(AND(P1319=Q1319,W1319=X1319),T1319,IF(AND(P1319&lt;Q1319,W1319&lt;X1319),U1319,0))),"")</f>
        <v/>
      </c>
      <c r="Z1319" s="25">
        <f>IF(AND(P1319=W1319,Q1319=X1319),1,0)</f>
        <v>1</v>
      </c>
      <c r="AA1319" s="25" t="str">
        <f>IF(Z1319=0,"",IF(ISBLANK(VLOOKUP(A1319,Database!A:AA,22,FALSE)),"",VLOOKUP(A1319,Database!A:AA,22,FALSE)))</f>
        <v>Exact</v>
      </c>
      <c r="AB1319" s="25">
        <f ca="1">IFERROR(IF(AND(Y1319&lt;&gt;"",OR(V1319="Terminé",V1319="En cours")),VLOOKUP(AA1319,Setup_ScoreExactBonus!A:D,4,FALSE),0),0)</f>
        <v>0</v>
      </c>
      <c r="AC1319" s="31" t="str">
        <f ca="1">IF(Y1319&lt;&gt;"", Y1319 + IF(Z1319=1,AB1319, 0), "")</f>
        <v/>
      </c>
      <c r="AD1319" s="31">
        <f ca="1">SUMIFS(AC$2:AC1319,D$2:D1319,D1319)*IF(R1319=0,1,2)</f>
        <v>0</v>
      </c>
    </row>
    <row r="1320" spans="1:30" x14ac:dyDescent="0.35">
      <c r="A1320" s="31">
        <f>IF(ISBLANK(B1320),"",COUNTIF(B$2:B1320,B1320))-1</f>
        <v>33</v>
      </c>
      <c r="B1320" s="31">
        <v>32</v>
      </c>
      <c r="C1320" s="10">
        <f>VLOOKUP($A1320,Database!$A:$Y,7,FALSE)</f>
        <v>46193.791666666664</v>
      </c>
      <c r="D1320" s="31" t="str">
        <f>VLOOKUP(Pronostics!$B1320,Setup_MPP!$A:$G,3,FALSE)</f>
        <v>Joueur32</v>
      </c>
      <c r="E1320" s="31" t="str">
        <f>VLOOKUP(Pronostics!$B1320,Setup_MPP!$A:$G,2,FALSE)</f>
        <v>Joueur32</v>
      </c>
      <c r="F1320" s="31" t="str">
        <f>VLOOKUP($B1320,Setup_MPP!$A:$E,4,FALSE)</f>
        <v>#D5D5D5</v>
      </c>
      <c r="G1320" s="31" t="str">
        <f>VLOOKUP($B1320,Setup_MPP!$A:$E,5,FALSE)</f>
        <v>#727272</v>
      </c>
      <c r="H1320" s="31" t="str">
        <f>IFERROR(IF(AND(A1320&gt;=1,A1320&lt;=104),VLOOKUP($A1320,Location!$A:$J,6,FALSE),IF(A1320=0,"Avant l'ouverture",IF(OR(A1320=105,A1320=106),"Bonus"))),"")</f>
        <v>Tour 2</v>
      </c>
      <c r="I1320" s="31" t="str">
        <f>IF(LEFT(H1320,4)="Tour",VLOOKUP(A1320,Database!$A:$C,3,FALSE),"")</f>
        <v>F</v>
      </c>
      <c r="J1320" s="31" t="str">
        <f>VLOOKUP($A1320,Location!$A:$J,7,FALSE)</f>
        <v>Pays-Bas</v>
      </c>
      <c r="K1320" s="31" t="str">
        <f>IFERROR(VLOOKUP(J1320,Setup_Team!$B:$C,2,FALSE), "TDB")</f>
        <v>NLD</v>
      </c>
      <c r="L1320" s="31" t="str">
        <f>VLOOKUP($A1320,Location!$A:$J,8,FALSE)</f>
        <v>Suède</v>
      </c>
      <c r="M1320" s="31" t="str">
        <f>IFERROR(VLOOKUP(L1320,Setup_Team!$B:$C,2,FALSE), "TDB")</f>
        <v>SEN</v>
      </c>
      <c r="N1320" s="31" t="str">
        <f>VLOOKUP($A1320,Location!$A:$J,9,FALSE)</f>
        <v>Houston, Texas</v>
      </c>
      <c r="O1320" s="31" t="str">
        <f>VLOOKUP($A1320,Location!$A:$J,10,FALSE)</f>
        <v>NRG Stadium</v>
      </c>
      <c r="R1320" s="31">
        <v>0</v>
      </c>
      <c r="S1320" s="25">
        <f>VLOOKUP($A1320,Database!$A:$Y,10,FALSE)</f>
        <v>67</v>
      </c>
      <c r="T1320" s="25">
        <f>VLOOKUP($A1320,Database!$A:$Y,11,FALSE)</f>
        <v>122</v>
      </c>
      <c r="U1320" s="25">
        <f>VLOOKUP($A1320,Database!$A:$Y,12,FALSE)</f>
        <v>131</v>
      </c>
      <c r="V1320" s="25" t="str">
        <f>VLOOKUP(A1320,Database!A:M,13,FALSE)</f>
        <v>À venir</v>
      </c>
      <c r="W1320" s="25" t="str">
        <f>VLOOKUP($A1320,Database!$A:$Y,20,FALSE)</f>
        <v/>
      </c>
      <c r="X1320" s="25" t="str">
        <f>VLOOKUP($A1320,Database!$A:$Y,21,FALSE)</f>
        <v/>
      </c>
      <c r="Y1320" s="25" t="str">
        <f ca="1">IF(C1320&lt;NOW(),IF(AND(P1320&gt;Q1320,W1320&gt;X1320),S1320,IF(AND(P1320=Q1320,W1320=X1320),T1320,IF(AND(P1320&lt;Q1320,W1320&lt;X1320),U1320,0))),"")</f>
        <v/>
      </c>
      <c r="Z1320" s="25">
        <f>IF(AND(P1320=W1320,Q1320=X1320),1,0)</f>
        <v>1</v>
      </c>
      <c r="AA1320" s="25" t="str">
        <f>IF(Z1320=0,"",IF(ISBLANK(VLOOKUP(A1320,Database!A:AA,22,FALSE)),"",VLOOKUP(A1320,Database!A:AA,22,FALSE)))</f>
        <v>Exact</v>
      </c>
      <c r="AB1320" s="25">
        <f ca="1">IFERROR(IF(AND(Y1320&lt;&gt;"",OR(V1320="Terminé",V1320="En cours")),VLOOKUP(AA1320,Setup_ScoreExactBonus!A:D,4,FALSE),0),0)</f>
        <v>0</v>
      </c>
      <c r="AC1320" s="31" t="str">
        <f ca="1">IF(Y1320&lt;&gt;"", Y1320 + IF(Z1320=1,AB1320, 0), "")</f>
        <v/>
      </c>
      <c r="AD1320" s="31">
        <f ca="1">SUMIFS(AC$2:AC1320,D$2:D1320,D1320)*IF(R1320=0,1,2)</f>
        <v>0</v>
      </c>
    </row>
    <row r="1321" spans="1:30" x14ac:dyDescent="0.35">
      <c r="A1321" s="31">
        <f>IF(ISBLANK(B1321),"",COUNTIF(B$2:B1321,B1321))-1</f>
        <v>33</v>
      </c>
      <c r="B1321" s="31">
        <v>33</v>
      </c>
      <c r="C1321" s="10">
        <f>VLOOKUP($A1321,Database!$A:$Y,7,FALSE)</f>
        <v>46193.791666666664</v>
      </c>
      <c r="D1321" s="31" t="str">
        <f>VLOOKUP(Pronostics!$B1321,Setup_MPP!$A:$G,3,FALSE)</f>
        <v>Joueur33</v>
      </c>
      <c r="E1321" s="31" t="str">
        <f>VLOOKUP(Pronostics!$B1321,Setup_MPP!$A:$G,2,FALSE)</f>
        <v>Joueur33</v>
      </c>
      <c r="F1321" s="31" t="str">
        <f>VLOOKUP($B1321,Setup_MPP!$A:$E,4,FALSE)</f>
        <v>#D5D5D5</v>
      </c>
      <c r="G1321" s="31" t="str">
        <f>VLOOKUP($B1321,Setup_MPP!$A:$E,5,FALSE)</f>
        <v>#727272</v>
      </c>
      <c r="H1321" s="31" t="str">
        <f>IFERROR(IF(AND(A1321&gt;=1,A1321&lt;=104),VLOOKUP($A1321,Location!$A:$J,6,FALSE),IF(A1321=0,"Avant l'ouverture",IF(OR(A1321=105,A1321=106),"Bonus"))),"")</f>
        <v>Tour 2</v>
      </c>
      <c r="I1321" s="31" t="str">
        <f>IF(LEFT(H1321,4)="Tour",VLOOKUP(A1321,Database!$A:$C,3,FALSE),"")</f>
        <v>F</v>
      </c>
      <c r="J1321" s="31" t="str">
        <f>VLOOKUP($A1321,Location!$A:$J,7,FALSE)</f>
        <v>Pays-Bas</v>
      </c>
      <c r="K1321" s="31" t="str">
        <f>IFERROR(VLOOKUP(J1321,Setup_Team!$B:$C,2,FALSE), "TDB")</f>
        <v>NLD</v>
      </c>
      <c r="L1321" s="31" t="str">
        <f>VLOOKUP($A1321,Location!$A:$J,8,FALSE)</f>
        <v>Suède</v>
      </c>
      <c r="M1321" s="31" t="str">
        <f>IFERROR(VLOOKUP(L1321,Setup_Team!$B:$C,2,FALSE), "TDB")</f>
        <v>SEN</v>
      </c>
      <c r="N1321" s="31" t="str">
        <f>VLOOKUP($A1321,Location!$A:$J,9,FALSE)</f>
        <v>Houston, Texas</v>
      </c>
      <c r="O1321" s="31" t="str">
        <f>VLOOKUP($A1321,Location!$A:$J,10,FALSE)</f>
        <v>NRG Stadium</v>
      </c>
      <c r="R1321" s="31">
        <v>0</v>
      </c>
      <c r="S1321" s="25">
        <f>VLOOKUP($A1321,Database!$A:$Y,10,FALSE)</f>
        <v>67</v>
      </c>
      <c r="T1321" s="25">
        <f>VLOOKUP($A1321,Database!$A:$Y,11,FALSE)</f>
        <v>122</v>
      </c>
      <c r="U1321" s="25">
        <f>VLOOKUP($A1321,Database!$A:$Y,12,FALSE)</f>
        <v>131</v>
      </c>
      <c r="V1321" s="25" t="str">
        <f>VLOOKUP(A1321,Database!A:M,13,FALSE)</f>
        <v>À venir</v>
      </c>
      <c r="W1321" s="25" t="str">
        <f>VLOOKUP($A1321,Database!$A:$Y,20,FALSE)</f>
        <v/>
      </c>
      <c r="X1321" s="25" t="str">
        <f>VLOOKUP($A1321,Database!$A:$Y,21,FALSE)</f>
        <v/>
      </c>
      <c r="Y1321" s="25" t="str">
        <f ca="1">IF(C1321&lt;NOW(),IF(AND(P1321&gt;Q1321,W1321&gt;X1321),S1321,IF(AND(P1321=Q1321,W1321=X1321),T1321,IF(AND(P1321&lt;Q1321,W1321&lt;X1321),U1321,0))),"")</f>
        <v/>
      </c>
      <c r="Z1321" s="25">
        <f>IF(AND(P1321=W1321,Q1321=X1321),1,0)</f>
        <v>1</v>
      </c>
      <c r="AA1321" s="25" t="str">
        <f>IF(Z1321=0,"",IF(ISBLANK(VLOOKUP(A1321,Database!A:AA,22,FALSE)),"",VLOOKUP(A1321,Database!A:AA,22,FALSE)))</f>
        <v>Exact</v>
      </c>
      <c r="AB1321" s="25">
        <f ca="1">IFERROR(IF(AND(Y1321&lt;&gt;"",OR(V1321="Terminé",V1321="En cours")),VLOOKUP(AA1321,Setup_ScoreExactBonus!A:D,4,FALSE),0),0)</f>
        <v>0</v>
      </c>
      <c r="AC1321" s="31" t="str">
        <f ca="1">IF(Y1321&lt;&gt;"", Y1321 + IF(Z1321=1,AB1321, 0), "")</f>
        <v/>
      </c>
      <c r="AD1321" s="31">
        <f ca="1">SUMIFS(AC$2:AC1321,D$2:D1321,D1321)*IF(R1321=0,1,2)</f>
        <v>0</v>
      </c>
    </row>
    <row r="1322" spans="1:30" x14ac:dyDescent="0.35">
      <c r="A1322" s="31">
        <f>IF(ISBLANK(B1322),"",COUNTIF(B$2:B1322,B1322))-1</f>
        <v>33</v>
      </c>
      <c r="B1322" s="31">
        <v>34</v>
      </c>
      <c r="C1322" s="10">
        <f>VLOOKUP($A1322,Database!$A:$Y,7,FALSE)</f>
        <v>46193.791666666664</v>
      </c>
      <c r="D1322" s="31" t="str">
        <f>VLOOKUP(Pronostics!$B1322,Setup_MPP!$A:$G,3,FALSE)</f>
        <v>Joueur34</v>
      </c>
      <c r="E1322" s="31" t="str">
        <f>VLOOKUP(Pronostics!$B1322,Setup_MPP!$A:$G,2,FALSE)</f>
        <v>Joueur34</v>
      </c>
      <c r="F1322" s="31" t="str">
        <f>VLOOKUP($B1322,Setup_MPP!$A:$E,4,FALSE)</f>
        <v>#D5D5D5</v>
      </c>
      <c r="G1322" s="31" t="str">
        <f>VLOOKUP($B1322,Setup_MPP!$A:$E,5,FALSE)</f>
        <v>#727272</v>
      </c>
      <c r="H1322" s="31" t="str">
        <f>IFERROR(IF(AND(A1322&gt;=1,A1322&lt;=104),VLOOKUP($A1322,Location!$A:$J,6,FALSE),IF(A1322=0,"Avant l'ouverture",IF(OR(A1322=105,A1322=106),"Bonus"))),"")</f>
        <v>Tour 2</v>
      </c>
      <c r="I1322" s="31" t="str">
        <f>IF(LEFT(H1322,4)="Tour",VLOOKUP(A1322,Database!$A:$C,3,FALSE),"")</f>
        <v>F</v>
      </c>
      <c r="J1322" s="31" t="str">
        <f>VLOOKUP($A1322,Location!$A:$J,7,FALSE)</f>
        <v>Pays-Bas</v>
      </c>
      <c r="K1322" s="31" t="str">
        <f>IFERROR(VLOOKUP(J1322,Setup_Team!$B:$C,2,FALSE), "TDB")</f>
        <v>NLD</v>
      </c>
      <c r="L1322" s="31" t="str">
        <f>VLOOKUP($A1322,Location!$A:$J,8,FALSE)</f>
        <v>Suède</v>
      </c>
      <c r="M1322" s="31" t="str">
        <f>IFERROR(VLOOKUP(L1322,Setup_Team!$B:$C,2,FALSE), "TDB")</f>
        <v>SEN</v>
      </c>
      <c r="N1322" s="31" t="str">
        <f>VLOOKUP($A1322,Location!$A:$J,9,FALSE)</f>
        <v>Houston, Texas</v>
      </c>
      <c r="O1322" s="31" t="str">
        <f>VLOOKUP($A1322,Location!$A:$J,10,FALSE)</f>
        <v>NRG Stadium</v>
      </c>
      <c r="R1322" s="31">
        <v>0</v>
      </c>
      <c r="S1322" s="25">
        <f>VLOOKUP($A1322,Database!$A:$Y,10,FALSE)</f>
        <v>67</v>
      </c>
      <c r="T1322" s="25">
        <f>VLOOKUP($A1322,Database!$A:$Y,11,FALSE)</f>
        <v>122</v>
      </c>
      <c r="U1322" s="25">
        <f>VLOOKUP($A1322,Database!$A:$Y,12,FALSE)</f>
        <v>131</v>
      </c>
      <c r="V1322" s="25" t="str">
        <f>VLOOKUP(A1322,Database!A:M,13,FALSE)</f>
        <v>À venir</v>
      </c>
      <c r="W1322" s="25" t="str">
        <f>VLOOKUP($A1322,Database!$A:$Y,20,FALSE)</f>
        <v/>
      </c>
      <c r="X1322" s="25" t="str">
        <f>VLOOKUP($A1322,Database!$A:$Y,21,FALSE)</f>
        <v/>
      </c>
      <c r="Y1322" s="25" t="str">
        <f ca="1">IF(C1322&lt;NOW(),IF(AND(P1322&gt;Q1322,W1322&gt;X1322),S1322,IF(AND(P1322=Q1322,W1322=X1322),T1322,IF(AND(P1322&lt;Q1322,W1322&lt;X1322),U1322,0))),"")</f>
        <v/>
      </c>
      <c r="Z1322" s="25">
        <f>IF(AND(P1322=W1322,Q1322=X1322),1,0)</f>
        <v>1</v>
      </c>
      <c r="AA1322" s="25" t="str">
        <f>IF(Z1322=0,"",IF(ISBLANK(VLOOKUP(A1322,Database!A:AA,22,FALSE)),"",VLOOKUP(A1322,Database!A:AA,22,FALSE)))</f>
        <v>Exact</v>
      </c>
      <c r="AB1322" s="25">
        <f ca="1">IFERROR(IF(AND(Y1322&lt;&gt;"",OR(V1322="Terminé",V1322="En cours")),VLOOKUP(AA1322,Setup_ScoreExactBonus!A:D,4,FALSE),0),0)</f>
        <v>0</v>
      </c>
      <c r="AC1322" s="31" t="str">
        <f ca="1">IF(Y1322&lt;&gt;"", Y1322 + IF(Z1322=1,AB1322, 0), "")</f>
        <v/>
      </c>
      <c r="AD1322" s="31">
        <f ca="1">SUMIFS(AC$2:AC1322,D$2:D1322,D1322)*IF(R1322=0,1,2)</f>
        <v>0</v>
      </c>
    </row>
    <row r="1323" spans="1:30" x14ac:dyDescent="0.35">
      <c r="A1323" s="31">
        <f>IF(ISBLANK(B1323),"",COUNTIF(B$2:B1323,B1323))-1</f>
        <v>33</v>
      </c>
      <c r="B1323" s="31">
        <v>35</v>
      </c>
      <c r="C1323" s="10">
        <f>VLOOKUP($A1323,Database!$A:$Y,7,FALSE)</f>
        <v>46193.791666666664</v>
      </c>
      <c r="D1323" s="31" t="str">
        <f>VLOOKUP(Pronostics!$B1323,Setup_MPP!$A:$G,3,FALSE)</f>
        <v>Joueur35</v>
      </c>
      <c r="E1323" s="31" t="str">
        <f>VLOOKUP(Pronostics!$B1323,Setup_MPP!$A:$G,2,FALSE)</f>
        <v>Joueur35</v>
      </c>
      <c r="F1323" s="31" t="str">
        <f>VLOOKUP($B1323,Setup_MPP!$A:$E,4,FALSE)</f>
        <v>#D5D5D5</v>
      </c>
      <c r="G1323" s="31" t="str">
        <f>VLOOKUP($B1323,Setup_MPP!$A:$E,5,FALSE)</f>
        <v>#727272</v>
      </c>
      <c r="H1323" s="31" t="str">
        <f>IFERROR(IF(AND(A1323&gt;=1,A1323&lt;=104),VLOOKUP($A1323,Location!$A:$J,6,FALSE),IF(A1323=0,"Avant l'ouverture",IF(OR(A1323=105,A1323=106),"Bonus"))),"")</f>
        <v>Tour 2</v>
      </c>
      <c r="I1323" s="31" t="str">
        <f>IF(LEFT(H1323,4)="Tour",VLOOKUP(A1323,Database!$A:$C,3,FALSE),"")</f>
        <v>F</v>
      </c>
      <c r="J1323" s="31" t="str">
        <f>VLOOKUP($A1323,Location!$A:$J,7,FALSE)</f>
        <v>Pays-Bas</v>
      </c>
      <c r="K1323" s="31" t="str">
        <f>IFERROR(VLOOKUP(J1323,Setup_Team!$B:$C,2,FALSE), "TDB")</f>
        <v>NLD</v>
      </c>
      <c r="L1323" s="31" t="str">
        <f>VLOOKUP($A1323,Location!$A:$J,8,FALSE)</f>
        <v>Suède</v>
      </c>
      <c r="M1323" s="31" t="str">
        <f>IFERROR(VLOOKUP(L1323,Setup_Team!$B:$C,2,FALSE), "TDB")</f>
        <v>SEN</v>
      </c>
      <c r="N1323" s="31" t="str">
        <f>VLOOKUP($A1323,Location!$A:$J,9,FALSE)</f>
        <v>Houston, Texas</v>
      </c>
      <c r="O1323" s="31" t="str">
        <f>VLOOKUP($A1323,Location!$A:$J,10,FALSE)</f>
        <v>NRG Stadium</v>
      </c>
      <c r="R1323" s="31">
        <v>0</v>
      </c>
      <c r="S1323" s="25">
        <f>VLOOKUP($A1323,Database!$A:$Y,10,FALSE)</f>
        <v>67</v>
      </c>
      <c r="T1323" s="25">
        <f>VLOOKUP($A1323,Database!$A:$Y,11,FALSE)</f>
        <v>122</v>
      </c>
      <c r="U1323" s="25">
        <f>VLOOKUP($A1323,Database!$A:$Y,12,FALSE)</f>
        <v>131</v>
      </c>
      <c r="V1323" s="25" t="str">
        <f>VLOOKUP(A1323,Database!A:M,13,FALSE)</f>
        <v>À venir</v>
      </c>
      <c r="W1323" s="25" t="str">
        <f>VLOOKUP($A1323,Database!$A:$Y,20,FALSE)</f>
        <v/>
      </c>
      <c r="X1323" s="25" t="str">
        <f>VLOOKUP($A1323,Database!$A:$Y,21,FALSE)</f>
        <v/>
      </c>
      <c r="Y1323" s="25" t="str">
        <f ca="1">IF(C1323&lt;NOW(),IF(AND(P1323&gt;Q1323,W1323&gt;X1323),S1323,IF(AND(P1323=Q1323,W1323=X1323),T1323,IF(AND(P1323&lt;Q1323,W1323&lt;X1323),U1323,0))),"")</f>
        <v/>
      </c>
      <c r="Z1323" s="25">
        <f>IF(AND(P1323=W1323,Q1323=X1323),1,0)</f>
        <v>1</v>
      </c>
      <c r="AA1323" s="25" t="str">
        <f>IF(Z1323=0,"",IF(ISBLANK(VLOOKUP(A1323,Database!A:AA,22,FALSE)),"",VLOOKUP(A1323,Database!A:AA,22,FALSE)))</f>
        <v>Exact</v>
      </c>
      <c r="AB1323" s="25">
        <f ca="1">IFERROR(IF(AND(Y1323&lt;&gt;"",OR(V1323="Terminé",V1323="En cours")),VLOOKUP(AA1323,Setup_ScoreExactBonus!A:D,4,FALSE),0),0)</f>
        <v>0</v>
      </c>
      <c r="AC1323" s="31" t="str">
        <f ca="1">IF(Y1323&lt;&gt;"", Y1323 + IF(Z1323=1,AB1323, 0), "")</f>
        <v/>
      </c>
      <c r="AD1323" s="31">
        <f ca="1">SUMIFS(AC$2:AC1323,D$2:D1323,D1323)*IF(R1323=0,1,2)</f>
        <v>0</v>
      </c>
    </row>
    <row r="1324" spans="1:30" x14ac:dyDescent="0.35">
      <c r="A1324" s="31">
        <f>IF(ISBLANK(B1324),"",COUNTIF(B$2:B1324,B1324))-1</f>
        <v>33</v>
      </c>
      <c r="B1324" s="31">
        <v>36</v>
      </c>
      <c r="C1324" s="10">
        <f>VLOOKUP($A1324,Database!$A:$Y,7,FALSE)</f>
        <v>46193.791666666664</v>
      </c>
      <c r="D1324" s="31" t="str">
        <f>VLOOKUP(Pronostics!$B1324,Setup_MPP!$A:$G,3,FALSE)</f>
        <v>Joueur36</v>
      </c>
      <c r="E1324" s="31" t="str">
        <f>VLOOKUP(Pronostics!$B1324,Setup_MPP!$A:$G,2,FALSE)</f>
        <v>Joueur36</v>
      </c>
      <c r="F1324" s="31" t="str">
        <f>VLOOKUP($B1324,Setup_MPP!$A:$E,4,FALSE)</f>
        <v>#D5D5D5</v>
      </c>
      <c r="G1324" s="31" t="str">
        <f>VLOOKUP($B1324,Setup_MPP!$A:$E,5,FALSE)</f>
        <v>#727272</v>
      </c>
      <c r="H1324" s="31" t="str">
        <f>IFERROR(IF(AND(A1324&gt;=1,A1324&lt;=104),VLOOKUP($A1324,Location!$A:$J,6,FALSE),IF(A1324=0,"Avant l'ouverture",IF(OR(A1324=105,A1324=106),"Bonus"))),"")</f>
        <v>Tour 2</v>
      </c>
      <c r="I1324" s="31" t="str">
        <f>IF(LEFT(H1324,4)="Tour",VLOOKUP(A1324,Database!$A:$C,3,FALSE),"")</f>
        <v>F</v>
      </c>
      <c r="J1324" s="31" t="str">
        <f>VLOOKUP($A1324,Location!$A:$J,7,FALSE)</f>
        <v>Pays-Bas</v>
      </c>
      <c r="K1324" s="31" t="str">
        <f>IFERROR(VLOOKUP(J1324,Setup_Team!$B:$C,2,FALSE), "TDB")</f>
        <v>NLD</v>
      </c>
      <c r="L1324" s="31" t="str">
        <f>VLOOKUP($A1324,Location!$A:$J,8,FALSE)</f>
        <v>Suède</v>
      </c>
      <c r="M1324" s="31" t="str">
        <f>IFERROR(VLOOKUP(L1324,Setup_Team!$B:$C,2,FALSE), "TDB")</f>
        <v>SEN</v>
      </c>
      <c r="N1324" s="31" t="str">
        <f>VLOOKUP($A1324,Location!$A:$J,9,FALSE)</f>
        <v>Houston, Texas</v>
      </c>
      <c r="O1324" s="31" t="str">
        <f>VLOOKUP($A1324,Location!$A:$J,10,FALSE)</f>
        <v>NRG Stadium</v>
      </c>
      <c r="R1324" s="31">
        <v>0</v>
      </c>
      <c r="S1324" s="25">
        <f>VLOOKUP($A1324,Database!$A:$Y,10,FALSE)</f>
        <v>67</v>
      </c>
      <c r="T1324" s="25">
        <f>VLOOKUP($A1324,Database!$A:$Y,11,FALSE)</f>
        <v>122</v>
      </c>
      <c r="U1324" s="25">
        <f>VLOOKUP($A1324,Database!$A:$Y,12,FALSE)</f>
        <v>131</v>
      </c>
      <c r="V1324" s="25" t="str">
        <f>VLOOKUP(A1324,Database!A:M,13,FALSE)</f>
        <v>À venir</v>
      </c>
      <c r="W1324" s="25" t="str">
        <f>VLOOKUP($A1324,Database!$A:$Y,20,FALSE)</f>
        <v/>
      </c>
      <c r="X1324" s="25" t="str">
        <f>VLOOKUP($A1324,Database!$A:$Y,21,FALSE)</f>
        <v/>
      </c>
      <c r="Y1324" s="25" t="str">
        <f ca="1">IF(C1324&lt;NOW(),IF(AND(P1324&gt;Q1324,W1324&gt;X1324),S1324,IF(AND(P1324=Q1324,W1324=X1324),T1324,IF(AND(P1324&lt;Q1324,W1324&lt;X1324),U1324,0))),"")</f>
        <v/>
      </c>
      <c r="Z1324" s="25">
        <f>IF(AND(P1324=W1324,Q1324=X1324),1,0)</f>
        <v>1</v>
      </c>
      <c r="AA1324" s="25" t="str">
        <f>IF(Z1324=0,"",IF(ISBLANK(VLOOKUP(A1324,Database!A:AA,22,FALSE)),"",VLOOKUP(A1324,Database!A:AA,22,FALSE)))</f>
        <v>Exact</v>
      </c>
      <c r="AB1324" s="25">
        <f ca="1">IFERROR(IF(AND(Y1324&lt;&gt;"",OR(V1324="Terminé",V1324="En cours")),VLOOKUP(AA1324,Setup_ScoreExactBonus!A:D,4,FALSE),0),0)</f>
        <v>0</v>
      </c>
      <c r="AC1324" s="31" t="str">
        <f ca="1">IF(Y1324&lt;&gt;"", Y1324 + IF(Z1324=1,AB1324, 0), "")</f>
        <v/>
      </c>
      <c r="AD1324" s="31">
        <f ca="1">SUMIFS(AC$2:AC1324,D$2:D1324,D1324)*IF(R1324=0,1,2)</f>
        <v>0</v>
      </c>
    </row>
    <row r="1325" spans="1:30" x14ac:dyDescent="0.35">
      <c r="A1325" s="31">
        <f>IF(ISBLANK(B1325),"",COUNTIF(B$2:B1325,B1325))-1</f>
        <v>33</v>
      </c>
      <c r="B1325" s="31">
        <v>37</v>
      </c>
      <c r="C1325" s="10">
        <f>VLOOKUP($A1325,Database!$A:$Y,7,FALSE)</f>
        <v>46193.791666666664</v>
      </c>
      <c r="D1325" s="31" t="str">
        <f>VLOOKUP(Pronostics!$B1325,Setup_MPP!$A:$G,3,FALSE)</f>
        <v>Joueur37</v>
      </c>
      <c r="E1325" s="31" t="str">
        <f>VLOOKUP(Pronostics!$B1325,Setup_MPP!$A:$G,2,FALSE)</f>
        <v>Joueur37</v>
      </c>
      <c r="F1325" s="31" t="str">
        <f>VLOOKUP($B1325,Setup_MPP!$A:$E,4,FALSE)</f>
        <v>#D5D5D5</v>
      </c>
      <c r="G1325" s="31" t="str">
        <f>VLOOKUP($B1325,Setup_MPP!$A:$E,5,FALSE)</f>
        <v>#727272</v>
      </c>
      <c r="H1325" s="31" t="str">
        <f>IFERROR(IF(AND(A1325&gt;=1,A1325&lt;=104),VLOOKUP($A1325,Location!$A:$J,6,FALSE),IF(A1325=0,"Avant l'ouverture",IF(OR(A1325=105,A1325=106),"Bonus"))),"")</f>
        <v>Tour 2</v>
      </c>
      <c r="I1325" s="31" t="str">
        <f>IF(LEFT(H1325,4)="Tour",VLOOKUP(A1325,Database!$A:$C,3,FALSE),"")</f>
        <v>F</v>
      </c>
      <c r="J1325" s="31" t="str">
        <f>VLOOKUP($A1325,Location!$A:$J,7,FALSE)</f>
        <v>Pays-Bas</v>
      </c>
      <c r="K1325" s="31" t="str">
        <f>IFERROR(VLOOKUP(J1325,Setup_Team!$B:$C,2,FALSE), "TDB")</f>
        <v>NLD</v>
      </c>
      <c r="L1325" s="31" t="str">
        <f>VLOOKUP($A1325,Location!$A:$J,8,FALSE)</f>
        <v>Suède</v>
      </c>
      <c r="M1325" s="31" t="str">
        <f>IFERROR(VLOOKUP(L1325,Setup_Team!$B:$C,2,FALSE), "TDB")</f>
        <v>SEN</v>
      </c>
      <c r="N1325" s="31" t="str">
        <f>VLOOKUP($A1325,Location!$A:$J,9,FALSE)</f>
        <v>Houston, Texas</v>
      </c>
      <c r="O1325" s="31" t="str">
        <f>VLOOKUP($A1325,Location!$A:$J,10,FALSE)</f>
        <v>NRG Stadium</v>
      </c>
      <c r="R1325" s="31">
        <v>0</v>
      </c>
      <c r="S1325" s="25">
        <f>VLOOKUP($A1325,Database!$A:$Y,10,FALSE)</f>
        <v>67</v>
      </c>
      <c r="T1325" s="25">
        <f>VLOOKUP($A1325,Database!$A:$Y,11,FALSE)</f>
        <v>122</v>
      </c>
      <c r="U1325" s="25">
        <f>VLOOKUP($A1325,Database!$A:$Y,12,FALSE)</f>
        <v>131</v>
      </c>
      <c r="V1325" s="25" t="str">
        <f>VLOOKUP(A1325,Database!A:M,13,FALSE)</f>
        <v>À venir</v>
      </c>
      <c r="W1325" s="25" t="str">
        <f>VLOOKUP($A1325,Database!$A:$Y,20,FALSE)</f>
        <v/>
      </c>
      <c r="X1325" s="25" t="str">
        <f>VLOOKUP($A1325,Database!$A:$Y,21,FALSE)</f>
        <v/>
      </c>
      <c r="Y1325" s="25" t="str">
        <f ca="1">IF(C1325&lt;NOW(),IF(AND(P1325&gt;Q1325,W1325&gt;X1325),S1325,IF(AND(P1325=Q1325,W1325=X1325),T1325,IF(AND(P1325&lt;Q1325,W1325&lt;X1325),U1325,0))),"")</f>
        <v/>
      </c>
      <c r="Z1325" s="25">
        <f>IF(AND(P1325=W1325,Q1325=X1325),1,0)</f>
        <v>1</v>
      </c>
      <c r="AA1325" s="25" t="str">
        <f>IF(Z1325=0,"",IF(ISBLANK(VLOOKUP(A1325,Database!A:AA,22,FALSE)),"",VLOOKUP(A1325,Database!A:AA,22,FALSE)))</f>
        <v>Exact</v>
      </c>
      <c r="AB1325" s="25">
        <f ca="1">IFERROR(IF(AND(Y1325&lt;&gt;"",OR(V1325="Terminé",V1325="En cours")),VLOOKUP(AA1325,Setup_ScoreExactBonus!A:D,4,FALSE),0),0)</f>
        <v>0</v>
      </c>
      <c r="AC1325" s="31" t="str">
        <f ca="1">IF(Y1325&lt;&gt;"", Y1325 + IF(Z1325=1,AB1325, 0), "")</f>
        <v/>
      </c>
      <c r="AD1325" s="31">
        <f ca="1">SUMIFS(AC$2:AC1325,D$2:D1325,D1325)*IF(R1325=0,1,2)</f>
        <v>0</v>
      </c>
    </row>
    <row r="1326" spans="1:30" x14ac:dyDescent="0.35">
      <c r="A1326" s="31">
        <f>IF(ISBLANK(B1326),"",COUNTIF(B$2:B1326,B1326))-1</f>
        <v>33</v>
      </c>
      <c r="B1326" s="31">
        <v>38</v>
      </c>
      <c r="C1326" s="10">
        <f>VLOOKUP($A1326,Database!$A:$Y,7,FALSE)</f>
        <v>46193.791666666664</v>
      </c>
      <c r="D1326" s="31" t="str">
        <f>VLOOKUP(Pronostics!$B1326,Setup_MPP!$A:$G,3,FALSE)</f>
        <v>Joueur38</v>
      </c>
      <c r="E1326" s="31" t="str">
        <f>VLOOKUP(Pronostics!$B1326,Setup_MPP!$A:$G,2,FALSE)</f>
        <v>Joueur38</v>
      </c>
      <c r="F1326" s="31" t="str">
        <f>VLOOKUP($B1326,Setup_MPP!$A:$E,4,FALSE)</f>
        <v>#D5D5D5</v>
      </c>
      <c r="G1326" s="31" t="str">
        <f>VLOOKUP($B1326,Setup_MPP!$A:$E,5,FALSE)</f>
        <v>#727272</v>
      </c>
      <c r="H1326" s="31" t="str">
        <f>IFERROR(IF(AND(A1326&gt;=1,A1326&lt;=104),VLOOKUP($A1326,Location!$A:$J,6,FALSE),IF(A1326=0,"Avant l'ouverture",IF(OR(A1326=105,A1326=106),"Bonus"))),"")</f>
        <v>Tour 2</v>
      </c>
      <c r="I1326" s="31" t="str">
        <f>IF(LEFT(H1326,4)="Tour",VLOOKUP(A1326,Database!$A:$C,3,FALSE),"")</f>
        <v>F</v>
      </c>
      <c r="J1326" s="31" t="str">
        <f>VLOOKUP($A1326,Location!$A:$J,7,FALSE)</f>
        <v>Pays-Bas</v>
      </c>
      <c r="K1326" s="31" t="str">
        <f>IFERROR(VLOOKUP(J1326,Setup_Team!$B:$C,2,FALSE), "TDB")</f>
        <v>NLD</v>
      </c>
      <c r="L1326" s="31" t="str">
        <f>VLOOKUP($A1326,Location!$A:$J,8,FALSE)</f>
        <v>Suède</v>
      </c>
      <c r="M1326" s="31" t="str">
        <f>IFERROR(VLOOKUP(L1326,Setup_Team!$B:$C,2,FALSE), "TDB")</f>
        <v>SEN</v>
      </c>
      <c r="N1326" s="31" t="str">
        <f>VLOOKUP($A1326,Location!$A:$J,9,FALSE)</f>
        <v>Houston, Texas</v>
      </c>
      <c r="O1326" s="31" t="str">
        <f>VLOOKUP($A1326,Location!$A:$J,10,FALSE)</f>
        <v>NRG Stadium</v>
      </c>
      <c r="R1326" s="31">
        <v>0</v>
      </c>
      <c r="S1326" s="25">
        <f>VLOOKUP($A1326,Database!$A:$Y,10,FALSE)</f>
        <v>67</v>
      </c>
      <c r="T1326" s="25">
        <f>VLOOKUP($A1326,Database!$A:$Y,11,FALSE)</f>
        <v>122</v>
      </c>
      <c r="U1326" s="25">
        <f>VLOOKUP($A1326,Database!$A:$Y,12,FALSE)</f>
        <v>131</v>
      </c>
      <c r="V1326" s="25" t="str">
        <f>VLOOKUP(A1326,Database!A:M,13,FALSE)</f>
        <v>À venir</v>
      </c>
      <c r="W1326" s="25" t="str">
        <f>VLOOKUP($A1326,Database!$A:$Y,20,FALSE)</f>
        <v/>
      </c>
      <c r="X1326" s="25" t="str">
        <f>VLOOKUP($A1326,Database!$A:$Y,21,FALSE)</f>
        <v/>
      </c>
      <c r="Y1326" s="25" t="str">
        <f ca="1">IF(C1326&lt;NOW(),IF(AND(P1326&gt;Q1326,W1326&gt;X1326),S1326,IF(AND(P1326=Q1326,W1326=X1326),T1326,IF(AND(P1326&lt;Q1326,W1326&lt;X1326),U1326,0))),"")</f>
        <v/>
      </c>
      <c r="Z1326" s="25">
        <f>IF(AND(P1326=W1326,Q1326=X1326),1,0)</f>
        <v>1</v>
      </c>
      <c r="AA1326" s="25" t="str">
        <f>IF(Z1326=0,"",IF(ISBLANK(VLOOKUP(A1326,Database!A:AA,22,FALSE)),"",VLOOKUP(A1326,Database!A:AA,22,FALSE)))</f>
        <v>Exact</v>
      </c>
      <c r="AB1326" s="25">
        <f ca="1">IFERROR(IF(AND(Y1326&lt;&gt;"",OR(V1326="Terminé",V1326="En cours")),VLOOKUP(AA1326,Setup_ScoreExactBonus!A:D,4,FALSE),0),0)</f>
        <v>0</v>
      </c>
      <c r="AC1326" s="31" t="str">
        <f ca="1">IF(Y1326&lt;&gt;"", Y1326 + IF(Z1326=1,AB1326, 0), "")</f>
        <v/>
      </c>
      <c r="AD1326" s="31">
        <f ca="1">SUMIFS(AC$2:AC1326,D$2:D1326,D1326)*IF(R1326=0,1,2)</f>
        <v>0</v>
      </c>
    </row>
    <row r="1327" spans="1:30" x14ac:dyDescent="0.35">
      <c r="A1327" s="31">
        <f>IF(ISBLANK(B1327),"",COUNTIF(B$2:B1327,B1327))-1</f>
        <v>33</v>
      </c>
      <c r="B1327" s="31">
        <v>39</v>
      </c>
      <c r="C1327" s="10">
        <f>VLOOKUP($A1327,Database!$A:$Y,7,FALSE)</f>
        <v>46193.791666666664</v>
      </c>
      <c r="D1327" s="31" t="str">
        <f>VLOOKUP(Pronostics!$B1327,Setup_MPP!$A:$G,3,FALSE)</f>
        <v>Joueur39</v>
      </c>
      <c r="E1327" s="31" t="str">
        <f>VLOOKUP(Pronostics!$B1327,Setup_MPP!$A:$G,2,FALSE)</f>
        <v>Joueur39</v>
      </c>
      <c r="F1327" s="31" t="str">
        <f>VLOOKUP($B1327,Setup_MPP!$A:$E,4,FALSE)</f>
        <v>#D5D5D5</v>
      </c>
      <c r="G1327" s="31" t="str">
        <f>VLOOKUP($B1327,Setup_MPP!$A:$E,5,FALSE)</f>
        <v>#727272</v>
      </c>
      <c r="H1327" s="31" t="str">
        <f>IFERROR(IF(AND(A1327&gt;=1,A1327&lt;=104),VLOOKUP($A1327,Location!$A:$J,6,FALSE),IF(A1327=0,"Avant l'ouverture",IF(OR(A1327=105,A1327=106),"Bonus"))),"")</f>
        <v>Tour 2</v>
      </c>
      <c r="I1327" s="31" t="str">
        <f>IF(LEFT(H1327,4)="Tour",VLOOKUP(A1327,Database!$A:$C,3,FALSE),"")</f>
        <v>F</v>
      </c>
      <c r="J1327" s="31" t="str">
        <f>VLOOKUP($A1327,Location!$A:$J,7,FALSE)</f>
        <v>Pays-Bas</v>
      </c>
      <c r="K1327" s="31" t="str">
        <f>IFERROR(VLOOKUP(J1327,Setup_Team!$B:$C,2,FALSE), "TDB")</f>
        <v>NLD</v>
      </c>
      <c r="L1327" s="31" t="str">
        <f>VLOOKUP($A1327,Location!$A:$J,8,FALSE)</f>
        <v>Suède</v>
      </c>
      <c r="M1327" s="31" t="str">
        <f>IFERROR(VLOOKUP(L1327,Setup_Team!$B:$C,2,FALSE), "TDB")</f>
        <v>SEN</v>
      </c>
      <c r="N1327" s="31" t="str">
        <f>VLOOKUP($A1327,Location!$A:$J,9,FALSE)</f>
        <v>Houston, Texas</v>
      </c>
      <c r="O1327" s="31" t="str">
        <f>VLOOKUP($A1327,Location!$A:$J,10,FALSE)</f>
        <v>NRG Stadium</v>
      </c>
      <c r="R1327" s="31">
        <v>0</v>
      </c>
      <c r="S1327" s="25">
        <f>VLOOKUP($A1327,Database!$A:$Y,10,FALSE)</f>
        <v>67</v>
      </c>
      <c r="T1327" s="25">
        <f>VLOOKUP($A1327,Database!$A:$Y,11,FALSE)</f>
        <v>122</v>
      </c>
      <c r="U1327" s="25">
        <f>VLOOKUP($A1327,Database!$A:$Y,12,FALSE)</f>
        <v>131</v>
      </c>
      <c r="V1327" s="25" t="str">
        <f>VLOOKUP(A1327,Database!A:M,13,FALSE)</f>
        <v>À venir</v>
      </c>
      <c r="W1327" s="25" t="str">
        <f>VLOOKUP($A1327,Database!$A:$Y,20,FALSE)</f>
        <v/>
      </c>
      <c r="X1327" s="25" t="str">
        <f>VLOOKUP($A1327,Database!$A:$Y,21,FALSE)</f>
        <v/>
      </c>
      <c r="Y1327" s="25" t="str">
        <f ca="1">IF(C1327&lt;NOW(),IF(AND(P1327&gt;Q1327,W1327&gt;X1327),S1327,IF(AND(P1327=Q1327,W1327=X1327),T1327,IF(AND(P1327&lt;Q1327,W1327&lt;X1327),U1327,0))),"")</f>
        <v/>
      </c>
      <c r="Z1327" s="25">
        <f>IF(AND(P1327=W1327,Q1327=X1327),1,0)</f>
        <v>1</v>
      </c>
      <c r="AA1327" s="25" t="str">
        <f>IF(Z1327=0,"",IF(ISBLANK(VLOOKUP(A1327,Database!A:AA,22,FALSE)),"",VLOOKUP(A1327,Database!A:AA,22,FALSE)))</f>
        <v>Exact</v>
      </c>
      <c r="AB1327" s="25">
        <f ca="1">IFERROR(IF(AND(Y1327&lt;&gt;"",OR(V1327="Terminé",V1327="En cours")),VLOOKUP(AA1327,Setup_ScoreExactBonus!A:D,4,FALSE),0),0)</f>
        <v>0</v>
      </c>
      <c r="AC1327" s="31" t="str">
        <f ca="1">IF(Y1327&lt;&gt;"", Y1327 + IF(Z1327=1,AB1327, 0), "")</f>
        <v/>
      </c>
      <c r="AD1327" s="31">
        <f ca="1">SUMIFS(AC$2:AC1327,D$2:D1327,D1327)*IF(R1327=0,1,2)</f>
        <v>0</v>
      </c>
    </row>
    <row r="1328" spans="1:30" x14ac:dyDescent="0.35">
      <c r="A1328" s="31">
        <f>IF(ISBLANK(B1328),"",COUNTIF(B$2:B1328,B1328))-1</f>
        <v>34</v>
      </c>
      <c r="B1328" s="31">
        <v>1</v>
      </c>
      <c r="C1328" s="10">
        <f>VLOOKUP($A1328,Database!$A:$Y,7,FALSE)</f>
        <v>46193.916666666664</v>
      </c>
      <c r="D1328" s="31" t="str">
        <f>VLOOKUP(Pronostics!$B1328,Setup_MPP!$A:$G,3,FALSE)</f>
        <v>_Nicolas_LM_</v>
      </c>
      <c r="E1328" s="31" t="str">
        <f>VLOOKUP(Pronostics!$B1328,Setup_MPP!$A:$G,2,FALSE)</f>
        <v>Nicolas LE MOUEL</v>
      </c>
      <c r="F1328" s="31" t="str">
        <f>VLOOKUP($B1328,Setup_MPP!$A:$E,4,FALSE)</f>
        <v>#F7C79D</v>
      </c>
      <c r="G1328" s="31" t="str">
        <f>VLOOKUP($B1328,Setup_MPP!$A:$E,5,FALSE)</f>
        <v>#FFBE85</v>
      </c>
      <c r="H1328" s="31" t="str">
        <f>IFERROR(IF(AND(A1328&gt;=1,A1328&lt;=104),VLOOKUP($A1328,Location!$A:$J,6,FALSE),IF(A1328=0,"Avant l'ouverture",IF(OR(A1328=105,A1328=106),"Bonus"))),"")</f>
        <v>Tour 2</v>
      </c>
      <c r="I1328" s="31" t="str">
        <f>IF(LEFT(H1328,4)="Tour",VLOOKUP(A1328,Database!$A:$C,3,FALSE),"")</f>
        <v>E</v>
      </c>
      <c r="J1328" s="31" t="str">
        <f>VLOOKUP($A1328,Location!$A:$J,7,FALSE)</f>
        <v>Allemagne</v>
      </c>
      <c r="K1328" s="31" t="str">
        <f>IFERROR(VLOOKUP(J1328,Setup_Team!$B:$C,2,FALSE), "TDB")</f>
        <v>DEU</v>
      </c>
      <c r="L1328" s="31" t="str">
        <f>VLOOKUP($A1328,Location!$A:$J,8,FALSE)</f>
        <v>Côte d'Ivoire</v>
      </c>
      <c r="M1328" s="31" t="str">
        <f>IFERROR(VLOOKUP(L1328,Setup_Team!$B:$C,2,FALSE), "TDB")</f>
        <v>CIV</v>
      </c>
      <c r="N1328" s="31" t="str">
        <f>VLOOKUP($A1328,Location!$A:$J,9,FALSE)</f>
        <v>Toronto</v>
      </c>
      <c r="O1328" s="31" t="str">
        <f>VLOOKUP($A1328,Location!$A:$J,10,FALSE)</f>
        <v>BMO Field</v>
      </c>
      <c r="P1328" s="44"/>
      <c r="Q1328" s="44"/>
      <c r="R1328" s="31">
        <v>0</v>
      </c>
      <c r="S1328" s="25">
        <f>VLOOKUP($A1328,Database!$A:$Y,10,FALSE)</f>
        <v>38</v>
      </c>
      <c r="T1328" s="25">
        <f>VLOOKUP($A1328,Database!$A:$Y,11,FALSE)</f>
        <v>137</v>
      </c>
      <c r="U1328" s="25">
        <f>VLOOKUP($A1328,Database!$A:$Y,12,FALSE)</f>
        <v>164</v>
      </c>
      <c r="V1328" s="25" t="str">
        <f>VLOOKUP(A1328,Database!A:M,13,FALSE)</f>
        <v>À venir</v>
      </c>
      <c r="W1328" s="25" t="str">
        <f>VLOOKUP($A1328,Database!$A:$Y,20,FALSE)</f>
        <v/>
      </c>
      <c r="X1328" s="25" t="str">
        <f>VLOOKUP($A1328,Database!$A:$Y,21,FALSE)</f>
        <v/>
      </c>
      <c r="Y1328" s="25" t="str">
        <f ca="1">IF(C1328&lt;NOW(),IF(AND(P1328&gt;Q1328,W1328&gt;X1328),S1328,IF(AND(P1328=Q1328,W1328=X1328),T1328,IF(AND(P1328&lt;Q1328,W1328&lt;X1328),U1328,0))),"")</f>
        <v/>
      </c>
      <c r="Z1328" s="25">
        <f>IF(AND(P1328=W1328,Q1328=X1328),1,0)</f>
        <v>1</v>
      </c>
      <c r="AA1328" s="25" t="str">
        <f>IF(Z1328=0,"",IF(ISBLANK(VLOOKUP(A1328,Database!A:AA,22,FALSE)),"",VLOOKUP(A1328,Database!A:AA,22,FALSE)))</f>
        <v>Exact</v>
      </c>
      <c r="AB1328" s="25">
        <f ca="1">IFERROR(IF(AND(Y1328&lt;&gt;"",OR(V1328="Terminé",V1328="En cours")),VLOOKUP(AA1328,Setup_ScoreExactBonus!A:D,4,FALSE),0),0)</f>
        <v>0</v>
      </c>
      <c r="AC1328" s="31" t="str">
        <f ca="1">IF(Y1328&lt;&gt;"", Y1328 + IF(Z1328=1,AB1328, 0), "")</f>
        <v/>
      </c>
      <c r="AD1328" s="31">
        <f ca="1">SUMIFS(AC$2:AC1328,D$2:D1328,D1328)*IF(R1328=0,1,2)</f>
        <v>0</v>
      </c>
    </row>
    <row r="1329" spans="1:30" x14ac:dyDescent="0.35">
      <c r="A1329" s="31">
        <f>IF(ISBLANK(B1329),"",COUNTIF(B$2:B1329,B1329))-1</f>
        <v>34</v>
      </c>
      <c r="B1329" s="31">
        <v>2</v>
      </c>
      <c r="C1329" s="10">
        <f>VLOOKUP($A1329,Database!$A:$Y,7,FALSE)</f>
        <v>46193.916666666664</v>
      </c>
      <c r="D1329" s="31" t="str">
        <f>VLOOKUP(Pronostics!$B1329,Setup_MPP!$A:$G,3,FALSE)</f>
        <v>leaelaz</v>
      </c>
      <c r="E1329" s="31" t="str">
        <f>VLOOKUP(Pronostics!$B1329,Setup_MPP!$A:$G,2,FALSE)</f>
        <v>Léa EL ASERY</v>
      </c>
      <c r="F1329" s="31" t="str">
        <f>VLOOKUP($B1329,Setup_MPP!$A:$E,4,FALSE)</f>
        <v>#FFBEBE</v>
      </c>
      <c r="G1329" s="31" t="str">
        <f>VLOOKUP($B1329,Setup_MPP!$A:$E,5,FALSE)</f>
        <v>#DF6868</v>
      </c>
      <c r="H1329" s="31" t="str">
        <f>IFERROR(IF(AND(A1329&gt;=1,A1329&lt;=104),VLOOKUP($A1329,Location!$A:$J,6,FALSE),IF(A1329=0,"Avant l'ouverture",IF(OR(A1329=105,A1329=106),"Bonus"))),"")</f>
        <v>Tour 2</v>
      </c>
      <c r="I1329" s="31" t="str">
        <f>IF(LEFT(H1329,4)="Tour",VLOOKUP(A1329,Database!$A:$C,3,FALSE),"")</f>
        <v>E</v>
      </c>
      <c r="J1329" s="31" t="str">
        <f>VLOOKUP($A1329,Location!$A:$J,7,FALSE)</f>
        <v>Allemagne</v>
      </c>
      <c r="K1329" s="31" t="str">
        <f>IFERROR(VLOOKUP(J1329,Setup_Team!$B:$C,2,FALSE), "TDB")</f>
        <v>DEU</v>
      </c>
      <c r="L1329" s="31" t="str">
        <f>VLOOKUP($A1329,Location!$A:$J,8,FALSE)</f>
        <v>Côte d'Ivoire</v>
      </c>
      <c r="M1329" s="31" t="str">
        <f>IFERROR(VLOOKUP(L1329,Setup_Team!$B:$C,2,FALSE), "TDB")</f>
        <v>CIV</v>
      </c>
      <c r="N1329" s="31" t="str">
        <f>VLOOKUP($A1329,Location!$A:$J,9,FALSE)</f>
        <v>Toronto</v>
      </c>
      <c r="O1329" s="31" t="str">
        <f>VLOOKUP($A1329,Location!$A:$J,10,FALSE)</f>
        <v>BMO Field</v>
      </c>
      <c r="R1329" s="31">
        <v>0</v>
      </c>
      <c r="S1329" s="25">
        <f>VLOOKUP($A1329,Database!$A:$Y,10,FALSE)</f>
        <v>38</v>
      </c>
      <c r="T1329" s="25">
        <f>VLOOKUP($A1329,Database!$A:$Y,11,FALSE)</f>
        <v>137</v>
      </c>
      <c r="U1329" s="25">
        <f>VLOOKUP($A1329,Database!$A:$Y,12,FALSE)</f>
        <v>164</v>
      </c>
      <c r="V1329" s="25" t="str">
        <f>VLOOKUP(A1329,Database!A:M,13,FALSE)</f>
        <v>À venir</v>
      </c>
      <c r="W1329" s="25" t="str">
        <f>VLOOKUP($A1329,Database!$A:$Y,20,FALSE)</f>
        <v/>
      </c>
      <c r="X1329" s="25" t="str">
        <f>VLOOKUP($A1329,Database!$A:$Y,21,FALSE)</f>
        <v/>
      </c>
      <c r="Y1329" s="25" t="str">
        <f ca="1">IF(C1329&lt;NOW(),IF(AND(P1329&gt;Q1329,W1329&gt;X1329),S1329,IF(AND(P1329=Q1329,W1329=X1329),T1329,IF(AND(P1329&lt;Q1329,W1329&lt;X1329),U1329,0))),"")</f>
        <v/>
      </c>
      <c r="Z1329" s="25">
        <f>IF(AND(P1329=W1329,Q1329=X1329),1,0)</f>
        <v>1</v>
      </c>
      <c r="AA1329" s="25" t="str">
        <f>IF(Z1329=0,"",IF(ISBLANK(VLOOKUP(A1329,Database!A:AA,22,FALSE)),"",VLOOKUP(A1329,Database!A:AA,22,FALSE)))</f>
        <v>Exact</v>
      </c>
      <c r="AB1329" s="25">
        <f ca="1">IFERROR(IF(AND(Y1329&lt;&gt;"",OR(V1329="Terminé",V1329="En cours")),VLOOKUP(AA1329,Setup_ScoreExactBonus!A:D,4,FALSE),0),0)</f>
        <v>0</v>
      </c>
      <c r="AC1329" s="31" t="str">
        <f ca="1">IF(Y1329&lt;&gt;"", Y1329 + IF(Z1329=1,AB1329, 0), "")</f>
        <v/>
      </c>
      <c r="AD1329" s="31">
        <f ca="1">SUMIFS(AC$2:AC1329,D$2:D1329,D1329)*IF(R1329=0,1,2)</f>
        <v>0</v>
      </c>
    </row>
    <row r="1330" spans="1:30" x14ac:dyDescent="0.35">
      <c r="A1330" s="31">
        <f>IF(ISBLANK(B1330),"",COUNTIF(B$2:B1330,B1330))-1</f>
        <v>34</v>
      </c>
      <c r="B1330" s="31">
        <v>3</v>
      </c>
      <c r="C1330" s="10">
        <f>VLOOKUP($A1330,Database!$A:$Y,7,FALSE)</f>
        <v>46193.916666666664</v>
      </c>
      <c r="D1330" s="31" t="str">
        <f>VLOOKUP(Pronostics!$B1330,Setup_MPP!$A:$G,3,FALSE)</f>
        <v>PasMetalleux</v>
      </c>
      <c r="E1330" s="31" t="str">
        <f>VLOOKUP(Pronostics!$B1330,Setup_MPP!$A:$G,2,FALSE)</f>
        <v>Elwenn JOUBREL</v>
      </c>
      <c r="F1330" s="31" t="str">
        <f>VLOOKUP($B1330,Setup_MPP!$A:$E,4,FALSE)</f>
        <v>#F5C7FC</v>
      </c>
      <c r="G1330" s="31" t="str">
        <f>VLOOKUP($B1330,Setup_MPP!$A:$E,5,FALSE)</f>
        <v>#C489CF</v>
      </c>
      <c r="H1330" s="31" t="str">
        <f>IFERROR(IF(AND(A1330&gt;=1,A1330&lt;=104),VLOOKUP($A1330,Location!$A:$J,6,FALSE),IF(A1330=0,"Avant l'ouverture",IF(OR(A1330=105,A1330=106),"Bonus"))),"")</f>
        <v>Tour 2</v>
      </c>
      <c r="I1330" s="31" t="str">
        <f>IF(LEFT(H1330,4)="Tour",VLOOKUP(A1330,Database!$A:$C,3,FALSE),"")</f>
        <v>E</v>
      </c>
      <c r="J1330" s="31" t="str">
        <f>VLOOKUP($A1330,Location!$A:$J,7,FALSE)</f>
        <v>Allemagne</v>
      </c>
      <c r="K1330" s="31" t="str">
        <f>IFERROR(VLOOKUP(J1330,Setup_Team!$B:$C,2,FALSE), "TDB")</f>
        <v>DEU</v>
      </c>
      <c r="L1330" s="31" t="str">
        <f>VLOOKUP($A1330,Location!$A:$J,8,FALSE)</f>
        <v>Côte d'Ivoire</v>
      </c>
      <c r="M1330" s="31" t="str">
        <f>IFERROR(VLOOKUP(L1330,Setup_Team!$B:$C,2,FALSE), "TDB")</f>
        <v>CIV</v>
      </c>
      <c r="N1330" s="31" t="str">
        <f>VLOOKUP($A1330,Location!$A:$J,9,FALSE)</f>
        <v>Toronto</v>
      </c>
      <c r="O1330" s="31" t="str">
        <f>VLOOKUP($A1330,Location!$A:$J,10,FALSE)</f>
        <v>BMO Field</v>
      </c>
      <c r="R1330" s="31">
        <v>0</v>
      </c>
      <c r="S1330" s="25">
        <f>VLOOKUP($A1330,Database!$A:$Y,10,FALSE)</f>
        <v>38</v>
      </c>
      <c r="T1330" s="25">
        <f>VLOOKUP($A1330,Database!$A:$Y,11,FALSE)</f>
        <v>137</v>
      </c>
      <c r="U1330" s="25">
        <f>VLOOKUP($A1330,Database!$A:$Y,12,FALSE)</f>
        <v>164</v>
      </c>
      <c r="V1330" s="25" t="str">
        <f>VLOOKUP(A1330,Database!A:M,13,FALSE)</f>
        <v>À venir</v>
      </c>
      <c r="W1330" s="25" t="str">
        <f>VLOOKUP($A1330,Database!$A:$Y,20,FALSE)</f>
        <v/>
      </c>
      <c r="X1330" s="25" t="str">
        <f>VLOOKUP($A1330,Database!$A:$Y,21,FALSE)</f>
        <v/>
      </c>
      <c r="Y1330" s="25" t="str">
        <f ca="1">IF(C1330&lt;NOW(),IF(AND(P1330&gt;Q1330,W1330&gt;X1330),S1330,IF(AND(P1330=Q1330,W1330=X1330),T1330,IF(AND(P1330&lt;Q1330,W1330&lt;X1330),U1330,0))),"")</f>
        <v/>
      </c>
      <c r="Z1330" s="25">
        <f>IF(AND(P1330=W1330,Q1330=X1330),1,0)</f>
        <v>1</v>
      </c>
      <c r="AA1330" s="25" t="str">
        <f>IF(Z1330=0,"",IF(ISBLANK(VLOOKUP(A1330,Database!A:AA,22,FALSE)),"",VLOOKUP(A1330,Database!A:AA,22,FALSE)))</f>
        <v>Exact</v>
      </c>
      <c r="AB1330" s="25">
        <f ca="1">IFERROR(IF(AND(Y1330&lt;&gt;"",OR(V1330="Terminé",V1330="En cours")),VLOOKUP(AA1330,Setup_ScoreExactBonus!A:D,4,FALSE),0),0)</f>
        <v>0</v>
      </c>
      <c r="AC1330" s="31" t="str">
        <f ca="1">IF(Y1330&lt;&gt;"", Y1330 + IF(Z1330=1,AB1330, 0), "")</f>
        <v/>
      </c>
      <c r="AD1330" s="31">
        <f ca="1">SUMIFS(AC$2:AC1330,D$2:D1330,D1330)*IF(R1330=0,1,2)</f>
        <v>0</v>
      </c>
    </row>
    <row r="1331" spans="1:30" x14ac:dyDescent="0.35">
      <c r="A1331" s="31">
        <f>IF(ISBLANK(B1331),"",COUNTIF(B$2:B1331,B1331))-1</f>
        <v>34</v>
      </c>
      <c r="B1331" s="31">
        <v>4</v>
      </c>
      <c r="C1331" s="10">
        <f>VLOOKUP($A1331,Database!$A:$Y,7,FALSE)</f>
        <v>46193.916666666664</v>
      </c>
      <c r="D1331" s="31" t="str">
        <f>VLOOKUP(Pronostics!$B1331,Setup_MPP!$A:$G,3,FALSE)</f>
        <v>Popo444</v>
      </c>
      <c r="E1331" s="31" t="str">
        <f>VLOOKUP(Pronostics!$B1331,Setup_MPP!$A:$G,2,FALSE)</f>
        <v>Pauline OLIVIER</v>
      </c>
      <c r="F1331" s="31" t="str">
        <f>VLOOKUP($B1331,Setup_MPP!$A:$E,4,FALSE)</f>
        <v>#A5EA7F</v>
      </c>
      <c r="G1331" s="31" t="str">
        <f>VLOOKUP($B1331,Setup_MPP!$A:$E,5,FALSE)</f>
        <v>#80C65A</v>
      </c>
      <c r="H1331" s="31" t="str">
        <f>IFERROR(IF(AND(A1331&gt;=1,A1331&lt;=104),VLOOKUP($A1331,Location!$A:$J,6,FALSE),IF(A1331=0,"Avant l'ouverture",IF(OR(A1331=105,A1331=106),"Bonus"))),"")</f>
        <v>Tour 2</v>
      </c>
      <c r="I1331" s="31" t="str">
        <f>IF(LEFT(H1331,4)="Tour",VLOOKUP(A1331,Database!$A:$C,3,FALSE),"")</f>
        <v>E</v>
      </c>
      <c r="J1331" s="31" t="str">
        <f>VLOOKUP($A1331,Location!$A:$J,7,FALSE)</f>
        <v>Allemagne</v>
      </c>
      <c r="K1331" s="31" t="str">
        <f>IFERROR(VLOOKUP(J1331,Setup_Team!$B:$C,2,FALSE), "TDB")</f>
        <v>DEU</v>
      </c>
      <c r="L1331" s="31" t="str">
        <f>VLOOKUP($A1331,Location!$A:$J,8,FALSE)</f>
        <v>Côte d'Ivoire</v>
      </c>
      <c r="M1331" s="31" t="str">
        <f>IFERROR(VLOOKUP(L1331,Setup_Team!$B:$C,2,FALSE), "TDB")</f>
        <v>CIV</v>
      </c>
      <c r="N1331" s="31" t="str">
        <f>VLOOKUP($A1331,Location!$A:$J,9,FALSE)</f>
        <v>Toronto</v>
      </c>
      <c r="O1331" s="31" t="str">
        <f>VLOOKUP($A1331,Location!$A:$J,10,FALSE)</f>
        <v>BMO Field</v>
      </c>
      <c r="R1331" s="31">
        <v>0</v>
      </c>
      <c r="S1331" s="25">
        <f>VLOOKUP($A1331,Database!$A:$Y,10,FALSE)</f>
        <v>38</v>
      </c>
      <c r="T1331" s="25">
        <f>VLOOKUP($A1331,Database!$A:$Y,11,FALSE)</f>
        <v>137</v>
      </c>
      <c r="U1331" s="25">
        <f>VLOOKUP($A1331,Database!$A:$Y,12,FALSE)</f>
        <v>164</v>
      </c>
      <c r="V1331" s="25" t="str">
        <f>VLOOKUP(A1331,Database!A:M,13,FALSE)</f>
        <v>À venir</v>
      </c>
      <c r="W1331" s="25" t="str">
        <f>VLOOKUP($A1331,Database!$A:$Y,20,FALSE)</f>
        <v/>
      </c>
      <c r="X1331" s="25" t="str">
        <f>VLOOKUP($A1331,Database!$A:$Y,21,FALSE)</f>
        <v/>
      </c>
      <c r="Y1331" s="25" t="str">
        <f ca="1">IF(C1331&lt;NOW(),IF(AND(P1331&gt;Q1331,W1331&gt;X1331),S1331,IF(AND(P1331=Q1331,W1331=X1331),T1331,IF(AND(P1331&lt;Q1331,W1331&lt;X1331),U1331,0))),"")</f>
        <v/>
      </c>
      <c r="Z1331" s="25">
        <f>IF(AND(P1331=W1331,Q1331=X1331),1,0)</f>
        <v>1</v>
      </c>
      <c r="AA1331" s="25" t="str">
        <f>IF(Z1331=0,"",IF(ISBLANK(VLOOKUP(A1331,Database!A:AA,22,FALSE)),"",VLOOKUP(A1331,Database!A:AA,22,FALSE)))</f>
        <v>Exact</v>
      </c>
      <c r="AB1331" s="25">
        <f ca="1">IFERROR(IF(AND(Y1331&lt;&gt;"",OR(V1331="Terminé",V1331="En cours")),VLOOKUP(AA1331,Setup_ScoreExactBonus!A:D,4,FALSE),0),0)</f>
        <v>0</v>
      </c>
      <c r="AC1331" s="31" t="str">
        <f ca="1">IF(Y1331&lt;&gt;"", Y1331 + IF(Z1331=1,AB1331, 0), "")</f>
        <v/>
      </c>
      <c r="AD1331" s="31">
        <f ca="1">SUMIFS(AC$2:AC1331,D$2:D1331,D1331)*IF(R1331=0,1,2)</f>
        <v>0</v>
      </c>
    </row>
    <row r="1332" spans="1:30" x14ac:dyDescent="0.35">
      <c r="A1332" s="31">
        <f>IF(ISBLANK(B1332),"",COUNTIF(B$2:B1332,B1332))-1</f>
        <v>34</v>
      </c>
      <c r="B1332" s="31">
        <v>5</v>
      </c>
      <c r="C1332" s="10">
        <f>VLOOKUP($A1332,Database!$A:$Y,7,FALSE)</f>
        <v>46193.916666666664</v>
      </c>
      <c r="D1332" s="31" t="str">
        <f>VLOOKUP(Pronostics!$B1332,Setup_MPP!$A:$G,3,FALSE)</f>
        <v>_Jujul</v>
      </c>
      <c r="E1332" s="31" t="str">
        <f>VLOOKUP(Pronostics!$B1332,Setup_MPP!$A:$G,2,FALSE)</f>
        <v>Julie BOISSIERE</v>
      </c>
      <c r="F1332" s="31" t="str">
        <f>VLOOKUP($B1332,Setup_MPP!$A:$E,4,FALSE)</f>
        <v>#D890FF</v>
      </c>
      <c r="G1332" s="31" t="str">
        <f>VLOOKUP($B1332,Setup_MPP!$A:$E,5,FALSE)</f>
        <v>#B750EF</v>
      </c>
      <c r="H1332" s="31" t="str">
        <f>IFERROR(IF(AND(A1332&gt;=1,A1332&lt;=104),VLOOKUP($A1332,Location!$A:$J,6,FALSE),IF(A1332=0,"Avant l'ouverture",IF(OR(A1332=105,A1332=106),"Bonus"))),"")</f>
        <v>Tour 2</v>
      </c>
      <c r="I1332" s="31" t="str">
        <f>IF(LEFT(H1332,4)="Tour",VLOOKUP(A1332,Database!$A:$C,3,FALSE),"")</f>
        <v>E</v>
      </c>
      <c r="J1332" s="31" t="str">
        <f>VLOOKUP($A1332,Location!$A:$J,7,FALSE)</f>
        <v>Allemagne</v>
      </c>
      <c r="K1332" s="31" t="str">
        <f>IFERROR(VLOOKUP(J1332,Setup_Team!$B:$C,2,FALSE), "TDB")</f>
        <v>DEU</v>
      </c>
      <c r="L1332" s="31" t="str">
        <f>VLOOKUP($A1332,Location!$A:$J,8,FALSE)</f>
        <v>Côte d'Ivoire</v>
      </c>
      <c r="M1332" s="31" t="str">
        <f>IFERROR(VLOOKUP(L1332,Setup_Team!$B:$C,2,FALSE), "TDB")</f>
        <v>CIV</v>
      </c>
      <c r="N1332" s="31" t="str">
        <f>VLOOKUP($A1332,Location!$A:$J,9,FALSE)</f>
        <v>Toronto</v>
      </c>
      <c r="O1332" s="31" t="str">
        <f>VLOOKUP($A1332,Location!$A:$J,10,FALSE)</f>
        <v>BMO Field</v>
      </c>
      <c r="R1332" s="31">
        <v>0</v>
      </c>
      <c r="S1332" s="25">
        <f>VLOOKUP($A1332,Database!$A:$Y,10,FALSE)</f>
        <v>38</v>
      </c>
      <c r="T1332" s="25">
        <f>VLOOKUP($A1332,Database!$A:$Y,11,FALSE)</f>
        <v>137</v>
      </c>
      <c r="U1332" s="25">
        <f>VLOOKUP($A1332,Database!$A:$Y,12,FALSE)</f>
        <v>164</v>
      </c>
      <c r="V1332" s="25" t="str">
        <f>VLOOKUP(A1332,Database!A:M,13,FALSE)</f>
        <v>À venir</v>
      </c>
      <c r="W1332" s="25" t="str">
        <f>VLOOKUP($A1332,Database!$A:$Y,20,FALSE)</f>
        <v/>
      </c>
      <c r="X1332" s="25" t="str">
        <f>VLOOKUP($A1332,Database!$A:$Y,21,FALSE)</f>
        <v/>
      </c>
      <c r="Y1332" s="25" t="str">
        <f ca="1">IF(C1332&lt;NOW(),IF(AND(P1332&gt;Q1332,W1332&gt;X1332),S1332,IF(AND(P1332=Q1332,W1332=X1332),T1332,IF(AND(P1332&lt;Q1332,W1332&lt;X1332),U1332,0))),"")</f>
        <v/>
      </c>
      <c r="Z1332" s="25">
        <f>IF(AND(P1332=W1332,Q1332=X1332),1,0)</f>
        <v>1</v>
      </c>
      <c r="AA1332" s="25" t="str">
        <f>IF(Z1332=0,"",IF(ISBLANK(VLOOKUP(A1332,Database!A:AA,22,FALSE)),"",VLOOKUP(A1332,Database!A:AA,22,FALSE)))</f>
        <v>Exact</v>
      </c>
      <c r="AB1332" s="25">
        <f ca="1">IFERROR(IF(AND(Y1332&lt;&gt;"",OR(V1332="Terminé",V1332="En cours")),VLOOKUP(AA1332,Setup_ScoreExactBonus!A:D,4,FALSE),0),0)</f>
        <v>0</v>
      </c>
      <c r="AC1332" s="31" t="str">
        <f ca="1">IF(Y1332&lt;&gt;"", Y1332 + IF(Z1332=1,AB1332, 0), "")</f>
        <v/>
      </c>
      <c r="AD1332" s="31">
        <f ca="1">SUMIFS(AC$2:AC1332,D$2:D1332,D1332)*IF(R1332=0,1,2)</f>
        <v>0</v>
      </c>
    </row>
    <row r="1333" spans="1:30" x14ac:dyDescent="0.35">
      <c r="A1333" s="31">
        <f>IF(ISBLANK(B1333),"",COUNTIF(B$2:B1333,B1333))-1</f>
        <v>34</v>
      </c>
      <c r="B1333" s="31">
        <v>6</v>
      </c>
      <c r="C1333" s="10">
        <f>VLOOKUP($A1333,Database!$A:$Y,7,FALSE)</f>
        <v>46193.916666666664</v>
      </c>
      <c r="D1333" s="31" t="str">
        <f>VLOOKUP(Pronostics!$B1333,Setup_MPP!$A:$G,3,FALSE)</f>
        <v>Julay</v>
      </c>
      <c r="E1333" s="31" t="str">
        <f>VLOOKUP(Pronostics!$B1333,Setup_MPP!$A:$G,2,FALSE)</f>
        <v>Julie BOUCHARD</v>
      </c>
      <c r="F1333" s="31" t="str">
        <f>VLOOKUP($B1333,Setup_MPP!$A:$E,4,FALSE)</f>
        <v>#A6F7B1</v>
      </c>
      <c r="G1333" s="31" t="str">
        <f>VLOOKUP($B1333,Setup_MPP!$A:$E,5,FALSE)</f>
        <v>#6EC179</v>
      </c>
      <c r="H1333" s="31" t="str">
        <f>IFERROR(IF(AND(A1333&gt;=1,A1333&lt;=104),VLOOKUP($A1333,Location!$A:$J,6,FALSE),IF(A1333=0,"Avant l'ouverture",IF(OR(A1333=105,A1333=106),"Bonus"))),"")</f>
        <v>Tour 2</v>
      </c>
      <c r="I1333" s="31" t="str">
        <f>IF(LEFT(H1333,4)="Tour",VLOOKUP(A1333,Database!$A:$C,3,FALSE),"")</f>
        <v>E</v>
      </c>
      <c r="J1333" s="31" t="str">
        <f>VLOOKUP($A1333,Location!$A:$J,7,FALSE)</f>
        <v>Allemagne</v>
      </c>
      <c r="K1333" s="31" t="str">
        <f>IFERROR(VLOOKUP(J1333,Setup_Team!$B:$C,2,FALSE), "TDB")</f>
        <v>DEU</v>
      </c>
      <c r="L1333" s="31" t="str">
        <f>VLOOKUP($A1333,Location!$A:$J,8,FALSE)</f>
        <v>Côte d'Ivoire</v>
      </c>
      <c r="M1333" s="31" t="str">
        <f>IFERROR(VLOOKUP(L1333,Setup_Team!$B:$C,2,FALSE), "TDB")</f>
        <v>CIV</v>
      </c>
      <c r="N1333" s="31" t="str">
        <f>VLOOKUP($A1333,Location!$A:$J,9,FALSE)</f>
        <v>Toronto</v>
      </c>
      <c r="O1333" s="31" t="str">
        <f>VLOOKUP($A1333,Location!$A:$J,10,FALSE)</f>
        <v>BMO Field</v>
      </c>
      <c r="R1333" s="31">
        <v>0</v>
      </c>
      <c r="S1333" s="25">
        <f>VLOOKUP($A1333,Database!$A:$Y,10,FALSE)</f>
        <v>38</v>
      </c>
      <c r="T1333" s="25">
        <f>VLOOKUP($A1333,Database!$A:$Y,11,FALSE)</f>
        <v>137</v>
      </c>
      <c r="U1333" s="25">
        <f>VLOOKUP($A1333,Database!$A:$Y,12,FALSE)</f>
        <v>164</v>
      </c>
      <c r="V1333" s="25" t="str">
        <f>VLOOKUP(A1333,Database!A:M,13,FALSE)</f>
        <v>À venir</v>
      </c>
      <c r="W1333" s="25" t="str">
        <f>VLOOKUP($A1333,Database!$A:$Y,20,FALSE)</f>
        <v/>
      </c>
      <c r="X1333" s="25" t="str">
        <f>VLOOKUP($A1333,Database!$A:$Y,21,FALSE)</f>
        <v/>
      </c>
      <c r="Y1333" s="25" t="str">
        <f ca="1">IF(C1333&lt;NOW(),IF(AND(P1333&gt;Q1333,W1333&gt;X1333),S1333,IF(AND(P1333=Q1333,W1333=X1333),T1333,IF(AND(P1333&lt;Q1333,W1333&lt;X1333),U1333,0))),"")</f>
        <v/>
      </c>
      <c r="Z1333" s="25">
        <f>IF(AND(P1333=W1333,Q1333=X1333),1,0)</f>
        <v>1</v>
      </c>
      <c r="AA1333" s="25" t="str">
        <f>IF(Z1333=0,"",IF(ISBLANK(VLOOKUP(A1333,Database!A:AA,22,FALSE)),"",VLOOKUP(A1333,Database!A:AA,22,FALSE)))</f>
        <v>Exact</v>
      </c>
      <c r="AB1333" s="25">
        <f ca="1">IFERROR(IF(AND(Y1333&lt;&gt;"",OR(V1333="Terminé",V1333="En cours")),VLOOKUP(AA1333,Setup_ScoreExactBonus!A:D,4,FALSE),0),0)</f>
        <v>0</v>
      </c>
      <c r="AC1333" s="31" t="str">
        <f ca="1">IF(Y1333&lt;&gt;"", Y1333 + IF(Z1333=1,AB1333, 0), "")</f>
        <v/>
      </c>
      <c r="AD1333" s="31">
        <f ca="1">SUMIFS(AC$2:AC1333,D$2:D1333,D1333)*IF(R1333=0,1,2)</f>
        <v>0</v>
      </c>
    </row>
    <row r="1334" spans="1:30" x14ac:dyDescent="0.35">
      <c r="A1334" s="31">
        <f>IF(ISBLANK(B1334),"",COUNTIF(B$2:B1334,B1334))-1</f>
        <v>34</v>
      </c>
      <c r="B1334" s="31">
        <v>7</v>
      </c>
      <c r="C1334" s="10">
        <f>VLOOKUP($A1334,Database!$A:$Y,7,FALSE)</f>
        <v>46193.916666666664</v>
      </c>
      <c r="D1334" s="31" t="str">
        <f>VLOOKUP(Pronostics!$B1334,Setup_MPP!$A:$G,3,FALSE)</f>
        <v>__Vince__</v>
      </c>
      <c r="E1334" s="31" t="str">
        <f>VLOOKUP(Pronostics!$B1334,Setup_MPP!$A:$G,2,FALSE)</f>
        <v>Vincent FRAYSSE</v>
      </c>
      <c r="F1334" s="31" t="str">
        <f>VLOOKUP($B1334,Setup_MPP!$A:$E,4,FALSE)</f>
        <v>#B2EAE8</v>
      </c>
      <c r="G1334" s="31" t="str">
        <f>VLOOKUP($B1334,Setup_MPP!$A:$E,5,FALSE)</f>
        <v>#6CB4B1</v>
      </c>
      <c r="H1334" s="31" t="str">
        <f>IFERROR(IF(AND(A1334&gt;=1,A1334&lt;=104),VLOOKUP($A1334,Location!$A:$J,6,FALSE),IF(A1334=0,"Avant l'ouverture",IF(OR(A1334=105,A1334=106),"Bonus"))),"")</f>
        <v>Tour 2</v>
      </c>
      <c r="I1334" s="31" t="str">
        <f>IF(LEFT(H1334,4)="Tour",VLOOKUP(A1334,Database!$A:$C,3,FALSE),"")</f>
        <v>E</v>
      </c>
      <c r="J1334" s="31" t="str">
        <f>VLOOKUP($A1334,Location!$A:$J,7,FALSE)</f>
        <v>Allemagne</v>
      </c>
      <c r="K1334" s="31" t="str">
        <f>IFERROR(VLOOKUP(J1334,Setup_Team!$B:$C,2,FALSE), "TDB")</f>
        <v>DEU</v>
      </c>
      <c r="L1334" s="31" t="str">
        <f>VLOOKUP($A1334,Location!$A:$J,8,FALSE)</f>
        <v>Côte d'Ivoire</v>
      </c>
      <c r="M1334" s="31" t="str">
        <f>IFERROR(VLOOKUP(L1334,Setup_Team!$B:$C,2,FALSE), "TDB")</f>
        <v>CIV</v>
      </c>
      <c r="N1334" s="31" t="str">
        <f>VLOOKUP($A1334,Location!$A:$J,9,FALSE)</f>
        <v>Toronto</v>
      </c>
      <c r="O1334" s="31" t="str">
        <f>VLOOKUP($A1334,Location!$A:$J,10,FALSE)</f>
        <v>BMO Field</v>
      </c>
      <c r="R1334" s="31">
        <v>0</v>
      </c>
      <c r="S1334" s="25">
        <f>VLOOKUP($A1334,Database!$A:$Y,10,FALSE)</f>
        <v>38</v>
      </c>
      <c r="T1334" s="25">
        <f>VLOOKUP($A1334,Database!$A:$Y,11,FALSE)</f>
        <v>137</v>
      </c>
      <c r="U1334" s="25">
        <f>VLOOKUP($A1334,Database!$A:$Y,12,FALSE)</f>
        <v>164</v>
      </c>
      <c r="V1334" s="25" t="str">
        <f>VLOOKUP(A1334,Database!A:M,13,FALSE)</f>
        <v>À venir</v>
      </c>
      <c r="W1334" s="25" t="str">
        <f>VLOOKUP($A1334,Database!$A:$Y,20,FALSE)</f>
        <v/>
      </c>
      <c r="X1334" s="25" t="str">
        <f>VLOOKUP($A1334,Database!$A:$Y,21,FALSE)</f>
        <v/>
      </c>
      <c r="Y1334" s="25" t="str">
        <f ca="1">IF(C1334&lt;NOW(),IF(AND(P1334&gt;Q1334,W1334&gt;X1334),S1334,IF(AND(P1334=Q1334,W1334=X1334),T1334,IF(AND(P1334&lt;Q1334,W1334&lt;X1334),U1334,0))),"")</f>
        <v/>
      </c>
      <c r="Z1334" s="25">
        <f>IF(AND(P1334=W1334,Q1334=X1334),1,0)</f>
        <v>1</v>
      </c>
      <c r="AA1334" s="25" t="str">
        <f>IF(Z1334=0,"",IF(ISBLANK(VLOOKUP(A1334,Database!A:AA,22,FALSE)),"",VLOOKUP(A1334,Database!A:AA,22,FALSE)))</f>
        <v>Exact</v>
      </c>
      <c r="AB1334" s="25">
        <f ca="1">IFERROR(IF(AND(Y1334&lt;&gt;"",OR(V1334="Terminé",V1334="En cours")),VLOOKUP(AA1334,Setup_ScoreExactBonus!A:D,4,FALSE),0),0)</f>
        <v>0</v>
      </c>
      <c r="AC1334" s="31" t="str">
        <f ca="1">IF(Y1334&lt;&gt;"", Y1334 + IF(Z1334=1,AB1334, 0), "")</f>
        <v/>
      </c>
      <c r="AD1334" s="31">
        <f ca="1">SUMIFS(AC$2:AC1334,D$2:D1334,D1334)*IF(R1334=0,1,2)</f>
        <v>0</v>
      </c>
    </row>
    <row r="1335" spans="1:30" x14ac:dyDescent="0.35">
      <c r="A1335" s="31">
        <f>IF(ISBLANK(B1335),"",COUNTIF(B$2:B1335,B1335))-1</f>
        <v>34</v>
      </c>
      <c r="B1335" s="31">
        <v>8</v>
      </c>
      <c r="C1335" s="10">
        <f>VLOOKUP($A1335,Database!$A:$Y,7,FALSE)</f>
        <v>46193.916666666664</v>
      </c>
      <c r="D1335" s="31" t="str">
        <f>VLOOKUP(Pronostics!$B1335,Setup_MPP!$A:$G,3,FALSE)</f>
        <v>Louuiiis</v>
      </c>
      <c r="E1335" s="31" t="str">
        <f>VLOOKUP(Pronostics!$B1335,Setup_MPP!$A:$G,2,FALSE)</f>
        <v>Louis HARLE</v>
      </c>
      <c r="F1335" s="31" t="str">
        <f>VLOOKUP($B1335,Setup_MPP!$A:$E,4,FALSE)</f>
        <v>#EEF7B1</v>
      </c>
      <c r="G1335" s="31" t="str">
        <f>VLOOKUP($B1335,Setup_MPP!$A:$E,5,FALSE)</f>
        <v>#C1CB7D</v>
      </c>
      <c r="H1335" s="31" t="str">
        <f>IFERROR(IF(AND(A1335&gt;=1,A1335&lt;=104),VLOOKUP($A1335,Location!$A:$J,6,FALSE),IF(A1335=0,"Avant l'ouverture",IF(OR(A1335=105,A1335=106),"Bonus"))),"")</f>
        <v>Tour 2</v>
      </c>
      <c r="I1335" s="31" t="str">
        <f>IF(LEFT(H1335,4)="Tour",VLOOKUP(A1335,Database!$A:$C,3,FALSE),"")</f>
        <v>E</v>
      </c>
      <c r="J1335" s="31" t="str">
        <f>VLOOKUP($A1335,Location!$A:$J,7,FALSE)</f>
        <v>Allemagne</v>
      </c>
      <c r="K1335" s="31" t="str">
        <f>IFERROR(VLOOKUP(J1335,Setup_Team!$B:$C,2,FALSE), "TDB")</f>
        <v>DEU</v>
      </c>
      <c r="L1335" s="31" t="str">
        <f>VLOOKUP($A1335,Location!$A:$J,8,FALSE)</f>
        <v>Côte d'Ivoire</v>
      </c>
      <c r="M1335" s="31" t="str">
        <f>IFERROR(VLOOKUP(L1335,Setup_Team!$B:$C,2,FALSE), "TDB")</f>
        <v>CIV</v>
      </c>
      <c r="N1335" s="31" t="str">
        <f>VLOOKUP($A1335,Location!$A:$J,9,FALSE)</f>
        <v>Toronto</v>
      </c>
      <c r="O1335" s="31" t="str">
        <f>VLOOKUP($A1335,Location!$A:$J,10,FALSE)</f>
        <v>BMO Field</v>
      </c>
      <c r="R1335" s="31">
        <v>0</v>
      </c>
      <c r="S1335" s="25">
        <f>VLOOKUP($A1335,Database!$A:$Y,10,FALSE)</f>
        <v>38</v>
      </c>
      <c r="T1335" s="25">
        <f>VLOOKUP($A1335,Database!$A:$Y,11,FALSE)</f>
        <v>137</v>
      </c>
      <c r="U1335" s="25">
        <f>VLOOKUP($A1335,Database!$A:$Y,12,FALSE)</f>
        <v>164</v>
      </c>
      <c r="V1335" s="25" t="str">
        <f>VLOOKUP(A1335,Database!A:M,13,FALSE)</f>
        <v>À venir</v>
      </c>
      <c r="W1335" s="25" t="str">
        <f>VLOOKUP($A1335,Database!$A:$Y,20,FALSE)</f>
        <v/>
      </c>
      <c r="X1335" s="25" t="str">
        <f>VLOOKUP($A1335,Database!$A:$Y,21,FALSE)</f>
        <v/>
      </c>
      <c r="Y1335" s="25" t="str">
        <f ca="1">IF(C1335&lt;NOW(),IF(AND(P1335&gt;Q1335,W1335&gt;X1335),S1335,IF(AND(P1335=Q1335,W1335=X1335),T1335,IF(AND(P1335&lt;Q1335,W1335&lt;X1335),U1335,0))),"")</f>
        <v/>
      </c>
      <c r="Z1335" s="25">
        <f>IF(AND(P1335=W1335,Q1335=X1335),1,0)</f>
        <v>1</v>
      </c>
      <c r="AA1335" s="25" t="str">
        <f>IF(Z1335=0,"",IF(ISBLANK(VLOOKUP(A1335,Database!A:AA,22,FALSE)),"",VLOOKUP(A1335,Database!A:AA,22,FALSE)))</f>
        <v>Exact</v>
      </c>
      <c r="AB1335" s="25">
        <f ca="1">IFERROR(IF(AND(Y1335&lt;&gt;"",OR(V1335="Terminé",V1335="En cours")),VLOOKUP(AA1335,Setup_ScoreExactBonus!A:D,4,FALSE),0),0)</f>
        <v>0</v>
      </c>
      <c r="AC1335" s="31" t="str">
        <f ca="1">IF(Y1335&lt;&gt;"", Y1335 + IF(Z1335=1,AB1335, 0), "")</f>
        <v/>
      </c>
      <c r="AD1335" s="31">
        <f ca="1">SUMIFS(AC$2:AC1335,D$2:D1335,D1335)*IF(R1335=0,1,2)</f>
        <v>0</v>
      </c>
    </row>
    <row r="1336" spans="1:30" x14ac:dyDescent="0.35">
      <c r="A1336" s="31">
        <f>IF(ISBLANK(B1336),"",COUNTIF(B$2:B1336,B1336))-1</f>
        <v>34</v>
      </c>
      <c r="B1336" s="31">
        <v>9</v>
      </c>
      <c r="C1336" s="10">
        <f>VLOOKUP($A1336,Database!$A:$Y,7,FALSE)</f>
        <v>46193.916666666664</v>
      </c>
      <c r="D1336" s="31" t="str">
        <f>VLOOKUP(Pronostics!$B1336,Setup_MPP!$A:$G,3,FALSE)</f>
        <v>Aurelien_dqp</v>
      </c>
      <c r="E1336" s="31" t="str">
        <f>VLOOKUP(Pronostics!$B1336,Setup_MPP!$A:$G,2,FALSE)</f>
        <v>Aurélien DE POULPIQUET</v>
      </c>
      <c r="F1336" s="31" t="str">
        <f>VLOOKUP($B1336,Setup_MPP!$A:$E,4,FALSE)</f>
        <v>#F4EA9D</v>
      </c>
      <c r="G1336" s="31" t="str">
        <f>VLOOKUP($B1336,Setup_MPP!$A:$E,5,FALSE)</f>
        <v>#D2C458</v>
      </c>
      <c r="H1336" s="31" t="str">
        <f>IFERROR(IF(AND(A1336&gt;=1,A1336&lt;=104),VLOOKUP($A1336,Location!$A:$J,6,FALSE),IF(A1336=0,"Avant l'ouverture",IF(OR(A1336=105,A1336=106),"Bonus"))),"")</f>
        <v>Tour 2</v>
      </c>
      <c r="I1336" s="31" t="str">
        <f>IF(LEFT(H1336,4)="Tour",VLOOKUP(A1336,Database!$A:$C,3,FALSE),"")</f>
        <v>E</v>
      </c>
      <c r="J1336" s="31" t="str">
        <f>VLOOKUP($A1336,Location!$A:$J,7,FALSE)</f>
        <v>Allemagne</v>
      </c>
      <c r="K1336" s="31" t="str">
        <f>IFERROR(VLOOKUP(J1336,Setup_Team!$B:$C,2,FALSE), "TDB")</f>
        <v>DEU</v>
      </c>
      <c r="L1336" s="31" t="str">
        <f>VLOOKUP($A1336,Location!$A:$J,8,FALSE)</f>
        <v>Côte d'Ivoire</v>
      </c>
      <c r="M1336" s="31" t="str">
        <f>IFERROR(VLOOKUP(L1336,Setup_Team!$B:$C,2,FALSE), "TDB")</f>
        <v>CIV</v>
      </c>
      <c r="N1336" s="31" t="str">
        <f>VLOOKUP($A1336,Location!$A:$J,9,FALSE)</f>
        <v>Toronto</v>
      </c>
      <c r="O1336" s="31" t="str">
        <f>VLOOKUP($A1336,Location!$A:$J,10,FALSE)</f>
        <v>BMO Field</v>
      </c>
      <c r="R1336" s="31">
        <v>0</v>
      </c>
      <c r="S1336" s="25">
        <f>VLOOKUP($A1336,Database!$A:$Y,10,FALSE)</f>
        <v>38</v>
      </c>
      <c r="T1336" s="25">
        <f>VLOOKUP($A1336,Database!$A:$Y,11,FALSE)</f>
        <v>137</v>
      </c>
      <c r="U1336" s="25">
        <f>VLOOKUP($A1336,Database!$A:$Y,12,FALSE)</f>
        <v>164</v>
      </c>
      <c r="V1336" s="25" t="str">
        <f>VLOOKUP(A1336,Database!A:M,13,FALSE)</f>
        <v>À venir</v>
      </c>
      <c r="W1336" s="25" t="str">
        <f>VLOOKUP($A1336,Database!$A:$Y,20,FALSE)</f>
        <v/>
      </c>
      <c r="X1336" s="25" t="str">
        <f>VLOOKUP($A1336,Database!$A:$Y,21,FALSE)</f>
        <v/>
      </c>
      <c r="Y1336" s="25" t="str">
        <f ca="1">IF(C1336&lt;NOW(),IF(AND(P1336&gt;Q1336,W1336&gt;X1336),S1336,IF(AND(P1336=Q1336,W1336=X1336),T1336,IF(AND(P1336&lt;Q1336,W1336&lt;X1336),U1336,0))),"")</f>
        <v/>
      </c>
      <c r="Z1336" s="25">
        <f>IF(AND(P1336=W1336,Q1336=X1336),1,0)</f>
        <v>1</v>
      </c>
      <c r="AA1336" s="25" t="str">
        <f>IF(Z1336=0,"",IF(ISBLANK(VLOOKUP(A1336,Database!A:AA,22,FALSE)),"",VLOOKUP(A1336,Database!A:AA,22,FALSE)))</f>
        <v>Exact</v>
      </c>
      <c r="AB1336" s="25">
        <f ca="1">IFERROR(IF(AND(Y1336&lt;&gt;"",OR(V1336="Terminé",V1336="En cours")),VLOOKUP(AA1336,Setup_ScoreExactBonus!A:D,4,FALSE),0),0)</f>
        <v>0</v>
      </c>
      <c r="AC1336" s="31" t="str">
        <f ca="1">IF(Y1336&lt;&gt;"", Y1336 + IF(Z1336=1,AB1336, 0), "")</f>
        <v/>
      </c>
      <c r="AD1336" s="31">
        <f ca="1">SUMIFS(AC$2:AC1336,D$2:D1336,D1336)*IF(R1336=0,1,2)</f>
        <v>0</v>
      </c>
    </row>
    <row r="1337" spans="1:30" x14ac:dyDescent="0.35">
      <c r="A1337" s="31">
        <f>IF(ISBLANK(B1337),"",COUNTIF(B$2:B1337,B1337))-1</f>
        <v>34</v>
      </c>
      <c r="B1337" s="31">
        <v>10</v>
      </c>
      <c r="C1337" s="10">
        <f>VLOOKUP($A1337,Database!$A:$Y,7,FALSE)</f>
        <v>46193.916666666664</v>
      </c>
      <c r="D1337" s="31" t="str">
        <f>VLOOKUP(Pronostics!$B1337,Setup_MPP!$A:$G,3,FALSE)</f>
        <v>RandomPaul</v>
      </c>
      <c r="E1337" s="31" t="str">
        <f>VLOOKUP(Pronostics!$B1337,Setup_MPP!$A:$G,2,FALSE)</f>
        <v>Paul MONTESINOS</v>
      </c>
      <c r="F1337" s="31" t="str">
        <f>VLOOKUP($B1337,Setup_MPP!$A:$E,4,FALSE)</f>
        <v>#C4B0FF</v>
      </c>
      <c r="G1337" s="31" t="str">
        <f>VLOOKUP($B1337,Setup_MPP!$A:$E,5,FALSE)</f>
        <v>#7F66C8</v>
      </c>
      <c r="H1337" s="31" t="str">
        <f>IFERROR(IF(AND(A1337&gt;=1,A1337&lt;=104),VLOOKUP($A1337,Location!$A:$J,6,FALSE),IF(A1337=0,"Avant l'ouverture",IF(OR(A1337=105,A1337=106),"Bonus"))),"")</f>
        <v>Tour 2</v>
      </c>
      <c r="I1337" s="31" t="str">
        <f>IF(LEFT(H1337,4)="Tour",VLOOKUP(A1337,Database!$A:$C,3,FALSE),"")</f>
        <v>E</v>
      </c>
      <c r="J1337" s="31" t="str">
        <f>VLOOKUP($A1337,Location!$A:$J,7,FALSE)</f>
        <v>Allemagne</v>
      </c>
      <c r="K1337" s="31" t="str">
        <f>IFERROR(VLOOKUP(J1337,Setup_Team!$B:$C,2,FALSE), "TDB")</f>
        <v>DEU</v>
      </c>
      <c r="L1337" s="31" t="str">
        <f>VLOOKUP($A1337,Location!$A:$J,8,FALSE)</f>
        <v>Côte d'Ivoire</v>
      </c>
      <c r="M1337" s="31" t="str">
        <f>IFERROR(VLOOKUP(L1337,Setup_Team!$B:$C,2,FALSE), "TDB")</f>
        <v>CIV</v>
      </c>
      <c r="N1337" s="31" t="str">
        <f>VLOOKUP($A1337,Location!$A:$J,9,FALSE)</f>
        <v>Toronto</v>
      </c>
      <c r="O1337" s="31" t="str">
        <f>VLOOKUP($A1337,Location!$A:$J,10,FALSE)</f>
        <v>BMO Field</v>
      </c>
      <c r="R1337" s="31">
        <v>0</v>
      </c>
      <c r="S1337" s="25">
        <f>VLOOKUP($A1337,Database!$A:$Y,10,FALSE)</f>
        <v>38</v>
      </c>
      <c r="T1337" s="25">
        <f>VLOOKUP($A1337,Database!$A:$Y,11,FALSE)</f>
        <v>137</v>
      </c>
      <c r="U1337" s="25">
        <f>VLOOKUP($A1337,Database!$A:$Y,12,FALSE)</f>
        <v>164</v>
      </c>
      <c r="V1337" s="25" t="str">
        <f>VLOOKUP(A1337,Database!A:M,13,FALSE)</f>
        <v>À venir</v>
      </c>
      <c r="W1337" s="25" t="str">
        <f>VLOOKUP($A1337,Database!$A:$Y,20,FALSE)</f>
        <v/>
      </c>
      <c r="X1337" s="25" t="str">
        <f>VLOOKUP($A1337,Database!$A:$Y,21,FALSE)</f>
        <v/>
      </c>
      <c r="Y1337" s="25" t="str">
        <f ca="1">IF(C1337&lt;NOW(),IF(AND(P1337&gt;Q1337,W1337&gt;X1337),S1337,IF(AND(P1337=Q1337,W1337=X1337),T1337,IF(AND(P1337&lt;Q1337,W1337&lt;X1337),U1337,0))),"")</f>
        <v/>
      </c>
      <c r="Z1337" s="25">
        <f>IF(AND(P1337=W1337,Q1337=X1337),1,0)</f>
        <v>1</v>
      </c>
      <c r="AA1337" s="25" t="str">
        <f>IF(Z1337=0,"",IF(ISBLANK(VLOOKUP(A1337,Database!A:AA,22,FALSE)),"",VLOOKUP(A1337,Database!A:AA,22,FALSE)))</f>
        <v>Exact</v>
      </c>
      <c r="AB1337" s="25">
        <f ca="1">IFERROR(IF(AND(Y1337&lt;&gt;"",OR(V1337="Terminé",V1337="En cours")),VLOOKUP(AA1337,Setup_ScoreExactBonus!A:D,4,FALSE),0),0)</f>
        <v>0</v>
      </c>
      <c r="AC1337" s="31" t="str">
        <f ca="1">IF(Y1337&lt;&gt;"", Y1337 + IF(Z1337=1,AB1337, 0), "")</f>
        <v/>
      </c>
      <c r="AD1337" s="31">
        <f ca="1">SUMIFS(AC$2:AC1337,D$2:D1337,D1337)*IF(R1337=0,1,2)</f>
        <v>0</v>
      </c>
    </row>
    <row r="1338" spans="1:30" x14ac:dyDescent="0.35">
      <c r="A1338" s="31">
        <f>IF(ISBLANK(B1338),"",COUNTIF(B$2:B1338,B1338))-1</f>
        <v>34</v>
      </c>
      <c r="B1338" s="31">
        <v>11</v>
      </c>
      <c r="C1338" s="10">
        <f>VLOOKUP($A1338,Database!$A:$Y,7,FALSE)</f>
        <v>46193.916666666664</v>
      </c>
      <c r="D1338" s="31" t="str">
        <f>VLOOKUP(Pronostics!$B1338,Setup_MPP!$A:$G,3,FALSE)</f>
        <v>Kinsley#8SA6T</v>
      </c>
      <c r="E1338" s="31" t="str">
        <f>VLOOKUP(Pronostics!$B1338,Setup_MPP!$A:$G,2,FALSE)</f>
        <v>Kinsley ROQUE</v>
      </c>
      <c r="F1338" s="31" t="str">
        <f>VLOOKUP($B1338,Setup_MPP!$A:$E,4,FALSE)</f>
        <v>#CBEBBA</v>
      </c>
      <c r="G1338" s="31" t="str">
        <f>VLOOKUP($B1338,Setup_MPP!$A:$E,5,FALSE)</f>
        <v>#70BC6E</v>
      </c>
      <c r="H1338" s="31" t="str">
        <f>IFERROR(IF(AND(A1338&gt;=1,A1338&lt;=104),VLOOKUP($A1338,Location!$A:$J,6,FALSE),IF(A1338=0,"Avant l'ouverture",IF(OR(A1338=105,A1338=106),"Bonus"))),"")</f>
        <v>Tour 2</v>
      </c>
      <c r="I1338" s="31" t="str">
        <f>IF(LEFT(H1338,4)="Tour",VLOOKUP(A1338,Database!$A:$C,3,FALSE),"")</f>
        <v>E</v>
      </c>
      <c r="J1338" s="31" t="str">
        <f>VLOOKUP($A1338,Location!$A:$J,7,FALSE)</f>
        <v>Allemagne</v>
      </c>
      <c r="K1338" s="31" t="str">
        <f>IFERROR(VLOOKUP(J1338,Setup_Team!$B:$C,2,FALSE), "TDB")</f>
        <v>DEU</v>
      </c>
      <c r="L1338" s="31" t="str">
        <f>VLOOKUP($A1338,Location!$A:$J,8,FALSE)</f>
        <v>Côte d'Ivoire</v>
      </c>
      <c r="M1338" s="31" t="str">
        <f>IFERROR(VLOOKUP(L1338,Setup_Team!$B:$C,2,FALSE), "TDB")</f>
        <v>CIV</v>
      </c>
      <c r="N1338" s="31" t="str">
        <f>VLOOKUP($A1338,Location!$A:$J,9,FALSE)</f>
        <v>Toronto</v>
      </c>
      <c r="O1338" s="31" t="str">
        <f>VLOOKUP($A1338,Location!$A:$J,10,FALSE)</f>
        <v>BMO Field</v>
      </c>
      <c r="R1338" s="31">
        <v>0</v>
      </c>
      <c r="S1338" s="25">
        <f>VLOOKUP($A1338,Database!$A:$Y,10,FALSE)</f>
        <v>38</v>
      </c>
      <c r="T1338" s="25">
        <f>VLOOKUP($A1338,Database!$A:$Y,11,FALSE)</f>
        <v>137</v>
      </c>
      <c r="U1338" s="25">
        <f>VLOOKUP($A1338,Database!$A:$Y,12,FALSE)</f>
        <v>164</v>
      </c>
      <c r="V1338" s="25" t="str">
        <f>VLOOKUP(A1338,Database!A:M,13,FALSE)</f>
        <v>À venir</v>
      </c>
      <c r="W1338" s="25" t="str">
        <f>VLOOKUP($A1338,Database!$A:$Y,20,FALSE)</f>
        <v/>
      </c>
      <c r="X1338" s="25" t="str">
        <f>VLOOKUP($A1338,Database!$A:$Y,21,FALSE)</f>
        <v/>
      </c>
      <c r="Y1338" s="25" t="str">
        <f ca="1">IF(C1338&lt;NOW(),IF(AND(P1338&gt;Q1338,W1338&gt;X1338),S1338,IF(AND(P1338=Q1338,W1338=X1338),T1338,IF(AND(P1338&lt;Q1338,W1338&lt;X1338),U1338,0))),"")</f>
        <v/>
      </c>
      <c r="Z1338" s="25">
        <f>IF(AND(P1338=W1338,Q1338=X1338),1,0)</f>
        <v>1</v>
      </c>
      <c r="AA1338" s="25" t="str">
        <f>IF(Z1338=0,"",IF(ISBLANK(VLOOKUP(A1338,Database!A:AA,22,FALSE)),"",VLOOKUP(A1338,Database!A:AA,22,FALSE)))</f>
        <v>Exact</v>
      </c>
      <c r="AB1338" s="25">
        <f ca="1">IFERROR(IF(AND(Y1338&lt;&gt;"",OR(V1338="Terminé",V1338="En cours")),VLOOKUP(AA1338,Setup_ScoreExactBonus!A:D,4,FALSE),0),0)</f>
        <v>0</v>
      </c>
      <c r="AC1338" s="31" t="str">
        <f ca="1">IF(Y1338&lt;&gt;"", Y1338 + IF(Z1338=1,AB1338, 0), "")</f>
        <v/>
      </c>
      <c r="AD1338" s="31">
        <f ca="1">SUMIFS(AC$2:AC1338,D$2:D1338,D1338)*IF(R1338=0,1,2)</f>
        <v>0</v>
      </c>
    </row>
    <row r="1339" spans="1:30" x14ac:dyDescent="0.35">
      <c r="A1339" s="31">
        <f>IF(ISBLANK(B1339),"",COUNTIF(B$2:B1339,B1339))-1</f>
        <v>34</v>
      </c>
      <c r="B1339" s="31">
        <v>12</v>
      </c>
      <c r="C1339" s="10">
        <f>VLOOKUP($A1339,Database!$A:$Y,7,FALSE)</f>
        <v>46193.916666666664</v>
      </c>
      <c r="D1339" s="31" t="str">
        <f>VLOOKUP(Pronostics!$B1339,Setup_MPP!$A:$G,3,FALSE)</f>
        <v>Jaouad1</v>
      </c>
      <c r="E1339" s="31" t="str">
        <f>VLOOKUP(Pronostics!$B1339,Setup_MPP!$A:$G,2,FALSE)</f>
        <v>Jaouad SETTI</v>
      </c>
      <c r="F1339" s="31" t="str">
        <f>VLOOKUP($B1339,Setup_MPP!$A:$E,4,FALSE)</f>
        <v>#C2D4FF</v>
      </c>
      <c r="G1339" s="31" t="str">
        <f>VLOOKUP($B1339,Setup_MPP!$A:$E,5,FALSE)</f>
        <v>#6586D5</v>
      </c>
      <c r="H1339" s="31" t="str">
        <f>IFERROR(IF(AND(A1339&gt;=1,A1339&lt;=104),VLOOKUP($A1339,Location!$A:$J,6,FALSE),IF(A1339=0,"Avant l'ouverture",IF(OR(A1339=105,A1339=106),"Bonus"))),"")</f>
        <v>Tour 2</v>
      </c>
      <c r="I1339" s="31" t="str">
        <f>IF(LEFT(H1339,4)="Tour",VLOOKUP(A1339,Database!$A:$C,3,FALSE),"")</f>
        <v>E</v>
      </c>
      <c r="J1339" s="31" t="str">
        <f>VLOOKUP($A1339,Location!$A:$J,7,FALSE)</f>
        <v>Allemagne</v>
      </c>
      <c r="K1339" s="31" t="str">
        <f>IFERROR(VLOOKUP(J1339,Setup_Team!$B:$C,2,FALSE), "TDB")</f>
        <v>DEU</v>
      </c>
      <c r="L1339" s="31" t="str">
        <f>VLOOKUP($A1339,Location!$A:$J,8,FALSE)</f>
        <v>Côte d'Ivoire</v>
      </c>
      <c r="M1339" s="31" t="str">
        <f>IFERROR(VLOOKUP(L1339,Setup_Team!$B:$C,2,FALSE), "TDB")</f>
        <v>CIV</v>
      </c>
      <c r="N1339" s="31" t="str">
        <f>VLOOKUP($A1339,Location!$A:$J,9,FALSE)</f>
        <v>Toronto</v>
      </c>
      <c r="O1339" s="31" t="str">
        <f>VLOOKUP($A1339,Location!$A:$J,10,FALSE)</f>
        <v>BMO Field</v>
      </c>
      <c r="R1339" s="31">
        <v>0</v>
      </c>
      <c r="S1339" s="25">
        <f>VLOOKUP($A1339,Database!$A:$Y,10,FALSE)</f>
        <v>38</v>
      </c>
      <c r="T1339" s="25">
        <f>VLOOKUP($A1339,Database!$A:$Y,11,FALSE)</f>
        <v>137</v>
      </c>
      <c r="U1339" s="25">
        <f>VLOOKUP($A1339,Database!$A:$Y,12,FALSE)</f>
        <v>164</v>
      </c>
      <c r="V1339" s="25" t="str">
        <f>VLOOKUP(A1339,Database!A:M,13,FALSE)</f>
        <v>À venir</v>
      </c>
      <c r="W1339" s="25" t="str">
        <f>VLOOKUP($A1339,Database!$A:$Y,20,FALSE)</f>
        <v/>
      </c>
      <c r="X1339" s="25" t="str">
        <f>VLOOKUP($A1339,Database!$A:$Y,21,FALSE)</f>
        <v/>
      </c>
      <c r="Y1339" s="25" t="str">
        <f ca="1">IF(C1339&lt;NOW(),IF(AND(P1339&gt;Q1339,W1339&gt;X1339),S1339,IF(AND(P1339=Q1339,W1339=X1339),T1339,IF(AND(P1339&lt;Q1339,W1339&lt;X1339),U1339,0))),"")</f>
        <v/>
      </c>
      <c r="Z1339" s="25">
        <f>IF(AND(P1339=W1339,Q1339=X1339),1,0)</f>
        <v>1</v>
      </c>
      <c r="AA1339" s="25" t="str">
        <f>IF(Z1339=0,"",IF(ISBLANK(VLOOKUP(A1339,Database!A:AA,22,FALSE)),"",VLOOKUP(A1339,Database!A:AA,22,FALSE)))</f>
        <v>Exact</v>
      </c>
      <c r="AB1339" s="25">
        <f ca="1">IFERROR(IF(AND(Y1339&lt;&gt;"",OR(V1339="Terminé",V1339="En cours")),VLOOKUP(AA1339,Setup_ScoreExactBonus!A:D,4,FALSE),0),0)</f>
        <v>0</v>
      </c>
      <c r="AC1339" s="31" t="str">
        <f ca="1">IF(Y1339&lt;&gt;"", Y1339 + IF(Z1339=1,AB1339, 0), "")</f>
        <v/>
      </c>
      <c r="AD1339" s="31">
        <f ca="1">SUMIFS(AC$2:AC1339,D$2:D1339,D1339)*IF(R1339=0,1,2)</f>
        <v>0</v>
      </c>
    </row>
    <row r="1340" spans="1:30" x14ac:dyDescent="0.35">
      <c r="A1340" s="31">
        <f>IF(ISBLANK(B1340),"",COUNTIF(B$2:B1340,B1340))-1</f>
        <v>34</v>
      </c>
      <c r="B1340" s="31">
        <v>13</v>
      </c>
      <c r="C1340" s="10">
        <f>VLOOKUP($A1340,Database!$A:$Y,7,FALSE)</f>
        <v>46193.916666666664</v>
      </c>
      <c r="D1340" s="31" t="str">
        <f>VLOOKUP(Pronostics!$B1340,Setup_MPP!$A:$G,3,FALSE)</f>
        <v>Julien_I</v>
      </c>
      <c r="E1340" s="31" t="str">
        <f>VLOOKUP(Pronostics!$B1340,Setup_MPP!$A:$G,2,FALSE)</f>
        <v>Julien INGE</v>
      </c>
      <c r="F1340" s="31" t="str">
        <f>VLOOKUP($B1340,Setup_MPP!$A:$E,4,FALSE)</f>
        <v>#C1E0EF</v>
      </c>
      <c r="G1340" s="31" t="str">
        <f>VLOOKUP($B1340,Setup_MPP!$A:$E,5,FALSE)</f>
        <v>#4F91B2</v>
      </c>
      <c r="H1340" s="31" t="str">
        <f>IFERROR(IF(AND(A1340&gt;=1,A1340&lt;=104),VLOOKUP($A1340,Location!$A:$J,6,FALSE),IF(A1340=0,"Avant l'ouverture",IF(OR(A1340=105,A1340=106),"Bonus"))),"")</f>
        <v>Tour 2</v>
      </c>
      <c r="I1340" s="31" t="str">
        <f>IF(LEFT(H1340,4)="Tour",VLOOKUP(A1340,Database!$A:$C,3,FALSE),"")</f>
        <v>E</v>
      </c>
      <c r="J1340" s="31" t="str">
        <f>VLOOKUP($A1340,Location!$A:$J,7,FALSE)</f>
        <v>Allemagne</v>
      </c>
      <c r="K1340" s="31" t="str">
        <f>IFERROR(VLOOKUP(J1340,Setup_Team!$B:$C,2,FALSE), "TDB")</f>
        <v>DEU</v>
      </c>
      <c r="L1340" s="31" t="str">
        <f>VLOOKUP($A1340,Location!$A:$J,8,FALSE)</f>
        <v>Côte d'Ivoire</v>
      </c>
      <c r="M1340" s="31" t="str">
        <f>IFERROR(VLOOKUP(L1340,Setup_Team!$B:$C,2,FALSE), "TDB")</f>
        <v>CIV</v>
      </c>
      <c r="N1340" s="31" t="str">
        <f>VLOOKUP($A1340,Location!$A:$J,9,FALSE)</f>
        <v>Toronto</v>
      </c>
      <c r="O1340" s="31" t="str">
        <f>VLOOKUP($A1340,Location!$A:$J,10,FALSE)</f>
        <v>BMO Field</v>
      </c>
      <c r="R1340" s="31">
        <v>0</v>
      </c>
      <c r="S1340" s="25">
        <f>VLOOKUP($A1340,Database!$A:$Y,10,FALSE)</f>
        <v>38</v>
      </c>
      <c r="T1340" s="25">
        <f>VLOOKUP($A1340,Database!$A:$Y,11,FALSE)</f>
        <v>137</v>
      </c>
      <c r="U1340" s="25">
        <f>VLOOKUP($A1340,Database!$A:$Y,12,FALSE)</f>
        <v>164</v>
      </c>
      <c r="V1340" s="25" t="str">
        <f>VLOOKUP(A1340,Database!A:M,13,FALSE)</f>
        <v>À venir</v>
      </c>
      <c r="W1340" s="25" t="str">
        <f>VLOOKUP($A1340,Database!$A:$Y,20,FALSE)</f>
        <v/>
      </c>
      <c r="X1340" s="25" t="str">
        <f>VLOOKUP($A1340,Database!$A:$Y,21,FALSE)</f>
        <v/>
      </c>
      <c r="Y1340" s="25" t="str">
        <f ca="1">IF(C1340&lt;NOW(),IF(AND(P1340&gt;Q1340,W1340&gt;X1340),S1340,IF(AND(P1340=Q1340,W1340=X1340),T1340,IF(AND(P1340&lt;Q1340,W1340&lt;X1340),U1340,0))),"")</f>
        <v/>
      </c>
      <c r="Z1340" s="25">
        <f>IF(AND(P1340=W1340,Q1340=X1340),1,0)</f>
        <v>1</v>
      </c>
      <c r="AA1340" s="25" t="str">
        <f>IF(Z1340=0,"",IF(ISBLANK(VLOOKUP(A1340,Database!A:AA,22,FALSE)),"",VLOOKUP(A1340,Database!A:AA,22,FALSE)))</f>
        <v>Exact</v>
      </c>
      <c r="AB1340" s="25">
        <f ca="1">IFERROR(IF(AND(Y1340&lt;&gt;"",OR(V1340="Terminé",V1340="En cours")),VLOOKUP(AA1340,Setup_ScoreExactBonus!A:D,4,FALSE),0),0)</f>
        <v>0</v>
      </c>
      <c r="AC1340" s="31" t="str">
        <f ca="1">IF(Y1340&lt;&gt;"", Y1340 + IF(Z1340=1,AB1340, 0), "")</f>
        <v/>
      </c>
      <c r="AD1340" s="31">
        <f ca="1">SUMIFS(AC$2:AC1340,D$2:D1340,D1340)*IF(R1340=0,1,2)</f>
        <v>0</v>
      </c>
    </row>
    <row r="1341" spans="1:30" x14ac:dyDescent="0.35">
      <c r="A1341" s="31">
        <f>IF(ISBLANK(B1341),"",COUNTIF(B$2:B1341,B1341))-1</f>
        <v>34</v>
      </c>
      <c r="B1341" s="31">
        <v>14</v>
      </c>
      <c r="C1341" s="10">
        <f>VLOOKUP($A1341,Database!$A:$Y,7,FALSE)</f>
        <v>46193.916666666664</v>
      </c>
      <c r="D1341" s="31" t="str">
        <f>VLOOKUP(Pronostics!$B1341,Setup_MPP!$A:$G,3,FALSE)</f>
        <v>MarieEYT</v>
      </c>
      <c r="E1341" s="31" t="str">
        <f>VLOOKUP(Pronostics!$B1341,Setup_MPP!$A:$G,2,FALSE)</f>
        <v>Marie EXBRAYAT</v>
      </c>
      <c r="F1341" s="31" t="str">
        <f>VLOOKUP($B1341,Setup_MPP!$A:$E,4,FALSE)</f>
        <v>#FFAFD2</v>
      </c>
      <c r="G1341" s="31" t="str">
        <f>VLOOKUP($B1341,Setup_MPP!$A:$E,5,FALSE)</f>
        <v>#F2589B</v>
      </c>
      <c r="H1341" s="31" t="str">
        <f>IFERROR(IF(AND(A1341&gt;=1,A1341&lt;=104),VLOOKUP($A1341,Location!$A:$J,6,FALSE),IF(A1341=0,"Avant l'ouverture",IF(OR(A1341=105,A1341=106),"Bonus"))),"")</f>
        <v>Tour 2</v>
      </c>
      <c r="I1341" s="31" t="str">
        <f>IF(LEFT(H1341,4)="Tour",VLOOKUP(A1341,Database!$A:$C,3,FALSE),"")</f>
        <v>E</v>
      </c>
      <c r="J1341" s="31" t="str">
        <f>VLOOKUP($A1341,Location!$A:$J,7,FALSE)</f>
        <v>Allemagne</v>
      </c>
      <c r="K1341" s="31" t="str">
        <f>IFERROR(VLOOKUP(J1341,Setup_Team!$B:$C,2,FALSE), "TDB")</f>
        <v>DEU</v>
      </c>
      <c r="L1341" s="31" t="str">
        <f>VLOOKUP($A1341,Location!$A:$J,8,FALSE)</f>
        <v>Côte d'Ivoire</v>
      </c>
      <c r="M1341" s="31" t="str">
        <f>IFERROR(VLOOKUP(L1341,Setup_Team!$B:$C,2,FALSE), "TDB")</f>
        <v>CIV</v>
      </c>
      <c r="N1341" s="31" t="str">
        <f>VLOOKUP($A1341,Location!$A:$J,9,FALSE)</f>
        <v>Toronto</v>
      </c>
      <c r="O1341" s="31" t="str">
        <f>VLOOKUP($A1341,Location!$A:$J,10,FALSE)</f>
        <v>BMO Field</v>
      </c>
      <c r="R1341" s="31">
        <v>0</v>
      </c>
      <c r="S1341" s="25">
        <f>VLOOKUP($A1341,Database!$A:$Y,10,FALSE)</f>
        <v>38</v>
      </c>
      <c r="T1341" s="25">
        <f>VLOOKUP($A1341,Database!$A:$Y,11,FALSE)</f>
        <v>137</v>
      </c>
      <c r="U1341" s="25">
        <f>VLOOKUP($A1341,Database!$A:$Y,12,FALSE)</f>
        <v>164</v>
      </c>
      <c r="V1341" s="25" t="str">
        <f>VLOOKUP(A1341,Database!A:M,13,FALSE)</f>
        <v>À venir</v>
      </c>
      <c r="W1341" s="25" t="str">
        <f>VLOOKUP($A1341,Database!$A:$Y,20,FALSE)</f>
        <v/>
      </c>
      <c r="X1341" s="25" t="str">
        <f>VLOOKUP($A1341,Database!$A:$Y,21,FALSE)</f>
        <v/>
      </c>
      <c r="Y1341" s="25" t="str">
        <f ca="1">IF(C1341&lt;NOW(),IF(AND(P1341&gt;Q1341,W1341&gt;X1341),S1341,IF(AND(P1341=Q1341,W1341=X1341),T1341,IF(AND(P1341&lt;Q1341,W1341&lt;X1341),U1341,0))),"")</f>
        <v/>
      </c>
      <c r="Z1341" s="25">
        <f>IF(AND(P1341=W1341,Q1341=X1341),1,0)</f>
        <v>1</v>
      </c>
      <c r="AA1341" s="25" t="str">
        <f>IF(Z1341=0,"",IF(ISBLANK(VLOOKUP(A1341,Database!A:AA,22,FALSE)),"",VLOOKUP(A1341,Database!A:AA,22,FALSE)))</f>
        <v>Exact</v>
      </c>
      <c r="AB1341" s="25">
        <f ca="1">IFERROR(IF(AND(Y1341&lt;&gt;"",OR(V1341="Terminé",V1341="En cours")),VLOOKUP(AA1341,Setup_ScoreExactBonus!A:D,4,FALSE),0),0)</f>
        <v>0</v>
      </c>
      <c r="AC1341" s="31" t="str">
        <f ca="1">IF(Y1341&lt;&gt;"", Y1341 + IF(Z1341=1,AB1341, 0), "")</f>
        <v/>
      </c>
      <c r="AD1341" s="31">
        <f ca="1">SUMIFS(AC$2:AC1341,D$2:D1341,D1341)*IF(R1341=0,1,2)</f>
        <v>0</v>
      </c>
    </row>
    <row r="1342" spans="1:30" x14ac:dyDescent="0.35">
      <c r="A1342" s="31">
        <f>IF(ISBLANK(B1342),"",COUNTIF(B$2:B1342,B1342))-1</f>
        <v>34</v>
      </c>
      <c r="B1342" s="31">
        <v>15</v>
      </c>
      <c r="C1342" s="10">
        <f>VLOOKUP($A1342,Database!$A:$Y,7,FALSE)</f>
        <v>46193.916666666664</v>
      </c>
      <c r="D1342" s="31" t="str">
        <f>VLOOKUP(Pronostics!$B1342,Setup_MPP!$A:$G,3,FALSE)</f>
        <v>Amine#8UL9R</v>
      </c>
      <c r="E1342" s="31" t="str">
        <f>VLOOKUP(Pronostics!$B1342,Setup_MPP!$A:$G,2,FALSE)</f>
        <v>Amine ZARROUKI</v>
      </c>
      <c r="F1342" s="31" t="str">
        <f>VLOOKUP($B1342,Setup_MPP!$A:$E,4,FALSE)</f>
        <v>#FF9898</v>
      </c>
      <c r="G1342" s="31" t="str">
        <f>VLOOKUP($B1342,Setup_MPP!$A:$E,5,FALSE)</f>
        <v>#FF5D5D</v>
      </c>
      <c r="H1342" s="31" t="str">
        <f>IFERROR(IF(AND(A1342&gt;=1,A1342&lt;=104),VLOOKUP($A1342,Location!$A:$J,6,FALSE),IF(A1342=0,"Avant l'ouverture",IF(OR(A1342=105,A1342=106),"Bonus"))),"")</f>
        <v>Tour 2</v>
      </c>
      <c r="I1342" s="31" t="str">
        <f>IF(LEFT(H1342,4)="Tour",VLOOKUP(A1342,Database!$A:$C,3,FALSE),"")</f>
        <v>E</v>
      </c>
      <c r="J1342" s="31" t="str">
        <f>VLOOKUP($A1342,Location!$A:$J,7,FALSE)</f>
        <v>Allemagne</v>
      </c>
      <c r="K1342" s="31" t="str">
        <f>IFERROR(VLOOKUP(J1342,Setup_Team!$B:$C,2,FALSE), "TDB")</f>
        <v>DEU</v>
      </c>
      <c r="L1342" s="31" t="str">
        <f>VLOOKUP($A1342,Location!$A:$J,8,FALSE)</f>
        <v>Côte d'Ivoire</v>
      </c>
      <c r="M1342" s="31" t="str">
        <f>IFERROR(VLOOKUP(L1342,Setup_Team!$B:$C,2,FALSE), "TDB")</f>
        <v>CIV</v>
      </c>
      <c r="N1342" s="31" t="str">
        <f>VLOOKUP($A1342,Location!$A:$J,9,FALSE)</f>
        <v>Toronto</v>
      </c>
      <c r="O1342" s="31" t="str">
        <f>VLOOKUP($A1342,Location!$A:$J,10,FALSE)</f>
        <v>BMO Field</v>
      </c>
      <c r="R1342" s="31">
        <v>0</v>
      </c>
      <c r="S1342" s="25">
        <f>VLOOKUP($A1342,Database!$A:$Y,10,FALSE)</f>
        <v>38</v>
      </c>
      <c r="T1342" s="25">
        <f>VLOOKUP($A1342,Database!$A:$Y,11,FALSE)</f>
        <v>137</v>
      </c>
      <c r="U1342" s="25">
        <f>VLOOKUP($A1342,Database!$A:$Y,12,FALSE)</f>
        <v>164</v>
      </c>
      <c r="V1342" s="25" t="str">
        <f>VLOOKUP(A1342,Database!A:M,13,FALSE)</f>
        <v>À venir</v>
      </c>
      <c r="W1342" s="25" t="str">
        <f>VLOOKUP($A1342,Database!$A:$Y,20,FALSE)</f>
        <v/>
      </c>
      <c r="X1342" s="25" t="str">
        <f>VLOOKUP($A1342,Database!$A:$Y,21,FALSE)</f>
        <v/>
      </c>
      <c r="Y1342" s="25" t="str">
        <f ca="1">IF(C1342&lt;NOW(),IF(AND(P1342&gt;Q1342,W1342&gt;X1342),S1342,IF(AND(P1342=Q1342,W1342=X1342),T1342,IF(AND(P1342&lt;Q1342,W1342&lt;X1342),U1342,0))),"")</f>
        <v/>
      </c>
      <c r="Z1342" s="25">
        <f>IF(AND(P1342=W1342,Q1342=X1342),1,0)</f>
        <v>1</v>
      </c>
      <c r="AA1342" s="25" t="str">
        <f>IF(Z1342=0,"",IF(ISBLANK(VLOOKUP(A1342,Database!A:AA,22,FALSE)),"",VLOOKUP(A1342,Database!A:AA,22,FALSE)))</f>
        <v>Exact</v>
      </c>
      <c r="AB1342" s="25">
        <f ca="1">IFERROR(IF(AND(Y1342&lt;&gt;"",OR(V1342="Terminé",V1342="En cours")),VLOOKUP(AA1342,Setup_ScoreExactBonus!A:D,4,FALSE),0),0)</f>
        <v>0</v>
      </c>
      <c r="AC1342" s="31" t="str">
        <f ca="1">IF(Y1342&lt;&gt;"", Y1342 + IF(Z1342=1,AB1342, 0), "")</f>
        <v/>
      </c>
      <c r="AD1342" s="31">
        <f ca="1">SUMIFS(AC$2:AC1342,D$2:D1342,D1342)*IF(R1342=0,1,2)</f>
        <v>0</v>
      </c>
    </row>
    <row r="1343" spans="1:30" x14ac:dyDescent="0.35">
      <c r="A1343" s="31">
        <f>IF(ISBLANK(B1343),"",COUNTIF(B$2:B1343,B1343))-1</f>
        <v>34</v>
      </c>
      <c r="B1343" s="31">
        <v>16</v>
      </c>
      <c r="C1343" s="10">
        <f>VLOOKUP($A1343,Database!$A:$Y,7,FALSE)</f>
        <v>46193.916666666664</v>
      </c>
      <c r="D1343" s="31" t="str">
        <f>VLOOKUP(Pronostics!$B1343,Setup_MPP!$A:$G,3,FALSE)</f>
        <v>Laura#8V93E</v>
      </c>
      <c r="E1343" s="31" t="str">
        <f>VLOOKUP(Pronostics!$B1343,Setup_MPP!$A:$G,2,FALSE)</f>
        <v>Laura GIULIANO</v>
      </c>
      <c r="F1343" s="31" t="str">
        <f>VLOOKUP($B1343,Setup_MPP!$A:$E,4,FALSE)</f>
        <v>#86A4FE</v>
      </c>
      <c r="G1343" s="31" t="str">
        <f>VLOOKUP($B1343,Setup_MPP!$A:$E,5,FALSE)</f>
        <v>#3769FF</v>
      </c>
      <c r="H1343" s="31" t="str">
        <f>IFERROR(IF(AND(A1343&gt;=1,A1343&lt;=104),VLOOKUP($A1343,Location!$A:$J,6,FALSE),IF(A1343=0,"Avant l'ouverture",IF(OR(A1343=105,A1343=106),"Bonus"))),"")</f>
        <v>Tour 2</v>
      </c>
      <c r="I1343" s="31" t="str">
        <f>IF(LEFT(H1343,4)="Tour",VLOOKUP(A1343,Database!$A:$C,3,FALSE),"")</f>
        <v>E</v>
      </c>
      <c r="J1343" s="31" t="str">
        <f>VLOOKUP($A1343,Location!$A:$J,7,FALSE)</f>
        <v>Allemagne</v>
      </c>
      <c r="K1343" s="31" t="str">
        <f>IFERROR(VLOOKUP(J1343,Setup_Team!$B:$C,2,FALSE), "TDB")</f>
        <v>DEU</v>
      </c>
      <c r="L1343" s="31" t="str">
        <f>VLOOKUP($A1343,Location!$A:$J,8,FALSE)</f>
        <v>Côte d'Ivoire</v>
      </c>
      <c r="M1343" s="31" t="str">
        <f>IFERROR(VLOOKUP(L1343,Setup_Team!$B:$C,2,FALSE), "TDB")</f>
        <v>CIV</v>
      </c>
      <c r="N1343" s="31" t="str">
        <f>VLOOKUP($A1343,Location!$A:$J,9,FALSE)</f>
        <v>Toronto</v>
      </c>
      <c r="O1343" s="31" t="str">
        <f>VLOOKUP($A1343,Location!$A:$J,10,FALSE)</f>
        <v>BMO Field</v>
      </c>
      <c r="R1343" s="31">
        <v>0</v>
      </c>
      <c r="S1343" s="25">
        <f>VLOOKUP($A1343,Database!$A:$Y,10,FALSE)</f>
        <v>38</v>
      </c>
      <c r="T1343" s="25">
        <f>VLOOKUP($A1343,Database!$A:$Y,11,FALSE)</f>
        <v>137</v>
      </c>
      <c r="U1343" s="25">
        <f>VLOOKUP($A1343,Database!$A:$Y,12,FALSE)</f>
        <v>164</v>
      </c>
      <c r="V1343" s="25" t="str">
        <f>VLOOKUP(A1343,Database!A:M,13,FALSE)</f>
        <v>À venir</v>
      </c>
      <c r="W1343" s="25" t="str">
        <f>VLOOKUP($A1343,Database!$A:$Y,20,FALSE)</f>
        <v/>
      </c>
      <c r="X1343" s="25" t="str">
        <f>VLOOKUP($A1343,Database!$A:$Y,21,FALSE)</f>
        <v/>
      </c>
      <c r="Y1343" s="25" t="str">
        <f ca="1">IF(C1343&lt;NOW(),IF(AND(P1343&gt;Q1343,W1343&gt;X1343),S1343,IF(AND(P1343=Q1343,W1343=X1343),T1343,IF(AND(P1343&lt;Q1343,W1343&lt;X1343),U1343,0))),"")</f>
        <v/>
      </c>
      <c r="Z1343" s="25">
        <f>IF(AND(P1343=W1343,Q1343=X1343),1,0)</f>
        <v>1</v>
      </c>
      <c r="AA1343" s="25" t="str">
        <f>IF(Z1343=0,"",IF(ISBLANK(VLOOKUP(A1343,Database!A:AA,22,FALSE)),"",VLOOKUP(A1343,Database!A:AA,22,FALSE)))</f>
        <v>Exact</v>
      </c>
      <c r="AB1343" s="25">
        <f ca="1">IFERROR(IF(AND(Y1343&lt;&gt;"",OR(V1343="Terminé",V1343="En cours")),VLOOKUP(AA1343,Setup_ScoreExactBonus!A:D,4,FALSE),0),0)</f>
        <v>0</v>
      </c>
      <c r="AC1343" s="31" t="str">
        <f ca="1">IF(Y1343&lt;&gt;"", Y1343 + IF(Z1343=1,AB1343, 0), "")</f>
        <v/>
      </c>
      <c r="AD1343" s="31">
        <f ca="1">SUMIFS(AC$2:AC1343,D$2:D1343,D1343)*IF(R1343=0,1,2)</f>
        <v>0</v>
      </c>
    </row>
    <row r="1344" spans="1:30" x14ac:dyDescent="0.35">
      <c r="A1344" s="31">
        <f>IF(ISBLANK(B1344),"",COUNTIF(B$2:B1344,B1344))-1</f>
        <v>34</v>
      </c>
      <c r="B1344" s="31">
        <v>17</v>
      </c>
      <c r="C1344" s="10">
        <f>VLOOKUP($A1344,Database!$A:$Y,7,FALSE)</f>
        <v>46193.916666666664</v>
      </c>
      <c r="D1344" s="31" t="str">
        <f>VLOOKUP(Pronostics!$B1344,Setup_MPP!$A:$G,3,FALSE)</f>
        <v>Joueur17</v>
      </c>
      <c r="E1344" s="31" t="str">
        <f>VLOOKUP(Pronostics!$B1344,Setup_MPP!$A:$G,2,FALSE)</f>
        <v>Joueur17</v>
      </c>
      <c r="F1344" s="31" t="str">
        <f>VLOOKUP($B1344,Setup_MPP!$A:$E,4,FALSE)</f>
        <v>#FFB0B0</v>
      </c>
      <c r="G1344" s="31" t="str">
        <f>VLOOKUP($B1344,Setup_MPP!$A:$E,5,FALSE)</f>
        <v>#F25757</v>
      </c>
      <c r="H1344" s="31" t="str">
        <f>IFERROR(IF(AND(A1344&gt;=1,A1344&lt;=104),VLOOKUP($A1344,Location!$A:$J,6,FALSE),IF(A1344=0,"Avant l'ouverture",IF(OR(A1344=105,A1344=106),"Bonus"))),"")</f>
        <v>Tour 2</v>
      </c>
      <c r="I1344" s="31" t="str">
        <f>IF(LEFT(H1344,4)="Tour",VLOOKUP(A1344,Database!$A:$C,3,FALSE),"")</f>
        <v>E</v>
      </c>
      <c r="J1344" s="31" t="str">
        <f>VLOOKUP($A1344,Location!$A:$J,7,FALSE)</f>
        <v>Allemagne</v>
      </c>
      <c r="K1344" s="31" t="str">
        <f>IFERROR(VLOOKUP(J1344,Setup_Team!$B:$C,2,FALSE), "TDB")</f>
        <v>DEU</v>
      </c>
      <c r="L1344" s="31" t="str">
        <f>VLOOKUP($A1344,Location!$A:$J,8,FALSE)</f>
        <v>Côte d'Ivoire</v>
      </c>
      <c r="M1344" s="31" t="str">
        <f>IFERROR(VLOOKUP(L1344,Setup_Team!$B:$C,2,FALSE), "TDB")</f>
        <v>CIV</v>
      </c>
      <c r="N1344" s="31" t="str">
        <f>VLOOKUP($A1344,Location!$A:$J,9,FALSE)</f>
        <v>Toronto</v>
      </c>
      <c r="O1344" s="31" t="str">
        <f>VLOOKUP($A1344,Location!$A:$J,10,FALSE)</f>
        <v>BMO Field</v>
      </c>
      <c r="R1344" s="31">
        <v>0</v>
      </c>
      <c r="S1344" s="25">
        <f>VLOOKUP($A1344,Database!$A:$Y,10,FALSE)</f>
        <v>38</v>
      </c>
      <c r="T1344" s="25">
        <f>VLOOKUP($A1344,Database!$A:$Y,11,FALSE)</f>
        <v>137</v>
      </c>
      <c r="U1344" s="25">
        <f>VLOOKUP($A1344,Database!$A:$Y,12,FALSE)</f>
        <v>164</v>
      </c>
      <c r="V1344" s="25" t="str">
        <f>VLOOKUP(A1344,Database!A:M,13,FALSE)</f>
        <v>À venir</v>
      </c>
      <c r="W1344" s="25" t="str">
        <f>VLOOKUP($A1344,Database!$A:$Y,20,FALSE)</f>
        <v/>
      </c>
      <c r="X1344" s="25" t="str">
        <f>VLOOKUP($A1344,Database!$A:$Y,21,FALSE)</f>
        <v/>
      </c>
      <c r="Y1344" s="25" t="str">
        <f ca="1">IF(C1344&lt;NOW(),IF(AND(P1344&gt;Q1344,W1344&gt;X1344),S1344,IF(AND(P1344=Q1344,W1344=X1344),T1344,IF(AND(P1344&lt;Q1344,W1344&lt;X1344),U1344,0))),"")</f>
        <v/>
      </c>
      <c r="Z1344" s="25">
        <f>IF(AND(P1344=W1344,Q1344=X1344),1,0)</f>
        <v>1</v>
      </c>
      <c r="AA1344" s="25" t="str">
        <f>IF(Z1344=0,"",IF(ISBLANK(VLOOKUP(A1344,Database!A:AA,22,FALSE)),"",VLOOKUP(A1344,Database!A:AA,22,FALSE)))</f>
        <v>Exact</v>
      </c>
      <c r="AB1344" s="25">
        <f ca="1">IFERROR(IF(AND(Y1344&lt;&gt;"",OR(V1344="Terminé",V1344="En cours")),VLOOKUP(AA1344,Setup_ScoreExactBonus!A:D,4,FALSE),0),0)</f>
        <v>0</v>
      </c>
      <c r="AC1344" s="31" t="str">
        <f ca="1">IF(Y1344&lt;&gt;"", Y1344 + IF(Z1344=1,AB1344, 0), "")</f>
        <v/>
      </c>
      <c r="AD1344" s="31">
        <f ca="1">SUMIFS(AC$2:AC1344,D$2:D1344,D1344)*IF(R1344=0,1,2)</f>
        <v>0</v>
      </c>
    </row>
    <row r="1345" spans="1:30" x14ac:dyDescent="0.35">
      <c r="A1345" s="31">
        <f>IF(ISBLANK(B1345),"",COUNTIF(B$2:B1345,B1345))-1</f>
        <v>34</v>
      </c>
      <c r="B1345" s="31">
        <v>18</v>
      </c>
      <c r="C1345" s="10">
        <f>VLOOKUP($A1345,Database!$A:$Y,7,FALSE)</f>
        <v>46193.916666666664</v>
      </c>
      <c r="D1345" s="31" t="str">
        <f>VLOOKUP(Pronostics!$B1345,Setup_MPP!$A:$G,3,FALSE)</f>
        <v>Joueur18</v>
      </c>
      <c r="E1345" s="31" t="str">
        <f>VLOOKUP(Pronostics!$B1345,Setup_MPP!$A:$G,2,FALSE)</f>
        <v>Joueur18</v>
      </c>
      <c r="F1345" s="31" t="str">
        <f>VLOOKUP($B1345,Setup_MPP!$A:$E,4,FALSE)</f>
        <v>#FFC9B0</v>
      </c>
      <c r="G1345" s="31" t="str">
        <f>VLOOKUP($B1345,Setup_MPP!$A:$E,5,FALSE)</f>
        <v>#F28D57</v>
      </c>
      <c r="H1345" s="31" t="str">
        <f>IFERROR(IF(AND(A1345&gt;=1,A1345&lt;=104),VLOOKUP($A1345,Location!$A:$J,6,FALSE),IF(A1345=0,"Avant l'ouverture",IF(OR(A1345=105,A1345=106),"Bonus"))),"")</f>
        <v>Tour 2</v>
      </c>
      <c r="I1345" s="31" t="str">
        <f>IF(LEFT(H1345,4)="Tour",VLOOKUP(A1345,Database!$A:$C,3,FALSE),"")</f>
        <v>E</v>
      </c>
      <c r="J1345" s="31" t="str">
        <f>VLOOKUP($A1345,Location!$A:$J,7,FALSE)</f>
        <v>Allemagne</v>
      </c>
      <c r="K1345" s="31" t="str">
        <f>IFERROR(VLOOKUP(J1345,Setup_Team!$B:$C,2,FALSE), "TDB")</f>
        <v>DEU</v>
      </c>
      <c r="L1345" s="31" t="str">
        <f>VLOOKUP($A1345,Location!$A:$J,8,FALSE)</f>
        <v>Côte d'Ivoire</v>
      </c>
      <c r="M1345" s="31" t="str">
        <f>IFERROR(VLOOKUP(L1345,Setup_Team!$B:$C,2,FALSE), "TDB")</f>
        <v>CIV</v>
      </c>
      <c r="N1345" s="31" t="str">
        <f>VLOOKUP($A1345,Location!$A:$J,9,FALSE)</f>
        <v>Toronto</v>
      </c>
      <c r="O1345" s="31" t="str">
        <f>VLOOKUP($A1345,Location!$A:$J,10,FALSE)</f>
        <v>BMO Field</v>
      </c>
      <c r="R1345" s="31">
        <v>0</v>
      </c>
      <c r="S1345" s="25">
        <f>VLOOKUP($A1345,Database!$A:$Y,10,FALSE)</f>
        <v>38</v>
      </c>
      <c r="T1345" s="25">
        <f>VLOOKUP($A1345,Database!$A:$Y,11,FALSE)</f>
        <v>137</v>
      </c>
      <c r="U1345" s="25">
        <f>VLOOKUP($A1345,Database!$A:$Y,12,FALSE)</f>
        <v>164</v>
      </c>
      <c r="V1345" s="25" t="str">
        <f>VLOOKUP(A1345,Database!A:M,13,FALSE)</f>
        <v>À venir</v>
      </c>
      <c r="W1345" s="25" t="str">
        <f>VLOOKUP($A1345,Database!$A:$Y,20,FALSE)</f>
        <v/>
      </c>
      <c r="X1345" s="25" t="str">
        <f>VLOOKUP($A1345,Database!$A:$Y,21,FALSE)</f>
        <v/>
      </c>
      <c r="Y1345" s="25" t="str">
        <f ca="1">IF(C1345&lt;NOW(),IF(AND(P1345&gt;Q1345,W1345&gt;X1345),S1345,IF(AND(P1345=Q1345,W1345=X1345),T1345,IF(AND(P1345&lt;Q1345,W1345&lt;X1345),U1345,0))),"")</f>
        <v/>
      </c>
      <c r="Z1345" s="25">
        <f>IF(AND(P1345=W1345,Q1345=X1345),1,0)</f>
        <v>1</v>
      </c>
      <c r="AA1345" s="25" t="str">
        <f>IF(Z1345=0,"",IF(ISBLANK(VLOOKUP(A1345,Database!A:AA,22,FALSE)),"",VLOOKUP(A1345,Database!A:AA,22,FALSE)))</f>
        <v>Exact</v>
      </c>
      <c r="AB1345" s="25">
        <f ca="1">IFERROR(IF(AND(Y1345&lt;&gt;"",OR(V1345="Terminé",V1345="En cours")),VLOOKUP(AA1345,Setup_ScoreExactBonus!A:D,4,FALSE),0),0)</f>
        <v>0</v>
      </c>
      <c r="AC1345" s="31" t="str">
        <f ca="1">IF(Y1345&lt;&gt;"", Y1345 + IF(Z1345=1,AB1345, 0), "")</f>
        <v/>
      </c>
      <c r="AD1345" s="31">
        <f ca="1">SUMIFS(AC$2:AC1345,D$2:D1345,D1345)*IF(R1345=0,1,2)</f>
        <v>0</v>
      </c>
    </row>
    <row r="1346" spans="1:30" x14ac:dyDescent="0.35">
      <c r="A1346" s="31">
        <f>IF(ISBLANK(B1346),"",COUNTIF(B$2:B1346,B1346))-1</f>
        <v>34</v>
      </c>
      <c r="B1346" s="31">
        <v>19</v>
      </c>
      <c r="C1346" s="10">
        <f>VLOOKUP($A1346,Database!$A:$Y,7,FALSE)</f>
        <v>46193.916666666664</v>
      </c>
      <c r="D1346" s="31" t="str">
        <f>VLOOKUP(Pronostics!$B1346,Setup_MPP!$A:$G,3,FALSE)</f>
        <v>Joueur19</v>
      </c>
      <c r="E1346" s="31" t="str">
        <f>VLOOKUP(Pronostics!$B1346,Setup_MPP!$A:$G,2,FALSE)</f>
        <v>Joueur19</v>
      </c>
      <c r="F1346" s="31" t="str">
        <f>VLOOKUP($B1346,Setup_MPP!$A:$E,4,FALSE)</f>
        <v>#D5D5D5</v>
      </c>
      <c r="G1346" s="31" t="str">
        <f>VLOOKUP($B1346,Setup_MPP!$A:$E,5,FALSE)</f>
        <v>#727272</v>
      </c>
      <c r="H1346" s="31" t="str">
        <f>IFERROR(IF(AND(A1346&gt;=1,A1346&lt;=104),VLOOKUP($A1346,Location!$A:$J,6,FALSE),IF(A1346=0,"Avant l'ouverture",IF(OR(A1346=105,A1346=106),"Bonus"))),"")</f>
        <v>Tour 2</v>
      </c>
      <c r="I1346" s="31" t="str">
        <f>IF(LEFT(H1346,4)="Tour",VLOOKUP(A1346,Database!$A:$C,3,FALSE),"")</f>
        <v>E</v>
      </c>
      <c r="J1346" s="31" t="str">
        <f>VLOOKUP($A1346,Location!$A:$J,7,FALSE)</f>
        <v>Allemagne</v>
      </c>
      <c r="K1346" s="31" t="str">
        <f>IFERROR(VLOOKUP(J1346,Setup_Team!$B:$C,2,FALSE), "TDB")</f>
        <v>DEU</v>
      </c>
      <c r="L1346" s="31" t="str">
        <f>VLOOKUP($A1346,Location!$A:$J,8,FALSE)</f>
        <v>Côte d'Ivoire</v>
      </c>
      <c r="M1346" s="31" t="str">
        <f>IFERROR(VLOOKUP(L1346,Setup_Team!$B:$C,2,FALSE), "TDB")</f>
        <v>CIV</v>
      </c>
      <c r="N1346" s="31" t="str">
        <f>VLOOKUP($A1346,Location!$A:$J,9,FALSE)</f>
        <v>Toronto</v>
      </c>
      <c r="O1346" s="31" t="str">
        <f>VLOOKUP($A1346,Location!$A:$J,10,FALSE)</f>
        <v>BMO Field</v>
      </c>
      <c r="R1346" s="31">
        <v>0</v>
      </c>
      <c r="S1346" s="25">
        <f>VLOOKUP($A1346,Database!$A:$Y,10,FALSE)</f>
        <v>38</v>
      </c>
      <c r="T1346" s="25">
        <f>VLOOKUP($A1346,Database!$A:$Y,11,FALSE)</f>
        <v>137</v>
      </c>
      <c r="U1346" s="25">
        <f>VLOOKUP($A1346,Database!$A:$Y,12,FALSE)</f>
        <v>164</v>
      </c>
      <c r="V1346" s="25" t="str">
        <f>VLOOKUP(A1346,Database!A:M,13,FALSE)</f>
        <v>À venir</v>
      </c>
      <c r="W1346" s="25" t="str">
        <f>VLOOKUP($A1346,Database!$A:$Y,20,FALSE)</f>
        <v/>
      </c>
      <c r="X1346" s="25" t="str">
        <f>VLOOKUP($A1346,Database!$A:$Y,21,FALSE)</f>
        <v/>
      </c>
      <c r="Y1346" s="25" t="str">
        <f ca="1">IF(C1346&lt;NOW(),IF(AND(P1346&gt;Q1346,W1346&gt;X1346),S1346,IF(AND(P1346=Q1346,W1346=X1346),T1346,IF(AND(P1346&lt;Q1346,W1346&lt;X1346),U1346,0))),"")</f>
        <v/>
      </c>
      <c r="Z1346" s="25">
        <f>IF(AND(P1346=W1346,Q1346=X1346),1,0)</f>
        <v>1</v>
      </c>
      <c r="AA1346" s="25" t="str">
        <f>IF(Z1346=0,"",IF(ISBLANK(VLOOKUP(A1346,Database!A:AA,22,FALSE)),"",VLOOKUP(A1346,Database!A:AA,22,FALSE)))</f>
        <v>Exact</v>
      </c>
      <c r="AB1346" s="25">
        <f ca="1">IFERROR(IF(AND(Y1346&lt;&gt;"",OR(V1346="Terminé",V1346="En cours")),VLOOKUP(AA1346,Setup_ScoreExactBonus!A:D,4,FALSE),0),0)</f>
        <v>0</v>
      </c>
      <c r="AC1346" s="31" t="str">
        <f ca="1">IF(Y1346&lt;&gt;"", Y1346 + IF(Z1346=1,AB1346, 0), "")</f>
        <v/>
      </c>
      <c r="AD1346" s="31">
        <f ca="1">SUMIFS(AC$2:AC1346,D$2:D1346,D1346)*IF(R1346=0,1,2)</f>
        <v>0</v>
      </c>
    </row>
    <row r="1347" spans="1:30" x14ac:dyDescent="0.35">
      <c r="A1347" s="31">
        <f>IF(ISBLANK(B1347),"",COUNTIF(B$2:B1347,B1347))-1</f>
        <v>34</v>
      </c>
      <c r="B1347" s="31">
        <v>20</v>
      </c>
      <c r="C1347" s="10">
        <f>VLOOKUP($A1347,Database!$A:$Y,7,FALSE)</f>
        <v>46193.916666666664</v>
      </c>
      <c r="D1347" s="31" t="str">
        <f>VLOOKUP(Pronostics!$B1347,Setup_MPP!$A:$G,3,FALSE)</f>
        <v>Joueur20</v>
      </c>
      <c r="E1347" s="31" t="str">
        <f>VLOOKUP(Pronostics!$B1347,Setup_MPP!$A:$G,2,FALSE)</f>
        <v>Joueur20</v>
      </c>
      <c r="F1347" s="31" t="str">
        <f>VLOOKUP($B1347,Setup_MPP!$A:$E,4,FALSE)</f>
        <v>#D5D5D5</v>
      </c>
      <c r="G1347" s="31" t="str">
        <f>VLOOKUP($B1347,Setup_MPP!$A:$E,5,FALSE)</f>
        <v>#727272</v>
      </c>
      <c r="H1347" s="31" t="str">
        <f>IFERROR(IF(AND(A1347&gt;=1,A1347&lt;=104),VLOOKUP($A1347,Location!$A:$J,6,FALSE),IF(A1347=0,"Avant l'ouverture",IF(OR(A1347=105,A1347=106),"Bonus"))),"")</f>
        <v>Tour 2</v>
      </c>
      <c r="I1347" s="31" t="str">
        <f>IF(LEFT(H1347,4)="Tour",VLOOKUP(A1347,Database!$A:$C,3,FALSE),"")</f>
        <v>E</v>
      </c>
      <c r="J1347" s="31" t="str">
        <f>VLOOKUP($A1347,Location!$A:$J,7,FALSE)</f>
        <v>Allemagne</v>
      </c>
      <c r="K1347" s="31" t="str">
        <f>IFERROR(VLOOKUP(J1347,Setup_Team!$B:$C,2,FALSE), "TDB")</f>
        <v>DEU</v>
      </c>
      <c r="L1347" s="31" t="str">
        <f>VLOOKUP($A1347,Location!$A:$J,8,FALSE)</f>
        <v>Côte d'Ivoire</v>
      </c>
      <c r="M1347" s="31" t="str">
        <f>IFERROR(VLOOKUP(L1347,Setup_Team!$B:$C,2,FALSE), "TDB")</f>
        <v>CIV</v>
      </c>
      <c r="N1347" s="31" t="str">
        <f>VLOOKUP($A1347,Location!$A:$J,9,FALSE)</f>
        <v>Toronto</v>
      </c>
      <c r="O1347" s="31" t="str">
        <f>VLOOKUP($A1347,Location!$A:$J,10,FALSE)</f>
        <v>BMO Field</v>
      </c>
      <c r="R1347" s="31">
        <v>0</v>
      </c>
      <c r="S1347" s="25">
        <f>VLOOKUP($A1347,Database!$A:$Y,10,FALSE)</f>
        <v>38</v>
      </c>
      <c r="T1347" s="25">
        <f>VLOOKUP($A1347,Database!$A:$Y,11,FALSE)</f>
        <v>137</v>
      </c>
      <c r="U1347" s="25">
        <f>VLOOKUP($A1347,Database!$A:$Y,12,FALSE)</f>
        <v>164</v>
      </c>
      <c r="V1347" s="25" t="str">
        <f>VLOOKUP(A1347,Database!A:M,13,FALSE)</f>
        <v>À venir</v>
      </c>
      <c r="W1347" s="25" t="str">
        <f>VLOOKUP($A1347,Database!$A:$Y,20,FALSE)</f>
        <v/>
      </c>
      <c r="X1347" s="25" t="str">
        <f>VLOOKUP($A1347,Database!$A:$Y,21,FALSE)</f>
        <v/>
      </c>
      <c r="Y1347" s="25" t="str">
        <f ca="1">IF(C1347&lt;NOW(),IF(AND(P1347&gt;Q1347,W1347&gt;X1347),S1347,IF(AND(P1347=Q1347,W1347=X1347),T1347,IF(AND(P1347&lt;Q1347,W1347&lt;X1347),U1347,0))),"")</f>
        <v/>
      </c>
      <c r="Z1347" s="25">
        <f>IF(AND(P1347=W1347,Q1347=X1347),1,0)</f>
        <v>1</v>
      </c>
      <c r="AA1347" s="25" t="str">
        <f>IF(Z1347=0,"",IF(ISBLANK(VLOOKUP(A1347,Database!A:AA,22,FALSE)),"",VLOOKUP(A1347,Database!A:AA,22,FALSE)))</f>
        <v>Exact</v>
      </c>
      <c r="AB1347" s="25">
        <f ca="1">IFERROR(IF(AND(Y1347&lt;&gt;"",OR(V1347="Terminé",V1347="En cours")),VLOOKUP(AA1347,Setup_ScoreExactBonus!A:D,4,FALSE),0),0)</f>
        <v>0</v>
      </c>
      <c r="AC1347" s="31" t="str">
        <f ca="1">IF(Y1347&lt;&gt;"", Y1347 + IF(Z1347=1,AB1347, 0), "")</f>
        <v/>
      </c>
      <c r="AD1347" s="31">
        <f ca="1">SUMIFS(AC$2:AC1347,D$2:D1347,D1347)*IF(R1347=0,1,2)</f>
        <v>0</v>
      </c>
    </row>
    <row r="1348" spans="1:30" x14ac:dyDescent="0.35">
      <c r="A1348" s="31">
        <f>IF(ISBLANK(B1348),"",COUNTIF(B$2:B1348,B1348))-1</f>
        <v>34</v>
      </c>
      <c r="B1348" s="31">
        <v>21</v>
      </c>
      <c r="C1348" s="10">
        <f>VLOOKUP($A1348,Database!$A:$Y,7,FALSE)</f>
        <v>46193.916666666664</v>
      </c>
      <c r="D1348" s="31" t="str">
        <f>VLOOKUP(Pronostics!$B1348,Setup_MPP!$A:$G,3,FALSE)</f>
        <v>Joueur21</v>
      </c>
      <c r="E1348" s="31" t="str">
        <f>VLOOKUP(Pronostics!$B1348,Setup_MPP!$A:$G,2,FALSE)</f>
        <v>Joueur21</v>
      </c>
      <c r="F1348" s="31" t="str">
        <f>VLOOKUP($B1348,Setup_MPP!$A:$E,4,FALSE)</f>
        <v>#D5D5D5</v>
      </c>
      <c r="G1348" s="31" t="str">
        <f>VLOOKUP($B1348,Setup_MPP!$A:$E,5,FALSE)</f>
        <v>#727272</v>
      </c>
      <c r="H1348" s="31" t="str">
        <f>IFERROR(IF(AND(A1348&gt;=1,A1348&lt;=104),VLOOKUP($A1348,Location!$A:$J,6,FALSE),IF(A1348=0,"Avant l'ouverture",IF(OR(A1348=105,A1348=106),"Bonus"))),"")</f>
        <v>Tour 2</v>
      </c>
      <c r="I1348" s="31" t="str">
        <f>IF(LEFT(H1348,4)="Tour",VLOOKUP(A1348,Database!$A:$C,3,FALSE),"")</f>
        <v>E</v>
      </c>
      <c r="J1348" s="31" t="str">
        <f>VLOOKUP($A1348,Location!$A:$J,7,FALSE)</f>
        <v>Allemagne</v>
      </c>
      <c r="K1348" s="31" t="str">
        <f>IFERROR(VLOOKUP(J1348,Setup_Team!$B:$C,2,FALSE), "TDB")</f>
        <v>DEU</v>
      </c>
      <c r="L1348" s="31" t="str">
        <f>VLOOKUP($A1348,Location!$A:$J,8,FALSE)</f>
        <v>Côte d'Ivoire</v>
      </c>
      <c r="M1348" s="31" t="str">
        <f>IFERROR(VLOOKUP(L1348,Setup_Team!$B:$C,2,FALSE), "TDB")</f>
        <v>CIV</v>
      </c>
      <c r="N1348" s="31" t="str">
        <f>VLOOKUP($A1348,Location!$A:$J,9,FALSE)</f>
        <v>Toronto</v>
      </c>
      <c r="O1348" s="31" t="str">
        <f>VLOOKUP($A1348,Location!$A:$J,10,FALSE)</f>
        <v>BMO Field</v>
      </c>
      <c r="R1348" s="31">
        <v>0</v>
      </c>
      <c r="S1348" s="25">
        <f>VLOOKUP($A1348,Database!$A:$Y,10,FALSE)</f>
        <v>38</v>
      </c>
      <c r="T1348" s="25">
        <f>VLOOKUP($A1348,Database!$A:$Y,11,FALSE)</f>
        <v>137</v>
      </c>
      <c r="U1348" s="25">
        <f>VLOOKUP($A1348,Database!$A:$Y,12,FALSE)</f>
        <v>164</v>
      </c>
      <c r="V1348" s="25" t="str">
        <f>VLOOKUP(A1348,Database!A:M,13,FALSE)</f>
        <v>À venir</v>
      </c>
      <c r="W1348" s="25" t="str">
        <f>VLOOKUP($A1348,Database!$A:$Y,20,FALSE)</f>
        <v/>
      </c>
      <c r="X1348" s="25" t="str">
        <f>VLOOKUP($A1348,Database!$A:$Y,21,FALSE)</f>
        <v/>
      </c>
      <c r="Y1348" s="25" t="str">
        <f ca="1">IF(C1348&lt;NOW(),IF(AND(P1348&gt;Q1348,W1348&gt;X1348),S1348,IF(AND(P1348=Q1348,W1348=X1348),T1348,IF(AND(P1348&lt;Q1348,W1348&lt;X1348),U1348,0))),"")</f>
        <v/>
      </c>
      <c r="Z1348" s="25">
        <f>IF(AND(P1348=W1348,Q1348=X1348),1,0)</f>
        <v>1</v>
      </c>
      <c r="AA1348" s="25" t="str">
        <f>IF(Z1348=0,"",IF(ISBLANK(VLOOKUP(A1348,Database!A:AA,22,FALSE)),"",VLOOKUP(A1348,Database!A:AA,22,FALSE)))</f>
        <v>Exact</v>
      </c>
      <c r="AB1348" s="25">
        <f ca="1">IFERROR(IF(AND(Y1348&lt;&gt;"",OR(V1348="Terminé",V1348="En cours")),VLOOKUP(AA1348,Setup_ScoreExactBonus!A:D,4,FALSE),0),0)</f>
        <v>0</v>
      </c>
      <c r="AC1348" s="31" t="str">
        <f ca="1">IF(Y1348&lt;&gt;"", Y1348 + IF(Z1348=1,AB1348, 0), "")</f>
        <v/>
      </c>
      <c r="AD1348" s="31">
        <f ca="1">SUMIFS(AC$2:AC1348,D$2:D1348,D1348)*IF(R1348=0,1,2)</f>
        <v>0</v>
      </c>
    </row>
    <row r="1349" spans="1:30" x14ac:dyDescent="0.35">
      <c r="A1349" s="31">
        <f>IF(ISBLANK(B1349),"",COUNTIF(B$2:B1349,B1349))-1</f>
        <v>34</v>
      </c>
      <c r="B1349" s="31">
        <v>22</v>
      </c>
      <c r="C1349" s="10">
        <f>VLOOKUP($A1349,Database!$A:$Y,7,FALSE)</f>
        <v>46193.916666666664</v>
      </c>
      <c r="D1349" s="31" t="str">
        <f>VLOOKUP(Pronostics!$B1349,Setup_MPP!$A:$G,3,FALSE)</f>
        <v>Joueur22</v>
      </c>
      <c r="E1349" s="31" t="str">
        <f>VLOOKUP(Pronostics!$B1349,Setup_MPP!$A:$G,2,FALSE)</f>
        <v>Joueur22</v>
      </c>
      <c r="F1349" s="31" t="str">
        <f>VLOOKUP($B1349,Setup_MPP!$A:$E,4,FALSE)</f>
        <v>#D5D5D5</v>
      </c>
      <c r="G1349" s="31" t="str">
        <f>VLOOKUP($B1349,Setup_MPP!$A:$E,5,FALSE)</f>
        <v>#727272</v>
      </c>
      <c r="H1349" s="31" t="str">
        <f>IFERROR(IF(AND(A1349&gt;=1,A1349&lt;=104),VLOOKUP($A1349,Location!$A:$J,6,FALSE),IF(A1349=0,"Avant l'ouverture",IF(OR(A1349=105,A1349=106),"Bonus"))),"")</f>
        <v>Tour 2</v>
      </c>
      <c r="I1349" s="31" t="str">
        <f>IF(LEFT(H1349,4)="Tour",VLOOKUP(A1349,Database!$A:$C,3,FALSE),"")</f>
        <v>E</v>
      </c>
      <c r="J1349" s="31" t="str">
        <f>VLOOKUP($A1349,Location!$A:$J,7,FALSE)</f>
        <v>Allemagne</v>
      </c>
      <c r="K1349" s="31" t="str">
        <f>IFERROR(VLOOKUP(J1349,Setup_Team!$B:$C,2,FALSE), "TDB")</f>
        <v>DEU</v>
      </c>
      <c r="L1349" s="31" t="str">
        <f>VLOOKUP($A1349,Location!$A:$J,8,FALSE)</f>
        <v>Côte d'Ivoire</v>
      </c>
      <c r="M1349" s="31" t="str">
        <f>IFERROR(VLOOKUP(L1349,Setup_Team!$B:$C,2,FALSE), "TDB")</f>
        <v>CIV</v>
      </c>
      <c r="N1349" s="31" t="str">
        <f>VLOOKUP($A1349,Location!$A:$J,9,FALSE)</f>
        <v>Toronto</v>
      </c>
      <c r="O1349" s="31" t="str">
        <f>VLOOKUP($A1349,Location!$A:$J,10,FALSE)</f>
        <v>BMO Field</v>
      </c>
      <c r="R1349" s="31">
        <v>0</v>
      </c>
      <c r="S1349" s="25">
        <f>VLOOKUP($A1349,Database!$A:$Y,10,FALSE)</f>
        <v>38</v>
      </c>
      <c r="T1349" s="25">
        <f>VLOOKUP($A1349,Database!$A:$Y,11,FALSE)</f>
        <v>137</v>
      </c>
      <c r="U1349" s="25">
        <f>VLOOKUP($A1349,Database!$A:$Y,12,FALSE)</f>
        <v>164</v>
      </c>
      <c r="V1349" s="25" t="str">
        <f>VLOOKUP(A1349,Database!A:M,13,FALSE)</f>
        <v>À venir</v>
      </c>
      <c r="W1349" s="25" t="str">
        <f>VLOOKUP($A1349,Database!$A:$Y,20,FALSE)</f>
        <v/>
      </c>
      <c r="X1349" s="25" t="str">
        <f>VLOOKUP($A1349,Database!$A:$Y,21,FALSE)</f>
        <v/>
      </c>
      <c r="Y1349" s="25" t="str">
        <f ca="1">IF(C1349&lt;NOW(),IF(AND(P1349&gt;Q1349,W1349&gt;X1349),S1349,IF(AND(P1349=Q1349,W1349=X1349),T1349,IF(AND(P1349&lt;Q1349,W1349&lt;X1349),U1349,0))),"")</f>
        <v/>
      </c>
      <c r="Z1349" s="25">
        <f>IF(AND(P1349=W1349,Q1349=X1349),1,0)</f>
        <v>1</v>
      </c>
      <c r="AA1349" s="25" t="str">
        <f>IF(Z1349=0,"",IF(ISBLANK(VLOOKUP(A1349,Database!A:AA,22,FALSE)),"",VLOOKUP(A1349,Database!A:AA,22,FALSE)))</f>
        <v>Exact</v>
      </c>
      <c r="AB1349" s="25">
        <f ca="1">IFERROR(IF(AND(Y1349&lt;&gt;"",OR(V1349="Terminé",V1349="En cours")),VLOOKUP(AA1349,Setup_ScoreExactBonus!A:D,4,FALSE),0),0)</f>
        <v>0</v>
      </c>
      <c r="AC1349" s="31" t="str">
        <f ca="1">IF(Y1349&lt;&gt;"", Y1349 + IF(Z1349=1,AB1349, 0), "")</f>
        <v/>
      </c>
      <c r="AD1349" s="31">
        <f ca="1">SUMIFS(AC$2:AC1349,D$2:D1349,D1349)*IF(R1349=0,1,2)</f>
        <v>0</v>
      </c>
    </row>
    <row r="1350" spans="1:30" x14ac:dyDescent="0.35">
      <c r="A1350" s="31">
        <f>IF(ISBLANK(B1350),"",COUNTIF(B$2:B1350,B1350))-1</f>
        <v>34</v>
      </c>
      <c r="B1350" s="31">
        <v>23</v>
      </c>
      <c r="C1350" s="10">
        <f>VLOOKUP($A1350,Database!$A:$Y,7,FALSE)</f>
        <v>46193.916666666664</v>
      </c>
      <c r="D1350" s="31" t="str">
        <f>VLOOKUP(Pronostics!$B1350,Setup_MPP!$A:$G,3,FALSE)</f>
        <v>Joueur23</v>
      </c>
      <c r="E1350" s="31" t="str">
        <f>VLOOKUP(Pronostics!$B1350,Setup_MPP!$A:$G,2,FALSE)</f>
        <v>Joueur23</v>
      </c>
      <c r="F1350" s="31" t="str">
        <f>VLOOKUP($B1350,Setup_MPP!$A:$E,4,FALSE)</f>
        <v>#D5D5D5</v>
      </c>
      <c r="G1350" s="31" t="str">
        <f>VLOOKUP($B1350,Setup_MPP!$A:$E,5,FALSE)</f>
        <v>#727272</v>
      </c>
      <c r="H1350" s="31" t="str">
        <f>IFERROR(IF(AND(A1350&gt;=1,A1350&lt;=104),VLOOKUP($A1350,Location!$A:$J,6,FALSE),IF(A1350=0,"Avant l'ouverture",IF(OR(A1350=105,A1350=106),"Bonus"))),"")</f>
        <v>Tour 2</v>
      </c>
      <c r="I1350" s="31" t="str">
        <f>IF(LEFT(H1350,4)="Tour",VLOOKUP(A1350,Database!$A:$C,3,FALSE),"")</f>
        <v>E</v>
      </c>
      <c r="J1350" s="31" t="str">
        <f>VLOOKUP($A1350,Location!$A:$J,7,FALSE)</f>
        <v>Allemagne</v>
      </c>
      <c r="K1350" s="31" t="str">
        <f>IFERROR(VLOOKUP(J1350,Setup_Team!$B:$C,2,FALSE), "TDB")</f>
        <v>DEU</v>
      </c>
      <c r="L1350" s="31" t="str">
        <f>VLOOKUP($A1350,Location!$A:$J,8,FALSE)</f>
        <v>Côte d'Ivoire</v>
      </c>
      <c r="M1350" s="31" t="str">
        <f>IFERROR(VLOOKUP(L1350,Setup_Team!$B:$C,2,FALSE), "TDB")</f>
        <v>CIV</v>
      </c>
      <c r="N1350" s="31" t="str">
        <f>VLOOKUP($A1350,Location!$A:$J,9,FALSE)</f>
        <v>Toronto</v>
      </c>
      <c r="O1350" s="31" t="str">
        <f>VLOOKUP($A1350,Location!$A:$J,10,FALSE)</f>
        <v>BMO Field</v>
      </c>
      <c r="R1350" s="31">
        <v>0</v>
      </c>
      <c r="S1350" s="25">
        <f>VLOOKUP($A1350,Database!$A:$Y,10,FALSE)</f>
        <v>38</v>
      </c>
      <c r="T1350" s="25">
        <f>VLOOKUP($A1350,Database!$A:$Y,11,FALSE)</f>
        <v>137</v>
      </c>
      <c r="U1350" s="25">
        <f>VLOOKUP($A1350,Database!$A:$Y,12,FALSE)</f>
        <v>164</v>
      </c>
      <c r="V1350" s="25" t="str">
        <f>VLOOKUP(A1350,Database!A:M,13,FALSE)</f>
        <v>À venir</v>
      </c>
      <c r="W1350" s="25" t="str">
        <f>VLOOKUP($A1350,Database!$A:$Y,20,FALSE)</f>
        <v/>
      </c>
      <c r="X1350" s="25" t="str">
        <f>VLOOKUP($A1350,Database!$A:$Y,21,FALSE)</f>
        <v/>
      </c>
      <c r="Y1350" s="25" t="str">
        <f ca="1">IF(C1350&lt;NOW(),IF(AND(P1350&gt;Q1350,W1350&gt;X1350),S1350,IF(AND(P1350=Q1350,W1350=X1350),T1350,IF(AND(P1350&lt;Q1350,W1350&lt;X1350),U1350,0))),"")</f>
        <v/>
      </c>
      <c r="Z1350" s="25">
        <f>IF(AND(P1350=W1350,Q1350=X1350),1,0)</f>
        <v>1</v>
      </c>
      <c r="AA1350" s="25" t="str">
        <f>IF(Z1350=0,"",IF(ISBLANK(VLOOKUP(A1350,Database!A:AA,22,FALSE)),"",VLOOKUP(A1350,Database!A:AA,22,FALSE)))</f>
        <v>Exact</v>
      </c>
      <c r="AB1350" s="25">
        <f ca="1">IFERROR(IF(AND(Y1350&lt;&gt;"",OR(V1350="Terminé",V1350="En cours")),VLOOKUP(AA1350,Setup_ScoreExactBonus!A:D,4,FALSE),0),0)</f>
        <v>0</v>
      </c>
      <c r="AC1350" s="31" t="str">
        <f ca="1">IF(Y1350&lt;&gt;"", Y1350 + IF(Z1350=1,AB1350, 0), "")</f>
        <v/>
      </c>
      <c r="AD1350" s="31">
        <f ca="1">SUMIFS(AC$2:AC1350,D$2:D1350,D1350)*IF(R1350=0,1,2)</f>
        <v>0</v>
      </c>
    </row>
    <row r="1351" spans="1:30" x14ac:dyDescent="0.35">
      <c r="A1351" s="31">
        <f>IF(ISBLANK(B1351),"",COUNTIF(B$2:B1351,B1351))-1</f>
        <v>34</v>
      </c>
      <c r="B1351" s="31">
        <v>24</v>
      </c>
      <c r="C1351" s="10">
        <f>VLOOKUP($A1351,Database!$A:$Y,7,FALSE)</f>
        <v>46193.916666666664</v>
      </c>
      <c r="D1351" s="31" t="str">
        <f>VLOOKUP(Pronostics!$B1351,Setup_MPP!$A:$G,3,FALSE)</f>
        <v>Joueur24</v>
      </c>
      <c r="E1351" s="31" t="str">
        <f>VLOOKUP(Pronostics!$B1351,Setup_MPP!$A:$G,2,FALSE)</f>
        <v>Joueur24</v>
      </c>
      <c r="F1351" s="31" t="str">
        <f>VLOOKUP($B1351,Setup_MPP!$A:$E,4,FALSE)</f>
        <v>#D5D5D5</v>
      </c>
      <c r="G1351" s="31" t="str">
        <f>VLOOKUP($B1351,Setup_MPP!$A:$E,5,FALSE)</f>
        <v>#727272</v>
      </c>
      <c r="H1351" s="31" t="str">
        <f>IFERROR(IF(AND(A1351&gt;=1,A1351&lt;=104),VLOOKUP($A1351,Location!$A:$J,6,FALSE),IF(A1351=0,"Avant l'ouverture",IF(OR(A1351=105,A1351=106),"Bonus"))),"")</f>
        <v>Tour 2</v>
      </c>
      <c r="I1351" s="31" t="str">
        <f>IF(LEFT(H1351,4)="Tour",VLOOKUP(A1351,Database!$A:$C,3,FALSE),"")</f>
        <v>E</v>
      </c>
      <c r="J1351" s="31" t="str">
        <f>VLOOKUP($A1351,Location!$A:$J,7,FALSE)</f>
        <v>Allemagne</v>
      </c>
      <c r="K1351" s="31" t="str">
        <f>IFERROR(VLOOKUP(J1351,Setup_Team!$B:$C,2,FALSE), "TDB")</f>
        <v>DEU</v>
      </c>
      <c r="L1351" s="31" t="str">
        <f>VLOOKUP($A1351,Location!$A:$J,8,FALSE)</f>
        <v>Côte d'Ivoire</v>
      </c>
      <c r="M1351" s="31" t="str">
        <f>IFERROR(VLOOKUP(L1351,Setup_Team!$B:$C,2,FALSE), "TDB")</f>
        <v>CIV</v>
      </c>
      <c r="N1351" s="31" t="str">
        <f>VLOOKUP($A1351,Location!$A:$J,9,FALSE)</f>
        <v>Toronto</v>
      </c>
      <c r="O1351" s="31" t="str">
        <f>VLOOKUP($A1351,Location!$A:$J,10,FALSE)</f>
        <v>BMO Field</v>
      </c>
      <c r="R1351" s="31">
        <v>0</v>
      </c>
      <c r="S1351" s="25">
        <f>VLOOKUP($A1351,Database!$A:$Y,10,FALSE)</f>
        <v>38</v>
      </c>
      <c r="T1351" s="25">
        <f>VLOOKUP($A1351,Database!$A:$Y,11,FALSE)</f>
        <v>137</v>
      </c>
      <c r="U1351" s="25">
        <f>VLOOKUP($A1351,Database!$A:$Y,12,FALSE)</f>
        <v>164</v>
      </c>
      <c r="V1351" s="25" t="str">
        <f>VLOOKUP(A1351,Database!A:M,13,FALSE)</f>
        <v>À venir</v>
      </c>
      <c r="W1351" s="25" t="str">
        <f>VLOOKUP($A1351,Database!$A:$Y,20,FALSE)</f>
        <v/>
      </c>
      <c r="X1351" s="25" t="str">
        <f>VLOOKUP($A1351,Database!$A:$Y,21,FALSE)</f>
        <v/>
      </c>
      <c r="Y1351" s="25" t="str">
        <f ca="1">IF(C1351&lt;NOW(),IF(AND(P1351&gt;Q1351,W1351&gt;X1351),S1351,IF(AND(P1351=Q1351,W1351=X1351),T1351,IF(AND(P1351&lt;Q1351,W1351&lt;X1351),U1351,0))),"")</f>
        <v/>
      </c>
      <c r="Z1351" s="25">
        <f>IF(AND(P1351=W1351,Q1351=X1351),1,0)</f>
        <v>1</v>
      </c>
      <c r="AA1351" s="25" t="str">
        <f>IF(Z1351=0,"",IF(ISBLANK(VLOOKUP(A1351,Database!A:AA,22,FALSE)),"",VLOOKUP(A1351,Database!A:AA,22,FALSE)))</f>
        <v>Exact</v>
      </c>
      <c r="AB1351" s="25">
        <f ca="1">IFERROR(IF(AND(Y1351&lt;&gt;"",OR(V1351="Terminé",V1351="En cours")),VLOOKUP(AA1351,Setup_ScoreExactBonus!A:D,4,FALSE),0),0)</f>
        <v>0</v>
      </c>
      <c r="AC1351" s="31" t="str">
        <f ca="1">IF(Y1351&lt;&gt;"", Y1351 + IF(Z1351=1,AB1351, 0), "")</f>
        <v/>
      </c>
      <c r="AD1351" s="31">
        <f ca="1">SUMIFS(AC$2:AC1351,D$2:D1351,D1351)*IF(R1351=0,1,2)</f>
        <v>0</v>
      </c>
    </row>
    <row r="1352" spans="1:30" x14ac:dyDescent="0.35">
      <c r="A1352" s="31">
        <f>IF(ISBLANK(B1352),"",COUNTIF(B$2:B1352,B1352))-1</f>
        <v>34</v>
      </c>
      <c r="B1352" s="31">
        <v>25</v>
      </c>
      <c r="C1352" s="10">
        <f>VLOOKUP($A1352,Database!$A:$Y,7,FALSE)</f>
        <v>46193.916666666664</v>
      </c>
      <c r="D1352" s="31" t="str">
        <f>VLOOKUP(Pronostics!$B1352,Setup_MPP!$A:$G,3,FALSE)</f>
        <v>Joueur25</v>
      </c>
      <c r="E1352" s="31" t="str">
        <f>VLOOKUP(Pronostics!$B1352,Setup_MPP!$A:$G,2,FALSE)</f>
        <v>Joueur25</v>
      </c>
      <c r="F1352" s="31" t="str">
        <f>VLOOKUP($B1352,Setup_MPP!$A:$E,4,FALSE)</f>
        <v>#D5D5D5</v>
      </c>
      <c r="G1352" s="31" t="str">
        <f>VLOOKUP($B1352,Setup_MPP!$A:$E,5,FALSE)</f>
        <v>#727272</v>
      </c>
      <c r="H1352" s="31" t="str">
        <f>IFERROR(IF(AND(A1352&gt;=1,A1352&lt;=104),VLOOKUP($A1352,Location!$A:$J,6,FALSE),IF(A1352=0,"Avant l'ouverture",IF(OR(A1352=105,A1352=106),"Bonus"))),"")</f>
        <v>Tour 2</v>
      </c>
      <c r="I1352" s="31" t="str">
        <f>IF(LEFT(H1352,4)="Tour",VLOOKUP(A1352,Database!$A:$C,3,FALSE),"")</f>
        <v>E</v>
      </c>
      <c r="J1352" s="31" t="str">
        <f>VLOOKUP($A1352,Location!$A:$J,7,FALSE)</f>
        <v>Allemagne</v>
      </c>
      <c r="K1352" s="31" t="str">
        <f>IFERROR(VLOOKUP(J1352,Setup_Team!$B:$C,2,FALSE), "TDB")</f>
        <v>DEU</v>
      </c>
      <c r="L1352" s="31" t="str">
        <f>VLOOKUP($A1352,Location!$A:$J,8,FALSE)</f>
        <v>Côte d'Ivoire</v>
      </c>
      <c r="M1352" s="31" t="str">
        <f>IFERROR(VLOOKUP(L1352,Setup_Team!$B:$C,2,FALSE), "TDB")</f>
        <v>CIV</v>
      </c>
      <c r="N1352" s="31" t="str">
        <f>VLOOKUP($A1352,Location!$A:$J,9,FALSE)</f>
        <v>Toronto</v>
      </c>
      <c r="O1352" s="31" t="str">
        <f>VLOOKUP($A1352,Location!$A:$J,10,FALSE)</f>
        <v>BMO Field</v>
      </c>
      <c r="R1352" s="31">
        <v>0</v>
      </c>
      <c r="S1352" s="25">
        <f>VLOOKUP($A1352,Database!$A:$Y,10,FALSE)</f>
        <v>38</v>
      </c>
      <c r="T1352" s="25">
        <f>VLOOKUP($A1352,Database!$A:$Y,11,FALSE)</f>
        <v>137</v>
      </c>
      <c r="U1352" s="25">
        <f>VLOOKUP($A1352,Database!$A:$Y,12,FALSE)</f>
        <v>164</v>
      </c>
      <c r="V1352" s="25" t="str">
        <f>VLOOKUP(A1352,Database!A:M,13,FALSE)</f>
        <v>À venir</v>
      </c>
      <c r="W1352" s="25" t="str">
        <f>VLOOKUP($A1352,Database!$A:$Y,20,FALSE)</f>
        <v/>
      </c>
      <c r="X1352" s="25" t="str">
        <f>VLOOKUP($A1352,Database!$A:$Y,21,FALSE)</f>
        <v/>
      </c>
      <c r="Y1352" s="25" t="str">
        <f ca="1">IF(C1352&lt;NOW(),IF(AND(P1352&gt;Q1352,W1352&gt;X1352),S1352,IF(AND(P1352=Q1352,W1352=X1352),T1352,IF(AND(P1352&lt;Q1352,W1352&lt;X1352),U1352,0))),"")</f>
        <v/>
      </c>
      <c r="Z1352" s="25">
        <f>IF(AND(P1352=W1352,Q1352=X1352),1,0)</f>
        <v>1</v>
      </c>
      <c r="AA1352" s="25" t="str">
        <f>IF(Z1352=0,"",IF(ISBLANK(VLOOKUP(A1352,Database!A:AA,22,FALSE)),"",VLOOKUP(A1352,Database!A:AA,22,FALSE)))</f>
        <v>Exact</v>
      </c>
      <c r="AB1352" s="25">
        <f ca="1">IFERROR(IF(AND(Y1352&lt;&gt;"",OR(V1352="Terminé",V1352="En cours")),VLOOKUP(AA1352,Setup_ScoreExactBonus!A:D,4,FALSE),0),0)</f>
        <v>0</v>
      </c>
      <c r="AC1352" s="31" t="str">
        <f ca="1">IF(Y1352&lt;&gt;"", Y1352 + IF(Z1352=1,AB1352, 0), "")</f>
        <v/>
      </c>
      <c r="AD1352" s="31">
        <f ca="1">SUMIFS(AC$2:AC1352,D$2:D1352,D1352)*IF(R1352=0,1,2)</f>
        <v>0</v>
      </c>
    </row>
    <row r="1353" spans="1:30" x14ac:dyDescent="0.35">
      <c r="A1353" s="31">
        <f>IF(ISBLANK(B1353),"",COUNTIF(B$2:B1353,B1353))-1</f>
        <v>34</v>
      </c>
      <c r="B1353" s="31">
        <v>26</v>
      </c>
      <c r="C1353" s="10">
        <f>VLOOKUP($A1353,Database!$A:$Y,7,FALSE)</f>
        <v>46193.916666666664</v>
      </c>
      <c r="D1353" s="31" t="str">
        <f>VLOOKUP(Pronostics!$B1353,Setup_MPP!$A:$G,3,FALSE)</f>
        <v>Joueur26</v>
      </c>
      <c r="E1353" s="31" t="str">
        <f>VLOOKUP(Pronostics!$B1353,Setup_MPP!$A:$G,2,FALSE)</f>
        <v>Joueur26</v>
      </c>
      <c r="F1353" s="31" t="str">
        <f>VLOOKUP($B1353,Setup_MPP!$A:$E,4,FALSE)</f>
        <v>#D5D5D5</v>
      </c>
      <c r="G1353" s="31" t="str">
        <f>VLOOKUP($B1353,Setup_MPP!$A:$E,5,FALSE)</f>
        <v>#727272</v>
      </c>
      <c r="H1353" s="31" t="str">
        <f>IFERROR(IF(AND(A1353&gt;=1,A1353&lt;=104),VLOOKUP($A1353,Location!$A:$J,6,FALSE),IF(A1353=0,"Avant l'ouverture",IF(OR(A1353=105,A1353=106),"Bonus"))),"")</f>
        <v>Tour 2</v>
      </c>
      <c r="I1353" s="31" t="str">
        <f>IF(LEFT(H1353,4)="Tour",VLOOKUP(A1353,Database!$A:$C,3,FALSE),"")</f>
        <v>E</v>
      </c>
      <c r="J1353" s="31" t="str">
        <f>VLOOKUP($A1353,Location!$A:$J,7,FALSE)</f>
        <v>Allemagne</v>
      </c>
      <c r="K1353" s="31" t="str">
        <f>IFERROR(VLOOKUP(J1353,Setup_Team!$B:$C,2,FALSE), "TDB")</f>
        <v>DEU</v>
      </c>
      <c r="L1353" s="31" t="str">
        <f>VLOOKUP($A1353,Location!$A:$J,8,FALSE)</f>
        <v>Côte d'Ivoire</v>
      </c>
      <c r="M1353" s="31" t="str">
        <f>IFERROR(VLOOKUP(L1353,Setup_Team!$B:$C,2,FALSE), "TDB")</f>
        <v>CIV</v>
      </c>
      <c r="N1353" s="31" t="str">
        <f>VLOOKUP($A1353,Location!$A:$J,9,FALSE)</f>
        <v>Toronto</v>
      </c>
      <c r="O1353" s="31" t="str">
        <f>VLOOKUP($A1353,Location!$A:$J,10,FALSE)</f>
        <v>BMO Field</v>
      </c>
      <c r="R1353" s="31">
        <v>0</v>
      </c>
      <c r="S1353" s="25">
        <f>VLOOKUP($A1353,Database!$A:$Y,10,FALSE)</f>
        <v>38</v>
      </c>
      <c r="T1353" s="25">
        <f>VLOOKUP($A1353,Database!$A:$Y,11,FALSE)</f>
        <v>137</v>
      </c>
      <c r="U1353" s="25">
        <f>VLOOKUP($A1353,Database!$A:$Y,12,FALSE)</f>
        <v>164</v>
      </c>
      <c r="V1353" s="25" t="str">
        <f>VLOOKUP(A1353,Database!A:M,13,FALSE)</f>
        <v>À venir</v>
      </c>
      <c r="W1353" s="25" t="str">
        <f>VLOOKUP($A1353,Database!$A:$Y,20,FALSE)</f>
        <v/>
      </c>
      <c r="X1353" s="25" t="str">
        <f>VLOOKUP($A1353,Database!$A:$Y,21,FALSE)</f>
        <v/>
      </c>
      <c r="Y1353" s="25" t="str">
        <f ca="1">IF(C1353&lt;NOW(),IF(AND(P1353&gt;Q1353,W1353&gt;X1353),S1353,IF(AND(P1353=Q1353,W1353=X1353),T1353,IF(AND(P1353&lt;Q1353,W1353&lt;X1353),U1353,0))),"")</f>
        <v/>
      </c>
      <c r="Z1353" s="25">
        <f>IF(AND(P1353=W1353,Q1353=X1353),1,0)</f>
        <v>1</v>
      </c>
      <c r="AA1353" s="25" t="str">
        <f>IF(Z1353=0,"",IF(ISBLANK(VLOOKUP(A1353,Database!A:AA,22,FALSE)),"",VLOOKUP(A1353,Database!A:AA,22,FALSE)))</f>
        <v>Exact</v>
      </c>
      <c r="AB1353" s="25">
        <f ca="1">IFERROR(IF(AND(Y1353&lt;&gt;"",OR(V1353="Terminé",V1353="En cours")),VLOOKUP(AA1353,Setup_ScoreExactBonus!A:D,4,FALSE),0),0)</f>
        <v>0</v>
      </c>
      <c r="AC1353" s="31" t="str">
        <f ca="1">IF(Y1353&lt;&gt;"", Y1353 + IF(Z1353=1,AB1353, 0), "")</f>
        <v/>
      </c>
      <c r="AD1353" s="31">
        <f ca="1">SUMIFS(AC$2:AC1353,D$2:D1353,D1353)*IF(R1353=0,1,2)</f>
        <v>0</v>
      </c>
    </row>
    <row r="1354" spans="1:30" x14ac:dyDescent="0.35">
      <c r="A1354" s="31">
        <f>IF(ISBLANK(B1354),"",COUNTIF(B$2:B1354,B1354))-1</f>
        <v>34</v>
      </c>
      <c r="B1354" s="31">
        <v>27</v>
      </c>
      <c r="C1354" s="10">
        <f>VLOOKUP($A1354,Database!$A:$Y,7,FALSE)</f>
        <v>46193.916666666664</v>
      </c>
      <c r="D1354" s="31" t="str">
        <f>VLOOKUP(Pronostics!$B1354,Setup_MPP!$A:$G,3,FALSE)</f>
        <v>Joueur27</v>
      </c>
      <c r="E1354" s="31" t="str">
        <f>VLOOKUP(Pronostics!$B1354,Setup_MPP!$A:$G,2,FALSE)</f>
        <v>Joueur27</v>
      </c>
      <c r="F1354" s="31" t="str">
        <f>VLOOKUP($B1354,Setup_MPP!$A:$E,4,FALSE)</f>
        <v>#D5D5D5</v>
      </c>
      <c r="G1354" s="31" t="str">
        <f>VLOOKUP($B1354,Setup_MPP!$A:$E,5,FALSE)</f>
        <v>#727272</v>
      </c>
      <c r="H1354" s="31" t="str">
        <f>IFERROR(IF(AND(A1354&gt;=1,A1354&lt;=104),VLOOKUP($A1354,Location!$A:$J,6,FALSE),IF(A1354=0,"Avant l'ouverture",IF(OR(A1354=105,A1354=106),"Bonus"))),"")</f>
        <v>Tour 2</v>
      </c>
      <c r="I1354" s="31" t="str">
        <f>IF(LEFT(H1354,4)="Tour",VLOOKUP(A1354,Database!$A:$C,3,FALSE),"")</f>
        <v>E</v>
      </c>
      <c r="J1354" s="31" t="str">
        <f>VLOOKUP($A1354,Location!$A:$J,7,FALSE)</f>
        <v>Allemagne</v>
      </c>
      <c r="K1354" s="31" t="str">
        <f>IFERROR(VLOOKUP(J1354,Setup_Team!$B:$C,2,FALSE), "TDB")</f>
        <v>DEU</v>
      </c>
      <c r="L1354" s="31" t="str">
        <f>VLOOKUP($A1354,Location!$A:$J,8,FALSE)</f>
        <v>Côte d'Ivoire</v>
      </c>
      <c r="M1354" s="31" t="str">
        <f>IFERROR(VLOOKUP(L1354,Setup_Team!$B:$C,2,FALSE), "TDB")</f>
        <v>CIV</v>
      </c>
      <c r="N1354" s="31" t="str">
        <f>VLOOKUP($A1354,Location!$A:$J,9,FALSE)</f>
        <v>Toronto</v>
      </c>
      <c r="O1354" s="31" t="str">
        <f>VLOOKUP($A1354,Location!$A:$J,10,FALSE)</f>
        <v>BMO Field</v>
      </c>
      <c r="R1354" s="31">
        <v>0</v>
      </c>
      <c r="S1354" s="25">
        <f>VLOOKUP($A1354,Database!$A:$Y,10,FALSE)</f>
        <v>38</v>
      </c>
      <c r="T1354" s="25">
        <f>VLOOKUP($A1354,Database!$A:$Y,11,FALSE)</f>
        <v>137</v>
      </c>
      <c r="U1354" s="25">
        <f>VLOOKUP($A1354,Database!$A:$Y,12,FALSE)</f>
        <v>164</v>
      </c>
      <c r="V1354" s="25" t="str">
        <f>VLOOKUP(A1354,Database!A:M,13,FALSE)</f>
        <v>À venir</v>
      </c>
      <c r="W1354" s="25" t="str">
        <f>VLOOKUP($A1354,Database!$A:$Y,20,FALSE)</f>
        <v/>
      </c>
      <c r="X1354" s="25" t="str">
        <f>VLOOKUP($A1354,Database!$A:$Y,21,FALSE)</f>
        <v/>
      </c>
      <c r="Y1354" s="25" t="str">
        <f ca="1">IF(C1354&lt;NOW(),IF(AND(P1354&gt;Q1354,W1354&gt;X1354),S1354,IF(AND(P1354=Q1354,W1354=X1354),T1354,IF(AND(P1354&lt;Q1354,W1354&lt;X1354),U1354,0))),"")</f>
        <v/>
      </c>
      <c r="Z1354" s="25">
        <f>IF(AND(P1354=W1354,Q1354=X1354),1,0)</f>
        <v>1</v>
      </c>
      <c r="AA1354" s="25" t="str">
        <f>IF(Z1354=0,"",IF(ISBLANK(VLOOKUP(A1354,Database!A:AA,22,FALSE)),"",VLOOKUP(A1354,Database!A:AA,22,FALSE)))</f>
        <v>Exact</v>
      </c>
      <c r="AB1354" s="25">
        <f ca="1">IFERROR(IF(AND(Y1354&lt;&gt;"",OR(V1354="Terminé",V1354="En cours")),VLOOKUP(AA1354,Setup_ScoreExactBonus!A:D,4,FALSE),0),0)</f>
        <v>0</v>
      </c>
      <c r="AC1354" s="31" t="str">
        <f ca="1">IF(Y1354&lt;&gt;"", Y1354 + IF(Z1354=1,AB1354, 0), "")</f>
        <v/>
      </c>
      <c r="AD1354" s="31">
        <f ca="1">SUMIFS(AC$2:AC1354,D$2:D1354,D1354)*IF(R1354=0,1,2)</f>
        <v>0</v>
      </c>
    </row>
    <row r="1355" spans="1:30" x14ac:dyDescent="0.35">
      <c r="A1355" s="31">
        <f>IF(ISBLANK(B1355),"",COUNTIF(B$2:B1355,B1355))-1</f>
        <v>34</v>
      </c>
      <c r="B1355" s="31">
        <v>28</v>
      </c>
      <c r="C1355" s="10">
        <f>VLOOKUP($A1355,Database!$A:$Y,7,FALSE)</f>
        <v>46193.916666666664</v>
      </c>
      <c r="D1355" s="31" t="str">
        <f>VLOOKUP(Pronostics!$B1355,Setup_MPP!$A:$G,3,FALSE)</f>
        <v>Joueur28</v>
      </c>
      <c r="E1355" s="31" t="str">
        <f>VLOOKUP(Pronostics!$B1355,Setup_MPP!$A:$G,2,FALSE)</f>
        <v>Joueur28</v>
      </c>
      <c r="F1355" s="31" t="str">
        <f>VLOOKUP($B1355,Setup_MPP!$A:$E,4,FALSE)</f>
        <v>#D5D5D5</v>
      </c>
      <c r="G1355" s="31" t="str">
        <f>VLOOKUP($B1355,Setup_MPP!$A:$E,5,FALSE)</f>
        <v>#727272</v>
      </c>
      <c r="H1355" s="31" t="str">
        <f>IFERROR(IF(AND(A1355&gt;=1,A1355&lt;=104),VLOOKUP($A1355,Location!$A:$J,6,FALSE),IF(A1355=0,"Avant l'ouverture",IF(OR(A1355=105,A1355=106),"Bonus"))),"")</f>
        <v>Tour 2</v>
      </c>
      <c r="I1355" s="31" t="str">
        <f>IF(LEFT(H1355,4)="Tour",VLOOKUP(A1355,Database!$A:$C,3,FALSE),"")</f>
        <v>E</v>
      </c>
      <c r="J1355" s="31" t="str">
        <f>VLOOKUP($A1355,Location!$A:$J,7,FALSE)</f>
        <v>Allemagne</v>
      </c>
      <c r="K1355" s="31" t="str">
        <f>IFERROR(VLOOKUP(J1355,Setup_Team!$B:$C,2,FALSE), "TDB")</f>
        <v>DEU</v>
      </c>
      <c r="L1355" s="31" t="str">
        <f>VLOOKUP($A1355,Location!$A:$J,8,FALSE)</f>
        <v>Côte d'Ivoire</v>
      </c>
      <c r="M1355" s="31" t="str">
        <f>IFERROR(VLOOKUP(L1355,Setup_Team!$B:$C,2,FALSE), "TDB")</f>
        <v>CIV</v>
      </c>
      <c r="N1355" s="31" t="str">
        <f>VLOOKUP($A1355,Location!$A:$J,9,FALSE)</f>
        <v>Toronto</v>
      </c>
      <c r="O1355" s="31" t="str">
        <f>VLOOKUP($A1355,Location!$A:$J,10,FALSE)</f>
        <v>BMO Field</v>
      </c>
      <c r="R1355" s="31">
        <v>0</v>
      </c>
      <c r="S1355" s="25">
        <f>VLOOKUP($A1355,Database!$A:$Y,10,FALSE)</f>
        <v>38</v>
      </c>
      <c r="T1355" s="25">
        <f>VLOOKUP($A1355,Database!$A:$Y,11,FALSE)</f>
        <v>137</v>
      </c>
      <c r="U1355" s="25">
        <f>VLOOKUP($A1355,Database!$A:$Y,12,FALSE)</f>
        <v>164</v>
      </c>
      <c r="V1355" s="25" t="str">
        <f>VLOOKUP(A1355,Database!A:M,13,FALSE)</f>
        <v>À venir</v>
      </c>
      <c r="W1355" s="25" t="str">
        <f>VLOOKUP($A1355,Database!$A:$Y,20,FALSE)</f>
        <v/>
      </c>
      <c r="X1355" s="25" t="str">
        <f>VLOOKUP($A1355,Database!$A:$Y,21,FALSE)</f>
        <v/>
      </c>
      <c r="Y1355" s="25" t="str">
        <f ca="1">IF(C1355&lt;NOW(),IF(AND(P1355&gt;Q1355,W1355&gt;X1355),S1355,IF(AND(P1355=Q1355,W1355=X1355),T1355,IF(AND(P1355&lt;Q1355,W1355&lt;X1355),U1355,0))),"")</f>
        <v/>
      </c>
      <c r="Z1355" s="25">
        <f>IF(AND(P1355=W1355,Q1355=X1355),1,0)</f>
        <v>1</v>
      </c>
      <c r="AA1355" s="25" t="str">
        <f>IF(Z1355=0,"",IF(ISBLANK(VLOOKUP(A1355,Database!A:AA,22,FALSE)),"",VLOOKUP(A1355,Database!A:AA,22,FALSE)))</f>
        <v>Exact</v>
      </c>
      <c r="AB1355" s="25">
        <f ca="1">IFERROR(IF(AND(Y1355&lt;&gt;"",OR(V1355="Terminé",V1355="En cours")),VLOOKUP(AA1355,Setup_ScoreExactBonus!A:D,4,FALSE),0),0)</f>
        <v>0</v>
      </c>
      <c r="AC1355" s="31" t="str">
        <f ca="1">IF(Y1355&lt;&gt;"", Y1355 + IF(Z1355=1,AB1355, 0), "")</f>
        <v/>
      </c>
      <c r="AD1355" s="31">
        <f ca="1">SUMIFS(AC$2:AC1355,D$2:D1355,D1355)*IF(R1355=0,1,2)</f>
        <v>0</v>
      </c>
    </row>
    <row r="1356" spans="1:30" x14ac:dyDescent="0.35">
      <c r="A1356" s="31">
        <f>IF(ISBLANK(B1356),"",COUNTIF(B$2:B1356,B1356))-1</f>
        <v>34</v>
      </c>
      <c r="B1356" s="31">
        <v>29</v>
      </c>
      <c r="C1356" s="10">
        <f>VLOOKUP($A1356,Database!$A:$Y,7,FALSE)</f>
        <v>46193.916666666664</v>
      </c>
      <c r="D1356" s="31" t="str">
        <f>VLOOKUP(Pronostics!$B1356,Setup_MPP!$A:$G,3,FALSE)</f>
        <v>Joueur29</v>
      </c>
      <c r="E1356" s="31" t="str">
        <f>VLOOKUP(Pronostics!$B1356,Setup_MPP!$A:$G,2,FALSE)</f>
        <v>Joueur29</v>
      </c>
      <c r="F1356" s="31" t="str">
        <f>VLOOKUP($B1356,Setup_MPP!$A:$E,4,FALSE)</f>
        <v>#D5D5D5</v>
      </c>
      <c r="G1356" s="31" t="str">
        <f>VLOOKUP($B1356,Setup_MPP!$A:$E,5,FALSE)</f>
        <v>#727272</v>
      </c>
      <c r="H1356" s="31" t="str">
        <f>IFERROR(IF(AND(A1356&gt;=1,A1356&lt;=104),VLOOKUP($A1356,Location!$A:$J,6,FALSE),IF(A1356=0,"Avant l'ouverture",IF(OR(A1356=105,A1356=106),"Bonus"))),"")</f>
        <v>Tour 2</v>
      </c>
      <c r="I1356" s="31" t="str">
        <f>IF(LEFT(H1356,4)="Tour",VLOOKUP(A1356,Database!$A:$C,3,FALSE),"")</f>
        <v>E</v>
      </c>
      <c r="J1356" s="31" t="str">
        <f>VLOOKUP($A1356,Location!$A:$J,7,FALSE)</f>
        <v>Allemagne</v>
      </c>
      <c r="K1356" s="31" t="str">
        <f>IFERROR(VLOOKUP(J1356,Setup_Team!$B:$C,2,FALSE), "TDB")</f>
        <v>DEU</v>
      </c>
      <c r="L1356" s="31" t="str">
        <f>VLOOKUP($A1356,Location!$A:$J,8,FALSE)</f>
        <v>Côte d'Ivoire</v>
      </c>
      <c r="M1356" s="31" t="str">
        <f>IFERROR(VLOOKUP(L1356,Setup_Team!$B:$C,2,FALSE), "TDB")</f>
        <v>CIV</v>
      </c>
      <c r="N1356" s="31" t="str">
        <f>VLOOKUP($A1356,Location!$A:$J,9,FALSE)</f>
        <v>Toronto</v>
      </c>
      <c r="O1356" s="31" t="str">
        <f>VLOOKUP($A1356,Location!$A:$J,10,FALSE)</f>
        <v>BMO Field</v>
      </c>
      <c r="R1356" s="31">
        <v>0</v>
      </c>
      <c r="S1356" s="25">
        <f>VLOOKUP($A1356,Database!$A:$Y,10,FALSE)</f>
        <v>38</v>
      </c>
      <c r="T1356" s="25">
        <f>VLOOKUP($A1356,Database!$A:$Y,11,FALSE)</f>
        <v>137</v>
      </c>
      <c r="U1356" s="25">
        <f>VLOOKUP($A1356,Database!$A:$Y,12,FALSE)</f>
        <v>164</v>
      </c>
      <c r="V1356" s="25" t="str">
        <f>VLOOKUP(A1356,Database!A:M,13,FALSE)</f>
        <v>À venir</v>
      </c>
      <c r="W1356" s="25" t="str">
        <f>VLOOKUP($A1356,Database!$A:$Y,20,FALSE)</f>
        <v/>
      </c>
      <c r="X1356" s="25" t="str">
        <f>VLOOKUP($A1356,Database!$A:$Y,21,FALSE)</f>
        <v/>
      </c>
      <c r="Y1356" s="25" t="str">
        <f ca="1">IF(C1356&lt;NOW(),IF(AND(P1356&gt;Q1356,W1356&gt;X1356),S1356,IF(AND(P1356=Q1356,W1356=X1356),T1356,IF(AND(P1356&lt;Q1356,W1356&lt;X1356),U1356,0))),"")</f>
        <v/>
      </c>
      <c r="Z1356" s="25">
        <f>IF(AND(P1356=W1356,Q1356=X1356),1,0)</f>
        <v>1</v>
      </c>
      <c r="AA1356" s="25" t="str">
        <f>IF(Z1356=0,"",IF(ISBLANK(VLOOKUP(A1356,Database!A:AA,22,FALSE)),"",VLOOKUP(A1356,Database!A:AA,22,FALSE)))</f>
        <v>Exact</v>
      </c>
      <c r="AB1356" s="25">
        <f ca="1">IFERROR(IF(AND(Y1356&lt;&gt;"",OR(V1356="Terminé",V1356="En cours")),VLOOKUP(AA1356,Setup_ScoreExactBonus!A:D,4,FALSE),0),0)</f>
        <v>0</v>
      </c>
      <c r="AC1356" s="31" t="str">
        <f ca="1">IF(Y1356&lt;&gt;"", Y1356 + IF(Z1356=1,AB1356, 0), "")</f>
        <v/>
      </c>
      <c r="AD1356" s="31">
        <f ca="1">SUMIFS(AC$2:AC1356,D$2:D1356,D1356)*IF(R1356=0,1,2)</f>
        <v>0</v>
      </c>
    </row>
    <row r="1357" spans="1:30" x14ac:dyDescent="0.35">
      <c r="A1357" s="31">
        <f>IF(ISBLANK(B1357),"",COUNTIF(B$2:B1357,B1357))-1</f>
        <v>34</v>
      </c>
      <c r="B1357" s="31">
        <v>30</v>
      </c>
      <c r="C1357" s="10">
        <f>VLOOKUP($A1357,Database!$A:$Y,7,FALSE)</f>
        <v>46193.916666666664</v>
      </c>
      <c r="D1357" s="31" t="str">
        <f>VLOOKUP(Pronostics!$B1357,Setup_MPP!$A:$G,3,FALSE)</f>
        <v>Joueur30</v>
      </c>
      <c r="E1357" s="31" t="str">
        <f>VLOOKUP(Pronostics!$B1357,Setup_MPP!$A:$G,2,FALSE)</f>
        <v>Joueur30</v>
      </c>
      <c r="F1357" s="31" t="str">
        <f>VLOOKUP($B1357,Setup_MPP!$A:$E,4,FALSE)</f>
        <v>#D5D5D5</v>
      </c>
      <c r="G1357" s="31" t="str">
        <f>VLOOKUP($B1357,Setup_MPP!$A:$E,5,FALSE)</f>
        <v>#727272</v>
      </c>
      <c r="H1357" s="31" t="str">
        <f>IFERROR(IF(AND(A1357&gt;=1,A1357&lt;=104),VLOOKUP($A1357,Location!$A:$J,6,FALSE),IF(A1357=0,"Avant l'ouverture",IF(OR(A1357=105,A1357=106),"Bonus"))),"")</f>
        <v>Tour 2</v>
      </c>
      <c r="I1357" s="31" t="str">
        <f>IF(LEFT(H1357,4)="Tour",VLOOKUP(A1357,Database!$A:$C,3,FALSE),"")</f>
        <v>E</v>
      </c>
      <c r="J1357" s="31" t="str">
        <f>VLOOKUP($A1357,Location!$A:$J,7,FALSE)</f>
        <v>Allemagne</v>
      </c>
      <c r="K1357" s="31" t="str">
        <f>IFERROR(VLOOKUP(J1357,Setup_Team!$B:$C,2,FALSE), "TDB")</f>
        <v>DEU</v>
      </c>
      <c r="L1357" s="31" t="str">
        <f>VLOOKUP($A1357,Location!$A:$J,8,FALSE)</f>
        <v>Côte d'Ivoire</v>
      </c>
      <c r="M1357" s="31" t="str">
        <f>IFERROR(VLOOKUP(L1357,Setup_Team!$B:$C,2,FALSE), "TDB")</f>
        <v>CIV</v>
      </c>
      <c r="N1357" s="31" t="str">
        <f>VLOOKUP($A1357,Location!$A:$J,9,FALSE)</f>
        <v>Toronto</v>
      </c>
      <c r="O1357" s="31" t="str">
        <f>VLOOKUP($A1357,Location!$A:$J,10,FALSE)</f>
        <v>BMO Field</v>
      </c>
      <c r="R1357" s="31">
        <v>0</v>
      </c>
      <c r="S1357" s="25">
        <f>VLOOKUP($A1357,Database!$A:$Y,10,FALSE)</f>
        <v>38</v>
      </c>
      <c r="T1357" s="25">
        <f>VLOOKUP($A1357,Database!$A:$Y,11,FALSE)</f>
        <v>137</v>
      </c>
      <c r="U1357" s="25">
        <f>VLOOKUP($A1357,Database!$A:$Y,12,FALSE)</f>
        <v>164</v>
      </c>
      <c r="V1357" s="25" t="str">
        <f>VLOOKUP(A1357,Database!A:M,13,FALSE)</f>
        <v>À venir</v>
      </c>
      <c r="W1357" s="25" t="str">
        <f>VLOOKUP($A1357,Database!$A:$Y,20,FALSE)</f>
        <v/>
      </c>
      <c r="X1357" s="25" t="str">
        <f>VLOOKUP($A1357,Database!$A:$Y,21,FALSE)</f>
        <v/>
      </c>
      <c r="Y1357" s="25" t="str">
        <f ca="1">IF(C1357&lt;NOW(),IF(AND(P1357&gt;Q1357,W1357&gt;X1357),S1357,IF(AND(P1357=Q1357,W1357=X1357),T1357,IF(AND(P1357&lt;Q1357,W1357&lt;X1357),U1357,0))),"")</f>
        <v/>
      </c>
      <c r="Z1357" s="25">
        <f>IF(AND(P1357=W1357,Q1357=X1357),1,0)</f>
        <v>1</v>
      </c>
      <c r="AA1357" s="25" t="str">
        <f>IF(Z1357=0,"",IF(ISBLANK(VLOOKUP(A1357,Database!A:AA,22,FALSE)),"",VLOOKUP(A1357,Database!A:AA,22,FALSE)))</f>
        <v>Exact</v>
      </c>
      <c r="AB1357" s="25">
        <f ca="1">IFERROR(IF(AND(Y1357&lt;&gt;"",OR(V1357="Terminé",V1357="En cours")),VLOOKUP(AA1357,Setup_ScoreExactBonus!A:D,4,FALSE),0),0)</f>
        <v>0</v>
      </c>
      <c r="AC1357" s="31" t="str">
        <f ca="1">IF(Y1357&lt;&gt;"", Y1357 + IF(Z1357=1,AB1357, 0), "")</f>
        <v/>
      </c>
      <c r="AD1357" s="31">
        <f ca="1">SUMIFS(AC$2:AC1357,D$2:D1357,D1357)*IF(R1357=0,1,2)</f>
        <v>0</v>
      </c>
    </row>
    <row r="1358" spans="1:30" x14ac:dyDescent="0.35">
      <c r="A1358" s="31">
        <f>IF(ISBLANK(B1358),"",COUNTIF(B$2:B1358,B1358))-1</f>
        <v>34</v>
      </c>
      <c r="B1358" s="31">
        <v>31</v>
      </c>
      <c r="C1358" s="10">
        <f>VLOOKUP($A1358,Database!$A:$Y,7,FALSE)</f>
        <v>46193.916666666664</v>
      </c>
      <c r="D1358" s="31" t="str">
        <f>VLOOKUP(Pronostics!$B1358,Setup_MPP!$A:$G,3,FALSE)</f>
        <v>Joueur31</v>
      </c>
      <c r="E1358" s="31" t="str">
        <f>VLOOKUP(Pronostics!$B1358,Setup_MPP!$A:$G,2,FALSE)</f>
        <v>Joueur31</v>
      </c>
      <c r="F1358" s="31" t="str">
        <f>VLOOKUP($B1358,Setup_MPP!$A:$E,4,FALSE)</f>
        <v>#D5D5D5</v>
      </c>
      <c r="G1358" s="31" t="str">
        <f>VLOOKUP($B1358,Setup_MPP!$A:$E,5,FALSE)</f>
        <v>#727272</v>
      </c>
      <c r="H1358" s="31" t="str">
        <f>IFERROR(IF(AND(A1358&gt;=1,A1358&lt;=104),VLOOKUP($A1358,Location!$A:$J,6,FALSE),IF(A1358=0,"Avant l'ouverture",IF(OR(A1358=105,A1358=106),"Bonus"))),"")</f>
        <v>Tour 2</v>
      </c>
      <c r="I1358" s="31" t="str">
        <f>IF(LEFT(H1358,4)="Tour",VLOOKUP(A1358,Database!$A:$C,3,FALSE),"")</f>
        <v>E</v>
      </c>
      <c r="J1358" s="31" t="str">
        <f>VLOOKUP($A1358,Location!$A:$J,7,FALSE)</f>
        <v>Allemagne</v>
      </c>
      <c r="K1358" s="31" t="str">
        <f>IFERROR(VLOOKUP(J1358,Setup_Team!$B:$C,2,FALSE), "TDB")</f>
        <v>DEU</v>
      </c>
      <c r="L1358" s="31" t="str">
        <f>VLOOKUP($A1358,Location!$A:$J,8,FALSE)</f>
        <v>Côte d'Ivoire</v>
      </c>
      <c r="M1358" s="31" t="str">
        <f>IFERROR(VLOOKUP(L1358,Setup_Team!$B:$C,2,FALSE), "TDB")</f>
        <v>CIV</v>
      </c>
      <c r="N1358" s="31" t="str">
        <f>VLOOKUP($A1358,Location!$A:$J,9,FALSE)</f>
        <v>Toronto</v>
      </c>
      <c r="O1358" s="31" t="str">
        <f>VLOOKUP($A1358,Location!$A:$J,10,FALSE)</f>
        <v>BMO Field</v>
      </c>
      <c r="R1358" s="31">
        <v>0</v>
      </c>
      <c r="S1358" s="25">
        <f>VLOOKUP($A1358,Database!$A:$Y,10,FALSE)</f>
        <v>38</v>
      </c>
      <c r="T1358" s="25">
        <f>VLOOKUP($A1358,Database!$A:$Y,11,FALSE)</f>
        <v>137</v>
      </c>
      <c r="U1358" s="25">
        <f>VLOOKUP($A1358,Database!$A:$Y,12,FALSE)</f>
        <v>164</v>
      </c>
      <c r="V1358" s="25" t="str">
        <f>VLOOKUP(A1358,Database!A:M,13,FALSE)</f>
        <v>À venir</v>
      </c>
      <c r="W1358" s="25" t="str">
        <f>VLOOKUP($A1358,Database!$A:$Y,20,FALSE)</f>
        <v/>
      </c>
      <c r="X1358" s="25" t="str">
        <f>VLOOKUP($A1358,Database!$A:$Y,21,FALSE)</f>
        <v/>
      </c>
      <c r="Y1358" s="25" t="str">
        <f ca="1">IF(C1358&lt;NOW(),IF(AND(P1358&gt;Q1358,W1358&gt;X1358),S1358,IF(AND(P1358=Q1358,W1358=X1358),T1358,IF(AND(P1358&lt;Q1358,W1358&lt;X1358),U1358,0))),"")</f>
        <v/>
      </c>
      <c r="Z1358" s="25">
        <f>IF(AND(P1358=W1358,Q1358=X1358),1,0)</f>
        <v>1</v>
      </c>
      <c r="AA1358" s="25" t="str">
        <f>IF(Z1358=0,"",IF(ISBLANK(VLOOKUP(A1358,Database!A:AA,22,FALSE)),"",VLOOKUP(A1358,Database!A:AA,22,FALSE)))</f>
        <v>Exact</v>
      </c>
      <c r="AB1358" s="25">
        <f ca="1">IFERROR(IF(AND(Y1358&lt;&gt;"",OR(V1358="Terminé",V1358="En cours")),VLOOKUP(AA1358,Setup_ScoreExactBonus!A:D,4,FALSE),0),0)</f>
        <v>0</v>
      </c>
      <c r="AC1358" s="31" t="str">
        <f ca="1">IF(Y1358&lt;&gt;"", Y1358 + IF(Z1358=1,AB1358, 0), "")</f>
        <v/>
      </c>
      <c r="AD1358" s="31">
        <f ca="1">SUMIFS(AC$2:AC1358,D$2:D1358,D1358)*IF(R1358=0,1,2)</f>
        <v>0</v>
      </c>
    </row>
    <row r="1359" spans="1:30" x14ac:dyDescent="0.35">
      <c r="A1359" s="31">
        <f>IF(ISBLANK(B1359),"",COUNTIF(B$2:B1359,B1359))-1</f>
        <v>34</v>
      </c>
      <c r="B1359" s="31">
        <v>32</v>
      </c>
      <c r="C1359" s="10">
        <f>VLOOKUP($A1359,Database!$A:$Y,7,FALSE)</f>
        <v>46193.916666666664</v>
      </c>
      <c r="D1359" s="31" t="str">
        <f>VLOOKUP(Pronostics!$B1359,Setup_MPP!$A:$G,3,FALSE)</f>
        <v>Joueur32</v>
      </c>
      <c r="E1359" s="31" t="str">
        <f>VLOOKUP(Pronostics!$B1359,Setup_MPP!$A:$G,2,FALSE)</f>
        <v>Joueur32</v>
      </c>
      <c r="F1359" s="31" t="str">
        <f>VLOOKUP($B1359,Setup_MPP!$A:$E,4,FALSE)</f>
        <v>#D5D5D5</v>
      </c>
      <c r="G1359" s="31" t="str">
        <f>VLOOKUP($B1359,Setup_MPP!$A:$E,5,FALSE)</f>
        <v>#727272</v>
      </c>
      <c r="H1359" s="31" t="str">
        <f>IFERROR(IF(AND(A1359&gt;=1,A1359&lt;=104),VLOOKUP($A1359,Location!$A:$J,6,FALSE),IF(A1359=0,"Avant l'ouverture",IF(OR(A1359=105,A1359=106),"Bonus"))),"")</f>
        <v>Tour 2</v>
      </c>
      <c r="I1359" s="31" t="str">
        <f>IF(LEFT(H1359,4)="Tour",VLOOKUP(A1359,Database!$A:$C,3,FALSE),"")</f>
        <v>E</v>
      </c>
      <c r="J1359" s="31" t="str">
        <f>VLOOKUP($A1359,Location!$A:$J,7,FALSE)</f>
        <v>Allemagne</v>
      </c>
      <c r="K1359" s="31" t="str">
        <f>IFERROR(VLOOKUP(J1359,Setup_Team!$B:$C,2,FALSE), "TDB")</f>
        <v>DEU</v>
      </c>
      <c r="L1359" s="31" t="str">
        <f>VLOOKUP($A1359,Location!$A:$J,8,FALSE)</f>
        <v>Côte d'Ivoire</v>
      </c>
      <c r="M1359" s="31" t="str">
        <f>IFERROR(VLOOKUP(L1359,Setup_Team!$B:$C,2,FALSE), "TDB")</f>
        <v>CIV</v>
      </c>
      <c r="N1359" s="31" t="str">
        <f>VLOOKUP($A1359,Location!$A:$J,9,FALSE)</f>
        <v>Toronto</v>
      </c>
      <c r="O1359" s="31" t="str">
        <f>VLOOKUP($A1359,Location!$A:$J,10,FALSE)</f>
        <v>BMO Field</v>
      </c>
      <c r="R1359" s="31">
        <v>0</v>
      </c>
      <c r="S1359" s="25">
        <f>VLOOKUP($A1359,Database!$A:$Y,10,FALSE)</f>
        <v>38</v>
      </c>
      <c r="T1359" s="25">
        <f>VLOOKUP($A1359,Database!$A:$Y,11,FALSE)</f>
        <v>137</v>
      </c>
      <c r="U1359" s="25">
        <f>VLOOKUP($A1359,Database!$A:$Y,12,FALSE)</f>
        <v>164</v>
      </c>
      <c r="V1359" s="25" t="str">
        <f>VLOOKUP(A1359,Database!A:M,13,FALSE)</f>
        <v>À venir</v>
      </c>
      <c r="W1359" s="25" t="str">
        <f>VLOOKUP($A1359,Database!$A:$Y,20,FALSE)</f>
        <v/>
      </c>
      <c r="X1359" s="25" t="str">
        <f>VLOOKUP($A1359,Database!$A:$Y,21,FALSE)</f>
        <v/>
      </c>
      <c r="Y1359" s="25" t="str">
        <f ca="1">IF(C1359&lt;NOW(),IF(AND(P1359&gt;Q1359,W1359&gt;X1359),S1359,IF(AND(P1359=Q1359,W1359=X1359),T1359,IF(AND(P1359&lt;Q1359,W1359&lt;X1359),U1359,0))),"")</f>
        <v/>
      </c>
      <c r="Z1359" s="25">
        <f>IF(AND(P1359=W1359,Q1359=X1359),1,0)</f>
        <v>1</v>
      </c>
      <c r="AA1359" s="25" t="str">
        <f>IF(Z1359=0,"",IF(ISBLANK(VLOOKUP(A1359,Database!A:AA,22,FALSE)),"",VLOOKUP(A1359,Database!A:AA,22,FALSE)))</f>
        <v>Exact</v>
      </c>
      <c r="AB1359" s="25">
        <f ca="1">IFERROR(IF(AND(Y1359&lt;&gt;"",OR(V1359="Terminé",V1359="En cours")),VLOOKUP(AA1359,Setup_ScoreExactBonus!A:D,4,FALSE),0),0)</f>
        <v>0</v>
      </c>
      <c r="AC1359" s="31" t="str">
        <f ca="1">IF(Y1359&lt;&gt;"", Y1359 + IF(Z1359=1,AB1359, 0), "")</f>
        <v/>
      </c>
      <c r="AD1359" s="31">
        <f ca="1">SUMIFS(AC$2:AC1359,D$2:D1359,D1359)*IF(R1359=0,1,2)</f>
        <v>0</v>
      </c>
    </row>
    <row r="1360" spans="1:30" x14ac:dyDescent="0.35">
      <c r="A1360" s="31">
        <f>IF(ISBLANK(B1360),"",COUNTIF(B$2:B1360,B1360))-1</f>
        <v>34</v>
      </c>
      <c r="B1360" s="31">
        <v>33</v>
      </c>
      <c r="C1360" s="10">
        <f>VLOOKUP($A1360,Database!$A:$Y,7,FALSE)</f>
        <v>46193.916666666664</v>
      </c>
      <c r="D1360" s="31" t="str">
        <f>VLOOKUP(Pronostics!$B1360,Setup_MPP!$A:$G,3,FALSE)</f>
        <v>Joueur33</v>
      </c>
      <c r="E1360" s="31" t="str">
        <f>VLOOKUP(Pronostics!$B1360,Setup_MPP!$A:$G,2,FALSE)</f>
        <v>Joueur33</v>
      </c>
      <c r="F1360" s="31" t="str">
        <f>VLOOKUP($B1360,Setup_MPP!$A:$E,4,FALSE)</f>
        <v>#D5D5D5</v>
      </c>
      <c r="G1360" s="31" t="str">
        <f>VLOOKUP($B1360,Setup_MPP!$A:$E,5,FALSE)</f>
        <v>#727272</v>
      </c>
      <c r="H1360" s="31" t="str">
        <f>IFERROR(IF(AND(A1360&gt;=1,A1360&lt;=104),VLOOKUP($A1360,Location!$A:$J,6,FALSE),IF(A1360=0,"Avant l'ouverture",IF(OR(A1360=105,A1360=106),"Bonus"))),"")</f>
        <v>Tour 2</v>
      </c>
      <c r="I1360" s="31" t="str">
        <f>IF(LEFT(H1360,4)="Tour",VLOOKUP(A1360,Database!$A:$C,3,FALSE),"")</f>
        <v>E</v>
      </c>
      <c r="J1360" s="31" t="str">
        <f>VLOOKUP($A1360,Location!$A:$J,7,FALSE)</f>
        <v>Allemagne</v>
      </c>
      <c r="K1360" s="31" t="str">
        <f>IFERROR(VLOOKUP(J1360,Setup_Team!$B:$C,2,FALSE), "TDB")</f>
        <v>DEU</v>
      </c>
      <c r="L1360" s="31" t="str">
        <f>VLOOKUP($A1360,Location!$A:$J,8,FALSE)</f>
        <v>Côte d'Ivoire</v>
      </c>
      <c r="M1360" s="31" t="str">
        <f>IFERROR(VLOOKUP(L1360,Setup_Team!$B:$C,2,FALSE), "TDB")</f>
        <v>CIV</v>
      </c>
      <c r="N1360" s="31" t="str">
        <f>VLOOKUP($A1360,Location!$A:$J,9,FALSE)</f>
        <v>Toronto</v>
      </c>
      <c r="O1360" s="31" t="str">
        <f>VLOOKUP($A1360,Location!$A:$J,10,FALSE)</f>
        <v>BMO Field</v>
      </c>
      <c r="R1360" s="31">
        <v>0</v>
      </c>
      <c r="S1360" s="25">
        <f>VLOOKUP($A1360,Database!$A:$Y,10,FALSE)</f>
        <v>38</v>
      </c>
      <c r="T1360" s="25">
        <f>VLOOKUP($A1360,Database!$A:$Y,11,FALSE)</f>
        <v>137</v>
      </c>
      <c r="U1360" s="25">
        <f>VLOOKUP($A1360,Database!$A:$Y,12,FALSE)</f>
        <v>164</v>
      </c>
      <c r="V1360" s="25" t="str">
        <f>VLOOKUP(A1360,Database!A:M,13,FALSE)</f>
        <v>À venir</v>
      </c>
      <c r="W1360" s="25" t="str">
        <f>VLOOKUP($A1360,Database!$A:$Y,20,FALSE)</f>
        <v/>
      </c>
      <c r="X1360" s="25" t="str">
        <f>VLOOKUP($A1360,Database!$A:$Y,21,FALSE)</f>
        <v/>
      </c>
      <c r="Y1360" s="25" t="str">
        <f ca="1">IF(C1360&lt;NOW(),IF(AND(P1360&gt;Q1360,W1360&gt;X1360),S1360,IF(AND(P1360=Q1360,W1360=X1360),T1360,IF(AND(P1360&lt;Q1360,W1360&lt;X1360),U1360,0))),"")</f>
        <v/>
      </c>
      <c r="Z1360" s="25">
        <f>IF(AND(P1360=W1360,Q1360=X1360),1,0)</f>
        <v>1</v>
      </c>
      <c r="AA1360" s="25" t="str">
        <f>IF(Z1360=0,"",IF(ISBLANK(VLOOKUP(A1360,Database!A:AA,22,FALSE)),"",VLOOKUP(A1360,Database!A:AA,22,FALSE)))</f>
        <v>Exact</v>
      </c>
      <c r="AB1360" s="25">
        <f ca="1">IFERROR(IF(AND(Y1360&lt;&gt;"",OR(V1360="Terminé",V1360="En cours")),VLOOKUP(AA1360,Setup_ScoreExactBonus!A:D,4,FALSE),0),0)</f>
        <v>0</v>
      </c>
      <c r="AC1360" s="31" t="str">
        <f ca="1">IF(Y1360&lt;&gt;"", Y1360 + IF(Z1360=1,AB1360, 0), "")</f>
        <v/>
      </c>
      <c r="AD1360" s="31">
        <f ca="1">SUMIFS(AC$2:AC1360,D$2:D1360,D1360)*IF(R1360=0,1,2)</f>
        <v>0</v>
      </c>
    </row>
    <row r="1361" spans="1:30" x14ac:dyDescent="0.35">
      <c r="A1361" s="31">
        <f>IF(ISBLANK(B1361),"",COUNTIF(B$2:B1361,B1361))-1</f>
        <v>34</v>
      </c>
      <c r="B1361" s="31">
        <v>34</v>
      </c>
      <c r="C1361" s="10">
        <f>VLOOKUP($A1361,Database!$A:$Y,7,FALSE)</f>
        <v>46193.916666666664</v>
      </c>
      <c r="D1361" s="31" t="str">
        <f>VLOOKUP(Pronostics!$B1361,Setup_MPP!$A:$G,3,FALSE)</f>
        <v>Joueur34</v>
      </c>
      <c r="E1361" s="31" t="str">
        <f>VLOOKUP(Pronostics!$B1361,Setup_MPP!$A:$G,2,FALSE)</f>
        <v>Joueur34</v>
      </c>
      <c r="F1361" s="31" t="str">
        <f>VLOOKUP($B1361,Setup_MPP!$A:$E,4,FALSE)</f>
        <v>#D5D5D5</v>
      </c>
      <c r="G1361" s="31" t="str">
        <f>VLOOKUP($B1361,Setup_MPP!$A:$E,5,FALSE)</f>
        <v>#727272</v>
      </c>
      <c r="H1361" s="31" t="str">
        <f>IFERROR(IF(AND(A1361&gt;=1,A1361&lt;=104),VLOOKUP($A1361,Location!$A:$J,6,FALSE),IF(A1361=0,"Avant l'ouverture",IF(OR(A1361=105,A1361=106),"Bonus"))),"")</f>
        <v>Tour 2</v>
      </c>
      <c r="I1361" s="31" t="str">
        <f>IF(LEFT(H1361,4)="Tour",VLOOKUP(A1361,Database!$A:$C,3,FALSE),"")</f>
        <v>E</v>
      </c>
      <c r="J1361" s="31" t="str">
        <f>VLOOKUP($A1361,Location!$A:$J,7,FALSE)</f>
        <v>Allemagne</v>
      </c>
      <c r="K1361" s="31" t="str">
        <f>IFERROR(VLOOKUP(J1361,Setup_Team!$B:$C,2,FALSE), "TDB")</f>
        <v>DEU</v>
      </c>
      <c r="L1361" s="31" t="str">
        <f>VLOOKUP($A1361,Location!$A:$J,8,FALSE)</f>
        <v>Côte d'Ivoire</v>
      </c>
      <c r="M1361" s="31" t="str">
        <f>IFERROR(VLOOKUP(L1361,Setup_Team!$B:$C,2,FALSE), "TDB")</f>
        <v>CIV</v>
      </c>
      <c r="N1361" s="31" t="str">
        <f>VLOOKUP($A1361,Location!$A:$J,9,FALSE)</f>
        <v>Toronto</v>
      </c>
      <c r="O1361" s="31" t="str">
        <f>VLOOKUP($A1361,Location!$A:$J,10,FALSE)</f>
        <v>BMO Field</v>
      </c>
      <c r="R1361" s="31">
        <v>0</v>
      </c>
      <c r="S1361" s="25">
        <f>VLOOKUP($A1361,Database!$A:$Y,10,FALSE)</f>
        <v>38</v>
      </c>
      <c r="T1361" s="25">
        <f>VLOOKUP($A1361,Database!$A:$Y,11,FALSE)</f>
        <v>137</v>
      </c>
      <c r="U1361" s="25">
        <f>VLOOKUP($A1361,Database!$A:$Y,12,FALSE)</f>
        <v>164</v>
      </c>
      <c r="V1361" s="25" t="str">
        <f>VLOOKUP(A1361,Database!A:M,13,FALSE)</f>
        <v>À venir</v>
      </c>
      <c r="W1361" s="25" t="str">
        <f>VLOOKUP($A1361,Database!$A:$Y,20,FALSE)</f>
        <v/>
      </c>
      <c r="X1361" s="25" t="str">
        <f>VLOOKUP($A1361,Database!$A:$Y,21,FALSE)</f>
        <v/>
      </c>
      <c r="Y1361" s="25" t="str">
        <f ca="1">IF(C1361&lt;NOW(),IF(AND(P1361&gt;Q1361,W1361&gt;X1361),S1361,IF(AND(P1361=Q1361,W1361=X1361),T1361,IF(AND(P1361&lt;Q1361,W1361&lt;X1361),U1361,0))),"")</f>
        <v/>
      </c>
      <c r="Z1361" s="25">
        <f>IF(AND(P1361=W1361,Q1361=X1361),1,0)</f>
        <v>1</v>
      </c>
      <c r="AA1361" s="25" t="str">
        <f>IF(Z1361=0,"",IF(ISBLANK(VLOOKUP(A1361,Database!A:AA,22,FALSE)),"",VLOOKUP(A1361,Database!A:AA,22,FALSE)))</f>
        <v>Exact</v>
      </c>
      <c r="AB1361" s="25">
        <f ca="1">IFERROR(IF(AND(Y1361&lt;&gt;"",OR(V1361="Terminé",V1361="En cours")),VLOOKUP(AA1361,Setup_ScoreExactBonus!A:D,4,FALSE),0),0)</f>
        <v>0</v>
      </c>
      <c r="AC1361" s="31" t="str">
        <f ca="1">IF(Y1361&lt;&gt;"", Y1361 + IF(Z1361=1,AB1361, 0), "")</f>
        <v/>
      </c>
      <c r="AD1361" s="31">
        <f ca="1">SUMIFS(AC$2:AC1361,D$2:D1361,D1361)*IF(R1361=0,1,2)</f>
        <v>0</v>
      </c>
    </row>
    <row r="1362" spans="1:30" x14ac:dyDescent="0.35">
      <c r="A1362" s="31">
        <f>IF(ISBLANK(B1362),"",COUNTIF(B$2:B1362,B1362))-1</f>
        <v>34</v>
      </c>
      <c r="B1362" s="31">
        <v>35</v>
      </c>
      <c r="C1362" s="10">
        <f>VLOOKUP($A1362,Database!$A:$Y,7,FALSE)</f>
        <v>46193.916666666664</v>
      </c>
      <c r="D1362" s="31" t="str">
        <f>VLOOKUP(Pronostics!$B1362,Setup_MPP!$A:$G,3,FALSE)</f>
        <v>Joueur35</v>
      </c>
      <c r="E1362" s="31" t="str">
        <f>VLOOKUP(Pronostics!$B1362,Setup_MPP!$A:$G,2,FALSE)</f>
        <v>Joueur35</v>
      </c>
      <c r="F1362" s="31" t="str">
        <f>VLOOKUP($B1362,Setup_MPP!$A:$E,4,FALSE)</f>
        <v>#D5D5D5</v>
      </c>
      <c r="G1362" s="31" t="str">
        <f>VLOOKUP($B1362,Setup_MPP!$A:$E,5,FALSE)</f>
        <v>#727272</v>
      </c>
      <c r="H1362" s="31" t="str">
        <f>IFERROR(IF(AND(A1362&gt;=1,A1362&lt;=104),VLOOKUP($A1362,Location!$A:$J,6,FALSE),IF(A1362=0,"Avant l'ouverture",IF(OR(A1362=105,A1362=106),"Bonus"))),"")</f>
        <v>Tour 2</v>
      </c>
      <c r="I1362" s="31" t="str">
        <f>IF(LEFT(H1362,4)="Tour",VLOOKUP(A1362,Database!$A:$C,3,FALSE),"")</f>
        <v>E</v>
      </c>
      <c r="J1362" s="31" t="str">
        <f>VLOOKUP($A1362,Location!$A:$J,7,FALSE)</f>
        <v>Allemagne</v>
      </c>
      <c r="K1362" s="31" t="str">
        <f>IFERROR(VLOOKUP(J1362,Setup_Team!$B:$C,2,FALSE), "TDB")</f>
        <v>DEU</v>
      </c>
      <c r="L1362" s="31" t="str">
        <f>VLOOKUP($A1362,Location!$A:$J,8,FALSE)</f>
        <v>Côte d'Ivoire</v>
      </c>
      <c r="M1362" s="31" t="str">
        <f>IFERROR(VLOOKUP(L1362,Setup_Team!$B:$C,2,FALSE), "TDB")</f>
        <v>CIV</v>
      </c>
      <c r="N1362" s="31" t="str">
        <f>VLOOKUP($A1362,Location!$A:$J,9,FALSE)</f>
        <v>Toronto</v>
      </c>
      <c r="O1362" s="31" t="str">
        <f>VLOOKUP($A1362,Location!$A:$J,10,FALSE)</f>
        <v>BMO Field</v>
      </c>
      <c r="R1362" s="31">
        <v>0</v>
      </c>
      <c r="S1362" s="25">
        <f>VLOOKUP($A1362,Database!$A:$Y,10,FALSE)</f>
        <v>38</v>
      </c>
      <c r="T1362" s="25">
        <f>VLOOKUP($A1362,Database!$A:$Y,11,FALSE)</f>
        <v>137</v>
      </c>
      <c r="U1362" s="25">
        <f>VLOOKUP($A1362,Database!$A:$Y,12,FALSE)</f>
        <v>164</v>
      </c>
      <c r="V1362" s="25" t="str">
        <f>VLOOKUP(A1362,Database!A:M,13,FALSE)</f>
        <v>À venir</v>
      </c>
      <c r="W1362" s="25" t="str">
        <f>VLOOKUP($A1362,Database!$A:$Y,20,FALSE)</f>
        <v/>
      </c>
      <c r="X1362" s="25" t="str">
        <f>VLOOKUP($A1362,Database!$A:$Y,21,FALSE)</f>
        <v/>
      </c>
      <c r="Y1362" s="25" t="str">
        <f ca="1">IF(C1362&lt;NOW(),IF(AND(P1362&gt;Q1362,W1362&gt;X1362),S1362,IF(AND(P1362=Q1362,W1362=X1362),T1362,IF(AND(P1362&lt;Q1362,W1362&lt;X1362),U1362,0))),"")</f>
        <v/>
      </c>
      <c r="Z1362" s="25">
        <f>IF(AND(P1362=W1362,Q1362=X1362),1,0)</f>
        <v>1</v>
      </c>
      <c r="AA1362" s="25" t="str">
        <f>IF(Z1362=0,"",IF(ISBLANK(VLOOKUP(A1362,Database!A:AA,22,FALSE)),"",VLOOKUP(A1362,Database!A:AA,22,FALSE)))</f>
        <v>Exact</v>
      </c>
      <c r="AB1362" s="25">
        <f ca="1">IFERROR(IF(AND(Y1362&lt;&gt;"",OR(V1362="Terminé",V1362="En cours")),VLOOKUP(AA1362,Setup_ScoreExactBonus!A:D,4,FALSE),0),0)</f>
        <v>0</v>
      </c>
      <c r="AC1362" s="31" t="str">
        <f ca="1">IF(Y1362&lt;&gt;"", Y1362 + IF(Z1362=1,AB1362, 0), "")</f>
        <v/>
      </c>
      <c r="AD1362" s="31">
        <f ca="1">SUMIFS(AC$2:AC1362,D$2:D1362,D1362)*IF(R1362=0,1,2)</f>
        <v>0</v>
      </c>
    </row>
    <row r="1363" spans="1:30" x14ac:dyDescent="0.35">
      <c r="A1363" s="31">
        <f>IF(ISBLANK(B1363),"",COUNTIF(B$2:B1363,B1363))-1</f>
        <v>34</v>
      </c>
      <c r="B1363" s="31">
        <v>36</v>
      </c>
      <c r="C1363" s="10">
        <f>VLOOKUP($A1363,Database!$A:$Y,7,FALSE)</f>
        <v>46193.916666666664</v>
      </c>
      <c r="D1363" s="31" t="str">
        <f>VLOOKUP(Pronostics!$B1363,Setup_MPP!$A:$G,3,FALSE)</f>
        <v>Joueur36</v>
      </c>
      <c r="E1363" s="31" t="str">
        <f>VLOOKUP(Pronostics!$B1363,Setup_MPP!$A:$G,2,FALSE)</f>
        <v>Joueur36</v>
      </c>
      <c r="F1363" s="31" t="str">
        <f>VLOOKUP($B1363,Setup_MPP!$A:$E,4,FALSE)</f>
        <v>#D5D5D5</v>
      </c>
      <c r="G1363" s="31" t="str">
        <f>VLOOKUP($B1363,Setup_MPP!$A:$E,5,FALSE)</f>
        <v>#727272</v>
      </c>
      <c r="H1363" s="31" t="str">
        <f>IFERROR(IF(AND(A1363&gt;=1,A1363&lt;=104),VLOOKUP($A1363,Location!$A:$J,6,FALSE),IF(A1363=0,"Avant l'ouverture",IF(OR(A1363=105,A1363=106),"Bonus"))),"")</f>
        <v>Tour 2</v>
      </c>
      <c r="I1363" s="31" t="str">
        <f>IF(LEFT(H1363,4)="Tour",VLOOKUP(A1363,Database!$A:$C,3,FALSE),"")</f>
        <v>E</v>
      </c>
      <c r="J1363" s="31" t="str">
        <f>VLOOKUP($A1363,Location!$A:$J,7,FALSE)</f>
        <v>Allemagne</v>
      </c>
      <c r="K1363" s="31" t="str">
        <f>IFERROR(VLOOKUP(J1363,Setup_Team!$B:$C,2,FALSE), "TDB")</f>
        <v>DEU</v>
      </c>
      <c r="L1363" s="31" t="str">
        <f>VLOOKUP($A1363,Location!$A:$J,8,FALSE)</f>
        <v>Côte d'Ivoire</v>
      </c>
      <c r="M1363" s="31" t="str">
        <f>IFERROR(VLOOKUP(L1363,Setup_Team!$B:$C,2,FALSE), "TDB")</f>
        <v>CIV</v>
      </c>
      <c r="N1363" s="31" t="str">
        <f>VLOOKUP($A1363,Location!$A:$J,9,FALSE)</f>
        <v>Toronto</v>
      </c>
      <c r="O1363" s="31" t="str">
        <f>VLOOKUP($A1363,Location!$A:$J,10,FALSE)</f>
        <v>BMO Field</v>
      </c>
      <c r="R1363" s="31">
        <v>0</v>
      </c>
      <c r="S1363" s="25">
        <f>VLOOKUP($A1363,Database!$A:$Y,10,FALSE)</f>
        <v>38</v>
      </c>
      <c r="T1363" s="25">
        <f>VLOOKUP($A1363,Database!$A:$Y,11,FALSE)</f>
        <v>137</v>
      </c>
      <c r="U1363" s="25">
        <f>VLOOKUP($A1363,Database!$A:$Y,12,FALSE)</f>
        <v>164</v>
      </c>
      <c r="V1363" s="25" t="str">
        <f>VLOOKUP(A1363,Database!A:M,13,FALSE)</f>
        <v>À venir</v>
      </c>
      <c r="W1363" s="25" t="str">
        <f>VLOOKUP($A1363,Database!$A:$Y,20,FALSE)</f>
        <v/>
      </c>
      <c r="X1363" s="25" t="str">
        <f>VLOOKUP($A1363,Database!$A:$Y,21,FALSE)</f>
        <v/>
      </c>
      <c r="Y1363" s="25" t="str">
        <f ca="1">IF(C1363&lt;NOW(),IF(AND(P1363&gt;Q1363,W1363&gt;X1363),S1363,IF(AND(P1363=Q1363,W1363=X1363),T1363,IF(AND(P1363&lt;Q1363,W1363&lt;X1363),U1363,0))),"")</f>
        <v/>
      </c>
      <c r="Z1363" s="25">
        <f>IF(AND(P1363=W1363,Q1363=X1363),1,0)</f>
        <v>1</v>
      </c>
      <c r="AA1363" s="25" t="str">
        <f>IF(Z1363=0,"",IF(ISBLANK(VLOOKUP(A1363,Database!A:AA,22,FALSE)),"",VLOOKUP(A1363,Database!A:AA,22,FALSE)))</f>
        <v>Exact</v>
      </c>
      <c r="AB1363" s="25">
        <f ca="1">IFERROR(IF(AND(Y1363&lt;&gt;"",OR(V1363="Terminé",V1363="En cours")),VLOOKUP(AA1363,Setup_ScoreExactBonus!A:D,4,FALSE),0),0)</f>
        <v>0</v>
      </c>
      <c r="AC1363" s="31" t="str">
        <f ca="1">IF(Y1363&lt;&gt;"", Y1363 + IF(Z1363=1,AB1363, 0), "")</f>
        <v/>
      </c>
      <c r="AD1363" s="31">
        <f ca="1">SUMIFS(AC$2:AC1363,D$2:D1363,D1363)*IF(R1363=0,1,2)</f>
        <v>0</v>
      </c>
    </row>
    <row r="1364" spans="1:30" x14ac:dyDescent="0.35">
      <c r="A1364" s="31">
        <f>IF(ISBLANK(B1364),"",COUNTIF(B$2:B1364,B1364))-1</f>
        <v>34</v>
      </c>
      <c r="B1364" s="31">
        <v>37</v>
      </c>
      <c r="C1364" s="10">
        <f>VLOOKUP($A1364,Database!$A:$Y,7,FALSE)</f>
        <v>46193.916666666664</v>
      </c>
      <c r="D1364" s="31" t="str">
        <f>VLOOKUP(Pronostics!$B1364,Setup_MPP!$A:$G,3,FALSE)</f>
        <v>Joueur37</v>
      </c>
      <c r="E1364" s="31" t="str">
        <f>VLOOKUP(Pronostics!$B1364,Setup_MPP!$A:$G,2,FALSE)</f>
        <v>Joueur37</v>
      </c>
      <c r="F1364" s="31" t="str">
        <f>VLOOKUP($B1364,Setup_MPP!$A:$E,4,FALSE)</f>
        <v>#D5D5D5</v>
      </c>
      <c r="G1364" s="31" t="str">
        <f>VLOOKUP($B1364,Setup_MPP!$A:$E,5,FALSE)</f>
        <v>#727272</v>
      </c>
      <c r="H1364" s="31" t="str">
        <f>IFERROR(IF(AND(A1364&gt;=1,A1364&lt;=104),VLOOKUP($A1364,Location!$A:$J,6,FALSE),IF(A1364=0,"Avant l'ouverture",IF(OR(A1364=105,A1364=106),"Bonus"))),"")</f>
        <v>Tour 2</v>
      </c>
      <c r="I1364" s="31" t="str">
        <f>IF(LEFT(H1364,4)="Tour",VLOOKUP(A1364,Database!$A:$C,3,FALSE),"")</f>
        <v>E</v>
      </c>
      <c r="J1364" s="31" t="str">
        <f>VLOOKUP($A1364,Location!$A:$J,7,FALSE)</f>
        <v>Allemagne</v>
      </c>
      <c r="K1364" s="31" t="str">
        <f>IFERROR(VLOOKUP(J1364,Setup_Team!$B:$C,2,FALSE), "TDB")</f>
        <v>DEU</v>
      </c>
      <c r="L1364" s="31" t="str">
        <f>VLOOKUP($A1364,Location!$A:$J,8,FALSE)</f>
        <v>Côte d'Ivoire</v>
      </c>
      <c r="M1364" s="31" t="str">
        <f>IFERROR(VLOOKUP(L1364,Setup_Team!$B:$C,2,FALSE), "TDB")</f>
        <v>CIV</v>
      </c>
      <c r="N1364" s="31" t="str">
        <f>VLOOKUP($A1364,Location!$A:$J,9,FALSE)</f>
        <v>Toronto</v>
      </c>
      <c r="O1364" s="31" t="str">
        <f>VLOOKUP($A1364,Location!$A:$J,10,FALSE)</f>
        <v>BMO Field</v>
      </c>
      <c r="R1364" s="31">
        <v>0</v>
      </c>
      <c r="S1364" s="25">
        <f>VLOOKUP($A1364,Database!$A:$Y,10,FALSE)</f>
        <v>38</v>
      </c>
      <c r="T1364" s="25">
        <f>VLOOKUP($A1364,Database!$A:$Y,11,FALSE)</f>
        <v>137</v>
      </c>
      <c r="U1364" s="25">
        <f>VLOOKUP($A1364,Database!$A:$Y,12,FALSE)</f>
        <v>164</v>
      </c>
      <c r="V1364" s="25" t="str">
        <f>VLOOKUP(A1364,Database!A:M,13,FALSE)</f>
        <v>À venir</v>
      </c>
      <c r="W1364" s="25" t="str">
        <f>VLOOKUP($A1364,Database!$A:$Y,20,FALSE)</f>
        <v/>
      </c>
      <c r="X1364" s="25" t="str">
        <f>VLOOKUP($A1364,Database!$A:$Y,21,FALSE)</f>
        <v/>
      </c>
      <c r="Y1364" s="25" t="str">
        <f ca="1">IF(C1364&lt;NOW(),IF(AND(P1364&gt;Q1364,W1364&gt;X1364),S1364,IF(AND(P1364=Q1364,W1364=X1364),T1364,IF(AND(P1364&lt;Q1364,W1364&lt;X1364),U1364,0))),"")</f>
        <v/>
      </c>
      <c r="Z1364" s="25">
        <f>IF(AND(P1364=W1364,Q1364=X1364),1,0)</f>
        <v>1</v>
      </c>
      <c r="AA1364" s="25" t="str">
        <f>IF(Z1364=0,"",IF(ISBLANK(VLOOKUP(A1364,Database!A:AA,22,FALSE)),"",VLOOKUP(A1364,Database!A:AA,22,FALSE)))</f>
        <v>Exact</v>
      </c>
      <c r="AB1364" s="25">
        <f ca="1">IFERROR(IF(AND(Y1364&lt;&gt;"",OR(V1364="Terminé",V1364="En cours")),VLOOKUP(AA1364,Setup_ScoreExactBonus!A:D,4,FALSE),0),0)</f>
        <v>0</v>
      </c>
      <c r="AC1364" s="31" t="str">
        <f ca="1">IF(Y1364&lt;&gt;"", Y1364 + IF(Z1364=1,AB1364, 0), "")</f>
        <v/>
      </c>
      <c r="AD1364" s="31">
        <f ca="1">SUMIFS(AC$2:AC1364,D$2:D1364,D1364)*IF(R1364=0,1,2)</f>
        <v>0</v>
      </c>
    </row>
    <row r="1365" spans="1:30" x14ac:dyDescent="0.35">
      <c r="A1365" s="31">
        <f>IF(ISBLANK(B1365),"",COUNTIF(B$2:B1365,B1365))-1</f>
        <v>34</v>
      </c>
      <c r="B1365" s="31">
        <v>38</v>
      </c>
      <c r="C1365" s="10">
        <f>VLOOKUP($A1365,Database!$A:$Y,7,FALSE)</f>
        <v>46193.916666666664</v>
      </c>
      <c r="D1365" s="31" t="str">
        <f>VLOOKUP(Pronostics!$B1365,Setup_MPP!$A:$G,3,FALSE)</f>
        <v>Joueur38</v>
      </c>
      <c r="E1365" s="31" t="str">
        <f>VLOOKUP(Pronostics!$B1365,Setup_MPP!$A:$G,2,FALSE)</f>
        <v>Joueur38</v>
      </c>
      <c r="F1365" s="31" t="str">
        <f>VLOOKUP($B1365,Setup_MPP!$A:$E,4,FALSE)</f>
        <v>#D5D5D5</v>
      </c>
      <c r="G1365" s="31" t="str">
        <f>VLOOKUP($B1365,Setup_MPP!$A:$E,5,FALSE)</f>
        <v>#727272</v>
      </c>
      <c r="H1365" s="31" t="str">
        <f>IFERROR(IF(AND(A1365&gt;=1,A1365&lt;=104),VLOOKUP($A1365,Location!$A:$J,6,FALSE),IF(A1365=0,"Avant l'ouverture",IF(OR(A1365=105,A1365=106),"Bonus"))),"")</f>
        <v>Tour 2</v>
      </c>
      <c r="I1365" s="31" t="str">
        <f>IF(LEFT(H1365,4)="Tour",VLOOKUP(A1365,Database!$A:$C,3,FALSE),"")</f>
        <v>E</v>
      </c>
      <c r="J1365" s="31" t="str">
        <f>VLOOKUP($A1365,Location!$A:$J,7,FALSE)</f>
        <v>Allemagne</v>
      </c>
      <c r="K1365" s="31" t="str">
        <f>IFERROR(VLOOKUP(J1365,Setup_Team!$B:$C,2,FALSE), "TDB")</f>
        <v>DEU</v>
      </c>
      <c r="L1365" s="31" t="str">
        <f>VLOOKUP($A1365,Location!$A:$J,8,FALSE)</f>
        <v>Côte d'Ivoire</v>
      </c>
      <c r="M1365" s="31" t="str">
        <f>IFERROR(VLOOKUP(L1365,Setup_Team!$B:$C,2,FALSE), "TDB")</f>
        <v>CIV</v>
      </c>
      <c r="N1365" s="31" t="str">
        <f>VLOOKUP($A1365,Location!$A:$J,9,FALSE)</f>
        <v>Toronto</v>
      </c>
      <c r="O1365" s="31" t="str">
        <f>VLOOKUP($A1365,Location!$A:$J,10,FALSE)</f>
        <v>BMO Field</v>
      </c>
      <c r="R1365" s="31">
        <v>0</v>
      </c>
      <c r="S1365" s="25">
        <f>VLOOKUP($A1365,Database!$A:$Y,10,FALSE)</f>
        <v>38</v>
      </c>
      <c r="T1365" s="25">
        <f>VLOOKUP($A1365,Database!$A:$Y,11,FALSE)</f>
        <v>137</v>
      </c>
      <c r="U1365" s="25">
        <f>VLOOKUP($A1365,Database!$A:$Y,12,FALSE)</f>
        <v>164</v>
      </c>
      <c r="V1365" s="25" t="str">
        <f>VLOOKUP(A1365,Database!A:M,13,FALSE)</f>
        <v>À venir</v>
      </c>
      <c r="W1365" s="25" t="str">
        <f>VLOOKUP($A1365,Database!$A:$Y,20,FALSE)</f>
        <v/>
      </c>
      <c r="X1365" s="25" t="str">
        <f>VLOOKUP($A1365,Database!$A:$Y,21,FALSE)</f>
        <v/>
      </c>
      <c r="Y1365" s="25" t="str">
        <f ca="1">IF(C1365&lt;NOW(),IF(AND(P1365&gt;Q1365,W1365&gt;X1365),S1365,IF(AND(P1365=Q1365,W1365=X1365),T1365,IF(AND(P1365&lt;Q1365,W1365&lt;X1365),U1365,0))),"")</f>
        <v/>
      </c>
      <c r="Z1365" s="25">
        <f>IF(AND(P1365=W1365,Q1365=X1365),1,0)</f>
        <v>1</v>
      </c>
      <c r="AA1365" s="25" t="str">
        <f>IF(Z1365=0,"",IF(ISBLANK(VLOOKUP(A1365,Database!A:AA,22,FALSE)),"",VLOOKUP(A1365,Database!A:AA,22,FALSE)))</f>
        <v>Exact</v>
      </c>
      <c r="AB1365" s="25">
        <f ca="1">IFERROR(IF(AND(Y1365&lt;&gt;"",OR(V1365="Terminé",V1365="En cours")),VLOOKUP(AA1365,Setup_ScoreExactBonus!A:D,4,FALSE),0),0)</f>
        <v>0</v>
      </c>
      <c r="AC1365" s="31" t="str">
        <f ca="1">IF(Y1365&lt;&gt;"", Y1365 + IF(Z1365=1,AB1365, 0), "")</f>
        <v/>
      </c>
      <c r="AD1365" s="31">
        <f ca="1">SUMIFS(AC$2:AC1365,D$2:D1365,D1365)*IF(R1365=0,1,2)</f>
        <v>0</v>
      </c>
    </row>
    <row r="1366" spans="1:30" x14ac:dyDescent="0.35">
      <c r="A1366" s="31">
        <f>IF(ISBLANK(B1366),"",COUNTIF(B$2:B1366,B1366))-1</f>
        <v>34</v>
      </c>
      <c r="B1366" s="31">
        <v>39</v>
      </c>
      <c r="C1366" s="10">
        <f>VLOOKUP($A1366,Database!$A:$Y,7,FALSE)</f>
        <v>46193.916666666664</v>
      </c>
      <c r="D1366" s="31" t="str">
        <f>VLOOKUP(Pronostics!$B1366,Setup_MPP!$A:$G,3,FALSE)</f>
        <v>Joueur39</v>
      </c>
      <c r="E1366" s="31" t="str">
        <f>VLOOKUP(Pronostics!$B1366,Setup_MPP!$A:$G,2,FALSE)</f>
        <v>Joueur39</v>
      </c>
      <c r="F1366" s="31" t="str">
        <f>VLOOKUP($B1366,Setup_MPP!$A:$E,4,FALSE)</f>
        <v>#D5D5D5</v>
      </c>
      <c r="G1366" s="31" t="str">
        <f>VLOOKUP($B1366,Setup_MPP!$A:$E,5,FALSE)</f>
        <v>#727272</v>
      </c>
      <c r="H1366" s="31" t="str">
        <f>IFERROR(IF(AND(A1366&gt;=1,A1366&lt;=104),VLOOKUP($A1366,Location!$A:$J,6,FALSE),IF(A1366=0,"Avant l'ouverture",IF(OR(A1366=105,A1366=106),"Bonus"))),"")</f>
        <v>Tour 2</v>
      </c>
      <c r="I1366" s="31" t="str">
        <f>IF(LEFT(H1366,4)="Tour",VLOOKUP(A1366,Database!$A:$C,3,FALSE),"")</f>
        <v>E</v>
      </c>
      <c r="J1366" s="31" t="str">
        <f>VLOOKUP($A1366,Location!$A:$J,7,FALSE)</f>
        <v>Allemagne</v>
      </c>
      <c r="K1366" s="31" t="str">
        <f>IFERROR(VLOOKUP(J1366,Setup_Team!$B:$C,2,FALSE), "TDB")</f>
        <v>DEU</v>
      </c>
      <c r="L1366" s="31" t="str">
        <f>VLOOKUP($A1366,Location!$A:$J,8,FALSE)</f>
        <v>Côte d'Ivoire</v>
      </c>
      <c r="M1366" s="31" t="str">
        <f>IFERROR(VLOOKUP(L1366,Setup_Team!$B:$C,2,FALSE), "TDB")</f>
        <v>CIV</v>
      </c>
      <c r="N1366" s="31" t="str">
        <f>VLOOKUP($A1366,Location!$A:$J,9,FALSE)</f>
        <v>Toronto</v>
      </c>
      <c r="O1366" s="31" t="str">
        <f>VLOOKUP($A1366,Location!$A:$J,10,FALSE)</f>
        <v>BMO Field</v>
      </c>
      <c r="R1366" s="31">
        <v>0</v>
      </c>
      <c r="S1366" s="25">
        <f>VLOOKUP($A1366,Database!$A:$Y,10,FALSE)</f>
        <v>38</v>
      </c>
      <c r="T1366" s="25">
        <f>VLOOKUP($A1366,Database!$A:$Y,11,FALSE)</f>
        <v>137</v>
      </c>
      <c r="U1366" s="25">
        <f>VLOOKUP($A1366,Database!$A:$Y,12,FALSE)</f>
        <v>164</v>
      </c>
      <c r="V1366" s="25" t="str">
        <f>VLOOKUP(A1366,Database!A:M,13,FALSE)</f>
        <v>À venir</v>
      </c>
      <c r="W1366" s="25" t="str">
        <f>VLOOKUP($A1366,Database!$A:$Y,20,FALSE)</f>
        <v/>
      </c>
      <c r="X1366" s="25" t="str">
        <f>VLOOKUP($A1366,Database!$A:$Y,21,FALSE)</f>
        <v/>
      </c>
      <c r="Y1366" s="25" t="str">
        <f ca="1">IF(C1366&lt;NOW(),IF(AND(P1366&gt;Q1366,W1366&gt;X1366),S1366,IF(AND(P1366=Q1366,W1366=X1366),T1366,IF(AND(P1366&lt;Q1366,W1366&lt;X1366),U1366,0))),"")</f>
        <v/>
      </c>
      <c r="Z1366" s="25">
        <f>IF(AND(P1366=W1366,Q1366=X1366),1,0)</f>
        <v>1</v>
      </c>
      <c r="AA1366" s="25" t="str">
        <f>IF(Z1366=0,"",IF(ISBLANK(VLOOKUP(A1366,Database!A:AA,22,FALSE)),"",VLOOKUP(A1366,Database!A:AA,22,FALSE)))</f>
        <v>Exact</v>
      </c>
      <c r="AB1366" s="25">
        <f ca="1">IFERROR(IF(AND(Y1366&lt;&gt;"",OR(V1366="Terminé",V1366="En cours")),VLOOKUP(AA1366,Setup_ScoreExactBonus!A:D,4,FALSE),0),0)</f>
        <v>0</v>
      </c>
      <c r="AC1366" s="31" t="str">
        <f ca="1">IF(Y1366&lt;&gt;"", Y1366 + IF(Z1366=1,AB1366, 0), "")</f>
        <v/>
      </c>
      <c r="AD1366" s="31">
        <f ca="1">SUMIFS(AC$2:AC1366,D$2:D1366,D1366)*IF(R1366=0,1,2)</f>
        <v>0</v>
      </c>
    </row>
    <row r="1367" spans="1:30" x14ac:dyDescent="0.35">
      <c r="A1367" s="31">
        <f>IF(ISBLANK(B1367),"",COUNTIF(B$2:B1367,B1367))-1</f>
        <v>35</v>
      </c>
      <c r="B1367" s="31">
        <v>1</v>
      </c>
      <c r="C1367" s="10">
        <f>VLOOKUP($A1367,Database!$A:$Y,7,FALSE)</f>
        <v>46194.083333333336</v>
      </c>
      <c r="D1367" s="31" t="str">
        <f>VLOOKUP(Pronostics!$B1367,Setup_MPP!$A:$G,3,FALSE)</f>
        <v>_Nicolas_LM_</v>
      </c>
      <c r="E1367" s="31" t="str">
        <f>VLOOKUP(Pronostics!$B1367,Setup_MPP!$A:$G,2,FALSE)</f>
        <v>Nicolas LE MOUEL</v>
      </c>
      <c r="F1367" s="31" t="str">
        <f>VLOOKUP($B1367,Setup_MPP!$A:$E,4,FALSE)</f>
        <v>#F7C79D</v>
      </c>
      <c r="G1367" s="31" t="str">
        <f>VLOOKUP($B1367,Setup_MPP!$A:$E,5,FALSE)</f>
        <v>#FFBE85</v>
      </c>
      <c r="H1367" s="31" t="str">
        <f>IFERROR(IF(AND(A1367&gt;=1,A1367&lt;=104),VLOOKUP($A1367,Location!$A:$J,6,FALSE),IF(A1367=0,"Avant l'ouverture",IF(OR(A1367=105,A1367=106),"Bonus"))),"")</f>
        <v>Tour 2</v>
      </c>
      <c r="I1367" s="31" t="str">
        <f>IF(LEFT(H1367,4)="Tour",VLOOKUP(A1367,Database!$A:$C,3,FALSE),"")</f>
        <v>E</v>
      </c>
      <c r="J1367" s="31" t="str">
        <f>VLOOKUP($A1367,Location!$A:$J,7,FALSE)</f>
        <v>Equateur</v>
      </c>
      <c r="K1367" s="31" t="str">
        <f>IFERROR(VLOOKUP(J1367,Setup_Team!$B:$C,2,FALSE), "TDB")</f>
        <v>ECU</v>
      </c>
      <c r="L1367" s="31" t="str">
        <f>VLOOKUP($A1367,Location!$A:$J,8,FALSE)</f>
        <v>Curaçao</v>
      </c>
      <c r="M1367" s="31" t="str">
        <f>IFERROR(VLOOKUP(L1367,Setup_Team!$B:$C,2,FALSE), "TDB")</f>
        <v>CUW</v>
      </c>
      <c r="N1367" s="31" t="str">
        <f>VLOOKUP($A1367,Location!$A:$J,9,FALSE)</f>
        <v>Kansas City, Missouri</v>
      </c>
      <c r="O1367" s="31" t="str">
        <f>VLOOKUP($A1367,Location!$A:$J,10,FALSE)</f>
        <v>Arrowhead Stadium</v>
      </c>
      <c r="P1367" s="44"/>
      <c r="Q1367" s="44"/>
      <c r="R1367" s="31">
        <v>0</v>
      </c>
      <c r="S1367" s="25">
        <f>VLOOKUP($A1367,Database!$A:$Y,10,FALSE)</f>
        <v>41</v>
      </c>
      <c r="T1367" s="25">
        <f>VLOOKUP($A1367,Database!$A:$Y,11,FALSE)</f>
        <v>143</v>
      </c>
      <c r="U1367" s="25">
        <f>VLOOKUP($A1367,Database!$A:$Y,12,FALSE)</f>
        <v>168</v>
      </c>
      <c r="V1367" s="25" t="str">
        <f>VLOOKUP(A1367,Database!A:M,13,FALSE)</f>
        <v>À venir</v>
      </c>
      <c r="W1367" s="25" t="str">
        <f>VLOOKUP($A1367,Database!$A:$Y,20,FALSE)</f>
        <v/>
      </c>
      <c r="X1367" s="25" t="str">
        <f>VLOOKUP($A1367,Database!$A:$Y,21,FALSE)</f>
        <v/>
      </c>
      <c r="Y1367" s="25" t="str">
        <f ca="1">IF(C1367&lt;NOW(),IF(AND(P1367&gt;Q1367,W1367&gt;X1367),S1367,IF(AND(P1367=Q1367,W1367=X1367),T1367,IF(AND(P1367&lt;Q1367,W1367&lt;X1367),U1367,0))),"")</f>
        <v/>
      </c>
      <c r="Z1367" s="25">
        <f>IF(AND(P1367=W1367,Q1367=X1367),1,0)</f>
        <v>1</v>
      </c>
      <c r="AA1367" s="25" t="str">
        <f>IF(Z1367=0,"",IF(ISBLANK(VLOOKUP(A1367,Database!A:AA,22,FALSE)),"",VLOOKUP(A1367,Database!A:AA,22,FALSE)))</f>
        <v>Exact</v>
      </c>
      <c r="AB1367" s="25">
        <f ca="1">IFERROR(IF(AND(Y1367&lt;&gt;"",OR(V1367="Terminé",V1367="En cours")),VLOOKUP(AA1367,Setup_ScoreExactBonus!A:D,4,FALSE),0),0)</f>
        <v>0</v>
      </c>
      <c r="AC1367" s="31" t="str">
        <f ca="1">IF(Y1367&lt;&gt;"", Y1367 + IF(Z1367=1,AB1367, 0), "")</f>
        <v/>
      </c>
      <c r="AD1367" s="31">
        <f ca="1">SUMIFS(AC$2:AC1367,D$2:D1367,D1367)*IF(R1367=0,1,2)</f>
        <v>0</v>
      </c>
    </row>
    <row r="1368" spans="1:30" x14ac:dyDescent="0.35">
      <c r="A1368" s="31">
        <f>IF(ISBLANK(B1368),"",COUNTIF(B$2:B1368,B1368))-1</f>
        <v>35</v>
      </c>
      <c r="B1368" s="31">
        <v>2</v>
      </c>
      <c r="C1368" s="10">
        <f>VLOOKUP($A1368,Database!$A:$Y,7,FALSE)</f>
        <v>46194.083333333336</v>
      </c>
      <c r="D1368" s="31" t="str">
        <f>VLOOKUP(Pronostics!$B1368,Setup_MPP!$A:$G,3,FALSE)</f>
        <v>leaelaz</v>
      </c>
      <c r="E1368" s="31" t="str">
        <f>VLOOKUP(Pronostics!$B1368,Setup_MPP!$A:$G,2,FALSE)</f>
        <v>Léa EL ASERY</v>
      </c>
      <c r="F1368" s="31" t="str">
        <f>VLOOKUP($B1368,Setup_MPP!$A:$E,4,FALSE)</f>
        <v>#FFBEBE</v>
      </c>
      <c r="G1368" s="31" t="str">
        <f>VLOOKUP($B1368,Setup_MPP!$A:$E,5,FALSE)</f>
        <v>#DF6868</v>
      </c>
      <c r="H1368" s="31" t="str">
        <f>IFERROR(IF(AND(A1368&gt;=1,A1368&lt;=104),VLOOKUP($A1368,Location!$A:$J,6,FALSE),IF(A1368=0,"Avant l'ouverture",IF(OR(A1368=105,A1368=106),"Bonus"))),"")</f>
        <v>Tour 2</v>
      </c>
      <c r="I1368" s="31" t="str">
        <f>IF(LEFT(H1368,4)="Tour",VLOOKUP(A1368,Database!$A:$C,3,FALSE),"")</f>
        <v>E</v>
      </c>
      <c r="J1368" s="31" t="str">
        <f>VLOOKUP($A1368,Location!$A:$J,7,FALSE)</f>
        <v>Equateur</v>
      </c>
      <c r="K1368" s="31" t="str">
        <f>IFERROR(VLOOKUP(J1368,Setup_Team!$B:$C,2,FALSE), "TDB")</f>
        <v>ECU</v>
      </c>
      <c r="L1368" s="31" t="str">
        <f>VLOOKUP($A1368,Location!$A:$J,8,FALSE)</f>
        <v>Curaçao</v>
      </c>
      <c r="M1368" s="31" t="str">
        <f>IFERROR(VLOOKUP(L1368,Setup_Team!$B:$C,2,FALSE), "TDB")</f>
        <v>CUW</v>
      </c>
      <c r="N1368" s="31" t="str">
        <f>VLOOKUP($A1368,Location!$A:$J,9,FALSE)</f>
        <v>Kansas City, Missouri</v>
      </c>
      <c r="O1368" s="31" t="str">
        <f>VLOOKUP($A1368,Location!$A:$J,10,FALSE)</f>
        <v>Arrowhead Stadium</v>
      </c>
      <c r="R1368" s="31">
        <v>0</v>
      </c>
      <c r="S1368" s="25">
        <f>VLOOKUP($A1368,Database!$A:$Y,10,FALSE)</f>
        <v>41</v>
      </c>
      <c r="T1368" s="25">
        <f>VLOOKUP($A1368,Database!$A:$Y,11,FALSE)</f>
        <v>143</v>
      </c>
      <c r="U1368" s="25">
        <f>VLOOKUP($A1368,Database!$A:$Y,12,FALSE)</f>
        <v>168</v>
      </c>
      <c r="V1368" s="25" t="str">
        <f>VLOOKUP(A1368,Database!A:M,13,FALSE)</f>
        <v>À venir</v>
      </c>
      <c r="W1368" s="25" t="str">
        <f>VLOOKUP($A1368,Database!$A:$Y,20,FALSE)</f>
        <v/>
      </c>
      <c r="X1368" s="25" t="str">
        <f>VLOOKUP($A1368,Database!$A:$Y,21,FALSE)</f>
        <v/>
      </c>
      <c r="Y1368" s="25" t="str">
        <f ca="1">IF(C1368&lt;NOW(),IF(AND(P1368&gt;Q1368,W1368&gt;X1368),S1368,IF(AND(P1368=Q1368,W1368=X1368),T1368,IF(AND(P1368&lt;Q1368,W1368&lt;X1368),U1368,0))),"")</f>
        <v/>
      </c>
      <c r="Z1368" s="25">
        <f>IF(AND(P1368=W1368,Q1368=X1368),1,0)</f>
        <v>1</v>
      </c>
      <c r="AA1368" s="25" t="str">
        <f>IF(Z1368=0,"",IF(ISBLANK(VLOOKUP(A1368,Database!A:AA,22,FALSE)),"",VLOOKUP(A1368,Database!A:AA,22,FALSE)))</f>
        <v>Exact</v>
      </c>
      <c r="AB1368" s="25">
        <f ca="1">IFERROR(IF(AND(Y1368&lt;&gt;"",OR(V1368="Terminé",V1368="En cours")),VLOOKUP(AA1368,Setup_ScoreExactBonus!A:D,4,FALSE),0),0)</f>
        <v>0</v>
      </c>
      <c r="AC1368" s="31" t="str">
        <f ca="1">IF(Y1368&lt;&gt;"", Y1368 + IF(Z1368=1,AB1368, 0), "")</f>
        <v/>
      </c>
      <c r="AD1368" s="31">
        <f ca="1">SUMIFS(AC$2:AC1368,D$2:D1368,D1368)*IF(R1368=0,1,2)</f>
        <v>0</v>
      </c>
    </row>
    <row r="1369" spans="1:30" x14ac:dyDescent="0.35">
      <c r="A1369" s="31">
        <f>IF(ISBLANK(B1369),"",COUNTIF(B$2:B1369,B1369))-1</f>
        <v>35</v>
      </c>
      <c r="B1369" s="31">
        <v>3</v>
      </c>
      <c r="C1369" s="10">
        <f>VLOOKUP($A1369,Database!$A:$Y,7,FALSE)</f>
        <v>46194.083333333336</v>
      </c>
      <c r="D1369" s="31" t="str">
        <f>VLOOKUP(Pronostics!$B1369,Setup_MPP!$A:$G,3,FALSE)</f>
        <v>PasMetalleux</v>
      </c>
      <c r="E1369" s="31" t="str">
        <f>VLOOKUP(Pronostics!$B1369,Setup_MPP!$A:$G,2,FALSE)</f>
        <v>Elwenn JOUBREL</v>
      </c>
      <c r="F1369" s="31" t="str">
        <f>VLOOKUP($B1369,Setup_MPP!$A:$E,4,FALSE)</f>
        <v>#F5C7FC</v>
      </c>
      <c r="G1369" s="31" t="str">
        <f>VLOOKUP($B1369,Setup_MPP!$A:$E,5,FALSE)</f>
        <v>#C489CF</v>
      </c>
      <c r="H1369" s="31" t="str">
        <f>IFERROR(IF(AND(A1369&gt;=1,A1369&lt;=104),VLOOKUP($A1369,Location!$A:$J,6,FALSE),IF(A1369=0,"Avant l'ouverture",IF(OR(A1369=105,A1369=106),"Bonus"))),"")</f>
        <v>Tour 2</v>
      </c>
      <c r="I1369" s="31" t="str">
        <f>IF(LEFT(H1369,4)="Tour",VLOOKUP(A1369,Database!$A:$C,3,FALSE),"")</f>
        <v>E</v>
      </c>
      <c r="J1369" s="31" t="str">
        <f>VLOOKUP($A1369,Location!$A:$J,7,FALSE)</f>
        <v>Equateur</v>
      </c>
      <c r="K1369" s="31" t="str">
        <f>IFERROR(VLOOKUP(J1369,Setup_Team!$B:$C,2,FALSE), "TDB")</f>
        <v>ECU</v>
      </c>
      <c r="L1369" s="31" t="str">
        <f>VLOOKUP($A1369,Location!$A:$J,8,FALSE)</f>
        <v>Curaçao</v>
      </c>
      <c r="M1369" s="31" t="str">
        <f>IFERROR(VLOOKUP(L1369,Setup_Team!$B:$C,2,FALSE), "TDB")</f>
        <v>CUW</v>
      </c>
      <c r="N1369" s="31" t="str">
        <f>VLOOKUP($A1369,Location!$A:$J,9,FALSE)</f>
        <v>Kansas City, Missouri</v>
      </c>
      <c r="O1369" s="31" t="str">
        <f>VLOOKUP($A1369,Location!$A:$J,10,FALSE)</f>
        <v>Arrowhead Stadium</v>
      </c>
      <c r="R1369" s="31">
        <v>0</v>
      </c>
      <c r="S1369" s="25">
        <f>VLOOKUP($A1369,Database!$A:$Y,10,FALSE)</f>
        <v>41</v>
      </c>
      <c r="T1369" s="25">
        <f>VLOOKUP($A1369,Database!$A:$Y,11,FALSE)</f>
        <v>143</v>
      </c>
      <c r="U1369" s="25">
        <f>VLOOKUP($A1369,Database!$A:$Y,12,FALSE)</f>
        <v>168</v>
      </c>
      <c r="V1369" s="25" t="str">
        <f>VLOOKUP(A1369,Database!A:M,13,FALSE)</f>
        <v>À venir</v>
      </c>
      <c r="W1369" s="25" t="str">
        <f>VLOOKUP($A1369,Database!$A:$Y,20,FALSE)</f>
        <v/>
      </c>
      <c r="X1369" s="25" t="str">
        <f>VLOOKUP($A1369,Database!$A:$Y,21,FALSE)</f>
        <v/>
      </c>
      <c r="Y1369" s="25" t="str">
        <f ca="1">IF(C1369&lt;NOW(),IF(AND(P1369&gt;Q1369,W1369&gt;X1369),S1369,IF(AND(P1369=Q1369,W1369=X1369),T1369,IF(AND(P1369&lt;Q1369,W1369&lt;X1369),U1369,0))),"")</f>
        <v/>
      </c>
      <c r="Z1369" s="25">
        <f>IF(AND(P1369=W1369,Q1369=X1369),1,0)</f>
        <v>1</v>
      </c>
      <c r="AA1369" s="25" t="str">
        <f>IF(Z1369=0,"",IF(ISBLANK(VLOOKUP(A1369,Database!A:AA,22,FALSE)),"",VLOOKUP(A1369,Database!A:AA,22,FALSE)))</f>
        <v>Exact</v>
      </c>
      <c r="AB1369" s="25">
        <f ca="1">IFERROR(IF(AND(Y1369&lt;&gt;"",OR(V1369="Terminé",V1369="En cours")),VLOOKUP(AA1369,Setup_ScoreExactBonus!A:D,4,FALSE),0),0)</f>
        <v>0</v>
      </c>
      <c r="AC1369" s="31" t="str">
        <f ca="1">IF(Y1369&lt;&gt;"", Y1369 + IF(Z1369=1,AB1369, 0), "")</f>
        <v/>
      </c>
      <c r="AD1369" s="31">
        <f ca="1">SUMIFS(AC$2:AC1369,D$2:D1369,D1369)*IF(R1369=0,1,2)</f>
        <v>0</v>
      </c>
    </row>
    <row r="1370" spans="1:30" x14ac:dyDescent="0.35">
      <c r="A1370" s="31">
        <f>IF(ISBLANK(B1370),"",COUNTIF(B$2:B1370,B1370))-1</f>
        <v>35</v>
      </c>
      <c r="B1370" s="31">
        <v>4</v>
      </c>
      <c r="C1370" s="10">
        <f>VLOOKUP($A1370,Database!$A:$Y,7,FALSE)</f>
        <v>46194.083333333336</v>
      </c>
      <c r="D1370" s="31" t="str">
        <f>VLOOKUP(Pronostics!$B1370,Setup_MPP!$A:$G,3,FALSE)</f>
        <v>Popo444</v>
      </c>
      <c r="E1370" s="31" t="str">
        <f>VLOOKUP(Pronostics!$B1370,Setup_MPP!$A:$G,2,FALSE)</f>
        <v>Pauline OLIVIER</v>
      </c>
      <c r="F1370" s="31" t="str">
        <f>VLOOKUP($B1370,Setup_MPP!$A:$E,4,FALSE)</f>
        <v>#A5EA7F</v>
      </c>
      <c r="G1370" s="31" t="str">
        <f>VLOOKUP($B1370,Setup_MPP!$A:$E,5,FALSE)</f>
        <v>#80C65A</v>
      </c>
      <c r="H1370" s="31" t="str">
        <f>IFERROR(IF(AND(A1370&gt;=1,A1370&lt;=104),VLOOKUP($A1370,Location!$A:$J,6,FALSE),IF(A1370=0,"Avant l'ouverture",IF(OR(A1370=105,A1370=106),"Bonus"))),"")</f>
        <v>Tour 2</v>
      </c>
      <c r="I1370" s="31" t="str">
        <f>IF(LEFT(H1370,4)="Tour",VLOOKUP(A1370,Database!$A:$C,3,FALSE),"")</f>
        <v>E</v>
      </c>
      <c r="J1370" s="31" t="str">
        <f>VLOOKUP($A1370,Location!$A:$J,7,FALSE)</f>
        <v>Equateur</v>
      </c>
      <c r="K1370" s="31" t="str">
        <f>IFERROR(VLOOKUP(J1370,Setup_Team!$B:$C,2,FALSE), "TDB")</f>
        <v>ECU</v>
      </c>
      <c r="L1370" s="31" t="str">
        <f>VLOOKUP($A1370,Location!$A:$J,8,FALSE)</f>
        <v>Curaçao</v>
      </c>
      <c r="M1370" s="31" t="str">
        <f>IFERROR(VLOOKUP(L1370,Setup_Team!$B:$C,2,FALSE), "TDB")</f>
        <v>CUW</v>
      </c>
      <c r="N1370" s="31" t="str">
        <f>VLOOKUP($A1370,Location!$A:$J,9,FALSE)</f>
        <v>Kansas City, Missouri</v>
      </c>
      <c r="O1370" s="31" t="str">
        <f>VLOOKUP($A1370,Location!$A:$J,10,FALSE)</f>
        <v>Arrowhead Stadium</v>
      </c>
      <c r="R1370" s="31">
        <v>0</v>
      </c>
      <c r="S1370" s="25">
        <f>VLOOKUP($A1370,Database!$A:$Y,10,FALSE)</f>
        <v>41</v>
      </c>
      <c r="T1370" s="25">
        <f>VLOOKUP($A1370,Database!$A:$Y,11,FALSE)</f>
        <v>143</v>
      </c>
      <c r="U1370" s="25">
        <f>VLOOKUP($A1370,Database!$A:$Y,12,FALSE)</f>
        <v>168</v>
      </c>
      <c r="V1370" s="25" t="str">
        <f>VLOOKUP(A1370,Database!A:M,13,FALSE)</f>
        <v>À venir</v>
      </c>
      <c r="W1370" s="25" t="str">
        <f>VLOOKUP($A1370,Database!$A:$Y,20,FALSE)</f>
        <v/>
      </c>
      <c r="X1370" s="25" t="str">
        <f>VLOOKUP($A1370,Database!$A:$Y,21,FALSE)</f>
        <v/>
      </c>
      <c r="Y1370" s="25" t="str">
        <f ca="1">IF(C1370&lt;NOW(),IF(AND(P1370&gt;Q1370,W1370&gt;X1370),S1370,IF(AND(P1370=Q1370,W1370=X1370),T1370,IF(AND(P1370&lt;Q1370,W1370&lt;X1370),U1370,0))),"")</f>
        <v/>
      </c>
      <c r="Z1370" s="25">
        <f>IF(AND(P1370=W1370,Q1370=X1370),1,0)</f>
        <v>1</v>
      </c>
      <c r="AA1370" s="25" t="str">
        <f>IF(Z1370=0,"",IF(ISBLANK(VLOOKUP(A1370,Database!A:AA,22,FALSE)),"",VLOOKUP(A1370,Database!A:AA,22,FALSE)))</f>
        <v>Exact</v>
      </c>
      <c r="AB1370" s="25">
        <f ca="1">IFERROR(IF(AND(Y1370&lt;&gt;"",OR(V1370="Terminé",V1370="En cours")),VLOOKUP(AA1370,Setup_ScoreExactBonus!A:D,4,FALSE),0),0)</f>
        <v>0</v>
      </c>
      <c r="AC1370" s="31" t="str">
        <f ca="1">IF(Y1370&lt;&gt;"", Y1370 + IF(Z1370=1,AB1370, 0), "")</f>
        <v/>
      </c>
      <c r="AD1370" s="31">
        <f ca="1">SUMIFS(AC$2:AC1370,D$2:D1370,D1370)*IF(R1370=0,1,2)</f>
        <v>0</v>
      </c>
    </row>
    <row r="1371" spans="1:30" x14ac:dyDescent="0.35">
      <c r="A1371" s="31">
        <f>IF(ISBLANK(B1371),"",COUNTIF(B$2:B1371,B1371))-1</f>
        <v>35</v>
      </c>
      <c r="B1371" s="31">
        <v>5</v>
      </c>
      <c r="C1371" s="10">
        <f>VLOOKUP($A1371,Database!$A:$Y,7,FALSE)</f>
        <v>46194.083333333336</v>
      </c>
      <c r="D1371" s="31" t="str">
        <f>VLOOKUP(Pronostics!$B1371,Setup_MPP!$A:$G,3,FALSE)</f>
        <v>_Jujul</v>
      </c>
      <c r="E1371" s="31" t="str">
        <f>VLOOKUP(Pronostics!$B1371,Setup_MPP!$A:$G,2,FALSE)</f>
        <v>Julie BOISSIERE</v>
      </c>
      <c r="F1371" s="31" t="str">
        <f>VLOOKUP($B1371,Setup_MPP!$A:$E,4,FALSE)</f>
        <v>#D890FF</v>
      </c>
      <c r="G1371" s="31" t="str">
        <f>VLOOKUP($B1371,Setup_MPP!$A:$E,5,FALSE)</f>
        <v>#B750EF</v>
      </c>
      <c r="H1371" s="31" t="str">
        <f>IFERROR(IF(AND(A1371&gt;=1,A1371&lt;=104),VLOOKUP($A1371,Location!$A:$J,6,FALSE),IF(A1371=0,"Avant l'ouverture",IF(OR(A1371=105,A1371=106),"Bonus"))),"")</f>
        <v>Tour 2</v>
      </c>
      <c r="I1371" s="31" t="str">
        <f>IF(LEFT(H1371,4)="Tour",VLOOKUP(A1371,Database!$A:$C,3,FALSE),"")</f>
        <v>E</v>
      </c>
      <c r="J1371" s="31" t="str">
        <f>VLOOKUP($A1371,Location!$A:$J,7,FALSE)</f>
        <v>Equateur</v>
      </c>
      <c r="K1371" s="31" t="str">
        <f>IFERROR(VLOOKUP(J1371,Setup_Team!$B:$C,2,FALSE), "TDB")</f>
        <v>ECU</v>
      </c>
      <c r="L1371" s="31" t="str">
        <f>VLOOKUP($A1371,Location!$A:$J,8,FALSE)</f>
        <v>Curaçao</v>
      </c>
      <c r="M1371" s="31" t="str">
        <f>IFERROR(VLOOKUP(L1371,Setup_Team!$B:$C,2,FALSE), "TDB")</f>
        <v>CUW</v>
      </c>
      <c r="N1371" s="31" t="str">
        <f>VLOOKUP($A1371,Location!$A:$J,9,FALSE)</f>
        <v>Kansas City, Missouri</v>
      </c>
      <c r="O1371" s="31" t="str">
        <f>VLOOKUP($A1371,Location!$A:$J,10,FALSE)</f>
        <v>Arrowhead Stadium</v>
      </c>
      <c r="R1371" s="31">
        <v>0</v>
      </c>
      <c r="S1371" s="25">
        <f>VLOOKUP($A1371,Database!$A:$Y,10,FALSE)</f>
        <v>41</v>
      </c>
      <c r="T1371" s="25">
        <f>VLOOKUP($A1371,Database!$A:$Y,11,FALSE)</f>
        <v>143</v>
      </c>
      <c r="U1371" s="25">
        <f>VLOOKUP($A1371,Database!$A:$Y,12,FALSE)</f>
        <v>168</v>
      </c>
      <c r="V1371" s="25" t="str">
        <f>VLOOKUP(A1371,Database!A:M,13,FALSE)</f>
        <v>À venir</v>
      </c>
      <c r="W1371" s="25" t="str">
        <f>VLOOKUP($A1371,Database!$A:$Y,20,FALSE)</f>
        <v/>
      </c>
      <c r="X1371" s="25" t="str">
        <f>VLOOKUP($A1371,Database!$A:$Y,21,FALSE)</f>
        <v/>
      </c>
      <c r="Y1371" s="25" t="str">
        <f ca="1">IF(C1371&lt;NOW(),IF(AND(P1371&gt;Q1371,W1371&gt;X1371),S1371,IF(AND(P1371=Q1371,W1371=X1371),T1371,IF(AND(P1371&lt;Q1371,W1371&lt;X1371),U1371,0))),"")</f>
        <v/>
      </c>
      <c r="Z1371" s="25">
        <f>IF(AND(P1371=W1371,Q1371=X1371),1,0)</f>
        <v>1</v>
      </c>
      <c r="AA1371" s="25" t="str">
        <f>IF(Z1371=0,"",IF(ISBLANK(VLOOKUP(A1371,Database!A:AA,22,FALSE)),"",VLOOKUP(A1371,Database!A:AA,22,FALSE)))</f>
        <v>Exact</v>
      </c>
      <c r="AB1371" s="25">
        <f ca="1">IFERROR(IF(AND(Y1371&lt;&gt;"",OR(V1371="Terminé",V1371="En cours")),VLOOKUP(AA1371,Setup_ScoreExactBonus!A:D,4,FALSE),0),0)</f>
        <v>0</v>
      </c>
      <c r="AC1371" s="31" t="str">
        <f ca="1">IF(Y1371&lt;&gt;"", Y1371 + IF(Z1371=1,AB1371, 0), "")</f>
        <v/>
      </c>
      <c r="AD1371" s="31">
        <f ca="1">SUMIFS(AC$2:AC1371,D$2:D1371,D1371)*IF(R1371=0,1,2)</f>
        <v>0</v>
      </c>
    </row>
    <row r="1372" spans="1:30" x14ac:dyDescent="0.35">
      <c r="A1372" s="31">
        <f>IF(ISBLANK(B1372),"",COUNTIF(B$2:B1372,B1372))-1</f>
        <v>35</v>
      </c>
      <c r="B1372" s="31">
        <v>6</v>
      </c>
      <c r="C1372" s="10">
        <f>VLOOKUP($A1372,Database!$A:$Y,7,FALSE)</f>
        <v>46194.083333333336</v>
      </c>
      <c r="D1372" s="31" t="str">
        <f>VLOOKUP(Pronostics!$B1372,Setup_MPP!$A:$G,3,FALSE)</f>
        <v>Julay</v>
      </c>
      <c r="E1372" s="31" t="str">
        <f>VLOOKUP(Pronostics!$B1372,Setup_MPP!$A:$G,2,FALSE)</f>
        <v>Julie BOUCHARD</v>
      </c>
      <c r="F1372" s="31" t="str">
        <f>VLOOKUP($B1372,Setup_MPP!$A:$E,4,FALSE)</f>
        <v>#A6F7B1</v>
      </c>
      <c r="G1372" s="31" t="str">
        <f>VLOOKUP($B1372,Setup_MPP!$A:$E,5,FALSE)</f>
        <v>#6EC179</v>
      </c>
      <c r="H1372" s="31" t="str">
        <f>IFERROR(IF(AND(A1372&gt;=1,A1372&lt;=104),VLOOKUP($A1372,Location!$A:$J,6,FALSE),IF(A1372=0,"Avant l'ouverture",IF(OR(A1372=105,A1372=106),"Bonus"))),"")</f>
        <v>Tour 2</v>
      </c>
      <c r="I1372" s="31" t="str">
        <f>IF(LEFT(H1372,4)="Tour",VLOOKUP(A1372,Database!$A:$C,3,FALSE),"")</f>
        <v>E</v>
      </c>
      <c r="J1372" s="31" t="str">
        <f>VLOOKUP($A1372,Location!$A:$J,7,FALSE)</f>
        <v>Equateur</v>
      </c>
      <c r="K1372" s="31" t="str">
        <f>IFERROR(VLOOKUP(J1372,Setup_Team!$B:$C,2,FALSE), "TDB")</f>
        <v>ECU</v>
      </c>
      <c r="L1372" s="31" t="str">
        <f>VLOOKUP($A1372,Location!$A:$J,8,FALSE)</f>
        <v>Curaçao</v>
      </c>
      <c r="M1372" s="31" t="str">
        <f>IFERROR(VLOOKUP(L1372,Setup_Team!$B:$C,2,FALSE), "TDB")</f>
        <v>CUW</v>
      </c>
      <c r="N1372" s="31" t="str">
        <f>VLOOKUP($A1372,Location!$A:$J,9,FALSE)</f>
        <v>Kansas City, Missouri</v>
      </c>
      <c r="O1372" s="31" t="str">
        <f>VLOOKUP($A1372,Location!$A:$J,10,FALSE)</f>
        <v>Arrowhead Stadium</v>
      </c>
      <c r="R1372" s="31">
        <v>0</v>
      </c>
      <c r="S1372" s="25">
        <f>VLOOKUP($A1372,Database!$A:$Y,10,FALSE)</f>
        <v>41</v>
      </c>
      <c r="T1372" s="25">
        <f>VLOOKUP($A1372,Database!$A:$Y,11,FALSE)</f>
        <v>143</v>
      </c>
      <c r="U1372" s="25">
        <f>VLOOKUP($A1372,Database!$A:$Y,12,FALSE)</f>
        <v>168</v>
      </c>
      <c r="V1372" s="25" t="str">
        <f>VLOOKUP(A1372,Database!A:M,13,FALSE)</f>
        <v>À venir</v>
      </c>
      <c r="W1372" s="25" t="str">
        <f>VLOOKUP($A1372,Database!$A:$Y,20,FALSE)</f>
        <v/>
      </c>
      <c r="X1372" s="25" t="str">
        <f>VLOOKUP($A1372,Database!$A:$Y,21,FALSE)</f>
        <v/>
      </c>
      <c r="Y1372" s="25" t="str">
        <f ca="1">IF(C1372&lt;NOW(),IF(AND(P1372&gt;Q1372,W1372&gt;X1372),S1372,IF(AND(P1372=Q1372,W1372=X1372),T1372,IF(AND(P1372&lt;Q1372,W1372&lt;X1372),U1372,0))),"")</f>
        <v/>
      </c>
      <c r="Z1372" s="25">
        <f>IF(AND(P1372=W1372,Q1372=X1372),1,0)</f>
        <v>1</v>
      </c>
      <c r="AA1372" s="25" t="str">
        <f>IF(Z1372=0,"",IF(ISBLANK(VLOOKUP(A1372,Database!A:AA,22,FALSE)),"",VLOOKUP(A1372,Database!A:AA,22,FALSE)))</f>
        <v>Exact</v>
      </c>
      <c r="AB1372" s="25">
        <f ca="1">IFERROR(IF(AND(Y1372&lt;&gt;"",OR(V1372="Terminé",V1372="En cours")),VLOOKUP(AA1372,Setup_ScoreExactBonus!A:D,4,FALSE),0),0)</f>
        <v>0</v>
      </c>
      <c r="AC1372" s="31" t="str">
        <f ca="1">IF(Y1372&lt;&gt;"", Y1372 + IF(Z1372=1,AB1372, 0), "")</f>
        <v/>
      </c>
      <c r="AD1372" s="31">
        <f ca="1">SUMIFS(AC$2:AC1372,D$2:D1372,D1372)*IF(R1372=0,1,2)</f>
        <v>0</v>
      </c>
    </row>
    <row r="1373" spans="1:30" x14ac:dyDescent="0.35">
      <c r="A1373" s="31">
        <f>IF(ISBLANK(B1373),"",COUNTIF(B$2:B1373,B1373))-1</f>
        <v>35</v>
      </c>
      <c r="B1373" s="31">
        <v>7</v>
      </c>
      <c r="C1373" s="10">
        <f>VLOOKUP($A1373,Database!$A:$Y,7,FALSE)</f>
        <v>46194.083333333336</v>
      </c>
      <c r="D1373" s="31" t="str">
        <f>VLOOKUP(Pronostics!$B1373,Setup_MPP!$A:$G,3,FALSE)</f>
        <v>__Vince__</v>
      </c>
      <c r="E1373" s="31" t="str">
        <f>VLOOKUP(Pronostics!$B1373,Setup_MPP!$A:$G,2,FALSE)</f>
        <v>Vincent FRAYSSE</v>
      </c>
      <c r="F1373" s="31" t="str">
        <f>VLOOKUP($B1373,Setup_MPP!$A:$E,4,FALSE)</f>
        <v>#B2EAE8</v>
      </c>
      <c r="G1373" s="31" t="str">
        <f>VLOOKUP($B1373,Setup_MPP!$A:$E,5,FALSE)</f>
        <v>#6CB4B1</v>
      </c>
      <c r="H1373" s="31" t="str">
        <f>IFERROR(IF(AND(A1373&gt;=1,A1373&lt;=104),VLOOKUP($A1373,Location!$A:$J,6,FALSE),IF(A1373=0,"Avant l'ouverture",IF(OR(A1373=105,A1373=106),"Bonus"))),"")</f>
        <v>Tour 2</v>
      </c>
      <c r="I1373" s="31" t="str">
        <f>IF(LEFT(H1373,4)="Tour",VLOOKUP(A1373,Database!$A:$C,3,FALSE),"")</f>
        <v>E</v>
      </c>
      <c r="J1373" s="31" t="str">
        <f>VLOOKUP($A1373,Location!$A:$J,7,FALSE)</f>
        <v>Equateur</v>
      </c>
      <c r="K1373" s="31" t="str">
        <f>IFERROR(VLOOKUP(J1373,Setup_Team!$B:$C,2,FALSE), "TDB")</f>
        <v>ECU</v>
      </c>
      <c r="L1373" s="31" t="str">
        <f>VLOOKUP($A1373,Location!$A:$J,8,FALSE)</f>
        <v>Curaçao</v>
      </c>
      <c r="M1373" s="31" t="str">
        <f>IFERROR(VLOOKUP(L1373,Setup_Team!$B:$C,2,FALSE), "TDB")</f>
        <v>CUW</v>
      </c>
      <c r="N1373" s="31" t="str">
        <f>VLOOKUP($A1373,Location!$A:$J,9,FALSE)</f>
        <v>Kansas City, Missouri</v>
      </c>
      <c r="O1373" s="31" t="str">
        <f>VLOOKUP($A1373,Location!$A:$J,10,FALSE)</f>
        <v>Arrowhead Stadium</v>
      </c>
      <c r="R1373" s="31">
        <v>0</v>
      </c>
      <c r="S1373" s="25">
        <f>VLOOKUP($A1373,Database!$A:$Y,10,FALSE)</f>
        <v>41</v>
      </c>
      <c r="T1373" s="25">
        <f>VLOOKUP($A1373,Database!$A:$Y,11,FALSE)</f>
        <v>143</v>
      </c>
      <c r="U1373" s="25">
        <f>VLOOKUP($A1373,Database!$A:$Y,12,FALSE)</f>
        <v>168</v>
      </c>
      <c r="V1373" s="25" t="str">
        <f>VLOOKUP(A1373,Database!A:M,13,FALSE)</f>
        <v>À venir</v>
      </c>
      <c r="W1373" s="25" t="str">
        <f>VLOOKUP($A1373,Database!$A:$Y,20,FALSE)</f>
        <v/>
      </c>
      <c r="X1373" s="25" t="str">
        <f>VLOOKUP($A1373,Database!$A:$Y,21,FALSE)</f>
        <v/>
      </c>
      <c r="Y1373" s="25" t="str">
        <f ca="1">IF(C1373&lt;NOW(),IF(AND(P1373&gt;Q1373,W1373&gt;X1373),S1373,IF(AND(P1373=Q1373,W1373=X1373),T1373,IF(AND(P1373&lt;Q1373,W1373&lt;X1373),U1373,0))),"")</f>
        <v/>
      </c>
      <c r="Z1373" s="25">
        <f>IF(AND(P1373=W1373,Q1373=X1373),1,0)</f>
        <v>1</v>
      </c>
      <c r="AA1373" s="25" t="str">
        <f>IF(Z1373=0,"",IF(ISBLANK(VLOOKUP(A1373,Database!A:AA,22,FALSE)),"",VLOOKUP(A1373,Database!A:AA,22,FALSE)))</f>
        <v>Exact</v>
      </c>
      <c r="AB1373" s="25">
        <f ca="1">IFERROR(IF(AND(Y1373&lt;&gt;"",OR(V1373="Terminé",V1373="En cours")),VLOOKUP(AA1373,Setup_ScoreExactBonus!A:D,4,FALSE),0),0)</f>
        <v>0</v>
      </c>
      <c r="AC1373" s="31" t="str">
        <f ca="1">IF(Y1373&lt;&gt;"", Y1373 + IF(Z1373=1,AB1373, 0), "")</f>
        <v/>
      </c>
      <c r="AD1373" s="31">
        <f ca="1">SUMIFS(AC$2:AC1373,D$2:D1373,D1373)*IF(R1373=0,1,2)</f>
        <v>0</v>
      </c>
    </row>
    <row r="1374" spans="1:30" x14ac:dyDescent="0.35">
      <c r="A1374" s="31">
        <f>IF(ISBLANK(B1374),"",COUNTIF(B$2:B1374,B1374))-1</f>
        <v>35</v>
      </c>
      <c r="B1374" s="31">
        <v>8</v>
      </c>
      <c r="C1374" s="10">
        <f>VLOOKUP($A1374,Database!$A:$Y,7,FALSE)</f>
        <v>46194.083333333336</v>
      </c>
      <c r="D1374" s="31" t="str">
        <f>VLOOKUP(Pronostics!$B1374,Setup_MPP!$A:$G,3,FALSE)</f>
        <v>Louuiiis</v>
      </c>
      <c r="E1374" s="31" t="str">
        <f>VLOOKUP(Pronostics!$B1374,Setup_MPP!$A:$G,2,FALSE)</f>
        <v>Louis HARLE</v>
      </c>
      <c r="F1374" s="31" t="str">
        <f>VLOOKUP($B1374,Setup_MPP!$A:$E,4,FALSE)</f>
        <v>#EEF7B1</v>
      </c>
      <c r="G1374" s="31" t="str">
        <f>VLOOKUP($B1374,Setup_MPP!$A:$E,5,FALSE)</f>
        <v>#C1CB7D</v>
      </c>
      <c r="H1374" s="31" t="str">
        <f>IFERROR(IF(AND(A1374&gt;=1,A1374&lt;=104),VLOOKUP($A1374,Location!$A:$J,6,FALSE),IF(A1374=0,"Avant l'ouverture",IF(OR(A1374=105,A1374=106),"Bonus"))),"")</f>
        <v>Tour 2</v>
      </c>
      <c r="I1374" s="31" t="str">
        <f>IF(LEFT(H1374,4)="Tour",VLOOKUP(A1374,Database!$A:$C,3,FALSE),"")</f>
        <v>E</v>
      </c>
      <c r="J1374" s="31" t="str">
        <f>VLOOKUP($A1374,Location!$A:$J,7,FALSE)</f>
        <v>Equateur</v>
      </c>
      <c r="K1374" s="31" t="str">
        <f>IFERROR(VLOOKUP(J1374,Setup_Team!$B:$C,2,FALSE), "TDB")</f>
        <v>ECU</v>
      </c>
      <c r="L1374" s="31" t="str">
        <f>VLOOKUP($A1374,Location!$A:$J,8,FALSE)</f>
        <v>Curaçao</v>
      </c>
      <c r="M1374" s="31" t="str">
        <f>IFERROR(VLOOKUP(L1374,Setup_Team!$B:$C,2,FALSE), "TDB")</f>
        <v>CUW</v>
      </c>
      <c r="N1374" s="31" t="str">
        <f>VLOOKUP($A1374,Location!$A:$J,9,FALSE)</f>
        <v>Kansas City, Missouri</v>
      </c>
      <c r="O1374" s="31" t="str">
        <f>VLOOKUP($A1374,Location!$A:$J,10,FALSE)</f>
        <v>Arrowhead Stadium</v>
      </c>
      <c r="R1374" s="31">
        <v>0</v>
      </c>
      <c r="S1374" s="25">
        <f>VLOOKUP($A1374,Database!$A:$Y,10,FALSE)</f>
        <v>41</v>
      </c>
      <c r="T1374" s="25">
        <f>VLOOKUP($A1374,Database!$A:$Y,11,FALSE)</f>
        <v>143</v>
      </c>
      <c r="U1374" s="25">
        <f>VLOOKUP($A1374,Database!$A:$Y,12,FALSE)</f>
        <v>168</v>
      </c>
      <c r="V1374" s="25" t="str">
        <f>VLOOKUP(A1374,Database!A:M,13,FALSE)</f>
        <v>À venir</v>
      </c>
      <c r="W1374" s="25" t="str">
        <f>VLOOKUP($A1374,Database!$A:$Y,20,FALSE)</f>
        <v/>
      </c>
      <c r="X1374" s="25" t="str">
        <f>VLOOKUP($A1374,Database!$A:$Y,21,FALSE)</f>
        <v/>
      </c>
      <c r="Y1374" s="25" t="str">
        <f ca="1">IF(C1374&lt;NOW(),IF(AND(P1374&gt;Q1374,W1374&gt;X1374),S1374,IF(AND(P1374=Q1374,W1374=X1374),T1374,IF(AND(P1374&lt;Q1374,W1374&lt;X1374),U1374,0))),"")</f>
        <v/>
      </c>
      <c r="Z1374" s="25">
        <f>IF(AND(P1374=W1374,Q1374=X1374),1,0)</f>
        <v>1</v>
      </c>
      <c r="AA1374" s="25" t="str">
        <f>IF(Z1374=0,"",IF(ISBLANK(VLOOKUP(A1374,Database!A:AA,22,FALSE)),"",VLOOKUP(A1374,Database!A:AA,22,FALSE)))</f>
        <v>Exact</v>
      </c>
      <c r="AB1374" s="25">
        <f ca="1">IFERROR(IF(AND(Y1374&lt;&gt;"",OR(V1374="Terminé",V1374="En cours")),VLOOKUP(AA1374,Setup_ScoreExactBonus!A:D,4,FALSE),0),0)</f>
        <v>0</v>
      </c>
      <c r="AC1374" s="31" t="str">
        <f ca="1">IF(Y1374&lt;&gt;"", Y1374 + IF(Z1374=1,AB1374, 0), "")</f>
        <v/>
      </c>
      <c r="AD1374" s="31">
        <f ca="1">SUMIFS(AC$2:AC1374,D$2:D1374,D1374)*IF(R1374=0,1,2)</f>
        <v>0</v>
      </c>
    </row>
    <row r="1375" spans="1:30" x14ac:dyDescent="0.35">
      <c r="A1375" s="31">
        <f>IF(ISBLANK(B1375),"",COUNTIF(B$2:B1375,B1375))-1</f>
        <v>35</v>
      </c>
      <c r="B1375" s="31">
        <v>9</v>
      </c>
      <c r="C1375" s="10">
        <f>VLOOKUP($A1375,Database!$A:$Y,7,FALSE)</f>
        <v>46194.083333333336</v>
      </c>
      <c r="D1375" s="31" t="str">
        <f>VLOOKUP(Pronostics!$B1375,Setup_MPP!$A:$G,3,FALSE)</f>
        <v>Aurelien_dqp</v>
      </c>
      <c r="E1375" s="31" t="str">
        <f>VLOOKUP(Pronostics!$B1375,Setup_MPP!$A:$G,2,FALSE)</f>
        <v>Aurélien DE POULPIQUET</v>
      </c>
      <c r="F1375" s="31" t="str">
        <f>VLOOKUP($B1375,Setup_MPP!$A:$E,4,FALSE)</f>
        <v>#F4EA9D</v>
      </c>
      <c r="G1375" s="31" t="str">
        <f>VLOOKUP($B1375,Setup_MPP!$A:$E,5,FALSE)</f>
        <v>#D2C458</v>
      </c>
      <c r="H1375" s="31" t="str">
        <f>IFERROR(IF(AND(A1375&gt;=1,A1375&lt;=104),VLOOKUP($A1375,Location!$A:$J,6,FALSE),IF(A1375=0,"Avant l'ouverture",IF(OR(A1375=105,A1375=106),"Bonus"))),"")</f>
        <v>Tour 2</v>
      </c>
      <c r="I1375" s="31" t="str">
        <f>IF(LEFT(H1375,4)="Tour",VLOOKUP(A1375,Database!$A:$C,3,FALSE),"")</f>
        <v>E</v>
      </c>
      <c r="J1375" s="31" t="str">
        <f>VLOOKUP($A1375,Location!$A:$J,7,FALSE)</f>
        <v>Equateur</v>
      </c>
      <c r="K1375" s="31" t="str">
        <f>IFERROR(VLOOKUP(J1375,Setup_Team!$B:$C,2,FALSE), "TDB")</f>
        <v>ECU</v>
      </c>
      <c r="L1375" s="31" t="str">
        <f>VLOOKUP($A1375,Location!$A:$J,8,FALSE)</f>
        <v>Curaçao</v>
      </c>
      <c r="M1375" s="31" t="str">
        <f>IFERROR(VLOOKUP(L1375,Setup_Team!$B:$C,2,FALSE), "TDB")</f>
        <v>CUW</v>
      </c>
      <c r="N1375" s="31" t="str">
        <f>VLOOKUP($A1375,Location!$A:$J,9,FALSE)</f>
        <v>Kansas City, Missouri</v>
      </c>
      <c r="O1375" s="31" t="str">
        <f>VLOOKUP($A1375,Location!$A:$J,10,FALSE)</f>
        <v>Arrowhead Stadium</v>
      </c>
      <c r="R1375" s="31">
        <v>0</v>
      </c>
      <c r="S1375" s="25">
        <f>VLOOKUP($A1375,Database!$A:$Y,10,FALSE)</f>
        <v>41</v>
      </c>
      <c r="T1375" s="25">
        <f>VLOOKUP($A1375,Database!$A:$Y,11,FALSE)</f>
        <v>143</v>
      </c>
      <c r="U1375" s="25">
        <f>VLOOKUP($A1375,Database!$A:$Y,12,FALSE)</f>
        <v>168</v>
      </c>
      <c r="V1375" s="25" t="str">
        <f>VLOOKUP(A1375,Database!A:M,13,FALSE)</f>
        <v>À venir</v>
      </c>
      <c r="W1375" s="25" t="str">
        <f>VLOOKUP($A1375,Database!$A:$Y,20,FALSE)</f>
        <v/>
      </c>
      <c r="X1375" s="25" t="str">
        <f>VLOOKUP($A1375,Database!$A:$Y,21,FALSE)</f>
        <v/>
      </c>
      <c r="Y1375" s="25" t="str">
        <f ca="1">IF(C1375&lt;NOW(),IF(AND(P1375&gt;Q1375,W1375&gt;X1375),S1375,IF(AND(P1375=Q1375,W1375=X1375),T1375,IF(AND(P1375&lt;Q1375,W1375&lt;X1375),U1375,0))),"")</f>
        <v/>
      </c>
      <c r="Z1375" s="25">
        <f>IF(AND(P1375=W1375,Q1375=X1375),1,0)</f>
        <v>1</v>
      </c>
      <c r="AA1375" s="25" t="str">
        <f>IF(Z1375=0,"",IF(ISBLANK(VLOOKUP(A1375,Database!A:AA,22,FALSE)),"",VLOOKUP(A1375,Database!A:AA,22,FALSE)))</f>
        <v>Exact</v>
      </c>
      <c r="AB1375" s="25">
        <f ca="1">IFERROR(IF(AND(Y1375&lt;&gt;"",OR(V1375="Terminé",V1375="En cours")),VLOOKUP(AA1375,Setup_ScoreExactBonus!A:D,4,FALSE),0),0)</f>
        <v>0</v>
      </c>
      <c r="AC1375" s="31" t="str">
        <f ca="1">IF(Y1375&lt;&gt;"", Y1375 + IF(Z1375=1,AB1375, 0), "")</f>
        <v/>
      </c>
      <c r="AD1375" s="31">
        <f ca="1">SUMIFS(AC$2:AC1375,D$2:D1375,D1375)*IF(R1375=0,1,2)</f>
        <v>0</v>
      </c>
    </row>
    <row r="1376" spans="1:30" x14ac:dyDescent="0.35">
      <c r="A1376" s="31">
        <f>IF(ISBLANK(B1376),"",COUNTIF(B$2:B1376,B1376))-1</f>
        <v>35</v>
      </c>
      <c r="B1376" s="31">
        <v>10</v>
      </c>
      <c r="C1376" s="10">
        <f>VLOOKUP($A1376,Database!$A:$Y,7,FALSE)</f>
        <v>46194.083333333336</v>
      </c>
      <c r="D1376" s="31" t="str">
        <f>VLOOKUP(Pronostics!$B1376,Setup_MPP!$A:$G,3,FALSE)</f>
        <v>RandomPaul</v>
      </c>
      <c r="E1376" s="31" t="str">
        <f>VLOOKUP(Pronostics!$B1376,Setup_MPP!$A:$G,2,FALSE)</f>
        <v>Paul MONTESINOS</v>
      </c>
      <c r="F1376" s="31" t="str">
        <f>VLOOKUP($B1376,Setup_MPP!$A:$E,4,FALSE)</f>
        <v>#C4B0FF</v>
      </c>
      <c r="G1376" s="31" t="str">
        <f>VLOOKUP($B1376,Setup_MPP!$A:$E,5,FALSE)</f>
        <v>#7F66C8</v>
      </c>
      <c r="H1376" s="31" t="str">
        <f>IFERROR(IF(AND(A1376&gt;=1,A1376&lt;=104),VLOOKUP($A1376,Location!$A:$J,6,FALSE),IF(A1376=0,"Avant l'ouverture",IF(OR(A1376=105,A1376=106),"Bonus"))),"")</f>
        <v>Tour 2</v>
      </c>
      <c r="I1376" s="31" t="str">
        <f>IF(LEFT(H1376,4)="Tour",VLOOKUP(A1376,Database!$A:$C,3,FALSE),"")</f>
        <v>E</v>
      </c>
      <c r="J1376" s="31" t="str">
        <f>VLOOKUP($A1376,Location!$A:$J,7,FALSE)</f>
        <v>Equateur</v>
      </c>
      <c r="K1376" s="31" t="str">
        <f>IFERROR(VLOOKUP(J1376,Setup_Team!$B:$C,2,FALSE), "TDB")</f>
        <v>ECU</v>
      </c>
      <c r="L1376" s="31" t="str">
        <f>VLOOKUP($A1376,Location!$A:$J,8,FALSE)</f>
        <v>Curaçao</v>
      </c>
      <c r="M1376" s="31" t="str">
        <f>IFERROR(VLOOKUP(L1376,Setup_Team!$B:$C,2,FALSE), "TDB")</f>
        <v>CUW</v>
      </c>
      <c r="N1376" s="31" t="str">
        <f>VLOOKUP($A1376,Location!$A:$J,9,FALSE)</f>
        <v>Kansas City, Missouri</v>
      </c>
      <c r="O1376" s="31" t="str">
        <f>VLOOKUP($A1376,Location!$A:$J,10,FALSE)</f>
        <v>Arrowhead Stadium</v>
      </c>
      <c r="R1376" s="31">
        <v>0</v>
      </c>
      <c r="S1376" s="25">
        <f>VLOOKUP($A1376,Database!$A:$Y,10,FALSE)</f>
        <v>41</v>
      </c>
      <c r="T1376" s="25">
        <f>VLOOKUP($A1376,Database!$A:$Y,11,FALSE)</f>
        <v>143</v>
      </c>
      <c r="U1376" s="25">
        <f>VLOOKUP($A1376,Database!$A:$Y,12,FALSE)</f>
        <v>168</v>
      </c>
      <c r="V1376" s="25" t="str">
        <f>VLOOKUP(A1376,Database!A:M,13,FALSE)</f>
        <v>À venir</v>
      </c>
      <c r="W1376" s="25" t="str">
        <f>VLOOKUP($A1376,Database!$A:$Y,20,FALSE)</f>
        <v/>
      </c>
      <c r="X1376" s="25" t="str">
        <f>VLOOKUP($A1376,Database!$A:$Y,21,FALSE)</f>
        <v/>
      </c>
      <c r="Y1376" s="25" t="str">
        <f ca="1">IF(C1376&lt;NOW(),IF(AND(P1376&gt;Q1376,W1376&gt;X1376),S1376,IF(AND(P1376=Q1376,W1376=X1376),T1376,IF(AND(P1376&lt;Q1376,W1376&lt;X1376),U1376,0))),"")</f>
        <v/>
      </c>
      <c r="Z1376" s="25">
        <f>IF(AND(P1376=W1376,Q1376=X1376),1,0)</f>
        <v>1</v>
      </c>
      <c r="AA1376" s="25" t="str">
        <f>IF(Z1376=0,"",IF(ISBLANK(VLOOKUP(A1376,Database!A:AA,22,FALSE)),"",VLOOKUP(A1376,Database!A:AA,22,FALSE)))</f>
        <v>Exact</v>
      </c>
      <c r="AB1376" s="25">
        <f ca="1">IFERROR(IF(AND(Y1376&lt;&gt;"",OR(V1376="Terminé",V1376="En cours")),VLOOKUP(AA1376,Setup_ScoreExactBonus!A:D,4,FALSE),0),0)</f>
        <v>0</v>
      </c>
      <c r="AC1376" s="31" t="str">
        <f ca="1">IF(Y1376&lt;&gt;"", Y1376 + IF(Z1376=1,AB1376, 0), "")</f>
        <v/>
      </c>
      <c r="AD1376" s="31">
        <f ca="1">SUMIFS(AC$2:AC1376,D$2:D1376,D1376)*IF(R1376=0,1,2)</f>
        <v>0</v>
      </c>
    </row>
    <row r="1377" spans="1:30" x14ac:dyDescent="0.35">
      <c r="A1377" s="31">
        <f>IF(ISBLANK(B1377),"",COUNTIF(B$2:B1377,B1377))-1</f>
        <v>35</v>
      </c>
      <c r="B1377" s="31">
        <v>11</v>
      </c>
      <c r="C1377" s="10">
        <f>VLOOKUP($A1377,Database!$A:$Y,7,FALSE)</f>
        <v>46194.083333333336</v>
      </c>
      <c r="D1377" s="31" t="str">
        <f>VLOOKUP(Pronostics!$B1377,Setup_MPP!$A:$G,3,FALSE)</f>
        <v>Kinsley#8SA6T</v>
      </c>
      <c r="E1377" s="31" t="str">
        <f>VLOOKUP(Pronostics!$B1377,Setup_MPP!$A:$G,2,FALSE)</f>
        <v>Kinsley ROQUE</v>
      </c>
      <c r="F1377" s="31" t="str">
        <f>VLOOKUP($B1377,Setup_MPP!$A:$E,4,FALSE)</f>
        <v>#CBEBBA</v>
      </c>
      <c r="G1377" s="31" t="str">
        <f>VLOOKUP($B1377,Setup_MPP!$A:$E,5,FALSE)</f>
        <v>#70BC6E</v>
      </c>
      <c r="H1377" s="31" t="str">
        <f>IFERROR(IF(AND(A1377&gt;=1,A1377&lt;=104),VLOOKUP($A1377,Location!$A:$J,6,FALSE),IF(A1377=0,"Avant l'ouverture",IF(OR(A1377=105,A1377=106),"Bonus"))),"")</f>
        <v>Tour 2</v>
      </c>
      <c r="I1377" s="31" t="str">
        <f>IF(LEFT(H1377,4)="Tour",VLOOKUP(A1377,Database!$A:$C,3,FALSE),"")</f>
        <v>E</v>
      </c>
      <c r="J1377" s="31" t="str">
        <f>VLOOKUP($A1377,Location!$A:$J,7,FALSE)</f>
        <v>Equateur</v>
      </c>
      <c r="K1377" s="31" t="str">
        <f>IFERROR(VLOOKUP(J1377,Setup_Team!$B:$C,2,FALSE), "TDB")</f>
        <v>ECU</v>
      </c>
      <c r="L1377" s="31" t="str">
        <f>VLOOKUP($A1377,Location!$A:$J,8,FALSE)</f>
        <v>Curaçao</v>
      </c>
      <c r="M1377" s="31" t="str">
        <f>IFERROR(VLOOKUP(L1377,Setup_Team!$B:$C,2,FALSE), "TDB")</f>
        <v>CUW</v>
      </c>
      <c r="N1377" s="31" t="str">
        <f>VLOOKUP($A1377,Location!$A:$J,9,FALSE)</f>
        <v>Kansas City, Missouri</v>
      </c>
      <c r="O1377" s="31" t="str">
        <f>VLOOKUP($A1377,Location!$A:$J,10,FALSE)</f>
        <v>Arrowhead Stadium</v>
      </c>
      <c r="R1377" s="31">
        <v>0</v>
      </c>
      <c r="S1377" s="25">
        <f>VLOOKUP($A1377,Database!$A:$Y,10,FALSE)</f>
        <v>41</v>
      </c>
      <c r="T1377" s="25">
        <f>VLOOKUP($A1377,Database!$A:$Y,11,FALSE)</f>
        <v>143</v>
      </c>
      <c r="U1377" s="25">
        <f>VLOOKUP($A1377,Database!$A:$Y,12,FALSE)</f>
        <v>168</v>
      </c>
      <c r="V1377" s="25" t="str">
        <f>VLOOKUP(A1377,Database!A:M,13,FALSE)</f>
        <v>À venir</v>
      </c>
      <c r="W1377" s="25" t="str">
        <f>VLOOKUP($A1377,Database!$A:$Y,20,FALSE)</f>
        <v/>
      </c>
      <c r="X1377" s="25" t="str">
        <f>VLOOKUP($A1377,Database!$A:$Y,21,FALSE)</f>
        <v/>
      </c>
      <c r="Y1377" s="25" t="str">
        <f ca="1">IF(C1377&lt;NOW(),IF(AND(P1377&gt;Q1377,W1377&gt;X1377),S1377,IF(AND(P1377=Q1377,W1377=X1377),T1377,IF(AND(P1377&lt;Q1377,W1377&lt;X1377),U1377,0))),"")</f>
        <v/>
      </c>
      <c r="Z1377" s="25">
        <f>IF(AND(P1377=W1377,Q1377=X1377),1,0)</f>
        <v>1</v>
      </c>
      <c r="AA1377" s="25" t="str">
        <f>IF(Z1377=0,"",IF(ISBLANK(VLOOKUP(A1377,Database!A:AA,22,FALSE)),"",VLOOKUP(A1377,Database!A:AA,22,FALSE)))</f>
        <v>Exact</v>
      </c>
      <c r="AB1377" s="25">
        <f ca="1">IFERROR(IF(AND(Y1377&lt;&gt;"",OR(V1377="Terminé",V1377="En cours")),VLOOKUP(AA1377,Setup_ScoreExactBonus!A:D,4,FALSE),0),0)</f>
        <v>0</v>
      </c>
      <c r="AC1377" s="31" t="str">
        <f ca="1">IF(Y1377&lt;&gt;"", Y1377 + IF(Z1377=1,AB1377, 0), "")</f>
        <v/>
      </c>
      <c r="AD1377" s="31">
        <f ca="1">SUMIFS(AC$2:AC1377,D$2:D1377,D1377)*IF(R1377=0,1,2)</f>
        <v>0</v>
      </c>
    </row>
    <row r="1378" spans="1:30" x14ac:dyDescent="0.35">
      <c r="A1378" s="31">
        <f>IF(ISBLANK(B1378),"",COUNTIF(B$2:B1378,B1378))-1</f>
        <v>35</v>
      </c>
      <c r="B1378" s="31">
        <v>12</v>
      </c>
      <c r="C1378" s="10">
        <f>VLOOKUP($A1378,Database!$A:$Y,7,FALSE)</f>
        <v>46194.083333333336</v>
      </c>
      <c r="D1378" s="31" t="str">
        <f>VLOOKUP(Pronostics!$B1378,Setup_MPP!$A:$G,3,FALSE)</f>
        <v>Jaouad1</v>
      </c>
      <c r="E1378" s="31" t="str">
        <f>VLOOKUP(Pronostics!$B1378,Setup_MPP!$A:$G,2,FALSE)</f>
        <v>Jaouad SETTI</v>
      </c>
      <c r="F1378" s="31" t="str">
        <f>VLOOKUP($B1378,Setup_MPP!$A:$E,4,FALSE)</f>
        <v>#C2D4FF</v>
      </c>
      <c r="G1378" s="31" t="str">
        <f>VLOOKUP($B1378,Setup_MPP!$A:$E,5,FALSE)</f>
        <v>#6586D5</v>
      </c>
      <c r="H1378" s="31" t="str">
        <f>IFERROR(IF(AND(A1378&gt;=1,A1378&lt;=104),VLOOKUP($A1378,Location!$A:$J,6,FALSE),IF(A1378=0,"Avant l'ouverture",IF(OR(A1378=105,A1378=106),"Bonus"))),"")</f>
        <v>Tour 2</v>
      </c>
      <c r="I1378" s="31" t="str">
        <f>IF(LEFT(H1378,4)="Tour",VLOOKUP(A1378,Database!$A:$C,3,FALSE),"")</f>
        <v>E</v>
      </c>
      <c r="J1378" s="31" t="str">
        <f>VLOOKUP($A1378,Location!$A:$J,7,FALSE)</f>
        <v>Equateur</v>
      </c>
      <c r="K1378" s="31" t="str">
        <f>IFERROR(VLOOKUP(J1378,Setup_Team!$B:$C,2,FALSE), "TDB")</f>
        <v>ECU</v>
      </c>
      <c r="L1378" s="31" t="str">
        <f>VLOOKUP($A1378,Location!$A:$J,8,FALSE)</f>
        <v>Curaçao</v>
      </c>
      <c r="M1378" s="31" t="str">
        <f>IFERROR(VLOOKUP(L1378,Setup_Team!$B:$C,2,FALSE), "TDB")</f>
        <v>CUW</v>
      </c>
      <c r="N1378" s="31" t="str">
        <f>VLOOKUP($A1378,Location!$A:$J,9,FALSE)</f>
        <v>Kansas City, Missouri</v>
      </c>
      <c r="O1378" s="31" t="str">
        <f>VLOOKUP($A1378,Location!$A:$J,10,FALSE)</f>
        <v>Arrowhead Stadium</v>
      </c>
      <c r="R1378" s="31">
        <v>0</v>
      </c>
      <c r="S1378" s="25">
        <f>VLOOKUP($A1378,Database!$A:$Y,10,FALSE)</f>
        <v>41</v>
      </c>
      <c r="T1378" s="25">
        <f>VLOOKUP($A1378,Database!$A:$Y,11,FALSE)</f>
        <v>143</v>
      </c>
      <c r="U1378" s="25">
        <f>VLOOKUP($A1378,Database!$A:$Y,12,FALSE)</f>
        <v>168</v>
      </c>
      <c r="V1378" s="25" t="str">
        <f>VLOOKUP(A1378,Database!A:M,13,FALSE)</f>
        <v>À venir</v>
      </c>
      <c r="W1378" s="25" t="str">
        <f>VLOOKUP($A1378,Database!$A:$Y,20,FALSE)</f>
        <v/>
      </c>
      <c r="X1378" s="25" t="str">
        <f>VLOOKUP($A1378,Database!$A:$Y,21,FALSE)</f>
        <v/>
      </c>
      <c r="Y1378" s="25" t="str">
        <f ca="1">IF(C1378&lt;NOW(),IF(AND(P1378&gt;Q1378,W1378&gt;X1378),S1378,IF(AND(P1378=Q1378,W1378=X1378),T1378,IF(AND(P1378&lt;Q1378,W1378&lt;X1378),U1378,0))),"")</f>
        <v/>
      </c>
      <c r="Z1378" s="25">
        <f>IF(AND(P1378=W1378,Q1378=X1378),1,0)</f>
        <v>1</v>
      </c>
      <c r="AA1378" s="25" t="str">
        <f>IF(Z1378=0,"",IF(ISBLANK(VLOOKUP(A1378,Database!A:AA,22,FALSE)),"",VLOOKUP(A1378,Database!A:AA,22,FALSE)))</f>
        <v>Exact</v>
      </c>
      <c r="AB1378" s="25">
        <f ca="1">IFERROR(IF(AND(Y1378&lt;&gt;"",OR(V1378="Terminé",V1378="En cours")),VLOOKUP(AA1378,Setup_ScoreExactBonus!A:D,4,FALSE),0),0)</f>
        <v>0</v>
      </c>
      <c r="AC1378" s="31" t="str">
        <f ca="1">IF(Y1378&lt;&gt;"", Y1378 + IF(Z1378=1,AB1378, 0), "")</f>
        <v/>
      </c>
      <c r="AD1378" s="31">
        <f ca="1">SUMIFS(AC$2:AC1378,D$2:D1378,D1378)*IF(R1378=0,1,2)</f>
        <v>0</v>
      </c>
    </row>
    <row r="1379" spans="1:30" x14ac:dyDescent="0.35">
      <c r="A1379" s="31">
        <f>IF(ISBLANK(B1379),"",COUNTIF(B$2:B1379,B1379))-1</f>
        <v>35</v>
      </c>
      <c r="B1379" s="31">
        <v>13</v>
      </c>
      <c r="C1379" s="10">
        <f>VLOOKUP($A1379,Database!$A:$Y,7,FALSE)</f>
        <v>46194.083333333336</v>
      </c>
      <c r="D1379" s="31" t="str">
        <f>VLOOKUP(Pronostics!$B1379,Setup_MPP!$A:$G,3,FALSE)</f>
        <v>Julien_I</v>
      </c>
      <c r="E1379" s="31" t="str">
        <f>VLOOKUP(Pronostics!$B1379,Setup_MPP!$A:$G,2,FALSE)</f>
        <v>Julien INGE</v>
      </c>
      <c r="F1379" s="31" t="str">
        <f>VLOOKUP($B1379,Setup_MPP!$A:$E,4,FALSE)</f>
        <v>#C1E0EF</v>
      </c>
      <c r="G1379" s="31" t="str">
        <f>VLOOKUP($B1379,Setup_MPP!$A:$E,5,FALSE)</f>
        <v>#4F91B2</v>
      </c>
      <c r="H1379" s="31" t="str">
        <f>IFERROR(IF(AND(A1379&gt;=1,A1379&lt;=104),VLOOKUP($A1379,Location!$A:$J,6,FALSE),IF(A1379=0,"Avant l'ouverture",IF(OR(A1379=105,A1379=106),"Bonus"))),"")</f>
        <v>Tour 2</v>
      </c>
      <c r="I1379" s="31" t="str">
        <f>IF(LEFT(H1379,4)="Tour",VLOOKUP(A1379,Database!$A:$C,3,FALSE),"")</f>
        <v>E</v>
      </c>
      <c r="J1379" s="31" t="str">
        <f>VLOOKUP($A1379,Location!$A:$J,7,FALSE)</f>
        <v>Equateur</v>
      </c>
      <c r="K1379" s="31" t="str">
        <f>IFERROR(VLOOKUP(J1379,Setup_Team!$B:$C,2,FALSE), "TDB")</f>
        <v>ECU</v>
      </c>
      <c r="L1379" s="31" t="str">
        <f>VLOOKUP($A1379,Location!$A:$J,8,FALSE)</f>
        <v>Curaçao</v>
      </c>
      <c r="M1379" s="31" t="str">
        <f>IFERROR(VLOOKUP(L1379,Setup_Team!$B:$C,2,FALSE), "TDB")</f>
        <v>CUW</v>
      </c>
      <c r="N1379" s="31" t="str">
        <f>VLOOKUP($A1379,Location!$A:$J,9,FALSE)</f>
        <v>Kansas City, Missouri</v>
      </c>
      <c r="O1379" s="31" t="str">
        <f>VLOOKUP($A1379,Location!$A:$J,10,FALSE)</f>
        <v>Arrowhead Stadium</v>
      </c>
      <c r="R1379" s="31">
        <v>0</v>
      </c>
      <c r="S1379" s="25">
        <f>VLOOKUP($A1379,Database!$A:$Y,10,FALSE)</f>
        <v>41</v>
      </c>
      <c r="T1379" s="25">
        <f>VLOOKUP($A1379,Database!$A:$Y,11,FALSE)</f>
        <v>143</v>
      </c>
      <c r="U1379" s="25">
        <f>VLOOKUP($A1379,Database!$A:$Y,12,FALSE)</f>
        <v>168</v>
      </c>
      <c r="V1379" s="25" t="str">
        <f>VLOOKUP(A1379,Database!A:M,13,FALSE)</f>
        <v>À venir</v>
      </c>
      <c r="W1379" s="25" t="str">
        <f>VLOOKUP($A1379,Database!$A:$Y,20,FALSE)</f>
        <v/>
      </c>
      <c r="X1379" s="25" t="str">
        <f>VLOOKUP($A1379,Database!$A:$Y,21,FALSE)</f>
        <v/>
      </c>
      <c r="Y1379" s="25" t="str">
        <f ca="1">IF(C1379&lt;NOW(),IF(AND(P1379&gt;Q1379,W1379&gt;X1379),S1379,IF(AND(P1379=Q1379,W1379=X1379),T1379,IF(AND(P1379&lt;Q1379,W1379&lt;X1379),U1379,0))),"")</f>
        <v/>
      </c>
      <c r="Z1379" s="25">
        <f>IF(AND(P1379=W1379,Q1379=X1379),1,0)</f>
        <v>1</v>
      </c>
      <c r="AA1379" s="25" t="str">
        <f>IF(Z1379=0,"",IF(ISBLANK(VLOOKUP(A1379,Database!A:AA,22,FALSE)),"",VLOOKUP(A1379,Database!A:AA,22,FALSE)))</f>
        <v>Exact</v>
      </c>
      <c r="AB1379" s="25">
        <f ca="1">IFERROR(IF(AND(Y1379&lt;&gt;"",OR(V1379="Terminé",V1379="En cours")),VLOOKUP(AA1379,Setup_ScoreExactBonus!A:D,4,FALSE),0),0)</f>
        <v>0</v>
      </c>
      <c r="AC1379" s="31" t="str">
        <f ca="1">IF(Y1379&lt;&gt;"", Y1379 + IF(Z1379=1,AB1379, 0), "")</f>
        <v/>
      </c>
      <c r="AD1379" s="31">
        <f ca="1">SUMIFS(AC$2:AC1379,D$2:D1379,D1379)*IF(R1379=0,1,2)</f>
        <v>0</v>
      </c>
    </row>
    <row r="1380" spans="1:30" x14ac:dyDescent="0.35">
      <c r="A1380" s="31">
        <f>IF(ISBLANK(B1380),"",COUNTIF(B$2:B1380,B1380))-1</f>
        <v>35</v>
      </c>
      <c r="B1380" s="31">
        <v>14</v>
      </c>
      <c r="C1380" s="10">
        <f>VLOOKUP($A1380,Database!$A:$Y,7,FALSE)</f>
        <v>46194.083333333336</v>
      </c>
      <c r="D1380" s="31" t="str">
        <f>VLOOKUP(Pronostics!$B1380,Setup_MPP!$A:$G,3,FALSE)</f>
        <v>MarieEYT</v>
      </c>
      <c r="E1380" s="31" t="str">
        <f>VLOOKUP(Pronostics!$B1380,Setup_MPP!$A:$G,2,FALSE)</f>
        <v>Marie EXBRAYAT</v>
      </c>
      <c r="F1380" s="31" t="str">
        <f>VLOOKUP($B1380,Setup_MPP!$A:$E,4,FALSE)</f>
        <v>#FFAFD2</v>
      </c>
      <c r="G1380" s="31" t="str">
        <f>VLOOKUP($B1380,Setup_MPP!$A:$E,5,FALSE)</f>
        <v>#F2589B</v>
      </c>
      <c r="H1380" s="31" t="str">
        <f>IFERROR(IF(AND(A1380&gt;=1,A1380&lt;=104),VLOOKUP($A1380,Location!$A:$J,6,FALSE),IF(A1380=0,"Avant l'ouverture",IF(OR(A1380=105,A1380=106),"Bonus"))),"")</f>
        <v>Tour 2</v>
      </c>
      <c r="I1380" s="31" t="str">
        <f>IF(LEFT(H1380,4)="Tour",VLOOKUP(A1380,Database!$A:$C,3,FALSE),"")</f>
        <v>E</v>
      </c>
      <c r="J1380" s="31" t="str">
        <f>VLOOKUP($A1380,Location!$A:$J,7,FALSE)</f>
        <v>Equateur</v>
      </c>
      <c r="K1380" s="31" t="str">
        <f>IFERROR(VLOOKUP(J1380,Setup_Team!$B:$C,2,FALSE), "TDB")</f>
        <v>ECU</v>
      </c>
      <c r="L1380" s="31" t="str">
        <f>VLOOKUP($A1380,Location!$A:$J,8,FALSE)</f>
        <v>Curaçao</v>
      </c>
      <c r="M1380" s="31" t="str">
        <f>IFERROR(VLOOKUP(L1380,Setup_Team!$B:$C,2,FALSE), "TDB")</f>
        <v>CUW</v>
      </c>
      <c r="N1380" s="31" t="str">
        <f>VLOOKUP($A1380,Location!$A:$J,9,FALSE)</f>
        <v>Kansas City, Missouri</v>
      </c>
      <c r="O1380" s="31" t="str">
        <f>VLOOKUP($A1380,Location!$A:$J,10,FALSE)</f>
        <v>Arrowhead Stadium</v>
      </c>
      <c r="R1380" s="31">
        <v>0</v>
      </c>
      <c r="S1380" s="25">
        <f>VLOOKUP($A1380,Database!$A:$Y,10,FALSE)</f>
        <v>41</v>
      </c>
      <c r="T1380" s="25">
        <f>VLOOKUP($A1380,Database!$A:$Y,11,FALSE)</f>
        <v>143</v>
      </c>
      <c r="U1380" s="25">
        <f>VLOOKUP($A1380,Database!$A:$Y,12,FALSE)</f>
        <v>168</v>
      </c>
      <c r="V1380" s="25" t="str">
        <f>VLOOKUP(A1380,Database!A:M,13,FALSE)</f>
        <v>À venir</v>
      </c>
      <c r="W1380" s="25" t="str">
        <f>VLOOKUP($A1380,Database!$A:$Y,20,FALSE)</f>
        <v/>
      </c>
      <c r="X1380" s="25" t="str">
        <f>VLOOKUP($A1380,Database!$A:$Y,21,FALSE)</f>
        <v/>
      </c>
      <c r="Y1380" s="25" t="str">
        <f ca="1">IF(C1380&lt;NOW(),IF(AND(P1380&gt;Q1380,W1380&gt;X1380),S1380,IF(AND(P1380=Q1380,W1380=X1380),T1380,IF(AND(P1380&lt;Q1380,W1380&lt;X1380),U1380,0))),"")</f>
        <v/>
      </c>
      <c r="Z1380" s="25">
        <f>IF(AND(P1380=W1380,Q1380=X1380),1,0)</f>
        <v>1</v>
      </c>
      <c r="AA1380" s="25" t="str">
        <f>IF(Z1380=0,"",IF(ISBLANK(VLOOKUP(A1380,Database!A:AA,22,FALSE)),"",VLOOKUP(A1380,Database!A:AA,22,FALSE)))</f>
        <v>Exact</v>
      </c>
      <c r="AB1380" s="25">
        <f ca="1">IFERROR(IF(AND(Y1380&lt;&gt;"",OR(V1380="Terminé",V1380="En cours")),VLOOKUP(AA1380,Setup_ScoreExactBonus!A:D,4,FALSE),0),0)</f>
        <v>0</v>
      </c>
      <c r="AC1380" s="31" t="str">
        <f ca="1">IF(Y1380&lt;&gt;"", Y1380 + IF(Z1380=1,AB1380, 0), "")</f>
        <v/>
      </c>
      <c r="AD1380" s="31">
        <f ca="1">SUMIFS(AC$2:AC1380,D$2:D1380,D1380)*IF(R1380=0,1,2)</f>
        <v>0</v>
      </c>
    </row>
    <row r="1381" spans="1:30" x14ac:dyDescent="0.35">
      <c r="A1381" s="31">
        <f>IF(ISBLANK(B1381),"",COUNTIF(B$2:B1381,B1381))-1</f>
        <v>35</v>
      </c>
      <c r="B1381" s="31">
        <v>15</v>
      </c>
      <c r="C1381" s="10">
        <f>VLOOKUP($A1381,Database!$A:$Y,7,FALSE)</f>
        <v>46194.083333333336</v>
      </c>
      <c r="D1381" s="31" t="str">
        <f>VLOOKUP(Pronostics!$B1381,Setup_MPP!$A:$G,3,FALSE)</f>
        <v>Amine#8UL9R</v>
      </c>
      <c r="E1381" s="31" t="str">
        <f>VLOOKUP(Pronostics!$B1381,Setup_MPP!$A:$G,2,FALSE)</f>
        <v>Amine ZARROUKI</v>
      </c>
      <c r="F1381" s="31" t="str">
        <f>VLOOKUP($B1381,Setup_MPP!$A:$E,4,FALSE)</f>
        <v>#FF9898</v>
      </c>
      <c r="G1381" s="31" t="str">
        <f>VLOOKUP($B1381,Setup_MPP!$A:$E,5,FALSE)</f>
        <v>#FF5D5D</v>
      </c>
      <c r="H1381" s="31" t="str">
        <f>IFERROR(IF(AND(A1381&gt;=1,A1381&lt;=104),VLOOKUP($A1381,Location!$A:$J,6,FALSE),IF(A1381=0,"Avant l'ouverture",IF(OR(A1381=105,A1381=106),"Bonus"))),"")</f>
        <v>Tour 2</v>
      </c>
      <c r="I1381" s="31" t="str">
        <f>IF(LEFT(H1381,4)="Tour",VLOOKUP(A1381,Database!$A:$C,3,FALSE),"")</f>
        <v>E</v>
      </c>
      <c r="J1381" s="31" t="str">
        <f>VLOOKUP($A1381,Location!$A:$J,7,FALSE)</f>
        <v>Equateur</v>
      </c>
      <c r="K1381" s="31" t="str">
        <f>IFERROR(VLOOKUP(J1381,Setup_Team!$B:$C,2,FALSE), "TDB")</f>
        <v>ECU</v>
      </c>
      <c r="L1381" s="31" t="str">
        <f>VLOOKUP($A1381,Location!$A:$J,8,FALSE)</f>
        <v>Curaçao</v>
      </c>
      <c r="M1381" s="31" t="str">
        <f>IFERROR(VLOOKUP(L1381,Setup_Team!$B:$C,2,FALSE), "TDB")</f>
        <v>CUW</v>
      </c>
      <c r="N1381" s="31" t="str">
        <f>VLOOKUP($A1381,Location!$A:$J,9,FALSE)</f>
        <v>Kansas City, Missouri</v>
      </c>
      <c r="O1381" s="31" t="str">
        <f>VLOOKUP($A1381,Location!$A:$J,10,FALSE)</f>
        <v>Arrowhead Stadium</v>
      </c>
      <c r="R1381" s="31">
        <v>0</v>
      </c>
      <c r="S1381" s="25">
        <f>VLOOKUP($A1381,Database!$A:$Y,10,FALSE)</f>
        <v>41</v>
      </c>
      <c r="T1381" s="25">
        <f>VLOOKUP($A1381,Database!$A:$Y,11,FALSE)</f>
        <v>143</v>
      </c>
      <c r="U1381" s="25">
        <f>VLOOKUP($A1381,Database!$A:$Y,12,FALSE)</f>
        <v>168</v>
      </c>
      <c r="V1381" s="25" t="str">
        <f>VLOOKUP(A1381,Database!A:M,13,FALSE)</f>
        <v>À venir</v>
      </c>
      <c r="W1381" s="25" t="str">
        <f>VLOOKUP($A1381,Database!$A:$Y,20,FALSE)</f>
        <v/>
      </c>
      <c r="X1381" s="25" t="str">
        <f>VLOOKUP($A1381,Database!$A:$Y,21,FALSE)</f>
        <v/>
      </c>
      <c r="Y1381" s="25" t="str">
        <f ca="1">IF(C1381&lt;NOW(),IF(AND(P1381&gt;Q1381,W1381&gt;X1381),S1381,IF(AND(P1381=Q1381,W1381=X1381),T1381,IF(AND(P1381&lt;Q1381,W1381&lt;X1381),U1381,0))),"")</f>
        <v/>
      </c>
      <c r="Z1381" s="25">
        <f>IF(AND(P1381=W1381,Q1381=X1381),1,0)</f>
        <v>1</v>
      </c>
      <c r="AA1381" s="25" t="str">
        <f>IF(Z1381=0,"",IF(ISBLANK(VLOOKUP(A1381,Database!A:AA,22,FALSE)),"",VLOOKUP(A1381,Database!A:AA,22,FALSE)))</f>
        <v>Exact</v>
      </c>
      <c r="AB1381" s="25">
        <f ca="1">IFERROR(IF(AND(Y1381&lt;&gt;"",OR(V1381="Terminé",V1381="En cours")),VLOOKUP(AA1381,Setup_ScoreExactBonus!A:D,4,FALSE),0),0)</f>
        <v>0</v>
      </c>
      <c r="AC1381" s="31" t="str">
        <f ca="1">IF(Y1381&lt;&gt;"", Y1381 + IF(Z1381=1,AB1381, 0), "")</f>
        <v/>
      </c>
      <c r="AD1381" s="31">
        <f ca="1">SUMIFS(AC$2:AC1381,D$2:D1381,D1381)*IF(R1381=0,1,2)</f>
        <v>0</v>
      </c>
    </row>
    <row r="1382" spans="1:30" x14ac:dyDescent="0.35">
      <c r="A1382" s="31">
        <f>IF(ISBLANK(B1382),"",COUNTIF(B$2:B1382,B1382))-1</f>
        <v>35</v>
      </c>
      <c r="B1382" s="31">
        <v>16</v>
      </c>
      <c r="C1382" s="10">
        <f>VLOOKUP($A1382,Database!$A:$Y,7,FALSE)</f>
        <v>46194.083333333336</v>
      </c>
      <c r="D1382" s="31" t="str">
        <f>VLOOKUP(Pronostics!$B1382,Setup_MPP!$A:$G,3,FALSE)</f>
        <v>Laura#8V93E</v>
      </c>
      <c r="E1382" s="31" t="str">
        <f>VLOOKUP(Pronostics!$B1382,Setup_MPP!$A:$G,2,FALSE)</f>
        <v>Laura GIULIANO</v>
      </c>
      <c r="F1382" s="31" t="str">
        <f>VLOOKUP($B1382,Setup_MPP!$A:$E,4,FALSE)</f>
        <v>#86A4FE</v>
      </c>
      <c r="G1382" s="31" t="str">
        <f>VLOOKUP($B1382,Setup_MPP!$A:$E,5,FALSE)</f>
        <v>#3769FF</v>
      </c>
      <c r="H1382" s="31" t="str">
        <f>IFERROR(IF(AND(A1382&gt;=1,A1382&lt;=104),VLOOKUP($A1382,Location!$A:$J,6,FALSE),IF(A1382=0,"Avant l'ouverture",IF(OR(A1382=105,A1382=106),"Bonus"))),"")</f>
        <v>Tour 2</v>
      </c>
      <c r="I1382" s="31" t="str">
        <f>IF(LEFT(H1382,4)="Tour",VLOOKUP(A1382,Database!$A:$C,3,FALSE),"")</f>
        <v>E</v>
      </c>
      <c r="J1382" s="31" t="str">
        <f>VLOOKUP($A1382,Location!$A:$J,7,FALSE)</f>
        <v>Equateur</v>
      </c>
      <c r="K1382" s="31" t="str">
        <f>IFERROR(VLOOKUP(J1382,Setup_Team!$B:$C,2,FALSE), "TDB")</f>
        <v>ECU</v>
      </c>
      <c r="L1382" s="31" t="str">
        <f>VLOOKUP($A1382,Location!$A:$J,8,FALSE)</f>
        <v>Curaçao</v>
      </c>
      <c r="M1382" s="31" t="str">
        <f>IFERROR(VLOOKUP(L1382,Setup_Team!$B:$C,2,FALSE), "TDB")</f>
        <v>CUW</v>
      </c>
      <c r="N1382" s="31" t="str">
        <f>VLOOKUP($A1382,Location!$A:$J,9,FALSE)</f>
        <v>Kansas City, Missouri</v>
      </c>
      <c r="O1382" s="31" t="str">
        <f>VLOOKUP($A1382,Location!$A:$J,10,FALSE)</f>
        <v>Arrowhead Stadium</v>
      </c>
      <c r="R1382" s="31">
        <v>0</v>
      </c>
      <c r="S1382" s="25">
        <f>VLOOKUP($A1382,Database!$A:$Y,10,FALSE)</f>
        <v>41</v>
      </c>
      <c r="T1382" s="25">
        <f>VLOOKUP($A1382,Database!$A:$Y,11,FALSE)</f>
        <v>143</v>
      </c>
      <c r="U1382" s="25">
        <f>VLOOKUP($A1382,Database!$A:$Y,12,FALSE)</f>
        <v>168</v>
      </c>
      <c r="V1382" s="25" t="str">
        <f>VLOOKUP(A1382,Database!A:M,13,FALSE)</f>
        <v>À venir</v>
      </c>
      <c r="W1382" s="25" t="str">
        <f>VLOOKUP($A1382,Database!$A:$Y,20,FALSE)</f>
        <v/>
      </c>
      <c r="X1382" s="25" t="str">
        <f>VLOOKUP($A1382,Database!$A:$Y,21,FALSE)</f>
        <v/>
      </c>
      <c r="Y1382" s="25" t="str">
        <f ca="1">IF(C1382&lt;NOW(),IF(AND(P1382&gt;Q1382,W1382&gt;X1382),S1382,IF(AND(P1382=Q1382,W1382=X1382),T1382,IF(AND(P1382&lt;Q1382,W1382&lt;X1382),U1382,0))),"")</f>
        <v/>
      </c>
      <c r="Z1382" s="25">
        <f>IF(AND(P1382=W1382,Q1382=X1382),1,0)</f>
        <v>1</v>
      </c>
      <c r="AA1382" s="25" t="str">
        <f>IF(Z1382=0,"",IF(ISBLANK(VLOOKUP(A1382,Database!A:AA,22,FALSE)),"",VLOOKUP(A1382,Database!A:AA,22,FALSE)))</f>
        <v>Exact</v>
      </c>
      <c r="AB1382" s="25">
        <f ca="1">IFERROR(IF(AND(Y1382&lt;&gt;"",OR(V1382="Terminé",V1382="En cours")),VLOOKUP(AA1382,Setup_ScoreExactBonus!A:D,4,FALSE),0),0)</f>
        <v>0</v>
      </c>
      <c r="AC1382" s="31" t="str">
        <f ca="1">IF(Y1382&lt;&gt;"", Y1382 + IF(Z1382=1,AB1382, 0), "")</f>
        <v/>
      </c>
      <c r="AD1382" s="31">
        <f ca="1">SUMIFS(AC$2:AC1382,D$2:D1382,D1382)*IF(R1382=0,1,2)</f>
        <v>0</v>
      </c>
    </row>
    <row r="1383" spans="1:30" x14ac:dyDescent="0.35">
      <c r="A1383" s="31">
        <f>IF(ISBLANK(B1383),"",COUNTIF(B$2:B1383,B1383))-1</f>
        <v>35</v>
      </c>
      <c r="B1383" s="31">
        <v>17</v>
      </c>
      <c r="C1383" s="10">
        <f>VLOOKUP($A1383,Database!$A:$Y,7,FALSE)</f>
        <v>46194.083333333336</v>
      </c>
      <c r="D1383" s="31" t="str">
        <f>VLOOKUP(Pronostics!$B1383,Setup_MPP!$A:$G,3,FALSE)</f>
        <v>Joueur17</v>
      </c>
      <c r="E1383" s="31" t="str">
        <f>VLOOKUP(Pronostics!$B1383,Setup_MPP!$A:$G,2,FALSE)</f>
        <v>Joueur17</v>
      </c>
      <c r="F1383" s="31" t="str">
        <f>VLOOKUP($B1383,Setup_MPP!$A:$E,4,FALSE)</f>
        <v>#FFB0B0</v>
      </c>
      <c r="G1383" s="31" t="str">
        <f>VLOOKUP($B1383,Setup_MPP!$A:$E,5,FALSE)</f>
        <v>#F25757</v>
      </c>
      <c r="H1383" s="31" t="str">
        <f>IFERROR(IF(AND(A1383&gt;=1,A1383&lt;=104),VLOOKUP($A1383,Location!$A:$J,6,FALSE),IF(A1383=0,"Avant l'ouverture",IF(OR(A1383=105,A1383=106),"Bonus"))),"")</f>
        <v>Tour 2</v>
      </c>
      <c r="I1383" s="31" t="str">
        <f>IF(LEFT(H1383,4)="Tour",VLOOKUP(A1383,Database!$A:$C,3,FALSE),"")</f>
        <v>E</v>
      </c>
      <c r="J1383" s="31" t="str">
        <f>VLOOKUP($A1383,Location!$A:$J,7,FALSE)</f>
        <v>Equateur</v>
      </c>
      <c r="K1383" s="31" t="str">
        <f>IFERROR(VLOOKUP(J1383,Setup_Team!$B:$C,2,FALSE), "TDB")</f>
        <v>ECU</v>
      </c>
      <c r="L1383" s="31" t="str">
        <f>VLOOKUP($A1383,Location!$A:$J,8,FALSE)</f>
        <v>Curaçao</v>
      </c>
      <c r="M1383" s="31" t="str">
        <f>IFERROR(VLOOKUP(L1383,Setup_Team!$B:$C,2,FALSE), "TDB")</f>
        <v>CUW</v>
      </c>
      <c r="N1383" s="31" t="str">
        <f>VLOOKUP($A1383,Location!$A:$J,9,FALSE)</f>
        <v>Kansas City, Missouri</v>
      </c>
      <c r="O1383" s="31" t="str">
        <f>VLOOKUP($A1383,Location!$A:$J,10,FALSE)</f>
        <v>Arrowhead Stadium</v>
      </c>
      <c r="R1383" s="31">
        <v>0</v>
      </c>
      <c r="S1383" s="25">
        <f>VLOOKUP($A1383,Database!$A:$Y,10,FALSE)</f>
        <v>41</v>
      </c>
      <c r="T1383" s="25">
        <f>VLOOKUP($A1383,Database!$A:$Y,11,FALSE)</f>
        <v>143</v>
      </c>
      <c r="U1383" s="25">
        <f>VLOOKUP($A1383,Database!$A:$Y,12,FALSE)</f>
        <v>168</v>
      </c>
      <c r="V1383" s="25" t="str">
        <f>VLOOKUP(A1383,Database!A:M,13,FALSE)</f>
        <v>À venir</v>
      </c>
      <c r="W1383" s="25" t="str">
        <f>VLOOKUP($A1383,Database!$A:$Y,20,FALSE)</f>
        <v/>
      </c>
      <c r="X1383" s="25" t="str">
        <f>VLOOKUP($A1383,Database!$A:$Y,21,FALSE)</f>
        <v/>
      </c>
      <c r="Y1383" s="25" t="str">
        <f ca="1">IF(C1383&lt;NOW(),IF(AND(P1383&gt;Q1383,W1383&gt;X1383),S1383,IF(AND(P1383=Q1383,W1383=X1383),T1383,IF(AND(P1383&lt;Q1383,W1383&lt;X1383),U1383,0))),"")</f>
        <v/>
      </c>
      <c r="Z1383" s="25">
        <f>IF(AND(P1383=W1383,Q1383=X1383),1,0)</f>
        <v>1</v>
      </c>
      <c r="AA1383" s="25" t="str">
        <f>IF(Z1383=0,"",IF(ISBLANK(VLOOKUP(A1383,Database!A:AA,22,FALSE)),"",VLOOKUP(A1383,Database!A:AA,22,FALSE)))</f>
        <v>Exact</v>
      </c>
      <c r="AB1383" s="25">
        <f ca="1">IFERROR(IF(AND(Y1383&lt;&gt;"",OR(V1383="Terminé",V1383="En cours")),VLOOKUP(AA1383,Setup_ScoreExactBonus!A:D,4,FALSE),0),0)</f>
        <v>0</v>
      </c>
      <c r="AC1383" s="31" t="str">
        <f ca="1">IF(Y1383&lt;&gt;"", Y1383 + IF(Z1383=1,AB1383, 0), "")</f>
        <v/>
      </c>
      <c r="AD1383" s="31">
        <f ca="1">SUMIFS(AC$2:AC1383,D$2:D1383,D1383)*IF(R1383=0,1,2)</f>
        <v>0</v>
      </c>
    </row>
    <row r="1384" spans="1:30" x14ac:dyDescent="0.35">
      <c r="A1384" s="31">
        <f>IF(ISBLANK(B1384),"",COUNTIF(B$2:B1384,B1384))-1</f>
        <v>35</v>
      </c>
      <c r="B1384" s="31">
        <v>18</v>
      </c>
      <c r="C1384" s="10">
        <f>VLOOKUP($A1384,Database!$A:$Y,7,FALSE)</f>
        <v>46194.083333333336</v>
      </c>
      <c r="D1384" s="31" t="str">
        <f>VLOOKUP(Pronostics!$B1384,Setup_MPP!$A:$G,3,FALSE)</f>
        <v>Joueur18</v>
      </c>
      <c r="E1384" s="31" t="str">
        <f>VLOOKUP(Pronostics!$B1384,Setup_MPP!$A:$G,2,FALSE)</f>
        <v>Joueur18</v>
      </c>
      <c r="F1384" s="31" t="str">
        <f>VLOOKUP($B1384,Setup_MPP!$A:$E,4,FALSE)</f>
        <v>#FFC9B0</v>
      </c>
      <c r="G1384" s="31" t="str">
        <f>VLOOKUP($B1384,Setup_MPP!$A:$E,5,FALSE)</f>
        <v>#F28D57</v>
      </c>
      <c r="H1384" s="31" t="str">
        <f>IFERROR(IF(AND(A1384&gt;=1,A1384&lt;=104),VLOOKUP($A1384,Location!$A:$J,6,FALSE),IF(A1384=0,"Avant l'ouverture",IF(OR(A1384=105,A1384=106),"Bonus"))),"")</f>
        <v>Tour 2</v>
      </c>
      <c r="I1384" s="31" t="str">
        <f>IF(LEFT(H1384,4)="Tour",VLOOKUP(A1384,Database!$A:$C,3,FALSE),"")</f>
        <v>E</v>
      </c>
      <c r="J1384" s="31" t="str">
        <f>VLOOKUP($A1384,Location!$A:$J,7,FALSE)</f>
        <v>Equateur</v>
      </c>
      <c r="K1384" s="31" t="str">
        <f>IFERROR(VLOOKUP(J1384,Setup_Team!$B:$C,2,FALSE), "TDB")</f>
        <v>ECU</v>
      </c>
      <c r="L1384" s="31" t="str">
        <f>VLOOKUP($A1384,Location!$A:$J,8,FALSE)</f>
        <v>Curaçao</v>
      </c>
      <c r="M1384" s="31" t="str">
        <f>IFERROR(VLOOKUP(L1384,Setup_Team!$B:$C,2,FALSE), "TDB")</f>
        <v>CUW</v>
      </c>
      <c r="N1384" s="31" t="str">
        <f>VLOOKUP($A1384,Location!$A:$J,9,FALSE)</f>
        <v>Kansas City, Missouri</v>
      </c>
      <c r="O1384" s="31" t="str">
        <f>VLOOKUP($A1384,Location!$A:$J,10,FALSE)</f>
        <v>Arrowhead Stadium</v>
      </c>
      <c r="R1384" s="31">
        <v>0</v>
      </c>
      <c r="S1384" s="25">
        <f>VLOOKUP($A1384,Database!$A:$Y,10,FALSE)</f>
        <v>41</v>
      </c>
      <c r="T1384" s="25">
        <f>VLOOKUP($A1384,Database!$A:$Y,11,FALSE)</f>
        <v>143</v>
      </c>
      <c r="U1384" s="25">
        <f>VLOOKUP($A1384,Database!$A:$Y,12,FALSE)</f>
        <v>168</v>
      </c>
      <c r="V1384" s="25" t="str">
        <f>VLOOKUP(A1384,Database!A:M,13,FALSE)</f>
        <v>À venir</v>
      </c>
      <c r="W1384" s="25" t="str">
        <f>VLOOKUP($A1384,Database!$A:$Y,20,FALSE)</f>
        <v/>
      </c>
      <c r="X1384" s="25" t="str">
        <f>VLOOKUP($A1384,Database!$A:$Y,21,FALSE)</f>
        <v/>
      </c>
      <c r="Y1384" s="25" t="str">
        <f ca="1">IF(C1384&lt;NOW(),IF(AND(P1384&gt;Q1384,W1384&gt;X1384),S1384,IF(AND(P1384=Q1384,W1384=X1384),T1384,IF(AND(P1384&lt;Q1384,W1384&lt;X1384),U1384,0))),"")</f>
        <v/>
      </c>
      <c r="Z1384" s="25">
        <f>IF(AND(P1384=W1384,Q1384=X1384),1,0)</f>
        <v>1</v>
      </c>
      <c r="AA1384" s="25" t="str">
        <f>IF(Z1384=0,"",IF(ISBLANK(VLOOKUP(A1384,Database!A:AA,22,FALSE)),"",VLOOKUP(A1384,Database!A:AA,22,FALSE)))</f>
        <v>Exact</v>
      </c>
      <c r="AB1384" s="25">
        <f ca="1">IFERROR(IF(AND(Y1384&lt;&gt;"",OR(V1384="Terminé",V1384="En cours")),VLOOKUP(AA1384,Setup_ScoreExactBonus!A:D,4,FALSE),0),0)</f>
        <v>0</v>
      </c>
      <c r="AC1384" s="31" t="str">
        <f ca="1">IF(Y1384&lt;&gt;"", Y1384 + IF(Z1384=1,AB1384, 0), "")</f>
        <v/>
      </c>
      <c r="AD1384" s="31">
        <f ca="1">SUMIFS(AC$2:AC1384,D$2:D1384,D1384)*IF(R1384=0,1,2)</f>
        <v>0</v>
      </c>
    </row>
    <row r="1385" spans="1:30" x14ac:dyDescent="0.35">
      <c r="A1385" s="31">
        <f>IF(ISBLANK(B1385),"",COUNTIF(B$2:B1385,B1385))-1</f>
        <v>35</v>
      </c>
      <c r="B1385" s="31">
        <v>19</v>
      </c>
      <c r="C1385" s="10">
        <f>VLOOKUP($A1385,Database!$A:$Y,7,FALSE)</f>
        <v>46194.083333333336</v>
      </c>
      <c r="D1385" s="31" t="str">
        <f>VLOOKUP(Pronostics!$B1385,Setup_MPP!$A:$G,3,FALSE)</f>
        <v>Joueur19</v>
      </c>
      <c r="E1385" s="31" t="str">
        <f>VLOOKUP(Pronostics!$B1385,Setup_MPP!$A:$G,2,FALSE)</f>
        <v>Joueur19</v>
      </c>
      <c r="F1385" s="31" t="str">
        <f>VLOOKUP($B1385,Setup_MPP!$A:$E,4,FALSE)</f>
        <v>#D5D5D5</v>
      </c>
      <c r="G1385" s="31" t="str">
        <f>VLOOKUP($B1385,Setup_MPP!$A:$E,5,FALSE)</f>
        <v>#727272</v>
      </c>
      <c r="H1385" s="31" t="str">
        <f>IFERROR(IF(AND(A1385&gt;=1,A1385&lt;=104),VLOOKUP($A1385,Location!$A:$J,6,FALSE),IF(A1385=0,"Avant l'ouverture",IF(OR(A1385=105,A1385=106),"Bonus"))),"")</f>
        <v>Tour 2</v>
      </c>
      <c r="I1385" s="31" t="str">
        <f>IF(LEFT(H1385,4)="Tour",VLOOKUP(A1385,Database!$A:$C,3,FALSE),"")</f>
        <v>E</v>
      </c>
      <c r="J1385" s="31" t="str">
        <f>VLOOKUP($A1385,Location!$A:$J,7,FALSE)</f>
        <v>Equateur</v>
      </c>
      <c r="K1385" s="31" t="str">
        <f>IFERROR(VLOOKUP(J1385,Setup_Team!$B:$C,2,FALSE), "TDB")</f>
        <v>ECU</v>
      </c>
      <c r="L1385" s="31" t="str">
        <f>VLOOKUP($A1385,Location!$A:$J,8,FALSE)</f>
        <v>Curaçao</v>
      </c>
      <c r="M1385" s="31" t="str">
        <f>IFERROR(VLOOKUP(L1385,Setup_Team!$B:$C,2,FALSE), "TDB")</f>
        <v>CUW</v>
      </c>
      <c r="N1385" s="31" t="str">
        <f>VLOOKUP($A1385,Location!$A:$J,9,FALSE)</f>
        <v>Kansas City, Missouri</v>
      </c>
      <c r="O1385" s="31" t="str">
        <f>VLOOKUP($A1385,Location!$A:$J,10,FALSE)</f>
        <v>Arrowhead Stadium</v>
      </c>
      <c r="R1385" s="31">
        <v>0</v>
      </c>
      <c r="S1385" s="25">
        <f>VLOOKUP($A1385,Database!$A:$Y,10,FALSE)</f>
        <v>41</v>
      </c>
      <c r="T1385" s="25">
        <f>VLOOKUP($A1385,Database!$A:$Y,11,FALSE)</f>
        <v>143</v>
      </c>
      <c r="U1385" s="25">
        <f>VLOOKUP($A1385,Database!$A:$Y,12,FALSE)</f>
        <v>168</v>
      </c>
      <c r="V1385" s="25" t="str">
        <f>VLOOKUP(A1385,Database!A:M,13,FALSE)</f>
        <v>À venir</v>
      </c>
      <c r="W1385" s="25" t="str">
        <f>VLOOKUP($A1385,Database!$A:$Y,20,FALSE)</f>
        <v/>
      </c>
      <c r="X1385" s="25" t="str">
        <f>VLOOKUP($A1385,Database!$A:$Y,21,FALSE)</f>
        <v/>
      </c>
      <c r="Y1385" s="25" t="str">
        <f ca="1">IF(C1385&lt;NOW(),IF(AND(P1385&gt;Q1385,W1385&gt;X1385),S1385,IF(AND(P1385=Q1385,W1385=X1385),T1385,IF(AND(P1385&lt;Q1385,W1385&lt;X1385),U1385,0))),"")</f>
        <v/>
      </c>
      <c r="Z1385" s="25">
        <f>IF(AND(P1385=W1385,Q1385=X1385),1,0)</f>
        <v>1</v>
      </c>
      <c r="AA1385" s="25" t="str">
        <f>IF(Z1385=0,"",IF(ISBLANK(VLOOKUP(A1385,Database!A:AA,22,FALSE)),"",VLOOKUP(A1385,Database!A:AA,22,FALSE)))</f>
        <v>Exact</v>
      </c>
      <c r="AB1385" s="25">
        <f ca="1">IFERROR(IF(AND(Y1385&lt;&gt;"",OR(V1385="Terminé",V1385="En cours")),VLOOKUP(AA1385,Setup_ScoreExactBonus!A:D,4,FALSE),0),0)</f>
        <v>0</v>
      </c>
      <c r="AC1385" s="31" t="str">
        <f ca="1">IF(Y1385&lt;&gt;"", Y1385 + IF(Z1385=1,AB1385, 0), "")</f>
        <v/>
      </c>
      <c r="AD1385" s="31">
        <f ca="1">SUMIFS(AC$2:AC1385,D$2:D1385,D1385)*IF(R1385=0,1,2)</f>
        <v>0</v>
      </c>
    </row>
    <row r="1386" spans="1:30" x14ac:dyDescent="0.35">
      <c r="A1386" s="31">
        <f>IF(ISBLANK(B1386),"",COUNTIF(B$2:B1386,B1386))-1</f>
        <v>35</v>
      </c>
      <c r="B1386" s="31">
        <v>20</v>
      </c>
      <c r="C1386" s="10">
        <f>VLOOKUP($A1386,Database!$A:$Y,7,FALSE)</f>
        <v>46194.083333333336</v>
      </c>
      <c r="D1386" s="31" t="str">
        <f>VLOOKUP(Pronostics!$B1386,Setup_MPP!$A:$G,3,FALSE)</f>
        <v>Joueur20</v>
      </c>
      <c r="E1386" s="31" t="str">
        <f>VLOOKUP(Pronostics!$B1386,Setup_MPP!$A:$G,2,FALSE)</f>
        <v>Joueur20</v>
      </c>
      <c r="F1386" s="31" t="str">
        <f>VLOOKUP($B1386,Setup_MPP!$A:$E,4,FALSE)</f>
        <v>#D5D5D5</v>
      </c>
      <c r="G1386" s="31" t="str">
        <f>VLOOKUP($B1386,Setup_MPP!$A:$E,5,FALSE)</f>
        <v>#727272</v>
      </c>
      <c r="H1386" s="31" t="str">
        <f>IFERROR(IF(AND(A1386&gt;=1,A1386&lt;=104),VLOOKUP($A1386,Location!$A:$J,6,FALSE),IF(A1386=0,"Avant l'ouverture",IF(OR(A1386=105,A1386=106),"Bonus"))),"")</f>
        <v>Tour 2</v>
      </c>
      <c r="I1386" s="31" t="str">
        <f>IF(LEFT(H1386,4)="Tour",VLOOKUP(A1386,Database!$A:$C,3,FALSE),"")</f>
        <v>E</v>
      </c>
      <c r="J1386" s="31" t="str">
        <f>VLOOKUP($A1386,Location!$A:$J,7,FALSE)</f>
        <v>Equateur</v>
      </c>
      <c r="K1386" s="31" t="str">
        <f>IFERROR(VLOOKUP(J1386,Setup_Team!$B:$C,2,FALSE), "TDB")</f>
        <v>ECU</v>
      </c>
      <c r="L1386" s="31" t="str">
        <f>VLOOKUP($A1386,Location!$A:$J,8,FALSE)</f>
        <v>Curaçao</v>
      </c>
      <c r="M1386" s="31" t="str">
        <f>IFERROR(VLOOKUP(L1386,Setup_Team!$B:$C,2,FALSE), "TDB")</f>
        <v>CUW</v>
      </c>
      <c r="N1386" s="31" t="str">
        <f>VLOOKUP($A1386,Location!$A:$J,9,FALSE)</f>
        <v>Kansas City, Missouri</v>
      </c>
      <c r="O1386" s="31" t="str">
        <f>VLOOKUP($A1386,Location!$A:$J,10,FALSE)</f>
        <v>Arrowhead Stadium</v>
      </c>
      <c r="R1386" s="31">
        <v>0</v>
      </c>
      <c r="S1386" s="25">
        <f>VLOOKUP($A1386,Database!$A:$Y,10,FALSE)</f>
        <v>41</v>
      </c>
      <c r="T1386" s="25">
        <f>VLOOKUP($A1386,Database!$A:$Y,11,FALSE)</f>
        <v>143</v>
      </c>
      <c r="U1386" s="25">
        <f>VLOOKUP($A1386,Database!$A:$Y,12,FALSE)</f>
        <v>168</v>
      </c>
      <c r="V1386" s="25" t="str">
        <f>VLOOKUP(A1386,Database!A:M,13,FALSE)</f>
        <v>À venir</v>
      </c>
      <c r="W1386" s="25" t="str">
        <f>VLOOKUP($A1386,Database!$A:$Y,20,FALSE)</f>
        <v/>
      </c>
      <c r="X1386" s="25" t="str">
        <f>VLOOKUP($A1386,Database!$A:$Y,21,FALSE)</f>
        <v/>
      </c>
      <c r="Y1386" s="25" t="str">
        <f ca="1">IF(C1386&lt;NOW(),IF(AND(P1386&gt;Q1386,W1386&gt;X1386),S1386,IF(AND(P1386=Q1386,W1386=X1386),T1386,IF(AND(P1386&lt;Q1386,W1386&lt;X1386),U1386,0))),"")</f>
        <v/>
      </c>
      <c r="Z1386" s="25">
        <f>IF(AND(P1386=W1386,Q1386=X1386),1,0)</f>
        <v>1</v>
      </c>
      <c r="AA1386" s="25" t="str">
        <f>IF(Z1386=0,"",IF(ISBLANK(VLOOKUP(A1386,Database!A:AA,22,FALSE)),"",VLOOKUP(A1386,Database!A:AA,22,FALSE)))</f>
        <v>Exact</v>
      </c>
      <c r="AB1386" s="25">
        <f ca="1">IFERROR(IF(AND(Y1386&lt;&gt;"",OR(V1386="Terminé",V1386="En cours")),VLOOKUP(AA1386,Setup_ScoreExactBonus!A:D,4,FALSE),0),0)</f>
        <v>0</v>
      </c>
      <c r="AC1386" s="31" t="str">
        <f ca="1">IF(Y1386&lt;&gt;"", Y1386 + IF(Z1386=1,AB1386, 0), "")</f>
        <v/>
      </c>
      <c r="AD1386" s="31">
        <f ca="1">SUMIFS(AC$2:AC1386,D$2:D1386,D1386)*IF(R1386=0,1,2)</f>
        <v>0</v>
      </c>
    </row>
    <row r="1387" spans="1:30" x14ac:dyDescent="0.35">
      <c r="A1387" s="31">
        <f>IF(ISBLANK(B1387),"",COUNTIF(B$2:B1387,B1387))-1</f>
        <v>35</v>
      </c>
      <c r="B1387" s="31">
        <v>21</v>
      </c>
      <c r="C1387" s="10">
        <f>VLOOKUP($A1387,Database!$A:$Y,7,FALSE)</f>
        <v>46194.083333333336</v>
      </c>
      <c r="D1387" s="31" t="str">
        <f>VLOOKUP(Pronostics!$B1387,Setup_MPP!$A:$G,3,FALSE)</f>
        <v>Joueur21</v>
      </c>
      <c r="E1387" s="31" t="str">
        <f>VLOOKUP(Pronostics!$B1387,Setup_MPP!$A:$G,2,FALSE)</f>
        <v>Joueur21</v>
      </c>
      <c r="F1387" s="31" t="str">
        <f>VLOOKUP($B1387,Setup_MPP!$A:$E,4,FALSE)</f>
        <v>#D5D5D5</v>
      </c>
      <c r="G1387" s="31" t="str">
        <f>VLOOKUP($B1387,Setup_MPP!$A:$E,5,FALSE)</f>
        <v>#727272</v>
      </c>
      <c r="H1387" s="31" t="str">
        <f>IFERROR(IF(AND(A1387&gt;=1,A1387&lt;=104),VLOOKUP($A1387,Location!$A:$J,6,FALSE),IF(A1387=0,"Avant l'ouverture",IF(OR(A1387=105,A1387=106),"Bonus"))),"")</f>
        <v>Tour 2</v>
      </c>
      <c r="I1387" s="31" t="str">
        <f>IF(LEFT(H1387,4)="Tour",VLOOKUP(A1387,Database!$A:$C,3,FALSE),"")</f>
        <v>E</v>
      </c>
      <c r="J1387" s="31" t="str">
        <f>VLOOKUP($A1387,Location!$A:$J,7,FALSE)</f>
        <v>Equateur</v>
      </c>
      <c r="K1387" s="31" t="str">
        <f>IFERROR(VLOOKUP(J1387,Setup_Team!$B:$C,2,FALSE), "TDB")</f>
        <v>ECU</v>
      </c>
      <c r="L1387" s="31" t="str">
        <f>VLOOKUP($A1387,Location!$A:$J,8,FALSE)</f>
        <v>Curaçao</v>
      </c>
      <c r="M1387" s="31" t="str">
        <f>IFERROR(VLOOKUP(L1387,Setup_Team!$B:$C,2,FALSE), "TDB")</f>
        <v>CUW</v>
      </c>
      <c r="N1387" s="31" t="str">
        <f>VLOOKUP($A1387,Location!$A:$J,9,FALSE)</f>
        <v>Kansas City, Missouri</v>
      </c>
      <c r="O1387" s="31" t="str">
        <f>VLOOKUP($A1387,Location!$A:$J,10,FALSE)</f>
        <v>Arrowhead Stadium</v>
      </c>
      <c r="R1387" s="31">
        <v>0</v>
      </c>
      <c r="S1387" s="25">
        <f>VLOOKUP($A1387,Database!$A:$Y,10,FALSE)</f>
        <v>41</v>
      </c>
      <c r="T1387" s="25">
        <f>VLOOKUP($A1387,Database!$A:$Y,11,FALSE)</f>
        <v>143</v>
      </c>
      <c r="U1387" s="25">
        <f>VLOOKUP($A1387,Database!$A:$Y,12,FALSE)</f>
        <v>168</v>
      </c>
      <c r="V1387" s="25" t="str">
        <f>VLOOKUP(A1387,Database!A:M,13,FALSE)</f>
        <v>À venir</v>
      </c>
      <c r="W1387" s="25" t="str">
        <f>VLOOKUP($A1387,Database!$A:$Y,20,FALSE)</f>
        <v/>
      </c>
      <c r="X1387" s="25" t="str">
        <f>VLOOKUP($A1387,Database!$A:$Y,21,FALSE)</f>
        <v/>
      </c>
      <c r="Y1387" s="25" t="str">
        <f ca="1">IF(C1387&lt;NOW(),IF(AND(P1387&gt;Q1387,W1387&gt;X1387),S1387,IF(AND(P1387=Q1387,W1387=X1387),T1387,IF(AND(P1387&lt;Q1387,W1387&lt;X1387),U1387,0))),"")</f>
        <v/>
      </c>
      <c r="Z1387" s="25">
        <f>IF(AND(P1387=W1387,Q1387=X1387),1,0)</f>
        <v>1</v>
      </c>
      <c r="AA1387" s="25" t="str">
        <f>IF(Z1387=0,"",IF(ISBLANK(VLOOKUP(A1387,Database!A:AA,22,FALSE)),"",VLOOKUP(A1387,Database!A:AA,22,FALSE)))</f>
        <v>Exact</v>
      </c>
      <c r="AB1387" s="25">
        <f ca="1">IFERROR(IF(AND(Y1387&lt;&gt;"",OR(V1387="Terminé",V1387="En cours")),VLOOKUP(AA1387,Setup_ScoreExactBonus!A:D,4,FALSE),0),0)</f>
        <v>0</v>
      </c>
      <c r="AC1387" s="31" t="str">
        <f ca="1">IF(Y1387&lt;&gt;"", Y1387 + IF(Z1387=1,AB1387, 0), "")</f>
        <v/>
      </c>
      <c r="AD1387" s="31">
        <f ca="1">SUMIFS(AC$2:AC1387,D$2:D1387,D1387)*IF(R1387=0,1,2)</f>
        <v>0</v>
      </c>
    </row>
    <row r="1388" spans="1:30" x14ac:dyDescent="0.35">
      <c r="A1388" s="31">
        <f>IF(ISBLANK(B1388),"",COUNTIF(B$2:B1388,B1388))-1</f>
        <v>35</v>
      </c>
      <c r="B1388" s="31">
        <v>22</v>
      </c>
      <c r="C1388" s="10">
        <f>VLOOKUP($A1388,Database!$A:$Y,7,FALSE)</f>
        <v>46194.083333333336</v>
      </c>
      <c r="D1388" s="31" t="str">
        <f>VLOOKUP(Pronostics!$B1388,Setup_MPP!$A:$G,3,FALSE)</f>
        <v>Joueur22</v>
      </c>
      <c r="E1388" s="31" t="str">
        <f>VLOOKUP(Pronostics!$B1388,Setup_MPP!$A:$G,2,FALSE)</f>
        <v>Joueur22</v>
      </c>
      <c r="F1388" s="31" t="str">
        <f>VLOOKUP($B1388,Setup_MPP!$A:$E,4,FALSE)</f>
        <v>#D5D5D5</v>
      </c>
      <c r="G1388" s="31" t="str">
        <f>VLOOKUP($B1388,Setup_MPP!$A:$E,5,FALSE)</f>
        <v>#727272</v>
      </c>
      <c r="H1388" s="31" t="str">
        <f>IFERROR(IF(AND(A1388&gt;=1,A1388&lt;=104),VLOOKUP($A1388,Location!$A:$J,6,FALSE),IF(A1388=0,"Avant l'ouverture",IF(OR(A1388=105,A1388=106),"Bonus"))),"")</f>
        <v>Tour 2</v>
      </c>
      <c r="I1388" s="31" t="str">
        <f>IF(LEFT(H1388,4)="Tour",VLOOKUP(A1388,Database!$A:$C,3,FALSE),"")</f>
        <v>E</v>
      </c>
      <c r="J1388" s="31" t="str">
        <f>VLOOKUP($A1388,Location!$A:$J,7,FALSE)</f>
        <v>Equateur</v>
      </c>
      <c r="K1388" s="31" t="str">
        <f>IFERROR(VLOOKUP(J1388,Setup_Team!$B:$C,2,FALSE), "TDB")</f>
        <v>ECU</v>
      </c>
      <c r="L1388" s="31" t="str">
        <f>VLOOKUP($A1388,Location!$A:$J,8,FALSE)</f>
        <v>Curaçao</v>
      </c>
      <c r="M1388" s="31" t="str">
        <f>IFERROR(VLOOKUP(L1388,Setup_Team!$B:$C,2,FALSE), "TDB")</f>
        <v>CUW</v>
      </c>
      <c r="N1388" s="31" t="str">
        <f>VLOOKUP($A1388,Location!$A:$J,9,FALSE)</f>
        <v>Kansas City, Missouri</v>
      </c>
      <c r="O1388" s="31" t="str">
        <f>VLOOKUP($A1388,Location!$A:$J,10,FALSE)</f>
        <v>Arrowhead Stadium</v>
      </c>
      <c r="R1388" s="31">
        <v>0</v>
      </c>
      <c r="S1388" s="25">
        <f>VLOOKUP($A1388,Database!$A:$Y,10,FALSE)</f>
        <v>41</v>
      </c>
      <c r="T1388" s="25">
        <f>VLOOKUP($A1388,Database!$A:$Y,11,FALSE)</f>
        <v>143</v>
      </c>
      <c r="U1388" s="25">
        <f>VLOOKUP($A1388,Database!$A:$Y,12,FALSE)</f>
        <v>168</v>
      </c>
      <c r="V1388" s="25" t="str">
        <f>VLOOKUP(A1388,Database!A:M,13,FALSE)</f>
        <v>À venir</v>
      </c>
      <c r="W1388" s="25" t="str">
        <f>VLOOKUP($A1388,Database!$A:$Y,20,FALSE)</f>
        <v/>
      </c>
      <c r="X1388" s="25" t="str">
        <f>VLOOKUP($A1388,Database!$A:$Y,21,FALSE)</f>
        <v/>
      </c>
      <c r="Y1388" s="25" t="str">
        <f ca="1">IF(C1388&lt;NOW(),IF(AND(P1388&gt;Q1388,W1388&gt;X1388),S1388,IF(AND(P1388=Q1388,W1388=X1388),T1388,IF(AND(P1388&lt;Q1388,W1388&lt;X1388),U1388,0))),"")</f>
        <v/>
      </c>
      <c r="Z1388" s="25">
        <f>IF(AND(P1388=W1388,Q1388=X1388),1,0)</f>
        <v>1</v>
      </c>
      <c r="AA1388" s="25" t="str">
        <f>IF(Z1388=0,"",IF(ISBLANK(VLOOKUP(A1388,Database!A:AA,22,FALSE)),"",VLOOKUP(A1388,Database!A:AA,22,FALSE)))</f>
        <v>Exact</v>
      </c>
      <c r="AB1388" s="25">
        <f ca="1">IFERROR(IF(AND(Y1388&lt;&gt;"",OR(V1388="Terminé",V1388="En cours")),VLOOKUP(AA1388,Setup_ScoreExactBonus!A:D,4,FALSE),0),0)</f>
        <v>0</v>
      </c>
      <c r="AC1388" s="31" t="str">
        <f ca="1">IF(Y1388&lt;&gt;"", Y1388 + IF(Z1388=1,AB1388, 0), "")</f>
        <v/>
      </c>
      <c r="AD1388" s="31">
        <f ca="1">SUMIFS(AC$2:AC1388,D$2:D1388,D1388)*IF(R1388=0,1,2)</f>
        <v>0</v>
      </c>
    </row>
    <row r="1389" spans="1:30" x14ac:dyDescent="0.35">
      <c r="A1389" s="31">
        <f>IF(ISBLANK(B1389),"",COUNTIF(B$2:B1389,B1389))-1</f>
        <v>35</v>
      </c>
      <c r="B1389" s="31">
        <v>23</v>
      </c>
      <c r="C1389" s="10">
        <f>VLOOKUP($A1389,Database!$A:$Y,7,FALSE)</f>
        <v>46194.083333333336</v>
      </c>
      <c r="D1389" s="31" t="str">
        <f>VLOOKUP(Pronostics!$B1389,Setup_MPP!$A:$G,3,FALSE)</f>
        <v>Joueur23</v>
      </c>
      <c r="E1389" s="31" t="str">
        <f>VLOOKUP(Pronostics!$B1389,Setup_MPP!$A:$G,2,FALSE)</f>
        <v>Joueur23</v>
      </c>
      <c r="F1389" s="31" t="str">
        <f>VLOOKUP($B1389,Setup_MPP!$A:$E,4,FALSE)</f>
        <v>#D5D5D5</v>
      </c>
      <c r="G1389" s="31" t="str">
        <f>VLOOKUP($B1389,Setup_MPP!$A:$E,5,FALSE)</f>
        <v>#727272</v>
      </c>
      <c r="H1389" s="31" t="str">
        <f>IFERROR(IF(AND(A1389&gt;=1,A1389&lt;=104),VLOOKUP($A1389,Location!$A:$J,6,FALSE),IF(A1389=0,"Avant l'ouverture",IF(OR(A1389=105,A1389=106),"Bonus"))),"")</f>
        <v>Tour 2</v>
      </c>
      <c r="I1389" s="31" t="str">
        <f>IF(LEFT(H1389,4)="Tour",VLOOKUP(A1389,Database!$A:$C,3,FALSE),"")</f>
        <v>E</v>
      </c>
      <c r="J1389" s="31" t="str">
        <f>VLOOKUP($A1389,Location!$A:$J,7,FALSE)</f>
        <v>Equateur</v>
      </c>
      <c r="K1389" s="31" t="str">
        <f>IFERROR(VLOOKUP(J1389,Setup_Team!$B:$C,2,FALSE), "TDB")</f>
        <v>ECU</v>
      </c>
      <c r="L1389" s="31" t="str">
        <f>VLOOKUP($A1389,Location!$A:$J,8,FALSE)</f>
        <v>Curaçao</v>
      </c>
      <c r="M1389" s="31" t="str">
        <f>IFERROR(VLOOKUP(L1389,Setup_Team!$B:$C,2,FALSE), "TDB")</f>
        <v>CUW</v>
      </c>
      <c r="N1389" s="31" t="str">
        <f>VLOOKUP($A1389,Location!$A:$J,9,FALSE)</f>
        <v>Kansas City, Missouri</v>
      </c>
      <c r="O1389" s="31" t="str">
        <f>VLOOKUP($A1389,Location!$A:$J,10,FALSE)</f>
        <v>Arrowhead Stadium</v>
      </c>
      <c r="R1389" s="31">
        <v>0</v>
      </c>
      <c r="S1389" s="25">
        <f>VLOOKUP($A1389,Database!$A:$Y,10,FALSE)</f>
        <v>41</v>
      </c>
      <c r="T1389" s="25">
        <f>VLOOKUP($A1389,Database!$A:$Y,11,FALSE)</f>
        <v>143</v>
      </c>
      <c r="U1389" s="25">
        <f>VLOOKUP($A1389,Database!$A:$Y,12,FALSE)</f>
        <v>168</v>
      </c>
      <c r="V1389" s="25" t="str">
        <f>VLOOKUP(A1389,Database!A:M,13,FALSE)</f>
        <v>À venir</v>
      </c>
      <c r="W1389" s="25" t="str">
        <f>VLOOKUP($A1389,Database!$A:$Y,20,FALSE)</f>
        <v/>
      </c>
      <c r="X1389" s="25" t="str">
        <f>VLOOKUP($A1389,Database!$A:$Y,21,FALSE)</f>
        <v/>
      </c>
      <c r="Y1389" s="25" t="str">
        <f ca="1">IF(C1389&lt;NOW(),IF(AND(P1389&gt;Q1389,W1389&gt;X1389),S1389,IF(AND(P1389=Q1389,W1389=X1389),T1389,IF(AND(P1389&lt;Q1389,W1389&lt;X1389),U1389,0))),"")</f>
        <v/>
      </c>
      <c r="Z1389" s="25">
        <f>IF(AND(P1389=W1389,Q1389=X1389),1,0)</f>
        <v>1</v>
      </c>
      <c r="AA1389" s="25" t="str">
        <f>IF(Z1389=0,"",IF(ISBLANK(VLOOKUP(A1389,Database!A:AA,22,FALSE)),"",VLOOKUP(A1389,Database!A:AA,22,FALSE)))</f>
        <v>Exact</v>
      </c>
      <c r="AB1389" s="25">
        <f ca="1">IFERROR(IF(AND(Y1389&lt;&gt;"",OR(V1389="Terminé",V1389="En cours")),VLOOKUP(AA1389,Setup_ScoreExactBonus!A:D,4,FALSE),0),0)</f>
        <v>0</v>
      </c>
      <c r="AC1389" s="31" t="str">
        <f ca="1">IF(Y1389&lt;&gt;"", Y1389 + IF(Z1389=1,AB1389, 0), "")</f>
        <v/>
      </c>
      <c r="AD1389" s="31">
        <f ca="1">SUMIFS(AC$2:AC1389,D$2:D1389,D1389)*IF(R1389=0,1,2)</f>
        <v>0</v>
      </c>
    </row>
    <row r="1390" spans="1:30" x14ac:dyDescent="0.35">
      <c r="A1390" s="31">
        <f>IF(ISBLANK(B1390),"",COUNTIF(B$2:B1390,B1390))-1</f>
        <v>35</v>
      </c>
      <c r="B1390" s="31">
        <v>24</v>
      </c>
      <c r="C1390" s="10">
        <f>VLOOKUP($A1390,Database!$A:$Y,7,FALSE)</f>
        <v>46194.083333333336</v>
      </c>
      <c r="D1390" s="31" t="str">
        <f>VLOOKUP(Pronostics!$B1390,Setup_MPP!$A:$G,3,FALSE)</f>
        <v>Joueur24</v>
      </c>
      <c r="E1390" s="31" t="str">
        <f>VLOOKUP(Pronostics!$B1390,Setup_MPP!$A:$G,2,FALSE)</f>
        <v>Joueur24</v>
      </c>
      <c r="F1390" s="31" t="str">
        <f>VLOOKUP($B1390,Setup_MPP!$A:$E,4,FALSE)</f>
        <v>#D5D5D5</v>
      </c>
      <c r="G1390" s="31" t="str">
        <f>VLOOKUP($B1390,Setup_MPP!$A:$E,5,FALSE)</f>
        <v>#727272</v>
      </c>
      <c r="H1390" s="31" t="str">
        <f>IFERROR(IF(AND(A1390&gt;=1,A1390&lt;=104),VLOOKUP($A1390,Location!$A:$J,6,FALSE),IF(A1390=0,"Avant l'ouverture",IF(OR(A1390=105,A1390=106),"Bonus"))),"")</f>
        <v>Tour 2</v>
      </c>
      <c r="I1390" s="31" t="str">
        <f>IF(LEFT(H1390,4)="Tour",VLOOKUP(A1390,Database!$A:$C,3,FALSE),"")</f>
        <v>E</v>
      </c>
      <c r="J1390" s="31" t="str">
        <f>VLOOKUP($A1390,Location!$A:$J,7,FALSE)</f>
        <v>Equateur</v>
      </c>
      <c r="K1390" s="31" t="str">
        <f>IFERROR(VLOOKUP(J1390,Setup_Team!$B:$C,2,FALSE), "TDB")</f>
        <v>ECU</v>
      </c>
      <c r="L1390" s="31" t="str">
        <f>VLOOKUP($A1390,Location!$A:$J,8,FALSE)</f>
        <v>Curaçao</v>
      </c>
      <c r="M1390" s="31" t="str">
        <f>IFERROR(VLOOKUP(L1390,Setup_Team!$B:$C,2,FALSE), "TDB")</f>
        <v>CUW</v>
      </c>
      <c r="N1390" s="31" t="str">
        <f>VLOOKUP($A1390,Location!$A:$J,9,FALSE)</f>
        <v>Kansas City, Missouri</v>
      </c>
      <c r="O1390" s="31" t="str">
        <f>VLOOKUP($A1390,Location!$A:$J,10,FALSE)</f>
        <v>Arrowhead Stadium</v>
      </c>
      <c r="R1390" s="31">
        <v>0</v>
      </c>
      <c r="S1390" s="25">
        <f>VLOOKUP($A1390,Database!$A:$Y,10,FALSE)</f>
        <v>41</v>
      </c>
      <c r="T1390" s="25">
        <f>VLOOKUP($A1390,Database!$A:$Y,11,FALSE)</f>
        <v>143</v>
      </c>
      <c r="U1390" s="25">
        <f>VLOOKUP($A1390,Database!$A:$Y,12,FALSE)</f>
        <v>168</v>
      </c>
      <c r="V1390" s="25" t="str">
        <f>VLOOKUP(A1390,Database!A:M,13,FALSE)</f>
        <v>À venir</v>
      </c>
      <c r="W1390" s="25" t="str">
        <f>VLOOKUP($A1390,Database!$A:$Y,20,FALSE)</f>
        <v/>
      </c>
      <c r="X1390" s="25" t="str">
        <f>VLOOKUP($A1390,Database!$A:$Y,21,FALSE)</f>
        <v/>
      </c>
      <c r="Y1390" s="25" t="str">
        <f ca="1">IF(C1390&lt;NOW(),IF(AND(P1390&gt;Q1390,W1390&gt;X1390),S1390,IF(AND(P1390=Q1390,W1390=X1390),T1390,IF(AND(P1390&lt;Q1390,W1390&lt;X1390),U1390,0))),"")</f>
        <v/>
      </c>
      <c r="Z1390" s="25">
        <f>IF(AND(P1390=W1390,Q1390=X1390),1,0)</f>
        <v>1</v>
      </c>
      <c r="AA1390" s="25" t="str">
        <f>IF(Z1390=0,"",IF(ISBLANK(VLOOKUP(A1390,Database!A:AA,22,FALSE)),"",VLOOKUP(A1390,Database!A:AA,22,FALSE)))</f>
        <v>Exact</v>
      </c>
      <c r="AB1390" s="25">
        <f ca="1">IFERROR(IF(AND(Y1390&lt;&gt;"",OR(V1390="Terminé",V1390="En cours")),VLOOKUP(AA1390,Setup_ScoreExactBonus!A:D,4,FALSE),0),0)</f>
        <v>0</v>
      </c>
      <c r="AC1390" s="31" t="str">
        <f ca="1">IF(Y1390&lt;&gt;"", Y1390 + IF(Z1390=1,AB1390, 0), "")</f>
        <v/>
      </c>
      <c r="AD1390" s="31">
        <f ca="1">SUMIFS(AC$2:AC1390,D$2:D1390,D1390)*IF(R1390=0,1,2)</f>
        <v>0</v>
      </c>
    </row>
    <row r="1391" spans="1:30" x14ac:dyDescent="0.35">
      <c r="A1391" s="31">
        <f>IF(ISBLANK(B1391),"",COUNTIF(B$2:B1391,B1391))-1</f>
        <v>35</v>
      </c>
      <c r="B1391" s="31">
        <v>25</v>
      </c>
      <c r="C1391" s="10">
        <f>VLOOKUP($A1391,Database!$A:$Y,7,FALSE)</f>
        <v>46194.083333333336</v>
      </c>
      <c r="D1391" s="31" t="str">
        <f>VLOOKUP(Pronostics!$B1391,Setup_MPP!$A:$G,3,FALSE)</f>
        <v>Joueur25</v>
      </c>
      <c r="E1391" s="31" t="str">
        <f>VLOOKUP(Pronostics!$B1391,Setup_MPP!$A:$G,2,FALSE)</f>
        <v>Joueur25</v>
      </c>
      <c r="F1391" s="31" t="str">
        <f>VLOOKUP($B1391,Setup_MPP!$A:$E,4,FALSE)</f>
        <v>#D5D5D5</v>
      </c>
      <c r="G1391" s="31" t="str">
        <f>VLOOKUP($B1391,Setup_MPP!$A:$E,5,FALSE)</f>
        <v>#727272</v>
      </c>
      <c r="H1391" s="31" t="str">
        <f>IFERROR(IF(AND(A1391&gt;=1,A1391&lt;=104),VLOOKUP($A1391,Location!$A:$J,6,FALSE),IF(A1391=0,"Avant l'ouverture",IF(OR(A1391=105,A1391=106),"Bonus"))),"")</f>
        <v>Tour 2</v>
      </c>
      <c r="I1391" s="31" t="str">
        <f>IF(LEFT(H1391,4)="Tour",VLOOKUP(A1391,Database!$A:$C,3,FALSE),"")</f>
        <v>E</v>
      </c>
      <c r="J1391" s="31" t="str">
        <f>VLOOKUP($A1391,Location!$A:$J,7,FALSE)</f>
        <v>Equateur</v>
      </c>
      <c r="K1391" s="31" t="str">
        <f>IFERROR(VLOOKUP(J1391,Setup_Team!$B:$C,2,FALSE), "TDB")</f>
        <v>ECU</v>
      </c>
      <c r="L1391" s="31" t="str">
        <f>VLOOKUP($A1391,Location!$A:$J,8,FALSE)</f>
        <v>Curaçao</v>
      </c>
      <c r="M1391" s="31" t="str">
        <f>IFERROR(VLOOKUP(L1391,Setup_Team!$B:$C,2,FALSE), "TDB")</f>
        <v>CUW</v>
      </c>
      <c r="N1391" s="31" t="str">
        <f>VLOOKUP($A1391,Location!$A:$J,9,FALSE)</f>
        <v>Kansas City, Missouri</v>
      </c>
      <c r="O1391" s="31" t="str">
        <f>VLOOKUP($A1391,Location!$A:$J,10,FALSE)</f>
        <v>Arrowhead Stadium</v>
      </c>
      <c r="R1391" s="31">
        <v>0</v>
      </c>
      <c r="S1391" s="25">
        <f>VLOOKUP($A1391,Database!$A:$Y,10,FALSE)</f>
        <v>41</v>
      </c>
      <c r="T1391" s="25">
        <f>VLOOKUP($A1391,Database!$A:$Y,11,FALSE)</f>
        <v>143</v>
      </c>
      <c r="U1391" s="25">
        <f>VLOOKUP($A1391,Database!$A:$Y,12,FALSE)</f>
        <v>168</v>
      </c>
      <c r="V1391" s="25" t="str">
        <f>VLOOKUP(A1391,Database!A:M,13,FALSE)</f>
        <v>À venir</v>
      </c>
      <c r="W1391" s="25" t="str">
        <f>VLOOKUP($A1391,Database!$A:$Y,20,FALSE)</f>
        <v/>
      </c>
      <c r="X1391" s="25" t="str">
        <f>VLOOKUP($A1391,Database!$A:$Y,21,FALSE)</f>
        <v/>
      </c>
      <c r="Y1391" s="25" t="str">
        <f ca="1">IF(C1391&lt;NOW(),IF(AND(P1391&gt;Q1391,W1391&gt;X1391),S1391,IF(AND(P1391=Q1391,W1391=X1391),T1391,IF(AND(P1391&lt;Q1391,W1391&lt;X1391),U1391,0))),"")</f>
        <v/>
      </c>
      <c r="Z1391" s="25">
        <f>IF(AND(P1391=W1391,Q1391=X1391),1,0)</f>
        <v>1</v>
      </c>
      <c r="AA1391" s="25" t="str">
        <f>IF(Z1391=0,"",IF(ISBLANK(VLOOKUP(A1391,Database!A:AA,22,FALSE)),"",VLOOKUP(A1391,Database!A:AA,22,FALSE)))</f>
        <v>Exact</v>
      </c>
      <c r="AB1391" s="25">
        <f ca="1">IFERROR(IF(AND(Y1391&lt;&gt;"",OR(V1391="Terminé",V1391="En cours")),VLOOKUP(AA1391,Setup_ScoreExactBonus!A:D,4,FALSE),0),0)</f>
        <v>0</v>
      </c>
      <c r="AC1391" s="31" t="str">
        <f ca="1">IF(Y1391&lt;&gt;"", Y1391 + IF(Z1391=1,AB1391, 0), "")</f>
        <v/>
      </c>
      <c r="AD1391" s="31">
        <f ca="1">SUMIFS(AC$2:AC1391,D$2:D1391,D1391)*IF(R1391=0,1,2)</f>
        <v>0</v>
      </c>
    </row>
    <row r="1392" spans="1:30" x14ac:dyDescent="0.35">
      <c r="A1392" s="31">
        <f>IF(ISBLANK(B1392),"",COUNTIF(B$2:B1392,B1392))-1</f>
        <v>35</v>
      </c>
      <c r="B1392" s="31">
        <v>26</v>
      </c>
      <c r="C1392" s="10">
        <f>VLOOKUP($A1392,Database!$A:$Y,7,FALSE)</f>
        <v>46194.083333333336</v>
      </c>
      <c r="D1392" s="31" t="str">
        <f>VLOOKUP(Pronostics!$B1392,Setup_MPP!$A:$G,3,FALSE)</f>
        <v>Joueur26</v>
      </c>
      <c r="E1392" s="31" t="str">
        <f>VLOOKUP(Pronostics!$B1392,Setup_MPP!$A:$G,2,FALSE)</f>
        <v>Joueur26</v>
      </c>
      <c r="F1392" s="31" t="str">
        <f>VLOOKUP($B1392,Setup_MPP!$A:$E,4,FALSE)</f>
        <v>#D5D5D5</v>
      </c>
      <c r="G1392" s="31" t="str">
        <f>VLOOKUP($B1392,Setup_MPP!$A:$E,5,FALSE)</f>
        <v>#727272</v>
      </c>
      <c r="H1392" s="31" t="str">
        <f>IFERROR(IF(AND(A1392&gt;=1,A1392&lt;=104),VLOOKUP($A1392,Location!$A:$J,6,FALSE),IF(A1392=0,"Avant l'ouverture",IF(OR(A1392=105,A1392=106),"Bonus"))),"")</f>
        <v>Tour 2</v>
      </c>
      <c r="I1392" s="31" t="str">
        <f>IF(LEFT(H1392,4)="Tour",VLOOKUP(A1392,Database!$A:$C,3,FALSE),"")</f>
        <v>E</v>
      </c>
      <c r="J1392" s="31" t="str">
        <f>VLOOKUP($A1392,Location!$A:$J,7,FALSE)</f>
        <v>Equateur</v>
      </c>
      <c r="K1392" s="31" t="str">
        <f>IFERROR(VLOOKUP(J1392,Setup_Team!$B:$C,2,FALSE), "TDB")</f>
        <v>ECU</v>
      </c>
      <c r="L1392" s="31" t="str">
        <f>VLOOKUP($A1392,Location!$A:$J,8,FALSE)</f>
        <v>Curaçao</v>
      </c>
      <c r="M1392" s="31" t="str">
        <f>IFERROR(VLOOKUP(L1392,Setup_Team!$B:$C,2,FALSE), "TDB")</f>
        <v>CUW</v>
      </c>
      <c r="N1392" s="31" t="str">
        <f>VLOOKUP($A1392,Location!$A:$J,9,FALSE)</f>
        <v>Kansas City, Missouri</v>
      </c>
      <c r="O1392" s="31" t="str">
        <f>VLOOKUP($A1392,Location!$A:$J,10,FALSE)</f>
        <v>Arrowhead Stadium</v>
      </c>
      <c r="R1392" s="31">
        <v>0</v>
      </c>
      <c r="S1392" s="25">
        <f>VLOOKUP($A1392,Database!$A:$Y,10,FALSE)</f>
        <v>41</v>
      </c>
      <c r="T1392" s="25">
        <f>VLOOKUP($A1392,Database!$A:$Y,11,FALSE)</f>
        <v>143</v>
      </c>
      <c r="U1392" s="25">
        <f>VLOOKUP($A1392,Database!$A:$Y,12,FALSE)</f>
        <v>168</v>
      </c>
      <c r="V1392" s="25" t="str">
        <f>VLOOKUP(A1392,Database!A:M,13,FALSE)</f>
        <v>À venir</v>
      </c>
      <c r="W1392" s="25" t="str">
        <f>VLOOKUP($A1392,Database!$A:$Y,20,FALSE)</f>
        <v/>
      </c>
      <c r="X1392" s="25" t="str">
        <f>VLOOKUP($A1392,Database!$A:$Y,21,FALSE)</f>
        <v/>
      </c>
      <c r="Y1392" s="25" t="str">
        <f ca="1">IF(C1392&lt;NOW(),IF(AND(P1392&gt;Q1392,W1392&gt;X1392),S1392,IF(AND(P1392=Q1392,W1392=X1392),T1392,IF(AND(P1392&lt;Q1392,W1392&lt;X1392),U1392,0))),"")</f>
        <v/>
      </c>
      <c r="Z1392" s="25">
        <f>IF(AND(P1392=W1392,Q1392=X1392),1,0)</f>
        <v>1</v>
      </c>
      <c r="AA1392" s="25" t="str">
        <f>IF(Z1392=0,"",IF(ISBLANK(VLOOKUP(A1392,Database!A:AA,22,FALSE)),"",VLOOKUP(A1392,Database!A:AA,22,FALSE)))</f>
        <v>Exact</v>
      </c>
      <c r="AB1392" s="25">
        <f ca="1">IFERROR(IF(AND(Y1392&lt;&gt;"",OR(V1392="Terminé",V1392="En cours")),VLOOKUP(AA1392,Setup_ScoreExactBonus!A:D,4,FALSE),0),0)</f>
        <v>0</v>
      </c>
      <c r="AC1392" s="31" t="str">
        <f ca="1">IF(Y1392&lt;&gt;"", Y1392 + IF(Z1392=1,AB1392, 0), "")</f>
        <v/>
      </c>
      <c r="AD1392" s="31">
        <f ca="1">SUMIFS(AC$2:AC1392,D$2:D1392,D1392)*IF(R1392=0,1,2)</f>
        <v>0</v>
      </c>
    </row>
    <row r="1393" spans="1:30" x14ac:dyDescent="0.35">
      <c r="A1393" s="31">
        <f>IF(ISBLANK(B1393),"",COUNTIF(B$2:B1393,B1393))-1</f>
        <v>35</v>
      </c>
      <c r="B1393" s="31">
        <v>27</v>
      </c>
      <c r="C1393" s="10">
        <f>VLOOKUP($A1393,Database!$A:$Y,7,FALSE)</f>
        <v>46194.083333333336</v>
      </c>
      <c r="D1393" s="31" t="str">
        <f>VLOOKUP(Pronostics!$B1393,Setup_MPP!$A:$G,3,FALSE)</f>
        <v>Joueur27</v>
      </c>
      <c r="E1393" s="31" t="str">
        <f>VLOOKUP(Pronostics!$B1393,Setup_MPP!$A:$G,2,FALSE)</f>
        <v>Joueur27</v>
      </c>
      <c r="F1393" s="31" t="str">
        <f>VLOOKUP($B1393,Setup_MPP!$A:$E,4,FALSE)</f>
        <v>#D5D5D5</v>
      </c>
      <c r="G1393" s="31" t="str">
        <f>VLOOKUP($B1393,Setup_MPP!$A:$E,5,FALSE)</f>
        <v>#727272</v>
      </c>
      <c r="H1393" s="31" t="str">
        <f>IFERROR(IF(AND(A1393&gt;=1,A1393&lt;=104),VLOOKUP($A1393,Location!$A:$J,6,FALSE),IF(A1393=0,"Avant l'ouverture",IF(OR(A1393=105,A1393=106),"Bonus"))),"")</f>
        <v>Tour 2</v>
      </c>
      <c r="I1393" s="31" t="str">
        <f>IF(LEFT(H1393,4)="Tour",VLOOKUP(A1393,Database!$A:$C,3,FALSE),"")</f>
        <v>E</v>
      </c>
      <c r="J1393" s="31" t="str">
        <f>VLOOKUP($A1393,Location!$A:$J,7,FALSE)</f>
        <v>Equateur</v>
      </c>
      <c r="K1393" s="31" t="str">
        <f>IFERROR(VLOOKUP(J1393,Setup_Team!$B:$C,2,FALSE), "TDB")</f>
        <v>ECU</v>
      </c>
      <c r="L1393" s="31" t="str">
        <f>VLOOKUP($A1393,Location!$A:$J,8,FALSE)</f>
        <v>Curaçao</v>
      </c>
      <c r="M1393" s="31" t="str">
        <f>IFERROR(VLOOKUP(L1393,Setup_Team!$B:$C,2,FALSE), "TDB")</f>
        <v>CUW</v>
      </c>
      <c r="N1393" s="31" t="str">
        <f>VLOOKUP($A1393,Location!$A:$J,9,FALSE)</f>
        <v>Kansas City, Missouri</v>
      </c>
      <c r="O1393" s="31" t="str">
        <f>VLOOKUP($A1393,Location!$A:$J,10,FALSE)</f>
        <v>Arrowhead Stadium</v>
      </c>
      <c r="R1393" s="31">
        <v>0</v>
      </c>
      <c r="S1393" s="25">
        <f>VLOOKUP($A1393,Database!$A:$Y,10,FALSE)</f>
        <v>41</v>
      </c>
      <c r="T1393" s="25">
        <f>VLOOKUP($A1393,Database!$A:$Y,11,FALSE)</f>
        <v>143</v>
      </c>
      <c r="U1393" s="25">
        <f>VLOOKUP($A1393,Database!$A:$Y,12,FALSE)</f>
        <v>168</v>
      </c>
      <c r="V1393" s="25" t="str">
        <f>VLOOKUP(A1393,Database!A:M,13,FALSE)</f>
        <v>À venir</v>
      </c>
      <c r="W1393" s="25" t="str">
        <f>VLOOKUP($A1393,Database!$A:$Y,20,FALSE)</f>
        <v/>
      </c>
      <c r="X1393" s="25" t="str">
        <f>VLOOKUP($A1393,Database!$A:$Y,21,FALSE)</f>
        <v/>
      </c>
      <c r="Y1393" s="25" t="str">
        <f ca="1">IF(C1393&lt;NOW(),IF(AND(P1393&gt;Q1393,W1393&gt;X1393),S1393,IF(AND(P1393=Q1393,W1393=X1393),T1393,IF(AND(P1393&lt;Q1393,W1393&lt;X1393),U1393,0))),"")</f>
        <v/>
      </c>
      <c r="Z1393" s="25">
        <f>IF(AND(P1393=W1393,Q1393=X1393),1,0)</f>
        <v>1</v>
      </c>
      <c r="AA1393" s="25" t="str">
        <f>IF(Z1393=0,"",IF(ISBLANK(VLOOKUP(A1393,Database!A:AA,22,FALSE)),"",VLOOKUP(A1393,Database!A:AA,22,FALSE)))</f>
        <v>Exact</v>
      </c>
      <c r="AB1393" s="25">
        <f ca="1">IFERROR(IF(AND(Y1393&lt;&gt;"",OR(V1393="Terminé",V1393="En cours")),VLOOKUP(AA1393,Setup_ScoreExactBonus!A:D,4,FALSE),0),0)</f>
        <v>0</v>
      </c>
      <c r="AC1393" s="31" t="str">
        <f ca="1">IF(Y1393&lt;&gt;"", Y1393 + IF(Z1393=1,AB1393, 0), "")</f>
        <v/>
      </c>
      <c r="AD1393" s="31">
        <f ca="1">SUMIFS(AC$2:AC1393,D$2:D1393,D1393)*IF(R1393=0,1,2)</f>
        <v>0</v>
      </c>
    </row>
    <row r="1394" spans="1:30" x14ac:dyDescent="0.35">
      <c r="A1394" s="31">
        <f>IF(ISBLANK(B1394),"",COUNTIF(B$2:B1394,B1394))-1</f>
        <v>35</v>
      </c>
      <c r="B1394" s="31">
        <v>28</v>
      </c>
      <c r="C1394" s="10">
        <f>VLOOKUP($A1394,Database!$A:$Y,7,FALSE)</f>
        <v>46194.083333333336</v>
      </c>
      <c r="D1394" s="31" t="str">
        <f>VLOOKUP(Pronostics!$B1394,Setup_MPP!$A:$G,3,FALSE)</f>
        <v>Joueur28</v>
      </c>
      <c r="E1394" s="31" t="str">
        <f>VLOOKUP(Pronostics!$B1394,Setup_MPP!$A:$G,2,FALSE)</f>
        <v>Joueur28</v>
      </c>
      <c r="F1394" s="31" t="str">
        <f>VLOOKUP($B1394,Setup_MPP!$A:$E,4,FALSE)</f>
        <v>#D5D5D5</v>
      </c>
      <c r="G1394" s="31" t="str">
        <f>VLOOKUP($B1394,Setup_MPP!$A:$E,5,FALSE)</f>
        <v>#727272</v>
      </c>
      <c r="H1394" s="31" t="str">
        <f>IFERROR(IF(AND(A1394&gt;=1,A1394&lt;=104),VLOOKUP($A1394,Location!$A:$J,6,FALSE),IF(A1394=0,"Avant l'ouverture",IF(OR(A1394=105,A1394=106),"Bonus"))),"")</f>
        <v>Tour 2</v>
      </c>
      <c r="I1394" s="31" t="str">
        <f>IF(LEFT(H1394,4)="Tour",VLOOKUP(A1394,Database!$A:$C,3,FALSE),"")</f>
        <v>E</v>
      </c>
      <c r="J1394" s="31" t="str">
        <f>VLOOKUP($A1394,Location!$A:$J,7,FALSE)</f>
        <v>Equateur</v>
      </c>
      <c r="K1394" s="31" t="str">
        <f>IFERROR(VLOOKUP(J1394,Setup_Team!$B:$C,2,FALSE), "TDB")</f>
        <v>ECU</v>
      </c>
      <c r="L1394" s="31" t="str">
        <f>VLOOKUP($A1394,Location!$A:$J,8,FALSE)</f>
        <v>Curaçao</v>
      </c>
      <c r="M1394" s="31" t="str">
        <f>IFERROR(VLOOKUP(L1394,Setup_Team!$B:$C,2,FALSE), "TDB")</f>
        <v>CUW</v>
      </c>
      <c r="N1394" s="31" t="str">
        <f>VLOOKUP($A1394,Location!$A:$J,9,FALSE)</f>
        <v>Kansas City, Missouri</v>
      </c>
      <c r="O1394" s="31" t="str">
        <f>VLOOKUP($A1394,Location!$A:$J,10,FALSE)</f>
        <v>Arrowhead Stadium</v>
      </c>
      <c r="R1394" s="31">
        <v>0</v>
      </c>
      <c r="S1394" s="25">
        <f>VLOOKUP($A1394,Database!$A:$Y,10,FALSE)</f>
        <v>41</v>
      </c>
      <c r="T1394" s="25">
        <f>VLOOKUP($A1394,Database!$A:$Y,11,FALSE)</f>
        <v>143</v>
      </c>
      <c r="U1394" s="25">
        <f>VLOOKUP($A1394,Database!$A:$Y,12,FALSE)</f>
        <v>168</v>
      </c>
      <c r="V1394" s="25" t="str">
        <f>VLOOKUP(A1394,Database!A:M,13,FALSE)</f>
        <v>À venir</v>
      </c>
      <c r="W1394" s="25" t="str">
        <f>VLOOKUP($A1394,Database!$A:$Y,20,FALSE)</f>
        <v/>
      </c>
      <c r="X1394" s="25" t="str">
        <f>VLOOKUP($A1394,Database!$A:$Y,21,FALSE)</f>
        <v/>
      </c>
      <c r="Y1394" s="25" t="str">
        <f ca="1">IF(C1394&lt;NOW(),IF(AND(P1394&gt;Q1394,W1394&gt;X1394),S1394,IF(AND(P1394=Q1394,W1394=X1394),T1394,IF(AND(P1394&lt;Q1394,W1394&lt;X1394),U1394,0))),"")</f>
        <v/>
      </c>
      <c r="Z1394" s="25">
        <f>IF(AND(P1394=W1394,Q1394=X1394),1,0)</f>
        <v>1</v>
      </c>
      <c r="AA1394" s="25" t="str">
        <f>IF(Z1394=0,"",IF(ISBLANK(VLOOKUP(A1394,Database!A:AA,22,FALSE)),"",VLOOKUP(A1394,Database!A:AA,22,FALSE)))</f>
        <v>Exact</v>
      </c>
      <c r="AB1394" s="25">
        <f ca="1">IFERROR(IF(AND(Y1394&lt;&gt;"",OR(V1394="Terminé",V1394="En cours")),VLOOKUP(AA1394,Setup_ScoreExactBonus!A:D,4,FALSE),0),0)</f>
        <v>0</v>
      </c>
      <c r="AC1394" s="31" t="str">
        <f ca="1">IF(Y1394&lt;&gt;"", Y1394 + IF(Z1394=1,AB1394, 0), "")</f>
        <v/>
      </c>
      <c r="AD1394" s="31">
        <f ca="1">SUMIFS(AC$2:AC1394,D$2:D1394,D1394)*IF(R1394=0,1,2)</f>
        <v>0</v>
      </c>
    </row>
    <row r="1395" spans="1:30" x14ac:dyDescent="0.35">
      <c r="A1395" s="31">
        <f>IF(ISBLANK(B1395),"",COUNTIF(B$2:B1395,B1395))-1</f>
        <v>35</v>
      </c>
      <c r="B1395" s="31">
        <v>29</v>
      </c>
      <c r="C1395" s="10">
        <f>VLOOKUP($A1395,Database!$A:$Y,7,FALSE)</f>
        <v>46194.083333333336</v>
      </c>
      <c r="D1395" s="31" t="str">
        <f>VLOOKUP(Pronostics!$B1395,Setup_MPP!$A:$G,3,FALSE)</f>
        <v>Joueur29</v>
      </c>
      <c r="E1395" s="31" t="str">
        <f>VLOOKUP(Pronostics!$B1395,Setup_MPP!$A:$G,2,FALSE)</f>
        <v>Joueur29</v>
      </c>
      <c r="F1395" s="31" t="str">
        <f>VLOOKUP($B1395,Setup_MPP!$A:$E,4,FALSE)</f>
        <v>#D5D5D5</v>
      </c>
      <c r="G1395" s="31" t="str">
        <f>VLOOKUP($B1395,Setup_MPP!$A:$E,5,FALSE)</f>
        <v>#727272</v>
      </c>
      <c r="H1395" s="31" t="str">
        <f>IFERROR(IF(AND(A1395&gt;=1,A1395&lt;=104),VLOOKUP($A1395,Location!$A:$J,6,FALSE),IF(A1395=0,"Avant l'ouverture",IF(OR(A1395=105,A1395=106),"Bonus"))),"")</f>
        <v>Tour 2</v>
      </c>
      <c r="I1395" s="31" t="str">
        <f>IF(LEFT(H1395,4)="Tour",VLOOKUP(A1395,Database!$A:$C,3,FALSE),"")</f>
        <v>E</v>
      </c>
      <c r="J1395" s="31" t="str">
        <f>VLOOKUP($A1395,Location!$A:$J,7,FALSE)</f>
        <v>Equateur</v>
      </c>
      <c r="K1395" s="31" t="str">
        <f>IFERROR(VLOOKUP(J1395,Setup_Team!$B:$C,2,FALSE), "TDB")</f>
        <v>ECU</v>
      </c>
      <c r="L1395" s="31" t="str">
        <f>VLOOKUP($A1395,Location!$A:$J,8,FALSE)</f>
        <v>Curaçao</v>
      </c>
      <c r="M1395" s="31" t="str">
        <f>IFERROR(VLOOKUP(L1395,Setup_Team!$B:$C,2,FALSE), "TDB")</f>
        <v>CUW</v>
      </c>
      <c r="N1395" s="31" t="str">
        <f>VLOOKUP($A1395,Location!$A:$J,9,FALSE)</f>
        <v>Kansas City, Missouri</v>
      </c>
      <c r="O1395" s="31" t="str">
        <f>VLOOKUP($A1395,Location!$A:$J,10,FALSE)</f>
        <v>Arrowhead Stadium</v>
      </c>
      <c r="R1395" s="31">
        <v>0</v>
      </c>
      <c r="S1395" s="25">
        <f>VLOOKUP($A1395,Database!$A:$Y,10,FALSE)</f>
        <v>41</v>
      </c>
      <c r="T1395" s="25">
        <f>VLOOKUP($A1395,Database!$A:$Y,11,FALSE)</f>
        <v>143</v>
      </c>
      <c r="U1395" s="25">
        <f>VLOOKUP($A1395,Database!$A:$Y,12,FALSE)</f>
        <v>168</v>
      </c>
      <c r="V1395" s="25" t="str">
        <f>VLOOKUP(A1395,Database!A:M,13,FALSE)</f>
        <v>À venir</v>
      </c>
      <c r="W1395" s="25" t="str">
        <f>VLOOKUP($A1395,Database!$A:$Y,20,FALSE)</f>
        <v/>
      </c>
      <c r="X1395" s="25" t="str">
        <f>VLOOKUP($A1395,Database!$A:$Y,21,FALSE)</f>
        <v/>
      </c>
      <c r="Y1395" s="25" t="str">
        <f ca="1">IF(C1395&lt;NOW(),IF(AND(P1395&gt;Q1395,W1395&gt;X1395),S1395,IF(AND(P1395=Q1395,W1395=X1395),T1395,IF(AND(P1395&lt;Q1395,W1395&lt;X1395),U1395,0))),"")</f>
        <v/>
      </c>
      <c r="Z1395" s="25">
        <f>IF(AND(P1395=W1395,Q1395=X1395),1,0)</f>
        <v>1</v>
      </c>
      <c r="AA1395" s="25" t="str">
        <f>IF(Z1395=0,"",IF(ISBLANK(VLOOKUP(A1395,Database!A:AA,22,FALSE)),"",VLOOKUP(A1395,Database!A:AA,22,FALSE)))</f>
        <v>Exact</v>
      </c>
      <c r="AB1395" s="25">
        <f ca="1">IFERROR(IF(AND(Y1395&lt;&gt;"",OR(V1395="Terminé",V1395="En cours")),VLOOKUP(AA1395,Setup_ScoreExactBonus!A:D,4,FALSE),0),0)</f>
        <v>0</v>
      </c>
      <c r="AC1395" s="31" t="str">
        <f ca="1">IF(Y1395&lt;&gt;"", Y1395 + IF(Z1395=1,AB1395, 0), "")</f>
        <v/>
      </c>
      <c r="AD1395" s="31">
        <f ca="1">SUMIFS(AC$2:AC1395,D$2:D1395,D1395)*IF(R1395=0,1,2)</f>
        <v>0</v>
      </c>
    </row>
    <row r="1396" spans="1:30" x14ac:dyDescent="0.35">
      <c r="A1396" s="31">
        <f>IF(ISBLANK(B1396),"",COUNTIF(B$2:B1396,B1396))-1</f>
        <v>35</v>
      </c>
      <c r="B1396" s="31">
        <v>30</v>
      </c>
      <c r="C1396" s="10">
        <f>VLOOKUP($A1396,Database!$A:$Y,7,FALSE)</f>
        <v>46194.083333333336</v>
      </c>
      <c r="D1396" s="31" t="str">
        <f>VLOOKUP(Pronostics!$B1396,Setup_MPP!$A:$G,3,FALSE)</f>
        <v>Joueur30</v>
      </c>
      <c r="E1396" s="31" t="str">
        <f>VLOOKUP(Pronostics!$B1396,Setup_MPP!$A:$G,2,FALSE)</f>
        <v>Joueur30</v>
      </c>
      <c r="F1396" s="31" t="str">
        <f>VLOOKUP($B1396,Setup_MPP!$A:$E,4,FALSE)</f>
        <v>#D5D5D5</v>
      </c>
      <c r="G1396" s="31" t="str">
        <f>VLOOKUP($B1396,Setup_MPP!$A:$E,5,FALSE)</f>
        <v>#727272</v>
      </c>
      <c r="H1396" s="31" t="str">
        <f>IFERROR(IF(AND(A1396&gt;=1,A1396&lt;=104),VLOOKUP($A1396,Location!$A:$J,6,FALSE),IF(A1396=0,"Avant l'ouverture",IF(OR(A1396=105,A1396=106),"Bonus"))),"")</f>
        <v>Tour 2</v>
      </c>
      <c r="I1396" s="31" t="str">
        <f>IF(LEFT(H1396,4)="Tour",VLOOKUP(A1396,Database!$A:$C,3,FALSE),"")</f>
        <v>E</v>
      </c>
      <c r="J1396" s="31" t="str">
        <f>VLOOKUP($A1396,Location!$A:$J,7,FALSE)</f>
        <v>Equateur</v>
      </c>
      <c r="K1396" s="31" t="str">
        <f>IFERROR(VLOOKUP(J1396,Setup_Team!$B:$C,2,FALSE), "TDB")</f>
        <v>ECU</v>
      </c>
      <c r="L1396" s="31" t="str">
        <f>VLOOKUP($A1396,Location!$A:$J,8,FALSE)</f>
        <v>Curaçao</v>
      </c>
      <c r="M1396" s="31" t="str">
        <f>IFERROR(VLOOKUP(L1396,Setup_Team!$B:$C,2,FALSE), "TDB")</f>
        <v>CUW</v>
      </c>
      <c r="N1396" s="31" t="str">
        <f>VLOOKUP($A1396,Location!$A:$J,9,FALSE)</f>
        <v>Kansas City, Missouri</v>
      </c>
      <c r="O1396" s="31" t="str">
        <f>VLOOKUP($A1396,Location!$A:$J,10,FALSE)</f>
        <v>Arrowhead Stadium</v>
      </c>
      <c r="R1396" s="31">
        <v>0</v>
      </c>
      <c r="S1396" s="25">
        <f>VLOOKUP($A1396,Database!$A:$Y,10,FALSE)</f>
        <v>41</v>
      </c>
      <c r="T1396" s="25">
        <f>VLOOKUP($A1396,Database!$A:$Y,11,FALSE)</f>
        <v>143</v>
      </c>
      <c r="U1396" s="25">
        <f>VLOOKUP($A1396,Database!$A:$Y,12,FALSE)</f>
        <v>168</v>
      </c>
      <c r="V1396" s="25" t="str">
        <f>VLOOKUP(A1396,Database!A:M,13,FALSE)</f>
        <v>À venir</v>
      </c>
      <c r="W1396" s="25" t="str">
        <f>VLOOKUP($A1396,Database!$A:$Y,20,FALSE)</f>
        <v/>
      </c>
      <c r="X1396" s="25" t="str">
        <f>VLOOKUP($A1396,Database!$A:$Y,21,FALSE)</f>
        <v/>
      </c>
      <c r="Y1396" s="25" t="str">
        <f ca="1">IF(C1396&lt;NOW(),IF(AND(P1396&gt;Q1396,W1396&gt;X1396),S1396,IF(AND(P1396=Q1396,W1396=X1396),T1396,IF(AND(P1396&lt;Q1396,W1396&lt;X1396),U1396,0))),"")</f>
        <v/>
      </c>
      <c r="Z1396" s="25">
        <f>IF(AND(P1396=W1396,Q1396=X1396),1,0)</f>
        <v>1</v>
      </c>
      <c r="AA1396" s="25" t="str">
        <f>IF(Z1396=0,"",IF(ISBLANK(VLOOKUP(A1396,Database!A:AA,22,FALSE)),"",VLOOKUP(A1396,Database!A:AA,22,FALSE)))</f>
        <v>Exact</v>
      </c>
      <c r="AB1396" s="25">
        <f ca="1">IFERROR(IF(AND(Y1396&lt;&gt;"",OR(V1396="Terminé",V1396="En cours")),VLOOKUP(AA1396,Setup_ScoreExactBonus!A:D,4,FALSE),0),0)</f>
        <v>0</v>
      </c>
      <c r="AC1396" s="31" t="str">
        <f ca="1">IF(Y1396&lt;&gt;"", Y1396 + IF(Z1396=1,AB1396, 0), "")</f>
        <v/>
      </c>
      <c r="AD1396" s="31">
        <f ca="1">SUMIFS(AC$2:AC1396,D$2:D1396,D1396)*IF(R1396=0,1,2)</f>
        <v>0</v>
      </c>
    </row>
    <row r="1397" spans="1:30" x14ac:dyDescent="0.35">
      <c r="A1397" s="31">
        <f>IF(ISBLANK(B1397),"",COUNTIF(B$2:B1397,B1397))-1</f>
        <v>35</v>
      </c>
      <c r="B1397" s="31">
        <v>31</v>
      </c>
      <c r="C1397" s="10">
        <f>VLOOKUP($A1397,Database!$A:$Y,7,FALSE)</f>
        <v>46194.083333333336</v>
      </c>
      <c r="D1397" s="31" t="str">
        <f>VLOOKUP(Pronostics!$B1397,Setup_MPP!$A:$G,3,FALSE)</f>
        <v>Joueur31</v>
      </c>
      <c r="E1397" s="31" t="str">
        <f>VLOOKUP(Pronostics!$B1397,Setup_MPP!$A:$G,2,FALSE)</f>
        <v>Joueur31</v>
      </c>
      <c r="F1397" s="31" t="str">
        <f>VLOOKUP($B1397,Setup_MPP!$A:$E,4,FALSE)</f>
        <v>#D5D5D5</v>
      </c>
      <c r="G1397" s="31" t="str">
        <f>VLOOKUP($B1397,Setup_MPP!$A:$E,5,FALSE)</f>
        <v>#727272</v>
      </c>
      <c r="H1397" s="31" t="str">
        <f>IFERROR(IF(AND(A1397&gt;=1,A1397&lt;=104),VLOOKUP($A1397,Location!$A:$J,6,FALSE),IF(A1397=0,"Avant l'ouverture",IF(OR(A1397=105,A1397=106),"Bonus"))),"")</f>
        <v>Tour 2</v>
      </c>
      <c r="I1397" s="31" t="str">
        <f>IF(LEFT(H1397,4)="Tour",VLOOKUP(A1397,Database!$A:$C,3,FALSE),"")</f>
        <v>E</v>
      </c>
      <c r="J1397" s="31" t="str">
        <f>VLOOKUP($A1397,Location!$A:$J,7,FALSE)</f>
        <v>Equateur</v>
      </c>
      <c r="K1397" s="31" t="str">
        <f>IFERROR(VLOOKUP(J1397,Setup_Team!$B:$C,2,FALSE), "TDB")</f>
        <v>ECU</v>
      </c>
      <c r="L1397" s="31" t="str">
        <f>VLOOKUP($A1397,Location!$A:$J,8,FALSE)</f>
        <v>Curaçao</v>
      </c>
      <c r="M1397" s="31" t="str">
        <f>IFERROR(VLOOKUP(L1397,Setup_Team!$B:$C,2,FALSE), "TDB")</f>
        <v>CUW</v>
      </c>
      <c r="N1397" s="31" t="str">
        <f>VLOOKUP($A1397,Location!$A:$J,9,FALSE)</f>
        <v>Kansas City, Missouri</v>
      </c>
      <c r="O1397" s="31" t="str">
        <f>VLOOKUP($A1397,Location!$A:$J,10,FALSE)</f>
        <v>Arrowhead Stadium</v>
      </c>
      <c r="R1397" s="31">
        <v>0</v>
      </c>
      <c r="S1397" s="25">
        <f>VLOOKUP($A1397,Database!$A:$Y,10,FALSE)</f>
        <v>41</v>
      </c>
      <c r="T1397" s="25">
        <f>VLOOKUP($A1397,Database!$A:$Y,11,FALSE)</f>
        <v>143</v>
      </c>
      <c r="U1397" s="25">
        <f>VLOOKUP($A1397,Database!$A:$Y,12,FALSE)</f>
        <v>168</v>
      </c>
      <c r="V1397" s="25" t="str">
        <f>VLOOKUP(A1397,Database!A:M,13,FALSE)</f>
        <v>À venir</v>
      </c>
      <c r="W1397" s="25" t="str">
        <f>VLOOKUP($A1397,Database!$A:$Y,20,FALSE)</f>
        <v/>
      </c>
      <c r="X1397" s="25" t="str">
        <f>VLOOKUP($A1397,Database!$A:$Y,21,FALSE)</f>
        <v/>
      </c>
      <c r="Y1397" s="25" t="str">
        <f ca="1">IF(C1397&lt;NOW(),IF(AND(P1397&gt;Q1397,W1397&gt;X1397),S1397,IF(AND(P1397=Q1397,W1397=X1397),T1397,IF(AND(P1397&lt;Q1397,W1397&lt;X1397),U1397,0))),"")</f>
        <v/>
      </c>
      <c r="Z1397" s="25">
        <f>IF(AND(P1397=W1397,Q1397=X1397),1,0)</f>
        <v>1</v>
      </c>
      <c r="AA1397" s="25" t="str">
        <f>IF(Z1397=0,"",IF(ISBLANK(VLOOKUP(A1397,Database!A:AA,22,FALSE)),"",VLOOKUP(A1397,Database!A:AA,22,FALSE)))</f>
        <v>Exact</v>
      </c>
      <c r="AB1397" s="25">
        <f ca="1">IFERROR(IF(AND(Y1397&lt;&gt;"",OR(V1397="Terminé",V1397="En cours")),VLOOKUP(AA1397,Setup_ScoreExactBonus!A:D,4,FALSE),0),0)</f>
        <v>0</v>
      </c>
      <c r="AC1397" s="31" t="str">
        <f ca="1">IF(Y1397&lt;&gt;"", Y1397 + IF(Z1397=1,AB1397, 0), "")</f>
        <v/>
      </c>
      <c r="AD1397" s="31">
        <f ca="1">SUMIFS(AC$2:AC1397,D$2:D1397,D1397)*IF(R1397=0,1,2)</f>
        <v>0</v>
      </c>
    </row>
    <row r="1398" spans="1:30" x14ac:dyDescent="0.35">
      <c r="A1398" s="31">
        <f>IF(ISBLANK(B1398),"",COUNTIF(B$2:B1398,B1398))-1</f>
        <v>35</v>
      </c>
      <c r="B1398" s="31">
        <v>32</v>
      </c>
      <c r="C1398" s="10">
        <f>VLOOKUP($A1398,Database!$A:$Y,7,FALSE)</f>
        <v>46194.083333333336</v>
      </c>
      <c r="D1398" s="31" t="str">
        <f>VLOOKUP(Pronostics!$B1398,Setup_MPP!$A:$G,3,FALSE)</f>
        <v>Joueur32</v>
      </c>
      <c r="E1398" s="31" t="str">
        <f>VLOOKUP(Pronostics!$B1398,Setup_MPP!$A:$G,2,FALSE)</f>
        <v>Joueur32</v>
      </c>
      <c r="F1398" s="31" t="str">
        <f>VLOOKUP($B1398,Setup_MPP!$A:$E,4,FALSE)</f>
        <v>#D5D5D5</v>
      </c>
      <c r="G1398" s="31" t="str">
        <f>VLOOKUP($B1398,Setup_MPP!$A:$E,5,FALSE)</f>
        <v>#727272</v>
      </c>
      <c r="H1398" s="31" t="str">
        <f>IFERROR(IF(AND(A1398&gt;=1,A1398&lt;=104),VLOOKUP($A1398,Location!$A:$J,6,FALSE),IF(A1398=0,"Avant l'ouverture",IF(OR(A1398=105,A1398=106),"Bonus"))),"")</f>
        <v>Tour 2</v>
      </c>
      <c r="I1398" s="31" t="str">
        <f>IF(LEFT(H1398,4)="Tour",VLOOKUP(A1398,Database!$A:$C,3,FALSE),"")</f>
        <v>E</v>
      </c>
      <c r="J1398" s="31" t="str">
        <f>VLOOKUP($A1398,Location!$A:$J,7,FALSE)</f>
        <v>Equateur</v>
      </c>
      <c r="K1398" s="31" t="str">
        <f>IFERROR(VLOOKUP(J1398,Setup_Team!$B:$C,2,FALSE), "TDB")</f>
        <v>ECU</v>
      </c>
      <c r="L1398" s="31" t="str">
        <f>VLOOKUP($A1398,Location!$A:$J,8,FALSE)</f>
        <v>Curaçao</v>
      </c>
      <c r="M1398" s="31" t="str">
        <f>IFERROR(VLOOKUP(L1398,Setup_Team!$B:$C,2,FALSE), "TDB")</f>
        <v>CUW</v>
      </c>
      <c r="N1398" s="31" t="str">
        <f>VLOOKUP($A1398,Location!$A:$J,9,FALSE)</f>
        <v>Kansas City, Missouri</v>
      </c>
      <c r="O1398" s="31" t="str">
        <f>VLOOKUP($A1398,Location!$A:$J,10,FALSE)</f>
        <v>Arrowhead Stadium</v>
      </c>
      <c r="R1398" s="31">
        <v>0</v>
      </c>
      <c r="S1398" s="25">
        <f>VLOOKUP($A1398,Database!$A:$Y,10,FALSE)</f>
        <v>41</v>
      </c>
      <c r="T1398" s="25">
        <f>VLOOKUP($A1398,Database!$A:$Y,11,FALSE)</f>
        <v>143</v>
      </c>
      <c r="U1398" s="25">
        <f>VLOOKUP($A1398,Database!$A:$Y,12,FALSE)</f>
        <v>168</v>
      </c>
      <c r="V1398" s="25" t="str">
        <f>VLOOKUP(A1398,Database!A:M,13,FALSE)</f>
        <v>À venir</v>
      </c>
      <c r="W1398" s="25" t="str">
        <f>VLOOKUP($A1398,Database!$A:$Y,20,FALSE)</f>
        <v/>
      </c>
      <c r="X1398" s="25" t="str">
        <f>VLOOKUP($A1398,Database!$A:$Y,21,FALSE)</f>
        <v/>
      </c>
      <c r="Y1398" s="25" t="str">
        <f ca="1">IF(C1398&lt;NOW(),IF(AND(P1398&gt;Q1398,W1398&gt;X1398),S1398,IF(AND(P1398=Q1398,W1398=X1398),T1398,IF(AND(P1398&lt;Q1398,W1398&lt;X1398),U1398,0))),"")</f>
        <v/>
      </c>
      <c r="Z1398" s="25">
        <f>IF(AND(P1398=W1398,Q1398=X1398),1,0)</f>
        <v>1</v>
      </c>
      <c r="AA1398" s="25" t="str">
        <f>IF(Z1398=0,"",IF(ISBLANK(VLOOKUP(A1398,Database!A:AA,22,FALSE)),"",VLOOKUP(A1398,Database!A:AA,22,FALSE)))</f>
        <v>Exact</v>
      </c>
      <c r="AB1398" s="25">
        <f ca="1">IFERROR(IF(AND(Y1398&lt;&gt;"",OR(V1398="Terminé",V1398="En cours")),VLOOKUP(AA1398,Setup_ScoreExactBonus!A:D,4,FALSE),0),0)</f>
        <v>0</v>
      </c>
      <c r="AC1398" s="31" t="str">
        <f ca="1">IF(Y1398&lt;&gt;"", Y1398 + IF(Z1398=1,AB1398, 0), "")</f>
        <v/>
      </c>
      <c r="AD1398" s="31">
        <f ca="1">SUMIFS(AC$2:AC1398,D$2:D1398,D1398)*IF(R1398=0,1,2)</f>
        <v>0</v>
      </c>
    </row>
    <row r="1399" spans="1:30" x14ac:dyDescent="0.35">
      <c r="A1399" s="31">
        <f>IF(ISBLANK(B1399),"",COUNTIF(B$2:B1399,B1399))-1</f>
        <v>35</v>
      </c>
      <c r="B1399" s="31">
        <v>33</v>
      </c>
      <c r="C1399" s="10">
        <f>VLOOKUP($A1399,Database!$A:$Y,7,FALSE)</f>
        <v>46194.083333333336</v>
      </c>
      <c r="D1399" s="31" t="str">
        <f>VLOOKUP(Pronostics!$B1399,Setup_MPP!$A:$G,3,FALSE)</f>
        <v>Joueur33</v>
      </c>
      <c r="E1399" s="31" t="str">
        <f>VLOOKUP(Pronostics!$B1399,Setup_MPP!$A:$G,2,FALSE)</f>
        <v>Joueur33</v>
      </c>
      <c r="F1399" s="31" t="str">
        <f>VLOOKUP($B1399,Setup_MPP!$A:$E,4,FALSE)</f>
        <v>#D5D5D5</v>
      </c>
      <c r="G1399" s="31" t="str">
        <f>VLOOKUP($B1399,Setup_MPP!$A:$E,5,FALSE)</f>
        <v>#727272</v>
      </c>
      <c r="H1399" s="31" t="str">
        <f>IFERROR(IF(AND(A1399&gt;=1,A1399&lt;=104),VLOOKUP($A1399,Location!$A:$J,6,FALSE),IF(A1399=0,"Avant l'ouverture",IF(OR(A1399=105,A1399=106),"Bonus"))),"")</f>
        <v>Tour 2</v>
      </c>
      <c r="I1399" s="31" t="str">
        <f>IF(LEFT(H1399,4)="Tour",VLOOKUP(A1399,Database!$A:$C,3,FALSE),"")</f>
        <v>E</v>
      </c>
      <c r="J1399" s="31" t="str">
        <f>VLOOKUP($A1399,Location!$A:$J,7,FALSE)</f>
        <v>Equateur</v>
      </c>
      <c r="K1399" s="31" t="str">
        <f>IFERROR(VLOOKUP(J1399,Setup_Team!$B:$C,2,FALSE), "TDB")</f>
        <v>ECU</v>
      </c>
      <c r="L1399" s="31" t="str">
        <f>VLOOKUP($A1399,Location!$A:$J,8,FALSE)</f>
        <v>Curaçao</v>
      </c>
      <c r="M1399" s="31" t="str">
        <f>IFERROR(VLOOKUP(L1399,Setup_Team!$B:$C,2,FALSE), "TDB")</f>
        <v>CUW</v>
      </c>
      <c r="N1399" s="31" t="str">
        <f>VLOOKUP($A1399,Location!$A:$J,9,FALSE)</f>
        <v>Kansas City, Missouri</v>
      </c>
      <c r="O1399" s="31" t="str">
        <f>VLOOKUP($A1399,Location!$A:$J,10,FALSE)</f>
        <v>Arrowhead Stadium</v>
      </c>
      <c r="R1399" s="31">
        <v>0</v>
      </c>
      <c r="S1399" s="25">
        <f>VLOOKUP($A1399,Database!$A:$Y,10,FALSE)</f>
        <v>41</v>
      </c>
      <c r="T1399" s="25">
        <f>VLOOKUP($A1399,Database!$A:$Y,11,FALSE)</f>
        <v>143</v>
      </c>
      <c r="U1399" s="25">
        <f>VLOOKUP($A1399,Database!$A:$Y,12,FALSE)</f>
        <v>168</v>
      </c>
      <c r="V1399" s="25" t="str">
        <f>VLOOKUP(A1399,Database!A:M,13,FALSE)</f>
        <v>À venir</v>
      </c>
      <c r="W1399" s="25" t="str">
        <f>VLOOKUP($A1399,Database!$A:$Y,20,FALSE)</f>
        <v/>
      </c>
      <c r="X1399" s="25" t="str">
        <f>VLOOKUP($A1399,Database!$A:$Y,21,FALSE)</f>
        <v/>
      </c>
      <c r="Y1399" s="25" t="str">
        <f ca="1">IF(C1399&lt;NOW(),IF(AND(P1399&gt;Q1399,W1399&gt;X1399),S1399,IF(AND(P1399=Q1399,W1399=X1399),T1399,IF(AND(P1399&lt;Q1399,W1399&lt;X1399),U1399,0))),"")</f>
        <v/>
      </c>
      <c r="Z1399" s="25">
        <f>IF(AND(P1399=W1399,Q1399=X1399),1,0)</f>
        <v>1</v>
      </c>
      <c r="AA1399" s="25" t="str">
        <f>IF(Z1399=0,"",IF(ISBLANK(VLOOKUP(A1399,Database!A:AA,22,FALSE)),"",VLOOKUP(A1399,Database!A:AA,22,FALSE)))</f>
        <v>Exact</v>
      </c>
      <c r="AB1399" s="25">
        <f ca="1">IFERROR(IF(AND(Y1399&lt;&gt;"",OR(V1399="Terminé",V1399="En cours")),VLOOKUP(AA1399,Setup_ScoreExactBonus!A:D,4,FALSE),0),0)</f>
        <v>0</v>
      </c>
      <c r="AC1399" s="31" t="str">
        <f ca="1">IF(Y1399&lt;&gt;"", Y1399 + IF(Z1399=1,AB1399, 0), "")</f>
        <v/>
      </c>
      <c r="AD1399" s="31">
        <f ca="1">SUMIFS(AC$2:AC1399,D$2:D1399,D1399)*IF(R1399=0,1,2)</f>
        <v>0</v>
      </c>
    </row>
    <row r="1400" spans="1:30" x14ac:dyDescent="0.35">
      <c r="A1400" s="31">
        <f>IF(ISBLANK(B1400),"",COUNTIF(B$2:B1400,B1400))-1</f>
        <v>35</v>
      </c>
      <c r="B1400" s="31">
        <v>34</v>
      </c>
      <c r="C1400" s="10">
        <f>VLOOKUP($A1400,Database!$A:$Y,7,FALSE)</f>
        <v>46194.083333333336</v>
      </c>
      <c r="D1400" s="31" t="str">
        <f>VLOOKUP(Pronostics!$B1400,Setup_MPP!$A:$G,3,FALSE)</f>
        <v>Joueur34</v>
      </c>
      <c r="E1400" s="31" t="str">
        <f>VLOOKUP(Pronostics!$B1400,Setup_MPP!$A:$G,2,FALSE)</f>
        <v>Joueur34</v>
      </c>
      <c r="F1400" s="31" t="str">
        <f>VLOOKUP($B1400,Setup_MPP!$A:$E,4,FALSE)</f>
        <v>#D5D5D5</v>
      </c>
      <c r="G1400" s="31" t="str">
        <f>VLOOKUP($B1400,Setup_MPP!$A:$E,5,FALSE)</f>
        <v>#727272</v>
      </c>
      <c r="H1400" s="31" t="str">
        <f>IFERROR(IF(AND(A1400&gt;=1,A1400&lt;=104),VLOOKUP($A1400,Location!$A:$J,6,FALSE),IF(A1400=0,"Avant l'ouverture",IF(OR(A1400=105,A1400=106),"Bonus"))),"")</f>
        <v>Tour 2</v>
      </c>
      <c r="I1400" s="31" t="str">
        <f>IF(LEFT(H1400,4)="Tour",VLOOKUP(A1400,Database!$A:$C,3,FALSE),"")</f>
        <v>E</v>
      </c>
      <c r="J1400" s="31" t="str">
        <f>VLOOKUP($A1400,Location!$A:$J,7,FALSE)</f>
        <v>Equateur</v>
      </c>
      <c r="K1400" s="31" t="str">
        <f>IFERROR(VLOOKUP(J1400,Setup_Team!$B:$C,2,FALSE), "TDB")</f>
        <v>ECU</v>
      </c>
      <c r="L1400" s="31" t="str">
        <f>VLOOKUP($A1400,Location!$A:$J,8,FALSE)</f>
        <v>Curaçao</v>
      </c>
      <c r="M1400" s="31" t="str">
        <f>IFERROR(VLOOKUP(L1400,Setup_Team!$B:$C,2,FALSE), "TDB")</f>
        <v>CUW</v>
      </c>
      <c r="N1400" s="31" t="str">
        <f>VLOOKUP($A1400,Location!$A:$J,9,FALSE)</f>
        <v>Kansas City, Missouri</v>
      </c>
      <c r="O1400" s="31" t="str">
        <f>VLOOKUP($A1400,Location!$A:$J,10,FALSE)</f>
        <v>Arrowhead Stadium</v>
      </c>
      <c r="R1400" s="31">
        <v>0</v>
      </c>
      <c r="S1400" s="25">
        <f>VLOOKUP($A1400,Database!$A:$Y,10,FALSE)</f>
        <v>41</v>
      </c>
      <c r="T1400" s="25">
        <f>VLOOKUP($A1400,Database!$A:$Y,11,FALSE)</f>
        <v>143</v>
      </c>
      <c r="U1400" s="25">
        <f>VLOOKUP($A1400,Database!$A:$Y,12,FALSE)</f>
        <v>168</v>
      </c>
      <c r="V1400" s="25" t="str">
        <f>VLOOKUP(A1400,Database!A:M,13,FALSE)</f>
        <v>À venir</v>
      </c>
      <c r="W1400" s="25" t="str">
        <f>VLOOKUP($A1400,Database!$A:$Y,20,FALSE)</f>
        <v/>
      </c>
      <c r="X1400" s="25" t="str">
        <f>VLOOKUP($A1400,Database!$A:$Y,21,FALSE)</f>
        <v/>
      </c>
      <c r="Y1400" s="25" t="str">
        <f ca="1">IF(C1400&lt;NOW(),IF(AND(P1400&gt;Q1400,W1400&gt;X1400),S1400,IF(AND(P1400=Q1400,W1400=X1400),T1400,IF(AND(P1400&lt;Q1400,W1400&lt;X1400),U1400,0))),"")</f>
        <v/>
      </c>
      <c r="Z1400" s="25">
        <f>IF(AND(P1400=W1400,Q1400=X1400),1,0)</f>
        <v>1</v>
      </c>
      <c r="AA1400" s="25" t="str">
        <f>IF(Z1400=0,"",IF(ISBLANK(VLOOKUP(A1400,Database!A:AA,22,FALSE)),"",VLOOKUP(A1400,Database!A:AA,22,FALSE)))</f>
        <v>Exact</v>
      </c>
      <c r="AB1400" s="25">
        <f ca="1">IFERROR(IF(AND(Y1400&lt;&gt;"",OR(V1400="Terminé",V1400="En cours")),VLOOKUP(AA1400,Setup_ScoreExactBonus!A:D,4,FALSE),0),0)</f>
        <v>0</v>
      </c>
      <c r="AC1400" s="31" t="str">
        <f ca="1">IF(Y1400&lt;&gt;"", Y1400 + IF(Z1400=1,AB1400, 0), "")</f>
        <v/>
      </c>
      <c r="AD1400" s="31">
        <f ca="1">SUMIFS(AC$2:AC1400,D$2:D1400,D1400)*IF(R1400=0,1,2)</f>
        <v>0</v>
      </c>
    </row>
    <row r="1401" spans="1:30" x14ac:dyDescent="0.35">
      <c r="A1401" s="31">
        <f>IF(ISBLANK(B1401),"",COUNTIF(B$2:B1401,B1401))-1</f>
        <v>35</v>
      </c>
      <c r="B1401" s="31">
        <v>35</v>
      </c>
      <c r="C1401" s="10">
        <f>VLOOKUP($A1401,Database!$A:$Y,7,FALSE)</f>
        <v>46194.083333333336</v>
      </c>
      <c r="D1401" s="31" t="str">
        <f>VLOOKUP(Pronostics!$B1401,Setup_MPP!$A:$G,3,FALSE)</f>
        <v>Joueur35</v>
      </c>
      <c r="E1401" s="31" t="str">
        <f>VLOOKUP(Pronostics!$B1401,Setup_MPP!$A:$G,2,FALSE)</f>
        <v>Joueur35</v>
      </c>
      <c r="F1401" s="31" t="str">
        <f>VLOOKUP($B1401,Setup_MPP!$A:$E,4,FALSE)</f>
        <v>#D5D5D5</v>
      </c>
      <c r="G1401" s="31" t="str">
        <f>VLOOKUP($B1401,Setup_MPP!$A:$E,5,FALSE)</f>
        <v>#727272</v>
      </c>
      <c r="H1401" s="31" t="str">
        <f>IFERROR(IF(AND(A1401&gt;=1,A1401&lt;=104),VLOOKUP($A1401,Location!$A:$J,6,FALSE),IF(A1401=0,"Avant l'ouverture",IF(OR(A1401=105,A1401=106),"Bonus"))),"")</f>
        <v>Tour 2</v>
      </c>
      <c r="I1401" s="31" t="str">
        <f>IF(LEFT(H1401,4)="Tour",VLOOKUP(A1401,Database!$A:$C,3,FALSE),"")</f>
        <v>E</v>
      </c>
      <c r="J1401" s="31" t="str">
        <f>VLOOKUP($A1401,Location!$A:$J,7,FALSE)</f>
        <v>Equateur</v>
      </c>
      <c r="K1401" s="31" t="str">
        <f>IFERROR(VLOOKUP(J1401,Setup_Team!$B:$C,2,FALSE), "TDB")</f>
        <v>ECU</v>
      </c>
      <c r="L1401" s="31" t="str">
        <f>VLOOKUP($A1401,Location!$A:$J,8,FALSE)</f>
        <v>Curaçao</v>
      </c>
      <c r="M1401" s="31" t="str">
        <f>IFERROR(VLOOKUP(L1401,Setup_Team!$B:$C,2,FALSE), "TDB")</f>
        <v>CUW</v>
      </c>
      <c r="N1401" s="31" t="str">
        <f>VLOOKUP($A1401,Location!$A:$J,9,FALSE)</f>
        <v>Kansas City, Missouri</v>
      </c>
      <c r="O1401" s="31" t="str">
        <f>VLOOKUP($A1401,Location!$A:$J,10,FALSE)</f>
        <v>Arrowhead Stadium</v>
      </c>
      <c r="R1401" s="31">
        <v>0</v>
      </c>
      <c r="S1401" s="25">
        <f>VLOOKUP($A1401,Database!$A:$Y,10,FALSE)</f>
        <v>41</v>
      </c>
      <c r="T1401" s="25">
        <f>VLOOKUP($A1401,Database!$A:$Y,11,FALSE)</f>
        <v>143</v>
      </c>
      <c r="U1401" s="25">
        <f>VLOOKUP($A1401,Database!$A:$Y,12,FALSE)</f>
        <v>168</v>
      </c>
      <c r="V1401" s="25" t="str">
        <f>VLOOKUP(A1401,Database!A:M,13,FALSE)</f>
        <v>À venir</v>
      </c>
      <c r="W1401" s="25" t="str">
        <f>VLOOKUP($A1401,Database!$A:$Y,20,FALSE)</f>
        <v/>
      </c>
      <c r="X1401" s="25" t="str">
        <f>VLOOKUP($A1401,Database!$A:$Y,21,FALSE)</f>
        <v/>
      </c>
      <c r="Y1401" s="25" t="str">
        <f ca="1">IF(C1401&lt;NOW(),IF(AND(P1401&gt;Q1401,W1401&gt;X1401),S1401,IF(AND(P1401=Q1401,W1401=X1401),T1401,IF(AND(P1401&lt;Q1401,W1401&lt;X1401),U1401,0))),"")</f>
        <v/>
      </c>
      <c r="Z1401" s="25">
        <f>IF(AND(P1401=W1401,Q1401=X1401),1,0)</f>
        <v>1</v>
      </c>
      <c r="AA1401" s="25" t="str">
        <f>IF(Z1401=0,"",IF(ISBLANK(VLOOKUP(A1401,Database!A:AA,22,FALSE)),"",VLOOKUP(A1401,Database!A:AA,22,FALSE)))</f>
        <v>Exact</v>
      </c>
      <c r="AB1401" s="25">
        <f ca="1">IFERROR(IF(AND(Y1401&lt;&gt;"",OR(V1401="Terminé",V1401="En cours")),VLOOKUP(AA1401,Setup_ScoreExactBonus!A:D,4,FALSE),0),0)</f>
        <v>0</v>
      </c>
      <c r="AC1401" s="31" t="str">
        <f ca="1">IF(Y1401&lt;&gt;"", Y1401 + IF(Z1401=1,AB1401, 0), "")</f>
        <v/>
      </c>
      <c r="AD1401" s="31">
        <f ca="1">SUMIFS(AC$2:AC1401,D$2:D1401,D1401)*IF(R1401=0,1,2)</f>
        <v>0</v>
      </c>
    </row>
    <row r="1402" spans="1:30" x14ac:dyDescent="0.35">
      <c r="A1402" s="31">
        <f>IF(ISBLANK(B1402),"",COUNTIF(B$2:B1402,B1402))-1</f>
        <v>35</v>
      </c>
      <c r="B1402" s="31">
        <v>36</v>
      </c>
      <c r="C1402" s="10">
        <f>VLOOKUP($A1402,Database!$A:$Y,7,FALSE)</f>
        <v>46194.083333333336</v>
      </c>
      <c r="D1402" s="31" t="str">
        <f>VLOOKUP(Pronostics!$B1402,Setup_MPP!$A:$G,3,FALSE)</f>
        <v>Joueur36</v>
      </c>
      <c r="E1402" s="31" t="str">
        <f>VLOOKUP(Pronostics!$B1402,Setup_MPP!$A:$G,2,FALSE)</f>
        <v>Joueur36</v>
      </c>
      <c r="F1402" s="31" t="str">
        <f>VLOOKUP($B1402,Setup_MPP!$A:$E,4,FALSE)</f>
        <v>#D5D5D5</v>
      </c>
      <c r="G1402" s="31" t="str">
        <f>VLOOKUP($B1402,Setup_MPP!$A:$E,5,FALSE)</f>
        <v>#727272</v>
      </c>
      <c r="H1402" s="31" t="str">
        <f>IFERROR(IF(AND(A1402&gt;=1,A1402&lt;=104),VLOOKUP($A1402,Location!$A:$J,6,FALSE),IF(A1402=0,"Avant l'ouverture",IF(OR(A1402=105,A1402=106),"Bonus"))),"")</f>
        <v>Tour 2</v>
      </c>
      <c r="I1402" s="31" t="str">
        <f>IF(LEFT(H1402,4)="Tour",VLOOKUP(A1402,Database!$A:$C,3,FALSE),"")</f>
        <v>E</v>
      </c>
      <c r="J1402" s="31" t="str">
        <f>VLOOKUP($A1402,Location!$A:$J,7,FALSE)</f>
        <v>Equateur</v>
      </c>
      <c r="K1402" s="31" t="str">
        <f>IFERROR(VLOOKUP(J1402,Setup_Team!$B:$C,2,FALSE), "TDB")</f>
        <v>ECU</v>
      </c>
      <c r="L1402" s="31" t="str">
        <f>VLOOKUP($A1402,Location!$A:$J,8,FALSE)</f>
        <v>Curaçao</v>
      </c>
      <c r="M1402" s="31" t="str">
        <f>IFERROR(VLOOKUP(L1402,Setup_Team!$B:$C,2,FALSE), "TDB")</f>
        <v>CUW</v>
      </c>
      <c r="N1402" s="31" t="str">
        <f>VLOOKUP($A1402,Location!$A:$J,9,FALSE)</f>
        <v>Kansas City, Missouri</v>
      </c>
      <c r="O1402" s="31" t="str">
        <f>VLOOKUP($A1402,Location!$A:$J,10,FALSE)</f>
        <v>Arrowhead Stadium</v>
      </c>
      <c r="R1402" s="31">
        <v>0</v>
      </c>
      <c r="S1402" s="25">
        <f>VLOOKUP($A1402,Database!$A:$Y,10,FALSE)</f>
        <v>41</v>
      </c>
      <c r="T1402" s="25">
        <f>VLOOKUP($A1402,Database!$A:$Y,11,FALSE)</f>
        <v>143</v>
      </c>
      <c r="U1402" s="25">
        <f>VLOOKUP($A1402,Database!$A:$Y,12,FALSE)</f>
        <v>168</v>
      </c>
      <c r="V1402" s="25" t="str">
        <f>VLOOKUP(A1402,Database!A:M,13,FALSE)</f>
        <v>À venir</v>
      </c>
      <c r="W1402" s="25" t="str">
        <f>VLOOKUP($A1402,Database!$A:$Y,20,FALSE)</f>
        <v/>
      </c>
      <c r="X1402" s="25" t="str">
        <f>VLOOKUP($A1402,Database!$A:$Y,21,FALSE)</f>
        <v/>
      </c>
      <c r="Y1402" s="25" t="str">
        <f ca="1">IF(C1402&lt;NOW(),IF(AND(P1402&gt;Q1402,W1402&gt;X1402),S1402,IF(AND(P1402=Q1402,W1402=X1402),T1402,IF(AND(P1402&lt;Q1402,W1402&lt;X1402),U1402,0))),"")</f>
        <v/>
      </c>
      <c r="Z1402" s="25">
        <f>IF(AND(P1402=W1402,Q1402=X1402),1,0)</f>
        <v>1</v>
      </c>
      <c r="AA1402" s="25" t="str">
        <f>IF(Z1402=0,"",IF(ISBLANK(VLOOKUP(A1402,Database!A:AA,22,FALSE)),"",VLOOKUP(A1402,Database!A:AA,22,FALSE)))</f>
        <v>Exact</v>
      </c>
      <c r="AB1402" s="25">
        <f ca="1">IFERROR(IF(AND(Y1402&lt;&gt;"",OR(V1402="Terminé",V1402="En cours")),VLOOKUP(AA1402,Setup_ScoreExactBonus!A:D,4,FALSE),0),0)</f>
        <v>0</v>
      </c>
      <c r="AC1402" s="31" t="str">
        <f ca="1">IF(Y1402&lt;&gt;"", Y1402 + IF(Z1402=1,AB1402, 0), "")</f>
        <v/>
      </c>
      <c r="AD1402" s="31">
        <f ca="1">SUMIFS(AC$2:AC1402,D$2:D1402,D1402)*IF(R1402=0,1,2)</f>
        <v>0</v>
      </c>
    </row>
    <row r="1403" spans="1:30" x14ac:dyDescent="0.35">
      <c r="A1403" s="31">
        <f>IF(ISBLANK(B1403),"",COUNTIF(B$2:B1403,B1403))-1</f>
        <v>35</v>
      </c>
      <c r="B1403" s="31">
        <v>37</v>
      </c>
      <c r="C1403" s="10">
        <f>VLOOKUP($A1403,Database!$A:$Y,7,FALSE)</f>
        <v>46194.083333333336</v>
      </c>
      <c r="D1403" s="31" t="str">
        <f>VLOOKUP(Pronostics!$B1403,Setup_MPP!$A:$G,3,FALSE)</f>
        <v>Joueur37</v>
      </c>
      <c r="E1403" s="31" t="str">
        <f>VLOOKUP(Pronostics!$B1403,Setup_MPP!$A:$G,2,FALSE)</f>
        <v>Joueur37</v>
      </c>
      <c r="F1403" s="31" t="str">
        <f>VLOOKUP($B1403,Setup_MPP!$A:$E,4,FALSE)</f>
        <v>#D5D5D5</v>
      </c>
      <c r="G1403" s="31" t="str">
        <f>VLOOKUP($B1403,Setup_MPP!$A:$E,5,FALSE)</f>
        <v>#727272</v>
      </c>
      <c r="H1403" s="31" t="str">
        <f>IFERROR(IF(AND(A1403&gt;=1,A1403&lt;=104),VLOOKUP($A1403,Location!$A:$J,6,FALSE),IF(A1403=0,"Avant l'ouverture",IF(OR(A1403=105,A1403=106),"Bonus"))),"")</f>
        <v>Tour 2</v>
      </c>
      <c r="I1403" s="31" t="str">
        <f>IF(LEFT(H1403,4)="Tour",VLOOKUP(A1403,Database!$A:$C,3,FALSE),"")</f>
        <v>E</v>
      </c>
      <c r="J1403" s="31" t="str">
        <f>VLOOKUP($A1403,Location!$A:$J,7,FALSE)</f>
        <v>Equateur</v>
      </c>
      <c r="K1403" s="31" t="str">
        <f>IFERROR(VLOOKUP(J1403,Setup_Team!$B:$C,2,FALSE), "TDB")</f>
        <v>ECU</v>
      </c>
      <c r="L1403" s="31" t="str">
        <f>VLOOKUP($A1403,Location!$A:$J,8,FALSE)</f>
        <v>Curaçao</v>
      </c>
      <c r="M1403" s="31" t="str">
        <f>IFERROR(VLOOKUP(L1403,Setup_Team!$B:$C,2,FALSE), "TDB")</f>
        <v>CUW</v>
      </c>
      <c r="N1403" s="31" t="str">
        <f>VLOOKUP($A1403,Location!$A:$J,9,FALSE)</f>
        <v>Kansas City, Missouri</v>
      </c>
      <c r="O1403" s="31" t="str">
        <f>VLOOKUP($A1403,Location!$A:$J,10,FALSE)</f>
        <v>Arrowhead Stadium</v>
      </c>
      <c r="R1403" s="31">
        <v>0</v>
      </c>
      <c r="S1403" s="25">
        <f>VLOOKUP($A1403,Database!$A:$Y,10,FALSE)</f>
        <v>41</v>
      </c>
      <c r="T1403" s="25">
        <f>VLOOKUP($A1403,Database!$A:$Y,11,FALSE)</f>
        <v>143</v>
      </c>
      <c r="U1403" s="25">
        <f>VLOOKUP($A1403,Database!$A:$Y,12,FALSE)</f>
        <v>168</v>
      </c>
      <c r="V1403" s="25" t="str">
        <f>VLOOKUP(A1403,Database!A:M,13,FALSE)</f>
        <v>À venir</v>
      </c>
      <c r="W1403" s="25" t="str">
        <f>VLOOKUP($A1403,Database!$A:$Y,20,FALSE)</f>
        <v/>
      </c>
      <c r="X1403" s="25" t="str">
        <f>VLOOKUP($A1403,Database!$A:$Y,21,FALSE)</f>
        <v/>
      </c>
      <c r="Y1403" s="25" t="str">
        <f ca="1">IF(C1403&lt;NOW(),IF(AND(P1403&gt;Q1403,W1403&gt;X1403),S1403,IF(AND(P1403=Q1403,W1403=X1403),T1403,IF(AND(P1403&lt;Q1403,W1403&lt;X1403),U1403,0))),"")</f>
        <v/>
      </c>
      <c r="Z1403" s="25">
        <f>IF(AND(P1403=W1403,Q1403=X1403),1,0)</f>
        <v>1</v>
      </c>
      <c r="AA1403" s="25" t="str">
        <f>IF(Z1403=0,"",IF(ISBLANK(VLOOKUP(A1403,Database!A:AA,22,FALSE)),"",VLOOKUP(A1403,Database!A:AA,22,FALSE)))</f>
        <v>Exact</v>
      </c>
      <c r="AB1403" s="25">
        <f ca="1">IFERROR(IF(AND(Y1403&lt;&gt;"",OR(V1403="Terminé",V1403="En cours")),VLOOKUP(AA1403,Setup_ScoreExactBonus!A:D,4,FALSE),0),0)</f>
        <v>0</v>
      </c>
      <c r="AC1403" s="31" t="str">
        <f ca="1">IF(Y1403&lt;&gt;"", Y1403 + IF(Z1403=1,AB1403, 0), "")</f>
        <v/>
      </c>
      <c r="AD1403" s="31">
        <f ca="1">SUMIFS(AC$2:AC1403,D$2:D1403,D1403)*IF(R1403=0,1,2)</f>
        <v>0</v>
      </c>
    </row>
    <row r="1404" spans="1:30" x14ac:dyDescent="0.35">
      <c r="A1404" s="31">
        <f>IF(ISBLANK(B1404),"",COUNTIF(B$2:B1404,B1404))-1</f>
        <v>35</v>
      </c>
      <c r="B1404" s="31">
        <v>38</v>
      </c>
      <c r="C1404" s="10">
        <f>VLOOKUP($A1404,Database!$A:$Y,7,FALSE)</f>
        <v>46194.083333333336</v>
      </c>
      <c r="D1404" s="31" t="str">
        <f>VLOOKUP(Pronostics!$B1404,Setup_MPP!$A:$G,3,FALSE)</f>
        <v>Joueur38</v>
      </c>
      <c r="E1404" s="31" t="str">
        <f>VLOOKUP(Pronostics!$B1404,Setup_MPP!$A:$G,2,FALSE)</f>
        <v>Joueur38</v>
      </c>
      <c r="F1404" s="31" t="str">
        <f>VLOOKUP($B1404,Setup_MPP!$A:$E,4,FALSE)</f>
        <v>#D5D5D5</v>
      </c>
      <c r="G1404" s="31" t="str">
        <f>VLOOKUP($B1404,Setup_MPP!$A:$E,5,FALSE)</f>
        <v>#727272</v>
      </c>
      <c r="H1404" s="31" t="str">
        <f>IFERROR(IF(AND(A1404&gt;=1,A1404&lt;=104),VLOOKUP($A1404,Location!$A:$J,6,FALSE),IF(A1404=0,"Avant l'ouverture",IF(OR(A1404=105,A1404=106),"Bonus"))),"")</f>
        <v>Tour 2</v>
      </c>
      <c r="I1404" s="31" t="str">
        <f>IF(LEFT(H1404,4)="Tour",VLOOKUP(A1404,Database!$A:$C,3,FALSE),"")</f>
        <v>E</v>
      </c>
      <c r="J1404" s="31" t="str">
        <f>VLOOKUP($A1404,Location!$A:$J,7,FALSE)</f>
        <v>Equateur</v>
      </c>
      <c r="K1404" s="31" t="str">
        <f>IFERROR(VLOOKUP(J1404,Setup_Team!$B:$C,2,FALSE), "TDB")</f>
        <v>ECU</v>
      </c>
      <c r="L1404" s="31" t="str">
        <f>VLOOKUP($A1404,Location!$A:$J,8,FALSE)</f>
        <v>Curaçao</v>
      </c>
      <c r="M1404" s="31" t="str">
        <f>IFERROR(VLOOKUP(L1404,Setup_Team!$B:$C,2,FALSE), "TDB")</f>
        <v>CUW</v>
      </c>
      <c r="N1404" s="31" t="str">
        <f>VLOOKUP($A1404,Location!$A:$J,9,FALSE)</f>
        <v>Kansas City, Missouri</v>
      </c>
      <c r="O1404" s="31" t="str">
        <f>VLOOKUP($A1404,Location!$A:$J,10,FALSE)</f>
        <v>Arrowhead Stadium</v>
      </c>
      <c r="R1404" s="31">
        <v>0</v>
      </c>
      <c r="S1404" s="25">
        <f>VLOOKUP($A1404,Database!$A:$Y,10,FALSE)</f>
        <v>41</v>
      </c>
      <c r="T1404" s="25">
        <f>VLOOKUP($A1404,Database!$A:$Y,11,FALSE)</f>
        <v>143</v>
      </c>
      <c r="U1404" s="25">
        <f>VLOOKUP($A1404,Database!$A:$Y,12,FALSE)</f>
        <v>168</v>
      </c>
      <c r="V1404" s="25" t="str">
        <f>VLOOKUP(A1404,Database!A:M,13,FALSE)</f>
        <v>À venir</v>
      </c>
      <c r="W1404" s="25" t="str">
        <f>VLOOKUP($A1404,Database!$A:$Y,20,FALSE)</f>
        <v/>
      </c>
      <c r="X1404" s="25" t="str">
        <f>VLOOKUP($A1404,Database!$A:$Y,21,FALSE)</f>
        <v/>
      </c>
      <c r="Y1404" s="25" t="str">
        <f ca="1">IF(C1404&lt;NOW(),IF(AND(P1404&gt;Q1404,W1404&gt;X1404),S1404,IF(AND(P1404=Q1404,W1404=X1404),T1404,IF(AND(P1404&lt;Q1404,W1404&lt;X1404),U1404,0))),"")</f>
        <v/>
      </c>
      <c r="Z1404" s="25">
        <f>IF(AND(P1404=W1404,Q1404=X1404),1,0)</f>
        <v>1</v>
      </c>
      <c r="AA1404" s="25" t="str">
        <f>IF(Z1404=0,"",IF(ISBLANK(VLOOKUP(A1404,Database!A:AA,22,FALSE)),"",VLOOKUP(A1404,Database!A:AA,22,FALSE)))</f>
        <v>Exact</v>
      </c>
      <c r="AB1404" s="25">
        <f ca="1">IFERROR(IF(AND(Y1404&lt;&gt;"",OR(V1404="Terminé",V1404="En cours")),VLOOKUP(AA1404,Setup_ScoreExactBonus!A:D,4,FALSE),0),0)</f>
        <v>0</v>
      </c>
      <c r="AC1404" s="31" t="str">
        <f ca="1">IF(Y1404&lt;&gt;"", Y1404 + IF(Z1404=1,AB1404, 0), "")</f>
        <v/>
      </c>
      <c r="AD1404" s="31">
        <f ca="1">SUMIFS(AC$2:AC1404,D$2:D1404,D1404)*IF(R1404=0,1,2)</f>
        <v>0</v>
      </c>
    </row>
    <row r="1405" spans="1:30" x14ac:dyDescent="0.35">
      <c r="A1405" s="31">
        <f>IF(ISBLANK(B1405),"",COUNTIF(B$2:B1405,B1405))-1</f>
        <v>35</v>
      </c>
      <c r="B1405" s="31">
        <v>39</v>
      </c>
      <c r="C1405" s="10">
        <f>VLOOKUP($A1405,Database!$A:$Y,7,FALSE)</f>
        <v>46194.083333333336</v>
      </c>
      <c r="D1405" s="31" t="str">
        <f>VLOOKUP(Pronostics!$B1405,Setup_MPP!$A:$G,3,FALSE)</f>
        <v>Joueur39</v>
      </c>
      <c r="E1405" s="31" t="str">
        <f>VLOOKUP(Pronostics!$B1405,Setup_MPP!$A:$G,2,FALSE)</f>
        <v>Joueur39</v>
      </c>
      <c r="F1405" s="31" t="str">
        <f>VLOOKUP($B1405,Setup_MPP!$A:$E,4,FALSE)</f>
        <v>#D5D5D5</v>
      </c>
      <c r="G1405" s="31" t="str">
        <f>VLOOKUP($B1405,Setup_MPP!$A:$E,5,FALSE)</f>
        <v>#727272</v>
      </c>
      <c r="H1405" s="31" t="str">
        <f>IFERROR(IF(AND(A1405&gt;=1,A1405&lt;=104),VLOOKUP($A1405,Location!$A:$J,6,FALSE),IF(A1405=0,"Avant l'ouverture",IF(OR(A1405=105,A1405=106),"Bonus"))),"")</f>
        <v>Tour 2</v>
      </c>
      <c r="I1405" s="31" t="str">
        <f>IF(LEFT(H1405,4)="Tour",VLOOKUP(A1405,Database!$A:$C,3,FALSE),"")</f>
        <v>E</v>
      </c>
      <c r="J1405" s="31" t="str">
        <f>VLOOKUP($A1405,Location!$A:$J,7,FALSE)</f>
        <v>Equateur</v>
      </c>
      <c r="K1405" s="31" t="str">
        <f>IFERROR(VLOOKUP(J1405,Setup_Team!$B:$C,2,FALSE), "TDB")</f>
        <v>ECU</v>
      </c>
      <c r="L1405" s="31" t="str">
        <f>VLOOKUP($A1405,Location!$A:$J,8,FALSE)</f>
        <v>Curaçao</v>
      </c>
      <c r="M1405" s="31" t="str">
        <f>IFERROR(VLOOKUP(L1405,Setup_Team!$B:$C,2,FALSE), "TDB")</f>
        <v>CUW</v>
      </c>
      <c r="N1405" s="31" t="str">
        <f>VLOOKUP($A1405,Location!$A:$J,9,FALSE)</f>
        <v>Kansas City, Missouri</v>
      </c>
      <c r="O1405" s="31" t="str">
        <f>VLOOKUP($A1405,Location!$A:$J,10,FALSE)</f>
        <v>Arrowhead Stadium</v>
      </c>
      <c r="R1405" s="31">
        <v>0</v>
      </c>
      <c r="S1405" s="25">
        <f>VLOOKUP($A1405,Database!$A:$Y,10,FALSE)</f>
        <v>41</v>
      </c>
      <c r="T1405" s="25">
        <f>VLOOKUP($A1405,Database!$A:$Y,11,FALSE)</f>
        <v>143</v>
      </c>
      <c r="U1405" s="25">
        <f>VLOOKUP($A1405,Database!$A:$Y,12,FALSE)</f>
        <v>168</v>
      </c>
      <c r="V1405" s="25" t="str">
        <f>VLOOKUP(A1405,Database!A:M,13,FALSE)</f>
        <v>À venir</v>
      </c>
      <c r="W1405" s="25" t="str">
        <f>VLOOKUP($A1405,Database!$A:$Y,20,FALSE)</f>
        <v/>
      </c>
      <c r="X1405" s="25" t="str">
        <f>VLOOKUP($A1405,Database!$A:$Y,21,FALSE)</f>
        <v/>
      </c>
      <c r="Y1405" s="25" t="str">
        <f ca="1">IF(C1405&lt;NOW(),IF(AND(P1405&gt;Q1405,W1405&gt;X1405),S1405,IF(AND(P1405=Q1405,W1405=X1405),T1405,IF(AND(P1405&lt;Q1405,W1405&lt;X1405),U1405,0))),"")</f>
        <v/>
      </c>
      <c r="Z1405" s="25">
        <f>IF(AND(P1405=W1405,Q1405=X1405),1,0)</f>
        <v>1</v>
      </c>
      <c r="AA1405" s="25" t="str">
        <f>IF(Z1405=0,"",IF(ISBLANK(VLOOKUP(A1405,Database!A:AA,22,FALSE)),"",VLOOKUP(A1405,Database!A:AA,22,FALSE)))</f>
        <v>Exact</v>
      </c>
      <c r="AB1405" s="25">
        <f ca="1">IFERROR(IF(AND(Y1405&lt;&gt;"",OR(V1405="Terminé",V1405="En cours")),VLOOKUP(AA1405,Setup_ScoreExactBonus!A:D,4,FALSE),0),0)</f>
        <v>0</v>
      </c>
      <c r="AC1405" s="31" t="str">
        <f ca="1">IF(Y1405&lt;&gt;"", Y1405 + IF(Z1405=1,AB1405, 0), "")</f>
        <v/>
      </c>
      <c r="AD1405" s="31">
        <f ca="1">SUMIFS(AC$2:AC1405,D$2:D1405,D1405)*IF(R1405=0,1,2)</f>
        <v>0</v>
      </c>
    </row>
    <row r="1406" spans="1:30" x14ac:dyDescent="0.35">
      <c r="A1406" s="31">
        <f>IF(ISBLANK(B1406),"",COUNTIF(B$2:B1406,B1406))-1</f>
        <v>36</v>
      </c>
      <c r="B1406" s="31">
        <v>1</v>
      </c>
      <c r="C1406" s="10">
        <f>VLOOKUP($A1406,Database!$A:$Y,7,FALSE)</f>
        <v>46194.25</v>
      </c>
      <c r="D1406" s="31" t="str">
        <f>VLOOKUP(Pronostics!$B1406,Setup_MPP!$A:$G,3,FALSE)</f>
        <v>_Nicolas_LM_</v>
      </c>
      <c r="E1406" s="31" t="str">
        <f>VLOOKUP(Pronostics!$B1406,Setup_MPP!$A:$G,2,FALSE)</f>
        <v>Nicolas LE MOUEL</v>
      </c>
      <c r="F1406" s="31" t="str">
        <f>VLOOKUP($B1406,Setup_MPP!$A:$E,4,FALSE)</f>
        <v>#F7C79D</v>
      </c>
      <c r="G1406" s="31" t="str">
        <f>VLOOKUP($B1406,Setup_MPP!$A:$E,5,FALSE)</f>
        <v>#FFBE85</v>
      </c>
      <c r="H1406" s="31" t="str">
        <f>IFERROR(IF(AND(A1406&gt;=1,A1406&lt;=104),VLOOKUP($A1406,Location!$A:$J,6,FALSE),IF(A1406=0,"Avant l'ouverture",IF(OR(A1406=105,A1406=106),"Bonus"))),"")</f>
        <v>Tour 2</v>
      </c>
      <c r="I1406" s="31" t="str">
        <f>IF(LEFT(H1406,4)="Tour",VLOOKUP(A1406,Database!$A:$C,3,FALSE),"")</f>
        <v>F</v>
      </c>
      <c r="J1406" s="31" t="str">
        <f>VLOOKUP($A1406,Location!$A:$J,7,FALSE)</f>
        <v>Tunisie</v>
      </c>
      <c r="K1406" s="31" t="str">
        <f>IFERROR(VLOOKUP(J1406,Setup_Team!$B:$C,2,FALSE), "TDB")</f>
        <v>TUN</v>
      </c>
      <c r="L1406" s="31" t="str">
        <f>VLOOKUP($A1406,Location!$A:$J,8,FALSE)</f>
        <v>Japon</v>
      </c>
      <c r="M1406" s="31" t="str">
        <f>IFERROR(VLOOKUP(L1406,Setup_Team!$B:$C,2,FALSE), "TDB")</f>
        <v>JAP</v>
      </c>
      <c r="N1406" s="31" t="str">
        <f>VLOOKUP($A1406,Location!$A:$J,9,FALSE)</f>
        <v>Monterrey</v>
      </c>
      <c r="O1406" s="31" t="str">
        <f>VLOOKUP($A1406,Location!$A:$J,10,FALSE)</f>
        <v>Estadio BBVA</v>
      </c>
      <c r="P1406" s="44"/>
      <c r="Q1406" s="44"/>
      <c r="R1406" s="31">
        <v>0</v>
      </c>
      <c r="S1406" s="25">
        <f>VLOOKUP($A1406,Database!$A:$Y,10,FALSE)</f>
        <v>118</v>
      </c>
      <c r="T1406" s="25">
        <f>VLOOKUP($A1406,Database!$A:$Y,11,FALSE)</f>
        <v>103</v>
      </c>
      <c r="U1406" s="25">
        <f>VLOOKUP($A1406,Database!$A:$Y,12,FALSE)</f>
        <v>91</v>
      </c>
      <c r="V1406" s="25" t="str">
        <f>VLOOKUP(A1406,Database!A:M,13,FALSE)</f>
        <v>À venir</v>
      </c>
      <c r="W1406" s="25" t="str">
        <f>VLOOKUP($A1406,Database!$A:$Y,20,FALSE)</f>
        <v/>
      </c>
      <c r="X1406" s="25" t="str">
        <f>VLOOKUP($A1406,Database!$A:$Y,21,FALSE)</f>
        <v/>
      </c>
      <c r="Y1406" s="25" t="str">
        <f ca="1">IF(C1406&lt;NOW(),IF(AND(P1406&gt;Q1406,W1406&gt;X1406),S1406,IF(AND(P1406=Q1406,W1406=X1406),T1406,IF(AND(P1406&lt;Q1406,W1406&lt;X1406),U1406,0))),"")</f>
        <v/>
      </c>
      <c r="Z1406" s="25">
        <f>IF(AND(P1406=W1406,Q1406=X1406),1,0)</f>
        <v>1</v>
      </c>
      <c r="AA1406" s="25" t="str">
        <f>IF(Z1406=0,"",IF(ISBLANK(VLOOKUP(A1406,Database!A:AA,22,FALSE)),"",VLOOKUP(A1406,Database!A:AA,22,FALSE)))</f>
        <v>Exact</v>
      </c>
      <c r="AB1406" s="25">
        <f ca="1">IFERROR(IF(AND(Y1406&lt;&gt;"",OR(V1406="Terminé",V1406="En cours")),VLOOKUP(AA1406,Setup_ScoreExactBonus!A:D,4,FALSE),0),0)</f>
        <v>0</v>
      </c>
      <c r="AC1406" s="31" t="str">
        <f ca="1">IF(Y1406&lt;&gt;"", Y1406 + IF(Z1406=1,AB1406, 0), "")</f>
        <v/>
      </c>
      <c r="AD1406" s="31">
        <f ca="1">SUMIFS(AC$2:AC1406,D$2:D1406,D1406)*IF(R1406=0,1,2)</f>
        <v>0</v>
      </c>
    </row>
    <row r="1407" spans="1:30" x14ac:dyDescent="0.35">
      <c r="A1407" s="31">
        <f>IF(ISBLANK(B1407),"",COUNTIF(B$2:B1407,B1407))-1</f>
        <v>36</v>
      </c>
      <c r="B1407" s="31">
        <v>2</v>
      </c>
      <c r="C1407" s="10">
        <f>VLOOKUP($A1407,Database!$A:$Y,7,FALSE)</f>
        <v>46194.25</v>
      </c>
      <c r="D1407" s="31" t="str">
        <f>VLOOKUP(Pronostics!$B1407,Setup_MPP!$A:$G,3,FALSE)</f>
        <v>leaelaz</v>
      </c>
      <c r="E1407" s="31" t="str">
        <f>VLOOKUP(Pronostics!$B1407,Setup_MPP!$A:$G,2,FALSE)</f>
        <v>Léa EL ASERY</v>
      </c>
      <c r="F1407" s="31" t="str">
        <f>VLOOKUP($B1407,Setup_MPP!$A:$E,4,FALSE)</f>
        <v>#FFBEBE</v>
      </c>
      <c r="G1407" s="31" t="str">
        <f>VLOOKUP($B1407,Setup_MPP!$A:$E,5,FALSE)</f>
        <v>#DF6868</v>
      </c>
      <c r="H1407" s="31" t="str">
        <f>IFERROR(IF(AND(A1407&gt;=1,A1407&lt;=104),VLOOKUP($A1407,Location!$A:$J,6,FALSE),IF(A1407=0,"Avant l'ouverture",IF(OR(A1407=105,A1407=106),"Bonus"))),"")</f>
        <v>Tour 2</v>
      </c>
      <c r="I1407" s="31" t="str">
        <f>IF(LEFT(H1407,4)="Tour",VLOOKUP(A1407,Database!$A:$C,3,FALSE),"")</f>
        <v>F</v>
      </c>
      <c r="J1407" s="31" t="str">
        <f>VLOOKUP($A1407,Location!$A:$J,7,FALSE)</f>
        <v>Tunisie</v>
      </c>
      <c r="K1407" s="31" t="str">
        <f>IFERROR(VLOOKUP(J1407,Setup_Team!$B:$C,2,FALSE), "TDB")</f>
        <v>TUN</v>
      </c>
      <c r="L1407" s="31" t="str">
        <f>VLOOKUP($A1407,Location!$A:$J,8,FALSE)</f>
        <v>Japon</v>
      </c>
      <c r="M1407" s="31" t="str">
        <f>IFERROR(VLOOKUP(L1407,Setup_Team!$B:$C,2,FALSE), "TDB")</f>
        <v>JAP</v>
      </c>
      <c r="N1407" s="31" t="str">
        <f>VLOOKUP($A1407,Location!$A:$J,9,FALSE)</f>
        <v>Monterrey</v>
      </c>
      <c r="O1407" s="31" t="str">
        <f>VLOOKUP($A1407,Location!$A:$J,10,FALSE)</f>
        <v>Estadio BBVA</v>
      </c>
      <c r="R1407" s="31">
        <v>0</v>
      </c>
      <c r="S1407" s="25">
        <f>VLOOKUP($A1407,Database!$A:$Y,10,FALSE)</f>
        <v>118</v>
      </c>
      <c r="T1407" s="25">
        <f>VLOOKUP($A1407,Database!$A:$Y,11,FALSE)</f>
        <v>103</v>
      </c>
      <c r="U1407" s="25">
        <f>VLOOKUP($A1407,Database!$A:$Y,12,FALSE)</f>
        <v>91</v>
      </c>
      <c r="V1407" s="25" t="str">
        <f>VLOOKUP(A1407,Database!A:M,13,FALSE)</f>
        <v>À venir</v>
      </c>
      <c r="W1407" s="25" t="str">
        <f>VLOOKUP($A1407,Database!$A:$Y,20,FALSE)</f>
        <v/>
      </c>
      <c r="X1407" s="25" t="str">
        <f>VLOOKUP($A1407,Database!$A:$Y,21,FALSE)</f>
        <v/>
      </c>
      <c r="Y1407" s="25" t="str">
        <f ca="1">IF(C1407&lt;NOW(),IF(AND(P1407&gt;Q1407,W1407&gt;X1407),S1407,IF(AND(P1407=Q1407,W1407=X1407),T1407,IF(AND(P1407&lt;Q1407,W1407&lt;X1407),U1407,0))),"")</f>
        <v/>
      </c>
      <c r="Z1407" s="25">
        <f>IF(AND(P1407=W1407,Q1407=X1407),1,0)</f>
        <v>1</v>
      </c>
      <c r="AA1407" s="25" t="str">
        <f>IF(Z1407=0,"",IF(ISBLANK(VLOOKUP(A1407,Database!A:AA,22,FALSE)),"",VLOOKUP(A1407,Database!A:AA,22,FALSE)))</f>
        <v>Exact</v>
      </c>
      <c r="AB1407" s="25">
        <f ca="1">IFERROR(IF(AND(Y1407&lt;&gt;"",OR(V1407="Terminé",V1407="En cours")),VLOOKUP(AA1407,Setup_ScoreExactBonus!A:D,4,FALSE),0),0)</f>
        <v>0</v>
      </c>
      <c r="AC1407" s="31" t="str">
        <f ca="1">IF(Y1407&lt;&gt;"", Y1407 + IF(Z1407=1,AB1407, 0), "")</f>
        <v/>
      </c>
      <c r="AD1407" s="31">
        <f ca="1">SUMIFS(AC$2:AC1407,D$2:D1407,D1407)*IF(R1407=0,1,2)</f>
        <v>0</v>
      </c>
    </row>
    <row r="1408" spans="1:30" x14ac:dyDescent="0.35">
      <c r="A1408" s="31">
        <f>IF(ISBLANK(B1408),"",COUNTIF(B$2:B1408,B1408))-1</f>
        <v>36</v>
      </c>
      <c r="B1408" s="31">
        <v>3</v>
      </c>
      <c r="C1408" s="10">
        <f>VLOOKUP($A1408,Database!$A:$Y,7,FALSE)</f>
        <v>46194.25</v>
      </c>
      <c r="D1408" s="31" t="str">
        <f>VLOOKUP(Pronostics!$B1408,Setup_MPP!$A:$G,3,FALSE)</f>
        <v>PasMetalleux</v>
      </c>
      <c r="E1408" s="31" t="str">
        <f>VLOOKUP(Pronostics!$B1408,Setup_MPP!$A:$G,2,FALSE)</f>
        <v>Elwenn JOUBREL</v>
      </c>
      <c r="F1408" s="31" t="str">
        <f>VLOOKUP($B1408,Setup_MPP!$A:$E,4,FALSE)</f>
        <v>#F5C7FC</v>
      </c>
      <c r="G1408" s="31" t="str">
        <f>VLOOKUP($B1408,Setup_MPP!$A:$E,5,FALSE)</f>
        <v>#C489CF</v>
      </c>
      <c r="H1408" s="31" t="str">
        <f>IFERROR(IF(AND(A1408&gt;=1,A1408&lt;=104),VLOOKUP($A1408,Location!$A:$J,6,FALSE),IF(A1408=0,"Avant l'ouverture",IF(OR(A1408=105,A1408=106),"Bonus"))),"")</f>
        <v>Tour 2</v>
      </c>
      <c r="I1408" s="31" t="str">
        <f>IF(LEFT(H1408,4)="Tour",VLOOKUP(A1408,Database!$A:$C,3,FALSE),"")</f>
        <v>F</v>
      </c>
      <c r="J1408" s="31" t="str">
        <f>VLOOKUP($A1408,Location!$A:$J,7,FALSE)</f>
        <v>Tunisie</v>
      </c>
      <c r="K1408" s="31" t="str">
        <f>IFERROR(VLOOKUP(J1408,Setup_Team!$B:$C,2,FALSE), "TDB")</f>
        <v>TUN</v>
      </c>
      <c r="L1408" s="31" t="str">
        <f>VLOOKUP($A1408,Location!$A:$J,8,FALSE)</f>
        <v>Japon</v>
      </c>
      <c r="M1408" s="31" t="str">
        <f>IFERROR(VLOOKUP(L1408,Setup_Team!$B:$C,2,FALSE), "TDB")</f>
        <v>JAP</v>
      </c>
      <c r="N1408" s="31" t="str">
        <f>VLOOKUP($A1408,Location!$A:$J,9,FALSE)</f>
        <v>Monterrey</v>
      </c>
      <c r="O1408" s="31" t="str">
        <f>VLOOKUP($A1408,Location!$A:$J,10,FALSE)</f>
        <v>Estadio BBVA</v>
      </c>
      <c r="R1408" s="31">
        <v>0</v>
      </c>
      <c r="S1408" s="25">
        <f>VLOOKUP($A1408,Database!$A:$Y,10,FALSE)</f>
        <v>118</v>
      </c>
      <c r="T1408" s="25">
        <f>VLOOKUP($A1408,Database!$A:$Y,11,FALSE)</f>
        <v>103</v>
      </c>
      <c r="U1408" s="25">
        <f>VLOOKUP($A1408,Database!$A:$Y,12,FALSE)</f>
        <v>91</v>
      </c>
      <c r="V1408" s="25" t="str">
        <f>VLOOKUP(A1408,Database!A:M,13,FALSE)</f>
        <v>À venir</v>
      </c>
      <c r="W1408" s="25" t="str">
        <f>VLOOKUP($A1408,Database!$A:$Y,20,FALSE)</f>
        <v/>
      </c>
      <c r="X1408" s="25" t="str">
        <f>VLOOKUP($A1408,Database!$A:$Y,21,FALSE)</f>
        <v/>
      </c>
      <c r="Y1408" s="25" t="str">
        <f ca="1">IF(C1408&lt;NOW(),IF(AND(P1408&gt;Q1408,W1408&gt;X1408),S1408,IF(AND(P1408=Q1408,W1408=X1408),T1408,IF(AND(P1408&lt;Q1408,W1408&lt;X1408),U1408,0))),"")</f>
        <v/>
      </c>
      <c r="Z1408" s="25">
        <f>IF(AND(P1408=W1408,Q1408=X1408),1,0)</f>
        <v>1</v>
      </c>
      <c r="AA1408" s="25" t="str">
        <f>IF(Z1408=0,"",IF(ISBLANK(VLOOKUP(A1408,Database!A:AA,22,FALSE)),"",VLOOKUP(A1408,Database!A:AA,22,FALSE)))</f>
        <v>Exact</v>
      </c>
      <c r="AB1408" s="25">
        <f ca="1">IFERROR(IF(AND(Y1408&lt;&gt;"",OR(V1408="Terminé",V1408="En cours")),VLOOKUP(AA1408,Setup_ScoreExactBonus!A:D,4,FALSE),0),0)</f>
        <v>0</v>
      </c>
      <c r="AC1408" s="31" t="str">
        <f ca="1">IF(Y1408&lt;&gt;"", Y1408 + IF(Z1408=1,AB1408, 0), "")</f>
        <v/>
      </c>
      <c r="AD1408" s="31">
        <f ca="1">SUMIFS(AC$2:AC1408,D$2:D1408,D1408)*IF(R1408=0,1,2)</f>
        <v>0</v>
      </c>
    </row>
    <row r="1409" spans="1:30" x14ac:dyDescent="0.35">
      <c r="A1409" s="31">
        <f>IF(ISBLANK(B1409),"",COUNTIF(B$2:B1409,B1409))-1</f>
        <v>36</v>
      </c>
      <c r="B1409" s="31">
        <v>4</v>
      </c>
      <c r="C1409" s="10">
        <f>VLOOKUP($A1409,Database!$A:$Y,7,FALSE)</f>
        <v>46194.25</v>
      </c>
      <c r="D1409" s="31" t="str">
        <f>VLOOKUP(Pronostics!$B1409,Setup_MPP!$A:$G,3,FALSE)</f>
        <v>Popo444</v>
      </c>
      <c r="E1409" s="31" t="str">
        <f>VLOOKUP(Pronostics!$B1409,Setup_MPP!$A:$G,2,FALSE)</f>
        <v>Pauline OLIVIER</v>
      </c>
      <c r="F1409" s="31" t="str">
        <f>VLOOKUP($B1409,Setup_MPP!$A:$E,4,FALSE)</f>
        <v>#A5EA7F</v>
      </c>
      <c r="G1409" s="31" t="str">
        <f>VLOOKUP($B1409,Setup_MPP!$A:$E,5,FALSE)</f>
        <v>#80C65A</v>
      </c>
      <c r="H1409" s="31" t="str">
        <f>IFERROR(IF(AND(A1409&gt;=1,A1409&lt;=104),VLOOKUP($A1409,Location!$A:$J,6,FALSE),IF(A1409=0,"Avant l'ouverture",IF(OR(A1409=105,A1409=106),"Bonus"))),"")</f>
        <v>Tour 2</v>
      </c>
      <c r="I1409" s="31" t="str">
        <f>IF(LEFT(H1409,4)="Tour",VLOOKUP(A1409,Database!$A:$C,3,FALSE),"")</f>
        <v>F</v>
      </c>
      <c r="J1409" s="31" t="str">
        <f>VLOOKUP($A1409,Location!$A:$J,7,FALSE)</f>
        <v>Tunisie</v>
      </c>
      <c r="K1409" s="31" t="str">
        <f>IFERROR(VLOOKUP(J1409,Setup_Team!$B:$C,2,FALSE), "TDB")</f>
        <v>TUN</v>
      </c>
      <c r="L1409" s="31" t="str">
        <f>VLOOKUP($A1409,Location!$A:$J,8,FALSE)</f>
        <v>Japon</v>
      </c>
      <c r="M1409" s="31" t="str">
        <f>IFERROR(VLOOKUP(L1409,Setup_Team!$B:$C,2,FALSE), "TDB")</f>
        <v>JAP</v>
      </c>
      <c r="N1409" s="31" t="str">
        <f>VLOOKUP($A1409,Location!$A:$J,9,FALSE)</f>
        <v>Monterrey</v>
      </c>
      <c r="O1409" s="31" t="str">
        <f>VLOOKUP($A1409,Location!$A:$J,10,FALSE)</f>
        <v>Estadio BBVA</v>
      </c>
      <c r="R1409" s="31">
        <v>0</v>
      </c>
      <c r="S1409" s="25">
        <f>VLOOKUP($A1409,Database!$A:$Y,10,FALSE)</f>
        <v>118</v>
      </c>
      <c r="T1409" s="25">
        <f>VLOOKUP($A1409,Database!$A:$Y,11,FALSE)</f>
        <v>103</v>
      </c>
      <c r="U1409" s="25">
        <f>VLOOKUP($A1409,Database!$A:$Y,12,FALSE)</f>
        <v>91</v>
      </c>
      <c r="V1409" s="25" t="str">
        <f>VLOOKUP(A1409,Database!A:M,13,FALSE)</f>
        <v>À venir</v>
      </c>
      <c r="W1409" s="25" t="str">
        <f>VLOOKUP($A1409,Database!$A:$Y,20,FALSE)</f>
        <v/>
      </c>
      <c r="X1409" s="25" t="str">
        <f>VLOOKUP($A1409,Database!$A:$Y,21,FALSE)</f>
        <v/>
      </c>
      <c r="Y1409" s="25" t="str">
        <f ca="1">IF(C1409&lt;NOW(),IF(AND(P1409&gt;Q1409,W1409&gt;X1409),S1409,IF(AND(P1409=Q1409,W1409=X1409),T1409,IF(AND(P1409&lt;Q1409,W1409&lt;X1409),U1409,0))),"")</f>
        <v/>
      </c>
      <c r="Z1409" s="25">
        <f>IF(AND(P1409=W1409,Q1409=X1409),1,0)</f>
        <v>1</v>
      </c>
      <c r="AA1409" s="25" t="str">
        <f>IF(Z1409=0,"",IF(ISBLANK(VLOOKUP(A1409,Database!A:AA,22,FALSE)),"",VLOOKUP(A1409,Database!A:AA,22,FALSE)))</f>
        <v>Exact</v>
      </c>
      <c r="AB1409" s="25">
        <f ca="1">IFERROR(IF(AND(Y1409&lt;&gt;"",OR(V1409="Terminé",V1409="En cours")),VLOOKUP(AA1409,Setup_ScoreExactBonus!A:D,4,FALSE),0),0)</f>
        <v>0</v>
      </c>
      <c r="AC1409" s="31" t="str">
        <f ca="1">IF(Y1409&lt;&gt;"", Y1409 + IF(Z1409=1,AB1409, 0), "")</f>
        <v/>
      </c>
      <c r="AD1409" s="31">
        <f ca="1">SUMIFS(AC$2:AC1409,D$2:D1409,D1409)*IF(R1409=0,1,2)</f>
        <v>0</v>
      </c>
    </row>
    <row r="1410" spans="1:30" x14ac:dyDescent="0.35">
      <c r="A1410" s="31">
        <f>IF(ISBLANK(B1410),"",COUNTIF(B$2:B1410,B1410))-1</f>
        <v>36</v>
      </c>
      <c r="B1410" s="31">
        <v>5</v>
      </c>
      <c r="C1410" s="10">
        <f>VLOOKUP($A1410,Database!$A:$Y,7,FALSE)</f>
        <v>46194.25</v>
      </c>
      <c r="D1410" s="31" t="str">
        <f>VLOOKUP(Pronostics!$B1410,Setup_MPP!$A:$G,3,FALSE)</f>
        <v>_Jujul</v>
      </c>
      <c r="E1410" s="31" t="str">
        <f>VLOOKUP(Pronostics!$B1410,Setup_MPP!$A:$G,2,FALSE)</f>
        <v>Julie BOISSIERE</v>
      </c>
      <c r="F1410" s="31" t="str">
        <f>VLOOKUP($B1410,Setup_MPP!$A:$E,4,FALSE)</f>
        <v>#D890FF</v>
      </c>
      <c r="G1410" s="31" t="str">
        <f>VLOOKUP($B1410,Setup_MPP!$A:$E,5,FALSE)</f>
        <v>#B750EF</v>
      </c>
      <c r="H1410" s="31" t="str">
        <f>IFERROR(IF(AND(A1410&gt;=1,A1410&lt;=104),VLOOKUP($A1410,Location!$A:$J,6,FALSE),IF(A1410=0,"Avant l'ouverture",IF(OR(A1410=105,A1410=106),"Bonus"))),"")</f>
        <v>Tour 2</v>
      </c>
      <c r="I1410" s="31" t="str">
        <f>IF(LEFT(H1410,4)="Tour",VLOOKUP(A1410,Database!$A:$C,3,FALSE),"")</f>
        <v>F</v>
      </c>
      <c r="J1410" s="31" t="str">
        <f>VLOOKUP($A1410,Location!$A:$J,7,FALSE)</f>
        <v>Tunisie</v>
      </c>
      <c r="K1410" s="31" t="str">
        <f>IFERROR(VLOOKUP(J1410,Setup_Team!$B:$C,2,FALSE), "TDB")</f>
        <v>TUN</v>
      </c>
      <c r="L1410" s="31" t="str">
        <f>VLOOKUP($A1410,Location!$A:$J,8,FALSE)</f>
        <v>Japon</v>
      </c>
      <c r="M1410" s="31" t="str">
        <f>IFERROR(VLOOKUP(L1410,Setup_Team!$B:$C,2,FALSE), "TDB")</f>
        <v>JAP</v>
      </c>
      <c r="N1410" s="31" t="str">
        <f>VLOOKUP($A1410,Location!$A:$J,9,FALSE)</f>
        <v>Monterrey</v>
      </c>
      <c r="O1410" s="31" t="str">
        <f>VLOOKUP($A1410,Location!$A:$J,10,FALSE)</f>
        <v>Estadio BBVA</v>
      </c>
      <c r="R1410" s="31">
        <v>0</v>
      </c>
      <c r="S1410" s="25">
        <f>VLOOKUP($A1410,Database!$A:$Y,10,FALSE)</f>
        <v>118</v>
      </c>
      <c r="T1410" s="25">
        <f>VLOOKUP($A1410,Database!$A:$Y,11,FALSE)</f>
        <v>103</v>
      </c>
      <c r="U1410" s="25">
        <f>VLOOKUP($A1410,Database!$A:$Y,12,FALSE)</f>
        <v>91</v>
      </c>
      <c r="V1410" s="25" t="str">
        <f>VLOOKUP(A1410,Database!A:M,13,FALSE)</f>
        <v>À venir</v>
      </c>
      <c r="W1410" s="25" t="str">
        <f>VLOOKUP($A1410,Database!$A:$Y,20,FALSE)</f>
        <v/>
      </c>
      <c r="X1410" s="25" t="str">
        <f>VLOOKUP($A1410,Database!$A:$Y,21,FALSE)</f>
        <v/>
      </c>
      <c r="Y1410" s="25" t="str">
        <f ca="1">IF(C1410&lt;NOW(),IF(AND(P1410&gt;Q1410,W1410&gt;X1410),S1410,IF(AND(P1410=Q1410,W1410=X1410),T1410,IF(AND(P1410&lt;Q1410,W1410&lt;X1410),U1410,0))),"")</f>
        <v/>
      </c>
      <c r="Z1410" s="25">
        <f>IF(AND(P1410=W1410,Q1410=X1410),1,0)</f>
        <v>1</v>
      </c>
      <c r="AA1410" s="25" t="str">
        <f>IF(Z1410=0,"",IF(ISBLANK(VLOOKUP(A1410,Database!A:AA,22,FALSE)),"",VLOOKUP(A1410,Database!A:AA,22,FALSE)))</f>
        <v>Exact</v>
      </c>
      <c r="AB1410" s="25">
        <f ca="1">IFERROR(IF(AND(Y1410&lt;&gt;"",OR(V1410="Terminé",V1410="En cours")),VLOOKUP(AA1410,Setup_ScoreExactBonus!A:D,4,FALSE),0),0)</f>
        <v>0</v>
      </c>
      <c r="AC1410" s="31" t="str">
        <f ca="1">IF(Y1410&lt;&gt;"", Y1410 + IF(Z1410=1,AB1410, 0), "")</f>
        <v/>
      </c>
      <c r="AD1410" s="31">
        <f ca="1">SUMIFS(AC$2:AC1410,D$2:D1410,D1410)*IF(R1410=0,1,2)</f>
        <v>0</v>
      </c>
    </row>
    <row r="1411" spans="1:30" x14ac:dyDescent="0.35">
      <c r="A1411" s="31">
        <f>IF(ISBLANK(B1411),"",COUNTIF(B$2:B1411,B1411))-1</f>
        <v>36</v>
      </c>
      <c r="B1411" s="31">
        <v>6</v>
      </c>
      <c r="C1411" s="10">
        <f>VLOOKUP($A1411,Database!$A:$Y,7,FALSE)</f>
        <v>46194.25</v>
      </c>
      <c r="D1411" s="31" t="str">
        <f>VLOOKUP(Pronostics!$B1411,Setup_MPP!$A:$G,3,FALSE)</f>
        <v>Julay</v>
      </c>
      <c r="E1411" s="31" t="str">
        <f>VLOOKUP(Pronostics!$B1411,Setup_MPP!$A:$G,2,FALSE)</f>
        <v>Julie BOUCHARD</v>
      </c>
      <c r="F1411" s="31" t="str">
        <f>VLOOKUP($B1411,Setup_MPP!$A:$E,4,FALSE)</f>
        <v>#A6F7B1</v>
      </c>
      <c r="G1411" s="31" t="str">
        <f>VLOOKUP($B1411,Setup_MPP!$A:$E,5,FALSE)</f>
        <v>#6EC179</v>
      </c>
      <c r="H1411" s="31" t="str">
        <f>IFERROR(IF(AND(A1411&gt;=1,A1411&lt;=104),VLOOKUP($A1411,Location!$A:$J,6,FALSE),IF(A1411=0,"Avant l'ouverture",IF(OR(A1411=105,A1411=106),"Bonus"))),"")</f>
        <v>Tour 2</v>
      </c>
      <c r="I1411" s="31" t="str">
        <f>IF(LEFT(H1411,4)="Tour",VLOOKUP(A1411,Database!$A:$C,3,FALSE),"")</f>
        <v>F</v>
      </c>
      <c r="J1411" s="31" t="str">
        <f>VLOOKUP($A1411,Location!$A:$J,7,FALSE)</f>
        <v>Tunisie</v>
      </c>
      <c r="K1411" s="31" t="str">
        <f>IFERROR(VLOOKUP(J1411,Setup_Team!$B:$C,2,FALSE), "TDB")</f>
        <v>TUN</v>
      </c>
      <c r="L1411" s="31" t="str">
        <f>VLOOKUP($A1411,Location!$A:$J,8,FALSE)</f>
        <v>Japon</v>
      </c>
      <c r="M1411" s="31" t="str">
        <f>IFERROR(VLOOKUP(L1411,Setup_Team!$B:$C,2,FALSE), "TDB")</f>
        <v>JAP</v>
      </c>
      <c r="N1411" s="31" t="str">
        <f>VLOOKUP($A1411,Location!$A:$J,9,FALSE)</f>
        <v>Monterrey</v>
      </c>
      <c r="O1411" s="31" t="str">
        <f>VLOOKUP($A1411,Location!$A:$J,10,FALSE)</f>
        <v>Estadio BBVA</v>
      </c>
      <c r="R1411" s="31">
        <v>0</v>
      </c>
      <c r="S1411" s="25">
        <f>VLOOKUP($A1411,Database!$A:$Y,10,FALSE)</f>
        <v>118</v>
      </c>
      <c r="T1411" s="25">
        <f>VLOOKUP($A1411,Database!$A:$Y,11,FALSE)</f>
        <v>103</v>
      </c>
      <c r="U1411" s="25">
        <f>VLOOKUP($A1411,Database!$A:$Y,12,FALSE)</f>
        <v>91</v>
      </c>
      <c r="V1411" s="25" t="str">
        <f>VLOOKUP(A1411,Database!A:M,13,FALSE)</f>
        <v>À venir</v>
      </c>
      <c r="W1411" s="25" t="str">
        <f>VLOOKUP($A1411,Database!$A:$Y,20,FALSE)</f>
        <v/>
      </c>
      <c r="X1411" s="25" t="str">
        <f>VLOOKUP($A1411,Database!$A:$Y,21,FALSE)</f>
        <v/>
      </c>
      <c r="Y1411" s="25" t="str">
        <f ca="1">IF(C1411&lt;NOW(),IF(AND(P1411&gt;Q1411,W1411&gt;X1411),S1411,IF(AND(P1411=Q1411,W1411=X1411),T1411,IF(AND(P1411&lt;Q1411,W1411&lt;X1411),U1411,0))),"")</f>
        <v/>
      </c>
      <c r="Z1411" s="25">
        <f>IF(AND(P1411=W1411,Q1411=X1411),1,0)</f>
        <v>1</v>
      </c>
      <c r="AA1411" s="25" t="str">
        <f>IF(Z1411=0,"",IF(ISBLANK(VLOOKUP(A1411,Database!A:AA,22,FALSE)),"",VLOOKUP(A1411,Database!A:AA,22,FALSE)))</f>
        <v>Exact</v>
      </c>
      <c r="AB1411" s="25">
        <f ca="1">IFERROR(IF(AND(Y1411&lt;&gt;"",OR(V1411="Terminé",V1411="En cours")),VLOOKUP(AA1411,Setup_ScoreExactBonus!A:D,4,FALSE),0),0)</f>
        <v>0</v>
      </c>
      <c r="AC1411" s="31" t="str">
        <f ca="1">IF(Y1411&lt;&gt;"", Y1411 + IF(Z1411=1,AB1411, 0), "")</f>
        <v/>
      </c>
      <c r="AD1411" s="31">
        <f ca="1">SUMIFS(AC$2:AC1411,D$2:D1411,D1411)*IF(R1411=0,1,2)</f>
        <v>0</v>
      </c>
    </row>
    <row r="1412" spans="1:30" x14ac:dyDescent="0.35">
      <c r="A1412" s="31">
        <f>IF(ISBLANK(B1412),"",COUNTIF(B$2:B1412,B1412))-1</f>
        <v>36</v>
      </c>
      <c r="B1412" s="31">
        <v>7</v>
      </c>
      <c r="C1412" s="10">
        <f>VLOOKUP($A1412,Database!$A:$Y,7,FALSE)</f>
        <v>46194.25</v>
      </c>
      <c r="D1412" s="31" t="str">
        <f>VLOOKUP(Pronostics!$B1412,Setup_MPP!$A:$G,3,FALSE)</f>
        <v>__Vince__</v>
      </c>
      <c r="E1412" s="31" t="str">
        <f>VLOOKUP(Pronostics!$B1412,Setup_MPP!$A:$G,2,FALSE)</f>
        <v>Vincent FRAYSSE</v>
      </c>
      <c r="F1412" s="31" t="str">
        <f>VLOOKUP($B1412,Setup_MPP!$A:$E,4,FALSE)</f>
        <v>#B2EAE8</v>
      </c>
      <c r="G1412" s="31" t="str">
        <f>VLOOKUP($B1412,Setup_MPP!$A:$E,5,FALSE)</f>
        <v>#6CB4B1</v>
      </c>
      <c r="H1412" s="31" t="str">
        <f>IFERROR(IF(AND(A1412&gt;=1,A1412&lt;=104),VLOOKUP($A1412,Location!$A:$J,6,FALSE),IF(A1412=0,"Avant l'ouverture",IF(OR(A1412=105,A1412=106),"Bonus"))),"")</f>
        <v>Tour 2</v>
      </c>
      <c r="I1412" s="31" t="str">
        <f>IF(LEFT(H1412,4)="Tour",VLOOKUP(A1412,Database!$A:$C,3,FALSE),"")</f>
        <v>F</v>
      </c>
      <c r="J1412" s="31" t="str">
        <f>VLOOKUP($A1412,Location!$A:$J,7,FALSE)</f>
        <v>Tunisie</v>
      </c>
      <c r="K1412" s="31" t="str">
        <f>IFERROR(VLOOKUP(J1412,Setup_Team!$B:$C,2,FALSE), "TDB")</f>
        <v>TUN</v>
      </c>
      <c r="L1412" s="31" t="str">
        <f>VLOOKUP($A1412,Location!$A:$J,8,FALSE)</f>
        <v>Japon</v>
      </c>
      <c r="M1412" s="31" t="str">
        <f>IFERROR(VLOOKUP(L1412,Setup_Team!$B:$C,2,FALSE), "TDB")</f>
        <v>JAP</v>
      </c>
      <c r="N1412" s="31" t="str">
        <f>VLOOKUP($A1412,Location!$A:$J,9,FALSE)</f>
        <v>Monterrey</v>
      </c>
      <c r="O1412" s="31" t="str">
        <f>VLOOKUP($A1412,Location!$A:$J,10,FALSE)</f>
        <v>Estadio BBVA</v>
      </c>
      <c r="R1412" s="31">
        <v>0</v>
      </c>
      <c r="S1412" s="25">
        <f>VLOOKUP($A1412,Database!$A:$Y,10,FALSE)</f>
        <v>118</v>
      </c>
      <c r="T1412" s="25">
        <f>VLOOKUP($A1412,Database!$A:$Y,11,FALSE)</f>
        <v>103</v>
      </c>
      <c r="U1412" s="25">
        <f>VLOOKUP($A1412,Database!$A:$Y,12,FALSE)</f>
        <v>91</v>
      </c>
      <c r="V1412" s="25" t="str">
        <f>VLOOKUP(A1412,Database!A:M,13,FALSE)</f>
        <v>À venir</v>
      </c>
      <c r="W1412" s="25" t="str">
        <f>VLOOKUP($A1412,Database!$A:$Y,20,FALSE)</f>
        <v/>
      </c>
      <c r="X1412" s="25" t="str">
        <f>VLOOKUP($A1412,Database!$A:$Y,21,FALSE)</f>
        <v/>
      </c>
      <c r="Y1412" s="25" t="str">
        <f ca="1">IF(C1412&lt;NOW(),IF(AND(P1412&gt;Q1412,W1412&gt;X1412),S1412,IF(AND(P1412=Q1412,W1412=X1412),T1412,IF(AND(P1412&lt;Q1412,W1412&lt;X1412),U1412,0))),"")</f>
        <v/>
      </c>
      <c r="Z1412" s="25">
        <f>IF(AND(P1412=W1412,Q1412=X1412),1,0)</f>
        <v>1</v>
      </c>
      <c r="AA1412" s="25" t="str">
        <f>IF(Z1412=0,"",IF(ISBLANK(VLOOKUP(A1412,Database!A:AA,22,FALSE)),"",VLOOKUP(A1412,Database!A:AA,22,FALSE)))</f>
        <v>Exact</v>
      </c>
      <c r="AB1412" s="25">
        <f ca="1">IFERROR(IF(AND(Y1412&lt;&gt;"",OR(V1412="Terminé",V1412="En cours")),VLOOKUP(AA1412,Setup_ScoreExactBonus!A:D,4,FALSE),0),0)</f>
        <v>0</v>
      </c>
      <c r="AC1412" s="31" t="str">
        <f ca="1">IF(Y1412&lt;&gt;"", Y1412 + IF(Z1412=1,AB1412, 0), "")</f>
        <v/>
      </c>
      <c r="AD1412" s="31">
        <f ca="1">SUMIFS(AC$2:AC1412,D$2:D1412,D1412)*IF(R1412=0,1,2)</f>
        <v>0</v>
      </c>
    </row>
    <row r="1413" spans="1:30" x14ac:dyDescent="0.35">
      <c r="A1413" s="31">
        <f>IF(ISBLANK(B1413),"",COUNTIF(B$2:B1413,B1413))-1</f>
        <v>36</v>
      </c>
      <c r="B1413" s="31">
        <v>8</v>
      </c>
      <c r="C1413" s="10">
        <f>VLOOKUP($A1413,Database!$A:$Y,7,FALSE)</f>
        <v>46194.25</v>
      </c>
      <c r="D1413" s="31" t="str">
        <f>VLOOKUP(Pronostics!$B1413,Setup_MPP!$A:$G,3,FALSE)</f>
        <v>Louuiiis</v>
      </c>
      <c r="E1413" s="31" t="str">
        <f>VLOOKUP(Pronostics!$B1413,Setup_MPP!$A:$G,2,FALSE)</f>
        <v>Louis HARLE</v>
      </c>
      <c r="F1413" s="31" t="str">
        <f>VLOOKUP($B1413,Setup_MPP!$A:$E,4,FALSE)</f>
        <v>#EEF7B1</v>
      </c>
      <c r="G1413" s="31" t="str">
        <f>VLOOKUP($B1413,Setup_MPP!$A:$E,5,FALSE)</f>
        <v>#C1CB7D</v>
      </c>
      <c r="H1413" s="31" t="str">
        <f>IFERROR(IF(AND(A1413&gt;=1,A1413&lt;=104),VLOOKUP($A1413,Location!$A:$J,6,FALSE),IF(A1413=0,"Avant l'ouverture",IF(OR(A1413=105,A1413=106),"Bonus"))),"")</f>
        <v>Tour 2</v>
      </c>
      <c r="I1413" s="31" t="str">
        <f>IF(LEFT(H1413,4)="Tour",VLOOKUP(A1413,Database!$A:$C,3,FALSE),"")</f>
        <v>F</v>
      </c>
      <c r="J1413" s="31" t="str">
        <f>VLOOKUP($A1413,Location!$A:$J,7,FALSE)</f>
        <v>Tunisie</v>
      </c>
      <c r="K1413" s="31" t="str">
        <f>IFERROR(VLOOKUP(J1413,Setup_Team!$B:$C,2,FALSE), "TDB")</f>
        <v>TUN</v>
      </c>
      <c r="L1413" s="31" t="str">
        <f>VLOOKUP($A1413,Location!$A:$J,8,FALSE)</f>
        <v>Japon</v>
      </c>
      <c r="M1413" s="31" t="str">
        <f>IFERROR(VLOOKUP(L1413,Setup_Team!$B:$C,2,FALSE), "TDB")</f>
        <v>JAP</v>
      </c>
      <c r="N1413" s="31" t="str">
        <f>VLOOKUP($A1413,Location!$A:$J,9,FALSE)</f>
        <v>Monterrey</v>
      </c>
      <c r="O1413" s="31" t="str">
        <f>VLOOKUP($A1413,Location!$A:$J,10,FALSE)</f>
        <v>Estadio BBVA</v>
      </c>
      <c r="R1413" s="31">
        <v>0</v>
      </c>
      <c r="S1413" s="25">
        <f>VLOOKUP($A1413,Database!$A:$Y,10,FALSE)</f>
        <v>118</v>
      </c>
      <c r="T1413" s="25">
        <f>VLOOKUP($A1413,Database!$A:$Y,11,FALSE)</f>
        <v>103</v>
      </c>
      <c r="U1413" s="25">
        <f>VLOOKUP($A1413,Database!$A:$Y,12,FALSE)</f>
        <v>91</v>
      </c>
      <c r="V1413" s="25" t="str">
        <f>VLOOKUP(A1413,Database!A:M,13,FALSE)</f>
        <v>À venir</v>
      </c>
      <c r="W1413" s="25" t="str">
        <f>VLOOKUP($A1413,Database!$A:$Y,20,FALSE)</f>
        <v/>
      </c>
      <c r="X1413" s="25" t="str">
        <f>VLOOKUP($A1413,Database!$A:$Y,21,FALSE)</f>
        <v/>
      </c>
      <c r="Y1413" s="25" t="str">
        <f ca="1">IF(C1413&lt;NOW(),IF(AND(P1413&gt;Q1413,W1413&gt;X1413),S1413,IF(AND(P1413=Q1413,W1413=X1413),T1413,IF(AND(P1413&lt;Q1413,W1413&lt;X1413),U1413,0))),"")</f>
        <v/>
      </c>
      <c r="Z1413" s="25">
        <f>IF(AND(P1413=W1413,Q1413=X1413),1,0)</f>
        <v>1</v>
      </c>
      <c r="AA1413" s="25" t="str">
        <f>IF(Z1413=0,"",IF(ISBLANK(VLOOKUP(A1413,Database!A:AA,22,FALSE)),"",VLOOKUP(A1413,Database!A:AA,22,FALSE)))</f>
        <v>Exact</v>
      </c>
      <c r="AB1413" s="25">
        <f ca="1">IFERROR(IF(AND(Y1413&lt;&gt;"",OR(V1413="Terminé",V1413="En cours")),VLOOKUP(AA1413,Setup_ScoreExactBonus!A:D,4,FALSE),0),0)</f>
        <v>0</v>
      </c>
      <c r="AC1413" s="31" t="str">
        <f ca="1">IF(Y1413&lt;&gt;"", Y1413 + IF(Z1413=1,AB1413, 0), "")</f>
        <v/>
      </c>
      <c r="AD1413" s="31">
        <f ca="1">SUMIFS(AC$2:AC1413,D$2:D1413,D1413)*IF(R1413=0,1,2)</f>
        <v>0</v>
      </c>
    </row>
    <row r="1414" spans="1:30" x14ac:dyDescent="0.35">
      <c r="A1414" s="31">
        <f>IF(ISBLANK(B1414),"",COUNTIF(B$2:B1414,B1414))-1</f>
        <v>36</v>
      </c>
      <c r="B1414" s="31">
        <v>9</v>
      </c>
      <c r="C1414" s="10">
        <f>VLOOKUP($A1414,Database!$A:$Y,7,FALSE)</f>
        <v>46194.25</v>
      </c>
      <c r="D1414" s="31" t="str">
        <f>VLOOKUP(Pronostics!$B1414,Setup_MPP!$A:$G,3,FALSE)</f>
        <v>Aurelien_dqp</v>
      </c>
      <c r="E1414" s="31" t="str">
        <f>VLOOKUP(Pronostics!$B1414,Setup_MPP!$A:$G,2,FALSE)</f>
        <v>Aurélien DE POULPIQUET</v>
      </c>
      <c r="F1414" s="31" t="str">
        <f>VLOOKUP($B1414,Setup_MPP!$A:$E,4,FALSE)</f>
        <v>#F4EA9D</v>
      </c>
      <c r="G1414" s="31" t="str">
        <f>VLOOKUP($B1414,Setup_MPP!$A:$E,5,FALSE)</f>
        <v>#D2C458</v>
      </c>
      <c r="H1414" s="31" t="str">
        <f>IFERROR(IF(AND(A1414&gt;=1,A1414&lt;=104),VLOOKUP($A1414,Location!$A:$J,6,FALSE),IF(A1414=0,"Avant l'ouverture",IF(OR(A1414=105,A1414=106),"Bonus"))),"")</f>
        <v>Tour 2</v>
      </c>
      <c r="I1414" s="31" t="str">
        <f>IF(LEFT(H1414,4)="Tour",VLOOKUP(A1414,Database!$A:$C,3,FALSE),"")</f>
        <v>F</v>
      </c>
      <c r="J1414" s="31" t="str">
        <f>VLOOKUP($A1414,Location!$A:$J,7,FALSE)</f>
        <v>Tunisie</v>
      </c>
      <c r="K1414" s="31" t="str">
        <f>IFERROR(VLOOKUP(J1414,Setup_Team!$B:$C,2,FALSE), "TDB")</f>
        <v>TUN</v>
      </c>
      <c r="L1414" s="31" t="str">
        <f>VLOOKUP($A1414,Location!$A:$J,8,FALSE)</f>
        <v>Japon</v>
      </c>
      <c r="M1414" s="31" t="str">
        <f>IFERROR(VLOOKUP(L1414,Setup_Team!$B:$C,2,FALSE), "TDB")</f>
        <v>JAP</v>
      </c>
      <c r="N1414" s="31" t="str">
        <f>VLOOKUP($A1414,Location!$A:$J,9,FALSE)</f>
        <v>Monterrey</v>
      </c>
      <c r="O1414" s="31" t="str">
        <f>VLOOKUP($A1414,Location!$A:$J,10,FALSE)</f>
        <v>Estadio BBVA</v>
      </c>
      <c r="R1414" s="31">
        <v>0</v>
      </c>
      <c r="S1414" s="25">
        <f>VLOOKUP($A1414,Database!$A:$Y,10,FALSE)</f>
        <v>118</v>
      </c>
      <c r="T1414" s="25">
        <f>VLOOKUP($A1414,Database!$A:$Y,11,FALSE)</f>
        <v>103</v>
      </c>
      <c r="U1414" s="25">
        <f>VLOOKUP($A1414,Database!$A:$Y,12,FALSE)</f>
        <v>91</v>
      </c>
      <c r="V1414" s="25" t="str">
        <f>VLOOKUP(A1414,Database!A:M,13,FALSE)</f>
        <v>À venir</v>
      </c>
      <c r="W1414" s="25" t="str">
        <f>VLOOKUP($A1414,Database!$A:$Y,20,FALSE)</f>
        <v/>
      </c>
      <c r="X1414" s="25" t="str">
        <f>VLOOKUP($A1414,Database!$A:$Y,21,FALSE)</f>
        <v/>
      </c>
      <c r="Y1414" s="25" t="str">
        <f ca="1">IF(C1414&lt;NOW(),IF(AND(P1414&gt;Q1414,W1414&gt;X1414),S1414,IF(AND(P1414=Q1414,W1414=X1414),T1414,IF(AND(P1414&lt;Q1414,W1414&lt;X1414),U1414,0))),"")</f>
        <v/>
      </c>
      <c r="Z1414" s="25">
        <f>IF(AND(P1414=W1414,Q1414=X1414),1,0)</f>
        <v>1</v>
      </c>
      <c r="AA1414" s="25" t="str">
        <f>IF(Z1414=0,"",IF(ISBLANK(VLOOKUP(A1414,Database!A:AA,22,FALSE)),"",VLOOKUP(A1414,Database!A:AA,22,FALSE)))</f>
        <v>Exact</v>
      </c>
      <c r="AB1414" s="25">
        <f ca="1">IFERROR(IF(AND(Y1414&lt;&gt;"",OR(V1414="Terminé",V1414="En cours")),VLOOKUP(AA1414,Setup_ScoreExactBonus!A:D,4,FALSE),0),0)</f>
        <v>0</v>
      </c>
      <c r="AC1414" s="31" t="str">
        <f ca="1">IF(Y1414&lt;&gt;"", Y1414 + IF(Z1414=1,AB1414, 0), "")</f>
        <v/>
      </c>
      <c r="AD1414" s="31">
        <f ca="1">SUMIFS(AC$2:AC1414,D$2:D1414,D1414)*IF(R1414=0,1,2)</f>
        <v>0</v>
      </c>
    </row>
    <row r="1415" spans="1:30" x14ac:dyDescent="0.35">
      <c r="A1415" s="31">
        <f>IF(ISBLANK(B1415),"",COUNTIF(B$2:B1415,B1415))-1</f>
        <v>36</v>
      </c>
      <c r="B1415" s="31">
        <v>10</v>
      </c>
      <c r="C1415" s="10">
        <f>VLOOKUP($A1415,Database!$A:$Y,7,FALSE)</f>
        <v>46194.25</v>
      </c>
      <c r="D1415" s="31" t="str">
        <f>VLOOKUP(Pronostics!$B1415,Setup_MPP!$A:$G,3,FALSE)</f>
        <v>RandomPaul</v>
      </c>
      <c r="E1415" s="31" t="str">
        <f>VLOOKUP(Pronostics!$B1415,Setup_MPP!$A:$G,2,FALSE)</f>
        <v>Paul MONTESINOS</v>
      </c>
      <c r="F1415" s="31" t="str">
        <f>VLOOKUP($B1415,Setup_MPP!$A:$E,4,FALSE)</f>
        <v>#C4B0FF</v>
      </c>
      <c r="G1415" s="31" t="str">
        <f>VLOOKUP($B1415,Setup_MPP!$A:$E,5,FALSE)</f>
        <v>#7F66C8</v>
      </c>
      <c r="H1415" s="31" t="str">
        <f>IFERROR(IF(AND(A1415&gt;=1,A1415&lt;=104),VLOOKUP($A1415,Location!$A:$J,6,FALSE),IF(A1415=0,"Avant l'ouverture",IF(OR(A1415=105,A1415=106),"Bonus"))),"")</f>
        <v>Tour 2</v>
      </c>
      <c r="I1415" s="31" t="str">
        <f>IF(LEFT(H1415,4)="Tour",VLOOKUP(A1415,Database!$A:$C,3,FALSE),"")</f>
        <v>F</v>
      </c>
      <c r="J1415" s="31" t="str">
        <f>VLOOKUP($A1415,Location!$A:$J,7,FALSE)</f>
        <v>Tunisie</v>
      </c>
      <c r="K1415" s="31" t="str">
        <f>IFERROR(VLOOKUP(J1415,Setup_Team!$B:$C,2,FALSE), "TDB")</f>
        <v>TUN</v>
      </c>
      <c r="L1415" s="31" t="str">
        <f>VLOOKUP($A1415,Location!$A:$J,8,FALSE)</f>
        <v>Japon</v>
      </c>
      <c r="M1415" s="31" t="str">
        <f>IFERROR(VLOOKUP(L1415,Setup_Team!$B:$C,2,FALSE), "TDB")</f>
        <v>JAP</v>
      </c>
      <c r="N1415" s="31" t="str">
        <f>VLOOKUP($A1415,Location!$A:$J,9,FALSE)</f>
        <v>Monterrey</v>
      </c>
      <c r="O1415" s="31" t="str">
        <f>VLOOKUP($A1415,Location!$A:$J,10,FALSE)</f>
        <v>Estadio BBVA</v>
      </c>
      <c r="R1415" s="31">
        <v>0</v>
      </c>
      <c r="S1415" s="25">
        <f>VLOOKUP($A1415,Database!$A:$Y,10,FALSE)</f>
        <v>118</v>
      </c>
      <c r="T1415" s="25">
        <f>VLOOKUP($A1415,Database!$A:$Y,11,FALSE)</f>
        <v>103</v>
      </c>
      <c r="U1415" s="25">
        <f>VLOOKUP($A1415,Database!$A:$Y,12,FALSE)</f>
        <v>91</v>
      </c>
      <c r="V1415" s="25" t="str">
        <f>VLOOKUP(A1415,Database!A:M,13,FALSE)</f>
        <v>À venir</v>
      </c>
      <c r="W1415" s="25" t="str">
        <f>VLOOKUP($A1415,Database!$A:$Y,20,FALSE)</f>
        <v/>
      </c>
      <c r="X1415" s="25" t="str">
        <f>VLOOKUP($A1415,Database!$A:$Y,21,FALSE)</f>
        <v/>
      </c>
      <c r="Y1415" s="25" t="str">
        <f ca="1">IF(C1415&lt;NOW(),IF(AND(P1415&gt;Q1415,W1415&gt;X1415),S1415,IF(AND(P1415=Q1415,W1415=X1415),T1415,IF(AND(P1415&lt;Q1415,W1415&lt;X1415),U1415,0))),"")</f>
        <v/>
      </c>
      <c r="Z1415" s="25">
        <f>IF(AND(P1415=W1415,Q1415=X1415),1,0)</f>
        <v>1</v>
      </c>
      <c r="AA1415" s="25" t="str">
        <f>IF(Z1415=0,"",IF(ISBLANK(VLOOKUP(A1415,Database!A:AA,22,FALSE)),"",VLOOKUP(A1415,Database!A:AA,22,FALSE)))</f>
        <v>Exact</v>
      </c>
      <c r="AB1415" s="25">
        <f ca="1">IFERROR(IF(AND(Y1415&lt;&gt;"",OR(V1415="Terminé",V1415="En cours")),VLOOKUP(AA1415,Setup_ScoreExactBonus!A:D,4,FALSE),0),0)</f>
        <v>0</v>
      </c>
      <c r="AC1415" s="31" t="str">
        <f ca="1">IF(Y1415&lt;&gt;"", Y1415 + IF(Z1415=1,AB1415, 0), "")</f>
        <v/>
      </c>
      <c r="AD1415" s="31">
        <f ca="1">SUMIFS(AC$2:AC1415,D$2:D1415,D1415)*IF(R1415=0,1,2)</f>
        <v>0</v>
      </c>
    </row>
    <row r="1416" spans="1:30" x14ac:dyDescent="0.35">
      <c r="A1416" s="31">
        <f>IF(ISBLANK(B1416),"",COUNTIF(B$2:B1416,B1416))-1</f>
        <v>36</v>
      </c>
      <c r="B1416" s="31">
        <v>11</v>
      </c>
      <c r="C1416" s="10">
        <f>VLOOKUP($A1416,Database!$A:$Y,7,FALSE)</f>
        <v>46194.25</v>
      </c>
      <c r="D1416" s="31" t="str">
        <f>VLOOKUP(Pronostics!$B1416,Setup_MPP!$A:$G,3,FALSE)</f>
        <v>Kinsley#8SA6T</v>
      </c>
      <c r="E1416" s="31" t="str">
        <f>VLOOKUP(Pronostics!$B1416,Setup_MPP!$A:$G,2,FALSE)</f>
        <v>Kinsley ROQUE</v>
      </c>
      <c r="F1416" s="31" t="str">
        <f>VLOOKUP($B1416,Setup_MPP!$A:$E,4,FALSE)</f>
        <v>#CBEBBA</v>
      </c>
      <c r="G1416" s="31" t="str">
        <f>VLOOKUP($B1416,Setup_MPP!$A:$E,5,FALSE)</f>
        <v>#70BC6E</v>
      </c>
      <c r="H1416" s="31" t="str">
        <f>IFERROR(IF(AND(A1416&gt;=1,A1416&lt;=104),VLOOKUP($A1416,Location!$A:$J,6,FALSE),IF(A1416=0,"Avant l'ouverture",IF(OR(A1416=105,A1416=106),"Bonus"))),"")</f>
        <v>Tour 2</v>
      </c>
      <c r="I1416" s="31" t="str">
        <f>IF(LEFT(H1416,4)="Tour",VLOOKUP(A1416,Database!$A:$C,3,FALSE),"")</f>
        <v>F</v>
      </c>
      <c r="J1416" s="31" t="str">
        <f>VLOOKUP($A1416,Location!$A:$J,7,FALSE)</f>
        <v>Tunisie</v>
      </c>
      <c r="K1416" s="31" t="str">
        <f>IFERROR(VLOOKUP(J1416,Setup_Team!$B:$C,2,FALSE), "TDB")</f>
        <v>TUN</v>
      </c>
      <c r="L1416" s="31" t="str">
        <f>VLOOKUP($A1416,Location!$A:$J,8,FALSE)</f>
        <v>Japon</v>
      </c>
      <c r="M1416" s="31" t="str">
        <f>IFERROR(VLOOKUP(L1416,Setup_Team!$B:$C,2,FALSE), "TDB")</f>
        <v>JAP</v>
      </c>
      <c r="N1416" s="31" t="str">
        <f>VLOOKUP($A1416,Location!$A:$J,9,FALSE)</f>
        <v>Monterrey</v>
      </c>
      <c r="O1416" s="31" t="str">
        <f>VLOOKUP($A1416,Location!$A:$J,10,FALSE)</f>
        <v>Estadio BBVA</v>
      </c>
      <c r="R1416" s="31">
        <v>0</v>
      </c>
      <c r="S1416" s="25">
        <f>VLOOKUP($A1416,Database!$A:$Y,10,FALSE)</f>
        <v>118</v>
      </c>
      <c r="T1416" s="25">
        <f>VLOOKUP($A1416,Database!$A:$Y,11,FALSE)</f>
        <v>103</v>
      </c>
      <c r="U1416" s="25">
        <f>VLOOKUP($A1416,Database!$A:$Y,12,FALSE)</f>
        <v>91</v>
      </c>
      <c r="V1416" s="25" t="str">
        <f>VLOOKUP(A1416,Database!A:M,13,FALSE)</f>
        <v>À venir</v>
      </c>
      <c r="W1416" s="25" t="str">
        <f>VLOOKUP($A1416,Database!$A:$Y,20,FALSE)</f>
        <v/>
      </c>
      <c r="X1416" s="25" t="str">
        <f>VLOOKUP($A1416,Database!$A:$Y,21,FALSE)</f>
        <v/>
      </c>
      <c r="Y1416" s="25" t="str">
        <f ca="1">IF(C1416&lt;NOW(),IF(AND(P1416&gt;Q1416,W1416&gt;X1416),S1416,IF(AND(P1416=Q1416,W1416=X1416),T1416,IF(AND(P1416&lt;Q1416,W1416&lt;X1416),U1416,0))),"")</f>
        <v/>
      </c>
      <c r="Z1416" s="25">
        <f>IF(AND(P1416=W1416,Q1416=X1416),1,0)</f>
        <v>1</v>
      </c>
      <c r="AA1416" s="25" t="str">
        <f>IF(Z1416=0,"",IF(ISBLANK(VLOOKUP(A1416,Database!A:AA,22,FALSE)),"",VLOOKUP(A1416,Database!A:AA,22,FALSE)))</f>
        <v>Exact</v>
      </c>
      <c r="AB1416" s="25">
        <f ca="1">IFERROR(IF(AND(Y1416&lt;&gt;"",OR(V1416="Terminé",V1416="En cours")),VLOOKUP(AA1416,Setup_ScoreExactBonus!A:D,4,FALSE),0),0)</f>
        <v>0</v>
      </c>
      <c r="AC1416" s="31" t="str">
        <f ca="1">IF(Y1416&lt;&gt;"", Y1416 + IF(Z1416=1,AB1416, 0), "")</f>
        <v/>
      </c>
      <c r="AD1416" s="31">
        <f ca="1">SUMIFS(AC$2:AC1416,D$2:D1416,D1416)*IF(R1416=0,1,2)</f>
        <v>0</v>
      </c>
    </row>
    <row r="1417" spans="1:30" x14ac:dyDescent="0.35">
      <c r="A1417" s="31">
        <f>IF(ISBLANK(B1417),"",COUNTIF(B$2:B1417,B1417))-1</f>
        <v>36</v>
      </c>
      <c r="B1417" s="31">
        <v>12</v>
      </c>
      <c r="C1417" s="10">
        <f>VLOOKUP($A1417,Database!$A:$Y,7,FALSE)</f>
        <v>46194.25</v>
      </c>
      <c r="D1417" s="31" t="str">
        <f>VLOOKUP(Pronostics!$B1417,Setup_MPP!$A:$G,3,FALSE)</f>
        <v>Jaouad1</v>
      </c>
      <c r="E1417" s="31" t="str">
        <f>VLOOKUP(Pronostics!$B1417,Setup_MPP!$A:$G,2,FALSE)</f>
        <v>Jaouad SETTI</v>
      </c>
      <c r="F1417" s="31" t="str">
        <f>VLOOKUP($B1417,Setup_MPP!$A:$E,4,FALSE)</f>
        <v>#C2D4FF</v>
      </c>
      <c r="G1417" s="31" t="str">
        <f>VLOOKUP($B1417,Setup_MPP!$A:$E,5,FALSE)</f>
        <v>#6586D5</v>
      </c>
      <c r="H1417" s="31" t="str">
        <f>IFERROR(IF(AND(A1417&gt;=1,A1417&lt;=104),VLOOKUP($A1417,Location!$A:$J,6,FALSE),IF(A1417=0,"Avant l'ouverture",IF(OR(A1417=105,A1417=106),"Bonus"))),"")</f>
        <v>Tour 2</v>
      </c>
      <c r="I1417" s="31" t="str">
        <f>IF(LEFT(H1417,4)="Tour",VLOOKUP(A1417,Database!$A:$C,3,FALSE),"")</f>
        <v>F</v>
      </c>
      <c r="J1417" s="31" t="str">
        <f>VLOOKUP($A1417,Location!$A:$J,7,FALSE)</f>
        <v>Tunisie</v>
      </c>
      <c r="K1417" s="31" t="str">
        <f>IFERROR(VLOOKUP(J1417,Setup_Team!$B:$C,2,FALSE), "TDB")</f>
        <v>TUN</v>
      </c>
      <c r="L1417" s="31" t="str">
        <f>VLOOKUP($A1417,Location!$A:$J,8,FALSE)</f>
        <v>Japon</v>
      </c>
      <c r="M1417" s="31" t="str">
        <f>IFERROR(VLOOKUP(L1417,Setup_Team!$B:$C,2,FALSE), "TDB")</f>
        <v>JAP</v>
      </c>
      <c r="N1417" s="31" t="str">
        <f>VLOOKUP($A1417,Location!$A:$J,9,FALSE)</f>
        <v>Monterrey</v>
      </c>
      <c r="O1417" s="31" t="str">
        <f>VLOOKUP($A1417,Location!$A:$J,10,FALSE)</f>
        <v>Estadio BBVA</v>
      </c>
      <c r="R1417" s="31">
        <v>0</v>
      </c>
      <c r="S1417" s="25">
        <f>VLOOKUP($A1417,Database!$A:$Y,10,FALSE)</f>
        <v>118</v>
      </c>
      <c r="T1417" s="25">
        <f>VLOOKUP($A1417,Database!$A:$Y,11,FALSE)</f>
        <v>103</v>
      </c>
      <c r="U1417" s="25">
        <f>VLOOKUP($A1417,Database!$A:$Y,12,FALSE)</f>
        <v>91</v>
      </c>
      <c r="V1417" s="25" t="str">
        <f>VLOOKUP(A1417,Database!A:M,13,FALSE)</f>
        <v>À venir</v>
      </c>
      <c r="W1417" s="25" t="str">
        <f>VLOOKUP($A1417,Database!$A:$Y,20,FALSE)</f>
        <v/>
      </c>
      <c r="X1417" s="25" t="str">
        <f>VLOOKUP($A1417,Database!$A:$Y,21,FALSE)</f>
        <v/>
      </c>
      <c r="Y1417" s="25" t="str">
        <f ca="1">IF(C1417&lt;NOW(),IF(AND(P1417&gt;Q1417,W1417&gt;X1417),S1417,IF(AND(P1417=Q1417,W1417=X1417),T1417,IF(AND(P1417&lt;Q1417,W1417&lt;X1417),U1417,0))),"")</f>
        <v/>
      </c>
      <c r="Z1417" s="25">
        <f>IF(AND(P1417=W1417,Q1417=X1417),1,0)</f>
        <v>1</v>
      </c>
      <c r="AA1417" s="25" t="str">
        <f>IF(Z1417=0,"",IF(ISBLANK(VLOOKUP(A1417,Database!A:AA,22,FALSE)),"",VLOOKUP(A1417,Database!A:AA,22,FALSE)))</f>
        <v>Exact</v>
      </c>
      <c r="AB1417" s="25">
        <f ca="1">IFERROR(IF(AND(Y1417&lt;&gt;"",OR(V1417="Terminé",V1417="En cours")),VLOOKUP(AA1417,Setup_ScoreExactBonus!A:D,4,FALSE),0),0)</f>
        <v>0</v>
      </c>
      <c r="AC1417" s="31" t="str">
        <f ca="1">IF(Y1417&lt;&gt;"", Y1417 + IF(Z1417=1,AB1417, 0), "")</f>
        <v/>
      </c>
      <c r="AD1417" s="31">
        <f ca="1">SUMIFS(AC$2:AC1417,D$2:D1417,D1417)*IF(R1417=0,1,2)</f>
        <v>0</v>
      </c>
    </row>
    <row r="1418" spans="1:30" x14ac:dyDescent="0.35">
      <c r="A1418" s="31">
        <f>IF(ISBLANK(B1418),"",COUNTIF(B$2:B1418,B1418))-1</f>
        <v>36</v>
      </c>
      <c r="B1418" s="31">
        <v>13</v>
      </c>
      <c r="C1418" s="10">
        <f>VLOOKUP($A1418,Database!$A:$Y,7,FALSE)</f>
        <v>46194.25</v>
      </c>
      <c r="D1418" s="31" t="str">
        <f>VLOOKUP(Pronostics!$B1418,Setup_MPP!$A:$G,3,FALSE)</f>
        <v>Julien_I</v>
      </c>
      <c r="E1418" s="31" t="str">
        <f>VLOOKUP(Pronostics!$B1418,Setup_MPP!$A:$G,2,FALSE)</f>
        <v>Julien INGE</v>
      </c>
      <c r="F1418" s="31" t="str">
        <f>VLOOKUP($B1418,Setup_MPP!$A:$E,4,FALSE)</f>
        <v>#C1E0EF</v>
      </c>
      <c r="G1418" s="31" t="str">
        <f>VLOOKUP($B1418,Setup_MPP!$A:$E,5,FALSE)</f>
        <v>#4F91B2</v>
      </c>
      <c r="H1418" s="31" t="str">
        <f>IFERROR(IF(AND(A1418&gt;=1,A1418&lt;=104),VLOOKUP($A1418,Location!$A:$J,6,FALSE),IF(A1418=0,"Avant l'ouverture",IF(OR(A1418=105,A1418=106),"Bonus"))),"")</f>
        <v>Tour 2</v>
      </c>
      <c r="I1418" s="31" t="str">
        <f>IF(LEFT(H1418,4)="Tour",VLOOKUP(A1418,Database!$A:$C,3,FALSE),"")</f>
        <v>F</v>
      </c>
      <c r="J1418" s="31" t="str">
        <f>VLOOKUP($A1418,Location!$A:$J,7,FALSE)</f>
        <v>Tunisie</v>
      </c>
      <c r="K1418" s="31" t="str">
        <f>IFERROR(VLOOKUP(J1418,Setup_Team!$B:$C,2,FALSE), "TDB")</f>
        <v>TUN</v>
      </c>
      <c r="L1418" s="31" t="str">
        <f>VLOOKUP($A1418,Location!$A:$J,8,FALSE)</f>
        <v>Japon</v>
      </c>
      <c r="M1418" s="31" t="str">
        <f>IFERROR(VLOOKUP(L1418,Setup_Team!$B:$C,2,FALSE), "TDB")</f>
        <v>JAP</v>
      </c>
      <c r="N1418" s="31" t="str">
        <f>VLOOKUP($A1418,Location!$A:$J,9,FALSE)</f>
        <v>Monterrey</v>
      </c>
      <c r="O1418" s="31" t="str">
        <f>VLOOKUP($A1418,Location!$A:$J,10,FALSE)</f>
        <v>Estadio BBVA</v>
      </c>
      <c r="R1418" s="31">
        <v>0</v>
      </c>
      <c r="S1418" s="25">
        <f>VLOOKUP($A1418,Database!$A:$Y,10,FALSE)</f>
        <v>118</v>
      </c>
      <c r="T1418" s="25">
        <f>VLOOKUP($A1418,Database!$A:$Y,11,FALSE)</f>
        <v>103</v>
      </c>
      <c r="U1418" s="25">
        <f>VLOOKUP($A1418,Database!$A:$Y,12,FALSE)</f>
        <v>91</v>
      </c>
      <c r="V1418" s="25" t="str">
        <f>VLOOKUP(A1418,Database!A:M,13,FALSE)</f>
        <v>À venir</v>
      </c>
      <c r="W1418" s="25" t="str">
        <f>VLOOKUP($A1418,Database!$A:$Y,20,FALSE)</f>
        <v/>
      </c>
      <c r="X1418" s="25" t="str">
        <f>VLOOKUP($A1418,Database!$A:$Y,21,FALSE)</f>
        <v/>
      </c>
      <c r="Y1418" s="25" t="str">
        <f ca="1">IF(C1418&lt;NOW(),IF(AND(P1418&gt;Q1418,W1418&gt;X1418),S1418,IF(AND(P1418=Q1418,W1418=X1418),T1418,IF(AND(P1418&lt;Q1418,W1418&lt;X1418),U1418,0))),"")</f>
        <v/>
      </c>
      <c r="Z1418" s="25">
        <f>IF(AND(P1418=W1418,Q1418=X1418),1,0)</f>
        <v>1</v>
      </c>
      <c r="AA1418" s="25" t="str">
        <f>IF(Z1418=0,"",IF(ISBLANK(VLOOKUP(A1418,Database!A:AA,22,FALSE)),"",VLOOKUP(A1418,Database!A:AA,22,FALSE)))</f>
        <v>Exact</v>
      </c>
      <c r="AB1418" s="25">
        <f ca="1">IFERROR(IF(AND(Y1418&lt;&gt;"",OR(V1418="Terminé",V1418="En cours")),VLOOKUP(AA1418,Setup_ScoreExactBonus!A:D,4,FALSE),0),0)</f>
        <v>0</v>
      </c>
      <c r="AC1418" s="31" t="str">
        <f ca="1">IF(Y1418&lt;&gt;"", Y1418 + IF(Z1418=1,AB1418, 0), "")</f>
        <v/>
      </c>
      <c r="AD1418" s="31">
        <f ca="1">SUMIFS(AC$2:AC1418,D$2:D1418,D1418)*IF(R1418=0,1,2)</f>
        <v>0</v>
      </c>
    </row>
    <row r="1419" spans="1:30" x14ac:dyDescent="0.35">
      <c r="A1419" s="31">
        <f>IF(ISBLANK(B1419),"",COUNTIF(B$2:B1419,B1419))-1</f>
        <v>36</v>
      </c>
      <c r="B1419" s="31">
        <v>14</v>
      </c>
      <c r="C1419" s="10">
        <f>VLOOKUP($A1419,Database!$A:$Y,7,FALSE)</f>
        <v>46194.25</v>
      </c>
      <c r="D1419" s="31" t="str">
        <f>VLOOKUP(Pronostics!$B1419,Setup_MPP!$A:$G,3,FALSE)</f>
        <v>MarieEYT</v>
      </c>
      <c r="E1419" s="31" t="str">
        <f>VLOOKUP(Pronostics!$B1419,Setup_MPP!$A:$G,2,FALSE)</f>
        <v>Marie EXBRAYAT</v>
      </c>
      <c r="F1419" s="31" t="str">
        <f>VLOOKUP($B1419,Setup_MPP!$A:$E,4,FALSE)</f>
        <v>#FFAFD2</v>
      </c>
      <c r="G1419" s="31" t="str">
        <f>VLOOKUP($B1419,Setup_MPP!$A:$E,5,FALSE)</f>
        <v>#F2589B</v>
      </c>
      <c r="H1419" s="31" t="str">
        <f>IFERROR(IF(AND(A1419&gt;=1,A1419&lt;=104),VLOOKUP($A1419,Location!$A:$J,6,FALSE),IF(A1419=0,"Avant l'ouverture",IF(OR(A1419=105,A1419=106),"Bonus"))),"")</f>
        <v>Tour 2</v>
      </c>
      <c r="I1419" s="31" t="str">
        <f>IF(LEFT(H1419,4)="Tour",VLOOKUP(A1419,Database!$A:$C,3,FALSE),"")</f>
        <v>F</v>
      </c>
      <c r="J1419" s="31" t="str">
        <f>VLOOKUP($A1419,Location!$A:$J,7,FALSE)</f>
        <v>Tunisie</v>
      </c>
      <c r="K1419" s="31" t="str">
        <f>IFERROR(VLOOKUP(J1419,Setup_Team!$B:$C,2,FALSE), "TDB")</f>
        <v>TUN</v>
      </c>
      <c r="L1419" s="31" t="str">
        <f>VLOOKUP($A1419,Location!$A:$J,8,FALSE)</f>
        <v>Japon</v>
      </c>
      <c r="M1419" s="31" t="str">
        <f>IFERROR(VLOOKUP(L1419,Setup_Team!$B:$C,2,FALSE), "TDB")</f>
        <v>JAP</v>
      </c>
      <c r="N1419" s="31" t="str">
        <f>VLOOKUP($A1419,Location!$A:$J,9,FALSE)</f>
        <v>Monterrey</v>
      </c>
      <c r="O1419" s="31" t="str">
        <f>VLOOKUP($A1419,Location!$A:$J,10,FALSE)</f>
        <v>Estadio BBVA</v>
      </c>
      <c r="R1419" s="31">
        <v>0</v>
      </c>
      <c r="S1419" s="25">
        <f>VLOOKUP($A1419,Database!$A:$Y,10,FALSE)</f>
        <v>118</v>
      </c>
      <c r="T1419" s="25">
        <f>VLOOKUP($A1419,Database!$A:$Y,11,FALSE)</f>
        <v>103</v>
      </c>
      <c r="U1419" s="25">
        <f>VLOOKUP($A1419,Database!$A:$Y,12,FALSE)</f>
        <v>91</v>
      </c>
      <c r="V1419" s="25" t="str">
        <f>VLOOKUP(A1419,Database!A:M,13,FALSE)</f>
        <v>À venir</v>
      </c>
      <c r="W1419" s="25" t="str">
        <f>VLOOKUP($A1419,Database!$A:$Y,20,FALSE)</f>
        <v/>
      </c>
      <c r="X1419" s="25" t="str">
        <f>VLOOKUP($A1419,Database!$A:$Y,21,FALSE)</f>
        <v/>
      </c>
      <c r="Y1419" s="25" t="str">
        <f ca="1">IF(C1419&lt;NOW(),IF(AND(P1419&gt;Q1419,W1419&gt;X1419),S1419,IF(AND(P1419=Q1419,W1419=X1419),T1419,IF(AND(P1419&lt;Q1419,W1419&lt;X1419),U1419,0))),"")</f>
        <v/>
      </c>
      <c r="Z1419" s="25">
        <f>IF(AND(P1419=W1419,Q1419=X1419),1,0)</f>
        <v>1</v>
      </c>
      <c r="AA1419" s="25" t="str">
        <f>IF(Z1419=0,"",IF(ISBLANK(VLOOKUP(A1419,Database!A:AA,22,FALSE)),"",VLOOKUP(A1419,Database!A:AA,22,FALSE)))</f>
        <v>Exact</v>
      </c>
      <c r="AB1419" s="25">
        <f ca="1">IFERROR(IF(AND(Y1419&lt;&gt;"",OR(V1419="Terminé",V1419="En cours")),VLOOKUP(AA1419,Setup_ScoreExactBonus!A:D,4,FALSE),0),0)</f>
        <v>0</v>
      </c>
      <c r="AC1419" s="31" t="str">
        <f ca="1">IF(Y1419&lt;&gt;"", Y1419 + IF(Z1419=1,AB1419, 0), "")</f>
        <v/>
      </c>
      <c r="AD1419" s="31">
        <f ca="1">SUMIFS(AC$2:AC1419,D$2:D1419,D1419)*IF(R1419=0,1,2)</f>
        <v>0</v>
      </c>
    </row>
    <row r="1420" spans="1:30" x14ac:dyDescent="0.35">
      <c r="A1420" s="31">
        <f>IF(ISBLANK(B1420),"",COUNTIF(B$2:B1420,B1420))-1</f>
        <v>36</v>
      </c>
      <c r="B1420" s="31">
        <v>15</v>
      </c>
      <c r="C1420" s="10">
        <f>VLOOKUP($A1420,Database!$A:$Y,7,FALSE)</f>
        <v>46194.25</v>
      </c>
      <c r="D1420" s="31" t="str">
        <f>VLOOKUP(Pronostics!$B1420,Setup_MPP!$A:$G,3,FALSE)</f>
        <v>Amine#8UL9R</v>
      </c>
      <c r="E1420" s="31" t="str">
        <f>VLOOKUP(Pronostics!$B1420,Setup_MPP!$A:$G,2,FALSE)</f>
        <v>Amine ZARROUKI</v>
      </c>
      <c r="F1420" s="31" t="str">
        <f>VLOOKUP($B1420,Setup_MPP!$A:$E,4,FALSE)</f>
        <v>#FF9898</v>
      </c>
      <c r="G1420" s="31" t="str">
        <f>VLOOKUP($B1420,Setup_MPP!$A:$E,5,FALSE)</f>
        <v>#FF5D5D</v>
      </c>
      <c r="H1420" s="31" t="str">
        <f>IFERROR(IF(AND(A1420&gt;=1,A1420&lt;=104),VLOOKUP($A1420,Location!$A:$J,6,FALSE),IF(A1420=0,"Avant l'ouverture",IF(OR(A1420=105,A1420=106),"Bonus"))),"")</f>
        <v>Tour 2</v>
      </c>
      <c r="I1420" s="31" t="str">
        <f>IF(LEFT(H1420,4)="Tour",VLOOKUP(A1420,Database!$A:$C,3,FALSE),"")</f>
        <v>F</v>
      </c>
      <c r="J1420" s="31" t="str">
        <f>VLOOKUP($A1420,Location!$A:$J,7,FALSE)</f>
        <v>Tunisie</v>
      </c>
      <c r="K1420" s="31" t="str">
        <f>IFERROR(VLOOKUP(J1420,Setup_Team!$B:$C,2,FALSE), "TDB")</f>
        <v>TUN</v>
      </c>
      <c r="L1420" s="31" t="str">
        <f>VLOOKUP($A1420,Location!$A:$J,8,FALSE)</f>
        <v>Japon</v>
      </c>
      <c r="M1420" s="31" t="str">
        <f>IFERROR(VLOOKUP(L1420,Setup_Team!$B:$C,2,FALSE), "TDB")</f>
        <v>JAP</v>
      </c>
      <c r="N1420" s="31" t="str">
        <f>VLOOKUP($A1420,Location!$A:$J,9,FALSE)</f>
        <v>Monterrey</v>
      </c>
      <c r="O1420" s="31" t="str">
        <f>VLOOKUP($A1420,Location!$A:$J,10,FALSE)</f>
        <v>Estadio BBVA</v>
      </c>
      <c r="R1420" s="31">
        <v>0</v>
      </c>
      <c r="S1420" s="25">
        <f>VLOOKUP($A1420,Database!$A:$Y,10,FALSE)</f>
        <v>118</v>
      </c>
      <c r="T1420" s="25">
        <f>VLOOKUP($A1420,Database!$A:$Y,11,FALSE)</f>
        <v>103</v>
      </c>
      <c r="U1420" s="25">
        <f>VLOOKUP($A1420,Database!$A:$Y,12,FALSE)</f>
        <v>91</v>
      </c>
      <c r="V1420" s="25" t="str">
        <f>VLOOKUP(A1420,Database!A:M,13,FALSE)</f>
        <v>À venir</v>
      </c>
      <c r="W1420" s="25" t="str">
        <f>VLOOKUP($A1420,Database!$A:$Y,20,FALSE)</f>
        <v/>
      </c>
      <c r="X1420" s="25" t="str">
        <f>VLOOKUP($A1420,Database!$A:$Y,21,FALSE)</f>
        <v/>
      </c>
      <c r="Y1420" s="25" t="str">
        <f ca="1">IF(C1420&lt;NOW(),IF(AND(P1420&gt;Q1420,W1420&gt;X1420),S1420,IF(AND(P1420=Q1420,W1420=X1420),T1420,IF(AND(P1420&lt;Q1420,W1420&lt;X1420),U1420,0))),"")</f>
        <v/>
      </c>
      <c r="Z1420" s="25">
        <f>IF(AND(P1420=W1420,Q1420=X1420),1,0)</f>
        <v>1</v>
      </c>
      <c r="AA1420" s="25" t="str">
        <f>IF(Z1420=0,"",IF(ISBLANK(VLOOKUP(A1420,Database!A:AA,22,FALSE)),"",VLOOKUP(A1420,Database!A:AA,22,FALSE)))</f>
        <v>Exact</v>
      </c>
      <c r="AB1420" s="25">
        <f ca="1">IFERROR(IF(AND(Y1420&lt;&gt;"",OR(V1420="Terminé",V1420="En cours")),VLOOKUP(AA1420,Setup_ScoreExactBonus!A:D,4,FALSE),0),0)</f>
        <v>0</v>
      </c>
      <c r="AC1420" s="31" t="str">
        <f ca="1">IF(Y1420&lt;&gt;"", Y1420 + IF(Z1420=1,AB1420, 0), "")</f>
        <v/>
      </c>
      <c r="AD1420" s="31">
        <f ca="1">SUMIFS(AC$2:AC1420,D$2:D1420,D1420)*IF(R1420=0,1,2)</f>
        <v>0</v>
      </c>
    </row>
    <row r="1421" spans="1:30" x14ac:dyDescent="0.35">
      <c r="A1421" s="31">
        <f>IF(ISBLANK(B1421),"",COUNTIF(B$2:B1421,B1421))-1</f>
        <v>36</v>
      </c>
      <c r="B1421" s="31">
        <v>16</v>
      </c>
      <c r="C1421" s="10">
        <f>VLOOKUP($A1421,Database!$A:$Y,7,FALSE)</f>
        <v>46194.25</v>
      </c>
      <c r="D1421" s="31" t="str">
        <f>VLOOKUP(Pronostics!$B1421,Setup_MPP!$A:$G,3,FALSE)</f>
        <v>Laura#8V93E</v>
      </c>
      <c r="E1421" s="31" t="str">
        <f>VLOOKUP(Pronostics!$B1421,Setup_MPP!$A:$G,2,FALSE)</f>
        <v>Laura GIULIANO</v>
      </c>
      <c r="F1421" s="31" t="str">
        <f>VLOOKUP($B1421,Setup_MPP!$A:$E,4,FALSE)</f>
        <v>#86A4FE</v>
      </c>
      <c r="G1421" s="31" t="str">
        <f>VLOOKUP($B1421,Setup_MPP!$A:$E,5,FALSE)</f>
        <v>#3769FF</v>
      </c>
      <c r="H1421" s="31" t="str">
        <f>IFERROR(IF(AND(A1421&gt;=1,A1421&lt;=104),VLOOKUP($A1421,Location!$A:$J,6,FALSE),IF(A1421=0,"Avant l'ouverture",IF(OR(A1421=105,A1421=106),"Bonus"))),"")</f>
        <v>Tour 2</v>
      </c>
      <c r="I1421" s="31" t="str">
        <f>IF(LEFT(H1421,4)="Tour",VLOOKUP(A1421,Database!$A:$C,3,FALSE),"")</f>
        <v>F</v>
      </c>
      <c r="J1421" s="31" t="str">
        <f>VLOOKUP($A1421,Location!$A:$J,7,FALSE)</f>
        <v>Tunisie</v>
      </c>
      <c r="K1421" s="31" t="str">
        <f>IFERROR(VLOOKUP(J1421,Setup_Team!$B:$C,2,FALSE), "TDB")</f>
        <v>TUN</v>
      </c>
      <c r="L1421" s="31" t="str">
        <f>VLOOKUP($A1421,Location!$A:$J,8,FALSE)</f>
        <v>Japon</v>
      </c>
      <c r="M1421" s="31" t="str">
        <f>IFERROR(VLOOKUP(L1421,Setup_Team!$B:$C,2,FALSE), "TDB")</f>
        <v>JAP</v>
      </c>
      <c r="N1421" s="31" t="str">
        <f>VLOOKUP($A1421,Location!$A:$J,9,FALSE)</f>
        <v>Monterrey</v>
      </c>
      <c r="O1421" s="31" t="str">
        <f>VLOOKUP($A1421,Location!$A:$J,10,FALSE)</f>
        <v>Estadio BBVA</v>
      </c>
      <c r="R1421" s="31">
        <v>0</v>
      </c>
      <c r="S1421" s="25">
        <f>VLOOKUP($A1421,Database!$A:$Y,10,FALSE)</f>
        <v>118</v>
      </c>
      <c r="T1421" s="25">
        <f>VLOOKUP($A1421,Database!$A:$Y,11,FALSE)</f>
        <v>103</v>
      </c>
      <c r="U1421" s="25">
        <f>VLOOKUP($A1421,Database!$A:$Y,12,FALSE)</f>
        <v>91</v>
      </c>
      <c r="V1421" s="25" t="str">
        <f>VLOOKUP(A1421,Database!A:M,13,FALSE)</f>
        <v>À venir</v>
      </c>
      <c r="W1421" s="25" t="str">
        <f>VLOOKUP($A1421,Database!$A:$Y,20,FALSE)</f>
        <v/>
      </c>
      <c r="X1421" s="25" t="str">
        <f>VLOOKUP($A1421,Database!$A:$Y,21,FALSE)</f>
        <v/>
      </c>
      <c r="Y1421" s="25" t="str">
        <f ca="1">IF(C1421&lt;NOW(),IF(AND(P1421&gt;Q1421,W1421&gt;X1421),S1421,IF(AND(P1421=Q1421,W1421=X1421),T1421,IF(AND(P1421&lt;Q1421,W1421&lt;X1421),U1421,0))),"")</f>
        <v/>
      </c>
      <c r="Z1421" s="25">
        <f>IF(AND(P1421=W1421,Q1421=X1421),1,0)</f>
        <v>1</v>
      </c>
      <c r="AA1421" s="25" t="str">
        <f>IF(Z1421=0,"",IF(ISBLANK(VLOOKUP(A1421,Database!A:AA,22,FALSE)),"",VLOOKUP(A1421,Database!A:AA,22,FALSE)))</f>
        <v>Exact</v>
      </c>
      <c r="AB1421" s="25">
        <f ca="1">IFERROR(IF(AND(Y1421&lt;&gt;"",OR(V1421="Terminé",V1421="En cours")),VLOOKUP(AA1421,Setup_ScoreExactBonus!A:D,4,FALSE),0),0)</f>
        <v>0</v>
      </c>
      <c r="AC1421" s="31" t="str">
        <f ca="1">IF(Y1421&lt;&gt;"", Y1421 + IF(Z1421=1,AB1421, 0), "")</f>
        <v/>
      </c>
      <c r="AD1421" s="31">
        <f ca="1">SUMIFS(AC$2:AC1421,D$2:D1421,D1421)*IF(R1421=0,1,2)</f>
        <v>0</v>
      </c>
    </row>
    <row r="1422" spans="1:30" x14ac:dyDescent="0.35">
      <c r="A1422" s="31">
        <f>IF(ISBLANK(B1422),"",COUNTIF(B$2:B1422,B1422))-1</f>
        <v>36</v>
      </c>
      <c r="B1422" s="31">
        <v>17</v>
      </c>
      <c r="C1422" s="10">
        <f>VLOOKUP($A1422,Database!$A:$Y,7,FALSE)</f>
        <v>46194.25</v>
      </c>
      <c r="D1422" s="31" t="str">
        <f>VLOOKUP(Pronostics!$B1422,Setup_MPP!$A:$G,3,FALSE)</f>
        <v>Joueur17</v>
      </c>
      <c r="E1422" s="31" t="str">
        <f>VLOOKUP(Pronostics!$B1422,Setup_MPP!$A:$G,2,FALSE)</f>
        <v>Joueur17</v>
      </c>
      <c r="F1422" s="31" t="str">
        <f>VLOOKUP($B1422,Setup_MPP!$A:$E,4,FALSE)</f>
        <v>#FFB0B0</v>
      </c>
      <c r="G1422" s="31" t="str">
        <f>VLOOKUP($B1422,Setup_MPP!$A:$E,5,FALSE)</f>
        <v>#F25757</v>
      </c>
      <c r="H1422" s="31" t="str">
        <f>IFERROR(IF(AND(A1422&gt;=1,A1422&lt;=104),VLOOKUP($A1422,Location!$A:$J,6,FALSE),IF(A1422=0,"Avant l'ouverture",IF(OR(A1422=105,A1422=106),"Bonus"))),"")</f>
        <v>Tour 2</v>
      </c>
      <c r="I1422" s="31" t="str">
        <f>IF(LEFT(H1422,4)="Tour",VLOOKUP(A1422,Database!$A:$C,3,FALSE),"")</f>
        <v>F</v>
      </c>
      <c r="J1422" s="31" t="str">
        <f>VLOOKUP($A1422,Location!$A:$J,7,FALSE)</f>
        <v>Tunisie</v>
      </c>
      <c r="K1422" s="31" t="str">
        <f>IFERROR(VLOOKUP(J1422,Setup_Team!$B:$C,2,FALSE), "TDB")</f>
        <v>TUN</v>
      </c>
      <c r="L1422" s="31" t="str">
        <f>VLOOKUP($A1422,Location!$A:$J,8,FALSE)</f>
        <v>Japon</v>
      </c>
      <c r="M1422" s="31" t="str">
        <f>IFERROR(VLOOKUP(L1422,Setup_Team!$B:$C,2,FALSE), "TDB")</f>
        <v>JAP</v>
      </c>
      <c r="N1422" s="31" t="str">
        <f>VLOOKUP($A1422,Location!$A:$J,9,FALSE)</f>
        <v>Monterrey</v>
      </c>
      <c r="O1422" s="31" t="str">
        <f>VLOOKUP($A1422,Location!$A:$J,10,FALSE)</f>
        <v>Estadio BBVA</v>
      </c>
      <c r="R1422" s="31">
        <v>0</v>
      </c>
      <c r="S1422" s="25">
        <f>VLOOKUP($A1422,Database!$A:$Y,10,FALSE)</f>
        <v>118</v>
      </c>
      <c r="T1422" s="25">
        <f>VLOOKUP($A1422,Database!$A:$Y,11,FALSE)</f>
        <v>103</v>
      </c>
      <c r="U1422" s="25">
        <f>VLOOKUP($A1422,Database!$A:$Y,12,FALSE)</f>
        <v>91</v>
      </c>
      <c r="V1422" s="25" t="str">
        <f>VLOOKUP(A1422,Database!A:M,13,FALSE)</f>
        <v>À venir</v>
      </c>
      <c r="W1422" s="25" t="str">
        <f>VLOOKUP($A1422,Database!$A:$Y,20,FALSE)</f>
        <v/>
      </c>
      <c r="X1422" s="25" t="str">
        <f>VLOOKUP($A1422,Database!$A:$Y,21,FALSE)</f>
        <v/>
      </c>
      <c r="Y1422" s="25" t="str">
        <f ca="1">IF(C1422&lt;NOW(),IF(AND(P1422&gt;Q1422,W1422&gt;X1422),S1422,IF(AND(P1422=Q1422,W1422=X1422),T1422,IF(AND(P1422&lt;Q1422,W1422&lt;X1422),U1422,0))),"")</f>
        <v/>
      </c>
      <c r="Z1422" s="25">
        <f>IF(AND(P1422=W1422,Q1422=X1422),1,0)</f>
        <v>1</v>
      </c>
      <c r="AA1422" s="25" t="str">
        <f>IF(Z1422=0,"",IF(ISBLANK(VLOOKUP(A1422,Database!A:AA,22,FALSE)),"",VLOOKUP(A1422,Database!A:AA,22,FALSE)))</f>
        <v>Exact</v>
      </c>
      <c r="AB1422" s="25">
        <f ca="1">IFERROR(IF(AND(Y1422&lt;&gt;"",OR(V1422="Terminé",V1422="En cours")),VLOOKUP(AA1422,Setup_ScoreExactBonus!A:D,4,FALSE),0),0)</f>
        <v>0</v>
      </c>
      <c r="AC1422" s="31" t="str">
        <f ca="1">IF(Y1422&lt;&gt;"", Y1422 + IF(Z1422=1,AB1422, 0), "")</f>
        <v/>
      </c>
      <c r="AD1422" s="31">
        <f ca="1">SUMIFS(AC$2:AC1422,D$2:D1422,D1422)*IF(R1422=0,1,2)</f>
        <v>0</v>
      </c>
    </row>
    <row r="1423" spans="1:30" x14ac:dyDescent="0.35">
      <c r="A1423" s="31">
        <f>IF(ISBLANK(B1423),"",COUNTIF(B$2:B1423,B1423))-1</f>
        <v>36</v>
      </c>
      <c r="B1423" s="31">
        <v>18</v>
      </c>
      <c r="C1423" s="10">
        <f>VLOOKUP($A1423,Database!$A:$Y,7,FALSE)</f>
        <v>46194.25</v>
      </c>
      <c r="D1423" s="31" t="str">
        <f>VLOOKUP(Pronostics!$B1423,Setup_MPP!$A:$G,3,FALSE)</f>
        <v>Joueur18</v>
      </c>
      <c r="E1423" s="31" t="str">
        <f>VLOOKUP(Pronostics!$B1423,Setup_MPP!$A:$G,2,FALSE)</f>
        <v>Joueur18</v>
      </c>
      <c r="F1423" s="31" t="str">
        <f>VLOOKUP($B1423,Setup_MPP!$A:$E,4,FALSE)</f>
        <v>#FFC9B0</v>
      </c>
      <c r="G1423" s="31" t="str">
        <f>VLOOKUP($B1423,Setup_MPP!$A:$E,5,FALSE)</f>
        <v>#F28D57</v>
      </c>
      <c r="H1423" s="31" t="str">
        <f>IFERROR(IF(AND(A1423&gt;=1,A1423&lt;=104),VLOOKUP($A1423,Location!$A:$J,6,FALSE),IF(A1423=0,"Avant l'ouverture",IF(OR(A1423=105,A1423=106),"Bonus"))),"")</f>
        <v>Tour 2</v>
      </c>
      <c r="I1423" s="31" t="str">
        <f>IF(LEFT(H1423,4)="Tour",VLOOKUP(A1423,Database!$A:$C,3,FALSE),"")</f>
        <v>F</v>
      </c>
      <c r="J1423" s="31" t="str">
        <f>VLOOKUP($A1423,Location!$A:$J,7,FALSE)</f>
        <v>Tunisie</v>
      </c>
      <c r="K1423" s="31" t="str">
        <f>IFERROR(VLOOKUP(J1423,Setup_Team!$B:$C,2,FALSE), "TDB")</f>
        <v>TUN</v>
      </c>
      <c r="L1423" s="31" t="str">
        <f>VLOOKUP($A1423,Location!$A:$J,8,FALSE)</f>
        <v>Japon</v>
      </c>
      <c r="M1423" s="31" t="str">
        <f>IFERROR(VLOOKUP(L1423,Setup_Team!$B:$C,2,FALSE), "TDB")</f>
        <v>JAP</v>
      </c>
      <c r="N1423" s="31" t="str">
        <f>VLOOKUP($A1423,Location!$A:$J,9,FALSE)</f>
        <v>Monterrey</v>
      </c>
      <c r="O1423" s="31" t="str">
        <f>VLOOKUP($A1423,Location!$A:$J,10,FALSE)</f>
        <v>Estadio BBVA</v>
      </c>
      <c r="R1423" s="31">
        <v>0</v>
      </c>
      <c r="S1423" s="25">
        <f>VLOOKUP($A1423,Database!$A:$Y,10,FALSE)</f>
        <v>118</v>
      </c>
      <c r="T1423" s="25">
        <f>VLOOKUP($A1423,Database!$A:$Y,11,FALSE)</f>
        <v>103</v>
      </c>
      <c r="U1423" s="25">
        <f>VLOOKUP($A1423,Database!$A:$Y,12,FALSE)</f>
        <v>91</v>
      </c>
      <c r="V1423" s="25" t="str">
        <f>VLOOKUP(A1423,Database!A:M,13,FALSE)</f>
        <v>À venir</v>
      </c>
      <c r="W1423" s="25" t="str">
        <f>VLOOKUP($A1423,Database!$A:$Y,20,FALSE)</f>
        <v/>
      </c>
      <c r="X1423" s="25" t="str">
        <f>VLOOKUP($A1423,Database!$A:$Y,21,FALSE)</f>
        <v/>
      </c>
      <c r="Y1423" s="25" t="str">
        <f ca="1">IF(C1423&lt;NOW(),IF(AND(P1423&gt;Q1423,W1423&gt;X1423),S1423,IF(AND(P1423=Q1423,W1423=X1423),T1423,IF(AND(P1423&lt;Q1423,W1423&lt;X1423),U1423,0))),"")</f>
        <v/>
      </c>
      <c r="Z1423" s="25">
        <f>IF(AND(P1423=W1423,Q1423=X1423),1,0)</f>
        <v>1</v>
      </c>
      <c r="AA1423" s="25" t="str">
        <f>IF(Z1423=0,"",IF(ISBLANK(VLOOKUP(A1423,Database!A:AA,22,FALSE)),"",VLOOKUP(A1423,Database!A:AA,22,FALSE)))</f>
        <v>Exact</v>
      </c>
      <c r="AB1423" s="25">
        <f ca="1">IFERROR(IF(AND(Y1423&lt;&gt;"",OR(V1423="Terminé",V1423="En cours")),VLOOKUP(AA1423,Setup_ScoreExactBonus!A:D,4,FALSE),0),0)</f>
        <v>0</v>
      </c>
      <c r="AC1423" s="31" t="str">
        <f ca="1">IF(Y1423&lt;&gt;"", Y1423 + IF(Z1423=1,AB1423, 0), "")</f>
        <v/>
      </c>
      <c r="AD1423" s="31">
        <f ca="1">SUMIFS(AC$2:AC1423,D$2:D1423,D1423)*IF(R1423=0,1,2)</f>
        <v>0</v>
      </c>
    </row>
    <row r="1424" spans="1:30" x14ac:dyDescent="0.35">
      <c r="A1424" s="31">
        <f>IF(ISBLANK(B1424),"",COUNTIF(B$2:B1424,B1424))-1</f>
        <v>36</v>
      </c>
      <c r="B1424" s="31">
        <v>19</v>
      </c>
      <c r="C1424" s="10">
        <f>VLOOKUP($A1424,Database!$A:$Y,7,FALSE)</f>
        <v>46194.25</v>
      </c>
      <c r="D1424" s="31" t="str">
        <f>VLOOKUP(Pronostics!$B1424,Setup_MPP!$A:$G,3,FALSE)</f>
        <v>Joueur19</v>
      </c>
      <c r="E1424" s="31" t="str">
        <f>VLOOKUP(Pronostics!$B1424,Setup_MPP!$A:$G,2,FALSE)</f>
        <v>Joueur19</v>
      </c>
      <c r="F1424" s="31" t="str">
        <f>VLOOKUP($B1424,Setup_MPP!$A:$E,4,FALSE)</f>
        <v>#D5D5D5</v>
      </c>
      <c r="G1424" s="31" t="str">
        <f>VLOOKUP($B1424,Setup_MPP!$A:$E,5,FALSE)</f>
        <v>#727272</v>
      </c>
      <c r="H1424" s="31" t="str">
        <f>IFERROR(IF(AND(A1424&gt;=1,A1424&lt;=104),VLOOKUP($A1424,Location!$A:$J,6,FALSE),IF(A1424=0,"Avant l'ouverture",IF(OR(A1424=105,A1424=106),"Bonus"))),"")</f>
        <v>Tour 2</v>
      </c>
      <c r="I1424" s="31" t="str">
        <f>IF(LEFT(H1424,4)="Tour",VLOOKUP(A1424,Database!$A:$C,3,FALSE),"")</f>
        <v>F</v>
      </c>
      <c r="J1424" s="31" t="str">
        <f>VLOOKUP($A1424,Location!$A:$J,7,FALSE)</f>
        <v>Tunisie</v>
      </c>
      <c r="K1424" s="31" t="str">
        <f>IFERROR(VLOOKUP(J1424,Setup_Team!$B:$C,2,FALSE), "TDB")</f>
        <v>TUN</v>
      </c>
      <c r="L1424" s="31" t="str">
        <f>VLOOKUP($A1424,Location!$A:$J,8,FALSE)</f>
        <v>Japon</v>
      </c>
      <c r="M1424" s="31" t="str">
        <f>IFERROR(VLOOKUP(L1424,Setup_Team!$B:$C,2,FALSE), "TDB")</f>
        <v>JAP</v>
      </c>
      <c r="N1424" s="31" t="str">
        <f>VLOOKUP($A1424,Location!$A:$J,9,FALSE)</f>
        <v>Monterrey</v>
      </c>
      <c r="O1424" s="31" t="str">
        <f>VLOOKUP($A1424,Location!$A:$J,10,FALSE)</f>
        <v>Estadio BBVA</v>
      </c>
      <c r="R1424" s="31">
        <v>0</v>
      </c>
      <c r="S1424" s="25">
        <f>VLOOKUP($A1424,Database!$A:$Y,10,FALSE)</f>
        <v>118</v>
      </c>
      <c r="T1424" s="25">
        <f>VLOOKUP($A1424,Database!$A:$Y,11,FALSE)</f>
        <v>103</v>
      </c>
      <c r="U1424" s="25">
        <f>VLOOKUP($A1424,Database!$A:$Y,12,FALSE)</f>
        <v>91</v>
      </c>
      <c r="V1424" s="25" t="str">
        <f>VLOOKUP(A1424,Database!A:M,13,FALSE)</f>
        <v>À venir</v>
      </c>
      <c r="W1424" s="25" t="str">
        <f>VLOOKUP($A1424,Database!$A:$Y,20,FALSE)</f>
        <v/>
      </c>
      <c r="X1424" s="25" t="str">
        <f>VLOOKUP($A1424,Database!$A:$Y,21,FALSE)</f>
        <v/>
      </c>
      <c r="Y1424" s="25" t="str">
        <f ca="1">IF(C1424&lt;NOW(),IF(AND(P1424&gt;Q1424,W1424&gt;X1424),S1424,IF(AND(P1424=Q1424,W1424=X1424),T1424,IF(AND(P1424&lt;Q1424,W1424&lt;X1424),U1424,0))),"")</f>
        <v/>
      </c>
      <c r="Z1424" s="25">
        <f>IF(AND(P1424=W1424,Q1424=X1424),1,0)</f>
        <v>1</v>
      </c>
      <c r="AA1424" s="25" t="str">
        <f>IF(Z1424=0,"",IF(ISBLANK(VLOOKUP(A1424,Database!A:AA,22,FALSE)),"",VLOOKUP(A1424,Database!A:AA,22,FALSE)))</f>
        <v>Exact</v>
      </c>
      <c r="AB1424" s="25">
        <f ca="1">IFERROR(IF(AND(Y1424&lt;&gt;"",OR(V1424="Terminé",V1424="En cours")),VLOOKUP(AA1424,Setup_ScoreExactBonus!A:D,4,FALSE),0),0)</f>
        <v>0</v>
      </c>
      <c r="AC1424" s="31" t="str">
        <f ca="1">IF(Y1424&lt;&gt;"", Y1424 + IF(Z1424=1,AB1424, 0), "")</f>
        <v/>
      </c>
      <c r="AD1424" s="31">
        <f ca="1">SUMIFS(AC$2:AC1424,D$2:D1424,D1424)*IF(R1424=0,1,2)</f>
        <v>0</v>
      </c>
    </row>
    <row r="1425" spans="1:30" x14ac:dyDescent="0.35">
      <c r="A1425" s="31">
        <f>IF(ISBLANK(B1425),"",COUNTIF(B$2:B1425,B1425))-1</f>
        <v>36</v>
      </c>
      <c r="B1425" s="31">
        <v>20</v>
      </c>
      <c r="C1425" s="10">
        <f>VLOOKUP($A1425,Database!$A:$Y,7,FALSE)</f>
        <v>46194.25</v>
      </c>
      <c r="D1425" s="31" t="str">
        <f>VLOOKUP(Pronostics!$B1425,Setup_MPP!$A:$G,3,FALSE)</f>
        <v>Joueur20</v>
      </c>
      <c r="E1425" s="31" t="str">
        <f>VLOOKUP(Pronostics!$B1425,Setup_MPP!$A:$G,2,FALSE)</f>
        <v>Joueur20</v>
      </c>
      <c r="F1425" s="31" t="str">
        <f>VLOOKUP($B1425,Setup_MPP!$A:$E,4,FALSE)</f>
        <v>#D5D5D5</v>
      </c>
      <c r="G1425" s="31" t="str">
        <f>VLOOKUP($B1425,Setup_MPP!$A:$E,5,FALSE)</f>
        <v>#727272</v>
      </c>
      <c r="H1425" s="31" t="str">
        <f>IFERROR(IF(AND(A1425&gt;=1,A1425&lt;=104),VLOOKUP($A1425,Location!$A:$J,6,FALSE),IF(A1425=0,"Avant l'ouverture",IF(OR(A1425=105,A1425=106),"Bonus"))),"")</f>
        <v>Tour 2</v>
      </c>
      <c r="I1425" s="31" t="str">
        <f>IF(LEFT(H1425,4)="Tour",VLOOKUP(A1425,Database!$A:$C,3,FALSE),"")</f>
        <v>F</v>
      </c>
      <c r="J1425" s="31" t="str">
        <f>VLOOKUP($A1425,Location!$A:$J,7,FALSE)</f>
        <v>Tunisie</v>
      </c>
      <c r="K1425" s="31" t="str">
        <f>IFERROR(VLOOKUP(J1425,Setup_Team!$B:$C,2,FALSE), "TDB")</f>
        <v>TUN</v>
      </c>
      <c r="L1425" s="31" t="str">
        <f>VLOOKUP($A1425,Location!$A:$J,8,FALSE)</f>
        <v>Japon</v>
      </c>
      <c r="M1425" s="31" t="str">
        <f>IFERROR(VLOOKUP(L1425,Setup_Team!$B:$C,2,FALSE), "TDB")</f>
        <v>JAP</v>
      </c>
      <c r="N1425" s="31" t="str">
        <f>VLOOKUP($A1425,Location!$A:$J,9,FALSE)</f>
        <v>Monterrey</v>
      </c>
      <c r="O1425" s="31" t="str">
        <f>VLOOKUP($A1425,Location!$A:$J,10,FALSE)</f>
        <v>Estadio BBVA</v>
      </c>
      <c r="R1425" s="31">
        <v>0</v>
      </c>
      <c r="S1425" s="25">
        <f>VLOOKUP($A1425,Database!$A:$Y,10,FALSE)</f>
        <v>118</v>
      </c>
      <c r="T1425" s="25">
        <f>VLOOKUP($A1425,Database!$A:$Y,11,FALSE)</f>
        <v>103</v>
      </c>
      <c r="U1425" s="25">
        <f>VLOOKUP($A1425,Database!$A:$Y,12,FALSE)</f>
        <v>91</v>
      </c>
      <c r="V1425" s="25" t="str">
        <f>VLOOKUP(A1425,Database!A:M,13,FALSE)</f>
        <v>À venir</v>
      </c>
      <c r="W1425" s="25" t="str">
        <f>VLOOKUP($A1425,Database!$A:$Y,20,FALSE)</f>
        <v/>
      </c>
      <c r="X1425" s="25" t="str">
        <f>VLOOKUP($A1425,Database!$A:$Y,21,FALSE)</f>
        <v/>
      </c>
      <c r="Y1425" s="25" t="str">
        <f ca="1">IF(C1425&lt;NOW(),IF(AND(P1425&gt;Q1425,W1425&gt;X1425),S1425,IF(AND(P1425=Q1425,W1425=X1425),T1425,IF(AND(P1425&lt;Q1425,W1425&lt;X1425),U1425,0))),"")</f>
        <v/>
      </c>
      <c r="Z1425" s="25">
        <f>IF(AND(P1425=W1425,Q1425=X1425),1,0)</f>
        <v>1</v>
      </c>
      <c r="AA1425" s="25" t="str">
        <f>IF(Z1425=0,"",IF(ISBLANK(VLOOKUP(A1425,Database!A:AA,22,FALSE)),"",VLOOKUP(A1425,Database!A:AA,22,FALSE)))</f>
        <v>Exact</v>
      </c>
      <c r="AB1425" s="25">
        <f ca="1">IFERROR(IF(AND(Y1425&lt;&gt;"",OR(V1425="Terminé",V1425="En cours")),VLOOKUP(AA1425,Setup_ScoreExactBonus!A:D,4,FALSE),0),0)</f>
        <v>0</v>
      </c>
      <c r="AC1425" s="31" t="str">
        <f ca="1">IF(Y1425&lt;&gt;"", Y1425 + IF(Z1425=1,AB1425, 0), "")</f>
        <v/>
      </c>
      <c r="AD1425" s="31">
        <f ca="1">SUMIFS(AC$2:AC1425,D$2:D1425,D1425)*IF(R1425=0,1,2)</f>
        <v>0</v>
      </c>
    </row>
    <row r="1426" spans="1:30" x14ac:dyDescent="0.35">
      <c r="A1426" s="31">
        <f>IF(ISBLANK(B1426),"",COUNTIF(B$2:B1426,B1426))-1</f>
        <v>36</v>
      </c>
      <c r="B1426" s="31">
        <v>21</v>
      </c>
      <c r="C1426" s="10">
        <f>VLOOKUP($A1426,Database!$A:$Y,7,FALSE)</f>
        <v>46194.25</v>
      </c>
      <c r="D1426" s="31" t="str">
        <f>VLOOKUP(Pronostics!$B1426,Setup_MPP!$A:$G,3,FALSE)</f>
        <v>Joueur21</v>
      </c>
      <c r="E1426" s="31" t="str">
        <f>VLOOKUP(Pronostics!$B1426,Setup_MPP!$A:$G,2,FALSE)</f>
        <v>Joueur21</v>
      </c>
      <c r="F1426" s="31" t="str">
        <f>VLOOKUP($B1426,Setup_MPP!$A:$E,4,FALSE)</f>
        <v>#D5D5D5</v>
      </c>
      <c r="G1426" s="31" t="str">
        <f>VLOOKUP($B1426,Setup_MPP!$A:$E,5,FALSE)</f>
        <v>#727272</v>
      </c>
      <c r="H1426" s="31" t="str">
        <f>IFERROR(IF(AND(A1426&gt;=1,A1426&lt;=104),VLOOKUP($A1426,Location!$A:$J,6,FALSE),IF(A1426=0,"Avant l'ouverture",IF(OR(A1426=105,A1426=106),"Bonus"))),"")</f>
        <v>Tour 2</v>
      </c>
      <c r="I1426" s="31" t="str">
        <f>IF(LEFT(H1426,4)="Tour",VLOOKUP(A1426,Database!$A:$C,3,FALSE),"")</f>
        <v>F</v>
      </c>
      <c r="J1426" s="31" t="str">
        <f>VLOOKUP($A1426,Location!$A:$J,7,FALSE)</f>
        <v>Tunisie</v>
      </c>
      <c r="K1426" s="31" t="str">
        <f>IFERROR(VLOOKUP(J1426,Setup_Team!$B:$C,2,FALSE), "TDB")</f>
        <v>TUN</v>
      </c>
      <c r="L1426" s="31" t="str">
        <f>VLOOKUP($A1426,Location!$A:$J,8,FALSE)</f>
        <v>Japon</v>
      </c>
      <c r="M1426" s="31" t="str">
        <f>IFERROR(VLOOKUP(L1426,Setup_Team!$B:$C,2,FALSE), "TDB")</f>
        <v>JAP</v>
      </c>
      <c r="N1426" s="31" t="str">
        <f>VLOOKUP($A1426,Location!$A:$J,9,FALSE)</f>
        <v>Monterrey</v>
      </c>
      <c r="O1426" s="31" t="str">
        <f>VLOOKUP($A1426,Location!$A:$J,10,FALSE)</f>
        <v>Estadio BBVA</v>
      </c>
      <c r="R1426" s="31">
        <v>0</v>
      </c>
      <c r="S1426" s="25">
        <f>VLOOKUP($A1426,Database!$A:$Y,10,FALSE)</f>
        <v>118</v>
      </c>
      <c r="T1426" s="25">
        <f>VLOOKUP($A1426,Database!$A:$Y,11,FALSE)</f>
        <v>103</v>
      </c>
      <c r="U1426" s="25">
        <f>VLOOKUP($A1426,Database!$A:$Y,12,FALSE)</f>
        <v>91</v>
      </c>
      <c r="V1426" s="25" t="str">
        <f>VLOOKUP(A1426,Database!A:M,13,FALSE)</f>
        <v>À venir</v>
      </c>
      <c r="W1426" s="25" t="str">
        <f>VLOOKUP($A1426,Database!$A:$Y,20,FALSE)</f>
        <v/>
      </c>
      <c r="X1426" s="25" t="str">
        <f>VLOOKUP($A1426,Database!$A:$Y,21,FALSE)</f>
        <v/>
      </c>
      <c r="Y1426" s="25" t="str">
        <f ca="1">IF(C1426&lt;NOW(),IF(AND(P1426&gt;Q1426,W1426&gt;X1426),S1426,IF(AND(P1426=Q1426,W1426=X1426),T1426,IF(AND(P1426&lt;Q1426,W1426&lt;X1426),U1426,0))),"")</f>
        <v/>
      </c>
      <c r="Z1426" s="25">
        <f>IF(AND(P1426=W1426,Q1426=X1426),1,0)</f>
        <v>1</v>
      </c>
      <c r="AA1426" s="25" t="str">
        <f>IF(Z1426=0,"",IF(ISBLANK(VLOOKUP(A1426,Database!A:AA,22,FALSE)),"",VLOOKUP(A1426,Database!A:AA,22,FALSE)))</f>
        <v>Exact</v>
      </c>
      <c r="AB1426" s="25">
        <f ca="1">IFERROR(IF(AND(Y1426&lt;&gt;"",OR(V1426="Terminé",V1426="En cours")),VLOOKUP(AA1426,Setup_ScoreExactBonus!A:D,4,FALSE),0),0)</f>
        <v>0</v>
      </c>
      <c r="AC1426" s="31" t="str">
        <f ca="1">IF(Y1426&lt;&gt;"", Y1426 + IF(Z1426=1,AB1426, 0), "")</f>
        <v/>
      </c>
      <c r="AD1426" s="31">
        <f ca="1">SUMIFS(AC$2:AC1426,D$2:D1426,D1426)*IF(R1426=0,1,2)</f>
        <v>0</v>
      </c>
    </row>
    <row r="1427" spans="1:30" x14ac:dyDescent="0.35">
      <c r="A1427" s="31">
        <f>IF(ISBLANK(B1427),"",COUNTIF(B$2:B1427,B1427))-1</f>
        <v>36</v>
      </c>
      <c r="B1427" s="31">
        <v>22</v>
      </c>
      <c r="C1427" s="10">
        <f>VLOOKUP($A1427,Database!$A:$Y,7,FALSE)</f>
        <v>46194.25</v>
      </c>
      <c r="D1427" s="31" t="str">
        <f>VLOOKUP(Pronostics!$B1427,Setup_MPP!$A:$G,3,FALSE)</f>
        <v>Joueur22</v>
      </c>
      <c r="E1427" s="31" t="str">
        <f>VLOOKUP(Pronostics!$B1427,Setup_MPP!$A:$G,2,FALSE)</f>
        <v>Joueur22</v>
      </c>
      <c r="F1427" s="31" t="str">
        <f>VLOOKUP($B1427,Setup_MPP!$A:$E,4,FALSE)</f>
        <v>#D5D5D5</v>
      </c>
      <c r="G1427" s="31" t="str">
        <f>VLOOKUP($B1427,Setup_MPP!$A:$E,5,FALSE)</f>
        <v>#727272</v>
      </c>
      <c r="H1427" s="31" t="str">
        <f>IFERROR(IF(AND(A1427&gt;=1,A1427&lt;=104),VLOOKUP($A1427,Location!$A:$J,6,FALSE),IF(A1427=0,"Avant l'ouverture",IF(OR(A1427=105,A1427=106),"Bonus"))),"")</f>
        <v>Tour 2</v>
      </c>
      <c r="I1427" s="31" t="str">
        <f>IF(LEFT(H1427,4)="Tour",VLOOKUP(A1427,Database!$A:$C,3,FALSE),"")</f>
        <v>F</v>
      </c>
      <c r="J1427" s="31" t="str">
        <f>VLOOKUP($A1427,Location!$A:$J,7,FALSE)</f>
        <v>Tunisie</v>
      </c>
      <c r="K1427" s="31" t="str">
        <f>IFERROR(VLOOKUP(J1427,Setup_Team!$B:$C,2,FALSE), "TDB")</f>
        <v>TUN</v>
      </c>
      <c r="L1427" s="31" t="str">
        <f>VLOOKUP($A1427,Location!$A:$J,8,FALSE)</f>
        <v>Japon</v>
      </c>
      <c r="M1427" s="31" t="str">
        <f>IFERROR(VLOOKUP(L1427,Setup_Team!$B:$C,2,FALSE), "TDB")</f>
        <v>JAP</v>
      </c>
      <c r="N1427" s="31" t="str">
        <f>VLOOKUP($A1427,Location!$A:$J,9,FALSE)</f>
        <v>Monterrey</v>
      </c>
      <c r="O1427" s="31" t="str">
        <f>VLOOKUP($A1427,Location!$A:$J,10,FALSE)</f>
        <v>Estadio BBVA</v>
      </c>
      <c r="R1427" s="31">
        <v>0</v>
      </c>
      <c r="S1427" s="25">
        <f>VLOOKUP($A1427,Database!$A:$Y,10,FALSE)</f>
        <v>118</v>
      </c>
      <c r="T1427" s="25">
        <f>VLOOKUP($A1427,Database!$A:$Y,11,FALSE)</f>
        <v>103</v>
      </c>
      <c r="U1427" s="25">
        <f>VLOOKUP($A1427,Database!$A:$Y,12,FALSE)</f>
        <v>91</v>
      </c>
      <c r="V1427" s="25" t="str">
        <f>VLOOKUP(A1427,Database!A:M,13,FALSE)</f>
        <v>À venir</v>
      </c>
      <c r="W1427" s="25" t="str">
        <f>VLOOKUP($A1427,Database!$A:$Y,20,FALSE)</f>
        <v/>
      </c>
      <c r="X1427" s="25" t="str">
        <f>VLOOKUP($A1427,Database!$A:$Y,21,FALSE)</f>
        <v/>
      </c>
      <c r="Y1427" s="25" t="str">
        <f ca="1">IF(C1427&lt;NOW(),IF(AND(P1427&gt;Q1427,W1427&gt;X1427),S1427,IF(AND(P1427=Q1427,W1427=X1427),T1427,IF(AND(P1427&lt;Q1427,W1427&lt;X1427),U1427,0))),"")</f>
        <v/>
      </c>
      <c r="Z1427" s="25">
        <f>IF(AND(P1427=W1427,Q1427=X1427),1,0)</f>
        <v>1</v>
      </c>
      <c r="AA1427" s="25" t="str">
        <f>IF(Z1427=0,"",IF(ISBLANK(VLOOKUP(A1427,Database!A:AA,22,FALSE)),"",VLOOKUP(A1427,Database!A:AA,22,FALSE)))</f>
        <v>Exact</v>
      </c>
      <c r="AB1427" s="25">
        <f ca="1">IFERROR(IF(AND(Y1427&lt;&gt;"",OR(V1427="Terminé",V1427="En cours")),VLOOKUP(AA1427,Setup_ScoreExactBonus!A:D,4,FALSE),0),0)</f>
        <v>0</v>
      </c>
      <c r="AC1427" s="31" t="str">
        <f ca="1">IF(Y1427&lt;&gt;"", Y1427 + IF(Z1427=1,AB1427, 0), "")</f>
        <v/>
      </c>
      <c r="AD1427" s="31">
        <f ca="1">SUMIFS(AC$2:AC1427,D$2:D1427,D1427)*IF(R1427=0,1,2)</f>
        <v>0</v>
      </c>
    </row>
    <row r="1428" spans="1:30" x14ac:dyDescent="0.35">
      <c r="A1428" s="31">
        <f>IF(ISBLANK(B1428),"",COUNTIF(B$2:B1428,B1428))-1</f>
        <v>36</v>
      </c>
      <c r="B1428" s="31">
        <v>23</v>
      </c>
      <c r="C1428" s="10">
        <f>VLOOKUP($A1428,Database!$A:$Y,7,FALSE)</f>
        <v>46194.25</v>
      </c>
      <c r="D1428" s="31" t="str">
        <f>VLOOKUP(Pronostics!$B1428,Setup_MPP!$A:$G,3,FALSE)</f>
        <v>Joueur23</v>
      </c>
      <c r="E1428" s="31" t="str">
        <f>VLOOKUP(Pronostics!$B1428,Setup_MPP!$A:$G,2,FALSE)</f>
        <v>Joueur23</v>
      </c>
      <c r="F1428" s="31" t="str">
        <f>VLOOKUP($B1428,Setup_MPP!$A:$E,4,FALSE)</f>
        <v>#D5D5D5</v>
      </c>
      <c r="G1428" s="31" t="str">
        <f>VLOOKUP($B1428,Setup_MPP!$A:$E,5,FALSE)</f>
        <v>#727272</v>
      </c>
      <c r="H1428" s="31" t="str">
        <f>IFERROR(IF(AND(A1428&gt;=1,A1428&lt;=104),VLOOKUP($A1428,Location!$A:$J,6,FALSE),IF(A1428=0,"Avant l'ouverture",IF(OR(A1428=105,A1428=106),"Bonus"))),"")</f>
        <v>Tour 2</v>
      </c>
      <c r="I1428" s="31" t="str">
        <f>IF(LEFT(H1428,4)="Tour",VLOOKUP(A1428,Database!$A:$C,3,FALSE),"")</f>
        <v>F</v>
      </c>
      <c r="J1428" s="31" t="str">
        <f>VLOOKUP($A1428,Location!$A:$J,7,FALSE)</f>
        <v>Tunisie</v>
      </c>
      <c r="K1428" s="31" t="str">
        <f>IFERROR(VLOOKUP(J1428,Setup_Team!$B:$C,2,FALSE), "TDB")</f>
        <v>TUN</v>
      </c>
      <c r="L1428" s="31" t="str">
        <f>VLOOKUP($A1428,Location!$A:$J,8,FALSE)</f>
        <v>Japon</v>
      </c>
      <c r="M1428" s="31" t="str">
        <f>IFERROR(VLOOKUP(L1428,Setup_Team!$B:$C,2,FALSE), "TDB")</f>
        <v>JAP</v>
      </c>
      <c r="N1428" s="31" t="str">
        <f>VLOOKUP($A1428,Location!$A:$J,9,FALSE)</f>
        <v>Monterrey</v>
      </c>
      <c r="O1428" s="31" t="str">
        <f>VLOOKUP($A1428,Location!$A:$J,10,FALSE)</f>
        <v>Estadio BBVA</v>
      </c>
      <c r="R1428" s="31">
        <v>0</v>
      </c>
      <c r="S1428" s="25">
        <f>VLOOKUP($A1428,Database!$A:$Y,10,FALSE)</f>
        <v>118</v>
      </c>
      <c r="T1428" s="25">
        <f>VLOOKUP($A1428,Database!$A:$Y,11,FALSE)</f>
        <v>103</v>
      </c>
      <c r="U1428" s="25">
        <f>VLOOKUP($A1428,Database!$A:$Y,12,FALSE)</f>
        <v>91</v>
      </c>
      <c r="V1428" s="25" t="str">
        <f>VLOOKUP(A1428,Database!A:M,13,FALSE)</f>
        <v>À venir</v>
      </c>
      <c r="W1428" s="25" t="str">
        <f>VLOOKUP($A1428,Database!$A:$Y,20,FALSE)</f>
        <v/>
      </c>
      <c r="X1428" s="25" t="str">
        <f>VLOOKUP($A1428,Database!$A:$Y,21,FALSE)</f>
        <v/>
      </c>
      <c r="Y1428" s="25" t="str">
        <f ca="1">IF(C1428&lt;NOW(),IF(AND(P1428&gt;Q1428,W1428&gt;X1428),S1428,IF(AND(P1428=Q1428,W1428=X1428),T1428,IF(AND(P1428&lt;Q1428,W1428&lt;X1428),U1428,0))),"")</f>
        <v/>
      </c>
      <c r="Z1428" s="25">
        <f>IF(AND(P1428=W1428,Q1428=X1428),1,0)</f>
        <v>1</v>
      </c>
      <c r="AA1428" s="25" t="str">
        <f>IF(Z1428=0,"",IF(ISBLANK(VLOOKUP(A1428,Database!A:AA,22,FALSE)),"",VLOOKUP(A1428,Database!A:AA,22,FALSE)))</f>
        <v>Exact</v>
      </c>
      <c r="AB1428" s="25">
        <f ca="1">IFERROR(IF(AND(Y1428&lt;&gt;"",OR(V1428="Terminé",V1428="En cours")),VLOOKUP(AA1428,Setup_ScoreExactBonus!A:D,4,FALSE),0),0)</f>
        <v>0</v>
      </c>
      <c r="AC1428" s="31" t="str">
        <f ca="1">IF(Y1428&lt;&gt;"", Y1428 + IF(Z1428=1,AB1428, 0), "")</f>
        <v/>
      </c>
      <c r="AD1428" s="31">
        <f ca="1">SUMIFS(AC$2:AC1428,D$2:D1428,D1428)*IF(R1428=0,1,2)</f>
        <v>0</v>
      </c>
    </row>
    <row r="1429" spans="1:30" x14ac:dyDescent="0.35">
      <c r="A1429" s="31">
        <f>IF(ISBLANK(B1429),"",COUNTIF(B$2:B1429,B1429))-1</f>
        <v>36</v>
      </c>
      <c r="B1429" s="31">
        <v>24</v>
      </c>
      <c r="C1429" s="10">
        <f>VLOOKUP($A1429,Database!$A:$Y,7,FALSE)</f>
        <v>46194.25</v>
      </c>
      <c r="D1429" s="31" t="str">
        <f>VLOOKUP(Pronostics!$B1429,Setup_MPP!$A:$G,3,FALSE)</f>
        <v>Joueur24</v>
      </c>
      <c r="E1429" s="31" t="str">
        <f>VLOOKUP(Pronostics!$B1429,Setup_MPP!$A:$G,2,FALSE)</f>
        <v>Joueur24</v>
      </c>
      <c r="F1429" s="31" t="str">
        <f>VLOOKUP($B1429,Setup_MPP!$A:$E,4,FALSE)</f>
        <v>#D5D5D5</v>
      </c>
      <c r="G1429" s="31" t="str">
        <f>VLOOKUP($B1429,Setup_MPP!$A:$E,5,FALSE)</f>
        <v>#727272</v>
      </c>
      <c r="H1429" s="31" t="str">
        <f>IFERROR(IF(AND(A1429&gt;=1,A1429&lt;=104),VLOOKUP($A1429,Location!$A:$J,6,FALSE),IF(A1429=0,"Avant l'ouverture",IF(OR(A1429=105,A1429=106),"Bonus"))),"")</f>
        <v>Tour 2</v>
      </c>
      <c r="I1429" s="31" t="str">
        <f>IF(LEFT(H1429,4)="Tour",VLOOKUP(A1429,Database!$A:$C,3,FALSE),"")</f>
        <v>F</v>
      </c>
      <c r="J1429" s="31" t="str">
        <f>VLOOKUP($A1429,Location!$A:$J,7,FALSE)</f>
        <v>Tunisie</v>
      </c>
      <c r="K1429" s="31" t="str">
        <f>IFERROR(VLOOKUP(J1429,Setup_Team!$B:$C,2,FALSE), "TDB")</f>
        <v>TUN</v>
      </c>
      <c r="L1429" s="31" t="str">
        <f>VLOOKUP($A1429,Location!$A:$J,8,FALSE)</f>
        <v>Japon</v>
      </c>
      <c r="M1429" s="31" t="str">
        <f>IFERROR(VLOOKUP(L1429,Setup_Team!$B:$C,2,FALSE), "TDB")</f>
        <v>JAP</v>
      </c>
      <c r="N1429" s="31" t="str">
        <f>VLOOKUP($A1429,Location!$A:$J,9,FALSE)</f>
        <v>Monterrey</v>
      </c>
      <c r="O1429" s="31" t="str">
        <f>VLOOKUP($A1429,Location!$A:$J,10,FALSE)</f>
        <v>Estadio BBVA</v>
      </c>
      <c r="R1429" s="31">
        <v>0</v>
      </c>
      <c r="S1429" s="25">
        <f>VLOOKUP($A1429,Database!$A:$Y,10,FALSE)</f>
        <v>118</v>
      </c>
      <c r="T1429" s="25">
        <f>VLOOKUP($A1429,Database!$A:$Y,11,FALSE)</f>
        <v>103</v>
      </c>
      <c r="U1429" s="25">
        <f>VLOOKUP($A1429,Database!$A:$Y,12,FALSE)</f>
        <v>91</v>
      </c>
      <c r="V1429" s="25" t="str">
        <f>VLOOKUP(A1429,Database!A:M,13,FALSE)</f>
        <v>À venir</v>
      </c>
      <c r="W1429" s="25" t="str">
        <f>VLOOKUP($A1429,Database!$A:$Y,20,FALSE)</f>
        <v/>
      </c>
      <c r="X1429" s="25" t="str">
        <f>VLOOKUP($A1429,Database!$A:$Y,21,FALSE)</f>
        <v/>
      </c>
      <c r="Y1429" s="25" t="str">
        <f ca="1">IF(C1429&lt;NOW(),IF(AND(P1429&gt;Q1429,W1429&gt;X1429),S1429,IF(AND(P1429=Q1429,W1429=X1429),T1429,IF(AND(P1429&lt;Q1429,W1429&lt;X1429),U1429,0))),"")</f>
        <v/>
      </c>
      <c r="Z1429" s="25">
        <f>IF(AND(P1429=W1429,Q1429=X1429),1,0)</f>
        <v>1</v>
      </c>
      <c r="AA1429" s="25" t="str">
        <f>IF(Z1429=0,"",IF(ISBLANK(VLOOKUP(A1429,Database!A:AA,22,FALSE)),"",VLOOKUP(A1429,Database!A:AA,22,FALSE)))</f>
        <v>Exact</v>
      </c>
      <c r="AB1429" s="25">
        <f ca="1">IFERROR(IF(AND(Y1429&lt;&gt;"",OR(V1429="Terminé",V1429="En cours")),VLOOKUP(AA1429,Setup_ScoreExactBonus!A:D,4,FALSE),0),0)</f>
        <v>0</v>
      </c>
      <c r="AC1429" s="31" t="str">
        <f ca="1">IF(Y1429&lt;&gt;"", Y1429 + IF(Z1429=1,AB1429, 0), "")</f>
        <v/>
      </c>
      <c r="AD1429" s="31">
        <f ca="1">SUMIFS(AC$2:AC1429,D$2:D1429,D1429)*IF(R1429=0,1,2)</f>
        <v>0</v>
      </c>
    </row>
    <row r="1430" spans="1:30" x14ac:dyDescent="0.35">
      <c r="A1430" s="31">
        <f>IF(ISBLANK(B1430),"",COUNTIF(B$2:B1430,B1430))-1</f>
        <v>36</v>
      </c>
      <c r="B1430" s="31">
        <v>25</v>
      </c>
      <c r="C1430" s="10">
        <f>VLOOKUP($A1430,Database!$A:$Y,7,FALSE)</f>
        <v>46194.25</v>
      </c>
      <c r="D1430" s="31" t="str">
        <f>VLOOKUP(Pronostics!$B1430,Setup_MPP!$A:$G,3,FALSE)</f>
        <v>Joueur25</v>
      </c>
      <c r="E1430" s="31" t="str">
        <f>VLOOKUP(Pronostics!$B1430,Setup_MPP!$A:$G,2,FALSE)</f>
        <v>Joueur25</v>
      </c>
      <c r="F1430" s="31" t="str">
        <f>VLOOKUP($B1430,Setup_MPP!$A:$E,4,FALSE)</f>
        <v>#D5D5D5</v>
      </c>
      <c r="G1430" s="31" t="str">
        <f>VLOOKUP($B1430,Setup_MPP!$A:$E,5,FALSE)</f>
        <v>#727272</v>
      </c>
      <c r="H1430" s="31" t="str">
        <f>IFERROR(IF(AND(A1430&gt;=1,A1430&lt;=104),VLOOKUP($A1430,Location!$A:$J,6,FALSE),IF(A1430=0,"Avant l'ouverture",IF(OR(A1430=105,A1430=106),"Bonus"))),"")</f>
        <v>Tour 2</v>
      </c>
      <c r="I1430" s="31" t="str">
        <f>IF(LEFT(H1430,4)="Tour",VLOOKUP(A1430,Database!$A:$C,3,FALSE),"")</f>
        <v>F</v>
      </c>
      <c r="J1430" s="31" t="str">
        <f>VLOOKUP($A1430,Location!$A:$J,7,FALSE)</f>
        <v>Tunisie</v>
      </c>
      <c r="K1430" s="31" t="str">
        <f>IFERROR(VLOOKUP(J1430,Setup_Team!$B:$C,2,FALSE), "TDB")</f>
        <v>TUN</v>
      </c>
      <c r="L1430" s="31" t="str">
        <f>VLOOKUP($A1430,Location!$A:$J,8,FALSE)</f>
        <v>Japon</v>
      </c>
      <c r="M1430" s="31" t="str">
        <f>IFERROR(VLOOKUP(L1430,Setup_Team!$B:$C,2,FALSE), "TDB")</f>
        <v>JAP</v>
      </c>
      <c r="N1430" s="31" t="str">
        <f>VLOOKUP($A1430,Location!$A:$J,9,FALSE)</f>
        <v>Monterrey</v>
      </c>
      <c r="O1430" s="31" t="str">
        <f>VLOOKUP($A1430,Location!$A:$J,10,FALSE)</f>
        <v>Estadio BBVA</v>
      </c>
      <c r="R1430" s="31">
        <v>0</v>
      </c>
      <c r="S1430" s="25">
        <f>VLOOKUP($A1430,Database!$A:$Y,10,FALSE)</f>
        <v>118</v>
      </c>
      <c r="T1430" s="25">
        <f>VLOOKUP($A1430,Database!$A:$Y,11,FALSE)</f>
        <v>103</v>
      </c>
      <c r="U1430" s="25">
        <f>VLOOKUP($A1430,Database!$A:$Y,12,FALSE)</f>
        <v>91</v>
      </c>
      <c r="V1430" s="25" t="str">
        <f>VLOOKUP(A1430,Database!A:M,13,FALSE)</f>
        <v>À venir</v>
      </c>
      <c r="W1430" s="25" t="str">
        <f>VLOOKUP($A1430,Database!$A:$Y,20,FALSE)</f>
        <v/>
      </c>
      <c r="X1430" s="25" t="str">
        <f>VLOOKUP($A1430,Database!$A:$Y,21,FALSE)</f>
        <v/>
      </c>
      <c r="Y1430" s="25" t="str">
        <f ca="1">IF(C1430&lt;NOW(),IF(AND(P1430&gt;Q1430,W1430&gt;X1430),S1430,IF(AND(P1430=Q1430,W1430=X1430),T1430,IF(AND(P1430&lt;Q1430,W1430&lt;X1430),U1430,0))),"")</f>
        <v/>
      </c>
      <c r="Z1430" s="25">
        <f>IF(AND(P1430=W1430,Q1430=X1430),1,0)</f>
        <v>1</v>
      </c>
      <c r="AA1430" s="25" t="str">
        <f>IF(Z1430=0,"",IF(ISBLANK(VLOOKUP(A1430,Database!A:AA,22,FALSE)),"",VLOOKUP(A1430,Database!A:AA,22,FALSE)))</f>
        <v>Exact</v>
      </c>
      <c r="AB1430" s="25">
        <f ca="1">IFERROR(IF(AND(Y1430&lt;&gt;"",OR(V1430="Terminé",V1430="En cours")),VLOOKUP(AA1430,Setup_ScoreExactBonus!A:D,4,FALSE),0),0)</f>
        <v>0</v>
      </c>
      <c r="AC1430" s="31" t="str">
        <f ca="1">IF(Y1430&lt;&gt;"", Y1430 + IF(Z1430=1,AB1430, 0), "")</f>
        <v/>
      </c>
      <c r="AD1430" s="31">
        <f ca="1">SUMIFS(AC$2:AC1430,D$2:D1430,D1430)*IF(R1430=0,1,2)</f>
        <v>0</v>
      </c>
    </row>
    <row r="1431" spans="1:30" x14ac:dyDescent="0.35">
      <c r="A1431" s="31">
        <f>IF(ISBLANK(B1431),"",COUNTIF(B$2:B1431,B1431))-1</f>
        <v>36</v>
      </c>
      <c r="B1431" s="31">
        <v>26</v>
      </c>
      <c r="C1431" s="10">
        <f>VLOOKUP($A1431,Database!$A:$Y,7,FALSE)</f>
        <v>46194.25</v>
      </c>
      <c r="D1431" s="31" t="str">
        <f>VLOOKUP(Pronostics!$B1431,Setup_MPP!$A:$G,3,FALSE)</f>
        <v>Joueur26</v>
      </c>
      <c r="E1431" s="31" t="str">
        <f>VLOOKUP(Pronostics!$B1431,Setup_MPP!$A:$G,2,FALSE)</f>
        <v>Joueur26</v>
      </c>
      <c r="F1431" s="31" t="str">
        <f>VLOOKUP($B1431,Setup_MPP!$A:$E,4,FALSE)</f>
        <v>#D5D5D5</v>
      </c>
      <c r="G1431" s="31" t="str">
        <f>VLOOKUP($B1431,Setup_MPP!$A:$E,5,FALSE)</f>
        <v>#727272</v>
      </c>
      <c r="H1431" s="31" t="str">
        <f>IFERROR(IF(AND(A1431&gt;=1,A1431&lt;=104),VLOOKUP($A1431,Location!$A:$J,6,FALSE),IF(A1431=0,"Avant l'ouverture",IF(OR(A1431=105,A1431=106),"Bonus"))),"")</f>
        <v>Tour 2</v>
      </c>
      <c r="I1431" s="31" t="str">
        <f>IF(LEFT(H1431,4)="Tour",VLOOKUP(A1431,Database!$A:$C,3,FALSE),"")</f>
        <v>F</v>
      </c>
      <c r="J1431" s="31" t="str">
        <f>VLOOKUP($A1431,Location!$A:$J,7,FALSE)</f>
        <v>Tunisie</v>
      </c>
      <c r="K1431" s="31" t="str">
        <f>IFERROR(VLOOKUP(J1431,Setup_Team!$B:$C,2,FALSE), "TDB")</f>
        <v>TUN</v>
      </c>
      <c r="L1431" s="31" t="str">
        <f>VLOOKUP($A1431,Location!$A:$J,8,FALSE)</f>
        <v>Japon</v>
      </c>
      <c r="M1431" s="31" t="str">
        <f>IFERROR(VLOOKUP(L1431,Setup_Team!$B:$C,2,FALSE), "TDB")</f>
        <v>JAP</v>
      </c>
      <c r="N1431" s="31" t="str">
        <f>VLOOKUP($A1431,Location!$A:$J,9,FALSE)</f>
        <v>Monterrey</v>
      </c>
      <c r="O1431" s="31" t="str">
        <f>VLOOKUP($A1431,Location!$A:$J,10,FALSE)</f>
        <v>Estadio BBVA</v>
      </c>
      <c r="R1431" s="31">
        <v>0</v>
      </c>
      <c r="S1431" s="25">
        <f>VLOOKUP($A1431,Database!$A:$Y,10,FALSE)</f>
        <v>118</v>
      </c>
      <c r="T1431" s="25">
        <f>VLOOKUP($A1431,Database!$A:$Y,11,FALSE)</f>
        <v>103</v>
      </c>
      <c r="U1431" s="25">
        <f>VLOOKUP($A1431,Database!$A:$Y,12,FALSE)</f>
        <v>91</v>
      </c>
      <c r="V1431" s="25" t="str">
        <f>VLOOKUP(A1431,Database!A:M,13,FALSE)</f>
        <v>À venir</v>
      </c>
      <c r="W1431" s="25" t="str">
        <f>VLOOKUP($A1431,Database!$A:$Y,20,FALSE)</f>
        <v/>
      </c>
      <c r="X1431" s="25" t="str">
        <f>VLOOKUP($A1431,Database!$A:$Y,21,FALSE)</f>
        <v/>
      </c>
      <c r="Y1431" s="25" t="str">
        <f ca="1">IF(C1431&lt;NOW(),IF(AND(P1431&gt;Q1431,W1431&gt;X1431),S1431,IF(AND(P1431=Q1431,W1431=X1431),T1431,IF(AND(P1431&lt;Q1431,W1431&lt;X1431),U1431,0))),"")</f>
        <v/>
      </c>
      <c r="Z1431" s="25">
        <f>IF(AND(P1431=W1431,Q1431=X1431),1,0)</f>
        <v>1</v>
      </c>
      <c r="AA1431" s="25" t="str">
        <f>IF(Z1431=0,"",IF(ISBLANK(VLOOKUP(A1431,Database!A:AA,22,FALSE)),"",VLOOKUP(A1431,Database!A:AA,22,FALSE)))</f>
        <v>Exact</v>
      </c>
      <c r="AB1431" s="25">
        <f ca="1">IFERROR(IF(AND(Y1431&lt;&gt;"",OR(V1431="Terminé",V1431="En cours")),VLOOKUP(AA1431,Setup_ScoreExactBonus!A:D,4,FALSE),0),0)</f>
        <v>0</v>
      </c>
      <c r="AC1431" s="31" t="str">
        <f ca="1">IF(Y1431&lt;&gt;"", Y1431 + IF(Z1431=1,AB1431, 0), "")</f>
        <v/>
      </c>
      <c r="AD1431" s="31">
        <f ca="1">SUMIFS(AC$2:AC1431,D$2:D1431,D1431)*IF(R1431=0,1,2)</f>
        <v>0</v>
      </c>
    </row>
    <row r="1432" spans="1:30" x14ac:dyDescent="0.35">
      <c r="A1432" s="31">
        <f>IF(ISBLANK(B1432),"",COUNTIF(B$2:B1432,B1432))-1</f>
        <v>36</v>
      </c>
      <c r="B1432" s="31">
        <v>27</v>
      </c>
      <c r="C1432" s="10">
        <f>VLOOKUP($A1432,Database!$A:$Y,7,FALSE)</f>
        <v>46194.25</v>
      </c>
      <c r="D1432" s="31" t="str">
        <f>VLOOKUP(Pronostics!$B1432,Setup_MPP!$A:$G,3,FALSE)</f>
        <v>Joueur27</v>
      </c>
      <c r="E1432" s="31" t="str">
        <f>VLOOKUP(Pronostics!$B1432,Setup_MPP!$A:$G,2,FALSE)</f>
        <v>Joueur27</v>
      </c>
      <c r="F1432" s="31" t="str">
        <f>VLOOKUP($B1432,Setup_MPP!$A:$E,4,FALSE)</f>
        <v>#D5D5D5</v>
      </c>
      <c r="G1432" s="31" t="str">
        <f>VLOOKUP($B1432,Setup_MPP!$A:$E,5,FALSE)</f>
        <v>#727272</v>
      </c>
      <c r="H1432" s="31" t="str">
        <f>IFERROR(IF(AND(A1432&gt;=1,A1432&lt;=104),VLOOKUP($A1432,Location!$A:$J,6,FALSE),IF(A1432=0,"Avant l'ouverture",IF(OR(A1432=105,A1432=106),"Bonus"))),"")</f>
        <v>Tour 2</v>
      </c>
      <c r="I1432" s="31" t="str">
        <f>IF(LEFT(H1432,4)="Tour",VLOOKUP(A1432,Database!$A:$C,3,FALSE),"")</f>
        <v>F</v>
      </c>
      <c r="J1432" s="31" t="str">
        <f>VLOOKUP($A1432,Location!$A:$J,7,FALSE)</f>
        <v>Tunisie</v>
      </c>
      <c r="K1432" s="31" t="str">
        <f>IFERROR(VLOOKUP(J1432,Setup_Team!$B:$C,2,FALSE), "TDB")</f>
        <v>TUN</v>
      </c>
      <c r="L1432" s="31" t="str">
        <f>VLOOKUP($A1432,Location!$A:$J,8,FALSE)</f>
        <v>Japon</v>
      </c>
      <c r="M1432" s="31" t="str">
        <f>IFERROR(VLOOKUP(L1432,Setup_Team!$B:$C,2,FALSE), "TDB")</f>
        <v>JAP</v>
      </c>
      <c r="N1432" s="31" t="str">
        <f>VLOOKUP($A1432,Location!$A:$J,9,FALSE)</f>
        <v>Monterrey</v>
      </c>
      <c r="O1432" s="31" t="str">
        <f>VLOOKUP($A1432,Location!$A:$J,10,FALSE)</f>
        <v>Estadio BBVA</v>
      </c>
      <c r="R1432" s="31">
        <v>0</v>
      </c>
      <c r="S1432" s="25">
        <f>VLOOKUP($A1432,Database!$A:$Y,10,FALSE)</f>
        <v>118</v>
      </c>
      <c r="T1432" s="25">
        <f>VLOOKUP($A1432,Database!$A:$Y,11,FALSE)</f>
        <v>103</v>
      </c>
      <c r="U1432" s="25">
        <f>VLOOKUP($A1432,Database!$A:$Y,12,FALSE)</f>
        <v>91</v>
      </c>
      <c r="V1432" s="25" t="str">
        <f>VLOOKUP(A1432,Database!A:M,13,FALSE)</f>
        <v>À venir</v>
      </c>
      <c r="W1432" s="25" t="str">
        <f>VLOOKUP($A1432,Database!$A:$Y,20,FALSE)</f>
        <v/>
      </c>
      <c r="X1432" s="25" t="str">
        <f>VLOOKUP($A1432,Database!$A:$Y,21,FALSE)</f>
        <v/>
      </c>
      <c r="Y1432" s="25" t="str">
        <f ca="1">IF(C1432&lt;NOW(),IF(AND(P1432&gt;Q1432,W1432&gt;X1432),S1432,IF(AND(P1432=Q1432,W1432=X1432),T1432,IF(AND(P1432&lt;Q1432,W1432&lt;X1432),U1432,0))),"")</f>
        <v/>
      </c>
      <c r="Z1432" s="25">
        <f>IF(AND(P1432=W1432,Q1432=X1432),1,0)</f>
        <v>1</v>
      </c>
      <c r="AA1432" s="25" t="str">
        <f>IF(Z1432=0,"",IF(ISBLANK(VLOOKUP(A1432,Database!A:AA,22,FALSE)),"",VLOOKUP(A1432,Database!A:AA,22,FALSE)))</f>
        <v>Exact</v>
      </c>
      <c r="AB1432" s="25">
        <f ca="1">IFERROR(IF(AND(Y1432&lt;&gt;"",OR(V1432="Terminé",V1432="En cours")),VLOOKUP(AA1432,Setup_ScoreExactBonus!A:D,4,FALSE),0),0)</f>
        <v>0</v>
      </c>
      <c r="AC1432" s="31" t="str">
        <f ca="1">IF(Y1432&lt;&gt;"", Y1432 + IF(Z1432=1,AB1432, 0), "")</f>
        <v/>
      </c>
      <c r="AD1432" s="31">
        <f ca="1">SUMIFS(AC$2:AC1432,D$2:D1432,D1432)*IF(R1432=0,1,2)</f>
        <v>0</v>
      </c>
    </row>
    <row r="1433" spans="1:30" x14ac:dyDescent="0.35">
      <c r="A1433" s="31">
        <f>IF(ISBLANK(B1433),"",COUNTIF(B$2:B1433,B1433))-1</f>
        <v>36</v>
      </c>
      <c r="B1433" s="31">
        <v>28</v>
      </c>
      <c r="C1433" s="10">
        <f>VLOOKUP($A1433,Database!$A:$Y,7,FALSE)</f>
        <v>46194.25</v>
      </c>
      <c r="D1433" s="31" t="str">
        <f>VLOOKUP(Pronostics!$B1433,Setup_MPP!$A:$G,3,FALSE)</f>
        <v>Joueur28</v>
      </c>
      <c r="E1433" s="31" t="str">
        <f>VLOOKUP(Pronostics!$B1433,Setup_MPP!$A:$G,2,FALSE)</f>
        <v>Joueur28</v>
      </c>
      <c r="F1433" s="31" t="str">
        <f>VLOOKUP($B1433,Setup_MPP!$A:$E,4,FALSE)</f>
        <v>#D5D5D5</v>
      </c>
      <c r="G1433" s="31" t="str">
        <f>VLOOKUP($B1433,Setup_MPP!$A:$E,5,FALSE)</f>
        <v>#727272</v>
      </c>
      <c r="H1433" s="31" t="str">
        <f>IFERROR(IF(AND(A1433&gt;=1,A1433&lt;=104),VLOOKUP($A1433,Location!$A:$J,6,FALSE),IF(A1433=0,"Avant l'ouverture",IF(OR(A1433=105,A1433=106),"Bonus"))),"")</f>
        <v>Tour 2</v>
      </c>
      <c r="I1433" s="31" t="str">
        <f>IF(LEFT(H1433,4)="Tour",VLOOKUP(A1433,Database!$A:$C,3,FALSE),"")</f>
        <v>F</v>
      </c>
      <c r="J1433" s="31" t="str">
        <f>VLOOKUP($A1433,Location!$A:$J,7,FALSE)</f>
        <v>Tunisie</v>
      </c>
      <c r="K1433" s="31" t="str">
        <f>IFERROR(VLOOKUP(J1433,Setup_Team!$B:$C,2,FALSE), "TDB")</f>
        <v>TUN</v>
      </c>
      <c r="L1433" s="31" t="str">
        <f>VLOOKUP($A1433,Location!$A:$J,8,FALSE)</f>
        <v>Japon</v>
      </c>
      <c r="M1433" s="31" t="str">
        <f>IFERROR(VLOOKUP(L1433,Setup_Team!$B:$C,2,FALSE), "TDB")</f>
        <v>JAP</v>
      </c>
      <c r="N1433" s="31" t="str">
        <f>VLOOKUP($A1433,Location!$A:$J,9,FALSE)</f>
        <v>Monterrey</v>
      </c>
      <c r="O1433" s="31" t="str">
        <f>VLOOKUP($A1433,Location!$A:$J,10,FALSE)</f>
        <v>Estadio BBVA</v>
      </c>
      <c r="R1433" s="31">
        <v>0</v>
      </c>
      <c r="S1433" s="25">
        <f>VLOOKUP($A1433,Database!$A:$Y,10,FALSE)</f>
        <v>118</v>
      </c>
      <c r="T1433" s="25">
        <f>VLOOKUP($A1433,Database!$A:$Y,11,FALSE)</f>
        <v>103</v>
      </c>
      <c r="U1433" s="25">
        <f>VLOOKUP($A1433,Database!$A:$Y,12,FALSE)</f>
        <v>91</v>
      </c>
      <c r="V1433" s="25" t="str">
        <f>VLOOKUP(A1433,Database!A:M,13,FALSE)</f>
        <v>À venir</v>
      </c>
      <c r="W1433" s="25" t="str">
        <f>VLOOKUP($A1433,Database!$A:$Y,20,FALSE)</f>
        <v/>
      </c>
      <c r="X1433" s="25" t="str">
        <f>VLOOKUP($A1433,Database!$A:$Y,21,FALSE)</f>
        <v/>
      </c>
      <c r="Y1433" s="25" t="str">
        <f ca="1">IF(C1433&lt;NOW(),IF(AND(P1433&gt;Q1433,W1433&gt;X1433),S1433,IF(AND(P1433=Q1433,W1433=X1433),T1433,IF(AND(P1433&lt;Q1433,W1433&lt;X1433),U1433,0))),"")</f>
        <v/>
      </c>
      <c r="Z1433" s="25">
        <f>IF(AND(P1433=W1433,Q1433=X1433),1,0)</f>
        <v>1</v>
      </c>
      <c r="AA1433" s="25" t="str">
        <f>IF(Z1433=0,"",IF(ISBLANK(VLOOKUP(A1433,Database!A:AA,22,FALSE)),"",VLOOKUP(A1433,Database!A:AA,22,FALSE)))</f>
        <v>Exact</v>
      </c>
      <c r="AB1433" s="25">
        <f ca="1">IFERROR(IF(AND(Y1433&lt;&gt;"",OR(V1433="Terminé",V1433="En cours")),VLOOKUP(AA1433,Setup_ScoreExactBonus!A:D,4,FALSE),0),0)</f>
        <v>0</v>
      </c>
      <c r="AC1433" s="31" t="str">
        <f ca="1">IF(Y1433&lt;&gt;"", Y1433 + IF(Z1433=1,AB1433, 0), "")</f>
        <v/>
      </c>
      <c r="AD1433" s="31">
        <f ca="1">SUMIFS(AC$2:AC1433,D$2:D1433,D1433)*IF(R1433=0,1,2)</f>
        <v>0</v>
      </c>
    </row>
    <row r="1434" spans="1:30" x14ac:dyDescent="0.35">
      <c r="A1434" s="31">
        <f>IF(ISBLANK(B1434),"",COUNTIF(B$2:B1434,B1434))-1</f>
        <v>36</v>
      </c>
      <c r="B1434" s="31">
        <v>29</v>
      </c>
      <c r="C1434" s="10">
        <f>VLOOKUP($A1434,Database!$A:$Y,7,FALSE)</f>
        <v>46194.25</v>
      </c>
      <c r="D1434" s="31" t="str">
        <f>VLOOKUP(Pronostics!$B1434,Setup_MPP!$A:$G,3,FALSE)</f>
        <v>Joueur29</v>
      </c>
      <c r="E1434" s="31" t="str">
        <f>VLOOKUP(Pronostics!$B1434,Setup_MPP!$A:$G,2,FALSE)</f>
        <v>Joueur29</v>
      </c>
      <c r="F1434" s="31" t="str">
        <f>VLOOKUP($B1434,Setup_MPP!$A:$E,4,FALSE)</f>
        <v>#D5D5D5</v>
      </c>
      <c r="G1434" s="31" t="str">
        <f>VLOOKUP($B1434,Setup_MPP!$A:$E,5,FALSE)</f>
        <v>#727272</v>
      </c>
      <c r="H1434" s="31" t="str">
        <f>IFERROR(IF(AND(A1434&gt;=1,A1434&lt;=104),VLOOKUP($A1434,Location!$A:$J,6,FALSE),IF(A1434=0,"Avant l'ouverture",IF(OR(A1434=105,A1434=106),"Bonus"))),"")</f>
        <v>Tour 2</v>
      </c>
      <c r="I1434" s="31" t="str">
        <f>IF(LEFT(H1434,4)="Tour",VLOOKUP(A1434,Database!$A:$C,3,FALSE),"")</f>
        <v>F</v>
      </c>
      <c r="J1434" s="31" t="str">
        <f>VLOOKUP($A1434,Location!$A:$J,7,FALSE)</f>
        <v>Tunisie</v>
      </c>
      <c r="K1434" s="31" t="str">
        <f>IFERROR(VLOOKUP(J1434,Setup_Team!$B:$C,2,FALSE), "TDB")</f>
        <v>TUN</v>
      </c>
      <c r="L1434" s="31" t="str">
        <f>VLOOKUP($A1434,Location!$A:$J,8,FALSE)</f>
        <v>Japon</v>
      </c>
      <c r="M1434" s="31" t="str">
        <f>IFERROR(VLOOKUP(L1434,Setup_Team!$B:$C,2,FALSE), "TDB")</f>
        <v>JAP</v>
      </c>
      <c r="N1434" s="31" t="str">
        <f>VLOOKUP($A1434,Location!$A:$J,9,FALSE)</f>
        <v>Monterrey</v>
      </c>
      <c r="O1434" s="31" t="str">
        <f>VLOOKUP($A1434,Location!$A:$J,10,FALSE)</f>
        <v>Estadio BBVA</v>
      </c>
      <c r="R1434" s="31">
        <v>0</v>
      </c>
      <c r="S1434" s="25">
        <f>VLOOKUP($A1434,Database!$A:$Y,10,FALSE)</f>
        <v>118</v>
      </c>
      <c r="T1434" s="25">
        <f>VLOOKUP($A1434,Database!$A:$Y,11,FALSE)</f>
        <v>103</v>
      </c>
      <c r="U1434" s="25">
        <f>VLOOKUP($A1434,Database!$A:$Y,12,FALSE)</f>
        <v>91</v>
      </c>
      <c r="V1434" s="25" t="str">
        <f>VLOOKUP(A1434,Database!A:M,13,FALSE)</f>
        <v>À venir</v>
      </c>
      <c r="W1434" s="25" t="str">
        <f>VLOOKUP($A1434,Database!$A:$Y,20,FALSE)</f>
        <v/>
      </c>
      <c r="X1434" s="25" t="str">
        <f>VLOOKUP($A1434,Database!$A:$Y,21,FALSE)</f>
        <v/>
      </c>
      <c r="Y1434" s="25" t="str">
        <f ca="1">IF(C1434&lt;NOW(),IF(AND(P1434&gt;Q1434,W1434&gt;X1434),S1434,IF(AND(P1434=Q1434,W1434=X1434),T1434,IF(AND(P1434&lt;Q1434,W1434&lt;X1434),U1434,0))),"")</f>
        <v/>
      </c>
      <c r="Z1434" s="25">
        <f>IF(AND(P1434=W1434,Q1434=X1434),1,0)</f>
        <v>1</v>
      </c>
      <c r="AA1434" s="25" t="str">
        <f>IF(Z1434=0,"",IF(ISBLANK(VLOOKUP(A1434,Database!A:AA,22,FALSE)),"",VLOOKUP(A1434,Database!A:AA,22,FALSE)))</f>
        <v>Exact</v>
      </c>
      <c r="AB1434" s="25">
        <f ca="1">IFERROR(IF(AND(Y1434&lt;&gt;"",OR(V1434="Terminé",V1434="En cours")),VLOOKUP(AA1434,Setup_ScoreExactBonus!A:D,4,FALSE),0),0)</f>
        <v>0</v>
      </c>
      <c r="AC1434" s="31" t="str">
        <f ca="1">IF(Y1434&lt;&gt;"", Y1434 + IF(Z1434=1,AB1434, 0), "")</f>
        <v/>
      </c>
      <c r="AD1434" s="31">
        <f ca="1">SUMIFS(AC$2:AC1434,D$2:D1434,D1434)*IF(R1434=0,1,2)</f>
        <v>0</v>
      </c>
    </row>
    <row r="1435" spans="1:30" x14ac:dyDescent="0.35">
      <c r="A1435" s="31">
        <f>IF(ISBLANK(B1435),"",COUNTIF(B$2:B1435,B1435))-1</f>
        <v>36</v>
      </c>
      <c r="B1435" s="31">
        <v>30</v>
      </c>
      <c r="C1435" s="10">
        <f>VLOOKUP($A1435,Database!$A:$Y,7,FALSE)</f>
        <v>46194.25</v>
      </c>
      <c r="D1435" s="31" t="str">
        <f>VLOOKUP(Pronostics!$B1435,Setup_MPP!$A:$G,3,FALSE)</f>
        <v>Joueur30</v>
      </c>
      <c r="E1435" s="31" t="str">
        <f>VLOOKUP(Pronostics!$B1435,Setup_MPP!$A:$G,2,FALSE)</f>
        <v>Joueur30</v>
      </c>
      <c r="F1435" s="31" t="str">
        <f>VLOOKUP($B1435,Setup_MPP!$A:$E,4,FALSE)</f>
        <v>#D5D5D5</v>
      </c>
      <c r="G1435" s="31" t="str">
        <f>VLOOKUP($B1435,Setup_MPP!$A:$E,5,FALSE)</f>
        <v>#727272</v>
      </c>
      <c r="H1435" s="31" t="str">
        <f>IFERROR(IF(AND(A1435&gt;=1,A1435&lt;=104),VLOOKUP($A1435,Location!$A:$J,6,FALSE),IF(A1435=0,"Avant l'ouverture",IF(OR(A1435=105,A1435=106),"Bonus"))),"")</f>
        <v>Tour 2</v>
      </c>
      <c r="I1435" s="31" t="str">
        <f>IF(LEFT(H1435,4)="Tour",VLOOKUP(A1435,Database!$A:$C,3,FALSE),"")</f>
        <v>F</v>
      </c>
      <c r="J1435" s="31" t="str">
        <f>VLOOKUP($A1435,Location!$A:$J,7,FALSE)</f>
        <v>Tunisie</v>
      </c>
      <c r="K1435" s="31" t="str">
        <f>IFERROR(VLOOKUP(J1435,Setup_Team!$B:$C,2,FALSE), "TDB")</f>
        <v>TUN</v>
      </c>
      <c r="L1435" s="31" t="str">
        <f>VLOOKUP($A1435,Location!$A:$J,8,FALSE)</f>
        <v>Japon</v>
      </c>
      <c r="M1435" s="31" t="str">
        <f>IFERROR(VLOOKUP(L1435,Setup_Team!$B:$C,2,FALSE), "TDB")</f>
        <v>JAP</v>
      </c>
      <c r="N1435" s="31" t="str">
        <f>VLOOKUP($A1435,Location!$A:$J,9,FALSE)</f>
        <v>Monterrey</v>
      </c>
      <c r="O1435" s="31" t="str">
        <f>VLOOKUP($A1435,Location!$A:$J,10,FALSE)</f>
        <v>Estadio BBVA</v>
      </c>
      <c r="R1435" s="31">
        <v>0</v>
      </c>
      <c r="S1435" s="25">
        <f>VLOOKUP($A1435,Database!$A:$Y,10,FALSE)</f>
        <v>118</v>
      </c>
      <c r="T1435" s="25">
        <f>VLOOKUP($A1435,Database!$A:$Y,11,FALSE)</f>
        <v>103</v>
      </c>
      <c r="U1435" s="25">
        <f>VLOOKUP($A1435,Database!$A:$Y,12,FALSE)</f>
        <v>91</v>
      </c>
      <c r="V1435" s="25" t="str">
        <f>VLOOKUP(A1435,Database!A:M,13,FALSE)</f>
        <v>À venir</v>
      </c>
      <c r="W1435" s="25" t="str">
        <f>VLOOKUP($A1435,Database!$A:$Y,20,FALSE)</f>
        <v/>
      </c>
      <c r="X1435" s="25" t="str">
        <f>VLOOKUP($A1435,Database!$A:$Y,21,FALSE)</f>
        <v/>
      </c>
      <c r="Y1435" s="25" t="str">
        <f ca="1">IF(C1435&lt;NOW(),IF(AND(P1435&gt;Q1435,W1435&gt;X1435),S1435,IF(AND(P1435=Q1435,W1435=X1435),T1435,IF(AND(P1435&lt;Q1435,W1435&lt;X1435),U1435,0))),"")</f>
        <v/>
      </c>
      <c r="Z1435" s="25">
        <f>IF(AND(P1435=W1435,Q1435=X1435),1,0)</f>
        <v>1</v>
      </c>
      <c r="AA1435" s="25" t="str">
        <f>IF(Z1435=0,"",IF(ISBLANK(VLOOKUP(A1435,Database!A:AA,22,FALSE)),"",VLOOKUP(A1435,Database!A:AA,22,FALSE)))</f>
        <v>Exact</v>
      </c>
      <c r="AB1435" s="25">
        <f ca="1">IFERROR(IF(AND(Y1435&lt;&gt;"",OR(V1435="Terminé",V1435="En cours")),VLOOKUP(AA1435,Setup_ScoreExactBonus!A:D,4,FALSE),0),0)</f>
        <v>0</v>
      </c>
      <c r="AC1435" s="31" t="str">
        <f ca="1">IF(Y1435&lt;&gt;"", Y1435 + IF(Z1435=1,AB1435, 0), "")</f>
        <v/>
      </c>
      <c r="AD1435" s="31">
        <f ca="1">SUMIFS(AC$2:AC1435,D$2:D1435,D1435)*IF(R1435=0,1,2)</f>
        <v>0</v>
      </c>
    </row>
    <row r="1436" spans="1:30" x14ac:dyDescent="0.35">
      <c r="A1436" s="31">
        <f>IF(ISBLANK(B1436),"",COUNTIF(B$2:B1436,B1436))-1</f>
        <v>36</v>
      </c>
      <c r="B1436" s="31">
        <v>31</v>
      </c>
      <c r="C1436" s="10">
        <f>VLOOKUP($A1436,Database!$A:$Y,7,FALSE)</f>
        <v>46194.25</v>
      </c>
      <c r="D1436" s="31" t="str">
        <f>VLOOKUP(Pronostics!$B1436,Setup_MPP!$A:$G,3,FALSE)</f>
        <v>Joueur31</v>
      </c>
      <c r="E1436" s="31" t="str">
        <f>VLOOKUP(Pronostics!$B1436,Setup_MPP!$A:$G,2,FALSE)</f>
        <v>Joueur31</v>
      </c>
      <c r="F1436" s="31" t="str">
        <f>VLOOKUP($B1436,Setup_MPP!$A:$E,4,FALSE)</f>
        <v>#D5D5D5</v>
      </c>
      <c r="G1436" s="31" t="str">
        <f>VLOOKUP($B1436,Setup_MPP!$A:$E,5,FALSE)</f>
        <v>#727272</v>
      </c>
      <c r="H1436" s="31" t="str">
        <f>IFERROR(IF(AND(A1436&gt;=1,A1436&lt;=104),VLOOKUP($A1436,Location!$A:$J,6,FALSE),IF(A1436=0,"Avant l'ouverture",IF(OR(A1436=105,A1436=106),"Bonus"))),"")</f>
        <v>Tour 2</v>
      </c>
      <c r="I1436" s="31" t="str">
        <f>IF(LEFT(H1436,4)="Tour",VLOOKUP(A1436,Database!$A:$C,3,FALSE),"")</f>
        <v>F</v>
      </c>
      <c r="J1436" s="31" t="str">
        <f>VLOOKUP($A1436,Location!$A:$J,7,FALSE)</f>
        <v>Tunisie</v>
      </c>
      <c r="K1436" s="31" t="str">
        <f>IFERROR(VLOOKUP(J1436,Setup_Team!$B:$C,2,FALSE), "TDB")</f>
        <v>TUN</v>
      </c>
      <c r="L1436" s="31" t="str">
        <f>VLOOKUP($A1436,Location!$A:$J,8,FALSE)</f>
        <v>Japon</v>
      </c>
      <c r="M1436" s="31" t="str">
        <f>IFERROR(VLOOKUP(L1436,Setup_Team!$B:$C,2,FALSE), "TDB")</f>
        <v>JAP</v>
      </c>
      <c r="N1436" s="31" t="str">
        <f>VLOOKUP($A1436,Location!$A:$J,9,FALSE)</f>
        <v>Monterrey</v>
      </c>
      <c r="O1436" s="31" t="str">
        <f>VLOOKUP($A1436,Location!$A:$J,10,FALSE)</f>
        <v>Estadio BBVA</v>
      </c>
      <c r="R1436" s="31">
        <v>0</v>
      </c>
      <c r="S1436" s="25">
        <f>VLOOKUP($A1436,Database!$A:$Y,10,FALSE)</f>
        <v>118</v>
      </c>
      <c r="T1436" s="25">
        <f>VLOOKUP($A1436,Database!$A:$Y,11,FALSE)</f>
        <v>103</v>
      </c>
      <c r="U1436" s="25">
        <f>VLOOKUP($A1436,Database!$A:$Y,12,FALSE)</f>
        <v>91</v>
      </c>
      <c r="V1436" s="25" t="str">
        <f>VLOOKUP(A1436,Database!A:M,13,FALSE)</f>
        <v>À venir</v>
      </c>
      <c r="W1436" s="25" t="str">
        <f>VLOOKUP($A1436,Database!$A:$Y,20,FALSE)</f>
        <v/>
      </c>
      <c r="X1436" s="25" t="str">
        <f>VLOOKUP($A1436,Database!$A:$Y,21,FALSE)</f>
        <v/>
      </c>
      <c r="Y1436" s="25" t="str">
        <f ca="1">IF(C1436&lt;NOW(),IF(AND(P1436&gt;Q1436,W1436&gt;X1436),S1436,IF(AND(P1436=Q1436,W1436=X1436),T1436,IF(AND(P1436&lt;Q1436,W1436&lt;X1436),U1436,0))),"")</f>
        <v/>
      </c>
      <c r="Z1436" s="25">
        <f>IF(AND(P1436=W1436,Q1436=X1436),1,0)</f>
        <v>1</v>
      </c>
      <c r="AA1436" s="25" t="str">
        <f>IF(Z1436=0,"",IF(ISBLANK(VLOOKUP(A1436,Database!A:AA,22,FALSE)),"",VLOOKUP(A1436,Database!A:AA,22,FALSE)))</f>
        <v>Exact</v>
      </c>
      <c r="AB1436" s="25">
        <f ca="1">IFERROR(IF(AND(Y1436&lt;&gt;"",OR(V1436="Terminé",V1436="En cours")),VLOOKUP(AA1436,Setup_ScoreExactBonus!A:D,4,FALSE),0),0)</f>
        <v>0</v>
      </c>
      <c r="AC1436" s="31" t="str">
        <f ca="1">IF(Y1436&lt;&gt;"", Y1436 + IF(Z1436=1,AB1436, 0), "")</f>
        <v/>
      </c>
      <c r="AD1436" s="31">
        <f ca="1">SUMIFS(AC$2:AC1436,D$2:D1436,D1436)*IF(R1436=0,1,2)</f>
        <v>0</v>
      </c>
    </row>
    <row r="1437" spans="1:30" x14ac:dyDescent="0.35">
      <c r="A1437" s="31">
        <f>IF(ISBLANK(B1437),"",COUNTIF(B$2:B1437,B1437))-1</f>
        <v>36</v>
      </c>
      <c r="B1437" s="31">
        <v>32</v>
      </c>
      <c r="C1437" s="10">
        <f>VLOOKUP($A1437,Database!$A:$Y,7,FALSE)</f>
        <v>46194.25</v>
      </c>
      <c r="D1437" s="31" t="str">
        <f>VLOOKUP(Pronostics!$B1437,Setup_MPP!$A:$G,3,FALSE)</f>
        <v>Joueur32</v>
      </c>
      <c r="E1437" s="31" t="str">
        <f>VLOOKUP(Pronostics!$B1437,Setup_MPP!$A:$G,2,FALSE)</f>
        <v>Joueur32</v>
      </c>
      <c r="F1437" s="31" t="str">
        <f>VLOOKUP($B1437,Setup_MPP!$A:$E,4,FALSE)</f>
        <v>#D5D5D5</v>
      </c>
      <c r="G1437" s="31" t="str">
        <f>VLOOKUP($B1437,Setup_MPP!$A:$E,5,FALSE)</f>
        <v>#727272</v>
      </c>
      <c r="H1437" s="31" t="str">
        <f>IFERROR(IF(AND(A1437&gt;=1,A1437&lt;=104),VLOOKUP($A1437,Location!$A:$J,6,FALSE),IF(A1437=0,"Avant l'ouverture",IF(OR(A1437=105,A1437=106),"Bonus"))),"")</f>
        <v>Tour 2</v>
      </c>
      <c r="I1437" s="31" t="str">
        <f>IF(LEFT(H1437,4)="Tour",VLOOKUP(A1437,Database!$A:$C,3,FALSE),"")</f>
        <v>F</v>
      </c>
      <c r="J1437" s="31" t="str">
        <f>VLOOKUP($A1437,Location!$A:$J,7,FALSE)</f>
        <v>Tunisie</v>
      </c>
      <c r="K1437" s="31" t="str">
        <f>IFERROR(VLOOKUP(J1437,Setup_Team!$B:$C,2,FALSE), "TDB")</f>
        <v>TUN</v>
      </c>
      <c r="L1437" s="31" t="str">
        <f>VLOOKUP($A1437,Location!$A:$J,8,FALSE)</f>
        <v>Japon</v>
      </c>
      <c r="M1437" s="31" t="str">
        <f>IFERROR(VLOOKUP(L1437,Setup_Team!$B:$C,2,FALSE), "TDB")</f>
        <v>JAP</v>
      </c>
      <c r="N1437" s="31" t="str">
        <f>VLOOKUP($A1437,Location!$A:$J,9,FALSE)</f>
        <v>Monterrey</v>
      </c>
      <c r="O1437" s="31" t="str">
        <f>VLOOKUP($A1437,Location!$A:$J,10,FALSE)</f>
        <v>Estadio BBVA</v>
      </c>
      <c r="R1437" s="31">
        <v>0</v>
      </c>
      <c r="S1437" s="25">
        <f>VLOOKUP($A1437,Database!$A:$Y,10,FALSE)</f>
        <v>118</v>
      </c>
      <c r="T1437" s="25">
        <f>VLOOKUP($A1437,Database!$A:$Y,11,FALSE)</f>
        <v>103</v>
      </c>
      <c r="U1437" s="25">
        <f>VLOOKUP($A1437,Database!$A:$Y,12,FALSE)</f>
        <v>91</v>
      </c>
      <c r="V1437" s="25" t="str">
        <f>VLOOKUP(A1437,Database!A:M,13,FALSE)</f>
        <v>À venir</v>
      </c>
      <c r="W1437" s="25" t="str">
        <f>VLOOKUP($A1437,Database!$A:$Y,20,FALSE)</f>
        <v/>
      </c>
      <c r="X1437" s="25" t="str">
        <f>VLOOKUP($A1437,Database!$A:$Y,21,FALSE)</f>
        <v/>
      </c>
      <c r="Y1437" s="25" t="str">
        <f ca="1">IF(C1437&lt;NOW(),IF(AND(P1437&gt;Q1437,W1437&gt;X1437),S1437,IF(AND(P1437=Q1437,W1437=X1437),T1437,IF(AND(P1437&lt;Q1437,W1437&lt;X1437),U1437,0))),"")</f>
        <v/>
      </c>
      <c r="Z1437" s="25">
        <f>IF(AND(P1437=W1437,Q1437=X1437),1,0)</f>
        <v>1</v>
      </c>
      <c r="AA1437" s="25" t="str">
        <f>IF(Z1437=0,"",IF(ISBLANK(VLOOKUP(A1437,Database!A:AA,22,FALSE)),"",VLOOKUP(A1437,Database!A:AA,22,FALSE)))</f>
        <v>Exact</v>
      </c>
      <c r="AB1437" s="25">
        <f ca="1">IFERROR(IF(AND(Y1437&lt;&gt;"",OR(V1437="Terminé",V1437="En cours")),VLOOKUP(AA1437,Setup_ScoreExactBonus!A:D,4,FALSE),0),0)</f>
        <v>0</v>
      </c>
      <c r="AC1437" s="31" t="str">
        <f ca="1">IF(Y1437&lt;&gt;"", Y1437 + IF(Z1437=1,AB1437, 0), "")</f>
        <v/>
      </c>
      <c r="AD1437" s="31">
        <f ca="1">SUMIFS(AC$2:AC1437,D$2:D1437,D1437)*IF(R1437=0,1,2)</f>
        <v>0</v>
      </c>
    </row>
    <row r="1438" spans="1:30" x14ac:dyDescent="0.35">
      <c r="A1438" s="31">
        <f>IF(ISBLANK(B1438),"",COUNTIF(B$2:B1438,B1438))-1</f>
        <v>36</v>
      </c>
      <c r="B1438" s="31">
        <v>33</v>
      </c>
      <c r="C1438" s="10">
        <f>VLOOKUP($A1438,Database!$A:$Y,7,FALSE)</f>
        <v>46194.25</v>
      </c>
      <c r="D1438" s="31" t="str">
        <f>VLOOKUP(Pronostics!$B1438,Setup_MPP!$A:$G,3,FALSE)</f>
        <v>Joueur33</v>
      </c>
      <c r="E1438" s="31" t="str">
        <f>VLOOKUP(Pronostics!$B1438,Setup_MPP!$A:$G,2,FALSE)</f>
        <v>Joueur33</v>
      </c>
      <c r="F1438" s="31" t="str">
        <f>VLOOKUP($B1438,Setup_MPP!$A:$E,4,FALSE)</f>
        <v>#D5D5D5</v>
      </c>
      <c r="G1438" s="31" t="str">
        <f>VLOOKUP($B1438,Setup_MPP!$A:$E,5,FALSE)</f>
        <v>#727272</v>
      </c>
      <c r="H1438" s="31" t="str">
        <f>IFERROR(IF(AND(A1438&gt;=1,A1438&lt;=104),VLOOKUP($A1438,Location!$A:$J,6,FALSE),IF(A1438=0,"Avant l'ouverture",IF(OR(A1438=105,A1438=106),"Bonus"))),"")</f>
        <v>Tour 2</v>
      </c>
      <c r="I1438" s="31" t="str">
        <f>IF(LEFT(H1438,4)="Tour",VLOOKUP(A1438,Database!$A:$C,3,FALSE),"")</f>
        <v>F</v>
      </c>
      <c r="J1438" s="31" t="str">
        <f>VLOOKUP($A1438,Location!$A:$J,7,FALSE)</f>
        <v>Tunisie</v>
      </c>
      <c r="K1438" s="31" t="str">
        <f>IFERROR(VLOOKUP(J1438,Setup_Team!$B:$C,2,FALSE), "TDB")</f>
        <v>TUN</v>
      </c>
      <c r="L1438" s="31" t="str">
        <f>VLOOKUP($A1438,Location!$A:$J,8,FALSE)</f>
        <v>Japon</v>
      </c>
      <c r="M1438" s="31" t="str">
        <f>IFERROR(VLOOKUP(L1438,Setup_Team!$B:$C,2,FALSE), "TDB")</f>
        <v>JAP</v>
      </c>
      <c r="N1438" s="31" t="str">
        <f>VLOOKUP($A1438,Location!$A:$J,9,FALSE)</f>
        <v>Monterrey</v>
      </c>
      <c r="O1438" s="31" t="str">
        <f>VLOOKUP($A1438,Location!$A:$J,10,FALSE)</f>
        <v>Estadio BBVA</v>
      </c>
      <c r="R1438" s="31">
        <v>0</v>
      </c>
      <c r="S1438" s="25">
        <f>VLOOKUP($A1438,Database!$A:$Y,10,FALSE)</f>
        <v>118</v>
      </c>
      <c r="T1438" s="25">
        <f>VLOOKUP($A1438,Database!$A:$Y,11,FALSE)</f>
        <v>103</v>
      </c>
      <c r="U1438" s="25">
        <f>VLOOKUP($A1438,Database!$A:$Y,12,FALSE)</f>
        <v>91</v>
      </c>
      <c r="V1438" s="25" t="str">
        <f>VLOOKUP(A1438,Database!A:M,13,FALSE)</f>
        <v>À venir</v>
      </c>
      <c r="W1438" s="25" t="str">
        <f>VLOOKUP($A1438,Database!$A:$Y,20,FALSE)</f>
        <v/>
      </c>
      <c r="X1438" s="25" t="str">
        <f>VLOOKUP($A1438,Database!$A:$Y,21,FALSE)</f>
        <v/>
      </c>
      <c r="Y1438" s="25" t="str">
        <f ca="1">IF(C1438&lt;NOW(),IF(AND(P1438&gt;Q1438,W1438&gt;X1438),S1438,IF(AND(P1438=Q1438,W1438=X1438),T1438,IF(AND(P1438&lt;Q1438,W1438&lt;X1438),U1438,0))),"")</f>
        <v/>
      </c>
      <c r="Z1438" s="25">
        <f>IF(AND(P1438=W1438,Q1438=X1438),1,0)</f>
        <v>1</v>
      </c>
      <c r="AA1438" s="25" t="str">
        <f>IF(Z1438=0,"",IF(ISBLANK(VLOOKUP(A1438,Database!A:AA,22,FALSE)),"",VLOOKUP(A1438,Database!A:AA,22,FALSE)))</f>
        <v>Exact</v>
      </c>
      <c r="AB1438" s="25">
        <f ca="1">IFERROR(IF(AND(Y1438&lt;&gt;"",OR(V1438="Terminé",V1438="En cours")),VLOOKUP(AA1438,Setup_ScoreExactBonus!A:D,4,FALSE),0),0)</f>
        <v>0</v>
      </c>
      <c r="AC1438" s="31" t="str">
        <f ca="1">IF(Y1438&lt;&gt;"", Y1438 + IF(Z1438=1,AB1438, 0), "")</f>
        <v/>
      </c>
      <c r="AD1438" s="31">
        <f ca="1">SUMIFS(AC$2:AC1438,D$2:D1438,D1438)*IF(R1438=0,1,2)</f>
        <v>0</v>
      </c>
    </row>
    <row r="1439" spans="1:30" x14ac:dyDescent="0.35">
      <c r="A1439" s="31">
        <f>IF(ISBLANK(B1439),"",COUNTIF(B$2:B1439,B1439))-1</f>
        <v>36</v>
      </c>
      <c r="B1439" s="31">
        <v>34</v>
      </c>
      <c r="C1439" s="10">
        <f>VLOOKUP($A1439,Database!$A:$Y,7,FALSE)</f>
        <v>46194.25</v>
      </c>
      <c r="D1439" s="31" t="str">
        <f>VLOOKUP(Pronostics!$B1439,Setup_MPP!$A:$G,3,FALSE)</f>
        <v>Joueur34</v>
      </c>
      <c r="E1439" s="31" t="str">
        <f>VLOOKUP(Pronostics!$B1439,Setup_MPP!$A:$G,2,FALSE)</f>
        <v>Joueur34</v>
      </c>
      <c r="F1439" s="31" t="str">
        <f>VLOOKUP($B1439,Setup_MPP!$A:$E,4,FALSE)</f>
        <v>#D5D5D5</v>
      </c>
      <c r="G1439" s="31" t="str">
        <f>VLOOKUP($B1439,Setup_MPP!$A:$E,5,FALSE)</f>
        <v>#727272</v>
      </c>
      <c r="H1439" s="31" t="str">
        <f>IFERROR(IF(AND(A1439&gt;=1,A1439&lt;=104),VLOOKUP($A1439,Location!$A:$J,6,FALSE),IF(A1439=0,"Avant l'ouverture",IF(OR(A1439=105,A1439=106),"Bonus"))),"")</f>
        <v>Tour 2</v>
      </c>
      <c r="I1439" s="31" t="str">
        <f>IF(LEFT(H1439,4)="Tour",VLOOKUP(A1439,Database!$A:$C,3,FALSE),"")</f>
        <v>F</v>
      </c>
      <c r="J1439" s="31" t="str">
        <f>VLOOKUP($A1439,Location!$A:$J,7,FALSE)</f>
        <v>Tunisie</v>
      </c>
      <c r="K1439" s="31" t="str">
        <f>IFERROR(VLOOKUP(J1439,Setup_Team!$B:$C,2,FALSE), "TDB")</f>
        <v>TUN</v>
      </c>
      <c r="L1439" s="31" t="str">
        <f>VLOOKUP($A1439,Location!$A:$J,8,FALSE)</f>
        <v>Japon</v>
      </c>
      <c r="M1439" s="31" t="str">
        <f>IFERROR(VLOOKUP(L1439,Setup_Team!$B:$C,2,FALSE), "TDB")</f>
        <v>JAP</v>
      </c>
      <c r="N1439" s="31" t="str">
        <f>VLOOKUP($A1439,Location!$A:$J,9,FALSE)</f>
        <v>Monterrey</v>
      </c>
      <c r="O1439" s="31" t="str">
        <f>VLOOKUP($A1439,Location!$A:$J,10,FALSE)</f>
        <v>Estadio BBVA</v>
      </c>
      <c r="R1439" s="31">
        <v>0</v>
      </c>
      <c r="S1439" s="25">
        <f>VLOOKUP($A1439,Database!$A:$Y,10,FALSE)</f>
        <v>118</v>
      </c>
      <c r="T1439" s="25">
        <f>VLOOKUP($A1439,Database!$A:$Y,11,FALSE)</f>
        <v>103</v>
      </c>
      <c r="U1439" s="25">
        <f>VLOOKUP($A1439,Database!$A:$Y,12,FALSE)</f>
        <v>91</v>
      </c>
      <c r="V1439" s="25" t="str">
        <f>VLOOKUP(A1439,Database!A:M,13,FALSE)</f>
        <v>À venir</v>
      </c>
      <c r="W1439" s="25" t="str">
        <f>VLOOKUP($A1439,Database!$A:$Y,20,FALSE)</f>
        <v/>
      </c>
      <c r="X1439" s="25" t="str">
        <f>VLOOKUP($A1439,Database!$A:$Y,21,FALSE)</f>
        <v/>
      </c>
      <c r="Y1439" s="25" t="str">
        <f ca="1">IF(C1439&lt;NOW(),IF(AND(P1439&gt;Q1439,W1439&gt;X1439),S1439,IF(AND(P1439=Q1439,W1439=X1439),T1439,IF(AND(P1439&lt;Q1439,W1439&lt;X1439),U1439,0))),"")</f>
        <v/>
      </c>
      <c r="Z1439" s="25">
        <f>IF(AND(P1439=W1439,Q1439=X1439),1,0)</f>
        <v>1</v>
      </c>
      <c r="AA1439" s="25" t="str">
        <f>IF(Z1439=0,"",IF(ISBLANK(VLOOKUP(A1439,Database!A:AA,22,FALSE)),"",VLOOKUP(A1439,Database!A:AA,22,FALSE)))</f>
        <v>Exact</v>
      </c>
      <c r="AB1439" s="25">
        <f ca="1">IFERROR(IF(AND(Y1439&lt;&gt;"",OR(V1439="Terminé",V1439="En cours")),VLOOKUP(AA1439,Setup_ScoreExactBonus!A:D,4,FALSE),0),0)</f>
        <v>0</v>
      </c>
      <c r="AC1439" s="31" t="str">
        <f ca="1">IF(Y1439&lt;&gt;"", Y1439 + IF(Z1439=1,AB1439, 0), "")</f>
        <v/>
      </c>
      <c r="AD1439" s="31">
        <f ca="1">SUMIFS(AC$2:AC1439,D$2:D1439,D1439)*IF(R1439=0,1,2)</f>
        <v>0</v>
      </c>
    </row>
    <row r="1440" spans="1:30" x14ac:dyDescent="0.35">
      <c r="A1440" s="31">
        <f>IF(ISBLANK(B1440),"",COUNTIF(B$2:B1440,B1440))-1</f>
        <v>36</v>
      </c>
      <c r="B1440" s="31">
        <v>35</v>
      </c>
      <c r="C1440" s="10">
        <f>VLOOKUP($A1440,Database!$A:$Y,7,FALSE)</f>
        <v>46194.25</v>
      </c>
      <c r="D1440" s="31" t="str">
        <f>VLOOKUP(Pronostics!$B1440,Setup_MPP!$A:$G,3,FALSE)</f>
        <v>Joueur35</v>
      </c>
      <c r="E1440" s="31" t="str">
        <f>VLOOKUP(Pronostics!$B1440,Setup_MPP!$A:$G,2,FALSE)</f>
        <v>Joueur35</v>
      </c>
      <c r="F1440" s="31" t="str">
        <f>VLOOKUP($B1440,Setup_MPP!$A:$E,4,FALSE)</f>
        <v>#D5D5D5</v>
      </c>
      <c r="G1440" s="31" t="str">
        <f>VLOOKUP($B1440,Setup_MPP!$A:$E,5,FALSE)</f>
        <v>#727272</v>
      </c>
      <c r="H1440" s="31" t="str">
        <f>IFERROR(IF(AND(A1440&gt;=1,A1440&lt;=104),VLOOKUP($A1440,Location!$A:$J,6,FALSE),IF(A1440=0,"Avant l'ouverture",IF(OR(A1440=105,A1440=106),"Bonus"))),"")</f>
        <v>Tour 2</v>
      </c>
      <c r="I1440" s="31" t="str">
        <f>IF(LEFT(H1440,4)="Tour",VLOOKUP(A1440,Database!$A:$C,3,FALSE),"")</f>
        <v>F</v>
      </c>
      <c r="J1440" s="31" t="str">
        <f>VLOOKUP($A1440,Location!$A:$J,7,FALSE)</f>
        <v>Tunisie</v>
      </c>
      <c r="K1440" s="31" t="str">
        <f>IFERROR(VLOOKUP(J1440,Setup_Team!$B:$C,2,FALSE), "TDB")</f>
        <v>TUN</v>
      </c>
      <c r="L1440" s="31" t="str">
        <f>VLOOKUP($A1440,Location!$A:$J,8,FALSE)</f>
        <v>Japon</v>
      </c>
      <c r="M1440" s="31" t="str">
        <f>IFERROR(VLOOKUP(L1440,Setup_Team!$B:$C,2,FALSE), "TDB")</f>
        <v>JAP</v>
      </c>
      <c r="N1440" s="31" t="str">
        <f>VLOOKUP($A1440,Location!$A:$J,9,FALSE)</f>
        <v>Monterrey</v>
      </c>
      <c r="O1440" s="31" t="str">
        <f>VLOOKUP($A1440,Location!$A:$J,10,FALSE)</f>
        <v>Estadio BBVA</v>
      </c>
      <c r="R1440" s="31">
        <v>0</v>
      </c>
      <c r="S1440" s="25">
        <f>VLOOKUP($A1440,Database!$A:$Y,10,FALSE)</f>
        <v>118</v>
      </c>
      <c r="T1440" s="25">
        <f>VLOOKUP($A1440,Database!$A:$Y,11,FALSE)</f>
        <v>103</v>
      </c>
      <c r="U1440" s="25">
        <f>VLOOKUP($A1440,Database!$A:$Y,12,FALSE)</f>
        <v>91</v>
      </c>
      <c r="V1440" s="25" t="str">
        <f>VLOOKUP(A1440,Database!A:M,13,FALSE)</f>
        <v>À venir</v>
      </c>
      <c r="W1440" s="25" t="str">
        <f>VLOOKUP($A1440,Database!$A:$Y,20,FALSE)</f>
        <v/>
      </c>
      <c r="X1440" s="25" t="str">
        <f>VLOOKUP($A1440,Database!$A:$Y,21,FALSE)</f>
        <v/>
      </c>
      <c r="Y1440" s="25" t="str">
        <f ca="1">IF(C1440&lt;NOW(),IF(AND(P1440&gt;Q1440,W1440&gt;X1440),S1440,IF(AND(P1440=Q1440,W1440=X1440),T1440,IF(AND(P1440&lt;Q1440,W1440&lt;X1440),U1440,0))),"")</f>
        <v/>
      </c>
      <c r="Z1440" s="25">
        <f>IF(AND(P1440=W1440,Q1440=X1440),1,0)</f>
        <v>1</v>
      </c>
      <c r="AA1440" s="25" t="str">
        <f>IF(Z1440=0,"",IF(ISBLANK(VLOOKUP(A1440,Database!A:AA,22,FALSE)),"",VLOOKUP(A1440,Database!A:AA,22,FALSE)))</f>
        <v>Exact</v>
      </c>
      <c r="AB1440" s="25">
        <f ca="1">IFERROR(IF(AND(Y1440&lt;&gt;"",OR(V1440="Terminé",V1440="En cours")),VLOOKUP(AA1440,Setup_ScoreExactBonus!A:D,4,FALSE),0),0)</f>
        <v>0</v>
      </c>
      <c r="AC1440" s="31" t="str">
        <f ca="1">IF(Y1440&lt;&gt;"", Y1440 + IF(Z1440=1,AB1440, 0), "")</f>
        <v/>
      </c>
      <c r="AD1440" s="31">
        <f ca="1">SUMIFS(AC$2:AC1440,D$2:D1440,D1440)*IF(R1440=0,1,2)</f>
        <v>0</v>
      </c>
    </row>
    <row r="1441" spans="1:30" x14ac:dyDescent="0.35">
      <c r="A1441" s="31">
        <f>IF(ISBLANK(B1441),"",COUNTIF(B$2:B1441,B1441))-1</f>
        <v>36</v>
      </c>
      <c r="B1441" s="31">
        <v>36</v>
      </c>
      <c r="C1441" s="10">
        <f>VLOOKUP($A1441,Database!$A:$Y,7,FALSE)</f>
        <v>46194.25</v>
      </c>
      <c r="D1441" s="31" t="str">
        <f>VLOOKUP(Pronostics!$B1441,Setup_MPP!$A:$G,3,FALSE)</f>
        <v>Joueur36</v>
      </c>
      <c r="E1441" s="31" t="str">
        <f>VLOOKUP(Pronostics!$B1441,Setup_MPP!$A:$G,2,FALSE)</f>
        <v>Joueur36</v>
      </c>
      <c r="F1441" s="31" t="str">
        <f>VLOOKUP($B1441,Setup_MPP!$A:$E,4,FALSE)</f>
        <v>#D5D5D5</v>
      </c>
      <c r="G1441" s="31" t="str">
        <f>VLOOKUP($B1441,Setup_MPP!$A:$E,5,FALSE)</f>
        <v>#727272</v>
      </c>
      <c r="H1441" s="31" t="str">
        <f>IFERROR(IF(AND(A1441&gt;=1,A1441&lt;=104),VLOOKUP($A1441,Location!$A:$J,6,FALSE),IF(A1441=0,"Avant l'ouverture",IF(OR(A1441=105,A1441=106),"Bonus"))),"")</f>
        <v>Tour 2</v>
      </c>
      <c r="I1441" s="31" t="str">
        <f>IF(LEFT(H1441,4)="Tour",VLOOKUP(A1441,Database!$A:$C,3,FALSE),"")</f>
        <v>F</v>
      </c>
      <c r="J1441" s="31" t="str">
        <f>VLOOKUP($A1441,Location!$A:$J,7,FALSE)</f>
        <v>Tunisie</v>
      </c>
      <c r="K1441" s="31" t="str">
        <f>IFERROR(VLOOKUP(J1441,Setup_Team!$B:$C,2,FALSE), "TDB")</f>
        <v>TUN</v>
      </c>
      <c r="L1441" s="31" t="str">
        <f>VLOOKUP($A1441,Location!$A:$J,8,FALSE)</f>
        <v>Japon</v>
      </c>
      <c r="M1441" s="31" t="str">
        <f>IFERROR(VLOOKUP(L1441,Setup_Team!$B:$C,2,FALSE), "TDB")</f>
        <v>JAP</v>
      </c>
      <c r="N1441" s="31" t="str">
        <f>VLOOKUP($A1441,Location!$A:$J,9,FALSE)</f>
        <v>Monterrey</v>
      </c>
      <c r="O1441" s="31" t="str">
        <f>VLOOKUP($A1441,Location!$A:$J,10,FALSE)</f>
        <v>Estadio BBVA</v>
      </c>
      <c r="R1441" s="31">
        <v>0</v>
      </c>
      <c r="S1441" s="25">
        <f>VLOOKUP($A1441,Database!$A:$Y,10,FALSE)</f>
        <v>118</v>
      </c>
      <c r="T1441" s="25">
        <f>VLOOKUP($A1441,Database!$A:$Y,11,FALSE)</f>
        <v>103</v>
      </c>
      <c r="U1441" s="25">
        <f>VLOOKUP($A1441,Database!$A:$Y,12,FALSE)</f>
        <v>91</v>
      </c>
      <c r="V1441" s="25" t="str">
        <f>VLOOKUP(A1441,Database!A:M,13,FALSE)</f>
        <v>À venir</v>
      </c>
      <c r="W1441" s="25" t="str">
        <f>VLOOKUP($A1441,Database!$A:$Y,20,FALSE)</f>
        <v/>
      </c>
      <c r="X1441" s="25" t="str">
        <f>VLOOKUP($A1441,Database!$A:$Y,21,FALSE)</f>
        <v/>
      </c>
      <c r="Y1441" s="25" t="str">
        <f ca="1">IF(C1441&lt;NOW(),IF(AND(P1441&gt;Q1441,W1441&gt;X1441),S1441,IF(AND(P1441=Q1441,W1441=X1441),T1441,IF(AND(P1441&lt;Q1441,W1441&lt;X1441),U1441,0))),"")</f>
        <v/>
      </c>
      <c r="Z1441" s="25">
        <f>IF(AND(P1441=W1441,Q1441=X1441),1,0)</f>
        <v>1</v>
      </c>
      <c r="AA1441" s="25" t="str">
        <f>IF(Z1441=0,"",IF(ISBLANK(VLOOKUP(A1441,Database!A:AA,22,FALSE)),"",VLOOKUP(A1441,Database!A:AA,22,FALSE)))</f>
        <v>Exact</v>
      </c>
      <c r="AB1441" s="25">
        <f ca="1">IFERROR(IF(AND(Y1441&lt;&gt;"",OR(V1441="Terminé",V1441="En cours")),VLOOKUP(AA1441,Setup_ScoreExactBonus!A:D,4,FALSE),0),0)</f>
        <v>0</v>
      </c>
      <c r="AC1441" s="31" t="str">
        <f ca="1">IF(Y1441&lt;&gt;"", Y1441 + IF(Z1441=1,AB1441, 0), "")</f>
        <v/>
      </c>
      <c r="AD1441" s="31">
        <f ca="1">SUMIFS(AC$2:AC1441,D$2:D1441,D1441)*IF(R1441=0,1,2)</f>
        <v>0</v>
      </c>
    </row>
    <row r="1442" spans="1:30" x14ac:dyDescent="0.35">
      <c r="A1442" s="31">
        <f>IF(ISBLANK(B1442),"",COUNTIF(B$2:B1442,B1442))-1</f>
        <v>36</v>
      </c>
      <c r="B1442" s="31">
        <v>37</v>
      </c>
      <c r="C1442" s="10">
        <f>VLOOKUP($A1442,Database!$A:$Y,7,FALSE)</f>
        <v>46194.25</v>
      </c>
      <c r="D1442" s="31" t="str">
        <f>VLOOKUP(Pronostics!$B1442,Setup_MPP!$A:$G,3,FALSE)</f>
        <v>Joueur37</v>
      </c>
      <c r="E1442" s="31" t="str">
        <f>VLOOKUP(Pronostics!$B1442,Setup_MPP!$A:$G,2,FALSE)</f>
        <v>Joueur37</v>
      </c>
      <c r="F1442" s="31" t="str">
        <f>VLOOKUP($B1442,Setup_MPP!$A:$E,4,FALSE)</f>
        <v>#D5D5D5</v>
      </c>
      <c r="G1442" s="31" t="str">
        <f>VLOOKUP($B1442,Setup_MPP!$A:$E,5,FALSE)</f>
        <v>#727272</v>
      </c>
      <c r="H1442" s="31" t="str">
        <f>IFERROR(IF(AND(A1442&gt;=1,A1442&lt;=104),VLOOKUP($A1442,Location!$A:$J,6,FALSE),IF(A1442=0,"Avant l'ouverture",IF(OR(A1442=105,A1442=106),"Bonus"))),"")</f>
        <v>Tour 2</v>
      </c>
      <c r="I1442" s="31" t="str">
        <f>IF(LEFT(H1442,4)="Tour",VLOOKUP(A1442,Database!$A:$C,3,FALSE),"")</f>
        <v>F</v>
      </c>
      <c r="J1442" s="31" t="str">
        <f>VLOOKUP($A1442,Location!$A:$J,7,FALSE)</f>
        <v>Tunisie</v>
      </c>
      <c r="K1442" s="31" t="str">
        <f>IFERROR(VLOOKUP(J1442,Setup_Team!$B:$C,2,FALSE), "TDB")</f>
        <v>TUN</v>
      </c>
      <c r="L1442" s="31" t="str">
        <f>VLOOKUP($A1442,Location!$A:$J,8,FALSE)</f>
        <v>Japon</v>
      </c>
      <c r="M1442" s="31" t="str">
        <f>IFERROR(VLOOKUP(L1442,Setup_Team!$B:$C,2,FALSE), "TDB")</f>
        <v>JAP</v>
      </c>
      <c r="N1442" s="31" t="str">
        <f>VLOOKUP($A1442,Location!$A:$J,9,FALSE)</f>
        <v>Monterrey</v>
      </c>
      <c r="O1442" s="31" t="str">
        <f>VLOOKUP($A1442,Location!$A:$J,10,FALSE)</f>
        <v>Estadio BBVA</v>
      </c>
      <c r="R1442" s="31">
        <v>0</v>
      </c>
      <c r="S1442" s="25">
        <f>VLOOKUP($A1442,Database!$A:$Y,10,FALSE)</f>
        <v>118</v>
      </c>
      <c r="T1442" s="25">
        <f>VLOOKUP($A1442,Database!$A:$Y,11,FALSE)</f>
        <v>103</v>
      </c>
      <c r="U1442" s="25">
        <f>VLOOKUP($A1442,Database!$A:$Y,12,FALSE)</f>
        <v>91</v>
      </c>
      <c r="V1442" s="25" t="str">
        <f>VLOOKUP(A1442,Database!A:M,13,FALSE)</f>
        <v>À venir</v>
      </c>
      <c r="W1442" s="25" t="str">
        <f>VLOOKUP($A1442,Database!$A:$Y,20,FALSE)</f>
        <v/>
      </c>
      <c r="X1442" s="25" t="str">
        <f>VLOOKUP($A1442,Database!$A:$Y,21,FALSE)</f>
        <v/>
      </c>
      <c r="Y1442" s="25" t="str">
        <f ca="1">IF(C1442&lt;NOW(),IF(AND(P1442&gt;Q1442,W1442&gt;X1442),S1442,IF(AND(P1442=Q1442,W1442=X1442),T1442,IF(AND(P1442&lt;Q1442,W1442&lt;X1442),U1442,0))),"")</f>
        <v/>
      </c>
      <c r="Z1442" s="25">
        <f>IF(AND(P1442=W1442,Q1442=X1442),1,0)</f>
        <v>1</v>
      </c>
      <c r="AA1442" s="25" t="str">
        <f>IF(Z1442=0,"",IF(ISBLANK(VLOOKUP(A1442,Database!A:AA,22,FALSE)),"",VLOOKUP(A1442,Database!A:AA,22,FALSE)))</f>
        <v>Exact</v>
      </c>
      <c r="AB1442" s="25">
        <f ca="1">IFERROR(IF(AND(Y1442&lt;&gt;"",OR(V1442="Terminé",V1442="En cours")),VLOOKUP(AA1442,Setup_ScoreExactBonus!A:D,4,FALSE),0),0)</f>
        <v>0</v>
      </c>
      <c r="AC1442" s="31" t="str">
        <f ca="1">IF(Y1442&lt;&gt;"", Y1442 + IF(Z1442=1,AB1442, 0), "")</f>
        <v/>
      </c>
      <c r="AD1442" s="31">
        <f ca="1">SUMIFS(AC$2:AC1442,D$2:D1442,D1442)*IF(R1442=0,1,2)</f>
        <v>0</v>
      </c>
    </row>
    <row r="1443" spans="1:30" x14ac:dyDescent="0.35">
      <c r="A1443" s="31">
        <f>IF(ISBLANK(B1443),"",COUNTIF(B$2:B1443,B1443))-1</f>
        <v>36</v>
      </c>
      <c r="B1443" s="31">
        <v>38</v>
      </c>
      <c r="C1443" s="10">
        <f>VLOOKUP($A1443,Database!$A:$Y,7,FALSE)</f>
        <v>46194.25</v>
      </c>
      <c r="D1443" s="31" t="str">
        <f>VLOOKUP(Pronostics!$B1443,Setup_MPP!$A:$G,3,FALSE)</f>
        <v>Joueur38</v>
      </c>
      <c r="E1443" s="31" t="str">
        <f>VLOOKUP(Pronostics!$B1443,Setup_MPP!$A:$G,2,FALSE)</f>
        <v>Joueur38</v>
      </c>
      <c r="F1443" s="31" t="str">
        <f>VLOOKUP($B1443,Setup_MPP!$A:$E,4,FALSE)</f>
        <v>#D5D5D5</v>
      </c>
      <c r="G1443" s="31" t="str">
        <f>VLOOKUP($B1443,Setup_MPP!$A:$E,5,FALSE)</f>
        <v>#727272</v>
      </c>
      <c r="H1443" s="31" t="str">
        <f>IFERROR(IF(AND(A1443&gt;=1,A1443&lt;=104),VLOOKUP($A1443,Location!$A:$J,6,FALSE),IF(A1443=0,"Avant l'ouverture",IF(OR(A1443=105,A1443=106),"Bonus"))),"")</f>
        <v>Tour 2</v>
      </c>
      <c r="I1443" s="31" t="str">
        <f>IF(LEFT(H1443,4)="Tour",VLOOKUP(A1443,Database!$A:$C,3,FALSE),"")</f>
        <v>F</v>
      </c>
      <c r="J1443" s="31" t="str">
        <f>VLOOKUP($A1443,Location!$A:$J,7,FALSE)</f>
        <v>Tunisie</v>
      </c>
      <c r="K1443" s="31" t="str">
        <f>IFERROR(VLOOKUP(J1443,Setup_Team!$B:$C,2,FALSE), "TDB")</f>
        <v>TUN</v>
      </c>
      <c r="L1443" s="31" t="str">
        <f>VLOOKUP($A1443,Location!$A:$J,8,FALSE)</f>
        <v>Japon</v>
      </c>
      <c r="M1443" s="31" t="str">
        <f>IFERROR(VLOOKUP(L1443,Setup_Team!$B:$C,2,FALSE), "TDB")</f>
        <v>JAP</v>
      </c>
      <c r="N1443" s="31" t="str">
        <f>VLOOKUP($A1443,Location!$A:$J,9,FALSE)</f>
        <v>Monterrey</v>
      </c>
      <c r="O1443" s="31" t="str">
        <f>VLOOKUP($A1443,Location!$A:$J,10,FALSE)</f>
        <v>Estadio BBVA</v>
      </c>
      <c r="R1443" s="31">
        <v>0</v>
      </c>
      <c r="S1443" s="25">
        <f>VLOOKUP($A1443,Database!$A:$Y,10,FALSE)</f>
        <v>118</v>
      </c>
      <c r="T1443" s="25">
        <f>VLOOKUP($A1443,Database!$A:$Y,11,FALSE)</f>
        <v>103</v>
      </c>
      <c r="U1443" s="25">
        <f>VLOOKUP($A1443,Database!$A:$Y,12,FALSE)</f>
        <v>91</v>
      </c>
      <c r="V1443" s="25" t="str">
        <f>VLOOKUP(A1443,Database!A:M,13,FALSE)</f>
        <v>À venir</v>
      </c>
      <c r="W1443" s="25" t="str">
        <f>VLOOKUP($A1443,Database!$A:$Y,20,FALSE)</f>
        <v/>
      </c>
      <c r="X1443" s="25" t="str">
        <f>VLOOKUP($A1443,Database!$A:$Y,21,FALSE)</f>
        <v/>
      </c>
      <c r="Y1443" s="25" t="str">
        <f ca="1">IF(C1443&lt;NOW(),IF(AND(P1443&gt;Q1443,W1443&gt;X1443),S1443,IF(AND(P1443=Q1443,W1443=X1443),T1443,IF(AND(P1443&lt;Q1443,W1443&lt;X1443),U1443,0))),"")</f>
        <v/>
      </c>
      <c r="Z1443" s="25">
        <f>IF(AND(P1443=W1443,Q1443=X1443),1,0)</f>
        <v>1</v>
      </c>
      <c r="AA1443" s="25" t="str">
        <f>IF(Z1443=0,"",IF(ISBLANK(VLOOKUP(A1443,Database!A:AA,22,FALSE)),"",VLOOKUP(A1443,Database!A:AA,22,FALSE)))</f>
        <v>Exact</v>
      </c>
      <c r="AB1443" s="25">
        <f ca="1">IFERROR(IF(AND(Y1443&lt;&gt;"",OR(V1443="Terminé",V1443="En cours")),VLOOKUP(AA1443,Setup_ScoreExactBonus!A:D,4,FALSE),0),0)</f>
        <v>0</v>
      </c>
      <c r="AC1443" s="31" t="str">
        <f ca="1">IF(Y1443&lt;&gt;"", Y1443 + IF(Z1443=1,AB1443, 0), "")</f>
        <v/>
      </c>
      <c r="AD1443" s="31">
        <f ca="1">SUMIFS(AC$2:AC1443,D$2:D1443,D1443)*IF(R1443=0,1,2)</f>
        <v>0</v>
      </c>
    </row>
    <row r="1444" spans="1:30" x14ac:dyDescent="0.35">
      <c r="A1444" s="31">
        <f>IF(ISBLANK(B1444),"",COUNTIF(B$2:B1444,B1444))-1</f>
        <v>36</v>
      </c>
      <c r="B1444" s="31">
        <v>39</v>
      </c>
      <c r="C1444" s="10">
        <f>VLOOKUP($A1444,Database!$A:$Y,7,FALSE)</f>
        <v>46194.25</v>
      </c>
      <c r="D1444" s="31" t="str">
        <f>VLOOKUP(Pronostics!$B1444,Setup_MPP!$A:$G,3,FALSE)</f>
        <v>Joueur39</v>
      </c>
      <c r="E1444" s="31" t="str">
        <f>VLOOKUP(Pronostics!$B1444,Setup_MPP!$A:$G,2,FALSE)</f>
        <v>Joueur39</v>
      </c>
      <c r="F1444" s="31" t="str">
        <f>VLOOKUP($B1444,Setup_MPP!$A:$E,4,FALSE)</f>
        <v>#D5D5D5</v>
      </c>
      <c r="G1444" s="31" t="str">
        <f>VLOOKUP($B1444,Setup_MPP!$A:$E,5,FALSE)</f>
        <v>#727272</v>
      </c>
      <c r="H1444" s="31" t="str">
        <f>IFERROR(IF(AND(A1444&gt;=1,A1444&lt;=104),VLOOKUP($A1444,Location!$A:$J,6,FALSE),IF(A1444=0,"Avant l'ouverture",IF(OR(A1444=105,A1444=106),"Bonus"))),"")</f>
        <v>Tour 2</v>
      </c>
      <c r="I1444" s="31" t="str">
        <f>IF(LEFT(H1444,4)="Tour",VLOOKUP(A1444,Database!$A:$C,3,FALSE),"")</f>
        <v>F</v>
      </c>
      <c r="J1444" s="31" t="str">
        <f>VLOOKUP($A1444,Location!$A:$J,7,FALSE)</f>
        <v>Tunisie</v>
      </c>
      <c r="K1444" s="31" t="str">
        <f>IFERROR(VLOOKUP(J1444,Setup_Team!$B:$C,2,FALSE), "TDB")</f>
        <v>TUN</v>
      </c>
      <c r="L1444" s="31" t="str">
        <f>VLOOKUP($A1444,Location!$A:$J,8,FALSE)</f>
        <v>Japon</v>
      </c>
      <c r="M1444" s="31" t="str">
        <f>IFERROR(VLOOKUP(L1444,Setup_Team!$B:$C,2,FALSE), "TDB")</f>
        <v>JAP</v>
      </c>
      <c r="N1444" s="31" t="str">
        <f>VLOOKUP($A1444,Location!$A:$J,9,FALSE)</f>
        <v>Monterrey</v>
      </c>
      <c r="O1444" s="31" t="str">
        <f>VLOOKUP($A1444,Location!$A:$J,10,FALSE)</f>
        <v>Estadio BBVA</v>
      </c>
      <c r="R1444" s="31">
        <v>0</v>
      </c>
      <c r="S1444" s="25">
        <f>VLOOKUP($A1444,Database!$A:$Y,10,FALSE)</f>
        <v>118</v>
      </c>
      <c r="T1444" s="25">
        <f>VLOOKUP($A1444,Database!$A:$Y,11,FALSE)</f>
        <v>103</v>
      </c>
      <c r="U1444" s="25">
        <f>VLOOKUP($A1444,Database!$A:$Y,12,FALSE)</f>
        <v>91</v>
      </c>
      <c r="V1444" s="25" t="str">
        <f>VLOOKUP(A1444,Database!A:M,13,FALSE)</f>
        <v>À venir</v>
      </c>
      <c r="W1444" s="25" t="str">
        <f>VLOOKUP($A1444,Database!$A:$Y,20,FALSE)</f>
        <v/>
      </c>
      <c r="X1444" s="25" t="str">
        <f>VLOOKUP($A1444,Database!$A:$Y,21,FALSE)</f>
        <v/>
      </c>
      <c r="Y1444" s="25" t="str">
        <f ca="1">IF(C1444&lt;NOW(),IF(AND(P1444&gt;Q1444,W1444&gt;X1444),S1444,IF(AND(P1444=Q1444,W1444=X1444),T1444,IF(AND(P1444&lt;Q1444,W1444&lt;X1444),U1444,0))),"")</f>
        <v/>
      </c>
      <c r="Z1444" s="25">
        <f>IF(AND(P1444=W1444,Q1444=X1444),1,0)</f>
        <v>1</v>
      </c>
      <c r="AA1444" s="25" t="str">
        <f>IF(Z1444=0,"",IF(ISBLANK(VLOOKUP(A1444,Database!A:AA,22,FALSE)),"",VLOOKUP(A1444,Database!A:AA,22,FALSE)))</f>
        <v>Exact</v>
      </c>
      <c r="AB1444" s="25">
        <f ca="1">IFERROR(IF(AND(Y1444&lt;&gt;"",OR(V1444="Terminé",V1444="En cours")),VLOOKUP(AA1444,Setup_ScoreExactBonus!A:D,4,FALSE),0),0)</f>
        <v>0</v>
      </c>
      <c r="AC1444" s="31" t="str">
        <f ca="1">IF(Y1444&lt;&gt;"", Y1444 + IF(Z1444=1,AB1444, 0), "")</f>
        <v/>
      </c>
      <c r="AD1444" s="31">
        <f ca="1">SUMIFS(AC$2:AC1444,D$2:D1444,D1444)*IF(R1444=0,1,2)</f>
        <v>0</v>
      </c>
    </row>
    <row r="1445" spans="1:30" x14ac:dyDescent="0.35">
      <c r="A1445" s="31">
        <f>IF(ISBLANK(B1445),"",COUNTIF(B$2:B1445,B1445))-1</f>
        <v>37</v>
      </c>
      <c r="B1445" s="31">
        <v>1</v>
      </c>
      <c r="C1445" s="10">
        <f>VLOOKUP($A1445,Database!$A:$Y,7,FALSE)</f>
        <v>46194.75</v>
      </c>
      <c r="D1445" s="31" t="str">
        <f>VLOOKUP(Pronostics!$B1445,Setup_MPP!$A:$G,3,FALSE)</f>
        <v>_Nicolas_LM_</v>
      </c>
      <c r="E1445" s="31" t="str">
        <f>VLOOKUP(Pronostics!$B1445,Setup_MPP!$A:$G,2,FALSE)</f>
        <v>Nicolas LE MOUEL</v>
      </c>
      <c r="F1445" s="31" t="str">
        <f>VLOOKUP($B1445,Setup_MPP!$A:$E,4,FALSE)</f>
        <v>#F7C79D</v>
      </c>
      <c r="G1445" s="31" t="str">
        <f>VLOOKUP($B1445,Setup_MPP!$A:$E,5,FALSE)</f>
        <v>#FFBE85</v>
      </c>
      <c r="H1445" s="31" t="str">
        <f>IFERROR(IF(AND(A1445&gt;=1,A1445&lt;=104),VLOOKUP($A1445,Location!$A:$J,6,FALSE),IF(A1445=0,"Avant l'ouverture",IF(OR(A1445=105,A1445=106),"Bonus"))),"")</f>
        <v>Tour 2</v>
      </c>
      <c r="I1445" s="31" t="str">
        <f>IF(LEFT(H1445,4)="Tour",VLOOKUP(A1445,Database!$A:$C,3,FALSE),"")</f>
        <v>H</v>
      </c>
      <c r="J1445" s="31" t="str">
        <f>VLOOKUP($A1445,Location!$A:$J,7,FALSE)</f>
        <v>Espagne</v>
      </c>
      <c r="K1445" s="31" t="str">
        <f>IFERROR(VLOOKUP(J1445,Setup_Team!$B:$C,2,FALSE), "TDB")</f>
        <v>ESP</v>
      </c>
      <c r="L1445" s="31" t="str">
        <f>VLOOKUP($A1445,Location!$A:$J,8,FALSE)</f>
        <v>Arabie Saoudite</v>
      </c>
      <c r="M1445" s="31" t="str">
        <f>IFERROR(VLOOKUP(L1445,Setup_Team!$B:$C,2,FALSE), "TDB")</f>
        <v>SAU</v>
      </c>
      <c r="N1445" s="31" t="str">
        <f>VLOOKUP($A1445,Location!$A:$J,9,FALSE)</f>
        <v>Atlanta</v>
      </c>
      <c r="O1445" s="31" t="str">
        <f>VLOOKUP($A1445,Location!$A:$J,10,FALSE)</f>
        <v>Mercedes-Benz Stadium</v>
      </c>
      <c r="P1445" s="44"/>
      <c r="Q1445" s="44"/>
      <c r="R1445" s="31">
        <v>0</v>
      </c>
      <c r="S1445" s="25">
        <f>VLOOKUP($A1445,Database!$A:$Y,10,FALSE)</f>
        <v>31</v>
      </c>
      <c r="T1445" s="25">
        <f>VLOOKUP($A1445,Database!$A:$Y,11,FALSE)</f>
        <v>139</v>
      </c>
      <c r="U1445" s="25">
        <f>VLOOKUP($A1445,Database!$A:$Y,12,FALSE)</f>
        <v>176</v>
      </c>
      <c r="V1445" s="25" t="str">
        <f>VLOOKUP(A1445,Database!A:M,13,FALSE)</f>
        <v>À venir</v>
      </c>
      <c r="W1445" s="25" t="str">
        <f>VLOOKUP($A1445,Database!$A:$Y,20,FALSE)</f>
        <v/>
      </c>
      <c r="X1445" s="25" t="str">
        <f>VLOOKUP($A1445,Database!$A:$Y,21,FALSE)</f>
        <v/>
      </c>
      <c r="Y1445" s="25" t="str">
        <f ca="1">IF(C1445&lt;NOW(),IF(AND(P1445&gt;Q1445,W1445&gt;X1445),S1445,IF(AND(P1445=Q1445,W1445=X1445),T1445,IF(AND(P1445&lt;Q1445,W1445&lt;X1445),U1445,0))),"")</f>
        <v/>
      </c>
      <c r="Z1445" s="25">
        <f>IF(AND(P1445=W1445,Q1445=X1445),1,0)</f>
        <v>1</v>
      </c>
      <c r="AA1445" s="25" t="str">
        <f>IF(Z1445=0,"",IF(ISBLANK(VLOOKUP(A1445,Database!A:AA,22,FALSE)),"",VLOOKUP(A1445,Database!A:AA,22,FALSE)))</f>
        <v>Exact</v>
      </c>
      <c r="AB1445" s="25">
        <f ca="1">IFERROR(IF(AND(Y1445&lt;&gt;"",OR(V1445="Terminé",V1445="En cours")),VLOOKUP(AA1445,Setup_ScoreExactBonus!A:D,4,FALSE),0),0)</f>
        <v>0</v>
      </c>
      <c r="AC1445" s="31" t="str">
        <f ca="1">IF(Y1445&lt;&gt;"", Y1445 + IF(Z1445=1,AB1445, 0), "")</f>
        <v/>
      </c>
      <c r="AD1445" s="31">
        <f ca="1">SUMIFS(AC$2:AC1445,D$2:D1445,D1445)*IF(R1445=0,1,2)</f>
        <v>0</v>
      </c>
    </row>
    <row r="1446" spans="1:30" x14ac:dyDescent="0.35">
      <c r="A1446" s="31">
        <f>IF(ISBLANK(B1446),"",COUNTIF(B$2:B1446,B1446))-1</f>
        <v>37</v>
      </c>
      <c r="B1446" s="31">
        <v>2</v>
      </c>
      <c r="C1446" s="10">
        <f>VLOOKUP($A1446,Database!$A:$Y,7,FALSE)</f>
        <v>46194.75</v>
      </c>
      <c r="D1446" s="31" t="str">
        <f>VLOOKUP(Pronostics!$B1446,Setup_MPP!$A:$G,3,FALSE)</f>
        <v>leaelaz</v>
      </c>
      <c r="E1446" s="31" t="str">
        <f>VLOOKUP(Pronostics!$B1446,Setup_MPP!$A:$G,2,FALSE)</f>
        <v>Léa EL ASERY</v>
      </c>
      <c r="F1446" s="31" t="str">
        <f>VLOOKUP($B1446,Setup_MPP!$A:$E,4,FALSE)</f>
        <v>#FFBEBE</v>
      </c>
      <c r="G1446" s="31" t="str">
        <f>VLOOKUP($B1446,Setup_MPP!$A:$E,5,FALSE)</f>
        <v>#DF6868</v>
      </c>
      <c r="H1446" s="31" t="str">
        <f>IFERROR(IF(AND(A1446&gt;=1,A1446&lt;=104),VLOOKUP($A1446,Location!$A:$J,6,FALSE),IF(A1446=0,"Avant l'ouverture",IF(OR(A1446=105,A1446=106),"Bonus"))),"")</f>
        <v>Tour 2</v>
      </c>
      <c r="I1446" s="31" t="str">
        <f>IF(LEFT(H1446,4)="Tour",VLOOKUP(A1446,Database!$A:$C,3,FALSE),"")</f>
        <v>H</v>
      </c>
      <c r="J1446" s="31" t="str">
        <f>VLOOKUP($A1446,Location!$A:$J,7,FALSE)</f>
        <v>Espagne</v>
      </c>
      <c r="K1446" s="31" t="str">
        <f>IFERROR(VLOOKUP(J1446,Setup_Team!$B:$C,2,FALSE), "TDB")</f>
        <v>ESP</v>
      </c>
      <c r="L1446" s="31" t="str">
        <f>VLOOKUP($A1446,Location!$A:$J,8,FALSE)</f>
        <v>Arabie Saoudite</v>
      </c>
      <c r="M1446" s="31" t="str">
        <f>IFERROR(VLOOKUP(L1446,Setup_Team!$B:$C,2,FALSE), "TDB")</f>
        <v>SAU</v>
      </c>
      <c r="N1446" s="31" t="str">
        <f>VLOOKUP($A1446,Location!$A:$J,9,FALSE)</f>
        <v>Atlanta</v>
      </c>
      <c r="O1446" s="31" t="str">
        <f>VLOOKUP($A1446,Location!$A:$J,10,FALSE)</f>
        <v>Mercedes-Benz Stadium</v>
      </c>
      <c r="R1446" s="31">
        <v>0</v>
      </c>
      <c r="S1446" s="25">
        <f>VLOOKUP($A1446,Database!$A:$Y,10,FALSE)</f>
        <v>31</v>
      </c>
      <c r="T1446" s="25">
        <f>VLOOKUP($A1446,Database!$A:$Y,11,FALSE)</f>
        <v>139</v>
      </c>
      <c r="U1446" s="25">
        <f>VLOOKUP($A1446,Database!$A:$Y,12,FALSE)</f>
        <v>176</v>
      </c>
      <c r="V1446" s="25" t="str">
        <f>VLOOKUP(A1446,Database!A:M,13,FALSE)</f>
        <v>À venir</v>
      </c>
      <c r="W1446" s="25" t="str">
        <f>VLOOKUP($A1446,Database!$A:$Y,20,FALSE)</f>
        <v/>
      </c>
      <c r="X1446" s="25" t="str">
        <f>VLOOKUP($A1446,Database!$A:$Y,21,FALSE)</f>
        <v/>
      </c>
      <c r="Y1446" s="25" t="str">
        <f ca="1">IF(C1446&lt;NOW(),IF(AND(P1446&gt;Q1446,W1446&gt;X1446),S1446,IF(AND(P1446=Q1446,W1446=X1446),T1446,IF(AND(P1446&lt;Q1446,W1446&lt;X1446),U1446,0))),"")</f>
        <v/>
      </c>
      <c r="Z1446" s="25">
        <f>IF(AND(P1446=W1446,Q1446=X1446),1,0)</f>
        <v>1</v>
      </c>
      <c r="AA1446" s="25" t="str">
        <f>IF(Z1446=0,"",IF(ISBLANK(VLOOKUP(A1446,Database!A:AA,22,FALSE)),"",VLOOKUP(A1446,Database!A:AA,22,FALSE)))</f>
        <v>Exact</v>
      </c>
      <c r="AB1446" s="25">
        <f ca="1">IFERROR(IF(AND(Y1446&lt;&gt;"",OR(V1446="Terminé",V1446="En cours")),VLOOKUP(AA1446,Setup_ScoreExactBonus!A:D,4,FALSE),0),0)</f>
        <v>0</v>
      </c>
      <c r="AC1446" s="31" t="str">
        <f ca="1">IF(Y1446&lt;&gt;"", Y1446 + IF(Z1446=1,AB1446, 0), "")</f>
        <v/>
      </c>
      <c r="AD1446" s="31">
        <f ca="1">SUMIFS(AC$2:AC1446,D$2:D1446,D1446)*IF(R1446=0,1,2)</f>
        <v>0</v>
      </c>
    </row>
    <row r="1447" spans="1:30" x14ac:dyDescent="0.35">
      <c r="A1447" s="31">
        <f>IF(ISBLANK(B1447),"",COUNTIF(B$2:B1447,B1447))-1</f>
        <v>37</v>
      </c>
      <c r="B1447" s="31">
        <v>3</v>
      </c>
      <c r="C1447" s="10">
        <f>VLOOKUP($A1447,Database!$A:$Y,7,FALSE)</f>
        <v>46194.75</v>
      </c>
      <c r="D1447" s="31" t="str">
        <f>VLOOKUP(Pronostics!$B1447,Setup_MPP!$A:$G,3,FALSE)</f>
        <v>PasMetalleux</v>
      </c>
      <c r="E1447" s="31" t="str">
        <f>VLOOKUP(Pronostics!$B1447,Setup_MPP!$A:$G,2,FALSE)</f>
        <v>Elwenn JOUBREL</v>
      </c>
      <c r="F1447" s="31" t="str">
        <f>VLOOKUP($B1447,Setup_MPP!$A:$E,4,FALSE)</f>
        <v>#F5C7FC</v>
      </c>
      <c r="G1447" s="31" t="str">
        <f>VLOOKUP($B1447,Setup_MPP!$A:$E,5,FALSE)</f>
        <v>#C489CF</v>
      </c>
      <c r="H1447" s="31" t="str">
        <f>IFERROR(IF(AND(A1447&gt;=1,A1447&lt;=104),VLOOKUP($A1447,Location!$A:$J,6,FALSE),IF(A1447=0,"Avant l'ouverture",IF(OR(A1447=105,A1447=106),"Bonus"))),"")</f>
        <v>Tour 2</v>
      </c>
      <c r="I1447" s="31" t="str">
        <f>IF(LEFT(H1447,4)="Tour",VLOOKUP(A1447,Database!$A:$C,3,FALSE),"")</f>
        <v>H</v>
      </c>
      <c r="J1447" s="31" t="str">
        <f>VLOOKUP($A1447,Location!$A:$J,7,FALSE)</f>
        <v>Espagne</v>
      </c>
      <c r="K1447" s="31" t="str">
        <f>IFERROR(VLOOKUP(J1447,Setup_Team!$B:$C,2,FALSE), "TDB")</f>
        <v>ESP</v>
      </c>
      <c r="L1447" s="31" t="str">
        <f>VLOOKUP($A1447,Location!$A:$J,8,FALSE)</f>
        <v>Arabie Saoudite</v>
      </c>
      <c r="M1447" s="31" t="str">
        <f>IFERROR(VLOOKUP(L1447,Setup_Team!$B:$C,2,FALSE), "TDB")</f>
        <v>SAU</v>
      </c>
      <c r="N1447" s="31" t="str">
        <f>VLOOKUP($A1447,Location!$A:$J,9,FALSE)</f>
        <v>Atlanta</v>
      </c>
      <c r="O1447" s="31" t="str">
        <f>VLOOKUP($A1447,Location!$A:$J,10,FALSE)</f>
        <v>Mercedes-Benz Stadium</v>
      </c>
      <c r="R1447" s="31">
        <v>0</v>
      </c>
      <c r="S1447" s="25">
        <f>VLOOKUP($A1447,Database!$A:$Y,10,FALSE)</f>
        <v>31</v>
      </c>
      <c r="T1447" s="25">
        <f>VLOOKUP($A1447,Database!$A:$Y,11,FALSE)</f>
        <v>139</v>
      </c>
      <c r="U1447" s="25">
        <f>VLOOKUP($A1447,Database!$A:$Y,12,FALSE)</f>
        <v>176</v>
      </c>
      <c r="V1447" s="25" t="str">
        <f>VLOOKUP(A1447,Database!A:M,13,FALSE)</f>
        <v>À venir</v>
      </c>
      <c r="W1447" s="25" t="str">
        <f>VLOOKUP($A1447,Database!$A:$Y,20,FALSE)</f>
        <v/>
      </c>
      <c r="X1447" s="25" t="str">
        <f>VLOOKUP($A1447,Database!$A:$Y,21,FALSE)</f>
        <v/>
      </c>
      <c r="Y1447" s="25" t="str">
        <f ca="1">IF(C1447&lt;NOW(),IF(AND(P1447&gt;Q1447,W1447&gt;X1447),S1447,IF(AND(P1447=Q1447,W1447=X1447),T1447,IF(AND(P1447&lt;Q1447,W1447&lt;X1447),U1447,0))),"")</f>
        <v/>
      </c>
      <c r="Z1447" s="25">
        <f>IF(AND(P1447=W1447,Q1447=X1447),1,0)</f>
        <v>1</v>
      </c>
      <c r="AA1447" s="25" t="str">
        <f>IF(Z1447=0,"",IF(ISBLANK(VLOOKUP(A1447,Database!A:AA,22,FALSE)),"",VLOOKUP(A1447,Database!A:AA,22,FALSE)))</f>
        <v>Exact</v>
      </c>
      <c r="AB1447" s="25">
        <f ca="1">IFERROR(IF(AND(Y1447&lt;&gt;"",OR(V1447="Terminé",V1447="En cours")),VLOOKUP(AA1447,Setup_ScoreExactBonus!A:D,4,FALSE),0),0)</f>
        <v>0</v>
      </c>
      <c r="AC1447" s="31" t="str">
        <f ca="1">IF(Y1447&lt;&gt;"", Y1447 + IF(Z1447=1,AB1447, 0), "")</f>
        <v/>
      </c>
      <c r="AD1447" s="31">
        <f ca="1">SUMIFS(AC$2:AC1447,D$2:D1447,D1447)*IF(R1447=0,1,2)</f>
        <v>0</v>
      </c>
    </row>
    <row r="1448" spans="1:30" x14ac:dyDescent="0.35">
      <c r="A1448" s="31">
        <f>IF(ISBLANK(B1448),"",COUNTIF(B$2:B1448,B1448))-1</f>
        <v>37</v>
      </c>
      <c r="B1448" s="31">
        <v>4</v>
      </c>
      <c r="C1448" s="10">
        <f>VLOOKUP($A1448,Database!$A:$Y,7,FALSE)</f>
        <v>46194.75</v>
      </c>
      <c r="D1448" s="31" t="str">
        <f>VLOOKUP(Pronostics!$B1448,Setup_MPP!$A:$G,3,FALSE)</f>
        <v>Popo444</v>
      </c>
      <c r="E1448" s="31" t="str">
        <f>VLOOKUP(Pronostics!$B1448,Setup_MPP!$A:$G,2,FALSE)</f>
        <v>Pauline OLIVIER</v>
      </c>
      <c r="F1448" s="31" t="str">
        <f>VLOOKUP($B1448,Setup_MPP!$A:$E,4,FALSE)</f>
        <v>#A5EA7F</v>
      </c>
      <c r="G1448" s="31" t="str">
        <f>VLOOKUP($B1448,Setup_MPP!$A:$E,5,FALSE)</f>
        <v>#80C65A</v>
      </c>
      <c r="H1448" s="31" t="str">
        <f>IFERROR(IF(AND(A1448&gt;=1,A1448&lt;=104),VLOOKUP($A1448,Location!$A:$J,6,FALSE),IF(A1448=0,"Avant l'ouverture",IF(OR(A1448=105,A1448=106),"Bonus"))),"")</f>
        <v>Tour 2</v>
      </c>
      <c r="I1448" s="31" t="str">
        <f>IF(LEFT(H1448,4)="Tour",VLOOKUP(A1448,Database!$A:$C,3,FALSE),"")</f>
        <v>H</v>
      </c>
      <c r="J1448" s="31" t="str">
        <f>VLOOKUP($A1448,Location!$A:$J,7,FALSE)</f>
        <v>Espagne</v>
      </c>
      <c r="K1448" s="31" t="str">
        <f>IFERROR(VLOOKUP(J1448,Setup_Team!$B:$C,2,FALSE), "TDB")</f>
        <v>ESP</v>
      </c>
      <c r="L1448" s="31" t="str">
        <f>VLOOKUP($A1448,Location!$A:$J,8,FALSE)</f>
        <v>Arabie Saoudite</v>
      </c>
      <c r="M1448" s="31" t="str">
        <f>IFERROR(VLOOKUP(L1448,Setup_Team!$B:$C,2,FALSE), "TDB")</f>
        <v>SAU</v>
      </c>
      <c r="N1448" s="31" t="str">
        <f>VLOOKUP($A1448,Location!$A:$J,9,FALSE)</f>
        <v>Atlanta</v>
      </c>
      <c r="O1448" s="31" t="str">
        <f>VLOOKUP($A1448,Location!$A:$J,10,FALSE)</f>
        <v>Mercedes-Benz Stadium</v>
      </c>
      <c r="R1448" s="31">
        <v>0</v>
      </c>
      <c r="S1448" s="25">
        <f>VLOOKUP($A1448,Database!$A:$Y,10,FALSE)</f>
        <v>31</v>
      </c>
      <c r="T1448" s="25">
        <f>VLOOKUP($A1448,Database!$A:$Y,11,FALSE)</f>
        <v>139</v>
      </c>
      <c r="U1448" s="25">
        <f>VLOOKUP($A1448,Database!$A:$Y,12,FALSE)</f>
        <v>176</v>
      </c>
      <c r="V1448" s="25" t="str">
        <f>VLOOKUP(A1448,Database!A:M,13,FALSE)</f>
        <v>À venir</v>
      </c>
      <c r="W1448" s="25" t="str">
        <f>VLOOKUP($A1448,Database!$A:$Y,20,FALSE)</f>
        <v/>
      </c>
      <c r="X1448" s="25" t="str">
        <f>VLOOKUP($A1448,Database!$A:$Y,21,FALSE)</f>
        <v/>
      </c>
      <c r="Y1448" s="25" t="str">
        <f ca="1">IF(C1448&lt;NOW(),IF(AND(P1448&gt;Q1448,W1448&gt;X1448),S1448,IF(AND(P1448=Q1448,W1448=X1448),T1448,IF(AND(P1448&lt;Q1448,W1448&lt;X1448),U1448,0))),"")</f>
        <v/>
      </c>
      <c r="Z1448" s="25">
        <f>IF(AND(P1448=W1448,Q1448=X1448),1,0)</f>
        <v>1</v>
      </c>
      <c r="AA1448" s="25" t="str">
        <f>IF(Z1448=0,"",IF(ISBLANK(VLOOKUP(A1448,Database!A:AA,22,FALSE)),"",VLOOKUP(A1448,Database!A:AA,22,FALSE)))</f>
        <v>Exact</v>
      </c>
      <c r="AB1448" s="25">
        <f ca="1">IFERROR(IF(AND(Y1448&lt;&gt;"",OR(V1448="Terminé",V1448="En cours")),VLOOKUP(AA1448,Setup_ScoreExactBonus!A:D,4,FALSE),0),0)</f>
        <v>0</v>
      </c>
      <c r="AC1448" s="31" t="str">
        <f ca="1">IF(Y1448&lt;&gt;"", Y1448 + IF(Z1448=1,AB1448, 0), "")</f>
        <v/>
      </c>
      <c r="AD1448" s="31">
        <f ca="1">SUMIFS(AC$2:AC1448,D$2:D1448,D1448)*IF(R1448=0,1,2)</f>
        <v>0</v>
      </c>
    </row>
    <row r="1449" spans="1:30" x14ac:dyDescent="0.35">
      <c r="A1449" s="31">
        <f>IF(ISBLANK(B1449),"",COUNTIF(B$2:B1449,B1449))-1</f>
        <v>37</v>
      </c>
      <c r="B1449" s="31">
        <v>5</v>
      </c>
      <c r="C1449" s="10">
        <f>VLOOKUP($A1449,Database!$A:$Y,7,FALSE)</f>
        <v>46194.75</v>
      </c>
      <c r="D1449" s="31" t="str">
        <f>VLOOKUP(Pronostics!$B1449,Setup_MPP!$A:$G,3,FALSE)</f>
        <v>_Jujul</v>
      </c>
      <c r="E1449" s="31" t="str">
        <f>VLOOKUP(Pronostics!$B1449,Setup_MPP!$A:$G,2,FALSE)</f>
        <v>Julie BOISSIERE</v>
      </c>
      <c r="F1449" s="31" t="str">
        <f>VLOOKUP($B1449,Setup_MPP!$A:$E,4,FALSE)</f>
        <v>#D890FF</v>
      </c>
      <c r="G1449" s="31" t="str">
        <f>VLOOKUP($B1449,Setup_MPP!$A:$E,5,FALSE)</f>
        <v>#B750EF</v>
      </c>
      <c r="H1449" s="31" t="str">
        <f>IFERROR(IF(AND(A1449&gt;=1,A1449&lt;=104),VLOOKUP($A1449,Location!$A:$J,6,FALSE),IF(A1449=0,"Avant l'ouverture",IF(OR(A1449=105,A1449=106),"Bonus"))),"")</f>
        <v>Tour 2</v>
      </c>
      <c r="I1449" s="31" t="str">
        <f>IF(LEFT(H1449,4)="Tour",VLOOKUP(A1449,Database!$A:$C,3,FALSE),"")</f>
        <v>H</v>
      </c>
      <c r="J1449" s="31" t="str">
        <f>VLOOKUP($A1449,Location!$A:$J,7,FALSE)</f>
        <v>Espagne</v>
      </c>
      <c r="K1449" s="31" t="str">
        <f>IFERROR(VLOOKUP(J1449,Setup_Team!$B:$C,2,FALSE), "TDB")</f>
        <v>ESP</v>
      </c>
      <c r="L1449" s="31" t="str">
        <f>VLOOKUP($A1449,Location!$A:$J,8,FALSE)</f>
        <v>Arabie Saoudite</v>
      </c>
      <c r="M1449" s="31" t="str">
        <f>IFERROR(VLOOKUP(L1449,Setup_Team!$B:$C,2,FALSE), "TDB")</f>
        <v>SAU</v>
      </c>
      <c r="N1449" s="31" t="str">
        <f>VLOOKUP($A1449,Location!$A:$J,9,FALSE)</f>
        <v>Atlanta</v>
      </c>
      <c r="O1449" s="31" t="str">
        <f>VLOOKUP($A1449,Location!$A:$J,10,FALSE)</f>
        <v>Mercedes-Benz Stadium</v>
      </c>
      <c r="R1449" s="31">
        <v>0</v>
      </c>
      <c r="S1449" s="25">
        <f>VLOOKUP($A1449,Database!$A:$Y,10,FALSE)</f>
        <v>31</v>
      </c>
      <c r="T1449" s="25">
        <f>VLOOKUP($A1449,Database!$A:$Y,11,FALSE)</f>
        <v>139</v>
      </c>
      <c r="U1449" s="25">
        <f>VLOOKUP($A1449,Database!$A:$Y,12,FALSE)</f>
        <v>176</v>
      </c>
      <c r="V1449" s="25" t="str">
        <f>VLOOKUP(A1449,Database!A:M,13,FALSE)</f>
        <v>À venir</v>
      </c>
      <c r="W1449" s="25" t="str">
        <f>VLOOKUP($A1449,Database!$A:$Y,20,FALSE)</f>
        <v/>
      </c>
      <c r="X1449" s="25" t="str">
        <f>VLOOKUP($A1449,Database!$A:$Y,21,FALSE)</f>
        <v/>
      </c>
      <c r="Y1449" s="25" t="str">
        <f ca="1">IF(C1449&lt;NOW(),IF(AND(P1449&gt;Q1449,W1449&gt;X1449),S1449,IF(AND(P1449=Q1449,W1449=X1449),T1449,IF(AND(P1449&lt;Q1449,W1449&lt;X1449),U1449,0))),"")</f>
        <v/>
      </c>
      <c r="Z1449" s="25">
        <f>IF(AND(P1449=W1449,Q1449=X1449),1,0)</f>
        <v>1</v>
      </c>
      <c r="AA1449" s="25" t="str">
        <f>IF(Z1449=0,"",IF(ISBLANK(VLOOKUP(A1449,Database!A:AA,22,FALSE)),"",VLOOKUP(A1449,Database!A:AA,22,FALSE)))</f>
        <v>Exact</v>
      </c>
      <c r="AB1449" s="25">
        <f ca="1">IFERROR(IF(AND(Y1449&lt;&gt;"",OR(V1449="Terminé",V1449="En cours")),VLOOKUP(AA1449,Setup_ScoreExactBonus!A:D,4,FALSE),0),0)</f>
        <v>0</v>
      </c>
      <c r="AC1449" s="31" t="str">
        <f ca="1">IF(Y1449&lt;&gt;"", Y1449 + IF(Z1449=1,AB1449, 0), "")</f>
        <v/>
      </c>
      <c r="AD1449" s="31">
        <f ca="1">SUMIFS(AC$2:AC1449,D$2:D1449,D1449)*IF(R1449=0,1,2)</f>
        <v>0</v>
      </c>
    </row>
    <row r="1450" spans="1:30" x14ac:dyDescent="0.35">
      <c r="A1450" s="31">
        <f>IF(ISBLANK(B1450),"",COUNTIF(B$2:B1450,B1450))-1</f>
        <v>37</v>
      </c>
      <c r="B1450" s="31">
        <v>6</v>
      </c>
      <c r="C1450" s="10">
        <f>VLOOKUP($A1450,Database!$A:$Y,7,FALSE)</f>
        <v>46194.75</v>
      </c>
      <c r="D1450" s="31" t="str">
        <f>VLOOKUP(Pronostics!$B1450,Setup_MPP!$A:$G,3,FALSE)</f>
        <v>Julay</v>
      </c>
      <c r="E1450" s="31" t="str">
        <f>VLOOKUP(Pronostics!$B1450,Setup_MPP!$A:$G,2,FALSE)</f>
        <v>Julie BOUCHARD</v>
      </c>
      <c r="F1450" s="31" t="str">
        <f>VLOOKUP($B1450,Setup_MPP!$A:$E,4,FALSE)</f>
        <v>#A6F7B1</v>
      </c>
      <c r="G1450" s="31" t="str">
        <f>VLOOKUP($B1450,Setup_MPP!$A:$E,5,FALSE)</f>
        <v>#6EC179</v>
      </c>
      <c r="H1450" s="31" t="str">
        <f>IFERROR(IF(AND(A1450&gt;=1,A1450&lt;=104),VLOOKUP($A1450,Location!$A:$J,6,FALSE),IF(A1450=0,"Avant l'ouverture",IF(OR(A1450=105,A1450=106),"Bonus"))),"")</f>
        <v>Tour 2</v>
      </c>
      <c r="I1450" s="31" t="str">
        <f>IF(LEFT(H1450,4)="Tour",VLOOKUP(A1450,Database!$A:$C,3,FALSE),"")</f>
        <v>H</v>
      </c>
      <c r="J1450" s="31" t="str">
        <f>VLOOKUP($A1450,Location!$A:$J,7,FALSE)</f>
        <v>Espagne</v>
      </c>
      <c r="K1450" s="31" t="str">
        <f>IFERROR(VLOOKUP(J1450,Setup_Team!$B:$C,2,FALSE), "TDB")</f>
        <v>ESP</v>
      </c>
      <c r="L1450" s="31" t="str">
        <f>VLOOKUP($A1450,Location!$A:$J,8,FALSE)</f>
        <v>Arabie Saoudite</v>
      </c>
      <c r="M1450" s="31" t="str">
        <f>IFERROR(VLOOKUP(L1450,Setup_Team!$B:$C,2,FALSE), "TDB")</f>
        <v>SAU</v>
      </c>
      <c r="N1450" s="31" t="str">
        <f>VLOOKUP($A1450,Location!$A:$J,9,FALSE)</f>
        <v>Atlanta</v>
      </c>
      <c r="O1450" s="31" t="str">
        <f>VLOOKUP($A1450,Location!$A:$J,10,FALSE)</f>
        <v>Mercedes-Benz Stadium</v>
      </c>
      <c r="R1450" s="31">
        <v>0</v>
      </c>
      <c r="S1450" s="25">
        <f>VLOOKUP($A1450,Database!$A:$Y,10,FALSE)</f>
        <v>31</v>
      </c>
      <c r="T1450" s="25">
        <f>VLOOKUP($A1450,Database!$A:$Y,11,FALSE)</f>
        <v>139</v>
      </c>
      <c r="U1450" s="25">
        <f>VLOOKUP($A1450,Database!$A:$Y,12,FALSE)</f>
        <v>176</v>
      </c>
      <c r="V1450" s="25" t="str">
        <f>VLOOKUP(A1450,Database!A:M,13,FALSE)</f>
        <v>À venir</v>
      </c>
      <c r="W1450" s="25" t="str">
        <f>VLOOKUP($A1450,Database!$A:$Y,20,FALSE)</f>
        <v/>
      </c>
      <c r="X1450" s="25" t="str">
        <f>VLOOKUP($A1450,Database!$A:$Y,21,FALSE)</f>
        <v/>
      </c>
      <c r="Y1450" s="25" t="str">
        <f ca="1">IF(C1450&lt;NOW(),IF(AND(P1450&gt;Q1450,W1450&gt;X1450),S1450,IF(AND(P1450=Q1450,W1450=X1450),T1450,IF(AND(P1450&lt;Q1450,W1450&lt;X1450),U1450,0))),"")</f>
        <v/>
      </c>
      <c r="Z1450" s="25">
        <f>IF(AND(P1450=W1450,Q1450=X1450),1,0)</f>
        <v>1</v>
      </c>
      <c r="AA1450" s="25" t="str">
        <f>IF(Z1450=0,"",IF(ISBLANK(VLOOKUP(A1450,Database!A:AA,22,FALSE)),"",VLOOKUP(A1450,Database!A:AA,22,FALSE)))</f>
        <v>Exact</v>
      </c>
      <c r="AB1450" s="25">
        <f ca="1">IFERROR(IF(AND(Y1450&lt;&gt;"",OR(V1450="Terminé",V1450="En cours")),VLOOKUP(AA1450,Setup_ScoreExactBonus!A:D,4,FALSE),0),0)</f>
        <v>0</v>
      </c>
      <c r="AC1450" s="31" t="str">
        <f ca="1">IF(Y1450&lt;&gt;"", Y1450 + IF(Z1450=1,AB1450, 0), "")</f>
        <v/>
      </c>
      <c r="AD1450" s="31">
        <f ca="1">SUMIFS(AC$2:AC1450,D$2:D1450,D1450)*IF(R1450=0,1,2)</f>
        <v>0</v>
      </c>
    </row>
    <row r="1451" spans="1:30" x14ac:dyDescent="0.35">
      <c r="A1451" s="31">
        <f>IF(ISBLANK(B1451),"",COUNTIF(B$2:B1451,B1451))-1</f>
        <v>37</v>
      </c>
      <c r="B1451" s="31">
        <v>7</v>
      </c>
      <c r="C1451" s="10">
        <f>VLOOKUP($A1451,Database!$A:$Y,7,FALSE)</f>
        <v>46194.75</v>
      </c>
      <c r="D1451" s="31" t="str">
        <f>VLOOKUP(Pronostics!$B1451,Setup_MPP!$A:$G,3,FALSE)</f>
        <v>__Vince__</v>
      </c>
      <c r="E1451" s="31" t="str">
        <f>VLOOKUP(Pronostics!$B1451,Setup_MPP!$A:$G,2,FALSE)</f>
        <v>Vincent FRAYSSE</v>
      </c>
      <c r="F1451" s="31" t="str">
        <f>VLOOKUP($B1451,Setup_MPP!$A:$E,4,FALSE)</f>
        <v>#B2EAE8</v>
      </c>
      <c r="G1451" s="31" t="str">
        <f>VLOOKUP($B1451,Setup_MPP!$A:$E,5,FALSE)</f>
        <v>#6CB4B1</v>
      </c>
      <c r="H1451" s="31" t="str">
        <f>IFERROR(IF(AND(A1451&gt;=1,A1451&lt;=104),VLOOKUP($A1451,Location!$A:$J,6,FALSE),IF(A1451=0,"Avant l'ouverture",IF(OR(A1451=105,A1451=106),"Bonus"))),"")</f>
        <v>Tour 2</v>
      </c>
      <c r="I1451" s="31" t="str">
        <f>IF(LEFT(H1451,4)="Tour",VLOOKUP(A1451,Database!$A:$C,3,FALSE),"")</f>
        <v>H</v>
      </c>
      <c r="J1451" s="31" t="str">
        <f>VLOOKUP($A1451,Location!$A:$J,7,FALSE)</f>
        <v>Espagne</v>
      </c>
      <c r="K1451" s="31" t="str">
        <f>IFERROR(VLOOKUP(J1451,Setup_Team!$B:$C,2,FALSE), "TDB")</f>
        <v>ESP</v>
      </c>
      <c r="L1451" s="31" t="str">
        <f>VLOOKUP($A1451,Location!$A:$J,8,FALSE)</f>
        <v>Arabie Saoudite</v>
      </c>
      <c r="M1451" s="31" t="str">
        <f>IFERROR(VLOOKUP(L1451,Setup_Team!$B:$C,2,FALSE), "TDB")</f>
        <v>SAU</v>
      </c>
      <c r="N1451" s="31" t="str">
        <f>VLOOKUP($A1451,Location!$A:$J,9,FALSE)</f>
        <v>Atlanta</v>
      </c>
      <c r="O1451" s="31" t="str">
        <f>VLOOKUP($A1451,Location!$A:$J,10,FALSE)</f>
        <v>Mercedes-Benz Stadium</v>
      </c>
      <c r="R1451" s="31">
        <v>0</v>
      </c>
      <c r="S1451" s="25">
        <f>VLOOKUP($A1451,Database!$A:$Y,10,FALSE)</f>
        <v>31</v>
      </c>
      <c r="T1451" s="25">
        <f>VLOOKUP($A1451,Database!$A:$Y,11,FALSE)</f>
        <v>139</v>
      </c>
      <c r="U1451" s="25">
        <f>VLOOKUP($A1451,Database!$A:$Y,12,FALSE)</f>
        <v>176</v>
      </c>
      <c r="V1451" s="25" t="str">
        <f>VLOOKUP(A1451,Database!A:M,13,FALSE)</f>
        <v>À venir</v>
      </c>
      <c r="W1451" s="25" t="str">
        <f>VLOOKUP($A1451,Database!$A:$Y,20,FALSE)</f>
        <v/>
      </c>
      <c r="X1451" s="25" t="str">
        <f>VLOOKUP($A1451,Database!$A:$Y,21,FALSE)</f>
        <v/>
      </c>
      <c r="Y1451" s="25" t="str">
        <f ca="1">IF(C1451&lt;NOW(),IF(AND(P1451&gt;Q1451,W1451&gt;X1451),S1451,IF(AND(P1451=Q1451,W1451=X1451),T1451,IF(AND(P1451&lt;Q1451,W1451&lt;X1451),U1451,0))),"")</f>
        <v/>
      </c>
      <c r="Z1451" s="25">
        <f>IF(AND(P1451=W1451,Q1451=X1451),1,0)</f>
        <v>1</v>
      </c>
      <c r="AA1451" s="25" t="str">
        <f>IF(Z1451=0,"",IF(ISBLANK(VLOOKUP(A1451,Database!A:AA,22,FALSE)),"",VLOOKUP(A1451,Database!A:AA,22,FALSE)))</f>
        <v>Exact</v>
      </c>
      <c r="AB1451" s="25">
        <f ca="1">IFERROR(IF(AND(Y1451&lt;&gt;"",OR(V1451="Terminé",V1451="En cours")),VLOOKUP(AA1451,Setup_ScoreExactBonus!A:D,4,FALSE),0),0)</f>
        <v>0</v>
      </c>
      <c r="AC1451" s="31" t="str">
        <f ca="1">IF(Y1451&lt;&gt;"", Y1451 + IF(Z1451=1,AB1451, 0), "")</f>
        <v/>
      </c>
      <c r="AD1451" s="31">
        <f ca="1">SUMIFS(AC$2:AC1451,D$2:D1451,D1451)*IF(R1451=0,1,2)</f>
        <v>0</v>
      </c>
    </row>
    <row r="1452" spans="1:30" x14ac:dyDescent="0.35">
      <c r="A1452" s="31">
        <f>IF(ISBLANK(B1452),"",COUNTIF(B$2:B1452,B1452))-1</f>
        <v>37</v>
      </c>
      <c r="B1452" s="31">
        <v>8</v>
      </c>
      <c r="C1452" s="10">
        <f>VLOOKUP($A1452,Database!$A:$Y,7,FALSE)</f>
        <v>46194.75</v>
      </c>
      <c r="D1452" s="31" t="str">
        <f>VLOOKUP(Pronostics!$B1452,Setup_MPP!$A:$G,3,FALSE)</f>
        <v>Louuiiis</v>
      </c>
      <c r="E1452" s="31" t="str">
        <f>VLOOKUP(Pronostics!$B1452,Setup_MPP!$A:$G,2,FALSE)</f>
        <v>Louis HARLE</v>
      </c>
      <c r="F1452" s="31" t="str">
        <f>VLOOKUP($B1452,Setup_MPP!$A:$E,4,FALSE)</f>
        <v>#EEF7B1</v>
      </c>
      <c r="G1452" s="31" t="str">
        <f>VLOOKUP($B1452,Setup_MPP!$A:$E,5,FALSE)</f>
        <v>#C1CB7D</v>
      </c>
      <c r="H1452" s="31" t="str">
        <f>IFERROR(IF(AND(A1452&gt;=1,A1452&lt;=104),VLOOKUP($A1452,Location!$A:$J,6,FALSE),IF(A1452=0,"Avant l'ouverture",IF(OR(A1452=105,A1452=106),"Bonus"))),"")</f>
        <v>Tour 2</v>
      </c>
      <c r="I1452" s="31" t="str">
        <f>IF(LEFT(H1452,4)="Tour",VLOOKUP(A1452,Database!$A:$C,3,FALSE),"")</f>
        <v>H</v>
      </c>
      <c r="J1452" s="31" t="str">
        <f>VLOOKUP($A1452,Location!$A:$J,7,FALSE)</f>
        <v>Espagne</v>
      </c>
      <c r="K1452" s="31" t="str">
        <f>IFERROR(VLOOKUP(J1452,Setup_Team!$B:$C,2,FALSE), "TDB")</f>
        <v>ESP</v>
      </c>
      <c r="L1452" s="31" t="str">
        <f>VLOOKUP($A1452,Location!$A:$J,8,FALSE)</f>
        <v>Arabie Saoudite</v>
      </c>
      <c r="M1452" s="31" t="str">
        <f>IFERROR(VLOOKUP(L1452,Setup_Team!$B:$C,2,FALSE), "TDB")</f>
        <v>SAU</v>
      </c>
      <c r="N1452" s="31" t="str">
        <f>VLOOKUP($A1452,Location!$A:$J,9,FALSE)</f>
        <v>Atlanta</v>
      </c>
      <c r="O1452" s="31" t="str">
        <f>VLOOKUP($A1452,Location!$A:$J,10,FALSE)</f>
        <v>Mercedes-Benz Stadium</v>
      </c>
      <c r="R1452" s="31">
        <v>0</v>
      </c>
      <c r="S1452" s="25">
        <f>VLOOKUP($A1452,Database!$A:$Y,10,FALSE)</f>
        <v>31</v>
      </c>
      <c r="T1452" s="25">
        <f>VLOOKUP($A1452,Database!$A:$Y,11,FALSE)</f>
        <v>139</v>
      </c>
      <c r="U1452" s="25">
        <f>VLOOKUP($A1452,Database!$A:$Y,12,FALSE)</f>
        <v>176</v>
      </c>
      <c r="V1452" s="25" t="str">
        <f>VLOOKUP(A1452,Database!A:M,13,FALSE)</f>
        <v>À venir</v>
      </c>
      <c r="W1452" s="25" t="str">
        <f>VLOOKUP($A1452,Database!$A:$Y,20,FALSE)</f>
        <v/>
      </c>
      <c r="X1452" s="25" t="str">
        <f>VLOOKUP($A1452,Database!$A:$Y,21,FALSE)</f>
        <v/>
      </c>
      <c r="Y1452" s="25" t="str">
        <f ca="1">IF(C1452&lt;NOW(),IF(AND(P1452&gt;Q1452,W1452&gt;X1452),S1452,IF(AND(P1452=Q1452,W1452=X1452),T1452,IF(AND(P1452&lt;Q1452,W1452&lt;X1452),U1452,0))),"")</f>
        <v/>
      </c>
      <c r="Z1452" s="25">
        <f>IF(AND(P1452=W1452,Q1452=X1452),1,0)</f>
        <v>1</v>
      </c>
      <c r="AA1452" s="25" t="str">
        <f>IF(Z1452=0,"",IF(ISBLANK(VLOOKUP(A1452,Database!A:AA,22,FALSE)),"",VLOOKUP(A1452,Database!A:AA,22,FALSE)))</f>
        <v>Exact</v>
      </c>
      <c r="AB1452" s="25">
        <f ca="1">IFERROR(IF(AND(Y1452&lt;&gt;"",OR(V1452="Terminé",V1452="En cours")),VLOOKUP(AA1452,Setup_ScoreExactBonus!A:D,4,FALSE),0),0)</f>
        <v>0</v>
      </c>
      <c r="AC1452" s="31" t="str">
        <f ca="1">IF(Y1452&lt;&gt;"", Y1452 + IF(Z1452=1,AB1452, 0), "")</f>
        <v/>
      </c>
      <c r="AD1452" s="31">
        <f ca="1">SUMIFS(AC$2:AC1452,D$2:D1452,D1452)*IF(R1452=0,1,2)</f>
        <v>0</v>
      </c>
    </row>
    <row r="1453" spans="1:30" x14ac:dyDescent="0.35">
      <c r="A1453" s="31">
        <f>IF(ISBLANK(B1453),"",COUNTIF(B$2:B1453,B1453))-1</f>
        <v>37</v>
      </c>
      <c r="B1453" s="31">
        <v>9</v>
      </c>
      <c r="C1453" s="10">
        <f>VLOOKUP($A1453,Database!$A:$Y,7,FALSE)</f>
        <v>46194.75</v>
      </c>
      <c r="D1453" s="31" t="str">
        <f>VLOOKUP(Pronostics!$B1453,Setup_MPP!$A:$G,3,FALSE)</f>
        <v>Aurelien_dqp</v>
      </c>
      <c r="E1453" s="31" t="str">
        <f>VLOOKUP(Pronostics!$B1453,Setup_MPP!$A:$G,2,FALSE)</f>
        <v>Aurélien DE POULPIQUET</v>
      </c>
      <c r="F1453" s="31" t="str">
        <f>VLOOKUP($B1453,Setup_MPP!$A:$E,4,FALSE)</f>
        <v>#F4EA9D</v>
      </c>
      <c r="G1453" s="31" t="str">
        <f>VLOOKUP($B1453,Setup_MPP!$A:$E,5,FALSE)</f>
        <v>#D2C458</v>
      </c>
      <c r="H1453" s="31" t="str">
        <f>IFERROR(IF(AND(A1453&gt;=1,A1453&lt;=104),VLOOKUP($A1453,Location!$A:$J,6,FALSE),IF(A1453=0,"Avant l'ouverture",IF(OR(A1453=105,A1453=106),"Bonus"))),"")</f>
        <v>Tour 2</v>
      </c>
      <c r="I1453" s="31" t="str">
        <f>IF(LEFT(H1453,4)="Tour",VLOOKUP(A1453,Database!$A:$C,3,FALSE),"")</f>
        <v>H</v>
      </c>
      <c r="J1453" s="31" t="str">
        <f>VLOOKUP($A1453,Location!$A:$J,7,FALSE)</f>
        <v>Espagne</v>
      </c>
      <c r="K1453" s="31" t="str">
        <f>IFERROR(VLOOKUP(J1453,Setup_Team!$B:$C,2,FALSE), "TDB")</f>
        <v>ESP</v>
      </c>
      <c r="L1453" s="31" t="str">
        <f>VLOOKUP($A1453,Location!$A:$J,8,FALSE)</f>
        <v>Arabie Saoudite</v>
      </c>
      <c r="M1453" s="31" t="str">
        <f>IFERROR(VLOOKUP(L1453,Setup_Team!$B:$C,2,FALSE), "TDB")</f>
        <v>SAU</v>
      </c>
      <c r="N1453" s="31" t="str">
        <f>VLOOKUP($A1453,Location!$A:$J,9,FALSE)</f>
        <v>Atlanta</v>
      </c>
      <c r="O1453" s="31" t="str">
        <f>VLOOKUP($A1453,Location!$A:$J,10,FALSE)</f>
        <v>Mercedes-Benz Stadium</v>
      </c>
      <c r="R1453" s="31">
        <v>0</v>
      </c>
      <c r="S1453" s="25">
        <f>VLOOKUP($A1453,Database!$A:$Y,10,FALSE)</f>
        <v>31</v>
      </c>
      <c r="T1453" s="25">
        <f>VLOOKUP($A1453,Database!$A:$Y,11,FALSE)</f>
        <v>139</v>
      </c>
      <c r="U1453" s="25">
        <f>VLOOKUP($A1453,Database!$A:$Y,12,FALSE)</f>
        <v>176</v>
      </c>
      <c r="V1453" s="25" t="str">
        <f>VLOOKUP(A1453,Database!A:M,13,FALSE)</f>
        <v>À venir</v>
      </c>
      <c r="W1453" s="25" t="str">
        <f>VLOOKUP($A1453,Database!$A:$Y,20,FALSE)</f>
        <v/>
      </c>
      <c r="X1453" s="25" t="str">
        <f>VLOOKUP($A1453,Database!$A:$Y,21,FALSE)</f>
        <v/>
      </c>
      <c r="Y1453" s="25" t="str">
        <f ca="1">IF(C1453&lt;NOW(),IF(AND(P1453&gt;Q1453,W1453&gt;X1453),S1453,IF(AND(P1453=Q1453,W1453=X1453),T1453,IF(AND(P1453&lt;Q1453,W1453&lt;X1453),U1453,0))),"")</f>
        <v/>
      </c>
      <c r="Z1453" s="25">
        <f>IF(AND(P1453=W1453,Q1453=X1453),1,0)</f>
        <v>1</v>
      </c>
      <c r="AA1453" s="25" t="str">
        <f>IF(Z1453=0,"",IF(ISBLANK(VLOOKUP(A1453,Database!A:AA,22,FALSE)),"",VLOOKUP(A1453,Database!A:AA,22,FALSE)))</f>
        <v>Exact</v>
      </c>
      <c r="AB1453" s="25">
        <f ca="1">IFERROR(IF(AND(Y1453&lt;&gt;"",OR(V1453="Terminé",V1453="En cours")),VLOOKUP(AA1453,Setup_ScoreExactBonus!A:D,4,FALSE),0),0)</f>
        <v>0</v>
      </c>
      <c r="AC1453" s="31" t="str">
        <f ca="1">IF(Y1453&lt;&gt;"", Y1453 + IF(Z1453=1,AB1453, 0), "")</f>
        <v/>
      </c>
      <c r="AD1453" s="31">
        <f ca="1">SUMIFS(AC$2:AC1453,D$2:D1453,D1453)*IF(R1453=0,1,2)</f>
        <v>0</v>
      </c>
    </row>
    <row r="1454" spans="1:30" x14ac:dyDescent="0.35">
      <c r="A1454" s="31">
        <f>IF(ISBLANK(B1454),"",COUNTIF(B$2:B1454,B1454))-1</f>
        <v>37</v>
      </c>
      <c r="B1454" s="31">
        <v>10</v>
      </c>
      <c r="C1454" s="10">
        <f>VLOOKUP($A1454,Database!$A:$Y,7,FALSE)</f>
        <v>46194.75</v>
      </c>
      <c r="D1454" s="31" t="str">
        <f>VLOOKUP(Pronostics!$B1454,Setup_MPP!$A:$G,3,FALSE)</f>
        <v>RandomPaul</v>
      </c>
      <c r="E1454" s="31" t="str">
        <f>VLOOKUP(Pronostics!$B1454,Setup_MPP!$A:$G,2,FALSE)</f>
        <v>Paul MONTESINOS</v>
      </c>
      <c r="F1454" s="31" t="str">
        <f>VLOOKUP($B1454,Setup_MPP!$A:$E,4,FALSE)</f>
        <v>#C4B0FF</v>
      </c>
      <c r="G1454" s="31" t="str">
        <f>VLOOKUP($B1454,Setup_MPP!$A:$E,5,FALSE)</f>
        <v>#7F66C8</v>
      </c>
      <c r="H1454" s="31" t="str">
        <f>IFERROR(IF(AND(A1454&gt;=1,A1454&lt;=104),VLOOKUP($A1454,Location!$A:$J,6,FALSE),IF(A1454=0,"Avant l'ouverture",IF(OR(A1454=105,A1454=106),"Bonus"))),"")</f>
        <v>Tour 2</v>
      </c>
      <c r="I1454" s="31" t="str">
        <f>IF(LEFT(H1454,4)="Tour",VLOOKUP(A1454,Database!$A:$C,3,FALSE),"")</f>
        <v>H</v>
      </c>
      <c r="J1454" s="31" t="str">
        <f>VLOOKUP($A1454,Location!$A:$J,7,FALSE)</f>
        <v>Espagne</v>
      </c>
      <c r="K1454" s="31" t="str">
        <f>IFERROR(VLOOKUP(J1454,Setup_Team!$B:$C,2,FALSE), "TDB")</f>
        <v>ESP</v>
      </c>
      <c r="L1454" s="31" t="str">
        <f>VLOOKUP($A1454,Location!$A:$J,8,FALSE)</f>
        <v>Arabie Saoudite</v>
      </c>
      <c r="M1454" s="31" t="str">
        <f>IFERROR(VLOOKUP(L1454,Setup_Team!$B:$C,2,FALSE), "TDB")</f>
        <v>SAU</v>
      </c>
      <c r="N1454" s="31" t="str">
        <f>VLOOKUP($A1454,Location!$A:$J,9,FALSE)</f>
        <v>Atlanta</v>
      </c>
      <c r="O1454" s="31" t="str">
        <f>VLOOKUP($A1454,Location!$A:$J,10,FALSE)</f>
        <v>Mercedes-Benz Stadium</v>
      </c>
      <c r="R1454" s="31">
        <v>0</v>
      </c>
      <c r="S1454" s="25">
        <f>VLOOKUP($A1454,Database!$A:$Y,10,FALSE)</f>
        <v>31</v>
      </c>
      <c r="T1454" s="25">
        <f>VLOOKUP($A1454,Database!$A:$Y,11,FALSE)</f>
        <v>139</v>
      </c>
      <c r="U1454" s="25">
        <f>VLOOKUP($A1454,Database!$A:$Y,12,FALSE)</f>
        <v>176</v>
      </c>
      <c r="V1454" s="25" t="str">
        <f>VLOOKUP(A1454,Database!A:M,13,FALSE)</f>
        <v>À venir</v>
      </c>
      <c r="W1454" s="25" t="str">
        <f>VLOOKUP($A1454,Database!$A:$Y,20,FALSE)</f>
        <v/>
      </c>
      <c r="X1454" s="25" t="str">
        <f>VLOOKUP($A1454,Database!$A:$Y,21,FALSE)</f>
        <v/>
      </c>
      <c r="Y1454" s="25" t="str">
        <f ca="1">IF(C1454&lt;NOW(),IF(AND(P1454&gt;Q1454,W1454&gt;X1454),S1454,IF(AND(P1454=Q1454,W1454=X1454),T1454,IF(AND(P1454&lt;Q1454,W1454&lt;X1454),U1454,0))),"")</f>
        <v/>
      </c>
      <c r="Z1454" s="25">
        <f>IF(AND(P1454=W1454,Q1454=X1454),1,0)</f>
        <v>1</v>
      </c>
      <c r="AA1454" s="25" t="str">
        <f>IF(Z1454=0,"",IF(ISBLANK(VLOOKUP(A1454,Database!A:AA,22,FALSE)),"",VLOOKUP(A1454,Database!A:AA,22,FALSE)))</f>
        <v>Exact</v>
      </c>
      <c r="AB1454" s="25">
        <f ca="1">IFERROR(IF(AND(Y1454&lt;&gt;"",OR(V1454="Terminé",V1454="En cours")),VLOOKUP(AA1454,Setup_ScoreExactBonus!A:D,4,FALSE),0),0)</f>
        <v>0</v>
      </c>
      <c r="AC1454" s="31" t="str">
        <f ca="1">IF(Y1454&lt;&gt;"", Y1454 + IF(Z1454=1,AB1454, 0), "")</f>
        <v/>
      </c>
      <c r="AD1454" s="31">
        <f ca="1">SUMIFS(AC$2:AC1454,D$2:D1454,D1454)*IF(R1454=0,1,2)</f>
        <v>0</v>
      </c>
    </row>
    <row r="1455" spans="1:30" x14ac:dyDescent="0.35">
      <c r="A1455" s="31">
        <f>IF(ISBLANK(B1455),"",COUNTIF(B$2:B1455,B1455))-1</f>
        <v>37</v>
      </c>
      <c r="B1455" s="31">
        <v>11</v>
      </c>
      <c r="C1455" s="10">
        <f>VLOOKUP($A1455,Database!$A:$Y,7,FALSE)</f>
        <v>46194.75</v>
      </c>
      <c r="D1455" s="31" t="str">
        <f>VLOOKUP(Pronostics!$B1455,Setup_MPP!$A:$G,3,FALSE)</f>
        <v>Kinsley#8SA6T</v>
      </c>
      <c r="E1455" s="31" t="str">
        <f>VLOOKUP(Pronostics!$B1455,Setup_MPP!$A:$G,2,FALSE)</f>
        <v>Kinsley ROQUE</v>
      </c>
      <c r="F1455" s="31" t="str">
        <f>VLOOKUP($B1455,Setup_MPP!$A:$E,4,FALSE)</f>
        <v>#CBEBBA</v>
      </c>
      <c r="G1455" s="31" t="str">
        <f>VLOOKUP($B1455,Setup_MPP!$A:$E,5,FALSE)</f>
        <v>#70BC6E</v>
      </c>
      <c r="H1455" s="31" t="str">
        <f>IFERROR(IF(AND(A1455&gt;=1,A1455&lt;=104),VLOOKUP($A1455,Location!$A:$J,6,FALSE),IF(A1455=0,"Avant l'ouverture",IF(OR(A1455=105,A1455=106),"Bonus"))),"")</f>
        <v>Tour 2</v>
      </c>
      <c r="I1455" s="31" t="str">
        <f>IF(LEFT(H1455,4)="Tour",VLOOKUP(A1455,Database!$A:$C,3,FALSE),"")</f>
        <v>H</v>
      </c>
      <c r="J1455" s="31" t="str">
        <f>VLOOKUP($A1455,Location!$A:$J,7,FALSE)</f>
        <v>Espagne</v>
      </c>
      <c r="K1455" s="31" t="str">
        <f>IFERROR(VLOOKUP(J1455,Setup_Team!$B:$C,2,FALSE), "TDB")</f>
        <v>ESP</v>
      </c>
      <c r="L1455" s="31" t="str">
        <f>VLOOKUP($A1455,Location!$A:$J,8,FALSE)</f>
        <v>Arabie Saoudite</v>
      </c>
      <c r="M1455" s="31" t="str">
        <f>IFERROR(VLOOKUP(L1455,Setup_Team!$B:$C,2,FALSE), "TDB")</f>
        <v>SAU</v>
      </c>
      <c r="N1455" s="31" t="str">
        <f>VLOOKUP($A1455,Location!$A:$J,9,FALSE)</f>
        <v>Atlanta</v>
      </c>
      <c r="O1455" s="31" t="str">
        <f>VLOOKUP($A1455,Location!$A:$J,10,FALSE)</f>
        <v>Mercedes-Benz Stadium</v>
      </c>
      <c r="R1455" s="31">
        <v>0</v>
      </c>
      <c r="S1455" s="25">
        <f>VLOOKUP($A1455,Database!$A:$Y,10,FALSE)</f>
        <v>31</v>
      </c>
      <c r="T1455" s="25">
        <f>VLOOKUP($A1455,Database!$A:$Y,11,FALSE)</f>
        <v>139</v>
      </c>
      <c r="U1455" s="25">
        <f>VLOOKUP($A1455,Database!$A:$Y,12,FALSE)</f>
        <v>176</v>
      </c>
      <c r="V1455" s="25" t="str">
        <f>VLOOKUP(A1455,Database!A:M,13,FALSE)</f>
        <v>À venir</v>
      </c>
      <c r="W1455" s="25" t="str">
        <f>VLOOKUP($A1455,Database!$A:$Y,20,FALSE)</f>
        <v/>
      </c>
      <c r="X1455" s="25" t="str">
        <f>VLOOKUP($A1455,Database!$A:$Y,21,FALSE)</f>
        <v/>
      </c>
      <c r="Y1455" s="25" t="str">
        <f ca="1">IF(C1455&lt;NOW(),IF(AND(P1455&gt;Q1455,W1455&gt;X1455),S1455,IF(AND(P1455=Q1455,W1455=X1455),T1455,IF(AND(P1455&lt;Q1455,W1455&lt;X1455),U1455,0))),"")</f>
        <v/>
      </c>
      <c r="Z1455" s="25">
        <f>IF(AND(P1455=W1455,Q1455=X1455),1,0)</f>
        <v>1</v>
      </c>
      <c r="AA1455" s="25" t="str">
        <f>IF(Z1455=0,"",IF(ISBLANK(VLOOKUP(A1455,Database!A:AA,22,FALSE)),"",VLOOKUP(A1455,Database!A:AA,22,FALSE)))</f>
        <v>Exact</v>
      </c>
      <c r="AB1455" s="25">
        <f ca="1">IFERROR(IF(AND(Y1455&lt;&gt;"",OR(V1455="Terminé",V1455="En cours")),VLOOKUP(AA1455,Setup_ScoreExactBonus!A:D,4,FALSE),0),0)</f>
        <v>0</v>
      </c>
      <c r="AC1455" s="31" t="str">
        <f ca="1">IF(Y1455&lt;&gt;"", Y1455 + IF(Z1455=1,AB1455, 0), "")</f>
        <v/>
      </c>
      <c r="AD1455" s="31">
        <f ca="1">SUMIFS(AC$2:AC1455,D$2:D1455,D1455)*IF(R1455=0,1,2)</f>
        <v>0</v>
      </c>
    </row>
    <row r="1456" spans="1:30" x14ac:dyDescent="0.35">
      <c r="A1456" s="31">
        <f>IF(ISBLANK(B1456),"",COUNTIF(B$2:B1456,B1456))-1</f>
        <v>37</v>
      </c>
      <c r="B1456" s="31">
        <v>12</v>
      </c>
      <c r="C1456" s="10">
        <f>VLOOKUP($A1456,Database!$A:$Y,7,FALSE)</f>
        <v>46194.75</v>
      </c>
      <c r="D1456" s="31" t="str">
        <f>VLOOKUP(Pronostics!$B1456,Setup_MPP!$A:$G,3,FALSE)</f>
        <v>Jaouad1</v>
      </c>
      <c r="E1456" s="31" t="str">
        <f>VLOOKUP(Pronostics!$B1456,Setup_MPP!$A:$G,2,FALSE)</f>
        <v>Jaouad SETTI</v>
      </c>
      <c r="F1456" s="31" t="str">
        <f>VLOOKUP($B1456,Setup_MPP!$A:$E,4,FALSE)</f>
        <v>#C2D4FF</v>
      </c>
      <c r="G1456" s="31" t="str">
        <f>VLOOKUP($B1456,Setup_MPP!$A:$E,5,FALSE)</f>
        <v>#6586D5</v>
      </c>
      <c r="H1456" s="31" t="str">
        <f>IFERROR(IF(AND(A1456&gt;=1,A1456&lt;=104),VLOOKUP($A1456,Location!$A:$J,6,FALSE),IF(A1456=0,"Avant l'ouverture",IF(OR(A1456=105,A1456=106),"Bonus"))),"")</f>
        <v>Tour 2</v>
      </c>
      <c r="I1456" s="31" t="str">
        <f>IF(LEFT(H1456,4)="Tour",VLOOKUP(A1456,Database!$A:$C,3,FALSE),"")</f>
        <v>H</v>
      </c>
      <c r="J1456" s="31" t="str">
        <f>VLOOKUP($A1456,Location!$A:$J,7,FALSE)</f>
        <v>Espagne</v>
      </c>
      <c r="K1456" s="31" t="str">
        <f>IFERROR(VLOOKUP(J1456,Setup_Team!$B:$C,2,FALSE), "TDB")</f>
        <v>ESP</v>
      </c>
      <c r="L1456" s="31" t="str">
        <f>VLOOKUP($A1456,Location!$A:$J,8,FALSE)</f>
        <v>Arabie Saoudite</v>
      </c>
      <c r="M1456" s="31" t="str">
        <f>IFERROR(VLOOKUP(L1456,Setup_Team!$B:$C,2,FALSE), "TDB")</f>
        <v>SAU</v>
      </c>
      <c r="N1456" s="31" t="str">
        <f>VLOOKUP($A1456,Location!$A:$J,9,FALSE)</f>
        <v>Atlanta</v>
      </c>
      <c r="O1456" s="31" t="str">
        <f>VLOOKUP($A1456,Location!$A:$J,10,FALSE)</f>
        <v>Mercedes-Benz Stadium</v>
      </c>
      <c r="R1456" s="31">
        <v>0</v>
      </c>
      <c r="S1456" s="25">
        <f>VLOOKUP($A1456,Database!$A:$Y,10,FALSE)</f>
        <v>31</v>
      </c>
      <c r="T1456" s="25">
        <f>VLOOKUP($A1456,Database!$A:$Y,11,FALSE)</f>
        <v>139</v>
      </c>
      <c r="U1456" s="25">
        <f>VLOOKUP($A1456,Database!$A:$Y,12,FALSE)</f>
        <v>176</v>
      </c>
      <c r="V1456" s="25" t="str">
        <f>VLOOKUP(A1456,Database!A:M,13,FALSE)</f>
        <v>À venir</v>
      </c>
      <c r="W1456" s="25" t="str">
        <f>VLOOKUP($A1456,Database!$A:$Y,20,FALSE)</f>
        <v/>
      </c>
      <c r="X1456" s="25" t="str">
        <f>VLOOKUP($A1456,Database!$A:$Y,21,FALSE)</f>
        <v/>
      </c>
      <c r="Y1456" s="25" t="str">
        <f ca="1">IF(C1456&lt;NOW(),IF(AND(P1456&gt;Q1456,W1456&gt;X1456),S1456,IF(AND(P1456=Q1456,W1456=X1456),T1456,IF(AND(P1456&lt;Q1456,W1456&lt;X1456),U1456,0))),"")</f>
        <v/>
      </c>
      <c r="Z1456" s="25">
        <f>IF(AND(P1456=W1456,Q1456=X1456),1,0)</f>
        <v>1</v>
      </c>
      <c r="AA1456" s="25" t="str">
        <f>IF(Z1456=0,"",IF(ISBLANK(VLOOKUP(A1456,Database!A:AA,22,FALSE)),"",VLOOKUP(A1456,Database!A:AA,22,FALSE)))</f>
        <v>Exact</v>
      </c>
      <c r="AB1456" s="25">
        <f ca="1">IFERROR(IF(AND(Y1456&lt;&gt;"",OR(V1456="Terminé",V1456="En cours")),VLOOKUP(AA1456,Setup_ScoreExactBonus!A:D,4,FALSE),0),0)</f>
        <v>0</v>
      </c>
      <c r="AC1456" s="31" t="str">
        <f ca="1">IF(Y1456&lt;&gt;"", Y1456 + IF(Z1456=1,AB1456, 0), "")</f>
        <v/>
      </c>
      <c r="AD1456" s="31">
        <f ca="1">SUMIFS(AC$2:AC1456,D$2:D1456,D1456)*IF(R1456=0,1,2)</f>
        <v>0</v>
      </c>
    </row>
    <row r="1457" spans="1:30" x14ac:dyDescent="0.35">
      <c r="A1457" s="31">
        <f>IF(ISBLANK(B1457),"",COUNTIF(B$2:B1457,B1457))-1</f>
        <v>37</v>
      </c>
      <c r="B1457" s="31">
        <v>13</v>
      </c>
      <c r="C1457" s="10">
        <f>VLOOKUP($A1457,Database!$A:$Y,7,FALSE)</f>
        <v>46194.75</v>
      </c>
      <c r="D1457" s="31" t="str">
        <f>VLOOKUP(Pronostics!$B1457,Setup_MPP!$A:$G,3,FALSE)</f>
        <v>Julien_I</v>
      </c>
      <c r="E1457" s="31" t="str">
        <f>VLOOKUP(Pronostics!$B1457,Setup_MPP!$A:$G,2,FALSE)</f>
        <v>Julien INGE</v>
      </c>
      <c r="F1457" s="31" t="str">
        <f>VLOOKUP($B1457,Setup_MPP!$A:$E,4,FALSE)</f>
        <v>#C1E0EF</v>
      </c>
      <c r="G1457" s="31" t="str">
        <f>VLOOKUP($B1457,Setup_MPP!$A:$E,5,FALSE)</f>
        <v>#4F91B2</v>
      </c>
      <c r="H1457" s="31" t="str">
        <f>IFERROR(IF(AND(A1457&gt;=1,A1457&lt;=104),VLOOKUP($A1457,Location!$A:$J,6,FALSE),IF(A1457=0,"Avant l'ouverture",IF(OR(A1457=105,A1457=106),"Bonus"))),"")</f>
        <v>Tour 2</v>
      </c>
      <c r="I1457" s="31" t="str">
        <f>IF(LEFT(H1457,4)="Tour",VLOOKUP(A1457,Database!$A:$C,3,FALSE),"")</f>
        <v>H</v>
      </c>
      <c r="J1457" s="31" t="str">
        <f>VLOOKUP($A1457,Location!$A:$J,7,FALSE)</f>
        <v>Espagne</v>
      </c>
      <c r="K1457" s="31" t="str">
        <f>IFERROR(VLOOKUP(J1457,Setup_Team!$B:$C,2,FALSE), "TDB")</f>
        <v>ESP</v>
      </c>
      <c r="L1457" s="31" t="str">
        <f>VLOOKUP($A1457,Location!$A:$J,8,FALSE)</f>
        <v>Arabie Saoudite</v>
      </c>
      <c r="M1457" s="31" t="str">
        <f>IFERROR(VLOOKUP(L1457,Setup_Team!$B:$C,2,FALSE), "TDB")</f>
        <v>SAU</v>
      </c>
      <c r="N1457" s="31" t="str">
        <f>VLOOKUP($A1457,Location!$A:$J,9,FALSE)</f>
        <v>Atlanta</v>
      </c>
      <c r="O1457" s="31" t="str">
        <f>VLOOKUP($A1457,Location!$A:$J,10,FALSE)</f>
        <v>Mercedes-Benz Stadium</v>
      </c>
      <c r="R1457" s="31">
        <v>0</v>
      </c>
      <c r="S1457" s="25">
        <f>VLOOKUP($A1457,Database!$A:$Y,10,FALSE)</f>
        <v>31</v>
      </c>
      <c r="T1457" s="25">
        <f>VLOOKUP($A1457,Database!$A:$Y,11,FALSE)</f>
        <v>139</v>
      </c>
      <c r="U1457" s="25">
        <f>VLOOKUP($A1457,Database!$A:$Y,12,FALSE)</f>
        <v>176</v>
      </c>
      <c r="V1457" s="25" t="str">
        <f>VLOOKUP(A1457,Database!A:M,13,FALSE)</f>
        <v>À venir</v>
      </c>
      <c r="W1457" s="25" t="str">
        <f>VLOOKUP($A1457,Database!$A:$Y,20,FALSE)</f>
        <v/>
      </c>
      <c r="X1457" s="25" t="str">
        <f>VLOOKUP($A1457,Database!$A:$Y,21,FALSE)</f>
        <v/>
      </c>
      <c r="Y1457" s="25" t="str">
        <f ca="1">IF(C1457&lt;NOW(),IF(AND(P1457&gt;Q1457,W1457&gt;X1457),S1457,IF(AND(P1457=Q1457,W1457=X1457),T1457,IF(AND(P1457&lt;Q1457,W1457&lt;X1457),U1457,0))),"")</f>
        <v/>
      </c>
      <c r="Z1457" s="25">
        <f>IF(AND(P1457=W1457,Q1457=X1457),1,0)</f>
        <v>1</v>
      </c>
      <c r="AA1457" s="25" t="str">
        <f>IF(Z1457=0,"",IF(ISBLANK(VLOOKUP(A1457,Database!A:AA,22,FALSE)),"",VLOOKUP(A1457,Database!A:AA,22,FALSE)))</f>
        <v>Exact</v>
      </c>
      <c r="AB1457" s="25">
        <f ca="1">IFERROR(IF(AND(Y1457&lt;&gt;"",OR(V1457="Terminé",V1457="En cours")),VLOOKUP(AA1457,Setup_ScoreExactBonus!A:D,4,FALSE),0),0)</f>
        <v>0</v>
      </c>
      <c r="AC1457" s="31" t="str">
        <f ca="1">IF(Y1457&lt;&gt;"", Y1457 + IF(Z1457=1,AB1457, 0), "")</f>
        <v/>
      </c>
      <c r="AD1457" s="31">
        <f ca="1">SUMIFS(AC$2:AC1457,D$2:D1457,D1457)*IF(R1457=0,1,2)</f>
        <v>0</v>
      </c>
    </row>
    <row r="1458" spans="1:30" x14ac:dyDescent="0.35">
      <c r="A1458" s="31">
        <f>IF(ISBLANK(B1458),"",COUNTIF(B$2:B1458,B1458))-1</f>
        <v>37</v>
      </c>
      <c r="B1458" s="31">
        <v>14</v>
      </c>
      <c r="C1458" s="10">
        <f>VLOOKUP($A1458,Database!$A:$Y,7,FALSE)</f>
        <v>46194.75</v>
      </c>
      <c r="D1458" s="31" t="str">
        <f>VLOOKUP(Pronostics!$B1458,Setup_MPP!$A:$G,3,FALSE)</f>
        <v>MarieEYT</v>
      </c>
      <c r="E1458" s="31" t="str">
        <f>VLOOKUP(Pronostics!$B1458,Setup_MPP!$A:$G,2,FALSE)</f>
        <v>Marie EXBRAYAT</v>
      </c>
      <c r="F1458" s="31" t="str">
        <f>VLOOKUP($B1458,Setup_MPP!$A:$E,4,FALSE)</f>
        <v>#FFAFD2</v>
      </c>
      <c r="G1458" s="31" t="str">
        <f>VLOOKUP($B1458,Setup_MPP!$A:$E,5,FALSE)</f>
        <v>#F2589B</v>
      </c>
      <c r="H1458" s="31" t="str">
        <f>IFERROR(IF(AND(A1458&gt;=1,A1458&lt;=104),VLOOKUP($A1458,Location!$A:$J,6,FALSE),IF(A1458=0,"Avant l'ouverture",IF(OR(A1458=105,A1458=106),"Bonus"))),"")</f>
        <v>Tour 2</v>
      </c>
      <c r="I1458" s="31" t="str">
        <f>IF(LEFT(H1458,4)="Tour",VLOOKUP(A1458,Database!$A:$C,3,FALSE),"")</f>
        <v>H</v>
      </c>
      <c r="J1458" s="31" t="str">
        <f>VLOOKUP($A1458,Location!$A:$J,7,FALSE)</f>
        <v>Espagne</v>
      </c>
      <c r="K1458" s="31" t="str">
        <f>IFERROR(VLOOKUP(J1458,Setup_Team!$B:$C,2,FALSE), "TDB")</f>
        <v>ESP</v>
      </c>
      <c r="L1458" s="31" t="str">
        <f>VLOOKUP($A1458,Location!$A:$J,8,FALSE)</f>
        <v>Arabie Saoudite</v>
      </c>
      <c r="M1458" s="31" t="str">
        <f>IFERROR(VLOOKUP(L1458,Setup_Team!$B:$C,2,FALSE), "TDB")</f>
        <v>SAU</v>
      </c>
      <c r="N1458" s="31" t="str">
        <f>VLOOKUP($A1458,Location!$A:$J,9,FALSE)</f>
        <v>Atlanta</v>
      </c>
      <c r="O1458" s="31" t="str">
        <f>VLOOKUP($A1458,Location!$A:$J,10,FALSE)</f>
        <v>Mercedes-Benz Stadium</v>
      </c>
      <c r="R1458" s="31">
        <v>0</v>
      </c>
      <c r="S1458" s="25">
        <f>VLOOKUP($A1458,Database!$A:$Y,10,FALSE)</f>
        <v>31</v>
      </c>
      <c r="T1458" s="25">
        <f>VLOOKUP($A1458,Database!$A:$Y,11,FALSE)</f>
        <v>139</v>
      </c>
      <c r="U1458" s="25">
        <f>VLOOKUP($A1458,Database!$A:$Y,12,FALSE)</f>
        <v>176</v>
      </c>
      <c r="V1458" s="25" t="str">
        <f>VLOOKUP(A1458,Database!A:M,13,FALSE)</f>
        <v>À venir</v>
      </c>
      <c r="W1458" s="25" t="str">
        <f>VLOOKUP($A1458,Database!$A:$Y,20,FALSE)</f>
        <v/>
      </c>
      <c r="X1458" s="25" t="str">
        <f>VLOOKUP($A1458,Database!$A:$Y,21,FALSE)</f>
        <v/>
      </c>
      <c r="Y1458" s="25" t="str">
        <f ca="1">IF(C1458&lt;NOW(),IF(AND(P1458&gt;Q1458,W1458&gt;X1458),S1458,IF(AND(P1458=Q1458,W1458=X1458),T1458,IF(AND(P1458&lt;Q1458,W1458&lt;X1458),U1458,0))),"")</f>
        <v/>
      </c>
      <c r="Z1458" s="25">
        <f>IF(AND(P1458=W1458,Q1458=X1458),1,0)</f>
        <v>1</v>
      </c>
      <c r="AA1458" s="25" t="str">
        <f>IF(Z1458=0,"",IF(ISBLANK(VLOOKUP(A1458,Database!A:AA,22,FALSE)),"",VLOOKUP(A1458,Database!A:AA,22,FALSE)))</f>
        <v>Exact</v>
      </c>
      <c r="AB1458" s="25">
        <f ca="1">IFERROR(IF(AND(Y1458&lt;&gt;"",OR(V1458="Terminé",V1458="En cours")),VLOOKUP(AA1458,Setup_ScoreExactBonus!A:D,4,FALSE),0),0)</f>
        <v>0</v>
      </c>
      <c r="AC1458" s="31" t="str">
        <f ca="1">IF(Y1458&lt;&gt;"", Y1458 + IF(Z1458=1,AB1458, 0), "")</f>
        <v/>
      </c>
      <c r="AD1458" s="31">
        <f ca="1">SUMIFS(AC$2:AC1458,D$2:D1458,D1458)*IF(R1458=0,1,2)</f>
        <v>0</v>
      </c>
    </row>
    <row r="1459" spans="1:30" x14ac:dyDescent="0.35">
      <c r="A1459" s="31">
        <f>IF(ISBLANK(B1459),"",COUNTIF(B$2:B1459,B1459))-1</f>
        <v>37</v>
      </c>
      <c r="B1459" s="31">
        <v>15</v>
      </c>
      <c r="C1459" s="10">
        <f>VLOOKUP($A1459,Database!$A:$Y,7,FALSE)</f>
        <v>46194.75</v>
      </c>
      <c r="D1459" s="31" t="str">
        <f>VLOOKUP(Pronostics!$B1459,Setup_MPP!$A:$G,3,FALSE)</f>
        <v>Amine#8UL9R</v>
      </c>
      <c r="E1459" s="31" t="str">
        <f>VLOOKUP(Pronostics!$B1459,Setup_MPP!$A:$G,2,FALSE)</f>
        <v>Amine ZARROUKI</v>
      </c>
      <c r="F1459" s="31" t="str">
        <f>VLOOKUP($B1459,Setup_MPP!$A:$E,4,FALSE)</f>
        <v>#FF9898</v>
      </c>
      <c r="G1459" s="31" t="str">
        <f>VLOOKUP($B1459,Setup_MPP!$A:$E,5,FALSE)</f>
        <v>#FF5D5D</v>
      </c>
      <c r="H1459" s="31" t="str">
        <f>IFERROR(IF(AND(A1459&gt;=1,A1459&lt;=104),VLOOKUP($A1459,Location!$A:$J,6,FALSE),IF(A1459=0,"Avant l'ouverture",IF(OR(A1459=105,A1459=106),"Bonus"))),"")</f>
        <v>Tour 2</v>
      </c>
      <c r="I1459" s="31" t="str">
        <f>IF(LEFT(H1459,4)="Tour",VLOOKUP(A1459,Database!$A:$C,3,FALSE),"")</f>
        <v>H</v>
      </c>
      <c r="J1459" s="31" t="str">
        <f>VLOOKUP($A1459,Location!$A:$J,7,FALSE)</f>
        <v>Espagne</v>
      </c>
      <c r="K1459" s="31" t="str">
        <f>IFERROR(VLOOKUP(J1459,Setup_Team!$B:$C,2,FALSE), "TDB")</f>
        <v>ESP</v>
      </c>
      <c r="L1459" s="31" t="str">
        <f>VLOOKUP($A1459,Location!$A:$J,8,FALSE)</f>
        <v>Arabie Saoudite</v>
      </c>
      <c r="M1459" s="31" t="str">
        <f>IFERROR(VLOOKUP(L1459,Setup_Team!$B:$C,2,FALSE), "TDB")</f>
        <v>SAU</v>
      </c>
      <c r="N1459" s="31" t="str">
        <f>VLOOKUP($A1459,Location!$A:$J,9,FALSE)</f>
        <v>Atlanta</v>
      </c>
      <c r="O1459" s="31" t="str">
        <f>VLOOKUP($A1459,Location!$A:$J,10,FALSE)</f>
        <v>Mercedes-Benz Stadium</v>
      </c>
      <c r="R1459" s="31">
        <v>0</v>
      </c>
      <c r="S1459" s="25">
        <f>VLOOKUP($A1459,Database!$A:$Y,10,FALSE)</f>
        <v>31</v>
      </c>
      <c r="T1459" s="25">
        <f>VLOOKUP($A1459,Database!$A:$Y,11,FALSE)</f>
        <v>139</v>
      </c>
      <c r="U1459" s="25">
        <f>VLOOKUP($A1459,Database!$A:$Y,12,FALSE)</f>
        <v>176</v>
      </c>
      <c r="V1459" s="25" t="str">
        <f>VLOOKUP(A1459,Database!A:M,13,FALSE)</f>
        <v>À venir</v>
      </c>
      <c r="W1459" s="25" t="str">
        <f>VLOOKUP($A1459,Database!$A:$Y,20,FALSE)</f>
        <v/>
      </c>
      <c r="X1459" s="25" t="str">
        <f>VLOOKUP($A1459,Database!$A:$Y,21,FALSE)</f>
        <v/>
      </c>
      <c r="Y1459" s="25" t="str">
        <f ca="1">IF(C1459&lt;NOW(),IF(AND(P1459&gt;Q1459,W1459&gt;X1459),S1459,IF(AND(P1459=Q1459,W1459=X1459),T1459,IF(AND(P1459&lt;Q1459,W1459&lt;X1459),U1459,0))),"")</f>
        <v/>
      </c>
      <c r="Z1459" s="25">
        <f>IF(AND(P1459=W1459,Q1459=X1459),1,0)</f>
        <v>1</v>
      </c>
      <c r="AA1459" s="25" t="str">
        <f>IF(Z1459=0,"",IF(ISBLANK(VLOOKUP(A1459,Database!A:AA,22,FALSE)),"",VLOOKUP(A1459,Database!A:AA,22,FALSE)))</f>
        <v>Exact</v>
      </c>
      <c r="AB1459" s="25">
        <f ca="1">IFERROR(IF(AND(Y1459&lt;&gt;"",OR(V1459="Terminé",V1459="En cours")),VLOOKUP(AA1459,Setup_ScoreExactBonus!A:D,4,FALSE),0),0)</f>
        <v>0</v>
      </c>
      <c r="AC1459" s="31" t="str">
        <f ca="1">IF(Y1459&lt;&gt;"", Y1459 + IF(Z1459=1,AB1459, 0), "")</f>
        <v/>
      </c>
      <c r="AD1459" s="31">
        <f ca="1">SUMIFS(AC$2:AC1459,D$2:D1459,D1459)*IF(R1459=0,1,2)</f>
        <v>0</v>
      </c>
    </row>
    <row r="1460" spans="1:30" x14ac:dyDescent="0.35">
      <c r="A1460" s="31">
        <f>IF(ISBLANK(B1460),"",COUNTIF(B$2:B1460,B1460))-1</f>
        <v>37</v>
      </c>
      <c r="B1460" s="31">
        <v>16</v>
      </c>
      <c r="C1460" s="10">
        <f>VLOOKUP($A1460,Database!$A:$Y,7,FALSE)</f>
        <v>46194.75</v>
      </c>
      <c r="D1460" s="31" t="str">
        <f>VLOOKUP(Pronostics!$B1460,Setup_MPP!$A:$G,3,FALSE)</f>
        <v>Laura#8V93E</v>
      </c>
      <c r="E1460" s="31" t="str">
        <f>VLOOKUP(Pronostics!$B1460,Setup_MPP!$A:$G,2,FALSE)</f>
        <v>Laura GIULIANO</v>
      </c>
      <c r="F1460" s="31" t="str">
        <f>VLOOKUP($B1460,Setup_MPP!$A:$E,4,FALSE)</f>
        <v>#86A4FE</v>
      </c>
      <c r="G1460" s="31" t="str">
        <f>VLOOKUP($B1460,Setup_MPP!$A:$E,5,FALSE)</f>
        <v>#3769FF</v>
      </c>
      <c r="H1460" s="31" t="str">
        <f>IFERROR(IF(AND(A1460&gt;=1,A1460&lt;=104),VLOOKUP($A1460,Location!$A:$J,6,FALSE),IF(A1460=0,"Avant l'ouverture",IF(OR(A1460=105,A1460=106),"Bonus"))),"")</f>
        <v>Tour 2</v>
      </c>
      <c r="I1460" s="31" t="str">
        <f>IF(LEFT(H1460,4)="Tour",VLOOKUP(A1460,Database!$A:$C,3,FALSE),"")</f>
        <v>H</v>
      </c>
      <c r="J1460" s="31" t="str">
        <f>VLOOKUP($A1460,Location!$A:$J,7,FALSE)</f>
        <v>Espagne</v>
      </c>
      <c r="K1460" s="31" t="str">
        <f>IFERROR(VLOOKUP(J1460,Setup_Team!$B:$C,2,FALSE), "TDB")</f>
        <v>ESP</v>
      </c>
      <c r="L1460" s="31" t="str">
        <f>VLOOKUP($A1460,Location!$A:$J,8,FALSE)</f>
        <v>Arabie Saoudite</v>
      </c>
      <c r="M1460" s="31" t="str">
        <f>IFERROR(VLOOKUP(L1460,Setup_Team!$B:$C,2,FALSE), "TDB")</f>
        <v>SAU</v>
      </c>
      <c r="N1460" s="31" t="str">
        <f>VLOOKUP($A1460,Location!$A:$J,9,FALSE)</f>
        <v>Atlanta</v>
      </c>
      <c r="O1460" s="31" t="str">
        <f>VLOOKUP($A1460,Location!$A:$J,10,FALSE)</f>
        <v>Mercedes-Benz Stadium</v>
      </c>
      <c r="R1460" s="31">
        <v>0</v>
      </c>
      <c r="S1460" s="25">
        <f>VLOOKUP($A1460,Database!$A:$Y,10,FALSE)</f>
        <v>31</v>
      </c>
      <c r="T1460" s="25">
        <f>VLOOKUP($A1460,Database!$A:$Y,11,FALSE)</f>
        <v>139</v>
      </c>
      <c r="U1460" s="25">
        <f>VLOOKUP($A1460,Database!$A:$Y,12,FALSE)</f>
        <v>176</v>
      </c>
      <c r="V1460" s="25" t="str">
        <f>VLOOKUP(A1460,Database!A:M,13,FALSE)</f>
        <v>À venir</v>
      </c>
      <c r="W1460" s="25" t="str">
        <f>VLOOKUP($A1460,Database!$A:$Y,20,FALSE)</f>
        <v/>
      </c>
      <c r="X1460" s="25" t="str">
        <f>VLOOKUP($A1460,Database!$A:$Y,21,FALSE)</f>
        <v/>
      </c>
      <c r="Y1460" s="25" t="str">
        <f ca="1">IF(C1460&lt;NOW(),IF(AND(P1460&gt;Q1460,W1460&gt;X1460),S1460,IF(AND(P1460=Q1460,W1460=X1460),T1460,IF(AND(P1460&lt;Q1460,W1460&lt;X1460),U1460,0))),"")</f>
        <v/>
      </c>
      <c r="Z1460" s="25">
        <f>IF(AND(P1460=W1460,Q1460=X1460),1,0)</f>
        <v>1</v>
      </c>
      <c r="AA1460" s="25" t="str">
        <f>IF(Z1460=0,"",IF(ISBLANK(VLOOKUP(A1460,Database!A:AA,22,FALSE)),"",VLOOKUP(A1460,Database!A:AA,22,FALSE)))</f>
        <v>Exact</v>
      </c>
      <c r="AB1460" s="25">
        <f ca="1">IFERROR(IF(AND(Y1460&lt;&gt;"",OR(V1460="Terminé",V1460="En cours")),VLOOKUP(AA1460,Setup_ScoreExactBonus!A:D,4,FALSE),0),0)</f>
        <v>0</v>
      </c>
      <c r="AC1460" s="31" t="str">
        <f ca="1">IF(Y1460&lt;&gt;"", Y1460 + IF(Z1460=1,AB1460, 0), "")</f>
        <v/>
      </c>
      <c r="AD1460" s="31">
        <f ca="1">SUMIFS(AC$2:AC1460,D$2:D1460,D1460)*IF(R1460=0,1,2)</f>
        <v>0</v>
      </c>
    </row>
    <row r="1461" spans="1:30" x14ac:dyDescent="0.35">
      <c r="A1461" s="31">
        <f>IF(ISBLANK(B1461),"",COUNTIF(B$2:B1461,B1461))-1</f>
        <v>37</v>
      </c>
      <c r="B1461" s="31">
        <v>17</v>
      </c>
      <c r="C1461" s="10">
        <f>VLOOKUP($A1461,Database!$A:$Y,7,FALSE)</f>
        <v>46194.75</v>
      </c>
      <c r="D1461" s="31" t="str">
        <f>VLOOKUP(Pronostics!$B1461,Setup_MPP!$A:$G,3,FALSE)</f>
        <v>Joueur17</v>
      </c>
      <c r="E1461" s="31" t="str">
        <f>VLOOKUP(Pronostics!$B1461,Setup_MPP!$A:$G,2,FALSE)</f>
        <v>Joueur17</v>
      </c>
      <c r="F1461" s="31" t="str">
        <f>VLOOKUP($B1461,Setup_MPP!$A:$E,4,FALSE)</f>
        <v>#FFB0B0</v>
      </c>
      <c r="G1461" s="31" t="str">
        <f>VLOOKUP($B1461,Setup_MPP!$A:$E,5,FALSE)</f>
        <v>#F25757</v>
      </c>
      <c r="H1461" s="31" t="str">
        <f>IFERROR(IF(AND(A1461&gt;=1,A1461&lt;=104),VLOOKUP($A1461,Location!$A:$J,6,FALSE),IF(A1461=0,"Avant l'ouverture",IF(OR(A1461=105,A1461=106),"Bonus"))),"")</f>
        <v>Tour 2</v>
      </c>
      <c r="I1461" s="31" t="str">
        <f>IF(LEFT(H1461,4)="Tour",VLOOKUP(A1461,Database!$A:$C,3,FALSE),"")</f>
        <v>H</v>
      </c>
      <c r="J1461" s="31" t="str">
        <f>VLOOKUP($A1461,Location!$A:$J,7,FALSE)</f>
        <v>Espagne</v>
      </c>
      <c r="K1461" s="31" t="str">
        <f>IFERROR(VLOOKUP(J1461,Setup_Team!$B:$C,2,FALSE), "TDB")</f>
        <v>ESP</v>
      </c>
      <c r="L1461" s="31" t="str">
        <f>VLOOKUP($A1461,Location!$A:$J,8,FALSE)</f>
        <v>Arabie Saoudite</v>
      </c>
      <c r="M1461" s="31" t="str">
        <f>IFERROR(VLOOKUP(L1461,Setup_Team!$B:$C,2,FALSE), "TDB")</f>
        <v>SAU</v>
      </c>
      <c r="N1461" s="31" t="str">
        <f>VLOOKUP($A1461,Location!$A:$J,9,FALSE)</f>
        <v>Atlanta</v>
      </c>
      <c r="O1461" s="31" t="str">
        <f>VLOOKUP($A1461,Location!$A:$J,10,FALSE)</f>
        <v>Mercedes-Benz Stadium</v>
      </c>
      <c r="R1461" s="31">
        <v>0</v>
      </c>
      <c r="S1461" s="25">
        <f>VLOOKUP($A1461,Database!$A:$Y,10,FALSE)</f>
        <v>31</v>
      </c>
      <c r="T1461" s="25">
        <f>VLOOKUP($A1461,Database!$A:$Y,11,FALSE)</f>
        <v>139</v>
      </c>
      <c r="U1461" s="25">
        <f>VLOOKUP($A1461,Database!$A:$Y,12,FALSE)</f>
        <v>176</v>
      </c>
      <c r="V1461" s="25" t="str">
        <f>VLOOKUP(A1461,Database!A:M,13,FALSE)</f>
        <v>À venir</v>
      </c>
      <c r="W1461" s="25" t="str">
        <f>VLOOKUP($A1461,Database!$A:$Y,20,FALSE)</f>
        <v/>
      </c>
      <c r="X1461" s="25" t="str">
        <f>VLOOKUP($A1461,Database!$A:$Y,21,FALSE)</f>
        <v/>
      </c>
      <c r="Y1461" s="25" t="str">
        <f ca="1">IF(C1461&lt;NOW(),IF(AND(P1461&gt;Q1461,W1461&gt;X1461),S1461,IF(AND(P1461=Q1461,W1461=X1461),T1461,IF(AND(P1461&lt;Q1461,W1461&lt;X1461),U1461,0))),"")</f>
        <v/>
      </c>
      <c r="Z1461" s="25">
        <f>IF(AND(P1461=W1461,Q1461=X1461),1,0)</f>
        <v>1</v>
      </c>
      <c r="AA1461" s="25" t="str">
        <f>IF(Z1461=0,"",IF(ISBLANK(VLOOKUP(A1461,Database!A:AA,22,FALSE)),"",VLOOKUP(A1461,Database!A:AA,22,FALSE)))</f>
        <v>Exact</v>
      </c>
      <c r="AB1461" s="25">
        <f ca="1">IFERROR(IF(AND(Y1461&lt;&gt;"",OR(V1461="Terminé",V1461="En cours")),VLOOKUP(AA1461,Setup_ScoreExactBonus!A:D,4,FALSE),0),0)</f>
        <v>0</v>
      </c>
      <c r="AC1461" s="31" t="str">
        <f ca="1">IF(Y1461&lt;&gt;"", Y1461 + IF(Z1461=1,AB1461, 0), "")</f>
        <v/>
      </c>
      <c r="AD1461" s="31">
        <f ca="1">SUMIFS(AC$2:AC1461,D$2:D1461,D1461)*IF(R1461=0,1,2)</f>
        <v>0</v>
      </c>
    </row>
    <row r="1462" spans="1:30" x14ac:dyDescent="0.35">
      <c r="A1462" s="31">
        <f>IF(ISBLANK(B1462),"",COUNTIF(B$2:B1462,B1462))-1</f>
        <v>37</v>
      </c>
      <c r="B1462" s="31">
        <v>18</v>
      </c>
      <c r="C1462" s="10">
        <f>VLOOKUP($A1462,Database!$A:$Y,7,FALSE)</f>
        <v>46194.75</v>
      </c>
      <c r="D1462" s="31" t="str">
        <f>VLOOKUP(Pronostics!$B1462,Setup_MPP!$A:$G,3,FALSE)</f>
        <v>Joueur18</v>
      </c>
      <c r="E1462" s="31" t="str">
        <f>VLOOKUP(Pronostics!$B1462,Setup_MPP!$A:$G,2,FALSE)</f>
        <v>Joueur18</v>
      </c>
      <c r="F1462" s="31" t="str">
        <f>VLOOKUP($B1462,Setup_MPP!$A:$E,4,FALSE)</f>
        <v>#FFC9B0</v>
      </c>
      <c r="G1462" s="31" t="str">
        <f>VLOOKUP($B1462,Setup_MPP!$A:$E,5,FALSE)</f>
        <v>#F28D57</v>
      </c>
      <c r="H1462" s="31" t="str">
        <f>IFERROR(IF(AND(A1462&gt;=1,A1462&lt;=104),VLOOKUP($A1462,Location!$A:$J,6,FALSE),IF(A1462=0,"Avant l'ouverture",IF(OR(A1462=105,A1462=106),"Bonus"))),"")</f>
        <v>Tour 2</v>
      </c>
      <c r="I1462" s="31" t="str">
        <f>IF(LEFT(H1462,4)="Tour",VLOOKUP(A1462,Database!$A:$C,3,FALSE),"")</f>
        <v>H</v>
      </c>
      <c r="J1462" s="31" t="str">
        <f>VLOOKUP($A1462,Location!$A:$J,7,FALSE)</f>
        <v>Espagne</v>
      </c>
      <c r="K1462" s="31" t="str">
        <f>IFERROR(VLOOKUP(J1462,Setup_Team!$B:$C,2,FALSE), "TDB")</f>
        <v>ESP</v>
      </c>
      <c r="L1462" s="31" t="str">
        <f>VLOOKUP($A1462,Location!$A:$J,8,FALSE)</f>
        <v>Arabie Saoudite</v>
      </c>
      <c r="M1462" s="31" t="str">
        <f>IFERROR(VLOOKUP(L1462,Setup_Team!$B:$C,2,FALSE), "TDB")</f>
        <v>SAU</v>
      </c>
      <c r="N1462" s="31" t="str">
        <f>VLOOKUP($A1462,Location!$A:$J,9,FALSE)</f>
        <v>Atlanta</v>
      </c>
      <c r="O1462" s="31" t="str">
        <f>VLOOKUP($A1462,Location!$A:$J,10,FALSE)</f>
        <v>Mercedes-Benz Stadium</v>
      </c>
      <c r="R1462" s="31">
        <v>0</v>
      </c>
      <c r="S1462" s="25">
        <f>VLOOKUP($A1462,Database!$A:$Y,10,FALSE)</f>
        <v>31</v>
      </c>
      <c r="T1462" s="25">
        <f>VLOOKUP($A1462,Database!$A:$Y,11,FALSE)</f>
        <v>139</v>
      </c>
      <c r="U1462" s="25">
        <f>VLOOKUP($A1462,Database!$A:$Y,12,FALSE)</f>
        <v>176</v>
      </c>
      <c r="V1462" s="25" t="str">
        <f>VLOOKUP(A1462,Database!A:M,13,FALSE)</f>
        <v>À venir</v>
      </c>
      <c r="W1462" s="25" t="str">
        <f>VLOOKUP($A1462,Database!$A:$Y,20,FALSE)</f>
        <v/>
      </c>
      <c r="X1462" s="25" t="str">
        <f>VLOOKUP($A1462,Database!$A:$Y,21,FALSE)</f>
        <v/>
      </c>
      <c r="Y1462" s="25" t="str">
        <f ca="1">IF(C1462&lt;NOW(),IF(AND(P1462&gt;Q1462,W1462&gt;X1462),S1462,IF(AND(P1462=Q1462,W1462=X1462),T1462,IF(AND(P1462&lt;Q1462,W1462&lt;X1462),U1462,0))),"")</f>
        <v/>
      </c>
      <c r="Z1462" s="25">
        <f>IF(AND(P1462=W1462,Q1462=X1462),1,0)</f>
        <v>1</v>
      </c>
      <c r="AA1462" s="25" t="str">
        <f>IF(Z1462=0,"",IF(ISBLANK(VLOOKUP(A1462,Database!A:AA,22,FALSE)),"",VLOOKUP(A1462,Database!A:AA,22,FALSE)))</f>
        <v>Exact</v>
      </c>
      <c r="AB1462" s="25">
        <f ca="1">IFERROR(IF(AND(Y1462&lt;&gt;"",OR(V1462="Terminé",V1462="En cours")),VLOOKUP(AA1462,Setup_ScoreExactBonus!A:D,4,FALSE),0),0)</f>
        <v>0</v>
      </c>
      <c r="AC1462" s="31" t="str">
        <f ca="1">IF(Y1462&lt;&gt;"", Y1462 + IF(Z1462=1,AB1462, 0), "")</f>
        <v/>
      </c>
      <c r="AD1462" s="31">
        <f ca="1">SUMIFS(AC$2:AC1462,D$2:D1462,D1462)*IF(R1462=0,1,2)</f>
        <v>0</v>
      </c>
    </row>
    <row r="1463" spans="1:30" x14ac:dyDescent="0.35">
      <c r="A1463" s="31">
        <f>IF(ISBLANK(B1463),"",COUNTIF(B$2:B1463,B1463))-1</f>
        <v>37</v>
      </c>
      <c r="B1463" s="31">
        <v>19</v>
      </c>
      <c r="C1463" s="10">
        <f>VLOOKUP($A1463,Database!$A:$Y,7,FALSE)</f>
        <v>46194.75</v>
      </c>
      <c r="D1463" s="31" t="str">
        <f>VLOOKUP(Pronostics!$B1463,Setup_MPP!$A:$G,3,FALSE)</f>
        <v>Joueur19</v>
      </c>
      <c r="E1463" s="31" t="str">
        <f>VLOOKUP(Pronostics!$B1463,Setup_MPP!$A:$G,2,FALSE)</f>
        <v>Joueur19</v>
      </c>
      <c r="F1463" s="31" t="str">
        <f>VLOOKUP($B1463,Setup_MPP!$A:$E,4,FALSE)</f>
        <v>#D5D5D5</v>
      </c>
      <c r="G1463" s="31" t="str">
        <f>VLOOKUP($B1463,Setup_MPP!$A:$E,5,FALSE)</f>
        <v>#727272</v>
      </c>
      <c r="H1463" s="31" t="str">
        <f>IFERROR(IF(AND(A1463&gt;=1,A1463&lt;=104),VLOOKUP($A1463,Location!$A:$J,6,FALSE),IF(A1463=0,"Avant l'ouverture",IF(OR(A1463=105,A1463=106),"Bonus"))),"")</f>
        <v>Tour 2</v>
      </c>
      <c r="I1463" s="31" t="str">
        <f>IF(LEFT(H1463,4)="Tour",VLOOKUP(A1463,Database!$A:$C,3,FALSE),"")</f>
        <v>H</v>
      </c>
      <c r="J1463" s="31" t="str">
        <f>VLOOKUP($A1463,Location!$A:$J,7,FALSE)</f>
        <v>Espagne</v>
      </c>
      <c r="K1463" s="31" t="str">
        <f>IFERROR(VLOOKUP(J1463,Setup_Team!$B:$C,2,FALSE), "TDB")</f>
        <v>ESP</v>
      </c>
      <c r="L1463" s="31" t="str">
        <f>VLOOKUP($A1463,Location!$A:$J,8,FALSE)</f>
        <v>Arabie Saoudite</v>
      </c>
      <c r="M1463" s="31" t="str">
        <f>IFERROR(VLOOKUP(L1463,Setup_Team!$B:$C,2,FALSE), "TDB")</f>
        <v>SAU</v>
      </c>
      <c r="N1463" s="31" t="str">
        <f>VLOOKUP($A1463,Location!$A:$J,9,FALSE)</f>
        <v>Atlanta</v>
      </c>
      <c r="O1463" s="31" t="str">
        <f>VLOOKUP($A1463,Location!$A:$J,10,FALSE)</f>
        <v>Mercedes-Benz Stadium</v>
      </c>
      <c r="R1463" s="31">
        <v>0</v>
      </c>
      <c r="S1463" s="25">
        <f>VLOOKUP($A1463,Database!$A:$Y,10,FALSE)</f>
        <v>31</v>
      </c>
      <c r="T1463" s="25">
        <f>VLOOKUP($A1463,Database!$A:$Y,11,FALSE)</f>
        <v>139</v>
      </c>
      <c r="U1463" s="25">
        <f>VLOOKUP($A1463,Database!$A:$Y,12,FALSE)</f>
        <v>176</v>
      </c>
      <c r="V1463" s="25" t="str">
        <f>VLOOKUP(A1463,Database!A:M,13,FALSE)</f>
        <v>À venir</v>
      </c>
      <c r="W1463" s="25" t="str">
        <f>VLOOKUP($A1463,Database!$A:$Y,20,FALSE)</f>
        <v/>
      </c>
      <c r="X1463" s="25" t="str">
        <f>VLOOKUP($A1463,Database!$A:$Y,21,FALSE)</f>
        <v/>
      </c>
      <c r="Y1463" s="25" t="str">
        <f ca="1">IF(C1463&lt;NOW(),IF(AND(P1463&gt;Q1463,W1463&gt;X1463),S1463,IF(AND(P1463=Q1463,W1463=X1463),T1463,IF(AND(P1463&lt;Q1463,W1463&lt;X1463),U1463,0))),"")</f>
        <v/>
      </c>
      <c r="Z1463" s="25">
        <f>IF(AND(P1463=W1463,Q1463=X1463),1,0)</f>
        <v>1</v>
      </c>
      <c r="AA1463" s="25" t="str">
        <f>IF(Z1463=0,"",IF(ISBLANK(VLOOKUP(A1463,Database!A:AA,22,FALSE)),"",VLOOKUP(A1463,Database!A:AA,22,FALSE)))</f>
        <v>Exact</v>
      </c>
      <c r="AB1463" s="25">
        <f ca="1">IFERROR(IF(AND(Y1463&lt;&gt;"",OR(V1463="Terminé",V1463="En cours")),VLOOKUP(AA1463,Setup_ScoreExactBonus!A:D,4,FALSE),0),0)</f>
        <v>0</v>
      </c>
      <c r="AC1463" s="31" t="str">
        <f ca="1">IF(Y1463&lt;&gt;"", Y1463 + IF(Z1463=1,AB1463, 0), "")</f>
        <v/>
      </c>
      <c r="AD1463" s="31">
        <f ca="1">SUMIFS(AC$2:AC1463,D$2:D1463,D1463)*IF(R1463=0,1,2)</f>
        <v>0</v>
      </c>
    </row>
    <row r="1464" spans="1:30" x14ac:dyDescent="0.35">
      <c r="A1464" s="31">
        <f>IF(ISBLANK(B1464),"",COUNTIF(B$2:B1464,B1464))-1</f>
        <v>37</v>
      </c>
      <c r="B1464" s="31">
        <v>20</v>
      </c>
      <c r="C1464" s="10">
        <f>VLOOKUP($A1464,Database!$A:$Y,7,FALSE)</f>
        <v>46194.75</v>
      </c>
      <c r="D1464" s="31" t="str">
        <f>VLOOKUP(Pronostics!$B1464,Setup_MPP!$A:$G,3,FALSE)</f>
        <v>Joueur20</v>
      </c>
      <c r="E1464" s="31" t="str">
        <f>VLOOKUP(Pronostics!$B1464,Setup_MPP!$A:$G,2,FALSE)</f>
        <v>Joueur20</v>
      </c>
      <c r="F1464" s="31" t="str">
        <f>VLOOKUP($B1464,Setup_MPP!$A:$E,4,FALSE)</f>
        <v>#D5D5D5</v>
      </c>
      <c r="G1464" s="31" t="str">
        <f>VLOOKUP($B1464,Setup_MPP!$A:$E,5,FALSE)</f>
        <v>#727272</v>
      </c>
      <c r="H1464" s="31" t="str">
        <f>IFERROR(IF(AND(A1464&gt;=1,A1464&lt;=104),VLOOKUP($A1464,Location!$A:$J,6,FALSE),IF(A1464=0,"Avant l'ouverture",IF(OR(A1464=105,A1464=106),"Bonus"))),"")</f>
        <v>Tour 2</v>
      </c>
      <c r="I1464" s="31" t="str">
        <f>IF(LEFT(H1464,4)="Tour",VLOOKUP(A1464,Database!$A:$C,3,FALSE),"")</f>
        <v>H</v>
      </c>
      <c r="J1464" s="31" t="str">
        <f>VLOOKUP($A1464,Location!$A:$J,7,FALSE)</f>
        <v>Espagne</v>
      </c>
      <c r="K1464" s="31" t="str">
        <f>IFERROR(VLOOKUP(J1464,Setup_Team!$B:$C,2,FALSE), "TDB")</f>
        <v>ESP</v>
      </c>
      <c r="L1464" s="31" t="str">
        <f>VLOOKUP($A1464,Location!$A:$J,8,FALSE)</f>
        <v>Arabie Saoudite</v>
      </c>
      <c r="M1464" s="31" t="str">
        <f>IFERROR(VLOOKUP(L1464,Setup_Team!$B:$C,2,FALSE), "TDB")</f>
        <v>SAU</v>
      </c>
      <c r="N1464" s="31" t="str">
        <f>VLOOKUP($A1464,Location!$A:$J,9,FALSE)</f>
        <v>Atlanta</v>
      </c>
      <c r="O1464" s="31" t="str">
        <f>VLOOKUP($A1464,Location!$A:$J,10,FALSE)</f>
        <v>Mercedes-Benz Stadium</v>
      </c>
      <c r="R1464" s="31">
        <v>0</v>
      </c>
      <c r="S1464" s="25">
        <f>VLOOKUP($A1464,Database!$A:$Y,10,FALSE)</f>
        <v>31</v>
      </c>
      <c r="T1464" s="25">
        <f>VLOOKUP($A1464,Database!$A:$Y,11,FALSE)</f>
        <v>139</v>
      </c>
      <c r="U1464" s="25">
        <f>VLOOKUP($A1464,Database!$A:$Y,12,FALSE)</f>
        <v>176</v>
      </c>
      <c r="V1464" s="25" t="str">
        <f>VLOOKUP(A1464,Database!A:M,13,FALSE)</f>
        <v>À venir</v>
      </c>
      <c r="W1464" s="25" t="str">
        <f>VLOOKUP($A1464,Database!$A:$Y,20,FALSE)</f>
        <v/>
      </c>
      <c r="X1464" s="25" t="str">
        <f>VLOOKUP($A1464,Database!$A:$Y,21,FALSE)</f>
        <v/>
      </c>
      <c r="Y1464" s="25" t="str">
        <f ca="1">IF(C1464&lt;NOW(),IF(AND(P1464&gt;Q1464,W1464&gt;X1464),S1464,IF(AND(P1464=Q1464,W1464=X1464),T1464,IF(AND(P1464&lt;Q1464,W1464&lt;X1464),U1464,0))),"")</f>
        <v/>
      </c>
      <c r="Z1464" s="25">
        <f>IF(AND(P1464=W1464,Q1464=X1464),1,0)</f>
        <v>1</v>
      </c>
      <c r="AA1464" s="25" t="str">
        <f>IF(Z1464=0,"",IF(ISBLANK(VLOOKUP(A1464,Database!A:AA,22,FALSE)),"",VLOOKUP(A1464,Database!A:AA,22,FALSE)))</f>
        <v>Exact</v>
      </c>
      <c r="AB1464" s="25">
        <f ca="1">IFERROR(IF(AND(Y1464&lt;&gt;"",OR(V1464="Terminé",V1464="En cours")),VLOOKUP(AA1464,Setup_ScoreExactBonus!A:D,4,FALSE),0),0)</f>
        <v>0</v>
      </c>
      <c r="AC1464" s="31" t="str">
        <f ca="1">IF(Y1464&lt;&gt;"", Y1464 + IF(Z1464=1,AB1464, 0), "")</f>
        <v/>
      </c>
      <c r="AD1464" s="31">
        <f ca="1">SUMIFS(AC$2:AC1464,D$2:D1464,D1464)*IF(R1464=0,1,2)</f>
        <v>0</v>
      </c>
    </row>
    <row r="1465" spans="1:30" x14ac:dyDescent="0.35">
      <c r="A1465" s="31">
        <f>IF(ISBLANK(B1465),"",COUNTIF(B$2:B1465,B1465))-1</f>
        <v>37</v>
      </c>
      <c r="B1465" s="31">
        <v>21</v>
      </c>
      <c r="C1465" s="10">
        <f>VLOOKUP($A1465,Database!$A:$Y,7,FALSE)</f>
        <v>46194.75</v>
      </c>
      <c r="D1465" s="31" t="str">
        <f>VLOOKUP(Pronostics!$B1465,Setup_MPP!$A:$G,3,FALSE)</f>
        <v>Joueur21</v>
      </c>
      <c r="E1465" s="31" t="str">
        <f>VLOOKUP(Pronostics!$B1465,Setup_MPP!$A:$G,2,FALSE)</f>
        <v>Joueur21</v>
      </c>
      <c r="F1465" s="31" t="str">
        <f>VLOOKUP($B1465,Setup_MPP!$A:$E,4,FALSE)</f>
        <v>#D5D5D5</v>
      </c>
      <c r="G1465" s="31" t="str">
        <f>VLOOKUP($B1465,Setup_MPP!$A:$E,5,FALSE)</f>
        <v>#727272</v>
      </c>
      <c r="H1465" s="31" t="str">
        <f>IFERROR(IF(AND(A1465&gt;=1,A1465&lt;=104),VLOOKUP($A1465,Location!$A:$J,6,FALSE),IF(A1465=0,"Avant l'ouverture",IF(OR(A1465=105,A1465=106),"Bonus"))),"")</f>
        <v>Tour 2</v>
      </c>
      <c r="I1465" s="31" t="str">
        <f>IF(LEFT(H1465,4)="Tour",VLOOKUP(A1465,Database!$A:$C,3,FALSE),"")</f>
        <v>H</v>
      </c>
      <c r="J1465" s="31" t="str">
        <f>VLOOKUP($A1465,Location!$A:$J,7,FALSE)</f>
        <v>Espagne</v>
      </c>
      <c r="K1465" s="31" t="str">
        <f>IFERROR(VLOOKUP(J1465,Setup_Team!$B:$C,2,FALSE), "TDB")</f>
        <v>ESP</v>
      </c>
      <c r="L1465" s="31" t="str">
        <f>VLOOKUP($A1465,Location!$A:$J,8,FALSE)</f>
        <v>Arabie Saoudite</v>
      </c>
      <c r="M1465" s="31" t="str">
        <f>IFERROR(VLOOKUP(L1465,Setup_Team!$B:$C,2,FALSE), "TDB")</f>
        <v>SAU</v>
      </c>
      <c r="N1465" s="31" t="str">
        <f>VLOOKUP($A1465,Location!$A:$J,9,FALSE)</f>
        <v>Atlanta</v>
      </c>
      <c r="O1465" s="31" t="str">
        <f>VLOOKUP($A1465,Location!$A:$J,10,FALSE)</f>
        <v>Mercedes-Benz Stadium</v>
      </c>
      <c r="R1465" s="31">
        <v>0</v>
      </c>
      <c r="S1465" s="25">
        <f>VLOOKUP($A1465,Database!$A:$Y,10,FALSE)</f>
        <v>31</v>
      </c>
      <c r="T1465" s="25">
        <f>VLOOKUP($A1465,Database!$A:$Y,11,FALSE)</f>
        <v>139</v>
      </c>
      <c r="U1465" s="25">
        <f>VLOOKUP($A1465,Database!$A:$Y,12,FALSE)</f>
        <v>176</v>
      </c>
      <c r="V1465" s="25" t="str">
        <f>VLOOKUP(A1465,Database!A:M,13,FALSE)</f>
        <v>À venir</v>
      </c>
      <c r="W1465" s="25" t="str">
        <f>VLOOKUP($A1465,Database!$A:$Y,20,FALSE)</f>
        <v/>
      </c>
      <c r="X1465" s="25" t="str">
        <f>VLOOKUP($A1465,Database!$A:$Y,21,FALSE)</f>
        <v/>
      </c>
      <c r="Y1465" s="25" t="str">
        <f ca="1">IF(C1465&lt;NOW(),IF(AND(P1465&gt;Q1465,W1465&gt;X1465),S1465,IF(AND(P1465=Q1465,W1465=X1465),T1465,IF(AND(P1465&lt;Q1465,W1465&lt;X1465),U1465,0))),"")</f>
        <v/>
      </c>
      <c r="Z1465" s="25">
        <f>IF(AND(P1465=W1465,Q1465=X1465),1,0)</f>
        <v>1</v>
      </c>
      <c r="AA1465" s="25" t="str">
        <f>IF(Z1465=0,"",IF(ISBLANK(VLOOKUP(A1465,Database!A:AA,22,FALSE)),"",VLOOKUP(A1465,Database!A:AA,22,FALSE)))</f>
        <v>Exact</v>
      </c>
      <c r="AB1465" s="25">
        <f ca="1">IFERROR(IF(AND(Y1465&lt;&gt;"",OR(V1465="Terminé",V1465="En cours")),VLOOKUP(AA1465,Setup_ScoreExactBonus!A:D,4,FALSE),0),0)</f>
        <v>0</v>
      </c>
      <c r="AC1465" s="31" t="str">
        <f ca="1">IF(Y1465&lt;&gt;"", Y1465 + IF(Z1465=1,AB1465, 0), "")</f>
        <v/>
      </c>
      <c r="AD1465" s="31">
        <f ca="1">SUMIFS(AC$2:AC1465,D$2:D1465,D1465)*IF(R1465=0,1,2)</f>
        <v>0</v>
      </c>
    </row>
    <row r="1466" spans="1:30" x14ac:dyDescent="0.35">
      <c r="A1466" s="31">
        <f>IF(ISBLANK(B1466),"",COUNTIF(B$2:B1466,B1466))-1</f>
        <v>37</v>
      </c>
      <c r="B1466" s="31">
        <v>22</v>
      </c>
      <c r="C1466" s="10">
        <f>VLOOKUP($A1466,Database!$A:$Y,7,FALSE)</f>
        <v>46194.75</v>
      </c>
      <c r="D1466" s="31" t="str">
        <f>VLOOKUP(Pronostics!$B1466,Setup_MPP!$A:$G,3,FALSE)</f>
        <v>Joueur22</v>
      </c>
      <c r="E1466" s="31" t="str">
        <f>VLOOKUP(Pronostics!$B1466,Setup_MPP!$A:$G,2,FALSE)</f>
        <v>Joueur22</v>
      </c>
      <c r="F1466" s="31" t="str">
        <f>VLOOKUP($B1466,Setup_MPP!$A:$E,4,FALSE)</f>
        <v>#D5D5D5</v>
      </c>
      <c r="G1466" s="31" t="str">
        <f>VLOOKUP($B1466,Setup_MPP!$A:$E,5,FALSE)</f>
        <v>#727272</v>
      </c>
      <c r="H1466" s="31" t="str">
        <f>IFERROR(IF(AND(A1466&gt;=1,A1466&lt;=104),VLOOKUP($A1466,Location!$A:$J,6,FALSE),IF(A1466=0,"Avant l'ouverture",IF(OR(A1466=105,A1466=106),"Bonus"))),"")</f>
        <v>Tour 2</v>
      </c>
      <c r="I1466" s="31" t="str">
        <f>IF(LEFT(H1466,4)="Tour",VLOOKUP(A1466,Database!$A:$C,3,FALSE),"")</f>
        <v>H</v>
      </c>
      <c r="J1466" s="31" t="str">
        <f>VLOOKUP($A1466,Location!$A:$J,7,FALSE)</f>
        <v>Espagne</v>
      </c>
      <c r="K1466" s="31" t="str">
        <f>IFERROR(VLOOKUP(J1466,Setup_Team!$B:$C,2,FALSE), "TDB")</f>
        <v>ESP</v>
      </c>
      <c r="L1466" s="31" t="str">
        <f>VLOOKUP($A1466,Location!$A:$J,8,FALSE)</f>
        <v>Arabie Saoudite</v>
      </c>
      <c r="M1466" s="31" t="str">
        <f>IFERROR(VLOOKUP(L1466,Setup_Team!$B:$C,2,FALSE), "TDB")</f>
        <v>SAU</v>
      </c>
      <c r="N1466" s="31" t="str">
        <f>VLOOKUP($A1466,Location!$A:$J,9,FALSE)</f>
        <v>Atlanta</v>
      </c>
      <c r="O1466" s="31" t="str">
        <f>VLOOKUP($A1466,Location!$A:$J,10,FALSE)</f>
        <v>Mercedes-Benz Stadium</v>
      </c>
      <c r="R1466" s="31">
        <v>0</v>
      </c>
      <c r="S1466" s="25">
        <f>VLOOKUP($A1466,Database!$A:$Y,10,FALSE)</f>
        <v>31</v>
      </c>
      <c r="T1466" s="25">
        <f>VLOOKUP($A1466,Database!$A:$Y,11,FALSE)</f>
        <v>139</v>
      </c>
      <c r="U1466" s="25">
        <f>VLOOKUP($A1466,Database!$A:$Y,12,FALSE)</f>
        <v>176</v>
      </c>
      <c r="V1466" s="25" t="str">
        <f>VLOOKUP(A1466,Database!A:M,13,FALSE)</f>
        <v>À venir</v>
      </c>
      <c r="W1466" s="25" t="str">
        <f>VLOOKUP($A1466,Database!$A:$Y,20,FALSE)</f>
        <v/>
      </c>
      <c r="X1466" s="25" t="str">
        <f>VLOOKUP($A1466,Database!$A:$Y,21,FALSE)</f>
        <v/>
      </c>
      <c r="Y1466" s="25" t="str">
        <f ca="1">IF(C1466&lt;NOW(),IF(AND(P1466&gt;Q1466,W1466&gt;X1466),S1466,IF(AND(P1466=Q1466,W1466=X1466),T1466,IF(AND(P1466&lt;Q1466,W1466&lt;X1466),U1466,0))),"")</f>
        <v/>
      </c>
      <c r="Z1466" s="25">
        <f>IF(AND(P1466=W1466,Q1466=X1466),1,0)</f>
        <v>1</v>
      </c>
      <c r="AA1466" s="25" t="str">
        <f>IF(Z1466=0,"",IF(ISBLANK(VLOOKUP(A1466,Database!A:AA,22,FALSE)),"",VLOOKUP(A1466,Database!A:AA,22,FALSE)))</f>
        <v>Exact</v>
      </c>
      <c r="AB1466" s="25">
        <f ca="1">IFERROR(IF(AND(Y1466&lt;&gt;"",OR(V1466="Terminé",V1466="En cours")),VLOOKUP(AA1466,Setup_ScoreExactBonus!A:D,4,FALSE),0),0)</f>
        <v>0</v>
      </c>
      <c r="AC1466" s="31" t="str">
        <f ca="1">IF(Y1466&lt;&gt;"", Y1466 + IF(Z1466=1,AB1466, 0), "")</f>
        <v/>
      </c>
      <c r="AD1466" s="31">
        <f ca="1">SUMIFS(AC$2:AC1466,D$2:D1466,D1466)*IF(R1466=0,1,2)</f>
        <v>0</v>
      </c>
    </row>
    <row r="1467" spans="1:30" x14ac:dyDescent="0.35">
      <c r="A1467" s="31">
        <f>IF(ISBLANK(B1467),"",COUNTIF(B$2:B1467,B1467))-1</f>
        <v>37</v>
      </c>
      <c r="B1467" s="31">
        <v>23</v>
      </c>
      <c r="C1467" s="10">
        <f>VLOOKUP($A1467,Database!$A:$Y,7,FALSE)</f>
        <v>46194.75</v>
      </c>
      <c r="D1467" s="31" t="str">
        <f>VLOOKUP(Pronostics!$B1467,Setup_MPP!$A:$G,3,FALSE)</f>
        <v>Joueur23</v>
      </c>
      <c r="E1467" s="31" t="str">
        <f>VLOOKUP(Pronostics!$B1467,Setup_MPP!$A:$G,2,FALSE)</f>
        <v>Joueur23</v>
      </c>
      <c r="F1467" s="31" t="str">
        <f>VLOOKUP($B1467,Setup_MPP!$A:$E,4,FALSE)</f>
        <v>#D5D5D5</v>
      </c>
      <c r="G1467" s="31" t="str">
        <f>VLOOKUP($B1467,Setup_MPP!$A:$E,5,FALSE)</f>
        <v>#727272</v>
      </c>
      <c r="H1467" s="31" t="str">
        <f>IFERROR(IF(AND(A1467&gt;=1,A1467&lt;=104),VLOOKUP($A1467,Location!$A:$J,6,FALSE),IF(A1467=0,"Avant l'ouverture",IF(OR(A1467=105,A1467=106),"Bonus"))),"")</f>
        <v>Tour 2</v>
      </c>
      <c r="I1467" s="31" t="str">
        <f>IF(LEFT(H1467,4)="Tour",VLOOKUP(A1467,Database!$A:$C,3,FALSE),"")</f>
        <v>H</v>
      </c>
      <c r="J1467" s="31" t="str">
        <f>VLOOKUP($A1467,Location!$A:$J,7,FALSE)</f>
        <v>Espagne</v>
      </c>
      <c r="K1467" s="31" t="str">
        <f>IFERROR(VLOOKUP(J1467,Setup_Team!$B:$C,2,FALSE), "TDB")</f>
        <v>ESP</v>
      </c>
      <c r="L1467" s="31" t="str">
        <f>VLOOKUP($A1467,Location!$A:$J,8,FALSE)</f>
        <v>Arabie Saoudite</v>
      </c>
      <c r="M1467" s="31" t="str">
        <f>IFERROR(VLOOKUP(L1467,Setup_Team!$B:$C,2,FALSE), "TDB")</f>
        <v>SAU</v>
      </c>
      <c r="N1467" s="31" t="str">
        <f>VLOOKUP($A1467,Location!$A:$J,9,FALSE)</f>
        <v>Atlanta</v>
      </c>
      <c r="O1467" s="31" t="str">
        <f>VLOOKUP($A1467,Location!$A:$J,10,FALSE)</f>
        <v>Mercedes-Benz Stadium</v>
      </c>
      <c r="R1467" s="31">
        <v>0</v>
      </c>
      <c r="S1467" s="25">
        <f>VLOOKUP($A1467,Database!$A:$Y,10,FALSE)</f>
        <v>31</v>
      </c>
      <c r="T1467" s="25">
        <f>VLOOKUP($A1467,Database!$A:$Y,11,FALSE)</f>
        <v>139</v>
      </c>
      <c r="U1467" s="25">
        <f>VLOOKUP($A1467,Database!$A:$Y,12,FALSE)</f>
        <v>176</v>
      </c>
      <c r="V1467" s="25" t="str">
        <f>VLOOKUP(A1467,Database!A:M,13,FALSE)</f>
        <v>À venir</v>
      </c>
      <c r="W1467" s="25" t="str">
        <f>VLOOKUP($A1467,Database!$A:$Y,20,FALSE)</f>
        <v/>
      </c>
      <c r="X1467" s="25" t="str">
        <f>VLOOKUP($A1467,Database!$A:$Y,21,FALSE)</f>
        <v/>
      </c>
      <c r="Y1467" s="25" t="str">
        <f ca="1">IF(C1467&lt;NOW(),IF(AND(P1467&gt;Q1467,W1467&gt;X1467),S1467,IF(AND(P1467=Q1467,W1467=X1467),T1467,IF(AND(P1467&lt;Q1467,W1467&lt;X1467),U1467,0))),"")</f>
        <v/>
      </c>
      <c r="Z1467" s="25">
        <f>IF(AND(P1467=W1467,Q1467=X1467),1,0)</f>
        <v>1</v>
      </c>
      <c r="AA1467" s="25" t="str">
        <f>IF(Z1467=0,"",IF(ISBLANK(VLOOKUP(A1467,Database!A:AA,22,FALSE)),"",VLOOKUP(A1467,Database!A:AA,22,FALSE)))</f>
        <v>Exact</v>
      </c>
      <c r="AB1467" s="25">
        <f ca="1">IFERROR(IF(AND(Y1467&lt;&gt;"",OR(V1467="Terminé",V1467="En cours")),VLOOKUP(AA1467,Setup_ScoreExactBonus!A:D,4,FALSE),0),0)</f>
        <v>0</v>
      </c>
      <c r="AC1467" s="31" t="str">
        <f ca="1">IF(Y1467&lt;&gt;"", Y1467 + IF(Z1467=1,AB1467, 0), "")</f>
        <v/>
      </c>
      <c r="AD1467" s="31">
        <f ca="1">SUMIFS(AC$2:AC1467,D$2:D1467,D1467)*IF(R1467=0,1,2)</f>
        <v>0</v>
      </c>
    </row>
    <row r="1468" spans="1:30" x14ac:dyDescent="0.35">
      <c r="A1468" s="31">
        <f>IF(ISBLANK(B1468),"",COUNTIF(B$2:B1468,B1468))-1</f>
        <v>37</v>
      </c>
      <c r="B1468" s="31">
        <v>24</v>
      </c>
      <c r="C1468" s="10">
        <f>VLOOKUP($A1468,Database!$A:$Y,7,FALSE)</f>
        <v>46194.75</v>
      </c>
      <c r="D1468" s="31" t="str">
        <f>VLOOKUP(Pronostics!$B1468,Setup_MPP!$A:$G,3,FALSE)</f>
        <v>Joueur24</v>
      </c>
      <c r="E1468" s="31" t="str">
        <f>VLOOKUP(Pronostics!$B1468,Setup_MPP!$A:$G,2,FALSE)</f>
        <v>Joueur24</v>
      </c>
      <c r="F1468" s="31" t="str">
        <f>VLOOKUP($B1468,Setup_MPP!$A:$E,4,FALSE)</f>
        <v>#D5D5D5</v>
      </c>
      <c r="G1468" s="31" t="str">
        <f>VLOOKUP($B1468,Setup_MPP!$A:$E,5,FALSE)</f>
        <v>#727272</v>
      </c>
      <c r="H1468" s="31" t="str">
        <f>IFERROR(IF(AND(A1468&gt;=1,A1468&lt;=104),VLOOKUP($A1468,Location!$A:$J,6,FALSE),IF(A1468=0,"Avant l'ouverture",IF(OR(A1468=105,A1468=106),"Bonus"))),"")</f>
        <v>Tour 2</v>
      </c>
      <c r="I1468" s="31" t="str">
        <f>IF(LEFT(H1468,4)="Tour",VLOOKUP(A1468,Database!$A:$C,3,FALSE),"")</f>
        <v>H</v>
      </c>
      <c r="J1468" s="31" t="str">
        <f>VLOOKUP($A1468,Location!$A:$J,7,FALSE)</f>
        <v>Espagne</v>
      </c>
      <c r="K1468" s="31" t="str">
        <f>IFERROR(VLOOKUP(J1468,Setup_Team!$B:$C,2,FALSE), "TDB")</f>
        <v>ESP</v>
      </c>
      <c r="L1468" s="31" t="str">
        <f>VLOOKUP($A1468,Location!$A:$J,8,FALSE)</f>
        <v>Arabie Saoudite</v>
      </c>
      <c r="M1468" s="31" t="str">
        <f>IFERROR(VLOOKUP(L1468,Setup_Team!$B:$C,2,FALSE), "TDB")</f>
        <v>SAU</v>
      </c>
      <c r="N1468" s="31" t="str">
        <f>VLOOKUP($A1468,Location!$A:$J,9,FALSE)</f>
        <v>Atlanta</v>
      </c>
      <c r="O1468" s="31" t="str">
        <f>VLOOKUP($A1468,Location!$A:$J,10,FALSE)</f>
        <v>Mercedes-Benz Stadium</v>
      </c>
      <c r="R1468" s="31">
        <v>0</v>
      </c>
      <c r="S1468" s="25">
        <f>VLOOKUP($A1468,Database!$A:$Y,10,FALSE)</f>
        <v>31</v>
      </c>
      <c r="T1468" s="25">
        <f>VLOOKUP($A1468,Database!$A:$Y,11,FALSE)</f>
        <v>139</v>
      </c>
      <c r="U1468" s="25">
        <f>VLOOKUP($A1468,Database!$A:$Y,12,FALSE)</f>
        <v>176</v>
      </c>
      <c r="V1468" s="25" t="str">
        <f>VLOOKUP(A1468,Database!A:M,13,FALSE)</f>
        <v>À venir</v>
      </c>
      <c r="W1468" s="25" t="str">
        <f>VLOOKUP($A1468,Database!$A:$Y,20,FALSE)</f>
        <v/>
      </c>
      <c r="X1468" s="25" t="str">
        <f>VLOOKUP($A1468,Database!$A:$Y,21,FALSE)</f>
        <v/>
      </c>
      <c r="Y1468" s="25" t="str">
        <f ca="1">IF(C1468&lt;NOW(),IF(AND(P1468&gt;Q1468,W1468&gt;X1468),S1468,IF(AND(P1468=Q1468,W1468=X1468),T1468,IF(AND(P1468&lt;Q1468,W1468&lt;X1468),U1468,0))),"")</f>
        <v/>
      </c>
      <c r="Z1468" s="25">
        <f>IF(AND(P1468=W1468,Q1468=X1468),1,0)</f>
        <v>1</v>
      </c>
      <c r="AA1468" s="25" t="str">
        <f>IF(Z1468=0,"",IF(ISBLANK(VLOOKUP(A1468,Database!A:AA,22,FALSE)),"",VLOOKUP(A1468,Database!A:AA,22,FALSE)))</f>
        <v>Exact</v>
      </c>
      <c r="AB1468" s="25">
        <f ca="1">IFERROR(IF(AND(Y1468&lt;&gt;"",OR(V1468="Terminé",V1468="En cours")),VLOOKUP(AA1468,Setup_ScoreExactBonus!A:D,4,FALSE),0),0)</f>
        <v>0</v>
      </c>
      <c r="AC1468" s="31" t="str">
        <f ca="1">IF(Y1468&lt;&gt;"", Y1468 + IF(Z1468=1,AB1468, 0), "")</f>
        <v/>
      </c>
      <c r="AD1468" s="31">
        <f ca="1">SUMIFS(AC$2:AC1468,D$2:D1468,D1468)*IF(R1468=0,1,2)</f>
        <v>0</v>
      </c>
    </row>
    <row r="1469" spans="1:30" x14ac:dyDescent="0.35">
      <c r="A1469" s="31">
        <f>IF(ISBLANK(B1469),"",COUNTIF(B$2:B1469,B1469))-1</f>
        <v>37</v>
      </c>
      <c r="B1469" s="31">
        <v>25</v>
      </c>
      <c r="C1469" s="10">
        <f>VLOOKUP($A1469,Database!$A:$Y,7,FALSE)</f>
        <v>46194.75</v>
      </c>
      <c r="D1469" s="31" t="str">
        <f>VLOOKUP(Pronostics!$B1469,Setup_MPP!$A:$G,3,FALSE)</f>
        <v>Joueur25</v>
      </c>
      <c r="E1469" s="31" t="str">
        <f>VLOOKUP(Pronostics!$B1469,Setup_MPP!$A:$G,2,FALSE)</f>
        <v>Joueur25</v>
      </c>
      <c r="F1469" s="31" t="str">
        <f>VLOOKUP($B1469,Setup_MPP!$A:$E,4,FALSE)</f>
        <v>#D5D5D5</v>
      </c>
      <c r="G1469" s="31" t="str">
        <f>VLOOKUP($B1469,Setup_MPP!$A:$E,5,FALSE)</f>
        <v>#727272</v>
      </c>
      <c r="H1469" s="31" t="str">
        <f>IFERROR(IF(AND(A1469&gt;=1,A1469&lt;=104),VLOOKUP($A1469,Location!$A:$J,6,FALSE),IF(A1469=0,"Avant l'ouverture",IF(OR(A1469=105,A1469=106),"Bonus"))),"")</f>
        <v>Tour 2</v>
      </c>
      <c r="I1469" s="31" t="str">
        <f>IF(LEFT(H1469,4)="Tour",VLOOKUP(A1469,Database!$A:$C,3,FALSE),"")</f>
        <v>H</v>
      </c>
      <c r="J1469" s="31" t="str">
        <f>VLOOKUP($A1469,Location!$A:$J,7,FALSE)</f>
        <v>Espagne</v>
      </c>
      <c r="K1469" s="31" t="str">
        <f>IFERROR(VLOOKUP(J1469,Setup_Team!$B:$C,2,FALSE), "TDB")</f>
        <v>ESP</v>
      </c>
      <c r="L1469" s="31" t="str">
        <f>VLOOKUP($A1469,Location!$A:$J,8,FALSE)</f>
        <v>Arabie Saoudite</v>
      </c>
      <c r="M1469" s="31" t="str">
        <f>IFERROR(VLOOKUP(L1469,Setup_Team!$B:$C,2,FALSE), "TDB")</f>
        <v>SAU</v>
      </c>
      <c r="N1469" s="31" t="str">
        <f>VLOOKUP($A1469,Location!$A:$J,9,FALSE)</f>
        <v>Atlanta</v>
      </c>
      <c r="O1469" s="31" t="str">
        <f>VLOOKUP($A1469,Location!$A:$J,10,FALSE)</f>
        <v>Mercedes-Benz Stadium</v>
      </c>
      <c r="R1469" s="31">
        <v>0</v>
      </c>
      <c r="S1469" s="25">
        <f>VLOOKUP($A1469,Database!$A:$Y,10,FALSE)</f>
        <v>31</v>
      </c>
      <c r="T1469" s="25">
        <f>VLOOKUP($A1469,Database!$A:$Y,11,FALSE)</f>
        <v>139</v>
      </c>
      <c r="U1469" s="25">
        <f>VLOOKUP($A1469,Database!$A:$Y,12,FALSE)</f>
        <v>176</v>
      </c>
      <c r="V1469" s="25" t="str">
        <f>VLOOKUP(A1469,Database!A:M,13,FALSE)</f>
        <v>À venir</v>
      </c>
      <c r="W1469" s="25" t="str">
        <f>VLOOKUP($A1469,Database!$A:$Y,20,FALSE)</f>
        <v/>
      </c>
      <c r="X1469" s="25" t="str">
        <f>VLOOKUP($A1469,Database!$A:$Y,21,FALSE)</f>
        <v/>
      </c>
      <c r="Y1469" s="25" t="str">
        <f ca="1">IF(C1469&lt;NOW(),IF(AND(P1469&gt;Q1469,W1469&gt;X1469),S1469,IF(AND(P1469=Q1469,W1469=X1469),T1469,IF(AND(P1469&lt;Q1469,W1469&lt;X1469),U1469,0))),"")</f>
        <v/>
      </c>
      <c r="Z1469" s="25">
        <f>IF(AND(P1469=W1469,Q1469=X1469),1,0)</f>
        <v>1</v>
      </c>
      <c r="AA1469" s="25" t="str">
        <f>IF(Z1469=0,"",IF(ISBLANK(VLOOKUP(A1469,Database!A:AA,22,FALSE)),"",VLOOKUP(A1469,Database!A:AA,22,FALSE)))</f>
        <v>Exact</v>
      </c>
      <c r="AB1469" s="25">
        <f ca="1">IFERROR(IF(AND(Y1469&lt;&gt;"",OR(V1469="Terminé",V1469="En cours")),VLOOKUP(AA1469,Setup_ScoreExactBonus!A:D,4,FALSE),0),0)</f>
        <v>0</v>
      </c>
      <c r="AC1469" s="31" t="str">
        <f ca="1">IF(Y1469&lt;&gt;"", Y1469 + IF(Z1469=1,AB1469, 0), "")</f>
        <v/>
      </c>
      <c r="AD1469" s="31">
        <f ca="1">SUMIFS(AC$2:AC1469,D$2:D1469,D1469)*IF(R1469=0,1,2)</f>
        <v>0</v>
      </c>
    </row>
    <row r="1470" spans="1:30" x14ac:dyDescent="0.35">
      <c r="A1470" s="31">
        <f>IF(ISBLANK(B1470),"",COUNTIF(B$2:B1470,B1470))-1</f>
        <v>37</v>
      </c>
      <c r="B1470" s="31">
        <v>26</v>
      </c>
      <c r="C1470" s="10">
        <f>VLOOKUP($A1470,Database!$A:$Y,7,FALSE)</f>
        <v>46194.75</v>
      </c>
      <c r="D1470" s="31" t="str">
        <f>VLOOKUP(Pronostics!$B1470,Setup_MPP!$A:$G,3,FALSE)</f>
        <v>Joueur26</v>
      </c>
      <c r="E1470" s="31" t="str">
        <f>VLOOKUP(Pronostics!$B1470,Setup_MPP!$A:$G,2,FALSE)</f>
        <v>Joueur26</v>
      </c>
      <c r="F1470" s="31" t="str">
        <f>VLOOKUP($B1470,Setup_MPP!$A:$E,4,FALSE)</f>
        <v>#D5D5D5</v>
      </c>
      <c r="G1470" s="31" t="str">
        <f>VLOOKUP($B1470,Setup_MPP!$A:$E,5,FALSE)</f>
        <v>#727272</v>
      </c>
      <c r="H1470" s="31" t="str">
        <f>IFERROR(IF(AND(A1470&gt;=1,A1470&lt;=104),VLOOKUP($A1470,Location!$A:$J,6,FALSE),IF(A1470=0,"Avant l'ouverture",IF(OR(A1470=105,A1470=106),"Bonus"))),"")</f>
        <v>Tour 2</v>
      </c>
      <c r="I1470" s="31" t="str">
        <f>IF(LEFT(H1470,4)="Tour",VLOOKUP(A1470,Database!$A:$C,3,FALSE),"")</f>
        <v>H</v>
      </c>
      <c r="J1470" s="31" t="str">
        <f>VLOOKUP($A1470,Location!$A:$J,7,FALSE)</f>
        <v>Espagne</v>
      </c>
      <c r="K1470" s="31" t="str">
        <f>IFERROR(VLOOKUP(J1470,Setup_Team!$B:$C,2,FALSE), "TDB")</f>
        <v>ESP</v>
      </c>
      <c r="L1470" s="31" t="str">
        <f>VLOOKUP($A1470,Location!$A:$J,8,FALSE)</f>
        <v>Arabie Saoudite</v>
      </c>
      <c r="M1470" s="31" t="str">
        <f>IFERROR(VLOOKUP(L1470,Setup_Team!$B:$C,2,FALSE), "TDB")</f>
        <v>SAU</v>
      </c>
      <c r="N1470" s="31" t="str">
        <f>VLOOKUP($A1470,Location!$A:$J,9,FALSE)</f>
        <v>Atlanta</v>
      </c>
      <c r="O1470" s="31" t="str">
        <f>VLOOKUP($A1470,Location!$A:$J,10,FALSE)</f>
        <v>Mercedes-Benz Stadium</v>
      </c>
      <c r="R1470" s="31">
        <v>0</v>
      </c>
      <c r="S1470" s="25">
        <f>VLOOKUP($A1470,Database!$A:$Y,10,FALSE)</f>
        <v>31</v>
      </c>
      <c r="T1470" s="25">
        <f>VLOOKUP($A1470,Database!$A:$Y,11,FALSE)</f>
        <v>139</v>
      </c>
      <c r="U1470" s="25">
        <f>VLOOKUP($A1470,Database!$A:$Y,12,FALSE)</f>
        <v>176</v>
      </c>
      <c r="V1470" s="25" t="str">
        <f>VLOOKUP(A1470,Database!A:M,13,FALSE)</f>
        <v>À venir</v>
      </c>
      <c r="W1470" s="25" t="str">
        <f>VLOOKUP($A1470,Database!$A:$Y,20,FALSE)</f>
        <v/>
      </c>
      <c r="X1470" s="25" t="str">
        <f>VLOOKUP($A1470,Database!$A:$Y,21,FALSE)</f>
        <v/>
      </c>
      <c r="Y1470" s="25" t="str">
        <f ca="1">IF(C1470&lt;NOW(),IF(AND(P1470&gt;Q1470,W1470&gt;X1470),S1470,IF(AND(P1470=Q1470,W1470=X1470),T1470,IF(AND(P1470&lt;Q1470,W1470&lt;X1470),U1470,0))),"")</f>
        <v/>
      </c>
      <c r="Z1470" s="25">
        <f>IF(AND(P1470=W1470,Q1470=X1470),1,0)</f>
        <v>1</v>
      </c>
      <c r="AA1470" s="25" t="str">
        <f>IF(Z1470=0,"",IF(ISBLANK(VLOOKUP(A1470,Database!A:AA,22,FALSE)),"",VLOOKUP(A1470,Database!A:AA,22,FALSE)))</f>
        <v>Exact</v>
      </c>
      <c r="AB1470" s="25">
        <f ca="1">IFERROR(IF(AND(Y1470&lt;&gt;"",OR(V1470="Terminé",V1470="En cours")),VLOOKUP(AA1470,Setup_ScoreExactBonus!A:D,4,FALSE),0),0)</f>
        <v>0</v>
      </c>
      <c r="AC1470" s="31" t="str">
        <f ca="1">IF(Y1470&lt;&gt;"", Y1470 + IF(Z1470=1,AB1470, 0), "")</f>
        <v/>
      </c>
      <c r="AD1470" s="31">
        <f ca="1">SUMIFS(AC$2:AC1470,D$2:D1470,D1470)*IF(R1470=0,1,2)</f>
        <v>0</v>
      </c>
    </row>
    <row r="1471" spans="1:30" x14ac:dyDescent="0.35">
      <c r="A1471" s="31">
        <f>IF(ISBLANK(B1471),"",COUNTIF(B$2:B1471,B1471))-1</f>
        <v>37</v>
      </c>
      <c r="B1471" s="31">
        <v>27</v>
      </c>
      <c r="C1471" s="10">
        <f>VLOOKUP($A1471,Database!$A:$Y,7,FALSE)</f>
        <v>46194.75</v>
      </c>
      <c r="D1471" s="31" t="str">
        <f>VLOOKUP(Pronostics!$B1471,Setup_MPP!$A:$G,3,FALSE)</f>
        <v>Joueur27</v>
      </c>
      <c r="E1471" s="31" t="str">
        <f>VLOOKUP(Pronostics!$B1471,Setup_MPP!$A:$G,2,FALSE)</f>
        <v>Joueur27</v>
      </c>
      <c r="F1471" s="31" t="str">
        <f>VLOOKUP($B1471,Setup_MPP!$A:$E,4,FALSE)</f>
        <v>#D5D5D5</v>
      </c>
      <c r="G1471" s="31" t="str">
        <f>VLOOKUP($B1471,Setup_MPP!$A:$E,5,FALSE)</f>
        <v>#727272</v>
      </c>
      <c r="H1471" s="31" t="str">
        <f>IFERROR(IF(AND(A1471&gt;=1,A1471&lt;=104),VLOOKUP($A1471,Location!$A:$J,6,FALSE),IF(A1471=0,"Avant l'ouverture",IF(OR(A1471=105,A1471=106),"Bonus"))),"")</f>
        <v>Tour 2</v>
      </c>
      <c r="I1471" s="31" t="str">
        <f>IF(LEFT(H1471,4)="Tour",VLOOKUP(A1471,Database!$A:$C,3,FALSE),"")</f>
        <v>H</v>
      </c>
      <c r="J1471" s="31" t="str">
        <f>VLOOKUP($A1471,Location!$A:$J,7,FALSE)</f>
        <v>Espagne</v>
      </c>
      <c r="K1471" s="31" t="str">
        <f>IFERROR(VLOOKUP(J1471,Setup_Team!$B:$C,2,FALSE), "TDB")</f>
        <v>ESP</v>
      </c>
      <c r="L1471" s="31" t="str">
        <f>VLOOKUP($A1471,Location!$A:$J,8,FALSE)</f>
        <v>Arabie Saoudite</v>
      </c>
      <c r="M1471" s="31" t="str">
        <f>IFERROR(VLOOKUP(L1471,Setup_Team!$B:$C,2,FALSE), "TDB")</f>
        <v>SAU</v>
      </c>
      <c r="N1471" s="31" t="str">
        <f>VLOOKUP($A1471,Location!$A:$J,9,FALSE)</f>
        <v>Atlanta</v>
      </c>
      <c r="O1471" s="31" t="str">
        <f>VLOOKUP($A1471,Location!$A:$J,10,FALSE)</f>
        <v>Mercedes-Benz Stadium</v>
      </c>
      <c r="R1471" s="31">
        <v>0</v>
      </c>
      <c r="S1471" s="25">
        <f>VLOOKUP($A1471,Database!$A:$Y,10,FALSE)</f>
        <v>31</v>
      </c>
      <c r="T1471" s="25">
        <f>VLOOKUP($A1471,Database!$A:$Y,11,FALSE)</f>
        <v>139</v>
      </c>
      <c r="U1471" s="25">
        <f>VLOOKUP($A1471,Database!$A:$Y,12,FALSE)</f>
        <v>176</v>
      </c>
      <c r="V1471" s="25" t="str">
        <f>VLOOKUP(A1471,Database!A:M,13,FALSE)</f>
        <v>À venir</v>
      </c>
      <c r="W1471" s="25" t="str">
        <f>VLOOKUP($A1471,Database!$A:$Y,20,FALSE)</f>
        <v/>
      </c>
      <c r="X1471" s="25" t="str">
        <f>VLOOKUP($A1471,Database!$A:$Y,21,FALSE)</f>
        <v/>
      </c>
      <c r="Y1471" s="25" t="str">
        <f ca="1">IF(C1471&lt;NOW(),IF(AND(P1471&gt;Q1471,W1471&gt;X1471),S1471,IF(AND(P1471=Q1471,W1471=X1471),T1471,IF(AND(P1471&lt;Q1471,W1471&lt;X1471),U1471,0))),"")</f>
        <v/>
      </c>
      <c r="Z1471" s="25">
        <f>IF(AND(P1471=W1471,Q1471=X1471),1,0)</f>
        <v>1</v>
      </c>
      <c r="AA1471" s="25" t="str">
        <f>IF(Z1471=0,"",IF(ISBLANK(VLOOKUP(A1471,Database!A:AA,22,FALSE)),"",VLOOKUP(A1471,Database!A:AA,22,FALSE)))</f>
        <v>Exact</v>
      </c>
      <c r="AB1471" s="25">
        <f ca="1">IFERROR(IF(AND(Y1471&lt;&gt;"",OR(V1471="Terminé",V1471="En cours")),VLOOKUP(AA1471,Setup_ScoreExactBonus!A:D,4,FALSE),0),0)</f>
        <v>0</v>
      </c>
      <c r="AC1471" s="31" t="str">
        <f ca="1">IF(Y1471&lt;&gt;"", Y1471 + IF(Z1471=1,AB1471, 0), "")</f>
        <v/>
      </c>
      <c r="AD1471" s="31">
        <f ca="1">SUMIFS(AC$2:AC1471,D$2:D1471,D1471)*IF(R1471=0,1,2)</f>
        <v>0</v>
      </c>
    </row>
    <row r="1472" spans="1:30" x14ac:dyDescent="0.35">
      <c r="A1472" s="31">
        <f>IF(ISBLANK(B1472),"",COUNTIF(B$2:B1472,B1472))-1</f>
        <v>37</v>
      </c>
      <c r="B1472" s="31">
        <v>28</v>
      </c>
      <c r="C1472" s="10">
        <f>VLOOKUP($A1472,Database!$A:$Y,7,FALSE)</f>
        <v>46194.75</v>
      </c>
      <c r="D1472" s="31" t="str">
        <f>VLOOKUP(Pronostics!$B1472,Setup_MPP!$A:$G,3,FALSE)</f>
        <v>Joueur28</v>
      </c>
      <c r="E1472" s="31" t="str">
        <f>VLOOKUP(Pronostics!$B1472,Setup_MPP!$A:$G,2,FALSE)</f>
        <v>Joueur28</v>
      </c>
      <c r="F1472" s="31" t="str">
        <f>VLOOKUP($B1472,Setup_MPP!$A:$E,4,FALSE)</f>
        <v>#D5D5D5</v>
      </c>
      <c r="G1472" s="31" t="str">
        <f>VLOOKUP($B1472,Setup_MPP!$A:$E,5,FALSE)</f>
        <v>#727272</v>
      </c>
      <c r="H1472" s="31" t="str">
        <f>IFERROR(IF(AND(A1472&gt;=1,A1472&lt;=104),VLOOKUP($A1472,Location!$A:$J,6,FALSE),IF(A1472=0,"Avant l'ouverture",IF(OR(A1472=105,A1472=106),"Bonus"))),"")</f>
        <v>Tour 2</v>
      </c>
      <c r="I1472" s="31" t="str">
        <f>IF(LEFT(H1472,4)="Tour",VLOOKUP(A1472,Database!$A:$C,3,FALSE),"")</f>
        <v>H</v>
      </c>
      <c r="J1472" s="31" t="str">
        <f>VLOOKUP($A1472,Location!$A:$J,7,FALSE)</f>
        <v>Espagne</v>
      </c>
      <c r="K1472" s="31" t="str">
        <f>IFERROR(VLOOKUP(J1472,Setup_Team!$B:$C,2,FALSE), "TDB")</f>
        <v>ESP</v>
      </c>
      <c r="L1472" s="31" t="str">
        <f>VLOOKUP($A1472,Location!$A:$J,8,FALSE)</f>
        <v>Arabie Saoudite</v>
      </c>
      <c r="M1472" s="31" t="str">
        <f>IFERROR(VLOOKUP(L1472,Setup_Team!$B:$C,2,FALSE), "TDB")</f>
        <v>SAU</v>
      </c>
      <c r="N1472" s="31" t="str">
        <f>VLOOKUP($A1472,Location!$A:$J,9,FALSE)</f>
        <v>Atlanta</v>
      </c>
      <c r="O1472" s="31" t="str">
        <f>VLOOKUP($A1472,Location!$A:$J,10,FALSE)</f>
        <v>Mercedes-Benz Stadium</v>
      </c>
      <c r="R1472" s="31">
        <v>0</v>
      </c>
      <c r="S1472" s="25">
        <f>VLOOKUP($A1472,Database!$A:$Y,10,FALSE)</f>
        <v>31</v>
      </c>
      <c r="T1472" s="25">
        <f>VLOOKUP($A1472,Database!$A:$Y,11,FALSE)</f>
        <v>139</v>
      </c>
      <c r="U1472" s="25">
        <f>VLOOKUP($A1472,Database!$A:$Y,12,FALSE)</f>
        <v>176</v>
      </c>
      <c r="V1472" s="25" t="str">
        <f>VLOOKUP(A1472,Database!A:M,13,FALSE)</f>
        <v>À venir</v>
      </c>
      <c r="W1472" s="25" t="str">
        <f>VLOOKUP($A1472,Database!$A:$Y,20,FALSE)</f>
        <v/>
      </c>
      <c r="X1472" s="25" t="str">
        <f>VLOOKUP($A1472,Database!$A:$Y,21,FALSE)</f>
        <v/>
      </c>
      <c r="Y1472" s="25" t="str">
        <f ca="1">IF(C1472&lt;NOW(),IF(AND(P1472&gt;Q1472,W1472&gt;X1472),S1472,IF(AND(P1472=Q1472,W1472=X1472),T1472,IF(AND(P1472&lt;Q1472,W1472&lt;X1472),U1472,0))),"")</f>
        <v/>
      </c>
      <c r="Z1472" s="25">
        <f>IF(AND(P1472=W1472,Q1472=X1472),1,0)</f>
        <v>1</v>
      </c>
      <c r="AA1472" s="25" t="str">
        <f>IF(Z1472=0,"",IF(ISBLANK(VLOOKUP(A1472,Database!A:AA,22,FALSE)),"",VLOOKUP(A1472,Database!A:AA,22,FALSE)))</f>
        <v>Exact</v>
      </c>
      <c r="AB1472" s="25">
        <f ca="1">IFERROR(IF(AND(Y1472&lt;&gt;"",OR(V1472="Terminé",V1472="En cours")),VLOOKUP(AA1472,Setup_ScoreExactBonus!A:D,4,FALSE),0),0)</f>
        <v>0</v>
      </c>
      <c r="AC1472" s="31" t="str">
        <f ca="1">IF(Y1472&lt;&gt;"", Y1472 + IF(Z1472=1,AB1472, 0), "")</f>
        <v/>
      </c>
      <c r="AD1472" s="31">
        <f ca="1">SUMIFS(AC$2:AC1472,D$2:D1472,D1472)*IF(R1472=0,1,2)</f>
        <v>0</v>
      </c>
    </row>
    <row r="1473" spans="1:30" x14ac:dyDescent="0.35">
      <c r="A1473" s="31">
        <f>IF(ISBLANK(B1473),"",COUNTIF(B$2:B1473,B1473))-1</f>
        <v>37</v>
      </c>
      <c r="B1473" s="31">
        <v>29</v>
      </c>
      <c r="C1473" s="10">
        <f>VLOOKUP($A1473,Database!$A:$Y,7,FALSE)</f>
        <v>46194.75</v>
      </c>
      <c r="D1473" s="31" t="str">
        <f>VLOOKUP(Pronostics!$B1473,Setup_MPP!$A:$G,3,FALSE)</f>
        <v>Joueur29</v>
      </c>
      <c r="E1473" s="31" t="str">
        <f>VLOOKUP(Pronostics!$B1473,Setup_MPP!$A:$G,2,FALSE)</f>
        <v>Joueur29</v>
      </c>
      <c r="F1473" s="31" t="str">
        <f>VLOOKUP($B1473,Setup_MPP!$A:$E,4,FALSE)</f>
        <v>#D5D5D5</v>
      </c>
      <c r="G1473" s="31" t="str">
        <f>VLOOKUP($B1473,Setup_MPP!$A:$E,5,FALSE)</f>
        <v>#727272</v>
      </c>
      <c r="H1473" s="31" t="str">
        <f>IFERROR(IF(AND(A1473&gt;=1,A1473&lt;=104),VLOOKUP($A1473,Location!$A:$J,6,FALSE),IF(A1473=0,"Avant l'ouverture",IF(OR(A1473=105,A1473=106),"Bonus"))),"")</f>
        <v>Tour 2</v>
      </c>
      <c r="I1473" s="31" t="str">
        <f>IF(LEFT(H1473,4)="Tour",VLOOKUP(A1473,Database!$A:$C,3,FALSE),"")</f>
        <v>H</v>
      </c>
      <c r="J1473" s="31" t="str">
        <f>VLOOKUP($A1473,Location!$A:$J,7,FALSE)</f>
        <v>Espagne</v>
      </c>
      <c r="K1473" s="31" t="str">
        <f>IFERROR(VLOOKUP(J1473,Setup_Team!$B:$C,2,FALSE), "TDB")</f>
        <v>ESP</v>
      </c>
      <c r="L1473" s="31" t="str">
        <f>VLOOKUP($A1473,Location!$A:$J,8,FALSE)</f>
        <v>Arabie Saoudite</v>
      </c>
      <c r="M1473" s="31" t="str">
        <f>IFERROR(VLOOKUP(L1473,Setup_Team!$B:$C,2,FALSE), "TDB")</f>
        <v>SAU</v>
      </c>
      <c r="N1473" s="31" t="str">
        <f>VLOOKUP($A1473,Location!$A:$J,9,FALSE)</f>
        <v>Atlanta</v>
      </c>
      <c r="O1473" s="31" t="str">
        <f>VLOOKUP($A1473,Location!$A:$J,10,FALSE)</f>
        <v>Mercedes-Benz Stadium</v>
      </c>
      <c r="R1473" s="31">
        <v>0</v>
      </c>
      <c r="S1473" s="25">
        <f>VLOOKUP($A1473,Database!$A:$Y,10,FALSE)</f>
        <v>31</v>
      </c>
      <c r="T1473" s="25">
        <f>VLOOKUP($A1473,Database!$A:$Y,11,FALSE)</f>
        <v>139</v>
      </c>
      <c r="U1473" s="25">
        <f>VLOOKUP($A1473,Database!$A:$Y,12,FALSE)</f>
        <v>176</v>
      </c>
      <c r="V1473" s="25" t="str">
        <f>VLOOKUP(A1473,Database!A:M,13,FALSE)</f>
        <v>À venir</v>
      </c>
      <c r="W1473" s="25" t="str">
        <f>VLOOKUP($A1473,Database!$A:$Y,20,FALSE)</f>
        <v/>
      </c>
      <c r="X1473" s="25" t="str">
        <f>VLOOKUP($A1473,Database!$A:$Y,21,FALSE)</f>
        <v/>
      </c>
      <c r="Y1473" s="25" t="str">
        <f ca="1">IF(C1473&lt;NOW(),IF(AND(P1473&gt;Q1473,W1473&gt;X1473),S1473,IF(AND(P1473=Q1473,W1473=X1473),T1473,IF(AND(P1473&lt;Q1473,W1473&lt;X1473),U1473,0))),"")</f>
        <v/>
      </c>
      <c r="Z1473" s="25">
        <f>IF(AND(P1473=W1473,Q1473=X1473),1,0)</f>
        <v>1</v>
      </c>
      <c r="AA1473" s="25" t="str">
        <f>IF(Z1473=0,"",IF(ISBLANK(VLOOKUP(A1473,Database!A:AA,22,FALSE)),"",VLOOKUP(A1473,Database!A:AA,22,FALSE)))</f>
        <v>Exact</v>
      </c>
      <c r="AB1473" s="25">
        <f ca="1">IFERROR(IF(AND(Y1473&lt;&gt;"",OR(V1473="Terminé",V1473="En cours")),VLOOKUP(AA1473,Setup_ScoreExactBonus!A:D,4,FALSE),0),0)</f>
        <v>0</v>
      </c>
      <c r="AC1473" s="31" t="str">
        <f ca="1">IF(Y1473&lt;&gt;"", Y1473 + IF(Z1473=1,AB1473, 0), "")</f>
        <v/>
      </c>
      <c r="AD1473" s="31">
        <f ca="1">SUMIFS(AC$2:AC1473,D$2:D1473,D1473)*IF(R1473=0,1,2)</f>
        <v>0</v>
      </c>
    </row>
    <row r="1474" spans="1:30" x14ac:dyDescent="0.35">
      <c r="A1474" s="31">
        <f>IF(ISBLANK(B1474),"",COUNTIF(B$2:B1474,B1474))-1</f>
        <v>37</v>
      </c>
      <c r="B1474" s="31">
        <v>30</v>
      </c>
      <c r="C1474" s="10">
        <f>VLOOKUP($A1474,Database!$A:$Y,7,FALSE)</f>
        <v>46194.75</v>
      </c>
      <c r="D1474" s="31" t="str">
        <f>VLOOKUP(Pronostics!$B1474,Setup_MPP!$A:$G,3,FALSE)</f>
        <v>Joueur30</v>
      </c>
      <c r="E1474" s="31" t="str">
        <f>VLOOKUP(Pronostics!$B1474,Setup_MPP!$A:$G,2,FALSE)</f>
        <v>Joueur30</v>
      </c>
      <c r="F1474" s="31" t="str">
        <f>VLOOKUP($B1474,Setup_MPP!$A:$E,4,FALSE)</f>
        <v>#D5D5D5</v>
      </c>
      <c r="G1474" s="31" t="str">
        <f>VLOOKUP($B1474,Setup_MPP!$A:$E,5,FALSE)</f>
        <v>#727272</v>
      </c>
      <c r="H1474" s="31" t="str">
        <f>IFERROR(IF(AND(A1474&gt;=1,A1474&lt;=104),VLOOKUP($A1474,Location!$A:$J,6,FALSE),IF(A1474=0,"Avant l'ouverture",IF(OR(A1474=105,A1474=106),"Bonus"))),"")</f>
        <v>Tour 2</v>
      </c>
      <c r="I1474" s="31" t="str">
        <f>IF(LEFT(H1474,4)="Tour",VLOOKUP(A1474,Database!$A:$C,3,FALSE),"")</f>
        <v>H</v>
      </c>
      <c r="J1474" s="31" t="str">
        <f>VLOOKUP($A1474,Location!$A:$J,7,FALSE)</f>
        <v>Espagne</v>
      </c>
      <c r="K1474" s="31" t="str">
        <f>IFERROR(VLOOKUP(J1474,Setup_Team!$B:$C,2,FALSE), "TDB")</f>
        <v>ESP</v>
      </c>
      <c r="L1474" s="31" t="str">
        <f>VLOOKUP($A1474,Location!$A:$J,8,FALSE)</f>
        <v>Arabie Saoudite</v>
      </c>
      <c r="M1474" s="31" t="str">
        <f>IFERROR(VLOOKUP(L1474,Setup_Team!$B:$C,2,FALSE), "TDB")</f>
        <v>SAU</v>
      </c>
      <c r="N1474" s="31" t="str">
        <f>VLOOKUP($A1474,Location!$A:$J,9,FALSE)</f>
        <v>Atlanta</v>
      </c>
      <c r="O1474" s="31" t="str">
        <f>VLOOKUP($A1474,Location!$A:$J,10,FALSE)</f>
        <v>Mercedes-Benz Stadium</v>
      </c>
      <c r="R1474" s="31">
        <v>0</v>
      </c>
      <c r="S1474" s="25">
        <f>VLOOKUP($A1474,Database!$A:$Y,10,FALSE)</f>
        <v>31</v>
      </c>
      <c r="T1474" s="25">
        <f>VLOOKUP($A1474,Database!$A:$Y,11,FALSE)</f>
        <v>139</v>
      </c>
      <c r="U1474" s="25">
        <f>VLOOKUP($A1474,Database!$A:$Y,12,FALSE)</f>
        <v>176</v>
      </c>
      <c r="V1474" s="25" t="str">
        <f>VLOOKUP(A1474,Database!A:M,13,FALSE)</f>
        <v>À venir</v>
      </c>
      <c r="W1474" s="25" t="str">
        <f>VLOOKUP($A1474,Database!$A:$Y,20,FALSE)</f>
        <v/>
      </c>
      <c r="X1474" s="25" t="str">
        <f>VLOOKUP($A1474,Database!$A:$Y,21,FALSE)</f>
        <v/>
      </c>
      <c r="Y1474" s="25" t="str">
        <f ca="1">IF(C1474&lt;NOW(),IF(AND(P1474&gt;Q1474,W1474&gt;X1474),S1474,IF(AND(P1474=Q1474,W1474=X1474),T1474,IF(AND(P1474&lt;Q1474,W1474&lt;X1474),U1474,0))),"")</f>
        <v/>
      </c>
      <c r="Z1474" s="25">
        <f>IF(AND(P1474=W1474,Q1474=X1474),1,0)</f>
        <v>1</v>
      </c>
      <c r="AA1474" s="25" t="str">
        <f>IF(Z1474=0,"",IF(ISBLANK(VLOOKUP(A1474,Database!A:AA,22,FALSE)),"",VLOOKUP(A1474,Database!A:AA,22,FALSE)))</f>
        <v>Exact</v>
      </c>
      <c r="AB1474" s="25">
        <f ca="1">IFERROR(IF(AND(Y1474&lt;&gt;"",OR(V1474="Terminé",V1474="En cours")),VLOOKUP(AA1474,Setup_ScoreExactBonus!A:D,4,FALSE),0),0)</f>
        <v>0</v>
      </c>
      <c r="AC1474" s="31" t="str">
        <f ca="1">IF(Y1474&lt;&gt;"", Y1474 + IF(Z1474=1,AB1474, 0), "")</f>
        <v/>
      </c>
      <c r="AD1474" s="31">
        <f ca="1">SUMIFS(AC$2:AC1474,D$2:D1474,D1474)*IF(R1474=0,1,2)</f>
        <v>0</v>
      </c>
    </row>
    <row r="1475" spans="1:30" x14ac:dyDescent="0.35">
      <c r="A1475" s="31">
        <f>IF(ISBLANK(B1475),"",COUNTIF(B$2:B1475,B1475))-1</f>
        <v>37</v>
      </c>
      <c r="B1475" s="31">
        <v>31</v>
      </c>
      <c r="C1475" s="10">
        <f>VLOOKUP($A1475,Database!$A:$Y,7,FALSE)</f>
        <v>46194.75</v>
      </c>
      <c r="D1475" s="31" t="str">
        <f>VLOOKUP(Pronostics!$B1475,Setup_MPP!$A:$G,3,FALSE)</f>
        <v>Joueur31</v>
      </c>
      <c r="E1475" s="31" t="str">
        <f>VLOOKUP(Pronostics!$B1475,Setup_MPP!$A:$G,2,FALSE)</f>
        <v>Joueur31</v>
      </c>
      <c r="F1475" s="31" t="str">
        <f>VLOOKUP($B1475,Setup_MPP!$A:$E,4,FALSE)</f>
        <v>#D5D5D5</v>
      </c>
      <c r="G1475" s="31" t="str">
        <f>VLOOKUP($B1475,Setup_MPP!$A:$E,5,FALSE)</f>
        <v>#727272</v>
      </c>
      <c r="H1475" s="31" t="str">
        <f>IFERROR(IF(AND(A1475&gt;=1,A1475&lt;=104),VLOOKUP($A1475,Location!$A:$J,6,FALSE),IF(A1475=0,"Avant l'ouverture",IF(OR(A1475=105,A1475=106),"Bonus"))),"")</f>
        <v>Tour 2</v>
      </c>
      <c r="I1475" s="31" t="str">
        <f>IF(LEFT(H1475,4)="Tour",VLOOKUP(A1475,Database!$A:$C,3,FALSE),"")</f>
        <v>H</v>
      </c>
      <c r="J1475" s="31" t="str">
        <f>VLOOKUP($A1475,Location!$A:$J,7,FALSE)</f>
        <v>Espagne</v>
      </c>
      <c r="K1475" s="31" t="str">
        <f>IFERROR(VLOOKUP(J1475,Setup_Team!$B:$C,2,FALSE), "TDB")</f>
        <v>ESP</v>
      </c>
      <c r="L1475" s="31" t="str">
        <f>VLOOKUP($A1475,Location!$A:$J,8,FALSE)</f>
        <v>Arabie Saoudite</v>
      </c>
      <c r="M1475" s="31" t="str">
        <f>IFERROR(VLOOKUP(L1475,Setup_Team!$B:$C,2,FALSE), "TDB")</f>
        <v>SAU</v>
      </c>
      <c r="N1475" s="31" t="str">
        <f>VLOOKUP($A1475,Location!$A:$J,9,FALSE)</f>
        <v>Atlanta</v>
      </c>
      <c r="O1475" s="31" t="str">
        <f>VLOOKUP($A1475,Location!$A:$J,10,FALSE)</f>
        <v>Mercedes-Benz Stadium</v>
      </c>
      <c r="R1475" s="31">
        <v>0</v>
      </c>
      <c r="S1475" s="25">
        <f>VLOOKUP($A1475,Database!$A:$Y,10,FALSE)</f>
        <v>31</v>
      </c>
      <c r="T1475" s="25">
        <f>VLOOKUP($A1475,Database!$A:$Y,11,FALSE)</f>
        <v>139</v>
      </c>
      <c r="U1475" s="25">
        <f>VLOOKUP($A1475,Database!$A:$Y,12,FALSE)</f>
        <v>176</v>
      </c>
      <c r="V1475" s="25" t="str">
        <f>VLOOKUP(A1475,Database!A:M,13,FALSE)</f>
        <v>À venir</v>
      </c>
      <c r="W1475" s="25" t="str">
        <f>VLOOKUP($A1475,Database!$A:$Y,20,FALSE)</f>
        <v/>
      </c>
      <c r="X1475" s="25" t="str">
        <f>VLOOKUP($A1475,Database!$A:$Y,21,FALSE)</f>
        <v/>
      </c>
      <c r="Y1475" s="25" t="str">
        <f ca="1">IF(C1475&lt;NOW(),IF(AND(P1475&gt;Q1475,W1475&gt;X1475),S1475,IF(AND(P1475=Q1475,W1475=X1475),T1475,IF(AND(P1475&lt;Q1475,W1475&lt;X1475),U1475,0))),"")</f>
        <v/>
      </c>
      <c r="Z1475" s="25">
        <f>IF(AND(P1475=W1475,Q1475=X1475),1,0)</f>
        <v>1</v>
      </c>
      <c r="AA1475" s="25" t="str">
        <f>IF(Z1475=0,"",IF(ISBLANK(VLOOKUP(A1475,Database!A:AA,22,FALSE)),"",VLOOKUP(A1475,Database!A:AA,22,FALSE)))</f>
        <v>Exact</v>
      </c>
      <c r="AB1475" s="25">
        <f ca="1">IFERROR(IF(AND(Y1475&lt;&gt;"",OR(V1475="Terminé",V1475="En cours")),VLOOKUP(AA1475,Setup_ScoreExactBonus!A:D,4,FALSE),0),0)</f>
        <v>0</v>
      </c>
      <c r="AC1475" s="31" t="str">
        <f ca="1">IF(Y1475&lt;&gt;"", Y1475 + IF(Z1475=1,AB1475, 0), "")</f>
        <v/>
      </c>
      <c r="AD1475" s="31">
        <f ca="1">SUMIFS(AC$2:AC1475,D$2:D1475,D1475)*IF(R1475=0,1,2)</f>
        <v>0</v>
      </c>
    </row>
    <row r="1476" spans="1:30" x14ac:dyDescent="0.35">
      <c r="A1476" s="31">
        <f>IF(ISBLANK(B1476),"",COUNTIF(B$2:B1476,B1476))-1</f>
        <v>37</v>
      </c>
      <c r="B1476" s="31">
        <v>32</v>
      </c>
      <c r="C1476" s="10">
        <f>VLOOKUP($A1476,Database!$A:$Y,7,FALSE)</f>
        <v>46194.75</v>
      </c>
      <c r="D1476" s="31" t="str">
        <f>VLOOKUP(Pronostics!$B1476,Setup_MPP!$A:$G,3,FALSE)</f>
        <v>Joueur32</v>
      </c>
      <c r="E1476" s="31" t="str">
        <f>VLOOKUP(Pronostics!$B1476,Setup_MPP!$A:$G,2,FALSE)</f>
        <v>Joueur32</v>
      </c>
      <c r="F1476" s="31" t="str">
        <f>VLOOKUP($B1476,Setup_MPP!$A:$E,4,FALSE)</f>
        <v>#D5D5D5</v>
      </c>
      <c r="G1476" s="31" t="str">
        <f>VLOOKUP($B1476,Setup_MPP!$A:$E,5,FALSE)</f>
        <v>#727272</v>
      </c>
      <c r="H1476" s="31" t="str">
        <f>IFERROR(IF(AND(A1476&gt;=1,A1476&lt;=104),VLOOKUP($A1476,Location!$A:$J,6,FALSE),IF(A1476=0,"Avant l'ouverture",IF(OR(A1476=105,A1476=106),"Bonus"))),"")</f>
        <v>Tour 2</v>
      </c>
      <c r="I1476" s="31" t="str">
        <f>IF(LEFT(H1476,4)="Tour",VLOOKUP(A1476,Database!$A:$C,3,FALSE),"")</f>
        <v>H</v>
      </c>
      <c r="J1476" s="31" t="str">
        <f>VLOOKUP($A1476,Location!$A:$J,7,FALSE)</f>
        <v>Espagne</v>
      </c>
      <c r="K1476" s="31" t="str">
        <f>IFERROR(VLOOKUP(J1476,Setup_Team!$B:$C,2,FALSE), "TDB")</f>
        <v>ESP</v>
      </c>
      <c r="L1476" s="31" t="str">
        <f>VLOOKUP($A1476,Location!$A:$J,8,FALSE)</f>
        <v>Arabie Saoudite</v>
      </c>
      <c r="M1476" s="31" t="str">
        <f>IFERROR(VLOOKUP(L1476,Setup_Team!$B:$C,2,FALSE), "TDB")</f>
        <v>SAU</v>
      </c>
      <c r="N1476" s="31" t="str">
        <f>VLOOKUP($A1476,Location!$A:$J,9,FALSE)</f>
        <v>Atlanta</v>
      </c>
      <c r="O1476" s="31" t="str">
        <f>VLOOKUP($A1476,Location!$A:$J,10,FALSE)</f>
        <v>Mercedes-Benz Stadium</v>
      </c>
      <c r="R1476" s="31">
        <v>0</v>
      </c>
      <c r="S1476" s="25">
        <f>VLOOKUP($A1476,Database!$A:$Y,10,FALSE)</f>
        <v>31</v>
      </c>
      <c r="T1476" s="25">
        <f>VLOOKUP($A1476,Database!$A:$Y,11,FALSE)</f>
        <v>139</v>
      </c>
      <c r="U1476" s="25">
        <f>VLOOKUP($A1476,Database!$A:$Y,12,FALSE)</f>
        <v>176</v>
      </c>
      <c r="V1476" s="25" t="str">
        <f>VLOOKUP(A1476,Database!A:M,13,FALSE)</f>
        <v>À venir</v>
      </c>
      <c r="W1476" s="25" t="str">
        <f>VLOOKUP($A1476,Database!$A:$Y,20,FALSE)</f>
        <v/>
      </c>
      <c r="X1476" s="25" t="str">
        <f>VLOOKUP($A1476,Database!$A:$Y,21,FALSE)</f>
        <v/>
      </c>
      <c r="Y1476" s="25" t="str">
        <f ca="1">IF(C1476&lt;NOW(),IF(AND(P1476&gt;Q1476,W1476&gt;X1476),S1476,IF(AND(P1476=Q1476,W1476=X1476),T1476,IF(AND(P1476&lt;Q1476,W1476&lt;X1476),U1476,0))),"")</f>
        <v/>
      </c>
      <c r="Z1476" s="25">
        <f>IF(AND(P1476=W1476,Q1476=X1476),1,0)</f>
        <v>1</v>
      </c>
      <c r="AA1476" s="25" t="str">
        <f>IF(Z1476=0,"",IF(ISBLANK(VLOOKUP(A1476,Database!A:AA,22,FALSE)),"",VLOOKUP(A1476,Database!A:AA,22,FALSE)))</f>
        <v>Exact</v>
      </c>
      <c r="AB1476" s="25">
        <f ca="1">IFERROR(IF(AND(Y1476&lt;&gt;"",OR(V1476="Terminé",V1476="En cours")),VLOOKUP(AA1476,Setup_ScoreExactBonus!A:D,4,FALSE),0),0)</f>
        <v>0</v>
      </c>
      <c r="AC1476" s="31" t="str">
        <f ca="1">IF(Y1476&lt;&gt;"", Y1476 + IF(Z1476=1,AB1476, 0), "")</f>
        <v/>
      </c>
      <c r="AD1476" s="31">
        <f ca="1">SUMIFS(AC$2:AC1476,D$2:D1476,D1476)*IF(R1476=0,1,2)</f>
        <v>0</v>
      </c>
    </row>
    <row r="1477" spans="1:30" x14ac:dyDescent="0.35">
      <c r="A1477" s="31">
        <f>IF(ISBLANK(B1477),"",COUNTIF(B$2:B1477,B1477))-1</f>
        <v>37</v>
      </c>
      <c r="B1477" s="31">
        <v>33</v>
      </c>
      <c r="C1477" s="10">
        <f>VLOOKUP($A1477,Database!$A:$Y,7,FALSE)</f>
        <v>46194.75</v>
      </c>
      <c r="D1477" s="31" t="str">
        <f>VLOOKUP(Pronostics!$B1477,Setup_MPP!$A:$G,3,FALSE)</f>
        <v>Joueur33</v>
      </c>
      <c r="E1477" s="31" t="str">
        <f>VLOOKUP(Pronostics!$B1477,Setup_MPP!$A:$G,2,FALSE)</f>
        <v>Joueur33</v>
      </c>
      <c r="F1477" s="31" t="str">
        <f>VLOOKUP($B1477,Setup_MPP!$A:$E,4,FALSE)</f>
        <v>#D5D5D5</v>
      </c>
      <c r="G1477" s="31" t="str">
        <f>VLOOKUP($B1477,Setup_MPP!$A:$E,5,FALSE)</f>
        <v>#727272</v>
      </c>
      <c r="H1477" s="31" t="str">
        <f>IFERROR(IF(AND(A1477&gt;=1,A1477&lt;=104),VLOOKUP($A1477,Location!$A:$J,6,FALSE),IF(A1477=0,"Avant l'ouverture",IF(OR(A1477=105,A1477=106),"Bonus"))),"")</f>
        <v>Tour 2</v>
      </c>
      <c r="I1477" s="31" t="str">
        <f>IF(LEFT(H1477,4)="Tour",VLOOKUP(A1477,Database!$A:$C,3,FALSE),"")</f>
        <v>H</v>
      </c>
      <c r="J1477" s="31" t="str">
        <f>VLOOKUP($A1477,Location!$A:$J,7,FALSE)</f>
        <v>Espagne</v>
      </c>
      <c r="K1477" s="31" t="str">
        <f>IFERROR(VLOOKUP(J1477,Setup_Team!$B:$C,2,FALSE), "TDB")</f>
        <v>ESP</v>
      </c>
      <c r="L1477" s="31" t="str">
        <f>VLOOKUP($A1477,Location!$A:$J,8,FALSE)</f>
        <v>Arabie Saoudite</v>
      </c>
      <c r="M1477" s="31" t="str">
        <f>IFERROR(VLOOKUP(L1477,Setup_Team!$B:$C,2,FALSE), "TDB")</f>
        <v>SAU</v>
      </c>
      <c r="N1477" s="31" t="str">
        <f>VLOOKUP($A1477,Location!$A:$J,9,FALSE)</f>
        <v>Atlanta</v>
      </c>
      <c r="O1477" s="31" t="str">
        <f>VLOOKUP($A1477,Location!$A:$J,10,FALSE)</f>
        <v>Mercedes-Benz Stadium</v>
      </c>
      <c r="R1477" s="31">
        <v>0</v>
      </c>
      <c r="S1477" s="25">
        <f>VLOOKUP($A1477,Database!$A:$Y,10,FALSE)</f>
        <v>31</v>
      </c>
      <c r="T1477" s="25">
        <f>VLOOKUP($A1477,Database!$A:$Y,11,FALSE)</f>
        <v>139</v>
      </c>
      <c r="U1477" s="25">
        <f>VLOOKUP($A1477,Database!$A:$Y,12,FALSE)</f>
        <v>176</v>
      </c>
      <c r="V1477" s="25" t="str">
        <f>VLOOKUP(A1477,Database!A:M,13,FALSE)</f>
        <v>À venir</v>
      </c>
      <c r="W1477" s="25" t="str">
        <f>VLOOKUP($A1477,Database!$A:$Y,20,FALSE)</f>
        <v/>
      </c>
      <c r="X1477" s="25" t="str">
        <f>VLOOKUP($A1477,Database!$A:$Y,21,FALSE)</f>
        <v/>
      </c>
      <c r="Y1477" s="25" t="str">
        <f ca="1">IF(C1477&lt;NOW(),IF(AND(P1477&gt;Q1477,W1477&gt;X1477),S1477,IF(AND(P1477=Q1477,W1477=X1477),T1477,IF(AND(P1477&lt;Q1477,W1477&lt;X1477),U1477,0))),"")</f>
        <v/>
      </c>
      <c r="Z1477" s="25">
        <f>IF(AND(P1477=W1477,Q1477=X1477),1,0)</f>
        <v>1</v>
      </c>
      <c r="AA1477" s="25" t="str">
        <f>IF(Z1477=0,"",IF(ISBLANK(VLOOKUP(A1477,Database!A:AA,22,FALSE)),"",VLOOKUP(A1477,Database!A:AA,22,FALSE)))</f>
        <v>Exact</v>
      </c>
      <c r="AB1477" s="25">
        <f ca="1">IFERROR(IF(AND(Y1477&lt;&gt;"",OR(V1477="Terminé",V1477="En cours")),VLOOKUP(AA1477,Setup_ScoreExactBonus!A:D,4,FALSE),0),0)</f>
        <v>0</v>
      </c>
      <c r="AC1477" s="31" t="str">
        <f ca="1">IF(Y1477&lt;&gt;"", Y1477 + IF(Z1477=1,AB1477, 0), "")</f>
        <v/>
      </c>
      <c r="AD1477" s="31">
        <f ca="1">SUMIFS(AC$2:AC1477,D$2:D1477,D1477)*IF(R1477=0,1,2)</f>
        <v>0</v>
      </c>
    </row>
    <row r="1478" spans="1:30" x14ac:dyDescent="0.35">
      <c r="A1478" s="31">
        <f>IF(ISBLANK(B1478),"",COUNTIF(B$2:B1478,B1478))-1</f>
        <v>37</v>
      </c>
      <c r="B1478" s="31">
        <v>34</v>
      </c>
      <c r="C1478" s="10">
        <f>VLOOKUP($A1478,Database!$A:$Y,7,FALSE)</f>
        <v>46194.75</v>
      </c>
      <c r="D1478" s="31" t="str">
        <f>VLOOKUP(Pronostics!$B1478,Setup_MPP!$A:$G,3,FALSE)</f>
        <v>Joueur34</v>
      </c>
      <c r="E1478" s="31" t="str">
        <f>VLOOKUP(Pronostics!$B1478,Setup_MPP!$A:$G,2,FALSE)</f>
        <v>Joueur34</v>
      </c>
      <c r="F1478" s="31" t="str">
        <f>VLOOKUP($B1478,Setup_MPP!$A:$E,4,FALSE)</f>
        <v>#D5D5D5</v>
      </c>
      <c r="G1478" s="31" t="str">
        <f>VLOOKUP($B1478,Setup_MPP!$A:$E,5,FALSE)</f>
        <v>#727272</v>
      </c>
      <c r="H1478" s="31" t="str">
        <f>IFERROR(IF(AND(A1478&gt;=1,A1478&lt;=104),VLOOKUP($A1478,Location!$A:$J,6,FALSE),IF(A1478=0,"Avant l'ouverture",IF(OR(A1478=105,A1478=106),"Bonus"))),"")</f>
        <v>Tour 2</v>
      </c>
      <c r="I1478" s="31" t="str">
        <f>IF(LEFT(H1478,4)="Tour",VLOOKUP(A1478,Database!$A:$C,3,FALSE),"")</f>
        <v>H</v>
      </c>
      <c r="J1478" s="31" t="str">
        <f>VLOOKUP($A1478,Location!$A:$J,7,FALSE)</f>
        <v>Espagne</v>
      </c>
      <c r="K1478" s="31" t="str">
        <f>IFERROR(VLOOKUP(J1478,Setup_Team!$B:$C,2,FALSE), "TDB")</f>
        <v>ESP</v>
      </c>
      <c r="L1478" s="31" t="str">
        <f>VLOOKUP($A1478,Location!$A:$J,8,FALSE)</f>
        <v>Arabie Saoudite</v>
      </c>
      <c r="M1478" s="31" t="str">
        <f>IFERROR(VLOOKUP(L1478,Setup_Team!$B:$C,2,FALSE), "TDB")</f>
        <v>SAU</v>
      </c>
      <c r="N1478" s="31" t="str">
        <f>VLOOKUP($A1478,Location!$A:$J,9,FALSE)</f>
        <v>Atlanta</v>
      </c>
      <c r="O1478" s="31" t="str">
        <f>VLOOKUP($A1478,Location!$A:$J,10,FALSE)</f>
        <v>Mercedes-Benz Stadium</v>
      </c>
      <c r="R1478" s="31">
        <v>0</v>
      </c>
      <c r="S1478" s="25">
        <f>VLOOKUP($A1478,Database!$A:$Y,10,FALSE)</f>
        <v>31</v>
      </c>
      <c r="T1478" s="25">
        <f>VLOOKUP($A1478,Database!$A:$Y,11,FALSE)</f>
        <v>139</v>
      </c>
      <c r="U1478" s="25">
        <f>VLOOKUP($A1478,Database!$A:$Y,12,FALSE)</f>
        <v>176</v>
      </c>
      <c r="V1478" s="25" t="str">
        <f>VLOOKUP(A1478,Database!A:M,13,FALSE)</f>
        <v>À venir</v>
      </c>
      <c r="W1478" s="25" t="str">
        <f>VLOOKUP($A1478,Database!$A:$Y,20,FALSE)</f>
        <v/>
      </c>
      <c r="X1478" s="25" t="str">
        <f>VLOOKUP($A1478,Database!$A:$Y,21,FALSE)</f>
        <v/>
      </c>
      <c r="Y1478" s="25" t="str">
        <f ca="1">IF(C1478&lt;NOW(),IF(AND(P1478&gt;Q1478,W1478&gt;X1478),S1478,IF(AND(P1478=Q1478,W1478=X1478),T1478,IF(AND(P1478&lt;Q1478,W1478&lt;X1478),U1478,0))),"")</f>
        <v/>
      </c>
      <c r="Z1478" s="25">
        <f>IF(AND(P1478=W1478,Q1478=X1478),1,0)</f>
        <v>1</v>
      </c>
      <c r="AA1478" s="25" t="str">
        <f>IF(Z1478=0,"",IF(ISBLANK(VLOOKUP(A1478,Database!A:AA,22,FALSE)),"",VLOOKUP(A1478,Database!A:AA,22,FALSE)))</f>
        <v>Exact</v>
      </c>
      <c r="AB1478" s="25">
        <f ca="1">IFERROR(IF(AND(Y1478&lt;&gt;"",OR(V1478="Terminé",V1478="En cours")),VLOOKUP(AA1478,Setup_ScoreExactBonus!A:D,4,FALSE),0),0)</f>
        <v>0</v>
      </c>
      <c r="AC1478" s="31" t="str">
        <f ca="1">IF(Y1478&lt;&gt;"", Y1478 + IF(Z1478=1,AB1478, 0), "")</f>
        <v/>
      </c>
      <c r="AD1478" s="31">
        <f ca="1">SUMIFS(AC$2:AC1478,D$2:D1478,D1478)*IF(R1478=0,1,2)</f>
        <v>0</v>
      </c>
    </row>
    <row r="1479" spans="1:30" x14ac:dyDescent="0.35">
      <c r="A1479" s="31">
        <f>IF(ISBLANK(B1479),"",COUNTIF(B$2:B1479,B1479))-1</f>
        <v>37</v>
      </c>
      <c r="B1479" s="31">
        <v>35</v>
      </c>
      <c r="C1479" s="10">
        <f>VLOOKUP($A1479,Database!$A:$Y,7,FALSE)</f>
        <v>46194.75</v>
      </c>
      <c r="D1479" s="31" t="str">
        <f>VLOOKUP(Pronostics!$B1479,Setup_MPP!$A:$G,3,FALSE)</f>
        <v>Joueur35</v>
      </c>
      <c r="E1479" s="31" t="str">
        <f>VLOOKUP(Pronostics!$B1479,Setup_MPP!$A:$G,2,FALSE)</f>
        <v>Joueur35</v>
      </c>
      <c r="F1479" s="31" t="str">
        <f>VLOOKUP($B1479,Setup_MPP!$A:$E,4,FALSE)</f>
        <v>#D5D5D5</v>
      </c>
      <c r="G1479" s="31" t="str">
        <f>VLOOKUP($B1479,Setup_MPP!$A:$E,5,FALSE)</f>
        <v>#727272</v>
      </c>
      <c r="H1479" s="31" t="str">
        <f>IFERROR(IF(AND(A1479&gt;=1,A1479&lt;=104),VLOOKUP($A1479,Location!$A:$J,6,FALSE),IF(A1479=0,"Avant l'ouverture",IF(OR(A1479=105,A1479=106),"Bonus"))),"")</f>
        <v>Tour 2</v>
      </c>
      <c r="I1479" s="31" t="str">
        <f>IF(LEFT(H1479,4)="Tour",VLOOKUP(A1479,Database!$A:$C,3,FALSE),"")</f>
        <v>H</v>
      </c>
      <c r="J1479" s="31" t="str">
        <f>VLOOKUP($A1479,Location!$A:$J,7,FALSE)</f>
        <v>Espagne</v>
      </c>
      <c r="K1479" s="31" t="str">
        <f>IFERROR(VLOOKUP(J1479,Setup_Team!$B:$C,2,FALSE), "TDB")</f>
        <v>ESP</v>
      </c>
      <c r="L1479" s="31" t="str">
        <f>VLOOKUP($A1479,Location!$A:$J,8,FALSE)</f>
        <v>Arabie Saoudite</v>
      </c>
      <c r="M1479" s="31" t="str">
        <f>IFERROR(VLOOKUP(L1479,Setup_Team!$B:$C,2,FALSE), "TDB")</f>
        <v>SAU</v>
      </c>
      <c r="N1479" s="31" t="str">
        <f>VLOOKUP($A1479,Location!$A:$J,9,FALSE)</f>
        <v>Atlanta</v>
      </c>
      <c r="O1479" s="31" t="str">
        <f>VLOOKUP($A1479,Location!$A:$J,10,FALSE)</f>
        <v>Mercedes-Benz Stadium</v>
      </c>
      <c r="R1479" s="31">
        <v>0</v>
      </c>
      <c r="S1479" s="25">
        <f>VLOOKUP($A1479,Database!$A:$Y,10,FALSE)</f>
        <v>31</v>
      </c>
      <c r="T1479" s="25">
        <f>VLOOKUP($A1479,Database!$A:$Y,11,FALSE)</f>
        <v>139</v>
      </c>
      <c r="U1479" s="25">
        <f>VLOOKUP($A1479,Database!$A:$Y,12,FALSE)</f>
        <v>176</v>
      </c>
      <c r="V1479" s="25" t="str">
        <f>VLOOKUP(A1479,Database!A:M,13,FALSE)</f>
        <v>À venir</v>
      </c>
      <c r="W1479" s="25" t="str">
        <f>VLOOKUP($A1479,Database!$A:$Y,20,FALSE)</f>
        <v/>
      </c>
      <c r="X1479" s="25" t="str">
        <f>VLOOKUP($A1479,Database!$A:$Y,21,FALSE)</f>
        <v/>
      </c>
      <c r="Y1479" s="25" t="str">
        <f ca="1">IF(C1479&lt;NOW(),IF(AND(P1479&gt;Q1479,W1479&gt;X1479),S1479,IF(AND(P1479=Q1479,W1479=X1479),T1479,IF(AND(P1479&lt;Q1479,W1479&lt;X1479),U1479,0))),"")</f>
        <v/>
      </c>
      <c r="Z1479" s="25">
        <f>IF(AND(P1479=W1479,Q1479=X1479),1,0)</f>
        <v>1</v>
      </c>
      <c r="AA1479" s="25" t="str">
        <f>IF(Z1479=0,"",IF(ISBLANK(VLOOKUP(A1479,Database!A:AA,22,FALSE)),"",VLOOKUP(A1479,Database!A:AA,22,FALSE)))</f>
        <v>Exact</v>
      </c>
      <c r="AB1479" s="25">
        <f ca="1">IFERROR(IF(AND(Y1479&lt;&gt;"",OR(V1479="Terminé",V1479="En cours")),VLOOKUP(AA1479,Setup_ScoreExactBonus!A:D,4,FALSE),0),0)</f>
        <v>0</v>
      </c>
      <c r="AC1479" s="31" t="str">
        <f ca="1">IF(Y1479&lt;&gt;"", Y1479 + IF(Z1479=1,AB1479, 0), "")</f>
        <v/>
      </c>
      <c r="AD1479" s="31">
        <f ca="1">SUMIFS(AC$2:AC1479,D$2:D1479,D1479)*IF(R1479=0,1,2)</f>
        <v>0</v>
      </c>
    </row>
    <row r="1480" spans="1:30" x14ac:dyDescent="0.35">
      <c r="A1480" s="31">
        <f>IF(ISBLANK(B1480),"",COUNTIF(B$2:B1480,B1480))-1</f>
        <v>37</v>
      </c>
      <c r="B1480" s="31">
        <v>36</v>
      </c>
      <c r="C1480" s="10">
        <f>VLOOKUP($A1480,Database!$A:$Y,7,FALSE)</f>
        <v>46194.75</v>
      </c>
      <c r="D1480" s="31" t="str">
        <f>VLOOKUP(Pronostics!$B1480,Setup_MPP!$A:$G,3,FALSE)</f>
        <v>Joueur36</v>
      </c>
      <c r="E1480" s="31" t="str">
        <f>VLOOKUP(Pronostics!$B1480,Setup_MPP!$A:$G,2,FALSE)</f>
        <v>Joueur36</v>
      </c>
      <c r="F1480" s="31" t="str">
        <f>VLOOKUP($B1480,Setup_MPP!$A:$E,4,FALSE)</f>
        <v>#D5D5D5</v>
      </c>
      <c r="G1480" s="31" t="str">
        <f>VLOOKUP($B1480,Setup_MPP!$A:$E,5,FALSE)</f>
        <v>#727272</v>
      </c>
      <c r="H1480" s="31" t="str">
        <f>IFERROR(IF(AND(A1480&gt;=1,A1480&lt;=104),VLOOKUP($A1480,Location!$A:$J,6,FALSE),IF(A1480=0,"Avant l'ouverture",IF(OR(A1480=105,A1480=106),"Bonus"))),"")</f>
        <v>Tour 2</v>
      </c>
      <c r="I1480" s="31" t="str">
        <f>IF(LEFT(H1480,4)="Tour",VLOOKUP(A1480,Database!$A:$C,3,FALSE),"")</f>
        <v>H</v>
      </c>
      <c r="J1480" s="31" t="str">
        <f>VLOOKUP($A1480,Location!$A:$J,7,FALSE)</f>
        <v>Espagne</v>
      </c>
      <c r="K1480" s="31" t="str">
        <f>IFERROR(VLOOKUP(J1480,Setup_Team!$B:$C,2,FALSE), "TDB")</f>
        <v>ESP</v>
      </c>
      <c r="L1480" s="31" t="str">
        <f>VLOOKUP($A1480,Location!$A:$J,8,FALSE)</f>
        <v>Arabie Saoudite</v>
      </c>
      <c r="M1480" s="31" t="str">
        <f>IFERROR(VLOOKUP(L1480,Setup_Team!$B:$C,2,FALSE), "TDB")</f>
        <v>SAU</v>
      </c>
      <c r="N1480" s="31" t="str">
        <f>VLOOKUP($A1480,Location!$A:$J,9,FALSE)</f>
        <v>Atlanta</v>
      </c>
      <c r="O1480" s="31" t="str">
        <f>VLOOKUP($A1480,Location!$A:$J,10,FALSE)</f>
        <v>Mercedes-Benz Stadium</v>
      </c>
      <c r="R1480" s="31">
        <v>0</v>
      </c>
      <c r="S1480" s="25">
        <f>VLOOKUP($A1480,Database!$A:$Y,10,FALSE)</f>
        <v>31</v>
      </c>
      <c r="T1480" s="25">
        <f>VLOOKUP($A1480,Database!$A:$Y,11,FALSE)</f>
        <v>139</v>
      </c>
      <c r="U1480" s="25">
        <f>VLOOKUP($A1480,Database!$A:$Y,12,FALSE)</f>
        <v>176</v>
      </c>
      <c r="V1480" s="25" t="str">
        <f>VLOOKUP(A1480,Database!A:M,13,FALSE)</f>
        <v>À venir</v>
      </c>
      <c r="W1480" s="25" t="str">
        <f>VLOOKUP($A1480,Database!$A:$Y,20,FALSE)</f>
        <v/>
      </c>
      <c r="X1480" s="25" t="str">
        <f>VLOOKUP($A1480,Database!$A:$Y,21,FALSE)</f>
        <v/>
      </c>
      <c r="Y1480" s="25" t="str">
        <f ca="1">IF(C1480&lt;NOW(),IF(AND(P1480&gt;Q1480,W1480&gt;X1480),S1480,IF(AND(P1480=Q1480,W1480=X1480),T1480,IF(AND(P1480&lt;Q1480,W1480&lt;X1480),U1480,0))),"")</f>
        <v/>
      </c>
      <c r="Z1480" s="25">
        <f>IF(AND(P1480=W1480,Q1480=X1480),1,0)</f>
        <v>1</v>
      </c>
      <c r="AA1480" s="25" t="str">
        <f>IF(Z1480=0,"",IF(ISBLANK(VLOOKUP(A1480,Database!A:AA,22,FALSE)),"",VLOOKUP(A1480,Database!A:AA,22,FALSE)))</f>
        <v>Exact</v>
      </c>
      <c r="AB1480" s="25">
        <f ca="1">IFERROR(IF(AND(Y1480&lt;&gt;"",OR(V1480="Terminé",V1480="En cours")),VLOOKUP(AA1480,Setup_ScoreExactBonus!A:D,4,FALSE),0),0)</f>
        <v>0</v>
      </c>
      <c r="AC1480" s="31" t="str">
        <f ca="1">IF(Y1480&lt;&gt;"", Y1480 + IF(Z1480=1,AB1480, 0), "")</f>
        <v/>
      </c>
      <c r="AD1480" s="31">
        <f ca="1">SUMIFS(AC$2:AC1480,D$2:D1480,D1480)*IF(R1480=0,1,2)</f>
        <v>0</v>
      </c>
    </row>
    <row r="1481" spans="1:30" x14ac:dyDescent="0.35">
      <c r="A1481" s="31">
        <f>IF(ISBLANK(B1481),"",COUNTIF(B$2:B1481,B1481))-1</f>
        <v>37</v>
      </c>
      <c r="B1481" s="31">
        <v>37</v>
      </c>
      <c r="C1481" s="10">
        <f>VLOOKUP($A1481,Database!$A:$Y,7,FALSE)</f>
        <v>46194.75</v>
      </c>
      <c r="D1481" s="31" t="str">
        <f>VLOOKUP(Pronostics!$B1481,Setup_MPP!$A:$G,3,FALSE)</f>
        <v>Joueur37</v>
      </c>
      <c r="E1481" s="31" t="str">
        <f>VLOOKUP(Pronostics!$B1481,Setup_MPP!$A:$G,2,FALSE)</f>
        <v>Joueur37</v>
      </c>
      <c r="F1481" s="31" t="str">
        <f>VLOOKUP($B1481,Setup_MPP!$A:$E,4,FALSE)</f>
        <v>#D5D5D5</v>
      </c>
      <c r="G1481" s="31" t="str">
        <f>VLOOKUP($B1481,Setup_MPP!$A:$E,5,FALSE)</f>
        <v>#727272</v>
      </c>
      <c r="H1481" s="31" t="str">
        <f>IFERROR(IF(AND(A1481&gt;=1,A1481&lt;=104),VLOOKUP($A1481,Location!$A:$J,6,FALSE),IF(A1481=0,"Avant l'ouverture",IF(OR(A1481=105,A1481=106),"Bonus"))),"")</f>
        <v>Tour 2</v>
      </c>
      <c r="I1481" s="31" t="str">
        <f>IF(LEFT(H1481,4)="Tour",VLOOKUP(A1481,Database!$A:$C,3,FALSE),"")</f>
        <v>H</v>
      </c>
      <c r="J1481" s="31" t="str">
        <f>VLOOKUP($A1481,Location!$A:$J,7,FALSE)</f>
        <v>Espagne</v>
      </c>
      <c r="K1481" s="31" t="str">
        <f>IFERROR(VLOOKUP(J1481,Setup_Team!$B:$C,2,FALSE), "TDB")</f>
        <v>ESP</v>
      </c>
      <c r="L1481" s="31" t="str">
        <f>VLOOKUP($A1481,Location!$A:$J,8,FALSE)</f>
        <v>Arabie Saoudite</v>
      </c>
      <c r="M1481" s="31" t="str">
        <f>IFERROR(VLOOKUP(L1481,Setup_Team!$B:$C,2,FALSE), "TDB")</f>
        <v>SAU</v>
      </c>
      <c r="N1481" s="31" t="str">
        <f>VLOOKUP($A1481,Location!$A:$J,9,FALSE)</f>
        <v>Atlanta</v>
      </c>
      <c r="O1481" s="31" t="str">
        <f>VLOOKUP($A1481,Location!$A:$J,10,FALSE)</f>
        <v>Mercedes-Benz Stadium</v>
      </c>
      <c r="R1481" s="31">
        <v>0</v>
      </c>
      <c r="S1481" s="25">
        <f>VLOOKUP($A1481,Database!$A:$Y,10,FALSE)</f>
        <v>31</v>
      </c>
      <c r="T1481" s="25">
        <f>VLOOKUP($A1481,Database!$A:$Y,11,FALSE)</f>
        <v>139</v>
      </c>
      <c r="U1481" s="25">
        <f>VLOOKUP($A1481,Database!$A:$Y,12,FALSE)</f>
        <v>176</v>
      </c>
      <c r="V1481" s="25" t="str">
        <f>VLOOKUP(A1481,Database!A:M,13,FALSE)</f>
        <v>À venir</v>
      </c>
      <c r="W1481" s="25" t="str">
        <f>VLOOKUP($A1481,Database!$A:$Y,20,FALSE)</f>
        <v/>
      </c>
      <c r="X1481" s="25" t="str">
        <f>VLOOKUP($A1481,Database!$A:$Y,21,FALSE)</f>
        <v/>
      </c>
      <c r="Y1481" s="25" t="str">
        <f ca="1">IF(C1481&lt;NOW(),IF(AND(P1481&gt;Q1481,W1481&gt;X1481),S1481,IF(AND(P1481=Q1481,W1481=X1481),T1481,IF(AND(P1481&lt;Q1481,W1481&lt;X1481),U1481,0))),"")</f>
        <v/>
      </c>
      <c r="Z1481" s="25">
        <f>IF(AND(P1481=W1481,Q1481=X1481),1,0)</f>
        <v>1</v>
      </c>
      <c r="AA1481" s="25" t="str">
        <f>IF(Z1481=0,"",IF(ISBLANK(VLOOKUP(A1481,Database!A:AA,22,FALSE)),"",VLOOKUP(A1481,Database!A:AA,22,FALSE)))</f>
        <v>Exact</v>
      </c>
      <c r="AB1481" s="25">
        <f ca="1">IFERROR(IF(AND(Y1481&lt;&gt;"",OR(V1481="Terminé",V1481="En cours")),VLOOKUP(AA1481,Setup_ScoreExactBonus!A:D,4,FALSE),0),0)</f>
        <v>0</v>
      </c>
      <c r="AC1481" s="31" t="str">
        <f ca="1">IF(Y1481&lt;&gt;"", Y1481 + IF(Z1481=1,AB1481, 0), "")</f>
        <v/>
      </c>
      <c r="AD1481" s="31">
        <f ca="1">SUMIFS(AC$2:AC1481,D$2:D1481,D1481)*IF(R1481=0,1,2)</f>
        <v>0</v>
      </c>
    </row>
    <row r="1482" spans="1:30" x14ac:dyDescent="0.35">
      <c r="A1482" s="31">
        <f>IF(ISBLANK(B1482),"",COUNTIF(B$2:B1482,B1482))-1</f>
        <v>37</v>
      </c>
      <c r="B1482" s="31">
        <v>38</v>
      </c>
      <c r="C1482" s="10">
        <f>VLOOKUP($A1482,Database!$A:$Y,7,FALSE)</f>
        <v>46194.75</v>
      </c>
      <c r="D1482" s="31" t="str">
        <f>VLOOKUP(Pronostics!$B1482,Setup_MPP!$A:$G,3,FALSE)</f>
        <v>Joueur38</v>
      </c>
      <c r="E1482" s="31" t="str">
        <f>VLOOKUP(Pronostics!$B1482,Setup_MPP!$A:$G,2,FALSE)</f>
        <v>Joueur38</v>
      </c>
      <c r="F1482" s="31" t="str">
        <f>VLOOKUP($B1482,Setup_MPP!$A:$E,4,FALSE)</f>
        <v>#D5D5D5</v>
      </c>
      <c r="G1482" s="31" t="str">
        <f>VLOOKUP($B1482,Setup_MPP!$A:$E,5,FALSE)</f>
        <v>#727272</v>
      </c>
      <c r="H1482" s="31" t="str">
        <f>IFERROR(IF(AND(A1482&gt;=1,A1482&lt;=104),VLOOKUP($A1482,Location!$A:$J,6,FALSE),IF(A1482=0,"Avant l'ouverture",IF(OR(A1482=105,A1482=106),"Bonus"))),"")</f>
        <v>Tour 2</v>
      </c>
      <c r="I1482" s="31" t="str">
        <f>IF(LEFT(H1482,4)="Tour",VLOOKUP(A1482,Database!$A:$C,3,FALSE),"")</f>
        <v>H</v>
      </c>
      <c r="J1482" s="31" t="str">
        <f>VLOOKUP($A1482,Location!$A:$J,7,FALSE)</f>
        <v>Espagne</v>
      </c>
      <c r="K1482" s="31" t="str">
        <f>IFERROR(VLOOKUP(J1482,Setup_Team!$B:$C,2,FALSE), "TDB")</f>
        <v>ESP</v>
      </c>
      <c r="L1482" s="31" t="str">
        <f>VLOOKUP($A1482,Location!$A:$J,8,FALSE)</f>
        <v>Arabie Saoudite</v>
      </c>
      <c r="M1482" s="31" t="str">
        <f>IFERROR(VLOOKUP(L1482,Setup_Team!$B:$C,2,FALSE), "TDB")</f>
        <v>SAU</v>
      </c>
      <c r="N1482" s="31" t="str">
        <f>VLOOKUP($A1482,Location!$A:$J,9,FALSE)</f>
        <v>Atlanta</v>
      </c>
      <c r="O1482" s="31" t="str">
        <f>VLOOKUP($A1482,Location!$A:$J,10,FALSE)</f>
        <v>Mercedes-Benz Stadium</v>
      </c>
      <c r="R1482" s="31">
        <v>0</v>
      </c>
      <c r="S1482" s="25">
        <f>VLOOKUP($A1482,Database!$A:$Y,10,FALSE)</f>
        <v>31</v>
      </c>
      <c r="T1482" s="25">
        <f>VLOOKUP($A1482,Database!$A:$Y,11,FALSE)</f>
        <v>139</v>
      </c>
      <c r="U1482" s="25">
        <f>VLOOKUP($A1482,Database!$A:$Y,12,FALSE)</f>
        <v>176</v>
      </c>
      <c r="V1482" s="25" t="str">
        <f>VLOOKUP(A1482,Database!A:M,13,FALSE)</f>
        <v>À venir</v>
      </c>
      <c r="W1482" s="25" t="str">
        <f>VLOOKUP($A1482,Database!$A:$Y,20,FALSE)</f>
        <v/>
      </c>
      <c r="X1482" s="25" t="str">
        <f>VLOOKUP($A1482,Database!$A:$Y,21,FALSE)</f>
        <v/>
      </c>
      <c r="Y1482" s="25" t="str">
        <f ca="1">IF(C1482&lt;NOW(),IF(AND(P1482&gt;Q1482,W1482&gt;X1482),S1482,IF(AND(P1482=Q1482,W1482=X1482),T1482,IF(AND(P1482&lt;Q1482,W1482&lt;X1482),U1482,0))),"")</f>
        <v/>
      </c>
      <c r="Z1482" s="25">
        <f>IF(AND(P1482=W1482,Q1482=X1482),1,0)</f>
        <v>1</v>
      </c>
      <c r="AA1482" s="25" t="str">
        <f>IF(Z1482=0,"",IF(ISBLANK(VLOOKUP(A1482,Database!A:AA,22,FALSE)),"",VLOOKUP(A1482,Database!A:AA,22,FALSE)))</f>
        <v>Exact</v>
      </c>
      <c r="AB1482" s="25">
        <f ca="1">IFERROR(IF(AND(Y1482&lt;&gt;"",OR(V1482="Terminé",V1482="En cours")),VLOOKUP(AA1482,Setup_ScoreExactBonus!A:D,4,FALSE),0),0)</f>
        <v>0</v>
      </c>
      <c r="AC1482" s="31" t="str">
        <f ca="1">IF(Y1482&lt;&gt;"", Y1482 + IF(Z1482=1,AB1482, 0), "")</f>
        <v/>
      </c>
      <c r="AD1482" s="31">
        <f ca="1">SUMIFS(AC$2:AC1482,D$2:D1482,D1482)*IF(R1482=0,1,2)</f>
        <v>0</v>
      </c>
    </row>
    <row r="1483" spans="1:30" x14ac:dyDescent="0.35">
      <c r="A1483" s="31">
        <f>IF(ISBLANK(B1483),"",COUNTIF(B$2:B1483,B1483))-1</f>
        <v>37</v>
      </c>
      <c r="B1483" s="31">
        <v>39</v>
      </c>
      <c r="C1483" s="10">
        <f>VLOOKUP($A1483,Database!$A:$Y,7,FALSE)</f>
        <v>46194.75</v>
      </c>
      <c r="D1483" s="31" t="str">
        <f>VLOOKUP(Pronostics!$B1483,Setup_MPP!$A:$G,3,FALSE)</f>
        <v>Joueur39</v>
      </c>
      <c r="E1483" s="31" t="str">
        <f>VLOOKUP(Pronostics!$B1483,Setup_MPP!$A:$G,2,FALSE)</f>
        <v>Joueur39</v>
      </c>
      <c r="F1483" s="31" t="str">
        <f>VLOOKUP($B1483,Setup_MPP!$A:$E,4,FALSE)</f>
        <v>#D5D5D5</v>
      </c>
      <c r="G1483" s="31" t="str">
        <f>VLOOKUP($B1483,Setup_MPP!$A:$E,5,FALSE)</f>
        <v>#727272</v>
      </c>
      <c r="H1483" s="31" t="str">
        <f>IFERROR(IF(AND(A1483&gt;=1,A1483&lt;=104),VLOOKUP($A1483,Location!$A:$J,6,FALSE),IF(A1483=0,"Avant l'ouverture",IF(OR(A1483=105,A1483=106),"Bonus"))),"")</f>
        <v>Tour 2</v>
      </c>
      <c r="I1483" s="31" t="str">
        <f>IF(LEFT(H1483,4)="Tour",VLOOKUP(A1483,Database!$A:$C,3,FALSE),"")</f>
        <v>H</v>
      </c>
      <c r="J1483" s="31" t="str">
        <f>VLOOKUP($A1483,Location!$A:$J,7,FALSE)</f>
        <v>Espagne</v>
      </c>
      <c r="K1483" s="31" t="str">
        <f>IFERROR(VLOOKUP(J1483,Setup_Team!$B:$C,2,FALSE), "TDB")</f>
        <v>ESP</v>
      </c>
      <c r="L1483" s="31" t="str">
        <f>VLOOKUP($A1483,Location!$A:$J,8,FALSE)</f>
        <v>Arabie Saoudite</v>
      </c>
      <c r="M1483" s="31" t="str">
        <f>IFERROR(VLOOKUP(L1483,Setup_Team!$B:$C,2,FALSE), "TDB")</f>
        <v>SAU</v>
      </c>
      <c r="N1483" s="31" t="str">
        <f>VLOOKUP($A1483,Location!$A:$J,9,FALSE)</f>
        <v>Atlanta</v>
      </c>
      <c r="O1483" s="31" t="str">
        <f>VLOOKUP($A1483,Location!$A:$J,10,FALSE)</f>
        <v>Mercedes-Benz Stadium</v>
      </c>
      <c r="R1483" s="31">
        <v>0</v>
      </c>
      <c r="S1483" s="25">
        <f>VLOOKUP($A1483,Database!$A:$Y,10,FALSE)</f>
        <v>31</v>
      </c>
      <c r="T1483" s="25">
        <f>VLOOKUP($A1483,Database!$A:$Y,11,FALSE)</f>
        <v>139</v>
      </c>
      <c r="U1483" s="25">
        <f>VLOOKUP($A1483,Database!$A:$Y,12,FALSE)</f>
        <v>176</v>
      </c>
      <c r="V1483" s="25" t="str">
        <f>VLOOKUP(A1483,Database!A:M,13,FALSE)</f>
        <v>À venir</v>
      </c>
      <c r="W1483" s="25" t="str">
        <f>VLOOKUP($A1483,Database!$A:$Y,20,FALSE)</f>
        <v/>
      </c>
      <c r="X1483" s="25" t="str">
        <f>VLOOKUP($A1483,Database!$A:$Y,21,FALSE)</f>
        <v/>
      </c>
      <c r="Y1483" s="25" t="str">
        <f ca="1">IF(C1483&lt;NOW(),IF(AND(P1483&gt;Q1483,W1483&gt;X1483),S1483,IF(AND(P1483=Q1483,W1483=X1483),T1483,IF(AND(P1483&lt;Q1483,W1483&lt;X1483),U1483,0))),"")</f>
        <v/>
      </c>
      <c r="Z1483" s="25">
        <f>IF(AND(P1483=W1483,Q1483=X1483),1,0)</f>
        <v>1</v>
      </c>
      <c r="AA1483" s="25" t="str">
        <f>IF(Z1483=0,"",IF(ISBLANK(VLOOKUP(A1483,Database!A:AA,22,FALSE)),"",VLOOKUP(A1483,Database!A:AA,22,FALSE)))</f>
        <v>Exact</v>
      </c>
      <c r="AB1483" s="25">
        <f ca="1">IFERROR(IF(AND(Y1483&lt;&gt;"",OR(V1483="Terminé",V1483="En cours")),VLOOKUP(AA1483,Setup_ScoreExactBonus!A:D,4,FALSE),0),0)</f>
        <v>0</v>
      </c>
      <c r="AC1483" s="31" t="str">
        <f ca="1">IF(Y1483&lt;&gt;"", Y1483 + IF(Z1483=1,AB1483, 0), "")</f>
        <v/>
      </c>
      <c r="AD1483" s="31">
        <f ca="1">SUMIFS(AC$2:AC1483,D$2:D1483,D1483)*IF(R1483=0,1,2)</f>
        <v>0</v>
      </c>
    </row>
    <row r="1484" spans="1:30" x14ac:dyDescent="0.35">
      <c r="A1484" s="31">
        <f>IF(ISBLANK(B1484),"",COUNTIF(B$2:B1484,B1484))-1</f>
        <v>38</v>
      </c>
      <c r="B1484" s="31">
        <v>1</v>
      </c>
      <c r="C1484" s="10">
        <f>VLOOKUP($A1484,Database!$A:$Y,7,FALSE)</f>
        <v>46194.875</v>
      </c>
      <c r="D1484" s="31" t="str">
        <f>VLOOKUP(Pronostics!$B1484,Setup_MPP!$A:$G,3,FALSE)</f>
        <v>_Nicolas_LM_</v>
      </c>
      <c r="E1484" s="31" t="str">
        <f>VLOOKUP(Pronostics!$B1484,Setup_MPP!$A:$G,2,FALSE)</f>
        <v>Nicolas LE MOUEL</v>
      </c>
      <c r="F1484" s="31" t="str">
        <f>VLOOKUP($B1484,Setup_MPP!$A:$E,4,FALSE)</f>
        <v>#F7C79D</v>
      </c>
      <c r="G1484" s="31" t="str">
        <f>VLOOKUP($B1484,Setup_MPP!$A:$E,5,FALSE)</f>
        <v>#FFBE85</v>
      </c>
      <c r="H1484" s="31" t="str">
        <f>IFERROR(IF(AND(A1484&gt;=1,A1484&lt;=104),VLOOKUP($A1484,Location!$A:$J,6,FALSE),IF(A1484=0,"Avant l'ouverture",IF(OR(A1484=105,A1484=106),"Bonus"))),"")</f>
        <v>Tour 2</v>
      </c>
      <c r="I1484" s="31" t="str">
        <f>IF(LEFT(H1484,4)="Tour",VLOOKUP(A1484,Database!$A:$C,3,FALSE),"")</f>
        <v>G</v>
      </c>
      <c r="J1484" s="31" t="str">
        <f>VLOOKUP($A1484,Location!$A:$J,7,FALSE)</f>
        <v>Belgique</v>
      </c>
      <c r="K1484" s="31" t="str">
        <f>IFERROR(VLOOKUP(J1484,Setup_Team!$B:$C,2,FALSE), "TDB")</f>
        <v>BEL</v>
      </c>
      <c r="L1484" s="31" t="str">
        <f>VLOOKUP($A1484,Location!$A:$J,8,FALSE)</f>
        <v>Iran</v>
      </c>
      <c r="M1484" s="31" t="str">
        <f>IFERROR(VLOOKUP(L1484,Setup_Team!$B:$C,2,FALSE), "TDB")</f>
        <v>IRN</v>
      </c>
      <c r="N1484" s="31" t="str">
        <f>VLOOKUP($A1484,Location!$A:$J,9,FALSE)</f>
        <v>Inglewood, Los Angeles, California</v>
      </c>
      <c r="O1484" s="31" t="str">
        <f>VLOOKUP($A1484,Location!$A:$J,10,FALSE)</f>
        <v>SoFi Stadium</v>
      </c>
      <c r="P1484" s="44"/>
      <c r="Q1484" s="44"/>
      <c r="R1484" s="31">
        <v>0</v>
      </c>
      <c r="S1484" s="25">
        <f>VLOOKUP($A1484,Database!$A:$Y,10,FALSE)</f>
        <v>39</v>
      </c>
      <c r="T1484" s="25">
        <f>VLOOKUP($A1484,Database!$A:$Y,11,FALSE)</f>
        <v>138</v>
      </c>
      <c r="U1484" s="25">
        <f>VLOOKUP($A1484,Database!$A:$Y,12,FALSE)</f>
        <v>171</v>
      </c>
      <c r="V1484" s="25" t="str">
        <f>VLOOKUP(A1484,Database!A:M,13,FALSE)</f>
        <v>À venir</v>
      </c>
      <c r="W1484" s="25" t="str">
        <f>VLOOKUP($A1484,Database!$A:$Y,20,FALSE)</f>
        <v/>
      </c>
      <c r="X1484" s="25" t="str">
        <f>VLOOKUP($A1484,Database!$A:$Y,21,FALSE)</f>
        <v/>
      </c>
      <c r="Y1484" s="25" t="str">
        <f ca="1">IF(C1484&lt;NOW(),IF(AND(P1484&gt;Q1484,W1484&gt;X1484),S1484,IF(AND(P1484=Q1484,W1484=X1484),T1484,IF(AND(P1484&lt;Q1484,W1484&lt;X1484),U1484,0))),"")</f>
        <v/>
      </c>
      <c r="Z1484" s="25">
        <f>IF(AND(P1484=W1484,Q1484=X1484),1,0)</f>
        <v>1</v>
      </c>
      <c r="AA1484" s="25" t="str">
        <f>IF(Z1484=0,"",IF(ISBLANK(VLOOKUP(A1484,Database!A:AA,22,FALSE)),"",VLOOKUP(A1484,Database!A:AA,22,FALSE)))</f>
        <v>Exact</v>
      </c>
      <c r="AB1484" s="25">
        <f ca="1">IFERROR(IF(AND(Y1484&lt;&gt;"",OR(V1484="Terminé",V1484="En cours")),VLOOKUP(AA1484,Setup_ScoreExactBonus!A:D,4,FALSE),0),0)</f>
        <v>0</v>
      </c>
      <c r="AC1484" s="31" t="str">
        <f ca="1">IF(Y1484&lt;&gt;"", Y1484 + IF(Z1484=1,AB1484, 0), "")</f>
        <v/>
      </c>
      <c r="AD1484" s="31">
        <f ca="1">SUMIFS(AC$2:AC1484,D$2:D1484,D1484)*IF(R1484=0,1,2)</f>
        <v>0</v>
      </c>
    </row>
    <row r="1485" spans="1:30" x14ac:dyDescent="0.35">
      <c r="A1485" s="31">
        <f>IF(ISBLANK(B1485),"",COUNTIF(B$2:B1485,B1485))-1</f>
        <v>38</v>
      </c>
      <c r="B1485" s="31">
        <v>2</v>
      </c>
      <c r="C1485" s="10">
        <f>VLOOKUP($A1485,Database!$A:$Y,7,FALSE)</f>
        <v>46194.875</v>
      </c>
      <c r="D1485" s="31" t="str">
        <f>VLOOKUP(Pronostics!$B1485,Setup_MPP!$A:$G,3,FALSE)</f>
        <v>leaelaz</v>
      </c>
      <c r="E1485" s="31" t="str">
        <f>VLOOKUP(Pronostics!$B1485,Setup_MPP!$A:$G,2,FALSE)</f>
        <v>Léa EL ASERY</v>
      </c>
      <c r="F1485" s="31" t="str">
        <f>VLOOKUP($B1485,Setup_MPP!$A:$E,4,FALSE)</f>
        <v>#FFBEBE</v>
      </c>
      <c r="G1485" s="31" t="str">
        <f>VLOOKUP($B1485,Setup_MPP!$A:$E,5,FALSE)</f>
        <v>#DF6868</v>
      </c>
      <c r="H1485" s="31" t="str">
        <f>IFERROR(IF(AND(A1485&gt;=1,A1485&lt;=104),VLOOKUP($A1485,Location!$A:$J,6,FALSE),IF(A1485=0,"Avant l'ouverture",IF(OR(A1485=105,A1485=106),"Bonus"))),"")</f>
        <v>Tour 2</v>
      </c>
      <c r="I1485" s="31" t="str">
        <f>IF(LEFT(H1485,4)="Tour",VLOOKUP(A1485,Database!$A:$C,3,FALSE),"")</f>
        <v>G</v>
      </c>
      <c r="J1485" s="31" t="str">
        <f>VLOOKUP($A1485,Location!$A:$J,7,FALSE)</f>
        <v>Belgique</v>
      </c>
      <c r="K1485" s="31" t="str">
        <f>IFERROR(VLOOKUP(J1485,Setup_Team!$B:$C,2,FALSE), "TDB")</f>
        <v>BEL</v>
      </c>
      <c r="L1485" s="31" t="str">
        <f>VLOOKUP($A1485,Location!$A:$J,8,FALSE)</f>
        <v>Iran</v>
      </c>
      <c r="M1485" s="31" t="str">
        <f>IFERROR(VLOOKUP(L1485,Setup_Team!$B:$C,2,FALSE), "TDB")</f>
        <v>IRN</v>
      </c>
      <c r="N1485" s="31" t="str">
        <f>VLOOKUP($A1485,Location!$A:$J,9,FALSE)</f>
        <v>Inglewood, Los Angeles, California</v>
      </c>
      <c r="O1485" s="31" t="str">
        <f>VLOOKUP($A1485,Location!$A:$J,10,FALSE)</f>
        <v>SoFi Stadium</v>
      </c>
      <c r="R1485" s="31">
        <v>0</v>
      </c>
      <c r="S1485" s="25">
        <f>VLOOKUP($A1485,Database!$A:$Y,10,FALSE)</f>
        <v>39</v>
      </c>
      <c r="T1485" s="25">
        <f>VLOOKUP($A1485,Database!$A:$Y,11,FALSE)</f>
        <v>138</v>
      </c>
      <c r="U1485" s="25">
        <f>VLOOKUP($A1485,Database!$A:$Y,12,FALSE)</f>
        <v>171</v>
      </c>
      <c r="V1485" s="25" t="str">
        <f>VLOOKUP(A1485,Database!A:M,13,FALSE)</f>
        <v>À venir</v>
      </c>
      <c r="W1485" s="25" t="str">
        <f>VLOOKUP($A1485,Database!$A:$Y,20,FALSE)</f>
        <v/>
      </c>
      <c r="X1485" s="25" t="str">
        <f>VLOOKUP($A1485,Database!$A:$Y,21,FALSE)</f>
        <v/>
      </c>
      <c r="Y1485" s="25" t="str">
        <f ca="1">IF(C1485&lt;NOW(),IF(AND(P1485&gt;Q1485,W1485&gt;X1485),S1485,IF(AND(P1485=Q1485,W1485=X1485),T1485,IF(AND(P1485&lt;Q1485,W1485&lt;X1485),U1485,0))),"")</f>
        <v/>
      </c>
      <c r="Z1485" s="25">
        <f>IF(AND(P1485=W1485,Q1485=X1485),1,0)</f>
        <v>1</v>
      </c>
      <c r="AA1485" s="25" t="str">
        <f>IF(Z1485=0,"",IF(ISBLANK(VLOOKUP(A1485,Database!A:AA,22,FALSE)),"",VLOOKUP(A1485,Database!A:AA,22,FALSE)))</f>
        <v>Exact</v>
      </c>
      <c r="AB1485" s="25">
        <f ca="1">IFERROR(IF(AND(Y1485&lt;&gt;"",OR(V1485="Terminé",V1485="En cours")),VLOOKUP(AA1485,Setup_ScoreExactBonus!A:D,4,FALSE),0),0)</f>
        <v>0</v>
      </c>
      <c r="AC1485" s="31" t="str">
        <f ca="1">IF(Y1485&lt;&gt;"", Y1485 + IF(Z1485=1,AB1485, 0), "")</f>
        <v/>
      </c>
      <c r="AD1485" s="31">
        <f ca="1">SUMIFS(AC$2:AC1485,D$2:D1485,D1485)*IF(R1485=0,1,2)</f>
        <v>0</v>
      </c>
    </row>
    <row r="1486" spans="1:30" x14ac:dyDescent="0.35">
      <c r="A1486" s="31">
        <f>IF(ISBLANK(B1486),"",COUNTIF(B$2:B1486,B1486))-1</f>
        <v>38</v>
      </c>
      <c r="B1486" s="31">
        <v>3</v>
      </c>
      <c r="C1486" s="10">
        <f>VLOOKUP($A1486,Database!$A:$Y,7,FALSE)</f>
        <v>46194.875</v>
      </c>
      <c r="D1486" s="31" t="str">
        <f>VLOOKUP(Pronostics!$B1486,Setup_MPP!$A:$G,3,FALSE)</f>
        <v>PasMetalleux</v>
      </c>
      <c r="E1486" s="31" t="str">
        <f>VLOOKUP(Pronostics!$B1486,Setup_MPP!$A:$G,2,FALSE)</f>
        <v>Elwenn JOUBREL</v>
      </c>
      <c r="F1486" s="31" t="str">
        <f>VLOOKUP($B1486,Setup_MPP!$A:$E,4,FALSE)</f>
        <v>#F5C7FC</v>
      </c>
      <c r="G1486" s="31" t="str">
        <f>VLOOKUP($B1486,Setup_MPP!$A:$E,5,FALSE)</f>
        <v>#C489CF</v>
      </c>
      <c r="H1486" s="31" t="str">
        <f>IFERROR(IF(AND(A1486&gt;=1,A1486&lt;=104),VLOOKUP($A1486,Location!$A:$J,6,FALSE),IF(A1486=0,"Avant l'ouverture",IF(OR(A1486=105,A1486=106),"Bonus"))),"")</f>
        <v>Tour 2</v>
      </c>
      <c r="I1486" s="31" t="str">
        <f>IF(LEFT(H1486,4)="Tour",VLOOKUP(A1486,Database!$A:$C,3,FALSE),"")</f>
        <v>G</v>
      </c>
      <c r="J1486" s="31" t="str">
        <f>VLOOKUP($A1486,Location!$A:$J,7,FALSE)</f>
        <v>Belgique</v>
      </c>
      <c r="K1486" s="31" t="str">
        <f>IFERROR(VLOOKUP(J1486,Setup_Team!$B:$C,2,FALSE), "TDB")</f>
        <v>BEL</v>
      </c>
      <c r="L1486" s="31" t="str">
        <f>VLOOKUP($A1486,Location!$A:$J,8,FALSE)</f>
        <v>Iran</v>
      </c>
      <c r="M1486" s="31" t="str">
        <f>IFERROR(VLOOKUP(L1486,Setup_Team!$B:$C,2,FALSE), "TDB")</f>
        <v>IRN</v>
      </c>
      <c r="N1486" s="31" t="str">
        <f>VLOOKUP($A1486,Location!$A:$J,9,FALSE)</f>
        <v>Inglewood, Los Angeles, California</v>
      </c>
      <c r="O1486" s="31" t="str">
        <f>VLOOKUP($A1486,Location!$A:$J,10,FALSE)</f>
        <v>SoFi Stadium</v>
      </c>
      <c r="R1486" s="31">
        <v>0</v>
      </c>
      <c r="S1486" s="25">
        <f>VLOOKUP($A1486,Database!$A:$Y,10,FALSE)</f>
        <v>39</v>
      </c>
      <c r="T1486" s="25">
        <f>VLOOKUP($A1486,Database!$A:$Y,11,FALSE)</f>
        <v>138</v>
      </c>
      <c r="U1486" s="25">
        <f>VLOOKUP($A1486,Database!$A:$Y,12,FALSE)</f>
        <v>171</v>
      </c>
      <c r="V1486" s="25" t="str">
        <f>VLOOKUP(A1486,Database!A:M,13,FALSE)</f>
        <v>À venir</v>
      </c>
      <c r="W1486" s="25" t="str">
        <f>VLOOKUP($A1486,Database!$A:$Y,20,FALSE)</f>
        <v/>
      </c>
      <c r="X1486" s="25" t="str">
        <f>VLOOKUP($A1486,Database!$A:$Y,21,FALSE)</f>
        <v/>
      </c>
      <c r="Y1486" s="25" t="str">
        <f ca="1">IF(C1486&lt;NOW(),IF(AND(P1486&gt;Q1486,W1486&gt;X1486),S1486,IF(AND(P1486=Q1486,W1486=X1486),T1486,IF(AND(P1486&lt;Q1486,W1486&lt;X1486),U1486,0))),"")</f>
        <v/>
      </c>
      <c r="Z1486" s="25">
        <f>IF(AND(P1486=W1486,Q1486=X1486),1,0)</f>
        <v>1</v>
      </c>
      <c r="AA1486" s="25" t="str">
        <f>IF(Z1486=0,"",IF(ISBLANK(VLOOKUP(A1486,Database!A:AA,22,FALSE)),"",VLOOKUP(A1486,Database!A:AA,22,FALSE)))</f>
        <v>Exact</v>
      </c>
      <c r="AB1486" s="25">
        <f ca="1">IFERROR(IF(AND(Y1486&lt;&gt;"",OR(V1486="Terminé",V1486="En cours")),VLOOKUP(AA1486,Setup_ScoreExactBonus!A:D,4,FALSE),0),0)</f>
        <v>0</v>
      </c>
      <c r="AC1486" s="31" t="str">
        <f ca="1">IF(Y1486&lt;&gt;"", Y1486 + IF(Z1486=1,AB1486, 0), "")</f>
        <v/>
      </c>
      <c r="AD1486" s="31">
        <f ca="1">SUMIFS(AC$2:AC1486,D$2:D1486,D1486)*IF(R1486=0,1,2)</f>
        <v>0</v>
      </c>
    </row>
    <row r="1487" spans="1:30" x14ac:dyDescent="0.35">
      <c r="A1487" s="31">
        <f>IF(ISBLANK(B1487),"",COUNTIF(B$2:B1487,B1487))-1</f>
        <v>38</v>
      </c>
      <c r="B1487" s="31">
        <v>4</v>
      </c>
      <c r="C1487" s="10">
        <f>VLOOKUP($A1487,Database!$A:$Y,7,FALSE)</f>
        <v>46194.875</v>
      </c>
      <c r="D1487" s="31" t="str">
        <f>VLOOKUP(Pronostics!$B1487,Setup_MPP!$A:$G,3,FALSE)</f>
        <v>Popo444</v>
      </c>
      <c r="E1487" s="31" t="str">
        <f>VLOOKUP(Pronostics!$B1487,Setup_MPP!$A:$G,2,FALSE)</f>
        <v>Pauline OLIVIER</v>
      </c>
      <c r="F1487" s="31" t="str">
        <f>VLOOKUP($B1487,Setup_MPP!$A:$E,4,FALSE)</f>
        <v>#A5EA7F</v>
      </c>
      <c r="G1487" s="31" t="str">
        <f>VLOOKUP($B1487,Setup_MPP!$A:$E,5,FALSE)</f>
        <v>#80C65A</v>
      </c>
      <c r="H1487" s="31" t="str">
        <f>IFERROR(IF(AND(A1487&gt;=1,A1487&lt;=104),VLOOKUP($A1487,Location!$A:$J,6,FALSE),IF(A1487=0,"Avant l'ouverture",IF(OR(A1487=105,A1487=106),"Bonus"))),"")</f>
        <v>Tour 2</v>
      </c>
      <c r="I1487" s="31" t="str">
        <f>IF(LEFT(H1487,4)="Tour",VLOOKUP(A1487,Database!$A:$C,3,FALSE),"")</f>
        <v>G</v>
      </c>
      <c r="J1487" s="31" t="str">
        <f>VLOOKUP($A1487,Location!$A:$J,7,FALSE)</f>
        <v>Belgique</v>
      </c>
      <c r="K1487" s="31" t="str">
        <f>IFERROR(VLOOKUP(J1487,Setup_Team!$B:$C,2,FALSE), "TDB")</f>
        <v>BEL</v>
      </c>
      <c r="L1487" s="31" t="str">
        <f>VLOOKUP($A1487,Location!$A:$J,8,FALSE)</f>
        <v>Iran</v>
      </c>
      <c r="M1487" s="31" t="str">
        <f>IFERROR(VLOOKUP(L1487,Setup_Team!$B:$C,2,FALSE), "TDB")</f>
        <v>IRN</v>
      </c>
      <c r="N1487" s="31" t="str">
        <f>VLOOKUP($A1487,Location!$A:$J,9,FALSE)</f>
        <v>Inglewood, Los Angeles, California</v>
      </c>
      <c r="O1487" s="31" t="str">
        <f>VLOOKUP($A1487,Location!$A:$J,10,FALSE)</f>
        <v>SoFi Stadium</v>
      </c>
      <c r="R1487" s="31">
        <v>0</v>
      </c>
      <c r="S1487" s="25">
        <f>VLOOKUP($A1487,Database!$A:$Y,10,FALSE)</f>
        <v>39</v>
      </c>
      <c r="T1487" s="25">
        <f>VLOOKUP($A1487,Database!$A:$Y,11,FALSE)</f>
        <v>138</v>
      </c>
      <c r="U1487" s="25">
        <f>VLOOKUP($A1487,Database!$A:$Y,12,FALSE)</f>
        <v>171</v>
      </c>
      <c r="V1487" s="25" t="str">
        <f>VLOOKUP(A1487,Database!A:M,13,FALSE)</f>
        <v>À venir</v>
      </c>
      <c r="W1487" s="25" t="str">
        <f>VLOOKUP($A1487,Database!$A:$Y,20,FALSE)</f>
        <v/>
      </c>
      <c r="X1487" s="25" t="str">
        <f>VLOOKUP($A1487,Database!$A:$Y,21,FALSE)</f>
        <v/>
      </c>
      <c r="Y1487" s="25" t="str">
        <f ca="1">IF(C1487&lt;NOW(),IF(AND(P1487&gt;Q1487,W1487&gt;X1487),S1487,IF(AND(P1487=Q1487,W1487=X1487),T1487,IF(AND(P1487&lt;Q1487,W1487&lt;X1487),U1487,0))),"")</f>
        <v/>
      </c>
      <c r="Z1487" s="25">
        <f>IF(AND(P1487=W1487,Q1487=X1487),1,0)</f>
        <v>1</v>
      </c>
      <c r="AA1487" s="25" t="str">
        <f>IF(Z1487=0,"",IF(ISBLANK(VLOOKUP(A1487,Database!A:AA,22,FALSE)),"",VLOOKUP(A1487,Database!A:AA,22,FALSE)))</f>
        <v>Exact</v>
      </c>
      <c r="AB1487" s="25">
        <f ca="1">IFERROR(IF(AND(Y1487&lt;&gt;"",OR(V1487="Terminé",V1487="En cours")),VLOOKUP(AA1487,Setup_ScoreExactBonus!A:D,4,FALSE),0),0)</f>
        <v>0</v>
      </c>
      <c r="AC1487" s="31" t="str">
        <f ca="1">IF(Y1487&lt;&gt;"", Y1487 + IF(Z1487=1,AB1487, 0), "")</f>
        <v/>
      </c>
      <c r="AD1487" s="31">
        <f ca="1">SUMIFS(AC$2:AC1487,D$2:D1487,D1487)*IF(R1487=0,1,2)</f>
        <v>0</v>
      </c>
    </row>
    <row r="1488" spans="1:30" x14ac:dyDescent="0.35">
      <c r="A1488" s="31">
        <f>IF(ISBLANK(B1488),"",COUNTIF(B$2:B1488,B1488))-1</f>
        <v>38</v>
      </c>
      <c r="B1488" s="31">
        <v>5</v>
      </c>
      <c r="C1488" s="10">
        <f>VLOOKUP($A1488,Database!$A:$Y,7,FALSE)</f>
        <v>46194.875</v>
      </c>
      <c r="D1488" s="31" t="str">
        <f>VLOOKUP(Pronostics!$B1488,Setup_MPP!$A:$G,3,FALSE)</f>
        <v>_Jujul</v>
      </c>
      <c r="E1488" s="31" t="str">
        <f>VLOOKUP(Pronostics!$B1488,Setup_MPP!$A:$G,2,FALSE)</f>
        <v>Julie BOISSIERE</v>
      </c>
      <c r="F1488" s="31" t="str">
        <f>VLOOKUP($B1488,Setup_MPP!$A:$E,4,FALSE)</f>
        <v>#D890FF</v>
      </c>
      <c r="G1488" s="31" t="str">
        <f>VLOOKUP($B1488,Setup_MPP!$A:$E,5,FALSE)</f>
        <v>#B750EF</v>
      </c>
      <c r="H1488" s="31" t="str">
        <f>IFERROR(IF(AND(A1488&gt;=1,A1488&lt;=104),VLOOKUP($A1488,Location!$A:$J,6,FALSE),IF(A1488=0,"Avant l'ouverture",IF(OR(A1488=105,A1488=106),"Bonus"))),"")</f>
        <v>Tour 2</v>
      </c>
      <c r="I1488" s="31" t="str">
        <f>IF(LEFT(H1488,4)="Tour",VLOOKUP(A1488,Database!$A:$C,3,FALSE),"")</f>
        <v>G</v>
      </c>
      <c r="J1488" s="31" t="str">
        <f>VLOOKUP($A1488,Location!$A:$J,7,FALSE)</f>
        <v>Belgique</v>
      </c>
      <c r="K1488" s="31" t="str">
        <f>IFERROR(VLOOKUP(J1488,Setup_Team!$B:$C,2,FALSE), "TDB")</f>
        <v>BEL</v>
      </c>
      <c r="L1488" s="31" t="str">
        <f>VLOOKUP($A1488,Location!$A:$J,8,FALSE)</f>
        <v>Iran</v>
      </c>
      <c r="M1488" s="31" t="str">
        <f>IFERROR(VLOOKUP(L1488,Setup_Team!$B:$C,2,FALSE), "TDB")</f>
        <v>IRN</v>
      </c>
      <c r="N1488" s="31" t="str">
        <f>VLOOKUP($A1488,Location!$A:$J,9,FALSE)</f>
        <v>Inglewood, Los Angeles, California</v>
      </c>
      <c r="O1488" s="31" t="str">
        <f>VLOOKUP($A1488,Location!$A:$J,10,FALSE)</f>
        <v>SoFi Stadium</v>
      </c>
      <c r="R1488" s="31">
        <v>0</v>
      </c>
      <c r="S1488" s="25">
        <f>VLOOKUP($A1488,Database!$A:$Y,10,FALSE)</f>
        <v>39</v>
      </c>
      <c r="T1488" s="25">
        <f>VLOOKUP($A1488,Database!$A:$Y,11,FALSE)</f>
        <v>138</v>
      </c>
      <c r="U1488" s="25">
        <f>VLOOKUP($A1488,Database!$A:$Y,12,FALSE)</f>
        <v>171</v>
      </c>
      <c r="V1488" s="25" t="str">
        <f>VLOOKUP(A1488,Database!A:M,13,FALSE)</f>
        <v>À venir</v>
      </c>
      <c r="W1488" s="25" t="str">
        <f>VLOOKUP($A1488,Database!$A:$Y,20,FALSE)</f>
        <v/>
      </c>
      <c r="X1488" s="25" t="str">
        <f>VLOOKUP($A1488,Database!$A:$Y,21,FALSE)</f>
        <v/>
      </c>
      <c r="Y1488" s="25" t="str">
        <f ca="1">IF(C1488&lt;NOW(),IF(AND(P1488&gt;Q1488,W1488&gt;X1488),S1488,IF(AND(P1488=Q1488,W1488=X1488),T1488,IF(AND(P1488&lt;Q1488,W1488&lt;X1488),U1488,0))),"")</f>
        <v/>
      </c>
      <c r="Z1488" s="25">
        <f>IF(AND(P1488=W1488,Q1488=X1488),1,0)</f>
        <v>1</v>
      </c>
      <c r="AA1488" s="25" t="str">
        <f>IF(Z1488=0,"",IF(ISBLANK(VLOOKUP(A1488,Database!A:AA,22,FALSE)),"",VLOOKUP(A1488,Database!A:AA,22,FALSE)))</f>
        <v>Exact</v>
      </c>
      <c r="AB1488" s="25">
        <f ca="1">IFERROR(IF(AND(Y1488&lt;&gt;"",OR(V1488="Terminé",V1488="En cours")),VLOOKUP(AA1488,Setup_ScoreExactBonus!A:D,4,FALSE),0),0)</f>
        <v>0</v>
      </c>
      <c r="AC1488" s="31" t="str">
        <f ca="1">IF(Y1488&lt;&gt;"", Y1488 + IF(Z1488=1,AB1488, 0), "")</f>
        <v/>
      </c>
      <c r="AD1488" s="31">
        <f ca="1">SUMIFS(AC$2:AC1488,D$2:D1488,D1488)*IF(R1488=0,1,2)</f>
        <v>0</v>
      </c>
    </row>
    <row r="1489" spans="1:30" x14ac:dyDescent="0.35">
      <c r="A1489" s="31">
        <f>IF(ISBLANK(B1489),"",COUNTIF(B$2:B1489,B1489))-1</f>
        <v>38</v>
      </c>
      <c r="B1489" s="31">
        <v>6</v>
      </c>
      <c r="C1489" s="10">
        <f>VLOOKUP($A1489,Database!$A:$Y,7,FALSE)</f>
        <v>46194.875</v>
      </c>
      <c r="D1489" s="31" t="str">
        <f>VLOOKUP(Pronostics!$B1489,Setup_MPP!$A:$G,3,FALSE)</f>
        <v>Julay</v>
      </c>
      <c r="E1489" s="31" t="str">
        <f>VLOOKUP(Pronostics!$B1489,Setup_MPP!$A:$G,2,FALSE)</f>
        <v>Julie BOUCHARD</v>
      </c>
      <c r="F1489" s="31" t="str">
        <f>VLOOKUP($B1489,Setup_MPP!$A:$E,4,FALSE)</f>
        <v>#A6F7B1</v>
      </c>
      <c r="G1489" s="31" t="str">
        <f>VLOOKUP($B1489,Setup_MPP!$A:$E,5,FALSE)</f>
        <v>#6EC179</v>
      </c>
      <c r="H1489" s="31" t="str">
        <f>IFERROR(IF(AND(A1489&gt;=1,A1489&lt;=104),VLOOKUP($A1489,Location!$A:$J,6,FALSE),IF(A1489=0,"Avant l'ouverture",IF(OR(A1489=105,A1489=106),"Bonus"))),"")</f>
        <v>Tour 2</v>
      </c>
      <c r="I1489" s="31" t="str">
        <f>IF(LEFT(H1489,4)="Tour",VLOOKUP(A1489,Database!$A:$C,3,FALSE),"")</f>
        <v>G</v>
      </c>
      <c r="J1489" s="31" t="str">
        <f>VLOOKUP($A1489,Location!$A:$J,7,FALSE)</f>
        <v>Belgique</v>
      </c>
      <c r="K1489" s="31" t="str">
        <f>IFERROR(VLOOKUP(J1489,Setup_Team!$B:$C,2,FALSE), "TDB")</f>
        <v>BEL</v>
      </c>
      <c r="L1489" s="31" t="str">
        <f>VLOOKUP($A1489,Location!$A:$J,8,FALSE)</f>
        <v>Iran</v>
      </c>
      <c r="M1489" s="31" t="str">
        <f>IFERROR(VLOOKUP(L1489,Setup_Team!$B:$C,2,FALSE), "TDB")</f>
        <v>IRN</v>
      </c>
      <c r="N1489" s="31" t="str">
        <f>VLOOKUP($A1489,Location!$A:$J,9,FALSE)</f>
        <v>Inglewood, Los Angeles, California</v>
      </c>
      <c r="O1489" s="31" t="str">
        <f>VLOOKUP($A1489,Location!$A:$J,10,FALSE)</f>
        <v>SoFi Stadium</v>
      </c>
      <c r="R1489" s="31">
        <v>0</v>
      </c>
      <c r="S1489" s="25">
        <f>VLOOKUP($A1489,Database!$A:$Y,10,FALSE)</f>
        <v>39</v>
      </c>
      <c r="T1489" s="25">
        <f>VLOOKUP($A1489,Database!$A:$Y,11,FALSE)</f>
        <v>138</v>
      </c>
      <c r="U1489" s="25">
        <f>VLOOKUP($A1489,Database!$A:$Y,12,FALSE)</f>
        <v>171</v>
      </c>
      <c r="V1489" s="25" t="str">
        <f>VLOOKUP(A1489,Database!A:M,13,FALSE)</f>
        <v>À venir</v>
      </c>
      <c r="W1489" s="25" t="str">
        <f>VLOOKUP($A1489,Database!$A:$Y,20,FALSE)</f>
        <v/>
      </c>
      <c r="X1489" s="25" t="str">
        <f>VLOOKUP($A1489,Database!$A:$Y,21,FALSE)</f>
        <v/>
      </c>
      <c r="Y1489" s="25" t="str">
        <f ca="1">IF(C1489&lt;NOW(),IF(AND(P1489&gt;Q1489,W1489&gt;X1489),S1489,IF(AND(P1489=Q1489,W1489=X1489),T1489,IF(AND(P1489&lt;Q1489,W1489&lt;X1489),U1489,0))),"")</f>
        <v/>
      </c>
      <c r="Z1489" s="25">
        <f>IF(AND(P1489=W1489,Q1489=X1489),1,0)</f>
        <v>1</v>
      </c>
      <c r="AA1489" s="25" t="str">
        <f>IF(Z1489=0,"",IF(ISBLANK(VLOOKUP(A1489,Database!A:AA,22,FALSE)),"",VLOOKUP(A1489,Database!A:AA,22,FALSE)))</f>
        <v>Exact</v>
      </c>
      <c r="AB1489" s="25">
        <f ca="1">IFERROR(IF(AND(Y1489&lt;&gt;"",OR(V1489="Terminé",V1489="En cours")),VLOOKUP(AA1489,Setup_ScoreExactBonus!A:D,4,FALSE),0),0)</f>
        <v>0</v>
      </c>
      <c r="AC1489" s="31" t="str">
        <f ca="1">IF(Y1489&lt;&gt;"", Y1489 + IF(Z1489=1,AB1489, 0), "")</f>
        <v/>
      </c>
      <c r="AD1489" s="31">
        <f ca="1">SUMIFS(AC$2:AC1489,D$2:D1489,D1489)*IF(R1489=0,1,2)</f>
        <v>0</v>
      </c>
    </row>
    <row r="1490" spans="1:30" x14ac:dyDescent="0.35">
      <c r="A1490" s="31">
        <f>IF(ISBLANK(B1490),"",COUNTIF(B$2:B1490,B1490))-1</f>
        <v>38</v>
      </c>
      <c r="B1490" s="31">
        <v>7</v>
      </c>
      <c r="C1490" s="10">
        <f>VLOOKUP($A1490,Database!$A:$Y,7,FALSE)</f>
        <v>46194.875</v>
      </c>
      <c r="D1490" s="31" t="str">
        <f>VLOOKUP(Pronostics!$B1490,Setup_MPP!$A:$G,3,FALSE)</f>
        <v>__Vince__</v>
      </c>
      <c r="E1490" s="31" t="str">
        <f>VLOOKUP(Pronostics!$B1490,Setup_MPP!$A:$G,2,FALSE)</f>
        <v>Vincent FRAYSSE</v>
      </c>
      <c r="F1490" s="31" t="str">
        <f>VLOOKUP($B1490,Setup_MPP!$A:$E,4,FALSE)</f>
        <v>#B2EAE8</v>
      </c>
      <c r="G1490" s="31" t="str">
        <f>VLOOKUP($B1490,Setup_MPP!$A:$E,5,FALSE)</f>
        <v>#6CB4B1</v>
      </c>
      <c r="H1490" s="31" t="str">
        <f>IFERROR(IF(AND(A1490&gt;=1,A1490&lt;=104),VLOOKUP($A1490,Location!$A:$J,6,FALSE),IF(A1490=0,"Avant l'ouverture",IF(OR(A1490=105,A1490=106),"Bonus"))),"")</f>
        <v>Tour 2</v>
      </c>
      <c r="I1490" s="31" t="str">
        <f>IF(LEFT(H1490,4)="Tour",VLOOKUP(A1490,Database!$A:$C,3,FALSE),"")</f>
        <v>G</v>
      </c>
      <c r="J1490" s="31" t="str">
        <f>VLOOKUP($A1490,Location!$A:$J,7,FALSE)</f>
        <v>Belgique</v>
      </c>
      <c r="K1490" s="31" t="str">
        <f>IFERROR(VLOOKUP(J1490,Setup_Team!$B:$C,2,FALSE), "TDB")</f>
        <v>BEL</v>
      </c>
      <c r="L1490" s="31" t="str">
        <f>VLOOKUP($A1490,Location!$A:$J,8,FALSE)</f>
        <v>Iran</v>
      </c>
      <c r="M1490" s="31" t="str">
        <f>IFERROR(VLOOKUP(L1490,Setup_Team!$B:$C,2,FALSE), "TDB")</f>
        <v>IRN</v>
      </c>
      <c r="N1490" s="31" t="str">
        <f>VLOOKUP($A1490,Location!$A:$J,9,FALSE)</f>
        <v>Inglewood, Los Angeles, California</v>
      </c>
      <c r="O1490" s="31" t="str">
        <f>VLOOKUP($A1490,Location!$A:$J,10,FALSE)</f>
        <v>SoFi Stadium</v>
      </c>
      <c r="R1490" s="31">
        <v>0</v>
      </c>
      <c r="S1490" s="25">
        <f>VLOOKUP($A1490,Database!$A:$Y,10,FALSE)</f>
        <v>39</v>
      </c>
      <c r="T1490" s="25">
        <f>VLOOKUP($A1490,Database!$A:$Y,11,FALSE)</f>
        <v>138</v>
      </c>
      <c r="U1490" s="25">
        <f>VLOOKUP($A1490,Database!$A:$Y,12,FALSE)</f>
        <v>171</v>
      </c>
      <c r="V1490" s="25" t="str">
        <f>VLOOKUP(A1490,Database!A:M,13,FALSE)</f>
        <v>À venir</v>
      </c>
      <c r="W1490" s="25" t="str">
        <f>VLOOKUP($A1490,Database!$A:$Y,20,FALSE)</f>
        <v/>
      </c>
      <c r="X1490" s="25" t="str">
        <f>VLOOKUP($A1490,Database!$A:$Y,21,FALSE)</f>
        <v/>
      </c>
      <c r="Y1490" s="25" t="str">
        <f ca="1">IF(C1490&lt;NOW(),IF(AND(P1490&gt;Q1490,W1490&gt;X1490),S1490,IF(AND(P1490=Q1490,W1490=X1490),T1490,IF(AND(P1490&lt;Q1490,W1490&lt;X1490),U1490,0))),"")</f>
        <v/>
      </c>
      <c r="Z1490" s="25">
        <f>IF(AND(P1490=W1490,Q1490=X1490),1,0)</f>
        <v>1</v>
      </c>
      <c r="AA1490" s="25" t="str">
        <f>IF(Z1490=0,"",IF(ISBLANK(VLOOKUP(A1490,Database!A:AA,22,FALSE)),"",VLOOKUP(A1490,Database!A:AA,22,FALSE)))</f>
        <v>Exact</v>
      </c>
      <c r="AB1490" s="25">
        <f ca="1">IFERROR(IF(AND(Y1490&lt;&gt;"",OR(V1490="Terminé",V1490="En cours")),VLOOKUP(AA1490,Setup_ScoreExactBonus!A:D,4,FALSE),0),0)</f>
        <v>0</v>
      </c>
      <c r="AC1490" s="31" t="str">
        <f ca="1">IF(Y1490&lt;&gt;"", Y1490 + IF(Z1490=1,AB1490, 0), "")</f>
        <v/>
      </c>
      <c r="AD1490" s="31">
        <f ca="1">SUMIFS(AC$2:AC1490,D$2:D1490,D1490)*IF(R1490=0,1,2)</f>
        <v>0</v>
      </c>
    </row>
    <row r="1491" spans="1:30" x14ac:dyDescent="0.35">
      <c r="A1491" s="31">
        <f>IF(ISBLANK(B1491),"",COUNTIF(B$2:B1491,B1491))-1</f>
        <v>38</v>
      </c>
      <c r="B1491" s="31">
        <v>8</v>
      </c>
      <c r="C1491" s="10">
        <f>VLOOKUP($A1491,Database!$A:$Y,7,FALSE)</f>
        <v>46194.875</v>
      </c>
      <c r="D1491" s="31" t="str">
        <f>VLOOKUP(Pronostics!$B1491,Setup_MPP!$A:$G,3,FALSE)</f>
        <v>Louuiiis</v>
      </c>
      <c r="E1491" s="31" t="str">
        <f>VLOOKUP(Pronostics!$B1491,Setup_MPP!$A:$G,2,FALSE)</f>
        <v>Louis HARLE</v>
      </c>
      <c r="F1491" s="31" t="str">
        <f>VLOOKUP($B1491,Setup_MPP!$A:$E,4,FALSE)</f>
        <v>#EEF7B1</v>
      </c>
      <c r="G1491" s="31" t="str">
        <f>VLOOKUP($B1491,Setup_MPP!$A:$E,5,FALSE)</f>
        <v>#C1CB7D</v>
      </c>
      <c r="H1491" s="31" t="str">
        <f>IFERROR(IF(AND(A1491&gt;=1,A1491&lt;=104),VLOOKUP($A1491,Location!$A:$J,6,FALSE),IF(A1491=0,"Avant l'ouverture",IF(OR(A1491=105,A1491=106),"Bonus"))),"")</f>
        <v>Tour 2</v>
      </c>
      <c r="I1491" s="31" t="str">
        <f>IF(LEFT(H1491,4)="Tour",VLOOKUP(A1491,Database!$A:$C,3,FALSE),"")</f>
        <v>G</v>
      </c>
      <c r="J1491" s="31" t="str">
        <f>VLOOKUP($A1491,Location!$A:$J,7,FALSE)</f>
        <v>Belgique</v>
      </c>
      <c r="K1491" s="31" t="str">
        <f>IFERROR(VLOOKUP(J1491,Setup_Team!$B:$C,2,FALSE), "TDB")</f>
        <v>BEL</v>
      </c>
      <c r="L1491" s="31" t="str">
        <f>VLOOKUP($A1491,Location!$A:$J,8,FALSE)</f>
        <v>Iran</v>
      </c>
      <c r="M1491" s="31" t="str">
        <f>IFERROR(VLOOKUP(L1491,Setup_Team!$B:$C,2,FALSE), "TDB")</f>
        <v>IRN</v>
      </c>
      <c r="N1491" s="31" t="str">
        <f>VLOOKUP($A1491,Location!$A:$J,9,FALSE)</f>
        <v>Inglewood, Los Angeles, California</v>
      </c>
      <c r="O1491" s="31" t="str">
        <f>VLOOKUP($A1491,Location!$A:$J,10,FALSE)</f>
        <v>SoFi Stadium</v>
      </c>
      <c r="R1491" s="31">
        <v>0</v>
      </c>
      <c r="S1491" s="25">
        <f>VLOOKUP($A1491,Database!$A:$Y,10,FALSE)</f>
        <v>39</v>
      </c>
      <c r="T1491" s="25">
        <f>VLOOKUP($A1491,Database!$A:$Y,11,FALSE)</f>
        <v>138</v>
      </c>
      <c r="U1491" s="25">
        <f>VLOOKUP($A1491,Database!$A:$Y,12,FALSE)</f>
        <v>171</v>
      </c>
      <c r="V1491" s="25" t="str">
        <f>VLOOKUP(A1491,Database!A:M,13,FALSE)</f>
        <v>À venir</v>
      </c>
      <c r="W1491" s="25" t="str">
        <f>VLOOKUP($A1491,Database!$A:$Y,20,FALSE)</f>
        <v/>
      </c>
      <c r="X1491" s="25" t="str">
        <f>VLOOKUP($A1491,Database!$A:$Y,21,FALSE)</f>
        <v/>
      </c>
      <c r="Y1491" s="25" t="str">
        <f ca="1">IF(C1491&lt;NOW(),IF(AND(P1491&gt;Q1491,W1491&gt;X1491),S1491,IF(AND(P1491=Q1491,W1491=X1491),T1491,IF(AND(P1491&lt;Q1491,W1491&lt;X1491),U1491,0))),"")</f>
        <v/>
      </c>
      <c r="Z1491" s="25">
        <f>IF(AND(P1491=W1491,Q1491=X1491),1,0)</f>
        <v>1</v>
      </c>
      <c r="AA1491" s="25" t="str">
        <f>IF(Z1491=0,"",IF(ISBLANK(VLOOKUP(A1491,Database!A:AA,22,FALSE)),"",VLOOKUP(A1491,Database!A:AA,22,FALSE)))</f>
        <v>Exact</v>
      </c>
      <c r="AB1491" s="25">
        <f ca="1">IFERROR(IF(AND(Y1491&lt;&gt;"",OR(V1491="Terminé",V1491="En cours")),VLOOKUP(AA1491,Setup_ScoreExactBonus!A:D,4,FALSE),0),0)</f>
        <v>0</v>
      </c>
      <c r="AC1491" s="31" t="str">
        <f ca="1">IF(Y1491&lt;&gt;"", Y1491 + IF(Z1491=1,AB1491, 0), "")</f>
        <v/>
      </c>
      <c r="AD1491" s="31">
        <f ca="1">SUMIFS(AC$2:AC1491,D$2:D1491,D1491)*IF(R1491=0,1,2)</f>
        <v>0</v>
      </c>
    </row>
    <row r="1492" spans="1:30" x14ac:dyDescent="0.35">
      <c r="A1492" s="31">
        <f>IF(ISBLANK(B1492),"",COUNTIF(B$2:B1492,B1492))-1</f>
        <v>38</v>
      </c>
      <c r="B1492" s="31">
        <v>9</v>
      </c>
      <c r="C1492" s="10">
        <f>VLOOKUP($A1492,Database!$A:$Y,7,FALSE)</f>
        <v>46194.875</v>
      </c>
      <c r="D1492" s="31" t="str">
        <f>VLOOKUP(Pronostics!$B1492,Setup_MPP!$A:$G,3,FALSE)</f>
        <v>Aurelien_dqp</v>
      </c>
      <c r="E1492" s="31" t="str">
        <f>VLOOKUP(Pronostics!$B1492,Setup_MPP!$A:$G,2,FALSE)</f>
        <v>Aurélien DE POULPIQUET</v>
      </c>
      <c r="F1492" s="31" t="str">
        <f>VLOOKUP($B1492,Setup_MPP!$A:$E,4,FALSE)</f>
        <v>#F4EA9D</v>
      </c>
      <c r="G1492" s="31" t="str">
        <f>VLOOKUP($B1492,Setup_MPP!$A:$E,5,FALSE)</f>
        <v>#D2C458</v>
      </c>
      <c r="H1492" s="31" t="str">
        <f>IFERROR(IF(AND(A1492&gt;=1,A1492&lt;=104),VLOOKUP($A1492,Location!$A:$J,6,FALSE),IF(A1492=0,"Avant l'ouverture",IF(OR(A1492=105,A1492=106),"Bonus"))),"")</f>
        <v>Tour 2</v>
      </c>
      <c r="I1492" s="31" t="str">
        <f>IF(LEFT(H1492,4)="Tour",VLOOKUP(A1492,Database!$A:$C,3,FALSE),"")</f>
        <v>G</v>
      </c>
      <c r="J1492" s="31" t="str">
        <f>VLOOKUP($A1492,Location!$A:$J,7,FALSE)</f>
        <v>Belgique</v>
      </c>
      <c r="K1492" s="31" t="str">
        <f>IFERROR(VLOOKUP(J1492,Setup_Team!$B:$C,2,FALSE), "TDB")</f>
        <v>BEL</v>
      </c>
      <c r="L1492" s="31" t="str">
        <f>VLOOKUP($A1492,Location!$A:$J,8,FALSE)</f>
        <v>Iran</v>
      </c>
      <c r="M1492" s="31" t="str">
        <f>IFERROR(VLOOKUP(L1492,Setup_Team!$B:$C,2,FALSE), "TDB")</f>
        <v>IRN</v>
      </c>
      <c r="N1492" s="31" t="str">
        <f>VLOOKUP($A1492,Location!$A:$J,9,FALSE)</f>
        <v>Inglewood, Los Angeles, California</v>
      </c>
      <c r="O1492" s="31" t="str">
        <f>VLOOKUP($A1492,Location!$A:$J,10,FALSE)</f>
        <v>SoFi Stadium</v>
      </c>
      <c r="R1492" s="31">
        <v>0</v>
      </c>
      <c r="S1492" s="25">
        <f>VLOOKUP($A1492,Database!$A:$Y,10,FALSE)</f>
        <v>39</v>
      </c>
      <c r="T1492" s="25">
        <f>VLOOKUP($A1492,Database!$A:$Y,11,FALSE)</f>
        <v>138</v>
      </c>
      <c r="U1492" s="25">
        <f>VLOOKUP($A1492,Database!$A:$Y,12,FALSE)</f>
        <v>171</v>
      </c>
      <c r="V1492" s="25" t="str">
        <f>VLOOKUP(A1492,Database!A:M,13,FALSE)</f>
        <v>À venir</v>
      </c>
      <c r="W1492" s="25" t="str">
        <f>VLOOKUP($A1492,Database!$A:$Y,20,FALSE)</f>
        <v/>
      </c>
      <c r="X1492" s="25" t="str">
        <f>VLOOKUP($A1492,Database!$A:$Y,21,FALSE)</f>
        <v/>
      </c>
      <c r="Y1492" s="25" t="str">
        <f ca="1">IF(C1492&lt;NOW(),IF(AND(P1492&gt;Q1492,W1492&gt;X1492),S1492,IF(AND(P1492=Q1492,W1492=X1492),T1492,IF(AND(P1492&lt;Q1492,W1492&lt;X1492),U1492,0))),"")</f>
        <v/>
      </c>
      <c r="Z1492" s="25">
        <f>IF(AND(P1492=W1492,Q1492=X1492),1,0)</f>
        <v>1</v>
      </c>
      <c r="AA1492" s="25" t="str">
        <f>IF(Z1492=0,"",IF(ISBLANK(VLOOKUP(A1492,Database!A:AA,22,FALSE)),"",VLOOKUP(A1492,Database!A:AA,22,FALSE)))</f>
        <v>Exact</v>
      </c>
      <c r="AB1492" s="25">
        <f ca="1">IFERROR(IF(AND(Y1492&lt;&gt;"",OR(V1492="Terminé",V1492="En cours")),VLOOKUP(AA1492,Setup_ScoreExactBonus!A:D,4,FALSE),0),0)</f>
        <v>0</v>
      </c>
      <c r="AC1492" s="31" t="str">
        <f ca="1">IF(Y1492&lt;&gt;"", Y1492 + IF(Z1492=1,AB1492, 0), "")</f>
        <v/>
      </c>
      <c r="AD1492" s="31">
        <f ca="1">SUMIFS(AC$2:AC1492,D$2:D1492,D1492)*IF(R1492=0,1,2)</f>
        <v>0</v>
      </c>
    </row>
    <row r="1493" spans="1:30" x14ac:dyDescent="0.35">
      <c r="A1493" s="31">
        <f>IF(ISBLANK(B1493),"",COUNTIF(B$2:B1493,B1493))-1</f>
        <v>38</v>
      </c>
      <c r="B1493" s="31">
        <v>10</v>
      </c>
      <c r="C1493" s="10">
        <f>VLOOKUP($A1493,Database!$A:$Y,7,FALSE)</f>
        <v>46194.875</v>
      </c>
      <c r="D1493" s="31" t="str">
        <f>VLOOKUP(Pronostics!$B1493,Setup_MPP!$A:$G,3,FALSE)</f>
        <v>RandomPaul</v>
      </c>
      <c r="E1493" s="31" t="str">
        <f>VLOOKUP(Pronostics!$B1493,Setup_MPP!$A:$G,2,FALSE)</f>
        <v>Paul MONTESINOS</v>
      </c>
      <c r="F1493" s="31" t="str">
        <f>VLOOKUP($B1493,Setup_MPP!$A:$E,4,FALSE)</f>
        <v>#C4B0FF</v>
      </c>
      <c r="G1493" s="31" t="str">
        <f>VLOOKUP($B1493,Setup_MPP!$A:$E,5,FALSE)</f>
        <v>#7F66C8</v>
      </c>
      <c r="H1493" s="31" t="str">
        <f>IFERROR(IF(AND(A1493&gt;=1,A1493&lt;=104),VLOOKUP($A1493,Location!$A:$J,6,FALSE),IF(A1493=0,"Avant l'ouverture",IF(OR(A1493=105,A1493=106),"Bonus"))),"")</f>
        <v>Tour 2</v>
      </c>
      <c r="I1493" s="31" t="str">
        <f>IF(LEFT(H1493,4)="Tour",VLOOKUP(A1493,Database!$A:$C,3,FALSE),"")</f>
        <v>G</v>
      </c>
      <c r="J1493" s="31" t="str">
        <f>VLOOKUP($A1493,Location!$A:$J,7,FALSE)</f>
        <v>Belgique</v>
      </c>
      <c r="K1493" s="31" t="str">
        <f>IFERROR(VLOOKUP(J1493,Setup_Team!$B:$C,2,FALSE), "TDB")</f>
        <v>BEL</v>
      </c>
      <c r="L1493" s="31" t="str">
        <f>VLOOKUP($A1493,Location!$A:$J,8,FALSE)</f>
        <v>Iran</v>
      </c>
      <c r="M1493" s="31" t="str">
        <f>IFERROR(VLOOKUP(L1493,Setup_Team!$B:$C,2,FALSE), "TDB")</f>
        <v>IRN</v>
      </c>
      <c r="N1493" s="31" t="str">
        <f>VLOOKUP($A1493,Location!$A:$J,9,FALSE)</f>
        <v>Inglewood, Los Angeles, California</v>
      </c>
      <c r="O1493" s="31" t="str">
        <f>VLOOKUP($A1493,Location!$A:$J,10,FALSE)</f>
        <v>SoFi Stadium</v>
      </c>
      <c r="R1493" s="31">
        <v>0</v>
      </c>
      <c r="S1493" s="25">
        <f>VLOOKUP($A1493,Database!$A:$Y,10,FALSE)</f>
        <v>39</v>
      </c>
      <c r="T1493" s="25">
        <f>VLOOKUP($A1493,Database!$A:$Y,11,FALSE)</f>
        <v>138</v>
      </c>
      <c r="U1493" s="25">
        <f>VLOOKUP($A1493,Database!$A:$Y,12,FALSE)</f>
        <v>171</v>
      </c>
      <c r="V1493" s="25" t="str">
        <f>VLOOKUP(A1493,Database!A:M,13,FALSE)</f>
        <v>À venir</v>
      </c>
      <c r="W1493" s="25" t="str">
        <f>VLOOKUP($A1493,Database!$A:$Y,20,FALSE)</f>
        <v/>
      </c>
      <c r="X1493" s="25" t="str">
        <f>VLOOKUP($A1493,Database!$A:$Y,21,FALSE)</f>
        <v/>
      </c>
      <c r="Y1493" s="25" t="str">
        <f ca="1">IF(C1493&lt;NOW(),IF(AND(P1493&gt;Q1493,W1493&gt;X1493),S1493,IF(AND(P1493=Q1493,W1493=X1493),T1493,IF(AND(P1493&lt;Q1493,W1493&lt;X1493),U1493,0))),"")</f>
        <v/>
      </c>
      <c r="Z1493" s="25">
        <f>IF(AND(P1493=W1493,Q1493=X1493),1,0)</f>
        <v>1</v>
      </c>
      <c r="AA1493" s="25" t="str">
        <f>IF(Z1493=0,"",IF(ISBLANK(VLOOKUP(A1493,Database!A:AA,22,FALSE)),"",VLOOKUP(A1493,Database!A:AA,22,FALSE)))</f>
        <v>Exact</v>
      </c>
      <c r="AB1493" s="25">
        <f ca="1">IFERROR(IF(AND(Y1493&lt;&gt;"",OR(V1493="Terminé",V1493="En cours")),VLOOKUP(AA1493,Setup_ScoreExactBonus!A:D,4,FALSE),0),0)</f>
        <v>0</v>
      </c>
      <c r="AC1493" s="31" t="str">
        <f ca="1">IF(Y1493&lt;&gt;"", Y1493 + IF(Z1493=1,AB1493, 0), "")</f>
        <v/>
      </c>
      <c r="AD1493" s="31">
        <f ca="1">SUMIFS(AC$2:AC1493,D$2:D1493,D1493)*IF(R1493=0,1,2)</f>
        <v>0</v>
      </c>
    </row>
    <row r="1494" spans="1:30" x14ac:dyDescent="0.35">
      <c r="A1494" s="31">
        <f>IF(ISBLANK(B1494),"",COUNTIF(B$2:B1494,B1494))-1</f>
        <v>38</v>
      </c>
      <c r="B1494" s="31">
        <v>11</v>
      </c>
      <c r="C1494" s="10">
        <f>VLOOKUP($A1494,Database!$A:$Y,7,FALSE)</f>
        <v>46194.875</v>
      </c>
      <c r="D1494" s="31" t="str">
        <f>VLOOKUP(Pronostics!$B1494,Setup_MPP!$A:$G,3,FALSE)</f>
        <v>Kinsley#8SA6T</v>
      </c>
      <c r="E1494" s="31" t="str">
        <f>VLOOKUP(Pronostics!$B1494,Setup_MPP!$A:$G,2,FALSE)</f>
        <v>Kinsley ROQUE</v>
      </c>
      <c r="F1494" s="31" t="str">
        <f>VLOOKUP($B1494,Setup_MPP!$A:$E,4,FALSE)</f>
        <v>#CBEBBA</v>
      </c>
      <c r="G1494" s="31" t="str">
        <f>VLOOKUP($B1494,Setup_MPP!$A:$E,5,FALSE)</f>
        <v>#70BC6E</v>
      </c>
      <c r="H1494" s="31" t="str">
        <f>IFERROR(IF(AND(A1494&gt;=1,A1494&lt;=104),VLOOKUP($A1494,Location!$A:$J,6,FALSE),IF(A1494=0,"Avant l'ouverture",IF(OR(A1494=105,A1494=106),"Bonus"))),"")</f>
        <v>Tour 2</v>
      </c>
      <c r="I1494" s="31" t="str">
        <f>IF(LEFT(H1494,4)="Tour",VLOOKUP(A1494,Database!$A:$C,3,FALSE),"")</f>
        <v>G</v>
      </c>
      <c r="J1494" s="31" t="str">
        <f>VLOOKUP($A1494,Location!$A:$J,7,FALSE)</f>
        <v>Belgique</v>
      </c>
      <c r="K1494" s="31" t="str">
        <f>IFERROR(VLOOKUP(J1494,Setup_Team!$B:$C,2,FALSE), "TDB")</f>
        <v>BEL</v>
      </c>
      <c r="L1494" s="31" t="str">
        <f>VLOOKUP($A1494,Location!$A:$J,8,FALSE)</f>
        <v>Iran</v>
      </c>
      <c r="M1494" s="31" t="str">
        <f>IFERROR(VLOOKUP(L1494,Setup_Team!$B:$C,2,FALSE), "TDB")</f>
        <v>IRN</v>
      </c>
      <c r="N1494" s="31" t="str">
        <f>VLOOKUP($A1494,Location!$A:$J,9,FALSE)</f>
        <v>Inglewood, Los Angeles, California</v>
      </c>
      <c r="O1494" s="31" t="str">
        <f>VLOOKUP($A1494,Location!$A:$J,10,FALSE)</f>
        <v>SoFi Stadium</v>
      </c>
      <c r="R1494" s="31">
        <v>0</v>
      </c>
      <c r="S1494" s="25">
        <f>VLOOKUP($A1494,Database!$A:$Y,10,FALSE)</f>
        <v>39</v>
      </c>
      <c r="T1494" s="25">
        <f>VLOOKUP($A1494,Database!$A:$Y,11,FALSE)</f>
        <v>138</v>
      </c>
      <c r="U1494" s="25">
        <f>VLOOKUP($A1494,Database!$A:$Y,12,FALSE)</f>
        <v>171</v>
      </c>
      <c r="V1494" s="25" t="str">
        <f>VLOOKUP(A1494,Database!A:M,13,FALSE)</f>
        <v>À venir</v>
      </c>
      <c r="W1494" s="25" t="str">
        <f>VLOOKUP($A1494,Database!$A:$Y,20,FALSE)</f>
        <v/>
      </c>
      <c r="X1494" s="25" t="str">
        <f>VLOOKUP($A1494,Database!$A:$Y,21,FALSE)</f>
        <v/>
      </c>
      <c r="Y1494" s="25" t="str">
        <f ca="1">IF(C1494&lt;NOW(),IF(AND(P1494&gt;Q1494,W1494&gt;X1494),S1494,IF(AND(P1494=Q1494,W1494=X1494),T1494,IF(AND(P1494&lt;Q1494,W1494&lt;X1494),U1494,0))),"")</f>
        <v/>
      </c>
      <c r="Z1494" s="25">
        <f>IF(AND(P1494=W1494,Q1494=X1494),1,0)</f>
        <v>1</v>
      </c>
      <c r="AA1494" s="25" t="str">
        <f>IF(Z1494=0,"",IF(ISBLANK(VLOOKUP(A1494,Database!A:AA,22,FALSE)),"",VLOOKUP(A1494,Database!A:AA,22,FALSE)))</f>
        <v>Exact</v>
      </c>
      <c r="AB1494" s="25">
        <f ca="1">IFERROR(IF(AND(Y1494&lt;&gt;"",OR(V1494="Terminé",V1494="En cours")),VLOOKUP(AA1494,Setup_ScoreExactBonus!A:D,4,FALSE),0),0)</f>
        <v>0</v>
      </c>
      <c r="AC1494" s="31" t="str">
        <f ca="1">IF(Y1494&lt;&gt;"", Y1494 + IF(Z1494=1,AB1494, 0), "")</f>
        <v/>
      </c>
      <c r="AD1494" s="31">
        <f ca="1">SUMIFS(AC$2:AC1494,D$2:D1494,D1494)*IF(R1494=0,1,2)</f>
        <v>0</v>
      </c>
    </row>
    <row r="1495" spans="1:30" x14ac:dyDescent="0.35">
      <c r="A1495" s="31">
        <f>IF(ISBLANK(B1495),"",COUNTIF(B$2:B1495,B1495))-1</f>
        <v>38</v>
      </c>
      <c r="B1495" s="31">
        <v>12</v>
      </c>
      <c r="C1495" s="10">
        <f>VLOOKUP($A1495,Database!$A:$Y,7,FALSE)</f>
        <v>46194.875</v>
      </c>
      <c r="D1495" s="31" t="str">
        <f>VLOOKUP(Pronostics!$B1495,Setup_MPP!$A:$G,3,FALSE)</f>
        <v>Jaouad1</v>
      </c>
      <c r="E1495" s="31" t="str">
        <f>VLOOKUP(Pronostics!$B1495,Setup_MPP!$A:$G,2,FALSE)</f>
        <v>Jaouad SETTI</v>
      </c>
      <c r="F1495" s="31" t="str">
        <f>VLOOKUP($B1495,Setup_MPP!$A:$E,4,FALSE)</f>
        <v>#C2D4FF</v>
      </c>
      <c r="G1495" s="31" t="str">
        <f>VLOOKUP($B1495,Setup_MPP!$A:$E,5,FALSE)</f>
        <v>#6586D5</v>
      </c>
      <c r="H1495" s="31" t="str">
        <f>IFERROR(IF(AND(A1495&gt;=1,A1495&lt;=104),VLOOKUP($A1495,Location!$A:$J,6,FALSE),IF(A1495=0,"Avant l'ouverture",IF(OR(A1495=105,A1495=106),"Bonus"))),"")</f>
        <v>Tour 2</v>
      </c>
      <c r="I1495" s="31" t="str">
        <f>IF(LEFT(H1495,4)="Tour",VLOOKUP(A1495,Database!$A:$C,3,FALSE),"")</f>
        <v>G</v>
      </c>
      <c r="J1495" s="31" t="str">
        <f>VLOOKUP($A1495,Location!$A:$J,7,FALSE)</f>
        <v>Belgique</v>
      </c>
      <c r="K1495" s="31" t="str">
        <f>IFERROR(VLOOKUP(J1495,Setup_Team!$B:$C,2,FALSE), "TDB")</f>
        <v>BEL</v>
      </c>
      <c r="L1495" s="31" t="str">
        <f>VLOOKUP($A1495,Location!$A:$J,8,FALSE)</f>
        <v>Iran</v>
      </c>
      <c r="M1495" s="31" t="str">
        <f>IFERROR(VLOOKUP(L1495,Setup_Team!$B:$C,2,FALSE), "TDB")</f>
        <v>IRN</v>
      </c>
      <c r="N1495" s="31" t="str">
        <f>VLOOKUP($A1495,Location!$A:$J,9,FALSE)</f>
        <v>Inglewood, Los Angeles, California</v>
      </c>
      <c r="O1495" s="31" t="str">
        <f>VLOOKUP($A1495,Location!$A:$J,10,FALSE)</f>
        <v>SoFi Stadium</v>
      </c>
      <c r="R1495" s="31">
        <v>0</v>
      </c>
      <c r="S1495" s="25">
        <f>VLOOKUP($A1495,Database!$A:$Y,10,FALSE)</f>
        <v>39</v>
      </c>
      <c r="T1495" s="25">
        <f>VLOOKUP($A1495,Database!$A:$Y,11,FALSE)</f>
        <v>138</v>
      </c>
      <c r="U1495" s="25">
        <f>VLOOKUP($A1495,Database!$A:$Y,12,FALSE)</f>
        <v>171</v>
      </c>
      <c r="V1495" s="25" t="str">
        <f>VLOOKUP(A1495,Database!A:M,13,FALSE)</f>
        <v>À venir</v>
      </c>
      <c r="W1495" s="25" t="str">
        <f>VLOOKUP($A1495,Database!$A:$Y,20,FALSE)</f>
        <v/>
      </c>
      <c r="X1495" s="25" t="str">
        <f>VLOOKUP($A1495,Database!$A:$Y,21,FALSE)</f>
        <v/>
      </c>
      <c r="Y1495" s="25" t="str">
        <f ca="1">IF(C1495&lt;NOW(),IF(AND(P1495&gt;Q1495,W1495&gt;X1495),S1495,IF(AND(P1495=Q1495,W1495=X1495),T1495,IF(AND(P1495&lt;Q1495,W1495&lt;X1495),U1495,0))),"")</f>
        <v/>
      </c>
      <c r="Z1495" s="25">
        <f>IF(AND(P1495=W1495,Q1495=X1495),1,0)</f>
        <v>1</v>
      </c>
      <c r="AA1495" s="25" t="str">
        <f>IF(Z1495=0,"",IF(ISBLANK(VLOOKUP(A1495,Database!A:AA,22,FALSE)),"",VLOOKUP(A1495,Database!A:AA,22,FALSE)))</f>
        <v>Exact</v>
      </c>
      <c r="AB1495" s="25">
        <f ca="1">IFERROR(IF(AND(Y1495&lt;&gt;"",OR(V1495="Terminé",V1495="En cours")),VLOOKUP(AA1495,Setup_ScoreExactBonus!A:D,4,FALSE),0),0)</f>
        <v>0</v>
      </c>
      <c r="AC1495" s="31" t="str">
        <f ca="1">IF(Y1495&lt;&gt;"", Y1495 + IF(Z1495=1,AB1495, 0), "")</f>
        <v/>
      </c>
      <c r="AD1495" s="31">
        <f ca="1">SUMIFS(AC$2:AC1495,D$2:D1495,D1495)*IF(R1495=0,1,2)</f>
        <v>0</v>
      </c>
    </row>
    <row r="1496" spans="1:30" x14ac:dyDescent="0.35">
      <c r="A1496" s="31">
        <f>IF(ISBLANK(B1496),"",COUNTIF(B$2:B1496,B1496))-1</f>
        <v>38</v>
      </c>
      <c r="B1496" s="31">
        <v>13</v>
      </c>
      <c r="C1496" s="10">
        <f>VLOOKUP($A1496,Database!$A:$Y,7,FALSE)</f>
        <v>46194.875</v>
      </c>
      <c r="D1496" s="31" t="str">
        <f>VLOOKUP(Pronostics!$B1496,Setup_MPP!$A:$G,3,FALSE)</f>
        <v>Julien_I</v>
      </c>
      <c r="E1496" s="31" t="str">
        <f>VLOOKUP(Pronostics!$B1496,Setup_MPP!$A:$G,2,FALSE)</f>
        <v>Julien INGE</v>
      </c>
      <c r="F1496" s="31" t="str">
        <f>VLOOKUP($B1496,Setup_MPP!$A:$E,4,FALSE)</f>
        <v>#C1E0EF</v>
      </c>
      <c r="G1496" s="31" t="str">
        <f>VLOOKUP($B1496,Setup_MPP!$A:$E,5,FALSE)</f>
        <v>#4F91B2</v>
      </c>
      <c r="H1496" s="31" t="str">
        <f>IFERROR(IF(AND(A1496&gt;=1,A1496&lt;=104),VLOOKUP($A1496,Location!$A:$J,6,FALSE),IF(A1496=0,"Avant l'ouverture",IF(OR(A1496=105,A1496=106),"Bonus"))),"")</f>
        <v>Tour 2</v>
      </c>
      <c r="I1496" s="31" t="str">
        <f>IF(LEFT(H1496,4)="Tour",VLOOKUP(A1496,Database!$A:$C,3,FALSE),"")</f>
        <v>G</v>
      </c>
      <c r="J1496" s="31" t="str">
        <f>VLOOKUP($A1496,Location!$A:$J,7,FALSE)</f>
        <v>Belgique</v>
      </c>
      <c r="K1496" s="31" t="str">
        <f>IFERROR(VLOOKUP(J1496,Setup_Team!$B:$C,2,FALSE), "TDB")</f>
        <v>BEL</v>
      </c>
      <c r="L1496" s="31" t="str">
        <f>VLOOKUP($A1496,Location!$A:$J,8,FALSE)</f>
        <v>Iran</v>
      </c>
      <c r="M1496" s="31" t="str">
        <f>IFERROR(VLOOKUP(L1496,Setup_Team!$B:$C,2,FALSE), "TDB")</f>
        <v>IRN</v>
      </c>
      <c r="N1496" s="31" t="str">
        <f>VLOOKUP($A1496,Location!$A:$J,9,FALSE)</f>
        <v>Inglewood, Los Angeles, California</v>
      </c>
      <c r="O1496" s="31" t="str">
        <f>VLOOKUP($A1496,Location!$A:$J,10,FALSE)</f>
        <v>SoFi Stadium</v>
      </c>
      <c r="R1496" s="31">
        <v>0</v>
      </c>
      <c r="S1496" s="25">
        <f>VLOOKUP($A1496,Database!$A:$Y,10,FALSE)</f>
        <v>39</v>
      </c>
      <c r="T1496" s="25">
        <f>VLOOKUP($A1496,Database!$A:$Y,11,FALSE)</f>
        <v>138</v>
      </c>
      <c r="U1496" s="25">
        <f>VLOOKUP($A1496,Database!$A:$Y,12,FALSE)</f>
        <v>171</v>
      </c>
      <c r="V1496" s="25" t="str">
        <f>VLOOKUP(A1496,Database!A:M,13,FALSE)</f>
        <v>À venir</v>
      </c>
      <c r="W1496" s="25" t="str">
        <f>VLOOKUP($A1496,Database!$A:$Y,20,FALSE)</f>
        <v/>
      </c>
      <c r="X1496" s="25" t="str">
        <f>VLOOKUP($A1496,Database!$A:$Y,21,FALSE)</f>
        <v/>
      </c>
      <c r="Y1496" s="25" t="str">
        <f ca="1">IF(C1496&lt;NOW(),IF(AND(P1496&gt;Q1496,W1496&gt;X1496),S1496,IF(AND(P1496=Q1496,W1496=X1496),T1496,IF(AND(P1496&lt;Q1496,W1496&lt;X1496),U1496,0))),"")</f>
        <v/>
      </c>
      <c r="Z1496" s="25">
        <f>IF(AND(P1496=W1496,Q1496=X1496),1,0)</f>
        <v>1</v>
      </c>
      <c r="AA1496" s="25" t="str">
        <f>IF(Z1496=0,"",IF(ISBLANK(VLOOKUP(A1496,Database!A:AA,22,FALSE)),"",VLOOKUP(A1496,Database!A:AA,22,FALSE)))</f>
        <v>Exact</v>
      </c>
      <c r="AB1496" s="25">
        <f ca="1">IFERROR(IF(AND(Y1496&lt;&gt;"",OR(V1496="Terminé",V1496="En cours")),VLOOKUP(AA1496,Setup_ScoreExactBonus!A:D,4,FALSE),0),0)</f>
        <v>0</v>
      </c>
      <c r="AC1496" s="31" t="str">
        <f ca="1">IF(Y1496&lt;&gt;"", Y1496 + IF(Z1496=1,AB1496, 0), "")</f>
        <v/>
      </c>
      <c r="AD1496" s="31">
        <f ca="1">SUMIFS(AC$2:AC1496,D$2:D1496,D1496)*IF(R1496=0,1,2)</f>
        <v>0</v>
      </c>
    </row>
    <row r="1497" spans="1:30" x14ac:dyDescent="0.35">
      <c r="A1497" s="31">
        <f>IF(ISBLANK(B1497),"",COUNTIF(B$2:B1497,B1497))-1</f>
        <v>38</v>
      </c>
      <c r="B1497" s="31">
        <v>14</v>
      </c>
      <c r="C1497" s="10">
        <f>VLOOKUP($A1497,Database!$A:$Y,7,FALSE)</f>
        <v>46194.875</v>
      </c>
      <c r="D1497" s="31" t="str">
        <f>VLOOKUP(Pronostics!$B1497,Setup_MPP!$A:$G,3,FALSE)</f>
        <v>MarieEYT</v>
      </c>
      <c r="E1497" s="31" t="str">
        <f>VLOOKUP(Pronostics!$B1497,Setup_MPP!$A:$G,2,FALSE)</f>
        <v>Marie EXBRAYAT</v>
      </c>
      <c r="F1497" s="31" t="str">
        <f>VLOOKUP($B1497,Setup_MPP!$A:$E,4,FALSE)</f>
        <v>#FFAFD2</v>
      </c>
      <c r="G1497" s="31" t="str">
        <f>VLOOKUP($B1497,Setup_MPP!$A:$E,5,FALSE)</f>
        <v>#F2589B</v>
      </c>
      <c r="H1497" s="31" t="str">
        <f>IFERROR(IF(AND(A1497&gt;=1,A1497&lt;=104),VLOOKUP($A1497,Location!$A:$J,6,FALSE),IF(A1497=0,"Avant l'ouverture",IF(OR(A1497=105,A1497=106),"Bonus"))),"")</f>
        <v>Tour 2</v>
      </c>
      <c r="I1497" s="31" t="str">
        <f>IF(LEFT(H1497,4)="Tour",VLOOKUP(A1497,Database!$A:$C,3,FALSE),"")</f>
        <v>G</v>
      </c>
      <c r="J1497" s="31" t="str">
        <f>VLOOKUP($A1497,Location!$A:$J,7,FALSE)</f>
        <v>Belgique</v>
      </c>
      <c r="K1497" s="31" t="str">
        <f>IFERROR(VLOOKUP(J1497,Setup_Team!$B:$C,2,FALSE), "TDB")</f>
        <v>BEL</v>
      </c>
      <c r="L1497" s="31" t="str">
        <f>VLOOKUP($A1497,Location!$A:$J,8,FALSE)</f>
        <v>Iran</v>
      </c>
      <c r="M1497" s="31" t="str">
        <f>IFERROR(VLOOKUP(L1497,Setup_Team!$B:$C,2,FALSE), "TDB")</f>
        <v>IRN</v>
      </c>
      <c r="N1497" s="31" t="str">
        <f>VLOOKUP($A1497,Location!$A:$J,9,FALSE)</f>
        <v>Inglewood, Los Angeles, California</v>
      </c>
      <c r="O1497" s="31" t="str">
        <f>VLOOKUP($A1497,Location!$A:$J,10,FALSE)</f>
        <v>SoFi Stadium</v>
      </c>
      <c r="R1497" s="31">
        <v>0</v>
      </c>
      <c r="S1497" s="25">
        <f>VLOOKUP($A1497,Database!$A:$Y,10,FALSE)</f>
        <v>39</v>
      </c>
      <c r="T1497" s="25">
        <f>VLOOKUP($A1497,Database!$A:$Y,11,FALSE)</f>
        <v>138</v>
      </c>
      <c r="U1497" s="25">
        <f>VLOOKUP($A1497,Database!$A:$Y,12,FALSE)</f>
        <v>171</v>
      </c>
      <c r="V1497" s="25" t="str">
        <f>VLOOKUP(A1497,Database!A:M,13,FALSE)</f>
        <v>À venir</v>
      </c>
      <c r="W1497" s="25" t="str">
        <f>VLOOKUP($A1497,Database!$A:$Y,20,FALSE)</f>
        <v/>
      </c>
      <c r="X1497" s="25" t="str">
        <f>VLOOKUP($A1497,Database!$A:$Y,21,FALSE)</f>
        <v/>
      </c>
      <c r="Y1497" s="25" t="str">
        <f ca="1">IF(C1497&lt;NOW(),IF(AND(P1497&gt;Q1497,W1497&gt;X1497),S1497,IF(AND(P1497=Q1497,W1497=X1497),T1497,IF(AND(P1497&lt;Q1497,W1497&lt;X1497),U1497,0))),"")</f>
        <v/>
      </c>
      <c r="Z1497" s="25">
        <f>IF(AND(P1497=W1497,Q1497=X1497),1,0)</f>
        <v>1</v>
      </c>
      <c r="AA1497" s="25" t="str">
        <f>IF(Z1497=0,"",IF(ISBLANK(VLOOKUP(A1497,Database!A:AA,22,FALSE)),"",VLOOKUP(A1497,Database!A:AA,22,FALSE)))</f>
        <v>Exact</v>
      </c>
      <c r="AB1497" s="25">
        <f ca="1">IFERROR(IF(AND(Y1497&lt;&gt;"",OR(V1497="Terminé",V1497="En cours")),VLOOKUP(AA1497,Setup_ScoreExactBonus!A:D,4,FALSE),0),0)</f>
        <v>0</v>
      </c>
      <c r="AC1497" s="31" t="str">
        <f ca="1">IF(Y1497&lt;&gt;"", Y1497 + IF(Z1497=1,AB1497, 0), "")</f>
        <v/>
      </c>
      <c r="AD1497" s="31">
        <f ca="1">SUMIFS(AC$2:AC1497,D$2:D1497,D1497)*IF(R1497=0,1,2)</f>
        <v>0</v>
      </c>
    </row>
    <row r="1498" spans="1:30" x14ac:dyDescent="0.35">
      <c r="A1498" s="31">
        <f>IF(ISBLANK(B1498),"",COUNTIF(B$2:B1498,B1498))-1</f>
        <v>38</v>
      </c>
      <c r="B1498" s="31">
        <v>15</v>
      </c>
      <c r="C1498" s="10">
        <f>VLOOKUP($A1498,Database!$A:$Y,7,FALSE)</f>
        <v>46194.875</v>
      </c>
      <c r="D1498" s="31" t="str">
        <f>VLOOKUP(Pronostics!$B1498,Setup_MPP!$A:$G,3,FALSE)</f>
        <v>Amine#8UL9R</v>
      </c>
      <c r="E1498" s="31" t="str">
        <f>VLOOKUP(Pronostics!$B1498,Setup_MPP!$A:$G,2,FALSE)</f>
        <v>Amine ZARROUKI</v>
      </c>
      <c r="F1498" s="31" t="str">
        <f>VLOOKUP($B1498,Setup_MPP!$A:$E,4,FALSE)</f>
        <v>#FF9898</v>
      </c>
      <c r="G1498" s="31" t="str">
        <f>VLOOKUP($B1498,Setup_MPP!$A:$E,5,FALSE)</f>
        <v>#FF5D5D</v>
      </c>
      <c r="H1498" s="31" t="str">
        <f>IFERROR(IF(AND(A1498&gt;=1,A1498&lt;=104),VLOOKUP($A1498,Location!$A:$J,6,FALSE),IF(A1498=0,"Avant l'ouverture",IF(OR(A1498=105,A1498=106),"Bonus"))),"")</f>
        <v>Tour 2</v>
      </c>
      <c r="I1498" s="31" t="str">
        <f>IF(LEFT(H1498,4)="Tour",VLOOKUP(A1498,Database!$A:$C,3,FALSE),"")</f>
        <v>G</v>
      </c>
      <c r="J1498" s="31" t="str">
        <f>VLOOKUP($A1498,Location!$A:$J,7,FALSE)</f>
        <v>Belgique</v>
      </c>
      <c r="K1498" s="31" t="str">
        <f>IFERROR(VLOOKUP(J1498,Setup_Team!$B:$C,2,FALSE), "TDB")</f>
        <v>BEL</v>
      </c>
      <c r="L1498" s="31" t="str">
        <f>VLOOKUP($A1498,Location!$A:$J,8,FALSE)</f>
        <v>Iran</v>
      </c>
      <c r="M1498" s="31" t="str">
        <f>IFERROR(VLOOKUP(L1498,Setup_Team!$B:$C,2,FALSE), "TDB")</f>
        <v>IRN</v>
      </c>
      <c r="N1498" s="31" t="str">
        <f>VLOOKUP($A1498,Location!$A:$J,9,FALSE)</f>
        <v>Inglewood, Los Angeles, California</v>
      </c>
      <c r="O1498" s="31" t="str">
        <f>VLOOKUP($A1498,Location!$A:$J,10,FALSE)</f>
        <v>SoFi Stadium</v>
      </c>
      <c r="R1498" s="31">
        <v>0</v>
      </c>
      <c r="S1498" s="25">
        <f>VLOOKUP($A1498,Database!$A:$Y,10,FALSE)</f>
        <v>39</v>
      </c>
      <c r="T1498" s="25">
        <f>VLOOKUP($A1498,Database!$A:$Y,11,FALSE)</f>
        <v>138</v>
      </c>
      <c r="U1498" s="25">
        <f>VLOOKUP($A1498,Database!$A:$Y,12,FALSE)</f>
        <v>171</v>
      </c>
      <c r="V1498" s="25" t="str">
        <f>VLOOKUP(A1498,Database!A:M,13,FALSE)</f>
        <v>À venir</v>
      </c>
      <c r="W1498" s="25" t="str">
        <f>VLOOKUP($A1498,Database!$A:$Y,20,FALSE)</f>
        <v/>
      </c>
      <c r="X1498" s="25" t="str">
        <f>VLOOKUP($A1498,Database!$A:$Y,21,FALSE)</f>
        <v/>
      </c>
      <c r="Y1498" s="25" t="str">
        <f ca="1">IF(C1498&lt;NOW(),IF(AND(P1498&gt;Q1498,W1498&gt;X1498),S1498,IF(AND(P1498=Q1498,W1498=X1498),T1498,IF(AND(P1498&lt;Q1498,W1498&lt;X1498),U1498,0))),"")</f>
        <v/>
      </c>
      <c r="Z1498" s="25">
        <f>IF(AND(P1498=W1498,Q1498=X1498),1,0)</f>
        <v>1</v>
      </c>
      <c r="AA1498" s="25" t="str">
        <f>IF(Z1498=0,"",IF(ISBLANK(VLOOKUP(A1498,Database!A:AA,22,FALSE)),"",VLOOKUP(A1498,Database!A:AA,22,FALSE)))</f>
        <v>Exact</v>
      </c>
      <c r="AB1498" s="25">
        <f ca="1">IFERROR(IF(AND(Y1498&lt;&gt;"",OR(V1498="Terminé",V1498="En cours")),VLOOKUP(AA1498,Setup_ScoreExactBonus!A:D,4,FALSE),0),0)</f>
        <v>0</v>
      </c>
      <c r="AC1498" s="31" t="str">
        <f ca="1">IF(Y1498&lt;&gt;"", Y1498 + IF(Z1498=1,AB1498, 0), "")</f>
        <v/>
      </c>
      <c r="AD1498" s="31">
        <f ca="1">SUMIFS(AC$2:AC1498,D$2:D1498,D1498)*IF(R1498=0,1,2)</f>
        <v>0</v>
      </c>
    </row>
    <row r="1499" spans="1:30" x14ac:dyDescent="0.35">
      <c r="A1499" s="31">
        <f>IF(ISBLANK(B1499),"",COUNTIF(B$2:B1499,B1499))-1</f>
        <v>38</v>
      </c>
      <c r="B1499" s="31">
        <v>16</v>
      </c>
      <c r="C1499" s="10">
        <f>VLOOKUP($A1499,Database!$A:$Y,7,FALSE)</f>
        <v>46194.875</v>
      </c>
      <c r="D1499" s="31" t="str">
        <f>VLOOKUP(Pronostics!$B1499,Setup_MPP!$A:$G,3,FALSE)</f>
        <v>Laura#8V93E</v>
      </c>
      <c r="E1499" s="31" t="str">
        <f>VLOOKUP(Pronostics!$B1499,Setup_MPP!$A:$G,2,FALSE)</f>
        <v>Laura GIULIANO</v>
      </c>
      <c r="F1499" s="31" t="str">
        <f>VLOOKUP($B1499,Setup_MPP!$A:$E,4,FALSE)</f>
        <v>#86A4FE</v>
      </c>
      <c r="G1499" s="31" t="str">
        <f>VLOOKUP($B1499,Setup_MPP!$A:$E,5,FALSE)</f>
        <v>#3769FF</v>
      </c>
      <c r="H1499" s="31" t="str">
        <f>IFERROR(IF(AND(A1499&gt;=1,A1499&lt;=104),VLOOKUP($A1499,Location!$A:$J,6,FALSE),IF(A1499=0,"Avant l'ouverture",IF(OR(A1499=105,A1499=106),"Bonus"))),"")</f>
        <v>Tour 2</v>
      </c>
      <c r="I1499" s="31" t="str">
        <f>IF(LEFT(H1499,4)="Tour",VLOOKUP(A1499,Database!$A:$C,3,FALSE),"")</f>
        <v>G</v>
      </c>
      <c r="J1499" s="31" t="str">
        <f>VLOOKUP($A1499,Location!$A:$J,7,FALSE)</f>
        <v>Belgique</v>
      </c>
      <c r="K1499" s="31" t="str">
        <f>IFERROR(VLOOKUP(J1499,Setup_Team!$B:$C,2,FALSE), "TDB")</f>
        <v>BEL</v>
      </c>
      <c r="L1499" s="31" t="str">
        <f>VLOOKUP($A1499,Location!$A:$J,8,FALSE)</f>
        <v>Iran</v>
      </c>
      <c r="M1499" s="31" t="str">
        <f>IFERROR(VLOOKUP(L1499,Setup_Team!$B:$C,2,FALSE), "TDB")</f>
        <v>IRN</v>
      </c>
      <c r="N1499" s="31" t="str">
        <f>VLOOKUP($A1499,Location!$A:$J,9,FALSE)</f>
        <v>Inglewood, Los Angeles, California</v>
      </c>
      <c r="O1499" s="31" t="str">
        <f>VLOOKUP($A1499,Location!$A:$J,10,FALSE)</f>
        <v>SoFi Stadium</v>
      </c>
      <c r="R1499" s="31">
        <v>0</v>
      </c>
      <c r="S1499" s="25">
        <f>VLOOKUP($A1499,Database!$A:$Y,10,FALSE)</f>
        <v>39</v>
      </c>
      <c r="T1499" s="25">
        <f>VLOOKUP($A1499,Database!$A:$Y,11,FALSE)</f>
        <v>138</v>
      </c>
      <c r="U1499" s="25">
        <f>VLOOKUP($A1499,Database!$A:$Y,12,FALSE)</f>
        <v>171</v>
      </c>
      <c r="V1499" s="25" t="str">
        <f>VLOOKUP(A1499,Database!A:M,13,FALSE)</f>
        <v>À venir</v>
      </c>
      <c r="W1499" s="25" t="str">
        <f>VLOOKUP($A1499,Database!$A:$Y,20,FALSE)</f>
        <v/>
      </c>
      <c r="X1499" s="25" t="str">
        <f>VLOOKUP($A1499,Database!$A:$Y,21,FALSE)</f>
        <v/>
      </c>
      <c r="Y1499" s="25" t="str">
        <f ca="1">IF(C1499&lt;NOW(),IF(AND(P1499&gt;Q1499,W1499&gt;X1499),S1499,IF(AND(P1499=Q1499,W1499=X1499),T1499,IF(AND(P1499&lt;Q1499,W1499&lt;X1499),U1499,0))),"")</f>
        <v/>
      </c>
      <c r="Z1499" s="25">
        <f>IF(AND(P1499=W1499,Q1499=X1499),1,0)</f>
        <v>1</v>
      </c>
      <c r="AA1499" s="25" t="str">
        <f>IF(Z1499=0,"",IF(ISBLANK(VLOOKUP(A1499,Database!A:AA,22,FALSE)),"",VLOOKUP(A1499,Database!A:AA,22,FALSE)))</f>
        <v>Exact</v>
      </c>
      <c r="AB1499" s="25">
        <f ca="1">IFERROR(IF(AND(Y1499&lt;&gt;"",OR(V1499="Terminé",V1499="En cours")),VLOOKUP(AA1499,Setup_ScoreExactBonus!A:D,4,FALSE),0),0)</f>
        <v>0</v>
      </c>
      <c r="AC1499" s="31" t="str">
        <f ca="1">IF(Y1499&lt;&gt;"", Y1499 + IF(Z1499=1,AB1499, 0), "")</f>
        <v/>
      </c>
      <c r="AD1499" s="31">
        <f ca="1">SUMIFS(AC$2:AC1499,D$2:D1499,D1499)*IF(R1499=0,1,2)</f>
        <v>0</v>
      </c>
    </row>
    <row r="1500" spans="1:30" x14ac:dyDescent="0.35">
      <c r="A1500" s="31">
        <f>IF(ISBLANK(B1500),"",COUNTIF(B$2:B1500,B1500))-1</f>
        <v>38</v>
      </c>
      <c r="B1500" s="31">
        <v>17</v>
      </c>
      <c r="C1500" s="10">
        <f>VLOOKUP($A1500,Database!$A:$Y,7,FALSE)</f>
        <v>46194.875</v>
      </c>
      <c r="D1500" s="31" t="str">
        <f>VLOOKUP(Pronostics!$B1500,Setup_MPP!$A:$G,3,FALSE)</f>
        <v>Joueur17</v>
      </c>
      <c r="E1500" s="31" t="str">
        <f>VLOOKUP(Pronostics!$B1500,Setup_MPP!$A:$G,2,FALSE)</f>
        <v>Joueur17</v>
      </c>
      <c r="F1500" s="31" t="str">
        <f>VLOOKUP($B1500,Setup_MPP!$A:$E,4,FALSE)</f>
        <v>#FFB0B0</v>
      </c>
      <c r="G1500" s="31" t="str">
        <f>VLOOKUP($B1500,Setup_MPP!$A:$E,5,FALSE)</f>
        <v>#F25757</v>
      </c>
      <c r="H1500" s="31" t="str">
        <f>IFERROR(IF(AND(A1500&gt;=1,A1500&lt;=104),VLOOKUP($A1500,Location!$A:$J,6,FALSE),IF(A1500=0,"Avant l'ouverture",IF(OR(A1500=105,A1500=106),"Bonus"))),"")</f>
        <v>Tour 2</v>
      </c>
      <c r="I1500" s="31" t="str">
        <f>IF(LEFT(H1500,4)="Tour",VLOOKUP(A1500,Database!$A:$C,3,FALSE),"")</f>
        <v>G</v>
      </c>
      <c r="J1500" s="31" t="str">
        <f>VLOOKUP($A1500,Location!$A:$J,7,FALSE)</f>
        <v>Belgique</v>
      </c>
      <c r="K1500" s="31" t="str">
        <f>IFERROR(VLOOKUP(J1500,Setup_Team!$B:$C,2,FALSE), "TDB")</f>
        <v>BEL</v>
      </c>
      <c r="L1500" s="31" t="str">
        <f>VLOOKUP($A1500,Location!$A:$J,8,FALSE)</f>
        <v>Iran</v>
      </c>
      <c r="M1500" s="31" t="str">
        <f>IFERROR(VLOOKUP(L1500,Setup_Team!$B:$C,2,FALSE), "TDB")</f>
        <v>IRN</v>
      </c>
      <c r="N1500" s="31" t="str">
        <f>VLOOKUP($A1500,Location!$A:$J,9,FALSE)</f>
        <v>Inglewood, Los Angeles, California</v>
      </c>
      <c r="O1500" s="31" t="str">
        <f>VLOOKUP($A1500,Location!$A:$J,10,FALSE)</f>
        <v>SoFi Stadium</v>
      </c>
      <c r="R1500" s="31">
        <v>0</v>
      </c>
      <c r="S1500" s="25">
        <f>VLOOKUP($A1500,Database!$A:$Y,10,FALSE)</f>
        <v>39</v>
      </c>
      <c r="T1500" s="25">
        <f>VLOOKUP($A1500,Database!$A:$Y,11,FALSE)</f>
        <v>138</v>
      </c>
      <c r="U1500" s="25">
        <f>VLOOKUP($A1500,Database!$A:$Y,12,FALSE)</f>
        <v>171</v>
      </c>
      <c r="V1500" s="25" t="str">
        <f>VLOOKUP(A1500,Database!A:M,13,FALSE)</f>
        <v>À venir</v>
      </c>
      <c r="W1500" s="25" t="str">
        <f>VLOOKUP($A1500,Database!$A:$Y,20,FALSE)</f>
        <v/>
      </c>
      <c r="X1500" s="25" t="str">
        <f>VLOOKUP($A1500,Database!$A:$Y,21,FALSE)</f>
        <v/>
      </c>
      <c r="Y1500" s="25" t="str">
        <f ca="1">IF(C1500&lt;NOW(),IF(AND(P1500&gt;Q1500,W1500&gt;X1500),S1500,IF(AND(P1500=Q1500,W1500=X1500),T1500,IF(AND(P1500&lt;Q1500,W1500&lt;X1500),U1500,0))),"")</f>
        <v/>
      </c>
      <c r="Z1500" s="25">
        <f>IF(AND(P1500=W1500,Q1500=X1500),1,0)</f>
        <v>1</v>
      </c>
      <c r="AA1500" s="25" t="str">
        <f>IF(Z1500=0,"",IF(ISBLANK(VLOOKUP(A1500,Database!A:AA,22,FALSE)),"",VLOOKUP(A1500,Database!A:AA,22,FALSE)))</f>
        <v>Exact</v>
      </c>
      <c r="AB1500" s="25">
        <f ca="1">IFERROR(IF(AND(Y1500&lt;&gt;"",OR(V1500="Terminé",V1500="En cours")),VLOOKUP(AA1500,Setup_ScoreExactBonus!A:D,4,FALSE),0),0)</f>
        <v>0</v>
      </c>
      <c r="AC1500" s="31" t="str">
        <f ca="1">IF(Y1500&lt;&gt;"", Y1500 + IF(Z1500=1,AB1500, 0), "")</f>
        <v/>
      </c>
      <c r="AD1500" s="31">
        <f ca="1">SUMIFS(AC$2:AC1500,D$2:D1500,D1500)*IF(R1500=0,1,2)</f>
        <v>0</v>
      </c>
    </row>
    <row r="1501" spans="1:30" x14ac:dyDescent="0.35">
      <c r="A1501" s="31">
        <f>IF(ISBLANK(B1501),"",COUNTIF(B$2:B1501,B1501))-1</f>
        <v>38</v>
      </c>
      <c r="B1501" s="31">
        <v>18</v>
      </c>
      <c r="C1501" s="10">
        <f>VLOOKUP($A1501,Database!$A:$Y,7,FALSE)</f>
        <v>46194.875</v>
      </c>
      <c r="D1501" s="31" t="str">
        <f>VLOOKUP(Pronostics!$B1501,Setup_MPP!$A:$G,3,FALSE)</f>
        <v>Joueur18</v>
      </c>
      <c r="E1501" s="31" t="str">
        <f>VLOOKUP(Pronostics!$B1501,Setup_MPP!$A:$G,2,FALSE)</f>
        <v>Joueur18</v>
      </c>
      <c r="F1501" s="31" t="str">
        <f>VLOOKUP($B1501,Setup_MPP!$A:$E,4,FALSE)</f>
        <v>#FFC9B0</v>
      </c>
      <c r="G1501" s="31" t="str">
        <f>VLOOKUP($B1501,Setup_MPP!$A:$E,5,FALSE)</f>
        <v>#F28D57</v>
      </c>
      <c r="H1501" s="31" t="str">
        <f>IFERROR(IF(AND(A1501&gt;=1,A1501&lt;=104),VLOOKUP($A1501,Location!$A:$J,6,FALSE),IF(A1501=0,"Avant l'ouverture",IF(OR(A1501=105,A1501=106),"Bonus"))),"")</f>
        <v>Tour 2</v>
      </c>
      <c r="I1501" s="31" t="str">
        <f>IF(LEFT(H1501,4)="Tour",VLOOKUP(A1501,Database!$A:$C,3,FALSE),"")</f>
        <v>G</v>
      </c>
      <c r="J1501" s="31" t="str">
        <f>VLOOKUP($A1501,Location!$A:$J,7,FALSE)</f>
        <v>Belgique</v>
      </c>
      <c r="K1501" s="31" t="str">
        <f>IFERROR(VLOOKUP(J1501,Setup_Team!$B:$C,2,FALSE), "TDB")</f>
        <v>BEL</v>
      </c>
      <c r="L1501" s="31" t="str">
        <f>VLOOKUP($A1501,Location!$A:$J,8,FALSE)</f>
        <v>Iran</v>
      </c>
      <c r="M1501" s="31" t="str">
        <f>IFERROR(VLOOKUP(L1501,Setup_Team!$B:$C,2,FALSE), "TDB")</f>
        <v>IRN</v>
      </c>
      <c r="N1501" s="31" t="str">
        <f>VLOOKUP($A1501,Location!$A:$J,9,FALSE)</f>
        <v>Inglewood, Los Angeles, California</v>
      </c>
      <c r="O1501" s="31" t="str">
        <f>VLOOKUP($A1501,Location!$A:$J,10,FALSE)</f>
        <v>SoFi Stadium</v>
      </c>
      <c r="R1501" s="31">
        <v>0</v>
      </c>
      <c r="S1501" s="25">
        <f>VLOOKUP($A1501,Database!$A:$Y,10,FALSE)</f>
        <v>39</v>
      </c>
      <c r="T1501" s="25">
        <f>VLOOKUP($A1501,Database!$A:$Y,11,FALSE)</f>
        <v>138</v>
      </c>
      <c r="U1501" s="25">
        <f>VLOOKUP($A1501,Database!$A:$Y,12,FALSE)</f>
        <v>171</v>
      </c>
      <c r="V1501" s="25" t="str">
        <f>VLOOKUP(A1501,Database!A:M,13,FALSE)</f>
        <v>À venir</v>
      </c>
      <c r="W1501" s="25" t="str">
        <f>VLOOKUP($A1501,Database!$A:$Y,20,FALSE)</f>
        <v/>
      </c>
      <c r="X1501" s="25" t="str">
        <f>VLOOKUP($A1501,Database!$A:$Y,21,FALSE)</f>
        <v/>
      </c>
      <c r="Y1501" s="25" t="str">
        <f ca="1">IF(C1501&lt;NOW(),IF(AND(P1501&gt;Q1501,W1501&gt;X1501),S1501,IF(AND(P1501=Q1501,W1501=X1501),T1501,IF(AND(P1501&lt;Q1501,W1501&lt;X1501),U1501,0))),"")</f>
        <v/>
      </c>
      <c r="Z1501" s="25">
        <f>IF(AND(P1501=W1501,Q1501=X1501),1,0)</f>
        <v>1</v>
      </c>
      <c r="AA1501" s="25" t="str">
        <f>IF(Z1501=0,"",IF(ISBLANK(VLOOKUP(A1501,Database!A:AA,22,FALSE)),"",VLOOKUP(A1501,Database!A:AA,22,FALSE)))</f>
        <v>Exact</v>
      </c>
      <c r="AB1501" s="25">
        <f ca="1">IFERROR(IF(AND(Y1501&lt;&gt;"",OR(V1501="Terminé",V1501="En cours")),VLOOKUP(AA1501,Setup_ScoreExactBonus!A:D,4,FALSE),0),0)</f>
        <v>0</v>
      </c>
      <c r="AC1501" s="31" t="str">
        <f ca="1">IF(Y1501&lt;&gt;"", Y1501 + IF(Z1501=1,AB1501, 0), "")</f>
        <v/>
      </c>
      <c r="AD1501" s="31">
        <f ca="1">SUMIFS(AC$2:AC1501,D$2:D1501,D1501)*IF(R1501=0,1,2)</f>
        <v>0</v>
      </c>
    </row>
    <row r="1502" spans="1:30" x14ac:dyDescent="0.35">
      <c r="A1502" s="31">
        <f>IF(ISBLANK(B1502),"",COUNTIF(B$2:B1502,B1502))-1</f>
        <v>38</v>
      </c>
      <c r="B1502" s="31">
        <v>19</v>
      </c>
      <c r="C1502" s="10">
        <f>VLOOKUP($A1502,Database!$A:$Y,7,FALSE)</f>
        <v>46194.875</v>
      </c>
      <c r="D1502" s="31" t="str">
        <f>VLOOKUP(Pronostics!$B1502,Setup_MPP!$A:$G,3,FALSE)</f>
        <v>Joueur19</v>
      </c>
      <c r="E1502" s="31" t="str">
        <f>VLOOKUP(Pronostics!$B1502,Setup_MPP!$A:$G,2,FALSE)</f>
        <v>Joueur19</v>
      </c>
      <c r="F1502" s="31" t="str">
        <f>VLOOKUP($B1502,Setup_MPP!$A:$E,4,FALSE)</f>
        <v>#D5D5D5</v>
      </c>
      <c r="G1502" s="31" t="str">
        <f>VLOOKUP($B1502,Setup_MPP!$A:$E,5,FALSE)</f>
        <v>#727272</v>
      </c>
      <c r="H1502" s="31" t="str">
        <f>IFERROR(IF(AND(A1502&gt;=1,A1502&lt;=104),VLOOKUP($A1502,Location!$A:$J,6,FALSE),IF(A1502=0,"Avant l'ouverture",IF(OR(A1502=105,A1502=106),"Bonus"))),"")</f>
        <v>Tour 2</v>
      </c>
      <c r="I1502" s="31" t="str">
        <f>IF(LEFT(H1502,4)="Tour",VLOOKUP(A1502,Database!$A:$C,3,FALSE),"")</f>
        <v>G</v>
      </c>
      <c r="J1502" s="31" t="str">
        <f>VLOOKUP($A1502,Location!$A:$J,7,FALSE)</f>
        <v>Belgique</v>
      </c>
      <c r="K1502" s="31" t="str">
        <f>IFERROR(VLOOKUP(J1502,Setup_Team!$B:$C,2,FALSE), "TDB")</f>
        <v>BEL</v>
      </c>
      <c r="L1502" s="31" t="str">
        <f>VLOOKUP($A1502,Location!$A:$J,8,FALSE)</f>
        <v>Iran</v>
      </c>
      <c r="M1502" s="31" t="str">
        <f>IFERROR(VLOOKUP(L1502,Setup_Team!$B:$C,2,FALSE), "TDB")</f>
        <v>IRN</v>
      </c>
      <c r="N1502" s="31" t="str">
        <f>VLOOKUP($A1502,Location!$A:$J,9,FALSE)</f>
        <v>Inglewood, Los Angeles, California</v>
      </c>
      <c r="O1502" s="31" t="str">
        <f>VLOOKUP($A1502,Location!$A:$J,10,FALSE)</f>
        <v>SoFi Stadium</v>
      </c>
      <c r="R1502" s="31">
        <v>0</v>
      </c>
      <c r="S1502" s="25">
        <f>VLOOKUP($A1502,Database!$A:$Y,10,FALSE)</f>
        <v>39</v>
      </c>
      <c r="T1502" s="25">
        <f>VLOOKUP($A1502,Database!$A:$Y,11,FALSE)</f>
        <v>138</v>
      </c>
      <c r="U1502" s="25">
        <f>VLOOKUP($A1502,Database!$A:$Y,12,FALSE)</f>
        <v>171</v>
      </c>
      <c r="V1502" s="25" t="str">
        <f>VLOOKUP(A1502,Database!A:M,13,FALSE)</f>
        <v>À venir</v>
      </c>
      <c r="W1502" s="25" t="str">
        <f>VLOOKUP($A1502,Database!$A:$Y,20,FALSE)</f>
        <v/>
      </c>
      <c r="X1502" s="25" t="str">
        <f>VLOOKUP($A1502,Database!$A:$Y,21,FALSE)</f>
        <v/>
      </c>
      <c r="Y1502" s="25" t="str">
        <f ca="1">IF(C1502&lt;NOW(),IF(AND(P1502&gt;Q1502,W1502&gt;X1502),S1502,IF(AND(P1502=Q1502,W1502=X1502),T1502,IF(AND(P1502&lt;Q1502,W1502&lt;X1502),U1502,0))),"")</f>
        <v/>
      </c>
      <c r="Z1502" s="25">
        <f>IF(AND(P1502=W1502,Q1502=X1502),1,0)</f>
        <v>1</v>
      </c>
      <c r="AA1502" s="25" t="str">
        <f>IF(Z1502=0,"",IF(ISBLANK(VLOOKUP(A1502,Database!A:AA,22,FALSE)),"",VLOOKUP(A1502,Database!A:AA,22,FALSE)))</f>
        <v>Exact</v>
      </c>
      <c r="AB1502" s="25">
        <f ca="1">IFERROR(IF(AND(Y1502&lt;&gt;"",OR(V1502="Terminé",V1502="En cours")),VLOOKUP(AA1502,Setup_ScoreExactBonus!A:D,4,FALSE),0),0)</f>
        <v>0</v>
      </c>
      <c r="AC1502" s="31" t="str">
        <f ca="1">IF(Y1502&lt;&gt;"", Y1502 + IF(Z1502=1,AB1502, 0), "")</f>
        <v/>
      </c>
      <c r="AD1502" s="31">
        <f ca="1">SUMIFS(AC$2:AC1502,D$2:D1502,D1502)*IF(R1502=0,1,2)</f>
        <v>0</v>
      </c>
    </row>
    <row r="1503" spans="1:30" x14ac:dyDescent="0.35">
      <c r="A1503" s="31">
        <f>IF(ISBLANK(B1503),"",COUNTIF(B$2:B1503,B1503))-1</f>
        <v>38</v>
      </c>
      <c r="B1503" s="31">
        <v>20</v>
      </c>
      <c r="C1503" s="10">
        <f>VLOOKUP($A1503,Database!$A:$Y,7,FALSE)</f>
        <v>46194.875</v>
      </c>
      <c r="D1503" s="31" t="str">
        <f>VLOOKUP(Pronostics!$B1503,Setup_MPP!$A:$G,3,FALSE)</f>
        <v>Joueur20</v>
      </c>
      <c r="E1503" s="31" t="str">
        <f>VLOOKUP(Pronostics!$B1503,Setup_MPP!$A:$G,2,FALSE)</f>
        <v>Joueur20</v>
      </c>
      <c r="F1503" s="31" t="str">
        <f>VLOOKUP($B1503,Setup_MPP!$A:$E,4,FALSE)</f>
        <v>#D5D5D5</v>
      </c>
      <c r="G1503" s="31" t="str">
        <f>VLOOKUP($B1503,Setup_MPP!$A:$E,5,FALSE)</f>
        <v>#727272</v>
      </c>
      <c r="H1503" s="31" t="str">
        <f>IFERROR(IF(AND(A1503&gt;=1,A1503&lt;=104),VLOOKUP($A1503,Location!$A:$J,6,FALSE),IF(A1503=0,"Avant l'ouverture",IF(OR(A1503=105,A1503=106),"Bonus"))),"")</f>
        <v>Tour 2</v>
      </c>
      <c r="I1503" s="31" t="str">
        <f>IF(LEFT(H1503,4)="Tour",VLOOKUP(A1503,Database!$A:$C,3,FALSE),"")</f>
        <v>G</v>
      </c>
      <c r="J1503" s="31" t="str">
        <f>VLOOKUP($A1503,Location!$A:$J,7,FALSE)</f>
        <v>Belgique</v>
      </c>
      <c r="K1503" s="31" t="str">
        <f>IFERROR(VLOOKUP(J1503,Setup_Team!$B:$C,2,FALSE), "TDB")</f>
        <v>BEL</v>
      </c>
      <c r="L1503" s="31" t="str">
        <f>VLOOKUP($A1503,Location!$A:$J,8,FALSE)</f>
        <v>Iran</v>
      </c>
      <c r="M1503" s="31" t="str">
        <f>IFERROR(VLOOKUP(L1503,Setup_Team!$B:$C,2,FALSE), "TDB")</f>
        <v>IRN</v>
      </c>
      <c r="N1503" s="31" t="str">
        <f>VLOOKUP($A1503,Location!$A:$J,9,FALSE)</f>
        <v>Inglewood, Los Angeles, California</v>
      </c>
      <c r="O1503" s="31" t="str">
        <f>VLOOKUP($A1503,Location!$A:$J,10,FALSE)</f>
        <v>SoFi Stadium</v>
      </c>
      <c r="R1503" s="31">
        <v>0</v>
      </c>
      <c r="S1503" s="25">
        <f>VLOOKUP($A1503,Database!$A:$Y,10,FALSE)</f>
        <v>39</v>
      </c>
      <c r="T1503" s="25">
        <f>VLOOKUP($A1503,Database!$A:$Y,11,FALSE)</f>
        <v>138</v>
      </c>
      <c r="U1503" s="25">
        <f>VLOOKUP($A1503,Database!$A:$Y,12,FALSE)</f>
        <v>171</v>
      </c>
      <c r="V1503" s="25" t="str">
        <f>VLOOKUP(A1503,Database!A:M,13,FALSE)</f>
        <v>À venir</v>
      </c>
      <c r="W1503" s="25" t="str">
        <f>VLOOKUP($A1503,Database!$A:$Y,20,FALSE)</f>
        <v/>
      </c>
      <c r="X1503" s="25" t="str">
        <f>VLOOKUP($A1503,Database!$A:$Y,21,FALSE)</f>
        <v/>
      </c>
      <c r="Y1503" s="25" t="str">
        <f ca="1">IF(C1503&lt;NOW(),IF(AND(P1503&gt;Q1503,W1503&gt;X1503),S1503,IF(AND(P1503=Q1503,W1503=X1503),T1503,IF(AND(P1503&lt;Q1503,W1503&lt;X1503),U1503,0))),"")</f>
        <v/>
      </c>
      <c r="Z1503" s="25">
        <f>IF(AND(P1503=W1503,Q1503=X1503),1,0)</f>
        <v>1</v>
      </c>
      <c r="AA1503" s="25" t="str">
        <f>IF(Z1503=0,"",IF(ISBLANK(VLOOKUP(A1503,Database!A:AA,22,FALSE)),"",VLOOKUP(A1503,Database!A:AA,22,FALSE)))</f>
        <v>Exact</v>
      </c>
      <c r="AB1503" s="25">
        <f ca="1">IFERROR(IF(AND(Y1503&lt;&gt;"",OR(V1503="Terminé",V1503="En cours")),VLOOKUP(AA1503,Setup_ScoreExactBonus!A:D,4,FALSE),0),0)</f>
        <v>0</v>
      </c>
      <c r="AC1503" s="31" t="str">
        <f ca="1">IF(Y1503&lt;&gt;"", Y1503 + IF(Z1503=1,AB1503, 0), "")</f>
        <v/>
      </c>
      <c r="AD1503" s="31">
        <f ca="1">SUMIFS(AC$2:AC1503,D$2:D1503,D1503)*IF(R1503=0,1,2)</f>
        <v>0</v>
      </c>
    </row>
    <row r="1504" spans="1:30" x14ac:dyDescent="0.35">
      <c r="A1504" s="31">
        <f>IF(ISBLANK(B1504),"",COUNTIF(B$2:B1504,B1504))-1</f>
        <v>38</v>
      </c>
      <c r="B1504" s="31">
        <v>21</v>
      </c>
      <c r="C1504" s="10">
        <f>VLOOKUP($A1504,Database!$A:$Y,7,FALSE)</f>
        <v>46194.875</v>
      </c>
      <c r="D1504" s="31" t="str">
        <f>VLOOKUP(Pronostics!$B1504,Setup_MPP!$A:$G,3,FALSE)</f>
        <v>Joueur21</v>
      </c>
      <c r="E1504" s="31" t="str">
        <f>VLOOKUP(Pronostics!$B1504,Setup_MPP!$A:$G,2,FALSE)</f>
        <v>Joueur21</v>
      </c>
      <c r="F1504" s="31" t="str">
        <f>VLOOKUP($B1504,Setup_MPP!$A:$E,4,FALSE)</f>
        <v>#D5D5D5</v>
      </c>
      <c r="G1504" s="31" t="str">
        <f>VLOOKUP($B1504,Setup_MPP!$A:$E,5,FALSE)</f>
        <v>#727272</v>
      </c>
      <c r="H1504" s="31" t="str">
        <f>IFERROR(IF(AND(A1504&gt;=1,A1504&lt;=104),VLOOKUP($A1504,Location!$A:$J,6,FALSE),IF(A1504=0,"Avant l'ouverture",IF(OR(A1504=105,A1504=106),"Bonus"))),"")</f>
        <v>Tour 2</v>
      </c>
      <c r="I1504" s="31" t="str">
        <f>IF(LEFT(H1504,4)="Tour",VLOOKUP(A1504,Database!$A:$C,3,FALSE),"")</f>
        <v>G</v>
      </c>
      <c r="J1504" s="31" t="str">
        <f>VLOOKUP($A1504,Location!$A:$J,7,FALSE)</f>
        <v>Belgique</v>
      </c>
      <c r="K1504" s="31" t="str">
        <f>IFERROR(VLOOKUP(J1504,Setup_Team!$B:$C,2,FALSE), "TDB")</f>
        <v>BEL</v>
      </c>
      <c r="L1504" s="31" t="str">
        <f>VLOOKUP($A1504,Location!$A:$J,8,FALSE)</f>
        <v>Iran</v>
      </c>
      <c r="M1504" s="31" t="str">
        <f>IFERROR(VLOOKUP(L1504,Setup_Team!$B:$C,2,FALSE), "TDB")</f>
        <v>IRN</v>
      </c>
      <c r="N1504" s="31" t="str">
        <f>VLOOKUP($A1504,Location!$A:$J,9,FALSE)</f>
        <v>Inglewood, Los Angeles, California</v>
      </c>
      <c r="O1504" s="31" t="str">
        <f>VLOOKUP($A1504,Location!$A:$J,10,FALSE)</f>
        <v>SoFi Stadium</v>
      </c>
      <c r="R1504" s="31">
        <v>0</v>
      </c>
      <c r="S1504" s="25">
        <f>VLOOKUP($A1504,Database!$A:$Y,10,FALSE)</f>
        <v>39</v>
      </c>
      <c r="T1504" s="25">
        <f>VLOOKUP($A1504,Database!$A:$Y,11,FALSE)</f>
        <v>138</v>
      </c>
      <c r="U1504" s="25">
        <f>VLOOKUP($A1504,Database!$A:$Y,12,FALSE)</f>
        <v>171</v>
      </c>
      <c r="V1504" s="25" t="str">
        <f>VLOOKUP(A1504,Database!A:M,13,FALSE)</f>
        <v>À venir</v>
      </c>
      <c r="W1504" s="25" t="str">
        <f>VLOOKUP($A1504,Database!$A:$Y,20,FALSE)</f>
        <v/>
      </c>
      <c r="X1504" s="25" t="str">
        <f>VLOOKUP($A1504,Database!$A:$Y,21,FALSE)</f>
        <v/>
      </c>
      <c r="Y1504" s="25" t="str">
        <f ca="1">IF(C1504&lt;NOW(),IF(AND(P1504&gt;Q1504,W1504&gt;X1504),S1504,IF(AND(P1504=Q1504,W1504=X1504),T1504,IF(AND(P1504&lt;Q1504,W1504&lt;X1504),U1504,0))),"")</f>
        <v/>
      </c>
      <c r="Z1504" s="25">
        <f>IF(AND(P1504=W1504,Q1504=X1504),1,0)</f>
        <v>1</v>
      </c>
      <c r="AA1504" s="25" t="str">
        <f>IF(Z1504=0,"",IF(ISBLANK(VLOOKUP(A1504,Database!A:AA,22,FALSE)),"",VLOOKUP(A1504,Database!A:AA,22,FALSE)))</f>
        <v>Exact</v>
      </c>
      <c r="AB1504" s="25">
        <f ca="1">IFERROR(IF(AND(Y1504&lt;&gt;"",OR(V1504="Terminé",V1504="En cours")),VLOOKUP(AA1504,Setup_ScoreExactBonus!A:D,4,FALSE),0),0)</f>
        <v>0</v>
      </c>
      <c r="AC1504" s="31" t="str">
        <f ca="1">IF(Y1504&lt;&gt;"", Y1504 + IF(Z1504=1,AB1504, 0), "")</f>
        <v/>
      </c>
      <c r="AD1504" s="31">
        <f ca="1">SUMIFS(AC$2:AC1504,D$2:D1504,D1504)*IF(R1504=0,1,2)</f>
        <v>0</v>
      </c>
    </row>
    <row r="1505" spans="1:30" x14ac:dyDescent="0.35">
      <c r="A1505" s="31">
        <f>IF(ISBLANK(B1505),"",COUNTIF(B$2:B1505,B1505))-1</f>
        <v>38</v>
      </c>
      <c r="B1505" s="31">
        <v>22</v>
      </c>
      <c r="C1505" s="10">
        <f>VLOOKUP($A1505,Database!$A:$Y,7,FALSE)</f>
        <v>46194.875</v>
      </c>
      <c r="D1505" s="31" t="str">
        <f>VLOOKUP(Pronostics!$B1505,Setup_MPP!$A:$G,3,FALSE)</f>
        <v>Joueur22</v>
      </c>
      <c r="E1505" s="31" t="str">
        <f>VLOOKUP(Pronostics!$B1505,Setup_MPP!$A:$G,2,FALSE)</f>
        <v>Joueur22</v>
      </c>
      <c r="F1505" s="31" t="str">
        <f>VLOOKUP($B1505,Setup_MPP!$A:$E,4,FALSE)</f>
        <v>#D5D5D5</v>
      </c>
      <c r="G1505" s="31" t="str">
        <f>VLOOKUP($B1505,Setup_MPP!$A:$E,5,FALSE)</f>
        <v>#727272</v>
      </c>
      <c r="H1505" s="31" t="str">
        <f>IFERROR(IF(AND(A1505&gt;=1,A1505&lt;=104),VLOOKUP($A1505,Location!$A:$J,6,FALSE),IF(A1505=0,"Avant l'ouverture",IF(OR(A1505=105,A1505=106),"Bonus"))),"")</f>
        <v>Tour 2</v>
      </c>
      <c r="I1505" s="31" t="str">
        <f>IF(LEFT(H1505,4)="Tour",VLOOKUP(A1505,Database!$A:$C,3,FALSE),"")</f>
        <v>G</v>
      </c>
      <c r="J1505" s="31" t="str">
        <f>VLOOKUP($A1505,Location!$A:$J,7,FALSE)</f>
        <v>Belgique</v>
      </c>
      <c r="K1505" s="31" t="str">
        <f>IFERROR(VLOOKUP(J1505,Setup_Team!$B:$C,2,FALSE), "TDB")</f>
        <v>BEL</v>
      </c>
      <c r="L1505" s="31" t="str">
        <f>VLOOKUP($A1505,Location!$A:$J,8,FALSE)</f>
        <v>Iran</v>
      </c>
      <c r="M1505" s="31" t="str">
        <f>IFERROR(VLOOKUP(L1505,Setup_Team!$B:$C,2,FALSE), "TDB")</f>
        <v>IRN</v>
      </c>
      <c r="N1505" s="31" t="str">
        <f>VLOOKUP($A1505,Location!$A:$J,9,FALSE)</f>
        <v>Inglewood, Los Angeles, California</v>
      </c>
      <c r="O1505" s="31" t="str">
        <f>VLOOKUP($A1505,Location!$A:$J,10,FALSE)</f>
        <v>SoFi Stadium</v>
      </c>
      <c r="R1505" s="31">
        <v>0</v>
      </c>
      <c r="S1505" s="25">
        <f>VLOOKUP($A1505,Database!$A:$Y,10,FALSE)</f>
        <v>39</v>
      </c>
      <c r="T1505" s="25">
        <f>VLOOKUP($A1505,Database!$A:$Y,11,FALSE)</f>
        <v>138</v>
      </c>
      <c r="U1505" s="25">
        <f>VLOOKUP($A1505,Database!$A:$Y,12,FALSE)</f>
        <v>171</v>
      </c>
      <c r="V1505" s="25" t="str">
        <f>VLOOKUP(A1505,Database!A:M,13,FALSE)</f>
        <v>À venir</v>
      </c>
      <c r="W1505" s="25" t="str">
        <f>VLOOKUP($A1505,Database!$A:$Y,20,FALSE)</f>
        <v/>
      </c>
      <c r="X1505" s="25" t="str">
        <f>VLOOKUP($A1505,Database!$A:$Y,21,FALSE)</f>
        <v/>
      </c>
      <c r="Y1505" s="25" t="str">
        <f ca="1">IF(C1505&lt;NOW(),IF(AND(P1505&gt;Q1505,W1505&gt;X1505),S1505,IF(AND(P1505=Q1505,W1505=X1505),T1505,IF(AND(P1505&lt;Q1505,W1505&lt;X1505),U1505,0))),"")</f>
        <v/>
      </c>
      <c r="Z1505" s="25">
        <f>IF(AND(P1505=W1505,Q1505=X1505),1,0)</f>
        <v>1</v>
      </c>
      <c r="AA1505" s="25" t="str">
        <f>IF(Z1505=0,"",IF(ISBLANK(VLOOKUP(A1505,Database!A:AA,22,FALSE)),"",VLOOKUP(A1505,Database!A:AA,22,FALSE)))</f>
        <v>Exact</v>
      </c>
      <c r="AB1505" s="25">
        <f ca="1">IFERROR(IF(AND(Y1505&lt;&gt;"",OR(V1505="Terminé",V1505="En cours")),VLOOKUP(AA1505,Setup_ScoreExactBonus!A:D,4,FALSE),0),0)</f>
        <v>0</v>
      </c>
      <c r="AC1505" s="31" t="str">
        <f ca="1">IF(Y1505&lt;&gt;"", Y1505 + IF(Z1505=1,AB1505, 0), "")</f>
        <v/>
      </c>
      <c r="AD1505" s="31">
        <f ca="1">SUMIFS(AC$2:AC1505,D$2:D1505,D1505)*IF(R1505=0,1,2)</f>
        <v>0</v>
      </c>
    </row>
    <row r="1506" spans="1:30" x14ac:dyDescent="0.35">
      <c r="A1506" s="31">
        <f>IF(ISBLANK(B1506),"",COUNTIF(B$2:B1506,B1506))-1</f>
        <v>38</v>
      </c>
      <c r="B1506" s="31">
        <v>23</v>
      </c>
      <c r="C1506" s="10">
        <f>VLOOKUP($A1506,Database!$A:$Y,7,FALSE)</f>
        <v>46194.875</v>
      </c>
      <c r="D1506" s="31" t="str">
        <f>VLOOKUP(Pronostics!$B1506,Setup_MPP!$A:$G,3,FALSE)</f>
        <v>Joueur23</v>
      </c>
      <c r="E1506" s="31" t="str">
        <f>VLOOKUP(Pronostics!$B1506,Setup_MPP!$A:$G,2,FALSE)</f>
        <v>Joueur23</v>
      </c>
      <c r="F1506" s="31" t="str">
        <f>VLOOKUP($B1506,Setup_MPP!$A:$E,4,FALSE)</f>
        <v>#D5D5D5</v>
      </c>
      <c r="G1506" s="31" t="str">
        <f>VLOOKUP($B1506,Setup_MPP!$A:$E,5,FALSE)</f>
        <v>#727272</v>
      </c>
      <c r="H1506" s="31" t="str">
        <f>IFERROR(IF(AND(A1506&gt;=1,A1506&lt;=104),VLOOKUP($A1506,Location!$A:$J,6,FALSE),IF(A1506=0,"Avant l'ouverture",IF(OR(A1506=105,A1506=106),"Bonus"))),"")</f>
        <v>Tour 2</v>
      </c>
      <c r="I1506" s="31" t="str">
        <f>IF(LEFT(H1506,4)="Tour",VLOOKUP(A1506,Database!$A:$C,3,FALSE),"")</f>
        <v>G</v>
      </c>
      <c r="J1506" s="31" t="str">
        <f>VLOOKUP($A1506,Location!$A:$J,7,FALSE)</f>
        <v>Belgique</v>
      </c>
      <c r="K1506" s="31" t="str">
        <f>IFERROR(VLOOKUP(J1506,Setup_Team!$B:$C,2,FALSE), "TDB")</f>
        <v>BEL</v>
      </c>
      <c r="L1506" s="31" t="str">
        <f>VLOOKUP($A1506,Location!$A:$J,8,FALSE)</f>
        <v>Iran</v>
      </c>
      <c r="M1506" s="31" t="str">
        <f>IFERROR(VLOOKUP(L1506,Setup_Team!$B:$C,2,FALSE), "TDB")</f>
        <v>IRN</v>
      </c>
      <c r="N1506" s="31" t="str">
        <f>VLOOKUP($A1506,Location!$A:$J,9,FALSE)</f>
        <v>Inglewood, Los Angeles, California</v>
      </c>
      <c r="O1506" s="31" t="str">
        <f>VLOOKUP($A1506,Location!$A:$J,10,FALSE)</f>
        <v>SoFi Stadium</v>
      </c>
      <c r="R1506" s="31">
        <v>0</v>
      </c>
      <c r="S1506" s="25">
        <f>VLOOKUP($A1506,Database!$A:$Y,10,FALSE)</f>
        <v>39</v>
      </c>
      <c r="T1506" s="25">
        <f>VLOOKUP($A1506,Database!$A:$Y,11,FALSE)</f>
        <v>138</v>
      </c>
      <c r="U1506" s="25">
        <f>VLOOKUP($A1506,Database!$A:$Y,12,FALSE)</f>
        <v>171</v>
      </c>
      <c r="V1506" s="25" t="str">
        <f>VLOOKUP(A1506,Database!A:M,13,FALSE)</f>
        <v>À venir</v>
      </c>
      <c r="W1506" s="25" t="str">
        <f>VLOOKUP($A1506,Database!$A:$Y,20,FALSE)</f>
        <v/>
      </c>
      <c r="X1506" s="25" t="str">
        <f>VLOOKUP($A1506,Database!$A:$Y,21,FALSE)</f>
        <v/>
      </c>
      <c r="Y1506" s="25" t="str">
        <f ca="1">IF(C1506&lt;NOW(),IF(AND(P1506&gt;Q1506,W1506&gt;X1506),S1506,IF(AND(P1506=Q1506,W1506=X1506),T1506,IF(AND(P1506&lt;Q1506,W1506&lt;X1506),U1506,0))),"")</f>
        <v/>
      </c>
      <c r="Z1506" s="25">
        <f>IF(AND(P1506=W1506,Q1506=X1506),1,0)</f>
        <v>1</v>
      </c>
      <c r="AA1506" s="25" t="str">
        <f>IF(Z1506=0,"",IF(ISBLANK(VLOOKUP(A1506,Database!A:AA,22,FALSE)),"",VLOOKUP(A1506,Database!A:AA,22,FALSE)))</f>
        <v>Exact</v>
      </c>
      <c r="AB1506" s="25">
        <f ca="1">IFERROR(IF(AND(Y1506&lt;&gt;"",OR(V1506="Terminé",V1506="En cours")),VLOOKUP(AA1506,Setup_ScoreExactBonus!A:D,4,FALSE),0),0)</f>
        <v>0</v>
      </c>
      <c r="AC1506" s="31" t="str">
        <f ca="1">IF(Y1506&lt;&gt;"", Y1506 + IF(Z1506=1,AB1506, 0), "")</f>
        <v/>
      </c>
      <c r="AD1506" s="31">
        <f ca="1">SUMIFS(AC$2:AC1506,D$2:D1506,D1506)*IF(R1506=0,1,2)</f>
        <v>0</v>
      </c>
    </row>
    <row r="1507" spans="1:30" x14ac:dyDescent="0.35">
      <c r="A1507" s="31">
        <f>IF(ISBLANK(B1507),"",COUNTIF(B$2:B1507,B1507))-1</f>
        <v>38</v>
      </c>
      <c r="B1507" s="31">
        <v>24</v>
      </c>
      <c r="C1507" s="10">
        <f>VLOOKUP($A1507,Database!$A:$Y,7,FALSE)</f>
        <v>46194.875</v>
      </c>
      <c r="D1507" s="31" t="str">
        <f>VLOOKUP(Pronostics!$B1507,Setup_MPP!$A:$G,3,FALSE)</f>
        <v>Joueur24</v>
      </c>
      <c r="E1507" s="31" t="str">
        <f>VLOOKUP(Pronostics!$B1507,Setup_MPP!$A:$G,2,FALSE)</f>
        <v>Joueur24</v>
      </c>
      <c r="F1507" s="31" t="str">
        <f>VLOOKUP($B1507,Setup_MPP!$A:$E,4,FALSE)</f>
        <v>#D5D5D5</v>
      </c>
      <c r="G1507" s="31" t="str">
        <f>VLOOKUP($B1507,Setup_MPP!$A:$E,5,FALSE)</f>
        <v>#727272</v>
      </c>
      <c r="H1507" s="31" t="str">
        <f>IFERROR(IF(AND(A1507&gt;=1,A1507&lt;=104),VLOOKUP($A1507,Location!$A:$J,6,FALSE),IF(A1507=0,"Avant l'ouverture",IF(OR(A1507=105,A1507=106),"Bonus"))),"")</f>
        <v>Tour 2</v>
      </c>
      <c r="I1507" s="31" t="str">
        <f>IF(LEFT(H1507,4)="Tour",VLOOKUP(A1507,Database!$A:$C,3,FALSE),"")</f>
        <v>G</v>
      </c>
      <c r="J1507" s="31" t="str">
        <f>VLOOKUP($A1507,Location!$A:$J,7,FALSE)</f>
        <v>Belgique</v>
      </c>
      <c r="K1507" s="31" t="str">
        <f>IFERROR(VLOOKUP(J1507,Setup_Team!$B:$C,2,FALSE), "TDB")</f>
        <v>BEL</v>
      </c>
      <c r="L1507" s="31" t="str">
        <f>VLOOKUP($A1507,Location!$A:$J,8,FALSE)</f>
        <v>Iran</v>
      </c>
      <c r="M1507" s="31" t="str">
        <f>IFERROR(VLOOKUP(L1507,Setup_Team!$B:$C,2,FALSE), "TDB")</f>
        <v>IRN</v>
      </c>
      <c r="N1507" s="31" t="str">
        <f>VLOOKUP($A1507,Location!$A:$J,9,FALSE)</f>
        <v>Inglewood, Los Angeles, California</v>
      </c>
      <c r="O1507" s="31" t="str">
        <f>VLOOKUP($A1507,Location!$A:$J,10,FALSE)</f>
        <v>SoFi Stadium</v>
      </c>
      <c r="R1507" s="31">
        <v>0</v>
      </c>
      <c r="S1507" s="25">
        <f>VLOOKUP($A1507,Database!$A:$Y,10,FALSE)</f>
        <v>39</v>
      </c>
      <c r="T1507" s="25">
        <f>VLOOKUP($A1507,Database!$A:$Y,11,FALSE)</f>
        <v>138</v>
      </c>
      <c r="U1507" s="25">
        <f>VLOOKUP($A1507,Database!$A:$Y,12,FALSE)</f>
        <v>171</v>
      </c>
      <c r="V1507" s="25" t="str">
        <f>VLOOKUP(A1507,Database!A:M,13,FALSE)</f>
        <v>À venir</v>
      </c>
      <c r="W1507" s="25" t="str">
        <f>VLOOKUP($A1507,Database!$A:$Y,20,FALSE)</f>
        <v/>
      </c>
      <c r="X1507" s="25" t="str">
        <f>VLOOKUP($A1507,Database!$A:$Y,21,FALSE)</f>
        <v/>
      </c>
      <c r="Y1507" s="25" t="str">
        <f ca="1">IF(C1507&lt;NOW(),IF(AND(P1507&gt;Q1507,W1507&gt;X1507),S1507,IF(AND(P1507=Q1507,W1507=X1507),T1507,IF(AND(P1507&lt;Q1507,W1507&lt;X1507),U1507,0))),"")</f>
        <v/>
      </c>
      <c r="Z1507" s="25">
        <f>IF(AND(P1507=W1507,Q1507=X1507),1,0)</f>
        <v>1</v>
      </c>
      <c r="AA1507" s="25" t="str">
        <f>IF(Z1507=0,"",IF(ISBLANK(VLOOKUP(A1507,Database!A:AA,22,FALSE)),"",VLOOKUP(A1507,Database!A:AA,22,FALSE)))</f>
        <v>Exact</v>
      </c>
      <c r="AB1507" s="25">
        <f ca="1">IFERROR(IF(AND(Y1507&lt;&gt;"",OR(V1507="Terminé",V1507="En cours")),VLOOKUP(AA1507,Setup_ScoreExactBonus!A:D,4,FALSE),0),0)</f>
        <v>0</v>
      </c>
      <c r="AC1507" s="31" t="str">
        <f ca="1">IF(Y1507&lt;&gt;"", Y1507 + IF(Z1507=1,AB1507, 0), "")</f>
        <v/>
      </c>
      <c r="AD1507" s="31">
        <f ca="1">SUMIFS(AC$2:AC1507,D$2:D1507,D1507)*IF(R1507=0,1,2)</f>
        <v>0</v>
      </c>
    </row>
    <row r="1508" spans="1:30" x14ac:dyDescent="0.35">
      <c r="A1508" s="31">
        <f>IF(ISBLANK(B1508),"",COUNTIF(B$2:B1508,B1508))-1</f>
        <v>38</v>
      </c>
      <c r="B1508" s="31">
        <v>25</v>
      </c>
      <c r="C1508" s="10">
        <f>VLOOKUP($A1508,Database!$A:$Y,7,FALSE)</f>
        <v>46194.875</v>
      </c>
      <c r="D1508" s="31" t="str">
        <f>VLOOKUP(Pronostics!$B1508,Setup_MPP!$A:$G,3,FALSE)</f>
        <v>Joueur25</v>
      </c>
      <c r="E1508" s="31" t="str">
        <f>VLOOKUP(Pronostics!$B1508,Setup_MPP!$A:$G,2,FALSE)</f>
        <v>Joueur25</v>
      </c>
      <c r="F1508" s="31" t="str">
        <f>VLOOKUP($B1508,Setup_MPP!$A:$E,4,FALSE)</f>
        <v>#D5D5D5</v>
      </c>
      <c r="G1508" s="31" t="str">
        <f>VLOOKUP($B1508,Setup_MPP!$A:$E,5,FALSE)</f>
        <v>#727272</v>
      </c>
      <c r="H1508" s="31" t="str">
        <f>IFERROR(IF(AND(A1508&gt;=1,A1508&lt;=104),VLOOKUP($A1508,Location!$A:$J,6,FALSE),IF(A1508=0,"Avant l'ouverture",IF(OR(A1508=105,A1508=106),"Bonus"))),"")</f>
        <v>Tour 2</v>
      </c>
      <c r="I1508" s="31" t="str">
        <f>IF(LEFT(H1508,4)="Tour",VLOOKUP(A1508,Database!$A:$C,3,FALSE),"")</f>
        <v>G</v>
      </c>
      <c r="J1508" s="31" t="str">
        <f>VLOOKUP($A1508,Location!$A:$J,7,FALSE)</f>
        <v>Belgique</v>
      </c>
      <c r="K1508" s="31" t="str">
        <f>IFERROR(VLOOKUP(J1508,Setup_Team!$B:$C,2,FALSE), "TDB")</f>
        <v>BEL</v>
      </c>
      <c r="L1508" s="31" t="str">
        <f>VLOOKUP($A1508,Location!$A:$J,8,FALSE)</f>
        <v>Iran</v>
      </c>
      <c r="M1508" s="31" t="str">
        <f>IFERROR(VLOOKUP(L1508,Setup_Team!$B:$C,2,FALSE), "TDB")</f>
        <v>IRN</v>
      </c>
      <c r="N1508" s="31" t="str">
        <f>VLOOKUP($A1508,Location!$A:$J,9,FALSE)</f>
        <v>Inglewood, Los Angeles, California</v>
      </c>
      <c r="O1508" s="31" t="str">
        <f>VLOOKUP($A1508,Location!$A:$J,10,FALSE)</f>
        <v>SoFi Stadium</v>
      </c>
      <c r="R1508" s="31">
        <v>0</v>
      </c>
      <c r="S1508" s="25">
        <f>VLOOKUP($A1508,Database!$A:$Y,10,FALSE)</f>
        <v>39</v>
      </c>
      <c r="T1508" s="25">
        <f>VLOOKUP($A1508,Database!$A:$Y,11,FALSE)</f>
        <v>138</v>
      </c>
      <c r="U1508" s="25">
        <f>VLOOKUP($A1508,Database!$A:$Y,12,FALSE)</f>
        <v>171</v>
      </c>
      <c r="V1508" s="25" t="str">
        <f>VLOOKUP(A1508,Database!A:M,13,FALSE)</f>
        <v>À venir</v>
      </c>
      <c r="W1508" s="25" t="str">
        <f>VLOOKUP($A1508,Database!$A:$Y,20,FALSE)</f>
        <v/>
      </c>
      <c r="X1508" s="25" t="str">
        <f>VLOOKUP($A1508,Database!$A:$Y,21,FALSE)</f>
        <v/>
      </c>
      <c r="Y1508" s="25" t="str">
        <f ca="1">IF(C1508&lt;NOW(),IF(AND(P1508&gt;Q1508,W1508&gt;X1508),S1508,IF(AND(P1508=Q1508,W1508=X1508),T1508,IF(AND(P1508&lt;Q1508,W1508&lt;X1508),U1508,0))),"")</f>
        <v/>
      </c>
      <c r="Z1508" s="25">
        <f>IF(AND(P1508=W1508,Q1508=X1508),1,0)</f>
        <v>1</v>
      </c>
      <c r="AA1508" s="25" t="str">
        <f>IF(Z1508=0,"",IF(ISBLANK(VLOOKUP(A1508,Database!A:AA,22,FALSE)),"",VLOOKUP(A1508,Database!A:AA,22,FALSE)))</f>
        <v>Exact</v>
      </c>
      <c r="AB1508" s="25">
        <f ca="1">IFERROR(IF(AND(Y1508&lt;&gt;"",OR(V1508="Terminé",V1508="En cours")),VLOOKUP(AA1508,Setup_ScoreExactBonus!A:D,4,FALSE),0),0)</f>
        <v>0</v>
      </c>
      <c r="AC1508" s="31" t="str">
        <f ca="1">IF(Y1508&lt;&gt;"", Y1508 + IF(Z1508=1,AB1508, 0), "")</f>
        <v/>
      </c>
      <c r="AD1508" s="31">
        <f ca="1">SUMIFS(AC$2:AC1508,D$2:D1508,D1508)*IF(R1508=0,1,2)</f>
        <v>0</v>
      </c>
    </row>
    <row r="1509" spans="1:30" x14ac:dyDescent="0.35">
      <c r="A1509" s="31">
        <f>IF(ISBLANK(B1509),"",COUNTIF(B$2:B1509,B1509))-1</f>
        <v>38</v>
      </c>
      <c r="B1509" s="31">
        <v>26</v>
      </c>
      <c r="C1509" s="10">
        <f>VLOOKUP($A1509,Database!$A:$Y,7,FALSE)</f>
        <v>46194.875</v>
      </c>
      <c r="D1509" s="31" t="str">
        <f>VLOOKUP(Pronostics!$B1509,Setup_MPP!$A:$G,3,FALSE)</f>
        <v>Joueur26</v>
      </c>
      <c r="E1509" s="31" t="str">
        <f>VLOOKUP(Pronostics!$B1509,Setup_MPP!$A:$G,2,FALSE)</f>
        <v>Joueur26</v>
      </c>
      <c r="F1509" s="31" t="str">
        <f>VLOOKUP($B1509,Setup_MPP!$A:$E,4,FALSE)</f>
        <v>#D5D5D5</v>
      </c>
      <c r="G1509" s="31" t="str">
        <f>VLOOKUP($B1509,Setup_MPP!$A:$E,5,FALSE)</f>
        <v>#727272</v>
      </c>
      <c r="H1509" s="31" t="str">
        <f>IFERROR(IF(AND(A1509&gt;=1,A1509&lt;=104),VLOOKUP($A1509,Location!$A:$J,6,FALSE),IF(A1509=0,"Avant l'ouverture",IF(OR(A1509=105,A1509=106),"Bonus"))),"")</f>
        <v>Tour 2</v>
      </c>
      <c r="I1509" s="31" t="str">
        <f>IF(LEFT(H1509,4)="Tour",VLOOKUP(A1509,Database!$A:$C,3,FALSE),"")</f>
        <v>G</v>
      </c>
      <c r="J1509" s="31" t="str">
        <f>VLOOKUP($A1509,Location!$A:$J,7,FALSE)</f>
        <v>Belgique</v>
      </c>
      <c r="K1509" s="31" t="str">
        <f>IFERROR(VLOOKUP(J1509,Setup_Team!$B:$C,2,FALSE), "TDB")</f>
        <v>BEL</v>
      </c>
      <c r="L1509" s="31" t="str">
        <f>VLOOKUP($A1509,Location!$A:$J,8,FALSE)</f>
        <v>Iran</v>
      </c>
      <c r="M1509" s="31" t="str">
        <f>IFERROR(VLOOKUP(L1509,Setup_Team!$B:$C,2,FALSE), "TDB")</f>
        <v>IRN</v>
      </c>
      <c r="N1509" s="31" t="str">
        <f>VLOOKUP($A1509,Location!$A:$J,9,FALSE)</f>
        <v>Inglewood, Los Angeles, California</v>
      </c>
      <c r="O1509" s="31" t="str">
        <f>VLOOKUP($A1509,Location!$A:$J,10,FALSE)</f>
        <v>SoFi Stadium</v>
      </c>
      <c r="R1509" s="31">
        <v>0</v>
      </c>
      <c r="S1509" s="25">
        <f>VLOOKUP($A1509,Database!$A:$Y,10,FALSE)</f>
        <v>39</v>
      </c>
      <c r="T1509" s="25">
        <f>VLOOKUP($A1509,Database!$A:$Y,11,FALSE)</f>
        <v>138</v>
      </c>
      <c r="U1509" s="25">
        <f>VLOOKUP($A1509,Database!$A:$Y,12,FALSE)</f>
        <v>171</v>
      </c>
      <c r="V1509" s="25" t="str">
        <f>VLOOKUP(A1509,Database!A:M,13,FALSE)</f>
        <v>À venir</v>
      </c>
      <c r="W1509" s="25" t="str">
        <f>VLOOKUP($A1509,Database!$A:$Y,20,FALSE)</f>
        <v/>
      </c>
      <c r="X1509" s="25" t="str">
        <f>VLOOKUP($A1509,Database!$A:$Y,21,FALSE)</f>
        <v/>
      </c>
      <c r="Y1509" s="25" t="str">
        <f ca="1">IF(C1509&lt;NOW(),IF(AND(P1509&gt;Q1509,W1509&gt;X1509),S1509,IF(AND(P1509=Q1509,W1509=X1509),T1509,IF(AND(P1509&lt;Q1509,W1509&lt;X1509),U1509,0))),"")</f>
        <v/>
      </c>
      <c r="Z1509" s="25">
        <f>IF(AND(P1509=W1509,Q1509=X1509),1,0)</f>
        <v>1</v>
      </c>
      <c r="AA1509" s="25" t="str">
        <f>IF(Z1509=0,"",IF(ISBLANK(VLOOKUP(A1509,Database!A:AA,22,FALSE)),"",VLOOKUP(A1509,Database!A:AA,22,FALSE)))</f>
        <v>Exact</v>
      </c>
      <c r="AB1509" s="25">
        <f ca="1">IFERROR(IF(AND(Y1509&lt;&gt;"",OR(V1509="Terminé",V1509="En cours")),VLOOKUP(AA1509,Setup_ScoreExactBonus!A:D,4,FALSE),0),0)</f>
        <v>0</v>
      </c>
      <c r="AC1509" s="31" t="str">
        <f ca="1">IF(Y1509&lt;&gt;"", Y1509 + IF(Z1509=1,AB1509, 0), "")</f>
        <v/>
      </c>
      <c r="AD1509" s="31">
        <f ca="1">SUMIFS(AC$2:AC1509,D$2:D1509,D1509)*IF(R1509=0,1,2)</f>
        <v>0</v>
      </c>
    </row>
    <row r="1510" spans="1:30" x14ac:dyDescent="0.35">
      <c r="A1510" s="31">
        <f>IF(ISBLANK(B1510),"",COUNTIF(B$2:B1510,B1510))-1</f>
        <v>38</v>
      </c>
      <c r="B1510" s="31">
        <v>27</v>
      </c>
      <c r="C1510" s="10">
        <f>VLOOKUP($A1510,Database!$A:$Y,7,FALSE)</f>
        <v>46194.875</v>
      </c>
      <c r="D1510" s="31" t="str">
        <f>VLOOKUP(Pronostics!$B1510,Setup_MPP!$A:$G,3,FALSE)</f>
        <v>Joueur27</v>
      </c>
      <c r="E1510" s="31" t="str">
        <f>VLOOKUP(Pronostics!$B1510,Setup_MPP!$A:$G,2,FALSE)</f>
        <v>Joueur27</v>
      </c>
      <c r="F1510" s="31" t="str">
        <f>VLOOKUP($B1510,Setup_MPP!$A:$E,4,FALSE)</f>
        <v>#D5D5D5</v>
      </c>
      <c r="G1510" s="31" t="str">
        <f>VLOOKUP($B1510,Setup_MPP!$A:$E,5,FALSE)</f>
        <v>#727272</v>
      </c>
      <c r="H1510" s="31" t="str">
        <f>IFERROR(IF(AND(A1510&gt;=1,A1510&lt;=104),VLOOKUP($A1510,Location!$A:$J,6,FALSE),IF(A1510=0,"Avant l'ouverture",IF(OR(A1510=105,A1510=106),"Bonus"))),"")</f>
        <v>Tour 2</v>
      </c>
      <c r="I1510" s="31" t="str">
        <f>IF(LEFT(H1510,4)="Tour",VLOOKUP(A1510,Database!$A:$C,3,FALSE),"")</f>
        <v>G</v>
      </c>
      <c r="J1510" s="31" t="str">
        <f>VLOOKUP($A1510,Location!$A:$J,7,FALSE)</f>
        <v>Belgique</v>
      </c>
      <c r="K1510" s="31" t="str">
        <f>IFERROR(VLOOKUP(J1510,Setup_Team!$B:$C,2,FALSE), "TDB")</f>
        <v>BEL</v>
      </c>
      <c r="L1510" s="31" t="str">
        <f>VLOOKUP($A1510,Location!$A:$J,8,FALSE)</f>
        <v>Iran</v>
      </c>
      <c r="M1510" s="31" t="str">
        <f>IFERROR(VLOOKUP(L1510,Setup_Team!$B:$C,2,FALSE), "TDB")</f>
        <v>IRN</v>
      </c>
      <c r="N1510" s="31" t="str">
        <f>VLOOKUP($A1510,Location!$A:$J,9,FALSE)</f>
        <v>Inglewood, Los Angeles, California</v>
      </c>
      <c r="O1510" s="31" t="str">
        <f>VLOOKUP($A1510,Location!$A:$J,10,FALSE)</f>
        <v>SoFi Stadium</v>
      </c>
      <c r="R1510" s="31">
        <v>0</v>
      </c>
      <c r="S1510" s="25">
        <f>VLOOKUP($A1510,Database!$A:$Y,10,FALSE)</f>
        <v>39</v>
      </c>
      <c r="T1510" s="25">
        <f>VLOOKUP($A1510,Database!$A:$Y,11,FALSE)</f>
        <v>138</v>
      </c>
      <c r="U1510" s="25">
        <f>VLOOKUP($A1510,Database!$A:$Y,12,FALSE)</f>
        <v>171</v>
      </c>
      <c r="V1510" s="25" t="str">
        <f>VLOOKUP(A1510,Database!A:M,13,FALSE)</f>
        <v>À venir</v>
      </c>
      <c r="W1510" s="25" t="str">
        <f>VLOOKUP($A1510,Database!$A:$Y,20,FALSE)</f>
        <v/>
      </c>
      <c r="X1510" s="25" t="str">
        <f>VLOOKUP($A1510,Database!$A:$Y,21,FALSE)</f>
        <v/>
      </c>
      <c r="Y1510" s="25" t="str">
        <f ca="1">IF(C1510&lt;NOW(),IF(AND(P1510&gt;Q1510,W1510&gt;X1510),S1510,IF(AND(P1510=Q1510,W1510=X1510),T1510,IF(AND(P1510&lt;Q1510,W1510&lt;X1510),U1510,0))),"")</f>
        <v/>
      </c>
      <c r="Z1510" s="25">
        <f>IF(AND(P1510=W1510,Q1510=X1510),1,0)</f>
        <v>1</v>
      </c>
      <c r="AA1510" s="25" t="str">
        <f>IF(Z1510=0,"",IF(ISBLANK(VLOOKUP(A1510,Database!A:AA,22,FALSE)),"",VLOOKUP(A1510,Database!A:AA,22,FALSE)))</f>
        <v>Exact</v>
      </c>
      <c r="AB1510" s="25">
        <f ca="1">IFERROR(IF(AND(Y1510&lt;&gt;"",OR(V1510="Terminé",V1510="En cours")),VLOOKUP(AA1510,Setup_ScoreExactBonus!A:D,4,FALSE),0),0)</f>
        <v>0</v>
      </c>
      <c r="AC1510" s="31" t="str">
        <f ca="1">IF(Y1510&lt;&gt;"", Y1510 + IF(Z1510=1,AB1510, 0), "")</f>
        <v/>
      </c>
      <c r="AD1510" s="31">
        <f ca="1">SUMIFS(AC$2:AC1510,D$2:D1510,D1510)*IF(R1510=0,1,2)</f>
        <v>0</v>
      </c>
    </row>
    <row r="1511" spans="1:30" x14ac:dyDescent="0.35">
      <c r="A1511" s="31">
        <f>IF(ISBLANK(B1511),"",COUNTIF(B$2:B1511,B1511))-1</f>
        <v>38</v>
      </c>
      <c r="B1511" s="31">
        <v>28</v>
      </c>
      <c r="C1511" s="10">
        <f>VLOOKUP($A1511,Database!$A:$Y,7,FALSE)</f>
        <v>46194.875</v>
      </c>
      <c r="D1511" s="31" t="str">
        <f>VLOOKUP(Pronostics!$B1511,Setup_MPP!$A:$G,3,FALSE)</f>
        <v>Joueur28</v>
      </c>
      <c r="E1511" s="31" t="str">
        <f>VLOOKUP(Pronostics!$B1511,Setup_MPP!$A:$G,2,FALSE)</f>
        <v>Joueur28</v>
      </c>
      <c r="F1511" s="31" t="str">
        <f>VLOOKUP($B1511,Setup_MPP!$A:$E,4,FALSE)</f>
        <v>#D5D5D5</v>
      </c>
      <c r="G1511" s="31" t="str">
        <f>VLOOKUP($B1511,Setup_MPP!$A:$E,5,FALSE)</f>
        <v>#727272</v>
      </c>
      <c r="H1511" s="31" t="str">
        <f>IFERROR(IF(AND(A1511&gt;=1,A1511&lt;=104),VLOOKUP($A1511,Location!$A:$J,6,FALSE),IF(A1511=0,"Avant l'ouverture",IF(OR(A1511=105,A1511=106),"Bonus"))),"")</f>
        <v>Tour 2</v>
      </c>
      <c r="I1511" s="31" t="str">
        <f>IF(LEFT(H1511,4)="Tour",VLOOKUP(A1511,Database!$A:$C,3,FALSE),"")</f>
        <v>G</v>
      </c>
      <c r="J1511" s="31" t="str">
        <f>VLOOKUP($A1511,Location!$A:$J,7,FALSE)</f>
        <v>Belgique</v>
      </c>
      <c r="K1511" s="31" t="str">
        <f>IFERROR(VLOOKUP(J1511,Setup_Team!$B:$C,2,FALSE), "TDB")</f>
        <v>BEL</v>
      </c>
      <c r="L1511" s="31" t="str">
        <f>VLOOKUP($A1511,Location!$A:$J,8,FALSE)</f>
        <v>Iran</v>
      </c>
      <c r="M1511" s="31" t="str">
        <f>IFERROR(VLOOKUP(L1511,Setup_Team!$B:$C,2,FALSE), "TDB")</f>
        <v>IRN</v>
      </c>
      <c r="N1511" s="31" t="str">
        <f>VLOOKUP($A1511,Location!$A:$J,9,FALSE)</f>
        <v>Inglewood, Los Angeles, California</v>
      </c>
      <c r="O1511" s="31" t="str">
        <f>VLOOKUP($A1511,Location!$A:$J,10,FALSE)</f>
        <v>SoFi Stadium</v>
      </c>
      <c r="R1511" s="31">
        <v>0</v>
      </c>
      <c r="S1511" s="25">
        <f>VLOOKUP($A1511,Database!$A:$Y,10,FALSE)</f>
        <v>39</v>
      </c>
      <c r="T1511" s="25">
        <f>VLOOKUP($A1511,Database!$A:$Y,11,FALSE)</f>
        <v>138</v>
      </c>
      <c r="U1511" s="25">
        <f>VLOOKUP($A1511,Database!$A:$Y,12,FALSE)</f>
        <v>171</v>
      </c>
      <c r="V1511" s="25" t="str">
        <f>VLOOKUP(A1511,Database!A:M,13,FALSE)</f>
        <v>À venir</v>
      </c>
      <c r="W1511" s="25" t="str">
        <f>VLOOKUP($A1511,Database!$A:$Y,20,FALSE)</f>
        <v/>
      </c>
      <c r="X1511" s="25" t="str">
        <f>VLOOKUP($A1511,Database!$A:$Y,21,FALSE)</f>
        <v/>
      </c>
      <c r="Y1511" s="25" t="str">
        <f ca="1">IF(C1511&lt;NOW(),IF(AND(P1511&gt;Q1511,W1511&gt;X1511),S1511,IF(AND(P1511=Q1511,W1511=X1511),T1511,IF(AND(P1511&lt;Q1511,W1511&lt;X1511),U1511,0))),"")</f>
        <v/>
      </c>
      <c r="Z1511" s="25">
        <f>IF(AND(P1511=W1511,Q1511=X1511),1,0)</f>
        <v>1</v>
      </c>
      <c r="AA1511" s="25" t="str">
        <f>IF(Z1511=0,"",IF(ISBLANK(VLOOKUP(A1511,Database!A:AA,22,FALSE)),"",VLOOKUP(A1511,Database!A:AA,22,FALSE)))</f>
        <v>Exact</v>
      </c>
      <c r="AB1511" s="25">
        <f ca="1">IFERROR(IF(AND(Y1511&lt;&gt;"",OR(V1511="Terminé",V1511="En cours")),VLOOKUP(AA1511,Setup_ScoreExactBonus!A:D,4,FALSE),0),0)</f>
        <v>0</v>
      </c>
      <c r="AC1511" s="31" t="str">
        <f ca="1">IF(Y1511&lt;&gt;"", Y1511 + IF(Z1511=1,AB1511, 0), "")</f>
        <v/>
      </c>
      <c r="AD1511" s="31">
        <f ca="1">SUMIFS(AC$2:AC1511,D$2:D1511,D1511)*IF(R1511=0,1,2)</f>
        <v>0</v>
      </c>
    </row>
    <row r="1512" spans="1:30" x14ac:dyDescent="0.35">
      <c r="A1512" s="31">
        <f>IF(ISBLANK(B1512),"",COUNTIF(B$2:B1512,B1512))-1</f>
        <v>38</v>
      </c>
      <c r="B1512" s="31">
        <v>29</v>
      </c>
      <c r="C1512" s="10">
        <f>VLOOKUP($A1512,Database!$A:$Y,7,FALSE)</f>
        <v>46194.875</v>
      </c>
      <c r="D1512" s="31" t="str">
        <f>VLOOKUP(Pronostics!$B1512,Setup_MPP!$A:$G,3,FALSE)</f>
        <v>Joueur29</v>
      </c>
      <c r="E1512" s="31" t="str">
        <f>VLOOKUP(Pronostics!$B1512,Setup_MPP!$A:$G,2,FALSE)</f>
        <v>Joueur29</v>
      </c>
      <c r="F1512" s="31" t="str">
        <f>VLOOKUP($B1512,Setup_MPP!$A:$E,4,FALSE)</f>
        <v>#D5D5D5</v>
      </c>
      <c r="G1512" s="31" t="str">
        <f>VLOOKUP($B1512,Setup_MPP!$A:$E,5,FALSE)</f>
        <v>#727272</v>
      </c>
      <c r="H1512" s="31" t="str">
        <f>IFERROR(IF(AND(A1512&gt;=1,A1512&lt;=104),VLOOKUP($A1512,Location!$A:$J,6,FALSE),IF(A1512=0,"Avant l'ouverture",IF(OR(A1512=105,A1512=106),"Bonus"))),"")</f>
        <v>Tour 2</v>
      </c>
      <c r="I1512" s="31" t="str">
        <f>IF(LEFT(H1512,4)="Tour",VLOOKUP(A1512,Database!$A:$C,3,FALSE),"")</f>
        <v>G</v>
      </c>
      <c r="J1512" s="31" t="str">
        <f>VLOOKUP($A1512,Location!$A:$J,7,FALSE)</f>
        <v>Belgique</v>
      </c>
      <c r="K1512" s="31" t="str">
        <f>IFERROR(VLOOKUP(J1512,Setup_Team!$B:$C,2,FALSE), "TDB")</f>
        <v>BEL</v>
      </c>
      <c r="L1512" s="31" t="str">
        <f>VLOOKUP($A1512,Location!$A:$J,8,FALSE)</f>
        <v>Iran</v>
      </c>
      <c r="M1512" s="31" t="str">
        <f>IFERROR(VLOOKUP(L1512,Setup_Team!$B:$C,2,FALSE), "TDB")</f>
        <v>IRN</v>
      </c>
      <c r="N1512" s="31" t="str">
        <f>VLOOKUP($A1512,Location!$A:$J,9,FALSE)</f>
        <v>Inglewood, Los Angeles, California</v>
      </c>
      <c r="O1512" s="31" t="str">
        <f>VLOOKUP($A1512,Location!$A:$J,10,FALSE)</f>
        <v>SoFi Stadium</v>
      </c>
      <c r="R1512" s="31">
        <v>0</v>
      </c>
      <c r="S1512" s="25">
        <f>VLOOKUP($A1512,Database!$A:$Y,10,FALSE)</f>
        <v>39</v>
      </c>
      <c r="T1512" s="25">
        <f>VLOOKUP($A1512,Database!$A:$Y,11,FALSE)</f>
        <v>138</v>
      </c>
      <c r="U1512" s="25">
        <f>VLOOKUP($A1512,Database!$A:$Y,12,FALSE)</f>
        <v>171</v>
      </c>
      <c r="V1512" s="25" t="str">
        <f>VLOOKUP(A1512,Database!A:M,13,FALSE)</f>
        <v>À venir</v>
      </c>
      <c r="W1512" s="25" t="str">
        <f>VLOOKUP($A1512,Database!$A:$Y,20,FALSE)</f>
        <v/>
      </c>
      <c r="X1512" s="25" t="str">
        <f>VLOOKUP($A1512,Database!$A:$Y,21,FALSE)</f>
        <v/>
      </c>
      <c r="Y1512" s="25" t="str">
        <f ca="1">IF(C1512&lt;NOW(),IF(AND(P1512&gt;Q1512,W1512&gt;X1512),S1512,IF(AND(P1512=Q1512,W1512=X1512),T1512,IF(AND(P1512&lt;Q1512,W1512&lt;X1512),U1512,0))),"")</f>
        <v/>
      </c>
      <c r="Z1512" s="25">
        <f>IF(AND(P1512=W1512,Q1512=X1512),1,0)</f>
        <v>1</v>
      </c>
      <c r="AA1512" s="25" t="str">
        <f>IF(Z1512=0,"",IF(ISBLANK(VLOOKUP(A1512,Database!A:AA,22,FALSE)),"",VLOOKUP(A1512,Database!A:AA,22,FALSE)))</f>
        <v>Exact</v>
      </c>
      <c r="AB1512" s="25">
        <f ca="1">IFERROR(IF(AND(Y1512&lt;&gt;"",OR(V1512="Terminé",V1512="En cours")),VLOOKUP(AA1512,Setup_ScoreExactBonus!A:D,4,FALSE),0),0)</f>
        <v>0</v>
      </c>
      <c r="AC1512" s="31" t="str">
        <f ca="1">IF(Y1512&lt;&gt;"", Y1512 + IF(Z1512=1,AB1512, 0), "")</f>
        <v/>
      </c>
      <c r="AD1512" s="31">
        <f ca="1">SUMIFS(AC$2:AC1512,D$2:D1512,D1512)*IF(R1512=0,1,2)</f>
        <v>0</v>
      </c>
    </row>
    <row r="1513" spans="1:30" x14ac:dyDescent="0.35">
      <c r="A1513" s="31">
        <f>IF(ISBLANK(B1513),"",COUNTIF(B$2:B1513,B1513))-1</f>
        <v>38</v>
      </c>
      <c r="B1513" s="31">
        <v>30</v>
      </c>
      <c r="C1513" s="10">
        <f>VLOOKUP($A1513,Database!$A:$Y,7,FALSE)</f>
        <v>46194.875</v>
      </c>
      <c r="D1513" s="31" t="str">
        <f>VLOOKUP(Pronostics!$B1513,Setup_MPP!$A:$G,3,FALSE)</f>
        <v>Joueur30</v>
      </c>
      <c r="E1513" s="31" t="str">
        <f>VLOOKUP(Pronostics!$B1513,Setup_MPP!$A:$G,2,FALSE)</f>
        <v>Joueur30</v>
      </c>
      <c r="F1513" s="31" t="str">
        <f>VLOOKUP($B1513,Setup_MPP!$A:$E,4,FALSE)</f>
        <v>#D5D5D5</v>
      </c>
      <c r="G1513" s="31" t="str">
        <f>VLOOKUP($B1513,Setup_MPP!$A:$E,5,FALSE)</f>
        <v>#727272</v>
      </c>
      <c r="H1513" s="31" t="str">
        <f>IFERROR(IF(AND(A1513&gt;=1,A1513&lt;=104),VLOOKUP($A1513,Location!$A:$J,6,FALSE),IF(A1513=0,"Avant l'ouverture",IF(OR(A1513=105,A1513=106),"Bonus"))),"")</f>
        <v>Tour 2</v>
      </c>
      <c r="I1513" s="31" t="str">
        <f>IF(LEFT(H1513,4)="Tour",VLOOKUP(A1513,Database!$A:$C,3,FALSE),"")</f>
        <v>G</v>
      </c>
      <c r="J1513" s="31" t="str">
        <f>VLOOKUP($A1513,Location!$A:$J,7,FALSE)</f>
        <v>Belgique</v>
      </c>
      <c r="K1513" s="31" t="str">
        <f>IFERROR(VLOOKUP(J1513,Setup_Team!$B:$C,2,FALSE), "TDB")</f>
        <v>BEL</v>
      </c>
      <c r="L1513" s="31" t="str">
        <f>VLOOKUP($A1513,Location!$A:$J,8,FALSE)</f>
        <v>Iran</v>
      </c>
      <c r="M1513" s="31" t="str">
        <f>IFERROR(VLOOKUP(L1513,Setup_Team!$B:$C,2,FALSE), "TDB")</f>
        <v>IRN</v>
      </c>
      <c r="N1513" s="31" t="str">
        <f>VLOOKUP($A1513,Location!$A:$J,9,FALSE)</f>
        <v>Inglewood, Los Angeles, California</v>
      </c>
      <c r="O1513" s="31" t="str">
        <f>VLOOKUP($A1513,Location!$A:$J,10,FALSE)</f>
        <v>SoFi Stadium</v>
      </c>
      <c r="R1513" s="31">
        <v>0</v>
      </c>
      <c r="S1513" s="25">
        <f>VLOOKUP($A1513,Database!$A:$Y,10,FALSE)</f>
        <v>39</v>
      </c>
      <c r="T1513" s="25">
        <f>VLOOKUP($A1513,Database!$A:$Y,11,FALSE)</f>
        <v>138</v>
      </c>
      <c r="U1513" s="25">
        <f>VLOOKUP($A1513,Database!$A:$Y,12,FALSE)</f>
        <v>171</v>
      </c>
      <c r="V1513" s="25" t="str">
        <f>VLOOKUP(A1513,Database!A:M,13,FALSE)</f>
        <v>À venir</v>
      </c>
      <c r="W1513" s="25" t="str">
        <f>VLOOKUP($A1513,Database!$A:$Y,20,FALSE)</f>
        <v/>
      </c>
      <c r="X1513" s="25" t="str">
        <f>VLOOKUP($A1513,Database!$A:$Y,21,FALSE)</f>
        <v/>
      </c>
      <c r="Y1513" s="25" t="str">
        <f ca="1">IF(C1513&lt;NOW(),IF(AND(P1513&gt;Q1513,W1513&gt;X1513),S1513,IF(AND(P1513=Q1513,W1513=X1513),T1513,IF(AND(P1513&lt;Q1513,W1513&lt;X1513),U1513,0))),"")</f>
        <v/>
      </c>
      <c r="Z1513" s="25">
        <f>IF(AND(P1513=W1513,Q1513=X1513),1,0)</f>
        <v>1</v>
      </c>
      <c r="AA1513" s="25" t="str">
        <f>IF(Z1513=0,"",IF(ISBLANK(VLOOKUP(A1513,Database!A:AA,22,FALSE)),"",VLOOKUP(A1513,Database!A:AA,22,FALSE)))</f>
        <v>Exact</v>
      </c>
      <c r="AB1513" s="25">
        <f ca="1">IFERROR(IF(AND(Y1513&lt;&gt;"",OR(V1513="Terminé",V1513="En cours")),VLOOKUP(AA1513,Setup_ScoreExactBonus!A:D,4,FALSE),0),0)</f>
        <v>0</v>
      </c>
      <c r="AC1513" s="31" t="str">
        <f ca="1">IF(Y1513&lt;&gt;"", Y1513 + IF(Z1513=1,AB1513, 0), "")</f>
        <v/>
      </c>
      <c r="AD1513" s="31">
        <f ca="1">SUMIFS(AC$2:AC1513,D$2:D1513,D1513)*IF(R1513=0,1,2)</f>
        <v>0</v>
      </c>
    </row>
    <row r="1514" spans="1:30" x14ac:dyDescent="0.35">
      <c r="A1514" s="31">
        <f>IF(ISBLANK(B1514),"",COUNTIF(B$2:B1514,B1514))-1</f>
        <v>38</v>
      </c>
      <c r="B1514" s="31">
        <v>31</v>
      </c>
      <c r="C1514" s="10">
        <f>VLOOKUP($A1514,Database!$A:$Y,7,FALSE)</f>
        <v>46194.875</v>
      </c>
      <c r="D1514" s="31" t="str">
        <f>VLOOKUP(Pronostics!$B1514,Setup_MPP!$A:$G,3,FALSE)</f>
        <v>Joueur31</v>
      </c>
      <c r="E1514" s="31" t="str">
        <f>VLOOKUP(Pronostics!$B1514,Setup_MPP!$A:$G,2,FALSE)</f>
        <v>Joueur31</v>
      </c>
      <c r="F1514" s="31" t="str">
        <f>VLOOKUP($B1514,Setup_MPP!$A:$E,4,FALSE)</f>
        <v>#D5D5D5</v>
      </c>
      <c r="G1514" s="31" t="str">
        <f>VLOOKUP($B1514,Setup_MPP!$A:$E,5,FALSE)</f>
        <v>#727272</v>
      </c>
      <c r="H1514" s="31" t="str">
        <f>IFERROR(IF(AND(A1514&gt;=1,A1514&lt;=104),VLOOKUP($A1514,Location!$A:$J,6,FALSE),IF(A1514=0,"Avant l'ouverture",IF(OR(A1514=105,A1514=106),"Bonus"))),"")</f>
        <v>Tour 2</v>
      </c>
      <c r="I1514" s="31" t="str">
        <f>IF(LEFT(H1514,4)="Tour",VLOOKUP(A1514,Database!$A:$C,3,FALSE),"")</f>
        <v>G</v>
      </c>
      <c r="J1514" s="31" t="str">
        <f>VLOOKUP($A1514,Location!$A:$J,7,FALSE)</f>
        <v>Belgique</v>
      </c>
      <c r="K1514" s="31" t="str">
        <f>IFERROR(VLOOKUP(J1514,Setup_Team!$B:$C,2,FALSE), "TDB")</f>
        <v>BEL</v>
      </c>
      <c r="L1514" s="31" t="str">
        <f>VLOOKUP($A1514,Location!$A:$J,8,FALSE)</f>
        <v>Iran</v>
      </c>
      <c r="M1514" s="31" t="str">
        <f>IFERROR(VLOOKUP(L1514,Setup_Team!$B:$C,2,FALSE), "TDB")</f>
        <v>IRN</v>
      </c>
      <c r="N1514" s="31" t="str">
        <f>VLOOKUP($A1514,Location!$A:$J,9,FALSE)</f>
        <v>Inglewood, Los Angeles, California</v>
      </c>
      <c r="O1514" s="31" t="str">
        <f>VLOOKUP($A1514,Location!$A:$J,10,FALSE)</f>
        <v>SoFi Stadium</v>
      </c>
      <c r="R1514" s="31">
        <v>0</v>
      </c>
      <c r="S1514" s="25">
        <f>VLOOKUP($A1514,Database!$A:$Y,10,FALSE)</f>
        <v>39</v>
      </c>
      <c r="T1514" s="25">
        <f>VLOOKUP($A1514,Database!$A:$Y,11,FALSE)</f>
        <v>138</v>
      </c>
      <c r="U1514" s="25">
        <f>VLOOKUP($A1514,Database!$A:$Y,12,FALSE)</f>
        <v>171</v>
      </c>
      <c r="V1514" s="25" t="str">
        <f>VLOOKUP(A1514,Database!A:M,13,FALSE)</f>
        <v>À venir</v>
      </c>
      <c r="W1514" s="25" t="str">
        <f>VLOOKUP($A1514,Database!$A:$Y,20,FALSE)</f>
        <v/>
      </c>
      <c r="X1514" s="25" t="str">
        <f>VLOOKUP($A1514,Database!$A:$Y,21,FALSE)</f>
        <v/>
      </c>
      <c r="Y1514" s="25" t="str">
        <f ca="1">IF(C1514&lt;NOW(),IF(AND(P1514&gt;Q1514,W1514&gt;X1514),S1514,IF(AND(P1514=Q1514,W1514=X1514),T1514,IF(AND(P1514&lt;Q1514,W1514&lt;X1514),U1514,0))),"")</f>
        <v/>
      </c>
      <c r="Z1514" s="25">
        <f>IF(AND(P1514=W1514,Q1514=X1514),1,0)</f>
        <v>1</v>
      </c>
      <c r="AA1514" s="25" t="str">
        <f>IF(Z1514=0,"",IF(ISBLANK(VLOOKUP(A1514,Database!A:AA,22,FALSE)),"",VLOOKUP(A1514,Database!A:AA,22,FALSE)))</f>
        <v>Exact</v>
      </c>
      <c r="AB1514" s="25">
        <f ca="1">IFERROR(IF(AND(Y1514&lt;&gt;"",OR(V1514="Terminé",V1514="En cours")),VLOOKUP(AA1514,Setup_ScoreExactBonus!A:D,4,FALSE),0),0)</f>
        <v>0</v>
      </c>
      <c r="AC1514" s="31" t="str">
        <f ca="1">IF(Y1514&lt;&gt;"", Y1514 + IF(Z1514=1,AB1514, 0), "")</f>
        <v/>
      </c>
      <c r="AD1514" s="31">
        <f ca="1">SUMIFS(AC$2:AC1514,D$2:D1514,D1514)*IF(R1514=0,1,2)</f>
        <v>0</v>
      </c>
    </row>
    <row r="1515" spans="1:30" x14ac:dyDescent="0.35">
      <c r="A1515" s="31">
        <f>IF(ISBLANK(B1515),"",COUNTIF(B$2:B1515,B1515))-1</f>
        <v>38</v>
      </c>
      <c r="B1515" s="31">
        <v>32</v>
      </c>
      <c r="C1515" s="10">
        <f>VLOOKUP($A1515,Database!$A:$Y,7,FALSE)</f>
        <v>46194.875</v>
      </c>
      <c r="D1515" s="31" t="str">
        <f>VLOOKUP(Pronostics!$B1515,Setup_MPP!$A:$G,3,FALSE)</f>
        <v>Joueur32</v>
      </c>
      <c r="E1515" s="31" t="str">
        <f>VLOOKUP(Pronostics!$B1515,Setup_MPP!$A:$G,2,FALSE)</f>
        <v>Joueur32</v>
      </c>
      <c r="F1515" s="31" t="str">
        <f>VLOOKUP($B1515,Setup_MPP!$A:$E,4,FALSE)</f>
        <v>#D5D5D5</v>
      </c>
      <c r="G1515" s="31" t="str">
        <f>VLOOKUP($B1515,Setup_MPP!$A:$E,5,FALSE)</f>
        <v>#727272</v>
      </c>
      <c r="H1515" s="31" t="str">
        <f>IFERROR(IF(AND(A1515&gt;=1,A1515&lt;=104),VLOOKUP($A1515,Location!$A:$J,6,FALSE),IF(A1515=0,"Avant l'ouverture",IF(OR(A1515=105,A1515=106),"Bonus"))),"")</f>
        <v>Tour 2</v>
      </c>
      <c r="I1515" s="31" t="str">
        <f>IF(LEFT(H1515,4)="Tour",VLOOKUP(A1515,Database!$A:$C,3,FALSE),"")</f>
        <v>G</v>
      </c>
      <c r="J1515" s="31" t="str">
        <f>VLOOKUP($A1515,Location!$A:$J,7,FALSE)</f>
        <v>Belgique</v>
      </c>
      <c r="K1515" s="31" t="str">
        <f>IFERROR(VLOOKUP(J1515,Setup_Team!$B:$C,2,FALSE), "TDB")</f>
        <v>BEL</v>
      </c>
      <c r="L1515" s="31" t="str">
        <f>VLOOKUP($A1515,Location!$A:$J,8,FALSE)</f>
        <v>Iran</v>
      </c>
      <c r="M1515" s="31" t="str">
        <f>IFERROR(VLOOKUP(L1515,Setup_Team!$B:$C,2,FALSE), "TDB")</f>
        <v>IRN</v>
      </c>
      <c r="N1515" s="31" t="str">
        <f>VLOOKUP($A1515,Location!$A:$J,9,FALSE)</f>
        <v>Inglewood, Los Angeles, California</v>
      </c>
      <c r="O1515" s="31" t="str">
        <f>VLOOKUP($A1515,Location!$A:$J,10,FALSE)</f>
        <v>SoFi Stadium</v>
      </c>
      <c r="R1515" s="31">
        <v>0</v>
      </c>
      <c r="S1515" s="25">
        <f>VLOOKUP($A1515,Database!$A:$Y,10,FALSE)</f>
        <v>39</v>
      </c>
      <c r="T1515" s="25">
        <f>VLOOKUP($A1515,Database!$A:$Y,11,FALSE)</f>
        <v>138</v>
      </c>
      <c r="U1515" s="25">
        <f>VLOOKUP($A1515,Database!$A:$Y,12,FALSE)</f>
        <v>171</v>
      </c>
      <c r="V1515" s="25" t="str">
        <f>VLOOKUP(A1515,Database!A:M,13,FALSE)</f>
        <v>À venir</v>
      </c>
      <c r="W1515" s="25" t="str">
        <f>VLOOKUP($A1515,Database!$A:$Y,20,FALSE)</f>
        <v/>
      </c>
      <c r="X1515" s="25" t="str">
        <f>VLOOKUP($A1515,Database!$A:$Y,21,FALSE)</f>
        <v/>
      </c>
      <c r="Y1515" s="25" t="str">
        <f ca="1">IF(C1515&lt;NOW(),IF(AND(P1515&gt;Q1515,W1515&gt;X1515),S1515,IF(AND(P1515=Q1515,W1515=X1515),T1515,IF(AND(P1515&lt;Q1515,W1515&lt;X1515),U1515,0))),"")</f>
        <v/>
      </c>
      <c r="Z1515" s="25">
        <f>IF(AND(P1515=W1515,Q1515=X1515),1,0)</f>
        <v>1</v>
      </c>
      <c r="AA1515" s="25" t="str">
        <f>IF(Z1515=0,"",IF(ISBLANK(VLOOKUP(A1515,Database!A:AA,22,FALSE)),"",VLOOKUP(A1515,Database!A:AA,22,FALSE)))</f>
        <v>Exact</v>
      </c>
      <c r="AB1515" s="25">
        <f ca="1">IFERROR(IF(AND(Y1515&lt;&gt;"",OR(V1515="Terminé",V1515="En cours")),VLOOKUP(AA1515,Setup_ScoreExactBonus!A:D,4,FALSE),0),0)</f>
        <v>0</v>
      </c>
      <c r="AC1515" s="31" t="str">
        <f ca="1">IF(Y1515&lt;&gt;"", Y1515 + IF(Z1515=1,AB1515, 0), "")</f>
        <v/>
      </c>
      <c r="AD1515" s="31">
        <f ca="1">SUMIFS(AC$2:AC1515,D$2:D1515,D1515)*IF(R1515=0,1,2)</f>
        <v>0</v>
      </c>
    </row>
    <row r="1516" spans="1:30" x14ac:dyDescent="0.35">
      <c r="A1516" s="31">
        <f>IF(ISBLANK(B1516),"",COUNTIF(B$2:B1516,B1516))-1</f>
        <v>38</v>
      </c>
      <c r="B1516" s="31">
        <v>33</v>
      </c>
      <c r="C1516" s="10">
        <f>VLOOKUP($A1516,Database!$A:$Y,7,FALSE)</f>
        <v>46194.875</v>
      </c>
      <c r="D1516" s="31" t="str">
        <f>VLOOKUP(Pronostics!$B1516,Setup_MPP!$A:$G,3,FALSE)</f>
        <v>Joueur33</v>
      </c>
      <c r="E1516" s="31" t="str">
        <f>VLOOKUP(Pronostics!$B1516,Setup_MPP!$A:$G,2,FALSE)</f>
        <v>Joueur33</v>
      </c>
      <c r="F1516" s="31" t="str">
        <f>VLOOKUP($B1516,Setup_MPP!$A:$E,4,FALSE)</f>
        <v>#D5D5D5</v>
      </c>
      <c r="G1516" s="31" t="str">
        <f>VLOOKUP($B1516,Setup_MPP!$A:$E,5,FALSE)</f>
        <v>#727272</v>
      </c>
      <c r="H1516" s="31" t="str">
        <f>IFERROR(IF(AND(A1516&gt;=1,A1516&lt;=104),VLOOKUP($A1516,Location!$A:$J,6,FALSE),IF(A1516=0,"Avant l'ouverture",IF(OR(A1516=105,A1516=106),"Bonus"))),"")</f>
        <v>Tour 2</v>
      </c>
      <c r="I1516" s="31" t="str">
        <f>IF(LEFT(H1516,4)="Tour",VLOOKUP(A1516,Database!$A:$C,3,FALSE),"")</f>
        <v>G</v>
      </c>
      <c r="J1516" s="31" t="str">
        <f>VLOOKUP($A1516,Location!$A:$J,7,FALSE)</f>
        <v>Belgique</v>
      </c>
      <c r="K1516" s="31" t="str">
        <f>IFERROR(VLOOKUP(J1516,Setup_Team!$B:$C,2,FALSE), "TDB")</f>
        <v>BEL</v>
      </c>
      <c r="L1516" s="31" t="str">
        <f>VLOOKUP($A1516,Location!$A:$J,8,FALSE)</f>
        <v>Iran</v>
      </c>
      <c r="M1516" s="31" t="str">
        <f>IFERROR(VLOOKUP(L1516,Setup_Team!$B:$C,2,FALSE), "TDB")</f>
        <v>IRN</v>
      </c>
      <c r="N1516" s="31" t="str">
        <f>VLOOKUP($A1516,Location!$A:$J,9,FALSE)</f>
        <v>Inglewood, Los Angeles, California</v>
      </c>
      <c r="O1516" s="31" t="str">
        <f>VLOOKUP($A1516,Location!$A:$J,10,FALSE)</f>
        <v>SoFi Stadium</v>
      </c>
      <c r="R1516" s="31">
        <v>0</v>
      </c>
      <c r="S1516" s="25">
        <f>VLOOKUP($A1516,Database!$A:$Y,10,FALSE)</f>
        <v>39</v>
      </c>
      <c r="T1516" s="25">
        <f>VLOOKUP($A1516,Database!$A:$Y,11,FALSE)</f>
        <v>138</v>
      </c>
      <c r="U1516" s="25">
        <f>VLOOKUP($A1516,Database!$A:$Y,12,FALSE)</f>
        <v>171</v>
      </c>
      <c r="V1516" s="25" t="str">
        <f>VLOOKUP(A1516,Database!A:M,13,FALSE)</f>
        <v>À venir</v>
      </c>
      <c r="W1516" s="25" t="str">
        <f>VLOOKUP($A1516,Database!$A:$Y,20,FALSE)</f>
        <v/>
      </c>
      <c r="X1516" s="25" t="str">
        <f>VLOOKUP($A1516,Database!$A:$Y,21,FALSE)</f>
        <v/>
      </c>
      <c r="Y1516" s="25" t="str">
        <f ca="1">IF(C1516&lt;NOW(),IF(AND(P1516&gt;Q1516,W1516&gt;X1516),S1516,IF(AND(P1516=Q1516,W1516=X1516),T1516,IF(AND(P1516&lt;Q1516,W1516&lt;X1516),U1516,0))),"")</f>
        <v/>
      </c>
      <c r="Z1516" s="25">
        <f>IF(AND(P1516=W1516,Q1516=X1516),1,0)</f>
        <v>1</v>
      </c>
      <c r="AA1516" s="25" t="str">
        <f>IF(Z1516=0,"",IF(ISBLANK(VLOOKUP(A1516,Database!A:AA,22,FALSE)),"",VLOOKUP(A1516,Database!A:AA,22,FALSE)))</f>
        <v>Exact</v>
      </c>
      <c r="AB1516" s="25">
        <f ca="1">IFERROR(IF(AND(Y1516&lt;&gt;"",OR(V1516="Terminé",V1516="En cours")),VLOOKUP(AA1516,Setup_ScoreExactBonus!A:D,4,FALSE),0),0)</f>
        <v>0</v>
      </c>
      <c r="AC1516" s="31" t="str">
        <f ca="1">IF(Y1516&lt;&gt;"", Y1516 + IF(Z1516=1,AB1516, 0), "")</f>
        <v/>
      </c>
      <c r="AD1516" s="31">
        <f ca="1">SUMIFS(AC$2:AC1516,D$2:D1516,D1516)*IF(R1516=0,1,2)</f>
        <v>0</v>
      </c>
    </row>
    <row r="1517" spans="1:30" x14ac:dyDescent="0.35">
      <c r="A1517" s="31">
        <f>IF(ISBLANK(B1517),"",COUNTIF(B$2:B1517,B1517))-1</f>
        <v>38</v>
      </c>
      <c r="B1517" s="31">
        <v>34</v>
      </c>
      <c r="C1517" s="10">
        <f>VLOOKUP($A1517,Database!$A:$Y,7,FALSE)</f>
        <v>46194.875</v>
      </c>
      <c r="D1517" s="31" t="str">
        <f>VLOOKUP(Pronostics!$B1517,Setup_MPP!$A:$G,3,FALSE)</f>
        <v>Joueur34</v>
      </c>
      <c r="E1517" s="31" t="str">
        <f>VLOOKUP(Pronostics!$B1517,Setup_MPP!$A:$G,2,FALSE)</f>
        <v>Joueur34</v>
      </c>
      <c r="F1517" s="31" t="str">
        <f>VLOOKUP($B1517,Setup_MPP!$A:$E,4,FALSE)</f>
        <v>#D5D5D5</v>
      </c>
      <c r="G1517" s="31" t="str">
        <f>VLOOKUP($B1517,Setup_MPP!$A:$E,5,FALSE)</f>
        <v>#727272</v>
      </c>
      <c r="H1517" s="31" t="str">
        <f>IFERROR(IF(AND(A1517&gt;=1,A1517&lt;=104),VLOOKUP($A1517,Location!$A:$J,6,FALSE),IF(A1517=0,"Avant l'ouverture",IF(OR(A1517=105,A1517=106),"Bonus"))),"")</f>
        <v>Tour 2</v>
      </c>
      <c r="I1517" s="31" t="str">
        <f>IF(LEFT(H1517,4)="Tour",VLOOKUP(A1517,Database!$A:$C,3,FALSE),"")</f>
        <v>G</v>
      </c>
      <c r="J1517" s="31" t="str">
        <f>VLOOKUP($A1517,Location!$A:$J,7,FALSE)</f>
        <v>Belgique</v>
      </c>
      <c r="K1517" s="31" t="str">
        <f>IFERROR(VLOOKUP(J1517,Setup_Team!$B:$C,2,FALSE), "TDB")</f>
        <v>BEL</v>
      </c>
      <c r="L1517" s="31" t="str">
        <f>VLOOKUP($A1517,Location!$A:$J,8,FALSE)</f>
        <v>Iran</v>
      </c>
      <c r="M1517" s="31" t="str">
        <f>IFERROR(VLOOKUP(L1517,Setup_Team!$B:$C,2,FALSE), "TDB")</f>
        <v>IRN</v>
      </c>
      <c r="N1517" s="31" t="str">
        <f>VLOOKUP($A1517,Location!$A:$J,9,FALSE)</f>
        <v>Inglewood, Los Angeles, California</v>
      </c>
      <c r="O1517" s="31" t="str">
        <f>VLOOKUP($A1517,Location!$A:$J,10,FALSE)</f>
        <v>SoFi Stadium</v>
      </c>
      <c r="R1517" s="31">
        <v>0</v>
      </c>
      <c r="S1517" s="25">
        <f>VLOOKUP($A1517,Database!$A:$Y,10,FALSE)</f>
        <v>39</v>
      </c>
      <c r="T1517" s="25">
        <f>VLOOKUP($A1517,Database!$A:$Y,11,FALSE)</f>
        <v>138</v>
      </c>
      <c r="U1517" s="25">
        <f>VLOOKUP($A1517,Database!$A:$Y,12,FALSE)</f>
        <v>171</v>
      </c>
      <c r="V1517" s="25" t="str">
        <f>VLOOKUP(A1517,Database!A:M,13,FALSE)</f>
        <v>À venir</v>
      </c>
      <c r="W1517" s="25" t="str">
        <f>VLOOKUP($A1517,Database!$A:$Y,20,FALSE)</f>
        <v/>
      </c>
      <c r="X1517" s="25" t="str">
        <f>VLOOKUP($A1517,Database!$A:$Y,21,FALSE)</f>
        <v/>
      </c>
      <c r="Y1517" s="25" t="str">
        <f ca="1">IF(C1517&lt;NOW(),IF(AND(P1517&gt;Q1517,W1517&gt;X1517),S1517,IF(AND(P1517=Q1517,W1517=X1517),T1517,IF(AND(P1517&lt;Q1517,W1517&lt;X1517),U1517,0))),"")</f>
        <v/>
      </c>
      <c r="Z1517" s="25">
        <f>IF(AND(P1517=W1517,Q1517=X1517),1,0)</f>
        <v>1</v>
      </c>
      <c r="AA1517" s="25" t="str">
        <f>IF(Z1517=0,"",IF(ISBLANK(VLOOKUP(A1517,Database!A:AA,22,FALSE)),"",VLOOKUP(A1517,Database!A:AA,22,FALSE)))</f>
        <v>Exact</v>
      </c>
      <c r="AB1517" s="25">
        <f ca="1">IFERROR(IF(AND(Y1517&lt;&gt;"",OR(V1517="Terminé",V1517="En cours")),VLOOKUP(AA1517,Setup_ScoreExactBonus!A:D,4,FALSE),0),0)</f>
        <v>0</v>
      </c>
      <c r="AC1517" s="31" t="str">
        <f ca="1">IF(Y1517&lt;&gt;"", Y1517 + IF(Z1517=1,AB1517, 0), "")</f>
        <v/>
      </c>
      <c r="AD1517" s="31">
        <f ca="1">SUMIFS(AC$2:AC1517,D$2:D1517,D1517)*IF(R1517=0,1,2)</f>
        <v>0</v>
      </c>
    </row>
    <row r="1518" spans="1:30" x14ac:dyDescent="0.35">
      <c r="A1518" s="31">
        <f>IF(ISBLANK(B1518),"",COUNTIF(B$2:B1518,B1518))-1</f>
        <v>38</v>
      </c>
      <c r="B1518" s="31">
        <v>35</v>
      </c>
      <c r="C1518" s="10">
        <f>VLOOKUP($A1518,Database!$A:$Y,7,FALSE)</f>
        <v>46194.875</v>
      </c>
      <c r="D1518" s="31" t="str">
        <f>VLOOKUP(Pronostics!$B1518,Setup_MPP!$A:$G,3,FALSE)</f>
        <v>Joueur35</v>
      </c>
      <c r="E1518" s="31" t="str">
        <f>VLOOKUP(Pronostics!$B1518,Setup_MPP!$A:$G,2,FALSE)</f>
        <v>Joueur35</v>
      </c>
      <c r="F1518" s="31" t="str">
        <f>VLOOKUP($B1518,Setup_MPP!$A:$E,4,FALSE)</f>
        <v>#D5D5D5</v>
      </c>
      <c r="G1518" s="31" t="str">
        <f>VLOOKUP($B1518,Setup_MPP!$A:$E,5,FALSE)</f>
        <v>#727272</v>
      </c>
      <c r="H1518" s="31" t="str">
        <f>IFERROR(IF(AND(A1518&gt;=1,A1518&lt;=104),VLOOKUP($A1518,Location!$A:$J,6,FALSE),IF(A1518=0,"Avant l'ouverture",IF(OR(A1518=105,A1518=106),"Bonus"))),"")</f>
        <v>Tour 2</v>
      </c>
      <c r="I1518" s="31" t="str">
        <f>IF(LEFT(H1518,4)="Tour",VLOOKUP(A1518,Database!$A:$C,3,FALSE),"")</f>
        <v>G</v>
      </c>
      <c r="J1518" s="31" t="str">
        <f>VLOOKUP($A1518,Location!$A:$J,7,FALSE)</f>
        <v>Belgique</v>
      </c>
      <c r="K1518" s="31" t="str">
        <f>IFERROR(VLOOKUP(J1518,Setup_Team!$B:$C,2,FALSE), "TDB")</f>
        <v>BEL</v>
      </c>
      <c r="L1518" s="31" t="str">
        <f>VLOOKUP($A1518,Location!$A:$J,8,FALSE)</f>
        <v>Iran</v>
      </c>
      <c r="M1518" s="31" t="str">
        <f>IFERROR(VLOOKUP(L1518,Setup_Team!$B:$C,2,FALSE), "TDB")</f>
        <v>IRN</v>
      </c>
      <c r="N1518" s="31" t="str">
        <f>VLOOKUP($A1518,Location!$A:$J,9,FALSE)</f>
        <v>Inglewood, Los Angeles, California</v>
      </c>
      <c r="O1518" s="31" t="str">
        <f>VLOOKUP($A1518,Location!$A:$J,10,FALSE)</f>
        <v>SoFi Stadium</v>
      </c>
      <c r="R1518" s="31">
        <v>0</v>
      </c>
      <c r="S1518" s="25">
        <f>VLOOKUP($A1518,Database!$A:$Y,10,FALSE)</f>
        <v>39</v>
      </c>
      <c r="T1518" s="25">
        <f>VLOOKUP($A1518,Database!$A:$Y,11,FALSE)</f>
        <v>138</v>
      </c>
      <c r="U1518" s="25">
        <f>VLOOKUP($A1518,Database!$A:$Y,12,FALSE)</f>
        <v>171</v>
      </c>
      <c r="V1518" s="25" t="str">
        <f>VLOOKUP(A1518,Database!A:M,13,FALSE)</f>
        <v>À venir</v>
      </c>
      <c r="W1518" s="25" t="str">
        <f>VLOOKUP($A1518,Database!$A:$Y,20,FALSE)</f>
        <v/>
      </c>
      <c r="X1518" s="25" t="str">
        <f>VLOOKUP($A1518,Database!$A:$Y,21,FALSE)</f>
        <v/>
      </c>
      <c r="Y1518" s="25" t="str">
        <f ca="1">IF(C1518&lt;NOW(),IF(AND(P1518&gt;Q1518,W1518&gt;X1518),S1518,IF(AND(P1518=Q1518,W1518=X1518),T1518,IF(AND(P1518&lt;Q1518,W1518&lt;X1518),U1518,0))),"")</f>
        <v/>
      </c>
      <c r="Z1518" s="25">
        <f>IF(AND(P1518=W1518,Q1518=X1518),1,0)</f>
        <v>1</v>
      </c>
      <c r="AA1518" s="25" t="str">
        <f>IF(Z1518=0,"",IF(ISBLANK(VLOOKUP(A1518,Database!A:AA,22,FALSE)),"",VLOOKUP(A1518,Database!A:AA,22,FALSE)))</f>
        <v>Exact</v>
      </c>
      <c r="AB1518" s="25">
        <f ca="1">IFERROR(IF(AND(Y1518&lt;&gt;"",OR(V1518="Terminé",V1518="En cours")),VLOOKUP(AA1518,Setup_ScoreExactBonus!A:D,4,FALSE),0),0)</f>
        <v>0</v>
      </c>
      <c r="AC1518" s="31" t="str">
        <f ca="1">IF(Y1518&lt;&gt;"", Y1518 + IF(Z1518=1,AB1518, 0), "")</f>
        <v/>
      </c>
      <c r="AD1518" s="31">
        <f ca="1">SUMIFS(AC$2:AC1518,D$2:D1518,D1518)*IF(R1518=0,1,2)</f>
        <v>0</v>
      </c>
    </row>
    <row r="1519" spans="1:30" x14ac:dyDescent="0.35">
      <c r="A1519" s="31">
        <f>IF(ISBLANK(B1519),"",COUNTIF(B$2:B1519,B1519))-1</f>
        <v>38</v>
      </c>
      <c r="B1519" s="31">
        <v>36</v>
      </c>
      <c r="C1519" s="10">
        <f>VLOOKUP($A1519,Database!$A:$Y,7,FALSE)</f>
        <v>46194.875</v>
      </c>
      <c r="D1519" s="31" t="str">
        <f>VLOOKUP(Pronostics!$B1519,Setup_MPP!$A:$G,3,FALSE)</f>
        <v>Joueur36</v>
      </c>
      <c r="E1519" s="31" t="str">
        <f>VLOOKUP(Pronostics!$B1519,Setup_MPP!$A:$G,2,FALSE)</f>
        <v>Joueur36</v>
      </c>
      <c r="F1519" s="31" t="str">
        <f>VLOOKUP($B1519,Setup_MPP!$A:$E,4,FALSE)</f>
        <v>#D5D5D5</v>
      </c>
      <c r="G1519" s="31" t="str">
        <f>VLOOKUP($B1519,Setup_MPP!$A:$E,5,FALSE)</f>
        <v>#727272</v>
      </c>
      <c r="H1519" s="31" t="str">
        <f>IFERROR(IF(AND(A1519&gt;=1,A1519&lt;=104),VLOOKUP($A1519,Location!$A:$J,6,FALSE),IF(A1519=0,"Avant l'ouverture",IF(OR(A1519=105,A1519=106),"Bonus"))),"")</f>
        <v>Tour 2</v>
      </c>
      <c r="I1519" s="31" t="str">
        <f>IF(LEFT(H1519,4)="Tour",VLOOKUP(A1519,Database!$A:$C,3,FALSE),"")</f>
        <v>G</v>
      </c>
      <c r="J1519" s="31" t="str">
        <f>VLOOKUP($A1519,Location!$A:$J,7,FALSE)</f>
        <v>Belgique</v>
      </c>
      <c r="K1519" s="31" t="str">
        <f>IFERROR(VLOOKUP(J1519,Setup_Team!$B:$C,2,FALSE), "TDB")</f>
        <v>BEL</v>
      </c>
      <c r="L1519" s="31" t="str">
        <f>VLOOKUP($A1519,Location!$A:$J,8,FALSE)</f>
        <v>Iran</v>
      </c>
      <c r="M1519" s="31" t="str">
        <f>IFERROR(VLOOKUP(L1519,Setup_Team!$B:$C,2,FALSE), "TDB")</f>
        <v>IRN</v>
      </c>
      <c r="N1519" s="31" t="str">
        <f>VLOOKUP($A1519,Location!$A:$J,9,FALSE)</f>
        <v>Inglewood, Los Angeles, California</v>
      </c>
      <c r="O1519" s="31" t="str">
        <f>VLOOKUP($A1519,Location!$A:$J,10,FALSE)</f>
        <v>SoFi Stadium</v>
      </c>
      <c r="R1519" s="31">
        <v>0</v>
      </c>
      <c r="S1519" s="25">
        <f>VLOOKUP($A1519,Database!$A:$Y,10,FALSE)</f>
        <v>39</v>
      </c>
      <c r="T1519" s="25">
        <f>VLOOKUP($A1519,Database!$A:$Y,11,FALSE)</f>
        <v>138</v>
      </c>
      <c r="U1519" s="25">
        <f>VLOOKUP($A1519,Database!$A:$Y,12,FALSE)</f>
        <v>171</v>
      </c>
      <c r="V1519" s="25" t="str">
        <f>VLOOKUP(A1519,Database!A:M,13,FALSE)</f>
        <v>À venir</v>
      </c>
      <c r="W1519" s="25" t="str">
        <f>VLOOKUP($A1519,Database!$A:$Y,20,FALSE)</f>
        <v/>
      </c>
      <c r="X1519" s="25" t="str">
        <f>VLOOKUP($A1519,Database!$A:$Y,21,FALSE)</f>
        <v/>
      </c>
      <c r="Y1519" s="25" t="str">
        <f ca="1">IF(C1519&lt;NOW(),IF(AND(P1519&gt;Q1519,W1519&gt;X1519),S1519,IF(AND(P1519=Q1519,W1519=X1519),T1519,IF(AND(P1519&lt;Q1519,W1519&lt;X1519),U1519,0))),"")</f>
        <v/>
      </c>
      <c r="Z1519" s="25">
        <f>IF(AND(P1519=W1519,Q1519=X1519),1,0)</f>
        <v>1</v>
      </c>
      <c r="AA1519" s="25" t="str">
        <f>IF(Z1519=0,"",IF(ISBLANK(VLOOKUP(A1519,Database!A:AA,22,FALSE)),"",VLOOKUP(A1519,Database!A:AA,22,FALSE)))</f>
        <v>Exact</v>
      </c>
      <c r="AB1519" s="25">
        <f ca="1">IFERROR(IF(AND(Y1519&lt;&gt;"",OR(V1519="Terminé",V1519="En cours")),VLOOKUP(AA1519,Setup_ScoreExactBonus!A:D,4,FALSE),0),0)</f>
        <v>0</v>
      </c>
      <c r="AC1519" s="31" t="str">
        <f ca="1">IF(Y1519&lt;&gt;"", Y1519 + IF(Z1519=1,AB1519, 0), "")</f>
        <v/>
      </c>
      <c r="AD1519" s="31">
        <f ca="1">SUMIFS(AC$2:AC1519,D$2:D1519,D1519)*IF(R1519=0,1,2)</f>
        <v>0</v>
      </c>
    </row>
    <row r="1520" spans="1:30" x14ac:dyDescent="0.35">
      <c r="A1520" s="31">
        <f>IF(ISBLANK(B1520),"",COUNTIF(B$2:B1520,B1520))-1</f>
        <v>38</v>
      </c>
      <c r="B1520" s="31">
        <v>37</v>
      </c>
      <c r="C1520" s="10">
        <f>VLOOKUP($A1520,Database!$A:$Y,7,FALSE)</f>
        <v>46194.875</v>
      </c>
      <c r="D1520" s="31" t="str">
        <f>VLOOKUP(Pronostics!$B1520,Setup_MPP!$A:$G,3,FALSE)</f>
        <v>Joueur37</v>
      </c>
      <c r="E1520" s="31" t="str">
        <f>VLOOKUP(Pronostics!$B1520,Setup_MPP!$A:$G,2,FALSE)</f>
        <v>Joueur37</v>
      </c>
      <c r="F1520" s="31" t="str">
        <f>VLOOKUP($B1520,Setup_MPP!$A:$E,4,FALSE)</f>
        <v>#D5D5D5</v>
      </c>
      <c r="G1520" s="31" t="str">
        <f>VLOOKUP($B1520,Setup_MPP!$A:$E,5,FALSE)</f>
        <v>#727272</v>
      </c>
      <c r="H1520" s="31" t="str">
        <f>IFERROR(IF(AND(A1520&gt;=1,A1520&lt;=104),VLOOKUP($A1520,Location!$A:$J,6,FALSE),IF(A1520=0,"Avant l'ouverture",IF(OR(A1520=105,A1520=106),"Bonus"))),"")</f>
        <v>Tour 2</v>
      </c>
      <c r="I1520" s="31" t="str">
        <f>IF(LEFT(H1520,4)="Tour",VLOOKUP(A1520,Database!$A:$C,3,FALSE),"")</f>
        <v>G</v>
      </c>
      <c r="J1520" s="31" t="str">
        <f>VLOOKUP($A1520,Location!$A:$J,7,FALSE)</f>
        <v>Belgique</v>
      </c>
      <c r="K1520" s="31" t="str">
        <f>IFERROR(VLOOKUP(J1520,Setup_Team!$B:$C,2,FALSE), "TDB")</f>
        <v>BEL</v>
      </c>
      <c r="L1520" s="31" t="str">
        <f>VLOOKUP($A1520,Location!$A:$J,8,FALSE)</f>
        <v>Iran</v>
      </c>
      <c r="M1520" s="31" t="str">
        <f>IFERROR(VLOOKUP(L1520,Setup_Team!$B:$C,2,FALSE), "TDB")</f>
        <v>IRN</v>
      </c>
      <c r="N1520" s="31" t="str">
        <f>VLOOKUP($A1520,Location!$A:$J,9,FALSE)</f>
        <v>Inglewood, Los Angeles, California</v>
      </c>
      <c r="O1520" s="31" t="str">
        <f>VLOOKUP($A1520,Location!$A:$J,10,FALSE)</f>
        <v>SoFi Stadium</v>
      </c>
      <c r="R1520" s="31">
        <v>0</v>
      </c>
      <c r="S1520" s="25">
        <f>VLOOKUP($A1520,Database!$A:$Y,10,FALSE)</f>
        <v>39</v>
      </c>
      <c r="T1520" s="25">
        <f>VLOOKUP($A1520,Database!$A:$Y,11,FALSE)</f>
        <v>138</v>
      </c>
      <c r="U1520" s="25">
        <f>VLOOKUP($A1520,Database!$A:$Y,12,FALSE)</f>
        <v>171</v>
      </c>
      <c r="V1520" s="25" t="str">
        <f>VLOOKUP(A1520,Database!A:M,13,FALSE)</f>
        <v>À venir</v>
      </c>
      <c r="W1520" s="25" t="str">
        <f>VLOOKUP($A1520,Database!$A:$Y,20,FALSE)</f>
        <v/>
      </c>
      <c r="X1520" s="25" t="str">
        <f>VLOOKUP($A1520,Database!$A:$Y,21,FALSE)</f>
        <v/>
      </c>
      <c r="Y1520" s="25" t="str">
        <f ca="1">IF(C1520&lt;NOW(),IF(AND(P1520&gt;Q1520,W1520&gt;X1520),S1520,IF(AND(P1520=Q1520,W1520=X1520),T1520,IF(AND(P1520&lt;Q1520,W1520&lt;X1520),U1520,0))),"")</f>
        <v/>
      </c>
      <c r="Z1520" s="25">
        <f>IF(AND(P1520=W1520,Q1520=X1520),1,0)</f>
        <v>1</v>
      </c>
      <c r="AA1520" s="25" t="str">
        <f>IF(Z1520=0,"",IF(ISBLANK(VLOOKUP(A1520,Database!A:AA,22,FALSE)),"",VLOOKUP(A1520,Database!A:AA,22,FALSE)))</f>
        <v>Exact</v>
      </c>
      <c r="AB1520" s="25">
        <f ca="1">IFERROR(IF(AND(Y1520&lt;&gt;"",OR(V1520="Terminé",V1520="En cours")),VLOOKUP(AA1520,Setup_ScoreExactBonus!A:D,4,FALSE),0),0)</f>
        <v>0</v>
      </c>
      <c r="AC1520" s="31" t="str">
        <f ca="1">IF(Y1520&lt;&gt;"", Y1520 + IF(Z1520=1,AB1520, 0), "")</f>
        <v/>
      </c>
      <c r="AD1520" s="31">
        <f ca="1">SUMIFS(AC$2:AC1520,D$2:D1520,D1520)*IF(R1520=0,1,2)</f>
        <v>0</v>
      </c>
    </row>
    <row r="1521" spans="1:30" x14ac:dyDescent="0.35">
      <c r="A1521" s="31">
        <f>IF(ISBLANK(B1521),"",COUNTIF(B$2:B1521,B1521))-1</f>
        <v>38</v>
      </c>
      <c r="B1521" s="31">
        <v>38</v>
      </c>
      <c r="C1521" s="10">
        <f>VLOOKUP($A1521,Database!$A:$Y,7,FALSE)</f>
        <v>46194.875</v>
      </c>
      <c r="D1521" s="31" t="str">
        <f>VLOOKUP(Pronostics!$B1521,Setup_MPP!$A:$G,3,FALSE)</f>
        <v>Joueur38</v>
      </c>
      <c r="E1521" s="31" t="str">
        <f>VLOOKUP(Pronostics!$B1521,Setup_MPP!$A:$G,2,FALSE)</f>
        <v>Joueur38</v>
      </c>
      <c r="F1521" s="31" t="str">
        <f>VLOOKUP($B1521,Setup_MPP!$A:$E,4,FALSE)</f>
        <v>#D5D5D5</v>
      </c>
      <c r="G1521" s="31" t="str">
        <f>VLOOKUP($B1521,Setup_MPP!$A:$E,5,FALSE)</f>
        <v>#727272</v>
      </c>
      <c r="H1521" s="31" t="str">
        <f>IFERROR(IF(AND(A1521&gt;=1,A1521&lt;=104),VLOOKUP($A1521,Location!$A:$J,6,FALSE),IF(A1521=0,"Avant l'ouverture",IF(OR(A1521=105,A1521=106),"Bonus"))),"")</f>
        <v>Tour 2</v>
      </c>
      <c r="I1521" s="31" t="str">
        <f>IF(LEFT(H1521,4)="Tour",VLOOKUP(A1521,Database!$A:$C,3,FALSE),"")</f>
        <v>G</v>
      </c>
      <c r="J1521" s="31" t="str">
        <f>VLOOKUP($A1521,Location!$A:$J,7,FALSE)</f>
        <v>Belgique</v>
      </c>
      <c r="K1521" s="31" t="str">
        <f>IFERROR(VLOOKUP(J1521,Setup_Team!$B:$C,2,FALSE), "TDB")</f>
        <v>BEL</v>
      </c>
      <c r="L1521" s="31" t="str">
        <f>VLOOKUP($A1521,Location!$A:$J,8,FALSE)</f>
        <v>Iran</v>
      </c>
      <c r="M1521" s="31" t="str">
        <f>IFERROR(VLOOKUP(L1521,Setup_Team!$B:$C,2,FALSE), "TDB")</f>
        <v>IRN</v>
      </c>
      <c r="N1521" s="31" t="str">
        <f>VLOOKUP($A1521,Location!$A:$J,9,FALSE)</f>
        <v>Inglewood, Los Angeles, California</v>
      </c>
      <c r="O1521" s="31" t="str">
        <f>VLOOKUP($A1521,Location!$A:$J,10,FALSE)</f>
        <v>SoFi Stadium</v>
      </c>
      <c r="R1521" s="31">
        <v>0</v>
      </c>
      <c r="S1521" s="25">
        <f>VLOOKUP($A1521,Database!$A:$Y,10,FALSE)</f>
        <v>39</v>
      </c>
      <c r="T1521" s="25">
        <f>VLOOKUP($A1521,Database!$A:$Y,11,FALSE)</f>
        <v>138</v>
      </c>
      <c r="U1521" s="25">
        <f>VLOOKUP($A1521,Database!$A:$Y,12,FALSE)</f>
        <v>171</v>
      </c>
      <c r="V1521" s="25" t="str">
        <f>VLOOKUP(A1521,Database!A:M,13,FALSE)</f>
        <v>À venir</v>
      </c>
      <c r="W1521" s="25" t="str">
        <f>VLOOKUP($A1521,Database!$A:$Y,20,FALSE)</f>
        <v/>
      </c>
      <c r="X1521" s="25" t="str">
        <f>VLOOKUP($A1521,Database!$A:$Y,21,FALSE)</f>
        <v/>
      </c>
      <c r="Y1521" s="25" t="str">
        <f ca="1">IF(C1521&lt;NOW(),IF(AND(P1521&gt;Q1521,W1521&gt;X1521),S1521,IF(AND(P1521=Q1521,W1521=X1521),T1521,IF(AND(P1521&lt;Q1521,W1521&lt;X1521),U1521,0))),"")</f>
        <v/>
      </c>
      <c r="Z1521" s="25">
        <f>IF(AND(P1521=W1521,Q1521=X1521),1,0)</f>
        <v>1</v>
      </c>
      <c r="AA1521" s="25" t="str">
        <f>IF(Z1521=0,"",IF(ISBLANK(VLOOKUP(A1521,Database!A:AA,22,FALSE)),"",VLOOKUP(A1521,Database!A:AA,22,FALSE)))</f>
        <v>Exact</v>
      </c>
      <c r="AB1521" s="25">
        <f ca="1">IFERROR(IF(AND(Y1521&lt;&gt;"",OR(V1521="Terminé",V1521="En cours")),VLOOKUP(AA1521,Setup_ScoreExactBonus!A:D,4,FALSE),0),0)</f>
        <v>0</v>
      </c>
      <c r="AC1521" s="31" t="str">
        <f ca="1">IF(Y1521&lt;&gt;"", Y1521 + IF(Z1521=1,AB1521, 0), "")</f>
        <v/>
      </c>
      <c r="AD1521" s="31">
        <f ca="1">SUMIFS(AC$2:AC1521,D$2:D1521,D1521)*IF(R1521=0,1,2)</f>
        <v>0</v>
      </c>
    </row>
    <row r="1522" spans="1:30" x14ac:dyDescent="0.35">
      <c r="A1522" s="31">
        <f>IF(ISBLANK(B1522),"",COUNTIF(B$2:B1522,B1522))-1</f>
        <v>38</v>
      </c>
      <c r="B1522" s="31">
        <v>39</v>
      </c>
      <c r="C1522" s="10">
        <f>VLOOKUP($A1522,Database!$A:$Y,7,FALSE)</f>
        <v>46194.875</v>
      </c>
      <c r="D1522" s="31" t="str">
        <f>VLOOKUP(Pronostics!$B1522,Setup_MPP!$A:$G,3,FALSE)</f>
        <v>Joueur39</v>
      </c>
      <c r="E1522" s="31" t="str">
        <f>VLOOKUP(Pronostics!$B1522,Setup_MPP!$A:$G,2,FALSE)</f>
        <v>Joueur39</v>
      </c>
      <c r="F1522" s="31" t="str">
        <f>VLOOKUP($B1522,Setup_MPP!$A:$E,4,FALSE)</f>
        <v>#D5D5D5</v>
      </c>
      <c r="G1522" s="31" t="str">
        <f>VLOOKUP($B1522,Setup_MPP!$A:$E,5,FALSE)</f>
        <v>#727272</v>
      </c>
      <c r="H1522" s="31" t="str">
        <f>IFERROR(IF(AND(A1522&gt;=1,A1522&lt;=104),VLOOKUP($A1522,Location!$A:$J,6,FALSE),IF(A1522=0,"Avant l'ouverture",IF(OR(A1522=105,A1522=106),"Bonus"))),"")</f>
        <v>Tour 2</v>
      </c>
      <c r="I1522" s="31" t="str">
        <f>IF(LEFT(H1522,4)="Tour",VLOOKUP(A1522,Database!$A:$C,3,FALSE),"")</f>
        <v>G</v>
      </c>
      <c r="J1522" s="31" t="str">
        <f>VLOOKUP($A1522,Location!$A:$J,7,FALSE)</f>
        <v>Belgique</v>
      </c>
      <c r="K1522" s="31" t="str">
        <f>IFERROR(VLOOKUP(J1522,Setup_Team!$B:$C,2,FALSE), "TDB")</f>
        <v>BEL</v>
      </c>
      <c r="L1522" s="31" t="str">
        <f>VLOOKUP($A1522,Location!$A:$J,8,FALSE)</f>
        <v>Iran</v>
      </c>
      <c r="M1522" s="31" t="str">
        <f>IFERROR(VLOOKUP(L1522,Setup_Team!$B:$C,2,FALSE), "TDB")</f>
        <v>IRN</v>
      </c>
      <c r="N1522" s="31" t="str">
        <f>VLOOKUP($A1522,Location!$A:$J,9,FALSE)</f>
        <v>Inglewood, Los Angeles, California</v>
      </c>
      <c r="O1522" s="31" t="str">
        <f>VLOOKUP($A1522,Location!$A:$J,10,FALSE)</f>
        <v>SoFi Stadium</v>
      </c>
      <c r="R1522" s="31">
        <v>0</v>
      </c>
      <c r="S1522" s="25">
        <f>VLOOKUP($A1522,Database!$A:$Y,10,FALSE)</f>
        <v>39</v>
      </c>
      <c r="T1522" s="25">
        <f>VLOOKUP($A1522,Database!$A:$Y,11,FALSE)</f>
        <v>138</v>
      </c>
      <c r="U1522" s="25">
        <f>VLOOKUP($A1522,Database!$A:$Y,12,FALSE)</f>
        <v>171</v>
      </c>
      <c r="V1522" s="25" t="str">
        <f>VLOOKUP(A1522,Database!A:M,13,FALSE)</f>
        <v>À venir</v>
      </c>
      <c r="W1522" s="25" t="str">
        <f>VLOOKUP($A1522,Database!$A:$Y,20,FALSE)</f>
        <v/>
      </c>
      <c r="X1522" s="25" t="str">
        <f>VLOOKUP($A1522,Database!$A:$Y,21,FALSE)</f>
        <v/>
      </c>
      <c r="Y1522" s="25" t="str">
        <f ca="1">IF(C1522&lt;NOW(),IF(AND(P1522&gt;Q1522,W1522&gt;X1522),S1522,IF(AND(P1522=Q1522,W1522=X1522),T1522,IF(AND(P1522&lt;Q1522,W1522&lt;X1522),U1522,0))),"")</f>
        <v/>
      </c>
      <c r="Z1522" s="25">
        <f>IF(AND(P1522=W1522,Q1522=X1522),1,0)</f>
        <v>1</v>
      </c>
      <c r="AA1522" s="25" t="str">
        <f>IF(Z1522=0,"",IF(ISBLANK(VLOOKUP(A1522,Database!A:AA,22,FALSE)),"",VLOOKUP(A1522,Database!A:AA,22,FALSE)))</f>
        <v>Exact</v>
      </c>
      <c r="AB1522" s="25">
        <f ca="1">IFERROR(IF(AND(Y1522&lt;&gt;"",OR(V1522="Terminé",V1522="En cours")),VLOOKUP(AA1522,Setup_ScoreExactBonus!A:D,4,FALSE),0),0)</f>
        <v>0</v>
      </c>
      <c r="AC1522" s="31" t="str">
        <f ca="1">IF(Y1522&lt;&gt;"", Y1522 + IF(Z1522=1,AB1522, 0), "")</f>
        <v/>
      </c>
      <c r="AD1522" s="31">
        <f ca="1">SUMIFS(AC$2:AC1522,D$2:D1522,D1522)*IF(R1522=0,1,2)</f>
        <v>0</v>
      </c>
    </row>
    <row r="1523" spans="1:30" x14ac:dyDescent="0.35">
      <c r="A1523" s="31">
        <f>IF(ISBLANK(B1523),"",COUNTIF(B$2:B1523,B1523))-1</f>
        <v>39</v>
      </c>
      <c r="B1523" s="31">
        <v>1</v>
      </c>
      <c r="C1523" s="10">
        <f>VLOOKUP($A1523,Database!$A:$Y,7,FALSE)</f>
        <v>46195</v>
      </c>
      <c r="D1523" s="31" t="str">
        <f>VLOOKUP(Pronostics!$B1523,Setup_MPP!$A:$G,3,FALSE)</f>
        <v>_Nicolas_LM_</v>
      </c>
      <c r="E1523" s="31" t="str">
        <f>VLOOKUP(Pronostics!$B1523,Setup_MPP!$A:$G,2,FALSE)</f>
        <v>Nicolas LE MOUEL</v>
      </c>
      <c r="F1523" s="31" t="str">
        <f>VLOOKUP($B1523,Setup_MPP!$A:$E,4,FALSE)</f>
        <v>#F7C79D</v>
      </c>
      <c r="G1523" s="31" t="str">
        <f>VLOOKUP($B1523,Setup_MPP!$A:$E,5,FALSE)</f>
        <v>#FFBE85</v>
      </c>
      <c r="H1523" s="31" t="str">
        <f>IFERROR(IF(AND(A1523&gt;=1,A1523&lt;=104),VLOOKUP($A1523,Location!$A:$J,6,FALSE),IF(A1523=0,"Avant l'ouverture",IF(OR(A1523=105,A1523=106),"Bonus"))),"")</f>
        <v>Tour 2</v>
      </c>
      <c r="I1523" s="31" t="str">
        <f>IF(LEFT(H1523,4)="Tour",VLOOKUP(A1523,Database!$A:$C,3,FALSE),"")</f>
        <v>H</v>
      </c>
      <c r="J1523" s="31" t="str">
        <f>VLOOKUP($A1523,Location!$A:$J,7,FALSE)</f>
        <v>Uruguay</v>
      </c>
      <c r="K1523" s="31" t="str">
        <f>IFERROR(VLOOKUP(J1523,Setup_Team!$B:$C,2,FALSE), "TDB")</f>
        <v>URY</v>
      </c>
      <c r="L1523" s="31" t="str">
        <f>VLOOKUP($A1523,Location!$A:$J,8,FALSE)</f>
        <v>Cap-Vert</v>
      </c>
      <c r="M1523" s="31" t="str">
        <f>IFERROR(VLOOKUP(L1523,Setup_Team!$B:$C,2,FALSE), "TDB")</f>
        <v>CPV</v>
      </c>
      <c r="N1523" s="31" t="str">
        <f>VLOOKUP($A1523,Location!$A:$J,9,FALSE)</f>
        <v>Miami Gardens, Florida</v>
      </c>
      <c r="O1523" s="31" t="str">
        <f>VLOOKUP($A1523,Location!$A:$J,10,FALSE)</f>
        <v>Hard Rock Stadium</v>
      </c>
      <c r="P1523" s="44"/>
      <c r="Q1523" s="44"/>
      <c r="R1523" s="31">
        <v>0</v>
      </c>
      <c r="S1523" s="25">
        <f>VLOOKUP($A1523,Database!$A:$Y,10,FALSE)</f>
        <v>72</v>
      </c>
      <c r="T1523" s="25">
        <f>VLOOKUP($A1523,Database!$A:$Y,11,FALSE)</f>
        <v>109</v>
      </c>
      <c r="U1523" s="25">
        <f>VLOOKUP($A1523,Database!$A:$Y,12,FALSE)</f>
        <v>137</v>
      </c>
      <c r="V1523" s="25" t="str">
        <f>VLOOKUP(A1523,Database!A:M,13,FALSE)</f>
        <v>À venir</v>
      </c>
      <c r="W1523" s="25" t="str">
        <f>VLOOKUP($A1523,Database!$A:$Y,20,FALSE)</f>
        <v/>
      </c>
      <c r="X1523" s="25" t="str">
        <f>VLOOKUP($A1523,Database!$A:$Y,21,FALSE)</f>
        <v/>
      </c>
      <c r="Y1523" s="25" t="str">
        <f ca="1">IF(C1523&lt;NOW(),IF(AND(P1523&gt;Q1523,W1523&gt;X1523),S1523,IF(AND(P1523=Q1523,W1523=X1523),T1523,IF(AND(P1523&lt;Q1523,W1523&lt;X1523),U1523,0))),"")</f>
        <v/>
      </c>
      <c r="Z1523" s="25">
        <f>IF(AND(P1523=W1523,Q1523=X1523),1,0)</f>
        <v>1</v>
      </c>
      <c r="AA1523" s="25" t="str">
        <f>IF(Z1523=0,"",IF(ISBLANK(VLOOKUP(A1523,Database!A:AA,22,FALSE)),"",VLOOKUP(A1523,Database!A:AA,22,FALSE)))</f>
        <v>Exact</v>
      </c>
      <c r="AB1523" s="25">
        <f ca="1">IFERROR(IF(AND(Y1523&lt;&gt;"",OR(V1523="Terminé",V1523="En cours")),VLOOKUP(AA1523,Setup_ScoreExactBonus!A:D,4,FALSE),0),0)</f>
        <v>0</v>
      </c>
      <c r="AC1523" s="31" t="str">
        <f ca="1">IF(Y1523&lt;&gt;"", Y1523 + IF(Z1523=1,AB1523, 0), "")</f>
        <v/>
      </c>
      <c r="AD1523" s="31">
        <f ca="1">SUMIFS(AC$2:AC1523,D$2:D1523,D1523)*IF(R1523=0,1,2)</f>
        <v>0</v>
      </c>
    </row>
    <row r="1524" spans="1:30" x14ac:dyDescent="0.35">
      <c r="A1524" s="31">
        <f>IF(ISBLANK(B1524),"",COUNTIF(B$2:B1524,B1524))-1</f>
        <v>39</v>
      </c>
      <c r="B1524" s="31">
        <v>2</v>
      </c>
      <c r="C1524" s="10">
        <f>VLOOKUP($A1524,Database!$A:$Y,7,FALSE)</f>
        <v>46195</v>
      </c>
      <c r="D1524" s="31" t="str">
        <f>VLOOKUP(Pronostics!$B1524,Setup_MPP!$A:$G,3,FALSE)</f>
        <v>leaelaz</v>
      </c>
      <c r="E1524" s="31" t="str">
        <f>VLOOKUP(Pronostics!$B1524,Setup_MPP!$A:$G,2,FALSE)</f>
        <v>Léa EL ASERY</v>
      </c>
      <c r="F1524" s="31" t="str">
        <f>VLOOKUP($B1524,Setup_MPP!$A:$E,4,FALSE)</f>
        <v>#FFBEBE</v>
      </c>
      <c r="G1524" s="31" t="str">
        <f>VLOOKUP($B1524,Setup_MPP!$A:$E,5,FALSE)</f>
        <v>#DF6868</v>
      </c>
      <c r="H1524" s="31" t="str">
        <f>IFERROR(IF(AND(A1524&gt;=1,A1524&lt;=104),VLOOKUP($A1524,Location!$A:$J,6,FALSE),IF(A1524=0,"Avant l'ouverture",IF(OR(A1524=105,A1524=106),"Bonus"))),"")</f>
        <v>Tour 2</v>
      </c>
      <c r="I1524" s="31" t="str">
        <f>IF(LEFT(H1524,4)="Tour",VLOOKUP(A1524,Database!$A:$C,3,FALSE),"")</f>
        <v>H</v>
      </c>
      <c r="J1524" s="31" t="str">
        <f>VLOOKUP($A1524,Location!$A:$J,7,FALSE)</f>
        <v>Uruguay</v>
      </c>
      <c r="K1524" s="31" t="str">
        <f>IFERROR(VLOOKUP(J1524,Setup_Team!$B:$C,2,FALSE), "TDB")</f>
        <v>URY</v>
      </c>
      <c r="L1524" s="31" t="str">
        <f>VLOOKUP($A1524,Location!$A:$J,8,FALSE)</f>
        <v>Cap-Vert</v>
      </c>
      <c r="M1524" s="31" t="str">
        <f>IFERROR(VLOOKUP(L1524,Setup_Team!$B:$C,2,FALSE), "TDB")</f>
        <v>CPV</v>
      </c>
      <c r="N1524" s="31" t="str">
        <f>VLOOKUP($A1524,Location!$A:$J,9,FALSE)</f>
        <v>Miami Gardens, Florida</v>
      </c>
      <c r="O1524" s="31" t="str">
        <f>VLOOKUP($A1524,Location!$A:$J,10,FALSE)</f>
        <v>Hard Rock Stadium</v>
      </c>
      <c r="R1524" s="31">
        <v>0</v>
      </c>
      <c r="S1524" s="25">
        <f>VLOOKUP($A1524,Database!$A:$Y,10,FALSE)</f>
        <v>72</v>
      </c>
      <c r="T1524" s="25">
        <f>VLOOKUP($A1524,Database!$A:$Y,11,FALSE)</f>
        <v>109</v>
      </c>
      <c r="U1524" s="25">
        <f>VLOOKUP($A1524,Database!$A:$Y,12,FALSE)</f>
        <v>137</v>
      </c>
      <c r="V1524" s="25" t="str">
        <f>VLOOKUP(A1524,Database!A:M,13,FALSE)</f>
        <v>À venir</v>
      </c>
      <c r="W1524" s="25" t="str">
        <f>VLOOKUP($A1524,Database!$A:$Y,20,FALSE)</f>
        <v/>
      </c>
      <c r="X1524" s="25" t="str">
        <f>VLOOKUP($A1524,Database!$A:$Y,21,FALSE)</f>
        <v/>
      </c>
      <c r="Y1524" s="25" t="str">
        <f ca="1">IF(C1524&lt;NOW(),IF(AND(P1524&gt;Q1524,W1524&gt;X1524),S1524,IF(AND(P1524=Q1524,W1524=X1524),T1524,IF(AND(P1524&lt;Q1524,W1524&lt;X1524),U1524,0))),"")</f>
        <v/>
      </c>
      <c r="Z1524" s="25">
        <f>IF(AND(P1524=W1524,Q1524=X1524),1,0)</f>
        <v>1</v>
      </c>
      <c r="AA1524" s="25" t="str">
        <f>IF(Z1524=0,"",IF(ISBLANK(VLOOKUP(A1524,Database!A:AA,22,FALSE)),"",VLOOKUP(A1524,Database!A:AA,22,FALSE)))</f>
        <v>Exact</v>
      </c>
      <c r="AB1524" s="25">
        <f ca="1">IFERROR(IF(AND(Y1524&lt;&gt;"",OR(V1524="Terminé",V1524="En cours")),VLOOKUP(AA1524,Setup_ScoreExactBonus!A:D,4,FALSE),0),0)</f>
        <v>0</v>
      </c>
      <c r="AC1524" s="31" t="str">
        <f ca="1">IF(Y1524&lt;&gt;"", Y1524 + IF(Z1524=1,AB1524, 0), "")</f>
        <v/>
      </c>
      <c r="AD1524" s="31">
        <f ca="1">SUMIFS(AC$2:AC1524,D$2:D1524,D1524)*IF(R1524=0,1,2)</f>
        <v>0</v>
      </c>
    </row>
    <row r="1525" spans="1:30" x14ac:dyDescent="0.35">
      <c r="A1525" s="31">
        <f>IF(ISBLANK(B1525),"",COUNTIF(B$2:B1525,B1525))-1</f>
        <v>39</v>
      </c>
      <c r="B1525" s="31">
        <v>3</v>
      </c>
      <c r="C1525" s="10">
        <f>VLOOKUP($A1525,Database!$A:$Y,7,FALSE)</f>
        <v>46195</v>
      </c>
      <c r="D1525" s="31" t="str">
        <f>VLOOKUP(Pronostics!$B1525,Setup_MPP!$A:$G,3,FALSE)</f>
        <v>PasMetalleux</v>
      </c>
      <c r="E1525" s="31" t="str">
        <f>VLOOKUP(Pronostics!$B1525,Setup_MPP!$A:$G,2,FALSE)</f>
        <v>Elwenn JOUBREL</v>
      </c>
      <c r="F1525" s="31" t="str">
        <f>VLOOKUP($B1525,Setup_MPP!$A:$E,4,FALSE)</f>
        <v>#F5C7FC</v>
      </c>
      <c r="G1525" s="31" t="str">
        <f>VLOOKUP($B1525,Setup_MPP!$A:$E,5,FALSE)</f>
        <v>#C489CF</v>
      </c>
      <c r="H1525" s="31" t="str">
        <f>IFERROR(IF(AND(A1525&gt;=1,A1525&lt;=104),VLOOKUP($A1525,Location!$A:$J,6,FALSE),IF(A1525=0,"Avant l'ouverture",IF(OR(A1525=105,A1525=106),"Bonus"))),"")</f>
        <v>Tour 2</v>
      </c>
      <c r="I1525" s="31" t="str">
        <f>IF(LEFT(H1525,4)="Tour",VLOOKUP(A1525,Database!$A:$C,3,FALSE),"")</f>
        <v>H</v>
      </c>
      <c r="J1525" s="31" t="str">
        <f>VLOOKUP($A1525,Location!$A:$J,7,FALSE)</f>
        <v>Uruguay</v>
      </c>
      <c r="K1525" s="31" t="str">
        <f>IFERROR(VLOOKUP(J1525,Setup_Team!$B:$C,2,FALSE), "TDB")</f>
        <v>URY</v>
      </c>
      <c r="L1525" s="31" t="str">
        <f>VLOOKUP($A1525,Location!$A:$J,8,FALSE)</f>
        <v>Cap-Vert</v>
      </c>
      <c r="M1525" s="31" t="str">
        <f>IFERROR(VLOOKUP(L1525,Setup_Team!$B:$C,2,FALSE), "TDB")</f>
        <v>CPV</v>
      </c>
      <c r="N1525" s="31" t="str">
        <f>VLOOKUP($A1525,Location!$A:$J,9,FALSE)</f>
        <v>Miami Gardens, Florida</v>
      </c>
      <c r="O1525" s="31" t="str">
        <f>VLOOKUP($A1525,Location!$A:$J,10,FALSE)</f>
        <v>Hard Rock Stadium</v>
      </c>
      <c r="R1525" s="31">
        <v>0</v>
      </c>
      <c r="S1525" s="25">
        <f>VLOOKUP($A1525,Database!$A:$Y,10,FALSE)</f>
        <v>72</v>
      </c>
      <c r="T1525" s="25">
        <f>VLOOKUP($A1525,Database!$A:$Y,11,FALSE)</f>
        <v>109</v>
      </c>
      <c r="U1525" s="25">
        <f>VLOOKUP($A1525,Database!$A:$Y,12,FALSE)</f>
        <v>137</v>
      </c>
      <c r="V1525" s="25" t="str">
        <f>VLOOKUP(A1525,Database!A:M,13,FALSE)</f>
        <v>À venir</v>
      </c>
      <c r="W1525" s="25" t="str">
        <f>VLOOKUP($A1525,Database!$A:$Y,20,FALSE)</f>
        <v/>
      </c>
      <c r="X1525" s="25" t="str">
        <f>VLOOKUP($A1525,Database!$A:$Y,21,FALSE)</f>
        <v/>
      </c>
      <c r="Y1525" s="25" t="str">
        <f ca="1">IF(C1525&lt;NOW(),IF(AND(P1525&gt;Q1525,W1525&gt;X1525),S1525,IF(AND(P1525=Q1525,W1525=X1525),T1525,IF(AND(P1525&lt;Q1525,W1525&lt;X1525),U1525,0))),"")</f>
        <v/>
      </c>
      <c r="Z1525" s="25">
        <f>IF(AND(P1525=W1525,Q1525=X1525),1,0)</f>
        <v>1</v>
      </c>
      <c r="AA1525" s="25" t="str">
        <f>IF(Z1525=0,"",IF(ISBLANK(VLOOKUP(A1525,Database!A:AA,22,FALSE)),"",VLOOKUP(A1525,Database!A:AA,22,FALSE)))</f>
        <v>Exact</v>
      </c>
      <c r="AB1525" s="25">
        <f ca="1">IFERROR(IF(AND(Y1525&lt;&gt;"",OR(V1525="Terminé",V1525="En cours")),VLOOKUP(AA1525,Setup_ScoreExactBonus!A:D,4,FALSE),0),0)</f>
        <v>0</v>
      </c>
      <c r="AC1525" s="31" t="str">
        <f ca="1">IF(Y1525&lt;&gt;"", Y1525 + IF(Z1525=1,AB1525, 0), "")</f>
        <v/>
      </c>
      <c r="AD1525" s="31">
        <f ca="1">SUMIFS(AC$2:AC1525,D$2:D1525,D1525)*IF(R1525=0,1,2)</f>
        <v>0</v>
      </c>
    </row>
    <row r="1526" spans="1:30" x14ac:dyDescent="0.35">
      <c r="A1526" s="31">
        <f>IF(ISBLANK(B1526),"",COUNTIF(B$2:B1526,B1526))-1</f>
        <v>39</v>
      </c>
      <c r="B1526" s="31">
        <v>4</v>
      </c>
      <c r="C1526" s="10">
        <f>VLOOKUP($A1526,Database!$A:$Y,7,FALSE)</f>
        <v>46195</v>
      </c>
      <c r="D1526" s="31" t="str">
        <f>VLOOKUP(Pronostics!$B1526,Setup_MPP!$A:$G,3,FALSE)</f>
        <v>Popo444</v>
      </c>
      <c r="E1526" s="31" t="str">
        <f>VLOOKUP(Pronostics!$B1526,Setup_MPP!$A:$G,2,FALSE)</f>
        <v>Pauline OLIVIER</v>
      </c>
      <c r="F1526" s="31" t="str">
        <f>VLOOKUP($B1526,Setup_MPP!$A:$E,4,FALSE)</f>
        <v>#A5EA7F</v>
      </c>
      <c r="G1526" s="31" t="str">
        <f>VLOOKUP($B1526,Setup_MPP!$A:$E,5,FALSE)</f>
        <v>#80C65A</v>
      </c>
      <c r="H1526" s="31" t="str">
        <f>IFERROR(IF(AND(A1526&gt;=1,A1526&lt;=104),VLOOKUP($A1526,Location!$A:$J,6,FALSE),IF(A1526=0,"Avant l'ouverture",IF(OR(A1526=105,A1526=106),"Bonus"))),"")</f>
        <v>Tour 2</v>
      </c>
      <c r="I1526" s="31" t="str">
        <f>IF(LEFT(H1526,4)="Tour",VLOOKUP(A1526,Database!$A:$C,3,FALSE),"")</f>
        <v>H</v>
      </c>
      <c r="J1526" s="31" t="str">
        <f>VLOOKUP($A1526,Location!$A:$J,7,FALSE)</f>
        <v>Uruguay</v>
      </c>
      <c r="K1526" s="31" t="str">
        <f>IFERROR(VLOOKUP(J1526,Setup_Team!$B:$C,2,FALSE), "TDB")</f>
        <v>URY</v>
      </c>
      <c r="L1526" s="31" t="str">
        <f>VLOOKUP($A1526,Location!$A:$J,8,FALSE)</f>
        <v>Cap-Vert</v>
      </c>
      <c r="M1526" s="31" t="str">
        <f>IFERROR(VLOOKUP(L1526,Setup_Team!$B:$C,2,FALSE), "TDB")</f>
        <v>CPV</v>
      </c>
      <c r="N1526" s="31" t="str">
        <f>VLOOKUP($A1526,Location!$A:$J,9,FALSE)</f>
        <v>Miami Gardens, Florida</v>
      </c>
      <c r="O1526" s="31" t="str">
        <f>VLOOKUP($A1526,Location!$A:$J,10,FALSE)</f>
        <v>Hard Rock Stadium</v>
      </c>
      <c r="R1526" s="31">
        <v>0</v>
      </c>
      <c r="S1526" s="25">
        <f>VLOOKUP($A1526,Database!$A:$Y,10,FALSE)</f>
        <v>72</v>
      </c>
      <c r="T1526" s="25">
        <f>VLOOKUP($A1526,Database!$A:$Y,11,FALSE)</f>
        <v>109</v>
      </c>
      <c r="U1526" s="25">
        <f>VLOOKUP($A1526,Database!$A:$Y,12,FALSE)</f>
        <v>137</v>
      </c>
      <c r="V1526" s="25" t="str">
        <f>VLOOKUP(A1526,Database!A:M,13,FALSE)</f>
        <v>À venir</v>
      </c>
      <c r="W1526" s="25" t="str">
        <f>VLOOKUP($A1526,Database!$A:$Y,20,FALSE)</f>
        <v/>
      </c>
      <c r="X1526" s="25" t="str">
        <f>VLOOKUP($A1526,Database!$A:$Y,21,FALSE)</f>
        <v/>
      </c>
      <c r="Y1526" s="25" t="str">
        <f ca="1">IF(C1526&lt;NOW(),IF(AND(P1526&gt;Q1526,W1526&gt;X1526),S1526,IF(AND(P1526=Q1526,W1526=X1526),T1526,IF(AND(P1526&lt;Q1526,W1526&lt;X1526),U1526,0))),"")</f>
        <v/>
      </c>
      <c r="Z1526" s="25">
        <f>IF(AND(P1526=W1526,Q1526=X1526),1,0)</f>
        <v>1</v>
      </c>
      <c r="AA1526" s="25" t="str">
        <f>IF(Z1526=0,"",IF(ISBLANK(VLOOKUP(A1526,Database!A:AA,22,FALSE)),"",VLOOKUP(A1526,Database!A:AA,22,FALSE)))</f>
        <v>Exact</v>
      </c>
      <c r="AB1526" s="25">
        <f ca="1">IFERROR(IF(AND(Y1526&lt;&gt;"",OR(V1526="Terminé",V1526="En cours")),VLOOKUP(AA1526,Setup_ScoreExactBonus!A:D,4,FALSE),0),0)</f>
        <v>0</v>
      </c>
      <c r="AC1526" s="31" t="str">
        <f ca="1">IF(Y1526&lt;&gt;"", Y1526 + IF(Z1526=1,AB1526, 0), "")</f>
        <v/>
      </c>
      <c r="AD1526" s="31">
        <f ca="1">SUMIFS(AC$2:AC1526,D$2:D1526,D1526)*IF(R1526=0,1,2)</f>
        <v>0</v>
      </c>
    </row>
    <row r="1527" spans="1:30" x14ac:dyDescent="0.35">
      <c r="A1527" s="31">
        <f>IF(ISBLANK(B1527),"",COUNTIF(B$2:B1527,B1527))-1</f>
        <v>39</v>
      </c>
      <c r="B1527" s="31">
        <v>5</v>
      </c>
      <c r="C1527" s="10">
        <f>VLOOKUP($A1527,Database!$A:$Y,7,FALSE)</f>
        <v>46195</v>
      </c>
      <c r="D1527" s="31" t="str">
        <f>VLOOKUP(Pronostics!$B1527,Setup_MPP!$A:$G,3,FALSE)</f>
        <v>_Jujul</v>
      </c>
      <c r="E1527" s="31" t="str">
        <f>VLOOKUP(Pronostics!$B1527,Setup_MPP!$A:$G,2,FALSE)</f>
        <v>Julie BOISSIERE</v>
      </c>
      <c r="F1527" s="31" t="str">
        <f>VLOOKUP($B1527,Setup_MPP!$A:$E,4,FALSE)</f>
        <v>#D890FF</v>
      </c>
      <c r="G1527" s="31" t="str">
        <f>VLOOKUP($B1527,Setup_MPP!$A:$E,5,FALSE)</f>
        <v>#B750EF</v>
      </c>
      <c r="H1527" s="31" t="str">
        <f>IFERROR(IF(AND(A1527&gt;=1,A1527&lt;=104),VLOOKUP($A1527,Location!$A:$J,6,FALSE),IF(A1527=0,"Avant l'ouverture",IF(OR(A1527=105,A1527=106),"Bonus"))),"")</f>
        <v>Tour 2</v>
      </c>
      <c r="I1527" s="31" t="str">
        <f>IF(LEFT(H1527,4)="Tour",VLOOKUP(A1527,Database!$A:$C,3,FALSE),"")</f>
        <v>H</v>
      </c>
      <c r="J1527" s="31" t="str">
        <f>VLOOKUP($A1527,Location!$A:$J,7,FALSE)</f>
        <v>Uruguay</v>
      </c>
      <c r="K1527" s="31" t="str">
        <f>IFERROR(VLOOKUP(J1527,Setup_Team!$B:$C,2,FALSE), "TDB")</f>
        <v>URY</v>
      </c>
      <c r="L1527" s="31" t="str">
        <f>VLOOKUP($A1527,Location!$A:$J,8,FALSE)</f>
        <v>Cap-Vert</v>
      </c>
      <c r="M1527" s="31" t="str">
        <f>IFERROR(VLOOKUP(L1527,Setup_Team!$B:$C,2,FALSE), "TDB")</f>
        <v>CPV</v>
      </c>
      <c r="N1527" s="31" t="str">
        <f>VLOOKUP($A1527,Location!$A:$J,9,FALSE)</f>
        <v>Miami Gardens, Florida</v>
      </c>
      <c r="O1527" s="31" t="str">
        <f>VLOOKUP($A1527,Location!$A:$J,10,FALSE)</f>
        <v>Hard Rock Stadium</v>
      </c>
      <c r="R1527" s="31">
        <v>0</v>
      </c>
      <c r="S1527" s="25">
        <f>VLOOKUP($A1527,Database!$A:$Y,10,FALSE)</f>
        <v>72</v>
      </c>
      <c r="T1527" s="25">
        <f>VLOOKUP($A1527,Database!$A:$Y,11,FALSE)</f>
        <v>109</v>
      </c>
      <c r="U1527" s="25">
        <f>VLOOKUP($A1527,Database!$A:$Y,12,FALSE)</f>
        <v>137</v>
      </c>
      <c r="V1527" s="25" t="str">
        <f>VLOOKUP(A1527,Database!A:M,13,FALSE)</f>
        <v>À venir</v>
      </c>
      <c r="W1527" s="25" t="str">
        <f>VLOOKUP($A1527,Database!$A:$Y,20,FALSE)</f>
        <v/>
      </c>
      <c r="X1527" s="25" t="str">
        <f>VLOOKUP($A1527,Database!$A:$Y,21,FALSE)</f>
        <v/>
      </c>
      <c r="Y1527" s="25" t="str">
        <f ca="1">IF(C1527&lt;NOW(),IF(AND(P1527&gt;Q1527,W1527&gt;X1527),S1527,IF(AND(P1527=Q1527,W1527=X1527),T1527,IF(AND(P1527&lt;Q1527,W1527&lt;X1527),U1527,0))),"")</f>
        <v/>
      </c>
      <c r="Z1527" s="25">
        <f>IF(AND(P1527=W1527,Q1527=X1527),1,0)</f>
        <v>1</v>
      </c>
      <c r="AA1527" s="25" t="str">
        <f>IF(Z1527=0,"",IF(ISBLANK(VLOOKUP(A1527,Database!A:AA,22,FALSE)),"",VLOOKUP(A1527,Database!A:AA,22,FALSE)))</f>
        <v>Exact</v>
      </c>
      <c r="AB1527" s="25">
        <f ca="1">IFERROR(IF(AND(Y1527&lt;&gt;"",OR(V1527="Terminé",V1527="En cours")),VLOOKUP(AA1527,Setup_ScoreExactBonus!A:D,4,FALSE),0),0)</f>
        <v>0</v>
      </c>
      <c r="AC1527" s="31" t="str">
        <f ca="1">IF(Y1527&lt;&gt;"", Y1527 + IF(Z1527=1,AB1527, 0), "")</f>
        <v/>
      </c>
      <c r="AD1527" s="31">
        <f ca="1">SUMIFS(AC$2:AC1527,D$2:D1527,D1527)*IF(R1527=0,1,2)</f>
        <v>0</v>
      </c>
    </row>
    <row r="1528" spans="1:30" x14ac:dyDescent="0.35">
      <c r="A1528" s="31">
        <f>IF(ISBLANK(B1528),"",COUNTIF(B$2:B1528,B1528))-1</f>
        <v>39</v>
      </c>
      <c r="B1528" s="31">
        <v>6</v>
      </c>
      <c r="C1528" s="10">
        <f>VLOOKUP($A1528,Database!$A:$Y,7,FALSE)</f>
        <v>46195</v>
      </c>
      <c r="D1528" s="31" t="str">
        <f>VLOOKUP(Pronostics!$B1528,Setup_MPP!$A:$G,3,FALSE)</f>
        <v>Julay</v>
      </c>
      <c r="E1528" s="31" t="str">
        <f>VLOOKUP(Pronostics!$B1528,Setup_MPP!$A:$G,2,FALSE)</f>
        <v>Julie BOUCHARD</v>
      </c>
      <c r="F1528" s="31" t="str">
        <f>VLOOKUP($B1528,Setup_MPP!$A:$E,4,FALSE)</f>
        <v>#A6F7B1</v>
      </c>
      <c r="G1528" s="31" t="str">
        <f>VLOOKUP($B1528,Setup_MPP!$A:$E,5,FALSE)</f>
        <v>#6EC179</v>
      </c>
      <c r="H1528" s="31" t="str">
        <f>IFERROR(IF(AND(A1528&gt;=1,A1528&lt;=104),VLOOKUP($A1528,Location!$A:$J,6,FALSE),IF(A1528=0,"Avant l'ouverture",IF(OR(A1528=105,A1528=106),"Bonus"))),"")</f>
        <v>Tour 2</v>
      </c>
      <c r="I1528" s="31" t="str">
        <f>IF(LEFT(H1528,4)="Tour",VLOOKUP(A1528,Database!$A:$C,3,FALSE),"")</f>
        <v>H</v>
      </c>
      <c r="J1528" s="31" t="str">
        <f>VLOOKUP($A1528,Location!$A:$J,7,FALSE)</f>
        <v>Uruguay</v>
      </c>
      <c r="K1528" s="31" t="str">
        <f>IFERROR(VLOOKUP(J1528,Setup_Team!$B:$C,2,FALSE), "TDB")</f>
        <v>URY</v>
      </c>
      <c r="L1528" s="31" t="str">
        <f>VLOOKUP($A1528,Location!$A:$J,8,FALSE)</f>
        <v>Cap-Vert</v>
      </c>
      <c r="M1528" s="31" t="str">
        <f>IFERROR(VLOOKUP(L1528,Setup_Team!$B:$C,2,FALSE), "TDB")</f>
        <v>CPV</v>
      </c>
      <c r="N1528" s="31" t="str">
        <f>VLOOKUP($A1528,Location!$A:$J,9,FALSE)</f>
        <v>Miami Gardens, Florida</v>
      </c>
      <c r="O1528" s="31" t="str">
        <f>VLOOKUP($A1528,Location!$A:$J,10,FALSE)</f>
        <v>Hard Rock Stadium</v>
      </c>
      <c r="R1528" s="31">
        <v>0</v>
      </c>
      <c r="S1528" s="25">
        <f>VLOOKUP($A1528,Database!$A:$Y,10,FALSE)</f>
        <v>72</v>
      </c>
      <c r="T1528" s="25">
        <f>VLOOKUP($A1528,Database!$A:$Y,11,FALSE)</f>
        <v>109</v>
      </c>
      <c r="U1528" s="25">
        <f>VLOOKUP($A1528,Database!$A:$Y,12,FALSE)</f>
        <v>137</v>
      </c>
      <c r="V1528" s="25" t="str">
        <f>VLOOKUP(A1528,Database!A:M,13,FALSE)</f>
        <v>À venir</v>
      </c>
      <c r="W1528" s="25" t="str">
        <f>VLOOKUP($A1528,Database!$A:$Y,20,FALSE)</f>
        <v/>
      </c>
      <c r="X1528" s="25" t="str">
        <f>VLOOKUP($A1528,Database!$A:$Y,21,FALSE)</f>
        <v/>
      </c>
      <c r="Y1528" s="25" t="str">
        <f ca="1">IF(C1528&lt;NOW(),IF(AND(P1528&gt;Q1528,W1528&gt;X1528),S1528,IF(AND(P1528=Q1528,W1528=X1528),T1528,IF(AND(P1528&lt;Q1528,W1528&lt;X1528),U1528,0))),"")</f>
        <v/>
      </c>
      <c r="Z1528" s="25">
        <f>IF(AND(P1528=W1528,Q1528=X1528),1,0)</f>
        <v>1</v>
      </c>
      <c r="AA1528" s="25" t="str">
        <f>IF(Z1528=0,"",IF(ISBLANK(VLOOKUP(A1528,Database!A:AA,22,FALSE)),"",VLOOKUP(A1528,Database!A:AA,22,FALSE)))</f>
        <v>Exact</v>
      </c>
      <c r="AB1528" s="25">
        <f ca="1">IFERROR(IF(AND(Y1528&lt;&gt;"",OR(V1528="Terminé",V1528="En cours")),VLOOKUP(AA1528,Setup_ScoreExactBonus!A:D,4,FALSE),0),0)</f>
        <v>0</v>
      </c>
      <c r="AC1528" s="31" t="str">
        <f ca="1">IF(Y1528&lt;&gt;"", Y1528 + IF(Z1528=1,AB1528, 0), "")</f>
        <v/>
      </c>
      <c r="AD1528" s="31">
        <f ca="1">SUMIFS(AC$2:AC1528,D$2:D1528,D1528)*IF(R1528=0,1,2)</f>
        <v>0</v>
      </c>
    </row>
    <row r="1529" spans="1:30" x14ac:dyDescent="0.35">
      <c r="A1529" s="31">
        <f>IF(ISBLANK(B1529),"",COUNTIF(B$2:B1529,B1529))-1</f>
        <v>39</v>
      </c>
      <c r="B1529" s="31">
        <v>7</v>
      </c>
      <c r="C1529" s="10">
        <f>VLOOKUP($A1529,Database!$A:$Y,7,FALSE)</f>
        <v>46195</v>
      </c>
      <c r="D1529" s="31" t="str">
        <f>VLOOKUP(Pronostics!$B1529,Setup_MPP!$A:$G,3,FALSE)</f>
        <v>__Vince__</v>
      </c>
      <c r="E1529" s="31" t="str">
        <f>VLOOKUP(Pronostics!$B1529,Setup_MPP!$A:$G,2,FALSE)</f>
        <v>Vincent FRAYSSE</v>
      </c>
      <c r="F1529" s="31" t="str">
        <f>VLOOKUP($B1529,Setup_MPP!$A:$E,4,FALSE)</f>
        <v>#B2EAE8</v>
      </c>
      <c r="G1529" s="31" t="str">
        <f>VLOOKUP($B1529,Setup_MPP!$A:$E,5,FALSE)</f>
        <v>#6CB4B1</v>
      </c>
      <c r="H1529" s="31" t="str">
        <f>IFERROR(IF(AND(A1529&gt;=1,A1529&lt;=104),VLOOKUP($A1529,Location!$A:$J,6,FALSE),IF(A1529=0,"Avant l'ouverture",IF(OR(A1529=105,A1529=106),"Bonus"))),"")</f>
        <v>Tour 2</v>
      </c>
      <c r="I1529" s="31" t="str">
        <f>IF(LEFT(H1529,4)="Tour",VLOOKUP(A1529,Database!$A:$C,3,FALSE),"")</f>
        <v>H</v>
      </c>
      <c r="J1529" s="31" t="str">
        <f>VLOOKUP($A1529,Location!$A:$J,7,FALSE)</f>
        <v>Uruguay</v>
      </c>
      <c r="K1529" s="31" t="str">
        <f>IFERROR(VLOOKUP(J1529,Setup_Team!$B:$C,2,FALSE), "TDB")</f>
        <v>URY</v>
      </c>
      <c r="L1529" s="31" t="str">
        <f>VLOOKUP($A1529,Location!$A:$J,8,FALSE)</f>
        <v>Cap-Vert</v>
      </c>
      <c r="M1529" s="31" t="str">
        <f>IFERROR(VLOOKUP(L1529,Setup_Team!$B:$C,2,FALSE), "TDB")</f>
        <v>CPV</v>
      </c>
      <c r="N1529" s="31" t="str">
        <f>VLOOKUP($A1529,Location!$A:$J,9,FALSE)</f>
        <v>Miami Gardens, Florida</v>
      </c>
      <c r="O1529" s="31" t="str">
        <f>VLOOKUP($A1529,Location!$A:$J,10,FALSE)</f>
        <v>Hard Rock Stadium</v>
      </c>
      <c r="R1529" s="31">
        <v>0</v>
      </c>
      <c r="S1529" s="25">
        <f>VLOOKUP($A1529,Database!$A:$Y,10,FALSE)</f>
        <v>72</v>
      </c>
      <c r="T1529" s="25">
        <f>VLOOKUP($A1529,Database!$A:$Y,11,FALSE)</f>
        <v>109</v>
      </c>
      <c r="U1529" s="25">
        <f>VLOOKUP($A1529,Database!$A:$Y,12,FALSE)</f>
        <v>137</v>
      </c>
      <c r="V1529" s="25" t="str">
        <f>VLOOKUP(A1529,Database!A:M,13,FALSE)</f>
        <v>À venir</v>
      </c>
      <c r="W1529" s="25" t="str">
        <f>VLOOKUP($A1529,Database!$A:$Y,20,FALSE)</f>
        <v/>
      </c>
      <c r="X1529" s="25" t="str">
        <f>VLOOKUP($A1529,Database!$A:$Y,21,FALSE)</f>
        <v/>
      </c>
      <c r="Y1529" s="25" t="str">
        <f ca="1">IF(C1529&lt;NOW(),IF(AND(P1529&gt;Q1529,W1529&gt;X1529),S1529,IF(AND(P1529=Q1529,W1529=X1529),T1529,IF(AND(P1529&lt;Q1529,W1529&lt;X1529),U1529,0))),"")</f>
        <v/>
      </c>
      <c r="Z1529" s="25">
        <f>IF(AND(P1529=W1529,Q1529=X1529),1,0)</f>
        <v>1</v>
      </c>
      <c r="AA1529" s="25" t="str">
        <f>IF(Z1529=0,"",IF(ISBLANK(VLOOKUP(A1529,Database!A:AA,22,FALSE)),"",VLOOKUP(A1529,Database!A:AA,22,FALSE)))</f>
        <v>Exact</v>
      </c>
      <c r="AB1529" s="25">
        <f ca="1">IFERROR(IF(AND(Y1529&lt;&gt;"",OR(V1529="Terminé",V1529="En cours")),VLOOKUP(AA1529,Setup_ScoreExactBonus!A:D,4,FALSE),0),0)</f>
        <v>0</v>
      </c>
      <c r="AC1529" s="31" t="str">
        <f ca="1">IF(Y1529&lt;&gt;"", Y1529 + IF(Z1529=1,AB1529, 0), "")</f>
        <v/>
      </c>
      <c r="AD1529" s="31">
        <f ca="1">SUMIFS(AC$2:AC1529,D$2:D1529,D1529)*IF(R1529=0,1,2)</f>
        <v>0</v>
      </c>
    </row>
    <row r="1530" spans="1:30" x14ac:dyDescent="0.35">
      <c r="A1530" s="31">
        <f>IF(ISBLANK(B1530),"",COUNTIF(B$2:B1530,B1530))-1</f>
        <v>39</v>
      </c>
      <c r="B1530" s="31">
        <v>8</v>
      </c>
      <c r="C1530" s="10">
        <f>VLOOKUP($A1530,Database!$A:$Y,7,FALSE)</f>
        <v>46195</v>
      </c>
      <c r="D1530" s="31" t="str">
        <f>VLOOKUP(Pronostics!$B1530,Setup_MPP!$A:$G,3,FALSE)</f>
        <v>Louuiiis</v>
      </c>
      <c r="E1530" s="31" t="str">
        <f>VLOOKUP(Pronostics!$B1530,Setup_MPP!$A:$G,2,FALSE)</f>
        <v>Louis HARLE</v>
      </c>
      <c r="F1530" s="31" t="str">
        <f>VLOOKUP($B1530,Setup_MPP!$A:$E,4,FALSE)</f>
        <v>#EEF7B1</v>
      </c>
      <c r="G1530" s="31" t="str">
        <f>VLOOKUP($B1530,Setup_MPP!$A:$E,5,FALSE)</f>
        <v>#C1CB7D</v>
      </c>
      <c r="H1530" s="31" t="str">
        <f>IFERROR(IF(AND(A1530&gt;=1,A1530&lt;=104),VLOOKUP($A1530,Location!$A:$J,6,FALSE),IF(A1530=0,"Avant l'ouverture",IF(OR(A1530=105,A1530=106),"Bonus"))),"")</f>
        <v>Tour 2</v>
      </c>
      <c r="I1530" s="31" t="str">
        <f>IF(LEFT(H1530,4)="Tour",VLOOKUP(A1530,Database!$A:$C,3,FALSE),"")</f>
        <v>H</v>
      </c>
      <c r="J1530" s="31" t="str">
        <f>VLOOKUP($A1530,Location!$A:$J,7,FALSE)</f>
        <v>Uruguay</v>
      </c>
      <c r="K1530" s="31" t="str">
        <f>IFERROR(VLOOKUP(J1530,Setup_Team!$B:$C,2,FALSE), "TDB")</f>
        <v>URY</v>
      </c>
      <c r="L1530" s="31" t="str">
        <f>VLOOKUP($A1530,Location!$A:$J,8,FALSE)</f>
        <v>Cap-Vert</v>
      </c>
      <c r="M1530" s="31" t="str">
        <f>IFERROR(VLOOKUP(L1530,Setup_Team!$B:$C,2,FALSE), "TDB")</f>
        <v>CPV</v>
      </c>
      <c r="N1530" s="31" t="str">
        <f>VLOOKUP($A1530,Location!$A:$J,9,FALSE)</f>
        <v>Miami Gardens, Florida</v>
      </c>
      <c r="O1530" s="31" t="str">
        <f>VLOOKUP($A1530,Location!$A:$J,10,FALSE)</f>
        <v>Hard Rock Stadium</v>
      </c>
      <c r="R1530" s="31">
        <v>0</v>
      </c>
      <c r="S1530" s="25">
        <f>VLOOKUP($A1530,Database!$A:$Y,10,FALSE)</f>
        <v>72</v>
      </c>
      <c r="T1530" s="25">
        <f>VLOOKUP($A1530,Database!$A:$Y,11,FALSE)</f>
        <v>109</v>
      </c>
      <c r="U1530" s="25">
        <f>VLOOKUP($A1530,Database!$A:$Y,12,FALSE)</f>
        <v>137</v>
      </c>
      <c r="V1530" s="25" t="str">
        <f>VLOOKUP(A1530,Database!A:M,13,FALSE)</f>
        <v>À venir</v>
      </c>
      <c r="W1530" s="25" t="str">
        <f>VLOOKUP($A1530,Database!$A:$Y,20,FALSE)</f>
        <v/>
      </c>
      <c r="X1530" s="25" t="str">
        <f>VLOOKUP($A1530,Database!$A:$Y,21,FALSE)</f>
        <v/>
      </c>
      <c r="Y1530" s="25" t="str">
        <f ca="1">IF(C1530&lt;NOW(),IF(AND(P1530&gt;Q1530,W1530&gt;X1530),S1530,IF(AND(P1530=Q1530,W1530=X1530),T1530,IF(AND(P1530&lt;Q1530,W1530&lt;X1530),U1530,0))),"")</f>
        <v/>
      </c>
      <c r="Z1530" s="25">
        <f>IF(AND(P1530=W1530,Q1530=X1530),1,0)</f>
        <v>1</v>
      </c>
      <c r="AA1530" s="25" t="str">
        <f>IF(Z1530=0,"",IF(ISBLANK(VLOOKUP(A1530,Database!A:AA,22,FALSE)),"",VLOOKUP(A1530,Database!A:AA,22,FALSE)))</f>
        <v>Exact</v>
      </c>
      <c r="AB1530" s="25">
        <f ca="1">IFERROR(IF(AND(Y1530&lt;&gt;"",OR(V1530="Terminé",V1530="En cours")),VLOOKUP(AA1530,Setup_ScoreExactBonus!A:D,4,FALSE),0),0)</f>
        <v>0</v>
      </c>
      <c r="AC1530" s="31" t="str">
        <f ca="1">IF(Y1530&lt;&gt;"", Y1530 + IF(Z1530=1,AB1530, 0), "")</f>
        <v/>
      </c>
      <c r="AD1530" s="31">
        <f ca="1">SUMIFS(AC$2:AC1530,D$2:D1530,D1530)*IF(R1530=0,1,2)</f>
        <v>0</v>
      </c>
    </row>
    <row r="1531" spans="1:30" x14ac:dyDescent="0.35">
      <c r="A1531" s="31">
        <f>IF(ISBLANK(B1531),"",COUNTIF(B$2:B1531,B1531))-1</f>
        <v>39</v>
      </c>
      <c r="B1531" s="31">
        <v>9</v>
      </c>
      <c r="C1531" s="10">
        <f>VLOOKUP($A1531,Database!$A:$Y,7,FALSE)</f>
        <v>46195</v>
      </c>
      <c r="D1531" s="31" t="str">
        <f>VLOOKUP(Pronostics!$B1531,Setup_MPP!$A:$G,3,FALSE)</f>
        <v>Aurelien_dqp</v>
      </c>
      <c r="E1531" s="31" t="str">
        <f>VLOOKUP(Pronostics!$B1531,Setup_MPP!$A:$G,2,FALSE)</f>
        <v>Aurélien DE POULPIQUET</v>
      </c>
      <c r="F1531" s="31" t="str">
        <f>VLOOKUP($B1531,Setup_MPP!$A:$E,4,FALSE)</f>
        <v>#F4EA9D</v>
      </c>
      <c r="G1531" s="31" t="str">
        <f>VLOOKUP($B1531,Setup_MPP!$A:$E,5,FALSE)</f>
        <v>#D2C458</v>
      </c>
      <c r="H1531" s="31" t="str">
        <f>IFERROR(IF(AND(A1531&gt;=1,A1531&lt;=104),VLOOKUP($A1531,Location!$A:$J,6,FALSE),IF(A1531=0,"Avant l'ouverture",IF(OR(A1531=105,A1531=106),"Bonus"))),"")</f>
        <v>Tour 2</v>
      </c>
      <c r="I1531" s="31" t="str">
        <f>IF(LEFT(H1531,4)="Tour",VLOOKUP(A1531,Database!$A:$C,3,FALSE),"")</f>
        <v>H</v>
      </c>
      <c r="J1531" s="31" t="str">
        <f>VLOOKUP($A1531,Location!$A:$J,7,FALSE)</f>
        <v>Uruguay</v>
      </c>
      <c r="K1531" s="31" t="str">
        <f>IFERROR(VLOOKUP(J1531,Setup_Team!$B:$C,2,FALSE), "TDB")</f>
        <v>URY</v>
      </c>
      <c r="L1531" s="31" t="str">
        <f>VLOOKUP($A1531,Location!$A:$J,8,FALSE)</f>
        <v>Cap-Vert</v>
      </c>
      <c r="M1531" s="31" t="str">
        <f>IFERROR(VLOOKUP(L1531,Setup_Team!$B:$C,2,FALSE), "TDB")</f>
        <v>CPV</v>
      </c>
      <c r="N1531" s="31" t="str">
        <f>VLOOKUP($A1531,Location!$A:$J,9,FALSE)</f>
        <v>Miami Gardens, Florida</v>
      </c>
      <c r="O1531" s="31" t="str">
        <f>VLOOKUP($A1531,Location!$A:$J,10,FALSE)</f>
        <v>Hard Rock Stadium</v>
      </c>
      <c r="R1531" s="31">
        <v>0</v>
      </c>
      <c r="S1531" s="25">
        <f>VLOOKUP($A1531,Database!$A:$Y,10,FALSE)</f>
        <v>72</v>
      </c>
      <c r="T1531" s="25">
        <f>VLOOKUP($A1531,Database!$A:$Y,11,FALSE)</f>
        <v>109</v>
      </c>
      <c r="U1531" s="25">
        <f>VLOOKUP($A1531,Database!$A:$Y,12,FALSE)</f>
        <v>137</v>
      </c>
      <c r="V1531" s="25" t="str">
        <f>VLOOKUP(A1531,Database!A:M,13,FALSE)</f>
        <v>À venir</v>
      </c>
      <c r="W1531" s="25" t="str">
        <f>VLOOKUP($A1531,Database!$A:$Y,20,FALSE)</f>
        <v/>
      </c>
      <c r="X1531" s="25" t="str">
        <f>VLOOKUP($A1531,Database!$A:$Y,21,FALSE)</f>
        <v/>
      </c>
      <c r="Y1531" s="25" t="str">
        <f ca="1">IF(C1531&lt;NOW(),IF(AND(P1531&gt;Q1531,W1531&gt;X1531),S1531,IF(AND(P1531=Q1531,W1531=X1531),T1531,IF(AND(P1531&lt;Q1531,W1531&lt;X1531),U1531,0))),"")</f>
        <v/>
      </c>
      <c r="Z1531" s="25">
        <f>IF(AND(P1531=W1531,Q1531=X1531),1,0)</f>
        <v>1</v>
      </c>
      <c r="AA1531" s="25" t="str">
        <f>IF(Z1531=0,"",IF(ISBLANK(VLOOKUP(A1531,Database!A:AA,22,FALSE)),"",VLOOKUP(A1531,Database!A:AA,22,FALSE)))</f>
        <v>Exact</v>
      </c>
      <c r="AB1531" s="25">
        <f ca="1">IFERROR(IF(AND(Y1531&lt;&gt;"",OR(V1531="Terminé",V1531="En cours")),VLOOKUP(AA1531,Setup_ScoreExactBonus!A:D,4,FALSE),0),0)</f>
        <v>0</v>
      </c>
      <c r="AC1531" s="31" t="str">
        <f ca="1">IF(Y1531&lt;&gt;"", Y1531 + IF(Z1531=1,AB1531, 0), "")</f>
        <v/>
      </c>
      <c r="AD1531" s="31">
        <f ca="1">SUMIFS(AC$2:AC1531,D$2:D1531,D1531)*IF(R1531=0,1,2)</f>
        <v>0</v>
      </c>
    </row>
    <row r="1532" spans="1:30" x14ac:dyDescent="0.35">
      <c r="A1532" s="31">
        <f>IF(ISBLANK(B1532),"",COUNTIF(B$2:B1532,B1532))-1</f>
        <v>39</v>
      </c>
      <c r="B1532" s="31">
        <v>10</v>
      </c>
      <c r="C1532" s="10">
        <f>VLOOKUP($A1532,Database!$A:$Y,7,FALSE)</f>
        <v>46195</v>
      </c>
      <c r="D1532" s="31" t="str">
        <f>VLOOKUP(Pronostics!$B1532,Setup_MPP!$A:$G,3,FALSE)</f>
        <v>RandomPaul</v>
      </c>
      <c r="E1532" s="31" t="str">
        <f>VLOOKUP(Pronostics!$B1532,Setup_MPP!$A:$G,2,FALSE)</f>
        <v>Paul MONTESINOS</v>
      </c>
      <c r="F1532" s="31" t="str">
        <f>VLOOKUP($B1532,Setup_MPP!$A:$E,4,FALSE)</f>
        <v>#C4B0FF</v>
      </c>
      <c r="G1532" s="31" t="str">
        <f>VLOOKUP($B1532,Setup_MPP!$A:$E,5,FALSE)</f>
        <v>#7F66C8</v>
      </c>
      <c r="H1532" s="31" t="str">
        <f>IFERROR(IF(AND(A1532&gt;=1,A1532&lt;=104),VLOOKUP($A1532,Location!$A:$J,6,FALSE),IF(A1532=0,"Avant l'ouverture",IF(OR(A1532=105,A1532=106),"Bonus"))),"")</f>
        <v>Tour 2</v>
      </c>
      <c r="I1532" s="31" t="str">
        <f>IF(LEFT(H1532,4)="Tour",VLOOKUP(A1532,Database!$A:$C,3,FALSE),"")</f>
        <v>H</v>
      </c>
      <c r="J1532" s="31" t="str">
        <f>VLOOKUP($A1532,Location!$A:$J,7,FALSE)</f>
        <v>Uruguay</v>
      </c>
      <c r="K1532" s="31" t="str">
        <f>IFERROR(VLOOKUP(J1532,Setup_Team!$B:$C,2,FALSE), "TDB")</f>
        <v>URY</v>
      </c>
      <c r="L1532" s="31" t="str">
        <f>VLOOKUP($A1532,Location!$A:$J,8,FALSE)</f>
        <v>Cap-Vert</v>
      </c>
      <c r="M1532" s="31" t="str">
        <f>IFERROR(VLOOKUP(L1532,Setup_Team!$B:$C,2,FALSE), "TDB")</f>
        <v>CPV</v>
      </c>
      <c r="N1532" s="31" t="str">
        <f>VLOOKUP($A1532,Location!$A:$J,9,FALSE)</f>
        <v>Miami Gardens, Florida</v>
      </c>
      <c r="O1532" s="31" t="str">
        <f>VLOOKUP($A1532,Location!$A:$J,10,FALSE)</f>
        <v>Hard Rock Stadium</v>
      </c>
      <c r="R1532" s="31">
        <v>0</v>
      </c>
      <c r="S1532" s="25">
        <f>VLOOKUP($A1532,Database!$A:$Y,10,FALSE)</f>
        <v>72</v>
      </c>
      <c r="T1532" s="25">
        <f>VLOOKUP($A1532,Database!$A:$Y,11,FALSE)</f>
        <v>109</v>
      </c>
      <c r="U1532" s="25">
        <f>VLOOKUP($A1532,Database!$A:$Y,12,FALSE)</f>
        <v>137</v>
      </c>
      <c r="V1532" s="25" t="str">
        <f>VLOOKUP(A1532,Database!A:M,13,FALSE)</f>
        <v>À venir</v>
      </c>
      <c r="W1532" s="25" t="str">
        <f>VLOOKUP($A1532,Database!$A:$Y,20,FALSE)</f>
        <v/>
      </c>
      <c r="X1532" s="25" t="str">
        <f>VLOOKUP($A1532,Database!$A:$Y,21,FALSE)</f>
        <v/>
      </c>
      <c r="Y1532" s="25" t="str">
        <f ca="1">IF(C1532&lt;NOW(),IF(AND(P1532&gt;Q1532,W1532&gt;X1532),S1532,IF(AND(P1532=Q1532,W1532=X1532),T1532,IF(AND(P1532&lt;Q1532,W1532&lt;X1532),U1532,0))),"")</f>
        <v/>
      </c>
      <c r="Z1532" s="25">
        <f>IF(AND(P1532=W1532,Q1532=X1532),1,0)</f>
        <v>1</v>
      </c>
      <c r="AA1532" s="25" t="str">
        <f>IF(Z1532=0,"",IF(ISBLANK(VLOOKUP(A1532,Database!A:AA,22,FALSE)),"",VLOOKUP(A1532,Database!A:AA,22,FALSE)))</f>
        <v>Exact</v>
      </c>
      <c r="AB1532" s="25">
        <f ca="1">IFERROR(IF(AND(Y1532&lt;&gt;"",OR(V1532="Terminé",V1532="En cours")),VLOOKUP(AA1532,Setup_ScoreExactBonus!A:D,4,FALSE),0),0)</f>
        <v>0</v>
      </c>
      <c r="AC1532" s="31" t="str">
        <f ca="1">IF(Y1532&lt;&gt;"", Y1532 + IF(Z1532=1,AB1532, 0), "")</f>
        <v/>
      </c>
      <c r="AD1532" s="31">
        <f ca="1">SUMIFS(AC$2:AC1532,D$2:D1532,D1532)*IF(R1532=0,1,2)</f>
        <v>0</v>
      </c>
    </row>
    <row r="1533" spans="1:30" x14ac:dyDescent="0.35">
      <c r="A1533" s="31">
        <f>IF(ISBLANK(B1533),"",COUNTIF(B$2:B1533,B1533))-1</f>
        <v>39</v>
      </c>
      <c r="B1533" s="31">
        <v>11</v>
      </c>
      <c r="C1533" s="10">
        <f>VLOOKUP($A1533,Database!$A:$Y,7,FALSE)</f>
        <v>46195</v>
      </c>
      <c r="D1533" s="31" t="str">
        <f>VLOOKUP(Pronostics!$B1533,Setup_MPP!$A:$G,3,FALSE)</f>
        <v>Kinsley#8SA6T</v>
      </c>
      <c r="E1533" s="31" t="str">
        <f>VLOOKUP(Pronostics!$B1533,Setup_MPP!$A:$G,2,FALSE)</f>
        <v>Kinsley ROQUE</v>
      </c>
      <c r="F1533" s="31" t="str">
        <f>VLOOKUP($B1533,Setup_MPP!$A:$E,4,FALSE)</f>
        <v>#CBEBBA</v>
      </c>
      <c r="G1533" s="31" t="str">
        <f>VLOOKUP($B1533,Setup_MPP!$A:$E,5,FALSE)</f>
        <v>#70BC6E</v>
      </c>
      <c r="H1533" s="31" t="str">
        <f>IFERROR(IF(AND(A1533&gt;=1,A1533&lt;=104),VLOOKUP($A1533,Location!$A:$J,6,FALSE),IF(A1533=0,"Avant l'ouverture",IF(OR(A1533=105,A1533=106),"Bonus"))),"")</f>
        <v>Tour 2</v>
      </c>
      <c r="I1533" s="31" t="str">
        <f>IF(LEFT(H1533,4)="Tour",VLOOKUP(A1533,Database!$A:$C,3,FALSE),"")</f>
        <v>H</v>
      </c>
      <c r="J1533" s="31" t="str">
        <f>VLOOKUP($A1533,Location!$A:$J,7,FALSE)</f>
        <v>Uruguay</v>
      </c>
      <c r="K1533" s="31" t="str">
        <f>IFERROR(VLOOKUP(J1533,Setup_Team!$B:$C,2,FALSE), "TDB")</f>
        <v>URY</v>
      </c>
      <c r="L1533" s="31" t="str">
        <f>VLOOKUP($A1533,Location!$A:$J,8,FALSE)</f>
        <v>Cap-Vert</v>
      </c>
      <c r="M1533" s="31" t="str">
        <f>IFERROR(VLOOKUP(L1533,Setup_Team!$B:$C,2,FALSE), "TDB")</f>
        <v>CPV</v>
      </c>
      <c r="N1533" s="31" t="str">
        <f>VLOOKUP($A1533,Location!$A:$J,9,FALSE)</f>
        <v>Miami Gardens, Florida</v>
      </c>
      <c r="O1533" s="31" t="str">
        <f>VLOOKUP($A1533,Location!$A:$J,10,FALSE)</f>
        <v>Hard Rock Stadium</v>
      </c>
      <c r="R1533" s="31">
        <v>0</v>
      </c>
      <c r="S1533" s="25">
        <f>VLOOKUP($A1533,Database!$A:$Y,10,FALSE)</f>
        <v>72</v>
      </c>
      <c r="T1533" s="25">
        <f>VLOOKUP($A1533,Database!$A:$Y,11,FALSE)</f>
        <v>109</v>
      </c>
      <c r="U1533" s="25">
        <f>VLOOKUP($A1533,Database!$A:$Y,12,FALSE)</f>
        <v>137</v>
      </c>
      <c r="V1533" s="25" t="str">
        <f>VLOOKUP(A1533,Database!A:M,13,FALSE)</f>
        <v>À venir</v>
      </c>
      <c r="W1533" s="25" t="str">
        <f>VLOOKUP($A1533,Database!$A:$Y,20,FALSE)</f>
        <v/>
      </c>
      <c r="X1533" s="25" t="str">
        <f>VLOOKUP($A1533,Database!$A:$Y,21,FALSE)</f>
        <v/>
      </c>
      <c r="Y1533" s="25" t="str">
        <f ca="1">IF(C1533&lt;NOW(),IF(AND(P1533&gt;Q1533,W1533&gt;X1533),S1533,IF(AND(P1533=Q1533,W1533=X1533),T1533,IF(AND(P1533&lt;Q1533,W1533&lt;X1533),U1533,0))),"")</f>
        <v/>
      </c>
      <c r="Z1533" s="25">
        <f>IF(AND(P1533=W1533,Q1533=X1533),1,0)</f>
        <v>1</v>
      </c>
      <c r="AA1533" s="25" t="str">
        <f>IF(Z1533=0,"",IF(ISBLANK(VLOOKUP(A1533,Database!A:AA,22,FALSE)),"",VLOOKUP(A1533,Database!A:AA,22,FALSE)))</f>
        <v>Exact</v>
      </c>
      <c r="AB1533" s="25">
        <f ca="1">IFERROR(IF(AND(Y1533&lt;&gt;"",OR(V1533="Terminé",V1533="En cours")),VLOOKUP(AA1533,Setup_ScoreExactBonus!A:D,4,FALSE),0),0)</f>
        <v>0</v>
      </c>
      <c r="AC1533" s="31" t="str">
        <f ca="1">IF(Y1533&lt;&gt;"", Y1533 + IF(Z1533=1,AB1533, 0), "")</f>
        <v/>
      </c>
      <c r="AD1533" s="31">
        <f ca="1">SUMIFS(AC$2:AC1533,D$2:D1533,D1533)*IF(R1533=0,1,2)</f>
        <v>0</v>
      </c>
    </row>
    <row r="1534" spans="1:30" x14ac:dyDescent="0.35">
      <c r="A1534" s="31">
        <f>IF(ISBLANK(B1534),"",COUNTIF(B$2:B1534,B1534))-1</f>
        <v>39</v>
      </c>
      <c r="B1534" s="31">
        <v>12</v>
      </c>
      <c r="C1534" s="10">
        <f>VLOOKUP($A1534,Database!$A:$Y,7,FALSE)</f>
        <v>46195</v>
      </c>
      <c r="D1534" s="31" t="str">
        <f>VLOOKUP(Pronostics!$B1534,Setup_MPP!$A:$G,3,FALSE)</f>
        <v>Jaouad1</v>
      </c>
      <c r="E1534" s="31" t="str">
        <f>VLOOKUP(Pronostics!$B1534,Setup_MPP!$A:$G,2,FALSE)</f>
        <v>Jaouad SETTI</v>
      </c>
      <c r="F1534" s="31" t="str">
        <f>VLOOKUP($B1534,Setup_MPP!$A:$E,4,FALSE)</f>
        <v>#C2D4FF</v>
      </c>
      <c r="G1534" s="31" t="str">
        <f>VLOOKUP($B1534,Setup_MPP!$A:$E,5,FALSE)</f>
        <v>#6586D5</v>
      </c>
      <c r="H1534" s="31" t="str">
        <f>IFERROR(IF(AND(A1534&gt;=1,A1534&lt;=104),VLOOKUP($A1534,Location!$A:$J,6,FALSE),IF(A1534=0,"Avant l'ouverture",IF(OR(A1534=105,A1534=106),"Bonus"))),"")</f>
        <v>Tour 2</v>
      </c>
      <c r="I1534" s="31" t="str">
        <f>IF(LEFT(H1534,4)="Tour",VLOOKUP(A1534,Database!$A:$C,3,FALSE),"")</f>
        <v>H</v>
      </c>
      <c r="J1534" s="31" t="str">
        <f>VLOOKUP($A1534,Location!$A:$J,7,FALSE)</f>
        <v>Uruguay</v>
      </c>
      <c r="K1534" s="31" t="str">
        <f>IFERROR(VLOOKUP(J1534,Setup_Team!$B:$C,2,FALSE), "TDB")</f>
        <v>URY</v>
      </c>
      <c r="L1534" s="31" t="str">
        <f>VLOOKUP($A1534,Location!$A:$J,8,FALSE)</f>
        <v>Cap-Vert</v>
      </c>
      <c r="M1534" s="31" t="str">
        <f>IFERROR(VLOOKUP(L1534,Setup_Team!$B:$C,2,FALSE), "TDB")</f>
        <v>CPV</v>
      </c>
      <c r="N1534" s="31" t="str">
        <f>VLOOKUP($A1534,Location!$A:$J,9,FALSE)</f>
        <v>Miami Gardens, Florida</v>
      </c>
      <c r="O1534" s="31" t="str">
        <f>VLOOKUP($A1534,Location!$A:$J,10,FALSE)</f>
        <v>Hard Rock Stadium</v>
      </c>
      <c r="R1534" s="31">
        <v>0</v>
      </c>
      <c r="S1534" s="25">
        <f>VLOOKUP($A1534,Database!$A:$Y,10,FALSE)</f>
        <v>72</v>
      </c>
      <c r="T1534" s="25">
        <f>VLOOKUP($A1534,Database!$A:$Y,11,FALSE)</f>
        <v>109</v>
      </c>
      <c r="U1534" s="25">
        <f>VLOOKUP($A1534,Database!$A:$Y,12,FALSE)</f>
        <v>137</v>
      </c>
      <c r="V1534" s="25" t="str">
        <f>VLOOKUP(A1534,Database!A:M,13,FALSE)</f>
        <v>À venir</v>
      </c>
      <c r="W1534" s="25" t="str">
        <f>VLOOKUP($A1534,Database!$A:$Y,20,FALSE)</f>
        <v/>
      </c>
      <c r="X1534" s="25" t="str">
        <f>VLOOKUP($A1534,Database!$A:$Y,21,FALSE)</f>
        <v/>
      </c>
      <c r="Y1534" s="25" t="str">
        <f ca="1">IF(C1534&lt;NOW(),IF(AND(P1534&gt;Q1534,W1534&gt;X1534),S1534,IF(AND(P1534=Q1534,W1534=X1534),T1534,IF(AND(P1534&lt;Q1534,W1534&lt;X1534),U1534,0))),"")</f>
        <v/>
      </c>
      <c r="Z1534" s="25">
        <f>IF(AND(P1534=W1534,Q1534=X1534),1,0)</f>
        <v>1</v>
      </c>
      <c r="AA1534" s="25" t="str">
        <f>IF(Z1534=0,"",IF(ISBLANK(VLOOKUP(A1534,Database!A:AA,22,FALSE)),"",VLOOKUP(A1534,Database!A:AA,22,FALSE)))</f>
        <v>Exact</v>
      </c>
      <c r="AB1534" s="25">
        <f ca="1">IFERROR(IF(AND(Y1534&lt;&gt;"",OR(V1534="Terminé",V1534="En cours")),VLOOKUP(AA1534,Setup_ScoreExactBonus!A:D,4,FALSE),0),0)</f>
        <v>0</v>
      </c>
      <c r="AC1534" s="31" t="str">
        <f ca="1">IF(Y1534&lt;&gt;"", Y1534 + IF(Z1534=1,AB1534, 0), "")</f>
        <v/>
      </c>
      <c r="AD1534" s="31">
        <f ca="1">SUMIFS(AC$2:AC1534,D$2:D1534,D1534)*IF(R1534=0,1,2)</f>
        <v>0</v>
      </c>
    </row>
    <row r="1535" spans="1:30" x14ac:dyDescent="0.35">
      <c r="A1535" s="31">
        <f>IF(ISBLANK(B1535),"",COUNTIF(B$2:B1535,B1535))-1</f>
        <v>39</v>
      </c>
      <c r="B1535" s="31">
        <v>13</v>
      </c>
      <c r="C1535" s="10">
        <f>VLOOKUP($A1535,Database!$A:$Y,7,FALSE)</f>
        <v>46195</v>
      </c>
      <c r="D1535" s="31" t="str">
        <f>VLOOKUP(Pronostics!$B1535,Setup_MPP!$A:$G,3,FALSE)</f>
        <v>Julien_I</v>
      </c>
      <c r="E1535" s="31" t="str">
        <f>VLOOKUP(Pronostics!$B1535,Setup_MPP!$A:$G,2,FALSE)</f>
        <v>Julien INGE</v>
      </c>
      <c r="F1535" s="31" t="str">
        <f>VLOOKUP($B1535,Setup_MPP!$A:$E,4,FALSE)</f>
        <v>#C1E0EF</v>
      </c>
      <c r="G1535" s="31" t="str">
        <f>VLOOKUP($B1535,Setup_MPP!$A:$E,5,FALSE)</f>
        <v>#4F91B2</v>
      </c>
      <c r="H1535" s="31" t="str">
        <f>IFERROR(IF(AND(A1535&gt;=1,A1535&lt;=104),VLOOKUP($A1535,Location!$A:$J,6,FALSE),IF(A1535=0,"Avant l'ouverture",IF(OR(A1535=105,A1535=106),"Bonus"))),"")</f>
        <v>Tour 2</v>
      </c>
      <c r="I1535" s="31" t="str">
        <f>IF(LEFT(H1535,4)="Tour",VLOOKUP(A1535,Database!$A:$C,3,FALSE),"")</f>
        <v>H</v>
      </c>
      <c r="J1535" s="31" t="str">
        <f>VLOOKUP($A1535,Location!$A:$J,7,FALSE)</f>
        <v>Uruguay</v>
      </c>
      <c r="K1535" s="31" t="str">
        <f>IFERROR(VLOOKUP(J1535,Setup_Team!$B:$C,2,FALSE), "TDB")</f>
        <v>URY</v>
      </c>
      <c r="L1535" s="31" t="str">
        <f>VLOOKUP($A1535,Location!$A:$J,8,FALSE)</f>
        <v>Cap-Vert</v>
      </c>
      <c r="M1535" s="31" t="str">
        <f>IFERROR(VLOOKUP(L1535,Setup_Team!$B:$C,2,FALSE), "TDB")</f>
        <v>CPV</v>
      </c>
      <c r="N1535" s="31" t="str">
        <f>VLOOKUP($A1535,Location!$A:$J,9,FALSE)</f>
        <v>Miami Gardens, Florida</v>
      </c>
      <c r="O1535" s="31" t="str">
        <f>VLOOKUP($A1535,Location!$A:$J,10,FALSE)</f>
        <v>Hard Rock Stadium</v>
      </c>
      <c r="R1535" s="31">
        <v>0</v>
      </c>
      <c r="S1535" s="25">
        <f>VLOOKUP($A1535,Database!$A:$Y,10,FALSE)</f>
        <v>72</v>
      </c>
      <c r="T1535" s="25">
        <f>VLOOKUP($A1535,Database!$A:$Y,11,FALSE)</f>
        <v>109</v>
      </c>
      <c r="U1535" s="25">
        <f>VLOOKUP($A1535,Database!$A:$Y,12,FALSE)</f>
        <v>137</v>
      </c>
      <c r="V1535" s="25" t="str">
        <f>VLOOKUP(A1535,Database!A:M,13,FALSE)</f>
        <v>À venir</v>
      </c>
      <c r="W1535" s="25" t="str">
        <f>VLOOKUP($A1535,Database!$A:$Y,20,FALSE)</f>
        <v/>
      </c>
      <c r="X1535" s="25" t="str">
        <f>VLOOKUP($A1535,Database!$A:$Y,21,FALSE)</f>
        <v/>
      </c>
      <c r="Y1535" s="25" t="str">
        <f ca="1">IF(C1535&lt;NOW(),IF(AND(P1535&gt;Q1535,W1535&gt;X1535),S1535,IF(AND(P1535=Q1535,W1535=X1535),T1535,IF(AND(P1535&lt;Q1535,W1535&lt;X1535),U1535,0))),"")</f>
        <v/>
      </c>
      <c r="Z1535" s="25">
        <f>IF(AND(P1535=W1535,Q1535=X1535),1,0)</f>
        <v>1</v>
      </c>
      <c r="AA1535" s="25" t="str">
        <f>IF(Z1535=0,"",IF(ISBLANK(VLOOKUP(A1535,Database!A:AA,22,FALSE)),"",VLOOKUP(A1535,Database!A:AA,22,FALSE)))</f>
        <v>Exact</v>
      </c>
      <c r="AB1535" s="25">
        <f ca="1">IFERROR(IF(AND(Y1535&lt;&gt;"",OR(V1535="Terminé",V1535="En cours")),VLOOKUP(AA1535,Setup_ScoreExactBonus!A:D,4,FALSE),0),0)</f>
        <v>0</v>
      </c>
      <c r="AC1535" s="31" t="str">
        <f ca="1">IF(Y1535&lt;&gt;"", Y1535 + IF(Z1535=1,AB1535, 0), "")</f>
        <v/>
      </c>
      <c r="AD1535" s="31">
        <f ca="1">SUMIFS(AC$2:AC1535,D$2:D1535,D1535)*IF(R1535=0,1,2)</f>
        <v>0</v>
      </c>
    </row>
    <row r="1536" spans="1:30" x14ac:dyDescent="0.35">
      <c r="A1536" s="31">
        <f>IF(ISBLANK(B1536),"",COUNTIF(B$2:B1536,B1536))-1</f>
        <v>39</v>
      </c>
      <c r="B1536" s="31">
        <v>14</v>
      </c>
      <c r="C1536" s="10">
        <f>VLOOKUP($A1536,Database!$A:$Y,7,FALSE)</f>
        <v>46195</v>
      </c>
      <c r="D1536" s="31" t="str">
        <f>VLOOKUP(Pronostics!$B1536,Setup_MPP!$A:$G,3,FALSE)</f>
        <v>MarieEYT</v>
      </c>
      <c r="E1536" s="31" t="str">
        <f>VLOOKUP(Pronostics!$B1536,Setup_MPP!$A:$G,2,FALSE)</f>
        <v>Marie EXBRAYAT</v>
      </c>
      <c r="F1536" s="31" t="str">
        <f>VLOOKUP($B1536,Setup_MPP!$A:$E,4,FALSE)</f>
        <v>#FFAFD2</v>
      </c>
      <c r="G1536" s="31" t="str">
        <f>VLOOKUP($B1536,Setup_MPP!$A:$E,5,FALSE)</f>
        <v>#F2589B</v>
      </c>
      <c r="H1536" s="31" t="str">
        <f>IFERROR(IF(AND(A1536&gt;=1,A1536&lt;=104),VLOOKUP($A1536,Location!$A:$J,6,FALSE),IF(A1536=0,"Avant l'ouverture",IF(OR(A1536=105,A1536=106),"Bonus"))),"")</f>
        <v>Tour 2</v>
      </c>
      <c r="I1536" s="31" t="str">
        <f>IF(LEFT(H1536,4)="Tour",VLOOKUP(A1536,Database!$A:$C,3,FALSE),"")</f>
        <v>H</v>
      </c>
      <c r="J1536" s="31" t="str">
        <f>VLOOKUP($A1536,Location!$A:$J,7,FALSE)</f>
        <v>Uruguay</v>
      </c>
      <c r="K1536" s="31" t="str">
        <f>IFERROR(VLOOKUP(J1536,Setup_Team!$B:$C,2,FALSE), "TDB")</f>
        <v>URY</v>
      </c>
      <c r="L1536" s="31" t="str">
        <f>VLOOKUP($A1536,Location!$A:$J,8,FALSE)</f>
        <v>Cap-Vert</v>
      </c>
      <c r="M1536" s="31" t="str">
        <f>IFERROR(VLOOKUP(L1536,Setup_Team!$B:$C,2,FALSE), "TDB")</f>
        <v>CPV</v>
      </c>
      <c r="N1536" s="31" t="str">
        <f>VLOOKUP($A1536,Location!$A:$J,9,FALSE)</f>
        <v>Miami Gardens, Florida</v>
      </c>
      <c r="O1536" s="31" t="str">
        <f>VLOOKUP($A1536,Location!$A:$J,10,FALSE)</f>
        <v>Hard Rock Stadium</v>
      </c>
      <c r="R1536" s="31">
        <v>0</v>
      </c>
      <c r="S1536" s="25">
        <f>VLOOKUP($A1536,Database!$A:$Y,10,FALSE)</f>
        <v>72</v>
      </c>
      <c r="T1536" s="25">
        <f>VLOOKUP($A1536,Database!$A:$Y,11,FALSE)</f>
        <v>109</v>
      </c>
      <c r="U1536" s="25">
        <f>VLOOKUP($A1536,Database!$A:$Y,12,FALSE)</f>
        <v>137</v>
      </c>
      <c r="V1536" s="25" t="str">
        <f>VLOOKUP(A1536,Database!A:M,13,FALSE)</f>
        <v>À venir</v>
      </c>
      <c r="W1536" s="25" t="str">
        <f>VLOOKUP($A1536,Database!$A:$Y,20,FALSE)</f>
        <v/>
      </c>
      <c r="X1536" s="25" t="str">
        <f>VLOOKUP($A1536,Database!$A:$Y,21,FALSE)</f>
        <v/>
      </c>
      <c r="Y1536" s="25" t="str">
        <f ca="1">IF(C1536&lt;NOW(),IF(AND(P1536&gt;Q1536,W1536&gt;X1536),S1536,IF(AND(P1536=Q1536,W1536=X1536),T1536,IF(AND(P1536&lt;Q1536,W1536&lt;X1536),U1536,0))),"")</f>
        <v/>
      </c>
      <c r="Z1536" s="25">
        <f>IF(AND(P1536=W1536,Q1536=X1536),1,0)</f>
        <v>1</v>
      </c>
      <c r="AA1536" s="25" t="str">
        <f>IF(Z1536=0,"",IF(ISBLANK(VLOOKUP(A1536,Database!A:AA,22,FALSE)),"",VLOOKUP(A1536,Database!A:AA,22,FALSE)))</f>
        <v>Exact</v>
      </c>
      <c r="AB1536" s="25">
        <f ca="1">IFERROR(IF(AND(Y1536&lt;&gt;"",OR(V1536="Terminé",V1536="En cours")),VLOOKUP(AA1536,Setup_ScoreExactBonus!A:D,4,FALSE),0),0)</f>
        <v>0</v>
      </c>
      <c r="AC1536" s="31" t="str">
        <f ca="1">IF(Y1536&lt;&gt;"", Y1536 + IF(Z1536=1,AB1536, 0), "")</f>
        <v/>
      </c>
      <c r="AD1536" s="31">
        <f ca="1">SUMIFS(AC$2:AC1536,D$2:D1536,D1536)*IF(R1536=0,1,2)</f>
        <v>0</v>
      </c>
    </row>
    <row r="1537" spans="1:30" x14ac:dyDescent="0.35">
      <c r="A1537" s="31">
        <f>IF(ISBLANK(B1537),"",COUNTIF(B$2:B1537,B1537))-1</f>
        <v>39</v>
      </c>
      <c r="B1537" s="31">
        <v>15</v>
      </c>
      <c r="C1537" s="10">
        <f>VLOOKUP($A1537,Database!$A:$Y,7,FALSE)</f>
        <v>46195</v>
      </c>
      <c r="D1537" s="31" t="str">
        <f>VLOOKUP(Pronostics!$B1537,Setup_MPP!$A:$G,3,FALSE)</f>
        <v>Amine#8UL9R</v>
      </c>
      <c r="E1537" s="31" t="str">
        <f>VLOOKUP(Pronostics!$B1537,Setup_MPP!$A:$G,2,FALSE)</f>
        <v>Amine ZARROUKI</v>
      </c>
      <c r="F1537" s="31" t="str">
        <f>VLOOKUP($B1537,Setup_MPP!$A:$E,4,FALSE)</f>
        <v>#FF9898</v>
      </c>
      <c r="G1537" s="31" t="str">
        <f>VLOOKUP($B1537,Setup_MPP!$A:$E,5,FALSE)</f>
        <v>#FF5D5D</v>
      </c>
      <c r="H1537" s="31" t="str">
        <f>IFERROR(IF(AND(A1537&gt;=1,A1537&lt;=104),VLOOKUP($A1537,Location!$A:$J,6,FALSE),IF(A1537=0,"Avant l'ouverture",IF(OR(A1537=105,A1537=106),"Bonus"))),"")</f>
        <v>Tour 2</v>
      </c>
      <c r="I1537" s="31" t="str">
        <f>IF(LEFT(H1537,4)="Tour",VLOOKUP(A1537,Database!$A:$C,3,FALSE),"")</f>
        <v>H</v>
      </c>
      <c r="J1537" s="31" t="str">
        <f>VLOOKUP($A1537,Location!$A:$J,7,FALSE)</f>
        <v>Uruguay</v>
      </c>
      <c r="K1537" s="31" t="str">
        <f>IFERROR(VLOOKUP(J1537,Setup_Team!$B:$C,2,FALSE), "TDB")</f>
        <v>URY</v>
      </c>
      <c r="L1537" s="31" t="str">
        <f>VLOOKUP($A1537,Location!$A:$J,8,FALSE)</f>
        <v>Cap-Vert</v>
      </c>
      <c r="M1537" s="31" t="str">
        <f>IFERROR(VLOOKUP(L1537,Setup_Team!$B:$C,2,FALSE), "TDB")</f>
        <v>CPV</v>
      </c>
      <c r="N1537" s="31" t="str">
        <f>VLOOKUP($A1537,Location!$A:$J,9,FALSE)</f>
        <v>Miami Gardens, Florida</v>
      </c>
      <c r="O1537" s="31" t="str">
        <f>VLOOKUP($A1537,Location!$A:$J,10,FALSE)</f>
        <v>Hard Rock Stadium</v>
      </c>
      <c r="R1537" s="31">
        <v>0</v>
      </c>
      <c r="S1537" s="25">
        <f>VLOOKUP($A1537,Database!$A:$Y,10,FALSE)</f>
        <v>72</v>
      </c>
      <c r="T1537" s="25">
        <f>VLOOKUP($A1537,Database!$A:$Y,11,FALSE)</f>
        <v>109</v>
      </c>
      <c r="U1537" s="25">
        <f>VLOOKUP($A1537,Database!$A:$Y,12,FALSE)</f>
        <v>137</v>
      </c>
      <c r="V1537" s="25" t="str">
        <f>VLOOKUP(A1537,Database!A:M,13,FALSE)</f>
        <v>À venir</v>
      </c>
      <c r="W1537" s="25" t="str">
        <f>VLOOKUP($A1537,Database!$A:$Y,20,FALSE)</f>
        <v/>
      </c>
      <c r="X1537" s="25" t="str">
        <f>VLOOKUP($A1537,Database!$A:$Y,21,FALSE)</f>
        <v/>
      </c>
      <c r="Y1537" s="25" t="str">
        <f ca="1">IF(C1537&lt;NOW(),IF(AND(P1537&gt;Q1537,W1537&gt;X1537),S1537,IF(AND(P1537=Q1537,W1537=X1537),T1537,IF(AND(P1537&lt;Q1537,W1537&lt;X1537),U1537,0))),"")</f>
        <v/>
      </c>
      <c r="Z1537" s="25">
        <f>IF(AND(P1537=W1537,Q1537=X1537),1,0)</f>
        <v>1</v>
      </c>
      <c r="AA1537" s="25" t="str">
        <f>IF(Z1537=0,"",IF(ISBLANK(VLOOKUP(A1537,Database!A:AA,22,FALSE)),"",VLOOKUP(A1537,Database!A:AA,22,FALSE)))</f>
        <v>Exact</v>
      </c>
      <c r="AB1537" s="25">
        <f ca="1">IFERROR(IF(AND(Y1537&lt;&gt;"",OR(V1537="Terminé",V1537="En cours")),VLOOKUP(AA1537,Setup_ScoreExactBonus!A:D,4,FALSE),0),0)</f>
        <v>0</v>
      </c>
      <c r="AC1537" s="31" t="str">
        <f ca="1">IF(Y1537&lt;&gt;"", Y1537 + IF(Z1537=1,AB1537, 0), "")</f>
        <v/>
      </c>
      <c r="AD1537" s="31">
        <f ca="1">SUMIFS(AC$2:AC1537,D$2:D1537,D1537)*IF(R1537=0,1,2)</f>
        <v>0</v>
      </c>
    </row>
    <row r="1538" spans="1:30" x14ac:dyDescent="0.35">
      <c r="A1538" s="31">
        <f>IF(ISBLANK(B1538),"",COUNTIF(B$2:B1538,B1538))-1</f>
        <v>39</v>
      </c>
      <c r="B1538" s="31">
        <v>16</v>
      </c>
      <c r="C1538" s="10">
        <f>VLOOKUP($A1538,Database!$A:$Y,7,FALSE)</f>
        <v>46195</v>
      </c>
      <c r="D1538" s="31" t="str">
        <f>VLOOKUP(Pronostics!$B1538,Setup_MPP!$A:$G,3,FALSE)</f>
        <v>Laura#8V93E</v>
      </c>
      <c r="E1538" s="31" t="str">
        <f>VLOOKUP(Pronostics!$B1538,Setup_MPP!$A:$G,2,FALSE)</f>
        <v>Laura GIULIANO</v>
      </c>
      <c r="F1538" s="31" t="str">
        <f>VLOOKUP($B1538,Setup_MPP!$A:$E,4,FALSE)</f>
        <v>#86A4FE</v>
      </c>
      <c r="G1538" s="31" t="str">
        <f>VLOOKUP($B1538,Setup_MPP!$A:$E,5,FALSE)</f>
        <v>#3769FF</v>
      </c>
      <c r="H1538" s="31" t="str">
        <f>IFERROR(IF(AND(A1538&gt;=1,A1538&lt;=104),VLOOKUP($A1538,Location!$A:$J,6,FALSE),IF(A1538=0,"Avant l'ouverture",IF(OR(A1538=105,A1538=106),"Bonus"))),"")</f>
        <v>Tour 2</v>
      </c>
      <c r="I1538" s="31" t="str">
        <f>IF(LEFT(H1538,4)="Tour",VLOOKUP(A1538,Database!$A:$C,3,FALSE),"")</f>
        <v>H</v>
      </c>
      <c r="J1538" s="31" t="str">
        <f>VLOOKUP($A1538,Location!$A:$J,7,FALSE)</f>
        <v>Uruguay</v>
      </c>
      <c r="K1538" s="31" t="str">
        <f>IFERROR(VLOOKUP(J1538,Setup_Team!$B:$C,2,FALSE), "TDB")</f>
        <v>URY</v>
      </c>
      <c r="L1538" s="31" t="str">
        <f>VLOOKUP($A1538,Location!$A:$J,8,FALSE)</f>
        <v>Cap-Vert</v>
      </c>
      <c r="M1538" s="31" t="str">
        <f>IFERROR(VLOOKUP(L1538,Setup_Team!$B:$C,2,FALSE), "TDB")</f>
        <v>CPV</v>
      </c>
      <c r="N1538" s="31" t="str">
        <f>VLOOKUP($A1538,Location!$A:$J,9,FALSE)</f>
        <v>Miami Gardens, Florida</v>
      </c>
      <c r="O1538" s="31" t="str">
        <f>VLOOKUP($A1538,Location!$A:$J,10,FALSE)</f>
        <v>Hard Rock Stadium</v>
      </c>
      <c r="R1538" s="31">
        <v>0</v>
      </c>
      <c r="S1538" s="25">
        <f>VLOOKUP($A1538,Database!$A:$Y,10,FALSE)</f>
        <v>72</v>
      </c>
      <c r="T1538" s="25">
        <f>VLOOKUP($A1538,Database!$A:$Y,11,FALSE)</f>
        <v>109</v>
      </c>
      <c r="U1538" s="25">
        <f>VLOOKUP($A1538,Database!$A:$Y,12,FALSE)</f>
        <v>137</v>
      </c>
      <c r="V1538" s="25" t="str">
        <f>VLOOKUP(A1538,Database!A:M,13,FALSE)</f>
        <v>À venir</v>
      </c>
      <c r="W1538" s="25" t="str">
        <f>VLOOKUP($A1538,Database!$A:$Y,20,FALSE)</f>
        <v/>
      </c>
      <c r="X1538" s="25" t="str">
        <f>VLOOKUP($A1538,Database!$A:$Y,21,FALSE)</f>
        <v/>
      </c>
      <c r="Y1538" s="25" t="str">
        <f ca="1">IF(C1538&lt;NOW(),IF(AND(P1538&gt;Q1538,W1538&gt;X1538),S1538,IF(AND(P1538=Q1538,W1538=X1538),T1538,IF(AND(P1538&lt;Q1538,W1538&lt;X1538),U1538,0))),"")</f>
        <v/>
      </c>
      <c r="Z1538" s="25">
        <f>IF(AND(P1538=W1538,Q1538=X1538),1,0)</f>
        <v>1</v>
      </c>
      <c r="AA1538" s="25" t="str">
        <f>IF(Z1538=0,"",IF(ISBLANK(VLOOKUP(A1538,Database!A:AA,22,FALSE)),"",VLOOKUP(A1538,Database!A:AA,22,FALSE)))</f>
        <v>Exact</v>
      </c>
      <c r="AB1538" s="25">
        <f ca="1">IFERROR(IF(AND(Y1538&lt;&gt;"",OR(V1538="Terminé",V1538="En cours")),VLOOKUP(AA1538,Setup_ScoreExactBonus!A:D,4,FALSE),0),0)</f>
        <v>0</v>
      </c>
      <c r="AC1538" s="31" t="str">
        <f ca="1">IF(Y1538&lt;&gt;"", Y1538 + IF(Z1538=1,AB1538, 0), "")</f>
        <v/>
      </c>
      <c r="AD1538" s="31">
        <f ca="1">SUMIFS(AC$2:AC1538,D$2:D1538,D1538)*IF(R1538=0,1,2)</f>
        <v>0</v>
      </c>
    </row>
    <row r="1539" spans="1:30" x14ac:dyDescent="0.35">
      <c r="A1539" s="31">
        <f>IF(ISBLANK(B1539),"",COUNTIF(B$2:B1539,B1539))-1</f>
        <v>39</v>
      </c>
      <c r="B1539" s="31">
        <v>17</v>
      </c>
      <c r="C1539" s="10">
        <f>VLOOKUP($A1539,Database!$A:$Y,7,FALSE)</f>
        <v>46195</v>
      </c>
      <c r="D1539" s="31" t="str">
        <f>VLOOKUP(Pronostics!$B1539,Setup_MPP!$A:$G,3,FALSE)</f>
        <v>Joueur17</v>
      </c>
      <c r="E1539" s="31" t="str">
        <f>VLOOKUP(Pronostics!$B1539,Setup_MPP!$A:$G,2,FALSE)</f>
        <v>Joueur17</v>
      </c>
      <c r="F1539" s="31" t="str">
        <f>VLOOKUP($B1539,Setup_MPP!$A:$E,4,FALSE)</f>
        <v>#FFB0B0</v>
      </c>
      <c r="G1539" s="31" t="str">
        <f>VLOOKUP($B1539,Setup_MPP!$A:$E,5,FALSE)</f>
        <v>#F25757</v>
      </c>
      <c r="H1539" s="31" t="str">
        <f>IFERROR(IF(AND(A1539&gt;=1,A1539&lt;=104),VLOOKUP($A1539,Location!$A:$J,6,FALSE),IF(A1539=0,"Avant l'ouverture",IF(OR(A1539=105,A1539=106),"Bonus"))),"")</f>
        <v>Tour 2</v>
      </c>
      <c r="I1539" s="31" t="str">
        <f>IF(LEFT(H1539,4)="Tour",VLOOKUP(A1539,Database!$A:$C,3,FALSE),"")</f>
        <v>H</v>
      </c>
      <c r="J1539" s="31" t="str">
        <f>VLOOKUP($A1539,Location!$A:$J,7,FALSE)</f>
        <v>Uruguay</v>
      </c>
      <c r="K1539" s="31" t="str">
        <f>IFERROR(VLOOKUP(J1539,Setup_Team!$B:$C,2,FALSE), "TDB")</f>
        <v>URY</v>
      </c>
      <c r="L1539" s="31" t="str">
        <f>VLOOKUP($A1539,Location!$A:$J,8,FALSE)</f>
        <v>Cap-Vert</v>
      </c>
      <c r="M1539" s="31" t="str">
        <f>IFERROR(VLOOKUP(L1539,Setup_Team!$B:$C,2,FALSE), "TDB")</f>
        <v>CPV</v>
      </c>
      <c r="N1539" s="31" t="str">
        <f>VLOOKUP($A1539,Location!$A:$J,9,FALSE)</f>
        <v>Miami Gardens, Florida</v>
      </c>
      <c r="O1539" s="31" t="str">
        <f>VLOOKUP($A1539,Location!$A:$J,10,FALSE)</f>
        <v>Hard Rock Stadium</v>
      </c>
      <c r="R1539" s="31">
        <v>0</v>
      </c>
      <c r="S1539" s="25">
        <f>VLOOKUP($A1539,Database!$A:$Y,10,FALSE)</f>
        <v>72</v>
      </c>
      <c r="T1539" s="25">
        <f>VLOOKUP($A1539,Database!$A:$Y,11,FALSE)</f>
        <v>109</v>
      </c>
      <c r="U1539" s="25">
        <f>VLOOKUP($A1539,Database!$A:$Y,12,FALSE)</f>
        <v>137</v>
      </c>
      <c r="V1539" s="25" t="str">
        <f>VLOOKUP(A1539,Database!A:M,13,FALSE)</f>
        <v>À venir</v>
      </c>
      <c r="W1539" s="25" t="str">
        <f>VLOOKUP($A1539,Database!$A:$Y,20,FALSE)</f>
        <v/>
      </c>
      <c r="X1539" s="25" t="str">
        <f>VLOOKUP($A1539,Database!$A:$Y,21,FALSE)</f>
        <v/>
      </c>
      <c r="Y1539" s="25" t="str">
        <f ca="1">IF(C1539&lt;NOW(),IF(AND(P1539&gt;Q1539,W1539&gt;X1539),S1539,IF(AND(P1539=Q1539,W1539=X1539),T1539,IF(AND(P1539&lt;Q1539,W1539&lt;X1539),U1539,0))),"")</f>
        <v/>
      </c>
      <c r="Z1539" s="25">
        <f>IF(AND(P1539=W1539,Q1539=X1539),1,0)</f>
        <v>1</v>
      </c>
      <c r="AA1539" s="25" t="str">
        <f>IF(Z1539=0,"",IF(ISBLANK(VLOOKUP(A1539,Database!A:AA,22,FALSE)),"",VLOOKUP(A1539,Database!A:AA,22,FALSE)))</f>
        <v>Exact</v>
      </c>
      <c r="AB1539" s="25">
        <f ca="1">IFERROR(IF(AND(Y1539&lt;&gt;"",OR(V1539="Terminé",V1539="En cours")),VLOOKUP(AA1539,Setup_ScoreExactBonus!A:D,4,FALSE),0),0)</f>
        <v>0</v>
      </c>
      <c r="AC1539" s="31" t="str">
        <f ca="1">IF(Y1539&lt;&gt;"", Y1539 + IF(Z1539=1,AB1539, 0), "")</f>
        <v/>
      </c>
      <c r="AD1539" s="31">
        <f ca="1">SUMIFS(AC$2:AC1539,D$2:D1539,D1539)*IF(R1539=0,1,2)</f>
        <v>0</v>
      </c>
    </row>
    <row r="1540" spans="1:30" x14ac:dyDescent="0.35">
      <c r="A1540" s="31">
        <f>IF(ISBLANK(B1540),"",COUNTIF(B$2:B1540,B1540))-1</f>
        <v>39</v>
      </c>
      <c r="B1540" s="31">
        <v>18</v>
      </c>
      <c r="C1540" s="10">
        <f>VLOOKUP($A1540,Database!$A:$Y,7,FALSE)</f>
        <v>46195</v>
      </c>
      <c r="D1540" s="31" t="str">
        <f>VLOOKUP(Pronostics!$B1540,Setup_MPP!$A:$G,3,FALSE)</f>
        <v>Joueur18</v>
      </c>
      <c r="E1540" s="31" t="str">
        <f>VLOOKUP(Pronostics!$B1540,Setup_MPP!$A:$G,2,FALSE)</f>
        <v>Joueur18</v>
      </c>
      <c r="F1540" s="31" t="str">
        <f>VLOOKUP($B1540,Setup_MPP!$A:$E,4,FALSE)</f>
        <v>#FFC9B0</v>
      </c>
      <c r="G1540" s="31" t="str">
        <f>VLOOKUP($B1540,Setup_MPP!$A:$E,5,FALSE)</f>
        <v>#F28D57</v>
      </c>
      <c r="H1540" s="31" t="str">
        <f>IFERROR(IF(AND(A1540&gt;=1,A1540&lt;=104),VLOOKUP($A1540,Location!$A:$J,6,FALSE),IF(A1540=0,"Avant l'ouverture",IF(OR(A1540=105,A1540=106),"Bonus"))),"")</f>
        <v>Tour 2</v>
      </c>
      <c r="I1540" s="31" t="str">
        <f>IF(LEFT(H1540,4)="Tour",VLOOKUP(A1540,Database!$A:$C,3,FALSE),"")</f>
        <v>H</v>
      </c>
      <c r="J1540" s="31" t="str">
        <f>VLOOKUP($A1540,Location!$A:$J,7,FALSE)</f>
        <v>Uruguay</v>
      </c>
      <c r="K1540" s="31" t="str">
        <f>IFERROR(VLOOKUP(J1540,Setup_Team!$B:$C,2,FALSE), "TDB")</f>
        <v>URY</v>
      </c>
      <c r="L1540" s="31" t="str">
        <f>VLOOKUP($A1540,Location!$A:$J,8,FALSE)</f>
        <v>Cap-Vert</v>
      </c>
      <c r="M1540" s="31" t="str">
        <f>IFERROR(VLOOKUP(L1540,Setup_Team!$B:$C,2,FALSE), "TDB")</f>
        <v>CPV</v>
      </c>
      <c r="N1540" s="31" t="str">
        <f>VLOOKUP($A1540,Location!$A:$J,9,FALSE)</f>
        <v>Miami Gardens, Florida</v>
      </c>
      <c r="O1540" s="31" t="str">
        <f>VLOOKUP($A1540,Location!$A:$J,10,FALSE)</f>
        <v>Hard Rock Stadium</v>
      </c>
      <c r="R1540" s="31">
        <v>0</v>
      </c>
      <c r="S1540" s="25">
        <f>VLOOKUP($A1540,Database!$A:$Y,10,FALSE)</f>
        <v>72</v>
      </c>
      <c r="T1540" s="25">
        <f>VLOOKUP($A1540,Database!$A:$Y,11,FALSE)</f>
        <v>109</v>
      </c>
      <c r="U1540" s="25">
        <f>VLOOKUP($A1540,Database!$A:$Y,12,FALSE)</f>
        <v>137</v>
      </c>
      <c r="V1540" s="25" t="str">
        <f>VLOOKUP(A1540,Database!A:M,13,FALSE)</f>
        <v>À venir</v>
      </c>
      <c r="W1540" s="25" t="str">
        <f>VLOOKUP($A1540,Database!$A:$Y,20,FALSE)</f>
        <v/>
      </c>
      <c r="X1540" s="25" t="str">
        <f>VLOOKUP($A1540,Database!$A:$Y,21,FALSE)</f>
        <v/>
      </c>
      <c r="Y1540" s="25" t="str">
        <f ca="1">IF(C1540&lt;NOW(),IF(AND(P1540&gt;Q1540,W1540&gt;X1540),S1540,IF(AND(P1540=Q1540,W1540=X1540),T1540,IF(AND(P1540&lt;Q1540,W1540&lt;X1540),U1540,0))),"")</f>
        <v/>
      </c>
      <c r="Z1540" s="25">
        <f>IF(AND(P1540=W1540,Q1540=X1540),1,0)</f>
        <v>1</v>
      </c>
      <c r="AA1540" s="25" t="str">
        <f>IF(Z1540=0,"",IF(ISBLANK(VLOOKUP(A1540,Database!A:AA,22,FALSE)),"",VLOOKUP(A1540,Database!A:AA,22,FALSE)))</f>
        <v>Exact</v>
      </c>
      <c r="AB1540" s="25">
        <f ca="1">IFERROR(IF(AND(Y1540&lt;&gt;"",OR(V1540="Terminé",V1540="En cours")),VLOOKUP(AA1540,Setup_ScoreExactBonus!A:D,4,FALSE),0),0)</f>
        <v>0</v>
      </c>
      <c r="AC1540" s="31" t="str">
        <f ca="1">IF(Y1540&lt;&gt;"", Y1540 + IF(Z1540=1,AB1540, 0), "")</f>
        <v/>
      </c>
      <c r="AD1540" s="31">
        <f ca="1">SUMIFS(AC$2:AC1540,D$2:D1540,D1540)*IF(R1540=0,1,2)</f>
        <v>0</v>
      </c>
    </row>
    <row r="1541" spans="1:30" x14ac:dyDescent="0.35">
      <c r="A1541" s="31">
        <f>IF(ISBLANK(B1541),"",COUNTIF(B$2:B1541,B1541))-1</f>
        <v>39</v>
      </c>
      <c r="B1541" s="31">
        <v>19</v>
      </c>
      <c r="C1541" s="10">
        <f>VLOOKUP($A1541,Database!$A:$Y,7,FALSE)</f>
        <v>46195</v>
      </c>
      <c r="D1541" s="31" t="str">
        <f>VLOOKUP(Pronostics!$B1541,Setup_MPP!$A:$G,3,FALSE)</f>
        <v>Joueur19</v>
      </c>
      <c r="E1541" s="31" t="str">
        <f>VLOOKUP(Pronostics!$B1541,Setup_MPP!$A:$G,2,FALSE)</f>
        <v>Joueur19</v>
      </c>
      <c r="F1541" s="31" t="str">
        <f>VLOOKUP($B1541,Setup_MPP!$A:$E,4,FALSE)</f>
        <v>#D5D5D5</v>
      </c>
      <c r="G1541" s="31" t="str">
        <f>VLOOKUP($B1541,Setup_MPP!$A:$E,5,FALSE)</f>
        <v>#727272</v>
      </c>
      <c r="H1541" s="31" t="str">
        <f>IFERROR(IF(AND(A1541&gt;=1,A1541&lt;=104),VLOOKUP($A1541,Location!$A:$J,6,FALSE),IF(A1541=0,"Avant l'ouverture",IF(OR(A1541=105,A1541=106),"Bonus"))),"")</f>
        <v>Tour 2</v>
      </c>
      <c r="I1541" s="31" t="str">
        <f>IF(LEFT(H1541,4)="Tour",VLOOKUP(A1541,Database!$A:$C,3,FALSE),"")</f>
        <v>H</v>
      </c>
      <c r="J1541" s="31" t="str">
        <f>VLOOKUP($A1541,Location!$A:$J,7,FALSE)</f>
        <v>Uruguay</v>
      </c>
      <c r="K1541" s="31" t="str">
        <f>IFERROR(VLOOKUP(J1541,Setup_Team!$B:$C,2,FALSE), "TDB")</f>
        <v>URY</v>
      </c>
      <c r="L1541" s="31" t="str">
        <f>VLOOKUP($A1541,Location!$A:$J,8,FALSE)</f>
        <v>Cap-Vert</v>
      </c>
      <c r="M1541" s="31" t="str">
        <f>IFERROR(VLOOKUP(L1541,Setup_Team!$B:$C,2,FALSE), "TDB")</f>
        <v>CPV</v>
      </c>
      <c r="N1541" s="31" t="str">
        <f>VLOOKUP($A1541,Location!$A:$J,9,FALSE)</f>
        <v>Miami Gardens, Florida</v>
      </c>
      <c r="O1541" s="31" t="str">
        <f>VLOOKUP($A1541,Location!$A:$J,10,FALSE)</f>
        <v>Hard Rock Stadium</v>
      </c>
      <c r="R1541" s="31">
        <v>0</v>
      </c>
      <c r="S1541" s="25">
        <f>VLOOKUP($A1541,Database!$A:$Y,10,FALSE)</f>
        <v>72</v>
      </c>
      <c r="T1541" s="25">
        <f>VLOOKUP($A1541,Database!$A:$Y,11,FALSE)</f>
        <v>109</v>
      </c>
      <c r="U1541" s="25">
        <f>VLOOKUP($A1541,Database!$A:$Y,12,FALSE)</f>
        <v>137</v>
      </c>
      <c r="V1541" s="25" t="str">
        <f>VLOOKUP(A1541,Database!A:M,13,FALSE)</f>
        <v>À venir</v>
      </c>
      <c r="W1541" s="25" t="str">
        <f>VLOOKUP($A1541,Database!$A:$Y,20,FALSE)</f>
        <v/>
      </c>
      <c r="X1541" s="25" t="str">
        <f>VLOOKUP($A1541,Database!$A:$Y,21,FALSE)</f>
        <v/>
      </c>
      <c r="Y1541" s="25" t="str">
        <f ca="1">IF(C1541&lt;NOW(),IF(AND(P1541&gt;Q1541,W1541&gt;X1541),S1541,IF(AND(P1541=Q1541,W1541=X1541),T1541,IF(AND(P1541&lt;Q1541,W1541&lt;X1541),U1541,0))),"")</f>
        <v/>
      </c>
      <c r="Z1541" s="25">
        <f>IF(AND(P1541=W1541,Q1541=X1541),1,0)</f>
        <v>1</v>
      </c>
      <c r="AA1541" s="25" t="str">
        <f>IF(Z1541=0,"",IF(ISBLANK(VLOOKUP(A1541,Database!A:AA,22,FALSE)),"",VLOOKUP(A1541,Database!A:AA,22,FALSE)))</f>
        <v>Exact</v>
      </c>
      <c r="AB1541" s="25">
        <f ca="1">IFERROR(IF(AND(Y1541&lt;&gt;"",OR(V1541="Terminé",V1541="En cours")),VLOOKUP(AA1541,Setup_ScoreExactBonus!A:D,4,FALSE),0),0)</f>
        <v>0</v>
      </c>
      <c r="AC1541" s="31" t="str">
        <f ca="1">IF(Y1541&lt;&gt;"", Y1541 + IF(Z1541=1,AB1541, 0), "")</f>
        <v/>
      </c>
      <c r="AD1541" s="31">
        <f ca="1">SUMIFS(AC$2:AC1541,D$2:D1541,D1541)*IF(R1541=0,1,2)</f>
        <v>0</v>
      </c>
    </row>
    <row r="1542" spans="1:30" x14ac:dyDescent="0.35">
      <c r="A1542" s="31">
        <f>IF(ISBLANK(B1542),"",COUNTIF(B$2:B1542,B1542))-1</f>
        <v>39</v>
      </c>
      <c r="B1542" s="31">
        <v>20</v>
      </c>
      <c r="C1542" s="10">
        <f>VLOOKUP($A1542,Database!$A:$Y,7,FALSE)</f>
        <v>46195</v>
      </c>
      <c r="D1542" s="31" t="str">
        <f>VLOOKUP(Pronostics!$B1542,Setup_MPP!$A:$G,3,FALSE)</f>
        <v>Joueur20</v>
      </c>
      <c r="E1542" s="31" t="str">
        <f>VLOOKUP(Pronostics!$B1542,Setup_MPP!$A:$G,2,FALSE)</f>
        <v>Joueur20</v>
      </c>
      <c r="F1542" s="31" t="str">
        <f>VLOOKUP($B1542,Setup_MPP!$A:$E,4,FALSE)</f>
        <v>#D5D5D5</v>
      </c>
      <c r="G1542" s="31" t="str">
        <f>VLOOKUP($B1542,Setup_MPP!$A:$E,5,FALSE)</f>
        <v>#727272</v>
      </c>
      <c r="H1542" s="31" t="str">
        <f>IFERROR(IF(AND(A1542&gt;=1,A1542&lt;=104),VLOOKUP($A1542,Location!$A:$J,6,FALSE),IF(A1542=0,"Avant l'ouverture",IF(OR(A1542=105,A1542=106),"Bonus"))),"")</f>
        <v>Tour 2</v>
      </c>
      <c r="I1542" s="31" t="str">
        <f>IF(LEFT(H1542,4)="Tour",VLOOKUP(A1542,Database!$A:$C,3,FALSE),"")</f>
        <v>H</v>
      </c>
      <c r="J1542" s="31" t="str">
        <f>VLOOKUP($A1542,Location!$A:$J,7,FALSE)</f>
        <v>Uruguay</v>
      </c>
      <c r="K1542" s="31" t="str">
        <f>IFERROR(VLOOKUP(J1542,Setup_Team!$B:$C,2,FALSE), "TDB")</f>
        <v>URY</v>
      </c>
      <c r="L1542" s="31" t="str">
        <f>VLOOKUP($A1542,Location!$A:$J,8,FALSE)</f>
        <v>Cap-Vert</v>
      </c>
      <c r="M1542" s="31" t="str">
        <f>IFERROR(VLOOKUP(L1542,Setup_Team!$B:$C,2,FALSE), "TDB")</f>
        <v>CPV</v>
      </c>
      <c r="N1542" s="31" t="str">
        <f>VLOOKUP($A1542,Location!$A:$J,9,FALSE)</f>
        <v>Miami Gardens, Florida</v>
      </c>
      <c r="O1542" s="31" t="str">
        <f>VLOOKUP($A1542,Location!$A:$J,10,FALSE)</f>
        <v>Hard Rock Stadium</v>
      </c>
      <c r="R1542" s="31">
        <v>0</v>
      </c>
      <c r="S1542" s="25">
        <f>VLOOKUP($A1542,Database!$A:$Y,10,FALSE)</f>
        <v>72</v>
      </c>
      <c r="T1542" s="25">
        <f>VLOOKUP($A1542,Database!$A:$Y,11,FALSE)</f>
        <v>109</v>
      </c>
      <c r="U1542" s="25">
        <f>VLOOKUP($A1542,Database!$A:$Y,12,FALSE)</f>
        <v>137</v>
      </c>
      <c r="V1542" s="25" t="str">
        <f>VLOOKUP(A1542,Database!A:M,13,FALSE)</f>
        <v>À venir</v>
      </c>
      <c r="W1542" s="25" t="str">
        <f>VLOOKUP($A1542,Database!$A:$Y,20,FALSE)</f>
        <v/>
      </c>
      <c r="X1542" s="25" t="str">
        <f>VLOOKUP($A1542,Database!$A:$Y,21,FALSE)</f>
        <v/>
      </c>
      <c r="Y1542" s="25" t="str">
        <f ca="1">IF(C1542&lt;NOW(),IF(AND(P1542&gt;Q1542,W1542&gt;X1542),S1542,IF(AND(P1542=Q1542,W1542=X1542),T1542,IF(AND(P1542&lt;Q1542,W1542&lt;X1542),U1542,0))),"")</f>
        <v/>
      </c>
      <c r="Z1542" s="25">
        <f>IF(AND(P1542=W1542,Q1542=X1542),1,0)</f>
        <v>1</v>
      </c>
      <c r="AA1542" s="25" t="str">
        <f>IF(Z1542=0,"",IF(ISBLANK(VLOOKUP(A1542,Database!A:AA,22,FALSE)),"",VLOOKUP(A1542,Database!A:AA,22,FALSE)))</f>
        <v>Exact</v>
      </c>
      <c r="AB1542" s="25">
        <f ca="1">IFERROR(IF(AND(Y1542&lt;&gt;"",OR(V1542="Terminé",V1542="En cours")),VLOOKUP(AA1542,Setup_ScoreExactBonus!A:D,4,FALSE),0),0)</f>
        <v>0</v>
      </c>
      <c r="AC1542" s="31" t="str">
        <f ca="1">IF(Y1542&lt;&gt;"", Y1542 + IF(Z1542=1,AB1542, 0), "")</f>
        <v/>
      </c>
      <c r="AD1542" s="31">
        <f ca="1">SUMIFS(AC$2:AC1542,D$2:D1542,D1542)*IF(R1542=0,1,2)</f>
        <v>0</v>
      </c>
    </row>
    <row r="1543" spans="1:30" x14ac:dyDescent="0.35">
      <c r="A1543" s="31">
        <f>IF(ISBLANK(B1543),"",COUNTIF(B$2:B1543,B1543))-1</f>
        <v>39</v>
      </c>
      <c r="B1543" s="31">
        <v>21</v>
      </c>
      <c r="C1543" s="10">
        <f>VLOOKUP($A1543,Database!$A:$Y,7,FALSE)</f>
        <v>46195</v>
      </c>
      <c r="D1543" s="31" t="str">
        <f>VLOOKUP(Pronostics!$B1543,Setup_MPP!$A:$G,3,FALSE)</f>
        <v>Joueur21</v>
      </c>
      <c r="E1543" s="31" t="str">
        <f>VLOOKUP(Pronostics!$B1543,Setup_MPP!$A:$G,2,FALSE)</f>
        <v>Joueur21</v>
      </c>
      <c r="F1543" s="31" t="str">
        <f>VLOOKUP($B1543,Setup_MPP!$A:$E,4,FALSE)</f>
        <v>#D5D5D5</v>
      </c>
      <c r="G1543" s="31" t="str">
        <f>VLOOKUP($B1543,Setup_MPP!$A:$E,5,FALSE)</f>
        <v>#727272</v>
      </c>
      <c r="H1543" s="31" t="str">
        <f>IFERROR(IF(AND(A1543&gt;=1,A1543&lt;=104),VLOOKUP($A1543,Location!$A:$J,6,FALSE),IF(A1543=0,"Avant l'ouverture",IF(OR(A1543=105,A1543=106),"Bonus"))),"")</f>
        <v>Tour 2</v>
      </c>
      <c r="I1543" s="31" t="str">
        <f>IF(LEFT(H1543,4)="Tour",VLOOKUP(A1543,Database!$A:$C,3,FALSE),"")</f>
        <v>H</v>
      </c>
      <c r="J1543" s="31" t="str">
        <f>VLOOKUP($A1543,Location!$A:$J,7,FALSE)</f>
        <v>Uruguay</v>
      </c>
      <c r="K1543" s="31" t="str">
        <f>IFERROR(VLOOKUP(J1543,Setup_Team!$B:$C,2,FALSE), "TDB")</f>
        <v>URY</v>
      </c>
      <c r="L1543" s="31" t="str">
        <f>VLOOKUP($A1543,Location!$A:$J,8,FALSE)</f>
        <v>Cap-Vert</v>
      </c>
      <c r="M1543" s="31" t="str">
        <f>IFERROR(VLOOKUP(L1543,Setup_Team!$B:$C,2,FALSE), "TDB")</f>
        <v>CPV</v>
      </c>
      <c r="N1543" s="31" t="str">
        <f>VLOOKUP($A1543,Location!$A:$J,9,FALSE)</f>
        <v>Miami Gardens, Florida</v>
      </c>
      <c r="O1543" s="31" t="str">
        <f>VLOOKUP($A1543,Location!$A:$J,10,FALSE)</f>
        <v>Hard Rock Stadium</v>
      </c>
      <c r="R1543" s="31">
        <v>0</v>
      </c>
      <c r="S1543" s="25">
        <f>VLOOKUP($A1543,Database!$A:$Y,10,FALSE)</f>
        <v>72</v>
      </c>
      <c r="T1543" s="25">
        <f>VLOOKUP($A1543,Database!$A:$Y,11,FALSE)</f>
        <v>109</v>
      </c>
      <c r="U1543" s="25">
        <f>VLOOKUP($A1543,Database!$A:$Y,12,FALSE)</f>
        <v>137</v>
      </c>
      <c r="V1543" s="25" t="str">
        <f>VLOOKUP(A1543,Database!A:M,13,FALSE)</f>
        <v>À venir</v>
      </c>
      <c r="W1543" s="25" t="str">
        <f>VLOOKUP($A1543,Database!$A:$Y,20,FALSE)</f>
        <v/>
      </c>
      <c r="X1543" s="25" t="str">
        <f>VLOOKUP($A1543,Database!$A:$Y,21,FALSE)</f>
        <v/>
      </c>
      <c r="Y1543" s="25" t="str">
        <f ca="1">IF(C1543&lt;NOW(),IF(AND(P1543&gt;Q1543,W1543&gt;X1543),S1543,IF(AND(P1543=Q1543,W1543=X1543),T1543,IF(AND(P1543&lt;Q1543,W1543&lt;X1543),U1543,0))),"")</f>
        <v/>
      </c>
      <c r="Z1543" s="25">
        <f>IF(AND(P1543=W1543,Q1543=X1543),1,0)</f>
        <v>1</v>
      </c>
      <c r="AA1543" s="25" t="str">
        <f>IF(Z1543=0,"",IF(ISBLANK(VLOOKUP(A1543,Database!A:AA,22,FALSE)),"",VLOOKUP(A1543,Database!A:AA,22,FALSE)))</f>
        <v>Exact</v>
      </c>
      <c r="AB1543" s="25">
        <f ca="1">IFERROR(IF(AND(Y1543&lt;&gt;"",OR(V1543="Terminé",V1543="En cours")),VLOOKUP(AA1543,Setup_ScoreExactBonus!A:D,4,FALSE),0),0)</f>
        <v>0</v>
      </c>
      <c r="AC1543" s="31" t="str">
        <f ca="1">IF(Y1543&lt;&gt;"", Y1543 + IF(Z1543=1,AB1543, 0), "")</f>
        <v/>
      </c>
      <c r="AD1543" s="31">
        <f ca="1">SUMIFS(AC$2:AC1543,D$2:D1543,D1543)*IF(R1543=0,1,2)</f>
        <v>0</v>
      </c>
    </row>
    <row r="1544" spans="1:30" x14ac:dyDescent="0.35">
      <c r="A1544" s="31">
        <f>IF(ISBLANK(B1544),"",COUNTIF(B$2:B1544,B1544))-1</f>
        <v>39</v>
      </c>
      <c r="B1544" s="31">
        <v>22</v>
      </c>
      <c r="C1544" s="10">
        <f>VLOOKUP($A1544,Database!$A:$Y,7,FALSE)</f>
        <v>46195</v>
      </c>
      <c r="D1544" s="31" t="str">
        <f>VLOOKUP(Pronostics!$B1544,Setup_MPP!$A:$G,3,FALSE)</f>
        <v>Joueur22</v>
      </c>
      <c r="E1544" s="31" t="str">
        <f>VLOOKUP(Pronostics!$B1544,Setup_MPP!$A:$G,2,FALSE)</f>
        <v>Joueur22</v>
      </c>
      <c r="F1544" s="31" t="str">
        <f>VLOOKUP($B1544,Setup_MPP!$A:$E,4,FALSE)</f>
        <v>#D5D5D5</v>
      </c>
      <c r="G1544" s="31" t="str">
        <f>VLOOKUP($B1544,Setup_MPP!$A:$E,5,FALSE)</f>
        <v>#727272</v>
      </c>
      <c r="H1544" s="31" t="str">
        <f>IFERROR(IF(AND(A1544&gt;=1,A1544&lt;=104),VLOOKUP($A1544,Location!$A:$J,6,FALSE),IF(A1544=0,"Avant l'ouverture",IF(OR(A1544=105,A1544=106),"Bonus"))),"")</f>
        <v>Tour 2</v>
      </c>
      <c r="I1544" s="31" t="str">
        <f>IF(LEFT(H1544,4)="Tour",VLOOKUP(A1544,Database!$A:$C,3,FALSE),"")</f>
        <v>H</v>
      </c>
      <c r="J1544" s="31" t="str">
        <f>VLOOKUP($A1544,Location!$A:$J,7,FALSE)</f>
        <v>Uruguay</v>
      </c>
      <c r="K1544" s="31" t="str">
        <f>IFERROR(VLOOKUP(J1544,Setup_Team!$B:$C,2,FALSE), "TDB")</f>
        <v>URY</v>
      </c>
      <c r="L1544" s="31" t="str">
        <f>VLOOKUP($A1544,Location!$A:$J,8,FALSE)</f>
        <v>Cap-Vert</v>
      </c>
      <c r="M1544" s="31" t="str">
        <f>IFERROR(VLOOKUP(L1544,Setup_Team!$B:$C,2,FALSE), "TDB")</f>
        <v>CPV</v>
      </c>
      <c r="N1544" s="31" t="str">
        <f>VLOOKUP($A1544,Location!$A:$J,9,FALSE)</f>
        <v>Miami Gardens, Florida</v>
      </c>
      <c r="O1544" s="31" t="str">
        <f>VLOOKUP($A1544,Location!$A:$J,10,FALSE)</f>
        <v>Hard Rock Stadium</v>
      </c>
      <c r="R1544" s="31">
        <v>0</v>
      </c>
      <c r="S1544" s="25">
        <f>VLOOKUP($A1544,Database!$A:$Y,10,FALSE)</f>
        <v>72</v>
      </c>
      <c r="T1544" s="25">
        <f>VLOOKUP($A1544,Database!$A:$Y,11,FALSE)</f>
        <v>109</v>
      </c>
      <c r="U1544" s="25">
        <f>VLOOKUP($A1544,Database!$A:$Y,12,FALSE)</f>
        <v>137</v>
      </c>
      <c r="V1544" s="25" t="str">
        <f>VLOOKUP(A1544,Database!A:M,13,FALSE)</f>
        <v>À venir</v>
      </c>
      <c r="W1544" s="25" t="str">
        <f>VLOOKUP($A1544,Database!$A:$Y,20,FALSE)</f>
        <v/>
      </c>
      <c r="X1544" s="25" t="str">
        <f>VLOOKUP($A1544,Database!$A:$Y,21,FALSE)</f>
        <v/>
      </c>
      <c r="Y1544" s="25" t="str">
        <f ca="1">IF(C1544&lt;NOW(),IF(AND(P1544&gt;Q1544,W1544&gt;X1544),S1544,IF(AND(P1544=Q1544,W1544=X1544),T1544,IF(AND(P1544&lt;Q1544,W1544&lt;X1544),U1544,0))),"")</f>
        <v/>
      </c>
      <c r="Z1544" s="25">
        <f>IF(AND(P1544=W1544,Q1544=X1544),1,0)</f>
        <v>1</v>
      </c>
      <c r="AA1544" s="25" t="str">
        <f>IF(Z1544=0,"",IF(ISBLANK(VLOOKUP(A1544,Database!A:AA,22,FALSE)),"",VLOOKUP(A1544,Database!A:AA,22,FALSE)))</f>
        <v>Exact</v>
      </c>
      <c r="AB1544" s="25">
        <f ca="1">IFERROR(IF(AND(Y1544&lt;&gt;"",OR(V1544="Terminé",V1544="En cours")),VLOOKUP(AA1544,Setup_ScoreExactBonus!A:D,4,FALSE),0),0)</f>
        <v>0</v>
      </c>
      <c r="AC1544" s="31" t="str">
        <f ca="1">IF(Y1544&lt;&gt;"", Y1544 + IF(Z1544=1,AB1544, 0), "")</f>
        <v/>
      </c>
      <c r="AD1544" s="31">
        <f ca="1">SUMIFS(AC$2:AC1544,D$2:D1544,D1544)*IF(R1544=0,1,2)</f>
        <v>0</v>
      </c>
    </row>
    <row r="1545" spans="1:30" x14ac:dyDescent="0.35">
      <c r="A1545" s="31">
        <f>IF(ISBLANK(B1545),"",COUNTIF(B$2:B1545,B1545))-1</f>
        <v>39</v>
      </c>
      <c r="B1545" s="31">
        <v>23</v>
      </c>
      <c r="C1545" s="10">
        <f>VLOOKUP($A1545,Database!$A:$Y,7,FALSE)</f>
        <v>46195</v>
      </c>
      <c r="D1545" s="31" t="str">
        <f>VLOOKUP(Pronostics!$B1545,Setup_MPP!$A:$G,3,FALSE)</f>
        <v>Joueur23</v>
      </c>
      <c r="E1545" s="31" t="str">
        <f>VLOOKUP(Pronostics!$B1545,Setup_MPP!$A:$G,2,FALSE)</f>
        <v>Joueur23</v>
      </c>
      <c r="F1545" s="31" t="str">
        <f>VLOOKUP($B1545,Setup_MPP!$A:$E,4,FALSE)</f>
        <v>#D5D5D5</v>
      </c>
      <c r="G1545" s="31" t="str">
        <f>VLOOKUP($B1545,Setup_MPP!$A:$E,5,FALSE)</f>
        <v>#727272</v>
      </c>
      <c r="H1545" s="31" t="str">
        <f>IFERROR(IF(AND(A1545&gt;=1,A1545&lt;=104),VLOOKUP($A1545,Location!$A:$J,6,FALSE),IF(A1545=0,"Avant l'ouverture",IF(OR(A1545=105,A1545=106),"Bonus"))),"")</f>
        <v>Tour 2</v>
      </c>
      <c r="I1545" s="31" t="str">
        <f>IF(LEFT(H1545,4)="Tour",VLOOKUP(A1545,Database!$A:$C,3,FALSE),"")</f>
        <v>H</v>
      </c>
      <c r="J1545" s="31" t="str">
        <f>VLOOKUP($A1545,Location!$A:$J,7,FALSE)</f>
        <v>Uruguay</v>
      </c>
      <c r="K1545" s="31" t="str">
        <f>IFERROR(VLOOKUP(J1545,Setup_Team!$B:$C,2,FALSE), "TDB")</f>
        <v>URY</v>
      </c>
      <c r="L1545" s="31" t="str">
        <f>VLOOKUP($A1545,Location!$A:$J,8,FALSE)</f>
        <v>Cap-Vert</v>
      </c>
      <c r="M1545" s="31" t="str">
        <f>IFERROR(VLOOKUP(L1545,Setup_Team!$B:$C,2,FALSE), "TDB")</f>
        <v>CPV</v>
      </c>
      <c r="N1545" s="31" t="str">
        <f>VLOOKUP($A1545,Location!$A:$J,9,FALSE)</f>
        <v>Miami Gardens, Florida</v>
      </c>
      <c r="O1545" s="31" t="str">
        <f>VLOOKUP($A1545,Location!$A:$J,10,FALSE)</f>
        <v>Hard Rock Stadium</v>
      </c>
      <c r="R1545" s="31">
        <v>0</v>
      </c>
      <c r="S1545" s="25">
        <f>VLOOKUP($A1545,Database!$A:$Y,10,FALSE)</f>
        <v>72</v>
      </c>
      <c r="T1545" s="25">
        <f>VLOOKUP($A1545,Database!$A:$Y,11,FALSE)</f>
        <v>109</v>
      </c>
      <c r="U1545" s="25">
        <f>VLOOKUP($A1545,Database!$A:$Y,12,FALSE)</f>
        <v>137</v>
      </c>
      <c r="V1545" s="25" t="str">
        <f>VLOOKUP(A1545,Database!A:M,13,FALSE)</f>
        <v>À venir</v>
      </c>
      <c r="W1545" s="25" t="str">
        <f>VLOOKUP($A1545,Database!$A:$Y,20,FALSE)</f>
        <v/>
      </c>
      <c r="X1545" s="25" t="str">
        <f>VLOOKUP($A1545,Database!$A:$Y,21,FALSE)</f>
        <v/>
      </c>
      <c r="Y1545" s="25" t="str">
        <f ca="1">IF(C1545&lt;NOW(),IF(AND(P1545&gt;Q1545,W1545&gt;X1545),S1545,IF(AND(P1545=Q1545,W1545=X1545),T1545,IF(AND(P1545&lt;Q1545,W1545&lt;X1545),U1545,0))),"")</f>
        <v/>
      </c>
      <c r="Z1545" s="25">
        <f>IF(AND(P1545=W1545,Q1545=X1545),1,0)</f>
        <v>1</v>
      </c>
      <c r="AA1545" s="25" t="str">
        <f>IF(Z1545=0,"",IF(ISBLANK(VLOOKUP(A1545,Database!A:AA,22,FALSE)),"",VLOOKUP(A1545,Database!A:AA,22,FALSE)))</f>
        <v>Exact</v>
      </c>
      <c r="AB1545" s="25">
        <f ca="1">IFERROR(IF(AND(Y1545&lt;&gt;"",OR(V1545="Terminé",V1545="En cours")),VLOOKUP(AA1545,Setup_ScoreExactBonus!A:D,4,FALSE),0),0)</f>
        <v>0</v>
      </c>
      <c r="AC1545" s="31" t="str">
        <f ca="1">IF(Y1545&lt;&gt;"", Y1545 + IF(Z1545=1,AB1545, 0), "")</f>
        <v/>
      </c>
      <c r="AD1545" s="31">
        <f ca="1">SUMIFS(AC$2:AC1545,D$2:D1545,D1545)*IF(R1545=0,1,2)</f>
        <v>0</v>
      </c>
    </row>
    <row r="1546" spans="1:30" x14ac:dyDescent="0.35">
      <c r="A1546" s="31">
        <f>IF(ISBLANK(B1546),"",COUNTIF(B$2:B1546,B1546))-1</f>
        <v>39</v>
      </c>
      <c r="B1546" s="31">
        <v>24</v>
      </c>
      <c r="C1546" s="10">
        <f>VLOOKUP($A1546,Database!$A:$Y,7,FALSE)</f>
        <v>46195</v>
      </c>
      <c r="D1546" s="31" t="str">
        <f>VLOOKUP(Pronostics!$B1546,Setup_MPP!$A:$G,3,FALSE)</f>
        <v>Joueur24</v>
      </c>
      <c r="E1546" s="31" t="str">
        <f>VLOOKUP(Pronostics!$B1546,Setup_MPP!$A:$G,2,FALSE)</f>
        <v>Joueur24</v>
      </c>
      <c r="F1546" s="31" t="str">
        <f>VLOOKUP($B1546,Setup_MPP!$A:$E,4,FALSE)</f>
        <v>#D5D5D5</v>
      </c>
      <c r="G1546" s="31" t="str">
        <f>VLOOKUP($B1546,Setup_MPP!$A:$E,5,FALSE)</f>
        <v>#727272</v>
      </c>
      <c r="H1546" s="31" t="str">
        <f>IFERROR(IF(AND(A1546&gt;=1,A1546&lt;=104),VLOOKUP($A1546,Location!$A:$J,6,FALSE),IF(A1546=0,"Avant l'ouverture",IF(OR(A1546=105,A1546=106),"Bonus"))),"")</f>
        <v>Tour 2</v>
      </c>
      <c r="I1546" s="31" t="str">
        <f>IF(LEFT(H1546,4)="Tour",VLOOKUP(A1546,Database!$A:$C,3,FALSE),"")</f>
        <v>H</v>
      </c>
      <c r="J1546" s="31" t="str">
        <f>VLOOKUP($A1546,Location!$A:$J,7,FALSE)</f>
        <v>Uruguay</v>
      </c>
      <c r="K1546" s="31" t="str">
        <f>IFERROR(VLOOKUP(J1546,Setup_Team!$B:$C,2,FALSE), "TDB")</f>
        <v>URY</v>
      </c>
      <c r="L1546" s="31" t="str">
        <f>VLOOKUP($A1546,Location!$A:$J,8,FALSE)</f>
        <v>Cap-Vert</v>
      </c>
      <c r="M1546" s="31" t="str">
        <f>IFERROR(VLOOKUP(L1546,Setup_Team!$B:$C,2,FALSE), "TDB")</f>
        <v>CPV</v>
      </c>
      <c r="N1546" s="31" t="str">
        <f>VLOOKUP($A1546,Location!$A:$J,9,FALSE)</f>
        <v>Miami Gardens, Florida</v>
      </c>
      <c r="O1546" s="31" t="str">
        <f>VLOOKUP($A1546,Location!$A:$J,10,FALSE)</f>
        <v>Hard Rock Stadium</v>
      </c>
      <c r="R1546" s="31">
        <v>0</v>
      </c>
      <c r="S1546" s="25">
        <f>VLOOKUP($A1546,Database!$A:$Y,10,FALSE)</f>
        <v>72</v>
      </c>
      <c r="T1546" s="25">
        <f>VLOOKUP($A1546,Database!$A:$Y,11,FALSE)</f>
        <v>109</v>
      </c>
      <c r="U1546" s="25">
        <f>VLOOKUP($A1546,Database!$A:$Y,12,FALSE)</f>
        <v>137</v>
      </c>
      <c r="V1546" s="25" t="str">
        <f>VLOOKUP(A1546,Database!A:M,13,FALSE)</f>
        <v>À venir</v>
      </c>
      <c r="W1546" s="25" t="str">
        <f>VLOOKUP($A1546,Database!$A:$Y,20,FALSE)</f>
        <v/>
      </c>
      <c r="X1546" s="25" t="str">
        <f>VLOOKUP($A1546,Database!$A:$Y,21,FALSE)</f>
        <v/>
      </c>
      <c r="Y1546" s="25" t="str">
        <f ca="1">IF(C1546&lt;NOW(),IF(AND(P1546&gt;Q1546,W1546&gt;X1546),S1546,IF(AND(P1546=Q1546,W1546=X1546),T1546,IF(AND(P1546&lt;Q1546,W1546&lt;X1546),U1546,0))),"")</f>
        <v/>
      </c>
      <c r="Z1546" s="25">
        <f>IF(AND(P1546=W1546,Q1546=X1546),1,0)</f>
        <v>1</v>
      </c>
      <c r="AA1546" s="25" t="str">
        <f>IF(Z1546=0,"",IF(ISBLANK(VLOOKUP(A1546,Database!A:AA,22,FALSE)),"",VLOOKUP(A1546,Database!A:AA,22,FALSE)))</f>
        <v>Exact</v>
      </c>
      <c r="AB1546" s="25">
        <f ca="1">IFERROR(IF(AND(Y1546&lt;&gt;"",OR(V1546="Terminé",V1546="En cours")),VLOOKUP(AA1546,Setup_ScoreExactBonus!A:D,4,FALSE),0),0)</f>
        <v>0</v>
      </c>
      <c r="AC1546" s="31" t="str">
        <f ca="1">IF(Y1546&lt;&gt;"", Y1546 + IF(Z1546=1,AB1546, 0), "")</f>
        <v/>
      </c>
      <c r="AD1546" s="31">
        <f ca="1">SUMIFS(AC$2:AC1546,D$2:D1546,D1546)*IF(R1546=0,1,2)</f>
        <v>0</v>
      </c>
    </row>
    <row r="1547" spans="1:30" x14ac:dyDescent="0.35">
      <c r="A1547" s="31">
        <f>IF(ISBLANK(B1547),"",COUNTIF(B$2:B1547,B1547))-1</f>
        <v>39</v>
      </c>
      <c r="B1547" s="31">
        <v>25</v>
      </c>
      <c r="C1547" s="10">
        <f>VLOOKUP($A1547,Database!$A:$Y,7,FALSE)</f>
        <v>46195</v>
      </c>
      <c r="D1547" s="31" t="str">
        <f>VLOOKUP(Pronostics!$B1547,Setup_MPP!$A:$G,3,FALSE)</f>
        <v>Joueur25</v>
      </c>
      <c r="E1547" s="31" t="str">
        <f>VLOOKUP(Pronostics!$B1547,Setup_MPP!$A:$G,2,FALSE)</f>
        <v>Joueur25</v>
      </c>
      <c r="F1547" s="31" t="str">
        <f>VLOOKUP($B1547,Setup_MPP!$A:$E,4,FALSE)</f>
        <v>#D5D5D5</v>
      </c>
      <c r="G1547" s="31" t="str">
        <f>VLOOKUP($B1547,Setup_MPP!$A:$E,5,FALSE)</f>
        <v>#727272</v>
      </c>
      <c r="H1547" s="31" t="str">
        <f>IFERROR(IF(AND(A1547&gt;=1,A1547&lt;=104),VLOOKUP($A1547,Location!$A:$J,6,FALSE),IF(A1547=0,"Avant l'ouverture",IF(OR(A1547=105,A1547=106),"Bonus"))),"")</f>
        <v>Tour 2</v>
      </c>
      <c r="I1547" s="31" t="str">
        <f>IF(LEFT(H1547,4)="Tour",VLOOKUP(A1547,Database!$A:$C,3,FALSE),"")</f>
        <v>H</v>
      </c>
      <c r="J1547" s="31" t="str">
        <f>VLOOKUP($A1547,Location!$A:$J,7,FALSE)</f>
        <v>Uruguay</v>
      </c>
      <c r="K1547" s="31" t="str">
        <f>IFERROR(VLOOKUP(J1547,Setup_Team!$B:$C,2,FALSE), "TDB")</f>
        <v>URY</v>
      </c>
      <c r="L1547" s="31" t="str">
        <f>VLOOKUP($A1547,Location!$A:$J,8,FALSE)</f>
        <v>Cap-Vert</v>
      </c>
      <c r="M1547" s="31" t="str">
        <f>IFERROR(VLOOKUP(L1547,Setup_Team!$B:$C,2,FALSE), "TDB")</f>
        <v>CPV</v>
      </c>
      <c r="N1547" s="31" t="str">
        <f>VLOOKUP($A1547,Location!$A:$J,9,FALSE)</f>
        <v>Miami Gardens, Florida</v>
      </c>
      <c r="O1547" s="31" t="str">
        <f>VLOOKUP($A1547,Location!$A:$J,10,FALSE)</f>
        <v>Hard Rock Stadium</v>
      </c>
      <c r="R1547" s="31">
        <v>0</v>
      </c>
      <c r="S1547" s="25">
        <f>VLOOKUP($A1547,Database!$A:$Y,10,FALSE)</f>
        <v>72</v>
      </c>
      <c r="T1547" s="25">
        <f>VLOOKUP($A1547,Database!$A:$Y,11,FALSE)</f>
        <v>109</v>
      </c>
      <c r="U1547" s="25">
        <f>VLOOKUP($A1547,Database!$A:$Y,12,FALSE)</f>
        <v>137</v>
      </c>
      <c r="V1547" s="25" t="str">
        <f>VLOOKUP(A1547,Database!A:M,13,FALSE)</f>
        <v>À venir</v>
      </c>
      <c r="W1547" s="25" t="str">
        <f>VLOOKUP($A1547,Database!$A:$Y,20,FALSE)</f>
        <v/>
      </c>
      <c r="X1547" s="25" t="str">
        <f>VLOOKUP($A1547,Database!$A:$Y,21,FALSE)</f>
        <v/>
      </c>
      <c r="Y1547" s="25" t="str">
        <f ca="1">IF(C1547&lt;NOW(),IF(AND(P1547&gt;Q1547,W1547&gt;X1547),S1547,IF(AND(P1547=Q1547,W1547=X1547),T1547,IF(AND(P1547&lt;Q1547,W1547&lt;X1547),U1547,0))),"")</f>
        <v/>
      </c>
      <c r="Z1547" s="25">
        <f>IF(AND(P1547=W1547,Q1547=X1547),1,0)</f>
        <v>1</v>
      </c>
      <c r="AA1547" s="25" t="str">
        <f>IF(Z1547=0,"",IF(ISBLANK(VLOOKUP(A1547,Database!A:AA,22,FALSE)),"",VLOOKUP(A1547,Database!A:AA,22,FALSE)))</f>
        <v>Exact</v>
      </c>
      <c r="AB1547" s="25">
        <f ca="1">IFERROR(IF(AND(Y1547&lt;&gt;"",OR(V1547="Terminé",V1547="En cours")),VLOOKUP(AA1547,Setup_ScoreExactBonus!A:D,4,FALSE),0),0)</f>
        <v>0</v>
      </c>
      <c r="AC1547" s="31" t="str">
        <f ca="1">IF(Y1547&lt;&gt;"", Y1547 + IF(Z1547=1,AB1547, 0), "")</f>
        <v/>
      </c>
      <c r="AD1547" s="31">
        <f ca="1">SUMIFS(AC$2:AC1547,D$2:D1547,D1547)*IF(R1547=0,1,2)</f>
        <v>0</v>
      </c>
    </row>
    <row r="1548" spans="1:30" x14ac:dyDescent="0.35">
      <c r="A1548" s="31">
        <f>IF(ISBLANK(B1548),"",COUNTIF(B$2:B1548,B1548))-1</f>
        <v>39</v>
      </c>
      <c r="B1548" s="31">
        <v>26</v>
      </c>
      <c r="C1548" s="10">
        <f>VLOOKUP($A1548,Database!$A:$Y,7,FALSE)</f>
        <v>46195</v>
      </c>
      <c r="D1548" s="31" t="str">
        <f>VLOOKUP(Pronostics!$B1548,Setup_MPP!$A:$G,3,FALSE)</f>
        <v>Joueur26</v>
      </c>
      <c r="E1548" s="31" t="str">
        <f>VLOOKUP(Pronostics!$B1548,Setup_MPP!$A:$G,2,FALSE)</f>
        <v>Joueur26</v>
      </c>
      <c r="F1548" s="31" t="str">
        <f>VLOOKUP($B1548,Setup_MPP!$A:$E,4,FALSE)</f>
        <v>#D5D5D5</v>
      </c>
      <c r="G1548" s="31" t="str">
        <f>VLOOKUP($B1548,Setup_MPP!$A:$E,5,FALSE)</f>
        <v>#727272</v>
      </c>
      <c r="H1548" s="31" t="str">
        <f>IFERROR(IF(AND(A1548&gt;=1,A1548&lt;=104),VLOOKUP($A1548,Location!$A:$J,6,FALSE),IF(A1548=0,"Avant l'ouverture",IF(OR(A1548=105,A1548=106),"Bonus"))),"")</f>
        <v>Tour 2</v>
      </c>
      <c r="I1548" s="31" t="str">
        <f>IF(LEFT(H1548,4)="Tour",VLOOKUP(A1548,Database!$A:$C,3,FALSE),"")</f>
        <v>H</v>
      </c>
      <c r="J1548" s="31" t="str">
        <f>VLOOKUP($A1548,Location!$A:$J,7,FALSE)</f>
        <v>Uruguay</v>
      </c>
      <c r="K1548" s="31" t="str">
        <f>IFERROR(VLOOKUP(J1548,Setup_Team!$B:$C,2,FALSE), "TDB")</f>
        <v>URY</v>
      </c>
      <c r="L1548" s="31" t="str">
        <f>VLOOKUP($A1548,Location!$A:$J,8,FALSE)</f>
        <v>Cap-Vert</v>
      </c>
      <c r="M1548" s="31" t="str">
        <f>IFERROR(VLOOKUP(L1548,Setup_Team!$B:$C,2,FALSE), "TDB")</f>
        <v>CPV</v>
      </c>
      <c r="N1548" s="31" t="str">
        <f>VLOOKUP($A1548,Location!$A:$J,9,FALSE)</f>
        <v>Miami Gardens, Florida</v>
      </c>
      <c r="O1548" s="31" t="str">
        <f>VLOOKUP($A1548,Location!$A:$J,10,FALSE)</f>
        <v>Hard Rock Stadium</v>
      </c>
      <c r="R1548" s="31">
        <v>0</v>
      </c>
      <c r="S1548" s="25">
        <f>VLOOKUP($A1548,Database!$A:$Y,10,FALSE)</f>
        <v>72</v>
      </c>
      <c r="T1548" s="25">
        <f>VLOOKUP($A1548,Database!$A:$Y,11,FALSE)</f>
        <v>109</v>
      </c>
      <c r="U1548" s="25">
        <f>VLOOKUP($A1548,Database!$A:$Y,12,FALSE)</f>
        <v>137</v>
      </c>
      <c r="V1548" s="25" t="str">
        <f>VLOOKUP(A1548,Database!A:M,13,FALSE)</f>
        <v>À venir</v>
      </c>
      <c r="W1548" s="25" t="str">
        <f>VLOOKUP($A1548,Database!$A:$Y,20,FALSE)</f>
        <v/>
      </c>
      <c r="X1548" s="25" t="str">
        <f>VLOOKUP($A1548,Database!$A:$Y,21,FALSE)</f>
        <v/>
      </c>
      <c r="Y1548" s="25" t="str">
        <f ca="1">IF(C1548&lt;NOW(),IF(AND(P1548&gt;Q1548,W1548&gt;X1548),S1548,IF(AND(P1548=Q1548,W1548=X1548),T1548,IF(AND(P1548&lt;Q1548,W1548&lt;X1548),U1548,0))),"")</f>
        <v/>
      </c>
      <c r="Z1548" s="25">
        <f>IF(AND(P1548=W1548,Q1548=X1548),1,0)</f>
        <v>1</v>
      </c>
      <c r="AA1548" s="25" t="str">
        <f>IF(Z1548=0,"",IF(ISBLANK(VLOOKUP(A1548,Database!A:AA,22,FALSE)),"",VLOOKUP(A1548,Database!A:AA,22,FALSE)))</f>
        <v>Exact</v>
      </c>
      <c r="AB1548" s="25">
        <f ca="1">IFERROR(IF(AND(Y1548&lt;&gt;"",OR(V1548="Terminé",V1548="En cours")),VLOOKUP(AA1548,Setup_ScoreExactBonus!A:D,4,FALSE),0),0)</f>
        <v>0</v>
      </c>
      <c r="AC1548" s="31" t="str">
        <f ca="1">IF(Y1548&lt;&gt;"", Y1548 + IF(Z1548=1,AB1548, 0), "")</f>
        <v/>
      </c>
      <c r="AD1548" s="31">
        <f ca="1">SUMIFS(AC$2:AC1548,D$2:D1548,D1548)*IF(R1548=0,1,2)</f>
        <v>0</v>
      </c>
    </row>
    <row r="1549" spans="1:30" x14ac:dyDescent="0.35">
      <c r="A1549" s="31">
        <f>IF(ISBLANK(B1549),"",COUNTIF(B$2:B1549,B1549))-1</f>
        <v>39</v>
      </c>
      <c r="B1549" s="31">
        <v>27</v>
      </c>
      <c r="C1549" s="10">
        <f>VLOOKUP($A1549,Database!$A:$Y,7,FALSE)</f>
        <v>46195</v>
      </c>
      <c r="D1549" s="31" t="str">
        <f>VLOOKUP(Pronostics!$B1549,Setup_MPP!$A:$G,3,FALSE)</f>
        <v>Joueur27</v>
      </c>
      <c r="E1549" s="31" t="str">
        <f>VLOOKUP(Pronostics!$B1549,Setup_MPP!$A:$G,2,FALSE)</f>
        <v>Joueur27</v>
      </c>
      <c r="F1549" s="31" t="str">
        <f>VLOOKUP($B1549,Setup_MPP!$A:$E,4,FALSE)</f>
        <v>#D5D5D5</v>
      </c>
      <c r="G1549" s="31" t="str">
        <f>VLOOKUP($B1549,Setup_MPP!$A:$E,5,FALSE)</f>
        <v>#727272</v>
      </c>
      <c r="H1549" s="31" t="str">
        <f>IFERROR(IF(AND(A1549&gt;=1,A1549&lt;=104),VLOOKUP($A1549,Location!$A:$J,6,FALSE),IF(A1549=0,"Avant l'ouverture",IF(OR(A1549=105,A1549=106),"Bonus"))),"")</f>
        <v>Tour 2</v>
      </c>
      <c r="I1549" s="31" t="str">
        <f>IF(LEFT(H1549,4)="Tour",VLOOKUP(A1549,Database!$A:$C,3,FALSE),"")</f>
        <v>H</v>
      </c>
      <c r="J1549" s="31" t="str">
        <f>VLOOKUP($A1549,Location!$A:$J,7,FALSE)</f>
        <v>Uruguay</v>
      </c>
      <c r="K1549" s="31" t="str">
        <f>IFERROR(VLOOKUP(J1549,Setup_Team!$B:$C,2,FALSE), "TDB")</f>
        <v>URY</v>
      </c>
      <c r="L1549" s="31" t="str">
        <f>VLOOKUP($A1549,Location!$A:$J,8,FALSE)</f>
        <v>Cap-Vert</v>
      </c>
      <c r="M1549" s="31" t="str">
        <f>IFERROR(VLOOKUP(L1549,Setup_Team!$B:$C,2,FALSE), "TDB")</f>
        <v>CPV</v>
      </c>
      <c r="N1549" s="31" t="str">
        <f>VLOOKUP($A1549,Location!$A:$J,9,FALSE)</f>
        <v>Miami Gardens, Florida</v>
      </c>
      <c r="O1549" s="31" t="str">
        <f>VLOOKUP($A1549,Location!$A:$J,10,FALSE)</f>
        <v>Hard Rock Stadium</v>
      </c>
      <c r="R1549" s="31">
        <v>0</v>
      </c>
      <c r="S1549" s="25">
        <f>VLOOKUP($A1549,Database!$A:$Y,10,FALSE)</f>
        <v>72</v>
      </c>
      <c r="T1549" s="25">
        <f>VLOOKUP($A1549,Database!$A:$Y,11,FALSE)</f>
        <v>109</v>
      </c>
      <c r="U1549" s="25">
        <f>VLOOKUP($A1549,Database!$A:$Y,12,FALSE)</f>
        <v>137</v>
      </c>
      <c r="V1549" s="25" t="str">
        <f>VLOOKUP(A1549,Database!A:M,13,FALSE)</f>
        <v>À venir</v>
      </c>
      <c r="W1549" s="25" t="str">
        <f>VLOOKUP($A1549,Database!$A:$Y,20,FALSE)</f>
        <v/>
      </c>
      <c r="X1549" s="25" t="str">
        <f>VLOOKUP($A1549,Database!$A:$Y,21,FALSE)</f>
        <v/>
      </c>
      <c r="Y1549" s="25" t="str">
        <f ca="1">IF(C1549&lt;NOW(),IF(AND(P1549&gt;Q1549,W1549&gt;X1549),S1549,IF(AND(P1549=Q1549,W1549=X1549),T1549,IF(AND(P1549&lt;Q1549,W1549&lt;X1549),U1549,0))),"")</f>
        <v/>
      </c>
      <c r="Z1549" s="25">
        <f>IF(AND(P1549=W1549,Q1549=X1549),1,0)</f>
        <v>1</v>
      </c>
      <c r="AA1549" s="25" t="str">
        <f>IF(Z1549=0,"",IF(ISBLANK(VLOOKUP(A1549,Database!A:AA,22,FALSE)),"",VLOOKUP(A1549,Database!A:AA,22,FALSE)))</f>
        <v>Exact</v>
      </c>
      <c r="AB1549" s="25">
        <f ca="1">IFERROR(IF(AND(Y1549&lt;&gt;"",OR(V1549="Terminé",V1549="En cours")),VLOOKUP(AA1549,Setup_ScoreExactBonus!A:D,4,FALSE),0),0)</f>
        <v>0</v>
      </c>
      <c r="AC1549" s="31" t="str">
        <f ca="1">IF(Y1549&lt;&gt;"", Y1549 + IF(Z1549=1,AB1549, 0), "")</f>
        <v/>
      </c>
      <c r="AD1549" s="31">
        <f ca="1">SUMIFS(AC$2:AC1549,D$2:D1549,D1549)*IF(R1549=0,1,2)</f>
        <v>0</v>
      </c>
    </row>
    <row r="1550" spans="1:30" x14ac:dyDescent="0.35">
      <c r="A1550" s="31">
        <f>IF(ISBLANK(B1550),"",COUNTIF(B$2:B1550,B1550))-1</f>
        <v>39</v>
      </c>
      <c r="B1550" s="31">
        <v>28</v>
      </c>
      <c r="C1550" s="10">
        <f>VLOOKUP($A1550,Database!$A:$Y,7,FALSE)</f>
        <v>46195</v>
      </c>
      <c r="D1550" s="31" t="str">
        <f>VLOOKUP(Pronostics!$B1550,Setup_MPP!$A:$G,3,FALSE)</f>
        <v>Joueur28</v>
      </c>
      <c r="E1550" s="31" t="str">
        <f>VLOOKUP(Pronostics!$B1550,Setup_MPP!$A:$G,2,FALSE)</f>
        <v>Joueur28</v>
      </c>
      <c r="F1550" s="31" t="str">
        <f>VLOOKUP($B1550,Setup_MPP!$A:$E,4,FALSE)</f>
        <v>#D5D5D5</v>
      </c>
      <c r="G1550" s="31" t="str">
        <f>VLOOKUP($B1550,Setup_MPP!$A:$E,5,FALSE)</f>
        <v>#727272</v>
      </c>
      <c r="H1550" s="31" t="str">
        <f>IFERROR(IF(AND(A1550&gt;=1,A1550&lt;=104),VLOOKUP($A1550,Location!$A:$J,6,FALSE),IF(A1550=0,"Avant l'ouverture",IF(OR(A1550=105,A1550=106),"Bonus"))),"")</f>
        <v>Tour 2</v>
      </c>
      <c r="I1550" s="31" t="str">
        <f>IF(LEFT(H1550,4)="Tour",VLOOKUP(A1550,Database!$A:$C,3,FALSE),"")</f>
        <v>H</v>
      </c>
      <c r="J1550" s="31" t="str">
        <f>VLOOKUP($A1550,Location!$A:$J,7,FALSE)</f>
        <v>Uruguay</v>
      </c>
      <c r="K1550" s="31" t="str">
        <f>IFERROR(VLOOKUP(J1550,Setup_Team!$B:$C,2,FALSE), "TDB")</f>
        <v>URY</v>
      </c>
      <c r="L1550" s="31" t="str">
        <f>VLOOKUP($A1550,Location!$A:$J,8,FALSE)</f>
        <v>Cap-Vert</v>
      </c>
      <c r="M1550" s="31" t="str">
        <f>IFERROR(VLOOKUP(L1550,Setup_Team!$B:$C,2,FALSE), "TDB")</f>
        <v>CPV</v>
      </c>
      <c r="N1550" s="31" t="str">
        <f>VLOOKUP($A1550,Location!$A:$J,9,FALSE)</f>
        <v>Miami Gardens, Florida</v>
      </c>
      <c r="O1550" s="31" t="str">
        <f>VLOOKUP($A1550,Location!$A:$J,10,FALSE)</f>
        <v>Hard Rock Stadium</v>
      </c>
      <c r="R1550" s="31">
        <v>0</v>
      </c>
      <c r="S1550" s="25">
        <f>VLOOKUP($A1550,Database!$A:$Y,10,FALSE)</f>
        <v>72</v>
      </c>
      <c r="T1550" s="25">
        <f>VLOOKUP($A1550,Database!$A:$Y,11,FALSE)</f>
        <v>109</v>
      </c>
      <c r="U1550" s="25">
        <f>VLOOKUP($A1550,Database!$A:$Y,12,FALSE)</f>
        <v>137</v>
      </c>
      <c r="V1550" s="25" t="str">
        <f>VLOOKUP(A1550,Database!A:M,13,FALSE)</f>
        <v>À venir</v>
      </c>
      <c r="W1550" s="25" t="str">
        <f>VLOOKUP($A1550,Database!$A:$Y,20,FALSE)</f>
        <v/>
      </c>
      <c r="X1550" s="25" t="str">
        <f>VLOOKUP($A1550,Database!$A:$Y,21,FALSE)</f>
        <v/>
      </c>
      <c r="Y1550" s="25" t="str">
        <f ca="1">IF(C1550&lt;NOW(),IF(AND(P1550&gt;Q1550,W1550&gt;X1550),S1550,IF(AND(P1550=Q1550,W1550=X1550),T1550,IF(AND(P1550&lt;Q1550,W1550&lt;X1550),U1550,0))),"")</f>
        <v/>
      </c>
      <c r="Z1550" s="25">
        <f>IF(AND(P1550=W1550,Q1550=X1550),1,0)</f>
        <v>1</v>
      </c>
      <c r="AA1550" s="25" t="str">
        <f>IF(Z1550=0,"",IF(ISBLANK(VLOOKUP(A1550,Database!A:AA,22,FALSE)),"",VLOOKUP(A1550,Database!A:AA,22,FALSE)))</f>
        <v>Exact</v>
      </c>
      <c r="AB1550" s="25">
        <f ca="1">IFERROR(IF(AND(Y1550&lt;&gt;"",OR(V1550="Terminé",V1550="En cours")),VLOOKUP(AA1550,Setup_ScoreExactBonus!A:D,4,FALSE),0),0)</f>
        <v>0</v>
      </c>
      <c r="AC1550" s="31" t="str">
        <f ca="1">IF(Y1550&lt;&gt;"", Y1550 + IF(Z1550=1,AB1550, 0), "")</f>
        <v/>
      </c>
      <c r="AD1550" s="31">
        <f ca="1">SUMIFS(AC$2:AC1550,D$2:D1550,D1550)*IF(R1550=0,1,2)</f>
        <v>0</v>
      </c>
    </row>
    <row r="1551" spans="1:30" x14ac:dyDescent="0.35">
      <c r="A1551" s="31">
        <f>IF(ISBLANK(B1551),"",COUNTIF(B$2:B1551,B1551))-1</f>
        <v>39</v>
      </c>
      <c r="B1551" s="31">
        <v>29</v>
      </c>
      <c r="C1551" s="10">
        <f>VLOOKUP($A1551,Database!$A:$Y,7,FALSE)</f>
        <v>46195</v>
      </c>
      <c r="D1551" s="31" t="str">
        <f>VLOOKUP(Pronostics!$B1551,Setup_MPP!$A:$G,3,FALSE)</f>
        <v>Joueur29</v>
      </c>
      <c r="E1551" s="31" t="str">
        <f>VLOOKUP(Pronostics!$B1551,Setup_MPP!$A:$G,2,FALSE)</f>
        <v>Joueur29</v>
      </c>
      <c r="F1551" s="31" t="str">
        <f>VLOOKUP($B1551,Setup_MPP!$A:$E,4,FALSE)</f>
        <v>#D5D5D5</v>
      </c>
      <c r="G1551" s="31" t="str">
        <f>VLOOKUP($B1551,Setup_MPP!$A:$E,5,FALSE)</f>
        <v>#727272</v>
      </c>
      <c r="H1551" s="31" t="str">
        <f>IFERROR(IF(AND(A1551&gt;=1,A1551&lt;=104),VLOOKUP($A1551,Location!$A:$J,6,FALSE),IF(A1551=0,"Avant l'ouverture",IF(OR(A1551=105,A1551=106),"Bonus"))),"")</f>
        <v>Tour 2</v>
      </c>
      <c r="I1551" s="31" t="str">
        <f>IF(LEFT(H1551,4)="Tour",VLOOKUP(A1551,Database!$A:$C,3,FALSE),"")</f>
        <v>H</v>
      </c>
      <c r="J1551" s="31" t="str">
        <f>VLOOKUP($A1551,Location!$A:$J,7,FALSE)</f>
        <v>Uruguay</v>
      </c>
      <c r="K1551" s="31" t="str">
        <f>IFERROR(VLOOKUP(J1551,Setup_Team!$B:$C,2,FALSE), "TDB")</f>
        <v>URY</v>
      </c>
      <c r="L1551" s="31" t="str">
        <f>VLOOKUP($A1551,Location!$A:$J,8,FALSE)</f>
        <v>Cap-Vert</v>
      </c>
      <c r="M1551" s="31" t="str">
        <f>IFERROR(VLOOKUP(L1551,Setup_Team!$B:$C,2,FALSE), "TDB")</f>
        <v>CPV</v>
      </c>
      <c r="N1551" s="31" t="str">
        <f>VLOOKUP($A1551,Location!$A:$J,9,FALSE)</f>
        <v>Miami Gardens, Florida</v>
      </c>
      <c r="O1551" s="31" t="str">
        <f>VLOOKUP($A1551,Location!$A:$J,10,FALSE)</f>
        <v>Hard Rock Stadium</v>
      </c>
      <c r="R1551" s="31">
        <v>0</v>
      </c>
      <c r="S1551" s="25">
        <f>VLOOKUP($A1551,Database!$A:$Y,10,FALSE)</f>
        <v>72</v>
      </c>
      <c r="T1551" s="25">
        <f>VLOOKUP($A1551,Database!$A:$Y,11,FALSE)</f>
        <v>109</v>
      </c>
      <c r="U1551" s="25">
        <f>VLOOKUP($A1551,Database!$A:$Y,12,FALSE)</f>
        <v>137</v>
      </c>
      <c r="V1551" s="25" t="str">
        <f>VLOOKUP(A1551,Database!A:M,13,FALSE)</f>
        <v>À venir</v>
      </c>
      <c r="W1551" s="25" t="str">
        <f>VLOOKUP($A1551,Database!$A:$Y,20,FALSE)</f>
        <v/>
      </c>
      <c r="X1551" s="25" t="str">
        <f>VLOOKUP($A1551,Database!$A:$Y,21,FALSE)</f>
        <v/>
      </c>
      <c r="Y1551" s="25" t="str">
        <f ca="1">IF(C1551&lt;NOW(),IF(AND(P1551&gt;Q1551,W1551&gt;X1551),S1551,IF(AND(P1551=Q1551,W1551=X1551),T1551,IF(AND(P1551&lt;Q1551,W1551&lt;X1551),U1551,0))),"")</f>
        <v/>
      </c>
      <c r="Z1551" s="25">
        <f>IF(AND(P1551=W1551,Q1551=X1551),1,0)</f>
        <v>1</v>
      </c>
      <c r="AA1551" s="25" t="str">
        <f>IF(Z1551=0,"",IF(ISBLANK(VLOOKUP(A1551,Database!A:AA,22,FALSE)),"",VLOOKUP(A1551,Database!A:AA,22,FALSE)))</f>
        <v>Exact</v>
      </c>
      <c r="AB1551" s="25">
        <f ca="1">IFERROR(IF(AND(Y1551&lt;&gt;"",OR(V1551="Terminé",V1551="En cours")),VLOOKUP(AA1551,Setup_ScoreExactBonus!A:D,4,FALSE),0),0)</f>
        <v>0</v>
      </c>
      <c r="AC1551" s="31" t="str">
        <f ca="1">IF(Y1551&lt;&gt;"", Y1551 + IF(Z1551=1,AB1551, 0), "")</f>
        <v/>
      </c>
      <c r="AD1551" s="31">
        <f ca="1">SUMIFS(AC$2:AC1551,D$2:D1551,D1551)*IF(R1551=0,1,2)</f>
        <v>0</v>
      </c>
    </row>
    <row r="1552" spans="1:30" x14ac:dyDescent="0.35">
      <c r="A1552" s="31">
        <f>IF(ISBLANK(B1552),"",COUNTIF(B$2:B1552,B1552))-1</f>
        <v>39</v>
      </c>
      <c r="B1552" s="31">
        <v>30</v>
      </c>
      <c r="C1552" s="10">
        <f>VLOOKUP($A1552,Database!$A:$Y,7,FALSE)</f>
        <v>46195</v>
      </c>
      <c r="D1552" s="31" t="str">
        <f>VLOOKUP(Pronostics!$B1552,Setup_MPP!$A:$G,3,FALSE)</f>
        <v>Joueur30</v>
      </c>
      <c r="E1552" s="31" t="str">
        <f>VLOOKUP(Pronostics!$B1552,Setup_MPP!$A:$G,2,FALSE)</f>
        <v>Joueur30</v>
      </c>
      <c r="F1552" s="31" t="str">
        <f>VLOOKUP($B1552,Setup_MPP!$A:$E,4,FALSE)</f>
        <v>#D5D5D5</v>
      </c>
      <c r="G1552" s="31" t="str">
        <f>VLOOKUP($B1552,Setup_MPP!$A:$E,5,FALSE)</f>
        <v>#727272</v>
      </c>
      <c r="H1552" s="31" t="str">
        <f>IFERROR(IF(AND(A1552&gt;=1,A1552&lt;=104),VLOOKUP($A1552,Location!$A:$J,6,FALSE),IF(A1552=0,"Avant l'ouverture",IF(OR(A1552=105,A1552=106),"Bonus"))),"")</f>
        <v>Tour 2</v>
      </c>
      <c r="I1552" s="31" t="str">
        <f>IF(LEFT(H1552,4)="Tour",VLOOKUP(A1552,Database!$A:$C,3,FALSE),"")</f>
        <v>H</v>
      </c>
      <c r="J1552" s="31" t="str">
        <f>VLOOKUP($A1552,Location!$A:$J,7,FALSE)</f>
        <v>Uruguay</v>
      </c>
      <c r="K1552" s="31" t="str">
        <f>IFERROR(VLOOKUP(J1552,Setup_Team!$B:$C,2,FALSE), "TDB")</f>
        <v>URY</v>
      </c>
      <c r="L1552" s="31" t="str">
        <f>VLOOKUP($A1552,Location!$A:$J,8,FALSE)</f>
        <v>Cap-Vert</v>
      </c>
      <c r="M1552" s="31" t="str">
        <f>IFERROR(VLOOKUP(L1552,Setup_Team!$B:$C,2,FALSE), "TDB")</f>
        <v>CPV</v>
      </c>
      <c r="N1552" s="31" t="str">
        <f>VLOOKUP($A1552,Location!$A:$J,9,FALSE)</f>
        <v>Miami Gardens, Florida</v>
      </c>
      <c r="O1552" s="31" t="str">
        <f>VLOOKUP($A1552,Location!$A:$J,10,FALSE)</f>
        <v>Hard Rock Stadium</v>
      </c>
      <c r="R1552" s="31">
        <v>0</v>
      </c>
      <c r="S1552" s="25">
        <f>VLOOKUP($A1552,Database!$A:$Y,10,FALSE)</f>
        <v>72</v>
      </c>
      <c r="T1552" s="25">
        <f>VLOOKUP($A1552,Database!$A:$Y,11,FALSE)</f>
        <v>109</v>
      </c>
      <c r="U1552" s="25">
        <f>VLOOKUP($A1552,Database!$A:$Y,12,FALSE)</f>
        <v>137</v>
      </c>
      <c r="V1552" s="25" t="str">
        <f>VLOOKUP(A1552,Database!A:M,13,FALSE)</f>
        <v>À venir</v>
      </c>
      <c r="W1552" s="25" t="str">
        <f>VLOOKUP($A1552,Database!$A:$Y,20,FALSE)</f>
        <v/>
      </c>
      <c r="X1552" s="25" t="str">
        <f>VLOOKUP($A1552,Database!$A:$Y,21,FALSE)</f>
        <v/>
      </c>
      <c r="Y1552" s="25" t="str">
        <f ca="1">IF(C1552&lt;NOW(),IF(AND(P1552&gt;Q1552,W1552&gt;X1552),S1552,IF(AND(P1552=Q1552,W1552=X1552),T1552,IF(AND(P1552&lt;Q1552,W1552&lt;X1552),U1552,0))),"")</f>
        <v/>
      </c>
      <c r="Z1552" s="25">
        <f>IF(AND(P1552=W1552,Q1552=X1552),1,0)</f>
        <v>1</v>
      </c>
      <c r="AA1552" s="25" t="str">
        <f>IF(Z1552=0,"",IF(ISBLANK(VLOOKUP(A1552,Database!A:AA,22,FALSE)),"",VLOOKUP(A1552,Database!A:AA,22,FALSE)))</f>
        <v>Exact</v>
      </c>
      <c r="AB1552" s="25">
        <f ca="1">IFERROR(IF(AND(Y1552&lt;&gt;"",OR(V1552="Terminé",V1552="En cours")),VLOOKUP(AA1552,Setup_ScoreExactBonus!A:D,4,FALSE),0),0)</f>
        <v>0</v>
      </c>
      <c r="AC1552" s="31" t="str">
        <f ca="1">IF(Y1552&lt;&gt;"", Y1552 + IF(Z1552=1,AB1552, 0), "")</f>
        <v/>
      </c>
      <c r="AD1552" s="31">
        <f ca="1">SUMIFS(AC$2:AC1552,D$2:D1552,D1552)*IF(R1552=0,1,2)</f>
        <v>0</v>
      </c>
    </row>
    <row r="1553" spans="1:30" x14ac:dyDescent="0.35">
      <c r="A1553" s="31">
        <f>IF(ISBLANK(B1553),"",COUNTIF(B$2:B1553,B1553))-1</f>
        <v>39</v>
      </c>
      <c r="B1553" s="31">
        <v>31</v>
      </c>
      <c r="C1553" s="10">
        <f>VLOOKUP($A1553,Database!$A:$Y,7,FALSE)</f>
        <v>46195</v>
      </c>
      <c r="D1553" s="31" t="str">
        <f>VLOOKUP(Pronostics!$B1553,Setup_MPP!$A:$G,3,FALSE)</f>
        <v>Joueur31</v>
      </c>
      <c r="E1553" s="31" t="str">
        <f>VLOOKUP(Pronostics!$B1553,Setup_MPP!$A:$G,2,FALSE)</f>
        <v>Joueur31</v>
      </c>
      <c r="F1553" s="31" t="str">
        <f>VLOOKUP($B1553,Setup_MPP!$A:$E,4,FALSE)</f>
        <v>#D5D5D5</v>
      </c>
      <c r="G1553" s="31" t="str">
        <f>VLOOKUP($B1553,Setup_MPP!$A:$E,5,FALSE)</f>
        <v>#727272</v>
      </c>
      <c r="H1553" s="31" t="str">
        <f>IFERROR(IF(AND(A1553&gt;=1,A1553&lt;=104),VLOOKUP($A1553,Location!$A:$J,6,FALSE),IF(A1553=0,"Avant l'ouverture",IF(OR(A1553=105,A1553=106),"Bonus"))),"")</f>
        <v>Tour 2</v>
      </c>
      <c r="I1553" s="31" t="str">
        <f>IF(LEFT(H1553,4)="Tour",VLOOKUP(A1553,Database!$A:$C,3,FALSE),"")</f>
        <v>H</v>
      </c>
      <c r="J1553" s="31" t="str">
        <f>VLOOKUP($A1553,Location!$A:$J,7,FALSE)</f>
        <v>Uruguay</v>
      </c>
      <c r="K1553" s="31" t="str">
        <f>IFERROR(VLOOKUP(J1553,Setup_Team!$B:$C,2,FALSE), "TDB")</f>
        <v>URY</v>
      </c>
      <c r="L1553" s="31" t="str">
        <f>VLOOKUP($A1553,Location!$A:$J,8,FALSE)</f>
        <v>Cap-Vert</v>
      </c>
      <c r="M1553" s="31" t="str">
        <f>IFERROR(VLOOKUP(L1553,Setup_Team!$B:$C,2,FALSE), "TDB")</f>
        <v>CPV</v>
      </c>
      <c r="N1553" s="31" t="str">
        <f>VLOOKUP($A1553,Location!$A:$J,9,FALSE)</f>
        <v>Miami Gardens, Florida</v>
      </c>
      <c r="O1553" s="31" t="str">
        <f>VLOOKUP($A1553,Location!$A:$J,10,FALSE)</f>
        <v>Hard Rock Stadium</v>
      </c>
      <c r="R1553" s="31">
        <v>0</v>
      </c>
      <c r="S1553" s="25">
        <f>VLOOKUP($A1553,Database!$A:$Y,10,FALSE)</f>
        <v>72</v>
      </c>
      <c r="T1553" s="25">
        <f>VLOOKUP($A1553,Database!$A:$Y,11,FALSE)</f>
        <v>109</v>
      </c>
      <c r="U1553" s="25">
        <f>VLOOKUP($A1553,Database!$A:$Y,12,FALSE)</f>
        <v>137</v>
      </c>
      <c r="V1553" s="25" t="str">
        <f>VLOOKUP(A1553,Database!A:M,13,FALSE)</f>
        <v>À venir</v>
      </c>
      <c r="W1553" s="25" t="str">
        <f>VLOOKUP($A1553,Database!$A:$Y,20,FALSE)</f>
        <v/>
      </c>
      <c r="X1553" s="25" t="str">
        <f>VLOOKUP($A1553,Database!$A:$Y,21,FALSE)</f>
        <v/>
      </c>
      <c r="Y1553" s="25" t="str">
        <f ca="1">IF(C1553&lt;NOW(),IF(AND(P1553&gt;Q1553,W1553&gt;X1553),S1553,IF(AND(P1553=Q1553,W1553=X1553),T1553,IF(AND(P1553&lt;Q1553,W1553&lt;X1553),U1553,0))),"")</f>
        <v/>
      </c>
      <c r="Z1553" s="25">
        <f>IF(AND(P1553=W1553,Q1553=X1553),1,0)</f>
        <v>1</v>
      </c>
      <c r="AA1553" s="25" t="str">
        <f>IF(Z1553=0,"",IF(ISBLANK(VLOOKUP(A1553,Database!A:AA,22,FALSE)),"",VLOOKUP(A1553,Database!A:AA,22,FALSE)))</f>
        <v>Exact</v>
      </c>
      <c r="AB1553" s="25">
        <f ca="1">IFERROR(IF(AND(Y1553&lt;&gt;"",OR(V1553="Terminé",V1553="En cours")),VLOOKUP(AA1553,Setup_ScoreExactBonus!A:D,4,FALSE),0),0)</f>
        <v>0</v>
      </c>
      <c r="AC1553" s="31" t="str">
        <f ca="1">IF(Y1553&lt;&gt;"", Y1553 + IF(Z1553=1,AB1553, 0), "")</f>
        <v/>
      </c>
      <c r="AD1553" s="31">
        <f ca="1">SUMIFS(AC$2:AC1553,D$2:D1553,D1553)*IF(R1553=0,1,2)</f>
        <v>0</v>
      </c>
    </row>
    <row r="1554" spans="1:30" x14ac:dyDescent="0.35">
      <c r="A1554" s="31">
        <f>IF(ISBLANK(B1554),"",COUNTIF(B$2:B1554,B1554))-1</f>
        <v>39</v>
      </c>
      <c r="B1554" s="31">
        <v>32</v>
      </c>
      <c r="C1554" s="10">
        <f>VLOOKUP($A1554,Database!$A:$Y,7,FALSE)</f>
        <v>46195</v>
      </c>
      <c r="D1554" s="31" t="str">
        <f>VLOOKUP(Pronostics!$B1554,Setup_MPP!$A:$G,3,FALSE)</f>
        <v>Joueur32</v>
      </c>
      <c r="E1554" s="31" t="str">
        <f>VLOOKUP(Pronostics!$B1554,Setup_MPP!$A:$G,2,FALSE)</f>
        <v>Joueur32</v>
      </c>
      <c r="F1554" s="31" t="str">
        <f>VLOOKUP($B1554,Setup_MPP!$A:$E,4,FALSE)</f>
        <v>#D5D5D5</v>
      </c>
      <c r="G1554" s="31" t="str">
        <f>VLOOKUP($B1554,Setup_MPP!$A:$E,5,FALSE)</f>
        <v>#727272</v>
      </c>
      <c r="H1554" s="31" t="str">
        <f>IFERROR(IF(AND(A1554&gt;=1,A1554&lt;=104),VLOOKUP($A1554,Location!$A:$J,6,FALSE),IF(A1554=0,"Avant l'ouverture",IF(OR(A1554=105,A1554=106),"Bonus"))),"")</f>
        <v>Tour 2</v>
      </c>
      <c r="I1554" s="31" t="str">
        <f>IF(LEFT(H1554,4)="Tour",VLOOKUP(A1554,Database!$A:$C,3,FALSE),"")</f>
        <v>H</v>
      </c>
      <c r="J1554" s="31" t="str">
        <f>VLOOKUP($A1554,Location!$A:$J,7,FALSE)</f>
        <v>Uruguay</v>
      </c>
      <c r="K1554" s="31" t="str">
        <f>IFERROR(VLOOKUP(J1554,Setup_Team!$B:$C,2,FALSE), "TDB")</f>
        <v>URY</v>
      </c>
      <c r="L1554" s="31" t="str">
        <f>VLOOKUP($A1554,Location!$A:$J,8,FALSE)</f>
        <v>Cap-Vert</v>
      </c>
      <c r="M1554" s="31" t="str">
        <f>IFERROR(VLOOKUP(L1554,Setup_Team!$B:$C,2,FALSE), "TDB")</f>
        <v>CPV</v>
      </c>
      <c r="N1554" s="31" t="str">
        <f>VLOOKUP($A1554,Location!$A:$J,9,FALSE)</f>
        <v>Miami Gardens, Florida</v>
      </c>
      <c r="O1554" s="31" t="str">
        <f>VLOOKUP($A1554,Location!$A:$J,10,FALSE)</f>
        <v>Hard Rock Stadium</v>
      </c>
      <c r="R1554" s="31">
        <v>0</v>
      </c>
      <c r="S1554" s="25">
        <f>VLOOKUP($A1554,Database!$A:$Y,10,FALSE)</f>
        <v>72</v>
      </c>
      <c r="T1554" s="25">
        <f>VLOOKUP($A1554,Database!$A:$Y,11,FALSE)</f>
        <v>109</v>
      </c>
      <c r="U1554" s="25">
        <f>VLOOKUP($A1554,Database!$A:$Y,12,FALSE)</f>
        <v>137</v>
      </c>
      <c r="V1554" s="25" t="str">
        <f>VLOOKUP(A1554,Database!A:M,13,FALSE)</f>
        <v>À venir</v>
      </c>
      <c r="W1554" s="25" t="str">
        <f>VLOOKUP($A1554,Database!$A:$Y,20,FALSE)</f>
        <v/>
      </c>
      <c r="X1554" s="25" t="str">
        <f>VLOOKUP($A1554,Database!$A:$Y,21,FALSE)</f>
        <v/>
      </c>
      <c r="Y1554" s="25" t="str">
        <f ca="1">IF(C1554&lt;NOW(),IF(AND(P1554&gt;Q1554,W1554&gt;X1554),S1554,IF(AND(P1554=Q1554,W1554=X1554),T1554,IF(AND(P1554&lt;Q1554,W1554&lt;X1554),U1554,0))),"")</f>
        <v/>
      </c>
      <c r="Z1554" s="25">
        <f>IF(AND(P1554=W1554,Q1554=X1554),1,0)</f>
        <v>1</v>
      </c>
      <c r="AA1554" s="25" t="str">
        <f>IF(Z1554=0,"",IF(ISBLANK(VLOOKUP(A1554,Database!A:AA,22,FALSE)),"",VLOOKUP(A1554,Database!A:AA,22,FALSE)))</f>
        <v>Exact</v>
      </c>
      <c r="AB1554" s="25">
        <f ca="1">IFERROR(IF(AND(Y1554&lt;&gt;"",OR(V1554="Terminé",V1554="En cours")),VLOOKUP(AA1554,Setup_ScoreExactBonus!A:D,4,FALSE),0),0)</f>
        <v>0</v>
      </c>
      <c r="AC1554" s="31" t="str">
        <f ca="1">IF(Y1554&lt;&gt;"", Y1554 + IF(Z1554=1,AB1554, 0), "")</f>
        <v/>
      </c>
      <c r="AD1554" s="31">
        <f ca="1">SUMIFS(AC$2:AC1554,D$2:D1554,D1554)*IF(R1554=0,1,2)</f>
        <v>0</v>
      </c>
    </row>
    <row r="1555" spans="1:30" x14ac:dyDescent="0.35">
      <c r="A1555" s="31">
        <f>IF(ISBLANK(B1555),"",COUNTIF(B$2:B1555,B1555))-1</f>
        <v>39</v>
      </c>
      <c r="B1555" s="31">
        <v>33</v>
      </c>
      <c r="C1555" s="10">
        <f>VLOOKUP($A1555,Database!$A:$Y,7,FALSE)</f>
        <v>46195</v>
      </c>
      <c r="D1555" s="31" t="str">
        <f>VLOOKUP(Pronostics!$B1555,Setup_MPP!$A:$G,3,FALSE)</f>
        <v>Joueur33</v>
      </c>
      <c r="E1555" s="31" t="str">
        <f>VLOOKUP(Pronostics!$B1555,Setup_MPP!$A:$G,2,FALSE)</f>
        <v>Joueur33</v>
      </c>
      <c r="F1555" s="31" t="str">
        <f>VLOOKUP($B1555,Setup_MPP!$A:$E,4,FALSE)</f>
        <v>#D5D5D5</v>
      </c>
      <c r="G1555" s="31" t="str">
        <f>VLOOKUP($B1555,Setup_MPP!$A:$E,5,FALSE)</f>
        <v>#727272</v>
      </c>
      <c r="H1555" s="31" t="str">
        <f>IFERROR(IF(AND(A1555&gt;=1,A1555&lt;=104),VLOOKUP($A1555,Location!$A:$J,6,FALSE),IF(A1555=0,"Avant l'ouverture",IF(OR(A1555=105,A1555=106),"Bonus"))),"")</f>
        <v>Tour 2</v>
      </c>
      <c r="I1555" s="31" t="str">
        <f>IF(LEFT(H1555,4)="Tour",VLOOKUP(A1555,Database!$A:$C,3,FALSE),"")</f>
        <v>H</v>
      </c>
      <c r="J1555" s="31" t="str">
        <f>VLOOKUP($A1555,Location!$A:$J,7,FALSE)</f>
        <v>Uruguay</v>
      </c>
      <c r="K1555" s="31" t="str">
        <f>IFERROR(VLOOKUP(J1555,Setup_Team!$B:$C,2,FALSE), "TDB")</f>
        <v>URY</v>
      </c>
      <c r="L1555" s="31" t="str">
        <f>VLOOKUP($A1555,Location!$A:$J,8,FALSE)</f>
        <v>Cap-Vert</v>
      </c>
      <c r="M1555" s="31" t="str">
        <f>IFERROR(VLOOKUP(L1555,Setup_Team!$B:$C,2,FALSE), "TDB")</f>
        <v>CPV</v>
      </c>
      <c r="N1555" s="31" t="str">
        <f>VLOOKUP($A1555,Location!$A:$J,9,FALSE)</f>
        <v>Miami Gardens, Florida</v>
      </c>
      <c r="O1555" s="31" t="str">
        <f>VLOOKUP($A1555,Location!$A:$J,10,FALSE)</f>
        <v>Hard Rock Stadium</v>
      </c>
      <c r="R1555" s="31">
        <v>0</v>
      </c>
      <c r="S1555" s="25">
        <f>VLOOKUP($A1555,Database!$A:$Y,10,FALSE)</f>
        <v>72</v>
      </c>
      <c r="T1555" s="25">
        <f>VLOOKUP($A1555,Database!$A:$Y,11,FALSE)</f>
        <v>109</v>
      </c>
      <c r="U1555" s="25">
        <f>VLOOKUP($A1555,Database!$A:$Y,12,FALSE)</f>
        <v>137</v>
      </c>
      <c r="V1555" s="25" t="str">
        <f>VLOOKUP(A1555,Database!A:M,13,FALSE)</f>
        <v>À venir</v>
      </c>
      <c r="W1555" s="25" t="str">
        <f>VLOOKUP($A1555,Database!$A:$Y,20,FALSE)</f>
        <v/>
      </c>
      <c r="X1555" s="25" t="str">
        <f>VLOOKUP($A1555,Database!$A:$Y,21,FALSE)</f>
        <v/>
      </c>
      <c r="Y1555" s="25" t="str">
        <f ca="1">IF(C1555&lt;NOW(),IF(AND(P1555&gt;Q1555,W1555&gt;X1555),S1555,IF(AND(P1555=Q1555,W1555=X1555),T1555,IF(AND(P1555&lt;Q1555,W1555&lt;X1555),U1555,0))),"")</f>
        <v/>
      </c>
      <c r="Z1555" s="25">
        <f>IF(AND(P1555=W1555,Q1555=X1555),1,0)</f>
        <v>1</v>
      </c>
      <c r="AA1555" s="25" t="str">
        <f>IF(Z1555=0,"",IF(ISBLANK(VLOOKUP(A1555,Database!A:AA,22,FALSE)),"",VLOOKUP(A1555,Database!A:AA,22,FALSE)))</f>
        <v>Exact</v>
      </c>
      <c r="AB1555" s="25">
        <f ca="1">IFERROR(IF(AND(Y1555&lt;&gt;"",OR(V1555="Terminé",V1555="En cours")),VLOOKUP(AA1555,Setup_ScoreExactBonus!A:D,4,FALSE),0),0)</f>
        <v>0</v>
      </c>
      <c r="AC1555" s="31" t="str">
        <f ca="1">IF(Y1555&lt;&gt;"", Y1555 + IF(Z1555=1,AB1555, 0), "")</f>
        <v/>
      </c>
      <c r="AD1555" s="31">
        <f ca="1">SUMIFS(AC$2:AC1555,D$2:D1555,D1555)*IF(R1555=0,1,2)</f>
        <v>0</v>
      </c>
    </row>
    <row r="1556" spans="1:30" x14ac:dyDescent="0.35">
      <c r="A1556" s="31">
        <f>IF(ISBLANK(B1556),"",COUNTIF(B$2:B1556,B1556))-1</f>
        <v>39</v>
      </c>
      <c r="B1556" s="31">
        <v>34</v>
      </c>
      <c r="C1556" s="10">
        <f>VLOOKUP($A1556,Database!$A:$Y,7,FALSE)</f>
        <v>46195</v>
      </c>
      <c r="D1556" s="31" t="str">
        <f>VLOOKUP(Pronostics!$B1556,Setup_MPP!$A:$G,3,FALSE)</f>
        <v>Joueur34</v>
      </c>
      <c r="E1556" s="31" t="str">
        <f>VLOOKUP(Pronostics!$B1556,Setup_MPP!$A:$G,2,FALSE)</f>
        <v>Joueur34</v>
      </c>
      <c r="F1556" s="31" t="str">
        <f>VLOOKUP($B1556,Setup_MPP!$A:$E,4,FALSE)</f>
        <v>#D5D5D5</v>
      </c>
      <c r="G1556" s="31" t="str">
        <f>VLOOKUP($B1556,Setup_MPP!$A:$E,5,FALSE)</f>
        <v>#727272</v>
      </c>
      <c r="H1556" s="31" t="str">
        <f>IFERROR(IF(AND(A1556&gt;=1,A1556&lt;=104),VLOOKUP($A1556,Location!$A:$J,6,FALSE),IF(A1556=0,"Avant l'ouverture",IF(OR(A1556=105,A1556=106),"Bonus"))),"")</f>
        <v>Tour 2</v>
      </c>
      <c r="I1556" s="31" t="str">
        <f>IF(LEFT(H1556,4)="Tour",VLOOKUP(A1556,Database!$A:$C,3,FALSE),"")</f>
        <v>H</v>
      </c>
      <c r="J1556" s="31" t="str">
        <f>VLOOKUP($A1556,Location!$A:$J,7,FALSE)</f>
        <v>Uruguay</v>
      </c>
      <c r="K1556" s="31" t="str">
        <f>IFERROR(VLOOKUP(J1556,Setup_Team!$B:$C,2,FALSE), "TDB")</f>
        <v>URY</v>
      </c>
      <c r="L1556" s="31" t="str">
        <f>VLOOKUP($A1556,Location!$A:$J,8,FALSE)</f>
        <v>Cap-Vert</v>
      </c>
      <c r="M1556" s="31" t="str">
        <f>IFERROR(VLOOKUP(L1556,Setup_Team!$B:$C,2,FALSE), "TDB")</f>
        <v>CPV</v>
      </c>
      <c r="N1556" s="31" t="str">
        <f>VLOOKUP($A1556,Location!$A:$J,9,FALSE)</f>
        <v>Miami Gardens, Florida</v>
      </c>
      <c r="O1556" s="31" t="str">
        <f>VLOOKUP($A1556,Location!$A:$J,10,FALSE)</f>
        <v>Hard Rock Stadium</v>
      </c>
      <c r="R1556" s="31">
        <v>0</v>
      </c>
      <c r="S1556" s="25">
        <f>VLOOKUP($A1556,Database!$A:$Y,10,FALSE)</f>
        <v>72</v>
      </c>
      <c r="T1556" s="25">
        <f>VLOOKUP($A1556,Database!$A:$Y,11,FALSE)</f>
        <v>109</v>
      </c>
      <c r="U1556" s="25">
        <f>VLOOKUP($A1556,Database!$A:$Y,12,FALSE)</f>
        <v>137</v>
      </c>
      <c r="V1556" s="25" t="str">
        <f>VLOOKUP(A1556,Database!A:M,13,FALSE)</f>
        <v>À venir</v>
      </c>
      <c r="W1556" s="25" t="str">
        <f>VLOOKUP($A1556,Database!$A:$Y,20,FALSE)</f>
        <v/>
      </c>
      <c r="X1556" s="25" t="str">
        <f>VLOOKUP($A1556,Database!$A:$Y,21,FALSE)</f>
        <v/>
      </c>
      <c r="Y1556" s="25" t="str">
        <f ca="1">IF(C1556&lt;NOW(),IF(AND(P1556&gt;Q1556,W1556&gt;X1556),S1556,IF(AND(P1556=Q1556,W1556=X1556),T1556,IF(AND(P1556&lt;Q1556,W1556&lt;X1556),U1556,0))),"")</f>
        <v/>
      </c>
      <c r="Z1556" s="25">
        <f>IF(AND(P1556=W1556,Q1556=X1556),1,0)</f>
        <v>1</v>
      </c>
      <c r="AA1556" s="25" t="str">
        <f>IF(Z1556=0,"",IF(ISBLANK(VLOOKUP(A1556,Database!A:AA,22,FALSE)),"",VLOOKUP(A1556,Database!A:AA,22,FALSE)))</f>
        <v>Exact</v>
      </c>
      <c r="AB1556" s="25">
        <f ca="1">IFERROR(IF(AND(Y1556&lt;&gt;"",OR(V1556="Terminé",V1556="En cours")),VLOOKUP(AA1556,Setup_ScoreExactBonus!A:D,4,FALSE),0),0)</f>
        <v>0</v>
      </c>
      <c r="AC1556" s="31" t="str">
        <f ca="1">IF(Y1556&lt;&gt;"", Y1556 + IF(Z1556=1,AB1556, 0), "")</f>
        <v/>
      </c>
      <c r="AD1556" s="31">
        <f ca="1">SUMIFS(AC$2:AC1556,D$2:D1556,D1556)*IF(R1556=0,1,2)</f>
        <v>0</v>
      </c>
    </row>
    <row r="1557" spans="1:30" x14ac:dyDescent="0.35">
      <c r="A1557" s="31">
        <f>IF(ISBLANK(B1557),"",COUNTIF(B$2:B1557,B1557))-1</f>
        <v>39</v>
      </c>
      <c r="B1557" s="31">
        <v>35</v>
      </c>
      <c r="C1557" s="10">
        <f>VLOOKUP($A1557,Database!$A:$Y,7,FALSE)</f>
        <v>46195</v>
      </c>
      <c r="D1557" s="31" t="str">
        <f>VLOOKUP(Pronostics!$B1557,Setup_MPP!$A:$G,3,FALSE)</f>
        <v>Joueur35</v>
      </c>
      <c r="E1557" s="31" t="str">
        <f>VLOOKUP(Pronostics!$B1557,Setup_MPP!$A:$G,2,FALSE)</f>
        <v>Joueur35</v>
      </c>
      <c r="F1557" s="31" t="str">
        <f>VLOOKUP($B1557,Setup_MPP!$A:$E,4,FALSE)</f>
        <v>#D5D5D5</v>
      </c>
      <c r="G1557" s="31" t="str">
        <f>VLOOKUP($B1557,Setup_MPP!$A:$E,5,FALSE)</f>
        <v>#727272</v>
      </c>
      <c r="H1557" s="31" t="str">
        <f>IFERROR(IF(AND(A1557&gt;=1,A1557&lt;=104),VLOOKUP($A1557,Location!$A:$J,6,FALSE),IF(A1557=0,"Avant l'ouverture",IF(OR(A1557=105,A1557=106),"Bonus"))),"")</f>
        <v>Tour 2</v>
      </c>
      <c r="I1557" s="31" t="str">
        <f>IF(LEFT(H1557,4)="Tour",VLOOKUP(A1557,Database!$A:$C,3,FALSE),"")</f>
        <v>H</v>
      </c>
      <c r="J1557" s="31" t="str">
        <f>VLOOKUP($A1557,Location!$A:$J,7,FALSE)</f>
        <v>Uruguay</v>
      </c>
      <c r="K1557" s="31" t="str">
        <f>IFERROR(VLOOKUP(J1557,Setup_Team!$B:$C,2,FALSE), "TDB")</f>
        <v>URY</v>
      </c>
      <c r="L1557" s="31" t="str">
        <f>VLOOKUP($A1557,Location!$A:$J,8,FALSE)</f>
        <v>Cap-Vert</v>
      </c>
      <c r="M1557" s="31" t="str">
        <f>IFERROR(VLOOKUP(L1557,Setup_Team!$B:$C,2,FALSE), "TDB")</f>
        <v>CPV</v>
      </c>
      <c r="N1557" s="31" t="str">
        <f>VLOOKUP($A1557,Location!$A:$J,9,FALSE)</f>
        <v>Miami Gardens, Florida</v>
      </c>
      <c r="O1557" s="31" t="str">
        <f>VLOOKUP($A1557,Location!$A:$J,10,FALSE)</f>
        <v>Hard Rock Stadium</v>
      </c>
      <c r="R1557" s="31">
        <v>0</v>
      </c>
      <c r="S1557" s="25">
        <f>VLOOKUP($A1557,Database!$A:$Y,10,FALSE)</f>
        <v>72</v>
      </c>
      <c r="T1557" s="25">
        <f>VLOOKUP($A1557,Database!$A:$Y,11,FALSE)</f>
        <v>109</v>
      </c>
      <c r="U1557" s="25">
        <f>VLOOKUP($A1557,Database!$A:$Y,12,FALSE)</f>
        <v>137</v>
      </c>
      <c r="V1557" s="25" t="str">
        <f>VLOOKUP(A1557,Database!A:M,13,FALSE)</f>
        <v>À venir</v>
      </c>
      <c r="W1557" s="25" t="str">
        <f>VLOOKUP($A1557,Database!$A:$Y,20,FALSE)</f>
        <v/>
      </c>
      <c r="X1557" s="25" t="str">
        <f>VLOOKUP($A1557,Database!$A:$Y,21,FALSE)</f>
        <v/>
      </c>
      <c r="Y1557" s="25" t="str">
        <f ca="1">IF(C1557&lt;NOW(),IF(AND(P1557&gt;Q1557,W1557&gt;X1557),S1557,IF(AND(P1557=Q1557,W1557=X1557),T1557,IF(AND(P1557&lt;Q1557,W1557&lt;X1557),U1557,0))),"")</f>
        <v/>
      </c>
      <c r="Z1557" s="25">
        <f>IF(AND(P1557=W1557,Q1557=X1557),1,0)</f>
        <v>1</v>
      </c>
      <c r="AA1557" s="25" t="str">
        <f>IF(Z1557=0,"",IF(ISBLANK(VLOOKUP(A1557,Database!A:AA,22,FALSE)),"",VLOOKUP(A1557,Database!A:AA,22,FALSE)))</f>
        <v>Exact</v>
      </c>
      <c r="AB1557" s="25">
        <f ca="1">IFERROR(IF(AND(Y1557&lt;&gt;"",OR(V1557="Terminé",V1557="En cours")),VLOOKUP(AA1557,Setup_ScoreExactBonus!A:D,4,FALSE),0),0)</f>
        <v>0</v>
      </c>
      <c r="AC1557" s="31" t="str">
        <f ca="1">IF(Y1557&lt;&gt;"", Y1557 + IF(Z1557=1,AB1557, 0), "")</f>
        <v/>
      </c>
      <c r="AD1557" s="31">
        <f ca="1">SUMIFS(AC$2:AC1557,D$2:D1557,D1557)*IF(R1557=0,1,2)</f>
        <v>0</v>
      </c>
    </row>
    <row r="1558" spans="1:30" x14ac:dyDescent="0.35">
      <c r="A1558" s="31">
        <f>IF(ISBLANK(B1558),"",COUNTIF(B$2:B1558,B1558))-1</f>
        <v>39</v>
      </c>
      <c r="B1558" s="31">
        <v>36</v>
      </c>
      <c r="C1558" s="10">
        <f>VLOOKUP($A1558,Database!$A:$Y,7,FALSE)</f>
        <v>46195</v>
      </c>
      <c r="D1558" s="31" t="str">
        <f>VLOOKUP(Pronostics!$B1558,Setup_MPP!$A:$G,3,FALSE)</f>
        <v>Joueur36</v>
      </c>
      <c r="E1558" s="31" t="str">
        <f>VLOOKUP(Pronostics!$B1558,Setup_MPP!$A:$G,2,FALSE)</f>
        <v>Joueur36</v>
      </c>
      <c r="F1558" s="31" t="str">
        <f>VLOOKUP($B1558,Setup_MPP!$A:$E,4,FALSE)</f>
        <v>#D5D5D5</v>
      </c>
      <c r="G1558" s="31" t="str">
        <f>VLOOKUP($B1558,Setup_MPP!$A:$E,5,FALSE)</f>
        <v>#727272</v>
      </c>
      <c r="H1558" s="31" t="str">
        <f>IFERROR(IF(AND(A1558&gt;=1,A1558&lt;=104),VLOOKUP($A1558,Location!$A:$J,6,FALSE),IF(A1558=0,"Avant l'ouverture",IF(OR(A1558=105,A1558=106),"Bonus"))),"")</f>
        <v>Tour 2</v>
      </c>
      <c r="I1558" s="31" t="str">
        <f>IF(LEFT(H1558,4)="Tour",VLOOKUP(A1558,Database!$A:$C,3,FALSE),"")</f>
        <v>H</v>
      </c>
      <c r="J1558" s="31" t="str">
        <f>VLOOKUP($A1558,Location!$A:$J,7,FALSE)</f>
        <v>Uruguay</v>
      </c>
      <c r="K1558" s="31" t="str">
        <f>IFERROR(VLOOKUP(J1558,Setup_Team!$B:$C,2,FALSE), "TDB")</f>
        <v>URY</v>
      </c>
      <c r="L1558" s="31" t="str">
        <f>VLOOKUP($A1558,Location!$A:$J,8,FALSE)</f>
        <v>Cap-Vert</v>
      </c>
      <c r="M1558" s="31" t="str">
        <f>IFERROR(VLOOKUP(L1558,Setup_Team!$B:$C,2,FALSE), "TDB")</f>
        <v>CPV</v>
      </c>
      <c r="N1558" s="31" t="str">
        <f>VLOOKUP($A1558,Location!$A:$J,9,FALSE)</f>
        <v>Miami Gardens, Florida</v>
      </c>
      <c r="O1558" s="31" t="str">
        <f>VLOOKUP($A1558,Location!$A:$J,10,FALSE)</f>
        <v>Hard Rock Stadium</v>
      </c>
      <c r="R1558" s="31">
        <v>0</v>
      </c>
      <c r="S1558" s="25">
        <f>VLOOKUP($A1558,Database!$A:$Y,10,FALSE)</f>
        <v>72</v>
      </c>
      <c r="T1558" s="25">
        <f>VLOOKUP($A1558,Database!$A:$Y,11,FALSE)</f>
        <v>109</v>
      </c>
      <c r="U1558" s="25">
        <f>VLOOKUP($A1558,Database!$A:$Y,12,FALSE)</f>
        <v>137</v>
      </c>
      <c r="V1558" s="25" t="str">
        <f>VLOOKUP(A1558,Database!A:M,13,FALSE)</f>
        <v>À venir</v>
      </c>
      <c r="W1558" s="25" t="str">
        <f>VLOOKUP($A1558,Database!$A:$Y,20,FALSE)</f>
        <v/>
      </c>
      <c r="X1558" s="25" t="str">
        <f>VLOOKUP($A1558,Database!$A:$Y,21,FALSE)</f>
        <v/>
      </c>
      <c r="Y1558" s="25" t="str">
        <f ca="1">IF(C1558&lt;NOW(),IF(AND(P1558&gt;Q1558,W1558&gt;X1558),S1558,IF(AND(P1558=Q1558,W1558=X1558),T1558,IF(AND(P1558&lt;Q1558,W1558&lt;X1558),U1558,0))),"")</f>
        <v/>
      </c>
      <c r="Z1558" s="25">
        <f>IF(AND(P1558=W1558,Q1558=X1558),1,0)</f>
        <v>1</v>
      </c>
      <c r="AA1558" s="25" t="str">
        <f>IF(Z1558=0,"",IF(ISBLANK(VLOOKUP(A1558,Database!A:AA,22,FALSE)),"",VLOOKUP(A1558,Database!A:AA,22,FALSE)))</f>
        <v>Exact</v>
      </c>
      <c r="AB1558" s="25">
        <f ca="1">IFERROR(IF(AND(Y1558&lt;&gt;"",OR(V1558="Terminé",V1558="En cours")),VLOOKUP(AA1558,Setup_ScoreExactBonus!A:D,4,FALSE),0),0)</f>
        <v>0</v>
      </c>
      <c r="AC1558" s="31" t="str">
        <f ca="1">IF(Y1558&lt;&gt;"", Y1558 + IF(Z1558=1,AB1558, 0), "")</f>
        <v/>
      </c>
      <c r="AD1558" s="31">
        <f ca="1">SUMIFS(AC$2:AC1558,D$2:D1558,D1558)*IF(R1558=0,1,2)</f>
        <v>0</v>
      </c>
    </row>
    <row r="1559" spans="1:30" x14ac:dyDescent="0.35">
      <c r="A1559" s="31">
        <f>IF(ISBLANK(B1559),"",COUNTIF(B$2:B1559,B1559))-1</f>
        <v>39</v>
      </c>
      <c r="B1559" s="31">
        <v>37</v>
      </c>
      <c r="C1559" s="10">
        <f>VLOOKUP($A1559,Database!$A:$Y,7,FALSE)</f>
        <v>46195</v>
      </c>
      <c r="D1559" s="31" t="str">
        <f>VLOOKUP(Pronostics!$B1559,Setup_MPP!$A:$G,3,FALSE)</f>
        <v>Joueur37</v>
      </c>
      <c r="E1559" s="31" t="str">
        <f>VLOOKUP(Pronostics!$B1559,Setup_MPP!$A:$G,2,FALSE)</f>
        <v>Joueur37</v>
      </c>
      <c r="F1559" s="31" t="str">
        <f>VLOOKUP($B1559,Setup_MPP!$A:$E,4,FALSE)</f>
        <v>#D5D5D5</v>
      </c>
      <c r="G1559" s="31" t="str">
        <f>VLOOKUP($B1559,Setup_MPP!$A:$E,5,FALSE)</f>
        <v>#727272</v>
      </c>
      <c r="H1559" s="31" t="str">
        <f>IFERROR(IF(AND(A1559&gt;=1,A1559&lt;=104),VLOOKUP($A1559,Location!$A:$J,6,FALSE),IF(A1559=0,"Avant l'ouverture",IF(OR(A1559=105,A1559=106),"Bonus"))),"")</f>
        <v>Tour 2</v>
      </c>
      <c r="I1559" s="31" t="str">
        <f>IF(LEFT(H1559,4)="Tour",VLOOKUP(A1559,Database!$A:$C,3,FALSE),"")</f>
        <v>H</v>
      </c>
      <c r="J1559" s="31" t="str">
        <f>VLOOKUP($A1559,Location!$A:$J,7,FALSE)</f>
        <v>Uruguay</v>
      </c>
      <c r="K1559" s="31" t="str">
        <f>IFERROR(VLOOKUP(J1559,Setup_Team!$B:$C,2,FALSE), "TDB")</f>
        <v>URY</v>
      </c>
      <c r="L1559" s="31" t="str">
        <f>VLOOKUP($A1559,Location!$A:$J,8,FALSE)</f>
        <v>Cap-Vert</v>
      </c>
      <c r="M1559" s="31" t="str">
        <f>IFERROR(VLOOKUP(L1559,Setup_Team!$B:$C,2,FALSE), "TDB")</f>
        <v>CPV</v>
      </c>
      <c r="N1559" s="31" t="str">
        <f>VLOOKUP($A1559,Location!$A:$J,9,FALSE)</f>
        <v>Miami Gardens, Florida</v>
      </c>
      <c r="O1559" s="31" t="str">
        <f>VLOOKUP($A1559,Location!$A:$J,10,FALSE)</f>
        <v>Hard Rock Stadium</v>
      </c>
      <c r="R1559" s="31">
        <v>0</v>
      </c>
      <c r="S1559" s="25">
        <f>VLOOKUP($A1559,Database!$A:$Y,10,FALSE)</f>
        <v>72</v>
      </c>
      <c r="T1559" s="25">
        <f>VLOOKUP($A1559,Database!$A:$Y,11,FALSE)</f>
        <v>109</v>
      </c>
      <c r="U1559" s="25">
        <f>VLOOKUP($A1559,Database!$A:$Y,12,FALSE)</f>
        <v>137</v>
      </c>
      <c r="V1559" s="25" t="str">
        <f>VLOOKUP(A1559,Database!A:M,13,FALSE)</f>
        <v>À venir</v>
      </c>
      <c r="W1559" s="25" t="str">
        <f>VLOOKUP($A1559,Database!$A:$Y,20,FALSE)</f>
        <v/>
      </c>
      <c r="X1559" s="25" t="str">
        <f>VLOOKUP($A1559,Database!$A:$Y,21,FALSE)</f>
        <v/>
      </c>
      <c r="Y1559" s="25" t="str">
        <f ca="1">IF(C1559&lt;NOW(),IF(AND(P1559&gt;Q1559,W1559&gt;X1559),S1559,IF(AND(P1559=Q1559,W1559=X1559),T1559,IF(AND(P1559&lt;Q1559,W1559&lt;X1559),U1559,0))),"")</f>
        <v/>
      </c>
      <c r="Z1559" s="25">
        <f>IF(AND(P1559=W1559,Q1559=X1559),1,0)</f>
        <v>1</v>
      </c>
      <c r="AA1559" s="25" t="str">
        <f>IF(Z1559=0,"",IF(ISBLANK(VLOOKUP(A1559,Database!A:AA,22,FALSE)),"",VLOOKUP(A1559,Database!A:AA,22,FALSE)))</f>
        <v>Exact</v>
      </c>
      <c r="AB1559" s="25">
        <f ca="1">IFERROR(IF(AND(Y1559&lt;&gt;"",OR(V1559="Terminé",V1559="En cours")),VLOOKUP(AA1559,Setup_ScoreExactBonus!A:D,4,FALSE),0),0)</f>
        <v>0</v>
      </c>
      <c r="AC1559" s="31" t="str">
        <f ca="1">IF(Y1559&lt;&gt;"", Y1559 + IF(Z1559=1,AB1559, 0), "")</f>
        <v/>
      </c>
      <c r="AD1559" s="31">
        <f ca="1">SUMIFS(AC$2:AC1559,D$2:D1559,D1559)*IF(R1559=0,1,2)</f>
        <v>0</v>
      </c>
    </row>
    <row r="1560" spans="1:30" x14ac:dyDescent="0.35">
      <c r="A1560" s="31">
        <f>IF(ISBLANK(B1560),"",COUNTIF(B$2:B1560,B1560))-1</f>
        <v>39</v>
      </c>
      <c r="B1560" s="31">
        <v>38</v>
      </c>
      <c r="C1560" s="10">
        <f>VLOOKUP($A1560,Database!$A:$Y,7,FALSE)</f>
        <v>46195</v>
      </c>
      <c r="D1560" s="31" t="str">
        <f>VLOOKUP(Pronostics!$B1560,Setup_MPP!$A:$G,3,FALSE)</f>
        <v>Joueur38</v>
      </c>
      <c r="E1560" s="31" t="str">
        <f>VLOOKUP(Pronostics!$B1560,Setup_MPP!$A:$G,2,FALSE)</f>
        <v>Joueur38</v>
      </c>
      <c r="F1560" s="31" t="str">
        <f>VLOOKUP($B1560,Setup_MPP!$A:$E,4,FALSE)</f>
        <v>#D5D5D5</v>
      </c>
      <c r="G1560" s="31" t="str">
        <f>VLOOKUP($B1560,Setup_MPP!$A:$E,5,FALSE)</f>
        <v>#727272</v>
      </c>
      <c r="H1560" s="31" t="str">
        <f>IFERROR(IF(AND(A1560&gt;=1,A1560&lt;=104),VLOOKUP($A1560,Location!$A:$J,6,FALSE),IF(A1560=0,"Avant l'ouverture",IF(OR(A1560=105,A1560=106),"Bonus"))),"")</f>
        <v>Tour 2</v>
      </c>
      <c r="I1560" s="31" t="str">
        <f>IF(LEFT(H1560,4)="Tour",VLOOKUP(A1560,Database!$A:$C,3,FALSE),"")</f>
        <v>H</v>
      </c>
      <c r="J1560" s="31" t="str">
        <f>VLOOKUP($A1560,Location!$A:$J,7,FALSE)</f>
        <v>Uruguay</v>
      </c>
      <c r="K1560" s="31" t="str">
        <f>IFERROR(VLOOKUP(J1560,Setup_Team!$B:$C,2,FALSE), "TDB")</f>
        <v>URY</v>
      </c>
      <c r="L1560" s="31" t="str">
        <f>VLOOKUP($A1560,Location!$A:$J,8,FALSE)</f>
        <v>Cap-Vert</v>
      </c>
      <c r="M1560" s="31" t="str">
        <f>IFERROR(VLOOKUP(L1560,Setup_Team!$B:$C,2,FALSE), "TDB")</f>
        <v>CPV</v>
      </c>
      <c r="N1560" s="31" t="str">
        <f>VLOOKUP($A1560,Location!$A:$J,9,FALSE)</f>
        <v>Miami Gardens, Florida</v>
      </c>
      <c r="O1560" s="31" t="str">
        <f>VLOOKUP($A1560,Location!$A:$J,10,FALSE)</f>
        <v>Hard Rock Stadium</v>
      </c>
      <c r="R1560" s="31">
        <v>0</v>
      </c>
      <c r="S1560" s="25">
        <f>VLOOKUP($A1560,Database!$A:$Y,10,FALSE)</f>
        <v>72</v>
      </c>
      <c r="T1560" s="25">
        <f>VLOOKUP($A1560,Database!$A:$Y,11,FALSE)</f>
        <v>109</v>
      </c>
      <c r="U1560" s="25">
        <f>VLOOKUP($A1560,Database!$A:$Y,12,FALSE)</f>
        <v>137</v>
      </c>
      <c r="V1560" s="25" t="str">
        <f>VLOOKUP(A1560,Database!A:M,13,FALSE)</f>
        <v>À venir</v>
      </c>
      <c r="W1560" s="25" t="str">
        <f>VLOOKUP($A1560,Database!$A:$Y,20,FALSE)</f>
        <v/>
      </c>
      <c r="X1560" s="25" t="str">
        <f>VLOOKUP($A1560,Database!$A:$Y,21,FALSE)</f>
        <v/>
      </c>
      <c r="Y1560" s="25" t="str">
        <f ca="1">IF(C1560&lt;NOW(),IF(AND(P1560&gt;Q1560,W1560&gt;X1560),S1560,IF(AND(P1560=Q1560,W1560=X1560),T1560,IF(AND(P1560&lt;Q1560,W1560&lt;X1560),U1560,0))),"")</f>
        <v/>
      </c>
      <c r="Z1560" s="25">
        <f>IF(AND(P1560=W1560,Q1560=X1560),1,0)</f>
        <v>1</v>
      </c>
      <c r="AA1560" s="25" t="str">
        <f>IF(Z1560=0,"",IF(ISBLANK(VLOOKUP(A1560,Database!A:AA,22,FALSE)),"",VLOOKUP(A1560,Database!A:AA,22,FALSE)))</f>
        <v>Exact</v>
      </c>
      <c r="AB1560" s="25">
        <f ca="1">IFERROR(IF(AND(Y1560&lt;&gt;"",OR(V1560="Terminé",V1560="En cours")),VLOOKUP(AA1560,Setup_ScoreExactBonus!A:D,4,FALSE),0),0)</f>
        <v>0</v>
      </c>
      <c r="AC1560" s="31" t="str">
        <f ca="1">IF(Y1560&lt;&gt;"", Y1560 + IF(Z1560=1,AB1560, 0), "")</f>
        <v/>
      </c>
      <c r="AD1560" s="31">
        <f ca="1">SUMIFS(AC$2:AC1560,D$2:D1560,D1560)*IF(R1560=0,1,2)</f>
        <v>0</v>
      </c>
    </row>
    <row r="1561" spans="1:30" x14ac:dyDescent="0.35">
      <c r="A1561" s="31">
        <f>IF(ISBLANK(B1561),"",COUNTIF(B$2:B1561,B1561))-1</f>
        <v>39</v>
      </c>
      <c r="B1561" s="31">
        <v>39</v>
      </c>
      <c r="C1561" s="10">
        <f>VLOOKUP($A1561,Database!$A:$Y,7,FALSE)</f>
        <v>46195</v>
      </c>
      <c r="D1561" s="31" t="str">
        <f>VLOOKUP(Pronostics!$B1561,Setup_MPP!$A:$G,3,FALSE)</f>
        <v>Joueur39</v>
      </c>
      <c r="E1561" s="31" t="str">
        <f>VLOOKUP(Pronostics!$B1561,Setup_MPP!$A:$G,2,FALSE)</f>
        <v>Joueur39</v>
      </c>
      <c r="F1561" s="31" t="str">
        <f>VLOOKUP($B1561,Setup_MPP!$A:$E,4,FALSE)</f>
        <v>#D5D5D5</v>
      </c>
      <c r="G1561" s="31" t="str">
        <f>VLOOKUP($B1561,Setup_MPP!$A:$E,5,FALSE)</f>
        <v>#727272</v>
      </c>
      <c r="H1561" s="31" t="str">
        <f>IFERROR(IF(AND(A1561&gt;=1,A1561&lt;=104),VLOOKUP($A1561,Location!$A:$J,6,FALSE),IF(A1561=0,"Avant l'ouverture",IF(OR(A1561=105,A1561=106),"Bonus"))),"")</f>
        <v>Tour 2</v>
      </c>
      <c r="I1561" s="31" t="str">
        <f>IF(LEFT(H1561,4)="Tour",VLOOKUP(A1561,Database!$A:$C,3,FALSE),"")</f>
        <v>H</v>
      </c>
      <c r="J1561" s="31" t="str">
        <f>VLOOKUP($A1561,Location!$A:$J,7,FALSE)</f>
        <v>Uruguay</v>
      </c>
      <c r="K1561" s="31" t="str">
        <f>IFERROR(VLOOKUP(J1561,Setup_Team!$B:$C,2,FALSE), "TDB")</f>
        <v>URY</v>
      </c>
      <c r="L1561" s="31" t="str">
        <f>VLOOKUP($A1561,Location!$A:$J,8,FALSE)</f>
        <v>Cap-Vert</v>
      </c>
      <c r="M1561" s="31" t="str">
        <f>IFERROR(VLOOKUP(L1561,Setup_Team!$B:$C,2,FALSE), "TDB")</f>
        <v>CPV</v>
      </c>
      <c r="N1561" s="31" t="str">
        <f>VLOOKUP($A1561,Location!$A:$J,9,FALSE)</f>
        <v>Miami Gardens, Florida</v>
      </c>
      <c r="O1561" s="31" t="str">
        <f>VLOOKUP($A1561,Location!$A:$J,10,FALSE)</f>
        <v>Hard Rock Stadium</v>
      </c>
      <c r="R1561" s="31">
        <v>0</v>
      </c>
      <c r="S1561" s="25">
        <f>VLOOKUP($A1561,Database!$A:$Y,10,FALSE)</f>
        <v>72</v>
      </c>
      <c r="T1561" s="25">
        <f>VLOOKUP($A1561,Database!$A:$Y,11,FALSE)</f>
        <v>109</v>
      </c>
      <c r="U1561" s="25">
        <f>VLOOKUP($A1561,Database!$A:$Y,12,FALSE)</f>
        <v>137</v>
      </c>
      <c r="V1561" s="25" t="str">
        <f>VLOOKUP(A1561,Database!A:M,13,FALSE)</f>
        <v>À venir</v>
      </c>
      <c r="W1561" s="25" t="str">
        <f>VLOOKUP($A1561,Database!$A:$Y,20,FALSE)</f>
        <v/>
      </c>
      <c r="X1561" s="25" t="str">
        <f>VLOOKUP($A1561,Database!$A:$Y,21,FALSE)</f>
        <v/>
      </c>
      <c r="Y1561" s="25" t="str">
        <f ca="1">IF(C1561&lt;NOW(),IF(AND(P1561&gt;Q1561,W1561&gt;X1561),S1561,IF(AND(P1561=Q1561,W1561=X1561),T1561,IF(AND(P1561&lt;Q1561,W1561&lt;X1561),U1561,0))),"")</f>
        <v/>
      </c>
      <c r="Z1561" s="25">
        <f>IF(AND(P1561=W1561,Q1561=X1561),1,0)</f>
        <v>1</v>
      </c>
      <c r="AA1561" s="25" t="str">
        <f>IF(Z1561=0,"",IF(ISBLANK(VLOOKUP(A1561,Database!A:AA,22,FALSE)),"",VLOOKUP(A1561,Database!A:AA,22,FALSE)))</f>
        <v>Exact</v>
      </c>
      <c r="AB1561" s="25">
        <f ca="1">IFERROR(IF(AND(Y1561&lt;&gt;"",OR(V1561="Terminé",V1561="En cours")),VLOOKUP(AA1561,Setup_ScoreExactBonus!A:D,4,FALSE),0),0)</f>
        <v>0</v>
      </c>
      <c r="AC1561" s="31" t="str">
        <f ca="1">IF(Y1561&lt;&gt;"", Y1561 + IF(Z1561=1,AB1561, 0), "")</f>
        <v/>
      </c>
      <c r="AD1561" s="31">
        <f ca="1">SUMIFS(AC$2:AC1561,D$2:D1561,D1561)*IF(R1561=0,1,2)</f>
        <v>0</v>
      </c>
    </row>
    <row r="1562" spans="1:30" x14ac:dyDescent="0.35">
      <c r="A1562" s="31">
        <f>IF(ISBLANK(B1562),"",COUNTIF(B$2:B1562,B1562))-1</f>
        <v>40</v>
      </c>
      <c r="B1562" s="31">
        <v>1</v>
      </c>
      <c r="C1562" s="10">
        <f>VLOOKUP($A1562,Database!$A:$Y,7,FALSE)</f>
        <v>46195.125</v>
      </c>
      <c r="D1562" s="31" t="str">
        <f>VLOOKUP(Pronostics!$B1562,Setup_MPP!$A:$G,3,FALSE)</f>
        <v>_Nicolas_LM_</v>
      </c>
      <c r="E1562" s="31" t="str">
        <f>VLOOKUP(Pronostics!$B1562,Setup_MPP!$A:$G,2,FALSE)</f>
        <v>Nicolas LE MOUEL</v>
      </c>
      <c r="F1562" s="31" t="str">
        <f>VLOOKUP($B1562,Setup_MPP!$A:$E,4,FALSE)</f>
        <v>#F7C79D</v>
      </c>
      <c r="G1562" s="31" t="str">
        <f>VLOOKUP($B1562,Setup_MPP!$A:$E,5,FALSE)</f>
        <v>#FFBE85</v>
      </c>
      <c r="H1562" s="31" t="str">
        <f>IFERROR(IF(AND(A1562&gt;=1,A1562&lt;=104),VLOOKUP($A1562,Location!$A:$J,6,FALSE),IF(A1562=0,"Avant l'ouverture",IF(OR(A1562=105,A1562=106),"Bonus"))),"")</f>
        <v>Tour 2</v>
      </c>
      <c r="I1562" s="31" t="str">
        <f>IF(LEFT(H1562,4)="Tour",VLOOKUP(A1562,Database!$A:$C,3,FALSE),"")</f>
        <v>G</v>
      </c>
      <c r="J1562" s="31" t="str">
        <f>VLOOKUP($A1562,Location!$A:$J,7,FALSE)</f>
        <v>Nouvelle-Zélande</v>
      </c>
      <c r="K1562" s="31" t="str">
        <f>IFERROR(VLOOKUP(J1562,Setup_Team!$B:$C,2,FALSE), "TDB")</f>
        <v>NZL</v>
      </c>
      <c r="L1562" s="31" t="str">
        <f>VLOOKUP($A1562,Location!$A:$J,8,FALSE)</f>
        <v>Egypte</v>
      </c>
      <c r="M1562" s="31" t="str">
        <f>IFERROR(VLOOKUP(L1562,Setup_Team!$B:$C,2,FALSE), "TDB")</f>
        <v>EGY</v>
      </c>
      <c r="N1562" s="31" t="str">
        <f>VLOOKUP($A1562,Location!$A:$J,9,FALSE)</f>
        <v>Vancouver</v>
      </c>
      <c r="O1562" s="31" t="str">
        <f>VLOOKUP($A1562,Location!$A:$J,10,FALSE)</f>
        <v>BC Place</v>
      </c>
      <c r="P1562" s="44"/>
      <c r="Q1562" s="44"/>
      <c r="R1562" s="31">
        <v>0</v>
      </c>
      <c r="S1562" s="25">
        <f>VLOOKUP($A1562,Database!$A:$Y,10,FALSE)</f>
        <v>148</v>
      </c>
      <c r="T1562" s="25">
        <f>VLOOKUP($A1562,Database!$A:$Y,11,FALSE)</f>
        <v>116</v>
      </c>
      <c r="U1562" s="25">
        <f>VLOOKUP($A1562,Database!$A:$Y,12,FALSE)</f>
        <v>59</v>
      </c>
      <c r="V1562" s="25" t="str">
        <f>VLOOKUP(A1562,Database!A:M,13,FALSE)</f>
        <v>À venir</v>
      </c>
      <c r="W1562" s="25" t="str">
        <f>VLOOKUP($A1562,Database!$A:$Y,20,FALSE)</f>
        <v/>
      </c>
      <c r="X1562" s="25" t="str">
        <f>VLOOKUP($A1562,Database!$A:$Y,21,FALSE)</f>
        <v/>
      </c>
      <c r="Y1562" s="25" t="str">
        <f ca="1">IF(C1562&lt;NOW(),IF(AND(P1562&gt;Q1562,W1562&gt;X1562),S1562,IF(AND(P1562=Q1562,W1562=X1562),T1562,IF(AND(P1562&lt;Q1562,W1562&lt;X1562),U1562,0))),"")</f>
        <v/>
      </c>
      <c r="Z1562" s="25">
        <f>IF(AND(P1562=W1562,Q1562=X1562),1,0)</f>
        <v>1</v>
      </c>
      <c r="AA1562" s="25" t="str">
        <f>IF(Z1562=0,"",IF(ISBLANK(VLOOKUP(A1562,Database!A:AA,22,FALSE)),"",VLOOKUP(A1562,Database!A:AA,22,FALSE)))</f>
        <v>Exact</v>
      </c>
      <c r="AB1562" s="25">
        <f ca="1">IFERROR(IF(AND(Y1562&lt;&gt;"",OR(V1562="Terminé",V1562="En cours")),VLOOKUP(AA1562,Setup_ScoreExactBonus!A:D,4,FALSE),0),0)</f>
        <v>0</v>
      </c>
      <c r="AC1562" s="31" t="str">
        <f ca="1">IF(Y1562&lt;&gt;"", Y1562 + IF(Z1562=1,AB1562, 0), "")</f>
        <v/>
      </c>
      <c r="AD1562" s="31">
        <f ca="1">SUMIFS(AC$2:AC1562,D$2:D1562,D1562)*IF(R1562=0,1,2)</f>
        <v>0</v>
      </c>
    </row>
    <row r="1563" spans="1:30" x14ac:dyDescent="0.35">
      <c r="A1563" s="31">
        <f>IF(ISBLANK(B1563),"",COUNTIF(B$2:B1563,B1563))-1</f>
        <v>40</v>
      </c>
      <c r="B1563" s="31">
        <v>2</v>
      </c>
      <c r="C1563" s="10">
        <f>VLOOKUP($A1563,Database!$A:$Y,7,FALSE)</f>
        <v>46195.125</v>
      </c>
      <c r="D1563" s="31" t="str">
        <f>VLOOKUP(Pronostics!$B1563,Setup_MPP!$A:$G,3,FALSE)</f>
        <v>leaelaz</v>
      </c>
      <c r="E1563" s="31" t="str">
        <f>VLOOKUP(Pronostics!$B1563,Setup_MPP!$A:$G,2,FALSE)</f>
        <v>Léa EL ASERY</v>
      </c>
      <c r="F1563" s="31" t="str">
        <f>VLOOKUP($B1563,Setup_MPP!$A:$E,4,FALSE)</f>
        <v>#FFBEBE</v>
      </c>
      <c r="G1563" s="31" t="str">
        <f>VLOOKUP($B1563,Setup_MPP!$A:$E,5,FALSE)</f>
        <v>#DF6868</v>
      </c>
      <c r="H1563" s="31" t="str">
        <f>IFERROR(IF(AND(A1563&gt;=1,A1563&lt;=104),VLOOKUP($A1563,Location!$A:$J,6,FALSE),IF(A1563=0,"Avant l'ouverture",IF(OR(A1563=105,A1563=106),"Bonus"))),"")</f>
        <v>Tour 2</v>
      </c>
      <c r="I1563" s="31" t="str">
        <f>IF(LEFT(H1563,4)="Tour",VLOOKUP(A1563,Database!$A:$C,3,FALSE),"")</f>
        <v>G</v>
      </c>
      <c r="J1563" s="31" t="str">
        <f>VLOOKUP($A1563,Location!$A:$J,7,FALSE)</f>
        <v>Nouvelle-Zélande</v>
      </c>
      <c r="K1563" s="31" t="str">
        <f>IFERROR(VLOOKUP(J1563,Setup_Team!$B:$C,2,FALSE), "TDB")</f>
        <v>NZL</v>
      </c>
      <c r="L1563" s="31" t="str">
        <f>VLOOKUP($A1563,Location!$A:$J,8,FALSE)</f>
        <v>Egypte</v>
      </c>
      <c r="M1563" s="31" t="str">
        <f>IFERROR(VLOOKUP(L1563,Setup_Team!$B:$C,2,FALSE), "TDB")</f>
        <v>EGY</v>
      </c>
      <c r="N1563" s="31" t="str">
        <f>VLOOKUP($A1563,Location!$A:$J,9,FALSE)</f>
        <v>Vancouver</v>
      </c>
      <c r="O1563" s="31" t="str">
        <f>VLOOKUP($A1563,Location!$A:$J,10,FALSE)</f>
        <v>BC Place</v>
      </c>
      <c r="R1563" s="31">
        <v>0</v>
      </c>
      <c r="S1563" s="25">
        <f>VLOOKUP($A1563,Database!$A:$Y,10,FALSE)</f>
        <v>148</v>
      </c>
      <c r="T1563" s="25">
        <f>VLOOKUP($A1563,Database!$A:$Y,11,FALSE)</f>
        <v>116</v>
      </c>
      <c r="U1563" s="25">
        <f>VLOOKUP($A1563,Database!$A:$Y,12,FALSE)</f>
        <v>59</v>
      </c>
      <c r="V1563" s="25" t="str">
        <f>VLOOKUP(A1563,Database!A:M,13,FALSE)</f>
        <v>À venir</v>
      </c>
      <c r="W1563" s="25" t="str">
        <f>VLOOKUP($A1563,Database!$A:$Y,20,FALSE)</f>
        <v/>
      </c>
      <c r="X1563" s="25" t="str">
        <f>VLOOKUP($A1563,Database!$A:$Y,21,FALSE)</f>
        <v/>
      </c>
      <c r="Y1563" s="25" t="str">
        <f ca="1">IF(C1563&lt;NOW(),IF(AND(P1563&gt;Q1563,W1563&gt;X1563),S1563,IF(AND(P1563=Q1563,W1563=X1563),T1563,IF(AND(P1563&lt;Q1563,W1563&lt;X1563),U1563,0))),"")</f>
        <v/>
      </c>
      <c r="Z1563" s="25">
        <f>IF(AND(P1563=W1563,Q1563=X1563),1,0)</f>
        <v>1</v>
      </c>
      <c r="AA1563" s="25" t="str">
        <f>IF(Z1563=0,"",IF(ISBLANK(VLOOKUP(A1563,Database!A:AA,22,FALSE)),"",VLOOKUP(A1563,Database!A:AA,22,FALSE)))</f>
        <v>Exact</v>
      </c>
      <c r="AB1563" s="25">
        <f ca="1">IFERROR(IF(AND(Y1563&lt;&gt;"",OR(V1563="Terminé",V1563="En cours")),VLOOKUP(AA1563,Setup_ScoreExactBonus!A:D,4,FALSE),0),0)</f>
        <v>0</v>
      </c>
      <c r="AC1563" s="31" t="str">
        <f ca="1">IF(Y1563&lt;&gt;"", Y1563 + IF(Z1563=1,AB1563, 0), "")</f>
        <v/>
      </c>
      <c r="AD1563" s="31">
        <f ca="1">SUMIFS(AC$2:AC1563,D$2:D1563,D1563)*IF(R1563=0,1,2)</f>
        <v>0</v>
      </c>
    </row>
    <row r="1564" spans="1:30" x14ac:dyDescent="0.35">
      <c r="A1564" s="31">
        <f>IF(ISBLANK(B1564),"",COUNTIF(B$2:B1564,B1564))-1</f>
        <v>40</v>
      </c>
      <c r="B1564" s="31">
        <v>3</v>
      </c>
      <c r="C1564" s="10">
        <f>VLOOKUP($A1564,Database!$A:$Y,7,FALSE)</f>
        <v>46195.125</v>
      </c>
      <c r="D1564" s="31" t="str">
        <f>VLOOKUP(Pronostics!$B1564,Setup_MPP!$A:$G,3,FALSE)</f>
        <v>PasMetalleux</v>
      </c>
      <c r="E1564" s="31" t="str">
        <f>VLOOKUP(Pronostics!$B1564,Setup_MPP!$A:$G,2,FALSE)</f>
        <v>Elwenn JOUBREL</v>
      </c>
      <c r="F1564" s="31" t="str">
        <f>VLOOKUP($B1564,Setup_MPP!$A:$E,4,FALSE)</f>
        <v>#F5C7FC</v>
      </c>
      <c r="G1564" s="31" t="str">
        <f>VLOOKUP($B1564,Setup_MPP!$A:$E,5,FALSE)</f>
        <v>#C489CF</v>
      </c>
      <c r="H1564" s="31" t="str">
        <f>IFERROR(IF(AND(A1564&gt;=1,A1564&lt;=104),VLOOKUP($A1564,Location!$A:$J,6,FALSE),IF(A1564=0,"Avant l'ouverture",IF(OR(A1564=105,A1564=106),"Bonus"))),"")</f>
        <v>Tour 2</v>
      </c>
      <c r="I1564" s="31" t="str">
        <f>IF(LEFT(H1564,4)="Tour",VLOOKUP(A1564,Database!$A:$C,3,FALSE),"")</f>
        <v>G</v>
      </c>
      <c r="J1564" s="31" t="str">
        <f>VLOOKUP($A1564,Location!$A:$J,7,FALSE)</f>
        <v>Nouvelle-Zélande</v>
      </c>
      <c r="K1564" s="31" t="str">
        <f>IFERROR(VLOOKUP(J1564,Setup_Team!$B:$C,2,FALSE), "TDB")</f>
        <v>NZL</v>
      </c>
      <c r="L1564" s="31" t="str">
        <f>VLOOKUP($A1564,Location!$A:$J,8,FALSE)</f>
        <v>Egypte</v>
      </c>
      <c r="M1564" s="31" t="str">
        <f>IFERROR(VLOOKUP(L1564,Setup_Team!$B:$C,2,FALSE), "TDB")</f>
        <v>EGY</v>
      </c>
      <c r="N1564" s="31" t="str">
        <f>VLOOKUP($A1564,Location!$A:$J,9,FALSE)</f>
        <v>Vancouver</v>
      </c>
      <c r="O1564" s="31" t="str">
        <f>VLOOKUP($A1564,Location!$A:$J,10,FALSE)</f>
        <v>BC Place</v>
      </c>
      <c r="R1564" s="31">
        <v>0</v>
      </c>
      <c r="S1564" s="25">
        <f>VLOOKUP($A1564,Database!$A:$Y,10,FALSE)</f>
        <v>148</v>
      </c>
      <c r="T1564" s="25">
        <f>VLOOKUP($A1564,Database!$A:$Y,11,FALSE)</f>
        <v>116</v>
      </c>
      <c r="U1564" s="25">
        <f>VLOOKUP($A1564,Database!$A:$Y,12,FALSE)</f>
        <v>59</v>
      </c>
      <c r="V1564" s="25" t="str">
        <f>VLOOKUP(A1564,Database!A:M,13,FALSE)</f>
        <v>À venir</v>
      </c>
      <c r="W1564" s="25" t="str">
        <f>VLOOKUP($A1564,Database!$A:$Y,20,FALSE)</f>
        <v/>
      </c>
      <c r="X1564" s="25" t="str">
        <f>VLOOKUP($A1564,Database!$A:$Y,21,FALSE)</f>
        <v/>
      </c>
      <c r="Y1564" s="25" t="str">
        <f ca="1">IF(C1564&lt;NOW(),IF(AND(P1564&gt;Q1564,W1564&gt;X1564),S1564,IF(AND(P1564=Q1564,W1564=X1564),T1564,IF(AND(P1564&lt;Q1564,W1564&lt;X1564),U1564,0))),"")</f>
        <v/>
      </c>
      <c r="Z1564" s="25">
        <f>IF(AND(P1564=W1564,Q1564=X1564),1,0)</f>
        <v>1</v>
      </c>
      <c r="AA1564" s="25" t="str">
        <f>IF(Z1564=0,"",IF(ISBLANK(VLOOKUP(A1564,Database!A:AA,22,FALSE)),"",VLOOKUP(A1564,Database!A:AA,22,FALSE)))</f>
        <v>Exact</v>
      </c>
      <c r="AB1564" s="25">
        <f ca="1">IFERROR(IF(AND(Y1564&lt;&gt;"",OR(V1564="Terminé",V1564="En cours")),VLOOKUP(AA1564,Setup_ScoreExactBonus!A:D,4,FALSE),0),0)</f>
        <v>0</v>
      </c>
      <c r="AC1564" s="31" t="str">
        <f ca="1">IF(Y1564&lt;&gt;"", Y1564 + IF(Z1564=1,AB1564, 0), "")</f>
        <v/>
      </c>
      <c r="AD1564" s="31">
        <f ca="1">SUMIFS(AC$2:AC1564,D$2:D1564,D1564)*IF(R1564=0,1,2)</f>
        <v>0</v>
      </c>
    </row>
    <row r="1565" spans="1:30" x14ac:dyDescent="0.35">
      <c r="A1565" s="31">
        <f>IF(ISBLANK(B1565),"",COUNTIF(B$2:B1565,B1565))-1</f>
        <v>40</v>
      </c>
      <c r="B1565" s="31">
        <v>4</v>
      </c>
      <c r="C1565" s="10">
        <f>VLOOKUP($A1565,Database!$A:$Y,7,FALSE)</f>
        <v>46195.125</v>
      </c>
      <c r="D1565" s="31" t="str">
        <f>VLOOKUP(Pronostics!$B1565,Setup_MPP!$A:$G,3,FALSE)</f>
        <v>Popo444</v>
      </c>
      <c r="E1565" s="31" t="str">
        <f>VLOOKUP(Pronostics!$B1565,Setup_MPP!$A:$G,2,FALSE)</f>
        <v>Pauline OLIVIER</v>
      </c>
      <c r="F1565" s="31" t="str">
        <f>VLOOKUP($B1565,Setup_MPP!$A:$E,4,FALSE)</f>
        <v>#A5EA7F</v>
      </c>
      <c r="G1565" s="31" t="str">
        <f>VLOOKUP($B1565,Setup_MPP!$A:$E,5,FALSE)</f>
        <v>#80C65A</v>
      </c>
      <c r="H1565" s="31" t="str">
        <f>IFERROR(IF(AND(A1565&gt;=1,A1565&lt;=104),VLOOKUP($A1565,Location!$A:$J,6,FALSE),IF(A1565=0,"Avant l'ouverture",IF(OR(A1565=105,A1565=106),"Bonus"))),"")</f>
        <v>Tour 2</v>
      </c>
      <c r="I1565" s="31" t="str">
        <f>IF(LEFT(H1565,4)="Tour",VLOOKUP(A1565,Database!$A:$C,3,FALSE),"")</f>
        <v>G</v>
      </c>
      <c r="J1565" s="31" t="str">
        <f>VLOOKUP($A1565,Location!$A:$J,7,FALSE)</f>
        <v>Nouvelle-Zélande</v>
      </c>
      <c r="K1565" s="31" t="str">
        <f>IFERROR(VLOOKUP(J1565,Setup_Team!$B:$C,2,FALSE), "TDB")</f>
        <v>NZL</v>
      </c>
      <c r="L1565" s="31" t="str">
        <f>VLOOKUP($A1565,Location!$A:$J,8,FALSE)</f>
        <v>Egypte</v>
      </c>
      <c r="M1565" s="31" t="str">
        <f>IFERROR(VLOOKUP(L1565,Setup_Team!$B:$C,2,FALSE), "TDB")</f>
        <v>EGY</v>
      </c>
      <c r="N1565" s="31" t="str">
        <f>VLOOKUP($A1565,Location!$A:$J,9,FALSE)</f>
        <v>Vancouver</v>
      </c>
      <c r="O1565" s="31" t="str">
        <f>VLOOKUP($A1565,Location!$A:$J,10,FALSE)</f>
        <v>BC Place</v>
      </c>
      <c r="R1565" s="31">
        <v>0</v>
      </c>
      <c r="S1565" s="25">
        <f>VLOOKUP($A1565,Database!$A:$Y,10,FALSE)</f>
        <v>148</v>
      </c>
      <c r="T1565" s="25">
        <f>VLOOKUP($A1565,Database!$A:$Y,11,FALSE)</f>
        <v>116</v>
      </c>
      <c r="U1565" s="25">
        <f>VLOOKUP($A1565,Database!$A:$Y,12,FALSE)</f>
        <v>59</v>
      </c>
      <c r="V1565" s="25" t="str">
        <f>VLOOKUP(A1565,Database!A:M,13,FALSE)</f>
        <v>À venir</v>
      </c>
      <c r="W1565" s="25" t="str">
        <f>VLOOKUP($A1565,Database!$A:$Y,20,FALSE)</f>
        <v/>
      </c>
      <c r="X1565" s="25" t="str">
        <f>VLOOKUP($A1565,Database!$A:$Y,21,FALSE)</f>
        <v/>
      </c>
      <c r="Y1565" s="25" t="str">
        <f ca="1">IF(C1565&lt;NOW(),IF(AND(P1565&gt;Q1565,W1565&gt;X1565),S1565,IF(AND(P1565=Q1565,W1565=X1565),T1565,IF(AND(P1565&lt;Q1565,W1565&lt;X1565),U1565,0))),"")</f>
        <v/>
      </c>
      <c r="Z1565" s="25">
        <f>IF(AND(P1565=W1565,Q1565=X1565),1,0)</f>
        <v>1</v>
      </c>
      <c r="AA1565" s="25" t="str">
        <f>IF(Z1565=0,"",IF(ISBLANK(VLOOKUP(A1565,Database!A:AA,22,FALSE)),"",VLOOKUP(A1565,Database!A:AA,22,FALSE)))</f>
        <v>Exact</v>
      </c>
      <c r="AB1565" s="25">
        <f ca="1">IFERROR(IF(AND(Y1565&lt;&gt;"",OR(V1565="Terminé",V1565="En cours")),VLOOKUP(AA1565,Setup_ScoreExactBonus!A:D,4,FALSE),0),0)</f>
        <v>0</v>
      </c>
      <c r="AC1565" s="31" t="str">
        <f ca="1">IF(Y1565&lt;&gt;"", Y1565 + IF(Z1565=1,AB1565, 0), "")</f>
        <v/>
      </c>
      <c r="AD1565" s="31">
        <f ca="1">SUMIFS(AC$2:AC1565,D$2:D1565,D1565)*IF(R1565=0,1,2)</f>
        <v>0</v>
      </c>
    </row>
    <row r="1566" spans="1:30" x14ac:dyDescent="0.35">
      <c r="A1566" s="31">
        <f>IF(ISBLANK(B1566),"",COUNTIF(B$2:B1566,B1566))-1</f>
        <v>40</v>
      </c>
      <c r="B1566" s="31">
        <v>5</v>
      </c>
      <c r="C1566" s="10">
        <f>VLOOKUP($A1566,Database!$A:$Y,7,FALSE)</f>
        <v>46195.125</v>
      </c>
      <c r="D1566" s="31" t="str">
        <f>VLOOKUP(Pronostics!$B1566,Setup_MPP!$A:$G,3,FALSE)</f>
        <v>_Jujul</v>
      </c>
      <c r="E1566" s="31" t="str">
        <f>VLOOKUP(Pronostics!$B1566,Setup_MPP!$A:$G,2,FALSE)</f>
        <v>Julie BOISSIERE</v>
      </c>
      <c r="F1566" s="31" t="str">
        <f>VLOOKUP($B1566,Setup_MPP!$A:$E,4,FALSE)</f>
        <v>#D890FF</v>
      </c>
      <c r="G1566" s="31" t="str">
        <f>VLOOKUP($B1566,Setup_MPP!$A:$E,5,FALSE)</f>
        <v>#B750EF</v>
      </c>
      <c r="H1566" s="31" t="str">
        <f>IFERROR(IF(AND(A1566&gt;=1,A1566&lt;=104),VLOOKUP($A1566,Location!$A:$J,6,FALSE),IF(A1566=0,"Avant l'ouverture",IF(OR(A1566=105,A1566=106),"Bonus"))),"")</f>
        <v>Tour 2</v>
      </c>
      <c r="I1566" s="31" t="str">
        <f>IF(LEFT(H1566,4)="Tour",VLOOKUP(A1566,Database!$A:$C,3,FALSE),"")</f>
        <v>G</v>
      </c>
      <c r="J1566" s="31" t="str">
        <f>VLOOKUP($A1566,Location!$A:$J,7,FALSE)</f>
        <v>Nouvelle-Zélande</v>
      </c>
      <c r="K1566" s="31" t="str">
        <f>IFERROR(VLOOKUP(J1566,Setup_Team!$B:$C,2,FALSE), "TDB")</f>
        <v>NZL</v>
      </c>
      <c r="L1566" s="31" t="str">
        <f>VLOOKUP($A1566,Location!$A:$J,8,FALSE)</f>
        <v>Egypte</v>
      </c>
      <c r="M1566" s="31" t="str">
        <f>IFERROR(VLOOKUP(L1566,Setup_Team!$B:$C,2,FALSE), "TDB")</f>
        <v>EGY</v>
      </c>
      <c r="N1566" s="31" t="str">
        <f>VLOOKUP($A1566,Location!$A:$J,9,FALSE)</f>
        <v>Vancouver</v>
      </c>
      <c r="O1566" s="31" t="str">
        <f>VLOOKUP($A1566,Location!$A:$J,10,FALSE)</f>
        <v>BC Place</v>
      </c>
      <c r="R1566" s="31">
        <v>0</v>
      </c>
      <c r="S1566" s="25">
        <f>VLOOKUP($A1566,Database!$A:$Y,10,FALSE)</f>
        <v>148</v>
      </c>
      <c r="T1566" s="25">
        <f>VLOOKUP($A1566,Database!$A:$Y,11,FALSE)</f>
        <v>116</v>
      </c>
      <c r="U1566" s="25">
        <f>VLOOKUP($A1566,Database!$A:$Y,12,FALSE)</f>
        <v>59</v>
      </c>
      <c r="V1566" s="25" t="str">
        <f>VLOOKUP(A1566,Database!A:M,13,FALSE)</f>
        <v>À venir</v>
      </c>
      <c r="W1566" s="25" t="str">
        <f>VLOOKUP($A1566,Database!$A:$Y,20,FALSE)</f>
        <v/>
      </c>
      <c r="X1566" s="25" t="str">
        <f>VLOOKUP($A1566,Database!$A:$Y,21,FALSE)</f>
        <v/>
      </c>
      <c r="Y1566" s="25" t="str">
        <f ca="1">IF(C1566&lt;NOW(),IF(AND(P1566&gt;Q1566,W1566&gt;X1566),S1566,IF(AND(P1566=Q1566,W1566=X1566),T1566,IF(AND(P1566&lt;Q1566,W1566&lt;X1566),U1566,0))),"")</f>
        <v/>
      </c>
      <c r="Z1566" s="25">
        <f>IF(AND(P1566=W1566,Q1566=X1566),1,0)</f>
        <v>1</v>
      </c>
      <c r="AA1566" s="25" t="str">
        <f>IF(Z1566=0,"",IF(ISBLANK(VLOOKUP(A1566,Database!A:AA,22,FALSE)),"",VLOOKUP(A1566,Database!A:AA,22,FALSE)))</f>
        <v>Exact</v>
      </c>
      <c r="AB1566" s="25">
        <f ca="1">IFERROR(IF(AND(Y1566&lt;&gt;"",OR(V1566="Terminé",V1566="En cours")),VLOOKUP(AA1566,Setup_ScoreExactBonus!A:D,4,FALSE),0),0)</f>
        <v>0</v>
      </c>
      <c r="AC1566" s="31" t="str">
        <f ca="1">IF(Y1566&lt;&gt;"", Y1566 + IF(Z1566=1,AB1566, 0), "")</f>
        <v/>
      </c>
      <c r="AD1566" s="31">
        <f ca="1">SUMIFS(AC$2:AC1566,D$2:D1566,D1566)*IF(R1566=0,1,2)</f>
        <v>0</v>
      </c>
    </row>
    <row r="1567" spans="1:30" x14ac:dyDescent="0.35">
      <c r="A1567" s="31">
        <f>IF(ISBLANK(B1567),"",COUNTIF(B$2:B1567,B1567))-1</f>
        <v>40</v>
      </c>
      <c r="B1567" s="31">
        <v>6</v>
      </c>
      <c r="C1567" s="10">
        <f>VLOOKUP($A1567,Database!$A:$Y,7,FALSE)</f>
        <v>46195.125</v>
      </c>
      <c r="D1567" s="31" t="str">
        <f>VLOOKUP(Pronostics!$B1567,Setup_MPP!$A:$G,3,FALSE)</f>
        <v>Julay</v>
      </c>
      <c r="E1567" s="31" t="str">
        <f>VLOOKUP(Pronostics!$B1567,Setup_MPP!$A:$G,2,FALSE)</f>
        <v>Julie BOUCHARD</v>
      </c>
      <c r="F1567" s="31" t="str">
        <f>VLOOKUP($B1567,Setup_MPP!$A:$E,4,FALSE)</f>
        <v>#A6F7B1</v>
      </c>
      <c r="G1567" s="31" t="str">
        <f>VLOOKUP($B1567,Setup_MPP!$A:$E,5,FALSE)</f>
        <v>#6EC179</v>
      </c>
      <c r="H1567" s="31" t="str">
        <f>IFERROR(IF(AND(A1567&gt;=1,A1567&lt;=104),VLOOKUP($A1567,Location!$A:$J,6,FALSE),IF(A1567=0,"Avant l'ouverture",IF(OR(A1567=105,A1567=106),"Bonus"))),"")</f>
        <v>Tour 2</v>
      </c>
      <c r="I1567" s="31" t="str">
        <f>IF(LEFT(H1567,4)="Tour",VLOOKUP(A1567,Database!$A:$C,3,FALSE),"")</f>
        <v>G</v>
      </c>
      <c r="J1567" s="31" t="str">
        <f>VLOOKUP($A1567,Location!$A:$J,7,FALSE)</f>
        <v>Nouvelle-Zélande</v>
      </c>
      <c r="K1567" s="31" t="str">
        <f>IFERROR(VLOOKUP(J1567,Setup_Team!$B:$C,2,FALSE), "TDB")</f>
        <v>NZL</v>
      </c>
      <c r="L1567" s="31" t="str">
        <f>VLOOKUP($A1567,Location!$A:$J,8,FALSE)</f>
        <v>Egypte</v>
      </c>
      <c r="M1567" s="31" t="str">
        <f>IFERROR(VLOOKUP(L1567,Setup_Team!$B:$C,2,FALSE), "TDB")</f>
        <v>EGY</v>
      </c>
      <c r="N1567" s="31" t="str">
        <f>VLOOKUP($A1567,Location!$A:$J,9,FALSE)</f>
        <v>Vancouver</v>
      </c>
      <c r="O1567" s="31" t="str">
        <f>VLOOKUP($A1567,Location!$A:$J,10,FALSE)</f>
        <v>BC Place</v>
      </c>
      <c r="R1567" s="31">
        <v>0</v>
      </c>
      <c r="S1567" s="25">
        <f>VLOOKUP($A1567,Database!$A:$Y,10,FALSE)</f>
        <v>148</v>
      </c>
      <c r="T1567" s="25">
        <f>VLOOKUP($A1567,Database!$A:$Y,11,FALSE)</f>
        <v>116</v>
      </c>
      <c r="U1567" s="25">
        <f>VLOOKUP($A1567,Database!$A:$Y,12,FALSE)</f>
        <v>59</v>
      </c>
      <c r="V1567" s="25" t="str">
        <f>VLOOKUP(A1567,Database!A:M,13,FALSE)</f>
        <v>À venir</v>
      </c>
      <c r="W1567" s="25" t="str">
        <f>VLOOKUP($A1567,Database!$A:$Y,20,FALSE)</f>
        <v/>
      </c>
      <c r="X1567" s="25" t="str">
        <f>VLOOKUP($A1567,Database!$A:$Y,21,FALSE)</f>
        <v/>
      </c>
      <c r="Y1567" s="25" t="str">
        <f ca="1">IF(C1567&lt;NOW(),IF(AND(P1567&gt;Q1567,W1567&gt;X1567),S1567,IF(AND(P1567=Q1567,W1567=X1567),T1567,IF(AND(P1567&lt;Q1567,W1567&lt;X1567),U1567,0))),"")</f>
        <v/>
      </c>
      <c r="Z1567" s="25">
        <f>IF(AND(P1567=W1567,Q1567=X1567),1,0)</f>
        <v>1</v>
      </c>
      <c r="AA1567" s="25" t="str">
        <f>IF(Z1567=0,"",IF(ISBLANK(VLOOKUP(A1567,Database!A:AA,22,FALSE)),"",VLOOKUP(A1567,Database!A:AA,22,FALSE)))</f>
        <v>Exact</v>
      </c>
      <c r="AB1567" s="25">
        <f ca="1">IFERROR(IF(AND(Y1567&lt;&gt;"",OR(V1567="Terminé",V1567="En cours")),VLOOKUP(AA1567,Setup_ScoreExactBonus!A:D,4,FALSE),0),0)</f>
        <v>0</v>
      </c>
      <c r="AC1567" s="31" t="str">
        <f ca="1">IF(Y1567&lt;&gt;"", Y1567 + IF(Z1567=1,AB1567, 0), "")</f>
        <v/>
      </c>
      <c r="AD1567" s="31">
        <f ca="1">SUMIFS(AC$2:AC1567,D$2:D1567,D1567)*IF(R1567=0,1,2)</f>
        <v>0</v>
      </c>
    </row>
    <row r="1568" spans="1:30" x14ac:dyDescent="0.35">
      <c r="A1568" s="31">
        <f>IF(ISBLANK(B1568),"",COUNTIF(B$2:B1568,B1568))-1</f>
        <v>40</v>
      </c>
      <c r="B1568" s="31">
        <v>7</v>
      </c>
      <c r="C1568" s="10">
        <f>VLOOKUP($A1568,Database!$A:$Y,7,FALSE)</f>
        <v>46195.125</v>
      </c>
      <c r="D1568" s="31" t="str">
        <f>VLOOKUP(Pronostics!$B1568,Setup_MPP!$A:$G,3,FALSE)</f>
        <v>__Vince__</v>
      </c>
      <c r="E1568" s="31" t="str">
        <f>VLOOKUP(Pronostics!$B1568,Setup_MPP!$A:$G,2,FALSE)</f>
        <v>Vincent FRAYSSE</v>
      </c>
      <c r="F1568" s="31" t="str">
        <f>VLOOKUP($B1568,Setup_MPP!$A:$E,4,FALSE)</f>
        <v>#B2EAE8</v>
      </c>
      <c r="G1568" s="31" t="str">
        <f>VLOOKUP($B1568,Setup_MPP!$A:$E,5,FALSE)</f>
        <v>#6CB4B1</v>
      </c>
      <c r="H1568" s="31" t="str">
        <f>IFERROR(IF(AND(A1568&gt;=1,A1568&lt;=104),VLOOKUP($A1568,Location!$A:$J,6,FALSE),IF(A1568=0,"Avant l'ouverture",IF(OR(A1568=105,A1568=106),"Bonus"))),"")</f>
        <v>Tour 2</v>
      </c>
      <c r="I1568" s="31" t="str">
        <f>IF(LEFT(H1568,4)="Tour",VLOOKUP(A1568,Database!$A:$C,3,FALSE),"")</f>
        <v>G</v>
      </c>
      <c r="J1568" s="31" t="str">
        <f>VLOOKUP($A1568,Location!$A:$J,7,FALSE)</f>
        <v>Nouvelle-Zélande</v>
      </c>
      <c r="K1568" s="31" t="str">
        <f>IFERROR(VLOOKUP(J1568,Setup_Team!$B:$C,2,FALSE), "TDB")</f>
        <v>NZL</v>
      </c>
      <c r="L1568" s="31" t="str">
        <f>VLOOKUP($A1568,Location!$A:$J,8,FALSE)</f>
        <v>Egypte</v>
      </c>
      <c r="M1568" s="31" t="str">
        <f>IFERROR(VLOOKUP(L1568,Setup_Team!$B:$C,2,FALSE), "TDB")</f>
        <v>EGY</v>
      </c>
      <c r="N1568" s="31" t="str">
        <f>VLOOKUP($A1568,Location!$A:$J,9,FALSE)</f>
        <v>Vancouver</v>
      </c>
      <c r="O1568" s="31" t="str">
        <f>VLOOKUP($A1568,Location!$A:$J,10,FALSE)</f>
        <v>BC Place</v>
      </c>
      <c r="R1568" s="31">
        <v>0</v>
      </c>
      <c r="S1568" s="25">
        <f>VLOOKUP($A1568,Database!$A:$Y,10,FALSE)</f>
        <v>148</v>
      </c>
      <c r="T1568" s="25">
        <f>VLOOKUP($A1568,Database!$A:$Y,11,FALSE)</f>
        <v>116</v>
      </c>
      <c r="U1568" s="25">
        <f>VLOOKUP($A1568,Database!$A:$Y,12,FALSE)</f>
        <v>59</v>
      </c>
      <c r="V1568" s="25" t="str">
        <f>VLOOKUP(A1568,Database!A:M,13,FALSE)</f>
        <v>À venir</v>
      </c>
      <c r="W1568" s="25" t="str">
        <f>VLOOKUP($A1568,Database!$A:$Y,20,FALSE)</f>
        <v/>
      </c>
      <c r="X1568" s="25" t="str">
        <f>VLOOKUP($A1568,Database!$A:$Y,21,FALSE)</f>
        <v/>
      </c>
      <c r="Y1568" s="25" t="str">
        <f ca="1">IF(C1568&lt;NOW(),IF(AND(P1568&gt;Q1568,W1568&gt;X1568),S1568,IF(AND(P1568=Q1568,W1568=X1568),T1568,IF(AND(P1568&lt;Q1568,W1568&lt;X1568),U1568,0))),"")</f>
        <v/>
      </c>
      <c r="Z1568" s="25">
        <f>IF(AND(P1568=W1568,Q1568=X1568),1,0)</f>
        <v>1</v>
      </c>
      <c r="AA1568" s="25" t="str">
        <f>IF(Z1568=0,"",IF(ISBLANK(VLOOKUP(A1568,Database!A:AA,22,FALSE)),"",VLOOKUP(A1568,Database!A:AA,22,FALSE)))</f>
        <v>Exact</v>
      </c>
      <c r="AB1568" s="25">
        <f ca="1">IFERROR(IF(AND(Y1568&lt;&gt;"",OR(V1568="Terminé",V1568="En cours")),VLOOKUP(AA1568,Setup_ScoreExactBonus!A:D,4,FALSE),0),0)</f>
        <v>0</v>
      </c>
      <c r="AC1568" s="31" t="str">
        <f ca="1">IF(Y1568&lt;&gt;"", Y1568 + IF(Z1568=1,AB1568, 0), "")</f>
        <v/>
      </c>
      <c r="AD1568" s="31">
        <f ca="1">SUMIFS(AC$2:AC1568,D$2:D1568,D1568)*IF(R1568=0,1,2)</f>
        <v>0</v>
      </c>
    </row>
    <row r="1569" spans="1:30" x14ac:dyDescent="0.35">
      <c r="A1569" s="31">
        <f>IF(ISBLANK(B1569),"",COUNTIF(B$2:B1569,B1569))-1</f>
        <v>40</v>
      </c>
      <c r="B1569" s="31">
        <v>8</v>
      </c>
      <c r="C1569" s="10">
        <f>VLOOKUP($A1569,Database!$A:$Y,7,FALSE)</f>
        <v>46195.125</v>
      </c>
      <c r="D1569" s="31" t="str">
        <f>VLOOKUP(Pronostics!$B1569,Setup_MPP!$A:$G,3,FALSE)</f>
        <v>Louuiiis</v>
      </c>
      <c r="E1569" s="31" t="str">
        <f>VLOOKUP(Pronostics!$B1569,Setup_MPP!$A:$G,2,FALSE)</f>
        <v>Louis HARLE</v>
      </c>
      <c r="F1569" s="31" t="str">
        <f>VLOOKUP($B1569,Setup_MPP!$A:$E,4,FALSE)</f>
        <v>#EEF7B1</v>
      </c>
      <c r="G1569" s="31" t="str">
        <f>VLOOKUP($B1569,Setup_MPP!$A:$E,5,FALSE)</f>
        <v>#C1CB7D</v>
      </c>
      <c r="H1569" s="31" t="str">
        <f>IFERROR(IF(AND(A1569&gt;=1,A1569&lt;=104),VLOOKUP($A1569,Location!$A:$J,6,FALSE),IF(A1569=0,"Avant l'ouverture",IF(OR(A1569=105,A1569=106),"Bonus"))),"")</f>
        <v>Tour 2</v>
      </c>
      <c r="I1569" s="31" t="str">
        <f>IF(LEFT(H1569,4)="Tour",VLOOKUP(A1569,Database!$A:$C,3,FALSE),"")</f>
        <v>G</v>
      </c>
      <c r="J1569" s="31" t="str">
        <f>VLOOKUP($A1569,Location!$A:$J,7,FALSE)</f>
        <v>Nouvelle-Zélande</v>
      </c>
      <c r="K1569" s="31" t="str">
        <f>IFERROR(VLOOKUP(J1569,Setup_Team!$B:$C,2,FALSE), "TDB")</f>
        <v>NZL</v>
      </c>
      <c r="L1569" s="31" t="str">
        <f>VLOOKUP($A1569,Location!$A:$J,8,FALSE)</f>
        <v>Egypte</v>
      </c>
      <c r="M1569" s="31" t="str">
        <f>IFERROR(VLOOKUP(L1569,Setup_Team!$B:$C,2,FALSE), "TDB")</f>
        <v>EGY</v>
      </c>
      <c r="N1569" s="31" t="str">
        <f>VLOOKUP($A1569,Location!$A:$J,9,FALSE)</f>
        <v>Vancouver</v>
      </c>
      <c r="O1569" s="31" t="str">
        <f>VLOOKUP($A1569,Location!$A:$J,10,FALSE)</f>
        <v>BC Place</v>
      </c>
      <c r="R1569" s="31">
        <v>0</v>
      </c>
      <c r="S1569" s="25">
        <f>VLOOKUP($A1569,Database!$A:$Y,10,FALSE)</f>
        <v>148</v>
      </c>
      <c r="T1569" s="25">
        <f>VLOOKUP($A1569,Database!$A:$Y,11,FALSE)</f>
        <v>116</v>
      </c>
      <c r="U1569" s="25">
        <f>VLOOKUP($A1569,Database!$A:$Y,12,FALSE)</f>
        <v>59</v>
      </c>
      <c r="V1569" s="25" t="str">
        <f>VLOOKUP(A1569,Database!A:M,13,FALSE)</f>
        <v>À venir</v>
      </c>
      <c r="W1569" s="25" t="str">
        <f>VLOOKUP($A1569,Database!$A:$Y,20,FALSE)</f>
        <v/>
      </c>
      <c r="X1569" s="25" t="str">
        <f>VLOOKUP($A1569,Database!$A:$Y,21,FALSE)</f>
        <v/>
      </c>
      <c r="Y1569" s="25" t="str">
        <f ca="1">IF(C1569&lt;NOW(),IF(AND(P1569&gt;Q1569,W1569&gt;X1569),S1569,IF(AND(P1569=Q1569,W1569=X1569),T1569,IF(AND(P1569&lt;Q1569,W1569&lt;X1569),U1569,0))),"")</f>
        <v/>
      </c>
      <c r="Z1569" s="25">
        <f>IF(AND(P1569=W1569,Q1569=X1569),1,0)</f>
        <v>1</v>
      </c>
      <c r="AA1569" s="25" t="str">
        <f>IF(Z1569=0,"",IF(ISBLANK(VLOOKUP(A1569,Database!A:AA,22,FALSE)),"",VLOOKUP(A1569,Database!A:AA,22,FALSE)))</f>
        <v>Exact</v>
      </c>
      <c r="AB1569" s="25">
        <f ca="1">IFERROR(IF(AND(Y1569&lt;&gt;"",OR(V1569="Terminé",V1569="En cours")),VLOOKUP(AA1569,Setup_ScoreExactBonus!A:D,4,FALSE),0),0)</f>
        <v>0</v>
      </c>
      <c r="AC1569" s="31" t="str">
        <f ca="1">IF(Y1569&lt;&gt;"", Y1569 + IF(Z1569=1,AB1569, 0), "")</f>
        <v/>
      </c>
      <c r="AD1569" s="31">
        <f ca="1">SUMIFS(AC$2:AC1569,D$2:D1569,D1569)*IF(R1569=0,1,2)</f>
        <v>0</v>
      </c>
    </row>
    <row r="1570" spans="1:30" x14ac:dyDescent="0.35">
      <c r="A1570" s="31">
        <f>IF(ISBLANK(B1570),"",COUNTIF(B$2:B1570,B1570))-1</f>
        <v>40</v>
      </c>
      <c r="B1570" s="31">
        <v>9</v>
      </c>
      <c r="C1570" s="10">
        <f>VLOOKUP($A1570,Database!$A:$Y,7,FALSE)</f>
        <v>46195.125</v>
      </c>
      <c r="D1570" s="31" t="str">
        <f>VLOOKUP(Pronostics!$B1570,Setup_MPP!$A:$G,3,FALSE)</f>
        <v>Aurelien_dqp</v>
      </c>
      <c r="E1570" s="31" t="str">
        <f>VLOOKUP(Pronostics!$B1570,Setup_MPP!$A:$G,2,FALSE)</f>
        <v>Aurélien DE POULPIQUET</v>
      </c>
      <c r="F1570" s="31" t="str">
        <f>VLOOKUP($B1570,Setup_MPP!$A:$E,4,FALSE)</f>
        <v>#F4EA9D</v>
      </c>
      <c r="G1570" s="31" t="str">
        <f>VLOOKUP($B1570,Setup_MPP!$A:$E,5,FALSE)</f>
        <v>#D2C458</v>
      </c>
      <c r="H1570" s="31" t="str">
        <f>IFERROR(IF(AND(A1570&gt;=1,A1570&lt;=104),VLOOKUP($A1570,Location!$A:$J,6,FALSE),IF(A1570=0,"Avant l'ouverture",IF(OR(A1570=105,A1570=106),"Bonus"))),"")</f>
        <v>Tour 2</v>
      </c>
      <c r="I1570" s="31" t="str">
        <f>IF(LEFT(H1570,4)="Tour",VLOOKUP(A1570,Database!$A:$C,3,FALSE),"")</f>
        <v>G</v>
      </c>
      <c r="J1570" s="31" t="str">
        <f>VLOOKUP($A1570,Location!$A:$J,7,FALSE)</f>
        <v>Nouvelle-Zélande</v>
      </c>
      <c r="K1570" s="31" t="str">
        <f>IFERROR(VLOOKUP(J1570,Setup_Team!$B:$C,2,FALSE), "TDB")</f>
        <v>NZL</v>
      </c>
      <c r="L1570" s="31" t="str">
        <f>VLOOKUP($A1570,Location!$A:$J,8,FALSE)</f>
        <v>Egypte</v>
      </c>
      <c r="M1570" s="31" t="str">
        <f>IFERROR(VLOOKUP(L1570,Setup_Team!$B:$C,2,FALSE), "TDB")</f>
        <v>EGY</v>
      </c>
      <c r="N1570" s="31" t="str">
        <f>VLOOKUP($A1570,Location!$A:$J,9,FALSE)</f>
        <v>Vancouver</v>
      </c>
      <c r="O1570" s="31" t="str">
        <f>VLOOKUP($A1570,Location!$A:$J,10,FALSE)</f>
        <v>BC Place</v>
      </c>
      <c r="R1570" s="31">
        <v>0</v>
      </c>
      <c r="S1570" s="25">
        <f>VLOOKUP($A1570,Database!$A:$Y,10,FALSE)</f>
        <v>148</v>
      </c>
      <c r="T1570" s="25">
        <f>VLOOKUP($A1570,Database!$A:$Y,11,FALSE)</f>
        <v>116</v>
      </c>
      <c r="U1570" s="25">
        <f>VLOOKUP($A1570,Database!$A:$Y,12,FALSE)</f>
        <v>59</v>
      </c>
      <c r="V1570" s="25" t="str">
        <f>VLOOKUP(A1570,Database!A:M,13,FALSE)</f>
        <v>À venir</v>
      </c>
      <c r="W1570" s="25" t="str">
        <f>VLOOKUP($A1570,Database!$A:$Y,20,FALSE)</f>
        <v/>
      </c>
      <c r="X1570" s="25" t="str">
        <f>VLOOKUP($A1570,Database!$A:$Y,21,FALSE)</f>
        <v/>
      </c>
      <c r="Y1570" s="25" t="str">
        <f ca="1">IF(C1570&lt;NOW(),IF(AND(P1570&gt;Q1570,W1570&gt;X1570),S1570,IF(AND(P1570=Q1570,W1570=X1570),T1570,IF(AND(P1570&lt;Q1570,W1570&lt;X1570),U1570,0))),"")</f>
        <v/>
      </c>
      <c r="Z1570" s="25">
        <f>IF(AND(P1570=W1570,Q1570=X1570),1,0)</f>
        <v>1</v>
      </c>
      <c r="AA1570" s="25" t="str">
        <f>IF(Z1570=0,"",IF(ISBLANK(VLOOKUP(A1570,Database!A:AA,22,FALSE)),"",VLOOKUP(A1570,Database!A:AA,22,FALSE)))</f>
        <v>Exact</v>
      </c>
      <c r="AB1570" s="25">
        <f ca="1">IFERROR(IF(AND(Y1570&lt;&gt;"",OR(V1570="Terminé",V1570="En cours")),VLOOKUP(AA1570,Setup_ScoreExactBonus!A:D,4,FALSE),0),0)</f>
        <v>0</v>
      </c>
      <c r="AC1570" s="31" t="str">
        <f ca="1">IF(Y1570&lt;&gt;"", Y1570 + IF(Z1570=1,AB1570, 0), "")</f>
        <v/>
      </c>
      <c r="AD1570" s="31">
        <f ca="1">SUMIFS(AC$2:AC1570,D$2:D1570,D1570)*IF(R1570=0,1,2)</f>
        <v>0</v>
      </c>
    </row>
    <row r="1571" spans="1:30" x14ac:dyDescent="0.35">
      <c r="A1571" s="31">
        <f>IF(ISBLANK(B1571),"",COUNTIF(B$2:B1571,B1571))-1</f>
        <v>40</v>
      </c>
      <c r="B1571" s="31">
        <v>10</v>
      </c>
      <c r="C1571" s="10">
        <f>VLOOKUP($A1571,Database!$A:$Y,7,FALSE)</f>
        <v>46195.125</v>
      </c>
      <c r="D1571" s="31" t="str">
        <f>VLOOKUP(Pronostics!$B1571,Setup_MPP!$A:$G,3,FALSE)</f>
        <v>RandomPaul</v>
      </c>
      <c r="E1571" s="31" t="str">
        <f>VLOOKUP(Pronostics!$B1571,Setup_MPP!$A:$G,2,FALSE)</f>
        <v>Paul MONTESINOS</v>
      </c>
      <c r="F1571" s="31" t="str">
        <f>VLOOKUP($B1571,Setup_MPP!$A:$E,4,FALSE)</f>
        <v>#C4B0FF</v>
      </c>
      <c r="G1571" s="31" t="str">
        <f>VLOOKUP($B1571,Setup_MPP!$A:$E,5,FALSE)</f>
        <v>#7F66C8</v>
      </c>
      <c r="H1571" s="31" t="str">
        <f>IFERROR(IF(AND(A1571&gt;=1,A1571&lt;=104),VLOOKUP($A1571,Location!$A:$J,6,FALSE),IF(A1571=0,"Avant l'ouverture",IF(OR(A1571=105,A1571=106),"Bonus"))),"")</f>
        <v>Tour 2</v>
      </c>
      <c r="I1571" s="31" t="str">
        <f>IF(LEFT(H1571,4)="Tour",VLOOKUP(A1571,Database!$A:$C,3,FALSE),"")</f>
        <v>G</v>
      </c>
      <c r="J1571" s="31" t="str">
        <f>VLOOKUP($A1571,Location!$A:$J,7,FALSE)</f>
        <v>Nouvelle-Zélande</v>
      </c>
      <c r="K1571" s="31" t="str">
        <f>IFERROR(VLOOKUP(J1571,Setup_Team!$B:$C,2,FALSE), "TDB")</f>
        <v>NZL</v>
      </c>
      <c r="L1571" s="31" t="str">
        <f>VLOOKUP($A1571,Location!$A:$J,8,FALSE)</f>
        <v>Egypte</v>
      </c>
      <c r="M1571" s="31" t="str">
        <f>IFERROR(VLOOKUP(L1571,Setup_Team!$B:$C,2,FALSE), "TDB")</f>
        <v>EGY</v>
      </c>
      <c r="N1571" s="31" t="str">
        <f>VLOOKUP($A1571,Location!$A:$J,9,FALSE)</f>
        <v>Vancouver</v>
      </c>
      <c r="O1571" s="31" t="str">
        <f>VLOOKUP($A1571,Location!$A:$J,10,FALSE)</f>
        <v>BC Place</v>
      </c>
      <c r="R1571" s="31">
        <v>0</v>
      </c>
      <c r="S1571" s="25">
        <f>VLOOKUP($A1571,Database!$A:$Y,10,FALSE)</f>
        <v>148</v>
      </c>
      <c r="T1571" s="25">
        <f>VLOOKUP($A1571,Database!$A:$Y,11,FALSE)</f>
        <v>116</v>
      </c>
      <c r="U1571" s="25">
        <f>VLOOKUP($A1571,Database!$A:$Y,12,FALSE)</f>
        <v>59</v>
      </c>
      <c r="V1571" s="25" t="str">
        <f>VLOOKUP(A1571,Database!A:M,13,FALSE)</f>
        <v>À venir</v>
      </c>
      <c r="W1571" s="25" t="str">
        <f>VLOOKUP($A1571,Database!$A:$Y,20,FALSE)</f>
        <v/>
      </c>
      <c r="X1571" s="25" t="str">
        <f>VLOOKUP($A1571,Database!$A:$Y,21,FALSE)</f>
        <v/>
      </c>
      <c r="Y1571" s="25" t="str">
        <f ca="1">IF(C1571&lt;NOW(),IF(AND(P1571&gt;Q1571,W1571&gt;X1571),S1571,IF(AND(P1571=Q1571,W1571=X1571),T1571,IF(AND(P1571&lt;Q1571,W1571&lt;X1571),U1571,0))),"")</f>
        <v/>
      </c>
      <c r="Z1571" s="25">
        <f>IF(AND(P1571=W1571,Q1571=X1571),1,0)</f>
        <v>1</v>
      </c>
      <c r="AA1571" s="25" t="str">
        <f>IF(Z1571=0,"",IF(ISBLANK(VLOOKUP(A1571,Database!A:AA,22,FALSE)),"",VLOOKUP(A1571,Database!A:AA,22,FALSE)))</f>
        <v>Exact</v>
      </c>
      <c r="AB1571" s="25">
        <f ca="1">IFERROR(IF(AND(Y1571&lt;&gt;"",OR(V1571="Terminé",V1571="En cours")),VLOOKUP(AA1571,Setup_ScoreExactBonus!A:D,4,FALSE),0),0)</f>
        <v>0</v>
      </c>
      <c r="AC1571" s="31" t="str">
        <f ca="1">IF(Y1571&lt;&gt;"", Y1571 + IF(Z1571=1,AB1571, 0), "")</f>
        <v/>
      </c>
      <c r="AD1571" s="31">
        <f ca="1">SUMIFS(AC$2:AC1571,D$2:D1571,D1571)*IF(R1571=0,1,2)</f>
        <v>0</v>
      </c>
    </row>
    <row r="1572" spans="1:30" x14ac:dyDescent="0.35">
      <c r="A1572" s="31">
        <f>IF(ISBLANK(B1572),"",COUNTIF(B$2:B1572,B1572))-1</f>
        <v>40</v>
      </c>
      <c r="B1572" s="31">
        <v>11</v>
      </c>
      <c r="C1572" s="10">
        <f>VLOOKUP($A1572,Database!$A:$Y,7,FALSE)</f>
        <v>46195.125</v>
      </c>
      <c r="D1572" s="31" t="str">
        <f>VLOOKUP(Pronostics!$B1572,Setup_MPP!$A:$G,3,FALSE)</f>
        <v>Kinsley#8SA6T</v>
      </c>
      <c r="E1572" s="31" t="str">
        <f>VLOOKUP(Pronostics!$B1572,Setup_MPP!$A:$G,2,FALSE)</f>
        <v>Kinsley ROQUE</v>
      </c>
      <c r="F1572" s="31" t="str">
        <f>VLOOKUP($B1572,Setup_MPP!$A:$E,4,FALSE)</f>
        <v>#CBEBBA</v>
      </c>
      <c r="G1572" s="31" t="str">
        <f>VLOOKUP($B1572,Setup_MPP!$A:$E,5,FALSE)</f>
        <v>#70BC6E</v>
      </c>
      <c r="H1572" s="31" t="str">
        <f>IFERROR(IF(AND(A1572&gt;=1,A1572&lt;=104),VLOOKUP($A1572,Location!$A:$J,6,FALSE),IF(A1572=0,"Avant l'ouverture",IF(OR(A1572=105,A1572=106),"Bonus"))),"")</f>
        <v>Tour 2</v>
      </c>
      <c r="I1572" s="31" t="str">
        <f>IF(LEFT(H1572,4)="Tour",VLOOKUP(A1572,Database!$A:$C,3,FALSE),"")</f>
        <v>G</v>
      </c>
      <c r="J1572" s="31" t="str">
        <f>VLOOKUP($A1572,Location!$A:$J,7,FALSE)</f>
        <v>Nouvelle-Zélande</v>
      </c>
      <c r="K1572" s="31" t="str">
        <f>IFERROR(VLOOKUP(J1572,Setup_Team!$B:$C,2,FALSE), "TDB")</f>
        <v>NZL</v>
      </c>
      <c r="L1572" s="31" t="str">
        <f>VLOOKUP($A1572,Location!$A:$J,8,FALSE)</f>
        <v>Egypte</v>
      </c>
      <c r="M1572" s="31" t="str">
        <f>IFERROR(VLOOKUP(L1572,Setup_Team!$B:$C,2,FALSE), "TDB")</f>
        <v>EGY</v>
      </c>
      <c r="N1572" s="31" t="str">
        <f>VLOOKUP($A1572,Location!$A:$J,9,FALSE)</f>
        <v>Vancouver</v>
      </c>
      <c r="O1572" s="31" t="str">
        <f>VLOOKUP($A1572,Location!$A:$J,10,FALSE)</f>
        <v>BC Place</v>
      </c>
      <c r="R1572" s="31">
        <v>0</v>
      </c>
      <c r="S1572" s="25">
        <f>VLOOKUP($A1572,Database!$A:$Y,10,FALSE)</f>
        <v>148</v>
      </c>
      <c r="T1572" s="25">
        <f>VLOOKUP($A1572,Database!$A:$Y,11,FALSE)</f>
        <v>116</v>
      </c>
      <c r="U1572" s="25">
        <f>VLOOKUP($A1572,Database!$A:$Y,12,FALSE)</f>
        <v>59</v>
      </c>
      <c r="V1572" s="25" t="str">
        <f>VLOOKUP(A1572,Database!A:M,13,FALSE)</f>
        <v>À venir</v>
      </c>
      <c r="W1572" s="25" t="str">
        <f>VLOOKUP($A1572,Database!$A:$Y,20,FALSE)</f>
        <v/>
      </c>
      <c r="X1572" s="25" t="str">
        <f>VLOOKUP($A1572,Database!$A:$Y,21,FALSE)</f>
        <v/>
      </c>
      <c r="Y1572" s="25" t="str">
        <f ca="1">IF(C1572&lt;NOW(),IF(AND(P1572&gt;Q1572,W1572&gt;X1572),S1572,IF(AND(P1572=Q1572,W1572=X1572),T1572,IF(AND(P1572&lt;Q1572,W1572&lt;X1572),U1572,0))),"")</f>
        <v/>
      </c>
      <c r="Z1572" s="25">
        <f>IF(AND(P1572=W1572,Q1572=X1572),1,0)</f>
        <v>1</v>
      </c>
      <c r="AA1572" s="25" t="str">
        <f>IF(Z1572=0,"",IF(ISBLANK(VLOOKUP(A1572,Database!A:AA,22,FALSE)),"",VLOOKUP(A1572,Database!A:AA,22,FALSE)))</f>
        <v>Exact</v>
      </c>
      <c r="AB1572" s="25">
        <f ca="1">IFERROR(IF(AND(Y1572&lt;&gt;"",OR(V1572="Terminé",V1572="En cours")),VLOOKUP(AA1572,Setup_ScoreExactBonus!A:D,4,FALSE),0),0)</f>
        <v>0</v>
      </c>
      <c r="AC1572" s="31" t="str">
        <f ca="1">IF(Y1572&lt;&gt;"", Y1572 + IF(Z1572=1,AB1572, 0), "")</f>
        <v/>
      </c>
      <c r="AD1572" s="31">
        <f ca="1">SUMIFS(AC$2:AC1572,D$2:D1572,D1572)*IF(R1572=0,1,2)</f>
        <v>0</v>
      </c>
    </row>
    <row r="1573" spans="1:30" x14ac:dyDescent="0.35">
      <c r="A1573" s="31">
        <f>IF(ISBLANK(B1573),"",COUNTIF(B$2:B1573,B1573))-1</f>
        <v>40</v>
      </c>
      <c r="B1573" s="31">
        <v>12</v>
      </c>
      <c r="C1573" s="10">
        <f>VLOOKUP($A1573,Database!$A:$Y,7,FALSE)</f>
        <v>46195.125</v>
      </c>
      <c r="D1573" s="31" t="str">
        <f>VLOOKUP(Pronostics!$B1573,Setup_MPP!$A:$G,3,FALSE)</f>
        <v>Jaouad1</v>
      </c>
      <c r="E1573" s="31" t="str">
        <f>VLOOKUP(Pronostics!$B1573,Setup_MPP!$A:$G,2,FALSE)</f>
        <v>Jaouad SETTI</v>
      </c>
      <c r="F1573" s="31" t="str">
        <f>VLOOKUP($B1573,Setup_MPP!$A:$E,4,FALSE)</f>
        <v>#C2D4FF</v>
      </c>
      <c r="G1573" s="31" t="str">
        <f>VLOOKUP($B1573,Setup_MPP!$A:$E,5,FALSE)</f>
        <v>#6586D5</v>
      </c>
      <c r="H1573" s="31" t="str">
        <f>IFERROR(IF(AND(A1573&gt;=1,A1573&lt;=104),VLOOKUP($A1573,Location!$A:$J,6,FALSE),IF(A1573=0,"Avant l'ouverture",IF(OR(A1573=105,A1573=106),"Bonus"))),"")</f>
        <v>Tour 2</v>
      </c>
      <c r="I1573" s="31" t="str">
        <f>IF(LEFT(H1573,4)="Tour",VLOOKUP(A1573,Database!$A:$C,3,FALSE),"")</f>
        <v>G</v>
      </c>
      <c r="J1573" s="31" t="str">
        <f>VLOOKUP($A1573,Location!$A:$J,7,FALSE)</f>
        <v>Nouvelle-Zélande</v>
      </c>
      <c r="K1573" s="31" t="str">
        <f>IFERROR(VLOOKUP(J1573,Setup_Team!$B:$C,2,FALSE), "TDB")</f>
        <v>NZL</v>
      </c>
      <c r="L1573" s="31" t="str">
        <f>VLOOKUP($A1573,Location!$A:$J,8,FALSE)</f>
        <v>Egypte</v>
      </c>
      <c r="M1573" s="31" t="str">
        <f>IFERROR(VLOOKUP(L1573,Setup_Team!$B:$C,2,FALSE), "TDB")</f>
        <v>EGY</v>
      </c>
      <c r="N1573" s="31" t="str">
        <f>VLOOKUP($A1573,Location!$A:$J,9,FALSE)</f>
        <v>Vancouver</v>
      </c>
      <c r="O1573" s="31" t="str">
        <f>VLOOKUP($A1573,Location!$A:$J,10,FALSE)</f>
        <v>BC Place</v>
      </c>
      <c r="R1573" s="31">
        <v>0</v>
      </c>
      <c r="S1573" s="25">
        <f>VLOOKUP($A1573,Database!$A:$Y,10,FALSE)</f>
        <v>148</v>
      </c>
      <c r="T1573" s="25">
        <f>VLOOKUP($A1573,Database!$A:$Y,11,FALSE)</f>
        <v>116</v>
      </c>
      <c r="U1573" s="25">
        <f>VLOOKUP($A1573,Database!$A:$Y,12,FALSE)</f>
        <v>59</v>
      </c>
      <c r="V1573" s="25" t="str">
        <f>VLOOKUP(A1573,Database!A:M,13,FALSE)</f>
        <v>À venir</v>
      </c>
      <c r="W1573" s="25" t="str">
        <f>VLOOKUP($A1573,Database!$A:$Y,20,FALSE)</f>
        <v/>
      </c>
      <c r="X1573" s="25" t="str">
        <f>VLOOKUP($A1573,Database!$A:$Y,21,FALSE)</f>
        <v/>
      </c>
      <c r="Y1573" s="25" t="str">
        <f ca="1">IF(C1573&lt;NOW(),IF(AND(P1573&gt;Q1573,W1573&gt;X1573),S1573,IF(AND(P1573=Q1573,W1573=X1573),T1573,IF(AND(P1573&lt;Q1573,W1573&lt;X1573),U1573,0))),"")</f>
        <v/>
      </c>
      <c r="Z1573" s="25">
        <f>IF(AND(P1573=W1573,Q1573=X1573),1,0)</f>
        <v>1</v>
      </c>
      <c r="AA1573" s="25" t="str">
        <f>IF(Z1573=0,"",IF(ISBLANK(VLOOKUP(A1573,Database!A:AA,22,FALSE)),"",VLOOKUP(A1573,Database!A:AA,22,FALSE)))</f>
        <v>Exact</v>
      </c>
      <c r="AB1573" s="25">
        <f ca="1">IFERROR(IF(AND(Y1573&lt;&gt;"",OR(V1573="Terminé",V1573="En cours")),VLOOKUP(AA1573,Setup_ScoreExactBonus!A:D,4,FALSE),0),0)</f>
        <v>0</v>
      </c>
      <c r="AC1573" s="31" t="str">
        <f ca="1">IF(Y1573&lt;&gt;"", Y1573 + IF(Z1573=1,AB1573, 0), "")</f>
        <v/>
      </c>
      <c r="AD1573" s="31">
        <f ca="1">SUMIFS(AC$2:AC1573,D$2:D1573,D1573)*IF(R1573=0,1,2)</f>
        <v>0</v>
      </c>
    </row>
    <row r="1574" spans="1:30" x14ac:dyDescent="0.35">
      <c r="A1574" s="31">
        <f>IF(ISBLANK(B1574),"",COUNTIF(B$2:B1574,B1574))-1</f>
        <v>40</v>
      </c>
      <c r="B1574" s="31">
        <v>13</v>
      </c>
      <c r="C1574" s="10">
        <f>VLOOKUP($A1574,Database!$A:$Y,7,FALSE)</f>
        <v>46195.125</v>
      </c>
      <c r="D1574" s="31" t="str">
        <f>VLOOKUP(Pronostics!$B1574,Setup_MPP!$A:$G,3,FALSE)</f>
        <v>Julien_I</v>
      </c>
      <c r="E1574" s="31" t="str">
        <f>VLOOKUP(Pronostics!$B1574,Setup_MPP!$A:$G,2,FALSE)</f>
        <v>Julien INGE</v>
      </c>
      <c r="F1574" s="31" t="str">
        <f>VLOOKUP($B1574,Setup_MPP!$A:$E,4,FALSE)</f>
        <v>#C1E0EF</v>
      </c>
      <c r="G1574" s="31" t="str">
        <f>VLOOKUP($B1574,Setup_MPP!$A:$E,5,FALSE)</f>
        <v>#4F91B2</v>
      </c>
      <c r="H1574" s="31" t="str">
        <f>IFERROR(IF(AND(A1574&gt;=1,A1574&lt;=104),VLOOKUP($A1574,Location!$A:$J,6,FALSE),IF(A1574=0,"Avant l'ouverture",IF(OR(A1574=105,A1574=106),"Bonus"))),"")</f>
        <v>Tour 2</v>
      </c>
      <c r="I1574" s="31" t="str">
        <f>IF(LEFT(H1574,4)="Tour",VLOOKUP(A1574,Database!$A:$C,3,FALSE),"")</f>
        <v>G</v>
      </c>
      <c r="J1574" s="31" t="str">
        <f>VLOOKUP($A1574,Location!$A:$J,7,FALSE)</f>
        <v>Nouvelle-Zélande</v>
      </c>
      <c r="K1574" s="31" t="str">
        <f>IFERROR(VLOOKUP(J1574,Setup_Team!$B:$C,2,FALSE), "TDB")</f>
        <v>NZL</v>
      </c>
      <c r="L1574" s="31" t="str">
        <f>VLOOKUP($A1574,Location!$A:$J,8,FALSE)</f>
        <v>Egypte</v>
      </c>
      <c r="M1574" s="31" t="str">
        <f>IFERROR(VLOOKUP(L1574,Setup_Team!$B:$C,2,FALSE), "TDB")</f>
        <v>EGY</v>
      </c>
      <c r="N1574" s="31" t="str">
        <f>VLOOKUP($A1574,Location!$A:$J,9,FALSE)</f>
        <v>Vancouver</v>
      </c>
      <c r="O1574" s="31" t="str">
        <f>VLOOKUP($A1574,Location!$A:$J,10,FALSE)</f>
        <v>BC Place</v>
      </c>
      <c r="R1574" s="31">
        <v>0</v>
      </c>
      <c r="S1574" s="25">
        <f>VLOOKUP($A1574,Database!$A:$Y,10,FALSE)</f>
        <v>148</v>
      </c>
      <c r="T1574" s="25">
        <f>VLOOKUP($A1574,Database!$A:$Y,11,FALSE)</f>
        <v>116</v>
      </c>
      <c r="U1574" s="25">
        <f>VLOOKUP($A1574,Database!$A:$Y,12,FALSE)</f>
        <v>59</v>
      </c>
      <c r="V1574" s="25" t="str">
        <f>VLOOKUP(A1574,Database!A:M,13,FALSE)</f>
        <v>À venir</v>
      </c>
      <c r="W1574" s="25" t="str">
        <f>VLOOKUP($A1574,Database!$A:$Y,20,FALSE)</f>
        <v/>
      </c>
      <c r="X1574" s="25" t="str">
        <f>VLOOKUP($A1574,Database!$A:$Y,21,FALSE)</f>
        <v/>
      </c>
      <c r="Y1574" s="25" t="str">
        <f ca="1">IF(C1574&lt;NOW(),IF(AND(P1574&gt;Q1574,W1574&gt;X1574),S1574,IF(AND(P1574=Q1574,W1574=X1574),T1574,IF(AND(P1574&lt;Q1574,W1574&lt;X1574),U1574,0))),"")</f>
        <v/>
      </c>
      <c r="Z1574" s="25">
        <f>IF(AND(P1574=W1574,Q1574=X1574),1,0)</f>
        <v>1</v>
      </c>
      <c r="AA1574" s="25" t="str">
        <f>IF(Z1574=0,"",IF(ISBLANK(VLOOKUP(A1574,Database!A:AA,22,FALSE)),"",VLOOKUP(A1574,Database!A:AA,22,FALSE)))</f>
        <v>Exact</v>
      </c>
      <c r="AB1574" s="25">
        <f ca="1">IFERROR(IF(AND(Y1574&lt;&gt;"",OR(V1574="Terminé",V1574="En cours")),VLOOKUP(AA1574,Setup_ScoreExactBonus!A:D,4,FALSE),0),0)</f>
        <v>0</v>
      </c>
      <c r="AC1574" s="31" t="str">
        <f ca="1">IF(Y1574&lt;&gt;"", Y1574 + IF(Z1574=1,AB1574, 0), "")</f>
        <v/>
      </c>
      <c r="AD1574" s="31">
        <f ca="1">SUMIFS(AC$2:AC1574,D$2:D1574,D1574)*IF(R1574=0,1,2)</f>
        <v>0</v>
      </c>
    </row>
    <row r="1575" spans="1:30" x14ac:dyDescent="0.35">
      <c r="A1575" s="31">
        <f>IF(ISBLANK(B1575),"",COUNTIF(B$2:B1575,B1575))-1</f>
        <v>40</v>
      </c>
      <c r="B1575" s="31">
        <v>14</v>
      </c>
      <c r="C1575" s="10">
        <f>VLOOKUP($A1575,Database!$A:$Y,7,FALSE)</f>
        <v>46195.125</v>
      </c>
      <c r="D1575" s="31" t="str">
        <f>VLOOKUP(Pronostics!$B1575,Setup_MPP!$A:$G,3,FALSE)</f>
        <v>MarieEYT</v>
      </c>
      <c r="E1575" s="31" t="str">
        <f>VLOOKUP(Pronostics!$B1575,Setup_MPP!$A:$G,2,FALSE)</f>
        <v>Marie EXBRAYAT</v>
      </c>
      <c r="F1575" s="31" t="str">
        <f>VLOOKUP($B1575,Setup_MPP!$A:$E,4,FALSE)</f>
        <v>#FFAFD2</v>
      </c>
      <c r="G1575" s="31" t="str">
        <f>VLOOKUP($B1575,Setup_MPP!$A:$E,5,FALSE)</f>
        <v>#F2589B</v>
      </c>
      <c r="H1575" s="31" t="str">
        <f>IFERROR(IF(AND(A1575&gt;=1,A1575&lt;=104),VLOOKUP($A1575,Location!$A:$J,6,FALSE),IF(A1575=0,"Avant l'ouverture",IF(OR(A1575=105,A1575=106),"Bonus"))),"")</f>
        <v>Tour 2</v>
      </c>
      <c r="I1575" s="31" t="str">
        <f>IF(LEFT(H1575,4)="Tour",VLOOKUP(A1575,Database!$A:$C,3,FALSE),"")</f>
        <v>G</v>
      </c>
      <c r="J1575" s="31" t="str">
        <f>VLOOKUP($A1575,Location!$A:$J,7,FALSE)</f>
        <v>Nouvelle-Zélande</v>
      </c>
      <c r="K1575" s="31" t="str">
        <f>IFERROR(VLOOKUP(J1575,Setup_Team!$B:$C,2,FALSE), "TDB")</f>
        <v>NZL</v>
      </c>
      <c r="L1575" s="31" t="str">
        <f>VLOOKUP($A1575,Location!$A:$J,8,FALSE)</f>
        <v>Egypte</v>
      </c>
      <c r="M1575" s="31" t="str">
        <f>IFERROR(VLOOKUP(L1575,Setup_Team!$B:$C,2,FALSE), "TDB")</f>
        <v>EGY</v>
      </c>
      <c r="N1575" s="31" t="str">
        <f>VLOOKUP($A1575,Location!$A:$J,9,FALSE)</f>
        <v>Vancouver</v>
      </c>
      <c r="O1575" s="31" t="str">
        <f>VLOOKUP($A1575,Location!$A:$J,10,FALSE)</f>
        <v>BC Place</v>
      </c>
      <c r="R1575" s="31">
        <v>0</v>
      </c>
      <c r="S1575" s="25">
        <f>VLOOKUP($A1575,Database!$A:$Y,10,FALSE)</f>
        <v>148</v>
      </c>
      <c r="T1575" s="25">
        <f>VLOOKUP($A1575,Database!$A:$Y,11,FALSE)</f>
        <v>116</v>
      </c>
      <c r="U1575" s="25">
        <f>VLOOKUP($A1575,Database!$A:$Y,12,FALSE)</f>
        <v>59</v>
      </c>
      <c r="V1575" s="25" t="str">
        <f>VLOOKUP(A1575,Database!A:M,13,FALSE)</f>
        <v>À venir</v>
      </c>
      <c r="W1575" s="25" t="str">
        <f>VLOOKUP($A1575,Database!$A:$Y,20,FALSE)</f>
        <v/>
      </c>
      <c r="X1575" s="25" t="str">
        <f>VLOOKUP($A1575,Database!$A:$Y,21,FALSE)</f>
        <v/>
      </c>
      <c r="Y1575" s="25" t="str">
        <f ca="1">IF(C1575&lt;NOW(),IF(AND(P1575&gt;Q1575,W1575&gt;X1575),S1575,IF(AND(P1575=Q1575,W1575=X1575),T1575,IF(AND(P1575&lt;Q1575,W1575&lt;X1575),U1575,0))),"")</f>
        <v/>
      </c>
      <c r="Z1575" s="25">
        <f>IF(AND(P1575=W1575,Q1575=X1575),1,0)</f>
        <v>1</v>
      </c>
      <c r="AA1575" s="25" t="str">
        <f>IF(Z1575=0,"",IF(ISBLANK(VLOOKUP(A1575,Database!A:AA,22,FALSE)),"",VLOOKUP(A1575,Database!A:AA,22,FALSE)))</f>
        <v>Exact</v>
      </c>
      <c r="AB1575" s="25">
        <f ca="1">IFERROR(IF(AND(Y1575&lt;&gt;"",OR(V1575="Terminé",V1575="En cours")),VLOOKUP(AA1575,Setup_ScoreExactBonus!A:D,4,FALSE),0),0)</f>
        <v>0</v>
      </c>
      <c r="AC1575" s="31" t="str">
        <f ca="1">IF(Y1575&lt;&gt;"", Y1575 + IF(Z1575=1,AB1575, 0), "")</f>
        <v/>
      </c>
      <c r="AD1575" s="31">
        <f ca="1">SUMIFS(AC$2:AC1575,D$2:D1575,D1575)*IF(R1575=0,1,2)</f>
        <v>0</v>
      </c>
    </row>
    <row r="1576" spans="1:30" x14ac:dyDescent="0.35">
      <c r="A1576" s="31">
        <f>IF(ISBLANK(B1576),"",COUNTIF(B$2:B1576,B1576))-1</f>
        <v>40</v>
      </c>
      <c r="B1576" s="31">
        <v>15</v>
      </c>
      <c r="C1576" s="10">
        <f>VLOOKUP($A1576,Database!$A:$Y,7,FALSE)</f>
        <v>46195.125</v>
      </c>
      <c r="D1576" s="31" t="str">
        <f>VLOOKUP(Pronostics!$B1576,Setup_MPP!$A:$G,3,FALSE)</f>
        <v>Amine#8UL9R</v>
      </c>
      <c r="E1576" s="31" t="str">
        <f>VLOOKUP(Pronostics!$B1576,Setup_MPP!$A:$G,2,FALSE)</f>
        <v>Amine ZARROUKI</v>
      </c>
      <c r="F1576" s="31" t="str">
        <f>VLOOKUP($B1576,Setup_MPP!$A:$E,4,FALSE)</f>
        <v>#FF9898</v>
      </c>
      <c r="G1576" s="31" t="str">
        <f>VLOOKUP($B1576,Setup_MPP!$A:$E,5,FALSE)</f>
        <v>#FF5D5D</v>
      </c>
      <c r="H1576" s="31" t="str">
        <f>IFERROR(IF(AND(A1576&gt;=1,A1576&lt;=104),VLOOKUP($A1576,Location!$A:$J,6,FALSE),IF(A1576=0,"Avant l'ouverture",IF(OR(A1576=105,A1576=106),"Bonus"))),"")</f>
        <v>Tour 2</v>
      </c>
      <c r="I1576" s="31" t="str">
        <f>IF(LEFT(H1576,4)="Tour",VLOOKUP(A1576,Database!$A:$C,3,FALSE),"")</f>
        <v>G</v>
      </c>
      <c r="J1576" s="31" t="str">
        <f>VLOOKUP($A1576,Location!$A:$J,7,FALSE)</f>
        <v>Nouvelle-Zélande</v>
      </c>
      <c r="K1576" s="31" t="str">
        <f>IFERROR(VLOOKUP(J1576,Setup_Team!$B:$C,2,FALSE), "TDB")</f>
        <v>NZL</v>
      </c>
      <c r="L1576" s="31" t="str">
        <f>VLOOKUP($A1576,Location!$A:$J,8,FALSE)</f>
        <v>Egypte</v>
      </c>
      <c r="M1576" s="31" t="str">
        <f>IFERROR(VLOOKUP(L1576,Setup_Team!$B:$C,2,FALSE), "TDB")</f>
        <v>EGY</v>
      </c>
      <c r="N1576" s="31" t="str">
        <f>VLOOKUP($A1576,Location!$A:$J,9,FALSE)</f>
        <v>Vancouver</v>
      </c>
      <c r="O1576" s="31" t="str">
        <f>VLOOKUP($A1576,Location!$A:$J,10,FALSE)</f>
        <v>BC Place</v>
      </c>
      <c r="R1576" s="31">
        <v>0</v>
      </c>
      <c r="S1576" s="25">
        <f>VLOOKUP($A1576,Database!$A:$Y,10,FALSE)</f>
        <v>148</v>
      </c>
      <c r="T1576" s="25">
        <f>VLOOKUP($A1576,Database!$A:$Y,11,FALSE)</f>
        <v>116</v>
      </c>
      <c r="U1576" s="25">
        <f>VLOOKUP($A1576,Database!$A:$Y,12,FALSE)</f>
        <v>59</v>
      </c>
      <c r="V1576" s="25" t="str">
        <f>VLOOKUP(A1576,Database!A:M,13,FALSE)</f>
        <v>À venir</v>
      </c>
      <c r="W1576" s="25" t="str">
        <f>VLOOKUP($A1576,Database!$A:$Y,20,FALSE)</f>
        <v/>
      </c>
      <c r="X1576" s="25" t="str">
        <f>VLOOKUP($A1576,Database!$A:$Y,21,FALSE)</f>
        <v/>
      </c>
      <c r="Y1576" s="25" t="str">
        <f ca="1">IF(C1576&lt;NOW(),IF(AND(P1576&gt;Q1576,W1576&gt;X1576),S1576,IF(AND(P1576=Q1576,W1576=X1576),T1576,IF(AND(P1576&lt;Q1576,W1576&lt;X1576),U1576,0))),"")</f>
        <v/>
      </c>
      <c r="Z1576" s="25">
        <f>IF(AND(P1576=W1576,Q1576=X1576),1,0)</f>
        <v>1</v>
      </c>
      <c r="AA1576" s="25" t="str">
        <f>IF(Z1576=0,"",IF(ISBLANK(VLOOKUP(A1576,Database!A:AA,22,FALSE)),"",VLOOKUP(A1576,Database!A:AA,22,FALSE)))</f>
        <v>Exact</v>
      </c>
      <c r="AB1576" s="25">
        <f ca="1">IFERROR(IF(AND(Y1576&lt;&gt;"",OR(V1576="Terminé",V1576="En cours")),VLOOKUP(AA1576,Setup_ScoreExactBonus!A:D,4,FALSE),0),0)</f>
        <v>0</v>
      </c>
      <c r="AC1576" s="31" t="str">
        <f ca="1">IF(Y1576&lt;&gt;"", Y1576 + IF(Z1576=1,AB1576, 0), "")</f>
        <v/>
      </c>
      <c r="AD1576" s="31">
        <f ca="1">SUMIFS(AC$2:AC1576,D$2:D1576,D1576)*IF(R1576=0,1,2)</f>
        <v>0</v>
      </c>
    </row>
    <row r="1577" spans="1:30" x14ac:dyDescent="0.35">
      <c r="A1577" s="31">
        <f>IF(ISBLANK(B1577),"",COUNTIF(B$2:B1577,B1577))-1</f>
        <v>40</v>
      </c>
      <c r="B1577" s="31">
        <v>16</v>
      </c>
      <c r="C1577" s="10">
        <f>VLOOKUP($A1577,Database!$A:$Y,7,FALSE)</f>
        <v>46195.125</v>
      </c>
      <c r="D1577" s="31" t="str">
        <f>VLOOKUP(Pronostics!$B1577,Setup_MPP!$A:$G,3,FALSE)</f>
        <v>Laura#8V93E</v>
      </c>
      <c r="E1577" s="31" t="str">
        <f>VLOOKUP(Pronostics!$B1577,Setup_MPP!$A:$G,2,FALSE)</f>
        <v>Laura GIULIANO</v>
      </c>
      <c r="F1577" s="31" t="str">
        <f>VLOOKUP($B1577,Setup_MPP!$A:$E,4,FALSE)</f>
        <v>#86A4FE</v>
      </c>
      <c r="G1577" s="31" t="str">
        <f>VLOOKUP($B1577,Setup_MPP!$A:$E,5,FALSE)</f>
        <v>#3769FF</v>
      </c>
      <c r="H1577" s="31" t="str">
        <f>IFERROR(IF(AND(A1577&gt;=1,A1577&lt;=104),VLOOKUP($A1577,Location!$A:$J,6,FALSE),IF(A1577=0,"Avant l'ouverture",IF(OR(A1577=105,A1577=106),"Bonus"))),"")</f>
        <v>Tour 2</v>
      </c>
      <c r="I1577" s="31" t="str">
        <f>IF(LEFT(H1577,4)="Tour",VLOOKUP(A1577,Database!$A:$C,3,FALSE),"")</f>
        <v>G</v>
      </c>
      <c r="J1577" s="31" t="str">
        <f>VLOOKUP($A1577,Location!$A:$J,7,FALSE)</f>
        <v>Nouvelle-Zélande</v>
      </c>
      <c r="K1577" s="31" t="str">
        <f>IFERROR(VLOOKUP(J1577,Setup_Team!$B:$C,2,FALSE), "TDB")</f>
        <v>NZL</v>
      </c>
      <c r="L1577" s="31" t="str">
        <f>VLOOKUP($A1577,Location!$A:$J,8,FALSE)</f>
        <v>Egypte</v>
      </c>
      <c r="M1577" s="31" t="str">
        <f>IFERROR(VLOOKUP(L1577,Setup_Team!$B:$C,2,FALSE), "TDB")</f>
        <v>EGY</v>
      </c>
      <c r="N1577" s="31" t="str">
        <f>VLOOKUP($A1577,Location!$A:$J,9,FALSE)</f>
        <v>Vancouver</v>
      </c>
      <c r="O1577" s="31" t="str">
        <f>VLOOKUP($A1577,Location!$A:$J,10,FALSE)</f>
        <v>BC Place</v>
      </c>
      <c r="R1577" s="31">
        <v>0</v>
      </c>
      <c r="S1577" s="25">
        <f>VLOOKUP($A1577,Database!$A:$Y,10,FALSE)</f>
        <v>148</v>
      </c>
      <c r="T1577" s="25">
        <f>VLOOKUP($A1577,Database!$A:$Y,11,FALSE)</f>
        <v>116</v>
      </c>
      <c r="U1577" s="25">
        <f>VLOOKUP($A1577,Database!$A:$Y,12,FALSE)</f>
        <v>59</v>
      </c>
      <c r="V1577" s="25" t="str">
        <f>VLOOKUP(A1577,Database!A:M,13,FALSE)</f>
        <v>À venir</v>
      </c>
      <c r="W1577" s="25" t="str">
        <f>VLOOKUP($A1577,Database!$A:$Y,20,FALSE)</f>
        <v/>
      </c>
      <c r="X1577" s="25" t="str">
        <f>VLOOKUP($A1577,Database!$A:$Y,21,FALSE)</f>
        <v/>
      </c>
      <c r="Y1577" s="25" t="str">
        <f ca="1">IF(C1577&lt;NOW(),IF(AND(P1577&gt;Q1577,W1577&gt;X1577),S1577,IF(AND(P1577=Q1577,W1577=X1577),T1577,IF(AND(P1577&lt;Q1577,W1577&lt;X1577),U1577,0))),"")</f>
        <v/>
      </c>
      <c r="Z1577" s="25">
        <f>IF(AND(P1577=W1577,Q1577=X1577),1,0)</f>
        <v>1</v>
      </c>
      <c r="AA1577" s="25" t="str">
        <f>IF(Z1577=0,"",IF(ISBLANK(VLOOKUP(A1577,Database!A:AA,22,FALSE)),"",VLOOKUP(A1577,Database!A:AA,22,FALSE)))</f>
        <v>Exact</v>
      </c>
      <c r="AB1577" s="25">
        <f ca="1">IFERROR(IF(AND(Y1577&lt;&gt;"",OR(V1577="Terminé",V1577="En cours")),VLOOKUP(AA1577,Setup_ScoreExactBonus!A:D,4,FALSE),0),0)</f>
        <v>0</v>
      </c>
      <c r="AC1577" s="31" t="str">
        <f ca="1">IF(Y1577&lt;&gt;"", Y1577 + IF(Z1577=1,AB1577, 0), "")</f>
        <v/>
      </c>
      <c r="AD1577" s="31">
        <f ca="1">SUMIFS(AC$2:AC1577,D$2:D1577,D1577)*IF(R1577=0,1,2)</f>
        <v>0</v>
      </c>
    </row>
    <row r="1578" spans="1:30" x14ac:dyDescent="0.35">
      <c r="A1578" s="31">
        <f>IF(ISBLANK(B1578),"",COUNTIF(B$2:B1578,B1578))-1</f>
        <v>40</v>
      </c>
      <c r="B1578" s="31">
        <v>17</v>
      </c>
      <c r="C1578" s="10">
        <f>VLOOKUP($A1578,Database!$A:$Y,7,FALSE)</f>
        <v>46195.125</v>
      </c>
      <c r="D1578" s="31" t="str">
        <f>VLOOKUP(Pronostics!$B1578,Setup_MPP!$A:$G,3,FALSE)</f>
        <v>Joueur17</v>
      </c>
      <c r="E1578" s="31" t="str">
        <f>VLOOKUP(Pronostics!$B1578,Setup_MPP!$A:$G,2,FALSE)</f>
        <v>Joueur17</v>
      </c>
      <c r="F1578" s="31" t="str">
        <f>VLOOKUP($B1578,Setup_MPP!$A:$E,4,FALSE)</f>
        <v>#FFB0B0</v>
      </c>
      <c r="G1578" s="31" t="str">
        <f>VLOOKUP($B1578,Setup_MPP!$A:$E,5,FALSE)</f>
        <v>#F25757</v>
      </c>
      <c r="H1578" s="31" t="str">
        <f>IFERROR(IF(AND(A1578&gt;=1,A1578&lt;=104),VLOOKUP($A1578,Location!$A:$J,6,FALSE),IF(A1578=0,"Avant l'ouverture",IF(OR(A1578=105,A1578=106),"Bonus"))),"")</f>
        <v>Tour 2</v>
      </c>
      <c r="I1578" s="31" t="str">
        <f>IF(LEFT(H1578,4)="Tour",VLOOKUP(A1578,Database!$A:$C,3,FALSE),"")</f>
        <v>G</v>
      </c>
      <c r="J1578" s="31" t="str">
        <f>VLOOKUP($A1578,Location!$A:$J,7,FALSE)</f>
        <v>Nouvelle-Zélande</v>
      </c>
      <c r="K1578" s="31" t="str">
        <f>IFERROR(VLOOKUP(J1578,Setup_Team!$B:$C,2,FALSE), "TDB")</f>
        <v>NZL</v>
      </c>
      <c r="L1578" s="31" t="str">
        <f>VLOOKUP($A1578,Location!$A:$J,8,FALSE)</f>
        <v>Egypte</v>
      </c>
      <c r="M1578" s="31" t="str">
        <f>IFERROR(VLOOKUP(L1578,Setup_Team!$B:$C,2,FALSE), "TDB")</f>
        <v>EGY</v>
      </c>
      <c r="N1578" s="31" t="str">
        <f>VLOOKUP($A1578,Location!$A:$J,9,FALSE)</f>
        <v>Vancouver</v>
      </c>
      <c r="O1578" s="31" t="str">
        <f>VLOOKUP($A1578,Location!$A:$J,10,FALSE)</f>
        <v>BC Place</v>
      </c>
      <c r="R1578" s="31">
        <v>0</v>
      </c>
      <c r="S1578" s="25">
        <f>VLOOKUP($A1578,Database!$A:$Y,10,FALSE)</f>
        <v>148</v>
      </c>
      <c r="T1578" s="25">
        <f>VLOOKUP($A1578,Database!$A:$Y,11,FALSE)</f>
        <v>116</v>
      </c>
      <c r="U1578" s="25">
        <f>VLOOKUP($A1578,Database!$A:$Y,12,FALSE)</f>
        <v>59</v>
      </c>
      <c r="V1578" s="25" t="str">
        <f>VLOOKUP(A1578,Database!A:M,13,FALSE)</f>
        <v>À venir</v>
      </c>
      <c r="W1578" s="25" t="str">
        <f>VLOOKUP($A1578,Database!$A:$Y,20,FALSE)</f>
        <v/>
      </c>
      <c r="X1578" s="25" t="str">
        <f>VLOOKUP($A1578,Database!$A:$Y,21,FALSE)</f>
        <v/>
      </c>
      <c r="Y1578" s="25" t="str">
        <f ca="1">IF(C1578&lt;NOW(),IF(AND(P1578&gt;Q1578,W1578&gt;X1578),S1578,IF(AND(P1578=Q1578,W1578=X1578),T1578,IF(AND(P1578&lt;Q1578,W1578&lt;X1578),U1578,0))),"")</f>
        <v/>
      </c>
      <c r="Z1578" s="25">
        <f>IF(AND(P1578=W1578,Q1578=X1578),1,0)</f>
        <v>1</v>
      </c>
      <c r="AA1578" s="25" t="str">
        <f>IF(Z1578=0,"",IF(ISBLANK(VLOOKUP(A1578,Database!A:AA,22,FALSE)),"",VLOOKUP(A1578,Database!A:AA,22,FALSE)))</f>
        <v>Exact</v>
      </c>
      <c r="AB1578" s="25">
        <f ca="1">IFERROR(IF(AND(Y1578&lt;&gt;"",OR(V1578="Terminé",V1578="En cours")),VLOOKUP(AA1578,Setup_ScoreExactBonus!A:D,4,FALSE),0),0)</f>
        <v>0</v>
      </c>
      <c r="AC1578" s="31" t="str">
        <f ca="1">IF(Y1578&lt;&gt;"", Y1578 + IF(Z1578=1,AB1578, 0), "")</f>
        <v/>
      </c>
      <c r="AD1578" s="31">
        <f ca="1">SUMIFS(AC$2:AC1578,D$2:D1578,D1578)*IF(R1578=0,1,2)</f>
        <v>0</v>
      </c>
    </row>
    <row r="1579" spans="1:30" x14ac:dyDescent="0.35">
      <c r="A1579" s="31">
        <f>IF(ISBLANK(B1579),"",COUNTIF(B$2:B1579,B1579))-1</f>
        <v>40</v>
      </c>
      <c r="B1579" s="31">
        <v>18</v>
      </c>
      <c r="C1579" s="10">
        <f>VLOOKUP($A1579,Database!$A:$Y,7,FALSE)</f>
        <v>46195.125</v>
      </c>
      <c r="D1579" s="31" t="str">
        <f>VLOOKUP(Pronostics!$B1579,Setup_MPP!$A:$G,3,FALSE)</f>
        <v>Joueur18</v>
      </c>
      <c r="E1579" s="31" t="str">
        <f>VLOOKUP(Pronostics!$B1579,Setup_MPP!$A:$G,2,FALSE)</f>
        <v>Joueur18</v>
      </c>
      <c r="F1579" s="31" t="str">
        <f>VLOOKUP($B1579,Setup_MPP!$A:$E,4,FALSE)</f>
        <v>#FFC9B0</v>
      </c>
      <c r="G1579" s="31" t="str">
        <f>VLOOKUP($B1579,Setup_MPP!$A:$E,5,FALSE)</f>
        <v>#F28D57</v>
      </c>
      <c r="H1579" s="31" t="str">
        <f>IFERROR(IF(AND(A1579&gt;=1,A1579&lt;=104),VLOOKUP($A1579,Location!$A:$J,6,FALSE),IF(A1579=0,"Avant l'ouverture",IF(OR(A1579=105,A1579=106),"Bonus"))),"")</f>
        <v>Tour 2</v>
      </c>
      <c r="I1579" s="31" t="str">
        <f>IF(LEFT(H1579,4)="Tour",VLOOKUP(A1579,Database!$A:$C,3,FALSE),"")</f>
        <v>G</v>
      </c>
      <c r="J1579" s="31" t="str">
        <f>VLOOKUP($A1579,Location!$A:$J,7,FALSE)</f>
        <v>Nouvelle-Zélande</v>
      </c>
      <c r="K1579" s="31" t="str">
        <f>IFERROR(VLOOKUP(J1579,Setup_Team!$B:$C,2,FALSE), "TDB")</f>
        <v>NZL</v>
      </c>
      <c r="L1579" s="31" t="str">
        <f>VLOOKUP($A1579,Location!$A:$J,8,FALSE)</f>
        <v>Egypte</v>
      </c>
      <c r="M1579" s="31" t="str">
        <f>IFERROR(VLOOKUP(L1579,Setup_Team!$B:$C,2,FALSE), "TDB")</f>
        <v>EGY</v>
      </c>
      <c r="N1579" s="31" t="str">
        <f>VLOOKUP($A1579,Location!$A:$J,9,FALSE)</f>
        <v>Vancouver</v>
      </c>
      <c r="O1579" s="31" t="str">
        <f>VLOOKUP($A1579,Location!$A:$J,10,FALSE)</f>
        <v>BC Place</v>
      </c>
      <c r="R1579" s="31">
        <v>0</v>
      </c>
      <c r="S1579" s="25">
        <f>VLOOKUP($A1579,Database!$A:$Y,10,FALSE)</f>
        <v>148</v>
      </c>
      <c r="T1579" s="25">
        <f>VLOOKUP($A1579,Database!$A:$Y,11,FALSE)</f>
        <v>116</v>
      </c>
      <c r="U1579" s="25">
        <f>VLOOKUP($A1579,Database!$A:$Y,12,FALSE)</f>
        <v>59</v>
      </c>
      <c r="V1579" s="25" t="str">
        <f>VLOOKUP(A1579,Database!A:M,13,FALSE)</f>
        <v>À venir</v>
      </c>
      <c r="W1579" s="25" t="str">
        <f>VLOOKUP($A1579,Database!$A:$Y,20,FALSE)</f>
        <v/>
      </c>
      <c r="X1579" s="25" t="str">
        <f>VLOOKUP($A1579,Database!$A:$Y,21,FALSE)</f>
        <v/>
      </c>
      <c r="Y1579" s="25" t="str">
        <f ca="1">IF(C1579&lt;NOW(),IF(AND(P1579&gt;Q1579,W1579&gt;X1579),S1579,IF(AND(P1579=Q1579,W1579=X1579),T1579,IF(AND(P1579&lt;Q1579,W1579&lt;X1579),U1579,0))),"")</f>
        <v/>
      </c>
      <c r="Z1579" s="25">
        <f>IF(AND(P1579=W1579,Q1579=X1579),1,0)</f>
        <v>1</v>
      </c>
      <c r="AA1579" s="25" t="str">
        <f>IF(Z1579=0,"",IF(ISBLANK(VLOOKUP(A1579,Database!A:AA,22,FALSE)),"",VLOOKUP(A1579,Database!A:AA,22,FALSE)))</f>
        <v>Exact</v>
      </c>
      <c r="AB1579" s="25">
        <f ca="1">IFERROR(IF(AND(Y1579&lt;&gt;"",OR(V1579="Terminé",V1579="En cours")),VLOOKUP(AA1579,Setup_ScoreExactBonus!A:D,4,FALSE),0),0)</f>
        <v>0</v>
      </c>
      <c r="AC1579" s="31" t="str">
        <f ca="1">IF(Y1579&lt;&gt;"", Y1579 + IF(Z1579=1,AB1579, 0), "")</f>
        <v/>
      </c>
      <c r="AD1579" s="31">
        <f ca="1">SUMIFS(AC$2:AC1579,D$2:D1579,D1579)*IF(R1579=0,1,2)</f>
        <v>0</v>
      </c>
    </row>
    <row r="1580" spans="1:30" x14ac:dyDescent="0.35">
      <c r="A1580" s="31">
        <f>IF(ISBLANK(B1580),"",COUNTIF(B$2:B1580,B1580))-1</f>
        <v>40</v>
      </c>
      <c r="B1580" s="31">
        <v>19</v>
      </c>
      <c r="C1580" s="10">
        <f>VLOOKUP($A1580,Database!$A:$Y,7,FALSE)</f>
        <v>46195.125</v>
      </c>
      <c r="D1580" s="31" t="str">
        <f>VLOOKUP(Pronostics!$B1580,Setup_MPP!$A:$G,3,FALSE)</f>
        <v>Joueur19</v>
      </c>
      <c r="E1580" s="31" t="str">
        <f>VLOOKUP(Pronostics!$B1580,Setup_MPP!$A:$G,2,FALSE)</f>
        <v>Joueur19</v>
      </c>
      <c r="F1580" s="31" t="str">
        <f>VLOOKUP($B1580,Setup_MPP!$A:$E,4,FALSE)</f>
        <v>#D5D5D5</v>
      </c>
      <c r="G1580" s="31" t="str">
        <f>VLOOKUP($B1580,Setup_MPP!$A:$E,5,FALSE)</f>
        <v>#727272</v>
      </c>
      <c r="H1580" s="31" t="str">
        <f>IFERROR(IF(AND(A1580&gt;=1,A1580&lt;=104),VLOOKUP($A1580,Location!$A:$J,6,FALSE),IF(A1580=0,"Avant l'ouverture",IF(OR(A1580=105,A1580=106),"Bonus"))),"")</f>
        <v>Tour 2</v>
      </c>
      <c r="I1580" s="31" t="str">
        <f>IF(LEFT(H1580,4)="Tour",VLOOKUP(A1580,Database!$A:$C,3,FALSE),"")</f>
        <v>G</v>
      </c>
      <c r="J1580" s="31" t="str">
        <f>VLOOKUP($A1580,Location!$A:$J,7,FALSE)</f>
        <v>Nouvelle-Zélande</v>
      </c>
      <c r="K1580" s="31" t="str">
        <f>IFERROR(VLOOKUP(J1580,Setup_Team!$B:$C,2,FALSE), "TDB")</f>
        <v>NZL</v>
      </c>
      <c r="L1580" s="31" t="str">
        <f>VLOOKUP($A1580,Location!$A:$J,8,FALSE)</f>
        <v>Egypte</v>
      </c>
      <c r="M1580" s="31" t="str">
        <f>IFERROR(VLOOKUP(L1580,Setup_Team!$B:$C,2,FALSE), "TDB")</f>
        <v>EGY</v>
      </c>
      <c r="N1580" s="31" t="str">
        <f>VLOOKUP($A1580,Location!$A:$J,9,FALSE)</f>
        <v>Vancouver</v>
      </c>
      <c r="O1580" s="31" t="str">
        <f>VLOOKUP($A1580,Location!$A:$J,10,FALSE)</f>
        <v>BC Place</v>
      </c>
      <c r="R1580" s="31">
        <v>0</v>
      </c>
      <c r="S1580" s="25">
        <f>VLOOKUP($A1580,Database!$A:$Y,10,FALSE)</f>
        <v>148</v>
      </c>
      <c r="T1580" s="25">
        <f>VLOOKUP($A1580,Database!$A:$Y,11,FALSE)</f>
        <v>116</v>
      </c>
      <c r="U1580" s="25">
        <f>VLOOKUP($A1580,Database!$A:$Y,12,FALSE)</f>
        <v>59</v>
      </c>
      <c r="V1580" s="25" t="str">
        <f>VLOOKUP(A1580,Database!A:M,13,FALSE)</f>
        <v>À venir</v>
      </c>
      <c r="W1580" s="25" t="str">
        <f>VLOOKUP($A1580,Database!$A:$Y,20,FALSE)</f>
        <v/>
      </c>
      <c r="X1580" s="25" t="str">
        <f>VLOOKUP($A1580,Database!$A:$Y,21,FALSE)</f>
        <v/>
      </c>
      <c r="Y1580" s="25" t="str">
        <f ca="1">IF(C1580&lt;NOW(),IF(AND(P1580&gt;Q1580,W1580&gt;X1580),S1580,IF(AND(P1580=Q1580,W1580=X1580),T1580,IF(AND(P1580&lt;Q1580,W1580&lt;X1580),U1580,0))),"")</f>
        <v/>
      </c>
      <c r="Z1580" s="25">
        <f>IF(AND(P1580=W1580,Q1580=X1580),1,0)</f>
        <v>1</v>
      </c>
      <c r="AA1580" s="25" t="str">
        <f>IF(Z1580=0,"",IF(ISBLANK(VLOOKUP(A1580,Database!A:AA,22,FALSE)),"",VLOOKUP(A1580,Database!A:AA,22,FALSE)))</f>
        <v>Exact</v>
      </c>
      <c r="AB1580" s="25">
        <f ca="1">IFERROR(IF(AND(Y1580&lt;&gt;"",OR(V1580="Terminé",V1580="En cours")),VLOOKUP(AA1580,Setup_ScoreExactBonus!A:D,4,FALSE),0),0)</f>
        <v>0</v>
      </c>
      <c r="AC1580" s="31" t="str">
        <f ca="1">IF(Y1580&lt;&gt;"", Y1580 + IF(Z1580=1,AB1580, 0), "")</f>
        <v/>
      </c>
      <c r="AD1580" s="31">
        <f ca="1">SUMIFS(AC$2:AC1580,D$2:D1580,D1580)*IF(R1580=0,1,2)</f>
        <v>0</v>
      </c>
    </row>
    <row r="1581" spans="1:30" x14ac:dyDescent="0.35">
      <c r="A1581" s="31">
        <f>IF(ISBLANK(B1581),"",COUNTIF(B$2:B1581,B1581))-1</f>
        <v>40</v>
      </c>
      <c r="B1581" s="31">
        <v>20</v>
      </c>
      <c r="C1581" s="10">
        <f>VLOOKUP($A1581,Database!$A:$Y,7,FALSE)</f>
        <v>46195.125</v>
      </c>
      <c r="D1581" s="31" t="str">
        <f>VLOOKUP(Pronostics!$B1581,Setup_MPP!$A:$G,3,FALSE)</f>
        <v>Joueur20</v>
      </c>
      <c r="E1581" s="31" t="str">
        <f>VLOOKUP(Pronostics!$B1581,Setup_MPP!$A:$G,2,FALSE)</f>
        <v>Joueur20</v>
      </c>
      <c r="F1581" s="31" t="str">
        <f>VLOOKUP($B1581,Setup_MPP!$A:$E,4,FALSE)</f>
        <v>#D5D5D5</v>
      </c>
      <c r="G1581" s="31" t="str">
        <f>VLOOKUP($B1581,Setup_MPP!$A:$E,5,FALSE)</f>
        <v>#727272</v>
      </c>
      <c r="H1581" s="31" t="str">
        <f>IFERROR(IF(AND(A1581&gt;=1,A1581&lt;=104),VLOOKUP($A1581,Location!$A:$J,6,FALSE),IF(A1581=0,"Avant l'ouverture",IF(OR(A1581=105,A1581=106),"Bonus"))),"")</f>
        <v>Tour 2</v>
      </c>
      <c r="I1581" s="31" t="str">
        <f>IF(LEFT(H1581,4)="Tour",VLOOKUP(A1581,Database!$A:$C,3,FALSE),"")</f>
        <v>G</v>
      </c>
      <c r="J1581" s="31" t="str">
        <f>VLOOKUP($A1581,Location!$A:$J,7,FALSE)</f>
        <v>Nouvelle-Zélande</v>
      </c>
      <c r="K1581" s="31" t="str">
        <f>IFERROR(VLOOKUP(J1581,Setup_Team!$B:$C,2,FALSE), "TDB")</f>
        <v>NZL</v>
      </c>
      <c r="L1581" s="31" t="str">
        <f>VLOOKUP($A1581,Location!$A:$J,8,FALSE)</f>
        <v>Egypte</v>
      </c>
      <c r="M1581" s="31" t="str">
        <f>IFERROR(VLOOKUP(L1581,Setup_Team!$B:$C,2,FALSE), "TDB")</f>
        <v>EGY</v>
      </c>
      <c r="N1581" s="31" t="str">
        <f>VLOOKUP($A1581,Location!$A:$J,9,FALSE)</f>
        <v>Vancouver</v>
      </c>
      <c r="O1581" s="31" t="str">
        <f>VLOOKUP($A1581,Location!$A:$J,10,FALSE)</f>
        <v>BC Place</v>
      </c>
      <c r="R1581" s="31">
        <v>0</v>
      </c>
      <c r="S1581" s="25">
        <f>VLOOKUP($A1581,Database!$A:$Y,10,FALSE)</f>
        <v>148</v>
      </c>
      <c r="T1581" s="25">
        <f>VLOOKUP($A1581,Database!$A:$Y,11,FALSE)</f>
        <v>116</v>
      </c>
      <c r="U1581" s="25">
        <f>VLOOKUP($A1581,Database!$A:$Y,12,FALSE)</f>
        <v>59</v>
      </c>
      <c r="V1581" s="25" t="str">
        <f>VLOOKUP(A1581,Database!A:M,13,FALSE)</f>
        <v>À venir</v>
      </c>
      <c r="W1581" s="25" t="str">
        <f>VLOOKUP($A1581,Database!$A:$Y,20,FALSE)</f>
        <v/>
      </c>
      <c r="X1581" s="25" t="str">
        <f>VLOOKUP($A1581,Database!$A:$Y,21,FALSE)</f>
        <v/>
      </c>
      <c r="Y1581" s="25" t="str">
        <f ca="1">IF(C1581&lt;NOW(),IF(AND(P1581&gt;Q1581,W1581&gt;X1581),S1581,IF(AND(P1581=Q1581,W1581=X1581),T1581,IF(AND(P1581&lt;Q1581,W1581&lt;X1581),U1581,0))),"")</f>
        <v/>
      </c>
      <c r="Z1581" s="25">
        <f>IF(AND(P1581=W1581,Q1581=X1581),1,0)</f>
        <v>1</v>
      </c>
      <c r="AA1581" s="25" t="str">
        <f>IF(Z1581=0,"",IF(ISBLANK(VLOOKUP(A1581,Database!A:AA,22,FALSE)),"",VLOOKUP(A1581,Database!A:AA,22,FALSE)))</f>
        <v>Exact</v>
      </c>
      <c r="AB1581" s="25">
        <f ca="1">IFERROR(IF(AND(Y1581&lt;&gt;"",OR(V1581="Terminé",V1581="En cours")),VLOOKUP(AA1581,Setup_ScoreExactBonus!A:D,4,FALSE),0),0)</f>
        <v>0</v>
      </c>
      <c r="AC1581" s="31" t="str">
        <f ca="1">IF(Y1581&lt;&gt;"", Y1581 + IF(Z1581=1,AB1581, 0), "")</f>
        <v/>
      </c>
      <c r="AD1581" s="31">
        <f ca="1">SUMIFS(AC$2:AC1581,D$2:D1581,D1581)*IF(R1581=0,1,2)</f>
        <v>0</v>
      </c>
    </row>
    <row r="1582" spans="1:30" x14ac:dyDescent="0.35">
      <c r="A1582" s="31">
        <f>IF(ISBLANK(B1582),"",COUNTIF(B$2:B1582,B1582))-1</f>
        <v>40</v>
      </c>
      <c r="B1582" s="31">
        <v>21</v>
      </c>
      <c r="C1582" s="10">
        <f>VLOOKUP($A1582,Database!$A:$Y,7,FALSE)</f>
        <v>46195.125</v>
      </c>
      <c r="D1582" s="31" t="str">
        <f>VLOOKUP(Pronostics!$B1582,Setup_MPP!$A:$G,3,FALSE)</f>
        <v>Joueur21</v>
      </c>
      <c r="E1582" s="31" t="str">
        <f>VLOOKUP(Pronostics!$B1582,Setup_MPP!$A:$G,2,FALSE)</f>
        <v>Joueur21</v>
      </c>
      <c r="F1582" s="31" t="str">
        <f>VLOOKUP($B1582,Setup_MPP!$A:$E,4,FALSE)</f>
        <v>#D5D5D5</v>
      </c>
      <c r="G1582" s="31" t="str">
        <f>VLOOKUP($B1582,Setup_MPP!$A:$E,5,FALSE)</f>
        <v>#727272</v>
      </c>
      <c r="H1582" s="31" t="str">
        <f>IFERROR(IF(AND(A1582&gt;=1,A1582&lt;=104),VLOOKUP($A1582,Location!$A:$J,6,FALSE),IF(A1582=0,"Avant l'ouverture",IF(OR(A1582=105,A1582=106),"Bonus"))),"")</f>
        <v>Tour 2</v>
      </c>
      <c r="I1582" s="31" t="str">
        <f>IF(LEFT(H1582,4)="Tour",VLOOKUP(A1582,Database!$A:$C,3,FALSE),"")</f>
        <v>G</v>
      </c>
      <c r="J1582" s="31" t="str">
        <f>VLOOKUP($A1582,Location!$A:$J,7,FALSE)</f>
        <v>Nouvelle-Zélande</v>
      </c>
      <c r="K1582" s="31" t="str">
        <f>IFERROR(VLOOKUP(J1582,Setup_Team!$B:$C,2,FALSE), "TDB")</f>
        <v>NZL</v>
      </c>
      <c r="L1582" s="31" t="str">
        <f>VLOOKUP($A1582,Location!$A:$J,8,FALSE)</f>
        <v>Egypte</v>
      </c>
      <c r="M1582" s="31" t="str">
        <f>IFERROR(VLOOKUP(L1582,Setup_Team!$B:$C,2,FALSE), "TDB")</f>
        <v>EGY</v>
      </c>
      <c r="N1582" s="31" t="str">
        <f>VLOOKUP($A1582,Location!$A:$J,9,FALSE)</f>
        <v>Vancouver</v>
      </c>
      <c r="O1582" s="31" t="str">
        <f>VLOOKUP($A1582,Location!$A:$J,10,FALSE)</f>
        <v>BC Place</v>
      </c>
      <c r="R1582" s="31">
        <v>0</v>
      </c>
      <c r="S1582" s="25">
        <f>VLOOKUP($A1582,Database!$A:$Y,10,FALSE)</f>
        <v>148</v>
      </c>
      <c r="T1582" s="25">
        <f>VLOOKUP($A1582,Database!$A:$Y,11,FALSE)</f>
        <v>116</v>
      </c>
      <c r="U1582" s="25">
        <f>VLOOKUP($A1582,Database!$A:$Y,12,FALSE)</f>
        <v>59</v>
      </c>
      <c r="V1582" s="25" t="str">
        <f>VLOOKUP(A1582,Database!A:M,13,FALSE)</f>
        <v>À venir</v>
      </c>
      <c r="W1582" s="25" t="str">
        <f>VLOOKUP($A1582,Database!$A:$Y,20,FALSE)</f>
        <v/>
      </c>
      <c r="X1582" s="25" t="str">
        <f>VLOOKUP($A1582,Database!$A:$Y,21,FALSE)</f>
        <v/>
      </c>
      <c r="Y1582" s="25" t="str">
        <f ca="1">IF(C1582&lt;NOW(),IF(AND(P1582&gt;Q1582,W1582&gt;X1582),S1582,IF(AND(P1582=Q1582,W1582=X1582),T1582,IF(AND(P1582&lt;Q1582,W1582&lt;X1582),U1582,0))),"")</f>
        <v/>
      </c>
      <c r="Z1582" s="25">
        <f>IF(AND(P1582=W1582,Q1582=X1582),1,0)</f>
        <v>1</v>
      </c>
      <c r="AA1582" s="25" t="str">
        <f>IF(Z1582=0,"",IF(ISBLANK(VLOOKUP(A1582,Database!A:AA,22,FALSE)),"",VLOOKUP(A1582,Database!A:AA,22,FALSE)))</f>
        <v>Exact</v>
      </c>
      <c r="AB1582" s="25">
        <f ca="1">IFERROR(IF(AND(Y1582&lt;&gt;"",OR(V1582="Terminé",V1582="En cours")),VLOOKUP(AA1582,Setup_ScoreExactBonus!A:D,4,FALSE),0),0)</f>
        <v>0</v>
      </c>
      <c r="AC1582" s="31" t="str">
        <f ca="1">IF(Y1582&lt;&gt;"", Y1582 + IF(Z1582=1,AB1582, 0), "")</f>
        <v/>
      </c>
      <c r="AD1582" s="31">
        <f ca="1">SUMIFS(AC$2:AC1582,D$2:D1582,D1582)*IF(R1582=0,1,2)</f>
        <v>0</v>
      </c>
    </row>
    <row r="1583" spans="1:30" x14ac:dyDescent="0.35">
      <c r="A1583" s="31">
        <f>IF(ISBLANK(B1583),"",COUNTIF(B$2:B1583,B1583))-1</f>
        <v>40</v>
      </c>
      <c r="B1583" s="31">
        <v>22</v>
      </c>
      <c r="C1583" s="10">
        <f>VLOOKUP($A1583,Database!$A:$Y,7,FALSE)</f>
        <v>46195.125</v>
      </c>
      <c r="D1583" s="31" t="str">
        <f>VLOOKUP(Pronostics!$B1583,Setup_MPP!$A:$G,3,FALSE)</f>
        <v>Joueur22</v>
      </c>
      <c r="E1583" s="31" t="str">
        <f>VLOOKUP(Pronostics!$B1583,Setup_MPP!$A:$G,2,FALSE)</f>
        <v>Joueur22</v>
      </c>
      <c r="F1583" s="31" t="str">
        <f>VLOOKUP($B1583,Setup_MPP!$A:$E,4,FALSE)</f>
        <v>#D5D5D5</v>
      </c>
      <c r="G1583" s="31" t="str">
        <f>VLOOKUP($B1583,Setup_MPP!$A:$E,5,FALSE)</f>
        <v>#727272</v>
      </c>
      <c r="H1583" s="31" t="str">
        <f>IFERROR(IF(AND(A1583&gt;=1,A1583&lt;=104),VLOOKUP($A1583,Location!$A:$J,6,FALSE),IF(A1583=0,"Avant l'ouverture",IF(OR(A1583=105,A1583=106),"Bonus"))),"")</f>
        <v>Tour 2</v>
      </c>
      <c r="I1583" s="31" t="str">
        <f>IF(LEFT(H1583,4)="Tour",VLOOKUP(A1583,Database!$A:$C,3,FALSE),"")</f>
        <v>G</v>
      </c>
      <c r="J1583" s="31" t="str">
        <f>VLOOKUP($A1583,Location!$A:$J,7,FALSE)</f>
        <v>Nouvelle-Zélande</v>
      </c>
      <c r="K1583" s="31" t="str">
        <f>IFERROR(VLOOKUP(J1583,Setup_Team!$B:$C,2,FALSE), "TDB")</f>
        <v>NZL</v>
      </c>
      <c r="L1583" s="31" t="str">
        <f>VLOOKUP($A1583,Location!$A:$J,8,FALSE)</f>
        <v>Egypte</v>
      </c>
      <c r="M1583" s="31" t="str">
        <f>IFERROR(VLOOKUP(L1583,Setup_Team!$B:$C,2,FALSE), "TDB")</f>
        <v>EGY</v>
      </c>
      <c r="N1583" s="31" t="str">
        <f>VLOOKUP($A1583,Location!$A:$J,9,FALSE)</f>
        <v>Vancouver</v>
      </c>
      <c r="O1583" s="31" t="str">
        <f>VLOOKUP($A1583,Location!$A:$J,10,FALSE)</f>
        <v>BC Place</v>
      </c>
      <c r="R1583" s="31">
        <v>0</v>
      </c>
      <c r="S1583" s="25">
        <f>VLOOKUP($A1583,Database!$A:$Y,10,FALSE)</f>
        <v>148</v>
      </c>
      <c r="T1583" s="25">
        <f>VLOOKUP($A1583,Database!$A:$Y,11,FALSE)</f>
        <v>116</v>
      </c>
      <c r="U1583" s="25">
        <f>VLOOKUP($A1583,Database!$A:$Y,12,FALSE)</f>
        <v>59</v>
      </c>
      <c r="V1583" s="25" t="str">
        <f>VLOOKUP(A1583,Database!A:M,13,FALSE)</f>
        <v>À venir</v>
      </c>
      <c r="W1583" s="25" t="str">
        <f>VLOOKUP($A1583,Database!$A:$Y,20,FALSE)</f>
        <v/>
      </c>
      <c r="X1583" s="25" t="str">
        <f>VLOOKUP($A1583,Database!$A:$Y,21,FALSE)</f>
        <v/>
      </c>
      <c r="Y1583" s="25" t="str">
        <f ca="1">IF(C1583&lt;NOW(),IF(AND(P1583&gt;Q1583,W1583&gt;X1583),S1583,IF(AND(P1583=Q1583,W1583=X1583),T1583,IF(AND(P1583&lt;Q1583,W1583&lt;X1583),U1583,0))),"")</f>
        <v/>
      </c>
      <c r="Z1583" s="25">
        <f>IF(AND(P1583=W1583,Q1583=X1583),1,0)</f>
        <v>1</v>
      </c>
      <c r="AA1583" s="25" t="str">
        <f>IF(Z1583=0,"",IF(ISBLANK(VLOOKUP(A1583,Database!A:AA,22,FALSE)),"",VLOOKUP(A1583,Database!A:AA,22,FALSE)))</f>
        <v>Exact</v>
      </c>
      <c r="AB1583" s="25">
        <f ca="1">IFERROR(IF(AND(Y1583&lt;&gt;"",OR(V1583="Terminé",V1583="En cours")),VLOOKUP(AA1583,Setup_ScoreExactBonus!A:D,4,FALSE),0),0)</f>
        <v>0</v>
      </c>
      <c r="AC1583" s="31" t="str">
        <f ca="1">IF(Y1583&lt;&gt;"", Y1583 + IF(Z1583=1,AB1583, 0), "")</f>
        <v/>
      </c>
      <c r="AD1583" s="31">
        <f ca="1">SUMIFS(AC$2:AC1583,D$2:D1583,D1583)*IF(R1583=0,1,2)</f>
        <v>0</v>
      </c>
    </row>
    <row r="1584" spans="1:30" x14ac:dyDescent="0.35">
      <c r="A1584" s="31">
        <f>IF(ISBLANK(B1584),"",COUNTIF(B$2:B1584,B1584))-1</f>
        <v>40</v>
      </c>
      <c r="B1584" s="31">
        <v>23</v>
      </c>
      <c r="C1584" s="10">
        <f>VLOOKUP($A1584,Database!$A:$Y,7,FALSE)</f>
        <v>46195.125</v>
      </c>
      <c r="D1584" s="31" t="str">
        <f>VLOOKUP(Pronostics!$B1584,Setup_MPP!$A:$G,3,FALSE)</f>
        <v>Joueur23</v>
      </c>
      <c r="E1584" s="31" t="str">
        <f>VLOOKUP(Pronostics!$B1584,Setup_MPP!$A:$G,2,FALSE)</f>
        <v>Joueur23</v>
      </c>
      <c r="F1584" s="31" t="str">
        <f>VLOOKUP($B1584,Setup_MPP!$A:$E,4,FALSE)</f>
        <v>#D5D5D5</v>
      </c>
      <c r="G1584" s="31" t="str">
        <f>VLOOKUP($B1584,Setup_MPP!$A:$E,5,FALSE)</f>
        <v>#727272</v>
      </c>
      <c r="H1584" s="31" t="str">
        <f>IFERROR(IF(AND(A1584&gt;=1,A1584&lt;=104),VLOOKUP($A1584,Location!$A:$J,6,FALSE),IF(A1584=0,"Avant l'ouverture",IF(OR(A1584=105,A1584=106),"Bonus"))),"")</f>
        <v>Tour 2</v>
      </c>
      <c r="I1584" s="31" t="str">
        <f>IF(LEFT(H1584,4)="Tour",VLOOKUP(A1584,Database!$A:$C,3,FALSE),"")</f>
        <v>G</v>
      </c>
      <c r="J1584" s="31" t="str">
        <f>VLOOKUP($A1584,Location!$A:$J,7,FALSE)</f>
        <v>Nouvelle-Zélande</v>
      </c>
      <c r="K1584" s="31" t="str">
        <f>IFERROR(VLOOKUP(J1584,Setup_Team!$B:$C,2,FALSE), "TDB")</f>
        <v>NZL</v>
      </c>
      <c r="L1584" s="31" t="str">
        <f>VLOOKUP($A1584,Location!$A:$J,8,FALSE)</f>
        <v>Egypte</v>
      </c>
      <c r="M1584" s="31" t="str">
        <f>IFERROR(VLOOKUP(L1584,Setup_Team!$B:$C,2,FALSE), "TDB")</f>
        <v>EGY</v>
      </c>
      <c r="N1584" s="31" t="str">
        <f>VLOOKUP($A1584,Location!$A:$J,9,FALSE)</f>
        <v>Vancouver</v>
      </c>
      <c r="O1584" s="31" t="str">
        <f>VLOOKUP($A1584,Location!$A:$J,10,FALSE)</f>
        <v>BC Place</v>
      </c>
      <c r="R1584" s="31">
        <v>0</v>
      </c>
      <c r="S1584" s="25">
        <f>VLOOKUP($A1584,Database!$A:$Y,10,FALSE)</f>
        <v>148</v>
      </c>
      <c r="T1584" s="25">
        <f>VLOOKUP($A1584,Database!$A:$Y,11,FALSE)</f>
        <v>116</v>
      </c>
      <c r="U1584" s="25">
        <f>VLOOKUP($A1584,Database!$A:$Y,12,FALSE)</f>
        <v>59</v>
      </c>
      <c r="V1584" s="25" t="str">
        <f>VLOOKUP(A1584,Database!A:M,13,FALSE)</f>
        <v>À venir</v>
      </c>
      <c r="W1584" s="25" t="str">
        <f>VLOOKUP($A1584,Database!$A:$Y,20,FALSE)</f>
        <v/>
      </c>
      <c r="X1584" s="25" t="str">
        <f>VLOOKUP($A1584,Database!$A:$Y,21,FALSE)</f>
        <v/>
      </c>
      <c r="Y1584" s="25" t="str">
        <f ca="1">IF(C1584&lt;NOW(),IF(AND(P1584&gt;Q1584,W1584&gt;X1584),S1584,IF(AND(P1584=Q1584,W1584=X1584),T1584,IF(AND(P1584&lt;Q1584,W1584&lt;X1584),U1584,0))),"")</f>
        <v/>
      </c>
      <c r="Z1584" s="25">
        <f>IF(AND(P1584=W1584,Q1584=X1584),1,0)</f>
        <v>1</v>
      </c>
      <c r="AA1584" s="25" t="str">
        <f>IF(Z1584=0,"",IF(ISBLANK(VLOOKUP(A1584,Database!A:AA,22,FALSE)),"",VLOOKUP(A1584,Database!A:AA,22,FALSE)))</f>
        <v>Exact</v>
      </c>
      <c r="AB1584" s="25">
        <f ca="1">IFERROR(IF(AND(Y1584&lt;&gt;"",OR(V1584="Terminé",V1584="En cours")),VLOOKUP(AA1584,Setup_ScoreExactBonus!A:D,4,FALSE),0),0)</f>
        <v>0</v>
      </c>
      <c r="AC1584" s="31" t="str">
        <f ca="1">IF(Y1584&lt;&gt;"", Y1584 + IF(Z1584=1,AB1584, 0), "")</f>
        <v/>
      </c>
      <c r="AD1584" s="31">
        <f ca="1">SUMIFS(AC$2:AC1584,D$2:D1584,D1584)*IF(R1584=0,1,2)</f>
        <v>0</v>
      </c>
    </row>
    <row r="1585" spans="1:30" x14ac:dyDescent="0.35">
      <c r="A1585" s="31">
        <f>IF(ISBLANK(B1585),"",COUNTIF(B$2:B1585,B1585))-1</f>
        <v>40</v>
      </c>
      <c r="B1585" s="31">
        <v>24</v>
      </c>
      <c r="C1585" s="10">
        <f>VLOOKUP($A1585,Database!$A:$Y,7,FALSE)</f>
        <v>46195.125</v>
      </c>
      <c r="D1585" s="31" t="str">
        <f>VLOOKUP(Pronostics!$B1585,Setup_MPP!$A:$G,3,FALSE)</f>
        <v>Joueur24</v>
      </c>
      <c r="E1585" s="31" t="str">
        <f>VLOOKUP(Pronostics!$B1585,Setup_MPP!$A:$G,2,FALSE)</f>
        <v>Joueur24</v>
      </c>
      <c r="F1585" s="31" t="str">
        <f>VLOOKUP($B1585,Setup_MPP!$A:$E,4,FALSE)</f>
        <v>#D5D5D5</v>
      </c>
      <c r="G1585" s="31" t="str">
        <f>VLOOKUP($B1585,Setup_MPP!$A:$E,5,FALSE)</f>
        <v>#727272</v>
      </c>
      <c r="H1585" s="31" t="str">
        <f>IFERROR(IF(AND(A1585&gt;=1,A1585&lt;=104),VLOOKUP($A1585,Location!$A:$J,6,FALSE),IF(A1585=0,"Avant l'ouverture",IF(OR(A1585=105,A1585=106),"Bonus"))),"")</f>
        <v>Tour 2</v>
      </c>
      <c r="I1585" s="31" t="str">
        <f>IF(LEFT(H1585,4)="Tour",VLOOKUP(A1585,Database!$A:$C,3,FALSE),"")</f>
        <v>G</v>
      </c>
      <c r="J1585" s="31" t="str">
        <f>VLOOKUP($A1585,Location!$A:$J,7,FALSE)</f>
        <v>Nouvelle-Zélande</v>
      </c>
      <c r="K1585" s="31" t="str">
        <f>IFERROR(VLOOKUP(J1585,Setup_Team!$B:$C,2,FALSE), "TDB")</f>
        <v>NZL</v>
      </c>
      <c r="L1585" s="31" t="str">
        <f>VLOOKUP($A1585,Location!$A:$J,8,FALSE)</f>
        <v>Egypte</v>
      </c>
      <c r="M1585" s="31" t="str">
        <f>IFERROR(VLOOKUP(L1585,Setup_Team!$B:$C,2,FALSE), "TDB")</f>
        <v>EGY</v>
      </c>
      <c r="N1585" s="31" t="str">
        <f>VLOOKUP($A1585,Location!$A:$J,9,FALSE)</f>
        <v>Vancouver</v>
      </c>
      <c r="O1585" s="31" t="str">
        <f>VLOOKUP($A1585,Location!$A:$J,10,FALSE)</f>
        <v>BC Place</v>
      </c>
      <c r="R1585" s="31">
        <v>0</v>
      </c>
      <c r="S1585" s="25">
        <f>VLOOKUP($A1585,Database!$A:$Y,10,FALSE)</f>
        <v>148</v>
      </c>
      <c r="T1585" s="25">
        <f>VLOOKUP($A1585,Database!$A:$Y,11,FALSE)</f>
        <v>116</v>
      </c>
      <c r="U1585" s="25">
        <f>VLOOKUP($A1585,Database!$A:$Y,12,FALSE)</f>
        <v>59</v>
      </c>
      <c r="V1585" s="25" t="str">
        <f>VLOOKUP(A1585,Database!A:M,13,FALSE)</f>
        <v>À venir</v>
      </c>
      <c r="W1585" s="25" t="str">
        <f>VLOOKUP($A1585,Database!$A:$Y,20,FALSE)</f>
        <v/>
      </c>
      <c r="X1585" s="25" t="str">
        <f>VLOOKUP($A1585,Database!$A:$Y,21,FALSE)</f>
        <v/>
      </c>
      <c r="Y1585" s="25" t="str">
        <f ca="1">IF(C1585&lt;NOW(),IF(AND(P1585&gt;Q1585,W1585&gt;X1585),S1585,IF(AND(P1585=Q1585,W1585=X1585),T1585,IF(AND(P1585&lt;Q1585,W1585&lt;X1585),U1585,0))),"")</f>
        <v/>
      </c>
      <c r="Z1585" s="25">
        <f>IF(AND(P1585=W1585,Q1585=X1585),1,0)</f>
        <v>1</v>
      </c>
      <c r="AA1585" s="25" t="str">
        <f>IF(Z1585=0,"",IF(ISBLANK(VLOOKUP(A1585,Database!A:AA,22,FALSE)),"",VLOOKUP(A1585,Database!A:AA,22,FALSE)))</f>
        <v>Exact</v>
      </c>
      <c r="AB1585" s="25">
        <f ca="1">IFERROR(IF(AND(Y1585&lt;&gt;"",OR(V1585="Terminé",V1585="En cours")),VLOOKUP(AA1585,Setup_ScoreExactBonus!A:D,4,FALSE),0),0)</f>
        <v>0</v>
      </c>
      <c r="AC1585" s="31" t="str">
        <f ca="1">IF(Y1585&lt;&gt;"", Y1585 + IF(Z1585=1,AB1585, 0), "")</f>
        <v/>
      </c>
      <c r="AD1585" s="31">
        <f ca="1">SUMIFS(AC$2:AC1585,D$2:D1585,D1585)*IF(R1585=0,1,2)</f>
        <v>0</v>
      </c>
    </row>
    <row r="1586" spans="1:30" x14ac:dyDescent="0.35">
      <c r="A1586" s="31">
        <f>IF(ISBLANK(B1586),"",COUNTIF(B$2:B1586,B1586))-1</f>
        <v>40</v>
      </c>
      <c r="B1586" s="31">
        <v>25</v>
      </c>
      <c r="C1586" s="10">
        <f>VLOOKUP($A1586,Database!$A:$Y,7,FALSE)</f>
        <v>46195.125</v>
      </c>
      <c r="D1586" s="31" t="str">
        <f>VLOOKUP(Pronostics!$B1586,Setup_MPP!$A:$G,3,FALSE)</f>
        <v>Joueur25</v>
      </c>
      <c r="E1586" s="31" t="str">
        <f>VLOOKUP(Pronostics!$B1586,Setup_MPP!$A:$G,2,FALSE)</f>
        <v>Joueur25</v>
      </c>
      <c r="F1586" s="31" t="str">
        <f>VLOOKUP($B1586,Setup_MPP!$A:$E,4,FALSE)</f>
        <v>#D5D5D5</v>
      </c>
      <c r="G1586" s="31" t="str">
        <f>VLOOKUP($B1586,Setup_MPP!$A:$E,5,FALSE)</f>
        <v>#727272</v>
      </c>
      <c r="H1586" s="31" t="str">
        <f>IFERROR(IF(AND(A1586&gt;=1,A1586&lt;=104),VLOOKUP($A1586,Location!$A:$J,6,FALSE),IF(A1586=0,"Avant l'ouverture",IF(OR(A1586=105,A1586=106),"Bonus"))),"")</f>
        <v>Tour 2</v>
      </c>
      <c r="I1586" s="31" t="str">
        <f>IF(LEFT(H1586,4)="Tour",VLOOKUP(A1586,Database!$A:$C,3,FALSE),"")</f>
        <v>G</v>
      </c>
      <c r="J1586" s="31" t="str">
        <f>VLOOKUP($A1586,Location!$A:$J,7,FALSE)</f>
        <v>Nouvelle-Zélande</v>
      </c>
      <c r="K1586" s="31" t="str">
        <f>IFERROR(VLOOKUP(J1586,Setup_Team!$B:$C,2,FALSE), "TDB")</f>
        <v>NZL</v>
      </c>
      <c r="L1586" s="31" t="str">
        <f>VLOOKUP($A1586,Location!$A:$J,8,FALSE)</f>
        <v>Egypte</v>
      </c>
      <c r="M1586" s="31" t="str">
        <f>IFERROR(VLOOKUP(L1586,Setup_Team!$B:$C,2,FALSE), "TDB")</f>
        <v>EGY</v>
      </c>
      <c r="N1586" s="31" t="str">
        <f>VLOOKUP($A1586,Location!$A:$J,9,FALSE)</f>
        <v>Vancouver</v>
      </c>
      <c r="O1586" s="31" t="str">
        <f>VLOOKUP($A1586,Location!$A:$J,10,FALSE)</f>
        <v>BC Place</v>
      </c>
      <c r="R1586" s="31">
        <v>0</v>
      </c>
      <c r="S1586" s="25">
        <f>VLOOKUP($A1586,Database!$A:$Y,10,FALSE)</f>
        <v>148</v>
      </c>
      <c r="T1586" s="25">
        <f>VLOOKUP($A1586,Database!$A:$Y,11,FALSE)</f>
        <v>116</v>
      </c>
      <c r="U1586" s="25">
        <f>VLOOKUP($A1586,Database!$A:$Y,12,FALSE)</f>
        <v>59</v>
      </c>
      <c r="V1586" s="25" t="str">
        <f>VLOOKUP(A1586,Database!A:M,13,FALSE)</f>
        <v>À venir</v>
      </c>
      <c r="W1586" s="25" t="str">
        <f>VLOOKUP($A1586,Database!$A:$Y,20,FALSE)</f>
        <v/>
      </c>
      <c r="X1586" s="25" t="str">
        <f>VLOOKUP($A1586,Database!$A:$Y,21,FALSE)</f>
        <v/>
      </c>
      <c r="Y1586" s="25" t="str">
        <f ca="1">IF(C1586&lt;NOW(),IF(AND(P1586&gt;Q1586,W1586&gt;X1586),S1586,IF(AND(P1586=Q1586,W1586=X1586),T1586,IF(AND(P1586&lt;Q1586,W1586&lt;X1586),U1586,0))),"")</f>
        <v/>
      </c>
      <c r="Z1586" s="25">
        <f>IF(AND(P1586=W1586,Q1586=X1586),1,0)</f>
        <v>1</v>
      </c>
      <c r="AA1586" s="25" t="str">
        <f>IF(Z1586=0,"",IF(ISBLANK(VLOOKUP(A1586,Database!A:AA,22,FALSE)),"",VLOOKUP(A1586,Database!A:AA,22,FALSE)))</f>
        <v>Exact</v>
      </c>
      <c r="AB1586" s="25">
        <f ca="1">IFERROR(IF(AND(Y1586&lt;&gt;"",OR(V1586="Terminé",V1586="En cours")),VLOOKUP(AA1586,Setup_ScoreExactBonus!A:D,4,FALSE),0),0)</f>
        <v>0</v>
      </c>
      <c r="AC1586" s="31" t="str">
        <f ca="1">IF(Y1586&lt;&gt;"", Y1586 + IF(Z1586=1,AB1586, 0), "")</f>
        <v/>
      </c>
      <c r="AD1586" s="31">
        <f ca="1">SUMIFS(AC$2:AC1586,D$2:D1586,D1586)*IF(R1586=0,1,2)</f>
        <v>0</v>
      </c>
    </row>
    <row r="1587" spans="1:30" x14ac:dyDescent="0.35">
      <c r="A1587" s="31">
        <f>IF(ISBLANK(B1587),"",COUNTIF(B$2:B1587,B1587))-1</f>
        <v>40</v>
      </c>
      <c r="B1587" s="31">
        <v>26</v>
      </c>
      <c r="C1587" s="10">
        <f>VLOOKUP($A1587,Database!$A:$Y,7,FALSE)</f>
        <v>46195.125</v>
      </c>
      <c r="D1587" s="31" t="str">
        <f>VLOOKUP(Pronostics!$B1587,Setup_MPP!$A:$G,3,FALSE)</f>
        <v>Joueur26</v>
      </c>
      <c r="E1587" s="31" t="str">
        <f>VLOOKUP(Pronostics!$B1587,Setup_MPP!$A:$G,2,FALSE)</f>
        <v>Joueur26</v>
      </c>
      <c r="F1587" s="31" t="str">
        <f>VLOOKUP($B1587,Setup_MPP!$A:$E,4,FALSE)</f>
        <v>#D5D5D5</v>
      </c>
      <c r="G1587" s="31" t="str">
        <f>VLOOKUP($B1587,Setup_MPP!$A:$E,5,FALSE)</f>
        <v>#727272</v>
      </c>
      <c r="H1587" s="31" t="str">
        <f>IFERROR(IF(AND(A1587&gt;=1,A1587&lt;=104),VLOOKUP($A1587,Location!$A:$J,6,FALSE),IF(A1587=0,"Avant l'ouverture",IF(OR(A1587=105,A1587=106),"Bonus"))),"")</f>
        <v>Tour 2</v>
      </c>
      <c r="I1587" s="31" t="str">
        <f>IF(LEFT(H1587,4)="Tour",VLOOKUP(A1587,Database!$A:$C,3,FALSE),"")</f>
        <v>G</v>
      </c>
      <c r="J1587" s="31" t="str">
        <f>VLOOKUP($A1587,Location!$A:$J,7,FALSE)</f>
        <v>Nouvelle-Zélande</v>
      </c>
      <c r="K1587" s="31" t="str">
        <f>IFERROR(VLOOKUP(J1587,Setup_Team!$B:$C,2,FALSE), "TDB")</f>
        <v>NZL</v>
      </c>
      <c r="L1587" s="31" t="str">
        <f>VLOOKUP($A1587,Location!$A:$J,8,FALSE)</f>
        <v>Egypte</v>
      </c>
      <c r="M1587" s="31" t="str">
        <f>IFERROR(VLOOKUP(L1587,Setup_Team!$B:$C,2,FALSE), "TDB")</f>
        <v>EGY</v>
      </c>
      <c r="N1587" s="31" t="str">
        <f>VLOOKUP($A1587,Location!$A:$J,9,FALSE)</f>
        <v>Vancouver</v>
      </c>
      <c r="O1587" s="31" t="str">
        <f>VLOOKUP($A1587,Location!$A:$J,10,FALSE)</f>
        <v>BC Place</v>
      </c>
      <c r="R1587" s="31">
        <v>0</v>
      </c>
      <c r="S1587" s="25">
        <f>VLOOKUP($A1587,Database!$A:$Y,10,FALSE)</f>
        <v>148</v>
      </c>
      <c r="T1587" s="25">
        <f>VLOOKUP($A1587,Database!$A:$Y,11,FALSE)</f>
        <v>116</v>
      </c>
      <c r="U1587" s="25">
        <f>VLOOKUP($A1587,Database!$A:$Y,12,FALSE)</f>
        <v>59</v>
      </c>
      <c r="V1587" s="25" t="str">
        <f>VLOOKUP(A1587,Database!A:M,13,FALSE)</f>
        <v>À venir</v>
      </c>
      <c r="W1587" s="25" t="str">
        <f>VLOOKUP($A1587,Database!$A:$Y,20,FALSE)</f>
        <v/>
      </c>
      <c r="X1587" s="25" t="str">
        <f>VLOOKUP($A1587,Database!$A:$Y,21,FALSE)</f>
        <v/>
      </c>
      <c r="Y1587" s="25" t="str">
        <f ca="1">IF(C1587&lt;NOW(),IF(AND(P1587&gt;Q1587,W1587&gt;X1587),S1587,IF(AND(P1587=Q1587,W1587=X1587),T1587,IF(AND(P1587&lt;Q1587,W1587&lt;X1587),U1587,0))),"")</f>
        <v/>
      </c>
      <c r="Z1587" s="25">
        <f>IF(AND(P1587=W1587,Q1587=X1587),1,0)</f>
        <v>1</v>
      </c>
      <c r="AA1587" s="25" t="str">
        <f>IF(Z1587=0,"",IF(ISBLANK(VLOOKUP(A1587,Database!A:AA,22,FALSE)),"",VLOOKUP(A1587,Database!A:AA,22,FALSE)))</f>
        <v>Exact</v>
      </c>
      <c r="AB1587" s="25">
        <f ca="1">IFERROR(IF(AND(Y1587&lt;&gt;"",OR(V1587="Terminé",V1587="En cours")),VLOOKUP(AA1587,Setup_ScoreExactBonus!A:D,4,FALSE),0),0)</f>
        <v>0</v>
      </c>
      <c r="AC1587" s="31" t="str">
        <f ca="1">IF(Y1587&lt;&gt;"", Y1587 + IF(Z1587=1,AB1587, 0), "")</f>
        <v/>
      </c>
      <c r="AD1587" s="31">
        <f ca="1">SUMIFS(AC$2:AC1587,D$2:D1587,D1587)*IF(R1587=0,1,2)</f>
        <v>0</v>
      </c>
    </row>
    <row r="1588" spans="1:30" x14ac:dyDescent="0.35">
      <c r="A1588" s="31">
        <f>IF(ISBLANK(B1588),"",COUNTIF(B$2:B1588,B1588))-1</f>
        <v>40</v>
      </c>
      <c r="B1588" s="31">
        <v>27</v>
      </c>
      <c r="C1588" s="10">
        <f>VLOOKUP($A1588,Database!$A:$Y,7,FALSE)</f>
        <v>46195.125</v>
      </c>
      <c r="D1588" s="31" t="str">
        <f>VLOOKUP(Pronostics!$B1588,Setup_MPP!$A:$G,3,FALSE)</f>
        <v>Joueur27</v>
      </c>
      <c r="E1588" s="31" t="str">
        <f>VLOOKUP(Pronostics!$B1588,Setup_MPP!$A:$G,2,FALSE)</f>
        <v>Joueur27</v>
      </c>
      <c r="F1588" s="31" t="str">
        <f>VLOOKUP($B1588,Setup_MPP!$A:$E,4,FALSE)</f>
        <v>#D5D5D5</v>
      </c>
      <c r="G1588" s="31" t="str">
        <f>VLOOKUP($B1588,Setup_MPP!$A:$E,5,FALSE)</f>
        <v>#727272</v>
      </c>
      <c r="H1588" s="31" t="str">
        <f>IFERROR(IF(AND(A1588&gt;=1,A1588&lt;=104),VLOOKUP($A1588,Location!$A:$J,6,FALSE),IF(A1588=0,"Avant l'ouverture",IF(OR(A1588=105,A1588=106),"Bonus"))),"")</f>
        <v>Tour 2</v>
      </c>
      <c r="I1588" s="31" t="str">
        <f>IF(LEFT(H1588,4)="Tour",VLOOKUP(A1588,Database!$A:$C,3,FALSE),"")</f>
        <v>G</v>
      </c>
      <c r="J1588" s="31" t="str">
        <f>VLOOKUP($A1588,Location!$A:$J,7,FALSE)</f>
        <v>Nouvelle-Zélande</v>
      </c>
      <c r="K1588" s="31" t="str">
        <f>IFERROR(VLOOKUP(J1588,Setup_Team!$B:$C,2,FALSE), "TDB")</f>
        <v>NZL</v>
      </c>
      <c r="L1588" s="31" t="str">
        <f>VLOOKUP($A1588,Location!$A:$J,8,FALSE)</f>
        <v>Egypte</v>
      </c>
      <c r="M1588" s="31" t="str">
        <f>IFERROR(VLOOKUP(L1588,Setup_Team!$B:$C,2,FALSE), "TDB")</f>
        <v>EGY</v>
      </c>
      <c r="N1588" s="31" t="str">
        <f>VLOOKUP($A1588,Location!$A:$J,9,FALSE)</f>
        <v>Vancouver</v>
      </c>
      <c r="O1588" s="31" t="str">
        <f>VLOOKUP($A1588,Location!$A:$J,10,FALSE)</f>
        <v>BC Place</v>
      </c>
      <c r="R1588" s="31">
        <v>0</v>
      </c>
      <c r="S1588" s="25">
        <f>VLOOKUP($A1588,Database!$A:$Y,10,FALSE)</f>
        <v>148</v>
      </c>
      <c r="T1588" s="25">
        <f>VLOOKUP($A1588,Database!$A:$Y,11,FALSE)</f>
        <v>116</v>
      </c>
      <c r="U1588" s="25">
        <f>VLOOKUP($A1588,Database!$A:$Y,12,FALSE)</f>
        <v>59</v>
      </c>
      <c r="V1588" s="25" t="str">
        <f>VLOOKUP(A1588,Database!A:M,13,FALSE)</f>
        <v>À venir</v>
      </c>
      <c r="W1588" s="25" t="str">
        <f>VLOOKUP($A1588,Database!$A:$Y,20,FALSE)</f>
        <v/>
      </c>
      <c r="X1588" s="25" t="str">
        <f>VLOOKUP($A1588,Database!$A:$Y,21,FALSE)</f>
        <v/>
      </c>
      <c r="Y1588" s="25" t="str">
        <f ca="1">IF(C1588&lt;NOW(),IF(AND(P1588&gt;Q1588,W1588&gt;X1588),S1588,IF(AND(P1588=Q1588,W1588=X1588),T1588,IF(AND(P1588&lt;Q1588,W1588&lt;X1588),U1588,0))),"")</f>
        <v/>
      </c>
      <c r="Z1588" s="25">
        <f>IF(AND(P1588=W1588,Q1588=X1588),1,0)</f>
        <v>1</v>
      </c>
      <c r="AA1588" s="25" t="str">
        <f>IF(Z1588=0,"",IF(ISBLANK(VLOOKUP(A1588,Database!A:AA,22,FALSE)),"",VLOOKUP(A1588,Database!A:AA,22,FALSE)))</f>
        <v>Exact</v>
      </c>
      <c r="AB1588" s="25">
        <f ca="1">IFERROR(IF(AND(Y1588&lt;&gt;"",OR(V1588="Terminé",V1588="En cours")),VLOOKUP(AA1588,Setup_ScoreExactBonus!A:D,4,FALSE),0),0)</f>
        <v>0</v>
      </c>
      <c r="AC1588" s="31" t="str">
        <f ca="1">IF(Y1588&lt;&gt;"", Y1588 + IF(Z1588=1,AB1588, 0), "")</f>
        <v/>
      </c>
      <c r="AD1588" s="31">
        <f ca="1">SUMIFS(AC$2:AC1588,D$2:D1588,D1588)*IF(R1588=0,1,2)</f>
        <v>0</v>
      </c>
    </row>
    <row r="1589" spans="1:30" x14ac:dyDescent="0.35">
      <c r="A1589" s="31">
        <f>IF(ISBLANK(B1589),"",COUNTIF(B$2:B1589,B1589))-1</f>
        <v>40</v>
      </c>
      <c r="B1589" s="31">
        <v>28</v>
      </c>
      <c r="C1589" s="10">
        <f>VLOOKUP($A1589,Database!$A:$Y,7,FALSE)</f>
        <v>46195.125</v>
      </c>
      <c r="D1589" s="31" t="str">
        <f>VLOOKUP(Pronostics!$B1589,Setup_MPP!$A:$G,3,FALSE)</f>
        <v>Joueur28</v>
      </c>
      <c r="E1589" s="31" t="str">
        <f>VLOOKUP(Pronostics!$B1589,Setup_MPP!$A:$G,2,FALSE)</f>
        <v>Joueur28</v>
      </c>
      <c r="F1589" s="31" t="str">
        <f>VLOOKUP($B1589,Setup_MPP!$A:$E,4,FALSE)</f>
        <v>#D5D5D5</v>
      </c>
      <c r="G1589" s="31" t="str">
        <f>VLOOKUP($B1589,Setup_MPP!$A:$E,5,FALSE)</f>
        <v>#727272</v>
      </c>
      <c r="H1589" s="31" t="str">
        <f>IFERROR(IF(AND(A1589&gt;=1,A1589&lt;=104),VLOOKUP($A1589,Location!$A:$J,6,FALSE),IF(A1589=0,"Avant l'ouverture",IF(OR(A1589=105,A1589=106),"Bonus"))),"")</f>
        <v>Tour 2</v>
      </c>
      <c r="I1589" s="31" t="str">
        <f>IF(LEFT(H1589,4)="Tour",VLOOKUP(A1589,Database!$A:$C,3,FALSE),"")</f>
        <v>G</v>
      </c>
      <c r="J1589" s="31" t="str">
        <f>VLOOKUP($A1589,Location!$A:$J,7,FALSE)</f>
        <v>Nouvelle-Zélande</v>
      </c>
      <c r="K1589" s="31" t="str">
        <f>IFERROR(VLOOKUP(J1589,Setup_Team!$B:$C,2,FALSE), "TDB")</f>
        <v>NZL</v>
      </c>
      <c r="L1589" s="31" t="str">
        <f>VLOOKUP($A1589,Location!$A:$J,8,FALSE)</f>
        <v>Egypte</v>
      </c>
      <c r="M1589" s="31" t="str">
        <f>IFERROR(VLOOKUP(L1589,Setup_Team!$B:$C,2,FALSE), "TDB")</f>
        <v>EGY</v>
      </c>
      <c r="N1589" s="31" t="str">
        <f>VLOOKUP($A1589,Location!$A:$J,9,FALSE)</f>
        <v>Vancouver</v>
      </c>
      <c r="O1589" s="31" t="str">
        <f>VLOOKUP($A1589,Location!$A:$J,10,FALSE)</f>
        <v>BC Place</v>
      </c>
      <c r="R1589" s="31">
        <v>0</v>
      </c>
      <c r="S1589" s="25">
        <f>VLOOKUP($A1589,Database!$A:$Y,10,FALSE)</f>
        <v>148</v>
      </c>
      <c r="T1589" s="25">
        <f>VLOOKUP($A1589,Database!$A:$Y,11,FALSE)</f>
        <v>116</v>
      </c>
      <c r="U1589" s="25">
        <f>VLOOKUP($A1589,Database!$A:$Y,12,FALSE)</f>
        <v>59</v>
      </c>
      <c r="V1589" s="25" t="str">
        <f>VLOOKUP(A1589,Database!A:M,13,FALSE)</f>
        <v>À venir</v>
      </c>
      <c r="W1589" s="25" t="str">
        <f>VLOOKUP($A1589,Database!$A:$Y,20,FALSE)</f>
        <v/>
      </c>
      <c r="X1589" s="25" t="str">
        <f>VLOOKUP($A1589,Database!$A:$Y,21,FALSE)</f>
        <v/>
      </c>
      <c r="Y1589" s="25" t="str">
        <f ca="1">IF(C1589&lt;NOW(),IF(AND(P1589&gt;Q1589,W1589&gt;X1589),S1589,IF(AND(P1589=Q1589,W1589=X1589),T1589,IF(AND(P1589&lt;Q1589,W1589&lt;X1589),U1589,0))),"")</f>
        <v/>
      </c>
      <c r="Z1589" s="25">
        <f>IF(AND(P1589=W1589,Q1589=X1589),1,0)</f>
        <v>1</v>
      </c>
      <c r="AA1589" s="25" t="str">
        <f>IF(Z1589=0,"",IF(ISBLANK(VLOOKUP(A1589,Database!A:AA,22,FALSE)),"",VLOOKUP(A1589,Database!A:AA,22,FALSE)))</f>
        <v>Exact</v>
      </c>
      <c r="AB1589" s="25">
        <f ca="1">IFERROR(IF(AND(Y1589&lt;&gt;"",OR(V1589="Terminé",V1589="En cours")),VLOOKUP(AA1589,Setup_ScoreExactBonus!A:D,4,FALSE),0),0)</f>
        <v>0</v>
      </c>
      <c r="AC1589" s="31" t="str">
        <f ca="1">IF(Y1589&lt;&gt;"", Y1589 + IF(Z1589=1,AB1589, 0), "")</f>
        <v/>
      </c>
      <c r="AD1589" s="31">
        <f ca="1">SUMIFS(AC$2:AC1589,D$2:D1589,D1589)*IF(R1589=0,1,2)</f>
        <v>0</v>
      </c>
    </row>
    <row r="1590" spans="1:30" x14ac:dyDescent="0.35">
      <c r="A1590" s="31">
        <f>IF(ISBLANK(B1590),"",COUNTIF(B$2:B1590,B1590))-1</f>
        <v>40</v>
      </c>
      <c r="B1590" s="31">
        <v>29</v>
      </c>
      <c r="C1590" s="10">
        <f>VLOOKUP($A1590,Database!$A:$Y,7,FALSE)</f>
        <v>46195.125</v>
      </c>
      <c r="D1590" s="31" t="str">
        <f>VLOOKUP(Pronostics!$B1590,Setup_MPP!$A:$G,3,FALSE)</f>
        <v>Joueur29</v>
      </c>
      <c r="E1590" s="31" t="str">
        <f>VLOOKUP(Pronostics!$B1590,Setup_MPP!$A:$G,2,FALSE)</f>
        <v>Joueur29</v>
      </c>
      <c r="F1590" s="31" t="str">
        <f>VLOOKUP($B1590,Setup_MPP!$A:$E,4,FALSE)</f>
        <v>#D5D5D5</v>
      </c>
      <c r="G1590" s="31" t="str">
        <f>VLOOKUP($B1590,Setup_MPP!$A:$E,5,FALSE)</f>
        <v>#727272</v>
      </c>
      <c r="H1590" s="31" t="str">
        <f>IFERROR(IF(AND(A1590&gt;=1,A1590&lt;=104),VLOOKUP($A1590,Location!$A:$J,6,FALSE),IF(A1590=0,"Avant l'ouverture",IF(OR(A1590=105,A1590=106),"Bonus"))),"")</f>
        <v>Tour 2</v>
      </c>
      <c r="I1590" s="31" t="str">
        <f>IF(LEFT(H1590,4)="Tour",VLOOKUP(A1590,Database!$A:$C,3,FALSE),"")</f>
        <v>G</v>
      </c>
      <c r="J1590" s="31" t="str">
        <f>VLOOKUP($A1590,Location!$A:$J,7,FALSE)</f>
        <v>Nouvelle-Zélande</v>
      </c>
      <c r="K1590" s="31" t="str">
        <f>IFERROR(VLOOKUP(J1590,Setup_Team!$B:$C,2,FALSE), "TDB")</f>
        <v>NZL</v>
      </c>
      <c r="L1590" s="31" t="str">
        <f>VLOOKUP($A1590,Location!$A:$J,8,FALSE)</f>
        <v>Egypte</v>
      </c>
      <c r="M1590" s="31" t="str">
        <f>IFERROR(VLOOKUP(L1590,Setup_Team!$B:$C,2,FALSE), "TDB")</f>
        <v>EGY</v>
      </c>
      <c r="N1590" s="31" t="str">
        <f>VLOOKUP($A1590,Location!$A:$J,9,FALSE)</f>
        <v>Vancouver</v>
      </c>
      <c r="O1590" s="31" t="str">
        <f>VLOOKUP($A1590,Location!$A:$J,10,FALSE)</f>
        <v>BC Place</v>
      </c>
      <c r="R1590" s="31">
        <v>0</v>
      </c>
      <c r="S1590" s="25">
        <f>VLOOKUP($A1590,Database!$A:$Y,10,FALSE)</f>
        <v>148</v>
      </c>
      <c r="T1590" s="25">
        <f>VLOOKUP($A1590,Database!$A:$Y,11,FALSE)</f>
        <v>116</v>
      </c>
      <c r="U1590" s="25">
        <f>VLOOKUP($A1590,Database!$A:$Y,12,FALSE)</f>
        <v>59</v>
      </c>
      <c r="V1590" s="25" t="str">
        <f>VLOOKUP(A1590,Database!A:M,13,FALSE)</f>
        <v>À venir</v>
      </c>
      <c r="W1590" s="25" t="str">
        <f>VLOOKUP($A1590,Database!$A:$Y,20,FALSE)</f>
        <v/>
      </c>
      <c r="X1590" s="25" t="str">
        <f>VLOOKUP($A1590,Database!$A:$Y,21,FALSE)</f>
        <v/>
      </c>
      <c r="Y1590" s="25" t="str">
        <f ca="1">IF(C1590&lt;NOW(),IF(AND(P1590&gt;Q1590,W1590&gt;X1590),S1590,IF(AND(P1590=Q1590,W1590=X1590),T1590,IF(AND(P1590&lt;Q1590,W1590&lt;X1590),U1590,0))),"")</f>
        <v/>
      </c>
      <c r="Z1590" s="25">
        <f>IF(AND(P1590=W1590,Q1590=X1590),1,0)</f>
        <v>1</v>
      </c>
      <c r="AA1590" s="25" t="str">
        <f>IF(Z1590=0,"",IF(ISBLANK(VLOOKUP(A1590,Database!A:AA,22,FALSE)),"",VLOOKUP(A1590,Database!A:AA,22,FALSE)))</f>
        <v>Exact</v>
      </c>
      <c r="AB1590" s="25">
        <f ca="1">IFERROR(IF(AND(Y1590&lt;&gt;"",OR(V1590="Terminé",V1590="En cours")),VLOOKUP(AA1590,Setup_ScoreExactBonus!A:D,4,FALSE),0),0)</f>
        <v>0</v>
      </c>
      <c r="AC1590" s="31" t="str">
        <f ca="1">IF(Y1590&lt;&gt;"", Y1590 + IF(Z1590=1,AB1590, 0), "")</f>
        <v/>
      </c>
      <c r="AD1590" s="31">
        <f ca="1">SUMIFS(AC$2:AC1590,D$2:D1590,D1590)*IF(R1590=0,1,2)</f>
        <v>0</v>
      </c>
    </row>
    <row r="1591" spans="1:30" x14ac:dyDescent="0.35">
      <c r="A1591" s="31">
        <f>IF(ISBLANK(B1591),"",COUNTIF(B$2:B1591,B1591))-1</f>
        <v>40</v>
      </c>
      <c r="B1591" s="31">
        <v>30</v>
      </c>
      <c r="C1591" s="10">
        <f>VLOOKUP($A1591,Database!$A:$Y,7,FALSE)</f>
        <v>46195.125</v>
      </c>
      <c r="D1591" s="31" t="str">
        <f>VLOOKUP(Pronostics!$B1591,Setup_MPP!$A:$G,3,FALSE)</f>
        <v>Joueur30</v>
      </c>
      <c r="E1591" s="31" t="str">
        <f>VLOOKUP(Pronostics!$B1591,Setup_MPP!$A:$G,2,FALSE)</f>
        <v>Joueur30</v>
      </c>
      <c r="F1591" s="31" t="str">
        <f>VLOOKUP($B1591,Setup_MPP!$A:$E,4,FALSE)</f>
        <v>#D5D5D5</v>
      </c>
      <c r="G1591" s="31" t="str">
        <f>VLOOKUP($B1591,Setup_MPP!$A:$E,5,FALSE)</f>
        <v>#727272</v>
      </c>
      <c r="H1591" s="31" t="str">
        <f>IFERROR(IF(AND(A1591&gt;=1,A1591&lt;=104),VLOOKUP($A1591,Location!$A:$J,6,FALSE),IF(A1591=0,"Avant l'ouverture",IF(OR(A1591=105,A1591=106),"Bonus"))),"")</f>
        <v>Tour 2</v>
      </c>
      <c r="I1591" s="31" t="str">
        <f>IF(LEFT(H1591,4)="Tour",VLOOKUP(A1591,Database!$A:$C,3,FALSE),"")</f>
        <v>G</v>
      </c>
      <c r="J1591" s="31" t="str">
        <f>VLOOKUP($A1591,Location!$A:$J,7,FALSE)</f>
        <v>Nouvelle-Zélande</v>
      </c>
      <c r="K1591" s="31" t="str">
        <f>IFERROR(VLOOKUP(J1591,Setup_Team!$B:$C,2,FALSE), "TDB")</f>
        <v>NZL</v>
      </c>
      <c r="L1591" s="31" t="str">
        <f>VLOOKUP($A1591,Location!$A:$J,8,FALSE)</f>
        <v>Egypte</v>
      </c>
      <c r="M1591" s="31" t="str">
        <f>IFERROR(VLOOKUP(L1591,Setup_Team!$B:$C,2,FALSE), "TDB")</f>
        <v>EGY</v>
      </c>
      <c r="N1591" s="31" t="str">
        <f>VLOOKUP($A1591,Location!$A:$J,9,FALSE)</f>
        <v>Vancouver</v>
      </c>
      <c r="O1591" s="31" t="str">
        <f>VLOOKUP($A1591,Location!$A:$J,10,FALSE)</f>
        <v>BC Place</v>
      </c>
      <c r="R1591" s="31">
        <v>0</v>
      </c>
      <c r="S1591" s="25">
        <f>VLOOKUP($A1591,Database!$A:$Y,10,FALSE)</f>
        <v>148</v>
      </c>
      <c r="T1591" s="25">
        <f>VLOOKUP($A1591,Database!$A:$Y,11,FALSE)</f>
        <v>116</v>
      </c>
      <c r="U1591" s="25">
        <f>VLOOKUP($A1591,Database!$A:$Y,12,FALSE)</f>
        <v>59</v>
      </c>
      <c r="V1591" s="25" t="str">
        <f>VLOOKUP(A1591,Database!A:M,13,FALSE)</f>
        <v>À venir</v>
      </c>
      <c r="W1591" s="25" t="str">
        <f>VLOOKUP($A1591,Database!$A:$Y,20,FALSE)</f>
        <v/>
      </c>
      <c r="X1591" s="25" t="str">
        <f>VLOOKUP($A1591,Database!$A:$Y,21,FALSE)</f>
        <v/>
      </c>
      <c r="Y1591" s="25" t="str">
        <f ca="1">IF(C1591&lt;NOW(),IF(AND(P1591&gt;Q1591,W1591&gt;X1591),S1591,IF(AND(P1591=Q1591,W1591=X1591),T1591,IF(AND(P1591&lt;Q1591,W1591&lt;X1591),U1591,0))),"")</f>
        <v/>
      </c>
      <c r="Z1591" s="25">
        <f>IF(AND(P1591=W1591,Q1591=X1591),1,0)</f>
        <v>1</v>
      </c>
      <c r="AA1591" s="25" t="str">
        <f>IF(Z1591=0,"",IF(ISBLANK(VLOOKUP(A1591,Database!A:AA,22,FALSE)),"",VLOOKUP(A1591,Database!A:AA,22,FALSE)))</f>
        <v>Exact</v>
      </c>
      <c r="AB1591" s="25">
        <f ca="1">IFERROR(IF(AND(Y1591&lt;&gt;"",OR(V1591="Terminé",V1591="En cours")),VLOOKUP(AA1591,Setup_ScoreExactBonus!A:D,4,FALSE),0),0)</f>
        <v>0</v>
      </c>
      <c r="AC1591" s="31" t="str">
        <f ca="1">IF(Y1591&lt;&gt;"", Y1591 + IF(Z1591=1,AB1591, 0), "")</f>
        <v/>
      </c>
      <c r="AD1591" s="31">
        <f ca="1">SUMIFS(AC$2:AC1591,D$2:D1591,D1591)*IF(R1591=0,1,2)</f>
        <v>0</v>
      </c>
    </row>
    <row r="1592" spans="1:30" x14ac:dyDescent="0.35">
      <c r="A1592" s="31">
        <f>IF(ISBLANK(B1592),"",COUNTIF(B$2:B1592,B1592))-1</f>
        <v>40</v>
      </c>
      <c r="B1592" s="31">
        <v>31</v>
      </c>
      <c r="C1592" s="10">
        <f>VLOOKUP($A1592,Database!$A:$Y,7,FALSE)</f>
        <v>46195.125</v>
      </c>
      <c r="D1592" s="31" t="str">
        <f>VLOOKUP(Pronostics!$B1592,Setup_MPP!$A:$G,3,FALSE)</f>
        <v>Joueur31</v>
      </c>
      <c r="E1592" s="31" t="str">
        <f>VLOOKUP(Pronostics!$B1592,Setup_MPP!$A:$G,2,FALSE)</f>
        <v>Joueur31</v>
      </c>
      <c r="F1592" s="31" t="str">
        <f>VLOOKUP($B1592,Setup_MPP!$A:$E,4,FALSE)</f>
        <v>#D5D5D5</v>
      </c>
      <c r="G1592" s="31" t="str">
        <f>VLOOKUP($B1592,Setup_MPP!$A:$E,5,FALSE)</f>
        <v>#727272</v>
      </c>
      <c r="H1592" s="31" t="str">
        <f>IFERROR(IF(AND(A1592&gt;=1,A1592&lt;=104),VLOOKUP($A1592,Location!$A:$J,6,FALSE),IF(A1592=0,"Avant l'ouverture",IF(OR(A1592=105,A1592=106),"Bonus"))),"")</f>
        <v>Tour 2</v>
      </c>
      <c r="I1592" s="31" t="str">
        <f>IF(LEFT(H1592,4)="Tour",VLOOKUP(A1592,Database!$A:$C,3,FALSE),"")</f>
        <v>G</v>
      </c>
      <c r="J1592" s="31" t="str">
        <f>VLOOKUP($A1592,Location!$A:$J,7,FALSE)</f>
        <v>Nouvelle-Zélande</v>
      </c>
      <c r="K1592" s="31" t="str">
        <f>IFERROR(VLOOKUP(J1592,Setup_Team!$B:$C,2,FALSE), "TDB")</f>
        <v>NZL</v>
      </c>
      <c r="L1592" s="31" t="str">
        <f>VLOOKUP($A1592,Location!$A:$J,8,FALSE)</f>
        <v>Egypte</v>
      </c>
      <c r="M1592" s="31" t="str">
        <f>IFERROR(VLOOKUP(L1592,Setup_Team!$B:$C,2,FALSE), "TDB")</f>
        <v>EGY</v>
      </c>
      <c r="N1592" s="31" t="str">
        <f>VLOOKUP($A1592,Location!$A:$J,9,FALSE)</f>
        <v>Vancouver</v>
      </c>
      <c r="O1592" s="31" t="str">
        <f>VLOOKUP($A1592,Location!$A:$J,10,FALSE)</f>
        <v>BC Place</v>
      </c>
      <c r="R1592" s="31">
        <v>0</v>
      </c>
      <c r="S1592" s="25">
        <f>VLOOKUP($A1592,Database!$A:$Y,10,FALSE)</f>
        <v>148</v>
      </c>
      <c r="T1592" s="25">
        <f>VLOOKUP($A1592,Database!$A:$Y,11,FALSE)</f>
        <v>116</v>
      </c>
      <c r="U1592" s="25">
        <f>VLOOKUP($A1592,Database!$A:$Y,12,FALSE)</f>
        <v>59</v>
      </c>
      <c r="V1592" s="25" t="str">
        <f>VLOOKUP(A1592,Database!A:M,13,FALSE)</f>
        <v>À venir</v>
      </c>
      <c r="W1592" s="25" t="str">
        <f>VLOOKUP($A1592,Database!$A:$Y,20,FALSE)</f>
        <v/>
      </c>
      <c r="X1592" s="25" t="str">
        <f>VLOOKUP($A1592,Database!$A:$Y,21,FALSE)</f>
        <v/>
      </c>
      <c r="Y1592" s="25" t="str">
        <f ca="1">IF(C1592&lt;NOW(),IF(AND(P1592&gt;Q1592,W1592&gt;X1592),S1592,IF(AND(P1592=Q1592,W1592=X1592),T1592,IF(AND(P1592&lt;Q1592,W1592&lt;X1592),U1592,0))),"")</f>
        <v/>
      </c>
      <c r="Z1592" s="25">
        <f>IF(AND(P1592=W1592,Q1592=X1592),1,0)</f>
        <v>1</v>
      </c>
      <c r="AA1592" s="25" t="str">
        <f>IF(Z1592=0,"",IF(ISBLANK(VLOOKUP(A1592,Database!A:AA,22,FALSE)),"",VLOOKUP(A1592,Database!A:AA,22,FALSE)))</f>
        <v>Exact</v>
      </c>
      <c r="AB1592" s="25">
        <f ca="1">IFERROR(IF(AND(Y1592&lt;&gt;"",OR(V1592="Terminé",V1592="En cours")),VLOOKUP(AA1592,Setup_ScoreExactBonus!A:D,4,FALSE),0),0)</f>
        <v>0</v>
      </c>
      <c r="AC1592" s="31" t="str">
        <f ca="1">IF(Y1592&lt;&gt;"", Y1592 + IF(Z1592=1,AB1592, 0), "")</f>
        <v/>
      </c>
      <c r="AD1592" s="31">
        <f ca="1">SUMIFS(AC$2:AC1592,D$2:D1592,D1592)*IF(R1592=0,1,2)</f>
        <v>0</v>
      </c>
    </row>
    <row r="1593" spans="1:30" x14ac:dyDescent="0.35">
      <c r="A1593" s="31">
        <f>IF(ISBLANK(B1593),"",COUNTIF(B$2:B1593,B1593))-1</f>
        <v>40</v>
      </c>
      <c r="B1593" s="31">
        <v>32</v>
      </c>
      <c r="C1593" s="10">
        <f>VLOOKUP($A1593,Database!$A:$Y,7,FALSE)</f>
        <v>46195.125</v>
      </c>
      <c r="D1593" s="31" t="str">
        <f>VLOOKUP(Pronostics!$B1593,Setup_MPP!$A:$G,3,FALSE)</f>
        <v>Joueur32</v>
      </c>
      <c r="E1593" s="31" t="str">
        <f>VLOOKUP(Pronostics!$B1593,Setup_MPP!$A:$G,2,FALSE)</f>
        <v>Joueur32</v>
      </c>
      <c r="F1593" s="31" t="str">
        <f>VLOOKUP($B1593,Setup_MPP!$A:$E,4,FALSE)</f>
        <v>#D5D5D5</v>
      </c>
      <c r="G1593" s="31" t="str">
        <f>VLOOKUP($B1593,Setup_MPP!$A:$E,5,FALSE)</f>
        <v>#727272</v>
      </c>
      <c r="H1593" s="31" t="str">
        <f>IFERROR(IF(AND(A1593&gt;=1,A1593&lt;=104),VLOOKUP($A1593,Location!$A:$J,6,FALSE),IF(A1593=0,"Avant l'ouverture",IF(OR(A1593=105,A1593=106),"Bonus"))),"")</f>
        <v>Tour 2</v>
      </c>
      <c r="I1593" s="31" t="str">
        <f>IF(LEFT(H1593,4)="Tour",VLOOKUP(A1593,Database!$A:$C,3,FALSE),"")</f>
        <v>G</v>
      </c>
      <c r="J1593" s="31" t="str">
        <f>VLOOKUP($A1593,Location!$A:$J,7,FALSE)</f>
        <v>Nouvelle-Zélande</v>
      </c>
      <c r="K1593" s="31" t="str">
        <f>IFERROR(VLOOKUP(J1593,Setup_Team!$B:$C,2,FALSE), "TDB")</f>
        <v>NZL</v>
      </c>
      <c r="L1593" s="31" t="str">
        <f>VLOOKUP($A1593,Location!$A:$J,8,FALSE)</f>
        <v>Egypte</v>
      </c>
      <c r="M1593" s="31" t="str">
        <f>IFERROR(VLOOKUP(L1593,Setup_Team!$B:$C,2,FALSE), "TDB")</f>
        <v>EGY</v>
      </c>
      <c r="N1593" s="31" t="str">
        <f>VLOOKUP($A1593,Location!$A:$J,9,FALSE)</f>
        <v>Vancouver</v>
      </c>
      <c r="O1593" s="31" t="str">
        <f>VLOOKUP($A1593,Location!$A:$J,10,FALSE)</f>
        <v>BC Place</v>
      </c>
      <c r="R1593" s="31">
        <v>0</v>
      </c>
      <c r="S1593" s="25">
        <f>VLOOKUP($A1593,Database!$A:$Y,10,FALSE)</f>
        <v>148</v>
      </c>
      <c r="T1593" s="25">
        <f>VLOOKUP($A1593,Database!$A:$Y,11,FALSE)</f>
        <v>116</v>
      </c>
      <c r="U1593" s="25">
        <f>VLOOKUP($A1593,Database!$A:$Y,12,FALSE)</f>
        <v>59</v>
      </c>
      <c r="V1593" s="25" t="str">
        <f>VLOOKUP(A1593,Database!A:M,13,FALSE)</f>
        <v>À venir</v>
      </c>
      <c r="W1593" s="25" t="str">
        <f>VLOOKUP($A1593,Database!$A:$Y,20,FALSE)</f>
        <v/>
      </c>
      <c r="X1593" s="25" t="str">
        <f>VLOOKUP($A1593,Database!$A:$Y,21,FALSE)</f>
        <v/>
      </c>
      <c r="Y1593" s="25" t="str">
        <f ca="1">IF(C1593&lt;NOW(),IF(AND(P1593&gt;Q1593,W1593&gt;X1593),S1593,IF(AND(P1593=Q1593,W1593=X1593),T1593,IF(AND(P1593&lt;Q1593,W1593&lt;X1593),U1593,0))),"")</f>
        <v/>
      </c>
      <c r="Z1593" s="25">
        <f>IF(AND(P1593=W1593,Q1593=X1593),1,0)</f>
        <v>1</v>
      </c>
      <c r="AA1593" s="25" t="str">
        <f>IF(Z1593=0,"",IF(ISBLANK(VLOOKUP(A1593,Database!A:AA,22,FALSE)),"",VLOOKUP(A1593,Database!A:AA,22,FALSE)))</f>
        <v>Exact</v>
      </c>
      <c r="AB1593" s="25">
        <f ca="1">IFERROR(IF(AND(Y1593&lt;&gt;"",OR(V1593="Terminé",V1593="En cours")),VLOOKUP(AA1593,Setup_ScoreExactBonus!A:D,4,FALSE),0),0)</f>
        <v>0</v>
      </c>
      <c r="AC1593" s="31" t="str">
        <f ca="1">IF(Y1593&lt;&gt;"", Y1593 + IF(Z1593=1,AB1593, 0), "")</f>
        <v/>
      </c>
      <c r="AD1593" s="31">
        <f ca="1">SUMIFS(AC$2:AC1593,D$2:D1593,D1593)*IF(R1593=0,1,2)</f>
        <v>0</v>
      </c>
    </row>
    <row r="1594" spans="1:30" x14ac:dyDescent="0.35">
      <c r="A1594" s="31">
        <f>IF(ISBLANK(B1594),"",COUNTIF(B$2:B1594,B1594))-1</f>
        <v>40</v>
      </c>
      <c r="B1594" s="31">
        <v>33</v>
      </c>
      <c r="C1594" s="10">
        <f>VLOOKUP($A1594,Database!$A:$Y,7,FALSE)</f>
        <v>46195.125</v>
      </c>
      <c r="D1594" s="31" t="str">
        <f>VLOOKUP(Pronostics!$B1594,Setup_MPP!$A:$G,3,FALSE)</f>
        <v>Joueur33</v>
      </c>
      <c r="E1594" s="31" t="str">
        <f>VLOOKUP(Pronostics!$B1594,Setup_MPP!$A:$G,2,FALSE)</f>
        <v>Joueur33</v>
      </c>
      <c r="F1594" s="31" t="str">
        <f>VLOOKUP($B1594,Setup_MPP!$A:$E,4,FALSE)</f>
        <v>#D5D5D5</v>
      </c>
      <c r="G1594" s="31" t="str">
        <f>VLOOKUP($B1594,Setup_MPP!$A:$E,5,FALSE)</f>
        <v>#727272</v>
      </c>
      <c r="H1594" s="31" t="str">
        <f>IFERROR(IF(AND(A1594&gt;=1,A1594&lt;=104),VLOOKUP($A1594,Location!$A:$J,6,FALSE),IF(A1594=0,"Avant l'ouverture",IF(OR(A1594=105,A1594=106),"Bonus"))),"")</f>
        <v>Tour 2</v>
      </c>
      <c r="I1594" s="31" t="str">
        <f>IF(LEFT(H1594,4)="Tour",VLOOKUP(A1594,Database!$A:$C,3,FALSE),"")</f>
        <v>G</v>
      </c>
      <c r="J1594" s="31" t="str">
        <f>VLOOKUP($A1594,Location!$A:$J,7,FALSE)</f>
        <v>Nouvelle-Zélande</v>
      </c>
      <c r="K1594" s="31" t="str">
        <f>IFERROR(VLOOKUP(J1594,Setup_Team!$B:$C,2,FALSE), "TDB")</f>
        <v>NZL</v>
      </c>
      <c r="L1594" s="31" t="str">
        <f>VLOOKUP($A1594,Location!$A:$J,8,FALSE)</f>
        <v>Egypte</v>
      </c>
      <c r="M1594" s="31" t="str">
        <f>IFERROR(VLOOKUP(L1594,Setup_Team!$B:$C,2,FALSE), "TDB")</f>
        <v>EGY</v>
      </c>
      <c r="N1594" s="31" t="str">
        <f>VLOOKUP($A1594,Location!$A:$J,9,FALSE)</f>
        <v>Vancouver</v>
      </c>
      <c r="O1594" s="31" t="str">
        <f>VLOOKUP($A1594,Location!$A:$J,10,FALSE)</f>
        <v>BC Place</v>
      </c>
      <c r="R1594" s="31">
        <v>0</v>
      </c>
      <c r="S1594" s="25">
        <f>VLOOKUP($A1594,Database!$A:$Y,10,FALSE)</f>
        <v>148</v>
      </c>
      <c r="T1594" s="25">
        <f>VLOOKUP($A1594,Database!$A:$Y,11,FALSE)</f>
        <v>116</v>
      </c>
      <c r="U1594" s="25">
        <f>VLOOKUP($A1594,Database!$A:$Y,12,FALSE)</f>
        <v>59</v>
      </c>
      <c r="V1594" s="25" t="str">
        <f>VLOOKUP(A1594,Database!A:M,13,FALSE)</f>
        <v>À venir</v>
      </c>
      <c r="W1594" s="25" t="str">
        <f>VLOOKUP($A1594,Database!$A:$Y,20,FALSE)</f>
        <v/>
      </c>
      <c r="X1594" s="25" t="str">
        <f>VLOOKUP($A1594,Database!$A:$Y,21,FALSE)</f>
        <v/>
      </c>
      <c r="Y1594" s="25" t="str">
        <f ca="1">IF(C1594&lt;NOW(),IF(AND(P1594&gt;Q1594,W1594&gt;X1594),S1594,IF(AND(P1594=Q1594,W1594=X1594),T1594,IF(AND(P1594&lt;Q1594,W1594&lt;X1594),U1594,0))),"")</f>
        <v/>
      </c>
      <c r="Z1594" s="25">
        <f>IF(AND(P1594=W1594,Q1594=X1594),1,0)</f>
        <v>1</v>
      </c>
      <c r="AA1594" s="25" t="str">
        <f>IF(Z1594=0,"",IF(ISBLANK(VLOOKUP(A1594,Database!A:AA,22,FALSE)),"",VLOOKUP(A1594,Database!A:AA,22,FALSE)))</f>
        <v>Exact</v>
      </c>
      <c r="AB1594" s="25">
        <f ca="1">IFERROR(IF(AND(Y1594&lt;&gt;"",OR(V1594="Terminé",V1594="En cours")),VLOOKUP(AA1594,Setup_ScoreExactBonus!A:D,4,FALSE),0),0)</f>
        <v>0</v>
      </c>
      <c r="AC1594" s="31" t="str">
        <f ca="1">IF(Y1594&lt;&gt;"", Y1594 + IF(Z1594=1,AB1594, 0), "")</f>
        <v/>
      </c>
      <c r="AD1594" s="31">
        <f ca="1">SUMIFS(AC$2:AC1594,D$2:D1594,D1594)*IF(R1594=0,1,2)</f>
        <v>0</v>
      </c>
    </row>
    <row r="1595" spans="1:30" x14ac:dyDescent="0.35">
      <c r="A1595" s="31">
        <f>IF(ISBLANK(B1595),"",COUNTIF(B$2:B1595,B1595))-1</f>
        <v>40</v>
      </c>
      <c r="B1595" s="31">
        <v>34</v>
      </c>
      <c r="C1595" s="10">
        <f>VLOOKUP($A1595,Database!$A:$Y,7,FALSE)</f>
        <v>46195.125</v>
      </c>
      <c r="D1595" s="31" t="str">
        <f>VLOOKUP(Pronostics!$B1595,Setup_MPP!$A:$G,3,FALSE)</f>
        <v>Joueur34</v>
      </c>
      <c r="E1595" s="31" t="str">
        <f>VLOOKUP(Pronostics!$B1595,Setup_MPP!$A:$G,2,FALSE)</f>
        <v>Joueur34</v>
      </c>
      <c r="F1595" s="31" t="str">
        <f>VLOOKUP($B1595,Setup_MPP!$A:$E,4,FALSE)</f>
        <v>#D5D5D5</v>
      </c>
      <c r="G1595" s="31" t="str">
        <f>VLOOKUP($B1595,Setup_MPP!$A:$E,5,FALSE)</f>
        <v>#727272</v>
      </c>
      <c r="H1595" s="31" t="str">
        <f>IFERROR(IF(AND(A1595&gt;=1,A1595&lt;=104),VLOOKUP($A1595,Location!$A:$J,6,FALSE),IF(A1595=0,"Avant l'ouverture",IF(OR(A1595=105,A1595=106),"Bonus"))),"")</f>
        <v>Tour 2</v>
      </c>
      <c r="I1595" s="31" t="str">
        <f>IF(LEFT(H1595,4)="Tour",VLOOKUP(A1595,Database!$A:$C,3,FALSE),"")</f>
        <v>G</v>
      </c>
      <c r="J1595" s="31" t="str">
        <f>VLOOKUP($A1595,Location!$A:$J,7,FALSE)</f>
        <v>Nouvelle-Zélande</v>
      </c>
      <c r="K1595" s="31" t="str">
        <f>IFERROR(VLOOKUP(J1595,Setup_Team!$B:$C,2,FALSE), "TDB")</f>
        <v>NZL</v>
      </c>
      <c r="L1595" s="31" t="str">
        <f>VLOOKUP($A1595,Location!$A:$J,8,FALSE)</f>
        <v>Egypte</v>
      </c>
      <c r="M1595" s="31" t="str">
        <f>IFERROR(VLOOKUP(L1595,Setup_Team!$B:$C,2,FALSE), "TDB")</f>
        <v>EGY</v>
      </c>
      <c r="N1595" s="31" t="str">
        <f>VLOOKUP($A1595,Location!$A:$J,9,FALSE)</f>
        <v>Vancouver</v>
      </c>
      <c r="O1595" s="31" t="str">
        <f>VLOOKUP($A1595,Location!$A:$J,10,FALSE)</f>
        <v>BC Place</v>
      </c>
      <c r="R1595" s="31">
        <v>0</v>
      </c>
      <c r="S1595" s="25">
        <f>VLOOKUP($A1595,Database!$A:$Y,10,FALSE)</f>
        <v>148</v>
      </c>
      <c r="T1595" s="25">
        <f>VLOOKUP($A1595,Database!$A:$Y,11,FALSE)</f>
        <v>116</v>
      </c>
      <c r="U1595" s="25">
        <f>VLOOKUP($A1595,Database!$A:$Y,12,FALSE)</f>
        <v>59</v>
      </c>
      <c r="V1595" s="25" t="str">
        <f>VLOOKUP(A1595,Database!A:M,13,FALSE)</f>
        <v>À venir</v>
      </c>
      <c r="W1595" s="25" t="str">
        <f>VLOOKUP($A1595,Database!$A:$Y,20,FALSE)</f>
        <v/>
      </c>
      <c r="X1595" s="25" t="str">
        <f>VLOOKUP($A1595,Database!$A:$Y,21,FALSE)</f>
        <v/>
      </c>
      <c r="Y1595" s="25" t="str">
        <f ca="1">IF(C1595&lt;NOW(),IF(AND(P1595&gt;Q1595,W1595&gt;X1595),S1595,IF(AND(P1595=Q1595,W1595=X1595),T1595,IF(AND(P1595&lt;Q1595,W1595&lt;X1595),U1595,0))),"")</f>
        <v/>
      </c>
      <c r="Z1595" s="25">
        <f>IF(AND(P1595=W1595,Q1595=X1595),1,0)</f>
        <v>1</v>
      </c>
      <c r="AA1595" s="25" t="str">
        <f>IF(Z1595=0,"",IF(ISBLANK(VLOOKUP(A1595,Database!A:AA,22,FALSE)),"",VLOOKUP(A1595,Database!A:AA,22,FALSE)))</f>
        <v>Exact</v>
      </c>
      <c r="AB1595" s="25">
        <f ca="1">IFERROR(IF(AND(Y1595&lt;&gt;"",OR(V1595="Terminé",V1595="En cours")),VLOOKUP(AA1595,Setup_ScoreExactBonus!A:D,4,FALSE),0),0)</f>
        <v>0</v>
      </c>
      <c r="AC1595" s="31" t="str">
        <f ca="1">IF(Y1595&lt;&gt;"", Y1595 + IF(Z1595=1,AB1595, 0), "")</f>
        <v/>
      </c>
      <c r="AD1595" s="31">
        <f ca="1">SUMIFS(AC$2:AC1595,D$2:D1595,D1595)*IF(R1595=0,1,2)</f>
        <v>0</v>
      </c>
    </row>
    <row r="1596" spans="1:30" x14ac:dyDescent="0.35">
      <c r="A1596" s="31">
        <f>IF(ISBLANK(B1596),"",COUNTIF(B$2:B1596,B1596))-1</f>
        <v>40</v>
      </c>
      <c r="B1596" s="31">
        <v>35</v>
      </c>
      <c r="C1596" s="10">
        <f>VLOOKUP($A1596,Database!$A:$Y,7,FALSE)</f>
        <v>46195.125</v>
      </c>
      <c r="D1596" s="31" t="str">
        <f>VLOOKUP(Pronostics!$B1596,Setup_MPP!$A:$G,3,FALSE)</f>
        <v>Joueur35</v>
      </c>
      <c r="E1596" s="31" t="str">
        <f>VLOOKUP(Pronostics!$B1596,Setup_MPP!$A:$G,2,FALSE)</f>
        <v>Joueur35</v>
      </c>
      <c r="F1596" s="31" t="str">
        <f>VLOOKUP($B1596,Setup_MPP!$A:$E,4,FALSE)</f>
        <v>#D5D5D5</v>
      </c>
      <c r="G1596" s="31" t="str">
        <f>VLOOKUP($B1596,Setup_MPP!$A:$E,5,FALSE)</f>
        <v>#727272</v>
      </c>
      <c r="H1596" s="31" t="str">
        <f>IFERROR(IF(AND(A1596&gt;=1,A1596&lt;=104),VLOOKUP($A1596,Location!$A:$J,6,FALSE),IF(A1596=0,"Avant l'ouverture",IF(OR(A1596=105,A1596=106),"Bonus"))),"")</f>
        <v>Tour 2</v>
      </c>
      <c r="I1596" s="31" t="str">
        <f>IF(LEFT(H1596,4)="Tour",VLOOKUP(A1596,Database!$A:$C,3,FALSE),"")</f>
        <v>G</v>
      </c>
      <c r="J1596" s="31" t="str">
        <f>VLOOKUP($A1596,Location!$A:$J,7,FALSE)</f>
        <v>Nouvelle-Zélande</v>
      </c>
      <c r="K1596" s="31" t="str">
        <f>IFERROR(VLOOKUP(J1596,Setup_Team!$B:$C,2,FALSE), "TDB")</f>
        <v>NZL</v>
      </c>
      <c r="L1596" s="31" t="str">
        <f>VLOOKUP($A1596,Location!$A:$J,8,FALSE)</f>
        <v>Egypte</v>
      </c>
      <c r="M1596" s="31" t="str">
        <f>IFERROR(VLOOKUP(L1596,Setup_Team!$B:$C,2,FALSE), "TDB")</f>
        <v>EGY</v>
      </c>
      <c r="N1596" s="31" t="str">
        <f>VLOOKUP($A1596,Location!$A:$J,9,FALSE)</f>
        <v>Vancouver</v>
      </c>
      <c r="O1596" s="31" t="str">
        <f>VLOOKUP($A1596,Location!$A:$J,10,FALSE)</f>
        <v>BC Place</v>
      </c>
      <c r="R1596" s="31">
        <v>0</v>
      </c>
      <c r="S1596" s="25">
        <f>VLOOKUP($A1596,Database!$A:$Y,10,FALSE)</f>
        <v>148</v>
      </c>
      <c r="T1596" s="25">
        <f>VLOOKUP($A1596,Database!$A:$Y,11,FALSE)</f>
        <v>116</v>
      </c>
      <c r="U1596" s="25">
        <f>VLOOKUP($A1596,Database!$A:$Y,12,FALSE)</f>
        <v>59</v>
      </c>
      <c r="V1596" s="25" t="str">
        <f>VLOOKUP(A1596,Database!A:M,13,FALSE)</f>
        <v>À venir</v>
      </c>
      <c r="W1596" s="25" t="str">
        <f>VLOOKUP($A1596,Database!$A:$Y,20,FALSE)</f>
        <v/>
      </c>
      <c r="X1596" s="25" t="str">
        <f>VLOOKUP($A1596,Database!$A:$Y,21,FALSE)</f>
        <v/>
      </c>
      <c r="Y1596" s="25" t="str">
        <f ca="1">IF(C1596&lt;NOW(),IF(AND(P1596&gt;Q1596,W1596&gt;X1596),S1596,IF(AND(P1596=Q1596,W1596=X1596),T1596,IF(AND(P1596&lt;Q1596,W1596&lt;X1596),U1596,0))),"")</f>
        <v/>
      </c>
      <c r="Z1596" s="25">
        <f>IF(AND(P1596=W1596,Q1596=X1596),1,0)</f>
        <v>1</v>
      </c>
      <c r="AA1596" s="25" t="str">
        <f>IF(Z1596=0,"",IF(ISBLANK(VLOOKUP(A1596,Database!A:AA,22,FALSE)),"",VLOOKUP(A1596,Database!A:AA,22,FALSE)))</f>
        <v>Exact</v>
      </c>
      <c r="AB1596" s="25">
        <f ca="1">IFERROR(IF(AND(Y1596&lt;&gt;"",OR(V1596="Terminé",V1596="En cours")),VLOOKUP(AA1596,Setup_ScoreExactBonus!A:D,4,FALSE),0),0)</f>
        <v>0</v>
      </c>
      <c r="AC1596" s="31" t="str">
        <f ca="1">IF(Y1596&lt;&gt;"", Y1596 + IF(Z1596=1,AB1596, 0), "")</f>
        <v/>
      </c>
      <c r="AD1596" s="31">
        <f ca="1">SUMIFS(AC$2:AC1596,D$2:D1596,D1596)*IF(R1596=0,1,2)</f>
        <v>0</v>
      </c>
    </row>
    <row r="1597" spans="1:30" x14ac:dyDescent="0.35">
      <c r="A1597" s="31">
        <f>IF(ISBLANK(B1597),"",COUNTIF(B$2:B1597,B1597))-1</f>
        <v>40</v>
      </c>
      <c r="B1597" s="31">
        <v>36</v>
      </c>
      <c r="C1597" s="10">
        <f>VLOOKUP($A1597,Database!$A:$Y,7,FALSE)</f>
        <v>46195.125</v>
      </c>
      <c r="D1597" s="31" t="str">
        <f>VLOOKUP(Pronostics!$B1597,Setup_MPP!$A:$G,3,FALSE)</f>
        <v>Joueur36</v>
      </c>
      <c r="E1597" s="31" t="str">
        <f>VLOOKUP(Pronostics!$B1597,Setup_MPP!$A:$G,2,FALSE)</f>
        <v>Joueur36</v>
      </c>
      <c r="F1597" s="31" t="str">
        <f>VLOOKUP($B1597,Setup_MPP!$A:$E,4,FALSE)</f>
        <v>#D5D5D5</v>
      </c>
      <c r="G1597" s="31" t="str">
        <f>VLOOKUP($B1597,Setup_MPP!$A:$E,5,FALSE)</f>
        <v>#727272</v>
      </c>
      <c r="H1597" s="31" t="str">
        <f>IFERROR(IF(AND(A1597&gt;=1,A1597&lt;=104),VLOOKUP($A1597,Location!$A:$J,6,FALSE),IF(A1597=0,"Avant l'ouverture",IF(OR(A1597=105,A1597=106),"Bonus"))),"")</f>
        <v>Tour 2</v>
      </c>
      <c r="I1597" s="31" t="str">
        <f>IF(LEFT(H1597,4)="Tour",VLOOKUP(A1597,Database!$A:$C,3,FALSE),"")</f>
        <v>G</v>
      </c>
      <c r="J1597" s="31" t="str">
        <f>VLOOKUP($A1597,Location!$A:$J,7,FALSE)</f>
        <v>Nouvelle-Zélande</v>
      </c>
      <c r="K1597" s="31" t="str">
        <f>IFERROR(VLOOKUP(J1597,Setup_Team!$B:$C,2,FALSE), "TDB")</f>
        <v>NZL</v>
      </c>
      <c r="L1597" s="31" t="str">
        <f>VLOOKUP($A1597,Location!$A:$J,8,FALSE)</f>
        <v>Egypte</v>
      </c>
      <c r="M1597" s="31" t="str">
        <f>IFERROR(VLOOKUP(L1597,Setup_Team!$B:$C,2,FALSE), "TDB")</f>
        <v>EGY</v>
      </c>
      <c r="N1597" s="31" t="str">
        <f>VLOOKUP($A1597,Location!$A:$J,9,FALSE)</f>
        <v>Vancouver</v>
      </c>
      <c r="O1597" s="31" t="str">
        <f>VLOOKUP($A1597,Location!$A:$J,10,FALSE)</f>
        <v>BC Place</v>
      </c>
      <c r="R1597" s="31">
        <v>0</v>
      </c>
      <c r="S1597" s="25">
        <f>VLOOKUP($A1597,Database!$A:$Y,10,FALSE)</f>
        <v>148</v>
      </c>
      <c r="T1597" s="25">
        <f>VLOOKUP($A1597,Database!$A:$Y,11,FALSE)</f>
        <v>116</v>
      </c>
      <c r="U1597" s="25">
        <f>VLOOKUP($A1597,Database!$A:$Y,12,FALSE)</f>
        <v>59</v>
      </c>
      <c r="V1597" s="25" t="str">
        <f>VLOOKUP(A1597,Database!A:M,13,FALSE)</f>
        <v>À venir</v>
      </c>
      <c r="W1597" s="25" t="str">
        <f>VLOOKUP($A1597,Database!$A:$Y,20,FALSE)</f>
        <v/>
      </c>
      <c r="X1597" s="25" t="str">
        <f>VLOOKUP($A1597,Database!$A:$Y,21,FALSE)</f>
        <v/>
      </c>
      <c r="Y1597" s="25" t="str">
        <f ca="1">IF(C1597&lt;NOW(),IF(AND(P1597&gt;Q1597,W1597&gt;X1597),S1597,IF(AND(P1597=Q1597,W1597=X1597),T1597,IF(AND(P1597&lt;Q1597,W1597&lt;X1597),U1597,0))),"")</f>
        <v/>
      </c>
      <c r="Z1597" s="25">
        <f>IF(AND(P1597=W1597,Q1597=X1597),1,0)</f>
        <v>1</v>
      </c>
      <c r="AA1597" s="25" t="str">
        <f>IF(Z1597=0,"",IF(ISBLANK(VLOOKUP(A1597,Database!A:AA,22,FALSE)),"",VLOOKUP(A1597,Database!A:AA,22,FALSE)))</f>
        <v>Exact</v>
      </c>
      <c r="AB1597" s="25">
        <f ca="1">IFERROR(IF(AND(Y1597&lt;&gt;"",OR(V1597="Terminé",V1597="En cours")),VLOOKUP(AA1597,Setup_ScoreExactBonus!A:D,4,FALSE),0),0)</f>
        <v>0</v>
      </c>
      <c r="AC1597" s="31" t="str">
        <f ca="1">IF(Y1597&lt;&gt;"", Y1597 + IF(Z1597=1,AB1597, 0), "")</f>
        <v/>
      </c>
      <c r="AD1597" s="31">
        <f ca="1">SUMIFS(AC$2:AC1597,D$2:D1597,D1597)*IF(R1597=0,1,2)</f>
        <v>0</v>
      </c>
    </row>
    <row r="1598" spans="1:30" x14ac:dyDescent="0.35">
      <c r="A1598" s="31">
        <f>IF(ISBLANK(B1598),"",COUNTIF(B$2:B1598,B1598))-1</f>
        <v>40</v>
      </c>
      <c r="B1598" s="31">
        <v>37</v>
      </c>
      <c r="C1598" s="10">
        <f>VLOOKUP($A1598,Database!$A:$Y,7,FALSE)</f>
        <v>46195.125</v>
      </c>
      <c r="D1598" s="31" t="str">
        <f>VLOOKUP(Pronostics!$B1598,Setup_MPP!$A:$G,3,FALSE)</f>
        <v>Joueur37</v>
      </c>
      <c r="E1598" s="31" t="str">
        <f>VLOOKUP(Pronostics!$B1598,Setup_MPP!$A:$G,2,FALSE)</f>
        <v>Joueur37</v>
      </c>
      <c r="F1598" s="31" t="str">
        <f>VLOOKUP($B1598,Setup_MPP!$A:$E,4,FALSE)</f>
        <v>#D5D5D5</v>
      </c>
      <c r="G1598" s="31" t="str">
        <f>VLOOKUP($B1598,Setup_MPP!$A:$E,5,FALSE)</f>
        <v>#727272</v>
      </c>
      <c r="H1598" s="31" t="str">
        <f>IFERROR(IF(AND(A1598&gt;=1,A1598&lt;=104),VLOOKUP($A1598,Location!$A:$J,6,FALSE),IF(A1598=0,"Avant l'ouverture",IF(OR(A1598=105,A1598=106),"Bonus"))),"")</f>
        <v>Tour 2</v>
      </c>
      <c r="I1598" s="31" t="str">
        <f>IF(LEFT(H1598,4)="Tour",VLOOKUP(A1598,Database!$A:$C,3,FALSE),"")</f>
        <v>G</v>
      </c>
      <c r="J1598" s="31" t="str">
        <f>VLOOKUP($A1598,Location!$A:$J,7,FALSE)</f>
        <v>Nouvelle-Zélande</v>
      </c>
      <c r="K1598" s="31" t="str">
        <f>IFERROR(VLOOKUP(J1598,Setup_Team!$B:$C,2,FALSE), "TDB")</f>
        <v>NZL</v>
      </c>
      <c r="L1598" s="31" t="str">
        <f>VLOOKUP($A1598,Location!$A:$J,8,FALSE)</f>
        <v>Egypte</v>
      </c>
      <c r="M1598" s="31" t="str">
        <f>IFERROR(VLOOKUP(L1598,Setup_Team!$B:$C,2,FALSE), "TDB")</f>
        <v>EGY</v>
      </c>
      <c r="N1598" s="31" t="str">
        <f>VLOOKUP($A1598,Location!$A:$J,9,FALSE)</f>
        <v>Vancouver</v>
      </c>
      <c r="O1598" s="31" t="str">
        <f>VLOOKUP($A1598,Location!$A:$J,10,FALSE)</f>
        <v>BC Place</v>
      </c>
      <c r="R1598" s="31">
        <v>0</v>
      </c>
      <c r="S1598" s="25">
        <f>VLOOKUP($A1598,Database!$A:$Y,10,FALSE)</f>
        <v>148</v>
      </c>
      <c r="T1598" s="25">
        <f>VLOOKUP($A1598,Database!$A:$Y,11,FALSE)</f>
        <v>116</v>
      </c>
      <c r="U1598" s="25">
        <f>VLOOKUP($A1598,Database!$A:$Y,12,FALSE)</f>
        <v>59</v>
      </c>
      <c r="V1598" s="25" t="str">
        <f>VLOOKUP(A1598,Database!A:M,13,FALSE)</f>
        <v>À venir</v>
      </c>
      <c r="W1598" s="25" t="str">
        <f>VLOOKUP($A1598,Database!$A:$Y,20,FALSE)</f>
        <v/>
      </c>
      <c r="X1598" s="25" t="str">
        <f>VLOOKUP($A1598,Database!$A:$Y,21,FALSE)</f>
        <v/>
      </c>
      <c r="Y1598" s="25" t="str">
        <f ca="1">IF(C1598&lt;NOW(),IF(AND(P1598&gt;Q1598,W1598&gt;X1598),S1598,IF(AND(P1598=Q1598,W1598=X1598),T1598,IF(AND(P1598&lt;Q1598,W1598&lt;X1598),U1598,0))),"")</f>
        <v/>
      </c>
      <c r="Z1598" s="25">
        <f>IF(AND(P1598=W1598,Q1598=X1598),1,0)</f>
        <v>1</v>
      </c>
      <c r="AA1598" s="25" t="str">
        <f>IF(Z1598=0,"",IF(ISBLANK(VLOOKUP(A1598,Database!A:AA,22,FALSE)),"",VLOOKUP(A1598,Database!A:AA,22,FALSE)))</f>
        <v>Exact</v>
      </c>
      <c r="AB1598" s="25">
        <f ca="1">IFERROR(IF(AND(Y1598&lt;&gt;"",OR(V1598="Terminé",V1598="En cours")),VLOOKUP(AA1598,Setup_ScoreExactBonus!A:D,4,FALSE),0),0)</f>
        <v>0</v>
      </c>
      <c r="AC1598" s="31" t="str">
        <f ca="1">IF(Y1598&lt;&gt;"", Y1598 + IF(Z1598=1,AB1598, 0), "")</f>
        <v/>
      </c>
      <c r="AD1598" s="31">
        <f ca="1">SUMIFS(AC$2:AC1598,D$2:D1598,D1598)*IF(R1598=0,1,2)</f>
        <v>0</v>
      </c>
    </row>
    <row r="1599" spans="1:30" x14ac:dyDescent="0.35">
      <c r="A1599" s="31">
        <f>IF(ISBLANK(B1599),"",COUNTIF(B$2:B1599,B1599))-1</f>
        <v>40</v>
      </c>
      <c r="B1599" s="31">
        <v>38</v>
      </c>
      <c r="C1599" s="10">
        <f>VLOOKUP($A1599,Database!$A:$Y,7,FALSE)</f>
        <v>46195.125</v>
      </c>
      <c r="D1599" s="31" t="str">
        <f>VLOOKUP(Pronostics!$B1599,Setup_MPP!$A:$G,3,FALSE)</f>
        <v>Joueur38</v>
      </c>
      <c r="E1599" s="31" t="str">
        <f>VLOOKUP(Pronostics!$B1599,Setup_MPP!$A:$G,2,FALSE)</f>
        <v>Joueur38</v>
      </c>
      <c r="F1599" s="31" t="str">
        <f>VLOOKUP($B1599,Setup_MPP!$A:$E,4,FALSE)</f>
        <v>#D5D5D5</v>
      </c>
      <c r="G1599" s="31" t="str">
        <f>VLOOKUP($B1599,Setup_MPP!$A:$E,5,FALSE)</f>
        <v>#727272</v>
      </c>
      <c r="H1599" s="31" t="str">
        <f>IFERROR(IF(AND(A1599&gt;=1,A1599&lt;=104),VLOOKUP($A1599,Location!$A:$J,6,FALSE),IF(A1599=0,"Avant l'ouverture",IF(OR(A1599=105,A1599=106),"Bonus"))),"")</f>
        <v>Tour 2</v>
      </c>
      <c r="I1599" s="31" t="str">
        <f>IF(LEFT(H1599,4)="Tour",VLOOKUP(A1599,Database!$A:$C,3,FALSE),"")</f>
        <v>G</v>
      </c>
      <c r="J1599" s="31" t="str">
        <f>VLOOKUP($A1599,Location!$A:$J,7,FALSE)</f>
        <v>Nouvelle-Zélande</v>
      </c>
      <c r="K1599" s="31" t="str">
        <f>IFERROR(VLOOKUP(J1599,Setup_Team!$B:$C,2,FALSE), "TDB")</f>
        <v>NZL</v>
      </c>
      <c r="L1599" s="31" t="str">
        <f>VLOOKUP($A1599,Location!$A:$J,8,FALSE)</f>
        <v>Egypte</v>
      </c>
      <c r="M1599" s="31" t="str">
        <f>IFERROR(VLOOKUP(L1599,Setup_Team!$B:$C,2,FALSE), "TDB")</f>
        <v>EGY</v>
      </c>
      <c r="N1599" s="31" t="str">
        <f>VLOOKUP($A1599,Location!$A:$J,9,FALSE)</f>
        <v>Vancouver</v>
      </c>
      <c r="O1599" s="31" t="str">
        <f>VLOOKUP($A1599,Location!$A:$J,10,FALSE)</f>
        <v>BC Place</v>
      </c>
      <c r="R1599" s="31">
        <v>0</v>
      </c>
      <c r="S1599" s="25">
        <f>VLOOKUP($A1599,Database!$A:$Y,10,FALSE)</f>
        <v>148</v>
      </c>
      <c r="T1599" s="25">
        <f>VLOOKUP($A1599,Database!$A:$Y,11,FALSE)</f>
        <v>116</v>
      </c>
      <c r="U1599" s="25">
        <f>VLOOKUP($A1599,Database!$A:$Y,12,FALSE)</f>
        <v>59</v>
      </c>
      <c r="V1599" s="25" t="str">
        <f>VLOOKUP(A1599,Database!A:M,13,FALSE)</f>
        <v>À venir</v>
      </c>
      <c r="W1599" s="25" t="str">
        <f>VLOOKUP($A1599,Database!$A:$Y,20,FALSE)</f>
        <v/>
      </c>
      <c r="X1599" s="25" t="str">
        <f>VLOOKUP($A1599,Database!$A:$Y,21,FALSE)</f>
        <v/>
      </c>
      <c r="Y1599" s="25" t="str">
        <f ca="1">IF(C1599&lt;NOW(),IF(AND(P1599&gt;Q1599,W1599&gt;X1599),S1599,IF(AND(P1599=Q1599,W1599=X1599),T1599,IF(AND(P1599&lt;Q1599,W1599&lt;X1599),U1599,0))),"")</f>
        <v/>
      </c>
      <c r="Z1599" s="25">
        <f>IF(AND(P1599=W1599,Q1599=X1599),1,0)</f>
        <v>1</v>
      </c>
      <c r="AA1599" s="25" t="str">
        <f>IF(Z1599=0,"",IF(ISBLANK(VLOOKUP(A1599,Database!A:AA,22,FALSE)),"",VLOOKUP(A1599,Database!A:AA,22,FALSE)))</f>
        <v>Exact</v>
      </c>
      <c r="AB1599" s="25">
        <f ca="1">IFERROR(IF(AND(Y1599&lt;&gt;"",OR(V1599="Terminé",V1599="En cours")),VLOOKUP(AA1599,Setup_ScoreExactBonus!A:D,4,FALSE),0),0)</f>
        <v>0</v>
      </c>
      <c r="AC1599" s="31" t="str">
        <f ca="1">IF(Y1599&lt;&gt;"", Y1599 + IF(Z1599=1,AB1599, 0), "")</f>
        <v/>
      </c>
      <c r="AD1599" s="31">
        <f ca="1">SUMIFS(AC$2:AC1599,D$2:D1599,D1599)*IF(R1599=0,1,2)</f>
        <v>0</v>
      </c>
    </row>
    <row r="1600" spans="1:30" x14ac:dyDescent="0.35">
      <c r="A1600" s="31">
        <f>IF(ISBLANK(B1600),"",COUNTIF(B$2:B1600,B1600))-1</f>
        <v>40</v>
      </c>
      <c r="B1600" s="31">
        <v>39</v>
      </c>
      <c r="C1600" s="10">
        <f>VLOOKUP($A1600,Database!$A:$Y,7,FALSE)</f>
        <v>46195.125</v>
      </c>
      <c r="D1600" s="31" t="str">
        <f>VLOOKUP(Pronostics!$B1600,Setup_MPP!$A:$G,3,FALSE)</f>
        <v>Joueur39</v>
      </c>
      <c r="E1600" s="31" t="str">
        <f>VLOOKUP(Pronostics!$B1600,Setup_MPP!$A:$G,2,FALSE)</f>
        <v>Joueur39</v>
      </c>
      <c r="F1600" s="31" t="str">
        <f>VLOOKUP($B1600,Setup_MPP!$A:$E,4,FALSE)</f>
        <v>#D5D5D5</v>
      </c>
      <c r="G1600" s="31" t="str">
        <f>VLOOKUP($B1600,Setup_MPP!$A:$E,5,FALSE)</f>
        <v>#727272</v>
      </c>
      <c r="H1600" s="31" t="str">
        <f>IFERROR(IF(AND(A1600&gt;=1,A1600&lt;=104),VLOOKUP($A1600,Location!$A:$J,6,FALSE),IF(A1600=0,"Avant l'ouverture",IF(OR(A1600=105,A1600=106),"Bonus"))),"")</f>
        <v>Tour 2</v>
      </c>
      <c r="I1600" s="31" t="str">
        <f>IF(LEFT(H1600,4)="Tour",VLOOKUP(A1600,Database!$A:$C,3,FALSE),"")</f>
        <v>G</v>
      </c>
      <c r="J1600" s="31" t="str">
        <f>VLOOKUP($A1600,Location!$A:$J,7,FALSE)</f>
        <v>Nouvelle-Zélande</v>
      </c>
      <c r="K1600" s="31" t="str">
        <f>IFERROR(VLOOKUP(J1600,Setup_Team!$B:$C,2,FALSE), "TDB")</f>
        <v>NZL</v>
      </c>
      <c r="L1600" s="31" t="str">
        <f>VLOOKUP($A1600,Location!$A:$J,8,FALSE)</f>
        <v>Egypte</v>
      </c>
      <c r="M1600" s="31" t="str">
        <f>IFERROR(VLOOKUP(L1600,Setup_Team!$B:$C,2,FALSE), "TDB")</f>
        <v>EGY</v>
      </c>
      <c r="N1600" s="31" t="str">
        <f>VLOOKUP($A1600,Location!$A:$J,9,FALSE)</f>
        <v>Vancouver</v>
      </c>
      <c r="O1600" s="31" t="str">
        <f>VLOOKUP($A1600,Location!$A:$J,10,FALSE)</f>
        <v>BC Place</v>
      </c>
      <c r="R1600" s="31">
        <v>0</v>
      </c>
      <c r="S1600" s="25">
        <f>VLOOKUP($A1600,Database!$A:$Y,10,FALSE)</f>
        <v>148</v>
      </c>
      <c r="T1600" s="25">
        <f>VLOOKUP($A1600,Database!$A:$Y,11,FALSE)</f>
        <v>116</v>
      </c>
      <c r="U1600" s="25">
        <f>VLOOKUP($A1600,Database!$A:$Y,12,FALSE)</f>
        <v>59</v>
      </c>
      <c r="V1600" s="25" t="str">
        <f>VLOOKUP(A1600,Database!A:M,13,FALSE)</f>
        <v>À venir</v>
      </c>
      <c r="W1600" s="25" t="str">
        <f>VLOOKUP($A1600,Database!$A:$Y,20,FALSE)</f>
        <v/>
      </c>
      <c r="X1600" s="25" t="str">
        <f>VLOOKUP($A1600,Database!$A:$Y,21,FALSE)</f>
        <v/>
      </c>
      <c r="Y1600" s="25" t="str">
        <f ca="1">IF(C1600&lt;NOW(),IF(AND(P1600&gt;Q1600,W1600&gt;X1600),S1600,IF(AND(P1600=Q1600,W1600=X1600),T1600,IF(AND(P1600&lt;Q1600,W1600&lt;X1600),U1600,0))),"")</f>
        <v/>
      </c>
      <c r="Z1600" s="25">
        <f>IF(AND(P1600=W1600,Q1600=X1600),1,0)</f>
        <v>1</v>
      </c>
      <c r="AA1600" s="25" t="str">
        <f>IF(Z1600=0,"",IF(ISBLANK(VLOOKUP(A1600,Database!A:AA,22,FALSE)),"",VLOOKUP(A1600,Database!A:AA,22,FALSE)))</f>
        <v>Exact</v>
      </c>
      <c r="AB1600" s="25">
        <f ca="1">IFERROR(IF(AND(Y1600&lt;&gt;"",OR(V1600="Terminé",V1600="En cours")),VLOOKUP(AA1600,Setup_ScoreExactBonus!A:D,4,FALSE),0),0)</f>
        <v>0</v>
      </c>
      <c r="AC1600" s="31" t="str">
        <f ca="1">IF(Y1600&lt;&gt;"", Y1600 + IF(Z1600=1,AB1600, 0), "")</f>
        <v/>
      </c>
      <c r="AD1600" s="31">
        <f ca="1">SUMIFS(AC$2:AC1600,D$2:D1600,D1600)*IF(R1600=0,1,2)</f>
        <v>0</v>
      </c>
    </row>
    <row r="1601" spans="1:30" x14ac:dyDescent="0.35">
      <c r="A1601" s="31">
        <f>IF(ISBLANK(B1601),"",COUNTIF(B$2:B1601,B1601))-1</f>
        <v>41</v>
      </c>
      <c r="B1601" s="31">
        <v>1</v>
      </c>
      <c r="C1601" s="10">
        <f>VLOOKUP($A1601,Database!$A:$Y,7,FALSE)</f>
        <v>46195.791666666664</v>
      </c>
      <c r="D1601" s="31" t="str">
        <f>VLOOKUP(Pronostics!$B1601,Setup_MPP!$A:$G,3,FALSE)</f>
        <v>_Nicolas_LM_</v>
      </c>
      <c r="E1601" s="31" t="str">
        <f>VLOOKUP(Pronostics!$B1601,Setup_MPP!$A:$G,2,FALSE)</f>
        <v>Nicolas LE MOUEL</v>
      </c>
      <c r="F1601" s="31" t="str">
        <f>VLOOKUP($B1601,Setup_MPP!$A:$E,4,FALSE)</f>
        <v>#F7C79D</v>
      </c>
      <c r="G1601" s="31" t="str">
        <f>VLOOKUP($B1601,Setup_MPP!$A:$E,5,FALSE)</f>
        <v>#FFBE85</v>
      </c>
      <c r="H1601" s="31" t="str">
        <f>IFERROR(IF(AND(A1601&gt;=1,A1601&lt;=104),VLOOKUP($A1601,Location!$A:$J,6,FALSE),IF(A1601=0,"Avant l'ouverture",IF(OR(A1601=105,A1601=106),"Bonus"))),"")</f>
        <v>Tour 2</v>
      </c>
      <c r="I1601" s="31" t="str">
        <f>IF(LEFT(H1601,4)="Tour",VLOOKUP(A1601,Database!$A:$C,3,FALSE),"")</f>
        <v>J</v>
      </c>
      <c r="J1601" s="31" t="str">
        <f>VLOOKUP($A1601,Location!$A:$J,7,FALSE)</f>
        <v>Argentine</v>
      </c>
      <c r="K1601" s="31" t="str">
        <f>IFERROR(VLOOKUP(J1601,Setup_Team!$B:$C,2,FALSE), "TDB")</f>
        <v>ARG</v>
      </c>
      <c r="L1601" s="31" t="str">
        <f>VLOOKUP($A1601,Location!$A:$J,8,FALSE)</f>
        <v>Autriche</v>
      </c>
      <c r="M1601" s="31" t="str">
        <f>IFERROR(VLOOKUP(L1601,Setup_Team!$B:$C,2,FALSE), "TDB")</f>
        <v>AUT</v>
      </c>
      <c r="N1601" s="31" t="str">
        <f>VLOOKUP($A1601,Location!$A:$J,9,FALSE)</f>
        <v>Arlington, Dallas, Texas</v>
      </c>
      <c r="O1601" s="31" t="str">
        <f>VLOOKUP($A1601,Location!$A:$J,10,FALSE)</f>
        <v>AT&amp;T Stadium</v>
      </c>
      <c r="P1601" s="44"/>
      <c r="Q1601" s="44"/>
      <c r="R1601" s="31">
        <v>0</v>
      </c>
      <c r="S1601" s="25">
        <f>VLOOKUP($A1601,Database!$A:$Y,10,FALSE)</f>
        <v>63</v>
      </c>
      <c r="T1601" s="25">
        <f>VLOOKUP($A1601,Database!$A:$Y,11,FALSE)</f>
        <v>105</v>
      </c>
      <c r="U1601" s="25">
        <f>VLOOKUP($A1601,Database!$A:$Y,12,FALSE)</f>
        <v>132</v>
      </c>
      <c r="V1601" s="25" t="str">
        <f>VLOOKUP(A1601,Database!A:M,13,FALSE)</f>
        <v>À venir</v>
      </c>
      <c r="W1601" s="25" t="str">
        <f>VLOOKUP($A1601,Database!$A:$Y,20,FALSE)</f>
        <v/>
      </c>
      <c r="X1601" s="25" t="str">
        <f>VLOOKUP($A1601,Database!$A:$Y,21,FALSE)</f>
        <v/>
      </c>
      <c r="Y1601" s="25" t="str">
        <f ca="1">IF(C1601&lt;NOW(),IF(AND(P1601&gt;Q1601,W1601&gt;X1601),S1601,IF(AND(P1601=Q1601,W1601=X1601),T1601,IF(AND(P1601&lt;Q1601,W1601&lt;X1601),U1601,0))),"")</f>
        <v/>
      </c>
      <c r="Z1601" s="25">
        <f>IF(AND(P1601=W1601,Q1601=X1601),1,0)</f>
        <v>1</v>
      </c>
      <c r="AA1601" s="25" t="str">
        <f>IF(Z1601=0,"",IF(ISBLANK(VLOOKUP(A1601,Database!A:AA,22,FALSE)),"",VLOOKUP(A1601,Database!A:AA,22,FALSE)))</f>
        <v>Exact</v>
      </c>
      <c r="AB1601" s="25">
        <f ca="1">IFERROR(IF(AND(Y1601&lt;&gt;"",OR(V1601="Terminé",V1601="En cours")),VLOOKUP(AA1601,Setup_ScoreExactBonus!A:D,4,FALSE),0),0)</f>
        <v>0</v>
      </c>
      <c r="AC1601" s="31" t="str">
        <f ca="1">IF(Y1601&lt;&gt;"", Y1601 + IF(Z1601=1,AB1601, 0), "")</f>
        <v/>
      </c>
      <c r="AD1601" s="31">
        <f ca="1">SUMIFS(AC$2:AC1601,D$2:D1601,D1601)*IF(R1601=0,1,2)</f>
        <v>0</v>
      </c>
    </row>
    <row r="1602" spans="1:30" x14ac:dyDescent="0.35">
      <c r="A1602" s="31">
        <f>IF(ISBLANK(B1602),"",COUNTIF(B$2:B1602,B1602))-1</f>
        <v>41</v>
      </c>
      <c r="B1602" s="31">
        <v>2</v>
      </c>
      <c r="C1602" s="10">
        <f>VLOOKUP($A1602,Database!$A:$Y,7,FALSE)</f>
        <v>46195.791666666664</v>
      </c>
      <c r="D1602" s="31" t="str">
        <f>VLOOKUP(Pronostics!$B1602,Setup_MPP!$A:$G,3,FALSE)</f>
        <v>leaelaz</v>
      </c>
      <c r="E1602" s="31" t="str">
        <f>VLOOKUP(Pronostics!$B1602,Setup_MPP!$A:$G,2,FALSE)</f>
        <v>Léa EL ASERY</v>
      </c>
      <c r="F1602" s="31" t="str">
        <f>VLOOKUP($B1602,Setup_MPP!$A:$E,4,FALSE)</f>
        <v>#FFBEBE</v>
      </c>
      <c r="G1602" s="31" t="str">
        <f>VLOOKUP($B1602,Setup_MPP!$A:$E,5,FALSE)</f>
        <v>#DF6868</v>
      </c>
      <c r="H1602" s="31" t="str">
        <f>IFERROR(IF(AND(A1602&gt;=1,A1602&lt;=104),VLOOKUP($A1602,Location!$A:$J,6,FALSE),IF(A1602=0,"Avant l'ouverture",IF(OR(A1602=105,A1602=106),"Bonus"))),"")</f>
        <v>Tour 2</v>
      </c>
      <c r="I1602" s="31" t="str">
        <f>IF(LEFT(H1602,4)="Tour",VLOOKUP(A1602,Database!$A:$C,3,FALSE),"")</f>
        <v>J</v>
      </c>
      <c r="J1602" s="31" t="str">
        <f>VLOOKUP($A1602,Location!$A:$J,7,FALSE)</f>
        <v>Argentine</v>
      </c>
      <c r="K1602" s="31" t="str">
        <f>IFERROR(VLOOKUP(J1602,Setup_Team!$B:$C,2,FALSE), "TDB")</f>
        <v>ARG</v>
      </c>
      <c r="L1602" s="31" t="str">
        <f>VLOOKUP($A1602,Location!$A:$J,8,FALSE)</f>
        <v>Autriche</v>
      </c>
      <c r="M1602" s="31" t="str">
        <f>IFERROR(VLOOKUP(L1602,Setup_Team!$B:$C,2,FALSE), "TDB")</f>
        <v>AUT</v>
      </c>
      <c r="N1602" s="31" t="str">
        <f>VLOOKUP($A1602,Location!$A:$J,9,FALSE)</f>
        <v>Arlington, Dallas, Texas</v>
      </c>
      <c r="O1602" s="31" t="str">
        <f>VLOOKUP($A1602,Location!$A:$J,10,FALSE)</f>
        <v>AT&amp;T Stadium</v>
      </c>
      <c r="R1602" s="31">
        <v>0</v>
      </c>
      <c r="S1602" s="25">
        <f>VLOOKUP($A1602,Database!$A:$Y,10,FALSE)</f>
        <v>63</v>
      </c>
      <c r="T1602" s="25">
        <f>VLOOKUP($A1602,Database!$A:$Y,11,FALSE)</f>
        <v>105</v>
      </c>
      <c r="U1602" s="25">
        <f>VLOOKUP($A1602,Database!$A:$Y,12,FALSE)</f>
        <v>132</v>
      </c>
      <c r="V1602" s="25" t="str">
        <f>VLOOKUP(A1602,Database!A:M,13,FALSE)</f>
        <v>À venir</v>
      </c>
      <c r="W1602" s="25" t="str">
        <f>VLOOKUP($A1602,Database!$A:$Y,20,FALSE)</f>
        <v/>
      </c>
      <c r="X1602" s="25" t="str">
        <f>VLOOKUP($A1602,Database!$A:$Y,21,FALSE)</f>
        <v/>
      </c>
      <c r="Y1602" s="25" t="str">
        <f ca="1">IF(C1602&lt;NOW(),IF(AND(P1602&gt;Q1602,W1602&gt;X1602),S1602,IF(AND(P1602=Q1602,W1602=X1602),T1602,IF(AND(P1602&lt;Q1602,W1602&lt;X1602),U1602,0))),"")</f>
        <v/>
      </c>
      <c r="Z1602" s="25">
        <f>IF(AND(P1602=W1602,Q1602=X1602),1,0)</f>
        <v>1</v>
      </c>
      <c r="AA1602" s="25" t="str">
        <f>IF(Z1602=0,"",IF(ISBLANK(VLOOKUP(A1602,Database!A:AA,22,FALSE)),"",VLOOKUP(A1602,Database!A:AA,22,FALSE)))</f>
        <v>Exact</v>
      </c>
      <c r="AB1602" s="25">
        <f ca="1">IFERROR(IF(AND(Y1602&lt;&gt;"",OR(V1602="Terminé",V1602="En cours")),VLOOKUP(AA1602,Setup_ScoreExactBonus!A:D,4,FALSE),0),0)</f>
        <v>0</v>
      </c>
      <c r="AC1602" s="31" t="str">
        <f ca="1">IF(Y1602&lt;&gt;"", Y1602 + IF(Z1602=1,AB1602, 0), "")</f>
        <v/>
      </c>
      <c r="AD1602" s="31">
        <f ca="1">SUMIFS(AC$2:AC1602,D$2:D1602,D1602)*IF(R1602=0,1,2)</f>
        <v>0</v>
      </c>
    </row>
    <row r="1603" spans="1:30" x14ac:dyDescent="0.35">
      <c r="A1603" s="31">
        <f>IF(ISBLANK(B1603),"",COUNTIF(B$2:B1603,B1603))-1</f>
        <v>41</v>
      </c>
      <c r="B1603" s="31">
        <v>3</v>
      </c>
      <c r="C1603" s="10">
        <f>VLOOKUP($A1603,Database!$A:$Y,7,FALSE)</f>
        <v>46195.791666666664</v>
      </c>
      <c r="D1603" s="31" t="str">
        <f>VLOOKUP(Pronostics!$B1603,Setup_MPP!$A:$G,3,FALSE)</f>
        <v>PasMetalleux</v>
      </c>
      <c r="E1603" s="31" t="str">
        <f>VLOOKUP(Pronostics!$B1603,Setup_MPP!$A:$G,2,FALSE)</f>
        <v>Elwenn JOUBREL</v>
      </c>
      <c r="F1603" s="31" t="str">
        <f>VLOOKUP($B1603,Setup_MPP!$A:$E,4,FALSE)</f>
        <v>#F5C7FC</v>
      </c>
      <c r="G1603" s="31" t="str">
        <f>VLOOKUP($B1603,Setup_MPP!$A:$E,5,FALSE)</f>
        <v>#C489CF</v>
      </c>
      <c r="H1603" s="31" t="str">
        <f>IFERROR(IF(AND(A1603&gt;=1,A1603&lt;=104),VLOOKUP($A1603,Location!$A:$J,6,FALSE),IF(A1603=0,"Avant l'ouverture",IF(OR(A1603=105,A1603=106),"Bonus"))),"")</f>
        <v>Tour 2</v>
      </c>
      <c r="I1603" s="31" t="str">
        <f>IF(LEFT(H1603,4)="Tour",VLOOKUP(A1603,Database!$A:$C,3,FALSE),"")</f>
        <v>J</v>
      </c>
      <c r="J1603" s="31" t="str">
        <f>VLOOKUP($A1603,Location!$A:$J,7,FALSE)</f>
        <v>Argentine</v>
      </c>
      <c r="K1603" s="31" t="str">
        <f>IFERROR(VLOOKUP(J1603,Setup_Team!$B:$C,2,FALSE), "TDB")</f>
        <v>ARG</v>
      </c>
      <c r="L1603" s="31" t="str">
        <f>VLOOKUP($A1603,Location!$A:$J,8,FALSE)</f>
        <v>Autriche</v>
      </c>
      <c r="M1603" s="31" t="str">
        <f>IFERROR(VLOOKUP(L1603,Setup_Team!$B:$C,2,FALSE), "TDB")</f>
        <v>AUT</v>
      </c>
      <c r="N1603" s="31" t="str">
        <f>VLOOKUP($A1603,Location!$A:$J,9,FALSE)</f>
        <v>Arlington, Dallas, Texas</v>
      </c>
      <c r="O1603" s="31" t="str">
        <f>VLOOKUP($A1603,Location!$A:$J,10,FALSE)</f>
        <v>AT&amp;T Stadium</v>
      </c>
      <c r="R1603" s="31">
        <v>0</v>
      </c>
      <c r="S1603" s="25">
        <f>VLOOKUP($A1603,Database!$A:$Y,10,FALSE)</f>
        <v>63</v>
      </c>
      <c r="T1603" s="25">
        <f>VLOOKUP($A1603,Database!$A:$Y,11,FALSE)</f>
        <v>105</v>
      </c>
      <c r="U1603" s="25">
        <f>VLOOKUP($A1603,Database!$A:$Y,12,FALSE)</f>
        <v>132</v>
      </c>
      <c r="V1603" s="25" t="str">
        <f>VLOOKUP(A1603,Database!A:M,13,FALSE)</f>
        <v>À venir</v>
      </c>
      <c r="W1603" s="25" t="str">
        <f>VLOOKUP($A1603,Database!$A:$Y,20,FALSE)</f>
        <v/>
      </c>
      <c r="X1603" s="25" t="str">
        <f>VLOOKUP($A1603,Database!$A:$Y,21,FALSE)</f>
        <v/>
      </c>
      <c r="Y1603" s="25" t="str">
        <f ca="1">IF(C1603&lt;NOW(),IF(AND(P1603&gt;Q1603,W1603&gt;X1603),S1603,IF(AND(P1603=Q1603,W1603=X1603),T1603,IF(AND(P1603&lt;Q1603,W1603&lt;X1603),U1603,0))),"")</f>
        <v/>
      </c>
      <c r="Z1603" s="25">
        <f>IF(AND(P1603=W1603,Q1603=X1603),1,0)</f>
        <v>1</v>
      </c>
      <c r="AA1603" s="25" t="str">
        <f>IF(Z1603=0,"",IF(ISBLANK(VLOOKUP(A1603,Database!A:AA,22,FALSE)),"",VLOOKUP(A1603,Database!A:AA,22,FALSE)))</f>
        <v>Exact</v>
      </c>
      <c r="AB1603" s="25">
        <f ca="1">IFERROR(IF(AND(Y1603&lt;&gt;"",OR(V1603="Terminé",V1603="En cours")),VLOOKUP(AA1603,Setup_ScoreExactBonus!A:D,4,FALSE),0),0)</f>
        <v>0</v>
      </c>
      <c r="AC1603" s="31" t="str">
        <f ca="1">IF(Y1603&lt;&gt;"", Y1603 + IF(Z1603=1,AB1603, 0), "")</f>
        <v/>
      </c>
      <c r="AD1603" s="31">
        <f ca="1">SUMIFS(AC$2:AC1603,D$2:D1603,D1603)*IF(R1603=0,1,2)</f>
        <v>0</v>
      </c>
    </row>
    <row r="1604" spans="1:30" x14ac:dyDescent="0.35">
      <c r="A1604" s="31">
        <f>IF(ISBLANK(B1604),"",COUNTIF(B$2:B1604,B1604))-1</f>
        <v>41</v>
      </c>
      <c r="B1604" s="31">
        <v>4</v>
      </c>
      <c r="C1604" s="10">
        <f>VLOOKUP($A1604,Database!$A:$Y,7,FALSE)</f>
        <v>46195.791666666664</v>
      </c>
      <c r="D1604" s="31" t="str">
        <f>VLOOKUP(Pronostics!$B1604,Setup_MPP!$A:$G,3,FALSE)</f>
        <v>Popo444</v>
      </c>
      <c r="E1604" s="31" t="str">
        <f>VLOOKUP(Pronostics!$B1604,Setup_MPP!$A:$G,2,FALSE)</f>
        <v>Pauline OLIVIER</v>
      </c>
      <c r="F1604" s="31" t="str">
        <f>VLOOKUP($B1604,Setup_MPP!$A:$E,4,FALSE)</f>
        <v>#A5EA7F</v>
      </c>
      <c r="G1604" s="31" t="str">
        <f>VLOOKUP($B1604,Setup_MPP!$A:$E,5,FALSE)</f>
        <v>#80C65A</v>
      </c>
      <c r="H1604" s="31" t="str">
        <f>IFERROR(IF(AND(A1604&gt;=1,A1604&lt;=104),VLOOKUP($A1604,Location!$A:$J,6,FALSE),IF(A1604=0,"Avant l'ouverture",IF(OR(A1604=105,A1604=106),"Bonus"))),"")</f>
        <v>Tour 2</v>
      </c>
      <c r="I1604" s="31" t="str">
        <f>IF(LEFT(H1604,4)="Tour",VLOOKUP(A1604,Database!$A:$C,3,FALSE),"")</f>
        <v>J</v>
      </c>
      <c r="J1604" s="31" t="str">
        <f>VLOOKUP($A1604,Location!$A:$J,7,FALSE)</f>
        <v>Argentine</v>
      </c>
      <c r="K1604" s="31" t="str">
        <f>IFERROR(VLOOKUP(J1604,Setup_Team!$B:$C,2,FALSE), "TDB")</f>
        <v>ARG</v>
      </c>
      <c r="L1604" s="31" t="str">
        <f>VLOOKUP($A1604,Location!$A:$J,8,FALSE)</f>
        <v>Autriche</v>
      </c>
      <c r="M1604" s="31" t="str">
        <f>IFERROR(VLOOKUP(L1604,Setup_Team!$B:$C,2,FALSE), "TDB")</f>
        <v>AUT</v>
      </c>
      <c r="N1604" s="31" t="str">
        <f>VLOOKUP($A1604,Location!$A:$J,9,FALSE)</f>
        <v>Arlington, Dallas, Texas</v>
      </c>
      <c r="O1604" s="31" t="str">
        <f>VLOOKUP($A1604,Location!$A:$J,10,FALSE)</f>
        <v>AT&amp;T Stadium</v>
      </c>
      <c r="R1604" s="31">
        <v>0</v>
      </c>
      <c r="S1604" s="25">
        <f>VLOOKUP($A1604,Database!$A:$Y,10,FALSE)</f>
        <v>63</v>
      </c>
      <c r="T1604" s="25">
        <f>VLOOKUP($A1604,Database!$A:$Y,11,FALSE)</f>
        <v>105</v>
      </c>
      <c r="U1604" s="25">
        <f>VLOOKUP($A1604,Database!$A:$Y,12,FALSE)</f>
        <v>132</v>
      </c>
      <c r="V1604" s="25" t="str">
        <f>VLOOKUP(A1604,Database!A:M,13,FALSE)</f>
        <v>À venir</v>
      </c>
      <c r="W1604" s="25" t="str">
        <f>VLOOKUP($A1604,Database!$A:$Y,20,FALSE)</f>
        <v/>
      </c>
      <c r="X1604" s="25" t="str">
        <f>VLOOKUP($A1604,Database!$A:$Y,21,FALSE)</f>
        <v/>
      </c>
      <c r="Y1604" s="25" t="str">
        <f ca="1">IF(C1604&lt;NOW(),IF(AND(P1604&gt;Q1604,W1604&gt;X1604),S1604,IF(AND(P1604=Q1604,W1604=X1604),T1604,IF(AND(P1604&lt;Q1604,W1604&lt;X1604),U1604,0))),"")</f>
        <v/>
      </c>
      <c r="Z1604" s="25">
        <f>IF(AND(P1604=W1604,Q1604=X1604),1,0)</f>
        <v>1</v>
      </c>
      <c r="AA1604" s="25" t="str">
        <f>IF(Z1604=0,"",IF(ISBLANK(VLOOKUP(A1604,Database!A:AA,22,FALSE)),"",VLOOKUP(A1604,Database!A:AA,22,FALSE)))</f>
        <v>Exact</v>
      </c>
      <c r="AB1604" s="25">
        <f ca="1">IFERROR(IF(AND(Y1604&lt;&gt;"",OR(V1604="Terminé",V1604="En cours")),VLOOKUP(AA1604,Setup_ScoreExactBonus!A:D,4,FALSE),0),0)</f>
        <v>0</v>
      </c>
      <c r="AC1604" s="31" t="str">
        <f ca="1">IF(Y1604&lt;&gt;"", Y1604 + IF(Z1604=1,AB1604, 0), "")</f>
        <v/>
      </c>
      <c r="AD1604" s="31">
        <f ca="1">SUMIFS(AC$2:AC1604,D$2:D1604,D1604)*IF(R1604=0,1,2)</f>
        <v>0</v>
      </c>
    </row>
    <row r="1605" spans="1:30" x14ac:dyDescent="0.35">
      <c r="A1605" s="31">
        <f>IF(ISBLANK(B1605),"",COUNTIF(B$2:B1605,B1605))-1</f>
        <v>41</v>
      </c>
      <c r="B1605" s="31">
        <v>5</v>
      </c>
      <c r="C1605" s="10">
        <f>VLOOKUP($A1605,Database!$A:$Y,7,FALSE)</f>
        <v>46195.791666666664</v>
      </c>
      <c r="D1605" s="31" t="str">
        <f>VLOOKUP(Pronostics!$B1605,Setup_MPP!$A:$G,3,FALSE)</f>
        <v>_Jujul</v>
      </c>
      <c r="E1605" s="31" t="str">
        <f>VLOOKUP(Pronostics!$B1605,Setup_MPP!$A:$G,2,FALSE)</f>
        <v>Julie BOISSIERE</v>
      </c>
      <c r="F1605" s="31" t="str">
        <f>VLOOKUP($B1605,Setup_MPP!$A:$E,4,FALSE)</f>
        <v>#D890FF</v>
      </c>
      <c r="G1605" s="31" t="str">
        <f>VLOOKUP($B1605,Setup_MPP!$A:$E,5,FALSE)</f>
        <v>#B750EF</v>
      </c>
      <c r="H1605" s="31" t="str">
        <f>IFERROR(IF(AND(A1605&gt;=1,A1605&lt;=104),VLOOKUP($A1605,Location!$A:$J,6,FALSE),IF(A1605=0,"Avant l'ouverture",IF(OR(A1605=105,A1605=106),"Bonus"))),"")</f>
        <v>Tour 2</v>
      </c>
      <c r="I1605" s="31" t="str">
        <f>IF(LEFT(H1605,4)="Tour",VLOOKUP(A1605,Database!$A:$C,3,FALSE),"")</f>
        <v>J</v>
      </c>
      <c r="J1605" s="31" t="str">
        <f>VLOOKUP($A1605,Location!$A:$J,7,FALSE)</f>
        <v>Argentine</v>
      </c>
      <c r="K1605" s="31" t="str">
        <f>IFERROR(VLOOKUP(J1605,Setup_Team!$B:$C,2,FALSE), "TDB")</f>
        <v>ARG</v>
      </c>
      <c r="L1605" s="31" t="str">
        <f>VLOOKUP($A1605,Location!$A:$J,8,FALSE)</f>
        <v>Autriche</v>
      </c>
      <c r="M1605" s="31" t="str">
        <f>IFERROR(VLOOKUP(L1605,Setup_Team!$B:$C,2,FALSE), "TDB")</f>
        <v>AUT</v>
      </c>
      <c r="N1605" s="31" t="str">
        <f>VLOOKUP($A1605,Location!$A:$J,9,FALSE)</f>
        <v>Arlington, Dallas, Texas</v>
      </c>
      <c r="O1605" s="31" t="str">
        <f>VLOOKUP($A1605,Location!$A:$J,10,FALSE)</f>
        <v>AT&amp;T Stadium</v>
      </c>
      <c r="R1605" s="31">
        <v>0</v>
      </c>
      <c r="S1605" s="25">
        <f>VLOOKUP($A1605,Database!$A:$Y,10,FALSE)</f>
        <v>63</v>
      </c>
      <c r="T1605" s="25">
        <f>VLOOKUP($A1605,Database!$A:$Y,11,FALSE)</f>
        <v>105</v>
      </c>
      <c r="U1605" s="25">
        <f>VLOOKUP($A1605,Database!$A:$Y,12,FALSE)</f>
        <v>132</v>
      </c>
      <c r="V1605" s="25" t="str">
        <f>VLOOKUP(A1605,Database!A:M,13,FALSE)</f>
        <v>À venir</v>
      </c>
      <c r="W1605" s="25" t="str">
        <f>VLOOKUP($A1605,Database!$A:$Y,20,FALSE)</f>
        <v/>
      </c>
      <c r="X1605" s="25" t="str">
        <f>VLOOKUP($A1605,Database!$A:$Y,21,FALSE)</f>
        <v/>
      </c>
      <c r="Y1605" s="25" t="str">
        <f ca="1">IF(C1605&lt;NOW(),IF(AND(P1605&gt;Q1605,W1605&gt;X1605),S1605,IF(AND(P1605=Q1605,W1605=X1605),T1605,IF(AND(P1605&lt;Q1605,W1605&lt;X1605),U1605,0))),"")</f>
        <v/>
      </c>
      <c r="Z1605" s="25">
        <f>IF(AND(P1605=W1605,Q1605=X1605),1,0)</f>
        <v>1</v>
      </c>
      <c r="AA1605" s="25" t="str">
        <f>IF(Z1605=0,"",IF(ISBLANK(VLOOKUP(A1605,Database!A:AA,22,FALSE)),"",VLOOKUP(A1605,Database!A:AA,22,FALSE)))</f>
        <v>Exact</v>
      </c>
      <c r="AB1605" s="25">
        <f ca="1">IFERROR(IF(AND(Y1605&lt;&gt;"",OR(V1605="Terminé",V1605="En cours")),VLOOKUP(AA1605,Setup_ScoreExactBonus!A:D,4,FALSE),0),0)</f>
        <v>0</v>
      </c>
      <c r="AC1605" s="31" t="str">
        <f ca="1">IF(Y1605&lt;&gt;"", Y1605 + IF(Z1605=1,AB1605, 0), "")</f>
        <v/>
      </c>
      <c r="AD1605" s="31">
        <f ca="1">SUMIFS(AC$2:AC1605,D$2:D1605,D1605)*IF(R1605=0,1,2)</f>
        <v>0</v>
      </c>
    </row>
    <row r="1606" spans="1:30" x14ac:dyDescent="0.35">
      <c r="A1606" s="31">
        <f>IF(ISBLANK(B1606),"",COUNTIF(B$2:B1606,B1606))-1</f>
        <v>41</v>
      </c>
      <c r="B1606" s="31">
        <v>6</v>
      </c>
      <c r="C1606" s="10">
        <f>VLOOKUP($A1606,Database!$A:$Y,7,FALSE)</f>
        <v>46195.791666666664</v>
      </c>
      <c r="D1606" s="31" t="str">
        <f>VLOOKUP(Pronostics!$B1606,Setup_MPP!$A:$G,3,FALSE)</f>
        <v>Julay</v>
      </c>
      <c r="E1606" s="31" t="str">
        <f>VLOOKUP(Pronostics!$B1606,Setup_MPP!$A:$G,2,FALSE)</f>
        <v>Julie BOUCHARD</v>
      </c>
      <c r="F1606" s="31" t="str">
        <f>VLOOKUP($B1606,Setup_MPP!$A:$E,4,FALSE)</f>
        <v>#A6F7B1</v>
      </c>
      <c r="G1606" s="31" t="str">
        <f>VLOOKUP($B1606,Setup_MPP!$A:$E,5,FALSE)</f>
        <v>#6EC179</v>
      </c>
      <c r="H1606" s="31" t="str">
        <f>IFERROR(IF(AND(A1606&gt;=1,A1606&lt;=104),VLOOKUP($A1606,Location!$A:$J,6,FALSE),IF(A1606=0,"Avant l'ouverture",IF(OR(A1606=105,A1606=106),"Bonus"))),"")</f>
        <v>Tour 2</v>
      </c>
      <c r="I1606" s="31" t="str">
        <f>IF(LEFT(H1606,4)="Tour",VLOOKUP(A1606,Database!$A:$C,3,FALSE),"")</f>
        <v>J</v>
      </c>
      <c r="J1606" s="31" t="str">
        <f>VLOOKUP($A1606,Location!$A:$J,7,FALSE)</f>
        <v>Argentine</v>
      </c>
      <c r="K1606" s="31" t="str">
        <f>IFERROR(VLOOKUP(J1606,Setup_Team!$B:$C,2,FALSE), "TDB")</f>
        <v>ARG</v>
      </c>
      <c r="L1606" s="31" t="str">
        <f>VLOOKUP($A1606,Location!$A:$J,8,FALSE)</f>
        <v>Autriche</v>
      </c>
      <c r="M1606" s="31" t="str">
        <f>IFERROR(VLOOKUP(L1606,Setup_Team!$B:$C,2,FALSE), "TDB")</f>
        <v>AUT</v>
      </c>
      <c r="N1606" s="31" t="str">
        <f>VLOOKUP($A1606,Location!$A:$J,9,FALSE)</f>
        <v>Arlington, Dallas, Texas</v>
      </c>
      <c r="O1606" s="31" t="str">
        <f>VLOOKUP($A1606,Location!$A:$J,10,FALSE)</f>
        <v>AT&amp;T Stadium</v>
      </c>
      <c r="R1606" s="31">
        <v>0</v>
      </c>
      <c r="S1606" s="25">
        <f>VLOOKUP($A1606,Database!$A:$Y,10,FALSE)</f>
        <v>63</v>
      </c>
      <c r="T1606" s="25">
        <f>VLOOKUP($A1606,Database!$A:$Y,11,FALSE)</f>
        <v>105</v>
      </c>
      <c r="U1606" s="25">
        <f>VLOOKUP($A1606,Database!$A:$Y,12,FALSE)</f>
        <v>132</v>
      </c>
      <c r="V1606" s="25" t="str">
        <f>VLOOKUP(A1606,Database!A:M,13,FALSE)</f>
        <v>À venir</v>
      </c>
      <c r="W1606" s="25" t="str">
        <f>VLOOKUP($A1606,Database!$A:$Y,20,FALSE)</f>
        <v/>
      </c>
      <c r="X1606" s="25" t="str">
        <f>VLOOKUP($A1606,Database!$A:$Y,21,FALSE)</f>
        <v/>
      </c>
      <c r="Y1606" s="25" t="str">
        <f ca="1">IF(C1606&lt;NOW(),IF(AND(P1606&gt;Q1606,W1606&gt;X1606),S1606,IF(AND(P1606=Q1606,W1606=X1606),T1606,IF(AND(P1606&lt;Q1606,W1606&lt;X1606),U1606,0))),"")</f>
        <v/>
      </c>
      <c r="Z1606" s="25">
        <f>IF(AND(P1606=W1606,Q1606=X1606),1,0)</f>
        <v>1</v>
      </c>
      <c r="AA1606" s="25" t="str">
        <f>IF(Z1606=0,"",IF(ISBLANK(VLOOKUP(A1606,Database!A:AA,22,FALSE)),"",VLOOKUP(A1606,Database!A:AA,22,FALSE)))</f>
        <v>Exact</v>
      </c>
      <c r="AB1606" s="25">
        <f ca="1">IFERROR(IF(AND(Y1606&lt;&gt;"",OR(V1606="Terminé",V1606="En cours")),VLOOKUP(AA1606,Setup_ScoreExactBonus!A:D,4,FALSE),0),0)</f>
        <v>0</v>
      </c>
      <c r="AC1606" s="31" t="str">
        <f ca="1">IF(Y1606&lt;&gt;"", Y1606 + IF(Z1606=1,AB1606, 0), "")</f>
        <v/>
      </c>
      <c r="AD1606" s="31">
        <f ca="1">SUMIFS(AC$2:AC1606,D$2:D1606,D1606)*IF(R1606=0,1,2)</f>
        <v>0</v>
      </c>
    </row>
    <row r="1607" spans="1:30" x14ac:dyDescent="0.35">
      <c r="A1607" s="31">
        <f>IF(ISBLANK(B1607),"",COUNTIF(B$2:B1607,B1607))-1</f>
        <v>41</v>
      </c>
      <c r="B1607" s="31">
        <v>7</v>
      </c>
      <c r="C1607" s="10">
        <f>VLOOKUP($A1607,Database!$A:$Y,7,FALSE)</f>
        <v>46195.791666666664</v>
      </c>
      <c r="D1607" s="31" t="str">
        <f>VLOOKUP(Pronostics!$B1607,Setup_MPP!$A:$G,3,FALSE)</f>
        <v>__Vince__</v>
      </c>
      <c r="E1607" s="31" t="str">
        <f>VLOOKUP(Pronostics!$B1607,Setup_MPP!$A:$G,2,FALSE)</f>
        <v>Vincent FRAYSSE</v>
      </c>
      <c r="F1607" s="31" t="str">
        <f>VLOOKUP($B1607,Setup_MPP!$A:$E,4,FALSE)</f>
        <v>#B2EAE8</v>
      </c>
      <c r="G1607" s="31" t="str">
        <f>VLOOKUP($B1607,Setup_MPP!$A:$E,5,FALSE)</f>
        <v>#6CB4B1</v>
      </c>
      <c r="H1607" s="31" t="str">
        <f>IFERROR(IF(AND(A1607&gt;=1,A1607&lt;=104),VLOOKUP($A1607,Location!$A:$J,6,FALSE),IF(A1607=0,"Avant l'ouverture",IF(OR(A1607=105,A1607=106),"Bonus"))),"")</f>
        <v>Tour 2</v>
      </c>
      <c r="I1607" s="31" t="str">
        <f>IF(LEFT(H1607,4)="Tour",VLOOKUP(A1607,Database!$A:$C,3,FALSE),"")</f>
        <v>J</v>
      </c>
      <c r="J1607" s="31" t="str">
        <f>VLOOKUP($A1607,Location!$A:$J,7,FALSE)</f>
        <v>Argentine</v>
      </c>
      <c r="K1607" s="31" t="str">
        <f>IFERROR(VLOOKUP(J1607,Setup_Team!$B:$C,2,FALSE), "TDB")</f>
        <v>ARG</v>
      </c>
      <c r="L1607" s="31" t="str">
        <f>VLOOKUP($A1607,Location!$A:$J,8,FALSE)</f>
        <v>Autriche</v>
      </c>
      <c r="M1607" s="31" t="str">
        <f>IFERROR(VLOOKUP(L1607,Setup_Team!$B:$C,2,FALSE), "TDB")</f>
        <v>AUT</v>
      </c>
      <c r="N1607" s="31" t="str">
        <f>VLOOKUP($A1607,Location!$A:$J,9,FALSE)</f>
        <v>Arlington, Dallas, Texas</v>
      </c>
      <c r="O1607" s="31" t="str">
        <f>VLOOKUP($A1607,Location!$A:$J,10,FALSE)</f>
        <v>AT&amp;T Stadium</v>
      </c>
      <c r="R1607" s="31">
        <v>0</v>
      </c>
      <c r="S1607" s="25">
        <f>VLOOKUP($A1607,Database!$A:$Y,10,FALSE)</f>
        <v>63</v>
      </c>
      <c r="T1607" s="25">
        <f>VLOOKUP($A1607,Database!$A:$Y,11,FALSE)</f>
        <v>105</v>
      </c>
      <c r="U1607" s="25">
        <f>VLOOKUP($A1607,Database!$A:$Y,12,FALSE)</f>
        <v>132</v>
      </c>
      <c r="V1607" s="25" t="str">
        <f>VLOOKUP(A1607,Database!A:M,13,FALSE)</f>
        <v>À venir</v>
      </c>
      <c r="W1607" s="25" t="str">
        <f>VLOOKUP($A1607,Database!$A:$Y,20,FALSE)</f>
        <v/>
      </c>
      <c r="X1607" s="25" t="str">
        <f>VLOOKUP($A1607,Database!$A:$Y,21,FALSE)</f>
        <v/>
      </c>
      <c r="Y1607" s="25" t="str">
        <f ca="1">IF(C1607&lt;NOW(),IF(AND(P1607&gt;Q1607,W1607&gt;X1607),S1607,IF(AND(P1607=Q1607,W1607=X1607),T1607,IF(AND(P1607&lt;Q1607,W1607&lt;X1607),U1607,0))),"")</f>
        <v/>
      </c>
      <c r="Z1607" s="25">
        <f>IF(AND(P1607=W1607,Q1607=X1607),1,0)</f>
        <v>1</v>
      </c>
      <c r="AA1607" s="25" t="str">
        <f>IF(Z1607=0,"",IF(ISBLANK(VLOOKUP(A1607,Database!A:AA,22,FALSE)),"",VLOOKUP(A1607,Database!A:AA,22,FALSE)))</f>
        <v>Exact</v>
      </c>
      <c r="AB1607" s="25">
        <f ca="1">IFERROR(IF(AND(Y1607&lt;&gt;"",OR(V1607="Terminé",V1607="En cours")),VLOOKUP(AA1607,Setup_ScoreExactBonus!A:D,4,FALSE),0),0)</f>
        <v>0</v>
      </c>
      <c r="AC1607" s="31" t="str">
        <f ca="1">IF(Y1607&lt;&gt;"", Y1607 + IF(Z1607=1,AB1607, 0), "")</f>
        <v/>
      </c>
      <c r="AD1607" s="31">
        <f ca="1">SUMIFS(AC$2:AC1607,D$2:D1607,D1607)*IF(R1607=0,1,2)</f>
        <v>0</v>
      </c>
    </row>
    <row r="1608" spans="1:30" x14ac:dyDescent="0.35">
      <c r="A1608" s="31">
        <f>IF(ISBLANK(B1608),"",COUNTIF(B$2:B1608,B1608))-1</f>
        <v>41</v>
      </c>
      <c r="B1608" s="31">
        <v>8</v>
      </c>
      <c r="C1608" s="10">
        <f>VLOOKUP($A1608,Database!$A:$Y,7,FALSE)</f>
        <v>46195.791666666664</v>
      </c>
      <c r="D1608" s="31" t="str">
        <f>VLOOKUP(Pronostics!$B1608,Setup_MPP!$A:$G,3,FALSE)</f>
        <v>Louuiiis</v>
      </c>
      <c r="E1608" s="31" t="str">
        <f>VLOOKUP(Pronostics!$B1608,Setup_MPP!$A:$G,2,FALSE)</f>
        <v>Louis HARLE</v>
      </c>
      <c r="F1608" s="31" t="str">
        <f>VLOOKUP($B1608,Setup_MPP!$A:$E,4,FALSE)</f>
        <v>#EEF7B1</v>
      </c>
      <c r="G1608" s="31" t="str">
        <f>VLOOKUP($B1608,Setup_MPP!$A:$E,5,FALSE)</f>
        <v>#C1CB7D</v>
      </c>
      <c r="H1608" s="31" t="str">
        <f>IFERROR(IF(AND(A1608&gt;=1,A1608&lt;=104),VLOOKUP($A1608,Location!$A:$J,6,FALSE),IF(A1608=0,"Avant l'ouverture",IF(OR(A1608=105,A1608=106),"Bonus"))),"")</f>
        <v>Tour 2</v>
      </c>
      <c r="I1608" s="31" t="str">
        <f>IF(LEFT(H1608,4)="Tour",VLOOKUP(A1608,Database!$A:$C,3,FALSE),"")</f>
        <v>J</v>
      </c>
      <c r="J1608" s="31" t="str">
        <f>VLOOKUP($A1608,Location!$A:$J,7,FALSE)</f>
        <v>Argentine</v>
      </c>
      <c r="K1608" s="31" t="str">
        <f>IFERROR(VLOOKUP(J1608,Setup_Team!$B:$C,2,FALSE), "TDB")</f>
        <v>ARG</v>
      </c>
      <c r="L1608" s="31" t="str">
        <f>VLOOKUP($A1608,Location!$A:$J,8,FALSE)</f>
        <v>Autriche</v>
      </c>
      <c r="M1608" s="31" t="str">
        <f>IFERROR(VLOOKUP(L1608,Setup_Team!$B:$C,2,FALSE), "TDB")</f>
        <v>AUT</v>
      </c>
      <c r="N1608" s="31" t="str">
        <f>VLOOKUP($A1608,Location!$A:$J,9,FALSE)</f>
        <v>Arlington, Dallas, Texas</v>
      </c>
      <c r="O1608" s="31" t="str">
        <f>VLOOKUP($A1608,Location!$A:$J,10,FALSE)</f>
        <v>AT&amp;T Stadium</v>
      </c>
      <c r="R1608" s="31">
        <v>0</v>
      </c>
      <c r="S1608" s="25">
        <f>VLOOKUP($A1608,Database!$A:$Y,10,FALSE)</f>
        <v>63</v>
      </c>
      <c r="T1608" s="25">
        <f>VLOOKUP($A1608,Database!$A:$Y,11,FALSE)</f>
        <v>105</v>
      </c>
      <c r="U1608" s="25">
        <f>VLOOKUP($A1608,Database!$A:$Y,12,FALSE)</f>
        <v>132</v>
      </c>
      <c r="V1608" s="25" t="str">
        <f>VLOOKUP(A1608,Database!A:M,13,FALSE)</f>
        <v>À venir</v>
      </c>
      <c r="W1608" s="25" t="str">
        <f>VLOOKUP($A1608,Database!$A:$Y,20,FALSE)</f>
        <v/>
      </c>
      <c r="X1608" s="25" t="str">
        <f>VLOOKUP($A1608,Database!$A:$Y,21,FALSE)</f>
        <v/>
      </c>
      <c r="Y1608" s="25" t="str">
        <f ca="1">IF(C1608&lt;NOW(),IF(AND(P1608&gt;Q1608,W1608&gt;X1608),S1608,IF(AND(P1608=Q1608,W1608=X1608),T1608,IF(AND(P1608&lt;Q1608,W1608&lt;X1608),U1608,0))),"")</f>
        <v/>
      </c>
      <c r="Z1608" s="25">
        <f>IF(AND(P1608=W1608,Q1608=X1608),1,0)</f>
        <v>1</v>
      </c>
      <c r="AA1608" s="25" t="str">
        <f>IF(Z1608=0,"",IF(ISBLANK(VLOOKUP(A1608,Database!A:AA,22,FALSE)),"",VLOOKUP(A1608,Database!A:AA,22,FALSE)))</f>
        <v>Exact</v>
      </c>
      <c r="AB1608" s="25">
        <f ca="1">IFERROR(IF(AND(Y1608&lt;&gt;"",OR(V1608="Terminé",V1608="En cours")),VLOOKUP(AA1608,Setup_ScoreExactBonus!A:D,4,FALSE),0),0)</f>
        <v>0</v>
      </c>
      <c r="AC1608" s="31" t="str">
        <f ca="1">IF(Y1608&lt;&gt;"", Y1608 + IF(Z1608=1,AB1608, 0), "")</f>
        <v/>
      </c>
      <c r="AD1608" s="31">
        <f ca="1">SUMIFS(AC$2:AC1608,D$2:D1608,D1608)*IF(R1608=0,1,2)</f>
        <v>0</v>
      </c>
    </row>
    <row r="1609" spans="1:30" x14ac:dyDescent="0.35">
      <c r="A1609" s="31">
        <f>IF(ISBLANK(B1609),"",COUNTIF(B$2:B1609,B1609))-1</f>
        <v>41</v>
      </c>
      <c r="B1609" s="31">
        <v>9</v>
      </c>
      <c r="C1609" s="10">
        <f>VLOOKUP($A1609,Database!$A:$Y,7,FALSE)</f>
        <v>46195.791666666664</v>
      </c>
      <c r="D1609" s="31" t="str">
        <f>VLOOKUP(Pronostics!$B1609,Setup_MPP!$A:$G,3,FALSE)</f>
        <v>Aurelien_dqp</v>
      </c>
      <c r="E1609" s="31" t="str">
        <f>VLOOKUP(Pronostics!$B1609,Setup_MPP!$A:$G,2,FALSE)</f>
        <v>Aurélien DE POULPIQUET</v>
      </c>
      <c r="F1609" s="31" t="str">
        <f>VLOOKUP($B1609,Setup_MPP!$A:$E,4,FALSE)</f>
        <v>#F4EA9D</v>
      </c>
      <c r="G1609" s="31" t="str">
        <f>VLOOKUP($B1609,Setup_MPP!$A:$E,5,FALSE)</f>
        <v>#D2C458</v>
      </c>
      <c r="H1609" s="31" t="str">
        <f>IFERROR(IF(AND(A1609&gt;=1,A1609&lt;=104),VLOOKUP($A1609,Location!$A:$J,6,FALSE),IF(A1609=0,"Avant l'ouverture",IF(OR(A1609=105,A1609=106),"Bonus"))),"")</f>
        <v>Tour 2</v>
      </c>
      <c r="I1609" s="31" t="str">
        <f>IF(LEFT(H1609,4)="Tour",VLOOKUP(A1609,Database!$A:$C,3,FALSE),"")</f>
        <v>J</v>
      </c>
      <c r="J1609" s="31" t="str">
        <f>VLOOKUP($A1609,Location!$A:$J,7,FALSE)</f>
        <v>Argentine</v>
      </c>
      <c r="K1609" s="31" t="str">
        <f>IFERROR(VLOOKUP(J1609,Setup_Team!$B:$C,2,FALSE), "TDB")</f>
        <v>ARG</v>
      </c>
      <c r="L1609" s="31" t="str">
        <f>VLOOKUP($A1609,Location!$A:$J,8,FALSE)</f>
        <v>Autriche</v>
      </c>
      <c r="M1609" s="31" t="str">
        <f>IFERROR(VLOOKUP(L1609,Setup_Team!$B:$C,2,FALSE), "TDB")</f>
        <v>AUT</v>
      </c>
      <c r="N1609" s="31" t="str">
        <f>VLOOKUP($A1609,Location!$A:$J,9,FALSE)</f>
        <v>Arlington, Dallas, Texas</v>
      </c>
      <c r="O1609" s="31" t="str">
        <f>VLOOKUP($A1609,Location!$A:$J,10,FALSE)</f>
        <v>AT&amp;T Stadium</v>
      </c>
      <c r="R1609" s="31">
        <v>0</v>
      </c>
      <c r="S1609" s="25">
        <f>VLOOKUP($A1609,Database!$A:$Y,10,FALSE)</f>
        <v>63</v>
      </c>
      <c r="T1609" s="25">
        <f>VLOOKUP($A1609,Database!$A:$Y,11,FALSE)</f>
        <v>105</v>
      </c>
      <c r="U1609" s="25">
        <f>VLOOKUP($A1609,Database!$A:$Y,12,FALSE)</f>
        <v>132</v>
      </c>
      <c r="V1609" s="25" t="str">
        <f>VLOOKUP(A1609,Database!A:M,13,FALSE)</f>
        <v>À venir</v>
      </c>
      <c r="W1609" s="25" t="str">
        <f>VLOOKUP($A1609,Database!$A:$Y,20,FALSE)</f>
        <v/>
      </c>
      <c r="X1609" s="25" t="str">
        <f>VLOOKUP($A1609,Database!$A:$Y,21,FALSE)</f>
        <v/>
      </c>
      <c r="Y1609" s="25" t="str">
        <f ca="1">IF(C1609&lt;NOW(),IF(AND(P1609&gt;Q1609,W1609&gt;X1609),S1609,IF(AND(P1609=Q1609,W1609=X1609),T1609,IF(AND(P1609&lt;Q1609,W1609&lt;X1609),U1609,0))),"")</f>
        <v/>
      </c>
      <c r="Z1609" s="25">
        <f>IF(AND(P1609=W1609,Q1609=X1609),1,0)</f>
        <v>1</v>
      </c>
      <c r="AA1609" s="25" t="str">
        <f>IF(Z1609=0,"",IF(ISBLANK(VLOOKUP(A1609,Database!A:AA,22,FALSE)),"",VLOOKUP(A1609,Database!A:AA,22,FALSE)))</f>
        <v>Exact</v>
      </c>
      <c r="AB1609" s="25">
        <f ca="1">IFERROR(IF(AND(Y1609&lt;&gt;"",OR(V1609="Terminé",V1609="En cours")),VLOOKUP(AA1609,Setup_ScoreExactBonus!A:D,4,FALSE),0),0)</f>
        <v>0</v>
      </c>
      <c r="AC1609" s="31" t="str">
        <f ca="1">IF(Y1609&lt;&gt;"", Y1609 + IF(Z1609=1,AB1609, 0), "")</f>
        <v/>
      </c>
      <c r="AD1609" s="31">
        <f ca="1">SUMIFS(AC$2:AC1609,D$2:D1609,D1609)*IF(R1609=0,1,2)</f>
        <v>0</v>
      </c>
    </row>
    <row r="1610" spans="1:30" x14ac:dyDescent="0.35">
      <c r="A1610" s="31">
        <f>IF(ISBLANK(B1610),"",COUNTIF(B$2:B1610,B1610))-1</f>
        <v>41</v>
      </c>
      <c r="B1610" s="31">
        <v>10</v>
      </c>
      <c r="C1610" s="10">
        <f>VLOOKUP($A1610,Database!$A:$Y,7,FALSE)</f>
        <v>46195.791666666664</v>
      </c>
      <c r="D1610" s="31" t="str">
        <f>VLOOKUP(Pronostics!$B1610,Setup_MPP!$A:$G,3,FALSE)</f>
        <v>RandomPaul</v>
      </c>
      <c r="E1610" s="31" t="str">
        <f>VLOOKUP(Pronostics!$B1610,Setup_MPP!$A:$G,2,FALSE)</f>
        <v>Paul MONTESINOS</v>
      </c>
      <c r="F1610" s="31" t="str">
        <f>VLOOKUP($B1610,Setup_MPP!$A:$E,4,FALSE)</f>
        <v>#C4B0FF</v>
      </c>
      <c r="G1610" s="31" t="str">
        <f>VLOOKUP($B1610,Setup_MPP!$A:$E,5,FALSE)</f>
        <v>#7F66C8</v>
      </c>
      <c r="H1610" s="31" t="str">
        <f>IFERROR(IF(AND(A1610&gt;=1,A1610&lt;=104),VLOOKUP($A1610,Location!$A:$J,6,FALSE),IF(A1610=0,"Avant l'ouverture",IF(OR(A1610=105,A1610=106),"Bonus"))),"")</f>
        <v>Tour 2</v>
      </c>
      <c r="I1610" s="31" t="str">
        <f>IF(LEFT(H1610,4)="Tour",VLOOKUP(A1610,Database!$A:$C,3,FALSE),"")</f>
        <v>J</v>
      </c>
      <c r="J1610" s="31" t="str">
        <f>VLOOKUP($A1610,Location!$A:$J,7,FALSE)</f>
        <v>Argentine</v>
      </c>
      <c r="K1610" s="31" t="str">
        <f>IFERROR(VLOOKUP(J1610,Setup_Team!$B:$C,2,FALSE), "TDB")</f>
        <v>ARG</v>
      </c>
      <c r="L1610" s="31" t="str">
        <f>VLOOKUP($A1610,Location!$A:$J,8,FALSE)</f>
        <v>Autriche</v>
      </c>
      <c r="M1610" s="31" t="str">
        <f>IFERROR(VLOOKUP(L1610,Setup_Team!$B:$C,2,FALSE), "TDB")</f>
        <v>AUT</v>
      </c>
      <c r="N1610" s="31" t="str">
        <f>VLOOKUP($A1610,Location!$A:$J,9,FALSE)</f>
        <v>Arlington, Dallas, Texas</v>
      </c>
      <c r="O1610" s="31" t="str">
        <f>VLOOKUP($A1610,Location!$A:$J,10,FALSE)</f>
        <v>AT&amp;T Stadium</v>
      </c>
      <c r="R1610" s="31">
        <v>0</v>
      </c>
      <c r="S1610" s="25">
        <f>VLOOKUP($A1610,Database!$A:$Y,10,FALSE)</f>
        <v>63</v>
      </c>
      <c r="T1610" s="25">
        <f>VLOOKUP($A1610,Database!$A:$Y,11,FALSE)</f>
        <v>105</v>
      </c>
      <c r="U1610" s="25">
        <f>VLOOKUP($A1610,Database!$A:$Y,12,FALSE)</f>
        <v>132</v>
      </c>
      <c r="V1610" s="25" t="str">
        <f>VLOOKUP(A1610,Database!A:M,13,FALSE)</f>
        <v>À venir</v>
      </c>
      <c r="W1610" s="25" t="str">
        <f>VLOOKUP($A1610,Database!$A:$Y,20,FALSE)</f>
        <v/>
      </c>
      <c r="X1610" s="25" t="str">
        <f>VLOOKUP($A1610,Database!$A:$Y,21,FALSE)</f>
        <v/>
      </c>
      <c r="Y1610" s="25" t="str">
        <f ca="1">IF(C1610&lt;NOW(),IF(AND(P1610&gt;Q1610,W1610&gt;X1610),S1610,IF(AND(P1610=Q1610,W1610=X1610),T1610,IF(AND(P1610&lt;Q1610,W1610&lt;X1610),U1610,0))),"")</f>
        <v/>
      </c>
      <c r="Z1610" s="25">
        <f>IF(AND(P1610=W1610,Q1610=X1610),1,0)</f>
        <v>1</v>
      </c>
      <c r="AA1610" s="25" t="str">
        <f>IF(Z1610=0,"",IF(ISBLANK(VLOOKUP(A1610,Database!A:AA,22,FALSE)),"",VLOOKUP(A1610,Database!A:AA,22,FALSE)))</f>
        <v>Exact</v>
      </c>
      <c r="AB1610" s="25">
        <f ca="1">IFERROR(IF(AND(Y1610&lt;&gt;"",OR(V1610="Terminé",V1610="En cours")),VLOOKUP(AA1610,Setup_ScoreExactBonus!A:D,4,FALSE),0),0)</f>
        <v>0</v>
      </c>
      <c r="AC1610" s="31" t="str">
        <f ca="1">IF(Y1610&lt;&gt;"", Y1610 + IF(Z1610=1,AB1610, 0), "")</f>
        <v/>
      </c>
      <c r="AD1610" s="31">
        <f ca="1">SUMIFS(AC$2:AC1610,D$2:D1610,D1610)*IF(R1610=0,1,2)</f>
        <v>0</v>
      </c>
    </row>
    <row r="1611" spans="1:30" x14ac:dyDescent="0.35">
      <c r="A1611" s="31">
        <f>IF(ISBLANK(B1611),"",COUNTIF(B$2:B1611,B1611))-1</f>
        <v>41</v>
      </c>
      <c r="B1611" s="31">
        <v>11</v>
      </c>
      <c r="C1611" s="10">
        <f>VLOOKUP($A1611,Database!$A:$Y,7,FALSE)</f>
        <v>46195.791666666664</v>
      </c>
      <c r="D1611" s="31" t="str">
        <f>VLOOKUP(Pronostics!$B1611,Setup_MPP!$A:$G,3,FALSE)</f>
        <v>Kinsley#8SA6T</v>
      </c>
      <c r="E1611" s="31" t="str">
        <f>VLOOKUP(Pronostics!$B1611,Setup_MPP!$A:$G,2,FALSE)</f>
        <v>Kinsley ROQUE</v>
      </c>
      <c r="F1611" s="31" t="str">
        <f>VLOOKUP($B1611,Setup_MPP!$A:$E,4,FALSE)</f>
        <v>#CBEBBA</v>
      </c>
      <c r="G1611" s="31" t="str">
        <f>VLOOKUP($B1611,Setup_MPP!$A:$E,5,FALSE)</f>
        <v>#70BC6E</v>
      </c>
      <c r="H1611" s="31" t="str">
        <f>IFERROR(IF(AND(A1611&gt;=1,A1611&lt;=104),VLOOKUP($A1611,Location!$A:$J,6,FALSE),IF(A1611=0,"Avant l'ouverture",IF(OR(A1611=105,A1611=106),"Bonus"))),"")</f>
        <v>Tour 2</v>
      </c>
      <c r="I1611" s="31" t="str">
        <f>IF(LEFT(H1611,4)="Tour",VLOOKUP(A1611,Database!$A:$C,3,FALSE),"")</f>
        <v>J</v>
      </c>
      <c r="J1611" s="31" t="str">
        <f>VLOOKUP($A1611,Location!$A:$J,7,FALSE)</f>
        <v>Argentine</v>
      </c>
      <c r="K1611" s="31" t="str">
        <f>IFERROR(VLOOKUP(J1611,Setup_Team!$B:$C,2,FALSE), "TDB")</f>
        <v>ARG</v>
      </c>
      <c r="L1611" s="31" t="str">
        <f>VLOOKUP($A1611,Location!$A:$J,8,FALSE)</f>
        <v>Autriche</v>
      </c>
      <c r="M1611" s="31" t="str">
        <f>IFERROR(VLOOKUP(L1611,Setup_Team!$B:$C,2,FALSE), "TDB")</f>
        <v>AUT</v>
      </c>
      <c r="N1611" s="31" t="str">
        <f>VLOOKUP($A1611,Location!$A:$J,9,FALSE)</f>
        <v>Arlington, Dallas, Texas</v>
      </c>
      <c r="O1611" s="31" t="str">
        <f>VLOOKUP($A1611,Location!$A:$J,10,FALSE)</f>
        <v>AT&amp;T Stadium</v>
      </c>
      <c r="R1611" s="31">
        <v>0</v>
      </c>
      <c r="S1611" s="25">
        <f>VLOOKUP($A1611,Database!$A:$Y,10,FALSE)</f>
        <v>63</v>
      </c>
      <c r="T1611" s="25">
        <f>VLOOKUP($A1611,Database!$A:$Y,11,FALSE)</f>
        <v>105</v>
      </c>
      <c r="U1611" s="25">
        <f>VLOOKUP($A1611,Database!$A:$Y,12,FALSE)</f>
        <v>132</v>
      </c>
      <c r="V1611" s="25" t="str">
        <f>VLOOKUP(A1611,Database!A:M,13,FALSE)</f>
        <v>À venir</v>
      </c>
      <c r="W1611" s="25" t="str">
        <f>VLOOKUP($A1611,Database!$A:$Y,20,FALSE)</f>
        <v/>
      </c>
      <c r="X1611" s="25" t="str">
        <f>VLOOKUP($A1611,Database!$A:$Y,21,FALSE)</f>
        <v/>
      </c>
      <c r="Y1611" s="25" t="str">
        <f ca="1">IF(C1611&lt;NOW(),IF(AND(P1611&gt;Q1611,W1611&gt;X1611),S1611,IF(AND(P1611=Q1611,W1611=X1611),T1611,IF(AND(P1611&lt;Q1611,W1611&lt;X1611),U1611,0))),"")</f>
        <v/>
      </c>
      <c r="Z1611" s="25">
        <f>IF(AND(P1611=W1611,Q1611=X1611),1,0)</f>
        <v>1</v>
      </c>
      <c r="AA1611" s="25" t="str">
        <f>IF(Z1611=0,"",IF(ISBLANK(VLOOKUP(A1611,Database!A:AA,22,FALSE)),"",VLOOKUP(A1611,Database!A:AA,22,FALSE)))</f>
        <v>Exact</v>
      </c>
      <c r="AB1611" s="25">
        <f ca="1">IFERROR(IF(AND(Y1611&lt;&gt;"",OR(V1611="Terminé",V1611="En cours")),VLOOKUP(AA1611,Setup_ScoreExactBonus!A:D,4,FALSE),0),0)</f>
        <v>0</v>
      </c>
      <c r="AC1611" s="31" t="str">
        <f ca="1">IF(Y1611&lt;&gt;"", Y1611 + IF(Z1611=1,AB1611, 0), "")</f>
        <v/>
      </c>
      <c r="AD1611" s="31">
        <f ca="1">SUMIFS(AC$2:AC1611,D$2:D1611,D1611)*IF(R1611=0,1,2)</f>
        <v>0</v>
      </c>
    </row>
    <row r="1612" spans="1:30" x14ac:dyDescent="0.35">
      <c r="A1612" s="31">
        <f>IF(ISBLANK(B1612),"",COUNTIF(B$2:B1612,B1612))-1</f>
        <v>41</v>
      </c>
      <c r="B1612" s="31">
        <v>12</v>
      </c>
      <c r="C1612" s="10">
        <f>VLOOKUP($A1612,Database!$A:$Y,7,FALSE)</f>
        <v>46195.791666666664</v>
      </c>
      <c r="D1612" s="31" t="str">
        <f>VLOOKUP(Pronostics!$B1612,Setup_MPP!$A:$G,3,FALSE)</f>
        <v>Jaouad1</v>
      </c>
      <c r="E1612" s="31" t="str">
        <f>VLOOKUP(Pronostics!$B1612,Setup_MPP!$A:$G,2,FALSE)</f>
        <v>Jaouad SETTI</v>
      </c>
      <c r="F1612" s="31" t="str">
        <f>VLOOKUP($B1612,Setup_MPP!$A:$E,4,FALSE)</f>
        <v>#C2D4FF</v>
      </c>
      <c r="G1612" s="31" t="str">
        <f>VLOOKUP($B1612,Setup_MPP!$A:$E,5,FALSE)</f>
        <v>#6586D5</v>
      </c>
      <c r="H1612" s="31" t="str">
        <f>IFERROR(IF(AND(A1612&gt;=1,A1612&lt;=104),VLOOKUP($A1612,Location!$A:$J,6,FALSE),IF(A1612=0,"Avant l'ouverture",IF(OR(A1612=105,A1612=106),"Bonus"))),"")</f>
        <v>Tour 2</v>
      </c>
      <c r="I1612" s="31" t="str">
        <f>IF(LEFT(H1612,4)="Tour",VLOOKUP(A1612,Database!$A:$C,3,FALSE),"")</f>
        <v>J</v>
      </c>
      <c r="J1612" s="31" t="str">
        <f>VLOOKUP($A1612,Location!$A:$J,7,FALSE)</f>
        <v>Argentine</v>
      </c>
      <c r="K1612" s="31" t="str">
        <f>IFERROR(VLOOKUP(J1612,Setup_Team!$B:$C,2,FALSE), "TDB")</f>
        <v>ARG</v>
      </c>
      <c r="L1612" s="31" t="str">
        <f>VLOOKUP($A1612,Location!$A:$J,8,FALSE)</f>
        <v>Autriche</v>
      </c>
      <c r="M1612" s="31" t="str">
        <f>IFERROR(VLOOKUP(L1612,Setup_Team!$B:$C,2,FALSE), "TDB")</f>
        <v>AUT</v>
      </c>
      <c r="N1612" s="31" t="str">
        <f>VLOOKUP($A1612,Location!$A:$J,9,FALSE)</f>
        <v>Arlington, Dallas, Texas</v>
      </c>
      <c r="O1612" s="31" t="str">
        <f>VLOOKUP($A1612,Location!$A:$J,10,FALSE)</f>
        <v>AT&amp;T Stadium</v>
      </c>
      <c r="R1612" s="31">
        <v>0</v>
      </c>
      <c r="S1612" s="25">
        <f>VLOOKUP($A1612,Database!$A:$Y,10,FALSE)</f>
        <v>63</v>
      </c>
      <c r="T1612" s="25">
        <f>VLOOKUP($A1612,Database!$A:$Y,11,FALSE)</f>
        <v>105</v>
      </c>
      <c r="U1612" s="25">
        <f>VLOOKUP($A1612,Database!$A:$Y,12,FALSE)</f>
        <v>132</v>
      </c>
      <c r="V1612" s="25" t="str">
        <f>VLOOKUP(A1612,Database!A:M,13,FALSE)</f>
        <v>À venir</v>
      </c>
      <c r="W1612" s="25" t="str">
        <f>VLOOKUP($A1612,Database!$A:$Y,20,FALSE)</f>
        <v/>
      </c>
      <c r="X1612" s="25" t="str">
        <f>VLOOKUP($A1612,Database!$A:$Y,21,FALSE)</f>
        <v/>
      </c>
      <c r="Y1612" s="25" t="str">
        <f ca="1">IF(C1612&lt;NOW(),IF(AND(P1612&gt;Q1612,W1612&gt;X1612),S1612,IF(AND(P1612=Q1612,W1612=X1612),T1612,IF(AND(P1612&lt;Q1612,W1612&lt;X1612),U1612,0))),"")</f>
        <v/>
      </c>
      <c r="Z1612" s="25">
        <f>IF(AND(P1612=W1612,Q1612=X1612),1,0)</f>
        <v>1</v>
      </c>
      <c r="AA1612" s="25" t="str">
        <f>IF(Z1612=0,"",IF(ISBLANK(VLOOKUP(A1612,Database!A:AA,22,FALSE)),"",VLOOKUP(A1612,Database!A:AA,22,FALSE)))</f>
        <v>Exact</v>
      </c>
      <c r="AB1612" s="25">
        <f ca="1">IFERROR(IF(AND(Y1612&lt;&gt;"",OR(V1612="Terminé",V1612="En cours")),VLOOKUP(AA1612,Setup_ScoreExactBonus!A:D,4,FALSE),0),0)</f>
        <v>0</v>
      </c>
      <c r="AC1612" s="31" t="str">
        <f ca="1">IF(Y1612&lt;&gt;"", Y1612 + IF(Z1612=1,AB1612, 0), "")</f>
        <v/>
      </c>
      <c r="AD1612" s="31">
        <f ca="1">SUMIFS(AC$2:AC1612,D$2:D1612,D1612)*IF(R1612=0,1,2)</f>
        <v>0</v>
      </c>
    </row>
    <row r="1613" spans="1:30" x14ac:dyDescent="0.35">
      <c r="A1613" s="31">
        <f>IF(ISBLANK(B1613),"",COUNTIF(B$2:B1613,B1613))-1</f>
        <v>41</v>
      </c>
      <c r="B1613" s="31">
        <v>13</v>
      </c>
      <c r="C1613" s="10">
        <f>VLOOKUP($A1613,Database!$A:$Y,7,FALSE)</f>
        <v>46195.791666666664</v>
      </c>
      <c r="D1613" s="31" t="str">
        <f>VLOOKUP(Pronostics!$B1613,Setup_MPP!$A:$G,3,FALSE)</f>
        <v>Julien_I</v>
      </c>
      <c r="E1613" s="31" t="str">
        <f>VLOOKUP(Pronostics!$B1613,Setup_MPP!$A:$G,2,FALSE)</f>
        <v>Julien INGE</v>
      </c>
      <c r="F1613" s="31" t="str">
        <f>VLOOKUP($B1613,Setup_MPP!$A:$E,4,FALSE)</f>
        <v>#C1E0EF</v>
      </c>
      <c r="G1613" s="31" t="str">
        <f>VLOOKUP($B1613,Setup_MPP!$A:$E,5,FALSE)</f>
        <v>#4F91B2</v>
      </c>
      <c r="H1613" s="31" t="str">
        <f>IFERROR(IF(AND(A1613&gt;=1,A1613&lt;=104),VLOOKUP($A1613,Location!$A:$J,6,FALSE),IF(A1613=0,"Avant l'ouverture",IF(OR(A1613=105,A1613=106),"Bonus"))),"")</f>
        <v>Tour 2</v>
      </c>
      <c r="I1613" s="31" t="str">
        <f>IF(LEFT(H1613,4)="Tour",VLOOKUP(A1613,Database!$A:$C,3,FALSE),"")</f>
        <v>J</v>
      </c>
      <c r="J1613" s="31" t="str">
        <f>VLOOKUP($A1613,Location!$A:$J,7,FALSE)</f>
        <v>Argentine</v>
      </c>
      <c r="K1613" s="31" t="str">
        <f>IFERROR(VLOOKUP(J1613,Setup_Team!$B:$C,2,FALSE), "TDB")</f>
        <v>ARG</v>
      </c>
      <c r="L1613" s="31" t="str">
        <f>VLOOKUP($A1613,Location!$A:$J,8,FALSE)</f>
        <v>Autriche</v>
      </c>
      <c r="M1613" s="31" t="str">
        <f>IFERROR(VLOOKUP(L1613,Setup_Team!$B:$C,2,FALSE), "TDB")</f>
        <v>AUT</v>
      </c>
      <c r="N1613" s="31" t="str">
        <f>VLOOKUP($A1613,Location!$A:$J,9,FALSE)</f>
        <v>Arlington, Dallas, Texas</v>
      </c>
      <c r="O1613" s="31" t="str">
        <f>VLOOKUP($A1613,Location!$A:$J,10,FALSE)</f>
        <v>AT&amp;T Stadium</v>
      </c>
      <c r="R1613" s="31">
        <v>0</v>
      </c>
      <c r="S1613" s="25">
        <f>VLOOKUP($A1613,Database!$A:$Y,10,FALSE)</f>
        <v>63</v>
      </c>
      <c r="T1613" s="25">
        <f>VLOOKUP($A1613,Database!$A:$Y,11,FALSE)</f>
        <v>105</v>
      </c>
      <c r="U1613" s="25">
        <f>VLOOKUP($A1613,Database!$A:$Y,12,FALSE)</f>
        <v>132</v>
      </c>
      <c r="V1613" s="25" t="str">
        <f>VLOOKUP(A1613,Database!A:M,13,FALSE)</f>
        <v>À venir</v>
      </c>
      <c r="W1613" s="25" t="str">
        <f>VLOOKUP($A1613,Database!$A:$Y,20,FALSE)</f>
        <v/>
      </c>
      <c r="X1613" s="25" t="str">
        <f>VLOOKUP($A1613,Database!$A:$Y,21,FALSE)</f>
        <v/>
      </c>
      <c r="Y1613" s="25" t="str">
        <f ca="1">IF(C1613&lt;NOW(),IF(AND(P1613&gt;Q1613,W1613&gt;X1613),S1613,IF(AND(P1613=Q1613,W1613=X1613),T1613,IF(AND(P1613&lt;Q1613,W1613&lt;X1613),U1613,0))),"")</f>
        <v/>
      </c>
      <c r="Z1613" s="25">
        <f>IF(AND(P1613=W1613,Q1613=X1613),1,0)</f>
        <v>1</v>
      </c>
      <c r="AA1613" s="25" t="str">
        <f>IF(Z1613=0,"",IF(ISBLANK(VLOOKUP(A1613,Database!A:AA,22,FALSE)),"",VLOOKUP(A1613,Database!A:AA,22,FALSE)))</f>
        <v>Exact</v>
      </c>
      <c r="AB1613" s="25">
        <f ca="1">IFERROR(IF(AND(Y1613&lt;&gt;"",OR(V1613="Terminé",V1613="En cours")),VLOOKUP(AA1613,Setup_ScoreExactBonus!A:D,4,FALSE),0),0)</f>
        <v>0</v>
      </c>
      <c r="AC1613" s="31" t="str">
        <f ca="1">IF(Y1613&lt;&gt;"", Y1613 + IF(Z1613=1,AB1613, 0), "")</f>
        <v/>
      </c>
      <c r="AD1613" s="31">
        <f ca="1">SUMIFS(AC$2:AC1613,D$2:D1613,D1613)*IF(R1613=0,1,2)</f>
        <v>0</v>
      </c>
    </row>
    <row r="1614" spans="1:30" x14ac:dyDescent="0.35">
      <c r="A1614" s="31">
        <f>IF(ISBLANK(B1614),"",COUNTIF(B$2:B1614,B1614))-1</f>
        <v>41</v>
      </c>
      <c r="B1614" s="31">
        <v>14</v>
      </c>
      <c r="C1614" s="10">
        <f>VLOOKUP($A1614,Database!$A:$Y,7,FALSE)</f>
        <v>46195.791666666664</v>
      </c>
      <c r="D1614" s="31" t="str">
        <f>VLOOKUP(Pronostics!$B1614,Setup_MPP!$A:$G,3,FALSE)</f>
        <v>MarieEYT</v>
      </c>
      <c r="E1614" s="31" t="str">
        <f>VLOOKUP(Pronostics!$B1614,Setup_MPP!$A:$G,2,FALSE)</f>
        <v>Marie EXBRAYAT</v>
      </c>
      <c r="F1614" s="31" t="str">
        <f>VLOOKUP($B1614,Setup_MPP!$A:$E,4,FALSE)</f>
        <v>#FFAFD2</v>
      </c>
      <c r="G1614" s="31" t="str">
        <f>VLOOKUP($B1614,Setup_MPP!$A:$E,5,FALSE)</f>
        <v>#F2589B</v>
      </c>
      <c r="H1614" s="31" t="str">
        <f>IFERROR(IF(AND(A1614&gt;=1,A1614&lt;=104),VLOOKUP($A1614,Location!$A:$J,6,FALSE),IF(A1614=0,"Avant l'ouverture",IF(OR(A1614=105,A1614=106),"Bonus"))),"")</f>
        <v>Tour 2</v>
      </c>
      <c r="I1614" s="31" t="str">
        <f>IF(LEFT(H1614,4)="Tour",VLOOKUP(A1614,Database!$A:$C,3,FALSE),"")</f>
        <v>J</v>
      </c>
      <c r="J1614" s="31" t="str">
        <f>VLOOKUP($A1614,Location!$A:$J,7,FALSE)</f>
        <v>Argentine</v>
      </c>
      <c r="K1614" s="31" t="str">
        <f>IFERROR(VLOOKUP(J1614,Setup_Team!$B:$C,2,FALSE), "TDB")</f>
        <v>ARG</v>
      </c>
      <c r="L1614" s="31" t="str">
        <f>VLOOKUP($A1614,Location!$A:$J,8,FALSE)</f>
        <v>Autriche</v>
      </c>
      <c r="M1614" s="31" t="str">
        <f>IFERROR(VLOOKUP(L1614,Setup_Team!$B:$C,2,FALSE), "TDB")</f>
        <v>AUT</v>
      </c>
      <c r="N1614" s="31" t="str">
        <f>VLOOKUP($A1614,Location!$A:$J,9,FALSE)</f>
        <v>Arlington, Dallas, Texas</v>
      </c>
      <c r="O1614" s="31" t="str">
        <f>VLOOKUP($A1614,Location!$A:$J,10,FALSE)</f>
        <v>AT&amp;T Stadium</v>
      </c>
      <c r="R1614" s="31">
        <v>0</v>
      </c>
      <c r="S1614" s="25">
        <f>VLOOKUP($A1614,Database!$A:$Y,10,FALSE)</f>
        <v>63</v>
      </c>
      <c r="T1614" s="25">
        <f>VLOOKUP($A1614,Database!$A:$Y,11,FALSE)</f>
        <v>105</v>
      </c>
      <c r="U1614" s="25">
        <f>VLOOKUP($A1614,Database!$A:$Y,12,FALSE)</f>
        <v>132</v>
      </c>
      <c r="V1614" s="25" t="str">
        <f>VLOOKUP(A1614,Database!A:M,13,FALSE)</f>
        <v>À venir</v>
      </c>
      <c r="W1614" s="25" t="str">
        <f>VLOOKUP($A1614,Database!$A:$Y,20,FALSE)</f>
        <v/>
      </c>
      <c r="X1614" s="25" t="str">
        <f>VLOOKUP($A1614,Database!$A:$Y,21,FALSE)</f>
        <v/>
      </c>
      <c r="Y1614" s="25" t="str">
        <f ca="1">IF(C1614&lt;NOW(),IF(AND(P1614&gt;Q1614,W1614&gt;X1614),S1614,IF(AND(P1614=Q1614,W1614=X1614),T1614,IF(AND(P1614&lt;Q1614,W1614&lt;X1614),U1614,0))),"")</f>
        <v/>
      </c>
      <c r="Z1614" s="25">
        <f>IF(AND(P1614=W1614,Q1614=X1614),1,0)</f>
        <v>1</v>
      </c>
      <c r="AA1614" s="25" t="str">
        <f>IF(Z1614=0,"",IF(ISBLANK(VLOOKUP(A1614,Database!A:AA,22,FALSE)),"",VLOOKUP(A1614,Database!A:AA,22,FALSE)))</f>
        <v>Exact</v>
      </c>
      <c r="AB1614" s="25">
        <f ca="1">IFERROR(IF(AND(Y1614&lt;&gt;"",OR(V1614="Terminé",V1614="En cours")),VLOOKUP(AA1614,Setup_ScoreExactBonus!A:D,4,FALSE),0),0)</f>
        <v>0</v>
      </c>
      <c r="AC1614" s="31" t="str">
        <f ca="1">IF(Y1614&lt;&gt;"", Y1614 + IF(Z1614=1,AB1614, 0), "")</f>
        <v/>
      </c>
      <c r="AD1614" s="31">
        <f ca="1">SUMIFS(AC$2:AC1614,D$2:D1614,D1614)*IF(R1614=0,1,2)</f>
        <v>0</v>
      </c>
    </row>
    <row r="1615" spans="1:30" x14ac:dyDescent="0.35">
      <c r="A1615" s="31">
        <f>IF(ISBLANK(B1615),"",COUNTIF(B$2:B1615,B1615))-1</f>
        <v>41</v>
      </c>
      <c r="B1615" s="31">
        <v>15</v>
      </c>
      <c r="C1615" s="10">
        <f>VLOOKUP($A1615,Database!$A:$Y,7,FALSE)</f>
        <v>46195.791666666664</v>
      </c>
      <c r="D1615" s="31" t="str">
        <f>VLOOKUP(Pronostics!$B1615,Setup_MPP!$A:$G,3,FALSE)</f>
        <v>Amine#8UL9R</v>
      </c>
      <c r="E1615" s="31" t="str">
        <f>VLOOKUP(Pronostics!$B1615,Setup_MPP!$A:$G,2,FALSE)</f>
        <v>Amine ZARROUKI</v>
      </c>
      <c r="F1615" s="31" t="str">
        <f>VLOOKUP($B1615,Setup_MPP!$A:$E,4,FALSE)</f>
        <v>#FF9898</v>
      </c>
      <c r="G1615" s="31" t="str">
        <f>VLOOKUP($B1615,Setup_MPP!$A:$E,5,FALSE)</f>
        <v>#FF5D5D</v>
      </c>
      <c r="H1615" s="31" t="str">
        <f>IFERROR(IF(AND(A1615&gt;=1,A1615&lt;=104),VLOOKUP($A1615,Location!$A:$J,6,FALSE),IF(A1615=0,"Avant l'ouverture",IF(OR(A1615=105,A1615=106),"Bonus"))),"")</f>
        <v>Tour 2</v>
      </c>
      <c r="I1615" s="31" t="str">
        <f>IF(LEFT(H1615,4)="Tour",VLOOKUP(A1615,Database!$A:$C,3,FALSE),"")</f>
        <v>J</v>
      </c>
      <c r="J1615" s="31" t="str">
        <f>VLOOKUP($A1615,Location!$A:$J,7,FALSE)</f>
        <v>Argentine</v>
      </c>
      <c r="K1615" s="31" t="str">
        <f>IFERROR(VLOOKUP(J1615,Setup_Team!$B:$C,2,FALSE), "TDB")</f>
        <v>ARG</v>
      </c>
      <c r="L1615" s="31" t="str">
        <f>VLOOKUP($A1615,Location!$A:$J,8,FALSE)</f>
        <v>Autriche</v>
      </c>
      <c r="M1615" s="31" t="str">
        <f>IFERROR(VLOOKUP(L1615,Setup_Team!$B:$C,2,FALSE), "TDB")</f>
        <v>AUT</v>
      </c>
      <c r="N1615" s="31" t="str">
        <f>VLOOKUP($A1615,Location!$A:$J,9,FALSE)</f>
        <v>Arlington, Dallas, Texas</v>
      </c>
      <c r="O1615" s="31" t="str">
        <f>VLOOKUP($A1615,Location!$A:$J,10,FALSE)</f>
        <v>AT&amp;T Stadium</v>
      </c>
      <c r="R1615" s="31">
        <v>0</v>
      </c>
      <c r="S1615" s="25">
        <f>VLOOKUP($A1615,Database!$A:$Y,10,FALSE)</f>
        <v>63</v>
      </c>
      <c r="T1615" s="25">
        <f>VLOOKUP($A1615,Database!$A:$Y,11,FALSE)</f>
        <v>105</v>
      </c>
      <c r="U1615" s="25">
        <f>VLOOKUP($A1615,Database!$A:$Y,12,FALSE)</f>
        <v>132</v>
      </c>
      <c r="V1615" s="25" t="str">
        <f>VLOOKUP(A1615,Database!A:M,13,FALSE)</f>
        <v>À venir</v>
      </c>
      <c r="W1615" s="25" t="str">
        <f>VLOOKUP($A1615,Database!$A:$Y,20,FALSE)</f>
        <v/>
      </c>
      <c r="X1615" s="25" t="str">
        <f>VLOOKUP($A1615,Database!$A:$Y,21,FALSE)</f>
        <v/>
      </c>
      <c r="Y1615" s="25" t="str">
        <f ca="1">IF(C1615&lt;NOW(),IF(AND(P1615&gt;Q1615,W1615&gt;X1615),S1615,IF(AND(P1615=Q1615,W1615=X1615),T1615,IF(AND(P1615&lt;Q1615,W1615&lt;X1615),U1615,0))),"")</f>
        <v/>
      </c>
      <c r="Z1615" s="25">
        <f>IF(AND(P1615=W1615,Q1615=X1615),1,0)</f>
        <v>1</v>
      </c>
      <c r="AA1615" s="25" t="str">
        <f>IF(Z1615=0,"",IF(ISBLANK(VLOOKUP(A1615,Database!A:AA,22,FALSE)),"",VLOOKUP(A1615,Database!A:AA,22,FALSE)))</f>
        <v>Exact</v>
      </c>
      <c r="AB1615" s="25">
        <f ca="1">IFERROR(IF(AND(Y1615&lt;&gt;"",OR(V1615="Terminé",V1615="En cours")),VLOOKUP(AA1615,Setup_ScoreExactBonus!A:D,4,FALSE),0),0)</f>
        <v>0</v>
      </c>
      <c r="AC1615" s="31" t="str">
        <f ca="1">IF(Y1615&lt;&gt;"", Y1615 + IF(Z1615=1,AB1615, 0), "")</f>
        <v/>
      </c>
      <c r="AD1615" s="31">
        <f ca="1">SUMIFS(AC$2:AC1615,D$2:D1615,D1615)*IF(R1615=0,1,2)</f>
        <v>0</v>
      </c>
    </row>
    <row r="1616" spans="1:30" x14ac:dyDescent="0.35">
      <c r="A1616" s="31">
        <f>IF(ISBLANK(B1616),"",COUNTIF(B$2:B1616,B1616))-1</f>
        <v>41</v>
      </c>
      <c r="B1616" s="31">
        <v>16</v>
      </c>
      <c r="C1616" s="10">
        <f>VLOOKUP($A1616,Database!$A:$Y,7,FALSE)</f>
        <v>46195.791666666664</v>
      </c>
      <c r="D1616" s="31" t="str">
        <f>VLOOKUP(Pronostics!$B1616,Setup_MPP!$A:$G,3,FALSE)</f>
        <v>Laura#8V93E</v>
      </c>
      <c r="E1616" s="31" t="str">
        <f>VLOOKUP(Pronostics!$B1616,Setup_MPP!$A:$G,2,FALSE)</f>
        <v>Laura GIULIANO</v>
      </c>
      <c r="F1616" s="31" t="str">
        <f>VLOOKUP($B1616,Setup_MPP!$A:$E,4,FALSE)</f>
        <v>#86A4FE</v>
      </c>
      <c r="G1616" s="31" t="str">
        <f>VLOOKUP($B1616,Setup_MPP!$A:$E,5,FALSE)</f>
        <v>#3769FF</v>
      </c>
      <c r="H1616" s="31" t="str">
        <f>IFERROR(IF(AND(A1616&gt;=1,A1616&lt;=104),VLOOKUP($A1616,Location!$A:$J,6,FALSE),IF(A1616=0,"Avant l'ouverture",IF(OR(A1616=105,A1616=106),"Bonus"))),"")</f>
        <v>Tour 2</v>
      </c>
      <c r="I1616" s="31" t="str">
        <f>IF(LEFT(H1616,4)="Tour",VLOOKUP(A1616,Database!$A:$C,3,FALSE),"")</f>
        <v>J</v>
      </c>
      <c r="J1616" s="31" t="str">
        <f>VLOOKUP($A1616,Location!$A:$J,7,FALSE)</f>
        <v>Argentine</v>
      </c>
      <c r="K1616" s="31" t="str">
        <f>IFERROR(VLOOKUP(J1616,Setup_Team!$B:$C,2,FALSE), "TDB")</f>
        <v>ARG</v>
      </c>
      <c r="L1616" s="31" t="str">
        <f>VLOOKUP($A1616,Location!$A:$J,8,FALSE)</f>
        <v>Autriche</v>
      </c>
      <c r="M1616" s="31" t="str">
        <f>IFERROR(VLOOKUP(L1616,Setup_Team!$B:$C,2,FALSE), "TDB")</f>
        <v>AUT</v>
      </c>
      <c r="N1616" s="31" t="str">
        <f>VLOOKUP($A1616,Location!$A:$J,9,FALSE)</f>
        <v>Arlington, Dallas, Texas</v>
      </c>
      <c r="O1616" s="31" t="str">
        <f>VLOOKUP($A1616,Location!$A:$J,10,FALSE)</f>
        <v>AT&amp;T Stadium</v>
      </c>
      <c r="R1616" s="31">
        <v>0</v>
      </c>
      <c r="S1616" s="25">
        <f>VLOOKUP($A1616,Database!$A:$Y,10,FALSE)</f>
        <v>63</v>
      </c>
      <c r="T1616" s="25">
        <f>VLOOKUP($A1616,Database!$A:$Y,11,FALSE)</f>
        <v>105</v>
      </c>
      <c r="U1616" s="25">
        <f>VLOOKUP($A1616,Database!$A:$Y,12,FALSE)</f>
        <v>132</v>
      </c>
      <c r="V1616" s="25" t="str">
        <f>VLOOKUP(A1616,Database!A:M,13,FALSE)</f>
        <v>À venir</v>
      </c>
      <c r="W1616" s="25" t="str">
        <f>VLOOKUP($A1616,Database!$A:$Y,20,FALSE)</f>
        <v/>
      </c>
      <c r="X1616" s="25" t="str">
        <f>VLOOKUP($A1616,Database!$A:$Y,21,FALSE)</f>
        <v/>
      </c>
      <c r="Y1616" s="25" t="str">
        <f ca="1">IF(C1616&lt;NOW(),IF(AND(P1616&gt;Q1616,W1616&gt;X1616),S1616,IF(AND(P1616=Q1616,W1616=X1616),T1616,IF(AND(P1616&lt;Q1616,W1616&lt;X1616),U1616,0))),"")</f>
        <v/>
      </c>
      <c r="Z1616" s="25">
        <f>IF(AND(P1616=W1616,Q1616=X1616),1,0)</f>
        <v>1</v>
      </c>
      <c r="AA1616" s="25" t="str">
        <f>IF(Z1616=0,"",IF(ISBLANK(VLOOKUP(A1616,Database!A:AA,22,FALSE)),"",VLOOKUP(A1616,Database!A:AA,22,FALSE)))</f>
        <v>Exact</v>
      </c>
      <c r="AB1616" s="25">
        <f ca="1">IFERROR(IF(AND(Y1616&lt;&gt;"",OR(V1616="Terminé",V1616="En cours")),VLOOKUP(AA1616,Setup_ScoreExactBonus!A:D,4,FALSE),0),0)</f>
        <v>0</v>
      </c>
      <c r="AC1616" s="31" t="str">
        <f ca="1">IF(Y1616&lt;&gt;"", Y1616 + IF(Z1616=1,AB1616, 0), "")</f>
        <v/>
      </c>
      <c r="AD1616" s="31">
        <f ca="1">SUMIFS(AC$2:AC1616,D$2:D1616,D1616)*IF(R1616=0,1,2)</f>
        <v>0</v>
      </c>
    </row>
    <row r="1617" spans="1:30" x14ac:dyDescent="0.35">
      <c r="A1617" s="31">
        <f>IF(ISBLANK(B1617),"",COUNTIF(B$2:B1617,B1617))-1</f>
        <v>41</v>
      </c>
      <c r="B1617" s="31">
        <v>17</v>
      </c>
      <c r="C1617" s="10">
        <f>VLOOKUP($A1617,Database!$A:$Y,7,FALSE)</f>
        <v>46195.791666666664</v>
      </c>
      <c r="D1617" s="31" t="str">
        <f>VLOOKUP(Pronostics!$B1617,Setup_MPP!$A:$G,3,FALSE)</f>
        <v>Joueur17</v>
      </c>
      <c r="E1617" s="31" t="str">
        <f>VLOOKUP(Pronostics!$B1617,Setup_MPP!$A:$G,2,FALSE)</f>
        <v>Joueur17</v>
      </c>
      <c r="F1617" s="31" t="str">
        <f>VLOOKUP($B1617,Setup_MPP!$A:$E,4,FALSE)</f>
        <v>#FFB0B0</v>
      </c>
      <c r="G1617" s="31" t="str">
        <f>VLOOKUP($B1617,Setup_MPP!$A:$E,5,FALSE)</f>
        <v>#F25757</v>
      </c>
      <c r="H1617" s="31" t="str">
        <f>IFERROR(IF(AND(A1617&gt;=1,A1617&lt;=104),VLOOKUP($A1617,Location!$A:$J,6,FALSE),IF(A1617=0,"Avant l'ouverture",IF(OR(A1617=105,A1617=106),"Bonus"))),"")</f>
        <v>Tour 2</v>
      </c>
      <c r="I1617" s="31" t="str">
        <f>IF(LEFT(H1617,4)="Tour",VLOOKUP(A1617,Database!$A:$C,3,FALSE),"")</f>
        <v>J</v>
      </c>
      <c r="J1617" s="31" t="str">
        <f>VLOOKUP($A1617,Location!$A:$J,7,FALSE)</f>
        <v>Argentine</v>
      </c>
      <c r="K1617" s="31" t="str">
        <f>IFERROR(VLOOKUP(J1617,Setup_Team!$B:$C,2,FALSE), "TDB")</f>
        <v>ARG</v>
      </c>
      <c r="L1617" s="31" t="str">
        <f>VLOOKUP($A1617,Location!$A:$J,8,FALSE)</f>
        <v>Autriche</v>
      </c>
      <c r="M1617" s="31" t="str">
        <f>IFERROR(VLOOKUP(L1617,Setup_Team!$B:$C,2,FALSE), "TDB")</f>
        <v>AUT</v>
      </c>
      <c r="N1617" s="31" t="str">
        <f>VLOOKUP($A1617,Location!$A:$J,9,FALSE)</f>
        <v>Arlington, Dallas, Texas</v>
      </c>
      <c r="O1617" s="31" t="str">
        <f>VLOOKUP($A1617,Location!$A:$J,10,FALSE)</f>
        <v>AT&amp;T Stadium</v>
      </c>
      <c r="R1617" s="31">
        <v>0</v>
      </c>
      <c r="S1617" s="25">
        <f>VLOOKUP($A1617,Database!$A:$Y,10,FALSE)</f>
        <v>63</v>
      </c>
      <c r="T1617" s="25">
        <f>VLOOKUP($A1617,Database!$A:$Y,11,FALSE)</f>
        <v>105</v>
      </c>
      <c r="U1617" s="25">
        <f>VLOOKUP($A1617,Database!$A:$Y,12,FALSE)</f>
        <v>132</v>
      </c>
      <c r="V1617" s="25" t="str">
        <f>VLOOKUP(A1617,Database!A:M,13,FALSE)</f>
        <v>À venir</v>
      </c>
      <c r="W1617" s="25" t="str">
        <f>VLOOKUP($A1617,Database!$A:$Y,20,FALSE)</f>
        <v/>
      </c>
      <c r="X1617" s="25" t="str">
        <f>VLOOKUP($A1617,Database!$A:$Y,21,FALSE)</f>
        <v/>
      </c>
      <c r="Y1617" s="25" t="str">
        <f ca="1">IF(C1617&lt;NOW(),IF(AND(P1617&gt;Q1617,W1617&gt;X1617),S1617,IF(AND(P1617=Q1617,W1617=X1617),T1617,IF(AND(P1617&lt;Q1617,W1617&lt;X1617),U1617,0))),"")</f>
        <v/>
      </c>
      <c r="Z1617" s="25">
        <f>IF(AND(P1617=W1617,Q1617=X1617),1,0)</f>
        <v>1</v>
      </c>
      <c r="AA1617" s="25" t="str">
        <f>IF(Z1617=0,"",IF(ISBLANK(VLOOKUP(A1617,Database!A:AA,22,FALSE)),"",VLOOKUP(A1617,Database!A:AA,22,FALSE)))</f>
        <v>Exact</v>
      </c>
      <c r="AB1617" s="25">
        <f ca="1">IFERROR(IF(AND(Y1617&lt;&gt;"",OR(V1617="Terminé",V1617="En cours")),VLOOKUP(AA1617,Setup_ScoreExactBonus!A:D,4,FALSE),0),0)</f>
        <v>0</v>
      </c>
      <c r="AC1617" s="31" t="str">
        <f ca="1">IF(Y1617&lt;&gt;"", Y1617 + IF(Z1617=1,AB1617, 0), "")</f>
        <v/>
      </c>
      <c r="AD1617" s="31">
        <f ca="1">SUMIFS(AC$2:AC1617,D$2:D1617,D1617)*IF(R1617=0,1,2)</f>
        <v>0</v>
      </c>
    </row>
    <row r="1618" spans="1:30" x14ac:dyDescent="0.35">
      <c r="A1618" s="31">
        <f>IF(ISBLANK(B1618),"",COUNTIF(B$2:B1618,B1618))-1</f>
        <v>41</v>
      </c>
      <c r="B1618" s="31">
        <v>18</v>
      </c>
      <c r="C1618" s="10">
        <f>VLOOKUP($A1618,Database!$A:$Y,7,FALSE)</f>
        <v>46195.791666666664</v>
      </c>
      <c r="D1618" s="31" t="str">
        <f>VLOOKUP(Pronostics!$B1618,Setup_MPP!$A:$G,3,FALSE)</f>
        <v>Joueur18</v>
      </c>
      <c r="E1618" s="31" t="str">
        <f>VLOOKUP(Pronostics!$B1618,Setup_MPP!$A:$G,2,FALSE)</f>
        <v>Joueur18</v>
      </c>
      <c r="F1618" s="31" t="str">
        <f>VLOOKUP($B1618,Setup_MPP!$A:$E,4,FALSE)</f>
        <v>#FFC9B0</v>
      </c>
      <c r="G1618" s="31" t="str">
        <f>VLOOKUP($B1618,Setup_MPP!$A:$E,5,FALSE)</f>
        <v>#F28D57</v>
      </c>
      <c r="H1618" s="31" t="str">
        <f>IFERROR(IF(AND(A1618&gt;=1,A1618&lt;=104),VLOOKUP($A1618,Location!$A:$J,6,FALSE),IF(A1618=0,"Avant l'ouverture",IF(OR(A1618=105,A1618=106),"Bonus"))),"")</f>
        <v>Tour 2</v>
      </c>
      <c r="I1618" s="31" t="str">
        <f>IF(LEFT(H1618,4)="Tour",VLOOKUP(A1618,Database!$A:$C,3,FALSE),"")</f>
        <v>J</v>
      </c>
      <c r="J1618" s="31" t="str">
        <f>VLOOKUP($A1618,Location!$A:$J,7,FALSE)</f>
        <v>Argentine</v>
      </c>
      <c r="K1618" s="31" t="str">
        <f>IFERROR(VLOOKUP(J1618,Setup_Team!$B:$C,2,FALSE), "TDB")</f>
        <v>ARG</v>
      </c>
      <c r="L1618" s="31" t="str">
        <f>VLOOKUP($A1618,Location!$A:$J,8,FALSE)</f>
        <v>Autriche</v>
      </c>
      <c r="M1618" s="31" t="str">
        <f>IFERROR(VLOOKUP(L1618,Setup_Team!$B:$C,2,FALSE), "TDB")</f>
        <v>AUT</v>
      </c>
      <c r="N1618" s="31" t="str">
        <f>VLOOKUP($A1618,Location!$A:$J,9,FALSE)</f>
        <v>Arlington, Dallas, Texas</v>
      </c>
      <c r="O1618" s="31" t="str">
        <f>VLOOKUP($A1618,Location!$A:$J,10,FALSE)</f>
        <v>AT&amp;T Stadium</v>
      </c>
      <c r="R1618" s="31">
        <v>0</v>
      </c>
      <c r="S1618" s="25">
        <f>VLOOKUP($A1618,Database!$A:$Y,10,FALSE)</f>
        <v>63</v>
      </c>
      <c r="T1618" s="25">
        <f>VLOOKUP($A1618,Database!$A:$Y,11,FALSE)</f>
        <v>105</v>
      </c>
      <c r="U1618" s="25">
        <f>VLOOKUP($A1618,Database!$A:$Y,12,FALSE)</f>
        <v>132</v>
      </c>
      <c r="V1618" s="25" t="str">
        <f>VLOOKUP(A1618,Database!A:M,13,FALSE)</f>
        <v>À venir</v>
      </c>
      <c r="W1618" s="25" t="str">
        <f>VLOOKUP($A1618,Database!$A:$Y,20,FALSE)</f>
        <v/>
      </c>
      <c r="X1618" s="25" t="str">
        <f>VLOOKUP($A1618,Database!$A:$Y,21,FALSE)</f>
        <v/>
      </c>
      <c r="Y1618" s="25" t="str">
        <f ca="1">IF(C1618&lt;NOW(),IF(AND(P1618&gt;Q1618,W1618&gt;X1618),S1618,IF(AND(P1618=Q1618,W1618=X1618),T1618,IF(AND(P1618&lt;Q1618,W1618&lt;X1618),U1618,0))),"")</f>
        <v/>
      </c>
      <c r="Z1618" s="25">
        <f>IF(AND(P1618=W1618,Q1618=X1618),1,0)</f>
        <v>1</v>
      </c>
      <c r="AA1618" s="25" t="str">
        <f>IF(Z1618=0,"",IF(ISBLANK(VLOOKUP(A1618,Database!A:AA,22,FALSE)),"",VLOOKUP(A1618,Database!A:AA,22,FALSE)))</f>
        <v>Exact</v>
      </c>
      <c r="AB1618" s="25">
        <f ca="1">IFERROR(IF(AND(Y1618&lt;&gt;"",OR(V1618="Terminé",V1618="En cours")),VLOOKUP(AA1618,Setup_ScoreExactBonus!A:D,4,FALSE),0),0)</f>
        <v>0</v>
      </c>
      <c r="AC1618" s="31" t="str">
        <f ca="1">IF(Y1618&lt;&gt;"", Y1618 + IF(Z1618=1,AB1618, 0), "")</f>
        <v/>
      </c>
      <c r="AD1618" s="31">
        <f ca="1">SUMIFS(AC$2:AC1618,D$2:D1618,D1618)*IF(R1618=0,1,2)</f>
        <v>0</v>
      </c>
    </row>
    <row r="1619" spans="1:30" x14ac:dyDescent="0.35">
      <c r="A1619" s="31">
        <f>IF(ISBLANK(B1619),"",COUNTIF(B$2:B1619,B1619))-1</f>
        <v>41</v>
      </c>
      <c r="B1619" s="31">
        <v>19</v>
      </c>
      <c r="C1619" s="10">
        <f>VLOOKUP($A1619,Database!$A:$Y,7,FALSE)</f>
        <v>46195.791666666664</v>
      </c>
      <c r="D1619" s="31" t="str">
        <f>VLOOKUP(Pronostics!$B1619,Setup_MPP!$A:$G,3,FALSE)</f>
        <v>Joueur19</v>
      </c>
      <c r="E1619" s="31" t="str">
        <f>VLOOKUP(Pronostics!$B1619,Setup_MPP!$A:$G,2,FALSE)</f>
        <v>Joueur19</v>
      </c>
      <c r="F1619" s="31" t="str">
        <f>VLOOKUP($B1619,Setup_MPP!$A:$E,4,FALSE)</f>
        <v>#D5D5D5</v>
      </c>
      <c r="G1619" s="31" t="str">
        <f>VLOOKUP($B1619,Setup_MPP!$A:$E,5,FALSE)</f>
        <v>#727272</v>
      </c>
      <c r="H1619" s="31" t="str">
        <f>IFERROR(IF(AND(A1619&gt;=1,A1619&lt;=104),VLOOKUP($A1619,Location!$A:$J,6,FALSE),IF(A1619=0,"Avant l'ouverture",IF(OR(A1619=105,A1619=106),"Bonus"))),"")</f>
        <v>Tour 2</v>
      </c>
      <c r="I1619" s="31" t="str">
        <f>IF(LEFT(H1619,4)="Tour",VLOOKUP(A1619,Database!$A:$C,3,FALSE),"")</f>
        <v>J</v>
      </c>
      <c r="J1619" s="31" t="str">
        <f>VLOOKUP($A1619,Location!$A:$J,7,FALSE)</f>
        <v>Argentine</v>
      </c>
      <c r="K1619" s="31" t="str">
        <f>IFERROR(VLOOKUP(J1619,Setup_Team!$B:$C,2,FALSE), "TDB")</f>
        <v>ARG</v>
      </c>
      <c r="L1619" s="31" t="str">
        <f>VLOOKUP($A1619,Location!$A:$J,8,FALSE)</f>
        <v>Autriche</v>
      </c>
      <c r="M1619" s="31" t="str">
        <f>IFERROR(VLOOKUP(L1619,Setup_Team!$B:$C,2,FALSE), "TDB")</f>
        <v>AUT</v>
      </c>
      <c r="N1619" s="31" t="str">
        <f>VLOOKUP($A1619,Location!$A:$J,9,FALSE)</f>
        <v>Arlington, Dallas, Texas</v>
      </c>
      <c r="O1619" s="31" t="str">
        <f>VLOOKUP($A1619,Location!$A:$J,10,FALSE)</f>
        <v>AT&amp;T Stadium</v>
      </c>
      <c r="R1619" s="31">
        <v>0</v>
      </c>
      <c r="S1619" s="25">
        <f>VLOOKUP($A1619,Database!$A:$Y,10,FALSE)</f>
        <v>63</v>
      </c>
      <c r="T1619" s="25">
        <f>VLOOKUP($A1619,Database!$A:$Y,11,FALSE)</f>
        <v>105</v>
      </c>
      <c r="U1619" s="25">
        <f>VLOOKUP($A1619,Database!$A:$Y,12,FALSE)</f>
        <v>132</v>
      </c>
      <c r="V1619" s="25" t="str">
        <f>VLOOKUP(A1619,Database!A:M,13,FALSE)</f>
        <v>À venir</v>
      </c>
      <c r="W1619" s="25" t="str">
        <f>VLOOKUP($A1619,Database!$A:$Y,20,FALSE)</f>
        <v/>
      </c>
      <c r="X1619" s="25" t="str">
        <f>VLOOKUP($A1619,Database!$A:$Y,21,FALSE)</f>
        <v/>
      </c>
      <c r="Y1619" s="25" t="str">
        <f ca="1">IF(C1619&lt;NOW(),IF(AND(P1619&gt;Q1619,W1619&gt;X1619),S1619,IF(AND(P1619=Q1619,W1619=X1619),T1619,IF(AND(P1619&lt;Q1619,W1619&lt;X1619),U1619,0))),"")</f>
        <v/>
      </c>
      <c r="Z1619" s="25">
        <f>IF(AND(P1619=W1619,Q1619=X1619),1,0)</f>
        <v>1</v>
      </c>
      <c r="AA1619" s="25" t="str">
        <f>IF(Z1619=0,"",IF(ISBLANK(VLOOKUP(A1619,Database!A:AA,22,FALSE)),"",VLOOKUP(A1619,Database!A:AA,22,FALSE)))</f>
        <v>Exact</v>
      </c>
      <c r="AB1619" s="25">
        <f ca="1">IFERROR(IF(AND(Y1619&lt;&gt;"",OR(V1619="Terminé",V1619="En cours")),VLOOKUP(AA1619,Setup_ScoreExactBonus!A:D,4,FALSE),0),0)</f>
        <v>0</v>
      </c>
      <c r="AC1619" s="31" t="str">
        <f ca="1">IF(Y1619&lt;&gt;"", Y1619 + IF(Z1619=1,AB1619, 0), "")</f>
        <v/>
      </c>
      <c r="AD1619" s="31">
        <f ca="1">SUMIFS(AC$2:AC1619,D$2:D1619,D1619)*IF(R1619=0,1,2)</f>
        <v>0</v>
      </c>
    </row>
    <row r="1620" spans="1:30" x14ac:dyDescent="0.35">
      <c r="A1620" s="31">
        <f>IF(ISBLANK(B1620),"",COUNTIF(B$2:B1620,B1620))-1</f>
        <v>41</v>
      </c>
      <c r="B1620" s="31">
        <v>20</v>
      </c>
      <c r="C1620" s="10">
        <f>VLOOKUP($A1620,Database!$A:$Y,7,FALSE)</f>
        <v>46195.791666666664</v>
      </c>
      <c r="D1620" s="31" t="str">
        <f>VLOOKUP(Pronostics!$B1620,Setup_MPP!$A:$G,3,FALSE)</f>
        <v>Joueur20</v>
      </c>
      <c r="E1620" s="31" t="str">
        <f>VLOOKUP(Pronostics!$B1620,Setup_MPP!$A:$G,2,FALSE)</f>
        <v>Joueur20</v>
      </c>
      <c r="F1620" s="31" t="str">
        <f>VLOOKUP($B1620,Setup_MPP!$A:$E,4,FALSE)</f>
        <v>#D5D5D5</v>
      </c>
      <c r="G1620" s="31" t="str">
        <f>VLOOKUP($B1620,Setup_MPP!$A:$E,5,FALSE)</f>
        <v>#727272</v>
      </c>
      <c r="H1620" s="31" t="str">
        <f>IFERROR(IF(AND(A1620&gt;=1,A1620&lt;=104),VLOOKUP($A1620,Location!$A:$J,6,FALSE),IF(A1620=0,"Avant l'ouverture",IF(OR(A1620=105,A1620=106),"Bonus"))),"")</f>
        <v>Tour 2</v>
      </c>
      <c r="I1620" s="31" t="str">
        <f>IF(LEFT(H1620,4)="Tour",VLOOKUP(A1620,Database!$A:$C,3,FALSE),"")</f>
        <v>J</v>
      </c>
      <c r="J1620" s="31" t="str">
        <f>VLOOKUP($A1620,Location!$A:$J,7,FALSE)</f>
        <v>Argentine</v>
      </c>
      <c r="K1620" s="31" t="str">
        <f>IFERROR(VLOOKUP(J1620,Setup_Team!$B:$C,2,FALSE), "TDB")</f>
        <v>ARG</v>
      </c>
      <c r="L1620" s="31" t="str">
        <f>VLOOKUP($A1620,Location!$A:$J,8,FALSE)</f>
        <v>Autriche</v>
      </c>
      <c r="M1620" s="31" t="str">
        <f>IFERROR(VLOOKUP(L1620,Setup_Team!$B:$C,2,FALSE), "TDB")</f>
        <v>AUT</v>
      </c>
      <c r="N1620" s="31" t="str">
        <f>VLOOKUP($A1620,Location!$A:$J,9,FALSE)</f>
        <v>Arlington, Dallas, Texas</v>
      </c>
      <c r="O1620" s="31" t="str">
        <f>VLOOKUP($A1620,Location!$A:$J,10,FALSE)</f>
        <v>AT&amp;T Stadium</v>
      </c>
      <c r="R1620" s="31">
        <v>0</v>
      </c>
      <c r="S1620" s="25">
        <f>VLOOKUP($A1620,Database!$A:$Y,10,FALSE)</f>
        <v>63</v>
      </c>
      <c r="T1620" s="25">
        <f>VLOOKUP($A1620,Database!$A:$Y,11,FALSE)</f>
        <v>105</v>
      </c>
      <c r="U1620" s="25">
        <f>VLOOKUP($A1620,Database!$A:$Y,12,FALSE)</f>
        <v>132</v>
      </c>
      <c r="V1620" s="25" t="str">
        <f>VLOOKUP(A1620,Database!A:M,13,FALSE)</f>
        <v>À venir</v>
      </c>
      <c r="W1620" s="25" t="str">
        <f>VLOOKUP($A1620,Database!$A:$Y,20,FALSE)</f>
        <v/>
      </c>
      <c r="X1620" s="25" t="str">
        <f>VLOOKUP($A1620,Database!$A:$Y,21,FALSE)</f>
        <v/>
      </c>
      <c r="Y1620" s="25" t="str">
        <f ca="1">IF(C1620&lt;NOW(),IF(AND(P1620&gt;Q1620,W1620&gt;X1620),S1620,IF(AND(P1620=Q1620,W1620=X1620),T1620,IF(AND(P1620&lt;Q1620,W1620&lt;X1620),U1620,0))),"")</f>
        <v/>
      </c>
      <c r="Z1620" s="25">
        <f>IF(AND(P1620=W1620,Q1620=X1620),1,0)</f>
        <v>1</v>
      </c>
      <c r="AA1620" s="25" t="str">
        <f>IF(Z1620=0,"",IF(ISBLANK(VLOOKUP(A1620,Database!A:AA,22,FALSE)),"",VLOOKUP(A1620,Database!A:AA,22,FALSE)))</f>
        <v>Exact</v>
      </c>
      <c r="AB1620" s="25">
        <f ca="1">IFERROR(IF(AND(Y1620&lt;&gt;"",OR(V1620="Terminé",V1620="En cours")),VLOOKUP(AA1620,Setup_ScoreExactBonus!A:D,4,FALSE),0),0)</f>
        <v>0</v>
      </c>
      <c r="AC1620" s="31" t="str">
        <f ca="1">IF(Y1620&lt;&gt;"", Y1620 + IF(Z1620=1,AB1620, 0), "")</f>
        <v/>
      </c>
      <c r="AD1620" s="31">
        <f ca="1">SUMIFS(AC$2:AC1620,D$2:D1620,D1620)*IF(R1620=0,1,2)</f>
        <v>0</v>
      </c>
    </row>
    <row r="1621" spans="1:30" x14ac:dyDescent="0.35">
      <c r="A1621" s="31">
        <f>IF(ISBLANK(B1621),"",COUNTIF(B$2:B1621,B1621))-1</f>
        <v>41</v>
      </c>
      <c r="B1621" s="31">
        <v>21</v>
      </c>
      <c r="C1621" s="10">
        <f>VLOOKUP($A1621,Database!$A:$Y,7,FALSE)</f>
        <v>46195.791666666664</v>
      </c>
      <c r="D1621" s="31" t="str">
        <f>VLOOKUP(Pronostics!$B1621,Setup_MPP!$A:$G,3,FALSE)</f>
        <v>Joueur21</v>
      </c>
      <c r="E1621" s="31" t="str">
        <f>VLOOKUP(Pronostics!$B1621,Setup_MPP!$A:$G,2,FALSE)</f>
        <v>Joueur21</v>
      </c>
      <c r="F1621" s="31" t="str">
        <f>VLOOKUP($B1621,Setup_MPP!$A:$E,4,FALSE)</f>
        <v>#D5D5D5</v>
      </c>
      <c r="G1621" s="31" t="str">
        <f>VLOOKUP($B1621,Setup_MPP!$A:$E,5,FALSE)</f>
        <v>#727272</v>
      </c>
      <c r="H1621" s="31" t="str">
        <f>IFERROR(IF(AND(A1621&gt;=1,A1621&lt;=104),VLOOKUP($A1621,Location!$A:$J,6,FALSE),IF(A1621=0,"Avant l'ouverture",IF(OR(A1621=105,A1621=106),"Bonus"))),"")</f>
        <v>Tour 2</v>
      </c>
      <c r="I1621" s="31" t="str">
        <f>IF(LEFT(H1621,4)="Tour",VLOOKUP(A1621,Database!$A:$C,3,FALSE),"")</f>
        <v>J</v>
      </c>
      <c r="J1621" s="31" t="str">
        <f>VLOOKUP($A1621,Location!$A:$J,7,FALSE)</f>
        <v>Argentine</v>
      </c>
      <c r="K1621" s="31" t="str">
        <f>IFERROR(VLOOKUP(J1621,Setup_Team!$B:$C,2,FALSE), "TDB")</f>
        <v>ARG</v>
      </c>
      <c r="L1621" s="31" t="str">
        <f>VLOOKUP($A1621,Location!$A:$J,8,FALSE)</f>
        <v>Autriche</v>
      </c>
      <c r="M1621" s="31" t="str">
        <f>IFERROR(VLOOKUP(L1621,Setup_Team!$B:$C,2,FALSE), "TDB")</f>
        <v>AUT</v>
      </c>
      <c r="N1621" s="31" t="str">
        <f>VLOOKUP($A1621,Location!$A:$J,9,FALSE)</f>
        <v>Arlington, Dallas, Texas</v>
      </c>
      <c r="O1621" s="31" t="str">
        <f>VLOOKUP($A1621,Location!$A:$J,10,FALSE)</f>
        <v>AT&amp;T Stadium</v>
      </c>
      <c r="R1621" s="31">
        <v>0</v>
      </c>
      <c r="S1621" s="25">
        <f>VLOOKUP($A1621,Database!$A:$Y,10,FALSE)</f>
        <v>63</v>
      </c>
      <c r="T1621" s="25">
        <f>VLOOKUP($A1621,Database!$A:$Y,11,FALSE)</f>
        <v>105</v>
      </c>
      <c r="U1621" s="25">
        <f>VLOOKUP($A1621,Database!$A:$Y,12,FALSE)</f>
        <v>132</v>
      </c>
      <c r="V1621" s="25" t="str">
        <f>VLOOKUP(A1621,Database!A:M,13,FALSE)</f>
        <v>À venir</v>
      </c>
      <c r="W1621" s="25" t="str">
        <f>VLOOKUP($A1621,Database!$A:$Y,20,FALSE)</f>
        <v/>
      </c>
      <c r="X1621" s="25" t="str">
        <f>VLOOKUP($A1621,Database!$A:$Y,21,FALSE)</f>
        <v/>
      </c>
      <c r="Y1621" s="25" t="str">
        <f ca="1">IF(C1621&lt;NOW(),IF(AND(P1621&gt;Q1621,W1621&gt;X1621),S1621,IF(AND(P1621=Q1621,W1621=X1621),T1621,IF(AND(P1621&lt;Q1621,W1621&lt;X1621),U1621,0))),"")</f>
        <v/>
      </c>
      <c r="Z1621" s="25">
        <f>IF(AND(P1621=W1621,Q1621=X1621),1,0)</f>
        <v>1</v>
      </c>
      <c r="AA1621" s="25" t="str">
        <f>IF(Z1621=0,"",IF(ISBLANK(VLOOKUP(A1621,Database!A:AA,22,FALSE)),"",VLOOKUP(A1621,Database!A:AA,22,FALSE)))</f>
        <v>Exact</v>
      </c>
      <c r="AB1621" s="25">
        <f ca="1">IFERROR(IF(AND(Y1621&lt;&gt;"",OR(V1621="Terminé",V1621="En cours")),VLOOKUP(AA1621,Setup_ScoreExactBonus!A:D,4,FALSE),0),0)</f>
        <v>0</v>
      </c>
      <c r="AC1621" s="31" t="str">
        <f ca="1">IF(Y1621&lt;&gt;"", Y1621 + IF(Z1621=1,AB1621, 0), "")</f>
        <v/>
      </c>
      <c r="AD1621" s="31">
        <f ca="1">SUMIFS(AC$2:AC1621,D$2:D1621,D1621)*IF(R1621=0,1,2)</f>
        <v>0</v>
      </c>
    </row>
    <row r="1622" spans="1:30" x14ac:dyDescent="0.35">
      <c r="A1622" s="31">
        <f>IF(ISBLANK(B1622),"",COUNTIF(B$2:B1622,B1622))-1</f>
        <v>41</v>
      </c>
      <c r="B1622" s="31">
        <v>22</v>
      </c>
      <c r="C1622" s="10">
        <f>VLOOKUP($A1622,Database!$A:$Y,7,FALSE)</f>
        <v>46195.791666666664</v>
      </c>
      <c r="D1622" s="31" t="str">
        <f>VLOOKUP(Pronostics!$B1622,Setup_MPP!$A:$G,3,FALSE)</f>
        <v>Joueur22</v>
      </c>
      <c r="E1622" s="31" t="str">
        <f>VLOOKUP(Pronostics!$B1622,Setup_MPP!$A:$G,2,FALSE)</f>
        <v>Joueur22</v>
      </c>
      <c r="F1622" s="31" t="str">
        <f>VLOOKUP($B1622,Setup_MPP!$A:$E,4,FALSE)</f>
        <v>#D5D5D5</v>
      </c>
      <c r="G1622" s="31" t="str">
        <f>VLOOKUP($B1622,Setup_MPP!$A:$E,5,FALSE)</f>
        <v>#727272</v>
      </c>
      <c r="H1622" s="31" t="str">
        <f>IFERROR(IF(AND(A1622&gt;=1,A1622&lt;=104),VLOOKUP($A1622,Location!$A:$J,6,FALSE),IF(A1622=0,"Avant l'ouverture",IF(OR(A1622=105,A1622=106),"Bonus"))),"")</f>
        <v>Tour 2</v>
      </c>
      <c r="I1622" s="31" t="str">
        <f>IF(LEFT(H1622,4)="Tour",VLOOKUP(A1622,Database!$A:$C,3,FALSE),"")</f>
        <v>J</v>
      </c>
      <c r="J1622" s="31" t="str">
        <f>VLOOKUP($A1622,Location!$A:$J,7,FALSE)</f>
        <v>Argentine</v>
      </c>
      <c r="K1622" s="31" t="str">
        <f>IFERROR(VLOOKUP(J1622,Setup_Team!$B:$C,2,FALSE), "TDB")</f>
        <v>ARG</v>
      </c>
      <c r="L1622" s="31" t="str">
        <f>VLOOKUP($A1622,Location!$A:$J,8,FALSE)</f>
        <v>Autriche</v>
      </c>
      <c r="M1622" s="31" t="str">
        <f>IFERROR(VLOOKUP(L1622,Setup_Team!$B:$C,2,FALSE), "TDB")</f>
        <v>AUT</v>
      </c>
      <c r="N1622" s="31" t="str">
        <f>VLOOKUP($A1622,Location!$A:$J,9,FALSE)</f>
        <v>Arlington, Dallas, Texas</v>
      </c>
      <c r="O1622" s="31" t="str">
        <f>VLOOKUP($A1622,Location!$A:$J,10,FALSE)</f>
        <v>AT&amp;T Stadium</v>
      </c>
      <c r="R1622" s="31">
        <v>0</v>
      </c>
      <c r="S1622" s="25">
        <f>VLOOKUP($A1622,Database!$A:$Y,10,FALSE)</f>
        <v>63</v>
      </c>
      <c r="T1622" s="25">
        <f>VLOOKUP($A1622,Database!$A:$Y,11,FALSE)</f>
        <v>105</v>
      </c>
      <c r="U1622" s="25">
        <f>VLOOKUP($A1622,Database!$A:$Y,12,FALSE)</f>
        <v>132</v>
      </c>
      <c r="V1622" s="25" t="str">
        <f>VLOOKUP(A1622,Database!A:M,13,FALSE)</f>
        <v>À venir</v>
      </c>
      <c r="W1622" s="25" t="str">
        <f>VLOOKUP($A1622,Database!$A:$Y,20,FALSE)</f>
        <v/>
      </c>
      <c r="X1622" s="25" t="str">
        <f>VLOOKUP($A1622,Database!$A:$Y,21,FALSE)</f>
        <v/>
      </c>
      <c r="Y1622" s="25" t="str">
        <f ca="1">IF(C1622&lt;NOW(),IF(AND(P1622&gt;Q1622,W1622&gt;X1622),S1622,IF(AND(P1622=Q1622,W1622=X1622),T1622,IF(AND(P1622&lt;Q1622,W1622&lt;X1622),U1622,0))),"")</f>
        <v/>
      </c>
      <c r="Z1622" s="25">
        <f>IF(AND(P1622=W1622,Q1622=X1622),1,0)</f>
        <v>1</v>
      </c>
      <c r="AA1622" s="25" t="str">
        <f>IF(Z1622=0,"",IF(ISBLANK(VLOOKUP(A1622,Database!A:AA,22,FALSE)),"",VLOOKUP(A1622,Database!A:AA,22,FALSE)))</f>
        <v>Exact</v>
      </c>
      <c r="AB1622" s="25">
        <f ca="1">IFERROR(IF(AND(Y1622&lt;&gt;"",OR(V1622="Terminé",V1622="En cours")),VLOOKUP(AA1622,Setup_ScoreExactBonus!A:D,4,FALSE),0),0)</f>
        <v>0</v>
      </c>
      <c r="AC1622" s="31" t="str">
        <f ca="1">IF(Y1622&lt;&gt;"", Y1622 + IF(Z1622=1,AB1622, 0), "")</f>
        <v/>
      </c>
      <c r="AD1622" s="31">
        <f ca="1">SUMIFS(AC$2:AC1622,D$2:D1622,D1622)*IF(R1622=0,1,2)</f>
        <v>0</v>
      </c>
    </row>
    <row r="1623" spans="1:30" x14ac:dyDescent="0.35">
      <c r="A1623" s="31">
        <f>IF(ISBLANK(B1623),"",COUNTIF(B$2:B1623,B1623))-1</f>
        <v>41</v>
      </c>
      <c r="B1623" s="31">
        <v>23</v>
      </c>
      <c r="C1623" s="10">
        <f>VLOOKUP($A1623,Database!$A:$Y,7,FALSE)</f>
        <v>46195.791666666664</v>
      </c>
      <c r="D1623" s="31" t="str">
        <f>VLOOKUP(Pronostics!$B1623,Setup_MPP!$A:$G,3,FALSE)</f>
        <v>Joueur23</v>
      </c>
      <c r="E1623" s="31" t="str">
        <f>VLOOKUP(Pronostics!$B1623,Setup_MPP!$A:$G,2,FALSE)</f>
        <v>Joueur23</v>
      </c>
      <c r="F1623" s="31" t="str">
        <f>VLOOKUP($B1623,Setup_MPP!$A:$E,4,FALSE)</f>
        <v>#D5D5D5</v>
      </c>
      <c r="G1623" s="31" t="str">
        <f>VLOOKUP($B1623,Setup_MPP!$A:$E,5,FALSE)</f>
        <v>#727272</v>
      </c>
      <c r="H1623" s="31" t="str">
        <f>IFERROR(IF(AND(A1623&gt;=1,A1623&lt;=104),VLOOKUP($A1623,Location!$A:$J,6,FALSE),IF(A1623=0,"Avant l'ouverture",IF(OR(A1623=105,A1623=106),"Bonus"))),"")</f>
        <v>Tour 2</v>
      </c>
      <c r="I1623" s="31" t="str">
        <f>IF(LEFT(H1623,4)="Tour",VLOOKUP(A1623,Database!$A:$C,3,FALSE),"")</f>
        <v>J</v>
      </c>
      <c r="J1623" s="31" t="str">
        <f>VLOOKUP($A1623,Location!$A:$J,7,FALSE)</f>
        <v>Argentine</v>
      </c>
      <c r="K1623" s="31" t="str">
        <f>IFERROR(VLOOKUP(J1623,Setup_Team!$B:$C,2,FALSE), "TDB")</f>
        <v>ARG</v>
      </c>
      <c r="L1623" s="31" t="str">
        <f>VLOOKUP($A1623,Location!$A:$J,8,FALSE)</f>
        <v>Autriche</v>
      </c>
      <c r="M1623" s="31" t="str">
        <f>IFERROR(VLOOKUP(L1623,Setup_Team!$B:$C,2,FALSE), "TDB")</f>
        <v>AUT</v>
      </c>
      <c r="N1623" s="31" t="str">
        <f>VLOOKUP($A1623,Location!$A:$J,9,FALSE)</f>
        <v>Arlington, Dallas, Texas</v>
      </c>
      <c r="O1623" s="31" t="str">
        <f>VLOOKUP($A1623,Location!$A:$J,10,FALSE)</f>
        <v>AT&amp;T Stadium</v>
      </c>
      <c r="R1623" s="31">
        <v>0</v>
      </c>
      <c r="S1623" s="25">
        <f>VLOOKUP($A1623,Database!$A:$Y,10,FALSE)</f>
        <v>63</v>
      </c>
      <c r="T1623" s="25">
        <f>VLOOKUP($A1623,Database!$A:$Y,11,FALSE)</f>
        <v>105</v>
      </c>
      <c r="U1623" s="25">
        <f>VLOOKUP($A1623,Database!$A:$Y,12,FALSE)</f>
        <v>132</v>
      </c>
      <c r="V1623" s="25" t="str">
        <f>VLOOKUP(A1623,Database!A:M,13,FALSE)</f>
        <v>À venir</v>
      </c>
      <c r="W1623" s="25" t="str">
        <f>VLOOKUP($A1623,Database!$A:$Y,20,FALSE)</f>
        <v/>
      </c>
      <c r="X1623" s="25" t="str">
        <f>VLOOKUP($A1623,Database!$A:$Y,21,FALSE)</f>
        <v/>
      </c>
      <c r="Y1623" s="25" t="str">
        <f ca="1">IF(C1623&lt;NOW(),IF(AND(P1623&gt;Q1623,W1623&gt;X1623),S1623,IF(AND(P1623=Q1623,W1623=X1623),T1623,IF(AND(P1623&lt;Q1623,W1623&lt;X1623),U1623,0))),"")</f>
        <v/>
      </c>
      <c r="Z1623" s="25">
        <f>IF(AND(P1623=W1623,Q1623=X1623),1,0)</f>
        <v>1</v>
      </c>
      <c r="AA1623" s="25" t="str">
        <f>IF(Z1623=0,"",IF(ISBLANK(VLOOKUP(A1623,Database!A:AA,22,FALSE)),"",VLOOKUP(A1623,Database!A:AA,22,FALSE)))</f>
        <v>Exact</v>
      </c>
      <c r="AB1623" s="25">
        <f ca="1">IFERROR(IF(AND(Y1623&lt;&gt;"",OR(V1623="Terminé",V1623="En cours")),VLOOKUP(AA1623,Setup_ScoreExactBonus!A:D,4,FALSE),0),0)</f>
        <v>0</v>
      </c>
      <c r="AC1623" s="31" t="str">
        <f ca="1">IF(Y1623&lt;&gt;"", Y1623 + IF(Z1623=1,AB1623, 0), "")</f>
        <v/>
      </c>
      <c r="AD1623" s="31">
        <f ca="1">SUMIFS(AC$2:AC1623,D$2:D1623,D1623)*IF(R1623=0,1,2)</f>
        <v>0</v>
      </c>
    </row>
    <row r="1624" spans="1:30" x14ac:dyDescent="0.35">
      <c r="A1624" s="31">
        <f>IF(ISBLANK(B1624),"",COUNTIF(B$2:B1624,B1624))-1</f>
        <v>41</v>
      </c>
      <c r="B1624" s="31">
        <v>24</v>
      </c>
      <c r="C1624" s="10">
        <f>VLOOKUP($A1624,Database!$A:$Y,7,FALSE)</f>
        <v>46195.791666666664</v>
      </c>
      <c r="D1624" s="31" t="str">
        <f>VLOOKUP(Pronostics!$B1624,Setup_MPP!$A:$G,3,FALSE)</f>
        <v>Joueur24</v>
      </c>
      <c r="E1624" s="31" t="str">
        <f>VLOOKUP(Pronostics!$B1624,Setup_MPP!$A:$G,2,FALSE)</f>
        <v>Joueur24</v>
      </c>
      <c r="F1624" s="31" t="str">
        <f>VLOOKUP($B1624,Setup_MPP!$A:$E,4,FALSE)</f>
        <v>#D5D5D5</v>
      </c>
      <c r="G1624" s="31" t="str">
        <f>VLOOKUP($B1624,Setup_MPP!$A:$E,5,FALSE)</f>
        <v>#727272</v>
      </c>
      <c r="H1624" s="31" t="str">
        <f>IFERROR(IF(AND(A1624&gt;=1,A1624&lt;=104),VLOOKUP($A1624,Location!$A:$J,6,FALSE),IF(A1624=0,"Avant l'ouverture",IF(OR(A1624=105,A1624=106),"Bonus"))),"")</f>
        <v>Tour 2</v>
      </c>
      <c r="I1624" s="31" t="str">
        <f>IF(LEFT(H1624,4)="Tour",VLOOKUP(A1624,Database!$A:$C,3,FALSE),"")</f>
        <v>J</v>
      </c>
      <c r="J1624" s="31" t="str">
        <f>VLOOKUP($A1624,Location!$A:$J,7,FALSE)</f>
        <v>Argentine</v>
      </c>
      <c r="K1624" s="31" t="str">
        <f>IFERROR(VLOOKUP(J1624,Setup_Team!$B:$C,2,FALSE), "TDB")</f>
        <v>ARG</v>
      </c>
      <c r="L1624" s="31" t="str">
        <f>VLOOKUP($A1624,Location!$A:$J,8,FALSE)</f>
        <v>Autriche</v>
      </c>
      <c r="M1624" s="31" t="str">
        <f>IFERROR(VLOOKUP(L1624,Setup_Team!$B:$C,2,FALSE), "TDB")</f>
        <v>AUT</v>
      </c>
      <c r="N1624" s="31" t="str">
        <f>VLOOKUP($A1624,Location!$A:$J,9,FALSE)</f>
        <v>Arlington, Dallas, Texas</v>
      </c>
      <c r="O1624" s="31" t="str">
        <f>VLOOKUP($A1624,Location!$A:$J,10,FALSE)</f>
        <v>AT&amp;T Stadium</v>
      </c>
      <c r="R1624" s="31">
        <v>0</v>
      </c>
      <c r="S1624" s="25">
        <f>VLOOKUP($A1624,Database!$A:$Y,10,FALSE)</f>
        <v>63</v>
      </c>
      <c r="T1624" s="25">
        <f>VLOOKUP($A1624,Database!$A:$Y,11,FALSE)</f>
        <v>105</v>
      </c>
      <c r="U1624" s="25">
        <f>VLOOKUP($A1624,Database!$A:$Y,12,FALSE)</f>
        <v>132</v>
      </c>
      <c r="V1624" s="25" t="str">
        <f>VLOOKUP(A1624,Database!A:M,13,FALSE)</f>
        <v>À venir</v>
      </c>
      <c r="W1624" s="25" t="str">
        <f>VLOOKUP($A1624,Database!$A:$Y,20,FALSE)</f>
        <v/>
      </c>
      <c r="X1624" s="25" t="str">
        <f>VLOOKUP($A1624,Database!$A:$Y,21,FALSE)</f>
        <v/>
      </c>
      <c r="Y1624" s="25" t="str">
        <f ca="1">IF(C1624&lt;NOW(),IF(AND(P1624&gt;Q1624,W1624&gt;X1624),S1624,IF(AND(P1624=Q1624,W1624=X1624),T1624,IF(AND(P1624&lt;Q1624,W1624&lt;X1624),U1624,0))),"")</f>
        <v/>
      </c>
      <c r="Z1624" s="25">
        <f>IF(AND(P1624=W1624,Q1624=X1624),1,0)</f>
        <v>1</v>
      </c>
      <c r="AA1624" s="25" t="str">
        <f>IF(Z1624=0,"",IF(ISBLANK(VLOOKUP(A1624,Database!A:AA,22,FALSE)),"",VLOOKUP(A1624,Database!A:AA,22,FALSE)))</f>
        <v>Exact</v>
      </c>
      <c r="AB1624" s="25">
        <f ca="1">IFERROR(IF(AND(Y1624&lt;&gt;"",OR(V1624="Terminé",V1624="En cours")),VLOOKUP(AA1624,Setup_ScoreExactBonus!A:D,4,FALSE),0),0)</f>
        <v>0</v>
      </c>
      <c r="AC1624" s="31" t="str">
        <f ca="1">IF(Y1624&lt;&gt;"", Y1624 + IF(Z1624=1,AB1624, 0), "")</f>
        <v/>
      </c>
      <c r="AD1624" s="31">
        <f ca="1">SUMIFS(AC$2:AC1624,D$2:D1624,D1624)*IF(R1624=0,1,2)</f>
        <v>0</v>
      </c>
    </row>
    <row r="1625" spans="1:30" x14ac:dyDescent="0.35">
      <c r="A1625" s="31">
        <f>IF(ISBLANK(B1625),"",COUNTIF(B$2:B1625,B1625))-1</f>
        <v>41</v>
      </c>
      <c r="B1625" s="31">
        <v>25</v>
      </c>
      <c r="C1625" s="10">
        <f>VLOOKUP($A1625,Database!$A:$Y,7,FALSE)</f>
        <v>46195.791666666664</v>
      </c>
      <c r="D1625" s="31" t="str">
        <f>VLOOKUP(Pronostics!$B1625,Setup_MPP!$A:$G,3,FALSE)</f>
        <v>Joueur25</v>
      </c>
      <c r="E1625" s="31" t="str">
        <f>VLOOKUP(Pronostics!$B1625,Setup_MPP!$A:$G,2,FALSE)</f>
        <v>Joueur25</v>
      </c>
      <c r="F1625" s="31" t="str">
        <f>VLOOKUP($B1625,Setup_MPP!$A:$E,4,FALSE)</f>
        <v>#D5D5D5</v>
      </c>
      <c r="G1625" s="31" t="str">
        <f>VLOOKUP($B1625,Setup_MPP!$A:$E,5,FALSE)</f>
        <v>#727272</v>
      </c>
      <c r="H1625" s="31" t="str">
        <f>IFERROR(IF(AND(A1625&gt;=1,A1625&lt;=104),VLOOKUP($A1625,Location!$A:$J,6,FALSE),IF(A1625=0,"Avant l'ouverture",IF(OR(A1625=105,A1625=106),"Bonus"))),"")</f>
        <v>Tour 2</v>
      </c>
      <c r="I1625" s="31" t="str">
        <f>IF(LEFT(H1625,4)="Tour",VLOOKUP(A1625,Database!$A:$C,3,FALSE),"")</f>
        <v>J</v>
      </c>
      <c r="J1625" s="31" t="str">
        <f>VLOOKUP($A1625,Location!$A:$J,7,FALSE)</f>
        <v>Argentine</v>
      </c>
      <c r="K1625" s="31" t="str">
        <f>IFERROR(VLOOKUP(J1625,Setup_Team!$B:$C,2,FALSE), "TDB")</f>
        <v>ARG</v>
      </c>
      <c r="L1625" s="31" t="str">
        <f>VLOOKUP($A1625,Location!$A:$J,8,FALSE)</f>
        <v>Autriche</v>
      </c>
      <c r="M1625" s="31" t="str">
        <f>IFERROR(VLOOKUP(L1625,Setup_Team!$B:$C,2,FALSE), "TDB")</f>
        <v>AUT</v>
      </c>
      <c r="N1625" s="31" t="str">
        <f>VLOOKUP($A1625,Location!$A:$J,9,FALSE)</f>
        <v>Arlington, Dallas, Texas</v>
      </c>
      <c r="O1625" s="31" t="str">
        <f>VLOOKUP($A1625,Location!$A:$J,10,FALSE)</f>
        <v>AT&amp;T Stadium</v>
      </c>
      <c r="R1625" s="31">
        <v>0</v>
      </c>
      <c r="S1625" s="25">
        <f>VLOOKUP($A1625,Database!$A:$Y,10,FALSE)</f>
        <v>63</v>
      </c>
      <c r="T1625" s="25">
        <f>VLOOKUP($A1625,Database!$A:$Y,11,FALSE)</f>
        <v>105</v>
      </c>
      <c r="U1625" s="25">
        <f>VLOOKUP($A1625,Database!$A:$Y,12,FALSE)</f>
        <v>132</v>
      </c>
      <c r="V1625" s="25" t="str">
        <f>VLOOKUP(A1625,Database!A:M,13,FALSE)</f>
        <v>À venir</v>
      </c>
      <c r="W1625" s="25" t="str">
        <f>VLOOKUP($A1625,Database!$A:$Y,20,FALSE)</f>
        <v/>
      </c>
      <c r="X1625" s="25" t="str">
        <f>VLOOKUP($A1625,Database!$A:$Y,21,FALSE)</f>
        <v/>
      </c>
      <c r="Y1625" s="25" t="str">
        <f ca="1">IF(C1625&lt;NOW(),IF(AND(P1625&gt;Q1625,W1625&gt;X1625),S1625,IF(AND(P1625=Q1625,W1625=X1625),T1625,IF(AND(P1625&lt;Q1625,W1625&lt;X1625),U1625,0))),"")</f>
        <v/>
      </c>
      <c r="Z1625" s="25">
        <f>IF(AND(P1625=W1625,Q1625=X1625),1,0)</f>
        <v>1</v>
      </c>
      <c r="AA1625" s="25" t="str">
        <f>IF(Z1625=0,"",IF(ISBLANK(VLOOKUP(A1625,Database!A:AA,22,FALSE)),"",VLOOKUP(A1625,Database!A:AA,22,FALSE)))</f>
        <v>Exact</v>
      </c>
      <c r="AB1625" s="25">
        <f ca="1">IFERROR(IF(AND(Y1625&lt;&gt;"",OR(V1625="Terminé",V1625="En cours")),VLOOKUP(AA1625,Setup_ScoreExactBonus!A:D,4,FALSE),0),0)</f>
        <v>0</v>
      </c>
      <c r="AC1625" s="31" t="str">
        <f ca="1">IF(Y1625&lt;&gt;"", Y1625 + IF(Z1625=1,AB1625, 0), "")</f>
        <v/>
      </c>
      <c r="AD1625" s="31">
        <f ca="1">SUMIFS(AC$2:AC1625,D$2:D1625,D1625)*IF(R1625=0,1,2)</f>
        <v>0</v>
      </c>
    </row>
    <row r="1626" spans="1:30" x14ac:dyDescent="0.35">
      <c r="A1626" s="31">
        <f>IF(ISBLANK(B1626),"",COUNTIF(B$2:B1626,B1626))-1</f>
        <v>41</v>
      </c>
      <c r="B1626" s="31">
        <v>26</v>
      </c>
      <c r="C1626" s="10">
        <f>VLOOKUP($A1626,Database!$A:$Y,7,FALSE)</f>
        <v>46195.791666666664</v>
      </c>
      <c r="D1626" s="31" t="str">
        <f>VLOOKUP(Pronostics!$B1626,Setup_MPP!$A:$G,3,FALSE)</f>
        <v>Joueur26</v>
      </c>
      <c r="E1626" s="31" t="str">
        <f>VLOOKUP(Pronostics!$B1626,Setup_MPP!$A:$G,2,FALSE)</f>
        <v>Joueur26</v>
      </c>
      <c r="F1626" s="31" t="str">
        <f>VLOOKUP($B1626,Setup_MPP!$A:$E,4,FALSE)</f>
        <v>#D5D5D5</v>
      </c>
      <c r="G1626" s="31" t="str">
        <f>VLOOKUP($B1626,Setup_MPP!$A:$E,5,FALSE)</f>
        <v>#727272</v>
      </c>
      <c r="H1626" s="31" t="str">
        <f>IFERROR(IF(AND(A1626&gt;=1,A1626&lt;=104),VLOOKUP($A1626,Location!$A:$J,6,FALSE),IF(A1626=0,"Avant l'ouverture",IF(OR(A1626=105,A1626=106),"Bonus"))),"")</f>
        <v>Tour 2</v>
      </c>
      <c r="I1626" s="31" t="str">
        <f>IF(LEFT(H1626,4)="Tour",VLOOKUP(A1626,Database!$A:$C,3,FALSE),"")</f>
        <v>J</v>
      </c>
      <c r="J1626" s="31" t="str">
        <f>VLOOKUP($A1626,Location!$A:$J,7,FALSE)</f>
        <v>Argentine</v>
      </c>
      <c r="K1626" s="31" t="str">
        <f>IFERROR(VLOOKUP(J1626,Setup_Team!$B:$C,2,FALSE), "TDB")</f>
        <v>ARG</v>
      </c>
      <c r="L1626" s="31" t="str">
        <f>VLOOKUP($A1626,Location!$A:$J,8,FALSE)</f>
        <v>Autriche</v>
      </c>
      <c r="M1626" s="31" t="str">
        <f>IFERROR(VLOOKUP(L1626,Setup_Team!$B:$C,2,FALSE), "TDB")</f>
        <v>AUT</v>
      </c>
      <c r="N1626" s="31" t="str">
        <f>VLOOKUP($A1626,Location!$A:$J,9,FALSE)</f>
        <v>Arlington, Dallas, Texas</v>
      </c>
      <c r="O1626" s="31" t="str">
        <f>VLOOKUP($A1626,Location!$A:$J,10,FALSE)</f>
        <v>AT&amp;T Stadium</v>
      </c>
      <c r="R1626" s="31">
        <v>0</v>
      </c>
      <c r="S1626" s="25">
        <f>VLOOKUP($A1626,Database!$A:$Y,10,FALSE)</f>
        <v>63</v>
      </c>
      <c r="T1626" s="25">
        <f>VLOOKUP($A1626,Database!$A:$Y,11,FALSE)</f>
        <v>105</v>
      </c>
      <c r="U1626" s="25">
        <f>VLOOKUP($A1626,Database!$A:$Y,12,FALSE)</f>
        <v>132</v>
      </c>
      <c r="V1626" s="25" t="str">
        <f>VLOOKUP(A1626,Database!A:M,13,FALSE)</f>
        <v>À venir</v>
      </c>
      <c r="W1626" s="25" t="str">
        <f>VLOOKUP($A1626,Database!$A:$Y,20,FALSE)</f>
        <v/>
      </c>
      <c r="X1626" s="25" t="str">
        <f>VLOOKUP($A1626,Database!$A:$Y,21,FALSE)</f>
        <v/>
      </c>
      <c r="Y1626" s="25" t="str">
        <f ca="1">IF(C1626&lt;NOW(),IF(AND(P1626&gt;Q1626,W1626&gt;X1626),S1626,IF(AND(P1626=Q1626,W1626=X1626),T1626,IF(AND(P1626&lt;Q1626,W1626&lt;X1626),U1626,0))),"")</f>
        <v/>
      </c>
      <c r="Z1626" s="25">
        <f>IF(AND(P1626=W1626,Q1626=X1626),1,0)</f>
        <v>1</v>
      </c>
      <c r="AA1626" s="25" t="str">
        <f>IF(Z1626=0,"",IF(ISBLANK(VLOOKUP(A1626,Database!A:AA,22,FALSE)),"",VLOOKUP(A1626,Database!A:AA,22,FALSE)))</f>
        <v>Exact</v>
      </c>
      <c r="AB1626" s="25">
        <f ca="1">IFERROR(IF(AND(Y1626&lt;&gt;"",OR(V1626="Terminé",V1626="En cours")),VLOOKUP(AA1626,Setup_ScoreExactBonus!A:D,4,FALSE),0),0)</f>
        <v>0</v>
      </c>
      <c r="AC1626" s="31" t="str">
        <f ca="1">IF(Y1626&lt;&gt;"", Y1626 + IF(Z1626=1,AB1626, 0), "")</f>
        <v/>
      </c>
      <c r="AD1626" s="31">
        <f ca="1">SUMIFS(AC$2:AC1626,D$2:D1626,D1626)*IF(R1626=0,1,2)</f>
        <v>0</v>
      </c>
    </row>
    <row r="1627" spans="1:30" x14ac:dyDescent="0.35">
      <c r="A1627" s="31">
        <f>IF(ISBLANK(B1627),"",COUNTIF(B$2:B1627,B1627))-1</f>
        <v>41</v>
      </c>
      <c r="B1627" s="31">
        <v>27</v>
      </c>
      <c r="C1627" s="10">
        <f>VLOOKUP($A1627,Database!$A:$Y,7,FALSE)</f>
        <v>46195.791666666664</v>
      </c>
      <c r="D1627" s="31" t="str">
        <f>VLOOKUP(Pronostics!$B1627,Setup_MPP!$A:$G,3,FALSE)</f>
        <v>Joueur27</v>
      </c>
      <c r="E1627" s="31" t="str">
        <f>VLOOKUP(Pronostics!$B1627,Setup_MPP!$A:$G,2,FALSE)</f>
        <v>Joueur27</v>
      </c>
      <c r="F1627" s="31" t="str">
        <f>VLOOKUP($B1627,Setup_MPP!$A:$E,4,FALSE)</f>
        <v>#D5D5D5</v>
      </c>
      <c r="G1627" s="31" t="str">
        <f>VLOOKUP($B1627,Setup_MPP!$A:$E,5,FALSE)</f>
        <v>#727272</v>
      </c>
      <c r="H1627" s="31" t="str">
        <f>IFERROR(IF(AND(A1627&gt;=1,A1627&lt;=104),VLOOKUP($A1627,Location!$A:$J,6,FALSE),IF(A1627=0,"Avant l'ouverture",IF(OR(A1627=105,A1627=106),"Bonus"))),"")</f>
        <v>Tour 2</v>
      </c>
      <c r="I1627" s="31" t="str">
        <f>IF(LEFT(H1627,4)="Tour",VLOOKUP(A1627,Database!$A:$C,3,FALSE),"")</f>
        <v>J</v>
      </c>
      <c r="J1627" s="31" t="str">
        <f>VLOOKUP($A1627,Location!$A:$J,7,FALSE)</f>
        <v>Argentine</v>
      </c>
      <c r="K1627" s="31" t="str">
        <f>IFERROR(VLOOKUP(J1627,Setup_Team!$B:$C,2,FALSE), "TDB")</f>
        <v>ARG</v>
      </c>
      <c r="L1627" s="31" t="str">
        <f>VLOOKUP($A1627,Location!$A:$J,8,FALSE)</f>
        <v>Autriche</v>
      </c>
      <c r="M1627" s="31" t="str">
        <f>IFERROR(VLOOKUP(L1627,Setup_Team!$B:$C,2,FALSE), "TDB")</f>
        <v>AUT</v>
      </c>
      <c r="N1627" s="31" t="str">
        <f>VLOOKUP($A1627,Location!$A:$J,9,FALSE)</f>
        <v>Arlington, Dallas, Texas</v>
      </c>
      <c r="O1627" s="31" t="str">
        <f>VLOOKUP($A1627,Location!$A:$J,10,FALSE)</f>
        <v>AT&amp;T Stadium</v>
      </c>
      <c r="R1627" s="31">
        <v>0</v>
      </c>
      <c r="S1627" s="25">
        <f>VLOOKUP($A1627,Database!$A:$Y,10,FALSE)</f>
        <v>63</v>
      </c>
      <c r="T1627" s="25">
        <f>VLOOKUP($A1627,Database!$A:$Y,11,FALSE)</f>
        <v>105</v>
      </c>
      <c r="U1627" s="25">
        <f>VLOOKUP($A1627,Database!$A:$Y,12,FALSE)</f>
        <v>132</v>
      </c>
      <c r="V1627" s="25" t="str">
        <f>VLOOKUP(A1627,Database!A:M,13,FALSE)</f>
        <v>À venir</v>
      </c>
      <c r="W1627" s="25" t="str">
        <f>VLOOKUP($A1627,Database!$A:$Y,20,FALSE)</f>
        <v/>
      </c>
      <c r="X1627" s="25" t="str">
        <f>VLOOKUP($A1627,Database!$A:$Y,21,FALSE)</f>
        <v/>
      </c>
      <c r="Y1627" s="25" t="str">
        <f ca="1">IF(C1627&lt;NOW(),IF(AND(P1627&gt;Q1627,W1627&gt;X1627),S1627,IF(AND(P1627=Q1627,W1627=X1627),T1627,IF(AND(P1627&lt;Q1627,W1627&lt;X1627),U1627,0))),"")</f>
        <v/>
      </c>
      <c r="Z1627" s="25">
        <f>IF(AND(P1627=W1627,Q1627=X1627),1,0)</f>
        <v>1</v>
      </c>
      <c r="AA1627" s="25" t="str">
        <f>IF(Z1627=0,"",IF(ISBLANK(VLOOKUP(A1627,Database!A:AA,22,FALSE)),"",VLOOKUP(A1627,Database!A:AA,22,FALSE)))</f>
        <v>Exact</v>
      </c>
      <c r="AB1627" s="25">
        <f ca="1">IFERROR(IF(AND(Y1627&lt;&gt;"",OR(V1627="Terminé",V1627="En cours")),VLOOKUP(AA1627,Setup_ScoreExactBonus!A:D,4,FALSE),0),0)</f>
        <v>0</v>
      </c>
      <c r="AC1627" s="31" t="str">
        <f ca="1">IF(Y1627&lt;&gt;"", Y1627 + IF(Z1627=1,AB1627, 0), "")</f>
        <v/>
      </c>
      <c r="AD1627" s="31">
        <f ca="1">SUMIFS(AC$2:AC1627,D$2:D1627,D1627)*IF(R1627=0,1,2)</f>
        <v>0</v>
      </c>
    </row>
    <row r="1628" spans="1:30" x14ac:dyDescent="0.35">
      <c r="A1628" s="31">
        <f>IF(ISBLANK(B1628),"",COUNTIF(B$2:B1628,B1628))-1</f>
        <v>41</v>
      </c>
      <c r="B1628" s="31">
        <v>28</v>
      </c>
      <c r="C1628" s="10">
        <f>VLOOKUP($A1628,Database!$A:$Y,7,FALSE)</f>
        <v>46195.791666666664</v>
      </c>
      <c r="D1628" s="31" t="str">
        <f>VLOOKUP(Pronostics!$B1628,Setup_MPP!$A:$G,3,FALSE)</f>
        <v>Joueur28</v>
      </c>
      <c r="E1628" s="31" t="str">
        <f>VLOOKUP(Pronostics!$B1628,Setup_MPP!$A:$G,2,FALSE)</f>
        <v>Joueur28</v>
      </c>
      <c r="F1628" s="31" t="str">
        <f>VLOOKUP($B1628,Setup_MPP!$A:$E,4,FALSE)</f>
        <v>#D5D5D5</v>
      </c>
      <c r="G1628" s="31" t="str">
        <f>VLOOKUP($B1628,Setup_MPP!$A:$E,5,FALSE)</f>
        <v>#727272</v>
      </c>
      <c r="H1628" s="31" t="str">
        <f>IFERROR(IF(AND(A1628&gt;=1,A1628&lt;=104),VLOOKUP($A1628,Location!$A:$J,6,FALSE),IF(A1628=0,"Avant l'ouverture",IF(OR(A1628=105,A1628=106),"Bonus"))),"")</f>
        <v>Tour 2</v>
      </c>
      <c r="I1628" s="31" t="str">
        <f>IF(LEFT(H1628,4)="Tour",VLOOKUP(A1628,Database!$A:$C,3,FALSE),"")</f>
        <v>J</v>
      </c>
      <c r="J1628" s="31" t="str">
        <f>VLOOKUP($A1628,Location!$A:$J,7,FALSE)</f>
        <v>Argentine</v>
      </c>
      <c r="K1628" s="31" t="str">
        <f>IFERROR(VLOOKUP(J1628,Setup_Team!$B:$C,2,FALSE), "TDB")</f>
        <v>ARG</v>
      </c>
      <c r="L1628" s="31" t="str">
        <f>VLOOKUP($A1628,Location!$A:$J,8,FALSE)</f>
        <v>Autriche</v>
      </c>
      <c r="M1628" s="31" t="str">
        <f>IFERROR(VLOOKUP(L1628,Setup_Team!$B:$C,2,FALSE), "TDB")</f>
        <v>AUT</v>
      </c>
      <c r="N1628" s="31" t="str">
        <f>VLOOKUP($A1628,Location!$A:$J,9,FALSE)</f>
        <v>Arlington, Dallas, Texas</v>
      </c>
      <c r="O1628" s="31" t="str">
        <f>VLOOKUP($A1628,Location!$A:$J,10,FALSE)</f>
        <v>AT&amp;T Stadium</v>
      </c>
      <c r="R1628" s="31">
        <v>0</v>
      </c>
      <c r="S1628" s="25">
        <f>VLOOKUP($A1628,Database!$A:$Y,10,FALSE)</f>
        <v>63</v>
      </c>
      <c r="T1628" s="25">
        <f>VLOOKUP($A1628,Database!$A:$Y,11,FALSE)</f>
        <v>105</v>
      </c>
      <c r="U1628" s="25">
        <f>VLOOKUP($A1628,Database!$A:$Y,12,FALSE)</f>
        <v>132</v>
      </c>
      <c r="V1628" s="25" t="str">
        <f>VLOOKUP(A1628,Database!A:M,13,FALSE)</f>
        <v>À venir</v>
      </c>
      <c r="W1628" s="25" t="str">
        <f>VLOOKUP($A1628,Database!$A:$Y,20,FALSE)</f>
        <v/>
      </c>
      <c r="X1628" s="25" t="str">
        <f>VLOOKUP($A1628,Database!$A:$Y,21,FALSE)</f>
        <v/>
      </c>
      <c r="Y1628" s="25" t="str">
        <f ca="1">IF(C1628&lt;NOW(),IF(AND(P1628&gt;Q1628,W1628&gt;X1628),S1628,IF(AND(P1628=Q1628,W1628=X1628),T1628,IF(AND(P1628&lt;Q1628,W1628&lt;X1628),U1628,0))),"")</f>
        <v/>
      </c>
      <c r="Z1628" s="25">
        <f>IF(AND(P1628=W1628,Q1628=X1628),1,0)</f>
        <v>1</v>
      </c>
      <c r="AA1628" s="25" t="str">
        <f>IF(Z1628=0,"",IF(ISBLANK(VLOOKUP(A1628,Database!A:AA,22,FALSE)),"",VLOOKUP(A1628,Database!A:AA,22,FALSE)))</f>
        <v>Exact</v>
      </c>
      <c r="AB1628" s="25">
        <f ca="1">IFERROR(IF(AND(Y1628&lt;&gt;"",OR(V1628="Terminé",V1628="En cours")),VLOOKUP(AA1628,Setup_ScoreExactBonus!A:D,4,FALSE),0),0)</f>
        <v>0</v>
      </c>
      <c r="AC1628" s="31" t="str">
        <f ca="1">IF(Y1628&lt;&gt;"", Y1628 + IF(Z1628=1,AB1628, 0), "")</f>
        <v/>
      </c>
      <c r="AD1628" s="31">
        <f ca="1">SUMIFS(AC$2:AC1628,D$2:D1628,D1628)*IF(R1628=0,1,2)</f>
        <v>0</v>
      </c>
    </row>
    <row r="1629" spans="1:30" x14ac:dyDescent="0.35">
      <c r="A1629" s="31">
        <f>IF(ISBLANK(B1629),"",COUNTIF(B$2:B1629,B1629))-1</f>
        <v>41</v>
      </c>
      <c r="B1629" s="31">
        <v>29</v>
      </c>
      <c r="C1629" s="10">
        <f>VLOOKUP($A1629,Database!$A:$Y,7,FALSE)</f>
        <v>46195.791666666664</v>
      </c>
      <c r="D1629" s="31" t="str">
        <f>VLOOKUP(Pronostics!$B1629,Setup_MPP!$A:$G,3,FALSE)</f>
        <v>Joueur29</v>
      </c>
      <c r="E1629" s="31" t="str">
        <f>VLOOKUP(Pronostics!$B1629,Setup_MPP!$A:$G,2,FALSE)</f>
        <v>Joueur29</v>
      </c>
      <c r="F1629" s="31" t="str">
        <f>VLOOKUP($B1629,Setup_MPP!$A:$E,4,FALSE)</f>
        <v>#D5D5D5</v>
      </c>
      <c r="G1629" s="31" t="str">
        <f>VLOOKUP($B1629,Setup_MPP!$A:$E,5,FALSE)</f>
        <v>#727272</v>
      </c>
      <c r="H1629" s="31" t="str">
        <f>IFERROR(IF(AND(A1629&gt;=1,A1629&lt;=104),VLOOKUP($A1629,Location!$A:$J,6,FALSE),IF(A1629=0,"Avant l'ouverture",IF(OR(A1629=105,A1629=106),"Bonus"))),"")</f>
        <v>Tour 2</v>
      </c>
      <c r="I1629" s="31" t="str">
        <f>IF(LEFT(H1629,4)="Tour",VLOOKUP(A1629,Database!$A:$C,3,FALSE),"")</f>
        <v>J</v>
      </c>
      <c r="J1629" s="31" t="str">
        <f>VLOOKUP($A1629,Location!$A:$J,7,FALSE)</f>
        <v>Argentine</v>
      </c>
      <c r="K1629" s="31" t="str">
        <f>IFERROR(VLOOKUP(J1629,Setup_Team!$B:$C,2,FALSE), "TDB")</f>
        <v>ARG</v>
      </c>
      <c r="L1629" s="31" t="str">
        <f>VLOOKUP($A1629,Location!$A:$J,8,FALSE)</f>
        <v>Autriche</v>
      </c>
      <c r="M1629" s="31" t="str">
        <f>IFERROR(VLOOKUP(L1629,Setup_Team!$B:$C,2,FALSE), "TDB")</f>
        <v>AUT</v>
      </c>
      <c r="N1629" s="31" t="str">
        <f>VLOOKUP($A1629,Location!$A:$J,9,FALSE)</f>
        <v>Arlington, Dallas, Texas</v>
      </c>
      <c r="O1629" s="31" t="str">
        <f>VLOOKUP($A1629,Location!$A:$J,10,FALSE)</f>
        <v>AT&amp;T Stadium</v>
      </c>
      <c r="R1629" s="31">
        <v>0</v>
      </c>
      <c r="S1629" s="25">
        <f>VLOOKUP($A1629,Database!$A:$Y,10,FALSE)</f>
        <v>63</v>
      </c>
      <c r="T1629" s="25">
        <f>VLOOKUP($A1629,Database!$A:$Y,11,FALSE)</f>
        <v>105</v>
      </c>
      <c r="U1629" s="25">
        <f>VLOOKUP($A1629,Database!$A:$Y,12,FALSE)</f>
        <v>132</v>
      </c>
      <c r="V1629" s="25" t="str">
        <f>VLOOKUP(A1629,Database!A:M,13,FALSE)</f>
        <v>À venir</v>
      </c>
      <c r="W1629" s="25" t="str">
        <f>VLOOKUP($A1629,Database!$A:$Y,20,FALSE)</f>
        <v/>
      </c>
      <c r="X1629" s="25" t="str">
        <f>VLOOKUP($A1629,Database!$A:$Y,21,FALSE)</f>
        <v/>
      </c>
      <c r="Y1629" s="25" t="str">
        <f ca="1">IF(C1629&lt;NOW(),IF(AND(P1629&gt;Q1629,W1629&gt;X1629),S1629,IF(AND(P1629=Q1629,W1629=X1629),T1629,IF(AND(P1629&lt;Q1629,W1629&lt;X1629),U1629,0))),"")</f>
        <v/>
      </c>
      <c r="Z1629" s="25">
        <f>IF(AND(P1629=W1629,Q1629=X1629),1,0)</f>
        <v>1</v>
      </c>
      <c r="AA1629" s="25" t="str">
        <f>IF(Z1629=0,"",IF(ISBLANK(VLOOKUP(A1629,Database!A:AA,22,FALSE)),"",VLOOKUP(A1629,Database!A:AA,22,FALSE)))</f>
        <v>Exact</v>
      </c>
      <c r="AB1629" s="25">
        <f ca="1">IFERROR(IF(AND(Y1629&lt;&gt;"",OR(V1629="Terminé",V1629="En cours")),VLOOKUP(AA1629,Setup_ScoreExactBonus!A:D,4,FALSE),0),0)</f>
        <v>0</v>
      </c>
      <c r="AC1629" s="31" t="str">
        <f ca="1">IF(Y1629&lt;&gt;"", Y1629 + IF(Z1629=1,AB1629, 0), "")</f>
        <v/>
      </c>
      <c r="AD1629" s="31">
        <f ca="1">SUMIFS(AC$2:AC1629,D$2:D1629,D1629)*IF(R1629=0,1,2)</f>
        <v>0</v>
      </c>
    </row>
    <row r="1630" spans="1:30" x14ac:dyDescent="0.35">
      <c r="A1630" s="31">
        <f>IF(ISBLANK(B1630),"",COUNTIF(B$2:B1630,B1630))-1</f>
        <v>41</v>
      </c>
      <c r="B1630" s="31">
        <v>30</v>
      </c>
      <c r="C1630" s="10">
        <f>VLOOKUP($A1630,Database!$A:$Y,7,FALSE)</f>
        <v>46195.791666666664</v>
      </c>
      <c r="D1630" s="31" t="str">
        <f>VLOOKUP(Pronostics!$B1630,Setup_MPP!$A:$G,3,FALSE)</f>
        <v>Joueur30</v>
      </c>
      <c r="E1630" s="31" t="str">
        <f>VLOOKUP(Pronostics!$B1630,Setup_MPP!$A:$G,2,FALSE)</f>
        <v>Joueur30</v>
      </c>
      <c r="F1630" s="31" t="str">
        <f>VLOOKUP($B1630,Setup_MPP!$A:$E,4,FALSE)</f>
        <v>#D5D5D5</v>
      </c>
      <c r="G1630" s="31" t="str">
        <f>VLOOKUP($B1630,Setup_MPP!$A:$E,5,FALSE)</f>
        <v>#727272</v>
      </c>
      <c r="H1630" s="31" t="str">
        <f>IFERROR(IF(AND(A1630&gt;=1,A1630&lt;=104),VLOOKUP($A1630,Location!$A:$J,6,FALSE),IF(A1630=0,"Avant l'ouverture",IF(OR(A1630=105,A1630=106),"Bonus"))),"")</f>
        <v>Tour 2</v>
      </c>
      <c r="I1630" s="31" t="str">
        <f>IF(LEFT(H1630,4)="Tour",VLOOKUP(A1630,Database!$A:$C,3,FALSE),"")</f>
        <v>J</v>
      </c>
      <c r="J1630" s="31" t="str">
        <f>VLOOKUP($A1630,Location!$A:$J,7,FALSE)</f>
        <v>Argentine</v>
      </c>
      <c r="K1630" s="31" t="str">
        <f>IFERROR(VLOOKUP(J1630,Setup_Team!$B:$C,2,FALSE), "TDB")</f>
        <v>ARG</v>
      </c>
      <c r="L1630" s="31" t="str">
        <f>VLOOKUP($A1630,Location!$A:$J,8,FALSE)</f>
        <v>Autriche</v>
      </c>
      <c r="M1630" s="31" t="str">
        <f>IFERROR(VLOOKUP(L1630,Setup_Team!$B:$C,2,FALSE), "TDB")</f>
        <v>AUT</v>
      </c>
      <c r="N1630" s="31" t="str">
        <f>VLOOKUP($A1630,Location!$A:$J,9,FALSE)</f>
        <v>Arlington, Dallas, Texas</v>
      </c>
      <c r="O1630" s="31" t="str">
        <f>VLOOKUP($A1630,Location!$A:$J,10,FALSE)</f>
        <v>AT&amp;T Stadium</v>
      </c>
      <c r="R1630" s="31">
        <v>0</v>
      </c>
      <c r="S1630" s="25">
        <f>VLOOKUP($A1630,Database!$A:$Y,10,FALSE)</f>
        <v>63</v>
      </c>
      <c r="T1630" s="25">
        <f>VLOOKUP($A1630,Database!$A:$Y,11,FALSE)</f>
        <v>105</v>
      </c>
      <c r="U1630" s="25">
        <f>VLOOKUP($A1630,Database!$A:$Y,12,FALSE)</f>
        <v>132</v>
      </c>
      <c r="V1630" s="25" t="str">
        <f>VLOOKUP(A1630,Database!A:M,13,FALSE)</f>
        <v>À venir</v>
      </c>
      <c r="W1630" s="25" t="str">
        <f>VLOOKUP($A1630,Database!$A:$Y,20,FALSE)</f>
        <v/>
      </c>
      <c r="X1630" s="25" t="str">
        <f>VLOOKUP($A1630,Database!$A:$Y,21,FALSE)</f>
        <v/>
      </c>
      <c r="Y1630" s="25" t="str">
        <f ca="1">IF(C1630&lt;NOW(),IF(AND(P1630&gt;Q1630,W1630&gt;X1630),S1630,IF(AND(P1630=Q1630,W1630=X1630),T1630,IF(AND(P1630&lt;Q1630,W1630&lt;X1630),U1630,0))),"")</f>
        <v/>
      </c>
      <c r="Z1630" s="25">
        <f>IF(AND(P1630=W1630,Q1630=X1630),1,0)</f>
        <v>1</v>
      </c>
      <c r="AA1630" s="25" t="str">
        <f>IF(Z1630=0,"",IF(ISBLANK(VLOOKUP(A1630,Database!A:AA,22,FALSE)),"",VLOOKUP(A1630,Database!A:AA,22,FALSE)))</f>
        <v>Exact</v>
      </c>
      <c r="AB1630" s="25">
        <f ca="1">IFERROR(IF(AND(Y1630&lt;&gt;"",OR(V1630="Terminé",V1630="En cours")),VLOOKUP(AA1630,Setup_ScoreExactBonus!A:D,4,FALSE),0),0)</f>
        <v>0</v>
      </c>
      <c r="AC1630" s="31" t="str">
        <f ca="1">IF(Y1630&lt;&gt;"", Y1630 + IF(Z1630=1,AB1630, 0), "")</f>
        <v/>
      </c>
      <c r="AD1630" s="31">
        <f ca="1">SUMIFS(AC$2:AC1630,D$2:D1630,D1630)*IF(R1630=0,1,2)</f>
        <v>0</v>
      </c>
    </row>
    <row r="1631" spans="1:30" x14ac:dyDescent="0.35">
      <c r="A1631" s="31">
        <f>IF(ISBLANK(B1631),"",COUNTIF(B$2:B1631,B1631))-1</f>
        <v>41</v>
      </c>
      <c r="B1631" s="31">
        <v>31</v>
      </c>
      <c r="C1631" s="10">
        <f>VLOOKUP($A1631,Database!$A:$Y,7,FALSE)</f>
        <v>46195.791666666664</v>
      </c>
      <c r="D1631" s="31" t="str">
        <f>VLOOKUP(Pronostics!$B1631,Setup_MPP!$A:$G,3,FALSE)</f>
        <v>Joueur31</v>
      </c>
      <c r="E1631" s="31" t="str">
        <f>VLOOKUP(Pronostics!$B1631,Setup_MPP!$A:$G,2,FALSE)</f>
        <v>Joueur31</v>
      </c>
      <c r="F1631" s="31" t="str">
        <f>VLOOKUP($B1631,Setup_MPP!$A:$E,4,FALSE)</f>
        <v>#D5D5D5</v>
      </c>
      <c r="G1631" s="31" t="str">
        <f>VLOOKUP($B1631,Setup_MPP!$A:$E,5,FALSE)</f>
        <v>#727272</v>
      </c>
      <c r="H1631" s="31" t="str">
        <f>IFERROR(IF(AND(A1631&gt;=1,A1631&lt;=104),VLOOKUP($A1631,Location!$A:$J,6,FALSE),IF(A1631=0,"Avant l'ouverture",IF(OR(A1631=105,A1631=106),"Bonus"))),"")</f>
        <v>Tour 2</v>
      </c>
      <c r="I1631" s="31" t="str">
        <f>IF(LEFT(H1631,4)="Tour",VLOOKUP(A1631,Database!$A:$C,3,FALSE),"")</f>
        <v>J</v>
      </c>
      <c r="J1631" s="31" t="str">
        <f>VLOOKUP($A1631,Location!$A:$J,7,FALSE)</f>
        <v>Argentine</v>
      </c>
      <c r="K1631" s="31" t="str">
        <f>IFERROR(VLOOKUP(J1631,Setup_Team!$B:$C,2,FALSE), "TDB")</f>
        <v>ARG</v>
      </c>
      <c r="L1631" s="31" t="str">
        <f>VLOOKUP($A1631,Location!$A:$J,8,FALSE)</f>
        <v>Autriche</v>
      </c>
      <c r="M1631" s="31" t="str">
        <f>IFERROR(VLOOKUP(L1631,Setup_Team!$B:$C,2,FALSE), "TDB")</f>
        <v>AUT</v>
      </c>
      <c r="N1631" s="31" t="str">
        <f>VLOOKUP($A1631,Location!$A:$J,9,FALSE)</f>
        <v>Arlington, Dallas, Texas</v>
      </c>
      <c r="O1631" s="31" t="str">
        <f>VLOOKUP($A1631,Location!$A:$J,10,FALSE)</f>
        <v>AT&amp;T Stadium</v>
      </c>
      <c r="R1631" s="31">
        <v>0</v>
      </c>
      <c r="S1631" s="25">
        <f>VLOOKUP($A1631,Database!$A:$Y,10,FALSE)</f>
        <v>63</v>
      </c>
      <c r="T1631" s="25">
        <f>VLOOKUP($A1631,Database!$A:$Y,11,FALSE)</f>
        <v>105</v>
      </c>
      <c r="U1631" s="25">
        <f>VLOOKUP($A1631,Database!$A:$Y,12,FALSE)</f>
        <v>132</v>
      </c>
      <c r="V1631" s="25" t="str">
        <f>VLOOKUP(A1631,Database!A:M,13,FALSE)</f>
        <v>À venir</v>
      </c>
      <c r="W1631" s="25" t="str">
        <f>VLOOKUP($A1631,Database!$A:$Y,20,FALSE)</f>
        <v/>
      </c>
      <c r="X1631" s="25" t="str">
        <f>VLOOKUP($A1631,Database!$A:$Y,21,FALSE)</f>
        <v/>
      </c>
      <c r="Y1631" s="25" t="str">
        <f ca="1">IF(C1631&lt;NOW(),IF(AND(P1631&gt;Q1631,W1631&gt;X1631),S1631,IF(AND(P1631=Q1631,W1631=X1631),T1631,IF(AND(P1631&lt;Q1631,W1631&lt;X1631),U1631,0))),"")</f>
        <v/>
      </c>
      <c r="Z1631" s="25">
        <f>IF(AND(P1631=W1631,Q1631=X1631),1,0)</f>
        <v>1</v>
      </c>
      <c r="AA1631" s="25" t="str">
        <f>IF(Z1631=0,"",IF(ISBLANK(VLOOKUP(A1631,Database!A:AA,22,FALSE)),"",VLOOKUP(A1631,Database!A:AA,22,FALSE)))</f>
        <v>Exact</v>
      </c>
      <c r="AB1631" s="25">
        <f ca="1">IFERROR(IF(AND(Y1631&lt;&gt;"",OR(V1631="Terminé",V1631="En cours")),VLOOKUP(AA1631,Setup_ScoreExactBonus!A:D,4,FALSE),0),0)</f>
        <v>0</v>
      </c>
      <c r="AC1631" s="31" t="str">
        <f ca="1">IF(Y1631&lt;&gt;"", Y1631 + IF(Z1631=1,AB1631, 0), "")</f>
        <v/>
      </c>
      <c r="AD1631" s="31">
        <f ca="1">SUMIFS(AC$2:AC1631,D$2:D1631,D1631)*IF(R1631=0,1,2)</f>
        <v>0</v>
      </c>
    </row>
    <row r="1632" spans="1:30" x14ac:dyDescent="0.35">
      <c r="A1632" s="31">
        <f>IF(ISBLANK(B1632),"",COUNTIF(B$2:B1632,B1632))-1</f>
        <v>41</v>
      </c>
      <c r="B1632" s="31">
        <v>32</v>
      </c>
      <c r="C1632" s="10">
        <f>VLOOKUP($A1632,Database!$A:$Y,7,FALSE)</f>
        <v>46195.791666666664</v>
      </c>
      <c r="D1632" s="31" t="str">
        <f>VLOOKUP(Pronostics!$B1632,Setup_MPP!$A:$G,3,FALSE)</f>
        <v>Joueur32</v>
      </c>
      <c r="E1632" s="31" t="str">
        <f>VLOOKUP(Pronostics!$B1632,Setup_MPP!$A:$G,2,FALSE)</f>
        <v>Joueur32</v>
      </c>
      <c r="F1632" s="31" t="str">
        <f>VLOOKUP($B1632,Setup_MPP!$A:$E,4,FALSE)</f>
        <v>#D5D5D5</v>
      </c>
      <c r="G1632" s="31" t="str">
        <f>VLOOKUP($B1632,Setup_MPP!$A:$E,5,FALSE)</f>
        <v>#727272</v>
      </c>
      <c r="H1632" s="31" t="str">
        <f>IFERROR(IF(AND(A1632&gt;=1,A1632&lt;=104),VLOOKUP($A1632,Location!$A:$J,6,FALSE),IF(A1632=0,"Avant l'ouverture",IF(OR(A1632=105,A1632=106),"Bonus"))),"")</f>
        <v>Tour 2</v>
      </c>
      <c r="I1632" s="31" t="str">
        <f>IF(LEFT(H1632,4)="Tour",VLOOKUP(A1632,Database!$A:$C,3,FALSE),"")</f>
        <v>J</v>
      </c>
      <c r="J1632" s="31" t="str">
        <f>VLOOKUP($A1632,Location!$A:$J,7,FALSE)</f>
        <v>Argentine</v>
      </c>
      <c r="K1632" s="31" t="str">
        <f>IFERROR(VLOOKUP(J1632,Setup_Team!$B:$C,2,FALSE), "TDB")</f>
        <v>ARG</v>
      </c>
      <c r="L1632" s="31" t="str">
        <f>VLOOKUP($A1632,Location!$A:$J,8,FALSE)</f>
        <v>Autriche</v>
      </c>
      <c r="M1632" s="31" t="str">
        <f>IFERROR(VLOOKUP(L1632,Setup_Team!$B:$C,2,FALSE), "TDB")</f>
        <v>AUT</v>
      </c>
      <c r="N1632" s="31" t="str">
        <f>VLOOKUP($A1632,Location!$A:$J,9,FALSE)</f>
        <v>Arlington, Dallas, Texas</v>
      </c>
      <c r="O1632" s="31" t="str">
        <f>VLOOKUP($A1632,Location!$A:$J,10,FALSE)</f>
        <v>AT&amp;T Stadium</v>
      </c>
      <c r="R1632" s="31">
        <v>0</v>
      </c>
      <c r="S1632" s="25">
        <f>VLOOKUP($A1632,Database!$A:$Y,10,FALSE)</f>
        <v>63</v>
      </c>
      <c r="T1632" s="25">
        <f>VLOOKUP($A1632,Database!$A:$Y,11,FALSE)</f>
        <v>105</v>
      </c>
      <c r="U1632" s="25">
        <f>VLOOKUP($A1632,Database!$A:$Y,12,FALSE)</f>
        <v>132</v>
      </c>
      <c r="V1632" s="25" t="str">
        <f>VLOOKUP(A1632,Database!A:M,13,FALSE)</f>
        <v>À venir</v>
      </c>
      <c r="W1632" s="25" t="str">
        <f>VLOOKUP($A1632,Database!$A:$Y,20,FALSE)</f>
        <v/>
      </c>
      <c r="X1632" s="25" t="str">
        <f>VLOOKUP($A1632,Database!$A:$Y,21,FALSE)</f>
        <v/>
      </c>
      <c r="Y1632" s="25" t="str">
        <f ca="1">IF(C1632&lt;NOW(),IF(AND(P1632&gt;Q1632,W1632&gt;X1632),S1632,IF(AND(P1632=Q1632,W1632=X1632),T1632,IF(AND(P1632&lt;Q1632,W1632&lt;X1632),U1632,0))),"")</f>
        <v/>
      </c>
      <c r="Z1632" s="25">
        <f>IF(AND(P1632=W1632,Q1632=X1632),1,0)</f>
        <v>1</v>
      </c>
      <c r="AA1632" s="25" t="str">
        <f>IF(Z1632=0,"",IF(ISBLANK(VLOOKUP(A1632,Database!A:AA,22,FALSE)),"",VLOOKUP(A1632,Database!A:AA,22,FALSE)))</f>
        <v>Exact</v>
      </c>
      <c r="AB1632" s="25">
        <f ca="1">IFERROR(IF(AND(Y1632&lt;&gt;"",OR(V1632="Terminé",V1632="En cours")),VLOOKUP(AA1632,Setup_ScoreExactBonus!A:D,4,FALSE),0),0)</f>
        <v>0</v>
      </c>
      <c r="AC1632" s="31" t="str">
        <f ca="1">IF(Y1632&lt;&gt;"", Y1632 + IF(Z1632=1,AB1632, 0), "")</f>
        <v/>
      </c>
      <c r="AD1632" s="31">
        <f ca="1">SUMIFS(AC$2:AC1632,D$2:D1632,D1632)*IF(R1632=0,1,2)</f>
        <v>0</v>
      </c>
    </row>
    <row r="1633" spans="1:30" x14ac:dyDescent="0.35">
      <c r="A1633" s="31">
        <f>IF(ISBLANK(B1633),"",COUNTIF(B$2:B1633,B1633))-1</f>
        <v>41</v>
      </c>
      <c r="B1633" s="31">
        <v>33</v>
      </c>
      <c r="C1633" s="10">
        <f>VLOOKUP($A1633,Database!$A:$Y,7,FALSE)</f>
        <v>46195.791666666664</v>
      </c>
      <c r="D1633" s="31" t="str">
        <f>VLOOKUP(Pronostics!$B1633,Setup_MPP!$A:$G,3,FALSE)</f>
        <v>Joueur33</v>
      </c>
      <c r="E1633" s="31" t="str">
        <f>VLOOKUP(Pronostics!$B1633,Setup_MPP!$A:$G,2,FALSE)</f>
        <v>Joueur33</v>
      </c>
      <c r="F1633" s="31" t="str">
        <f>VLOOKUP($B1633,Setup_MPP!$A:$E,4,FALSE)</f>
        <v>#D5D5D5</v>
      </c>
      <c r="G1633" s="31" t="str">
        <f>VLOOKUP($B1633,Setup_MPP!$A:$E,5,FALSE)</f>
        <v>#727272</v>
      </c>
      <c r="H1633" s="31" t="str">
        <f>IFERROR(IF(AND(A1633&gt;=1,A1633&lt;=104),VLOOKUP($A1633,Location!$A:$J,6,FALSE),IF(A1633=0,"Avant l'ouverture",IF(OR(A1633=105,A1633=106),"Bonus"))),"")</f>
        <v>Tour 2</v>
      </c>
      <c r="I1633" s="31" t="str">
        <f>IF(LEFT(H1633,4)="Tour",VLOOKUP(A1633,Database!$A:$C,3,FALSE),"")</f>
        <v>J</v>
      </c>
      <c r="J1633" s="31" t="str">
        <f>VLOOKUP($A1633,Location!$A:$J,7,FALSE)</f>
        <v>Argentine</v>
      </c>
      <c r="K1633" s="31" t="str">
        <f>IFERROR(VLOOKUP(J1633,Setup_Team!$B:$C,2,FALSE), "TDB")</f>
        <v>ARG</v>
      </c>
      <c r="L1633" s="31" t="str">
        <f>VLOOKUP($A1633,Location!$A:$J,8,FALSE)</f>
        <v>Autriche</v>
      </c>
      <c r="M1633" s="31" t="str">
        <f>IFERROR(VLOOKUP(L1633,Setup_Team!$B:$C,2,FALSE), "TDB")</f>
        <v>AUT</v>
      </c>
      <c r="N1633" s="31" t="str">
        <f>VLOOKUP($A1633,Location!$A:$J,9,FALSE)</f>
        <v>Arlington, Dallas, Texas</v>
      </c>
      <c r="O1633" s="31" t="str">
        <f>VLOOKUP($A1633,Location!$A:$J,10,FALSE)</f>
        <v>AT&amp;T Stadium</v>
      </c>
      <c r="R1633" s="31">
        <v>0</v>
      </c>
      <c r="S1633" s="25">
        <f>VLOOKUP($A1633,Database!$A:$Y,10,FALSE)</f>
        <v>63</v>
      </c>
      <c r="T1633" s="25">
        <f>VLOOKUP($A1633,Database!$A:$Y,11,FALSE)</f>
        <v>105</v>
      </c>
      <c r="U1633" s="25">
        <f>VLOOKUP($A1633,Database!$A:$Y,12,FALSE)</f>
        <v>132</v>
      </c>
      <c r="V1633" s="25" t="str">
        <f>VLOOKUP(A1633,Database!A:M,13,FALSE)</f>
        <v>À venir</v>
      </c>
      <c r="W1633" s="25" t="str">
        <f>VLOOKUP($A1633,Database!$A:$Y,20,FALSE)</f>
        <v/>
      </c>
      <c r="X1633" s="25" t="str">
        <f>VLOOKUP($A1633,Database!$A:$Y,21,FALSE)</f>
        <v/>
      </c>
      <c r="Y1633" s="25" t="str">
        <f ca="1">IF(C1633&lt;NOW(),IF(AND(P1633&gt;Q1633,W1633&gt;X1633),S1633,IF(AND(P1633=Q1633,W1633=X1633),T1633,IF(AND(P1633&lt;Q1633,W1633&lt;X1633),U1633,0))),"")</f>
        <v/>
      </c>
      <c r="Z1633" s="25">
        <f>IF(AND(P1633=W1633,Q1633=X1633),1,0)</f>
        <v>1</v>
      </c>
      <c r="AA1633" s="25" t="str">
        <f>IF(Z1633=0,"",IF(ISBLANK(VLOOKUP(A1633,Database!A:AA,22,FALSE)),"",VLOOKUP(A1633,Database!A:AA,22,FALSE)))</f>
        <v>Exact</v>
      </c>
      <c r="AB1633" s="25">
        <f ca="1">IFERROR(IF(AND(Y1633&lt;&gt;"",OR(V1633="Terminé",V1633="En cours")),VLOOKUP(AA1633,Setup_ScoreExactBonus!A:D,4,FALSE),0),0)</f>
        <v>0</v>
      </c>
      <c r="AC1633" s="31" t="str">
        <f ca="1">IF(Y1633&lt;&gt;"", Y1633 + IF(Z1633=1,AB1633, 0), "")</f>
        <v/>
      </c>
      <c r="AD1633" s="31">
        <f ca="1">SUMIFS(AC$2:AC1633,D$2:D1633,D1633)*IF(R1633=0,1,2)</f>
        <v>0</v>
      </c>
    </row>
    <row r="1634" spans="1:30" x14ac:dyDescent="0.35">
      <c r="A1634" s="31">
        <f>IF(ISBLANK(B1634),"",COUNTIF(B$2:B1634,B1634))-1</f>
        <v>41</v>
      </c>
      <c r="B1634" s="31">
        <v>34</v>
      </c>
      <c r="C1634" s="10">
        <f>VLOOKUP($A1634,Database!$A:$Y,7,FALSE)</f>
        <v>46195.791666666664</v>
      </c>
      <c r="D1634" s="31" t="str">
        <f>VLOOKUP(Pronostics!$B1634,Setup_MPP!$A:$G,3,FALSE)</f>
        <v>Joueur34</v>
      </c>
      <c r="E1634" s="31" t="str">
        <f>VLOOKUP(Pronostics!$B1634,Setup_MPP!$A:$G,2,FALSE)</f>
        <v>Joueur34</v>
      </c>
      <c r="F1634" s="31" t="str">
        <f>VLOOKUP($B1634,Setup_MPP!$A:$E,4,FALSE)</f>
        <v>#D5D5D5</v>
      </c>
      <c r="G1634" s="31" t="str">
        <f>VLOOKUP($B1634,Setup_MPP!$A:$E,5,FALSE)</f>
        <v>#727272</v>
      </c>
      <c r="H1634" s="31" t="str">
        <f>IFERROR(IF(AND(A1634&gt;=1,A1634&lt;=104),VLOOKUP($A1634,Location!$A:$J,6,FALSE),IF(A1634=0,"Avant l'ouverture",IF(OR(A1634=105,A1634=106),"Bonus"))),"")</f>
        <v>Tour 2</v>
      </c>
      <c r="I1634" s="31" t="str">
        <f>IF(LEFT(H1634,4)="Tour",VLOOKUP(A1634,Database!$A:$C,3,FALSE),"")</f>
        <v>J</v>
      </c>
      <c r="J1634" s="31" t="str">
        <f>VLOOKUP($A1634,Location!$A:$J,7,FALSE)</f>
        <v>Argentine</v>
      </c>
      <c r="K1634" s="31" t="str">
        <f>IFERROR(VLOOKUP(J1634,Setup_Team!$B:$C,2,FALSE), "TDB")</f>
        <v>ARG</v>
      </c>
      <c r="L1634" s="31" t="str">
        <f>VLOOKUP($A1634,Location!$A:$J,8,FALSE)</f>
        <v>Autriche</v>
      </c>
      <c r="M1634" s="31" t="str">
        <f>IFERROR(VLOOKUP(L1634,Setup_Team!$B:$C,2,FALSE), "TDB")</f>
        <v>AUT</v>
      </c>
      <c r="N1634" s="31" t="str">
        <f>VLOOKUP($A1634,Location!$A:$J,9,FALSE)</f>
        <v>Arlington, Dallas, Texas</v>
      </c>
      <c r="O1634" s="31" t="str">
        <f>VLOOKUP($A1634,Location!$A:$J,10,FALSE)</f>
        <v>AT&amp;T Stadium</v>
      </c>
      <c r="R1634" s="31">
        <v>0</v>
      </c>
      <c r="S1634" s="25">
        <f>VLOOKUP($A1634,Database!$A:$Y,10,FALSE)</f>
        <v>63</v>
      </c>
      <c r="T1634" s="25">
        <f>VLOOKUP($A1634,Database!$A:$Y,11,FALSE)</f>
        <v>105</v>
      </c>
      <c r="U1634" s="25">
        <f>VLOOKUP($A1634,Database!$A:$Y,12,FALSE)</f>
        <v>132</v>
      </c>
      <c r="V1634" s="25" t="str">
        <f>VLOOKUP(A1634,Database!A:M,13,FALSE)</f>
        <v>À venir</v>
      </c>
      <c r="W1634" s="25" t="str">
        <f>VLOOKUP($A1634,Database!$A:$Y,20,FALSE)</f>
        <v/>
      </c>
      <c r="X1634" s="25" t="str">
        <f>VLOOKUP($A1634,Database!$A:$Y,21,FALSE)</f>
        <v/>
      </c>
      <c r="Y1634" s="25" t="str">
        <f ca="1">IF(C1634&lt;NOW(),IF(AND(P1634&gt;Q1634,W1634&gt;X1634),S1634,IF(AND(P1634=Q1634,W1634=X1634),T1634,IF(AND(P1634&lt;Q1634,W1634&lt;X1634),U1634,0))),"")</f>
        <v/>
      </c>
      <c r="Z1634" s="25">
        <f>IF(AND(P1634=W1634,Q1634=X1634),1,0)</f>
        <v>1</v>
      </c>
      <c r="AA1634" s="25" t="str">
        <f>IF(Z1634=0,"",IF(ISBLANK(VLOOKUP(A1634,Database!A:AA,22,FALSE)),"",VLOOKUP(A1634,Database!A:AA,22,FALSE)))</f>
        <v>Exact</v>
      </c>
      <c r="AB1634" s="25">
        <f ca="1">IFERROR(IF(AND(Y1634&lt;&gt;"",OR(V1634="Terminé",V1634="En cours")),VLOOKUP(AA1634,Setup_ScoreExactBonus!A:D,4,FALSE),0),0)</f>
        <v>0</v>
      </c>
      <c r="AC1634" s="31" t="str">
        <f ca="1">IF(Y1634&lt;&gt;"", Y1634 + IF(Z1634=1,AB1634, 0), "")</f>
        <v/>
      </c>
      <c r="AD1634" s="31">
        <f ca="1">SUMIFS(AC$2:AC1634,D$2:D1634,D1634)*IF(R1634=0,1,2)</f>
        <v>0</v>
      </c>
    </row>
    <row r="1635" spans="1:30" x14ac:dyDescent="0.35">
      <c r="A1635" s="31">
        <f>IF(ISBLANK(B1635),"",COUNTIF(B$2:B1635,B1635))-1</f>
        <v>41</v>
      </c>
      <c r="B1635" s="31">
        <v>35</v>
      </c>
      <c r="C1635" s="10">
        <f>VLOOKUP($A1635,Database!$A:$Y,7,FALSE)</f>
        <v>46195.791666666664</v>
      </c>
      <c r="D1635" s="31" t="str">
        <f>VLOOKUP(Pronostics!$B1635,Setup_MPP!$A:$G,3,FALSE)</f>
        <v>Joueur35</v>
      </c>
      <c r="E1635" s="31" t="str">
        <f>VLOOKUP(Pronostics!$B1635,Setup_MPP!$A:$G,2,FALSE)</f>
        <v>Joueur35</v>
      </c>
      <c r="F1635" s="31" t="str">
        <f>VLOOKUP($B1635,Setup_MPP!$A:$E,4,FALSE)</f>
        <v>#D5D5D5</v>
      </c>
      <c r="G1635" s="31" t="str">
        <f>VLOOKUP($B1635,Setup_MPP!$A:$E,5,FALSE)</f>
        <v>#727272</v>
      </c>
      <c r="H1635" s="31" t="str">
        <f>IFERROR(IF(AND(A1635&gt;=1,A1635&lt;=104),VLOOKUP($A1635,Location!$A:$J,6,FALSE),IF(A1635=0,"Avant l'ouverture",IF(OR(A1635=105,A1635=106),"Bonus"))),"")</f>
        <v>Tour 2</v>
      </c>
      <c r="I1635" s="31" t="str">
        <f>IF(LEFT(H1635,4)="Tour",VLOOKUP(A1635,Database!$A:$C,3,FALSE),"")</f>
        <v>J</v>
      </c>
      <c r="J1635" s="31" t="str">
        <f>VLOOKUP($A1635,Location!$A:$J,7,FALSE)</f>
        <v>Argentine</v>
      </c>
      <c r="K1635" s="31" t="str">
        <f>IFERROR(VLOOKUP(J1635,Setup_Team!$B:$C,2,FALSE), "TDB")</f>
        <v>ARG</v>
      </c>
      <c r="L1635" s="31" t="str">
        <f>VLOOKUP($A1635,Location!$A:$J,8,FALSE)</f>
        <v>Autriche</v>
      </c>
      <c r="M1635" s="31" t="str">
        <f>IFERROR(VLOOKUP(L1635,Setup_Team!$B:$C,2,FALSE), "TDB")</f>
        <v>AUT</v>
      </c>
      <c r="N1635" s="31" t="str">
        <f>VLOOKUP($A1635,Location!$A:$J,9,FALSE)</f>
        <v>Arlington, Dallas, Texas</v>
      </c>
      <c r="O1635" s="31" t="str">
        <f>VLOOKUP($A1635,Location!$A:$J,10,FALSE)</f>
        <v>AT&amp;T Stadium</v>
      </c>
      <c r="R1635" s="31">
        <v>0</v>
      </c>
      <c r="S1635" s="25">
        <f>VLOOKUP($A1635,Database!$A:$Y,10,FALSE)</f>
        <v>63</v>
      </c>
      <c r="T1635" s="25">
        <f>VLOOKUP($A1635,Database!$A:$Y,11,FALSE)</f>
        <v>105</v>
      </c>
      <c r="U1635" s="25">
        <f>VLOOKUP($A1635,Database!$A:$Y,12,FALSE)</f>
        <v>132</v>
      </c>
      <c r="V1635" s="25" t="str">
        <f>VLOOKUP(A1635,Database!A:M,13,FALSE)</f>
        <v>À venir</v>
      </c>
      <c r="W1635" s="25" t="str">
        <f>VLOOKUP($A1635,Database!$A:$Y,20,FALSE)</f>
        <v/>
      </c>
      <c r="X1635" s="25" t="str">
        <f>VLOOKUP($A1635,Database!$A:$Y,21,FALSE)</f>
        <v/>
      </c>
      <c r="Y1635" s="25" t="str">
        <f ca="1">IF(C1635&lt;NOW(),IF(AND(P1635&gt;Q1635,W1635&gt;X1635),S1635,IF(AND(P1635=Q1635,W1635=X1635),T1635,IF(AND(P1635&lt;Q1635,W1635&lt;X1635),U1635,0))),"")</f>
        <v/>
      </c>
      <c r="Z1635" s="25">
        <f>IF(AND(P1635=W1635,Q1635=X1635),1,0)</f>
        <v>1</v>
      </c>
      <c r="AA1635" s="25" t="str">
        <f>IF(Z1635=0,"",IF(ISBLANK(VLOOKUP(A1635,Database!A:AA,22,FALSE)),"",VLOOKUP(A1635,Database!A:AA,22,FALSE)))</f>
        <v>Exact</v>
      </c>
      <c r="AB1635" s="25">
        <f ca="1">IFERROR(IF(AND(Y1635&lt;&gt;"",OR(V1635="Terminé",V1635="En cours")),VLOOKUP(AA1635,Setup_ScoreExactBonus!A:D,4,FALSE),0),0)</f>
        <v>0</v>
      </c>
      <c r="AC1635" s="31" t="str">
        <f ca="1">IF(Y1635&lt;&gt;"", Y1635 + IF(Z1635=1,AB1635, 0), "")</f>
        <v/>
      </c>
      <c r="AD1635" s="31">
        <f ca="1">SUMIFS(AC$2:AC1635,D$2:D1635,D1635)*IF(R1635=0,1,2)</f>
        <v>0</v>
      </c>
    </row>
    <row r="1636" spans="1:30" x14ac:dyDescent="0.35">
      <c r="A1636" s="31">
        <f>IF(ISBLANK(B1636),"",COUNTIF(B$2:B1636,B1636))-1</f>
        <v>41</v>
      </c>
      <c r="B1636" s="31">
        <v>36</v>
      </c>
      <c r="C1636" s="10">
        <f>VLOOKUP($A1636,Database!$A:$Y,7,FALSE)</f>
        <v>46195.791666666664</v>
      </c>
      <c r="D1636" s="31" t="str">
        <f>VLOOKUP(Pronostics!$B1636,Setup_MPP!$A:$G,3,FALSE)</f>
        <v>Joueur36</v>
      </c>
      <c r="E1636" s="31" t="str">
        <f>VLOOKUP(Pronostics!$B1636,Setup_MPP!$A:$G,2,FALSE)</f>
        <v>Joueur36</v>
      </c>
      <c r="F1636" s="31" t="str">
        <f>VLOOKUP($B1636,Setup_MPP!$A:$E,4,FALSE)</f>
        <v>#D5D5D5</v>
      </c>
      <c r="G1636" s="31" t="str">
        <f>VLOOKUP($B1636,Setup_MPP!$A:$E,5,FALSE)</f>
        <v>#727272</v>
      </c>
      <c r="H1636" s="31" t="str">
        <f>IFERROR(IF(AND(A1636&gt;=1,A1636&lt;=104),VLOOKUP($A1636,Location!$A:$J,6,FALSE),IF(A1636=0,"Avant l'ouverture",IF(OR(A1636=105,A1636=106),"Bonus"))),"")</f>
        <v>Tour 2</v>
      </c>
      <c r="I1636" s="31" t="str">
        <f>IF(LEFT(H1636,4)="Tour",VLOOKUP(A1636,Database!$A:$C,3,FALSE),"")</f>
        <v>J</v>
      </c>
      <c r="J1636" s="31" t="str">
        <f>VLOOKUP($A1636,Location!$A:$J,7,FALSE)</f>
        <v>Argentine</v>
      </c>
      <c r="K1636" s="31" t="str">
        <f>IFERROR(VLOOKUP(J1636,Setup_Team!$B:$C,2,FALSE), "TDB")</f>
        <v>ARG</v>
      </c>
      <c r="L1636" s="31" t="str">
        <f>VLOOKUP($A1636,Location!$A:$J,8,FALSE)</f>
        <v>Autriche</v>
      </c>
      <c r="M1636" s="31" t="str">
        <f>IFERROR(VLOOKUP(L1636,Setup_Team!$B:$C,2,FALSE), "TDB")</f>
        <v>AUT</v>
      </c>
      <c r="N1636" s="31" t="str">
        <f>VLOOKUP($A1636,Location!$A:$J,9,FALSE)</f>
        <v>Arlington, Dallas, Texas</v>
      </c>
      <c r="O1636" s="31" t="str">
        <f>VLOOKUP($A1636,Location!$A:$J,10,FALSE)</f>
        <v>AT&amp;T Stadium</v>
      </c>
      <c r="R1636" s="31">
        <v>0</v>
      </c>
      <c r="S1636" s="25">
        <f>VLOOKUP($A1636,Database!$A:$Y,10,FALSE)</f>
        <v>63</v>
      </c>
      <c r="T1636" s="25">
        <f>VLOOKUP($A1636,Database!$A:$Y,11,FALSE)</f>
        <v>105</v>
      </c>
      <c r="U1636" s="25">
        <f>VLOOKUP($A1636,Database!$A:$Y,12,FALSE)</f>
        <v>132</v>
      </c>
      <c r="V1636" s="25" t="str">
        <f>VLOOKUP(A1636,Database!A:M,13,FALSE)</f>
        <v>À venir</v>
      </c>
      <c r="W1636" s="25" t="str">
        <f>VLOOKUP($A1636,Database!$A:$Y,20,FALSE)</f>
        <v/>
      </c>
      <c r="X1636" s="25" t="str">
        <f>VLOOKUP($A1636,Database!$A:$Y,21,FALSE)</f>
        <v/>
      </c>
      <c r="Y1636" s="25" t="str">
        <f ca="1">IF(C1636&lt;NOW(),IF(AND(P1636&gt;Q1636,W1636&gt;X1636),S1636,IF(AND(P1636=Q1636,W1636=X1636),T1636,IF(AND(P1636&lt;Q1636,W1636&lt;X1636),U1636,0))),"")</f>
        <v/>
      </c>
      <c r="Z1636" s="25">
        <f>IF(AND(P1636=W1636,Q1636=X1636),1,0)</f>
        <v>1</v>
      </c>
      <c r="AA1636" s="25" t="str">
        <f>IF(Z1636=0,"",IF(ISBLANK(VLOOKUP(A1636,Database!A:AA,22,FALSE)),"",VLOOKUP(A1636,Database!A:AA,22,FALSE)))</f>
        <v>Exact</v>
      </c>
      <c r="AB1636" s="25">
        <f ca="1">IFERROR(IF(AND(Y1636&lt;&gt;"",OR(V1636="Terminé",V1636="En cours")),VLOOKUP(AA1636,Setup_ScoreExactBonus!A:D,4,FALSE),0),0)</f>
        <v>0</v>
      </c>
      <c r="AC1636" s="31" t="str">
        <f ca="1">IF(Y1636&lt;&gt;"", Y1636 + IF(Z1636=1,AB1636, 0), "")</f>
        <v/>
      </c>
      <c r="AD1636" s="31">
        <f ca="1">SUMIFS(AC$2:AC1636,D$2:D1636,D1636)*IF(R1636=0,1,2)</f>
        <v>0</v>
      </c>
    </row>
    <row r="1637" spans="1:30" x14ac:dyDescent="0.35">
      <c r="A1637" s="31">
        <f>IF(ISBLANK(B1637),"",COUNTIF(B$2:B1637,B1637))-1</f>
        <v>41</v>
      </c>
      <c r="B1637" s="31">
        <v>37</v>
      </c>
      <c r="C1637" s="10">
        <f>VLOOKUP($A1637,Database!$A:$Y,7,FALSE)</f>
        <v>46195.791666666664</v>
      </c>
      <c r="D1637" s="31" t="str">
        <f>VLOOKUP(Pronostics!$B1637,Setup_MPP!$A:$G,3,FALSE)</f>
        <v>Joueur37</v>
      </c>
      <c r="E1637" s="31" t="str">
        <f>VLOOKUP(Pronostics!$B1637,Setup_MPP!$A:$G,2,FALSE)</f>
        <v>Joueur37</v>
      </c>
      <c r="F1637" s="31" t="str">
        <f>VLOOKUP($B1637,Setup_MPP!$A:$E,4,FALSE)</f>
        <v>#D5D5D5</v>
      </c>
      <c r="G1637" s="31" t="str">
        <f>VLOOKUP($B1637,Setup_MPP!$A:$E,5,FALSE)</f>
        <v>#727272</v>
      </c>
      <c r="H1637" s="31" t="str">
        <f>IFERROR(IF(AND(A1637&gt;=1,A1637&lt;=104),VLOOKUP($A1637,Location!$A:$J,6,FALSE),IF(A1637=0,"Avant l'ouverture",IF(OR(A1637=105,A1637=106),"Bonus"))),"")</f>
        <v>Tour 2</v>
      </c>
      <c r="I1637" s="31" t="str">
        <f>IF(LEFT(H1637,4)="Tour",VLOOKUP(A1637,Database!$A:$C,3,FALSE),"")</f>
        <v>J</v>
      </c>
      <c r="J1637" s="31" t="str">
        <f>VLOOKUP($A1637,Location!$A:$J,7,FALSE)</f>
        <v>Argentine</v>
      </c>
      <c r="K1637" s="31" t="str">
        <f>IFERROR(VLOOKUP(J1637,Setup_Team!$B:$C,2,FALSE), "TDB")</f>
        <v>ARG</v>
      </c>
      <c r="L1637" s="31" t="str">
        <f>VLOOKUP($A1637,Location!$A:$J,8,FALSE)</f>
        <v>Autriche</v>
      </c>
      <c r="M1637" s="31" t="str">
        <f>IFERROR(VLOOKUP(L1637,Setup_Team!$B:$C,2,FALSE), "TDB")</f>
        <v>AUT</v>
      </c>
      <c r="N1637" s="31" t="str">
        <f>VLOOKUP($A1637,Location!$A:$J,9,FALSE)</f>
        <v>Arlington, Dallas, Texas</v>
      </c>
      <c r="O1637" s="31" t="str">
        <f>VLOOKUP($A1637,Location!$A:$J,10,FALSE)</f>
        <v>AT&amp;T Stadium</v>
      </c>
      <c r="R1637" s="31">
        <v>0</v>
      </c>
      <c r="S1637" s="25">
        <f>VLOOKUP($A1637,Database!$A:$Y,10,FALSE)</f>
        <v>63</v>
      </c>
      <c r="T1637" s="25">
        <f>VLOOKUP($A1637,Database!$A:$Y,11,FALSE)</f>
        <v>105</v>
      </c>
      <c r="U1637" s="25">
        <f>VLOOKUP($A1637,Database!$A:$Y,12,FALSE)</f>
        <v>132</v>
      </c>
      <c r="V1637" s="25" t="str">
        <f>VLOOKUP(A1637,Database!A:M,13,FALSE)</f>
        <v>À venir</v>
      </c>
      <c r="W1637" s="25" t="str">
        <f>VLOOKUP($A1637,Database!$A:$Y,20,FALSE)</f>
        <v/>
      </c>
      <c r="X1637" s="25" t="str">
        <f>VLOOKUP($A1637,Database!$A:$Y,21,FALSE)</f>
        <v/>
      </c>
      <c r="Y1637" s="25" t="str">
        <f ca="1">IF(C1637&lt;NOW(),IF(AND(P1637&gt;Q1637,W1637&gt;X1637),S1637,IF(AND(P1637=Q1637,W1637=X1637),T1637,IF(AND(P1637&lt;Q1637,W1637&lt;X1637),U1637,0))),"")</f>
        <v/>
      </c>
      <c r="Z1637" s="25">
        <f>IF(AND(P1637=W1637,Q1637=X1637),1,0)</f>
        <v>1</v>
      </c>
      <c r="AA1637" s="25" t="str">
        <f>IF(Z1637=0,"",IF(ISBLANK(VLOOKUP(A1637,Database!A:AA,22,FALSE)),"",VLOOKUP(A1637,Database!A:AA,22,FALSE)))</f>
        <v>Exact</v>
      </c>
      <c r="AB1637" s="25">
        <f ca="1">IFERROR(IF(AND(Y1637&lt;&gt;"",OR(V1637="Terminé",V1637="En cours")),VLOOKUP(AA1637,Setup_ScoreExactBonus!A:D,4,FALSE),0),0)</f>
        <v>0</v>
      </c>
      <c r="AC1637" s="31" t="str">
        <f ca="1">IF(Y1637&lt;&gt;"", Y1637 + IF(Z1637=1,AB1637, 0), "")</f>
        <v/>
      </c>
      <c r="AD1637" s="31">
        <f ca="1">SUMIFS(AC$2:AC1637,D$2:D1637,D1637)*IF(R1637=0,1,2)</f>
        <v>0</v>
      </c>
    </row>
    <row r="1638" spans="1:30" x14ac:dyDescent="0.35">
      <c r="A1638" s="31">
        <f>IF(ISBLANK(B1638),"",COUNTIF(B$2:B1638,B1638))-1</f>
        <v>41</v>
      </c>
      <c r="B1638" s="31">
        <v>38</v>
      </c>
      <c r="C1638" s="10">
        <f>VLOOKUP($A1638,Database!$A:$Y,7,FALSE)</f>
        <v>46195.791666666664</v>
      </c>
      <c r="D1638" s="31" t="str">
        <f>VLOOKUP(Pronostics!$B1638,Setup_MPP!$A:$G,3,FALSE)</f>
        <v>Joueur38</v>
      </c>
      <c r="E1638" s="31" t="str">
        <f>VLOOKUP(Pronostics!$B1638,Setup_MPP!$A:$G,2,FALSE)</f>
        <v>Joueur38</v>
      </c>
      <c r="F1638" s="31" t="str">
        <f>VLOOKUP($B1638,Setup_MPP!$A:$E,4,FALSE)</f>
        <v>#D5D5D5</v>
      </c>
      <c r="G1638" s="31" t="str">
        <f>VLOOKUP($B1638,Setup_MPP!$A:$E,5,FALSE)</f>
        <v>#727272</v>
      </c>
      <c r="H1638" s="31" t="str">
        <f>IFERROR(IF(AND(A1638&gt;=1,A1638&lt;=104),VLOOKUP($A1638,Location!$A:$J,6,FALSE),IF(A1638=0,"Avant l'ouverture",IF(OR(A1638=105,A1638=106),"Bonus"))),"")</f>
        <v>Tour 2</v>
      </c>
      <c r="I1638" s="31" t="str">
        <f>IF(LEFT(H1638,4)="Tour",VLOOKUP(A1638,Database!$A:$C,3,FALSE),"")</f>
        <v>J</v>
      </c>
      <c r="J1638" s="31" t="str">
        <f>VLOOKUP($A1638,Location!$A:$J,7,FALSE)</f>
        <v>Argentine</v>
      </c>
      <c r="K1638" s="31" t="str">
        <f>IFERROR(VLOOKUP(J1638,Setup_Team!$B:$C,2,FALSE), "TDB")</f>
        <v>ARG</v>
      </c>
      <c r="L1638" s="31" t="str">
        <f>VLOOKUP($A1638,Location!$A:$J,8,FALSE)</f>
        <v>Autriche</v>
      </c>
      <c r="M1638" s="31" t="str">
        <f>IFERROR(VLOOKUP(L1638,Setup_Team!$B:$C,2,FALSE), "TDB")</f>
        <v>AUT</v>
      </c>
      <c r="N1638" s="31" t="str">
        <f>VLOOKUP($A1638,Location!$A:$J,9,FALSE)</f>
        <v>Arlington, Dallas, Texas</v>
      </c>
      <c r="O1638" s="31" t="str">
        <f>VLOOKUP($A1638,Location!$A:$J,10,FALSE)</f>
        <v>AT&amp;T Stadium</v>
      </c>
      <c r="R1638" s="31">
        <v>0</v>
      </c>
      <c r="S1638" s="25">
        <f>VLOOKUP($A1638,Database!$A:$Y,10,FALSE)</f>
        <v>63</v>
      </c>
      <c r="T1638" s="25">
        <f>VLOOKUP($A1638,Database!$A:$Y,11,FALSE)</f>
        <v>105</v>
      </c>
      <c r="U1638" s="25">
        <f>VLOOKUP($A1638,Database!$A:$Y,12,FALSE)</f>
        <v>132</v>
      </c>
      <c r="V1638" s="25" t="str">
        <f>VLOOKUP(A1638,Database!A:M,13,FALSE)</f>
        <v>À venir</v>
      </c>
      <c r="W1638" s="25" t="str">
        <f>VLOOKUP($A1638,Database!$A:$Y,20,FALSE)</f>
        <v/>
      </c>
      <c r="X1638" s="25" t="str">
        <f>VLOOKUP($A1638,Database!$A:$Y,21,FALSE)</f>
        <v/>
      </c>
      <c r="Y1638" s="25" t="str">
        <f ca="1">IF(C1638&lt;NOW(),IF(AND(P1638&gt;Q1638,W1638&gt;X1638),S1638,IF(AND(P1638=Q1638,W1638=X1638),T1638,IF(AND(P1638&lt;Q1638,W1638&lt;X1638),U1638,0))),"")</f>
        <v/>
      </c>
      <c r="Z1638" s="25">
        <f>IF(AND(P1638=W1638,Q1638=X1638),1,0)</f>
        <v>1</v>
      </c>
      <c r="AA1638" s="25" t="str">
        <f>IF(Z1638=0,"",IF(ISBLANK(VLOOKUP(A1638,Database!A:AA,22,FALSE)),"",VLOOKUP(A1638,Database!A:AA,22,FALSE)))</f>
        <v>Exact</v>
      </c>
      <c r="AB1638" s="25">
        <f ca="1">IFERROR(IF(AND(Y1638&lt;&gt;"",OR(V1638="Terminé",V1638="En cours")),VLOOKUP(AA1638,Setup_ScoreExactBonus!A:D,4,FALSE),0),0)</f>
        <v>0</v>
      </c>
      <c r="AC1638" s="31" t="str">
        <f ca="1">IF(Y1638&lt;&gt;"", Y1638 + IF(Z1638=1,AB1638, 0), "")</f>
        <v/>
      </c>
      <c r="AD1638" s="31">
        <f ca="1">SUMIFS(AC$2:AC1638,D$2:D1638,D1638)*IF(R1638=0,1,2)</f>
        <v>0</v>
      </c>
    </row>
    <row r="1639" spans="1:30" x14ac:dyDescent="0.35">
      <c r="A1639" s="31">
        <f>IF(ISBLANK(B1639),"",COUNTIF(B$2:B1639,B1639))-1</f>
        <v>41</v>
      </c>
      <c r="B1639" s="31">
        <v>39</v>
      </c>
      <c r="C1639" s="10">
        <f>VLOOKUP($A1639,Database!$A:$Y,7,FALSE)</f>
        <v>46195.791666666664</v>
      </c>
      <c r="D1639" s="31" t="str">
        <f>VLOOKUP(Pronostics!$B1639,Setup_MPP!$A:$G,3,FALSE)</f>
        <v>Joueur39</v>
      </c>
      <c r="E1639" s="31" t="str">
        <f>VLOOKUP(Pronostics!$B1639,Setup_MPP!$A:$G,2,FALSE)</f>
        <v>Joueur39</v>
      </c>
      <c r="F1639" s="31" t="str">
        <f>VLOOKUP($B1639,Setup_MPP!$A:$E,4,FALSE)</f>
        <v>#D5D5D5</v>
      </c>
      <c r="G1639" s="31" t="str">
        <f>VLOOKUP($B1639,Setup_MPP!$A:$E,5,FALSE)</f>
        <v>#727272</v>
      </c>
      <c r="H1639" s="31" t="str">
        <f>IFERROR(IF(AND(A1639&gt;=1,A1639&lt;=104),VLOOKUP($A1639,Location!$A:$J,6,FALSE),IF(A1639=0,"Avant l'ouverture",IF(OR(A1639=105,A1639=106),"Bonus"))),"")</f>
        <v>Tour 2</v>
      </c>
      <c r="I1639" s="31" t="str">
        <f>IF(LEFT(H1639,4)="Tour",VLOOKUP(A1639,Database!$A:$C,3,FALSE),"")</f>
        <v>J</v>
      </c>
      <c r="J1639" s="31" t="str">
        <f>VLOOKUP($A1639,Location!$A:$J,7,FALSE)</f>
        <v>Argentine</v>
      </c>
      <c r="K1639" s="31" t="str">
        <f>IFERROR(VLOOKUP(J1639,Setup_Team!$B:$C,2,FALSE), "TDB")</f>
        <v>ARG</v>
      </c>
      <c r="L1639" s="31" t="str">
        <f>VLOOKUP($A1639,Location!$A:$J,8,FALSE)</f>
        <v>Autriche</v>
      </c>
      <c r="M1639" s="31" t="str">
        <f>IFERROR(VLOOKUP(L1639,Setup_Team!$B:$C,2,FALSE), "TDB")</f>
        <v>AUT</v>
      </c>
      <c r="N1639" s="31" t="str">
        <f>VLOOKUP($A1639,Location!$A:$J,9,FALSE)</f>
        <v>Arlington, Dallas, Texas</v>
      </c>
      <c r="O1639" s="31" t="str">
        <f>VLOOKUP($A1639,Location!$A:$J,10,FALSE)</f>
        <v>AT&amp;T Stadium</v>
      </c>
      <c r="R1639" s="31">
        <v>0</v>
      </c>
      <c r="S1639" s="25">
        <f>VLOOKUP($A1639,Database!$A:$Y,10,FALSE)</f>
        <v>63</v>
      </c>
      <c r="T1639" s="25">
        <f>VLOOKUP($A1639,Database!$A:$Y,11,FALSE)</f>
        <v>105</v>
      </c>
      <c r="U1639" s="25">
        <f>VLOOKUP($A1639,Database!$A:$Y,12,FALSE)</f>
        <v>132</v>
      </c>
      <c r="V1639" s="25" t="str">
        <f>VLOOKUP(A1639,Database!A:M,13,FALSE)</f>
        <v>À venir</v>
      </c>
      <c r="W1639" s="25" t="str">
        <f>VLOOKUP($A1639,Database!$A:$Y,20,FALSE)</f>
        <v/>
      </c>
      <c r="X1639" s="25" t="str">
        <f>VLOOKUP($A1639,Database!$A:$Y,21,FALSE)</f>
        <v/>
      </c>
      <c r="Y1639" s="25" t="str">
        <f ca="1">IF(C1639&lt;NOW(),IF(AND(P1639&gt;Q1639,W1639&gt;X1639),S1639,IF(AND(P1639=Q1639,W1639=X1639),T1639,IF(AND(P1639&lt;Q1639,W1639&lt;X1639),U1639,0))),"")</f>
        <v/>
      </c>
      <c r="Z1639" s="25">
        <f>IF(AND(P1639=W1639,Q1639=X1639),1,0)</f>
        <v>1</v>
      </c>
      <c r="AA1639" s="25" t="str">
        <f>IF(Z1639=0,"",IF(ISBLANK(VLOOKUP(A1639,Database!A:AA,22,FALSE)),"",VLOOKUP(A1639,Database!A:AA,22,FALSE)))</f>
        <v>Exact</v>
      </c>
      <c r="AB1639" s="25">
        <f ca="1">IFERROR(IF(AND(Y1639&lt;&gt;"",OR(V1639="Terminé",V1639="En cours")),VLOOKUP(AA1639,Setup_ScoreExactBonus!A:D,4,FALSE),0),0)</f>
        <v>0</v>
      </c>
      <c r="AC1639" s="31" t="str">
        <f ca="1">IF(Y1639&lt;&gt;"", Y1639 + IF(Z1639=1,AB1639, 0), "")</f>
        <v/>
      </c>
      <c r="AD1639" s="31">
        <f ca="1">SUMIFS(AC$2:AC1639,D$2:D1639,D1639)*IF(R1639=0,1,2)</f>
        <v>0</v>
      </c>
    </row>
    <row r="1640" spans="1:30" x14ac:dyDescent="0.35">
      <c r="A1640" s="31">
        <f>IF(ISBLANK(B1640),"",COUNTIF(B$2:B1640,B1640))-1</f>
        <v>42</v>
      </c>
      <c r="B1640" s="31">
        <v>1</v>
      </c>
      <c r="C1640" s="10">
        <f>VLOOKUP($A1640,Database!$A:$Y,7,FALSE)</f>
        <v>46195.958333333336</v>
      </c>
      <c r="D1640" s="31" t="str">
        <f>VLOOKUP(Pronostics!$B1640,Setup_MPP!$A:$G,3,FALSE)</f>
        <v>_Nicolas_LM_</v>
      </c>
      <c r="E1640" s="31" t="str">
        <f>VLOOKUP(Pronostics!$B1640,Setup_MPP!$A:$G,2,FALSE)</f>
        <v>Nicolas LE MOUEL</v>
      </c>
      <c r="F1640" s="31" t="str">
        <f>VLOOKUP($B1640,Setup_MPP!$A:$E,4,FALSE)</f>
        <v>#F7C79D</v>
      </c>
      <c r="G1640" s="31" t="str">
        <f>VLOOKUP($B1640,Setup_MPP!$A:$E,5,FALSE)</f>
        <v>#FFBE85</v>
      </c>
      <c r="H1640" s="31" t="str">
        <f>IFERROR(IF(AND(A1640&gt;=1,A1640&lt;=104),VLOOKUP($A1640,Location!$A:$J,6,FALSE),IF(A1640=0,"Avant l'ouverture",IF(OR(A1640=105,A1640=106),"Bonus"))),"")</f>
        <v>Tour 2</v>
      </c>
      <c r="I1640" s="31" t="str">
        <f>IF(LEFT(H1640,4)="Tour",VLOOKUP(A1640,Database!$A:$C,3,FALSE),"")</f>
        <v>I</v>
      </c>
      <c r="J1640" s="31" t="str">
        <f>VLOOKUP($A1640,Location!$A:$J,7,FALSE)</f>
        <v>France</v>
      </c>
      <c r="K1640" s="31" t="str">
        <f>IFERROR(VLOOKUP(J1640,Setup_Team!$B:$C,2,FALSE), "TDB")</f>
        <v>FRA</v>
      </c>
      <c r="L1640" s="31" t="str">
        <f>VLOOKUP($A1640,Location!$A:$J,8,FALSE)</f>
        <v>Irak</v>
      </c>
      <c r="M1640" s="31" t="str">
        <f>IFERROR(VLOOKUP(L1640,Setup_Team!$B:$C,2,FALSE), "TDB")</f>
        <v>IRQ</v>
      </c>
      <c r="N1640" s="31" t="str">
        <f>VLOOKUP($A1640,Location!$A:$J,9,FALSE)</f>
        <v>Philadelphia, Pennsylvania</v>
      </c>
      <c r="O1640" s="31" t="str">
        <f>VLOOKUP($A1640,Location!$A:$J,10,FALSE)</f>
        <v>Lincoln Financial Field</v>
      </c>
      <c r="P1640" s="44"/>
      <c r="Q1640" s="44"/>
      <c r="R1640" s="31">
        <v>0</v>
      </c>
      <c r="S1640" s="25">
        <f>VLOOKUP($A1640,Database!$A:$Y,10,FALSE)</f>
        <v>22</v>
      </c>
      <c r="T1640" s="25">
        <f>VLOOKUP($A1640,Database!$A:$Y,11,FALSE)</f>
        <v>166</v>
      </c>
      <c r="U1640" s="25">
        <f>VLOOKUP($A1640,Database!$A:$Y,12,FALSE)</f>
        <v>189</v>
      </c>
      <c r="V1640" s="25" t="str">
        <f>VLOOKUP(A1640,Database!A:M,13,FALSE)</f>
        <v>À venir</v>
      </c>
      <c r="W1640" s="25" t="str">
        <f>VLOOKUP($A1640,Database!$A:$Y,20,FALSE)</f>
        <v/>
      </c>
      <c r="X1640" s="25" t="str">
        <f>VLOOKUP($A1640,Database!$A:$Y,21,FALSE)</f>
        <v/>
      </c>
      <c r="Y1640" s="25" t="str">
        <f ca="1">IF(C1640&lt;NOW(),IF(AND(P1640&gt;Q1640,W1640&gt;X1640),S1640,IF(AND(P1640=Q1640,W1640=X1640),T1640,IF(AND(P1640&lt;Q1640,W1640&lt;X1640),U1640,0))),"")</f>
        <v/>
      </c>
      <c r="Z1640" s="25">
        <f>IF(AND(P1640=W1640,Q1640=X1640),1,0)</f>
        <v>1</v>
      </c>
      <c r="AA1640" s="25" t="str">
        <f>IF(Z1640=0,"",IF(ISBLANK(VLOOKUP(A1640,Database!A:AA,22,FALSE)),"",VLOOKUP(A1640,Database!A:AA,22,FALSE)))</f>
        <v>Exact</v>
      </c>
      <c r="AB1640" s="25">
        <f ca="1">IFERROR(IF(AND(Y1640&lt;&gt;"",OR(V1640="Terminé",V1640="En cours")),VLOOKUP(AA1640,Setup_ScoreExactBonus!A:D,4,FALSE),0),0)</f>
        <v>0</v>
      </c>
      <c r="AC1640" s="31" t="str">
        <f ca="1">IF(Y1640&lt;&gt;"", Y1640 + IF(Z1640=1,AB1640, 0), "")</f>
        <v/>
      </c>
      <c r="AD1640" s="31">
        <f ca="1">SUMIFS(AC$2:AC1640,D$2:D1640,D1640)*IF(R1640=0,1,2)</f>
        <v>0</v>
      </c>
    </row>
    <row r="1641" spans="1:30" x14ac:dyDescent="0.35">
      <c r="A1641" s="31">
        <f>IF(ISBLANK(B1641),"",COUNTIF(B$2:B1641,B1641))-1</f>
        <v>42</v>
      </c>
      <c r="B1641" s="31">
        <v>2</v>
      </c>
      <c r="C1641" s="10">
        <f>VLOOKUP($A1641,Database!$A:$Y,7,FALSE)</f>
        <v>46195.958333333336</v>
      </c>
      <c r="D1641" s="31" t="str">
        <f>VLOOKUP(Pronostics!$B1641,Setup_MPP!$A:$G,3,FALSE)</f>
        <v>leaelaz</v>
      </c>
      <c r="E1641" s="31" t="str">
        <f>VLOOKUP(Pronostics!$B1641,Setup_MPP!$A:$G,2,FALSE)</f>
        <v>Léa EL ASERY</v>
      </c>
      <c r="F1641" s="31" t="str">
        <f>VLOOKUP($B1641,Setup_MPP!$A:$E,4,FALSE)</f>
        <v>#FFBEBE</v>
      </c>
      <c r="G1641" s="31" t="str">
        <f>VLOOKUP($B1641,Setup_MPP!$A:$E,5,FALSE)</f>
        <v>#DF6868</v>
      </c>
      <c r="H1641" s="31" t="str">
        <f>IFERROR(IF(AND(A1641&gt;=1,A1641&lt;=104),VLOOKUP($A1641,Location!$A:$J,6,FALSE),IF(A1641=0,"Avant l'ouverture",IF(OR(A1641=105,A1641=106),"Bonus"))),"")</f>
        <v>Tour 2</v>
      </c>
      <c r="I1641" s="31" t="str">
        <f>IF(LEFT(H1641,4)="Tour",VLOOKUP(A1641,Database!$A:$C,3,FALSE),"")</f>
        <v>I</v>
      </c>
      <c r="J1641" s="31" t="str">
        <f>VLOOKUP($A1641,Location!$A:$J,7,FALSE)</f>
        <v>France</v>
      </c>
      <c r="K1641" s="31" t="str">
        <f>IFERROR(VLOOKUP(J1641,Setup_Team!$B:$C,2,FALSE), "TDB")</f>
        <v>FRA</v>
      </c>
      <c r="L1641" s="31" t="str">
        <f>VLOOKUP($A1641,Location!$A:$J,8,FALSE)</f>
        <v>Irak</v>
      </c>
      <c r="M1641" s="31" t="str">
        <f>IFERROR(VLOOKUP(L1641,Setup_Team!$B:$C,2,FALSE), "TDB")</f>
        <v>IRQ</v>
      </c>
      <c r="N1641" s="31" t="str">
        <f>VLOOKUP($A1641,Location!$A:$J,9,FALSE)</f>
        <v>Philadelphia, Pennsylvania</v>
      </c>
      <c r="O1641" s="31" t="str">
        <f>VLOOKUP($A1641,Location!$A:$J,10,FALSE)</f>
        <v>Lincoln Financial Field</v>
      </c>
      <c r="R1641" s="31">
        <v>0</v>
      </c>
      <c r="S1641" s="25">
        <f>VLOOKUP($A1641,Database!$A:$Y,10,FALSE)</f>
        <v>22</v>
      </c>
      <c r="T1641" s="25">
        <f>VLOOKUP($A1641,Database!$A:$Y,11,FALSE)</f>
        <v>166</v>
      </c>
      <c r="U1641" s="25">
        <f>VLOOKUP($A1641,Database!$A:$Y,12,FALSE)</f>
        <v>189</v>
      </c>
      <c r="V1641" s="25" t="str">
        <f>VLOOKUP(A1641,Database!A:M,13,FALSE)</f>
        <v>À venir</v>
      </c>
      <c r="W1641" s="25" t="str">
        <f>VLOOKUP($A1641,Database!$A:$Y,20,FALSE)</f>
        <v/>
      </c>
      <c r="X1641" s="25" t="str">
        <f>VLOOKUP($A1641,Database!$A:$Y,21,FALSE)</f>
        <v/>
      </c>
      <c r="Y1641" s="25" t="str">
        <f ca="1">IF(C1641&lt;NOW(),IF(AND(P1641&gt;Q1641,W1641&gt;X1641),S1641,IF(AND(P1641=Q1641,W1641=X1641),T1641,IF(AND(P1641&lt;Q1641,W1641&lt;X1641),U1641,0))),"")</f>
        <v/>
      </c>
      <c r="Z1641" s="25">
        <f>IF(AND(P1641=W1641,Q1641=X1641),1,0)</f>
        <v>1</v>
      </c>
      <c r="AA1641" s="25" t="str">
        <f>IF(Z1641=0,"",IF(ISBLANK(VLOOKUP(A1641,Database!A:AA,22,FALSE)),"",VLOOKUP(A1641,Database!A:AA,22,FALSE)))</f>
        <v>Exact</v>
      </c>
      <c r="AB1641" s="25">
        <f ca="1">IFERROR(IF(AND(Y1641&lt;&gt;"",OR(V1641="Terminé",V1641="En cours")),VLOOKUP(AA1641,Setup_ScoreExactBonus!A:D,4,FALSE),0),0)</f>
        <v>0</v>
      </c>
      <c r="AC1641" s="31" t="str">
        <f ca="1">IF(Y1641&lt;&gt;"", Y1641 + IF(Z1641=1,AB1641, 0), "")</f>
        <v/>
      </c>
      <c r="AD1641" s="31">
        <f ca="1">SUMIFS(AC$2:AC1641,D$2:D1641,D1641)*IF(R1641=0,1,2)</f>
        <v>0</v>
      </c>
    </row>
    <row r="1642" spans="1:30" x14ac:dyDescent="0.35">
      <c r="A1642" s="31">
        <f>IF(ISBLANK(B1642),"",COUNTIF(B$2:B1642,B1642))-1</f>
        <v>42</v>
      </c>
      <c r="B1642" s="31">
        <v>3</v>
      </c>
      <c r="C1642" s="10">
        <f>VLOOKUP($A1642,Database!$A:$Y,7,FALSE)</f>
        <v>46195.958333333336</v>
      </c>
      <c r="D1642" s="31" t="str">
        <f>VLOOKUP(Pronostics!$B1642,Setup_MPP!$A:$G,3,FALSE)</f>
        <v>PasMetalleux</v>
      </c>
      <c r="E1642" s="31" t="str">
        <f>VLOOKUP(Pronostics!$B1642,Setup_MPP!$A:$G,2,FALSE)</f>
        <v>Elwenn JOUBREL</v>
      </c>
      <c r="F1642" s="31" t="str">
        <f>VLOOKUP($B1642,Setup_MPP!$A:$E,4,FALSE)</f>
        <v>#F5C7FC</v>
      </c>
      <c r="G1642" s="31" t="str">
        <f>VLOOKUP($B1642,Setup_MPP!$A:$E,5,FALSE)</f>
        <v>#C489CF</v>
      </c>
      <c r="H1642" s="31" t="str">
        <f>IFERROR(IF(AND(A1642&gt;=1,A1642&lt;=104),VLOOKUP($A1642,Location!$A:$J,6,FALSE),IF(A1642=0,"Avant l'ouverture",IF(OR(A1642=105,A1642=106),"Bonus"))),"")</f>
        <v>Tour 2</v>
      </c>
      <c r="I1642" s="31" t="str">
        <f>IF(LEFT(H1642,4)="Tour",VLOOKUP(A1642,Database!$A:$C,3,FALSE),"")</f>
        <v>I</v>
      </c>
      <c r="J1642" s="31" t="str">
        <f>VLOOKUP($A1642,Location!$A:$J,7,FALSE)</f>
        <v>France</v>
      </c>
      <c r="K1642" s="31" t="str">
        <f>IFERROR(VLOOKUP(J1642,Setup_Team!$B:$C,2,FALSE), "TDB")</f>
        <v>FRA</v>
      </c>
      <c r="L1642" s="31" t="str">
        <f>VLOOKUP($A1642,Location!$A:$J,8,FALSE)</f>
        <v>Irak</v>
      </c>
      <c r="M1642" s="31" t="str">
        <f>IFERROR(VLOOKUP(L1642,Setup_Team!$B:$C,2,FALSE), "TDB")</f>
        <v>IRQ</v>
      </c>
      <c r="N1642" s="31" t="str">
        <f>VLOOKUP($A1642,Location!$A:$J,9,FALSE)</f>
        <v>Philadelphia, Pennsylvania</v>
      </c>
      <c r="O1642" s="31" t="str">
        <f>VLOOKUP($A1642,Location!$A:$J,10,FALSE)</f>
        <v>Lincoln Financial Field</v>
      </c>
      <c r="R1642" s="31">
        <v>0</v>
      </c>
      <c r="S1642" s="25">
        <f>VLOOKUP($A1642,Database!$A:$Y,10,FALSE)</f>
        <v>22</v>
      </c>
      <c r="T1642" s="25">
        <f>VLOOKUP($A1642,Database!$A:$Y,11,FALSE)</f>
        <v>166</v>
      </c>
      <c r="U1642" s="25">
        <f>VLOOKUP($A1642,Database!$A:$Y,12,FALSE)</f>
        <v>189</v>
      </c>
      <c r="V1642" s="25" t="str">
        <f>VLOOKUP(A1642,Database!A:M,13,FALSE)</f>
        <v>À venir</v>
      </c>
      <c r="W1642" s="25" t="str">
        <f>VLOOKUP($A1642,Database!$A:$Y,20,FALSE)</f>
        <v/>
      </c>
      <c r="X1642" s="25" t="str">
        <f>VLOOKUP($A1642,Database!$A:$Y,21,FALSE)</f>
        <v/>
      </c>
      <c r="Y1642" s="25" t="str">
        <f ca="1">IF(C1642&lt;NOW(),IF(AND(P1642&gt;Q1642,W1642&gt;X1642),S1642,IF(AND(P1642=Q1642,W1642=X1642),T1642,IF(AND(P1642&lt;Q1642,W1642&lt;X1642),U1642,0))),"")</f>
        <v/>
      </c>
      <c r="Z1642" s="25">
        <f>IF(AND(P1642=W1642,Q1642=X1642),1,0)</f>
        <v>1</v>
      </c>
      <c r="AA1642" s="25" t="str">
        <f>IF(Z1642=0,"",IF(ISBLANK(VLOOKUP(A1642,Database!A:AA,22,FALSE)),"",VLOOKUP(A1642,Database!A:AA,22,FALSE)))</f>
        <v>Exact</v>
      </c>
      <c r="AB1642" s="25">
        <f ca="1">IFERROR(IF(AND(Y1642&lt;&gt;"",OR(V1642="Terminé",V1642="En cours")),VLOOKUP(AA1642,Setup_ScoreExactBonus!A:D,4,FALSE),0),0)</f>
        <v>0</v>
      </c>
      <c r="AC1642" s="31" t="str">
        <f ca="1">IF(Y1642&lt;&gt;"", Y1642 + IF(Z1642=1,AB1642, 0), "")</f>
        <v/>
      </c>
      <c r="AD1642" s="31">
        <f ca="1">SUMIFS(AC$2:AC1642,D$2:D1642,D1642)*IF(R1642=0,1,2)</f>
        <v>0</v>
      </c>
    </row>
    <row r="1643" spans="1:30" x14ac:dyDescent="0.35">
      <c r="A1643" s="31">
        <f>IF(ISBLANK(B1643),"",COUNTIF(B$2:B1643,B1643))-1</f>
        <v>42</v>
      </c>
      <c r="B1643" s="31">
        <v>4</v>
      </c>
      <c r="C1643" s="10">
        <f>VLOOKUP($A1643,Database!$A:$Y,7,FALSE)</f>
        <v>46195.958333333336</v>
      </c>
      <c r="D1643" s="31" t="str">
        <f>VLOOKUP(Pronostics!$B1643,Setup_MPP!$A:$G,3,FALSE)</f>
        <v>Popo444</v>
      </c>
      <c r="E1643" s="31" t="str">
        <f>VLOOKUP(Pronostics!$B1643,Setup_MPP!$A:$G,2,FALSE)</f>
        <v>Pauline OLIVIER</v>
      </c>
      <c r="F1643" s="31" t="str">
        <f>VLOOKUP($B1643,Setup_MPP!$A:$E,4,FALSE)</f>
        <v>#A5EA7F</v>
      </c>
      <c r="G1643" s="31" t="str">
        <f>VLOOKUP($B1643,Setup_MPP!$A:$E,5,FALSE)</f>
        <v>#80C65A</v>
      </c>
      <c r="H1643" s="31" t="str">
        <f>IFERROR(IF(AND(A1643&gt;=1,A1643&lt;=104),VLOOKUP($A1643,Location!$A:$J,6,FALSE),IF(A1643=0,"Avant l'ouverture",IF(OR(A1643=105,A1643=106),"Bonus"))),"")</f>
        <v>Tour 2</v>
      </c>
      <c r="I1643" s="31" t="str">
        <f>IF(LEFT(H1643,4)="Tour",VLOOKUP(A1643,Database!$A:$C,3,FALSE),"")</f>
        <v>I</v>
      </c>
      <c r="J1643" s="31" t="str">
        <f>VLOOKUP($A1643,Location!$A:$J,7,FALSE)</f>
        <v>France</v>
      </c>
      <c r="K1643" s="31" t="str">
        <f>IFERROR(VLOOKUP(J1643,Setup_Team!$B:$C,2,FALSE), "TDB")</f>
        <v>FRA</v>
      </c>
      <c r="L1643" s="31" t="str">
        <f>VLOOKUP($A1643,Location!$A:$J,8,FALSE)</f>
        <v>Irak</v>
      </c>
      <c r="M1643" s="31" t="str">
        <f>IFERROR(VLOOKUP(L1643,Setup_Team!$B:$C,2,FALSE), "TDB")</f>
        <v>IRQ</v>
      </c>
      <c r="N1643" s="31" t="str">
        <f>VLOOKUP($A1643,Location!$A:$J,9,FALSE)</f>
        <v>Philadelphia, Pennsylvania</v>
      </c>
      <c r="O1643" s="31" t="str">
        <f>VLOOKUP($A1643,Location!$A:$J,10,FALSE)</f>
        <v>Lincoln Financial Field</v>
      </c>
      <c r="R1643" s="31">
        <v>0</v>
      </c>
      <c r="S1643" s="25">
        <f>VLOOKUP($A1643,Database!$A:$Y,10,FALSE)</f>
        <v>22</v>
      </c>
      <c r="T1643" s="25">
        <f>VLOOKUP($A1643,Database!$A:$Y,11,FALSE)</f>
        <v>166</v>
      </c>
      <c r="U1643" s="25">
        <f>VLOOKUP($A1643,Database!$A:$Y,12,FALSE)</f>
        <v>189</v>
      </c>
      <c r="V1643" s="25" t="str">
        <f>VLOOKUP(A1643,Database!A:M,13,FALSE)</f>
        <v>À venir</v>
      </c>
      <c r="W1643" s="25" t="str">
        <f>VLOOKUP($A1643,Database!$A:$Y,20,FALSE)</f>
        <v/>
      </c>
      <c r="X1643" s="25" t="str">
        <f>VLOOKUP($A1643,Database!$A:$Y,21,FALSE)</f>
        <v/>
      </c>
      <c r="Y1643" s="25" t="str">
        <f ca="1">IF(C1643&lt;NOW(),IF(AND(P1643&gt;Q1643,W1643&gt;X1643),S1643,IF(AND(P1643=Q1643,W1643=X1643),T1643,IF(AND(P1643&lt;Q1643,W1643&lt;X1643),U1643,0))),"")</f>
        <v/>
      </c>
      <c r="Z1643" s="25">
        <f>IF(AND(P1643=W1643,Q1643=X1643),1,0)</f>
        <v>1</v>
      </c>
      <c r="AA1643" s="25" t="str">
        <f>IF(Z1643=0,"",IF(ISBLANK(VLOOKUP(A1643,Database!A:AA,22,FALSE)),"",VLOOKUP(A1643,Database!A:AA,22,FALSE)))</f>
        <v>Exact</v>
      </c>
      <c r="AB1643" s="25">
        <f ca="1">IFERROR(IF(AND(Y1643&lt;&gt;"",OR(V1643="Terminé",V1643="En cours")),VLOOKUP(AA1643,Setup_ScoreExactBonus!A:D,4,FALSE),0),0)</f>
        <v>0</v>
      </c>
      <c r="AC1643" s="31" t="str">
        <f ca="1">IF(Y1643&lt;&gt;"", Y1643 + IF(Z1643=1,AB1643, 0), "")</f>
        <v/>
      </c>
      <c r="AD1643" s="31">
        <f ca="1">SUMIFS(AC$2:AC1643,D$2:D1643,D1643)*IF(R1643=0,1,2)</f>
        <v>0</v>
      </c>
    </row>
    <row r="1644" spans="1:30" x14ac:dyDescent="0.35">
      <c r="A1644" s="31">
        <f>IF(ISBLANK(B1644),"",COUNTIF(B$2:B1644,B1644))-1</f>
        <v>42</v>
      </c>
      <c r="B1644" s="31">
        <v>5</v>
      </c>
      <c r="C1644" s="10">
        <f>VLOOKUP($A1644,Database!$A:$Y,7,FALSE)</f>
        <v>46195.958333333336</v>
      </c>
      <c r="D1644" s="31" t="str">
        <f>VLOOKUP(Pronostics!$B1644,Setup_MPP!$A:$G,3,FALSE)</f>
        <v>_Jujul</v>
      </c>
      <c r="E1644" s="31" t="str">
        <f>VLOOKUP(Pronostics!$B1644,Setup_MPP!$A:$G,2,FALSE)</f>
        <v>Julie BOISSIERE</v>
      </c>
      <c r="F1644" s="31" t="str">
        <f>VLOOKUP($B1644,Setup_MPP!$A:$E,4,FALSE)</f>
        <v>#D890FF</v>
      </c>
      <c r="G1644" s="31" t="str">
        <f>VLOOKUP($B1644,Setup_MPP!$A:$E,5,FALSE)</f>
        <v>#B750EF</v>
      </c>
      <c r="H1644" s="31" t="str">
        <f>IFERROR(IF(AND(A1644&gt;=1,A1644&lt;=104),VLOOKUP($A1644,Location!$A:$J,6,FALSE),IF(A1644=0,"Avant l'ouverture",IF(OR(A1644=105,A1644=106),"Bonus"))),"")</f>
        <v>Tour 2</v>
      </c>
      <c r="I1644" s="31" t="str">
        <f>IF(LEFT(H1644,4)="Tour",VLOOKUP(A1644,Database!$A:$C,3,FALSE),"")</f>
        <v>I</v>
      </c>
      <c r="J1644" s="31" t="str">
        <f>VLOOKUP($A1644,Location!$A:$J,7,FALSE)</f>
        <v>France</v>
      </c>
      <c r="K1644" s="31" t="str">
        <f>IFERROR(VLOOKUP(J1644,Setup_Team!$B:$C,2,FALSE), "TDB")</f>
        <v>FRA</v>
      </c>
      <c r="L1644" s="31" t="str">
        <f>VLOOKUP($A1644,Location!$A:$J,8,FALSE)</f>
        <v>Irak</v>
      </c>
      <c r="M1644" s="31" t="str">
        <f>IFERROR(VLOOKUP(L1644,Setup_Team!$B:$C,2,FALSE), "TDB")</f>
        <v>IRQ</v>
      </c>
      <c r="N1644" s="31" t="str">
        <f>VLOOKUP($A1644,Location!$A:$J,9,FALSE)</f>
        <v>Philadelphia, Pennsylvania</v>
      </c>
      <c r="O1644" s="31" t="str">
        <f>VLOOKUP($A1644,Location!$A:$J,10,FALSE)</f>
        <v>Lincoln Financial Field</v>
      </c>
      <c r="R1644" s="31">
        <v>0</v>
      </c>
      <c r="S1644" s="25">
        <f>VLOOKUP($A1644,Database!$A:$Y,10,FALSE)</f>
        <v>22</v>
      </c>
      <c r="T1644" s="25">
        <f>VLOOKUP($A1644,Database!$A:$Y,11,FALSE)</f>
        <v>166</v>
      </c>
      <c r="U1644" s="25">
        <f>VLOOKUP($A1644,Database!$A:$Y,12,FALSE)</f>
        <v>189</v>
      </c>
      <c r="V1644" s="25" t="str">
        <f>VLOOKUP(A1644,Database!A:M,13,FALSE)</f>
        <v>À venir</v>
      </c>
      <c r="W1644" s="25" t="str">
        <f>VLOOKUP($A1644,Database!$A:$Y,20,FALSE)</f>
        <v/>
      </c>
      <c r="X1644" s="25" t="str">
        <f>VLOOKUP($A1644,Database!$A:$Y,21,FALSE)</f>
        <v/>
      </c>
      <c r="Y1644" s="25" t="str">
        <f ca="1">IF(C1644&lt;NOW(),IF(AND(P1644&gt;Q1644,W1644&gt;X1644),S1644,IF(AND(P1644=Q1644,W1644=X1644),T1644,IF(AND(P1644&lt;Q1644,W1644&lt;X1644),U1644,0))),"")</f>
        <v/>
      </c>
      <c r="Z1644" s="25">
        <f>IF(AND(P1644=W1644,Q1644=X1644),1,0)</f>
        <v>1</v>
      </c>
      <c r="AA1644" s="25" t="str">
        <f>IF(Z1644=0,"",IF(ISBLANK(VLOOKUP(A1644,Database!A:AA,22,FALSE)),"",VLOOKUP(A1644,Database!A:AA,22,FALSE)))</f>
        <v>Exact</v>
      </c>
      <c r="AB1644" s="25">
        <f ca="1">IFERROR(IF(AND(Y1644&lt;&gt;"",OR(V1644="Terminé",V1644="En cours")),VLOOKUP(AA1644,Setup_ScoreExactBonus!A:D,4,FALSE),0),0)</f>
        <v>0</v>
      </c>
      <c r="AC1644" s="31" t="str">
        <f ca="1">IF(Y1644&lt;&gt;"", Y1644 + IF(Z1644=1,AB1644, 0), "")</f>
        <v/>
      </c>
      <c r="AD1644" s="31">
        <f ca="1">SUMIFS(AC$2:AC1644,D$2:D1644,D1644)*IF(R1644=0,1,2)</f>
        <v>0</v>
      </c>
    </row>
    <row r="1645" spans="1:30" x14ac:dyDescent="0.35">
      <c r="A1645" s="31">
        <f>IF(ISBLANK(B1645),"",COUNTIF(B$2:B1645,B1645))-1</f>
        <v>42</v>
      </c>
      <c r="B1645" s="31">
        <v>6</v>
      </c>
      <c r="C1645" s="10">
        <f>VLOOKUP($A1645,Database!$A:$Y,7,FALSE)</f>
        <v>46195.958333333336</v>
      </c>
      <c r="D1645" s="31" t="str">
        <f>VLOOKUP(Pronostics!$B1645,Setup_MPP!$A:$G,3,FALSE)</f>
        <v>Julay</v>
      </c>
      <c r="E1645" s="31" t="str">
        <f>VLOOKUP(Pronostics!$B1645,Setup_MPP!$A:$G,2,FALSE)</f>
        <v>Julie BOUCHARD</v>
      </c>
      <c r="F1645" s="31" t="str">
        <f>VLOOKUP($B1645,Setup_MPP!$A:$E,4,FALSE)</f>
        <v>#A6F7B1</v>
      </c>
      <c r="G1645" s="31" t="str">
        <f>VLOOKUP($B1645,Setup_MPP!$A:$E,5,FALSE)</f>
        <v>#6EC179</v>
      </c>
      <c r="H1645" s="31" t="str">
        <f>IFERROR(IF(AND(A1645&gt;=1,A1645&lt;=104),VLOOKUP($A1645,Location!$A:$J,6,FALSE),IF(A1645=0,"Avant l'ouverture",IF(OR(A1645=105,A1645=106),"Bonus"))),"")</f>
        <v>Tour 2</v>
      </c>
      <c r="I1645" s="31" t="str">
        <f>IF(LEFT(H1645,4)="Tour",VLOOKUP(A1645,Database!$A:$C,3,FALSE),"")</f>
        <v>I</v>
      </c>
      <c r="J1645" s="31" t="str">
        <f>VLOOKUP($A1645,Location!$A:$J,7,FALSE)</f>
        <v>France</v>
      </c>
      <c r="K1645" s="31" t="str">
        <f>IFERROR(VLOOKUP(J1645,Setup_Team!$B:$C,2,FALSE), "TDB")</f>
        <v>FRA</v>
      </c>
      <c r="L1645" s="31" t="str">
        <f>VLOOKUP($A1645,Location!$A:$J,8,FALSE)</f>
        <v>Irak</v>
      </c>
      <c r="M1645" s="31" t="str">
        <f>IFERROR(VLOOKUP(L1645,Setup_Team!$B:$C,2,FALSE), "TDB")</f>
        <v>IRQ</v>
      </c>
      <c r="N1645" s="31" t="str">
        <f>VLOOKUP($A1645,Location!$A:$J,9,FALSE)</f>
        <v>Philadelphia, Pennsylvania</v>
      </c>
      <c r="O1645" s="31" t="str">
        <f>VLOOKUP($A1645,Location!$A:$J,10,FALSE)</f>
        <v>Lincoln Financial Field</v>
      </c>
      <c r="R1645" s="31">
        <v>0</v>
      </c>
      <c r="S1645" s="25">
        <f>VLOOKUP($A1645,Database!$A:$Y,10,FALSE)</f>
        <v>22</v>
      </c>
      <c r="T1645" s="25">
        <f>VLOOKUP($A1645,Database!$A:$Y,11,FALSE)</f>
        <v>166</v>
      </c>
      <c r="U1645" s="25">
        <f>VLOOKUP($A1645,Database!$A:$Y,12,FALSE)</f>
        <v>189</v>
      </c>
      <c r="V1645" s="25" t="str">
        <f>VLOOKUP(A1645,Database!A:M,13,FALSE)</f>
        <v>À venir</v>
      </c>
      <c r="W1645" s="25" t="str">
        <f>VLOOKUP($A1645,Database!$A:$Y,20,FALSE)</f>
        <v/>
      </c>
      <c r="X1645" s="25" t="str">
        <f>VLOOKUP($A1645,Database!$A:$Y,21,FALSE)</f>
        <v/>
      </c>
      <c r="Y1645" s="25" t="str">
        <f ca="1">IF(C1645&lt;NOW(),IF(AND(P1645&gt;Q1645,W1645&gt;X1645),S1645,IF(AND(P1645=Q1645,W1645=X1645),T1645,IF(AND(P1645&lt;Q1645,W1645&lt;X1645),U1645,0))),"")</f>
        <v/>
      </c>
      <c r="Z1645" s="25">
        <f>IF(AND(P1645=W1645,Q1645=X1645),1,0)</f>
        <v>1</v>
      </c>
      <c r="AA1645" s="25" t="str">
        <f>IF(Z1645=0,"",IF(ISBLANK(VLOOKUP(A1645,Database!A:AA,22,FALSE)),"",VLOOKUP(A1645,Database!A:AA,22,FALSE)))</f>
        <v>Exact</v>
      </c>
      <c r="AB1645" s="25">
        <f ca="1">IFERROR(IF(AND(Y1645&lt;&gt;"",OR(V1645="Terminé",V1645="En cours")),VLOOKUP(AA1645,Setup_ScoreExactBonus!A:D,4,FALSE),0),0)</f>
        <v>0</v>
      </c>
      <c r="AC1645" s="31" t="str">
        <f ca="1">IF(Y1645&lt;&gt;"", Y1645 + IF(Z1645=1,AB1645, 0), "")</f>
        <v/>
      </c>
      <c r="AD1645" s="31">
        <f ca="1">SUMIFS(AC$2:AC1645,D$2:D1645,D1645)*IF(R1645=0,1,2)</f>
        <v>0</v>
      </c>
    </row>
    <row r="1646" spans="1:30" x14ac:dyDescent="0.35">
      <c r="A1646" s="31">
        <f>IF(ISBLANK(B1646),"",COUNTIF(B$2:B1646,B1646))-1</f>
        <v>42</v>
      </c>
      <c r="B1646" s="31">
        <v>7</v>
      </c>
      <c r="C1646" s="10">
        <f>VLOOKUP($A1646,Database!$A:$Y,7,FALSE)</f>
        <v>46195.958333333336</v>
      </c>
      <c r="D1646" s="31" t="str">
        <f>VLOOKUP(Pronostics!$B1646,Setup_MPP!$A:$G,3,FALSE)</f>
        <v>__Vince__</v>
      </c>
      <c r="E1646" s="31" t="str">
        <f>VLOOKUP(Pronostics!$B1646,Setup_MPP!$A:$G,2,FALSE)</f>
        <v>Vincent FRAYSSE</v>
      </c>
      <c r="F1646" s="31" t="str">
        <f>VLOOKUP($B1646,Setup_MPP!$A:$E,4,FALSE)</f>
        <v>#B2EAE8</v>
      </c>
      <c r="G1646" s="31" t="str">
        <f>VLOOKUP($B1646,Setup_MPP!$A:$E,5,FALSE)</f>
        <v>#6CB4B1</v>
      </c>
      <c r="H1646" s="31" t="str">
        <f>IFERROR(IF(AND(A1646&gt;=1,A1646&lt;=104),VLOOKUP($A1646,Location!$A:$J,6,FALSE),IF(A1646=0,"Avant l'ouverture",IF(OR(A1646=105,A1646=106),"Bonus"))),"")</f>
        <v>Tour 2</v>
      </c>
      <c r="I1646" s="31" t="str">
        <f>IF(LEFT(H1646,4)="Tour",VLOOKUP(A1646,Database!$A:$C,3,FALSE),"")</f>
        <v>I</v>
      </c>
      <c r="J1646" s="31" t="str">
        <f>VLOOKUP($A1646,Location!$A:$J,7,FALSE)</f>
        <v>France</v>
      </c>
      <c r="K1646" s="31" t="str">
        <f>IFERROR(VLOOKUP(J1646,Setup_Team!$B:$C,2,FALSE), "TDB")</f>
        <v>FRA</v>
      </c>
      <c r="L1646" s="31" t="str">
        <f>VLOOKUP($A1646,Location!$A:$J,8,FALSE)</f>
        <v>Irak</v>
      </c>
      <c r="M1646" s="31" t="str">
        <f>IFERROR(VLOOKUP(L1646,Setup_Team!$B:$C,2,FALSE), "TDB")</f>
        <v>IRQ</v>
      </c>
      <c r="N1646" s="31" t="str">
        <f>VLOOKUP($A1646,Location!$A:$J,9,FALSE)</f>
        <v>Philadelphia, Pennsylvania</v>
      </c>
      <c r="O1646" s="31" t="str">
        <f>VLOOKUP($A1646,Location!$A:$J,10,FALSE)</f>
        <v>Lincoln Financial Field</v>
      </c>
      <c r="R1646" s="31">
        <v>0</v>
      </c>
      <c r="S1646" s="25">
        <f>VLOOKUP($A1646,Database!$A:$Y,10,FALSE)</f>
        <v>22</v>
      </c>
      <c r="T1646" s="25">
        <f>VLOOKUP($A1646,Database!$A:$Y,11,FALSE)</f>
        <v>166</v>
      </c>
      <c r="U1646" s="25">
        <f>VLOOKUP($A1646,Database!$A:$Y,12,FALSE)</f>
        <v>189</v>
      </c>
      <c r="V1646" s="25" t="str">
        <f>VLOOKUP(A1646,Database!A:M,13,FALSE)</f>
        <v>À venir</v>
      </c>
      <c r="W1646" s="25" t="str">
        <f>VLOOKUP($A1646,Database!$A:$Y,20,FALSE)</f>
        <v/>
      </c>
      <c r="X1646" s="25" t="str">
        <f>VLOOKUP($A1646,Database!$A:$Y,21,FALSE)</f>
        <v/>
      </c>
      <c r="Y1646" s="25" t="str">
        <f ca="1">IF(C1646&lt;NOW(),IF(AND(P1646&gt;Q1646,W1646&gt;X1646),S1646,IF(AND(P1646=Q1646,W1646=X1646),T1646,IF(AND(P1646&lt;Q1646,W1646&lt;X1646),U1646,0))),"")</f>
        <v/>
      </c>
      <c r="Z1646" s="25">
        <f>IF(AND(P1646=W1646,Q1646=X1646),1,0)</f>
        <v>1</v>
      </c>
      <c r="AA1646" s="25" t="str">
        <f>IF(Z1646=0,"",IF(ISBLANK(VLOOKUP(A1646,Database!A:AA,22,FALSE)),"",VLOOKUP(A1646,Database!A:AA,22,FALSE)))</f>
        <v>Exact</v>
      </c>
      <c r="AB1646" s="25">
        <f ca="1">IFERROR(IF(AND(Y1646&lt;&gt;"",OR(V1646="Terminé",V1646="En cours")),VLOOKUP(AA1646,Setup_ScoreExactBonus!A:D,4,FALSE),0),0)</f>
        <v>0</v>
      </c>
      <c r="AC1646" s="31" t="str">
        <f ca="1">IF(Y1646&lt;&gt;"", Y1646 + IF(Z1646=1,AB1646, 0), "")</f>
        <v/>
      </c>
      <c r="AD1646" s="31">
        <f ca="1">SUMIFS(AC$2:AC1646,D$2:D1646,D1646)*IF(R1646=0,1,2)</f>
        <v>0</v>
      </c>
    </row>
    <row r="1647" spans="1:30" x14ac:dyDescent="0.35">
      <c r="A1647" s="31">
        <f>IF(ISBLANK(B1647),"",COUNTIF(B$2:B1647,B1647))-1</f>
        <v>42</v>
      </c>
      <c r="B1647" s="31">
        <v>8</v>
      </c>
      <c r="C1647" s="10">
        <f>VLOOKUP($A1647,Database!$A:$Y,7,FALSE)</f>
        <v>46195.958333333336</v>
      </c>
      <c r="D1647" s="31" t="str">
        <f>VLOOKUP(Pronostics!$B1647,Setup_MPP!$A:$G,3,FALSE)</f>
        <v>Louuiiis</v>
      </c>
      <c r="E1647" s="31" t="str">
        <f>VLOOKUP(Pronostics!$B1647,Setup_MPP!$A:$G,2,FALSE)</f>
        <v>Louis HARLE</v>
      </c>
      <c r="F1647" s="31" t="str">
        <f>VLOOKUP($B1647,Setup_MPP!$A:$E,4,FALSE)</f>
        <v>#EEF7B1</v>
      </c>
      <c r="G1647" s="31" t="str">
        <f>VLOOKUP($B1647,Setup_MPP!$A:$E,5,FALSE)</f>
        <v>#C1CB7D</v>
      </c>
      <c r="H1647" s="31" t="str">
        <f>IFERROR(IF(AND(A1647&gt;=1,A1647&lt;=104),VLOOKUP($A1647,Location!$A:$J,6,FALSE),IF(A1647=0,"Avant l'ouverture",IF(OR(A1647=105,A1647=106),"Bonus"))),"")</f>
        <v>Tour 2</v>
      </c>
      <c r="I1647" s="31" t="str">
        <f>IF(LEFT(H1647,4)="Tour",VLOOKUP(A1647,Database!$A:$C,3,FALSE),"")</f>
        <v>I</v>
      </c>
      <c r="J1647" s="31" t="str">
        <f>VLOOKUP($A1647,Location!$A:$J,7,FALSE)</f>
        <v>France</v>
      </c>
      <c r="K1647" s="31" t="str">
        <f>IFERROR(VLOOKUP(J1647,Setup_Team!$B:$C,2,FALSE), "TDB")</f>
        <v>FRA</v>
      </c>
      <c r="L1647" s="31" t="str">
        <f>VLOOKUP($A1647,Location!$A:$J,8,FALSE)</f>
        <v>Irak</v>
      </c>
      <c r="M1647" s="31" t="str">
        <f>IFERROR(VLOOKUP(L1647,Setup_Team!$B:$C,2,FALSE), "TDB")</f>
        <v>IRQ</v>
      </c>
      <c r="N1647" s="31" t="str">
        <f>VLOOKUP($A1647,Location!$A:$J,9,FALSE)</f>
        <v>Philadelphia, Pennsylvania</v>
      </c>
      <c r="O1647" s="31" t="str">
        <f>VLOOKUP($A1647,Location!$A:$J,10,FALSE)</f>
        <v>Lincoln Financial Field</v>
      </c>
      <c r="R1647" s="31">
        <v>0</v>
      </c>
      <c r="S1647" s="25">
        <f>VLOOKUP($A1647,Database!$A:$Y,10,FALSE)</f>
        <v>22</v>
      </c>
      <c r="T1647" s="25">
        <f>VLOOKUP($A1647,Database!$A:$Y,11,FALSE)</f>
        <v>166</v>
      </c>
      <c r="U1647" s="25">
        <f>VLOOKUP($A1647,Database!$A:$Y,12,FALSE)</f>
        <v>189</v>
      </c>
      <c r="V1647" s="25" t="str">
        <f>VLOOKUP(A1647,Database!A:M,13,FALSE)</f>
        <v>À venir</v>
      </c>
      <c r="W1647" s="25" t="str">
        <f>VLOOKUP($A1647,Database!$A:$Y,20,FALSE)</f>
        <v/>
      </c>
      <c r="X1647" s="25" t="str">
        <f>VLOOKUP($A1647,Database!$A:$Y,21,FALSE)</f>
        <v/>
      </c>
      <c r="Y1647" s="25" t="str">
        <f ca="1">IF(C1647&lt;NOW(),IF(AND(P1647&gt;Q1647,W1647&gt;X1647),S1647,IF(AND(P1647=Q1647,W1647=X1647),T1647,IF(AND(P1647&lt;Q1647,W1647&lt;X1647),U1647,0))),"")</f>
        <v/>
      </c>
      <c r="Z1647" s="25">
        <f>IF(AND(P1647=W1647,Q1647=X1647),1,0)</f>
        <v>1</v>
      </c>
      <c r="AA1647" s="25" t="str">
        <f>IF(Z1647=0,"",IF(ISBLANK(VLOOKUP(A1647,Database!A:AA,22,FALSE)),"",VLOOKUP(A1647,Database!A:AA,22,FALSE)))</f>
        <v>Exact</v>
      </c>
      <c r="AB1647" s="25">
        <f ca="1">IFERROR(IF(AND(Y1647&lt;&gt;"",OR(V1647="Terminé",V1647="En cours")),VLOOKUP(AA1647,Setup_ScoreExactBonus!A:D,4,FALSE),0),0)</f>
        <v>0</v>
      </c>
      <c r="AC1647" s="31" t="str">
        <f ca="1">IF(Y1647&lt;&gt;"", Y1647 + IF(Z1647=1,AB1647, 0), "")</f>
        <v/>
      </c>
      <c r="AD1647" s="31">
        <f ca="1">SUMIFS(AC$2:AC1647,D$2:D1647,D1647)*IF(R1647=0,1,2)</f>
        <v>0</v>
      </c>
    </row>
    <row r="1648" spans="1:30" x14ac:dyDescent="0.35">
      <c r="A1648" s="31">
        <f>IF(ISBLANK(B1648),"",COUNTIF(B$2:B1648,B1648))-1</f>
        <v>42</v>
      </c>
      <c r="B1648" s="31">
        <v>9</v>
      </c>
      <c r="C1648" s="10">
        <f>VLOOKUP($A1648,Database!$A:$Y,7,FALSE)</f>
        <v>46195.958333333336</v>
      </c>
      <c r="D1648" s="31" t="str">
        <f>VLOOKUP(Pronostics!$B1648,Setup_MPP!$A:$G,3,FALSE)</f>
        <v>Aurelien_dqp</v>
      </c>
      <c r="E1648" s="31" t="str">
        <f>VLOOKUP(Pronostics!$B1648,Setup_MPP!$A:$G,2,FALSE)</f>
        <v>Aurélien DE POULPIQUET</v>
      </c>
      <c r="F1648" s="31" t="str">
        <f>VLOOKUP($B1648,Setup_MPP!$A:$E,4,FALSE)</f>
        <v>#F4EA9D</v>
      </c>
      <c r="G1648" s="31" t="str">
        <f>VLOOKUP($B1648,Setup_MPP!$A:$E,5,FALSE)</f>
        <v>#D2C458</v>
      </c>
      <c r="H1648" s="31" t="str">
        <f>IFERROR(IF(AND(A1648&gt;=1,A1648&lt;=104),VLOOKUP($A1648,Location!$A:$J,6,FALSE),IF(A1648=0,"Avant l'ouverture",IF(OR(A1648=105,A1648=106),"Bonus"))),"")</f>
        <v>Tour 2</v>
      </c>
      <c r="I1648" s="31" t="str">
        <f>IF(LEFT(H1648,4)="Tour",VLOOKUP(A1648,Database!$A:$C,3,FALSE),"")</f>
        <v>I</v>
      </c>
      <c r="J1648" s="31" t="str">
        <f>VLOOKUP($A1648,Location!$A:$J,7,FALSE)</f>
        <v>France</v>
      </c>
      <c r="K1648" s="31" t="str">
        <f>IFERROR(VLOOKUP(J1648,Setup_Team!$B:$C,2,FALSE), "TDB")</f>
        <v>FRA</v>
      </c>
      <c r="L1648" s="31" t="str">
        <f>VLOOKUP($A1648,Location!$A:$J,8,FALSE)</f>
        <v>Irak</v>
      </c>
      <c r="M1648" s="31" t="str">
        <f>IFERROR(VLOOKUP(L1648,Setup_Team!$B:$C,2,FALSE), "TDB")</f>
        <v>IRQ</v>
      </c>
      <c r="N1648" s="31" t="str">
        <f>VLOOKUP($A1648,Location!$A:$J,9,FALSE)</f>
        <v>Philadelphia, Pennsylvania</v>
      </c>
      <c r="O1648" s="31" t="str">
        <f>VLOOKUP($A1648,Location!$A:$J,10,FALSE)</f>
        <v>Lincoln Financial Field</v>
      </c>
      <c r="R1648" s="31">
        <v>0</v>
      </c>
      <c r="S1648" s="25">
        <f>VLOOKUP($A1648,Database!$A:$Y,10,FALSE)</f>
        <v>22</v>
      </c>
      <c r="T1648" s="25">
        <f>VLOOKUP($A1648,Database!$A:$Y,11,FALSE)</f>
        <v>166</v>
      </c>
      <c r="U1648" s="25">
        <f>VLOOKUP($A1648,Database!$A:$Y,12,FALSE)</f>
        <v>189</v>
      </c>
      <c r="V1648" s="25" t="str">
        <f>VLOOKUP(A1648,Database!A:M,13,FALSE)</f>
        <v>À venir</v>
      </c>
      <c r="W1648" s="25" t="str">
        <f>VLOOKUP($A1648,Database!$A:$Y,20,FALSE)</f>
        <v/>
      </c>
      <c r="X1648" s="25" t="str">
        <f>VLOOKUP($A1648,Database!$A:$Y,21,FALSE)</f>
        <v/>
      </c>
      <c r="Y1648" s="25" t="str">
        <f ca="1">IF(C1648&lt;NOW(),IF(AND(P1648&gt;Q1648,W1648&gt;X1648),S1648,IF(AND(P1648=Q1648,W1648=X1648),T1648,IF(AND(P1648&lt;Q1648,W1648&lt;X1648),U1648,0))),"")</f>
        <v/>
      </c>
      <c r="Z1648" s="25">
        <f>IF(AND(P1648=W1648,Q1648=X1648),1,0)</f>
        <v>1</v>
      </c>
      <c r="AA1648" s="25" t="str">
        <f>IF(Z1648=0,"",IF(ISBLANK(VLOOKUP(A1648,Database!A:AA,22,FALSE)),"",VLOOKUP(A1648,Database!A:AA,22,FALSE)))</f>
        <v>Exact</v>
      </c>
      <c r="AB1648" s="25">
        <f ca="1">IFERROR(IF(AND(Y1648&lt;&gt;"",OR(V1648="Terminé",V1648="En cours")),VLOOKUP(AA1648,Setup_ScoreExactBonus!A:D,4,FALSE),0),0)</f>
        <v>0</v>
      </c>
      <c r="AC1648" s="31" t="str">
        <f ca="1">IF(Y1648&lt;&gt;"", Y1648 + IF(Z1648=1,AB1648, 0), "")</f>
        <v/>
      </c>
      <c r="AD1648" s="31">
        <f ca="1">SUMIFS(AC$2:AC1648,D$2:D1648,D1648)*IF(R1648=0,1,2)</f>
        <v>0</v>
      </c>
    </row>
    <row r="1649" spans="1:30" x14ac:dyDescent="0.35">
      <c r="A1649" s="31">
        <f>IF(ISBLANK(B1649),"",COUNTIF(B$2:B1649,B1649))-1</f>
        <v>42</v>
      </c>
      <c r="B1649" s="31">
        <v>10</v>
      </c>
      <c r="C1649" s="10">
        <f>VLOOKUP($A1649,Database!$A:$Y,7,FALSE)</f>
        <v>46195.958333333336</v>
      </c>
      <c r="D1649" s="31" t="str">
        <f>VLOOKUP(Pronostics!$B1649,Setup_MPP!$A:$G,3,FALSE)</f>
        <v>RandomPaul</v>
      </c>
      <c r="E1649" s="31" t="str">
        <f>VLOOKUP(Pronostics!$B1649,Setup_MPP!$A:$G,2,FALSE)</f>
        <v>Paul MONTESINOS</v>
      </c>
      <c r="F1649" s="31" t="str">
        <f>VLOOKUP($B1649,Setup_MPP!$A:$E,4,FALSE)</f>
        <v>#C4B0FF</v>
      </c>
      <c r="G1649" s="31" t="str">
        <f>VLOOKUP($B1649,Setup_MPP!$A:$E,5,FALSE)</f>
        <v>#7F66C8</v>
      </c>
      <c r="H1649" s="31" t="str">
        <f>IFERROR(IF(AND(A1649&gt;=1,A1649&lt;=104),VLOOKUP($A1649,Location!$A:$J,6,FALSE),IF(A1649=0,"Avant l'ouverture",IF(OR(A1649=105,A1649=106),"Bonus"))),"")</f>
        <v>Tour 2</v>
      </c>
      <c r="I1649" s="31" t="str">
        <f>IF(LEFT(H1649,4)="Tour",VLOOKUP(A1649,Database!$A:$C,3,FALSE),"")</f>
        <v>I</v>
      </c>
      <c r="J1649" s="31" t="str">
        <f>VLOOKUP($A1649,Location!$A:$J,7,FALSE)</f>
        <v>France</v>
      </c>
      <c r="K1649" s="31" t="str">
        <f>IFERROR(VLOOKUP(J1649,Setup_Team!$B:$C,2,FALSE), "TDB")</f>
        <v>FRA</v>
      </c>
      <c r="L1649" s="31" t="str">
        <f>VLOOKUP($A1649,Location!$A:$J,8,FALSE)</f>
        <v>Irak</v>
      </c>
      <c r="M1649" s="31" t="str">
        <f>IFERROR(VLOOKUP(L1649,Setup_Team!$B:$C,2,FALSE), "TDB")</f>
        <v>IRQ</v>
      </c>
      <c r="N1649" s="31" t="str">
        <f>VLOOKUP($A1649,Location!$A:$J,9,FALSE)</f>
        <v>Philadelphia, Pennsylvania</v>
      </c>
      <c r="O1649" s="31" t="str">
        <f>VLOOKUP($A1649,Location!$A:$J,10,FALSE)</f>
        <v>Lincoln Financial Field</v>
      </c>
      <c r="R1649" s="31">
        <v>0</v>
      </c>
      <c r="S1649" s="25">
        <f>VLOOKUP($A1649,Database!$A:$Y,10,FALSE)</f>
        <v>22</v>
      </c>
      <c r="T1649" s="25">
        <f>VLOOKUP($A1649,Database!$A:$Y,11,FALSE)</f>
        <v>166</v>
      </c>
      <c r="U1649" s="25">
        <f>VLOOKUP($A1649,Database!$A:$Y,12,FALSE)</f>
        <v>189</v>
      </c>
      <c r="V1649" s="25" t="str">
        <f>VLOOKUP(A1649,Database!A:M,13,FALSE)</f>
        <v>À venir</v>
      </c>
      <c r="W1649" s="25" t="str">
        <f>VLOOKUP($A1649,Database!$A:$Y,20,FALSE)</f>
        <v/>
      </c>
      <c r="X1649" s="25" t="str">
        <f>VLOOKUP($A1649,Database!$A:$Y,21,FALSE)</f>
        <v/>
      </c>
      <c r="Y1649" s="25" t="str">
        <f ca="1">IF(C1649&lt;NOW(),IF(AND(P1649&gt;Q1649,W1649&gt;X1649),S1649,IF(AND(P1649=Q1649,W1649=X1649),T1649,IF(AND(P1649&lt;Q1649,W1649&lt;X1649),U1649,0))),"")</f>
        <v/>
      </c>
      <c r="Z1649" s="25">
        <f>IF(AND(P1649=W1649,Q1649=X1649),1,0)</f>
        <v>1</v>
      </c>
      <c r="AA1649" s="25" t="str">
        <f>IF(Z1649=0,"",IF(ISBLANK(VLOOKUP(A1649,Database!A:AA,22,FALSE)),"",VLOOKUP(A1649,Database!A:AA,22,FALSE)))</f>
        <v>Exact</v>
      </c>
      <c r="AB1649" s="25">
        <f ca="1">IFERROR(IF(AND(Y1649&lt;&gt;"",OR(V1649="Terminé",V1649="En cours")),VLOOKUP(AA1649,Setup_ScoreExactBonus!A:D,4,FALSE),0),0)</f>
        <v>0</v>
      </c>
      <c r="AC1649" s="31" t="str">
        <f ca="1">IF(Y1649&lt;&gt;"", Y1649 + IF(Z1649=1,AB1649, 0), "")</f>
        <v/>
      </c>
      <c r="AD1649" s="31">
        <f ca="1">SUMIFS(AC$2:AC1649,D$2:D1649,D1649)*IF(R1649=0,1,2)</f>
        <v>0</v>
      </c>
    </row>
    <row r="1650" spans="1:30" x14ac:dyDescent="0.35">
      <c r="A1650" s="31">
        <f>IF(ISBLANK(B1650),"",COUNTIF(B$2:B1650,B1650))-1</f>
        <v>42</v>
      </c>
      <c r="B1650" s="31">
        <v>11</v>
      </c>
      <c r="C1650" s="10">
        <f>VLOOKUP($A1650,Database!$A:$Y,7,FALSE)</f>
        <v>46195.958333333336</v>
      </c>
      <c r="D1650" s="31" t="str">
        <f>VLOOKUP(Pronostics!$B1650,Setup_MPP!$A:$G,3,FALSE)</f>
        <v>Kinsley#8SA6T</v>
      </c>
      <c r="E1650" s="31" t="str">
        <f>VLOOKUP(Pronostics!$B1650,Setup_MPP!$A:$G,2,FALSE)</f>
        <v>Kinsley ROQUE</v>
      </c>
      <c r="F1650" s="31" t="str">
        <f>VLOOKUP($B1650,Setup_MPP!$A:$E,4,FALSE)</f>
        <v>#CBEBBA</v>
      </c>
      <c r="G1650" s="31" t="str">
        <f>VLOOKUP($B1650,Setup_MPP!$A:$E,5,FALSE)</f>
        <v>#70BC6E</v>
      </c>
      <c r="H1650" s="31" t="str">
        <f>IFERROR(IF(AND(A1650&gt;=1,A1650&lt;=104),VLOOKUP($A1650,Location!$A:$J,6,FALSE),IF(A1650=0,"Avant l'ouverture",IF(OR(A1650=105,A1650=106),"Bonus"))),"")</f>
        <v>Tour 2</v>
      </c>
      <c r="I1650" s="31" t="str">
        <f>IF(LEFT(H1650,4)="Tour",VLOOKUP(A1650,Database!$A:$C,3,FALSE),"")</f>
        <v>I</v>
      </c>
      <c r="J1650" s="31" t="str">
        <f>VLOOKUP($A1650,Location!$A:$J,7,FALSE)</f>
        <v>France</v>
      </c>
      <c r="K1650" s="31" t="str">
        <f>IFERROR(VLOOKUP(J1650,Setup_Team!$B:$C,2,FALSE), "TDB")</f>
        <v>FRA</v>
      </c>
      <c r="L1650" s="31" t="str">
        <f>VLOOKUP($A1650,Location!$A:$J,8,FALSE)</f>
        <v>Irak</v>
      </c>
      <c r="M1650" s="31" t="str">
        <f>IFERROR(VLOOKUP(L1650,Setup_Team!$B:$C,2,FALSE), "TDB")</f>
        <v>IRQ</v>
      </c>
      <c r="N1650" s="31" t="str">
        <f>VLOOKUP($A1650,Location!$A:$J,9,FALSE)</f>
        <v>Philadelphia, Pennsylvania</v>
      </c>
      <c r="O1650" s="31" t="str">
        <f>VLOOKUP($A1650,Location!$A:$J,10,FALSE)</f>
        <v>Lincoln Financial Field</v>
      </c>
      <c r="R1650" s="31">
        <v>0</v>
      </c>
      <c r="S1650" s="25">
        <f>VLOOKUP($A1650,Database!$A:$Y,10,FALSE)</f>
        <v>22</v>
      </c>
      <c r="T1650" s="25">
        <f>VLOOKUP($A1650,Database!$A:$Y,11,FALSE)</f>
        <v>166</v>
      </c>
      <c r="U1650" s="25">
        <f>VLOOKUP($A1650,Database!$A:$Y,12,FALSE)</f>
        <v>189</v>
      </c>
      <c r="V1650" s="25" t="str">
        <f>VLOOKUP(A1650,Database!A:M,13,FALSE)</f>
        <v>À venir</v>
      </c>
      <c r="W1650" s="25" t="str">
        <f>VLOOKUP($A1650,Database!$A:$Y,20,FALSE)</f>
        <v/>
      </c>
      <c r="X1650" s="25" t="str">
        <f>VLOOKUP($A1650,Database!$A:$Y,21,FALSE)</f>
        <v/>
      </c>
      <c r="Y1650" s="25" t="str">
        <f ca="1">IF(C1650&lt;NOW(),IF(AND(P1650&gt;Q1650,W1650&gt;X1650),S1650,IF(AND(P1650=Q1650,W1650=X1650),T1650,IF(AND(P1650&lt;Q1650,W1650&lt;X1650),U1650,0))),"")</f>
        <v/>
      </c>
      <c r="Z1650" s="25">
        <f>IF(AND(P1650=W1650,Q1650=X1650),1,0)</f>
        <v>1</v>
      </c>
      <c r="AA1650" s="25" t="str">
        <f>IF(Z1650=0,"",IF(ISBLANK(VLOOKUP(A1650,Database!A:AA,22,FALSE)),"",VLOOKUP(A1650,Database!A:AA,22,FALSE)))</f>
        <v>Exact</v>
      </c>
      <c r="AB1650" s="25">
        <f ca="1">IFERROR(IF(AND(Y1650&lt;&gt;"",OR(V1650="Terminé",V1650="En cours")),VLOOKUP(AA1650,Setup_ScoreExactBonus!A:D,4,FALSE),0),0)</f>
        <v>0</v>
      </c>
      <c r="AC1650" s="31" t="str">
        <f ca="1">IF(Y1650&lt;&gt;"", Y1650 + IF(Z1650=1,AB1650, 0), "")</f>
        <v/>
      </c>
      <c r="AD1650" s="31">
        <f ca="1">SUMIFS(AC$2:AC1650,D$2:D1650,D1650)*IF(R1650=0,1,2)</f>
        <v>0</v>
      </c>
    </row>
    <row r="1651" spans="1:30" x14ac:dyDescent="0.35">
      <c r="A1651" s="31">
        <f>IF(ISBLANK(B1651),"",COUNTIF(B$2:B1651,B1651))-1</f>
        <v>42</v>
      </c>
      <c r="B1651" s="31">
        <v>12</v>
      </c>
      <c r="C1651" s="10">
        <f>VLOOKUP($A1651,Database!$A:$Y,7,FALSE)</f>
        <v>46195.958333333336</v>
      </c>
      <c r="D1651" s="31" t="str">
        <f>VLOOKUP(Pronostics!$B1651,Setup_MPP!$A:$G,3,FALSE)</f>
        <v>Jaouad1</v>
      </c>
      <c r="E1651" s="31" t="str">
        <f>VLOOKUP(Pronostics!$B1651,Setup_MPP!$A:$G,2,FALSE)</f>
        <v>Jaouad SETTI</v>
      </c>
      <c r="F1651" s="31" t="str">
        <f>VLOOKUP($B1651,Setup_MPP!$A:$E,4,FALSE)</f>
        <v>#C2D4FF</v>
      </c>
      <c r="G1651" s="31" t="str">
        <f>VLOOKUP($B1651,Setup_MPP!$A:$E,5,FALSE)</f>
        <v>#6586D5</v>
      </c>
      <c r="H1651" s="31" t="str">
        <f>IFERROR(IF(AND(A1651&gt;=1,A1651&lt;=104),VLOOKUP($A1651,Location!$A:$J,6,FALSE),IF(A1651=0,"Avant l'ouverture",IF(OR(A1651=105,A1651=106),"Bonus"))),"")</f>
        <v>Tour 2</v>
      </c>
      <c r="I1651" s="31" t="str">
        <f>IF(LEFT(H1651,4)="Tour",VLOOKUP(A1651,Database!$A:$C,3,FALSE),"")</f>
        <v>I</v>
      </c>
      <c r="J1651" s="31" t="str">
        <f>VLOOKUP($A1651,Location!$A:$J,7,FALSE)</f>
        <v>France</v>
      </c>
      <c r="K1651" s="31" t="str">
        <f>IFERROR(VLOOKUP(J1651,Setup_Team!$B:$C,2,FALSE), "TDB")</f>
        <v>FRA</v>
      </c>
      <c r="L1651" s="31" t="str">
        <f>VLOOKUP($A1651,Location!$A:$J,8,FALSE)</f>
        <v>Irak</v>
      </c>
      <c r="M1651" s="31" t="str">
        <f>IFERROR(VLOOKUP(L1651,Setup_Team!$B:$C,2,FALSE), "TDB")</f>
        <v>IRQ</v>
      </c>
      <c r="N1651" s="31" t="str">
        <f>VLOOKUP($A1651,Location!$A:$J,9,FALSE)</f>
        <v>Philadelphia, Pennsylvania</v>
      </c>
      <c r="O1651" s="31" t="str">
        <f>VLOOKUP($A1651,Location!$A:$J,10,FALSE)</f>
        <v>Lincoln Financial Field</v>
      </c>
      <c r="R1651" s="31">
        <v>0</v>
      </c>
      <c r="S1651" s="25">
        <f>VLOOKUP($A1651,Database!$A:$Y,10,FALSE)</f>
        <v>22</v>
      </c>
      <c r="T1651" s="25">
        <f>VLOOKUP($A1651,Database!$A:$Y,11,FALSE)</f>
        <v>166</v>
      </c>
      <c r="U1651" s="25">
        <f>VLOOKUP($A1651,Database!$A:$Y,12,FALSE)</f>
        <v>189</v>
      </c>
      <c r="V1651" s="25" t="str">
        <f>VLOOKUP(A1651,Database!A:M,13,FALSE)</f>
        <v>À venir</v>
      </c>
      <c r="W1651" s="25" t="str">
        <f>VLOOKUP($A1651,Database!$A:$Y,20,FALSE)</f>
        <v/>
      </c>
      <c r="X1651" s="25" t="str">
        <f>VLOOKUP($A1651,Database!$A:$Y,21,FALSE)</f>
        <v/>
      </c>
      <c r="Y1651" s="25" t="str">
        <f ca="1">IF(C1651&lt;NOW(),IF(AND(P1651&gt;Q1651,W1651&gt;X1651),S1651,IF(AND(P1651=Q1651,W1651=X1651),T1651,IF(AND(P1651&lt;Q1651,W1651&lt;X1651),U1651,0))),"")</f>
        <v/>
      </c>
      <c r="Z1651" s="25">
        <f>IF(AND(P1651=W1651,Q1651=X1651),1,0)</f>
        <v>1</v>
      </c>
      <c r="AA1651" s="25" t="str">
        <f>IF(Z1651=0,"",IF(ISBLANK(VLOOKUP(A1651,Database!A:AA,22,FALSE)),"",VLOOKUP(A1651,Database!A:AA,22,FALSE)))</f>
        <v>Exact</v>
      </c>
      <c r="AB1651" s="25">
        <f ca="1">IFERROR(IF(AND(Y1651&lt;&gt;"",OR(V1651="Terminé",V1651="En cours")),VLOOKUP(AA1651,Setup_ScoreExactBonus!A:D,4,FALSE),0),0)</f>
        <v>0</v>
      </c>
      <c r="AC1651" s="31" t="str">
        <f ca="1">IF(Y1651&lt;&gt;"", Y1651 + IF(Z1651=1,AB1651, 0), "")</f>
        <v/>
      </c>
      <c r="AD1651" s="31">
        <f ca="1">SUMIFS(AC$2:AC1651,D$2:D1651,D1651)*IF(R1651=0,1,2)</f>
        <v>0</v>
      </c>
    </row>
    <row r="1652" spans="1:30" x14ac:dyDescent="0.35">
      <c r="A1652" s="31">
        <f>IF(ISBLANK(B1652),"",COUNTIF(B$2:B1652,B1652))-1</f>
        <v>42</v>
      </c>
      <c r="B1652" s="31">
        <v>13</v>
      </c>
      <c r="C1652" s="10">
        <f>VLOOKUP($A1652,Database!$A:$Y,7,FALSE)</f>
        <v>46195.958333333336</v>
      </c>
      <c r="D1652" s="31" t="str">
        <f>VLOOKUP(Pronostics!$B1652,Setup_MPP!$A:$G,3,FALSE)</f>
        <v>Julien_I</v>
      </c>
      <c r="E1652" s="31" t="str">
        <f>VLOOKUP(Pronostics!$B1652,Setup_MPP!$A:$G,2,FALSE)</f>
        <v>Julien INGE</v>
      </c>
      <c r="F1652" s="31" t="str">
        <f>VLOOKUP($B1652,Setup_MPP!$A:$E,4,FALSE)</f>
        <v>#C1E0EF</v>
      </c>
      <c r="G1652" s="31" t="str">
        <f>VLOOKUP($B1652,Setup_MPP!$A:$E,5,FALSE)</f>
        <v>#4F91B2</v>
      </c>
      <c r="H1652" s="31" t="str">
        <f>IFERROR(IF(AND(A1652&gt;=1,A1652&lt;=104),VLOOKUP($A1652,Location!$A:$J,6,FALSE),IF(A1652=0,"Avant l'ouverture",IF(OR(A1652=105,A1652=106),"Bonus"))),"")</f>
        <v>Tour 2</v>
      </c>
      <c r="I1652" s="31" t="str">
        <f>IF(LEFT(H1652,4)="Tour",VLOOKUP(A1652,Database!$A:$C,3,FALSE),"")</f>
        <v>I</v>
      </c>
      <c r="J1652" s="31" t="str">
        <f>VLOOKUP($A1652,Location!$A:$J,7,FALSE)</f>
        <v>France</v>
      </c>
      <c r="K1652" s="31" t="str">
        <f>IFERROR(VLOOKUP(J1652,Setup_Team!$B:$C,2,FALSE), "TDB")</f>
        <v>FRA</v>
      </c>
      <c r="L1652" s="31" t="str">
        <f>VLOOKUP($A1652,Location!$A:$J,8,FALSE)</f>
        <v>Irak</v>
      </c>
      <c r="M1652" s="31" t="str">
        <f>IFERROR(VLOOKUP(L1652,Setup_Team!$B:$C,2,FALSE), "TDB")</f>
        <v>IRQ</v>
      </c>
      <c r="N1652" s="31" t="str">
        <f>VLOOKUP($A1652,Location!$A:$J,9,FALSE)</f>
        <v>Philadelphia, Pennsylvania</v>
      </c>
      <c r="O1652" s="31" t="str">
        <f>VLOOKUP($A1652,Location!$A:$J,10,FALSE)</f>
        <v>Lincoln Financial Field</v>
      </c>
      <c r="R1652" s="31">
        <v>0</v>
      </c>
      <c r="S1652" s="25">
        <f>VLOOKUP($A1652,Database!$A:$Y,10,FALSE)</f>
        <v>22</v>
      </c>
      <c r="T1652" s="25">
        <f>VLOOKUP($A1652,Database!$A:$Y,11,FALSE)</f>
        <v>166</v>
      </c>
      <c r="U1652" s="25">
        <f>VLOOKUP($A1652,Database!$A:$Y,12,FALSE)</f>
        <v>189</v>
      </c>
      <c r="V1652" s="25" t="str">
        <f>VLOOKUP(A1652,Database!A:M,13,FALSE)</f>
        <v>À venir</v>
      </c>
      <c r="W1652" s="25" t="str">
        <f>VLOOKUP($A1652,Database!$A:$Y,20,FALSE)</f>
        <v/>
      </c>
      <c r="X1652" s="25" t="str">
        <f>VLOOKUP($A1652,Database!$A:$Y,21,FALSE)</f>
        <v/>
      </c>
      <c r="Y1652" s="25" t="str">
        <f ca="1">IF(C1652&lt;NOW(),IF(AND(P1652&gt;Q1652,W1652&gt;X1652),S1652,IF(AND(P1652=Q1652,W1652=X1652),T1652,IF(AND(P1652&lt;Q1652,W1652&lt;X1652),U1652,0))),"")</f>
        <v/>
      </c>
      <c r="Z1652" s="25">
        <f>IF(AND(P1652=W1652,Q1652=X1652),1,0)</f>
        <v>1</v>
      </c>
      <c r="AA1652" s="25" t="str">
        <f>IF(Z1652=0,"",IF(ISBLANK(VLOOKUP(A1652,Database!A:AA,22,FALSE)),"",VLOOKUP(A1652,Database!A:AA,22,FALSE)))</f>
        <v>Exact</v>
      </c>
      <c r="AB1652" s="25">
        <f ca="1">IFERROR(IF(AND(Y1652&lt;&gt;"",OR(V1652="Terminé",V1652="En cours")),VLOOKUP(AA1652,Setup_ScoreExactBonus!A:D,4,FALSE),0),0)</f>
        <v>0</v>
      </c>
      <c r="AC1652" s="31" t="str">
        <f ca="1">IF(Y1652&lt;&gt;"", Y1652 + IF(Z1652=1,AB1652, 0), "")</f>
        <v/>
      </c>
      <c r="AD1652" s="31">
        <f ca="1">SUMIFS(AC$2:AC1652,D$2:D1652,D1652)*IF(R1652=0,1,2)</f>
        <v>0</v>
      </c>
    </row>
    <row r="1653" spans="1:30" x14ac:dyDescent="0.35">
      <c r="A1653" s="31">
        <f>IF(ISBLANK(B1653),"",COUNTIF(B$2:B1653,B1653))-1</f>
        <v>42</v>
      </c>
      <c r="B1653" s="31">
        <v>14</v>
      </c>
      <c r="C1653" s="10">
        <f>VLOOKUP($A1653,Database!$A:$Y,7,FALSE)</f>
        <v>46195.958333333336</v>
      </c>
      <c r="D1653" s="31" t="str">
        <f>VLOOKUP(Pronostics!$B1653,Setup_MPP!$A:$G,3,FALSE)</f>
        <v>MarieEYT</v>
      </c>
      <c r="E1653" s="31" t="str">
        <f>VLOOKUP(Pronostics!$B1653,Setup_MPP!$A:$G,2,FALSE)</f>
        <v>Marie EXBRAYAT</v>
      </c>
      <c r="F1653" s="31" t="str">
        <f>VLOOKUP($B1653,Setup_MPP!$A:$E,4,FALSE)</f>
        <v>#FFAFD2</v>
      </c>
      <c r="G1653" s="31" t="str">
        <f>VLOOKUP($B1653,Setup_MPP!$A:$E,5,FALSE)</f>
        <v>#F2589B</v>
      </c>
      <c r="H1653" s="31" t="str">
        <f>IFERROR(IF(AND(A1653&gt;=1,A1653&lt;=104),VLOOKUP($A1653,Location!$A:$J,6,FALSE),IF(A1653=0,"Avant l'ouverture",IF(OR(A1653=105,A1653=106),"Bonus"))),"")</f>
        <v>Tour 2</v>
      </c>
      <c r="I1653" s="31" t="str">
        <f>IF(LEFT(H1653,4)="Tour",VLOOKUP(A1653,Database!$A:$C,3,FALSE),"")</f>
        <v>I</v>
      </c>
      <c r="J1653" s="31" t="str">
        <f>VLOOKUP($A1653,Location!$A:$J,7,FALSE)</f>
        <v>France</v>
      </c>
      <c r="K1653" s="31" t="str">
        <f>IFERROR(VLOOKUP(J1653,Setup_Team!$B:$C,2,FALSE), "TDB")</f>
        <v>FRA</v>
      </c>
      <c r="L1653" s="31" t="str">
        <f>VLOOKUP($A1653,Location!$A:$J,8,FALSE)</f>
        <v>Irak</v>
      </c>
      <c r="M1653" s="31" t="str">
        <f>IFERROR(VLOOKUP(L1653,Setup_Team!$B:$C,2,FALSE), "TDB")</f>
        <v>IRQ</v>
      </c>
      <c r="N1653" s="31" t="str">
        <f>VLOOKUP($A1653,Location!$A:$J,9,FALSE)</f>
        <v>Philadelphia, Pennsylvania</v>
      </c>
      <c r="O1653" s="31" t="str">
        <f>VLOOKUP($A1653,Location!$A:$J,10,FALSE)</f>
        <v>Lincoln Financial Field</v>
      </c>
      <c r="R1653" s="31">
        <v>0</v>
      </c>
      <c r="S1653" s="25">
        <f>VLOOKUP($A1653,Database!$A:$Y,10,FALSE)</f>
        <v>22</v>
      </c>
      <c r="T1653" s="25">
        <f>VLOOKUP($A1653,Database!$A:$Y,11,FALSE)</f>
        <v>166</v>
      </c>
      <c r="U1653" s="25">
        <f>VLOOKUP($A1653,Database!$A:$Y,12,FALSE)</f>
        <v>189</v>
      </c>
      <c r="V1653" s="25" t="str">
        <f>VLOOKUP(A1653,Database!A:M,13,FALSE)</f>
        <v>À venir</v>
      </c>
      <c r="W1653" s="25" t="str">
        <f>VLOOKUP($A1653,Database!$A:$Y,20,FALSE)</f>
        <v/>
      </c>
      <c r="X1653" s="25" t="str">
        <f>VLOOKUP($A1653,Database!$A:$Y,21,FALSE)</f>
        <v/>
      </c>
      <c r="Y1653" s="25" t="str">
        <f ca="1">IF(C1653&lt;NOW(),IF(AND(P1653&gt;Q1653,W1653&gt;X1653),S1653,IF(AND(P1653=Q1653,W1653=X1653),T1653,IF(AND(P1653&lt;Q1653,W1653&lt;X1653),U1653,0))),"")</f>
        <v/>
      </c>
      <c r="Z1653" s="25">
        <f>IF(AND(P1653=W1653,Q1653=X1653),1,0)</f>
        <v>1</v>
      </c>
      <c r="AA1653" s="25" t="str">
        <f>IF(Z1653=0,"",IF(ISBLANK(VLOOKUP(A1653,Database!A:AA,22,FALSE)),"",VLOOKUP(A1653,Database!A:AA,22,FALSE)))</f>
        <v>Exact</v>
      </c>
      <c r="AB1653" s="25">
        <f ca="1">IFERROR(IF(AND(Y1653&lt;&gt;"",OR(V1653="Terminé",V1653="En cours")),VLOOKUP(AA1653,Setup_ScoreExactBonus!A:D,4,FALSE),0),0)</f>
        <v>0</v>
      </c>
      <c r="AC1653" s="31" t="str">
        <f ca="1">IF(Y1653&lt;&gt;"", Y1653 + IF(Z1653=1,AB1653, 0), "")</f>
        <v/>
      </c>
      <c r="AD1653" s="31">
        <f ca="1">SUMIFS(AC$2:AC1653,D$2:D1653,D1653)*IF(R1653=0,1,2)</f>
        <v>0</v>
      </c>
    </row>
    <row r="1654" spans="1:30" x14ac:dyDescent="0.35">
      <c r="A1654" s="31">
        <f>IF(ISBLANK(B1654),"",COUNTIF(B$2:B1654,B1654))-1</f>
        <v>42</v>
      </c>
      <c r="B1654" s="31">
        <v>15</v>
      </c>
      <c r="C1654" s="10">
        <f>VLOOKUP($A1654,Database!$A:$Y,7,FALSE)</f>
        <v>46195.958333333336</v>
      </c>
      <c r="D1654" s="31" t="str">
        <f>VLOOKUP(Pronostics!$B1654,Setup_MPP!$A:$G,3,FALSE)</f>
        <v>Amine#8UL9R</v>
      </c>
      <c r="E1654" s="31" t="str">
        <f>VLOOKUP(Pronostics!$B1654,Setup_MPP!$A:$G,2,FALSE)</f>
        <v>Amine ZARROUKI</v>
      </c>
      <c r="F1654" s="31" t="str">
        <f>VLOOKUP($B1654,Setup_MPP!$A:$E,4,FALSE)</f>
        <v>#FF9898</v>
      </c>
      <c r="G1654" s="31" t="str">
        <f>VLOOKUP($B1654,Setup_MPP!$A:$E,5,FALSE)</f>
        <v>#FF5D5D</v>
      </c>
      <c r="H1654" s="31" t="str">
        <f>IFERROR(IF(AND(A1654&gt;=1,A1654&lt;=104),VLOOKUP($A1654,Location!$A:$J,6,FALSE),IF(A1654=0,"Avant l'ouverture",IF(OR(A1654=105,A1654=106),"Bonus"))),"")</f>
        <v>Tour 2</v>
      </c>
      <c r="I1654" s="31" t="str">
        <f>IF(LEFT(H1654,4)="Tour",VLOOKUP(A1654,Database!$A:$C,3,FALSE),"")</f>
        <v>I</v>
      </c>
      <c r="J1654" s="31" t="str">
        <f>VLOOKUP($A1654,Location!$A:$J,7,FALSE)</f>
        <v>France</v>
      </c>
      <c r="K1654" s="31" t="str">
        <f>IFERROR(VLOOKUP(J1654,Setup_Team!$B:$C,2,FALSE), "TDB")</f>
        <v>FRA</v>
      </c>
      <c r="L1654" s="31" t="str">
        <f>VLOOKUP($A1654,Location!$A:$J,8,FALSE)</f>
        <v>Irak</v>
      </c>
      <c r="M1654" s="31" t="str">
        <f>IFERROR(VLOOKUP(L1654,Setup_Team!$B:$C,2,FALSE), "TDB")</f>
        <v>IRQ</v>
      </c>
      <c r="N1654" s="31" t="str">
        <f>VLOOKUP($A1654,Location!$A:$J,9,FALSE)</f>
        <v>Philadelphia, Pennsylvania</v>
      </c>
      <c r="O1654" s="31" t="str">
        <f>VLOOKUP($A1654,Location!$A:$J,10,FALSE)</f>
        <v>Lincoln Financial Field</v>
      </c>
      <c r="R1654" s="31">
        <v>0</v>
      </c>
      <c r="S1654" s="25">
        <f>VLOOKUP($A1654,Database!$A:$Y,10,FALSE)</f>
        <v>22</v>
      </c>
      <c r="T1654" s="25">
        <f>VLOOKUP($A1654,Database!$A:$Y,11,FALSE)</f>
        <v>166</v>
      </c>
      <c r="U1654" s="25">
        <f>VLOOKUP($A1654,Database!$A:$Y,12,FALSE)</f>
        <v>189</v>
      </c>
      <c r="V1654" s="25" t="str">
        <f>VLOOKUP(A1654,Database!A:M,13,FALSE)</f>
        <v>À venir</v>
      </c>
      <c r="W1654" s="25" t="str">
        <f>VLOOKUP($A1654,Database!$A:$Y,20,FALSE)</f>
        <v/>
      </c>
      <c r="X1654" s="25" t="str">
        <f>VLOOKUP($A1654,Database!$A:$Y,21,FALSE)</f>
        <v/>
      </c>
      <c r="Y1654" s="25" t="str">
        <f ca="1">IF(C1654&lt;NOW(),IF(AND(P1654&gt;Q1654,W1654&gt;X1654),S1654,IF(AND(P1654=Q1654,W1654=X1654),T1654,IF(AND(P1654&lt;Q1654,W1654&lt;X1654),U1654,0))),"")</f>
        <v/>
      </c>
      <c r="Z1654" s="25">
        <f>IF(AND(P1654=W1654,Q1654=X1654),1,0)</f>
        <v>1</v>
      </c>
      <c r="AA1654" s="25" t="str">
        <f>IF(Z1654=0,"",IF(ISBLANK(VLOOKUP(A1654,Database!A:AA,22,FALSE)),"",VLOOKUP(A1654,Database!A:AA,22,FALSE)))</f>
        <v>Exact</v>
      </c>
      <c r="AB1654" s="25">
        <f ca="1">IFERROR(IF(AND(Y1654&lt;&gt;"",OR(V1654="Terminé",V1654="En cours")),VLOOKUP(AA1654,Setup_ScoreExactBonus!A:D,4,FALSE),0),0)</f>
        <v>0</v>
      </c>
      <c r="AC1654" s="31" t="str">
        <f ca="1">IF(Y1654&lt;&gt;"", Y1654 + IF(Z1654=1,AB1654, 0), "")</f>
        <v/>
      </c>
      <c r="AD1654" s="31">
        <f ca="1">SUMIFS(AC$2:AC1654,D$2:D1654,D1654)*IF(R1654=0,1,2)</f>
        <v>0</v>
      </c>
    </row>
    <row r="1655" spans="1:30" x14ac:dyDescent="0.35">
      <c r="A1655" s="31">
        <f>IF(ISBLANK(B1655),"",COUNTIF(B$2:B1655,B1655))-1</f>
        <v>42</v>
      </c>
      <c r="B1655" s="31">
        <v>16</v>
      </c>
      <c r="C1655" s="10">
        <f>VLOOKUP($A1655,Database!$A:$Y,7,FALSE)</f>
        <v>46195.958333333336</v>
      </c>
      <c r="D1655" s="31" t="str">
        <f>VLOOKUP(Pronostics!$B1655,Setup_MPP!$A:$G,3,FALSE)</f>
        <v>Laura#8V93E</v>
      </c>
      <c r="E1655" s="31" t="str">
        <f>VLOOKUP(Pronostics!$B1655,Setup_MPP!$A:$G,2,FALSE)</f>
        <v>Laura GIULIANO</v>
      </c>
      <c r="F1655" s="31" t="str">
        <f>VLOOKUP($B1655,Setup_MPP!$A:$E,4,FALSE)</f>
        <v>#86A4FE</v>
      </c>
      <c r="G1655" s="31" t="str">
        <f>VLOOKUP($B1655,Setup_MPP!$A:$E,5,FALSE)</f>
        <v>#3769FF</v>
      </c>
      <c r="H1655" s="31" t="str">
        <f>IFERROR(IF(AND(A1655&gt;=1,A1655&lt;=104),VLOOKUP($A1655,Location!$A:$J,6,FALSE),IF(A1655=0,"Avant l'ouverture",IF(OR(A1655=105,A1655=106),"Bonus"))),"")</f>
        <v>Tour 2</v>
      </c>
      <c r="I1655" s="31" t="str">
        <f>IF(LEFT(H1655,4)="Tour",VLOOKUP(A1655,Database!$A:$C,3,FALSE),"")</f>
        <v>I</v>
      </c>
      <c r="J1655" s="31" t="str">
        <f>VLOOKUP($A1655,Location!$A:$J,7,FALSE)</f>
        <v>France</v>
      </c>
      <c r="K1655" s="31" t="str">
        <f>IFERROR(VLOOKUP(J1655,Setup_Team!$B:$C,2,FALSE), "TDB")</f>
        <v>FRA</v>
      </c>
      <c r="L1655" s="31" t="str">
        <f>VLOOKUP($A1655,Location!$A:$J,8,FALSE)</f>
        <v>Irak</v>
      </c>
      <c r="M1655" s="31" t="str">
        <f>IFERROR(VLOOKUP(L1655,Setup_Team!$B:$C,2,FALSE), "TDB")</f>
        <v>IRQ</v>
      </c>
      <c r="N1655" s="31" t="str">
        <f>VLOOKUP($A1655,Location!$A:$J,9,FALSE)</f>
        <v>Philadelphia, Pennsylvania</v>
      </c>
      <c r="O1655" s="31" t="str">
        <f>VLOOKUP($A1655,Location!$A:$J,10,FALSE)</f>
        <v>Lincoln Financial Field</v>
      </c>
      <c r="R1655" s="31">
        <v>0</v>
      </c>
      <c r="S1655" s="25">
        <f>VLOOKUP($A1655,Database!$A:$Y,10,FALSE)</f>
        <v>22</v>
      </c>
      <c r="T1655" s="25">
        <f>VLOOKUP($A1655,Database!$A:$Y,11,FALSE)</f>
        <v>166</v>
      </c>
      <c r="U1655" s="25">
        <f>VLOOKUP($A1655,Database!$A:$Y,12,FALSE)</f>
        <v>189</v>
      </c>
      <c r="V1655" s="25" t="str">
        <f>VLOOKUP(A1655,Database!A:M,13,FALSE)</f>
        <v>À venir</v>
      </c>
      <c r="W1655" s="25" t="str">
        <f>VLOOKUP($A1655,Database!$A:$Y,20,FALSE)</f>
        <v/>
      </c>
      <c r="X1655" s="25" t="str">
        <f>VLOOKUP($A1655,Database!$A:$Y,21,FALSE)</f>
        <v/>
      </c>
      <c r="Y1655" s="25" t="str">
        <f ca="1">IF(C1655&lt;NOW(),IF(AND(P1655&gt;Q1655,W1655&gt;X1655),S1655,IF(AND(P1655=Q1655,W1655=X1655),T1655,IF(AND(P1655&lt;Q1655,W1655&lt;X1655),U1655,0))),"")</f>
        <v/>
      </c>
      <c r="Z1655" s="25">
        <f>IF(AND(P1655=W1655,Q1655=X1655),1,0)</f>
        <v>1</v>
      </c>
      <c r="AA1655" s="25" t="str">
        <f>IF(Z1655=0,"",IF(ISBLANK(VLOOKUP(A1655,Database!A:AA,22,FALSE)),"",VLOOKUP(A1655,Database!A:AA,22,FALSE)))</f>
        <v>Exact</v>
      </c>
      <c r="AB1655" s="25">
        <f ca="1">IFERROR(IF(AND(Y1655&lt;&gt;"",OR(V1655="Terminé",V1655="En cours")),VLOOKUP(AA1655,Setup_ScoreExactBonus!A:D,4,FALSE),0),0)</f>
        <v>0</v>
      </c>
      <c r="AC1655" s="31" t="str">
        <f ca="1">IF(Y1655&lt;&gt;"", Y1655 + IF(Z1655=1,AB1655, 0), "")</f>
        <v/>
      </c>
      <c r="AD1655" s="31">
        <f ca="1">SUMIFS(AC$2:AC1655,D$2:D1655,D1655)*IF(R1655=0,1,2)</f>
        <v>0</v>
      </c>
    </row>
    <row r="1656" spans="1:30" x14ac:dyDescent="0.35">
      <c r="A1656" s="31">
        <f>IF(ISBLANK(B1656),"",COUNTIF(B$2:B1656,B1656))-1</f>
        <v>42</v>
      </c>
      <c r="B1656" s="31">
        <v>17</v>
      </c>
      <c r="C1656" s="10">
        <f>VLOOKUP($A1656,Database!$A:$Y,7,FALSE)</f>
        <v>46195.958333333336</v>
      </c>
      <c r="D1656" s="31" t="str">
        <f>VLOOKUP(Pronostics!$B1656,Setup_MPP!$A:$G,3,FALSE)</f>
        <v>Joueur17</v>
      </c>
      <c r="E1656" s="31" t="str">
        <f>VLOOKUP(Pronostics!$B1656,Setup_MPP!$A:$G,2,FALSE)</f>
        <v>Joueur17</v>
      </c>
      <c r="F1656" s="31" t="str">
        <f>VLOOKUP($B1656,Setup_MPP!$A:$E,4,FALSE)</f>
        <v>#FFB0B0</v>
      </c>
      <c r="G1656" s="31" t="str">
        <f>VLOOKUP($B1656,Setup_MPP!$A:$E,5,FALSE)</f>
        <v>#F25757</v>
      </c>
      <c r="H1656" s="31" t="str">
        <f>IFERROR(IF(AND(A1656&gt;=1,A1656&lt;=104),VLOOKUP($A1656,Location!$A:$J,6,FALSE),IF(A1656=0,"Avant l'ouverture",IF(OR(A1656=105,A1656=106),"Bonus"))),"")</f>
        <v>Tour 2</v>
      </c>
      <c r="I1656" s="31" t="str">
        <f>IF(LEFT(H1656,4)="Tour",VLOOKUP(A1656,Database!$A:$C,3,FALSE),"")</f>
        <v>I</v>
      </c>
      <c r="J1656" s="31" t="str">
        <f>VLOOKUP($A1656,Location!$A:$J,7,FALSE)</f>
        <v>France</v>
      </c>
      <c r="K1656" s="31" t="str">
        <f>IFERROR(VLOOKUP(J1656,Setup_Team!$B:$C,2,FALSE), "TDB")</f>
        <v>FRA</v>
      </c>
      <c r="L1656" s="31" t="str">
        <f>VLOOKUP($A1656,Location!$A:$J,8,FALSE)</f>
        <v>Irak</v>
      </c>
      <c r="M1656" s="31" t="str">
        <f>IFERROR(VLOOKUP(L1656,Setup_Team!$B:$C,2,FALSE), "TDB")</f>
        <v>IRQ</v>
      </c>
      <c r="N1656" s="31" t="str">
        <f>VLOOKUP($A1656,Location!$A:$J,9,FALSE)</f>
        <v>Philadelphia, Pennsylvania</v>
      </c>
      <c r="O1656" s="31" t="str">
        <f>VLOOKUP($A1656,Location!$A:$J,10,FALSE)</f>
        <v>Lincoln Financial Field</v>
      </c>
      <c r="R1656" s="31">
        <v>0</v>
      </c>
      <c r="S1656" s="25">
        <f>VLOOKUP($A1656,Database!$A:$Y,10,FALSE)</f>
        <v>22</v>
      </c>
      <c r="T1656" s="25">
        <f>VLOOKUP($A1656,Database!$A:$Y,11,FALSE)</f>
        <v>166</v>
      </c>
      <c r="U1656" s="25">
        <f>VLOOKUP($A1656,Database!$A:$Y,12,FALSE)</f>
        <v>189</v>
      </c>
      <c r="V1656" s="25" t="str">
        <f>VLOOKUP(A1656,Database!A:M,13,FALSE)</f>
        <v>À venir</v>
      </c>
      <c r="W1656" s="25" t="str">
        <f>VLOOKUP($A1656,Database!$A:$Y,20,FALSE)</f>
        <v/>
      </c>
      <c r="X1656" s="25" t="str">
        <f>VLOOKUP($A1656,Database!$A:$Y,21,FALSE)</f>
        <v/>
      </c>
      <c r="Y1656" s="25" t="str">
        <f ca="1">IF(C1656&lt;NOW(),IF(AND(P1656&gt;Q1656,W1656&gt;X1656),S1656,IF(AND(P1656=Q1656,W1656=X1656),T1656,IF(AND(P1656&lt;Q1656,W1656&lt;X1656),U1656,0))),"")</f>
        <v/>
      </c>
      <c r="Z1656" s="25">
        <f>IF(AND(P1656=W1656,Q1656=X1656),1,0)</f>
        <v>1</v>
      </c>
      <c r="AA1656" s="25" t="str">
        <f>IF(Z1656=0,"",IF(ISBLANK(VLOOKUP(A1656,Database!A:AA,22,FALSE)),"",VLOOKUP(A1656,Database!A:AA,22,FALSE)))</f>
        <v>Exact</v>
      </c>
      <c r="AB1656" s="25">
        <f ca="1">IFERROR(IF(AND(Y1656&lt;&gt;"",OR(V1656="Terminé",V1656="En cours")),VLOOKUP(AA1656,Setup_ScoreExactBonus!A:D,4,FALSE),0),0)</f>
        <v>0</v>
      </c>
      <c r="AC1656" s="31" t="str">
        <f ca="1">IF(Y1656&lt;&gt;"", Y1656 + IF(Z1656=1,AB1656, 0), "")</f>
        <v/>
      </c>
      <c r="AD1656" s="31">
        <f ca="1">SUMIFS(AC$2:AC1656,D$2:D1656,D1656)*IF(R1656=0,1,2)</f>
        <v>0</v>
      </c>
    </row>
    <row r="1657" spans="1:30" x14ac:dyDescent="0.35">
      <c r="A1657" s="31">
        <f>IF(ISBLANK(B1657),"",COUNTIF(B$2:B1657,B1657))-1</f>
        <v>42</v>
      </c>
      <c r="B1657" s="31">
        <v>18</v>
      </c>
      <c r="C1657" s="10">
        <f>VLOOKUP($A1657,Database!$A:$Y,7,FALSE)</f>
        <v>46195.958333333336</v>
      </c>
      <c r="D1657" s="31" t="str">
        <f>VLOOKUP(Pronostics!$B1657,Setup_MPP!$A:$G,3,FALSE)</f>
        <v>Joueur18</v>
      </c>
      <c r="E1657" s="31" t="str">
        <f>VLOOKUP(Pronostics!$B1657,Setup_MPP!$A:$G,2,FALSE)</f>
        <v>Joueur18</v>
      </c>
      <c r="F1657" s="31" t="str">
        <f>VLOOKUP($B1657,Setup_MPP!$A:$E,4,FALSE)</f>
        <v>#FFC9B0</v>
      </c>
      <c r="G1657" s="31" t="str">
        <f>VLOOKUP($B1657,Setup_MPP!$A:$E,5,FALSE)</f>
        <v>#F28D57</v>
      </c>
      <c r="H1657" s="31" t="str">
        <f>IFERROR(IF(AND(A1657&gt;=1,A1657&lt;=104),VLOOKUP($A1657,Location!$A:$J,6,FALSE),IF(A1657=0,"Avant l'ouverture",IF(OR(A1657=105,A1657=106),"Bonus"))),"")</f>
        <v>Tour 2</v>
      </c>
      <c r="I1657" s="31" t="str">
        <f>IF(LEFT(H1657,4)="Tour",VLOOKUP(A1657,Database!$A:$C,3,FALSE),"")</f>
        <v>I</v>
      </c>
      <c r="J1657" s="31" t="str">
        <f>VLOOKUP($A1657,Location!$A:$J,7,FALSE)</f>
        <v>France</v>
      </c>
      <c r="K1657" s="31" t="str">
        <f>IFERROR(VLOOKUP(J1657,Setup_Team!$B:$C,2,FALSE), "TDB")</f>
        <v>FRA</v>
      </c>
      <c r="L1657" s="31" t="str">
        <f>VLOOKUP($A1657,Location!$A:$J,8,FALSE)</f>
        <v>Irak</v>
      </c>
      <c r="M1657" s="31" t="str">
        <f>IFERROR(VLOOKUP(L1657,Setup_Team!$B:$C,2,FALSE), "TDB")</f>
        <v>IRQ</v>
      </c>
      <c r="N1657" s="31" t="str">
        <f>VLOOKUP($A1657,Location!$A:$J,9,FALSE)</f>
        <v>Philadelphia, Pennsylvania</v>
      </c>
      <c r="O1657" s="31" t="str">
        <f>VLOOKUP($A1657,Location!$A:$J,10,FALSE)</f>
        <v>Lincoln Financial Field</v>
      </c>
      <c r="R1657" s="31">
        <v>0</v>
      </c>
      <c r="S1657" s="25">
        <f>VLOOKUP($A1657,Database!$A:$Y,10,FALSE)</f>
        <v>22</v>
      </c>
      <c r="T1657" s="25">
        <f>VLOOKUP($A1657,Database!$A:$Y,11,FALSE)</f>
        <v>166</v>
      </c>
      <c r="U1657" s="25">
        <f>VLOOKUP($A1657,Database!$A:$Y,12,FALSE)</f>
        <v>189</v>
      </c>
      <c r="V1657" s="25" t="str">
        <f>VLOOKUP(A1657,Database!A:M,13,FALSE)</f>
        <v>À venir</v>
      </c>
      <c r="W1657" s="25" t="str">
        <f>VLOOKUP($A1657,Database!$A:$Y,20,FALSE)</f>
        <v/>
      </c>
      <c r="X1657" s="25" t="str">
        <f>VLOOKUP($A1657,Database!$A:$Y,21,FALSE)</f>
        <v/>
      </c>
      <c r="Y1657" s="25" t="str">
        <f ca="1">IF(C1657&lt;NOW(),IF(AND(P1657&gt;Q1657,W1657&gt;X1657),S1657,IF(AND(P1657=Q1657,W1657=X1657),T1657,IF(AND(P1657&lt;Q1657,W1657&lt;X1657),U1657,0))),"")</f>
        <v/>
      </c>
      <c r="Z1657" s="25">
        <f>IF(AND(P1657=W1657,Q1657=X1657),1,0)</f>
        <v>1</v>
      </c>
      <c r="AA1657" s="25" t="str">
        <f>IF(Z1657=0,"",IF(ISBLANK(VLOOKUP(A1657,Database!A:AA,22,FALSE)),"",VLOOKUP(A1657,Database!A:AA,22,FALSE)))</f>
        <v>Exact</v>
      </c>
      <c r="AB1657" s="25">
        <f ca="1">IFERROR(IF(AND(Y1657&lt;&gt;"",OR(V1657="Terminé",V1657="En cours")),VLOOKUP(AA1657,Setup_ScoreExactBonus!A:D,4,FALSE),0),0)</f>
        <v>0</v>
      </c>
      <c r="AC1657" s="31" t="str">
        <f ca="1">IF(Y1657&lt;&gt;"", Y1657 + IF(Z1657=1,AB1657, 0), "")</f>
        <v/>
      </c>
      <c r="AD1657" s="31">
        <f ca="1">SUMIFS(AC$2:AC1657,D$2:D1657,D1657)*IF(R1657=0,1,2)</f>
        <v>0</v>
      </c>
    </row>
    <row r="1658" spans="1:30" x14ac:dyDescent="0.35">
      <c r="A1658" s="31">
        <f>IF(ISBLANK(B1658),"",COUNTIF(B$2:B1658,B1658))-1</f>
        <v>42</v>
      </c>
      <c r="B1658" s="31">
        <v>19</v>
      </c>
      <c r="C1658" s="10">
        <f>VLOOKUP($A1658,Database!$A:$Y,7,FALSE)</f>
        <v>46195.958333333336</v>
      </c>
      <c r="D1658" s="31" t="str">
        <f>VLOOKUP(Pronostics!$B1658,Setup_MPP!$A:$G,3,FALSE)</f>
        <v>Joueur19</v>
      </c>
      <c r="E1658" s="31" t="str">
        <f>VLOOKUP(Pronostics!$B1658,Setup_MPP!$A:$G,2,FALSE)</f>
        <v>Joueur19</v>
      </c>
      <c r="F1658" s="31" t="str">
        <f>VLOOKUP($B1658,Setup_MPP!$A:$E,4,FALSE)</f>
        <v>#D5D5D5</v>
      </c>
      <c r="G1658" s="31" t="str">
        <f>VLOOKUP($B1658,Setup_MPP!$A:$E,5,FALSE)</f>
        <v>#727272</v>
      </c>
      <c r="H1658" s="31" t="str">
        <f>IFERROR(IF(AND(A1658&gt;=1,A1658&lt;=104),VLOOKUP($A1658,Location!$A:$J,6,FALSE),IF(A1658=0,"Avant l'ouverture",IF(OR(A1658=105,A1658=106),"Bonus"))),"")</f>
        <v>Tour 2</v>
      </c>
      <c r="I1658" s="31" t="str">
        <f>IF(LEFT(H1658,4)="Tour",VLOOKUP(A1658,Database!$A:$C,3,FALSE),"")</f>
        <v>I</v>
      </c>
      <c r="J1658" s="31" t="str">
        <f>VLOOKUP($A1658,Location!$A:$J,7,FALSE)</f>
        <v>France</v>
      </c>
      <c r="K1658" s="31" t="str">
        <f>IFERROR(VLOOKUP(J1658,Setup_Team!$B:$C,2,FALSE), "TDB")</f>
        <v>FRA</v>
      </c>
      <c r="L1658" s="31" t="str">
        <f>VLOOKUP($A1658,Location!$A:$J,8,FALSE)</f>
        <v>Irak</v>
      </c>
      <c r="M1658" s="31" t="str">
        <f>IFERROR(VLOOKUP(L1658,Setup_Team!$B:$C,2,FALSE), "TDB")</f>
        <v>IRQ</v>
      </c>
      <c r="N1658" s="31" t="str">
        <f>VLOOKUP($A1658,Location!$A:$J,9,FALSE)</f>
        <v>Philadelphia, Pennsylvania</v>
      </c>
      <c r="O1658" s="31" t="str">
        <f>VLOOKUP($A1658,Location!$A:$J,10,FALSE)</f>
        <v>Lincoln Financial Field</v>
      </c>
      <c r="R1658" s="31">
        <v>0</v>
      </c>
      <c r="S1658" s="25">
        <f>VLOOKUP($A1658,Database!$A:$Y,10,FALSE)</f>
        <v>22</v>
      </c>
      <c r="T1658" s="25">
        <f>VLOOKUP($A1658,Database!$A:$Y,11,FALSE)</f>
        <v>166</v>
      </c>
      <c r="U1658" s="25">
        <f>VLOOKUP($A1658,Database!$A:$Y,12,FALSE)</f>
        <v>189</v>
      </c>
      <c r="V1658" s="25" t="str">
        <f>VLOOKUP(A1658,Database!A:M,13,FALSE)</f>
        <v>À venir</v>
      </c>
      <c r="W1658" s="25" t="str">
        <f>VLOOKUP($A1658,Database!$A:$Y,20,FALSE)</f>
        <v/>
      </c>
      <c r="X1658" s="25" t="str">
        <f>VLOOKUP($A1658,Database!$A:$Y,21,FALSE)</f>
        <v/>
      </c>
      <c r="Y1658" s="25" t="str">
        <f ca="1">IF(C1658&lt;NOW(),IF(AND(P1658&gt;Q1658,W1658&gt;X1658),S1658,IF(AND(P1658=Q1658,W1658=X1658),T1658,IF(AND(P1658&lt;Q1658,W1658&lt;X1658),U1658,0))),"")</f>
        <v/>
      </c>
      <c r="Z1658" s="25">
        <f>IF(AND(P1658=W1658,Q1658=X1658),1,0)</f>
        <v>1</v>
      </c>
      <c r="AA1658" s="25" t="str">
        <f>IF(Z1658=0,"",IF(ISBLANK(VLOOKUP(A1658,Database!A:AA,22,FALSE)),"",VLOOKUP(A1658,Database!A:AA,22,FALSE)))</f>
        <v>Exact</v>
      </c>
      <c r="AB1658" s="25">
        <f ca="1">IFERROR(IF(AND(Y1658&lt;&gt;"",OR(V1658="Terminé",V1658="En cours")),VLOOKUP(AA1658,Setup_ScoreExactBonus!A:D,4,FALSE),0),0)</f>
        <v>0</v>
      </c>
      <c r="AC1658" s="31" t="str">
        <f ca="1">IF(Y1658&lt;&gt;"", Y1658 + IF(Z1658=1,AB1658, 0), "")</f>
        <v/>
      </c>
      <c r="AD1658" s="31">
        <f ca="1">SUMIFS(AC$2:AC1658,D$2:D1658,D1658)*IF(R1658=0,1,2)</f>
        <v>0</v>
      </c>
    </row>
    <row r="1659" spans="1:30" x14ac:dyDescent="0.35">
      <c r="A1659" s="31">
        <f>IF(ISBLANK(B1659),"",COUNTIF(B$2:B1659,B1659))-1</f>
        <v>42</v>
      </c>
      <c r="B1659" s="31">
        <v>20</v>
      </c>
      <c r="C1659" s="10">
        <f>VLOOKUP($A1659,Database!$A:$Y,7,FALSE)</f>
        <v>46195.958333333336</v>
      </c>
      <c r="D1659" s="31" t="str">
        <f>VLOOKUP(Pronostics!$B1659,Setup_MPP!$A:$G,3,FALSE)</f>
        <v>Joueur20</v>
      </c>
      <c r="E1659" s="31" t="str">
        <f>VLOOKUP(Pronostics!$B1659,Setup_MPP!$A:$G,2,FALSE)</f>
        <v>Joueur20</v>
      </c>
      <c r="F1659" s="31" t="str">
        <f>VLOOKUP($B1659,Setup_MPP!$A:$E,4,FALSE)</f>
        <v>#D5D5D5</v>
      </c>
      <c r="G1659" s="31" t="str">
        <f>VLOOKUP($B1659,Setup_MPP!$A:$E,5,FALSE)</f>
        <v>#727272</v>
      </c>
      <c r="H1659" s="31" t="str">
        <f>IFERROR(IF(AND(A1659&gt;=1,A1659&lt;=104),VLOOKUP($A1659,Location!$A:$J,6,FALSE),IF(A1659=0,"Avant l'ouverture",IF(OR(A1659=105,A1659=106),"Bonus"))),"")</f>
        <v>Tour 2</v>
      </c>
      <c r="I1659" s="31" t="str">
        <f>IF(LEFT(H1659,4)="Tour",VLOOKUP(A1659,Database!$A:$C,3,FALSE),"")</f>
        <v>I</v>
      </c>
      <c r="J1659" s="31" t="str">
        <f>VLOOKUP($A1659,Location!$A:$J,7,FALSE)</f>
        <v>France</v>
      </c>
      <c r="K1659" s="31" t="str">
        <f>IFERROR(VLOOKUP(J1659,Setup_Team!$B:$C,2,FALSE), "TDB")</f>
        <v>FRA</v>
      </c>
      <c r="L1659" s="31" t="str">
        <f>VLOOKUP($A1659,Location!$A:$J,8,FALSE)</f>
        <v>Irak</v>
      </c>
      <c r="M1659" s="31" t="str">
        <f>IFERROR(VLOOKUP(L1659,Setup_Team!$B:$C,2,FALSE), "TDB")</f>
        <v>IRQ</v>
      </c>
      <c r="N1659" s="31" t="str">
        <f>VLOOKUP($A1659,Location!$A:$J,9,FALSE)</f>
        <v>Philadelphia, Pennsylvania</v>
      </c>
      <c r="O1659" s="31" t="str">
        <f>VLOOKUP($A1659,Location!$A:$J,10,FALSE)</f>
        <v>Lincoln Financial Field</v>
      </c>
      <c r="R1659" s="31">
        <v>0</v>
      </c>
      <c r="S1659" s="25">
        <f>VLOOKUP($A1659,Database!$A:$Y,10,FALSE)</f>
        <v>22</v>
      </c>
      <c r="T1659" s="25">
        <f>VLOOKUP($A1659,Database!$A:$Y,11,FALSE)</f>
        <v>166</v>
      </c>
      <c r="U1659" s="25">
        <f>VLOOKUP($A1659,Database!$A:$Y,12,FALSE)</f>
        <v>189</v>
      </c>
      <c r="V1659" s="25" t="str">
        <f>VLOOKUP(A1659,Database!A:M,13,FALSE)</f>
        <v>À venir</v>
      </c>
      <c r="W1659" s="25" t="str">
        <f>VLOOKUP($A1659,Database!$A:$Y,20,FALSE)</f>
        <v/>
      </c>
      <c r="X1659" s="25" t="str">
        <f>VLOOKUP($A1659,Database!$A:$Y,21,FALSE)</f>
        <v/>
      </c>
      <c r="Y1659" s="25" t="str">
        <f ca="1">IF(C1659&lt;NOW(),IF(AND(P1659&gt;Q1659,W1659&gt;X1659),S1659,IF(AND(P1659=Q1659,W1659=X1659),T1659,IF(AND(P1659&lt;Q1659,W1659&lt;X1659),U1659,0))),"")</f>
        <v/>
      </c>
      <c r="Z1659" s="25">
        <f>IF(AND(P1659=W1659,Q1659=X1659),1,0)</f>
        <v>1</v>
      </c>
      <c r="AA1659" s="25" t="str">
        <f>IF(Z1659=0,"",IF(ISBLANK(VLOOKUP(A1659,Database!A:AA,22,FALSE)),"",VLOOKUP(A1659,Database!A:AA,22,FALSE)))</f>
        <v>Exact</v>
      </c>
      <c r="AB1659" s="25">
        <f ca="1">IFERROR(IF(AND(Y1659&lt;&gt;"",OR(V1659="Terminé",V1659="En cours")),VLOOKUP(AA1659,Setup_ScoreExactBonus!A:D,4,FALSE),0),0)</f>
        <v>0</v>
      </c>
      <c r="AC1659" s="31" t="str">
        <f ca="1">IF(Y1659&lt;&gt;"", Y1659 + IF(Z1659=1,AB1659, 0), "")</f>
        <v/>
      </c>
      <c r="AD1659" s="31">
        <f ca="1">SUMIFS(AC$2:AC1659,D$2:D1659,D1659)*IF(R1659=0,1,2)</f>
        <v>0</v>
      </c>
    </row>
    <row r="1660" spans="1:30" x14ac:dyDescent="0.35">
      <c r="A1660" s="31">
        <f>IF(ISBLANK(B1660),"",COUNTIF(B$2:B1660,B1660))-1</f>
        <v>42</v>
      </c>
      <c r="B1660" s="31">
        <v>21</v>
      </c>
      <c r="C1660" s="10">
        <f>VLOOKUP($A1660,Database!$A:$Y,7,FALSE)</f>
        <v>46195.958333333336</v>
      </c>
      <c r="D1660" s="31" t="str">
        <f>VLOOKUP(Pronostics!$B1660,Setup_MPP!$A:$G,3,FALSE)</f>
        <v>Joueur21</v>
      </c>
      <c r="E1660" s="31" t="str">
        <f>VLOOKUP(Pronostics!$B1660,Setup_MPP!$A:$G,2,FALSE)</f>
        <v>Joueur21</v>
      </c>
      <c r="F1660" s="31" t="str">
        <f>VLOOKUP($B1660,Setup_MPP!$A:$E,4,FALSE)</f>
        <v>#D5D5D5</v>
      </c>
      <c r="G1660" s="31" t="str">
        <f>VLOOKUP($B1660,Setup_MPP!$A:$E,5,FALSE)</f>
        <v>#727272</v>
      </c>
      <c r="H1660" s="31" t="str">
        <f>IFERROR(IF(AND(A1660&gt;=1,A1660&lt;=104),VLOOKUP($A1660,Location!$A:$J,6,FALSE),IF(A1660=0,"Avant l'ouverture",IF(OR(A1660=105,A1660=106),"Bonus"))),"")</f>
        <v>Tour 2</v>
      </c>
      <c r="I1660" s="31" t="str">
        <f>IF(LEFT(H1660,4)="Tour",VLOOKUP(A1660,Database!$A:$C,3,FALSE),"")</f>
        <v>I</v>
      </c>
      <c r="J1660" s="31" t="str">
        <f>VLOOKUP($A1660,Location!$A:$J,7,FALSE)</f>
        <v>France</v>
      </c>
      <c r="K1660" s="31" t="str">
        <f>IFERROR(VLOOKUP(J1660,Setup_Team!$B:$C,2,FALSE), "TDB")</f>
        <v>FRA</v>
      </c>
      <c r="L1660" s="31" t="str">
        <f>VLOOKUP($A1660,Location!$A:$J,8,FALSE)</f>
        <v>Irak</v>
      </c>
      <c r="M1660" s="31" t="str">
        <f>IFERROR(VLOOKUP(L1660,Setup_Team!$B:$C,2,FALSE), "TDB")</f>
        <v>IRQ</v>
      </c>
      <c r="N1660" s="31" t="str">
        <f>VLOOKUP($A1660,Location!$A:$J,9,FALSE)</f>
        <v>Philadelphia, Pennsylvania</v>
      </c>
      <c r="O1660" s="31" t="str">
        <f>VLOOKUP($A1660,Location!$A:$J,10,FALSE)</f>
        <v>Lincoln Financial Field</v>
      </c>
      <c r="R1660" s="31">
        <v>0</v>
      </c>
      <c r="S1660" s="25">
        <f>VLOOKUP($A1660,Database!$A:$Y,10,FALSE)</f>
        <v>22</v>
      </c>
      <c r="T1660" s="25">
        <f>VLOOKUP($A1660,Database!$A:$Y,11,FALSE)</f>
        <v>166</v>
      </c>
      <c r="U1660" s="25">
        <f>VLOOKUP($A1660,Database!$A:$Y,12,FALSE)</f>
        <v>189</v>
      </c>
      <c r="V1660" s="25" t="str">
        <f>VLOOKUP(A1660,Database!A:M,13,FALSE)</f>
        <v>À venir</v>
      </c>
      <c r="W1660" s="25" t="str">
        <f>VLOOKUP($A1660,Database!$A:$Y,20,FALSE)</f>
        <v/>
      </c>
      <c r="X1660" s="25" t="str">
        <f>VLOOKUP($A1660,Database!$A:$Y,21,FALSE)</f>
        <v/>
      </c>
      <c r="Y1660" s="25" t="str">
        <f ca="1">IF(C1660&lt;NOW(),IF(AND(P1660&gt;Q1660,W1660&gt;X1660),S1660,IF(AND(P1660=Q1660,W1660=X1660),T1660,IF(AND(P1660&lt;Q1660,W1660&lt;X1660),U1660,0))),"")</f>
        <v/>
      </c>
      <c r="Z1660" s="25">
        <f>IF(AND(P1660=W1660,Q1660=X1660),1,0)</f>
        <v>1</v>
      </c>
      <c r="AA1660" s="25" t="str">
        <f>IF(Z1660=0,"",IF(ISBLANK(VLOOKUP(A1660,Database!A:AA,22,FALSE)),"",VLOOKUP(A1660,Database!A:AA,22,FALSE)))</f>
        <v>Exact</v>
      </c>
      <c r="AB1660" s="25">
        <f ca="1">IFERROR(IF(AND(Y1660&lt;&gt;"",OR(V1660="Terminé",V1660="En cours")),VLOOKUP(AA1660,Setup_ScoreExactBonus!A:D,4,FALSE),0),0)</f>
        <v>0</v>
      </c>
      <c r="AC1660" s="31" t="str">
        <f ca="1">IF(Y1660&lt;&gt;"", Y1660 + IF(Z1660=1,AB1660, 0), "")</f>
        <v/>
      </c>
      <c r="AD1660" s="31">
        <f ca="1">SUMIFS(AC$2:AC1660,D$2:D1660,D1660)*IF(R1660=0,1,2)</f>
        <v>0</v>
      </c>
    </row>
    <row r="1661" spans="1:30" x14ac:dyDescent="0.35">
      <c r="A1661" s="31">
        <f>IF(ISBLANK(B1661),"",COUNTIF(B$2:B1661,B1661))-1</f>
        <v>42</v>
      </c>
      <c r="B1661" s="31">
        <v>22</v>
      </c>
      <c r="C1661" s="10">
        <f>VLOOKUP($A1661,Database!$A:$Y,7,FALSE)</f>
        <v>46195.958333333336</v>
      </c>
      <c r="D1661" s="31" t="str">
        <f>VLOOKUP(Pronostics!$B1661,Setup_MPP!$A:$G,3,FALSE)</f>
        <v>Joueur22</v>
      </c>
      <c r="E1661" s="31" t="str">
        <f>VLOOKUP(Pronostics!$B1661,Setup_MPP!$A:$G,2,FALSE)</f>
        <v>Joueur22</v>
      </c>
      <c r="F1661" s="31" t="str">
        <f>VLOOKUP($B1661,Setup_MPP!$A:$E,4,FALSE)</f>
        <v>#D5D5D5</v>
      </c>
      <c r="G1661" s="31" t="str">
        <f>VLOOKUP($B1661,Setup_MPP!$A:$E,5,FALSE)</f>
        <v>#727272</v>
      </c>
      <c r="H1661" s="31" t="str">
        <f>IFERROR(IF(AND(A1661&gt;=1,A1661&lt;=104),VLOOKUP($A1661,Location!$A:$J,6,FALSE),IF(A1661=0,"Avant l'ouverture",IF(OR(A1661=105,A1661=106),"Bonus"))),"")</f>
        <v>Tour 2</v>
      </c>
      <c r="I1661" s="31" t="str">
        <f>IF(LEFT(H1661,4)="Tour",VLOOKUP(A1661,Database!$A:$C,3,FALSE),"")</f>
        <v>I</v>
      </c>
      <c r="J1661" s="31" t="str">
        <f>VLOOKUP($A1661,Location!$A:$J,7,FALSE)</f>
        <v>France</v>
      </c>
      <c r="K1661" s="31" t="str">
        <f>IFERROR(VLOOKUP(J1661,Setup_Team!$B:$C,2,FALSE), "TDB")</f>
        <v>FRA</v>
      </c>
      <c r="L1661" s="31" t="str">
        <f>VLOOKUP($A1661,Location!$A:$J,8,FALSE)</f>
        <v>Irak</v>
      </c>
      <c r="M1661" s="31" t="str">
        <f>IFERROR(VLOOKUP(L1661,Setup_Team!$B:$C,2,FALSE), "TDB")</f>
        <v>IRQ</v>
      </c>
      <c r="N1661" s="31" t="str">
        <f>VLOOKUP($A1661,Location!$A:$J,9,FALSE)</f>
        <v>Philadelphia, Pennsylvania</v>
      </c>
      <c r="O1661" s="31" t="str">
        <f>VLOOKUP($A1661,Location!$A:$J,10,FALSE)</f>
        <v>Lincoln Financial Field</v>
      </c>
      <c r="R1661" s="31">
        <v>0</v>
      </c>
      <c r="S1661" s="25">
        <f>VLOOKUP($A1661,Database!$A:$Y,10,FALSE)</f>
        <v>22</v>
      </c>
      <c r="T1661" s="25">
        <f>VLOOKUP($A1661,Database!$A:$Y,11,FALSE)</f>
        <v>166</v>
      </c>
      <c r="U1661" s="25">
        <f>VLOOKUP($A1661,Database!$A:$Y,12,FALSE)</f>
        <v>189</v>
      </c>
      <c r="V1661" s="25" t="str">
        <f>VLOOKUP(A1661,Database!A:M,13,FALSE)</f>
        <v>À venir</v>
      </c>
      <c r="W1661" s="25" t="str">
        <f>VLOOKUP($A1661,Database!$A:$Y,20,FALSE)</f>
        <v/>
      </c>
      <c r="X1661" s="25" t="str">
        <f>VLOOKUP($A1661,Database!$A:$Y,21,FALSE)</f>
        <v/>
      </c>
      <c r="Y1661" s="25" t="str">
        <f ca="1">IF(C1661&lt;NOW(),IF(AND(P1661&gt;Q1661,W1661&gt;X1661),S1661,IF(AND(P1661=Q1661,W1661=X1661),T1661,IF(AND(P1661&lt;Q1661,W1661&lt;X1661),U1661,0))),"")</f>
        <v/>
      </c>
      <c r="Z1661" s="25">
        <f>IF(AND(P1661=W1661,Q1661=X1661),1,0)</f>
        <v>1</v>
      </c>
      <c r="AA1661" s="25" t="str">
        <f>IF(Z1661=0,"",IF(ISBLANK(VLOOKUP(A1661,Database!A:AA,22,FALSE)),"",VLOOKUP(A1661,Database!A:AA,22,FALSE)))</f>
        <v>Exact</v>
      </c>
      <c r="AB1661" s="25">
        <f ca="1">IFERROR(IF(AND(Y1661&lt;&gt;"",OR(V1661="Terminé",V1661="En cours")),VLOOKUP(AA1661,Setup_ScoreExactBonus!A:D,4,FALSE),0),0)</f>
        <v>0</v>
      </c>
      <c r="AC1661" s="31" t="str">
        <f ca="1">IF(Y1661&lt;&gt;"", Y1661 + IF(Z1661=1,AB1661, 0), "")</f>
        <v/>
      </c>
      <c r="AD1661" s="31">
        <f ca="1">SUMIFS(AC$2:AC1661,D$2:D1661,D1661)*IF(R1661=0,1,2)</f>
        <v>0</v>
      </c>
    </row>
    <row r="1662" spans="1:30" x14ac:dyDescent="0.35">
      <c r="A1662" s="31">
        <f>IF(ISBLANK(B1662),"",COUNTIF(B$2:B1662,B1662))-1</f>
        <v>42</v>
      </c>
      <c r="B1662" s="31">
        <v>23</v>
      </c>
      <c r="C1662" s="10">
        <f>VLOOKUP($A1662,Database!$A:$Y,7,FALSE)</f>
        <v>46195.958333333336</v>
      </c>
      <c r="D1662" s="31" t="str">
        <f>VLOOKUP(Pronostics!$B1662,Setup_MPP!$A:$G,3,FALSE)</f>
        <v>Joueur23</v>
      </c>
      <c r="E1662" s="31" t="str">
        <f>VLOOKUP(Pronostics!$B1662,Setup_MPP!$A:$G,2,FALSE)</f>
        <v>Joueur23</v>
      </c>
      <c r="F1662" s="31" t="str">
        <f>VLOOKUP($B1662,Setup_MPP!$A:$E,4,FALSE)</f>
        <v>#D5D5D5</v>
      </c>
      <c r="G1662" s="31" t="str">
        <f>VLOOKUP($B1662,Setup_MPP!$A:$E,5,FALSE)</f>
        <v>#727272</v>
      </c>
      <c r="H1662" s="31" t="str">
        <f>IFERROR(IF(AND(A1662&gt;=1,A1662&lt;=104),VLOOKUP($A1662,Location!$A:$J,6,FALSE),IF(A1662=0,"Avant l'ouverture",IF(OR(A1662=105,A1662=106),"Bonus"))),"")</f>
        <v>Tour 2</v>
      </c>
      <c r="I1662" s="31" t="str">
        <f>IF(LEFT(H1662,4)="Tour",VLOOKUP(A1662,Database!$A:$C,3,FALSE),"")</f>
        <v>I</v>
      </c>
      <c r="J1662" s="31" t="str">
        <f>VLOOKUP($A1662,Location!$A:$J,7,FALSE)</f>
        <v>France</v>
      </c>
      <c r="K1662" s="31" t="str">
        <f>IFERROR(VLOOKUP(J1662,Setup_Team!$B:$C,2,FALSE), "TDB")</f>
        <v>FRA</v>
      </c>
      <c r="L1662" s="31" t="str">
        <f>VLOOKUP($A1662,Location!$A:$J,8,FALSE)</f>
        <v>Irak</v>
      </c>
      <c r="M1662" s="31" t="str">
        <f>IFERROR(VLOOKUP(L1662,Setup_Team!$B:$C,2,FALSE), "TDB")</f>
        <v>IRQ</v>
      </c>
      <c r="N1662" s="31" t="str">
        <f>VLOOKUP($A1662,Location!$A:$J,9,FALSE)</f>
        <v>Philadelphia, Pennsylvania</v>
      </c>
      <c r="O1662" s="31" t="str">
        <f>VLOOKUP($A1662,Location!$A:$J,10,FALSE)</f>
        <v>Lincoln Financial Field</v>
      </c>
      <c r="R1662" s="31">
        <v>0</v>
      </c>
      <c r="S1662" s="25">
        <f>VLOOKUP($A1662,Database!$A:$Y,10,FALSE)</f>
        <v>22</v>
      </c>
      <c r="T1662" s="25">
        <f>VLOOKUP($A1662,Database!$A:$Y,11,FALSE)</f>
        <v>166</v>
      </c>
      <c r="U1662" s="25">
        <f>VLOOKUP($A1662,Database!$A:$Y,12,FALSE)</f>
        <v>189</v>
      </c>
      <c r="V1662" s="25" t="str">
        <f>VLOOKUP(A1662,Database!A:M,13,FALSE)</f>
        <v>À venir</v>
      </c>
      <c r="W1662" s="25" t="str">
        <f>VLOOKUP($A1662,Database!$A:$Y,20,FALSE)</f>
        <v/>
      </c>
      <c r="X1662" s="25" t="str">
        <f>VLOOKUP($A1662,Database!$A:$Y,21,FALSE)</f>
        <v/>
      </c>
      <c r="Y1662" s="25" t="str">
        <f ca="1">IF(C1662&lt;NOW(),IF(AND(P1662&gt;Q1662,W1662&gt;X1662),S1662,IF(AND(P1662=Q1662,W1662=X1662),T1662,IF(AND(P1662&lt;Q1662,W1662&lt;X1662),U1662,0))),"")</f>
        <v/>
      </c>
      <c r="Z1662" s="25">
        <f>IF(AND(P1662=W1662,Q1662=X1662),1,0)</f>
        <v>1</v>
      </c>
      <c r="AA1662" s="25" t="str">
        <f>IF(Z1662=0,"",IF(ISBLANK(VLOOKUP(A1662,Database!A:AA,22,FALSE)),"",VLOOKUP(A1662,Database!A:AA,22,FALSE)))</f>
        <v>Exact</v>
      </c>
      <c r="AB1662" s="25">
        <f ca="1">IFERROR(IF(AND(Y1662&lt;&gt;"",OR(V1662="Terminé",V1662="En cours")),VLOOKUP(AA1662,Setup_ScoreExactBonus!A:D,4,FALSE),0),0)</f>
        <v>0</v>
      </c>
      <c r="AC1662" s="31" t="str">
        <f ca="1">IF(Y1662&lt;&gt;"", Y1662 + IF(Z1662=1,AB1662, 0), "")</f>
        <v/>
      </c>
      <c r="AD1662" s="31">
        <f ca="1">SUMIFS(AC$2:AC1662,D$2:D1662,D1662)*IF(R1662=0,1,2)</f>
        <v>0</v>
      </c>
    </row>
    <row r="1663" spans="1:30" x14ac:dyDescent="0.35">
      <c r="A1663" s="31">
        <f>IF(ISBLANK(B1663),"",COUNTIF(B$2:B1663,B1663))-1</f>
        <v>42</v>
      </c>
      <c r="B1663" s="31">
        <v>24</v>
      </c>
      <c r="C1663" s="10">
        <f>VLOOKUP($A1663,Database!$A:$Y,7,FALSE)</f>
        <v>46195.958333333336</v>
      </c>
      <c r="D1663" s="31" t="str">
        <f>VLOOKUP(Pronostics!$B1663,Setup_MPP!$A:$G,3,FALSE)</f>
        <v>Joueur24</v>
      </c>
      <c r="E1663" s="31" t="str">
        <f>VLOOKUP(Pronostics!$B1663,Setup_MPP!$A:$G,2,FALSE)</f>
        <v>Joueur24</v>
      </c>
      <c r="F1663" s="31" t="str">
        <f>VLOOKUP($B1663,Setup_MPP!$A:$E,4,FALSE)</f>
        <v>#D5D5D5</v>
      </c>
      <c r="G1663" s="31" t="str">
        <f>VLOOKUP($B1663,Setup_MPP!$A:$E,5,FALSE)</f>
        <v>#727272</v>
      </c>
      <c r="H1663" s="31" t="str">
        <f>IFERROR(IF(AND(A1663&gt;=1,A1663&lt;=104),VLOOKUP($A1663,Location!$A:$J,6,FALSE),IF(A1663=0,"Avant l'ouverture",IF(OR(A1663=105,A1663=106),"Bonus"))),"")</f>
        <v>Tour 2</v>
      </c>
      <c r="I1663" s="31" t="str">
        <f>IF(LEFT(H1663,4)="Tour",VLOOKUP(A1663,Database!$A:$C,3,FALSE),"")</f>
        <v>I</v>
      </c>
      <c r="J1663" s="31" t="str">
        <f>VLOOKUP($A1663,Location!$A:$J,7,FALSE)</f>
        <v>France</v>
      </c>
      <c r="K1663" s="31" t="str">
        <f>IFERROR(VLOOKUP(J1663,Setup_Team!$B:$C,2,FALSE), "TDB")</f>
        <v>FRA</v>
      </c>
      <c r="L1663" s="31" t="str">
        <f>VLOOKUP($A1663,Location!$A:$J,8,FALSE)</f>
        <v>Irak</v>
      </c>
      <c r="M1663" s="31" t="str">
        <f>IFERROR(VLOOKUP(L1663,Setup_Team!$B:$C,2,FALSE), "TDB")</f>
        <v>IRQ</v>
      </c>
      <c r="N1663" s="31" t="str">
        <f>VLOOKUP($A1663,Location!$A:$J,9,FALSE)</f>
        <v>Philadelphia, Pennsylvania</v>
      </c>
      <c r="O1663" s="31" t="str">
        <f>VLOOKUP($A1663,Location!$A:$J,10,FALSE)</f>
        <v>Lincoln Financial Field</v>
      </c>
      <c r="R1663" s="31">
        <v>0</v>
      </c>
      <c r="S1663" s="25">
        <f>VLOOKUP($A1663,Database!$A:$Y,10,FALSE)</f>
        <v>22</v>
      </c>
      <c r="T1663" s="25">
        <f>VLOOKUP($A1663,Database!$A:$Y,11,FALSE)</f>
        <v>166</v>
      </c>
      <c r="U1663" s="25">
        <f>VLOOKUP($A1663,Database!$A:$Y,12,FALSE)</f>
        <v>189</v>
      </c>
      <c r="V1663" s="25" t="str">
        <f>VLOOKUP(A1663,Database!A:M,13,FALSE)</f>
        <v>À venir</v>
      </c>
      <c r="W1663" s="25" t="str">
        <f>VLOOKUP($A1663,Database!$A:$Y,20,FALSE)</f>
        <v/>
      </c>
      <c r="X1663" s="25" t="str">
        <f>VLOOKUP($A1663,Database!$A:$Y,21,FALSE)</f>
        <v/>
      </c>
      <c r="Y1663" s="25" t="str">
        <f ca="1">IF(C1663&lt;NOW(),IF(AND(P1663&gt;Q1663,W1663&gt;X1663),S1663,IF(AND(P1663=Q1663,W1663=X1663),T1663,IF(AND(P1663&lt;Q1663,W1663&lt;X1663),U1663,0))),"")</f>
        <v/>
      </c>
      <c r="Z1663" s="25">
        <f>IF(AND(P1663=W1663,Q1663=X1663),1,0)</f>
        <v>1</v>
      </c>
      <c r="AA1663" s="25" t="str">
        <f>IF(Z1663=0,"",IF(ISBLANK(VLOOKUP(A1663,Database!A:AA,22,FALSE)),"",VLOOKUP(A1663,Database!A:AA,22,FALSE)))</f>
        <v>Exact</v>
      </c>
      <c r="AB1663" s="25">
        <f ca="1">IFERROR(IF(AND(Y1663&lt;&gt;"",OR(V1663="Terminé",V1663="En cours")),VLOOKUP(AA1663,Setup_ScoreExactBonus!A:D,4,FALSE),0),0)</f>
        <v>0</v>
      </c>
      <c r="AC1663" s="31" t="str">
        <f ca="1">IF(Y1663&lt;&gt;"", Y1663 + IF(Z1663=1,AB1663, 0), "")</f>
        <v/>
      </c>
      <c r="AD1663" s="31">
        <f ca="1">SUMIFS(AC$2:AC1663,D$2:D1663,D1663)*IF(R1663=0,1,2)</f>
        <v>0</v>
      </c>
    </row>
    <row r="1664" spans="1:30" x14ac:dyDescent="0.35">
      <c r="A1664" s="31">
        <f>IF(ISBLANK(B1664),"",COUNTIF(B$2:B1664,B1664))-1</f>
        <v>42</v>
      </c>
      <c r="B1664" s="31">
        <v>25</v>
      </c>
      <c r="C1664" s="10">
        <f>VLOOKUP($A1664,Database!$A:$Y,7,FALSE)</f>
        <v>46195.958333333336</v>
      </c>
      <c r="D1664" s="31" t="str">
        <f>VLOOKUP(Pronostics!$B1664,Setup_MPP!$A:$G,3,FALSE)</f>
        <v>Joueur25</v>
      </c>
      <c r="E1664" s="31" t="str">
        <f>VLOOKUP(Pronostics!$B1664,Setup_MPP!$A:$G,2,FALSE)</f>
        <v>Joueur25</v>
      </c>
      <c r="F1664" s="31" t="str">
        <f>VLOOKUP($B1664,Setup_MPP!$A:$E,4,FALSE)</f>
        <v>#D5D5D5</v>
      </c>
      <c r="G1664" s="31" t="str">
        <f>VLOOKUP($B1664,Setup_MPP!$A:$E,5,FALSE)</f>
        <v>#727272</v>
      </c>
      <c r="H1664" s="31" t="str">
        <f>IFERROR(IF(AND(A1664&gt;=1,A1664&lt;=104),VLOOKUP($A1664,Location!$A:$J,6,FALSE),IF(A1664=0,"Avant l'ouverture",IF(OR(A1664=105,A1664=106),"Bonus"))),"")</f>
        <v>Tour 2</v>
      </c>
      <c r="I1664" s="31" t="str">
        <f>IF(LEFT(H1664,4)="Tour",VLOOKUP(A1664,Database!$A:$C,3,FALSE),"")</f>
        <v>I</v>
      </c>
      <c r="J1664" s="31" t="str">
        <f>VLOOKUP($A1664,Location!$A:$J,7,FALSE)</f>
        <v>France</v>
      </c>
      <c r="K1664" s="31" t="str">
        <f>IFERROR(VLOOKUP(J1664,Setup_Team!$B:$C,2,FALSE), "TDB")</f>
        <v>FRA</v>
      </c>
      <c r="L1664" s="31" t="str">
        <f>VLOOKUP($A1664,Location!$A:$J,8,FALSE)</f>
        <v>Irak</v>
      </c>
      <c r="M1664" s="31" t="str">
        <f>IFERROR(VLOOKUP(L1664,Setup_Team!$B:$C,2,FALSE), "TDB")</f>
        <v>IRQ</v>
      </c>
      <c r="N1664" s="31" t="str">
        <f>VLOOKUP($A1664,Location!$A:$J,9,FALSE)</f>
        <v>Philadelphia, Pennsylvania</v>
      </c>
      <c r="O1664" s="31" t="str">
        <f>VLOOKUP($A1664,Location!$A:$J,10,FALSE)</f>
        <v>Lincoln Financial Field</v>
      </c>
      <c r="R1664" s="31">
        <v>0</v>
      </c>
      <c r="S1664" s="25">
        <f>VLOOKUP($A1664,Database!$A:$Y,10,FALSE)</f>
        <v>22</v>
      </c>
      <c r="T1664" s="25">
        <f>VLOOKUP($A1664,Database!$A:$Y,11,FALSE)</f>
        <v>166</v>
      </c>
      <c r="U1664" s="25">
        <f>VLOOKUP($A1664,Database!$A:$Y,12,FALSE)</f>
        <v>189</v>
      </c>
      <c r="V1664" s="25" t="str">
        <f>VLOOKUP(A1664,Database!A:M,13,FALSE)</f>
        <v>À venir</v>
      </c>
      <c r="W1664" s="25" t="str">
        <f>VLOOKUP($A1664,Database!$A:$Y,20,FALSE)</f>
        <v/>
      </c>
      <c r="X1664" s="25" t="str">
        <f>VLOOKUP($A1664,Database!$A:$Y,21,FALSE)</f>
        <v/>
      </c>
      <c r="Y1664" s="25" t="str">
        <f ca="1">IF(C1664&lt;NOW(),IF(AND(P1664&gt;Q1664,W1664&gt;X1664),S1664,IF(AND(P1664=Q1664,W1664=X1664),T1664,IF(AND(P1664&lt;Q1664,W1664&lt;X1664),U1664,0))),"")</f>
        <v/>
      </c>
      <c r="Z1664" s="25">
        <f>IF(AND(P1664=W1664,Q1664=X1664),1,0)</f>
        <v>1</v>
      </c>
      <c r="AA1664" s="25" t="str">
        <f>IF(Z1664=0,"",IF(ISBLANK(VLOOKUP(A1664,Database!A:AA,22,FALSE)),"",VLOOKUP(A1664,Database!A:AA,22,FALSE)))</f>
        <v>Exact</v>
      </c>
      <c r="AB1664" s="25">
        <f ca="1">IFERROR(IF(AND(Y1664&lt;&gt;"",OR(V1664="Terminé",V1664="En cours")),VLOOKUP(AA1664,Setup_ScoreExactBonus!A:D,4,FALSE),0),0)</f>
        <v>0</v>
      </c>
      <c r="AC1664" s="31" t="str">
        <f ca="1">IF(Y1664&lt;&gt;"", Y1664 + IF(Z1664=1,AB1664, 0), "")</f>
        <v/>
      </c>
      <c r="AD1664" s="31">
        <f ca="1">SUMIFS(AC$2:AC1664,D$2:D1664,D1664)*IF(R1664=0,1,2)</f>
        <v>0</v>
      </c>
    </row>
    <row r="1665" spans="1:30" x14ac:dyDescent="0.35">
      <c r="A1665" s="31">
        <f>IF(ISBLANK(B1665),"",COUNTIF(B$2:B1665,B1665))-1</f>
        <v>42</v>
      </c>
      <c r="B1665" s="31">
        <v>26</v>
      </c>
      <c r="C1665" s="10">
        <f>VLOOKUP($A1665,Database!$A:$Y,7,FALSE)</f>
        <v>46195.958333333336</v>
      </c>
      <c r="D1665" s="31" t="str">
        <f>VLOOKUP(Pronostics!$B1665,Setup_MPP!$A:$G,3,FALSE)</f>
        <v>Joueur26</v>
      </c>
      <c r="E1665" s="31" t="str">
        <f>VLOOKUP(Pronostics!$B1665,Setup_MPP!$A:$G,2,FALSE)</f>
        <v>Joueur26</v>
      </c>
      <c r="F1665" s="31" t="str">
        <f>VLOOKUP($B1665,Setup_MPP!$A:$E,4,FALSE)</f>
        <v>#D5D5D5</v>
      </c>
      <c r="G1665" s="31" t="str">
        <f>VLOOKUP($B1665,Setup_MPP!$A:$E,5,FALSE)</f>
        <v>#727272</v>
      </c>
      <c r="H1665" s="31" t="str">
        <f>IFERROR(IF(AND(A1665&gt;=1,A1665&lt;=104),VLOOKUP($A1665,Location!$A:$J,6,FALSE),IF(A1665=0,"Avant l'ouverture",IF(OR(A1665=105,A1665=106),"Bonus"))),"")</f>
        <v>Tour 2</v>
      </c>
      <c r="I1665" s="31" t="str">
        <f>IF(LEFT(H1665,4)="Tour",VLOOKUP(A1665,Database!$A:$C,3,FALSE),"")</f>
        <v>I</v>
      </c>
      <c r="J1665" s="31" t="str">
        <f>VLOOKUP($A1665,Location!$A:$J,7,FALSE)</f>
        <v>France</v>
      </c>
      <c r="K1665" s="31" t="str">
        <f>IFERROR(VLOOKUP(J1665,Setup_Team!$B:$C,2,FALSE), "TDB")</f>
        <v>FRA</v>
      </c>
      <c r="L1665" s="31" t="str">
        <f>VLOOKUP($A1665,Location!$A:$J,8,FALSE)</f>
        <v>Irak</v>
      </c>
      <c r="M1665" s="31" t="str">
        <f>IFERROR(VLOOKUP(L1665,Setup_Team!$B:$C,2,FALSE), "TDB")</f>
        <v>IRQ</v>
      </c>
      <c r="N1665" s="31" t="str">
        <f>VLOOKUP($A1665,Location!$A:$J,9,FALSE)</f>
        <v>Philadelphia, Pennsylvania</v>
      </c>
      <c r="O1665" s="31" t="str">
        <f>VLOOKUP($A1665,Location!$A:$J,10,FALSE)</f>
        <v>Lincoln Financial Field</v>
      </c>
      <c r="R1665" s="31">
        <v>0</v>
      </c>
      <c r="S1665" s="25">
        <f>VLOOKUP($A1665,Database!$A:$Y,10,FALSE)</f>
        <v>22</v>
      </c>
      <c r="T1665" s="25">
        <f>VLOOKUP($A1665,Database!$A:$Y,11,FALSE)</f>
        <v>166</v>
      </c>
      <c r="U1665" s="25">
        <f>VLOOKUP($A1665,Database!$A:$Y,12,FALSE)</f>
        <v>189</v>
      </c>
      <c r="V1665" s="25" t="str">
        <f>VLOOKUP(A1665,Database!A:M,13,FALSE)</f>
        <v>À venir</v>
      </c>
      <c r="W1665" s="25" t="str">
        <f>VLOOKUP($A1665,Database!$A:$Y,20,FALSE)</f>
        <v/>
      </c>
      <c r="X1665" s="25" t="str">
        <f>VLOOKUP($A1665,Database!$A:$Y,21,FALSE)</f>
        <v/>
      </c>
      <c r="Y1665" s="25" t="str">
        <f ca="1">IF(C1665&lt;NOW(),IF(AND(P1665&gt;Q1665,W1665&gt;X1665),S1665,IF(AND(P1665=Q1665,W1665=X1665),T1665,IF(AND(P1665&lt;Q1665,W1665&lt;X1665),U1665,0))),"")</f>
        <v/>
      </c>
      <c r="Z1665" s="25">
        <f>IF(AND(P1665=W1665,Q1665=X1665),1,0)</f>
        <v>1</v>
      </c>
      <c r="AA1665" s="25" t="str">
        <f>IF(Z1665=0,"",IF(ISBLANK(VLOOKUP(A1665,Database!A:AA,22,FALSE)),"",VLOOKUP(A1665,Database!A:AA,22,FALSE)))</f>
        <v>Exact</v>
      </c>
      <c r="AB1665" s="25">
        <f ca="1">IFERROR(IF(AND(Y1665&lt;&gt;"",OR(V1665="Terminé",V1665="En cours")),VLOOKUP(AA1665,Setup_ScoreExactBonus!A:D,4,FALSE),0),0)</f>
        <v>0</v>
      </c>
      <c r="AC1665" s="31" t="str">
        <f ca="1">IF(Y1665&lt;&gt;"", Y1665 + IF(Z1665=1,AB1665, 0), "")</f>
        <v/>
      </c>
      <c r="AD1665" s="31">
        <f ca="1">SUMIFS(AC$2:AC1665,D$2:D1665,D1665)*IF(R1665=0,1,2)</f>
        <v>0</v>
      </c>
    </row>
    <row r="1666" spans="1:30" x14ac:dyDescent="0.35">
      <c r="A1666" s="31">
        <f>IF(ISBLANK(B1666),"",COUNTIF(B$2:B1666,B1666))-1</f>
        <v>42</v>
      </c>
      <c r="B1666" s="31">
        <v>27</v>
      </c>
      <c r="C1666" s="10">
        <f>VLOOKUP($A1666,Database!$A:$Y,7,FALSE)</f>
        <v>46195.958333333336</v>
      </c>
      <c r="D1666" s="31" t="str">
        <f>VLOOKUP(Pronostics!$B1666,Setup_MPP!$A:$G,3,FALSE)</f>
        <v>Joueur27</v>
      </c>
      <c r="E1666" s="31" t="str">
        <f>VLOOKUP(Pronostics!$B1666,Setup_MPP!$A:$G,2,FALSE)</f>
        <v>Joueur27</v>
      </c>
      <c r="F1666" s="31" t="str">
        <f>VLOOKUP($B1666,Setup_MPP!$A:$E,4,FALSE)</f>
        <v>#D5D5D5</v>
      </c>
      <c r="G1666" s="31" t="str">
        <f>VLOOKUP($B1666,Setup_MPP!$A:$E,5,FALSE)</f>
        <v>#727272</v>
      </c>
      <c r="H1666" s="31" t="str">
        <f>IFERROR(IF(AND(A1666&gt;=1,A1666&lt;=104),VLOOKUP($A1666,Location!$A:$J,6,FALSE),IF(A1666=0,"Avant l'ouverture",IF(OR(A1666=105,A1666=106),"Bonus"))),"")</f>
        <v>Tour 2</v>
      </c>
      <c r="I1666" s="31" t="str">
        <f>IF(LEFT(H1666,4)="Tour",VLOOKUP(A1666,Database!$A:$C,3,FALSE),"")</f>
        <v>I</v>
      </c>
      <c r="J1666" s="31" t="str">
        <f>VLOOKUP($A1666,Location!$A:$J,7,FALSE)</f>
        <v>France</v>
      </c>
      <c r="K1666" s="31" t="str">
        <f>IFERROR(VLOOKUP(J1666,Setup_Team!$B:$C,2,FALSE), "TDB")</f>
        <v>FRA</v>
      </c>
      <c r="L1666" s="31" t="str">
        <f>VLOOKUP($A1666,Location!$A:$J,8,FALSE)</f>
        <v>Irak</v>
      </c>
      <c r="M1666" s="31" t="str">
        <f>IFERROR(VLOOKUP(L1666,Setup_Team!$B:$C,2,FALSE), "TDB")</f>
        <v>IRQ</v>
      </c>
      <c r="N1666" s="31" t="str">
        <f>VLOOKUP($A1666,Location!$A:$J,9,FALSE)</f>
        <v>Philadelphia, Pennsylvania</v>
      </c>
      <c r="O1666" s="31" t="str">
        <f>VLOOKUP($A1666,Location!$A:$J,10,FALSE)</f>
        <v>Lincoln Financial Field</v>
      </c>
      <c r="R1666" s="31">
        <v>0</v>
      </c>
      <c r="S1666" s="25">
        <f>VLOOKUP($A1666,Database!$A:$Y,10,FALSE)</f>
        <v>22</v>
      </c>
      <c r="T1666" s="25">
        <f>VLOOKUP($A1666,Database!$A:$Y,11,FALSE)</f>
        <v>166</v>
      </c>
      <c r="U1666" s="25">
        <f>VLOOKUP($A1666,Database!$A:$Y,12,FALSE)</f>
        <v>189</v>
      </c>
      <c r="V1666" s="25" t="str">
        <f>VLOOKUP(A1666,Database!A:M,13,FALSE)</f>
        <v>À venir</v>
      </c>
      <c r="W1666" s="25" t="str">
        <f>VLOOKUP($A1666,Database!$A:$Y,20,FALSE)</f>
        <v/>
      </c>
      <c r="X1666" s="25" t="str">
        <f>VLOOKUP($A1666,Database!$A:$Y,21,FALSE)</f>
        <v/>
      </c>
      <c r="Y1666" s="25" t="str">
        <f ca="1">IF(C1666&lt;NOW(),IF(AND(P1666&gt;Q1666,W1666&gt;X1666),S1666,IF(AND(P1666=Q1666,W1666=X1666),T1666,IF(AND(P1666&lt;Q1666,W1666&lt;X1666),U1666,0))),"")</f>
        <v/>
      </c>
      <c r="Z1666" s="25">
        <f>IF(AND(P1666=W1666,Q1666=X1666),1,0)</f>
        <v>1</v>
      </c>
      <c r="AA1666" s="25" t="str">
        <f>IF(Z1666=0,"",IF(ISBLANK(VLOOKUP(A1666,Database!A:AA,22,FALSE)),"",VLOOKUP(A1666,Database!A:AA,22,FALSE)))</f>
        <v>Exact</v>
      </c>
      <c r="AB1666" s="25">
        <f ca="1">IFERROR(IF(AND(Y1666&lt;&gt;"",OR(V1666="Terminé",V1666="En cours")),VLOOKUP(AA1666,Setup_ScoreExactBonus!A:D,4,FALSE),0),0)</f>
        <v>0</v>
      </c>
      <c r="AC1666" s="31" t="str">
        <f ca="1">IF(Y1666&lt;&gt;"", Y1666 + IF(Z1666=1,AB1666, 0), "")</f>
        <v/>
      </c>
      <c r="AD1666" s="31">
        <f ca="1">SUMIFS(AC$2:AC1666,D$2:D1666,D1666)*IF(R1666=0,1,2)</f>
        <v>0</v>
      </c>
    </row>
    <row r="1667" spans="1:30" x14ac:dyDescent="0.35">
      <c r="A1667" s="31">
        <f>IF(ISBLANK(B1667),"",COUNTIF(B$2:B1667,B1667))-1</f>
        <v>42</v>
      </c>
      <c r="B1667" s="31">
        <v>28</v>
      </c>
      <c r="C1667" s="10">
        <f>VLOOKUP($A1667,Database!$A:$Y,7,FALSE)</f>
        <v>46195.958333333336</v>
      </c>
      <c r="D1667" s="31" t="str">
        <f>VLOOKUP(Pronostics!$B1667,Setup_MPP!$A:$G,3,FALSE)</f>
        <v>Joueur28</v>
      </c>
      <c r="E1667" s="31" t="str">
        <f>VLOOKUP(Pronostics!$B1667,Setup_MPP!$A:$G,2,FALSE)</f>
        <v>Joueur28</v>
      </c>
      <c r="F1667" s="31" t="str">
        <f>VLOOKUP($B1667,Setup_MPP!$A:$E,4,FALSE)</f>
        <v>#D5D5D5</v>
      </c>
      <c r="G1667" s="31" t="str">
        <f>VLOOKUP($B1667,Setup_MPP!$A:$E,5,FALSE)</f>
        <v>#727272</v>
      </c>
      <c r="H1667" s="31" t="str">
        <f>IFERROR(IF(AND(A1667&gt;=1,A1667&lt;=104),VLOOKUP($A1667,Location!$A:$J,6,FALSE),IF(A1667=0,"Avant l'ouverture",IF(OR(A1667=105,A1667=106),"Bonus"))),"")</f>
        <v>Tour 2</v>
      </c>
      <c r="I1667" s="31" t="str">
        <f>IF(LEFT(H1667,4)="Tour",VLOOKUP(A1667,Database!$A:$C,3,FALSE),"")</f>
        <v>I</v>
      </c>
      <c r="J1667" s="31" t="str">
        <f>VLOOKUP($A1667,Location!$A:$J,7,FALSE)</f>
        <v>France</v>
      </c>
      <c r="K1667" s="31" t="str">
        <f>IFERROR(VLOOKUP(J1667,Setup_Team!$B:$C,2,FALSE), "TDB")</f>
        <v>FRA</v>
      </c>
      <c r="L1667" s="31" t="str">
        <f>VLOOKUP($A1667,Location!$A:$J,8,FALSE)</f>
        <v>Irak</v>
      </c>
      <c r="M1667" s="31" t="str">
        <f>IFERROR(VLOOKUP(L1667,Setup_Team!$B:$C,2,FALSE), "TDB")</f>
        <v>IRQ</v>
      </c>
      <c r="N1667" s="31" t="str">
        <f>VLOOKUP($A1667,Location!$A:$J,9,FALSE)</f>
        <v>Philadelphia, Pennsylvania</v>
      </c>
      <c r="O1667" s="31" t="str">
        <f>VLOOKUP($A1667,Location!$A:$J,10,FALSE)</f>
        <v>Lincoln Financial Field</v>
      </c>
      <c r="R1667" s="31">
        <v>0</v>
      </c>
      <c r="S1667" s="25">
        <f>VLOOKUP($A1667,Database!$A:$Y,10,FALSE)</f>
        <v>22</v>
      </c>
      <c r="T1667" s="25">
        <f>VLOOKUP($A1667,Database!$A:$Y,11,FALSE)</f>
        <v>166</v>
      </c>
      <c r="U1667" s="25">
        <f>VLOOKUP($A1667,Database!$A:$Y,12,FALSE)</f>
        <v>189</v>
      </c>
      <c r="V1667" s="25" t="str">
        <f>VLOOKUP(A1667,Database!A:M,13,FALSE)</f>
        <v>À venir</v>
      </c>
      <c r="W1667" s="25" t="str">
        <f>VLOOKUP($A1667,Database!$A:$Y,20,FALSE)</f>
        <v/>
      </c>
      <c r="X1667" s="25" t="str">
        <f>VLOOKUP($A1667,Database!$A:$Y,21,FALSE)</f>
        <v/>
      </c>
      <c r="Y1667" s="25" t="str">
        <f ca="1">IF(C1667&lt;NOW(),IF(AND(P1667&gt;Q1667,W1667&gt;X1667),S1667,IF(AND(P1667=Q1667,W1667=X1667),T1667,IF(AND(P1667&lt;Q1667,W1667&lt;X1667),U1667,0))),"")</f>
        <v/>
      </c>
      <c r="Z1667" s="25">
        <f>IF(AND(P1667=W1667,Q1667=X1667),1,0)</f>
        <v>1</v>
      </c>
      <c r="AA1667" s="25" t="str">
        <f>IF(Z1667=0,"",IF(ISBLANK(VLOOKUP(A1667,Database!A:AA,22,FALSE)),"",VLOOKUP(A1667,Database!A:AA,22,FALSE)))</f>
        <v>Exact</v>
      </c>
      <c r="AB1667" s="25">
        <f ca="1">IFERROR(IF(AND(Y1667&lt;&gt;"",OR(V1667="Terminé",V1667="En cours")),VLOOKUP(AA1667,Setup_ScoreExactBonus!A:D,4,FALSE),0),0)</f>
        <v>0</v>
      </c>
      <c r="AC1667" s="31" t="str">
        <f ca="1">IF(Y1667&lt;&gt;"", Y1667 + IF(Z1667=1,AB1667, 0), "")</f>
        <v/>
      </c>
      <c r="AD1667" s="31">
        <f ca="1">SUMIFS(AC$2:AC1667,D$2:D1667,D1667)*IF(R1667=0,1,2)</f>
        <v>0</v>
      </c>
    </row>
    <row r="1668" spans="1:30" x14ac:dyDescent="0.35">
      <c r="A1668" s="31">
        <f>IF(ISBLANK(B1668),"",COUNTIF(B$2:B1668,B1668))-1</f>
        <v>42</v>
      </c>
      <c r="B1668" s="31">
        <v>29</v>
      </c>
      <c r="C1668" s="10">
        <f>VLOOKUP($A1668,Database!$A:$Y,7,FALSE)</f>
        <v>46195.958333333336</v>
      </c>
      <c r="D1668" s="31" t="str">
        <f>VLOOKUP(Pronostics!$B1668,Setup_MPP!$A:$G,3,FALSE)</f>
        <v>Joueur29</v>
      </c>
      <c r="E1668" s="31" t="str">
        <f>VLOOKUP(Pronostics!$B1668,Setup_MPP!$A:$G,2,FALSE)</f>
        <v>Joueur29</v>
      </c>
      <c r="F1668" s="31" t="str">
        <f>VLOOKUP($B1668,Setup_MPP!$A:$E,4,FALSE)</f>
        <v>#D5D5D5</v>
      </c>
      <c r="G1668" s="31" t="str">
        <f>VLOOKUP($B1668,Setup_MPP!$A:$E,5,FALSE)</f>
        <v>#727272</v>
      </c>
      <c r="H1668" s="31" t="str">
        <f>IFERROR(IF(AND(A1668&gt;=1,A1668&lt;=104),VLOOKUP($A1668,Location!$A:$J,6,FALSE),IF(A1668=0,"Avant l'ouverture",IF(OR(A1668=105,A1668=106),"Bonus"))),"")</f>
        <v>Tour 2</v>
      </c>
      <c r="I1668" s="31" t="str">
        <f>IF(LEFT(H1668,4)="Tour",VLOOKUP(A1668,Database!$A:$C,3,FALSE),"")</f>
        <v>I</v>
      </c>
      <c r="J1668" s="31" t="str">
        <f>VLOOKUP($A1668,Location!$A:$J,7,FALSE)</f>
        <v>France</v>
      </c>
      <c r="K1668" s="31" t="str">
        <f>IFERROR(VLOOKUP(J1668,Setup_Team!$B:$C,2,FALSE), "TDB")</f>
        <v>FRA</v>
      </c>
      <c r="L1668" s="31" t="str">
        <f>VLOOKUP($A1668,Location!$A:$J,8,FALSE)</f>
        <v>Irak</v>
      </c>
      <c r="M1668" s="31" t="str">
        <f>IFERROR(VLOOKUP(L1668,Setup_Team!$B:$C,2,FALSE), "TDB")</f>
        <v>IRQ</v>
      </c>
      <c r="N1668" s="31" t="str">
        <f>VLOOKUP($A1668,Location!$A:$J,9,FALSE)</f>
        <v>Philadelphia, Pennsylvania</v>
      </c>
      <c r="O1668" s="31" t="str">
        <f>VLOOKUP($A1668,Location!$A:$J,10,FALSE)</f>
        <v>Lincoln Financial Field</v>
      </c>
      <c r="R1668" s="31">
        <v>0</v>
      </c>
      <c r="S1668" s="25">
        <f>VLOOKUP($A1668,Database!$A:$Y,10,FALSE)</f>
        <v>22</v>
      </c>
      <c r="T1668" s="25">
        <f>VLOOKUP($A1668,Database!$A:$Y,11,FALSE)</f>
        <v>166</v>
      </c>
      <c r="U1668" s="25">
        <f>VLOOKUP($A1668,Database!$A:$Y,12,FALSE)</f>
        <v>189</v>
      </c>
      <c r="V1668" s="25" t="str">
        <f>VLOOKUP(A1668,Database!A:M,13,FALSE)</f>
        <v>À venir</v>
      </c>
      <c r="W1668" s="25" t="str">
        <f>VLOOKUP($A1668,Database!$A:$Y,20,FALSE)</f>
        <v/>
      </c>
      <c r="X1668" s="25" t="str">
        <f>VLOOKUP($A1668,Database!$A:$Y,21,FALSE)</f>
        <v/>
      </c>
      <c r="Y1668" s="25" t="str">
        <f ca="1">IF(C1668&lt;NOW(),IF(AND(P1668&gt;Q1668,W1668&gt;X1668),S1668,IF(AND(P1668=Q1668,W1668=X1668),T1668,IF(AND(P1668&lt;Q1668,W1668&lt;X1668),U1668,0))),"")</f>
        <v/>
      </c>
      <c r="Z1668" s="25">
        <f>IF(AND(P1668=W1668,Q1668=X1668),1,0)</f>
        <v>1</v>
      </c>
      <c r="AA1668" s="25" t="str">
        <f>IF(Z1668=0,"",IF(ISBLANK(VLOOKUP(A1668,Database!A:AA,22,FALSE)),"",VLOOKUP(A1668,Database!A:AA,22,FALSE)))</f>
        <v>Exact</v>
      </c>
      <c r="AB1668" s="25">
        <f ca="1">IFERROR(IF(AND(Y1668&lt;&gt;"",OR(V1668="Terminé",V1668="En cours")),VLOOKUP(AA1668,Setup_ScoreExactBonus!A:D,4,FALSE),0),0)</f>
        <v>0</v>
      </c>
      <c r="AC1668" s="31" t="str">
        <f ca="1">IF(Y1668&lt;&gt;"", Y1668 + IF(Z1668=1,AB1668, 0), "")</f>
        <v/>
      </c>
      <c r="AD1668" s="31">
        <f ca="1">SUMIFS(AC$2:AC1668,D$2:D1668,D1668)*IF(R1668=0,1,2)</f>
        <v>0</v>
      </c>
    </row>
    <row r="1669" spans="1:30" x14ac:dyDescent="0.35">
      <c r="A1669" s="31">
        <f>IF(ISBLANK(B1669),"",COUNTIF(B$2:B1669,B1669))-1</f>
        <v>42</v>
      </c>
      <c r="B1669" s="31">
        <v>30</v>
      </c>
      <c r="C1669" s="10">
        <f>VLOOKUP($A1669,Database!$A:$Y,7,FALSE)</f>
        <v>46195.958333333336</v>
      </c>
      <c r="D1669" s="31" t="str">
        <f>VLOOKUP(Pronostics!$B1669,Setup_MPP!$A:$G,3,FALSE)</f>
        <v>Joueur30</v>
      </c>
      <c r="E1669" s="31" t="str">
        <f>VLOOKUP(Pronostics!$B1669,Setup_MPP!$A:$G,2,FALSE)</f>
        <v>Joueur30</v>
      </c>
      <c r="F1669" s="31" t="str">
        <f>VLOOKUP($B1669,Setup_MPP!$A:$E,4,FALSE)</f>
        <v>#D5D5D5</v>
      </c>
      <c r="G1669" s="31" t="str">
        <f>VLOOKUP($B1669,Setup_MPP!$A:$E,5,FALSE)</f>
        <v>#727272</v>
      </c>
      <c r="H1669" s="31" t="str">
        <f>IFERROR(IF(AND(A1669&gt;=1,A1669&lt;=104),VLOOKUP($A1669,Location!$A:$J,6,FALSE),IF(A1669=0,"Avant l'ouverture",IF(OR(A1669=105,A1669=106),"Bonus"))),"")</f>
        <v>Tour 2</v>
      </c>
      <c r="I1669" s="31" t="str">
        <f>IF(LEFT(H1669,4)="Tour",VLOOKUP(A1669,Database!$A:$C,3,FALSE),"")</f>
        <v>I</v>
      </c>
      <c r="J1669" s="31" t="str">
        <f>VLOOKUP($A1669,Location!$A:$J,7,FALSE)</f>
        <v>France</v>
      </c>
      <c r="K1669" s="31" t="str">
        <f>IFERROR(VLOOKUP(J1669,Setup_Team!$B:$C,2,FALSE), "TDB")</f>
        <v>FRA</v>
      </c>
      <c r="L1669" s="31" t="str">
        <f>VLOOKUP($A1669,Location!$A:$J,8,FALSE)</f>
        <v>Irak</v>
      </c>
      <c r="M1669" s="31" t="str">
        <f>IFERROR(VLOOKUP(L1669,Setup_Team!$B:$C,2,FALSE), "TDB")</f>
        <v>IRQ</v>
      </c>
      <c r="N1669" s="31" t="str">
        <f>VLOOKUP($A1669,Location!$A:$J,9,FALSE)</f>
        <v>Philadelphia, Pennsylvania</v>
      </c>
      <c r="O1669" s="31" t="str">
        <f>VLOOKUP($A1669,Location!$A:$J,10,FALSE)</f>
        <v>Lincoln Financial Field</v>
      </c>
      <c r="R1669" s="31">
        <v>0</v>
      </c>
      <c r="S1669" s="25">
        <f>VLOOKUP($A1669,Database!$A:$Y,10,FALSE)</f>
        <v>22</v>
      </c>
      <c r="T1669" s="25">
        <f>VLOOKUP($A1669,Database!$A:$Y,11,FALSE)</f>
        <v>166</v>
      </c>
      <c r="U1669" s="25">
        <f>VLOOKUP($A1669,Database!$A:$Y,12,FALSE)</f>
        <v>189</v>
      </c>
      <c r="V1669" s="25" t="str">
        <f>VLOOKUP(A1669,Database!A:M,13,FALSE)</f>
        <v>À venir</v>
      </c>
      <c r="W1669" s="25" t="str">
        <f>VLOOKUP($A1669,Database!$A:$Y,20,FALSE)</f>
        <v/>
      </c>
      <c r="X1669" s="25" t="str">
        <f>VLOOKUP($A1669,Database!$A:$Y,21,FALSE)</f>
        <v/>
      </c>
      <c r="Y1669" s="25" t="str">
        <f ca="1">IF(C1669&lt;NOW(),IF(AND(P1669&gt;Q1669,W1669&gt;X1669),S1669,IF(AND(P1669=Q1669,W1669=X1669),T1669,IF(AND(P1669&lt;Q1669,W1669&lt;X1669),U1669,0))),"")</f>
        <v/>
      </c>
      <c r="Z1669" s="25">
        <f>IF(AND(P1669=W1669,Q1669=X1669),1,0)</f>
        <v>1</v>
      </c>
      <c r="AA1669" s="25" t="str">
        <f>IF(Z1669=0,"",IF(ISBLANK(VLOOKUP(A1669,Database!A:AA,22,FALSE)),"",VLOOKUP(A1669,Database!A:AA,22,FALSE)))</f>
        <v>Exact</v>
      </c>
      <c r="AB1669" s="25">
        <f ca="1">IFERROR(IF(AND(Y1669&lt;&gt;"",OR(V1669="Terminé",V1669="En cours")),VLOOKUP(AA1669,Setup_ScoreExactBonus!A:D,4,FALSE),0),0)</f>
        <v>0</v>
      </c>
      <c r="AC1669" s="31" t="str">
        <f ca="1">IF(Y1669&lt;&gt;"", Y1669 + IF(Z1669=1,AB1669, 0), "")</f>
        <v/>
      </c>
      <c r="AD1669" s="31">
        <f ca="1">SUMIFS(AC$2:AC1669,D$2:D1669,D1669)*IF(R1669=0,1,2)</f>
        <v>0</v>
      </c>
    </row>
    <row r="1670" spans="1:30" x14ac:dyDescent="0.35">
      <c r="A1670" s="31">
        <f>IF(ISBLANK(B1670),"",COUNTIF(B$2:B1670,B1670))-1</f>
        <v>42</v>
      </c>
      <c r="B1670" s="31">
        <v>31</v>
      </c>
      <c r="C1670" s="10">
        <f>VLOOKUP($A1670,Database!$A:$Y,7,FALSE)</f>
        <v>46195.958333333336</v>
      </c>
      <c r="D1670" s="31" t="str">
        <f>VLOOKUP(Pronostics!$B1670,Setup_MPP!$A:$G,3,FALSE)</f>
        <v>Joueur31</v>
      </c>
      <c r="E1670" s="31" t="str">
        <f>VLOOKUP(Pronostics!$B1670,Setup_MPP!$A:$G,2,FALSE)</f>
        <v>Joueur31</v>
      </c>
      <c r="F1670" s="31" t="str">
        <f>VLOOKUP($B1670,Setup_MPP!$A:$E,4,FALSE)</f>
        <v>#D5D5D5</v>
      </c>
      <c r="G1670" s="31" t="str">
        <f>VLOOKUP($B1670,Setup_MPP!$A:$E,5,FALSE)</f>
        <v>#727272</v>
      </c>
      <c r="H1670" s="31" t="str">
        <f>IFERROR(IF(AND(A1670&gt;=1,A1670&lt;=104),VLOOKUP($A1670,Location!$A:$J,6,FALSE),IF(A1670=0,"Avant l'ouverture",IF(OR(A1670=105,A1670=106),"Bonus"))),"")</f>
        <v>Tour 2</v>
      </c>
      <c r="I1670" s="31" t="str">
        <f>IF(LEFT(H1670,4)="Tour",VLOOKUP(A1670,Database!$A:$C,3,FALSE),"")</f>
        <v>I</v>
      </c>
      <c r="J1670" s="31" t="str">
        <f>VLOOKUP($A1670,Location!$A:$J,7,FALSE)</f>
        <v>France</v>
      </c>
      <c r="K1670" s="31" t="str">
        <f>IFERROR(VLOOKUP(J1670,Setup_Team!$B:$C,2,FALSE), "TDB")</f>
        <v>FRA</v>
      </c>
      <c r="L1670" s="31" t="str">
        <f>VLOOKUP($A1670,Location!$A:$J,8,FALSE)</f>
        <v>Irak</v>
      </c>
      <c r="M1670" s="31" t="str">
        <f>IFERROR(VLOOKUP(L1670,Setup_Team!$B:$C,2,FALSE), "TDB")</f>
        <v>IRQ</v>
      </c>
      <c r="N1670" s="31" t="str">
        <f>VLOOKUP($A1670,Location!$A:$J,9,FALSE)</f>
        <v>Philadelphia, Pennsylvania</v>
      </c>
      <c r="O1670" s="31" t="str">
        <f>VLOOKUP($A1670,Location!$A:$J,10,FALSE)</f>
        <v>Lincoln Financial Field</v>
      </c>
      <c r="R1670" s="31">
        <v>0</v>
      </c>
      <c r="S1670" s="25">
        <f>VLOOKUP($A1670,Database!$A:$Y,10,FALSE)</f>
        <v>22</v>
      </c>
      <c r="T1670" s="25">
        <f>VLOOKUP($A1670,Database!$A:$Y,11,FALSE)</f>
        <v>166</v>
      </c>
      <c r="U1670" s="25">
        <f>VLOOKUP($A1670,Database!$A:$Y,12,FALSE)</f>
        <v>189</v>
      </c>
      <c r="V1670" s="25" t="str">
        <f>VLOOKUP(A1670,Database!A:M,13,FALSE)</f>
        <v>À venir</v>
      </c>
      <c r="W1670" s="25" t="str">
        <f>VLOOKUP($A1670,Database!$A:$Y,20,FALSE)</f>
        <v/>
      </c>
      <c r="X1670" s="25" t="str">
        <f>VLOOKUP($A1670,Database!$A:$Y,21,FALSE)</f>
        <v/>
      </c>
      <c r="Y1670" s="25" t="str">
        <f ca="1">IF(C1670&lt;NOW(),IF(AND(P1670&gt;Q1670,W1670&gt;X1670),S1670,IF(AND(P1670=Q1670,W1670=X1670),T1670,IF(AND(P1670&lt;Q1670,W1670&lt;X1670),U1670,0))),"")</f>
        <v/>
      </c>
      <c r="Z1670" s="25">
        <f>IF(AND(P1670=W1670,Q1670=X1670),1,0)</f>
        <v>1</v>
      </c>
      <c r="AA1670" s="25" t="str">
        <f>IF(Z1670=0,"",IF(ISBLANK(VLOOKUP(A1670,Database!A:AA,22,FALSE)),"",VLOOKUP(A1670,Database!A:AA,22,FALSE)))</f>
        <v>Exact</v>
      </c>
      <c r="AB1670" s="25">
        <f ca="1">IFERROR(IF(AND(Y1670&lt;&gt;"",OR(V1670="Terminé",V1670="En cours")),VLOOKUP(AA1670,Setup_ScoreExactBonus!A:D,4,FALSE),0),0)</f>
        <v>0</v>
      </c>
      <c r="AC1670" s="31" t="str">
        <f ca="1">IF(Y1670&lt;&gt;"", Y1670 + IF(Z1670=1,AB1670, 0), "")</f>
        <v/>
      </c>
      <c r="AD1670" s="31">
        <f ca="1">SUMIFS(AC$2:AC1670,D$2:D1670,D1670)*IF(R1670=0,1,2)</f>
        <v>0</v>
      </c>
    </row>
    <row r="1671" spans="1:30" x14ac:dyDescent="0.35">
      <c r="A1671" s="31">
        <f>IF(ISBLANK(B1671),"",COUNTIF(B$2:B1671,B1671))-1</f>
        <v>42</v>
      </c>
      <c r="B1671" s="31">
        <v>32</v>
      </c>
      <c r="C1671" s="10">
        <f>VLOOKUP($A1671,Database!$A:$Y,7,FALSE)</f>
        <v>46195.958333333336</v>
      </c>
      <c r="D1671" s="31" t="str">
        <f>VLOOKUP(Pronostics!$B1671,Setup_MPP!$A:$G,3,FALSE)</f>
        <v>Joueur32</v>
      </c>
      <c r="E1671" s="31" t="str">
        <f>VLOOKUP(Pronostics!$B1671,Setup_MPP!$A:$G,2,FALSE)</f>
        <v>Joueur32</v>
      </c>
      <c r="F1671" s="31" t="str">
        <f>VLOOKUP($B1671,Setup_MPP!$A:$E,4,FALSE)</f>
        <v>#D5D5D5</v>
      </c>
      <c r="G1671" s="31" t="str">
        <f>VLOOKUP($B1671,Setup_MPP!$A:$E,5,FALSE)</f>
        <v>#727272</v>
      </c>
      <c r="H1671" s="31" t="str">
        <f>IFERROR(IF(AND(A1671&gt;=1,A1671&lt;=104),VLOOKUP($A1671,Location!$A:$J,6,FALSE),IF(A1671=0,"Avant l'ouverture",IF(OR(A1671=105,A1671=106),"Bonus"))),"")</f>
        <v>Tour 2</v>
      </c>
      <c r="I1671" s="31" t="str">
        <f>IF(LEFT(H1671,4)="Tour",VLOOKUP(A1671,Database!$A:$C,3,FALSE),"")</f>
        <v>I</v>
      </c>
      <c r="J1671" s="31" t="str">
        <f>VLOOKUP($A1671,Location!$A:$J,7,FALSE)</f>
        <v>France</v>
      </c>
      <c r="K1671" s="31" t="str">
        <f>IFERROR(VLOOKUP(J1671,Setup_Team!$B:$C,2,FALSE), "TDB")</f>
        <v>FRA</v>
      </c>
      <c r="L1671" s="31" t="str">
        <f>VLOOKUP($A1671,Location!$A:$J,8,FALSE)</f>
        <v>Irak</v>
      </c>
      <c r="M1671" s="31" t="str">
        <f>IFERROR(VLOOKUP(L1671,Setup_Team!$B:$C,2,FALSE), "TDB")</f>
        <v>IRQ</v>
      </c>
      <c r="N1671" s="31" t="str">
        <f>VLOOKUP($A1671,Location!$A:$J,9,FALSE)</f>
        <v>Philadelphia, Pennsylvania</v>
      </c>
      <c r="O1671" s="31" t="str">
        <f>VLOOKUP($A1671,Location!$A:$J,10,FALSE)</f>
        <v>Lincoln Financial Field</v>
      </c>
      <c r="R1671" s="31">
        <v>0</v>
      </c>
      <c r="S1671" s="25">
        <f>VLOOKUP($A1671,Database!$A:$Y,10,FALSE)</f>
        <v>22</v>
      </c>
      <c r="T1671" s="25">
        <f>VLOOKUP($A1671,Database!$A:$Y,11,FALSE)</f>
        <v>166</v>
      </c>
      <c r="U1671" s="25">
        <f>VLOOKUP($A1671,Database!$A:$Y,12,FALSE)</f>
        <v>189</v>
      </c>
      <c r="V1671" s="25" t="str">
        <f>VLOOKUP(A1671,Database!A:M,13,FALSE)</f>
        <v>À venir</v>
      </c>
      <c r="W1671" s="25" t="str">
        <f>VLOOKUP($A1671,Database!$A:$Y,20,FALSE)</f>
        <v/>
      </c>
      <c r="X1671" s="25" t="str">
        <f>VLOOKUP($A1671,Database!$A:$Y,21,FALSE)</f>
        <v/>
      </c>
      <c r="Y1671" s="25" t="str">
        <f ca="1">IF(C1671&lt;NOW(),IF(AND(P1671&gt;Q1671,W1671&gt;X1671),S1671,IF(AND(P1671=Q1671,W1671=X1671),T1671,IF(AND(P1671&lt;Q1671,W1671&lt;X1671),U1671,0))),"")</f>
        <v/>
      </c>
      <c r="Z1671" s="25">
        <f>IF(AND(P1671=W1671,Q1671=X1671),1,0)</f>
        <v>1</v>
      </c>
      <c r="AA1671" s="25" t="str">
        <f>IF(Z1671=0,"",IF(ISBLANK(VLOOKUP(A1671,Database!A:AA,22,FALSE)),"",VLOOKUP(A1671,Database!A:AA,22,FALSE)))</f>
        <v>Exact</v>
      </c>
      <c r="AB1671" s="25">
        <f ca="1">IFERROR(IF(AND(Y1671&lt;&gt;"",OR(V1671="Terminé",V1671="En cours")),VLOOKUP(AA1671,Setup_ScoreExactBonus!A:D,4,FALSE),0),0)</f>
        <v>0</v>
      </c>
      <c r="AC1671" s="31" t="str">
        <f ca="1">IF(Y1671&lt;&gt;"", Y1671 + IF(Z1671=1,AB1671, 0), "")</f>
        <v/>
      </c>
      <c r="AD1671" s="31">
        <f ca="1">SUMIFS(AC$2:AC1671,D$2:D1671,D1671)*IF(R1671=0,1,2)</f>
        <v>0</v>
      </c>
    </row>
    <row r="1672" spans="1:30" x14ac:dyDescent="0.35">
      <c r="A1672" s="31">
        <f>IF(ISBLANK(B1672),"",COUNTIF(B$2:B1672,B1672))-1</f>
        <v>42</v>
      </c>
      <c r="B1672" s="31">
        <v>33</v>
      </c>
      <c r="C1672" s="10">
        <f>VLOOKUP($A1672,Database!$A:$Y,7,FALSE)</f>
        <v>46195.958333333336</v>
      </c>
      <c r="D1672" s="31" t="str">
        <f>VLOOKUP(Pronostics!$B1672,Setup_MPP!$A:$G,3,FALSE)</f>
        <v>Joueur33</v>
      </c>
      <c r="E1672" s="31" t="str">
        <f>VLOOKUP(Pronostics!$B1672,Setup_MPP!$A:$G,2,FALSE)</f>
        <v>Joueur33</v>
      </c>
      <c r="F1672" s="31" t="str">
        <f>VLOOKUP($B1672,Setup_MPP!$A:$E,4,FALSE)</f>
        <v>#D5D5D5</v>
      </c>
      <c r="G1672" s="31" t="str">
        <f>VLOOKUP($B1672,Setup_MPP!$A:$E,5,FALSE)</f>
        <v>#727272</v>
      </c>
      <c r="H1672" s="31" t="str">
        <f>IFERROR(IF(AND(A1672&gt;=1,A1672&lt;=104),VLOOKUP($A1672,Location!$A:$J,6,FALSE),IF(A1672=0,"Avant l'ouverture",IF(OR(A1672=105,A1672=106),"Bonus"))),"")</f>
        <v>Tour 2</v>
      </c>
      <c r="I1672" s="31" t="str">
        <f>IF(LEFT(H1672,4)="Tour",VLOOKUP(A1672,Database!$A:$C,3,FALSE),"")</f>
        <v>I</v>
      </c>
      <c r="J1672" s="31" t="str">
        <f>VLOOKUP($A1672,Location!$A:$J,7,FALSE)</f>
        <v>France</v>
      </c>
      <c r="K1672" s="31" t="str">
        <f>IFERROR(VLOOKUP(J1672,Setup_Team!$B:$C,2,FALSE), "TDB")</f>
        <v>FRA</v>
      </c>
      <c r="L1672" s="31" t="str">
        <f>VLOOKUP($A1672,Location!$A:$J,8,FALSE)</f>
        <v>Irak</v>
      </c>
      <c r="M1672" s="31" t="str">
        <f>IFERROR(VLOOKUP(L1672,Setup_Team!$B:$C,2,FALSE), "TDB")</f>
        <v>IRQ</v>
      </c>
      <c r="N1672" s="31" t="str">
        <f>VLOOKUP($A1672,Location!$A:$J,9,FALSE)</f>
        <v>Philadelphia, Pennsylvania</v>
      </c>
      <c r="O1672" s="31" t="str">
        <f>VLOOKUP($A1672,Location!$A:$J,10,FALSE)</f>
        <v>Lincoln Financial Field</v>
      </c>
      <c r="R1672" s="31">
        <v>0</v>
      </c>
      <c r="S1672" s="25">
        <f>VLOOKUP($A1672,Database!$A:$Y,10,FALSE)</f>
        <v>22</v>
      </c>
      <c r="T1672" s="25">
        <f>VLOOKUP($A1672,Database!$A:$Y,11,FALSE)</f>
        <v>166</v>
      </c>
      <c r="U1672" s="25">
        <f>VLOOKUP($A1672,Database!$A:$Y,12,FALSE)</f>
        <v>189</v>
      </c>
      <c r="V1672" s="25" t="str">
        <f>VLOOKUP(A1672,Database!A:M,13,FALSE)</f>
        <v>À venir</v>
      </c>
      <c r="W1672" s="25" t="str">
        <f>VLOOKUP($A1672,Database!$A:$Y,20,FALSE)</f>
        <v/>
      </c>
      <c r="X1672" s="25" t="str">
        <f>VLOOKUP($A1672,Database!$A:$Y,21,FALSE)</f>
        <v/>
      </c>
      <c r="Y1672" s="25" t="str">
        <f ca="1">IF(C1672&lt;NOW(),IF(AND(P1672&gt;Q1672,W1672&gt;X1672),S1672,IF(AND(P1672=Q1672,W1672=X1672),T1672,IF(AND(P1672&lt;Q1672,W1672&lt;X1672),U1672,0))),"")</f>
        <v/>
      </c>
      <c r="Z1672" s="25">
        <f>IF(AND(P1672=W1672,Q1672=X1672),1,0)</f>
        <v>1</v>
      </c>
      <c r="AA1672" s="25" t="str">
        <f>IF(Z1672=0,"",IF(ISBLANK(VLOOKUP(A1672,Database!A:AA,22,FALSE)),"",VLOOKUP(A1672,Database!A:AA,22,FALSE)))</f>
        <v>Exact</v>
      </c>
      <c r="AB1672" s="25">
        <f ca="1">IFERROR(IF(AND(Y1672&lt;&gt;"",OR(V1672="Terminé",V1672="En cours")),VLOOKUP(AA1672,Setup_ScoreExactBonus!A:D,4,FALSE),0),0)</f>
        <v>0</v>
      </c>
      <c r="AC1672" s="31" t="str">
        <f ca="1">IF(Y1672&lt;&gt;"", Y1672 + IF(Z1672=1,AB1672, 0), "")</f>
        <v/>
      </c>
      <c r="AD1672" s="31">
        <f ca="1">SUMIFS(AC$2:AC1672,D$2:D1672,D1672)*IF(R1672=0,1,2)</f>
        <v>0</v>
      </c>
    </row>
    <row r="1673" spans="1:30" x14ac:dyDescent="0.35">
      <c r="A1673" s="31">
        <f>IF(ISBLANK(B1673),"",COUNTIF(B$2:B1673,B1673))-1</f>
        <v>42</v>
      </c>
      <c r="B1673" s="31">
        <v>34</v>
      </c>
      <c r="C1673" s="10">
        <f>VLOOKUP($A1673,Database!$A:$Y,7,FALSE)</f>
        <v>46195.958333333336</v>
      </c>
      <c r="D1673" s="31" t="str">
        <f>VLOOKUP(Pronostics!$B1673,Setup_MPP!$A:$G,3,FALSE)</f>
        <v>Joueur34</v>
      </c>
      <c r="E1673" s="31" t="str">
        <f>VLOOKUP(Pronostics!$B1673,Setup_MPP!$A:$G,2,FALSE)</f>
        <v>Joueur34</v>
      </c>
      <c r="F1673" s="31" t="str">
        <f>VLOOKUP($B1673,Setup_MPP!$A:$E,4,FALSE)</f>
        <v>#D5D5D5</v>
      </c>
      <c r="G1673" s="31" t="str">
        <f>VLOOKUP($B1673,Setup_MPP!$A:$E,5,FALSE)</f>
        <v>#727272</v>
      </c>
      <c r="H1673" s="31" t="str">
        <f>IFERROR(IF(AND(A1673&gt;=1,A1673&lt;=104),VLOOKUP($A1673,Location!$A:$J,6,FALSE),IF(A1673=0,"Avant l'ouverture",IF(OR(A1673=105,A1673=106),"Bonus"))),"")</f>
        <v>Tour 2</v>
      </c>
      <c r="I1673" s="31" t="str">
        <f>IF(LEFT(H1673,4)="Tour",VLOOKUP(A1673,Database!$A:$C,3,FALSE),"")</f>
        <v>I</v>
      </c>
      <c r="J1673" s="31" t="str">
        <f>VLOOKUP($A1673,Location!$A:$J,7,FALSE)</f>
        <v>France</v>
      </c>
      <c r="K1673" s="31" t="str">
        <f>IFERROR(VLOOKUP(J1673,Setup_Team!$B:$C,2,FALSE), "TDB")</f>
        <v>FRA</v>
      </c>
      <c r="L1673" s="31" t="str">
        <f>VLOOKUP($A1673,Location!$A:$J,8,FALSE)</f>
        <v>Irak</v>
      </c>
      <c r="M1673" s="31" t="str">
        <f>IFERROR(VLOOKUP(L1673,Setup_Team!$B:$C,2,FALSE), "TDB")</f>
        <v>IRQ</v>
      </c>
      <c r="N1673" s="31" t="str">
        <f>VLOOKUP($A1673,Location!$A:$J,9,FALSE)</f>
        <v>Philadelphia, Pennsylvania</v>
      </c>
      <c r="O1673" s="31" t="str">
        <f>VLOOKUP($A1673,Location!$A:$J,10,FALSE)</f>
        <v>Lincoln Financial Field</v>
      </c>
      <c r="R1673" s="31">
        <v>0</v>
      </c>
      <c r="S1673" s="25">
        <f>VLOOKUP($A1673,Database!$A:$Y,10,FALSE)</f>
        <v>22</v>
      </c>
      <c r="T1673" s="25">
        <f>VLOOKUP($A1673,Database!$A:$Y,11,FALSE)</f>
        <v>166</v>
      </c>
      <c r="U1673" s="25">
        <f>VLOOKUP($A1673,Database!$A:$Y,12,FALSE)</f>
        <v>189</v>
      </c>
      <c r="V1673" s="25" t="str">
        <f>VLOOKUP(A1673,Database!A:M,13,FALSE)</f>
        <v>À venir</v>
      </c>
      <c r="W1673" s="25" t="str">
        <f>VLOOKUP($A1673,Database!$A:$Y,20,FALSE)</f>
        <v/>
      </c>
      <c r="X1673" s="25" t="str">
        <f>VLOOKUP($A1673,Database!$A:$Y,21,FALSE)</f>
        <v/>
      </c>
      <c r="Y1673" s="25" t="str">
        <f ca="1">IF(C1673&lt;NOW(),IF(AND(P1673&gt;Q1673,W1673&gt;X1673),S1673,IF(AND(P1673=Q1673,W1673=X1673),T1673,IF(AND(P1673&lt;Q1673,W1673&lt;X1673),U1673,0))),"")</f>
        <v/>
      </c>
      <c r="Z1673" s="25">
        <f>IF(AND(P1673=W1673,Q1673=X1673),1,0)</f>
        <v>1</v>
      </c>
      <c r="AA1673" s="25" t="str">
        <f>IF(Z1673=0,"",IF(ISBLANK(VLOOKUP(A1673,Database!A:AA,22,FALSE)),"",VLOOKUP(A1673,Database!A:AA,22,FALSE)))</f>
        <v>Exact</v>
      </c>
      <c r="AB1673" s="25">
        <f ca="1">IFERROR(IF(AND(Y1673&lt;&gt;"",OR(V1673="Terminé",V1673="En cours")),VLOOKUP(AA1673,Setup_ScoreExactBonus!A:D,4,FALSE),0),0)</f>
        <v>0</v>
      </c>
      <c r="AC1673" s="31" t="str">
        <f ca="1">IF(Y1673&lt;&gt;"", Y1673 + IF(Z1673=1,AB1673, 0), "")</f>
        <v/>
      </c>
      <c r="AD1673" s="31">
        <f ca="1">SUMIFS(AC$2:AC1673,D$2:D1673,D1673)*IF(R1673=0,1,2)</f>
        <v>0</v>
      </c>
    </row>
    <row r="1674" spans="1:30" x14ac:dyDescent="0.35">
      <c r="A1674" s="31">
        <f>IF(ISBLANK(B1674),"",COUNTIF(B$2:B1674,B1674))-1</f>
        <v>42</v>
      </c>
      <c r="B1674" s="31">
        <v>35</v>
      </c>
      <c r="C1674" s="10">
        <f>VLOOKUP($A1674,Database!$A:$Y,7,FALSE)</f>
        <v>46195.958333333336</v>
      </c>
      <c r="D1674" s="31" t="str">
        <f>VLOOKUP(Pronostics!$B1674,Setup_MPP!$A:$G,3,FALSE)</f>
        <v>Joueur35</v>
      </c>
      <c r="E1674" s="31" t="str">
        <f>VLOOKUP(Pronostics!$B1674,Setup_MPP!$A:$G,2,FALSE)</f>
        <v>Joueur35</v>
      </c>
      <c r="F1674" s="31" t="str">
        <f>VLOOKUP($B1674,Setup_MPP!$A:$E,4,FALSE)</f>
        <v>#D5D5D5</v>
      </c>
      <c r="G1674" s="31" t="str">
        <f>VLOOKUP($B1674,Setup_MPP!$A:$E,5,FALSE)</f>
        <v>#727272</v>
      </c>
      <c r="H1674" s="31" t="str">
        <f>IFERROR(IF(AND(A1674&gt;=1,A1674&lt;=104),VLOOKUP($A1674,Location!$A:$J,6,FALSE),IF(A1674=0,"Avant l'ouverture",IF(OR(A1674=105,A1674=106),"Bonus"))),"")</f>
        <v>Tour 2</v>
      </c>
      <c r="I1674" s="31" t="str">
        <f>IF(LEFT(H1674,4)="Tour",VLOOKUP(A1674,Database!$A:$C,3,FALSE),"")</f>
        <v>I</v>
      </c>
      <c r="J1674" s="31" t="str">
        <f>VLOOKUP($A1674,Location!$A:$J,7,FALSE)</f>
        <v>France</v>
      </c>
      <c r="K1674" s="31" t="str">
        <f>IFERROR(VLOOKUP(J1674,Setup_Team!$B:$C,2,FALSE), "TDB")</f>
        <v>FRA</v>
      </c>
      <c r="L1674" s="31" t="str">
        <f>VLOOKUP($A1674,Location!$A:$J,8,FALSE)</f>
        <v>Irak</v>
      </c>
      <c r="M1674" s="31" t="str">
        <f>IFERROR(VLOOKUP(L1674,Setup_Team!$B:$C,2,FALSE), "TDB")</f>
        <v>IRQ</v>
      </c>
      <c r="N1674" s="31" t="str">
        <f>VLOOKUP($A1674,Location!$A:$J,9,FALSE)</f>
        <v>Philadelphia, Pennsylvania</v>
      </c>
      <c r="O1674" s="31" t="str">
        <f>VLOOKUP($A1674,Location!$A:$J,10,FALSE)</f>
        <v>Lincoln Financial Field</v>
      </c>
      <c r="R1674" s="31">
        <v>0</v>
      </c>
      <c r="S1674" s="25">
        <f>VLOOKUP($A1674,Database!$A:$Y,10,FALSE)</f>
        <v>22</v>
      </c>
      <c r="T1674" s="25">
        <f>VLOOKUP($A1674,Database!$A:$Y,11,FALSE)</f>
        <v>166</v>
      </c>
      <c r="U1674" s="25">
        <f>VLOOKUP($A1674,Database!$A:$Y,12,FALSE)</f>
        <v>189</v>
      </c>
      <c r="V1674" s="25" t="str">
        <f>VLOOKUP(A1674,Database!A:M,13,FALSE)</f>
        <v>À venir</v>
      </c>
      <c r="W1674" s="25" t="str">
        <f>VLOOKUP($A1674,Database!$A:$Y,20,FALSE)</f>
        <v/>
      </c>
      <c r="X1674" s="25" t="str">
        <f>VLOOKUP($A1674,Database!$A:$Y,21,FALSE)</f>
        <v/>
      </c>
      <c r="Y1674" s="25" t="str">
        <f ca="1">IF(C1674&lt;NOW(),IF(AND(P1674&gt;Q1674,W1674&gt;X1674),S1674,IF(AND(P1674=Q1674,W1674=X1674),T1674,IF(AND(P1674&lt;Q1674,W1674&lt;X1674),U1674,0))),"")</f>
        <v/>
      </c>
      <c r="Z1674" s="25">
        <f>IF(AND(P1674=W1674,Q1674=X1674),1,0)</f>
        <v>1</v>
      </c>
      <c r="AA1674" s="25" t="str">
        <f>IF(Z1674=0,"",IF(ISBLANK(VLOOKUP(A1674,Database!A:AA,22,FALSE)),"",VLOOKUP(A1674,Database!A:AA,22,FALSE)))</f>
        <v>Exact</v>
      </c>
      <c r="AB1674" s="25">
        <f ca="1">IFERROR(IF(AND(Y1674&lt;&gt;"",OR(V1674="Terminé",V1674="En cours")),VLOOKUP(AA1674,Setup_ScoreExactBonus!A:D,4,FALSE),0),0)</f>
        <v>0</v>
      </c>
      <c r="AC1674" s="31" t="str">
        <f ca="1">IF(Y1674&lt;&gt;"", Y1674 + IF(Z1674=1,AB1674, 0), "")</f>
        <v/>
      </c>
      <c r="AD1674" s="31">
        <f ca="1">SUMIFS(AC$2:AC1674,D$2:D1674,D1674)*IF(R1674=0,1,2)</f>
        <v>0</v>
      </c>
    </row>
    <row r="1675" spans="1:30" x14ac:dyDescent="0.35">
      <c r="A1675" s="31">
        <f>IF(ISBLANK(B1675),"",COUNTIF(B$2:B1675,B1675))-1</f>
        <v>42</v>
      </c>
      <c r="B1675" s="31">
        <v>36</v>
      </c>
      <c r="C1675" s="10">
        <f>VLOOKUP($A1675,Database!$A:$Y,7,FALSE)</f>
        <v>46195.958333333336</v>
      </c>
      <c r="D1675" s="31" t="str">
        <f>VLOOKUP(Pronostics!$B1675,Setup_MPP!$A:$G,3,FALSE)</f>
        <v>Joueur36</v>
      </c>
      <c r="E1675" s="31" t="str">
        <f>VLOOKUP(Pronostics!$B1675,Setup_MPP!$A:$G,2,FALSE)</f>
        <v>Joueur36</v>
      </c>
      <c r="F1675" s="31" t="str">
        <f>VLOOKUP($B1675,Setup_MPP!$A:$E,4,FALSE)</f>
        <v>#D5D5D5</v>
      </c>
      <c r="G1675" s="31" t="str">
        <f>VLOOKUP($B1675,Setup_MPP!$A:$E,5,FALSE)</f>
        <v>#727272</v>
      </c>
      <c r="H1675" s="31" t="str">
        <f>IFERROR(IF(AND(A1675&gt;=1,A1675&lt;=104),VLOOKUP($A1675,Location!$A:$J,6,FALSE),IF(A1675=0,"Avant l'ouverture",IF(OR(A1675=105,A1675=106),"Bonus"))),"")</f>
        <v>Tour 2</v>
      </c>
      <c r="I1675" s="31" t="str">
        <f>IF(LEFT(H1675,4)="Tour",VLOOKUP(A1675,Database!$A:$C,3,FALSE),"")</f>
        <v>I</v>
      </c>
      <c r="J1675" s="31" t="str">
        <f>VLOOKUP($A1675,Location!$A:$J,7,FALSE)</f>
        <v>France</v>
      </c>
      <c r="K1675" s="31" t="str">
        <f>IFERROR(VLOOKUP(J1675,Setup_Team!$B:$C,2,FALSE), "TDB")</f>
        <v>FRA</v>
      </c>
      <c r="L1675" s="31" t="str">
        <f>VLOOKUP($A1675,Location!$A:$J,8,FALSE)</f>
        <v>Irak</v>
      </c>
      <c r="M1675" s="31" t="str">
        <f>IFERROR(VLOOKUP(L1675,Setup_Team!$B:$C,2,FALSE), "TDB")</f>
        <v>IRQ</v>
      </c>
      <c r="N1675" s="31" t="str">
        <f>VLOOKUP($A1675,Location!$A:$J,9,FALSE)</f>
        <v>Philadelphia, Pennsylvania</v>
      </c>
      <c r="O1675" s="31" t="str">
        <f>VLOOKUP($A1675,Location!$A:$J,10,FALSE)</f>
        <v>Lincoln Financial Field</v>
      </c>
      <c r="R1675" s="31">
        <v>0</v>
      </c>
      <c r="S1675" s="25">
        <f>VLOOKUP($A1675,Database!$A:$Y,10,FALSE)</f>
        <v>22</v>
      </c>
      <c r="T1675" s="25">
        <f>VLOOKUP($A1675,Database!$A:$Y,11,FALSE)</f>
        <v>166</v>
      </c>
      <c r="U1675" s="25">
        <f>VLOOKUP($A1675,Database!$A:$Y,12,FALSE)</f>
        <v>189</v>
      </c>
      <c r="V1675" s="25" t="str">
        <f>VLOOKUP(A1675,Database!A:M,13,FALSE)</f>
        <v>À venir</v>
      </c>
      <c r="W1675" s="25" t="str">
        <f>VLOOKUP($A1675,Database!$A:$Y,20,FALSE)</f>
        <v/>
      </c>
      <c r="X1675" s="25" t="str">
        <f>VLOOKUP($A1675,Database!$A:$Y,21,FALSE)</f>
        <v/>
      </c>
      <c r="Y1675" s="25" t="str">
        <f ca="1">IF(C1675&lt;NOW(),IF(AND(P1675&gt;Q1675,W1675&gt;X1675),S1675,IF(AND(P1675=Q1675,W1675=X1675),T1675,IF(AND(P1675&lt;Q1675,W1675&lt;X1675),U1675,0))),"")</f>
        <v/>
      </c>
      <c r="Z1675" s="25">
        <f>IF(AND(P1675=W1675,Q1675=X1675),1,0)</f>
        <v>1</v>
      </c>
      <c r="AA1675" s="25" t="str">
        <f>IF(Z1675=0,"",IF(ISBLANK(VLOOKUP(A1675,Database!A:AA,22,FALSE)),"",VLOOKUP(A1675,Database!A:AA,22,FALSE)))</f>
        <v>Exact</v>
      </c>
      <c r="AB1675" s="25">
        <f ca="1">IFERROR(IF(AND(Y1675&lt;&gt;"",OR(V1675="Terminé",V1675="En cours")),VLOOKUP(AA1675,Setup_ScoreExactBonus!A:D,4,FALSE),0),0)</f>
        <v>0</v>
      </c>
      <c r="AC1675" s="31" t="str">
        <f ca="1">IF(Y1675&lt;&gt;"", Y1675 + IF(Z1675=1,AB1675, 0), "")</f>
        <v/>
      </c>
      <c r="AD1675" s="31">
        <f ca="1">SUMIFS(AC$2:AC1675,D$2:D1675,D1675)*IF(R1675=0,1,2)</f>
        <v>0</v>
      </c>
    </row>
    <row r="1676" spans="1:30" x14ac:dyDescent="0.35">
      <c r="A1676" s="31">
        <f>IF(ISBLANK(B1676),"",COUNTIF(B$2:B1676,B1676))-1</f>
        <v>42</v>
      </c>
      <c r="B1676" s="31">
        <v>37</v>
      </c>
      <c r="C1676" s="10">
        <f>VLOOKUP($A1676,Database!$A:$Y,7,FALSE)</f>
        <v>46195.958333333336</v>
      </c>
      <c r="D1676" s="31" t="str">
        <f>VLOOKUP(Pronostics!$B1676,Setup_MPP!$A:$G,3,FALSE)</f>
        <v>Joueur37</v>
      </c>
      <c r="E1676" s="31" t="str">
        <f>VLOOKUP(Pronostics!$B1676,Setup_MPP!$A:$G,2,FALSE)</f>
        <v>Joueur37</v>
      </c>
      <c r="F1676" s="31" t="str">
        <f>VLOOKUP($B1676,Setup_MPP!$A:$E,4,FALSE)</f>
        <v>#D5D5D5</v>
      </c>
      <c r="G1676" s="31" t="str">
        <f>VLOOKUP($B1676,Setup_MPP!$A:$E,5,FALSE)</f>
        <v>#727272</v>
      </c>
      <c r="H1676" s="31" t="str">
        <f>IFERROR(IF(AND(A1676&gt;=1,A1676&lt;=104),VLOOKUP($A1676,Location!$A:$J,6,FALSE),IF(A1676=0,"Avant l'ouverture",IF(OR(A1676=105,A1676=106),"Bonus"))),"")</f>
        <v>Tour 2</v>
      </c>
      <c r="I1676" s="31" t="str">
        <f>IF(LEFT(H1676,4)="Tour",VLOOKUP(A1676,Database!$A:$C,3,FALSE),"")</f>
        <v>I</v>
      </c>
      <c r="J1676" s="31" t="str">
        <f>VLOOKUP($A1676,Location!$A:$J,7,FALSE)</f>
        <v>France</v>
      </c>
      <c r="K1676" s="31" t="str">
        <f>IFERROR(VLOOKUP(J1676,Setup_Team!$B:$C,2,FALSE), "TDB")</f>
        <v>FRA</v>
      </c>
      <c r="L1676" s="31" t="str">
        <f>VLOOKUP($A1676,Location!$A:$J,8,FALSE)</f>
        <v>Irak</v>
      </c>
      <c r="M1676" s="31" t="str">
        <f>IFERROR(VLOOKUP(L1676,Setup_Team!$B:$C,2,FALSE), "TDB")</f>
        <v>IRQ</v>
      </c>
      <c r="N1676" s="31" t="str">
        <f>VLOOKUP($A1676,Location!$A:$J,9,FALSE)</f>
        <v>Philadelphia, Pennsylvania</v>
      </c>
      <c r="O1676" s="31" t="str">
        <f>VLOOKUP($A1676,Location!$A:$J,10,FALSE)</f>
        <v>Lincoln Financial Field</v>
      </c>
      <c r="R1676" s="31">
        <v>0</v>
      </c>
      <c r="S1676" s="25">
        <f>VLOOKUP($A1676,Database!$A:$Y,10,FALSE)</f>
        <v>22</v>
      </c>
      <c r="T1676" s="25">
        <f>VLOOKUP($A1676,Database!$A:$Y,11,FALSE)</f>
        <v>166</v>
      </c>
      <c r="U1676" s="25">
        <f>VLOOKUP($A1676,Database!$A:$Y,12,FALSE)</f>
        <v>189</v>
      </c>
      <c r="V1676" s="25" t="str">
        <f>VLOOKUP(A1676,Database!A:M,13,FALSE)</f>
        <v>À venir</v>
      </c>
      <c r="W1676" s="25" t="str">
        <f>VLOOKUP($A1676,Database!$A:$Y,20,FALSE)</f>
        <v/>
      </c>
      <c r="X1676" s="25" t="str">
        <f>VLOOKUP($A1676,Database!$A:$Y,21,FALSE)</f>
        <v/>
      </c>
      <c r="Y1676" s="25" t="str">
        <f ca="1">IF(C1676&lt;NOW(),IF(AND(P1676&gt;Q1676,W1676&gt;X1676),S1676,IF(AND(P1676=Q1676,W1676=X1676),T1676,IF(AND(P1676&lt;Q1676,W1676&lt;X1676),U1676,0))),"")</f>
        <v/>
      </c>
      <c r="Z1676" s="25">
        <f>IF(AND(P1676=W1676,Q1676=X1676),1,0)</f>
        <v>1</v>
      </c>
      <c r="AA1676" s="25" t="str">
        <f>IF(Z1676=0,"",IF(ISBLANK(VLOOKUP(A1676,Database!A:AA,22,FALSE)),"",VLOOKUP(A1676,Database!A:AA,22,FALSE)))</f>
        <v>Exact</v>
      </c>
      <c r="AB1676" s="25">
        <f ca="1">IFERROR(IF(AND(Y1676&lt;&gt;"",OR(V1676="Terminé",V1676="En cours")),VLOOKUP(AA1676,Setup_ScoreExactBonus!A:D,4,FALSE),0),0)</f>
        <v>0</v>
      </c>
      <c r="AC1676" s="31" t="str">
        <f ca="1">IF(Y1676&lt;&gt;"", Y1676 + IF(Z1676=1,AB1676, 0), "")</f>
        <v/>
      </c>
      <c r="AD1676" s="31">
        <f ca="1">SUMIFS(AC$2:AC1676,D$2:D1676,D1676)*IF(R1676=0,1,2)</f>
        <v>0</v>
      </c>
    </row>
    <row r="1677" spans="1:30" x14ac:dyDescent="0.35">
      <c r="A1677" s="31">
        <f>IF(ISBLANK(B1677),"",COUNTIF(B$2:B1677,B1677))-1</f>
        <v>42</v>
      </c>
      <c r="B1677" s="31">
        <v>38</v>
      </c>
      <c r="C1677" s="10">
        <f>VLOOKUP($A1677,Database!$A:$Y,7,FALSE)</f>
        <v>46195.958333333336</v>
      </c>
      <c r="D1677" s="31" t="str">
        <f>VLOOKUP(Pronostics!$B1677,Setup_MPP!$A:$G,3,FALSE)</f>
        <v>Joueur38</v>
      </c>
      <c r="E1677" s="31" t="str">
        <f>VLOOKUP(Pronostics!$B1677,Setup_MPP!$A:$G,2,FALSE)</f>
        <v>Joueur38</v>
      </c>
      <c r="F1677" s="31" t="str">
        <f>VLOOKUP($B1677,Setup_MPP!$A:$E,4,FALSE)</f>
        <v>#D5D5D5</v>
      </c>
      <c r="G1677" s="31" t="str">
        <f>VLOOKUP($B1677,Setup_MPP!$A:$E,5,FALSE)</f>
        <v>#727272</v>
      </c>
      <c r="H1677" s="31" t="str">
        <f>IFERROR(IF(AND(A1677&gt;=1,A1677&lt;=104),VLOOKUP($A1677,Location!$A:$J,6,FALSE),IF(A1677=0,"Avant l'ouverture",IF(OR(A1677=105,A1677=106),"Bonus"))),"")</f>
        <v>Tour 2</v>
      </c>
      <c r="I1677" s="31" t="str">
        <f>IF(LEFT(H1677,4)="Tour",VLOOKUP(A1677,Database!$A:$C,3,FALSE),"")</f>
        <v>I</v>
      </c>
      <c r="J1677" s="31" t="str">
        <f>VLOOKUP($A1677,Location!$A:$J,7,FALSE)</f>
        <v>France</v>
      </c>
      <c r="K1677" s="31" t="str">
        <f>IFERROR(VLOOKUP(J1677,Setup_Team!$B:$C,2,FALSE), "TDB")</f>
        <v>FRA</v>
      </c>
      <c r="L1677" s="31" t="str">
        <f>VLOOKUP($A1677,Location!$A:$J,8,FALSE)</f>
        <v>Irak</v>
      </c>
      <c r="M1677" s="31" t="str">
        <f>IFERROR(VLOOKUP(L1677,Setup_Team!$B:$C,2,FALSE), "TDB")</f>
        <v>IRQ</v>
      </c>
      <c r="N1677" s="31" t="str">
        <f>VLOOKUP($A1677,Location!$A:$J,9,FALSE)</f>
        <v>Philadelphia, Pennsylvania</v>
      </c>
      <c r="O1677" s="31" t="str">
        <f>VLOOKUP($A1677,Location!$A:$J,10,FALSE)</f>
        <v>Lincoln Financial Field</v>
      </c>
      <c r="R1677" s="31">
        <v>0</v>
      </c>
      <c r="S1677" s="25">
        <f>VLOOKUP($A1677,Database!$A:$Y,10,FALSE)</f>
        <v>22</v>
      </c>
      <c r="T1677" s="25">
        <f>VLOOKUP($A1677,Database!$A:$Y,11,FALSE)</f>
        <v>166</v>
      </c>
      <c r="U1677" s="25">
        <f>VLOOKUP($A1677,Database!$A:$Y,12,FALSE)</f>
        <v>189</v>
      </c>
      <c r="V1677" s="25" t="str">
        <f>VLOOKUP(A1677,Database!A:M,13,FALSE)</f>
        <v>À venir</v>
      </c>
      <c r="W1677" s="25" t="str">
        <f>VLOOKUP($A1677,Database!$A:$Y,20,FALSE)</f>
        <v/>
      </c>
      <c r="X1677" s="25" t="str">
        <f>VLOOKUP($A1677,Database!$A:$Y,21,FALSE)</f>
        <v/>
      </c>
      <c r="Y1677" s="25" t="str">
        <f ca="1">IF(C1677&lt;NOW(),IF(AND(P1677&gt;Q1677,W1677&gt;X1677),S1677,IF(AND(P1677=Q1677,W1677=X1677),T1677,IF(AND(P1677&lt;Q1677,W1677&lt;X1677),U1677,0))),"")</f>
        <v/>
      </c>
      <c r="Z1677" s="25">
        <f>IF(AND(P1677=W1677,Q1677=X1677),1,0)</f>
        <v>1</v>
      </c>
      <c r="AA1677" s="25" t="str">
        <f>IF(Z1677=0,"",IF(ISBLANK(VLOOKUP(A1677,Database!A:AA,22,FALSE)),"",VLOOKUP(A1677,Database!A:AA,22,FALSE)))</f>
        <v>Exact</v>
      </c>
      <c r="AB1677" s="25">
        <f ca="1">IFERROR(IF(AND(Y1677&lt;&gt;"",OR(V1677="Terminé",V1677="En cours")),VLOOKUP(AA1677,Setup_ScoreExactBonus!A:D,4,FALSE),0),0)</f>
        <v>0</v>
      </c>
      <c r="AC1677" s="31" t="str">
        <f ca="1">IF(Y1677&lt;&gt;"", Y1677 + IF(Z1677=1,AB1677, 0), "")</f>
        <v/>
      </c>
      <c r="AD1677" s="31">
        <f ca="1">SUMIFS(AC$2:AC1677,D$2:D1677,D1677)*IF(R1677=0,1,2)</f>
        <v>0</v>
      </c>
    </row>
    <row r="1678" spans="1:30" x14ac:dyDescent="0.35">
      <c r="A1678" s="31">
        <f>IF(ISBLANK(B1678),"",COUNTIF(B$2:B1678,B1678))-1</f>
        <v>42</v>
      </c>
      <c r="B1678" s="31">
        <v>39</v>
      </c>
      <c r="C1678" s="10">
        <f>VLOOKUP($A1678,Database!$A:$Y,7,FALSE)</f>
        <v>46195.958333333336</v>
      </c>
      <c r="D1678" s="31" t="str">
        <f>VLOOKUP(Pronostics!$B1678,Setup_MPP!$A:$G,3,FALSE)</f>
        <v>Joueur39</v>
      </c>
      <c r="E1678" s="31" t="str">
        <f>VLOOKUP(Pronostics!$B1678,Setup_MPP!$A:$G,2,FALSE)</f>
        <v>Joueur39</v>
      </c>
      <c r="F1678" s="31" t="str">
        <f>VLOOKUP($B1678,Setup_MPP!$A:$E,4,FALSE)</f>
        <v>#D5D5D5</v>
      </c>
      <c r="G1678" s="31" t="str">
        <f>VLOOKUP($B1678,Setup_MPP!$A:$E,5,FALSE)</f>
        <v>#727272</v>
      </c>
      <c r="H1678" s="31" t="str">
        <f>IFERROR(IF(AND(A1678&gt;=1,A1678&lt;=104),VLOOKUP($A1678,Location!$A:$J,6,FALSE),IF(A1678=0,"Avant l'ouverture",IF(OR(A1678=105,A1678=106),"Bonus"))),"")</f>
        <v>Tour 2</v>
      </c>
      <c r="I1678" s="31" t="str">
        <f>IF(LEFT(H1678,4)="Tour",VLOOKUP(A1678,Database!$A:$C,3,FALSE),"")</f>
        <v>I</v>
      </c>
      <c r="J1678" s="31" t="str">
        <f>VLOOKUP($A1678,Location!$A:$J,7,FALSE)</f>
        <v>France</v>
      </c>
      <c r="K1678" s="31" t="str">
        <f>IFERROR(VLOOKUP(J1678,Setup_Team!$B:$C,2,FALSE), "TDB")</f>
        <v>FRA</v>
      </c>
      <c r="L1678" s="31" t="str">
        <f>VLOOKUP($A1678,Location!$A:$J,8,FALSE)</f>
        <v>Irak</v>
      </c>
      <c r="M1678" s="31" t="str">
        <f>IFERROR(VLOOKUP(L1678,Setup_Team!$B:$C,2,FALSE), "TDB")</f>
        <v>IRQ</v>
      </c>
      <c r="N1678" s="31" t="str">
        <f>VLOOKUP($A1678,Location!$A:$J,9,FALSE)</f>
        <v>Philadelphia, Pennsylvania</v>
      </c>
      <c r="O1678" s="31" t="str">
        <f>VLOOKUP($A1678,Location!$A:$J,10,FALSE)</f>
        <v>Lincoln Financial Field</v>
      </c>
      <c r="R1678" s="31">
        <v>0</v>
      </c>
      <c r="S1678" s="25">
        <f>VLOOKUP($A1678,Database!$A:$Y,10,FALSE)</f>
        <v>22</v>
      </c>
      <c r="T1678" s="25">
        <f>VLOOKUP($A1678,Database!$A:$Y,11,FALSE)</f>
        <v>166</v>
      </c>
      <c r="U1678" s="25">
        <f>VLOOKUP($A1678,Database!$A:$Y,12,FALSE)</f>
        <v>189</v>
      </c>
      <c r="V1678" s="25" t="str">
        <f>VLOOKUP(A1678,Database!A:M,13,FALSE)</f>
        <v>À venir</v>
      </c>
      <c r="W1678" s="25" t="str">
        <f>VLOOKUP($A1678,Database!$A:$Y,20,FALSE)</f>
        <v/>
      </c>
      <c r="X1678" s="25" t="str">
        <f>VLOOKUP($A1678,Database!$A:$Y,21,FALSE)</f>
        <v/>
      </c>
      <c r="Y1678" s="25" t="str">
        <f ca="1">IF(C1678&lt;NOW(),IF(AND(P1678&gt;Q1678,W1678&gt;X1678),S1678,IF(AND(P1678=Q1678,W1678=X1678),T1678,IF(AND(P1678&lt;Q1678,W1678&lt;X1678),U1678,0))),"")</f>
        <v/>
      </c>
      <c r="Z1678" s="25">
        <f>IF(AND(P1678=W1678,Q1678=X1678),1,0)</f>
        <v>1</v>
      </c>
      <c r="AA1678" s="25" t="str">
        <f>IF(Z1678=0,"",IF(ISBLANK(VLOOKUP(A1678,Database!A:AA,22,FALSE)),"",VLOOKUP(A1678,Database!A:AA,22,FALSE)))</f>
        <v>Exact</v>
      </c>
      <c r="AB1678" s="25">
        <f ca="1">IFERROR(IF(AND(Y1678&lt;&gt;"",OR(V1678="Terminé",V1678="En cours")),VLOOKUP(AA1678,Setup_ScoreExactBonus!A:D,4,FALSE),0),0)</f>
        <v>0</v>
      </c>
      <c r="AC1678" s="31" t="str">
        <f ca="1">IF(Y1678&lt;&gt;"", Y1678 + IF(Z1678=1,AB1678, 0), "")</f>
        <v/>
      </c>
      <c r="AD1678" s="31">
        <f ca="1">SUMIFS(AC$2:AC1678,D$2:D1678,D1678)*IF(R1678=0,1,2)</f>
        <v>0</v>
      </c>
    </row>
    <row r="1679" spans="1:30" x14ac:dyDescent="0.35">
      <c r="A1679" s="31">
        <f>IF(ISBLANK(B1679),"",COUNTIF(B$2:B1679,B1679))-1</f>
        <v>43</v>
      </c>
      <c r="B1679" s="31">
        <v>1</v>
      </c>
      <c r="C1679" s="10">
        <f>VLOOKUP($A1679,Database!$A:$Y,7,FALSE)</f>
        <v>46196.083333333336</v>
      </c>
      <c r="D1679" s="31" t="str">
        <f>VLOOKUP(Pronostics!$B1679,Setup_MPP!$A:$G,3,FALSE)</f>
        <v>_Nicolas_LM_</v>
      </c>
      <c r="E1679" s="31" t="str">
        <f>VLOOKUP(Pronostics!$B1679,Setup_MPP!$A:$G,2,FALSE)</f>
        <v>Nicolas LE MOUEL</v>
      </c>
      <c r="F1679" s="31" t="str">
        <f>VLOOKUP($B1679,Setup_MPP!$A:$E,4,FALSE)</f>
        <v>#F7C79D</v>
      </c>
      <c r="G1679" s="31" t="str">
        <f>VLOOKUP($B1679,Setup_MPP!$A:$E,5,FALSE)</f>
        <v>#FFBE85</v>
      </c>
      <c r="H1679" s="31" t="str">
        <f>IFERROR(IF(AND(A1679&gt;=1,A1679&lt;=104),VLOOKUP($A1679,Location!$A:$J,6,FALSE),IF(A1679=0,"Avant l'ouverture",IF(OR(A1679=105,A1679=106),"Bonus"))),"")</f>
        <v>Tour 2</v>
      </c>
      <c r="I1679" s="31" t="str">
        <f>IF(LEFT(H1679,4)="Tour",VLOOKUP(A1679,Database!$A:$C,3,FALSE),"")</f>
        <v>I</v>
      </c>
      <c r="J1679" s="31" t="str">
        <f>VLOOKUP($A1679,Location!$A:$J,7,FALSE)</f>
        <v>Norvège</v>
      </c>
      <c r="K1679" s="31" t="str">
        <f>IFERROR(VLOOKUP(J1679,Setup_Team!$B:$C,2,FALSE), "TDB")</f>
        <v>NOR</v>
      </c>
      <c r="L1679" s="31" t="str">
        <f>VLOOKUP($A1679,Location!$A:$J,8,FALSE)</f>
        <v>Sénégal</v>
      </c>
      <c r="M1679" s="31" t="str">
        <f>IFERROR(VLOOKUP(L1679,Setup_Team!$B:$C,2,FALSE), "TDB")</f>
        <v>SEN</v>
      </c>
      <c r="N1679" s="31" t="str">
        <f>VLOOKUP($A1679,Location!$A:$J,9,FALSE)</f>
        <v>East Rutherford, New Jersey/New York</v>
      </c>
      <c r="O1679" s="31" t="str">
        <f>VLOOKUP($A1679,Location!$A:$J,10,FALSE)</f>
        <v>MetLife Stadium</v>
      </c>
      <c r="P1679" s="44"/>
      <c r="Q1679" s="44"/>
      <c r="R1679" s="31">
        <v>0</v>
      </c>
      <c r="S1679" s="25">
        <f>VLOOKUP($A1679,Database!$A:$Y,10,FALSE)</f>
        <v>64</v>
      </c>
      <c r="T1679" s="25">
        <f>VLOOKUP($A1679,Database!$A:$Y,11,FALSE)</f>
        <v>105</v>
      </c>
      <c r="U1679" s="25">
        <f>VLOOKUP($A1679,Database!$A:$Y,12,FALSE)</f>
        <v>137</v>
      </c>
      <c r="V1679" s="25" t="str">
        <f>VLOOKUP(A1679,Database!A:M,13,FALSE)</f>
        <v>À venir</v>
      </c>
      <c r="W1679" s="25" t="str">
        <f>VLOOKUP($A1679,Database!$A:$Y,20,FALSE)</f>
        <v/>
      </c>
      <c r="X1679" s="25" t="str">
        <f>VLOOKUP($A1679,Database!$A:$Y,21,FALSE)</f>
        <v/>
      </c>
      <c r="Y1679" s="25" t="str">
        <f ca="1">IF(C1679&lt;NOW(),IF(AND(P1679&gt;Q1679,W1679&gt;X1679),S1679,IF(AND(P1679=Q1679,W1679=X1679),T1679,IF(AND(P1679&lt;Q1679,W1679&lt;X1679),U1679,0))),"")</f>
        <v/>
      </c>
      <c r="Z1679" s="25">
        <f>IF(AND(P1679=W1679,Q1679=X1679),1,0)</f>
        <v>1</v>
      </c>
      <c r="AA1679" s="25" t="str">
        <f>IF(Z1679=0,"",IF(ISBLANK(VLOOKUP(A1679,Database!A:AA,22,FALSE)),"",VLOOKUP(A1679,Database!A:AA,22,FALSE)))</f>
        <v>Exact</v>
      </c>
      <c r="AB1679" s="25">
        <f ca="1">IFERROR(IF(AND(Y1679&lt;&gt;"",OR(V1679="Terminé",V1679="En cours")),VLOOKUP(AA1679,Setup_ScoreExactBonus!A:D,4,FALSE),0),0)</f>
        <v>0</v>
      </c>
      <c r="AC1679" s="31" t="str">
        <f ca="1">IF(Y1679&lt;&gt;"", Y1679 + IF(Z1679=1,AB1679, 0), "")</f>
        <v/>
      </c>
      <c r="AD1679" s="31">
        <f ca="1">SUMIFS(AC$2:AC1679,D$2:D1679,D1679)*IF(R1679=0,1,2)</f>
        <v>0</v>
      </c>
    </row>
    <row r="1680" spans="1:30" x14ac:dyDescent="0.35">
      <c r="A1680" s="31">
        <f>IF(ISBLANK(B1680),"",COUNTIF(B$2:B1680,B1680))-1</f>
        <v>43</v>
      </c>
      <c r="B1680" s="31">
        <v>2</v>
      </c>
      <c r="C1680" s="10">
        <f>VLOOKUP($A1680,Database!$A:$Y,7,FALSE)</f>
        <v>46196.083333333336</v>
      </c>
      <c r="D1680" s="31" t="str">
        <f>VLOOKUP(Pronostics!$B1680,Setup_MPP!$A:$G,3,FALSE)</f>
        <v>leaelaz</v>
      </c>
      <c r="E1680" s="31" t="str">
        <f>VLOOKUP(Pronostics!$B1680,Setup_MPP!$A:$G,2,FALSE)</f>
        <v>Léa EL ASERY</v>
      </c>
      <c r="F1680" s="31" t="str">
        <f>VLOOKUP($B1680,Setup_MPP!$A:$E,4,FALSE)</f>
        <v>#FFBEBE</v>
      </c>
      <c r="G1680" s="31" t="str">
        <f>VLOOKUP($B1680,Setup_MPP!$A:$E,5,FALSE)</f>
        <v>#DF6868</v>
      </c>
      <c r="H1680" s="31" t="str">
        <f>IFERROR(IF(AND(A1680&gt;=1,A1680&lt;=104),VLOOKUP($A1680,Location!$A:$J,6,FALSE),IF(A1680=0,"Avant l'ouverture",IF(OR(A1680=105,A1680=106),"Bonus"))),"")</f>
        <v>Tour 2</v>
      </c>
      <c r="I1680" s="31" t="str">
        <f>IF(LEFT(H1680,4)="Tour",VLOOKUP(A1680,Database!$A:$C,3,FALSE),"")</f>
        <v>I</v>
      </c>
      <c r="J1680" s="31" t="str">
        <f>VLOOKUP($A1680,Location!$A:$J,7,FALSE)</f>
        <v>Norvège</v>
      </c>
      <c r="K1680" s="31" t="str">
        <f>IFERROR(VLOOKUP(J1680,Setup_Team!$B:$C,2,FALSE), "TDB")</f>
        <v>NOR</v>
      </c>
      <c r="L1680" s="31" t="str">
        <f>VLOOKUP($A1680,Location!$A:$J,8,FALSE)</f>
        <v>Sénégal</v>
      </c>
      <c r="M1680" s="31" t="str">
        <f>IFERROR(VLOOKUP(L1680,Setup_Team!$B:$C,2,FALSE), "TDB")</f>
        <v>SEN</v>
      </c>
      <c r="N1680" s="31" t="str">
        <f>VLOOKUP($A1680,Location!$A:$J,9,FALSE)</f>
        <v>East Rutherford, New Jersey/New York</v>
      </c>
      <c r="O1680" s="31" t="str">
        <f>VLOOKUP($A1680,Location!$A:$J,10,FALSE)</f>
        <v>MetLife Stadium</v>
      </c>
      <c r="R1680" s="31">
        <v>0</v>
      </c>
      <c r="S1680" s="25">
        <f>VLOOKUP($A1680,Database!$A:$Y,10,FALSE)</f>
        <v>64</v>
      </c>
      <c r="T1680" s="25">
        <f>VLOOKUP($A1680,Database!$A:$Y,11,FALSE)</f>
        <v>105</v>
      </c>
      <c r="U1680" s="25">
        <f>VLOOKUP($A1680,Database!$A:$Y,12,FALSE)</f>
        <v>137</v>
      </c>
      <c r="V1680" s="25" t="str">
        <f>VLOOKUP(A1680,Database!A:M,13,FALSE)</f>
        <v>À venir</v>
      </c>
      <c r="W1680" s="25" t="str">
        <f>VLOOKUP($A1680,Database!$A:$Y,20,FALSE)</f>
        <v/>
      </c>
      <c r="X1680" s="25" t="str">
        <f>VLOOKUP($A1680,Database!$A:$Y,21,FALSE)</f>
        <v/>
      </c>
      <c r="Y1680" s="25" t="str">
        <f ca="1">IF(C1680&lt;NOW(),IF(AND(P1680&gt;Q1680,W1680&gt;X1680),S1680,IF(AND(P1680=Q1680,W1680=X1680),T1680,IF(AND(P1680&lt;Q1680,W1680&lt;X1680),U1680,0))),"")</f>
        <v/>
      </c>
      <c r="Z1680" s="25">
        <f>IF(AND(P1680=W1680,Q1680=X1680),1,0)</f>
        <v>1</v>
      </c>
      <c r="AA1680" s="25" t="str">
        <f>IF(Z1680=0,"",IF(ISBLANK(VLOOKUP(A1680,Database!A:AA,22,FALSE)),"",VLOOKUP(A1680,Database!A:AA,22,FALSE)))</f>
        <v>Exact</v>
      </c>
      <c r="AB1680" s="25">
        <f ca="1">IFERROR(IF(AND(Y1680&lt;&gt;"",OR(V1680="Terminé",V1680="En cours")),VLOOKUP(AA1680,Setup_ScoreExactBonus!A:D,4,FALSE),0),0)</f>
        <v>0</v>
      </c>
      <c r="AC1680" s="31" t="str">
        <f ca="1">IF(Y1680&lt;&gt;"", Y1680 + IF(Z1680=1,AB1680, 0), "")</f>
        <v/>
      </c>
      <c r="AD1680" s="31">
        <f ca="1">SUMIFS(AC$2:AC1680,D$2:D1680,D1680)*IF(R1680=0,1,2)</f>
        <v>0</v>
      </c>
    </row>
    <row r="1681" spans="1:30" x14ac:dyDescent="0.35">
      <c r="A1681" s="31">
        <f>IF(ISBLANK(B1681),"",COUNTIF(B$2:B1681,B1681))-1</f>
        <v>43</v>
      </c>
      <c r="B1681" s="31">
        <v>3</v>
      </c>
      <c r="C1681" s="10">
        <f>VLOOKUP($A1681,Database!$A:$Y,7,FALSE)</f>
        <v>46196.083333333336</v>
      </c>
      <c r="D1681" s="31" t="str">
        <f>VLOOKUP(Pronostics!$B1681,Setup_MPP!$A:$G,3,FALSE)</f>
        <v>PasMetalleux</v>
      </c>
      <c r="E1681" s="31" t="str">
        <f>VLOOKUP(Pronostics!$B1681,Setup_MPP!$A:$G,2,FALSE)</f>
        <v>Elwenn JOUBREL</v>
      </c>
      <c r="F1681" s="31" t="str">
        <f>VLOOKUP($B1681,Setup_MPP!$A:$E,4,FALSE)</f>
        <v>#F5C7FC</v>
      </c>
      <c r="G1681" s="31" t="str">
        <f>VLOOKUP($B1681,Setup_MPP!$A:$E,5,FALSE)</f>
        <v>#C489CF</v>
      </c>
      <c r="H1681" s="31" t="str">
        <f>IFERROR(IF(AND(A1681&gt;=1,A1681&lt;=104),VLOOKUP($A1681,Location!$A:$J,6,FALSE),IF(A1681=0,"Avant l'ouverture",IF(OR(A1681=105,A1681=106),"Bonus"))),"")</f>
        <v>Tour 2</v>
      </c>
      <c r="I1681" s="31" t="str">
        <f>IF(LEFT(H1681,4)="Tour",VLOOKUP(A1681,Database!$A:$C,3,FALSE),"")</f>
        <v>I</v>
      </c>
      <c r="J1681" s="31" t="str">
        <f>VLOOKUP($A1681,Location!$A:$J,7,FALSE)</f>
        <v>Norvège</v>
      </c>
      <c r="K1681" s="31" t="str">
        <f>IFERROR(VLOOKUP(J1681,Setup_Team!$B:$C,2,FALSE), "TDB")</f>
        <v>NOR</v>
      </c>
      <c r="L1681" s="31" t="str">
        <f>VLOOKUP($A1681,Location!$A:$J,8,FALSE)</f>
        <v>Sénégal</v>
      </c>
      <c r="M1681" s="31" t="str">
        <f>IFERROR(VLOOKUP(L1681,Setup_Team!$B:$C,2,FALSE), "TDB")</f>
        <v>SEN</v>
      </c>
      <c r="N1681" s="31" t="str">
        <f>VLOOKUP($A1681,Location!$A:$J,9,FALSE)</f>
        <v>East Rutherford, New Jersey/New York</v>
      </c>
      <c r="O1681" s="31" t="str">
        <f>VLOOKUP($A1681,Location!$A:$J,10,FALSE)</f>
        <v>MetLife Stadium</v>
      </c>
      <c r="R1681" s="31">
        <v>0</v>
      </c>
      <c r="S1681" s="25">
        <f>VLOOKUP($A1681,Database!$A:$Y,10,FALSE)</f>
        <v>64</v>
      </c>
      <c r="T1681" s="25">
        <f>VLOOKUP($A1681,Database!$A:$Y,11,FALSE)</f>
        <v>105</v>
      </c>
      <c r="U1681" s="25">
        <f>VLOOKUP($A1681,Database!$A:$Y,12,FALSE)</f>
        <v>137</v>
      </c>
      <c r="V1681" s="25" t="str">
        <f>VLOOKUP(A1681,Database!A:M,13,FALSE)</f>
        <v>À venir</v>
      </c>
      <c r="W1681" s="25" t="str">
        <f>VLOOKUP($A1681,Database!$A:$Y,20,FALSE)</f>
        <v/>
      </c>
      <c r="X1681" s="25" t="str">
        <f>VLOOKUP($A1681,Database!$A:$Y,21,FALSE)</f>
        <v/>
      </c>
      <c r="Y1681" s="25" t="str">
        <f ca="1">IF(C1681&lt;NOW(),IF(AND(P1681&gt;Q1681,W1681&gt;X1681),S1681,IF(AND(P1681=Q1681,W1681=X1681),T1681,IF(AND(P1681&lt;Q1681,W1681&lt;X1681),U1681,0))),"")</f>
        <v/>
      </c>
      <c r="Z1681" s="25">
        <f>IF(AND(P1681=W1681,Q1681=X1681),1,0)</f>
        <v>1</v>
      </c>
      <c r="AA1681" s="25" t="str">
        <f>IF(Z1681=0,"",IF(ISBLANK(VLOOKUP(A1681,Database!A:AA,22,FALSE)),"",VLOOKUP(A1681,Database!A:AA,22,FALSE)))</f>
        <v>Exact</v>
      </c>
      <c r="AB1681" s="25">
        <f ca="1">IFERROR(IF(AND(Y1681&lt;&gt;"",OR(V1681="Terminé",V1681="En cours")),VLOOKUP(AA1681,Setup_ScoreExactBonus!A:D,4,FALSE),0),0)</f>
        <v>0</v>
      </c>
      <c r="AC1681" s="31" t="str">
        <f ca="1">IF(Y1681&lt;&gt;"", Y1681 + IF(Z1681=1,AB1681, 0), "")</f>
        <v/>
      </c>
      <c r="AD1681" s="31">
        <f ca="1">SUMIFS(AC$2:AC1681,D$2:D1681,D1681)*IF(R1681=0,1,2)</f>
        <v>0</v>
      </c>
    </row>
    <row r="1682" spans="1:30" x14ac:dyDescent="0.35">
      <c r="A1682" s="31">
        <f>IF(ISBLANK(B1682),"",COUNTIF(B$2:B1682,B1682))-1</f>
        <v>43</v>
      </c>
      <c r="B1682" s="31">
        <v>4</v>
      </c>
      <c r="C1682" s="10">
        <f>VLOOKUP($A1682,Database!$A:$Y,7,FALSE)</f>
        <v>46196.083333333336</v>
      </c>
      <c r="D1682" s="31" t="str">
        <f>VLOOKUP(Pronostics!$B1682,Setup_MPP!$A:$G,3,FALSE)</f>
        <v>Popo444</v>
      </c>
      <c r="E1682" s="31" t="str">
        <f>VLOOKUP(Pronostics!$B1682,Setup_MPP!$A:$G,2,FALSE)</f>
        <v>Pauline OLIVIER</v>
      </c>
      <c r="F1682" s="31" t="str">
        <f>VLOOKUP($B1682,Setup_MPP!$A:$E,4,FALSE)</f>
        <v>#A5EA7F</v>
      </c>
      <c r="G1682" s="31" t="str">
        <f>VLOOKUP($B1682,Setup_MPP!$A:$E,5,FALSE)</f>
        <v>#80C65A</v>
      </c>
      <c r="H1682" s="31" t="str">
        <f>IFERROR(IF(AND(A1682&gt;=1,A1682&lt;=104),VLOOKUP($A1682,Location!$A:$J,6,FALSE),IF(A1682=0,"Avant l'ouverture",IF(OR(A1682=105,A1682=106),"Bonus"))),"")</f>
        <v>Tour 2</v>
      </c>
      <c r="I1682" s="31" t="str">
        <f>IF(LEFT(H1682,4)="Tour",VLOOKUP(A1682,Database!$A:$C,3,FALSE),"")</f>
        <v>I</v>
      </c>
      <c r="J1682" s="31" t="str">
        <f>VLOOKUP($A1682,Location!$A:$J,7,FALSE)</f>
        <v>Norvège</v>
      </c>
      <c r="K1682" s="31" t="str">
        <f>IFERROR(VLOOKUP(J1682,Setup_Team!$B:$C,2,FALSE), "TDB")</f>
        <v>NOR</v>
      </c>
      <c r="L1682" s="31" t="str">
        <f>VLOOKUP($A1682,Location!$A:$J,8,FALSE)</f>
        <v>Sénégal</v>
      </c>
      <c r="M1682" s="31" t="str">
        <f>IFERROR(VLOOKUP(L1682,Setup_Team!$B:$C,2,FALSE), "TDB")</f>
        <v>SEN</v>
      </c>
      <c r="N1682" s="31" t="str">
        <f>VLOOKUP($A1682,Location!$A:$J,9,FALSE)</f>
        <v>East Rutherford, New Jersey/New York</v>
      </c>
      <c r="O1682" s="31" t="str">
        <f>VLOOKUP($A1682,Location!$A:$J,10,FALSE)</f>
        <v>MetLife Stadium</v>
      </c>
      <c r="R1682" s="31">
        <v>0</v>
      </c>
      <c r="S1682" s="25">
        <f>VLOOKUP($A1682,Database!$A:$Y,10,FALSE)</f>
        <v>64</v>
      </c>
      <c r="T1682" s="25">
        <f>VLOOKUP($A1682,Database!$A:$Y,11,FALSE)</f>
        <v>105</v>
      </c>
      <c r="U1682" s="25">
        <f>VLOOKUP($A1682,Database!$A:$Y,12,FALSE)</f>
        <v>137</v>
      </c>
      <c r="V1682" s="25" t="str">
        <f>VLOOKUP(A1682,Database!A:M,13,FALSE)</f>
        <v>À venir</v>
      </c>
      <c r="W1682" s="25" t="str">
        <f>VLOOKUP($A1682,Database!$A:$Y,20,FALSE)</f>
        <v/>
      </c>
      <c r="X1682" s="25" t="str">
        <f>VLOOKUP($A1682,Database!$A:$Y,21,FALSE)</f>
        <v/>
      </c>
      <c r="Y1682" s="25" t="str">
        <f ca="1">IF(C1682&lt;NOW(),IF(AND(P1682&gt;Q1682,W1682&gt;X1682),S1682,IF(AND(P1682=Q1682,W1682=X1682),T1682,IF(AND(P1682&lt;Q1682,W1682&lt;X1682),U1682,0))),"")</f>
        <v/>
      </c>
      <c r="Z1682" s="25">
        <f>IF(AND(P1682=W1682,Q1682=X1682),1,0)</f>
        <v>1</v>
      </c>
      <c r="AA1682" s="25" t="str">
        <f>IF(Z1682=0,"",IF(ISBLANK(VLOOKUP(A1682,Database!A:AA,22,FALSE)),"",VLOOKUP(A1682,Database!A:AA,22,FALSE)))</f>
        <v>Exact</v>
      </c>
      <c r="AB1682" s="25">
        <f ca="1">IFERROR(IF(AND(Y1682&lt;&gt;"",OR(V1682="Terminé",V1682="En cours")),VLOOKUP(AA1682,Setup_ScoreExactBonus!A:D,4,FALSE),0),0)</f>
        <v>0</v>
      </c>
      <c r="AC1682" s="31" t="str">
        <f ca="1">IF(Y1682&lt;&gt;"", Y1682 + IF(Z1682=1,AB1682, 0), "")</f>
        <v/>
      </c>
      <c r="AD1682" s="31">
        <f ca="1">SUMIFS(AC$2:AC1682,D$2:D1682,D1682)*IF(R1682=0,1,2)</f>
        <v>0</v>
      </c>
    </row>
    <row r="1683" spans="1:30" x14ac:dyDescent="0.35">
      <c r="A1683" s="31">
        <f>IF(ISBLANK(B1683),"",COUNTIF(B$2:B1683,B1683))-1</f>
        <v>43</v>
      </c>
      <c r="B1683" s="31">
        <v>5</v>
      </c>
      <c r="C1683" s="10">
        <f>VLOOKUP($A1683,Database!$A:$Y,7,FALSE)</f>
        <v>46196.083333333336</v>
      </c>
      <c r="D1683" s="31" t="str">
        <f>VLOOKUP(Pronostics!$B1683,Setup_MPP!$A:$G,3,FALSE)</f>
        <v>_Jujul</v>
      </c>
      <c r="E1683" s="31" t="str">
        <f>VLOOKUP(Pronostics!$B1683,Setup_MPP!$A:$G,2,FALSE)</f>
        <v>Julie BOISSIERE</v>
      </c>
      <c r="F1683" s="31" t="str">
        <f>VLOOKUP($B1683,Setup_MPP!$A:$E,4,FALSE)</f>
        <v>#D890FF</v>
      </c>
      <c r="G1683" s="31" t="str">
        <f>VLOOKUP($B1683,Setup_MPP!$A:$E,5,FALSE)</f>
        <v>#B750EF</v>
      </c>
      <c r="H1683" s="31" t="str">
        <f>IFERROR(IF(AND(A1683&gt;=1,A1683&lt;=104),VLOOKUP($A1683,Location!$A:$J,6,FALSE),IF(A1683=0,"Avant l'ouverture",IF(OR(A1683=105,A1683=106),"Bonus"))),"")</f>
        <v>Tour 2</v>
      </c>
      <c r="I1683" s="31" t="str">
        <f>IF(LEFT(H1683,4)="Tour",VLOOKUP(A1683,Database!$A:$C,3,FALSE),"")</f>
        <v>I</v>
      </c>
      <c r="J1683" s="31" t="str">
        <f>VLOOKUP($A1683,Location!$A:$J,7,FALSE)</f>
        <v>Norvège</v>
      </c>
      <c r="K1683" s="31" t="str">
        <f>IFERROR(VLOOKUP(J1683,Setup_Team!$B:$C,2,FALSE), "TDB")</f>
        <v>NOR</v>
      </c>
      <c r="L1683" s="31" t="str">
        <f>VLOOKUP($A1683,Location!$A:$J,8,FALSE)</f>
        <v>Sénégal</v>
      </c>
      <c r="M1683" s="31" t="str">
        <f>IFERROR(VLOOKUP(L1683,Setup_Team!$B:$C,2,FALSE), "TDB")</f>
        <v>SEN</v>
      </c>
      <c r="N1683" s="31" t="str">
        <f>VLOOKUP($A1683,Location!$A:$J,9,FALSE)</f>
        <v>East Rutherford, New Jersey/New York</v>
      </c>
      <c r="O1683" s="31" t="str">
        <f>VLOOKUP($A1683,Location!$A:$J,10,FALSE)</f>
        <v>MetLife Stadium</v>
      </c>
      <c r="R1683" s="31">
        <v>0</v>
      </c>
      <c r="S1683" s="25">
        <f>VLOOKUP($A1683,Database!$A:$Y,10,FALSE)</f>
        <v>64</v>
      </c>
      <c r="T1683" s="25">
        <f>VLOOKUP($A1683,Database!$A:$Y,11,FALSE)</f>
        <v>105</v>
      </c>
      <c r="U1683" s="25">
        <f>VLOOKUP($A1683,Database!$A:$Y,12,FALSE)</f>
        <v>137</v>
      </c>
      <c r="V1683" s="25" t="str">
        <f>VLOOKUP(A1683,Database!A:M,13,FALSE)</f>
        <v>À venir</v>
      </c>
      <c r="W1683" s="25" t="str">
        <f>VLOOKUP($A1683,Database!$A:$Y,20,FALSE)</f>
        <v/>
      </c>
      <c r="X1683" s="25" t="str">
        <f>VLOOKUP($A1683,Database!$A:$Y,21,FALSE)</f>
        <v/>
      </c>
      <c r="Y1683" s="25" t="str">
        <f ca="1">IF(C1683&lt;NOW(),IF(AND(P1683&gt;Q1683,W1683&gt;X1683),S1683,IF(AND(P1683=Q1683,W1683=X1683),T1683,IF(AND(P1683&lt;Q1683,W1683&lt;X1683),U1683,0))),"")</f>
        <v/>
      </c>
      <c r="Z1683" s="25">
        <f>IF(AND(P1683=W1683,Q1683=X1683),1,0)</f>
        <v>1</v>
      </c>
      <c r="AA1683" s="25" t="str">
        <f>IF(Z1683=0,"",IF(ISBLANK(VLOOKUP(A1683,Database!A:AA,22,FALSE)),"",VLOOKUP(A1683,Database!A:AA,22,FALSE)))</f>
        <v>Exact</v>
      </c>
      <c r="AB1683" s="25">
        <f ca="1">IFERROR(IF(AND(Y1683&lt;&gt;"",OR(V1683="Terminé",V1683="En cours")),VLOOKUP(AA1683,Setup_ScoreExactBonus!A:D,4,FALSE),0),0)</f>
        <v>0</v>
      </c>
      <c r="AC1683" s="31" t="str">
        <f ca="1">IF(Y1683&lt;&gt;"", Y1683 + IF(Z1683=1,AB1683, 0), "")</f>
        <v/>
      </c>
      <c r="AD1683" s="31">
        <f ca="1">SUMIFS(AC$2:AC1683,D$2:D1683,D1683)*IF(R1683=0,1,2)</f>
        <v>0</v>
      </c>
    </row>
    <row r="1684" spans="1:30" x14ac:dyDescent="0.35">
      <c r="A1684" s="31">
        <f>IF(ISBLANK(B1684),"",COUNTIF(B$2:B1684,B1684))-1</f>
        <v>43</v>
      </c>
      <c r="B1684" s="31">
        <v>6</v>
      </c>
      <c r="C1684" s="10">
        <f>VLOOKUP($A1684,Database!$A:$Y,7,FALSE)</f>
        <v>46196.083333333336</v>
      </c>
      <c r="D1684" s="31" t="str">
        <f>VLOOKUP(Pronostics!$B1684,Setup_MPP!$A:$G,3,FALSE)</f>
        <v>Julay</v>
      </c>
      <c r="E1684" s="31" t="str">
        <f>VLOOKUP(Pronostics!$B1684,Setup_MPP!$A:$G,2,FALSE)</f>
        <v>Julie BOUCHARD</v>
      </c>
      <c r="F1684" s="31" t="str">
        <f>VLOOKUP($B1684,Setup_MPP!$A:$E,4,FALSE)</f>
        <v>#A6F7B1</v>
      </c>
      <c r="G1684" s="31" t="str">
        <f>VLOOKUP($B1684,Setup_MPP!$A:$E,5,FALSE)</f>
        <v>#6EC179</v>
      </c>
      <c r="H1684" s="31" t="str">
        <f>IFERROR(IF(AND(A1684&gt;=1,A1684&lt;=104),VLOOKUP($A1684,Location!$A:$J,6,FALSE),IF(A1684=0,"Avant l'ouverture",IF(OR(A1684=105,A1684=106),"Bonus"))),"")</f>
        <v>Tour 2</v>
      </c>
      <c r="I1684" s="31" t="str">
        <f>IF(LEFT(H1684,4)="Tour",VLOOKUP(A1684,Database!$A:$C,3,FALSE),"")</f>
        <v>I</v>
      </c>
      <c r="J1684" s="31" t="str">
        <f>VLOOKUP($A1684,Location!$A:$J,7,FALSE)</f>
        <v>Norvège</v>
      </c>
      <c r="K1684" s="31" t="str">
        <f>IFERROR(VLOOKUP(J1684,Setup_Team!$B:$C,2,FALSE), "TDB")</f>
        <v>NOR</v>
      </c>
      <c r="L1684" s="31" t="str">
        <f>VLOOKUP($A1684,Location!$A:$J,8,FALSE)</f>
        <v>Sénégal</v>
      </c>
      <c r="M1684" s="31" t="str">
        <f>IFERROR(VLOOKUP(L1684,Setup_Team!$B:$C,2,FALSE), "TDB")</f>
        <v>SEN</v>
      </c>
      <c r="N1684" s="31" t="str">
        <f>VLOOKUP($A1684,Location!$A:$J,9,FALSE)</f>
        <v>East Rutherford, New Jersey/New York</v>
      </c>
      <c r="O1684" s="31" t="str">
        <f>VLOOKUP($A1684,Location!$A:$J,10,FALSE)</f>
        <v>MetLife Stadium</v>
      </c>
      <c r="R1684" s="31">
        <v>0</v>
      </c>
      <c r="S1684" s="25">
        <f>VLOOKUP($A1684,Database!$A:$Y,10,FALSE)</f>
        <v>64</v>
      </c>
      <c r="T1684" s="25">
        <f>VLOOKUP($A1684,Database!$A:$Y,11,FALSE)</f>
        <v>105</v>
      </c>
      <c r="U1684" s="25">
        <f>VLOOKUP($A1684,Database!$A:$Y,12,FALSE)</f>
        <v>137</v>
      </c>
      <c r="V1684" s="25" t="str">
        <f>VLOOKUP(A1684,Database!A:M,13,FALSE)</f>
        <v>À venir</v>
      </c>
      <c r="W1684" s="25" t="str">
        <f>VLOOKUP($A1684,Database!$A:$Y,20,FALSE)</f>
        <v/>
      </c>
      <c r="X1684" s="25" t="str">
        <f>VLOOKUP($A1684,Database!$A:$Y,21,FALSE)</f>
        <v/>
      </c>
      <c r="Y1684" s="25" t="str">
        <f ca="1">IF(C1684&lt;NOW(),IF(AND(P1684&gt;Q1684,W1684&gt;X1684),S1684,IF(AND(P1684=Q1684,W1684=X1684),T1684,IF(AND(P1684&lt;Q1684,W1684&lt;X1684),U1684,0))),"")</f>
        <v/>
      </c>
      <c r="Z1684" s="25">
        <f>IF(AND(P1684=W1684,Q1684=X1684),1,0)</f>
        <v>1</v>
      </c>
      <c r="AA1684" s="25" t="str">
        <f>IF(Z1684=0,"",IF(ISBLANK(VLOOKUP(A1684,Database!A:AA,22,FALSE)),"",VLOOKUP(A1684,Database!A:AA,22,FALSE)))</f>
        <v>Exact</v>
      </c>
      <c r="AB1684" s="25">
        <f ca="1">IFERROR(IF(AND(Y1684&lt;&gt;"",OR(V1684="Terminé",V1684="En cours")),VLOOKUP(AA1684,Setup_ScoreExactBonus!A:D,4,FALSE),0),0)</f>
        <v>0</v>
      </c>
      <c r="AC1684" s="31" t="str">
        <f ca="1">IF(Y1684&lt;&gt;"", Y1684 + IF(Z1684=1,AB1684, 0), "")</f>
        <v/>
      </c>
      <c r="AD1684" s="31">
        <f ca="1">SUMIFS(AC$2:AC1684,D$2:D1684,D1684)*IF(R1684=0,1,2)</f>
        <v>0</v>
      </c>
    </row>
    <row r="1685" spans="1:30" x14ac:dyDescent="0.35">
      <c r="A1685" s="31">
        <f>IF(ISBLANK(B1685),"",COUNTIF(B$2:B1685,B1685))-1</f>
        <v>43</v>
      </c>
      <c r="B1685" s="31">
        <v>7</v>
      </c>
      <c r="C1685" s="10">
        <f>VLOOKUP($A1685,Database!$A:$Y,7,FALSE)</f>
        <v>46196.083333333336</v>
      </c>
      <c r="D1685" s="31" t="str">
        <f>VLOOKUP(Pronostics!$B1685,Setup_MPP!$A:$G,3,FALSE)</f>
        <v>__Vince__</v>
      </c>
      <c r="E1685" s="31" t="str">
        <f>VLOOKUP(Pronostics!$B1685,Setup_MPP!$A:$G,2,FALSE)</f>
        <v>Vincent FRAYSSE</v>
      </c>
      <c r="F1685" s="31" t="str">
        <f>VLOOKUP($B1685,Setup_MPP!$A:$E,4,FALSE)</f>
        <v>#B2EAE8</v>
      </c>
      <c r="G1685" s="31" t="str">
        <f>VLOOKUP($B1685,Setup_MPP!$A:$E,5,FALSE)</f>
        <v>#6CB4B1</v>
      </c>
      <c r="H1685" s="31" t="str">
        <f>IFERROR(IF(AND(A1685&gt;=1,A1685&lt;=104),VLOOKUP($A1685,Location!$A:$J,6,FALSE),IF(A1685=0,"Avant l'ouverture",IF(OR(A1685=105,A1685=106),"Bonus"))),"")</f>
        <v>Tour 2</v>
      </c>
      <c r="I1685" s="31" t="str">
        <f>IF(LEFT(H1685,4)="Tour",VLOOKUP(A1685,Database!$A:$C,3,FALSE),"")</f>
        <v>I</v>
      </c>
      <c r="J1685" s="31" t="str">
        <f>VLOOKUP($A1685,Location!$A:$J,7,FALSE)</f>
        <v>Norvège</v>
      </c>
      <c r="K1685" s="31" t="str">
        <f>IFERROR(VLOOKUP(J1685,Setup_Team!$B:$C,2,FALSE), "TDB")</f>
        <v>NOR</v>
      </c>
      <c r="L1685" s="31" t="str">
        <f>VLOOKUP($A1685,Location!$A:$J,8,FALSE)</f>
        <v>Sénégal</v>
      </c>
      <c r="M1685" s="31" t="str">
        <f>IFERROR(VLOOKUP(L1685,Setup_Team!$B:$C,2,FALSE), "TDB")</f>
        <v>SEN</v>
      </c>
      <c r="N1685" s="31" t="str">
        <f>VLOOKUP($A1685,Location!$A:$J,9,FALSE)</f>
        <v>East Rutherford, New Jersey/New York</v>
      </c>
      <c r="O1685" s="31" t="str">
        <f>VLOOKUP($A1685,Location!$A:$J,10,FALSE)</f>
        <v>MetLife Stadium</v>
      </c>
      <c r="R1685" s="31">
        <v>0</v>
      </c>
      <c r="S1685" s="25">
        <f>VLOOKUP($A1685,Database!$A:$Y,10,FALSE)</f>
        <v>64</v>
      </c>
      <c r="T1685" s="25">
        <f>VLOOKUP($A1685,Database!$A:$Y,11,FALSE)</f>
        <v>105</v>
      </c>
      <c r="U1685" s="25">
        <f>VLOOKUP($A1685,Database!$A:$Y,12,FALSE)</f>
        <v>137</v>
      </c>
      <c r="V1685" s="25" t="str">
        <f>VLOOKUP(A1685,Database!A:M,13,FALSE)</f>
        <v>À venir</v>
      </c>
      <c r="W1685" s="25" t="str">
        <f>VLOOKUP($A1685,Database!$A:$Y,20,FALSE)</f>
        <v/>
      </c>
      <c r="X1685" s="25" t="str">
        <f>VLOOKUP($A1685,Database!$A:$Y,21,FALSE)</f>
        <v/>
      </c>
      <c r="Y1685" s="25" t="str">
        <f ca="1">IF(C1685&lt;NOW(),IF(AND(P1685&gt;Q1685,W1685&gt;X1685),S1685,IF(AND(P1685=Q1685,W1685=X1685),T1685,IF(AND(P1685&lt;Q1685,W1685&lt;X1685),U1685,0))),"")</f>
        <v/>
      </c>
      <c r="Z1685" s="25">
        <f>IF(AND(P1685=W1685,Q1685=X1685),1,0)</f>
        <v>1</v>
      </c>
      <c r="AA1685" s="25" t="str">
        <f>IF(Z1685=0,"",IF(ISBLANK(VLOOKUP(A1685,Database!A:AA,22,FALSE)),"",VLOOKUP(A1685,Database!A:AA,22,FALSE)))</f>
        <v>Exact</v>
      </c>
      <c r="AB1685" s="25">
        <f ca="1">IFERROR(IF(AND(Y1685&lt;&gt;"",OR(V1685="Terminé",V1685="En cours")),VLOOKUP(AA1685,Setup_ScoreExactBonus!A:D,4,FALSE),0),0)</f>
        <v>0</v>
      </c>
      <c r="AC1685" s="31" t="str">
        <f ca="1">IF(Y1685&lt;&gt;"", Y1685 + IF(Z1685=1,AB1685, 0), "")</f>
        <v/>
      </c>
      <c r="AD1685" s="31">
        <f ca="1">SUMIFS(AC$2:AC1685,D$2:D1685,D1685)*IF(R1685=0,1,2)</f>
        <v>0</v>
      </c>
    </row>
    <row r="1686" spans="1:30" x14ac:dyDescent="0.35">
      <c r="A1686" s="31">
        <f>IF(ISBLANK(B1686),"",COUNTIF(B$2:B1686,B1686))-1</f>
        <v>43</v>
      </c>
      <c r="B1686" s="31">
        <v>8</v>
      </c>
      <c r="C1686" s="10">
        <f>VLOOKUP($A1686,Database!$A:$Y,7,FALSE)</f>
        <v>46196.083333333336</v>
      </c>
      <c r="D1686" s="31" t="str">
        <f>VLOOKUP(Pronostics!$B1686,Setup_MPP!$A:$G,3,FALSE)</f>
        <v>Louuiiis</v>
      </c>
      <c r="E1686" s="31" t="str">
        <f>VLOOKUP(Pronostics!$B1686,Setup_MPP!$A:$G,2,FALSE)</f>
        <v>Louis HARLE</v>
      </c>
      <c r="F1686" s="31" t="str">
        <f>VLOOKUP($B1686,Setup_MPP!$A:$E,4,FALSE)</f>
        <v>#EEF7B1</v>
      </c>
      <c r="G1686" s="31" t="str">
        <f>VLOOKUP($B1686,Setup_MPP!$A:$E,5,FALSE)</f>
        <v>#C1CB7D</v>
      </c>
      <c r="H1686" s="31" t="str">
        <f>IFERROR(IF(AND(A1686&gt;=1,A1686&lt;=104),VLOOKUP($A1686,Location!$A:$J,6,FALSE),IF(A1686=0,"Avant l'ouverture",IF(OR(A1686=105,A1686=106),"Bonus"))),"")</f>
        <v>Tour 2</v>
      </c>
      <c r="I1686" s="31" t="str">
        <f>IF(LEFT(H1686,4)="Tour",VLOOKUP(A1686,Database!$A:$C,3,FALSE),"")</f>
        <v>I</v>
      </c>
      <c r="J1686" s="31" t="str">
        <f>VLOOKUP($A1686,Location!$A:$J,7,FALSE)</f>
        <v>Norvège</v>
      </c>
      <c r="K1686" s="31" t="str">
        <f>IFERROR(VLOOKUP(J1686,Setup_Team!$B:$C,2,FALSE), "TDB")</f>
        <v>NOR</v>
      </c>
      <c r="L1686" s="31" t="str">
        <f>VLOOKUP($A1686,Location!$A:$J,8,FALSE)</f>
        <v>Sénégal</v>
      </c>
      <c r="M1686" s="31" t="str">
        <f>IFERROR(VLOOKUP(L1686,Setup_Team!$B:$C,2,FALSE), "TDB")</f>
        <v>SEN</v>
      </c>
      <c r="N1686" s="31" t="str">
        <f>VLOOKUP($A1686,Location!$A:$J,9,FALSE)</f>
        <v>East Rutherford, New Jersey/New York</v>
      </c>
      <c r="O1686" s="31" t="str">
        <f>VLOOKUP($A1686,Location!$A:$J,10,FALSE)</f>
        <v>MetLife Stadium</v>
      </c>
      <c r="R1686" s="31">
        <v>0</v>
      </c>
      <c r="S1686" s="25">
        <f>VLOOKUP($A1686,Database!$A:$Y,10,FALSE)</f>
        <v>64</v>
      </c>
      <c r="T1686" s="25">
        <f>VLOOKUP($A1686,Database!$A:$Y,11,FALSE)</f>
        <v>105</v>
      </c>
      <c r="U1686" s="25">
        <f>VLOOKUP($A1686,Database!$A:$Y,12,FALSE)</f>
        <v>137</v>
      </c>
      <c r="V1686" s="25" t="str">
        <f>VLOOKUP(A1686,Database!A:M,13,FALSE)</f>
        <v>À venir</v>
      </c>
      <c r="W1686" s="25" t="str">
        <f>VLOOKUP($A1686,Database!$A:$Y,20,FALSE)</f>
        <v/>
      </c>
      <c r="X1686" s="25" t="str">
        <f>VLOOKUP($A1686,Database!$A:$Y,21,FALSE)</f>
        <v/>
      </c>
      <c r="Y1686" s="25" t="str">
        <f ca="1">IF(C1686&lt;NOW(),IF(AND(P1686&gt;Q1686,W1686&gt;X1686),S1686,IF(AND(P1686=Q1686,W1686=X1686),T1686,IF(AND(P1686&lt;Q1686,W1686&lt;X1686),U1686,0))),"")</f>
        <v/>
      </c>
      <c r="Z1686" s="25">
        <f>IF(AND(P1686=W1686,Q1686=X1686),1,0)</f>
        <v>1</v>
      </c>
      <c r="AA1686" s="25" t="str">
        <f>IF(Z1686=0,"",IF(ISBLANK(VLOOKUP(A1686,Database!A:AA,22,FALSE)),"",VLOOKUP(A1686,Database!A:AA,22,FALSE)))</f>
        <v>Exact</v>
      </c>
      <c r="AB1686" s="25">
        <f ca="1">IFERROR(IF(AND(Y1686&lt;&gt;"",OR(V1686="Terminé",V1686="En cours")),VLOOKUP(AA1686,Setup_ScoreExactBonus!A:D,4,FALSE),0),0)</f>
        <v>0</v>
      </c>
      <c r="AC1686" s="31" t="str">
        <f ca="1">IF(Y1686&lt;&gt;"", Y1686 + IF(Z1686=1,AB1686, 0), "")</f>
        <v/>
      </c>
      <c r="AD1686" s="31">
        <f ca="1">SUMIFS(AC$2:AC1686,D$2:D1686,D1686)*IF(R1686=0,1,2)</f>
        <v>0</v>
      </c>
    </row>
    <row r="1687" spans="1:30" x14ac:dyDescent="0.35">
      <c r="A1687" s="31">
        <f>IF(ISBLANK(B1687),"",COUNTIF(B$2:B1687,B1687))-1</f>
        <v>43</v>
      </c>
      <c r="B1687" s="31">
        <v>9</v>
      </c>
      <c r="C1687" s="10">
        <f>VLOOKUP($A1687,Database!$A:$Y,7,FALSE)</f>
        <v>46196.083333333336</v>
      </c>
      <c r="D1687" s="31" t="str">
        <f>VLOOKUP(Pronostics!$B1687,Setup_MPP!$A:$G,3,FALSE)</f>
        <v>Aurelien_dqp</v>
      </c>
      <c r="E1687" s="31" t="str">
        <f>VLOOKUP(Pronostics!$B1687,Setup_MPP!$A:$G,2,FALSE)</f>
        <v>Aurélien DE POULPIQUET</v>
      </c>
      <c r="F1687" s="31" t="str">
        <f>VLOOKUP($B1687,Setup_MPP!$A:$E,4,FALSE)</f>
        <v>#F4EA9D</v>
      </c>
      <c r="G1687" s="31" t="str">
        <f>VLOOKUP($B1687,Setup_MPP!$A:$E,5,FALSE)</f>
        <v>#D2C458</v>
      </c>
      <c r="H1687" s="31" t="str">
        <f>IFERROR(IF(AND(A1687&gt;=1,A1687&lt;=104),VLOOKUP($A1687,Location!$A:$J,6,FALSE),IF(A1687=0,"Avant l'ouverture",IF(OR(A1687=105,A1687=106),"Bonus"))),"")</f>
        <v>Tour 2</v>
      </c>
      <c r="I1687" s="31" t="str">
        <f>IF(LEFT(H1687,4)="Tour",VLOOKUP(A1687,Database!$A:$C,3,FALSE),"")</f>
        <v>I</v>
      </c>
      <c r="J1687" s="31" t="str">
        <f>VLOOKUP($A1687,Location!$A:$J,7,FALSE)</f>
        <v>Norvège</v>
      </c>
      <c r="K1687" s="31" t="str">
        <f>IFERROR(VLOOKUP(J1687,Setup_Team!$B:$C,2,FALSE), "TDB")</f>
        <v>NOR</v>
      </c>
      <c r="L1687" s="31" t="str">
        <f>VLOOKUP($A1687,Location!$A:$J,8,FALSE)</f>
        <v>Sénégal</v>
      </c>
      <c r="M1687" s="31" t="str">
        <f>IFERROR(VLOOKUP(L1687,Setup_Team!$B:$C,2,FALSE), "TDB")</f>
        <v>SEN</v>
      </c>
      <c r="N1687" s="31" t="str">
        <f>VLOOKUP($A1687,Location!$A:$J,9,FALSE)</f>
        <v>East Rutherford, New Jersey/New York</v>
      </c>
      <c r="O1687" s="31" t="str">
        <f>VLOOKUP($A1687,Location!$A:$J,10,FALSE)</f>
        <v>MetLife Stadium</v>
      </c>
      <c r="R1687" s="31">
        <v>0</v>
      </c>
      <c r="S1687" s="25">
        <f>VLOOKUP($A1687,Database!$A:$Y,10,FALSE)</f>
        <v>64</v>
      </c>
      <c r="T1687" s="25">
        <f>VLOOKUP($A1687,Database!$A:$Y,11,FALSE)</f>
        <v>105</v>
      </c>
      <c r="U1687" s="25">
        <f>VLOOKUP($A1687,Database!$A:$Y,12,FALSE)</f>
        <v>137</v>
      </c>
      <c r="V1687" s="25" t="str">
        <f>VLOOKUP(A1687,Database!A:M,13,FALSE)</f>
        <v>À venir</v>
      </c>
      <c r="W1687" s="25" t="str">
        <f>VLOOKUP($A1687,Database!$A:$Y,20,FALSE)</f>
        <v/>
      </c>
      <c r="X1687" s="25" t="str">
        <f>VLOOKUP($A1687,Database!$A:$Y,21,FALSE)</f>
        <v/>
      </c>
      <c r="Y1687" s="25" t="str">
        <f ca="1">IF(C1687&lt;NOW(),IF(AND(P1687&gt;Q1687,W1687&gt;X1687),S1687,IF(AND(P1687=Q1687,W1687=X1687),T1687,IF(AND(P1687&lt;Q1687,W1687&lt;X1687),U1687,0))),"")</f>
        <v/>
      </c>
      <c r="Z1687" s="25">
        <f>IF(AND(P1687=W1687,Q1687=X1687),1,0)</f>
        <v>1</v>
      </c>
      <c r="AA1687" s="25" t="str">
        <f>IF(Z1687=0,"",IF(ISBLANK(VLOOKUP(A1687,Database!A:AA,22,FALSE)),"",VLOOKUP(A1687,Database!A:AA,22,FALSE)))</f>
        <v>Exact</v>
      </c>
      <c r="AB1687" s="25">
        <f ca="1">IFERROR(IF(AND(Y1687&lt;&gt;"",OR(V1687="Terminé",V1687="En cours")),VLOOKUP(AA1687,Setup_ScoreExactBonus!A:D,4,FALSE),0),0)</f>
        <v>0</v>
      </c>
      <c r="AC1687" s="31" t="str">
        <f ca="1">IF(Y1687&lt;&gt;"", Y1687 + IF(Z1687=1,AB1687, 0), "")</f>
        <v/>
      </c>
      <c r="AD1687" s="31">
        <f ca="1">SUMIFS(AC$2:AC1687,D$2:D1687,D1687)*IF(R1687=0,1,2)</f>
        <v>0</v>
      </c>
    </row>
    <row r="1688" spans="1:30" x14ac:dyDescent="0.35">
      <c r="A1688" s="31">
        <f>IF(ISBLANK(B1688),"",COUNTIF(B$2:B1688,B1688))-1</f>
        <v>43</v>
      </c>
      <c r="B1688" s="31">
        <v>10</v>
      </c>
      <c r="C1688" s="10">
        <f>VLOOKUP($A1688,Database!$A:$Y,7,FALSE)</f>
        <v>46196.083333333336</v>
      </c>
      <c r="D1688" s="31" t="str">
        <f>VLOOKUP(Pronostics!$B1688,Setup_MPP!$A:$G,3,FALSE)</f>
        <v>RandomPaul</v>
      </c>
      <c r="E1688" s="31" t="str">
        <f>VLOOKUP(Pronostics!$B1688,Setup_MPP!$A:$G,2,FALSE)</f>
        <v>Paul MONTESINOS</v>
      </c>
      <c r="F1688" s="31" t="str">
        <f>VLOOKUP($B1688,Setup_MPP!$A:$E,4,FALSE)</f>
        <v>#C4B0FF</v>
      </c>
      <c r="G1688" s="31" t="str">
        <f>VLOOKUP($B1688,Setup_MPP!$A:$E,5,FALSE)</f>
        <v>#7F66C8</v>
      </c>
      <c r="H1688" s="31" t="str">
        <f>IFERROR(IF(AND(A1688&gt;=1,A1688&lt;=104),VLOOKUP($A1688,Location!$A:$J,6,FALSE),IF(A1688=0,"Avant l'ouverture",IF(OR(A1688=105,A1688=106),"Bonus"))),"")</f>
        <v>Tour 2</v>
      </c>
      <c r="I1688" s="31" t="str">
        <f>IF(LEFT(H1688,4)="Tour",VLOOKUP(A1688,Database!$A:$C,3,FALSE),"")</f>
        <v>I</v>
      </c>
      <c r="J1688" s="31" t="str">
        <f>VLOOKUP($A1688,Location!$A:$J,7,FALSE)</f>
        <v>Norvège</v>
      </c>
      <c r="K1688" s="31" t="str">
        <f>IFERROR(VLOOKUP(J1688,Setup_Team!$B:$C,2,FALSE), "TDB")</f>
        <v>NOR</v>
      </c>
      <c r="L1688" s="31" t="str">
        <f>VLOOKUP($A1688,Location!$A:$J,8,FALSE)</f>
        <v>Sénégal</v>
      </c>
      <c r="M1688" s="31" t="str">
        <f>IFERROR(VLOOKUP(L1688,Setup_Team!$B:$C,2,FALSE), "TDB")</f>
        <v>SEN</v>
      </c>
      <c r="N1688" s="31" t="str">
        <f>VLOOKUP($A1688,Location!$A:$J,9,FALSE)</f>
        <v>East Rutherford, New Jersey/New York</v>
      </c>
      <c r="O1688" s="31" t="str">
        <f>VLOOKUP($A1688,Location!$A:$J,10,FALSE)</f>
        <v>MetLife Stadium</v>
      </c>
      <c r="R1688" s="31">
        <v>0</v>
      </c>
      <c r="S1688" s="25">
        <f>VLOOKUP($A1688,Database!$A:$Y,10,FALSE)</f>
        <v>64</v>
      </c>
      <c r="T1688" s="25">
        <f>VLOOKUP($A1688,Database!$A:$Y,11,FALSE)</f>
        <v>105</v>
      </c>
      <c r="U1688" s="25">
        <f>VLOOKUP($A1688,Database!$A:$Y,12,FALSE)</f>
        <v>137</v>
      </c>
      <c r="V1688" s="25" t="str">
        <f>VLOOKUP(A1688,Database!A:M,13,FALSE)</f>
        <v>À venir</v>
      </c>
      <c r="W1688" s="25" t="str">
        <f>VLOOKUP($A1688,Database!$A:$Y,20,FALSE)</f>
        <v/>
      </c>
      <c r="X1688" s="25" t="str">
        <f>VLOOKUP($A1688,Database!$A:$Y,21,FALSE)</f>
        <v/>
      </c>
      <c r="Y1688" s="25" t="str">
        <f ca="1">IF(C1688&lt;NOW(),IF(AND(P1688&gt;Q1688,W1688&gt;X1688),S1688,IF(AND(P1688=Q1688,W1688=X1688),T1688,IF(AND(P1688&lt;Q1688,W1688&lt;X1688),U1688,0))),"")</f>
        <v/>
      </c>
      <c r="Z1688" s="25">
        <f>IF(AND(P1688=W1688,Q1688=X1688),1,0)</f>
        <v>1</v>
      </c>
      <c r="AA1688" s="25" t="str">
        <f>IF(Z1688=0,"",IF(ISBLANK(VLOOKUP(A1688,Database!A:AA,22,FALSE)),"",VLOOKUP(A1688,Database!A:AA,22,FALSE)))</f>
        <v>Exact</v>
      </c>
      <c r="AB1688" s="25">
        <f ca="1">IFERROR(IF(AND(Y1688&lt;&gt;"",OR(V1688="Terminé",V1688="En cours")),VLOOKUP(AA1688,Setup_ScoreExactBonus!A:D,4,FALSE),0),0)</f>
        <v>0</v>
      </c>
      <c r="AC1688" s="31" t="str">
        <f ca="1">IF(Y1688&lt;&gt;"", Y1688 + IF(Z1688=1,AB1688, 0), "")</f>
        <v/>
      </c>
      <c r="AD1688" s="31">
        <f ca="1">SUMIFS(AC$2:AC1688,D$2:D1688,D1688)*IF(R1688=0,1,2)</f>
        <v>0</v>
      </c>
    </row>
    <row r="1689" spans="1:30" x14ac:dyDescent="0.35">
      <c r="A1689" s="31">
        <f>IF(ISBLANK(B1689),"",COUNTIF(B$2:B1689,B1689))-1</f>
        <v>43</v>
      </c>
      <c r="B1689" s="31">
        <v>11</v>
      </c>
      <c r="C1689" s="10">
        <f>VLOOKUP($A1689,Database!$A:$Y,7,FALSE)</f>
        <v>46196.083333333336</v>
      </c>
      <c r="D1689" s="31" t="str">
        <f>VLOOKUP(Pronostics!$B1689,Setup_MPP!$A:$G,3,FALSE)</f>
        <v>Kinsley#8SA6T</v>
      </c>
      <c r="E1689" s="31" t="str">
        <f>VLOOKUP(Pronostics!$B1689,Setup_MPP!$A:$G,2,FALSE)</f>
        <v>Kinsley ROQUE</v>
      </c>
      <c r="F1689" s="31" t="str">
        <f>VLOOKUP($B1689,Setup_MPP!$A:$E,4,FALSE)</f>
        <v>#CBEBBA</v>
      </c>
      <c r="G1689" s="31" t="str">
        <f>VLOOKUP($B1689,Setup_MPP!$A:$E,5,FALSE)</f>
        <v>#70BC6E</v>
      </c>
      <c r="H1689" s="31" t="str">
        <f>IFERROR(IF(AND(A1689&gt;=1,A1689&lt;=104),VLOOKUP($A1689,Location!$A:$J,6,FALSE),IF(A1689=0,"Avant l'ouverture",IF(OR(A1689=105,A1689=106),"Bonus"))),"")</f>
        <v>Tour 2</v>
      </c>
      <c r="I1689" s="31" t="str">
        <f>IF(LEFT(H1689,4)="Tour",VLOOKUP(A1689,Database!$A:$C,3,FALSE),"")</f>
        <v>I</v>
      </c>
      <c r="J1689" s="31" t="str">
        <f>VLOOKUP($A1689,Location!$A:$J,7,FALSE)</f>
        <v>Norvège</v>
      </c>
      <c r="K1689" s="31" t="str">
        <f>IFERROR(VLOOKUP(J1689,Setup_Team!$B:$C,2,FALSE), "TDB")</f>
        <v>NOR</v>
      </c>
      <c r="L1689" s="31" t="str">
        <f>VLOOKUP($A1689,Location!$A:$J,8,FALSE)</f>
        <v>Sénégal</v>
      </c>
      <c r="M1689" s="31" t="str">
        <f>IFERROR(VLOOKUP(L1689,Setup_Team!$B:$C,2,FALSE), "TDB")</f>
        <v>SEN</v>
      </c>
      <c r="N1689" s="31" t="str">
        <f>VLOOKUP($A1689,Location!$A:$J,9,FALSE)</f>
        <v>East Rutherford, New Jersey/New York</v>
      </c>
      <c r="O1689" s="31" t="str">
        <f>VLOOKUP($A1689,Location!$A:$J,10,FALSE)</f>
        <v>MetLife Stadium</v>
      </c>
      <c r="R1689" s="31">
        <v>0</v>
      </c>
      <c r="S1689" s="25">
        <f>VLOOKUP($A1689,Database!$A:$Y,10,FALSE)</f>
        <v>64</v>
      </c>
      <c r="T1689" s="25">
        <f>VLOOKUP($A1689,Database!$A:$Y,11,FALSE)</f>
        <v>105</v>
      </c>
      <c r="U1689" s="25">
        <f>VLOOKUP($A1689,Database!$A:$Y,12,FALSE)</f>
        <v>137</v>
      </c>
      <c r="V1689" s="25" t="str">
        <f>VLOOKUP(A1689,Database!A:M,13,FALSE)</f>
        <v>À venir</v>
      </c>
      <c r="W1689" s="25" t="str">
        <f>VLOOKUP($A1689,Database!$A:$Y,20,FALSE)</f>
        <v/>
      </c>
      <c r="X1689" s="25" t="str">
        <f>VLOOKUP($A1689,Database!$A:$Y,21,FALSE)</f>
        <v/>
      </c>
      <c r="Y1689" s="25" t="str">
        <f ca="1">IF(C1689&lt;NOW(),IF(AND(P1689&gt;Q1689,W1689&gt;X1689),S1689,IF(AND(P1689=Q1689,W1689=X1689),T1689,IF(AND(P1689&lt;Q1689,W1689&lt;X1689),U1689,0))),"")</f>
        <v/>
      </c>
      <c r="Z1689" s="25">
        <f>IF(AND(P1689=W1689,Q1689=X1689),1,0)</f>
        <v>1</v>
      </c>
      <c r="AA1689" s="25" t="str">
        <f>IF(Z1689=0,"",IF(ISBLANK(VLOOKUP(A1689,Database!A:AA,22,FALSE)),"",VLOOKUP(A1689,Database!A:AA,22,FALSE)))</f>
        <v>Exact</v>
      </c>
      <c r="AB1689" s="25">
        <f ca="1">IFERROR(IF(AND(Y1689&lt;&gt;"",OR(V1689="Terminé",V1689="En cours")),VLOOKUP(AA1689,Setup_ScoreExactBonus!A:D,4,FALSE),0),0)</f>
        <v>0</v>
      </c>
      <c r="AC1689" s="31" t="str">
        <f ca="1">IF(Y1689&lt;&gt;"", Y1689 + IF(Z1689=1,AB1689, 0), "")</f>
        <v/>
      </c>
      <c r="AD1689" s="31">
        <f ca="1">SUMIFS(AC$2:AC1689,D$2:D1689,D1689)*IF(R1689=0,1,2)</f>
        <v>0</v>
      </c>
    </row>
    <row r="1690" spans="1:30" x14ac:dyDescent="0.35">
      <c r="A1690" s="31">
        <f>IF(ISBLANK(B1690),"",COUNTIF(B$2:B1690,B1690))-1</f>
        <v>43</v>
      </c>
      <c r="B1690" s="31">
        <v>12</v>
      </c>
      <c r="C1690" s="10">
        <f>VLOOKUP($A1690,Database!$A:$Y,7,FALSE)</f>
        <v>46196.083333333336</v>
      </c>
      <c r="D1690" s="31" t="str">
        <f>VLOOKUP(Pronostics!$B1690,Setup_MPP!$A:$G,3,FALSE)</f>
        <v>Jaouad1</v>
      </c>
      <c r="E1690" s="31" t="str">
        <f>VLOOKUP(Pronostics!$B1690,Setup_MPP!$A:$G,2,FALSE)</f>
        <v>Jaouad SETTI</v>
      </c>
      <c r="F1690" s="31" t="str">
        <f>VLOOKUP($B1690,Setup_MPP!$A:$E,4,FALSE)</f>
        <v>#C2D4FF</v>
      </c>
      <c r="G1690" s="31" t="str">
        <f>VLOOKUP($B1690,Setup_MPP!$A:$E,5,FALSE)</f>
        <v>#6586D5</v>
      </c>
      <c r="H1690" s="31" t="str">
        <f>IFERROR(IF(AND(A1690&gt;=1,A1690&lt;=104),VLOOKUP($A1690,Location!$A:$J,6,FALSE),IF(A1690=0,"Avant l'ouverture",IF(OR(A1690=105,A1690=106),"Bonus"))),"")</f>
        <v>Tour 2</v>
      </c>
      <c r="I1690" s="31" t="str">
        <f>IF(LEFT(H1690,4)="Tour",VLOOKUP(A1690,Database!$A:$C,3,FALSE),"")</f>
        <v>I</v>
      </c>
      <c r="J1690" s="31" t="str">
        <f>VLOOKUP($A1690,Location!$A:$J,7,FALSE)</f>
        <v>Norvège</v>
      </c>
      <c r="K1690" s="31" t="str">
        <f>IFERROR(VLOOKUP(J1690,Setup_Team!$B:$C,2,FALSE), "TDB")</f>
        <v>NOR</v>
      </c>
      <c r="L1690" s="31" t="str">
        <f>VLOOKUP($A1690,Location!$A:$J,8,FALSE)</f>
        <v>Sénégal</v>
      </c>
      <c r="M1690" s="31" t="str">
        <f>IFERROR(VLOOKUP(L1690,Setup_Team!$B:$C,2,FALSE), "TDB")</f>
        <v>SEN</v>
      </c>
      <c r="N1690" s="31" t="str">
        <f>VLOOKUP($A1690,Location!$A:$J,9,FALSE)</f>
        <v>East Rutherford, New Jersey/New York</v>
      </c>
      <c r="O1690" s="31" t="str">
        <f>VLOOKUP($A1690,Location!$A:$J,10,FALSE)</f>
        <v>MetLife Stadium</v>
      </c>
      <c r="R1690" s="31">
        <v>0</v>
      </c>
      <c r="S1690" s="25">
        <f>VLOOKUP($A1690,Database!$A:$Y,10,FALSE)</f>
        <v>64</v>
      </c>
      <c r="T1690" s="25">
        <f>VLOOKUP($A1690,Database!$A:$Y,11,FALSE)</f>
        <v>105</v>
      </c>
      <c r="U1690" s="25">
        <f>VLOOKUP($A1690,Database!$A:$Y,12,FALSE)</f>
        <v>137</v>
      </c>
      <c r="V1690" s="25" t="str">
        <f>VLOOKUP(A1690,Database!A:M,13,FALSE)</f>
        <v>À venir</v>
      </c>
      <c r="W1690" s="25" t="str">
        <f>VLOOKUP($A1690,Database!$A:$Y,20,FALSE)</f>
        <v/>
      </c>
      <c r="X1690" s="25" t="str">
        <f>VLOOKUP($A1690,Database!$A:$Y,21,FALSE)</f>
        <v/>
      </c>
      <c r="Y1690" s="25" t="str">
        <f ca="1">IF(C1690&lt;NOW(),IF(AND(P1690&gt;Q1690,W1690&gt;X1690),S1690,IF(AND(P1690=Q1690,W1690=X1690),T1690,IF(AND(P1690&lt;Q1690,W1690&lt;X1690),U1690,0))),"")</f>
        <v/>
      </c>
      <c r="Z1690" s="25">
        <f>IF(AND(P1690=W1690,Q1690=X1690),1,0)</f>
        <v>1</v>
      </c>
      <c r="AA1690" s="25" t="str">
        <f>IF(Z1690=0,"",IF(ISBLANK(VLOOKUP(A1690,Database!A:AA,22,FALSE)),"",VLOOKUP(A1690,Database!A:AA,22,FALSE)))</f>
        <v>Exact</v>
      </c>
      <c r="AB1690" s="25">
        <f ca="1">IFERROR(IF(AND(Y1690&lt;&gt;"",OR(V1690="Terminé",V1690="En cours")),VLOOKUP(AA1690,Setup_ScoreExactBonus!A:D,4,FALSE),0),0)</f>
        <v>0</v>
      </c>
      <c r="AC1690" s="31" t="str">
        <f ca="1">IF(Y1690&lt;&gt;"", Y1690 + IF(Z1690=1,AB1690, 0), "")</f>
        <v/>
      </c>
      <c r="AD1690" s="31">
        <f ca="1">SUMIFS(AC$2:AC1690,D$2:D1690,D1690)*IF(R1690=0,1,2)</f>
        <v>0</v>
      </c>
    </row>
    <row r="1691" spans="1:30" x14ac:dyDescent="0.35">
      <c r="A1691" s="31">
        <f>IF(ISBLANK(B1691),"",COUNTIF(B$2:B1691,B1691))-1</f>
        <v>43</v>
      </c>
      <c r="B1691" s="31">
        <v>13</v>
      </c>
      <c r="C1691" s="10">
        <f>VLOOKUP($A1691,Database!$A:$Y,7,FALSE)</f>
        <v>46196.083333333336</v>
      </c>
      <c r="D1691" s="31" t="str">
        <f>VLOOKUP(Pronostics!$B1691,Setup_MPP!$A:$G,3,FALSE)</f>
        <v>Julien_I</v>
      </c>
      <c r="E1691" s="31" t="str">
        <f>VLOOKUP(Pronostics!$B1691,Setup_MPP!$A:$G,2,FALSE)</f>
        <v>Julien INGE</v>
      </c>
      <c r="F1691" s="31" t="str">
        <f>VLOOKUP($B1691,Setup_MPP!$A:$E,4,FALSE)</f>
        <v>#C1E0EF</v>
      </c>
      <c r="G1691" s="31" t="str">
        <f>VLOOKUP($B1691,Setup_MPP!$A:$E,5,FALSE)</f>
        <v>#4F91B2</v>
      </c>
      <c r="H1691" s="31" t="str">
        <f>IFERROR(IF(AND(A1691&gt;=1,A1691&lt;=104),VLOOKUP($A1691,Location!$A:$J,6,FALSE),IF(A1691=0,"Avant l'ouverture",IF(OR(A1691=105,A1691=106),"Bonus"))),"")</f>
        <v>Tour 2</v>
      </c>
      <c r="I1691" s="31" t="str">
        <f>IF(LEFT(H1691,4)="Tour",VLOOKUP(A1691,Database!$A:$C,3,FALSE),"")</f>
        <v>I</v>
      </c>
      <c r="J1691" s="31" t="str">
        <f>VLOOKUP($A1691,Location!$A:$J,7,FALSE)</f>
        <v>Norvège</v>
      </c>
      <c r="K1691" s="31" t="str">
        <f>IFERROR(VLOOKUP(J1691,Setup_Team!$B:$C,2,FALSE), "TDB")</f>
        <v>NOR</v>
      </c>
      <c r="L1691" s="31" t="str">
        <f>VLOOKUP($A1691,Location!$A:$J,8,FALSE)</f>
        <v>Sénégal</v>
      </c>
      <c r="M1691" s="31" t="str">
        <f>IFERROR(VLOOKUP(L1691,Setup_Team!$B:$C,2,FALSE), "TDB")</f>
        <v>SEN</v>
      </c>
      <c r="N1691" s="31" t="str">
        <f>VLOOKUP($A1691,Location!$A:$J,9,FALSE)</f>
        <v>East Rutherford, New Jersey/New York</v>
      </c>
      <c r="O1691" s="31" t="str">
        <f>VLOOKUP($A1691,Location!$A:$J,10,FALSE)</f>
        <v>MetLife Stadium</v>
      </c>
      <c r="R1691" s="31">
        <v>0</v>
      </c>
      <c r="S1691" s="25">
        <f>VLOOKUP($A1691,Database!$A:$Y,10,FALSE)</f>
        <v>64</v>
      </c>
      <c r="T1691" s="25">
        <f>VLOOKUP($A1691,Database!$A:$Y,11,FALSE)</f>
        <v>105</v>
      </c>
      <c r="U1691" s="25">
        <f>VLOOKUP($A1691,Database!$A:$Y,12,FALSE)</f>
        <v>137</v>
      </c>
      <c r="V1691" s="25" t="str">
        <f>VLOOKUP(A1691,Database!A:M,13,FALSE)</f>
        <v>À venir</v>
      </c>
      <c r="W1691" s="25" t="str">
        <f>VLOOKUP($A1691,Database!$A:$Y,20,FALSE)</f>
        <v/>
      </c>
      <c r="X1691" s="25" t="str">
        <f>VLOOKUP($A1691,Database!$A:$Y,21,FALSE)</f>
        <v/>
      </c>
      <c r="Y1691" s="25" t="str">
        <f ca="1">IF(C1691&lt;NOW(),IF(AND(P1691&gt;Q1691,W1691&gt;X1691),S1691,IF(AND(P1691=Q1691,W1691=X1691),T1691,IF(AND(P1691&lt;Q1691,W1691&lt;X1691),U1691,0))),"")</f>
        <v/>
      </c>
      <c r="Z1691" s="25">
        <f>IF(AND(P1691=W1691,Q1691=X1691),1,0)</f>
        <v>1</v>
      </c>
      <c r="AA1691" s="25" t="str">
        <f>IF(Z1691=0,"",IF(ISBLANK(VLOOKUP(A1691,Database!A:AA,22,FALSE)),"",VLOOKUP(A1691,Database!A:AA,22,FALSE)))</f>
        <v>Exact</v>
      </c>
      <c r="AB1691" s="25">
        <f ca="1">IFERROR(IF(AND(Y1691&lt;&gt;"",OR(V1691="Terminé",V1691="En cours")),VLOOKUP(AA1691,Setup_ScoreExactBonus!A:D,4,FALSE),0),0)</f>
        <v>0</v>
      </c>
      <c r="AC1691" s="31" t="str">
        <f ca="1">IF(Y1691&lt;&gt;"", Y1691 + IF(Z1691=1,AB1691, 0), "")</f>
        <v/>
      </c>
      <c r="AD1691" s="31">
        <f ca="1">SUMIFS(AC$2:AC1691,D$2:D1691,D1691)*IF(R1691=0,1,2)</f>
        <v>0</v>
      </c>
    </row>
    <row r="1692" spans="1:30" x14ac:dyDescent="0.35">
      <c r="A1692" s="31">
        <f>IF(ISBLANK(B1692),"",COUNTIF(B$2:B1692,B1692))-1</f>
        <v>43</v>
      </c>
      <c r="B1692" s="31">
        <v>14</v>
      </c>
      <c r="C1692" s="10">
        <f>VLOOKUP($A1692,Database!$A:$Y,7,FALSE)</f>
        <v>46196.083333333336</v>
      </c>
      <c r="D1692" s="31" t="str">
        <f>VLOOKUP(Pronostics!$B1692,Setup_MPP!$A:$G,3,FALSE)</f>
        <v>MarieEYT</v>
      </c>
      <c r="E1692" s="31" t="str">
        <f>VLOOKUP(Pronostics!$B1692,Setup_MPP!$A:$G,2,FALSE)</f>
        <v>Marie EXBRAYAT</v>
      </c>
      <c r="F1692" s="31" t="str">
        <f>VLOOKUP($B1692,Setup_MPP!$A:$E,4,FALSE)</f>
        <v>#FFAFD2</v>
      </c>
      <c r="G1692" s="31" t="str">
        <f>VLOOKUP($B1692,Setup_MPP!$A:$E,5,FALSE)</f>
        <v>#F2589B</v>
      </c>
      <c r="H1692" s="31" t="str">
        <f>IFERROR(IF(AND(A1692&gt;=1,A1692&lt;=104),VLOOKUP($A1692,Location!$A:$J,6,FALSE),IF(A1692=0,"Avant l'ouverture",IF(OR(A1692=105,A1692=106),"Bonus"))),"")</f>
        <v>Tour 2</v>
      </c>
      <c r="I1692" s="31" t="str">
        <f>IF(LEFT(H1692,4)="Tour",VLOOKUP(A1692,Database!$A:$C,3,FALSE),"")</f>
        <v>I</v>
      </c>
      <c r="J1692" s="31" t="str">
        <f>VLOOKUP($A1692,Location!$A:$J,7,FALSE)</f>
        <v>Norvège</v>
      </c>
      <c r="K1692" s="31" t="str">
        <f>IFERROR(VLOOKUP(J1692,Setup_Team!$B:$C,2,FALSE), "TDB")</f>
        <v>NOR</v>
      </c>
      <c r="L1692" s="31" t="str">
        <f>VLOOKUP($A1692,Location!$A:$J,8,FALSE)</f>
        <v>Sénégal</v>
      </c>
      <c r="M1692" s="31" t="str">
        <f>IFERROR(VLOOKUP(L1692,Setup_Team!$B:$C,2,FALSE), "TDB")</f>
        <v>SEN</v>
      </c>
      <c r="N1692" s="31" t="str">
        <f>VLOOKUP($A1692,Location!$A:$J,9,FALSE)</f>
        <v>East Rutherford, New Jersey/New York</v>
      </c>
      <c r="O1692" s="31" t="str">
        <f>VLOOKUP($A1692,Location!$A:$J,10,FALSE)</f>
        <v>MetLife Stadium</v>
      </c>
      <c r="R1692" s="31">
        <v>0</v>
      </c>
      <c r="S1692" s="25">
        <f>VLOOKUP($A1692,Database!$A:$Y,10,FALSE)</f>
        <v>64</v>
      </c>
      <c r="T1692" s="25">
        <f>VLOOKUP($A1692,Database!$A:$Y,11,FALSE)</f>
        <v>105</v>
      </c>
      <c r="U1692" s="25">
        <f>VLOOKUP($A1692,Database!$A:$Y,12,FALSE)</f>
        <v>137</v>
      </c>
      <c r="V1692" s="25" t="str">
        <f>VLOOKUP(A1692,Database!A:M,13,FALSE)</f>
        <v>À venir</v>
      </c>
      <c r="W1692" s="25" t="str">
        <f>VLOOKUP($A1692,Database!$A:$Y,20,FALSE)</f>
        <v/>
      </c>
      <c r="X1692" s="25" t="str">
        <f>VLOOKUP($A1692,Database!$A:$Y,21,FALSE)</f>
        <v/>
      </c>
      <c r="Y1692" s="25" t="str">
        <f ca="1">IF(C1692&lt;NOW(),IF(AND(P1692&gt;Q1692,W1692&gt;X1692),S1692,IF(AND(P1692=Q1692,W1692=X1692),T1692,IF(AND(P1692&lt;Q1692,W1692&lt;X1692),U1692,0))),"")</f>
        <v/>
      </c>
      <c r="Z1692" s="25">
        <f>IF(AND(P1692=W1692,Q1692=X1692),1,0)</f>
        <v>1</v>
      </c>
      <c r="AA1692" s="25" t="str">
        <f>IF(Z1692=0,"",IF(ISBLANK(VLOOKUP(A1692,Database!A:AA,22,FALSE)),"",VLOOKUP(A1692,Database!A:AA,22,FALSE)))</f>
        <v>Exact</v>
      </c>
      <c r="AB1692" s="25">
        <f ca="1">IFERROR(IF(AND(Y1692&lt;&gt;"",OR(V1692="Terminé",V1692="En cours")),VLOOKUP(AA1692,Setup_ScoreExactBonus!A:D,4,FALSE),0),0)</f>
        <v>0</v>
      </c>
      <c r="AC1692" s="31" t="str">
        <f ca="1">IF(Y1692&lt;&gt;"", Y1692 + IF(Z1692=1,AB1692, 0), "")</f>
        <v/>
      </c>
      <c r="AD1692" s="31">
        <f ca="1">SUMIFS(AC$2:AC1692,D$2:D1692,D1692)*IF(R1692=0,1,2)</f>
        <v>0</v>
      </c>
    </row>
    <row r="1693" spans="1:30" x14ac:dyDescent="0.35">
      <c r="A1693" s="31">
        <f>IF(ISBLANK(B1693),"",COUNTIF(B$2:B1693,B1693))-1</f>
        <v>43</v>
      </c>
      <c r="B1693" s="31">
        <v>15</v>
      </c>
      <c r="C1693" s="10">
        <f>VLOOKUP($A1693,Database!$A:$Y,7,FALSE)</f>
        <v>46196.083333333336</v>
      </c>
      <c r="D1693" s="31" t="str">
        <f>VLOOKUP(Pronostics!$B1693,Setup_MPP!$A:$G,3,FALSE)</f>
        <v>Amine#8UL9R</v>
      </c>
      <c r="E1693" s="31" t="str">
        <f>VLOOKUP(Pronostics!$B1693,Setup_MPP!$A:$G,2,FALSE)</f>
        <v>Amine ZARROUKI</v>
      </c>
      <c r="F1693" s="31" t="str">
        <f>VLOOKUP($B1693,Setup_MPP!$A:$E,4,FALSE)</f>
        <v>#FF9898</v>
      </c>
      <c r="G1693" s="31" t="str">
        <f>VLOOKUP($B1693,Setup_MPP!$A:$E,5,FALSE)</f>
        <v>#FF5D5D</v>
      </c>
      <c r="H1693" s="31" t="str">
        <f>IFERROR(IF(AND(A1693&gt;=1,A1693&lt;=104),VLOOKUP($A1693,Location!$A:$J,6,FALSE),IF(A1693=0,"Avant l'ouverture",IF(OR(A1693=105,A1693=106),"Bonus"))),"")</f>
        <v>Tour 2</v>
      </c>
      <c r="I1693" s="31" t="str">
        <f>IF(LEFT(H1693,4)="Tour",VLOOKUP(A1693,Database!$A:$C,3,FALSE),"")</f>
        <v>I</v>
      </c>
      <c r="J1693" s="31" t="str">
        <f>VLOOKUP($A1693,Location!$A:$J,7,FALSE)</f>
        <v>Norvège</v>
      </c>
      <c r="K1693" s="31" t="str">
        <f>IFERROR(VLOOKUP(J1693,Setup_Team!$B:$C,2,FALSE), "TDB")</f>
        <v>NOR</v>
      </c>
      <c r="L1693" s="31" t="str">
        <f>VLOOKUP($A1693,Location!$A:$J,8,FALSE)</f>
        <v>Sénégal</v>
      </c>
      <c r="M1693" s="31" t="str">
        <f>IFERROR(VLOOKUP(L1693,Setup_Team!$B:$C,2,FALSE), "TDB")</f>
        <v>SEN</v>
      </c>
      <c r="N1693" s="31" t="str">
        <f>VLOOKUP($A1693,Location!$A:$J,9,FALSE)</f>
        <v>East Rutherford, New Jersey/New York</v>
      </c>
      <c r="O1693" s="31" t="str">
        <f>VLOOKUP($A1693,Location!$A:$J,10,FALSE)</f>
        <v>MetLife Stadium</v>
      </c>
      <c r="R1693" s="31">
        <v>0</v>
      </c>
      <c r="S1693" s="25">
        <f>VLOOKUP($A1693,Database!$A:$Y,10,FALSE)</f>
        <v>64</v>
      </c>
      <c r="T1693" s="25">
        <f>VLOOKUP($A1693,Database!$A:$Y,11,FALSE)</f>
        <v>105</v>
      </c>
      <c r="U1693" s="25">
        <f>VLOOKUP($A1693,Database!$A:$Y,12,FALSE)</f>
        <v>137</v>
      </c>
      <c r="V1693" s="25" t="str">
        <f>VLOOKUP(A1693,Database!A:M,13,FALSE)</f>
        <v>À venir</v>
      </c>
      <c r="W1693" s="25" t="str">
        <f>VLOOKUP($A1693,Database!$A:$Y,20,FALSE)</f>
        <v/>
      </c>
      <c r="X1693" s="25" t="str">
        <f>VLOOKUP($A1693,Database!$A:$Y,21,FALSE)</f>
        <v/>
      </c>
      <c r="Y1693" s="25" t="str">
        <f ca="1">IF(C1693&lt;NOW(),IF(AND(P1693&gt;Q1693,W1693&gt;X1693),S1693,IF(AND(P1693=Q1693,W1693=X1693),T1693,IF(AND(P1693&lt;Q1693,W1693&lt;X1693),U1693,0))),"")</f>
        <v/>
      </c>
      <c r="Z1693" s="25">
        <f>IF(AND(P1693=W1693,Q1693=X1693),1,0)</f>
        <v>1</v>
      </c>
      <c r="AA1693" s="25" t="str">
        <f>IF(Z1693=0,"",IF(ISBLANK(VLOOKUP(A1693,Database!A:AA,22,FALSE)),"",VLOOKUP(A1693,Database!A:AA,22,FALSE)))</f>
        <v>Exact</v>
      </c>
      <c r="AB1693" s="25">
        <f ca="1">IFERROR(IF(AND(Y1693&lt;&gt;"",OR(V1693="Terminé",V1693="En cours")),VLOOKUP(AA1693,Setup_ScoreExactBonus!A:D,4,FALSE),0),0)</f>
        <v>0</v>
      </c>
      <c r="AC1693" s="31" t="str">
        <f ca="1">IF(Y1693&lt;&gt;"", Y1693 + IF(Z1693=1,AB1693, 0), "")</f>
        <v/>
      </c>
      <c r="AD1693" s="31">
        <f ca="1">SUMIFS(AC$2:AC1693,D$2:D1693,D1693)*IF(R1693=0,1,2)</f>
        <v>0</v>
      </c>
    </row>
    <row r="1694" spans="1:30" x14ac:dyDescent="0.35">
      <c r="A1694" s="31">
        <f>IF(ISBLANK(B1694),"",COUNTIF(B$2:B1694,B1694))-1</f>
        <v>43</v>
      </c>
      <c r="B1694" s="31">
        <v>16</v>
      </c>
      <c r="C1694" s="10">
        <f>VLOOKUP($A1694,Database!$A:$Y,7,FALSE)</f>
        <v>46196.083333333336</v>
      </c>
      <c r="D1694" s="31" t="str">
        <f>VLOOKUP(Pronostics!$B1694,Setup_MPP!$A:$G,3,FALSE)</f>
        <v>Laura#8V93E</v>
      </c>
      <c r="E1694" s="31" t="str">
        <f>VLOOKUP(Pronostics!$B1694,Setup_MPP!$A:$G,2,FALSE)</f>
        <v>Laura GIULIANO</v>
      </c>
      <c r="F1694" s="31" t="str">
        <f>VLOOKUP($B1694,Setup_MPP!$A:$E,4,FALSE)</f>
        <v>#86A4FE</v>
      </c>
      <c r="G1694" s="31" t="str">
        <f>VLOOKUP($B1694,Setup_MPP!$A:$E,5,FALSE)</f>
        <v>#3769FF</v>
      </c>
      <c r="H1694" s="31" t="str">
        <f>IFERROR(IF(AND(A1694&gt;=1,A1694&lt;=104),VLOOKUP($A1694,Location!$A:$J,6,FALSE),IF(A1694=0,"Avant l'ouverture",IF(OR(A1694=105,A1694=106),"Bonus"))),"")</f>
        <v>Tour 2</v>
      </c>
      <c r="I1694" s="31" t="str">
        <f>IF(LEFT(H1694,4)="Tour",VLOOKUP(A1694,Database!$A:$C,3,FALSE),"")</f>
        <v>I</v>
      </c>
      <c r="J1694" s="31" t="str">
        <f>VLOOKUP($A1694,Location!$A:$J,7,FALSE)</f>
        <v>Norvège</v>
      </c>
      <c r="K1694" s="31" t="str">
        <f>IFERROR(VLOOKUP(J1694,Setup_Team!$B:$C,2,FALSE), "TDB")</f>
        <v>NOR</v>
      </c>
      <c r="L1694" s="31" t="str">
        <f>VLOOKUP($A1694,Location!$A:$J,8,FALSE)</f>
        <v>Sénégal</v>
      </c>
      <c r="M1694" s="31" t="str">
        <f>IFERROR(VLOOKUP(L1694,Setup_Team!$B:$C,2,FALSE), "TDB")</f>
        <v>SEN</v>
      </c>
      <c r="N1694" s="31" t="str">
        <f>VLOOKUP($A1694,Location!$A:$J,9,FALSE)</f>
        <v>East Rutherford, New Jersey/New York</v>
      </c>
      <c r="O1694" s="31" t="str">
        <f>VLOOKUP($A1694,Location!$A:$J,10,FALSE)</f>
        <v>MetLife Stadium</v>
      </c>
      <c r="R1694" s="31">
        <v>0</v>
      </c>
      <c r="S1694" s="25">
        <f>VLOOKUP($A1694,Database!$A:$Y,10,FALSE)</f>
        <v>64</v>
      </c>
      <c r="T1694" s="25">
        <f>VLOOKUP($A1694,Database!$A:$Y,11,FALSE)</f>
        <v>105</v>
      </c>
      <c r="U1694" s="25">
        <f>VLOOKUP($A1694,Database!$A:$Y,12,FALSE)</f>
        <v>137</v>
      </c>
      <c r="V1694" s="25" t="str">
        <f>VLOOKUP(A1694,Database!A:M,13,FALSE)</f>
        <v>À venir</v>
      </c>
      <c r="W1694" s="25" t="str">
        <f>VLOOKUP($A1694,Database!$A:$Y,20,FALSE)</f>
        <v/>
      </c>
      <c r="X1694" s="25" t="str">
        <f>VLOOKUP($A1694,Database!$A:$Y,21,FALSE)</f>
        <v/>
      </c>
      <c r="Y1694" s="25" t="str">
        <f ca="1">IF(C1694&lt;NOW(),IF(AND(P1694&gt;Q1694,W1694&gt;X1694),S1694,IF(AND(P1694=Q1694,W1694=X1694),T1694,IF(AND(P1694&lt;Q1694,W1694&lt;X1694),U1694,0))),"")</f>
        <v/>
      </c>
      <c r="Z1694" s="25">
        <f>IF(AND(P1694=W1694,Q1694=X1694),1,0)</f>
        <v>1</v>
      </c>
      <c r="AA1694" s="25" t="str">
        <f>IF(Z1694=0,"",IF(ISBLANK(VLOOKUP(A1694,Database!A:AA,22,FALSE)),"",VLOOKUP(A1694,Database!A:AA,22,FALSE)))</f>
        <v>Exact</v>
      </c>
      <c r="AB1694" s="25">
        <f ca="1">IFERROR(IF(AND(Y1694&lt;&gt;"",OR(V1694="Terminé",V1694="En cours")),VLOOKUP(AA1694,Setup_ScoreExactBonus!A:D,4,FALSE),0),0)</f>
        <v>0</v>
      </c>
      <c r="AC1694" s="31" t="str">
        <f ca="1">IF(Y1694&lt;&gt;"", Y1694 + IF(Z1694=1,AB1694, 0), "")</f>
        <v/>
      </c>
      <c r="AD1694" s="31">
        <f ca="1">SUMIFS(AC$2:AC1694,D$2:D1694,D1694)*IF(R1694=0,1,2)</f>
        <v>0</v>
      </c>
    </row>
    <row r="1695" spans="1:30" x14ac:dyDescent="0.35">
      <c r="A1695" s="31">
        <f>IF(ISBLANK(B1695),"",COUNTIF(B$2:B1695,B1695))-1</f>
        <v>43</v>
      </c>
      <c r="B1695" s="31">
        <v>17</v>
      </c>
      <c r="C1695" s="10">
        <f>VLOOKUP($A1695,Database!$A:$Y,7,FALSE)</f>
        <v>46196.083333333336</v>
      </c>
      <c r="D1695" s="31" t="str">
        <f>VLOOKUP(Pronostics!$B1695,Setup_MPP!$A:$G,3,FALSE)</f>
        <v>Joueur17</v>
      </c>
      <c r="E1695" s="31" t="str">
        <f>VLOOKUP(Pronostics!$B1695,Setup_MPP!$A:$G,2,FALSE)</f>
        <v>Joueur17</v>
      </c>
      <c r="F1695" s="31" t="str">
        <f>VLOOKUP($B1695,Setup_MPP!$A:$E,4,FALSE)</f>
        <v>#FFB0B0</v>
      </c>
      <c r="G1695" s="31" t="str">
        <f>VLOOKUP($B1695,Setup_MPP!$A:$E,5,FALSE)</f>
        <v>#F25757</v>
      </c>
      <c r="H1695" s="31" t="str">
        <f>IFERROR(IF(AND(A1695&gt;=1,A1695&lt;=104),VLOOKUP($A1695,Location!$A:$J,6,FALSE),IF(A1695=0,"Avant l'ouverture",IF(OR(A1695=105,A1695=106),"Bonus"))),"")</f>
        <v>Tour 2</v>
      </c>
      <c r="I1695" s="31" t="str">
        <f>IF(LEFT(H1695,4)="Tour",VLOOKUP(A1695,Database!$A:$C,3,FALSE),"")</f>
        <v>I</v>
      </c>
      <c r="J1695" s="31" t="str">
        <f>VLOOKUP($A1695,Location!$A:$J,7,FALSE)</f>
        <v>Norvège</v>
      </c>
      <c r="K1695" s="31" t="str">
        <f>IFERROR(VLOOKUP(J1695,Setup_Team!$B:$C,2,FALSE), "TDB")</f>
        <v>NOR</v>
      </c>
      <c r="L1695" s="31" t="str">
        <f>VLOOKUP($A1695,Location!$A:$J,8,FALSE)</f>
        <v>Sénégal</v>
      </c>
      <c r="M1695" s="31" t="str">
        <f>IFERROR(VLOOKUP(L1695,Setup_Team!$B:$C,2,FALSE), "TDB")</f>
        <v>SEN</v>
      </c>
      <c r="N1695" s="31" t="str">
        <f>VLOOKUP($A1695,Location!$A:$J,9,FALSE)</f>
        <v>East Rutherford, New Jersey/New York</v>
      </c>
      <c r="O1695" s="31" t="str">
        <f>VLOOKUP($A1695,Location!$A:$J,10,FALSE)</f>
        <v>MetLife Stadium</v>
      </c>
      <c r="R1695" s="31">
        <v>0</v>
      </c>
      <c r="S1695" s="25">
        <f>VLOOKUP($A1695,Database!$A:$Y,10,FALSE)</f>
        <v>64</v>
      </c>
      <c r="T1695" s="25">
        <f>VLOOKUP($A1695,Database!$A:$Y,11,FALSE)</f>
        <v>105</v>
      </c>
      <c r="U1695" s="25">
        <f>VLOOKUP($A1695,Database!$A:$Y,12,FALSE)</f>
        <v>137</v>
      </c>
      <c r="V1695" s="25" t="str">
        <f>VLOOKUP(A1695,Database!A:M,13,FALSE)</f>
        <v>À venir</v>
      </c>
      <c r="W1695" s="25" t="str">
        <f>VLOOKUP($A1695,Database!$A:$Y,20,FALSE)</f>
        <v/>
      </c>
      <c r="X1695" s="25" t="str">
        <f>VLOOKUP($A1695,Database!$A:$Y,21,FALSE)</f>
        <v/>
      </c>
      <c r="Y1695" s="25" t="str">
        <f ca="1">IF(C1695&lt;NOW(),IF(AND(P1695&gt;Q1695,W1695&gt;X1695),S1695,IF(AND(P1695=Q1695,W1695=X1695),T1695,IF(AND(P1695&lt;Q1695,W1695&lt;X1695),U1695,0))),"")</f>
        <v/>
      </c>
      <c r="Z1695" s="25">
        <f>IF(AND(P1695=W1695,Q1695=X1695),1,0)</f>
        <v>1</v>
      </c>
      <c r="AA1695" s="25" t="str">
        <f>IF(Z1695=0,"",IF(ISBLANK(VLOOKUP(A1695,Database!A:AA,22,FALSE)),"",VLOOKUP(A1695,Database!A:AA,22,FALSE)))</f>
        <v>Exact</v>
      </c>
      <c r="AB1695" s="25">
        <f ca="1">IFERROR(IF(AND(Y1695&lt;&gt;"",OR(V1695="Terminé",V1695="En cours")),VLOOKUP(AA1695,Setup_ScoreExactBonus!A:D,4,FALSE),0),0)</f>
        <v>0</v>
      </c>
      <c r="AC1695" s="31" t="str">
        <f ca="1">IF(Y1695&lt;&gt;"", Y1695 + IF(Z1695=1,AB1695, 0), "")</f>
        <v/>
      </c>
      <c r="AD1695" s="31">
        <f ca="1">SUMIFS(AC$2:AC1695,D$2:D1695,D1695)*IF(R1695=0,1,2)</f>
        <v>0</v>
      </c>
    </row>
    <row r="1696" spans="1:30" x14ac:dyDescent="0.35">
      <c r="A1696" s="31">
        <f>IF(ISBLANK(B1696),"",COUNTIF(B$2:B1696,B1696))-1</f>
        <v>43</v>
      </c>
      <c r="B1696" s="31">
        <v>18</v>
      </c>
      <c r="C1696" s="10">
        <f>VLOOKUP($A1696,Database!$A:$Y,7,FALSE)</f>
        <v>46196.083333333336</v>
      </c>
      <c r="D1696" s="31" t="str">
        <f>VLOOKUP(Pronostics!$B1696,Setup_MPP!$A:$G,3,FALSE)</f>
        <v>Joueur18</v>
      </c>
      <c r="E1696" s="31" t="str">
        <f>VLOOKUP(Pronostics!$B1696,Setup_MPP!$A:$G,2,FALSE)</f>
        <v>Joueur18</v>
      </c>
      <c r="F1696" s="31" t="str">
        <f>VLOOKUP($B1696,Setup_MPP!$A:$E,4,FALSE)</f>
        <v>#FFC9B0</v>
      </c>
      <c r="G1696" s="31" t="str">
        <f>VLOOKUP($B1696,Setup_MPP!$A:$E,5,FALSE)</f>
        <v>#F28D57</v>
      </c>
      <c r="H1696" s="31" t="str">
        <f>IFERROR(IF(AND(A1696&gt;=1,A1696&lt;=104),VLOOKUP($A1696,Location!$A:$J,6,FALSE),IF(A1696=0,"Avant l'ouverture",IF(OR(A1696=105,A1696=106),"Bonus"))),"")</f>
        <v>Tour 2</v>
      </c>
      <c r="I1696" s="31" t="str">
        <f>IF(LEFT(H1696,4)="Tour",VLOOKUP(A1696,Database!$A:$C,3,FALSE),"")</f>
        <v>I</v>
      </c>
      <c r="J1696" s="31" t="str">
        <f>VLOOKUP($A1696,Location!$A:$J,7,FALSE)</f>
        <v>Norvège</v>
      </c>
      <c r="K1696" s="31" t="str">
        <f>IFERROR(VLOOKUP(J1696,Setup_Team!$B:$C,2,FALSE), "TDB")</f>
        <v>NOR</v>
      </c>
      <c r="L1696" s="31" t="str">
        <f>VLOOKUP($A1696,Location!$A:$J,8,FALSE)</f>
        <v>Sénégal</v>
      </c>
      <c r="M1696" s="31" t="str">
        <f>IFERROR(VLOOKUP(L1696,Setup_Team!$B:$C,2,FALSE), "TDB")</f>
        <v>SEN</v>
      </c>
      <c r="N1696" s="31" t="str">
        <f>VLOOKUP($A1696,Location!$A:$J,9,FALSE)</f>
        <v>East Rutherford, New Jersey/New York</v>
      </c>
      <c r="O1696" s="31" t="str">
        <f>VLOOKUP($A1696,Location!$A:$J,10,FALSE)</f>
        <v>MetLife Stadium</v>
      </c>
      <c r="R1696" s="31">
        <v>0</v>
      </c>
      <c r="S1696" s="25">
        <f>VLOOKUP($A1696,Database!$A:$Y,10,FALSE)</f>
        <v>64</v>
      </c>
      <c r="T1696" s="25">
        <f>VLOOKUP($A1696,Database!$A:$Y,11,FALSE)</f>
        <v>105</v>
      </c>
      <c r="U1696" s="25">
        <f>VLOOKUP($A1696,Database!$A:$Y,12,FALSE)</f>
        <v>137</v>
      </c>
      <c r="V1696" s="25" t="str">
        <f>VLOOKUP(A1696,Database!A:M,13,FALSE)</f>
        <v>À venir</v>
      </c>
      <c r="W1696" s="25" t="str">
        <f>VLOOKUP($A1696,Database!$A:$Y,20,FALSE)</f>
        <v/>
      </c>
      <c r="X1696" s="25" t="str">
        <f>VLOOKUP($A1696,Database!$A:$Y,21,FALSE)</f>
        <v/>
      </c>
      <c r="Y1696" s="25" t="str">
        <f ca="1">IF(C1696&lt;NOW(),IF(AND(P1696&gt;Q1696,W1696&gt;X1696),S1696,IF(AND(P1696=Q1696,W1696=X1696),T1696,IF(AND(P1696&lt;Q1696,W1696&lt;X1696),U1696,0))),"")</f>
        <v/>
      </c>
      <c r="Z1696" s="25">
        <f>IF(AND(P1696=W1696,Q1696=X1696),1,0)</f>
        <v>1</v>
      </c>
      <c r="AA1696" s="25" t="str">
        <f>IF(Z1696=0,"",IF(ISBLANK(VLOOKUP(A1696,Database!A:AA,22,FALSE)),"",VLOOKUP(A1696,Database!A:AA,22,FALSE)))</f>
        <v>Exact</v>
      </c>
      <c r="AB1696" s="25">
        <f ca="1">IFERROR(IF(AND(Y1696&lt;&gt;"",OR(V1696="Terminé",V1696="En cours")),VLOOKUP(AA1696,Setup_ScoreExactBonus!A:D,4,FALSE),0),0)</f>
        <v>0</v>
      </c>
      <c r="AC1696" s="31" t="str">
        <f ca="1">IF(Y1696&lt;&gt;"", Y1696 + IF(Z1696=1,AB1696, 0), "")</f>
        <v/>
      </c>
      <c r="AD1696" s="31">
        <f ca="1">SUMIFS(AC$2:AC1696,D$2:D1696,D1696)*IF(R1696=0,1,2)</f>
        <v>0</v>
      </c>
    </row>
    <row r="1697" spans="1:30" x14ac:dyDescent="0.35">
      <c r="A1697" s="31">
        <f>IF(ISBLANK(B1697),"",COUNTIF(B$2:B1697,B1697))-1</f>
        <v>43</v>
      </c>
      <c r="B1697" s="31">
        <v>19</v>
      </c>
      <c r="C1697" s="10">
        <f>VLOOKUP($A1697,Database!$A:$Y,7,FALSE)</f>
        <v>46196.083333333336</v>
      </c>
      <c r="D1697" s="31" t="str">
        <f>VLOOKUP(Pronostics!$B1697,Setup_MPP!$A:$G,3,FALSE)</f>
        <v>Joueur19</v>
      </c>
      <c r="E1697" s="31" t="str">
        <f>VLOOKUP(Pronostics!$B1697,Setup_MPP!$A:$G,2,FALSE)</f>
        <v>Joueur19</v>
      </c>
      <c r="F1697" s="31" t="str">
        <f>VLOOKUP($B1697,Setup_MPP!$A:$E,4,FALSE)</f>
        <v>#D5D5D5</v>
      </c>
      <c r="G1697" s="31" t="str">
        <f>VLOOKUP($B1697,Setup_MPP!$A:$E,5,FALSE)</f>
        <v>#727272</v>
      </c>
      <c r="H1697" s="31" t="str">
        <f>IFERROR(IF(AND(A1697&gt;=1,A1697&lt;=104),VLOOKUP($A1697,Location!$A:$J,6,FALSE),IF(A1697=0,"Avant l'ouverture",IF(OR(A1697=105,A1697=106),"Bonus"))),"")</f>
        <v>Tour 2</v>
      </c>
      <c r="I1697" s="31" t="str">
        <f>IF(LEFT(H1697,4)="Tour",VLOOKUP(A1697,Database!$A:$C,3,FALSE),"")</f>
        <v>I</v>
      </c>
      <c r="J1697" s="31" t="str">
        <f>VLOOKUP($A1697,Location!$A:$J,7,FALSE)</f>
        <v>Norvège</v>
      </c>
      <c r="K1697" s="31" t="str">
        <f>IFERROR(VLOOKUP(J1697,Setup_Team!$B:$C,2,FALSE), "TDB")</f>
        <v>NOR</v>
      </c>
      <c r="L1697" s="31" t="str">
        <f>VLOOKUP($A1697,Location!$A:$J,8,FALSE)</f>
        <v>Sénégal</v>
      </c>
      <c r="M1697" s="31" t="str">
        <f>IFERROR(VLOOKUP(L1697,Setup_Team!$B:$C,2,FALSE), "TDB")</f>
        <v>SEN</v>
      </c>
      <c r="N1697" s="31" t="str">
        <f>VLOOKUP($A1697,Location!$A:$J,9,FALSE)</f>
        <v>East Rutherford, New Jersey/New York</v>
      </c>
      <c r="O1697" s="31" t="str">
        <f>VLOOKUP($A1697,Location!$A:$J,10,FALSE)</f>
        <v>MetLife Stadium</v>
      </c>
      <c r="R1697" s="31">
        <v>0</v>
      </c>
      <c r="S1697" s="25">
        <f>VLOOKUP($A1697,Database!$A:$Y,10,FALSE)</f>
        <v>64</v>
      </c>
      <c r="T1697" s="25">
        <f>VLOOKUP($A1697,Database!$A:$Y,11,FALSE)</f>
        <v>105</v>
      </c>
      <c r="U1697" s="25">
        <f>VLOOKUP($A1697,Database!$A:$Y,12,FALSE)</f>
        <v>137</v>
      </c>
      <c r="V1697" s="25" t="str">
        <f>VLOOKUP(A1697,Database!A:M,13,FALSE)</f>
        <v>À venir</v>
      </c>
      <c r="W1697" s="25" t="str">
        <f>VLOOKUP($A1697,Database!$A:$Y,20,FALSE)</f>
        <v/>
      </c>
      <c r="X1697" s="25" t="str">
        <f>VLOOKUP($A1697,Database!$A:$Y,21,FALSE)</f>
        <v/>
      </c>
      <c r="Y1697" s="25" t="str">
        <f ca="1">IF(C1697&lt;NOW(),IF(AND(P1697&gt;Q1697,W1697&gt;X1697),S1697,IF(AND(P1697=Q1697,W1697=X1697),T1697,IF(AND(P1697&lt;Q1697,W1697&lt;X1697),U1697,0))),"")</f>
        <v/>
      </c>
      <c r="Z1697" s="25">
        <f>IF(AND(P1697=W1697,Q1697=X1697),1,0)</f>
        <v>1</v>
      </c>
      <c r="AA1697" s="25" t="str">
        <f>IF(Z1697=0,"",IF(ISBLANK(VLOOKUP(A1697,Database!A:AA,22,FALSE)),"",VLOOKUP(A1697,Database!A:AA,22,FALSE)))</f>
        <v>Exact</v>
      </c>
      <c r="AB1697" s="25">
        <f ca="1">IFERROR(IF(AND(Y1697&lt;&gt;"",OR(V1697="Terminé",V1697="En cours")),VLOOKUP(AA1697,Setup_ScoreExactBonus!A:D,4,FALSE),0),0)</f>
        <v>0</v>
      </c>
      <c r="AC1697" s="31" t="str">
        <f ca="1">IF(Y1697&lt;&gt;"", Y1697 + IF(Z1697=1,AB1697, 0), "")</f>
        <v/>
      </c>
      <c r="AD1697" s="31">
        <f ca="1">SUMIFS(AC$2:AC1697,D$2:D1697,D1697)*IF(R1697=0,1,2)</f>
        <v>0</v>
      </c>
    </row>
    <row r="1698" spans="1:30" x14ac:dyDescent="0.35">
      <c r="A1698" s="31">
        <f>IF(ISBLANK(B1698),"",COUNTIF(B$2:B1698,B1698))-1</f>
        <v>43</v>
      </c>
      <c r="B1698" s="31">
        <v>20</v>
      </c>
      <c r="C1698" s="10">
        <f>VLOOKUP($A1698,Database!$A:$Y,7,FALSE)</f>
        <v>46196.083333333336</v>
      </c>
      <c r="D1698" s="31" t="str">
        <f>VLOOKUP(Pronostics!$B1698,Setup_MPP!$A:$G,3,FALSE)</f>
        <v>Joueur20</v>
      </c>
      <c r="E1698" s="31" t="str">
        <f>VLOOKUP(Pronostics!$B1698,Setup_MPP!$A:$G,2,FALSE)</f>
        <v>Joueur20</v>
      </c>
      <c r="F1698" s="31" t="str">
        <f>VLOOKUP($B1698,Setup_MPP!$A:$E,4,FALSE)</f>
        <v>#D5D5D5</v>
      </c>
      <c r="G1698" s="31" t="str">
        <f>VLOOKUP($B1698,Setup_MPP!$A:$E,5,FALSE)</f>
        <v>#727272</v>
      </c>
      <c r="H1698" s="31" t="str">
        <f>IFERROR(IF(AND(A1698&gt;=1,A1698&lt;=104),VLOOKUP($A1698,Location!$A:$J,6,FALSE),IF(A1698=0,"Avant l'ouverture",IF(OR(A1698=105,A1698=106),"Bonus"))),"")</f>
        <v>Tour 2</v>
      </c>
      <c r="I1698" s="31" t="str">
        <f>IF(LEFT(H1698,4)="Tour",VLOOKUP(A1698,Database!$A:$C,3,FALSE),"")</f>
        <v>I</v>
      </c>
      <c r="J1698" s="31" t="str">
        <f>VLOOKUP($A1698,Location!$A:$J,7,FALSE)</f>
        <v>Norvège</v>
      </c>
      <c r="K1698" s="31" t="str">
        <f>IFERROR(VLOOKUP(J1698,Setup_Team!$B:$C,2,FALSE), "TDB")</f>
        <v>NOR</v>
      </c>
      <c r="L1698" s="31" t="str">
        <f>VLOOKUP($A1698,Location!$A:$J,8,FALSE)</f>
        <v>Sénégal</v>
      </c>
      <c r="M1698" s="31" t="str">
        <f>IFERROR(VLOOKUP(L1698,Setup_Team!$B:$C,2,FALSE), "TDB")</f>
        <v>SEN</v>
      </c>
      <c r="N1698" s="31" t="str">
        <f>VLOOKUP($A1698,Location!$A:$J,9,FALSE)</f>
        <v>East Rutherford, New Jersey/New York</v>
      </c>
      <c r="O1698" s="31" t="str">
        <f>VLOOKUP($A1698,Location!$A:$J,10,FALSE)</f>
        <v>MetLife Stadium</v>
      </c>
      <c r="R1698" s="31">
        <v>0</v>
      </c>
      <c r="S1698" s="25">
        <f>VLOOKUP($A1698,Database!$A:$Y,10,FALSE)</f>
        <v>64</v>
      </c>
      <c r="T1698" s="25">
        <f>VLOOKUP($A1698,Database!$A:$Y,11,FALSE)</f>
        <v>105</v>
      </c>
      <c r="U1698" s="25">
        <f>VLOOKUP($A1698,Database!$A:$Y,12,FALSE)</f>
        <v>137</v>
      </c>
      <c r="V1698" s="25" t="str">
        <f>VLOOKUP(A1698,Database!A:M,13,FALSE)</f>
        <v>À venir</v>
      </c>
      <c r="W1698" s="25" t="str">
        <f>VLOOKUP($A1698,Database!$A:$Y,20,FALSE)</f>
        <v/>
      </c>
      <c r="X1698" s="25" t="str">
        <f>VLOOKUP($A1698,Database!$A:$Y,21,FALSE)</f>
        <v/>
      </c>
      <c r="Y1698" s="25" t="str">
        <f ca="1">IF(C1698&lt;NOW(),IF(AND(P1698&gt;Q1698,W1698&gt;X1698),S1698,IF(AND(P1698=Q1698,W1698=X1698),T1698,IF(AND(P1698&lt;Q1698,W1698&lt;X1698),U1698,0))),"")</f>
        <v/>
      </c>
      <c r="Z1698" s="25">
        <f>IF(AND(P1698=W1698,Q1698=X1698),1,0)</f>
        <v>1</v>
      </c>
      <c r="AA1698" s="25" t="str">
        <f>IF(Z1698=0,"",IF(ISBLANK(VLOOKUP(A1698,Database!A:AA,22,FALSE)),"",VLOOKUP(A1698,Database!A:AA,22,FALSE)))</f>
        <v>Exact</v>
      </c>
      <c r="AB1698" s="25">
        <f ca="1">IFERROR(IF(AND(Y1698&lt;&gt;"",OR(V1698="Terminé",V1698="En cours")),VLOOKUP(AA1698,Setup_ScoreExactBonus!A:D,4,FALSE),0),0)</f>
        <v>0</v>
      </c>
      <c r="AC1698" s="31" t="str">
        <f ca="1">IF(Y1698&lt;&gt;"", Y1698 + IF(Z1698=1,AB1698, 0), "")</f>
        <v/>
      </c>
      <c r="AD1698" s="31">
        <f ca="1">SUMIFS(AC$2:AC1698,D$2:D1698,D1698)*IF(R1698=0,1,2)</f>
        <v>0</v>
      </c>
    </row>
    <row r="1699" spans="1:30" x14ac:dyDescent="0.35">
      <c r="A1699" s="31">
        <f>IF(ISBLANK(B1699),"",COUNTIF(B$2:B1699,B1699))-1</f>
        <v>43</v>
      </c>
      <c r="B1699" s="31">
        <v>21</v>
      </c>
      <c r="C1699" s="10">
        <f>VLOOKUP($A1699,Database!$A:$Y,7,FALSE)</f>
        <v>46196.083333333336</v>
      </c>
      <c r="D1699" s="31" t="str">
        <f>VLOOKUP(Pronostics!$B1699,Setup_MPP!$A:$G,3,FALSE)</f>
        <v>Joueur21</v>
      </c>
      <c r="E1699" s="31" t="str">
        <f>VLOOKUP(Pronostics!$B1699,Setup_MPP!$A:$G,2,FALSE)</f>
        <v>Joueur21</v>
      </c>
      <c r="F1699" s="31" t="str">
        <f>VLOOKUP($B1699,Setup_MPP!$A:$E,4,FALSE)</f>
        <v>#D5D5D5</v>
      </c>
      <c r="G1699" s="31" t="str">
        <f>VLOOKUP($B1699,Setup_MPP!$A:$E,5,FALSE)</f>
        <v>#727272</v>
      </c>
      <c r="H1699" s="31" t="str">
        <f>IFERROR(IF(AND(A1699&gt;=1,A1699&lt;=104),VLOOKUP($A1699,Location!$A:$J,6,FALSE),IF(A1699=0,"Avant l'ouverture",IF(OR(A1699=105,A1699=106),"Bonus"))),"")</f>
        <v>Tour 2</v>
      </c>
      <c r="I1699" s="31" t="str">
        <f>IF(LEFT(H1699,4)="Tour",VLOOKUP(A1699,Database!$A:$C,3,FALSE),"")</f>
        <v>I</v>
      </c>
      <c r="J1699" s="31" t="str">
        <f>VLOOKUP($A1699,Location!$A:$J,7,FALSE)</f>
        <v>Norvège</v>
      </c>
      <c r="K1699" s="31" t="str">
        <f>IFERROR(VLOOKUP(J1699,Setup_Team!$B:$C,2,FALSE), "TDB")</f>
        <v>NOR</v>
      </c>
      <c r="L1699" s="31" t="str">
        <f>VLOOKUP($A1699,Location!$A:$J,8,FALSE)</f>
        <v>Sénégal</v>
      </c>
      <c r="M1699" s="31" t="str">
        <f>IFERROR(VLOOKUP(L1699,Setup_Team!$B:$C,2,FALSE), "TDB")</f>
        <v>SEN</v>
      </c>
      <c r="N1699" s="31" t="str">
        <f>VLOOKUP($A1699,Location!$A:$J,9,FALSE)</f>
        <v>East Rutherford, New Jersey/New York</v>
      </c>
      <c r="O1699" s="31" t="str">
        <f>VLOOKUP($A1699,Location!$A:$J,10,FALSE)</f>
        <v>MetLife Stadium</v>
      </c>
      <c r="R1699" s="31">
        <v>0</v>
      </c>
      <c r="S1699" s="25">
        <f>VLOOKUP($A1699,Database!$A:$Y,10,FALSE)</f>
        <v>64</v>
      </c>
      <c r="T1699" s="25">
        <f>VLOOKUP($A1699,Database!$A:$Y,11,FALSE)</f>
        <v>105</v>
      </c>
      <c r="U1699" s="25">
        <f>VLOOKUP($A1699,Database!$A:$Y,12,FALSE)</f>
        <v>137</v>
      </c>
      <c r="V1699" s="25" t="str">
        <f>VLOOKUP(A1699,Database!A:M,13,FALSE)</f>
        <v>À venir</v>
      </c>
      <c r="W1699" s="25" t="str">
        <f>VLOOKUP($A1699,Database!$A:$Y,20,FALSE)</f>
        <v/>
      </c>
      <c r="X1699" s="25" t="str">
        <f>VLOOKUP($A1699,Database!$A:$Y,21,FALSE)</f>
        <v/>
      </c>
      <c r="Y1699" s="25" t="str">
        <f ca="1">IF(C1699&lt;NOW(),IF(AND(P1699&gt;Q1699,W1699&gt;X1699),S1699,IF(AND(P1699=Q1699,W1699=X1699),T1699,IF(AND(P1699&lt;Q1699,W1699&lt;X1699),U1699,0))),"")</f>
        <v/>
      </c>
      <c r="Z1699" s="25">
        <f>IF(AND(P1699=W1699,Q1699=X1699),1,0)</f>
        <v>1</v>
      </c>
      <c r="AA1699" s="25" t="str">
        <f>IF(Z1699=0,"",IF(ISBLANK(VLOOKUP(A1699,Database!A:AA,22,FALSE)),"",VLOOKUP(A1699,Database!A:AA,22,FALSE)))</f>
        <v>Exact</v>
      </c>
      <c r="AB1699" s="25">
        <f ca="1">IFERROR(IF(AND(Y1699&lt;&gt;"",OR(V1699="Terminé",V1699="En cours")),VLOOKUP(AA1699,Setup_ScoreExactBonus!A:D,4,FALSE),0),0)</f>
        <v>0</v>
      </c>
      <c r="AC1699" s="31" t="str">
        <f ca="1">IF(Y1699&lt;&gt;"", Y1699 + IF(Z1699=1,AB1699, 0), "")</f>
        <v/>
      </c>
      <c r="AD1699" s="31">
        <f ca="1">SUMIFS(AC$2:AC1699,D$2:D1699,D1699)*IF(R1699=0,1,2)</f>
        <v>0</v>
      </c>
    </row>
    <row r="1700" spans="1:30" x14ac:dyDescent="0.35">
      <c r="A1700" s="31">
        <f>IF(ISBLANK(B1700),"",COUNTIF(B$2:B1700,B1700))-1</f>
        <v>43</v>
      </c>
      <c r="B1700" s="31">
        <v>22</v>
      </c>
      <c r="C1700" s="10">
        <f>VLOOKUP($A1700,Database!$A:$Y,7,FALSE)</f>
        <v>46196.083333333336</v>
      </c>
      <c r="D1700" s="31" t="str">
        <f>VLOOKUP(Pronostics!$B1700,Setup_MPP!$A:$G,3,FALSE)</f>
        <v>Joueur22</v>
      </c>
      <c r="E1700" s="31" t="str">
        <f>VLOOKUP(Pronostics!$B1700,Setup_MPP!$A:$G,2,FALSE)</f>
        <v>Joueur22</v>
      </c>
      <c r="F1700" s="31" t="str">
        <f>VLOOKUP($B1700,Setup_MPP!$A:$E,4,FALSE)</f>
        <v>#D5D5D5</v>
      </c>
      <c r="G1700" s="31" t="str">
        <f>VLOOKUP($B1700,Setup_MPP!$A:$E,5,FALSE)</f>
        <v>#727272</v>
      </c>
      <c r="H1700" s="31" t="str">
        <f>IFERROR(IF(AND(A1700&gt;=1,A1700&lt;=104),VLOOKUP($A1700,Location!$A:$J,6,FALSE),IF(A1700=0,"Avant l'ouverture",IF(OR(A1700=105,A1700=106),"Bonus"))),"")</f>
        <v>Tour 2</v>
      </c>
      <c r="I1700" s="31" t="str">
        <f>IF(LEFT(H1700,4)="Tour",VLOOKUP(A1700,Database!$A:$C,3,FALSE),"")</f>
        <v>I</v>
      </c>
      <c r="J1700" s="31" t="str">
        <f>VLOOKUP($A1700,Location!$A:$J,7,FALSE)</f>
        <v>Norvège</v>
      </c>
      <c r="K1700" s="31" t="str">
        <f>IFERROR(VLOOKUP(J1700,Setup_Team!$B:$C,2,FALSE), "TDB")</f>
        <v>NOR</v>
      </c>
      <c r="L1700" s="31" t="str">
        <f>VLOOKUP($A1700,Location!$A:$J,8,FALSE)</f>
        <v>Sénégal</v>
      </c>
      <c r="M1700" s="31" t="str">
        <f>IFERROR(VLOOKUP(L1700,Setup_Team!$B:$C,2,FALSE), "TDB")</f>
        <v>SEN</v>
      </c>
      <c r="N1700" s="31" t="str">
        <f>VLOOKUP($A1700,Location!$A:$J,9,FALSE)</f>
        <v>East Rutherford, New Jersey/New York</v>
      </c>
      <c r="O1700" s="31" t="str">
        <f>VLOOKUP($A1700,Location!$A:$J,10,FALSE)</f>
        <v>MetLife Stadium</v>
      </c>
      <c r="R1700" s="31">
        <v>0</v>
      </c>
      <c r="S1700" s="25">
        <f>VLOOKUP($A1700,Database!$A:$Y,10,FALSE)</f>
        <v>64</v>
      </c>
      <c r="T1700" s="25">
        <f>VLOOKUP($A1700,Database!$A:$Y,11,FALSE)</f>
        <v>105</v>
      </c>
      <c r="U1700" s="25">
        <f>VLOOKUP($A1700,Database!$A:$Y,12,FALSE)</f>
        <v>137</v>
      </c>
      <c r="V1700" s="25" t="str">
        <f>VLOOKUP(A1700,Database!A:M,13,FALSE)</f>
        <v>À venir</v>
      </c>
      <c r="W1700" s="25" t="str">
        <f>VLOOKUP($A1700,Database!$A:$Y,20,FALSE)</f>
        <v/>
      </c>
      <c r="X1700" s="25" t="str">
        <f>VLOOKUP($A1700,Database!$A:$Y,21,FALSE)</f>
        <v/>
      </c>
      <c r="Y1700" s="25" t="str">
        <f ca="1">IF(C1700&lt;NOW(),IF(AND(P1700&gt;Q1700,W1700&gt;X1700),S1700,IF(AND(P1700=Q1700,W1700=X1700),T1700,IF(AND(P1700&lt;Q1700,W1700&lt;X1700),U1700,0))),"")</f>
        <v/>
      </c>
      <c r="Z1700" s="25">
        <f>IF(AND(P1700=W1700,Q1700=X1700),1,0)</f>
        <v>1</v>
      </c>
      <c r="AA1700" s="25" t="str">
        <f>IF(Z1700=0,"",IF(ISBLANK(VLOOKUP(A1700,Database!A:AA,22,FALSE)),"",VLOOKUP(A1700,Database!A:AA,22,FALSE)))</f>
        <v>Exact</v>
      </c>
      <c r="AB1700" s="25">
        <f ca="1">IFERROR(IF(AND(Y1700&lt;&gt;"",OR(V1700="Terminé",V1700="En cours")),VLOOKUP(AA1700,Setup_ScoreExactBonus!A:D,4,FALSE),0),0)</f>
        <v>0</v>
      </c>
      <c r="AC1700" s="31" t="str">
        <f ca="1">IF(Y1700&lt;&gt;"", Y1700 + IF(Z1700=1,AB1700, 0), "")</f>
        <v/>
      </c>
      <c r="AD1700" s="31">
        <f ca="1">SUMIFS(AC$2:AC1700,D$2:D1700,D1700)*IF(R1700=0,1,2)</f>
        <v>0</v>
      </c>
    </row>
    <row r="1701" spans="1:30" x14ac:dyDescent="0.35">
      <c r="A1701" s="31">
        <f>IF(ISBLANK(B1701),"",COUNTIF(B$2:B1701,B1701))-1</f>
        <v>43</v>
      </c>
      <c r="B1701" s="31">
        <v>23</v>
      </c>
      <c r="C1701" s="10">
        <f>VLOOKUP($A1701,Database!$A:$Y,7,FALSE)</f>
        <v>46196.083333333336</v>
      </c>
      <c r="D1701" s="31" t="str">
        <f>VLOOKUP(Pronostics!$B1701,Setup_MPP!$A:$G,3,FALSE)</f>
        <v>Joueur23</v>
      </c>
      <c r="E1701" s="31" t="str">
        <f>VLOOKUP(Pronostics!$B1701,Setup_MPP!$A:$G,2,FALSE)</f>
        <v>Joueur23</v>
      </c>
      <c r="F1701" s="31" t="str">
        <f>VLOOKUP($B1701,Setup_MPP!$A:$E,4,FALSE)</f>
        <v>#D5D5D5</v>
      </c>
      <c r="G1701" s="31" t="str">
        <f>VLOOKUP($B1701,Setup_MPP!$A:$E,5,FALSE)</f>
        <v>#727272</v>
      </c>
      <c r="H1701" s="31" t="str">
        <f>IFERROR(IF(AND(A1701&gt;=1,A1701&lt;=104),VLOOKUP($A1701,Location!$A:$J,6,FALSE),IF(A1701=0,"Avant l'ouverture",IF(OR(A1701=105,A1701=106),"Bonus"))),"")</f>
        <v>Tour 2</v>
      </c>
      <c r="I1701" s="31" t="str">
        <f>IF(LEFT(H1701,4)="Tour",VLOOKUP(A1701,Database!$A:$C,3,FALSE),"")</f>
        <v>I</v>
      </c>
      <c r="J1701" s="31" t="str">
        <f>VLOOKUP($A1701,Location!$A:$J,7,FALSE)</f>
        <v>Norvège</v>
      </c>
      <c r="K1701" s="31" t="str">
        <f>IFERROR(VLOOKUP(J1701,Setup_Team!$B:$C,2,FALSE), "TDB")</f>
        <v>NOR</v>
      </c>
      <c r="L1701" s="31" t="str">
        <f>VLOOKUP($A1701,Location!$A:$J,8,FALSE)</f>
        <v>Sénégal</v>
      </c>
      <c r="M1701" s="31" t="str">
        <f>IFERROR(VLOOKUP(L1701,Setup_Team!$B:$C,2,FALSE), "TDB")</f>
        <v>SEN</v>
      </c>
      <c r="N1701" s="31" t="str">
        <f>VLOOKUP($A1701,Location!$A:$J,9,FALSE)</f>
        <v>East Rutherford, New Jersey/New York</v>
      </c>
      <c r="O1701" s="31" t="str">
        <f>VLOOKUP($A1701,Location!$A:$J,10,FALSE)</f>
        <v>MetLife Stadium</v>
      </c>
      <c r="R1701" s="31">
        <v>0</v>
      </c>
      <c r="S1701" s="25">
        <f>VLOOKUP($A1701,Database!$A:$Y,10,FALSE)</f>
        <v>64</v>
      </c>
      <c r="T1701" s="25">
        <f>VLOOKUP($A1701,Database!$A:$Y,11,FALSE)</f>
        <v>105</v>
      </c>
      <c r="U1701" s="25">
        <f>VLOOKUP($A1701,Database!$A:$Y,12,FALSE)</f>
        <v>137</v>
      </c>
      <c r="V1701" s="25" t="str">
        <f>VLOOKUP(A1701,Database!A:M,13,FALSE)</f>
        <v>À venir</v>
      </c>
      <c r="W1701" s="25" t="str">
        <f>VLOOKUP($A1701,Database!$A:$Y,20,FALSE)</f>
        <v/>
      </c>
      <c r="X1701" s="25" t="str">
        <f>VLOOKUP($A1701,Database!$A:$Y,21,FALSE)</f>
        <v/>
      </c>
      <c r="Y1701" s="25" t="str">
        <f ca="1">IF(C1701&lt;NOW(),IF(AND(P1701&gt;Q1701,W1701&gt;X1701),S1701,IF(AND(P1701=Q1701,W1701=X1701),T1701,IF(AND(P1701&lt;Q1701,W1701&lt;X1701),U1701,0))),"")</f>
        <v/>
      </c>
      <c r="Z1701" s="25">
        <f>IF(AND(P1701=W1701,Q1701=X1701),1,0)</f>
        <v>1</v>
      </c>
      <c r="AA1701" s="25" t="str">
        <f>IF(Z1701=0,"",IF(ISBLANK(VLOOKUP(A1701,Database!A:AA,22,FALSE)),"",VLOOKUP(A1701,Database!A:AA,22,FALSE)))</f>
        <v>Exact</v>
      </c>
      <c r="AB1701" s="25">
        <f ca="1">IFERROR(IF(AND(Y1701&lt;&gt;"",OR(V1701="Terminé",V1701="En cours")),VLOOKUP(AA1701,Setup_ScoreExactBonus!A:D,4,FALSE),0),0)</f>
        <v>0</v>
      </c>
      <c r="AC1701" s="31" t="str">
        <f ca="1">IF(Y1701&lt;&gt;"", Y1701 + IF(Z1701=1,AB1701, 0), "")</f>
        <v/>
      </c>
      <c r="AD1701" s="31">
        <f ca="1">SUMIFS(AC$2:AC1701,D$2:D1701,D1701)*IF(R1701=0,1,2)</f>
        <v>0</v>
      </c>
    </row>
    <row r="1702" spans="1:30" x14ac:dyDescent="0.35">
      <c r="A1702" s="31">
        <f>IF(ISBLANK(B1702),"",COUNTIF(B$2:B1702,B1702))-1</f>
        <v>43</v>
      </c>
      <c r="B1702" s="31">
        <v>24</v>
      </c>
      <c r="C1702" s="10">
        <f>VLOOKUP($A1702,Database!$A:$Y,7,FALSE)</f>
        <v>46196.083333333336</v>
      </c>
      <c r="D1702" s="31" t="str">
        <f>VLOOKUP(Pronostics!$B1702,Setup_MPP!$A:$G,3,FALSE)</f>
        <v>Joueur24</v>
      </c>
      <c r="E1702" s="31" t="str">
        <f>VLOOKUP(Pronostics!$B1702,Setup_MPP!$A:$G,2,FALSE)</f>
        <v>Joueur24</v>
      </c>
      <c r="F1702" s="31" t="str">
        <f>VLOOKUP($B1702,Setup_MPP!$A:$E,4,FALSE)</f>
        <v>#D5D5D5</v>
      </c>
      <c r="G1702" s="31" t="str">
        <f>VLOOKUP($B1702,Setup_MPP!$A:$E,5,FALSE)</f>
        <v>#727272</v>
      </c>
      <c r="H1702" s="31" t="str">
        <f>IFERROR(IF(AND(A1702&gt;=1,A1702&lt;=104),VLOOKUP($A1702,Location!$A:$J,6,FALSE),IF(A1702=0,"Avant l'ouverture",IF(OR(A1702=105,A1702=106),"Bonus"))),"")</f>
        <v>Tour 2</v>
      </c>
      <c r="I1702" s="31" t="str">
        <f>IF(LEFT(H1702,4)="Tour",VLOOKUP(A1702,Database!$A:$C,3,FALSE),"")</f>
        <v>I</v>
      </c>
      <c r="J1702" s="31" t="str">
        <f>VLOOKUP($A1702,Location!$A:$J,7,FALSE)</f>
        <v>Norvège</v>
      </c>
      <c r="K1702" s="31" t="str">
        <f>IFERROR(VLOOKUP(J1702,Setup_Team!$B:$C,2,FALSE), "TDB")</f>
        <v>NOR</v>
      </c>
      <c r="L1702" s="31" t="str">
        <f>VLOOKUP($A1702,Location!$A:$J,8,FALSE)</f>
        <v>Sénégal</v>
      </c>
      <c r="M1702" s="31" t="str">
        <f>IFERROR(VLOOKUP(L1702,Setup_Team!$B:$C,2,FALSE), "TDB")</f>
        <v>SEN</v>
      </c>
      <c r="N1702" s="31" t="str">
        <f>VLOOKUP($A1702,Location!$A:$J,9,FALSE)</f>
        <v>East Rutherford, New Jersey/New York</v>
      </c>
      <c r="O1702" s="31" t="str">
        <f>VLOOKUP($A1702,Location!$A:$J,10,FALSE)</f>
        <v>MetLife Stadium</v>
      </c>
      <c r="R1702" s="31">
        <v>0</v>
      </c>
      <c r="S1702" s="25">
        <f>VLOOKUP($A1702,Database!$A:$Y,10,FALSE)</f>
        <v>64</v>
      </c>
      <c r="T1702" s="25">
        <f>VLOOKUP($A1702,Database!$A:$Y,11,FALSE)</f>
        <v>105</v>
      </c>
      <c r="U1702" s="25">
        <f>VLOOKUP($A1702,Database!$A:$Y,12,FALSE)</f>
        <v>137</v>
      </c>
      <c r="V1702" s="25" t="str">
        <f>VLOOKUP(A1702,Database!A:M,13,FALSE)</f>
        <v>À venir</v>
      </c>
      <c r="W1702" s="25" t="str">
        <f>VLOOKUP($A1702,Database!$A:$Y,20,FALSE)</f>
        <v/>
      </c>
      <c r="X1702" s="25" t="str">
        <f>VLOOKUP($A1702,Database!$A:$Y,21,FALSE)</f>
        <v/>
      </c>
      <c r="Y1702" s="25" t="str">
        <f ca="1">IF(C1702&lt;NOW(),IF(AND(P1702&gt;Q1702,W1702&gt;X1702),S1702,IF(AND(P1702=Q1702,W1702=X1702),T1702,IF(AND(P1702&lt;Q1702,W1702&lt;X1702),U1702,0))),"")</f>
        <v/>
      </c>
      <c r="Z1702" s="25">
        <f>IF(AND(P1702=W1702,Q1702=X1702),1,0)</f>
        <v>1</v>
      </c>
      <c r="AA1702" s="25" t="str">
        <f>IF(Z1702=0,"",IF(ISBLANK(VLOOKUP(A1702,Database!A:AA,22,FALSE)),"",VLOOKUP(A1702,Database!A:AA,22,FALSE)))</f>
        <v>Exact</v>
      </c>
      <c r="AB1702" s="25">
        <f ca="1">IFERROR(IF(AND(Y1702&lt;&gt;"",OR(V1702="Terminé",V1702="En cours")),VLOOKUP(AA1702,Setup_ScoreExactBonus!A:D,4,FALSE),0),0)</f>
        <v>0</v>
      </c>
      <c r="AC1702" s="31" t="str">
        <f ca="1">IF(Y1702&lt;&gt;"", Y1702 + IF(Z1702=1,AB1702, 0), "")</f>
        <v/>
      </c>
      <c r="AD1702" s="31">
        <f ca="1">SUMIFS(AC$2:AC1702,D$2:D1702,D1702)*IF(R1702=0,1,2)</f>
        <v>0</v>
      </c>
    </row>
    <row r="1703" spans="1:30" x14ac:dyDescent="0.35">
      <c r="A1703" s="31">
        <f>IF(ISBLANK(B1703),"",COUNTIF(B$2:B1703,B1703))-1</f>
        <v>43</v>
      </c>
      <c r="B1703" s="31">
        <v>25</v>
      </c>
      <c r="C1703" s="10">
        <f>VLOOKUP($A1703,Database!$A:$Y,7,FALSE)</f>
        <v>46196.083333333336</v>
      </c>
      <c r="D1703" s="31" t="str">
        <f>VLOOKUP(Pronostics!$B1703,Setup_MPP!$A:$G,3,FALSE)</f>
        <v>Joueur25</v>
      </c>
      <c r="E1703" s="31" t="str">
        <f>VLOOKUP(Pronostics!$B1703,Setup_MPP!$A:$G,2,FALSE)</f>
        <v>Joueur25</v>
      </c>
      <c r="F1703" s="31" t="str">
        <f>VLOOKUP($B1703,Setup_MPP!$A:$E,4,FALSE)</f>
        <v>#D5D5D5</v>
      </c>
      <c r="G1703" s="31" t="str">
        <f>VLOOKUP($B1703,Setup_MPP!$A:$E,5,FALSE)</f>
        <v>#727272</v>
      </c>
      <c r="H1703" s="31" t="str">
        <f>IFERROR(IF(AND(A1703&gt;=1,A1703&lt;=104),VLOOKUP($A1703,Location!$A:$J,6,FALSE),IF(A1703=0,"Avant l'ouverture",IF(OR(A1703=105,A1703=106),"Bonus"))),"")</f>
        <v>Tour 2</v>
      </c>
      <c r="I1703" s="31" t="str">
        <f>IF(LEFT(H1703,4)="Tour",VLOOKUP(A1703,Database!$A:$C,3,FALSE),"")</f>
        <v>I</v>
      </c>
      <c r="J1703" s="31" t="str">
        <f>VLOOKUP($A1703,Location!$A:$J,7,FALSE)</f>
        <v>Norvège</v>
      </c>
      <c r="K1703" s="31" t="str">
        <f>IFERROR(VLOOKUP(J1703,Setup_Team!$B:$C,2,FALSE), "TDB")</f>
        <v>NOR</v>
      </c>
      <c r="L1703" s="31" t="str">
        <f>VLOOKUP($A1703,Location!$A:$J,8,FALSE)</f>
        <v>Sénégal</v>
      </c>
      <c r="M1703" s="31" t="str">
        <f>IFERROR(VLOOKUP(L1703,Setup_Team!$B:$C,2,FALSE), "TDB")</f>
        <v>SEN</v>
      </c>
      <c r="N1703" s="31" t="str">
        <f>VLOOKUP($A1703,Location!$A:$J,9,FALSE)</f>
        <v>East Rutherford, New Jersey/New York</v>
      </c>
      <c r="O1703" s="31" t="str">
        <f>VLOOKUP($A1703,Location!$A:$J,10,FALSE)</f>
        <v>MetLife Stadium</v>
      </c>
      <c r="R1703" s="31">
        <v>0</v>
      </c>
      <c r="S1703" s="25">
        <f>VLOOKUP($A1703,Database!$A:$Y,10,FALSE)</f>
        <v>64</v>
      </c>
      <c r="T1703" s="25">
        <f>VLOOKUP($A1703,Database!$A:$Y,11,FALSE)</f>
        <v>105</v>
      </c>
      <c r="U1703" s="25">
        <f>VLOOKUP($A1703,Database!$A:$Y,12,FALSE)</f>
        <v>137</v>
      </c>
      <c r="V1703" s="25" t="str">
        <f>VLOOKUP(A1703,Database!A:M,13,FALSE)</f>
        <v>À venir</v>
      </c>
      <c r="W1703" s="25" t="str">
        <f>VLOOKUP($A1703,Database!$A:$Y,20,FALSE)</f>
        <v/>
      </c>
      <c r="X1703" s="25" t="str">
        <f>VLOOKUP($A1703,Database!$A:$Y,21,FALSE)</f>
        <v/>
      </c>
      <c r="Y1703" s="25" t="str">
        <f ca="1">IF(C1703&lt;NOW(),IF(AND(P1703&gt;Q1703,W1703&gt;X1703),S1703,IF(AND(P1703=Q1703,W1703=X1703),T1703,IF(AND(P1703&lt;Q1703,W1703&lt;X1703),U1703,0))),"")</f>
        <v/>
      </c>
      <c r="Z1703" s="25">
        <f>IF(AND(P1703=W1703,Q1703=X1703),1,0)</f>
        <v>1</v>
      </c>
      <c r="AA1703" s="25" t="str">
        <f>IF(Z1703=0,"",IF(ISBLANK(VLOOKUP(A1703,Database!A:AA,22,FALSE)),"",VLOOKUP(A1703,Database!A:AA,22,FALSE)))</f>
        <v>Exact</v>
      </c>
      <c r="AB1703" s="25">
        <f ca="1">IFERROR(IF(AND(Y1703&lt;&gt;"",OR(V1703="Terminé",V1703="En cours")),VLOOKUP(AA1703,Setup_ScoreExactBonus!A:D,4,FALSE),0),0)</f>
        <v>0</v>
      </c>
      <c r="AC1703" s="31" t="str">
        <f ca="1">IF(Y1703&lt;&gt;"", Y1703 + IF(Z1703=1,AB1703, 0), "")</f>
        <v/>
      </c>
      <c r="AD1703" s="31">
        <f ca="1">SUMIFS(AC$2:AC1703,D$2:D1703,D1703)*IF(R1703=0,1,2)</f>
        <v>0</v>
      </c>
    </row>
    <row r="1704" spans="1:30" x14ac:dyDescent="0.35">
      <c r="A1704" s="31">
        <f>IF(ISBLANK(B1704),"",COUNTIF(B$2:B1704,B1704))-1</f>
        <v>43</v>
      </c>
      <c r="B1704" s="31">
        <v>26</v>
      </c>
      <c r="C1704" s="10">
        <f>VLOOKUP($A1704,Database!$A:$Y,7,FALSE)</f>
        <v>46196.083333333336</v>
      </c>
      <c r="D1704" s="31" t="str">
        <f>VLOOKUP(Pronostics!$B1704,Setup_MPP!$A:$G,3,FALSE)</f>
        <v>Joueur26</v>
      </c>
      <c r="E1704" s="31" t="str">
        <f>VLOOKUP(Pronostics!$B1704,Setup_MPP!$A:$G,2,FALSE)</f>
        <v>Joueur26</v>
      </c>
      <c r="F1704" s="31" t="str">
        <f>VLOOKUP($B1704,Setup_MPP!$A:$E,4,FALSE)</f>
        <v>#D5D5D5</v>
      </c>
      <c r="G1704" s="31" t="str">
        <f>VLOOKUP($B1704,Setup_MPP!$A:$E,5,FALSE)</f>
        <v>#727272</v>
      </c>
      <c r="H1704" s="31" t="str">
        <f>IFERROR(IF(AND(A1704&gt;=1,A1704&lt;=104),VLOOKUP($A1704,Location!$A:$J,6,FALSE),IF(A1704=0,"Avant l'ouverture",IF(OR(A1704=105,A1704=106),"Bonus"))),"")</f>
        <v>Tour 2</v>
      </c>
      <c r="I1704" s="31" t="str">
        <f>IF(LEFT(H1704,4)="Tour",VLOOKUP(A1704,Database!$A:$C,3,FALSE),"")</f>
        <v>I</v>
      </c>
      <c r="J1704" s="31" t="str">
        <f>VLOOKUP($A1704,Location!$A:$J,7,FALSE)</f>
        <v>Norvège</v>
      </c>
      <c r="K1704" s="31" t="str">
        <f>IFERROR(VLOOKUP(J1704,Setup_Team!$B:$C,2,FALSE), "TDB")</f>
        <v>NOR</v>
      </c>
      <c r="L1704" s="31" t="str">
        <f>VLOOKUP($A1704,Location!$A:$J,8,FALSE)</f>
        <v>Sénégal</v>
      </c>
      <c r="M1704" s="31" t="str">
        <f>IFERROR(VLOOKUP(L1704,Setup_Team!$B:$C,2,FALSE), "TDB")</f>
        <v>SEN</v>
      </c>
      <c r="N1704" s="31" t="str">
        <f>VLOOKUP($A1704,Location!$A:$J,9,FALSE)</f>
        <v>East Rutherford, New Jersey/New York</v>
      </c>
      <c r="O1704" s="31" t="str">
        <f>VLOOKUP($A1704,Location!$A:$J,10,FALSE)</f>
        <v>MetLife Stadium</v>
      </c>
      <c r="R1704" s="31">
        <v>0</v>
      </c>
      <c r="S1704" s="25">
        <f>VLOOKUP($A1704,Database!$A:$Y,10,FALSE)</f>
        <v>64</v>
      </c>
      <c r="T1704" s="25">
        <f>VLOOKUP($A1704,Database!$A:$Y,11,FALSE)</f>
        <v>105</v>
      </c>
      <c r="U1704" s="25">
        <f>VLOOKUP($A1704,Database!$A:$Y,12,FALSE)</f>
        <v>137</v>
      </c>
      <c r="V1704" s="25" t="str">
        <f>VLOOKUP(A1704,Database!A:M,13,FALSE)</f>
        <v>À venir</v>
      </c>
      <c r="W1704" s="25" t="str">
        <f>VLOOKUP($A1704,Database!$A:$Y,20,FALSE)</f>
        <v/>
      </c>
      <c r="X1704" s="25" t="str">
        <f>VLOOKUP($A1704,Database!$A:$Y,21,FALSE)</f>
        <v/>
      </c>
      <c r="Y1704" s="25" t="str">
        <f ca="1">IF(C1704&lt;NOW(),IF(AND(P1704&gt;Q1704,W1704&gt;X1704),S1704,IF(AND(P1704=Q1704,W1704=X1704),T1704,IF(AND(P1704&lt;Q1704,W1704&lt;X1704),U1704,0))),"")</f>
        <v/>
      </c>
      <c r="Z1704" s="25">
        <f>IF(AND(P1704=W1704,Q1704=X1704),1,0)</f>
        <v>1</v>
      </c>
      <c r="AA1704" s="25" t="str">
        <f>IF(Z1704=0,"",IF(ISBLANK(VLOOKUP(A1704,Database!A:AA,22,FALSE)),"",VLOOKUP(A1704,Database!A:AA,22,FALSE)))</f>
        <v>Exact</v>
      </c>
      <c r="AB1704" s="25">
        <f ca="1">IFERROR(IF(AND(Y1704&lt;&gt;"",OR(V1704="Terminé",V1704="En cours")),VLOOKUP(AA1704,Setup_ScoreExactBonus!A:D,4,FALSE),0),0)</f>
        <v>0</v>
      </c>
      <c r="AC1704" s="31" t="str">
        <f ca="1">IF(Y1704&lt;&gt;"", Y1704 + IF(Z1704=1,AB1704, 0), "")</f>
        <v/>
      </c>
      <c r="AD1704" s="31">
        <f ca="1">SUMIFS(AC$2:AC1704,D$2:D1704,D1704)*IF(R1704=0,1,2)</f>
        <v>0</v>
      </c>
    </row>
    <row r="1705" spans="1:30" x14ac:dyDescent="0.35">
      <c r="A1705" s="31">
        <f>IF(ISBLANK(B1705),"",COUNTIF(B$2:B1705,B1705))-1</f>
        <v>43</v>
      </c>
      <c r="B1705" s="31">
        <v>27</v>
      </c>
      <c r="C1705" s="10">
        <f>VLOOKUP($A1705,Database!$A:$Y,7,FALSE)</f>
        <v>46196.083333333336</v>
      </c>
      <c r="D1705" s="31" t="str">
        <f>VLOOKUP(Pronostics!$B1705,Setup_MPP!$A:$G,3,FALSE)</f>
        <v>Joueur27</v>
      </c>
      <c r="E1705" s="31" t="str">
        <f>VLOOKUP(Pronostics!$B1705,Setup_MPP!$A:$G,2,FALSE)</f>
        <v>Joueur27</v>
      </c>
      <c r="F1705" s="31" t="str">
        <f>VLOOKUP($B1705,Setup_MPP!$A:$E,4,FALSE)</f>
        <v>#D5D5D5</v>
      </c>
      <c r="G1705" s="31" t="str">
        <f>VLOOKUP($B1705,Setup_MPP!$A:$E,5,FALSE)</f>
        <v>#727272</v>
      </c>
      <c r="H1705" s="31" t="str">
        <f>IFERROR(IF(AND(A1705&gt;=1,A1705&lt;=104),VLOOKUP($A1705,Location!$A:$J,6,FALSE),IF(A1705=0,"Avant l'ouverture",IF(OR(A1705=105,A1705=106),"Bonus"))),"")</f>
        <v>Tour 2</v>
      </c>
      <c r="I1705" s="31" t="str">
        <f>IF(LEFT(H1705,4)="Tour",VLOOKUP(A1705,Database!$A:$C,3,FALSE),"")</f>
        <v>I</v>
      </c>
      <c r="J1705" s="31" t="str">
        <f>VLOOKUP($A1705,Location!$A:$J,7,FALSE)</f>
        <v>Norvège</v>
      </c>
      <c r="K1705" s="31" t="str">
        <f>IFERROR(VLOOKUP(J1705,Setup_Team!$B:$C,2,FALSE), "TDB")</f>
        <v>NOR</v>
      </c>
      <c r="L1705" s="31" t="str">
        <f>VLOOKUP($A1705,Location!$A:$J,8,FALSE)</f>
        <v>Sénégal</v>
      </c>
      <c r="M1705" s="31" t="str">
        <f>IFERROR(VLOOKUP(L1705,Setup_Team!$B:$C,2,FALSE), "TDB")</f>
        <v>SEN</v>
      </c>
      <c r="N1705" s="31" t="str">
        <f>VLOOKUP($A1705,Location!$A:$J,9,FALSE)</f>
        <v>East Rutherford, New Jersey/New York</v>
      </c>
      <c r="O1705" s="31" t="str">
        <f>VLOOKUP($A1705,Location!$A:$J,10,FALSE)</f>
        <v>MetLife Stadium</v>
      </c>
      <c r="R1705" s="31">
        <v>0</v>
      </c>
      <c r="S1705" s="25">
        <f>VLOOKUP($A1705,Database!$A:$Y,10,FALSE)</f>
        <v>64</v>
      </c>
      <c r="T1705" s="25">
        <f>VLOOKUP($A1705,Database!$A:$Y,11,FALSE)</f>
        <v>105</v>
      </c>
      <c r="U1705" s="25">
        <f>VLOOKUP($A1705,Database!$A:$Y,12,FALSE)</f>
        <v>137</v>
      </c>
      <c r="V1705" s="25" t="str">
        <f>VLOOKUP(A1705,Database!A:M,13,FALSE)</f>
        <v>À venir</v>
      </c>
      <c r="W1705" s="25" t="str">
        <f>VLOOKUP($A1705,Database!$A:$Y,20,FALSE)</f>
        <v/>
      </c>
      <c r="X1705" s="25" t="str">
        <f>VLOOKUP($A1705,Database!$A:$Y,21,FALSE)</f>
        <v/>
      </c>
      <c r="Y1705" s="25" t="str">
        <f ca="1">IF(C1705&lt;NOW(),IF(AND(P1705&gt;Q1705,W1705&gt;X1705),S1705,IF(AND(P1705=Q1705,W1705=X1705),T1705,IF(AND(P1705&lt;Q1705,W1705&lt;X1705),U1705,0))),"")</f>
        <v/>
      </c>
      <c r="Z1705" s="25">
        <f>IF(AND(P1705=W1705,Q1705=X1705),1,0)</f>
        <v>1</v>
      </c>
      <c r="AA1705" s="25" t="str">
        <f>IF(Z1705=0,"",IF(ISBLANK(VLOOKUP(A1705,Database!A:AA,22,FALSE)),"",VLOOKUP(A1705,Database!A:AA,22,FALSE)))</f>
        <v>Exact</v>
      </c>
      <c r="AB1705" s="25">
        <f ca="1">IFERROR(IF(AND(Y1705&lt;&gt;"",OR(V1705="Terminé",V1705="En cours")),VLOOKUP(AA1705,Setup_ScoreExactBonus!A:D,4,FALSE),0),0)</f>
        <v>0</v>
      </c>
      <c r="AC1705" s="31" t="str">
        <f ca="1">IF(Y1705&lt;&gt;"", Y1705 + IF(Z1705=1,AB1705, 0), "")</f>
        <v/>
      </c>
      <c r="AD1705" s="31">
        <f ca="1">SUMIFS(AC$2:AC1705,D$2:D1705,D1705)*IF(R1705=0,1,2)</f>
        <v>0</v>
      </c>
    </row>
    <row r="1706" spans="1:30" x14ac:dyDescent="0.35">
      <c r="A1706" s="31">
        <f>IF(ISBLANK(B1706),"",COUNTIF(B$2:B1706,B1706))-1</f>
        <v>43</v>
      </c>
      <c r="B1706" s="31">
        <v>28</v>
      </c>
      <c r="C1706" s="10">
        <f>VLOOKUP($A1706,Database!$A:$Y,7,FALSE)</f>
        <v>46196.083333333336</v>
      </c>
      <c r="D1706" s="31" t="str">
        <f>VLOOKUP(Pronostics!$B1706,Setup_MPP!$A:$G,3,FALSE)</f>
        <v>Joueur28</v>
      </c>
      <c r="E1706" s="31" t="str">
        <f>VLOOKUP(Pronostics!$B1706,Setup_MPP!$A:$G,2,FALSE)</f>
        <v>Joueur28</v>
      </c>
      <c r="F1706" s="31" t="str">
        <f>VLOOKUP($B1706,Setup_MPP!$A:$E,4,FALSE)</f>
        <v>#D5D5D5</v>
      </c>
      <c r="G1706" s="31" t="str">
        <f>VLOOKUP($B1706,Setup_MPP!$A:$E,5,FALSE)</f>
        <v>#727272</v>
      </c>
      <c r="H1706" s="31" t="str">
        <f>IFERROR(IF(AND(A1706&gt;=1,A1706&lt;=104),VLOOKUP($A1706,Location!$A:$J,6,FALSE),IF(A1706=0,"Avant l'ouverture",IF(OR(A1706=105,A1706=106),"Bonus"))),"")</f>
        <v>Tour 2</v>
      </c>
      <c r="I1706" s="31" t="str">
        <f>IF(LEFT(H1706,4)="Tour",VLOOKUP(A1706,Database!$A:$C,3,FALSE),"")</f>
        <v>I</v>
      </c>
      <c r="J1706" s="31" t="str">
        <f>VLOOKUP($A1706,Location!$A:$J,7,FALSE)</f>
        <v>Norvège</v>
      </c>
      <c r="K1706" s="31" t="str">
        <f>IFERROR(VLOOKUP(J1706,Setup_Team!$B:$C,2,FALSE), "TDB")</f>
        <v>NOR</v>
      </c>
      <c r="L1706" s="31" t="str">
        <f>VLOOKUP($A1706,Location!$A:$J,8,FALSE)</f>
        <v>Sénégal</v>
      </c>
      <c r="M1706" s="31" t="str">
        <f>IFERROR(VLOOKUP(L1706,Setup_Team!$B:$C,2,FALSE), "TDB")</f>
        <v>SEN</v>
      </c>
      <c r="N1706" s="31" t="str">
        <f>VLOOKUP($A1706,Location!$A:$J,9,FALSE)</f>
        <v>East Rutherford, New Jersey/New York</v>
      </c>
      <c r="O1706" s="31" t="str">
        <f>VLOOKUP($A1706,Location!$A:$J,10,FALSE)</f>
        <v>MetLife Stadium</v>
      </c>
      <c r="R1706" s="31">
        <v>0</v>
      </c>
      <c r="S1706" s="25">
        <f>VLOOKUP($A1706,Database!$A:$Y,10,FALSE)</f>
        <v>64</v>
      </c>
      <c r="T1706" s="25">
        <f>VLOOKUP($A1706,Database!$A:$Y,11,FALSE)</f>
        <v>105</v>
      </c>
      <c r="U1706" s="25">
        <f>VLOOKUP($A1706,Database!$A:$Y,12,FALSE)</f>
        <v>137</v>
      </c>
      <c r="V1706" s="25" t="str">
        <f>VLOOKUP(A1706,Database!A:M,13,FALSE)</f>
        <v>À venir</v>
      </c>
      <c r="W1706" s="25" t="str">
        <f>VLOOKUP($A1706,Database!$A:$Y,20,FALSE)</f>
        <v/>
      </c>
      <c r="X1706" s="25" t="str">
        <f>VLOOKUP($A1706,Database!$A:$Y,21,FALSE)</f>
        <v/>
      </c>
      <c r="Y1706" s="25" t="str">
        <f ca="1">IF(C1706&lt;NOW(),IF(AND(P1706&gt;Q1706,W1706&gt;X1706),S1706,IF(AND(P1706=Q1706,W1706=X1706),T1706,IF(AND(P1706&lt;Q1706,W1706&lt;X1706),U1706,0))),"")</f>
        <v/>
      </c>
      <c r="Z1706" s="25">
        <f>IF(AND(P1706=W1706,Q1706=X1706),1,0)</f>
        <v>1</v>
      </c>
      <c r="AA1706" s="25" t="str">
        <f>IF(Z1706=0,"",IF(ISBLANK(VLOOKUP(A1706,Database!A:AA,22,FALSE)),"",VLOOKUP(A1706,Database!A:AA,22,FALSE)))</f>
        <v>Exact</v>
      </c>
      <c r="AB1706" s="25">
        <f ca="1">IFERROR(IF(AND(Y1706&lt;&gt;"",OR(V1706="Terminé",V1706="En cours")),VLOOKUP(AA1706,Setup_ScoreExactBonus!A:D,4,FALSE),0),0)</f>
        <v>0</v>
      </c>
      <c r="AC1706" s="31" t="str">
        <f ca="1">IF(Y1706&lt;&gt;"", Y1706 + IF(Z1706=1,AB1706, 0), "")</f>
        <v/>
      </c>
      <c r="AD1706" s="31">
        <f ca="1">SUMIFS(AC$2:AC1706,D$2:D1706,D1706)*IF(R1706=0,1,2)</f>
        <v>0</v>
      </c>
    </row>
    <row r="1707" spans="1:30" x14ac:dyDescent="0.35">
      <c r="A1707" s="31">
        <f>IF(ISBLANK(B1707),"",COUNTIF(B$2:B1707,B1707))-1</f>
        <v>43</v>
      </c>
      <c r="B1707" s="31">
        <v>29</v>
      </c>
      <c r="C1707" s="10">
        <f>VLOOKUP($A1707,Database!$A:$Y,7,FALSE)</f>
        <v>46196.083333333336</v>
      </c>
      <c r="D1707" s="31" t="str">
        <f>VLOOKUP(Pronostics!$B1707,Setup_MPP!$A:$G,3,FALSE)</f>
        <v>Joueur29</v>
      </c>
      <c r="E1707" s="31" t="str">
        <f>VLOOKUP(Pronostics!$B1707,Setup_MPP!$A:$G,2,FALSE)</f>
        <v>Joueur29</v>
      </c>
      <c r="F1707" s="31" t="str">
        <f>VLOOKUP($B1707,Setup_MPP!$A:$E,4,FALSE)</f>
        <v>#D5D5D5</v>
      </c>
      <c r="G1707" s="31" t="str">
        <f>VLOOKUP($B1707,Setup_MPP!$A:$E,5,FALSE)</f>
        <v>#727272</v>
      </c>
      <c r="H1707" s="31" t="str">
        <f>IFERROR(IF(AND(A1707&gt;=1,A1707&lt;=104),VLOOKUP($A1707,Location!$A:$J,6,FALSE),IF(A1707=0,"Avant l'ouverture",IF(OR(A1707=105,A1707=106),"Bonus"))),"")</f>
        <v>Tour 2</v>
      </c>
      <c r="I1707" s="31" t="str">
        <f>IF(LEFT(H1707,4)="Tour",VLOOKUP(A1707,Database!$A:$C,3,FALSE),"")</f>
        <v>I</v>
      </c>
      <c r="J1707" s="31" t="str">
        <f>VLOOKUP($A1707,Location!$A:$J,7,FALSE)</f>
        <v>Norvège</v>
      </c>
      <c r="K1707" s="31" t="str">
        <f>IFERROR(VLOOKUP(J1707,Setup_Team!$B:$C,2,FALSE), "TDB")</f>
        <v>NOR</v>
      </c>
      <c r="L1707" s="31" t="str">
        <f>VLOOKUP($A1707,Location!$A:$J,8,FALSE)</f>
        <v>Sénégal</v>
      </c>
      <c r="M1707" s="31" t="str">
        <f>IFERROR(VLOOKUP(L1707,Setup_Team!$B:$C,2,FALSE), "TDB")</f>
        <v>SEN</v>
      </c>
      <c r="N1707" s="31" t="str">
        <f>VLOOKUP($A1707,Location!$A:$J,9,FALSE)</f>
        <v>East Rutherford, New Jersey/New York</v>
      </c>
      <c r="O1707" s="31" t="str">
        <f>VLOOKUP($A1707,Location!$A:$J,10,FALSE)</f>
        <v>MetLife Stadium</v>
      </c>
      <c r="R1707" s="31">
        <v>0</v>
      </c>
      <c r="S1707" s="25">
        <f>VLOOKUP($A1707,Database!$A:$Y,10,FALSE)</f>
        <v>64</v>
      </c>
      <c r="T1707" s="25">
        <f>VLOOKUP($A1707,Database!$A:$Y,11,FALSE)</f>
        <v>105</v>
      </c>
      <c r="U1707" s="25">
        <f>VLOOKUP($A1707,Database!$A:$Y,12,FALSE)</f>
        <v>137</v>
      </c>
      <c r="V1707" s="25" t="str">
        <f>VLOOKUP(A1707,Database!A:M,13,FALSE)</f>
        <v>À venir</v>
      </c>
      <c r="W1707" s="25" t="str">
        <f>VLOOKUP($A1707,Database!$A:$Y,20,FALSE)</f>
        <v/>
      </c>
      <c r="X1707" s="25" t="str">
        <f>VLOOKUP($A1707,Database!$A:$Y,21,FALSE)</f>
        <v/>
      </c>
      <c r="Y1707" s="25" t="str">
        <f ca="1">IF(C1707&lt;NOW(),IF(AND(P1707&gt;Q1707,W1707&gt;X1707),S1707,IF(AND(P1707=Q1707,W1707=X1707),T1707,IF(AND(P1707&lt;Q1707,W1707&lt;X1707),U1707,0))),"")</f>
        <v/>
      </c>
      <c r="Z1707" s="25">
        <f>IF(AND(P1707=W1707,Q1707=X1707),1,0)</f>
        <v>1</v>
      </c>
      <c r="AA1707" s="25" t="str">
        <f>IF(Z1707=0,"",IF(ISBLANK(VLOOKUP(A1707,Database!A:AA,22,FALSE)),"",VLOOKUP(A1707,Database!A:AA,22,FALSE)))</f>
        <v>Exact</v>
      </c>
      <c r="AB1707" s="25">
        <f ca="1">IFERROR(IF(AND(Y1707&lt;&gt;"",OR(V1707="Terminé",V1707="En cours")),VLOOKUP(AA1707,Setup_ScoreExactBonus!A:D,4,FALSE),0),0)</f>
        <v>0</v>
      </c>
      <c r="AC1707" s="31" t="str">
        <f ca="1">IF(Y1707&lt;&gt;"", Y1707 + IF(Z1707=1,AB1707, 0), "")</f>
        <v/>
      </c>
      <c r="AD1707" s="31">
        <f ca="1">SUMIFS(AC$2:AC1707,D$2:D1707,D1707)*IF(R1707=0,1,2)</f>
        <v>0</v>
      </c>
    </row>
    <row r="1708" spans="1:30" x14ac:dyDescent="0.35">
      <c r="A1708" s="31">
        <f>IF(ISBLANK(B1708),"",COUNTIF(B$2:B1708,B1708))-1</f>
        <v>43</v>
      </c>
      <c r="B1708" s="31">
        <v>30</v>
      </c>
      <c r="C1708" s="10">
        <f>VLOOKUP($A1708,Database!$A:$Y,7,FALSE)</f>
        <v>46196.083333333336</v>
      </c>
      <c r="D1708" s="31" t="str">
        <f>VLOOKUP(Pronostics!$B1708,Setup_MPP!$A:$G,3,FALSE)</f>
        <v>Joueur30</v>
      </c>
      <c r="E1708" s="31" t="str">
        <f>VLOOKUP(Pronostics!$B1708,Setup_MPP!$A:$G,2,FALSE)</f>
        <v>Joueur30</v>
      </c>
      <c r="F1708" s="31" t="str">
        <f>VLOOKUP($B1708,Setup_MPP!$A:$E,4,FALSE)</f>
        <v>#D5D5D5</v>
      </c>
      <c r="G1708" s="31" t="str">
        <f>VLOOKUP($B1708,Setup_MPP!$A:$E,5,FALSE)</f>
        <v>#727272</v>
      </c>
      <c r="H1708" s="31" t="str">
        <f>IFERROR(IF(AND(A1708&gt;=1,A1708&lt;=104),VLOOKUP($A1708,Location!$A:$J,6,FALSE),IF(A1708=0,"Avant l'ouverture",IF(OR(A1708=105,A1708=106),"Bonus"))),"")</f>
        <v>Tour 2</v>
      </c>
      <c r="I1708" s="31" t="str">
        <f>IF(LEFT(H1708,4)="Tour",VLOOKUP(A1708,Database!$A:$C,3,FALSE),"")</f>
        <v>I</v>
      </c>
      <c r="J1708" s="31" t="str">
        <f>VLOOKUP($A1708,Location!$A:$J,7,FALSE)</f>
        <v>Norvège</v>
      </c>
      <c r="K1708" s="31" t="str">
        <f>IFERROR(VLOOKUP(J1708,Setup_Team!$B:$C,2,FALSE), "TDB")</f>
        <v>NOR</v>
      </c>
      <c r="L1708" s="31" t="str">
        <f>VLOOKUP($A1708,Location!$A:$J,8,FALSE)</f>
        <v>Sénégal</v>
      </c>
      <c r="M1708" s="31" t="str">
        <f>IFERROR(VLOOKUP(L1708,Setup_Team!$B:$C,2,FALSE), "TDB")</f>
        <v>SEN</v>
      </c>
      <c r="N1708" s="31" t="str">
        <f>VLOOKUP($A1708,Location!$A:$J,9,FALSE)</f>
        <v>East Rutherford, New Jersey/New York</v>
      </c>
      <c r="O1708" s="31" t="str">
        <f>VLOOKUP($A1708,Location!$A:$J,10,FALSE)</f>
        <v>MetLife Stadium</v>
      </c>
      <c r="R1708" s="31">
        <v>0</v>
      </c>
      <c r="S1708" s="25">
        <f>VLOOKUP($A1708,Database!$A:$Y,10,FALSE)</f>
        <v>64</v>
      </c>
      <c r="T1708" s="25">
        <f>VLOOKUP($A1708,Database!$A:$Y,11,FALSE)</f>
        <v>105</v>
      </c>
      <c r="U1708" s="25">
        <f>VLOOKUP($A1708,Database!$A:$Y,12,FALSE)</f>
        <v>137</v>
      </c>
      <c r="V1708" s="25" t="str">
        <f>VLOOKUP(A1708,Database!A:M,13,FALSE)</f>
        <v>À venir</v>
      </c>
      <c r="W1708" s="25" t="str">
        <f>VLOOKUP($A1708,Database!$A:$Y,20,FALSE)</f>
        <v/>
      </c>
      <c r="X1708" s="25" t="str">
        <f>VLOOKUP($A1708,Database!$A:$Y,21,FALSE)</f>
        <v/>
      </c>
      <c r="Y1708" s="25" t="str">
        <f ca="1">IF(C1708&lt;NOW(),IF(AND(P1708&gt;Q1708,W1708&gt;X1708),S1708,IF(AND(P1708=Q1708,W1708=X1708),T1708,IF(AND(P1708&lt;Q1708,W1708&lt;X1708),U1708,0))),"")</f>
        <v/>
      </c>
      <c r="Z1708" s="25">
        <f>IF(AND(P1708=W1708,Q1708=X1708),1,0)</f>
        <v>1</v>
      </c>
      <c r="AA1708" s="25" t="str">
        <f>IF(Z1708=0,"",IF(ISBLANK(VLOOKUP(A1708,Database!A:AA,22,FALSE)),"",VLOOKUP(A1708,Database!A:AA,22,FALSE)))</f>
        <v>Exact</v>
      </c>
      <c r="AB1708" s="25">
        <f ca="1">IFERROR(IF(AND(Y1708&lt;&gt;"",OR(V1708="Terminé",V1708="En cours")),VLOOKUP(AA1708,Setup_ScoreExactBonus!A:D,4,FALSE),0),0)</f>
        <v>0</v>
      </c>
      <c r="AC1708" s="31" t="str">
        <f ca="1">IF(Y1708&lt;&gt;"", Y1708 + IF(Z1708=1,AB1708, 0), "")</f>
        <v/>
      </c>
      <c r="AD1708" s="31">
        <f ca="1">SUMIFS(AC$2:AC1708,D$2:D1708,D1708)*IF(R1708=0,1,2)</f>
        <v>0</v>
      </c>
    </row>
    <row r="1709" spans="1:30" x14ac:dyDescent="0.35">
      <c r="A1709" s="31">
        <f>IF(ISBLANK(B1709),"",COUNTIF(B$2:B1709,B1709))-1</f>
        <v>43</v>
      </c>
      <c r="B1709" s="31">
        <v>31</v>
      </c>
      <c r="C1709" s="10">
        <f>VLOOKUP($A1709,Database!$A:$Y,7,FALSE)</f>
        <v>46196.083333333336</v>
      </c>
      <c r="D1709" s="31" t="str">
        <f>VLOOKUP(Pronostics!$B1709,Setup_MPP!$A:$G,3,FALSE)</f>
        <v>Joueur31</v>
      </c>
      <c r="E1709" s="31" t="str">
        <f>VLOOKUP(Pronostics!$B1709,Setup_MPP!$A:$G,2,FALSE)</f>
        <v>Joueur31</v>
      </c>
      <c r="F1709" s="31" t="str">
        <f>VLOOKUP($B1709,Setup_MPP!$A:$E,4,FALSE)</f>
        <v>#D5D5D5</v>
      </c>
      <c r="G1709" s="31" t="str">
        <f>VLOOKUP($B1709,Setup_MPP!$A:$E,5,FALSE)</f>
        <v>#727272</v>
      </c>
      <c r="H1709" s="31" t="str">
        <f>IFERROR(IF(AND(A1709&gt;=1,A1709&lt;=104),VLOOKUP($A1709,Location!$A:$J,6,FALSE),IF(A1709=0,"Avant l'ouverture",IF(OR(A1709=105,A1709=106),"Bonus"))),"")</f>
        <v>Tour 2</v>
      </c>
      <c r="I1709" s="31" t="str">
        <f>IF(LEFT(H1709,4)="Tour",VLOOKUP(A1709,Database!$A:$C,3,FALSE),"")</f>
        <v>I</v>
      </c>
      <c r="J1709" s="31" t="str">
        <f>VLOOKUP($A1709,Location!$A:$J,7,FALSE)</f>
        <v>Norvège</v>
      </c>
      <c r="K1709" s="31" t="str">
        <f>IFERROR(VLOOKUP(J1709,Setup_Team!$B:$C,2,FALSE), "TDB")</f>
        <v>NOR</v>
      </c>
      <c r="L1709" s="31" t="str">
        <f>VLOOKUP($A1709,Location!$A:$J,8,FALSE)</f>
        <v>Sénégal</v>
      </c>
      <c r="M1709" s="31" t="str">
        <f>IFERROR(VLOOKUP(L1709,Setup_Team!$B:$C,2,FALSE), "TDB")</f>
        <v>SEN</v>
      </c>
      <c r="N1709" s="31" t="str">
        <f>VLOOKUP($A1709,Location!$A:$J,9,FALSE)</f>
        <v>East Rutherford, New Jersey/New York</v>
      </c>
      <c r="O1709" s="31" t="str">
        <f>VLOOKUP($A1709,Location!$A:$J,10,FALSE)</f>
        <v>MetLife Stadium</v>
      </c>
      <c r="R1709" s="31">
        <v>0</v>
      </c>
      <c r="S1709" s="25">
        <f>VLOOKUP($A1709,Database!$A:$Y,10,FALSE)</f>
        <v>64</v>
      </c>
      <c r="T1709" s="25">
        <f>VLOOKUP($A1709,Database!$A:$Y,11,FALSE)</f>
        <v>105</v>
      </c>
      <c r="U1709" s="25">
        <f>VLOOKUP($A1709,Database!$A:$Y,12,FALSE)</f>
        <v>137</v>
      </c>
      <c r="V1709" s="25" t="str">
        <f>VLOOKUP(A1709,Database!A:M,13,FALSE)</f>
        <v>À venir</v>
      </c>
      <c r="W1709" s="25" t="str">
        <f>VLOOKUP($A1709,Database!$A:$Y,20,FALSE)</f>
        <v/>
      </c>
      <c r="X1709" s="25" t="str">
        <f>VLOOKUP($A1709,Database!$A:$Y,21,FALSE)</f>
        <v/>
      </c>
      <c r="Y1709" s="25" t="str">
        <f ca="1">IF(C1709&lt;NOW(),IF(AND(P1709&gt;Q1709,W1709&gt;X1709),S1709,IF(AND(P1709=Q1709,W1709=X1709),T1709,IF(AND(P1709&lt;Q1709,W1709&lt;X1709),U1709,0))),"")</f>
        <v/>
      </c>
      <c r="Z1709" s="25">
        <f>IF(AND(P1709=W1709,Q1709=X1709),1,0)</f>
        <v>1</v>
      </c>
      <c r="AA1709" s="25" t="str">
        <f>IF(Z1709=0,"",IF(ISBLANK(VLOOKUP(A1709,Database!A:AA,22,FALSE)),"",VLOOKUP(A1709,Database!A:AA,22,FALSE)))</f>
        <v>Exact</v>
      </c>
      <c r="AB1709" s="25">
        <f ca="1">IFERROR(IF(AND(Y1709&lt;&gt;"",OR(V1709="Terminé",V1709="En cours")),VLOOKUP(AA1709,Setup_ScoreExactBonus!A:D,4,FALSE),0),0)</f>
        <v>0</v>
      </c>
      <c r="AC1709" s="31" t="str">
        <f ca="1">IF(Y1709&lt;&gt;"", Y1709 + IF(Z1709=1,AB1709, 0), "")</f>
        <v/>
      </c>
      <c r="AD1709" s="31">
        <f ca="1">SUMIFS(AC$2:AC1709,D$2:D1709,D1709)*IF(R1709=0,1,2)</f>
        <v>0</v>
      </c>
    </row>
    <row r="1710" spans="1:30" x14ac:dyDescent="0.35">
      <c r="A1710" s="31">
        <f>IF(ISBLANK(B1710),"",COUNTIF(B$2:B1710,B1710))-1</f>
        <v>43</v>
      </c>
      <c r="B1710" s="31">
        <v>32</v>
      </c>
      <c r="C1710" s="10">
        <f>VLOOKUP($A1710,Database!$A:$Y,7,FALSE)</f>
        <v>46196.083333333336</v>
      </c>
      <c r="D1710" s="31" t="str">
        <f>VLOOKUP(Pronostics!$B1710,Setup_MPP!$A:$G,3,FALSE)</f>
        <v>Joueur32</v>
      </c>
      <c r="E1710" s="31" t="str">
        <f>VLOOKUP(Pronostics!$B1710,Setup_MPP!$A:$G,2,FALSE)</f>
        <v>Joueur32</v>
      </c>
      <c r="F1710" s="31" t="str">
        <f>VLOOKUP($B1710,Setup_MPP!$A:$E,4,FALSE)</f>
        <v>#D5D5D5</v>
      </c>
      <c r="G1710" s="31" t="str">
        <f>VLOOKUP($B1710,Setup_MPP!$A:$E,5,FALSE)</f>
        <v>#727272</v>
      </c>
      <c r="H1710" s="31" t="str">
        <f>IFERROR(IF(AND(A1710&gt;=1,A1710&lt;=104),VLOOKUP($A1710,Location!$A:$J,6,FALSE),IF(A1710=0,"Avant l'ouverture",IF(OR(A1710=105,A1710=106),"Bonus"))),"")</f>
        <v>Tour 2</v>
      </c>
      <c r="I1710" s="31" t="str">
        <f>IF(LEFT(H1710,4)="Tour",VLOOKUP(A1710,Database!$A:$C,3,FALSE),"")</f>
        <v>I</v>
      </c>
      <c r="J1710" s="31" t="str">
        <f>VLOOKUP($A1710,Location!$A:$J,7,FALSE)</f>
        <v>Norvège</v>
      </c>
      <c r="K1710" s="31" t="str">
        <f>IFERROR(VLOOKUP(J1710,Setup_Team!$B:$C,2,FALSE), "TDB")</f>
        <v>NOR</v>
      </c>
      <c r="L1710" s="31" t="str">
        <f>VLOOKUP($A1710,Location!$A:$J,8,FALSE)</f>
        <v>Sénégal</v>
      </c>
      <c r="M1710" s="31" t="str">
        <f>IFERROR(VLOOKUP(L1710,Setup_Team!$B:$C,2,FALSE), "TDB")</f>
        <v>SEN</v>
      </c>
      <c r="N1710" s="31" t="str">
        <f>VLOOKUP($A1710,Location!$A:$J,9,FALSE)</f>
        <v>East Rutherford, New Jersey/New York</v>
      </c>
      <c r="O1710" s="31" t="str">
        <f>VLOOKUP($A1710,Location!$A:$J,10,FALSE)</f>
        <v>MetLife Stadium</v>
      </c>
      <c r="R1710" s="31">
        <v>0</v>
      </c>
      <c r="S1710" s="25">
        <f>VLOOKUP($A1710,Database!$A:$Y,10,FALSE)</f>
        <v>64</v>
      </c>
      <c r="T1710" s="25">
        <f>VLOOKUP($A1710,Database!$A:$Y,11,FALSE)</f>
        <v>105</v>
      </c>
      <c r="U1710" s="25">
        <f>VLOOKUP($A1710,Database!$A:$Y,12,FALSE)</f>
        <v>137</v>
      </c>
      <c r="V1710" s="25" t="str">
        <f>VLOOKUP(A1710,Database!A:M,13,FALSE)</f>
        <v>À venir</v>
      </c>
      <c r="W1710" s="25" t="str">
        <f>VLOOKUP($A1710,Database!$A:$Y,20,FALSE)</f>
        <v/>
      </c>
      <c r="X1710" s="25" t="str">
        <f>VLOOKUP($A1710,Database!$A:$Y,21,FALSE)</f>
        <v/>
      </c>
      <c r="Y1710" s="25" t="str">
        <f ca="1">IF(C1710&lt;NOW(),IF(AND(P1710&gt;Q1710,W1710&gt;X1710),S1710,IF(AND(P1710=Q1710,W1710=X1710),T1710,IF(AND(P1710&lt;Q1710,W1710&lt;X1710),U1710,0))),"")</f>
        <v/>
      </c>
      <c r="Z1710" s="25">
        <f>IF(AND(P1710=W1710,Q1710=X1710),1,0)</f>
        <v>1</v>
      </c>
      <c r="AA1710" s="25" t="str">
        <f>IF(Z1710=0,"",IF(ISBLANK(VLOOKUP(A1710,Database!A:AA,22,FALSE)),"",VLOOKUP(A1710,Database!A:AA,22,FALSE)))</f>
        <v>Exact</v>
      </c>
      <c r="AB1710" s="25">
        <f ca="1">IFERROR(IF(AND(Y1710&lt;&gt;"",OR(V1710="Terminé",V1710="En cours")),VLOOKUP(AA1710,Setup_ScoreExactBonus!A:D,4,FALSE),0),0)</f>
        <v>0</v>
      </c>
      <c r="AC1710" s="31" t="str">
        <f ca="1">IF(Y1710&lt;&gt;"", Y1710 + IF(Z1710=1,AB1710, 0), "")</f>
        <v/>
      </c>
      <c r="AD1710" s="31">
        <f ca="1">SUMIFS(AC$2:AC1710,D$2:D1710,D1710)*IF(R1710=0,1,2)</f>
        <v>0</v>
      </c>
    </row>
    <row r="1711" spans="1:30" x14ac:dyDescent="0.35">
      <c r="A1711" s="31">
        <f>IF(ISBLANK(B1711),"",COUNTIF(B$2:B1711,B1711))-1</f>
        <v>43</v>
      </c>
      <c r="B1711" s="31">
        <v>33</v>
      </c>
      <c r="C1711" s="10">
        <f>VLOOKUP($A1711,Database!$A:$Y,7,FALSE)</f>
        <v>46196.083333333336</v>
      </c>
      <c r="D1711" s="31" t="str">
        <f>VLOOKUP(Pronostics!$B1711,Setup_MPP!$A:$G,3,FALSE)</f>
        <v>Joueur33</v>
      </c>
      <c r="E1711" s="31" t="str">
        <f>VLOOKUP(Pronostics!$B1711,Setup_MPP!$A:$G,2,FALSE)</f>
        <v>Joueur33</v>
      </c>
      <c r="F1711" s="31" t="str">
        <f>VLOOKUP($B1711,Setup_MPP!$A:$E,4,FALSE)</f>
        <v>#D5D5D5</v>
      </c>
      <c r="G1711" s="31" t="str">
        <f>VLOOKUP($B1711,Setup_MPP!$A:$E,5,FALSE)</f>
        <v>#727272</v>
      </c>
      <c r="H1711" s="31" t="str">
        <f>IFERROR(IF(AND(A1711&gt;=1,A1711&lt;=104),VLOOKUP($A1711,Location!$A:$J,6,FALSE),IF(A1711=0,"Avant l'ouverture",IF(OR(A1711=105,A1711=106),"Bonus"))),"")</f>
        <v>Tour 2</v>
      </c>
      <c r="I1711" s="31" t="str">
        <f>IF(LEFT(H1711,4)="Tour",VLOOKUP(A1711,Database!$A:$C,3,FALSE),"")</f>
        <v>I</v>
      </c>
      <c r="J1711" s="31" t="str">
        <f>VLOOKUP($A1711,Location!$A:$J,7,FALSE)</f>
        <v>Norvège</v>
      </c>
      <c r="K1711" s="31" t="str">
        <f>IFERROR(VLOOKUP(J1711,Setup_Team!$B:$C,2,FALSE), "TDB")</f>
        <v>NOR</v>
      </c>
      <c r="L1711" s="31" t="str">
        <f>VLOOKUP($A1711,Location!$A:$J,8,FALSE)</f>
        <v>Sénégal</v>
      </c>
      <c r="M1711" s="31" t="str">
        <f>IFERROR(VLOOKUP(L1711,Setup_Team!$B:$C,2,FALSE), "TDB")</f>
        <v>SEN</v>
      </c>
      <c r="N1711" s="31" t="str">
        <f>VLOOKUP($A1711,Location!$A:$J,9,FALSE)</f>
        <v>East Rutherford, New Jersey/New York</v>
      </c>
      <c r="O1711" s="31" t="str">
        <f>VLOOKUP($A1711,Location!$A:$J,10,FALSE)</f>
        <v>MetLife Stadium</v>
      </c>
      <c r="R1711" s="31">
        <v>0</v>
      </c>
      <c r="S1711" s="25">
        <f>VLOOKUP($A1711,Database!$A:$Y,10,FALSE)</f>
        <v>64</v>
      </c>
      <c r="T1711" s="25">
        <f>VLOOKUP($A1711,Database!$A:$Y,11,FALSE)</f>
        <v>105</v>
      </c>
      <c r="U1711" s="25">
        <f>VLOOKUP($A1711,Database!$A:$Y,12,FALSE)</f>
        <v>137</v>
      </c>
      <c r="V1711" s="25" t="str">
        <f>VLOOKUP(A1711,Database!A:M,13,FALSE)</f>
        <v>À venir</v>
      </c>
      <c r="W1711" s="25" t="str">
        <f>VLOOKUP($A1711,Database!$A:$Y,20,FALSE)</f>
        <v/>
      </c>
      <c r="X1711" s="25" t="str">
        <f>VLOOKUP($A1711,Database!$A:$Y,21,FALSE)</f>
        <v/>
      </c>
      <c r="Y1711" s="25" t="str">
        <f ca="1">IF(C1711&lt;NOW(),IF(AND(P1711&gt;Q1711,W1711&gt;X1711),S1711,IF(AND(P1711=Q1711,W1711=X1711),T1711,IF(AND(P1711&lt;Q1711,W1711&lt;X1711),U1711,0))),"")</f>
        <v/>
      </c>
      <c r="Z1711" s="25">
        <f>IF(AND(P1711=W1711,Q1711=X1711),1,0)</f>
        <v>1</v>
      </c>
      <c r="AA1711" s="25" t="str">
        <f>IF(Z1711=0,"",IF(ISBLANK(VLOOKUP(A1711,Database!A:AA,22,FALSE)),"",VLOOKUP(A1711,Database!A:AA,22,FALSE)))</f>
        <v>Exact</v>
      </c>
      <c r="AB1711" s="25">
        <f ca="1">IFERROR(IF(AND(Y1711&lt;&gt;"",OR(V1711="Terminé",V1711="En cours")),VLOOKUP(AA1711,Setup_ScoreExactBonus!A:D,4,FALSE),0),0)</f>
        <v>0</v>
      </c>
      <c r="AC1711" s="31" t="str">
        <f ca="1">IF(Y1711&lt;&gt;"", Y1711 + IF(Z1711=1,AB1711, 0), "")</f>
        <v/>
      </c>
      <c r="AD1711" s="31">
        <f ca="1">SUMIFS(AC$2:AC1711,D$2:D1711,D1711)*IF(R1711=0,1,2)</f>
        <v>0</v>
      </c>
    </row>
    <row r="1712" spans="1:30" x14ac:dyDescent="0.35">
      <c r="A1712" s="31">
        <f>IF(ISBLANK(B1712),"",COUNTIF(B$2:B1712,B1712))-1</f>
        <v>43</v>
      </c>
      <c r="B1712" s="31">
        <v>34</v>
      </c>
      <c r="C1712" s="10">
        <f>VLOOKUP($A1712,Database!$A:$Y,7,FALSE)</f>
        <v>46196.083333333336</v>
      </c>
      <c r="D1712" s="31" t="str">
        <f>VLOOKUP(Pronostics!$B1712,Setup_MPP!$A:$G,3,FALSE)</f>
        <v>Joueur34</v>
      </c>
      <c r="E1712" s="31" t="str">
        <f>VLOOKUP(Pronostics!$B1712,Setup_MPP!$A:$G,2,FALSE)</f>
        <v>Joueur34</v>
      </c>
      <c r="F1712" s="31" t="str">
        <f>VLOOKUP($B1712,Setup_MPP!$A:$E,4,FALSE)</f>
        <v>#D5D5D5</v>
      </c>
      <c r="G1712" s="31" t="str">
        <f>VLOOKUP($B1712,Setup_MPP!$A:$E,5,FALSE)</f>
        <v>#727272</v>
      </c>
      <c r="H1712" s="31" t="str">
        <f>IFERROR(IF(AND(A1712&gt;=1,A1712&lt;=104),VLOOKUP($A1712,Location!$A:$J,6,FALSE),IF(A1712=0,"Avant l'ouverture",IF(OR(A1712=105,A1712=106),"Bonus"))),"")</f>
        <v>Tour 2</v>
      </c>
      <c r="I1712" s="31" t="str">
        <f>IF(LEFT(H1712,4)="Tour",VLOOKUP(A1712,Database!$A:$C,3,FALSE),"")</f>
        <v>I</v>
      </c>
      <c r="J1712" s="31" t="str">
        <f>VLOOKUP($A1712,Location!$A:$J,7,FALSE)</f>
        <v>Norvège</v>
      </c>
      <c r="K1712" s="31" t="str">
        <f>IFERROR(VLOOKUP(J1712,Setup_Team!$B:$C,2,FALSE), "TDB")</f>
        <v>NOR</v>
      </c>
      <c r="L1712" s="31" t="str">
        <f>VLOOKUP($A1712,Location!$A:$J,8,FALSE)</f>
        <v>Sénégal</v>
      </c>
      <c r="M1712" s="31" t="str">
        <f>IFERROR(VLOOKUP(L1712,Setup_Team!$B:$C,2,FALSE), "TDB")</f>
        <v>SEN</v>
      </c>
      <c r="N1712" s="31" t="str">
        <f>VLOOKUP($A1712,Location!$A:$J,9,FALSE)</f>
        <v>East Rutherford, New Jersey/New York</v>
      </c>
      <c r="O1712" s="31" t="str">
        <f>VLOOKUP($A1712,Location!$A:$J,10,FALSE)</f>
        <v>MetLife Stadium</v>
      </c>
      <c r="R1712" s="31">
        <v>0</v>
      </c>
      <c r="S1712" s="25">
        <f>VLOOKUP($A1712,Database!$A:$Y,10,FALSE)</f>
        <v>64</v>
      </c>
      <c r="T1712" s="25">
        <f>VLOOKUP($A1712,Database!$A:$Y,11,FALSE)</f>
        <v>105</v>
      </c>
      <c r="U1712" s="25">
        <f>VLOOKUP($A1712,Database!$A:$Y,12,FALSE)</f>
        <v>137</v>
      </c>
      <c r="V1712" s="25" t="str">
        <f>VLOOKUP(A1712,Database!A:M,13,FALSE)</f>
        <v>À venir</v>
      </c>
      <c r="W1712" s="25" t="str">
        <f>VLOOKUP($A1712,Database!$A:$Y,20,FALSE)</f>
        <v/>
      </c>
      <c r="X1712" s="25" t="str">
        <f>VLOOKUP($A1712,Database!$A:$Y,21,FALSE)</f>
        <v/>
      </c>
      <c r="Y1712" s="25" t="str">
        <f ca="1">IF(C1712&lt;NOW(),IF(AND(P1712&gt;Q1712,W1712&gt;X1712),S1712,IF(AND(P1712=Q1712,W1712=X1712),T1712,IF(AND(P1712&lt;Q1712,W1712&lt;X1712),U1712,0))),"")</f>
        <v/>
      </c>
      <c r="Z1712" s="25">
        <f>IF(AND(P1712=W1712,Q1712=X1712),1,0)</f>
        <v>1</v>
      </c>
      <c r="AA1712" s="25" t="str">
        <f>IF(Z1712=0,"",IF(ISBLANK(VLOOKUP(A1712,Database!A:AA,22,FALSE)),"",VLOOKUP(A1712,Database!A:AA,22,FALSE)))</f>
        <v>Exact</v>
      </c>
      <c r="AB1712" s="25">
        <f ca="1">IFERROR(IF(AND(Y1712&lt;&gt;"",OR(V1712="Terminé",V1712="En cours")),VLOOKUP(AA1712,Setup_ScoreExactBonus!A:D,4,FALSE),0),0)</f>
        <v>0</v>
      </c>
      <c r="AC1712" s="31" t="str">
        <f ca="1">IF(Y1712&lt;&gt;"", Y1712 + IF(Z1712=1,AB1712, 0), "")</f>
        <v/>
      </c>
      <c r="AD1712" s="31">
        <f ca="1">SUMIFS(AC$2:AC1712,D$2:D1712,D1712)*IF(R1712=0,1,2)</f>
        <v>0</v>
      </c>
    </row>
    <row r="1713" spans="1:30" x14ac:dyDescent="0.35">
      <c r="A1713" s="31">
        <f>IF(ISBLANK(B1713),"",COUNTIF(B$2:B1713,B1713))-1</f>
        <v>43</v>
      </c>
      <c r="B1713" s="31">
        <v>35</v>
      </c>
      <c r="C1713" s="10">
        <f>VLOOKUP($A1713,Database!$A:$Y,7,FALSE)</f>
        <v>46196.083333333336</v>
      </c>
      <c r="D1713" s="31" t="str">
        <f>VLOOKUP(Pronostics!$B1713,Setup_MPP!$A:$G,3,FALSE)</f>
        <v>Joueur35</v>
      </c>
      <c r="E1713" s="31" t="str">
        <f>VLOOKUP(Pronostics!$B1713,Setup_MPP!$A:$G,2,FALSE)</f>
        <v>Joueur35</v>
      </c>
      <c r="F1713" s="31" t="str">
        <f>VLOOKUP($B1713,Setup_MPP!$A:$E,4,FALSE)</f>
        <v>#D5D5D5</v>
      </c>
      <c r="G1713" s="31" t="str">
        <f>VLOOKUP($B1713,Setup_MPP!$A:$E,5,FALSE)</f>
        <v>#727272</v>
      </c>
      <c r="H1713" s="31" t="str">
        <f>IFERROR(IF(AND(A1713&gt;=1,A1713&lt;=104),VLOOKUP($A1713,Location!$A:$J,6,FALSE),IF(A1713=0,"Avant l'ouverture",IF(OR(A1713=105,A1713=106),"Bonus"))),"")</f>
        <v>Tour 2</v>
      </c>
      <c r="I1713" s="31" t="str">
        <f>IF(LEFT(H1713,4)="Tour",VLOOKUP(A1713,Database!$A:$C,3,FALSE),"")</f>
        <v>I</v>
      </c>
      <c r="J1713" s="31" t="str">
        <f>VLOOKUP($A1713,Location!$A:$J,7,FALSE)</f>
        <v>Norvège</v>
      </c>
      <c r="K1713" s="31" t="str">
        <f>IFERROR(VLOOKUP(J1713,Setup_Team!$B:$C,2,FALSE), "TDB")</f>
        <v>NOR</v>
      </c>
      <c r="L1713" s="31" t="str">
        <f>VLOOKUP($A1713,Location!$A:$J,8,FALSE)</f>
        <v>Sénégal</v>
      </c>
      <c r="M1713" s="31" t="str">
        <f>IFERROR(VLOOKUP(L1713,Setup_Team!$B:$C,2,FALSE), "TDB")</f>
        <v>SEN</v>
      </c>
      <c r="N1713" s="31" t="str">
        <f>VLOOKUP($A1713,Location!$A:$J,9,FALSE)</f>
        <v>East Rutherford, New Jersey/New York</v>
      </c>
      <c r="O1713" s="31" t="str">
        <f>VLOOKUP($A1713,Location!$A:$J,10,FALSE)</f>
        <v>MetLife Stadium</v>
      </c>
      <c r="R1713" s="31">
        <v>0</v>
      </c>
      <c r="S1713" s="25">
        <f>VLOOKUP($A1713,Database!$A:$Y,10,FALSE)</f>
        <v>64</v>
      </c>
      <c r="T1713" s="25">
        <f>VLOOKUP($A1713,Database!$A:$Y,11,FALSE)</f>
        <v>105</v>
      </c>
      <c r="U1713" s="25">
        <f>VLOOKUP($A1713,Database!$A:$Y,12,FALSE)</f>
        <v>137</v>
      </c>
      <c r="V1713" s="25" t="str">
        <f>VLOOKUP(A1713,Database!A:M,13,FALSE)</f>
        <v>À venir</v>
      </c>
      <c r="W1713" s="25" t="str">
        <f>VLOOKUP($A1713,Database!$A:$Y,20,FALSE)</f>
        <v/>
      </c>
      <c r="X1713" s="25" t="str">
        <f>VLOOKUP($A1713,Database!$A:$Y,21,FALSE)</f>
        <v/>
      </c>
      <c r="Y1713" s="25" t="str">
        <f ca="1">IF(C1713&lt;NOW(),IF(AND(P1713&gt;Q1713,W1713&gt;X1713),S1713,IF(AND(P1713=Q1713,W1713=X1713),T1713,IF(AND(P1713&lt;Q1713,W1713&lt;X1713),U1713,0))),"")</f>
        <v/>
      </c>
      <c r="Z1713" s="25">
        <f>IF(AND(P1713=W1713,Q1713=X1713),1,0)</f>
        <v>1</v>
      </c>
      <c r="AA1713" s="25" t="str">
        <f>IF(Z1713=0,"",IF(ISBLANK(VLOOKUP(A1713,Database!A:AA,22,FALSE)),"",VLOOKUP(A1713,Database!A:AA,22,FALSE)))</f>
        <v>Exact</v>
      </c>
      <c r="AB1713" s="25">
        <f ca="1">IFERROR(IF(AND(Y1713&lt;&gt;"",OR(V1713="Terminé",V1713="En cours")),VLOOKUP(AA1713,Setup_ScoreExactBonus!A:D,4,FALSE),0),0)</f>
        <v>0</v>
      </c>
      <c r="AC1713" s="31" t="str">
        <f ca="1">IF(Y1713&lt;&gt;"", Y1713 + IF(Z1713=1,AB1713, 0), "")</f>
        <v/>
      </c>
      <c r="AD1713" s="31">
        <f ca="1">SUMIFS(AC$2:AC1713,D$2:D1713,D1713)*IF(R1713=0,1,2)</f>
        <v>0</v>
      </c>
    </row>
    <row r="1714" spans="1:30" x14ac:dyDescent="0.35">
      <c r="A1714" s="31">
        <f>IF(ISBLANK(B1714),"",COUNTIF(B$2:B1714,B1714))-1</f>
        <v>43</v>
      </c>
      <c r="B1714" s="31">
        <v>36</v>
      </c>
      <c r="C1714" s="10">
        <f>VLOOKUP($A1714,Database!$A:$Y,7,FALSE)</f>
        <v>46196.083333333336</v>
      </c>
      <c r="D1714" s="31" t="str">
        <f>VLOOKUP(Pronostics!$B1714,Setup_MPP!$A:$G,3,FALSE)</f>
        <v>Joueur36</v>
      </c>
      <c r="E1714" s="31" t="str">
        <f>VLOOKUP(Pronostics!$B1714,Setup_MPP!$A:$G,2,FALSE)</f>
        <v>Joueur36</v>
      </c>
      <c r="F1714" s="31" t="str">
        <f>VLOOKUP($B1714,Setup_MPP!$A:$E,4,FALSE)</f>
        <v>#D5D5D5</v>
      </c>
      <c r="G1714" s="31" t="str">
        <f>VLOOKUP($B1714,Setup_MPP!$A:$E,5,FALSE)</f>
        <v>#727272</v>
      </c>
      <c r="H1714" s="31" t="str">
        <f>IFERROR(IF(AND(A1714&gt;=1,A1714&lt;=104),VLOOKUP($A1714,Location!$A:$J,6,FALSE),IF(A1714=0,"Avant l'ouverture",IF(OR(A1714=105,A1714=106),"Bonus"))),"")</f>
        <v>Tour 2</v>
      </c>
      <c r="I1714" s="31" t="str">
        <f>IF(LEFT(H1714,4)="Tour",VLOOKUP(A1714,Database!$A:$C,3,FALSE),"")</f>
        <v>I</v>
      </c>
      <c r="J1714" s="31" t="str">
        <f>VLOOKUP($A1714,Location!$A:$J,7,FALSE)</f>
        <v>Norvège</v>
      </c>
      <c r="K1714" s="31" t="str">
        <f>IFERROR(VLOOKUP(J1714,Setup_Team!$B:$C,2,FALSE), "TDB")</f>
        <v>NOR</v>
      </c>
      <c r="L1714" s="31" t="str">
        <f>VLOOKUP($A1714,Location!$A:$J,8,FALSE)</f>
        <v>Sénégal</v>
      </c>
      <c r="M1714" s="31" t="str">
        <f>IFERROR(VLOOKUP(L1714,Setup_Team!$B:$C,2,FALSE), "TDB")</f>
        <v>SEN</v>
      </c>
      <c r="N1714" s="31" t="str">
        <f>VLOOKUP($A1714,Location!$A:$J,9,FALSE)</f>
        <v>East Rutherford, New Jersey/New York</v>
      </c>
      <c r="O1714" s="31" t="str">
        <f>VLOOKUP($A1714,Location!$A:$J,10,FALSE)</f>
        <v>MetLife Stadium</v>
      </c>
      <c r="R1714" s="31">
        <v>0</v>
      </c>
      <c r="S1714" s="25">
        <f>VLOOKUP($A1714,Database!$A:$Y,10,FALSE)</f>
        <v>64</v>
      </c>
      <c r="T1714" s="25">
        <f>VLOOKUP($A1714,Database!$A:$Y,11,FALSE)</f>
        <v>105</v>
      </c>
      <c r="U1714" s="25">
        <f>VLOOKUP($A1714,Database!$A:$Y,12,FALSE)</f>
        <v>137</v>
      </c>
      <c r="V1714" s="25" t="str">
        <f>VLOOKUP(A1714,Database!A:M,13,FALSE)</f>
        <v>À venir</v>
      </c>
      <c r="W1714" s="25" t="str">
        <f>VLOOKUP($A1714,Database!$A:$Y,20,FALSE)</f>
        <v/>
      </c>
      <c r="X1714" s="25" t="str">
        <f>VLOOKUP($A1714,Database!$A:$Y,21,FALSE)</f>
        <v/>
      </c>
      <c r="Y1714" s="25" t="str">
        <f ca="1">IF(C1714&lt;NOW(),IF(AND(P1714&gt;Q1714,W1714&gt;X1714),S1714,IF(AND(P1714=Q1714,W1714=X1714),T1714,IF(AND(P1714&lt;Q1714,W1714&lt;X1714),U1714,0))),"")</f>
        <v/>
      </c>
      <c r="Z1714" s="25">
        <f>IF(AND(P1714=W1714,Q1714=X1714),1,0)</f>
        <v>1</v>
      </c>
      <c r="AA1714" s="25" t="str">
        <f>IF(Z1714=0,"",IF(ISBLANK(VLOOKUP(A1714,Database!A:AA,22,FALSE)),"",VLOOKUP(A1714,Database!A:AA,22,FALSE)))</f>
        <v>Exact</v>
      </c>
      <c r="AB1714" s="25">
        <f ca="1">IFERROR(IF(AND(Y1714&lt;&gt;"",OR(V1714="Terminé",V1714="En cours")),VLOOKUP(AA1714,Setup_ScoreExactBonus!A:D,4,FALSE),0),0)</f>
        <v>0</v>
      </c>
      <c r="AC1714" s="31" t="str">
        <f ca="1">IF(Y1714&lt;&gt;"", Y1714 + IF(Z1714=1,AB1714, 0), "")</f>
        <v/>
      </c>
      <c r="AD1714" s="31">
        <f ca="1">SUMIFS(AC$2:AC1714,D$2:D1714,D1714)*IF(R1714=0,1,2)</f>
        <v>0</v>
      </c>
    </row>
    <row r="1715" spans="1:30" x14ac:dyDescent="0.35">
      <c r="A1715" s="31">
        <f>IF(ISBLANK(B1715),"",COUNTIF(B$2:B1715,B1715))-1</f>
        <v>43</v>
      </c>
      <c r="B1715" s="31">
        <v>37</v>
      </c>
      <c r="C1715" s="10">
        <f>VLOOKUP($A1715,Database!$A:$Y,7,FALSE)</f>
        <v>46196.083333333336</v>
      </c>
      <c r="D1715" s="31" t="str">
        <f>VLOOKUP(Pronostics!$B1715,Setup_MPP!$A:$G,3,FALSE)</f>
        <v>Joueur37</v>
      </c>
      <c r="E1715" s="31" t="str">
        <f>VLOOKUP(Pronostics!$B1715,Setup_MPP!$A:$G,2,FALSE)</f>
        <v>Joueur37</v>
      </c>
      <c r="F1715" s="31" t="str">
        <f>VLOOKUP($B1715,Setup_MPP!$A:$E,4,FALSE)</f>
        <v>#D5D5D5</v>
      </c>
      <c r="G1715" s="31" t="str">
        <f>VLOOKUP($B1715,Setup_MPP!$A:$E,5,FALSE)</f>
        <v>#727272</v>
      </c>
      <c r="H1715" s="31" t="str">
        <f>IFERROR(IF(AND(A1715&gt;=1,A1715&lt;=104),VLOOKUP($A1715,Location!$A:$J,6,FALSE),IF(A1715=0,"Avant l'ouverture",IF(OR(A1715=105,A1715=106),"Bonus"))),"")</f>
        <v>Tour 2</v>
      </c>
      <c r="I1715" s="31" t="str">
        <f>IF(LEFT(H1715,4)="Tour",VLOOKUP(A1715,Database!$A:$C,3,FALSE),"")</f>
        <v>I</v>
      </c>
      <c r="J1715" s="31" t="str">
        <f>VLOOKUP($A1715,Location!$A:$J,7,FALSE)</f>
        <v>Norvège</v>
      </c>
      <c r="K1715" s="31" t="str">
        <f>IFERROR(VLOOKUP(J1715,Setup_Team!$B:$C,2,FALSE), "TDB")</f>
        <v>NOR</v>
      </c>
      <c r="L1715" s="31" t="str">
        <f>VLOOKUP($A1715,Location!$A:$J,8,FALSE)</f>
        <v>Sénégal</v>
      </c>
      <c r="M1715" s="31" t="str">
        <f>IFERROR(VLOOKUP(L1715,Setup_Team!$B:$C,2,FALSE), "TDB")</f>
        <v>SEN</v>
      </c>
      <c r="N1715" s="31" t="str">
        <f>VLOOKUP($A1715,Location!$A:$J,9,FALSE)</f>
        <v>East Rutherford, New Jersey/New York</v>
      </c>
      <c r="O1715" s="31" t="str">
        <f>VLOOKUP($A1715,Location!$A:$J,10,FALSE)</f>
        <v>MetLife Stadium</v>
      </c>
      <c r="R1715" s="31">
        <v>0</v>
      </c>
      <c r="S1715" s="25">
        <f>VLOOKUP($A1715,Database!$A:$Y,10,FALSE)</f>
        <v>64</v>
      </c>
      <c r="T1715" s="25">
        <f>VLOOKUP($A1715,Database!$A:$Y,11,FALSE)</f>
        <v>105</v>
      </c>
      <c r="U1715" s="25">
        <f>VLOOKUP($A1715,Database!$A:$Y,12,FALSE)</f>
        <v>137</v>
      </c>
      <c r="V1715" s="25" t="str">
        <f>VLOOKUP(A1715,Database!A:M,13,FALSE)</f>
        <v>À venir</v>
      </c>
      <c r="W1715" s="25" t="str">
        <f>VLOOKUP($A1715,Database!$A:$Y,20,FALSE)</f>
        <v/>
      </c>
      <c r="X1715" s="25" t="str">
        <f>VLOOKUP($A1715,Database!$A:$Y,21,FALSE)</f>
        <v/>
      </c>
      <c r="Y1715" s="25" t="str">
        <f ca="1">IF(C1715&lt;NOW(),IF(AND(P1715&gt;Q1715,W1715&gt;X1715),S1715,IF(AND(P1715=Q1715,W1715=X1715),T1715,IF(AND(P1715&lt;Q1715,W1715&lt;X1715),U1715,0))),"")</f>
        <v/>
      </c>
      <c r="Z1715" s="25">
        <f>IF(AND(P1715=W1715,Q1715=X1715),1,0)</f>
        <v>1</v>
      </c>
      <c r="AA1715" s="25" t="str">
        <f>IF(Z1715=0,"",IF(ISBLANK(VLOOKUP(A1715,Database!A:AA,22,FALSE)),"",VLOOKUP(A1715,Database!A:AA,22,FALSE)))</f>
        <v>Exact</v>
      </c>
      <c r="AB1715" s="25">
        <f ca="1">IFERROR(IF(AND(Y1715&lt;&gt;"",OR(V1715="Terminé",V1715="En cours")),VLOOKUP(AA1715,Setup_ScoreExactBonus!A:D,4,FALSE),0),0)</f>
        <v>0</v>
      </c>
      <c r="AC1715" s="31" t="str">
        <f ca="1">IF(Y1715&lt;&gt;"", Y1715 + IF(Z1715=1,AB1715, 0), "")</f>
        <v/>
      </c>
      <c r="AD1715" s="31">
        <f ca="1">SUMIFS(AC$2:AC1715,D$2:D1715,D1715)*IF(R1715=0,1,2)</f>
        <v>0</v>
      </c>
    </row>
    <row r="1716" spans="1:30" x14ac:dyDescent="0.35">
      <c r="A1716" s="31">
        <f>IF(ISBLANK(B1716),"",COUNTIF(B$2:B1716,B1716))-1</f>
        <v>43</v>
      </c>
      <c r="B1716" s="31">
        <v>38</v>
      </c>
      <c r="C1716" s="10">
        <f>VLOOKUP($A1716,Database!$A:$Y,7,FALSE)</f>
        <v>46196.083333333336</v>
      </c>
      <c r="D1716" s="31" t="str">
        <f>VLOOKUP(Pronostics!$B1716,Setup_MPP!$A:$G,3,FALSE)</f>
        <v>Joueur38</v>
      </c>
      <c r="E1716" s="31" t="str">
        <f>VLOOKUP(Pronostics!$B1716,Setup_MPP!$A:$G,2,FALSE)</f>
        <v>Joueur38</v>
      </c>
      <c r="F1716" s="31" t="str">
        <f>VLOOKUP($B1716,Setup_MPP!$A:$E,4,FALSE)</f>
        <v>#D5D5D5</v>
      </c>
      <c r="G1716" s="31" t="str">
        <f>VLOOKUP($B1716,Setup_MPP!$A:$E,5,FALSE)</f>
        <v>#727272</v>
      </c>
      <c r="H1716" s="31" t="str">
        <f>IFERROR(IF(AND(A1716&gt;=1,A1716&lt;=104),VLOOKUP($A1716,Location!$A:$J,6,FALSE),IF(A1716=0,"Avant l'ouverture",IF(OR(A1716=105,A1716=106),"Bonus"))),"")</f>
        <v>Tour 2</v>
      </c>
      <c r="I1716" s="31" t="str">
        <f>IF(LEFT(H1716,4)="Tour",VLOOKUP(A1716,Database!$A:$C,3,FALSE),"")</f>
        <v>I</v>
      </c>
      <c r="J1716" s="31" t="str">
        <f>VLOOKUP($A1716,Location!$A:$J,7,FALSE)</f>
        <v>Norvège</v>
      </c>
      <c r="K1716" s="31" t="str">
        <f>IFERROR(VLOOKUP(J1716,Setup_Team!$B:$C,2,FALSE), "TDB")</f>
        <v>NOR</v>
      </c>
      <c r="L1716" s="31" t="str">
        <f>VLOOKUP($A1716,Location!$A:$J,8,FALSE)</f>
        <v>Sénégal</v>
      </c>
      <c r="M1716" s="31" t="str">
        <f>IFERROR(VLOOKUP(L1716,Setup_Team!$B:$C,2,FALSE), "TDB")</f>
        <v>SEN</v>
      </c>
      <c r="N1716" s="31" t="str">
        <f>VLOOKUP($A1716,Location!$A:$J,9,FALSE)</f>
        <v>East Rutherford, New Jersey/New York</v>
      </c>
      <c r="O1716" s="31" t="str">
        <f>VLOOKUP($A1716,Location!$A:$J,10,FALSE)</f>
        <v>MetLife Stadium</v>
      </c>
      <c r="R1716" s="31">
        <v>0</v>
      </c>
      <c r="S1716" s="25">
        <f>VLOOKUP($A1716,Database!$A:$Y,10,FALSE)</f>
        <v>64</v>
      </c>
      <c r="T1716" s="25">
        <f>VLOOKUP($A1716,Database!$A:$Y,11,FALSE)</f>
        <v>105</v>
      </c>
      <c r="U1716" s="25">
        <f>VLOOKUP($A1716,Database!$A:$Y,12,FALSE)</f>
        <v>137</v>
      </c>
      <c r="V1716" s="25" t="str">
        <f>VLOOKUP(A1716,Database!A:M,13,FALSE)</f>
        <v>À venir</v>
      </c>
      <c r="W1716" s="25" t="str">
        <f>VLOOKUP($A1716,Database!$A:$Y,20,FALSE)</f>
        <v/>
      </c>
      <c r="X1716" s="25" t="str">
        <f>VLOOKUP($A1716,Database!$A:$Y,21,FALSE)</f>
        <v/>
      </c>
      <c r="Y1716" s="25" t="str">
        <f ca="1">IF(C1716&lt;NOW(),IF(AND(P1716&gt;Q1716,W1716&gt;X1716),S1716,IF(AND(P1716=Q1716,W1716=X1716),T1716,IF(AND(P1716&lt;Q1716,W1716&lt;X1716),U1716,0))),"")</f>
        <v/>
      </c>
      <c r="Z1716" s="25">
        <f>IF(AND(P1716=W1716,Q1716=X1716),1,0)</f>
        <v>1</v>
      </c>
      <c r="AA1716" s="25" t="str">
        <f>IF(Z1716=0,"",IF(ISBLANK(VLOOKUP(A1716,Database!A:AA,22,FALSE)),"",VLOOKUP(A1716,Database!A:AA,22,FALSE)))</f>
        <v>Exact</v>
      </c>
      <c r="AB1716" s="25">
        <f ca="1">IFERROR(IF(AND(Y1716&lt;&gt;"",OR(V1716="Terminé",V1716="En cours")),VLOOKUP(AA1716,Setup_ScoreExactBonus!A:D,4,FALSE),0),0)</f>
        <v>0</v>
      </c>
      <c r="AC1716" s="31" t="str">
        <f ca="1">IF(Y1716&lt;&gt;"", Y1716 + IF(Z1716=1,AB1716, 0), "")</f>
        <v/>
      </c>
      <c r="AD1716" s="31">
        <f ca="1">SUMIFS(AC$2:AC1716,D$2:D1716,D1716)*IF(R1716=0,1,2)</f>
        <v>0</v>
      </c>
    </row>
    <row r="1717" spans="1:30" x14ac:dyDescent="0.35">
      <c r="A1717" s="31">
        <f>IF(ISBLANK(B1717),"",COUNTIF(B$2:B1717,B1717))-1</f>
        <v>43</v>
      </c>
      <c r="B1717" s="31">
        <v>39</v>
      </c>
      <c r="C1717" s="10">
        <f>VLOOKUP($A1717,Database!$A:$Y,7,FALSE)</f>
        <v>46196.083333333336</v>
      </c>
      <c r="D1717" s="31" t="str">
        <f>VLOOKUP(Pronostics!$B1717,Setup_MPP!$A:$G,3,FALSE)</f>
        <v>Joueur39</v>
      </c>
      <c r="E1717" s="31" t="str">
        <f>VLOOKUP(Pronostics!$B1717,Setup_MPP!$A:$G,2,FALSE)</f>
        <v>Joueur39</v>
      </c>
      <c r="F1717" s="31" t="str">
        <f>VLOOKUP($B1717,Setup_MPP!$A:$E,4,FALSE)</f>
        <v>#D5D5D5</v>
      </c>
      <c r="G1717" s="31" t="str">
        <f>VLOOKUP($B1717,Setup_MPP!$A:$E,5,FALSE)</f>
        <v>#727272</v>
      </c>
      <c r="H1717" s="31" t="str">
        <f>IFERROR(IF(AND(A1717&gt;=1,A1717&lt;=104),VLOOKUP($A1717,Location!$A:$J,6,FALSE),IF(A1717=0,"Avant l'ouverture",IF(OR(A1717=105,A1717=106),"Bonus"))),"")</f>
        <v>Tour 2</v>
      </c>
      <c r="I1717" s="31" t="str">
        <f>IF(LEFT(H1717,4)="Tour",VLOOKUP(A1717,Database!$A:$C,3,FALSE),"")</f>
        <v>I</v>
      </c>
      <c r="J1717" s="31" t="str">
        <f>VLOOKUP($A1717,Location!$A:$J,7,FALSE)</f>
        <v>Norvège</v>
      </c>
      <c r="K1717" s="31" t="str">
        <f>IFERROR(VLOOKUP(J1717,Setup_Team!$B:$C,2,FALSE), "TDB")</f>
        <v>NOR</v>
      </c>
      <c r="L1717" s="31" t="str">
        <f>VLOOKUP($A1717,Location!$A:$J,8,FALSE)</f>
        <v>Sénégal</v>
      </c>
      <c r="M1717" s="31" t="str">
        <f>IFERROR(VLOOKUP(L1717,Setup_Team!$B:$C,2,FALSE), "TDB")</f>
        <v>SEN</v>
      </c>
      <c r="N1717" s="31" t="str">
        <f>VLOOKUP($A1717,Location!$A:$J,9,FALSE)</f>
        <v>East Rutherford, New Jersey/New York</v>
      </c>
      <c r="O1717" s="31" t="str">
        <f>VLOOKUP($A1717,Location!$A:$J,10,FALSE)</f>
        <v>MetLife Stadium</v>
      </c>
      <c r="R1717" s="31">
        <v>0</v>
      </c>
      <c r="S1717" s="25">
        <f>VLOOKUP($A1717,Database!$A:$Y,10,FALSE)</f>
        <v>64</v>
      </c>
      <c r="T1717" s="25">
        <f>VLOOKUP($A1717,Database!$A:$Y,11,FALSE)</f>
        <v>105</v>
      </c>
      <c r="U1717" s="25">
        <f>VLOOKUP($A1717,Database!$A:$Y,12,FALSE)</f>
        <v>137</v>
      </c>
      <c r="V1717" s="25" t="str">
        <f>VLOOKUP(A1717,Database!A:M,13,FALSE)</f>
        <v>À venir</v>
      </c>
      <c r="W1717" s="25" t="str">
        <f>VLOOKUP($A1717,Database!$A:$Y,20,FALSE)</f>
        <v/>
      </c>
      <c r="X1717" s="25" t="str">
        <f>VLOOKUP($A1717,Database!$A:$Y,21,FALSE)</f>
        <v/>
      </c>
      <c r="Y1717" s="25" t="str">
        <f ca="1">IF(C1717&lt;NOW(),IF(AND(P1717&gt;Q1717,W1717&gt;X1717),S1717,IF(AND(P1717=Q1717,W1717=X1717),T1717,IF(AND(P1717&lt;Q1717,W1717&lt;X1717),U1717,0))),"")</f>
        <v/>
      </c>
      <c r="Z1717" s="25">
        <f>IF(AND(P1717=W1717,Q1717=X1717),1,0)</f>
        <v>1</v>
      </c>
      <c r="AA1717" s="25" t="str">
        <f>IF(Z1717=0,"",IF(ISBLANK(VLOOKUP(A1717,Database!A:AA,22,FALSE)),"",VLOOKUP(A1717,Database!A:AA,22,FALSE)))</f>
        <v>Exact</v>
      </c>
      <c r="AB1717" s="25">
        <f ca="1">IFERROR(IF(AND(Y1717&lt;&gt;"",OR(V1717="Terminé",V1717="En cours")),VLOOKUP(AA1717,Setup_ScoreExactBonus!A:D,4,FALSE),0),0)</f>
        <v>0</v>
      </c>
      <c r="AC1717" s="31" t="str">
        <f ca="1">IF(Y1717&lt;&gt;"", Y1717 + IF(Z1717=1,AB1717, 0), "")</f>
        <v/>
      </c>
      <c r="AD1717" s="31">
        <f ca="1">SUMIFS(AC$2:AC1717,D$2:D1717,D1717)*IF(R1717=0,1,2)</f>
        <v>0</v>
      </c>
    </row>
    <row r="1718" spans="1:30" x14ac:dyDescent="0.35">
      <c r="A1718" s="31">
        <f>IF(ISBLANK(B1718),"",COUNTIF(B$2:B1718,B1718))-1</f>
        <v>44</v>
      </c>
      <c r="B1718" s="31">
        <v>1</v>
      </c>
      <c r="C1718" s="10">
        <f>VLOOKUP($A1718,Database!$A:$Y,7,FALSE)</f>
        <v>46196.208333333336</v>
      </c>
      <c r="D1718" s="31" t="str">
        <f>VLOOKUP(Pronostics!$B1718,Setup_MPP!$A:$G,3,FALSE)</f>
        <v>_Nicolas_LM_</v>
      </c>
      <c r="E1718" s="31" t="str">
        <f>VLOOKUP(Pronostics!$B1718,Setup_MPP!$A:$G,2,FALSE)</f>
        <v>Nicolas LE MOUEL</v>
      </c>
      <c r="F1718" s="31" t="str">
        <f>VLOOKUP($B1718,Setup_MPP!$A:$E,4,FALSE)</f>
        <v>#F7C79D</v>
      </c>
      <c r="G1718" s="31" t="str">
        <f>VLOOKUP($B1718,Setup_MPP!$A:$E,5,FALSE)</f>
        <v>#FFBE85</v>
      </c>
      <c r="H1718" s="31" t="str">
        <f>IFERROR(IF(AND(A1718&gt;=1,A1718&lt;=104),VLOOKUP($A1718,Location!$A:$J,6,FALSE),IF(A1718=0,"Avant l'ouverture",IF(OR(A1718=105,A1718=106),"Bonus"))),"")</f>
        <v>Tour 2</v>
      </c>
      <c r="I1718" s="31" t="str">
        <f>IF(LEFT(H1718,4)="Tour",VLOOKUP(A1718,Database!$A:$C,3,FALSE),"")</f>
        <v>J</v>
      </c>
      <c r="J1718" s="31" t="str">
        <f>VLOOKUP($A1718,Location!$A:$J,7,FALSE)</f>
        <v>Jordanie</v>
      </c>
      <c r="K1718" s="31" t="str">
        <f>IFERROR(VLOOKUP(J1718,Setup_Team!$B:$C,2,FALSE), "TDB")</f>
        <v>JOR</v>
      </c>
      <c r="L1718" s="31" t="str">
        <f>VLOOKUP($A1718,Location!$A:$J,8,FALSE)</f>
        <v>Algérie</v>
      </c>
      <c r="M1718" s="31" t="str">
        <f>IFERROR(VLOOKUP(L1718,Setup_Team!$B:$C,2,FALSE), "TDB")</f>
        <v>ALG</v>
      </c>
      <c r="N1718" s="31" t="str">
        <f>VLOOKUP($A1718,Location!$A:$J,9,FALSE)</f>
        <v>Santa Clara, Californie</v>
      </c>
      <c r="O1718" s="31" t="str">
        <f>VLOOKUP($A1718,Location!$A:$J,10,FALSE)</f>
        <v>Levi's Stadium</v>
      </c>
      <c r="P1718" s="44"/>
      <c r="Q1718" s="44"/>
      <c r="R1718" s="31">
        <v>0</v>
      </c>
      <c r="S1718" s="25">
        <f>VLOOKUP($A1718,Database!$A:$Y,10,FALSE)</f>
        <v>152</v>
      </c>
      <c r="T1718" s="25">
        <f>VLOOKUP($A1718,Database!$A:$Y,11,FALSE)</f>
        <v>139</v>
      </c>
      <c r="U1718" s="25">
        <f>VLOOKUP($A1718,Database!$A:$Y,12,FALSE)</f>
        <v>67</v>
      </c>
      <c r="V1718" s="25" t="str">
        <f>VLOOKUP(A1718,Database!A:M,13,FALSE)</f>
        <v>À venir</v>
      </c>
      <c r="W1718" s="25" t="str">
        <f>VLOOKUP($A1718,Database!$A:$Y,20,FALSE)</f>
        <v/>
      </c>
      <c r="X1718" s="25" t="str">
        <f>VLOOKUP($A1718,Database!$A:$Y,21,FALSE)</f>
        <v/>
      </c>
      <c r="Y1718" s="25" t="str">
        <f ca="1">IF(C1718&lt;NOW(),IF(AND(P1718&gt;Q1718,W1718&gt;X1718),S1718,IF(AND(P1718=Q1718,W1718=X1718),T1718,IF(AND(P1718&lt;Q1718,W1718&lt;X1718),U1718,0))),"")</f>
        <v/>
      </c>
      <c r="Z1718" s="25">
        <f>IF(AND(P1718=W1718,Q1718=X1718),1,0)</f>
        <v>1</v>
      </c>
      <c r="AA1718" s="25" t="str">
        <f>IF(Z1718=0,"",IF(ISBLANK(VLOOKUP(A1718,Database!A:AA,22,FALSE)),"",VLOOKUP(A1718,Database!A:AA,22,FALSE)))</f>
        <v>Exact</v>
      </c>
      <c r="AB1718" s="25">
        <f ca="1">IFERROR(IF(AND(Y1718&lt;&gt;"",OR(V1718="Terminé",V1718="En cours")),VLOOKUP(AA1718,Setup_ScoreExactBonus!A:D,4,FALSE),0),0)</f>
        <v>0</v>
      </c>
      <c r="AC1718" s="31" t="str">
        <f ca="1">IF(Y1718&lt;&gt;"", Y1718 + IF(Z1718=1,AB1718, 0), "")</f>
        <v/>
      </c>
      <c r="AD1718" s="31">
        <f ca="1">SUMIFS(AC$2:AC1718,D$2:D1718,D1718)*IF(R1718=0,1,2)</f>
        <v>0</v>
      </c>
    </row>
    <row r="1719" spans="1:30" x14ac:dyDescent="0.35">
      <c r="A1719" s="31">
        <f>IF(ISBLANK(B1719),"",COUNTIF(B$2:B1719,B1719))-1</f>
        <v>44</v>
      </c>
      <c r="B1719" s="31">
        <v>2</v>
      </c>
      <c r="C1719" s="10">
        <f>VLOOKUP($A1719,Database!$A:$Y,7,FALSE)</f>
        <v>46196.208333333336</v>
      </c>
      <c r="D1719" s="31" t="str">
        <f>VLOOKUP(Pronostics!$B1719,Setup_MPP!$A:$G,3,FALSE)</f>
        <v>leaelaz</v>
      </c>
      <c r="E1719" s="31" t="str">
        <f>VLOOKUP(Pronostics!$B1719,Setup_MPP!$A:$G,2,FALSE)</f>
        <v>Léa EL ASERY</v>
      </c>
      <c r="F1719" s="31" t="str">
        <f>VLOOKUP($B1719,Setup_MPP!$A:$E,4,FALSE)</f>
        <v>#FFBEBE</v>
      </c>
      <c r="G1719" s="31" t="str">
        <f>VLOOKUP($B1719,Setup_MPP!$A:$E,5,FALSE)</f>
        <v>#DF6868</v>
      </c>
      <c r="H1719" s="31" t="str">
        <f>IFERROR(IF(AND(A1719&gt;=1,A1719&lt;=104),VLOOKUP($A1719,Location!$A:$J,6,FALSE),IF(A1719=0,"Avant l'ouverture",IF(OR(A1719=105,A1719=106),"Bonus"))),"")</f>
        <v>Tour 2</v>
      </c>
      <c r="I1719" s="31" t="str">
        <f>IF(LEFT(H1719,4)="Tour",VLOOKUP(A1719,Database!$A:$C,3,FALSE),"")</f>
        <v>J</v>
      </c>
      <c r="J1719" s="31" t="str">
        <f>VLOOKUP($A1719,Location!$A:$J,7,FALSE)</f>
        <v>Jordanie</v>
      </c>
      <c r="K1719" s="31" t="str">
        <f>IFERROR(VLOOKUP(J1719,Setup_Team!$B:$C,2,FALSE), "TDB")</f>
        <v>JOR</v>
      </c>
      <c r="L1719" s="31" t="str">
        <f>VLOOKUP($A1719,Location!$A:$J,8,FALSE)</f>
        <v>Algérie</v>
      </c>
      <c r="M1719" s="31" t="str">
        <f>IFERROR(VLOOKUP(L1719,Setup_Team!$B:$C,2,FALSE), "TDB")</f>
        <v>ALG</v>
      </c>
      <c r="N1719" s="31" t="str">
        <f>VLOOKUP($A1719,Location!$A:$J,9,FALSE)</f>
        <v>Santa Clara, Californie</v>
      </c>
      <c r="O1719" s="31" t="str">
        <f>VLOOKUP($A1719,Location!$A:$J,10,FALSE)</f>
        <v>Levi's Stadium</v>
      </c>
      <c r="R1719" s="31">
        <v>0</v>
      </c>
      <c r="S1719" s="25">
        <f>VLOOKUP($A1719,Database!$A:$Y,10,FALSE)</f>
        <v>152</v>
      </c>
      <c r="T1719" s="25">
        <f>VLOOKUP($A1719,Database!$A:$Y,11,FALSE)</f>
        <v>139</v>
      </c>
      <c r="U1719" s="25">
        <f>VLOOKUP($A1719,Database!$A:$Y,12,FALSE)</f>
        <v>67</v>
      </c>
      <c r="V1719" s="25" t="str">
        <f>VLOOKUP(A1719,Database!A:M,13,FALSE)</f>
        <v>À venir</v>
      </c>
      <c r="W1719" s="25" t="str">
        <f>VLOOKUP($A1719,Database!$A:$Y,20,FALSE)</f>
        <v/>
      </c>
      <c r="X1719" s="25" t="str">
        <f>VLOOKUP($A1719,Database!$A:$Y,21,FALSE)</f>
        <v/>
      </c>
      <c r="Y1719" s="25" t="str">
        <f ca="1">IF(C1719&lt;NOW(),IF(AND(P1719&gt;Q1719,W1719&gt;X1719),S1719,IF(AND(P1719=Q1719,W1719=X1719),T1719,IF(AND(P1719&lt;Q1719,W1719&lt;X1719),U1719,0))),"")</f>
        <v/>
      </c>
      <c r="Z1719" s="25">
        <f>IF(AND(P1719=W1719,Q1719=X1719),1,0)</f>
        <v>1</v>
      </c>
      <c r="AA1719" s="25" t="str">
        <f>IF(Z1719=0,"",IF(ISBLANK(VLOOKUP(A1719,Database!A:AA,22,FALSE)),"",VLOOKUP(A1719,Database!A:AA,22,FALSE)))</f>
        <v>Exact</v>
      </c>
      <c r="AB1719" s="25">
        <f ca="1">IFERROR(IF(AND(Y1719&lt;&gt;"",OR(V1719="Terminé",V1719="En cours")),VLOOKUP(AA1719,Setup_ScoreExactBonus!A:D,4,FALSE),0),0)</f>
        <v>0</v>
      </c>
      <c r="AC1719" s="31" t="str">
        <f ca="1">IF(Y1719&lt;&gt;"", Y1719 + IF(Z1719=1,AB1719, 0), "")</f>
        <v/>
      </c>
      <c r="AD1719" s="31">
        <f ca="1">SUMIFS(AC$2:AC1719,D$2:D1719,D1719)*IF(R1719=0,1,2)</f>
        <v>0</v>
      </c>
    </row>
    <row r="1720" spans="1:30" x14ac:dyDescent="0.35">
      <c r="A1720" s="31">
        <f>IF(ISBLANK(B1720),"",COUNTIF(B$2:B1720,B1720))-1</f>
        <v>44</v>
      </c>
      <c r="B1720" s="31">
        <v>3</v>
      </c>
      <c r="C1720" s="10">
        <f>VLOOKUP($A1720,Database!$A:$Y,7,FALSE)</f>
        <v>46196.208333333336</v>
      </c>
      <c r="D1720" s="31" t="str">
        <f>VLOOKUP(Pronostics!$B1720,Setup_MPP!$A:$G,3,FALSE)</f>
        <v>PasMetalleux</v>
      </c>
      <c r="E1720" s="31" t="str">
        <f>VLOOKUP(Pronostics!$B1720,Setup_MPP!$A:$G,2,FALSE)</f>
        <v>Elwenn JOUBREL</v>
      </c>
      <c r="F1720" s="31" t="str">
        <f>VLOOKUP($B1720,Setup_MPP!$A:$E,4,FALSE)</f>
        <v>#F5C7FC</v>
      </c>
      <c r="G1720" s="31" t="str">
        <f>VLOOKUP($B1720,Setup_MPP!$A:$E,5,FALSE)</f>
        <v>#C489CF</v>
      </c>
      <c r="H1720" s="31" t="str">
        <f>IFERROR(IF(AND(A1720&gt;=1,A1720&lt;=104),VLOOKUP($A1720,Location!$A:$J,6,FALSE),IF(A1720=0,"Avant l'ouverture",IF(OR(A1720=105,A1720=106),"Bonus"))),"")</f>
        <v>Tour 2</v>
      </c>
      <c r="I1720" s="31" t="str">
        <f>IF(LEFT(H1720,4)="Tour",VLOOKUP(A1720,Database!$A:$C,3,FALSE),"")</f>
        <v>J</v>
      </c>
      <c r="J1720" s="31" t="str">
        <f>VLOOKUP($A1720,Location!$A:$J,7,FALSE)</f>
        <v>Jordanie</v>
      </c>
      <c r="K1720" s="31" t="str">
        <f>IFERROR(VLOOKUP(J1720,Setup_Team!$B:$C,2,FALSE), "TDB")</f>
        <v>JOR</v>
      </c>
      <c r="L1720" s="31" t="str">
        <f>VLOOKUP($A1720,Location!$A:$J,8,FALSE)</f>
        <v>Algérie</v>
      </c>
      <c r="M1720" s="31" t="str">
        <f>IFERROR(VLOOKUP(L1720,Setup_Team!$B:$C,2,FALSE), "TDB")</f>
        <v>ALG</v>
      </c>
      <c r="N1720" s="31" t="str">
        <f>VLOOKUP($A1720,Location!$A:$J,9,FALSE)</f>
        <v>Santa Clara, Californie</v>
      </c>
      <c r="O1720" s="31" t="str">
        <f>VLOOKUP($A1720,Location!$A:$J,10,FALSE)</f>
        <v>Levi's Stadium</v>
      </c>
      <c r="R1720" s="31">
        <v>0</v>
      </c>
      <c r="S1720" s="25">
        <f>VLOOKUP($A1720,Database!$A:$Y,10,FALSE)</f>
        <v>152</v>
      </c>
      <c r="T1720" s="25">
        <f>VLOOKUP($A1720,Database!$A:$Y,11,FALSE)</f>
        <v>139</v>
      </c>
      <c r="U1720" s="25">
        <f>VLOOKUP($A1720,Database!$A:$Y,12,FALSE)</f>
        <v>67</v>
      </c>
      <c r="V1720" s="25" t="str">
        <f>VLOOKUP(A1720,Database!A:M,13,FALSE)</f>
        <v>À venir</v>
      </c>
      <c r="W1720" s="25" t="str">
        <f>VLOOKUP($A1720,Database!$A:$Y,20,FALSE)</f>
        <v/>
      </c>
      <c r="X1720" s="25" t="str">
        <f>VLOOKUP($A1720,Database!$A:$Y,21,FALSE)</f>
        <v/>
      </c>
      <c r="Y1720" s="25" t="str">
        <f ca="1">IF(C1720&lt;NOW(),IF(AND(P1720&gt;Q1720,W1720&gt;X1720),S1720,IF(AND(P1720=Q1720,W1720=X1720),T1720,IF(AND(P1720&lt;Q1720,W1720&lt;X1720),U1720,0))),"")</f>
        <v/>
      </c>
      <c r="Z1720" s="25">
        <f>IF(AND(P1720=W1720,Q1720=X1720),1,0)</f>
        <v>1</v>
      </c>
      <c r="AA1720" s="25" t="str">
        <f>IF(Z1720=0,"",IF(ISBLANK(VLOOKUP(A1720,Database!A:AA,22,FALSE)),"",VLOOKUP(A1720,Database!A:AA,22,FALSE)))</f>
        <v>Exact</v>
      </c>
      <c r="AB1720" s="25">
        <f ca="1">IFERROR(IF(AND(Y1720&lt;&gt;"",OR(V1720="Terminé",V1720="En cours")),VLOOKUP(AA1720,Setup_ScoreExactBonus!A:D,4,FALSE),0),0)</f>
        <v>0</v>
      </c>
      <c r="AC1720" s="31" t="str">
        <f ca="1">IF(Y1720&lt;&gt;"", Y1720 + IF(Z1720=1,AB1720, 0), "")</f>
        <v/>
      </c>
      <c r="AD1720" s="31">
        <f ca="1">SUMIFS(AC$2:AC1720,D$2:D1720,D1720)*IF(R1720=0,1,2)</f>
        <v>0</v>
      </c>
    </row>
    <row r="1721" spans="1:30" x14ac:dyDescent="0.35">
      <c r="A1721" s="31">
        <f>IF(ISBLANK(B1721),"",COUNTIF(B$2:B1721,B1721))-1</f>
        <v>44</v>
      </c>
      <c r="B1721" s="31">
        <v>4</v>
      </c>
      <c r="C1721" s="10">
        <f>VLOOKUP($A1721,Database!$A:$Y,7,FALSE)</f>
        <v>46196.208333333336</v>
      </c>
      <c r="D1721" s="31" t="str">
        <f>VLOOKUP(Pronostics!$B1721,Setup_MPP!$A:$G,3,FALSE)</f>
        <v>Popo444</v>
      </c>
      <c r="E1721" s="31" t="str">
        <f>VLOOKUP(Pronostics!$B1721,Setup_MPP!$A:$G,2,FALSE)</f>
        <v>Pauline OLIVIER</v>
      </c>
      <c r="F1721" s="31" t="str">
        <f>VLOOKUP($B1721,Setup_MPP!$A:$E,4,FALSE)</f>
        <v>#A5EA7F</v>
      </c>
      <c r="G1721" s="31" t="str">
        <f>VLOOKUP($B1721,Setup_MPP!$A:$E,5,FALSE)</f>
        <v>#80C65A</v>
      </c>
      <c r="H1721" s="31" t="str">
        <f>IFERROR(IF(AND(A1721&gt;=1,A1721&lt;=104),VLOOKUP($A1721,Location!$A:$J,6,FALSE),IF(A1721=0,"Avant l'ouverture",IF(OR(A1721=105,A1721=106),"Bonus"))),"")</f>
        <v>Tour 2</v>
      </c>
      <c r="I1721" s="31" t="str">
        <f>IF(LEFT(H1721,4)="Tour",VLOOKUP(A1721,Database!$A:$C,3,FALSE),"")</f>
        <v>J</v>
      </c>
      <c r="J1721" s="31" t="str">
        <f>VLOOKUP($A1721,Location!$A:$J,7,FALSE)</f>
        <v>Jordanie</v>
      </c>
      <c r="K1721" s="31" t="str">
        <f>IFERROR(VLOOKUP(J1721,Setup_Team!$B:$C,2,FALSE), "TDB")</f>
        <v>JOR</v>
      </c>
      <c r="L1721" s="31" t="str">
        <f>VLOOKUP($A1721,Location!$A:$J,8,FALSE)</f>
        <v>Algérie</v>
      </c>
      <c r="M1721" s="31" t="str">
        <f>IFERROR(VLOOKUP(L1721,Setup_Team!$B:$C,2,FALSE), "TDB")</f>
        <v>ALG</v>
      </c>
      <c r="N1721" s="31" t="str">
        <f>VLOOKUP($A1721,Location!$A:$J,9,FALSE)</f>
        <v>Santa Clara, Californie</v>
      </c>
      <c r="O1721" s="31" t="str">
        <f>VLOOKUP($A1721,Location!$A:$J,10,FALSE)</f>
        <v>Levi's Stadium</v>
      </c>
      <c r="R1721" s="31">
        <v>0</v>
      </c>
      <c r="S1721" s="25">
        <f>VLOOKUP($A1721,Database!$A:$Y,10,FALSE)</f>
        <v>152</v>
      </c>
      <c r="T1721" s="25">
        <f>VLOOKUP($A1721,Database!$A:$Y,11,FALSE)</f>
        <v>139</v>
      </c>
      <c r="U1721" s="25">
        <f>VLOOKUP($A1721,Database!$A:$Y,12,FALSE)</f>
        <v>67</v>
      </c>
      <c r="V1721" s="25" t="str">
        <f>VLOOKUP(A1721,Database!A:M,13,FALSE)</f>
        <v>À venir</v>
      </c>
      <c r="W1721" s="25" t="str">
        <f>VLOOKUP($A1721,Database!$A:$Y,20,FALSE)</f>
        <v/>
      </c>
      <c r="X1721" s="25" t="str">
        <f>VLOOKUP($A1721,Database!$A:$Y,21,FALSE)</f>
        <v/>
      </c>
      <c r="Y1721" s="25" t="str">
        <f ca="1">IF(C1721&lt;NOW(),IF(AND(P1721&gt;Q1721,W1721&gt;X1721),S1721,IF(AND(P1721=Q1721,W1721=X1721),T1721,IF(AND(P1721&lt;Q1721,W1721&lt;X1721),U1721,0))),"")</f>
        <v/>
      </c>
      <c r="Z1721" s="25">
        <f>IF(AND(P1721=W1721,Q1721=X1721),1,0)</f>
        <v>1</v>
      </c>
      <c r="AA1721" s="25" t="str">
        <f>IF(Z1721=0,"",IF(ISBLANK(VLOOKUP(A1721,Database!A:AA,22,FALSE)),"",VLOOKUP(A1721,Database!A:AA,22,FALSE)))</f>
        <v>Exact</v>
      </c>
      <c r="AB1721" s="25">
        <f ca="1">IFERROR(IF(AND(Y1721&lt;&gt;"",OR(V1721="Terminé",V1721="En cours")),VLOOKUP(AA1721,Setup_ScoreExactBonus!A:D,4,FALSE),0),0)</f>
        <v>0</v>
      </c>
      <c r="AC1721" s="31" t="str">
        <f ca="1">IF(Y1721&lt;&gt;"", Y1721 + IF(Z1721=1,AB1721, 0), "")</f>
        <v/>
      </c>
      <c r="AD1721" s="31">
        <f ca="1">SUMIFS(AC$2:AC1721,D$2:D1721,D1721)*IF(R1721=0,1,2)</f>
        <v>0</v>
      </c>
    </row>
    <row r="1722" spans="1:30" x14ac:dyDescent="0.35">
      <c r="A1722" s="31">
        <f>IF(ISBLANK(B1722),"",COUNTIF(B$2:B1722,B1722))-1</f>
        <v>44</v>
      </c>
      <c r="B1722" s="31">
        <v>5</v>
      </c>
      <c r="C1722" s="10">
        <f>VLOOKUP($A1722,Database!$A:$Y,7,FALSE)</f>
        <v>46196.208333333336</v>
      </c>
      <c r="D1722" s="31" t="str">
        <f>VLOOKUP(Pronostics!$B1722,Setup_MPP!$A:$G,3,FALSE)</f>
        <v>_Jujul</v>
      </c>
      <c r="E1722" s="31" t="str">
        <f>VLOOKUP(Pronostics!$B1722,Setup_MPP!$A:$G,2,FALSE)</f>
        <v>Julie BOISSIERE</v>
      </c>
      <c r="F1722" s="31" t="str">
        <f>VLOOKUP($B1722,Setup_MPP!$A:$E,4,FALSE)</f>
        <v>#D890FF</v>
      </c>
      <c r="G1722" s="31" t="str">
        <f>VLOOKUP($B1722,Setup_MPP!$A:$E,5,FALSE)</f>
        <v>#B750EF</v>
      </c>
      <c r="H1722" s="31" t="str">
        <f>IFERROR(IF(AND(A1722&gt;=1,A1722&lt;=104),VLOOKUP($A1722,Location!$A:$J,6,FALSE),IF(A1722=0,"Avant l'ouverture",IF(OR(A1722=105,A1722=106),"Bonus"))),"")</f>
        <v>Tour 2</v>
      </c>
      <c r="I1722" s="31" t="str">
        <f>IF(LEFT(H1722,4)="Tour",VLOOKUP(A1722,Database!$A:$C,3,FALSE),"")</f>
        <v>J</v>
      </c>
      <c r="J1722" s="31" t="str">
        <f>VLOOKUP($A1722,Location!$A:$J,7,FALSE)</f>
        <v>Jordanie</v>
      </c>
      <c r="K1722" s="31" t="str">
        <f>IFERROR(VLOOKUP(J1722,Setup_Team!$B:$C,2,FALSE), "TDB")</f>
        <v>JOR</v>
      </c>
      <c r="L1722" s="31" t="str">
        <f>VLOOKUP($A1722,Location!$A:$J,8,FALSE)</f>
        <v>Algérie</v>
      </c>
      <c r="M1722" s="31" t="str">
        <f>IFERROR(VLOOKUP(L1722,Setup_Team!$B:$C,2,FALSE), "TDB")</f>
        <v>ALG</v>
      </c>
      <c r="N1722" s="31" t="str">
        <f>VLOOKUP($A1722,Location!$A:$J,9,FALSE)</f>
        <v>Santa Clara, Californie</v>
      </c>
      <c r="O1722" s="31" t="str">
        <f>VLOOKUP($A1722,Location!$A:$J,10,FALSE)</f>
        <v>Levi's Stadium</v>
      </c>
      <c r="R1722" s="31">
        <v>0</v>
      </c>
      <c r="S1722" s="25">
        <f>VLOOKUP($A1722,Database!$A:$Y,10,FALSE)</f>
        <v>152</v>
      </c>
      <c r="T1722" s="25">
        <f>VLOOKUP($A1722,Database!$A:$Y,11,FALSE)</f>
        <v>139</v>
      </c>
      <c r="U1722" s="25">
        <f>VLOOKUP($A1722,Database!$A:$Y,12,FALSE)</f>
        <v>67</v>
      </c>
      <c r="V1722" s="25" t="str">
        <f>VLOOKUP(A1722,Database!A:M,13,FALSE)</f>
        <v>À venir</v>
      </c>
      <c r="W1722" s="25" t="str">
        <f>VLOOKUP($A1722,Database!$A:$Y,20,FALSE)</f>
        <v/>
      </c>
      <c r="X1722" s="25" t="str">
        <f>VLOOKUP($A1722,Database!$A:$Y,21,FALSE)</f>
        <v/>
      </c>
      <c r="Y1722" s="25" t="str">
        <f ca="1">IF(C1722&lt;NOW(),IF(AND(P1722&gt;Q1722,W1722&gt;X1722),S1722,IF(AND(P1722=Q1722,W1722=X1722),T1722,IF(AND(P1722&lt;Q1722,W1722&lt;X1722),U1722,0))),"")</f>
        <v/>
      </c>
      <c r="Z1722" s="25">
        <f>IF(AND(P1722=W1722,Q1722=X1722),1,0)</f>
        <v>1</v>
      </c>
      <c r="AA1722" s="25" t="str">
        <f>IF(Z1722=0,"",IF(ISBLANK(VLOOKUP(A1722,Database!A:AA,22,FALSE)),"",VLOOKUP(A1722,Database!A:AA,22,FALSE)))</f>
        <v>Exact</v>
      </c>
      <c r="AB1722" s="25">
        <f ca="1">IFERROR(IF(AND(Y1722&lt;&gt;"",OR(V1722="Terminé",V1722="En cours")),VLOOKUP(AA1722,Setup_ScoreExactBonus!A:D,4,FALSE),0),0)</f>
        <v>0</v>
      </c>
      <c r="AC1722" s="31" t="str">
        <f ca="1">IF(Y1722&lt;&gt;"", Y1722 + IF(Z1722=1,AB1722, 0), "")</f>
        <v/>
      </c>
      <c r="AD1722" s="31">
        <f ca="1">SUMIFS(AC$2:AC1722,D$2:D1722,D1722)*IF(R1722=0,1,2)</f>
        <v>0</v>
      </c>
    </row>
    <row r="1723" spans="1:30" x14ac:dyDescent="0.35">
      <c r="A1723" s="31">
        <f>IF(ISBLANK(B1723),"",COUNTIF(B$2:B1723,B1723))-1</f>
        <v>44</v>
      </c>
      <c r="B1723" s="31">
        <v>6</v>
      </c>
      <c r="C1723" s="10">
        <f>VLOOKUP($A1723,Database!$A:$Y,7,FALSE)</f>
        <v>46196.208333333336</v>
      </c>
      <c r="D1723" s="31" t="str">
        <f>VLOOKUP(Pronostics!$B1723,Setup_MPP!$A:$G,3,FALSE)</f>
        <v>Julay</v>
      </c>
      <c r="E1723" s="31" t="str">
        <f>VLOOKUP(Pronostics!$B1723,Setup_MPP!$A:$G,2,FALSE)</f>
        <v>Julie BOUCHARD</v>
      </c>
      <c r="F1723" s="31" t="str">
        <f>VLOOKUP($B1723,Setup_MPP!$A:$E,4,FALSE)</f>
        <v>#A6F7B1</v>
      </c>
      <c r="G1723" s="31" t="str">
        <f>VLOOKUP($B1723,Setup_MPP!$A:$E,5,FALSE)</f>
        <v>#6EC179</v>
      </c>
      <c r="H1723" s="31" t="str">
        <f>IFERROR(IF(AND(A1723&gt;=1,A1723&lt;=104),VLOOKUP($A1723,Location!$A:$J,6,FALSE),IF(A1723=0,"Avant l'ouverture",IF(OR(A1723=105,A1723=106),"Bonus"))),"")</f>
        <v>Tour 2</v>
      </c>
      <c r="I1723" s="31" t="str">
        <f>IF(LEFT(H1723,4)="Tour",VLOOKUP(A1723,Database!$A:$C,3,FALSE),"")</f>
        <v>J</v>
      </c>
      <c r="J1723" s="31" t="str">
        <f>VLOOKUP($A1723,Location!$A:$J,7,FALSE)</f>
        <v>Jordanie</v>
      </c>
      <c r="K1723" s="31" t="str">
        <f>IFERROR(VLOOKUP(J1723,Setup_Team!$B:$C,2,FALSE), "TDB")</f>
        <v>JOR</v>
      </c>
      <c r="L1723" s="31" t="str">
        <f>VLOOKUP($A1723,Location!$A:$J,8,FALSE)</f>
        <v>Algérie</v>
      </c>
      <c r="M1723" s="31" t="str">
        <f>IFERROR(VLOOKUP(L1723,Setup_Team!$B:$C,2,FALSE), "TDB")</f>
        <v>ALG</v>
      </c>
      <c r="N1723" s="31" t="str">
        <f>VLOOKUP($A1723,Location!$A:$J,9,FALSE)</f>
        <v>Santa Clara, Californie</v>
      </c>
      <c r="O1723" s="31" t="str">
        <f>VLOOKUP($A1723,Location!$A:$J,10,FALSE)</f>
        <v>Levi's Stadium</v>
      </c>
      <c r="R1723" s="31">
        <v>0</v>
      </c>
      <c r="S1723" s="25">
        <f>VLOOKUP($A1723,Database!$A:$Y,10,FALSE)</f>
        <v>152</v>
      </c>
      <c r="T1723" s="25">
        <f>VLOOKUP($A1723,Database!$A:$Y,11,FALSE)</f>
        <v>139</v>
      </c>
      <c r="U1723" s="25">
        <f>VLOOKUP($A1723,Database!$A:$Y,12,FALSE)</f>
        <v>67</v>
      </c>
      <c r="V1723" s="25" t="str">
        <f>VLOOKUP(A1723,Database!A:M,13,FALSE)</f>
        <v>À venir</v>
      </c>
      <c r="W1723" s="25" t="str">
        <f>VLOOKUP($A1723,Database!$A:$Y,20,FALSE)</f>
        <v/>
      </c>
      <c r="X1723" s="25" t="str">
        <f>VLOOKUP($A1723,Database!$A:$Y,21,FALSE)</f>
        <v/>
      </c>
      <c r="Y1723" s="25" t="str">
        <f ca="1">IF(C1723&lt;NOW(),IF(AND(P1723&gt;Q1723,W1723&gt;X1723),S1723,IF(AND(P1723=Q1723,W1723=X1723),T1723,IF(AND(P1723&lt;Q1723,W1723&lt;X1723),U1723,0))),"")</f>
        <v/>
      </c>
      <c r="Z1723" s="25">
        <f>IF(AND(P1723=W1723,Q1723=X1723),1,0)</f>
        <v>1</v>
      </c>
      <c r="AA1723" s="25" t="str">
        <f>IF(Z1723=0,"",IF(ISBLANK(VLOOKUP(A1723,Database!A:AA,22,FALSE)),"",VLOOKUP(A1723,Database!A:AA,22,FALSE)))</f>
        <v>Exact</v>
      </c>
      <c r="AB1723" s="25">
        <f ca="1">IFERROR(IF(AND(Y1723&lt;&gt;"",OR(V1723="Terminé",V1723="En cours")),VLOOKUP(AA1723,Setup_ScoreExactBonus!A:D,4,FALSE),0),0)</f>
        <v>0</v>
      </c>
      <c r="AC1723" s="31" t="str">
        <f ca="1">IF(Y1723&lt;&gt;"", Y1723 + IF(Z1723=1,AB1723, 0), "")</f>
        <v/>
      </c>
      <c r="AD1723" s="31">
        <f ca="1">SUMIFS(AC$2:AC1723,D$2:D1723,D1723)*IF(R1723=0,1,2)</f>
        <v>0</v>
      </c>
    </row>
    <row r="1724" spans="1:30" x14ac:dyDescent="0.35">
      <c r="A1724" s="31">
        <f>IF(ISBLANK(B1724),"",COUNTIF(B$2:B1724,B1724))-1</f>
        <v>44</v>
      </c>
      <c r="B1724" s="31">
        <v>7</v>
      </c>
      <c r="C1724" s="10">
        <f>VLOOKUP($A1724,Database!$A:$Y,7,FALSE)</f>
        <v>46196.208333333336</v>
      </c>
      <c r="D1724" s="31" t="str">
        <f>VLOOKUP(Pronostics!$B1724,Setup_MPP!$A:$G,3,FALSE)</f>
        <v>__Vince__</v>
      </c>
      <c r="E1724" s="31" t="str">
        <f>VLOOKUP(Pronostics!$B1724,Setup_MPP!$A:$G,2,FALSE)</f>
        <v>Vincent FRAYSSE</v>
      </c>
      <c r="F1724" s="31" t="str">
        <f>VLOOKUP($B1724,Setup_MPP!$A:$E,4,FALSE)</f>
        <v>#B2EAE8</v>
      </c>
      <c r="G1724" s="31" t="str">
        <f>VLOOKUP($B1724,Setup_MPP!$A:$E,5,FALSE)</f>
        <v>#6CB4B1</v>
      </c>
      <c r="H1724" s="31" t="str">
        <f>IFERROR(IF(AND(A1724&gt;=1,A1724&lt;=104),VLOOKUP($A1724,Location!$A:$J,6,FALSE),IF(A1724=0,"Avant l'ouverture",IF(OR(A1724=105,A1724=106),"Bonus"))),"")</f>
        <v>Tour 2</v>
      </c>
      <c r="I1724" s="31" t="str">
        <f>IF(LEFT(H1724,4)="Tour",VLOOKUP(A1724,Database!$A:$C,3,FALSE),"")</f>
        <v>J</v>
      </c>
      <c r="J1724" s="31" t="str">
        <f>VLOOKUP($A1724,Location!$A:$J,7,FALSE)</f>
        <v>Jordanie</v>
      </c>
      <c r="K1724" s="31" t="str">
        <f>IFERROR(VLOOKUP(J1724,Setup_Team!$B:$C,2,FALSE), "TDB")</f>
        <v>JOR</v>
      </c>
      <c r="L1724" s="31" t="str">
        <f>VLOOKUP($A1724,Location!$A:$J,8,FALSE)</f>
        <v>Algérie</v>
      </c>
      <c r="M1724" s="31" t="str">
        <f>IFERROR(VLOOKUP(L1724,Setup_Team!$B:$C,2,FALSE), "TDB")</f>
        <v>ALG</v>
      </c>
      <c r="N1724" s="31" t="str">
        <f>VLOOKUP($A1724,Location!$A:$J,9,FALSE)</f>
        <v>Santa Clara, Californie</v>
      </c>
      <c r="O1724" s="31" t="str">
        <f>VLOOKUP($A1724,Location!$A:$J,10,FALSE)</f>
        <v>Levi's Stadium</v>
      </c>
      <c r="R1724" s="31">
        <v>0</v>
      </c>
      <c r="S1724" s="25">
        <f>VLOOKUP($A1724,Database!$A:$Y,10,FALSE)</f>
        <v>152</v>
      </c>
      <c r="T1724" s="25">
        <f>VLOOKUP($A1724,Database!$A:$Y,11,FALSE)</f>
        <v>139</v>
      </c>
      <c r="U1724" s="25">
        <f>VLOOKUP($A1724,Database!$A:$Y,12,FALSE)</f>
        <v>67</v>
      </c>
      <c r="V1724" s="25" t="str">
        <f>VLOOKUP(A1724,Database!A:M,13,FALSE)</f>
        <v>À venir</v>
      </c>
      <c r="W1724" s="25" t="str">
        <f>VLOOKUP($A1724,Database!$A:$Y,20,FALSE)</f>
        <v/>
      </c>
      <c r="X1724" s="25" t="str">
        <f>VLOOKUP($A1724,Database!$A:$Y,21,FALSE)</f>
        <v/>
      </c>
      <c r="Y1724" s="25" t="str">
        <f ca="1">IF(C1724&lt;NOW(),IF(AND(P1724&gt;Q1724,W1724&gt;X1724),S1724,IF(AND(P1724=Q1724,W1724=X1724),T1724,IF(AND(P1724&lt;Q1724,W1724&lt;X1724),U1724,0))),"")</f>
        <v/>
      </c>
      <c r="Z1724" s="25">
        <f>IF(AND(P1724=W1724,Q1724=X1724),1,0)</f>
        <v>1</v>
      </c>
      <c r="AA1724" s="25" t="str">
        <f>IF(Z1724=0,"",IF(ISBLANK(VLOOKUP(A1724,Database!A:AA,22,FALSE)),"",VLOOKUP(A1724,Database!A:AA,22,FALSE)))</f>
        <v>Exact</v>
      </c>
      <c r="AB1724" s="25">
        <f ca="1">IFERROR(IF(AND(Y1724&lt;&gt;"",OR(V1724="Terminé",V1724="En cours")),VLOOKUP(AA1724,Setup_ScoreExactBonus!A:D,4,FALSE),0),0)</f>
        <v>0</v>
      </c>
      <c r="AC1724" s="31" t="str">
        <f ca="1">IF(Y1724&lt;&gt;"", Y1724 + IF(Z1724=1,AB1724, 0), "")</f>
        <v/>
      </c>
      <c r="AD1724" s="31">
        <f ca="1">SUMIFS(AC$2:AC1724,D$2:D1724,D1724)*IF(R1724=0,1,2)</f>
        <v>0</v>
      </c>
    </row>
    <row r="1725" spans="1:30" x14ac:dyDescent="0.35">
      <c r="A1725" s="31">
        <f>IF(ISBLANK(B1725),"",COUNTIF(B$2:B1725,B1725))-1</f>
        <v>44</v>
      </c>
      <c r="B1725" s="31">
        <v>8</v>
      </c>
      <c r="C1725" s="10">
        <f>VLOOKUP($A1725,Database!$A:$Y,7,FALSE)</f>
        <v>46196.208333333336</v>
      </c>
      <c r="D1725" s="31" t="str">
        <f>VLOOKUP(Pronostics!$B1725,Setup_MPP!$A:$G,3,FALSE)</f>
        <v>Louuiiis</v>
      </c>
      <c r="E1725" s="31" t="str">
        <f>VLOOKUP(Pronostics!$B1725,Setup_MPP!$A:$G,2,FALSE)</f>
        <v>Louis HARLE</v>
      </c>
      <c r="F1725" s="31" t="str">
        <f>VLOOKUP($B1725,Setup_MPP!$A:$E,4,FALSE)</f>
        <v>#EEF7B1</v>
      </c>
      <c r="G1725" s="31" t="str">
        <f>VLOOKUP($B1725,Setup_MPP!$A:$E,5,FALSE)</f>
        <v>#C1CB7D</v>
      </c>
      <c r="H1725" s="31" t="str">
        <f>IFERROR(IF(AND(A1725&gt;=1,A1725&lt;=104),VLOOKUP($A1725,Location!$A:$J,6,FALSE),IF(A1725=0,"Avant l'ouverture",IF(OR(A1725=105,A1725=106),"Bonus"))),"")</f>
        <v>Tour 2</v>
      </c>
      <c r="I1725" s="31" t="str">
        <f>IF(LEFT(H1725,4)="Tour",VLOOKUP(A1725,Database!$A:$C,3,FALSE),"")</f>
        <v>J</v>
      </c>
      <c r="J1725" s="31" t="str">
        <f>VLOOKUP($A1725,Location!$A:$J,7,FALSE)</f>
        <v>Jordanie</v>
      </c>
      <c r="K1725" s="31" t="str">
        <f>IFERROR(VLOOKUP(J1725,Setup_Team!$B:$C,2,FALSE), "TDB")</f>
        <v>JOR</v>
      </c>
      <c r="L1725" s="31" t="str">
        <f>VLOOKUP($A1725,Location!$A:$J,8,FALSE)</f>
        <v>Algérie</v>
      </c>
      <c r="M1725" s="31" t="str">
        <f>IFERROR(VLOOKUP(L1725,Setup_Team!$B:$C,2,FALSE), "TDB")</f>
        <v>ALG</v>
      </c>
      <c r="N1725" s="31" t="str">
        <f>VLOOKUP($A1725,Location!$A:$J,9,FALSE)</f>
        <v>Santa Clara, Californie</v>
      </c>
      <c r="O1725" s="31" t="str">
        <f>VLOOKUP($A1725,Location!$A:$J,10,FALSE)</f>
        <v>Levi's Stadium</v>
      </c>
      <c r="R1725" s="31">
        <v>0</v>
      </c>
      <c r="S1725" s="25">
        <f>VLOOKUP($A1725,Database!$A:$Y,10,FALSE)</f>
        <v>152</v>
      </c>
      <c r="T1725" s="25">
        <f>VLOOKUP($A1725,Database!$A:$Y,11,FALSE)</f>
        <v>139</v>
      </c>
      <c r="U1725" s="25">
        <f>VLOOKUP($A1725,Database!$A:$Y,12,FALSE)</f>
        <v>67</v>
      </c>
      <c r="V1725" s="25" t="str">
        <f>VLOOKUP(A1725,Database!A:M,13,FALSE)</f>
        <v>À venir</v>
      </c>
      <c r="W1725" s="25" t="str">
        <f>VLOOKUP($A1725,Database!$A:$Y,20,FALSE)</f>
        <v/>
      </c>
      <c r="X1725" s="25" t="str">
        <f>VLOOKUP($A1725,Database!$A:$Y,21,FALSE)</f>
        <v/>
      </c>
      <c r="Y1725" s="25" t="str">
        <f ca="1">IF(C1725&lt;NOW(),IF(AND(P1725&gt;Q1725,W1725&gt;X1725),S1725,IF(AND(P1725=Q1725,W1725=X1725),T1725,IF(AND(P1725&lt;Q1725,W1725&lt;X1725),U1725,0))),"")</f>
        <v/>
      </c>
      <c r="Z1725" s="25">
        <f>IF(AND(P1725=W1725,Q1725=X1725),1,0)</f>
        <v>1</v>
      </c>
      <c r="AA1725" s="25" t="str">
        <f>IF(Z1725=0,"",IF(ISBLANK(VLOOKUP(A1725,Database!A:AA,22,FALSE)),"",VLOOKUP(A1725,Database!A:AA,22,FALSE)))</f>
        <v>Exact</v>
      </c>
      <c r="AB1725" s="25">
        <f ca="1">IFERROR(IF(AND(Y1725&lt;&gt;"",OR(V1725="Terminé",V1725="En cours")),VLOOKUP(AA1725,Setup_ScoreExactBonus!A:D,4,FALSE),0),0)</f>
        <v>0</v>
      </c>
      <c r="AC1725" s="31" t="str">
        <f ca="1">IF(Y1725&lt;&gt;"", Y1725 + IF(Z1725=1,AB1725, 0), "")</f>
        <v/>
      </c>
      <c r="AD1725" s="31">
        <f ca="1">SUMIFS(AC$2:AC1725,D$2:D1725,D1725)*IF(R1725=0,1,2)</f>
        <v>0</v>
      </c>
    </row>
    <row r="1726" spans="1:30" x14ac:dyDescent="0.35">
      <c r="A1726" s="31">
        <f>IF(ISBLANK(B1726),"",COUNTIF(B$2:B1726,B1726))-1</f>
        <v>44</v>
      </c>
      <c r="B1726" s="31">
        <v>9</v>
      </c>
      <c r="C1726" s="10">
        <f>VLOOKUP($A1726,Database!$A:$Y,7,FALSE)</f>
        <v>46196.208333333336</v>
      </c>
      <c r="D1726" s="31" t="str">
        <f>VLOOKUP(Pronostics!$B1726,Setup_MPP!$A:$G,3,FALSE)</f>
        <v>Aurelien_dqp</v>
      </c>
      <c r="E1726" s="31" t="str">
        <f>VLOOKUP(Pronostics!$B1726,Setup_MPP!$A:$G,2,FALSE)</f>
        <v>Aurélien DE POULPIQUET</v>
      </c>
      <c r="F1726" s="31" t="str">
        <f>VLOOKUP($B1726,Setup_MPP!$A:$E,4,FALSE)</f>
        <v>#F4EA9D</v>
      </c>
      <c r="G1726" s="31" t="str">
        <f>VLOOKUP($B1726,Setup_MPP!$A:$E,5,FALSE)</f>
        <v>#D2C458</v>
      </c>
      <c r="H1726" s="31" t="str">
        <f>IFERROR(IF(AND(A1726&gt;=1,A1726&lt;=104),VLOOKUP($A1726,Location!$A:$J,6,FALSE),IF(A1726=0,"Avant l'ouverture",IF(OR(A1726=105,A1726=106),"Bonus"))),"")</f>
        <v>Tour 2</v>
      </c>
      <c r="I1726" s="31" t="str">
        <f>IF(LEFT(H1726,4)="Tour",VLOOKUP(A1726,Database!$A:$C,3,FALSE),"")</f>
        <v>J</v>
      </c>
      <c r="J1726" s="31" t="str">
        <f>VLOOKUP($A1726,Location!$A:$J,7,FALSE)</f>
        <v>Jordanie</v>
      </c>
      <c r="K1726" s="31" t="str">
        <f>IFERROR(VLOOKUP(J1726,Setup_Team!$B:$C,2,FALSE), "TDB")</f>
        <v>JOR</v>
      </c>
      <c r="L1726" s="31" t="str">
        <f>VLOOKUP($A1726,Location!$A:$J,8,FALSE)</f>
        <v>Algérie</v>
      </c>
      <c r="M1726" s="31" t="str">
        <f>IFERROR(VLOOKUP(L1726,Setup_Team!$B:$C,2,FALSE), "TDB")</f>
        <v>ALG</v>
      </c>
      <c r="N1726" s="31" t="str">
        <f>VLOOKUP($A1726,Location!$A:$J,9,FALSE)</f>
        <v>Santa Clara, Californie</v>
      </c>
      <c r="O1726" s="31" t="str">
        <f>VLOOKUP($A1726,Location!$A:$J,10,FALSE)</f>
        <v>Levi's Stadium</v>
      </c>
      <c r="R1726" s="31">
        <v>0</v>
      </c>
      <c r="S1726" s="25">
        <f>VLOOKUP($A1726,Database!$A:$Y,10,FALSE)</f>
        <v>152</v>
      </c>
      <c r="T1726" s="25">
        <f>VLOOKUP($A1726,Database!$A:$Y,11,FALSE)</f>
        <v>139</v>
      </c>
      <c r="U1726" s="25">
        <f>VLOOKUP($A1726,Database!$A:$Y,12,FALSE)</f>
        <v>67</v>
      </c>
      <c r="V1726" s="25" t="str">
        <f>VLOOKUP(A1726,Database!A:M,13,FALSE)</f>
        <v>À venir</v>
      </c>
      <c r="W1726" s="25" t="str">
        <f>VLOOKUP($A1726,Database!$A:$Y,20,FALSE)</f>
        <v/>
      </c>
      <c r="X1726" s="25" t="str">
        <f>VLOOKUP($A1726,Database!$A:$Y,21,FALSE)</f>
        <v/>
      </c>
      <c r="Y1726" s="25" t="str">
        <f ca="1">IF(C1726&lt;NOW(),IF(AND(P1726&gt;Q1726,W1726&gt;X1726),S1726,IF(AND(P1726=Q1726,W1726=X1726),T1726,IF(AND(P1726&lt;Q1726,W1726&lt;X1726),U1726,0))),"")</f>
        <v/>
      </c>
      <c r="Z1726" s="25">
        <f>IF(AND(P1726=W1726,Q1726=X1726),1,0)</f>
        <v>1</v>
      </c>
      <c r="AA1726" s="25" t="str">
        <f>IF(Z1726=0,"",IF(ISBLANK(VLOOKUP(A1726,Database!A:AA,22,FALSE)),"",VLOOKUP(A1726,Database!A:AA,22,FALSE)))</f>
        <v>Exact</v>
      </c>
      <c r="AB1726" s="25">
        <f ca="1">IFERROR(IF(AND(Y1726&lt;&gt;"",OR(V1726="Terminé",V1726="En cours")),VLOOKUP(AA1726,Setup_ScoreExactBonus!A:D,4,FALSE),0),0)</f>
        <v>0</v>
      </c>
      <c r="AC1726" s="31" t="str">
        <f ca="1">IF(Y1726&lt;&gt;"", Y1726 + IF(Z1726=1,AB1726, 0), "")</f>
        <v/>
      </c>
      <c r="AD1726" s="31">
        <f ca="1">SUMIFS(AC$2:AC1726,D$2:D1726,D1726)*IF(R1726=0,1,2)</f>
        <v>0</v>
      </c>
    </row>
    <row r="1727" spans="1:30" x14ac:dyDescent="0.35">
      <c r="A1727" s="31">
        <f>IF(ISBLANK(B1727),"",COUNTIF(B$2:B1727,B1727))-1</f>
        <v>44</v>
      </c>
      <c r="B1727" s="31">
        <v>10</v>
      </c>
      <c r="C1727" s="10">
        <f>VLOOKUP($A1727,Database!$A:$Y,7,FALSE)</f>
        <v>46196.208333333336</v>
      </c>
      <c r="D1727" s="31" t="str">
        <f>VLOOKUP(Pronostics!$B1727,Setup_MPP!$A:$G,3,FALSE)</f>
        <v>RandomPaul</v>
      </c>
      <c r="E1727" s="31" t="str">
        <f>VLOOKUP(Pronostics!$B1727,Setup_MPP!$A:$G,2,FALSE)</f>
        <v>Paul MONTESINOS</v>
      </c>
      <c r="F1727" s="31" t="str">
        <f>VLOOKUP($B1727,Setup_MPP!$A:$E,4,FALSE)</f>
        <v>#C4B0FF</v>
      </c>
      <c r="G1727" s="31" t="str">
        <f>VLOOKUP($B1727,Setup_MPP!$A:$E,5,FALSE)</f>
        <v>#7F66C8</v>
      </c>
      <c r="H1727" s="31" t="str">
        <f>IFERROR(IF(AND(A1727&gt;=1,A1727&lt;=104),VLOOKUP($A1727,Location!$A:$J,6,FALSE),IF(A1727=0,"Avant l'ouverture",IF(OR(A1727=105,A1727=106),"Bonus"))),"")</f>
        <v>Tour 2</v>
      </c>
      <c r="I1727" s="31" t="str">
        <f>IF(LEFT(H1727,4)="Tour",VLOOKUP(A1727,Database!$A:$C,3,FALSE),"")</f>
        <v>J</v>
      </c>
      <c r="J1727" s="31" t="str">
        <f>VLOOKUP($A1727,Location!$A:$J,7,FALSE)</f>
        <v>Jordanie</v>
      </c>
      <c r="K1727" s="31" t="str">
        <f>IFERROR(VLOOKUP(J1727,Setup_Team!$B:$C,2,FALSE), "TDB")</f>
        <v>JOR</v>
      </c>
      <c r="L1727" s="31" t="str">
        <f>VLOOKUP($A1727,Location!$A:$J,8,FALSE)</f>
        <v>Algérie</v>
      </c>
      <c r="M1727" s="31" t="str">
        <f>IFERROR(VLOOKUP(L1727,Setup_Team!$B:$C,2,FALSE), "TDB")</f>
        <v>ALG</v>
      </c>
      <c r="N1727" s="31" t="str">
        <f>VLOOKUP($A1727,Location!$A:$J,9,FALSE)</f>
        <v>Santa Clara, Californie</v>
      </c>
      <c r="O1727" s="31" t="str">
        <f>VLOOKUP($A1727,Location!$A:$J,10,FALSE)</f>
        <v>Levi's Stadium</v>
      </c>
      <c r="R1727" s="31">
        <v>0</v>
      </c>
      <c r="S1727" s="25">
        <f>VLOOKUP($A1727,Database!$A:$Y,10,FALSE)</f>
        <v>152</v>
      </c>
      <c r="T1727" s="25">
        <f>VLOOKUP($A1727,Database!$A:$Y,11,FALSE)</f>
        <v>139</v>
      </c>
      <c r="U1727" s="25">
        <f>VLOOKUP($A1727,Database!$A:$Y,12,FALSE)</f>
        <v>67</v>
      </c>
      <c r="V1727" s="25" t="str">
        <f>VLOOKUP(A1727,Database!A:M,13,FALSE)</f>
        <v>À venir</v>
      </c>
      <c r="W1727" s="25" t="str">
        <f>VLOOKUP($A1727,Database!$A:$Y,20,FALSE)</f>
        <v/>
      </c>
      <c r="X1727" s="25" t="str">
        <f>VLOOKUP($A1727,Database!$A:$Y,21,FALSE)</f>
        <v/>
      </c>
      <c r="Y1727" s="25" t="str">
        <f ca="1">IF(C1727&lt;NOW(),IF(AND(P1727&gt;Q1727,W1727&gt;X1727),S1727,IF(AND(P1727=Q1727,W1727=X1727),T1727,IF(AND(P1727&lt;Q1727,W1727&lt;X1727),U1727,0))),"")</f>
        <v/>
      </c>
      <c r="Z1727" s="25">
        <f>IF(AND(P1727=W1727,Q1727=X1727),1,0)</f>
        <v>1</v>
      </c>
      <c r="AA1727" s="25" t="str">
        <f>IF(Z1727=0,"",IF(ISBLANK(VLOOKUP(A1727,Database!A:AA,22,FALSE)),"",VLOOKUP(A1727,Database!A:AA,22,FALSE)))</f>
        <v>Exact</v>
      </c>
      <c r="AB1727" s="25">
        <f ca="1">IFERROR(IF(AND(Y1727&lt;&gt;"",OR(V1727="Terminé",V1727="En cours")),VLOOKUP(AA1727,Setup_ScoreExactBonus!A:D,4,FALSE),0),0)</f>
        <v>0</v>
      </c>
      <c r="AC1727" s="31" t="str">
        <f ca="1">IF(Y1727&lt;&gt;"", Y1727 + IF(Z1727=1,AB1727, 0), "")</f>
        <v/>
      </c>
      <c r="AD1727" s="31">
        <f ca="1">SUMIFS(AC$2:AC1727,D$2:D1727,D1727)*IF(R1727=0,1,2)</f>
        <v>0</v>
      </c>
    </row>
    <row r="1728" spans="1:30" x14ac:dyDescent="0.35">
      <c r="A1728" s="31">
        <f>IF(ISBLANK(B1728),"",COUNTIF(B$2:B1728,B1728))-1</f>
        <v>44</v>
      </c>
      <c r="B1728" s="31">
        <v>11</v>
      </c>
      <c r="C1728" s="10">
        <f>VLOOKUP($A1728,Database!$A:$Y,7,FALSE)</f>
        <v>46196.208333333336</v>
      </c>
      <c r="D1728" s="31" t="str">
        <f>VLOOKUP(Pronostics!$B1728,Setup_MPP!$A:$G,3,FALSE)</f>
        <v>Kinsley#8SA6T</v>
      </c>
      <c r="E1728" s="31" t="str">
        <f>VLOOKUP(Pronostics!$B1728,Setup_MPP!$A:$G,2,FALSE)</f>
        <v>Kinsley ROQUE</v>
      </c>
      <c r="F1728" s="31" t="str">
        <f>VLOOKUP($B1728,Setup_MPP!$A:$E,4,FALSE)</f>
        <v>#CBEBBA</v>
      </c>
      <c r="G1728" s="31" t="str">
        <f>VLOOKUP($B1728,Setup_MPP!$A:$E,5,FALSE)</f>
        <v>#70BC6E</v>
      </c>
      <c r="H1728" s="31" t="str">
        <f>IFERROR(IF(AND(A1728&gt;=1,A1728&lt;=104),VLOOKUP($A1728,Location!$A:$J,6,FALSE),IF(A1728=0,"Avant l'ouverture",IF(OR(A1728=105,A1728=106),"Bonus"))),"")</f>
        <v>Tour 2</v>
      </c>
      <c r="I1728" s="31" t="str">
        <f>IF(LEFT(H1728,4)="Tour",VLOOKUP(A1728,Database!$A:$C,3,FALSE),"")</f>
        <v>J</v>
      </c>
      <c r="J1728" s="31" t="str">
        <f>VLOOKUP($A1728,Location!$A:$J,7,FALSE)</f>
        <v>Jordanie</v>
      </c>
      <c r="K1728" s="31" t="str">
        <f>IFERROR(VLOOKUP(J1728,Setup_Team!$B:$C,2,FALSE), "TDB")</f>
        <v>JOR</v>
      </c>
      <c r="L1728" s="31" t="str">
        <f>VLOOKUP($A1728,Location!$A:$J,8,FALSE)</f>
        <v>Algérie</v>
      </c>
      <c r="M1728" s="31" t="str">
        <f>IFERROR(VLOOKUP(L1728,Setup_Team!$B:$C,2,FALSE), "TDB")</f>
        <v>ALG</v>
      </c>
      <c r="N1728" s="31" t="str">
        <f>VLOOKUP($A1728,Location!$A:$J,9,FALSE)</f>
        <v>Santa Clara, Californie</v>
      </c>
      <c r="O1728" s="31" t="str">
        <f>VLOOKUP($A1728,Location!$A:$J,10,FALSE)</f>
        <v>Levi's Stadium</v>
      </c>
      <c r="R1728" s="31">
        <v>0</v>
      </c>
      <c r="S1728" s="25">
        <f>VLOOKUP($A1728,Database!$A:$Y,10,FALSE)</f>
        <v>152</v>
      </c>
      <c r="T1728" s="25">
        <f>VLOOKUP($A1728,Database!$A:$Y,11,FALSE)</f>
        <v>139</v>
      </c>
      <c r="U1728" s="25">
        <f>VLOOKUP($A1728,Database!$A:$Y,12,FALSE)</f>
        <v>67</v>
      </c>
      <c r="V1728" s="25" t="str">
        <f>VLOOKUP(A1728,Database!A:M,13,FALSE)</f>
        <v>À venir</v>
      </c>
      <c r="W1728" s="25" t="str">
        <f>VLOOKUP($A1728,Database!$A:$Y,20,FALSE)</f>
        <v/>
      </c>
      <c r="X1728" s="25" t="str">
        <f>VLOOKUP($A1728,Database!$A:$Y,21,FALSE)</f>
        <v/>
      </c>
      <c r="Y1728" s="25" t="str">
        <f ca="1">IF(C1728&lt;NOW(),IF(AND(P1728&gt;Q1728,W1728&gt;X1728),S1728,IF(AND(P1728=Q1728,W1728=X1728),T1728,IF(AND(P1728&lt;Q1728,W1728&lt;X1728),U1728,0))),"")</f>
        <v/>
      </c>
      <c r="Z1728" s="25">
        <f>IF(AND(P1728=W1728,Q1728=X1728),1,0)</f>
        <v>1</v>
      </c>
      <c r="AA1728" s="25" t="str">
        <f>IF(Z1728=0,"",IF(ISBLANK(VLOOKUP(A1728,Database!A:AA,22,FALSE)),"",VLOOKUP(A1728,Database!A:AA,22,FALSE)))</f>
        <v>Exact</v>
      </c>
      <c r="AB1728" s="25">
        <f ca="1">IFERROR(IF(AND(Y1728&lt;&gt;"",OR(V1728="Terminé",V1728="En cours")),VLOOKUP(AA1728,Setup_ScoreExactBonus!A:D,4,FALSE),0),0)</f>
        <v>0</v>
      </c>
      <c r="AC1728" s="31" t="str">
        <f ca="1">IF(Y1728&lt;&gt;"", Y1728 + IF(Z1728=1,AB1728, 0), "")</f>
        <v/>
      </c>
      <c r="AD1728" s="31">
        <f ca="1">SUMIFS(AC$2:AC1728,D$2:D1728,D1728)*IF(R1728=0,1,2)</f>
        <v>0</v>
      </c>
    </row>
    <row r="1729" spans="1:30" x14ac:dyDescent="0.35">
      <c r="A1729" s="31">
        <f>IF(ISBLANK(B1729),"",COUNTIF(B$2:B1729,B1729))-1</f>
        <v>44</v>
      </c>
      <c r="B1729" s="31">
        <v>12</v>
      </c>
      <c r="C1729" s="10">
        <f>VLOOKUP($A1729,Database!$A:$Y,7,FALSE)</f>
        <v>46196.208333333336</v>
      </c>
      <c r="D1729" s="31" t="str">
        <f>VLOOKUP(Pronostics!$B1729,Setup_MPP!$A:$G,3,FALSE)</f>
        <v>Jaouad1</v>
      </c>
      <c r="E1729" s="31" t="str">
        <f>VLOOKUP(Pronostics!$B1729,Setup_MPP!$A:$G,2,FALSE)</f>
        <v>Jaouad SETTI</v>
      </c>
      <c r="F1729" s="31" t="str">
        <f>VLOOKUP($B1729,Setup_MPP!$A:$E,4,FALSE)</f>
        <v>#C2D4FF</v>
      </c>
      <c r="G1729" s="31" t="str">
        <f>VLOOKUP($B1729,Setup_MPP!$A:$E,5,FALSE)</f>
        <v>#6586D5</v>
      </c>
      <c r="H1729" s="31" t="str">
        <f>IFERROR(IF(AND(A1729&gt;=1,A1729&lt;=104),VLOOKUP($A1729,Location!$A:$J,6,FALSE),IF(A1729=0,"Avant l'ouverture",IF(OR(A1729=105,A1729=106),"Bonus"))),"")</f>
        <v>Tour 2</v>
      </c>
      <c r="I1729" s="31" t="str">
        <f>IF(LEFT(H1729,4)="Tour",VLOOKUP(A1729,Database!$A:$C,3,FALSE),"")</f>
        <v>J</v>
      </c>
      <c r="J1729" s="31" t="str">
        <f>VLOOKUP($A1729,Location!$A:$J,7,FALSE)</f>
        <v>Jordanie</v>
      </c>
      <c r="K1729" s="31" t="str">
        <f>IFERROR(VLOOKUP(J1729,Setup_Team!$B:$C,2,FALSE), "TDB")</f>
        <v>JOR</v>
      </c>
      <c r="L1729" s="31" t="str">
        <f>VLOOKUP($A1729,Location!$A:$J,8,FALSE)</f>
        <v>Algérie</v>
      </c>
      <c r="M1729" s="31" t="str">
        <f>IFERROR(VLOOKUP(L1729,Setup_Team!$B:$C,2,FALSE), "TDB")</f>
        <v>ALG</v>
      </c>
      <c r="N1729" s="31" t="str">
        <f>VLOOKUP($A1729,Location!$A:$J,9,FALSE)</f>
        <v>Santa Clara, Californie</v>
      </c>
      <c r="O1729" s="31" t="str">
        <f>VLOOKUP($A1729,Location!$A:$J,10,FALSE)</f>
        <v>Levi's Stadium</v>
      </c>
      <c r="R1729" s="31">
        <v>0</v>
      </c>
      <c r="S1729" s="25">
        <f>VLOOKUP($A1729,Database!$A:$Y,10,FALSE)</f>
        <v>152</v>
      </c>
      <c r="T1729" s="25">
        <f>VLOOKUP($A1729,Database!$A:$Y,11,FALSE)</f>
        <v>139</v>
      </c>
      <c r="U1729" s="25">
        <f>VLOOKUP($A1729,Database!$A:$Y,12,FALSE)</f>
        <v>67</v>
      </c>
      <c r="V1729" s="25" t="str">
        <f>VLOOKUP(A1729,Database!A:M,13,FALSE)</f>
        <v>À venir</v>
      </c>
      <c r="W1729" s="25" t="str">
        <f>VLOOKUP($A1729,Database!$A:$Y,20,FALSE)</f>
        <v/>
      </c>
      <c r="X1729" s="25" t="str">
        <f>VLOOKUP($A1729,Database!$A:$Y,21,FALSE)</f>
        <v/>
      </c>
      <c r="Y1729" s="25" t="str">
        <f ca="1">IF(C1729&lt;NOW(),IF(AND(P1729&gt;Q1729,W1729&gt;X1729),S1729,IF(AND(P1729=Q1729,W1729=X1729),T1729,IF(AND(P1729&lt;Q1729,W1729&lt;X1729),U1729,0))),"")</f>
        <v/>
      </c>
      <c r="Z1729" s="25">
        <f>IF(AND(P1729=W1729,Q1729=X1729),1,0)</f>
        <v>1</v>
      </c>
      <c r="AA1729" s="25" t="str">
        <f>IF(Z1729=0,"",IF(ISBLANK(VLOOKUP(A1729,Database!A:AA,22,FALSE)),"",VLOOKUP(A1729,Database!A:AA,22,FALSE)))</f>
        <v>Exact</v>
      </c>
      <c r="AB1729" s="25">
        <f ca="1">IFERROR(IF(AND(Y1729&lt;&gt;"",OR(V1729="Terminé",V1729="En cours")),VLOOKUP(AA1729,Setup_ScoreExactBonus!A:D,4,FALSE),0),0)</f>
        <v>0</v>
      </c>
      <c r="AC1729" s="31" t="str">
        <f ca="1">IF(Y1729&lt;&gt;"", Y1729 + IF(Z1729=1,AB1729, 0), "")</f>
        <v/>
      </c>
      <c r="AD1729" s="31">
        <f ca="1">SUMIFS(AC$2:AC1729,D$2:D1729,D1729)*IF(R1729=0,1,2)</f>
        <v>0</v>
      </c>
    </row>
    <row r="1730" spans="1:30" x14ac:dyDescent="0.35">
      <c r="A1730" s="31">
        <f>IF(ISBLANK(B1730),"",COUNTIF(B$2:B1730,B1730))-1</f>
        <v>44</v>
      </c>
      <c r="B1730" s="31">
        <v>13</v>
      </c>
      <c r="C1730" s="10">
        <f>VLOOKUP($A1730,Database!$A:$Y,7,FALSE)</f>
        <v>46196.208333333336</v>
      </c>
      <c r="D1730" s="31" t="str">
        <f>VLOOKUP(Pronostics!$B1730,Setup_MPP!$A:$G,3,FALSE)</f>
        <v>Julien_I</v>
      </c>
      <c r="E1730" s="31" t="str">
        <f>VLOOKUP(Pronostics!$B1730,Setup_MPP!$A:$G,2,FALSE)</f>
        <v>Julien INGE</v>
      </c>
      <c r="F1730" s="31" t="str">
        <f>VLOOKUP($B1730,Setup_MPP!$A:$E,4,FALSE)</f>
        <v>#C1E0EF</v>
      </c>
      <c r="G1730" s="31" t="str">
        <f>VLOOKUP($B1730,Setup_MPP!$A:$E,5,FALSE)</f>
        <v>#4F91B2</v>
      </c>
      <c r="H1730" s="31" t="str">
        <f>IFERROR(IF(AND(A1730&gt;=1,A1730&lt;=104),VLOOKUP($A1730,Location!$A:$J,6,FALSE),IF(A1730=0,"Avant l'ouverture",IF(OR(A1730=105,A1730=106),"Bonus"))),"")</f>
        <v>Tour 2</v>
      </c>
      <c r="I1730" s="31" t="str">
        <f>IF(LEFT(H1730,4)="Tour",VLOOKUP(A1730,Database!$A:$C,3,FALSE),"")</f>
        <v>J</v>
      </c>
      <c r="J1730" s="31" t="str">
        <f>VLOOKUP($A1730,Location!$A:$J,7,FALSE)</f>
        <v>Jordanie</v>
      </c>
      <c r="K1730" s="31" t="str">
        <f>IFERROR(VLOOKUP(J1730,Setup_Team!$B:$C,2,FALSE), "TDB")</f>
        <v>JOR</v>
      </c>
      <c r="L1730" s="31" t="str">
        <f>VLOOKUP($A1730,Location!$A:$J,8,FALSE)</f>
        <v>Algérie</v>
      </c>
      <c r="M1730" s="31" t="str">
        <f>IFERROR(VLOOKUP(L1730,Setup_Team!$B:$C,2,FALSE), "TDB")</f>
        <v>ALG</v>
      </c>
      <c r="N1730" s="31" t="str">
        <f>VLOOKUP($A1730,Location!$A:$J,9,FALSE)</f>
        <v>Santa Clara, Californie</v>
      </c>
      <c r="O1730" s="31" t="str">
        <f>VLOOKUP($A1730,Location!$A:$J,10,FALSE)</f>
        <v>Levi's Stadium</v>
      </c>
      <c r="R1730" s="31">
        <v>0</v>
      </c>
      <c r="S1730" s="25">
        <f>VLOOKUP($A1730,Database!$A:$Y,10,FALSE)</f>
        <v>152</v>
      </c>
      <c r="T1730" s="25">
        <f>VLOOKUP($A1730,Database!$A:$Y,11,FALSE)</f>
        <v>139</v>
      </c>
      <c r="U1730" s="25">
        <f>VLOOKUP($A1730,Database!$A:$Y,12,FALSE)</f>
        <v>67</v>
      </c>
      <c r="V1730" s="25" t="str">
        <f>VLOOKUP(A1730,Database!A:M,13,FALSE)</f>
        <v>À venir</v>
      </c>
      <c r="W1730" s="25" t="str">
        <f>VLOOKUP($A1730,Database!$A:$Y,20,FALSE)</f>
        <v/>
      </c>
      <c r="X1730" s="25" t="str">
        <f>VLOOKUP($A1730,Database!$A:$Y,21,FALSE)</f>
        <v/>
      </c>
      <c r="Y1730" s="25" t="str">
        <f ca="1">IF(C1730&lt;NOW(),IF(AND(P1730&gt;Q1730,W1730&gt;X1730),S1730,IF(AND(P1730=Q1730,W1730=X1730),T1730,IF(AND(P1730&lt;Q1730,W1730&lt;X1730),U1730,0))),"")</f>
        <v/>
      </c>
      <c r="Z1730" s="25">
        <f>IF(AND(P1730=W1730,Q1730=X1730),1,0)</f>
        <v>1</v>
      </c>
      <c r="AA1730" s="25" t="str">
        <f>IF(Z1730=0,"",IF(ISBLANK(VLOOKUP(A1730,Database!A:AA,22,FALSE)),"",VLOOKUP(A1730,Database!A:AA,22,FALSE)))</f>
        <v>Exact</v>
      </c>
      <c r="AB1730" s="25">
        <f ca="1">IFERROR(IF(AND(Y1730&lt;&gt;"",OR(V1730="Terminé",V1730="En cours")),VLOOKUP(AA1730,Setup_ScoreExactBonus!A:D,4,FALSE),0),0)</f>
        <v>0</v>
      </c>
      <c r="AC1730" s="31" t="str">
        <f ca="1">IF(Y1730&lt;&gt;"", Y1730 + IF(Z1730=1,AB1730, 0), "")</f>
        <v/>
      </c>
      <c r="AD1730" s="31">
        <f ca="1">SUMIFS(AC$2:AC1730,D$2:D1730,D1730)*IF(R1730=0,1,2)</f>
        <v>0</v>
      </c>
    </row>
    <row r="1731" spans="1:30" x14ac:dyDescent="0.35">
      <c r="A1731" s="31">
        <f>IF(ISBLANK(B1731),"",COUNTIF(B$2:B1731,B1731))-1</f>
        <v>44</v>
      </c>
      <c r="B1731" s="31">
        <v>14</v>
      </c>
      <c r="C1731" s="10">
        <f>VLOOKUP($A1731,Database!$A:$Y,7,FALSE)</f>
        <v>46196.208333333336</v>
      </c>
      <c r="D1731" s="31" t="str">
        <f>VLOOKUP(Pronostics!$B1731,Setup_MPP!$A:$G,3,FALSE)</f>
        <v>MarieEYT</v>
      </c>
      <c r="E1731" s="31" t="str">
        <f>VLOOKUP(Pronostics!$B1731,Setup_MPP!$A:$G,2,FALSE)</f>
        <v>Marie EXBRAYAT</v>
      </c>
      <c r="F1731" s="31" t="str">
        <f>VLOOKUP($B1731,Setup_MPP!$A:$E,4,FALSE)</f>
        <v>#FFAFD2</v>
      </c>
      <c r="G1731" s="31" t="str">
        <f>VLOOKUP($B1731,Setup_MPP!$A:$E,5,FALSE)</f>
        <v>#F2589B</v>
      </c>
      <c r="H1731" s="31" t="str">
        <f>IFERROR(IF(AND(A1731&gt;=1,A1731&lt;=104),VLOOKUP($A1731,Location!$A:$J,6,FALSE),IF(A1731=0,"Avant l'ouverture",IF(OR(A1731=105,A1731=106),"Bonus"))),"")</f>
        <v>Tour 2</v>
      </c>
      <c r="I1731" s="31" t="str">
        <f>IF(LEFT(H1731,4)="Tour",VLOOKUP(A1731,Database!$A:$C,3,FALSE),"")</f>
        <v>J</v>
      </c>
      <c r="J1731" s="31" t="str">
        <f>VLOOKUP($A1731,Location!$A:$J,7,FALSE)</f>
        <v>Jordanie</v>
      </c>
      <c r="K1731" s="31" t="str">
        <f>IFERROR(VLOOKUP(J1731,Setup_Team!$B:$C,2,FALSE), "TDB")</f>
        <v>JOR</v>
      </c>
      <c r="L1731" s="31" t="str">
        <f>VLOOKUP($A1731,Location!$A:$J,8,FALSE)</f>
        <v>Algérie</v>
      </c>
      <c r="M1731" s="31" t="str">
        <f>IFERROR(VLOOKUP(L1731,Setup_Team!$B:$C,2,FALSE), "TDB")</f>
        <v>ALG</v>
      </c>
      <c r="N1731" s="31" t="str">
        <f>VLOOKUP($A1731,Location!$A:$J,9,FALSE)</f>
        <v>Santa Clara, Californie</v>
      </c>
      <c r="O1731" s="31" t="str">
        <f>VLOOKUP($A1731,Location!$A:$J,10,FALSE)</f>
        <v>Levi's Stadium</v>
      </c>
      <c r="R1731" s="31">
        <v>0</v>
      </c>
      <c r="S1731" s="25">
        <f>VLOOKUP($A1731,Database!$A:$Y,10,FALSE)</f>
        <v>152</v>
      </c>
      <c r="T1731" s="25">
        <f>VLOOKUP($A1731,Database!$A:$Y,11,FALSE)</f>
        <v>139</v>
      </c>
      <c r="U1731" s="25">
        <f>VLOOKUP($A1731,Database!$A:$Y,12,FALSE)</f>
        <v>67</v>
      </c>
      <c r="V1731" s="25" t="str">
        <f>VLOOKUP(A1731,Database!A:M,13,FALSE)</f>
        <v>À venir</v>
      </c>
      <c r="W1731" s="25" t="str">
        <f>VLOOKUP($A1731,Database!$A:$Y,20,FALSE)</f>
        <v/>
      </c>
      <c r="X1731" s="25" t="str">
        <f>VLOOKUP($A1731,Database!$A:$Y,21,FALSE)</f>
        <v/>
      </c>
      <c r="Y1731" s="25" t="str">
        <f ca="1">IF(C1731&lt;NOW(),IF(AND(P1731&gt;Q1731,W1731&gt;X1731),S1731,IF(AND(P1731=Q1731,W1731=X1731),T1731,IF(AND(P1731&lt;Q1731,W1731&lt;X1731),U1731,0))),"")</f>
        <v/>
      </c>
      <c r="Z1731" s="25">
        <f>IF(AND(P1731=W1731,Q1731=X1731),1,0)</f>
        <v>1</v>
      </c>
      <c r="AA1731" s="25" t="str">
        <f>IF(Z1731=0,"",IF(ISBLANK(VLOOKUP(A1731,Database!A:AA,22,FALSE)),"",VLOOKUP(A1731,Database!A:AA,22,FALSE)))</f>
        <v>Exact</v>
      </c>
      <c r="AB1731" s="25">
        <f ca="1">IFERROR(IF(AND(Y1731&lt;&gt;"",OR(V1731="Terminé",V1731="En cours")),VLOOKUP(AA1731,Setup_ScoreExactBonus!A:D,4,FALSE),0),0)</f>
        <v>0</v>
      </c>
      <c r="AC1731" s="31" t="str">
        <f ca="1">IF(Y1731&lt;&gt;"", Y1731 + IF(Z1731=1,AB1731, 0), "")</f>
        <v/>
      </c>
      <c r="AD1731" s="31">
        <f ca="1">SUMIFS(AC$2:AC1731,D$2:D1731,D1731)*IF(R1731=0,1,2)</f>
        <v>0</v>
      </c>
    </row>
    <row r="1732" spans="1:30" x14ac:dyDescent="0.35">
      <c r="A1732" s="31">
        <f>IF(ISBLANK(B1732),"",COUNTIF(B$2:B1732,B1732))-1</f>
        <v>44</v>
      </c>
      <c r="B1732" s="31">
        <v>15</v>
      </c>
      <c r="C1732" s="10">
        <f>VLOOKUP($A1732,Database!$A:$Y,7,FALSE)</f>
        <v>46196.208333333336</v>
      </c>
      <c r="D1732" s="31" t="str">
        <f>VLOOKUP(Pronostics!$B1732,Setup_MPP!$A:$G,3,FALSE)</f>
        <v>Amine#8UL9R</v>
      </c>
      <c r="E1732" s="31" t="str">
        <f>VLOOKUP(Pronostics!$B1732,Setup_MPP!$A:$G,2,FALSE)</f>
        <v>Amine ZARROUKI</v>
      </c>
      <c r="F1732" s="31" t="str">
        <f>VLOOKUP($B1732,Setup_MPP!$A:$E,4,FALSE)</f>
        <v>#FF9898</v>
      </c>
      <c r="G1732" s="31" t="str">
        <f>VLOOKUP($B1732,Setup_MPP!$A:$E,5,FALSE)</f>
        <v>#FF5D5D</v>
      </c>
      <c r="H1732" s="31" t="str">
        <f>IFERROR(IF(AND(A1732&gt;=1,A1732&lt;=104),VLOOKUP($A1732,Location!$A:$J,6,FALSE),IF(A1732=0,"Avant l'ouverture",IF(OR(A1732=105,A1732=106),"Bonus"))),"")</f>
        <v>Tour 2</v>
      </c>
      <c r="I1732" s="31" t="str">
        <f>IF(LEFT(H1732,4)="Tour",VLOOKUP(A1732,Database!$A:$C,3,FALSE),"")</f>
        <v>J</v>
      </c>
      <c r="J1732" s="31" t="str">
        <f>VLOOKUP($A1732,Location!$A:$J,7,FALSE)</f>
        <v>Jordanie</v>
      </c>
      <c r="K1732" s="31" t="str">
        <f>IFERROR(VLOOKUP(J1732,Setup_Team!$B:$C,2,FALSE), "TDB")</f>
        <v>JOR</v>
      </c>
      <c r="L1732" s="31" t="str">
        <f>VLOOKUP($A1732,Location!$A:$J,8,FALSE)</f>
        <v>Algérie</v>
      </c>
      <c r="M1732" s="31" t="str">
        <f>IFERROR(VLOOKUP(L1732,Setup_Team!$B:$C,2,FALSE), "TDB")</f>
        <v>ALG</v>
      </c>
      <c r="N1732" s="31" t="str">
        <f>VLOOKUP($A1732,Location!$A:$J,9,FALSE)</f>
        <v>Santa Clara, Californie</v>
      </c>
      <c r="O1732" s="31" t="str">
        <f>VLOOKUP($A1732,Location!$A:$J,10,FALSE)</f>
        <v>Levi's Stadium</v>
      </c>
      <c r="R1732" s="31">
        <v>0</v>
      </c>
      <c r="S1732" s="25">
        <f>VLOOKUP($A1732,Database!$A:$Y,10,FALSE)</f>
        <v>152</v>
      </c>
      <c r="T1732" s="25">
        <f>VLOOKUP($A1732,Database!$A:$Y,11,FALSE)</f>
        <v>139</v>
      </c>
      <c r="U1732" s="25">
        <f>VLOOKUP($A1732,Database!$A:$Y,12,FALSE)</f>
        <v>67</v>
      </c>
      <c r="V1732" s="25" t="str">
        <f>VLOOKUP(A1732,Database!A:M,13,FALSE)</f>
        <v>À venir</v>
      </c>
      <c r="W1732" s="25" t="str">
        <f>VLOOKUP($A1732,Database!$A:$Y,20,FALSE)</f>
        <v/>
      </c>
      <c r="X1732" s="25" t="str">
        <f>VLOOKUP($A1732,Database!$A:$Y,21,FALSE)</f>
        <v/>
      </c>
      <c r="Y1732" s="25" t="str">
        <f ca="1">IF(C1732&lt;NOW(),IF(AND(P1732&gt;Q1732,W1732&gt;X1732),S1732,IF(AND(P1732=Q1732,W1732=X1732),T1732,IF(AND(P1732&lt;Q1732,W1732&lt;X1732),U1732,0))),"")</f>
        <v/>
      </c>
      <c r="Z1732" s="25">
        <f>IF(AND(P1732=W1732,Q1732=X1732),1,0)</f>
        <v>1</v>
      </c>
      <c r="AA1732" s="25" t="str">
        <f>IF(Z1732=0,"",IF(ISBLANK(VLOOKUP(A1732,Database!A:AA,22,FALSE)),"",VLOOKUP(A1732,Database!A:AA,22,FALSE)))</f>
        <v>Exact</v>
      </c>
      <c r="AB1732" s="25">
        <f ca="1">IFERROR(IF(AND(Y1732&lt;&gt;"",OR(V1732="Terminé",V1732="En cours")),VLOOKUP(AA1732,Setup_ScoreExactBonus!A:D,4,FALSE),0),0)</f>
        <v>0</v>
      </c>
      <c r="AC1732" s="31" t="str">
        <f ca="1">IF(Y1732&lt;&gt;"", Y1732 + IF(Z1732=1,AB1732, 0), "")</f>
        <v/>
      </c>
      <c r="AD1732" s="31">
        <f ca="1">SUMIFS(AC$2:AC1732,D$2:D1732,D1732)*IF(R1732=0,1,2)</f>
        <v>0</v>
      </c>
    </row>
    <row r="1733" spans="1:30" x14ac:dyDescent="0.35">
      <c r="A1733" s="31">
        <f>IF(ISBLANK(B1733),"",COUNTIF(B$2:B1733,B1733))-1</f>
        <v>44</v>
      </c>
      <c r="B1733" s="31">
        <v>16</v>
      </c>
      <c r="C1733" s="10">
        <f>VLOOKUP($A1733,Database!$A:$Y,7,FALSE)</f>
        <v>46196.208333333336</v>
      </c>
      <c r="D1733" s="31" t="str">
        <f>VLOOKUP(Pronostics!$B1733,Setup_MPP!$A:$G,3,FALSE)</f>
        <v>Laura#8V93E</v>
      </c>
      <c r="E1733" s="31" t="str">
        <f>VLOOKUP(Pronostics!$B1733,Setup_MPP!$A:$G,2,FALSE)</f>
        <v>Laura GIULIANO</v>
      </c>
      <c r="F1733" s="31" t="str">
        <f>VLOOKUP($B1733,Setup_MPP!$A:$E,4,FALSE)</f>
        <v>#86A4FE</v>
      </c>
      <c r="G1733" s="31" t="str">
        <f>VLOOKUP($B1733,Setup_MPP!$A:$E,5,FALSE)</f>
        <v>#3769FF</v>
      </c>
      <c r="H1733" s="31" t="str">
        <f>IFERROR(IF(AND(A1733&gt;=1,A1733&lt;=104),VLOOKUP($A1733,Location!$A:$J,6,FALSE),IF(A1733=0,"Avant l'ouverture",IF(OR(A1733=105,A1733=106),"Bonus"))),"")</f>
        <v>Tour 2</v>
      </c>
      <c r="I1733" s="31" t="str">
        <f>IF(LEFT(H1733,4)="Tour",VLOOKUP(A1733,Database!$A:$C,3,FALSE),"")</f>
        <v>J</v>
      </c>
      <c r="J1733" s="31" t="str">
        <f>VLOOKUP($A1733,Location!$A:$J,7,FALSE)</f>
        <v>Jordanie</v>
      </c>
      <c r="K1733" s="31" t="str">
        <f>IFERROR(VLOOKUP(J1733,Setup_Team!$B:$C,2,FALSE), "TDB")</f>
        <v>JOR</v>
      </c>
      <c r="L1733" s="31" t="str">
        <f>VLOOKUP($A1733,Location!$A:$J,8,FALSE)</f>
        <v>Algérie</v>
      </c>
      <c r="M1733" s="31" t="str">
        <f>IFERROR(VLOOKUP(L1733,Setup_Team!$B:$C,2,FALSE), "TDB")</f>
        <v>ALG</v>
      </c>
      <c r="N1733" s="31" t="str">
        <f>VLOOKUP($A1733,Location!$A:$J,9,FALSE)</f>
        <v>Santa Clara, Californie</v>
      </c>
      <c r="O1733" s="31" t="str">
        <f>VLOOKUP($A1733,Location!$A:$J,10,FALSE)</f>
        <v>Levi's Stadium</v>
      </c>
      <c r="R1733" s="31">
        <v>0</v>
      </c>
      <c r="S1733" s="25">
        <f>VLOOKUP($A1733,Database!$A:$Y,10,FALSE)</f>
        <v>152</v>
      </c>
      <c r="T1733" s="25">
        <f>VLOOKUP($A1733,Database!$A:$Y,11,FALSE)</f>
        <v>139</v>
      </c>
      <c r="U1733" s="25">
        <f>VLOOKUP($A1733,Database!$A:$Y,12,FALSE)</f>
        <v>67</v>
      </c>
      <c r="V1733" s="25" t="str">
        <f>VLOOKUP(A1733,Database!A:M,13,FALSE)</f>
        <v>À venir</v>
      </c>
      <c r="W1733" s="25" t="str">
        <f>VLOOKUP($A1733,Database!$A:$Y,20,FALSE)</f>
        <v/>
      </c>
      <c r="X1733" s="25" t="str">
        <f>VLOOKUP($A1733,Database!$A:$Y,21,FALSE)</f>
        <v/>
      </c>
      <c r="Y1733" s="25" t="str">
        <f ca="1">IF(C1733&lt;NOW(),IF(AND(P1733&gt;Q1733,W1733&gt;X1733),S1733,IF(AND(P1733=Q1733,W1733=X1733),T1733,IF(AND(P1733&lt;Q1733,W1733&lt;X1733),U1733,0))),"")</f>
        <v/>
      </c>
      <c r="Z1733" s="25">
        <f>IF(AND(P1733=W1733,Q1733=X1733),1,0)</f>
        <v>1</v>
      </c>
      <c r="AA1733" s="25" t="str">
        <f>IF(Z1733=0,"",IF(ISBLANK(VLOOKUP(A1733,Database!A:AA,22,FALSE)),"",VLOOKUP(A1733,Database!A:AA,22,FALSE)))</f>
        <v>Exact</v>
      </c>
      <c r="AB1733" s="25">
        <f ca="1">IFERROR(IF(AND(Y1733&lt;&gt;"",OR(V1733="Terminé",V1733="En cours")),VLOOKUP(AA1733,Setup_ScoreExactBonus!A:D,4,FALSE),0),0)</f>
        <v>0</v>
      </c>
      <c r="AC1733" s="31" t="str">
        <f ca="1">IF(Y1733&lt;&gt;"", Y1733 + IF(Z1733=1,AB1733, 0), "")</f>
        <v/>
      </c>
      <c r="AD1733" s="31">
        <f ca="1">SUMIFS(AC$2:AC1733,D$2:D1733,D1733)*IF(R1733=0,1,2)</f>
        <v>0</v>
      </c>
    </row>
    <row r="1734" spans="1:30" x14ac:dyDescent="0.35">
      <c r="A1734" s="31">
        <f>IF(ISBLANK(B1734),"",COUNTIF(B$2:B1734,B1734))-1</f>
        <v>44</v>
      </c>
      <c r="B1734" s="31">
        <v>17</v>
      </c>
      <c r="C1734" s="10">
        <f>VLOOKUP($A1734,Database!$A:$Y,7,FALSE)</f>
        <v>46196.208333333336</v>
      </c>
      <c r="D1734" s="31" t="str">
        <f>VLOOKUP(Pronostics!$B1734,Setup_MPP!$A:$G,3,FALSE)</f>
        <v>Joueur17</v>
      </c>
      <c r="E1734" s="31" t="str">
        <f>VLOOKUP(Pronostics!$B1734,Setup_MPP!$A:$G,2,FALSE)</f>
        <v>Joueur17</v>
      </c>
      <c r="F1734" s="31" t="str">
        <f>VLOOKUP($B1734,Setup_MPP!$A:$E,4,FALSE)</f>
        <v>#FFB0B0</v>
      </c>
      <c r="G1734" s="31" t="str">
        <f>VLOOKUP($B1734,Setup_MPP!$A:$E,5,FALSE)</f>
        <v>#F25757</v>
      </c>
      <c r="H1734" s="31" t="str">
        <f>IFERROR(IF(AND(A1734&gt;=1,A1734&lt;=104),VLOOKUP($A1734,Location!$A:$J,6,FALSE),IF(A1734=0,"Avant l'ouverture",IF(OR(A1734=105,A1734=106),"Bonus"))),"")</f>
        <v>Tour 2</v>
      </c>
      <c r="I1734" s="31" t="str">
        <f>IF(LEFT(H1734,4)="Tour",VLOOKUP(A1734,Database!$A:$C,3,FALSE),"")</f>
        <v>J</v>
      </c>
      <c r="J1734" s="31" t="str">
        <f>VLOOKUP($A1734,Location!$A:$J,7,FALSE)</f>
        <v>Jordanie</v>
      </c>
      <c r="K1734" s="31" t="str">
        <f>IFERROR(VLOOKUP(J1734,Setup_Team!$B:$C,2,FALSE), "TDB")</f>
        <v>JOR</v>
      </c>
      <c r="L1734" s="31" t="str">
        <f>VLOOKUP($A1734,Location!$A:$J,8,FALSE)</f>
        <v>Algérie</v>
      </c>
      <c r="M1734" s="31" t="str">
        <f>IFERROR(VLOOKUP(L1734,Setup_Team!$B:$C,2,FALSE), "TDB")</f>
        <v>ALG</v>
      </c>
      <c r="N1734" s="31" t="str">
        <f>VLOOKUP($A1734,Location!$A:$J,9,FALSE)</f>
        <v>Santa Clara, Californie</v>
      </c>
      <c r="O1734" s="31" t="str">
        <f>VLOOKUP($A1734,Location!$A:$J,10,FALSE)</f>
        <v>Levi's Stadium</v>
      </c>
      <c r="R1734" s="31">
        <v>0</v>
      </c>
      <c r="S1734" s="25">
        <f>VLOOKUP($A1734,Database!$A:$Y,10,FALSE)</f>
        <v>152</v>
      </c>
      <c r="T1734" s="25">
        <f>VLOOKUP($A1734,Database!$A:$Y,11,FALSE)</f>
        <v>139</v>
      </c>
      <c r="U1734" s="25">
        <f>VLOOKUP($A1734,Database!$A:$Y,12,FALSE)</f>
        <v>67</v>
      </c>
      <c r="V1734" s="25" t="str">
        <f>VLOOKUP(A1734,Database!A:M,13,FALSE)</f>
        <v>À venir</v>
      </c>
      <c r="W1734" s="25" t="str">
        <f>VLOOKUP($A1734,Database!$A:$Y,20,FALSE)</f>
        <v/>
      </c>
      <c r="X1734" s="25" t="str">
        <f>VLOOKUP($A1734,Database!$A:$Y,21,FALSE)</f>
        <v/>
      </c>
      <c r="Y1734" s="25" t="str">
        <f ca="1">IF(C1734&lt;NOW(),IF(AND(P1734&gt;Q1734,W1734&gt;X1734),S1734,IF(AND(P1734=Q1734,W1734=X1734),T1734,IF(AND(P1734&lt;Q1734,W1734&lt;X1734),U1734,0))),"")</f>
        <v/>
      </c>
      <c r="Z1734" s="25">
        <f>IF(AND(P1734=W1734,Q1734=X1734),1,0)</f>
        <v>1</v>
      </c>
      <c r="AA1734" s="25" t="str">
        <f>IF(Z1734=0,"",IF(ISBLANK(VLOOKUP(A1734,Database!A:AA,22,FALSE)),"",VLOOKUP(A1734,Database!A:AA,22,FALSE)))</f>
        <v>Exact</v>
      </c>
      <c r="AB1734" s="25">
        <f ca="1">IFERROR(IF(AND(Y1734&lt;&gt;"",OR(V1734="Terminé",V1734="En cours")),VLOOKUP(AA1734,Setup_ScoreExactBonus!A:D,4,FALSE),0),0)</f>
        <v>0</v>
      </c>
      <c r="AC1734" s="31" t="str">
        <f ca="1">IF(Y1734&lt;&gt;"", Y1734 + IF(Z1734=1,AB1734, 0), "")</f>
        <v/>
      </c>
      <c r="AD1734" s="31">
        <f ca="1">SUMIFS(AC$2:AC1734,D$2:D1734,D1734)*IF(R1734=0,1,2)</f>
        <v>0</v>
      </c>
    </row>
    <row r="1735" spans="1:30" x14ac:dyDescent="0.35">
      <c r="A1735" s="31">
        <f>IF(ISBLANK(B1735),"",COUNTIF(B$2:B1735,B1735))-1</f>
        <v>44</v>
      </c>
      <c r="B1735" s="31">
        <v>18</v>
      </c>
      <c r="C1735" s="10">
        <f>VLOOKUP($A1735,Database!$A:$Y,7,FALSE)</f>
        <v>46196.208333333336</v>
      </c>
      <c r="D1735" s="31" t="str">
        <f>VLOOKUP(Pronostics!$B1735,Setup_MPP!$A:$G,3,FALSE)</f>
        <v>Joueur18</v>
      </c>
      <c r="E1735" s="31" t="str">
        <f>VLOOKUP(Pronostics!$B1735,Setup_MPP!$A:$G,2,FALSE)</f>
        <v>Joueur18</v>
      </c>
      <c r="F1735" s="31" t="str">
        <f>VLOOKUP($B1735,Setup_MPP!$A:$E,4,FALSE)</f>
        <v>#FFC9B0</v>
      </c>
      <c r="G1735" s="31" t="str">
        <f>VLOOKUP($B1735,Setup_MPP!$A:$E,5,FALSE)</f>
        <v>#F28D57</v>
      </c>
      <c r="H1735" s="31" t="str">
        <f>IFERROR(IF(AND(A1735&gt;=1,A1735&lt;=104),VLOOKUP($A1735,Location!$A:$J,6,FALSE),IF(A1735=0,"Avant l'ouverture",IF(OR(A1735=105,A1735=106),"Bonus"))),"")</f>
        <v>Tour 2</v>
      </c>
      <c r="I1735" s="31" t="str">
        <f>IF(LEFT(H1735,4)="Tour",VLOOKUP(A1735,Database!$A:$C,3,FALSE),"")</f>
        <v>J</v>
      </c>
      <c r="J1735" s="31" t="str">
        <f>VLOOKUP($A1735,Location!$A:$J,7,FALSE)</f>
        <v>Jordanie</v>
      </c>
      <c r="K1735" s="31" t="str">
        <f>IFERROR(VLOOKUP(J1735,Setup_Team!$B:$C,2,FALSE), "TDB")</f>
        <v>JOR</v>
      </c>
      <c r="L1735" s="31" t="str">
        <f>VLOOKUP($A1735,Location!$A:$J,8,FALSE)</f>
        <v>Algérie</v>
      </c>
      <c r="M1735" s="31" t="str">
        <f>IFERROR(VLOOKUP(L1735,Setup_Team!$B:$C,2,FALSE), "TDB")</f>
        <v>ALG</v>
      </c>
      <c r="N1735" s="31" t="str">
        <f>VLOOKUP($A1735,Location!$A:$J,9,FALSE)</f>
        <v>Santa Clara, Californie</v>
      </c>
      <c r="O1735" s="31" t="str">
        <f>VLOOKUP($A1735,Location!$A:$J,10,FALSE)</f>
        <v>Levi's Stadium</v>
      </c>
      <c r="R1735" s="31">
        <v>0</v>
      </c>
      <c r="S1735" s="25">
        <f>VLOOKUP($A1735,Database!$A:$Y,10,FALSE)</f>
        <v>152</v>
      </c>
      <c r="T1735" s="25">
        <f>VLOOKUP($A1735,Database!$A:$Y,11,FALSE)</f>
        <v>139</v>
      </c>
      <c r="U1735" s="25">
        <f>VLOOKUP($A1735,Database!$A:$Y,12,FALSE)</f>
        <v>67</v>
      </c>
      <c r="V1735" s="25" t="str">
        <f>VLOOKUP(A1735,Database!A:M,13,FALSE)</f>
        <v>À venir</v>
      </c>
      <c r="W1735" s="25" t="str">
        <f>VLOOKUP($A1735,Database!$A:$Y,20,FALSE)</f>
        <v/>
      </c>
      <c r="X1735" s="25" t="str">
        <f>VLOOKUP($A1735,Database!$A:$Y,21,FALSE)</f>
        <v/>
      </c>
      <c r="Y1735" s="25" t="str">
        <f ca="1">IF(C1735&lt;NOW(),IF(AND(P1735&gt;Q1735,W1735&gt;X1735),S1735,IF(AND(P1735=Q1735,W1735=X1735),T1735,IF(AND(P1735&lt;Q1735,W1735&lt;X1735),U1735,0))),"")</f>
        <v/>
      </c>
      <c r="Z1735" s="25">
        <f>IF(AND(P1735=W1735,Q1735=X1735),1,0)</f>
        <v>1</v>
      </c>
      <c r="AA1735" s="25" t="str">
        <f>IF(Z1735=0,"",IF(ISBLANK(VLOOKUP(A1735,Database!A:AA,22,FALSE)),"",VLOOKUP(A1735,Database!A:AA,22,FALSE)))</f>
        <v>Exact</v>
      </c>
      <c r="AB1735" s="25">
        <f ca="1">IFERROR(IF(AND(Y1735&lt;&gt;"",OR(V1735="Terminé",V1735="En cours")),VLOOKUP(AA1735,Setup_ScoreExactBonus!A:D,4,FALSE),0),0)</f>
        <v>0</v>
      </c>
      <c r="AC1735" s="31" t="str">
        <f ca="1">IF(Y1735&lt;&gt;"", Y1735 + IF(Z1735=1,AB1735, 0), "")</f>
        <v/>
      </c>
      <c r="AD1735" s="31">
        <f ca="1">SUMIFS(AC$2:AC1735,D$2:D1735,D1735)*IF(R1735=0,1,2)</f>
        <v>0</v>
      </c>
    </row>
    <row r="1736" spans="1:30" x14ac:dyDescent="0.35">
      <c r="A1736" s="31">
        <f>IF(ISBLANK(B1736),"",COUNTIF(B$2:B1736,B1736))-1</f>
        <v>44</v>
      </c>
      <c r="B1736" s="31">
        <v>19</v>
      </c>
      <c r="C1736" s="10">
        <f>VLOOKUP($A1736,Database!$A:$Y,7,FALSE)</f>
        <v>46196.208333333336</v>
      </c>
      <c r="D1736" s="31" t="str">
        <f>VLOOKUP(Pronostics!$B1736,Setup_MPP!$A:$G,3,FALSE)</f>
        <v>Joueur19</v>
      </c>
      <c r="E1736" s="31" t="str">
        <f>VLOOKUP(Pronostics!$B1736,Setup_MPP!$A:$G,2,FALSE)</f>
        <v>Joueur19</v>
      </c>
      <c r="F1736" s="31" t="str">
        <f>VLOOKUP($B1736,Setup_MPP!$A:$E,4,FALSE)</f>
        <v>#D5D5D5</v>
      </c>
      <c r="G1736" s="31" t="str">
        <f>VLOOKUP($B1736,Setup_MPP!$A:$E,5,FALSE)</f>
        <v>#727272</v>
      </c>
      <c r="H1736" s="31" t="str">
        <f>IFERROR(IF(AND(A1736&gt;=1,A1736&lt;=104),VLOOKUP($A1736,Location!$A:$J,6,FALSE),IF(A1736=0,"Avant l'ouverture",IF(OR(A1736=105,A1736=106),"Bonus"))),"")</f>
        <v>Tour 2</v>
      </c>
      <c r="I1736" s="31" t="str">
        <f>IF(LEFT(H1736,4)="Tour",VLOOKUP(A1736,Database!$A:$C,3,FALSE),"")</f>
        <v>J</v>
      </c>
      <c r="J1736" s="31" t="str">
        <f>VLOOKUP($A1736,Location!$A:$J,7,FALSE)</f>
        <v>Jordanie</v>
      </c>
      <c r="K1736" s="31" t="str">
        <f>IFERROR(VLOOKUP(J1736,Setup_Team!$B:$C,2,FALSE), "TDB")</f>
        <v>JOR</v>
      </c>
      <c r="L1736" s="31" t="str">
        <f>VLOOKUP($A1736,Location!$A:$J,8,FALSE)</f>
        <v>Algérie</v>
      </c>
      <c r="M1736" s="31" t="str">
        <f>IFERROR(VLOOKUP(L1736,Setup_Team!$B:$C,2,FALSE), "TDB")</f>
        <v>ALG</v>
      </c>
      <c r="N1736" s="31" t="str">
        <f>VLOOKUP($A1736,Location!$A:$J,9,FALSE)</f>
        <v>Santa Clara, Californie</v>
      </c>
      <c r="O1736" s="31" t="str">
        <f>VLOOKUP($A1736,Location!$A:$J,10,FALSE)</f>
        <v>Levi's Stadium</v>
      </c>
      <c r="R1736" s="31">
        <v>0</v>
      </c>
      <c r="S1736" s="25">
        <f>VLOOKUP($A1736,Database!$A:$Y,10,FALSE)</f>
        <v>152</v>
      </c>
      <c r="T1736" s="25">
        <f>VLOOKUP($A1736,Database!$A:$Y,11,FALSE)</f>
        <v>139</v>
      </c>
      <c r="U1736" s="25">
        <f>VLOOKUP($A1736,Database!$A:$Y,12,FALSE)</f>
        <v>67</v>
      </c>
      <c r="V1736" s="25" t="str">
        <f>VLOOKUP(A1736,Database!A:M,13,FALSE)</f>
        <v>À venir</v>
      </c>
      <c r="W1736" s="25" t="str">
        <f>VLOOKUP($A1736,Database!$A:$Y,20,FALSE)</f>
        <v/>
      </c>
      <c r="X1736" s="25" t="str">
        <f>VLOOKUP($A1736,Database!$A:$Y,21,FALSE)</f>
        <v/>
      </c>
      <c r="Y1736" s="25" t="str">
        <f ca="1">IF(C1736&lt;NOW(),IF(AND(P1736&gt;Q1736,W1736&gt;X1736),S1736,IF(AND(P1736=Q1736,W1736=X1736),T1736,IF(AND(P1736&lt;Q1736,W1736&lt;X1736),U1736,0))),"")</f>
        <v/>
      </c>
      <c r="Z1736" s="25">
        <f>IF(AND(P1736=W1736,Q1736=X1736),1,0)</f>
        <v>1</v>
      </c>
      <c r="AA1736" s="25" t="str">
        <f>IF(Z1736=0,"",IF(ISBLANK(VLOOKUP(A1736,Database!A:AA,22,FALSE)),"",VLOOKUP(A1736,Database!A:AA,22,FALSE)))</f>
        <v>Exact</v>
      </c>
      <c r="AB1736" s="25">
        <f ca="1">IFERROR(IF(AND(Y1736&lt;&gt;"",OR(V1736="Terminé",V1736="En cours")),VLOOKUP(AA1736,Setup_ScoreExactBonus!A:D,4,FALSE),0),0)</f>
        <v>0</v>
      </c>
      <c r="AC1736" s="31" t="str">
        <f ca="1">IF(Y1736&lt;&gt;"", Y1736 + IF(Z1736=1,AB1736, 0), "")</f>
        <v/>
      </c>
      <c r="AD1736" s="31">
        <f ca="1">SUMIFS(AC$2:AC1736,D$2:D1736,D1736)*IF(R1736=0,1,2)</f>
        <v>0</v>
      </c>
    </row>
    <row r="1737" spans="1:30" x14ac:dyDescent="0.35">
      <c r="A1737" s="31">
        <f>IF(ISBLANK(B1737),"",COUNTIF(B$2:B1737,B1737))-1</f>
        <v>44</v>
      </c>
      <c r="B1737" s="31">
        <v>20</v>
      </c>
      <c r="C1737" s="10">
        <f>VLOOKUP($A1737,Database!$A:$Y,7,FALSE)</f>
        <v>46196.208333333336</v>
      </c>
      <c r="D1737" s="31" t="str">
        <f>VLOOKUP(Pronostics!$B1737,Setup_MPP!$A:$G,3,FALSE)</f>
        <v>Joueur20</v>
      </c>
      <c r="E1737" s="31" t="str">
        <f>VLOOKUP(Pronostics!$B1737,Setup_MPP!$A:$G,2,FALSE)</f>
        <v>Joueur20</v>
      </c>
      <c r="F1737" s="31" t="str">
        <f>VLOOKUP($B1737,Setup_MPP!$A:$E,4,FALSE)</f>
        <v>#D5D5D5</v>
      </c>
      <c r="G1737" s="31" t="str">
        <f>VLOOKUP($B1737,Setup_MPP!$A:$E,5,FALSE)</f>
        <v>#727272</v>
      </c>
      <c r="H1737" s="31" t="str">
        <f>IFERROR(IF(AND(A1737&gt;=1,A1737&lt;=104),VLOOKUP($A1737,Location!$A:$J,6,FALSE),IF(A1737=0,"Avant l'ouverture",IF(OR(A1737=105,A1737=106),"Bonus"))),"")</f>
        <v>Tour 2</v>
      </c>
      <c r="I1737" s="31" t="str">
        <f>IF(LEFT(H1737,4)="Tour",VLOOKUP(A1737,Database!$A:$C,3,FALSE),"")</f>
        <v>J</v>
      </c>
      <c r="J1737" s="31" t="str">
        <f>VLOOKUP($A1737,Location!$A:$J,7,FALSE)</f>
        <v>Jordanie</v>
      </c>
      <c r="K1737" s="31" t="str">
        <f>IFERROR(VLOOKUP(J1737,Setup_Team!$B:$C,2,FALSE), "TDB")</f>
        <v>JOR</v>
      </c>
      <c r="L1737" s="31" t="str">
        <f>VLOOKUP($A1737,Location!$A:$J,8,FALSE)</f>
        <v>Algérie</v>
      </c>
      <c r="M1737" s="31" t="str">
        <f>IFERROR(VLOOKUP(L1737,Setup_Team!$B:$C,2,FALSE), "TDB")</f>
        <v>ALG</v>
      </c>
      <c r="N1737" s="31" t="str">
        <f>VLOOKUP($A1737,Location!$A:$J,9,FALSE)</f>
        <v>Santa Clara, Californie</v>
      </c>
      <c r="O1737" s="31" t="str">
        <f>VLOOKUP($A1737,Location!$A:$J,10,FALSE)</f>
        <v>Levi's Stadium</v>
      </c>
      <c r="R1737" s="31">
        <v>0</v>
      </c>
      <c r="S1737" s="25">
        <f>VLOOKUP($A1737,Database!$A:$Y,10,FALSE)</f>
        <v>152</v>
      </c>
      <c r="T1737" s="25">
        <f>VLOOKUP($A1737,Database!$A:$Y,11,FALSE)</f>
        <v>139</v>
      </c>
      <c r="U1737" s="25">
        <f>VLOOKUP($A1737,Database!$A:$Y,12,FALSE)</f>
        <v>67</v>
      </c>
      <c r="V1737" s="25" t="str">
        <f>VLOOKUP(A1737,Database!A:M,13,FALSE)</f>
        <v>À venir</v>
      </c>
      <c r="W1737" s="25" t="str">
        <f>VLOOKUP($A1737,Database!$A:$Y,20,FALSE)</f>
        <v/>
      </c>
      <c r="X1737" s="25" t="str">
        <f>VLOOKUP($A1737,Database!$A:$Y,21,FALSE)</f>
        <v/>
      </c>
      <c r="Y1737" s="25" t="str">
        <f ca="1">IF(C1737&lt;NOW(),IF(AND(P1737&gt;Q1737,W1737&gt;X1737),S1737,IF(AND(P1737=Q1737,W1737=X1737),T1737,IF(AND(P1737&lt;Q1737,W1737&lt;X1737),U1737,0))),"")</f>
        <v/>
      </c>
      <c r="Z1737" s="25">
        <f>IF(AND(P1737=W1737,Q1737=X1737),1,0)</f>
        <v>1</v>
      </c>
      <c r="AA1737" s="25" t="str">
        <f>IF(Z1737=0,"",IF(ISBLANK(VLOOKUP(A1737,Database!A:AA,22,FALSE)),"",VLOOKUP(A1737,Database!A:AA,22,FALSE)))</f>
        <v>Exact</v>
      </c>
      <c r="AB1737" s="25">
        <f ca="1">IFERROR(IF(AND(Y1737&lt;&gt;"",OR(V1737="Terminé",V1737="En cours")),VLOOKUP(AA1737,Setup_ScoreExactBonus!A:D,4,FALSE),0),0)</f>
        <v>0</v>
      </c>
      <c r="AC1737" s="31" t="str">
        <f ca="1">IF(Y1737&lt;&gt;"", Y1737 + IF(Z1737=1,AB1737, 0), "")</f>
        <v/>
      </c>
      <c r="AD1737" s="31">
        <f ca="1">SUMIFS(AC$2:AC1737,D$2:D1737,D1737)*IF(R1737=0,1,2)</f>
        <v>0</v>
      </c>
    </row>
    <row r="1738" spans="1:30" x14ac:dyDescent="0.35">
      <c r="A1738" s="31">
        <f>IF(ISBLANK(B1738),"",COUNTIF(B$2:B1738,B1738))-1</f>
        <v>44</v>
      </c>
      <c r="B1738" s="31">
        <v>21</v>
      </c>
      <c r="C1738" s="10">
        <f>VLOOKUP($A1738,Database!$A:$Y,7,FALSE)</f>
        <v>46196.208333333336</v>
      </c>
      <c r="D1738" s="31" t="str">
        <f>VLOOKUP(Pronostics!$B1738,Setup_MPP!$A:$G,3,FALSE)</f>
        <v>Joueur21</v>
      </c>
      <c r="E1738" s="31" t="str">
        <f>VLOOKUP(Pronostics!$B1738,Setup_MPP!$A:$G,2,FALSE)</f>
        <v>Joueur21</v>
      </c>
      <c r="F1738" s="31" t="str">
        <f>VLOOKUP($B1738,Setup_MPP!$A:$E,4,FALSE)</f>
        <v>#D5D5D5</v>
      </c>
      <c r="G1738" s="31" t="str">
        <f>VLOOKUP($B1738,Setup_MPP!$A:$E,5,FALSE)</f>
        <v>#727272</v>
      </c>
      <c r="H1738" s="31" t="str">
        <f>IFERROR(IF(AND(A1738&gt;=1,A1738&lt;=104),VLOOKUP($A1738,Location!$A:$J,6,FALSE),IF(A1738=0,"Avant l'ouverture",IF(OR(A1738=105,A1738=106),"Bonus"))),"")</f>
        <v>Tour 2</v>
      </c>
      <c r="I1738" s="31" t="str">
        <f>IF(LEFT(H1738,4)="Tour",VLOOKUP(A1738,Database!$A:$C,3,FALSE),"")</f>
        <v>J</v>
      </c>
      <c r="J1738" s="31" t="str">
        <f>VLOOKUP($A1738,Location!$A:$J,7,FALSE)</f>
        <v>Jordanie</v>
      </c>
      <c r="K1738" s="31" t="str">
        <f>IFERROR(VLOOKUP(J1738,Setup_Team!$B:$C,2,FALSE), "TDB")</f>
        <v>JOR</v>
      </c>
      <c r="L1738" s="31" t="str">
        <f>VLOOKUP($A1738,Location!$A:$J,8,FALSE)</f>
        <v>Algérie</v>
      </c>
      <c r="M1738" s="31" t="str">
        <f>IFERROR(VLOOKUP(L1738,Setup_Team!$B:$C,2,FALSE), "TDB")</f>
        <v>ALG</v>
      </c>
      <c r="N1738" s="31" t="str">
        <f>VLOOKUP($A1738,Location!$A:$J,9,FALSE)</f>
        <v>Santa Clara, Californie</v>
      </c>
      <c r="O1738" s="31" t="str">
        <f>VLOOKUP($A1738,Location!$A:$J,10,FALSE)</f>
        <v>Levi's Stadium</v>
      </c>
      <c r="R1738" s="31">
        <v>0</v>
      </c>
      <c r="S1738" s="25">
        <f>VLOOKUP($A1738,Database!$A:$Y,10,FALSE)</f>
        <v>152</v>
      </c>
      <c r="T1738" s="25">
        <f>VLOOKUP($A1738,Database!$A:$Y,11,FALSE)</f>
        <v>139</v>
      </c>
      <c r="U1738" s="25">
        <f>VLOOKUP($A1738,Database!$A:$Y,12,FALSE)</f>
        <v>67</v>
      </c>
      <c r="V1738" s="25" t="str">
        <f>VLOOKUP(A1738,Database!A:M,13,FALSE)</f>
        <v>À venir</v>
      </c>
      <c r="W1738" s="25" t="str">
        <f>VLOOKUP($A1738,Database!$A:$Y,20,FALSE)</f>
        <v/>
      </c>
      <c r="X1738" s="25" t="str">
        <f>VLOOKUP($A1738,Database!$A:$Y,21,FALSE)</f>
        <v/>
      </c>
      <c r="Y1738" s="25" t="str">
        <f ca="1">IF(C1738&lt;NOW(),IF(AND(P1738&gt;Q1738,W1738&gt;X1738),S1738,IF(AND(P1738=Q1738,W1738=X1738),T1738,IF(AND(P1738&lt;Q1738,W1738&lt;X1738),U1738,0))),"")</f>
        <v/>
      </c>
      <c r="Z1738" s="25">
        <f>IF(AND(P1738=W1738,Q1738=X1738),1,0)</f>
        <v>1</v>
      </c>
      <c r="AA1738" s="25" t="str">
        <f>IF(Z1738=0,"",IF(ISBLANK(VLOOKUP(A1738,Database!A:AA,22,FALSE)),"",VLOOKUP(A1738,Database!A:AA,22,FALSE)))</f>
        <v>Exact</v>
      </c>
      <c r="AB1738" s="25">
        <f ca="1">IFERROR(IF(AND(Y1738&lt;&gt;"",OR(V1738="Terminé",V1738="En cours")),VLOOKUP(AA1738,Setup_ScoreExactBonus!A:D,4,FALSE),0),0)</f>
        <v>0</v>
      </c>
      <c r="AC1738" s="31" t="str">
        <f ca="1">IF(Y1738&lt;&gt;"", Y1738 + IF(Z1738=1,AB1738, 0), "")</f>
        <v/>
      </c>
      <c r="AD1738" s="31">
        <f ca="1">SUMIFS(AC$2:AC1738,D$2:D1738,D1738)*IF(R1738=0,1,2)</f>
        <v>0</v>
      </c>
    </row>
    <row r="1739" spans="1:30" x14ac:dyDescent="0.35">
      <c r="A1739" s="31">
        <f>IF(ISBLANK(B1739),"",COUNTIF(B$2:B1739,B1739))-1</f>
        <v>44</v>
      </c>
      <c r="B1739" s="31">
        <v>22</v>
      </c>
      <c r="C1739" s="10">
        <f>VLOOKUP($A1739,Database!$A:$Y,7,FALSE)</f>
        <v>46196.208333333336</v>
      </c>
      <c r="D1739" s="31" t="str">
        <f>VLOOKUP(Pronostics!$B1739,Setup_MPP!$A:$G,3,FALSE)</f>
        <v>Joueur22</v>
      </c>
      <c r="E1739" s="31" t="str">
        <f>VLOOKUP(Pronostics!$B1739,Setup_MPP!$A:$G,2,FALSE)</f>
        <v>Joueur22</v>
      </c>
      <c r="F1739" s="31" t="str">
        <f>VLOOKUP($B1739,Setup_MPP!$A:$E,4,FALSE)</f>
        <v>#D5D5D5</v>
      </c>
      <c r="G1739" s="31" t="str">
        <f>VLOOKUP($B1739,Setup_MPP!$A:$E,5,FALSE)</f>
        <v>#727272</v>
      </c>
      <c r="H1739" s="31" t="str">
        <f>IFERROR(IF(AND(A1739&gt;=1,A1739&lt;=104),VLOOKUP($A1739,Location!$A:$J,6,FALSE),IF(A1739=0,"Avant l'ouverture",IF(OR(A1739=105,A1739=106),"Bonus"))),"")</f>
        <v>Tour 2</v>
      </c>
      <c r="I1739" s="31" t="str">
        <f>IF(LEFT(H1739,4)="Tour",VLOOKUP(A1739,Database!$A:$C,3,FALSE),"")</f>
        <v>J</v>
      </c>
      <c r="J1739" s="31" t="str">
        <f>VLOOKUP($A1739,Location!$A:$J,7,FALSE)</f>
        <v>Jordanie</v>
      </c>
      <c r="K1739" s="31" t="str">
        <f>IFERROR(VLOOKUP(J1739,Setup_Team!$B:$C,2,FALSE), "TDB")</f>
        <v>JOR</v>
      </c>
      <c r="L1739" s="31" t="str">
        <f>VLOOKUP($A1739,Location!$A:$J,8,FALSE)</f>
        <v>Algérie</v>
      </c>
      <c r="M1739" s="31" t="str">
        <f>IFERROR(VLOOKUP(L1739,Setup_Team!$B:$C,2,FALSE), "TDB")</f>
        <v>ALG</v>
      </c>
      <c r="N1739" s="31" t="str">
        <f>VLOOKUP($A1739,Location!$A:$J,9,FALSE)</f>
        <v>Santa Clara, Californie</v>
      </c>
      <c r="O1739" s="31" t="str">
        <f>VLOOKUP($A1739,Location!$A:$J,10,FALSE)</f>
        <v>Levi's Stadium</v>
      </c>
      <c r="R1739" s="31">
        <v>0</v>
      </c>
      <c r="S1739" s="25">
        <f>VLOOKUP($A1739,Database!$A:$Y,10,FALSE)</f>
        <v>152</v>
      </c>
      <c r="T1739" s="25">
        <f>VLOOKUP($A1739,Database!$A:$Y,11,FALSE)</f>
        <v>139</v>
      </c>
      <c r="U1739" s="25">
        <f>VLOOKUP($A1739,Database!$A:$Y,12,FALSE)</f>
        <v>67</v>
      </c>
      <c r="V1739" s="25" t="str">
        <f>VLOOKUP(A1739,Database!A:M,13,FALSE)</f>
        <v>À venir</v>
      </c>
      <c r="W1739" s="25" t="str">
        <f>VLOOKUP($A1739,Database!$A:$Y,20,FALSE)</f>
        <v/>
      </c>
      <c r="X1739" s="25" t="str">
        <f>VLOOKUP($A1739,Database!$A:$Y,21,FALSE)</f>
        <v/>
      </c>
      <c r="Y1739" s="25" t="str">
        <f ca="1">IF(C1739&lt;NOW(),IF(AND(P1739&gt;Q1739,W1739&gt;X1739),S1739,IF(AND(P1739=Q1739,W1739=X1739),T1739,IF(AND(P1739&lt;Q1739,W1739&lt;X1739),U1739,0))),"")</f>
        <v/>
      </c>
      <c r="Z1739" s="25">
        <f>IF(AND(P1739=W1739,Q1739=X1739),1,0)</f>
        <v>1</v>
      </c>
      <c r="AA1739" s="25" t="str">
        <f>IF(Z1739=0,"",IF(ISBLANK(VLOOKUP(A1739,Database!A:AA,22,FALSE)),"",VLOOKUP(A1739,Database!A:AA,22,FALSE)))</f>
        <v>Exact</v>
      </c>
      <c r="AB1739" s="25">
        <f ca="1">IFERROR(IF(AND(Y1739&lt;&gt;"",OR(V1739="Terminé",V1739="En cours")),VLOOKUP(AA1739,Setup_ScoreExactBonus!A:D,4,FALSE),0),0)</f>
        <v>0</v>
      </c>
      <c r="AC1739" s="31" t="str">
        <f ca="1">IF(Y1739&lt;&gt;"", Y1739 + IF(Z1739=1,AB1739, 0), "")</f>
        <v/>
      </c>
      <c r="AD1739" s="31">
        <f ca="1">SUMIFS(AC$2:AC1739,D$2:D1739,D1739)*IF(R1739=0,1,2)</f>
        <v>0</v>
      </c>
    </row>
    <row r="1740" spans="1:30" x14ac:dyDescent="0.35">
      <c r="A1740" s="31">
        <f>IF(ISBLANK(B1740),"",COUNTIF(B$2:B1740,B1740))-1</f>
        <v>44</v>
      </c>
      <c r="B1740" s="31">
        <v>23</v>
      </c>
      <c r="C1740" s="10">
        <f>VLOOKUP($A1740,Database!$A:$Y,7,FALSE)</f>
        <v>46196.208333333336</v>
      </c>
      <c r="D1740" s="31" t="str">
        <f>VLOOKUP(Pronostics!$B1740,Setup_MPP!$A:$G,3,FALSE)</f>
        <v>Joueur23</v>
      </c>
      <c r="E1740" s="31" t="str">
        <f>VLOOKUP(Pronostics!$B1740,Setup_MPP!$A:$G,2,FALSE)</f>
        <v>Joueur23</v>
      </c>
      <c r="F1740" s="31" t="str">
        <f>VLOOKUP($B1740,Setup_MPP!$A:$E,4,FALSE)</f>
        <v>#D5D5D5</v>
      </c>
      <c r="G1740" s="31" t="str">
        <f>VLOOKUP($B1740,Setup_MPP!$A:$E,5,FALSE)</f>
        <v>#727272</v>
      </c>
      <c r="H1740" s="31" t="str">
        <f>IFERROR(IF(AND(A1740&gt;=1,A1740&lt;=104),VLOOKUP($A1740,Location!$A:$J,6,FALSE),IF(A1740=0,"Avant l'ouverture",IF(OR(A1740=105,A1740=106),"Bonus"))),"")</f>
        <v>Tour 2</v>
      </c>
      <c r="I1740" s="31" t="str">
        <f>IF(LEFT(H1740,4)="Tour",VLOOKUP(A1740,Database!$A:$C,3,FALSE),"")</f>
        <v>J</v>
      </c>
      <c r="J1740" s="31" t="str">
        <f>VLOOKUP($A1740,Location!$A:$J,7,FALSE)</f>
        <v>Jordanie</v>
      </c>
      <c r="K1740" s="31" t="str">
        <f>IFERROR(VLOOKUP(J1740,Setup_Team!$B:$C,2,FALSE), "TDB")</f>
        <v>JOR</v>
      </c>
      <c r="L1740" s="31" t="str">
        <f>VLOOKUP($A1740,Location!$A:$J,8,FALSE)</f>
        <v>Algérie</v>
      </c>
      <c r="M1740" s="31" t="str">
        <f>IFERROR(VLOOKUP(L1740,Setup_Team!$B:$C,2,FALSE), "TDB")</f>
        <v>ALG</v>
      </c>
      <c r="N1740" s="31" t="str">
        <f>VLOOKUP($A1740,Location!$A:$J,9,FALSE)</f>
        <v>Santa Clara, Californie</v>
      </c>
      <c r="O1740" s="31" t="str">
        <f>VLOOKUP($A1740,Location!$A:$J,10,FALSE)</f>
        <v>Levi's Stadium</v>
      </c>
      <c r="R1740" s="31">
        <v>0</v>
      </c>
      <c r="S1740" s="25">
        <f>VLOOKUP($A1740,Database!$A:$Y,10,FALSE)</f>
        <v>152</v>
      </c>
      <c r="T1740" s="25">
        <f>VLOOKUP($A1740,Database!$A:$Y,11,FALSE)</f>
        <v>139</v>
      </c>
      <c r="U1740" s="25">
        <f>VLOOKUP($A1740,Database!$A:$Y,12,FALSE)</f>
        <v>67</v>
      </c>
      <c r="V1740" s="25" t="str">
        <f>VLOOKUP(A1740,Database!A:M,13,FALSE)</f>
        <v>À venir</v>
      </c>
      <c r="W1740" s="25" t="str">
        <f>VLOOKUP($A1740,Database!$A:$Y,20,FALSE)</f>
        <v/>
      </c>
      <c r="X1740" s="25" t="str">
        <f>VLOOKUP($A1740,Database!$A:$Y,21,FALSE)</f>
        <v/>
      </c>
      <c r="Y1740" s="25" t="str">
        <f ca="1">IF(C1740&lt;NOW(),IF(AND(P1740&gt;Q1740,W1740&gt;X1740),S1740,IF(AND(P1740=Q1740,W1740=X1740),T1740,IF(AND(P1740&lt;Q1740,W1740&lt;X1740),U1740,0))),"")</f>
        <v/>
      </c>
      <c r="Z1740" s="25">
        <f>IF(AND(P1740=W1740,Q1740=X1740),1,0)</f>
        <v>1</v>
      </c>
      <c r="AA1740" s="25" t="str">
        <f>IF(Z1740=0,"",IF(ISBLANK(VLOOKUP(A1740,Database!A:AA,22,FALSE)),"",VLOOKUP(A1740,Database!A:AA,22,FALSE)))</f>
        <v>Exact</v>
      </c>
      <c r="AB1740" s="25">
        <f ca="1">IFERROR(IF(AND(Y1740&lt;&gt;"",OR(V1740="Terminé",V1740="En cours")),VLOOKUP(AA1740,Setup_ScoreExactBonus!A:D,4,FALSE),0),0)</f>
        <v>0</v>
      </c>
      <c r="AC1740" s="31" t="str">
        <f ca="1">IF(Y1740&lt;&gt;"", Y1740 + IF(Z1740=1,AB1740, 0), "")</f>
        <v/>
      </c>
      <c r="AD1740" s="31">
        <f ca="1">SUMIFS(AC$2:AC1740,D$2:D1740,D1740)*IF(R1740=0,1,2)</f>
        <v>0</v>
      </c>
    </row>
    <row r="1741" spans="1:30" x14ac:dyDescent="0.35">
      <c r="A1741" s="31">
        <f>IF(ISBLANK(B1741),"",COUNTIF(B$2:B1741,B1741))-1</f>
        <v>44</v>
      </c>
      <c r="B1741" s="31">
        <v>24</v>
      </c>
      <c r="C1741" s="10">
        <f>VLOOKUP($A1741,Database!$A:$Y,7,FALSE)</f>
        <v>46196.208333333336</v>
      </c>
      <c r="D1741" s="31" t="str">
        <f>VLOOKUP(Pronostics!$B1741,Setup_MPP!$A:$G,3,FALSE)</f>
        <v>Joueur24</v>
      </c>
      <c r="E1741" s="31" t="str">
        <f>VLOOKUP(Pronostics!$B1741,Setup_MPP!$A:$G,2,FALSE)</f>
        <v>Joueur24</v>
      </c>
      <c r="F1741" s="31" t="str">
        <f>VLOOKUP($B1741,Setup_MPP!$A:$E,4,FALSE)</f>
        <v>#D5D5D5</v>
      </c>
      <c r="G1741" s="31" t="str">
        <f>VLOOKUP($B1741,Setup_MPP!$A:$E,5,FALSE)</f>
        <v>#727272</v>
      </c>
      <c r="H1741" s="31" t="str">
        <f>IFERROR(IF(AND(A1741&gt;=1,A1741&lt;=104),VLOOKUP($A1741,Location!$A:$J,6,FALSE),IF(A1741=0,"Avant l'ouverture",IF(OR(A1741=105,A1741=106),"Bonus"))),"")</f>
        <v>Tour 2</v>
      </c>
      <c r="I1741" s="31" t="str">
        <f>IF(LEFT(H1741,4)="Tour",VLOOKUP(A1741,Database!$A:$C,3,FALSE),"")</f>
        <v>J</v>
      </c>
      <c r="J1741" s="31" t="str">
        <f>VLOOKUP($A1741,Location!$A:$J,7,FALSE)</f>
        <v>Jordanie</v>
      </c>
      <c r="K1741" s="31" t="str">
        <f>IFERROR(VLOOKUP(J1741,Setup_Team!$B:$C,2,FALSE), "TDB")</f>
        <v>JOR</v>
      </c>
      <c r="L1741" s="31" t="str">
        <f>VLOOKUP($A1741,Location!$A:$J,8,FALSE)</f>
        <v>Algérie</v>
      </c>
      <c r="M1741" s="31" t="str">
        <f>IFERROR(VLOOKUP(L1741,Setup_Team!$B:$C,2,FALSE), "TDB")</f>
        <v>ALG</v>
      </c>
      <c r="N1741" s="31" t="str">
        <f>VLOOKUP($A1741,Location!$A:$J,9,FALSE)</f>
        <v>Santa Clara, Californie</v>
      </c>
      <c r="O1741" s="31" t="str">
        <f>VLOOKUP($A1741,Location!$A:$J,10,FALSE)</f>
        <v>Levi's Stadium</v>
      </c>
      <c r="R1741" s="31">
        <v>0</v>
      </c>
      <c r="S1741" s="25">
        <f>VLOOKUP($A1741,Database!$A:$Y,10,FALSE)</f>
        <v>152</v>
      </c>
      <c r="T1741" s="25">
        <f>VLOOKUP($A1741,Database!$A:$Y,11,FALSE)</f>
        <v>139</v>
      </c>
      <c r="U1741" s="25">
        <f>VLOOKUP($A1741,Database!$A:$Y,12,FALSE)</f>
        <v>67</v>
      </c>
      <c r="V1741" s="25" t="str">
        <f>VLOOKUP(A1741,Database!A:M,13,FALSE)</f>
        <v>À venir</v>
      </c>
      <c r="W1741" s="25" t="str">
        <f>VLOOKUP($A1741,Database!$A:$Y,20,FALSE)</f>
        <v/>
      </c>
      <c r="X1741" s="25" t="str">
        <f>VLOOKUP($A1741,Database!$A:$Y,21,FALSE)</f>
        <v/>
      </c>
      <c r="Y1741" s="25" t="str">
        <f ca="1">IF(C1741&lt;NOW(),IF(AND(P1741&gt;Q1741,W1741&gt;X1741),S1741,IF(AND(P1741=Q1741,W1741=X1741),T1741,IF(AND(P1741&lt;Q1741,W1741&lt;X1741),U1741,0))),"")</f>
        <v/>
      </c>
      <c r="Z1741" s="25">
        <f>IF(AND(P1741=W1741,Q1741=X1741),1,0)</f>
        <v>1</v>
      </c>
      <c r="AA1741" s="25" t="str">
        <f>IF(Z1741=0,"",IF(ISBLANK(VLOOKUP(A1741,Database!A:AA,22,FALSE)),"",VLOOKUP(A1741,Database!A:AA,22,FALSE)))</f>
        <v>Exact</v>
      </c>
      <c r="AB1741" s="25">
        <f ca="1">IFERROR(IF(AND(Y1741&lt;&gt;"",OR(V1741="Terminé",V1741="En cours")),VLOOKUP(AA1741,Setup_ScoreExactBonus!A:D,4,FALSE),0),0)</f>
        <v>0</v>
      </c>
      <c r="AC1741" s="31" t="str">
        <f ca="1">IF(Y1741&lt;&gt;"", Y1741 + IF(Z1741=1,AB1741, 0), "")</f>
        <v/>
      </c>
      <c r="AD1741" s="31">
        <f ca="1">SUMIFS(AC$2:AC1741,D$2:D1741,D1741)*IF(R1741=0,1,2)</f>
        <v>0</v>
      </c>
    </row>
    <row r="1742" spans="1:30" x14ac:dyDescent="0.35">
      <c r="A1742" s="31">
        <f>IF(ISBLANK(B1742),"",COUNTIF(B$2:B1742,B1742))-1</f>
        <v>44</v>
      </c>
      <c r="B1742" s="31">
        <v>25</v>
      </c>
      <c r="C1742" s="10">
        <f>VLOOKUP($A1742,Database!$A:$Y,7,FALSE)</f>
        <v>46196.208333333336</v>
      </c>
      <c r="D1742" s="31" t="str">
        <f>VLOOKUP(Pronostics!$B1742,Setup_MPP!$A:$G,3,FALSE)</f>
        <v>Joueur25</v>
      </c>
      <c r="E1742" s="31" t="str">
        <f>VLOOKUP(Pronostics!$B1742,Setup_MPP!$A:$G,2,FALSE)</f>
        <v>Joueur25</v>
      </c>
      <c r="F1742" s="31" t="str">
        <f>VLOOKUP($B1742,Setup_MPP!$A:$E,4,FALSE)</f>
        <v>#D5D5D5</v>
      </c>
      <c r="G1742" s="31" t="str">
        <f>VLOOKUP($B1742,Setup_MPP!$A:$E,5,FALSE)</f>
        <v>#727272</v>
      </c>
      <c r="H1742" s="31" t="str">
        <f>IFERROR(IF(AND(A1742&gt;=1,A1742&lt;=104),VLOOKUP($A1742,Location!$A:$J,6,FALSE),IF(A1742=0,"Avant l'ouverture",IF(OR(A1742=105,A1742=106),"Bonus"))),"")</f>
        <v>Tour 2</v>
      </c>
      <c r="I1742" s="31" t="str">
        <f>IF(LEFT(H1742,4)="Tour",VLOOKUP(A1742,Database!$A:$C,3,FALSE),"")</f>
        <v>J</v>
      </c>
      <c r="J1742" s="31" t="str">
        <f>VLOOKUP($A1742,Location!$A:$J,7,FALSE)</f>
        <v>Jordanie</v>
      </c>
      <c r="K1742" s="31" t="str">
        <f>IFERROR(VLOOKUP(J1742,Setup_Team!$B:$C,2,FALSE), "TDB")</f>
        <v>JOR</v>
      </c>
      <c r="L1742" s="31" t="str">
        <f>VLOOKUP($A1742,Location!$A:$J,8,FALSE)</f>
        <v>Algérie</v>
      </c>
      <c r="M1742" s="31" t="str">
        <f>IFERROR(VLOOKUP(L1742,Setup_Team!$B:$C,2,FALSE), "TDB")</f>
        <v>ALG</v>
      </c>
      <c r="N1742" s="31" t="str">
        <f>VLOOKUP($A1742,Location!$A:$J,9,FALSE)</f>
        <v>Santa Clara, Californie</v>
      </c>
      <c r="O1742" s="31" t="str">
        <f>VLOOKUP($A1742,Location!$A:$J,10,FALSE)</f>
        <v>Levi's Stadium</v>
      </c>
      <c r="R1742" s="31">
        <v>0</v>
      </c>
      <c r="S1742" s="25">
        <f>VLOOKUP($A1742,Database!$A:$Y,10,FALSE)</f>
        <v>152</v>
      </c>
      <c r="T1742" s="25">
        <f>VLOOKUP($A1742,Database!$A:$Y,11,FALSE)</f>
        <v>139</v>
      </c>
      <c r="U1742" s="25">
        <f>VLOOKUP($A1742,Database!$A:$Y,12,FALSE)</f>
        <v>67</v>
      </c>
      <c r="V1742" s="25" t="str">
        <f>VLOOKUP(A1742,Database!A:M,13,FALSE)</f>
        <v>À venir</v>
      </c>
      <c r="W1742" s="25" t="str">
        <f>VLOOKUP($A1742,Database!$A:$Y,20,FALSE)</f>
        <v/>
      </c>
      <c r="X1742" s="25" t="str">
        <f>VLOOKUP($A1742,Database!$A:$Y,21,FALSE)</f>
        <v/>
      </c>
      <c r="Y1742" s="25" t="str">
        <f ca="1">IF(C1742&lt;NOW(),IF(AND(P1742&gt;Q1742,W1742&gt;X1742),S1742,IF(AND(P1742=Q1742,W1742=X1742),T1742,IF(AND(P1742&lt;Q1742,W1742&lt;X1742),U1742,0))),"")</f>
        <v/>
      </c>
      <c r="Z1742" s="25">
        <f>IF(AND(P1742=W1742,Q1742=X1742),1,0)</f>
        <v>1</v>
      </c>
      <c r="AA1742" s="25" t="str">
        <f>IF(Z1742=0,"",IF(ISBLANK(VLOOKUP(A1742,Database!A:AA,22,FALSE)),"",VLOOKUP(A1742,Database!A:AA,22,FALSE)))</f>
        <v>Exact</v>
      </c>
      <c r="AB1742" s="25">
        <f ca="1">IFERROR(IF(AND(Y1742&lt;&gt;"",OR(V1742="Terminé",V1742="En cours")),VLOOKUP(AA1742,Setup_ScoreExactBonus!A:D,4,FALSE),0),0)</f>
        <v>0</v>
      </c>
      <c r="AC1742" s="31" t="str">
        <f ca="1">IF(Y1742&lt;&gt;"", Y1742 + IF(Z1742=1,AB1742, 0), "")</f>
        <v/>
      </c>
      <c r="AD1742" s="31">
        <f ca="1">SUMIFS(AC$2:AC1742,D$2:D1742,D1742)*IF(R1742=0,1,2)</f>
        <v>0</v>
      </c>
    </row>
    <row r="1743" spans="1:30" x14ac:dyDescent="0.35">
      <c r="A1743" s="31">
        <f>IF(ISBLANK(B1743),"",COUNTIF(B$2:B1743,B1743))-1</f>
        <v>44</v>
      </c>
      <c r="B1743" s="31">
        <v>26</v>
      </c>
      <c r="C1743" s="10">
        <f>VLOOKUP($A1743,Database!$A:$Y,7,FALSE)</f>
        <v>46196.208333333336</v>
      </c>
      <c r="D1743" s="31" t="str">
        <f>VLOOKUP(Pronostics!$B1743,Setup_MPP!$A:$G,3,FALSE)</f>
        <v>Joueur26</v>
      </c>
      <c r="E1743" s="31" t="str">
        <f>VLOOKUP(Pronostics!$B1743,Setup_MPP!$A:$G,2,FALSE)</f>
        <v>Joueur26</v>
      </c>
      <c r="F1743" s="31" t="str">
        <f>VLOOKUP($B1743,Setup_MPP!$A:$E,4,FALSE)</f>
        <v>#D5D5D5</v>
      </c>
      <c r="G1743" s="31" t="str">
        <f>VLOOKUP($B1743,Setup_MPP!$A:$E,5,FALSE)</f>
        <v>#727272</v>
      </c>
      <c r="H1743" s="31" t="str">
        <f>IFERROR(IF(AND(A1743&gt;=1,A1743&lt;=104),VLOOKUP($A1743,Location!$A:$J,6,FALSE),IF(A1743=0,"Avant l'ouverture",IF(OR(A1743=105,A1743=106),"Bonus"))),"")</f>
        <v>Tour 2</v>
      </c>
      <c r="I1743" s="31" t="str">
        <f>IF(LEFT(H1743,4)="Tour",VLOOKUP(A1743,Database!$A:$C,3,FALSE),"")</f>
        <v>J</v>
      </c>
      <c r="J1743" s="31" t="str">
        <f>VLOOKUP($A1743,Location!$A:$J,7,FALSE)</f>
        <v>Jordanie</v>
      </c>
      <c r="K1743" s="31" t="str">
        <f>IFERROR(VLOOKUP(J1743,Setup_Team!$B:$C,2,FALSE), "TDB")</f>
        <v>JOR</v>
      </c>
      <c r="L1743" s="31" t="str">
        <f>VLOOKUP($A1743,Location!$A:$J,8,FALSE)</f>
        <v>Algérie</v>
      </c>
      <c r="M1743" s="31" t="str">
        <f>IFERROR(VLOOKUP(L1743,Setup_Team!$B:$C,2,FALSE), "TDB")</f>
        <v>ALG</v>
      </c>
      <c r="N1743" s="31" t="str">
        <f>VLOOKUP($A1743,Location!$A:$J,9,FALSE)</f>
        <v>Santa Clara, Californie</v>
      </c>
      <c r="O1743" s="31" t="str">
        <f>VLOOKUP($A1743,Location!$A:$J,10,FALSE)</f>
        <v>Levi's Stadium</v>
      </c>
      <c r="R1743" s="31">
        <v>0</v>
      </c>
      <c r="S1743" s="25">
        <f>VLOOKUP($A1743,Database!$A:$Y,10,FALSE)</f>
        <v>152</v>
      </c>
      <c r="T1743" s="25">
        <f>VLOOKUP($A1743,Database!$A:$Y,11,FALSE)</f>
        <v>139</v>
      </c>
      <c r="U1743" s="25">
        <f>VLOOKUP($A1743,Database!$A:$Y,12,FALSE)</f>
        <v>67</v>
      </c>
      <c r="V1743" s="25" t="str">
        <f>VLOOKUP(A1743,Database!A:M,13,FALSE)</f>
        <v>À venir</v>
      </c>
      <c r="W1743" s="25" t="str">
        <f>VLOOKUP($A1743,Database!$A:$Y,20,FALSE)</f>
        <v/>
      </c>
      <c r="X1743" s="25" t="str">
        <f>VLOOKUP($A1743,Database!$A:$Y,21,FALSE)</f>
        <v/>
      </c>
      <c r="Y1743" s="25" t="str">
        <f ca="1">IF(C1743&lt;NOW(),IF(AND(P1743&gt;Q1743,W1743&gt;X1743),S1743,IF(AND(P1743=Q1743,W1743=X1743),T1743,IF(AND(P1743&lt;Q1743,W1743&lt;X1743),U1743,0))),"")</f>
        <v/>
      </c>
      <c r="Z1743" s="25">
        <f>IF(AND(P1743=W1743,Q1743=X1743),1,0)</f>
        <v>1</v>
      </c>
      <c r="AA1743" s="25" t="str">
        <f>IF(Z1743=0,"",IF(ISBLANK(VLOOKUP(A1743,Database!A:AA,22,FALSE)),"",VLOOKUP(A1743,Database!A:AA,22,FALSE)))</f>
        <v>Exact</v>
      </c>
      <c r="AB1743" s="25">
        <f ca="1">IFERROR(IF(AND(Y1743&lt;&gt;"",OR(V1743="Terminé",V1743="En cours")),VLOOKUP(AA1743,Setup_ScoreExactBonus!A:D,4,FALSE),0),0)</f>
        <v>0</v>
      </c>
      <c r="AC1743" s="31" t="str">
        <f ca="1">IF(Y1743&lt;&gt;"", Y1743 + IF(Z1743=1,AB1743, 0), "")</f>
        <v/>
      </c>
      <c r="AD1743" s="31">
        <f ca="1">SUMIFS(AC$2:AC1743,D$2:D1743,D1743)*IF(R1743=0,1,2)</f>
        <v>0</v>
      </c>
    </row>
    <row r="1744" spans="1:30" x14ac:dyDescent="0.35">
      <c r="A1744" s="31">
        <f>IF(ISBLANK(B1744),"",COUNTIF(B$2:B1744,B1744))-1</f>
        <v>44</v>
      </c>
      <c r="B1744" s="31">
        <v>27</v>
      </c>
      <c r="C1744" s="10">
        <f>VLOOKUP($A1744,Database!$A:$Y,7,FALSE)</f>
        <v>46196.208333333336</v>
      </c>
      <c r="D1744" s="31" t="str">
        <f>VLOOKUP(Pronostics!$B1744,Setup_MPP!$A:$G,3,FALSE)</f>
        <v>Joueur27</v>
      </c>
      <c r="E1744" s="31" t="str">
        <f>VLOOKUP(Pronostics!$B1744,Setup_MPP!$A:$G,2,FALSE)</f>
        <v>Joueur27</v>
      </c>
      <c r="F1744" s="31" t="str">
        <f>VLOOKUP($B1744,Setup_MPP!$A:$E,4,FALSE)</f>
        <v>#D5D5D5</v>
      </c>
      <c r="G1744" s="31" t="str">
        <f>VLOOKUP($B1744,Setup_MPP!$A:$E,5,FALSE)</f>
        <v>#727272</v>
      </c>
      <c r="H1744" s="31" t="str">
        <f>IFERROR(IF(AND(A1744&gt;=1,A1744&lt;=104),VLOOKUP($A1744,Location!$A:$J,6,FALSE),IF(A1744=0,"Avant l'ouverture",IF(OR(A1744=105,A1744=106),"Bonus"))),"")</f>
        <v>Tour 2</v>
      </c>
      <c r="I1744" s="31" t="str">
        <f>IF(LEFT(H1744,4)="Tour",VLOOKUP(A1744,Database!$A:$C,3,FALSE),"")</f>
        <v>J</v>
      </c>
      <c r="J1744" s="31" t="str">
        <f>VLOOKUP($A1744,Location!$A:$J,7,FALSE)</f>
        <v>Jordanie</v>
      </c>
      <c r="K1744" s="31" t="str">
        <f>IFERROR(VLOOKUP(J1744,Setup_Team!$B:$C,2,FALSE), "TDB")</f>
        <v>JOR</v>
      </c>
      <c r="L1744" s="31" t="str">
        <f>VLOOKUP($A1744,Location!$A:$J,8,FALSE)</f>
        <v>Algérie</v>
      </c>
      <c r="M1744" s="31" t="str">
        <f>IFERROR(VLOOKUP(L1744,Setup_Team!$B:$C,2,FALSE), "TDB")</f>
        <v>ALG</v>
      </c>
      <c r="N1744" s="31" t="str">
        <f>VLOOKUP($A1744,Location!$A:$J,9,FALSE)</f>
        <v>Santa Clara, Californie</v>
      </c>
      <c r="O1744" s="31" t="str">
        <f>VLOOKUP($A1744,Location!$A:$J,10,FALSE)</f>
        <v>Levi's Stadium</v>
      </c>
      <c r="R1744" s="31">
        <v>0</v>
      </c>
      <c r="S1744" s="25">
        <f>VLOOKUP($A1744,Database!$A:$Y,10,FALSE)</f>
        <v>152</v>
      </c>
      <c r="T1744" s="25">
        <f>VLOOKUP($A1744,Database!$A:$Y,11,FALSE)</f>
        <v>139</v>
      </c>
      <c r="U1744" s="25">
        <f>VLOOKUP($A1744,Database!$A:$Y,12,FALSE)</f>
        <v>67</v>
      </c>
      <c r="V1744" s="25" t="str">
        <f>VLOOKUP(A1744,Database!A:M,13,FALSE)</f>
        <v>À venir</v>
      </c>
      <c r="W1744" s="25" t="str">
        <f>VLOOKUP($A1744,Database!$A:$Y,20,FALSE)</f>
        <v/>
      </c>
      <c r="X1744" s="25" t="str">
        <f>VLOOKUP($A1744,Database!$A:$Y,21,FALSE)</f>
        <v/>
      </c>
      <c r="Y1744" s="25" t="str">
        <f ca="1">IF(C1744&lt;NOW(),IF(AND(P1744&gt;Q1744,W1744&gt;X1744),S1744,IF(AND(P1744=Q1744,W1744=X1744),T1744,IF(AND(P1744&lt;Q1744,W1744&lt;X1744),U1744,0))),"")</f>
        <v/>
      </c>
      <c r="Z1744" s="25">
        <f>IF(AND(P1744=W1744,Q1744=X1744),1,0)</f>
        <v>1</v>
      </c>
      <c r="AA1744" s="25" t="str">
        <f>IF(Z1744=0,"",IF(ISBLANK(VLOOKUP(A1744,Database!A:AA,22,FALSE)),"",VLOOKUP(A1744,Database!A:AA,22,FALSE)))</f>
        <v>Exact</v>
      </c>
      <c r="AB1744" s="25">
        <f ca="1">IFERROR(IF(AND(Y1744&lt;&gt;"",OR(V1744="Terminé",V1744="En cours")),VLOOKUP(AA1744,Setup_ScoreExactBonus!A:D,4,FALSE),0),0)</f>
        <v>0</v>
      </c>
      <c r="AC1744" s="31" t="str">
        <f ca="1">IF(Y1744&lt;&gt;"", Y1744 + IF(Z1744=1,AB1744, 0), "")</f>
        <v/>
      </c>
      <c r="AD1744" s="31">
        <f ca="1">SUMIFS(AC$2:AC1744,D$2:D1744,D1744)*IF(R1744=0,1,2)</f>
        <v>0</v>
      </c>
    </row>
    <row r="1745" spans="1:30" x14ac:dyDescent="0.35">
      <c r="A1745" s="31">
        <f>IF(ISBLANK(B1745),"",COUNTIF(B$2:B1745,B1745))-1</f>
        <v>44</v>
      </c>
      <c r="B1745" s="31">
        <v>28</v>
      </c>
      <c r="C1745" s="10">
        <f>VLOOKUP($A1745,Database!$A:$Y,7,FALSE)</f>
        <v>46196.208333333336</v>
      </c>
      <c r="D1745" s="31" t="str">
        <f>VLOOKUP(Pronostics!$B1745,Setup_MPP!$A:$G,3,FALSE)</f>
        <v>Joueur28</v>
      </c>
      <c r="E1745" s="31" t="str">
        <f>VLOOKUP(Pronostics!$B1745,Setup_MPP!$A:$G,2,FALSE)</f>
        <v>Joueur28</v>
      </c>
      <c r="F1745" s="31" t="str">
        <f>VLOOKUP($B1745,Setup_MPP!$A:$E,4,FALSE)</f>
        <v>#D5D5D5</v>
      </c>
      <c r="G1745" s="31" t="str">
        <f>VLOOKUP($B1745,Setup_MPP!$A:$E,5,FALSE)</f>
        <v>#727272</v>
      </c>
      <c r="H1745" s="31" t="str">
        <f>IFERROR(IF(AND(A1745&gt;=1,A1745&lt;=104),VLOOKUP($A1745,Location!$A:$J,6,FALSE),IF(A1745=0,"Avant l'ouverture",IF(OR(A1745=105,A1745=106),"Bonus"))),"")</f>
        <v>Tour 2</v>
      </c>
      <c r="I1745" s="31" t="str">
        <f>IF(LEFT(H1745,4)="Tour",VLOOKUP(A1745,Database!$A:$C,3,FALSE),"")</f>
        <v>J</v>
      </c>
      <c r="J1745" s="31" t="str">
        <f>VLOOKUP($A1745,Location!$A:$J,7,FALSE)</f>
        <v>Jordanie</v>
      </c>
      <c r="K1745" s="31" t="str">
        <f>IFERROR(VLOOKUP(J1745,Setup_Team!$B:$C,2,FALSE), "TDB")</f>
        <v>JOR</v>
      </c>
      <c r="L1745" s="31" t="str">
        <f>VLOOKUP($A1745,Location!$A:$J,8,FALSE)</f>
        <v>Algérie</v>
      </c>
      <c r="M1745" s="31" t="str">
        <f>IFERROR(VLOOKUP(L1745,Setup_Team!$B:$C,2,FALSE), "TDB")</f>
        <v>ALG</v>
      </c>
      <c r="N1745" s="31" t="str">
        <f>VLOOKUP($A1745,Location!$A:$J,9,FALSE)</f>
        <v>Santa Clara, Californie</v>
      </c>
      <c r="O1745" s="31" t="str">
        <f>VLOOKUP($A1745,Location!$A:$J,10,FALSE)</f>
        <v>Levi's Stadium</v>
      </c>
      <c r="R1745" s="31">
        <v>0</v>
      </c>
      <c r="S1745" s="25">
        <f>VLOOKUP($A1745,Database!$A:$Y,10,FALSE)</f>
        <v>152</v>
      </c>
      <c r="T1745" s="25">
        <f>VLOOKUP($A1745,Database!$A:$Y,11,FALSE)</f>
        <v>139</v>
      </c>
      <c r="U1745" s="25">
        <f>VLOOKUP($A1745,Database!$A:$Y,12,FALSE)</f>
        <v>67</v>
      </c>
      <c r="V1745" s="25" t="str">
        <f>VLOOKUP(A1745,Database!A:M,13,FALSE)</f>
        <v>À venir</v>
      </c>
      <c r="W1745" s="25" t="str">
        <f>VLOOKUP($A1745,Database!$A:$Y,20,FALSE)</f>
        <v/>
      </c>
      <c r="X1745" s="25" t="str">
        <f>VLOOKUP($A1745,Database!$A:$Y,21,FALSE)</f>
        <v/>
      </c>
      <c r="Y1745" s="25" t="str">
        <f ca="1">IF(C1745&lt;NOW(),IF(AND(P1745&gt;Q1745,W1745&gt;X1745),S1745,IF(AND(P1745=Q1745,W1745=X1745),T1745,IF(AND(P1745&lt;Q1745,W1745&lt;X1745),U1745,0))),"")</f>
        <v/>
      </c>
      <c r="Z1745" s="25">
        <f>IF(AND(P1745=W1745,Q1745=X1745),1,0)</f>
        <v>1</v>
      </c>
      <c r="AA1745" s="25" t="str">
        <f>IF(Z1745=0,"",IF(ISBLANK(VLOOKUP(A1745,Database!A:AA,22,FALSE)),"",VLOOKUP(A1745,Database!A:AA,22,FALSE)))</f>
        <v>Exact</v>
      </c>
      <c r="AB1745" s="25">
        <f ca="1">IFERROR(IF(AND(Y1745&lt;&gt;"",OR(V1745="Terminé",V1745="En cours")),VLOOKUP(AA1745,Setup_ScoreExactBonus!A:D,4,FALSE),0),0)</f>
        <v>0</v>
      </c>
      <c r="AC1745" s="31" t="str">
        <f ca="1">IF(Y1745&lt;&gt;"", Y1745 + IF(Z1745=1,AB1745, 0), "")</f>
        <v/>
      </c>
      <c r="AD1745" s="31">
        <f ca="1">SUMIFS(AC$2:AC1745,D$2:D1745,D1745)*IF(R1745=0,1,2)</f>
        <v>0</v>
      </c>
    </row>
    <row r="1746" spans="1:30" x14ac:dyDescent="0.35">
      <c r="A1746" s="31">
        <f>IF(ISBLANK(B1746),"",COUNTIF(B$2:B1746,B1746))-1</f>
        <v>44</v>
      </c>
      <c r="B1746" s="31">
        <v>29</v>
      </c>
      <c r="C1746" s="10">
        <f>VLOOKUP($A1746,Database!$A:$Y,7,FALSE)</f>
        <v>46196.208333333336</v>
      </c>
      <c r="D1746" s="31" t="str">
        <f>VLOOKUP(Pronostics!$B1746,Setup_MPP!$A:$G,3,FALSE)</f>
        <v>Joueur29</v>
      </c>
      <c r="E1746" s="31" t="str">
        <f>VLOOKUP(Pronostics!$B1746,Setup_MPP!$A:$G,2,FALSE)</f>
        <v>Joueur29</v>
      </c>
      <c r="F1746" s="31" t="str">
        <f>VLOOKUP($B1746,Setup_MPP!$A:$E,4,FALSE)</f>
        <v>#D5D5D5</v>
      </c>
      <c r="G1746" s="31" t="str">
        <f>VLOOKUP($B1746,Setup_MPP!$A:$E,5,FALSE)</f>
        <v>#727272</v>
      </c>
      <c r="H1746" s="31" t="str">
        <f>IFERROR(IF(AND(A1746&gt;=1,A1746&lt;=104),VLOOKUP($A1746,Location!$A:$J,6,FALSE),IF(A1746=0,"Avant l'ouverture",IF(OR(A1746=105,A1746=106),"Bonus"))),"")</f>
        <v>Tour 2</v>
      </c>
      <c r="I1746" s="31" t="str">
        <f>IF(LEFT(H1746,4)="Tour",VLOOKUP(A1746,Database!$A:$C,3,FALSE),"")</f>
        <v>J</v>
      </c>
      <c r="J1746" s="31" t="str">
        <f>VLOOKUP($A1746,Location!$A:$J,7,FALSE)</f>
        <v>Jordanie</v>
      </c>
      <c r="K1746" s="31" t="str">
        <f>IFERROR(VLOOKUP(J1746,Setup_Team!$B:$C,2,FALSE), "TDB")</f>
        <v>JOR</v>
      </c>
      <c r="L1746" s="31" t="str">
        <f>VLOOKUP($A1746,Location!$A:$J,8,FALSE)</f>
        <v>Algérie</v>
      </c>
      <c r="M1746" s="31" t="str">
        <f>IFERROR(VLOOKUP(L1746,Setup_Team!$B:$C,2,FALSE), "TDB")</f>
        <v>ALG</v>
      </c>
      <c r="N1746" s="31" t="str">
        <f>VLOOKUP($A1746,Location!$A:$J,9,FALSE)</f>
        <v>Santa Clara, Californie</v>
      </c>
      <c r="O1746" s="31" t="str">
        <f>VLOOKUP($A1746,Location!$A:$J,10,FALSE)</f>
        <v>Levi's Stadium</v>
      </c>
      <c r="R1746" s="31">
        <v>0</v>
      </c>
      <c r="S1746" s="25">
        <f>VLOOKUP($A1746,Database!$A:$Y,10,FALSE)</f>
        <v>152</v>
      </c>
      <c r="T1746" s="25">
        <f>VLOOKUP($A1746,Database!$A:$Y,11,FALSE)</f>
        <v>139</v>
      </c>
      <c r="U1746" s="25">
        <f>VLOOKUP($A1746,Database!$A:$Y,12,FALSE)</f>
        <v>67</v>
      </c>
      <c r="V1746" s="25" t="str">
        <f>VLOOKUP(A1746,Database!A:M,13,FALSE)</f>
        <v>À venir</v>
      </c>
      <c r="W1746" s="25" t="str">
        <f>VLOOKUP($A1746,Database!$A:$Y,20,FALSE)</f>
        <v/>
      </c>
      <c r="X1746" s="25" t="str">
        <f>VLOOKUP($A1746,Database!$A:$Y,21,FALSE)</f>
        <v/>
      </c>
      <c r="Y1746" s="25" t="str">
        <f ca="1">IF(C1746&lt;NOW(),IF(AND(P1746&gt;Q1746,W1746&gt;X1746),S1746,IF(AND(P1746=Q1746,W1746=X1746),T1746,IF(AND(P1746&lt;Q1746,W1746&lt;X1746),U1746,0))),"")</f>
        <v/>
      </c>
      <c r="Z1746" s="25">
        <f>IF(AND(P1746=W1746,Q1746=X1746),1,0)</f>
        <v>1</v>
      </c>
      <c r="AA1746" s="25" t="str">
        <f>IF(Z1746=0,"",IF(ISBLANK(VLOOKUP(A1746,Database!A:AA,22,FALSE)),"",VLOOKUP(A1746,Database!A:AA,22,FALSE)))</f>
        <v>Exact</v>
      </c>
      <c r="AB1746" s="25">
        <f ca="1">IFERROR(IF(AND(Y1746&lt;&gt;"",OR(V1746="Terminé",V1746="En cours")),VLOOKUP(AA1746,Setup_ScoreExactBonus!A:D,4,FALSE),0),0)</f>
        <v>0</v>
      </c>
      <c r="AC1746" s="31" t="str">
        <f ca="1">IF(Y1746&lt;&gt;"", Y1746 + IF(Z1746=1,AB1746, 0), "")</f>
        <v/>
      </c>
      <c r="AD1746" s="31">
        <f ca="1">SUMIFS(AC$2:AC1746,D$2:D1746,D1746)*IF(R1746=0,1,2)</f>
        <v>0</v>
      </c>
    </row>
    <row r="1747" spans="1:30" x14ac:dyDescent="0.35">
      <c r="A1747" s="31">
        <f>IF(ISBLANK(B1747),"",COUNTIF(B$2:B1747,B1747))-1</f>
        <v>44</v>
      </c>
      <c r="B1747" s="31">
        <v>30</v>
      </c>
      <c r="C1747" s="10">
        <f>VLOOKUP($A1747,Database!$A:$Y,7,FALSE)</f>
        <v>46196.208333333336</v>
      </c>
      <c r="D1747" s="31" t="str">
        <f>VLOOKUP(Pronostics!$B1747,Setup_MPP!$A:$G,3,FALSE)</f>
        <v>Joueur30</v>
      </c>
      <c r="E1747" s="31" t="str">
        <f>VLOOKUP(Pronostics!$B1747,Setup_MPP!$A:$G,2,FALSE)</f>
        <v>Joueur30</v>
      </c>
      <c r="F1747" s="31" t="str">
        <f>VLOOKUP($B1747,Setup_MPP!$A:$E,4,FALSE)</f>
        <v>#D5D5D5</v>
      </c>
      <c r="G1747" s="31" t="str">
        <f>VLOOKUP($B1747,Setup_MPP!$A:$E,5,FALSE)</f>
        <v>#727272</v>
      </c>
      <c r="H1747" s="31" t="str">
        <f>IFERROR(IF(AND(A1747&gt;=1,A1747&lt;=104),VLOOKUP($A1747,Location!$A:$J,6,FALSE),IF(A1747=0,"Avant l'ouverture",IF(OR(A1747=105,A1747=106),"Bonus"))),"")</f>
        <v>Tour 2</v>
      </c>
      <c r="I1747" s="31" t="str">
        <f>IF(LEFT(H1747,4)="Tour",VLOOKUP(A1747,Database!$A:$C,3,FALSE),"")</f>
        <v>J</v>
      </c>
      <c r="J1747" s="31" t="str">
        <f>VLOOKUP($A1747,Location!$A:$J,7,FALSE)</f>
        <v>Jordanie</v>
      </c>
      <c r="K1747" s="31" t="str">
        <f>IFERROR(VLOOKUP(J1747,Setup_Team!$B:$C,2,FALSE), "TDB")</f>
        <v>JOR</v>
      </c>
      <c r="L1747" s="31" t="str">
        <f>VLOOKUP($A1747,Location!$A:$J,8,FALSE)</f>
        <v>Algérie</v>
      </c>
      <c r="M1747" s="31" t="str">
        <f>IFERROR(VLOOKUP(L1747,Setup_Team!$B:$C,2,FALSE), "TDB")</f>
        <v>ALG</v>
      </c>
      <c r="N1747" s="31" t="str">
        <f>VLOOKUP($A1747,Location!$A:$J,9,FALSE)</f>
        <v>Santa Clara, Californie</v>
      </c>
      <c r="O1747" s="31" t="str">
        <f>VLOOKUP($A1747,Location!$A:$J,10,FALSE)</f>
        <v>Levi's Stadium</v>
      </c>
      <c r="R1747" s="31">
        <v>0</v>
      </c>
      <c r="S1747" s="25">
        <f>VLOOKUP($A1747,Database!$A:$Y,10,FALSE)</f>
        <v>152</v>
      </c>
      <c r="T1747" s="25">
        <f>VLOOKUP($A1747,Database!$A:$Y,11,FALSE)</f>
        <v>139</v>
      </c>
      <c r="U1747" s="25">
        <f>VLOOKUP($A1747,Database!$A:$Y,12,FALSE)</f>
        <v>67</v>
      </c>
      <c r="V1747" s="25" t="str">
        <f>VLOOKUP(A1747,Database!A:M,13,FALSE)</f>
        <v>À venir</v>
      </c>
      <c r="W1747" s="25" t="str">
        <f>VLOOKUP($A1747,Database!$A:$Y,20,FALSE)</f>
        <v/>
      </c>
      <c r="X1747" s="25" t="str">
        <f>VLOOKUP($A1747,Database!$A:$Y,21,FALSE)</f>
        <v/>
      </c>
      <c r="Y1747" s="25" t="str">
        <f ca="1">IF(C1747&lt;NOW(),IF(AND(P1747&gt;Q1747,W1747&gt;X1747),S1747,IF(AND(P1747=Q1747,W1747=X1747),T1747,IF(AND(P1747&lt;Q1747,W1747&lt;X1747),U1747,0))),"")</f>
        <v/>
      </c>
      <c r="Z1747" s="25">
        <f>IF(AND(P1747=W1747,Q1747=X1747),1,0)</f>
        <v>1</v>
      </c>
      <c r="AA1747" s="25" t="str">
        <f>IF(Z1747=0,"",IF(ISBLANK(VLOOKUP(A1747,Database!A:AA,22,FALSE)),"",VLOOKUP(A1747,Database!A:AA,22,FALSE)))</f>
        <v>Exact</v>
      </c>
      <c r="AB1747" s="25">
        <f ca="1">IFERROR(IF(AND(Y1747&lt;&gt;"",OR(V1747="Terminé",V1747="En cours")),VLOOKUP(AA1747,Setup_ScoreExactBonus!A:D,4,FALSE),0),0)</f>
        <v>0</v>
      </c>
      <c r="AC1747" s="31" t="str">
        <f ca="1">IF(Y1747&lt;&gt;"", Y1747 + IF(Z1747=1,AB1747, 0), "")</f>
        <v/>
      </c>
      <c r="AD1747" s="31">
        <f ca="1">SUMIFS(AC$2:AC1747,D$2:D1747,D1747)*IF(R1747=0,1,2)</f>
        <v>0</v>
      </c>
    </row>
    <row r="1748" spans="1:30" x14ac:dyDescent="0.35">
      <c r="A1748" s="31">
        <f>IF(ISBLANK(B1748),"",COUNTIF(B$2:B1748,B1748))-1</f>
        <v>44</v>
      </c>
      <c r="B1748" s="31">
        <v>31</v>
      </c>
      <c r="C1748" s="10">
        <f>VLOOKUP($A1748,Database!$A:$Y,7,FALSE)</f>
        <v>46196.208333333336</v>
      </c>
      <c r="D1748" s="31" t="str">
        <f>VLOOKUP(Pronostics!$B1748,Setup_MPP!$A:$G,3,FALSE)</f>
        <v>Joueur31</v>
      </c>
      <c r="E1748" s="31" t="str">
        <f>VLOOKUP(Pronostics!$B1748,Setup_MPP!$A:$G,2,FALSE)</f>
        <v>Joueur31</v>
      </c>
      <c r="F1748" s="31" t="str">
        <f>VLOOKUP($B1748,Setup_MPP!$A:$E,4,FALSE)</f>
        <v>#D5D5D5</v>
      </c>
      <c r="G1748" s="31" t="str">
        <f>VLOOKUP($B1748,Setup_MPP!$A:$E,5,FALSE)</f>
        <v>#727272</v>
      </c>
      <c r="H1748" s="31" t="str">
        <f>IFERROR(IF(AND(A1748&gt;=1,A1748&lt;=104),VLOOKUP($A1748,Location!$A:$J,6,FALSE),IF(A1748=0,"Avant l'ouverture",IF(OR(A1748=105,A1748=106),"Bonus"))),"")</f>
        <v>Tour 2</v>
      </c>
      <c r="I1748" s="31" t="str">
        <f>IF(LEFT(H1748,4)="Tour",VLOOKUP(A1748,Database!$A:$C,3,FALSE),"")</f>
        <v>J</v>
      </c>
      <c r="J1748" s="31" t="str">
        <f>VLOOKUP($A1748,Location!$A:$J,7,FALSE)</f>
        <v>Jordanie</v>
      </c>
      <c r="K1748" s="31" t="str">
        <f>IFERROR(VLOOKUP(J1748,Setup_Team!$B:$C,2,FALSE), "TDB")</f>
        <v>JOR</v>
      </c>
      <c r="L1748" s="31" t="str">
        <f>VLOOKUP($A1748,Location!$A:$J,8,FALSE)</f>
        <v>Algérie</v>
      </c>
      <c r="M1748" s="31" t="str">
        <f>IFERROR(VLOOKUP(L1748,Setup_Team!$B:$C,2,FALSE), "TDB")</f>
        <v>ALG</v>
      </c>
      <c r="N1748" s="31" t="str">
        <f>VLOOKUP($A1748,Location!$A:$J,9,FALSE)</f>
        <v>Santa Clara, Californie</v>
      </c>
      <c r="O1748" s="31" t="str">
        <f>VLOOKUP($A1748,Location!$A:$J,10,FALSE)</f>
        <v>Levi's Stadium</v>
      </c>
      <c r="R1748" s="31">
        <v>0</v>
      </c>
      <c r="S1748" s="25">
        <f>VLOOKUP($A1748,Database!$A:$Y,10,FALSE)</f>
        <v>152</v>
      </c>
      <c r="T1748" s="25">
        <f>VLOOKUP($A1748,Database!$A:$Y,11,FALSE)</f>
        <v>139</v>
      </c>
      <c r="U1748" s="25">
        <f>VLOOKUP($A1748,Database!$A:$Y,12,FALSE)</f>
        <v>67</v>
      </c>
      <c r="V1748" s="25" t="str">
        <f>VLOOKUP(A1748,Database!A:M,13,FALSE)</f>
        <v>À venir</v>
      </c>
      <c r="W1748" s="25" t="str">
        <f>VLOOKUP($A1748,Database!$A:$Y,20,FALSE)</f>
        <v/>
      </c>
      <c r="X1748" s="25" t="str">
        <f>VLOOKUP($A1748,Database!$A:$Y,21,FALSE)</f>
        <v/>
      </c>
      <c r="Y1748" s="25" t="str">
        <f ca="1">IF(C1748&lt;NOW(),IF(AND(P1748&gt;Q1748,W1748&gt;X1748),S1748,IF(AND(P1748=Q1748,W1748=X1748),T1748,IF(AND(P1748&lt;Q1748,W1748&lt;X1748),U1748,0))),"")</f>
        <v/>
      </c>
      <c r="Z1748" s="25">
        <f>IF(AND(P1748=W1748,Q1748=X1748),1,0)</f>
        <v>1</v>
      </c>
      <c r="AA1748" s="25" t="str">
        <f>IF(Z1748=0,"",IF(ISBLANK(VLOOKUP(A1748,Database!A:AA,22,FALSE)),"",VLOOKUP(A1748,Database!A:AA,22,FALSE)))</f>
        <v>Exact</v>
      </c>
      <c r="AB1748" s="25">
        <f ca="1">IFERROR(IF(AND(Y1748&lt;&gt;"",OR(V1748="Terminé",V1748="En cours")),VLOOKUP(AA1748,Setup_ScoreExactBonus!A:D,4,FALSE),0),0)</f>
        <v>0</v>
      </c>
      <c r="AC1748" s="31" t="str">
        <f ca="1">IF(Y1748&lt;&gt;"", Y1748 + IF(Z1748=1,AB1748, 0), "")</f>
        <v/>
      </c>
      <c r="AD1748" s="31">
        <f ca="1">SUMIFS(AC$2:AC1748,D$2:D1748,D1748)*IF(R1748=0,1,2)</f>
        <v>0</v>
      </c>
    </row>
    <row r="1749" spans="1:30" x14ac:dyDescent="0.35">
      <c r="A1749" s="31">
        <f>IF(ISBLANK(B1749),"",COUNTIF(B$2:B1749,B1749))-1</f>
        <v>44</v>
      </c>
      <c r="B1749" s="31">
        <v>32</v>
      </c>
      <c r="C1749" s="10">
        <f>VLOOKUP($A1749,Database!$A:$Y,7,FALSE)</f>
        <v>46196.208333333336</v>
      </c>
      <c r="D1749" s="31" t="str">
        <f>VLOOKUP(Pronostics!$B1749,Setup_MPP!$A:$G,3,FALSE)</f>
        <v>Joueur32</v>
      </c>
      <c r="E1749" s="31" t="str">
        <f>VLOOKUP(Pronostics!$B1749,Setup_MPP!$A:$G,2,FALSE)</f>
        <v>Joueur32</v>
      </c>
      <c r="F1749" s="31" t="str">
        <f>VLOOKUP($B1749,Setup_MPP!$A:$E,4,FALSE)</f>
        <v>#D5D5D5</v>
      </c>
      <c r="G1749" s="31" t="str">
        <f>VLOOKUP($B1749,Setup_MPP!$A:$E,5,FALSE)</f>
        <v>#727272</v>
      </c>
      <c r="H1749" s="31" t="str">
        <f>IFERROR(IF(AND(A1749&gt;=1,A1749&lt;=104),VLOOKUP($A1749,Location!$A:$J,6,FALSE),IF(A1749=0,"Avant l'ouverture",IF(OR(A1749=105,A1749=106),"Bonus"))),"")</f>
        <v>Tour 2</v>
      </c>
      <c r="I1749" s="31" t="str">
        <f>IF(LEFT(H1749,4)="Tour",VLOOKUP(A1749,Database!$A:$C,3,FALSE),"")</f>
        <v>J</v>
      </c>
      <c r="J1749" s="31" t="str">
        <f>VLOOKUP($A1749,Location!$A:$J,7,FALSE)</f>
        <v>Jordanie</v>
      </c>
      <c r="K1749" s="31" t="str">
        <f>IFERROR(VLOOKUP(J1749,Setup_Team!$B:$C,2,FALSE), "TDB")</f>
        <v>JOR</v>
      </c>
      <c r="L1749" s="31" t="str">
        <f>VLOOKUP($A1749,Location!$A:$J,8,FALSE)</f>
        <v>Algérie</v>
      </c>
      <c r="M1749" s="31" t="str">
        <f>IFERROR(VLOOKUP(L1749,Setup_Team!$B:$C,2,FALSE), "TDB")</f>
        <v>ALG</v>
      </c>
      <c r="N1749" s="31" t="str">
        <f>VLOOKUP($A1749,Location!$A:$J,9,FALSE)</f>
        <v>Santa Clara, Californie</v>
      </c>
      <c r="O1749" s="31" t="str">
        <f>VLOOKUP($A1749,Location!$A:$J,10,FALSE)</f>
        <v>Levi's Stadium</v>
      </c>
      <c r="R1749" s="31">
        <v>0</v>
      </c>
      <c r="S1749" s="25">
        <f>VLOOKUP($A1749,Database!$A:$Y,10,FALSE)</f>
        <v>152</v>
      </c>
      <c r="T1749" s="25">
        <f>VLOOKUP($A1749,Database!$A:$Y,11,FALSE)</f>
        <v>139</v>
      </c>
      <c r="U1749" s="25">
        <f>VLOOKUP($A1749,Database!$A:$Y,12,FALSE)</f>
        <v>67</v>
      </c>
      <c r="V1749" s="25" t="str">
        <f>VLOOKUP(A1749,Database!A:M,13,FALSE)</f>
        <v>À venir</v>
      </c>
      <c r="W1749" s="25" t="str">
        <f>VLOOKUP($A1749,Database!$A:$Y,20,FALSE)</f>
        <v/>
      </c>
      <c r="X1749" s="25" t="str">
        <f>VLOOKUP($A1749,Database!$A:$Y,21,FALSE)</f>
        <v/>
      </c>
      <c r="Y1749" s="25" t="str">
        <f ca="1">IF(C1749&lt;NOW(),IF(AND(P1749&gt;Q1749,W1749&gt;X1749),S1749,IF(AND(P1749=Q1749,W1749=X1749),T1749,IF(AND(P1749&lt;Q1749,W1749&lt;X1749),U1749,0))),"")</f>
        <v/>
      </c>
      <c r="Z1749" s="25">
        <f>IF(AND(P1749=W1749,Q1749=X1749),1,0)</f>
        <v>1</v>
      </c>
      <c r="AA1749" s="25" t="str">
        <f>IF(Z1749=0,"",IF(ISBLANK(VLOOKUP(A1749,Database!A:AA,22,FALSE)),"",VLOOKUP(A1749,Database!A:AA,22,FALSE)))</f>
        <v>Exact</v>
      </c>
      <c r="AB1749" s="25">
        <f ca="1">IFERROR(IF(AND(Y1749&lt;&gt;"",OR(V1749="Terminé",V1749="En cours")),VLOOKUP(AA1749,Setup_ScoreExactBonus!A:D,4,FALSE),0),0)</f>
        <v>0</v>
      </c>
      <c r="AC1749" s="31" t="str">
        <f ca="1">IF(Y1749&lt;&gt;"", Y1749 + IF(Z1749=1,AB1749, 0), "")</f>
        <v/>
      </c>
      <c r="AD1749" s="31">
        <f ca="1">SUMIFS(AC$2:AC1749,D$2:D1749,D1749)*IF(R1749=0,1,2)</f>
        <v>0</v>
      </c>
    </row>
    <row r="1750" spans="1:30" x14ac:dyDescent="0.35">
      <c r="A1750" s="31">
        <f>IF(ISBLANK(B1750),"",COUNTIF(B$2:B1750,B1750))-1</f>
        <v>44</v>
      </c>
      <c r="B1750" s="31">
        <v>33</v>
      </c>
      <c r="C1750" s="10">
        <f>VLOOKUP($A1750,Database!$A:$Y,7,FALSE)</f>
        <v>46196.208333333336</v>
      </c>
      <c r="D1750" s="31" t="str">
        <f>VLOOKUP(Pronostics!$B1750,Setup_MPP!$A:$G,3,FALSE)</f>
        <v>Joueur33</v>
      </c>
      <c r="E1750" s="31" t="str">
        <f>VLOOKUP(Pronostics!$B1750,Setup_MPP!$A:$G,2,FALSE)</f>
        <v>Joueur33</v>
      </c>
      <c r="F1750" s="31" t="str">
        <f>VLOOKUP($B1750,Setup_MPP!$A:$E,4,FALSE)</f>
        <v>#D5D5D5</v>
      </c>
      <c r="G1750" s="31" t="str">
        <f>VLOOKUP($B1750,Setup_MPP!$A:$E,5,FALSE)</f>
        <v>#727272</v>
      </c>
      <c r="H1750" s="31" t="str">
        <f>IFERROR(IF(AND(A1750&gt;=1,A1750&lt;=104),VLOOKUP($A1750,Location!$A:$J,6,FALSE),IF(A1750=0,"Avant l'ouverture",IF(OR(A1750=105,A1750=106),"Bonus"))),"")</f>
        <v>Tour 2</v>
      </c>
      <c r="I1750" s="31" t="str">
        <f>IF(LEFT(H1750,4)="Tour",VLOOKUP(A1750,Database!$A:$C,3,FALSE),"")</f>
        <v>J</v>
      </c>
      <c r="J1750" s="31" t="str">
        <f>VLOOKUP($A1750,Location!$A:$J,7,FALSE)</f>
        <v>Jordanie</v>
      </c>
      <c r="K1750" s="31" t="str">
        <f>IFERROR(VLOOKUP(J1750,Setup_Team!$B:$C,2,FALSE), "TDB")</f>
        <v>JOR</v>
      </c>
      <c r="L1750" s="31" t="str">
        <f>VLOOKUP($A1750,Location!$A:$J,8,FALSE)</f>
        <v>Algérie</v>
      </c>
      <c r="M1750" s="31" t="str">
        <f>IFERROR(VLOOKUP(L1750,Setup_Team!$B:$C,2,FALSE), "TDB")</f>
        <v>ALG</v>
      </c>
      <c r="N1750" s="31" t="str">
        <f>VLOOKUP($A1750,Location!$A:$J,9,FALSE)</f>
        <v>Santa Clara, Californie</v>
      </c>
      <c r="O1750" s="31" t="str">
        <f>VLOOKUP($A1750,Location!$A:$J,10,FALSE)</f>
        <v>Levi's Stadium</v>
      </c>
      <c r="R1750" s="31">
        <v>0</v>
      </c>
      <c r="S1750" s="25">
        <f>VLOOKUP($A1750,Database!$A:$Y,10,FALSE)</f>
        <v>152</v>
      </c>
      <c r="T1750" s="25">
        <f>VLOOKUP($A1750,Database!$A:$Y,11,FALSE)</f>
        <v>139</v>
      </c>
      <c r="U1750" s="25">
        <f>VLOOKUP($A1750,Database!$A:$Y,12,FALSE)</f>
        <v>67</v>
      </c>
      <c r="V1750" s="25" t="str">
        <f>VLOOKUP(A1750,Database!A:M,13,FALSE)</f>
        <v>À venir</v>
      </c>
      <c r="W1750" s="25" t="str">
        <f>VLOOKUP($A1750,Database!$A:$Y,20,FALSE)</f>
        <v/>
      </c>
      <c r="X1750" s="25" t="str">
        <f>VLOOKUP($A1750,Database!$A:$Y,21,FALSE)</f>
        <v/>
      </c>
      <c r="Y1750" s="25" t="str">
        <f ca="1">IF(C1750&lt;NOW(),IF(AND(P1750&gt;Q1750,W1750&gt;X1750),S1750,IF(AND(P1750=Q1750,W1750=X1750),T1750,IF(AND(P1750&lt;Q1750,W1750&lt;X1750),U1750,0))),"")</f>
        <v/>
      </c>
      <c r="Z1750" s="25">
        <f>IF(AND(P1750=W1750,Q1750=X1750),1,0)</f>
        <v>1</v>
      </c>
      <c r="AA1750" s="25" t="str">
        <f>IF(Z1750=0,"",IF(ISBLANK(VLOOKUP(A1750,Database!A:AA,22,FALSE)),"",VLOOKUP(A1750,Database!A:AA,22,FALSE)))</f>
        <v>Exact</v>
      </c>
      <c r="AB1750" s="25">
        <f ca="1">IFERROR(IF(AND(Y1750&lt;&gt;"",OR(V1750="Terminé",V1750="En cours")),VLOOKUP(AA1750,Setup_ScoreExactBonus!A:D,4,FALSE),0),0)</f>
        <v>0</v>
      </c>
      <c r="AC1750" s="31" t="str">
        <f ca="1">IF(Y1750&lt;&gt;"", Y1750 + IF(Z1750=1,AB1750, 0), "")</f>
        <v/>
      </c>
      <c r="AD1750" s="31">
        <f ca="1">SUMIFS(AC$2:AC1750,D$2:D1750,D1750)*IF(R1750=0,1,2)</f>
        <v>0</v>
      </c>
    </row>
    <row r="1751" spans="1:30" x14ac:dyDescent="0.35">
      <c r="A1751" s="31">
        <f>IF(ISBLANK(B1751),"",COUNTIF(B$2:B1751,B1751))-1</f>
        <v>44</v>
      </c>
      <c r="B1751" s="31">
        <v>34</v>
      </c>
      <c r="C1751" s="10">
        <f>VLOOKUP($A1751,Database!$A:$Y,7,FALSE)</f>
        <v>46196.208333333336</v>
      </c>
      <c r="D1751" s="31" t="str">
        <f>VLOOKUP(Pronostics!$B1751,Setup_MPP!$A:$G,3,FALSE)</f>
        <v>Joueur34</v>
      </c>
      <c r="E1751" s="31" t="str">
        <f>VLOOKUP(Pronostics!$B1751,Setup_MPP!$A:$G,2,FALSE)</f>
        <v>Joueur34</v>
      </c>
      <c r="F1751" s="31" t="str">
        <f>VLOOKUP($B1751,Setup_MPP!$A:$E,4,FALSE)</f>
        <v>#D5D5D5</v>
      </c>
      <c r="G1751" s="31" t="str">
        <f>VLOOKUP($B1751,Setup_MPP!$A:$E,5,FALSE)</f>
        <v>#727272</v>
      </c>
      <c r="H1751" s="31" t="str">
        <f>IFERROR(IF(AND(A1751&gt;=1,A1751&lt;=104),VLOOKUP($A1751,Location!$A:$J,6,FALSE),IF(A1751=0,"Avant l'ouverture",IF(OR(A1751=105,A1751=106),"Bonus"))),"")</f>
        <v>Tour 2</v>
      </c>
      <c r="I1751" s="31" t="str">
        <f>IF(LEFT(H1751,4)="Tour",VLOOKUP(A1751,Database!$A:$C,3,FALSE),"")</f>
        <v>J</v>
      </c>
      <c r="J1751" s="31" t="str">
        <f>VLOOKUP($A1751,Location!$A:$J,7,FALSE)</f>
        <v>Jordanie</v>
      </c>
      <c r="K1751" s="31" t="str">
        <f>IFERROR(VLOOKUP(J1751,Setup_Team!$B:$C,2,FALSE), "TDB")</f>
        <v>JOR</v>
      </c>
      <c r="L1751" s="31" t="str">
        <f>VLOOKUP($A1751,Location!$A:$J,8,FALSE)</f>
        <v>Algérie</v>
      </c>
      <c r="M1751" s="31" t="str">
        <f>IFERROR(VLOOKUP(L1751,Setup_Team!$B:$C,2,FALSE), "TDB")</f>
        <v>ALG</v>
      </c>
      <c r="N1751" s="31" t="str">
        <f>VLOOKUP($A1751,Location!$A:$J,9,FALSE)</f>
        <v>Santa Clara, Californie</v>
      </c>
      <c r="O1751" s="31" t="str">
        <f>VLOOKUP($A1751,Location!$A:$J,10,FALSE)</f>
        <v>Levi's Stadium</v>
      </c>
      <c r="R1751" s="31">
        <v>0</v>
      </c>
      <c r="S1751" s="25">
        <f>VLOOKUP($A1751,Database!$A:$Y,10,FALSE)</f>
        <v>152</v>
      </c>
      <c r="T1751" s="25">
        <f>VLOOKUP($A1751,Database!$A:$Y,11,FALSE)</f>
        <v>139</v>
      </c>
      <c r="U1751" s="25">
        <f>VLOOKUP($A1751,Database!$A:$Y,12,FALSE)</f>
        <v>67</v>
      </c>
      <c r="V1751" s="25" t="str">
        <f>VLOOKUP(A1751,Database!A:M,13,FALSE)</f>
        <v>À venir</v>
      </c>
      <c r="W1751" s="25" t="str">
        <f>VLOOKUP($A1751,Database!$A:$Y,20,FALSE)</f>
        <v/>
      </c>
      <c r="X1751" s="25" t="str">
        <f>VLOOKUP($A1751,Database!$A:$Y,21,FALSE)</f>
        <v/>
      </c>
      <c r="Y1751" s="25" t="str">
        <f ca="1">IF(C1751&lt;NOW(),IF(AND(P1751&gt;Q1751,W1751&gt;X1751),S1751,IF(AND(P1751=Q1751,W1751=X1751),T1751,IF(AND(P1751&lt;Q1751,W1751&lt;X1751),U1751,0))),"")</f>
        <v/>
      </c>
      <c r="Z1751" s="25">
        <f>IF(AND(P1751=W1751,Q1751=X1751),1,0)</f>
        <v>1</v>
      </c>
      <c r="AA1751" s="25" t="str">
        <f>IF(Z1751=0,"",IF(ISBLANK(VLOOKUP(A1751,Database!A:AA,22,FALSE)),"",VLOOKUP(A1751,Database!A:AA,22,FALSE)))</f>
        <v>Exact</v>
      </c>
      <c r="AB1751" s="25">
        <f ca="1">IFERROR(IF(AND(Y1751&lt;&gt;"",OR(V1751="Terminé",V1751="En cours")),VLOOKUP(AA1751,Setup_ScoreExactBonus!A:D,4,FALSE),0),0)</f>
        <v>0</v>
      </c>
      <c r="AC1751" s="31" t="str">
        <f ca="1">IF(Y1751&lt;&gt;"", Y1751 + IF(Z1751=1,AB1751, 0), "")</f>
        <v/>
      </c>
      <c r="AD1751" s="31">
        <f ca="1">SUMIFS(AC$2:AC1751,D$2:D1751,D1751)*IF(R1751=0,1,2)</f>
        <v>0</v>
      </c>
    </row>
    <row r="1752" spans="1:30" x14ac:dyDescent="0.35">
      <c r="A1752" s="31">
        <f>IF(ISBLANK(B1752),"",COUNTIF(B$2:B1752,B1752))-1</f>
        <v>44</v>
      </c>
      <c r="B1752" s="31">
        <v>35</v>
      </c>
      <c r="C1752" s="10">
        <f>VLOOKUP($A1752,Database!$A:$Y,7,FALSE)</f>
        <v>46196.208333333336</v>
      </c>
      <c r="D1752" s="31" t="str">
        <f>VLOOKUP(Pronostics!$B1752,Setup_MPP!$A:$G,3,FALSE)</f>
        <v>Joueur35</v>
      </c>
      <c r="E1752" s="31" t="str">
        <f>VLOOKUP(Pronostics!$B1752,Setup_MPP!$A:$G,2,FALSE)</f>
        <v>Joueur35</v>
      </c>
      <c r="F1752" s="31" t="str">
        <f>VLOOKUP($B1752,Setup_MPP!$A:$E,4,FALSE)</f>
        <v>#D5D5D5</v>
      </c>
      <c r="G1752" s="31" t="str">
        <f>VLOOKUP($B1752,Setup_MPP!$A:$E,5,FALSE)</f>
        <v>#727272</v>
      </c>
      <c r="H1752" s="31" t="str">
        <f>IFERROR(IF(AND(A1752&gt;=1,A1752&lt;=104),VLOOKUP($A1752,Location!$A:$J,6,FALSE),IF(A1752=0,"Avant l'ouverture",IF(OR(A1752=105,A1752=106),"Bonus"))),"")</f>
        <v>Tour 2</v>
      </c>
      <c r="I1752" s="31" t="str">
        <f>IF(LEFT(H1752,4)="Tour",VLOOKUP(A1752,Database!$A:$C,3,FALSE),"")</f>
        <v>J</v>
      </c>
      <c r="J1752" s="31" t="str">
        <f>VLOOKUP($A1752,Location!$A:$J,7,FALSE)</f>
        <v>Jordanie</v>
      </c>
      <c r="K1752" s="31" t="str">
        <f>IFERROR(VLOOKUP(J1752,Setup_Team!$B:$C,2,FALSE), "TDB")</f>
        <v>JOR</v>
      </c>
      <c r="L1752" s="31" t="str">
        <f>VLOOKUP($A1752,Location!$A:$J,8,FALSE)</f>
        <v>Algérie</v>
      </c>
      <c r="M1752" s="31" t="str">
        <f>IFERROR(VLOOKUP(L1752,Setup_Team!$B:$C,2,FALSE), "TDB")</f>
        <v>ALG</v>
      </c>
      <c r="N1752" s="31" t="str">
        <f>VLOOKUP($A1752,Location!$A:$J,9,FALSE)</f>
        <v>Santa Clara, Californie</v>
      </c>
      <c r="O1752" s="31" t="str">
        <f>VLOOKUP($A1752,Location!$A:$J,10,FALSE)</f>
        <v>Levi's Stadium</v>
      </c>
      <c r="R1752" s="31">
        <v>0</v>
      </c>
      <c r="S1752" s="25">
        <f>VLOOKUP($A1752,Database!$A:$Y,10,FALSE)</f>
        <v>152</v>
      </c>
      <c r="T1752" s="25">
        <f>VLOOKUP($A1752,Database!$A:$Y,11,FALSE)</f>
        <v>139</v>
      </c>
      <c r="U1752" s="25">
        <f>VLOOKUP($A1752,Database!$A:$Y,12,FALSE)</f>
        <v>67</v>
      </c>
      <c r="V1752" s="25" t="str">
        <f>VLOOKUP(A1752,Database!A:M,13,FALSE)</f>
        <v>À venir</v>
      </c>
      <c r="W1752" s="25" t="str">
        <f>VLOOKUP($A1752,Database!$A:$Y,20,FALSE)</f>
        <v/>
      </c>
      <c r="X1752" s="25" t="str">
        <f>VLOOKUP($A1752,Database!$A:$Y,21,FALSE)</f>
        <v/>
      </c>
      <c r="Y1752" s="25" t="str">
        <f ca="1">IF(C1752&lt;NOW(),IF(AND(P1752&gt;Q1752,W1752&gt;X1752),S1752,IF(AND(P1752=Q1752,W1752=X1752),T1752,IF(AND(P1752&lt;Q1752,W1752&lt;X1752),U1752,0))),"")</f>
        <v/>
      </c>
      <c r="Z1752" s="25">
        <f>IF(AND(P1752=W1752,Q1752=X1752),1,0)</f>
        <v>1</v>
      </c>
      <c r="AA1752" s="25" t="str">
        <f>IF(Z1752=0,"",IF(ISBLANK(VLOOKUP(A1752,Database!A:AA,22,FALSE)),"",VLOOKUP(A1752,Database!A:AA,22,FALSE)))</f>
        <v>Exact</v>
      </c>
      <c r="AB1752" s="25">
        <f ca="1">IFERROR(IF(AND(Y1752&lt;&gt;"",OR(V1752="Terminé",V1752="En cours")),VLOOKUP(AA1752,Setup_ScoreExactBonus!A:D,4,FALSE),0),0)</f>
        <v>0</v>
      </c>
      <c r="AC1752" s="31" t="str">
        <f ca="1">IF(Y1752&lt;&gt;"", Y1752 + IF(Z1752=1,AB1752, 0), "")</f>
        <v/>
      </c>
      <c r="AD1752" s="31">
        <f ca="1">SUMIFS(AC$2:AC1752,D$2:D1752,D1752)*IF(R1752=0,1,2)</f>
        <v>0</v>
      </c>
    </row>
    <row r="1753" spans="1:30" x14ac:dyDescent="0.35">
      <c r="A1753" s="31">
        <f>IF(ISBLANK(B1753),"",COUNTIF(B$2:B1753,B1753))-1</f>
        <v>44</v>
      </c>
      <c r="B1753" s="31">
        <v>36</v>
      </c>
      <c r="C1753" s="10">
        <f>VLOOKUP($A1753,Database!$A:$Y,7,FALSE)</f>
        <v>46196.208333333336</v>
      </c>
      <c r="D1753" s="31" t="str">
        <f>VLOOKUP(Pronostics!$B1753,Setup_MPP!$A:$G,3,FALSE)</f>
        <v>Joueur36</v>
      </c>
      <c r="E1753" s="31" t="str">
        <f>VLOOKUP(Pronostics!$B1753,Setup_MPP!$A:$G,2,FALSE)</f>
        <v>Joueur36</v>
      </c>
      <c r="F1753" s="31" t="str">
        <f>VLOOKUP($B1753,Setup_MPP!$A:$E,4,FALSE)</f>
        <v>#D5D5D5</v>
      </c>
      <c r="G1753" s="31" t="str">
        <f>VLOOKUP($B1753,Setup_MPP!$A:$E,5,FALSE)</f>
        <v>#727272</v>
      </c>
      <c r="H1753" s="31" t="str">
        <f>IFERROR(IF(AND(A1753&gt;=1,A1753&lt;=104),VLOOKUP($A1753,Location!$A:$J,6,FALSE),IF(A1753=0,"Avant l'ouverture",IF(OR(A1753=105,A1753=106),"Bonus"))),"")</f>
        <v>Tour 2</v>
      </c>
      <c r="I1753" s="31" t="str">
        <f>IF(LEFT(H1753,4)="Tour",VLOOKUP(A1753,Database!$A:$C,3,FALSE),"")</f>
        <v>J</v>
      </c>
      <c r="J1753" s="31" t="str">
        <f>VLOOKUP($A1753,Location!$A:$J,7,FALSE)</f>
        <v>Jordanie</v>
      </c>
      <c r="K1753" s="31" t="str">
        <f>IFERROR(VLOOKUP(J1753,Setup_Team!$B:$C,2,FALSE), "TDB")</f>
        <v>JOR</v>
      </c>
      <c r="L1753" s="31" t="str">
        <f>VLOOKUP($A1753,Location!$A:$J,8,FALSE)</f>
        <v>Algérie</v>
      </c>
      <c r="M1753" s="31" t="str">
        <f>IFERROR(VLOOKUP(L1753,Setup_Team!$B:$C,2,FALSE), "TDB")</f>
        <v>ALG</v>
      </c>
      <c r="N1753" s="31" t="str">
        <f>VLOOKUP($A1753,Location!$A:$J,9,FALSE)</f>
        <v>Santa Clara, Californie</v>
      </c>
      <c r="O1753" s="31" t="str">
        <f>VLOOKUP($A1753,Location!$A:$J,10,FALSE)</f>
        <v>Levi's Stadium</v>
      </c>
      <c r="R1753" s="31">
        <v>0</v>
      </c>
      <c r="S1753" s="25">
        <f>VLOOKUP($A1753,Database!$A:$Y,10,FALSE)</f>
        <v>152</v>
      </c>
      <c r="T1753" s="25">
        <f>VLOOKUP($A1753,Database!$A:$Y,11,FALSE)</f>
        <v>139</v>
      </c>
      <c r="U1753" s="25">
        <f>VLOOKUP($A1753,Database!$A:$Y,12,FALSE)</f>
        <v>67</v>
      </c>
      <c r="V1753" s="25" t="str">
        <f>VLOOKUP(A1753,Database!A:M,13,FALSE)</f>
        <v>À venir</v>
      </c>
      <c r="W1753" s="25" t="str">
        <f>VLOOKUP($A1753,Database!$A:$Y,20,FALSE)</f>
        <v/>
      </c>
      <c r="X1753" s="25" t="str">
        <f>VLOOKUP($A1753,Database!$A:$Y,21,FALSE)</f>
        <v/>
      </c>
      <c r="Y1753" s="25" t="str">
        <f ca="1">IF(C1753&lt;NOW(),IF(AND(P1753&gt;Q1753,W1753&gt;X1753),S1753,IF(AND(P1753=Q1753,W1753=X1753),T1753,IF(AND(P1753&lt;Q1753,W1753&lt;X1753),U1753,0))),"")</f>
        <v/>
      </c>
      <c r="Z1753" s="25">
        <f>IF(AND(P1753=W1753,Q1753=X1753),1,0)</f>
        <v>1</v>
      </c>
      <c r="AA1753" s="25" t="str">
        <f>IF(Z1753=0,"",IF(ISBLANK(VLOOKUP(A1753,Database!A:AA,22,FALSE)),"",VLOOKUP(A1753,Database!A:AA,22,FALSE)))</f>
        <v>Exact</v>
      </c>
      <c r="AB1753" s="25">
        <f ca="1">IFERROR(IF(AND(Y1753&lt;&gt;"",OR(V1753="Terminé",V1753="En cours")),VLOOKUP(AA1753,Setup_ScoreExactBonus!A:D,4,FALSE),0),0)</f>
        <v>0</v>
      </c>
      <c r="AC1753" s="31" t="str">
        <f ca="1">IF(Y1753&lt;&gt;"", Y1753 + IF(Z1753=1,AB1753, 0), "")</f>
        <v/>
      </c>
      <c r="AD1753" s="31">
        <f ca="1">SUMIFS(AC$2:AC1753,D$2:D1753,D1753)*IF(R1753=0,1,2)</f>
        <v>0</v>
      </c>
    </row>
    <row r="1754" spans="1:30" x14ac:dyDescent="0.35">
      <c r="A1754" s="31">
        <f>IF(ISBLANK(B1754),"",COUNTIF(B$2:B1754,B1754))-1</f>
        <v>44</v>
      </c>
      <c r="B1754" s="31">
        <v>37</v>
      </c>
      <c r="C1754" s="10">
        <f>VLOOKUP($A1754,Database!$A:$Y,7,FALSE)</f>
        <v>46196.208333333336</v>
      </c>
      <c r="D1754" s="31" t="str">
        <f>VLOOKUP(Pronostics!$B1754,Setup_MPP!$A:$G,3,FALSE)</f>
        <v>Joueur37</v>
      </c>
      <c r="E1754" s="31" t="str">
        <f>VLOOKUP(Pronostics!$B1754,Setup_MPP!$A:$G,2,FALSE)</f>
        <v>Joueur37</v>
      </c>
      <c r="F1754" s="31" t="str">
        <f>VLOOKUP($B1754,Setup_MPP!$A:$E,4,FALSE)</f>
        <v>#D5D5D5</v>
      </c>
      <c r="G1754" s="31" t="str">
        <f>VLOOKUP($B1754,Setup_MPP!$A:$E,5,FALSE)</f>
        <v>#727272</v>
      </c>
      <c r="H1754" s="31" t="str">
        <f>IFERROR(IF(AND(A1754&gt;=1,A1754&lt;=104),VLOOKUP($A1754,Location!$A:$J,6,FALSE),IF(A1754=0,"Avant l'ouverture",IF(OR(A1754=105,A1754=106),"Bonus"))),"")</f>
        <v>Tour 2</v>
      </c>
      <c r="I1754" s="31" t="str">
        <f>IF(LEFT(H1754,4)="Tour",VLOOKUP(A1754,Database!$A:$C,3,FALSE),"")</f>
        <v>J</v>
      </c>
      <c r="J1754" s="31" t="str">
        <f>VLOOKUP($A1754,Location!$A:$J,7,FALSE)</f>
        <v>Jordanie</v>
      </c>
      <c r="K1754" s="31" t="str">
        <f>IFERROR(VLOOKUP(J1754,Setup_Team!$B:$C,2,FALSE), "TDB")</f>
        <v>JOR</v>
      </c>
      <c r="L1754" s="31" t="str">
        <f>VLOOKUP($A1754,Location!$A:$J,8,FALSE)</f>
        <v>Algérie</v>
      </c>
      <c r="M1754" s="31" t="str">
        <f>IFERROR(VLOOKUP(L1754,Setup_Team!$B:$C,2,FALSE), "TDB")</f>
        <v>ALG</v>
      </c>
      <c r="N1754" s="31" t="str">
        <f>VLOOKUP($A1754,Location!$A:$J,9,FALSE)</f>
        <v>Santa Clara, Californie</v>
      </c>
      <c r="O1754" s="31" t="str">
        <f>VLOOKUP($A1754,Location!$A:$J,10,FALSE)</f>
        <v>Levi's Stadium</v>
      </c>
      <c r="R1754" s="31">
        <v>0</v>
      </c>
      <c r="S1754" s="25">
        <f>VLOOKUP($A1754,Database!$A:$Y,10,FALSE)</f>
        <v>152</v>
      </c>
      <c r="T1754" s="25">
        <f>VLOOKUP($A1754,Database!$A:$Y,11,FALSE)</f>
        <v>139</v>
      </c>
      <c r="U1754" s="25">
        <f>VLOOKUP($A1754,Database!$A:$Y,12,FALSE)</f>
        <v>67</v>
      </c>
      <c r="V1754" s="25" t="str">
        <f>VLOOKUP(A1754,Database!A:M,13,FALSE)</f>
        <v>À venir</v>
      </c>
      <c r="W1754" s="25" t="str">
        <f>VLOOKUP($A1754,Database!$A:$Y,20,FALSE)</f>
        <v/>
      </c>
      <c r="X1754" s="25" t="str">
        <f>VLOOKUP($A1754,Database!$A:$Y,21,FALSE)</f>
        <v/>
      </c>
      <c r="Y1754" s="25" t="str">
        <f ca="1">IF(C1754&lt;NOW(),IF(AND(P1754&gt;Q1754,W1754&gt;X1754),S1754,IF(AND(P1754=Q1754,W1754=X1754),T1754,IF(AND(P1754&lt;Q1754,W1754&lt;X1754),U1754,0))),"")</f>
        <v/>
      </c>
      <c r="Z1754" s="25">
        <f>IF(AND(P1754=W1754,Q1754=X1754),1,0)</f>
        <v>1</v>
      </c>
      <c r="AA1754" s="25" t="str">
        <f>IF(Z1754=0,"",IF(ISBLANK(VLOOKUP(A1754,Database!A:AA,22,FALSE)),"",VLOOKUP(A1754,Database!A:AA,22,FALSE)))</f>
        <v>Exact</v>
      </c>
      <c r="AB1754" s="25">
        <f ca="1">IFERROR(IF(AND(Y1754&lt;&gt;"",OR(V1754="Terminé",V1754="En cours")),VLOOKUP(AA1754,Setup_ScoreExactBonus!A:D,4,FALSE),0),0)</f>
        <v>0</v>
      </c>
      <c r="AC1754" s="31" t="str">
        <f ca="1">IF(Y1754&lt;&gt;"", Y1754 + IF(Z1754=1,AB1754, 0), "")</f>
        <v/>
      </c>
      <c r="AD1754" s="31">
        <f ca="1">SUMIFS(AC$2:AC1754,D$2:D1754,D1754)*IF(R1754=0,1,2)</f>
        <v>0</v>
      </c>
    </row>
    <row r="1755" spans="1:30" x14ac:dyDescent="0.35">
      <c r="A1755" s="31">
        <f>IF(ISBLANK(B1755),"",COUNTIF(B$2:B1755,B1755))-1</f>
        <v>44</v>
      </c>
      <c r="B1755" s="31">
        <v>38</v>
      </c>
      <c r="C1755" s="10">
        <f>VLOOKUP($A1755,Database!$A:$Y,7,FALSE)</f>
        <v>46196.208333333336</v>
      </c>
      <c r="D1755" s="31" t="str">
        <f>VLOOKUP(Pronostics!$B1755,Setup_MPP!$A:$G,3,FALSE)</f>
        <v>Joueur38</v>
      </c>
      <c r="E1755" s="31" t="str">
        <f>VLOOKUP(Pronostics!$B1755,Setup_MPP!$A:$G,2,FALSE)</f>
        <v>Joueur38</v>
      </c>
      <c r="F1755" s="31" t="str">
        <f>VLOOKUP($B1755,Setup_MPP!$A:$E,4,FALSE)</f>
        <v>#D5D5D5</v>
      </c>
      <c r="G1755" s="31" t="str">
        <f>VLOOKUP($B1755,Setup_MPP!$A:$E,5,FALSE)</f>
        <v>#727272</v>
      </c>
      <c r="H1755" s="31" t="str">
        <f>IFERROR(IF(AND(A1755&gt;=1,A1755&lt;=104),VLOOKUP($A1755,Location!$A:$J,6,FALSE),IF(A1755=0,"Avant l'ouverture",IF(OR(A1755=105,A1755=106),"Bonus"))),"")</f>
        <v>Tour 2</v>
      </c>
      <c r="I1755" s="31" t="str">
        <f>IF(LEFT(H1755,4)="Tour",VLOOKUP(A1755,Database!$A:$C,3,FALSE),"")</f>
        <v>J</v>
      </c>
      <c r="J1755" s="31" t="str">
        <f>VLOOKUP($A1755,Location!$A:$J,7,FALSE)</f>
        <v>Jordanie</v>
      </c>
      <c r="K1755" s="31" t="str">
        <f>IFERROR(VLOOKUP(J1755,Setup_Team!$B:$C,2,FALSE), "TDB")</f>
        <v>JOR</v>
      </c>
      <c r="L1755" s="31" t="str">
        <f>VLOOKUP($A1755,Location!$A:$J,8,FALSE)</f>
        <v>Algérie</v>
      </c>
      <c r="M1755" s="31" t="str">
        <f>IFERROR(VLOOKUP(L1755,Setup_Team!$B:$C,2,FALSE), "TDB")</f>
        <v>ALG</v>
      </c>
      <c r="N1755" s="31" t="str">
        <f>VLOOKUP($A1755,Location!$A:$J,9,FALSE)</f>
        <v>Santa Clara, Californie</v>
      </c>
      <c r="O1755" s="31" t="str">
        <f>VLOOKUP($A1755,Location!$A:$J,10,FALSE)</f>
        <v>Levi's Stadium</v>
      </c>
      <c r="R1755" s="31">
        <v>0</v>
      </c>
      <c r="S1755" s="25">
        <f>VLOOKUP($A1755,Database!$A:$Y,10,FALSE)</f>
        <v>152</v>
      </c>
      <c r="T1755" s="25">
        <f>VLOOKUP($A1755,Database!$A:$Y,11,FALSE)</f>
        <v>139</v>
      </c>
      <c r="U1755" s="25">
        <f>VLOOKUP($A1755,Database!$A:$Y,12,FALSE)</f>
        <v>67</v>
      </c>
      <c r="V1755" s="25" t="str">
        <f>VLOOKUP(A1755,Database!A:M,13,FALSE)</f>
        <v>À venir</v>
      </c>
      <c r="W1755" s="25" t="str">
        <f>VLOOKUP($A1755,Database!$A:$Y,20,FALSE)</f>
        <v/>
      </c>
      <c r="X1755" s="25" t="str">
        <f>VLOOKUP($A1755,Database!$A:$Y,21,FALSE)</f>
        <v/>
      </c>
      <c r="Y1755" s="25" t="str">
        <f ca="1">IF(C1755&lt;NOW(),IF(AND(P1755&gt;Q1755,W1755&gt;X1755),S1755,IF(AND(P1755=Q1755,W1755=X1755),T1755,IF(AND(P1755&lt;Q1755,W1755&lt;X1755),U1755,0))),"")</f>
        <v/>
      </c>
      <c r="Z1755" s="25">
        <f>IF(AND(P1755=W1755,Q1755=X1755),1,0)</f>
        <v>1</v>
      </c>
      <c r="AA1755" s="25" t="str">
        <f>IF(Z1755=0,"",IF(ISBLANK(VLOOKUP(A1755,Database!A:AA,22,FALSE)),"",VLOOKUP(A1755,Database!A:AA,22,FALSE)))</f>
        <v>Exact</v>
      </c>
      <c r="AB1755" s="25">
        <f ca="1">IFERROR(IF(AND(Y1755&lt;&gt;"",OR(V1755="Terminé",V1755="En cours")),VLOOKUP(AA1755,Setup_ScoreExactBonus!A:D,4,FALSE),0),0)</f>
        <v>0</v>
      </c>
      <c r="AC1755" s="31" t="str">
        <f ca="1">IF(Y1755&lt;&gt;"", Y1755 + IF(Z1755=1,AB1755, 0), "")</f>
        <v/>
      </c>
      <c r="AD1755" s="31">
        <f ca="1">SUMIFS(AC$2:AC1755,D$2:D1755,D1755)*IF(R1755=0,1,2)</f>
        <v>0</v>
      </c>
    </row>
    <row r="1756" spans="1:30" x14ac:dyDescent="0.35">
      <c r="A1756" s="31">
        <f>IF(ISBLANK(B1756),"",COUNTIF(B$2:B1756,B1756))-1</f>
        <v>44</v>
      </c>
      <c r="B1756" s="31">
        <v>39</v>
      </c>
      <c r="C1756" s="10">
        <f>VLOOKUP($A1756,Database!$A:$Y,7,FALSE)</f>
        <v>46196.208333333336</v>
      </c>
      <c r="D1756" s="31" t="str">
        <f>VLOOKUP(Pronostics!$B1756,Setup_MPP!$A:$G,3,FALSE)</f>
        <v>Joueur39</v>
      </c>
      <c r="E1756" s="31" t="str">
        <f>VLOOKUP(Pronostics!$B1756,Setup_MPP!$A:$G,2,FALSE)</f>
        <v>Joueur39</v>
      </c>
      <c r="F1756" s="31" t="str">
        <f>VLOOKUP($B1756,Setup_MPP!$A:$E,4,FALSE)</f>
        <v>#D5D5D5</v>
      </c>
      <c r="G1756" s="31" t="str">
        <f>VLOOKUP($B1756,Setup_MPP!$A:$E,5,FALSE)</f>
        <v>#727272</v>
      </c>
      <c r="H1756" s="31" t="str">
        <f>IFERROR(IF(AND(A1756&gt;=1,A1756&lt;=104),VLOOKUP($A1756,Location!$A:$J,6,FALSE),IF(A1756=0,"Avant l'ouverture",IF(OR(A1756=105,A1756=106),"Bonus"))),"")</f>
        <v>Tour 2</v>
      </c>
      <c r="I1756" s="31" t="str">
        <f>IF(LEFT(H1756,4)="Tour",VLOOKUP(A1756,Database!$A:$C,3,FALSE),"")</f>
        <v>J</v>
      </c>
      <c r="J1756" s="31" t="str">
        <f>VLOOKUP($A1756,Location!$A:$J,7,FALSE)</f>
        <v>Jordanie</v>
      </c>
      <c r="K1756" s="31" t="str">
        <f>IFERROR(VLOOKUP(J1756,Setup_Team!$B:$C,2,FALSE), "TDB")</f>
        <v>JOR</v>
      </c>
      <c r="L1756" s="31" t="str">
        <f>VLOOKUP($A1756,Location!$A:$J,8,FALSE)</f>
        <v>Algérie</v>
      </c>
      <c r="M1756" s="31" t="str">
        <f>IFERROR(VLOOKUP(L1756,Setup_Team!$B:$C,2,FALSE), "TDB")</f>
        <v>ALG</v>
      </c>
      <c r="N1756" s="31" t="str">
        <f>VLOOKUP($A1756,Location!$A:$J,9,FALSE)</f>
        <v>Santa Clara, Californie</v>
      </c>
      <c r="O1756" s="31" t="str">
        <f>VLOOKUP($A1756,Location!$A:$J,10,FALSE)</f>
        <v>Levi's Stadium</v>
      </c>
      <c r="R1756" s="31">
        <v>0</v>
      </c>
      <c r="S1756" s="25">
        <f>VLOOKUP($A1756,Database!$A:$Y,10,FALSE)</f>
        <v>152</v>
      </c>
      <c r="T1756" s="25">
        <f>VLOOKUP($A1756,Database!$A:$Y,11,FALSE)</f>
        <v>139</v>
      </c>
      <c r="U1756" s="25">
        <f>VLOOKUP($A1756,Database!$A:$Y,12,FALSE)</f>
        <v>67</v>
      </c>
      <c r="V1756" s="25" t="str">
        <f>VLOOKUP(A1756,Database!A:M,13,FALSE)</f>
        <v>À venir</v>
      </c>
      <c r="W1756" s="25" t="str">
        <f>VLOOKUP($A1756,Database!$A:$Y,20,FALSE)</f>
        <v/>
      </c>
      <c r="X1756" s="25" t="str">
        <f>VLOOKUP($A1756,Database!$A:$Y,21,FALSE)</f>
        <v/>
      </c>
      <c r="Y1756" s="25" t="str">
        <f ca="1">IF(C1756&lt;NOW(),IF(AND(P1756&gt;Q1756,W1756&gt;X1756),S1756,IF(AND(P1756=Q1756,W1756=X1756),T1756,IF(AND(P1756&lt;Q1756,W1756&lt;X1756),U1756,0))),"")</f>
        <v/>
      </c>
      <c r="Z1756" s="25">
        <f>IF(AND(P1756=W1756,Q1756=X1756),1,0)</f>
        <v>1</v>
      </c>
      <c r="AA1756" s="25" t="str">
        <f>IF(Z1756=0,"",IF(ISBLANK(VLOOKUP(A1756,Database!A:AA,22,FALSE)),"",VLOOKUP(A1756,Database!A:AA,22,FALSE)))</f>
        <v>Exact</v>
      </c>
      <c r="AB1756" s="25">
        <f ca="1">IFERROR(IF(AND(Y1756&lt;&gt;"",OR(V1756="Terminé",V1756="En cours")),VLOOKUP(AA1756,Setup_ScoreExactBonus!A:D,4,FALSE),0),0)</f>
        <v>0</v>
      </c>
      <c r="AC1756" s="31" t="str">
        <f ca="1">IF(Y1756&lt;&gt;"", Y1756 + IF(Z1756=1,AB1756, 0), "")</f>
        <v/>
      </c>
      <c r="AD1756" s="31">
        <f ca="1">SUMIFS(AC$2:AC1756,D$2:D1756,D1756)*IF(R1756=0,1,2)</f>
        <v>0</v>
      </c>
    </row>
    <row r="1757" spans="1:30" x14ac:dyDescent="0.35">
      <c r="A1757" s="31">
        <f>IF(ISBLANK(B1757),"",COUNTIF(B$2:B1757,B1757))-1</f>
        <v>45</v>
      </c>
      <c r="B1757" s="31">
        <v>1</v>
      </c>
      <c r="C1757" s="10">
        <f>VLOOKUP($A1757,Database!$A:$Y,7,FALSE)</f>
        <v>46196.791666666664</v>
      </c>
      <c r="D1757" s="31" t="str">
        <f>VLOOKUP(Pronostics!$B1757,Setup_MPP!$A:$G,3,FALSE)</f>
        <v>_Nicolas_LM_</v>
      </c>
      <c r="E1757" s="31" t="str">
        <f>VLOOKUP(Pronostics!$B1757,Setup_MPP!$A:$G,2,FALSE)</f>
        <v>Nicolas LE MOUEL</v>
      </c>
      <c r="F1757" s="31" t="str">
        <f>VLOOKUP($B1757,Setup_MPP!$A:$E,4,FALSE)</f>
        <v>#F7C79D</v>
      </c>
      <c r="G1757" s="31" t="str">
        <f>VLOOKUP($B1757,Setup_MPP!$A:$E,5,FALSE)</f>
        <v>#FFBE85</v>
      </c>
      <c r="H1757" s="31" t="str">
        <f>IFERROR(IF(AND(A1757&gt;=1,A1757&lt;=104),VLOOKUP($A1757,Location!$A:$J,6,FALSE),IF(A1757=0,"Avant l'ouverture",IF(OR(A1757=105,A1757=106),"Bonus"))),"")</f>
        <v>Tour 2</v>
      </c>
      <c r="I1757" s="31" t="str">
        <f>IF(LEFT(H1757,4)="Tour",VLOOKUP(A1757,Database!$A:$C,3,FALSE),"")</f>
        <v>K</v>
      </c>
      <c r="J1757" s="31" t="str">
        <f>VLOOKUP($A1757,Location!$A:$J,7,FALSE)</f>
        <v>Portugal</v>
      </c>
      <c r="K1757" s="31" t="str">
        <f>IFERROR(VLOOKUP(J1757,Setup_Team!$B:$C,2,FALSE), "TDB")</f>
        <v>PRT</v>
      </c>
      <c r="L1757" s="31" t="str">
        <f>VLOOKUP($A1757,Location!$A:$J,8,FALSE)</f>
        <v>Ouzbékistan</v>
      </c>
      <c r="M1757" s="31" t="str">
        <f>IFERROR(VLOOKUP(L1757,Setup_Team!$B:$C,2,FALSE), "TDB")</f>
        <v>NZD</v>
      </c>
      <c r="N1757" s="31" t="str">
        <f>VLOOKUP($A1757,Location!$A:$J,9,FALSE)</f>
        <v>Houston, Texas</v>
      </c>
      <c r="O1757" s="31" t="str">
        <f>VLOOKUP($A1757,Location!$A:$J,10,FALSE)</f>
        <v>NRG Stadium</v>
      </c>
      <c r="P1757" s="44"/>
      <c r="Q1757" s="44"/>
      <c r="R1757" s="31">
        <v>0</v>
      </c>
      <c r="S1757" s="25">
        <f>VLOOKUP($A1757,Database!$A:$Y,10,FALSE)</f>
        <v>24</v>
      </c>
      <c r="T1757" s="25">
        <f>VLOOKUP($A1757,Database!$A:$Y,11,FALSE)</f>
        <v>154</v>
      </c>
      <c r="U1757" s="25">
        <f>VLOOKUP($A1757,Database!$A:$Y,12,FALSE)</f>
        <v>173</v>
      </c>
      <c r="V1757" s="25" t="str">
        <f>VLOOKUP(A1757,Database!A:M,13,FALSE)</f>
        <v>À venir</v>
      </c>
      <c r="W1757" s="25" t="str">
        <f>VLOOKUP($A1757,Database!$A:$Y,20,FALSE)</f>
        <v/>
      </c>
      <c r="X1757" s="25" t="str">
        <f>VLOOKUP($A1757,Database!$A:$Y,21,FALSE)</f>
        <v/>
      </c>
      <c r="Y1757" s="25" t="str">
        <f ca="1">IF(C1757&lt;NOW(),IF(AND(P1757&gt;Q1757,W1757&gt;X1757),S1757,IF(AND(P1757=Q1757,W1757=X1757),T1757,IF(AND(P1757&lt;Q1757,W1757&lt;X1757),U1757,0))),"")</f>
        <v/>
      </c>
      <c r="Z1757" s="25">
        <f>IF(AND(P1757=W1757,Q1757=X1757),1,0)</f>
        <v>1</v>
      </c>
      <c r="AA1757" s="25" t="str">
        <f>IF(Z1757=0,"",IF(ISBLANK(VLOOKUP(A1757,Database!A:AA,22,FALSE)),"",VLOOKUP(A1757,Database!A:AA,22,FALSE)))</f>
        <v>Exact</v>
      </c>
      <c r="AB1757" s="25">
        <f ca="1">IFERROR(IF(AND(Y1757&lt;&gt;"",OR(V1757="Terminé",V1757="En cours")),VLOOKUP(AA1757,Setup_ScoreExactBonus!A:D,4,FALSE),0),0)</f>
        <v>0</v>
      </c>
      <c r="AC1757" s="31" t="str">
        <f ca="1">IF(Y1757&lt;&gt;"", Y1757 + IF(Z1757=1,AB1757, 0), "")</f>
        <v/>
      </c>
      <c r="AD1757" s="31">
        <f ca="1">SUMIFS(AC$2:AC1757,D$2:D1757,D1757)*IF(R1757=0,1,2)</f>
        <v>0</v>
      </c>
    </row>
    <row r="1758" spans="1:30" x14ac:dyDescent="0.35">
      <c r="A1758" s="31">
        <f>IF(ISBLANK(B1758),"",COUNTIF(B$2:B1758,B1758))-1</f>
        <v>45</v>
      </c>
      <c r="B1758" s="31">
        <v>2</v>
      </c>
      <c r="C1758" s="10">
        <f>VLOOKUP($A1758,Database!$A:$Y,7,FALSE)</f>
        <v>46196.791666666664</v>
      </c>
      <c r="D1758" s="31" t="str">
        <f>VLOOKUP(Pronostics!$B1758,Setup_MPP!$A:$G,3,FALSE)</f>
        <v>leaelaz</v>
      </c>
      <c r="E1758" s="31" t="str">
        <f>VLOOKUP(Pronostics!$B1758,Setup_MPP!$A:$G,2,FALSE)</f>
        <v>Léa EL ASERY</v>
      </c>
      <c r="F1758" s="31" t="str">
        <f>VLOOKUP($B1758,Setup_MPP!$A:$E,4,FALSE)</f>
        <v>#FFBEBE</v>
      </c>
      <c r="G1758" s="31" t="str">
        <f>VLOOKUP($B1758,Setup_MPP!$A:$E,5,FALSE)</f>
        <v>#DF6868</v>
      </c>
      <c r="H1758" s="31" t="str">
        <f>IFERROR(IF(AND(A1758&gt;=1,A1758&lt;=104),VLOOKUP($A1758,Location!$A:$J,6,FALSE),IF(A1758=0,"Avant l'ouverture",IF(OR(A1758=105,A1758=106),"Bonus"))),"")</f>
        <v>Tour 2</v>
      </c>
      <c r="I1758" s="31" t="str">
        <f>IF(LEFT(H1758,4)="Tour",VLOOKUP(A1758,Database!$A:$C,3,FALSE),"")</f>
        <v>K</v>
      </c>
      <c r="J1758" s="31" t="str">
        <f>VLOOKUP($A1758,Location!$A:$J,7,FALSE)</f>
        <v>Portugal</v>
      </c>
      <c r="K1758" s="31" t="str">
        <f>IFERROR(VLOOKUP(J1758,Setup_Team!$B:$C,2,FALSE), "TDB")</f>
        <v>PRT</v>
      </c>
      <c r="L1758" s="31" t="str">
        <f>VLOOKUP($A1758,Location!$A:$J,8,FALSE)</f>
        <v>Ouzbékistan</v>
      </c>
      <c r="M1758" s="31" t="str">
        <f>IFERROR(VLOOKUP(L1758,Setup_Team!$B:$C,2,FALSE), "TDB")</f>
        <v>NZD</v>
      </c>
      <c r="N1758" s="31" t="str">
        <f>VLOOKUP($A1758,Location!$A:$J,9,FALSE)</f>
        <v>Houston, Texas</v>
      </c>
      <c r="O1758" s="31" t="str">
        <f>VLOOKUP($A1758,Location!$A:$J,10,FALSE)</f>
        <v>NRG Stadium</v>
      </c>
      <c r="R1758" s="31">
        <v>0</v>
      </c>
      <c r="S1758" s="25">
        <f>VLOOKUP($A1758,Database!$A:$Y,10,FALSE)</f>
        <v>24</v>
      </c>
      <c r="T1758" s="25">
        <f>VLOOKUP($A1758,Database!$A:$Y,11,FALSE)</f>
        <v>154</v>
      </c>
      <c r="U1758" s="25">
        <f>VLOOKUP($A1758,Database!$A:$Y,12,FALSE)</f>
        <v>173</v>
      </c>
      <c r="V1758" s="25" t="str">
        <f>VLOOKUP(A1758,Database!A:M,13,FALSE)</f>
        <v>À venir</v>
      </c>
      <c r="W1758" s="25" t="str">
        <f>VLOOKUP($A1758,Database!$A:$Y,20,FALSE)</f>
        <v/>
      </c>
      <c r="X1758" s="25" t="str">
        <f>VLOOKUP($A1758,Database!$A:$Y,21,FALSE)</f>
        <v/>
      </c>
      <c r="Y1758" s="25" t="str">
        <f ca="1">IF(C1758&lt;NOW(),IF(AND(P1758&gt;Q1758,W1758&gt;X1758),S1758,IF(AND(P1758=Q1758,W1758=X1758),T1758,IF(AND(P1758&lt;Q1758,W1758&lt;X1758),U1758,0))),"")</f>
        <v/>
      </c>
      <c r="Z1758" s="25">
        <f>IF(AND(P1758=W1758,Q1758=X1758),1,0)</f>
        <v>1</v>
      </c>
      <c r="AA1758" s="25" t="str">
        <f>IF(Z1758=0,"",IF(ISBLANK(VLOOKUP(A1758,Database!A:AA,22,FALSE)),"",VLOOKUP(A1758,Database!A:AA,22,FALSE)))</f>
        <v>Exact</v>
      </c>
      <c r="AB1758" s="25">
        <f ca="1">IFERROR(IF(AND(Y1758&lt;&gt;"",OR(V1758="Terminé",V1758="En cours")),VLOOKUP(AA1758,Setup_ScoreExactBonus!A:D,4,FALSE),0),0)</f>
        <v>0</v>
      </c>
      <c r="AC1758" s="31" t="str">
        <f ca="1">IF(Y1758&lt;&gt;"", Y1758 + IF(Z1758=1,AB1758, 0), "")</f>
        <v/>
      </c>
      <c r="AD1758" s="31">
        <f ca="1">SUMIFS(AC$2:AC1758,D$2:D1758,D1758)*IF(R1758=0,1,2)</f>
        <v>0</v>
      </c>
    </row>
    <row r="1759" spans="1:30" x14ac:dyDescent="0.35">
      <c r="A1759" s="31">
        <f>IF(ISBLANK(B1759),"",COUNTIF(B$2:B1759,B1759))-1</f>
        <v>45</v>
      </c>
      <c r="B1759" s="31">
        <v>3</v>
      </c>
      <c r="C1759" s="10">
        <f>VLOOKUP($A1759,Database!$A:$Y,7,FALSE)</f>
        <v>46196.791666666664</v>
      </c>
      <c r="D1759" s="31" t="str">
        <f>VLOOKUP(Pronostics!$B1759,Setup_MPP!$A:$G,3,FALSE)</f>
        <v>PasMetalleux</v>
      </c>
      <c r="E1759" s="31" t="str">
        <f>VLOOKUP(Pronostics!$B1759,Setup_MPP!$A:$G,2,FALSE)</f>
        <v>Elwenn JOUBREL</v>
      </c>
      <c r="F1759" s="31" t="str">
        <f>VLOOKUP($B1759,Setup_MPP!$A:$E,4,FALSE)</f>
        <v>#F5C7FC</v>
      </c>
      <c r="G1759" s="31" t="str">
        <f>VLOOKUP($B1759,Setup_MPP!$A:$E,5,FALSE)</f>
        <v>#C489CF</v>
      </c>
      <c r="H1759" s="31" t="str">
        <f>IFERROR(IF(AND(A1759&gt;=1,A1759&lt;=104),VLOOKUP($A1759,Location!$A:$J,6,FALSE),IF(A1759=0,"Avant l'ouverture",IF(OR(A1759=105,A1759=106),"Bonus"))),"")</f>
        <v>Tour 2</v>
      </c>
      <c r="I1759" s="31" t="str">
        <f>IF(LEFT(H1759,4)="Tour",VLOOKUP(A1759,Database!$A:$C,3,FALSE),"")</f>
        <v>K</v>
      </c>
      <c r="J1759" s="31" t="str">
        <f>VLOOKUP($A1759,Location!$A:$J,7,FALSE)</f>
        <v>Portugal</v>
      </c>
      <c r="K1759" s="31" t="str">
        <f>IFERROR(VLOOKUP(J1759,Setup_Team!$B:$C,2,FALSE), "TDB")</f>
        <v>PRT</v>
      </c>
      <c r="L1759" s="31" t="str">
        <f>VLOOKUP($A1759,Location!$A:$J,8,FALSE)</f>
        <v>Ouzbékistan</v>
      </c>
      <c r="M1759" s="31" t="str">
        <f>IFERROR(VLOOKUP(L1759,Setup_Team!$B:$C,2,FALSE), "TDB")</f>
        <v>NZD</v>
      </c>
      <c r="N1759" s="31" t="str">
        <f>VLOOKUP($A1759,Location!$A:$J,9,FALSE)</f>
        <v>Houston, Texas</v>
      </c>
      <c r="O1759" s="31" t="str">
        <f>VLOOKUP($A1759,Location!$A:$J,10,FALSE)</f>
        <v>NRG Stadium</v>
      </c>
      <c r="R1759" s="31">
        <v>0</v>
      </c>
      <c r="S1759" s="25">
        <f>VLOOKUP($A1759,Database!$A:$Y,10,FALSE)</f>
        <v>24</v>
      </c>
      <c r="T1759" s="25">
        <f>VLOOKUP($A1759,Database!$A:$Y,11,FALSE)</f>
        <v>154</v>
      </c>
      <c r="U1759" s="25">
        <f>VLOOKUP($A1759,Database!$A:$Y,12,FALSE)</f>
        <v>173</v>
      </c>
      <c r="V1759" s="25" t="str">
        <f>VLOOKUP(A1759,Database!A:M,13,FALSE)</f>
        <v>À venir</v>
      </c>
      <c r="W1759" s="25" t="str">
        <f>VLOOKUP($A1759,Database!$A:$Y,20,FALSE)</f>
        <v/>
      </c>
      <c r="X1759" s="25" t="str">
        <f>VLOOKUP($A1759,Database!$A:$Y,21,FALSE)</f>
        <v/>
      </c>
      <c r="Y1759" s="25" t="str">
        <f ca="1">IF(C1759&lt;NOW(),IF(AND(P1759&gt;Q1759,W1759&gt;X1759),S1759,IF(AND(P1759=Q1759,W1759=X1759),T1759,IF(AND(P1759&lt;Q1759,W1759&lt;X1759),U1759,0))),"")</f>
        <v/>
      </c>
      <c r="Z1759" s="25">
        <f>IF(AND(P1759=W1759,Q1759=X1759),1,0)</f>
        <v>1</v>
      </c>
      <c r="AA1759" s="25" t="str">
        <f>IF(Z1759=0,"",IF(ISBLANK(VLOOKUP(A1759,Database!A:AA,22,FALSE)),"",VLOOKUP(A1759,Database!A:AA,22,FALSE)))</f>
        <v>Exact</v>
      </c>
      <c r="AB1759" s="25">
        <f ca="1">IFERROR(IF(AND(Y1759&lt;&gt;"",OR(V1759="Terminé",V1759="En cours")),VLOOKUP(AA1759,Setup_ScoreExactBonus!A:D,4,FALSE),0),0)</f>
        <v>0</v>
      </c>
      <c r="AC1759" s="31" t="str">
        <f ca="1">IF(Y1759&lt;&gt;"", Y1759 + IF(Z1759=1,AB1759, 0), "")</f>
        <v/>
      </c>
      <c r="AD1759" s="31">
        <f ca="1">SUMIFS(AC$2:AC1759,D$2:D1759,D1759)*IF(R1759=0,1,2)</f>
        <v>0</v>
      </c>
    </row>
    <row r="1760" spans="1:30" x14ac:dyDescent="0.35">
      <c r="A1760" s="31">
        <f>IF(ISBLANK(B1760),"",COUNTIF(B$2:B1760,B1760))-1</f>
        <v>45</v>
      </c>
      <c r="B1760" s="31">
        <v>4</v>
      </c>
      <c r="C1760" s="10">
        <f>VLOOKUP($A1760,Database!$A:$Y,7,FALSE)</f>
        <v>46196.791666666664</v>
      </c>
      <c r="D1760" s="31" t="str">
        <f>VLOOKUP(Pronostics!$B1760,Setup_MPP!$A:$G,3,FALSE)</f>
        <v>Popo444</v>
      </c>
      <c r="E1760" s="31" t="str">
        <f>VLOOKUP(Pronostics!$B1760,Setup_MPP!$A:$G,2,FALSE)</f>
        <v>Pauline OLIVIER</v>
      </c>
      <c r="F1760" s="31" t="str">
        <f>VLOOKUP($B1760,Setup_MPP!$A:$E,4,FALSE)</f>
        <v>#A5EA7F</v>
      </c>
      <c r="G1760" s="31" t="str">
        <f>VLOOKUP($B1760,Setup_MPP!$A:$E,5,FALSE)</f>
        <v>#80C65A</v>
      </c>
      <c r="H1760" s="31" t="str">
        <f>IFERROR(IF(AND(A1760&gt;=1,A1760&lt;=104),VLOOKUP($A1760,Location!$A:$J,6,FALSE),IF(A1760=0,"Avant l'ouverture",IF(OR(A1760=105,A1760=106),"Bonus"))),"")</f>
        <v>Tour 2</v>
      </c>
      <c r="I1760" s="31" t="str">
        <f>IF(LEFT(H1760,4)="Tour",VLOOKUP(A1760,Database!$A:$C,3,FALSE),"")</f>
        <v>K</v>
      </c>
      <c r="J1760" s="31" t="str">
        <f>VLOOKUP($A1760,Location!$A:$J,7,FALSE)</f>
        <v>Portugal</v>
      </c>
      <c r="K1760" s="31" t="str">
        <f>IFERROR(VLOOKUP(J1760,Setup_Team!$B:$C,2,FALSE), "TDB")</f>
        <v>PRT</v>
      </c>
      <c r="L1760" s="31" t="str">
        <f>VLOOKUP($A1760,Location!$A:$J,8,FALSE)</f>
        <v>Ouzbékistan</v>
      </c>
      <c r="M1760" s="31" t="str">
        <f>IFERROR(VLOOKUP(L1760,Setup_Team!$B:$C,2,FALSE), "TDB")</f>
        <v>NZD</v>
      </c>
      <c r="N1760" s="31" t="str">
        <f>VLOOKUP($A1760,Location!$A:$J,9,FALSE)</f>
        <v>Houston, Texas</v>
      </c>
      <c r="O1760" s="31" t="str">
        <f>VLOOKUP($A1760,Location!$A:$J,10,FALSE)</f>
        <v>NRG Stadium</v>
      </c>
      <c r="R1760" s="31">
        <v>0</v>
      </c>
      <c r="S1760" s="25">
        <f>VLOOKUP($A1760,Database!$A:$Y,10,FALSE)</f>
        <v>24</v>
      </c>
      <c r="T1760" s="25">
        <f>VLOOKUP($A1760,Database!$A:$Y,11,FALSE)</f>
        <v>154</v>
      </c>
      <c r="U1760" s="25">
        <f>VLOOKUP($A1760,Database!$A:$Y,12,FALSE)</f>
        <v>173</v>
      </c>
      <c r="V1760" s="25" t="str">
        <f>VLOOKUP(A1760,Database!A:M,13,FALSE)</f>
        <v>À venir</v>
      </c>
      <c r="W1760" s="25" t="str">
        <f>VLOOKUP($A1760,Database!$A:$Y,20,FALSE)</f>
        <v/>
      </c>
      <c r="X1760" s="25" t="str">
        <f>VLOOKUP($A1760,Database!$A:$Y,21,FALSE)</f>
        <v/>
      </c>
      <c r="Y1760" s="25" t="str">
        <f ca="1">IF(C1760&lt;NOW(),IF(AND(P1760&gt;Q1760,W1760&gt;X1760),S1760,IF(AND(P1760=Q1760,W1760=X1760),T1760,IF(AND(P1760&lt;Q1760,W1760&lt;X1760),U1760,0))),"")</f>
        <v/>
      </c>
      <c r="Z1760" s="25">
        <f>IF(AND(P1760=W1760,Q1760=X1760),1,0)</f>
        <v>1</v>
      </c>
      <c r="AA1760" s="25" t="str">
        <f>IF(Z1760=0,"",IF(ISBLANK(VLOOKUP(A1760,Database!A:AA,22,FALSE)),"",VLOOKUP(A1760,Database!A:AA,22,FALSE)))</f>
        <v>Exact</v>
      </c>
      <c r="AB1760" s="25">
        <f ca="1">IFERROR(IF(AND(Y1760&lt;&gt;"",OR(V1760="Terminé",V1760="En cours")),VLOOKUP(AA1760,Setup_ScoreExactBonus!A:D,4,FALSE),0),0)</f>
        <v>0</v>
      </c>
      <c r="AC1760" s="31" t="str">
        <f ca="1">IF(Y1760&lt;&gt;"", Y1760 + IF(Z1760=1,AB1760, 0), "")</f>
        <v/>
      </c>
      <c r="AD1760" s="31">
        <f ca="1">SUMIFS(AC$2:AC1760,D$2:D1760,D1760)*IF(R1760=0,1,2)</f>
        <v>0</v>
      </c>
    </row>
    <row r="1761" spans="1:30" x14ac:dyDescent="0.35">
      <c r="A1761" s="31">
        <f>IF(ISBLANK(B1761),"",COUNTIF(B$2:B1761,B1761))-1</f>
        <v>45</v>
      </c>
      <c r="B1761" s="31">
        <v>5</v>
      </c>
      <c r="C1761" s="10">
        <f>VLOOKUP($A1761,Database!$A:$Y,7,FALSE)</f>
        <v>46196.791666666664</v>
      </c>
      <c r="D1761" s="31" t="str">
        <f>VLOOKUP(Pronostics!$B1761,Setup_MPP!$A:$G,3,FALSE)</f>
        <v>_Jujul</v>
      </c>
      <c r="E1761" s="31" t="str">
        <f>VLOOKUP(Pronostics!$B1761,Setup_MPP!$A:$G,2,FALSE)</f>
        <v>Julie BOISSIERE</v>
      </c>
      <c r="F1761" s="31" t="str">
        <f>VLOOKUP($B1761,Setup_MPP!$A:$E,4,FALSE)</f>
        <v>#D890FF</v>
      </c>
      <c r="G1761" s="31" t="str">
        <f>VLOOKUP($B1761,Setup_MPP!$A:$E,5,FALSE)</f>
        <v>#B750EF</v>
      </c>
      <c r="H1761" s="31" t="str">
        <f>IFERROR(IF(AND(A1761&gt;=1,A1761&lt;=104),VLOOKUP($A1761,Location!$A:$J,6,FALSE),IF(A1761=0,"Avant l'ouverture",IF(OR(A1761=105,A1761=106),"Bonus"))),"")</f>
        <v>Tour 2</v>
      </c>
      <c r="I1761" s="31" t="str">
        <f>IF(LEFT(H1761,4)="Tour",VLOOKUP(A1761,Database!$A:$C,3,FALSE),"")</f>
        <v>K</v>
      </c>
      <c r="J1761" s="31" t="str">
        <f>VLOOKUP($A1761,Location!$A:$J,7,FALSE)</f>
        <v>Portugal</v>
      </c>
      <c r="K1761" s="31" t="str">
        <f>IFERROR(VLOOKUP(J1761,Setup_Team!$B:$C,2,FALSE), "TDB")</f>
        <v>PRT</v>
      </c>
      <c r="L1761" s="31" t="str">
        <f>VLOOKUP($A1761,Location!$A:$J,8,FALSE)</f>
        <v>Ouzbékistan</v>
      </c>
      <c r="M1761" s="31" t="str">
        <f>IFERROR(VLOOKUP(L1761,Setup_Team!$B:$C,2,FALSE), "TDB")</f>
        <v>NZD</v>
      </c>
      <c r="N1761" s="31" t="str">
        <f>VLOOKUP($A1761,Location!$A:$J,9,FALSE)</f>
        <v>Houston, Texas</v>
      </c>
      <c r="O1761" s="31" t="str">
        <f>VLOOKUP($A1761,Location!$A:$J,10,FALSE)</f>
        <v>NRG Stadium</v>
      </c>
      <c r="R1761" s="31">
        <v>0</v>
      </c>
      <c r="S1761" s="25">
        <f>VLOOKUP($A1761,Database!$A:$Y,10,FALSE)</f>
        <v>24</v>
      </c>
      <c r="T1761" s="25">
        <f>VLOOKUP($A1761,Database!$A:$Y,11,FALSE)</f>
        <v>154</v>
      </c>
      <c r="U1761" s="25">
        <f>VLOOKUP($A1761,Database!$A:$Y,12,FALSE)</f>
        <v>173</v>
      </c>
      <c r="V1761" s="25" t="str">
        <f>VLOOKUP(A1761,Database!A:M,13,FALSE)</f>
        <v>À venir</v>
      </c>
      <c r="W1761" s="25" t="str">
        <f>VLOOKUP($A1761,Database!$A:$Y,20,FALSE)</f>
        <v/>
      </c>
      <c r="X1761" s="25" t="str">
        <f>VLOOKUP($A1761,Database!$A:$Y,21,FALSE)</f>
        <v/>
      </c>
      <c r="Y1761" s="25" t="str">
        <f ca="1">IF(C1761&lt;NOW(),IF(AND(P1761&gt;Q1761,W1761&gt;X1761),S1761,IF(AND(P1761=Q1761,W1761=X1761),T1761,IF(AND(P1761&lt;Q1761,W1761&lt;X1761),U1761,0))),"")</f>
        <v/>
      </c>
      <c r="Z1761" s="25">
        <f>IF(AND(P1761=W1761,Q1761=X1761),1,0)</f>
        <v>1</v>
      </c>
      <c r="AA1761" s="25" t="str">
        <f>IF(Z1761=0,"",IF(ISBLANK(VLOOKUP(A1761,Database!A:AA,22,FALSE)),"",VLOOKUP(A1761,Database!A:AA,22,FALSE)))</f>
        <v>Exact</v>
      </c>
      <c r="AB1761" s="25">
        <f ca="1">IFERROR(IF(AND(Y1761&lt;&gt;"",OR(V1761="Terminé",V1761="En cours")),VLOOKUP(AA1761,Setup_ScoreExactBonus!A:D,4,FALSE),0),0)</f>
        <v>0</v>
      </c>
      <c r="AC1761" s="31" t="str">
        <f ca="1">IF(Y1761&lt;&gt;"", Y1761 + IF(Z1761=1,AB1761, 0), "")</f>
        <v/>
      </c>
      <c r="AD1761" s="31">
        <f ca="1">SUMIFS(AC$2:AC1761,D$2:D1761,D1761)*IF(R1761=0,1,2)</f>
        <v>0</v>
      </c>
    </row>
    <row r="1762" spans="1:30" x14ac:dyDescent="0.35">
      <c r="A1762" s="31">
        <f>IF(ISBLANK(B1762),"",COUNTIF(B$2:B1762,B1762))-1</f>
        <v>45</v>
      </c>
      <c r="B1762" s="31">
        <v>6</v>
      </c>
      <c r="C1762" s="10">
        <f>VLOOKUP($A1762,Database!$A:$Y,7,FALSE)</f>
        <v>46196.791666666664</v>
      </c>
      <c r="D1762" s="31" t="str">
        <f>VLOOKUP(Pronostics!$B1762,Setup_MPP!$A:$G,3,FALSE)</f>
        <v>Julay</v>
      </c>
      <c r="E1762" s="31" t="str">
        <f>VLOOKUP(Pronostics!$B1762,Setup_MPP!$A:$G,2,FALSE)</f>
        <v>Julie BOUCHARD</v>
      </c>
      <c r="F1762" s="31" t="str">
        <f>VLOOKUP($B1762,Setup_MPP!$A:$E,4,FALSE)</f>
        <v>#A6F7B1</v>
      </c>
      <c r="G1762" s="31" t="str">
        <f>VLOOKUP($B1762,Setup_MPP!$A:$E,5,FALSE)</f>
        <v>#6EC179</v>
      </c>
      <c r="H1762" s="31" t="str">
        <f>IFERROR(IF(AND(A1762&gt;=1,A1762&lt;=104),VLOOKUP($A1762,Location!$A:$J,6,FALSE),IF(A1762=0,"Avant l'ouverture",IF(OR(A1762=105,A1762=106),"Bonus"))),"")</f>
        <v>Tour 2</v>
      </c>
      <c r="I1762" s="31" t="str">
        <f>IF(LEFT(H1762,4)="Tour",VLOOKUP(A1762,Database!$A:$C,3,FALSE),"")</f>
        <v>K</v>
      </c>
      <c r="J1762" s="31" t="str">
        <f>VLOOKUP($A1762,Location!$A:$J,7,FALSE)</f>
        <v>Portugal</v>
      </c>
      <c r="K1762" s="31" t="str">
        <f>IFERROR(VLOOKUP(J1762,Setup_Team!$B:$C,2,FALSE), "TDB")</f>
        <v>PRT</v>
      </c>
      <c r="L1762" s="31" t="str">
        <f>VLOOKUP($A1762,Location!$A:$J,8,FALSE)</f>
        <v>Ouzbékistan</v>
      </c>
      <c r="M1762" s="31" t="str">
        <f>IFERROR(VLOOKUP(L1762,Setup_Team!$B:$C,2,FALSE), "TDB")</f>
        <v>NZD</v>
      </c>
      <c r="N1762" s="31" t="str">
        <f>VLOOKUP($A1762,Location!$A:$J,9,FALSE)</f>
        <v>Houston, Texas</v>
      </c>
      <c r="O1762" s="31" t="str">
        <f>VLOOKUP($A1762,Location!$A:$J,10,FALSE)</f>
        <v>NRG Stadium</v>
      </c>
      <c r="R1762" s="31">
        <v>0</v>
      </c>
      <c r="S1762" s="25">
        <f>VLOOKUP($A1762,Database!$A:$Y,10,FALSE)</f>
        <v>24</v>
      </c>
      <c r="T1762" s="25">
        <f>VLOOKUP($A1762,Database!$A:$Y,11,FALSE)</f>
        <v>154</v>
      </c>
      <c r="U1762" s="25">
        <f>VLOOKUP($A1762,Database!$A:$Y,12,FALSE)</f>
        <v>173</v>
      </c>
      <c r="V1762" s="25" t="str">
        <f>VLOOKUP(A1762,Database!A:M,13,FALSE)</f>
        <v>À venir</v>
      </c>
      <c r="W1762" s="25" t="str">
        <f>VLOOKUP($A1762,Database!$A:$Y,20,FALSE)</f>
        <v/>
      </c>
      <c r="X1762" s="25" t="str">
        <f>VLOOKUP($A1762,Database!$A:$Y,21,FALSE)</f>
        <v/>
      </c>
      <c r="Y1762" s="25" t="str">
        <f ca="1">IF(C1762&lt;NOW(),IF(AND(P1762&gt;Q1762,W1762&gt;X1762),S1762,IF(AND(P1762=Q1762,W1762=X1762),T1762,IF(AND(P1762&lt;Q1762,W1762&lt;X1762),U1762,0))),"")</f>
        <v/>
      </c>
      <c r="Z1762" s="25">
        <f>IF(AND(P1762=W1762,Q1762=X1762),1,0)</f>
        <v>1</v>
      </c>
      <c r="AA1762" s="25" t="str">
        <f>IF(Z1762=0,"",IF(ISBLANK(VLOOKUP(A1762,Database!A:AA,22,FALSE)),"",VLOOKUP(A1762,Database!A:AA,22,FALSE)))</f>
        <v>Exact</v>
      </c>
      <c r="AB1762" s="25">
        <f ca="1">IFERROR(IF(AND(Y1762&lt;&gt;"",OR(V1762="Terminé",V1762="En cours")),VLOOKUP(AA1762,Setup_ScoreExactBonus!A:D,4,FALSE),0),0)</f>
        <v>0</v>
      </c>
      <c r="AC1762" s="31" t="str">
        <f ca="1">IF(Y1762&lt;&gt;"", Y1762 + IF(Z1762=1,AB1762, 0), "")</f>
        <v/>
      </c>
      <c r="AD1762" s="31">
        <f ca="1">SUMIFS(AC$2:AC1762,D$2:D1762,D1762)*IF(R1762=0,1,2)</f>
        <v>0</v>
      </c>
    </row>
    <row r="1763" spans="1:30" x14ac:dyDescent="0.35">
      <c r="A1763" s="31">
        <f>IF(ISBLANK(B1763),"",COUNTIF(B$2:B1763,B1763))-1</f>
        <v>45</v>
      </c>
      <c r="B1763" s="31">
        <v>7</v>
      </c>
      <c r="C1763" s="10">
        <f>VLOOKUP($A1763,Database!$A:$Y,7,FALSE)</f>
        <v>46196.791666666664</v>
      </c>
      <c r="D1763" s="31" t="str">
        <f>VLOOKUP(Pronostics!$B1763,Setup_MPP!$A:$G,3,FALSE)</f>
        <v>__Vince__</v>
      </c>
      <c r="E1763" s="31" t="str">
        <f>VLOOKUP(Pronostics!$B1763,Setup_MPP!$A:$G,2,FALSE)</f>
        <v>Vincent FRAYSSE</v>
      </c>
      <c r="F1763" s="31" t="str">
        <f>VLOOKUP($B1763,Setup_MPP!$A:$E,4,FALSE)</f>
        <v>#B2EAE8</v>
      </c>
      <c r="G1763" s="31" t="str">
        <f>VLOOKUP($B1763,Setup_MPP!$A:$E,5,FALSE)</f>
        <v>#6CB4B1</v>
      </c>
      <c r="H1763" s="31" t="str">
        <f>IFERROR(IF(AND(A1763&gt;=1,A1763&lt;=104),VLOOKUP($A1763,Location!$A:$J,6,FALSE),IF(A1763=0,"Avant l'ouverture",IF(OR(A1763=105,A1763=106),"Bonus"))),"")</f>
        <v>Tour 2</v>
      </c>
      <c r="I1763" s="31" t="str">
        <f>IF(LEFT(H1763,4)="Tour",VLOOKUP(A1763,Database!$A:$C,3,FALSE),"")</f>
        <v>K</v>
      </c>
      <c r="J1763" s="31" t="str">
        <f>VLOOKUP($A1763,Location!$A:$J,7,FALSE)</f>
        <v>Portugal</v>
      </c>
      <c r="K1763" s="31" t="str">
        <f>IFERROR(VLOOKUP(J1763,Setup_Team!$B:$C,2,FALSE), "TDB")</f>
        <v>PRT</v>
      </c>
      <c r="L1763" s="31" t="str">
        <f>VLOOKUP($A1763,Location!$A:$J,8,FALSE)</f>
        <v>Ouzbékistan</v>
      </c>
      <c r="M1763" s="31" t="str">
        <f>IFERROR(VLOOKUP(L1763,Setup_Team!$B:$C,2,FALSE), "TDB")</f>
        <v>NZD</v>
      </c>
      <c r="N1763" s="31" t="str">
        <f>VLOOKUP($A1763,Location!$A:$J,9,FALSE)</f>
        <v>Houston, Texas</v>
      </c>
      <c r="O1763" s="31" t="str">
        <f>VLOOKUP($A1763,Location!$A:$J,10,FALSE)</f>
        <v>NRG Stadium</v>
      </c>
      <c r="R1763" s="31">
        <v>0</v>
      </c>
      <c r="S1763" s="25">
        <f>VLOOKUP($A1763,Database!$A:$Y,10,FALSE)</f>
        <v>24</v>
      </c>
      <c r="T1763" s="25">
        <f>VLOOKUP($A1763,Database!$A:$Y,11,FALSE)</f>
        <v>154</v>
      </c>
      <c r="U1763" s="25">
        <f>VLOOKUP($A1763,Database!$A:$Y,12,FALSE)</f>
        <v>173</v>
      </c>
      <c r="V1763" s="25" t="str">
        <f>VLOOKUP(A1763,Database!A:M,13,FALSE)</f>
        <v>À venir</v>
      </c>
      <c r="W1763" s="25" t="str">
        <f>VLOOKUP($A1763,Database!$A:$Y,20,FALSE)</f>
        <v/>
      </c>
      <c r="X1763" s="25" t="str">
        <f>VLOOKUP($A1763,Database!$A:$Y,21,FALSE)</f>
        <v/>
      </c>
      <c r="Y1763" s="25" t="str">
        <f ca="1">IF(C1763&lt;NOW(),IF(AND(P1763&gt;Q1763,W1763&gt;X1763),S1763,IF(AND(P1763=Q1763,W1763=X1763),T1763,IF(AND(P1763&lt;Q1763,W1763&lt;X1763),U1763,0))),"")</f>
        <v/>
      </c>
      <c r="Z1763" s="25">
        <f>IF(AND(P1763=W1763,Q1763=X1763),1,0)</f>
        <v>1</v>
      </c>
      <c r="AA1763" s="25" t="str">
        <f>IF(Z1763=0,"",IF(ISBLANK(VLOOKUP(A1763,Database!A:AA,22,FALSE)),"",VLOOKUP(A1763,Database!A:AA,22,FALSE)))</f>
        <v>Exact</v>
      </c>
      <c r="AB1763" s="25">
        <f ca="1">IFERROR(IF(AND(Y1763&lt;&gt;"",OR(V1763="Terminé",V1763="En cours")),VLOOKUP(AA1763,Setup_ScoreExactBonus!A:D,4,FALSE),0),0)</f>
        <v>0</v>
      </c>
      <c r="AC1763" s="31" t="str">
        <f ca="1">IF(Y1763&lt;&gt;"", Y1763 + IF(Z1763=1,AB1763, 0), "")</f>
        <v/>
      </c>
      <c r="AD1763" s="31">
        <f ca="1">SUMIFS(AC$2:AC1763,D$2:D1763,D1763)*IF(R1763=0,1,2)</f>
        <v>0</v>
      </c>
    </row>
    <row r="1764" spans="1:30" x14ac:dyDescent="0.35">
      <c r="A1764" s="31">
        <f>IF(ISBLANK(B1764),"",COUNTIF(B$2:B1764,B1764))-1</f>
        <v>45</v>
      </c>
      <c r="B1764" s="31">
        <v>8</v>
      </c>
      <c r="C1764" s="10">
        <f>VLOOKUP($A1764,Database!$A:$Y,7,FALSE)</f>
        <v>46196.791666666664</v>
      </c>
      <c r="D1764" s="31" t="str">
        <f>VLOOKUP(Pronostics!$B1764,Setup_MPP!$A:$G,3,FALSE)</f>
        <v>Louuiiis</v>
      </c>
      <c r="E1764" s="31" t="str">
        <f>VLOOKUP(Pronostics!$B1764,Setup_MPP!$A:$G,2,FALSE)</f>
        <v>Louis HARLE</v>
      </c>
      <c r="F1764" s="31" t="str">
        <f>VLOOKUP($B1764,Setup_MPP!$A:$E,4,FALSE)</f>
        <v>#EEF7B1</v>
      </c>
      <c r="G1764" s="31" t="str">
        <f>VLOOKUP($B1764,Setup_MPP!$A:$E,5,FALSE)</f>
        <v>#C1CB7D</v>
      </c>
      <c r="H1764" s="31" t="str">
        <f>IFERROR(IF(AND(A1764&gt;=1,A1764&lt;=104),VLOOKUP($A1764,Location!$A:$J,6,FALSE),IF(A1764=0,"Avant l'ouverture",IF(OR(A1764=105,A1764=106),"Bonus"))),"")</f>
        <v>Tour 2</v>
      </c>
      <c r="I1764" s="31" t="str">
        <f>IF(LEFT(H1764,4)="Tour",VLOOKUP(A1764,Database!$A:$C,3,FALSE),"")</f>
        <v>K</v>
      </c>
      <c r="J1764" s="31" t="str">
        <f>VLOOKUP($A1764,Location!$A:$J,7,FALSE)</f>
        <v>Portugal</v>
      </c>
      <c r="K1764" s="31" t="str">
        <f>IFERROR(VLOOKUP(J1764,Setup_Team!$B:$C,2,FALSE), "TDB")</f>
        <v>PRT</v>
      </c>
      <c r="L1764" s="31" t="str">
        <f>VLOOKUP($A1764,Location!$A:$J,8,FALSE)</f>
        <v>Ouzbékistan</v>
      </c>
      <c r="M1764" s="31" t="str">
        <f>IFERROR(VLOOKUP(L1764,Setup_Team!$B:$C,2,FALSE), "TDB")</f>
        <v>NZD</v>
      </c>
      <c r="N1764" s="31" t="str">
        <f>VLOOKUP($A1764,Location!$A:$J,9,FALSE)</f>
        <v>Houston, Texas</v>
      </c>
      <c r="O1764" s="31" t="str">
        <f>VLOOKUP($A1764,Location!$A:$J,10,FALSE)</f>
        <v>NRG Stadium</v>
      </c>
      <c r="R1764" s="31">
        <v>0</v>
      </c>
      <c r="S1764" s="25">
        <f>VLOOKUP($A1764,Database!$A:$Y,10,FALSE)</f>
        <v>24</v>
      </c>
      <c r="T1764" s="25">
        <f>VLOOKUP($A1764,Database!$A:$Y,11,FALSE)</f>
        <v>154</v>
      </c>
      <c r="U1764" s="25">
        <f>VLOOKUP($A1764,Database!$A:$Y,12,FALSE)</f>
        <v>173</v>
      </c>
      <c r="V1764" s="25" t="str">
        <f>VLOOKUP(A1764,Database!A:M,13,FALSE)</f>
        <v>À venir</v>
      </c>
      <c r="W1764" s="25" t="str">
        <f>VLOOKUP($A1764,Database!$A:$Y,20,FALSE)</f>
        <v/>
      </c>
      <c r="X1764" s="25" t="str">
        <f>VLOOKUP($A1764,Database!$A:$Y,21,FALSE)</f>
        <v/>
      </c>
      <c r="Y1764" s="25" t="str">
        <f ca="1">IF(C1764&lt;NOW(),IF(AND(P1764&gt;Q1764,W1764&gt;X1764),S1764,IF(AND(P1764=Q1764,W1764=X1764),T1764,IF(AND(P1764&lt;Q1764,W1764&lt;X1764),U1764,0))),"")</f>
        <v/>
      </c>
      <c r="Z1764" s="25">
        <f>IF(AND(P1764=W1764,Q1764=X1764),1,0)</f>
        <v>1</v>
      </c>
      <c r="AA1764" s="25" t="str">
        <f>IF(Z1764=0,"",IF(ISBLANK(VLOOKUP(A1764,Database!A:AA,22,FALSE)),"",VLOOKUP(A1764,Database!A:AA,22,FALSE)))</f>
        <v>Exact</v>
      </c>
      <c r="AB1764" s="25">
        <f ca="1">IFERROR(IF(AND(Y1764&lt;&gt;"",OR(V1764="Terminé",V1764="En cours")),VLOOKUP(AA1764,Setup_ScoreExactBonus!A:D,4,FALSE),0),0)</f>
        <v>0</v>
      </c>
      <c r="AC1764" s="31" t="str">
        <f ca="1">IF(Y1764&lt;&gt;"", Y1764 + IF(Z1764=1,AB1764, 0), "")</f>
        <v/>
      </c>
      <c r="AD1764" s="31">
        <f ca="1">SUMIFS(AC$2:AC1764,D$2:D1764,D1764)*IF(R1764=0,1,2)</f>
        <v>0</v>
      </c>
    </row>
    <row r="1765" spans="1:30" x14ac:dyDescent="0.35">
      <c r="A1765" s="31">
        <f>IF(ISBLANK(B1765),"",COUNTIF(B$2:B1765,B1765))-1</f>
        <v>45</v>
      </c>
      <c r="B1765" s="31">
        <v>9</v>
      </c>
      <c r="C1765" s="10">
        <f>VLOOKUP($A1765,Database!$A:$Y,7,FALSE)</f>
        <v>46196.791666666664</v>
      </c>
      <c r="D1765" s="31" t="str">
        <f>VLOOKUP(Pronostics!$B1765,Setup_MPP!$A:$G,3,FALSE)</f>
        <v>Aurelien_dqp</v>
      </c>
      <c r="E1765" s="31" t="str">
        <f>VLOOKUP(Pronostics!$B1765,Setup_MPP!$A:$G,2,FALSE)</f>
        <v>Aurélien DE POULPIQUET</v>
      </c>
      <c r="F1765" s="31" t="str">
        <f>VLOOKUP($B1765,Setup_MPP!$A:$E,4,FALSE)</f>
        <v>#F4EA9D</v>
      </c>
      <c r="G1765" s="31" t="str">
        <f>VLOOKUP($B1765,Setup_MPP!$A:$E,5,FALSE)</f>
        <v>#D2C458</v>
      </c>
      <c r="H1765" s="31" t="str">
        <f>IFERROR(IF(AND(A1765&gt;=1,A1765&lt;=104),VLOOKUP($A1765,Location!$A:$J,6,FALSE),IF(A1765=0,"Avant l'ouverture",IF(OR(A1765=105,A1765=106),"Bonus"))),"")</f>
        <v>Tour 2</v>
      </c>
      <c r="I1765" s="31" t="str">
        <f>IF(LEFT(H1765,4)="Tour",VLOOKUP(A1765,Database!$A:$C,3,FALSE),"")</f>
        <v>K</v>
      </c>
      <c r="J1765" s="31" t="str">
        <f>VLOOKUP($A1765,Location!$A:$J,7,FALSE)</f>
        <v>Portugal</v>
      </c>
      <c r="K1765" s="31" t="str">
        <f>IFERROR(VLOOKUP(J1765,Setup_Team!$B:$C,2,FALSE), "TDB")</f>
        <v>PRT</v>
      </c>
      <c r="L1765" s="31" t="str">
        <f>VLOOKUP($A1765,Location!$A:$J,8,FALSE)</f>
        <v>Ouzbékistan</v>
      </c>
      <c r="M1765" s="31" t="str">
        <f>IFERROR(VLOOKUP(L1765,Setup_Team!$B:$C,2,FALSE), "TDB")</f>
        <v>NZD</v>
      </c>
      <c r="N1765" s="31" t="str">
        <f>VLOOKUP($A1765,Location!$A:$J,9,FALSE)</f>
        <v>Houston, Texas</v>
      </c>
      <c r="O1765" s="31" t="str">
        <f>VLOOKUP($A1765,Location!$A:$J,10,FALSE)</f>
        <v>NRG Stadium</v>
      </c>
      <c r="R1765" s="31">
        <v>0</v>
      </c>
      <c r="S1765" s="25">
        <f>VLOOKUP($A1765,Database!$A:$Y,10,FALSE)</f>
        <v>24</v>
      </c>
      <c r="T1765" s="25">
        <f>VLOOKUP($A1765,Database!$A:$Y,11,FALSE)</f>
        <v>154</v>
      </c>
      <c r="U1765" s="25">
        <f>VLOOKUP($A1765,Database!$A:$Y,12,FALSE)</f>
        <v>173</v>
      </c>
      <c r="V1765" s="25" t="str">
        <f>VLOOKUP(A1765,Database!A:M,13,FALSE)</f>
        <v>À venir</v>
      </c>
      <c r="W1765" s="25" t="str">
        <f>VLOOKUP($A1765,Database!$A:$Y,20,FALSE)</f>
        <v/>
      </c>
      <c r="X1765" s="25" t="str">
        <f>VLOOKUP($A1765,Database!$A:$Y,21,FALSE)</f>
        <v/>
      </c>
      <c r="Y1765" s="25" t="str">
        <f ca="1">IF(C1765&lt;NOW(),IF(AND(P1765&gt;Q1765,W1765&gt;X1765),S1765,IF(AND(P1765=Q1765,W1765=X1765),T1765,IF(AND(P1765&lt;Q1765,W1765&lt;X1765),U1765,0))),"")</f>
        <v/>
      </c>
      <c r="Z1765" s="25">
        <f>IF(AND(P1765=W1765,Q1765=X1765),1,0)</f>
        <v>1</v>
      </c>
      <c r="AA1765" s="25" t="str">
        <f>IF(Z1765=0,"",IF(ISBLANK(VLOOKUP(A1765,Database!A:AA,22,FALSE)),"",VLOOKUP(A1765,Database!A:AA,22,FALSE)))</f>
        <v>Exact</v>
      </c>
      <c r="AB1765" s="25">
        <f ca="1">IFERROR(IF(AND(Y1765&lt;&gt;"",OR(V1765="Terminé",V1765="En cours")),VLOOKUP(AA1765,Setup_ScoreExactBonus!A:D,4,FALSE),0),0)</f>
        <v>0</v>
      </c>
      <c r="AC1765" s="31" t="str">
        <f ca="1">IF(Y1765&lt;&gt;"", Y1765 + IF(Z1765=1,AB1765, 0), "")</f>
        <v/>
      </c>
      <c r="AD1765" s="31">
        <f ca="1">SUMIFS(AC$2:AC1765,D$2:D1765,D1765)*IF(R1765=0,1,2)</f>
        <v>0</v>
      </c>
    </row>
    <row r="1766" spans="1:30" x14ac:dyDescent="0.35">
      <c r="A1766" s="31">
        <f>IF(ISBLANK(B1766),"",COUNTIF(B$2:B1766,B1766))-1</f>
        <v>45</v>
      </c>
      <c r="B1766" s="31">
        <v>10</v>
      </c>
      <c r="C1766" s="10">
        <f>VLOOKUP($A1766,Database!$A:$Y,7,FALSE)</f>
        <v>46196.791666666664</v>
      </c>
      <c r="D1766" s="31" t="str">
        <f>VLOOKUP(Pronostics!$B1766,Setup_MPP!$A:$G,3,FALSE)</f>
        <v>RandomPaul</v>
      </c>
      <c r="E1766" s="31" t="str">
        <f>VLOOKUP(Pronostics!$B1766,Setup_MPP!$A:$G,2,FALSE)</f>
        <v>Paul MONTESINOS</v>
      </c>
      <c r="F1766" s="31" t="str">
        <f>VLOOKUP($B1766,Setup_MPP!$A:$E,4,FALSE)</f>
        <v>#C4B0FF</v>
      </c>
      <c r="G1766" s="31" t="str">
        <f>VLOOKUP($B1766,Setup_MPP!$A:$E,5,FALSE)</f>
        <v>#7F66C8</v>
      </c>
      <c r="H1766" s="31" t="str">
        <f>IFERROR(IF(AND(A1766&gt;=1,A1766&lt;=104),VLOOKUP($A1766,Location!$A:$J,6,FALSE),IF(A1766=0,"Avant l'ouverture",IF(OR(A1766=105,A1766=106),"Bonus"))),"")</f>
        <v>Tour 2</v>
      </c>
      <c r="I1766" s="31" t="str">
        <f>IF(LEFT(H1766,4)="Tour",VLOOKUP(A1766,Database!$A:$C,3,FALSE),"")</f>
        <v>K</v>
      </c>
      <c r="J1766" s="31" t="str">
        <f>VLOOKUP($A1766,Location!$A:$J,7,FALSE)</f>
        <v>Portugal</v>
      </c>
      <c r="K1766" s="31" t="str">
        <f>IFERROR(VLOOKUP(J1766,Setup_Team!$B:$C,2,FALSE), "TDB")</f>
        <v>PRT</v>
      </c>
      <c r="L1766" s="31" t="str">
        <f>VLOOKUP($A1766,Location!$A:$J,8,FALSE)</f>
        <v>Ouzbékistan</v>
      </c>
      <c r="M1766" s="31" t="str">
        <f>IFERROR(VLOOKUP(L1766,Setup_Team!$B:$C,2,FALSE), "TDB")</f>
        <v>NZD</v>
      </c>
      <c r="N1766" s="31" t="str">
        <f>VLOOKUP($A1766,Location!$A:$J,9,FALSE)</f>
        <v>Houston, Texas</v>
      </c>
      <c r="O1766" s="31" t="str">
        <f>VLOOKUP($A1766,Location!$A:$J,10,FALSE)</f>
        <v>NRG Stadium</v>
      </c>
      <c r="R1766" s="31">
        <v>0</v>
      </c>
      <c r="S1766" s="25">
        <f>VLOOKUP($A1766,Database!$A:$Y,10,FALSE)</f>
        <v>24</v>
      </c>
      <c r="T1766" s="25">
        <f>VLOOKUP($A1766,Database!$A:$Y,11,FALSE)</f>
        <v>154</v>
      </c>
      <c r="U1766" s="25">
        <f>VLOOKUP($A1766,Database!$A:$Y,12,FALSE)</f>
        <v>173</v>
      </c>
      <c r="V1766" s="25" t="str">
        <f>VLOOKUP(A1766,Database!A:M,13,FALSE)</f>
        <v>À venir</v>
      </c>
      <c r="W1766" s="25" t="str">
        <f>VLOOKUP($A1766,Database!$A:$Y,20,FALSE)</f>
        <v/>
      </c>
      <c r="X1766" s="25" t="str">
        <f>VLOOKUP($A1766,Database!$A:$Y,21,FALSE)</f>
        <v/>
      </c>
      <c r="Y1766" s="25" t="str">
        <f ca="1">IF(C1766&lt;NOW(),IF(AND(P1766&gt;Q1766,W1766&gt;X1766),S1766,IF(AND(P1766=Q1766,W1766=X1766),T1766,IF(AND(P1766&lt;Q1766,W1766&lt;X1766),U1766,0))),"")</f>
        <v/>
      </c>
      <c r="Z1766" s="25">
        <f>IF(AND(P1766=W1766,Q1766=X1766),1,0)</f>
        <v>1</v>
      </c>
      <c r="AA1766" s="25" t="str">
        <f>IF(Z1766=0,"",IF(ISBLANK(VLOOKUP(A1766,Database!A:AA,22,FALSE)),"",VLOOKUP(A1766,Database!A:AA,22,FALSE)))</f>
        <v>Exact</v>
      </c>
      <c r="AB1766" s="25">
        <f ca="1">IFERROR(IF(AND(Y1766&lt;&gt;"",OR(V1766="Terminé",V1766="En cours")),VLOOKUP(AA1766,Setup_ScoreExactBonus!A:D,4,FALSE),0),0)</f>
        <v>0</v>
      </c>
      <c r="AC1766" s="31" t="str">
        <f ca="1">IF(Y1766&lt;&gt;"", Y1766 + IF(Z1766=1,AB1766, 0), "")</f>
        <v/>
      </c>
      <c r="AD1766" s="31">
        <f ca="1">SUMIFS(AC$2:AC1766,D$2:D1766,D1766)*IF(R1766=0,1,2)</f>
        <v>0</v>
      </c>
    </row>
    <row r="1767" spans="1:30" x14ac:dyDescent="0.35">
      <c r="A1767" s="31">
        <f>IF(ISBLANK(B1767),"",COUNTIF(B$2:B1767,B1767))-1</f>
        <v>45</v>
      </c>
      <c r="B1767" s="31">
        <v>11</v>
      </c>
      <c r="C1767" s="10">
        <f>VLOOKUP($A1767,Database!$A:$Y,7,FALSE)</f>
        <v>46196.791666666664</v>
      </c>
      <c r="D1767" s="31" t="str">
        <f>VLOOKUP(Pronostics!$B1767,Setup_MPP!$A:$G,3,FALSE)</f>
        <v>Kinsley#8SA6T</v>
      </c>
      <c r="E1767" s="31" t="str">
        <f>VLOOKUP(Pronostics!$B1767,Setup_MPP!$A:$G,2,FALSE)</f>
        <v>Kinsley ROQUE</v>
      </c>
      <c r="F1767" s="31" t="str">
        <f>VLOOKUP($B1767,Setup_MPP!$A:$E,4,FALSE)</f>
        <v>#CBEBBA</v>
      </c>
      <c r="G1767" s="31" t="str">
        <f>VLOOKUP($B1767,Setup_MPP!$A:$E,5,FALSE)</f>
        <v>#70BC6E</v>
      </c>
      <c r="H1767" s="31" t="str">
        <f>IFERROR(IF(AND(A1767&gt;=1,A1767&lt;=104),VLOOKUP($A1767,Location!$A:$J,6,FALSE),IF(A1767=0,"Avant l'ouverture",IF(OR(A1767=105,A1767=106),"Bonus"))),"")</f>
        <v>Tour 2</v>
      </c>
      <c r="I1767" s="31" t="str">
        <f>IF(LEFT(H1767,4)="Tour",VLOOKUP(A1767,Database!$A:$C,3,FALSE),"")</f>
        <v>K</v>
      </c>
      <c r="J1767" s="31" t="str">
        <f>VLOOKUP($A1767,Location!$A:$J,7,FALSE)</f>
        <v>Portugal</v>
      </c>
      <c r="K1767" s="31" t="str">
        <f>IFERROR(VLOOKUP(J1767,Setup_Team!$B:$C,2,FALSE), "TDB")</f>
        <v>PRT</v>
      </c>
      <c r="L1767" s="31" t="str">
        <f>VLOOKUP($A1767,Location!$A:$J,8,FALSE)</f>
        <v>Ouzbékistan</v>
      </c>
      <c r="M1767" s="31" t="str">
        <f>IFERROR(VLOOKUP(L1767,Setup_Team!$B:$C,2,FALSE), "TDB")</f>
        <v>NZD</v>
      </c>
      <c r="N1767" s="31" t="str">
        <f>VLOOKUP($A1767,Location!$A:$J,9,FALSE)</f>
        <v>Houston, Texas</v>
      </c>
      <c r="O1767" s="31" t="str">
        <f>VLOOKUP($A1767,Location!$A:$J,10,FALSE)</f>
        <v>NRG Stadium</v>
      </c>
      <c r="R1767" s="31">
        <v>0</v>
      </c>
      <c r="S1767" s="25">
        <f>VLOOKUP($A1767,Database!$A:$Y,10,FALSE)</f>
        <v>24</v>
      </c>
      <c r="T1767" s="25">
        <f>VLOOKUP($A1767,Database!$A:$Y,11,FALSE)</f>
        <v>154</v>
      </c>
      <c r="U1767" s="25">
        <f>VLOOKUP($A1767,Database!$A:$Y,12,FALSE)</f>
        <v>173</v>
      </c>
      <c r="V1767" s="25" t="str">
        <f>VLOOKUP(A1767,Database!A:M,13,FALSE)</f>
        <v>À venir</v>
      </c>
      <c r="W1767" s="25" t="str">
        <f>VLOOKUP($A1767,Database!$A:$Y,20,FALSE)</f>
        <v/>
      </c>
      <c r="X1767" s="25" t="str">
        <f>VLOOKUP($A1767,Database!$A:$Y,21,FALSE)</f>
        <v/>
      </c>
      <c r="Y1767" s="25" t="str">
        <f ca="1">IF(C1767&lt;NOW(),IF(AND(P1767&gt;Q1767,W1767&gt;X1767),S1767,IF(AND(P1767=Q1767,W1767=X1767),T1767,IF(AND(P1767&lt;Q1767,W1767&lt;X1767),U1767,0))),"")</f>
        <v/>
      </c>
      <c r="Z1767" s="25">
        <f>IF(AND(P1767=W1767,Q1767=X1767),1,0)</f>
        <v>1</v>
      </c>
      <c r="AA1767" s="25" t="str">
        <f>IF(Z1767=0,"",IF(ISBLANK(VLOOKUP(A1767,Database!A:AA,22,FALSE)),"",VLOOKUP(A1767,Database!A:AA,22,FALSE)))</f>
        <v>Exact</v>
      </c>
      <c r="AB1767" s="25">
        <f ca="1">IFERROR(IF(AND(Y1767&lt;&gt;"",OR(V1767="Terminé",V1767="En cours")),VLOOKUP(AA1767,Setup_ScoreExactBonus!A:D,4,FALSE),0),0)</f>
        <v>0</v>
      </c>
      <c r="AC1767" s="31" t="str">
        <f ca="1">IF(Y1767&lt;&gt;"", Y1767 + IF(Z1767=1,AB1767, 0), "")</f>
        <v/>
      </c>
      <c r="AD1767" s="31">
        <f ca="1">SUMIFS(AC$2:AC1767,D$2:D1767,D1767)*IF(R1767=0,1,2)</f>
        <v>0</v>
      </c>
    </row>
    <row r="1768" spans="1:30" x14ac:dyDescent="0.35">
      <c r="A1768" s="31">
        <f>IF(ISBLANK(B1768),"",COUNTIF(B$2:B1768,B1768))-1</f>
        <v>45</v>
      </c>
      <c r="B1768" s="31">
        <v>12</v>
      </c>
      <c r="C1768" s="10">
        <f>VLOOKUP($A1768,Database!$A:$Y,7,FALSE)</f>
        <v>46196.791666666664</v>
      </c>
      <c r="D1768" s="31" t="str">
        <f>VLOOKUP(Pronostics!$B1768,Setup_MPP!$A:$G,3,FALSE)</f>
        <v>Jaouad1</v>
      </c>
      <c r="E1768" s="31" t="str">
        <f>VLOOKUP(Pronostics!$B1768,Setup_MPP!$A:$G,2,FALSE)</f>
        <v>Jaouad SETTI</v>
      </c>
      <c r="F1768" s="31" t="str">
        <f>VLOOKUP($B1768,Setup_MPP!$A:$E,4,FALSE)</f>
        <v>#C2D4FF</v>
      </c>
      <c r="G1768" s="31" t="str">
        <f>VLOOKUP($B1768,Setup_MPP!$A:$E,5,FALSE)</f>
        <v>#6586D5</v>
      </c>
      <c r="H1768" s="31" t="str">
        <f>IFERROR(IF(AND(A1768&gt;=1,A1768&lt;=104),VLOOKUP($A1768,Location!$A:$J,6,FALSE),IF(A1768=0,"Avant l'ouverture",IF(OR(A1768=105,A1768=106),"Bonus"))),"")</f>
        <v>Tour 2</v>
      </c>
      <c r="I1768" s="31" t="str">
        <f>IF(LEFT(H1768,4)="Tour",VLOOKUP(A1768,Database!$A:$C,3,FALSE),"")</f>
        <v>K</v>
      </c>
      <c r="J1768" s="31" t="str">
        <f>VLOOKUP($A1768,Location!$A:$J,7,FALSE)</f>
        <v>Portugal</v>
      </c>
      <c r="K1768" s="31" t="str">
        <f>IFERROR(VLOOKUP(J1768,Setup_Team!$B:$C,2,FALSE), "TDB")</f>
        <v>PRT</v>
      </c>
      <c r="L1768" s="31" t="str">
        <f>VLOOKUP($A1768,Location!$A:$J,8,FALSE)</f>
        <v>Ouzbékistan</v>
      </c>
      <c r="M1768" s="31" t="str">
        <f>IFERROR(VLOOKUP(L1768,Setup_Team!$B:$C,2,FALSE), "TDB")</f>
        <v>NZD</v>
      </c>
      <c r="N1768" s="31" t="str">
        <f>VLOOKUP($A1768,Location!$A:$J,9,FALSE)</f>
        <v>Houston, Texas</v>
      </c>
      <c r="O1768" s="31" t="str">
        <f>VLOOKUP($A1768,Location!$A:$J,10,FALSE)</f>
        <v>NRG Stadium</v>
      </c>
      <c r="R1768" s="31">
        <v>0</v>
      </c>
      <c r="S1768" s="25">
        <f>VLOOKUP($A1768,Database!$A:$Y,10,FALSE)</f>
        <v>24</v>
      </c>
      <c r="T1768" s="25">
        <f>VLOOKUP($A1768,Database!$A:$Y,11,FALSE)</f>
        <v>154</v>
      </c>
      <c r="U1768" s="25">
        <f>VLOOKUP($A1768,Database!$A:$Y,12,FALSE)</f>
        <v>173</v>
      </c>
      <c r="V1768" s="25" t="str">
        <f>VLOOKUP(A1768,Database!A:M,13,FALSE)</f>
        <v>À venir</v>
      </c>
      <c r="W1768" s="25" t="str">
        <f>VLOOKUP($A1768,Database!$A:$Y,20,FALSE)</f>
        <v/>
      </c>
      <c r="X1768" s="25" t="str">
        <f>VLOOKUP($A1768,Database!$A:$Y,21,FALSE)</f>
        <v/>
      </c>
      <c r="Y1768" s="25" t="str">
        <f ca="1">IF(C1768&lt;NOW(),IF(AND(P1768&gt;Q1768,W1768&gt;X1768),S1768,IF(AND(P1768=Q1768,W1768=X1768),T1768,IF(AND(P1768&lt;Q1768,W1768&lt;X1768),U1768,0))),"")</f>
        <v/>
      </c>
      <c r="Z1768" s="25">
        <f>IF(AND(P1768=W1768,Q1768=X1768),1,0)</f>
        <v>1</v>
      </c>
      <c r="AA1768" s="25" t="str">
        <f>IF(Z1768=0,"",IF(ISBLANK(VLOOKUP(A1768,Database!A:AA,22,FALSE)),"",VLOOKUP(A1768,Database!A:AA,22,FALSE)))</f>
        <v>Exact</v>
      </c>
      <c r="AB1768" s="25">
        <f ca="1">IFERROR(IF(AND(Y1768&lt;&gt;"",OR(V1768="Terminé",V1768="En cours")),VLOOKUP(AA1768,Setup_ScoreExactBonus!A:D,4,FALSE),0),0)</f>
        <v>0</v>
      </c>
      <c r="AC1768" s="31" t="str">
        <f ca="1">IF(Y1768&lt;&gt;"", Y1768 + IF(Z1768=1,AB1768, 0), "")</f>
        <v/>
      </c>
      <c r="AD1768" s="31">
        <f ca="1">SUMIFS(AC$2:AC1768,D$2:D1768,D1768)*IF(R1768=0,1,2)</f>
        <v>0</v>
      </c>
    </row>
    <row r="1769" spans="1:30" x14ac:dyDescent="0.35">
      <c r="A1769" s="31">
        <f>IF(ISBLANK(B1769),"",COUNTIF(B$2:B1769,B1769))-1</f>
        <v>45</v>
      </c>
      <c r="B1769" s="31">
        <v>13</v>
      </c>
      <c r="C1769" s="10">
        <f>VLOOKUP($A1769,Database!$A:$Y,7,FALSE)</f>
        <v>46196.791666666664</v>
      </c>
      <c r="D1769" s="31" t="str">
        <f>VLOOKUP(Pronostics!$B1769,Setup_MPP!$A:$G,3,FALSE)</f>
        <v>Julien_I</v>
      </c>
      <c r="E1769" s="31" t="str">
        <f>VLOOKUP(Pronostics!$B1769,Setup_MPP!$A:$G,2,FALSE)</f>
        <v>Julien INGE</v>
      </c>
      <c r="F1769" s="31" t="str">
        <f>VLOOKUP($B1769,Setup_MPP!$A:$E,4,FALSE)</f>
        <v>#C1E0EF</v>
      </c>
      <c r="G1769" s="31" t="str">
        <f>VLOOKUP($B1769,Setup_MPP!$A:$E,5,FALSE)</f>
        <v>#4F91B2</v>
      </c>
      <c r="H1769" s="31" t="str">
        <f>IFERROR(IF(AND(A1769&gt;=1,A1769&lt;=104),VLOOKUP($A1769,Location!$A:$J,6,FALSE),IF(A1769=0,"Avant l'ouverture",IF(OR(A1769=105,A1769=106),"Bonus"))),"")</f>
        <v>Tour 2</v>
      </c>
      <c r="I1769" s="31" t="str">
        <f>IF(LEFT(H1769,4)="Tour",VLOOKUP(A1769,Database!$A:$C,3,FALSE),"")</f>
        <v>K</v>
      </c>
      <c r="J1769" s="31" t="str">
        <f>VLOOKUP($A1769,Location!$A:$J,7,FALSE)</f>
        <v>Portugal</v>
      </c>
      <c r="K1769" s="31" t="str">
        <f>IFERROR(VLOOKUP(J1769,Setup_Team!$B:$C,2,FALSE), "TDB")</f>
        <v>PRT</v>
      </c>
      <c r="L1769" s="31" t="str">
        <f>VLOOKUP($A1769,Location!$A:$J,8,FALSE)</f>
        <v>Ouzbékistan</v>
      </c>
      <c r="M1769" s="31" t="str">
        <f>IFERROR(VLOOKUP(L1769,Setup_Team!$B:$C,2,FALSE), "TDB")</f>
        <v>NZD</v>
      </c>
      <c r="N1769" s="31" t="str">
        <f>VLOOKUP($A1769,Location!$A:$J,9,FALSE)</f>
        <v>Houston, Texas</v>
      </c>
      <c r="O1769" s="31" t="str">
        <f>VLOOKUP($A1769,Location!$A:$J,10,FALSE)</f>
        <v>NRG Stadium</v>
      </c>
      <c r="R1769" s="31">
        <v>0</v>
      </c>
      <c r="S1769" s="25">
        <f>VLOOKUP($A1769,Database!$A:$Y,10,FALSE)</f>
        <v>24</v>
      </c>
      <c r="T1769" s="25">
        <f>VLOOKUP($A1769,Database!$A:$Y,11,FALSE)</f>
        <v>154</v>
      </c>
      <c r="U1769" s="25">
        <f>VLOOKUP($A1769,Database!$A:$Y,12,FALSE)</f>
        <v>173</v>
      </c>
      <c r="V1769" s="25" t="str">
        <f>VLOOKUP(A1769,Database!A:M,13,FALSE)</f>
        <v>À venir</v>
      </c>
      <c r="W1769" s="25" t="str">
        <f>VLOOKUP($A1769,Database!$A:$Y,20,FALSE)</f>
        <v/>
      </c>
      <c r="X1769" s="25" t="str">
        <f>VLOOKUP($A1769,Database!$A:$Y,21,FALSE)</f>
        <v/>
      </c>
      <c r="Y1769" s="25" t="str">
        <f ca="1">IF(C1769&lt;NOW(),IF(AND(P1769&gt;Q1769,W1769&gt;X1769),S1769,IF(AND(P1769=Q1769,W1769=X1769),T1769,IF(AND(P1769&lt;Q1769,W1769&lt;X1769),U1769,0))),"")</f>
        <v/>
      </c>
      <c r="Z1769" s="25">
        <f>IF(AND(P1769=W1769,Q1769=X1769),1,0)</f>
        <v>1</v>
      </c>
      <c r="AA1769" s="25" t="str">
        <f>IF(Z1769=0,"",IF(ISBLANK(VLOOKUP(A1769,Database!A:AA,22,FALSE)),"",VLOOKUP(A1769,Database!A:AA,22,FALSE)))</f>
        <v>Exact</v>
      </c>
      <c r="AB1769" s="25">
        <f ca="1">IFERROR(IF(AND(Y1769&lt;&gt;"",OR(V1769="Terminé",V1769="En cours")),VLOOKUP(AA1769,Setup_ScoreExactBonus!A:D,4,FALSE),0),0)</f>
        <v>0</v>
      </c>
      <c r="AC1769" s="31" t="str">
        <f ca="1">IF(Y1769&lt;&gt;"", Y1769 + IF(Z1769=1,AB1769, 0), "")</f>
        <v/>
      </c>
      <c r="AD1769" s="31">
        <f ca="1">SUMIFS(AC$2:AC1769,D$2:D1769,D1769)*IF(R1769=0,1,2)</f>
        <v>0</v>
      </c>
    </row>
    <row r="1770" spans="1:30" x14ac:dyDescent="0.35">
      <c r="A1770" s="31">
        <f>IF(ISBLANK(B1770),"",COUNTIF(B$2:B1770,B1770))-1</f>
        <v>45</v>
      </c>
      <c r="B1770" s="31">
        <v>14</v>
      </c>
      <c r="C1770" s="10">
        <f>VLOOKUP($A1770,Database!$A:$Y,7,FALSE)</f>
        <v>46196.791666666664</v>
      </c>
      <c r="D1770" s="31" t="str">
        <f>VLOOKUP(Pronostics!$B1770,Setup_MPP!$A:$G,3,FALSE)</f>
        <v>MarieEYT</v>
      </c>
      <c r="E1770" s="31" t="str">
        <f>VLOOKUP(Pronostics!$B1770,Setup_MPP!$A:$G,2,FALSE)</f>
        <v>Marie EXBRAYAT</v>
      </c>
      <c r="F1770" s="31" t="str">
        <f>VLOOKUP($B1770,Setup_MPP!$A:$E,4,FALSE)</f>
        <v>#FFAFD2</v>
      </c>
      <c r="G1770" s="31" t="str">
        <f>VLOOKUP($B1770,Setup_MPP!$A:$E,5,FALSE)</f>
        <v>#F2589B</v>
      </c>
      <c r="H1770" s="31" t="str">
        <f>IFERROR(IF(AND(A1770&gt;=1,A1770&lt;=104),VLOOKUP($A1770,Location!$A:$J,6,FALSE),IF(A1770=0,"Avant l'ouverture",IF(OR(A1770=105,A1770=106),"Bonus"))),"")</f>
        <v>Tour 2</v>
      </c>
      <c r="I1770" s="31" t="str">
        <f>IF(LEFT(H1770,4)="Tour",VLOOKUP(A1770,Database!$A:$C,3,FALSE),"")</f>
        <v>K</v>
      </c>
      <c r="J1770" s="31" t="str">
        <f>VLOOKUP($A1770,Location!$A:$J,7,FALSE)</f>
        <v>Portugal</v>
      </c>
      <c r="K1770" s="31" t="str">
        <f>IFERROR(VLOOKUP(J1770,Setup_Team!$B:$C,2,FALSE), "TDB")</f>
        <v>PRT</v>
      </c>
      <c r="L1770" s="31" t="str">
        <f>VLOOKUP($A1770,Location!$A:$J,8,FALSE)</f>
        <v>Ouzbékistan</v>
      </c>
      <c r="M1770" s="31" t="str">
        <f>IFERROR(VLOOKUP(L1770,Setup_Team!$B:$C,2,FALSE), "TDB")</f>
        <v>NZD</v>
      </c>
      <c r="N1770" s="31" t="str">
        <f>VLOOKUP($A1770,Location!$A:$J,9,FALSE)</f>
        <v>Houston, Texas</v>
      </c>
      <c r="O1770" s="31" t="str">
        <f>VLOOKUP($A1770,Location!$A:$J,10,FALSE)</f>
        <v>NRG Stadium</v>
      </c>
      <c r="R1770" s="31">
        <v>0</v>
      </c>
      <c r="S1770" s="25">
        <f>VLOOKUP($A1770,Database!$A:$Y,10,FALSE)</f>
        <v>24</v>
      </c>
      <c r="T1770" s="25">
        <f>VLOOKUP($A1770,Database!$A:$Y,11,FALSE)</f>
        <v>154</v>
      </c>
      <c r="U1770" s="25">
        <f>VLOOKUP($A1770,Database!$A:$Y,12,FALSE)</f>
        <v>173</v>
      </c>
      <c r="V1770" s="25" t="str">
        <f>VLOOKUP(A1770,Database!A:M,13,FALSE)</f>
        <v>À venir</v>
      </c>
      <c r="W1770" s="25" t="str">
        <f>VLOOKUP($A1770,Database!$A:$Y,20,FALSE)</f>
        <v/>
      </c>
      <c r="X1770" s="25" t="str">
        <f>VLOOKUP($A1770,Database!$A:$Y,21,FALSE)</f>
        <v/>
      </c>
      <c r="Y1770" s="25" t="str">
        <f ca="1">IF(C1770&lt;NOW(),IF(AND(P1770&gt;Q1770,W1770&gt;X1770),S1770,IF(AND(P1770=Q1770,W1770=X1770),T1770,IF(AND(P1770&lt;Q1770,W1770&lt;X1770),U1770,0))),"")</f>
        <v/>
      </c>
      <c r="Z1770" s="25">
        <f>IF(AND(P1770=W1770,Q1770=X1770),1,0)</f>
        <v>1</v>
      </c>
      <c r="AA1770" s="25" t="str">
        <f>IF(Z1770=0,"",IF(ISBLANK(VLOOKUP(A1770,Database!A:AA,22,FALSE)),"",VLOOKUP(A1770,Database!A:AA,22,FALSE)))</f>
        <v>Exact</v>
      </c>
      <c r="AB1770" s="25">
        <f ca="1">IFERROR(IF(AND(Y1770&lt;&gt;"",OR(V1770="Terminé",V1770="En cours")),VLOOKUP(AA1770,Setup_ScoreExactBonus!A:D,4,FALSE),0),0)</f>
        <v>0</v>
      </c>
      <c r="AC1770" s="31" t="str">
        <f ca="1">IF(Y1770&lt;&gt;"", Y1770 + IF(Z1770=1,AB1770, 0), "")</f>
        <v/>
      </c>
      <c r="AD1770" s="31">
        <f ca="1">SUMIFS(AC$2:AC1770,D$2:D1770,D1770)*IF(R1770=0,1,2)</f>
        <v>0</v>
      </c>
    </row>
    <row r="1771" spans="1:30" x14ac:dyDescent="0.35">
      <c r="A1771" s="31">
        <f>IF(ISBLANK(B1771),"",COUNTIF(B$2:B1771,B1771))-1</f>
        <v>45</v>
      </c>
      <c r="B1771" s="31">
        <v>15</v>
      </c>
      <c r="C1771" s="10">
        <f>VLOOKUP($A1771,Database!$A:$Y,7,FALSE)</f>
        <v>46196.791666666664</v>
      </c>
      <c r="D1771" s="31" t="str">
        <f>VLOOKUP(Pronostics!$B1771,Setup_MPP!$A:$G,3,FALSE)</f>
        <v>Amine#8UL9R</v>
      </c>
      <c r="E1771" s="31" t="str">
        <f>VLOOKUP(Pronostics!$B1771,Setup_MPP!$A:$G,2,FALSE)</f>
        <v>Amine ZARROUKI</v>
      </c>
      <c r="F1771" s="31" t="str">
        <f>VLOOKUP($B1771,Setup_MPP!$A:$E,4,FALSE)</f>
        <v>#FF9898</v>
      </c>
      <c r="G1771" s="31" t="str">
        <f>VLOOKUP($B1771,Setup_MPP!$A:$E,5,FALSE)</f>
        <v>#FF5D5D</v>
      </c>
      <c r="H1771" s="31" t="str">
        <f>IFERROR(IF(AND(A1771&gt;=1,A1771&lt;=104),VLOOKUP($A1771,Location!$A:$J,6,FALSE),IF(A1771=0,"Avant l'ouverture",IF(OR(A1771=105,A1771=106),"Bonus"))),"")</f>
        <v>Tour 2</v>
      </c>
      <c r="I1771" s="31" t="str">
        <f>IF(LEFT(H1771,4)="Tour",VLOOKUP(A1771,Database!$A:$C,3,FALSE),"")</f>
        <v>K</v>
      </c>
      <c r="J1771" s="31" t="str">
        <f>VLOOKUP($A1771,Location!$A:$J,7,FALSE)</f>
        <v>Portugal</v>
      </c>
      <c r="K1771" s="31" t="str">
        <f>IFERROR(VLOOKUP(J1771,Setup_Team!$B:$C,2,FALSE), "TDB")</f>
        <v>PRT</v>
      </c>
      <c r="L1771" s="31" t="str">
        <f>VLOOKUP($A1771,Location!$A:$J,8,FALSE)</f>
        <v>Ouzbékistan</v>
      </c>
      <c r="M1771" s="31" t="str">
        <f>IFERROR(VLOOKUP(L1771,Setup_Team!$B:$C,2,FALSE), "TDB")</f>
        <v>NZD</v>
      </c>
      <c r="N1771" s="31" t="str">
        <f>VLOOKUP($A1771,Location!$A:$J,9,FALSE)</f>
        <v>Houston, Texas</v>
      </c>
      <c r="O1771" s="31" t="str">
        <f>VLOOKUP($A1771,Location!$A:$J,10,FALSE)</f>
        <v>NRG Stadium</v>
      </c>
      <c r="R1771" s="31">
        <v>0</v>
      </c>
      <c r="S1771" s="25">
        <f>VLOOKUP($A1771,Database!$A:$Y,10,FALSE)</f>
        <v>24</v>
      </c>
      <c r="T1771" s="25">
        <f>VLOOKUP($A1771,Database!$A:$Y,11,FALSE)</f>
        <v>154</v>
      </c>
      <c r="U1771" s="25">
        <f>VLOOKUP($A1771,Database!$A:$Y,12,FALSE)</f>
        <v>173</v>
      </c>
      <c r="V1771" s="25" t="str">
        <f>VLOOKUP(A1771,Database!A:M,13,FALSE)</f>
        <v>À venir</v>
      </c>
      <c r="W1771" s="25" t="str">
        <f>VLOOKUP($A1771,Database!$A:$Y,20,FALSE)</f>
        <v/>
      </c>
      <c r="X1771" s="25" t="str">
        <f>VLOOKUP($A1771,Database!$A:$Y,21,FALSE)</f>
        <v/>
      </c>
      <c r="Y1771" s="25" t="str">
        <f ca="1">IF(C1771&lt;NOW(),IF(AND(P1771&gt;Q1771,W1771&gt;X1771),S1771,IF(AND(P1771=Q1771,W1771=X1771),T1771,IF(AND(P1771&lt;Q1771,W1771&lt;X1771),U1771,0))),"")</f>
        <v/>
      </c>
      <c r="Z1771" s="25">
        <f>IF(AND(P1771=W1771,Q1771=X1771),1,0)</f>
        <v>1</v>
      </c>
      <c r="AA1771" s="25" t="str">
        <f>IF(Z1771=0,"",IF(ISBLANK(VLOOKUP(A1771,Database!A:AA,22,FALSE)),"",VLOOKUP(A1771,Database!A:AA,22,FALSE)))</f>
        <v>Exact</v>
      </c>
      <c r="AB1771" s="25">
        <f ca="1">IFERROR(IF(AND(Y1771&lt;&gt;"",OR(V1771="Terminé",V1771="En cours")),VLOOKUP(AA1771,Setup_ScoreExactBonus!A:D,4,FALSE),0),0)</f>
        <v>0</v>
      </c>
      <c r="AC1771" s="31" t="str">
        <f ca="1">IF(Y1771&lt;&gt;"", Y1771 + IF(Z1771=1,AB1771, 0), "")</f>
        <v/>
      </c>
      <c r="AD1771" s="31">
        <f ca="1">SUMIFS(AC$2:AC1771,D$2:D1771,D1771)*IF(R1771=0,1,2)</f>
        <v>0</v>
      </c>
    </row>
    <row r="1772" spans="1:30" x14ac:dyDescent="0.35">
      <c r="A1772" s="31">
        <f>IF(ISBLANK(B1772),"",COUNTIF(B$2:B1772,B1772))-1</f>
        <v>45</v>
      </c>
      <c r="B1772" s="31">
        <v>16</v>
      </c>
      <c r="C1772" s="10">
        <f>VLOOKUP($A1772,Database!$A:$Y,7,FALSE)</f>
        <v>46196.791666666664</v>
      </c>
      <c r="D1772" s="31" t="str">
        <f>VLOOKUP(Pronostics!$B1772,Setup_MPP!$A:$G,3,FALSE)</f>
        <v>Laura#8V93E</v>
      </c>
      <c r="E1772" s="31" t="str">
        <f>VLOOKUP(Pronostics!$B1772,Setup_MPP!$A:$G,2,FALSE)</f>
        <v>Laura GIULIANO</v>
      </c>
      <c r="F1772" s="31" t="str">
        <f>VLOOKUP($B1772,Setup_MPP!$A:$E,4,FALSE)</f>
        <v>#86A4FE</v>
      </c>
      <c r="G1772" s="31" t="str">
        <f>VLOOKUP($B1772,Setup_MPP!$A:$E,5,FALSE)</f>
        <v>#3769FF</v>
      </c>
      <c r="H1772" s="31" t="str">
        <f>IFERROR(IF(AND(A1772&gt;=1,A1772&lt;=104),VLOOKUP($A1772,Location!$A:$J,6,FALSE),IF(A1772=0,"Avant l'ouverture",IF(OR(A1772=105,A1772=106),"Bonus"))),"")</f>
        <v>Tour 2</v>
      </c>
      <c r="I1772" s="31" t="str">
        <f>IF(LEFT(H1772,4)="Tour",VLOOKUP(A1772,Database!$A:$C,3,FALSE),"")</f>
        <v>K</v>
      </c>
      <c r="J1772" s="31" t="str">
        <f>VLOOKUP($A1772,Location!$A:$J,7,FALSE)</f>
        <v>Portugal</v>
      </c>
      <c r="K1772" s="31" t="str">
        <f>IFERROR(VLOOKUP(J1772,Setup_Team!$B:$C,2,FALSE), "TDB")</f>
        <v>PRT</v>
      </c>
      <c r="L1772" s="31" t="str">
        <f>VLOOKUP($A1772,Location!$A:$J,8,FALSE)</f>
        <v>Ouzbékistan</v>
      </c>
      <c r="M1772" s="31" t="str">
        <f>IFERROR(VLOOKUP(L1772,Setup_Team!$B:$C,2,FALSE), "TDB")</f>
        <v>NZD</v>
      </c>
      <c r="N1772" s="31" t="str">
        <f>VLOOKUP($A1772,Location!$A:$J,9,FALSE)</f>
        <v>Houston, Texas</v>
      </c>
      <c r="O1772" s="31" t="str">
        <f>VLOOKUP($A1772,Location!$A:$J,10,FALSE)</f>
        <v>NRG Stadium</v>
      </c>
      <c r="R1772" s="31">
        <v>0</v>
      </c>
      <c r="S1772" s="25">
        <f>VLOOKUP($A1772,Database!$A:$Y,10,FALSE)</f>
        <v>24</v>
      </c>
      <c r="T1772" s="25">
        <f>VLOOKUP($A1772,Database!$A:$Y,11,FALSE)</f>
        <v>154</v>
      </c>
      <c r="U1772" s="25">
        <f>VLOOKUP($A1772,Database!$A:$Y,12,FALSE)</f>
        <v>173</v>
      </c>
      <c r="V1772" s="25" t="str">
        <f>VLOOKUP(A1772,Database!A:M,13,FALSE)</f>
        <v>À venir</v>
      </c>
      <c r="W1772" s="25" t="str">
        <f>VLOOKUP($A1772,Database!$A:$Y,20,FALSE)</f>
        <v/>
      </c>
      <c r="X1772" s="25" t="str">
        <f>VLOOKUP($A1772,Database!$A:$Y,21,FALSE)</f>
        <v/>
      </c>
      <c r="Y1772" s="25" t="str">
        <f ca="1">IF(C1772&lt;NOW(),IF(AND(P1772&gt;Q1772,W1772&gt;X1772),S1772,IF(AND(P1772=Q1772,W1772=X1772),T1772,IF(AND(P1772&lt;Q1772,W1772&lt;X1772),U1772,0))),"")</f>
        <v/>
      </c>
      <c r="Z1772" s="25">
        <f>IF(AND(P1772=W1772,Q1772=X1772),1,0)</f>
        <v>1</v>
      </c>
      <c r="AA1772" s="25" t="str">
        <f>IF(Z1772=0,"",IF(ISBLANK(VLOOKUP(A1772,Database!A:AA,22,FALSE)),"",VLOOKUP(A1772,Database!A:AA,22,FALSE)))</f>
        <v>Exact</v>
      </c>
      <c r="AB1772" s="25">
        <f ca="1">IFERROR(IF(AND(Y1772&lt;&gt;"",OR(V1772="Terminé",V1772="En cours")),VLOOKUP(AA1772,Setup_ScoreExactBonus!A:D,4,FALSE),0),0)</f>
        <v>0</v>
      </c>
      <c r="AC1772" s="31" t="str">
        <f ca="1">IF(Y1772&lt;&gt;"", Y1772 + IF(Z1772=1,AB1772, 0), "")</f>
        <v/>
      </c>
      <c r="AD1772" s="31">
        <f ca="1">SUMIFS(AC$2:AC1772,D$2:D1772,D1772)*IF(R1772=0,1,2)</f>
        <v>0</v>
      </c>
    </row>
    <row r="1773" spans="1:30" x14ac:dyDescent="0.35">
      <c r="A1773" s="31">
        <f>IF(ISBLANK(B1773),"",COUNTIF(B$2:B1773,B1773))-1</f>
        <v>45</v>
      </c>
      <c r="B1773" s="31">
        <v>17</v>
      </c>
      <c r="C1773" s="10">
        <f>VLOOKUP($A1773,Database!$A:$Y,7,FALSE)</f>
        <v>46196.791666666664</v>
      </c>
      <c r="D1773" s="31" t="str">
        <f>VLOOKUP(Pronostics!$B1773,Setup_MPP!$A:$G,3,FALSE)</f>
        <v>Joueur17</v>
      </c>
      <c r="E1773" s="31" t="str">
        <f>VLOOKUP(Pronostics!$B1773,Setup_MPP!$A:$G,2,FALSE)</f>
        <v>Joueur17</v>
      </c>
      <c r="F1773" s="31" t="str">
        <f>VLOOKUP($B1773,Setup_MPP!$A:$E,4,FALSE)</f>
        <v>#FFB0B0</v>
      </c>
      <c r="G1773" s="31" t="str">
        <f>VLOOKUP($B1773,Setup_MPP!$A:$E,5,FALSE)</f>
        <v>#F25757</v>
      </c>
      <c r="H1773" s="31" t="str">
        <f>IFERROR(IF(AND(A1773&gt;=1,A1773&lt;=104),VLOOKUP($A1773,Location!$A:$J,6,FALSE),IF(A1773=0,"Avant l'ouverture",IF(OR(A1773=105,A1773=106),"Bonus"))),"")</f>
        <v>Tour 2</v>
      </c>
      <c r="I1773" s="31" t="str">
        <f>IF(LEFT(H1773,4)="Tour",VLOOKUP(A1773,Database!$A:$C,3,FALSE),"")</f>
        <v>K</v>
      </c>
      <c r="J1773" s="31" t="str">
        <f>VLOOKUP($A1773,Location!$A:$J,7,FALSE)</f>
        <v>Portugal</v>
      </c>
      <c r="K1773" s="31" t="str">
        <f>IFERROR(VLOOKUP(J1773,Setup_Team!$B:$C,2,FALSE), "TDB")</f>
        <v>PRT</v>
      </c>
      <c r="L1773" s="31" t="str">
        <f>VLOOKUP($A1773,Location!$A:$J,8,FALSE)</f>
        <v>Ouzbékistan</v>
      </c>
      <c r="M1773" s="31" t="str">
        <f>IFERROR(VLOOKUP(L1773,Setup_Team!$B:$C,2,FALSE), "TDB")</f>
        <v>NZD</v>
      </c>
      <c r="N1773" s="31" t="str">
        <f>VLOOKUP($A1773,Location!$A:$J,9,FALSE)</f>
        <v>Houston, Texas</v>
      </c>
      <c r="O1773" s="31" t="str">
        <f>VLOOKUP($A1773,Location!$A:$J,10,FALSE)</f>
        <v>NRG Stadium</v>
      </c>
      <c r="R1773" s="31">
        <v>0</v>
      </c>
      <c r="S1773" s="25">
        <f>VLOOKUP($A1773,Database!$A:$Y,10,FALSE)</f>
        <v>24</v>
      </c>
      <c r="T1773" s="25">
        <f>VLOOKUP($A1773,Database!$A:$Y,11,FALSE)</f>
        <v>154</v>
      </c>
      <c r="U1773" s="25">
        <f>VLOOKUP($A1773,Database!$A:$Y,12,FALSE)</f>
        <v>173</v>
      </c>
      <c r="V1773" s="25" t="str">
        <f>VLOOKUP(A1773,Database!A:M,13,FALSE)</f>
        <v>À venir</v>
      </c>
      <c r="W1773" s="25" t="str">
        <f>VLOOKUP($A1773,Database!$A:$Y,20,FALSE)</f>
        <v/>
      </c>
      <c r="X1773" s="25" t="str">
        <f>VLOOKUP($A1773,Database!$A:$Y,21,FALSE)</f>
        <v/>
      </c>
      <c r="Y1773" s="25" t="str">
        <f ca="1">IF(C1773&lt;NOW(),IF(AND(P1773&gt;Q1773,W1773&gt;X1773),S1773,IF(AND(P1773=Q1773,W1773=X1773),T1773,IF(AND(P1773&lt;Q1773,W1773&lt;X1773),U1773,0))),"")</f>
        <v/>
      </c>
      <c r="Z1773" s="25">
        <f>IF(AND(P1773=W1773,Q1773=X1773),1,0)</f>
        <v>1</v>
      </c>
      <c r="AA1773" s="25" t="str">
        <f>IF(Z1773=0,"",IF(ISBLANK(VLOOKUP(A1773,Database!A:AA,22,FALSE)),"",VLOOKUP(A1773,Database!A:AA,22,FALSE)))</f>
        <v>Exact</v>
      </c>
      <c r="AB1773" s="25">
        <f ca="1">IFERROR(IF(AND(Y1773&lt;&gt;"",OR(V1773="Terminé",V1773="En cours")),VLOOKUP(AA1773,Setup_ScoreExactBonus!A:D,4,FALSE),0),0)</f>
        <v>0</v>
      </c>
      <c r="AC1773" s="31" t="str">
        <f ca="1">IF(Y1773&lt;&gt;"", Y1773 + IF(Z1773=1,AB1773, 0), "")</f>
        <v/>
      </c>
      <c r="AD1773" s="31">
        <f ca="1">SUMIFS(AC$2:AC1773,D$2:D1773,D1773)*IF(R1773=0,1,2)</f>
        <v>0</v>
      </c>
    </row>
    <row r="1774" spans="1:30" x14ac:dyDescent="0.35">
      <c r="A1774" s="31">
        <f>IF(ISBLANK(B1774),"",COUNTIF(B$2:B1774,B1774))-1</f>
        <v>45</v>
      </c>
      <c r="B1774" s="31">
        <v>18</v>
      </c>
      <c r="C1774" s="10">
        <f>VLOOKUP($A1774,Database!$A:$Y,7,FALSE)</f>
        <v>46196.791666666664</v>
      </c>
      <c r="D1774" s="31" t="str">
        <f>VLOOKUP(Pronostics!$B1774,Setup_MPP!$A:$G,3,FALSE)</f>
        <v>Joueur18</v>
      </c>
      <c r="E1774" s="31" t="str">
        <f>VLOOKUP(Pronostics!$B1774,Setup_MPP!$A:$G,2,FALSE)</f>
        <v>Joueur18</v>
      </c>
      <c r="F1774" s="31" t="str">
        <f>VLOOKUP($B1774,Setup_MPP!$A:$E,4,FALSE)</f>
        <v>#FFC9B0</v>
      </c>
      <c r="G1774" s="31" t="str">
        <f>VLOOKUP($B1774,Setup_MPP!$A:$E,5,FALSE)</f>
        <v>#F28D57</v>
      </c>
      <c r="H1774" s="31" t="str">
        <f>IFERROR(IF(AND(A1774&gt;=1,A1774&lt;=104),VLOOKUP($A1774,Location!$A:$J,6,FALSE),IF(A1774=0,"Avant l'ouverture",IF(OR(A1774=105,A1774=106),"Bonus"))),"")</f>
        <v>Tour 2</v>
      </c>
      <c r="I1774" s="31" t="str">
        <f>IF(LEFT(H1774,4)="Tour",VLOOKUP(A1774,Database!$A:$C,3,FALSE),"")</f>
        <v>K</v>
      </c>
      <c r="J1774" s="31" t="str">
        <f>VLOOKUP($A1774,Location!$A:$J,7,FALSE)</f>
        <v>Portugal</v>
      </c>
      <c r="K1774" s="31" t="str">
        <f>IFERROR(VLOOKUP(J1774,Setup_Team!$B:$C,2,FALSE), "TDB")</f>
        <v>PRT</v>
      </c>
      <c r="L1774" s="31" t="str">
        <f>VLOOKUP($A1774,Location!$A:$J,8,FALSE)</f>
        <v>Ouzbékistan</v>
      </c>
      <c r="M1774" s="31" t="str">
        <f>IFERROR(VLOOKUP(L1774,Setup_Team!$B:$C,2,FALSE), "TDB")</f>
        <v>NZD</v>
      </c>
      <c r="N1774" s="31" t="str">
        <f>VLOOKUP($A1774,Location!$A:$J,9,FALSE)</f>
        <v>Houston, Texas</v>
      </c>
      <c r="O1774" s="31" t="str">
        <f>VLOOKUP($A1774,Location!$A:$J,10,FALSE)</f>
        <v>NRG Stadium</v>
      </c>
      <c r="R1774" s="31">
        <v>0</v>
      </c>
      <c r="S1774" s="25">
        <f>VLOOKUP($A1774,Database!$A:$Y,10,FALSE)</f>
        <v>24</v>
      </c>
      <c r="T1774" s="25">
        <f>VLOOKUP($A1774,Database!$A:$Y,11,FALSE)</f>
        <v>154</v>
      </c>
      <c r="U1774" s="25">
        <f>VLOOKUP($A1774,Database!$A:$Y,12,FALSE)</f>
        <v>173</v>
      </c>
      <c r="V1774" s="25" t="str">
        <f>VLOOKUP(A1774,Database!A:M,13,FALSE)</f>
        <v>À venir</v>
      </c>
      <c r="W1774" s="25" t="str">
        <f>VLOOKUP($A1774,Database!$A:$Y,20,FALSE)</f>
        <v/>
      </c>
      <c r="X1774" s="25" t="str">
        <f>VLOOKUP($A1774,Database!$A:$Y,21,FALSE)</f>
        <v/>
      </c>
      <c r="Y1774" s="25" t="str">
        <f ca="1">IF(C1774&lt;NOW(),IF(AND(P1774&gt;Q1774,W1774&gt;X1774),S1774,IF(AND(P1774=Q1774,W1774=X1774),T1774,IF(AND(P1774&lt;Q1774,W1774&lt;X1774),U1774,0))),"")</f>
        <v/>
      </c>
      <c r="Z1774" s="25">
        <f>IF(AND(P1774=W1774,Q1774=X1774),1,0)</f>
        <v>1</v>
      </c>
      <c r="AA1774" s="25" t="str">
        <f>IF(Z1774=0,"",IF(ISBLANK(VLOOKUP(A1774,Database!A:AA,22,FALSE)),"",VLOOKUP(A1774,Database!A:AA,22,FALSE)))</f>
        <v>Exact</v>
      </c>
      <c r="AB1774" s="25">
        <f ca="1">IFERROR(IF(AND(Y1774&lt;&gt;"",OR(V1774="Terminé",V1774="En cours")),VLOOKUP(AA1774,Setup_ScoreExactBonus!A:D,4,FALSE),0),0)</f>
        <v>0</v>
      </c>
      <c r="AC1774" s="31" t="str">
        <f ca="1">IF(Y1774&lt;&gt;"", Y1774 + IF(Z1774=1,AB1774, 0), "")</f>
        <v/>
      </c>
      <c r="AD1774" s="31">
        <f ca="1">SUMIFS(AC$2:AC1774,D$2:D1774,D1774)*IF(R1774=0,1,2)</f>
        <v>0</v>
      </c>
    </row>
    <row r="1775" spans="1:30" x14ac:dyDescent="0.35">
      <c r="A1775" s="31">
        <f>IF(ISBLANK(B1775),"",COUNTIF(B$2:B1775,B1775))-1</f>
        <v>45</v>
      </c>
      <c r="B1775" s="31">
        <v>19</v>
      </c>
      <c r="C1775" s="10">
        <f>VLOOKUP($A1775,Database!$A:$Y,7,FALSE)</f>
        <v>46196.791666666664</v>
      </c>
      <c r="D1775" s="31" t="str">
        <f>VLOOKUP(Pronostics!$B1775,Setup_MPP!$A:$G,3,FALSE)</f>
        <v>Joueur19</v>
      </c>
      <c r="E1775" s="31" t="str">
        <f>VLOOKUP(Pronostics!$B1775,Setup_MPP!$A:$G,2,FALSE)</f>
        <v>Joueur19</v>
      </c>
      <c r="F1775" s="31" t="str">
        <f>VLOOKUP($B1775,Setup_MPP!$A:$E,4,FALSE)</f>
        <v>#D5D5D5</v>
      </c>
      <c r="G1775" s="31" t="str">
        <f>VLOOKUP($B1775,Setup_MPP!$A:$E,5,FALSE)</f>
        <v>#727272</v>
      </c>
      <c r="H1775" s="31" t="str">
        <f>IFERROR(IF(AND(A1775&gt;=1,A1775&lt;=104),VLOOKUP($A1775,Location!$A:$J,6,FALSE),IF(A1775=0,"Avant l'ouverture",IF(OR(A1775=105,A1775=106),"Bonus"))),"")</f>
        <v>Tour 2</v>
      </c>
      <c r="I1775" s="31" t="str">
        <f>IF(LEFT(H1775,4)="Tour",VLOOKUP(A1775,Database!$A:$C,3,FALSE),"")</f>
        <v>K</v>
      </c>
      <c r="J1775" s="31" t="str">
        <f>VLOOKUP($A1775,Location!$A:$J,7,FALSE)</f>
        <v>Portugal</v>
      </c>
      <c r="K1775" s="31" t="str">
        <f>IFERROR(VLOOKUP(J1775,Setup_Team!$B:$C,2,FALSE), "TDB")</f>
        <v>PRT</v>
      </c>
      <c r="L1775" s="31" t="str">
        <f>VLOOKUP($A1775,Location!$A:$J,8,FALSE)</f>
        <v>Ouzbékistan</v>
      </c>
      <c r="M1775" s="31" t="str">
        <f>IFERROR(VLOOKUP(L1775,Setup_Team!$B:$C,2,FALSE), "TDB")</f>
        <v>NZD</v>
      </c>
      <c r="N1775" s="31" t="str">
        <f>VLOOKUP($A1775,Location!$A:$J,9,FALSE)</f>
        <v>Houston, Texas</v>
      </c>
      <c r="O1775" s="31" t="str">
        <f>VLOOKUP($A1775,Location!$A:$J,10,FALSE)</f>
        <v>NRG Stadium</v>
      </c>
      <c r="R1775" s="31">
        <v>0</v>
      </c>
      <c r="S1775" s="25">
        <f>VLOOKUP($A1775,Database!$A:$Y,10,FALSE)</f>
        <v>24</v>
      </c>
      <c r="T1775" s="25">
        <f>VLOOKUP($A1775,Database!$A:$Y,11,FALSE)</f>
        <v>154</v>
      </c>
      <c r="U1775" s="25">
        <f>VLOOKUP($A1775,Database!$A:$Y,12,FALSE)</f>
        <v>173</v>
      </c>
      <c r="V1775" s="25" t="str">
        <f>VLOOKUP(A1775,Database!A:M,13,FALSE)</f>
        <v>À venir</v>
      </c>
      <c r="W1775" s="25" t="str">
        <f>VLOOKUP($A1775,Database!$A:$Y,20,FALSE)</f>
        <v/>
      </c>
      <c r="X1775" s="25" t="str">
        <f>VLOOKUP($A1775,Database!$A:$Y,21,FALSE)</f>
        <v/>
      </c>
      <c r="Y1775" s="25" t="str">
        <f ca="1">IF(C1775&lt;NOW(),IF(AND(P1775&gt;Q1775,W1775&gt;X1775),S1775,IF(AND(P1775=Q1775,W1775=X1775),T1775,IF(AND(P1775&lt;Q1775,W1775&lt;X1775),U1775,0))),"")</f>
        <v/>
      </c>
      <c r="Z1775" s="25">
        <f>IF(AND(P1775=W1775,Q1775=X1775),1,0)</f>
        <v>1</v>
      </c>
      <c r="AA1775" s="25" t="str">
        <f>IF(Z1775=0,"",IF(ISBLANK(VLOOKUP(A1775,Database!A:AA,22,FALSE)),"",VLOOKUP(A1775,Database!A:AA,22,FALSE)))</f>
        <v>Exact</v>
      </c>
      <c r="AB1775" s="25">
        <f ca="1">IFERROR(IF(AND(Y1775&lt;&gt;"",OR(V1775="Terminé",V1775="En cours")),VLOOKUP(AA1775,Setup_ScoreExactBonus!A:D,4,FALSE),0),0)</f>
        <v>0</v>
      </c>
      <c r="AC1775" s="31" t="str">
        <f ca="1">IF(Y1775&lt;&gt;"", Y1775 + IF(Z1775=1,AB1775, 0), "")</f>
        <v/>
      </c>
      <c r="AD1775" s="31">
        <f ca="1">SUMIFS(AC$2:AC1775,D$2:D1775,D1775)*IF(R1775=0,1,2)</f>
        <v>0</v>
      </c>
    </row>
    <row r="1776" spans="1:30" x14ac:dyDescent="0.35">
      <c r="A1776" s="31">
        <f>IF(ISBLANK(B1776),"",COUNTIF(B$2:B1776,B1776))-1</f>
        <v>45</v>
      </c>
      <c r="B1776" s="31">
        <v>20</v>
      </c>
      <c r="C1776" s="10">
        <f>VLOOKUP($A1776,Database!$A:$Y,7,FALSE)</f>
        <v>46196.791666666664</v>
      </c>
      <c r="D1776" s="31" t="str">
        <f>VLOOKUP(Pronostics!$B1776,Setup_MPP!$A:$G,3,FALSE)</f>
        <v>Joueur20</v>
      </c>
      <c r="E1776" s="31" t="str">
        <f>VLOOKUP(Pronostics!$B1776,Setup_MPP!$A:$G,2,FALSE)</f>
        <v>Joueur20</v>
      </c>
      <c r="F1776" s="31" t="str">
        <f>VLOOKUP($B1776,Setup_MPP!$A:$E,4,FALSE)</f>
        <v>#D5D5D5</v>
      </c>
      <c r="G1776" s="31" t="str">
        <f>VLOOKUP($B1776,Setup_MPP!$A:$E,5,FALSE)</f>
        <v>#727272</v>
      </c>
      <c r="H1776" s="31" t="str">
        <f>IFERROR(IF(AND(A1776&gt;=1,A1776&lt;=104),VLOOKUP($A1776,Location!$A:$J,6,FALSE),IF(A1776=0,"Avant l'ouverture",IF(OR(A1776=105,A1776=106),"Bonus"))),"")</f>
        <v>Tour 2</v>
      </c>
      <c r="I1776" s="31" t="str">
        <f>IF(LEFT(H1776,4)="Tour",VLOOKUP(A1776,Database!$A:$C,3,FALSE),"")</f>
        <v>K</v>
      </c>
      <c r="J1776" s="31" t="str">
        <f>VLOOKUP($A1776,Location!$A:$J,7,FALSE)</f>
        <v>Portugal</v>
      </c>
      <c r="K1776" s="31" t="str">
        <f>IFERROR(VLOOKUP(J1776,Setup_Team!$B:$C,2,FALSE), "TDB")</f>
        <v>PRT</v>
      </c>
      <c r="L1776" s="31" t="str">
        <f>VLOOKUP($A1776,Location!$A:$J,8,FALSE)</f>
        <v>Ouzbékistan</v>
      </c>
      <c r="M1776" s="31" t="str">
        <f>IFERROR(VLOOKUP(L1776,Setup_Team!$B:$C,2,FALSE), "TDB")</f>
        <v>NZD</v>
      </c>
      <c r="N1776" s="31" t="str">
        <f>VLOOKUP($A1776,Location!$A:$J,9,FALSE)</f>
        <v>Houston, Texas</v>
      </c>
      <c r="O1776" s="31" t="str">
        <f>VLOOKUP($A1776,Location!$A:$J,10,FALSE)</f>
        <v>NRG Stadium</v>
      </c>
      <c r="R1776" s="31">
        <v>0</v>
      </c>
      <c r="S1776" s="25">
        <f>VLOOKUP($A1776,Database!$A:$Y,10,FALSE)</f>
        <v>24</v>
      </c>
      <c r="T1776" s="25">
        <f>VLOOKUP($A1776,Database!$A:$Y,11,FALSE)</f>
        <v>154</v>
      </c>
      <c r="U1776" s="25">
        <f>VLOOKUP($A1776,Database!$A:$Y,12,FALSE)</f>
        <v>173</v>
      </c>
      <c r="V1776" s="25" t="str">
        <f>VLOOKUP(A1776,Database!A:M,13,FALSE)</f>
        <v>À venir</v>
      </c>
      <c r="W1776" s="25" t="str">
        <f>VLOOKUP($A1776,Database!$A:$Y,20,FALSE)</f>
        <v/>
      </c>
      <c r="X1776" s="25" t="str">
        <f>VLOOKUP($A1776,Database!$A:$Y,21,FALSE)</f>
        <v/>
      </c>
      <c r="Y1776" s="25" t="str">
        <f ca="1">IF(C1776&lt;NOW(),IF(AND(P1776&gt;Q1776,W1776&gt;X1776),S1776,IF(AND(P1776=Q1776,W1776=X1776),T1776,IF(AND(P1776&lt;Q1776,W1776&lt;X1776),U1776,0))),"")</f>
        <v/>
      </c>
      <c r="Z1776" s="25">
        <f>IF(AND(P1776=W1776,Q1776=X1776),1,0)</f>
        <v>1</v>
      </c>
      <c r="AA1776" s="25" t="str">
        <f>IF(Z1776=0,"",IF(ISBLANK(VLOOKUP(A1776,Database!A:AA,22,FALSE)),"",VLOOKUP(A1776,Database!A:AA,22,FALSE)))</f>
        <v>Exact</v>
      </c>
      <c r="AB1776" s="25">
        <f ca="1">IFERROR(IF(AND(Y1776&lt;&gt;"",OR(V1776="Terminé",V1776="En cours")),VLOOKUP(AA1776,Setup_ScoreExactBonus!A:D,4,FALSE),0),0)</f>
        <v>0</v>
      </c>
      <c r="AC1776" s="31" t="str">
        <f ca="1">IF(Y1776&lt;&gt;"", Y1776 + IF(Z1776=1,AB1776, 0), "")</f>
        <v/>
      </c>
      <c r="AD1776" s="31">
        <f ca="1">SUMIFS(AC$2:AC1776,D$2:D1776,D1776)*IF(R1776=0,1,2)</f>
        <v>0</v>
      </c>
    </row>
    <row r="1777" spans="1:30" x14ac:dyDescent="0.35">
      <c r="A1777" s="31">
        <f>IF(ISBLANK(B1777),"",COUNTIF(B$2:B1777,B1777))-1</f>
        <v>45</v>
      </c>
      <c r="B1777" s="31">
        <v>21</v>
      </c>
      <c r="C1777" s="10">
        <f>VLOOKUP($A1777,Database!$A:$Y,7,FALSE)</f>
        <v>46196.791666666664</v>
      </c>
      <c r="D1777" s="31" t="str">
        <f>VLOOKUP(Pronostics!$B1777,Setup_MPP!$A:$G,3,FALSE)</f>
        <v>Joueur21</v>
      </c>
      <c r="E1777" s="31" t="str">
        <f>VLOOKUP(Pronostics!$B1777,Setup_MPP!$A:$G,2,FALSE)</f>
        <v>Joueur21</v>
      </c>
      <c r="F1777" s="31" t="str">
        <f>VLOOKUP($B1777,Setup_MPP!$A:$E,4,FALSE)</f>
        <v>#D5D5D5</v>
      </c>
      <c r="G1777" s="31" t="str">
        <f>VLOOKUP($B1777,Setup_MPP!$A:$E,5,FALSE)</f>
        <v>#727272</v>
      </c>
      <c r="H1777" s="31" t="str">
        <f>IFERROR(IF(AND(A1777&gt;=1,A1777&lt;=104),VLOOKUP($A1777,Location!$A:$J,6,FALSE),IF(A1777=0,"Avant l'ouverture",IF(OR(A1777=105,A1777=106),"Bonus"))),"")</f>
        <v>Tour 2</v>
      </c>
      <c r="I1777" s="31" t="str">
        <f>IF(LEFT(H1777,4)="Tour",VLOOKUP(A1777,Database!$A:$C,3,FALSE),"")</f>
        <v>K</v>
      </c>
      <c r="J1777" s="31" t="str">
        <f>VLOOKUP($A1777,Location!$A:$J,7,FALSE)</f>
        <v>Portugal</v>
      </c>
      <c r="K1777" s="31" t="str">
        <f>IFERROR(VLOOKUP(J1777,Setup_Team!$B:$C,2,FALSE), "TDB")</f>
        <v>PRT</v>
      </c>
      <c r="L1777" s="31" t="str">
        <f>VLOOKUP($A1777,Location!$A:$J,8,FALSE)</f>
        <v>Ouzbékistan</v>
      </c>
      <c r="M1777" s="31" t="str">
        <f>IFERROR(VLOOKUP(L1777,Setup_Team!$B:$C,2,FALSE), "TDB")</f>
        <v>NZD</v>
      </c>
      <c r="N1777" s="31" t="str">
        <f>VLOOKUP($A1777,Location!$A:$J,9,FALSE)</f>
        <v>Houston, Texas</v>
      </c>
      <c r="O1777" s="31" t="str">
        <f>VLOOKUP($A1777,Location!$A:$J,10,FALSE)</f>
        <v>NRG Stadium</v>
      </c>
      <c r="R1777" s="31">
        <v>0</v>
      </c>
      <c r="S1777" s="25">
        <f>VLOOKUP($A1777,Database!$A:$Y,10,FALSE)</f>
        <v>24</v>
      </c>
      <c r="T1777" s="25">
        <f>VLOOKUP($A1777,Database!$A:$Y,11,FALSE)</f>
        <v>154</v>
      </c>
      <c r="U1777" s="25">
        <f>VLOOKUP($A1777,Database!$A:$Y,12,FALSE)</f>
        <v>173</v>
      </c>
      <c r="V1777" s="25" t="str">
        <f>VLOOKUP(A1777,Database!A:M,13,FALSE)</f>
        <v>À venir</v>
      </c>
      <c r="W1777" s="25" t="str">
        <f>VLOOKUP($A1777,Database!$A:$Y,20,FALSE)</f>
        <v/>
      </c>
      <c r="X1777" s="25" t="str">
        <f>VLOOKUP($A1777,Database!$A:$Y,21,FALSE)</f>
        <v/>
      </c>
      <c r="Y1777" s="25" t="str">
        <f ca="1">IF(C1777&lt;NOW(),IF(AND(P1777&gt;Q1777,W1777&gt;X1777),S1777,IF(AND(P1777=Q1777,W1777=X1777),T1777,IF(AND(P1777&lt;Q1777,W1777&lt;X1777),U1777,0))),"")</f>
        <v/>
      </c>
      <c r="Z1777" s="25">
        <f>IF(AND(P1777=W1777,Q1777=X1777),1,0)</f>
        <v>1</v>
      </c>
      <c r="AA1777" s="25" t="str">
        <f>IF(Z1777=0,"",IF(ISBLANK(VLOOKUP(A1777,Database!A:AA,22,FALSE)),"",VLOOKUP(A1777,Database!A:AA,22,FALSE)))</f>
        <v>Exact</v>
      </c>
      <c r="AB1777" s="25">
        <f ca="1">IFERROR(IF(AND(Y1777&lt;&gt;"",OR(V1777="Terminé",V1777="En cours")),VLOOKUP(AA1777,Setup_ScoreExactBonus!A:D,4,FALSE),0),0)</f>
        <v>0</v>
      </c>
      <c r="AC1777" s="31" t="str">
        <f ca="1">IF(Y1777&lt;&gt;"", Y1777 + IF(Z1777=1,AB1777, 0), "")</f>
        <v/>
      </c>
      <c r="AD1777" s="31">
        <f ca="1">SUMIFS(AC$2:AC1777,D$2:D1777,D1777)*IF(R1777=0,1,2)</f>
        <v>0</v>
      </c>
    </row>
    <row r="1778" spans="1:30" x14ac:dyDescent="0.35">
      <c r="A1778" s="31">
        <f>IF(ISBLANK(B1778),"",COUNTIF(B$2:B1778,B1778))-1</f>
        <v>45</v>
      </c>
      <c r="B1778" s="31">
        <v>22</v>
      </c>
      <c r="C1778" s="10">
        <f>VLOOKUP($A1778,Database!$A:$Y,7,FALSE)</f>
        <v>46196.791666666664</v>
      </c>
      <c r="D1778" s="31" t="str">
        <f>VLOOKUP(Pronostics!$B1778,Setup_MPP!$A:$G,3,FALSE)</f>
        <v>Joueur22</v>
      </c>
      <c r="E1778" s="31" t="str">
        <f>VLOOKUP(Pronostics!$B1778,Setup_MPP!$A:$G,2,FALSE)</f>
        <v>Joueur22</v>
      </c>
      <c r="F1778" s="31" t="str">
        <f>VLOOKUP($B1778,Setup_MPP!$A:$E,4,FALSE)</f>
        <v>#D5D5D5</v>
      </c>
      <c r="G1778" s="31" t="str">
        <f>VLOOKUP($B1778,Setup_MPP!$A:$E,5,FALSE)</f>
        <v>#727272</v>
      </c>
      <c r="H1778" s="31" t="str">
        <f>IFERROR(IF(AND(A1778&gt;=1,A1778&lt;=104),VLOOKUP($A1778,Location!$A:$J,6,FALSE),IF(A1778=0,"Avant l'ouverture",IF(OR(A1778=105,A1778=106),"Bonus"))),"")</f>
        <v>Tour 2</v>
      </c>
      <c r="I1778" s="31" t="str">
        <f>IF(LEFT(H1778,4)="Tour",VLOOKUP(A1778,Database!$A:$C,3,FALSE),"")</f>
        <v>K</v>
      </c>
      <c r="J1778" s="31" t="str">
        <f>VLOOKUP($A1778,Location!$A:$J,7,FALSE)</f>
        <v>Portugal</v>
      </c>
      <c r="K1778" s="31" t="str">
        <f>IFERROR(VLOOKUP(J1778,Setup_Team!$B:$C,2,FALSE), "TDB")</f>
        <v>PRT</v>
      </c>
      <c r="L1778" s="31" t="str">
        <f>VLOOKUP($A1778,Location!$A:$J,8,FALSE)</f>
        <v>Ouzbékistan</v>
      </c>
      <c r="M1778" s="31" t="str">
        <f>IFERROR(VLOOKUP(L1778,Setup_Team!$B:$C,2,FALSE), "TDB")</f>
        <v>NZD</v>
      </c>
      <c r="N1778" s="31" t="str">
        <f>VLOOKUP($A1778,Location!$A:$J,9,FALSE)</f>
        <v>Houston, Texas</v>
      </c>
      <c r="O1778" s="31" t="str">
        <f>VLOOKUP($A1778,Location!$A:$J,10,FALSE)</f>
        <v>NRG Stadium</v>
      </c>
      <c r="R1778" s="31">
        <v>0</v>
      </c>
      <c r="S1778" s="25">
        <f>VLOOKUP($A1778,Database!$A:$Y,10,FALSE)</f>
        <v>24</v>
      </c>
      <c r="T1778" s="25">
        <f>VLOOKUP($A1778,Database!$A:$Y,11,FALSE)</f>
        <v>154</v>
      </c>
      <c r="U1778" s="25">
        <f>VLOOKUP($A1778,Database!$A:$Y,12,FALSE)</f>
        <v>173</v>
      </c>
      <c r="V1778" s="25" t="str">
        <f>VLOOKUP(A1778,Database!A:M,13,FALSE)</f>
        <v>À venir</v>
      </c>
      <c r="W1778" s="25" t="str">
        <f>VLOOKUP($A1778,Database!$A:$Y,20,FALSE)</f>
        <v/>
      </c>
      <c r="X1778" s="25" t="str">
        <f>VLOOKUP($A1778,Database!$A:$Y,21,FALSE)</f>
        <v/>
      </c>
      <c r="Y1778" s="25" t="str">
        <f ca="1">IF(C1778&lt;NOW(),IF(AND(P1778&gt;Q1778,W1778&gt;X1778),S1778,IF(AND(P1778=Q1778,W1778=X1778),T1778,IF(AND(P1778&lt;Q1778,W1778&lt;X1778),U1778,0))),"")</f>
        <v/>
      </c>
      <c r="Z1778" s="25">
        <f>IF(AND(P1778=W1778,Q1778=X1778),1,0)</f>
        <v>1</v>
      </c>
      <c r="AA1778" s="25" t="str">
        <f>IF(Z1778=0,"",IF(ISBLANK(VLOOKUP(A1778,Database!A:AA,22,FALSE)),"",VLOOKUP(A1778,Database!A:AA,22,FALSE)))</f>
        <v>Exact</v>
      </c>
      <c r="AB1778" s="25">
        <f ca="1">IFERROR(IF(AND(Y1778&lt;&gt;"",OR(V1778="Terminé",V1778="En cours")),VLOOKUP(AA1778,Setup_ScoreExactBonus!A:D,4,FALSE),0),0)</f>
        <v>0</v>
      </c>
      <c r="AC1778" s="31" t="str">
        <f ca="1">IF(Y1778&lt;&gt;"", Y1778 + IF(Z1778=1,AB1778, 0), "")</f>
        <v/>
      </c>
      <c r="AD1778" s="31">
        <f ca="1">SUMIFS(AC$2:AC1778,D$2:D1778,D1778)*IF(R1778=0,1,2)</f>
        <v>0</v>
      </c>
    </row>
    <row r="1779" spans="1:30" x14ac:dyDescent="0.35">
      <c r="A1779" s="31">
        <f>IF(ISBLANK(B1779),"",COUNTIF(B$2:B1779,B1779))-1</f>
        <v>45</v>
      </c>
      <c r="B1779" s="31">
        <v>23</v>
      </c>
      <c r="C1779" s="10">
        <f>VLOOKUP($A1779,Database!$A:$Y,7,FALSE)</f>
        <v>46196.791666666664</v>
      </c>
      <c r="D1779" s="31" t="str">
        <f>VLOOKUP(Pronostics!$B1779,Setup_MPP!$A:$G,3,FALSE)</f>
        <v>Joueur23</v>
      </c>
      <c r="E1779" s="31" t="str">
        <f>VLOOKUP(Pronostics!$B1779,Setup_MPP!$A:$G,2,FALSE)</f>
        <v>Joueur23</v>
      </c>
      <c r="F1779" s="31" t="str">
        <f>VLOOKUP($B1779,Setup_MPP!$A:$E,4,FALSE)</f>
        <v>#D5D5D5</v>
      </c>
      <c r="G1779" s="31" t="str">
        <f>VLOOKUP($B1779,Setup_MPP!$A:$E,5,FALSE)</f>
        <v>#727272</v>
      </c>
      <c r="H1779" s="31" t="str">
        <f>IFERROR(IF(AND(A1779&gt;=1,A1779&lt;=104),VLOOKUP($A1779,Location!$A:$J,6,FALSE),IF(A1779=0,"Avant l'ouverture",IF(OR(A1779=105,A1779=106),"Bonus"))),"")</f>
        <v>Tour 2</v>
      </c>
      <c r="I1779" s="31" t="str">
        <f>IF(LEFT(H1779,4)="Tour",VLOOKUP(A1779,Database!$A:$C,3,FALSE),"")</f>
        <v>K</v>
      </c>
      <c r="J1779" s="31" t="str">
        <f>VLOOKUP($A1779,Location!$A:$J,7,FALSE)</f>
        <v>Portugal</v>
      </c>
      <c r="K1779" s="31" t="str">
        <f>IFERROR(VLOOKUP(J1779,Setup_Team!$B:$C,2,FALSE), "TDB")</f>
        <v>PRT</v>
      </c>
      <c r="L1779" s="31" t="str">
        <f>VLOOKUP($A1779,Location!$A:$J,8,FALSE)</f>
        <v>Ouzbékistan</v>
      </c>
      <c r="M1779" s="31" t="str">
        <f>IFERROR(VLOOKUP(L1779,Setup_Team!$B:$C,2,FALSE), "TDB")</f>
        <v>NZD</v>
      </c>
      <c r="N1779" s="31" t="str">
        <f>VLOOKUP($A1779,Location!$A:$J,9,FALSE)</f>
        <v>Houston, Texas</v>
      </c>
      <c r="O1779" s="31" t="str">
        <f>VLOOKUP($A1779,Location!$A:$J,10,FALSE)</f>
        <v>NRG Stadium</v>
      </c>
      <c r="R1779" s="31">
        <v>0</v>
      </c>
      <c r="S1779" s="25">
        <f>VLOOKUP($A1779,Database!$A:$Y,10,FALSE)</f>
        <v>24</v>
      </c>
      <c r="T1779" s="25">
        <f>VLOOKUP($A1779,Database!$A:$Y,11,FALSE)</f>
        <v>154</v>
      </c>
      <c r="U1779" s="25">
        <f>VLOOKUP($A1779,Database!$A:$Y,12,FALSE)</f>
        <v>173</v>
      </c>
      <c r="V1779" s="25" t="str">
        <f>VLOOKUP(A1779,Database!A:M,13,FALSE)</f>
        <v>À venir</v>
      </c>
      <c r="W1779" s="25" t="str">
        <f>VLOOKUP($A1779,Database!$A:$Y,20,FALSE)</f>
        <v/>
      </c>
      <c r="X1779" s="25" t="str">
        <f>VLOOKUP($A1779,Database!$A:$Y,21,FALSE)</f>
        <v/>
      </c>
      <c r="Y1779" s="25" t="str">
        <f ca="1">IF(C1779&lt;NOW(),IF(AND(P1779&gt;Q1779,W1779&gt;X1779),S1779,IF(AND(P1779=Q1779,W1779=X1779),T1779,IF(AND(P1779&lt;Q1779,W1779&lt;X1779),U1779,0))),"")</f>
        <v/>
      </c>
      <c r="Z1779" s="25">
        <f>IF(AND(P1779=W1779,Q1779=X1779),1,0)</f>
        <v>1</v>
      </c>
      <c r="AA1779" s="25" t="str">
        <f>IF(Z1779=0,"",IF(ISBLANK(VLOOKUP(A1779,Database!A:AA,22,FALSE)),"",VLOOKUP(A1779,Database!A:AA,22,FALSE)))</f>
        <v>Exact</v>
      </c>
      <c r="AB1779" s="25">
        <f ca="1">IFERROR(IF(AND(Y1779&lt;&gt;"",OR(V1779="Terminé",V1779="En cours")),VLOOKUP(AA1779,Setup_ScoreExactBonus!A:D,4,FALSE),0),0)</f>
        <v>0</v>
      </c>
      <c r="AC1779" s="31" t="str">
        <f ca="1">IF(Y1779&lt;&gt;"", Y1779 + IF(Z1779=1,AB1779, 0), "")</f>
        <v/>
      </c>
      <c r="AD1779" s="31">
        <f ca="1">SUMIFS(AC$2:AC1779,D$2:D1779,D1779)*IF(R1779=0,1,2)</f>
        <v>0</v>
      </c>
    </row>
    <row r="1780" spans="1:30" x14ac:dyDescent="0.35">
      <c r="A1780" s="31">
        <f>IF(ISBLANK(B1780),"",COUNTIF(B$2:B1780,B1780))-1</f>
        <v>45</v>
      </c>
      <c r="B1780" s="31">
        <v>24</v>
      </c>
      <c r="C1780" s="10">
        <f>VLOOKUP($A1780,Database!$A:$Y,7,FALSE)</f>
        <v>46196.791666666664</v>
      </c>
      <c r="D1780" s="31" t="str">
        <f>VLOOKUP(Pronostics!$B1780,Setup_MPP!$A:$G,3,FALSE)</f>
        <v>Joueur24</v>
      </c>
      <c r="E1780" s="31" t="str">
        <f>VLOOKUP(Pronostics!$B1780,Setup_MPP!$A:$G,2,FALSE)</f>
        <v>Joueur24</v>
      </c>
      <c r="F1780" s="31" t="str">
        <f>VLOOKUP($B1780,Setup_MPP!$A:$E,4,FALSE)</f>
        <v>#D5D5D5</v>
      </c>
      <c r="G1780" s="31" t="str">
        <f>VLOOKUP($B1780,Setup_MPP!$A:$E,5,FALSE)</f>
        <v>#727272</v>
      </c>
      <c r="H1780" s="31" t="str">
        <f>IFERROR(IF(AND(A1780&gt;=1,A1780&lt;=104),VLOOKUP($A1780,Location!$A:$J,6,FALSE),IF(A1780=0,"Avant l'ouverture",IF(OR(A1780=105,A1780=106),"Bonus"))),"")</f>
        <v>Tour 2</v>
      </c>
      <c r="I1780" s="31" t="str">
        <f>IF(LEFT(H1780,4)="Tour",VLOOKUP(A1780,Database!$A:$C,3,FALSE),"")</f>
        <v>K</v>
      </c>
      <c r="J1780" s="31" t="str">
        <f>VLOOKUP($A1780,Location!$A:$J,7,FALSE)</f>
        <v>Portugal</v>
      </c>
      <c r="K1780" s="31" t="str">
        <f>IFERROR(VLOOKUP(J1780,Setup_Team!$B:$C,2,FALSE), "TDB")</f>
        <v>PRT</v>
      </c>
      <c r="L1780" s="31" t="str">
        <f>VLOOKUP($A1780,Location!$A:$J,8,FALSE)</f>
        <v>Ouzbékistan</v>
      </c>
      <c r="M1780" s="31" t="str">
        <f>IFERROR(VLOOKUP(L1780,Setup_Team!$B:$C,2,FALSE), "TDB")</f>
        <v>NZD</v>
      </c>
      <c r="N1780" s="31" t="str">
        <f>VLOOKUP($A1780,Location!$A:$J,9,FALSE)</f>
        <v>Houston, Texas</v>
      </c>
      <c r="O1780" s="31" t="str">
        <f>VLOOKUP($A1780,Location!$A:$J,10,FALSE)</f>
        <v>NRG Stadium</v>
      </c>
      <c r="R1780" s="31">
        <v>0</v>
      </c>
      <c r="S1780" s="25">
        <f>VLOOKUP($A1780,Database!$A:$Y,10,FALSE)</f>
        <v>24</v>
      </c>
      <c r="T1780" s="25">
        <f>VLOOKUP($A1780,Database!$A:$Y,11,FALSE)</f>
        <v>154</v>
      </c>
      <c r="U1780" s="25">
        <f>VLOOKUP($A1780,Database!$A:$Y,12,FALSE)</f>
        <v>173</v>
      </c>
      <c r="V1780" s="25" t="str">
        <f>VLOOKUP(A1780,Database!A:M,13,FALSE)</f>
        <v>À venir</v>
      </c>
      <c r="W1780" s="25" t="str">
        <f>VLOOKUP($A1780,Database!$A:$Y,20,FALSE)</f>
        <v/>
      </c>
      <c r="X1780" s="25" t="str">
        <f>VLOOKUP($A1780,Database!$A:$Y,21,FALSE)</f>
        <v/>
      </c>
      <c r="Y1780" s="25" t="str">
        <f ca="1">IF(C1780&lt;NOW(),IF(AND(P1780&gt;Q1780,W1780&gt;X1780),S1780,IF(AND(P1780=Q1780,W1780=X1780),T1780,IF(AND(P1780&lt;Q1780,W1780&lt;X1780),U1780,0))),"")</f>
        <v/>
      </c>
      <c r="Z1780" s="25">
        <f>IF(AND(P1780=W1780,Q1780=X1780),1,0)</f>
        <v>1</v>
      </c>
      <c r="AA1780" s="25" t="str">
        <f>IF(Z1780=0,"",IF(ISBLANK(VLOOKUP(A1780,Database!A:AA,22,FALSE)),"",VLOOKUP(A1780,Database!A:AA,22,FALSE)))</f>
        <v>Exact</v>
      </c>
      <c r="AB1780" s="25">
        <f ca="1">IFERROR(IF(AND(Y1780&lt;&gt;"",OR(V1780="Terminé",V1780="En cours")),VLOOKUP(AA1780,Setup_ScoreExactBonus!A:D,4,FALSE),0),0)</f>
        <v>0</v>
      </c>
      <c r="AC1780" s="31" t="str">
        <f ca="1">IF(Y1780&lt;&gt;"", Y1780 + IF(Z1780=1,AB1780, 0), "")</f>
        <v/>
      </c>
      <c r="AD1780" s="31">
        <f ca="1">SUMIFS(AC$2:AC1780,D$2:D1780,D1780)*IF(R1780=0,1,2)</f>
        <v>0</v>
      </c>
    </row>
    <row r="1781" spans="1:30" x14ac:dyDescent="0.35">
      <c r="A1781" s="31">
        <f>IF(ISBLANK(B1781),"",COUNTIF(B$2:B1781,B1781))-1</f>
        <v>45</v>
      </c>
      <c r="B1781" s="31">
        <v>25</v>
      </c>
      <c r="C1781" s="10">
        <f>VLOOKUP($A1781,Database!$A:$Y,7,FALSE)</f>
        <v>46196.791666666664</v>
      </c>
      <c r="D1781" s="31" t="str">
        <f>VLOOKUP(Pronostics!$B1781,Setup_MPP!$A:$G,3,FALSE)</f>
        <v>Joueur25</v>
      </c>
      <c r="E1781" s="31" t="str">
        <f>VLOOKUP(Pronostics!$B1781,Setup_MPP!$A:$G,2,FALSE)</f>
        <v>Joueur25</v>
      </c>
      <c r="F1781" s="31" t="str">
        <f>VLOOKUP($B1781,Setup_MPP!$A:$E,4,FALSE)</f>
        <v>#D5D5D5</v>
      </c>
      <c r="G1781" s="31" t="str">
        <f>VLOOKUP($B1781,Setup_MPP!$A:$E,5,FALSE)</f>
        <v>#727272</v>
      </c>
      <c r="H1781" s="31" t="str">
        <f>IFERROR(IF(AND(A1781&gt;=1,A1781&lt;=104),VLOOKUP($A1781,Location!$A:$J,6,FALSE),IF(A1781=0,"Avant l'ouverture",IF(OR(A1781=105,A1781=106),"Bonus"))),"")</f>
        <v>Tour 2</v>
      </c>
      <c r="I1781" s="31" t="str">
        <f>IF(LEFT(H1781,4)="Tour",VLOOKUP(A1781,Database!$A:$C,3,FALSE),"")</f>
        <v>K</v>
      </c>
      <c r="J1781" s="31" t="str">
        <f>VLOOKUP($A1781,Location!$A:$J,7,FALSE)</f>
        <v>Portugal</v>
      </c>
      <c r="K1781" s="31" t="str">
        <f>IFERROR(VLOOKUP(J1781,Setup_Team!$B:$C,2,FALSE), "TDB")</f>
        <v>PRT</v>
      </c>
      <c r="L1781" s="31" t="str">
        <f>VLOOKUP($A1781,Location!$A:$J,8,FALSE)</f>
        <v>Ouzbékistan</v>
      </c>
      <c r="M1781" s="31" t="str">
        <f>IFERROR(VLOOKUP(L1781,Setup_Team!$B:$C,2,FALSE), "TDB")</f>
        <v>NZD</v>
      </c>
      <c r="N1781" s="31" t="str">
        <f>VLOOKUP($A1781,Location!$A:$J,9,FALSE)</f>
        <v>Houston, Texas</v>
      </c>
      <c r="O1781" s="31" t="str">
        <f>VLOOKUP($A1781,Location!$A:$J,10,FALSE)</f>
        <v>NRG Stadium</v>
      </c>
      <c r="R1781" s="31">
        <v>0</v>
      </c>
      <c r="S1781" s="25">
        <f>VLOOKUP($A1781,Database!$A:$Y,10,FALSE)</f>
        <v>24</v>
      </c>
      <c r="T1781" s="25">
        <f>VLOOKUP($A1781,Database!$A:$Y,11,FALSE)</f>
        <v>154</v>
      </c>
      <c r="U1781" s="25">
        <f>VLOOKUP($A1781,Database!$A:$Y,12,FALSE)</f>
        <v>173</v>
      </c>
      <c r="V1781" s="25" t="str">
        <f>VLOOKUP(A1781,Database!A:M,13,FALSE)</f>
        <v>À venir</v>
      </c>
      <c r="W1781" s="25" t="str">
        <f>VLOOKUP($A1781,Database!$A:$Y,20,FALSE)</f>
        <v/>
      </c>
      <c r="X1781" s="25" t="str">
        <f>VLOOKUP($A1781,Database!$A:$Y,21,FALSE)</f>
        <v/>
      </c>
      <c r="Y1781" s="25" t="str">
        <f ca="1">IF(C1781&lt;NOW(),IF(AND(P1781&gt;Q1781,W1781&gt;X1781),S1781,IF(AND(P1781=Q1781,W1781=X1781),T1781,IF(AND(P1781&lt;Q1781,W1781&lt;X1781),U1781,0))),"")</f>
        <v/>
      </c>
      <c r="Z1781" s="25">
        <f>IF(AND(P1781=W1781,Q1781=X1781),1,0)</f>
        <v>1</v>
      </c>
      <c r="AA1781" s="25" t="str">
        <f>IF(Z1781=0,"",IF(ISBLANK(VLOOKUP(A1781,Database!A:AA,22,FALSE)),"",VLOOKUP(A1781,Database!A:AA,22,FALSE)))</f>
        <v>Exact</v>
      </c>
      <c r="AB1781" s="25">
        <f ca="1">IFERROR(IF(AND(Y1781&lt;&gt;"",OR(V1781="Terminé",V1781="En cours")),VLOOKUP(AA1781,Setup_ScoreExactBonus!A:D,4,FALSE),0),0)</f>
        <v>0</v>
      </c>
      <c r="AC1781" s="31" t="str">
        <f ca="1">IF(Y1781&lt;&gt;"", Y1781 + IF(Z1781=1,AB1781, 0), "")</f>
        <v/>
      </c>
      <c r="AD1781" s="31">
        <f ca="1">SUMIFS(AC$2:AC1781,D$2:D1781,D1781)*IF(R1781=0,1,2)</f>
        <v>0</v>
      </c>
    </row>
    <row r="1782" spans="1:30" x14ac:dyDescent="0.35">
      <c r="A1782" s="31">
        <f>IF(ISBLANK(B1782),"",COUNTIF(B$2:B1782,B1782))-1</f>
        <v>45</v>
      </c>
      <c r="B1782" s="31">
        <v>26</v>
      </c>
      <c r="C1782" s="10">
        <f>VLOOKUP($A1782,Database!$A:$Y,7,FALSE)</f>
        <v>46196.791666666664</v>
      </c>
      <c r="D1782" s="31" t="str">
        <f>VLOOKUP(Pronostics!$B1782,Setup_MPP!$A:$G,3,FALSE)</f>
        <v>Joueur26</v>
      </c>
      <c r="E1782" s="31" t="str">
        <f>VLOOKUP(Pronostics!$B1782,Setup_MPP!$A:$G,2,FALSE)</f>
        <v>Joueur26</v>
      </c>
      <c r="F1782" s="31" t="str">
        <f>VLOOKUP($B1782,Setup_MPP!$A:$E,4,FALSE)</f>
        <v>#D5D5D5</v>
      </c>
      <c r="G1782" s="31" t="str">
        <f>VLOOKUP($B1782,Setup_MPP!$A:$E,5,FALSE)</f>
        <v>#727272</v>
      </c>
      <c r="H1782" s="31" t="str">
        <f>IFERROR(IF(AND(A1782&gt;=1,A1782&lt;=104),VLOOKUP($A1782,Location!$A:$J,6,FALSE),IF(A1782=0,"Avant l'ouverture",IF(OR(A1782=105,A1782=106),"Bonus"))),"")</f>
        <v>Tour 2</v>
      </c>
      <c r="I1782" s="31" t="str">
        <f>IF(LEFT(H1782,4)="Tour",VLOOKUP(A1782,Database!$A:$C,3,FALSE),"")</f>
        <v>K</v>
      </c>
      <c r="J1782" s="31" t="str">
        <f>VLOOKUP($A1782,Location!$A:$J,7,FALSE)</f>
        <v>Portugal</v>
      </c>
      <c r="K1782" s="31" t="str">
        <f>IFERROR(VLOOKUP(J1782,Setup_Team!$B:$C,2,FALSE), "TDB")</f>
        <v>PRT</v>
      </c>
      <c r="L1782" s="31" t="str">
        <f>VLOOKUP($A1782,Location!$A:$J,8,FALSE)</f>
        <v>Ouzbékistan</v>
      </c>
      <c r="M1782" s="31" t="str">
        <f>IFERROR(VLOOKUP(L1782,Setup_Team!$B:$C,2,FALSE), "TDB")</f>
        <v>NZD</v>
      </c>
      <c r="N1782" s="31" t="str">
        <f>VLOOKUP($A1782,Location!$A:$J,9,FALSE)</f>
        <v>Houston, Texas</v>
      </c>
      <c r="O1782" s="31" t="str">
        <f>VLOOKUP($A1782,Location!$A:$J,10,FALSE)</f>
        <v>NRG Stadium</v>
      </c>
      <c r="R1782" s="31">
        <v>0</v>
      </c>
      <c r="S1782" s="25">
        <f>VLOOKUP($A1782,Database!$A:$Y,10,FALSE)</f>
        <v>24</v>
      </c>
      <c r="T1782" s="25">
        <f>VLOOKUP($A1782,Database!$A:$Y,11,FALSE)</f>
        <v>154</v>
      </c>
      <c r="U1782" s="25">
        <f>VLOOKUP($A1782,Database!$A:$Y,12,FALSE)</f>
        <v>173</v>
      </c>
      <c r="V1782" s="25" t="str">
        <f>VLOOKUP(A1782,Database!A:M,13,FALSE)</f>
        <v>À venir</v>
      </c>
      <c r="W1782" s="25" t="str">
        <f>VLOOKUP($A1782,Database!$A:$Y,20,FALSE)</f>
        <v/>
      </c>
      <c r="X1782" s="25" t="str">
        <f>VLOOKUP($A1782,Database!$A:$Y,21,FALSE)</f>
        <v/>
      </c>
      <c r="Y1782" s="25" t="str">
        <f ca="1">IF(C1782&lt;NOW(),IF(AND(P1782&gt;Q1782,W1782&gt;X1782),S1782,IF(AND(P1782=Q1782,W1782=X1782),T1782,IF(AND(P1782&lt;Q1782,W1782&lt;X1782),U1782,0))),"")</f>
        <v/>
      </c>
      <c r="Z1782" s="25">
        <f>IF(AND(P1782=W1782,Q1782=X1782),1,0)</f>
        <v>1</v>
      </c>
      <c r="AA1782" s="25" t="str">
        <f>IF(Z1782=0,"",IF(ISBLANK(VLOOKUP(A1782,Database!A:AA,22,FALSE)),"",VLOOKUP(A1782,Database!A:AA,22,FALSE)))</f>
        <v>Exact</v>
      </c>
      <c r="AB1782" s="25">
        <f ca="1">IFERROR(IF(AND(Y1782&lt;&gt;"",OR(V1782="Terminé",V1782="En cours")),VLOOKUP(AA1782,Setup_ScoreExactBonus!A:D,4,FALSE),0),0)</f>
        <v>0</v>
      </c>
      <c r="AC1782" s="31" t="str">
        <f ca="1">IF(Y1782&lt;&gt;"", Y1782 + IF(Z1782=1,AB1782, 0), "")</f>
        <v/>
      </c>
      <c r="AD1782" s="31">
        <f ca="1">SUMIFS(AC$2:AC1782,D$2:D1782,D1782)*IF(R1782=0,1,2)</f>
        <v>0</v>
      </c>
    </row>
    <row r="1783" spans="1:30" x14ac:dyDescent="0.35">
      <c r="A1783" s="31">
        <f>IF(ISBLANK(B1783),"",COUNTIF(B$2:B1783,B1783))-1</f>
        <v>45</v>
      </c>
      <c r="B1783" s="31">
        <v>27</v>
      </c>
      <c r="C1783" s="10">
        <f>VLOOKUP($A1783,Database!$A:$Y,7,FALSE)</f>
        <v>46196.791666666664</v>
      </c>
      <c r="D1783" s="31" t="str">
        <f>VLOOKUP(Pronostics!$B1783,Setup_MPP!$A:$G,3,FALSE)</f>
        <v>Joueur27</v>
      </c>
      <c r="E1783" s="31" t="str">
        <f>VLOOKUP(Pronostics!$B1783,Setup_MPP!$A:$G,2,FALSE)</f>
        <v>Joueur27</v>
      </c>
      <c r="F1783" s="31" t="str">
        <f>VLOOKUP($B1783,Setup_MPP!$A:$E,4,FALSE)</f>
        <v>#D5D5D5</v>
      </c>
      <c r="G1783" s="31" t="str">
        <f>VLOOKUP($B1783,Setup_MPP!$A:$E,5,FALSE)</f>
        <v>#727272</v>
      </c>
      <c r="H1783" s="31" t="str">
        <f>IFERROR(IF(AND(A1783&gt;=1,A1783&lt;=104),VLOOKUP($A1783,Location!$A:$J,6,FALSE),IF(A1783=0,"Avant l'ouverture",IF(OR(A1783=105,A1783=106),"Bonus"))),"")</f>
        <v>Tour 2</v>
      </c>
      <c r="I1783" s="31" t="str">
        <f>IF(LEFT(H1783,4)="Tour",VLOOKUP(A1783,Database!$A:$C,3,FALSE),"")</f>
        <v>K</v>
      </c>
      <c r="J1783" s="31" t="str">
        <f>VLOOKUP($A1783,Location!$A:$J,7,FALSE)</f>
        <v>Portugal</v>
      </c>
      <c r="K1783" s="31" t="str">
        <f>IFERROR(VLOOKUP(J1783,Setup_Team!$B:$C,2,FALSE), "TDB")</f>
        <v>PRT</v>
      </c>
      <c r="L1783" s="31" t="str">
        <f>VLOOKUP($A1783,Location!$A:$J,8,FALSE)</f>
        <v>Ouzbékistan</v>
      </c>
      <c r="M1783" s="31" t="str">
        <f>IFERROR(VLOOKUP(L1783,Setup_Team!$B:$C,2,FALSE), "TDB")</f>
        <v>NZD</v>
      </c>
      <c r="N1783" s="31" t="str">
        <f>VLOOKUP($A1783,Location!$A:$J,9,FALSE)</f>
        <v>Houston, Texas</v>
      </c>
      <c r="O1783" s="31" t="str">
        <f>VLOOKUP($A1783,Location!$A:$J,10,FALSE)</f>
        <v>NRG Stadium</v>
      </c>
      <c r="R1783" s="31">
        <v>0</v>
      </c>
      <c r="S1783" s="25">
        <f>VLOOKUP($A1783,Database!$A:$Y,10,FALSE)</f>
        <v>24</v>
      </c>
      <c r="T1783" s="25">
        <f>VLOOKUP($A1783,Database!$A:$Y,11,FALSE)</f>
        <v>154</v>
      </c>
      <c r="U1783" s="25">
        <f>VLOOKUP($A1783,Database!$A:$Y,12,FALSE)</f>
        <v>173</v>
      </c>
      <c r="V1783" s="25" t="str">
        <f>VLOOKUP(A1783,Database!A:M,13,FALSE)</f>
        <v>À venir</v>
      </c>
      <c r="W1783" s="25" t="str">
        <f>VLOOKUP($A1783,Database!$A:$Y,20,FALSE)</f>
        <v/>
      </c>
      <c r="X1783" s="25" t="str">
        <f>VLOOKUP($A1783,Database!$A:$Y,21,FALSE)</f>
        <v/>
      </c>
      <c r="Y1783" s="25" t="str">
        <f ca="1">IF(C1783&lt;NOW(),IF(AND(P1783&gt;Q1783,W1783&gt;X1783),S1783,IF(AND(P1783=Q1783,W1783=X1783),T1783,IF(AND(P1783&lt;Q1783,W1783&lt;X1783),U1783,0))),"")</f>
        <v/>
      </c>
      <c r="Z1783" s="25">
        <f>IF(AND(P1783=W1783,Q1783=X1783),1,0)</f>
        <v>1</v>
      </c>
      <c r="AA1783" s="25" t="str">
        <f>IF(Z1783=0,"",IF(ISBLANK(VLOOKUP(A1783,Database!A:AA,22,FALSE)),"",VLOOKUP(A1783,Database!A:AA,22,FALSE)))</f>
        <v>Exact</v>
      </c>
      <c r="AB1783" s="25">
        <f ca="1">IFERROR(IF(AND(Y1783&lt;&gt;"",OR(V1783="Terminé",V1783="En cours")),VLOOKUP(AA1783,Setup_ScoreExactBonus!A:D,4,FALSE),0),0)</f>
        <v>0</v>
      </c>
      <c r="AC1783" s="31" t="str">
        <f ca="1">IF(Y1783&lt;&gt;"", Y1783 + IF(Z1783=1,AB1783, 0), "")</f>
        <v/>
      </c>
      <c r="AD1783" s="31">
        <f ca="1">SUMIFS(AC$2:AC1783,D$2:D1783,D1783)*IF(R1783=0,1,2)</f>
        <v>0</v>
      </c>
    </row>
    <row r="1784" spans="1:30" x14ac:dyDescent="0.35">
      <c r="A1784" s="31">
        <f>IF(ISBLANK(B1784),"",COUNTIF(B$2:B1784,B1784))-1</f>
        <v>45</v>
      </c>
      <c r="B1784" s="31">
        <v>28</v>
      </c>
      <c r="C1784" s="10">
        <f>VLOOKUP($A1784,Database!$A:$Y,7,FALSE)</f>
        <v>46196.791666666664</v>
      </c>
      <c r="D1784" s="31" t="str">
        <f>VLOOKUP(Pronostics!$B1784,Setup_MPP!$A:$G,3,FALSE)</f>
        <v>Joueur28</v>
      </c>
      <c r="E1784" s="31" t="str">
        <f>VLOOKUP(Pronostics!$B1784,Setup_MPP!$A:$G,2,FALSE)</f>
        <v>Joueur28</v>
      </c>
      <c r="F1784" s="31" t="str">
        <f>VLOOKUP($B1784,Setup_MPP!$A:$E,4,FALSE)</f>
        <v>#D5D5D5</v>
      </c>
      <c r="G1784" s="31" t="str">
        <f>VLOOKUP($B1784,Setup_MPP!$A:$E,5,FALSE)</f>
        <v>#727272</v>
      </c>
      <c r="H1784" s="31" t="str">
        <f>IFERROR(IF(AND(A1784&gt;=1,A1784&lt;=104),VLOOKUP($A1784,Location!$A:$J,6,FALSE),IF(A1784=0,"Avant l'ouverture",IF(OR(A1784=105,A1784=106),"Bonus"))),"")</f>
        <v>Tour 2</v>
      </c>
      <c r="I1784" s="31" t="str">
        <f>IF(LEFT(H1784,4)="Tour",VLOOKUP(A1784,Database!$A:$C,3,FALSE),"")</f>
        <v>K</v>
      </c>
      <c r="J1784" s="31" t="str">
        <f>VLOOKUP($A1784,Location!$A:$J,7,FALSE)</f>
        <v>Portugal</v>
      </c>
      <c r="K1784" s="31" t="str">
        <f>IFERROR(VLOOKUP(J1784,Setup_Team!$B:$C,2,FALSE), "TDB")</f>
        <v>PRT</v>
      </c>
      <c r="L1784" s="31" t="str">
        <f>VLOOKUP($A1784,Location!$A:$J,8,FALSE)</f>
        <v>Ouzbékistan</v>
      </c>
      <c r="M1784" s="31" t="str">
        <f>IFERROR(VLOOKUP(L1784,Setup_Team!$B:$C,2,FALSE), "TDB")</f>
        <v>NZD</v>
      </c>
      <c r="N1784" s="31" t="str">
        <f>VLOOKUP($A1784,Location!$A:$J,9,FALSE)</f>
        <v>Houston, Texas</v>
      </c>
      <c r="O1784" s="31" t="str">
        <f>VLOOKUP($A1784,Location!$A:$J,10,FALSE)</f>
        <v>NRG Stadium</v>
      </c>
      <c r="R1784" s="31">
        <v>0</v>
      </c>
      <c r="S1784" s="25">
        <f>VLOOKUP($A1784,Database!$A:$Y,10,FALSE)</f>
        <v>24</v>
      </c>
      <c r="T1784" s="25">
        <f>VLOOKUP($A1784,Database!$A:$Y,11,FALSE)</f>
        <v>154</v>
      </c>
      <c r="U1784" s="25">
        <f>VLOOKUP($A1784,Database!$A:$Y,12,FALSE)</f>
        <v>173</v>
      </c>
      <c r="V1784" s="25" t="str">
        <f>VLOOKUP(A1784,Database!A:M,13,FALSE)</f>
        <v>À venir</v>
      </c>
      <c r="W1784" s="25" t="str">
        <f>VLOOKUP($A1784,Database!$A:$Y,20,FALSE)</f>
        <v/>
      </c>
      <c r="X1784" s="25" t="str">
        <f>VLOOKUP($A1784,Database!$A:$Y,21,FALSE)</f>
        <v/>
      </c>
      <c r="Y1784" s="25" t="str">
        <f ca="1">IF(C1784&lt;NOW(),IF(AND(P1784&gt;Q1784,W1784&gt;X1784),S1784,IF(AND(P1784=Q1784,W1784=X1784),T1784,IF(AND(P1784&lt;Q1784,W1784&lt;X1784),U1784,0))),"")</f>
        <v/>
      </c>
      <c r="Z1784" s="25">
        <f>IF(AND(P1784=W1784,Q1784=X1784),1,0)</f>
        <v>1</v>
      </c>
      <c r="AA1784" s="25" t="str">
        <f>IF(Z1784=0,"",IF(ISBLANK(VLOOKUP(A1784,Database!A:AA,22,FALSE)),"",VLOOKUP(A1784,Database!A:AA,22,FALSE)))</f>
        <v>Exact</v>
      </c>
      <c r="AB1784" s="25">
        <f ca="1">IFERROR(IF(AND(Y1784&lt;&gt;"",OR(V1784="Terminé",V1784="En cours")),VLOOKUP(AA1784,Setup_ScoreExactBonus!A:D,4,FALSE),0),0)</f>
        <v>0</v>
      </c>
      <c r="AC1784" s="31" t="str">
        <f ca="1">IF(Y1784&lt;&gt;"", Y1784 + IF(Z1784=1,AB1784, 0), "")</f>
        <v/>
      </c>
      <c r="AD1784" s="31">
        <f ca="1">SUMIFS(AC$2:AC1784,D$2:D1784,D1784)*IF(R1784=0,1,2)</f>
        <v>0</v>
      </c>
    </row>
    <row r="1785" spans="1:30" x14ac:dyDescent="0.35">
      <c r="A1785" s="31">
        <f>IF(ISBLANK(B1785),"",COUNTIF(B$2:B1785,B1785))-1</f>
        <v>45</v>
      </c>
      <c r="B1785" s="31">
        <v>29</v>
      </c>
      <c r="C1785" s="10">
        <f>VLOOKUP($A1785,Database!$A:$Y,7,FALSE)</f>
        <v>46196.791666666664</v>
      </c>
      <c r="D1785" s="31" t="str">
        <f>VLOOKUP(Pronostics!$B1785,Setup_MPP!$A:$G,3,FALSE)</f>
        <v>Joueur29</v>
      </c>
      <c r="E1785" s="31" t="str">
        <f>VLOOKUP(Pronostics!$B1785,Setup_MPP!$A:$G,2,FALSE)</f>
        <v>Joueur29</v>
      </c>
      <c r="F1785" s="31" t="str">
        <f>VLOOKUP($B1785,Setup_MPP!$A:$E,4,FALSE)</f>
        <v>#D5D5D5</v>
      </c>
      <c r="G1785" s="31" t="str">
        <f>VLOOKUP($B1785,Setup_MPP!$A:$E,5,FALSE)</f>
        <v>#727272</v>
      </c>
      <c r="H1785" s="31" t="str">
        <f>IFERROR(IF(AND(A1785&gt;=1,A1785&lt;=104),VLOOKUP($A1785,Location!$A:$J,6,FALSE),IF(A1785=0,"Avant l'ouverture",IF(OR(A1785=105,A1785=106),"Bonus"))),"")</f>
        <v>Tour 2</v>
      </c>
      <c r="I1785" s="31" t="str">
        <f>IF(LEFT(H1785,4)="Tour",VLOOKUP(A1785,Database!$A:$C,3,FALSE),"")</f>
        <v>K</v>
      </c>
      <c r="J1785" s="31" t="str">
        <f>VLOOKUP($A1785,Location!$A:$J,7,FALSE)</f>
        <v>Portugal</v>
      </c>
      <c r="K1785" s="31" t="str">
        <f>IFERROR(VLOOKUP(J1785,Setup_Team!$B:$C,2,FALSE), "TDB")</f>
        <v>PRT</v>
      </c>
      <c r="L1785" s="31" t="str">
        <f>VLOOKUP($A1785,Location!$A:$J,8,FALSE)</f>
        <v>Ouzbékistan</v>
      </c>
      <c r="M1785" s="31" t="str">
        <f>IFERROR(VLOOKUP(L1785,Setup_Team!$B:$C,2,FALSE), "TDB")</f>
        <v>NZD</v>
      </c>
      <c r="N1785" s="31" t="str">
        <f>VLOOKUP($A1785,Location!$A:$J,9,FALSE)</f>
        <v>Houston, Texas</v>
      </c>
      <c r="O1785" s="31" t="str">
        <f>VLOOKUP($A1785,Location!$A:$J,10,FALSE)</f>
        <v>NRG Stadium</v>
      </c>
      <c r="R1785" s="31">
        <v>0</v>
      </c>
      <c r="S1785" s="25">
        <f>VLOOKUP($A1785,Database!$A:$Y,10,FALSE)</f>
        <v>24</v>
      </c>
      <c r="T1785" s="25">
        <f>VLOOKUP($A1785,Database!$A:$Y,11,FALSE)</f>
        <v>154</v>
      </c>
      <c r="U1785" s="25">
        <f>VLOOKUP($A1785,Database!$A:$Y,12,FALSE)</f>
        <v>173</v>
      </c>
      <c r="V1785" s="25" t="str">
        <f>VLOOKUP(A1785,Database!A:M,13,FALSE)</f>
        <v>À venir</v>
      </c>
      <c r="W1785" s="25" t="str">
        <f>VLOOKUP($A1785,Database!$A:$Y,20,FALSE)</f>
        <v/>
      </c>
      <c r="X1785" s="25" t="str">
        <f>VLOOKUP($A1785,Database!$A:$Y,21,FALSE)</f>
        <v/>
      </c>
      <c r="Y1785" s="25" t="str">
        <f ca="1">IF(C1785&lt;NOW(),IF(AND(P1785&gt;Q1785,W1785&gt;X1785),S1785,IF(AND(P1785=Q1785,W1785=X1785),T1785,IF(AND(P1785&lt;Q1785,W1785&lt;X1785),U1785,0))),"")</f>
        <v/>
      </c>
      <c r="Z1785" s="25">
        <f>IF(AND(P1785=W1785,Q1785=X1785),1,0)</f>
        <v>1</v>
      </c>
      <c r="AA1785" s="25" t="str">
        <f>IF(Z1785=0,"",IF(ISBLANK(VLOOKUP(A1785,Database!A:AA,22,FALSE)),"",VLOOKUP(A1785,Database!A:AA,22,FALSE)))</f>
        <v>Exact</v>
      </c>
      <c r="AB1785" s="25">
        <f ca="1">IFERROR(IF(AND(Y1785&lt;&gt;"",OR(V1785="Terminé",V1785="En cours")),VLOOKUP(AA1785,Setup_ScoreExactBonus!A:D,4,FALSE),0),0)</f>
        <v>0</v>
      </c>
      <c r="AC1785" s="31" t="str">
        <f ca="1">IF(Y1785&lt;&gt;"", Y1785 + IF(Z1785=1,AB1785, 0), "")</f>
        <v/>
      </c>
      <c r="AD1785" s="31">
        <f ca="1">SUMIFS(AC$2:AC1785,D$2:D1785,D1785)*IF(R1785=0,1,2)</f>
        <v>0</v>
      </c>
    </row>
    <row r="1786" spans="1:30" x14ac:dyDescent="0.35">
      <c r="A1786" s="31">
        <f>IF(ISBLANK(B1786),"",COUNTIF(B$2:B1786,B1786))-1</f>
        <v>45</v>
      </c>
      <c r="B1786" s="31">
        <v>30</v>
      </c>
      <c r="C1786" s="10">
        <f>VLOOKUP($A1786,Database!$A:$Y,7,FALSE)</f>
        <v>46196.791666666664</v>
      </c>
      <c r="D1786" s="31" t="str">
        <f>VLOOKUP(Pronostics!$B1786,Setup_MPP!$A:$G,3,FALSE)</f>
        <v>Joueur30</v>
      </c>
      <c r="E1786" s="31" t="str">
        <f>VLOOKUP(Pronostics!$B1786,Setup_MPP!$A:$G,2,FALSE)</f>
        <v>Joueur30</v>
      </c>
      <c r="F1786" s="31" t="str">
        <f>VLOOKUP($B1786,Setup_MPP!$A:$E,4,FALSE)</f>
        <v>#D5D5D5</v>
      </c>
      <c r="G1786" s="31" t="str">
        <f>VLOOKUP($B1786,Setup_MPP!$A:$E,5,FALSE)</f>
        <v>#727272</v>
      </c>
      <c r="H1786" s="31" t="str">
        <f>IFERROR(IF(AND(A1786&gt;=1,A1786&lt;=104),VLOOKUP($A1786,Location!$A:$J,6,FALSE),IF(A1786=0,"Avant l'ouverture",IF(OR(A1786=105,A1786=106),"Bonus"))),"")</f>
        <v>Tour 2</v>
      </c>
      <c r="I1786" s="31" t="str">
        <f>IF(LEFT(H1786,4)="Tour",VLOOKUP(A1786,Database!$A:$C,3,FALSE),"")</f>
        <v>K</v>
      </c>
      <c r="J1786" s="31" t="str">
        <f>VLOOKUP($A1786,Location!$A:$J,7,FALSE)</f>
        <v>Portugal</v>
      </c>
      <c r="K1786" s="31" t="str">
        <f>IFERROR(VLOOKUP(J1786,Setup_Team!$B:$C,2,FALSE), "TDB")</f>
        <v>PRT</v>
      </c>
      <c r="L1786" s="31" t="str">
        <f>VLOOKUP($A1786,Location!$A:$J,8,FALSE)</f>
        <v>Ouzbékistan</v>
      </c>
      <c r="M1786" s="31" t="str">
        <f>IFERROR(VLOOKUP(L1786,Setup_Team!$B:$C,2,FALSE), "TDB")</f>
        <v>NZD</v>
      </c>
      <c r="N1786" s="31" t="str">
        <f>VLOOKUP($A1786,Location!$A:$J,9,FALSE)</f>
        <v>Houston, Texas</v>
      </c>
      <c r="O1786" s="31" t="str">
        <f>VLOOKUP($A1786,Location!$A:$J,10,FALSE)</f>
        <v>NRG Stadium</v>
      </c>
      <c r="R1786" s="31">
        <v>0</v>
      </c>
      <c r="S1786" s="25">
        <f>VLOOKUP($A1786,Database!$A:$Y,10,FALSE)</f>
        <v>24</v>
      </c>
      <c r="T1786" s="25">
        <f>VLOOKUP($A1786,Database!$A:$Y,11,FALSE)</f>
        <v>154</v>
      </c>
      <c r="U1786" s="25">
        <f>VLOOKUP($A1786,Database!$A:$Y,12,FALSE)</f>
        <v>173</v>
      </c>
      <c r="V1786" s="25" t="str">
        <f>VLOOKUP(A1786,Database!A:M,13,FALSE)</f>
        <v>À venir</v>
      </c>
      <c r="W1786" s="25" t="str">
        <f>VLOOKUP($A1786,Database!$A:$Y,20,FALSE)</f>
        <v/>
      </c>
      <c r="X1786" s="25" t="str">
        <f>VLOOKUP($A1786,Database!$A:$Y,21,FALSE)</f>
        <v/>
      </c>
      <c r="Y1786" s="25" t="str">
        <f ca="1">IF(C1786&lt;NOW(),IF(AND(P1786&gt;Q1786,W1786&gt;X1786),S1786,IF(AND(P1786=Q1786,W1786=X1786),T1786,IF(AND(P1786&lt;Q1786,W1786&lt;X1786),U1786,0))),"")</f>
        <v/>
      </c>
      <c r="Z1786" s="25">
        <f>IF(AND(P1786=W1786,Q1786=X1786),1,0)</f>
        <v>1</v>
      </c>
      <c r="AA1786" s="25" t="str">
        <f>IF(Z1786=0,"",IF(ISBLANK(VLOOKUP(A1786,Database!A:AA,22,FALSE)),"",VLOOKUP(A1786,Database!A:AA,22,FALSE)))</f>
        <v>Exact</v>
      </c>
      <c r="AB1786" s="25">
        <f ca="1">IFERROR(IF(AND(Y1786&lt;&gt;"",OR(V1786="Terminé",V1786="En cours")),VLOOKUP(AA1786,Setup_ScoreExactBonus!A:D,4,FALSE),0),0)</f>
        <v>0</v>
      </c>
      <c r="AC1786" s="31" t="str">
        <f ca="1">IF(Y1786&lt;&gt;"", Y1786 + IF(Z1786=1,AB1786, 0), "")</f>
        <v/>
      </c>
      <c r="AD1786" s="31">
        <f ca="1">SUMIFS(AC$2:AC1786,D$2:D1786,D1786)*IF(R1786=0,1,2)</f>
        <v>0</v>
      </c>
    </row>
    <row r="1787" spans="1:30" x14ac:dyDescent="0.35">
      <c r="A1787" s="31">
        <f>IF(ISBLANK(B1787),"",COUNTIF(B$2:B1787,B1787))-1</f>
        <v>45</v>
      </c>
      <c r="B1787" s="31">
        <v>31</v>
      </c>
      <c r="C1787" s="10">
        <f>VLOOKUP($A1787,Database!$A:$Y,7,FALSE)</f>
        <v>46196.791666666664</v>
      </c>
      <c r="D1787" s="31" t="str">
        <f>VLOOKUP(Pronostics!$B1787,Setup_MPP!$A:$G,3,FALSE)</f>
        <v>Joueur31</v>
      </c>
      <c r="E1787" s="31" t="str">
        <f>VLOOKUP(Pronostics!$B1787,Setup_MPP!$A:$G,2,FALSE)</f>
        <v>Joueur31</v>
      </c>
      <c r="F1787" s="31" t="str">
        <f>VLOOKUP($B1787,Setup_MPP!$A:$E,4,FALSE)</f>
        <v>#D5D5D5</v>
      </c>
      <c r="G1787" s="31" t="str">
        <f>VLOOKUP($B1787,Setup_MPP!$A:$E,5,FALSE)</f>
        <v>#727272</v>
      </c>
      <c r="H1787" s="31" t="str">
        <f>IFERROR(IF(AND(A1787&gt;=1,A1787&lt;=104),VLOOKUP($A1787,Location!$A:$J,6,FALSE),IF(A1787=0,"Avant l'ouverture",IF(OR(A1787=105,A1787=106),"Bonus"))),"")</f>
        <v>Tour 2</v>
      </c>
      <c r="I1787" s="31" t="str">
        <f>IF(LEFT(H1787,4)="Tour",VLOOKUP(A1787,Database!$A:$C,3,FALSE),"")</f>
        <v>K</v>
      </c>
      <c r="J1787" s="31" t="str">
        <f>VLOOKUP($A1787,Location!$A:$J,7,FALSE)</f>
        <v>Portugal</v>
      </c>
      <c r="K1787" s="31" t="str">
        <f>IFERROR(VLOOKUP(J1787,Setup_Team!$B:$C,2,FALSE), "TDB")</f>
        <v>PRT</v>
      </c>
      <c r="L1787" s="31" t="str">
        <f>VLOOKUP($A1787,Location!$A:$J,8,FALSE)</f>
        <v>Ouzbékistan</v>
      </c>
      <c r="M1787" s="31" t="str">
        <f>IFERROR(VLOOKUP(L1787,Setup_Team!$B:$C,2,FALSE), "TDB")</f>
        <v>NZD</v>
      </c>
      <c r="N1787" s="31" t="str">
        <f>VLOOKUP($A1787,Location!$A:$J,9,FALSE)</f>
        <v>Houston, Texas</v>
      </c>
      <c r="O1787" s="31" t="str">
        <f>VLOOKUP($A1787,Location!$A:$J,10,FALSE)</f>
        <v>NRG Stadium</v>
      </c>
      <c r="R1787" s="31">
        <v>0</v>
      </c>
      <c r="S1787" s="25">
        <f>VLOOKUP($A1787,Database!$A:$Y,10,FALSE)</f>
        <v>24</v>
      </c>
      <c r="T1787" s="25">
        <f>VLOOKUP($A1787,Database!$A:$Y,11,FALSE)</f>
        <v>154</v>
      </c>
      <c r="U1787" s="25">
        <f>VLOOKUP($A1787,Database!$A:$Y,12,FALSE)</f>
        <v>173</v>
      </c>
      <c r="V1787" s="25" t="str">
        <f>VLOOKUP(A1787,Database!A:M,13,FALSE)</f>
        <v>À venir</v>
      </c>
      <c r="W1787" s="25" t="str">
        <f>VLOOKUP($A1787,Database!$A:$Y,20,FALSE)</f>
        <v/>
      </c>
      <c r="X1787" s="25" t="str">
        <f>VLOOKUP($A1787,Database!$A:$Y,21,FALSE)</f>
        <v/>
      </c>
      <c r="Y1787" s="25" t="str">
        <f ca="1">IF(C1787&lt;NOW(),IF(AND(P1787&gt;Q1787,W1787&gt;X1787),S1787,IF(AND(P1787=Q1787,W1787=X1787),T1787,IF(AND(P1787&lt;Q1787,W1787&lt;X1787),U1787,0))),"")</f>
        <v/>
      </c>
      <c r="Z1787" s="25">
        <f>IF(AND(P1787=W1787,Q1787=X1787),1,0)</f>
        <v>1</v>
      </c>
      <c r="AA1787" s="25" t="str">
        <f>IF(Z1787=0,"",IF(ISBLANK(VLOOKUP(A1787,Database!A:AA,22,FALSE)),"",VLOOKUP(A1787,Database!A:AA,22,FALSE)))</f>
        <v>Exact</v>
      </c>
      <c r="AB1787" s="25">
        <f ca="1">IFERROR(IF(AND(Y1787&lt;&gt;"",OR(V1787="Terminé",V1787="En cours")),VLOOKUP(AA1787,Setup_ScoreExactBonus!A:D,4,FALSE),0),0)</f>
        <v>0</v>
      </c>
      <c r="AC1787" s="31" t="str">
        <f ca="1">IF(Y1787&lt;&gt;"", Y1787 + IF(Z1787=1,AB1787, 0), "")</f>
        <v/>
      </c>
      <c r="AD1787" s="31">
        <f ca="1">SUMIFS(AC$2:AC1787,D$2:D1787,D1787)*IF(R1787=0,1,2)</f>
        <v>0</v>
      </c>
    </row>
    <row r="1788" spans="1:30" x14ac:dyDescent="0.35">
      <c r="A1788" s="31">
        <f>IF(ISBLANK(B1788),"",COUNTIF(B$2:B1788,B1788))-1</f>
        <v>45</v>
      </c>
      <c r="B1788" s="31">
        <v>32</v>
      </c>
      <c r="C1788" s="10">
        <f>VLOOKUP($A1788,Database!$A:$Y,7,FALSE)</f>
        <v>46196.791666666664</v>
      </c>
      <c r="D1788" s="31" t="str">
        <f>VLOOKUP(Pronostics!$B1788,Setup_MPP!$A:$G,3,FALSE)</f>
        <v>Joueur32</v>
      </c>
      <c r="E1788" s="31" t="str">
        <f>VLOOKUP(Pronostics!$B1788,Setup_MPP!$A:$G,2,FALSE)</f>
        <v>Joueur32</v>
      </c>
      <c r="F1788" s="31" t="str">
        <f>VLOOKUP($B1788,Setup_MPP!$A:$E,4,FALSE)</f>
        <v>#D5D5D5</v>
      </c>
      <c r="G1788" s="31" t="str">
        <f>VLOOKUP($B1788,Setup_MPP!$A:$E,5,FALSE)</f>
        <v>#727272</v>
      </c>
      <c r="H1788" s="31" t="str">
        <f>IFERROR(IF(AND(A1788&gt;=1,A1788&lt;=104),VLOOKUP($A1788,Location!$A:$J,6,FALSE),IF(A1788=0,"Avant l'ouverture",IF(OR(A1788=105,A1788=106),"Bonus"))),"")</f>
        <v>Tour 2</v>
      </c>
      <c r="I1788" s="31" t="str">
        <f>IF(LEFT(H1788,4)="Tour",VLOOKUP(A1788,Database!$A:$C,3,FALSE),"")</f>
        <v>K</v>
      </c>
      <c r="J1788" s="31" t="str">
        <f>VLOOKUP($A1788,Location!$A:$J,7,FALSE)</f>
        <v>Portugal</v>
      </c>
      <c r="K1788" s="31" t="str">
        <f>IFERROR(VLOOKUP(J1788,Setup_Team!$B:$C,2,FALSE), "TDB")</f>
        <v>PRT</v>
      </c>
      <c r="L1788" s="31" t="str">
        <f>VLOOKUP($A1788,Location!$A:$J,8,FALSE)</f>
        <v>Ouzbékistan</v>
      </c>
      <c r="M1788" s="31" t="str">
        <f>IFERROR(VLOOKUP(L1788,Setup_Team!$B:$C,2,FALSE), "TDB")</f>
        <v>NZD</v>
      </c>
      <c r="N1788" s="31" t="str">
        <f>VLOOKUP($A1788,Location!$A:$J,9,FALSE)</f>
        <v>Houston, Texas</v>
      </c>
      <c r="O1788" s="31" t="str">
        <f>VLOOKUP($A1788,Location!$A:$J,10,FALSE)</f>
        <v>NRG Stadium</v>
      </c>
      <c r="R1788" s="31">
        <v>0</v>
      </c>
      <c r="S1788" s="25">
        <f>VLOOKUP($A1788,Database!$A:$Y,10,FALSE)</f>
        <v>24</v>
      </c>
      <c r="T1788" s="25">
        <f>VLOOKUP($A1788,Database!$A:$Y,11,FALSE)</f>
        <v>154</v>
      </c>
      <c r="U1788" s="25">
        <f>VLOOKUP($A1788,Database!$A:$Y,12,FALSE)</f>
        <v>173</v>
      </c>
      <c r="V1788" s="25" t="str">
        <f>VLOOKUP(A1788,Database!A:M,13,FALSE)</f>
        <v>À venir</v>
      </c>
      <c r="W1788" s="25" t="str">
        <f>VLOOKUP($A1788,Database!$A:$Y,20,FALSE)</f>
        <v/>
      </c>
      <c r="X1788" s="25" t="str">
        <f>VLOOKUP($A1788,Database!$A:$Y,21,FALSE)</f>
        <v/>
      </c>
      <c r="Y1788" s="25" t="str">
        <f ca="1">IF(C1788&lt;NOW(),IF(AND(P1788&gt;Q1788,W1788&gt;X1788),S1788,IF(AND(P1788=Q1788,W1788=X1788),T1788,IF(AND(P1788&lt;Q1788,W1788&lt;X1788),U1788,0))),"")</f>
        <v/>
      </c>
      <c r="Z1788" s="25">
        <f>IF(AND(P1788=W1788,Q1788=X1788),1,0)</f>
        <v>1</v>
      </c>
      <c r="AA1788" s="25" t="str">
        <f>IF(Z1788=0,"",IF(ISBLANK(VLOOKUP(A1788,Database!A:AA,22,FALSE)),"",VLOOKUP(A1788,Database!A:AA,22,FALSE)))</f>
        <v>Exact</v>
      </c>
      <c r="AB1788" s="25">
        <f ca="1">IFERROR(IF(AND(Y1788&lt;&gt;"",OR(V1788="Terminé",V1788="En cours")),VLOOKUP(AA1788,Setup_ScoreExactBonus!A:D,4,FALSE),0),0)</f>
        <v>0</v>
      </c>
      <c r="AC1788" s="31" t="str">
        <f ca="1">IF(Y1788&lt;&gt;"", Y1788 + IF(Z1788=1,AB1788, 0), "")</f>
        <v/>
      </c>
      <c r="AD1788" s="31">
        <f ca="1">SUMIFS(AC$2:AC1788,D$2:D1788,D1788)*IF(R1788=0,1,2)</f>
        <v>0</v>
      </c>
    </row>
    <row r="1789" spans="1:30" x14ac:dyDescent="0.35">
      <c r="A1789" s="31">
        <f>IF(ISBLANK(B1789),"",COUNTIF(B$2:B1789,B1789))-1</f>
        <v>45</v>
      </c>
      <c r="B1789" s="31">
        <v>33</v>
      </c>
      <c r="C1789" s="10">
        <f>VLOOKUP($A1789,Database!$A:$Y,7,FALSE)</f>
        <v>46196.791666666664</v>
      </c>
      <c r="D1789" s="31" t="str">
        <f>VLOOKUP(Pronostics!$B1789,Setup_MPP!$A:$G,3,FALSE)</f>
        <v>Joueur33</v>
      </c>
      <c r="E1789" s="31" t="str">
        <f>VLOOKUP(Pronostics!$B1789,Setup_MPP!$A:$G,2,FALSE)</f>
        <v>Joueur33</v>
      </c>
      <c r="F1789" s="31" t="str">
        <f>VLOOKUP($B1789,Setup_MPP!$A:$E,4,FALSE)</f>
        <v>#D5D5D5</v>
      </c>
      <c r="G1789" s="31" t="str">
        <f>VLOOKUP($B1789,Setup_MPP!$A:$E,5,FALSE)</f>
        <v>#727272</v>
      </c>
      <c r="H1789" s="31" t="str">
        <f>IFERROR(IF(AND(A1789&gt;=1,A1789&lt;=104),VLOOKUP($A1789,Location!$A:$J,6,FALSE),IF(A1789=0,"Avant l'ouverture",IF(OR(A1789=105,A1789=106),"Bonus"))),"")</f>
        <v>Tour 2</v>
      </c>
      <c r="I1789" s="31" t="str">
        <f>IF(LEFT(H1789,4)="Tour",VLOOKUP(A1789,Database!$A:$C,3,FALSE),"")</f>
        <v>K</v>
      </c>
      <c r="J1789" s="31" t="str">
        <f>VLOOKUP($A1789,Location!$A:$J,7,FALSE)</f>
        <v>Portugal</v>
      </c>
      <c r="K1789" s="31" t="str">
        <f>IFERROR(VLOOKUP(J1789,Setup_Team!$B:$C,2,FALSE), "TDB")</f>
        <v>PRT</v>
      </c>
      <c r="L1789" s="31" t="str">
        <f>VLOOKUP($A1789,Location!$A:$J,8,FALSE)</f>
        <v>Ouzbékistan</v>
      </c>
      <c r="M1789" s="31" t="str">
        <f>IFERROR(VLOOKUP(L1789,Setup_Team!$B:$C,2,FALSE), "TDB")</f>
        <v>NZD</v>
      </c>
      <c r="N1789" s="31" t="str">
        <f>VLOOKUP($A1789,Location!$A:$J,9,FALSE)</f>
        <v>Houston, Texas</v>
      </c>
      <c r="O1789" s="31" t="str">
        <f>VLOOKUP($A1789,Location!$A:$J,10,FALSE)</f>
        <v>NRG Stadium</v>
      </c>
      <c r="R1789" s="31">
        <v>0</v>
      </c>
      <c r="S1789" s="25">
        <f>VLOOKUP($A1789,Database!$A:$Y,10,FALSE)</f>
        <v>24</v>
      </c>
      <c r="T1789" s="25">
        <f>VLOOKUP($A1789,Database!$A:$Y,11,FALSE)</f>
        <v>154</v>
      </c>
      <c r="U1789" s="25">
        <f>VLOOKUP($A1789,Database!$A:$Y,12,FALSE)</f>
        <v>173</v>
      </c>
      <c r="V1789" s="25" t="str">
        <f>VLOOKUP(A1789,Database!A:M,13,FALSE)</f>
        <v>À venir</v>
      </c>
      <c r="W1789" s="25" t="str">
        <f>VLOOKUP($A1789,Database!$A:$Y,20,FALSE)</f>
        <v/>
      </c>
      <c r="X1789" s="25" t="str">
        <f>VLOOKUP($A1789,Database!$A:$Y,21,FALSE)</f>
        <v/>
      </c>
      <c r="Y1789" s="25" t="str">
        <f ca="1">IF(C1789&lt;NOW(),IF(AND(P1789&gt;Q1789,W1789&gt;X1789),S1789,IF(AND(P1789=Q1789,W1789=X1789),T1789,IF(AND(P1789&lt;Q1789,W1789&lt;X1789),U1789,0))),"")</f>
        <v/>
      </c>
      <c r="Z1789" s="25">
        <f>IF(AND(P1789=W1789,Q1789=X1789),1,0)</f>
        <v>1</v>
      </c>
      <c r="AA1789" s="25" t="str">
        <f>IF(Z1789=0,"",IF(ISBLANK(VLOOKUP(A1789,Database!A:AA,22,FALSE)),"",VLOOKUP(A1789,Database!A:AA,22,FALSE)))</f>
        <v>Exact</v>
      </c>
      <c r="AB1789" s="25">
        <f ca="1">IFERROR(IF(AND(Y1789&lt;&gt;"",OR(V1789="Terminé",V1789="En cours")),VLOOKUP(AA1789,Setup_ScoreExactBonus!A:D,4,FALSE),0),0)</f>
        <v>0</v>
      </c>
      <c r="AC1789" s="31" t="str">
        <f ca="1">IF(Y1789&lt;&gt;"", Y1789 + IF(Z1789=1,AB1789, 0), "")</f>
        <v/>
      </c>
      <c r="AD1789" s="31">
        <f ca="1">SUMIFS(AC$2:AC1789,D$2:D1789,D1789)*IF(R1789=0,1,2)</f>
        <v>0</v>
      </c>
    </row>
    <row r="1790" spans="1:30" x14ac:dyDescent="0.35">
      <c r="A1790" s="31">
        <f>IF(ISBLANK(B1790),"",COUNTIF(B$2:B1790,B1790))-1</f>
        <v>45</v>
      </c>
      <c r="B1790" s="31">
        <v>34</v>
      </c>
      <c r="C1790" s="10">
        <f>VLOOKUP($A1790,Database!$A:$Y,7,FALSE)</f>
        <v>46196.791666666664</v>
      </c>
      <c r="D1790" s="31" t="str">
        <f>VLOOKUP(Pronostics!$B1790,Setup_MPP!$A:$G,3,FALSE)</f>
        <v>Joueur34</v>
      </c>
      <c r="E1790" s="31" t="str">
        <f>VLOOKUP(Pronostics!$B1790,Setup_MPP!$A:$G,2,FALSE)</f>
        <v>Joueur34</v>
      </c>
      <c r="F1790" s="31" t="str">
        <f>VLOOKUP($B1790,Setup_MPP!$A:$E,4,FALSE)</f>
        <v>#D5D5D5</v>
      </c>
      <c r="G1790" s="31" t="str">
        <f>VLOOKUP($B1790,Setup_MPP!$A:$E,5,FALSE)</f>
        <v>#727272</v>
      </c>
      <c r="H1790" s="31" t="str">
        <f>IFERROR(IF(AND(A1790&gt;=1,A1790&lt;=104),VLOOKUP($A1790,Location!$A:$J,6,FALSE),IF(A1790=0,"Avant l'ouverture",IF(OR(A1790=105,A1790=106),"Bonus"))),"")</f>
        <v>Tour 2</v>
      </c>
      <c r="I1790" s="31" t="str">
        <f>IF(LEFT(H1790,4)="Tour",VLOOKUP(A1790,Database!$A:$C,3,FALSE),"")</f>
        <v>K</v>
      </c>
      <c r="J1790" s="31" t="str">
        <f>VLOOKUP($A1790,Location!$A:$J,7,FALSE)</f>
        <v>Portugal</v>
      </c>
      <c r="K1790" s="31" t="str">
        <f>IFERROR(VLOOKUP(J1790,Setup_Team!$B:$C,2,FALSE), "TDB")</f>
        <v>PRT</v>
      </c>
      <c r="L1790" s="31" t="str">
        <f>VLOOKUP($A1790,Location!$A:$J,8,FALSE)</f>
        <v>Ouzbékistan</v>
      </c>
      <c r="M1790" s="31" t="str">
        <f>IFERROR(VLOOKUP(L1790,Setup_Team!$B:$C,2,FALSE), "TDB")</f>
        <v>NZD</v>
      </c>
      <c r="N1790" s="31" t="str">
        <f>VLOOKUP($A1790,Location!$A:$J,9,FALSE)</f>
        <v>Houston, Texas</v>
      </c>
      <c r="O1790" s="31" t="str">
        <f>VLOOKUP($A1790,Location!$A:$J,10,FALSE)</f>
        <v>NRG Stadium</v>
      </c>
      <c r="R1790" s="31">
        <v>0</v>
      </c>
      <c r="S1790" s="25">
        <f>VLOOKUP($A1790,Database!$A:$Y,10,FALSE)</f>
        <v>24</v>
      </c>
      <c r="T1790" s="25">
        <f>VLOOKUP($A1790,Database!$A:$Y,11,FALSE)</f>
        <v>154</v>
      </c>
      <c r="U1790" s="25">
        <f>VLOOKUP($A1790,Database!$A:$Y,12,FALSE)</f>
        <v>173</v>
      </c>
      <c r="V1790" s="25" t="str">
        <f>VLOOKUP(A1790,Database!A:M,13,FALSE)</f>
        <v>À venir</v>
      </c>
      <c r="W1790" s="25" t="str">
        <f>VLOOKUP($A1790,Database!$A:$Y,20,FALSE)</f>
        <v/>
      </c>
      <c r="X1790" s="25" t="str">
        <f>VLOOKUP($A1790,Database!$A:$Y,21,FALSE)</f>
        <v/>
      </c>
      <c r="Y1790" s="25" t="str">
        <f ca="1">IF(C1790&lt;NOW(),IF(AND(P1790&gt;Q1790,W1790&gt;X1790),S1790,IF(AND(P1790=Q1790,W1790=X1790),T1790,IF(AND(P1790&lt;Q1790,W1790&lt;X1790),U1790,0))),"")</f>
        <v/>
      </c>
      <c r="Z1790" s="25">
        <f>IF(AND(P1790=W1790,Q1790=X1790),1,0)</f>
        <v>1</v>
      </c>
      <c r="AA1790" s="25" t="str">
        <f>IF(Z1790=0,"",IF(ISBLANK(VLOOKUP(A1790,Database!A:AA,22,FALSE)),"",VLOOKUP(A1790,Database!A:AA,22,FALSE)))</f>
        <v>Exact</v>
      </c>
      <c r="AB1790" s="25">
        <f ca="1">IFERROR(IF(AND(Y1790&lt;&gt;"",OR(V1790="Terminé",V1790="En cours")),VLOOKUP(AA1790,Setup_ScoreExactBonus!A:D,4,FALSE),0),0)</f>
        <v>0</v>
      </c>
      <c r="AC1790" s="31" t="str">
        <f ca="1">IF(Y1790&lt;&gt;"", Y1790 + IF(Z1790=1,AB1790, 0), "")</f>
        <v/>
      </c>
      <c r="AD1790" s="31">
        <f ca="1">SUMIFS(AC$2:AC1790,D$2:D1790,D1790)*IF(R1790=0,1,2)</f>
        <v>0</v>
      </c>
    </row>
    <row r="1791" spans="1:30" x14ac:dyDescent="0.35">
      <c r="A1791" s="31">
        <f>IF(ISBLANK(B1791),"",COUNTIF(B$2:B1791,B1791))-1</f>
        <v>45</v>
      </c>
      <c r="B1791" s="31">
        <v>35</v>
      </c>
      <c r="C1791" s="10">
        <f>VLOOKUP($A1791,Database!$A:$Y,7,FALSE)</f>
        <v>46196.791666666664</v>
      </c>
      <c r="D1791" s="31" t="str">
        <f>VLOOKUP(Pronostics!$B1791,Setup_MPP!$A:$G,3,FALSE)</f>
        <v>Joueur35</v>
      </c>
      <c r="E1791" s="31" t="str">
        <f>VLOOKUP(Pronostics!$B1791,Setup_MPP!$A:$G,2,FALSE)</f>
        <v>Joueur35</v>
      </c>
      <c r="F1791" s="31" t="str">
        <f>VLOOKUP($B1791,Setup_MPP!$A:$E,4,FALSE)</f>
        <v>#D5D5D5</v>
      </c>
      <c r="G1791" s="31" t="str">
        <f>VLOOKUP($B1791,Setup_MPP!$A:$E,5,FALSE)</f>
        <v>#727272</v>
      </c>
      <c r="H1791" s="31" t="str">
        <f>IFERROR(IF(AND(A1791&gt;=1,A1791&lt;=104),VLOOKUP($A1791,Location!$A:$J,6,FALSE),IF(A1791=0,"Avant l'ouverture",IF(OR(A1791=105,A1791=106),"Bonus"))),"")</f>
        <v>Tour 2</v>
      </c>
      <c r="I1791" s="31" t="str">
        <f>IF(LEFT(H1791,4)="Tour",VLOOKUP(A1791,Database!$A:$C,3,FALSE),"")</f>
        <v>K</v>
      </c>
      <c r="J1791" s="31" t="str">
        <f>VLOOKUP($A1791,Location!$A:$J,7,FALSE)</f>
        <v>Portugal</v>
      </c>
      <c r="K1791" s="31" t="str">
        <f>IFERROR(VLOOKUP(J1791,Setup_Team!$B:$C,2,FALSE), "TDB")</f>
        <v>PRT</v>
      </c>
      <c r="L1791" s="31" t="str">
        <f>VLOOKUP($A1791,Location!$A:$J,8,FALSE)</f>
        <v>Ouzbékistan</v>
      </c>
      <c r="M1791" s="31" t="str">
        <f>IFERROR(VLOOKUP(L1791,Setup_Team!$B:$C,2,FALSE), "TDB")</f>
        <v>NZD</v>
      </c>
      <c r="N1791" s="31" t="str">
        <f>VLOOKUP($A1791,Location!$A:$J,9,FALSE)</f>
        <v>Houston, Texas</v>
      </c>
      <c r="O1791" s="31" t="str">
        <f>VLOOKUP($A1791,Location!$A:$J,10,FALSE)</f>
        <v>NRG Stadium</v>
      </c>
      <c r="R1791" s="31">
        <v>0</v>
      </c>
      <c r="S1791" s="25">
        <f>VLOOKUP($A1791,Database!$A:$Y,10,FALSE)</f>
        <v>24</v>
      </c>
      <c r="T1791" s="25">
        <f>VLOOKUP($A1791,Database!$A:$Y,11,FALSE)</f>
        <v>154</v>
      </c>
      <c r="U1791" s="25">
        <f>VLOOKUP($A1791,Database!$A:$Y,12,FALSE)</f>
        <v>173</v>
      </c>
      <c r="V1791" s="25" t="str">
        <f>VLOOKUP(A1791,Database!A:M,13,FALSE)</f>
        <v>À venir</v>
      </c>
      <c r="W1791" s="25" t="str">
        <f>VLOOKUP($A1791,Database!$A:$Y,20,FALSE)</f>
        <v/>
      </c>
      <c r="X1791" s="25" t="str">
        <f>VLOOKUP($A1791,Database!$A:$Y,21,FALSE)</f>
        <v/>
      </c>
      <c r="Y1791" s="25" t="str">
        <f ca="1">IF(C1791&lt;NOW(),IF(AND(P1791&gt;Q1791,W1791&gt;X1791),S1791,IF(AND(P1791=Q1791,W1791=X1791),T1791,IF(AND(P1791&lt;Q1791,W1791&lt;X1791),U1791,0))),"")</f>
        <v/>
      </c>
      <c r="Z1791" s="25">
        <f>IF(AND(P1791=W1791,Q1791=X1791),1,0)</f>
        <v>1</v>
      </c>
      <c r="AA1791" s="25" t="str">
        <f>IF(Z1791=0,"",IF(ISBLANK(VLOOKUP(A1791,Database!A:AA,22,FALSE)),"",VLOOKUP(A1791,Database!A:AA,22,FALSE)))</f>
        <v>Exact</v>
      </c>
      <c r="AB1791" s="25">
        <f ca="1">IFERROR(IF(AND(Y1791&lt;&gt;"",OR(V1791="Terminé",V1791="En cours")),VLOOKUP(AA1791,Setup_ScoreExactBonus!A:D,4,FALSE),0),0)</f>
        <v>0</v>
      </c>
      <c r="AC1791" s="31" t="str">
        <f ca="1">IF(Y1791&lt;&gt;"", Y1791 + IF(Z1791=1,AB1791, 0), "")</f>
        <v/>
      </c>
      <c r="AD1791" s="31">
        <f ca="1">SUMIFS(AC$2:AC1791,D$2:D1791,D1791)*IF(R1791=0,1,2)</f>
        <v>0</v>
      </c>
    </row>
    <row r="1792" spans="1:30" x14ac:dyDescent="0.35">
      <c r="A1792" s="31">
        <f>IF(ISBLANK(B1792),"",COUNTIF(B$2:B1792,B1792))-1</f>
        <v>45</v>
      </c>
      <c r="B1792" s="31">
        <v>36</v>
      </c>
      <c r="C1792" s="10">
        <f>VLOOKUP($A1792,Database!$A:$Y,7,FALSE)</f>
        <v>46196.791666666664</v>
      </c>
      <c r="D1792" s="31" t="str">
        <f>VLOOKUP(Pronostics!$B1792,Setup_MPP!$A:$G,3,FALSE)</f>
        <v>Joueur36</v>
      </c>
      <c r="E1792" s="31" t="str">
        <f>VLOOKUP(Pronostics!$B1792,Setup_MPP!$A:$G,2,FALSE)</f>
        <v>Joueur36</v>
      </c>
      <c r="F1792" s="31" t="str">
        <f>VLOOKUP($B1792,Setup_MPP!$A:$E,4,FALSE)</f>
        <v>#D5D5D5</v>
      </c>
      <c r="G1792" s="31" t="str">
        <f>VLOOKUP($B1792,Setup_MPP!$A:$E,5,FALSE)</f>
        <v>#727272</v>
      </c>
      <c r="H1792" s="31" t="str">
        <f>IFERROR(IF(AND(A1792&gt;=1,A1792&lt;=104),VLOOKUP($A1792,Location!$A:$J,6,FALSE),IF(A1792=0,"Avant l'ouverture",IF(OR(A1792=105,A1792=106),"Bonus"))),"")</f>
        <v>Tour 2</v>
      </c>
      <c r="I1792" s="31" t="str">
        <f>IF(LEFT(H1792,4)="Tour",VLOOKUP(A1792,Database!$A:$C,3,FALSE),"")</f>
        <v>K</v>
      </c>
      <c r="J1792" s="31" t="str">
        <f>VLOOKUP($A1792,Location!$A:$J,7,FALSE)</f>
        <v>Portugal</v>
      </c>
      <c r="K1792" s="31" t="str">
        <f>IFERROR(VLOOKUP(J1792,Setup_Team!$B:$C,2,FALSE), "TDB")</f>
        <v>PRT</v>
      </c>
      <c r="L1792" s="31" t="str">
        <f>VLOOKUP($A1792,Location!$A:$J,8,FALSE)</f>
        <v>Ouzbékistan</v>
      </c>
      <c r="M1792" s="31" t="str">
        <f>IFERROR(VLOOKUP(L1792,Setup_Team!$B:$C,2,FALSE), "TDB")</f>
        <v>NZD</v>
      </c>
      <c r="N1792" s="31" t="str">
        <f>VLOOKUP($A1792,Location!$A:$J,9,FALSE)</f>
        <v>Houston, Texas</v>
      </c>
      <c r="O1792" s="31" t="str">
        <f>VLOOKUP($A1792,Location!$A:$J,10,FALSE)</f>
        <v>NRG Stadium</v>
      </c>
      <c r="R1792" s="31">
        <v>0</v>
      </c>
      <c r="S1792" s="25">
        <f>VLOOKUP($A1792,Database!$A:$Y,10,FALSE)</f>
        <v>24</v>
      </c>
      <c r="T1792" s="25">
        <f>VLOOKUP($A1792,Database!$A:$Y,11,FALSE)</f>
        <v>154</v>
      </c>
      <c r="U1792" s="25">
        <f>VLOOKUP($A1792,Database!$A:$Y,12,FALSE)</f>
        <v>173</v>
      </c>
      <c r="V1792" s="25" t="str">
        <f>VLOOKUP(A1792,Database!A:M,13,FALSE)</f>
        <v>À venir</v>
      </c>
      <c r="W1792" s="25" t="str">
        <f>VLOOKUP($A1792,Database!$A:$Y,20,FALSE)</f>
        <v/>
      </c>
      <c r="X1792" s="25" t="str">
        <f>VLOOKUP($A1792,Database!$A:$Y,21,FALSE)</f>
        <v/>
      </c>
      <c r="Y1792" s="25" t="str">
        <f ca="1">IF(C1792&lt;NOW(),IF(AND(P1792&gt;Q1792,W1792&gt;X1792),S1792,IF(AND(P1792=Q1792,W1792=X1792),T1792,IF(AND(P1792&lt;Q1792,W1792&lt;X1792),U1792,0))),"")</f>
        <v/>
      </c>
      <c r="Z1792" s="25">
        <f>IF(AND(P1792=W1792,Q1792=X1792),1,0)</f>
        <v>1</v>
      </c>
      <c r="AA1792" s="25" t="str">
        <f>IF(Z1792=0,"",IF(ISBLANK(VLOOKUP(A1792,Database!A:AA,22,FALSE)),"",VLOOKUP(A1792,Database!A:AA,22,FALSE)))</f>
        <v>Exact</v>
      </c>
      <c r="AB1792" s="25">
        <f ca="1">IFERROR(IF(AND(Y1792&lt;&gt;"",OR(V1792="Terminé",V1792="En cours")),VLOOKUP(AA1792,Setup_ScoreExactBonus!A:D,4,FALSE),0),0)</f>
        <v>0</v>
      </c>
      <c r="AC1792" s="31" t="str">
        <f ca="1">IF(Y1792&lt;&gt;"", Y1792 + IF(Z1792=1,AB1792, 0), "")</f>
        <v/>
      </c>
      <c r="AD1792" s="31">
        <f ca="1">SUMIFS(AC$2:AC1792,D$2:D1792,D1792)*IF(R1792=0,1,2)</f>
        <v>0</v>
      </c>
    </row>
    <row r="1793" spans="1:30" x14ac:dyDescent="0.35">
      <c r="A1793" s="31">
        <f>IF(ISBLANK(B1793),"",COUNTIF(B$2:B1793,B1793))-1</f>
        <v>45</v>
      </c>
      <c r="B1793" s="31">
        <v>37</v>
      </c>
      <c r="C1793" s="10">
        <f>VLOOKUP($A1793,Database!$A:$Y,7,FALSE)</f>
        <v>46196.791666666664</v>
      </c>
      <c r="D1793" s="31" t="str">
        <f>VLOOKUP(Pronostics!$B1793,Setup_MPP!$A:$G,3,FALSE)</f>
        <v>Joueur37</v>
      </c>
      <c r="E1793" s="31" t="str">
        <f>VLOOKUP(Pronostics!$B1793,Setup_MPP!$A:$G,2,FALSE)</f>
        <v>Joueur37</v>
      </c>
      <c r="F1793" s="31" t="str">
        <f>VLOOKUP($B1793,Setup_MPP!$A:$E,4,FALSE)</f>
        <v>#D5D5D5</v>
      </c>
      <c r="G1793" s="31" t="str">
        <f>VLOOKUP($B1793,Setup_MPP!$A:$E,5,FALSE)</f>
        <v>#727272</v>
      </c>
      <c r="H1793" s="31" t="str">
        <f>IFERROR(IF(AND(A1793&gt;=1,A1793&lt;=104),VLOOKUP($A1793,Location!$A:$J,6,FALSE),IF(A1793=0,"Avant l'ouverture",IF(OR(A1793=105,A1793=106),"Bonus"))),"")</f>
        <v>Tour 2</v>
      </c>
      <c r="I1793" s="31" t="str">
        <f>IF(LEFT(H1793,4)="Tour",VLOOKUP(A1793,Database!$A:$C,3,FALSE),"")</f>
        <v>K</v>
      </c>
      <c r="J1793" s="31" t="str">
        <f>VLOOKUP($A1793,Location!$A:$J,7,FALSE)</f>
        <v>Portugal</v>
      </c>
      <c r="K1793" s="31" t="str">
        <f>IFERROR(VLOOKUP(J1793,Setup_Team!$B:$C,2,FALSE), "TDB")</f>
        <v>PRT</v>
      </c>
      <c r="L1793" s="31" t="str">
        <f>VLOOKUP($A1793,Location!$A:$J,8,FALSE)</f>
        <v>Ouzbékistan</v>
      </c>
      <c r="M1793" s="31" t="str">
        <f>IFERROR(VLOOKUP(L1793,Setup_Team!$B:$C,2,FALSE), "TDB")</f>
        <v>NZD</v>
      </c>
      <c r="N1793" s="31" t="str">
        <f>VLOOKUP($A1793,Location!$A:$J,9,FALSE)</f>
        <v>Houston, Texas</v>
      </c>
      <c r="O1793" s="31" t="str">
        <f>VLOOKUP($A1793,Location!$A:$J,10,FALSE)</f>
        <v>NRG Stadium</v>
      </c>
      <c r="R1793" s="31">
        <v>0</v>
      </c>
      <c r="S1793" s="25">
        <f>VLOOKUP($A1793,Database!$A:$Y,10,FALSE)</f>
        <v>24</v>
      </c>
      <c r="T1793" s="25">
        <f>VLOOKUP($A1793,Database!$A:$Y,11,FALSE)</f>
        <v>154</v>
      </c>
      <c r="U1793" s="25">
        <f>VLOOKUP($A1793,Database!$A:$Y,12,FALSE)</f>
        <v>173</v>
      </c>
      <c r="V1793" s="25" t="str">
        <f>VLOOKUP(A1793,Database!A:M,13,FALSE)</f>
        <v>À venir</v>
      </c>
      <c r="W1793" s="25" t="str">
        <f>VLOOKUP($A1793,Database!$A:$Y,20,FALSE)</f>
        <v/>
      </c>
      <c r="X1793" s="25" t="str">
        <f>VLOOKUP($A1793,Database!$A:$Y,21,FALSE)</f>
        <v/>
      </c>
      <c r="Y1793" s="25" t="str">
        <f ca="1">IF(C1793&lt;NOW(),IF(AND(P1793&gt;Q1793,W1793&gt;X1793),S1793,IF(AND(P1793=Q1793,W1793=X1793),T1793,IF(AND(P1793&lt;Q1793,W1793&lt;X1793),U1793,0))),"")</f>
        <v/>
      </c>
      <c r="Z1793" s="25">
        <f>IF(AND(P1793=W1793,Q1793=X1793),1,0)</f>
        <v>1</v>
      </c>
      <c r="AA1793" s="25" t="str">
        <f>IF(Z1793=0,"",IF(ISBLANK(VLOOKUP(A1793,Database!A:AA,22,FALSE)),"",VLOOKUP(A1793,Database!A:AA,22,FALSE)))</f>
        <v>Exact</v>
      </c>
      <c r="AB1793" s="25">
        <f ca="1">IFERROR(IF(AND(Y1793&lt;&gt;"",OR(V1793="Terminé",V1793="En cours")),VLOOKUP(AA1793,Setup_ScoreExactBonus!A:D,4,FALSE),0),0)</f>
        <v>0</v>
      </c>
      <c r="AC1793" s="31" t="str">
        <f ca="1">IF(Y1793&lt;&gt;"", Y1793 + IF(Z1793=1,AB1793, 0), "")</f>
        <v/>
      </c>
      <c r="AD1793" s="31">
        <f ca="1">SUMIFS(AC$2:AC1793,D$2:D1793,D1793)*IF(R1793=0,1,2)</f>
        <v>0</v>
      </c>
    </row>
    <row r="1794" spans="1:30" x14ac:dyDescent="0.35">
      <c r="A1794" s="31">
        <f>IF(ISBLANK(B1794),"",COUNTIF(B$2:B1794,B1794))-1</f>
        <v>45</v>
      </c>
      <c r="B1794" s="31">
        <v>38</v>
      </c>
      <c r="C1794" s="10">
        <f>VLOOKUP($A1794,Database!$A:$Y,7,FALSE)</f>
        <v>46196.791666666664</v>
      </c>
      <c r="D1794" s="31" t="str">
        <f>VLOOKUP(Pronostics!$B1794,Setup_MPP!$A:$G,3,FALSE)</f>
        <v>Joueur38</v>
      </c>
      <c r="E1794" s="31" t="str">
        <f>VLOOKUP(Pronostics!$B1794,Setup_MPP!$A:$G,2,FALSE)</f>
        <v>Joueur38</v>
      </c>
      <c r="F1794" s="31" t="str">
        <f>VLOOKUP($B1794,Setup_MPP!$A:$E,4,FALSE)</f>
        <v>#D5D5D5</v>
      </c>
      <c r="G1794" s="31" t="str">
        <f>VLOOKUP($B1794,Setup_MPP!$A:$E,5,FALSE)</f>
        <v>#727272</v>
      </c>
      <c r="H1794" s="31" t="str">
        <f>IFERROR(IF(AND(A1794&gt;=1,A1794&lt;=104),VLOOKUP($A1794,Location!$A:$J,6,FALSE),IF(A1794=0,"Avant l'ouverture",IF(OR(A1794=105,A1794=106),"Bonus"))),"")</f>
        <v>Tour 2</v>
      </c>
      <c r="I1794" s="31" t="str">
        <f>IF(LEFT(H1794,4)="Tour",VLOOKUP(A1794,Database!$A:$C,3,FALSE),"")</f>
        <v>K</v>
      </c>
      <c r="J1794" s="31" t="str">
        <f>VLOOKUP($A1794,Location!$A:$J,7,FALSE)</f>
        <v>Portugal</v>
      </c>
      <c r="K1794" s="31" t="str">
        <f>IFERROR(VLOOKUP(J1794,Setup_Team!$B:$C,2,FALSE), "TDB")</f>
        <v>PRT</v>
      </c>
      <c r="L1794" s="31" t="str">
        <f>VLOOKUP($A1794,Location!$A:$J,8,FALSE)</f>
        <v>Ouzbékistan</v>
      </c>
      <c r="M1794" s="31" t="str">
        <f>IFERROR(VLOOKUP(L1794,Setup_Team!$B:$C,2,FALSE), "TDB")</f>
        <v>NZD</v>
      </c>
      <c r="N1794" s="31" t="str">
        <f>VLOOKUP($A1794,Location!$A:$J,9,FALSE)</f>
        <v>Houston, Texas</v>
      </c>
      <c r="O1794" s="31" t="str">
        <f>VLOOKUP($A1794,Location!$A:$J,10,FALSE)</f>
        <v>NRG Stadium</v>
      </c>
      <c r="R1794" s="31">
        <v>0</v>
      </c>
      <c r="S1794" s="25">
        <f>VLOOKUP($A1794,Database!$A:$Y,10,FALSE)</f>
        <v>24</v>
      </c>
      <c r="T1794" s="25">
        <f>VLOOKUP($A1794,Database!$A:$Y,11,FALSE)</f>
        <v>154</v>
      </c>
      <c r="U1794" s="25">
        <f>VLOOKUP($A1794,Database!$A:$Y,12,FALSE)</f>
        <v>173</v>
      </c>
      <c r="V1794" s="25" t="str">
        <f>VLOOKUP(A1794,Database!A:M,13,FALSE)</f>
        <v>À venir</v>
      </c>
      <c r="W1794" s="25" t="str">
        <f>VLOOKUP($A1794,Database!$A:$Y,20,FALSE)</f>
        <v/>
      </c>
      <c r="X1794" s="25" t="str">
        <f>VLOOKUP($A1794,Database!$A:$Y,21,FALSE)</f>
        <v/>
      </c>
      <c r="Y1794" s="25" t="str">
        <f ca="1">IF(C1794&lt;NOW(),IF(AND(P1794&gt;Q1794,W1794&gt;X1794),S1794,IF(AND(P1794=Q1794,W1794=X1794),T1794,IF(AND(P1794&lt;Q1794,W1794&lt;X1794),U1794,0))),"")</f>
        <v/>
      </c>
      <c r="Z1794" s="25">
        <f>IF(AND(P1794=W1794,Q1794=X1794),1,0)</f>
        <v>1</v>
      </c>
      <c r="AA1794" s="25" t="str">
        <f>IF(Z1794=0,"",IF(ISBLANK(VLOOKUP(A1794,Database!A:AA,22,FALSE)),"",VLOOKUP(A1794,Database!A:AA,22,FALSE)))</f>
        <v>Exact</v>
      </c>
      <c r="AB1794" s="25">
        <f ca="1">IFERROR(IF(AND(Y1794&lt;&gt;"",OR(V1794="Terminé",V1794="En cours")),VLOOKUP(AA1794,Setup_ScoreExactBonus!A:D,4,FALSE),0),0)</f>
        <v>0</v>
      </c>
      <c r="AC1794" s="31" t="str">
        <f ca="1">IF(Y1794&lt;&gt;"", Y1794 + IF(Z1794=1,AB1794, 0), "")</f>
        <v/>
      </c>
      <c r="AD1794" s="31">
        <f ca="1">SUMIFS(AC$2:AC1794,D$2:D1794,D1794)*IF(R1794=0,1,2)</f>
        <v>0</v>
      </c>
    </row>
    <row r="1795" spans="1:30" x14ac:dyDescent="0.35">
      <c r="A1795" s="31">
        <f>IF(ISBLANK(B1795),"",COUNTIF(B$2:B1795,B1795))-1</f>
        <v>45</v>
      </c>
      <c r="B1795" s="31">
        <v>39</v>
      </c>
      <c r="C1795" s="10">
        <f>VLOOKUP($A1795,Database!$A:$Y,7,FALSE)</f>
        <v>46196.791666666664</v>
      </c>
      <c r="D1795" s="31" t="str">
        <f>VLOOKUP(Pronostics!$B1795,Setup_MPP!$A:$G,3,FALSE)</f>
        <v>Joueur39</v>
      </c>
      <c r="E1795" s="31" t="str">
        <f>VLOOKUP(Pronostics!$B1795,Setup_MPP!$A:$G,2,FALSE)</f>
        <v>Joueur39</v>
      </c>
      <c r="F1795" s="31" t="str">
        <f>VLOOKUP($B1795,Setup_MPP!$A:$E,4,FALSE)</f>
        <v>#D5D5D5</v>
      </c>
      <c r="G1795" s="31" t="str">
        <f>VLOOKUP($B1795,Setup_MPP!$A:$E,5,FALSE)</f>
        <v>#727272</v>
      </c>
      <c r="H1795" s="31" t="str">
        <f>IFERROR(IF(AND(A1795&gt;=1,A1795&lt;=104),VLOOKUP($A1795,Location!$A:$J,6,FALSE),IF(A1795=0,"Avant l'ouverture",IF(OR(A1795=105,A1795=106),"Bonus"))),"")</f>
        <v>Tour 2</v>
      </c>
      <c r="I1795" s="31" t="str">
        <f>IF(LEFT(H1795,4)="Tour",VLOOKUP(A1795,Database!$A:$C,3,FALSE),"")</f>
        <v>K</v>
      </c>
      <c r="J1795" s="31" t="str">
        <f>VLOOKUP($A1795,Location!$A:$J,7,FALSE)</f>
        <v>Portugal</v>
      </c>
      <c r="K1795" s="31" t="str">
        <f>IFERROR(VLOOKUP(J1795,Setup_Team!$B:$C,2,FALSE), "TDB")</f>
        <v>PRT</v>
      </c>
      <c r="L1795" s="31" t="str">
        <f>VLOOKUP($A1795,Location!$A:$J,8,FALSE)</f>
        <v>Ouzbékistan</v>
      </c>
      <c r="M1795" s="31" t="str">
        <f>IFERROR(VLOOKUP(L1795,Setup_Team!$B:$C,2,FALSE), "TDB")</f>
        <v>NZD</v>
      </c>
      <c r="N1795" s="31" t="str">
        <f>VLOOKUP($A1795,Location!$A:$J,9,FALSE)</f>
        <v>Houston, Texas</v>
      </c>
      <c r="O1795" s="31" t="str">
        <f>VLOOKUP($A1795,Location!$A:$J,10,FALSE)</f>
        <v>NRG Stadium</v>
      </c>
      <c r="R1795" s="31">
        <v>0</v>
      </c>
      <c r="S1795" s="25">
        <f>VLOOKUP($A1795,Database!$A:$Y,10,FALSE)</f>
        <v>24</v>
      </c>
      <c r="T1795" s="25">
        <f>VLOOKUP($A1795,Database!$A:$Y,11,FALSE)</f>
        <v>154</v>
      </c>
      <c r="U1795" s="25">
        <f>VLOOKUP($A1795,Database!$A:$Y,12,FALSE)</f>
        <v>173</v>
      </c>
      <c r="V1795" s="25" t="str">
        <f>VLOOKUP(A1795,Database!A:M,13,FALSE)</f>
        <v>À venir</v>
      </c>
      <c r="W1795" s="25" t="str">
        <f>VLOOKUP($A1795,Database!$A:$Y,20,FALSE)</f>
        <v/>
      </c>
      <c r="X1795" s="25" t="str">
        <f>VLOOKUP($A1795,Database!$A:$Y,21,FALSE)</f>
        <v/>
      </c>
      <c r="Y1795" s="25" t="str">
        <f ca="1">IF(C1795&lt;NOW(),IF(AND(P1795&gt;Q1795,W1795&gt;X1795),S1795,IF(AND(P1795=Q1795,W1795=X1795),T1795,IF(AND(P1795&lt;Q1795,W1795&lt;X1795),U1795,0))),"")</f>
        <v/>
      </c>
      <c r="Z1795" s="25">
        <f>IF(AND(P1795=W1795,Q1795=X1795),1,0)</f>
        <v>1</v>
      </c>
      <c r="AA1795" s="25" t="str">
        <f>IF(Z1795=0,"",IF(ISBLANK(VLOOKUP(A1795,Database!A:AA,22,FALSE)),"",VLOOKUP(A1795,Database!A:AA,22,FALSE)))</f>
        <v>Exact</v>
      </c>
      <c r="AB1795" s="25">
        <f ca="1">IFERROR(IF(AND(Y1795&lt;&gt;"",OR(V1795="Terminé",V1795="En cours")),VLOOKUP(AA1795,Setup_ScoreExactBonus!A:D,4,FALSE),0),0)</f>
        <v>0</v>
      </c>
      <c r="AC1795" s="31" t="str">
        <f ca="1">IF(Y1795&lt;&gt;"", Y1795 + IF(Z1795=1,AB1795, 0), "")</f>
        <v/>
      </c>
      <c r="AD1795" s="31">
        <f ca="1">SUMIFS(AC$2:AC1795,D$2:D1795,D1795)*IF(R1795=0,1,2)</f>
        <v>0</v>
      </c>
    </row>
    <row r="1796" spans="1:30" x14ac:dyDescent="0.35">
      <c r="A1796" s="31">
        <f>IF(ISBLANK(B1796),"",COUNTIF(B$2:B1796,B1796))-1</f>
        <v>46</v>
      </c>
      <c r="B1796" s="31">
        <v>1</v>
      </c>
      <c r="C1796" s="10">
        <f>VLOOKUP($A1796,Database!$A:$Y,7,FALSE)</f>
        <v>46196.916666666664</v>
      </c>
      <c r="D1796" s="31" t="str">
        <f>VLOOKUP(Pronostics!$B1796,Setup_MPP!$A:$G,3,FALSE)</f>
        <v>_Nicolas_LM_</v>
      </c>
      <c r="E1796" s="31" t="str">
        <f>VLOOKUP(Pronostics!$B1796,Setup_MPP!$A:$G,2,FALSE)</f>
        <v>Nicolas LE MOUEL</v>
      </c>
      <c r="F1796" s="31" t="str">
        <f>VLOOKUP($B1796,Setup_MPP!$A:$E,4,FALSE)</f>
        <v>#F7C79D</v>
      </c>
      <c r="G1796" s="31" t="str">
        <f>VLOOKUP($B1796,Setup_MPP!$A:$E,5,FALSE)</f>
        <v>#FFBE85</v>
      </c>
      <c r="H1796" s="31" t="str">
        <f>IFERROR(IF(AND(A1796&gt;=1,A1796&lt;=104),VLOOKUP($A1796,Location!$A:$J,6,FALSE),IF(A1796=0,"Avant l'ouverture",IF(OR(A1796=105,A1796=106),"Bonus"))),"")</f>
        <v>Tour 2</v>
      </c>
      <c r="I1796" s="31" t="str">
        <f>IF(LEFT(H1796,4)="Tour",VLOOKUP(A1796,Database!$A:$C,3,FALSE),"")</f>
        <v>L</v>
      </c>
      <c r="J1796" s="31" t="str">
        <f>VLOOKUP($A1796,Location!$A:$J,7,FALSE)</f>
        <v>Angleterre</v>
      </c>
      <c r="K1796" s="31" t="str">
        <f>IFERROR(VLOOKUP(J1796,Setup_Team!$B:$C,2,FALSE), "TDB")</f>
        <v>ENG</v>
      </c>
      <c r="L1796" s="31" t="str">
        <f>VLOOKUP($A1796,Location!$A:$J,8,FALSE)</f>
        <v>Ghana</v>
      </c>
      <c r="M1796" s="31" t="str">
        <f>IFERROR(VLOOKUP(L1796,Setup_Team!$B:$C,2,FALSE), "TDB")</f>
        <v>GHA</v>
      </c>
      <c r="N1796" s="31" t="str">
        <f>VLOOKUP($A1796,Location!$A:$J,9,FALSE)</f>
        <v>Foxborough</v>
      </c>
      <c r="O1796" s="31" t="str">
        <f>VLOOKUP($A1796,Location!$A:$J,10,FALSE)</f>
        <v>Gillette Stadium</v>
      </c>
      <c r="P1796" s="44"/>
      <c r="Q1796" s="44"/>
      <c r="R1796" s="31">
        <v>0</v>
      </c>
      <c r="S1796" s="25">
        <f>VLOOKUP($A1796,Database!$A:$Y,10,FALSE)</f>
        <v>44</v>
      </c>
      <c r="T1796" s="25">
        <f>VLOOKUP($A1796,Database!$A:$Y,11,FALSE)</f>
        <v>127</v>
      </c>
      <c r="U1796" s="25">
        <f>VLOOKUP($A1796,Database!$A:$Y,12,FALSE)</f>
        <v>162</v>
      </c>
      <c r="V1796" s="25" t="str">
        <f>VLOOKUP(A1796,Database!A:M,13,FALSE)</f>
        <v>À venir</v>
      </c>
      <c r="W1796" s="25" t="str">
        <f>VLOOKUP($A1796,Database!$A:$Y,20,FALSE)</f>
        <v/>
      </c>
      <c r="X1796" s="25" t="str">
        <f>VLOOKUP($A1796,Database!$A:$Y,21,FALSE)</f>
        <v/>
      </c>
      <c r="Y1796" s="25" t="str">
        <f ca="1">IF(C1796&lt;NOW(),IF(AND(P1796&gt;Q1796,W1796&gt;X1796),S1796,IF(AND(P1796=Q1796,W1796=X1796),T1796,IF(AND(P1796&lt;Q1796,W1796&lt;X1796),U1796,0))),"")</f>
        <v/>
      </c>
      <c r="Z1796" s="25">
        <f>IF(AND(P1796=W1796,Q1796=X1796),1,0)</f>
        <v>1</v>
      </c>
      <c r="AA1796" s="25" t="str">
        <f>IF(Z1796=0,"",IF(ISBLANK(VLOOKUP(A1796,Database!A:AA,22,FALSE)),"",VLOOKUP(A1796,Database!A:AA,22,FALSE)))</f>
        <v>Exact</v>
      </c>
      <c r="AB1796" s="25">
        <f ca="1">IFERROR(IF(AND(Y1796&lt;&gt;"",OR(V1796="Terminé",V1796="En cours")),VLOOKUP(AA1796,Setup_ScoreExactBonus!A:D,4,FALSE),0),0)</f>
        <v>0</v>
      </c>
      <c r="AC1796" s="31" t="str">
        <f ca="1">IF(Y1796&lt;&gt;"", Y1796 + IF(Z1796=1,AB1796, 0), "")</f>
        <v/>
      </c>
      <c r="AD1796" s="31">
        <f ca="1">SUMIFS(AC$2:AC1796,D$2:D1796,D1796)*IF(R1796=0,1,2)</f>
        <v>0</v>
      </c>
    </row>
    <row r="1797" spans="1:30" x14ac:dyDescent="0.35">
      <c r="A1797" s="31">
        <f>IF(ISBLANK(B1797),"",COUNTIF(B$2:B1797,B1797))-1</f>
        <v>46</v>
      </c>
      <c r="B1797" s="31">
        <v>2</v>
      </c>
      <c r="C1797" s="10">
        <f>VLOOKUP($A1797,Database!$A:$Y,7,FALSE)</f>
        <v>46196.916666666664</v>
      </c>
      <c r="D1797" s="31" t="str">
        <f>VLOOKUP(Pronostics!$B1797,Setup_MPP!$A:$G,3,FALSE)</f>
        <v>leaelaz</v>
      </c>
      <c r="E1797" s="31" t="str">
        <f>VLOOKUP(Pronostics!$B1797,Setup_MPP!$A:$G,2,FALSE)</f>
        <v>Léa EL ASERY</v>
      </c>
      <c r="F1797" s="31" t="str">
        <f>VLOOKUP($B1797,Setup_MPP!$A:$E,4,FALSE)</f>
        <v>#FFBEBE</v>
      </c>
      <c r="G1797" s="31" t="str">
        <f>VLOOKUP($B1797,Setup_MPP!$A:$E,5,FALSE)</f>
        <v>#DF6868</v>
      </c>
      <c r="H1797" s="31" t="str">
        <f>IFERROR(IF(AND(A1797&gt;=1,A1797&lt;=104),VLOOKUP($A1797,Location!$A:$J,6,FALSE),IF(A1797=0,"Avant l'ouverture",IF(OR(A1797=105,A1797=106),"Bonus"))),"")</f>
        <v>Tour 2</v>
      </c>
      <c r="I1797" s="31" t="str">
        <f>IF(LEFT(H1797,4)="Tour",VLOOKUP(A1797,Database!$A:$C,3,FALSE),"")</f>
        <v>L</v>
      </c>
      <c r="J1797" s="31" t="str">
        <f>VLOOKUP($A1797,Location!$A:$J,7,FALSE)</f>
        <v>Angleterre</v>
      </c>
      <c r="K1797" s="31" t="str">
        <f>IFERROR(VLOOKUP(J1797,Setup_Team!$B:$C,2,FALSE), "TDB")</f>
        <v>ENG</v>
      </c>
      <c r="L1797" s="31" t="str">
        <f>VLOOKUP($A1797,Location!$A:$J,8,FALSE)</f>
        <v>Ghana</v>
      </c>
      <c r="M1797" s="31" t="str">
        <f>IFERROR(VLOOKUP(L1797,Setup_Team!$B:$C,2,FALSE), "TDB")</f>
        <v>GHA</v>
      </c>
      <c r="N1797" s="31" t="str">
        <f>VLOOKUP($A1797,Location!$A:$J,9,FALSE)</f>
        <v>Foxborough</v>
      </c>
      <c r="O1797" s="31" t="str">
        <f>VLOOKUP($A1797,Location!$A:$J,10,FALSE)</f>
        <v>Gillette Stadium</v>
      </c>
      <c r="R1797" s="31">
        <v>0</v>
      </c>
      <c r="S1797" s="25">
        <f>VLOOKUP($A1797,Database!$A:$Y,10,FALSE)</f>
        <v>44</v>
      </c>
      <c r="T1797" s="25">
        <f>VLOOKUP($A1797,Database!$A:$Y,11,FALSE)</f>
        <v>127</v>
      </c>
      <c r="U1797" s="25">
        <f>VLOOKUP($A1797,Database!$A:$Y,12,FALSE)</f>
        <v>162</v>
      </c>
      <c r="V1797" s="25" t="str">
        <f>VLOOKUP(A1797,Database!A:M,13,FALSE)</f>
        <v>À venir</v>
      </c>
      <c r="W1797" s="25" t="str">
        <f>VLOOKUP($A1797,Database!$A:$Y,20,FALSE)</f>
        <v/>
      </c>
      <c r="X1797" s="25" t="str">
        <f>VLOOKUP($A1797,Database!$A:$Y,21,FALSE)</f>
        <v/>
      </c>
      <c r="Y1797" s="25" t="str">
        <f ca="1">IF(C1797&lt;NOW(),IF(AND(P1797&gt;Q1797,W1797&gt;X1797),S1797,IF(AND(P1797=Q1797,W1797=X1797),T1797,IF(AND(P1797&lt;Q1797,W1797&lt;X1797),U1797,0))),"")</f>
        <v/>
      </c>
      <c r="Z1797" s="25">
        <f>IF(AND(P1797=W1797,Q1797=X1797),1,0)</f>
        <v>1</v>
      </c>
      <c r="AA1797" s="25" t="str">
        <f>IF(Z1797=0,"",IF(ISBLANK(VLOOKUP(A1797,Database!A:AA,22,FALSE)),"",VLOOKUP(A1797,Database!A:AA,22,FALSE)))</f>
        <v>Exact</v>
      </c>
      <c r="AB1797" s="25">
        <f ca="1">IFERROR(IF(AND(Y1797&lt;&gt;"",OR(V1797="Terminé",V1797="En cours")),VLOOKUP(AA1797,Setup_ScoreExactBonus!A:D,4,FALSE),0),0)</f>
        <v>0</v>
      </c>
      <c r="AC1797" s="31" t="str">
        <f ca="1">IF(Y1797&lt;&gt;"", Y1797 + IF(Z1797=1,AB1797, 0), "")</f>
        <v/>
      </c>
      <c r="AD1797" s="31">
        <f ca="1">SUMIFS(AC$2:AC1797,D$2:D1797,D1797)*IF(R1797=0,1,2)</f>
        <v>0</v>
      </c>
    </row>
    <row r="1798" spans="1:30" x14ac:dyDescent="0.35">
      <c r="A1798" s="31">
        <f>IF(ISBLANK(B1798),"",COUNTIF(B$2:B1798,B1798))-1</f>
        <v>46</v>
      </c>
      <c r="B1798" s="31">
        <v>3</v>
      </c>
      <c r="C1798" s="10">
        <f>VLOOKUP($A1798,Database!$A:$Y,7,FALSE)</f>
        <v>46196.916666666664</v>
      </c>
      <c r="D1798" s="31" t="str">
        <f>VLOOKUP(Pronostics!$B1798,Setup_MPP!$A:$G,3,FALSE)</f>
        <v>PasMetalleux</v>
      </c>
      <c r="E1798" s="31" t="str">
        <f>VLOOKUP(Pronostics!$B1798,Setup_MPP!$A:$G,2,FALSE)</f>
        <v>Elwenn JOUBREL</v>
      </c>
      <c r="F1798" s="31" t="str">
        <f>VLOOKUP($B1798,Setup_MPP!$A:$E,4,FALSE)</f>
        <v>#F5C7FC</v>
      </c>
      <c r="G1798" s="31" t="str">
        <f>VLOOKUP($B1798,Setup_MPP!$A:$E,5,FALSE)</f>
        <v>#C489CF</v>
      </c>
      <c r="H1798" s="31" t="str">
        <f>IFERROR(IF(AND(A1798&gt;=1,A1798&lt;=104),VLOOKUP($A1798,Location!$A:$J,6,FALSE),IF(A1798=0,"Avant l'ouverture",IF(OR(A1798=105,A1798=106),"Bonus"))),"")</f>
        <v>Tour 2</v>
      </c>
      <c r="I1798" s="31" t="str">
        <f>IF(LEFT(H1798,4)="Tour",VLOOKUP(A1798,Database!$A:$C,3,FALSE),"")</f>
        <v>L</v>
      </c>
      <c r="J1798" s="31" t="str">
        <f>VLOOKUP($A1798,Location!$A:$J,7,FALSE)</f>
        <v>Angleterre</v>
      </c>
      <c r="K1798" s="31" t="str">
        <f>IFERROR(VLOOKUP(J1798,Setup_Team!$B:$C,2,FALSE), "TDB")</f>
        <v>ENG</v>
      </c>
      <c r="L1798" s="31" t="str">
        <f>VLOOKUP($A1798,Location!$A:$J,8,FALSE)</f>
        <v>Ghana</v>
      </c>
      <c r="M1798" s="31" t="str">
        <f>IFERROR(VLOOKUP(L1798,Setup_Team!$B:$C,2,FALSE), "TDB")</f>
        <v>GHA</v>
      </c>
      <c r="N1798" s="31" t="str">
        <f>VLOOKUP($A1798,Location!$A:$J,9,FALSE)</f>
        <v>Foxborough</v>
      </c>
      <c r="O1798" s="31" t="str">
        <f>VLOOKUP($A1798,Location!$A:$J,10,FALSE)</f>
        <v>Gillette Stadium</v>
      </c>
      <c r="R1798" s="31">
        <v>0</v>
      </c>
      <c r="S1798" s="25">
        <f>VLOOKUP($A1798,Database!$A:$Y,10,FALSE)</f>
        <v>44</v>
      </c>
      <c r="T1798" s="25">
        <f>VLOOKUP($A1798,Database!$A:$Y,11,FALSE)</f>
        <v>127</v>
      </c>
      <c r="U1798" s="25">
        <f>VLOOKUP($A1798,Database!$A:$Y,12,FALSE)</f>
        <v>162</v>
      </c>
      <c r="V1798" s="25" t="str">
        <f>VLOOKUP(A1798,Database!A:M,13,FALSE)</f>
        <v>À venir</v>
      </c>
      <c r="W1798" s="25" t="str">
        <f>VLOOKUP($A1798,Database!$A:$Y,20,FALSE)</f>
        <v/>
      </c>
      <c r="X1798" s="25" t="str">
        <f>VLOOKUP($A1798,Database!$A:$Y,21,FALSE)</f>
        <v/>
      </c>
      <c r="Y1798" s="25" t="str">
        <f ca="1">IF(C1798&lt;NOW(),IF(AND(P1798&gt;Q1798,W1798&gt;X1798),S1798,IF(AND(P1798=Q1798,W1798=X1798),T1798,IF(AND(P1798&lt;Q1798,W1798&lt;X1798),U1798,0))),"")</f>
        <v/>
      </c>
      <c r="Z1798" s="25">
        <f>IF(AND(P1798=W1798,Q1798=X1798),1,0)</f>
        <v>1</v>
      </c>
      <c r="AA1798" s="25" t="str">
        <f>IF(Z1798=0,"",IF(ISBLANK(VLOOKUP(A1798,Database!A:AA,22,FALSE)),"",VLOOKUP(A1798,Database!A:AA,22,FALSE)))</f>
        <v>Exact</v>
      </c>
      <c r="AB1798" s="25">
        <f ca="1">IFERROR(IF(AND(Y1798&lt;&gt;"",OR(V1798="Terminé",V1798="En cours")),VLOOKUP(AA1798,Setup_ScoreExactBonus!A:D,4,FALSE),0),0)</f>
        <v>0</v>
      </c>
      <c r="AC1798" s="31" t="str">
        <f ca="1">IF(Y1798&lt;&gt;"", Y1798 + IF(Z1798=1,AB1798, 0), "")</f>
        <v/>
      </c>
      <c r="AD1798" s="31">
        <f ca="1">SUMIFS(AC$2:AC1798,D$2:D1798,D1798)*IF(R1798=0,1,2)</f>
        <v>0</v>
      </c>
    </row>
    <row r="1799" spans="1:30" x14ac:dyDescent="0.35">
      <c r="A1799" s="31">
        <f>IF(ISBLANK(B1799),"",COUNTIF(B$2:B1799,B1799))-1</f>
        <v>46</v>
      </c>
      <c r="B1799" s="31">
        <v>4</v>
      </c>
      <c r="C1799" s="10">
        <f>VLOOKUP($A1799,Database!$A:$Y,7,FALSE)</f>
        <v>46196.916666666664</v>
      </c>
      <c r="D1799" s="31" t="str">
        <f>VLOOKUP(Pronostics!$B1799,Setup_MPP!$A:$G,3,FALSE)</f>
        <v>Popo444</v>
      </c>
      <c r="E1799" s="31" t="str">
        <f>VLOOKUP(Pronostics!$B1799,Setup_MPP!$A:$G,2,FALSE)</f>
        <v>Pauline OLIVIER</v>
      </c>
      <c r="F1799" s="31" t="str">
        <f>VLOOKUP($B1799,Setup_MPP!$A:$E,4,FALSE)</f>
        <v>#A5EA7F</v>
      </c>
      <c r="G1799" s="31" t="str">
        <f>VLOOKUP($B1799,Setup_MPP!$A:$E,5,FALSE)</f>
        <v>#80C65A</v>
      </c>
      <c r="H1799" s="31" t="str">
        <f>IFERROR(IF(AND(A1799&gt;=1,A1799&lt;=104),VLOOKUP($A1799,Location!$A:$J,6,FALSE),IF(A1799=0,"Avant l'ouverture",IF(OR(A1799=105,A1799=106),"Bonus"))),"")</f>
        <v>Tour 2</v>
      </c>
      <c r="I1799" s="31" t="str">
        <f>IF(LEFT(H1799,4)="Tour",VLOOKUP(A1799,Database!$A:$C,3,FALSE),"")</f>
        <v>L</v>
      </c>
      <c r="J1799" s="31" t="str">
        <f>VLOOKUP($A1799,Location!$A:$J,7,FALSE)</f>
        <v>Angleterre</v>
      </c>
      <c r="K1799" s="31" t="str">
        <f>IFERROR(VLOOKUP(J1799,Setup_Team!$B:$C,2,FALSE), "TDB")</f>
        <v>ENG</v>
      </c>
      <c r="L1799" s="31" t="str">
        <f>VLOOKUP($A1799,Location!$A:$J,8,FALSE)</f>
        <v>Ghana</v>
      </c>
      <c r="M1799" s="31" t="str">
        <f>IFERROR(VLOOKUP(L1799,Setup_Team!$B:$C,2,FALSE), "TDB")</f>
        <v>GHA</v>
      </c>
      <c r="N1799" s="31" t="str">
        <f>VLOOKUP($A1799,Location!$A:$J,9,FALSE)</f>
        <v>Foxborough</v>
      </c>
      <c r="O1799" s="31" t="str">
        <f>VLOOKUP($A1799,Location!$A:$J,10,FALSE)</f>
        <v>Gillette Stadium</v>
      </c>
      <c r="R1799" s="31">
        <v>0</v>
      </c>
      <c r="S1799" s="25">
        <f>VLOOKUP($A1799,Database!$A:$Y,10,FALSE)</f>
        <v>44</v>
      </c>
      <c r="T1799" s="25">
        <f>VLOOKUP($A1799,Database!$A:$Y,11,FALSE)</f>
        <v>127</v>
      </c>
      <c r="U1799" s="25">
        <f>VLOOKUP($A1799,Database!$A:$Y,12,FALSE)</f>
        <v>162</v>
      </c>
      <c r="V1799" s="25" t="str">
        <f>VLOOKUP(A1799,Database!A:M,13,FALSE)</f>
        <v>À venir</v>
      </c>
      <c r="W1799" s="25" t="str">
        <f>VLOOKUP($A1799,Database!$A:$Y,20,FALSE)</f>
        <v/>
      </c>
      <c r="X1799" s="25" t="str">
        <f>VLOOKUP($A1799,Database!$A:$Y,21,FALSE)</f>
        <v/>
      </c>
      <c r="Y1799" s="25" t="str">
        <f ca="1">IF(C1799&lt;NOW(),IF(AND(P1799&gt;Q1799,W1799&gt;X1799),S1799,IF(AND(P1799=Q1799,W1799=X1799),T1799,IF(AND(P1799&lt;Q1799,W1799&lt;X1799),U1799,0))),"")</f>
        <v/>
      </c>
      <c r="Z1799" s="25">
        <f>IF(AND(P1799=W1799,Q1799=X1799),1,0)</f>
        <v>1</v>
      </c>
      <c r="AA1799" s="25" t="str">
        <f>IF(Z1799=0,"",IF(ISBLANK(VLOOKUP(A1799,Database!A:AA,22,FALSE)),"",VLOOKUP(A1799,Database!A:AA,22,FALSE)))</f>
        <v>Exact</v>
      </c>
      <c r="AB1799" s="25">
        <f ca="1">IFERROR(IF(AND(Y1799&lt;&gt;"",OR(V1799="Terminé",V1799="En cours")),VLOOKUP(AA1799,Setup_ScoreExactBonus!A:D,4,FALSE),0),0)</f>
        <v>0</v>
      </c>
      <c r="AC1799" s="31" t="str">
        <f ca="1">IF(Y1799&lt;&gt;"", Y1799 + IF(Z1799=1,AB1799, 0), "")</f>
        <v/>
      </c>
      <c r="AD1799" s="31">
        <f ca="1">SUMIFS(AC$2:AC1799,D$2:D1799,D1799)*IF(R1799=0,1,2)</f>
        <v>0</v>
      </c>
    </row>
    <row r="1800" spans="1:30" x14ac:dyDescent="0.35">
      <c r="A1800" s="31">
        <f>IF(ISBLANK(B1800),"",COUNTIF(B$2:B1800,B1800))-1</f>
        <v>46</v>
      </c>
      <c r="B1800" s="31">
        <v>5</v>
      </c>
      <c r="C1800" s="10">
        <f>VLOOKUP($A1800,Database!$A:$Y,7,FALSE)</f>
        <v>46196.916666666664</v>
      </c>
      <c r="D1800" s="31" t="str">
        <f>VLOOKUP(Pronostics!$B1800,Setup_MPP!$A:$G,3,FALSE)</f>
        <v>_Jujul</v>
      </c>
      <c r="E1800" s="31" t="str">
        <f>VLOOKUP(Pronostics!$B1800,Setup_MPP!$A:$G,2,FALSE)</f>
        <v>Julie BOISSIERE</v>
      </c>
      <c r="F1800" s="31" t="str">
        <f>VLOOKUP($B1800,Setup_MPP!$A:$E,4,FALSE)</f>
        <v>#D890FF</v>
      </c>
      <c r="G1800" s="31" t="str">
        <f>VLOOKUP($B1800,Setup_MPP!$A:$E,5,FALSE)</f>
        <v>#B750EF</v>
      </c>
      <c r="H1800" s="31" t="str">
        <f>IFERROR(IF(AND(A1800&gt;=1,A1800&lt;=104),VLOOKUP($A1800,Location!$A:$J,6,FALSE),IF(A1800=0,"Avant l'ouverture",IF(OR(A1800=105,A1800=106),"Bonus"))),"")</f>
        <v>Tour 2</v>
      </c>
      <c r="I1800" s="31" t="str">
        <f>IF(LEFT(H1800,4)="Tour",VLOOKUP(A1800,Database!$A:$C,3,FALSE),"")</f>
        <v>L</v>
      </c>
      <c r="J1800" s="31" t="str">
        <f>VLOOKUP($A1800,Location!$A:$J,7,FALSE)</f>
        <v>Angleterre</v>
      </c>
      <c r="K1800" s="31" t="str">
        <f>IFERROR(VLOOKUP(J1800,Setup_Team!$B:$C,2,FALSE), "TDB")</f>
        <v>ENG</v>
      </c>
      <c r="L1800" s="31" t="str">
        <f>VLOOKUP($A1800,Location!$A:$J,8,FALSE)</f>
        <v>Ghana</v>
      </c>
      <c r="M1800" s="31" t="str">
        <f>IFERROR(VLOOKUP(L1800,Setup_Team!$B:$C,2,FALSE), "TDB")</f>
        <v>GHA</v>
      </c>
      <c r="N1800" s="31" t="str">
        <f>VLOOKUP($A1800,Location!$A:$J,9,FALSE)</f>
        <v>Foxborough</v>
      </c>
      <c r="O1800" s="31" t="str">
        <f>VLOOKUP($A1800,Location!$A:$J,10,FALSE)</f>
        <v>Gillette Stadium</v>
      </c>
      <c r="R1800" s="31">
        <v>0</v>
      </c>
      <c r="S1800" s="25">
        <f>VLOOKUP($A1800,Database!$A:$Y,10,FALSE)</f>
        <v>44</v>
      </c>
      <c r="T1800" s="25">
        <f>VLOOKUP($A1800,Database!$A:$Y,11,FALSE)</f>
        <v>127</v>
      </c>
      <c r="U1800" s="25">
        <f>VLOOKUP($A1800,Database!$A:$Y,12,FALSE)</f>
        <v>162</v>
      </c>
      <c r="V1800" s="25" t="str">
        <f>VLOOKUP(A1800,Database!A:M,13,FALSE)</f>
        <v>À venir</v>
      </c>
      <c r="W1800" s="25" t="str">
        <f>VLOOKUP($A1800,Database!$A:$Y,20,FALSE)</f>
        <v/>
      </c>
      <c r="X1800" s="25" t="str">
        <f>VLOOKUP($A1800,Database!$A:$Y,21,FALSE)</f>
        <v/>
      </c>
      <c r="Y1800" s="25" t="str">
        <f ca="1">IF(C1800&lt;NOW(),IF(AND(P1800&gt;Q1800,W1800&gt;X1800),S1800,IF(AND(P1800=Q1800,W1800=X1800),T1800,IF(AND(P1800&lt;Q1800,W1800&lt;X1800),U1800,0))),"")</f>
        <v/>
      </c>
      <c r="Z1800" s="25">
        <f>IF(AND(P1800=W1800,Q1800=X1800),1,0)</f>
        <v>1</v>
      </c>
      <c r="AA1800" s="25" t="str">
        <f>IF(Z1800=0,"",IF(ISBLANK(VLOOKUP(A1800,Database!A:AA,22,FALSE)),"",VLOOKUP(A1800,Database!A:AA,22,FALSE)))</f>
        <v>Exact</v>
      </c>
      <c r="AB1800" s="25">
        <f ca="1">IFERROR(IF(AND(Y1800&lt;&gt;"",OR(V1800="Terminé",V1800="En cours")),VLOOKUP(AA1800,Setup_ScoreExactBonus!A:D,4,FALSE),0),0)</f>
        <v>0</v>
      </c>
      <c r="AC1800" s="31" t="str">
        <f ca="1">IF(Y1800&lt;&gt;"", Y1800 + IF(Z1800=1,AB1800, 0), "")</f>
        <v/>
      </c>
      <c r="AD1800" s="31">
        <f ca="1">SUMIFS(AC$2:AC1800,D$2:D1800,D1800)*IF(R1800=0,1,2)</f>
        <v>0</v>
      </c>
    </row>
    <row r="1801" spans="1:30" x14ac:dyDescent="0.35">
      <c r="A1801" s="31">
        <f>IF(ISBLANK(B1801),"",COUNTIF(B$2:B1801,B1801))-1</f>
        <v>46</v>
      </c>
      <c r="B1801" s="31">
        <v>6</v>
      </c>
      <c r="C1801" s="10">
        <f>VLOOKUP($A1801,Database!$A:$Y,7,FALSE)</f>
        <v>46196.916666666664</v>
      </c>
      <c r="D1801" s="31" t="str">
        <f>VLOOKUP(Pronostics!$B1801,Setup_MPP!$A:$G,3,FALSE)</f>
        <v>Julay</v>
      </c>
      <c r="E1801" s="31" t="str">
        <f>VLOOKUP(Pronostics!$B1801,Setup_MPP!$A:$G,2,FALSE)</f>
        <v>Julie BOUCHARD</v>
      </c>
      <c r="F1801" s="31" t="str">
        <f>VLOOKUP($B1801,Setup_MPP!$A:$E,4,FALSE)</f>
        <v>#A6F7B1</v>
      </c>
      <c r="G1801" s="31" t="str">
        <f>VLOOKUP($B1801,Setup_MPP!$A:$E,5,FALSE)</f>
        <v>#6EC179</v>
      </c>
      <c r="H1801" s="31" t="str">
        <f>IFERROR(IF(AND(A1801&gt;=1,A1801&lt;=104),VLOOKUP($A1801,Location!$A:$J,6,FALSE),IF(A1801=0,"Avant l'ouverture",IF(OR(A1801=105,A1801=106),"Bonus"))),"")</f>
        <v>Tour 2</v>
      </c>
      <c r="I1801" s="31" t="str">
        <f>IF(LEFT(H1801,4)="Tour",VLOOKUP(A1801,Database!$A:$C,3,FALSE),"")</f>
        <v>L</v>
      </c>
      <c r="J1801" s="31" t="str">
        <f>VLOOKUP($A1801,Location!$A:$J,7,FALSE)</f>
        <v>Angleterre</v>
      </c>
      <c r="K1801" s="31" t="str">
        <f>IFERROR(VLOOKUP(J1801,Setup_Team!$B:$C,2,FALSE), "TDB")</f>
        <v>ENG</v>
      </c>
      <c r="L1801" s="31" t="str">
        <f>VLOOKUP($A1801,Location!$A:$J,8,FALSE)</f>
        <v>Ghana</v>
      </c>
      <c r="M1801" s="31" t="str">
        <f>IFERROR(VLOOKUP(L1801,Setup_Team!$B:$C,2,FALSE), "TDB")</f>
        <v>GHA</v>
      </c>
      <c r="N1801" s="31" t="str">
        <f>VLOOKUP($A1801,Location!$A:$J,9,FALSE)</f>
        <v>Foxborough</v>
      </c>
      <c r="O1801" s="31" t="str">
        <f>VLOOKUP($A1801,Location!$A:$J,10,FALSE)</f>
        <v>Gillette Stadium</v>
      </c>
      <c r="R1801" s="31">
        <v>0</v>
      </c>
      <c r="S1801" s="25">
        <f>VLOOKUP($A1801,Database!$A:$Y,10,FALSE)</f>
        <v>44</v>
      </c>
      <c r="T1801" s="25">
        <f>VLOOKUP($A1801,Database!$A:$Y,11,FALSE)</f>
        <v>127</v>
      </c>
      <c r="U1801" s="25">
        <f>VLOOKUP($A1801,Database!$A:$Y,12,FALSE)</f>
        <v>162</v>
      </c>
      <c r="V1801" s="25" t="str">
        <f>VLOOKUP(A1801,Database!A:M,13,FALSE)</f>
        <v>À venir</v>
      </c>
      <c r="W1801" s="25" t="str">
        <f>VLOOKUP($A1801,Database!$A:$Y,20,FALSE)</f>
        <v/>
      </c>
      <c r="X1801" s="25" t="str">
        <f>VLOOKUP($A1801,Database!$A:$Y,21,FALSE)</f>
        <v/>
      </c>
      <c r="Y1801" s="25" t="str">
        <f ca="1">IF(C1801&lt;NOW(),IF(AND(P1801&gt;Q1801,W1801&gt;X1801),S1801,IF(AND(P1801=Q1801,W1801=X1801),T1801,IF(AND(P1801&lt;Q1801,W1801&lt;X1801),U1801,0))),"")</f>
        <v/>
      </c>
      <c r="Z1801" s="25">
        <f>IF(AND(P1801=W1801,Q1801=X1801),1,0)</f>
        <v>1</v>
      </c>
      <c r="AA1801" s="25" t="str">
        <f>IF(Z1801=0,"",IF(ISBLANK(VLOOKUP(A1801,Database!A:AA,22,FALSE)),"",VLOOKUP(A1801,Database!A:AA,22,FALSE)))</f>
        <v>Exact</v>
      </c>
      <c r="AB1801" s="25">
        <f ca="1">IFERROR(IF(AND(Y1801&lt;&gt;"",OR(V1801="Terminé",V1801="En cours")),VLOOKUP(AA1801,Setup_ScoreExactBonus!A:D,4,FALSE),0),0)</f>
        <v>0</v>
      </c>
      <c r="AC1801" s="31" t="str">
        <f ca="1">IF(Y1801&lt;&gt;"", Y1801 + IF(Z1801=1,AB1801, 0), "")</f>
        <v/>
      </c>
      <c r="AD1801" s="31">
        <f ca="1">SUMIFS(AC$2:AC1801,D$2:D1801,D1801)*IF(R1801=0,1,2)</f>
        <v>0</v>
      </c>
    </row>
    <row r="1802" spans="1:30" x14ac:dyDescent="0.35">
      <c r="A1802" s="31">
        <f>IF(ISBLANK(B1802),"",COUNTIF(B$2:B1802,B1802))-1</f>
        <v>46</v>
      </c>
      <c r="B1802" s="31">
        <v>7</v>
      </c>
      <c r="C1802" s="10">
        <f>VLOOKUP($A1802,Database!$A:$Y,7,FALSE)</f>
        <v>46196.916666666664</v>
      </c>
      <c r="D1802" s="31" t="str">
        <f>VLOOKUP(Pronostics!$B1802,Setup_MPP!$A:$G,3,FALSE)</f>
        <v>__Vince__</v>
      </c>
      <c r="E1802" s="31" t="str">
        <f>VLOOKUP(Pronostics!$B1802,Setup_MPP!$A:$G,2,FALSE)</f>
        <v>Vincent FRAYSSE</v>
      </c>
      <c r="F1802" s="31" t="str">
        <f>VLOOKUP($B1802,Setup_MPP!$A:$E,4,FALSE)</f>
        <v>#B2EAE8</v>
      </c>
      <c r="G1802" s="31" t="str">
        <f>VLOOKUP($B1802,Setup_MPP!$A:$E,5,FALSE)</f>
        <v>#6CB4B1</v>
      </c>
      <c r="H1802" s="31" t="str">
        <f>IFERROR(IF(AND(A1802&gt;=1,A1802&lt;=104),VLOOKUP($A1802,Location!$A:$J,6,FALSE),IF(A1802=0,"Avant l'ouverture",IF(OR(A1802=105,A1802=106),"Bonus"))),"")</f>
        <v>Tour 2</v>
      </c>
      <c r="I1802" s="31" t="str">
        <f>IF(LEFT(H1802,4)="Tour",VLOOKUP(A1802,Database!$A:$C,3,FALSE),"")</f>
        <v>L</v>
      </c>
      <c r="J1802" s="31" t="str">
        <f>VLOOKUP($A1802,Location!$A:$J,7,FALSE)</f>
        <v>Angleterre</v>
      </c>
      <c r="K1802" s="31" t="str">
        <f>IFERROR(VLOOKUP(J1802,Setup_Team!$B:$C,2,FALSE), "TDB")</f>
        <v>ENG</v>
      </c>
      <c r="L1802" s="31" t="str">
        <f>VLOOKUP($A1802,Location!$A:$J,8,FALSE)</f>
        <v>Ghana</v>
      </c>
      <c r="M1802" s="31" t="str">
        <f>IFERROR(VLOOKUP(L1802,Setup_Team!$B:$C,2,FALSE), "TDB")</f>
        <v>GHA</v>
      </c>
      <c r="N1802" s="31" t="str">
        <f>VLOOKUP($A1802,Location!$A:$J,9,FALSE)</f>
        <v>Foxborough</v>
      </c>
      <c r="O1802" s="31" t="str">
        <f>VLOOKUP($A1802,Location!$A:$J,10,FALSE)</f>
        <v>Gillette Stadium</v>
      </c>
      <c r="R1802" s="31">
        <v>0</v>
      </c>
      <c r="S1802" s="25">
        <f>VLOOKUP($A1802,Database!$A:$Y,10,FALSE)</f>
        <v>44</v>
      </c>
      <c r="T1802" s="25">
        <f>VLOOKUP($A1802,Database!$A:$Y,11,FALSE)</f>
        <v>127</v>
      </c>
      <c r="U1802" s="25">
        <f>VLOOKUP($A1802,Database!$A:$Y,12,FALSE)</f>
        <v>162</v>
      </c>
      <c r="V1802" s="25" t="str">
        <f>VLOOKUP(A1802,Database!A:M,13,FALSE)</f>
        <v>À venir</v>
      </c>
      <c r="W1802" s="25" t="str">
        <f>VLOOKUP($A1802,Database!$A:$Y,20,FALSE)</f>
        <v/>
      </c>
      <c r="X1802" s="25" t="str">
        <f>VLOOKUP($A1802,Database!$A:$Y,21,FALSE)</f>
        <v/>
      </c>
      <c r="Y1802" s="25" t="str">
        <f ca="1">IF(C1802&lt;NOW(),IF(AND(P1802&gt;Q1802,W1802&gt;X1802),S1802,IF(AND(P1802=Q1802,W1802=X1802),T1802,IF(AND(P1802&lt;Q1802,W1802&lt;X1802),U1802,0))),"")</f>
        <v/>
      </c>
      <c r="Z1802" s="25">
        <f>IF(AND(P1802=W1802,Q1802=X1802),1,0)</f>
        <v>1</v>
      </c>
      <c r="AA1802" s="25" t="str">
        <f>IF(Z1802=0,"",IF(ISBLANK(VLOOKUP(A1802,Database!A:AA,22,FALSE)),"",VLOOKUP(A1802,Database!A:AA,22,FALSE)))</f>
        <v>Exact</v>
      </c>
      <c r="AB1802" s="25">
        <f ca="1">IFERROR(IF(AND(Y1802&lt;&gt;"",OR(V1802="Terminé",V1802="En cours")),VLOOKUP(AA1802,Setup_ScoreExactBonus!A:D,4,FALSE),0),0)</f>
        <v>0</v>
      </c>
      <c r="AC1802" s="31" t="str">
        <f ca="1">IF(Y1802&lt;&gt;"", Y1802 + IF(Z1802=1,AB1802, 0), "")</f>
        <v/>
      </c>
      <c r="AD1802" s="31">
        <f ca="1">SUMIFS(AC$2:AC1802,D$2:D1802,D1802)*IF(R1802=0,1,2)</f>
        <v>0</v>
      </c>
    </row>
    <row r="1803" spans="1:30" x14ac:dyDescent="0.35">
      <c r="A1803" s="31">
        <f>IF(ISBLANK(B1803),"",COUNTIF(B$2:B1803,B1803))-1</f>
        <v>46</v>
      </c>
      <c r="B1803" s="31">
        <v>8</v>
      </c>
      <c r="C1803" s="10">
        <f>VLOOKUP($A1803,Database!$A:$Y,7,FALSE)</f>
        <v>46196.916666666664</v>
      </c>
      <c r="D1803" s="31" t="str">
        <f>VLOOKUP(Pronostics!$B1803,Setup_MPP!$A:$G,3,FALSE)</f>
        <v>Louuiiis</v>
      </c>
      <c r="E1803" s="31" t="str">
        <f>VLOOKUP(Pronostics!$B1803,Setup_MPP!$A:$G,2,FALSE)</f>
        <v>Louis HARLE</v>
      </c>
      <c r="F1803" s="31" t="str">
        <f>VLOOKUP($B1803,Setup_MPP!$A:$E,4,FALSE)</f>
        <v>#EEF7B1</v>
      </c>
      <c r="G1803" s="31" t="str">
        <f>VLOOKUP($B1803,Setup_MPP!$A:$E,5,FALSE)</f>
        <v>#C1CB7D</v>
      </c>
      <c r="H1803" s="31" t="str">
        <f>IFERROR(IF(AND(A1803&gt;=1,A1803&lt;=104),VLOOKUP($A1803,Location!$A:$J,6,FALSE),IF(A1803=0,"Avant l'ouverture",IF(OR(A1803=105,A1803=106),"Bonus"))),"")</f>
        <v>Tour 2</v>
      </c>
      <c r="I1803" s="31" t="str">
        <f>IF(LEFT(H1803,4)="Tour",VLOOKUP(A1803,Database!$A:$C,3,FALSE),"")</f>
        <v>L</v>
      </c>
      <c r="J1803" s="31" t="str">
        <f>VLOOKUP($A1803,Location!$A:$J,7,FALSE)</f>
        <v>Angleterre</v>
      </c>
      <c r="K1803" s="31" t="str">
        <f>IFERROR(VLOOKUP(J1803,Setup_Team!$B:$C,2,FALSE), "TDB")</f>
        <v>ENG</v>
      </c>
      <c r="L1803" s="31" t="str">
        <f>VLOOKUP($A1803,Location!$A:$J,8,FALSE)</f>
        <v>Ghana</v>
      </c>
      <c r="M1803" s="31" t="str">
        <f>IFERROR(VLOOKUP(L1803,Setup_Team!$B:$C,2,FALSE), "TDB")</f>
        <v>GHA</v>
      </c>
      <c r="N1803" s="31" t="str">
        <f>VLOOKUP($A1803,Location!$A:$J,9,FALSE)</f>
        <v>Foxborough</v>
      </c>
      <c r="O1803" s="31" t="str">
        <f>VLOOKUP($A1803,Location!$A:$J,10,FALSE)</f>
        <v>Gillette Stadium</v>
      </c>
      <c r="R1803" s="31">
        <v>0</v>
      </c>
      <c r="S1803" s="25">
        <f>VLOOKUP($A1803,Database!$A:$Y,10,FALSE)</f>
        <v>44</v>
      </c>
      <c r="T1803" s="25">
        <f>VLOOKUP($A1803,Database!$A:$Y,11,FALSE)</f>
        <v>127</v>
      </c>
      <c r="U1803" s="25">
        <f>VLOOKUP($A1803,Database!$A:$Y,12,FALSE)</f>
        <v>162</v>
      </c>
      <c r="V1803" s="25" t="str">
        <f>VLOOKUP(A1803,Database!A:M,13,FALSE)</f>
        <v>À venir</v>
      </c>
      <c r="W1803" s="25" t="str">
        <f>VLOOKUP($A1803,Database!$A:$Y,20,FALSE)</f>
        <v/>
      </c>
      <c r="X1803" s="25" t="str">
        <f>VLOOKUP($A1803,Database!$A:$Y,21,FALSE)</f>
        <v/>
      </c>
      <c r="Y1803" s="25" t="str">
        <f ca="1">IF(C1803&lt;NOW(),IF(AND(P1803&gt;Q1803,W1803&gt;X1803),S1803,IF(AND(P1803=Q1803,W1803=X1803),T1803,IF(AND(P1803&lt;Q1803,W1803&lt;X1803),U1803,0))),"")</f>
        <v/>
      </c>
      <c r="Z1803" s="25">
        <f>IF(AND(P1803=W1803,Q1803=X1803),1,0)</f>
        <v>1</v>
      </c>
      <c r="AA1803" s="25" t="str">
        <f>IF(Z1803=0,"",IF(ISBLANK(VLOOKUP(A1803,Database!A:AA,22,FALSE)),"",VLOOKUP(A1803,Database!A:AA,22,FALSE)))</f>
        <v>Exact</v>
      </c>
      <c r="AB1803" s="25">
        <f ca="1">IFERROR(IF(AND(Y1803&lt;&gt;"",OR(V1803="Terminé",V1803="En cours")),VLOOKUP(AA1803,Setup_ScoreExactBonus!A:D,4,FALSE),0),0)</f>
        <v>0</v>
      </c>
      <c r="AC1803" s="31" t="str">
        <f ca="1">IF(Y1803&lt;&gt;"", Y1803 + IF(Z1803=1,AB1803, 0), "")</f>
        <v/>
      </c>
      <c r="AD1803" s="31">
        <f ca="1">SUMIFS(AC$2:AC1803,D$2:D1803,D1803)*IF(R1803=0,1,2)</f>
        <v>0</v>
      </c>
    </row>
    <row r="1804" spans="1:30" x14ac:dyDescent="0.35">
      <c r="A1804" s="31">
        <f>IF(ISBLANK(B1804),"",COUNTIF(B$2:B1804,B1804))-1</f>
        <v>46</v>
      </c>
      <c r="B1804" s="31">
        <v>9</v>
      </c>
      <c r="C1804" s="10">
        <f>VLOOKUP($A1804,Database!$A:$Y,7,FALSE)</f>
        <v>46196.916666666664</v>
      </c>
      <c r="D1804" s="31" t="str">
        <f>VLOOKUP(Pronostics!$B1804,Setup_MPP!$A:$G,3,FALSE)</f>
        <v>Aurelien_dqp</v>
      </c>
      <c r="E1804" s="31" t="str">
        <f>VLOOKUP(Pronostics!$B1804,Setup_MPP!$A:$G,2,FALSE)</f>
        <v>Aurélien DE POULPIQUET</v>
      </c>
      <c r="F1804" s="31" t="str">
        <f>VLOOKUP($B1804,Setup_MPP!$A:$E,4,FALSE)</f>
        <v>#F4EA9D</v>
      </c>
      <c r="G1804" s="31" t="str">
        <f>VLOOKUP($B1804,Setup_MPP!$A:$E,5,FALSE)</f>
        <v>#D2C458</v>
      </c>
      <c r="H1804" s="31" t="str">
        <f>IFERROR(IF(AND(A1804&gt;=1,A1804&lt;=104),VLOOKUP($A1804,Location!$A:$J,6,FALSE),IF(A1804=0,"Avant l'ouverture",IF(OR(A1804=105,A1804=106),"Bonus"))),"")</f>
        <v>Tour 2</v>
      </c>
      <c r="I1804" s="31" t="str">
        <f>IF(LEFT(H1804,4)="Tour",VLOOKUP(A1804,Database!$A:$C,3,FALSE),"")</f>
        <v>L</v>
      </c>
      <c r="J1804" s="31" t="str">
        <f>VLOOKUP($A1804,Location!$A:$J,7,FALSE)</f>
        <v>Angleterre</v>
      </c>
      <c r="K1804" s="31" t="str">
        <f>IFERROR(VLOOKUP(J1804,Setup_Team!$B:$C,2,FALSE), "TDB")</f>
        <v>ENG</v>
      </c>
      <c r="L1804" s="31" t="str">
        <f>VLOOKUP($A1804,Location!$A:$J,8,FALSE)</f>
        <v>Ghana</v>
      </c>
      <c r="M1804" s="31" t="str">
        <f>IFERROR(VLOOKUP(L1804,Setup_Team!$B:$C,2,FALSE), "TDB")</f>
        <v>GHA</v>
      </c>
      <c r="N1804" s="31" t="str">
        <f>VLOOKUP($A1804,Location!$A:$J,9,FALSE)</f>
        <v>Foxborough</v>
      </c>
      <c r="O1804" s="31" t="str">
        <f>VLOOKUP($A1804,Location!$A:$J,10,FALSE)</f>
        <v>Gillette Stadium</v>
      </c>
      <c r="R1804" s="31">
        <v>0</v>
      </c>
      <c r="S1804" s="25">
        <f>VLOOKUP($A1804,Database!$A:$Y,10,FALSE)</f>
        <v>44</v>
      </c>
      <c r="T1804" s="25">
        <f>VLOOKUP($A1804,Database!$A:$Y,11,FALSE)</f>
        <v>127</v>
      </c>
      <c r="U1804" s="25">
        <f>VLOOKUP($A1804,Database!$A:$Y,12,FALSE)</f>
        <v>162</v>
      </c>
      <c r="V1804" s="25" t="str">
        <f>VLOOKUP(A1804,Database!A:M,13,FALSE)</f>
        <v>À venir</v>
      </c>
      <c r="W1804" s="25" t="str">
        <f>VLOOKUP($A1804,Database!$A:$Y,20,FALSE)</f>
        <v/>
      </c>
      <c r="X1804" s="25" t="str">
        <f>VLOOKUP($A1804,Database!$A:$Y,21,FALSE)</f>
        <v/>
      </c>
      <c r="Y1804" s="25" t="str">
        <f ca="1">IF(C1804&lt;NOW(),IF(AND(P1804&gt;Q1804,W1804&gt;X1804),S1804,IF(AND(P1804=Q1804,W1804=X1804),T1804,IF(AND(P1804&lt;Q1804,W1804&lt;X1804),U1804,0))),"")</f>
        <v/>
      </c>
      <c r="Z1804" s="25">
        <f>IF(AND(P1804=W1804,Q1804=X1804),1,0)</f>
        <v>1</v>
      </c>
      <c r="AA1804" s="25" t="str">
        <f>IF(Z1804=0,"",IF(ISBLANK(VLOOKUP(A1804,Database!A:AA,22,FALSE)),"",VLOOKUP(A1804,Database!A:AA,22,FALSE)))</f>
        <v>Exact</v>
      </c>
      <c r="AB1804" s="25">
        <f ca="1">IFERROR(IF(AND(Y1804&lt;&gt;"",OR(V1804="Terminé",V1804="En cours")),VLOOKUP(AA1804,Setup_ScoreExactBonus!A:D,4,FALSE),0),0)</f>
        <v>0</v>
      </c>
      <c r="AC1804" s="31" t="str">
        <f ca="1">IF(Y1804&lt;&gt;"", Y1804 + IF(Z1804=1,AB1804, 0), "")</f>
        <v/>
      </c>
      <c r="AD1804" s="31">
        <f ca="1">SUMIFS(AC$2:AC1804,D$2:D1804,D1804)*IF(R1804=0,1,2)</f>
        <v>0</v>
      </c>
    </row>
    <row r="1805" spans="1:30" x14ac:dyDescent="0.35">
      <c r="A1805" s="31">
        <f>IF(ISBLANK(B1805),"",COUNTIF(B$2:B1805,B1805))-1</f>
        <v>46</v>
      </c>
      <c r="B1805" s="31">
        <v>10</v>
      </c>
      <c r="C1805" s="10">
        <f>VLOOKUP($A1805,Database!$A:$Y,7,FALSE)</f>
        <v>46196.916666666664</v>
      </c>
      <c r="D1805" s="31" t="str">
        <f>VLOOKUP(Pronostics!$B1805,Setup_MPP!$A:$G,3,FALSE)</f>
        <v>RandomPaul</v>
      </c>
      <c r="E1805" s="31" t="str">
        <f>VLOOKUP(Pronostics!$B1805,Setup_MPP!$A:$G,2,FALSE)</f>
        <v>Paul MONTESINOS</v>
      </c>
      <c r="F1805" s="31" t="str">
        <f>VLOOKUP($B1805,Setup_MPP!$A:$E,4,FALSE)</f>
        <v>#C4B0FF</v>
      </c>
      <c r="G1805" s="31" t="str">
        <f>VLOOKUP($B1805,Setup_MPP!$A:$E,5,FALSE)</f>
        <v>#7F66C8</v>
      </c>
      <c r="H1805" s="31" t="str">
        <f>IFERROR(IF(AND(A1805&gt;=1,A1805&lt;=104),VLOOKUP($A1805,Location!$A:$J,6,FALSE),IF(A1805=0,"Avant l'ouverture",IF(OR(A1805=105,A1805=106),"Bonus"))),"")</f>
        <v>Tour 2</v>
      </c>
      <c r="I1805" s="31" t="str">
        <f>IF(LEFT(H1805,4)="Tour",VLOOKUP(A1805,Database!$A:$C,3,FALSE),"")</f>
        <v>L</v>
      </c>
      <c r="J1805" s="31" t="str">
        <f>VLOOKUP($A1805,Location!$A:$J,7,FALSE)</f>
        <v>Angleterre</v>
      </c>
      <c r="K1805" s="31" t="str">
        <f>IFERROR(VLOOKUP(J1805,Setup_Team!$B:$C,2,FALSE), "TDB")</f>
        <v>ENG</v>
      </c>
      <c r="L1805" s="31" t="str">
        <f>VLOOKUP($A1805,Location!$A:$J,8,FALSE)</f>
        <v>Ghana</v>
      </c>
      <c r="M1805" s="31" t="str">
        <f>IFERROR(VLOOKUP(L1805,Setup_Team!$B:$C,2,FALSE), "TDB")</f>
        <v>GHA</v>
      </c>
      <c r="N1805" s="31" t="str">
        <f>VLOOKUP($A1805,Location!$A:$J,9,FALSE)</f>
        <v>Foxborough</v>
      </c>
      <c r="O1805" s="31" t="str">
        <f>VLOOKUP($A1805,Location!$A:$J,10,FALSE)</f>
        <v>Gillette Stadium</v>
      </c>
      <c r="R1805" s="31">
        <v>0</v>
      </c>
      <c r="S1805" s="25">
        <f>VLOOKUP($A1805,Database!$A:$Y,10,FALSE)</f>
        <v>44</v>
      </c>
      <c r="T1805" s="25">
        <f>VLOOKUP($A1805,Database!$A:$Y,11,FALSE)</f>
        <v>127</v>
      </c>
      <c r="U1805" s="25">
        <f>VLOOKUP($A1805,Database!$A:$Y,12,FALSE)</f>
        <v>162</v>
      </c>
      <c r="V1805" s="25" t="str">
        <f>VLOOKUP(A1805,Database!A:M,13,FALSE)</f>
        <v>À venir</v>
      </c>
      <c r="W1805" s="25" t="str">
        <f>VLOOKUP($A1805,Database!$A:$Y,20,FALSE)</f>
        <v/>
      </c>
      <c r="X1805" s="25" t="str">
        <f>VLOOKUP($A1805,Database!$A:$Y,21,FALSE)</f>
        <v/>
      </c>
      <c r="Y1805" s="25" t="str">
        <f ca="1">IF(C1805&lt;NOW(),IF(AND(P1805&gt;Q1805,W1805&gt;X1805),S1805,IF(AND(P1805=Q1805,W1805=X1805),T1805,IF(AND(P1805&lt;Q1805,W1805&lt;X1805),U1805,0))),"")</f>
        <v/>
      </c>
      <c r="Z1805" s="25">
        <f>IF(AND(P1805=W1805,Q1805=X1805),1,0)</f>
        <v>1</v>
      </c>
      <c r="AA1805" s="25" t="str">
        <f>IF(Z1805=0,"",IF(ISBLANK(VLOOKUP(A1805,Database!A:AA,22,FALSE)),"",VLOOKUP(A1805,Database!A:AA,22,FALSE)))</f>
        <v>Exact</v>
      </c>
      <c r="AB1805" s="25">
        <f ca="1">IFERROR(IF(AND(Y1805&lt;&gt;"",OR(V1805="Terminé",V1805="En cours")),VLOOKUP(AA1805,Setup_ScoreExactBonus!A:D,4,FALSE),0),0)</f>
        <v>0</v>
      </c>
      <c r="AC1805" s="31" t="str">
        <f ca="1">IF(Y1805&lt;&gt;"", Y1805 + IF(Z1805=1,AB1805, 0), "")</f>
        <v/>
      </c>
      <c r="AD1805" s="31">
        <f ca="1">SUMIFS(AC$2:AC1805,D$2:D1805,D1805)*IF(R1805=0,1,2)</f>
        <v>0</v>
      </c>
    </row>
    <row r="1806" spans="1:30" x14ac:dyDescent="0.35">
      <c r="A1806" s="31">
        <f>IF(ISBLANK(B1806),"",COUNTIF(B$2:B1806,B1806))-1</f>
        <v>46</v>
      </c>
      <c r="B1806" s="31">
        <v>11</v>
      </c>
      <c r="C1806" s="10">
        <f>VLOOKUP($A1806,Database!$A:$Y,7,FALSE)</f>
        <v>46196.916666666664</v>
      </c>
      <c r="D1806" s="31" t="str">
        <f>VLOOKUP(Pronostics!$B1806,Setup_MPP!$A:$G,3,FALSE)</f>
        <v>Kinsley#8SA6T</v>
      </c>
      <c r="E1806" s="31" t="str">
        <f>VLOOKUP(Pronostics!$B1806,Setup_MPP!$A:$G,2,FALSE)</f>
        <v>Kinsley ROQUE</v>
      </c>
      <c r="F1806" s="31" t="str">
        <f>VLOOKUP($B1806,Setup_MPP!$A:$E,4,FALSE)</f>
        <v>#CBEBBA</v>
      </c>
      <c r="G1806" s="31" t="str">
        <f>VLOOKUP($B1806,Setup_MPP!$A:$E,5,FALSE)</f>
        <v>#70BC6E</v>
      </c>
      <c r="H1806" s="31" t="str">
        <f>IFERROR(IF(AND(A1806&gt;=1,A1806&lt;=104),VLOOKUP($A1806,Location!$A:$J,6,FALSE),IF(A1806=0,"Avant l'ouverture",IF(OR(A1806=105,A1806=106),"Bonus"))),"")</f>
        <v>Tour 2</v>
      </c>
      <c r="I1806" s="31" t="str">
        <f>IF(LEFT(H1806,4)="Tour",VLOOKUP(A1806,Database!$A:$C,3,FALSE),"")</f>
        <v>L</v>
      </c>
      <c r="J1806" s="31" t="str">
        <f>VLOOKUP($A1806,Location!$A:$J,7,FALSE)</f>
        <v>Angleterre</v>
      </c>
      <c r="K1806" s="31" t="str">
        <f>IFERROR(VLOOKUP(J1806,Setup_Team!$B:$C,2,FALSE), "TDB")</f>
        <v>ENG</v>
      </c>
      <c r="L1806" s="31" t="str">
        <f>VLOOKUP($A1806,Location!$A:$J,8,FALSE)</f>
        <v>Ghana</v>
      </c>
      <c r="M1806" s="31" t="str">
        <f>IFERROR(VLOOKUP(L1806,Setup_Team!$B:$C,2,FALSE), "TDB")</f>
        <v>GHA</v>
      </c>
      <c r="N1806" s="31" t="str">
        <f>VLOOKUP($A1806,Location!$A:$J,9,FALSE)</f>
        <v>Foxborough</v>
      </c>
      <c r="O1806" s="31" t="str">
        <f>VLOOKUP($A1806,Location!$A:$J,10,FALSE)</f>
        <v>Gillette Stadium</v>
      </c>
      <c r="R1806" s="31">
        <v>0</v>
      </c>
      <c r="S1806" s="25">
        <f>VLOOKUP($A1806,Database!$A:$Y,10,FALSE)</f>
        <v>44</v>
      </c>
      <c r="T1806" s="25">
        <f>VLOOKUP($A1806,Database!$A:$Y,11,FALSE)</f>
        <v>127</v>
      </c>
      <c r="U1806" s="25">
        <f>VLOOKUP($A1806,Database!$A:$Y,12,FALSE)</f>
        <v>162</v>
      </c>
      <c r="V1806" s="25" t="str">
        <f>VLOOKUP(A1806,Database!A:M,13,FALSE)</f>
        <v>À venir</v>
      </c>
      <c r="W1806" s="25" t="str">
        <f>VLOOKUP($A1806,Database!$A:$Y,20,FALSE)</f>
        <v/>
      </c>
      <c r="X1806" s="25" t="str">
        <f>VLOOKUP($A1806,Database!$A:$Y,21,FALSE)</f>
        <v/>
      </c>
      <c r="Y1806" s="25" t="str">
        <f ca="1">IF(C1806&lt;NOW(),IF(AND(P1806&gt;Q1806,W1806&gt;X1806),S1806,IF(AND(P1806=Q1806,W1806=X1806),T1806,IF(AND(P1806&lt;Q1806,W1806&lt;X1806),U1806,0))),"")</f>
        <v/>
      </c>
      <c r="Z1806" s="25">
        <f>IF(AND(P1806=W1806,Q1806=X1806),1,0)</f>
        <v>1</v>
      </c>
      <c r="AA1806" s="25" t="str">
        <f>IF(Z1806=0,"",IF(ISBLANK(VLOOKUP(A1806,Database!A:AA,22,FALSE)),"",VLOOKUP(A1806,Database!A:AA,22,FALSE)))</f>
        <v>Exact</v>
      </c>
      <c r="AB1806" s="25">
        <f ca="1">IFERROR(IF(AND(Y1806&lt;&gt;"",OR(V1806="Terminé",V1806="En cours")),VLOOKUP(AA1806,Setup_ScoreExactBonus!A:D,4,FALSE),0),0)</f>
        <v>0</v>
      </c>
      <c r="AC1806" s="31" t="str">
        <f ca="1">IF(Y1806&lt;&gt;"", Y1806 + IF(Z1806=1,AB1806, 0), "")</f>
        <v/>
      </c>
      <c r="AD1806" s="31">
        <f ca="1">SUMIFS(AC$2:AC1806,D$2:D1806,D1806)*IF(R1806=0,1,2)</f>
        <v>0</v>
      </c>
    </row>
    <row r="1807" spans="1:30" x14ac:dyDescent="0.35">
      <c r="A1807" s="31">
        <f>IF(ISBLANK(B1807),"",COUNTIF(B$2:B1807,B1807))-1</f>
        <v>46</v>
      </c>
      <c r="B1807" s="31">
        <v>12</v>
      </c>
      <c r="C1807" s="10">
        <f>VLOOKUP($A1807,Database!$A:$Y,7,FALSE)</f>
        <v>46196.916666666664</v>
      </c>
      <c r="D1807" s="31" t="str">
        <f>VLOOKUP(Pronostics!$B1807,Setup_MPP!$A:$G,3,FALSE)</f>
        <v>Jaouad1</v>
      </c>
      <c r="E1807" s="31" t="str">
        <f>VLOOKUP(Pronostics!$B1807,Setup_MPP!$A:$G,2,FALSE)</f>
        <v>Jaouad SETTI</v>
      </c>
      <c r="F1807" s="31" t="str">
        <f>VLOOKUP($B1807,Setup_MPP!$A:$E,4,FALSE)</f>
        <v>#C2D4FF</v>
      </c>
      <c r="G1807" s="31" t="str">
        <f>VLOOKUP($B1807,Setup_MPP!$A:$E,5,FALSE)</f>
        <v>#6586D5</v>
      </c>
      <c r="H1807" s="31" t="str">
        <f>IFERROR(IF(AND(A1807&gt;=1,A1807&lt;=104),VLOOKUP($A1807,Location!$A:$J,6,FALSE),IF(A1807=0,"Avant l'ouverture",IF(OR(A1807=105,A1807=106),"Bonus"))),"")</f>
        <v>Tour 2</v>
      </c>
      <c r="I1807" s="31" t="str">
        <f>IF(LEFT(H1807,4)="Tour",VLOOKUP(A1807,Database!$A:$C,3,FALSE),"")</f>
        <v>L</v>
      </c>
      <c r="J1807" s="31" t="str">
        <f>VLOOKUP($A1807,Location!$A:$J,7,FALSE)</f>
        <v>Angleterre</v>
      </c>
      <c r="K1807" s="31" t="str">
        <f>IFERROR(VLOOKUP(J1807,Setup_Team!$B:$C,2,FALSE), "TDB")</f>
        <v>ENG</v>
      </c>
      <c r="L1807" s="31" t="str">
        <f>VLOOKUP($A1807,Location!$A:$J,8,FALSE)</f>
        <v>Ghana</v>
      </c>
      <c r="M1807" s="31" t="str">
        <f>IFERROR(VLOOKUP(L1807,Setup_Team!$B:$C,2,FALSE), "TDB")</f>
        <v>GHA</v>
      </c>
      <c r="N1807" s="31" t="str">
        <f>VLOOKUP($A1807,Location!$A:$J,9,FALSE)</f>
        <v>Foxborough</v>
      </c>
      <c r="O1807" s="31" t="str">
        <f>VLOOKUP($A1807,Location!$A:$J,10,FALSE)</f>
        <v>Gillette Stadium</v>
      </c>
      <c r="R1807" s="31">
        <v>0</v>
      </c>
      <c r="S1807" s="25">
        <f>VLOOKUP($A1807,Database!$A:$Y,10,FALSE)</f>
        <v>44</v>
      </c>
      <c r="T1807" s="25">
        <f>VLOOKUP($A1807,Database!$A:$Y,11,FALSE)</f>
        <v>127</v>
      </c>
      <c r="U1807" s="25">
        <f>VLOOKUP($A1807,Database!$A:$Y,12,FALSE)</f>
        <v>162</v>
      </c>
      <c r="V1807" s="25" t="str">
        <f>VLOOKUP(A1807,Database!A:M,13,FALSE)</f>
        <v>À venir</v>
      </c>
      <c r="W1807" s="25" t="str">
        <f>VLOOKUP($A1807,Database!$A:$Y,20,FALSE)</f>
        <v/>
      </c>
      <c r="X1807" s="25" t="str">
        <f>VLOOKUP($A1807,Database!$A:$Y,21,FALSE)</f>
        <v/>
      </c>
      <c r="Y1807" s="25" t="str">
        <f ca="1">IF(C1807&lt;NOW(),IF(AND(P1807&gt;Q1807,W1807&gt;X1807),S1807,IF(AND(P1807=Q1807,W1807=X1807),T1807,IF(AND(P1807&lt;Q1807,W1807&lt;X1807),U1807,0))),"")</f>
        <v/>
      </c>
      <c r="Z1807" s="25">
        <f>IF(AND(P1807=W1807,Q1807=X1807),1,0)</f>
        <v>1</v>
      </c>
      <c r="AA1807" s="25" t="str">
        <f>IF(Z1807=0,"",IF(ISBLANK(VLOOKUP(A1807,Database!A:AA,22,FALSE)),"",VLOOKUP(A1807,Database!A:AA,22,FALSE)))</f>
        <v>Exact</v>
      </c>
      <c r="AB1807" s="25">
        <f ca="1">IFERROR(IF(AND(Y1807&lt;&gt;"",OR(V1807="Terminé",V1807="En cours")),VLOOKUP(AA1807,Setup_ScoreExactBonus!A:D,4,FALSE),0),0)</f>
        <v>0</v>
      </c>
      <c r="AC1807" s="31" t="str">
        <f ca="1">IF(Y1807&lt;&gt;"", Y1807 + IF(Z1807=1,AB1807, 0), "")</f>
        <v/>
      </c>
      <c r="AD1807" s="31">
        <f ca="1">SUMIFS(AC$2:AC1807,D$2:D1807,D1807)*IF(R1807=0,1,2)</f>
        <v>0</v>
      </c>
    </row>
    <row r="1808" spans="1:30" x14ac:dyDescent="0.35">
      <c r="A1808" s="31">
        <f>IF(ISBLANK(B1808),"",COUNTIF(B$2:B1808,B1808))-1</f>
        <v>46</v>
      </c>
      <c r="B1808" s="31">
        <v>13</v>
      </c>
      <c r="C1808" s="10">
        <f>VLOOKUP($A1808,Database!$A:$Y,7,FALSE)</f>
        <v>46196.916666666664</v>
      </c>
      <c r="D1808" s="31" t="str">
        <f>VLOOKUP(Pronostics!$B1808,Setup_MPP!$A:$G,3,FALSE)</f>
        <v>Julien_I</v>
      </c>
      <c r="E1808" s="31" t="str">
        <f>VLOOKUP(Pronostics!$B1808,Setup_MPP!$A:$G,2,FALSE)</f>
        <v>Julien INGE</v>
      </c>
      <c r="F1808" s="31" t="str">
        <f>VLOOKUP($B1808,Setup_MPP!$A:$E,4,FALSE)</f>
        <v>#C1E0EF</v>
      </c>
      <c r="G1808" s="31" t="str">
        <f>VLOOKUP($B1808,Setup_MPP!$A:$E,5,FALSE)</f>
        <v>#4F91B2</v>
      </c>
      <c r="H1808" s="31" t="str">
        <f>IFERROR(IF(AND(A1808&gt;=1,A1808&lt;=104),VLOOKUP($A1808,Location!$A:$J,6,FALSE),IF(A1808=0,"Avant l'ouverture",IF(OR(A1808=105,A1808=106),"Bonus"))),"")</f>
        <v>Tour 2</v>
      </c>
      <c r="I1808" s="31" t="str">
        <f>IF(LEFT(H1808,4)="Tour",VLOOKUP(A1808,Database!$A:$C,3,FALSE),"")</f>
        <v>L</v>
      </c>
      <c r="J1808" s="31" t="str">
        <f>VLOOKUP($A1808,Location!$A:$J,7,FALSE)</f>
        <v>Angleterre</v>
      </c>
      <c r="K1808" s="31" t="str">
        <f>IFERROR(VLOOKUP(J1808,Setup_Team!$B:$C,2,FALSE), "TDB")</f>
        <v>ENG</v>
      </c>
      <c r="L1808" s="31" t="str">
        <f>VLOOKUP($A1808,Location!$A:$J,8,FALSE)</f>
        <v>Ghana</v>
      </c>
      <c r="M1808" s="31" t="str">
        <f>IFERROR(VLOOKUP(L1808,Setup_Team!$B:$C,2,FALSE), "TDB")</f>
        <v>GHA</v>
      </c>
      <c r="N1808" s="31" t="str">
        <f>VLOOKUP($A1808,Location!$A:$J,9,FALSE)</f>
        <v>Foxborough</v>
      </c>
      <c r="O1808" s="31" t="str">
        <f>VLOOKUP($A1808,Location!$A:$J,10,FALSE)</f>
        <v>Gillette Stadium</v>
      </c>
      <c r="R1808" s="31">
        <v>0</v>
      </c>
      <c r="S1808" s="25">
        <f>VLOOKUP($A1808,Database!$A:$Y,10,FALSE)</f>
        <v>44</v>
      </c>
      <c r="T1808" s="25">
        <f>VLOOKUP($A1808,Database!$A:$Y,11,FALSE)</f>
        <v>127</v>
      </c>
      <c r="U1808" s="25">
        <f>VLOOKUP($A1808,Database!$A:$Y,12,FALSE)</f>
        <v>162</v>
      </c>
      <c r="V1808" s="25" t="str">
        <f>VLOOKUP(A1808,Database!A:M,13,FALSE)</f>
        <v>À venir</v>
      </c>
      <c r="W1808" s="25" t="str">
        <f>VLOOKUP($A1808,Database!$A:$Y,20,FALSE)</f>
        <v/>
      </c>
      <c r="X1808" s="25" t="str">
        <f>VLOOKUP($A1808,Database!$A:$Y,21,FALSE)</f>
        <v/>
      </c>
      <c r="Y1808" s="25" t="str">
        <f ca="1">IF(C1808&lt;NOW(),IF(AND(P1808&gt;Q1808,W1808&gt;X1808),S1808,IF(AND(P1808=Q1808,W1808=X1808),T1808,IF(AND(P1808&lt;Q1808,W1808&lt;X1808),U1808,0))),"")</f>
        <v/>
      </c>
      <c r="Z1808" s="25">
        <f>IF(AND(P1808=W1808,Q1808=X1808),1,0)</f>
        <v>1</v>
      </c>
      <c r="AA1808" s="25" t="str">
        <f>IF(Z1808=0,"",IF(ISBLANK(VLOOKUP(A1808,Database!A:AA,22,FALSE)),"",VLOOKUP(A1808,Database!A:AA,22,FALSE)))</f>
        <v>Exact</v>
      </c>
      <c r="AB1808" s="25">
        <f ca="1">IFERROR(IF(AND(Y1808&lt;&gt;"",OR(V1808="Terminé",V1808="En cours")),VLOOKUP(AA1808,Setup_ScoreExactBonus!A:D,4,FALSE),0),0)</f>
        <v>0</v>
      </c>
      <c r="AC1808" s="31" t="str">
        <f ca="1">IF(Y1808&lt;&gt;"", Y1808 + IF(Z1808=1,AB1808, 0), "")</f>
        <v/>
      </c>
      <c r="AD1808" s="31">
        <f ca="1">SUMIFS(AC$2:AC1808,D$2:D1808,D1808)*IF(R1808=0,1,2)</f>
        <v>0</v>
      </c>
    </row>
    <row r="1809" spans="1:30" x14ac:dyDescent="0.35">
      <c r="A1809" s="31">
        <f>IF(ISBLANK(B1809),"",COUNTIF(B$2:B1809,B1809))-1</f>
        <v>46</v>
      </c>
      <c r="B1809" s="31">
        <v>14</v>
      </c>
      <c r="C1809" s="10">
        <f>VLOOKUP($A1809,Database!$A:$Y,7,FALSE)</f>
        <v>46196.916666666664</v>
      </c>
      <c r="D1809" s="31" t="str">
        <f>VLOOKUP(Pronostics!$B1809,Setup_MPP!$A:$G,3,FALSE)</f>
        <v>MarieEYT</v>
      </c>
      <c r="E1809" s="31" t="str">
        <f>VLOOKUP(Pronostics!$B1809,Setup_MPP!$A:$G,2,FALSE)</f>
        <v>Marie EXBRAYAT</v>
      </c>
      <c r="F1809" s="31" t="str">
        <f>VLOOKUP($B1809,Setup_MPP!$A:$E,4,FALSE)</f>
        <v>#FFAFD2</v>
      </c>
      <c r="G1809" s="31" t="str">
        <f>VLOOKUP($B1809,Setup_MPP!$A:$E,5,FALSE)</f>
        <v>#F2589B</v>
      </c>
      <c r="H1809" s="31" t="str">
        <f>IFERROR(IF(AND(A1809&gt;=1,A1809&lt;=104),VLOOKUP($A1809,Location!$A:$J,6,FALSE),IF(A1809=0,"Avant l'ouverture",IF(OR(A1809=105,A1809=106),"Bonus"))),"")</f>
        <v>Tour 2</v>
      </c>
      <c r="I1809" s="31" t="str">
        <f>IF(LEFT(H1809,4)="Tour",VLOOKUP(A1809,Database!$A:$C,3,FALSE),"")</f>
        <v>L</v>
      </c>
      <c r="J1809" s="31" t="str">
        <f>VLOOKUP($A1809,Location!$A:$J,7,FALSE)</f>
        <v>Angleterre</v>
      </c>
      <c r="K1809" s="31" t="str">
        <f>IFERROR(VLOOKUP(J1809,Setup_Team!$B:$C,2,FALSE), "TDB")</f>
        <v>ENG</v>
      </c>
      <c r="L1809" s="31" t="str">
        <f>VLOOKUP($A1809,Location!$A:$J,8,FALSE)</f>
        <v>Ghana</v>
      </c>
      <c r="M1809" s="31" t="str">
        <f>IFERROR(VLOOKUP(L1809,Setup_Team!$B:$C,2,FALSE), "TDB")</f>
        <v>GHA</v>
      </c>
      <c r="N1809" s="31" t="str">
        <f>VLOOKUP($A1809,Location!$A:$J,9,FALSE)</f>
        <v>Foxborough</v>
      </c>
      <c r="O1809" s="31" t="str">
        <f>VLOOKUP($A1809,Location!$A:$J,10,FALSE)</f>
        <v>Gillette Stadium</v>
      </c>
      <c r="R1809" s="31">
        <v>0</v>
      </c>
      <c r="S1809" s="25">
        <f>VLOOKUP($A1809,Database!$A:$Y,10,FALSE)</f>
        <v>44</v>
      </c>
      <c r="T1809" s="25">
        <f>VLOOKUP($A1809,Database!$A:$Y,11,FALSE)</f>
        <v>127</v>
      </c>
      <c r="U1809" s="25">
        <f>VLOOKUP($A1809,Database!$A:$Y,12,FALSE)</f>
        <v>162</v>
      </c>
      <c r="V1809" s="25" t="str">
        <f>VLOOKUP(A1809,Database!A:M,13,FALSE)</f>
        <v>À venir</v>
      </c>
      <c r="W1809" s="25" t="str">
        <f>VLOOKUP($A1809,Database!$A:$Y,20,FALSE)</f>
        <v/>
      </c>
      <c r="X1809" s="25" t="str">
        <f>VLOOKUP($A1809,Database!$A:$Y,21,FALSE)</f>
        <v/>
      </c>
      <c r="Y1809" s="25" t="str">
        <f ca="1">IF(C1809&lt;NOW(),IF(AND(P1809&gt;Q1809,W1809&gt;X1809),S1809,IF(AND(P1809=Q1809,W1809=X1809),T1809,IF(AND(P1809&lt;Q1809,W1809&lt;X1809),U1809,0))),"")</f>
        <v/>
      </c>
      <c r="Z1809" s="25">
        <f>IF(AND(P1809=W1809,Q1809=X1809),1,0)</f>
        <v>1</v>
      </c>
      <c r="AA1809" s="25" t="str">
        <f>IF(Z1809=0,"",IF(ISBLANK(VLOOKUP(A1809,Database!A:AA,22,FALSE)),"",VLOOKUP(A1809,Database!A:AA,22,FALSE)))</f>
        <v>Exact</v>
      </c>
      <c r="AB1809" s="25">
        <f ca="1">IFERROR(IF(AND(Y1809&lt;&gt;"",OR(V1809="Terminé",V1809="En cours")),VLOOKUP(AA1809,Setup_ScoreExactBonus!A:D,4,FALSE),0),0)</f>
        <v>0</v>
      </c>
      <c r="AC1809" s="31" t="str">
        <f ca="1">IF(Y1809&lt;&gt;"", Y1809 + IF(Z1809=1,AB1809, 0), "")</f>
        <v/>
      </c>
      <c r="AD1809" s="31">
        <f ca="1">SUMIFS(AC$2:AC1809,D$2:D1809,D1809)*IF(R1809=0,1,2)</f>
        <v>0</v>
      </c>
    </row>
    <row r="1810" spans="1:30" x14ac:dyDescent="0.35">
      <c r="A1810" s="31">
        <f>IF(ISBLANK(B1810),"",COUNTIF(B$2:B1810,B1810))-1</f>
        <v>46</v>
      </c>
      <c r="B1810" s="31">
        <v>15</v>
      </c>
      <c r="C1810" s="10">
        <f>VLOOKUP($A1810,Database!$A:$Y,7,FALSE)</f>
        <v>46196.916666666664</v>
      </c>
      <c r="D1810" s="31" t="str">
        <f>VLOOKUP(Pronostics!$B1810,Setup_MPP!$A:$G,3,FALSE)</f>
        <v>Amine#8UL9R</v>
      </c>
      <c r="E1810" s="31" t="str">
        <f>VLOOKUP(Pronostics!$B1810,Setup_MPP!$A:$G,2,FALSE)</f>
        <v>Amine ZARROUKI</v>
      </c>
      <c r="F1810" s="31" t="str">
        <f>VLOOKUP($B1810,Setup_MPP!$A:$E,4,FALSE)</f>
        <v>#FF9898</v>
      </c>
      <c r="G1810" s="31" t="str">
        <f>VLOOKUP($B1810,Setup_MPP!$A:$E,5,FALSE)</f>
        <v>#FF5D5D</v>
      </c>
      <c r="H1810" s="31" t="str">
        <f>IFERROR(IF(AND(A1810&gt;=1,A1810&lt;=104),VLOOKUP($A1810,Location!$A:$J,6,FALSE),IF(A1810=0,"Avant l'ouverture",IF(OR(A1810=105,A1810=106),"Bonus"))),"")</f>
        <v>Tour 2</v>
      </c>
      <c r="I1810" s="31" t="str">
        <f>IF(LEFT(H1810,4)="Tour",VLOOKUP(A1810,Database!$A:$C,3,FALSE),"")</f>
        <v>L</v>
      </c>
      <c r="J1810" s="31" t="str">
        <f>VLOOKUP($A1810,Location!$A:$J,7,FALSE)</f>
        <v>Angleterre</v>
      </c>
      <c r="K1810" s="31" t="str">
        <f>IFERROR(VLOOKUP(J1810,Setup_Team!$B:$C,2,FALSE), "TDB")</f>
        <v>ENG</v>
      </c>
      <c r="L1810" s="31" t="str">
        <f>VLOOKUP($A1810,Location!$A:$J,8,FALSE)</f>
        <v>Ghana</v>
      </c>
      <c r="M1810" s="31" t="str">
        <f>IFERROR(VLOOKUP(L1810,Setup_Team!$B:$C,2,FALSE), "TDB")</f>
        <v>GHA</v>
      </c>
      <c r="N1810" s="31" t="str">
        <f>VLOOKUP($A1810,Location!$A:$J,9,FALSE)</f>
        <v>Foxborough</v>
      </c>
      <c r="O1810" s="31" t="str">
        <f>VLOOKUP($A1810,Location!$A:$J,10,FALSE)</f>
        <v>Gillette Stadium</v>
      </c>
      <c r="R1810" s="31">
        <v>0</v>
      </c>
      <c r="S1810" s="25">
        <f>VLOOKUP($A1810,Database!$A:$Y,10,FALSE)</f>
        <v>44</v>
      </c>
      <c r="T1810" s="25">
        <f>VLOOKUP($A1810,Database!$A:$Y,11,FALSE)</f>
        <v>127</v>
      </c>
      <c r="U1810" s="25">
        <f>VLOOKUP($A1810,Database!$A:$Y,12,FALSE)</f>
        <v>162</v>
      </c>
      <c r="V1810" s="25" t="str">
        <f>VLOOKUP(A1810,Database!A:M,13,FALSE)</f>
        <v>À venir</v>
      </c>
      <c r="W1810" s="25" t="str">
        <f>VLOOKUP($A1810,Database!$A:$Y,20,FALSE)</f>
        <v/>
      </c>
      <c r="X1810" s="25" t="str">
        <f>VLOOKUP($A1810,Database!$A:$Y,21,FALSE)</f>
        <v/>
      </c>
      <c r="Y1810" s="25" t="str">
        <f ca="1">IF(C1810&lt;NOW(),IF(AND(P1810&gt;Q1810,W1810&gt;X1810),S1810,IF(AND(P1810=Q1810,W1810=X1810),T1810,IF(AND(P1810&lt;Q1810,W1810&lt;X1810),U1810,0))),"")</f>
        <v/>
      </c>
      <c r="Z1810" s="25">
        <f>IF(AND(P1810=W1810,Q1810=X1810),1,0)</f>
        <v>1</v>
      </c>
      <c r="AA1810" s="25" t="str">
        <f>IF(Z1810=0,"",IF(ISBLANK(VLOOKUP(A1810,Database!A:AA,22,FALSE)),"",VLOOKUP(A1810,Database!A:AA,22,FALSE)))</f>
        <v>Exact</v>
      </c>
      <c r="AB1810" s="25">
        <f ca="1">IFERROR(IF(AND(Y1810&lt;&gt;"",OR(V1810="Terminé",V1810="En cours")),VLOOKUP(AA1810,Setup_ScoreExactBonus!A:D,4,FALSE),0),0)</f>
        <v>0</v>
      </c>
      <c r="AC1810" s="31" t="str">
        <f ca="1">IF(Y1810&lt;&gt;"", Y1810 + IF(Z1810=1,AB1810, 0), "")</f>
        <v/>
      </c>
      <c r="AD1810" s="31">
        <f ca="1">SUMIFS(AC$2:AC1810,D$2:D1810,D1810)*IF(R1810=0,1,2)</f>
        <v>0</v>
      </c>
    </row>
    <row r="1811" spans="1:30" x14ac:dyDescent="0.35">
      <c r="A1811" s="31">
        <f>IF(ISBLANK(B1811),"",COUNTIF(B$2:B1811,B1811))-1</f>
        <v>46</v>
      </c>
      <c r="B1811" s="31">
        <v>16</v>
      </c>
      <c r="C1811" s="10">
        <f>VLOOKUP($A1811,Database!$A:$Y,7,FALSE)</f>
        <v>46196.916666666664</v>
      </c>
      <c r="D1811" s="31" t="str">
        <f>VLOOKUP(Pronostics!$B1811,Setup_MPP!$A:$G,3,FALSE)</f>
        <v>Laura#8V93E</v>
      </c>
      <c r="E1811" s="31" t="str">
        <f>VLOOKUP(Pronostics!$B1811,Setup_MPP!$A:$G,2,FALSE)</f>
        <v>Laura GIULIANO</v>
      </c>
      <c r="F1811" s="31" t="str">
        <f>VLOOKUP($B1811,Setup_MPP!$A:$E,4,FALSE)</f>
        <v>#86A4FE</v>
      </c>
      <c r="G1811" s="31" t="str">
        <f>VLOOKUP($B1811,Setup_MPP!$A:$E,5,FALSE)</f>
        <v>#3769FF</v>
      </c>
      <c r="H1811" s="31" t="str">
        <f>IFERROR(IF(AND(A1811&gt;=1,A1811&lt;=104),VLOOKUP($A1811,Location!$A:$J,6,FALSE),IF(A1811=0,"Avant l'ouverture",IF(OR(A1811=105,A1811=106),"Bonus"))),"")</f>
        <v>Tour 2</v>
      </c>
      <c r="I1811" s="31" t="str">
        <f>IF(LEFT(H1811,4)="Tour",VLOOKUP(A1811,Database!$A:$C,3,FALSE),"")</f>
        <v>L</v>
      </c>
      <c r="J1811" s="31" t="str">
        <f>VLOOKUP($A1811,Location!$A:$J,7,FALSE)</f>
        <v>Angleterre</v>
      </c>
      <c r="K1811" s="31" t="str">
        <f>IFERROR(VLOOKUP(J1811,Setup_Team!$B:$C,2,FALSE), "TDB")</f>
        <v>ENG</v>
      </c>
      <c r="L1811" s="31" t="str">
        <f>VLOOKUP($A1811,Location!$A:$J,8,FALSE)</f>
        <v>Ghana</v>
      </c>
      <c r="M1811" s="31" t="str">
        <f>IFERROR(VLOOKUP(L1811,Setup_Team!$B:$C,2,FALSE), "TDB")</f>
        <v>GHA</v>
      </c>
      <c r="N1811" s="31" t="str">
        <f>VLOOKUP($A1811,Location!$A:$J,9,FALSE)</f>
        <v>Foxborough</v>
      </c>
      <c r="O1811" s="31" t="str">
        <f>VLOOKUP($A1811,Location!$A:$J,10,FALSE)</f>
        <v>Gillette Stadium</v>
      </c>
      <c r="R1811" s="31">
        <v>0</v>
      </c>
      <c r="S1811" s="25">
        <f>VLOOKUP($A1811,Database!$A:$Y,10,FALSE)</f>
        <v>44</v>
      </c>
      <c r="T1811" s="25">
        <f>VLOOKUP($A1811,Database!$A:$Y,11,FALSE)</f>
        <v>127</v>
      </c>
      <c r="U1811" s="25">
        <f>VLOOKUP($A1811,Database!$A:$Y,12,FALSE)</f>
        <v>162</v>
      </c>
      <c r="V1811" s="25" t="str">
        <f>VLOOKUP(A1811,Database!A:M,13,FALSE)</f>
        <v>À venir</v>
      </c>
      <c r="W1811" s="25" t="str">
        <f>VLOOKUP($A1811,Database!$A:$Y,20,FALSE)</f>
        <v/>
      </c>
      <c r="X1811" s="25" t="str">
        <f>VLOOKUP($A1811,Database!$A:$Y,21,FALSE)</f>
        <v/>
      </c>
      <c r="Y1811" s="25" t="str">
        <f ca="1">IF(C1811&lt;NOW(),IF(AND(P1811&gt;Q1811,W1811&gt;X1811),S1811,IF(AND(P1811=Q1811,W1811=X1811),T1811,IF(AND(P1811&lt;Q1811,W1811&lt;X1811),U1811,0))),"")</f>
        <v/>
      </c>
      <c r="Z1811" s="25">
        <f>IF(AND(P1811=W1811,Q1811=X1811),1,0)</f>
        <v>1</v>
      </c>
      <c r="AA1811" s="25" t="str">
        <f>IF(Z1811=0,"",IF(ISBLANK(VLOOKUP(A1811,Database!A:AA,22,FALSE)),"",VLOOKUP(A1811,Database!A:AA,22,FALSE)))</f>
        <v>Exact</v>
      </c>
      <c r="AB1811" s="25">
        <f ca="1">IFERROR(IF(AND(Y1811&lt;&gt;"",OR(V1811="Terminé",V1811="En cours")),VLOOKUP(AA1811,Setup_ScoreExactBonus!A:D,4,FALSE),0),0)</f>
        <v>0</v>
      </c>
      <c r="AC1811" s="31" t="str">
        <f ca="1">IF(Y1811&lt;&gt;"", Y1811 + IF(Z1811=1,AB1811, 0), "")</f>
        <v/>
      </c>
      <c r="AD1811" s="31">
        <f ca="1">SUMIFS(AC$2:AC1811,D$2:D1811,D1811)*IF(R1811=0,1,2)</f>
        <v>0</v>
      </c>
    </row>
    <row r="1812" spans="1:30" x14ac:dyDescent="0.35">
      <c r="A1812" s="31">
        <f>IF(ISBLANK(B1812),"",COUNTIF(B$2:B1812,B1812))-1</f>
        <v>46</v>
      </c>
      <c r="B1812" s="31">
        <v>17</v>
      </c>
      <c r="C1812" s="10">
        <f>VLOOKUP($A1812,Database!$A:$Y,7,FALSE)</f>
        <v>46196.916666666664</v>
      </c>
      <c r="D1812" s="31" t="str">
        <f>VLOOKUP(Pronostics!$B1812,Setup_MPP!$A:$G,3,FALSE)</f>
        <v>Joueur17</v>
      </c>
      <c r="E1812" s="31" t="str">
        <f>VLOOKUP(Pronostics!$B1812,Setup_MPP!$A:$G,2,FALSE)</f>
        <v>Joueur17</v>
      </c>
      <c r="F1812" s="31" t="str">
        <f>VLOOKUP($B1812,Setup_MPP!$A:$E,4,FALSE)</f>
        <v>#FFB0B0</v>
      </c>
      <c r="G1812" s="31" t="str">
        <f>VLOOKUP($B1812,Setup_MPP!$A:$E,5,FALSE)</f>
        <v>#F25757</v>
      </c>
      <c r="H1812" s="31" t="str">
        <f>IFERROR(IF(AND(A1812&gt;=1,A1812&lt;=104),VLOOKUP($A1812,Location!$A:$J,6,FALSE),IF(A1812=0,"Avant l'ouverture",IF(OR(A1812=105,A1812=106),"Bonus"))),"")</f>
        <v>Tour 2</v>
      </c>
      <c r="I1812" s="31" t="str">
        <f>IF(LEFT(H1812,4)="Tour",VLOOKUP(A1812,Database!$A:$C,3,FALSE),"")</f>
        <v>L</v>
      </c>
      <c r="J1812" s="31" t="str">
        <f>VLOOKUP($A1812,Location!$A:$J,7,FALSE)</f>
        <v>Angleterre</v>
      </c>
      <c r="K1812" s="31" t="str">
        <f>IFERROR(VLOOKUP(J1812,Setup_Team!$B:$C,2,FALSE), "TDB")</f>
        <v>ENG</v>
      </c>
      <c r="L1812" s="31" t="str">
        <f>VLOOKUP($A1812,Location!$A:$J,8,FALSE)</f>
        <v>Ghana</v>
      </c>
      <c r="M1812" s="31" t="str">
        <f>IFERROR(VLOOKUP(L1812,Setup_Team!$B:$C,2,FALSE), "TDB")</f>
        <v>GHA</v>
      </c>
      <c r="N1812" s="31" t="str">
        <f>VLOOKUP($A1812,Location!$A:$J,9,FALSE)</f>
        <v>Foxborough</v>
      </c>
      <c r="O1812" s="31" t="str">
        <f>VLOOKUP($A1812,Location!$A:$J,10,FALSE)</f>
        <v>Gillette Stadium</v>
      </c>
      <c r="R1812" s="31">
        <v>0</v>
      </c>
      <c r="S1812" s="25">
        <f>VLOOKUP($A1812,Database!$A:$Y,10,FALSE)</f>
        <v>44</v>
      </c>
      <c r="T1812" s="25">
        <f>VLOOKUP($A1812,Database!$A:$Y,11,FALSE)</f>
        <v>127</v>
      </c>
      <c r="U1812" s="25">
        <f>VLOOKUP($A1812,Database!$A:$Y,12,FALSE)</f>
        <v>162</v>
      </c>
      <c r="V1812" s="25" t="str">
        <f>VLOOKUP(A1812,Database!A:M,13,FALSE)</f>
        <v>À venir</v>
      </c>
      <c r="W1812" s="25" t="str">
        <f>VLOOKUP($A1812,Database!$A:$Y,20,FALSE)</f>
        <v/>
      </c>
      <c r="X1812" s="25" t="str">
        <f>VLOOKUP($A1812,Database!$A:$Y,21,FALSE)</f>
        <v/>
      </c>
      <c r="Y1812" s="25" t="str">
        <f ca="1">IF(C1812&lt;NOW(),IF(AND(P1812&gt;Q1812,W1812&gt;X1812),S1812,IF(AND(P1812=Q1812,W1812=X1812),T1812,IF(AND(P1812&lt;Q1812,W1812&lt;X1812),U1812,0))),"")</f>
        <v/>
      </c>
      <c r="Z1812" s="25">
        <f>IF(AND(P1812=W1812,Q1812=X1812),1,0)</f>
        <v>1</v>
      </c>
      <c r="AA1812" s="25" t="str">
        <f>IF(Z1812=0,"",IF(ISBLANK(VLOOKUP(A1812,Database!A:AA,22,FALSE)),"",VLOOKUP(A1812,Database!A:AA,22,FALSE)))</f>
        <v>Exact</v>
      </c>
      <c r="AB1812" s="25">
        <f ca="1">IFERROR(IF(AND(Y1812&lt;&gt;"",OR(V1812="Terminé",V1812="En cours")),VLOOKUP(AA1812,Setup_ScoreExactBonus!A:D,4,FALSE),0),0)</f>
        <v>0</v>
      </c>
      <c r="AC1812" s="31" t="str">
        <f ca="1">IF(Y1812&lt;&gt;"", Y1812 + IF(Z1812=1,AB1812, 0), "")</f>
        <v/>
      </c>
      <c r="AD1812" s="31">
        <f ca="1">SUMIFS(AC$2:AC1812,D$2:D1812,D1812)*IF(R1812=0,1,2)</f>
        <v>0</v>
      </c>
    </row>
    <row r="1813" spans="1:30" x14ac:dyDescent="0.35">
      <c r="A1813" s="31">
        <f>IF(ISBLANK(B1813),"",COUNTIF(B$2:B1813,B1813))-1</f>
        <v>46</v>
      </c>
      <c r="B1813" s="31">
        <v>18</v>
      </c>
      <c r="C1813" s="10">
        <f>VLOOKUP($A1813,Database!$A:$Y,7,FALSE)</f>
        <v>46196.916666666664</v>
      </c>
      <c r="D1813" s="31" t="str">
        <f>VLOOKUP(Pronostics!$B1813,Setup_MPP!$A:$G,3,FALSE)</f>
        <v>Joueur18</v>
      </c>
      <c r="E1813" s="31" t="str">
        <f>VLOOKUP(Pronostics!$B1813,Setup_MPP!$A:$G,2,FALSE)</f>
        <v>Joueur18</v>
      </c>
      <c r="F1813" s="31" t="str">
        <f>VLOOKUP($B1813,Setup_MPP!$A:$E,4,FALSE)</f>
        <v>#FFC9B0</v>
      </c>
      <c r="G1813" s="31" t="str">
        <f>VLOOKUP($B1813,Setup_MPP!$A:$E,5,FALSE)</f>
        <v>#F28D57</v>
      </c>
      <c r="H1813" s="31" t="str">
        <f>IFERROR(IF(AND(A1813&gt;=1,A1813&lt;=104),VLOOKUP($A1813,Location!$A:$J,6,FALSE),IF(A1813=0,"Avant l'ouverture",IF(OR(A1813=105,A1813=106),"Bonus"))),"")</f>
        <v>Tour 2</v>
      </c>
      <c r="I1813" s="31" t="str">
        <f>IF(LEFT(H1813,4)="Tour",VLOOKUP(A1813,Database!$A:$C,3,FALSE),"")</f>
        <v>L</v>
      </c>
      <c r="J1813" s="31" t="str">
        <f>VLOOKUP($A1813,Location!$A:$J,7,FALSE)</f>
        <v>Angleterre</v>
      </c>
      <c r="K1813" s="31" t="str">
        <f>IFERROR(VLOOKUP(J1813,Setup_Team!$B:$C,2,FALSE), "TDB")</f>
        <v>ENG</v>
      </c>
      <c r="L1813" s="31" t="str">
        <f>VLOOKUP($A1813,Location!$A:$J,8,FALSE)</f>
        <v>Ghana</v>
      </c>
      <c r="M1813" s="31" t="str">
        <f>IFERROR(VLOOKUP(L1813,Setup_Team!$B:$C,2,FALSE), "TDB")</f>
        <v>GHA</v>
      </c>
      <c r="N1813" s="31" t="str">
        <f>VLOOKUP($A1813,Location!$A:$J,9,FALSE)</f>
        <v>Foxborough</v>
      </c>
      <c r="O1813" s="31" t="str">
        <f>VLOOKUP($A1813,Location!$A:$J,10,FALSE)</f>
        <v>Gillette Stadium</v>
      </c>
      <c r="R1813" s="31">
        <v>0</v>
      </c>
      <c r="S1813" s="25">
        <f>VLOOKUP($A1813,Database!$A:$Y,10,FALSE)</f>
        <v>44</v>
      </c>
      <c r="T1813" s="25">
        <f>VLOOKUP($A1813,Database!$A:$Y,11,FALSE)</f>
        <v>127</v>
      </c>
      <c r="U1813" s="25">
        <f>VLOOKUP($A1813,Database!$A:$Y,12,FALSE)</f>
        <v>162</v>
      </c>
      <c r="V1813" s="25" t="str">
        <f>VLOOKUP(A1813,Database!A:M,13,FALSE)</f>
        <v>À venir</v>
      </c>
      <c r="W1813" s="25" t="str">
        <f>VLOOKUP($A1813,Database!$A:$Y,20,FALSE)</f>
        <v/>
      </c>
      <c r="X1813" s="25" t="str">
        <f>VLOOKUP($A1813,Database!$A:$Y,21,FALSE)</f>
        <v/>
      </c>
      <c r="Y1813" s="25" t="str">
        <f ca="1">IF(C1813&lt;NOW(),IF(AND(P1813&gt;Q1813,W1813&gt;X1813),S1813,IF(AND(P1813=Q1813,W1813=X1813),T1813,IF(AND(P1813&lt;Q1813,W1813&lt;X1813),U1813,0))),"")</f>
        <v/>
      </c>
      <c r="Z1813" s="25">
        <f>IF(AND(P1813=W1813,Q1813=X1813),1,0)</f>
        <v>1</v>
      </c>
      <c r="AA1813" s="25" t="str">
        <f>IF(Z1813=0,"",IF(ISBLANK(VLOOKUP(A1813,Database!A:AA,22,FALSE)),"",VLOOKUP(A1813,Database!A:AA,22,FALSE)))</f>
        <v>Exact</v>
      </c>
      <c r="AB1813" s="25">
        <f ca="1">IFERROR(IF(AND(Y1813&lt;&gt;"",OR(V1813="Terminé",V1813="En cours")),VLOOKUP(AA1813,Setup_ScoreExactBonus!A:D,4,FALSE),0),0)</f>
        <v>0</v>
      </c>
      <c r="AC1813" s="31" t="str">
        <f ca="1">IF(Y1813&lt;&gt;"", Y1813 + IF(Z1813=1,AB1813, 0), "")</f>
        <v/>
      </c>
      <c r="AD1813" s="31">
        <f ca="1">SUMIFS(AC$2:AC1813,D$2:D1813,D1813)*IF(R1813=0,1,2)</f>
        <v>0</v>
      </c>
    </row>
    <row r="1814" spans="1:30" x14ac:dyDescent="0.35">
      <c r="A1814" s="31">
        <f>IF(ISBLANK(B1814),"",COUNTIF(B$2:B1814,B1814))-1</f>
        <v>46</v>
      </c>
      <c r="B1814" s="31">
        <v>19</v>
      </c>
      <c r="C1814" s="10">
        <f>VLOOKUP($A1814,Database!$A:$Y,7,FALSE)</f>
        <v>46196.916666666664</v>
      </c>
      <c r="D1814" s="31" t="str">
        <f>VLOOKUP(Pronostics!$B1814,Setup_MPP!$A:$G,3,FALSE)</f>
        <v>Joueur19</v>
      </c>
      <c r="E1814" s="31" t="str">
        <f>VLOOKUP(Pronostics!$B1814,Setup_MPP!$A:$G,2,FALSE)</f>
        <v>Joueur19</v>
      </c>
      <c r="F1814" s="31" t="str">
        <f>VLOOKUP($B1814,Setup_MPP!$A:$E,4,FALSE)</f>
        <v>#D5D5D5</v>
      </c>
      <c r="G1814" s="31" t="str">
        <f>VLOOKUP($B1814,Setup_MPP!$A:$E,5,FALSE)</f>
        <v>#727272</v>
      </c>
      <c r="H1814" s="31" t="str">
        <f>IFERROR(IF(AND(A1814&gt;=1,A1814&lt;=104),VLOOKUP($A1814,Location!$A:$J,6,FALSE),IF(A1814=0,"Avant l'ouverture",IF(OR(A1814=105,A1814=106),"Bonus"))),"")</f>
        <v>Tour 2</v>
      </c>
      <c r="I1814" s="31" t="str">
        <f>IF(LEFT(H1814,4)="Tour",VLOOKUP(A1814,Database!$A:$C,3,FALSE),"")</f>
        <v>L</v>
      </c>
      <c r="J1814" s="31" t="str">
        <f>VLOOKUP($A1814,Location!$A:$J,7,FALSE)</f>
        <v>Angleterre</v>
      </c>
      <c r="K1814" s="31" t="str">
        <f>IFERROR(VLOOKUP(J1814,Setup_Team!$B:$C,2,FALSE), "TDB")</f>
        <v>ENG</v>
      </c>
      <c r="L1814" s="31" t="str">
        <f>VLOOKUP($A1814,Location!$A:$J,8,FALSE)</f>
        <v>Ghana</v>
      </c>
      <c r="M1814" s="31" t="str">
        <f>IFERROR(VLOOKUP(L1814,Setup_Team!$B:$C,2,FALSE), "TDB")</f>
        <v>GHA</v>
      </c>
      <c r="N1814" s="31" t="str">
        <f>VLOOKUP($A1814,Location!$A:$J,9,FALSE)</f>
        <v>Foxborough</v>
      </c>
      <c r="O1814" s="31" t="str">
        <f>VLOOKUP($A1814,Location!$A:$J,10,FALSE)</f>
        <v>Gillette Stadium</v>
      </c>
      <c r="R1814" s="31">
        <v>0</v>
      </c>
      <c r="S1814" s="25">
        <f>VLOOKUP($A1814,Database!$A:$Y,10,FALSE)</f>
        <v>44</v>
      </c>
      <c r="T1814" s="25">
        <f>VLOOKUP($A1814,Database!$A:$Y,11,FALSE)</f>
        <v>127</v>
      </c>
      <c r="U1814" s="25">
        <f>VLOOKUP($A1814,Database!$A:$Y,12,FALSE)</f>
        <v>162</v>
      </c>
      <c r="V1814" s="25" t="str">
        <f>VLOOKUP(A1814,Database!A:M,13,FALSE)</f>
        <v>À venir</v>
      </c>
      <c r="W1814" s="25" t="str">
        <f>VLOOKUP($A1814,Database!$A:$Y,20,FALSE)</f>
        <v/>
      </c>
      <c r="X1814" s="25" t="str">
        <f>VLOOKUP($A1814,Database!$A:$Y,21,FALSE)</f>
        <v/>
      </c>
      <c r="Y1814" s="25" t="str">
        <f ca="1">IF(C1814&lt;NOW(),IF(AND(P1814&gt;Q1814,W1814&gt;X1814),S1814,IF(AND(P1814=Q1814,W1814=X1814),T1814,IF(AND(P1814&lt;Q1814,W1814&lt;X1814),U1814,0))),"")</f>
        <v/>
      </c>
      <c r="Z1814" s="25">
        <f>IF(AND(P1814=W1814,Q1814=X1814),1,0)</f>
        <v>1</v>
      </c>
      <c r="AA1814" s="25" t="str">
        <f>IF(Z1814=0,"",IF(ISBLANK(VLOOKUP(A1814,Database!A:AA,22,FALSE)),"",VLOOKUP(A1814,Database!A:AA,22,FALSE)))</f>
        <v>Exact</v>
      </c>
      <c r="AB1814" s="25">
        <f ca="1">IFERROR(IF(AND(Y1814&lt;&gt;"",OR(V1814="Terminé",V1814="En cours")),VLOOKUP(AA1814,Setup_ScoreExactBonus!A:D,4,FALSE),0),0)</f>
        <v>0</v>
      </c>
      <c r="AC1814" s="31" t="str">
        <f ca="1">IF(Y1814&lt;&gt;"", Y1814 + IF(Z1814=1,AB1814, 0), "")</f>
        <v/>
      </c>
      <c r="AD1814" s="31">
        <f ca="1">SUMIFS(AC$2:AC1814,D$2:D1814,D1814)*IF(R1814=0,1,2)</f>
        <v>0</v>
      </c>
    </row>
    <row r="1815" spans="1:30" x14ac:dyDescent="0.35">
      <c r="A1815" s="31">
        <f>IF(ISBLANK(B1815),"",COUNTIF(B$2:B1815,B1815))-1</f>
        <v>46</v>
      </c>
      <c r="B1815" s="31">
        <v>20</v>
      </c>
      <c r="C1815" s="10">
        <f>VLOOKUP($A1815,Database!$A:$Y,7,FALSE)</f>
        <v>46196.916666666664</v>
      </c>
      <c r="D1815" s="31" t="str">
        <f>VLOOKUP(Pronostics!$B1815,Setup_MPP!$A:$G,3,FALSE)</f>
        <v>Joueur20</v>
      </c>
      <c r="E1815" s="31" t="str">
        <f>VLOOKUP(Pronostics!$B1815,Setup_MPP!$A:$G,2,FALSE)</f>
        <v>Joueur20</v>
      </c>
      <c r="F1815" s="31" t="str">
        <f>VLOOKUP($B1815,Setup_MPP!$A:$E,4,FALSE)</f>
        <v>#D5D5D5</v>
      </c>
      <c r="G1815" s="31" t="str">
        <f>VLOOKUP($B1815,Setup_MPP!$A:$E,5,FALSE)</f>
        <v>#727272</v>
      </c>
      <c r="H1815" s="31" t="str">
        <f>IFERROR(IF(AND(A1815&gt;=1,A1815&lt;=104),VLOOKUP($A1815,Location!$A:$J,6,FALSE),IF(A1815=0,"Avant l'ouverture",IF(OR(A1815=105,A1815=106),"Bonus"))),"")</f>
        <v>Tour 2</v>
      </c>
      <c r="I1815" s="31" t="str">
        <f>IF(LEFT(H1815,4)="Tour",VLOOKUP(A1815,Database!$A:$C,3,FALSE),"")</f>
        <v>L</v>
      </c>
      <c r="J1815" s="31" t="str">
        <f>VLOOKUP($A1815,Location!$A:$J,7,FALSE)</f>
        <v>Angleterre</v>
      </c>
      <c r="K1815" s="31" t="str">
        <f>IFERROR(VLOOKUP(J1815,Setup_Team!$B:$C,2,FALSE), "TDB")</f>
        <v>ENG</v>
      </c>
      <c r="L1815" s="31" t="str">
        <f>VLOOKUP($A1815,Location!$A:$J,8,FALSE)</f>
        <v>Ghana</v>
      </c>
      <c r="M1815" s="31" t="str">
        <f>IFERROR(VLOOKUP(L1815,Setup_Team!$B:$C,2,FALSE), "TDB")</f>
        <v>GHA</v>
      </c>
      <c r="N1815" s="31" t="str">
        <f>VLOOKUP($A1815,Location!$A:$J,9,FALSE)</f>
        <v>Foxborough</v>
      </c>
      <c r="O1815" s="31" t="str">
        <f>VLOOKUP($A1815,Location!$A:$J,10,FALSE)</f>
        <v>Gillette Stadium</v>
      </c>
      <c r="R1815" s="31">
        <v>0</v>
      </c>
      <c r="S1815" s="25">
        <f>VLOOKUP($A1815,Database!$A:$Y,10,FALSE)</f>
        <v>44</v>
      </c>
      <c r="T1815" s="25">
        <f>VLOOKUP($A1815,Database!$A:$Y,11,FALSE)</f>
        <v>127</v>
      </c>
      <c r="U1815" s="25">
        <f>VLOOKUP($A1815,Database!$A:$Y,12,FALSE)</f>
        <v>162</v>
      </c>
      <c r="V1815" s="25" t="str">
        <f>VLOOKUP(A1815,Database!A:M,13,FALSE)</f>
        <v>À venir</v>
      </c>
      <c r="W1815" s="25" t="str">
        <f>VLOOKUP($A1815,Database!$A:$Y,20,FALSE)</f>
        <v/>
      </c>
      <c r="X1815" s="25" t="str">
        <f>VLOOKUP($A1815,Database!$A:$Y,21,FALSE)</f>
        <v/>
      </c>
      <c r="Y1815" s="25" t="str">
        <f ca="1">IF(C1815&lt;NOW(),IF(AND(P1815&gt;Q1815,W1815&gt;X1815),S1815,IF(AND(P1815=Q1815,W1815=X1815),T1815,IF(AND(P1815&lt;Q1815,W1815&lt;X1815),U1815,0))),"")</f>
        <v/>
      </c>
      <c r="Z1815" s="25">
        <f>IF(AND(P1815=W1815,Q1815=X1815),1,0)</f>
        <v>1</v>
      </c>
      <c r="AA1815" s="25" t="str">
        <f>IF(Z1815=0,"",IF(ISBLANK(VLOOKUP(A1815,Database!A:AA,22,FALSE)),"",VLOOKUP(A1815,Database!A:AA,22,FALSE)))</f>
        <v>Exact</v>
      </c>
      <c r="AB1815" s="25">
        <f ca="1">IFERROR(IF(AND(Y1815&lt;&gt;"",OR(V1815="Terminé",V1815="En cours")),VLOOKUP(AA1815,Setup_ScoreExactBonus!A:D,4,FALSE),0),0)</f>
        <v>0</v>
      </c>
      <c r="AC1815" s="31" t="str">
        <f ca="1">IF(Y1815&lt;&gt;"", Y1815 + IF(Z1815=1,AB1815, 0), "")</f>
        <v/>
      </c>
      <c r="AD1815" s="31">
        <f ca="1">SUMIFS(AC$2:AC1815,D$2:D1815,D1815)*IF(R1815=0,1,2)</f>
        <v>0</v>
      </c>
    </row>
    <row r="1816" spans="1:30" x14ac:dyDescent="0.35">
      <c r="A1816" s="31">
        <f>IF(ISBLANK(B1816),"",COUNTIF(B$2:B1816,B1816))-1</f>
        <v>46</v>
      </c>
      <c r="B1816" s="31">
        <v>21</v>
      </c>
      <c r="C1816" s="10">
        <f>VLOOKUP($A1816,Database!$A:$Y,7,FALSE)</f>
        <v>46196.916666666664</v>
      </c>
      <c r="D1816" s="31" t="str">
        <f>VLOOKUP(Pronostics!$B1816,Setup_MPP!$A:$G,3,FALSE)</f>
        <v>Joueur21</v>
      </c>
      <c r="E1816" s="31" t="str">
        <f>VLOOKUP(Pronostics!$B1816,Setup_MPP!$A:$G,2,FALSE)</f>
        <v>Joueur21</v>
      </c>
      <c r="F1816" s="31" t="str">
        <f>VLOOKUP($B1816,Setup_MPP!$A:$E,4,FALSE)</f>
        <v>#D5D5D5</v>
      </c>
      <c r="G1816" s="31" t="str">
        <f>VLOOKUP($B1816,Setup_MPP!$A:$E,5,FALSE)</f>
        <v>#727272</v>
      </c>
      <c r="H1816" s="31" t="str">
        <f>IFERROR(IF(AND(A1816&gt;=1,A1816&lt;=104),VLOOKUP($A1816,Location!$A:$J,6,FALSE),IF(A1816=0,"Avant l'ouverture",IF(OR(A1816=105,A1816=106),"Bonus"))),"")</f>
        <v>Tour 2</v>
      </c>
      <c r="I1816" s="31" t="str">
        <f>IF(LEFT(H1816,4)="Tour",VLOOKUP(A1816,Database!$A:$C,3,FALSE),"")</f>
        <v>L</v>
      </c>
      <c r="J1816" s="31" t="str">
        <f>VLOOKUP($A1816,Location!$A:$J,7,FALSE)</f>
        <v>Angleterre</v>
      </c>
      <c r="K1816" s="31" t="str">
        <f>IFERROR(VLOOKUP(J1816,Setup_Team!$B:$C,2,FALSE), "TDB")</f>
        <v>ENG</v>
      </c>
      <c r="L1816" s="31" t="str">
        <f>VLOOKUP($A1816,Location!$A:$J,8,FALSE)</f>
        <v>Ghana</v>
      </c>
      <c r="M1816" s="31" t="str">
        <f>IFERROR(VLOOKUP(L1816,Setup_Team!$B:$C,2,FALSE), "TDB")</f>
        <v>GHA</v>
      </c>
      <c r="N1816" s="31" t="str">
        <f>VLOOKUP($A1816,Location!$A:$J,9,FALSE)</f>
        <v>Foxborough</v>
      </c>
      <c r="O1816" s="31" t="str">
        <f>VLOOKUP($A1816,Location!$A:$J,10,FALSE)</f>
        <v>Gillette Stadium</v>
      </c>
      <c r="R1816" s="31">
        <v>0</v>
      </c>
      <c r="S1816" s="25">
        <f>VLOOKUP($A1816,Database!$A:$Y,10,FALSE)</f>
        <v>44</v>
      </c>
      <c r="T1816" s="25">
        <f>VLOOKUP($A1816,Database!$A:$Y,11,FALSE)</f>
        <v>127</v>
      </c>
      <c r="U1816" s="25">
        <f>VLOOKUP($A1816,Database!$A:$Y,12,FALSE)</f>
        <v>162</v>
      </c>
      <c r="V1816" s="25" t="str">
        <f>VLOOKUP(A1816,Database!A:M,13,FALSE)</f>
        <v>À venir</v>
      </c>
      <c r="W1816" s="25" t="str">
        <f>VLOOKUP($A1816,Database!$A:$Y,20,FALSE)</f>
        <v/>
      </c>
      <c r="X1816" s="25" t="str">
        <f>VLOOKUP($A1816,Database!$A:$Y,21,FALSE)</f>
        <v/>
      </c>
      <c r="Y1816" s="25" t="str">
        <f ca="1">IF(C1816&lt;NOW(),IF(AND(P1816&gt;Q1816,W1816&gt;X1816),S1816,IF(AND(P1816=Q1816,W1816=X1816),T1816,IF(AND(P1816&lt;Q1816,W1816&lt;X1816),U1816,0))),"")</f>
        <v/>
      </c>
      <c r="Z1816" s="25">
        <f>IF(AND(P1816=W1816,Q1816=X1816),1,0)</f>
        <v>1</v>
      </c>
      <c r="AA1816" s="25" t="str">
        <f>IF(Z1816=0,"",IF(ISBLANK(VLOOKUP(A1816,Database!A:AA,22,FALSE)),"",VLOOKUP(A1816,Database!A:AA,22,FALSE)))</f>
        <v>Exact</v>
      </c>
      <c r="AB1816" s="25">
        <f ca="1">IFERROR(IF(AND(Y1816&lt;&gt;"",OR(V1816="Terminé",V1816="En cours")),VLOOKUP(AA1816,Setup_ScoreExactBonus!A:D,4,FALSE),0),0)</f>
        <v>0</v>
      </c>
      <c r="AC1816" s="31" t="str">
        <f ca="1">IF(Y1816&lt;&gt;"", Y1816 + IF(Z1816=1,AB1816, 0), "")</f>
        <v/>
      </c>
      <c r="AD1816" s="31">
        <f ca="1">SUMIFS(AC$2:AC1816,D$2:D1816,D1816)*IF(R1816=0,1,2)</f>
        <v>0</v>
      </c>
    </row>
    <row r="1817" spans="1:30" x14ac:dyDescent="0.35">
      <c r="A1817" s="31">
        <f>IF(ISBLANK(B1817),"",COUNTIF(B$2:B1817,B1817))-1</f>
        <v>46</v>
      </c>
      <c r="B1817" s="31">
        <v>22</v>
      </c>
      <c r="C1817" s="10">
        <f>VLOOKUP($A1817,Database!$A:$Y,7,FALSE)</f>
        <v>46196.916666666664</v>
      </c>
      <c r="D1817" s="31" t="str">
        <f>VLOOKUP(Pronostics!$B1817,Setup_MPP!$A:$G,3,FALSE)</f>
        <v>Joueur22</v>
      </c>
      <c r="E1817" s="31" t="str">
        <f>VLOOKUP(Pronostics!$B1817,Setup_MPP!$A:$G,2,FALSE)</f>
        <v>Joueur22</v>
      </c>
      <c r="F1817" s="31" t="str">
        <f>VLOOKUP($B1817,Setup_MPP!$A:$E,4,FALSE)</f>
        <v>#D5D5D5</v>
      </c>
      <c r="G1817" s="31" t="str">
        <f>VLOOKUP($B1817,Setup_MPP!$A:$E,5,FALSE)</f>
        <v>#727272</v>
      </c>
      <c r="H1817" s="31" t="str">
        <f>IFERROR(IF(AND(A1817&gt;=1,A1817&lt;=104),VLOOKUP($A1817,Location!$A:$J,6,FALSE),IF(A1817=0,"Avant l'ouverture",IF(OR(A1817=105,A1817=106),"Bonus"))),"")</f>
        <v>Tour 2</v>
      </c>
      <c r="I1817" s="31" t="str">
        <f>IF(LEFT(H1817,4)="Tour",VLOOKUP(A1817,Database!$A:$C,3,FALSE),"")</f>
        <v>L</v>
      </c>
      <c r="J1817" s="31" t="str">
        <f>VLOOKUP($A1817,Location!$A:$J,7,FALSE)</f>
        <v>Angleterre</v>
      </c>
      <c r="K1817" s="31" t="str">
        <f>IFERROR(VLOOKUP(J1817,Setup_Team!$B:$C,2,FALSE), "TDB")</f>
        <v>ENG</v>
      </c>
      <c r="L1817" s="31" t="str">
        <f>VLOOKUP($A1817,Location!$A:$J,8,FALSE)</f>
        <v>Ghana</v>
      </c>
      <c r="M1817" s="31" t="str">
        <f>IFERROR(VLOOKUP(L1817,Setup_Team!$B:$C,2,FALSE), "TDB")</f>
        <v>GHA</v>
      </c>
      <c r="N1817" s="31" t="str">
        <f>VLOOKUP($A1817,Location!$A:$J,9,FALSE)</f>
        <v>Foxborough</v>
      </c>
      <c r="O1817" s="31" t="str">
        <f>VLOOKUP($A1817,Location!$A:$J,10,FALSE)</f>
        <v>Gillette Stadium</v>
      </c>
      <c r="R1817" s="31">
        <v>0</v>
      </c>
      <c r="S1817" s="25">
        <f>VLOOKUP($A1817,Database!$A:$Y,10,FALSE)</f>
        <v>44</v>
      </c>
      <c r="T1817" s="25">
        <f>VLOOKUP($A1817,Database!$A:$Y,11,FALSE)</f>
        <v>127</v>
      </c>
      <c r="U1817" s="25">
        <f>VLOOKUP($A1817,Database!$A:$Y,12,FALSE)</f>
        <v>162</v>
      </c>
      <c r="V1817" s="25" t="str">
        <f>VLOOKUP(A1817,Database!A:M,13,FALSE)</f>
        <v>À venir</v>
      </c>
      <c r="W1817" s="25" t="str">
        <f>VLOOKUP($A1817,Database!$A:$Y,20,FALSE)</f>
        <v/>
      </c>
      <c r="X1817" s="25" t="str">
        <f>VLOOKUP($A1817,Database!$A:$Y,21,FALSE)</f>
        <v/>
      </c>
      <c r="Y1817" s="25" t="str">
        <f ca="1">IF(C1817&lt;NOW(),IF(AND(P1817&gt;Q1817,W1817&gt;X1817),S1817,IF(AND(P1817=Q1817,W1817=X1817),T1817,IF(AND(P1817&lt;Q1817,W1817&lt;X1817),U1817,0))),"")</f>
        <v/>
      </c>
      <c r="Z1817" s="25">
        <f>IF(AND(P1817=W1817,Q1817=X1817),1,0)</f>
        <v>1</v>
      </c>
      <c r="AA1817" s="25" t="str">
        <f>IF(Z1817=0,"",IF(ISBLANK(VLOOKUP(A1817,Database!A:AA,22,FALSE)),"",VLOOKUP(A1817,Database!A:AA,22,FALSE)))</f>
        <v>Exact</v>
      </c>
      <c r="AB1817" s="25">
        <f ca="1">IFERROR(IF(AND(Y1817&lt;&gt;"",OR(V1817="Terminé",V1817="En cours")),VLOOKUP(AA1817,Setup_ScoreExactBonus!A:D,4,FALSE),0),0)</f>
        <v>0</v>
      </c>
      <c r="AC1817" s="31" t="str">
        <f ca="1">IF(Y1817&lt;&gt;"", Y1817 + IF(Z1817=1,AB1817, 0), "")</f>
        <v/>
      </c>
      <c r="AD1817" s="31">
        <f ca="1">SUMIFS(AC$2:AC1817,D$2:D1817,D1817)*IF(R1817=0,1,2)</f>
        <v>0</v>
      </c>
    </row>
    <row r="1818" spans="1:30" x14ac:dyDescent="0.35">
      <c r="A1818" s="31">
        <f>IF(ISBLANK(B1818),"",COUNTIF(B$2:B1818,B1818))-1</f>
        <v>46</v>
      </c>
      <c r="B1818" s="31">
        <v>23</v>
      </c>
      <c r="C1818" s="10">
        <f>VLOOKUP($A1818,Database!$A:$Y,7,FALSE)</f>
        <v>46196.916666666664</v>
      </c>
      <c r="D1818" s="31" t="str">
        <f>VLOOKUP(Pronostics!$B1818,Setup_MPP!$A:$G,3,FALSE)</f>
        <v>Joueur23</v>
      </c>
      <c r="E1818" s="31" t="str">
        <f>VLOOKUP(Pronostics!$B1818,Setup_MPP!$A:$G,2,FALSE)</f>
        <v>Joueur23</v>
      </c>
      <c r="F1818" s="31" t="str">
        <f>VLOOKUP($B1818,Setup_MPP!$A:$E,4,FALSE)</f>
        <v>#D5D5D5</v>
      </c>
      <c r="G1818" s="31" t="str">
        <f>VLOOKUP($B1818,Setup_MPP!$A:$E,5,FALSE)</f>
        <v>#727272</v>
      </c>
      <c r="H1818" s="31" t="str">
        <f>IFERROR(IF(AND(A1818&gt;=1,A1818&lt;=104),VLOOKUP($A1818,Location!$A:$J,6,FALSE),IF(A1818=0,"Avant l'ouverture",IF(OR(A1818=105,A1818=106),"Bonus"))),"")</f>
        <v>Tour 2</v>
      </c>
      <c r="I1818" s="31" t="str">
        <f>IF(LEFT(H1818,4)="Tour",VLOOKUP(A1818,Database!$A:$C,3,FALSE),"")</f>
        <v>L</v>
      </c>
      <c r="J1818" s="31" t="str">
        <f>VLOOKUP($A1818,Location!$A:$J,7,FALSE)</f>
        <v>Angleterre</v>
      </c>
      <c r="K1818" s="31" t="str">
        <f>IFERROR(VLOOKUP(J1818,Setup_Team!$B:$C,2,FALSE), "TDB")</f>
        <v>ENG</v>
      </c>
      <c r="L1818" s="31" t="str">
        <f>VLOOKUP($A1818,Location!$A:$J,8,FALSE)</f>
        <v>Ghana</v>
      </c>
      <c r="M1818" s="31" t="str">
        <f>IFERROR(VLOOKUP(L1818,Setup_Team!$B:$C,2,FALSE), "TDB")</f>
        <v>GHA</v>
      </c>
      <c r="N1818" s="31" t="str">
        <f>VLOOKUP($A1818,Location!$A:$J,9,FALSE)</f>
        <v>Foxborough</v>
      </c>
      <c r="O1818" s="31" t="str">
        <f>VLOOKUP($A1818,Location!$A:$J,10,FALSE)</f>
        <v>Gillette Stadium</v>
      </c>
      <c r="R1818" s="31">
        <v>0</v>
      </c>
      <c r="S1818" s="25">
        <f>VLOOKUP($A1818,Database!$A:$Y,10,FALSE)</f>
        <v>44</v>
      </c>
      <c r="T1818" s="25">
        <f>VLOOKUP($A1818,Database!$A:$Y,11,FALSE)</f>
        <v>127</v>
      </c>
      <c r="U1818" s="25">
        <f>VLOOKUP($A1818,Database!$A:$Y,12,FALSE)</f>
        <v>162</v>
      </c>
      <c r="V1818" s="25" t="str">
        <f>VLOOKUP(A1818,Database!A:M,13,FALSE)</f>
        <v>À venir</v>
      </c>
      <c r="W1818" s="25" t="str">
        <f>VLOOKUP($A1818,Database!$A:$Y,20,FALSE)</f>
        <v/>
      </c>
      <c r="X1818" s="25" t="str">
        <f>VLOOKUP($A1818,Database!$A:$Y,21,FALSE)</f>
        <v/>
      </c>
      <c r="Y1818" s="25" t="str">
        <f ca="1">IF(C1818&lt;NOW(),IF(AND(P1818&gt;Q1818,W1818&gt;X1818),S1818,IF(AND(P1818=Q1818,W1818=X1818),T1818,IF(AND(P1818&lt;Q1818,W1818&lt;X1818),U1818,0))),"")</f>
        <v/>
      </c>
      <c r="Z1818" s="25">
        <f>IF(AND(P1818=W1818,Q1818=X1818),1,0)</f>
        <v>1</v>
      </c>
      <c r="AA1818" s="25" t="str">
        <f>IF(Z1818=0,"",IF(ISBLANK(VLOOKUP(A1818,Database!A:AA,22,FALSE)),"",VLOOKUP(A1818,Database!A:AA,22,FALSE)))</f>
        <v>Exact</v>
      </c>
      <c r="AB1818" s="25">
        <f ca="1">IFERROR(IF(AND(Y1818&lt;&gt;"",OR(V1818="Terminé",V1818="En cours")),VLOOKUP(AA1818,Setup_ScoreExactBonus!A:D,4,FALSE),0),0)</f>
        <v>0</v>
      </c>
      <c r="AC1818" s="31" t="str">
        <f ca="1">IF(Y1818&lt;&gt;"", Y1818 + IF(Z1818=1,AB1818, 0), "")</f>
        <v/>
      </c>
      <c r="AD1818" s="31">
        <f ca="1">SUMIFS(AC$2:AC1818,D$2:D1818,D1818)*IF(R1818=0,1,2)</f>
        <v>0</v>
      </c>
    </row>
    <row r="1819" spans="1:30" x14ac:dyDescent="0.35">
      <c r="A1819" s="31">
        <f>IF(ISBLANK(B1819),"",COUNTIF(B$2:B1819,B1819))-1</f>
        <v>46</v>
      </c>
      <c r="B1819" s="31">
        <v>24</v>
      </c>
      <c r="C1819" s="10">
        <f>VLOOKUP($A1819,Database!$A:$Y,7,FALSE)</f>
        <v>46196.916666666664</v>
      </c>
      <c r="D1819" s="31" t="str">
        <f>VLOOKUP(Pronostics!$B1819,Setup_MPP!$A:$G,3,FALSE)</f>
        <v>Joueur24</v>
      </c>
      <c r="E1819" s="31" t="str">
        <f>VLOOKUP(Pronostics!$B1819,Setup_MPP!$A:$G,2,FALSE)</f>
        <v>Joueur24</v>
      </c>
      <c r="F1819" s="31" t="str">
        <f>VLOOKUP($B1819,Setup_MPP!$A:$E,4,FALSE)</f>
        <v>#D5D5D5</v>
      </c>
      <c r="G1819" s="31" t="str">
        <f>VLOOKUP($B1819,Setup_MPP!$A:$E,5,FALSE)</f>
        <v>#727272</v>
      </c>
      <c r="H1819" s="31" t="str">
        <f>IFERROR(IF(AND(A1819&gt;=1,A1819&lt;=104),VLOOKUP($A1819,Location!$A:$J,6,FALSE),IF(A1819=0,"Avant l'ouverture",IF(OR(A1819=105,A1819=106),"Bonus"))),"")</f>
        <v>Tour 2</v>
      </c>
      <c r="I1819" s="31" t="str">
        <f>IF(LEFT(H1819,4)="Tour",VLOOKUP(A1819,Database!$A:$C,3,FALSE),"")</f>
        <v>L</v>
      </c>
      <c r="J1819" s="31" t="str">
        <f>VLOOKUP($A1819,Location!$A:$J,7,FALSE)</f>
        <v>Angleterre</v>
      </c>
      <c r="K1819" s="31" t="str">
        <f>IFERROR(VLOOKUP(J1819,Setup_Team!$B:$C,2,FALSE), "TDB")</f>
        <v>ENG</v>
      </c>
      <c r="L1819" s="31" t="str">
        <f>VLOOKUP($A1819,Location!$A:$J,8,FALSE)</f>
        <v>Ghana</v>
      </c>
      <c r="M1819" s="31" t="str">
        <f>IFERROR(VLOOKUP(L1819,Setup_Team!$B:$C,2,FALSE), "TDB")</f>
        <v>GHA</v>
      </c>
      <c r="N1819" s="31" t="str">
        <f>VLOOKUP($A1819,Location!$A:$J,9,FALSE)</f>
        <v>Foxborough</v>
      </c>
      <c r="O1819" s="31" t="str">
        <f>VLOOKUP($A1819,Location!$A:$J,10,FALSE)</f>
        <v>Gillette Stadium</v>
      </c>
      <c r="R1819" s="31">
        <v>0</v>
      </c>
      <c r="S1819" s="25">
        <f>VLOOKUP($A1819,Database!$A:$Y,10,FALSE)</f>
        <v>44</v>
      </c>
      <c r="T1819" s="25">
        <f>VLOOKUP($A1819,Database!$A:$Y,11,FALSE)</f>
        <v>127</v>
      </c>
      <c r="U1819" s="25">
        <f>VLOOKUP($A1819,Database!$A:$Y,12,FALSE)</f>
        <v>162</v>
      </c>
      <c r="V1819" s="25" t="str">
        <f>VLOOKUP(A1819,Database!A:M,13,FALSE)</f>
        <v>À venir</v>
      </c>
      <c r="W1819" s="25" t="str">
        <f>VLOOKUP($A1819,Database!$A:$Y,20,FALSE)</f>
        <v/>
      </c>
      <c r="X1819" s="25" t="str">
        <f>VLOOKUP($A1819,Database!$A:$Y,21,FALSE)</f>
        <v/>
      </c>
      <c r="Y1819" s="25" t="str">
        <f ca="1">IF(C1819&lt;NOW(),IF(AND(P1819&gt;Q1819,W1819&gt;X1819),S1819,IF(AND(P1819=Q1819,W1819=X1819),T1819,IF(AND(P1819&lt;Q1819,W1819&lt;X1819),U1819,0))),"")</f>
        <v/>
      </c>
      <c r="Z1819" s="25">
        <f>IF(AND(P1819=W1819,Q1819=X1819),1,0)</f>
        <v>1</v>
      </c>
      <c r="AA1819" s="25" t="str">
        <f>IF(Z1819=0,"",IF(ISBLANK(VLOOKUP(A1819,Database!A:AA,22,FALSE)),"",VLOOKUP(A1819,Database!A:AA,22,FALSE)))</f>
        <v>Exact</v>
      </c>
      <c r="AB1819" s="25">
        <f ca="1">IFERROR(IF(AND(Y1819&lt;&gt;"",OR(V1819="Terminé",V1819="En cours")),VLOOKUP(AA1819,Setup_ScoreExactBonus!A:D,4,FALSE),0),0)</f>
        <v>0</v>
      </c>
      <c r="AC1819" s="31" t="str">
        <f ca="1">IF(Y1819&lt;&gt;"", Y1819 + IF(Z1819=1,AB1819, 0), "")</f>
        <v/>
      </c>
      <c r="AD1819" s="31">
        <f ca="1">SUMIFS(AC$2:AC1819,D$2:D1819,D1819)*IF(R1819=0,1,2)</f>
        <v>0</v>
      </c>
    </row>
    <row r="1820" spans="1:30" x14ac:dyDescent="0.35">
      <c r="A1820" s="31">
        <f>IF(ISBLANK(B1820),"",COUNTIF(B$2:B1820,B1820))-1</f>
        <v>46</v>
      </c>
      <c r="B1820" s="31">
        <v>25</v>
      </c>
      <c r="C1820" s="10">
        <f>VLOOKUP($A1820,Database!$A:$Y,7,FALSE)</f>
        <v>46196.916666666664</v>
      </c>
      <c r="D1820" s="31" t="str">
        <f>VLOOKUP(Pronostics!$B1820,Setup_MPP!$A:$G,3,FALSE)</f>
        <v>Joueur25</v>
      </c>
      <c r="E1820" s="31" t="str">
        <f>VLOOKUP(Pronostics!$B1820,Setup_MPP!$A:$G,2,FALSE)</f>
        <v>Joueur25</v>
      </c>
      <c r="F1820" s="31" t="str">
        <f>VLOOKUP($B1820,Setup_MPP!$A:$E,4,FALSE)</f>
        <v>#D5D5D5</v>
      </c>
      <c r="G1820" s="31" t="str">
        <f>VLOOKUP($B1820,Setup_MPP!$A:$E,5,FALSE)</f>
        <v>#727272</v>
      </c>
      <c r="H1820" s="31" t="str">
        <f>IFERROR(IF(AND(A1820&gt;=1,A1820&lt;=104),VLOOKUP($A1820,Location!$A:$J,6,FALSE),IF(A1820=0,"Avant l'ouverture",IF(OR(A1820=105,A1820=106),"Bonus"))),"")</f>
        <v>Tour 2</v>
      </c>
      <c r="I1820" s="31" t="str">
        <f>IF(LEFT(H1820,4)="Tour",VLOOKUP(A1820,Database!$A:$C,3,FALSE),"")</f>
        <v>L</v>
      </c>
      <c r="J1820" s="31" t="str">
        <f>VLOOKUP($A1820,Location!$A:$J,7,FALSE)</f>
        <v>Angleterre</v>
      </c>
      <c r="K1820" s="31" t="str">
        <f>IFERROR(VLOOKUP(J1820,Setup_Team!$B:$C,2,FALSE), "TDB")</f>
        <v>ENG</v>
      </c>
      <c r="L1820" s="31" t="str">
        <f>VLOOKUP($A1820,Location!$A:$J,8,FALSE)</f>
        <v>Ghana</v>
      </c>
      <c r="M1820" s="31" t="str">
        <f>IFERROR(VLOOKUP(L1820,Setup_Team!$B:$C,2,FALSE), "TDB")</f>
        <v>GHA</v>
      </c>
      <c r="N1820" s="31" t="str">
        <f>VLOOKUP($A1820,Location!$A:$J,9,FALSE)</f>
        <v>Foxborough</v>
      </c>
      <c r="O1820" s="31" t="str">
        <f>VLOOKUP($A1820,Location!$A:$J,10,FALSE)</f>
        <v>Gillette Stadium</v>
      </c>
      <c r="R1820" s="31">
        <v>0</v>
      </c>
      <c r="S1820" s="25">
        <f>VLOOKUP($A1820,Database!$A:$Y,10,FALSE)</f>
        <v>44</v>
      </c>
      <c r="T1820" s="25">
        <f>VLOOKUP($A1820,Database!$A:$Y,11,FALSE)</f>
        <v>127</v>
      </c>
      <c r="U1820" s="25">
        <f>VLOOKUP($A1820,Database!$A:$Y,12,FALSE)</f>
        <v>162</v>
      </c>
      <c r="V1820" s="25" t="str">
        <f>VLOOKUP(A1820,Database!A:M,13,FALSE)</f>
        <v>À venir</v>
      </c>
      <c r="W1820" s="25" t="str">
        <f>VLOOKUP($A1820,Database!$A:$Y,20,FALSE)</f>
        <v/>
      </c>
      <c r="X1820" s="25" t="str">
        <f>VLOOKUP($A1820,Database!$A:$Y,21,FALSE)</f>
        <v/>
      </c>
      <c r="Y1820" s="25" t="str">
        <f ca="1">IF(C1820&lt;NOW(),IF(AND(P1820&gt;Q1820,W1820&gt;X1820),S1820,IF(AND(P1820=Q1820,W1820=X1820),T1820,IF(AND(P1820&lt;Q1820,W1820&lt;X1820),U1820,0))),"")</f>
        <v/>
      </c>
      <c r="Z1820" s="25">
        <f>IF(AND(P1820=W1820,Q1820=X1820),1,0)</f>
        <v>1</v>
      </c>
      <c r="AA1820" s="25" t="str">
        <f>IF(Z1820=0,"",IF(ISBLANK(VLOOKUP(A1820,Database!A:AA,22,FALSE)),"",VLOOKUP(A1820,Database!A:AA,22,FALSE)))</f>
        <v>Exact</v>
      </c>
      <c r="AB1820" s="25">
        <f ca="1">IFERROR(IF(AND(Y1820&lt;&gt;"",OR(V1820="Terminé",V1820="En cours")),VLOOKUP(AA1820,Setup_ScoreExactBonus!A:D,4,FALSE),0),0)</f>
        <v>0</v>
      </c>
      <c r="AC1820" s="31" t="str">
        <f ca="1">IF(Y1820&lt;&gt;"", Y1820 + IF(Z1820=1,AB1820, 0), "")</f>
        <v/>
      </c>
      <c r="AD1820" s="31">
        <f ca="1">SUMIFS(AC$2:AC1820,D$2:D1820,D1820)*IF(R1820=0,1,2)</f>
        <v>0</v>
      </c>
    </row>
    <row r="1821" spans="1:30" x14ac:dyDescent="0.35">
      <c r="A1821" s="31">
        <f>IF(ISBLANK(B1821),"",COUNTIF(B$2:B1821,B1821))-1</f>
        <v>46</v>
      </c>
      <c r="B1821" s="31">
        <v>26</v>
      </c>
      <c r="C1821" s="10">
        <f>VLOOKUP($A1821,Database!$A:$Y,7,FALSE)</f>
        <v>46196.916666666664</v>
      </c>
      <c r="D1821" s="31" t="str">
        <f>VLOOKUP(Pronostics!$B1821,Setup_MPP!$A:$G,3,FALSE)</f>
        <v>Joueur26</v>
      </c>
      <c r="E1821" s="31" t="str">
        <f>VLOOKUP(Pronostics!$B1821,Setup_MPP!$A:$G,2,FALSE)</f>
        <v>Joueur26</v>
      </c>
      <c r="F1821" s="31" t="str">
        <f>VLOOKUP($B1821,Setup_MPP!$A:$E,4,FALSE)</f>
        <v>#D5D5D5</v>
      </c>
      <c r="G1821" s="31" t="str">
        <f>VLOOKUP($B1821,Setup_MPP!$A:$E,5,FALSE)</f>
        <v>#727272</v>
      </c>
      <c r="H1821" s="31" t="str">
        <f>IFERROR(IF(AND(A1821&gt;=1,A1821&lt;=104),VLOOKUP($A1821,Location!$A:$J,6,FALSE),IF(A1821=0,"Avant l'ouverture",IF(OR(A1821=105,A1821=106),"Bonus"))),"")</f>
        <v>Tour 2</v>
      </c>
      <c r="I1821" s="31" t="str">
        <f>IF(LEFT(H1821,4)="Tour",VLOOKUP(A1821,Database!$A:$C,3,FALSE),"")</f>
        <v>L</v>
      </c>
      <c r="J1821" s="31" t="str">
        <f>VLOOKUP($A1821,Location!$A:$J,7,FALSE)</f>
        <v>Angleterre</v>
      </c>
      <c r="K1821" s="31" t="str">
        <f>IFERROR(VLOOKUP(J1821,Setup_Team!$B:$C,2,FALSE), "TDB")</f>
        <v>ENG</v>
      </c>
      <c r="L1821" s="31" t="str">
        <f>VLOOKUP($A1821,Location!$A:$J,8,FALSE)</f>
        <v>Ghana</v>
      </c>
      <c r="M1821" s="31" t="str">
        <f>IFERROR(VLOOKUP(L1821,Setup_Team!$B:$C,2,FALSE), "TDB")</f>
        <v>GHA</v>
      </c>
      <c r="N1821" s="31" t="str">
        <f>VLOOKUP($A1821,Location!$A:$J,9,FALSE)</f>
        <v>Foxborough</v>
      </c>
      <c r="O1821" s="31" t="str">
        <f>VLOOKUP($A1821,Location!$A:$J,10,FALSE)</f>
        <v>Gillette Stadium</v>
      </c>
      <c r="R1821" s="31">
        <v>0</v>
      </c>
      <c r="S1821" s="25">
        <f>VLOOKUP($A1821,Database!$A:$Y,10,FALSE)</f>
        <v>44</v>
      </c>
      <c r="T1821" s="25">
        <f>VLOOKUP($A1821,Database!$A:$Y,11,FALSE)</f>
        <v>127</v>
      </c>
      <c r="U1821" s="25">
        <f>VLOOKUP($A1821,Database!$A:$Y,12,FALSE)</f>
        <v>162</v>
      </c>
      <c r="V1821" s="25" t="str">
        <f>VLOOKUP(A1821,Database!A:M,13,FALSE)</f>
        <v>À venir</v>
      </c>
      <c r="W1821" s="25" t="str">
        <f>VLOOKUP($A1821,Database!$A:$Y,20,FALSE)</f>
        <v/>
      </c>
      <c r="X1821" s="25" t="str">
        <f>VLOOKUP($A1821,Database!$A:$Y,21,FALSE)</f>
        <v/>
      </c>
      <c r="Y1821" s="25" t="str">
        <f ca="1">IF(C1821&lt;NOW(),IF(AND(P1821&gt;Q1821,W1821&gt;X1821),S1821,IF(AND(P1821=Q1821,W1821=X1821),T1821,IF(AND(P1821&lt;Q1821,W1821&lt;X1821),U1821,0))),"")</f>
        <v/>
      </c>
      <c r="Z1821" s="25">
        <f>IF(AND(P1821=W1821,Q1821=X1821),1,0)</f>
        <v>1</v>
      </c>
      <c r="AA1821" s="25" t="str">
        <f>IF(Z1821=0,"",IF(ISBLANK(VLOOKUP(A1821,Database!A:AA,22,FALSE)),"",VLOOKUP(A1821,Database!A:AA,22,FALSE)))</f>
        <v>Exact</v>
      </c>
      <c r="AB1821" s="25">
        <f ca="1">IFERROR(IF(AND(Y1821&lt;&gt;"",OR(V1821="Terminé",V1821="En cours")),VLOOKUP(AA1821,Setup_ScoreExactBonus!A:D,4,FALSE),0),0)</f>
        <v>0</v>
      </c>
      <c r="AC1821" s="31" t="str">
        <f ca="1">IF(Y1821&lt;&gt;"", Y1821 + IF(Z1821=1,AB1821, 0), "")</f>
        <v/>
      </c>
      <c r="AD1821" s="31">
        <f ca="1">SUMIFS(AC$2:AC1821,D$2:D1821,D1821)*IF(R1821=0,1,2)</f>
        <v>0</v>
      </c>
    </row>
    <row r="1822" spans="1:30" x14ac:dyDescent="0.35">
      <c r="A1822" s="31">
        <f>IF(ISBLANK(B1822),"",COUNTIF(B$2:B1822,B1822))-1</f>
        <v>46</v>
      </c>
      <c r="B1822" s="31">
        <v>27</v>
      </c>
      <c r="C1822" s="10">
        <f>VLOOKUP($A1822,Database!$A:$Y,7,FALSE)</f>
        <v>46196.916666666664</v>
      </c>
      <c r="D1822" s="31" t="str">
        <f>VLOOKUP(Pronostics!$B1822,Setup_MPP!$A:$G,3,FALSE)</f>
        <v>Joueur27</v>
      </c>
      <c r="E1822" s="31" t="str">
        <f>VLOOKUP(Pronostics!$B1822,Setup_MPP!$A:$G,2,FALSE)</f>
        <v>Joueur27</v>
      </c>
      <c r="F1822" s="31" t="str">
        <f>VLOOKUP($B1822,Setup_MPP!$A:$E,4,FALSE)</f>
        <v>#D5D5D5</v>
      </c>
      <c r="G1822" s="31" t="str">
        <f>VLOOKUP($B1822,Setup_MPP!$A:$E,5,FALSE)</f>
        <v>#727272</v>
      </c>
      <c r="H1822" s="31" t="str">
        <f>IFERROR(IF(AND(A1822&gt;=1,A1822&lt;=104),VLOOKUP($A1822,Location!$A:$J,6,FALSE),IF(A1822=0,"Avant l'ouverture",IF(OR(A1822=105,A1822=106),"Bonus"))),"")</f>
        <v>Tour 2</v>
      </c>
      <c r="I1822" s="31" t="str">
        <f>IF(LEFT(H1822,4)="Tour",VLOOKUP(A1822,Database!$A:$C,3,FALSE),"")</f>
        <v>L</v>
      </c>
      <c r="J1822" s="31" t="str">
        <f>VLOOKUP($A1822,Location!$A:$J,7,FALSE)</f>
        <v>Angleterre</v>
      </c>
      <c r="K1822" s="31" t="str">
        <f>IFERROR(VLOOKUP(J1822,Setup_Team!$B:$C,2,FALSE), "TDB")</f>
        <v>ENG</v>
      </c>
      <c r="L1822" s="31" t="str">
        <f>VLOOKUP($A1822,Location!$A:$J,8,FALSE)</f>
        <v>Ghana</v>
      </c>
      <c r="M1822" s="31" t="str">
        <f>IFERROR(VLOOKUP(L1822,Setup_Team!$B:$C,2,FALSE), "TDB")</f>
        <v>GHA</v>
      </c>
      <c r="N1822" s="31" t="str">
        <f>VLOOKUP($A1822,Location!$A:$J,9,FALSE)</f>
        <v>Foxborough</v>
      </c>
      <c r="O1822" s="31" t="str">
        <f>VLOOKUP($A1822,Location!$A:$J,10,FALSE)</f>
        <v>Gillette Stadium</v>
      </c>
      <c r="R1822" s="31">
        <v>0</v>
      </c>
      <c r="S1822" s="25">
        <f>VLOOKUP($A1822,Database!$A:$Y,10,FALSE)</f>
        <v>44</v>
      </c>
      <c r="T1822" s="25">
        <f>VLOOKUP($A1822,Database!$A:$Y,11,FALSE)</f>
        <v>127</v>
      </c>
      <c r="U1822" s="25">
        <f>VLOOKUP($A1822,Database!$A:$Y,12,FALSE)</f>
        <v>162</v>
      </c>
      <c r="V1822" s="25" t="str">
        <f>VLOOKUP(A1822,Database!A:M,13,FALSE)</f>
        <v>À venir</v>
      </c>
      <c r="W1822" s="25" t="str">
        <f>VLOOKUP($A1822,Database!$A:$Y,20,FALSE)</f>
        <v/>
      </c>
      <c r="X1822" s="25" t="str">
        <f>VLOOKUP($A1822,Database!$A:$Y,21,FALSE)</f>
        <v/>
      </c>
      <c r="Y1822" s="25" t="str">
        <f ca="1">IF(C1822&lt;NOW(),IF(AND(P1822&gt;Q1822,W1822&gt;X1822),S1822,IF(AND(P1822=Q1822,W1822=X1822),T1822,IF(AND(P1822&lt;Q1822,W1822&lt;X1822),U1822,0))),"")</f>
        <v/>
      </c>
      <c r="Z1822" s="25">
        <f>IF(AND(P1822=W1822,Q1822=X1822),1,0)</f>
        <v>1</v>
      </c>
      <c r="AA1822" s="25" t="str">
        <f>IF(Z1822=0,"",IF(ISBLANK(VLOOKUP(A1822,Database!A:AA,22,FALSE)),"",VLOOKUP(A1822,Database!A:AA,22,FALSE)))</f>
        <v>Exact</v>
      </c>
      <c r="AB1822" s="25">
        <f ca="1">IFERROR(IF(AND(Y1822&lt;&gt;"",OR(V1822="Terminé",V1822="En cours")),VLOOKUP(AA1822,Setup_ScoreExactBonus!A:D,4,FALSE),0),0)</f>
        <v>0</v>
      </c>
      <c r="AC1822" s="31" t="str">
        <f ca="1">IF(Y1822&lt;&gt;"", Y1822 + IF(Z1822=1,AB1822, 0), "")</f>
        <v/>
      </c>
      <c r="AD1822" s="31">
        <f ca="1">SUMIFS(AC$2:AC1822,D$2:D1822,D1822)*IF(R1822=0,1,2)</f>
        <v>0</v>
      </c>
    </row>
    <row r="1823" spans="1:30" x14ac:dyDescent="0.35">
      <c r="A1823" s="31">
        <f>IF(ISBLANK(B1823),"",COUNTIF(B$2:B1823,B1823))-1</f>
        <v>46</v>
      </c>
      <c r="B1823" s="31">
        <v>28</v>
      </c>
      <c r="C1823" s="10">
        <f>VLOOKUP($A1823,Database!$A:$Y,7,FALSE)</f>
        <v>46196.916666666664</v>
      </c>
      <c r="D1823" s="31" t="str">
        <f>VLOOKUP(Pronostics!$B1823,Setup_MPP!$A:$G,3,FALSE)</f>
        <v>Joueur28</v>
      </c>
      <c r="E1823" s="31" t="str">
        <f>VLOOKUP(Pronostics!$B1823,Setup_MPP!$A:$G,2,FALSE)</f>
        <v>Joueur28</v>
      </c>
      <c r="F1823" s="31" t="str">
        <f>VLOOKUP($B1823,Setup_MPP!$A:$E,4,FALSE)</f>
        <v>#D5D5D5</v>
      </c>
      <c r="G1823" s="31" t="str">
        <f>VLOOKUP($B1823,Setup_MPP!$A:$E,5,FALSE)</f>
        <v>#727272</v>
      </c>
      <c r="H1823" s="31" t="str">
        <f>IFERROR(IF(AND(A1823&gt;=1,A1823&lt;=104),VLOOKUP($A1823,Location!$A:$J,6,FALSE),IF(A1823=0,"Avant l'ouverture",IF(OR(A1823=105,A1823=106),"Bonus"))),"")</f>
        <v>Tour 2</v>
      </c>
      <c r="I1823" s="31" t="str">
        <f>IF(LEFT(H1823,4)="Tour",VLOOKUP(A1823,Database!$A:$C,3,FALSE),"")</f>
        <v>L</v>
      </c>
      <c r="J1823" s="31" t="str">
        <f>VLOOKUP($A1823,Location!$A:$J,7,FALSE)</f>
        <v>Angleterre</v>
      </c>
      <c r="K1823" s="31" t="str">
        <f>IFERROR(VLOOKUP(J1823,Setup_Team!$B:$C,2,FALSE), "TDB")</f>
        <v>ENG</v>
      </c>
      <c r="L1823" s="31" t="str">
        <f>VLOOKUP($A1823,Location!$A:$J,8,FALSE)</f>
        <v>Ghana</v>
      </c>
      <c r="M1823" s="31" t="str">
        <f>IFERROR(VLOOKUP(L1823,Setup_Team!$B:$C,2,FALSE), "TDB")</f>
        <v>GHA</v>
      </c>
      <c r="N1823" s="31" t="str">
        <f>VLOOKUP($A1823,Location!$A:$J,9,FALSE)</f>
        <v>Foxborough</v>
      </c>
      <c r="O1823" s="31" t="str">
        <f>VLOOKUP($A1823,Location!$A:$J,10,FALSE)</f>
        <v>Gillette Stadium</v>
      </c>
      <c r="R1823" s="31">
        <v>0</v>
      </c>
      <c r="S1823" s="25">
        <f>VLOOKUP($A1823,Database!$A:$Y,10,FALSE)</f>
        <v>44</v>
      </c>
      <c r="T1823" s="25">
        <f>VLOOKUP($A1823,Database!$A:$Y,11,FALSE)</f>
        <v>127</v>
      </c>
      <c r="U1823" s="25">
        <f>VLOOKUP($A1823,Database!$A:$Y,12,FALSE)</f>
        <v>162</v>
      </c>
      <c r="V1823" s="25" t="str">
        <f>VLOOKUP(A1823,Database!A:M,13,FALSE)</f>
        <v>À venir</v>
      </c>
      <c r="W1823" s="25" t="str">
        <f>VLOOKUP($A1823,Database!$A:$Y,20,FALSE)</f>
        <v/>
      </c>
      <c r="X1823" s="25" t="str">
        <f>VLOOKUP($A1823,Database!$A:$Y,21,FALSE)</f>
        <v/>
      </c>
      <c r="Y1823" s="25" t="str">
        <f ca="1">IF(C1823&lt;NOW(),IF(AND(P1823&gt;Q1823,W1823&gt;X1823),S1823,IF(AND(P1823=Q1823,W1823=X1823),T1823,IF(AND(P1823&lt;Q1823,W1823&lt;X1823),U1823,0))),"")</f>
        <v/>
      </c>
      <c r="Z1823" s="25">
        <f>IF(AND(P1823=W1823,Q1823=X1823),1,0)</f>
        <v>1</v>
      </c>
      <c r="AA1823" s="25" t="str">
        <f>IF(Z1823=0,"",IF(ISBLANK(VLOOKUP(A1823,Database!A:AA,22,FALSE)),"",VLOOKUP(A1823,Database!A:AA,22,FALSE)))</f>
        <v>Exact</v>
      </c>
      <c r="AB1823" s="25">
        <f ca="1">IFERROR(IF(AND(Y1823&lt;&gt;"",OR(V1823="Terminé",V1823="En cours")),VLOOKUP(AA1823,Setup_ScoreExactBonus!A:D,4,FALSE),0),0)</f>
        <v>0</v>
      </c>
      <c r="AC1823" s="31" t="str">
        <f ca="1">IF(Y1823&lt;&gt;"", Y1823 + IF(Z1823=1,AB1823, 0), "")</f>
        <v/>
      </c>
      <c r="AD1823" s="31">
        <f ca="1">SUMIFS(AC$2:AC1823,D$2:D1823,D1823)*IF(R1823=0,1,2)</f>
        <v>0</v>
      </c>
    </row>
    <row r="1824" spans="1:30" x14ac:dyDescent="0.35">
      <c r="A1824" s="31">
        <f>IF(ISBLANK(B1824),"",COUNTIF(B$2:B1824,B1824))-1</f>
        <v>46</v>
      </c>
      <c r="B1824" s="31">
        <v>29</v>
      </c>
      <c r="C1824" s="10">
        <f>VLOOKUP($A1824,Database!$A:$Y,7,FALSE)</f>
        <v>46196.916666666664</v>
      </c>
      <c r="D1824" s="31" t="str">
        <f>VLOOKUP(Pronostics!$B1824,Setup_MPP!$A:$G,3,FALSE)</f>
        <v>Joueur29</v>
      </c>
      <c r="E1824" s="31" t="str">
        <f>VLOOKUP(Pronostics!$B1824,Setup_MPP!$A:$G,2,FALSE)</f>
        <v>Joueur29</v>
      </c>
      <c r="F1824" s="31" t="str">
        <f>VLOOKUP($B1824,Setup_MPP!$A:$E,4,FALSE)</f>
        <v>#D5D5D5</v>
      </c>
      <c r="G1824" s="31" t="str">
        <f>VLOOKUP($B1824,Setup_MPP!$A:$E,5,FALSE)</f>
        <v>#727272</v>
      </c>
      <c r="H1824" s="31" t="str">
        <f>IFERROR(IF(AND(A1824&gt;=1,A1824&lt;=104),VLOOKUP($A1824,Location!$A:$J,6,FALSE),IF(A1824=0,"Avant l'ouverture",IF(OR(A1824=105,A1824=106),"Bonus"))),"")</f>
        <v>Tour 2</v>
      </c>
      <c r="I1824" s="31" t="str">
        <f>IF(LEFT(H1824,4)="Tour",VLOOKUP(A1824,Database!$A:$C,3,FALSE),"")</f>
        <v>L</v>
      </c>
      <c r="J1824" s="31" t="str">
        <f>VLOOKUP($A1824,Location!$A:$J,7,FALSE)</f>
        <v>Angleterre</v>
      </c>
      <c r="K1824" s="31" t="str">
        <f>IFERROR(VLOOKUP(J1824,Setup_Team!$B:$C,2,FALSE), "TDB")</f>
        <v>ENG</v>
      </c>
      <c r="L1824" s="31" t="str">
        <f>VLOOKUP($A1824,Location!$A:$J,8,FALSE)</f>
        <v>Ghana</v>
      </c>
      <c r="M1824" s="31" t="str">
        <f>IFERROR(VLOOKUP(L1824,Setup_Team!$B:$C,2,FALSE), "TDB")</f>
        <v>GHA</v>
      </c>
      <c r="N1824" s="31" t="str">
        <f>VLOOKUP($A1824,Location!$A:$J,9,FALSE)</f>
        <v>Foxborough</v>
      </c>
      <c r="O1824" s="31" t="str">
        <f>VLOOKUP($A1824,Location!$A:$J,10,FALSE)</f>
        <v>Gillette Stadium</v>
      </c>
      <c r="R1824" s="31">
        <v>0</v>
      </c>
      <c r="S1824" s="25">
        <f>VLOOKUP($A1824,Database!$A:$Y,10,FALSE)</f>
        <v>44</v>
      </c>
      <c r="T1824" s="25">
        <f>VLOOKUP($A1824,Database!$A:$Y,11,FALSE)</f>
        <v>127</v>
      </c>
      <c r="U1824" s="25">
        <f>VLOOKUP($A1824,Database!$A:$Y,12,FALSE)</f>
        <v>162</v>
      </c>
      <c r="V1824" s="25" t="str">
        <f>VLOOKUP(A1824,Database!A:M,13,FALSE)</f>
        <v>À venir</v>
      </c>
      <c r="W1824" s="25" t="str">
        <f>VLOOKUP($A1824,Database!$A:$Y,20,FALSE)</f>
        <v/>
      </c>
      <c r="X1824" s="25" t="str">
        <f>VLOOKUP($A1824,Database!$A:$Y,21,FALSE)</f>
        <v/>
      </c>
      <c r="Y1824" s="25" t="str">
        <f ca="1">IF(C1824&lt;NOW(),IF(AND(P1824&gt;Q1824,W1824&gt;X1824),S1824,IF(AND(P1824=Q1824,W1824=X1824),T1824,IF(AND(P1824&lt;Q1824,W1824&lt;X1824),U1824,0))),"")</f>
        <v/>
      </c>
      <c r="Z1824" s="25">
        <f>IF(AND(P1824=W1824,Q1824=X1824),1,0)</f>
        <v>1</v>
      </c>
      <c r="AA1824" s="25" t="str">
        <f>IF(Z1824=0,"",IF(ISBLANK(VLOOKUP(A1824,Database!A:AA,22,FALSE)),"",VLOOKUP(A1824,Database!A:AA,22,FALSE)))</f>
        <v>Exact</v>
      </c>
      <c r="AB1824" s="25">
        <f ca="1">IFERROR(IF(AND(Y1824&lt;&gt;"",OR(V1824="Terminé",V1824="En cours")),VLOOKUP(AA1824,Setup_ScoreExactBonus!A:D,4,FALSE),0),0)</f>
        <v>0</v>
      </c>
      <c r="AC1824" s="31" t="str">
        <f ca="1">IF(Y1824&lt;&gt;"", Y1824 + IF(Z1824=1,AB1824, 0), "")</f>
        <v/>
      </c>
      <c r="AD1824" s="31">
        <f ca="1">SUMIFS(AC$2:AC1824,D$2:D1824,D1824)*IF(R1824=0,1,2)</f>
        <v>0</v>
      </c>
    </row>
    <row r="1825" spans="1:30" x14ac:dyDescent="0.35">
      <c r="A1825" s="31">
        <f>IF(ISBLANK(B1825),"",COUNTIF(B$2:B1825,B1825))-1</f>
        <v>46</v>
      </c>
      <c r="B1825" s="31">
        <v>30</v>
      </c>
      <c r="C1825" s="10">
        <f>VLOOKUP($A1825,Database!$A:$Y,7,FALSE)</f>
        <v>46196.916666666664</v>
      </c>
      <c r="D1825" s="31" t="str">
        <f>VLOOKUP(Pronostics!$B1825,Setup_MPP!$A:$G,3,FALSE)</f>
        <v>Joueur30</v>
      </c>
      <c r="E1825" s="31" t="str">
        <f>VLOOKUP(Pronostics!$B1825,Setup_MPP!$A:$G,2,FALSE)</f>
        <v>Joueur30</v>
      </c>
      <c r="F1825" s="31" t="str">
        <f>VLOOKUP($B1825,Setup_MPP!$A:$E,4,FALSE)</f>
        <v>#D5D5D5</v>
      </c>
      <c r="G1825" s="31" t="str">
        <f>VLOOKUP($B1825,Setup_MPP!$A:$E,5,FALSE)</f>
        <v>#727272</v>
      </c>
      <c r="H1825" s="31" t="str">
        <f>IFERROR(IF(AND(A1825&gt;=1,A1825&lt;=104),VLOOKUP($A1825,Location!$A:$J,6,FALSE),IF(A1825=0,"Avant l'ouverture",IF(OR(A1825=105,A1825=106),"Bonus"))),"")</f>
        <v>Tour 2</v>
      </c>
      <c r="I1825" s="31" t="str">
        <f>IF(LEFT(H1825,4)="Tour",VLOOKUP(A1825,Database!$A:$C,3,FALSE),"")</f>
        <v>L</v>
      </c>
      <c r="J1825" s="31" t="str">
        <f>VLOOKUP($A1825,Location!$A:$J,7,FALSE)</f>
        <v>Angleterre</v>
      </c>
      <c r="K1825" s="31" t="str">
        <f>IFERROR(VLOOKUP(J1825,Setup_Team!$B:$C,2,FALSE), "TDB")</f>
        <v>ENG</v>
      </c>
      <c r="L1825" s="31" t="str">
        <f>VLOOKUP($A1825,Location!$A:$J,8,FALSE)</f>
        <v>Ghana</v>
      </c>
      <c r="M1825" s="31" t="str">
        <f>IFERROR(VLOOKUP(L1825,Setup_Team!$B:$C,2,FALSE), "TDB")</f>
        <v>GHA</v>
      </c>
      <c r="N1825" s="31" t="str">
        <f>VLOOKUP($A1825,Location!$A:$J,9,FALSE)</f>
        <v>Foxborough</v>
      </c>
      <c r="O1825" s="31" t="str">
        <f>VLOOKUP($A1825,Location!$A:$J,10,FALSE)</f>
        <v>Gillette Stadium</v>
      </c>
      <c r="R1825" s="31">
        <v>0</v>
      </c>
      <c r="S1825" s="25">
        <f>VLOOKUP($A1825,Database!$A:$Y,10,FALSE)</f>
        <v>44</v>
      </c>
      <c r="T1825" s="25">
        <f>VLOOKUP($A1825,Database!$A:$Y,11,FALSE)</f>
        <v>127</v>
      </c>
      <c r="U1825" s="25">
        <f>VLOOKUP($A1825,Database!$A:$Y,12,FALSE)</f>
        <v>162</v>
      </c>
      <c r="V1825" s="25" t="str">
        <f>VLOOKUP(A1825,Database!A:M,13,FALSE)</f>
        <v>À venir</v>
      </c>
      <c r="W1825" s="25" t="str">
        <f>VLOOKUP($A1825,Database!$A:$Y,20,FALSE)</f>
        <v/>
      </c>
      <c r="X1825" s="25" t="str">
        <f>VLOOKUP($A1825,Database!$A:$Y,21,FALSE)</f>
        <v/>
      </c>
      <c r="Y1825" s="25" t="str">
        <f ca="1">IF(C1825&lt;NOW(),IF(AND(P1825&gt;Q1825,W1825&gt;X1825),S1825,IF(AND(P1825=Q1825,W1825=X1825),T1825,IF(AND(P1825&lt;Q1825,W1825&lt;X1825),U1825,0))),"")</f>
        <v/>
      </c>
      <c r="Z1825" s="25">
        <f>IF(AND(P1825=W1825,Q1825=X1825),1,0)</f>
        <v>1</v>
      </c>
      <c r="AA1825" s="25" t="str">
        <f>IF(Z1825=0,"",IF(ISBLANK(VLOOKUP(A1825,Database!A:AA,22,FALSE)),"",VLOOKUP(A1825,Database!A:AA,22,FALSE)))</f>
        <v>Exact</v>
      </c>
      <c r="AB1825" s="25">
        <f ca="1">IFERROR(IF(AND(Y1825&lt;&gt;"",OR(V1825="Terminé",V1825="En cours")),VLOOKUP(AA1825,Setup_ScoreExactBonus!A:D,4,FALSE),0),0)</f>
        <v>0</v>
      </c>
      <c r="AC1825" s="31" t="str">
        <f ca="1">IF(Y1825&lt;&gt;"", Y1825 + IF(Z1825=1,AB1825, 0), "")</f>
        <v/>
      </c>
      <c r="AD1825" s="31">
        <f ca="1">SUMIFS(AC$2:AC1825,D$2:D1825,D1825)*IF(R1825=0,1,2)</f>
        <v>0</v>
      </c>
    </row>
    <row r="1826" spans="1:30" x14ac:dyDescent="0.35">
      <c r="A1826" s="31">
        <f>IF(ISBLANK(B1826),"",COUNTIF(B$2:B1826,B1826))-1</f>
        <v>46</v>
      </c>
      <c r="B1826" s="31">
        <v>31</v>
      </c>
      <c r="C1826" s="10">
        <f>VLOOKUP($A1826,Database!$A:$Y,7,FALSE)</f>
        <v>46196.916666666664</v>
      </c>
      <c r="D1826" s="31" t="str">
        <f>VLOOKUP(Pronostics!$B1826,Setup_MPP!$A:$G,3,FALSE)</f>
        <v>Joueur31</v>
      </c>
      <c r="E1826" s="31" t="str">
        <f>VLOOKUP(Pronostics!$B1826,Setup_MPP!$A:$G,2,FALSE)</f>
        <v>Joueur31</v>
      </c>
      <c r="F1826" s="31" t="str">
        <f>VLOOKUP($B1826,Setup_MPP!$A:$E,4,FALSE)</f>
        <v>#D5D5D5</v>
      </c>
      <c r="G1826" s="31" t="str">
        <f>VLOOKUP($B1826,Setup_MPP!$A:$E,5,FALSE)</f>
        <v>#727272</v>
      </c>
      <c r="H1826" s="31" t="str">
        <f>IFERROR(IF(AND(A1826&gt;=1,A1826&lt;=104),VLOOKUP($A1826,Location!$A:$J,6,FALSE),IF(A1826=0,"Avant l'ouverture",IF(OR(A1826=105,A1826=106),"Bonus"))),"")</f>
        <v>Tour 2</v>
      </c>
      <c r="I1826" s="31" t="str">
        <f>IF(LEFT(H1826,4)="Tour",VLOOKUP(A1826,Database!$A:$C,3,FALSE),"")</f>
        <v>L</v>
      </c>
      <c r="J1826" s="31" t="str">
        <f>VLOOKUP($A1826,Location!$A:$J,7,FALSE)</f>
        <v>Angleterre</v>
      </c>
      <c r="K1826" s="31" t="str">
        <f>IFERROR(VLOOKUP(J1826,Setup_Team!$B:$C,2,FALSE), "TDB")</f>
        <v>ENG</v>
      </c>
      <c r="L1826" s="31" t="str">
        <f>VLOOKUP($A1826,Location!$A:$J,8,FALSE)</f>
        <v>Ghana</v>
      </c>
      <c r="M1826" s="31" t="str">
        <f>IFERROR(VLOOKUP(L1826,Setup_Team!$B:$C,2,FALSE), "TDB")</f>
        <v>GHA</v>
      </c>
      <c r="N1826" s="31" t="str">
        <f>VLOOKUP($A1826,Location!$A:$J,9,FALSE)</f>
        <v>Foxborough</v>
      </c>
      <c r="O1826" s="31" t="str">
        <f>VLOOKUP($A1826,Location!$A:$J,10,FALSE)</f>
        <v>Gillette Stadium</v>
      </c>
      <c r="R1826" s="31">
        <v>0</v>
      </c>
      <c r="S1826" s="25">
        <f>VLOOKUP($A1826,Database!$A:$Y,10,FALSE)</f>
        <v>44</v>
      </c>
      <c r="T1826" s="25">
        <f>VLOOKUP($A1826,Database!$A:$Y,11,FALSE)</f>
        <v>127</v>
      </c>
      <c r="U1826" s="25">
        <f>VLOOKUP($A1826,Database!$A:$Y,12,FALSE)</f>
        <v>162</v>
      </c>
      <c r="V1826" s="25" t="str">
        <f>VLOOKUP(A1826,Database!A:M,13,FALSE)</f>
        <v>À venir</v>
      </c>
      <c r="W1826" s="25" t="str">
        <f>VLOOKUP($A1826,Database!$A:$Y,20,FALSE)</f>
        <v/>
      </c>
      <c r="X1826" s="25" t="str">
        <f>VLOOKUP($A1826,Database!$A:$Y,21,FALSE)</f>
        <v/>
      </c>
      <c r="Y1826" s="25" t="str">
        <f ca="1">IF(C1826&lt;NOW(),IF(AND(P1826&gt;Q1826,W1826&gt;X1826),S1826,IF(AND(P1826=Q1826,W1826=X1826),T1826,IF(AND(P1826&lt;Q1826,W1826&lt;X1826),U1826,0))),"")</f>
        <v/>
      </c>
      <c r="Z1826" s="25">
        <f>IF(AND(P1826=W1826,Q1826=X1826),1,0)</f>
        <v>1</v>
      </c>
      <c r="AA1826" s="25" t="str">
        <f>IF(Z1826=0,"",IF(ISBLANK(VLOOKUP(A1826,Database!A:AA,22,FALSE)),"",VLOOKUP(A1826,Database!A:AA,22,FALSE)))</f>
        <v>Exact</v>
      </c>
      <c r="AB1826" s="25">
        <f ca="1">IFERROR(IF(AND(Y1826&lt;&gt;"",OR(V1826="Terminé",V1826="En cours")),VLOOKUP(AA1826,Setup_ScoreExactBonus!A:D,4,FALSE),0),0)</f>
        <v>0</v>
      </c>
      <c r="AC1826" s="31" t="str">
        <f ca="1">IF(Y1826&lt;&gt;"", Y1826 + IF(Z1826=1,AB1826, 0), "")</f>
        <v/>
      </c>
      <c r="AD1826" s="31">
        <f ca="1">SUMIFS(AC$2:AC1826,D$2:D1826,D1826)*IF(R1826=0,1,2)</f>
        <v>0</v>
      </c>
    </row>
    <row r="1827" spans="1:30" x14ac:dyDescent="0.35">
      <c r="A1827" s="31">
        <f>IF(ISBLANK(B1827),"",COUNTIF(B$2:B1827,B1827))-1</f>
        <v>46</v>
      </c>
      <c r="B1827" s="31">
        <v>32</v>
      </c>
      <c r="C1827" s="10">
        <f>VLOOKUP($A1827,Database!$A:$Y,7,FALSE)</f>
        <v>46196.916666666664</v>
      </c>
      <c r="D1827" s="31" t="str">
        <f>VLOOKUP(Pronostics!$B1827,Setup_MPP!$A:$G,3,FALSE)</f>
        <v>Joueur32</v>
      </c>
      <c r="E1827" s="31" t="str">
        <f>VLOOKUP(Pronostics!$B1827,Setup_MPP!$A:$G,2,FALSE)</f>
        <v>Joueur32</v>
      </c>
      <c r="F1827" s="31" t="str">
        <f>VLOOKUP($B1827,Setup_MPP!$A:$E,4,FALSE)</f>
        <v>#D5D5D5</v>
      </c>
      <c r="G1827" s="31" t="str">
        <f>VLOOKUP($B1827,Setup_MPP!$A:$E,5,FALSE)</f>
        <v>#727272</v>
      </c>
      <c r="H1827" s="31" t="str">
        <f>IFERROR(IF(AND(A1827&gt;=1,A1827&lt;=104),VLOOKUP($A1827,Location!$A:$J,6,FALSE),IF(A1827=0,"Avant l'ouverture",IF(OR(A1827=105,A1827=106),"Bonus"))),"")</f>
        <v>Tour 2</v>
      </c>
      <c r="I1827" s="31" t="str">
        <f>IF(LEFT(H1827,4)="Tour",VLOOKUP(A1827,Database!$A:$C,3,FALSE),"")</f>
        <v>L</v>
      </c>
      <c r="J1827" s="31" t="str">
        <f>VLOOKUP($A1827,Location!$A:$J,7,FALSE)</f>
        <v>Angleterre</v>
      </c>
      <c r="K1827" s="31" t="str">
        <f>IFERROR(VLOOKUP(J1827,Setup_Team!$B:$C,2,FALSE), "TDB")</f>
        <v>ENG</v>
      </c>
      <c r="L1827" s="31" t="str">
        <f>VLOOKUP($A1827,Location!$A:$J,8,FALSE)</f>
        <v>Ghana</v>
      </c>
      <c r="M1827" s="31" t="str">
        <f>IFERROR(VLOOKUP(L1827,Setup_Team!$B:$C,2,FALSE), "TDB")</f>
        <v>GHA</v>
      </c>
      <c r="N1827" s="31" t="str">
        <f>VLOOKUP($A1827,Location!$A:$J,9,FALSE)</f>
        <v>Foxborough</v>
      </c>
      <c r="O1827" s="31" t="str">
        <f>VLOOKUP($A1827,Location!$A:$J,10,FALSE)</f>
        <v>Gillette Stadium</v>
      </c>
      <c r="R1827" s="31">
        <v>0</v>
      </c>
      <c r="S1827" s="25">
        <f>VLOOKUP($A1827,Database!$A:$Y,10,FALSE)</f>
        <v>44</v>
      </c>
      <c r="T1827" s="25">
        <f>VLOOKUP($A1827,Database!$A:$Y,11,FALSE)</f>
        <v>127</v>
      </c>
      <c r="U1827" s="25">
        <f>VLOOKUP($A1827,Database!$A:$Y,12,FALSE)</f>
        <v>162</v>
      </c>
      <c r="V1827" s="25" t="str">
        <f>VLOOKUP(A1827,Database!A:M,13,FALSE)</f>
        <v>À venir</v>
      </c>
      <c r="W1827" s="25" t="str">
        <f>VLOOKUP($A1827,Database!$A:$Y,20,FALSE)</f>
        <v/>
      </c>
      <c r="X1827" s="25" t="str">
        <f>VLOOKUP($A1827,Database!$A:$Y,21,FALSE)</f>
        <v/>
      </c>
      <c r="Y1827" s="25" t="str">
        <f ca="1">IF(C1827&lt;NOW(),IF(AND(P1827&gt;Q1827,W1827&gt;X1827),S1827,IF(AND(P1827=Q1827,W1827=X1827),T1827,IF(AND(P1827&lt;Q1827,W1827&lt;X1827),U1827,0))),"")</f>
        <v/>
      </c>
      <c r="Z1827" s="25">
        <f>IF(AND(P1827=W1827,Q1827=X1827),1,0)</f>
        <v>1</v>
      </c>
      <c r="AA1827" s="25" t="str">
        <f>IF(Z1827=0,"",IF(ISBLANK(VLOOKUP(A1827,Database!A:AA,22,FALSE)),"",VLOOKUP(A1827,Database!A:AA,22,FALSE)))</f>
        <v>Exact</v>
      </c>
      <c r="AB1827" s="25">
        <f ca="1">IFERROR(IF(AND(Y1827&lt;&gt;"",OR(V1827="Terminé",V1827="En cours")),VLOOKUP(AA1827,Setup_ScoreExactBonus!A:D,4,FALSE),0),0)</f>
        <v>0</v>
      </c>
      <c r="AC1827" s="31" t="str">
        <f ca="1">IF(Y1827&lt;&gt;"", Y1827 + IF(Z1827=1,AB1827, 0), "")</f>
        <v/>
      </c>
      <c r="AD1827" s="31">
        <f ca="1">SUMIFS(AC$2:AC1827,D$2:D1827,D1827)*IF(R1827=0,1,2)</f>
        <v>0</v>
      </c>
    </row>
    <row r="1828" spans="1:30" x14ac:dyDescent="0.35">
      <c r="A1828" s="31">
        <f>IF(ISBLANK(B1828),"",COUNTIF(B$2:B1828,B1828))-1</f>
        <v>46</v>
      </c>
      <c r="B1828" s="31">
        <v>33</v>
      </c>
      <c r="C1828" s="10">
        <f>VLOOKUP($A1828,Database!$A:$Y,7,FALSE)</f>
        <v>46196.916666666664</v>
      </c>
      <c r="D1828" s="31" t="str">
        <f>VLOOKUP(Pronostics!$B1828,Setup_MPP!$A:$G,3,FALSE)</f>
        <v>Joueur33</v>
      </c>
      <c r="E1828" s="31" t="str">
        <f>VLOOKUP(Pronostics!$B1828,Setup_MPP!$A:$G,2,FALSE)</f>
        <v>Joueur33</v>
      </c>
      <c r="F1828" s="31" t="str">
        <f>VLOOKUP($B1828,Setup_MPP!$A:$E,4,FALSE)</f>
        <v>#D5D5D5</v>
      </c>
      <c r="G1828" s="31" t="str">
        <f>VLOOKUP($B1828,Setup_MPP!$A:$E,5,FALSE)</f>
        <v>#727272</v>
      </c>
      <c r="H1828" s="31" t="str">
        <f>IFERROR(IF(AND(A1828&gt;=1,A1828&lt;=104),VLOOKUP($A1828,Location!$A:$J,6,FALSE),IF(A1828=0,"Avant l'ouverture",IF(OR(A1828=105,A1828=106),"Bonus"))),"")</f>
        <v>Tour 2</v>
      </c>
      <c r="I1828" s="31" t="str">
        <f>IF(LEFT(H1828,4)="Tour",VLOOKUP(A1828,Database!$A:$C,3,FALSE),"")</f>
        <v>L</v>
      </c>
      <c r="J1828" s="31" t="str">
        <f>VLOOKUP($A1828,Location!$A:$J,7,FALSE)</f>
        <v>Angleterre</v>
      </c>
      <c r="K1828" s="31" t="str">
        <f>IFERROR(VLOOKUP(J1828,Setup_Team!$B:$C,2,FALSE), "TDB")</f>
        <v>ENG</v>
      </c>
      <c r="L1828" s="31" t="str">
        <f>VLOOKUP($A1828,Location!$A:$J,8,FALSE)</f>
        <v>Ghana</v>
      </c>
      <c r="M1828" s="31" t="str">
        <f>IFERROR(VLOOKUP(L1828,Setup_Team!$B:$C,2,FALSE), "TDB")</f>
        <v>GHA</v>
      </c>
      <c r="N1828" s="31" t="str">
        <f>VLOOKUP($A1828,Location!$A:$J,9,FALSE)</f>
        <v>Foxborough</v>
      </c>
      <c r="O1828" s="31" t="str">
        <f>VLOOKUP($A1828,Location!$A:$J,10,FALSE)</f>
        <v>Gillette Stadium</v>
      </c>
      <c r="R1828" s="31">
        <v>0</v>
      </c>
      <c r="S1828" s="25">
        <f>VLOOKUP($A1828,Database!$A:$Y,10,FALSE)</f>
        <v>44</v>
      </c>
      <c r="T1828" s="25">
        <f>VLOOKUP($A1828,Database!$A:$Y,11,FALSE)</f>
        <v>127</v>
      </c>
      <c r="U1828" s="25">
        <f>VLOOKUP($A1828,Database!$A:$Y,12,FALSE)</f>
        <v>162</v>
      </c>
      <c r="V1828" s="25" t="str">
        <f>VLOOKUP(A1828,Database!A:M,13,FALSE)</f>
        <v>À venir</v>
      </c>
      <c r="W1828" s="25" t="str">
        <f>VLOOKUP($A1828,Database!$A:$Y,20,FALSE)</f>
        <v/>
      </c>
      <c r="X1828" s="25" t="str">
        <f>VLOOKUP($A1828,Database!$A:$Y,21,FALSE)</f>
        <v/>
      </c>
      <c r="Y1828" s="25" t="str">
        <f ca="1">IF(C1828&lt;NOW(),IF(AND(P1828&gt;Q1828,W1828&gt;X1828),S1828,IF(AND(P1828=Q1828,W1828=X1828),T1828,IF(AND(P1828&lt;Q1828,W1828&lt;X1828),U1828,0))),"")</f>
        <v/>
      </c>
      <c r="Z1828" s="25">
        <f>IF(AND(P1828=W1828,Q1828=X1828),1,0)</f>
        <v>1</v>
      </c>
      <c r="AA1828" s="25" t="str">
        <f>IF(Z1828=0,"",IF(ISBLANK(VLOOKUP(A1828,Database!A:AA,22,FALSE)),"",VLOOKUP(A1828,Database!A:AA,22,FALSE)))</f>
        <v>Exact</v>
      </c>
      <c r="AB1828" s="25">
        <f ca="1">IFERROR(IF(AND(Y1828&lt;&gt;"",OR(V1828="Terminé",V1828="En cours")),VLOOKUP(AA1828,Setup_ScoreExactBonus!A:D,4,FALSE),0),0)</f>
        <v>0</v>
      </c>
      <c r="AC1828" s="31" t="str">
        <f ca="1">IF(Y1828&lt;&gt;"", Y1828 + IF(Z1828=1,AB1828, 0), "")</f>
        <v/>
      </c>
      <c r="AD1828" s="31">
        <f ca="1">SUMIFS(AC$2:AC1828,D$2:D1828,D1828)*IF(R1828=0,1,2)</f>
        <v>0</v>
      </c>
    </row>
    <row r="1829" spans="1:30" x14ac:dyDescent="0.35">
      <c r="A1829" s="31">
        <f>IF(ISBLANK(B1829),"",COUNTIF(B$2:B1829,B1829))-1</f>
        <v>46</v>
      </c>
      <c r="B1829" s="31">
        <v>34</v>
      </c>
      <c r="C1829" s="10">
        <f>VLOOKUP($A1829,Database!$A:$Y,7,FALSE)</f>
        <v>46196.916666666664</v>
      </c>
      <c r="D1829" s="31" t="str">
        <f>VLOOKUP(Pronostics!$B1829,Setup_MPP!$A:$G,3,FALSE)</f>
        <v>Joueur34</v>
      </c>
      <c r="E1829" s="31" t="str">
        <f>VLOOKUP(Pronostics!$B1829,Setup_MPP!$A:$G,2,FALSE)</f>
        <v>Joueur34</v>
      </c>
      <c r="F1829" s="31" t="str">
        <f>VLOOKUP($B1829,Setup_MPP!$A:$E,4,FALSE)</f>
        <v>#D5D5D5</v>
      </c>
      <c r="G1829" s="31" t="str">
        <f>VLOOKUP($B1829,Setup_MPP!$A:$E,5,FALSE)</f>
        <v>#727272</v>
      </c>
      <c r="H1829" s="31" t="str">
        <f>IFERROR(IF(AND(A1829&gt;=1,A1829&lt;=104),VLOOKUP($A1829,Location!$A:$J,6,FALSE),IF(A1829=0,"Avant l'ouverture",IF(OR(A1829=105,A1829=106),"Bonus"))),"")</f>
        <v>Tour 2</v>
      </c>
      <c r="I1829" s="31" t="str">
        <f>IF(LEFT(H1829,4)="Tour",VLOOKUP(A1829,Database!$A:$C,3,FALSE),"")</f>
        <v>L</v>
      </c>
      <c r="J1829" s="31" t="str">
        <f>VLOOKUP($A1829,Location!$A:$J,7,FALSE)</f>
        <v>Angleterre</v>
      </c>
      <c r="K1829" s="31" t="str">
        <f>IFERROR(VLOOKUP(J1829,Setup_Team!$B:$C,2,FALSE), "TDB")</f>
        <v>ENG</v>
      </c>
      <c r="L1829" s="31" t="str">
        <f>VLOOKUP($A1829,Location!$A:$J,8,FALSE)</f>
        <v>Ghana</v>
      </c>
      <c r="M1829" s="31" t="str">
        <f>IFERROR(VLOOKUP(L1829,Setup_Team!$B:$C,2,FALSE), "TDB")</f>
        <v>GHA</v>
      </c>
      <c r="N1829" s="31" t="str">
        <f>VLOOKUP($A1829,Location!$A:$J,9,FALSE)</f>
        <v>Foxborough</v>
      </c>
      <c r="O1829" s="31" t="str">
        <f>VLOOKUP($A1829,Location!$A:$J,10,FALSE)</f>
        <v>Gillette Stadium</v>
      </c>
      <c r="R1829" s="31">
        <v>0</v>
      </c>
      <c r="S1829" s="25">
        <f>VLOOKUP($A1829,Database!$A:$Y,10,FALSE)</f>
        <v>44</v>
      </c>
      <c r="T1829" s="25">
        <f>VLOOKUP($A1829,Database!$A:$Y,11,FALSE)</f>
        <v>127</v>
      </c>
      <c r="U1829" s="25">
        <f>VLOOKUP($A1829,Database!$A:$Y,12,FALSE)</f>
        <v>162</v>
      </c>
      <c r="V1829" s="25" t="str">
        <f>VLOOKUP(A1829,Database!A:M,13,FALSE)</f>
        <v>À venir</v>
      </c>
      <c r="W1829" s="25" t="str">
        <f>VLOOKUP($A1829,Database!$A:$Y,20,FALSE)</f>
        <v/>
      </c>
      <c r="X1829" s="25" t="str">
        <f>VLOOKUP($A1829,Database!$A:$Y,21,FALSE)</f>
        <v/>
      </c>
      <c r="Y1829" s="25" t="str">
        <f ca="1">IF(C1829&lt;NOW(),IF(AND(P1829&gt;Q1829,W1829&gt;X1829),S1829,IF(AND(P1829=Q1829,W1829=X1829),T1829,IF(AND(P1829&lt;Q1829,W1829&lt;X1829),U1829,0))),"")</f>
        <v/>
      </c>
      <c r="Z1829" s="25">
        <f>IF(AND(P1829=W1829,Q1829=X1829),1,0)</f>
        <v>1</v>
      </c>
      <c r="AA1829" s="25" t="str">
        <f>IF(Z1829=0,"",IF(ISBLANK(VLOOKUP(A1829,Database!A:AA,22,FALSE)),"",VLOOKUP(A1829,Database!A:AA,22,FALSE)))</f>
        <v>Exact</v>
      </c>
      <c r="AB1829" s="25">
        <f ca="1">IFERROR(IF(AND(Y1829&lt;&gt;"",OR(V1829="Terminé",V1829="En cours")),VLOOKUP(AA1829,Setup_ScoreExactBonus!A:D,4,FALSE),0),0)</f>
        <v>0</v>
      </c>
      <c r="AC1829" s="31" t="str">
        <f ca="1">IF(Y1829&lt;&gt;"", Y1829 + IF(Z1829=1,AB1829, 0), "")</f>
        <v/>
      </c>
      <c r="AD1829" s="31">
        <f ca="1">SUMIFS(AC$2:AC1829,D$2:D1829,D1829)*IF(R1829=0,1,2)</f>
        <v>0</v>
      </c>
    </row>
    <row r="1830" spans="1:30" x14ac:dyDescent="0.35">
      <c r="A1830" s="31">
        <f>IF(ISBLANK(B1830),"",COUNTIF(B$2:B1830,B1830))-1</f>
        <v>46</v>
      </c>
      <c r="B1830" s="31">
        <v>35</v>
      </c>
      <c r="C1830" s="10">
        <f>VLOOKUP($A1830,Database!$A:$Y,7,FALSE)</f>
        <v>46196.916666666664</v>
      </c>
      <c r="D1830" s="31" t="str">
        <f>VLOOKUP(Pronostics!$B1830,Setup_MPP!$A:$G,3,FALSE)</f>
        <v>Joueur35</v>
      </c>
      <c r="E1830" s="31" t="str">
        <f>VLOOKUP(Pronostics!$B1830,Setup_MPP!$A:$G,2,FALSE)</f>
        <v>Joueur35</v>
      </c>
      <c r="F1830" s="31" t="str">
        <f>VLOOKUP($B1830,Setup_MPP!$A:$E,4,FALSE)</f>
        <v>#D5D5D5</v>
      </c>
      <c r="G1830" s="31" t="str">
        <f>VLOOKUP($B1830,Setup_MPP!$A:$E,5,FALSE)</f>
        <v>#727272</v>
      </c>
      <c r="H1830" s="31" t="str">
        <f>IFERROR(IF(AND(A1830&gt;=1,A1830&lt;=104),VLOOKUP($A1830,Location!$A:$J,6,FALSE),IF(A1830=0,"Avant l'ouverture",IF(OR(A1830=105,A1830=106),"Bonus"))),"")</f>
        <v>Tour 2</v>
      </c>
      <c r="I1830" s="31" t="str">
        <f>IF(LEFT(H1830,4)="Tour",VLOOKUP(A1830,Database!$A:$C,3,FALSE),"")</f>
        <v>L</v>
      </c>
      <c r="J1830" s="31" t="str">
        <f>VLOOKUP($A1830,Location!$A:$J,7,FALSE)</f>
        <v>Angleterre</v>
      </c>
      <c r="K1830" s="31" t="str">
        <f>IFERROR(VLOOKUP(J1830,Setup_Team!$B:$C,2,FALSE), "TDB")</f>
        <v>ENG</v>
      </c>
      <c r="L1830" s="31" t="str">
        <f>VLOOKUP($A1830,Location!$A:$J,8,FALSE)</f>
        <v>Ghana</v>
      </c>
      <c r="M1830" s="31" t="str">
        <f>IFERROR(VLOOKUP(L1830,Setup_Team!$B:$C,2,FALSE), "TDB")</f>
        <v>GHA</v>
      </c>
      <c r="N1830" s="31" t="str">
        <f>VLOOKUP($A1830,Location!$A:$J,9,FALSE)</f>
        <v>Foxborough</v>
      </c>
      <c r="O1830" s="31" t="str">
        <f>VLOOKUP($A1830,Location!$A:$J,10,FALSE)</f>
        <v>Gillette Stadium</v>
      </c>
      <c r="R1830" s="31">
        <v>0</v>
      </c>
      <c r="S1830" s="25">
        <f>VLOOKUP($A1830,Database!$A:$Y,10,FALSE)</f>
        <v>44</v>
      </c>
      <c r="T1830" s="25">
        <f>VLOOKUP($A1830,Database!$A:$Y,11,FALSE)</f>
        <v>127</v>
      </c>
      <c r="U1830" s="25">
        <f>VLOOKUP($A1830,Database!$A:$Y,12,FALSE)</f>
        <v>162</v>
      </c>
      <c r="V1830" s="25" t="str">
        <f>VLOOKUP(A1830,Database!A:M,13,FALSE)</f>
        <v>À venir</v>
      </c>
      <c r="W1830" s="25" t="str">
        <f>VLOOKUP($A1830,Database!$A:$Y,20,FALSE)</f>
        <v/>
      </c>
      <c r="X1830" s="25" t="str">
        <f>VLOOKUP($A1830,Database!$A:$Y,21,FALSE)</f>
        <v/>
      </c>
      <c r="Y1830" s="25" t="str">
        <f ca="1">IF(C1830&lt;NOW(),IF(AND(P1830&gt;Q1830,W1830&gt;X1830),S1830,IF(AND(P1830=Q1830,W1830=X1830),T1830,IF(AND(P1830&lt;Q1830,W1830&lt;X1830),U1830,0))),"")</f>
        <v/>
      </c>
      <c r="Z1830" s="25">
        <f>IF(AND(P1830=W1830,Q1830=X1830),1,0)</f>
        <v>1</v>
      </c>
      <c r="AA1830" s="25" t="str">
        <f>IF(Z1830=0,"",IF(ISBLANK(VLOOKUP(A1830,Database!A:AA,22,FALSE)),"",VLOOKUP(A1830,Database!A:AA,22,FALSE)))</f>
        <v>Exact</v>
      </c>
      <c r="AB1830" s="25">
        <f ca="1">IFERROR(IF(AND(Y1830&lt;&gt;"",OR(V1830="Terminé",V1830="En cours")),VLOOKUP(AA1830,Setup_ScoreExactBonus!A:D,4,FALSE),0),0)</f>
        <v>0</v>
      </c>
      <c r="AC1830" s="31" t="str">
        <f ca="1">IF(Y1830&lt;&gt;"", Y1830 + IF(Z1830=1,AB1830, 0), "")</f>
        <v/>
      </c>
      <c r="AD1830" s="31">
        <f ca="1">SUMIFS(AC$2:AC1830,D$2:D1830,D1830)*IF(R1830=0,1,2)</f>
        <v>0</v>
      </c>
    </row>
    <row r="1831" spans="1:30" x14ac:dyDescent="0.35">
      <c r="A1831" s="31">
        <f>IF(ISBLANK(B1831),"",COUNTIF(B$2:B1831,B1831))-1</f>
        <v>46</v>
      </c>
      <c r="B1831" s="31">
        <v>36</v>
      </c>
      <c r="C1831" s="10">
        <f>VLOOKUP($A1831,Database!$A:$Y,7,FALSE)</f>
        <v>46196.916666666664</v>
      </c>
      <c r="D1831" s="31" t="str">
        <f>VLOOKUP(Pronostics!$B1831,Setup_MPP!$A:$G,3,FALSE)</f>
        <v>Joueur36</v>
      </c>
      <c r="E1831" s="31" t="str">
        <f>VLOOKUP(Pronostics!$B1831,Setup_MPP!$A:$G,2,FALSE)</f>
        <v>Joueur36</v>
      </c>
      <c r="F1831" s="31" t="str">
        <f>VLOOKUP($B1831,Setup_MPP!$A:$E,4,FALSE)</f>
        <v>#D5D5D5</v>
      </c>
      <c r="G1831" s="31" t="str">
        <f>VLOOKUP($B1831,Setup_MPP!$A:$E,5,FALSE)</f>
        <v>#727272</v>
      </c>
      <c r="H1831" s="31" t="str">
        <f>IFERROR(IF(AND(A1831&gt;=1,A1831&lt;=104),VLOOKUP($A1831,Location!$A:$J,6,FALSE),IF(A1831=0,"Avant l'ouverture",IF(OR(A1831=105,A1831=106),"Bonus"))),"")</f>
        <v>Tour 2</v>
      </c>
      <c r="I1831" s="31" t="str">
        <f>IF(LEFT(H1831,4)="Tour",VLOOKUP(A1831,Database!$A:$C,3,FALSE),"")</f>
        <v>L</v>
      </c>
      <c r="J1831" s="31" t="str">
        <f>VLOOKUP($A1831,Location!$A:$J,7,FALSE)</f>
        <v>Angleterre</v>
      </c>
      <c r="K1831" s="31" t="str">
        <f>IFERROR(VLOOKUP(J1831,Setup_Team!$B:$C,2,FALSE), "TDB")</f>
        <v>ENG</v>
      </c>
      <c r="L1831" s="31" t="str">
        <f>VLOOKUP($A1831,Location!$A:$J,8,FALSE)</f>
        <v>Ghana</v>
      </c>
      <c r="M1831" s="31" t="str">
        <f>IFERROR(VLOOKUP(L1831,Setup_Team!$B:$C,2,FALSE), "TDB")</f>
        <v>GHA</v>
      </c>
      <c r="N1831" s="31" t="str">
        <f>VLOOKUP($A1831,Location!$A:$J,9,FALSE)</f>
        <v>Foxborough</v>
      </c>
      <c r="O1831" s="31" t="str">
        <f>VLOOKUP($A1831,Location!$A:$J,10,FALSE)</f>
        <v>Gillette Stadium</v>
      </c>
      <c r="R1831" s="31">
        <v>0</v>
      </c>
      <c r="S1831" s="25">
        <f>VLOOKUP($A1831,Database!$A:$Y,10,FALSE)</f>
        <v>44</v>
      </c>
      <c r="T1831" s="25">
        <f>VLOOKUP($A1831,Database!$A:$Y,11,FALSE)</f>
        <v>127</v>
      </c>
      <c r="U1831" s="25">
        <f>VLOOKUP($A1831,Database!$A:$Y,12,FALSE)</f>
        <v>162</v>
      </c>
      <c r="V1831" s="25" t="str">
        <f>VLOOKUP(A1831,Database!A:M,13,FALSE)</f>
        <v>À venir</v>
      </c>
      <c r="W1831" s="25" t="str">
        <f>VLOOKUP($A1831,Database!$A:$Y,20,FALSE)</f>
        <v/>
      </c>
      <c r="X1831" s="25" t="str">
        <f>VLOOKUP($A1831,Database!$A:$Y,21,FALSE)</f>
        <v/>
      </c>
      <c r="Y1831" s="25" t="str">
        <f ca="1">IF(C1831&lt;NOW(),IF(AND(P1831&gt;Q1831,W1831&gt;X1831),S1831,IF(AND(P1831=Q1831,W1831=X1831),T1831,IF(AND(P1831&lt;Q1831,W1831&lt;X1831),U1831,0))),"")</f>
        <v/>
      </c>
      <c r="Z1831" s="25">
        <f>IF(AND(P1831=W1831,Q1831=X1831),1,0)</f>
        <v>1</v>
      </c>
      <c r="AA1831" s="25" t="str">
        <f>IF(Z1831=0,"",IF(ISBLANK(VLOOKUP(A1831,Database!A:AA,22,FALSE)),"",VLOOKUP(A1831,Database!A:AA,22,FALSE)))</f>
        <v>Exact</v>
      </c>
      <c r="AB1831" s="25">
        <f ca="1">IFERROR(IF(AND(Y1831&lt;&gt;"",OR(V1831="Terminé",V1831="En cours")),VLOOKUP(AA1831,Setup_ScoreExactBonus!A:D,4,FALSE),0),0)</f>
        <v>0</v>
      </c>
      <c r="AC1831" s="31" t="str">
        <f ca="1">IF(Y1831&lt;&gt;"", Y1831 + IF(Z1831=1,AB1831, 0), "")</f>
        <v/>
      </c>
      <c r="AD1831" s="31">
        <f ca="1">SUMIFS(AC$2:AC1831,D$2:D1831,D1831)*IF(R1831=0,1,2)</f>
        <v>0</v>
      </c>
    </row>
    <row r="1832" spans="1:30" x14ac:dyDescent="0.35">
      <c r="A1832" s="31">
        <f>IF(ISBLANK(B1832),"",COUNTIF(B$2:B1832,B1832))-1</f>
        <v>46</v>
      </c>
      <c r="B1832" s="31">
        <v>37</v>
      </c>
      <c r="C1832" s="10">
        <f>VLOOKUP($A1832,Database!$A:$Y,7,FALSE)</f>
        <v>46196.916666666664</v>
      </c>
      <c r="D1832" s="31" t="str">
        <f>VLOOKUP(Pronostics!$B1832,Setup_MPP!$A:$G,3,FALSE)</f>
        <v>Joueur37</v>
      </c>
      <c r="E1832" s="31" t="str">
        <f>VLOOKUP(Pronostics!$B1832,Setup_MPP!$A:$G,2,FALSE)</f>
        <v>Joueur37</v>
      </c>
      <c r="F1832" s="31" t="str">
        <f>VLOOKUP($B1832,Setup_MPP!$A:$E,4,FALSE)</f>
        <v>#D5D5D5</v>
      </c>
      <c r="G1832" s="31" t="str">
        <f>VLOOKUP($B1832,Setup_MPP!$A:$E,5,FALSE)</f>
        <v>#727272</v>
      </c>
      <c r="H1832" s="31" t="str">
        <f>IFERROR(IF(AND(A1832&gt;=1,A1832&lt;=104),VLOOKUP($A1832,Location!$A:$J,6,FALSE),IF(A1832=0,"Avant l'ouverture",IF(OR(A1832=105,A1832=106),"Bonus"))),"")</f>
        <v>Tour 2</v>
      </c>
      <c r="I1832" s="31" t="str">
        <f>IF(LEFT(H1832,4)="Tour",VLOOKUP(A1832,Database!$A:$C,3,FALSE),"")</f>
        <v>L</v>
      </c>
      <c r="J1832" s="31" t="str">
        <f>VLOOKUP($A1832,Location!$A:$J,7,FALSE)</f>
        <v>Angleterre</v>
      </c>
      <c r="K1832" s="31" t="str">
        <f>IFERROR(VLOOKUP(J1832,Setup_Team!$B:$C,2,FALSE), "TDB")</f>
        <v>ENG</v>
      </c>
      <c r="L1832" s="31" t="str">
        <f>VLOOKUP($A1832,Location!$A:$J,8,FALSE)</f>
        <v>Ghana</v>
      </c>
      <c r="M1832" s="31" t="str">
        <f>IFERROR(VLOOKUP(L1832,Setup_Team!$B:$C,2,FALSE), "TDB")</f>
        <v>GHA</v>
      </c>
      <c r="N1832" s="31" t="str">
        <f>VLOOKUP($A1832,Location!$A:$J,9,FALSE)</f>
        <v>Foxborough</v>
      </c>
      <c r="O1832" s="31" t="str">
        <f>VLOOKUP($A1832,Location!$A:$J,10,FALSE)</f>
        <v>Gillette Stadium</v>
      </c>
      <c r="R1832" s="31">
        <v>0</v>
      </c>
      <c r="S1832" s="25">
        <f>VLOOKUP($A1832,Database!$A:$Y,10,FALSE)</f>
        <v>44</v>
      </c>
      <c r="T1832" s="25">
        <f>VLOOKUP($A1832,Database!$A:$Y,11,FALSE)</f>
        <v>127</v>
      </c>
      <c r="U1832" s="25">
        <f>VLOOKUP($A1832,Database!$A:$Y,12,FALSE)</f>
        <v>162</v>
      </c>
      <c r="V1832" s="25" t="str">
        <f>VLOOKUP(A1832,Database!A:M,13,FALSE)</f>
        <v>À venir</v>
      </c>
      <c r="W1832" s="25" t="str">
        <f>VLOOKUP($A1832,Database!$A:$Y,20,FALSE)</f>
        <v/>
      </c>
      <c r="X1832" s="25" t="str">
        <f>VLOOKUP($A1832,Database!$A:$Y,21,FALSE)</f>
        <v/>
      </c>
      <c r="Y1832" s="25" t="str">
        <f ca="1">IF(C1832&lt;NOW(),IF(AND(P1832&gt;Q1832,W1832&gt;X1832),S1832,IF(AND(P1832=Q1832,W1832=X1832),T1832,IF(AND(P1832&lt;Q1832,W1832&lt;X1832),U1832,0))),"")</f>
        <v/>
      </c>
      <c r="Z1832" s="25">
        <f>IF(AND(P1832=W1832,Q1832=X1832),1,0)</f>
        <v>1</v>
      </c>
      <c r="AA1832" s="25" t="str">
        <f>IF(Z1832=0,"",IF(ISBLANK(VLOOKUP(A1832,Database!A:AA,22,FALSE)),"",VLOOKUP(A1832,Database!A:AA,22,FALSE)))</f>
        <v>Exact</v>
      </c>
      <c r="AB1832" s="25">
        <f ca="1">IFERROR(IF(AND(Y1832&lt;&gt;"",OR(V1832="Terminé",V1832="En cours")),VLOOKUP(AA1832,Setup_ScoreExactBonus!A:D,4,FALSE),0),0)</f>
        <v>0</v>
      </c>
      <c r="AC1832" s="31" t="str">
        <f ca="1">IF(Y1832&lt;&gt;"", Y1832 + IF(Z1832=1,AB1832, 0), "")</f>
        <v/>
      </c>
      <c r="AD1832" s="31">
        <f ca="1">SUMIFS(AC$2:AC1832,D$2:D1832,D1832)*IF(R1832=0,1,2)</f>
        <v>0</v>
      </c>
    </row>
    <row r="1833" spans="1:30" x14ac:dyDescent="0.35">
      <c r="A1833" s="31">
        <f>IF(ISBLANK(B1833),"",COUNTIF(B$2:B1833,B1833))-1</f>
        <v>46</v>
      </c>
      <c r="B1833" s="31">
        <v>38</v>
      </c>
      <c r="C1833" s="10">
        <f>VLOOKUP($A1833,Database!$A:$Y,7,FALSE)</f>
        <v>46196.916666666664</v>
      </c>
      <c r="D1833" s="31" t="str">
        <f>VLOOKUP(Pronostics!$B1833,Setup_MPP!$A:$G,3,FALSE)</f>
        <v>Joueur38</v>
      </c>
      <c r="E1833" s="31" t="str">
        <f>VLOOKUP(Pronostics!$B1833,Setup_MPP!$A:$G,2,FALSE)</f>
        <v>Joueur38</v>
      </c>
      <c r="F1833" s="31" t="str">
        <f>VLOOKUP($B1833,Setup_MPP!$A:$E,4,FALSE)</f>
        <v>#D5D5D5</v>
      </c>
      <c r="G1833" s="31" t="str">
        <f>VLOOKUP($B1833,Setup_MPP!$A:$E,5,FALSE)</f>
        <v>#727272</v>
      </c>
      <c r="H1833" s="31" t="str">
        <f>IFERROR(IF(AND(A1833&gt;=1,A1833&lt;=104),VLOOKUP($A1833,Location!$A:$J,6,FALSE),IF(A1833=0,"Avant l'ouverture",IF(OR(A1833=105,A1833=106),"Bonus"))),"")</f>
        <v>Tour 2</v>
      </c>
      <c r="I1833" s="31" t="str">
        <f>IF(LEFT(H1833,4)="Tour",VLOOKUP(A1833,Database!$A:$C,3,FALSE),"")</f>
        <v>L</v>
      </c>
      <c r="J1833" s="31" t="str">
        <f>VLOOKUP($A1833,Location!$A:$J,7,FALSE)</f>
        <v>Angleterre</v>
      </c>
      <c r="K1833" s="31" t="str">
        <f>IFERROR(VLOOKUP(J1833,Setup_Team!$B:$C,2,FALSE), "TDB")</f>
        <v>ENG</v>
      </c>
      <c r="L1833" s="31" t="str">
        <f>VLOOKUP($A1833,Location!$A:$J,8,FALSE)</f>
        <v>Ghana</v>
      </c>
      <c r="M1833" s="31" t="str">
        <f>IFERROR(VLOOKUP(L1833,Setup_Team!$B:$C,2,FALSE), "TDB")</f>
        <v>GHA</v>
      </c>
      <c r="N1833" s="31" t="str">
        <f>VLOOKUP($A1833,Location!$A:$J,9,FALSE)</f>
        <v>Foxborough</v>
      </c>
      <c r="O1833" s="31" t="str">
        <f>VLOOKUP($A1833,Location!$A:$J,10,FALSE)</f>
        <v>Gillette Stadium</v>
      </c>
      <c r="R1833" s="31">
        <v>0</v>
      </c>
      <c r="S1833" s="25">
        <f>VLOOKUP($A1833,Database!$A:$Y,10,FALSE)</f>
        <v>44</v>
      </c>
      <c r="T1833" s="25">
        <f>VLOOKUP($A1833,Database!$A:$Y,11,FALSE)</f>
        <v>127</v>
      </c>
      <c r="U1833" s="25">
        <f>VLOOKUP($A1833,Database!$A:$Y,12,FALSE)</f>
        <v>162</v>
      </c>
      <c r="V1833" s="25" t="str">
        <f>VLOOKUP(A1833,Database!A:M,13,FALSE)</f>
        <v>À venir</v>
      </c>
      <c r="W1833" s="25" t="str">
        <f>VLOOKUP($A1833,Database!$A:$Y,20,FALSE)</f>
        <v/>
      </c>
      <c r="X1833" s="25" t="str">
        <f>VLOOKUP($A1833,Database!$A:$Y,21,FALSE)</f>
        <v/>
      </c>
      <c r="Y1833" s="25" t="str">
        <f ca="1">IF(C1833&lt;NOW(),IF(AND(P1833&gt;Q1833,W1833&gt;X1833),S1833,IF(AND(P1833=Q1833,W1833=X1833),T1833,IF(AND(P1833&lt;Q1833,W1833&lt;X1833),U1833,0))),"")</f>
        <v/>
      </c>
      <c r="Z1833" s="25">
        <f>IF(AND(P1833=W1833,Q1833=X1833),1,0)</f>
        <v>1</v>
      </c>
      <c r="AA1833" s="25" t="str">
        <f>IF(Z1833=0,"",IF(ISBLANK(VLOOKUP(A1833,Database!A:AA,22,FALSE)),"",VLOOKUP(A1833,Database!A:AA,22,FALSE)))</f>
        <v>Exact</v>
      </c>
      <c r="AB1833" s="25">
        <f ca="1">IFERROR(IF(AND(Y1833&lt;&gt;"",OR(V1833="Terminé",V1833="En cours")),VLOOKUP(AA1833,Setup_ScoreExactBonus!A:D,4,FALSE),0),0)</f>
        <v>0</v>
      </c>
      <c r="AC1833" s="31" t="str">
        <f ca="1">IF(Y1833&lt;&gt;"", Y1833 + IF(Z1833=1,AB1833, 0), "")</f>
        <v/>
      </c>
      <c r="AD1833" s="31">
        <f ca="1">SUMIFS(AC$2:AC1833,D$2:D1833,D1833)*IF(R1833=0,1,2)</f>
        <v>0</v>
      </c>
    </row>
    <row r="1834" spans="1:30" x14ac:dyDescent="0.35">
      <c r="A1834" s="31">
        <f>IF(ISBLANK(B1834),"",COUNTIF(B$2:B1834,B1834))-1</f>
        <v>46</v>
      </c>
      <c r="B1834" s="31">
        <v>39</v>
      </c>
      <c r="C1834" s="10">
        <f>VLOOKUP($A1834,Database!$A:$Y,7,FALSE)</f>
        <v>46196.916666666664</v>
      </c>
      <c r="D1834" s="31" t="str">
        <f>VLOOKUP(Pronostics!$B1834,Setup_MPP!$A:$G,3,FALSE)</f>
        <v>Joueur39</v>
      </c>
      <c r="E1834" s="31" t="str">
        <f>VLOOKUP(Pronostics!$B1834,Setup_MPP!$A:$G,2,FALSE)</f>
        <v>Joueur39</v>
      </c>
      <c r="F1834" s="31" t="str">
        <f>VLOOKUP($B1834,Setup_MPP!$A:$E,4,FALSE)</f>
        <v>#D5D5D5</v>
      </c>
      <c r="G1834" s="31" t="str">
        <f>VLOOKUP($B1834,Setup_MPP!$A:$E,5,FALSE)</f>
        <v>#727272</v>
      </c>
      <c r="H1834" s="31" t="str">
        <f>IFERROR(IF(AND(A1834&gt;=1,A1834&lt;=104),VLOOKUP($A1834,Location!$A:$J,6,FALSE),IF(A1834=0,"Avant l'ouverture",IF(OR(A1834=105,A1834=106),"Bonus"))),"")</f>
        <v>Tour 2</v>
      </c>
      <c r="I1834" s="31" t="str">
        <f>IF(LEFT(H1834,4)="Tour",VLOOKUP(A1834,Database!$A:$C,3,FALSE),"")</f>
        <v>L</v>
      </c>
      <c r="J1834" s="31" t="str">
        <f>VLOOKUP($A1834,Location!$A:$J,7,FALSE)</f>
        <v>Angleterre</v>
      </c>
      <c r="K1834" s="31" t="str">
        <f>IFERROR(VLOOKUP(J1834,Setup_Team!$B:$C,2,FALSE), "TDB")</f>
        <v>ENG</v>
      </c>
      <c r="L1834" s="31" t="str">
        <f>VLOOKUP($A1834,Location!$A:$J,8,FALSE)</f>
        <v>Ghana</v>
      </c>
      <c r="M1834" s="31" t="str">
        <f>IFERROR(VLOOKUP(L1834,Setup_Team!$B:$C,2,FALSE), "TDB")</f>
        <v>GHA</v>
      </c>
      <c r="N1834" s="31" t="str">
        <f>VLOOKUP($A1834,Location!$A:$J,9,FALSE)</f>
        <v>Foxborough</v>
      </c>
      <c r="O1834" s="31" t="str">
        <f>VLOOKUP($A1834,Location!$A:$J,10,FALSE)</f>
        <v>Gillette Stadium</v>
      </c>
      <c r="R1834" s="31">
        <v>0</v>
      </c>
      <c r="S1834" s="25">
        <f>VLOOKUP($A1834,Database!$A:$Y,10,FALSE)</f>
        <v>44</v>
      </c>
      <c r="T1834" s="25">
        <f>VLOOKUP($A1834,Database!$A:$Y,11,FALSE)</f>
        <v>127</v>
      </c>
      <c r="U1834" s="25">
        <f>VLOOKUP($A1834,Database!$A:$Y,12,FALSE)</f>
        <v>162</v>
      </c>
      <c r="V1834" s="25" t="str">
        <f>VLOOKUP(A1834,Database!A:M,13,FALSE)</f>
        <v>À venir</v>
      </c>
      <c r="W1834" s="25" t="str">
        <f>VLOOKUP($A1834,Database!$A:$Y,20,FALSE)</f>
        <v/>
      </c>
      <c r="X1834" s="25" t="str">
        <f>VLOOKUP($A1834,Database!$A:$Y,21,FALSE)</f>
        <v/>
      </c>
      <c r="Y1834" s="25" t="str">
        <f ca="1">IF(C1834&lt;NOW(),IF(AND(P1834&gt;Q1834,W1834&gt;X1834),S1834,IF(AND(P1834=Q1834,W1834=X1834),T1834,IF(AND(P1834&lt;Q1834,W1834&lt;X1834),U1834,0))),"")</f>
        <v/>
      </c>
      <c r="Z1834" s="25">
        <f>IF(AND(P1834=W1834,Q1834=X1834),1,0)</f>
        <v>1</v>
      </c>
      <c r="AA1834" s="25" t="str">
        <f>IF(Z1834=0,"",IF(ISBLANK(VLOOKUP(A1834,Database!A:AA,22,FALSE)),"",VLOOKUP(A1834,Database!A:AA,22,FALSE)))</f>
        <v>Exact</v>
      </c>
      <c r="AB1834" s="25">
        <f ca="1">IFERROR(IF(AND(Y1834&lt;&gt;"",OR(V1834="Terminé",V1834="En cours")),VLOOKUP(AA1834,Setup_ScoreExactBonus!A:D,4,FALSE),0),0)</f>
        <v>0</v>
      </c>
      <c r="AC1834" s="31" t="str">
        <f ca="1">IF(Y1834&lt;&gt;"", Y1834 + IF(Z1834=1,AB1834, 0), "")</f>
        <v/>
      </c>
      <c r="AD1834" s="31">
        <f ca="1">SUMIFS(AC$2:AC1834,D$2:D1834,D1834)*IF(R1834=0,1,2)</f>
        <v>0</v>
      </c>
    </row>
    <row r="1835" spans="1:30" x14ac:dyDescent="0.35">
      <c r="A1835" s="31">
        <f>IF(ISBLANK(B1835),"",COUNTIF(B$2:B1835,B1835))-1</f>
        <v>47</v>
      </c>
      <c r="B1835" s="31">
        <v>1</v>
      </c>
      <c r="C1835" s="10">
        <f>VLOOKUP($A1835,Database!$A:$Y,7,FALSE)</f>
        <v>46197.041666666664</v>
      </c>
      <c r="D1835" s="31" t="str">
        <f>VLOOKUP(Pronostics!$B1835,Setup_MPP!$A:$G,3,FALSE)</f>
        <v>_Nicolas_LM_</v>
      </c>
      <c r="E1835" s="31" t="str">
        <f>VLOOKUP(Pronostics!$B1835,Setup_MPP!$A:$G,2,FALSE)</f>
        <v>Nicolas LE MOUEL</v>
      </c>
      <c r="F1835" s="31" t="str">
        <f>VLOOKUP($B1835,Setup_MPP!$A:$E,4,FALSE)</f>
        <v>#F7C79D</v>
      </c>
      <c r="G1835" s="31" t="str">
        <f>VLOOKUP($B1835,Setup_MPP!$A:$E,5,FALSE)</f>
        <v>#FFBE85</v>
      </c>
      <c r="H1835" s="31" t="str">
        <f>IFERROR(IF(AND(A1835&gt;=1,A1835&lt;=104),VLOOKUP($A1835,Location!$A:$J,6,FALSE),IF(A1835=0,"Avant l'ouverture",IF(OR(A1835=105,A1835=106),"Bonus"))),"")</f>
        <v>Tour 2</v>
      </c>
      <c r="I1835" s="31" t="str">
        <f>IF(LEFT(H1835,4)="Tour",VLOOKUP(A1835,Database!$A:$C,3,FALSE),"")</f>
        <v>L</v>
      </c>
      <c r="J1835" s="31" t="str">
        <f>VLOOKUP($A1835,Location!$A:$J,7,FALSE)</f>
        <v>Panama</v>
      </c>
      <c r="K1835" s="31" t="str">
        <f>IFERROR(VLOOKUP(J1835,Setup_Team!$B:$C,2,FALSE), "TDB")</f>
        <v>PAN</v>
      </c>
      <c r="L1835" s="31" t="str">
        <f>VLOOKUP($A1835,Location!$A:$J,8,FALSE)</f>
        <v>Croatie</v>
      </c>
      <c r="M1835" s="31" t="str">
        <f>IFERROR(VLOOKUP(L1835,Setup_Team!$B:$C,2,FALSE), "TDB")</f>
        <v>HRV</v>
      </c>
      <c r="N1835" s="31" t="str">
        <f>VLOOKUP($A1835,Location!$A:$J,9,FALSE)</f>
        <v>Toronto</v>
      </c>
      <c r="O1835" s="31" t="str">
        <f>VLOOKUP($A1835,Location!$A:$J,10,FALSE)</f>
        <v>BMO Field</v>
      </c>
      <c r="P1835" s="44"/>
      <c r="Q1835" s="44"/>
      <c r="R1835" s="31">
        <v>0</v>
      </c>
      <c r="S1835" s="25">
        <f>VLOOKUP($A1835,Database!$A:$Y,10,FALSE)</f>
        <v>165</v>
      </c>
      <c r="T1835" s="25">
        <f>VLOOKUP($A1835,Database!$A:$Y,11,FALSE)</f>
        <v>123</v>
      </c>
      <c r="U1835" s="25">
        <f>VLOOKUP($A1835,Database!$A:$Y,12,FALSE)</f>
        <v>36</v>
      </c>
      <c r="V1835" s="25" t="str">
        <f>VLOOKUP(A1835,Database!A:M,13,FALSE)</f>
        <v>À venir</v>
      </c>
      <c r="W1835" s="25" t="str">
        <f>VLOOKUP($A1835,Database!$A:$Y,20,FALSE)</f>
        <v/>
      </c>
      <c r="X1835" s="25" t="str">
        <f>VLOOKUP($A1835,Database!$A:$Y,21,FALSE)</f>
        <v/>
      </c>
      <c r="Y1835" s="25" t="str">
        <f ca="1">IF(C1835&lt;NOW(),IF(AND(P1835&gt;Q1835,W1835&gt;X1835),S1835,IF(AND(P1835=Q1835,W1835=X1835),T1835,IF(AND(P1835&lt;Q1835,W1835&lt;X1835),U1835,0))),"")</f>
        <v/>
      </c>
      <c r="Z1835" s="25">
        <f>IF(AND(P1835=W1835,Q1835=X1835),1,0)</f>
        <v>1</v>
      </c>
      <c r="AA1835" s="25" t="str">
        <f>IF(Z1835=0,"",IF(ISBLANK(VLOOKUP(A1835,Database!A:AA,22,FALSE)),"",VLOOKUP(A1835,Database!A:AA,22,FALSE)))</f>
        <v>Exact</v>
      </c>
      <c r="AB1835" s="25">
        <f ca="1">IFERROR(IF(AND(Y1835&lt;&gt;"",OR(V1835="Terminé",V1835="En cours")),VLOOKUP(AA1835,Setup_ScoreExactBonus!A:D,4,FALSE),0),0)</f>
        <v>0</v>
      </c>
      <c r="AC1835" s="31" t="str">
        <f ca="1">IF(Y1835&lt;&gt;"", Y1835 + IF(Z1835=1,AB1835, 0), "")</f>
        <v/>
      </c>
      <c r="AD1835" s="31">
        <f ca="1">SUMIFS(AC$2:AC1835,D$2:D1835,D1835)*IF(R1835=0,1,2)</f>
        <v>0</v>
      </c>
    </row>
    <row r="1836" spans="1:30" x14ac:dyDescent="0.35">
      <c r="A1836" s="31">
        <f>IF(ISBLANK(B1836),"",COUNTIF(B$2:B1836,B1836))-1</f>
        <v>47</v>
      </c>
      <c r="B1836" s="31">
        <v>2</v>
      </c>
      <c r="C1836" s="10">
        <f>VLOOKUP($A1836,Database!$A:$Y,7,FALSE)</f>
        <v>46197.041666666664</v>
      </c>
      <c r="D1836" s="31" t="str">
        <f>VLOOKUP(Pronostics!$B1836,Setup_MPP!$A:$G,3,FALSE)</f>
        <v>leaelaz</v>
      </c>
      <c r="E1836" s="31" t="str">
        <f>VLOOKUP(Pronostics!$B1836,Setup_MPP!$A:$G,2,FALSE)</f>
        <v>Léa EL ASERY</v>
      </c>
      <c r="F1836" s="31" t="str">
        <f>VLOOKUP($B1836,Setup_MPP!$A:$E,4,FALSE)</f>
        <v>#FFBEBE</v>
      </c>
      <c r="G1836" s="31" t="str">
        <f>VLOOKUP($B1836,Setup_MPP!$A:$E,5,FALSE)</f>
        <v>#DF6868</v>
      </c>
      <c r="H1836" s="31" t="str">
        <f>IFERROR(IF(AND(A1836&gt;=1,A1836&lt;=104),VLOOKUP($A1836,Location!$A:$J,6,FALSE),IF(A1836=0,"Avant l'ouverture",IF(OR(A1836=105,A1836=106),"Bonus"))),"")</f>
        <v>Tour 2</v>
      </c>
      <c r="I1836" s="31" t="str">
        <f>IF(LEFT(H1836,4)="Tour",VLOOKUP(A1836,Database!$A:$C,3,FALSE),"")</f>
        <v>L</v>
      </c>
      <c r="J1836" s="31" t="str">
        <f>VLOOKUP($A1836,Location!$A:$J,7,FALSE)</f>
        <v>Panama</v>
      </c>
      <c r="K1836" s="31" t="str">
        <f>IFERROR(VLOOKUP(J1836,Setup_Team!$B:$C,2,FALSE), "TDB")</f>
        <v>PAN</v>
      </c>
      <c r="L1836" s="31" t="str">
        <f>VLOOKUP($A1836,Location!$A:$J,8,FALSE)</f>
        <v>Croatie</v>
      </c>
      <c r="M1836" s="31" t="str">
        <f>IFERROR(VLOOKUP(L1836,Setup_Team!$B:$C,2,FALSE), "TDB")</f>
        <v>HRV</v>
      </c>
      <c r="N1836" s="31" t="str">
        <f>VLOOKUP($A1836,Location!$A:$J,9,FALSE)</f>
        <v>Toronto</v>
      </c>
      <c r="O1836" s="31" t="str">
        <f>VLOOKUP($A1836,Location!$A:$J,10,FALSE)</f>
        <v>BMO Field</v>
      </c>
      <c r="R1836" s="31">
        <v>0</v>
      </c>
      <c r="S1836" s="25">
        <f>VLOOKUP($A1836,Database!$A:$Y,10,FALSE)</f>
        <v>165</v>
      </c>
      <c r="T1836" s="25">
        <f>VLOOKUP($A1836,Database!$A:$Y,11,FALSE)</f>
        <v>123</v>
      </c>
      <c r="U1836" s="25">
        <f>VLOOKUP($A1836,Database!$A:$Y,12,FALSE)</f>
        <v>36</v>
      </c>
      <c r="V1836" s="25" t="str">
        <f>VLOOKUP(A1836,Database!A:M,13,FALSE)</f>
        <v>À venir</v>
      </c>
      <c r="W1836" s="25" t="str">
        <f>VLOOKUP($A1836,Database!$A:$Y,20,FALSE)</f>
        <v/>
      </c>
      <c r="X1836" s="25" t="str">
        <f>VLOOKUP($A1836,Database!$A:$Y,21,FALSE)</f>
        <v/>
      </c>
      <c r="Y1836" s="25" t="str">
        <f ca="1">IF(C1836&lt;NOW(),IF(AND(P1836&gt;Q1836,W1836&gt;X1836),S1836,IF(AND(P1836=Q1836,W1836=X1836),T1836,IF(AND(P1836&lt;Q1836,W1836&lt;X1836),U1836,0))),"")</f>
        <v/>
      </c>
      <c r="Z1836" s="25">
        <f>IF(AND(P1836=W1836,Q1836=X1836),1,0)</f>
        <v>1</v>
      </c>
      <c r="AA1836" s="25" t="str">
        <f>IF(Z1836=0,"",IF(ISBLANK(VLOOKUP(A1836,Database!A:AA,22,FALSE)),"",VLOOKUP(A1836,Database!A:AA,22,FALSE)))</f>
        <v>Exact</v>
      </c>
      <c r="AB1836" s="25">
        <f ca="1">IFERROR(IF(AND(Y1836&lt;&gt;"",OR(V1836="Terminé",V1836="En cours")),VLOOKUP(AA1836,Setup_ScoreExactBonus!A:D,4,FALSE),0),0)</f>
        <v>0</v>
      </c>
      <c r="AC1836" s="31" t="str">
        <f ca="1">IF(Y1836&lt;&gt;"", Y1836 + IF(Z1836=1,AB1836, 0), "")</f>
        <v/>
      </c>
      <c r="AD1836" s="31">
        <f ca="1">SUMIFS(AC$2:AC1836,D$2:D1836,D1836)*IF(R1836=0,1,2)</f>
        <v>0</v>
      </c>
    </row>
    <row r="1837" spans="1:30" x14ac:dyDescent="0.35">
      <c r="A1837" s="31">
        <f>IF(ISBLANK(B1837),"",COUNTIF(B$2:B1837,B1837))-1</f>
        <v>47</v>
      </c>
      <c r="B1837" s="31">
        <v>3</v>
      </c>
      <c r="C1837" s="10">
        <f>VLOOKUP($A1837,Database!$A:$Y,7,FALSE)</f>
        <v>46197.041666666664</v>
      </c>
      <c r="D1837" s="31" t="str">
        <f>VLOOKUP(Pronostics!$B1837,Setup_MPP!$A:$G,3,FALSE)</f>
        <v>PasMetalleux</v>
      </c>
      <c r="E1837" s="31" t="str">
        <f>VLOOKUP(Pronostics!$B1837,Setup_MPP!$A:$G,2,FALSE)</f>
        <v>Elwenn JOUBREL</v>
      </c>
      <c r="F1837" s="31" t="str">
        <f>VLOOKUP($B1837,Setup_MPP!$A:$E,4,FALSE)</f>
        <v>#F5C7FC</v>
      </c>
      <c r="G1837" s="31" t="str">
        <f>VLOOKUP($B1837,Setup_MPP!$A:$E,5,FALSE)</f>
        <v>#C489CF</v>
      </c>
      <c r="H1837" s="31" t="str">
        <f>IFERROR(IF(AND(A1837&gt;=1,A1837&lt;=104),VLOOKUP($A1837,Location!$A:$J,6,FALSE),IF(A1837=0,"Avant l'ouverture",IF(OR(A1837=105,A1837=106),"Bonus"))),"")</f>
        <v>Tour 2</v>
      </c>
      <c r="I1837" s="31" t="str">
        <f>IF(LEFT(H1837,4)="Tour",VLOOKUP(A1837,Database!$A:$C,3,FALSE),"")</f>
        <v>L</v>
      </c>
      <c r="J1837" s="31" t="str">
        <f>VLOOKUP($A1837,Location!$A:$J,7,FALSE)</f>
        <v>Panama</v>
      </c>
      <c r="K1837" s="31" t="str">
        <f>IFERROR(VLOOKUP(J1837,Setup_Team!$B:$C,2,FALSE), "TDB")</f>
        <v>PAN</v>
      </c>
      <c r="L1837" s="31" t="str">
        <f>VLOOKUP($A1837,Location!$A:$J,8,FALSE)</f>
        <v>Croatie</v>
      </c>
      <c r="M1837" s="31" t="str">
        <f>IFERROR(VLOOKUP(L1837,Setup_Team!$B:$C,2,FALSE), "TDB")</f>
        <v>HRV</v>
      </c>
      <c r="N1837" s="31" t="str">
        <f>VLOOKUP($A1837,Location!$A:$J,9,FALSE)</f>
        <v>Toronto</v>
      </c>
      <c r="O1837" s="31" t="str">
        <f>VLOOKUP($A1837,Location!$A:$J,10,FALSE)</f>
        <v>BMO Field</v>
      </c>
      <c r="R1837" s="31">
        <v>0</v>
      </c>
      <c r="S1837" s="25">
        <f>VLOOKUP($A1837,Database!$A:$Y,10,FALSE)</f>
        <v>165</v>
      </c>
      <c r="T1837" s="25">
        <f>VLOOKUP($A1837,Database!$A:$Y,11,FALSE)</f>
        <v>123</v>
      </c>
      <c r="U1837" s="25">
        <f>VLOOKUP($A1837,Database!$A:$Y,12,FALSE)</f>
        <v>36</v>
      </c>
      <c r="V1837" s="25" t="str">
        <f>VLOOKUP(A1837,Database!A:M,13,FALSE)</f>
        <v>À venir</v>
      </c>
      <c r="W1837" s="25" t="str">
        <f>VLOOKUP($A1837,Database!$A:$Y,20,FALSE)</f>
        <v/>
      </c>
      <c r="X1837" s="25" t="str">
        <f>VLOOKUP($A1837,Database!$A:$Y,21,FALSE)</f>
        <v/>
      </c>
      <c r="Y1837" s="25" t="str">
        <f ca="1">IF(C1837&lt;NOW(),IF(AND(P1837&gt;Q1837,W1837&gt;X1837),S1837,IF(AND(P1837=Q1837,W1837=X1837),T1837,IF(AND(P1837&lt;Q1837,W1837&lt;X1837),U1837,0))),"")</f>
        <v/>
      </c>
      <c r="Z1837" s="25">
        <f>IF(AND(P1837=W1837,Q1837=X1837),1,0)</f>
        <v>1</v>
      </c>
      <c r="AA1837" s="25" t="str">
        <f>IF(Z1837=0,"",IF(ISBLANK(VLOOKUP(A1837,Database!A:AA,22,FALSE)),"",VLOOKUP(A1837,Database!A:AA,22,FALSE)))</f>
        <v>Exact</v>
      </c>
      <c r="AB1837" s="25">
        <f ca="1">IFERROR(IF(AND(Y1837&lt;&gt;"",OR(V1837="Terminé",V1837="En cours")),VLOOKUP(AA1837,Setup_ScoreExactBonus!A:D,4,FALSE),0),0)</f>
        <v>0</v>
      </c>
      <c r="AC1837" s="31" t="str">
        <f ca="1">IF(Y1837&lt;&gt;"", Y1837 + IF(Z1837=1,AB1837, 0), "")</f>
        <v/>
      </c>
      <c r="AD1837" s="31">
        <f ca="1">SUMIFS(AC$2:AC1837,D$2:D1837,D1837)*IF(R1837=0,1,2)</f>
        <v>0</v>
      </c>
    </row>
    <row r="1838" spans="1:30" x14ac:dyDescent="0.35">
      <c r="A1838" s="31">
        <f>IF(ISBLANK(B1838),"",COUNTIF(B$2:B1838,B1838))-1</f>
        <v>47</v>
      </c>
      <c r="B1838" s="31">
        <v>4</v>
      </c>
      <c r="C1838" s="10">
        <f>VLOOKUP($A1838,Database!$A:$Y,7,FALSE)</f>
        <v>46197.041666666664</v>
      </c>
      <c r="D1838" s="31" t="str">
        <f>VLOOKUP(Pronostics!$B1838,Setup_MPP!$A:$G,3,FALSE)</f>
        <v>Popo444</v>
      </c>
      <c r="E1838" s="31" t="str">
        <f>VLOOKUP(Pronostics!$B1838,Setup_MPP!$A:$G,2,FALSE)</f>
        <v>Pauline OLIVIER</v>
      </c>
      <c r="F1838" s="31" t="str">
        <f>VLOOKUP($B1838,Setup_MPP!$A:$E,4,FALSE)</f>
        <v>#A5EA7F</v>
      </c>
      <c r="G1838" s="31" t="str">
        <f>VLOOKUP($B1838,Setup_MPP!$A:$E,5,FALSE)</f>
        <v>#80C65A</v>
      </c>
      <c r="H1838" s="31" t="str">
        <f>IFERROR(IF(AND(A1838&gt;=1,A1838&lt;=104),VLOOKUP($A1838,Location!$A:$J,6,FALSE),IF(A1838=0,"Avant l'ouverture",IF(OR(A1838=105,A1838=106),"Bonus"))),"")</f>
        <v>Tour 2</v>
      </c>
      <c r="I1838" s="31" t="str">
        <f>IF(LEFT(H1838,4)="Tour",VLOOKUP(A1838,Database!$A:$C,3,FALSE),"")</f>
        <v>L</v>
      </c>
      <c r="J1838" s="31" t="str">
        <f>VLOOKUP($A1838,Location!$A:$J,7,FALSE)</f>
        <v>Panama</v>
      </c>
      <c r="K1838" s="31" t="str">
        <f>IFERROR(VLOOKUP(J1838,Setup_Team!$B:$C,2,FALSE), "TDB")</f>
        <v>PAN</v>
      </c>
      <c r="L1838" s="31" t="str">
        <f>VLOOKUP($A1838,Location!$A:$J,8,FALSE)</f>
        <v>Croatie</v>
      </c>
      <c r="M1838" s="31" t="str">
        <f>IFERROR(VLOOKUP(L1838,Setup_Team!$B:$C,2,FALSE), "TDB")</f>
        <v>HRV</v>
      </c>
      <c r="N1838" s="31" t="str">
        <f>VLOOKUP($A1838,Location!$A:$J,9,FALSE)</f>
        <v>Toronto</v>
      </c>
      <c r="O1838" s="31" t="str">
        <f>VLOOKUP($A1838,Location!$A:$J,10,FALSE)</f>
        <v>BMO Field</v>
      </c>
      <c r="R1838" s="31">
        <v>0</v>
      </c>
      <c r="S1838" s="25">
        <f>VLOOKUP($A1838,Database!$A:$Y,10,FALSE)</f>
        <v>165</v>
      </c>
      <c r="T1838" s="25">
        <f>VLOOKUP($A1838,Database!$A:$Y,11,FALSE)</f>
        <v>123</v>
      </c>
      <c r="U1838" s="25">
        <f>VLOOKUP($A1838,Database!$A:$Y,12,FALSE)</f>
        <v>36</v>
      </c>
      <c r="V1838" s="25" t="str">
        <f>VLOOKUP(A1838,Database!A:M,13,FALSE)</f>
        <v>À venir</v>
      </c>
      <c r="W1838" s="25" t="str">
        <f>VLOOKUP($A1838,Database!$A:$Y,20,FALSE)</f>
        <v/>
      </c>
      <c r="X1838" s="25" t="str">
        <f>VLOOKUP($A1838,Database!$A:$Y,21,FALSE)</f>
        <v/>
      </c>
      <c r="Y1838" s="25" t="str">
        <f ca="1">IF(C1838&lt;NOW(),IF(AND(P1838&gt;Q1838,W1838&gt;X1838),S1838,IF(AND(P1838=Q1838,W1838=X1838),T1838,IF(AND(P1838&lt;Q1838,W1838&lt;X1838),U1838,0))),"")</f>
        <v/>
      </c>
      <c r="Z1838" s="25">
        <f>IF(AND(P1838=W1838,Q1838=X1838),1,0)</f>
        <v>1</v>
      </c>
      <c r="AA1838" s="25" t="str">
        <f>IF(Z1838=0,"",IF(ISBLANK(VLOOKUP(A1838,Database!A:AA,22,FALSE)),"",VLOOKUP(A1838,Database!A:AA,22,FALSE)))</f>
        <v>Exact</v>
      </c>
      <c r="AB1838" s="25">
        <f ca="1">IFERROR(IF(AND(Y1838&lt;&gt;"",OR(V1838="Terminé",V1838="En cours")),VLOOKUP(AA1838,Setup_ScoreExactBonus!A:D,4,FALSE),0),0)</f>
        <v>0</v>
      </c>
      <c r="AC1838" s="31" t="str">
        <f ca="1">IF(Y1838&lt;&gt;"", Y1838 + IF(Z1838=1,AB1838, 0), "")</f>
        <v/>
      </c>
      <c r="AD1838" s="31">
        <f ca="1">SUMIFS(AC$2:AC1838,D$2:D1838,D1838)*IF(R1838=0,1,2)</f>
        <v>0</v>
      </c>
    </row>
    <row r="1839" spans="1:30" x14ac:dyDescent="0.35">
      <c r="A1839" s="31">
        <f>IF(ISBLANK(B1839),"",COUNTIF(B$2:B1839,B1839))-1</f>
        <v>47</v>
      </c>
      <c r="B1839" s="31">
        <v>5</v>
      </c>
      <c r="C1839" s="10">
        <f>VLOOKUP($A1839,Database!$A:$Y,7,FALSE)</f>
        <v>46197.041666666664</v>
      </c>
      <c r="D1839" s="31" t="str">
        <f>VLOOKUP(Pronostics!$B1839,Setup_MPP!$A:$G,3,FALSE)</f>
        <v>_Jujul</v>
      </c>
      <c r="E1839" s="31" t="str">
        <f>VLOOKUP(Pronostics!$B1839,Setup_MPP!$A:$G,2,FALSE)</f>
        <v>Julie BOISSIERE</v>
      </c>
      <c r="F1839" s="31" t="str">
        <f>VLOOKUP($B1839,Setup_MPP!$A:$E,4,FALSE)</f>
        <v>#D890FF</v>
      </c>
      <c r="G1839" s="31" t="str">
        <f>VLOOKUP($B1839,Setup_MPP!$A:$E,5,FALSE)</f>
        <v>#B750EF</v>
      </c>
      <c r="H1839" s="31" t="str">
        <f>IFERROR(IF(AND(A1839&gt;=1,A1839&lt;=104),VLOOKUP($A1839,Location!$A:$J,6,FALSE),IF(A1839=0,"Avant l'ouverture",IF(OR(A1839=105,A1839=106),"Bonus"))),"")</f>
        <v>Tour 2</v>
      </c>
      <c r="I1839" s="31" t="str">
        <f>IF(LEFT(H1839,4)="Tour",VLOOKUP(A1839,Database!$A:$C,3,FALSE),"")</f>
        <v>L</v>
      </c>
      <c r="J1839" s="31" t="str">
        <f>VLOOKUP($A1839,Location!$A:$J,7,FALSE)</f>
        <v>Panama</v>
      </c>
      <c r="K1839" s="31" t="str">
        <f>IFERROR(VLOOKUP(J1839,Setup_Team!$B:$C,2,FALSE), "TDB")</f>
        <v>PAN</v>
      </c>
      <c r="L1839" s="31" t="str">
        <f>VLOOKUP($A1839,Location!$A:$J,8,FALSE)</f>
        <v>Croatie</v>
      </c>
      <c r="M1839" s="31" t="str">
        <f>IFERROR(VLOOKUP(L1839,Setup_Team!$B:$C,2,FALSE), "TDB")</f>
        <v>HRV</v>
      </c>
      <c r="N1839" s="31" t="str">
        <f>VLOOKUP($A1839,Location!$A:$J,9,FALSE)</f>
        <v>Toronto</v>
      </c>
      <c r="O1839" s="31" t="str">
        <f>VLOOKUP($A1839,Location!$A:$J,10,FALSE)</f>
        <v>BMO Field</v>
      </c>
      <c r="R1839" s="31">
        <v>0</v>
      </c>
      <c r="S1839" s="25">
        <f>VLOOKUP($A1839,Database!$A:$Y,10,FALSE)</f>
        <v>165</v>
      </c>
      <c r="T1839" s="25">
        <f>VLOOKUP($A1839,Database!$A:$Y,11,FALSE)</f>
        <v>123</v>
      </c>
      <c r="U1839" s="25">
        <f>VLOOKUP($A1839,Database!$A:$Y,12,FALSE)</f>
        <v>36</v>
      </c>
      <c r="V1839" s="25" t="str">
        <f>VLOOKUP(A1839,Database!A:M,13,FALSE)</f>
        <v>À venir</v>
      </c>
      <c r="W1839" s="25" t="str">
        <f>VLOOKUP($A1839,Database!$A:$Y,20,FALSE)</f>
        <v/>
      </c>
      <c r="X1839" s="25" t="str">
        <f>VLOOKUP($A1839,Database!$A:$Y,21,FALSE)</f>
        <v/>
      </c>
      <c r="Y1839" s="25" t="str">
        <f ca="1">IF(C1839&lt;NOW(),IF(AND(P1839&gt;Q1839,W1839&gt;X1839),S1839,IF(AND(P1839=Q1839,W1839=X1839),T1839,IF(AND(P1839&lt;Q1839,W1839&lt;X1839),U1839,0))),"")</f>
        <v/>
      </c>
      <c r="Z1839" s="25">
        <f>IF(AND(P1839=W1839,Q1839=X1839),1,0)</f>
        <v>1</v>
      </c>
      <c r="AA1839" s="25" t="str">
        <f>IF(Z1839=0,"",IF(ISBLANK(VLOOKUP(A1839,Database!A:AA,22,FALSE)),"",VLOOKUP(A1839,Database!A:AA,22,FALSE)))</f>
        <v>Exact</v>
      </c>
      <c r="AB1839" s="25">
        <f ca="1">IFERROR(IF(AND(Y1839&lt;&gt;"",OR(V1839="Terminé",V1839="En cours")),VLOOKUP(AA1839,Setup_ScoreExactBonus!A:D,4,FALSE),0),0)</f>
        <v>0</v>
      </c>
      <c r="AC1839" s="31" t="str">
        <f ca="1">IF(Y1839&lt;&gt;"", Y1839 + IF(Z1839=1,AB1839, 0), "")</f>
        <v/>
      </c>
      <c r="AD1839" s="31">
        <f ca="1">SUMIFS(AC$2:AC1839,D$2:D1839,D1839)*IF(R1839=0,1,2)</f>
        <v>0</v>
      </c>
    </row>
    <row r="1840" spans="1:30" x14ac:dyDescent="0.35">
      <c r="A1840" s="31">
        <f>IF(ISBLANK(B1840),"",COUNTIF(B$2:B1840,B1840))-1</f>
        <v>47</v>
      </c>
      <c r="B1840" s="31">
        <v>6</v>
      </c>
      <c r="C1840" s="10">
        <f>VLOOKUP($A1840,Database!$A:$Y,7,FALSE)</f>
        <v>46197.041666666664</v>
      </c>
      <c r="D1840" s="31" t="str">
        <f>VLOOKUP(Pronostics!$B1840,Setup_MPP!$A:$G,3,FALSE)</f>
        <v>Julay</v>
      </c>
      <c r="E1840" s="31" t="str">
        <f>VLOOKUP(Pronostics!$B1840,Setup_MPP!$A:$G,2,FALSE)</f>
        <v>Julie BOUCHARD</v>
      </c>
      <c r="F1840" s="31" t="str">
        <f>VLOOKUP($B1840,Setup_MPP!$A:$E,4,FALSE)</f>
        <v>#A6F7B1</v>
      </c>
      <c r="G1840" s="31" t="str">
        <f>VLOOKUP($B1840,Setup_MPP!$A:$E,5,FALSE)</f>
        <v>#6EC179</v>
      </c>
      <c r="H1840" s="31" t="str">
        <f>IFERROR(IF(AND(A1840&gt;=1,A1840&lt;=104),VLOOKUP($A1840,Location!$A:$J,6,FALSE),IF(A1840=0,"Avant l'ouverture",IF(OR(A1840=105,A1840=106),"Bonus"))),"")</f>
        <v>Tour 2</v>
      </c>
      <c r="I1840" s="31" t="str">
        <f>IF(LEFT(H1840,4)="Tour",VLOOKUP(A1840,Database!$A:$C,3,FALSE),"")</f>
        <v>L</v>
      </c>
      <c r="J1840" s="31" t="str">
        <f>VLOOKUP($A1840,Location!$A:$J,7,FALSE)</f>
        <v>Panama</v>
      </c>
      <c r="K1840" s="31" t="str">
        <f>IFERROR(VLOOKUP(J1840,Setup_Team!$B:$C,2,FALSE), "TDB")</f>
        <v>PAN</v>
      </c>
      <c r="L1840" s="31" t="str">
        <f>VLOOKUP($A1840,Location!$A:$J,8,FALSE)</f>
        <v>Croatie</v>
      </c>
      <c r="M1840" s="31" t="str">
        <f>IFERROR(VLOOKUP(L1840,Setup_Team!$B:$C,2,FALSE), "TDB")</f>
        <v>HRV</v>
      </c>
      <c r="N1840" s="31" t="str">
        <f>VLOOKUP($A1840,Location!$A:$J,9,FALSE)</f>
        <v>Toronto</v>
      </c>
      <c r="O1840" s="31" t="str">
        <f>VLOOKUP($A1840,Location!$A:$J,10,FALSE)</f>
        <v>BMO Field</v>
      </c>
      <c r="R1840" s="31">
        <v>0</v>
      </c>
      <c r="S1840" s="25">
        <f>VLOOKUP($A1840,Database!$A:$Y,10,FALSE)</f>
        <v>165</v>
      </c>
      <c r="T1840" s="25">
        <f>VLOOKUP($A1840,Database!$A:$Y,11,FALSE)</f>
        <v>123</v>
      </c>
      <c r="U1840" s="25">
        <f>VLOOKUP($A1840,Database!$A:$Y,12,FALSE)</f>
        <v>36</v>
      </c>
      <c r="V1840" s="25" t="str">
        <f>VLOOKUP(A1840,Database!A:M,13,FALSE)</f>
        <v>À venir</v>
      </c>
      <c r="W1840" s="25" t="str">
        <f>VLOOKUP($A1840,Database!$A:$Y,20,FALSE)</f>
        <v/>
      </c>
      <c r="X1840" s="25" t="str">
        <f>VLOOKUP($A1840,Database!$A:$Y,21,FALSE)</f>
        <v/>
      </c>
      <c r="Y1840" s="25" t="str">
        <f ca="1">IF(C1840&lt;NOW(),IF(AND(P1840&gt;Q1840,W1840&gt;X1840),S1840,IF(AND(P1840=Q1840,W1840=X1840),T1840,IF(AND(P1840&lt;Q1840,W1840&lt;X1840),U1840,0))),"")</f>
        <v/>
      </c>
      <c r="Z1840" s="25">
        <f>IF(AND(P1840=W1840,Q1840=X1840),1,0)</f>
        <v>1</v>
      </c>
      <c r="AA1840" s="25" t="str">
        <f>IF(Z1840=0,"",IF(ISBLANK(VLOOKUP(A1840,Database!A:AA,22,FALSE)),"",VLOOKUP(A1840,Database!A:AA,22,FALSE)))</f>
        <v>Exact</v>
      </c>
      <c r="AB1840" s="25">
        <f ca="1">IFERROR(IF(AND(Y1840&lt;&gt;"",OR(V1840="Terminé",V1840="En cours")),VLOOKUP(AA1840,Setup_ScoreExactBonus!A:D,4,FALSE),0),0)</f>
        <v>0</v>
      </c>
      <c r="AC1840" s="31" t="str">
        <f ca="1">IF(Y1840&lt;&gt;"", Y1840 + IF(Z1840=1,AB1840, 0), "")</f>
        <v/>
      </c>
      <c r="AD1840" s="31">
        <f ca="1">SUMIFS(AC$2:AC1840,D$2:D1840,D1840)*IF(R1840=0,1,2)</f>
        <v>0</v>
      </c>
    </row>
    <row r="1841" spans="1:30" x14ac:dyDescent="0.35">
      <c r="A1841" s="31">
        <f>IF(ISBLANK(B1841),"",COUNTIF(B$2:B1841,B1841))-1</f>
        <v>47</v>
      </c>
      <c r="B1841" s="31">
        <v>7</v>
      </c>
      <c r="C1841" s="10">
        <f>VLOOKUP($A1841,Database!$A:$Y,7,FALSE)</f>
        <v>46197.041666666664</v>
      </c>
      <c r="D1841" s="31" t="str">
        <f>VLOOKUP(Pronostics!$B1841,Setup_MPP!$A:$G,3,FALSE)</f>
        <v>__Vince__</v>
      </c>
      <c r="E1841" s="31" t="str">
        <f>VLOOKUP(Pronostics!$B1841,Setup_MPP!$A:$G,2,FALSE)</f>
        <v>Vincent FRAYSSE</v>
      </c>
      <c r="F1841" s="31" t="str">
        <f>VLOOKUP($B1841,Setup_MPP!$A:$E,4,FALSE)</f>
        <v>#B2EAE8</v>
      </c>
      <c r="G1841" s="31" t="str">
        <f>VLOOKUP($B1841,Setup_MPP!$A:$E,5,FALSE)</f>
        <v>#6CB4B1</v>
      </c>
      <c r="H1841" s="31" t="str">
        <f>IFERROR(IF(AND(A1841&gt;=1,A1841&lt;=104),VLOOKUP($A1841,Location!$A:$J,6,FALSE),IF(A1841=0,"Avant l'ouverture",IF(OR(A1841=105,A1841=106),"Bonus"))),"")</f>
        <v>Tour 2</v>
      </c>
      <c r="I1841" s="31" t="str">
        <f>IF(LEFT(H1841,4)="Tour",VLOOKUP(A1841,Database!$A:$C,3,FALSE),"")</f>
        <v>L</v>
      </c>
      <c r="J1841" s="31" t="str">
        <f>VLOOKUP($A1841,Location!$A:$J,7,FALSE)</f>
        <v>Panama</v>
      </c>
      <c r="K1841" s="31" t="str">
        <f>IFERROR(VLOOKUP(J1841,Setup_Team!$B:$C,2,FALSE), "TDB")</f>
        <v>PAN</v>
      </c>
      <c r="L1841" s="31" t="str">
        <f>VLOOKUP($A1841,Location!$A:$J,8,FALSE)</f>
        <v>Croatie</v>
      </c>
      <c r="M1841" s="31" t="str">
        <f>IFERROR(VLOOKUP(L1841,Setup_Team!$B:$C,2,FALSE), "TDB")</f>
        <v>HRV</v>
      </c>
      <c r="N1841" s="31" t="str">
        <f>VLOOKUP($A1841,Location!$A:$J,9,FALSE)</f>
        <v>Toronto</v>
      </c>
      <c r="O1841" s="31" t="str">
        <f>VLOOKUP($A1841,Location!$A:$J,10,FALSE)</f>
        <v>BMO Field</v>
      </c>
      <c r="R1841" s="31">
        <v>0</v>
      </c>
      <c r="S1841" s="25">
        <f>VLOOKUP($A1841,Database!$A:$Y,10,FALSE)</f>
        <v>165</v>
      </c>
      <c r="T1841" s="25">
        <f>VLOOKUP($A1841,Database!$A:$Y,11,FALSE)</f>
        <v>123</v>
      </c>
      <c r="U1841" s="25">
        <f>VLOOKUP($A1841,Database!$A:$Y,12,FALSE)</f>
        <v>36</v>
      </c>
      <c r="V1841" s="25" t="str">
        <f>VLOOKUP(A1841,Database!A:M,13,FALSE)</f>
        <v>À venir</v>
      </c>
      <c r="W1841" s="25" t="str">
        <f>VLOOKUP($A1841,Database!$A:$Y,20,FALSE)</f>
        <v/>
      </c>
      <c r="X1841" s="25" t="str">
        <f>VLOOKUP($A1841,Database!$A:$Y,21,FALSE)</f>
        <v/>
      </c>
      <c r="Y1841" s="25" t="str">
        <f ca="1">IF(C1841&lt;NOW(),IF(AND(P1841&gt;Q1841,W1841&gt;X1841),S1841,IF(AND(P1841=Q1841,W1841=X1841),T1841,IF(AND(P1841&lt;Q1841,W1841&lt;X1841),U1841,0))),"")</f>
        <v/>
      </c>
      <c r="Z1841" s="25">
        <f>IF(AND(P1841=W1841,Q1841=X1841),1,0)</f>
        <v>1</v>
      </c>
      <c r="AA1841" s="25" t="str">
        <f>IF(Z1841=0,"",IF(ISBLANK(VLOOKUP(A1841,Database!A:AA,22,FALSE)),"",VLOOKUP(A1841,Database!A:AA,22,FALSE)))</f>
        <v>Exact</v>
      </c>
      <c r="AB1841" s="25">
        <f ca="1">IFERROR(IF(AND(Y1841&lt;&gt;"",OR(V1841="Terminé",V1841="En cours")),VLOOKUP(AA1841,Setup_ScoreExactBonus!A:D,4,FALSE),0),0)</f>
        <v>0</v>
      </c>
      <c r="AC1841" s="31" t="str">
        <f ca="1">IF(Y1841&lt;&gt;"", Y1841 + IF(Z1841=1,AB1841, 0), "")</f>
        <v/>
      </c>
      <c r="AD1841" s="31">
        <f ca="1">SUMIFS(AC$2:AC1841,D$2:D1841,D1841)*IF(R1841=0,1,2)</f>
        <v>0</v>
      </c>
    </row>
    <row r="1842" spans="1:30" x14ac:dyDescent="0.35">
      <c r="A1842" s="31">
        <f>IF(ISBLANK(B1842),"",COUNTIF(B$2:B1842,B1842))-1</f>
        <v>47</v>
      </c>
      <c r="B1842" s="31">
        <v>8</v>
      </c>
      <c r="C1842" s="10">
        <f>VLOOKUP($A1842,Database!$A:$Y,7,FALSE)</f>
        <v>46197.041666666664</v>
      </c>
      <c r="D1842" s="31" t="str">
        <f>VLOOKUP(Pronostics!$B1842,Setup_MPP!$A:$G,3,FALSE)</f>
        <v>Louuiiis</v>
      </c>
      <c r="E1842" s="31" t="str">
        <f>VLOOKUP(Pronostics!$B1842,Setup_MPP!$A:$G,2,FALSE)</f>
        <v>Louis HARLE</v>
      </c>
      <c r="F1842" s="31" t="str">
        <f>VLOOKUP($B1842,Setup_MPP!$A:$E,4,FALSE)</f>
        <v>#EEF7B1</v>
      </c>
      <c r="G1842" s="31" t="str">
        <f>VLOOKUP($B1842,Setup_MPP!$A:$E,5,FALSE)</f>
        <v>#C1CB7D</v>
      </c>
      <c r="H1842" s="31" t="str">
        <f>IFERROR(IF(AND(A1842&gt;=1,A1842&lt;=104),VLOOKUP($A1842,Location!$A:$J,6,FALSE),IF(A1842=0,"Avant l'ouverture",IF(OR(A1842=105,A1842=106),"Bonus"))),"")</f>
        <v>Tour 2</v>
      </c>
      <c r="I1842" s="31" t="str">
        <f>IF(LEFT(H1842,4)="Tour",VLOOKUP(A1842,Database!$A:$C,3,FALSE),"")</f>
        <v>L</v>
      </c>
      <c r="J1842" s="31" t="str">
        <f>VLOOKUP($A1842,Location!$A:$J,7,FALSE)</f>
        <v>Panama</v>
      </c>
      <c r="K1842" s="31" t="str">
        <f>IFERROR(VLOOKUP(J1842,Setup_Team!$B:$C,2,FALSE), "TDB")</f>
        <v>PAN</v>
      </c>
      <c r="L1842" s="31" t="str">
        <f>VLOOKUP($A1842,Location!$A:$J,8,FALSE)</f>
        <v>Croatie</v>
      </c>
      <c r="M1842" s="31" t="str">
        <f>IFERROR(VLOOKUP(L1842,Setup_Team!$B:$C,2,FALSE), "TDB")</f>
        <v>HRV</v>
      </c>
      <c r="N1842" s="31" t="str">
        <f>VLOOKUP($A1842,Location!$A:$J,9,FALSE)</f>
        <v>Toronto</v>
      </c>
      <c r="O1842" s="31" t="str">
        <f>VLOOKUP($A1842,Location!$A:$J,10,FALSE)</f>
        <v>BMO Field</v>
      </c>
      <c r="R1842" s="31">
        <v>0</v>
      </c>
      <c r="S1842" s="25">
        <f>VLOOKUP($A1842,Database!$A:$Y,10,FALSE)</f>
        <v>165</v>
      </c>
      <c r="T1842" s="25">
        <f>VLOOKUP($A1842,Database!$A:$Y,11,FALSE)</f>
        <v>123</v>
      </c>
      <c r="U1842" s="25">
        <f>VLOOKUP($A1842,Database!$A:$Y,12,FALSE)</f>
        <v>36</v>
      </c>
      <c r="V1842" s="25" t="str">
        <f>VLOOKUP(A1842,Database!A:M,13,FALSE)</f>
        <v>À venir</v>
      </c>
      <c r="W1842" s="25" t="str">
        <f>VLOOKUP($A1842,Database!$A:$Y,20,FALSE)</f>
        <v/>
      </c>
      <c r="X1842" s="25" t="str">
        <f>VLOOKUP($A1842,Database!$A:$Y,21,FALSE)</f>
        <v/>
      </c>
      <c r="Y1842" s="25" t="str">
        <f ca="1">IF(C1842&lt;NOW(),IF(AND(P1842&gt;Q1842,W1842&gt;X1842),S1842,IF(AND(P1842=Q1842,W1842=X1842),T1842,IF(AND(P1842&lt;Q1842,W1842&lt;X1842),U1842,0))),"")</f>
        <v/>
      </c>
      <c r="Z1842" s="25">
        <f>IF(AND(P1842=W1842,Q1842=X1842),1,0)</f>
        <v>1</v>
      </c>
      <c r="AA1842" s="25" t="str">
        <f>IF(Z1842=0,"",IF(ISBLANK(VLOOKUP(A1842,Database!A:AA,22,FALSE)),"",VLOOKUP(A1842,Database!A:AA,22,FALSE)))</f>
        <v>Exact</v>
      </c>
      <c r="AB1842" s="25">
        <f ca="1">IFERROR(IF(AND(Y1842&lt;&gt;"",OR(V1842="Terminé",V1842="En cours")),VLOOKUP(AA1842,Setup_ScoreExactBonus!A:D,4,FALSE),0),0)</f>
        <v>0</v>
      </c>
      <c r="AC1842" s="31" t="str">
        <f ca="1">IF(Y1842&lt;&gt;"", Y1842 + IF(Z1842=1,AB1842, 0), "")</f>
        <v/>
      </c>
      <c r="AD1842" s="31">
        <f ca="1">SUMIFS(AC$2:AC1842,D$2:D1842,D1842)*IF(R1842=0,1,2)</f>
        <v>0</v>
      </c>
    </row>
    <row r="1843" spans="1:30" x14ac:dyDescent="0.35">
      <c r="A1843" s="31">
        <f>IF(ISBLANK(B1843),"",COUNTIF(B$2:B1843,B1843))-1</f>
        <v>47</v>
      </c>
      <c r="B1843" s="31">
        <v>9</v>
      </c>
      <c r="C1843" s="10">
        <f>VLOOKUP($A1843,Database!$A:$Y,7,FALSE)</f>
        <v>46197.041666666664</v>
      </c>
      <c r="D1843" s="31" t="str">
        <f>VLOOKUP(Pronostics!$B1843,Setup_MPP!$A:$G,3,FALSE)</f>
        <v>Aurelien_dqp</v>
      </c>
      <c r="E1843" s="31" t="str">
        <f>VLOOKUP(Pronostics!$B1843,Setup_MPP!$A:$G,2,FALSE)</f>
        <v>Aurélien DE POULPIQUET</v>
      </c>
      <c r="F1843" s="31" t="str">
        <f>VLOOKUP($B1843,Setup_MPP!$A:$E,4,FALSE)</f>
        <v>#F4EA9D</v>
      </c>
      <c r="G1843" s="31" t="str">
        <f>VLOOKUP($B1843,Setup_MPP!$A:$E,5,FALSE)</f>
        <v>#D2C458</v>
      </c>
      <c r="H1843" s="31" t="str">
        <f>IFERROR(IF(AND(A1843&gt;=1,A1843&lt;=104),VLOOKUP($A1843,Location!$A:$J,6,FALSE),IF(A1843=0,"Avant l'ouverture",IF(OR(A1843=105,A1843=106),"Bonus"))),"")</f>
        <v>Tour 2</v>
      </c>
      <c r="I1843" s="31" t="str">
        <f>IF(LEFT(H1843,4)="Tour",VLOOKUP(A1843,Database!$A:$C,3,FALSE),"")</f>
        <v>L</v>
      </c>
      <c r="J1843" s="31" t="str">
        <f>VLOOKUP($A1843,Location!$A:$J,7,FALSE)</f>
        <v>Panama</v>
      </c>
      <c r="K1843" s="31" t="str">
        <f>IFERROR(VLOOKUP(J1843,Setup_Team!$B:$C,2,FALSE), "TDB")</f>
        <v>PAN</v>
      </c>
      <c r="L1843" s="31" t="str">
        <f>VLOOKUP($A1843,Location!$A:$J,8,FALSE)</f>
        <v>Croatie</v>
      </c>
      <c r="M1843" s="31" t="str">
        <f>IFERROR(VLOOKUP(L1843,Setup_Team!$B:$C,2,FALSE), "TDB")</f>
        <v>HRV</v>
      </c>
      <c r="N1843" s="31" t="str">
        <f>VLOOKUP($A1843,Location!$A:$J,9,FALSE)</f>
        <v>Toronto</v>
      </c>
      <c r="O1843" s="31" t="str">
        <f>VLOOKUP($A1843,Location!$A:$J,10,FALSE)</f>
        <v>BMO Field</v>
      </c>
      <c r="R1843" s="31">
        <v>0</v>
      </c>
      <c r="S1843" s="25">
        <f>VLOOKUP($A1843,Database!$A:$Y,10,FALSE)</f>
        <v>165</v>
      </c>
      <c r="T1843" s="25">
        <f>VLOOKUP($A1843,Database!$A:$Y,11,FALSE)</f>
        <v>123</v>
      </c>
      <c r="U1843" s="25">
        <f>VLOOKUP($A1843,Database!$A:$Y,12,FALSE)</f>
        <v>36</v>
      </c>
      <c r="V1843" s="25" t="str">
        <f>VLOOKUP(A1843,Database!A:M,13,FALSE)</f>
        <v>À venir</v>
      </c>
      <c r="W1843" s="25" t="str">
        <f>VLOOKUP($A1843,Database!$A:$Y,20,FALSE)</f>
        <v/>
      </c>
      <c r="X1843" s="25" t="str">
        <f>VLOOKUP($A1843,Database!$A:$Y,21,FALSE)</f>
        <v/>
      </c>
      <c r="Y1843" s="25" t="str">
        <f ca="1">IF(C1843&lt;NOW(),IF(AND(P1843&gt;Q1843,W1843&gt;X1843),S1843,IF(AND(P1843=Q1843,W1843=X1843),T1843,IF(AND(P1843&lt;Q1843,W1843&lt;X1843),U1843,0))),"")</f>
        <v/>
      </c>
      <c r="Z1843" s="25">
        <f>IF(AND(P1843=W1843,Q1843=X1843),1,0)</f>
        <v>1</v>
      </c>
      <c r="AA1843" s="25" t="str">
        <f>IF(Z1843=0,"",IF(ISBLANK(VLOOKUP(A1843,Database!A:AA,22,FALSE)),"",VLOOKUP(A1843,Database!A:AA,22,FALSE)))</f>
        <v>Exact</v>
      </c>
      <c r="AB1843" s="25">
        <f ca="1">IFERROR(IF(AND(Y1843&lt;&gt;"",OR(V1843="Terminé",V1843="En cours")),VLOOKUP(AA1843,Setup_ScoreExactBonus!A:D,4,FALSE),0),0)</f>
        <v>0</v>
      </c>
      <c r="AC1843" s="31" t="str">
        <f ca="1">IF(Y1843&lt;&gt;"", Y1843 + IF(Z1843=1,AB1843, 0), "")</f>
        <v/>
      </c>
      <c r="AD1843" s="31">
        <f ca="1">SUMIFS(AC$2:AC1843,D$2:D1843,D1843)*IF(R1843=0,1,2)</f>
        <v>0</v>
      </c>
    </row>
    <row r="1844" spans="1:30" x14ac:dyDescent="0.35">
      <c r="A1844" s="31">
        <f>IF(ISBLANK(B1844),"",COUNTIF(B$2:B1844,B1844))-1</f>
        <v>47</v>
      </c>
      <c r="B1844" s="31">
        <v>10</v>
      </c>
      <c r="C1844" s="10">
        <f>VLOOKUP($A1844,Database!$A:$Y,7,FALSE)</f>
        <v>46197.041666666664</v>
      </c>
      <c r="D1844" s="31" t="str">
        <f>VLOOKUP(Pronostics!$B1844,Setup_MPP!$A:$G,3,FALSE)</f>
        <v>RandomPaul</v>
      </c>
      <c r="E1844" s="31" t="str">
        <f>VLOOKUP(Pronostics!$B1844,Setup_MPP!$A:$G,2,FALSE)</f>
        <v>Paul MONTESINOS</v>
      </c>
      <c r="F1844" s="31" t="str">
        <f>VLOOKUP($B1844,Setup_MPP!$A:$E,4,FALSE)</f>
        <v>#C4B0FF</v>
      </c>
      <c r="G1844" s="31" t="str">
        <f>VLOOKUP($B1844,Setup_MPP!$A:$E,5,FALSE)</f>
        <v>#7F66C8</v>
      </c>
      <c r="H1844" s="31" t="str">
        <f>IFERROR(IF(AND(A1844&gt;=1,A1844&lt;=104),VLOOKUP($A1844,Location!$A:$J,6,FALSE),IF(A1844=0,"Avant l'ouverture",IF(OR(A1844=105,A1844=106),"Bonus"))),"")</f>
        <v>Tour 2</v>
      </c>
      <c r="I1844" s="31" t="str">
        <f>IF(LEFT(H1844,4)="Tour",VLOOKUP(A1844,Database!$A:$C,3,FALSE),"")</f>
        <v>L</v>
      </c>
      <c r="J1844" s="31" t="str">
        <f>VLOOKUP($A1844,Location!$A:$J,7,FALSE)</f>
        <v>Panama</v>
      </c>
      <c r="K1844" s="31" t="str">
        <f>IFERROR(VLOOKUP(J1844,Setup_Team!$B:$C,2,FALSE), "TDB")</f>
        <v>PAN</v>
      </c>
      <c r="L1844" s="31" t="str">
        <f>VLOOKUP($A1844,Location!$A:$J,8,FALSE)</f>
        <v>Croatie</v>
      </c>
      <c r="M1844" s="31" t="str">
        <f>IFERROR(VLOOKUP(L1844,Setup_Team!$B:$C,2,FALSE), "TDB")</f>
        <v>HRV</v>
      </c>
      <c r="N1844" s="31" t="str">
        <f>VLOOKUP($A1844,Location!$A:$J,9,FALSE)</f>
        <v>Toronto</v>
      </c>
      <c r="O1844" s="31" t="str">
        <f>VLOOKUP($A1844,Location!$A:$J,10,FALSE)</f>
        <v>BMO Field</v>
      </c>
      <c r="R1844" s="31">
        <v>0</v>
      </c>
      <c r="S1844" s="25">
        <f>VLOOKUP($A1844,Database!$A:$Y,10,FALSE)</f>
        <v>165</v>
      </c>
      <c r="T1844" s="25">
        <f>VLOOKUP($A1844,Database!$A:$Y,11,FALSE)</f>
        <v>123</v>
      </c>
      <c r="U1844" s="25">
        <f>VLOOKUP($A1844,Database!$A:$Y,12,FALSE)</f>
        <v>36</v>
      </c>
      <c r="V1844" s="25" t="str">
        <f>VLOOKUP(A1844,Database!A:M,13,FALSE)</f>
        <v>À venir</v>
      </c>
      <c r="W1844" s="25" t="str">
        <f>VLOOKUP($A1844,Database!$A:$Y,20,FALSE)</f>
        <v/>
      </c>
      <c r="X1844" s="25" t="str">
        <f>VLOOKUP($A1844,Database!$A:$Y,21,FALSE)</f>
        <v/>
      </c>
      <c r="Y1844" s="25" t="str">
        <f ca="1">IF(C1844&lt;NOW(),IF(AND(P1844&gt;Q1844,W1844&gt;X1844),S1844,IF(AND(P1844=Q1844,W1844=X1844),T1844,IF(AND(P1844&lt;Q1844,W1844&lt;X1844),U1844,0))),"")</f>
        <v/>
      </c>
      <c r="Z1844" s="25">
        <f>IF(AND(P1844=W1844,Q1844=X1844),1,0)</f>
        <v>1</v>
      </c>
      <c r="AA1844" s="25" t="str">
        <f>IF(Z1844=0,"",IF(ISBLANK(VLOOKUP(A1844,Database!A:AA,22,FALSE)),"",VLOOKUP(A1844,Database!A:AA,22,FALSE)))</f>
        <v>Exact</v>
      </c>
      <c r="AB1844" s="25">
        <f ca="1">IFERROR(IF(AND(Y1844&lt;&gt;"",OR(V1844="Terminé",V1844="En cours")),VLOOKUP(AA1844,Setup_ScoreExactBonus!A:D,4,FALSE),0),0)</f>
        <v>0</v>
      </c>
      <c r="AC1844" s="31" t="str">
        <f ca="1">IF(Y1844&lt;&gt;"", Y1844 + IF(Z1844=1,AB1844, 0), "")</f>
        <v/>
      </c>
      <c r="AD1844" s="31">
        <f ca="1">SUMIFS(AC$2:AC1844,D$2:D1844,D1844)*IF(R1844=0,1,2)</f>
        <v>0</v>
      </c>
    </row>
    <row r="1845" spans="1:30" x14ac:dyDescent="0.35">
      <c r="A1845" s="31">
        <f>IF(ISBLANK(B1845),"",COUNTIF(B$2:B1845,B1845))-1</f>
        <v>47</v>
      </c>
      <c r="B1845" s="31">
        <v>11</v>
      </c>
      <c r="C1845" s="10">
        <f>VLOOKUP($A1845,Database!$A:$Y,7,FALSE)</f>
        <v>46197.041666666664</v>
      </c>
      <c r="D1845" s="31" t="str">
        <f>VLOOKUP(Pronostics!$B1845,Setup_MPP!$A:$G,3,FALSE)</f>
        <v>Kinsley#8SA6T</v>
      </c>
      <c r="E1845" s="31" t="str">
        <f>VLOOKUP(Pronostics!$B1845,Setup_MPP!$A:$G,2,FALSE)</f>
        <v>Kinsley ROQUE</v>
      </c>
      <c r="F1845" s="31" t="str">
        <f>VLOOKUP($B1845,Setup_MPP!$A:$E,4,FALSE)</f>
        <v>#CBEBBA</v>
      </c>
      <c r="G1845" s="31" t="str">
        <f>VLOOKUP($B1845,Setup_MPP!$A:$E,5,FALSE)</f>
        <v>#70BC6E</v>
      </c>
      <c r="H1845" s="31" t="str">
        <f>IFERROR(IF(AND(A1845&gt;=1,A1845&lt;=104),VLOOKUP($A1845,Location!$A:$J,6,FALSE),IF(A1845=0,"Avant l'ouverture",IF(OR(A1845=105,A1845=106),"Bonus"))),"")</f>
        <v>Tour 2</v>
      </c>
      <c r="I1845" s="31" t="str">
        <f>IF(LEFT(H1845,4)="Tour",VLOOKUP(A1845,Database!$A:$C,3,FALSE),"")</f>
        <v>L</v>
      </c>
      <c r="J1845" s="31" t="str">
        <f>VLOOKUP($A1845,Location!$A:$J,7,FALSE)</f>
        <v>Panama</v>
      </c>
      <c r="K1845" s="31" t="str">
        <f>IFERROR(VLOOKUP(J1845,Setup_Team!$B:$C,2,FALSE), "TDB")</f>
        <v>PAN</v>
      </c>
      <c r="L1845" s="31" t="str">
        <f>VLOOKUP($A1845,Location!$A:$J,8,FALSE)</f>
        <v>Croatie</v>
      </c>
      <c r="M1845" s="31" t="str">
        <f>IFERROR(VLOOKUP(L1845,Setup_Team!$B:$C,2,FALSE), "TDB")</f>
        <v>HRV</v>
      </c>
      <c r="N1845" s="31" t="str">
        <f>VLOOKUP($A1845,Location!$A:$J,9,FALSE)</f>
        <v>Toronto</v>
      </c>
      <c r="O1845" s="31" t="str">
        <f>VLOOKUP($A1845,Location!$A:$J,10,FALSE)</f>
        <v>BMO Field</v>
      </c>
      <c r="R1845" s="31">
        <v>0</v>
      </c>
      <c r="S1845" s="25">
        <f>VLOOKUP($A1845,Database!$A:$Y,10,FALSE)</f>
        <v>165</v>
      </c>
      <c r="T1845" s="25">
        <f>VLOOKUP($A1845,Database!$A:$Y,11,FALSE)</f>
        <v>123</v>
      </c>
      <c r="U1845" s="25">
        <f>VLOOKUP($A1845,Database!$A:$Y,12,FALSE)</f>
        <v>36</v>
      </c>
      <c r="V1845" s="25" t="str">
        <f>VLOOKUP(A1845,Database!A:M,13,FALSE)</f>
        <v>À venir</v>
      </c>
      <c r="W1845" s="25" t="str">
        <f>VLOOKUP($A1845,Database!$A:$Y,20,FALSE)</f>
        <v/>
      </c>
      <c r="X1845" s="25" t="str">
        <f>VLOOKUP($A1845,Database!$A:$Y,21,FALSE)</f>
        <v/>
      </c>
      <c r="Y1845" s="25" t="str">
        <f ca="1">IF(C1845&lt;NOW(),IF(AND(P1845&gt;Q1845,W1845&gt;X1845),S1845,IF(AND(P1845=Q1845,W1845=X1845),T1845,IF(AND(P1845&lt;Q1845,W1845&lt;X1845),U1845,0))),"")</f>
        <v/>
      </c>
      <c r="Z1845" s="25">
        <f>IF(AND(P1845=W1845,Q1845=X1845),1,0)</f>
        <v>1</v>
      </c>
      <c r="AA1845" s="25" t="str">
        <f>IF(Z1845=0,"",IF(ISBLANK(VLOOKUP(A1845,Database!A:AA,22,FALSE)),"",VLOOKUP(A1845,Database!A:AA,22,FALSE)))</f>
        <v>Exact</v>
      </c>
      <c r="AB1845" s="25">
        <f ca="1">IFERROR(IF(AND(Y1845&lt;&gt;"",OR(V1845="Terminé",V1845="En cours")),VLOOKUP(AA1845,Setup_ScoreExactBonus!A:D,4,FALSE),0),0)</f>
        <v>0</v>
      </c>
      <c r="AC1845" s="31" t="str">
        <f ca="1">IF(Y1845&lt;&gt;"", Y1845 + IF(Z1845=1,AB1845, 0), "")</f>
        <v/>
      </c>
      <c r="AD1845" s="31">
        <f ca="1">SUMIFS(AC$2:AC1845,D$2:D1845,D1845)*IF(R1845=0,1,2)</f>
        <v>0</v>
      </c>
    </row>
    <row r="1846" spans="1:30" x14ac:dyDescent="0.35">
      <c r="A1846" s="31">
        <f>IF(ISBLANK(B1846),"",COUNTIF(B$2:B1846,B1846))-1</f>
        <v>47</v>
      </c>
      <c r="B1846" s="31">
        <v>12</v>
      </c>
      <c r="C1846" s="10">
        <f>VLOOKUP($A1846,Database!$A:$Y,7,FALSE)</f>
        <v>46197.041666666664</v>
      </c>
      <c r="D1846" s="31" t="str">
        <f>VLOOKUP(Pronostics!$B1846,Setup_MPP!$A:$G,3,FALSE)</f>
        <v>Jaouad1</v>
      </c>
      <c r="E1846" s="31" t="str">
        <f>VLOOKUP(Pronostics!$B1846,Setup_MPP!$A:$G,2,FALSE)</f>
        <v>Jaouad SETTI</v>
      </c>
      <c r="F1846" s="31" t="str">
        <f>VLOOKUP($B1846,Setup_MPP!$A:$E,4,FALSE)</f>
        <v>#C2D4FF</v>
      </c>
      <c r="G1846" s="31" t="str">
        <f>VLOOKUP($B1846,Setup_MPP!$A:$E,5,FALSE)</f>
        <v>#6586D5</v>
      </c>
      <c r="H1846" s="31" t="str">
        <f>IFERROR(IF(AND(A1846&gt;=1,A1846&lt;=104),VLOOKUP($A1846,Location!$A:$J,6,FALSE),IF(A1846=0,"Avant l'ouverture",IF(OR(A1846=105,A1846=106),"Bonus"))),"")</f>
        <v>Tour 2</v>
      </c>
      <c r="I1846" s="31" t="str">
        <f>IF(LEFT(H1846,4)="Tour",VLOOKUP(A1846,Database!$A:$C,3,FALSE),"")</f>
        <v>L</v>
      </c>
      <c r="J1846" s="31" t="str">
        <f>VLOOKUP($A1846,Location!$A:$J,7,FALSE)</f>
        <v>Panama</v>
      </c>
      <c r="K1846" s="31" t="str">
        <f>IFERROR(VLOOKUP(J1846,Setup_Team!$B:$C,2,FALSE), "TDB")</f>
        <v>PAN</v>
      </c>
      <c r="L1846" s="31" t="str">
        <f>VLOOKUP($A1846,Location!$A:$J,8,FALSE)</f>
        <v>Croatie</v>
      </c>
      <c r="M1846" s="31" t="str">
        <f>IFERROR(VLOOKUP(L1846,Setup_Team!$B:$C,2,FALSE), "TDB")</f>
        <v>HRV</v>
      </c>
      <c r="N1846" s="31" t="str">
        <f>VLOOKUP($A1846,Location!$A:$J,9,FALSE)</f>
        <v>Toronto</v>
      </c>
      <c r="O1846" s="31" t="str">
        <f>VLOOKUP($A1846,Location!$A:$J,10,FALSE)</f>
        <v>BMO Field</v>
      </c>
      <c r="R1846" s="31">
        <v>0</v>
      </c>
      <c r="S1846" s="25">
        <f>VLOOKUP($A1846,Database!$A:$Y,10,FALSE)</f>
        <v>165</v>
      </c>
      <c r="T1846" s="25">
        <f>VLOOKUP($A1846,Database!$A:$Y,11,FALSE)</f>
        <v>123</v>
      </c>
      <c r="U1846" s="25">
        <f>VLOOKUP($A1846,Database!$A:$Y,12,FALSE)</f>
        <v>36</v>
      </c>
      <c r="V1846" s="25" t="str">
        <f>VLOOKUP(A1846,Database!A:M,13,FALSE)</f>
        <v>À venir</v>
      </c>
      <c r="W1846" s="25" t="str">
        <f>VLOOKUP($A1846,Database!$A:$Y,20,FALSE)</f>
        <v/>
      </c>
      <c r="X1846" s="25" t="str">
        <f>VLOOKUP($A1846,Database!$A:$Y,21,FALSE)</f>
        <v/>
      </c>
      <c r="Y1846" s="25" t="str">
        <f ca="1">IF(C1846&lt;NOW(),IF(AND(P1846&gt;Q1846,W1846&gt;X1846),S1846,IF(AND(P1846=Q1846,W1846=X1846),T1846,IF(AND(P1846&lt;Q1846,W1846&lt;X1846),U1846,0))),"")</f>
        <v/>
      </c>
      <c r="Z1846" s="25">
        <f>IF(AND(P1846=W1846,Q1846=X1846),1,0)</f>
        <v>1</v>
      </c>
      <c r="AA1846" s="25" t="str">
        <f>IF(Z1846=0,"",IF(ISBLANK(VLOOKUP(A1846,Database!A:AA,22,FALSE)),"",VLOOKUP(A1846,Database!A:AA,22,FALSE)))</f>
        <v>Exact</v>
      </c>
      <c r="AB1846" s="25">
        <f ca="1">IFERROR(IF(AND(Y1846&lt;&gt;"",OR(V1846="Terminé",V1846="En cours")),VLOOKUP(AA1846,Setup_ScoreExactBonus!A:D,4,FALSE),0),0)</f>
        <v>0</v>
      </c>
      <c r="AC1846" s="31" t="str">
        <f ca="1">IF(Y1846&lt;&gt;"", Y1846 + IF(Z1846=1,AB1846, 0), "")</f>
        <v/>
      </c>
      <c r="AD1846" s="31">
        <f ca="1">SUMIFS(AC$2:AC1846,D$2:D1846,D1846)*IF(R1846=0,1,2)</f>
        <v>0</v>
      </c>
    </row>
    <row r="1847" spans="1:30" x14ac:dyDescent="0.35">
      <c r="A1847" s="31">
        <f>IF(ISBLANK(B1847),"",COUNTIF(B$2:B1847,B1847))-1</f>
        <v>47</v>
      </c>
      <c r="B1847" s="31">
        <v>13</v>
      </c>
      <c r="C1847" s="10">
        <f>VLOOKUP($A1847,Database!$A:$Y,7,FALSE)</f>
        <v>46197.041666666664</v>
      </c>
      <c r="D1847" s="31" t="str">
        <f>VLOOKUP(Pronostics!$B1847,Setup_MPP!$A:$G,3,FALSE)</f>
        <v>Julien_I</v>
      </c>
      <c r="E1847" s="31" t="str">
        <f>VLOOKUP(Pronostics!$B1847,Setup_MPP!$A:$G,2,FALSE)</f>
        <v>Julien INGE</v>
      </c>
      <c r="F1847" s="31" t="str">
        <f>VLOOKUP($B1847,Setup_MPP!$A:$E,4,FALSE)</f>
        <v>#C1E0EF</v>
      </c>
      <c r="G1847" s="31" t="str">
        <f>VLOOKUP($B1847,Setup_MPP!$A:$E,5,FALSE)</f>
        <v>#4F91B2</v>
      </c>
      <c r="H1847" s="31" t="str">
        <f>IFERROR(IF(AND(A1847&gt;=1,A1847&lt;=104),VLOOKUP($A1847,Location!$A:$J,6,FALSE),IF(A1847=0,"Avant l'ouverture",IF(OR(A1847=105,A1847=106),"Bonus"))),"")</f>
        <v>Tour 2</v>
      </c>
      <c r="I1847" s="31" t="str">
        <f>IF(LEFT(H1847,4)="Tour",VLOOKUP(A1847,Database!$A:$C,3,FALSE),"")</f>
        <v>L</v>
      </c>
      <c r="J1847" s="31" t="str">
        <f>VLOOKUP($A1847,Location!$A:$J,7,FALSE)</f>
        <v>Panama</v>
      </c>
      <c r="K1847" s="31" t="str">
        <f>IFERROR(VLOOKUP(J1847,Setup_Team!$B:$C,2,FALSE), "TDB")</f>
        <v>PAN</v>
      </c>
      <c r="L1847" s="31" t="str">
        <f>VLOOKUP($A1847,Location!$A:$J,8,FALSE)</f>
        <v>Croatie</v>
      </c>
      <c r="M1847" s="31" t="str">
        <f>IFERROR(VLOOKUP(L1847,Setup_Team!$B:$C,2,FALSE), "TDB")</f>
        <v>HRV</v>
      </c>
      <c r="N1847" s="31" t="str">
        <f>VLOOKUP($A1847,Location!$A:$J,9,FALSE)</f>
        <v>Toronto</v>
      </c>
      <c r="O1847" s="31" t="str">
        <f>VLOOKUP($A1847,Location!$A:$J,10,FALSE)</f>
        <v>BMO Field</v>
      </c>
      <c r="R1847" s="31">
        <v>0</v>
      </c>
      <c r="S1847" s="25">
        <f>VLOOKUP($A1847,Database!$A:$Y,10,FALSE)</f>
        <v>165</v>
      </c>
      <c r="T1847" s="25">
        <f>VLOOKUP($A1847,Database!$A:$Y,11,FALSE)</f>
        <v>123</v>
      </c>
      <c r="U1847" s="25">
        <f>VLOOKUP($A1847,Database!$A:$Y,12,FALSE)</f>
        <v>36</v>
      </c>
      <c r="V1847" s="25" t="str">
        <f>VLOOKUP(A1847,Database!A:M,13,FALSE)</f>
        <v>À venir</v>
      </c>
      <c r="W1847" s="25" t="str">
        <f>VLOOKUP($A1847,Database!$A:$Y,20,FALSE)</f>
        <v/>
      </c>
      <c r="X1847" s="25" t="str">
        <f>VLOOKUP($A1847,Database!$A:$Y,21,FALSE)</f>
        <v/>
      </c>
      <c r="Y1847" s="25" t="str">
        <f ca="1">IF(C1847&lt;NOW(),IF(AND(P1847&gt;Q1847,W1847&gt;X1847),S1847,IF(AND(P1847=Q1847,W1847=X1847),T1847,IF(AND(P1847&lt;Q1847,W1847&lt;X1847),U1847,0))),"")</f>
        <v/>
      </c>
      <c r="Z1847" s="25">
        <f>IF(AND(P1847=W1847,Q1847=X1847),1,0)</f>
        <v>1</v>
      </c>
      <c r="AA1847" s="25" t="str">
        <f>IF(Z1847=0,"",IF(ISBLANK(VLOOKUP(A1847,Database!A:AA,22,FALSE)),"",VLOOKUP(A1847,Database!A:AA,22,FALSE)))</f>
        <v>Exact</v>
      </c>
      <c r="AB1847" s="25">
        <f ca="1">IFERROR(IF(AND(Y1847&lt;&gt;"",OR(V1847="Terminé",V1847="En cours")),VLOOKUP(AA1847,Setup_ScoreExactBonus!A:D,4,FALSE),0),0)</f>
        <v>0</v>
      </c>
      <c r="AC1847" s="31" t="str">
        <f ca="1">IF(Y1847&lt;&gt;"", Y1847 + IF(Z1847=1,AB1847, 0), "")</f>
        <v/>
      </c>
      <c r="AD1847" s="31">
        <f ca="1">SUMIFS(AC$2:AC1847,D$2:D1847,D1847)*IF(R1847=0,1,2)</f>
        <v>0</v>
      </c>
    </row>
    <row r="1848" spans="1:30" x14ac:dyDescent="0.35">
      <c r="A1848" s="31">
        <f>IF(ISBLANK(B1848),"",COUNTIF(B$2:B1848,B1848))-1</f>
        <v>47</v>
      </c>
      <c r="B1848" s="31">
        <v>14</v>
      </c>
      <c r="C1848" s="10">
        <f>VLOOKUP($A1848,Database!$A:$Y,7,FALSE)</f>
        <v>46197.041666666664</v>
      </c>
      <c r="D1848" s="31" t="str">
        <f>VLOOKUP(Pronostics!$B1848,Setup_MPP!$A:$G,3,FALSE)</f>
        <v>MarieEYT</v>
      </c>
      <c r="E1848" s="31" t="str">
        <f>VLOOKUP(Pronostics!$B1848,Setup_MPP!$A:$G,2,FALSE)</f>
        <v>Marie EXBRAYAT</v>
      </c>
      <c r="F1848" s="31" t="str">
        <f>VLOOKUP($B1848,Setup_MPP!$A:$E,4,FALSE)</f>
        <v>#FFAFD2</v>
      </c>
      <c r="G1848" s="31" t="str">
        <f>VLOOKUP($B1848,Setup_MPP!$A:$E,5,FALSE)</f>
        <v>#F2589B</v>
      </c>
      <c r="H1848" s="31" t="str">
        <f>IFERROR(IF(AND(A1848&gt;=1,A1848&lt;=104),VLOOKUP($A1848,Location!$A:$J,6,FALSE),IF(A1848=0,"Avant l'ouverture",IF(OR(A1848=105,A1848=106),"Bonus"))),"")</f>
        <v>Tour 2</v>
      </c>
      <c r="I1848" s="31" t="str">
        <f>IF(LEFT(H1848,4)="Tour",VLOOKUP(A1848,Database!$A:$C,3,FALSE),"")</f>
        <v>L</v>
      </c>
      <c r="J1848" s="31" t="str">
        <f>VLOOKUP($A1848,Location!$A:$J,7,FALSE)</f>
        <v>Panama</v>
      </c>
      <c r="K1848" s="31" t="str">
        <f>IFERROR(VLOOKUP(J1848,Setup_Team!$B:$C,2,FALSE), "TDB")</f>
        <v>PAN</v>
      </c>
      <c r="L1848" s="31" t="str">
        <f>VLOOKUP($A1848,Location!$A:$J,8,FALSE)</f>
        <v>Croatie</v>
      </c>
      <c r="M1848" s="31" t="str">
        <f>IFERROR(VLOOKUP(L1848,Setup_Team!$B:$C,2,FALSE), "TDB")</f>
        <v>HRV</v>
      </c>
      <c r="N1848" s="31" t="str">
        <f>VLOOKUP($A1848,Location!$A:$J,9,FALSE)</f>
        <v>Toronto</v>
      </c>
      <c r="O1848" s="31" t="str">
        <f>VLOOKUP($A1848,Location!$A:$J,10,FALSE)</f>
        <v>BMO Field</v>
      </c>
      <c r="R1848" s="31">
        <v>0</v>
      </c>
      <c r="S1848" s="25">
        <f>VLOOKUP($A1848,Database!$A:$Y,10,FALSE)</f>
        <v>165</v>
      </c>
      <c r="T1848" s="25">
        <f>VLOOKUP($A1848,Database!$A:$Y,11,FALSE)</f>
        <v>123</v>
      </c>
      <c r="U1848" s="25">
        <f>VLOOKUP($A1848,Database!$A:$Y,12,FALSE)</f>
        <v>36</v>
      </c>
      <c r="V1848" s="25" t="str">
        <f>VLOOKUP(A1848,Database!A:M,13,FALSE)</f>
        <v>À venir</v>
      </c>
      <c r="W1848" s="25" t="str">
        <f>VLOOKUP($A1848,Database!$A:$Y,20,FALSE)</f>
        <v/>
      </c>
      <c r="X1848" s="25" t="str">
        <f>VLOOKUP($A1848,Database!$A:$Y,21,FALSE)</f>
        <v/>
      </c>
      <c r="Y1848" s="25" t="str">
        <f ca="1">IF(C1848&lt;NOW(),IF(AND(P1848&gt;Q1848,W1848&gt;X1848),S1848,IF(AND(P1848=Q1848,W1848=X1848),T1848,IF(AND(P1848&lt;Q1848,W1848&lt;X1848),U1848,0))),"")</f>
        <v/>
      </c>
      <c r="Z1848" s="25">
        <f>IF(AND(P1848=W1848,Q1848=X1848),1,0)</f>
        <v>1</v>
      </c>
      <c r="AA1848" s="25" t="str">
        <f>IF(Z1848=0,"",IF(ISBLANK(VLOOKUP(A1848,Database!A:AA,22,FALSE)),"",VLOOKUP(A1848,Database!A:AA,22,FALSE)))</f>
        <v>Exact</v>
      </c>
      <c r="AB1848" s="25">
        <f ca="1">IFERROR(IF(AND(Y1848&lt;&gt;"",OR(V1848="Terminé",V1848="En cours")),VLOOKUP(AA1848,Setup_ScoreExactBonus!A:D,4,FALSE),0),0)</f>
        <v>0</v>
      </c>
      <c r="AC1848" s="31" t="str">
        <f ca="1">IF(Y1848&lt;&gt;"", Y1848 + IF(Z1848=1,AB1848, 0), "")</f>
        <v/>
      </c>
      <c r="AD1848" s="31">
        <f ca="1">SUMIFS(AC$2:AC1848,D$2:D1848,D1848)*IF(R1848=0,1,2)</f>
        <v>0</v>
      </c>
    </row>
    <row r="1849" spans="1:30" x14ac:dyDescent="0.35">
      <c r="A1849" s="31">
        <f>IF(ISBLANK(B1849),"",COUNTIF(B$2:B1849,B1849))-1</f>
        <v>47</v>
      </c>
      <c r="B1849" s="31">
        <v>15</v>
      </c>
      <c r="C1849" s="10">
        <f>VLOOKUP($A1849,Database!$A:$Y,7,FALSE)</f>
        <v>46197.041666666664</v>
      </c>
      <c r="D1849" s="31" t="str">
        <f>VLOOKUP(Pronostics!$B1849,Setup_MPP!$A:$G,3,FALSE)</f>
        <v>Amine#8UL9R</v>
      </c>
      <c r="E1849" s="31" t="str">
        <f>VLOOKUP(Pronostics!$B1849,Setup_MPP!$A:$G,2,FALSE)</f>
        <v>Amine ZARROUKI</v>
      </c>
      <c r="F1849" s="31" t="str">
        <f>VLOOKUP($B1849,Setup_MPP!$A:$E,4,FALSE)</f>
        <v>#FF9898</v>
      </c>
      <c r="G1849" s="31" t="str">
        <f>VLOOKUP($B1849,Setup_MPP!$A:$E,5,FALSE)</f>
        <v>#FF5D5D</v>
      </c>
      <c r="H1849" s="31" t="str">
        <f>IFERROR(IF(AND(A1849&gt;=1,A1849&lt;=104),VLOOKUP($A1849,Location!$A:$J,6,FALSE),IF(A1849=0,"Avant l'ouverture",IF(OR(A1849=105,A1849=106),"Bonus"))),"")</f>
        <v>Tour 2</v>
      </c>
      <c r="I1849" s="31" t="str">
        <f>IF(LEFT(H1849,4)="Tour",VLOOKUP(A1849,Database!$A:$C,3,FALSE),"")</f>
        <v>L</v>
      </c>
      <c r="J1849" s="31" t="str">
        <f>VLOOKUP($A1849,Location!$A:$J,7,FALSE)</f>
        <v>Panama</v>
      </c>
      <c r="K1849" s="31" t="str">
        <f>IFERROR(VLOOKUP(J1849,Setup_Team!$B:$C,2,FALSE), "TDB")</f>
        <v>PAN</v>
      </c>
      <c r="L1849" s="31" t="str">
        <f>VLOOKUP($A1849,Location!$A:$J,8,FALSE)</f>
        <v>Croatie</v>
      </c>
      <c r="M1849" s="31" t="str">
        <f>IFERROR(VLOOKUP(L1849,Setup_Team!$B:$C,2,FALSE), "TDB")</f>
        <v>HRV</v>
      </c>
      <c r="N1849" s="31" t="str">
        <f>VLOOKUP($A1849,Location!$A:$J,9,FALSE)</f>
        <v>Toronto</v>
      </c>
      <c r="O1849" s="31" t="str">
        <f>VLOOKUP($A1849,Location!$A:$J,10,FALSE)</f>
        <v>BMO Field</v>
      </c>
      <c r="R1849" s="31">
        <v>0</v>
      </c>
      <c r="S1849" s="25">
        <f>VLOOKUP($A1849,Database!$A:$Y,10,FALSE)</f>
        <v>165</v>
      </c>
      <c r="T1849" s="25">
        <f>VLOOKUP($A1849,Database!$A:$Y,11,FALSE)</f>
        <v>123</v>
      </c>
      <c r="U1849" s="25">
        <f>VLOOKUP($A1849,Database!$A:$Y,12,FALSE)</f>
        <v>36</v>
      </c>
      <c r="V1849" s="25" t="str">
        <f>VLOOKUP(A1849,Database!A:M,13,FALSE)</f>
        <v>À venir</v>
      </c>
      <c r="W1849" s="25" t="str">
        <f>VLOOKUP($A1849,Database!$A:$Y,20,FALSE)</f>
        <v/>
      </c>
      <c r="X1849" s="25" t="str">
        <f>VLOOKUP($A1849,Database!$A:$Y,21,FALSE)</f>
        <v/>
      </c>
      <c r="Y1849" s="25" t="str">
        <f ca="1">IF(C1849&lt;NOW(),IF(AND(P1849&gt;Q1849,W1849&gt;X1849),S1849,IF(AND(P1849=Q1849,W1849=X1849),T1849,IF(AND(P1849&lt;Q1849,W1849&lt;X1849),U1849,0))),"")</f>
        <v/>
      </c>
      <c r="Z1849" s="25">
        <f>IF(AND(P1849=W1849,Q1849=X1849),1,0)</f>
        <v>1</v>
      </c>
      <c r="AA1849" s="25" t="str">
        <f>IF(Z1849=0,"",IF(ISBLANK(VLOOKUP(A1849,Database!A:AA,22,FALSE)),"",VLOOKUP(A1849,Database!A:AA,22,FALSE)))</f>
        <v>Exact</v>
      </c>
      <c r="AB1849" s="25">
        <f ca="1">IFERROR(IF(AND(Y1849&lt;&gt;"",OR(V1849="Terminé",V1849="En cours")),VLOOKUP(AA1849,Setup_ScoreExactBonus!A:D,4,FALSE),0),0)</f>
        <v>0</v>
      </c>
      <c r="AC1849" s="31" t="str">
        <f ca="1">IF(Y1849&lt;&gt;"", Y1849 + IF(Z1849=1,AB1849, 0), "")</f>
        <v/>
      </c>
      <c r="AD1849" s="31">
        <f ca="1">SUMIFS(AC$2:AC1849,D$2:D1849,D1849)*IF(R1849=0,1,2)</f>
        <v>0</v>
      </c>
    </row>
    <row r="1850" spans="1:30" x14ac:dyDescent="0.35">
      <c r="A1850" s="31">
        <f>IF(ISBLANK(B1850),"",COUNTIF(B$2:B1850,B1850))-1</f>
        <v>47</v>
      </c>
      <c r="B1850" s="31">
        <v>16</v>
      </c>
      <c r="C1850" s="10">
        <f>VLOOKUP($A1850,Database!$A:$Y,7,FALSE)</f>
        <v>46197.041666666664</v>
      </c>
      <c r="D1850" s="31" t="str">
        <f>VLOOKUP(Pronostics!$B1850,Setup_MPP!$A:$G,3,FALSE)</f>
        <v>Laura#8V93E</v>
      </c>
      <c r="E1850" s="31" t="str">
        <f>VLOOKUP(Pronostics!$B1850,Setup_MPP!$A:$G,2,FALSE)</f>
        <v>Laura GIULIANO</v>
      </c>
      <c r="F1850" s="31" t="str">
        <f>VLOOKUP($B1850,Setup_MPP!$A:$E,4,FALSE)</f>
        <v>#86A4FE</v>
      </c>
      <c r="G1850" s="31" t="str">
        <f>VLOOKUP($B1850,Setup_MPP!$A:$E,5,FALSE)</f>
        <v>#3769FF</v>
      </c>
      <c r="H1850" s="31" t="str">
        <f>IFERROR(IF(AND(A1850&gt;=1,A1850&lt;=104),VLOOKUP($A1850,Location!$A:$J,6,FALSE),IF(A1850=0,"Avant l'ouverture",IF(OR(A1850=105,A1850=106),"Bonus"))),"")</f>
        <v>Tour 2</v>
      </c>
      <c r="I1850" s="31" t="str">
        <f>IF(LEFT(H1850,4)="Tour",VLOOKUP(A1850,Database!$A:$C,3,FALSE),"")</f>
        <v>L</v>
      </c>
      <c r="J1850" s="31" t="str">
        <f>VLOOKUP($A1850,Location!$A:$J,7,FALSE)</f>
        <v>Panama</v>
      </c>
      <c r="K1850" s="31" t="str">
        <f>IFERROR(VLOOKUP(J1850,Setup_Team!$B:$C,2,FALSE), "TDB")</f>
        <v>PAN</v>
      </c>
      <c r="L1850" s="31" t="str">
        <f>VLOOKUP($A1850,Location!$A:$J,8,FALSE)</f>
        <v>Croatie</v>
      </c>
      <c r="M1850" s="31" t="str">
        <f>IFERROR(VLOOKUP(L1850,Setup_Team!$B:$C,2,FALSE), "TDB")</f>
        <v>HRV</v>
      </c>
      <c r="N1850" s="31" t="str">
        <f>VLOOKUP($A1850,Location!$A:$J,9,FALSE)</f>
        <v>Toronto</v>
      </c>
      <c r="O1850" s="31" t="str">
        <f>VLOOKUP($A1850,Location!$A:$J,10,FALSE)</f>
        <v>BMO Field</v>
      </c>
      <c r="R1850" s="31">
        <v>0</v>
      </c>
      <c r="S1850" s="25">
        <f>VLOOKUP($A1850,Database!$A:$Y,10,FALSE)</f>
        <v>165</v>
      </c>
      <c r="T1850" s="25">
        <f>VLOOKUP($A1850,Database!$A:$Y,11,FALSE)</f>
        <v>123</v>
      </c>
      <c r="U1850" s="25">
        <f>VLOOKUP($A1850,Database!$A:$Y,12,FALSE)</f>
        <v>36</v>
      </c>
      <c r="V1850" s="25" t="str">
        <f>VLOOKUP(A1850,Database!A:M,13,FALSE)</f>
        <v>À venir</v>
      </c>
      <c r="W1850" s="25" t="str">
        <f>VLOOKUP($A1850,Database!$A:$Y,20,FALSE)</f>
        <v/>
      </c>
      <c r="X1850" s="25" t="str">
        <f>VLOOKUP($A1850,Database!$A:$Y,21,FALSE)</f>
        <v/>
      </c>
      <c r="Y1850" s="25" t="str">
        <f ca="1">IF(C1850&lt;NOW(),IF(AND(P1850&gt;Q1850,W1850&gt;X1850),S1850,IF(AND(P1850=Q1850,W1850=X1850),T1850,IF(AND(P1850&lt;Q1850,W1850&lt;X1850),U1850,0))),"")</f>
        <v/>
      </c>
      <c r="Z1850" s="25">
        <f>IF(AND(P1850=W1850,Q1850=X1850),1,0)</f>
        <v>1</v>
      </c>
      <c r="AA1850" s="25" t="str">
        <f>IF(Z1850=0,"",IF(ISBLANK(VLOOKUP(A1850,Database!A:AA,22,FALSE)),"",VLOOKUP(A1850,Database!A:AA,22,FALSE)))</f>
        <v>Exact</v>
      </c>
      <c r="AB1850" s="25">
        <f ca="1">IFERROR(IF(AND(Y1850&lt;&gt;"",OR(V1850="Terminé",V1850="En cours")),VLOOKUP(AA1850,Setup_ScoreExactBonus!A:D,4,FALSE),0),0)</f>
        <v>0</v>
      </c>
      <c r="AC1850" s="31" t="str">
        <f ca="1">IF(Y1850&lt;&gt;"", Y1850 + IF(Z1850=1,AB1850, 0), "")</f>
        <v/>
      </c>
      <c r="AD1850" s="31">
        <f ca="1">SUMIFS(AC$2:AC1850,D$2:D1850,D1850)*IF(R1850=0,1,2)</f>
        <v>0</v>
      </c>
    </row>
    <row r="1851" spans="1:30" x14ac:dyDescent="0.35">
      <c r="A1851" s="31">
        <f>IF(ISBLANK(B1851),"",COUNTIF(B$2:B1851,B1851))-1</f>
        <v>47</v>
      </c>
      <c r="B1851" s="31">
        <v>17</v>
      </c>
      <c r="C1851" s="10">
        <f>VLOOKUP($A1851,Database!$A:$Y,7,FALSE)</f>
        <v>46197.041666666664</v>
      </c>
      <c r="D1851" s="31" t="str">
        <f>VLOOKUP(Pronostics!$B1851,Setup_MPP!$A:$G,3,FALSE)</f>
        <v>Joueur17</v>
      </c>
      <c r="E1851" s="31" t="str">
        <f>VLOOKUP(Pronostics!$B1851,Setup_MPP!$A:$G,2,FALSE)</f>
        <v>Joueur17</v>
      </c>
      <c r="F1851" s="31" t="str">
        <f>VLOOKUP($B1851,Setup_MPP!$A:$E,4,FALSE)</f>
        <v>#FFB0B0</v>
      </c>
      <c r="G1851" s="31" t="str">
        <f>VLOOKUP($B1851,Setup_MPP!$A:$E,5,FALSE)</f>
        <v>#F25757</v>
      </c>
      <c r="H1851" s="31" t="str">
        <f>IFERROR(IF(AND(A1851&gt;=1,A1851&lt;=104),VLOOKUP($A1851,Location!$A:$J,6,FALSE),IF(A1851=0,"Avant l'ouverture",IF(OR(A1851=105,A1851=106),"Bonus"))),"")</f>
        <v>Tour 2</v>
      </c>
      <c r="I1851" s="31" t="str">
        <f>IF(LEFT(H1851,4)="Tour",VLOOKUP(A1851,Database!$A:$C,3,FALSE),"")</f>
        <v>L</v>
      </c>
      <c r="J1851" s="31" t="str">
        <f>VLOOKUP($A1851,Location!$A:$J,7,FALSE)</f>
        <v>Panama</v>
      </c>
      <c r="K1851" s="31" t="str">
        <f>IFERROR(VLOOKUP(J1851,Setup_Team!$B:$C,2,FALSE), "TDB")</f>
        <v>PAN</v>
      </c>
      <c r="L1851" s="31" t="str">
        <f>VLOOKUP($A1851,Location!$A:$J,8,FALSE)</f>
        <v>Croatie</v>
      </c>
      <c r="M1851" s="31" t="str">
        <f>IFERROR(VLOOKUP(L1851,Setup_Team!$B:$C,2,FALSE), "TDB")</f>
        <v>HRV</v>
      </c>
      <c r="N1851" s="31" t="str">
        <f>VLOOKUP($A1851,Location!$A:$J,9,FALSE)</f>
        <v>Toronto</v>
      </c>
      <c r="O1851" s="31" t="str">
        <f>VLOOKUP($A1851,Location!$A:$J,10,FALSE)</f>
        <v>BMO Field</v>
      </c>
      <c r="R1851" s="31">
        <v>0</v>
      </c>
      <c r="S1851" s="25">
        <f>VLOOKUP($A1851,Database!$A:$Y,10,FALSE)</f>
        <v>165</v>
      </c>
      <c r="T1851" s="25">
        <f>VLOOKUP($A1851,Database!$A:$Y,11,FALSE)</f>
        <v>123</v>
      </c>
      <c r="U1851" s="25">
        <f>VLOOKUP($A1851,Database!$A:$Y,12,FALSE)</f>
        <v>36</v>
      </c>
      <c r="V1851" s="25" t="str">
        <f>VLOOKUP(A1851,Database!A:M,13,FALSE)</f>
        <v>À venir</v>
      </c>
      <c r="W1851" s="25" t="str">
        <f>VLOOKUP($A1851,Database!$A:$Y,20,FALSE)</f>
        <v/>
      </c>
      <c r="X1851" s="25" t="str">
        <f>VLOOKUP($A1851,Database!$A:$Y,21,FALSE)</f>
        <v/>
      </c>
      <c r="Y1851" s="25" t="str">
        <f ca="1">IF(C1851&lt;NOW(),IF(AND(P1851&gt;Q1851,W1851&gt;X1851),S1851,IF(AND(P1851=Q1851,W1851=X1851),T1851,IF(AND(P1851&lt;Q1851,W1851&lt;X1851),U1851,0))),"")</f>
        <v/>
      </c>
      <c r="Z1851" s="25">
        <f>IF(AND(P1851=W1851,Q1851=X1851),1,0)</f>
        <v>1</v>
      </c>
      <c r="AA1851" s="25" t="str">
        <f>IF(Z1851=0,"",IF(ISBLANK(VLOOKUP(A1851,Database!A:AA,22,FALSE)),"",VLOOKUP(A1851,Database!A:AA,22,FALSE)))</f>
        <v>Exact</v>
      </c>
      <c r="AB1851" s="25">
        <f ca="1">IFERROR(IF(AND(Y1851&lt;&gt;"",OR(V1851="Terminé",V1851="En cours")),VLOOKUP(AA1851,Setup_ScoreExactBonus!A:D,4,FALSE),0),0)</f>
        <v>0</v>
      </c>
      <c r="AC1851" s="31" t="str">
        <f ca="1">IF(Y1851&lt;&gt;"", Y1851 + IF(Z1851=1,AB1851, 0), "")</f>
        <v/>
      </c>
      <c r="AD1851" s="31">
        <f ca="1">SUMIFS(AC$2:AC1851,D$2:D1851,D1851)*IF(R1851=0,1,2)</f>
        <v>0</v>
      </c>
    </row>
    <row r="1852" spans="1:30" x14ac:dyDescent="0.35">
      <c r="A1852" s="31">
        <f>IF(ISBLANK(B1852),"",COUNTIF(B$2:B1852,B1852))-1</f>
        <v>47</v>
      </c>
      <c r="B1852" s="31">
        <v>18</v>
      </c>
      <c r="C1852" s="10">
        <f>VLOOKUP($A1852,Database!$A:$Y,7,FALSE)</f>
        <v>46197.041666666664</v>
      </c>
      <c r="D1852" s="31" t="str">
        <f>VLOOKUP(Pronostics!$B1852,Setup_MPP!$A:$G,3,FALSE)</f>
        <v>Joueur18</v>
      </c>
      <c r="E1852" s="31" t="str">
        <f>VLOOKUP(Pronostics!$B1852,Setup_MPP!$A:$G,2,FALSE)</f>
        <v>Joueur18</v>
      </c>
      <c r="F1852" s="31" t="str">
        <f>VLOOKUP($B1852,Setup_MPP!$A:$E,4,FALSE)</f>
        <v>#FFC9B0</v>
      </c>
      <c r="G1852" s="31" t="str">
        <f>VLOOKUP($B1852,Setup_MPP!$A:$E,5,FALSE)</f>
        <v>#F28D57</v>
      </c>
      <c r="H1852" s="31" t="str">
        <f>IFERROR(IF(AND(A1852&gt;=1,A1852&lt;=104),VLOOKUP($A1852,Location!$A:$J,6,FALSE),IF(A1852=0,"Avant l'ouverture",IF(OR(A1852=105,A1852=106),"Bonus"))),"")</f>
        <v>Tour 2</v>
      </c>
      <c r="I1852" s="31" t="str">
        <f>IF(LEFT(H1852,4)="Tour",VLOOKUP(A1852,Database!$A:$C,3,FALSE),"")</f>
        <v>L</v>
      </c>
      <c r="J1852" s="31" t="str">
        <f>VLOOKUP($A1852,Location!$A:$J,7,FALSE)</f>
        <v>Panama</v>
      </c>
      <c r="K1852" s="31" t="str">
        <f>IFERROR(VLOOKUP(J1852,Setup_Team!$B:$C,2,FALSE), "TDB")</f>
        <v>PAN</v>
      </c>
      <c r="L1852" s="31" t="str">
        <f>VLOOKUP($A1852,Location!$A:$J,8,FALSE)</f>
        <v>Croatie</v>
      </c>
      <c r="M1852" s="31" t="str">
        <f>IFERROR(VLOOKUP(L1852,Setup_Team!$B:$C,2,FALSE), "TDB")</f>
        <v>HRV</v>
      </c>
      <c r="N1852" s="31" t="str">
        <f>VLOOKUP($A1852,Location!$A:$J,9,FALSE)</f>
        <v>Toronto</v>
      </c>
      <c r="O1852" s="31" t="str">
        <f>VLOOKUP($A1852,Location!$A:$J,10,FALSE)</f>
        <v>BMO Field</v>
      </c>
      <c r="R1852" s="31">
        <v>0</v>
      </c>
      <c r="S1852" s="25">
        <f>VLOOKUP($A1852,Database!$A:$Y,10,FALSE)</f>
        <v>165</v>
      </c>
      <c r="T1852" s="25">
        <f>VLOOKUP($A1852,Database!$A:$Y,11,FALSE)</f>
        <v>123</v>
      </c>
      <c r="U1852" s="25">
        <f>VLOOKUP($A1852,Database!$A:$Y,12,FALSE)</f>
        <v>36</v>
      </c>
      <c r="V1852" s="25" t="str">
        <f>VLOOKUP(A1852,Database!A:M,13,FALSE)</f>
        <v>À venir</v>
      </c>
      <c r="W1852" s="25" t="str">
        <f>VLOOKUP($A1852,Database!$A:$Y,20,FALSE)</f>
        <v/>
      </c>
      <c r="X1852" s="25" t="str">
        <f>VLOOKUP($A1852,Database!$A:$Y,21,FALSE)</f>
        <v/>
      </c>
      <c r="Y1852" s="25" t="str">
        <f ca="1">IF(C1852&lt;NOW(),IF(AND(P1852&gt;Q1852,W1852&gt;X1852),S1852,IF(AND(P1852=Q1852,W1852=X1852),T1852,IF(AND(P1852&lt;Q1852,W1852&lt;X1852),U1852,0))),"")</f>
        <v/>
      </c>
      <c r="Z1852" s="25">
        <f>IF(AND(P1852=W1852,Q1852=X1852),1,0)</f>
        <v>1</v>
      </c>
      <c r="AA1852" s="25" t="str">
        <f>IF(Z1852=0,"",IF(ISBLANK(VLOOKUP(A1852,Database!A:AA,22,FALSE)),"",VLOOKUP(A1852,Database!A:AA,22,FALSE)))</f>
        <v>Exact</v>
      </c>
      <c r="AB1852" s="25">
        <f ca="1">IFERROR(IF(AND(Y1852&lt;&gt;"",OR(V1852="Terminé",V1852="En cours")),VLOOKUP(AA1852,Setup_ScoreExactBonus!A:D,4,FALSE),0),0)</f>
        <v>0</v>
      </c>
      <c r="AC1852" s="31" t="str">
        <f ca="1">IF(Y1852&lt;&gt;"", Y1852 + IF(Z1852=1,AB1852, 0), "")</f>
        <v/>
      </c>
      <c r="AD1852" s="31">
        <f ca="1">SUMIFS(AC$2:AC1852,D$2:D1852,D1852)*IF(R1852=0,1,2)</f>
        <v>0</v>
      </c>
    </row>
    <row r="1853" spans="1:30" x14ac:dyDescent="0.35">
      <c r="A1853" s="31">
        <f>IF(ISBLANK(B1853),"",COUNTIF(B$2:B1853,B1853))-1</f>
        <v>47</v>
      </c>
      <c r="B1853" s="31">
        <v>19</v>
      </c>
      <c r="C1853" s="10">
        <f>VLOOKUP($A1853,Database!$A:$Y,7,FALSE)</f>
        <v>46197.041666666664</v>
      </c>
      <c r="D1853" s="31" t="str">
        <f>VLOOKUP(Pronostics!$B1853,Setup_MPP!$A:$G,3,FALSE)</f>
        <v>Joueur19</v>
      </c>
      <c r="E1853" s="31" t="str">
        <f>VLOOKUP(Pronostics!$B1853,Setup_MPP!$A:$G,2,FALSE)</f>
        <v>Joueur19</v>
      </c>
      <c r="F1853" s="31" t="str">
        <f>VLOOKUP($B1853,Setup_MPP!$A:$E,4,FALSE)</f>
        <v>#D5D5D5</v>
      </c>
      <c r="G1853" s="31" t="str">
        <f>VLOOKUP($B1853,Setup_MPP!$A:$E,5,FALSE)</f>
        <v>#727272</v>
      </c>
      <c r="H1853" s="31" t="str">
        <f>IFERROR(IF(AND(A1853&gt;=1,A1853&lt;=104),VLOOKUP($A1853,Location!$A:$J,6,FALSE),IF(A1853=0,"Avant l'ouverture",IF(OR(A1853=105,A1853=106),"Bonus"))),"")</f>
        <v>Tour 2</v>
      </c>
      <c r="I1853" s="31" t="str">
        <f>IF(LEFT(H1853,4)="Tour",VLOOKUP(A1853,Database!$A:$C,3,FALSE),"")</f>
        <v>L</v>
      </c>
      <c r="J1853" s="31" t="str">
        <f>VLOOKUP($A1853,Location!$A:$J,7,FALSE)</f>
        <v>Panama</v>
      </c>
      <c r="K1853" s="31" t="str">
        <f>IFERROR(VLOOKUP(J1853,Setup_Team!$B:$C,2,FALSE), "TDB")</f>
        <v>PAN</v>
      </c>
      <c r="L1853" s="31" t="str">
        <f>VLOOKUP($A1853,Location!$A:$J,8,FALSE)</f>
        <v>Croatie</v>
      </c>
      <c r="M1853" s="31" t="str">
        <f>IFERROR(VLOOKUP(L1853,Setup_Team!$B:$C,2,FALSE), "TDB")</f>
        <v>HRV</v>
      </c>
      <c r="N1853" s="31" t="str">
        <f>VLOOKUP($A1853,Location!$A:$J,9,FALSE)</f>
        <v>Toronto</v>
      </c>
      <c r="O1853" s="31" t="str">
        <f>VLOOKUP($A1853,Location!$A:$J,10,FALSE)</f>
        <v>BMO Field</v>
      </c>
      <c r="R1853" s="31">
        <v>0</v>
      </c>
      <c r="S1853" s="25">
        <f>VLOOKUP($A1853,Database!$A:$Y,10,FALSE)</f>
        <v>165</v>
      </c>
      <c r="T1853" s="25">
        <f>VLOOKUP($A1853,Database!$A:$Y,11,FALSE)</f>
        <v>123</v>
      </c>
      <c r="U1853" s="25">
        <f>VLOOKUP($A1853,Database!$A:$Y,12,FALSE)</f>
        <v>36</v>
      </c>
      <c r="V1853" s="25" t="str">
        <f>VLOOKUP(A1853,Database!A:M,13,FALSE)</f>
        <v>À venir</v>
      </c>
      <c r="W1853" s="25" t="str">
        <f>VLOOKUP($A1853,Database!$A:$Y,20,FALSE)</f>
        <v/>
      </c>
      <c r="X1853" s="25" t="str">
        <f>VLOOKUP($A1853,Database!$A:$Y,21,FALSE)</f>
        <v/>
      </c>
      <c r="Y1853" s="25" t="str">
        <f ca="1">IF(C1853&lt;NOW(),IF(AND(P1853&gt;Q1853,W1853&gt;X1853),S1853,IF(AND(P1853=Q1853,W1853=X1853),T1853,IF(AND(P1853&lt;Q1853,W1853&lt;X1853),U1853,0))),"")</f>
        <v/>
      </c>
      <c r="Z1853" s="25">
        <f>IF(AND(P1853=W1853,Q1853=X1853),1,0)</f>
        <v>1</v>
      </c>
      <c r="AA1853" s="25" t="str">
        <f>IF(Z1853=0,"",IF(ISBLANK(VLOOKUP(A1853,Database!A:AA,22,FALSE)),"",VLOOKUP(A1853,Database!A:AA,22,FALSE)))</f>
        <v>Exact</v>
      </c>
      <c r="AB1853" s="25">
        <f ca="1">IFERROR(IF(AND(Y1853&lt;&gt;"",OR(V1853="Terminé",V1853="En cours")),VLOOKUP(AA1853,Setup_ScoreExactBonus!A:D,4,FALSE),0),0)</f>
        <v>0</v>
      </c>
      <c r="AC1853" s="31" t="str">
        <f ca="1">IF(Y1853&lt;&gt;"", Y1853 + IF(Z1853=1,AB1853, 0), "")</f>
        <v/>
      </c>
      <c r="AD1853" s="31">
        <f ca="1">SUMIFS(AC$2:AC1853,D$2:D1853,D1853)*IF(R1853=0,1,2)</f>
        <v>0</v>
      </c>
    </row>
    <row r="1854" spans="1:30" x14ac:dyDescent="0.35">
      <c r="A1854" s="31">
        <f>IF(ISBLANK(B1854),"",COUNTIF(B$2:B1854,B1854))-1</f>
        <v>47</v>
      </c>
      <c r="B1854" s="31">
        <v>20</v>
      </c>
      <c r="C1854" s="10">
        <f>VLOOKUP($A1854,Database!$A:$Y,7,FALSE)</f>
        <v>46197.041666666664</v>
      </c>
      <c r="D1854" s="31" t="str">
        <f>VLOOKUP(Pronostics!$B1854,Setup_MPP!$A:$G,3,FALSE)</f>
        <v>Joueur20</v>
      </c>
      <c r="E1854" s="31" t="str">
        <f>VLOOKUP(Pronostics!$B1854,Setup_MPP!$A:$G,2,FALSE)</f>
        <v>Joueur20</v>
      </c>
      <c r="F1854" s="31" t="str">
        <f>VLOOKUP($B1854,Setup_MPP!$A:$E,4,FALSE)</f>
        <v>#D5D5D5</v>
      </c>
      <c r="G1854" s="31" t="str">
        <f>VLOOKUP($B1854,Setup_MPP!$A:$E,5,FALSE)</f>
        <v>#727272</v>
      </c>
      <c r="H1854" s="31" t="str">
        <f>IFERROR(IF(AND(A1854&gt;=1,A1854&lt;=104),VLOOKUP($A1854,Location!$A:$J,6,FALSE),IF(A1854=0,"Avant l'ouverture",IF(OR(A1854=105,A1854=106),"Bonus"))),"")</f>
        <v>Tour 2</v>
      </c>
      <c r="I1854" s="31" t="str">
        <f>IF(LEFT(H1854,4)="Tour",VLOOKUP(A1854,Database!$A:$C,3,FALSE),"")</f>
        <v>L</v>
      </c>
      <c r="J1854" s="31" t="str">
        <f>VLOOKUP($A1854,Location!$A:$J,7,FALSE)</f>
        <v>Panama</v>
      </c>
      <c r="K1854" s="31" t="str">
        <f>IFERROR(VLOOKUP(J1854,Setup_Team!$B:$C,2,FALSE), "TDB")</f>
        <v>PAN</v>
      </c>
      <c r="L1854" s="31" t="str">
        <f>VLOOKUP($A1854,Location!$A:$J,8,FALSE)</f>
        <v>Croatie</v>
      </c>
      <c r="M1854" s="31" t="str">
        <f>IFERROR(VLOOKUP(L1854,Setup_Team!$B:$C,2,FALSE), "TDB")</f>
        <v>HRV</v>
      </c>
      <c r="N1854" s="31" t="str">
        <f>VLOOKUP($A1854,Location!$A:$J,9,FALSE)</f>
        <v>Toronto</v>
      </c>
      <c r="O1854" s="31" t="str">
        <f>VLOOKUP($A1854,Location!$A:$J,10,FALSE)</f>
        <v>BMO Field</v>
      </c>
      <c r="R1854" s="31">
        <v>0</v>
      </c>
      <c r="S1854" s="25">
        <f>VLOOKUP($A1854,Database!$A:$Y,10,FALSE)</f>
        <v>165</v>
      </c>
      <c r="T1854" s="25">
        <f>VLOOKUP($A1854,Database!$A:$Y,11,FALSE)</f>
        <v>123</v>
      </c>
      <c r="U1854" s="25">
        <f>VLOOKUP($A1854,Database!$A:$Y,12,FALSE)</f>
        <v>36</v>
      </c>
      <c r="V1854" s="25" t="str">
        <f>VLOOKUP(A1854,Database!A:M,13,FALSE)</f>
        <v>À venir</v>
      </c>
      <c r="W1854" s="25" t="str">
        <f>VLOOKUP($A1854,Database!$A:$Y,20,FALSE)</f>
        <v/>
      </c>
      <c r="X1854" s="25" t="str">
        <f>VLOOKUP($A1854,Database!$A:$Y,21,FALSE)</f>
        <v/>
      </c>
      <c r="Y1854" s="25" t="str">
        <f ca="1">IF(C1854&lt;NOW(),IF(AND(P1854&gt;Q1854,W1854&gt;X1854),S1854,IF(AND(P1854=Q1854,W1854=X1854),T1854,IF(AND(P1854&lt;Q1854,W1854&lt;X1854),U1854,0))),"")</f>
        <v/>
      </c>
      <c r="Z1854" s="25">
        <f>IF(AND(P1854=W1854,Q1854=X1854),1,0)</f>
        <v>1</v>
      </c>
      <c r="AA1854" s="25" t="str">
        <f>IF(Z1854=0,"",IF(ISBLANK(VLOOKUP(A1854,Database!A:AA,22,FALSE)),"",VLOOKUP(A1854,Database!A:AA,22,FALSE)))</f>
        <v>Exact</v>
      </c>
      <c r="AB1854" s="25">
        <f ca="1">IFERROR(IF(AND(Y1854&lt;&gt;"",OR(V1854="Terminé",V1854="En cours")),VLOOKUP(AA1854,Setup_ScoreExactBonus!A:D,4,FALSE),0),0)</f>
        <v>0</v>
      </c>
      <c r="AC1854" s="31" t="str">
        <f ca="1">IF(Y1854&lt;&gt;"", Y1854 + IF(Z1854=1,AB1854, 0), "")</f>
        <v/>
      </c>
      <c r="AD1854" s="31">
        <f ca="1">SUMIFS(AC$2:AC1854,D$2:D1854,D1854)*IF(R1854=0,1,2)</f>
        <v>0</v>
      </c>
    </row>
    <row r="1855" spans="1:30" x14ac:dyDescent="0.35">
      <c r="A1855" s="31">
        <f>IF(ISBLANK(B1855),"",COUNTIF(B$2:B1855,B1855))-1</f>
        <v>47</v>
      </c>
      <c r="B1855" s="31">
        <v>21</v>
      </c>
      <c r="C1855" s="10">
        <f>VLOOKUP($A1855,Database!$A:$Y,7,FALSE)</f>
        <v>46197.041666666664</v>
      </c>
      <c r="D1855" s="31" t="str">
        <f>VLOOKUP(Pronostics!$B1855,Setup_MPP!$A:$G,3,FALSE)</f>
        <v>Joueur21</v>
      </c>
      <c r="E1855" s="31" t="str">
        <f>VLOOKUP(Pronostics!$B1855,Setup_MPP!$A:$G,2,FALSE)</f>
        <v>Joueur21</v>
      </c>
      <c r="F1855" s="31" t="str">
        <f>VLOOKUP($B1855,Setup_MPP!$A:$E,4,FALSE)</f>
        <v>#D5D5D5</v>
      </c>
      <c r="G1855" s="31" t="str">
        <f>VLOOKUP($B1855,Setup_MPP!$A:$E,5,FALSE)</f>
        <v>#727272</v>
      </c>
      <c r="H1855" s="31" t="str">
        <f>IFERROR(IF(AND(A1855&gt;=1,A1855&lt;=104),VLOOKUP($A1855,Location!$A:$J,6,FALSE),IF(A1855=0,"Avant l'ouverture",IF(OR(A1855=105,A1855=106),"Bonus"))),"")</f>
        <v>Tour 2</v>
      </c>
      <c r="I1855" s="31" t="str">
        <f>IF(LEFT(H1855,4)="Tour",VLOOKUP(A1855,Database!$A:$C,3,FALSE),"")</f>
        <v>L</v>
      </c>
      <c r="J1855" s="31" t="str">
        <f>VLOOKUP($A1855,Location!$A:$J,7,FALSE)</f>
        <v>Panama</v>
      </c>
      <c r="K1855" s="31" t="str">
        <f>IFERROR(VLOOKUP(J1855,Setup_Team!$B:$C,2,FALSE), "TDB")</f>
        <v>PAN</v>
      </c>
      <c r="L1855" s="31" t="str">
        <f>VLOOKUP($A1855,Location!$A:$J,8,FALSE)</f>
        <v>Croatie</v>
      </c>
      <c r="M1855" s="31" t="str">
        <f>IFERROR(VLOOKUP(L1855,Setup_Team!$B:$C,2,FALSE), "TDB")</f>
        <v>HRV</v>
      </c>
      <c r="N1855" s="31" t="str">
        <f>VLOOKUP($A1855,Location!$A:$J,9,FALSE)</f>
        <v>Toronto</v>
      </c>
      <c r="O1855" s="31" t="str">
        <f>VLOOKUP($A1855,Location!$A:$J,10,FALSE)</f>
        <v>BMO Field</v>
      </c>
      <c r="R1855" s="31">
        <v>0</v>
      </c>
      <c r="S1855" s="25">
        <f>VLOOKUP($A1855,Database!$A:$Y,10,FALSE)</f>
        <v>165</v>
      </c>
      <c r="T1855" s="25">
        <f>VLOOKUP($A1855,Database!$A:$Y,11,FALSE)</f>
        <v>123</v>
      </c>
      <c r="U1855" s="25">
        <f>VLOOKUP($A1855,Database!$A:$Y,12,FALSE)</f>
        <v>36</v>
      </c>
      <c r="V1855" s="25" t="str">
        <f>VLOOKUP(A1855,Database!A:M,13,FALSE)</f>
        <v>À venir</v>
      </c>
      <c r="W1855" s="25" t="str">
        <f>VLOOKUP($A1855,Database!$A:$Y,20,FALSE)</f>
        <v/>
      </c>
      <c r="X1855" s="25" t="str">
        <f>VLOOKUP($A1855,Database!$A:$Y,21,FALSE)</f>
        <v/>
      </c>
      <c r="Y1855" s="25" t="str">
        <f ca="1">IF(C1855&lt;NOW(),IF(AND(P1855&gt;Q1855,W1855&gt;X1855),S1855,IF(AND(P1855=Q1855,W1855=X1855),T1855,IF(AND(P1855&lt;Q1855,W1855&lt;X1855),U1855,0))),"")</f>
        <v/>
      </c>
      <c r="Z1855" s="25">
        <f>IF(AND(P1855=W1855,Q1855=X1855),1,0)</f>
        <v>1</v>
      </c>
      <c r="AA1855" s="25" t="str">
        <f>IF(Z1855=0,"",IF(ISBLANK(VLOOKUP(A1855,Database!A:AA,22,FALSE)),"",VLOOKUP(A1855,Database!A:AA,22,FALSE)))</f>
        <v>Exact</v>
      </c>
      <c r="AB1855" s="25">
        <f ca="1">IFERROR(IF(AND(Y1855&lt;&gt;"",OR(V1855="Terminé",V1855="En cours")),VLOOKUP(AA1855,Setup_ScoreExactBonus!A:D,4,FALSE),0),0)</f>
        <v>0</v>
      </c>
      <c r="AC1855" s="31" t="str">
        <f ca="1">IF(Y1855&lt;&gt;"", Y1855 + IF(Z1855=1,AB1855, 0), "")</f>
        <v/>
      </c>
      <c r="AD1855" s="31">
        <f ca="1">SUMIFS(AC$2:AC1855,D$2:D1855,D1855)*IF(R1855=0,1,2)</f>
        <v>0</v>
      </c>
    </row>
    <row r="1856" spans="1:30" x14ac:dyDescent="0.35">
      <c r="A1856" s="31">
        <f>IF(ISBLANK(B1856),"",COUNTIF(B$2:B1856,B1856))-1</f>
        <v>47</v>
      </c>
      <c r="B1856" s="31">
        <v>22</v>
      </c>
      <c r="C1856" s="10">
        <f>VLOOKUP($A1856,Database!$A:$Y,7,FALSE)</f>
        <v>46197.041666666664</v>
      </c>
      <c r="D1856" s="31" t="str">
        <f>VLOOKUP(Pronostics!$B1856,Setup_MPP!$A:$G,3,FALSE)</f>
        <v>Joueur22</v>
      </c>
      <c r="E1856" s="31" t="str">
        <f>VLOOKUP(Pronostics!$B1856,Setup_MPP!$A:$G,2,FALSE)</f>
        <v>Joueur22</v>
      </c>
      <c r="F1856" s="31" t="str">
        <f>VLOOKUP($B1856,Setup_MPP!$A:$E,4,FALSE)</f>
        <v>#D5D5D5</v>
      </c>
      <c r="G1856" s="31" t="str">
        <f>VLOOKUP($B1856,Setup_MPP!$A:$E,5,FALSE)</f>
        <v>#727272</v>
      </c>
      <c r="H1856" s="31" t="str">
        <f>IFERROR(IF(AND(A1856&gt;=1,A1856&lt;=104),VLOOKUP($A1856,Location!$A:$J,6,FALSE),IF(A1856=0,"Avant l'ouverture",IF(OR(A1856=105,A1856=106),"Bonus"))),"")</f>
        <v>Tour 2</v>
      </c>
      <c r="I1856" s="31" t="str">
        <f>IF(LEFT(H1856,4)="Tour",VLOOKUP(A1856,Database!$A:$C,3,FALSE),"")</f>
        <v>L</v>
      </c>
      <c r="J1856" s="31" t="str">
        <f>VLOOKUP($A1856,Location!$A:$J,7,FALSE)</f>
        <v>Panama</v>
      </c>
      <c r="K1856" s="31" t="str">
        <f>IFERROR(VLOOKUP(J1856,Setup_Team!$B:$C,2,FALSE), "TDB")</f>
        <v>PAN</v>
      </c>
      <c r="L1856" s="31" t="str">
        <f>VLOOKUP($A1856,Location!$A:$J,8,FALSE)</f>
        <v>Croatie</v>
      </c>
      <c r="M1856" s="31" t="str">
        <f>IFERROR(VLOOKUP(L1856,Setup_Team!$B:$C,2,FALSE), "TDB")</f>
        <v>HRV</v>
      </c>
      <c r="N1856" s="31" t="str">
        <f>VLOOKUP($A1856,Location!$A:$J,9,FALSE)</f>
        <v>Toronto</v>
      </c>
      <c r="O1856" s="31" t="str">
        <f>VLOOKUP($A1856,Location!$A:$J,10,FALSE)</f>
        <v>BMO Field</v>
      </c>
      <c r="R1856" s="31">
        <v>0</v>
      </c>
      <c r="S1856" s="25">
        <f>VLOOKUP($A1856,Database!$A:$Y,10,FALSE)</f>
        <v>165</v>
      </c>
      <c r="T1856" s="25">
        <f>VLOOKUP($A1856,Database!$A:$Y,11,FALSE)</f>
        <v>123</v>
      </c>
      <c r="U1856" s="25">
        <f>VLOOKUP($A1856,Database!$A:$Y,12,FALSE)</f>
        <v>36</v>
      </c>
      <c r="V1856" s="25" t="str">
        <f>VLOOKUP(A1856,Database!A:M,13,FALSE)</f>
        <v>À venir</v>
      </c>
      <c r="W1856" s="25" t="str">
        <f>VLOOKUP($A1856,Database!$A:$Y,20,FALSE)</f>
        <v/>
      </c>
      <c r="X1856" s="25" t="str">
        <f>VLOOKUP($A1856,Database!$A:$Y,21,FALSE)</f>
        <v/>
      </c>
      <c r="Y1856" s="25" t="str">
        <f ca="1">IF(C1856&lt;NOW(),IF(AND(P1856&gt;Q1856,W1856&gt;X1856),S1856,IF(AND(P1856=Q1856,W1856=X1856),T1856,IF(AND(P1856&lt;Q1856,W1856&lt;X1856),U1856,0))),"")</f>
        <v/>
      </c>
      <c r="Z1856" s="25">
        <f>IF(AND(P1856=W1856,Q1856=X1856),1,0)</f>
        <v>1</v>
      </c>
      <c r="AA1856" s="25" t="str">
        <f>IF(Z1856=0,"",IF(ISBLANK(VLOOKUP(A1856,Database!A:AA,22,FALSE)),"",VLOOKUP(A1856,Database!A:AA,22,FALSE)))</f>
        <v>Exact</v>
      </c>
      <c r="AB1856" s="25">
        <f ca="1">IFERROR(IF(AND(Y1856&lt;&gt;"",OR(V1856="Terminé",V1856="En cours")),VLOOKUP(AA1856,Setup_ScoreExactBonus!A:D,4,FALSE),0),0)</f>
        <v>0</v>
      </c>
      <c r="AC1856" s="31" t="str">
        <f ca="1">IF(Y1856&lt;&gt;"", Y1856 + IF(Z1856=1,AB1856, 0), "")</f>
        <v/>
      </c>
      <c r="AD1856" s="31">
        <f ca="1">SUMIFS(AC$2:AC1856,D$2:D1856,D1856)*IF(R1856=0,1,2)</f>
        <v>0</v>
      </c>
    </row>
    <row r="1857" spans="1:30" x14ac:dyDescent="0.35">
      <c r="A1857" s="31">
        <f>IF(ISBLANK(B1857),"",COUNTIF(B$2:B1857,B1857))-1</f>
        <v>47</v>
      </c>
      <c r="B1857" s="31">
        <v>23</v>
      </c>
      <c r="C1857" s="10">
        <f>VLOOKUP($A1857,Database!$A:$Y,7,FALSE)</f>
        <v>46197.041666666664</v>
      </c>
      <c r="D1857" s="31" t="str">
        <f>VLOOKUP(Pronostics!$B1857,Setup_MPP!$A:$G,3,FALSE)</f>
        <v>Joueur23</v>
      </c>
      <c r="E1857" s="31" t="str">
        <f>VLOOKUP(Pronostics!$B1857,Setup_MPP!$A:$G,2,FALSE)</f>
        <v>Joueur23</v>
      </c>
      <c r="F1857" s="31" t="str">
        <f>VLOOKUP($B1857,Setup_MPP!$A:$E,4,FALSE)</f>
        <v>#D5D5D5</v>
      </c>
      <c r="G1857" s="31" t="str">
        <f>VLOOKUP($B1857,Setup_MPP!$A:$E,5,FALSE)</f>
        <v>#727272</v>
      </c>
      <c r="H1857" s="31" t="str">
        <f>IFERROR(IF(AND(A1857&gt;=1,A1857&lt;=104),VLOOKUP($A1857,Location!$A:$J,6,FALSE),IF(A1857=0,"Avant l'ouverture",IF(OR(A1857=105,A1857=106),"Bonus"))),"")</f>
        <v>Tour 2</v>
      </c>
      <c r="I1857" s="31" t="str">
        <f>IF(LEFT(H1857,4)="Tour",VLOOKUP(A1857,Database!$A:$C,3,FALSE),"")</f>
        <v>L</v>
      </c>
      <c r="J1857" s="31" t="str">
        <f>VLOOKUP($A1857,Location!$A:$J,7,FALSE)</f>
        <v>Panama</v>
      </c>
      <c r="K1857" s="31" t="str">
        <f>IFERROR(VLOOKUP(J1857,Setup_Team!$B:$C,2,FALSE), "TDB")</f>
        <v>PAN</v>
      </c>
      <c r="L1857" s="31" t="str">
        <f>VLOOKUP($A1857,Location!$A:$J,8,FALSE)</f>
        <v>Croatie</v>
      </c>
      <c r="M1857" s="31" t="str">
        <f>IFERROR(VLOOKUP(L1857,Setup_Team!$B:$C,2,FALSE), "TDB")</f>
        <v>HRV</v>
      </c>
      <c r="N1857" s="31" t="str">
        <f>VLOOKUP($A1857,Location!$A:$J,9,FALSE)</f>
        <v>Toronto</v>
      </c>
      <c r="O1857" s="31" t="str">
        <f>VLOOKUP($A1857,Location!$A:$J,10,FALSE)</f>
        <v>BMO Field</v>
      </c>
      <c r="R1857" s="31">
        <v>0</v>
      </c>
      <c r="S1857" s="25">
        <f>VLOOKUP($A1857,Database!$A:$Y,10,FALSE)</f>
        <v>165</v>
      </c>
      <c r="T1857" s="25">
        <f>VLOOKUP($A1857,Database!$A:$Y,11,FALSE)</f>
        <v>123</v>
      </c>
      <c r="U1857" s="25">
        <f>VLOOKUP($A1857,Database!$A:$Y,12,FALSE)</f>
        <v>36</v>
      </c>
      <c r="V1857" s="25" t="str">
        <f>VLOOKUP(A1857,Database!A:M,13,FALSE)</f>
        <v>À venir</v>
      </c>
      <c r="W1857" s="25" t="str">
        <f>VLOOKUP($A1857,Database!$A:$Y,20,FALSE)</f>
        <v/>
      </c>
      <c r="X1857" s="25" t="str">
        <f>VLOOKUP($A1857,Database!$A:$Y,21,FALSE)</f>
        <v/>
      </c>
      <c r="Y1857" s="25" t="str">
        <f ca="1">IF(C1857&lt;NOW(),IF(AND(P1857&gt;Q1857,W1857&gt;X1857),S1857,IF(AND(P1857=Q1857,W1857=X1857),T1857,IF(AND(P1857&lt;Q1857,W1857&lt;X1857),U1857,0))),"")</f>
        <v/>
      </c>
      <c r="Z1857" s="25">
        <f>IF(AND(P1857=W1857,Q1857=X1857),1,0)</f>
        <v>1</v>
      </c>
      <c r="AA1857" s="25" t="str">
        <f>IF(Z1857=0,"",IF(ISBLANK(VLOOKUP(A1857,Database!A:AA,22,FALSE)),"",VLOOKUP(A1857,Database!A:AA,22,FALSE)))</f>
        <v>Exact</v>
      </c>
      <c r="AB1857" s="25">
        <f ca="1">IFERROR(IF(AND(Y1857&lt;&gt;"",OR(V1857="Terminé",V1857="En cours")),VLOOKUP(AA1857,Setup_ScoreExactBonus!A:D,4,FALSE),0),0)</f>
        <v>0</v>
      </c>
      <c r="AC1857" s="31" t="str">
        <f ca="1">IF(Y1857&lt;&gt;"", Y1857 + IF(Z1857=1,AB1857, 0), "")</f>
        <v/>
      </c>
      <c r="AD1857" s="31">
        <f ca="1">SUMIFS(AC$2:AC1857,D$2:D1857,D1857)*IF(R1857=0,1,2)</f>
        <v>0</v>
      </c>
    </row>
    <row r="1858" spans="1:30" x14ac:dyDescent="0.35">
      <c r="A1858" s="31">
        <f>IF(ISBLANK(B1858),"",COUNTIF(B$2:B1858,B1858))-1</f>
        <v>47</v>
      </c>
      <c r="B1858" s="31">
        <v>24</v>
      </c>
      <c r="C1858" s="10">
        <f>VLOOKUP($A1858,Database!$A:$Y,7,FALSE)</f>
        <v>46197.041666666664</v>
      </c>
      <c r="D1858" s="31" t="str">
        <f>VLOOKUP(Pronostics!$B1858,Setup_MPP!$A:$G,3,FALSE)</f>
        <v>Joueur24</v>
      </c>
      <c r="E1858" s="31" t="str">
        <f>VLOOKUP(Pronostics!$B1858,Setup_MPP!$A:$G,2,FALSE)</f>
        <v>Joueur24</v>
      </c>
      <c r="F1858" s="31" t="str">
        <f>VLOOKUP($B1858,Setup_MPP!$A:$E,4,FALSE)</f>
        <v>#D5D5D5</v>
      </c>
      <c r="G1858" s="31" t="str">
        <f>VLOOKUP($B1858,Setup_MPP!$A:$E,5,FALSE)</f>
        <v>#727272</v>
      </c>
      <c r="H1858" s="31" t="str">
        <f>IFERROR(IF(AND(A1858&gt;=1,A1858&lt;=104),VLOOKUP($A1858,Location!$A:$J,6,FALSE),IF(A1858=0,"Avant l'ouverture",IF(OR(A1858=105,A1858=106),"Bonus"))),"")</f>
        <v>Tour 2</v>
      </c>
      <c r="I1858" s="31" t="str">
        <f>IF(LEFT(H1858,4)="Tour",VLOOKUP(A1858,Database!$A:$C,3,FALSE),"")</f>
        <v>L</v>
      </c>
      <c r="J1858" s="31" t="str">
        <f>VLOOKUP($A1858,Location!$A:$J,7,FALSE)</f>
        <v>Panama</v>
      </c>
      <c r="K1858" s="31" t="str">
        <f>IFERROR(VLOOKUP(J1858,Setup_Team!$B:$C,2,FALSE), "TDB")</f>
        <v>PAN</v>
      </c>
      <c r="L1858" s="31" t="str">
        <f>VLOOKUP($A1858,Location!$A:$J,8,FALSE)</f>
        <v>Croatie</v>
      </c>
      <c r="M1858" s="31" t="str">
        <f>IFERROR(VLOOKUP(L1858,Setup_Team!$B:$C,2,FALSE), "TDB")</f>
        <v>HRV</v>
      </c>
      <c r="N1858" s="31" t="str">
        <f>VLOOKUP($A1858,Location!$A:$J,9,FALSE)</f>
        <v>Toronto</v>
      </c>
      <c r="O1858" s="31" t="str">
        <f>VLOOKUP($A1858,Location!$A:$J,10,FALSE)</f>
        <v>BMO Field</v>
      </c>
      <c r="R1858" s="31">
        <v>0</v>
      </c>
      <c r="S1858" s="25">
        <f>VLOOKUP($A1858,Database!$A:$Y,10,FALSE)</f>
        <v>165</v>
      </c>
      <c r="T1858" s="25">
        <f>VLOOKUP($A1858,Database!$A:$Y,11,FALSE)</f>
        <v>123</v>
      </c>
      <c r="U1858" s="25">
        <f>VLOOKUP($A1858,Database!$A:$Y,12,FALSE)</f>
        <v>36</v>
      </c>
      <c r="V1858" s="25" t="str">
        <f>VLOOKUP(A1858,Database!A:M,13,FALSE)</f>
        <v>À venir</v>
      </c>
      <c r="W1858" s="25" t="str">
        <f>VLOOKUP($A1858,Database!$A:$Y,20,FALSE)</f>
        <v/>
      </c>
      <c r="X1858" s="25" t="str">
        <f>VLOOKUP($A1858,Database!$A:$Y,21,FALSE)</f>
        <v/>
      </c>
      <c r="Y1858" s="25" t="str">
        <f ca="1">IF(C1858&lt;NOW(),IF(AND(P1858&gt;Q1858,W1858&gt;X1858),S1858,IF(AND(P1858=Q1858,W1858=X1858),T1858,IF(AND(P1858&lt;Q1858,W1858&lt;X1858),U1858,0))),"")</f>
        <v/>
      </c>
      <c r="Z1858" s="25">
        <f>IF(AND(P1858=W1858,Q1858=X1858),1,0)</f>
        <v>1</v>
      </c>
      <c r="AA1858" s="25" t="str">
        <f>IF(Z1858=0,"",IF(ISBLANK(VLOOKUP(A1858,Database!A:AA,22,FALSE)),"",VLOOKUP(A1858,Database!A:AA,22,FALSE)))</f>
        <v>Exact</v>
      </c>
      <c r="AB1858" s="25">
        <f ca="1">IFERROR(IF(AND(Y1858&lt;&gt;"",OR(V1858="Terminé",V1858="En cours")),VLOOKUP(AA1858,Setup_ScoreExactBonus!A:D,4,FALSE),0),0)</f>
        <v>0</v>
      </c>
      <c r="AC1858" s="31" t="str">
        <f ca="1">IF(Y1858&lt;&gt;"", Y1858 + IF(Z1858=1,AB1858, 0), "")</f>
        <v/>
      </c>
      <c r="AD1858" s="31">
        <f ca="1">SUMIFS(AC$2:AC1858,D$2:D1858,D1858)*IF(R1858=0,1,2)</f>
        <v>0</v>
      </c>
    </row>
    <row r="1859" spans="1:30" x14ac:dyDescent="0.35">
      <c r="A1859" s="31">
        <f>IF(ISBLANK(B1859),"",COUNTIF(B$2:B1859,B1859))-1</f>
        <v>47</v>
      </c>
      <c r="B1859" s="31">
        <v>25</v>
      </c>
      <c r="C1859" s="10">
        <f>VLOOKUP($A1859,Database!$A:$Y,7,FALSE)</f>
        <v>46197.041666666664</v>
      </c>
      <c r="D1859" s="31" t="str">
        <f>VLOOKUP(Pronostics!$B1859,Setup_MPP!$A:$G,3,FALSE)</f>
        <v>Joueur25</v>
      </c>
      <c r="E1859" s="31" t="str">
        <f>VLOOKUP(Pronostics!$B1859,Setup_MPP!$A:$G,2,FALSE)</f>
        <v>Joueur25</v>
      </c>
      <c r="F1859" s="31" t="str">
        <f>VLOOKUP($B1859,Setup_MPP!$A:$E,4,FALSE)</f>
        <v>#D5D5D5</v>
      </c>
      <c r="G1859" s="31" t="str">
        <f>VLOOKUP($B1859,Setup_MPP!$A:$E,5,FALSE)</f>
        <v>#727272</v>
      </c>
      <c r="H1859" s="31" t="str">
        <f>IFERROR(IF(AND(A1859&gt;=1,A1859&lt;=104),VLOOKUP($A1859,Location!$A:$J,6,FALSE),IF(A1859=0,"Avant l'ouverture",IF(OR(A1859=105,A1859=106),"Bonus"))),"")</f>
        <v>Tour 2</v>
      </c>
      <c r="I1859" s="31" t="str">
        <f>IF(LEFT(H1859,4)="Tour",VLOOKUP(A1859,Database!$A:$C,3,FALSE),"")</f>
        <v>L</v>
      </c>
      <c r="J1859" s="31" t="str">
        <f>VLOOKUP($A1859,Location!$A:$J,7,FALSE)</f>
        <v>Panama</v>
      </c>
      <c r="K1859" s="31" t="str">
        <f>IFERROR(VLOOKUP(J1859,Setup_Team!$B:$C,2,FALSE), "TDB")</f>
        <v>PAN</v>
      </c>
      <c r="L1859" s="31" t="str">
        <f>VLOOKUP($A1859,Location!$A:$J,8,FALSE)</f>
        <v>Croatie</v>
      </c>
      <c r="M1859" s="31" t="str">
        <f>IFERROR(VLOOKUP(L1859,Setup_Team!$B:$C,2,FALSE), "TDB")</f>
        <v>HRV</v>
      </c>
      <c r="N1859" s="31" t="str">
        <f>VLOOKUP($A1859,Location!$A:$J,9,FALSE)</f>
        <v>Toronto</v>
      </c>
      <c r="O1859" s="31" t="str">
        <f>VLOOKUP($A1859,Location!$A:$J,10,FALSE)</f>
        <v>BMO Field</v>
      </c>
      <c r="R1859" s="31">
        <v>0</v>
      </c>
      <c r="S1859" s="25">
        <f>VLOOKUP($A1859,Database!$A:$Y,10,FALSE)</f>
        <v>165</v>
      </c>
      <c r="T1859" s="25">
        <f>VLOOKUP($A1859,Database!$A:$Y,11,FALSE)</f>
        <v>123</v>
      </c>
      <c r="U1859" s="25">
        <f>VLOOKUP($A1859,Database!$A:$Y,12,FALSE)</f>
        <v>36</v>
      </c>
      <c r="V1859" s="25" t="str">
        <f>VLOOKUP(A1859,Database!A:M,13,FALSE)</f>
        <v>À venir</v>
      </c>
      <c r="W1859" s="25" t="str">
        <f>VLOOKUP($A1859,Database!$A:$Y,20,FALSE)</f>
        <v/>
      </c>
      <c r="X1859" s="25" t="str">
        <f>VLOOKUP($A1859,Database!$A:$Y,21,FALSE)</f>
        <v/>
      </c>
      <c r="Y1859" s="25" t="str">
        <f ca="1">IF(C1859&lt;NOW(),IF(AND(P1859&gt;Q1859,W1859&gt;X1859),S1859,IF(AND(P1859=Q1859,W1859=X1859),T1859,IF(AND(P1859&lt;Q1859,W1859&lt;X1859),U1859,0))),"")</f>
        <v/>
      </c>
      <c r="Z1859" s="25">
        <f>IF(AND(P1859=W1859,Q1859=X1859),1,0)</f>
        <v>1</v>
      </c>
      <c r="AA1859" s="25" t="str">
        <f>IF(Z1859=0,"",IF(ISBLANK(VLOOKUP(A1859,Database!A:AA,22,FALSE)),"",VLOOKUP(A1859,Database!A:AA,22,FALSE)))</f>
        <v>Exact</v>
      </c>
      <c r="AB1859" s="25">
        <f ca="1">IFERROR(IF(AND(Y1859&lt;&gt;"",OR(V1859="Terminé",V1859="En cours")),VLOOKUP(AA1859,Setup_ScoreExactBonus!A:D,4,FALSE),0),0)</f>
        <v>0</v>
      </c>
      <c r="AC1859" s="31" t="str">
        <f ca="1">IF(Y1859&lt;&gt;"", Y1859 + IF(Z1859=1,AB1859, 0), "")</f>
        <v/>
      </c>
      <c r="AD1859" s="31">
        <f ca="1">SUMIFS(AC$2:AC1859,D$2:D1859,D1859)*IF(R1859=0,1,2)</f>
        <v>0</v>
      </c>
    </row>
    <row r="1860" spans="1:30" x14ac:dyDescent="0.35">
      <c r="A1860" s="31">
        <f>IF(ISBLANK(B1860),"",COUNTIF(B$2:B1860,B1860))-1</f>
        <v>47</v>
      </c>
      <c r="B1860" s="31">
        <v>26</v>
      </c>
      <c r="C1860" s="10">
        <f>VLOOKUP($A1860,Database!$A:$Y,7,FALSE)</f>
        <v>46197.041666666664</v>
      </c>
      <c r="D1860" s="31" t="str">
        <f>VLOOKUP(Pronostics!$B1860,Setup_MPP!$A:$G,3,FALSE)</f>
        <v>Joueur26</v>
      </c>
      <c r="E1860" s="31" t="str">
        <f>VLOOKUP(Pronostics!$B1860,Setup_MPP!$A:$G,2,FALSE)</f>
        <v>Joueur26</v>
      </c>
      <c r="F1860" s="31" t="str">
        <f>VLOOKUP($B1860,Setup_MPP!$A:$E,4,FALSE)</f>
        <v>#D5D5D5</v>
      </c>
      <c r="G1860" s="31" t="str">
        <f>VLOOKUP($B1860,Setup_MPP!$A:$E,5,FALSE)</f>
        <v>#727272</v>
      </c>
      <c r="H1860" s="31" t="str">
        <f>IFERROR(IF(AND(A1860&gt;=1,A1860&lt;=104),VLOOKUP($A1860,Location!$A:$J,6,FALSE),IF(A1860=0,"Avant l'ouverture",IF(OR(A1860=105,A1860=106),"Bonus"))),"")</f>
        <v>Tour 2</v>
      </c>
      <c r="I1860" s="31" t="str">
        <f>IF(LEFT(H1860,4)="Tour",VLOOKUP(A1860,Database!$A:$C,3,FALSE),"")</f>
        <v>L</v>
      </c>
      <c r="J1860" s="31" t="str">
        <f>VLOOKUP($A1860,Location!$A:$J,7,FALSE)</f>
        <v>Panama</v>
      </c>
      <c r="K1860" s="31" t="str">
        <f>IFERROR(VLOOKUP(J1860,Setup_Team!$B:$C,2,FALSE), "TDB")</f>
        <v>PAN</v>
      </c>
      <c r="L1860" s="31" t="str">
        <f>VLOOKUP($A1860,Location!$A:$J,8,FALSE)</f>
        <v>Croatie</v>
      </c>
      <c r="M1860" s="31" t="str">
        <f>IFERROR(VLOOKUP(L1860,Setup_Team!$B:$C,2,FALSE), "TDB")</f>
        <v>HRV</v>
      </c>
      <c r="N1860" s="31" t="str">
        <f>VLOOKUP($A1860,Location!$A:$J,9,FALSE)</f>
        <v>Toronto</v>
      </c>
      <c r="O1860" s="31" t="str">
        <f>VLOOKUP($A1860,Location!$A:$J,10,FALSE)</f>
        <v>BMO Field</v>
      </c>
      <c r="R1860" s="31">
        <v>0</v>
      </c>
      <c r="S1860" s="25">
        <f>VLOOKUP($A1860,Database!$A:$Y,10,FALSE)</f>
        <v>165</v>
      </c>
      <c r="T1860" s="25">
        <f>VLOOKUP($A1860,Database!$A:$Y,11,FALSE)</f>
        <v>123</v>
      </c>
      <c r="U1860" s="25">
        <f>VLOOKUP($A1860,Database!$A:$Y,12,FALSE)</f>
        <v>36</v>
      </c>
      <c r="V1860" s="25" t="str">
        <f>VLOOKUP(A1860,Database!A:M,13,FALSE)</f>
        <v>À venir</v>
      </c>
      <c r="W1860" s="25" t="str">
        <f>VLOOKUP($A1860,Database!$A:$Y,20,FALSE)</f>
        <v/>
      </c>
      <c r="X1860" s="25" t="str">
        <f>VLOOKUP($A1860,Database!$A:$Y,21,FALSE)</f>
        <v/>
      </c>
      <c r="Y1860" s="25" t="str">
        <f ca="1">IF(C1860&lt;NOW(),IF(AND(P1860&gt;Q1860,W1860&gt;X1860),S1860,IF(AND(P1860=Q1860,W1860=X1860),T1860,IF(AND(P1860&lt;Q1860,W1860&lt;X1860),U1860,0))),"")</f>
        <v/>
      </c>
      <c r="Z1860" s="25">
        <f>IF(AND(P1860=W1860,Q1860=X1860),1,0)</f>
        <v>1</v>
      </c>
      <c r="AA1860" s="25" t="str">
        <f>IF(Z1860=0,"",IF(ISBLANK(VLOOKUP(A1860,Database!A:AA,22,FALSE)),"",VLOOKUP(A1860,Database!A:AA,22,FALSE)))</f>
        <v>Exact</v>
      </c>
      <c r="AB1860" s="25">
        <f ca="1">IFERROR(IF(AND(Y1860&lt;&gt;"",OR(V1860="Terminé",V1860="En cours")),VLOOKUP(AA1860,Setup_ScoreExactBonus!A:D,4,FALSE),0),0)</f>
        <v>0</v>
      </c>
      <c r="AC1860" s="31" t="str">
        <f ca="1">IF(Y1860&lt;&gt;"", Y1860 + IF(Z1860=1,AB1860, 0), "")</f>
        <v/>
      </c>
      <c r="AD1860" s="31">
        <f ca="1">SUMIFS(AC$2:AC1860,D$2:D1860,D1860)*IF(R1860=0,1,2)</f>
        <v>0</v>
      </c>
    </row>
    <row r="1861" spans="1:30" x14ac:dyDescent="0.35">
      <c r="A1861" s="31">
        <f>IF(ISBLANK(B1861),"",COUNTIF(B$2:B1861,B1861))-1</f>
        <v>47</v>
      </c>
      <c r="B1861" s="31">
        <v>27</v>
      </c>
      <c r="C1861" s="10">
        <f>VLOOKUP($A1861,Database!$A:$Y,7,FALSE)</f>
        <v>46197.041666666664</v>
      </c>
      <c r="D1861" s="31" t="str">
        <f>VLOOKUP(Pronostics!$B1861,Setup_MPP!$A:$G,3,FALSE)</f>
        <v>Joueur27</v>
      </c>
      <c r="E1861" s="31" t="str">
        <f>VLOOKUP(Pronostics!$B1861,Setup_MPP!$A:$G,2,FALSE)</f>
        <v>Joueur27</v>
      </c>
      <c r="F1861" s="31" t="str">
        <f>VLOOKUP($B1861,Setup_MPP!$A:$E,4,FALSE)</f>
        <v>#D5D5D5</v>
      </c>
      <c r="G1861" s="31" t="str">
        <f>VLOOKUP($B1861,Setup_MPP!$A:$E,5,FALSE)</f>
        <v>#727272</v>
      </c>
      <c r="H1861" s="31" t="str">
        <f>IFERROR(IF(AND(A1861&gt;=1,A1861&lt;=104),VLOOKUP($A1861,Location!$A:$J,6,FALSE),IF(A1861=0,"Avant l'ouverture",IF(OR(A1861=105,A1861=106),"Bonus"))),"")</f>
        <v>Tour 2</v>
      </c>
      <c r="I1861" s="31" t="str">
        <f>IF(LEFT(H1861,4)="Tour",VLOOKUP(A1861,Database!$A:$C,3,FALSE),"")</f>
        <v>L</v>
      </c>
      <c r="J1861" s="31" t="str">
        <f>VLOOKUP($A1861,Location!$A:$J,7,FALSE)</f>
        <v>Panama</v>
      </c>
      <c r="K1861" s="31" t="str">
        <f>IFERROR(VLOOKUP(J1861,Setup_Team!$B:$C,2,FALSE), "TDB")</f>
        <v>PAN</v>
      </c>
      <c r="L1861" s="31" t="str">
        <f>VLOOKUP($A1861,Location!$A:$J,8,FALSE)</f>
        <v>Croatie</v>
      </c>
      <c r="M1861" s="31" t="str">
        <f>IFERROR(VLOOKUP(L1861,Setup_Team!$B:$C,2,FALSE), "TDB")</f>
        <v>HRV</v>
      </c>
      <c r="N1861" s="31" t="str">
        <f>VLOOKUP($A1861,Location!$A:$J,9,FALSE)</f>
        <v>Toronto</v>
      </c>
      <c r="O1861" s="31" t="str">
        <f>VLOOKUP($A1861,Location!$A:$J,10,FALSE)</f>
        <v>BMO Field</v>
      </c>
      <c r="R1861" s="31">
        <v>0</v>
      </c>
      <c r="S1861" s="25">
        <f>VLOOKUP($A1861,Database!$A:$Y,10,FALSE)</f>
        <v>165</v>
      </c>
      <c r="T1861" s="25">
        <f>VLOOKUP($A1861,Database!$A:$Y,11,FALSE)</f>
        <v>123</v>
      </c>
      <c r="U1861" s="25">
        <f>VLOOKUP($A1861,Database!$A:$Y,12,FALSE)</f>
        <v>36</v>
      </c>
      <c r="V1861" s="25" t="str">
        <f>VLOOKUP(A1861,Database!A:M,13,FALSE)</f>
        <v>À venir</v>
      </c>
      <c r="W1861" s="25" t="str">
        <f>VLOOKUP($A1861,Database!$A:$Y,20,FALSE)</f>
        <v/>
      </c>
      <c r="X1861" s="25" t="str">
        <f>VLOOKUP($A1861,Database!$A:$Y,21,FALSE)</f>
        <v/>
      </c>
      <c r="Y1861" s="25" t="str">
        <f ca="1">IF(C1861&lt;NOW(),IF(AND(P1861&gt;Q1861,W1861&gt;X1861),S1861,IF(AND(P1861=Q1861,W1861=X1861),T1861,IF(AND(P1861&lt;Q1861,W1861&lt;X1861),U1861,0))),"")</f>
        <v/>
      </c>
      <c r="Z1861" s="25">
        <f>IF(AND(P1861=W1861,Q1861=X1861),1,0)</f>
        <v>1</v>
      </c>
      <c r="AA1861" s="25" t="str">
        <f>IF(Z1861=0,"",IF(ISBLANK(VLOOKUP(A1861,Database!A:AA,22,FALSE)),"",VLOOKUP(A1861,Database!A:AA,22,FALSE)))</f>
        <v>Exact</v>
      </c>
      <c r="AB1861" s="25">
        <f ca="1">IFERROR(IF(AND(Y1861&lt;&gt;"",OR(V1861="Terminé",V1861="En cours")),VLOOKUP(AA1861,Setup_ScoreExactBonus!A:D,4,FALSE),0),0)</f>
        <v>0</v>
      </c>
      <c r="AC1861" s="31" t="str">
        <f ca="1">IF(Y1861&lt;&gt;"", Y1861 + IF(Z1861=1,AB1861, 0), "")</f>
        <v/>
      </c>
      <c r="AD1861" s="31">
        <f ca="1">SUMIFS(AC$2:AC1861,D$2:D1861,D1861)*IF(R1861=0,1,2)</f>
        <v>0</v>
      </c>
    </row>
    <row r="1862" spans="1:30" x14ac:dyDescent="0.35">
      <c r="A1862" s="31">
        <f>IF(ISBLANK(B1862),"",COUNTIF(B$2:B1862,B1862))-1</f>
        <v>47</v>
      </c>
      <c r="B1862" s="31">
        <v>28</v>
      </c>
      <c r="C1862" s="10">
        <f>VLOOKUP($A1862,Database!$A:$Y,7,FALSE)</f>
        <v>46197.041666666664</v>
      </c>
      <c r="D1862" s="31" t="str">
        <f>VLOOKUP(Pronostics!$B1862,Setup_MPP!$A:$G,3,FALSE)</f>
        <v>Joueur28</v>
      </c>
      <c r="E1862" s="31" t="str">
        <f>VLOOKUP(Pronostics!$B1862,Setup_MPP!$A:$G,2,FALSE)</f>
        <v>Joueur28</v>
      </c>
      <c r="F1862" s="31" t="str">
        <f>VLOOKUP($B1862,Setup_MPP!$A:$E,4,FALSE)</f>
        <v>#D5D5D5</v>
      </c>
      <c r="G1862" s="31" t="str">
        <f>VLOOKUP($B1862,Setup_MPP!$A:$E,5,FALSE)</f>
        <v>#727272</v>
      </c>
      <c r="H1862" s="31" t="str">
        <f>IFERROR(IF(AND(A1862&gt;=1,A1862&lt;=104),VLOOKUP($A1862,Location!$A:$J,6,FALSE),IF(A1862=0,"Avant l'ouverture",IF(OR(A1862=105,A1862=106),"Bonus"))),"")</f>
        <v>Tour 2</v>
      </c>
      <c r="I1862" s="31" t="str">
        <f>IF(LEFT(H1862,4)="Tour",VLOOKUP(A1862,Database!$A:$C,3,FALSE),"")</f>
        <v>L</v>
      </c>
      <c r="J1862" s="31" t="str">
        <f>VLOOKUP($A1862,Location!$A:$J,7,FALSE)</f>
        <v>Panama</v>
      </c>
      <c r="K1862" s="31" t="str">
        <f>IFERROR(VLOOKUP(J1862,Setup_Team!$B:$C,2,FALSE), "TDB")</f>
        <v>PAN</v>
      </c>
      <c r="L1862" s="31" t="str">
        <f>VLOOKUP($A1862,Location!$A:$J,8,FALSE)</f>
        <v>Croatie</v>
      </c>
      <c r="M1862" s="31" t="str">
        <f>IFERROR(VLOOKUP(L1862,Setup_Team!$B:$C,2,FALSE), "TDB")</f>
        <v>HRV</v>
      </c>
      <c r="N1862" s="31" t="str">
        <f>VLOOKUP($A1862,Location!$A:$J,9,FALSE)</f>
        <v>Toronto</v>
      </c>
      <c r="O1862" s="31" t="str">
        <f>VLOOKUP($A1862,Location!$A:$J,10,FALSE)</f>
        <v>BMO Field</v>
      </c>
      <c r="R1862" s="31">
        <v>0</v>
      </c>
      <c r="S1862" s="25">
        <f>VLOOKUP($A1862,Database!$A:$Y,10,FALSE)</f>
        <v>165</v>
      </c>
      <c r="T1862" s="25">
        <f>VLOOKUP($A1862,Database!$A:$Y,11,FALSE)</f>
        <v>123</v>
      </c>
      <c r="U1862" s="25">
        <f>VLOOKUP($A1862,Database!$A:$Y,12,FALSE)</f>
        <v>36</v>
      </c>
      <c r="V1862" s="25" t="str">
        <f>VLOOKUP(A1862,Database!A:M,13,FALSE)</f>
        <v>À venir</v>
      </c>
      <c r="W1862" s="25" t="str">
        <f>VLOOKUP($A1862,Database!$A:$Y,20,FALSE)</f>
        <v/>
      </c>
      <c r="X1862" s="25" t="str">
        <f>VLOOKUP($A1862,Database!$A:$Y,21,FALSE)</f>
        <v/>
      </c>
      <c r="Y1862" s="25" t="str">
        <f ca="1">IF(C1862&lt;NOW(),IF(AND(P1862&gt;Q1862,W1862&gt;X1862),S1862,IF(AND(P1862=Q1862,W1862=X1862),T1862,IF(AND(P1862&lt;Q1862,W1862&lt;X1862),U1862,0))),"")</f>
        <v/>
      </c>
      <c r="Z1862" s="25">
        <f>IF(AND(P1862=W1862,Q1862=X1862),1,0)</f>
        <v>1</v>
      </c>
      <c r="AA1862" s="25" t="str">
        <f>IF(Z1862=0,"",IF(ISBLANK(VLOOKUP(A1862,Database!A:AA,22,FALSE)),"",VLOOKUP(A1862,Database!A:AA,22,FALSE)))</f>
        <v>Exact</v>
      </c>
      <c r="AB1862" s="25">
        <f ca="1">IFERROR(IF(AND(Y1862&lt;&gt;"",OR(V1862="Terminé",V1862="En cours")),VLOOKUP(AA1862,Setup_ScoreExactBonus!A:D,4,FALSE),0),0)</f>
        <v>0</v>
      </c>
      <c r="AC1862" s="31" t="str">
        <f ca="1">IF(Y1862&lt;&gt;"", Y1862 + IF(Z1862=1,AB1862, 0), "")</f>
        <v/>
      </c>
      <c r="AD1862" s="31">
        <f ca="1">SUMIFS(AC$2:AC1862,D$2:D1862,D1862)*IF(R1862=0,1,2)</f>
        <v>0</v>
      </c>
    </row>
    <row r="1863" spans="1:30" x14ac:dyDescent="0.35">
      <c r="A1863" s="31">
        <f>IF(ISBLANK(B1863),"",COUNTIF(B$2:B1863,B1863))-1</f>
        <v>47</v>
      </c>
      <c r="B1863" s="31">
        <v>29</v>
      </c>
      <c r="C1863" s="10">
        <f>VLOOKUP($A1863,Database!$A:$Y,7,FALSE)</f>
        <v>46197.041666666664</v>
      </c>
      <c r="D1863" s="31" t="str">
        <f>VLOOKUP(Pronostics!$B1863,Setup_MPP!$A:$G,3,FALSE)</f>
        <v>Joueur29</v>
      </c>
      <c r="E1863" s="31" t="str">
        <f>VLOOKUP(Pronostics!$B1863,Setup_MPP!$A:$G,2,FALSE)</f>
        <v>Joueur29</v>
      </c>
      <c r="F1863" s="31" t="str">
        <f>VLOOKUP($B1863,Setup_MPP!$A:$E,4,FALSE)</f>
        <v>#D5D5D5</v>
      </c>
      <c r="G1863" s="31" t="str">
        <f>VLOOKUP($B1863,Setup_MPP!$A:$E,5,FALSE)</f>
        <v>#727272</v>
      </c>
      <c r="H1863" s="31" t="str">
        <f>IFERROR(IF(AND(A1863&gt;=1,A1863&lt;=104),VLOOKUP($A1863,Location!$A:$J,6,FALSE),IF(A1863=0,"Avant l'ouverture",IF(OR(A1863=105,A1863=106),"Bonus"))),"")</f>
        <v>Tour 2</v>
      </c>
      <c r="I1863" s="31" t="str">
        <f>IF(LEFT(H1863,4)="Tour",VLOOKUP(A1863,Database!$A:$C,3,FALSE),"")</f>
        <v>L</v>
      </c>
      <c r="J1863" s="31" t="str">
        <f>VLOOKUP($A1863,Location!$A:$J,7,FALSE)</f>
        <v>Panama</v>
      </c>
      <c r="K1863" s="31" t="str">
        <f>IFERROR(VLOOKUP(J1863,Setup_Team!$B:$C,2,FALSE), "TDB")</f>
        <v>PAN</v>
      </c>
      <c r="L1863" s="31" t="str">
        <f>VLOOKUP($A1863,Location!$A:$J,8,FALSE)</f>
        <v>Croatie</v>
      </c>
      <c r="M1863" s="31" t="str">
        <f>IFERROR(VLOOKUP(L1863,Setup_Team!$B:$C,2,FALSE), "TDB")</f>
        <v>HRV</v>
      </c>
      <c r="N1863" s="31" t="str">
        <f>VLOOKUP($A1863,Location!$A:$J,9,FALSE)</f>
        <v>Toronto</v>
      </c>
      <c r="O1863" s="31" t="str">
        <f>VLOOKUP($A1863,Location!$A:$J,10,FALSE)</f>
        <v>BMO Field</v>
      </c>
      <c r="R1863" s="31">
        <v>0</v>
      </c>
      <c r="S1863" s="25">
        <f>VLOOKUP($A1863,Database!$A:$Y,10,FALSE)</f>
        <v>165</v>
      </c>
      <c r="T1863" s="25">
        <f>VLOOKUP($A1863,Database!$A:$Y,11,FALSE)</f>
        <v>123</v>
      </c>
      <c r="U1863" s="25">
        <f>VLOOKUP($A1863,Database!$A:$Y,12,FALSE)</f>
        <v>36</v>
      </c>
      <c r="V1863" s="25" t="str">
        <f>VLOOKUP(A1863,Database!A:M,13,FALSE)</f>
        <v>À venir</v>
      </c>
      <c r="W1863" s="25" t="str">
        <f>VLOOKUP($A1863,Database!$A:$Y,20,FALSE)</f>
        <v/>
      </c>
      <c r="X1863" s="25" t="str">
        <f>VLOOKUP($A1863,Database!$A:$Y,21,FALSE)</f>
        <v/>
      </c>
      <c r="Y1863" s="25" t="str">
        <f ca="1">IF(C1863&lt;NOW(),IF(AND(P1863&gt;Q1863,W1863&gt;X1863),S1863,IF(AND(P1863=Q1863,W1863=X1863),T1863,IF(AND(P1863&lt;Q1863,W1863&lt;X1863),U1863,0))),"")</f>
        <v/>
      </c>
      <c r="Z1863" s="25">
        <f>IF(AND(P1863=W1863,Q1863=X1863),1,0)</f>
        <v>1</v>
      </c>
      <c r="AA1863" s="25" t="str">
        <f>IF(Z1863=0,"",IF(ISBLANK(VLOOKUP(A1863,Database!A:AA,22,FALSE)),"",VLOOKUP(A1863,Database!A:AA,22,FALSE)))</f>
        <v>Exact</v>
      </c>
      <c r="AB1863" s="25">
        <f ca="1">IFERROR(IF(AND(Y1863&lt;&gt;"",OR(V1863="Terminé",V1863="En cours")),VLOOKUP(AA1863,Setup_ScoreExactBonus!A:D,4,FALSE),0),0)</f>
        <v>0</v>
      </c>
      <c r="AC1863" s="31" t="str">
        <f ca="1">IF(Y1863&lt;&gt;"", Y1863 + IF(Z1863=1,AB1863, 0), "")</f>
        <v/>
      </c>
      <c r="AD1863" s="31">
        <f ca="1">SUMIFS(AC$2:AC1863,D$2:D1863,D1863)*IF(R1863=0,1,2)</f>
        <v>0</v>
      </c>
    </row>
    <row r="1864" spans="1:30" x14ac:dyDescent="0.35">
      <c r="A1864" s="31">
        <f>IF(ISBLANK(B1864),"",COUNTIF(B$2:B1864,B1864))-1</f>
        <v>47</v>
      </c>
      <c r="B1864" s="31">
        <v>30</v>
      </c>
      <c r="C1864" s="10">
        <f>VLOOKUP($A1864,Database!$A:$Y,7,FALSE)</f>
        <v>46197.041666666664</v>
      </c>
      <c r="D1864" s="31" t="str">
        <f>VLOOKUP(Pronostics!$B1864,Setup_MPP!$A:$G,3,FALSE)</f>
        <v>Joueur30</v>
      </c>
      <c r="E1864" s="31" t="str">
        <f>VLOOKUP(Pronostics!$B1864,Setup_MPP!$A:$G,2,FALSE)</f>
        <v>Joueur30</v>
      </c>
      <c r="F1864" s="31" t="str">
        <f>VLOOKUP($B1864,Setup_MPP!$A:$E,4,FALSE)</f>
        <v>#D5D5D5</v>
      </c>
      <c r="G1864" s="31" t="str">
        <f>VLOOKUP($B1864,Setup_MPP!$A:$E,5,FALSE)</f>
        <v>#727272</v>
      </c>
      <c r="H1864" s="31" t="str">
        <f>IFERROR(IF(AND(A1864&gt;=1,A1864&lt;=104),VLOOKUP($A1864,Location!$A:$J,6,FALSE),IF(A1864=0,"Avant l'ouverture",IF(OR(A1864=105,A1864=106),"Bonus"))),"")</f>
        <v>Tour 2</v>
      </c>
      <c r="I1864" s="31" t="str">
        <f>IF(LEFT(H1864,4)="Tour",VLOOKUP(A1864,Database!$A:$C,3,FALSE),"")</f>
        <v>L</v>
      </c>
      <c r="J1864" s="31" t="str">
        <f>VLOOKUP($A1864,Location!$A:$J,7,FALSE)</f>
        <v>Panama</v>
      </c>
      <c r="K1864" s="31" t="str">
        <f>IFERROR(VLOOKUP(J1864,Setup_Team!$B:$C,2,FALSE), "TDB")</f>
        <v>PAN</v>
      </c>
      <c r="L1864" s="31" t="str">
        <f>VLOOKUP($A1864,Location!$A:$J,8,FALSE)</f>
        <v>Croatie</v>
      </c>
      <c r="M1864" s="31" t="str">
        <f>IFERROR(VLOOKUP(L1864,Setup_Team!$B:$C,2,FALSE), "TDB")</f>
        <v>HRV</v>
      </c>
      <c r="N1864" s="31" t="str">
        <f>VLOOKUP($A1864,Location!$A:$J,9,FALSE)</f>
        <v>Toronto</v>
      </c>
      <c r="O1864" s="31" t="str">
        <f>VLOOKUP($A1864,Location!$A:$J,10,FALSE)</f>
        <v>BMO Field</v>
      </c>
      <c r="R1864" s="31">
        <v>0</v>
      </c>
      <c r="S1864" s="25">
        <f>VLOOKUP($A1864,Database!$A:$Y,10,FALSE)</f>
        <v>165</v>
      </c>
      <c r="T1864" s="25">
        <f>VLOOKUP($A1864,Database!$A:$Y,11,FALSE)</f>
        <v>123</v>
      </c>
      <c r="U1864" s="25">
        <f>VLOOKUP($A1864,Database!$A:$Y,12,FALSE)</f>
        <v>36</v>
      </c>
      <c r="V1864" s="25" t="str">
        <f>VLOOKUP(A1864,Database!A:M,13,FALSE)</f>
        <v>À venir</v>
      </c>
      <c r="W1864" s="25" t="str">
        <f>VLOOKUP($A1864,Database!$A:$Y,20,FALSE)</f>
        <v/>
      </c>
      <c r="X1864" s="25" t="str">
        <f>VLOOKUP($A1864,Database!$A:$Y,21,FALSE)</f>
        <v/>
      </c>
      <c r="Y1864" s="25" t="str">
        <f ca="1">IF(C1864&lt;NOW(),IF(AND(P1864&gt;Q1864,W1864&gt;X1864),S1864,IF(AND(P1864=Q1864,W1864=X1864),T1864,IF(AND(P1864&lt;Q1864,W1864&lt;X1864),U1864,0))),"")</f>
        <v/>
      </c>
      <c r="Z1864" s="25">
        <f>IF(AND(P1864=W1864,Q1864=X1864),1,0)</f>
        <v>1</v>
      </c>
      <c r="AA1864" s="25" t="str">
        <f>IF(Z1864=0,"",IF(ISBLANK(VLOOKUP(A1864,Database!A:AA,22,FALSE)),"",VLOOKUP(A1864,Database!A:AA,22,FALSE)))</f>
        <v>Exact</v>
      </c>
      <c r="AB1864" s="25">
        <f ca="1">IFERROR(IF(AND(Y1864&lt;&gt;"",OR(V1864="Terminé",V1864="En cours")),VLOOKUP(AA1864,Setup_ScoreExactBonus!A:D,4,FALSE),0),0)</f>
        <v>0</v>
      </c>
      <c r="AC1864" s="31" t="str">
        <f ca="1">IF(Y1864&lt;&gt;"", Y1864 + IF(Z1864=1,AB1864, 0), "")</f>
        <v/>
      </c>
      <c r="AD1864" s="31">
        <f ca="1">SUMIFS(AC$2:AC1864,D$2:D1864,D1864)*IF(R1864=0,1,2)</f>
        <v>0</v>
      </c>
    </row>
    <row r="1865" spans="1:30" x14ac:dyDescent="0.35">
      <c r="A1865" s="31">
        <f>IF(ISBLANK(B1865),"",COUNTIF(B$2:B1865,B1865))-1</f>
        <v>47</v>
      </c>
      <c r="B1865" s="31">
        <v>31</v>
      </c>
      <c r="C1865" s="10">
        <f>VLOOKUP($A1865,Database!$A:$Y,7,FALSE)</f>
        <v>46197.041666666664</v>
      </c>
      <c r="D1865" s="31" t="str">
        <f>VLOOKUP(Pronostics!$B1865,Setup_MPP!$A:$G,3,FALSE)</f>
        <v>Joueur31</v>
      </c>
      <c r="E1865" s="31" t="str">
        <f>VLOOKUP(Pronostics!$B1865,Setup_MPP!$A:$G,2,FALSE)</f>
        <v>Joueur31</v>
      </c>
      <c r="F1865" s="31" t="str">
        <f>VLOOKUP($B1865,Setup_MPP!$A:$E,4,FALSE)</f>
        <v>#D5D5D5</v>
      </c>
      <c r="G1865" s="31" t="str">
        <f>VLOOKUP($B1865,Setup_MPP!$A:$E,5,FALSE)</f>
        <v>#727272</v>
      </c>
      <c r="H1865" s="31" t="str">
        <f>IFERROR(IF(AND(A1865&gt;=1,A1865&lt;=104),VLOOKUP($A1865,Location!$A:$J,6,FALSE),IF(A1865=0,"Avant l'ouverture",IF(OR(A1865=105,A1865=106),"Bonus"))),"")</f>
        <v>Tour 2</v>
      </c>
      <c r="I1865" s="31" t="str">
        <f>IF(LEFT(H1865,4)="Tour",VLOOKUP(A1865,Database!$A:$C,3,FALSE),"")</f>
        <v>L</v>
      </c>
      <c r="J1865" s="31" t="str">
        <f>VLOOKUP($A1865,Location!$A:$J,7,FALSE)</f>
        <v>Panama</v>
      </c>
      <c r="K1865" s="31" t="str">
        <f>IFERROR(VLOOKUP(J1865,Setup_Team!$B:$C,2,FALSE), "TDB")</f>
        <v>PAN</v>
      </c>
      <c r="L1865" s="31" t="str">
        <f>VLOOKUP($A1865,Location!$A:$J,8,FALSE)</f>
        <v>Croatie</v>
      </c>
      <c r="M1865" s="31" t="str">
        <f>IFERROR(VLOOKUP(L1865,Setup_Team!$B:$C,2,FALSE), "TDB")</f>
        <v>HRV</v>
      </c>
      <c r="N1865" s="31" t="str">
        <f>VLOOKUP($A1865,Location!$A:$J,9,FALSE)</f>
        <v>Toronto</v>
      </c>
      <c r="O1865" s="31" t="str">
        <f>VLOOKUP($A1865,Location!$A:$J,10,FALSE)</f>
        <v>BMO Field</v>
      </c>
      <c r="R1865" s="31">
        <v>0</v>
      </c>
      <c r="S1865" s="25">
        <f>VLOOKUP($A1865,Database!$A:$Y,10,FALSE)</f>
        <v>165</v>
      </c>
      <c r="T1865" s="25">
        <f>VLOOKUP($A1865,Database!$A:$Y,11,FALSE)</f>
        <v>123</v>
      </c>
      <c r="U1865" s="25">
        <f>VLOOKUP($A1865,Database!$A:$Y,12,FALSE)</f>
        <v>36</v>
      </c>
      <c r="V1865" s="25" t="str">
        <f>VLOOKUP(A1865,Database!A:M,13,FALSE)</f>
        <v>À venir</v>
      </c>
      <c r="W1865" s="25" t="str">
        <f>VLOOKUP($A1865,Database!$A:$Y,20,FALSE)</f>
        <v/>
      </c>
      <c r="X1865" s="25" t="str">
        <f>VLOOKUP($A1865,Database!$A:$Y,21,FALSE)</f>
        <v/>
      </c>
      <c r="Y1865" s="25" t="str">
        <f ca="1">IF(C1865&lt;NOW(),IF(AND(P1865&gt;Q1865,W1865&gt;X1865),S1865,IF(AND(P1865=Q1865,W1865=X1865),T1865,IF(AND(P1865&lt;Q1865,W1865&lt;X1865),U1865,0))),"")</f>
        <v/>
      </c>
      <c r="Z1865" s="25">
        <f>IF(AND(P1865=W1865,Q1865=X1865),1,0)</f>
        <v>1</v>
      </c>
      <c r="AA1865" s="25" t="str">
        <f>IF(Z1865=0,"",IF(ISBLANK(VLOOKUP(A1865,Database!A:AA,22,FALSE)),"",VLOOKUP(A1865,Database!A:AA,22,FALSE)))</f>
        <v>Exact</v>
      </c>
      <c r="AB1865" s="25">
        <f ca="1">IFERROR(IF(AND(Y1865&lt;&gt;"",OR(V1865="Terminé",V1865="En cours")),VLOOKUP(AA1865,Setup_ScoreExactBonus!A:D,4,FALSE),0),0)</f>
        <v>0</v>
      </c>
      <c r="AC1865" s="31" t="str">
        <f ca="1">IF(Y1865&lt;&gt;"", Y1865 + IF(Z1865=1,AB1865, 0), "")</f>
        <v/>
      </c>
      <c r="AD1865" s="31">
        <f ca="1">SUMIFS(AC$2:AC1865,D$2:D1865,D1865)*IF(R1865=0,1,2)</f>
        <v>0</v>
      </c>
    </row>
    <row r="1866" spans="1:30" x14ac:dyDescent="0.35">
      <c r="A1866" s="31">
        <f>IF(ISBLANK(B1866),"",COUNTIF(B$2:B1866,B1866))-1</f>
        <v>47</v>
      </c>
      <c r="B1866" s="31">
        <v>32</v>
      </c>
      <c r="C1866" s="10">
        <f>VLOOKUP($A1866,Database!$A:$Y,7,FALSE)</f>
        <v>46197.041666666664</v>
      </c>
      <c r="D1866" s="31" t="str">
        <f>VLOOKUP(Pronostics!$B1866,Setup_MPP!$A:$G,3,FALSE)</f>
        <v>Joueur32</v>
      </c>
      <c r="E1866" s="31" t="str">
        <f>VLOOKUP(Pronostics!$B1866,Setup_MPP!$A:$G,2,FALSE)</f>
        <v>Joueur32</v>
      </c>
      <c r="F1866" s="31" t="str">
        <f>VLOOKUP($B1866,Setup_MPP!$A:$E,4,FALSE)</f>
        <v>#D5D5D5</v>
      </c>
      <c r="G1866" s="31" t="str">
        <f>VLOOKUP($B1866,Setup_MPP!$A:$E,5,FALSE)</f>
        <v>#727272</v>
      </c>
      <c r="H1866" s="31" t="str">
        <f>IFERROR(IF(AND(A1866&gt;=1,A1866&lt;=104),VLOOKUP($A1866,Location!$A:$J,6,FALSE),IF(A1866=0,"Avant l'ouverture",IF(OR(A1866=105,A1866=106),"Bonus"))),"")</f>
        <v>Tour 2</v>
      </c>
      <c r="I1866" s="31" t="str">
        <f>IF(LEFT(H1866,4)="Tour",VLOOKUP(A1866,Database!$A:$C,3,FALSE),"")</f>
        <v>L</v>
      </c>
      <c r="J1866" s="31" t="str">
        <f>VLOOKUP($A1866,Location!$A:$J,7,FALSE)</f>
        <v>Panama</v>
      </c>
      <c r="K1866" s="31" t="str">
        <f>IFERROR(VLOOKUP(J1866,Setup_Team!$B:$C,2,FALSE), "TDB")</f>
        <v>PAN</v>
      </c>
      <c r="L1866" s="31" t="str">
        <f>VLOOKUP($A1866,Location!$A:$J,8,FALSE)</f>
        <v>Croatie</v>
      </c>
      <c r="M1866" s="31" t="str">
        <f>IFERROR(VLOOKUP(L1866,Setup_Team!$B:$C,2,FALSE), "TDB")</f>
        <v>HRV</v>
      </c>
      <c r="N1866" s="31" t="str">
        <f>VLOOKUP($A1866,Location!$A:$J,9,FALSE)</f>
        <v>Toronto</v>
      </c>
      <c r="O1866" s="31" t="str">
        <f>VLOOKUP($A1866,Location!$A:$J,10,FALSE)</f>
        <v>BMO Field</v>
      </c>
      <c r="R1866" s="31">
        <v>0</v>
      </c>
      <c r="S1866" s="25">
        <f>VLOOKUP($A1866,Database!$A:$Y,10,FALSE)</f>
        <v>165</v>
      </c>
      <c r="T1866" s="25">
        <f>VLOOKUP($A1866,Database!$A:$Y,11,FALSE)</f>
        <v>123</v>
      </c>
      <c r="U1866" s="25">
        <f>VLOOKUP($A1866,Database!$A:$Y,12,FALSE)</f>
        <v>36</v>
      </c>
      <c r="V1866" s="25" t="str">
        <f>VLOOKUP(A1866,Database!A:M,13,FALSE)</f>
        <v>À venir</v>
      </c>
      <c r="W1866" s="25" t="str">
        <f>VLOOKUP($A1866,Database!$A:$Y,20,FALSE)</f>
        <v/>
      </c>
      <c r="X1866" s="25" t="str">
        <f>VLOOKUP($A1866,Database!$A:$Y,21,FALSE)</f>
        <v/>
      </c>
      <c r="Y1866" s="25" t="str">
        <f ca="1">IF(C1866&lt;NOW(),IF(AND(P1866&gt;Q1866,W1866&gt;X1866),S1866,IF(AND(P1866=Q1866,W1866=X1866),T1866,IF(AND(P1866&lt;Q1866,W1866&lt;X1866),U1866,0))),"")</f>
        <v/>
      </c>
      <c r="Z1866" s="25">
        <f>IF(AND(P1866=W1866,Q1866=X1866),1,0)</f>
        <v>1</v>
      </c>
      <c r="AA1866" s="25" t="str">
        <f>IF(Z1866=0,"",IF(ISBLANK(VLOOKUP(A1866,Database!A:AA,22,FALSE)),"",VLOOKUP(A1866,Database!A:AA,22,FALSE)))</f>
        <v>Exact</v>
      </c>
      <c r="AB1866" s="25">
        <f ca="1">IFERROR(IF(AND(Y1866&lt;&gt;"",OR(V1866="Terminé",V1866="En cours")),VLOOKUP(AA1866,Setup_ScoreExactBonus!A:D,4,FALSE),0),0)</f>
        <v>0</v>
      </c>
      <c r="AC1866" s="31" t="str">
        <f ca="1">IF(Y1866&lt;&gt;"", Y1866 + IF(Z1866=1,AB1866, 0), "")</f>
        <v/>
      </c>
      <c r="AD1866" s="31">
        <f ca="1">SUMIFS(AC$2:AC1866,D$2:D1866,D1866)*IF(R1866=0,1,2)</f>
        <v>0</v>
      </c>
    </row>
    <row r="1867" spans="1:30" x14ac:dyDescent="0.35">
      <c r="A1867" s="31">
        <f>IF(ISBLANK(B1867),"",COUNTIF(B$2:B1867,B1867))-1</f>
        <v>47</v>
      </c>
      <c r="B1867" s="31">
        <v>33</v>
      </c>
      <c r="C1867" s="10">
        <f>VLOOKUP($A1867,Database!$A:$Y,7,FALSE)</f>
        <v>46197.041666666664</v>
      </c>
      <c r="D1867" s="31" t="str">
        <f>VLOOKUP(Pronostics!$B1867,Setup_MPP!$A:$G,3,FALSE)</f>
        <v>Joueur33</v>
      </c>
      <c r="E1867" s="31" t="str">
        <f>VLOOKUP(Pronostics!$B1867,Setup_MPP!$A:$G,2,FALSE)</f>
        <v>Joueur33</v>
      </c>
      <c r="F1867" s="31" t="str">
        <f>VLOOKUP($B1867,Setup_MPP!$A:$E,4,FALSE)</f>
        <v>#D5D5D5</v>
      </c>
      <c r="G1867" s="31" t="str">
        <f>VLOOKUP($B1867,Setup_MPP!$A:$E,5,FALSE)</f>
        <v>#727272</v>
      </c>
      <c r="H1867" s="31" t="str">
        <f>IFERROR(IF(AND(A1867&gt;=1,A1867&lt;=104),VLOOKUP($A1867,Location!$A:$J,6,FALSE),IF(A1867=0,"Avant l'ouverture",IF(OR(A1867=105,A1867=106),"Bonus"))),"")</f>
        <v>Tour 2</v>
      </c>
      <c r="I1867" s="31" t="str">
        <f>IF(LEFT(H1867,4)="Tour",VLOOKUP(A1867,Database!$A:$C,3,FALSE),"")</f>
        <v>L</v>
      </c>
      <c r="J1867" s="31" t="str">
        <f>VLOOKUP($A1867,Location!$A:$J,7,FALSE)</f>
        <v>Panama</v>
      </c>
      <c r="K1867" s="31" t="str">
        <f>IFERROR(VLOOKUP(J1867,Setup_Team!$B:$C,2,FALSE), "TDB")</f>
        <v>PAN</v>
      </c>
      <c r="L1867" s="31" t="str">
        <f>VLOOKUP($A1867,Location!$A:$J,8,FALSE)</f>
        <v>Croatie</v>
      </c>
      <c r="M1867" s="31" t="str">
        <f>IFERROR(VLOOKUP(L1867,Setup_Team!$B:$C,2,FALSE), "TDB")</f>
        <v>HRV</v>
      </c>
      <c r="N1867" s="31" t="str">
        <f>VLOOKUP($A1867,Location!$A:$J,9,FALSE)</f>
        <v>Toronto</v>
      </c>
      <c r="O1867" s="31" t="str">
        <f>VLOOKUP($A1867,Location!$A:$J,10,FALSE)</f>
        <v>BMO Field</v>
      </c>
      <c r="R1867" s="31">
        <v>0</v>
      </c>
      <c r="S1867" s="25">
        <f>VLOOKUP($A1867,Database!$A:$Y,10,FALSE)</f>
        <v>165</v>
      </c>
      <c r="T1867" s="25">
        <f>VLOOKUP($A1867,Database!$A:$Y,11,FALSE)</f>
        <v>123</v>
      </c>
      <c r="U1867" s="25">
        <f>VLOOKUP($A1867,Database!$A:$Y,12,FALSE)</f>
        <v>36</v>
      </c>
      <c r="V1867" s="25" t="str">
        <f>VLOOKUP(A1867,Database!A:M,13,FALSE)</f>
        <v>À venir</v>
      </c>
      <c r="W1867" s="25" t="str">
        <f>VLOOKUP($A1867,Database!$A:$Y,20,FALSE)</f>
        <v/>
      </c>
      <c r="X1867" s="25" t="str">
        <f>VLOOKUP($A1867,Database!$A:$Y,21,FALSE)</f>
        <v/>
      </c>
      <c r="Y1867" s="25" t="str">
        <f ca="1">IF(C1867&lt;NOW(),IF(AND(P1867&gt;Q1867,W1867&gt;X1867),S1867,IF(AND(P1867=Q1867,W1867=X1867),T1867,IF(AND(P1867&lt;Q1867,W1867&lt;X1867),U1867,0))),"")</f>
        <v/>
      </c>
      <c r="Z1867" s="25">
        <f>IF(AND(P1867=W1867,Q1867=X1867),1,0)</f>
        <v>1</v>
      </c>
      <c r="AA1867" s="25" t="str">
        <f>IF(Z1867=0,"",IF(ISBLANK(VLOOKUP(A1867,Database!A:AA,22,FALSE)),"",VLOOKUP(A1867,Database!A:AA,22,FALSE)))</f>
        <v>Exact</v>
      </c>
      <c r="AB1867" s="25">
        <f ca="1">IFERROR(IF(AND(Y1867&lt;&gt;"",OR(V1867="Terminé",V1867="En cours")),VLOOKUP(AA1867,Setup_ScoreExactBonus!A:D,4,FALSE),0),0)</f>
        <v>0</v>
      </c>
      <c r="AC1867" s="31" t="str">
        <f ca="1">IF(Y1867&lt;&gt;"", Y1867 + IF(Z1867=1,AB1867, 0), "")</f>
        <v/>
      </c>
      <c r="AD1867" s="31">
        <f ca="1">SUMIFS(AC$2:AC1867,D$2:D1867,D1867)*IF(R1867=0,1,2)</f>
        <v>0</v>
      </c>
    </row>
    <row r="1868" spans="1:30" x14ac:dyDescent="0.35">
      <c r="A1868" s="31">
        <f>IF(ISBLANK(B1868),"",COUNTIF(B$2:B1868,B1868))-1</f>
        <v>47</v>
      </c>
      <c r="B1868" s="31">
        <v>34</v>
      </c>
      <c r="C1868" s="10">
        <f>VLOOKUP($A1868,Database!$A:$Y,7,FALSE)</f>
        <v>46197.041666666664</v>
      </c>
      <c r="D1868" s="31" t="str">
        <f>VLOOKUP(Pronostics!$B1868,Setup_MPP!$A:$G,3,FALSE)</f>
        <v>Joueur34</v>
      </c>
      <c r="E1868" s="31" t="str">
        <f>VLOOKUP(Pronostics!$B1868,Setup_MPP!$A:$G,2,FALSE)</f>
        <v>Joueur34</v>
      </c>
      <c r="F1868" s="31" t="str">
        <f>VLOOKUP($B1868,Setup_MPP!$A:$E,4,FALSE)</f>
        <v>#D5D5D5</v>
      </c>
      <c r="G1868" s="31" t="str">
        <f>VLOOKUP($B1868,Setup_MPP!$A:$E,5,FALSE)</f>
        <v>#727272</v>
      </c>
      <c r="H1868" s="31" t="str">
        <f>IFERROR(IF(AND(A1868&gt;=1,A1868&lt;=104),VLOOKUP($A1868,Location!$A:$J,6,FALSE),IF(A1868=0,"Avant l'ouverture",IF(OR(A1868=105,A1868=106),"Bonus"))),"")</f>
        <v>Tour 2</v>
      </c>
      <c r="I1868" s="31" t="str">
        <f>IF(LEFT(H1868,4)="Tour",VLOOKUP(A1868,Database!$A:$C,3,FALSE),"")</f>
        <v>L</v>
      </c>
      <c r="J1868" s="31" t="str">
        <f>VLOOKUP($A1868,Location!$A:$J,7,FALSE)</f>
        <v>Panama</v>
      </c>
      <c r="K1868" s="31" t="str">
        <f>IFERROR(VLOOKUP(J1868,Setup_Team!$B:$C,2,FALSE), "TDB")</f>
        <v>PAN</v>
      </c>
      <c r="L1868" s="31" t="str">
        <f>VLOOKUP($A1868,Location!$A:$J,8,FALSE)</f>
        <v>Croatie</v>
      </c>
      <c r="M1868" s="31" t="str">
        <f>IFERROR(VLOOKUP(L1868,Setup_Team!$B:$C,2,FALSE), "TDB")</f>
        <v>HRV</v>
      </c>
      <c r="N1868" s="31" t="str">
        <f>VLOOKUP($A1868,Location!$A:$J,9,FALSE)</f>
        <v>Toronto</v>
      </c>
      <c r="O1868" s="31" t="str">
        <f>VLOOKUP($A1868,Location!$A:$J,10,FALSE)</f>
        <v>BMO Field</v>
      </c>
      <c r="R1868" s="31">
        <v>0</v>
      </c>
      <c r="S1868" s="25">
        <f>VLOOKUP($A1868,Database!$A:$Y,10,FALSE)</f>
        <v>165</v>
      </c>
      <c r="T1868" s="25">
        <f>VLOOKUP($A1868,Database!$A:$Y,11,FALSE)</f>
        <v>123</v>
      </c>
      <c r="U1868" s="25">
        <f>VLOOKUP($A1868,Database!$A:$Y,12,FALSE)</f>
        <v>36</v>
      </c>
      <c r="V1868" s="25" t="str">
        <f>VLOOKUP(A1868,Database!A:M,13,FALSE)</f>
        <v>À venir</v>
      </c>
      <c r="W1868" s="25" t="str">
        <f>VLOOKUP($A1868,Database!$A:$Y,20,FALSE)</f>
        <v/>
      </c>
      <c r="X1868" s="25" t="str">
        <f>VLOOKUP($A1868,Database!$A:$Y,21,FALSE)</f>
        <v/>
      </c>
      <c r="Y1868" s="25" t="str">
        <f ca="1">IF(C1868&lt;NOW(),IF(AND(P1868&gt;Q1868,W1868&gt;X1868),S1868,IF(AND(P1868=Q1868,W1868=X1868),T1868,IF(AND(P1868&lt;Q1868,W1868&lt;X1868),U1868,0))),"")</f>
        <v/>
      </c>
      <c r="Z1868" s="25">
        <f>IF(AND(P1868=W1868,Q1868=X1868),1,0)</f>
        <v>1</v>
      </c>
      <c r="AA1868" s="25" t="str">
        <f>IF(Z1868=0,"",IF(ISBLANK(VLOOKUP(A1868,Database!A:AA,22,FALSE)),"",VLOOKUP(A1868,Database!A:AA,22,FALSE)))</f>
        <v>Exact</v>
      </c>
      <c r="AB1868" s="25">
        <f ca="1">IFERROR(IF(AND(Y1868&lt;&gt;"",OR(V1868="Terminé",V1868="En cours")),VLOOKUP(AA1868,Setup_ScoreExactBonus!A:D,4,FALSE),0),0)</f>
        <v>0</v>
      </c>
      <c r="AC1868" s="31" t="str">
        <f ca="1">IF(Y1868&lt;&gt;"", Y1868 + IF(Z1868=1,AB1868, 0), "")</f>
        <v/>
      </c>
      <c r="AD1868" s="31">
        <f ca="1">SUMIFS(AC$2:AC1868,D$2:D1868,D1868)*IF(R1868=0,1,2)</f>
        <v>0</v>
      </c>
    </row>
    <row r="1869" spans="1:30" x14ac:dyDescent="0.35">
      <c r="A1869" s="31">
        <f>IF(ISBLANK(B1869),"",COUNTIF(B$2:B1869,B1869))-1</f>
        <v>47</v>
      </c>
      <c r="B1869" s="31">
        <v>35</v>
      </c>
      <c r="C1869" s="10">
        <f>VLOOKUP($A1869,Database!$A:$Y,7,FALSE)</f>
        <v>46197.041666666664</v>
      </c>
      <c r="D1869" s="31" t="str">
        <f>VLOOKUP(Pronostics!$B1869,Setup_MPP!$A:$G,3,FALSE)</f>
        <v>Joueur35</v>
      </c>
      <c r="E1869" s="31" t="str">
        <f>VLOOKUP(Pronostics!$B1869,Setup_MPP!$A:$G,2,FALSE)</f>
        <v>Joueur35</v>
      </c>
      <c r="F1869" s="31" t="str">
        <f>VLOOKUP($B1869,Setup_MPP!$A:$E,4,FALSE)</f>
        <v>#D5D5D5</v>
      </c>
      <c r="G1869" s="31" t="str">
        <f>VLOOKUP($B1869,Setup_MPP!$A:$E,5,FALSE)</f>
        <v>#727272</v>
      </c>
      <c r="H1869" s="31" t="str">
        <f>IFERROR(IF(AND(A1869&gt;=1,A1869&lt;=104),VLOOKUP($A1869,Location!$A:$J,6,FALSE),IF(A1869=0,"Avant l'ouverture",IF(OR(A1869=105,A1869=106),"Bonus"))),"")</f>
        <v>Tour 2</v>
      </c>
      <c r="I1869" s="31" t="str">
        <f>IF(LEFT(H1869,4)="Tour",VLOOKUP(A1869,Database!$A:$C,3,FALSE),"")</f>
        <v>L</v>
      </c>
      <c r="J1869" s="31" t="str">
        <f>VLOOKUP($A1869,Location!$A:$J,7,FALSE)</f>
        <v>Panama</v>
      </c>
      <c r="K1869" s="31" t="str">
        <f>IFERROR(VLOOKUP(J1869,Setup_Team!$B:$C,2,FALSE), "TDB")</f>
        <v>PAN</v>
      </c>
      <c r="L1869" s="31" t="str">
        <f>VLOOKUP($A1869,Location!$A:$J,8,FALSE)</f>
        <v>Croatie</v>
      </c>
      <c r="M1869" s="31" t="str">
        <f>IFERROR(VLOOKUP(L1869,Setup_Team!$B:$C,2,FALSE), "TDB")</f>
        <v>HRV</v>
      </c>
      <c r="N1869" s="31" t="str">
        <f>VLOOKUP($A1869,Location!$A:$J,9,FALSE)</f>
        <v>Toronto</v>
      </c>
      <c r="O1869" s="31" t="str">
        <f>VLOOKUP($A1869,Location!$A:$J,10,FALSE)</f>
        <v>BMO Field</v>
      </c>
      <c r="R1869" s="31">
        <v>0</v>
      </c>
      <c r="S1869" s="25">
        <f>VLOOKUP($A1869,Database!$A:$Y,10,FALSE)</f>
        <v>165</v>
      </c>
      <c r="T1869" s="25">
        <f>VLOOKUP($A1869,Database!$A:$Y,11,FALSE)</f>
        <v>123</v>
      </c>
      <c r="U1869" s="25">
        <f>VLOOKUP($A1869,Database!$A:$Y,12,FALSE)</f>
        <v>36</v>
      </c>
      <c r="V1869" s="25" t="str">
        <f>VLOOKUP(A1869,Database!A:M,13,FALSE)</f>
        <v>À venir</v>
      </c>
      <c r="W1869" s="25" t="str">
        <f>VLOOKUP($A1869,Database!$A:$Y,20,FALSE)</f>
        <v/>
      </c>
      <c r="X1869" s="25" t="str">
        <f>VLOOKUP($A1869,Database!$A:$Y,21,FALSE)</f>
        <v/>
      </c>
      <c r="Y1869" s="25" t="str">
        <f ca="1">IF(C1869&lt;NOW(),IF(AND(P1869&gt;Q1869,W1869&gt;X1869),S1869,IF(AND(P1869=Q1869,W1869=X1869),T1869,IF(AND(P1869&lt;Q1869,W1869&lt;X1869),U1869,0))),"")</f>
        <v/>
      </c>
      <c r="Z1869" s="25">
        <f>IF(AND(P1869=W1869,Q1869=X1869),1,0)</f>
        <v>1</v>
      </c>
      <c r="AA1869" s="25" t="str">
        <f>IF(Z1869=0,"",IF(ISBLANK(VLOOKUP(A1869,Database!A:AA,22,FALSE)),"",VLOOKUP(A1869,Database!A:AA,22,FALSE)))</f>
        <v>Exact</v>
      </c>
      <c r="AB1869" s="25">
        <f ca="1">IFERROR(IF(AND(Y1869&lt;&gt;"",OR(V1869="Terminé",V1869="En cours")),VLOOKUP(AA1869,Setup_ScoreExactBonus!A:D,4,FALSE),0),0)</f>
        <v>0</v>
      </c>
      <c r="AC1869" s="31" t="str">
        <f ca="1">IF(Y1869&lt;&gt;"", Y1869 + IF(Z1869=1,AB1869, 0), "")</f>
        <v/>
      </c>
      <c r="AD1869" s="31">
        <f ca="1">SUMIFS(AC$2:AC1869,D$2:D1869,D1869)*IF(R1869=0,1,2)</f>
        <v>0</v>
      </c>
    </row>
    <row r="1870" spans="1:30" x14ac:dyDescent="0.35">
      <c r="A1870" s="31">
        <f>IF(ISBLANK(B1870),"",COUNTIF(B$2:B1870,B1870))-1</f>
        <v>47</v>
      </c>
      <c r="B1870" s="31">
        <v>36</v>
      </c>
      <c r="C1870" s="10">
        <f>VLOOKUP($A1870,Database!$A:$Y,7,FALSE)</f>
        <v>46197.041666666664</v>
      </c>
      <c r="D1870" s="31" t="str">
        <f>VLOOKUP(Pronostics!$B1870,Setup_MPP!$A:$G,3,FALSE)</f>
        <v>Joueur36</v>
      </c>
      <c r="E1870" s="31" t="str">
        <f>VLOOKUP(Pronostics!$B1870,Setup_MPP!$A:$G,2,FALSE)</f>
        <v>Joueur36</v>
      </c>
      <c r="F1870" s="31" t="str">
        <f>VLOOKUP($B1870,Setup_MPP!$A:$E,4,FALSE)</f>
        <v>#D5D5D5</v>
      </c>
      <c r="G1870" s="31" t="str">
        <f>VLOOKUP($B1870,Setup_MPP!$A:$E,5,FALSE)</f>
        <v>#727272</v>
      </c>
      <c r="H1870" s="31" t="str">
        <f>IFERROR(IF(AND(A1870&gt;=1,A1870&lt;=104),VLOOKUP($A1870,Location!$A:$J,6,FALSE),IF(A1870=0,"Avant l'ouverture",IF(OR(A1870=105,A1870=106),"Bonus"))),"")</f>
        <v>Tour 2</v>
      </c>
      <c r="I1870" s="31" t="str">
        <f>IF(LEFT(H1870,4)="Tour",VLOOKUP(A1870,Database!$A:$C,3,FALSE),"")</f>
        <v>L</v>
      </c>
      <c r="J1870" s="31" t="str">
        <f>VLOOKUP($A1870,Location!$A:$J,7,FALSE)</f>
        <v>Panama</v>
      </c>
      <c r="K1870" s="31" t="str">
        <f>IFERROR(VLOOKUP(J1870,Setup_Team!$B:$C,2,FALSE), "TDB")</f>
        <v>PAN</v>
      </c>
      <c r="L1870" s="31" t="str">
        <f>VLOOKUP($A1870,Location!$A:$J,8,FALSE)</f>
        <v>Croatie</v>
      </c>
      <c r="M1870" s="31" t="str">
        <f>IFERROR(VLOOKUP(L1870,Setup_Team!$B:$C,2,FALSE), "TDB")</f>
        <v>HRV</v>
      </c>
      <c r="N1870" s="31" t="str">
        <f>VLOOKUP($A1870,Location!$A:$J,9,FALSE)</f>
        <v>Toronto</v>
      </c>
      <c r="O1870" s="31" t="str">
        <f>VLOOKUP($A1870,Location!$A:$J,10,FALSE)</f>
        <v>BMO Field</v>
      </c>
      <c r="R1870" s="31">
        <v>0</v>
      </c>
      <c r="S1870" s="25">
        <f>VLOOKUP($A1870,Database!$A:$Y,10,FALSE)</f>
        <v>165</v>
      </c>
      <c r="T1870" s="25">
        <f>VLOOKUP($A1870,Database!$A:$Y,11,FALSE)</f>
        <v>123</v>
      </c>
      <c r="U1870" s="25">
        <f>VLOOKUP($A1870,Database!$A:$Y,12,FALSE)</f>
        <v>36</v>
      </c>
      <c r="V1870" s="25" t="str">
        <f>VLOOKUP(A1870,Database!A:M,13,FALSE)</f>
        <v>À venir</v>
      </c>
      <c r="W1870" s="25" t="str">
        <f>VLOOKUP($A1870,Database!$A:$Y,20,FALSE)</f>
        <v/>
      </c>
      <c r="X1870" s="25" t="str">
        <f>VLOOKUP($A1870,Database!$A:$Y,21,FALSE)</f>
        <v/>
      </c>
      <c r="Y1870" s="25" t="str">
        <f ca="1">IF(C1870&lt;NOW(),IF(AND(P1870&gt;Q1870,W1870&gt;X1870),S1870,IF(AND(P1870=Q1870,W1870=X1870),T1870,IF(AND(P1870&lt;Q1870,W1870&lt;X1870),U1870,0))),"")</f>
        <v/>
      </c>
      <c r="Z1870" s="25">
        <f>IF(AND(P1870=W1870,Q1870=X1870),1,0)</f>
        <v>1</v>
      </c>
      <c r="AA1870" s="25" t="str">
        <f>IF(Z1870=0,"",IF(ISBLANK(VLOOKUP(A1870,Database!A:AA,22,FALSE)),"",VLOOKUP(A1870,Database!A:AA,22,FALSE)))</f>
        <v>Exact</v>
      </c>
      <c r="AB1870" s="25">
        <f ca="1">IFERROR(IF(AND(Y1870&lt;&gt;"",OR(V1870="Terminé",V1870="En cours")),VLOOKUP(AA1870,Setup_ScoreExactBonus!A:D,4,FALSE),0),0)</f>
        <v>0</v>
      </c>
      <c r="AC1870" s="31" t="str">
        <f ca="1">IF(Y1870&lt;&gt;"", Y1870 + IF(Z1870=1,AB1870, 0), "")</f>
        <v/>
      </c>
      <c r="AD1870" s="31">
        <f ca="1">SUMIFS(AC$2:AC1870,D$2:D1870,D1870)*IF(R1870=0,1,2)</f>
        <v>0</v>
      </c>
    </row>
    <row r="1871" spans="1:30" x14ac:dyDescent="0.35">
      <c r="A1871" s="31">
        <f>IF(ISBLANK(B1871),"",COUNTIF(B$2:B1871,B1871))-1</f>
        <v>47</v>
      </c>
      <c r="B1871" s="31">
        <v>37</v>
      </c>
      <c r="C1871" s="10">
        <f>VLOOKUP($A1871,Database!$A:$Y,7,FALSE)</f>
        <v>46197.041666666664</v>
      </c>
      <c r="D1871" s="31" t="str">
        <f>VLOOKUP(Pronostics!$B1871,Setup_MPP!$A:$G,3,FALSE)</f>
        <v>Joueur37</v>
      </c>
      <c r="E1871" s="31" t="str">
        <f>VLOOKUP(Pronostics!$B1871,Setup_MPP!$A:$G,2,FALSE)</f>
        <v>Joueur37</v>
      </c>
      <c r="F1871" s="31" t="str">
        <f>VLOOKUP($B1871,Setup_MPP!$A:$E,4,FALSE)</f>
        <v>#D5D5D5</v>
      </c>
      <c r="G1871" s="31" t="str">
        <f>VLOOKUP($B1871,Setup_MPP!$A:$E,5,FALSE)</f>
        <v>#727272</v>
      </c>
      <c r="H1871" s="31" t="str">
        <f>IFERROR(IF(AND(A1871&gt;=1,A1871&lt;=104),VLOOKUP($A1871,Location!$A:$J,6,FALSE),IF(A1871=0,"Avant l'ouverture",IF(OR(A1871=105,A1871=106),"Bonus"))),"")</f>
        <v>Tour 2</v>
      </c>
      <c r="I1871" s="31" t="str">
        <f>IF(LEFT(H1871,4)="Tour",VLOOKUP(A1871,Database!$A:$C,3,FALSE),"")</f>
        <v>L</v>
      </c>
      <c r="J1871" s="31" t="str">
        <f>VLOOKUP($A1871,Location!$A:$J,7,FALSE)</f>
        <v>Panama</v>
      </c>
      <c r="K1871" s="31" t="str">
        <f>IFERROR(VLOOKUP(J1871,Setup_Team!$B:$C,2,FALSE), "TDB")</f>
        <v>PAN</v>
      </c>
      <c r="L1871" s="31" t="str">
        <f>VLOOKUP($A1871,Location!$A:$J,8,FALSE)</f>
        <v>Croatie</v>
      </c>
      <c r="M1871" s="31" t="str">
        <f>IFERROR(VLOOKUP(L1871,Setup_Team!$B:$C,2,FALSE), "TDB")</f>
        <v>HRV</v>
      </c>
      <c r="N1871" s="31" t="str">
        <f>VLOOKUP($A1871,Location!$A:$J,9,FALSE)</f>
        <v>Toronto</v>
      </c>
      <c r="O1871" s="31" t="str">
        <f>VLOOKUP($A1871,Location!$A:$J,10,FALSE)</f>
        <v>BMO Field</v>
      </c>
      <c r="R1871" s="31">
        <v>0</v>
      </c>
      <c r="S1871" s="25">
        <f>VLOOKUP($A1871,Database!$A:$Y,10,FALSE)</f>
        <v>165</v>
      </c>
      <c r="T1871" s="25">
        <f>VLOOKUP($A1871,Database!$A:$Y,11,FALSE)</f>
        <v>123</v>
      </c>
      <c r="U1871" s="25">
        <f>VLOOKUP($A1871,Database!$A:$Y,12,FALSE)</f>
        <v>36</v>
      </c>
      <c r="V1871" s="25" t="str">
        <f>VLOOKUP(A1871,Database!A:M,13,FALSE)</f>
        <v>À venir</v>
      </c>
      <c r="W1871" s="25" t="str">
        <f>VLOOKUP($A1871,Database!$A:$Y,20,FALSE)</f>
        <v/>
      </c>
      <c r="X1871" s="25" t="str">
        <f>VLOOKUP($A1871,Database!$A:$Y,21,FALSE)</f>
        <v/>
      </c>
      <c r="Y1871" s="25" t="str">
        <f ca="1">IF(C1871&lt;NOW(),IF(AND(P1871&gt;Q1871,W1871&gt;X1871),S1871,IF(AND(P1871=Q1871,W1871=X1871),T1871,IF(AND(P1871&lt;Q1871,W1871&lt;X1871),U1871,0))),"")</f>
        <v/>
      </c>
      <c r="Z1871" s="25">
        <f>IF(AND(P1871=W1871,Q1871=X1871),1,0)</f>
        <v>1</v>
      </c>
      <c r="AA1871" s="25" t="str">
        <f>IF(Z1871=0,"",IF(ISBLANK(VLOOKUP(A1871,Database!A:AA,22,FALSE)),"",VLOOKUP(A1871,Database!A:AA,22,FALSE)))</f>
        <v>Exact</v>
      </c>
      <c r="AB1871" s="25">
        <f ca="1">IFERROR(IF(AND(Y1871&lt;&gt;"",OR(V1871="Terminé",V1871="En cours")),VLOOKUP(AA1871,Setup_ScoreExactBonus!A:D,4,FALSE),0),0)</f>
        <v>0</v>
      </c>
      <c r="AC1871" s="31" t="str">
        <f ca="1">IF(Y1871&lt;&gt;"", Y1871 + IF(Z1871=1,AB1871, 0), "")</f>
        <v/>
      </c>
      <c r="AD1871" s="31">
        <f ca="1">SUMIFS(AC$2:AC1871,D$2:D1871,D1871)*IF(R1871=0,1,2)</f>
        <v>0</v>
      </c>
    </row>
    <row r="1872" spans="1:30" x14ac:dyDescent="0.35">
      <c r="A1872" s="31">
        <f>IF(ISBLANK(B1872),"",COUNTIF(B$2:B1872,B1872))-1</f>
        <v>47</v>
      </c>
      <c r="B1872" s="31">
        <v>38</v>
      </c>
      <c r="C1872" s="10">
        <f>VLOOKUP($A1872,Database!$A:$Y,7,FALSE)</f>
        <v>46197.041666666664</v>
      </c>
      <c r="D1872" s="31" t="str">
        <f>VLOOKUP(Pronostics!$B1872,Setup_MPP!$A:$G,3,FALSE)</f>
        <v>Joueur38</v>
      </c>
      <c r="E1872" s="31" t="str">
        <f>VLOOKUP(Pronostics!$B1872,Setup_MPP!$A:$G,2,FALSE)</f>
        <v>Joueur38</v>
      </c>
      <c r="F1872" s="31" t="str">
        <f>VLOOKUP($B1872,Setup_MPP!$A:$E,4,FALSE)</f>
        <v>#D5D5D5</v>
      </c>
      <c r="G1872" s="31" t="str">
        <f>VLOOKUP($B1872,Setup_MPP!$A:$E,5,FALSE)</f>
        <v>#727272</v>
      </c>
      <c r="H1872" s="31" t="str">
        <f>IFERROR(IF(AND(A1872&gt;=1,A1872&lt;=104),VLOOKUP($A1872,Location!$A:$J,6,FALSE),IF(A1872=0,"Avant l'ouverture",IF(OR(A1872=105,A1872=106),"Bonus"))),"")</f>
        <v>Tour 2</v>
      </c>
      <c r="I1872" s="31" t="str">
        <f>IF(LEFT(H1872,4)="Tour",VLOOKUP(A1872,Database!$A:$C,3,FALSE),"")</f>
        <v>L</v>
      </c>
      <c r="J1872" s="31" t="str">
        <f>VLOOKUP($A1872,Location!$A:$J,7,FALSE)</f>
        <v>Panama</v>
      </c>
      <c r="K1872" s="31" t="str">
        <f>IFERROR(VLOOKUP(J1872,Setup_Team!$B:$C,2,FALSE), "TDB")</f>
        <v>PAN</v>
      </c>
      <c r="L1872" s="31" t="str">
        <f>VLOOKUP($A1872,Location!$A:$J,8,FALSE)</f>
        <v>Croatie</v>
      </c>
      <c r="M1872" s="31" t="str">
        <f>IFERROR(VLOOKUP(L1872,Setup_Team!$B:$C,2,FALSE), "TDB")</f>
        <v>HRV</v>
      </c>
      <c r="N1872" s="31" t="str">
        <f>VLOOKUP($A1872,Location!$A:$J,9,FALSE)</f>
        <v>Toronto</v>
      </c>
      <c r="O1872" s="31" t="str">
        <f>VLOOKUP($A1872,Location!$A:$J,10,FALSE)</f>
        <v>BMO Field</v>
      </c>
      <c r="R1872" s="31">
        <v>0</v>
      </c>
      <c r="S1872" s="25">
        <f>VLOOKUP($A1872,Database!$A:$Y,10,FALSE)</f>
        <v>165</v>
      </c>
      <c r="T1872" s="25">
        <f>VLOOKUP($A1872,Database!$A:$Y,11,FALSE)</f>
        <v>123</v>
      </c>
      <c r="U1872" s="25">
        <f>VLOOKUP($A1872,Database!$A:$Y,12,FALSE)</f>
        <v>36</v>
      </c>
      <c r="V1872" s="25" t="str">
        <f>VLOOKUP(A1872,Database!A:M,13,FALSE)</f>
        <v>À venir</v>
      </c>
      <c r="W1872" s="25" t="str">
        <f>VLOOKUP($A1872,Database!$A:$Y,20,FALSE)</f>
        <v/>
      </c>
      <c r="X1872" s="25" t="str">
        <f>VLOOKUP($A1872,Database!$A:$Y,21,FALSE)</f>
        <v/>
      </c>
      <c r="Y1872" s="25" t="str">
        <f ca="1">IF(C1872&lt;NOW(),IF(AND(P1872&gt;Q1872,W1872&gt;X1872),S1872,IF(AND(P1872=Q1872,W1872=X1872),T1872,IF(AND(P1872&lt;Q1872,W1872&lt;X1872),U1872,0))),"")</f>
        <v/>
      </c>
      <c r="Z1872" s="25">
        <f>IF(AND(P1872=W1872,Q1872=X1872),1,0)</f>
        <v>1</v>
      </c>
      <c r="AA1872" s="25" t="str">
        <f>IF(Z1872=0,"",IF(ISBLANK(VLOOKUP(A1872,Database!A:AA,22,FALSE)),"",VLOOKUP(A1872,Database!A:AA,22,FALSE)))</f>
        <v>Exact</v>
      </c>
      <c r="AB1872" s="25">
        <f ca="1">IFERROR(IF(AND(Y1872&lt;&gt;"",OR(V1872="Terminé",V1872="En cours")),VLOOKUP(AA1872,Setup_ScoreExactBonus!A:D,4,FALSE),0),0)</f>
        <v>0</v>
      </c>
      <c r="AC1872" s="31" t="str">
        <f ca="1">IF(Y1872&lt;&gt;"", Y1872 + IF(Z1872=1,AB1872, 0), "")</f>
        <v/>
      </c>
      <c r="AD1872" s="31">
        <f ca="1">SUMIFS(AC$2:AC1872,D$2:D1872,D1872)*IF(R1872=0,1,2)</f>
        <v>0</v>
      </c>
    </row>
    <row r="1873" spans="1:30" x14ac:dyDescent="0.35">
      <c r="A1873" s="31">
        <f>IF(ISBLANK(B1873),"",COUNTIF(B$2:B1873,B1873))-1</f>
        <v>47</v>
      </c>
      <c r="B1873" s="31">
        <v>39</v>
      </c>
      <c r="C1873" s="10">
        <f>VLOOKUP($A1873,Database!$A:$Y,7,FALSE)</f>
        <v>46197.041666666664</v>
      </c>
      <c r="D1873" s="31" t="str">
        <f>VLOOKUP(Pronostics!$B1873,Setup_MPP!$A:$G,3,FALSE)</f>
        <v>Joueur39</v>
      </c>
      <c r="E1873" s="31" t="str">
        <f>VLOOKUP(Pronostics!$B1873,Setup_MPP!$A:$G,2,FALSE)</f>
        <v>Joueur39</v>
      </c>
      <c r="F1873" s="31" t="str">
        <f>VLOOKUP($B1873,Setup_MPP!$A:$E,4,FALSE)</f>
        <v>#D5D5D5</v>
      </c>
      <c r="G1873" s="31" t="str">
        <f>VLOOKUP($B1873,Setup_MPP!$A:$E,5,FALSE)</f>
        <v>#727272</v>
      </c>
      <c r="H1873" s="31" t="str">
        <f>IFERROR(IF(AND(A1873&gt;=1,A1873&lt;=104),VLOOKUP($A1873,Location!$A:$J,6,FALSE),IF(A1873=0,"Avant l'ouverture",IF(OR(A1873=105,A1873=106),"Bonus"))),"")</f>
        <v>Tour 2</v>
      </c>
      <c r="I1873" s="31" t="str">
        <f>IF(LEFT(H1873,4)="Tour",VLOOKUP(A1873,Database!$A:$C,3,FALSE),"")</f>
        <v>L</v>
      </c>
      <c r="J1873" s="31" t="str">
        <f>VLOOKUP($A1873,Location!$A:$J,7,FALSE)</f>
        <v>Panama</v>
      </c>
      <c r="K1873" s="31" t="str">
        <f>IFERROR(VLOOKUP(J1873,Setup_Team!$B:$C,2,FALSE), "TDB")</f>
        <v>PAN</v>
      </c>
      <c r="L1873" s="31" t="str">
        <f>VLOOKUP($A1873,Location!$A:$J,8,FALSE)</f>
        <v>Croatie</v>
      </c>
      <c r="M1873" s="31" t="str">
        <f>IFERROR(VLOOKUP(L1873,Setup_Team!$B:$C,2,FALSE), "TDB")</f>
        <v>HRV</v>
      </c>
      <c r="N1873" s="31" t="str">
        <f>VLOOKUP($A1873,Location!$A:$J,9,FALSE)</f>
        <v>Toronto</v>
      </c>
      <c r="O1873" s="31" t="str">
        <f>VLOOKUP($A1873,Location!$A:$J,10,FALSE)</f>
        <v>BMO Field</v>
      </c>
      <c r="R1873" s="31">
        <v>0</v>
      </c>
      <c r="S1873" s="25">
        <f>VLOOKUP($A1873,Database!$A:$Y,10,FALSE)</f>
        <v>165</v>
      </c>
      <c r="T1873" s="25">
        <f>VLOOKUP($A1873,Database!$A:$Y,11,FALSE)</f>
        <v>123</v>
      </c>
      <c r="U1873" s="25">
        <f>VLOOKUP($A1873,Database!$A:$Y,12,FALSE)</f>
        <v>36</v>
      </c>
      <c r="V1873" s="25" t="str">
        <f>VLOOKUP(A1873,Database!A:M,13,FALSE)</f>
        <v>À venir</v>
      </c>
      <c r="W1873" s="25" t="str">
        <f>VLOOKUP($A1873,Database!$A:$Y,20,FALSE)</f>
        <v/>
      </c>
      <c r="X1873" s="25" t="str">
        <f>VLOOKUP($A1873,Database!$A:$Y,21,FALSE)</f>
        <v/>
      </c>
      <c r="Y1873" s="25" t="str">
        <f ca="1">IF(C1873&lt;NOW(),IF(AND(P1873&gt;Q1873,W1873&gt;X1873),S1873,IF(AND(P1873=Q1873,W1873=X1873),T1873,IF(AND(P1873&lt;Q1873,W1873&lt;X1873),U1873,0))),"")</f>
        <v/>
      </c>
      <c r="Z1873" s="25">
        <f>IF(AND(P1873=W1873,Q1873=X1873),1,0)</f>
        <v>1</v>
      </c>
      <c r="AA1873" s="25" t="str">
        <f>IF(Z1873=0,"",IF(ISBLANK(VLOOKUP(A1873,Database!A:AA,22,FALSE)),"",VLOOKUP(A1873,Database!A:AA,22,FALSE)))</f>
        <v>Exact</v>
      </c>
      <c r="AB1873" s="25">
        <f ca="1">IFERROR(IF(AND(Y1873&lt;&gt;"",OR(V1873="Terminé",V1873="En cours")),VLOOKUP(AA1873,Setup_ScoreExactBonus!A:D,4,FALSE),0),0)</f>
        <v>0</v>
      </c>
      <c r="AC1873" s="31" t="str">
        <f ca="1">IF(Y1873&lt;&gt;"", Y1873 + IF(Z1873=1,AB1873, 0), "")</f>
        <v/>
      </c>
      <c r="AD1873" s="31">
        <f ca="1">SUMIFS(AC$2:AC1873,D$2:D1873,D1873)*IF(R1873=0,1,2)</f>
        <v>0</v>
      </c>
    </row>
    <row r="1874" spans="1:30" x14ac:dyDescent="0.35">
      <c r="A1874" s="31">
        <f>IF(ISBLANK(B1874),"",COUNTIF(B$2:B1874,B1874))-1</f>
        <v>48</v>
      </c>
      <c r="B1874" s="31">
        <v>1</v>
      </c>
      <c r="C1874" s="10">
        <f>VLOOKUP($A1874,Database!$A:$Y,7,FALSE)</f>
        <v>46197.166666666664</v>
      </c>
      <c r="D1874" s="31" t="str">
        <f>VLOOKUP(Pronostics!$B1874,Setup_MPP!$A:$G,3,FALSE)</f>
        <v>_Nicolas_LM_</v>
      </c>
      <c r="E1874" s="31" t="str">
        <f>VLOOKUP(Pronostics!$B1874,Setup_MPP!$A:$G,2,FALSE)</f>
        <v>Nicolas LE MOUEL</v>
      </c>
      <c r="F1874" s="31" t="str">
        <f>VLOOKUP($B1874,Setup_MPP!$A:$E,4,FALSE)</f>
        <v>#F7C79D</v>
      </c>
      <c r="G1874" s="31" t="str">
        <f>VLOOKUP($B1874,Setup_MPP!$A:$E,5,FALSE)</f>
        <v>#FFBE85</v>
      </c>
      <c r="H1874" s="31" t="str">
        <f>IFERROR(IF(AND(A1874&gt;=1,A1874&lt;=104),VLOOKUP($A1874,Location!$A:$J,6,FALSE),IF(A1874=0,"Avant l'ouverture",IF(OR(A1874=105,A1874=106),"Bonus"))),"")</f>
        <v>Tour 2</v>
      </c>
      <c r="I1874" s="31" t="str">
        <f>IF(LEFT(H1874,4)="Tour",VLOOKUP(A1874,Database!$A:$C,3,FALSE),"")</f>
        <v>K</v>
      </c>
      <c r="J1874" s="31" t="str">
        <f>VLOOKUP($A1874,Location!$A:$J,7,FALSE)</f>
        <v>Colombie</v>
      </c>
      <c r="K1874" s="31" t="str">
        <f>IFERROR(VLOOKUP(J1874,Setup_Team!$B:$C,2,FALSE), "TDB")</f>
        <v>COL</v>
      </c>
      <c r="L1874" s="31" t="str">
        <f>VLOOKUP($A1874,Location!$A:$J,8,FALSE)</f>
        <v>RD Congo</v>
      </c>
      <c r="M1874" s="31" t="str">
        <f>IFERROR(VLOOKUP(L1874,Setup_Team!$B:$C,2,FALSE), "TDB")</f>
        <v>COD</v>
      </c>
      <c r="N1874" s="31" t="str">
        <f>VLOOKUP($A1874,Location!$A:$J,9,FALSE)</f>
        <v>Zapopan</v>
      </c>
      <c r="O1874" s="31" t="str">
        <f>VLOOKUP($A1874,Location!$A:$J,10,FALSE)</f>
        <v>Estadio Akron</v>
      </c>
      <c r="P1874" s="44"/>
      <c r="Q1874" s="44"/>
      <c r="R1874" s="31">
        <v>0</v>
      </c>
      <c r="S1874" s="25">
        <f>VLOOKUP($A1874,Database!$A:$Y,10,FALSE)</f>
        <v>77</v>
      </c>
      <c r="T1874" s="25">
        <f>VLOOKUP($A1874,Database!$A:$Y,11,FALSE)</f>
        <v>111</v>
      </c>
      <c r="U1874" s="25">
        <f>VLOOKUP($A1874,Database!$A:$Y,12,FALSE)</f>
        <v>123</v>
      </c>
      <c r="V1874" s="25" t="str">
        <f>VLOOKUP(A1874,Database!A:M,13,FALSE)</f>
        <v>À venir</v>
      </c>
      <c r="W1874" s="25" t="str">
        <f>VLOOKUP($A1874,Database!$A:$Y,20,FALSE)</f>
        <v/>
      </c>
      <c r="X1874" s="25" t="str">
        <f>VLOOKUP($A1874,Database!$A:$Y,21,FALSE)</f>
        <v/>
      </c>
      <c r="Y1874" s="25" t="str">
        <f ca="1">IF(C1874&lt;NOW(),IF(AND(P1874&gt;Q1874,W1874&gt;X1874),S1874,IF(AND(P1874=Q1874,W1874=X1874),T1874,IF(AND(P1874&lt;Q1874,W1874&lt;X1874),U1874,0))),"")</f>
        <v/>
      </c>
      <c r="Z1874" s="25">
        <f>IF(AND(P1874=W1874,Q1874=X1874),1,0)</f>
        <v>1</v>
      </c>
      <c r="AA1874" s="25" t="str">
        <f>IF(Z1874=0,"",IF(ISBLANK(VLOOKUP(A1874,Database!A:AA,22,FALSE)),"",VLOOKUP(A1874,Database!A:AA,22,FALSE)))</f>
        <v>Exact</v>
      </c>
      <c r="AB1874" s="25">
        <f ca="1">IFERROR(IF(AND(Y1874&lt;&gt;"",OR(V1874="Terminé",V1874="En cours")),VLOOKUP(AA1874,Setup_ScoreExactBonus!A:D,4,FALSE),0),0)</f>
        <v>0</v>
      </c>
      <c r="AC1874" s="31" t="str">
        <f ca="1">IF(Y1874&lt;&gt;"", Y1874 + IF(Z1874=1,AB1874, 0), "")</f>
        <v/>
      </c>
      <c r="AD1874" s="31">
        <f ca="1">SUMIFS(AC$2:AC1874,D$2:D1874,D1874)*IF(R1874=0,1,2)</f>
        <v>0</v>
      </c>
    </row>
    <row r="1875" spans="1:30" x14ac:dyDescent="0.35">
      <c r="A1875" s="31">
        <f>IF(ISBLANK(B1875),"",COUNTIF(B$2:B1875,B1875))-1</f>
        <v>48</v>
      </c>
      <c r="B1875" s="31">
        <v>2</v>
      </c>
      <c r="C1875" s="10">
        <f>VLOOKUP($A1875,Database!$A:$Y,7,FALSE)</f>
        <v>46197.166666666664</v>
      </c>
      <c r="D1875" s="31" t="str">
        <f>VLOOKUP(Pronostics!$B1875,Setup_MPP!$A:$G,3,FALSE)</f>
        <v>leaelaz</v>
      </c>
      <c r="E1875" s="31" t="str">
        <f>VLOOKUP(Pronostics!$B1875,Setup_MPP!$A:$G,2,FALSE)</f>
        <v>Léa EL ASERY</v>
      </c>
      <c r="F1875" s="31" t="str">
        <f>VLOOKUP($B1875,Setup_MPP!$A:$E,4,FALSE)</f>
        <v>#FFBEBE</v>
      </c>
      <c r="G1875" s="31" t="str">
        <f>VLOOKUP($B1875,Setup_MPP!$A:$E,5,FALSE)</f>
        <v>#DF6868</v>
      </c>
      <c r="H1875" s="31" t="str">
        <f>IFERROR(IF(AND(A1875&gt;=1,A1875&lt;=104),VLOOKUP($A1875,Location!$A:$J,6,FALSE),IF(A1875=0,"Avant l'ouverture",IF(OR(A1875=105,A1875=106),"Bonus"))),"")</f>
        <v>Tour 2</v>
      </c>
      <c r="I1875" s="31" t="str">
        <f>IF(LEFT(H1875,4)="Tour",VLOOKUP(A1875,Database!$A:$C,3,FALSE),"")</f>
        <v>K</v>
      </c>
      <c r="J1875" s="31" t="str">
        <f>VLOOKUP($A1875,Location!$A:$J,7,FALSE)</f>
        <v>Colombie</v>
      </c>
      <c r="K1875" s="31" t="str">
        <f>IFERROR(VLOOKUP(J1875,Setup_Team!$B:$C,2,FALSE), "TDB")</f>
        <v>COL</v>
      </c>
      <c r="L1875" s="31" t="str">
        <f>VLOOKUP($A1875,Location!$A:$J,8,FALSE)</f>
        <v>RD Congo</v>
      </c>
      <c r="M1875" s="31" t="str">
        <f>IFERROR(VLOOKUP(L1875,Setup_Team!$B:$C,2,FALSE), "TDB")</f>
        <v>COD</v>
      </c>
      <c r="N1875" s="31" t="str">
        <f>VLOOKUP($A1875,Location!$A:$J,9,FALSE)</f>
        <v>Zapopan</v>
      </c>
      <c r="O1875" s="31" t="str">
        <f>VLOOKUP($A1875,Location!$A:$J,10,FALSE)</f>
        <v>Estadio Akron</v>
      </c>
      <c r="R1875" s="31">
        <v>0</v>
      </c>
      <c r="S1875" s="25">
        <f>VLOOKUP($A1875,Database!$A:$Y,10,FALSE)</f>
        <v>77</v>
      </c>
      <c r="T1875" s="25">
        <f>VLOOKUP($A1875,Database!$A:$Y,11,FALSE)</f>
        <v>111</v>
      </c>
      <c r="U1875" s="25">
        <f>VLOOKUP($A1875,Database!$A:$Y,12,FALSE)</f>
        <v>123</v>
      </c>
      <c r="V1875" s="25" t="str">
        <f>VLOOKUP(A1875,Database!A:M,13,FALSE)</f>
        <v>À venir</v>
      </c>
      <c r="W1875" s="25" t="str">
        <f>VLOOKUP($A1875,Database!$A:$Y,20,FALSE)</f>
        <v/>
      </c>
      <c r="X1875" s="25" t="str">
        <f>VLOOKUP($A1875,Database!$A:$Y,21,FALSE)</f>
        <v/>
      </c>
      <c r="Y1875" s="25" t="str">
        <f ca="1">IF(C1875&lt;NOW(),IF(AND(P1875&gt;Q1875,W1875&gt;X1875),S1875,IF(AND(P1875=Q1875,W1875=X1875),T1875,IF(AND(P1875&lt;Q1875,W1875&lt;X1875),U1875,0))),"")</f>
        <v/>
      </c>
      <c r="Z1875" s="25">
        <f>IF(AND(P1875=W1875,Q1875=X1875),1,0)</f>
        <v>1</v>
      </c>
      <c r="AA1875" s="25" t="str">
        <f>IF(Z1875=0,"",IF(ISBLANK(VLOOKUP(A1875,Database!A:AA,22,FALSE)),"",VLOOKUP(A1875,Database!A:AA,22,FALSE)))</f>
        <v>Exact</v>
      </c>
      <c r="AB1875" s="25">
        <f ca="1">IFERROR(IF(AND(Y1875&lt;&gt;"",OR(V1875="Terminé",V1875="En cours")),VLOOKUP(AA1875,Setup_ScoreExactBonus!A:D,4,FALSE),0),0)</f>
        <v>0</v>
      </c>
      <c r="AC1875" s="31" t="str">
        <f ca="1">IF(Y1875&lt;&gt;"", Y1875 + IF(Z1875=1,AB1875, 0), "")</f>
        <v/>
      </c>
      <c r="AD1875" s="31">
        <f ca="1">SUMIFS(AC$2:AC1875,D$2:D1875,D1875)*IF(R1875=0,1,2)</f>
        <v>0</v>
      </c>
    </row>
    <row r="1876" spans="1:30" x14ac:dyDescent="0.35">
      <c r="A1876" s="31">
        <f>IF(ISBLANK(B1876),"",COUNTIF(B$2:B1876,B1876))-1</f>
        <v>48</v>
      </c>
      <c r="B1876" s="31">
        <v>3</v>
      </c>
      <c r="C1876" s="10">
        <f>VLOOKUP($A1876,Database!$A:$Y,7,FALSE)</f>
        <v>46197.166666666664</v>
      </c>
      <c r="D1876" s="31" t="str">
        <f>VLOOKUP(Pronostics!$B1876,Setup_MPP!$A:$G,3,FALSE)</f>
        <v>PasMetalleux</v>
      </c>
      <c r="E1876" s="31" t="str">
        <f>VLOOKUP(Pronostics!$B1876,Setup_MPP!$A:$G,2,FALSE)</f>
        <v>Elwenn JOUBREL</v>
      </c>
      <c r="F1876" s="31" t="str">
        <f>VLOOKUP($B1876,Setup_MPP!$A:$E,4,FALSE)</f>
        <v>#F5C7FC</v>
      </c>
      <c r="G1876" s="31" t="str">
        <f>VLOOKUP($B1876,Setup_MPP!$A:$E,5,FALSE)</f>
        <v>#C489CF</v>
      </c>
      <c r="H1876" s="31" t="str">
        <f>IFERROR(IF(AND(A1876&gt;=1,A1876&lt;=104),VLOOKUP($A1876,Location!$A:$J,6,FALSE),IF(A1876=0,"Avant l'ouverture",IF(OR(A1876=105,A1876=106),"Bonus"))),"")</f>
        <v>Tour 2</v>
      </c>
      <c r="I1876" s="31" t="str">
        <f>IF(LEFT(H1876,4)="Tour",VLOOKUP(A1876,Database!$A:$C,3,FALSE),"")</f>
        <v>K</v>
      </c>
      <c r="J1876" s="31" t="str">
        <f>VLOOKUP($A1876,Location!$A:$J,7,FALSE)</f>
        <v>Colombie</v>
      </c>
      <c r="K1876" s="31" t="str">
        <f>IFERROR(VLOOKUP(J1876,Setup_Team!$B:$C,2,FALSE), "TDB")</f>
        <v>COL</v>
      </c>
      <c r="L1876" s="31" t="str">
        <f>VLOOKUP($A1876,Location!$A:$J,8,FALSE)</f>
        <v>RD Congo</v>
      </c>
      <c r="M1876" s="31" t="str">
        <f>IFERROR(VLOOKUP(L1876,Setup_Team!$B:$C,2,FALSE), "TDB")</f>
        <v>COD</v>
      </c>
      <c r="N1876" s="31" t="str">
        <f>VLOOKUP($A1876,Location!$A:$J,9,FALSE)</f>
        <v>Zapopan</v>
      </c>
      <c r="O1876" s="31" t="str">
        <f>VLOOKUP($A1876,Location!$A:$J,10,FALSE)</f>
        <v>Estadio Akron</v>
      </c>
      <c r="R1876" s="31">
        <v>0</v>
      </c>
      <c r="S1876" s="25">
        <f>VLOOKUP($A1876,Database!$A:$Y,10,FALSE)</f>
        <v>77</v>
      </c>
      <c r="T1876" s="25">
        <f>VLOOKUP($A1876,Database!$A:$Y,11,FALSE)</f>
        <v>111</v>
      </c>
      <c r="U1876" s="25">
        <f>VLOOKUP($A1876,Database!$A:$Y,12,FALSE)</f>
        <v>123</v>
      </c>
      <c r="V1876" s="25" t="str">
        <f>VLOOKUP(A1876,Database!A:M,13,FALSE)</f>
        <v>À venir</v>
      </c>
      <c r="W1876" s="25" t="str">
        <f>VLOOKUP($A1876,Database!$A:$Y,20,FALSE)</f>
        <v/>
      </c>
      <c r="X1876" s="25" t="str">
        <f>VLOOKUP($A1876,Database!$A:$Y,21,FALSE)</f>
        <v/>
      </c>
      <c r="Y1876" s="25" t="str">
        <f ca="1">IF(C1876&lt;NOW(),IF(AND(P1876&gt;Q1876,W1876&gt;X1876),S1876,IF(AND(P1876=Q1876,W1876=X1876),T1876,IF(AND(P1876&lt;Q1876,W1876&lt;X1876),U1876,0))),"")</f>
        <v/>
      </c>
      <c r="Z1876" s="25">
        <f>IF(AND(P1876=W1876,Q1876=X1876),1,0)</f>
        <v>1</v>
      </c>
      <c r="AA1876" s="25" t="str">
        <f>IF(Z1876=0,"",IF(ISBLANK(VLOOKUP(A1876,Database!A:AA,22,FALSE)),"",VLOOKUP(A1876,Database!A:AA,22,FALSE)))</f>
        <v>Exact</v>
      </c>
      <c r="AB1876" s="25">
        <f ca="1">IFERROR(IF(AND(Y1876&lt;&gt;"",OR(V1876="Terminé",V1876="En cours")),VLOOKUP(AA1876,Setup_ScoreExactBonus!A:D,4,FALSE),0),0)</f>
        <v>0</v>
      </c>
      <c r="AC1876" s="31" t="str">
        <f ca="1">IF(Y1876&lt;&gt;"", Y1876 + IF(Z1876=1,AB1876, 0), "")</f>
        <v/>
      </c>
      <c r="AD1876" s="31">
        <f ca="1">SUMIFS(AC$2:AC1876,D$2:D1876,D1876)*IF(R1876=0,1,2)</f>
        <v>0</v>
      </c>
    </row>
    <row r="1877" spans="1:30" x14ac:dyDescent="0.35">
      <c r="A1877" s="31">
        <f>IF(ISBLANK(B1877),"",COUNTIF(B$2:B1877,B1877))-1</f>
        <v>48</v>
      </c>
      <c r="B1877" s="31">
        <v>4</v>
      </c>
      <c r="C1877" s="10">
        <f>VLOOKUP($A1877,Database!$A:$Y,7,FALSE)</f>
        <v>46197.166666666664</v>
      </c>
      <c r="D1877" s="31" t="str">
        <f>VLOOKUP(Pronostics!$B1877,Setup_MPP!$A:$G,3,FALSE)</f>
        <v>Popo444</v>
      </c>
      <c r="E1877" s="31" t="str">
        <f>VLOOKUP(Pronostics!$B1877,Setup_MPP!$A:$G,2,FALSE)</f>
        <v>Pauline OLIVIER</v>
      </c>
      <c r="F1877" s="31" t="str">
        <f>VLOOKUP($B1877,Setup_MPP!$A:$E,4,FALSE)</f>
        <v>#A5EA7F</v>
      </c>
      <c r="G1877" s="31" t="str">
        <f>VLOOKUP($B1877,Setup_MPP!$A:$E,5,FALSE)</f>
        <v>#80C65A</v>
      </c>
      <c r="H1877" s="31" t="str">
        <f>IFERROR(IF(AND(A1877&gt;=1,A1877&lt;=104),VLOOKUP($A1877,Location!$A:$J,6,FALSE),IF(A1877=0,"Avant l'ouverture",IF(OR(A1877=105,A1877=106),"Bonus"))),"")</f>
        <v>Tour 2</v>
      </c>
      <c r="I1877" s="31" t="str">
        <f>IF(LEFT(H1877,4)="Tour",VLOOKUP(A1877,Database!$A:$C,3,FALSE),"")</f>
        <v>K</v>
      </c>
      <c r="J1877" s="31" t="str">
        <f>VLOOKUP($A1877,Location!$A:$J,7,FALSE)</f>
        <v>Colombie</v>
      </c>
      <c r="K1877" s="31" t="str">
        <f>IFERROR(VLOOKUP(J1877,Setup_Team!$B:$C,2,FALSE), "TDB")</f>
        <v>COL</v>
      </c>
      <c r="L1877" s="31" t="str">
        <f>VLOOKUP($A1877,Location!$A:$J,8,FALSE)</f>
        <v>RD Congo</v>
      </c>
      <c r="M1877" s="31" t="str">
        <f>IFERROR(VLOOKUP(L1877,Setup_Team!$B:$C,2,FALSE), "TDB")</f>
        <v>COD</v>
      </c>
      <c r="N1877" s="31" t="str">
        <f>VLOOKUP($A1877,Location!$A:$J,9,FALSE)</f>
        <v>Zapopan</v>
      </c>
      <c r="O1877" s="31" t="str">
        <f>VLOOKUP($A1877,Location!$A:$J,10,FALSE)</f>
        <v>Estadio Akron</v>
      </c>
      <c r="R1877" s="31">
        <v>0</v>
      </c>
      <c r="S1877" s="25">
        <f>VLOOKUP($A1877,Database!$A:$Y,10,FALSE)</f>
        <v>77</v>
      </c>
      <c r="T1877" s="25">
        <f>VLOOKUP($A1877,Database!$A:$Y,11,FALSE)</f>
        <v>111</v>
      </c>
      <c r="U1877" s="25">
        <f>VLOOKUP($A1877,Database!$A:$Y,12,FALSE)</f>
        <v>123</v>
      </c>
      <c r="V1877" s="25" t="str">
        <f>VLOOKUP(A1877,Database!A:M,13,FALSE)</f>
        <v>À venir</v>
      </c>
      <c r="W1877" s="25" t="str">
        <f>VLOOKUP($A1877,Database!$A:$Y,20,FALSE)</f>
        <v/>
      </c>
      <c r="X1877" s="25" t="str">
        <f>VLOOKUP($A1877,Database!$A:$Y,21,FALSE)</f>
        <v/>
      </c>
      <c r="Y1877" s="25" t="str">
        <f ca="1">IF(C1877&lt;NOW(),IF(AND(P1877&gt;Q1877,W1877&gt;X1877),S1877,IF(AND(P1877=Q1877,W1877=X1877),T1877,IF(AND(P1877&lt;Q1877,W1877&lt;X1877),U1877,0))),"")</f>
        <v/>
      </c>
      <c r="Z1877" s="25">
        <f>IF(AND(P1877=W1877,Q1877=X1877),1,0)</f>
        <v>1</v>
      </c>
      <c r="AA1877" s="25" t="str">
        <f>IF(Z1877=0,"",IF(ISBLANK(VLOOKUP(A1877,Database!A:AA,22,FALSE)),"",VLOOKUP(A1877,Database!A:AA,22,FALSE)))</f>
        <v>Exact</v>
      </c>
      <c r="AB1877" s="25">
        <f ca="1">IFERROR(IF(AND(Y1877&lt;&gt;"",OR(V1877="Terminé",V1877="En cours")),VLOOKUP(AA1877,Setup_ScoreExactBonus!A:D,4,FALSE),0),0)</f>
        <v>0</v>
      </c>
      <c r="AC1877" s="31" t="str">
        <f ca="1">IF(Y1877&lt;&gt;"", Y1877 + IF(Z1877=1,AB1877, 0), "")</f>
        <v/>
      </c>
      <c r="AD1877" s="31">
        <f ca="1">SUMIFS(AC$2:AC1877,D$2:D1877,D1877)*IF(R1877=0,1,2)</f>
        <v>0</v>
      </c>
    </row>
    <row r="1878" spans="1:30" x14ac:dyDescent="0.35">
      <c r="A1878" s="31">
        <f>IF(ISBLANK(B1878),"",COUNTIF(B$2:B1878,B1878))-1</f>
        <v>48</v>
      </c>
      <c r="B1878" s="31">
        <v>5</v>
      </c>
      <c r="C1878" s="10">
        <f>VLOOKUP($A1878,Database!$A:$Y,7,FALSE)</f>
        <v>46197.166666666664</v>
      </c>
      <c r="D1878" s="31" t="str">
        <f>VLOOKUP(Pronostics!$B1878,Setup_MPP!$A:$G,3,FALSE)</f>
        <v>_Jujul</v>
      </c>
      <c r="E1878" s="31" t="str">
        <f>VLOOKUP(Pronostics!$B1878,Setup_MPP!$A:$G,2,FALSE)</f>
        <v>Julie BOISSIERE</v>
      </c>
      <c r="F1878" s="31" t="str">
        <f>VLOOKUP($B1878,Setup_MPP!$A:$E,4,FALSE)</f>
        <v>#D890FF</v>
      </c>
      <c r="G1878" s="31" t="str">
        <f>VLOOKUP($B1878,Setup_MPP!$A:$E,5,FALSE)</f>
        <v>#B750EF</v>
      </c>
      <c r="H1878" s="31" t="str">
        <f>IFERROR(IF(AND(A1878&gt;=1,A1878&lt;=104),VLOOKUP($A1878,Location!$A:$J,6,FALSE),IF(A1878=0,"Avant l'ouverture",IF(OR(A1878=105,A1878=106),"Bonus"))),"")</f>
        <v>Tour 2</v>
      </c>
      <c r="I1878" s="31" t="str">
        <f>IF(LEFT(H1878,4)="Tour",VLOOKUP(A1878,Database!$A:$C,3,FALSE),"")</f>
        <v>K</v>
      </c>
      <c r="J1878" s="31" t="str">
        <f>VLOOKUP($A1878,Location!$A:$J,7,FALSE)</f>
        <v>Colombie</v>
      </c>
      <c r="K1878" s="31" t="str">
        <f>IFERROR(VLOOKUP(J1878,Setup_Team!$B:$C,2,FALSE), "TDB")</f>
        <v>COL</v>
      </c>
      <c r="L1878" s="31" t="str">
        <f>VLOOKUP($A1878,Location!$A:$J,8,FALSE)</f>
        <v>RD Congo</v>
      </c>
      <c r="M1878" s="31" t="str">
        <f>IFERROR(VLOOKUP(L1878,Setup_Team!$B:$C,2,FALSE), "TDB")</f>
        <v>COD</v>
      </c>
      <c r="N1878" s="31" t="str">
        <f>VLOOKUP($A1878,Location!$A:$J,9,FALSE)</f>
        <v>Zapopan</v>
      </c>
      <c r="O1878" s="31" t="str">
        <f>VLOOKUP($A1878,Location!$A:$J,10,FALSE)</f>
        <v>Estadio Akron</v>
      </c>
      <c r="R1878" s="31">
        <v>0</v>
      </c>
      <c r="S1878" s="25">
        <f>VLOOKUP($A1878,Database!$A:$Y,10,FALSE)</f>
        <v>77</v>
      </c>
      <c r="T1878" s="25">
        <f>VLOOKUP($A1878,Database!$A:$Y,11,FALSE)</f>
        <v>111</v>
      </c>
      <c r="U1878" s="25">
        <f>VLOOKUP($A1878,Database!$A:$Y,12,FALSE)</f>
        <v>123</v>
      </c>
      <c r="V1878" s="25" t="str">
        <f>VLOOKUP(A1878,Database!A:M,13,FALSE)</f>
        <v>À venir</v>
      </c>
      <c r="W1878" s="25" t="str">
        <f>VLOOKUP($A1878,Database!$A:$Y,20,FALSE)</f>
        <v/>
      </c>
      <c r="X1878" s="25" t="str">
        <f>VLOOKUP($A1878,Database!$A:$Y,21,FALSE)</f>
        <v/>
      </c>
      <c r="Y1878" s="25" t="str">
        <f ca="1">IF(C1878&lt;NOW(),IF(AND(P1878&gt;Q1878,W1878&gt;X1878),S1878,IF(AND(P1878=Q1878,W1878=X1878),T1878,IF(AND(P1878&lt;Q1878,W1878&lt;X1878),U1878,0))),"")</f>
        <v/>
      </c>
      <c r="Z1878" s="25">
        <f>IF(AND(P1878=W1878,Q1878=X1878),1,0)</f>
        <v>1</v>
      </c>
      <c r="AA1878" s="25" t="str">
        <f>IF(Z1878=0,"",IF(ISBLANK(VLOOKUP(A1878,Database!A:AA,22,FALSE)),"",VLOOKUP(A1878,Database!A:AA,22,FALSE)))</f>
        <v>Exact</v>
      </c>
      <c r="AB1878" s="25">
        <f ca="1">IFERROR(IF(AND(Y1878&lt;&gt;"",OR(V1878="Terminé",V1878="En cours")),VLOOKUP(AA1878,Setup_ScoreExactBonus!A:D,4,FALSE),0),0)</f>
        <v>0</v>
      </c>
      <c r="AC1878" s="31" t="str">
        <f ca="1">IF(Y1878&lt;&gt;"", Y1878 + IF(Z1878=1,AB1878, 0), "")</f>
        <v/>
      </c>
      <c r="AD1878" s="31">
        <f ca="1">SUMIFS(AC$2:AC1878,D$2:D1878,D1878)*IF(R1878=0,1,2)</f>
        <v>0</v>
      </c>
    </row>
    <row r="1879" spans="1:30" x14ac:dyDescent="0.35">
      <c r="A1879" s="31">
        <f>IF(ISBLANK(B1879),"",COUNTIF(B$2:B1879,B1879))-1</f>
        <v>48</v>
      </c>
      <c r="B1879" s="31">
        <v>6</v>
      </c>
      <c r="C1879" s="10">
        <f>VLOOKUP($A1879,Database!$A:$Y,7,FALSE)</f>
        <v>46197.166666666664</v>
      </c>
      <c r="D1879" s="31" t="str">
        <f>VLOOKUP(Pronostics!$B1879,Setup_MPP!$A:$G,3,FALSE)</f>
        <v>Julay</v>
      </c>
      <c r="E1879" s="31" t="str">
        <f>VLOOKUP(Pronostics!$B1879,Setup_MPP!$A:$G,2,FALSE)</f>
        <v>Julie BOUCHARD</v>
      </c>
      <c r="F1879" s="31" t="str">
        <f>VLOOKUP($B1879,Setup_MPP!$A:$E,4,FALSE)</f>
        <v>#A6F7B1</v>
      </c>
      <c r="G1879" s="31" t="str">
        <f>VLOOKUP($B1879,Setup_MPP!$A:$E,5,FALSE)</f>
        <v>#6EC179</v>
      </c>
      <c r="H1879" s="31" t="str">
        <f>IFERROR(IF(AND(A1879&gt;=1,A1879&lt;=104),VLOOKUP($A1879,Location!$A:$J,6,FALSE),IF(A1879=0,"Avant l'ouverture",IF(OR(A1879=105,A1879=106),"Bonus"))),"")</f>
        <v>Tour 2</v>
      </c>
      <c r="I1879" s="31" t="str">
        <f>IF(LEFT(H1879,4)="Tour",VLOOKUP(A1879,Database!$A:$C,3,FALSE),"")</f>
        <v>K</v>
      </c>
      <c r="J1879" s="31" t="str">
        <f>VLOOKUP($A1879,Location!$A:$J,7,FALSE)</f>
        <v>Colombie</v>
      </c>
      <c r="K1879" s="31" t="str">
        <f>IFERROR(VLOOKUP(J1879,Setup_Team!$B:$C,2,FALSE), "TDB")</f>
        <v>COL</v>
      </c>
      <c r="L1879" s="31" t="str">
        <f>VLOOKUP($A1879,Location!$A:$J,8,FALSE)</f>
        <v>RD Congo</v>
      </c>
      <c r="M1879" s="31" t="str">
        <f>IFERROR(VLOOKUP(L1879,Setup_Team!$B:$C,2,FALSE), "TDB")</f>
        <v>COD</v>
      </c>
      <c r="N1879" s="31" t="str">
        <f>VLOOKUP($A1879,Location!$A:$J,9,FALSE)</f>
        <v>Zapopan</v>
      </c>
      <c r="O1879" s="31" t="str">
        <f>VLOOKUP($A1879,Location!$A:$J,10,FALSE)</f>
        <v>Estadio Akron</v>
      </c>
      <c r="R1879" s="31">
        <v>0</v>
      </c>
      <c r="S1879" s="25">
        <f>VLOOKUP($A1879,Database!$A:$Y,10,FALSE)</f>
        <v>77</v>
      </c>
      <c r="T1879" s="25">
        <f>VLOOKUP($A1879,Database!$A:$Y,11,FALSE)</f>
        <v>111</v>
      </c>
      <c r="U1879" s="25">
        <f>VLOOKUP($A1879,Database!$A:$Y,12,FALSE)</f>
        <v>123</v>
      </c>
      <c r="V1879" s="25" t="str">
        <f>VLOOKUP(A1879,Database!A:M,13,FALSE)</f>
        <v>À venir</v>
      </c>
      <c r="W1879" s="25" t="str">
        <f>VLOOKUP($A1879,Database!$A:$Y,20,FALSE)</f>
        <v/>
      </c>
      <c r="X1879" s="25" t="str">
        <f>VLOOKUP($A1879,Database!$A:$Y,21,FALSE)</f>
        <v/>
      </c>
      <c r="Y1879" s="25" t="str">
        <f ca="1">IF(C1879&lt;NOW(),IF(AND(P1879&gt;Q1879,W1879&gt;X1879),S1879,IF(AND(P1879=Q1879,W1879=X1879),T1879,IF(AND(P1879&lt;Q1879,W1879&lt;X1879),U1879,0))),"")</f>
        <v/>
      </c>
      <c r="Z1879" s="25">
        <f>IF(AND(P1879=W1879,Q1879=X1879),1,0)</f>
        <v>1</v>
      </c>
      <c r="AA1879" s="25" t="str">
        <f>IF(Z1879=0,"",IF(ISBLANK(VLOOKUP(A1879,Database!A:AA,22,FALSE)),"",VLOOKUP(A1879,Database!A:AA,22,FALSE)))</f>
        <v>Exact</v>
      </c>
      <c r="AB1879" s="25">
        <f ca="1">IFERROR(IF(AND(Y1879&lt;&gt;"",OR(V1879="Terminé",V1879="En cours")),VLOOKUP(AA1879,Setup_ScoreExactBonus!A:D,4,FALSE),0),0)</f>
        <v>0</v>
      </c>
      <c r="AC1879" s="31" t="str">
        <f ca="1">IF(Y1879&lt;&gt;"", Y1879 + IF(Z1879=1,AB1879, 0), "")</f>
        <v/>
      </c>
      <c r="AD1879" s="31">
        <f ca="1">SUMIFS(AC$2:AC1879,D$2:D1879,D1879)*IF(R1879=0,1,2)</f>
        <v>0</v>
      </c>
    </row>
    <row r="1880" spans="1:30" x14ac:dyDescent="0.35">
      <c r="A1880" s="31">
        <f>IF(ISBLANK(B1880),"",COUNTIF(B$2:B1880,B1880))-1</f>
        <v>48</v>
      </c>
      <c r="B1880" s="31">
        <v>7</v>
      </c>
      <c r="C1880" s="10">
        <f>VLOOKUP($A1880,Database!$A:$Y,7,FALSE)</f>
        <v>46197.166666666664</v>
      </c>
      <c r="D1880" s="31" t="str">
        <f>VLOOKUP(Pronostics!$B1880,Setup_MPP!$A:$G,3,FALSE)</f>
        <v>__Vince__</v>
      </c>
      <c r="E1880" s="31" t="str">
        <f>VLOOKUP(Pronostics!$B1880,Setup_MPP!$A:$G,2,FALSE)</f>
        <v>Vincent FRAYSSE</v>
      </c>
      <c r="F1880" s="31" t="str">
        <f>VLOOKUP($B1880,Setup_MPP!$A:$E,4,FALSE)</f>
        <v>#B2EAE8</v>
      </c>
      <c r="G1880" s="31" t="str">
        <f>VLOOKUP($B1880,Setup_MPP!$A:$E,5,FALSE)</f>
        <v>#6CB4B1</v>
      </c>
      <c r="H1880" s="31" t="str">
        <f>IFERROR(IF(AND(A1880&gt;=1,A1880&lt;=104),VLOOKUP($A1880,Location!$A:$J,6,FALSE),IF(A1880=0,"Avant l'ouverture",IF(OR(A1880=105,A1880=106),"Bonus"))),"")</f>
        <v>Tour 2</v>
      </c>
      <c r="I1880" s="31" t="str">
        <f>IF(LEFT(H1880,4)="Tour",VLOOKUP(A1880,Database!$A:$C,3,FALSE),"")</f>
        <v>K</v>
      </c>
      <c r="J1880" s="31" t="str">
        <f>VLOOKUP($A1880,Location!$A:$J,7,FALSE)</f>
        <v>Colombie</v>
      </c>
      <c r="K1880" s="31" t="str">
        <f>IFERROR(VLOOKUP(J1880,Setup_Team!$B:$C,2,FALSE), "TDB")</f>
        <v>COL</v>
      </c>
      <c r="L1880" s="31" t="str">
        <f>VLOOKUP($A1880,Location!$A:$J,8,FALSE)</f>
        <v>RD Congo</v>
      </c>
      <c r="M1880" s="31" t="str">
        <f>IFERROR(VLOOKUP(L1880,Setup_Team!$B:$C,2,FALSE), "TDB")</f>
        <v>COD</v>
      </c>
      <c r="N1880" s="31" t="str">
        <f>VLOOKUP($A1880,Location!$A:$J,9,FALSE)</f>
        <v>Zapopan</v>
      </c>
      <c r="O1880" s="31" t="str">
        <f>VLOOKUP($A1880,Location!$A:$J,10,FALSE)</f>
        <v>Estadio Akron</v>
      </c>
      <c r="R1880" s="31">
        <v>0</v>
      </c>
      <c r="S1880" s="25">
        <f>VLOOKUP($A1880,Database!$A:$Y,10,FALSE)</f>
        <v>77</v>
      </c>
      <c r="T1880" s="25">
        <f>VLOOKUP($A1880,Database!$A:$Y,11,FALSE)</f>
        <v>111</v>
      </c>
      <c r="U1880" s="25">
        <f>VLOOKUP($A1880,Database!$A:$Y,12,FALSE)</f>
        <v>123</v>
      </c>
      <c r="V1880" s="25" t="str">
        <f>VLOOKUP(A1880,Database!A:M,13,FALSE)</f>
        <v>À venir</v>
      </c>
      <c r="W1880" s="25" t="str">
        <f>VLOOKUP($A1880,Database!$A:$Y,20,FALSE)</f>
        <v/>
      </c>
      <c r="X1880" s="25" t="str">
        <f>VLOOKUP($A1880,Database!$A:$Y,21,FALSE)</f>
        <v/>
      </c>
      <c r="Y1880" s="25" t="str">
        <f ca="1">IF(C1880&lt;NOW(),IF(AND(P1880&gt;Q1880,W1880&gt;X1880),S1880,IF(AND(P1880=Q1880,W1880=X1880),T1880,IF(AND(P1880&lt;Q1880,W1880&lt;X1880),U1880,0))),"")</f>
        <v/>
      </c>
      <c r="Z1880" s="25">
        <f>IF(AND(P1880=W1880,Q1880=X1880),1,0)</f>
        <v>1</v>
      </c>
      <c r="AA1880" s="25" t="str">
        <f>IF(Z1880=0,"",IF(ISBLANK(VLOOKUP(A1880,Database!A:AA,22,FALSE)),"",VLOOKUP(A1880,Database!A:AA,22,FALSE)))</f>
        <v>Exact</v>
      </c>
      <c r="AB1880" s="25">
        <f ca="1">IFERROR(IF(AND(Y1880&lt;&gt;"",OR(V1880="Terminé",V1880="En cours")),VLOOKUP(AA1880,Setup_ScoreExactBonus!A:D,4,FALSE),0),0)</f>
        <v>0</v>
      </c>
      <c r="AC1880" s="31" t="str">
        <f ca="1">IF(Y1880&lt;&gt;"", Y1880 + IF(Z1880=1,AB1880, 0), "")</f>
        <v/>
      </c>
      <c r="AD1880" s="31">
        <f ca="1">SUMIFS(AC$2:AC1880,D$2:D1880,D1880)*IF(R1880=0,1,2)</f>
        <v>0</v>
      </c>
    </row>
    <row r="1881" spans="1:30" x14ac:dyDescent="0.35">
      <c r="A1881" s="31">
        <f>IF(ISBLANK(B1881),"",COUNTIF(B$2:B1881,B1881))-1</f>
        <v>48</v>
      </c>
      <c r="B1881" s="31">
        <v>8</v>
      </c>
      <c r="C1881" s="10">
        <f>VLOOKUP($A1881,Database!$A:$Y,7,FALSE)</f>
        <v>46197.166666666664</v>
      </c>
      <c r="D1881" s="31" t="str">
        <f>VLOOKUP(Pronostics!$B1881,Setup_MPP!$A:$G,3,FALSE)</f>
        <v>Louuiiis</v>
      </c>
      <c r="E1881" s="31" t="str">
        <f>VLOOKUP(Pronostics!$B1881,Setup_MPP!$A:$G,2,FALSE)</f>
        <v>Louis HARLE</v>
      </c>
      <c r="F1881" s="31" t="str">
        <f>VLOOKUP($B1881,Setup_MPP!$A:$E,4,FALSE)</f>
        <v>#EEF7B1</v>
      </c>
      <c r="G1881" s="31" t="str">
        <f>VLOOKUP($B1881,Setup_MPP!$A:$E,5,FALSE)</f>
        <v>#C1CB7D</v>
      </c>
      <c r="H1881" s="31" t="str">
        <f>IFERROR(IF(AND(A1881&gt;=1,A1881&lt;=104),VLOOKUP($A1881,Location!$A:$J,6,FALSE),IF(A1881=0,"Avant l'ouverture",IF(OR(A1881=105,A1881=106),"Bonus"))),"")</f>
        <v>Tour 2</v>
      </c>
      <c r="I1881" s="31" t="str">
        <f>IF(LEFT(H1881,4)="Tour",VLOOKUP(A1881,Database!$A:$C,3,FALSE),"")</f>
        <v>K</v>
      </c>
      <c r="J1881" s="31" t="str">
        <f>VLOOKUP($A1881,Location!$A:$J,7,FALSE)</f>
        <v>Colombie</v>
      </c>
      <c r="K1881" s="31" t="str">
        <f>IFERROR(VLOOKUP(J1881,Setup_Team!$B:$C,2,FALSE), "TDB")</f>
        <v>COL</v>
      </c>
      <c r="L1881" s="31" t="str">
        <f>VLOOKUP($A1881,Location!$A:$J,8,FALSE)</f>
        <v>RD Congo</v>
      </c>
      <c r="M1881" s="31" t="str">
        <f>IFERROR(VLOOKUP(L1881,Setup_Team!$B:$C,2,FALSE), "TDB")</f>
        <v>COD</v>
      </c>
      <c r="N1881" s="31" t="str">
        <f>VLOOKUP($A1881,Location!$A:$J,9,FALSE)</f>
        <v>Zapopan</v>
      </c>
      <c r="O1881" s="31" t="str">
        <f>VLOOKUP($A1881,Location!$A:$J,10,FALSE)</f>
        <v>Estadio Akron</v>
      </c>
      <c r="R1881" s="31">
        <v>0</v>
      </c>
      <c r="S1881" s="25">
        <f>VLOOKUP($A1881,Database!$A:$Y,10,FALSE)</f>
        <v>77</v>
      </c>
      <c r="T1881" s="25">
        <f>VLOOKUP($A1881,Database!$A:$Y,11,FALSE)</f>
        <v>111</v>
      </c>
      <c r="U1881" s="25">
        <f>VLOOKUP($A1881,Database!$A:$Y,12,FALSE)</f>
        <v>123</v>
      </c>
      <c r="V1881" s="25" t="str">
        <f>VLOOKUP(A1881,Database!A:M,13,FALSE)</f>
        <v>À venir</v>
      </c>
      <c r="W1881" s="25" t="str">
        <f>VLOOKUP($A1881,Database!$A:$Y,20,FALSE)</f>
        <v/>
      </c>
      <c r="X1881" s="25" t="str">
        <f>VLOOKUP($A1881,Database!$A:$Y,21,FALSE)</f>
        <v/>
      </c>
      <c r="Y1881" s="25" t="str">
        <f ca="1">IF(C1881&lt;NOW(),IF(AND(P1881&gt;Q1881,W1881&gt;X1881),S1881,IF(AND(P1881=Q1881,W1881=X1881),T1881,IF(AND(P1881&lt;Q1881,W1881&lt;X1881),U1881,0))),"")</f>
        <v/>
      </c>
      <c r="Z1881" s="25">
        <f>IF(AND(P1881=W1881,Q1881=X1881),1,0)</f>
        <v>1</v>
      </c>
      <c r="AA1881" s="25" t="str">
        <f>IF(Z1881=0,"",IF(ISBLANK(VLOOKUP(A1881,Database!A:AA,22,FALSE)),"",VLOOKUP(A1881,Database!A:AA,22,FALSE)))</f>
        <v>Exact</v>
      </c>
      <c r="AB1881" s="25">
        <f ca="1">IFERROR(IF(AND(Y1881&lt;&gt;"",OR(V1881="Terminé",V1881="En cours")),VLOOKUP(AA1881,Setup_ScoreExactBonus!A:D,4,FALSE),0),0)</f>
        <v>0</v>
      </c>
      <c r="AC1881" s="31" t="str">
        <f ca="1">IF(Y1881&lt;&gt;"", Y1881 + IF(Z1881=1,AB1881, 0), "")</f>
        <v/>
      </c>
      <c r="AD1881" s="31">
        <f ca="1">SUMIFS(AC$2:AC1881,D$2:D1881,D1881)*IF(R1881=0,1,2)</f>
        <v>0</v>
      </c>
    </row>
    <row r="1882" spans="1:30" x14ac:dyDescent="0.35">
      <c r="A1882" s="31">
        <f>IF(ISBLANK(B1882),"",COUNTIF(B$2:B1882,B1882))-1</f>
        <v>48</v>
      </c>
      <c r="B1882" s="31">
        <v>9</v>
      </c>
      <c r="C1882" s="10">
        <f>VLOOKUP($A1882,Database!$A:$Y,7,FALSE)</f>
        <v>46197.166666666664</v>
      </c>
      <c r="D1882" s="31" t="str">
        <f>VLOOKUP(Pronostics!$B1882,Setup_MPP!$A:$G,3,FALSE)</f>
        <v>Aurelien_dqp</v>
      </c>
      <c r="E1882" s="31" t="str">
        <f>VLOOKUP(Pronostics!$B1882,Setup_MPP!$A:$G,2,FALSE)</f>
        <v>Aurélien DE POULPIQUET</v>
      </c>
      <c r="F1882" s="31" t="str">
        <f>VLOOKUP($B1882,Setup_MPP!$A:$E,4,FALSE)</f>
        <v>#F4EA9D</v>
      </c>
      <c r="G1882" s="31" t="str">
        <f>VLOOKUP($B1882,Setup_MPP!$A:$E,5,FALSE)</f>
        <v>#D2C458</v>
      </c>
      <c r="H1882" s="31" t="str">
        <f>IFERROR(IF(AND(A1882&gt;=1,A1882&lt;=104),VLOOKUP($A1882,Location!$A:$J,6,FALSE),IF(A1882=0,"Avant l'ouverture",IF(OR(A1882=105,A1882=106),"Bonus"))),"")</f>
        <v>Tour 2</v>
      </c>
      <c r="I1882" s="31" t="str">
        <f>IF(LEFT(H1882,4)="Tour",VLOOKUP(A1882,Database!$A:$C,3,FALSE),"")</f>
        <v>K</v>
      </c>
      <c r="J1882" s="31" t="str">
        <f>VLOOKUP($A1882,Location!$A:$J,7,FALSE)</f>
        <v>Colombie</v>
      </c>
      <c r="K1882" s="31" t="str">
        <f>IFERROR(VLOOKUP(J1882,Setup_Team!$B:$C,2,FALSE), "TDB")</f>
        <v>COL</v>
      </c>
      <c r="L1882" s="31" t="str">
        <f>VLOOKUP($A1882,Location!$A:$J,8,FALSE)</f>
        <v>RD Congo</v>
      </c>
      <c r="M1882" s="31" t="str">
        <f>IFERROR(VLOOKUP(L1882,Setup_Team!$B:$C,2,FALSE), "TDB")</f>
        <v>COD</v>
      </c>
      <c r="N1882" s="31" t="str">
        <f>VLOOKUP($A1882,Location!$A:$J,9,FALSE)</f>
        <v>Zapopan</v>
      </c>
      <c r="O1882" s="31" t="str">
        <f>VLOOKUP($A1882,Location!$A:$J,10,FALSE)</f>
        <v>Estadio Akron</v>
      </c>
      <c r="R1882" s="31">
        <v>0</v>
      </c>
      <c r="S1882" s="25">
        <f>VLOOKUP($A1882,Database!$A:$Y,10,FALSE)</f>
        <v>77</v>
      </c>
      <c r="T1882" s="25">
        <f>VLOOKUP($A1882,Database!$A:$Y,11,FALSE)</f>
        <v>111</v>
      </c>
      <c r="U1882" s="25">
        <f>VLOOKUP($A1882,Database!$A:$Y,12,FALSE)</f>
        <v>123</v>
      </c>
      <c r="V1882" s="25" t="str">
        <f>VLOOKUP(A1882,Database!A:M,13,FALSE)</f>
        <v>À venir</v>
      </c>
      <c r="W1882" s="25" t="str">
        <f>VLOOKUP($A1882,Database!$A:$Y,20,FALSE)</f>
        <v/>
      </c>
      <c r="X1882" s="25" t="str">
        <f>VLOOKUP($A1882,Database!$A:$Y,21,FALSE)</f>
        <v/>
      </c>
      <c r="Y1882" s="25" t="str">
        <f ca="1">IF(C1882&lt;NOW(),IF(AND(P1882&gt;Q1882,W1882&gt;X1882),S1882,IF(AND(P1882=Q1882,W1882=X1882),T1882,IF(AND(P1882&lt;Q1882,W1882&lt;X1882),U1882,0))),"")</f>
        <v/>
      </c>
      <c r="Z1882" s="25">
        <f>IF(AND(P1882=W1882,Q1882=X1882),1,0)</f>
        <v>1</v>
      </c>
      <c r="AA1882" s="25" t="str">
        <f>IF(Z1882=0,"",IF(ISBLANK(VLOOKUP(A1882,Database!A:AA,22,FALSE)),"",VLOOKUP(A1882,Database!A:AA,22,FALSE)))</f>
        <v>Exact</v>
      </c>
      <c r="AB1882" s="25">
        <f ca="1">IFERROR(IF(AND(Y1882&lt;&gt;"",OR(V1882="Terminé",V1882="En cours")),VLOOKUP(AA1882,Setup_ScoreExactBonus!A:D,4,FALSE),0),0)</f>
        <v>0</v>
      </c>
      <c r="AC1882" s="31" t="str">
        <f ca="1">IF(Y1882&lt;&gt;"", Y1882 + IF(Z1882=1,AB1882, 0), "")</f>
        <v/>
      </c>
      <c r="AD1882" s="31">
        <f ca="1">SUMIFS(AC$2:AC1882,D$2:D1882,D1882)*IF(R1882=0,1,2)</f>
        <v>0</v>
      </c>
    </row>
    <row r="1883" spans="1:30" x14ac:dyDescent="0.35">
      <c r="A1883" s="31">
        <f>IF(ISBLANK(B1883),"",COUNTIF(B$2:B1883,B1883))-1</f>
        <v>48</v>
      </c>
      <c r="B1883" s="31">
        <v>10</v>
      </c>
      <c r="C1883" s="10">
        <f>VLOOKUP($A1883,Database!$A:$Y,7,FALSE)</f>
        <v>46197.166666666664</v>
      </c>
      <c r="D1883" s="31" t="str">
        <f>VLOOKUP(Pronostics!$B1883,Setup_MPP!$A:$G,3,FALSE)</f>
        <v>RandomPaul</v>
      </c>
      <c r="E1883" s="31" t="str">
        <f>VLOOKUP(Pronostics!$B1883,Setup_MPP!$A:$G,2,FALSE)</f>
        <v>Paul MONTESINOS</v>
      </c>
      <c r="F1883" s="31" t="str">
        <f>VLOOKUP($B1883,Setup_MPP!$A:$E,4,FALSE)</f>
        <v>#C4B0FF</v>
      </c>
      <c r="G1883" s="31" t="str">
        <f>VLOOKUP($B1883,Setup_MPP!$A:$E,5,FALSE)</f>
        <v>#7F66C8</v>
      </c>
      <c r="H1883" s="31" t="str">
        <f>IFERROR(IF(AND(A1883&gt;=1,A1883&lt;=104),VLOOKUP($A1883,Location!$A:$J,6,FALSE),IF(A1883=0,"Avant l'ouverture",IF(OR(A1883=105,A1883=106),"Bonus"))),"")</f>
        <v>Tour 2</v>
      </c>
      <c r="I1883" s="31" t="str">
        <f>IF(LEFT(H1883,4)="Tour",VLOOKUP(A1883,Database!$A:$C,3,FALSE),"")</f>
        <v>K</v>
      </c>
      <c r="J1883" s="31" t="str">
        <f>VLOOKUP($A1883,Location!$A:$J,7,FALSE)</f>
        <v>Colombie</v>
      </c>
      <c r="K1883" s="31" t="str">
        <f>IFERROR(VLOOKUP(J1883,Setup_Team!$B:$C,2,FALSE), "TDB")</f>
        <v>COL</v>
      </c>
      <c r="L1883" s="31" t="str">
        <f>VLOOKUP($A1883,Location!$A:$J,8,FALSE)</f>
        <v>RD Congo</v>
      </c>
      <c r="M1883" s="31" t="str">
        <f>IFERROR(VLOOKUP(L1883,Setup_Team!$B:$C,2,FALSE), "TDB")</f>
        <v>COD</v>
      </c>
      <c r="N1883" s="31" t="str">
        <f>VLOOKUP($A1883,Location!$A:$J,9,FALSE)</f>
        <v>Zapopan</v>
      </c>
      <c r="O1883" s="31" t="str">
        <f>VLOOKUP($A1883,Location!$A:$J,10,FALSE)</f>
        <v>Estadio Akron</v>
      </c>
      <c r="R1883" s="31">
        <v>0</v>
      </c>
      <c r="S1883" s="25">
        <f>VLOOKUP($A1883,Database!$A:$Y,10,FALSE)</f>
        <v>77</v>
      </c>
      <c r="T1883" s="25">
        <f>VLOOKUP($A1883,Database!$A:$Y,11,FALSE)</f>
        <v>111</v>
      </c>
      <c r="U1883" s="25">
        <f>VLOOKUP($A1883,Database!$A:$Y,12,FALSE)</f>
        <v>123</v>
      </c>
      <c r="V1883" s="25" t="str">
        <f>VLOOKUP(A1883,Database!A:M,13,FALSE)</f>
        <v>À venir</v>
      </c>
      <c r="W1883" s="25" t="str">
        <f>VLOOKUP($A1883,Database!$A:$Y,20,FALSE)</f>
        <v/>
      </c>
      <c r="X1883" s="25" t="str">
        <f>VLOOKUP($A1883,Database!$A:$Y,21,FALSE)</f>
        <v/>
      </c>
      <c r="Y1883" s="25" t="str">
        <f ca="1">IF(C1883&lt;NOW(),IF(AND(P1883&gt;Q1883,W1883&gt;X1883),S1883,IF(AND(P1883=Q1883,W1883=X1883),T1883,IF(AND(P1883&lt;Q1883,W1883&lt;X1883),U1883,0))),"")</f>
        <v/>
      </c>
      <c r="Z1883" s="25">
        <f>IF(AND(P1883=W1883,Q1883=X1883),1,0)</f>
        <v>1</v>
      </c>
      <c r="AA1883" s="25" t="str">
        <f>IF(Z1883=0,"",IF(ISBLANK(VLOOKUP(A1883,Database!A:AA,22,FALSE)),"",VLOOKUP(A1883,Database!A:AA,22,FALSE)))</f>
        <v>Exact</v>
      </c>
      <c r="AB1883" s="25">
        <f ca="1">IFERROR(IF(AND(Y1883&lt;&gt;"",OR(V1883="Terminé",V1883="En cours")),VLOOKUP(AA1883,Setup_ScoreExactBonus!A:D,4,FALSE),0),0)</f>
        <v>0</v>
      </c>
      <c r="AC1883" s="31" t="str">
        <f ca="1">IF(Y1883&lt;&gt;"", Y1883 + IF(Z1883=1,AB1883, 0), "")</f>
        <v/>
      </c>
      <c r="AD1883" s="31">
        <f ca="1">SUMIFS(AC$2:AC1883,D$2:D1883,D1883)*IF(R1883=0,1,2)</f>
        <v>0</v>
      </c>
    </row>
    <row r="1884" spans="1:30" x14ac:dyDescent="0.35">
      <c r="A1884" s="31">
        <f>IF(ISBLANK(B1884),"",COUNTIF(B$2:B1884,B1884))-1</f>
        <v>48</v>
      </c>
      <c r="B1884" s="31">
        <v>11</v>
      </c>
      <c r="C1884" s="10">
        <f>VLOOKUP($A1884,Database!$A:$Y,7,FALSE)</f>
        <v>46197.166666666664</v>
      </c>
      <c r="D1884" s="31" t="str">
        <f>VLOOKUP(Pronostics!$B1884,Setup_MPP!$A:$G,3,FALSE)</f>
        <v>Kinsley#8SA6T</v>
      </c>
      <c r="E1884" s="31" t="str">
        <f>VLOOKUP(Pronostics!$B1884,Setup_MPP!$A:$G,2,FALSE)</f>
        <v>Kinsley ROQUE</v>
      </c>
      <c r="F1884" s="31" t="str">
        <f>VLOOKUP($B1884,Setup_MPP!$A:$E,4,FALSE)</f>
        <v>#CBEBBA</v>
      </c>
      <c r="G1884" s="31" t="str">
        <f>VLOOKUP($B1884,Setup_MPP!$A:$E,5,FALSE)</f>
        <v>#70BC6E</v>
      </c>
      <c r="H1884" s="31" t="str">
        <f>IFERROR(IF(AND(A1884&gt;=1,A1884&lt;=104),VLOOKUP($A1884,Location!$A:$J,6,FALSE),IF(A1884=0,"Avant l'ouverture",IF(OR(A1884=105,A1884=106),"Bonus"))),"")</f>
        <v>Tour 2</v>
      </c>
      <c r="I1884" s="31" t="str">
        <f>IF(LEFT(H1884,4)="Tour",VLOOKUP(A1884,Database!$A:$C,3,FALSE),"")</f>
        <v>K</v>
      </c>
      <c r="J1884" s="31" t="str">
        <f>VLOOKUP($A1884,Location!$A:$J,7,FALSE)</f>
        <v>Colombie</v>
      </c>
      <c r="K1884" s="31" t="str">
        <f>IFERROR(VLOOKUP(J1884,Setup_Team!$B:$C,2,FALSE), "TDB")</f>
        <v>COL</v>
      </c>
      <c r="L1884" s="31" t="str">
        <f>VLOOKUP($A1884,Location!$A:$J,8,FALSE)</f>
        <v>RD Congo</v>
      </c>
      <c r="M1884" s="31" t="str">
        <f>IFERROR(VLOOKUP(L1884,Setup_Team!$B:$C,2,FALSE), "TDB")</f>
        <v>COD</v>
      </c>
      <c r="N1884" s="31" t="str">
        <f>VLOOKUP($A1884,Location!$A:$J,9,FALSE)</f>
        <v>Zapopan</v>
      </c>
      <c r="O1884" s="31" t="str">
        <f>VLOOKUP($A1884,Location!$A:$J,10,FALSE)</f>
        <v>Estadio Akron</v>
      </c>
      <c r="R1884" s="31">
        <v>0</v>
      </c>
      <c r="S1884" s="25">
        <f>VLOOKUP($A1884,Database!$A:$Y,10,FALSE)</f>
        <v>77</v>
      </c>
      <c r="T1884" s="25">
        <f>VLOOKUP($A1884,Database!$A:$Y,11,FALSE)</f>
        <v>111</v>
      </c>
      <c r="U1884" s="25">
        <f>VLOOKUP($A1884,Database!$A:$Y,12,FALSE)</f>
        <v>123</v>
      </c>
      <c r="V1884" s="25" t="str">
        <f>VLOOKUP(A1884,Database!A:M,13,FALSE)</f>
        <v>À venir</v>
      </c>
      <c r="W1884" s="25" t="str">
        <f>VLOOKUP($A1884,Database!$A:$Y,20,FALSE)</f>
        <v/>
      </c>
      <c r="X1884" s="25" t="str">
        <f>VLOOKUP($A1884,Database!$A:$Y,21,FALSE)</f>
        <v/>
      </c>
      <c r="Y1884" s="25" t="str">
        <f ca="1">IF(C1884&lt;NOW(),IF(AND(P1884&gt;Q1884,W1884&gt;X1884),S1884,IF(AND(P1884=Q1884,W1884=X1884),T1884,IF(AND(P1884&lt;Q1884,W1884&lt;X1884),U1884,0))),"")</f>
        <v/>
      </c>
      <c r="Z1884" s="25">
        <f>IF(AND(P1884=W1884,Q1884=X1884),1,0)</f>
        <v>1</v>
      </c>
      <c r="AA1884" s="25" t="str">
        <f>IF(Z1884=0,"",IF(ISBLANK(VLOOKUP(A1884,Database!A:AA,22,FALSE)),"",VLOOKUP(A1884,Database!A:AA,22,FALSE)))</f>
        <v>Exact</v>
      </c>
      <c r="AB1884" s="25">
        <f ca="1">IFERROR(IF(AND(Y1884&lt;&gt;"",OR(V1884="Terminé",V1884="En cours")),VLOOKUP(AA1884,Setup_ScoreExactBonus!A:D,4,FALSE),0),0)</f>
        <v>0</v>
      </c>
      <c r="AC1884" s="31" t="str">
        <f ca="1">IF(Y1884&lt;&gt;"", Y1884 + IF(Z1884=1,AB1884, 0), "")</f>
        <v/>
      </c>
      <c r="AD1884" s="31">
        <f ca="1">SUMIFS(AC$2:AC1884,D$2:D1884,D1884)*IF(R1884=0,1,2)</f>
        <v>0</v>
      </c>
    </row>
    <row r="1885" spans="1:30" x14ac:dyDescent="0.35">
      <c r="A1885" s="31">
        <f>IF(ISBLANK(B1885),"",COUNTIF(B$2:B1885,B1885))-1</f>
        <v>48</v>
      </c>
      <c r="B1885" s="31">
        <v>12</v>
      </c>
      <c r="C1885" s="10">
        <f>VLOOKUP($A1885,Database!$A:$Y,7,FALSE)</f>
        <v>46197.166666666664</v>
      </c>
      <c r="D1885" s="31" t="str">
        <f>VLOOKUP(Pronostics!$B1885,Setup_MPP!$A:$G,3,FALSE)</f>
        <v>Jaouad1</v>
      </c>
      <c r="E1885" s="31" t="str">
        <f>VLOOKUP(Pronostics!$B1885,Setup_MPP!$A:$G,2,FALSE)</f>
        <v>Jaouad SETTI</v>
      </c>
      <c r="F1885" s="31" t="str">
        <f>VLOOKUP($B1885,Setup_MPP!$A:$E,4,FALSE)</f>
        <v>#C2D4FF</v>
      </c>
      <c r="G1885" s="31" t="str">
        <f>VLOOKUP($B1885,Setup_MPP!$A:$E,5,FALSE)</f>
        <v>#6586D5</v>
      </c>
      <c r="H1885" s="31" t="str">
        <f>IFERROR(IF(AND(A1885&gt;=1,A1885&lt;=104),VLOOKUP($A1885,Location!$A:$J,6,FALSE),IF(A1885=0,"Avant l'ouverture",IF(OR(A1885=105,A1885=106),"Bonus"))),"")</f>
        <v>Tour 2</v>
      </c>
      <c r="I1885" s="31" t="str">
        <f>IF(LEFT(H1885,4)="Tour",VLOOKUP(A1885,Database!$A:$C,3,FALSE),"")</f>
        <v>K</v>
      </c>
      <c r="J1885" s="31" t="str">
        <f>VLOOKUP($A1885,Location!$A:$J,7,FALSE)</f>
        <v>Colombie</v>
      </c>
      <c r="K1885" s="31" t="str">
        <f>IFERROR(VLOOKUP(J1885,Setup_Team!$B:$C,2,FALSE), "TDB")</f>
        <v>COL</v>
      </c>
      <c r="L1885" s="31" t="str">
        <f>VLOOKUP($A1885,Location!$A:$J,8,FALSE)</f>
        <v>RD Congo</v>
      </c>
      <c r="M1885" s="31" t="str">
        <f>IFERROR(VLOOKUP(L1885,Setup_Team!$B:$C,2,FALSE), "TDB")</f>
        <v>COD</v>
      </c>
      <c r="N1885" s="31" t="str">
        <f>VLOOKUP($A1885,Location!$A:$J,9,FALSE)</f>
        <v>Zapopan</v>
      </c>
      <c r="O1885" s="31" t="str">
        <f>VLOOKUP($A1885,Location!$A:$J,10,FALSE)</f>
        <v>Estadio Akron</v>
      </c>
      <c r="R1885" s="31">
        <v>0</v>
      </c>
      <c r="S1885" s="25">
        <f>VLOOKUP($A1885,Database!$A:$Y,10,FALSE)</f>
        <v>77</v>
      </c>
      <c r="T1885" s="25">
        <f>VLOOKUP($A1885,Database!$A:$Y,11,FALSE)</f>
        <v>111</v>
      </c>
      <c r="U1885" s="25">
        <f>VLOOKUP($A1885,Database!$A:$Y,12,FALSE)</f>
        <v>123</v>
      </c>
      <c r="V1885" s="25" t="str">
        <f>VLOOKUP(A1885,Database!A:M,13,FALSE)</f>
        <v>À venir</v>
      </c>
      <c r="W1885" s="25" t="str">
        <f>VLOOKUP($A1885,Database!$A:$Y,20,FALSE)</f>
        <v/>
      </c>
      <c r="X1885" s="25" t="str">
        <f>VLOOKUP($A1885,Database!$A:$Y,21,FALSE)</f>
        <v/>
      </c>
      <c r="Y1885" s="25" t="str">
        <f ca="1">IF(C1885&lt;NOW(),IF(AND(P1885&gt;Q1885,W1885&gt;X1885),S1885,IF(AND(P1885=Q1885,W1885=X1885),T1885,IF(AND(P1885&lt;Q1885,W1885&lt;X1885),U1885,0))),"")</f>
        <v/>
      </c>
      <c r="Z1885" s="25">
        <f>IF(AND(P1885=W1885,Q1885=X1885),1,0)</f>
        <v>1</v>
      </c>
      <c r="AA1885" s="25" t="str">
        <f>IF(Z1885=0,"",IF(ISBLANK(VLOOKUP(A1885,Database!A:AA,22,FALSE)),"",VLOOKUP(A1885,Database!A:AA,22,FALSE)))</f>
        <v>Exact</v>
      </c>
      <c r="AB1885" s="25">
        <f ca="1">IFERROR(IF(AND(Y1885&lt;&gt;"",OR(V1885="Terminé",V1885="En cours")),VLOOKUP(AA1885,Setup_ScoreExactBonus!A:D,4,FALSE),0),0)</f>
        <v>0</v>
      </c>
      <c r="AC1885" s="31" t="str">
        <f ca="1">IF(Y1885&lt;&gt;"", Y1885 + IF(Z1885=1,AB1885, 0), "")</f>
        <v/>
      </c>
      <c r="AD1885" s="31">
        <f ca="1">SUMIFS(AC$2:AC1885,D$2:D1885,D1885)*IF(R1885=0,1,2)</f>
        <v>0</v>
      </c>
    </row>
    <row r="1886" spans="1:30" x14ac:dyDescent="0.35">
      <c r="A1886" s="31">
        <f>IF(ISBLANK(B1886),"",COUNTIF(B$2:B1886,B1886))-1</f>
        <v>48</v>
      </c>
      <c r="B1886" s="31">
        <v>13</v>
      </c>
      <c r="C1886" s="10">
        <f>VLOOKUP($A1886,Database!$A:$Y,7,FALSE)</f>
        <v>46197.166666666664</v>
      </c>
      <c r="D1886" s="31" t="str">
        <f>VLOOKUP(Pronostics!$B1886,Setup_MPP!$A:$G,3,FALSE)</f>
        <v>Julien_I</v>
      </c>
      <c r="E1886" s="31" t="str">
        <f>VLOOKUP(Pronostics!$B1886,Setup_MPP!$A:$G,2,FALSE)</f>
        <v>Julien INGE</v>
      </c>
      <c r="F1886" s="31" t="str">
        <f>VLOOKUP($B1886,Setup_MPP!$A:$E,4,FALSE)</f>
        <v>#C1E0EF</v>
      </c>
      <c r="G1886" s="31" t="str">
        <f>VLOOKUP($B1886,Setup_MPP!$A:$E,5,FALSE)</f>
        <v>#4F91B2</v>
      </c>
      <c r="H1886" s="31" t="str">
        <f>IFERROR(IF(AND(A1886&gt;=1,A1886&lt;=104),VLOOKUP($A1886,Location!$A:$J,6,FALSE),IF(A1886=0,"Avant l'ouverture",IF(OR(A1886=105,A1886=106),"Bonus"))),"")</f>
        <v>Tour 2</v>
      </c>
      <c r="I1886" s="31" t="str">
        <f>IF(LEFT(H1886,4)="Tour",VLOOKUP(A1886,Database!$A:$C,3,FALSE),"")</f>
        <v>K</v>
      </c>
      <c r="J1886" s="31" t="str">
        <f>VLOOKUP($A1886,Location!$A:$J,7,FALSE)</f>
        <v>Colombie</v>
      </c>
      <c r="K1886" s="31" t="str">
        <f>IFERROR(VLOOKUP(J1886,Setup_Team!$B:$C,2,FALSE), "TDB")</f>
        <v>COL</v>
      </c>
      <c r="L1886" s="31" t="str">
        <f>VLOOKUP($A1886,Location!$A:$J,8,FALSE)</f>
        <v>RD Congo</v>
      </c>
      <c r="M1886" s="31" t="str">
        <f>IFERROR(VLOOKUP(L1886,Setup_Team!$B:$C,2,FALSE), "TDB")</f>
        <v>COD</v>
      </c>
      <c r="N1886" s="31" t="str">
        <f>VLOOKUP($A1886,Location!$A:$J,9,FALSE)</f>
        <v>Zapopan</v>
      </c>
      <c r="O1886" s="31" t="str">
        <f>VLOOKUP($A1886,Location!$A:$J,10,FALSE)</f>
        <v>Estadio Akron</v>
      </c>
      <c r="R1886" s="31">
        <v>0</v>
      </c>
      <c r="S1886" s="25">
        <f>VLOOKUP($A1886,Database!$A:$Y,10,FALSE)</f>
        <v>77</v>
      </c>
      <c r="T1886" s="25">
        <f>VLOOKUP($A1886,Database!$A:$Y,11,FALSE)</f>
        <v>111</v>
      </c>
      <c r="U1886" s="25">
        <f>VLOOKUP($A1886,Database!$A:$Y,12,FALSE)</f>
        <v>123</v>
      </c>
      <c r="V1886" s="25" t="str">
        <f>VLOOKUP(A1886,Database!A:M,13,FALSE)</f>
        <v>À venir</v>
      </c>
      <c r="W1886" s="25" t="str">
        <f>VLOOKUP($A1886,Database!$A:$Y,20,FALSE)</f>
        <v/>
      </c>
      <c r="X1886" s="25" t="str">
        <f>VLOOKUP($A1886,Database!$A:$Y,21,FALSE)</f>
        <v/>
      </c>
      <c r="Y1886" s="25" t="str">
        <f ca="1">IF(C1886&lt;NOW(),IF(AND(P1886&gt;Q1886,W1886&gt;X1886),S1886,IF(AND(P1886=Q1886,W1886=X1886),T1886,IF(AND(P1886&lt;Q1886,W1886&lt;X1886),U1886,0))),"")</f>
        <v/>
      </c>
      <c r="Z1886" s="25">
        <f>IF(AND(P1886=W1886,Q1886=X1886),1,0)</f>
        <v>1</v>
      </c>
      <c r="AA1886" s="25" t="str">
        <f>IF(Z1886=0,"",IF(ISBLANK(VLOOKUP(A1886,Database!A:AA,22,FALSE)),"",VLOOKUP(A1886,Database!A:AA,22,FALSE)))</f>
        <v>Exact</v>
      </c>
      <c r="AB1886" s="25">
        <f ca="1">IFERROR(IF(AND(Y1886&lt;&gt;"",OR(V1886="Terminé",V1886="En cours")),VLOOKUP(AA1886,Setup_ScoreExactBonus!A:D,4,FALSE),0),0)</f>
        <v>0</v>
      </c>
      <c r="AC1886" s="31" t="str">
        <f ca="1">IF(Y1886&lt;&gt;"", Y1886 + IF(Z1886=1,AB1886, 0), "")</f>
        <v/>
      </c>
      <c r="AD1886" s="31">
        <f ca="1">SUMIFS(AC$2:AC1886,D$2:D1886,D1886)*IF(R1886=0,1,2)</f>
        <v>0</v>
      </c>
    </row>
    <row r="1887" spans="1:30" x14ac:dyDescent="0.35">
      <c r="A1887" s="31">
        <f>IF(ISBLANK(B1887),"",COUNTIF(B$2:B1887,B1887))-1</f>
        <v>48</v>
      </c>
      <c r="B1887" s="31">
        <v>14</v>
      </c>
      <c r="C1887" s="10">
        <f>VLOOKUP($A1887,Database!$A:$Y,7,FALSE)</f>
        <v>46197.166666666664</v>
      </c>
      <c r="D1887" s="31" t="str">
        <f>VLOOKUP(Pronostics!$B1887,Setup_MPP!$A:$G,3,FALSE)</f>
        <v>MarieEYT</v>
      </c>
      <c r="E1887" s="31" t="str">
        <f>VLOOKUP(Pronostics!$B1887,Setup_MPP!$A:$G,2,FALSE)</f>
        <v>Marie EXBRAYAT</v>
      </c>
      <c r="F1887" s="31" t="str">
        <f>VLOOKUP($B1887,Setup_MPP!$A:$E,4,FALSE)</f>
        <v>#FFAFD2</v>
      </c>
      <c r="G1887" s="31" t="str">
        <f>VLOOKUP($B1887,Setup_MPP!$A:$E,5,FALSE)</f>
        <v>#F2589B</v>
      </c>
      <c r="H1887" s="31" t="str">
        <f>IFERROR(IF(AND(A1887&gt;=1,A1887&lt;=104),VLOOKUP($A1887,Location!$A:$J,6,FALSE),IF(A1887=0,"Avant l'ouverture",IF(OR(A1887=105,A1887=106),"Bonus"))),"")</f>
        <v>Tour 2</v>
      </c>
      <c r="I1887" s="31" t="str">
        <f>IF(LEFT(H1887,4)="Tour",VLOOKUP(A1887,Database!$A:$C,3,FALSE),"")</f>
        <v>K</v>
      </c>
      <c r="J1887" s="31" t="str">
        <f>VLOOKUP($A1887,Location!$A:$J,7,FALSE)</f>
        <v>Colombie</v>
      </c>
      <c r="K1887" s="31" t="str">
        <f>IFERROR(VLOOKUP(J1887,Setup_Team!$B:$C,2,FALSE), "TDB")</f>
        <v>COL</v>
      </c>
      <c r="L1887" s="31" t="str">
        <f>VLOOKUP($A1887,Location!$A:$J,8,FALSE)</f>
        <v>RD Congo</v>
      </c>
      <c r="M1887" s="31" t="str">
        <f>IFERROR(VLOOKUP(L1887,Setup_Team!$B:$C,2,FALSE), "TDB")</f>
        <v>COD</v>
      </c>
      <c r="N1887" s="31" t="str">
        <f>VLOOKUP($A1887,Location!$A:$J,9,FALSE)</f>
        <v>Zapopan</v>
      </c>
      <c r="O1887" s="31" t="str">
        <f>VLOOKUP($A1887,Location!$A:$J,10,FALSE)</f>
        <v>Estadio Akron</v>
      </c>
      <c r="R1887" s="31">
        <v>0</v>
      </c>
      <c r="S1887" s="25">
        <f>VLOOKUP($A1887,Database!$A:$Y,10,FALSE)</f>
        <v>77</v>
      </c>
      <c r="T1887" s="25">
        <f>VLOOKUP($A1887,Database!$A:$Y,11,FALSE)</f>
        <v>111</v>
      </c>
      <c r="U1887" s="25">
        <f>VLOOKUP($A1887,Database!$A:$Y,12,FALSE)</f>
        <v>123</v>
      </c>
      <c r="V1887" s="25" t="str">
        <f>VLOOKUP(A1887,Database!A:M,13,FALSE)</f>
        <v>À venir</v>
      </c>
      <c r="W1887" s="25" t="str">
        <f>VLOOKUP($A1887,Database!$A:$Y,20,FALSE)</f>
        <v/>
      </c>
      <c r="X1887" s="25" t="str">
        <f>VLOOKUP($A1887,Database!$A:$Y,21,FALSE)</f>
        <v/>
      </c>
      <c r="Y1887" s="25" t="str">
        <f ca="1">IF(C1887&lt;NOW(),IF(AND(P1887&gt;Q1887,W1887&gt;X1887),S1887,IF(AND(P1887=Q1887,W1887=X1887),T1887,IF(AND(P1887&lt;Q1887,W1887&lt;X1887),U1887,0))),"")</f>
        <v/>
      </c>
      <c r="Z1887" s="25">
        <f>IF(AND(P1887=W1887,Q1887=X1887),1,0)</f>
        <v>1</v>
      </c>
      <c r="AA1887" s="25" t="str">
        <f>IF(Z1887=0,"",IF(ISBLANK(VLOOKUP(A1887,Database!A:AA,22,FALSE)),"",VLOOKUP(A1887,Database!A:AA,22,FALSE)))</f>
        <v>Exact</v>
      </c>
      <c r="AB1887" s="25">
        <f ca="1">IFERROR(IF(AND(Y1887&lt;&gt;"",OR(V1887="Terminé",V1887="En cours")),VLOOKUP(AA1887,Setup_ScoreExactBonus!A:D,4,FALSE),0),0)</f>
        <v>0</v>
      </c>
      <c r="AC1887" s="31" t="str">
        <f ca="1">IF(Y1887&lt;&gt;"", Y1887 + IF(Z1887=1,AB1887, 0), "")</f>
        <v/>
      </c>
      <c r="AD1887" s="31">
        <f ca="1">SUMIFS(AC$2:AC1887,D$2:D1887,D1887)*IF(R1887=0,1,2)</f>
        <v>0</v>
      </c>
    </row>
    <row r="1888" spans="1:30" x14ac:dyDescent="0.35">
      <c r="A1888" s="31">
        <f>IF(ISBLANK(B1888),"",COUNTIF(B$2:B1888,B1888))-1</f>
        <v>48</v>
      </c>
      <c r="B1888" s="31">
        <v>15</v>
      </c>
      <c r="C1888" s="10">
        <f>VLOOKUP($A1888,Database!$A:$Y,7,FALSE)</f>
        <v>46197.166666666664</v>
      </c>
      <c r="D1888" s="31" t="str">
        <f>VLOOKUP(Pronostics!$B1888,Setup_MPP!$A:$G,3,FALSE)</f>
        <v>Amine#8UL9R</v>
      </c>
      <c r="E1888" s="31" t="str">
        <f>VLOOKUP(Pronostics!$B1888,Setup_MPP!$A:$G,2,FALSE)</f>
        <v>Amine ZARROUKI</v>
      </c>
      <c r="F1888" s="31" t="str">
        <f>VLOOKUP($B1888,Setup_MPP!$A:$E,4,FALSE)</f>
        <v>#FF9898</v>
      </c>
      <c r="G1888" s="31" t="str">
        <f>VLOOKUP($B1888,Setup_MPP!$A:$E,5,FALSE)</f>
        <v>#FF5D5D</v>
      </c>
      <c r="H1888" s="31" t="str">
        <f>IFERROR(IF(AND(A1888&gt;=1,A1888&lt;=104),VLOOKUP($A1888,Location!$A:$J,6,FALSE),IF(A1888=0,"Avant l'ouverture",IF(OR(A1888=105,A1888=106),"Bonus"))),"")</f>
        <v>Tour 2</v>
      </c>
      <c r="I1888" s="31" t="str">
        <f>IF(LEFT(H1888,4)="Tour",VLOOKUP(A1888,Database!$A:$C,3,FALSE),"")</f>
        <v>K</v>
      </c>
      <c r="J1888" s="31" t="str">
        <f>VLOOKUP($A1888,Location!$A:$J,7,FALSE)</f>
        <v>Colombie</v>
      </c>
      <c r="K1888" s="31" t="str">
        <f>IFERROR(VLOOKUP(J1888,Setup_Team!$B:$C,2,FALSE), "TDB")</f>
        <v>COL</v>
      </c>
      <c r="L1888" s="31" t="str">
        <f>VLOOKUP($A1888,Location!$A:$J,8,FALSE)</f>
        <v>RD Congo</v>
      </c>
      <c r="M1888" s="31" t="str">
        <f>IFERROR(VLOOKUP(L1888,Setup_Team!$B:$C,2,FALSE), "TDB")</f>
        <v>COD</v>
      </c>
      <c r="N1888" s="31" t="str">
        <f>VLOOKUP($A1888,Location!$A:$J,9,FALSE)</f>
        <v>Zapopan</v>
      </c>
      <c r="O1888" s="31" t="str">
        <f>VLOOKUP($A1888,Location!$A:$J,10,FALSE)</f>
        <v>Estadio Akron</v>
      </c>
      <c r="R1888" s="31">
        <v>0</v>
      </c>
      <c r="S1888" s="25">
        <f>VLOOKUP($A1888,Database!$A:$Y,10,FALSE)</f>
        <v>77</v>
      </c>
      <c r="T1888" s="25">
        <f>VLOOKUP($A1888,Database!$A:$Y,11,FALSE)</f>
        <v>111</v>
      </c>
      <c r="U1888" s="25">
        <f>VLOOKUP($A1888,Database!$A:$Y,12,FALSE)</f>
        <v>123</v>
      </c>
      <c r="V1888" s="25" t="str">
        <f>VLOOKUP(A1888,Database!A:M,13,FALSE)</f>
        <v>À venir</v>
      </c>
      <c r="W1888" s="25" t="str">
        <f>VLOOKUP($A1888,Database!$A:$Y,20,FALSE)</f>
        <v/>
      </c>
      <c r="X1888" s="25" t="str">
        <f>VLOOKUP($A1888,Database!$A:$Y,21,FALSE)</f>
        <v/>
      </c>
      <c r="Y1888" s="25" t="str">
        <f ca="1">IF(C1888&lt;NOW(),IF(AND(P1888&gt;Q1888,W1888&gt;X1888),S1888,IF(AND(P1888=Q1888,W1888=X1888),T1888,IF(AND(P1888&lt;Q1888,W1888&lt;X1888),U1888,0))),"")</f>
        <v/>
      </c>
      <c r="Z1888" s="25">
        <f>IF(AND(P1888=W1888,Q1888=X1888),1,0)</f>
        <v>1</v>
      </c>
      <c r="AA1888" s="25" t="str">
        <f>IF(Z1888=0,"",IF(ISBLANK(VLOOKUP(A1888,Database!A:AA,22,FALSE)),"",VLOOKUP(A1888,Database!A:AA,22,FALSE)))</f>
        <v>Exact</v>
      </c>
      <c r="AB1888" s="25">
        <f ca="1">IFERROR(IF(AND(Y1888&lt;&gt;"",OR(V1888="Terminé",V1888="En cours")),VLOOKUP(AA1888,Setup_ScoreExactBonus!A:D,4,FALSE),0),0)</f>
        <v>0</v>
      </c>
      <c r="AC1888" s="31" t="str">
        <f ca="1">IF(Y1888&lt;&gt;"", Y1888 + IF(Z1888=1,AB1888, 0), "")</f>
        <v/>
      </c>
      <c r="AD1888" s="31">
        <f ca="1">SUMIFS(AC$2:AC1888,D$2:D1888,D1888)*IF(R1888=0,1,2)</f>
        <v>0</v>
      </c>
    </row>
    <row r="1889" spans="1:30" x14ac:dyDescent="0.35">
      <c r="A1889" s="31">
        <f>IF(ISBLANK(B1889),"",COUNTIF(B$2:B1889,B1889))-1</f>
        <v>48</v>
      </c>
      <c r="B1889" s="31">
        <v>16</v>
      </c>
      <c r="C1889" s="10">
        <f>VLOOKUP($A1889,Database!$A:$Y,7,FALSE)</f>
        <v>46197.166666666664</v>
      </c>
      <c r="D1889" s="31" t="str">
        <f>VLOOKUP(Pronostics!$B1889,Setup_MPP!$A:$G,3,FALSE)</f>
        <v>Laura#8V93E</v>
      </c>
      <c r="E1889" s="31" t="str">
        <f>VLOOKUP(Pronostics!$B1889,Setup_MPP!$A:$G,2,FALSE)</f>
        <v>Laura GIULIANO</v>
      </c>
      <c r="F1889" s="31" t="str">
        <f>VLOOKUP($B1889,Setup_MPP!$A:$E,4,FALSE)</f>
        <v>#86A4FE</v>
      </c>
      <c r="G1889" s="31" t="str">
        <f>VLOOKUP($B1889,Setup_MPP!$A:$E,5,FALSE)</f>
        <v>#3769FF</v>
      </c>
      <c r="H1889" s="31" t="str">
        <f>IFERROR(IF(AND(A1889&gt;=1,A1889&lt;=104),VLOOKUP($A1889,Location!$A:$J,6,FALSE),IF(A1889=0,"Avant l'ouverture",IF(OR(A1889=105,A1889=106),"Bonus"))),"")</f>
        <v>Tour 2</v>
      </c>
      <c r="I1889" s="31" t="str">
        <f>IF(LEFT(H1889,4)="Tour",VLOOKUP(A1889,Database!$A:$C,3,FALSE),"")</f>
        <v>K</v>
      </c>
      <c r="J1889" s="31" t="str">
        <f>VLOOKUP($A1889,Location!$A:$J,7,FALSE)</f>
        <v>Colombie</v>
      </c>
      <c r="K1889" s="31" t="str">
        <f>IFERROR(VLOOKUP(J1889,Setup_Team!$B:$C,2,FALSE), "TDB")</f>
        <v>COL</v>
      </c>
      <c r="L1889" s="31" t="str">
        <f>VLOOKUP($A1889,Location!$A:$J,8,FALSE)</f>
        <v>RD Congo</v>
      </c>
      <c r="M1889" s="31" t="str">
        <f>IFERROR(VLOOKUP(L1889,Setup_Team!$B:$C,2,FALSE), "TDB")</f>
        <v>COD</v>
      </c>
      <c r="N1889" s="31" t="str">
        <f>VLOOKUP($A1889,Location!$A:$J,9,FALSE)</f>
        <v>Zapopan</v>
      </c>
      <c r="O1889" s="31" t="str">
        <f>VLOOKUP($A1889,Location!$A:$J,10,FALSE)</f>
        <v>Estadio Akron</v>
      </c>
      <c r="R1889" s="31">
        <v>0</v>
      </c>
      <c r="S1889" s="25">
        <f>VLOOKUP($A1889,Database!$A:$Y,10,FALSE)</f>
        <v>77</v>
      </c>
      <c r="T1889" s="25">
        <f>VLOOKUP($A1889,Database!$A:$Y,11,FALSE)</f>
        <v>111</v>
      </c>
      <c r="U1889" s="25">
        <f>VLOOKUP($A1889,Database!$A:$Y,12,FALSE)</f>
        <v>123</v>
      </c>
      <c r="V1889" s="25" t="str">
        <f>VLOOKUP(A1889,Database!A:M,13,FALSE)</f>
        <v>À venir</v>
      </c>
      <c r="W1889" s="25" t="str">
        <f>VLOOKUP($A1889,Database!$A:$Y,20,FALSE)</f>
        <v/>
      </c>
      <c r="X1889" s="25" t="str">
        <f>VLOOKUP($A1889,Database!$A:$Y,21,FALSE)</f>
        <v/>
      </c>
      <c r="Y1889" s="25" t="str">
        <f ca="1">IF(C1889&lt;NOW(),IF(AND(P1889&gt;Q1889,W1889&gt;X1889),S1889,IF(AND(P1889=Q1889,W1889=X1889),T1889,IF(AND(P1889&lt;Q1889,W1889&lt;X1889),U1889,0))),"")</f>
        <v/>
      </c>
      <c r="Z1889" s="25">
        <f>IF(AND(P1889=W1889,Q1889=X1889),1,0)</f>
        <v>1</v>
      </c>
      <c r="AA1889" s="25" t="str">
        <f>IF(Z1889=0,"",IF(ISBLANK(VLOOKUP(A1889,Database!A:AA,22,FALSE)),"",VLOOKUP(A1889,Database!A:AA,22,FALSE)))</f>
        <v>Exact</v>
      </c>
      <c r="AB1889" s="25">
        <f ca="1">IFERROR(IF(AND(Y1889&lt;&gt;"",OR(V1889="Terminé",V1889="En cours")),VLOOKUP(AA1889,Setup_ScoreExactBonus!A:D,4,FALSE),0),0)</f>
        <v>0</v>
      </c>
      <c r="AC1889" s="31" t="str">
        <f ca="1">IF(Y1889&lt;&gt;"", Y1889 + IF(Z1889=1,AB1889, 0), "")</f>
        <v/>
      </c>
      <c r="AD1889" s="31">
        <f ca="1">SUMIFS(AC$2:AC1889,D$2:D1889,D1889)*IF(R1889=0,1,2)</f>
        <v>0</v>
      </c>
    </row>
    <row r="1890" spans="1:30" x14ac:dyDescent="0.35">
      <c r="A1890" s="31">
        <f>IF(ISBLANK(B1890),"",COUNTIF(B$2:B1890,B1890))-1</f>
        <v>48</v>
      </c>
      <c r="B1890" s="31">
        <v>17</v>
      </c>
      <c r="C1890" s="10">
        <f>VLOOKUP($A1890,Database!$A:$Y,7,FALSE)</f>
        <v>46197.166666666664</v>
      </c>
      <c r="D1890" s="31" t="str">
        <f>VLOOKUP(Pronostics!$B1890,Setup_MPP!$A:$G,3,FALSE)</f>
        <v>Joueur17</v>
      </c>
      <c r="E1890" s="31" t="str">
        <f>VLOOKUP(Pronostics!$B1890,Setup_MPP!$A:$G,2,FALSE)</f>
        <v>Joueur17</v>
      </c>
      <c r="F1890" s="31" t="str">
        <f>VLOOKUP($B1890,Setup_MPP!$A:$E,4,FALSE)</f>
        <v>#FFB0B0</v>
      </c>
      <c r="G1890" s="31" t="str">
        <f>VLOOKUP($B1890,Setup_MPP!$A:$E,5,FALSE)</f>
        <v>#F25757</v>
      </c>
      <c r="H1890" s="31" t="str">
        <f>IFERROR(IF(AND(A1890&gt;=1,A1890&lt;=104),VLOOKUP($A1890,Location!$A:$J,6,FALSE),IF(A1890=0,"Avant l'ouverture",IF(OR(A1890=105,A1890=106),"Bonus"))),"")</f>
        <v>Tour 2</v>
      </c>
      <c r="I1890" s="31" t="str">
        <f>IF(LEFT(H1890,4)="Tour",VLOOKUP(A1890,Database!$A:$C,3,FALSE),"")</f>
        <v>K</v>
      </c>
      <c r="J1890" s="31" t="str">
        <f>VLOOKUP($A1890,Location!$A:$J,7,FALSE)</f>
        <v>Colombie</v>
      </c>
      <c r="K1890" s="31" t="str">
        <f>IFERROR(VLOOKUP(J1890,Setup_Team!$B:$C,2,FALSE), "TDB")</f>
        <v>COL</v>
      </c>
      <c r="L1890" s="31" t="str">
        <f>VLOOKUP($A1890,Location!$A:$J,8,FALSE)</f>
        <v>RD Congo</v>
      </c>
      <c r="M1890" s="31" t="str">
        <f>IFERROR(VLOOKUP(L1890,Setup_Team!$B:$C,2,FALSE), "TDB")</f>
        <v>COD</v>
      </c>
      <c r="N1890" s="31" t="str">
        <f>VLOOKUP($A1890,Location!$A:$J,9,FALSE)</f>
        <v>Zapopan</v>
      </c>
      <c r="O1890" s="31" t="str">
        <f>VLOOKUP($A1890,Location!$A:$J,10,FALSE)</f>
        <v>Estadio Akron</v>
      </c>
      <c r="R1890" s="31">
        <v>0</v>
      </c>
      <c r="S1890" s="25">
        <f>VLOOKUP($A1890,Database!$A:$Y,10,FALSE)</f>
        <v>77</v>
      </c>
      <c r="T1890" s="25">
        <f>VLOOKUP($A1890,Database!$A:$Y,11,FALSE)</f>
        <v>111</v>
      </c>
      <c r="U1890" s="25">
        <f>VLOOKUP($A1890,Database!$A:$Y,12,FALSE)</f>
        <v>123</v>
      </c>
      <c r="V1890" s="25" t="str">
        <f>VLOOKUP(A1890,Database!A:M,13,FALSE)</f>
        <v>À venir</v>
      </c>
      <c r="W1890" s="25" t="str">
        <f>VLOOKUP($A1890,Database!$A:$Y,20,FALSE)</f>
        <v/>
      </c>
      <c r="X1890" s="25" t="str">
        <f>VLOOKUP($A1890,Database!$A:$Y,21,FALSE)</f>
        <v/>
      </c>
      <c r="Y1890" s="25" t="str">
        <f ca="1">IF(C1890&lt;NOW(),IF(AND(P1890&gt;Q1890,W1890&gt;X1890),S1890,IF(AND(P1890=Q1890,W1890=X1890),T1890,IF(AND(P1890&lt;Q1890,W1890&lt;X1890),U1890,0))),"")</f>
        <v/>
      </c>
      <c r="Z1890" s="25">
        <f>IF(AND(P1890=W1890,Q1890=X1890),1,0)</f>
        <v>1</v>
      </c>
      <c r="AA1890" s="25" t="str">
        <f>IF(Z1890=0,"",IF(ISBLANK(VLOOKUP(A1890,Database!A:AA,22,FALSE)),"",VLOOKUP(A1890,Database!A:AA,22,FALSE)))</f>
        <v>Exact</v>
      </c>
      <c r="AB1890" s="25">
        <f ca="1">IFERROR(IF(AND(Y1890&lt;&gt;"",OR(V1890="Terminé",V1890="En cours")),VLOOKUP(AA1890,Setup_ScoreExactBonus!A:D,4,FALSE),0),0)</f>
        <v>0</v>
      </c>
      <c r="AC1890" s="31" t="str">
        <f ca="1">IF(Y1890&lt;&gt;"", Y1890 + IF(Z1890=1,AB1890, 0), "")</f>
        <v/>
      </c>
      <c r="AD1890" s="31">
        <f ca="1">SUMIFS(AC$2:AC1890,D$2:D1890,D1890)*IF(R1890=0,1,2)</f>
        <v>0</v>
      </c>
    </row>
    <row r="1891" spans="1:30" x14ac:dyDescent="0.35">
      <c r="A1891" s="31">
        <f>IF(ISBLANK(B1891),"",COUNTIF(B$2:B1891,B1891))-1</f>
        <v>48</v>
      </c>
      <c r="B1891" s="31">
        <v>18</v>
      </c>
      <c r="C1891" s="10">
        <f>VLOOKUP($A1891,Database!$A:$Y,7,FALSE)</f>
        <v>46197.166666666664</v>
      </c>
      <c r="D1891" s="31" t="str">
        <f>VLOOKUP(Pronostics!$B1891,Setup_MPP!$A:$G,3,FALSE)</f>
        <v>Joueur18</v>
      </c>
      <c r="E1891" s="31" t="str">
        <f>VLOOKUP(Pronostics!$B1891,Setup_MPP!$A:$G,2,FALSE)</f>
        <v>Joueur18</v>
      </c>
      <c r="F1891" s="31" t="str">
        <f>VLOOKUP($B1891,Setup_MPP!$A:$E,4,FALSE)</f>
        <v>#FFC9B0</v>
      </c>
      <c r="G1891" s="31" t="str">
        <f>VLOOKUP($B1891,Setup_MPP!$A:$E,5,FALSE)</f>
        <v>#F28D57</v>
      </c>
      <c r="H1891" s="31" t="str">
        <f>IFERROR(IF(AND(A1891&gt;=1,A1891&lt;=104),VLOOKUP($A1891,Location!$A:$J,6,FALSE),IF(A1891=0,"Avant l'ouverture",IF(OR(A1891=105,A1891=106),"Bonus"))),"")</f>
        <v>Tour 2</v>
      </c>
      <c r="I1891" s="31" t="str">
        <f>IF(LEFT(H1891,4)="Tour",VLOOKUP(A1891,Database!$A:$C,3,FALSE),"")</f>
        <v>K</v>
      </c>
      <c r="J1891" s="31" t="str">
        <f>VLOOKUP($A1891,Location!$A:$J,7,FALSE)</f>
        <v>Colombie</v>
      </c>
      <c r="K1891" s="31" t="str">
        <f>IFERROR(VLOOKUP(J1891,Setup_Team!$B:$C,2,FALSE), "TDB")</f>
        <v>COL</v>
      </c>
      <c r="L1891" s="31" t="str">
        <f>VLOOKUP($A1891,Location!$A:$J,8,FALSE)</f>
        <v>RD Congo</v>
      </c>
      <c r="M1891" s="31" t="str">
        <f>IFERROR(VLOOKUP(L1891,Setup_Team!$B:$C,2,FALSE), "TDB")</f>
        <v>COD</v>
      </c>
      <c r="N1891" s="31" t="str">
        <f>VLOOKUP($A1891,Location!$A:$J,9,FALSE)</f>
        <v>Zapopan</v>
      </c>
      <c r="O1891" s="31" t="str">
        <f>VLOOKUP($A1891,Location!$A:$J,10,FALSE)</f>
        <v>Estadio Akron</v>
      </c>
      <c r="R1891" s="31">
        <v>0</v>
      </c>
      <c r="S1891" s="25">
        <f>VLOOKUP($A1891,Database!$A:$Y,10,FALSE)</f>
        <v>77</v>
      </c>
      <c r="T1891" s="25">
        <f>VLOOKUP($A1891,Database!$A:$Y,11,FALSE)</f>
        <v>111</v>
      </c>
      <c r="U1891" s="25">
        <f>VLOOKUP($A1891,Database!$A:$Y,12,FALSE)</f>
        <v>123</v>
      </c>
      <c r="V1891" s="25" t="str">
        <f>VLOOKUP(A1891,Database!A:M,13,FALSE)</f>
        <v>À venir</v>
      </c>
      <c r="W1891" s="25" t="str">
        <f>VLOOKUP($A1891,Database!$A:$Y,20,FALSE)</f>
        <v/>
      </c>
      <c r="X1891" s="25" t="str">
        <f>VLOOKUP($A1891,Database!$A:$Y,21,FALSE)</f>
        <v/>
      </c>
      <c r="Y1891" s="25" t="str">
        <f ca="1">IF(C1891&lt;NOW(),IF(AND(P1891&gt;Q1891,W1891&gt;X1891),S1891,IF(AND(P1891=Q1891,W1891=X1891),T1891,IF(AND(P1891&lt;Q1891,W1891&lt;X1891),U1891,0))),"")</f>
        <v/>
      </c>
      <c r="Z1891" s="25">
        <f>IF(AND(P1891=W1891,Q1891=X1891),1,0)</f>
        <v>1</v>
      </c>
      <c r="AA1891" s="25" t="str">
        <f>IF(Z1891=0,"",IF(ISBLANK(VLOOKUP(A1891,Database!A:AA,22,FALSE)),"",VLOOKUP(A1891,Database!A:AA,22,FALSE)))</f>
        <v>Exact</v>
      </c>
      <c r="AB1891" s="25">
        <f ca="1">IFERROR(IF(AND(Y1891&lt;&gt;"",OR(V1891="Terminé",V1891="En cours")),VLOOKUP(AA1891,Setup_ScoreExactBonus!A:D,4,FALSE),0),0)</f>
        <v>0</v>
      </c>
      <c r="AC1891" s="31" t="str">
        <f ca="1">IF(Y1891&lt;&gt;"", Y1891 + IF(Z1891=1,AB1891, 0), "")</f>
        <v/>
      </c>
      <c r="AD1891" s="31">
        <f ca="1">SUMIFS(AC$2:AC1891,D$2:D1891,D1891)*IF(R1891=0,1,2)</f>
        <v>0</v>
      </c>
    </row>
    <row r="1892" spans="1:30" x14ac:dyDescent="0.35">
      <c r="A1892" s="31">
        <f>IF(ISBLANK(B1892),"",COUNTIF(B$2:B1892,B1892))-1</f>
        <v>48</v>
      </c>
      <c r="B1892" s="31">
        <v>19</v>
      </c>
      <c r="C1892" s="10">
        <f>VLOOKUP($A1892,Database!$A:$Y,7,FALSE)</f>
        <v>46197.166666666664</v>
      </c>
      <c r="D1892" s="31" t="str">
        <f>VLOOKUP(Pronostics!$B1892,Setup_MPP!$A:$G,3,FALSE)</f>
        <v>Joueur19</v>
      </c>
      <c r="E1892" s="31" t="str">
        <f>VLOOKUP(Pronostics!$B1892,Setup_MPP!$A:$G,2,FALSE)</f>
        <v>Joueur19</v>
      </c>
      <c r="F1892" s="31" t="str">
        <f>VLOOKUP($B1892,Setup_MPP!$A:$E,4,FALSE)</f>
        <v>#D5D5D5</v>
      </c>
      <c r="G1892" s="31" t="str">
        <f>VLOOKUP($B1892,Setup_MPP!$A:$E,5,FALSE)</f>
        <v>#727272</v>
      </c>
      <c r="H1892" s="31" t="str">
        <f>IFERROR(IF(AND(A1892&gt;=1,A1892&lt;=104),VLOOKUP($A1892,Location!$A:$J,6,FALSE),IF(A1892=0,"Avant l'ouverture",IF(OR(A1892=105,A1892=106),"Bonus"))),"")</f>
        <v>Tour 2</v>
      </c>
      <c r="I1892" s="31" t="str">
        <f>IF(LEFT(H1892,4)="Tour",VLOOKUP(A1892,Database!$A:$C,3,FALSE),"")</f>
        <v>K</v>
      </c>
      <c r="J1892" s="31" t="str">
        <f>VLOOKUP($A1892,Location!$A:$J,7,FALSE)</f>
        <v>Colombie</v>
      </c>
      <c r="K1892" s="31" t="str">
        <f>IFERROR(VLOOKUP(J1892,Setup_Team!$B:$C,2,FALSE), "TDB")</f>
        <v>COL</v>
      </c>
      <c r="L1892" s="31" t="str">
        <f>VLOOKUP($A1892,Location!$A:$J,8,FALSE)</f>
        <v>RD Congo</v>
      </c>
      <c r="M1892" s="31" t="str">
        <f>IFERROR(VLOOKUP(L1892,Setup_Team!$B:$C,2,FALSE), "TDB")</f>
        <v>COD</v>
      </c>
      <c r="N1892" s="31" t="str">
        <f>VLOOKUP($A1892,Location!$A:$J,9,FALSE)</f>
        <v>Zapopan</v>
      </c>
      <c r="O1892" s="31" t="str">
        <f>VLOOKUP($A1892,Location!$A:$J,10,FALSE)</f>
        <v>Estadio Akron</v>
      </c>
      <c r="R1892" s="31">
        <v>0</v>
      </c>
      <c r="S1892" s="25">
        <f>VLOOKUP($A1892,Database!$A:$Y,10,FALSE)</f>
        <v>77</v>
      </c>
      <c r="T1892" s="25">
        <f>VLOOKUP($A1892,Database!$A:$Y,11,FALSE)</f>
        <v>111</v>
      </c>
      <c r="U1892" s="25">
        <f>VLOOKUP($A1892,Database!$A:$Y,12,FALSE)</f>
        <v>123</v>
      </c>
      <c r="V1892" s="25" t="str">
        <f>VLOOKUP(A1892,Database!A:M,13,FALSE)</f>
        <v>À venir</v>
      </c>
      <c r="W1892" s="25" t="str">
        <f>VLOOKUP($A1892,Database!$A:$Y,20,FALSE)</f>
        <v/>
      </c>
      <c r="X1892" s="25" t="str">
        <f>VLOOKUP($A1892,Database!$A:$Y,21,FALSE)</f>
        <v/>
      </c>
      <c r="Y1892" s="25" t="str">
        <f ca="1">IF(C1892&lt;NOW(),IF(AND(P1892&gt;Q1892,W1892&gt;X1892),S1892,IF(AND(P1892=Q1892,W1892=X1892),T1892,IF(AND(P1892&lt;Q1892,W1892&lt;X1892),U1892,0))),"")</f>
        <v/>
      </c>
      <c r="Z1892" s="25">
        <f>IF(AND(P1892=W1892,Q1892=X1892),1,0)</f>
        <v>1</v>
      </c>
      <c r="AA1892" s="25" t="str">
        <f>IF(Z1892=0,"",IF(ISBLANK(VLOOKUP(A1892,Database!A:AA,22,FALSE)),"",VLOOKUP(A1892,Database!A:AA,22,FALSE)))</f>
        <v>Exact</v>
      </c>
      <c r="AB1892" s="25">
        <f ca="1">IFERROR(IF(AND(Y1892&lt;&gt;"",OR(V1892="Terminé",V1892="En cours")),VLOOKUP(AA1892,Setup_ScoreExactBonus!A:D,4,FALSE),0),0)</f>
        <v>0</v>
      </c>
      <c r="AC1892" s="31" t="str">
        <f ca="1">IF(Y1892&lt;&gt;"", Y1892 + IF(Z1892=1,AB1892, 0), "")</f>
        <v/>
      </c>
      <c r="AD1892" s="31">
        <f ca="1">SUMIFS(AC$2:AC1892,D$2:D1892,D1892)*IF(R1892=0,1,2)</f>
        <v>0</v>
      </c>
    </row>
    <row r="1893" spans="1:30" x14ac:dyDescent="0.35">
      <c r="A1893" s="31">
        <f>IF(ISBLANK(B1893),"",COUNTIF(B$2:B1893,B1893))-1</f>
        <v>48</v>
      </c>
      <c r="B1893" s="31">
        <v>20</v>
      </c>
      <c r="C1893" s="10">
        <f>VLOOKUP($A1893,Database!$A:$Y,7,FALSE)</f>
        <v>46197.166666666664</v>
      </c>
      <c r="D1893" s="31" t="str">
        <f>VLOOKUP(Pronostics!$B1893,Setup_MPP!$A:$G,3,FALSE)</f>
        <v>Joueur20</v>
      </c>
      <c r="E1893" s="31" t="str">
        <f>VLOOKUP(Pronostics!$B1893,Setup_MPP!$A:$G,2,FALSE)</f>
        <v>Joueur20</v>
      </c>
      <c r="F1893" s="31" t="str">
        <f>VLOOKUP($B1893,Setup_MPP!$A:$E,4,FALSE)</f>
        <v>#D5D5D5</v>
      </c>
      <c r="G1893" s="31" t="str">
        <f>VLOOKUP($B1893,Setup_MPP!$A:$E,5,FALSE)</f>
        <v>#727272</v>
      </c>
      <c r="H1893" s="31" t="str">
        <f>IFERROR(IF(AND(A1893&gt;=1,A1893&lt;=104),VLOOKUP($A1893,Location!$A:$J,6,FALSE),IF(A1893=0,"Avant l'ouverture",IF(OR(A1893=105,A1893=106),"Bonus"))),"")</f>
        <v>Tour 2</v>
      </c>
      <c r="I1893" s="31" t="str">
        <f>IF(LEFT(H1893,4)="Tour",VLOOKUP(A1893,Database!$A:$C,3,FALSE),"")</f>
        <v>K</v>
      </c>
      <c r="J1893" s="31" t="str">
        <f>VLOOKUP($A1893,Location!$A:$J,7,FALSE)</f>
        <v>Colombie</v>
      </c>
      <c r="K1893" s="31" t="str">
        <f>IFERROR(VLOOKUP(J1893,Setup_Team!$B:$C,2,FALSE), "TDB")</f>
        <v>COL</v>
      </c>
      <c r="L1893" s="31" t="str">
        <f>VLOOKUP($A1893,Location!$A:$J,8,FALSE)</f>
        <v>RD Congo</v>
      </c>
      <c r="M1893" s="31" t="str">
        <f>IFERROR(VLOOKUP(L1893,Setup_Team!$B:$C,2,FALSE), "TDB")</f>
        <v>COD</v>
      </c>
      <c r="N1893" s="31" t="str">
        <f>VLOOKUP($A1893,Location!$A:$J,9,FALSE)</f>
        <v>Zapopan</v>
      </c>
      <c r="O1893" s="31" t="str">
        <f>VLOOKUP($A1893,Location!$A:$J,10,FALSE)</f>
        <v>Estadio Akron</v>
      </c>
      <c r="R1893" s="31">
        <v>0</v>
      </c>
      <c r="S1893" s="25">
        <f>VLOOKUP($A1893,Database!$A:$Y,10,FALSE)</f>
        <v>77</v>
      </c>
      <c r="T1893" s="25">
        <f>VLOOKUP($A1893,Database!$A:$Y,11,FALSE)</f>
        <v>111</v>
      </c>
      <c r="U1893" s="25">
        <f>VLOOKUP($A1893,Database!$A:$Y,12,FALSE)</f>
        <v>123</v>
      </c>
      <c r="V1893" s="25" t="str">
        <f>VLOOKUP(A1893,Database!A:M,13,FALSE)</f>
        <v>À venir</v>
      </c>
      <c r="W1893" s="25" t="str">
        <f>VLOOKUP($A1893,Database!$A:$Y,20,FALSE)</f>
        <v/>
      </c>
      <c r="X1893" s="25" t="str">
        <f>VLOOKUP($A1893,Database!$A:$Y,21,FALSE)</f>
        <v/>
      </c>
      <c r="Y1893" s="25" t="str">
        <f ca="1">IF(C1893&lt;NOW(),IF(AND(P1893&gt;Q1893,W1893&gt;X1893),S1893,IF(AND(P1893=Q1893,W1893=X1893),T1893,IF(AND(P1893&lt;Q1893,W1893&lt;X1893),U1893,0))),"")</f>
        <v/>
      </c>
      <c r="Z1893" s="25">
        <f>IF(AND(P1893=W1893,Q1893=X1893),1,0)</f>
        <v>1</v>
      </c>
      <c r="AA1893" s="25" t="str">
        <f>IF(Z1893=0,"",IF(ISBLANK(VLOOKUP(A1893,Database!A:AA,22,FALSE)),"",VLOOKUP(A1893,Database!A:AA,22,FALSE)))</f>
        <v>Exact</v>
      </c>
      <c r="AB1893" s="25">
        <f ca="1">IFERROR(IF(AND(Y1893&lt;&gt;"",OR(V1893="Terminé",V1893="En cours")),VLOOKUP(AA1893,Setup_ScoreExactBonus!A:D,4,FALSE),0),0)</f>
        <v>0</v>
      </c>
      <c r="AC1893" s="31" t="str">
        <f ca="1">IF(Y1893&lt;&gt;"", Y1893 + IF(Z1893=1,AB1893, 0), "")</f>
        <v/>
      </c>
      <c r="AD1893" s="31">
        <f ca="1">SUMIFS(AC$2:AC1893,D$2:D1893,D1893)*IF(R1893=0,1,2)</f>
        <v>0</v>
      </c>
    </row>
    <row r="1894" spans="1:30" x14ac:dyDescent="0.35">
      <c r="A1894" s="31">
        <f>IF(ISBLANK(B1894),"",COUNTIF(B$2:B1894,B1894))-1</f>
        <v>48</v>
      </c>
      <c r="B1894" s="31">
        <v>21</v>
      </c>
      <c r="C1894" s="10">
        <f>VLOOKUP($A1894,Database!$A:$Y,7,FALSE)</f>
        <v>46197.166666666664</v>
      </c>
      <c r="D1894" s="31" t="str">
        <f>VLOOKUP(Pronostics!$B1894,Setup_MPP!$A:$G,3,FALSE)</f>
        <v>Joueur21</v>
      </c>
      <c r="E1894" s="31" t="str">
        <f>VLOOKUP(Pronostics!$B1894,Setup_MPP!$A:$G,2,FALSE)</f>
        <v>Joueur21</v>
      </c>
      <c r="F1894" s="31" t="str">
        <f>VLOOKUP($B1894,Setup_MPP!$A:$E,4,FALSE)</f>
        <v>#D5D5D5</v>
      </c>
      <c r="G1894" s="31" t="str">
        <f>VLOOKUP($B1894,Setup_MPP!$A:$E,5,FALSE)</f>
        <v>#727272</v>
      </c>
      <c r="H1894" s="31" t="str">
        <f>IFERROR(IF(AND(A1894&gt;=1,A1894&lt;=104),VLOOKUP($A1894,Location!$A:$J,6,FALSE),IF(A1894=0,"Avant l'ouverture",IF(OR(A1894=105,A1894=106),"Bonus"))),"")</f>
        <v>Tour 2</v>
      </c>
      <c r="I1894" s="31" t="str">
        <f>IF(LEFT(H1894,4)="Tour",VLOOKUP(A1894,Database!$A:$C,3,FALSE),"")</f>
        <v>K</v>
      </c>
      <c r="J1894" s="31" t="str">
        <f>VLOOKUP($A1894,Location!$A:$J,7,FALSE)</f>
        <v>Colombie</v>
      </c>
      <c r="K1894" s="31" t="str">
        <f>IFERROR(VLOOKUP(J1894,Setup_Team!$B:$C,2,FALSE), "TDB")</f>
        <v>COL</v>
      </c>
      <c r="L1894" s="31" t="str">
        <f>VLOOKUP($A1894,Location!$A:$J,8,FALSE)</f>
        <v>RD Congo</v>
      </c>
      <c r="M1894" s="31" t="str">
        <f>IFERROR(VLOOKUP(L1894,Setup_Team!$B:$C,2,FALSE), "TDB")</f>
        <v>COD</v>
      </c>
      <c r="N1894" s="31" t="str">
        <f>VLOOKUP($A1894,Location!$A:$J,9,FALSE)</f>
        <v>Zapopan</v>
      </c>
      <c r="O1894" s="31" t="str">
        <f>VLOOKUP($A1894,Location!$A:$J,10,FALSE)</f>
        <v>Estadio Akron</v>
      </c>
      <c r="R1894" s="31">
        <v>0</v>
      </c>
      <c r="S1894" s="25">
        <f>VLOOKUP($A1894,Database!$A:$Y,10,FALSE)</f>
        <v>77</v>
      </c>
      <c r="T1894" s="25">
        <f>VLOOKUP($A1894,Database!$A:$Y,11,FALSE)</f>
        <v>111</v>
      </c>
      <c r="U1894" s="25">
        <f>VLOOKUP($A1894,Database!$A:$Y,12,FALSE)</f>
        <v>123</v>
      </c>
      <c r="V1894" s="25" t="str">
        <f>VLOOKUP(A1894,Database!A:M,13,FALSE)</f>
        <v>À venir</v>
      </c>
      <c r="W1894" s="25" t="str">
        <f>VLOOKUP($A1894,Database!$A:$Y,20,FALSE)</f>
        <v/>
      </c>
      <c r="X1894" s="25" t="str">
        <f>VLOOKUP($A1894,Database!$A:$Y,21,FALSE)</f>
        <v/>
      </c>
      <c r="Y1894" s="25" t="str">
        <f ca="1">IF(C1894&lt;NOW(),IF(AND(P1894&gt;Q1894,W1894&gt;X1894),S1894,IF(AND(P1894=Q1894,W1894=X1894),T1894,IF(AND(P1894&lt;Q1894,W1894&lt;X1894),U1894,0))),"")</f>
        <v/>
      </c>
      <c r="Z1894" s="25">
        <f>IF(AND(P1894=W1894,Q1894=X1894),1,0)</f>
        <v>1</v>
      </c>
      <c r="AA1894" s="25" t="str">
        <f>IF(Z1894=0,"",IF(ISBLANK(VLOOKUP(A1894,Database!A:AA,22,FALSE)),"",VLOOKUP(A1894,Database!A:AA,22,FALSE)))</f>
        <v>Exact</v>
      </c>
      <c r="AB1894" s="25">
        <f ca="1">IFERROR(IF(AND(Y1894&lt;&gt;"",OR(V1894="Terminé",V1894="En cours")),VLOOKUP(AA1894,Setup_ScoreExactBonus!A:D,4,FALSE),0),0)</f>
        <v>0</v>
      </c>
      <c r="AC1894" s="31" t="str">
        <f ca="1">IF(Y1894&lt;&gt;"", Y1894 + IF(Z1894=1,AB1894, 0), "")</f>
        <v/>
      </c>
      <c r="AD1894" s="31">
        <f ca="1">SUMIFS(AC$2:AC1894,D$2:D1894,D1894)*IF(R1894=0,1,2)</f>
        <v>0</v>
      </c>
    </row>
    <row r="1895" spans="1:30" x14ac:dyDescent="0.35">
      <c r="A1895" s="31">
        <f>IF(ISBLANK(B1895),"",COUNTIF(B$2:B1895,B1895))-1</f>
        <v>48</v>
      </c>
      <c r="B1895" s="31">
        <v>22</v>
      </c>
      <c r="C1895" s="10">
        <f>VLOOKUP($A1895,Database!$A:$Y,7,FALSE)</f>
        <v>46197.166666666664</v>
      </c>
      <c r="D1895" s="31" t="str">
        <f>VLOOKUP(Pronostics!$B1895,Setup_MPP!$A:$G,3,FALSE)</f>
        <v>Joueur22</v>
      </c>
      <c r="E1895" s="31" t="str">
        <f>VLOOKUP(Pronostics!$B1895,Setup_MPP!$A:$G,2,FALSE)</f>
        <v>Joueur22</v>
      </c>
      <c r="F1895" s="31" t="str">
        <f>VLOOKUP($B1895,Setup_MPP!$A:$E,4,FALSE)</f>
        <v>#D5D5D5</v>
      </c>
      <c r="G1895" s="31" t="str">
        <f>VLOOKUP($B1895,Setup_MPP!$A:$E,5,FALSE)</f>
        <v>#727272</v>
      </c>
      <c r="H1895" s="31" t="str">
        <f>IFERROR(IF(AND(A1895&gt;=1,A1895&lt;=104),VLOOKUP($A1895,Location!$A:$J,6,FALSE),IF(A1895=0,"Avant l'ouverture",IF(OR(A1895=105,A1895=106),"Bonus"))),"")</f>
        <v>Tour 2</v>
      </c>
      <c r="I1895" s="31" t="str">
        <f>IF(LEFT(H1895,4)="Tour",VLOOKUP(A1895,Database!$A:$C,3,FALSE),"")</f>
        <v>K</v>
      </c>
      <c r="J1895" s="31" t="str">
        <f>VLOOKUP($A1895,Location!$A:$J,7,FALSE)</f>
        <v>Colombie</v>
      </c>
      <c r="K1895" s="31" t="str">
        <f>IFERROR(VLOOKUP(J1895,Setup_Team!$B:$C,2,FALSE), "TDB")</f>
        <v>COL</v>
      </c>
      <c r="L1895" s="31" t="str">
        <f>VLOOKUP($A1895,Location!$A:$J,8,FALSE)</f>
        <v>RD Congo</v>
      </c>
      <c r="M1895" s="31" t="str">
        <f>IFERROR(VLOOKUP(L1895,Setup_Team!$B:$C,2,FALSE), "TDB")</f>
        <v>COD</v>
      </c>
      <c r="N1895" s="31" t="str">
        <f>VLOOKUP($A1895,Location!$A:$J,9,FALSE)</f>
        <v>Zapopan</v>
      </c>
      <c r="O1895" s="31" t="str">
        <f>VLOOKUP($A1895,Location!$A:$J,10,FALSE)</f>
        <v>Estadio Akron</v>
      </c>
      <c r="R1895" s="31">
        <v>0</v>
      </c>
      <c r="S1895" s="25">
        <f>VLOOKUP($A1895,Database!$A:$Y,10,FALSE)</f>
        <v>77</v>
      </c>
      <c r="T1895" s="25">
        <f>VLOOKUP($A1895,Database!$A:$Y,11,FALSE)</f>
        <v>111</v>
      </c>
      <c r="U1895" s="25">
        <f>VLOOKUP($A1895,Database!$A:$Y,12,FALSE)</f>
        <v>123</v>
      </c>
      <c r="V1895" s="25" t="str">
        <f>VLOOKUP(A1895,Database!A:M,13,FALSE)</f>
        <v>À venir</v>
      </c>
      <c r="W1895" s="25" t="str">
        <f>VLOOKUP($A1895,Database!$A:$Y,20,FALSE)</f>
        <v/>
      </c>
      <c r="X1895" s="25" t="str">
        <f>VLOOKUP($A1895,Database!$A:$Y,21,FALSE)</f>
        <v/>
      </c>
      <c r="Y1895" s="25" t="str">
        <f ca="1">IF(C1895&lt;NOW(),IF(AND(P1895&gt;Q1895,W1895&gt;X1895),S1895,IF(AND(P1895=Q1895,W1895=X1895),T1895,IF(AND(P1895&lt;Q1895,W1895&lt;X1895),U1895,0))),"")</f>
        <v/>
      </c>
      <c r="Z1895" s="25">
        <f>IF(AND(P1895=W1895,Q1895=X1895),1,0)</f>
        <v>1</v>
      </c>
      <c r="AA1895" s="25" t="str">
        <f>IF(Z1895=0,"",IF(ISBLANK(VLOOKUP(A1895,Database!A:AA,22,FALSE)),"",VLOOKUP(A1895,Database!A:AA,22,FALSE)))</f>
        <v>Exact</v>
      </c>
      <c r="AB1895" s="25">
        <f ca="1">IFERROR(IF(AND(Y1895&lt;&gt;"",OR(V1895="Terminé",V1895="En cours")),VLOOKUP(AA1895,Setup_ScoreExactBonus!A:D,4,FALSE),0),0)</f>
        <v>0</v>
      </c>
      <c r="AC1895" s="31" t="str">
        <f ca="1">IF(Y1895&lt;&gt;"", Y1895 + IF(Z1895=1,AB1895, 0), "")</f>
        <v/>
      </c>
      <c r="AD1895" s="31">
        <f ca="1">SUMIFS(AC$2:AC1895,D$2:D1895,D1895)*IF(R1895=0,1,2)</f>
        <v>0</v>
      </c>
    </row>
    <row r="1896" spans="1:30" x14ac:dyDescent="0.35">
      <c r="A1896" s="31">
        <f>IF(ISBLANK(B1896),"",COUNTIF(B$2:B1896,B1896))-1</f>
        <v>48</v>
      </c>
      <c r="B1896" s="31">
        <v>23</v>
      </c>
      <c r="C1896" s="10">
        <f>VLOOKUP($A1896,Database!$A:$Y,7,FALSE)</f>
        <v>46197.166666666664</v>
      </c>
      <c r="D1896" s="31" t="str">
        <f>VLOOKUP(Pronostics!$B1896,Setup_MPP!$A:$G,3,FALSE)</f>
        <v>Joueur23</v>
      </c>
      <c r="E1896" s="31" t="str">
        <f>VLOOKUP(Pronostics!$B1896,Setup_MPP!$A:$G,2,FALSE)</f>
        <v>Joueur23</v>
      </c>
      <c r="F1896" s="31" t="str">
        <f>VLOOKUP($B1896,Setup_MPP!$A:$E,4,FALSE)</f>
        <v>#D5D5D5</v>
      </c>
      <c r="G1896" s="31" t="str">
        <f>VLOOKUP($B1896,Setup_MPP!$A:$E,5,FALSE)</f>
        <v>#727272</v>
      </c>
      <c r="H1896" s="31" t="str">
        <f>IFERROR(IF(AND(A1896&gt;=1,A1896&lt;=104),VLOOKUP($A1896,Location!$A:$J,6,FALSE),IF(A1896=0,"Avant l'ouverture",IF(OR(A1896=105,A1896=106),"Bonus"))),"")</f>
        <v>Tour 2</v>
      </c>
      <c r="I1896" s="31" t="str">
        <f>IF(LEFT(H1896,4)="Tour",VLOOKUP(A1896,Database!$A:$C,3,FALSE),"")</f>
        <v>K</v>
      </c>
      <c r="J1896" s="31" t="str">
        <f>VLOOKUP($A1896,Location!$A:$J,7,FALSE)</f>
        <v>Colombie</v>
      </c>
      <c r="K1896" s="31" t="str">
        <f>IFERROR(VLOOKUP(J1896,Setup_Team!$B:$C,2,FALSE), "TDB")</f>
        <v>COL</v>
      </c>
      <c r="L1896" s="31" t="str">
        <f>VLOOKUP($A1896,Location!$A:$J,8,FALSE)</f>
        <v>RD Congo</v>
      </c>
      <c r="M1896" s="31" t="str">
        <f>IFERROR(VLOOKUP(L1896,Setup_Team!$B:$C,2,FALSE), "TDB")</f>
        <v>COD</v>
      </c>
      <c r="N1896" s="31" t="str">
        <f>VLOOKUP($A1896,Location!$A:$J,9,FALSE)</f>
        <v>Zapopan</v>
      </c>
      <c r="O1896" s="31" t="str">
        <f>VLOOKUP($A1896,Location!$A:$J,10,FALSE)</f>
        <v>Estadio Akron</v>
      </c>
      <c r="R1896" s="31">
        <v>0</v>
      </c>
      <c r="S1896" s="25">
        <f>VLOOKUP($A1896,Database!$A:$Y,10,FALSE)</f>
        <v>77</v>
      </c>
      <c r="T1896" s="25">
        <f>VLOOKUP($A1896,Database!$A:$Y,11,FALSE)</f>
        <v>111</v>
      </c>
      <c r="U1896" s="25">
        <f>VLOOKUP($A1896,Database!$A:$Y,12,FALSE)</f>
        <v>123</v>
      </c>
      <c r="V1896" s="25" t="str">
        <f>VLOOKUP(A1896,Database!A:M,13,FALSE)</f>
        <v>À venir</v>
      </c>
      <c r="W1896" s="25" t="str">
        <f>VLOOKUP($A1896,Database!$A:$Y,20,FALSE)</f>
        <v/>
      </c>
      <c r="X1896" s="25" t="str">
        <f>VLOOKUP($A1896,Database!$A:$Y,21,FALSE)</f>
        <v/>
      </c>
      <c r="Y1896" s="25" t="str">
        <f ca="1">IF(C1896&lt;NOW(),IF(AND(P1896&gt;Q1896,W1896&gt;X1896),S1896,IF(AND(P1896=Q1896,W1896=X1896),T1896,IF(AND(P1896&lt;Q1896,W1896&lt;X1896),U1896,0))),"")</f>
        <v/>
      </c>
      <c r="Z1896" s="25">
        <f>IF(AND(P1896=W1896,Q1896=X1896),1,0)</f>
        <v>1</v>
      </c>
      <c r="AA1896" s="25" t="str">
        <f>IF(Z1896=0,"",IF(ISBLANK(VLOOKUP(A1896,Database!A:AA,22,FALSE)),"",VLOOKUP(A1896,Database!A:AA,22,FALSE)))</f>
        <v>Exact</v>
      </c>
      <c r="AB1896" s="25">
        <f ca="1">IFERROR(IF(AND(Y1896&lt;&gt;"",OR(V1896="Terminé",V1896="En cours")),VLOOKUP(AA1896,Setup_ScoreExactBonus!A:D,4,FALSE),0),0)</f>
        <v>0</v>
      </c>
      <c r="AC1896" s="31" t="str">
        <f ca="1">IF(Y1896&lt;&gt;"", Y1896 + IF(Z1896=1,AB1896, 0), "")</f>
        <v/>
      </c>
      <c r="AD1896" s="31">
        <f ca="1">SUMIFS(AC$2:AC1896,D$2:D1896,D1896)*IF(R1896=0,1,2)</f>
        <v>0</v>
      </c>
    </row>
    <row r="1897" spans="1:30" x14ac:dyDescent="0.35">
      <c r="A1897" s="31">
        <f>IF(ISBLANK(B1897),"",COUNTIF(B$2:B1897,B1897))-1</f>
        <v>48</v>
      </c>
      <c r="B1897" s="31">
        <v>24</v>
      </c>
      <c r="C1897" s="10">
        <f>VLOOKUP($A1897,Database!$A:$Y,7,FALSE)</f>
        <v>46197.166666666664</v>
      </c>
      <c r="D1897" s="31" t="str">
        <f>VLOOKUP(Pronostics!$B1897,Setup_MPP!$A:$G,3,FALSE)</f>
        <v>Joueur24</v>
      </c>
      <c r="E1897" s="31" t="str">
        <f>VLOOKUP(Pronostics!$B1897,Setup_MPP!$A:$G,2,FALSE)</f>
        <v>Joueur24</v>
      </c>
      <c r="F1897" s="31" t="str">
        <f>VLOOKUP($B1897,Setup_MPP!$A:$E,4,FALSE)</f>
        <v>#D5D5D5</v>
      </c>
      <c r="G1897" s="31" t="str">
        <f>VLOOKUP($B1897,Setup_MPP!$A:$E,5,FALSE)</f>
        <v>#727272</v>
      </c>
      <c r="H1897" s="31" t="str">
        <f>IFERROR(IF(AND(A1897&gt;=1,A1897&lt;=104),VLOOKUP($A1897,Location!$A:$J,6,FALSE),IF(A1897=0,"Avant l'ouverture",IF(OR(A1897=105,A1897=106),"Bonus"))),"")</f>
        <v>Tour 2</v>
      </c>
      <c r="I1897" s="31" t="str">
        <f>IF(LEFT(H1897,4)="Tour",VLOOKUP(A1897,Database!$A:$C,3,FALSE),"")</f>
        <v>K</v>
      </c>
      <c r="J1897" s="31" t="str">
        <f>VLOOKUP($A1897,Location!$A:$J,7,FALSE)</f>
        <v>Colombie</v>
      </c>
      <c r="K1897" s="31" t="str">
        <f>IFERROR(VLOOKUP(J1897,Setup_Team!$B:$C,2,FALSE), "TDB")</f>
        <v>COL</v>
      </c>
      <c r="L1897" s="31" t="str">
        <f>VLOOKUP($A1897,Location!$A:$J,8,FALSE)</f>
        <v>RD Congo</v>
      </c>
      <c r="M1897" s="31" t="str">
        <f>IFERROR(VLOOKUP(L1897,Setup_Team!$B:$C,2,FALSE), "TDB")</f>
        <v>COD</v>
      </c>
      <c r="N1897" s="31" t="str">
        <f>VLOOKUP($A1897,Location!$A:$J,9,FALSE)</f>
        <v>Zapopan</v>
      </c>
      <c r="O1897" s="31" t="str">
        <f>VLOOKUP($A1897,Location!$A:$J,10,FALSE)</f>
        <v>Estadio Akron</v>
      </c>
      <c r="R1897" s="31">
        <v>0</v>
      </c>
      <c r="S1897" s="25">
        <f>VLOOKUP($A1897,Database!$A:$Y,10,FALSE)</f>
        <v>77</v>
      </c>
      <c r="T1897" s="25">
        <f>VLOOKUP($A1897,Database!$A:$Y,11,FALSE)</f>
        <v>111</v>
      </c>
      <c r="U1897" s="25">
        <f>VLOOKUP($A1897,Database!$A:$Y,12,FALSE)</f>
        <v>123</v>
      </c>
      <c r="V1897" s="25" t="str">
        <f>VLOOKUP(A1897,Database!A:M,13,FALSE)</f>
        <v>À venir</v>
      </c>
      <c r="W1897" s="25" t="str">
        <f>VLOOKUP($A1897,Database!$A:$Y,20,FALSE)</f>
        <v/>
      </c>
      <c r="X1897" s="25" t="str">
        <f>VLOOKUP($A1897,Database!$A:$Y,21,FALSE)</f>
        <v/>
      </c>
      <c r="Y1897" s="25" t="str">
        <f ca="1">IF(C1897&lt;NOW(),IF(AND(P1897&gt;Q1897,W1897&gt;X1897),S1897,IF(AND(P1897=Q1897,W1897=X1897),T1897,IF(AND(P1897&lt;Q1897,W1897&lt;X1897),U1897,0))),"")</f>
        <v/>
      </c>
      <c r="Z1897" s="25">
        <f>IF(AND(P1897=W1897,Q1897=X1897),1,0)</f>
        <v>1</v>
      </c>
      <c r="AA1897" s="25" t="str">
        <f>IF(Z1897=0,"",IF(ISBLANK(VLOOKUP(A1897,Database!A:AA,22,FALSE)),"",VLOOKUP(A1897,Database!A:AA,22,FALSE)))</f>
        <v>Exact</v>
      </c>
      <c r="AB1897" s="25">
        <f ca="1">IFERROR(IF(AND(Y1897&lt;&gt;"",OR(V1897="Terminé",V1897="En cours")),VLOOKUP(AA1897,Setup_ScoreExactBonus!A:D,4,FALSE),0),0)</f>
        <v>0</v>
      </c>
      <c r="AC1897" s="31" t="str">
        <f ca="1">IF(Y1897&lt;&gt;"", Y1897 + IF(Z1897=1,AB1897, 0), "")</f>
        <v/>
      </c>
      <c r="AD1897" s="31">
        <f ca="1">SUMIFS(AC$2:AC1897,D$2:D1897,D1897)*IF(R1897=0,1,2)</f>
        <v>0</v>
      </c>
    </row>
    <row r="1898" spans="1:30" x14ac:dyDescent="0.35">
      <c r="A1898" s="31">
        <f>IF(ISBLANK(B1898),"",COUNTIF(B$2:B1898,B1898))-1</f>
        <v>48</v>
      </c>
      <c r="B1898" s="31">
        <v>25</v>
      </c>
      <c r="C1898" s="10">
        <f>VLOOKUP($A1898,Database!$A:$Y,7,FALSE)</f>
        <v>46197.166666666664</v>
      </c>
      <c r="D1898" s="31" t="str">
        <f>VLOOKUP(Pronostics!$B1898,Setup_MPP!$A:$G,3,FALSE)</f>
        <v>Joueur25</v>
      </c>
      <c r="E1898" s="31" t="str">
        <f>VLOOKUP(Pronostics!$B1898,Setup_MPP!$A:$G,2,FALSE)</f>
        <v>Joueur25</v>
      </c>
      <c r="F1898" s="31" t="str">
        <f>VLOOKUP($B1898,Setup_MPP!$A:$E,4,FALSE)</f>
        <v>#D5D5D5</v>
      </c>
      <c r="G1898" s="31" t="str">
        <f>VLOOKUP($B1898,Setup_MPP!$A:$E,5,FALSE)</f>
        <v>#727272</v>
      </c>
      <c r="H1898" s="31" t="str">
        <f>IFERROR(IF(AND(A1898&gt;=1,A1898&lt;=104),VLOOKUP($A1898,Location!$A:$J,6,FALSE),IF(A1898=0,"Avant l'ouverture",IF(OR(A1898=105,A1898=106),"Bonus"))),"")</f>
        <v>Tour 2</v>
      </c>
      <c r="I1898" s="31" t="str">
        <f>IF(LEFT(H1898,4)="Tour",VLOOKUP(A1898,Database!$A:$C,3,FALSE),"")</f>
        <v>K</v>
      </c>
      <c r="J1898" s="31" t="str">
        <f>VLOOKUP($A1898,Location!$A:$J,7,FALSE)</f>
        <v>Colombie</v>
      </c>
      <c r="K1898" s="31" t="str">
        <f>IFERROR(VLOOKUP(J1898,Setup_Team!$B:$C,2,FALSE), "TDB")</f>
        <v>COL</v>
      </c>
      <c r="L1898" s="31" t="str">
        <f>VLOOKUP($A1898,Location!$A:$J,8,FALSE)</f>
        <v>RD Congo</v>
      </c>
      <c r="M1898" s="31" t="str">
        <f>IFERROR(VLOOKUP(L1898,Setup_Team!$B:$C,2,FALSE), "TDB")</f>
        <v>COD</v>
      </c>
      <c r="N1898" s="31" t="str">
        <f>VLOOKUP($A1898,Location!$A:$J,9,FALSE)</f>
        <v>Zapopan</v>
      </c>
      <c r="O1898" s="31" t="str">
        <f>VLOOKUP($A1898,Location!$A:$J,10,FALSE)</f>
        <v>Estadio Akron</v>
      </c>
      <c r="R1898" s="31">
        <v>0</v>
      </c>
      <c r="S1898" s="25">
        <f>VLOOKUP($A1898,Database!$A:$Y,10,FALSE)</f>
        <v>77</v>
      </c>
      <c r="T1898" s="25">
        <f>VLOOKUP($A1898,Database!$A:$Y,11,FALSE)</f>
        <v>111</v>
      </c>
      <c r="U1898" s="25">
        <f>VLOOKUP($A1898,Database!$A:$Y,12,FALSE)</f>
        <v>123</v>
      </c>
      <c r="V1898" s="25" t="str">
        <f>VLOOKUP(A1898,Database!A:M,13,FALSE)</f>
        <v>À venir</v>
      </c>
      <c r="W1898" s="25" t="str">
        <f>VLOOKUP($A1898,Database!$A:$Y,20,FALSE)</f>
        <v/>
      </c>
      <c r="X1898" s="25" t="str">
        <f>VLOOKUP($A1898,Database!$A:$Y,21,FALSE)</f>
        <v/>
      </c>
      <c r="Y1898" s="25" t="str">
        <f ca="1">IF(C1898&lt;NOW(),IF(AND(P1898&gt;Q1898,W1898&gt;X1898),S1898,IF(AND(P1898=Q1898,W1898=X1898),T1898,IF(AND(P1898&lt;Q1898,W1898&lt;X1898),U1898,0))),"")</f>
        <v/>
      </c>
      <c r="Z1898" s="25">
        <f>IF(AND(P1898=W1898,Q1898=X1898),1,0)</f>
        <v>1</v>
      </c>
      <c r="AA1898" s="25" t="str">
        <f>IF(Z1898=0,"",IF(ISBLANK(VLOOKUP(A1898,Database!A:AA,22,FALSE)),"",VLOOKUP(A1898,Database!A:AA,22,FALSE)))</f>
        <v>Exact</v>
      </c>
      <c r="AB1898" s="25">
        <f ca="1">IFERROR(IF(AND(Y1898&lt;&gt;"",OR(V1898="Terminé",V1898="En cours")),VLOOKUP(AA1898,Setup_ScoreExactBonus!A:D,4,FALSE),0),0)</f>
        <v>0</v>
      </c>
      <c r="AC1898" s="31" t="str">
        <f ca="1">IF(Y1898&lt;&gt;"", Y1898 + IF(Z1898=1,AB1898, 0), "")</f>
        <v/>
      </c>
      <c r="AD1898" s="31">
        <f ca="1">SUMIFS(AC$2:AC1898,D$2:D1898,D1898)*IF(R1898=0,1,2)</f>
        <v>0</v>
      </c>
    </row>
    <row r="1899" spans="1:30" x14ac:dyDescent="0.35">
      <c r="A1899" s="31">
        <f>IF(ISBLANK(B1899),"",COUNTIF(B$2:B1899,B1899))-1</f>
        <v>48</v>
      </c>
      <c r="B1899" s="31">
        <v>26</v>
      </c>
      <c r="C1899" s="10">
        <f>VLOOKUP($A1899,Database!$A:$Y,7,FALSE)</f>
        <v>46197.166666666664</v>
      </c>
      <c r="D1899" s="31" t="str">
        <f>VLOOKUP(Pronostics!$B1899,Setup_MPP!$A:$G,3,FALSE)</f>
        <v>Joueur26</v>
      </c>
      <c r="E1899" s="31" t="str">
        <f>VLOOKUP(Pronostics!$B1899,Setup_MPP!$A:$G,2,FALSE)</f>
        <v>Joueur26</v>
      </c>
      <c r="F1899" s="31" t="str">
        <f>VLOOKUP($B1899,Setup_MPP!$A:$E,4,FALSE)</f>
        <v>#D5D5D5</v>
      </c>
      <c r="G1899" s="31" t="str">
        <f>VLOOKUP($B1899,Setup_MPP!$A:$E,5,FALSE)</f>
        <v>#727272</v>
      </c>
      <c r="H1899" s="31" t="str">
        <f>IFERROR(IF(AND(A1899&gt;=1,A1899&lt;=104),VLOOKUP($A1899,Location!$A:$J,6,FALSE),IF(A1899=0,"Avant l'ouverture",IF(OR(A1899=105,A1899=106),"Bonus"))),"")</f>
        <v>Tour 2</v>
      </c>
      <c r="I1899" s="31" t="str">
        <f>IF(LEFT(H1899,4)="Tour",VLOOKUP(A1899,Database!$A:$C,3,FALSE),"")</f>
        <v>K</v>
      </c>
      <c r="J1899" s="31" t="str">
        <f>VLOOKUP($A1899,Location!$A:$J,7,FALSE)</f>
        <v>Colombie</v>
      </c>
      <c r="K1899" s="31" t="str">
        <f>IFERROR(VLOOKUP(J1899,Setup_Team!$B:$C,2,FALSE), "TDB")</f>
        <v>COL</v>
      </c>
      <c r="L1899" s="31" t="str">
        <f>VLOOKUP($A1899,Location!$A:$J,8,FALSE)</f>
        <v>RD Congo</v>
      </c>
      <c r="M1899" s="31" t="str">
        <f>IFERROR(VLOOKUP(L1899,Setup_Team!$B:$C,2,FALSE), "TDB")</f>
        <v>COD</v>
      </c>
      <c r="N1899" s="31" t="str">
        <f>VLOOKUP($A1899,Location!$A:$J,9,FALSE)</f>
        <v>Zapopan</v>
      </c>
      <c r="O1899" s="31" t="str">
        <f>VLOOKUP($A1899,Location!$A:$J,10,FALSE)</f>
        <v>Estadio Akron</v>
      </c>
      <c r="R1899" s="31">
        <v>0</v>
      </c>
      <c r="S1899" s="25">
        <f>VLOOKUP($A1899,Database!$A:$Y,10,FALSE)</f>
        <v>77</v>
      </c>
      <c r="T1899" s="25">
        <f>VLOOKUP($A1899,Database!$A:$Y,11,FALSE)</f>
        <v>111</v>
      </c>
      <c r="U1899" s="25">
        <f>VLOOKUP($A1899,Database!$A:$Y,12,FALSE)</f>
        <v>123</v>
      </c>
      <c r="V1899" s="25" t="str">
        <f>VLOOKUP(A1899,Database!A:M,13,FALSE)</f>
        <v>À venir</v>
      </c>
      <c r="W1899" s="25" t="str">
        <f>VLOOKUP($A1899,Database!$A:$Y,20,FALSE)</f>
        <v/>
      </c>
      <c r="X1899" s="25" t="str">
        <f>VLOOKUP($A1899,Database!$A:$Y,21,FALSE)</f>
        <v/>
      </c>
      <c r="Y1899" s="25" t="str">
        <f ca="1">IF(C1899&lt;NOW(),IF(AND(P1899&gt;Q1899,W1899&gt;X1899),S1899,IF(AND(P1899=Q1899,W1899=X1899),T1899,IF(AND(P1899&lt;Q1899,W1899&lt;X1899),U1899,0))),"")</f>
        <v/>
      </c>
      <c r="Z1899" s="25">
        <f>IF(AND(P1899=W1899,Q1899=X1899),1,0)</f>
        <v>1</v>
      </c>
      <c r="AA1899" s="25" t="str">
        <f>IF(Z1899=0,"",IF(ISBLANK(VLOOKUP(A1899,Database!A:AA,22,FALSE)),"",VLOOKUP(A1899,Database!A:AA,22,FALSE)))</f>
        <v>Exact</v>
      </c>
      <c r="AB1899" s="25">
        <f ca="1">IFERROR(IF(AND(Y1899&lt;&gt;"",OR(V1899="Terminé",V1899="En cours")),VLOOKUP(AA1899,Setup_ScoreExactBonus!A:D,4,FALSE),0),0)</f>
        <v>0</v>
      </c>
      <c r="AC1899" s="31" t="str">
        <f ca="1">IF(Y1899&lt;&gt;"", Y1899 + IF(Z1899=1,AB1899, 0), "")</f>
        <v/>
      </c>
      <c r="AD1899" s="31">
        <f ca="1">SUMIFS(AC$2:AC1899,D$2:D1899,D1899)*IF(R1899=0,1,2)</f>
        <v>0</v>
      </c>
    </row>
    <row r="1900" spans="1:30" x14ac:dyDescent="0.35">
      <c r="A1900" s="31">
        <f>IF(ISBLANK(B1900),"",COUNTIF(B$2:B1900,B1900))-1</f>
        <v>48</v>
      </c>
      <c r="B1900" s="31">
        <v>27</v>
      </c>
      <c r="C1900" s="10">
        <f>VLOOKUP($A1900,Database!$A:$Y,7,FALSE)</f>
        <v>46197.166666666664</v>
      </c>
      <c r="D1900" s="31" t="str">
        <f>VLOOKUP(Pronostics!$B1900,Setup_MPP!$A:$G,3,FALSE)</f>
        <v>Joueur27</v>
      </c>
      <c r="E1900" s="31" t="str">
        <f>VLOOKUP(Pronostics!$B1900,Setup_MPP!$A:$G,2,FALSE)</f>
        <v>Joueur27</v>
      </c>
      <c r="F1900" s="31" t="str">
        <f>VLOOKUP($B1900,Setup_MPP!$A:$E,4,FALSE)</f>
        <v>#D5D5D5</v>
      </c>
      <c r="G1900" s="31" t="str">
        <f>VLOOKUP($B1900,Setup_MPP!$A:$E,5,FALSE)</f>
        <v>#727272</v>
      </c>
      <c r="H1900" s="31" t="str">
        <f>IFERROR(IF(AND(A1900&gt;=1,A1900&lt;=104),VLOOKUP($A1900,Location!$A:$J,6,FALSE),IF(A1900=0,"Avant l'ouverture",IF(OR(A1900=105,A1900=106),"Bonus"))),"")</f>
        <v>Tour 2</v>
      </c>
      <c r="I1900" s="31" t="str">
        <f>IF(LEFT(H1900,4)="Tour",VLOOKUP(A1900,Database!$A:$C,3,FALSE),"")</f>
        <v>K</v>
      </c>
      <c r="J1900" s="31" t="str">
        <f>VLOOKUP($A1900,Location!$A:$J,7,FALSE)</f>
        <v>Colombie</v>
      </c>
      <c r="K1900" s="31" t="str">
        <f>IFERROR(VLOOKUP(J1900,Setup_Team!$B:$C,2,FALSE), "TDB")</f>
        <v>COL</v>
      </c>
      <c r="L1900" s="31" t="str">
        <f>VLOOKUP($A1900,Location!$A:$J,8,FALSE)</f>
        <v>RD Congo</v>
      </c>
      <c r="M1900" s="31" t="str">
        <f>IFERROR(VLOOKUP(L1900,Setup_Team!$B:$C,2,FALSE), "TDB")</f>
        <v>COD</v>
      </c>
      <c r="N1900" s="31" t="str">
        <f>VLOOKUP($A1900,Location!$A:$J,9,FALSE)</f>
        <v>Zapopan</v>
      </c>
      <c r="O1900" s="31" t="str">
        <f>VLOOKUP($A1900,Location!$A:$J,10,FALSE)</f>
        <v>Estadio Akron</v>
      </c>
      <c r="R1900" s="31">
        <v>0</v>
      </c>
      <c r="S1900" s="25">
        <f>VLOOKUP($A1900,Database!$A:$Y,10,FALSE)</f>
        <v>77</v>
      </c>
      <c r="T1900" s="25">
        <f>VLOOKUP($A1900,Database!$A:$Y,11,FALSE)</f>
        <v>111</v>
      </c>
      <c r="U1900" s="25">
        <f>VLOOKUP($A1900,Database!$A:$Y,12,FALSE)</f>
        <v>123</v>
      </c>
      <c r="V1900" s="25" t="str">
        <f>VLOOKUP(A1900,Database!A:M,13,FALSE)</f>
        <v>À venir</v>
      </c>
      <c r="W1900" s="25" t="str">
        <f>VLOOKUP($A1900,Database!$A:$Y,20,FALSE)</f>
        <v/>
      </c>
      <c r="X1900" s="25" t="str">
        <f>VLOOKUP($A1900,Database!$A:$Y,21,FALSE)</f>
        <v/>
      </c>
      <c r="Y1900" s="25" t="str">
        <f ca="1">IF(C1900&lt;NOW(),IF(AND(P1900&gt;Q1900,W1900&gt;X1900),S1900,IF(AND(P1900=Q1900,W1900=X1900),T1900,IF(AND(P1900&lt;Q1900,W1900&lt;X1900),U1900,0))),"")</f>
        <v/>
      </c>
      <c r="Z1900" s="25">
        <f>IF(AND(P1900=W1900,Q1900=X1900),1,0)</f>
        <v>1</v>
      </c>
      <c r="AA1900" s="25" t="str">
        <f>IF(Z1900=0,"",IF(ISBLANK(VLOOKUP(A1900,Database!A:AA,22,FALSE)),"",VLOOKUP(A1900,Database!A:AA,22,FALSE)))</f>
        <v>Exact</v>
      </c>
      <c r="AB1900" s="25">
        <f ca="1">IFERROR(IF(AND(Y1900&lt;&gt;"",OR(V1900="Terminé",V1900="En cours")),VLOOKUP(AA1900,Setup_ScoreExactBonus!A:D,4,FALSE),0),0)</f>
        <v>0</v>
      </c>
      <c r="AC1900" s="31" t="str">
        <f ca="1">IF(Y1900&lt;&gt;"", Y1900 + IF(Z1900=1,AB1900, 0), "")</f>
        <v/>
      </c>
      <c r="AD1900" s="31">
        <f ca="1">SUMIFS(AC$2:AC1900,D$2:D1900,D1900)*IF(R1900=0,1,2)</f>
        <v>0</v>
      </c>
    </row>
    <row r="1901" spans="1:30" x14ac:dyDescent="0.35">
      <c r="A1901" s="31">
        <f>IF(ISBLANK(B1901),"",COUNTIF(B$2:B1901,B1901))-1</f>
        <v>48</v>
      </c>
      <c r="B1901" s="31">
        <v>28</v>
      </c>
      <c r="C1901" s="10">
        <f>VLOOKUP($A1901,Database!$A:$Y,7,FALSE)</f>
        <v>46197.166666666664</v>
      </c>
      <c r="D1901" s="31" t="str">
        <f>VLOOKUP(Pronostics!$B1901,Setup_MPP!$A:$G,3,FALSE)</f>
        <v>Joueur28</v>
      </c>
      <c r="E1901" s="31" t="str">
        <f>VLOOKUP(Pronostics!$B1901,Setup_MPP!$A:$G,2,FALSE)</f>
        <v>Joueur28</v>
      </c>
      <c r="F1901" s="31" t="str">
        <f>VLOOKUP($B1901,Setup_MPP!$A:$E,4,FALSE)</f>
        <v>#D5D5D5</v>
      </c>
      <c r="G1901" s="31" t="str">
        <f>VLOOKUP($B1901,Setup_MPP!$A:$E,5,FALSE)</f>
        <v>#727272</v>
      </c>
      <c r="H1901" s="31" t="str">
        <f>IFERROR(IF(AND(A1901&gt;=1,A1901&lt;=104),VLOOKUP($A1901,Location!$A:$J,6,FALSE),IF(A1901=0,"Avant l'ouverture",IF(OR(A1901=105,A1901=106),"Bonus"))),"")</f>
        <v>Tour 2</v>
      </c>
      <c r="I1901" s="31" t="str">
        <f>IF(LEFT(H1901,4)="Tour",VLOOKUP(A1901,Database!$A:$C,3,FALSE),"")</f>
        <v>K</v>
      </c>
      <c r="J1901" s="31" t="str">
        <f>VLOOKUP($A1901,Location!$A:$J,7,FALSE)</f>
        <v>Colombie</v>
      </c>
      <c r="K1901" s="31" t="str">
        <f>IFERROR(VLOOKUP(J1901,Setup_Team!$B:$C,2,FALSE), "TDB")</f>
        <v>COL</v>
      </c>
      <c r="L1901" s="31" t="str">
        <f>VLOOKUP($A1901,Location!$A:$J,8,FALSE)</f>
        <v>RD Congo</v>
      </c>
      <c r="M1901" s="31" t="str">
        <f>IFERROR(VLOOKUP(L1901,Setup_Team!$B:$C,2,FALSE), "TDB")</f>
        <v>COD</v>
      </c>
      <c r="N1901" s="31" t="str">
        <f>VLOOKUP($A1901,Location!$A:$J,9,FALSE)</f>
        <v>Zapopan</v>
      </c>
      <c r="O1901" s="31" t="str">
        <f>VLOOKUP($A1901,Location!$A:$J,10,FALSE)</f>
        <v>Estadio Akron</v>
      </c>
      <c r="R1901" s="31">
        <v>0</v>
      </c>
      <c r="S1901" s="25">
        <f>VLOOKUP($A1901,Database!$A:$Y,10,FALSE)</f>
        <v>77</v>
      </c>
      <c r="T1901" s="25">
        <f>VLOOKUP($A1901,Database!$A:$Y,11,FALSE)</f>
        <v>111</v>
      </c>
      <c r="U1901" s="25">
        <f>VLOOKUP($A1901,Database!$A:$Y,12,FALSE)</f>
        <v>123</v>
      </c>
      <c r="V1901" s="25" t="str">
        <f>VLOOKUP(A1901,Database!A:M,13,FALSE)</f>
        <v>À venir</v>
      </c>
      <c r="W1901" s="25" t="str">
        <f>VLOOKUP($A1901,Database!$A:$Y,20,FALSE)</f>
        <v/>
      </c>
      <c r="X1901" s="25" t="str">
        <f>VLOOKUP($A1901,Database!$A:$Y,21,FALSE)</f>
        <v/>
      </c>
      <c r="Y1901" s="25" t="str">
        <f ca="1">IF(C1901&lt;NOW(),IF(AND(P1901&gt;Q1901,W1901&gt;X1901),S1901,IF(AND(P1901=Q1901,W1901=X1901),T1901,IF(AND(P1901&lt;Q1901,W1901&lt;X1901),U1901,0))),"")</f>
        <v/>
      </c>
      <c r="Z1901" s="25">
        <f>IF(AND(P1901=W1901,Q1901=X1901),1,0)</f>
        <v>1</v>
      </c>
      <c r="AA1901" s="25" t="str">
        <f>IF(Z1901=0,"",IF(ISBLANK(VLOOKUP(A1901,Database!A:AA,22,FALSE)),"",VLOOKUP(A1901,Database!A:AA,22,FALSE)))</f>
        <v>Exact</v>
      </c>
      <c r="AB1901" s="25">
        <f ca="1">IFERROR(IF(AND(Y1901&lt;&gt;"",OR(V1901="Terminé",V1901="En cours")),VLOOKUP(AA1901,Setup_ScoreExactBonus!A:D,4,FALSE),0),0)</f>
        <v>0</v>
      </c>
      <c r="AC1901" s="31" t="str">
        <f ca="1">IF(Y1901&lt;&gt;"", Y1901 + IF(Z1901=1,AB1901, 0), "")</f>
        <v/>
      </c>
      <c r="AD1901" s="31">
        <f ca="1">SUMIFS(AC$2:AC1901,D$2:D1901,D1901)*IF(R1901=0,1,2)</f>
        <v>0</v>
      </c>
    </row>
    <row r="1902" spans="1:30" x14ac:dyDescent="0.35">
      <c r="A1902" s="31">
        <f>IF(ISBLANK(B1902),"",COUNTIF(B$2:B1902,B1902))-1</f>
        <v>48</v>
      </c>
      <c r="B1902" s="31">
        <v>29</v>
      </c>
      <c r="C1902" s="10">
        <f>VLOOKUP($A1902,Database!$A:$Y,7,FALSE)</f>
        <v>46197.166666666664</v>
      </c>
      <c r="D1902" s="31" t="str">
        <f>VLOOKUP(Pronostics!$B1902,Setup_MPP!$A:$G,3,FALSE)</f>
        <v>Joueur29</v>
      </c>
      <c r="E1902" s="31" t="str">
        <f>VLOOKUP(Pronostics!$B1902,Setup_MPP!$A:$G,2,FALSE)</f>
        <v>Joueur29</v>
      </c>
      <c r="F1902" s="31" t="str">
        <f>VLOOKUP($B1902,Setup_MPP!$A:$E,4,FALSE)</f>
        <v>#D5D5D5</v>
      </c>
      <c r="G1902" s="31" t="str">
        <f>VLOOKUP($B1902,Setup_MPP!$A:$E,5,FALSE)</f>
        <v>#727272</v>
      </c>
      <c r="H1902" s="31" t="str">
        <f>IFERROR(IF(AND(A1902&gt;=1,A1902&lt;=104),VLOOKUP($A1902,Location!$A:$J,6,FALSE),IF(A1902=0,"Avant l'ouverture",IF(OR(A1902=105,A1902=106),"Bonus"))),"")</f>
        <v>Tour 2</v>
      </c>
      <c r="I1902" s="31" t="str">
        <f>IF(LEFT(H1902,4)="Tour",VLOOKUP(A1902,Database!$A:$C,3,FALSE),"")</f>
        <v>K</v>
      </c>
      <c r="J1902" s="31" t="str">
        <f>VLOOKUP($A1902,Location!$A:$J,7,FALSE)</f>
        <v>Colombie</v>
      </c>
      <c r="K1902" s="31" t="str">
        <f>IFERROR(VLOOKUP(J1902,Setup_Team!$B:$C,2,FALSE), "TDB")</f>
        <v>COL</v>
      </c>
      <c r="L1902" s="31" t="str">
        <f>VLOOKUP($A1902,Location!$A:$J,8,FALSE)</f>
        <v>RD Congo</v>
      </c>
      <c r="M1902" s="31" t="str">
        <f>IFERROR(VLOOKUP(L1902,Setup_Team!$B:$C,2,FALSE), "TDB")</f>
        <v>COD</v>
      </c>
      <c r="N1902" s="31" t="str">
        <f>VLOOKUP($A1902,Location!$A:$J,9,FALSE)</f>
        <v>Zapopan</v>
      </c>
      <c r="O1902" s="31" t="str">
        <f>VLOOKUP($A1902,Location!$A:$J,10,FALSE)</f>
        <v>Estadio Akron</v>
      </c>
      <c r="R1902" s="31">
        <v>0</v>
      </c>
      <c r="S1902" s="25">
        <f>VLOOKUP($A1902,Database!$A:$Y,10,FALSE)</f>
        <v>77</v>
      </c>
      <c r="T1902" s="25">
        <f>VLOOKUP($A1902,Database!$A:$Y,11,FALSE)</f>
        <v>111</v>
      </c>
      <c r="U1902" s="25">
        <f>VLOOKUP($A1902,Database!$A:$Y,12,FALSE)</f>
        <v>123</v>
      </c>
      <c r="V1902" s="25" t="str">
        <f>VLOOKUP(A1902,Database!A:M,13,FALSE)</f>
        <v>À venir</v>
      </c>
      <c r="W1902" s="25" t="str">
        <f>VLOOKUP($A1902,Database!$A:$Y,20,FALSE)</f>
        <v/>
      </c>
      <c r="X1902" s="25" t="str">
        <f>VLOOKUP($A1902,Database!$A:$Y,21,FALSE)</f>
        <v/>
      </c>
      <c r="Y1902" s="25" t="str">
        <f ca="1">IF(C1902&lt;NOW(),IF(AND(P1902&gt;Q1902,W1902&gt;X1902),S1902,IF(AND(P1902=Q1902,W1902=X1902),T1902,IF(AND(P1902&lt;Q1902,W1902&lt;X1902),U1902,0))),"")</f>
        <v/>
      </c>
      <c r="Z1902" s="25">
        <f>IF(AND(P1902=W1902,Q1902=X1902),1,0)</f>
        <v>1</v>
      </c>
      <c r="AA1902" s="25" t="str">
        <f>IF(Z1902=0,"",IF(ISBLANK(VLOOKUP(A1902,Database!A:AA,22,FALSE)),"",VLOOKUP(A1902,Database!A:AA,22,FALSE)))</f>
        <v>Exact</v>
      </c>
      <c r="AB1902" s="25">
        <f ca="1">IFERROR(IF(AND(Y1902&lt;&gt;"",OR(V1902="Terminé",V1902="En cours")),VLOOKUP(AA1902,Setup_ScoreExactBonus!A:D,4,FALSE),0),0)</f>
        <v>0</v>
      </c>
      <c r="AC1902" s="31" t="str">
        <f ca="1">IF(Y1902&lt;&gt;"", Y1902 + IF(Z1902=1,AB1902, 0), "")</f>
        <v/>
      </c>
      <c r="AD1902" s="31">
        <f ca="1">SUMIFS(AC$2:AC1902,D$2:D1902,D1902)*IF(R1902=0,1,2)</f>
        <v>0</v>
      </c>
    </row>
    <row r="1903" spans="1:30" x14ac:dyDescent="0.35">
      <c r="A1903" s="31">
        <f>IF(ISBLANK(B1903),"",COUNTIF(B$2:B1903,B1903))-1</f>
        <v>48</v>
      </c>
      <c r="B1903" s="31">
        <v>30</v>
      </c>
      <c r="C1903" s="10">
        <f>VLOOKUP($A1903,Database!$A:$Y,7,FALSE)</f>
        <v>46197.166666666664</v>
      </c>
      <c r="D1903" s="31" t="str">
        <f>VLOOKUP(Pronostics!$B1903,Setup_MPP!$A:$G,3,FALSE)</f>
        <v>Joueur30</v>
      </c>
      <c r="E1903" s="31" t="str">
        <f>VLOOKUP(Pronostics!$B1903,Setup_MPP!$A:$G,2,FALSE)</f>
        <v>Joueur30</v>
      </c>
      <c r="F1903" s="31" t="str">
        <f>VLOOKUP($B1903,Setup_MPP!$A:$E,4,FALSE)</f>
        <v>#D5D5D5</v>
      </c>
      <c r="G1903" s="31" t="str">
        <f>VLOOKUP($B1903,Setup_MPP!$A:$E,5,FALSE)</f>
        <v>#727272</v>
      </c>
      <c r="H1903" s="31" t="str">
        <f>IFERROR(IF(AND(A1903&gt;=1,A1903&lt;=104),VLOOKUP($A1903,Location!$A:$J,6,FALSE),IF(A1903=0,"Avant l'ouverture",IF(OR(A1903=105,A1903=106),"Bonus"))),"")</f>
        <v>Tour 2</v>
      </c>
      <c r="I1903" s="31" t="str">
        <f>IF(LEFT(H1903,4)="Tour",VLOOKUP(A1903,Database!$A:$C,3,FALSE),"")</f>
        <v>K</v>
      </c>
      <c r="J1903" s="31" t="str">
        <f>VLOOKUP($A1903,Location!$A:$J,7,FALSE)</f>
        <v>Colombie</v>
      </c>
      <c r="K1903" s="31" t="str">
        <f>IFERROR(VLOOKUP(J1903,Setup_Team!$B:$C,2,FALSE), "TDB")</f>
        <v>COL</v>
      </c>
      <c r="L1903" s="31" t="str">
        <f>VLOOKUP($A1903,Location!$A:$J,8,FALSE)</f>
        <v>RD Congo</v>
      </c>
      <c r="M1903" s="31" t="str">
        <f>IFERROR(VLOOKUP(L1903,Setup_Team!$B:$C,2,FALSE), "TDB")</f>
        <v>COD</v>
      </c>
      <c r="N1903" s="31" t="str">
        <f>VLOOKUP($A1903,Location!$A:$J,9,FALSE)</f>
        <v>Zapopan</v>
      </c>
      <c r="O1903" s="31" t="str">
        <f>VLOOKUP($A1903,Location!$A:$J,10,FALSE)</f>
        <v>Estadio Akron</v>
      </c>
      <c r="R1903" s="31">
        <v>0</v>
      </c>
      <c r="S1903" s="25">
        <f>VLOOKUP($A1903,Database!$A:$Y,10,FALSE)</f>
        <v>77</v>
      </c>
      <c r="T1903" s="25">
        <f>VLOOKUP($A1903,Database!$A:$Y,11,FALSE)</f>
        <v>111</v>
      </c>
      <c r="U1903" s="25">
        <f>VLOOKUP($A1903,Database!$A:$Y,12,FALSE)</f>
        <v>123</v>
      </c>
      <c r="V1903" s="25" t="str">
        <f>VLOOKUP(A1903,Database!A:M,13,FALSE)</f>
        <v>À venir</v>
      </c>
      <c r="W1903" s="25" t="str">
        <f>VLOOKUP($A1903,Database!$A:$Y,20,FALSE)</f>
        <v/>
      </c>
      <c r="X1903" s="25" t="str">
        <f>VLOOKUP($A1903,Database!$A:$Y,21,FALSE)</f>
        <v/>
      </c>
      <c r="Y1903" s="25" t="str">
        <f ca="1">IF(C1903&lt;NOW(),IF(AND(P1903&gt;Q1903,W1903&gt;X1903),S1903,IF(AND(P1903=Q1903,W1903=X1903),T1903,IF(AND(P1903&lt;Q1903,W1903&lt;X1903),U1903,0))),"")</f>
        <v/>
      </c>
      <c r="Z1903" s="25">
        <f>IF(AND(P1903=W1903,Q1903=X1903),1,0)</f>
        <v>1</v>
      </c>
      <c r="AA1903" s="25" t="str">
        <f>IF(Z1903=0,"",IF(ISBLANK(VLOOKUP(A1903,Database!A:AA,22,FALSE)),"",VLOOKUP(A1903,Database!A:AA,22,FALSE)))</f>
        <v>Exact</v>
      </c>
      <c r="AB1903" s="25">
        <f ca="1">IFERROR(IF(AND(Y1903&lt;&gt;"",OR(V1903="Terminé",V1903="En cours")),VLOOKUP(AA1903,Setup_ScoreExactBonus!A:D,4,FALSE),0),0)</f>
        <v>0</v>
      </c>
      <c r="AC1903" s="31" t="str">
        <f ca="1">IF(Y1903&lt;&gt;"", Y1903 + IF(Z1903=1,AB1903, 0), "")</f>
        <v/>
      </c>
      <c r="AD1903" s="31">
        <f ca="1">SUMIFS(AC$2:AC1903,D$2:D1903,D1903)*IF(R1903=0,1,2)</f>
        <v>0</v>
      </c>
    </row>
    <row r="1904" spans="1:30" x14ac:dyDescent="0.35">
      <c r="A1904" s="31">
        <f>IF(ISBLANK(B1904),"",COUNTIF(B$2:B1904,B1904))-1</f>
        <v>48</v>
      </c>
      <c r="B1904" s="31">
        <v>31</v>
      </c>
      <c r="C1904" s="10">
        <f>VLOOKUP($A1904,Database!$A:$Y,7,FALSE)</f>
        <v>46197.166666666664</v>
      </c>
      <c r="D1904" s="31" t="str">
        <f>VLOOKUP(Pronostics!$B1904,Setup_MPP!$A:$G,3,FALSE)</f>
        <v>Joueur31</v>
      </c>
      <c r="E1904" s="31" t="str">
        <f>VLOOKUP(Pronostics!$B1904,Setup_MPP!$A:$G,2,FALSE)</f>
        <v>Joueur31</v>
      </c>
      <c r="F1904" s="31" t="str">
        <f>VLOOKUP($B1904,Setup_MPP!$A:$E,4,FALSE)</f>
        <v>#D5D5D5</v>
      </c>
      <c r="G1904" s="31" t="str">
        <f>VLOOKUP($B1904,Setup_MPP!$A:$E,5,FALSE)</f>
        <v>#727272</v>
      </c>
      <c r="H1904" s="31" t="str">
        <f>IFERROR(IF(AND(A1904&gt;=1,A1904&lt;=104),VLOOKUP($A1904,Location!$A:$J,6,FALSE),IF(A1904=0,"Avant l'ouverture",IF(OR(A1904=105,A1904=106),"Bonus"))),"")</f>
        <v>Tour 2</v>
      </c>
      <c r="I1904" s="31" t="str">
        <f>IF(LEFT(H1904,4)="Tour",VLOOKUP(A1904,Database!$A:$C,3,FALSE),"")</f>
        <v>K</v>
      </c>
      <c r="J1904" s="31" t="str">
        <f>VLOOKUP($A1904,Location!$A:$J,7,FALSE)</f>
        <v>Colombie</v>
      </c>
      <c r="K1904" s="31" t="str">
        <f>IFERROR(VLOOKUP(J1904,Setup_Team!$B:$C,2,FALSE), "TDB")</f>
        <v>COL</v>
      </c>
      <c r="L1904" s="31" t="str">
        <f>VLOOKUP($A1904,Location!$A:$J,8,FALSE)</f>
        <v>RD Congo</v>
      </c>
      <c r="M1904" s="31" t="str">
        <f>IFERROR(VLOOKUP(L1904,Setup_Team!$B:$C,2,FALSE), "TDB")</f>
        <v>COD</v>
      </c>
      <c r="N1904" s="31" t="str">
        <f>VLOOKUP($A1904,Location!$A:$J,9,FALSE)</f>
        <v>Zapopan</v>
      </c>
      <c r="O1904" s="31" t="str">
        <f>VLOOKUP($A1904,Location!$A:$J,10,FALSE)</f>
        <v>Estadio Akron</v>
      </c>
      <c r="R1904" s="31">
        <v>0</v>
      </c>
      <c r="S1904" s="25">
        <f>VLOOKUP($A1904,Database!$A:$Y,10,FALSE)</f>
        <v>77</v>
      </c>
      <c r="T1904" s="25">
        <f>VLOOKUP($A1904,Database!$A:$Y,11,FALSE)</f>
        <v>111</v>
      </c>
      <c r="U1904" s="25">
        <f>VLOOKUP($A1904,Database!$A:$Y,12,FALSE)</f>
        <v>123</v>
      </c>
      <c r="V1904" s="25" t="str">
        <f>VLOOKUP(A1904,Database!A:M,13,FALSE)</f>
        <v>À venir</v>
      </c>
      <c r="W1904" s="25" t="str">
        <f>VLOOKUP($A1904,Database!$A:$Y,20,FALSE)</f>
        <v/>
      </c>
      <c r="X1904" s="25" t="str">
        <f>VLOOKUP($A1904,Database!$A:$Y,21,FALSE)</f>
        <v/>
      </c>
      <c r="Y1904" s="25" t="str">
        <f ca="1">IF(C1904&lt;NOW(),IF(AND(P1904&gt;Q1904,W1904&gt;X1904),S1904,IF(AND(P1904=Q1904,W1904=X1904),T1904,IF(AND(P1904&lt;Q1904,W1904&lt;X1904),U1904,0))),"")</f>
        <v/>
      </c>
      <c r="Z1904" s="25">
        <f>IF(AND(P1904=W1904,Q1904=X1904),1,0)</f>
        <v>1</v>
      </c>
      <c r="AA1904" s="25" t="str">
        <f>IF(Z1904=0,"",IF(ISBLANK(VLOOKUP(A1904,Database!A:AA,22,FALSE)),"",VLOOKUP(A1904,Database!A:AA,22,FALSE)))</f>
        <v>Exact</v>
      </c>
      <c r="AB1904" s="25">
        <f ca="1">IFERROR(IF(AND(Y1904&lt;&gt;"",OR(V1904="Terminé",V1904="En cours")),VLOOKUP(AA1904,Setup_ScoreExactBonus!A:D,4,FALSE),0),0)</f>
        <v>0</v>
      </c>
      <c r="AC1904" s="31" t="str">
        <f ca="1">IF(Y1904&lt;&gt;"", Y1904 + IF(Z1904=1,AB1904, 0), "")</f>
        <v/>
      </c>
      <c r="AD1904" s="31">
        <f ca="1">SUMIFS(AC$2:AC1904,D$2:D1904,D1904)*IF(R1904=0,1,2)</f>
        <v>0</v>
      </c>
    </row>
    <row r="1905" spans="1:30" x14ac:dyDescent="0.35">
      <c r="A1905" s="31">
        <f>IF(ISBLANK(B1905),"",COUNTIF(B$2:B1905,B1905))-1</f>
        <v>48</v>
      </c>
      <c r="B1905" s="31">
        <v>32</v>
      </c>
      <c r="C1905" s="10">
        <f>VLOOKUP($A1905,Database!$A:$Y,7,FALSE)</f>
        <v>46197.166666666664</v>
      </c>
      <c r="D1905" s="31" t="str">
        <f>VLOOKUP(Pronostics!$B1905,Setup_MPP!$A:$G,3,FALSE)</f>
        <v>Joueur32</v>
      </c>
      <c r="E1905" s="31" t="str">
        <f>VLOOKUP(Pronostics!$B1905,Setup_MPP!$A:$G,2,FALSE)</f>
        <v>Joueur32</v>
      </c>
      <c r="F1905" s="31" t="str">
        <f>VLOOKUP($B1905,Setup_MPP!$A:$E,4,FALSE)</f>
        <v>#D5D5D5</v>
      </c>
      <c r="G1905" s="31" t="str">
        <f>VLOOKUP($B1905,Setup_MPP!$A:$E,5,FALSE)</f>
        <v>#727272</v>
      </c>
      <c r="H1905" s="31" t="str">
        <f>IFERROR(IF(AND(A1905&gt;=1,A1905&lt;=104),VLOOKUP($A1905,Location!$A:$J,6,FALSE),IF(A1905=0,"Avant l'ouverture",IF(OR(A1905=105,A1905=106),"Bonus"))),"")</f>
        <v>Tour 2</v>
      </c>
      <c r="I1905" s="31" t="str">
        <f>IF(LEFT(H1905,4)="Tour",VLOOKUP(A1905,Database!$A:$C,3,FALSE),"")</f>
        <v>K</v>
      </c>
      <c r="J1905" s="31" t="str">
        <f>VLOOKUP($A1905,Location!$A:$J,7,FALSE)</f>
        <v>Colombie</v>
      </c>
      <c r="K1905" s="31" t="str">
        <f>IFERROR(VLOOKUP(J1905,Setup_Team!$B:$C,2,FALSE), "TDB")</f>
        <v>COL</v>
      </c>
      <c r="L1905" s="31" t="str">
        <f>VLOOKUP($A1905,Location!$A:$J,8,FALSE)</f>
        <v>RD Congo</v>
      </c>
      <c r="M1905" s="31" t="str">
        <f>IFERROR(VLOOKUP(L1905,Setup_Team!$B:$C,2,FALSE), "TDB")</f>
        <v>COD</v>
      </c>
      <c r="N1905" s="31" t="str">
        <f>VLOOKUP($A1905,Location!$A:$J,9,FALSE)</f>
        <v>Zapopan</v>
      </c>
      <c r="O1905" s="31" t="str">
        <f>VLOOKUP($A1905,Location!$A:$J,10,FALSE)</f>
        <v>Estadio Akron</v>
      </c>
      <c r="R1905" s="31">
        <v>0</v>
      </c>
      <c r="S1905" s="25">
        <f>VLOOKUP($A1905,Database!$A:$Y,10,FALSE)</f>
        <v>77</v>
      </c>
      <c r="T1905" s="25">
        <f>VLOOKUP($A1905,Database!$A:$Y,11,FALSE)</f>
        <v>111</v>
      </c>
      <c r="U1905" s="25">
        <f>VLOOKUP($A1905,Database!$A:$Y,12,FALSE)</f>
        <v>123</v>
      </c>
      <c r="V1905" s="25" t="str">
        <f>VLOOKUP(A1905,Database!A:M,13,FALSE)</f>
        <v>À venir</v>
      </c>
      <c r="W1905" s="25" t="str">
        <f>VLOOKUP($A1905,Database!$A:$Y,20,FALSE)</f>
        <v/>
      </c>
      <c r="X1905" s="25" t="str">
        <f>VLOOKUP($A1905,Database!$A:$Y,21,FALSE)</f>
        <v/>
      </c>
      <c r="Y1905" s="25" t="str">
        <f ca="1">IF(C1905&lt;NOW(),IF(AND(P1905&gt;Q1905,W1905&gt;X1905),S1905,IF(AND(P1905=Q1905,W1905=X1905),T1905,IF(AND(P1905&lt;Q1905,W1905&lt;X1905),U1905,0))),"")</f>
        <v/>
      </c>
      <c r="Z1905" s="25">
        <f>IF(AND(P1905=W1905,Q1905=X1905),1,0)</f>
        <v>1</v>
      </c>
      <c r="AA1905" s="25" t="str">
        <f>IF(Z1905=0,"",IF(ISBLANK(VLOOKUP(A1905,Database!A:AA,22,FALSE)),"",VLOOKUP(A1905,Database!A:AA,22,FALSE)))</f>
        <v>Exact</v>
      </c>
      <c r="AB1905" s="25">
        <f ca="1">IFERROR(IF(AND(Y1905&lt;&gt;"",OR(V1905="Terminé",V1905="En cours")),VLOOKUP(AA1905,Setup_ScoreExactBonus!A:D,4,FALSE),0),0)</f>
        <v>0</v>
      </c>
      <c r="AC1905" s="31" t="str">
        <f ca="1">IF(Y1905&lt;&gt;"", Y1905 + IF(Z1905=1,AB1905, 0), "")</f>
        <v/>
      </c>
      <c r="AD1905" s="31">
        <f ca="1">SUMIFS(AC$2:AC1905,D$2:D1905,D1905)*IF(R1905=0,1,2)</f>
        <v>0</v>
      </c>
    </row>
    <row r="1906" spans="1:30" x14ac:dyDescent="0.35">
      <c r="A1906" s="31">
        <f>IF(ISBLANK(B1906),"",COUNTIF(B$2:B1906,B1906))-1</f>
        <v>48</v>
      </c>
      <c r="B1906" s="31">
        <v>33</v>
      </c>
      <c r="C1906" s="10">
        <f>VLOOKUP($A1906,Database!$A:$Y,7,FALSE)</f>
        <v>46197.166666666664</v>
      </c>
      <c r="D1906" s="31" t="str">
        <f>VLOOKUP(Pronostics!$B1906,Setup_MPP!$A:$G,3,FALSE)</f>
        <v>Joueur33</v>
      </c>
      <c r="E1906" s="31" t="str">
        <f>VLOOKUP(Pronostics!$B1906,Setup_MPP!$A:$G,2,FALSE)</f>
        <v>Joueur33</v>
      </c>
      <c r="F1906" s="31" t="str">
        <f>VLOOKUP($B1906,Setup_MPP!$A:$E,4,FALSE)</f>
        <v>#D5D5D5</v>
      </c>
      <c r="G1906" s="31" t="str">
        <f>VLOOKUP($B1906,Setup_MPP!$A:$E,5,FALSE)</f>
        <v>#727272</v>
      </c>
      <c r="H1906" s="31" t="str">
        <f>IFERROR(IF(AND(A1906&gt;=1,A1906&lt;=104),VLOOKUP($A1906,Location!$A:$J,6,FALSE),IF(A1906=0,"Avant l'ouverture",IF(OR(A1906=105,A1906=106),"Bonus"))),"")</f>
        <v>Tour 2</v>
      </c>
      <c r="I1906" s="31" t="str">
        <f>IF(LEFT(H1906,4)="Tour",VLOOKUP(A1906,Database!$A:$C,3,FALSE),"")</f>
        <v>K</v>
      </c>
      <c r="J1906" s="31" t="str">
        <f>VLOOKUP($A1906,Location!$A:$J,7,FALSE)</f>
        <v>Colombie</v>
      </c>
      <c r="K1906" s="31" t="str">
        <f>IFERROR(VLOOKUP(J1906,Setup_Team!$B:$C,2,FALSE), "TDB")</f>
        <v>COL</v>
      </c>
      <c r="L1906" s="31" t="str">
        <f>VLOOKUP($A1906,Location!$A:$J,8,FALSE)</f>
        <v>RD Congo</v>
      </c>
      <c r="M1906" s="31" t="str">
        <f>IFERROR(VLOOKUP(L1906,Setup_Team!$B:$C,2,FALSE), "TDB")</f>
        <v>COD</v>
      </c>
      <c r="N1906" s="31" t="str">
        <f>VLOOKUP($A1906,Location!$A:$J,9,FALSE)</f>
        <v>Zapopan</v>
      </c>
      <c r="O1906" s="31" t="str">
        <f>VLOOKUP($A1906,Location!$A:$J,10,FALSE)</f>
        <v>Estadio Akron</v>
      </c>
      <c r="R1906" s="31">
        <v>0</v>
      </c>
      <c r="S1906" s="25">
        <f>VLOOKUP($A1906,Database!$A:$Y,10,FALSE)</f>
        <v>77</v>
      </c>
      <c r="T1906" s="25">
        <f>VLOOKUP($A1906,Database!$A:$Y,11,FALSE)</f>
        <v>111</v>
      </c>
      <c r="U1906" s="25">
        <f>VLOOKUP($A1906,Database!$A:$Y,12,FALSE)</f>
        <v>123</v>
      </c>
      <c r="V1906" s="25" t="str">
        <f>VLOOKUP(A1906,Database!A:M,13,FALSE)</f>
        <v>À venir</v>
      </c>
      <c r="W1906" s="25" t="str">
        <f>VLOOKUP($A1906,Database!$A:$Y,20,FALSE)</f>
        <v/>
      </c>
      <c r="X1906" s="25" t="str">
        <f>VLOOKUP($A1906,Database!$A:$Y,21,FALSE)</f>
        <v/>
      </c>
      <c r="Y1906" s="25" t="str">
        <f ca="1">IF(C1906&lt;NOW(),IF(AND(P1906&gt;Q1906,W1906&gt;X1906),S1906,IF(AND(P1906=Q1906,W1906=X1906),T1906,IF(AND(P1906&lt;Q1906,W1906&lt;X1906),U1906,0))),"")</f>
        <v/>
      </c>
      <c r="Z1906" s="25">
        <f>IF(AND(P1906=W1906,Q1906=X1906),1,0)</f>
        <v>1</v>
      </c>
      <c r="AA1906" s="25" t="str">
        <f>IF(Z1906=0,"",IF(ISBLANK(VLOOKUP(A1906,Database!A:AA,22,FALSE)),"",VLOOKUP(A1906,Database!A:AA,22,FALSE)))</f>
        <v>Exact</v>
      </c>
      <c r="AB1906" s="25">
        <f ca="1">IFERROR(IF(AND(Y1906&lt;&gt;"",OR(V1906="Terminé",V1906="En cours")),VLOOKUP(AA1906,Setup_ScoreExactBonus!A:D,4,FALSE),0),0)</f>
        <v>0</v>
      </c>
      <c r="AC1906" s="31" t="str">
        <f ca="1">IF(Y1906&lt;&gt;"", Y1906 + IF(Z1906=1,AB1906, 0), "")</f>
        <v/>
      </c>
      <c r="AD1906" s="31">
        <f ca="1">SUMIFS(AC$2:AC1906,D$2:D1906,D1906)*IF(R1906=0,1,2)</f>
        <v>0</v>
      </c>
    </row>
    <row r="1907" spans="1:30" x14ac:dyDescent="0.35">
      <c r="A1907" s="31">
        <f>IF(ISBLANK(B1907),"",COUNTIF(B$2:B1907,B1907))-1</f>
        <v>48</v>
      </c>
      <c r="B1907" s="31">
        <v>34</v>
      </c>
      <c r="C1907" s="10">
        <f>VLOOKUP($A1907,Database!$A:$Y,7,FALSE)</f>
        <v>46197.166666666664</v>
      </c>
      <c r="D1907" s="31" t="str">
        <f>VLOOKUP(Pronostics!$B1907,Setup_MPP!$A:$G,3,FALSE)</f>
        <v>Joueur34</v>
      </c>
      <c r="E1907" s="31" t="str">
        <f>VLOOKUP(Pronostics!$B1907,Setup_MPP!$A:$G,2,FALSE)</f>
        <v>Joueur34</v>
      </c>
      <c r="F1907" s="31" t="str">
        <f>VLOOKUP($B1907,Setup_MPP!$A:$E,4,FALSE)</f>
        <v>#D5D5D5</v>
      </c>
      <c r="G1907" s="31" t="str">
        <f>VLOOKUP($B1907,Setup_MPP!$A:$E,5,FALSE)</f>
        <v>#727272</v>
      </c>
      <c r="H1907" s="31" t="str">
        <f>IFERROR(IF(AND(A1907&gt;=1,A1907&lt;=104),VLOOKUP($A1907,Location!$A:$J,6,FALSE),IF(A1907=0,"Avant l'ouverture",IF(OR(A1907=105,A1907=106),"Bonus"))),"")</f>
        <v>Tour 2</v>
      </c>
      <c r="I1907" s="31" t="str">
        <f>IF(LEFT(H1907,4)="Tour",VLOOKUP(A1907,Database!$A:$C,3,FALSE),"")</f>
        <v>K</v>
      </c>
      <c r="J1907" s="31" t="str">
        <f>VLOOKUP($A1907,Location!$A:$J,7,FALSE)</f>
        <v>Colombie</v>
      </c>
      <c r="K1907" s="31" t="str">
        <f>IFERROR(VLOOKUP(J1907,Setup_Team!$B:$C,2,FALSE), "TDB")</f>
        <v>COL</v>
      </c>
      <c r="L1907" s="31" t="str">
        <f>VLOOKUP($A1907,Location!$A:$J,8,FALSE)</f>
        <v>RD Congo</v>
      </c>
      <c r="M1907" s="31" t="str">
        <f>IFERROR(VLOOKUP(L1907,Setup_Team!$B:$C,2,FALSE), "TDB")</f>
        <v>COD</v>
      </c>
      <c r="N1907" s="31" t="str">
        <f>VLOOKUP($A1907,Location!$A:$J,9,FALSE)</f>
        <v>Zapopan</v>
      </c>
      <c r="O1907" s="31" t="str">
        <f>VLOOKUP($A1907,Location!$A:$J,10,FALSE)</f>
        <v>Estadio Akron</v>
      </c>
      <c r="R1907" s="31">
        <v>0</v>
      </c>
      <c r="S1907" s="25">
        <f>VLOOKUP($A1907,Database!$A:$Y,10,FALSE)</f>
        <v>77</v>
      </c>
      <c r="T1907" s="25">
        <f>VLOOKUP($A1907,Database!$A:$Y,11,FALSE)</f>
        <v>111</v>
      </c>
      <c r="U1907" s="25">
        <f>VLOOKUP($A1907,Database!$A:$Y,12,FALSE)</f>
        <v>123</v>
      </c>
      <c r="V1907" s="25" t="str">
        <f>VLOOKUP(A1907,Database!A:M,13,FALSE)</f>
        <v>À venir</v>
      </c>
      <c r="W1907" s="25" t="str">
        <f>VLOOKUP($A1907,Database!$A:$Y,20,FALSE)</f>
        <v/>
      </c>
      <c r="X1907" s="25" t="str">
        <f>VLOOKUP($A1907,Database!$A:$Y,21,FALSE)</f>
        <v/>
      </c>
      <c r="Y1907" s="25" t="str">
        <f ca="1">IF(C1907&lt;NOW(),IF(AND(P1907&gt;Q1907,W1907&gt;X1907),S1907,IF(AND(P1907=Q1907,W1907=X1907),T1907,IF(AND(P1907&lt;Q1907,W1907&lt;X1907),U1907,0))),"")</f>
        <v/>
      </c>
      <c r="Z1907" s="25">
        <f>IF(AND(P1907=W1907,Q1907=X1907),1,0)</f>
        <v>1</v>
      </c>
      <c r="AA1907" s="25" t="str">
        <f>IF(Z1907=0,"",IF(ISBLANK(VLOOKUP(A1907,Database!A:AA,22,FALSE)),"",VLOOKUP(A1907,Database!A:AA,22,FALSE)))</f>
        <v>Exact</v>
      </c>
      <c r="AB1907" s="25">
        <f ca="1">IFERROR(IF(AND(Y1907&lt;&gt;"",OR(V1907="Terminé",V1907="En cours")),VLOOKUP(AA1907,Setup_ScoreExactBonus!A:D,4,FALSE),0),0)</f>
        <v>0</v>
      </c>
      <c r="AC1907" s="31" t="str">
        <f ca="1">IF(Y1907&lt;&gt;"", Y1907 + IF(Z1907=1,AB1907, 0), "")</f>
        <v/>
      </c>
      <c r="AD1907" s="31">
        <f ca="1">SUMIFS(AC$2:AC1907,D$2:D1907,D1907)*IF(R1907=0,1,2)</f>
        <v>0</v>
      </c>
    </row>
    <row r="1908" spans="1:30" x14ac:dyDescent="0.35">
      <c r="A1908" s="31">
        <f>IF(ISBLANK(B1908),"",COUNTIF(B$2:B1908,B1908))-1</f>
        <v>48</v>
      </c>
      <c r="B1908" s="31">
        <v>35</v>
      </c>
      <c r="C1908" s="10">
        <f>VLOOKUP($A1908,Database!$A:$Y,7,FALSE)</f>
        <v>46197.166666666664</v>
      </c>
      <c r="D1908" s="31" t="str">
        <f>VLOOKUP(Pronostics!$B1908,Setup_MPP!$A:$G,3,FALSE)</f>
        <v>Joueur35</v>
      </c>
      <c r="E1908" s="31" t="str">
        <f>VLOOKUP(Pronostics!$B1908,Setup_MPP!$A:$G,2,FALSE)</f>
        <v>Joueur35</v>
      </c>
      <c r="F1908" s="31" t="str">
        <f>VLOOKUP($B1908,Setup_MPP!$A:$E,4,FALSE)</f>
        <v>#D5D5D5</v>
      </c>
      <c r="G1908" s="31" t="str">
        <f>VLOOKUP($B1908,Setup_MPP!$A:$E,5,FALSE)</f>
        <v>#727272</v>
      </c>
      <c r="H1908" s="31" t="str">
        <f>IFERROR(IF(AND(A1908&gt;=1,A1908&lt;=104),VLOOKUP($A1908,Location!$A:$J,6,FALSE),IF(A1908=0,"Avant l'ouverture",IF(OR(A1908=105,A1908=106),"Bonus"))),"")</f>
        <v>Tour 2</v>
      </c>
      <c r="I1908" s="31" t="str">
        <f>IF(LEFT(H1908,4)="Tour",VLOOKUP(A1908,Database!$A:$C,3,FALSE),"")</f>
        <v>K</v>
      </c>
      <c r="J1908" s="31" t="str">
        <f>VLOOKUP($A1908,Location!$A:$J,7,FALSE)</f>
        <v>Colombie</v>
      </c>
      <c r="K1908" s="31" t="str">
        <f>IFERROR(VLOOKUP(J1908,Setup_Team!$B:$C,2,FALSE), "TDB")</f>
        <v>COL</v>
      </c>
      <c r="L1908" s="31" t="str">
        <f>VLOOKUP($A1908,Location!$A:$J,8,FALSE)</f>
        <v>RD Congo</v>
      </c>
      <c r="M1908" s="31" t="str">
        <f>IFERROR(VLOOKUP(L1908,Setup_Team!$B:$C,2,FALSE), "TDB")</f>
        <v>COD</v>
      </c>
      <c r="N1908" s="31" t="str">
        <f>VLOOKUP($A1908,Location!$A:$J,9,FALSE)</f>
        <v>Zapopan</v>
      </c>
      <c r="O1908" s="31" t="str">
        <f>VLOOKUP($A1908,Location!$A:$J,10,FALSE)</f>
        <v>Estadio Akron</v>
      </c>
      <c r="R1908" s="31">
        <v>0</v>
      </c>
      <c r="S1908" s="25">
        <f>VLOOKUP($A1908,Database!$A:$Y,10,FALSE)</f>
        <v>77</v>
      </c>
      <c r="T1908" s="25">
        <f>VLOOKUP($A1908,Database!$A:$Y,11,FALSE)</f>
        <v>111</v>
      </c>
      <c r="U1908" s="25">
        <f>VLOOKUP($A1908,Database!$A:$Y,12,FALSE)</f>
        <v>123</v>
      </c>
      <c r="V1908" s="25" t="str">
        <f>VLOOKUP(A1908,Database!A:M,13,FALSE)</f>
        <v>À venir</v>
      </c>
      <c r="W1908" s="25" t="str">
        <f>VLOOKUP($A1908,Database!$A:$Y,20,FALSE)</f>
        <v/>
      </c>
      <c r="X1908" s="25" t="str">
        <f>VLOOKUP($A1908,Database!$A:$Y,21,FALSE)</f>
        <v/>
      </c>
      <c r="Y1908" s="25" t="str">
        <f ca="1">IF(C1908&lt;NOW(),IF(AND(P1908&gt;Q1908,W1908&gt;X1908),S1908,IF(AND(P1908=Q1908,W1908=X1908),T1908,IF(AND(P1908&lt;Q1908,W1908&lt;X1908),U1908,0))),"")</f>
        <v/>
      </c>
      <c r="Z1908" s="25">
        <f>IF(AND(P1908=W1908,Q1908=X1908),1,0)</f>
        <v>1</v>
      </c>
      <c r="AA1908" s="25" t="str">
        <f>IF(Z1908=0,"",IF(ISBLANK(VLOOKUP(A1908,Database!A:AA,22,FALSE)),"",VLOOKUP(A1908,Database!A:AA,22,FALSE)))</f>
        <v>Exact</v>
      </c>
      <c r="AB1908" s="25">
        <f ca="1">IFERROR(IF(AND(Y1908&lt;&gt;"",OR(V1908="Terminé",V1908="En cours")),VLOOKUP(AA1908,Setup_ScoreExactBonus!A:D,4,FALSE),0),0)</f>
        <v>0</v>
      </c>
      <c r="AC1908" s="31" t="str">
        <f ca="1">IF(Y1908&lt;&gt;"", Y1908 + IF(Z1908=1,AB1908, 0), "")</f>
        <v/>
      </c>
      <c r="AD1908" s="31">
        <f ca="1">SUMIFS(AC$2:AC1908,D$2:D1908,D1908)*IF(R1908=0,1,2)</f>
        <v>0</v>
      </c>
    </row>
    <row r="1909" spans="1:30" x14ac:dyDescent="0.35">
      <c r="A1909" s="31">
        <f>IF(ISBLANK(B1909),"",COUNTIF(B$2:B1909,B1909))-1</f>
        <v>48</v>
      </c>
      <c r="B1909" s="31">
        <v>36</v>
      </c>
      <c r="C1909" s="10">
        <f>VLOOKUP($A1909,Database!$A:$Y,7,FALSE)</f>
        <v>46197.166666666664</v>
      </c>
      <c r="D1909" s="31" t="str">
        <f>VLOOKUP(Pronostics!$B1909,Setup_MPP!$A:$G,3,FALSE)</f>
        <v>Joueur36</v>
      </c>
      <c r="E1909" s="31" t="str">
        <f>VLOOKUP(Pronostics!$B1909,Setup_MPP!$A:$G,2,FALSE)</f>
        <v>Joueur36</v>
      </c>
      <c r="F1909" s="31" t="str">
        <f>VLOOKUP($B1909,Setup_MPP!$A:$E,4,FALSE)</f>
        <v>#D5D5D5</v>
      </c>
      <c r="G1909" s="31" t="str">
        <f>VLOOKUP($B1909,Setup_MPP!$A:$E,5,FALSE)</f>
        <v>#727272</v>
      </c>
      <c r="H1909" s="31" t="str">
        <f>IFERROR(IF(AND(A1909&gt;=1,A1909&lt;=104),VLOOKUP($A1909,Location!$A:$J,6,FALSE),IF(A1909=0,"Avant l'ouverture",IF(OR(A1909=105,A1909=106),"Bonus"))),"")</f>
        <v>Tour 2</v>
      </c>
      <c r="I1909" s="31" t="str">
        <f>IF(LEFT(H1909,4)="Tour",VLOOKUP(A1909,Database!$A:$C,3,FALSE),"")</f>
        <v>K</v>
      </c>
      <c r="J1909" s="31" t="str">
        <f>VLOOKUP($A1909,Location!$A:$J,7,FALSE)</f>
        <v>Colombie</v>
      </c>
      <c r="K1909" s="31" t="str">
        <f>IFERROR(VLOOKUP(J1909,Setup_Team!$B:$C,2,FALSE), "TDB")</f>
        <v>COL</v>
      </c>
      <c r="L1909" s="31" t="str">
        <f>VLOOKUP($A1909,Location!$A:$J,8,FALSE)</f>
        <v>RD Congo</v>
      </c>
      <c r="M1909" s="31" t="str">
        <f>IFERROR(VLOOKUP(L1909,Setup_Team!$B:$C,2,FALSE), "TDB")</f>
        <v>COD</v>
      </c>
      <c r="N1909" s="31" t="str">
        <f>VLOOKUP($A1909,Location!$A:$J,9,FALSE)</f>
        <v>Zapopan</v>
      </c>
      <c r="O1909" s="31" t="str">
        <f>VLOOKUP($A1909,Location!$A:$J,10,FALSE)</f>
        <v>Estadio Akron</v>
      </c>
      <c r="R1909" s="31">
        <v>0</v>
      </c>
      <c r="S1909" s="25">
        <f>VLOOKUP($A1909,Database!$A:$Y,10,FALSE)</f>
        <v>77</v>
      </c>
      <c r="T1909" s="25">
        <f>VLOOKUP($A1909,Database!$A:$Y,11,FALSE)</f>
        <v>111</v>
      </c>
      <c r="U1909" s="25">
        <f>VLOOKUP($A1909,Database!$A:$Y,12,FALSE)</f>
        <v>123</v>
      </c>
      <c r="V1909" s="25" t="str">
        <f>VLOOKUP(A1909,Database!A:M,13,FALSE)</f>
        <v>À venir</v>
      </c>
      <c r="W1909" s="25" t="str">
        <f>VLOOKUP($A1909,Database!$A:$Y,20,FALSE)</f>
        <v/>
      </c>
      <c r="X1909" s="25" t="str">
        <f>VLOOKUP($A1909,Database!$A:$Y,21,FALSE)</f>
        <v/>
      </c>
      <c r="Y1909" s="25" t="str">
        <f ca="1">IF(C1909&lt;NOW(),IF(AND(P1909&gt;Q1909,W1909&gt;X1909),S1909,IF(AND(P1909=Q1909,W1909=X1909),T1909,IF(AND(P1909&lt;Q1909,W1909&lt;X1909),U1909,0))),"")</f>
        <v/>
      </c>
      <c r="Z1909" s="25">
        <f>IF(AND(P1909=W1909,Q1909=X1909),1,0)</f>
        <v>1</v>
      </c>
      <c r="AA1909" s="25" t="str">
        <f>IF(Z1909=0,"",IF(ISBLANK(VLOOKUP(A1909,Database!A:AA,22,FALSE)),"",VLOOKUP(A1909,Database!A:AA,22,FALSE)))</f>
        <v>Exact</v>
      </c>
      <c r="AB1909" s="25">
        <f ca="1">IFERROR(IF(AND(Y1909&lt;&gt;"",OR(V1909="Terminé",V1909="En cours")),VLOOKUP(AA1909,Setup_ScoreExactBonus!A:D,4,FALSE),0),0)</f>
        <v>0</v>
      </c>
      <c r="AC1909" s="31" t="str">
        <f ca="1">IF(Y1909&lt;&gt;"", Y1909 + IF(Z1909=1,AB1909, 0), "")</f>
        <v/>
      </c>
      <c r="AD1909" s="31">
        <f ca="1">SUMIFS(AC$2:AC1909,D$2:D1909,D1909)*IF(R1909=0,1,2)</f>
        <v>0</v>
      </c>
    </row>
    <row r="1910" spans="1:30" x14ac:dyDescent="0.35">
      <c r="A1910" s="31">
        <f>IF(ISBLANK(B1910),"",COUNTIF(B$2:B1910,B1910))-1</f>
        <v>48</v>
      </c>
      <c r="B1910" s="31">
        <v>37</v>
      </c>
      <c r="C1910" s="10">
        <f>VLOOKUP($A1910,Database!$A:$Y,7,FALSE)</f>
        <v>46197.166666666664</v>
      </c>
      <c r="D1910" s="31" t="str">
        <f>VLOOKUP(Pronostics!$B1910,Setup_MPP!$A:$G,3,FALSE)</f>
        <v>Joueur37</v>
      </c>
      <c r="E1910" s="31" t="str">
        <f>VLOOKUP(Pronostics!$B1910,Setup_MPP!$A:$G,2,FALSE)</f>
        <v>Joueur37</v>
      </c>
      <c r="F1910" s="31" t="str">
        <f>VLOOKUP($B1910,Setup_MPP!$A:$E,4,FALSE)</f>
        <v>#D5D5D5</v>
      </c>
      <c r="G1910" s="31" t="str">
        <f>VLOOKUP($B1910,Setup_MPP!$A:$E,5,FALSE)</f>
        <v>#727272</v>
      </c>
      <c r="H1910" s="31" t="str">
        <f>IFERROR(IF(AND(A1910&gt;=1,A1910&lt;=104),VLOOKUP($A1910,Location!$A:$J,6,FALSE),IF(A1910=0,"Avant l'ouverture",IF(OR(A1910=105,A1910=106),"Bonus"))),"")</f>
        <v>Tour 2</v>
      </c>
      <c r="I1910" s="31" t="str">
        <f>IF(LEFT(H1910,4)="Tour",VLOOKUP(A1910,Database!$A:$C,3,FALSE),"")</f>
        <v>K</v>
      </c>
      <c r="J1910" s="31" t="str">
        <f>VLOOKUP($A1910,Location!$A:$J,7,FALSE)</f>
        <v>Colombie</v>
      </c>
      <c r="K1910" s="31" t="str">
        <f>IFERROR(VLOOKUP(J1910,Setup_Team!$B:$C,2,FALSE), "TDB")</f>
        <v>COL</v>
      </c>
      <c r="L1910" s="31" t="str">
        <f>VLOOKUP($A1910,Location!$A:$J,8,FALSE)</f>
        <v>RD Congo</v>
      </c>
      <c r="M1910" s="31" t="str">
        <f>IFERROR(VLOOKUP(L1910,Setup_Team!$B:$C,2,FALSE), "TDB")</f>
        <v>COD</v>
      </c>
      <c r="N1910" s="31" t="str">
        <f>VLOOKUP($A1910,Location!$A:$J,9,FALSE)</f>
        <v>Zapopan</v>
      </c>
      <c r="O1910" s="31" t="str">
        <f>VLOOKUP($A1910,Location!$A:$J,10,FALSE)</f>
        <v>Estadio Akron</v>
      </c>
      <c r="R1910" s="31">
        <v>0</v>
      </c>
      <c r="S1910" s="25">
        <f>VLOOKUP($A1910,Database!$A:$Y,10,FALSE)</f>
        <v>77</v>
      </c>
      <c r="T1910" s="25">
        <f>VLOOKUP($A1910,Database!$A:$Y,11,FALSE)</f>
        <v>111</v>
      </c>
      <c r="U1910" s="25">
        <f>VLOOKUP($A1910,Database!$A:$Y,12,FALSE)</f>
        <v>123</v>
      </c>
      <c r="V1910" s="25" t="str">
        <f>VLOOKUP(A1910,Database!A:M,13,FALSE)</f>
        <v>À venir</v>
      </c>
      <c r="W1910" s="25" t="str">
        <f>VLOOKUP($A1910,Database!$A:$Y,20,FALSE)</f>
        <v/>
      </c>
      <c r="X1910" s="25" t="str">
        <f>VLOOKUP($A1910,Database!$A:$Y,21,FALSE)</f>
        <v/>
      </c>
      <c r="Y1910" s="25" t="str">
        <f ca="1">IF(C1910&lt;NOW(),IF(AND(P1910&gt;Q1910,W1910&gt;X1910),S1910,IF(AND(P1910=Q1910,W1910=X1910),T1910,IF(AND(P1910&lt;Q1910,W1910&lt;X1910),U1910,0))),"")</f>
        <v/>
      </c>
      <c r="Z1910" s="25">
        <f>IF(AND(P1910=W1910,Q1910=X1910),1,0)</f>
        <v>1</v>
      </c>
      <c r="AA1910" s="25" t="str">
        <f>IF(Z1910=0,"",IF(ISBLANK(VLOOKUP(A1910,Database!A:AA,22,FALSE)),"",VLOOKUP(A1910,Database!A:AA,22,FALSE)))</f>
        <v>Exact</v>
      </c>
      <c r="AB1910" s="25">
        <f ca="1">IFERROR(IF(AND(Y1910&lt;&gt;"",OR(V1910="Terminé",V1910="En cours")),VLOOKUP(AA1910,Setup_ScoreExactBonus!A:D,4,FALSE),0),0)</f>
        <v>0</v>
      </c>
      <c r="AC1910" s="31" t="str">
        <f ca="1">IF(Y1910&lt;&gt;"", Y1910 + IF(Z1910=1,AB1910, 0), "")</f>
        <v/>
      </c>
      <c r="AD1910" s="31">
        <f ca="1">SUMIFS(AC$2:AC1910,D$2:D1910,D1910)*IF(R1910=0,1,2)</f>
        <v>0</v>
      </c>
    </row>
    <row r="1911" spans="1:30" x14ac:dyDescent="0.35">
      <c r="A1911" s="31">
        <f>IF(ISBLANK(B1911),"",COUNTIF(B$2:B1911,B1911))-1</f>
        <v>48</v>
      </c>
      <c r="B1911" s="31">
        <v>38</v>
      </c>
      <c r="C1911" s="10">
        <f>VLOOKUP($A1911,Database!$A:$Y,7,FALSE)</f>
        <v>46197.166666666664</v>
      </c>
      <c r="D1911" s="31" t="str">
        <f>VLOOKUP(Pronostics!$B1911,Setup_MPP!$A:$G,3,FALSE)</f>
        <v>Joueur38</v>
      </c>
      <c r="E1911" s="31" t="str">
        <f>VLOOKUP(Pronostics!$B1911,Setup_MPP!$A:$G,2,FALSE)</f>
        <v>Joueur38</v>
      </c>
      <c r="F1911" s="31" t="str">
        <f>VLOOKUP($B1911,Setup_MPP!$A:$E,4,FALSE)</f>
        <v>#D5D5D5</v>
      </c>
      <c r="G1911" s="31" t="str">
        <f>VLOOKUP($B1911,Setup_MPP!$A:$E,5,FALSE)</f>
        <v>#727272</v>
      </c>
      <c r="H1911" s="31" t="str">
        <f>IFERROR(IF(AND(A1911&gt;=1,A1911&lt;=104),VLOOKUP($A1911,Location!$A:$J,6,FALSE),IF(A1911=0,"Avant l'ouverture",IF(OR(A1911=105,A1911=106),"Bonus"))),"")</f>
        <v>Tour 2</v>
      </c>
      <c r="I1911" s="31" t="str">
        <f>IF(LEFT(H1911,4)="Tour",VLOOKUP(A1911,Database!$A:$C,3,FALSE),"")</f>
        <v>K</v>
      </c>
      <c r="J1911" s="31" t="str">
        <f>VLOOKUP($A1911,Location!$A:$J,7,FALSE)</f>
        <v>Colombie</v>
      </c>
      <c r="K1911" s="31" t="str">
        <f>IFERROR(VLOOKUP(J1911,Setup_Team!$B:$C,2,FALSE), "TDB")</f>
        <v>COL</v>
      </c>
      <c r="L1911" s="31" t="str">
        <f>VLOOKUP($A1911,Location!$A:$J,8,FALSE)</f>
        <v>RD Congo</v>
      </c>
      <c r="M1911" s="31" t="str">
        <f>IFERROR(VLOOKUP(L1911,Setup_Team!$B:$C,2,FALSE), "TDB")</f>
        <v>COD</v>
      </c>
      <c r="N1911" s="31" t="str">
        <f>VLOOKUP($A1911,Location!$A:$J,9,FALSE)</f>
        <v>Zapopan</v>
      </c>
      <c r="O1911" s="31" t="str">
        <f>VLOOKUP($A1911,Location!$A:$J,10,FALSE)</f>
        <v>Estadio Akron</v>
      </c>
      <c r="R1911" s="31">
        <v>0</v>
      </c>
      <c r="S1911" s="25">
        <f>VLOOKUP($A1911,Database!$A:$Y,10,FALSE)</f>
        <v>77</v>
      </c>
      <c r="T1911" s="25">
        <f>VLOOKUP($A1911,Database!$A:$Y,11,FALSE)</f>
        <v>111</v>
      </c>
      <c r="U1911" s="25">
        <f>VLOOKUP($A1911,Database!$A:$Y,12,FALSE)</f>
        <v>123</v>
      </c>
      <c r="V1911" s="25" t="str">
        <f>VLOOKUP(A1911,Database!A:M,13,FALSE)</f>
        <v>À venir</v>
      </c>
      <c r="W1911" s="25" t="str">
        <f>VLOOKUP($A1911,Database!$A:$Y,20,FALSE)</f>
        <v/>
      </c>
      <c r="X1911" s="25" t="str">
        <f>VLOOKUP($A1911,Database!$A:$Y,21,FALSE)</f>
        <v/>
      </c>
      <c r="Y1911" s="25" t="str">
        <f ca="1">IF(C1911&lt;NOW(),IF(AND(P1911&gt;Q1911,W1911&gt;X1911),S1911,IF(AND(P1911=Q1911,W1911=X1911),T1911,IF(AND(P1911&lt;Q1911,W1911&lt;X1911),U1911,0))),"")</f>
        <v/>
      </c>
      <c r="Z1911" s="25">
        <f>IF(AND(P1911=W1911,Q1911=X1911),1,0)</f>
        <v>1</v>
      </c>
      <c r="AA1911" s="25" t="str">
        <f>IF(Z1911=0,"",IF(ISBLANK(VLOOKUP(A1911,Database!A:AA,22,FALSE)),"",VLOOKUP(A1911,Database!A:AA,22,FALSE)))</f>
        <v>Exact</v>
      </c>
      <c r="AB1911" s="25">
        <f ca="1">IFERROR(IF(AND(Y1911&lt;&gt;"",OR(V1911="Terminé",V1911="En cours")),VLOOKUP(AA1911,Setup_ScoreExactBonus!A:D,4,FALSE),0),0)</f>
        <v>0</v>
      </c>
      <c r="AC1911" s="31" t="str">
        <f ca="1">IF(Y1911&lt;&gt;"", Y1911 + IF(Z1911=1,AB1911, 0), "")</f>
        <v/>
      </c>
      <c r="AD1911" s="31">
        <f ca="1">SUMIFS(AC$2:AC1911,D$2:D1911,D1911)*IF(R1911=0,1,2)</f>
        <v>0</v>
      </c>
    </row>
    <row r="1912" spans="1:30" x14ac:dyDescent="0.35">
      <c r="A1912" s="31">
        <f>IF(ISBLANK(B1912),"",COUNTIF(B$2:B1912,B1912))-1</f>
        <v>48</v>
      </c>
      <c r="B1912" s="31">
        <v>39</v>
      </c>
      <c r="C1912" s="10">
        <f>VLOOKUP($A1912,Database!$A:$Y,7,FALSE)</f>
        <v>46197.166666666664</v>
      </c>
      <c r="D1912" s="31" t="str">
        <f>VLOOKUP(Pronostics!$B1912,Setup_MPP!$A:$G,3,FALSE)</f>
        <v>Joueur39</v>
      </c>
      <c r="E1912" s="31" t="str">
        <f>VLOOKUP(Pronostics!$B1912,Setup_MPP!$A:$G,2,FALSE)</f>
        <v>Joueur39</v>
      </c>
      <c r="F1912" s="31" t="str">
        <f>VLOOKUP($B1912,Setup_MPP!$A:$E,4,FALSE)</f>
        <v>#D5D5D5</v>
      </c>
      <c r="G1912" s="31" t="str">
        <f>VLOOKUP($B1912,Setup_MPP!$A:$E,5,FALSE)</f>
        <v>#727272</v>
      </c>
      <c r="H1912" s="31" t="str">
        <f>IFERROR(IF(AND(A1912&gt;=1,A1912&lt;=104),VLOOKUP($A1912,Location!$A:$J,6,FALSE),IF(A1912=0,"Avant l'ouverture",IF(OR(A1912=105,A1912=106),"Bonus"))),"")</f>
        <v>Tour 2</v>
      </c>
      <c r="I1912" s="31" t="str">
        <f>IF(LEFT(H1912,4)="Tour",VLOOKUP(A1912,Database!$A:$C,3,FALSE),"")</f>
        <v>K</v>
      </c>
      <c r="J1912" s="31" t="str">
        <f>VLOOKUP($A1912,Location!$A:$J,7,FALSE)</f>
        <v>Colombie</v>
      </c>
      <c r="K1912" s="31" t="str">
        <f>IFERROR(VLOOKUP(J1912,Setup_Team!$B:$C,2,FALSE), "TDB")</f>
        <v>COL</v>
      </c>
      <c r="L1912" s="31" t="str">
        <f>VLOOKUP($A1912,Location!$A:$J,8,FALSE)</f>
        <v>RD Congo</v>
      </c>
      <c r="M1912" s="31" t="str">
        <f>IFERROR(VLOOKUP(L1912,Setup_Team!$B:$C,2,FALSE), "TDB")</f>
        <v>COD</v>
      </c>
      <c r="N1912" s="31" t="str">
        <f>VLOOKUP($A1912,Location!$A:$J,9,FALSE)</f>
        <v>Zapopan</v>
      </c>
      <c r="O1912" s="31" t="str">
        <f>VLOOKUP($A1912,Location!$A:$J,10,FALSE)</f>
        <v>Estadio Akron</v>
      </c>
      <c r="R1912" s="31">
        <v>0</v>
      </c>
      <c r="S1912" s="25">
        <f>VLOOKUP($A1912,Database!$A:$Y,10,FALSE)</f>
        <v>77</v>
      </c>
      <c r="T1912" s="25">
        <f>VLOOKUP($A1912,Database!$A:$Y,11,FALSE)</f>
        <v>111</v>
      </c>
      <c r="U1912" s="25">
        <f>VLOOKUP($A1912,Database!$A:$Y,12,FALSE)</f>
        <v>123</v>
      </c>
      <c r="V1912" s="25" t="str">
        <f>VLOOKUP(A1912,Database!A:M,13,FALSE)</f>
        <v>À venir</v>
      </c>
      <c r="W1912" s="25" t="str">
        <f>VLOOKUP($A1912,Database!$A:$Y,20,FALSE)</f>
        <v/>
      </c>
      <c r="X1912" s="25" t="str">
        <f>VLOOKUP($A1912,Database!$A:$Y,21,FALSE)</f>
        <v/>
      </c>
      <c r="Y1912" s="25" t="str">
        <f ca="1">IF(C1912&lt;NOW(),IF(AND(P1912&gt;Q1912,W1912&gt;X1912),S1912,IF(AND(P1912=Q1912,W1912=X1912),T1912,IF(AND(P1912&lt;Q1912,W1912&lt;X1912),U1912,0))),"")</f>
        <v/>
      </c>
      <c r="Z1912" s="25">
        <f>IF(AND(P1912=W1912,Q1912=X1912),1,0)</f>
        <v>1</v>
      </c>
      <c r="AA1912" s="25" t="str">
        <f>IF(Z1912=0,"",IF(ISBLANK(VLOOKUP(A1912,Database!A:AA,22,FALSE)),"",VLOOKUP(A1912,Database!A:AA,22,FALSE)))</f>
        <v>Exact</v>
      </c>
      <c r="AB1912" s="25">
        <f ca="1">IFERROR(IF(AND(Y1912&lt;&gt;"",OR(V1912="Terminé",V1912="En cours")),VLOOKUP(AA1912,Setup_ScoreExactBonus!A:D,4,FALSE),0),0)</f>
        <v>0</v>
      </c>
      <c r="AC1912" s="31" t="str">
        <f ca="1">IF(Y1912&lt;&gt;"", Y1912 + IF(Z1912=1,AB1912, 0), "")</f>
        <v/>
      </c>
      <c r="AD1912" s="31">
        <f ca="1">SUMIFS(AC$2:AC1912,D$2:D1912,D1912)*IF(R1912=0,1,2)</f>
        <v>0</v>
      </c>
    </row>
    <row r="1913" spans="1:30" x14ac:dyDescent="0.35">
      <c r="A1913" s="31">
        <f>IF(ISBLANK(B1913),"",COUNTIF(B$2:B1913,B1913))-1</f>
        <v>49</v>
      </c>
      <c r="B1913" s="31">
        <v>1</v>
      </c>
      <c r="C1913" s="10">
        <f>VLOOKUP($A1913,Database!$A:$Y,7,FALSE)</f>
        <v>46197.875</v>
      </c>
      <c r="D1913" s="31" t="str">
        <f>VLOOKUP(Pronostics!$B1913,Setup_MPP!$A:$G,3,FALSE)</f>
        <v>_Nicolas_LM_</v>
      </c>
      <c r="E1913" s="31" t="str">
        <f>VLOOKUP(Pronostics!$B1913,Setup_MPP!$A:$G,2,FALSE)</f>
        <v>Nicolas LE MOUEL</v>
      </c>
      <c r="F1913" s="31" t="str">
        <f>VLOOKUP($B1913,Setup_MPP!$A:$E,4,FALSE)</f>
        <v>#F7C79D</v>
      </c>
      <c r="G1913" s="31" t="str">
        <f>VLOOKUP($B1913,Setup_MPP!$A:$E,5,FALSE)</f>
        <v>#FFBE85</v>
      </c>
      <c r="H1913" s="31" t="str">
        <f>IFERROR(IF(AND(A1913&gt;=1,A1913&lt;=104),VLOOKUP($A1913,Location!$A:$J,6,FALSE),IF(A1913=0,"Avant l'ouverture",IF(OR(A1913=105,A1913=106),"Bonus"))),"")</f>
        <v>Tour 3</v>
      </c>
      <c r="I1913" s="31" t="str">
        <f>IF(LEFT(H1913,4)="Tour",VLOOKUP(A1913,Database!$A:$C,3,FALSE),"")</f>
        <v>B</v>
      </c>
      <c r="J1913" s="31" t="str">
        <f>VLOOKUP($A1913,Location!$A:$J,7,FALSE)</f>
        <v>Suisse</v>
      </c>
      <c r="K1913" s="31" t="str">
        <f>IFERROR(VLOOKUP(J1913,Setup_Team!$B:$C,2,FALSE), "TDB")</f>
        <v>CHE</v>
      </c>
      <c r="L1913" s="31" t="str">
        <f>VLOOKUP($A1913,Location!$A:$J,8,FALSE)</f>
        <v>Canada</v>
      </c>
      <c r="M1913" s="31" t="str">
        <f>IFERROR(VLOOKUP(L1913,Setup_Team!$B:$C,2,FALSE), "TDB")</f>
        <v>CAN</v>
      </c>
      <c r="N1913" s="31" t="str">
        <f>VLOOKUP($A1913,Location!$A:$J,9,FALSE)</f>
        <v>Seattle</v>
      </c>
      <c r="O1913" s="31" t="str">
        <f>VLOOKUP($A1913,Location!$A:$J,10,FALSE)</f>
        <v>Lumen Field</v>
      </c>
      <c r="P1913" s="44"/>
      <c r="Q1913" s="44"/>
      <c r="R1913" s="31">
        <v>0</v>
      </c>
      <c r="S1913" s="25">
        <f>VLOOKUP($A1913,Database!$A:$Y,10,FALSE)</f>
        <v>68</v>
      </c>
      <c r="T1913" s="25">
        <f>VLOOKUP($A1913,Database!$A:$Y,11,FALSE)</f>
        <v>106</v>
      </c>
      <c r="U1913" s="25">
        <f>VLOOKUP($A1913,Database!$A:$Y,12,FALSE)</f>
        <v>129</v>
      </c>
      <c r="V1913" s="25" t="str">
        <f>VLOOKUP(A1913,Database!A:M,13,FALSE)</f>
        <v>À venir</v>
      </c>
      <c r="W1913" s="25" t="str">
        <f>VLOOKUP($A1913,Database!$A:$Y,20,FALSE)</f>
        <v/>
      </c>
      <c r="X1913" s="25" t="str">
        <f>VLOOKUP($A1913,Database!$A:$Y,21,FALSE)</f>
        <v/>
      </c>
      <c r="Y1913" s="25" t="str">
        <f ca="1">IF(C1913&lt;NOW(),IF(AND(P1913&gt;Q1913,W1913&gt;X1913),S1913,IF(AND(P1913=Q1913,W1913=X1913),T1913,IF(AND(P1913&lt;Q1913,W1913&lt;X1913),U1913,0))),"")</f>
        <v/>
      </c>
      <c r="Z1913" s="25">
        <f>IF(AND(P1913=W1913,Q1913=X1913),1,0)</f>
        <v>1</v>
      </c>
      <c r="AA1913" s="25" t="str">
        <f>IF(Z1913=0,"",IF(ISBLANK(VLOOKUP(A1913,Database!A:AA,22,FALSE)),"",VLOOKUP(A1913,Database!A:AA,22,FALSE)))</f>
        <v>Exact</v>
      </c>
      <c r="AB1913" s="25">
        <f ca="1">IFERROR(IF(AND(Y1913&lt;&gt;"",OR(V1913="Terminé",V1913="En cours")),VLOOKUP(AA1913,Setup_ScoreExactBonus!A:D,4,FALSE),0),0)</f>
        <v>0</v>
      </c>
      <c r="AC1913" s="31" t="str">
        <f ca="1">IF(Y1913&lt;&gt;"", Y1913 + IF(Z1913=1,AB1913, 0), "")</f>
        <v/>
      </c>
      <c r="AD1913" s="31">
        <f ca="1">SUMIFS(AC$2:AC1913,D$2:D1913,D1913)*IF(R1913=0,1,2)</f>
        <v>0</v>
      </c>
    </row>
    <row r="1914" spans="1:30" x14ac:dyDescent="0.35">
      <c r="A1914" s="31">
        <f>IF(ISBLANK(B1914),"",COUNTIF(B$2:B1914,B1914))-1</f>
        <v>49</v>
      </c>
      <c r="B1914" s="31">
        <v>2</v>
      </c>
      <c r="C1914" s="10">
        <f>VLOOKUP($A1914,Database!$A:$Y,7,FALSE)</f>
        <v>46197.875</v>
      </c>
      <c r="D1914" s="31" t="str">
        <f>VLOOKUP(Pronostics!$B1914,Setup_MPP!$A:$G,3,FALSE)</f>
        <v>leaelaz</v>
      </c>
      <c r="E1914" s="31" t="str">
        <f>VLOOKUP(Pronostics!$B1914,Setup_MPP!$A:$G,2,FALSE)</f>
        <v>Léa EL ASERY</v>
      </c>
      <c r="F1914" s="31" t="str">
        <f>VLOOKUP($B1914,Setup_MPP!$A:$E,4,FALSE)</f>
        <v>#FFBEBE</v>
      </c>
      <c r="G1914" s="31" t="str">
        <f>VLOOKUP($B1914,Setup_MPP!$A:$E,5,FALSE)</f>
        <v>#DF6868</v>
      </c>
      <c r="H1914" s="31" t="str">
        <f>IFERROR(IF(AND(A1914&gt;=1,A1914&lt;=104),VLOOKUP($A1914,Location!$A:$J,6,FALSE),IF(A1914=0,"Avant l'ouverture",IF(OR(A1914=105,A1914=106),"Bonus"))),"")</f>
        <v>Tour 3</v>
      </c>
      <c r="I1914" s="31" t="str">
        <f>IF(LEFT(H1914,4)="Tour",VLOOKUP(A1914,Database!$A:$C,3,FALSE),"")</f>
        <v>B</v>
      </c>
      <c r="J1914" s="31" t="str">
        <f>VLOOKUP($A1914,Location!$A:$J,7,FALSE)</f>
        <v>Suisse</v>
      </c>
      <c r="K1914" s="31" t="str">
        <f>IFERROR(VLOOKUP(J1914,Setup_Team!$B:$C,2,FALSE), "TDB")</f>
        <v>CHE</v>
      </c>
      <c r="L1914" s="31" t="str">
        <f>VLOOKUP($A1914,Location!$A:$J,8,FALSE)</f>
        <v>Canada</v>
      </c>
      <c r="M1914" s="31" t="str">
        <f>IFERROR(VLOOKUP(L1914,Setup_Team!$B:$C,2,FALSE), "TDB")</f>
        <v>CAN</v>
      </c>
      <c r="N1914" s="31" t="str">
        <f>VLOOKUP($A1914,Location!$A:$J,9,FALSE)</f>
        <v>Seattle</v>
      </c>
      <c r="O1914" s="31" t="str">
        <f>VLOOKUP($A1914,Location!$A:$J,10,FALSE)</f>
        <v>Lumen Field</v>
      </c>
      <c r="R1914" s="31">
        <v>0</v>
      </c>
      <c r="S1914" s="25">
        <f>VLOOKUP($A1914,Database!$A:$Y,10,FALSE)</f>
        <v>68</v>
      </c>
      <c r="T1914" s="25">
        <f>VLOOKUP($A1914,Database!$A:$Y,11,FALSE)</f>
        <v>106</v>
      </c>
      <c r="U1914" s="25">
        <f>VLOOKUP($A1914,Database!$A:$Y,12,FALSE)</f>
        <v>129</v>
      </c>
      <c r="V1914" s="25" t="str">
        <f>VLOOKUP(A1914,Database!A:M,13,FALSE)</f>
        <v>À venir</v>
      </c>
      <c r="W1914" s="25" t="str">
        <f>VLOOKUP($A1914,Database!$A:$Y,20,FALSE)</f>
        <v/>
      </c>
      <c r="X1914" s="25" t="str">
        <f>VLOOKUP($A1914,Database!$A:$Y,21,FALSE)</f>
        <v/>
      </c>
      <c r="Y1914" s="25" t="str">
        <f ca="1">IF(C1914&lt;NOW(),IF(AND(P1914&gt;Q1914,W1914&gt;X1914),S1914,IF(AND(P1914=Q1914,W1914=X1914),T1914,IF(AND(P1914&lt;Q1914,W1914&lt;X1914),U1914,0))),"")</f>
        <v/>
      </c>
      <c r="Z1914" s="25">
        <f>IF(AND(P1914=W1914,Q1914=X1914),1,0)</f>
        <v>1</v>
      </c>
      <c r="AA1914" s="25" t="str">
        <f>IF(Z1914=0,"",IF(ISBLANK(VLOOKUP(A1914,Database!A:AA,22,FALSE)),"",VLOOKUP(A1914,Database!A:AA,22,FALSE)))</f>
        <v>Exact</v>
      </c>
      <c r="AB1914" s="25">
        <f ca="1">IFERROR(IF(AND(Y1914&lt;&gt;"",OR(V1914="Terminé",V1914="En cours")),VLOOKUP(AA1914,Setup_ScoreExactBonus!A:D,4,FALSE),0),0)</f>
        <v>0</v>
      </c>
      <c r="AC1914" s="31" t="str">
        <f ca="1">IF(Y1914&lt;&gt;"", Y1914 + IF(Z1914=1,AB1914, 0), "")</f>
        <v/>
      </c>
      <c r="AD1914" s="31">
        <f ca="1">SUMIFS(AC$2:AC1914,D$2:D1914,D1914)*IF(R1914=0,1,2)</f>
        <v>0</v>
      </c>
    </row>
    <row r="1915" spans="1:30" x14ac:dyDescent="0.35">
      <c r="A1915" s="31">
        <f>IF(ISBLANK(B1915),"",COUNTIF(B$2:B1915,B1915))-1</f>
        <v>49</v>
      </c>
      <c r="B1915" s="31">
        <v>3</v>
      </c>
      <c r="C1915" s="10">
        <f>VLOOKUP($A1915,Database!$A:$Y,7,FALSE)</f>
        <v>46197.875</v>
      </c>
      <c r="D1915" s="31" t="str">
        <f>VLOOKUP(Pronostics!$B1915,Setup_MPP!$A:$G,3,FALSE)</f>
        <v>PasMetalleux</v>
      </c>
      <c r="E1915" s="31" t="str">
        <f>VLOOKUP(Pronostics!$B1915,Setup_MPP!$A:$G,2,FALSE)</f>
        <v>Elwenn JOUBREL</v>
      </c>
      <c r="F1915" s="31" t="str">
        <f>VLOOKUP($B1915,Setup_MPP!$A:$E,4,FALSE)</f>
        <v>#F5C7FC</v>
      </c>
      <c r="G1915" s="31" t="str">
        <f>VLOOKUP($B1915,Setup_MPP!$A:$E,5,FALSE)</f>
        <v>#C489CF</v>
      </c>
      <c r="H1915" s="31" t="str">
        <f>IFERROR(IF(AND(A1915&gt;=1,A1915&lt;=104),VLOOKUP($A1915,Location!$A:$J,6,FALSE),IF(A1915=0,"Avant l'ouverture",IF(OR(A1915=105,A1915=106),"Bonus"))),"")</f>
        <v>Tour 3</v>
      </c>
      <c r="I1915" s="31" t="str">
        <f>IF(LEFT(H1915,4)="Tour",VLOOKUP(A1915,Database!$A:$C,3,FALSE),"")</f>
        <v>B</v>
      </c>
      <c r="J1915" s="31" t="str">
        <f>VLOOKUP($A1915,Location!$A:$J,7,FALSE)</f>
        <v>Suisse</v>
      </c>
      <c r="K1915" s="31" t="str">
        <f>IFERROR(VLOOKUP(J1915,Setup_Team!$B:$C,2,FALSE), "TDB")</f>
        <v>CHE</v>
      </c>
      <c r="L1915" s="31" t="str">
        <f>VLOOKUP($A1915,Location!$A:$J,8,FALSE)</f>
        <v>Canada</v>
      </c>
      <c r="M1915" s="31" t="str">
        <f>IFERROR(VLOOKUP(L1915,Setup_Team!$B:$C,2,FALSE), "TDB")</f>
        <v>CAN</v>
      </c>
      <c r="N1915" s="31" t="str">
        <f>VLOOKUP($A1915,Location!$A:$J,9,FALSE)</f>
        <v>Seattle</v>
      </c>
      <c r="O1915" s="31" t="str">
        <f>VLOOKUP($A1915,Location!$A:$J,10,FALSE)</f>
        <v>Lumen Field</v>
      </c>
      <c r="R1915" s="31">
        <v>0</v>
      </c>
      <c r="S1915" s="25">
        <f>VLOOKUP($A1915,Database!$A:$Y,10,FALSE)</f>
        <v>68</v>
      </c>
      <c r="T1915" s="25">
        <f>VLOOKUP($A1915,Database!$A:$Y,11,FALSE)</f>
        <v>106</v>
      </c>
      <c r="U1915" s="25">
        <f>VLOOKUP($A1915,Database!$A:$Y,12,FALSE)</f>
        <v>129</v>
      </c>
      <c r="V1915" s="25" t="str">
        <f>VLOOKUP(A1915,Database!A:M,13,FALSE)</f>
        <v>À venir</v>
      </c>
      <c r="W1915" s="25" t="str">
        <f>VLOOKUP($A1915,Database!$A:$Y,20,FALSE)</f>
        <v/>
      </c>
      <c r="X1915" s="25" t="str">
        <f>VLOOKUP($A1915,Database!$A:$Y,21,FALSE)</f>
        <v/>
      </c>
      <c r="Y1915" s="25" t="str">
        <f ca="1">IF(C1915&lt;NOW(),IF(AND(P1915&gt;Q1915,W1915&gt;X1915),S1915,IF(AND(P1915=Q1915,W1915=X1915),T1915,IF(AND(P1915&lt;Q1915,W1915&lt;X1915),U1915,0))),"")</f>
        <v/>
      </c>
      <c r="Z1915" s="25">
        <f>IF(AND(P1915=W1915,Q1915=X1915),1,0)</f>
        <v>1</v>
      </c>
      <c r="AA1915" s="25" t="str">
        <f>IF(Z1915=0,"",IF(ISBLANK(VLOOKUP(A1915,Database!A:AA,22,FALSE)),"",VLOOKUP(A1915,Database!A:AA,22,FALSE)))</f>
        <v>Exact</v>
      </c>
      <c r="AB1915" s="25">
        <f ca="1">IFERROR(IF(AND(Y1915&lt;&gt;"",OR(V1915="Terminé",V1915="En cours")),VLOOKUP(AA1915,Setup_ScoreExactBonus!A:D,4,FALSE),0),0)</f>
        <v>0</v>
      </c>
      <c r="AC1915" s="31" t="str">
        <f ca="1">IF(Y1915&lt;&gt;"", Y1915 + IF(Z1915=1,AB1915, 0), "")</f>
        <v/>
      </c>
      <c r="AD1915" s="31">
        <f ca="1">SUMIFS(AC$2:AC1915,D$2:D1915,D1915)*IF(R1915=0,1,2)</f>
        <v>0</v>
      </c>
    </row>
    <row r="1916" spans="1:30" x14ac:dyDescent="0.35">
      <c r="A1916" s="31">
        <f>IF(ISBLANK(B1916),"",COUNTIF(B$2:B1916,B1916))-1</f>
        <v>49</v>
      </c>
      <c r="B1916" s="31">
        <v>4</v>
      </c>
      <c r="C1916" s="10">
        <f>VLOOKUP($A1916,Database!$A:$Y,7,FALSE)</f>
        <v>46197.875</v>
      </c>
      <c r="D1916" s="31" t="str">
        <f>VLOOKUP(Pronostics!$B1916,Setup_MPP!$A:$G,3,FALSE)</f>
        <v>Popo444</v>
      </c>
      <c r="E1916" s="31" t="str">
        <f>VLOOKUP(Pronostics!$B1916,Setup_MPP!$A:$G,2,FALSE)</f>
        <v>Pauline OLIVIER</v>
      </c>
      <c r="F1916" s="31" t="str">
        <f>VLOOKUP($B1916,Setup_MPP!$A:$E,4,FALSE)</f>
        <v>#A5EA7F</v>
      </c>
      <c r="G1916" s="31" t="str">
        <f>VLOOKUP($B1916,Setup_MPP!$A:$E,5,FALSE)</f>
        <v>#80C65A</v>
      </c>
      <c r="H1916" s="31" t="str">
        <f>IFERROR(IF(AND(A1916&gt;=1,A1916&lt;=104),VLOOKUP($A1916,Location!$A:$J,6,FALSE),IF(A1916=0,"Avant l'ouverture",IF(OR(A1916=105,A1916=106),"Bonus"))),"")</f>
        <v>Tour 3</v>
      </c>
      <c r="I1916" s="31" t="str">
        <f>IF(LEFT(H1916,4)="Tour",VLOOKUP(A1916,Database!$A:$C,3,FALSE),"")</f>
        <v>B</v>
      </c>
      <c r="J1916" s="31" t="str">
        <f>VLOOKUP($A1916,Location!$A:$J,7,FALSE)</f>
        <v>Suisse</v>
      </c>
      <c r="K1916" s="31" t="str">
        <f>IFERROR(VLOOKUP(J1916,Setup_Team!$B:$C,2,FALSE), "TDB")</f>
        <v>CHE</v>
      </c>
      <c r="L1916" s="31" t="str">
        <f>VLOOKUP($A1916,Location!$A:$J,8,FALSE)</f>
        <v>Canada</v>
      </c>
      <c r="M1916" s="31" t="str">
        <f>IFERROR(VLOOKUP(L1916,Setup_Team!$B:$C,2,FALSE), "TDB")</f>
        <v>CAN</v>
      </c>
      <c r="N1916" s="31" t="str">
        <f>VLOOKUP($A1916,Location!$A:$J,9,FALSE)</f>
        <v>Seattle</v>
      </c>
      <c r="O1916" s="31" t="str">
        <f>VLOOKUP($A1916,Location!$A:$J,10,FALSE)</f>
        <v>Lumen Field</v>
      </c>
      <c r="R1916" s="31">
        <v>0</v>
      </c>
      <c r="S1916" s="25">
        <f>VLOOKUP($A1916,Database!$A:$Y,10,FALSE)</f>
        <v>68</v>
      </c>
      <c r="T1916" s="25">
        <f>VLOOKUP($A1916,Database!$A:$Y,11,FALSE)</f>
        <v>106</v>
      </c>
      <c r="U1916" s="25">
        <f>VLOOKUP($A1916,Database!$A:$Y,12,FALSE)</f>
        <v>129</v>
      </c>
      <c r="V1916" s="25" t="str">
        <f>VLOOKUP(A1916,Database!A:M,13,FALSE)</f>
        <v>À venir</v>
      </c>
      <c r="W1916" s="25" t="str">
        <f>VLOOKUP($A1916,Database!$A:$Y,20,FALSE)</f>
        <v/>
      </c>
      <c r="X1916" s="25" t="str">
        <f>VLOOKUP($A1916,Database!$A:$Y,21,FALSE)</f>
        <v/>
      </c>
      <c r="Y1916" s="25" t="str">
        <f ca="1">IF(C1916&lt;NOW(),IF(AND(P1916&gt;Q1916,W1916&gt;X1916),S1916,IF(AND(P1916=Q1916,W1916=X1916),T1916,IF(AND(P1916&lt;Q1916,W1916&lt;X1916),U1916,0))),"")</f>
        <v/>
      </c>
      <c r="Z1916" s="25">
        <f>IF(AND(P1916=W1916,Q1916=X1916),1,0)</f>
        <v>1</v>
      </c>
      <c r="AA1916" s="25" t="str">
        <f>IF(Z1916=0,"",IF(ISBLANK(VLOOKUP(A1916,Database!A:AA,22,FALSE)),"",VLOOKUP(A1916,Database!A:AA,22,FALSE)))</f>
        <v>Exact</v>
      </c>
      <c r="AB1916" s="25">
        <f ca="1">IFERROR(IF(AND(Y1916&lt;&gt;"",OR(V1916="Terminé",V1916="En cours")),VLOOKUP(AA1916,Setup_ScoreExactBonus!A:D,4,FALSE),0),0)</f>
        <v>0</v>
      </c>
      <c r="AC1916" s="31" t="str">
        <f ca="1">IF(Y1916&lt;&gt;"", Y1916 + IF(Z1916=1,AB1916, 0), "")</f>
        <v/>
      </c>
      <c r="AD1916" s="31">
        <f ca="1">SUMIFS(AC$2:AC1916,D$2:D1916,D1916)*IF(R1916=0,1,2)</f>
        <v>0</v>
      </c>
    </row>
    <row r="1917" spans="1:30" x14ac:dyDescent="0.35">
      <c r="A1917" s="31">
        <f>IF(ISBLANK(B1917),"",COUNTIF(B$2:B1917,B1917))-1</f>
        <v>49</v>
      </c>
      <c r="B1917" s="31">
        <v>5</v>
      </c>
      <c r="C1917" s="10">
        <f>VLOOKUP($A1917,Database!$A:$Y,7,FALSE)</f>
        <v>46197.875</v>
      </c>
      <c r="D1917" s="31" t="str">
        <f>VLOOKUP(Pronostics!$B1917,Setup_MPP!$A:$G,3,FALSE)</f>
        <v>_Jujul</v>
      </c>
      <c r="E1917" s="31" t="str">
        <f>VLOOKUP(Pronostics!$B1917,Setup_MPP!$A:$G,2,FALSE)</f>
        <v>Julie BOISSIERE</v>
      </c>
      <c r="F1917" s="31" t="str">
        <f>VLOOKUP($B1917,Setup_MPP!$A:$E,4,FALSE)</f>
        <v>#D890FF</v>
      </c>
      <c r="G1917" s="31" t="str">
        <f>VLOOKUP($B1917,Setup_MPP!$A:$E,5,FALSE)</f>
        <v>#B750EF</v>
      </c>
      <c r="H1917" s="31" t="str">
        <f>IFERROR(IF(AND(A1917&gt;=1,A1917&lt;=104),VLOOKUP($A1917,Location!$A:$J,6,FALSE),IF(A1917=0,"Avant l'ouverture",IF(OR(A1917=105,A1917=106),"Bonus"))),"")</f>
        <v>Tour 3</v>
      </c>
      <c r="I1917" s="31" t="str">
        <f>IF(LEFT(H1917,4)="Tour",VLOOKUP(A1917,Database!$A:$C,3,FALSE),"")</f>
        <v>B</v>
      </c>
      <c r="J1917" s="31" t="str">
        <f>VLOOKUP($A1917,Location!$A:$J,7,FALSE)</f>
        <v>Suisse</v>
      </c>
      <c r="K1917" s="31" t="str">
        <f>IFERROR(VLOOKUP(J1917,Setup_Team!$B:$C,2,FALSE), "TDB")</f>
        <v>CHE</v>
      </c>
      <c r="L1917" s="31" t="str">
        <f>VLOOKUP($A1917,Location!$A:$J,8,FALSE)</f>
        <v>Canada</v>
      </c>
      <c r="M1917" s="31" t="str">
        <f>IFERROR(VLOOKUP(L1917,Setup_Team!$B:$C,2,FALSE), "TDB")</f>
        <v>CAN</v>
      </c>
      <c r="N1917" s="31" t="str">
        <f>VLOOKUP($A1917,Location!$A:$J,9,FALSE)</f>
        <v>Seattle</v>
      </c>
      <c r="O1917" s="31" t="str">
        <f>VLOOKUP($A1917,Location!$A:$J,10,FALSE)</f>
        <v>Lumen Field</v>
      </c>
      <c r="R1917" s="31">
        <v>0</v>
      </c>
      <c r="S1917" s="25">
        <f>VLOOKUP($A1917,Database!$A:$Y,10,FALSE)</f>
        <v>68</v>
      </c>
      <c r="T1917" s="25">
        <f>VLOOKUP($A1917,Database!$A:$Y,11,FALSE)</f>
        <v>106</v>
      </c>
      <c r="U1917" s="25">
        <f>VLOOKUP($A1917,Database!$A:$Y,12,FALSE)</f>
        <v>129</v>
      </c>
      <c r="V1917" s="25" t="str">
        <f>VLOOKUP(A1917,Database!A:M,13,FALSE)</f>
        <v>À venir</v>
      </c>
      <c r="W1917" s="25" t="str">
        <f>VLOOKUP($A1917,Database!$A:$Y,20,FALSE)</f>
        <v/>
      </c>
      <c r="X1917" s="25" t="str">
        <f>VLOOKUP($A1917,Database!$A:$Y,21,FALSE)</f>
        <v/>
      </c>
      <c r="Y1917" s="25" t="str">
        <f ca="1">IF(C1917&lt;NOW(),IF(AND(P1917&gt;Q1917,W1917&gt;X1917),S1917,IF(AND(P1917=Q1917,W1917=X1917),T1917,IF(AND(P1917&lt;Q1917,W1917&lt;X1917),U1917,0))),"")</f>
        <v/>
      </c>
      <c r="Z1917" s="25">
        <f>IF(AND(P1917=W1917,Q1917=X1917),1,0)</f>
        <v>1</v>
      </c>
      <c r="AA1917" s="25" t="str">
        <f>IF(Z1917=0,"",IF(ISBLANK(VLOOKUP(A1917,Database!A:AA,22,FALSE)),"",VLOOKUP(A1917,Database!A:AA,22,FALSE)))</f>
        <v>Exact</v>
      </c>
      <c r="AB1917" s="25">
        <f ca="1">IFERROR(IF(AND(Y1917&lt;&gt;"",OR(V1917="Terminé",V1917="En cours")),VLOOKUP(AA1917,Setup_ScoreExactBonus!A:D,4,FALSE),0),0)</f>
        <v>0</v>
      </c>
      <c r="AC1917" s="31" t="str">
        <f ca="1">IF(Y1917&lt;&gt;"", Y1917 + IF(Z1917=1,AB1917, 0), "")</f>
        <v/>
      </c>
      <c r="AD1917" s="31">
        <f ca="1">SUMIFS(AC$2:AC1917,D$2:D1917,D1917)*IF(R1917=0,1,2)</f>
        <v>0</v>
      </c>
    </row>
    <row r="1918" spans="1:30" x14ac:dyDescent="0.35">
      <c r="A1918" s="31">
        <f>IF(ISBLANK(B1918),"",COUNTIF(B$2:B1918,B1918))-1</f>
        <v>49</v>
      </c>
      <c r="B1918" s="31">
        <v>6</v>
      </c>
      <c r="C1918" s="10">
        <f>VLOOKUP($A1918,Database!$A:$Y,7,FALSE)</f>
        <v>46197.875</v>
      </c>
      <c r="D1918" s="31" t="str">
        <f>VLOOKUP(Pronostics!$B1918,Setup_MPP!$A:$G,3,FALSE)</f>
        <v>Julay</v>
      </c>
      <c r="E1918" s="31" t="str">
        <f>VLOOKUP(Pronostics!$B1918,Setup_MPP!$A:$G,2,FALSE)</f>
        <v>Julie BOUCHARD</v>
      </c>
      <c r="F1918" s="31" t="str">
        <f>VLOOKUP($B1918,Setup_MPP!$A:$E,4,FALSE)</f>
        <v>#A6F7B1</v>
      </c>
      <c r="G1918" s="31" t="str">
        <f>VLOOKUP($B1918,Setup_MPP!$A:$E,5,FALSE)</f>
        <v>#6EC179</v>
      </c>
      <c r="H1918" s="31" t="str">
        <f>IFERROR(IF(AND(A1918&gt;=1,A1918&lt;=104),VLOOKUP($A1918,Location!$A:$J,6,FALSE),IF(A1918=0,"Avant l'ouverture",IF(OR(A1918=105,A1918=106),"Bonus"))),"")</f>
        <v>Tour 3</v>
      </c>
      <c r="I1918" s="31" t="str">
        <f>IF(LEFT(H1918,4)="Tour",VLOOKUP(A1918,Database!$A:$C,3,FALSE),"")</f>
        <v>B</v>
      </c>
      <c r="J1918" s="31" t="str">
        <f>VLOOKUP($A1918,Location!$A:$J,7,FALSE)</f>
        <v>Suisse</v>
      </c>
      <c r="K1918" s="31" t="str">
        <f>IFERROR(VLOOKUP(J1918,Setup_Team!$B:$C,2,FALSE), "TDB")</f>
        <v>CHE</v>
      </c>
      <c r="L1918" s="31" t="str">
        <f>VLOOKUP($A1918,Location!$A:$J,8,FALSE)</f>
        <v>Canada</v>
      </c>
      <c r="M1918" s="31" t="str">
        <f>IFERROR(VLOOKUP(L1918,Setup_Team!$B:$C,2,FALSE), "TDB")</f>
        <v>CAN</v>
      </c>
      <c r="N1918" s="31" t="str">
        <f>VLOOKUP($A1918,Location!$A:$J,9,FALSE)</f>
        <v>Seattle</v>
      </c>
      <c r="O1918" s="31" t="str">
        <f>VLOOKUP($A1918,Location!$A:$J,10,FALSE)</f>
        <v>Lumen Field</v>
      </c>
      <c r="R1918" s="31">
        <v>0</v>
      </c>
      <c r="S1918" s="25">
        <f>VLOOKUP($A1918,Database!$A:$Y,10,FALSE)</f>
        <v>68</v>
      </c>
      <c r="T1918" s="25">
        <f>VLOOKUP($A1918,Database!$A:$Y,11,FALSE)</f>
        <v>106</v>
      </c>
      <c r="U1918" s="25">
        <f>VLOOKUP($A1918,Database!$A:$Y,12,FALSE)</f>
        <v>129</v>
      </c>
      <c r="V1918" s="25" t="str">
        <f>VLOOKUP(A1918,Database!A:M,13,FALSE)</f>
        <v>À venir</v>
      </c>
      <c r="W1918" s="25" t="str">
        <f>VLOOKUP($A1918,Database!$A:$Y,20,FALSE)</f>
        <v/>
      </c>
      <c r="X1918" s="25" t="str">
        <f>VLOOKUP($A1918,Database!$A:$Y,21,FALSE)</f>
        <v/>
      </c>
      <c r="Y1918" s="25" t="str">
        <f ca="1">IF(C1918&lt;NOW(),IF(AND(P1918&gt;Q1918,W1918&gt;X1918),S1918,IF(AND(P1918=Q1918,W1918=X1918),T1918,IF(AND(P1918&lt;Q1918,W1918&lt;X1918),U1918,0))),"")</f>
        <v/>
      </c>
      <c r="Z1918" s="25">
        <f>IF(AND(P1918=W1918,Q1918=X1918),1,0)</f>
        <v>1</v>
      </c>
      <c r="AA1918" s="25" t="str">
        <f>IF(Z1918=0,"",IF(ISBLANK(VLOOKUP(A1918,Database!A:AA,22,FALSE)),"",VLOOKUP(A1918,Database!A:AA,22,FALSE)))</f>
        <v>Exact</v>
      </c>
      <c r="AB1918" s="25">
        <f ca="1">IFERROR(IF(AND(Y1918&lt;&gt;"",OR(V1918="Terminé",V1918="En cours")),VLOOKUP(AA1918,Setup_ScoreExactBonus!A:D,4,FALSE),0),0)</f>
        <v>0</v>
      </c>
      <c r="AC1918" s="31" t="str">
        <f ca="1">IF(Y1918&lt;&gt;"", Y1918 + IF(Z1918=1,AB1918, 0), "")</f>
        <v/>
      </c>
      <c r="AD1918" s="31">
        <f ca="1">SUMIFS(AC$2:AC1918,D$2:D1918,D1918)*IF(R1918=0,1,2)</f>
        <v>0</v>
      </c>
    </row>
    <row r="1919" spans="1:30" x14ac:dyDescent="0.35">
      <c r="A1919" s="31">
        <f>IF(ISBLANK(B1919),"",COUNTIF(B$2:B1919,B1919))-1</f>
        <v>49</v>
      </c>
      <c r="B1919" s="31">
        <v>7</v>
      </c>
      <c r="C1919" s="10">
        <f>VLOOKUP($A1919,Database!$A:$Y,7,FALSE)</f>
        <v>46197.875</v>
      </c>
      <c r="D1919" s="31" t="str">
        <f>VLOOKUP(Pronostics!$B1919,Setup_MPP!$A:$G,3,FALSE)</f>
        <v>__Vince__</v>
      </c>
      <c r="E1919" s="31" t="str">
        <f>VLOOKUP(Pronostics!$B1919,Setup_MPP!$A:$G,2,FALSE)</f>
        <v>Vincent FRAYSSE</v>
      </c>
      <c r="F1919" s="31" t="str">
        <f>VLOOKUP($B1919,Setup_MPP!$A:$E,4,FALSE)</f>
        <v>#B2EAE8</v>
      </c>
      <c r="G1919" s="31" t="str">
        <f>VLOOKUP($B1919,Setup_MPP!$A:$E,5,FALSE)</f>
        <v>#6CB4B1</v>
      </c>
      <c r="H1919" s="31" t="str">
        <f>IFERROR(IF(AND(A1919&gt;=1,A1919&lt;=104),VLOOKUP($A1919,Location!$A:$J,6,FALSE),IF(A1919=0,"Avant l'ouverture",IF(OR(A1919=105,A1919=106),"Bonus"))),"")</f>
        <v>Tour 3</v>
      </c>
      <c r="I1919" s="31" t="str">
        <f>IF(LEFT(H1919,4)="Tour",VLOOKUP(A1919,Database!$A:$C,3,FALSE),"")</f>
        <v>B</v>
      </c>
      <c r="J1919" s="31" t="str">
        <f>VLOOKUP($A1919,Location!$A:$J,7,FALSE)</f>
        <v>Suisse</v>
      </c>
      <c r="K1919" s="31" t="str">
        <f>IFERROR(VLOOKUP(J1919,Setup_Team!$B:$C,2,FALSE), "TDB")</f>
        <v>CHE</v>
      </c>
      <c r="L1919" s="31" t="str">
        <f>VLOOKUP($A1919,Location!$A:$J,8,FALSE)</f>
        <v>Canada</v>
      </c>
      <c r="M1919" s="31" t="str">
        <f>IFERROR(VLOOKUP(L1919,Setup_Team!$B:$C,2,FALSE), "TDB")</f>
        <v>CAN</v>
      </c>
      <c r="N1919" s="31" t="str">
        <f>VLOOKUP($A1919,Location!$A:$J,9,FALSE)</f>
        <v>Seattle</v>
      </c>
      <c r="O1919" s="31" t="str">
        <f>VLOOKUP($A1919,Location!$A:$J,10,FALSE)</f>
        <v>Lumen Field</v>
      </c>
      <c r="R1919" s="31">
        <v>0</v>
      </c>
      <c r="S1919" s="25">
        <f>VLOOKUP($A1919,Database!$A:$Y,10,FALSE)</f>
        <v>68</v>
      </c>
      <c r="T1919" s="25">
        <f>VLOOKUP($A1919,Database!$A:$Y,11,FALSE)</f>
        <v>106</v>
      </c>
      <c r="U1919" s="25">
        <f>VLOOKUP($A1919,Database!$A:$Y,12,FALSE)</f>
        <v>129</v>
      </c>
      <c r="V1919" s="25" t="str">
        <f>VLOOKUP(A1919,Database!A:M,13,FALSE)</f>
        <v>À venir</v>
      </c>
      <c r="W1919" s="25" t="str">
        <f>VLOOKUP($A1919,Database!$A:$Y,20,FALSE)</f>
        <v/>
      </c>
      <c r="X1919" s="25" t="str">
        <f>VLOOKUP($A1919,Database!$A:$Y,21,FALSE)</f>
        <v/>
      </c>
      <c r="Y1919" s="25" t="str">
        <f ca="1">IF(C1919&lt;NOW(),IF(AND(P1919&gt;Q1919,W1919&gt;X1919),S1919,IF(AND(P1919=Q1919,W1919=X1919),T1919,IF(AND(P1919&lt;Q1919,W1919&lt;X1919),U1919,0))),"")</f>
        <v/>
      </c>
      <c r="Z1919" s="25">
        <f>IF(AND(P1919=W1919,Q1919=X1919),1,0)</f>
        <v>1</v>
      </c>
      <c r="AA1919" s="25" t="str">
        <f>IF(Z1919=0,"",IF(ISBLANK(VLOOKUP(A1919,Database!A:AA,22,FALSE)),"",VLOOKUP(A1919,Database!A:AA,22,FALSE)))</f>
        <v>Exact</v>
      </c>
      <c r="AB1919" s="25">
        <f ca="1">IFERROR(IF(AND(Y1919&lt;&gt;"",OR(V1919="Terminé",V1919="En cours")),VLOOKUP(AA1919,Setup_ScoreExactBonus!A:D,4,FALSE),0),0)</f>
        <v>0</v>
      </c>
      <c r="AC1919" s="31" t="str">
        <f ca="1">IF(Y1919&lt;&gt;"", Y1919 + IF(Z1919=1,AB1919, 0), "")</f>
        <v/>
      </c>
      <c r="AD1919" s="31">
        <f ca="1">SUMIFS(AC$2:AC1919,D$2:D1919,D1919)*IF(R1919=0,1,2)</f>
        <v>0</v>
      </c>
    </row>
    <row r="1920" spans="1:30" x14ac:dyDescent="0.35">
      <c r="A1920" s="31">
        <f>IF(ISBLANK(B1920),"",COUNTIF(B$2:B1920,B1920))-1</f>
        <v>49</v>
      </c>
      <c r="B1920" s="31">
        <v>8</v>
      </c>
      <c r="C1920" s="10">
        <f>VLOOKUP($A1920,Database!$A:$Y,7,FALSE)</f>
        <v>46197.875</v>
      </c>
      <c r="D1920" s="31" t="str">
        <f>VLOOKUP(Pronostics!$B1920,Setup_MPP!$A:$G,3,FALSE)</f>
        <v>Louuiiis</v>
      </c>
      <c r="E1920" s="31" t="str">
        <f>VLOOKUP(Pronostics!$B1920,Setup_MPP!$A:$G,2,FALSE)</f>
        <v>Louis HARLE</v>
      </c>
      <c r="F1920" s="31" t="str">
        <f>VLOOKUP($B1920,Setup_MPP!$A:$E,4,FALSE)</f>
        <v>#EEF7B1</v>
      </c>
      <c r="G1920" s="31" t="str">
        <f>VLOOKUP($B1920,Setup_MPP!$A:$E,5,FALSE)</f>
        <v>#C1CB7D</v>
      </c>
      <c r="H1920" s="31" t="str">
        <f>IFERROR(IF(AND(A1920&gt;=1,A1920&lt;=104),VLOOKUP($A1920,Location!$A:$J,6,FALSE),IF(A1920=0,"Avant l'ouverture",IF(OR(A1920=105,A1920=106),"Bonus"))),"")</f>
        <v>Tour 3</v>
      </c>
      <c r="I1920" s="31" t="str">
        <f>IF(LEFT(H1920,4)="Tour",VLOOKUP(A1920,Database!$A:$C,3,FALSE),"")</f>
        <v>B</v>
      </c>
      <c r="J1920" s="31" t="str">
        <f>VLOOKUP($A1920,Location!$A:$J,7,FALSE)</f>
        <v>Suisse</v>
      </c>
      <c r="K1920" s="31" t="str">
        <f>IFERROR(VLOOKUP(J1920,Setup_Team!$B:$C,2,FALSE), "TDB")</f>
        <v>CHE</v>
      </c>
      <c r="L1920" s="31" t="str">
        <f>VLOOKUP($A1920,Location!$A:$J,8,FALSE)</f>
        <v>Canada</v>
      </c>
      <c r="M1920" s="31" t="str">
        <f>IFERROR(VLOOKUP(L1920,Setup_Team!$B:$C,2,FALSE), "TDB")</f>
        <v>CAN</v>
      </c>
      <c r="N1920" s="31" t="str">
        <f>VLOOKUP($A1920,Location!$A:$J,9,FALSE)</f>
        <v>Seattle</v>
      </c>
      <c r="O1920" s="31" t="str">
        <f>VLOOKUP($A1920,Location!$A:$J,10,FALSE)</f>
        <v>Lumen Field</v>
      </c>
      <c r="R1920" s="31">
        <v>0</v>
      </c>
      <c r="S1920" s="25">
        <f>VLOOKUP($A1920,Database!$A:$Y,10,FALSE)</f>
        <v>68</v>
      </c>
      <c r="T1920" s="25">
        <f>VLOOKUP($A1920,Database!$A:$Y,11,FALSE)</f>
        <v>106</v>
      </c>
      <c r="U1920" s="25">
        <f>VLOOKUP($A1920,Database!$A:$Y,12,FALSE)</f>
        <v>129</v>
      </c>
      <c r="V1920" s="25" t="str">
        <f>VLOOKUP(A1920,Database!A:M,13,FALSE)</f>
        <v>À venir</v>
      </c>
      <c r="W1920" s="25" t="str">
        <f>VLOOKUP($A1920,Database!$A:$Y,20,FALSE)</f>
        <v/>
      </c>
      <c r="X1920" s="25" t="str">
        <f>VLOOKUP($A1920,Database!$A:$Y,21,FALSE)</f>
        <v/>
      </c>
      <c r="Y1920" s="25" t="str">
        <f ca="1">IF(C1920&lt;NOW(),IF(AND(P1920&gt;Q1920,W1920&gt;X1920),S1920,IF(AND(P1920=Q1920,W1920=X1920),T1920,IF(AND(P1920&lt;Q1920,W1920&lt;X1920),U1920,0))),"")</f>
        <v/>
      </c>
      <c r="Z1920" s="25">
        <f>IF(AND(P1920=W1920,Q1920=X1920),1,0)</f>
        <v>1</v>
      </c>
      <c r="AA1920" s="25" t="str">
        <f>IF(Z1920=0,"",IF(ISBLANK(VLOOKUP(A1920,Database!A:AA,22,FALSE)),"",VLOOKUP(A1920,Database!A:AA,22,FALSE)))</f>
        <v>Exact</v>
      </c>
      <c r="AB1920" s="25">
        <f ca="1">IFERROR(IF(AND(Y1920&lt;&gt;"",OR(V1920="Terminé",V1920="En cours")),VLOOKUP(AA1920,Setup_ScoreExactBonus!A:D,4,FALSE),0),0)</f>
        <v>0</v>
      </c>
      <c r="AC1920" s="31" t="str">
        <f ca="1">IF(Y1920&lt;&gt;"", Y1920 + IF(Z1920=1,AB1920, 0), "")</f>
        <v/>
      </c>
      <c r="AD1920" s="31">
        <f ca="1">SUMIFS(AC$2:AC1920,D$2:D1920,D1920)*IF(R1920=0,1,2)</f>
        <v>0</v>
      </c>
    </row>
    <row r="1921" spans="1:30" x14ac:dyDescent="0.35">
      <c r="A1921" s="31">
        <f>IF(ISBLANK(B1921),"",COUNTIF(B$2:B1921,B1921))-1</f>
        <v>49</v>
      </c>
      <c r="B1921" s="31">
        <v>9</v>
      </c>
      <c r="C1921" s="10">
        <f>VLOOKUP($A1921,Database!$A:$Y,7,FALSE)</f>
        <v>46197.875</v>
      </c>
      <c r="D1921" s="31" t="str">
        <f>VLOOKUP(Pronostics!$B1921,Setup_MPP!$A:$G,3,FALSE)</f>
        <v>Aurelien_dqp</v>
      </c>
      <c r="E1921" s="31" t="str">
        <f>VLOOKUP(Pronostics!$B1921,Setup_MPP!$A:$G,2,FALSE)</f>
        <v>Aurélien DE POULPIQUET</v>
      </c>
      <c r="F1921" s="31" t="str">
        <f>VLOOKUP($B1921,Setup_MPP!$A:$E,4,FALSE)</f>
        <v>#F4EA9D</v>
      </c>
      <c r="G1921" s="31" t="str">
        <f>VLOOKUP($B1921,Setup_MPP!$A:$E,5,FALSE)</f>
        <v>#D2C458</v>
      </c>
      <c r="H1921" s="31" t="str">
        <f>IFERROR(IF(AND(A1921&gt;=1,A1921&lt;=104),VLOOKUP($A1921,Location!$A:$J,6,FALSE),IF(A1921=0,"Avant l'ouverture",IF(OR(A1921=105,A1921=106),"Bonus"))),"")</f>
        <v>Tour 3</v>
      </c>
      <c r="I1921" s="31" t="str">
        <f>IF(LEFT(H1921,4)="Tour",VLOOKUP(A1921,Database!$A:$C,3,FALSE),"")</f>
        <v>B</v>
      </c>
      <c r="J1921" s="31" t="str">
        <f>VLOOKUP($A1921,Location!$A:$J,7,FALSE)</f>
        <v>Suisse</v>
      </c>
      <c r="K1921" s="31" t="str">
        <f>IFERROR(VLOOKUP(J1921,Setup_Team!$B:$C,2,FALSE), "TDB")</f>
        <v>CHE</v>
      </c>
      <c r="L1921" s="31" t="str">
        <f>VLOOKUP($A1921,Location!$A:$J,8,FALSE)</f>
        <v>Canada</v>
      </c>
      <c r="M1921" s="31" t="str">
        <f>IFERROR(VLOOKUP(L1921,Setup_Team!$B:$C,2,FALSE), "TDB")</f>
        <v>CAN</v>
      </c>
      <c r="N1921" s="31" t="str">
        <f>VLOOKUP($A1921,Location!$A:$J,9,FALSE)</f>
        <v>Seattle</v>
      </c>
      <c r="O1921" s="31" t="str">
        <f>VLOOKUP($A1921,Location!$A:$J,10,FALSE)</f>
        <v>Lumen Field</v>
      </c>
      <c r="R1921" s="31">
        <v>0</v>
      </c>
      <c r="S1921" s="25">
        <f>VLOOKUP($A1921,Database!$A:$Y,10,FALSE)</f>
        <v>68</v>
      </c>
      <c r="T1921" s="25">
        <f>VLOOKUP($A1921,Database!$A:$Y,11,FALSE)</f>
        <v>106</v>
      </c>
      <c r="U1921" s="25">
        <f>VLOOKUP($A1921,Database!$A:$Y,12,FALSE)</f>
        <v>129</v>
      </c>
      <c r="V1921" s="25" t="str">
        <f>VLOOKUP(A1921,Database!A:M,13,FALSE)</f>
        <v>À venir</v>
      </c>
      <c r="W1921" s="25" t="str">
        <f>VLOOKUP($A1921,Database!$A:$Y,20,FALSE)</f>
        <v/>
      </c>
      <c r="X1921" s="25" t="str">
        <f>VLOOKUP($A1921,Database!$A:$Y,21,FALSE)</f>
        <v/>
      </c>
      <c r="Y1921" s="25" t="str">
        <f ca="1">IF(C1921&lt;NOW(),IF(AND(P1921&gt;Q1921,W1921&gt;X1921),S1921,IF(AND(P1921=Q1921,W1921=X1921),T1921,IF(AND(P1921&lt;Q1921,W1921&lt;X1921),U1921,0))),"")</f>
        <v/>
      </c>
      <c r="Z1921" s="25">
        <f>IF(AND(P1921=W1921,Q1921=X1921),1,0)</f>
        <v>1</v>
      </c>
      <c r="AA1921" s="25" t="str">
        <f>IF(Z1921=0,"",IF(ISBLANK(VLOOKUP(A1921,Database!A:AA,22,FALSE)),"",VLOOKUP(A1921,Database!A:AA,22,FALSE)))</f>
        <v>Exact</v>
      </c>
      <c r="AB1921" s="25">
        <f ca="1">IFERROR(IF(AND(Y1921&lt;&gt;"",OR(V1921="Terminé",V1921="En cours")),VLOOKUP(AA1921,Setup_ScoreExactBonus!A:D,4,FALSE),0),0)</f>
        <v>0</v>
      </c>
      <c r="AC1921" s="31" t="str">
        <f ca="1">IF(Y1921&lt;&gt;"", Y1921 + IF(Z1921=1,AB1921, 0), "")</f>
        <v/>
      </c>
      <c r="AD1921" s="31">
        <f ca="1">SUMIFS(AC$2:AC1921,D$2:D1921,D1921)*IF(R1921=0,1,2)</f>
        <v>0</v>
      </c>
    </row>
    <row r="1922" spans="1:30" x14ac:dyDescent="0.35">
      <c r="A1922" s="31">
        <f>IF(ISBLANK(B1922),"",COUNTIF(B$2:B1922,B1922))-1</f>
        <v>49</v>
      </c>
      <c r="B1922" s="31">
        <v>10</v>
      </c>
      <c r="C1922" s="10">
        <f>VLOOKUP($A1922,Database!$A:$Y,7,FALSE)</f>
        <v>46197.875</v>
      </c>
      <c r="D1922" s="31" t="str">
        <f>VLOOKUP(Pronostics!$B1922,Setup_MPP!$A:$G,3,FALSE)</f>
        <v>RandomPaul</v>
      </c>
      <c r="E1922" s="31" t="str">
        <f>VLOOKUP(Pronostics!$B1922,Setup_MPP!$A:$G,2,FALSE)</f>
        <v>Paul MONTESINOS</v>
      </c>
      <c r="F1922" s="31" t="str">
        <f>VLOOKUP($B1922,Setup_MPP!$A:$E,4,FALSE)</f>
        <v>#C4B0FF</v>
      </c>
      <c r="G1922" s="31" t="str">
        <f>VLOOKUP($B1922,Setup_MPP!$A:$E,5,FALSE)</f>
        <v>#7F66C8</v>
      </c>
      <c r="H1922" s="31" t="str">
        <f>IFERROR(IF(AND(A1922&gt;=1,A1922&lt;=104),VLOOKUP($A1922,Location!$A:$J,6,FALSE),IF(A1922=0,"Avant l'ouverture",IF(OR(A1922=105,A1922=106),"Bonus"))),"")</f>
        <v>Tour 3</v>
      </c>
      <c r="I1922" s="31" t="str">
        <f>IF(LEFT(H1922,4)="Tour",VLOOKUP(A1922,Database!$A:$C,3,FALSE),"")</f>
        <v>B</v>
      </c>
      <c r="J1922" s="31" t="str">
        <f>VLOOKUP($A1922,Location!$A:$J,7,FALSE)</f>
        <v>Suisse</v>
      </c>
      <c r="K1922" s="31" t="str">
        <f>IFERROR(VLOOKUP(J1922,Setup_Team!$B:$C,2,FALSE), "TDB")</f>
        <v>CHE</v>
      </c>
      <c r="L1922" s="31" t="str">
        <f>VLOOKUP($A1922,Location!$A:$J,8,FALSE)</f>
        <v>Canada</v>
      </c>
      <c r="M1922" s="31" t="str">
        <f>IFERROR(VLOOKUP(L1922,Setup_Team!$B:$C,2,FALSE), "TDB")</f>
        <v>CAN</v>
      </c>
      <c r="N1922" s="31" t="str">
        <f>VLOOKUP($A1922,Location!$A:$J,9,FALSE)</f>
        <v>Seattle</v>
      </c>
      <c r="O1922" s="31" t="str">
        <f>VLOOKUP($A1922,Location!$A:$J,10,FALSE)</f>
        <v>Lumen Field</v>
      </c>
      <c r="R1922" s="31">
        <v>0</v>
      </c>
      <c r="S1922" s="25">
        <f>VLOOKUP($A1922,Database!$A:$Y,10,FALSE)</f>
        <v>68</v>
      </c>
      <c r="T1922" s="25">
        <f>VLOOKUP($A1922,Database!$A:$Y,11,FALSE)</f>
        <v>106</v>
      </c>
      <c r="U1922" s="25">
        <f>VLOOKUP($A1922,Database!$A:$Y,12,FALSE)</f>
        <v>129</v>
      </c>
      <c r="V1922" s="25" t="str">
        <f>VLOOKUP(A1922,Database!A:M,13,FALSE)</f>
        <v>À venir</v>
      </c>
      <c r="W1922" s="25" t="str">
        <f>VLOOKUP($A1922,Database!$A:$Y,20,FALSE)</f>
        <v/>
      </c>
      <c r="X1922" s="25" t="str">
        <f>VLOOKUP($A1922,Database!$A:$Y,21,FALSE)</f>
        <v/>
      </c>
      <c r="Y1922" s="25" t="str">
        <f ca="1">IF(C1922&lt;NOW(),IF(AND(P1922&gt;Q1922,W1922&gt;X1922),S1922,IF(AND(P1922=Q1922,W1922=X1922),T1922,IF(AND(P1922&lt;Q1922,W1922&lt;X1922),U1922,0))),"")</f>
        <v/>
      </c>
      <c r="Z1922" s="25">
        <f>IF(AND(P1922=W1922,Q1922=X1922),1,0)</f>
        <v>1</v>
      </c>
      <c r="AA1922" s="25" t="str">
        <f>IF(Z1922=0,"",IF(ISBLANK(VLOOKUP(A1922,Database!A:AA,22,FALSE)),"",VLOOKUP(A1922,Database!A:AA,22,FALSE)))</f>
        <v>Exact</v>
      </c>
      <c r="AB1922" s="25">
        <f ca="1">IFERROR(IF(AND(Y1922&lt;&gt;"",OR(V1922="Terminé",V1922="En cours")),VLOOKUP(AA1922,Setup_ScoreExactBonus!A:D,4,FALSE),0),0)</f>
        <v>0</v>
      </c>
      <c r="AC1922" s="31" t="str">
        <f ca="1">IF(Y1922&lt;&gt;"", Y1922 + IF(Z1922=1,AB1922, 0), "")</f>
        <v/>
      </c>
      <c r="AD1922" s="31">
        <f ca="1">SUMIFS(AC$2:AC1922,D$2:D1922,D1922)*IF(R1922=0,1,2)</f>
        <v>0</v>
      </c>
    </row>
    <row r="1923" spans="1:30" x14ac:dyDescent="0.35">
      <c r="A1923" s="31">
        <f>IF(ISBLANK(B1923),"",COUNTIF(B$2:B1923,B1923))-1</f>
        <v>49</v>
      </c>
      <c r="B1923" s="31">
        <v>11</v>
      </c>
      <c r="C1923" s="10">
        <f>VLOOKUP($A1923,Database!$A:$Y,7,FALSE)</f>
        <v>46197.875</v>
      </c>
      <c r="D1923" s="31" t="str">
        <f>VLOOKUP(Pronostics!$B1923,Setup_MPP!$A:$G,3,FALSE)</f>
        <v>Kinsley#8SA6T</v>
      </c>
      <c r="E1923" s="31" t="str">
        <f>VLOOKUP(Pronostics!$B1923,Setup_MPP!$A:$G,2,FALSE)</f>
        <v>Kinsley ROQUE</v>
      </c>
      <c r="F1923" s="31" t="str">
        <f>VLOOKUP($B1923,Setup_MPP!$A:$E,4,FALSE)</f>
        <v>#CBEBBA</v>
      </c>
      <c r="G1923" s="31" t="str">
        <f>VLOOKUP($B1923,Setup_MPP!$A:$E,5,FALSE)</f>
        <v>#70BC6E</v>
      </c>
      <c r="H1923" s="31" t="str">
        <f>IFERROR(IF(AND(A1923&gt;=1,A1923&lt;=104),VLOOKUP($A1923,Location!$A:$J,6,FALSE),IF(A1923=0,"Avant l'ouverture",IF(OR(A1923=105,A1923=106),"Bonus"))),"")</f>
        <v>Tour 3</v>
      </c>
      <c r="I1923" s="31" t="str">
        <f>IF(LEFT(H1923,4)="Tour",VLOOKUP(A1923,Database!$A:$C,3,FALSE),"")</f>
        <v>B</v>
      </c>
      <c r="J1923" s="31" t="str">
        <f>VLOOKUP($A1923,Location!$A:$J,7,FALSE)</f>
        <v>Suisse</v>
      </c>
      <c r="K1923" s="31" t="str">
        <f>IFERROR(VLOOKUP(J1923,Setup_Team!$B:$C,2,FALSE), "TDB")</f>
        <v>CHE</v>
      </c>
      <c r="L1923" s="31" t="str">
        <f>VLOOKUP($A1923,Location!$A:$J,8,FALSE)</f>
        <v>Canada</v>
      </c>
      <c r="M1923" s="31" t="str">
        <f>IFERROR(VLOOKUP(L1923,Setup_Team!$B:$C,2,FALSE), "TDB")</f>
        <v>CAN</v>
      </c>
      <c r="N1923" s="31" t="str">
        <f>VLOOKUP($A1923,Location!$A:$J,9,FALSE)</f>
        <v>Seattle</v>
      </c>
      <c r="O1923" s="31" t="str">
        <f>VLOOKUP($A1923,Location!$A:$J,10,FALSE)</f>
        <v>Lumen Field</v>
      </c>
      <c r="R1923" s="31">
        <v>0</v>
      </c>
      <c r="S1923" s="25">
        <f>VLOOKUP($A1923,Database!$A:$Y,10,FALSE)</f>
        <v>68</v>
      </c>
      <c r="T1923" s="25">
        <f>VLOOKUP($A1923,Database!$A:$Y,11,FALSE)</f>
        <v>106</v>
      </c>
      <c r="U1923" s="25">
        <f>VLOOKUP($A1923,Database!$A:$Y,12,FALSE)</f>
        <v>129</v>
      </c>
      <c r="V1923" s="25" t="str">
        <f>VLOOKUP(A1923,Database!A:M,13,FALSE)</f>
        <v>À venir</v>
      </c>
      <c r="W1923" s="25" t="str">
        <f>VLOOKUP($A1923,Database!$A:$Y,20,FALSE)</f>
        <v/>
      </c>
      <c r="X1923" s="25" t="str">
        <f>VLOOKUP($A1923,Database!$A:$Y,21,FALSE)</f>
        <v/>
      </c>
      <c r="Y1923" s="25" t="str">
        <f ca="1">IF(C1923&lt;NOW(),IF(AND(P1923&gt;Q1923,W1923&gt;X1923),S1923,IF(AND(P1923=Q1923,W1923=X1923),T1923,IF(AND(P1923&lt;Q1923,W1923&lt;X1923),U1923,0))),"")</f>
        <v/>
      </c>
      <c r="Z1923" s="25">
        <f>IF(AND(P1923=W1923,Q1923=X1923),1,0)</f>
        <v>1</v>
      </c>
      <c r="AA1923" s="25" t="str">
        <f>IF(Z1923=0,"",IF(ISBLANK(VLOOKUP(A1923,Database!A:AA,22,FALSE)),"",VLOOKUP(A1923,Database!A:AA,22,FALSE)))</f>
        <v>Exact</v>
      </c>
      <c r="AB1923" s="25">
        <f ca="1">IFERROR(IF(AND(Y1923&lt;&gt;"",OR(V1923="Terminé",V1923="En cours")),VLOOKUP(AA1923,Setup_ScoreExactBonus!A:D,4,FALSE),0),0)</f>
        <v>0</v>
      </c>
      <c r="AC1923" s="31" t="str">
        <f ca="1">IF(Y1923&lt;&gt;"", Y1923 + IF(Z1923=1,AB1923, 0), "")</f>
        <v/>
      </c>
      <c r="AD1923" s="31">
        <f ca="1">SUMIFS(AC$2:AC1923,D$2:D1923,D1923)*IF(R1923=0,1,2)</f>
        <v>0</v>
      </c>
    </row>
    <row r="1924" spans="1:30" x14ac:dyDescent="0.35">
      <c r="A1924" s="31">
        <f>IF(ISBLANK(B1924),"",COUNTIF(B$2:B1924,B1924))-1</f>
        <v>49</v>
      </c>
      <c r="B1924" s="31">
        <v>12</v>
      </c>
      <c r="C1924" s="10">
        <f>VLOOKUP($A1924,Database!$A:$Y,7,FALSE)</f>
        <v>46197.875</v>
      </c>
      <c r="D1924" s="31" t="str">
        <f>VLOOKUP(Pronostics!$B1924,Setup_MPP!$A:$G,3,FALSE)</f>
        <v>Jaouad1</v>
      </c>
      <c r="E1924" s="31" t="str">
        <f>VLOOKUP(Pronostics!$B1924,Setup_MPP!$A:$G,2,FALSE)</f>
        <v>Jaouad SETTI</v>
      </c>
      <c r="F1924" s="31" t="str">
        <f>VLOOKUP($B1924,Setup_MPP!$A:$E,4,FALSE)</f>
        <v>#C2D4FF</v>
      </c>
      <c r="G1924" s="31" t="str">
        <f>VLOOKUP($B1924,Setup_MPP!$A:$E,5,FALSE)</f>
        <v>#6586D5</v>
      </c>
      <c r="H1924" s="31" t="str">
        <f>IFERROR(IF(AND(A1924&gt;=1,A1924&lt;=104),VLOOKUP($A1924,Location!$A:$J,6,FALSE),IF(A1924=0,"Avant l'ouverture",IF(OR(A1924=105,A1924=106),"Bonus"))),"")</f>
        <v>Tour 3</v>
      </c>
      <c r="I1924" s="31" t="str">
        <f>IF(LEFT(H1924,4)="Tour",VLOOKUP(A1924,Database!$A:$C,3,FALSE),"")</f>
        <v>B</v>
      </c>
      <c r="J1924" s="31" t="str">
        <f>VLOOKUP($A1924,Location!$A:$J,7,FALSE)</f>
        <v>Suisse</v>
      </c>
      <c r="K1924" s="31" t="str">
        <f>IFERROR(VLOOKUP(J1924,Setup_Team!$B:$C,2,FALSE), "TDB")</f>
        <v>CHE</v>
      </c>
      <c r="L1924" s="31" t="str">
        <f>VLOOKUP($A1924,Location!$A:$J,8,FALSE)</f>
        <v>Canada</v>
      </c>
      <c r="M1924" s="31" t="str">
        <f>IFERROR(VLOOKUP(L1924,Setup_Team!$B:$C,2,FALSE), "TDB")</f>
        <v>CAN</v>
      </c>
      <c r="N1924" s="31" t="str">
        <f>VLOOKUP($A1924,Location!$A:$J,9,FALSE)</f>
        <v>Seattle</v>
      </c>
      <c r="O1924" s="31" t="str">
        <f>VLOOKUP($A1924,Location!$A:$J,10,FALSE)</f>
        <v>Lumen Field</v>
      </c>
      <c r="R1924" s="31">
        <v>0</v>
      </c>
      <c r="S1924" s="25">
        <f>VLOOKUP($A1924,Database!$A:$Y,10,FALSE)</f>
        <v>68</v>
      </c>
      <c r="T1924" s="25">
        <f>VLOOKUP($A1924,Database!$A:$Y,11,FALSE)</f>
        <v>106</v>
      </c>
      <c r="U1924" s="25">
        <f>VLOOKUP($A1924,Database!$A:$Y,12,FALSE)</f>
        <v>129</v>
      </c>
      <c r="V1924" s="25" t="str">
        <f>VLOOKUP(A1924,Database!A:M,13,FALSE)</f>
        <v>À venir</v>
      </c>
      <c r="W1924" s="25" t="str">
        <f>VLOOKUP($A1924,Database!$A:$Y,20,FALSE)</f>
        <v/>
      </c>
      <c r="X1924" s="25" t="str">
        <f>VLOOKUP($A1924,Database!$A:$Y,21,FALSE)</f>
        <v/>
      </c>
      <c r="Y1924" s="25" t="str">
        <f ca="1">IF(C1924&lt;NOW(),IF(AND(P1924&gt;Q1924,W1924&gt;X1924),S1924,IF(AND(P1924=Q1924,W1924=X1924),T1924,IF(AND(P1924&lt;Q1924,W1924&lt;X1924),U1924,0))),"")</f>
        <v/>
      </c>
      <c r="Z1924" s="25">
        <f>IF(AND(P1924=W1924,Q1924=X1924),1,0)</f>
        <v>1</v>
      </c>
      <c r="AA1924" s="25" t="str">
        <f>IF(Z1924=0,"",IF(ISBLANK(VLOOKUP(A1924,Database!A:AA,22,FALSE)),"",VLOOKUP(A1924,Database!A:AA,22,FALSE)))</f>
        <v>Exact</v>
      </c>
      <c r="AB1924" s="25">
        <f ca="1">IFERROR(IF(AND(Y1924&lt;&gt;"",OR(V1924="Terminé",V1924="En cours")),VLOOKUP(AA1924,Setup_ScoreExactBonus!A:D,4,FALSE),0),0)</f>
        <v>0</v>
      </c>
      <c r="AC1924" s="31" t="str">
        <f ca="1">IF(Y1924&lt;&gt;"", Y1924 + IF(Z1924=1,AB1924, 0), "")</f>
        <v/>
      </c>
      <c r="AD1924" s="31">
        <f ca="1">SUMIFS(AC$2:AC1924,D$2:D1924,D1924)*IF(R1924=0,1,2)</f>
        <v>0</v>
      </c>
    </row>
    <row r="1925" spans="1:30" x14ac:dyDescent="0.35">
      <c r="A1925" s="31">
        <f>IF(ISBLANK(B1925),"",COUNTIF(B$2:B1925,B1925))-1</f>
        <v>49</v>
      </c>
      <c r="B1925" s="31">
        <v>13</v>
      </c>
      <c r="C1925" s="10">
        <f>VLOOKUP($A1925,Database!$A:$Y,7,FALSE)</f>
        <v>46197.875</v>
      </c>
      <c r="D1925" s="31" t="str">
        <f>VLOOKUP(Pronostics!$B1925,Setup_MPP!$A:$G,3,FALSE)</f>
        <v>Julien_I</v>
      </c>
      <c r="E1925" s="31" t="str">
        <f>VLOOKUP(Pronostics!$B1925,Setup_MPP!$A:$G,2,FALSE)</f>
        <v>Julien INGE</v>
      </c>
      <c r="F1925" s="31" t="str">
        <f>VLOOKUP($B1925,Setup_MPP!$A:$E,4,FALSE)</f>
        <v>#C1E0EF</v>
      </c>
      <c r="G1925" s="31" t="str">
        <f>VLOOKUP($B1925,Setup_MPP!$A:$E,5,FALSE)</f>
        <v>#4F91B2</v>
      </c>
      <c r="H1925" s="31" t="str">
        <f>IFERROR(IF(AND(A1925&gt;=1,A1925&lt;=104),VLOOKUP($A1925,Location!$A:$J,6,FALSE),IF(A1925=0,"Avant l'ouverture",IF(OR(A1925=105,A1925=106),"Bonus"))),"")</f>
        <v>Tour 3</v>
      </c>
      <c r="I1925" s="31" t="str">
        <f>IF(LEFT(H1925,4)="Tour",VLOOKUP(A1925,Database!$A:$C,3,FALSE),"")</f>
        <v>B</v>
      </c>
      <c r="J1925" s="31" t="str">
        <f>VLOOKUP($A1925,Location!$A:$J,7,FALSE)</f>
        <v>Suisse</v>
      </c>
      <c r="K1925" s="31" t="str">
        <f>IFERROR(VLOOKUP(J1925,Setup_Team!$B:$C,2,FALSE), "TDB")</f>
        <v>CHE</v>
      </c>
      <c r="L1925" s="31" t="str">
        <f>VLOOKUP($A1925,Location!$A:$J,8,FALSE)</f>
        <v>Canada</v>
      </c>
      <c r="M1925" s="31" t="str">
        <f>IFERROR(VLOOKUP(L1925,Setup_Team!$B:$C,2,FALSE), "TDB")</f>
        <v>CAN</v>
      </c>
      <c r="N1925" s="31" t="str">
        <f>VLOOKUP($A1925,Location!$A:$J,9,FALSE)</f>
        <v>Seattle</v>
      </c>
      <c r="O1925" s="31" t="str">
        <f>VLOOKUP($A1925,Location!$A:$J,10,FALSE)</f>
        <v>Lumen Field</v>
      </c>
      <c r="R1925" s="31">
        <v>0</v>
      </c>
      <c r="S1925" s="25">
        <f>VLOOKUP($A1925,Database!$A:$Y,10,FALSE)</f>
        <v>68</v>
      </c>
      <c r="T1925" s="25">
        <f>VLOOKUP($A1925,Database!$A:$Y,11,FALSE)</f>
        <v>106</v>
      </c>
      <c r="U1925" s="25">
        <f>VLOOKUP($A1925,Database!$A:$Y,12,FALSE)</f>
        <v>129</v>
      </c>
      <c r="V1925" s="25" t="str">
        <f>VLOOKUP(A1925,Database!A:M,13,FALSE)</f>
        <v>À venir</v>
      </c>
      <c r="W1925" s="25" t="str">
        <f>VLOOKUP($A1925,Database!$A:$Y,20,FALSE)</f>
        <v/>
      </c>
      <c r="X1925" s="25" t="str">
        <f>VLOOKUP($A1925,Database!$A:$Y,21,FALSE)</f>
        <v/>
      </c>
      <c r="Y1925" s="25" t="str">
        <f ca="1">IF(C1925&lt;NOW(),IF(AND(P1925&gt;Q1925,W1925&gt;X1925),S1925,IF(AND(P1925=Q1925,W1925=X1925),T1925,IF(AND(P1925&lt;Q1925,W1925&lt;X1925),U1925,0))),"")</f>
        <v/>
      </c>
      <c r="Z1925" s="25">
        <f>IF(AND(P1925=W1925,Q1925=X1925),1,0)</f>
        <v>1</v>
      </c>
      <c r="AA1925" s="25" t="str">
        <f>IF(Z1925=0,"",IF(ISBLANK(VLOOKUP(A1925,Database!A:AA,22,FALSE)),"",VLOOKUP(A1925,Database!A:AA,22,FALSE)))</f>
        <v>Exact</v>
      </c>
      <c r="AB1925" s="25">
        <f ca="1">IFERROR(IF(AND(Y1925&lt;&gt;"",OR(V1925="Terminé",V1925="En cours")),VLOOKUP(AA1925,Setup_ScoreExactBonus!A:D,4,FALSE),0),0)</f>
        <v>0</v>
      </c>
      <c r="AC1925" s="31" t="str">
        <f ca="1">IF(Y1925&lt;&gt;"", Y1925 + IF(Z1925=1,AB1925, 0), "")</f>
        <v/>
      </c>
      <c r="AD1925" s="31">
        <f ca="1">SUMIFS(AC$2:AC1925,D$2:D1925,D1925)*IF(R1925=0,1,2)</f>
        <v>0</v>
      </c>
    </row>
    <row r="1926" spans="1:30" x14ac:dyDescent="0.35">
      <c r="A1926" s="31">
        <f>IF(ISBLANK(B1926),"",COUNTIF(B$2:B1926,B1926))-1</f>
        <v>49</v>
      </c>
      <c r="B1926" s="31">
        <v>14</v>
      </c>
      <c r="C1926" s="10">
        <f>VLOOKUP($A1926,Database!$A:$Y,7,FALSE)</f>
        <v>46197.875</v>
      </c>
      <c r="D1926" s="31" t="str">
        <f>VLOOKUP(Pronostics!$B1926,Setup_MPP!$A:$G,3,FALSE)</f>
        <v>MarieEYT</v>
      </c>
      <c r="E1926" s="31" t="str">
        <f>VLOOKUP(Pronostics!$B1926,Setup_MPP!$A:$G,2,FALSE)</f>
        <v>Marie EXBRAYAT</v>
      </c>
      <c r="F1926" s="31" t="str">
        <f>VLOOKUP($B1926,Setup_MPP!$A:$E,4,FALSE)</f>
        <v>#FFAFD2</v>
      </c>
      <c r="G1926" s="31" t="str">
        <f>VLOOKUP($B1926,Setup_MPP!$A:$E,5,FALSE)</f>
        <v>#F2589B</v>
      </c>
      <c r="H1926" s="31" t="str">
        <f>IFERROR(IF(AND(A1926&gt;=1,A1926&lt;=104),VLOOKUP($A1926,Location!$A:$J,6,FALSE),IF(A1926=0,"Avant l'ouverture",IF(OR(A1926=105,A1926=106),"Bonus"))),"")</f>
        <v>Tour 3</v>
      </c>
      <c r="I1926" s="31" t="str">
        <f>IF(LEFT(H1926,4)="Tour",VLOOKUP(A1926,Database!$A:$C,3,FALSE),"")</f>
        <v>B</v>
      </c>
      <c r="J1926" s="31" t="str">
        <f>VLOOKUP($A1926,Location!$A:$J,7,FALSE)</f>
        <v>Suisse</v>
      </c>
      <c r="K1926" s="31" t="str">
        <f>IFERROR(VLOOKUP(J1926,Setup_Team!$B:$C,2,FALSE), "TDB")</f>
        <v>CHE</v>
      </c>
      <c r="L1926" s="31" t="str">
        <f>VLOOKUP($A1926,Location!$A:$J,8,FALSE)</f>
        <v>Canada</v>
      </c>
      <c r="M1926" s="31" t="str">
        <f>IFERROR(VLOOKUP(L1926,Setup_Team!$B:$C,2,FALSE), "TDB")</f>
        <v>CAN</v>
      </c>
      <c r="N1926" s="31" t="str">
        <f>VLOOKUP($A1926,Location!$A:$J,9,FALSE)</f>
        <v>Seattle</v>
      </c>
      <c r="O1926" s="31" t="str">
        <f>VLOOKUP($A1926,Location!$A:$J,10,FALSE)</f>
        <v>Lumen Field</v>
      </c>
      <c r="R1926" s="31">
        <v>0</v>
      </c>
      <c r="S1926" s="25">
        <f>VLOOKUP($A1926,Database!$A:$Y,10,FALSE)</f>
        <v>68</v>
      </c>
      <c r="T1926" s="25">
        <f>VLOOKUP($A1926,Database!$A:$Y,11,FALSE)</f>
        <v>106</v>
      </c>
      <c r="U1926" s="25">
        <f>VLOOKUP($A1926,Database!$A:$Y,12,FALSE)</f>
        <v>129</v>
      </c>
      <c r="V1926" s="25" t="str">
        <f>VLOOKUP(A1926,Database!A:M,13,FALSE)</f>
        <v>À venir</v>
      </c>
      <c r="W1926" s="25" t="str">
        <f>VLOOKUP($A1926,Database!$A:$Y,20,FALSE)</f>
        <v/>
      </c>
      <c r="X1926" s="25" t="str">
        <f>VLOOKUP($A1926,Database!$A:$Y,21,FALSE)</f>
        <v/>
      </c>
      <c r="Y1926" s="25" t="str">
        <f ca="1">IF(C1926&lt;NOW(),IF(AND(P1926&gt;Q1926,W1926&gt;X1926),S1926,IF(AND(P1926=Q1926,W1926=X1926),T1926,IF(AND(P1926&lt;Q1926,W1926&lt;X1926),U1926,0))),"")</f>
        <v/>
      </c>
      <c r="Z1926" s="25">
        <f>IF(AND(P1926=W1926,Q1926=X1926),1,0)</f>
        <v>1</v>
      </c>
      <c r="AA1926" s="25" t="str">
        <f>IF(Z1926=0,"",IF(ISBLANK(VLOOKUP(A1926,Database!A:AA,22,FALSE)),"",VLOOKUP(A1926,Database!A:AA,22,FALSE)))</f>
        <v>Exact</v>
      </c>
      <c r="AB1926" s="25">
        <f ca="1">IFERROR(IF(AND(Y1926&lt;&gt;"",OR(V1926="Terminé",V1926="En cours")),VLOOKUP(AA1926,Setup_ScoreExactBonus!A:D,4,FALSE),0),0)</f>
        <v>0</v>
      </c>
      <c r="AC1926" s="31" t="str">
        <f ca="1">IF(Y1926&lt;&gt;"", Y1926 + IF(Z1926=1,AB1926, 0), "")</f>
        <v/>
      </c>
      <c r="AD1926" s="31">
        <f ca="1">SUMIFS(AC$2:AC1926,D$2:D1926,D1926)*IF(R1926=0,1,2)</f>
        <v>0</v>
      </c>
    </row>
    <row r="1927" spans="1:30" x14ac:dyDescent="0.35">
      <c r="A1927" s="31">
        <f>IF(ISBLANK(B1927),"",COUNTIF(B$2:B1927,B1927))-1</f>
        <v>49</v>
      </c>
      <c r="B1927" s="31">
        <v>15</v>
      </c>
      <c r="C1927" s="10">
        <f>VLOOKUP($A1927,Database!$A:$Y,7,FALSE)</f>
        <v>46197.875</v>
      </c>
      <c r="D1927" s="31" t="str">
        <f>VLOOKUP(Pronostics!$B1927,Setup_MPP!$A:$G,3,FALSE)</f>
        <v>Amine#8UL9R</v>
      </c>
      <c r="E1927" s="31" t="str">
        <f>VLOOKUP(Pronostics!$B1927,Setup_MPP!$A:$G,2,FALSE)</f>
        <v>Amine ZARROUKI</v>
      </c>
      <c r="F1927" s="31" t="str">
        <f>VLOOKUP($B1927,Setup_MPP!$A:$E,4,FALSE)</f>
        <v>#FF9898</v>
      </c>
      <c r="G1927" s="31" t="str">
        <f>VLOOKUP($B1927,Setup_MPP!$A:$E,5,FALSE)</f>
        <v>#FF5D5D</v>
      </c>
      <c r="H1927" s="31" t="str">
        <f>IFERROR(IF(AND(A1927&gt;=1,A1927&lt;=104),VLOOKUP($A1927,Location!$A:$J,6,FALSE),IF(A1927=0,"Avant l'ouverture",IF(OR(A1927=105,A1927=106),"Bonus"))),"")</f>
        <v>Tour 3</v>
      </c>
      <c r="I1927" s="31" t="str">
        <f>IF(LEFT(H1927,4)="Tour",VLOOKUP(A1927,Database!$A:$C,3,FALSE),"")</f>
        <v>B</v>
      </c>
      <c r="J1927" s="31" t="str">
        <f>VLOOKUP($A1927,Location!$A:$J,7,FALSE)</f>
        <v>Suisse</v>
      </c>
      <c r="K1927" s="31" t="str">
        <f>IFERROR(VLOOKUP(J1927,Setup_Team!$B:$C,2,FALSE), "TDB")</f>
        <v>CHE</v>
      </c>
      <c r="L1927" s="31" t="str">
        <f>VLOOKUP($A1927,Location!$A:$J,8,FALSE)</f>
        <v>Canada</v>
      </c>
      <c r="M1927" s="31" t="str">
        <f>IFERROR(VLOOKUP(L1927,Setup_Team!$B:$C,2,FALSE), "TDB")</f>
        <v>CAN</v>
      </c>
      <c r="N1927" s="31" t="str">
        <f>VLOOKUP($A1927,Location!$A:$J,9,FALSE)</f>
        <v>Seattle</v>
      </c>
      <c r="O1927" s="31" t="str">
        <f>VLOOKUP($A1927,Location!$A:$J,10,FALSE)</f>
        <v>Lumen Field</v>
      </c>
      <c r="R1927" s="31">
        <v>0</v>
      </c>
      <c r="S1927" s="25">
        <f>VLOOKUP($A1927,Database!$A:$Y,10,FALSE)</f>
        <v>68</v>
      </c>
      <c r="T1927" s="25">
        <f>VLOOKUP($A1927,Database!$A:$Y,11,FALSE)</f>
        <v>106</v>
      </c>
      <c r="U1927" s="25">
        <f>VLOOKUP($A1927,Database!$A:$Y,12,FALSE)</f>
        <v>129</v>
      </c>
      <c r="V1927" s="25" t="str">
        <f>VLOOKUP(A1927,Database!A:M,13,FALSE)</f>
        <v>À venir</v>
      </c>
      <c r="W1927" s="25" t="str">
        <f>VLOOKUP($A1927,Database!$A:$Y,20,FALSE)</f>
        <v/>
      </c>
      <c r="X1927" s="25" t="str">
        <f>VLOOKUP($A1927,Database!$A:$Y,21,FALSE)</f>
        <v/>
      </c>
      <c r="Y1927" s="25" t="str">
        <f ca="1">IF(C1927&lt;NOW(),IF(AND(P1927&gt;Q1927,W1927&gt;X1927),S1927,IF(AND(P1927=Q1927,W1927=X1927),T1927,IF(AND(P1927&lt;Q1927,W1927&lt;X1927),U1927,0))),"")</f>
        <v/>
      </c>
      <c r="Z1927" s="25">
        <f>IF(AND(P1927=W1927,Q1927=X1927),1,0)</f>
        <v>1</v>
      </c>
      <c r="AA1927" s="25" t="str">
        <f>IF(Z1927=0,"",IF(ISBLANK(VLOOKUP(A1927,Database!A:AA,22,FALSE)),"",VLOOKUP(A1927,Database!A:AA,22,FALSE)))</f>
        <v>Exact</v>
      </c>
      <c r="AB1927" s="25">
        <f ca="1">IFERROR(IF(AND(Y1927&lt;&gt;"",OR(V1927="Terminé",V1927="En cours")),VLOOKUP(AA1927,Setup_ScoreExactBonus!A:D,4,FALSE),0),0)</f>
        <v>0</v>
      </c>
      <c r="AC1927" s="31" t="str">
        <f ca="1">IF(Y1927&lt;&gt;"", Y1927 + IF(Z1927=1,AB1927, 0), "")</f>
        <v/>
      </c>
      <c r="AD1927" s="31">
        <f ca="1">SUMIFS(AC$2:AC1927,D$2:D1927,D1927)*IF(R1927=0,1,2)</f>
        <v>0</v>
      </c>
    </row>
    <row r="1928" spans="1:30" x14ac:dyDescent="0.35">
      <c r="A1928" s="31">
        <f>IF(ISBLANK(B1928),"",COUNTIF(B$2:B1928,B1928))-1</f>
        <v>49</v>
      </c>
      <c r="B1928" s="31">
        <v>16</v>
      </c>
      <c r="C1928" s="10">
        <f>VLOOKUP($A1928,Database!$A:$Y,7,FALSE)</f>
        <v>46197.875</v>
      </c>
      <c r="D1928" s="31" t="str">
        <f>VLOOKUP(Pronostics!$B1928,Setup_MPP!$A:$G,3,FALSE)</f>
        <v>Laura#8V93E</v>
      </c>
      <c r="E1928" s="31" t="str">
        <f>VLOOKUP(Pronostics!$B1928,Setup_MPP!$A:$G,2,FALSE)</f>
        <v>Laura GIULIANO</v>
      </c>
      <c r="F1928" s="31" t="str">
        <f>VLOOKUP($B1928,Setup_MPP!$A:$E,4,FALSE)</f>
        <v>#86A4FE</v>
      </c>
      <c r="G1928" s="31" t="str">
        <f>VLOOKUP($B1928,Setup_MPP!$A:$E,5,FALSE)</f>
        <v>#3769FF</v>
      </c>
      <c r="H1928" s="31" t="str">
        <f>IFERROR(IF(AND(A1928&gt;=1,A1928&lt;=104),VLOOKUP($A1928,Location!$A:$J,6,FALSE),IF(A1928=0,"Avant l'ouverture",IF(OR(A1928=105,A1928=106),"Bonus"))),"")</f>
        <v>Tour 3</v>
      </c>
      <c r="I1928" s="31" t="str">
        <f>IF(LEFT(H1928,4)="Tour",VLOOKUP(A1928,Database!$A:$C,3,FALSE),"")</f>
        <v>B</v>
      </c>
      <c r="J1928" s="31" t="str">
        <f>VLOOKUP($A1928,Location!$A:$J,7,FALSE)</f>
        <v>Suisse</v>
      </c>
      <c r="K1928" s="31" t="str">
        <f>IFERROR(VLOOKUP(J1928,Setup_Team!$B:$C,2,FALSE), "TDB")</f>
        <v>CHE</v>
      </c>
      <c r="L1928" s="31" t="str">
        <f>VLOOKUP($A1928,Location!$A:$J,8,FALSE)</f>
        <v>Canada</v>
      </c>
      <c r="M1928" s="31" t="str">
        <f>IFERROR(VLOOKUP(L1928,Setup_Team!$B:$C,2,FALSE), "TDB")</f>
        <v>CAN</v>
      </c>
      <c r="N1928" s="31" t="str">
        <f>VLOOKUP($A1928,Location!$A:$J,9,FALSE)</f>
        <v>Seattle</v>
      </c>
      <c r="O1928" s="31" t="str">
        <f>VLOOKUP($A1928,Location!$A:$J,10,FALSE)</f>
        <v>Lumen Field</v>
      </c>
      <c r="R1928" s="31">
        <v>0</v>
      </c>
      <c r="S1928" s="25">
        <f>VLOOKUP($A1928,Database!$A:$Y,10,FALSE)</f>
        <v>68</v>
      </c>
      <c r="T1928" s="25">
        <f>VLOOKUP($A1928,Database!$A:$Y,11,FALSE)</f>
        <v>106</v>
      </c>
      <c r="U1928" s="25">
        <f>VLOOKUP($A1928,Database!$A:$Y,12,FALSE)</f>
        <v>129</v>
      </c>
      <c r="V1928" s="25" t="str">
        <f>VLOOKUP(A1928,Database!A:M,13,FALSE)</f>
        <v>À venir</v>
      </c>
      <c r="W1928" s="25" t="str">
        <f>VLOOKUP($A1928,Database!$A:$Y,20,FALSE)</f>
        <v/>
      </c>
      <c r="X1928" s="25" t="str">
        <f>VLOOKUP($A1928,Database!$A:$Y,21,FALSE)</f>
        <v/>
      </c>
      <c r="Y1928" s="25" t="str">
        <f ca="1">IF(C1928&lt;NOW(),IF(AND(P1928&gt;Q1928,W1928&gt;X1928),S1928,IF(AND(P1928=Q1928,W1928=X1928),T1928,IF(AND(P1928&lt;Q1928,W1928&lt;X1928),U1928,0))),"")</f>
        <v/>
      </c>
      <c r="Z1928" s="25">
        <f>IF(AND(P1928=W1928,Q1928=X1928),1,0)</f>
        <v>1</v>
      </c>
      <c r="AA1928" s="25" t="str">
        <f>IF(Z1928=0,"",IF(ISBLANK(VLOOKUP(A1928,Database!A:AA,22,FALSE)),"",VLOOKUP(A1928,Database!A:AA,22,FALSE)))</f>
        <v>Exact</v>
      </c>
      <c r="AB1928" s="25">
        <f ca="1">IFERROR(IF(AND(Y1928&lt;&gt;"",OR(V1928="Terminé",V1928="En cours")),VLOOKUP(AA1928,Setup_ScoreExactBonus!A:D,4,FALSE),0),0)</f>
        <v>0</v>
      </c>
      <c r="AC1928" s="31" t="str">
        <f ca="1">IF(Y1928&lt;&gt;"", Y1928 + IF(Z1928=1,AB1928, 0), "")</f>
        <v/>
      </c>
      <c r="AD1928" s="31">
        <f ca="1">SUMIFS(AC$2:AC1928,D$2:D1928,D1928)*IF(R1928=0,1,2)</f>
        <v>0</v>
      </c>
    </row>
    <row r="1929" spans="1:30" x14ac:dyDescent="0.35">
      <c r="A1929" s="31">
        <f>IF(ISBLANK(B1929),"",COUNTIF(B$2:B1929,B1929))-1</f>
        <v>49</v>
      </c>
      <c r="B1929" s="31">
        <v>17</v>
      </c>
      <c r="C1929" s="10">
        <f>VLOOKUP($A1929,Database!$A:$Y,7,FALSE)</f>
        <v>46197.875</v>
      </c>
      <c r="D1929" s="31" t="str">
        <f>VLOOKUP(Pronostics!$B1929,Setup_MPP!$A:$G,3,FALSE)</f>
        <v>Joueur17</v>
      </c>
      <c r="E1929" s="31" t="str">
        <f>VLOOKUP(Pronostics!$B1929,Setup_MPP!$A:$G,2,FALSE)</f>
        <v>Joueur17</v>
      </c>
      <c r="F1929" s="31" t="str">
        <f>VLOOKUP($B1929,Setup_MPP!$A:$E,4,FALSE)</f>
        <v>#FFB0B0</v>
      </c>
      <c r="G1929" s="31" t="str">
        <f>VLOOKUP($B1929,Setup_MPP!$A:$E,5,FALSE)</f>
        <v>#F25757</v>
      </c>
      <c r="H1929" s="31" t="str">
        <f>IFERROR(IF(AND(A1929&gt;=1,A1929&lt;=104),VLOOKUP($A1929,Location!$A:$J,6,FALSE),IF(A1929=0,"Avant l'ouverture",IF(OR(A1929=105,A1929=106),"Bonus"))),"")</f>
        <v>Tour 3</v>
      </c>
      <c r="I1929" s="31" t="str">
        <f>IF(LEFT(H1929,4)="Tour",VLOOKUP(A1929,Database!$A:$C,3,FALSE),"")</f>
        <v>B</v>
      </c>
      <c r="J1929" s="31" t="str">
        <f>VLOOKUP($A1929,Location!$A:$J,7,FALSE)</f>
        <v>Suisse</v>
      </c>
      <c r="K1929" s="31" t="str">
        <f>IFERROR(VLOOKUP(J1929,Setup_Team!$B:$C,2,FALSE), "TDB")</f>
        <v>CHE</v>
      </c>
      <c r="L1929" s="31" t="str">
        <f>VLOOKUP($A1929,Location!$A:$J,8,FALSE)</f>
        <v>Canada</v>
      </c>
      <c r="M1929" s="31" t="str">
        <f>IFERROR(VLOOKUP(L1929,Setup_Team!$B:$C,2,FALSE), "TDB")</f>
        <v>CAN</v>
      </c>
      <c r="N1929" s="31" t="str">
        <f>VLOOKUP($A1929,Location!$A:$J,9,FALSE)</f>
        <v>Seattle</v>
      </c>
      <c r="O1929" s="31" t="str">
        <f>VLOOKUP($A1929,Location!$A:$J,10,FALSE)</f>
        <v>Lumen Field</v>
      </c>
      <c r="R1929" s="31">
        <v>0</v>
      </c>
      <c r="S1929" s="25">
        <f>VLOOKUP($A1929,Database!$A:$Y,10,FALSE)</f>
        <v>68</v>
      </c>
      <c r="T1929" s="25">
        <f>VLOOKUP($A1929,Database!$A:$Y,11,FALSE)</f>
        <v>106</v>
      </c>
      <c r="U1929" s="25">
        <f>VLOOKUP($A1929,Database!$A:$Y,12,FALSE)</f>
        <v>129</v>
      </c>
      <c r="V1929" s="25" t="str">
        <f>VLOOKUP(A1929,Database!A:M,13,FALSE)</f>
        <v>À venir</v>
      </c>
      <c r="W1929" s="25" t="str">
        <f>VLOOKUP($A1929,Database!$A:$Y,20,FALSE)</f>
        <v/>
      </c>
      <c r="X1929" s="25" t="str">
        <f>VLOOKUP($A1929,Database!$A:$Y,21,FALSE)</f>
        <v/>
      </c>
      <c r="Y1929" s="25" t="str">
        <f ca="1">IF(C1929&lt;NOW(),IF(AND(P1929&gt;Q1929,W1929&gt;X1929),S1929,IF(AND(P1929=Q1929,W1929=X1929),T1929,IF(AND(P1929&lt;Q1929,W1929&lt;X1929),U1929,0))),"")</f>
        <v/>
      </c>
      <c r="Z1929" s="25">
        <f>IF(AND(P1929=W1929,Q1929=X1929),1,0)</f>
        <v>1</v>
      </c>
      <c r="AA1929" s="25" t="str">
        <f>IF(Z1929=0,"",IF(ISBLANK(VLOOKUP(A1929,Database!A:AA,22,FALSE)),"",VLOOKUP(A1929,Database!A:AA,22,FALSE)))</f>
        <v>Exact</v>
      </c>
      <c r="AB1929" s="25">
        <f ca="1">IFERROR(IF(AND(Y1929&lt;&gt;"",OR(V1929="Terminé",V1929="En cours")),VLOOKUP(AA1929,Setup_ScoreExactBonus!A:D,4,FALSE),0),0)</f>
        <v>0</v>
      </c>
      <c r="AC1929" s="31" t="str">
        <f ca="1">IF(Y1929&lt;&gt;"", Y1929 + IF(Z1929=1,AB1929, 0), "")</f>
        <v/>
      </c>
      <c r="AD1929" s="31">
        <f ca="1">SUMIFS(AC$2:AC1929,D$2:D1929,D1929)*IF(R1929=0,1,2)</f>
        <v>0</v>
      </c>
    </row>
    <row r="1930" spans="1:30" x14ac:dyDescent="0.35">
      <c r="A1930" s="31">
        <f>IF(ISBLANK(B1930),"",COUNTIF(B$2:B1930,B1930))-1</f>
        <v>49</v>
      </c>
      <c r="B1930" s="31">
        <v>18</v>
      </c>
      <c r="C1930" s="10">
        <f>VLOOKUP($A1930,Database!$A:$Y,7,FALSE)</f>
        <v>46197.875</v>
      </c>
      <c r="D1930" s="31" t="str">
        <f>VLOOKUP(Pronostics!$B1930,Setup_MPP!$A:$G,3,FALSE)</f>
        <v>Joueur18</v>
      </c>
      <c r="E1930" s="31" t="str">
        <f>VLOOKUP(Pronostics!$B1930,Setup_MPP!$A:$G,2,FALSE)</f>
        <v>Joueur18</v>
      </c>
      <c r="F1930" s="31" t="str">
        <f>VLOOKUP($B1930,Setup_MPP!$A:$E,4,FALSE)</f>
        <v>#FFC9B0</v>
      </c>
      <c r="G1930" s="31" t="str">
        <f>VLOOKUP($B1930,Setup_MPP!$A:$E,5,FALSE)</f>
        <v>#F28D57</v>
      </c>
      <c r="H1930" s="31" t="str">
        <f>IFERROR(IF(AND(A1930&gt;=1,A1930&lt;=104),VLOOKUP($A1930,Location!$A:$J,6,FALSE),IF(A1930=0,"Avant l'ouverture",IF(OR(A1930=105,A1930=106),"Bonus"))),"")</f>
        <v>Tour 3</v>
      </c>
      <c r="I1930" s="31" t="str">
        <f>IF(LEFT(H1930,4)="Tour",VLOOKUP(A1930,Database!$A:$C,3,FALSE),"")</f>
        <v>B</v>
      </c>
      <c r="J1930" s="31" t="str">
        <f>VLOOKUP($A1930,Location!$A:$J,7,FALSE)</f>
        <v>Suisse</v>
      </c>
      <c r="K1930" s="31" t="str">
        <f>IFERROR(VLOOKUP(J1930,Setup_Team!$B:$C,2,FALSE), "TDB")</f>
        <v>CHE</v>
      </c>
      <c r="L1930" s="31" t="str">
        <f>VLOOKUP($A1930,Location!$A:$J,8,FALSE)</f>
        <v>Canada</v>
      </c>
      <c r="M1930" s="31" t="str">
        <f>IFERROR(VLOOKUP(L1930,Setup_Team!$B:$C,2,FALSE), "TDB")</f>
        <v>CAN</v>
      </c>
      <c r="N1930" s="31" t="str">
        <f>VLOOKUP($A1930,Location!$A:$J,9,FALSE)</f>
        <v>Seattle</v>
      </c>
      <c r="O1930" s="31" t="str">
        <f>VLOOKUP($A1930,Location!$A:$J,10,FALSE)</f>
        <v>Lumen Field</v>
      </c>
      <c r="R1930" s="31">
        <v>0</v>
      </c>
      <c r="S1930" s="25">
        <f>VLOOKUP($A1930,Database!$A:$Y,10,FALSE)</f>
        <v>68</v>
      </c>
      <c r="T1930" s="25">
        <f>VLOOKUP($A1930,Database!$A:$Y,11,FALSE)</f>
        <v>106</v>
      </c>
      <c r="U1930" s="25">
        <f>VLOOKUP($A1930,Database!$A:$Y,12,FALSE)</f>
        <v>129</v>
      </c>
      <c r="V1930" s="25" t="str">
        <f>VLOOKUP(A1930,Database!A:M,13,FALSE)</f>
        <v>À venir</v>
      </c>
      <c r="W1930" s="25" t="str">
        <f>VLOOKUP($A1930,Database!$A:$Y,20,FALSE)</f>
        <v/>
      </c>
      <c r="X1930" s="25" t="str">
        <f>VLOOKUP($A1930,Database!$A:$Y,21,FALSE)</f>
        <v/>
      </c>
      <c r="Y1930" s="25" t="str">
        <f ca="1">IF(C1930&lt;NOW(),IF(AND(P1930&gt;Q1930,W1930&gt;X1930),S1930,IF(AND(P1930=Q1930,W1930=X1930),T1930,IF(AND(P1930&lt;Q1930,W1930&lt;X1930),U1930,0))),"")</f>
        <v/>
      </c>
      <c r="Z1930" s="25">
        <f>IF(AND(P1930=W1930,Q1930=X1930),1,0)</f>
        <v>1</v>
      </c>
      <c r="AA1930" s="25" t="str">
        <f>IF(Z1930=0,"",IF(ISBLANK(VLOOKUP(A1930,Database!A:AA,22,FALSE)),"",VLOOKUP(A1930,Database!A:AA,22,FALSE)))</f>
        <v>Exact</v>
      </c>
      <c r="AB1930" s="25">
        <f ca="1">IFERROR(IF(AND(Y1930&lt;&gt;"",OR(V1930="Terminé",V1930="En cours")),VLOOKUP(AA1930,Setup_ScoreExactBonus!A:D,4,FALSE),0),0)</f>
        <v>0</v>
      </c>
      <c r="AC1930" s="31" t="str">
        <f ca="1">IF(Y1930&lt;&gt;"", Y1930 + IF(Z1930=1,AB1930, 0), "")</f>
        <v/>
      </c>
      <c r="AD1930" s="31">
        <f ca="1">SUMIFS(AC$2:AC1930,D$2:D1930,D1930)*IF(R1930=0,1,2)</f>
        <v>0</v>
      </c>
    </row>
    <row r="1931" spans="1:30" x14ac:dyDescent="0.35">
      <c r="A1931" s="31">
        <f>IF(ISBLANK(B1931),"",COUNTIF(B$2:B1931,B1931))-1</f>
        <v>49</v>
      </c>
      <c r="B1931" s="31">
        <v>19</v>
      </c>
      <c r="C1931" s="10">
        <f>VLOOKUP($A1931,Database!$A:$Y,7,FALSE)</f>
        <v>46197.875</v>
      </c>
      <c r="D1931" s="31" t="str">
        <f>VLOOKUP(Pronostics!$B1931,Setup_MPP!$A:$G,3,FALSE)</f>
        <v>Joueur19</v>
      </c>
      <c r="E1931" s="31" t="str">
        <f>VLOOKUP(Pronostics!$B1931,Setup_MPP!$A:$G,2,FALSE)</f>
        <v>Joueur19</v>
      </c>
      <c r="F1931" s="31" t="str">
        <f>VLOOKUP($B1931,Setup_MPP!$A:$E,4,FALSE)</f>
        <v>#D5D5D5</v>
      </c>
      <c r="G1931" s="31" t="str">
        <f>VLOOKUP($B1931,Setup_MPP!$A:$E,5,FALSE)</f>
        <v>#727272</v>
      </c>
      <c r="H1931" s="31" t="str">
        <f>IFERROR(IF(AND(A1931&gt;=1,A1931&lt;=104),VLOOKUP($A1931,Location!$A:$J,6,FALSE),IF(A1931=0,"Avant l'ouverture",IF(OR(A1931=105,A1931=106),"Bonus"))),"")</f>
        <v>Tour 3</v>
      </c>
      <c r="I1931" s="31" t="str">
        <f>IF(LEFT(H1931,4)="Tour",VLOOKUP(A1931,Database!$A:$C,3,FALSE),"")</f>
        <v>B</v>
      </c>
      <c r="J1931" s="31" t="str">
        <f>VLOOKUP($A1931,Location!$A:$J,7,FALSE)</f>
        <v>Suisse</v>
      </c>
      <c r="K1931" s="31" t="str">
        <f>IFERROR(VLOOKUP(J1931,Setup_Team!$B:$C,2,FALSE), "TDB")</f>
        <v>CHE</v>
      </c>
      <c r="L1931" s="31" t="str">
        <f>VLOOKUP($A1931,Location!$A:$J,8,FALSE)</f>
        <v>Canada</v>
      </c>
      <c r="M1931" s="31" t="str">
        <f>IFERROR(VLOOKUP(L1931,Setup_Team!$B:$C,2,FALSE), "TDB")</f>
        <v>CAN</v>
      </c>
      <c r="N1931" s="31" t="str">
        <f>VLOOKUP($A1931,Location!$A:$J,9,FALSE)</f>
        <v>Seattle</v>
      </c>
      <c r="O1931" s="31" t="str">
        <f>VLOOKUP($A1931,Location!$A:$J,10,FALSE)</f>
        <v>Lumen Field</v>
      </c>
      <c r="R1931" s="31">
        <v>0</v>
      </c>
      <c r="S1931" s="25">
        <f>VLOOKUP($A1931,Database!$A:$Y,10,FALSE)</f>
        <v>68</v>
      </c>
      <c r="T1931" s="25">
        <f>VLOOKUP($A1931,Database!$A:$Y,11,FALSE)</f>
        <v>106</v>
      </c>
      <c r="U1931" s="25">
        <f>VLOOKUP($A1931,Database!$A:$Y,12,FALSE)</f>
        <v>129</v>
      </c>
      <c r="V1931" s="25" t="str">
        <f>VLOOKUP(A1931,Database!A:M,13,FALSE)</f>
        <v>À venir</v>
      </c>
      <c r="W1931" s="25" t="str">
        <f>VLOOKUP($A1931,Database!$A:$Y,20,FALSE)</f>
        <v/>
      </c>
      <c r="X1931" s="25" t="str">
        <f>VLOOKUP($A1931,Database!$A:$Y,21,FALSE)</f>
        <v/>
      </c>
      <c r="Y1931" s="25" t="str">
        <f ca="1">IF(C1931&lt;NOW(),IF(AND(P1931&gt;Q1931,W1931&gt;X1931),S1931,IF(AND(P1931=Q1931,W1931=X1931),T1931,IF(AND(P1931&lt;Q1931,W1931&lt;X1931),U1931,0))),"")</f>
        <v/>
      </c>
      <c r="Z1931" s="25">
        <f>IF(AND(P1931=W1931,Q1931=X1931),1,0)</f>
        <v>1</v>
      </c>
      <c r="AA1931" s="25" t="str">
        <f>IF(Z1931=0,"",IF(ISBLANK(VLOOKUP(A1931,Database!A:AA,22,FALSE)),"",VLOOKUP(A1931,Database!A:AA,22,FALSE)))</f>
        <v>Exact</v>
      </c>
      <c r="AB1931" s="25">
        <f ca="1">IFERROR(IF(AND(Y1931&lt;&gt;"",OR(V1931="Terminé",V1931="En cours")),VLOOKUP(AA1931,Setup_ScoreExactBonus!A:D,4,FALSE),0),0)</f>
        <v>0</v>
      </c>
      <c r="AC1931" s="31" t="str">
        <f ca="1">IF(Y1931&lt;&gt;"", Y1931 + IF(Z1931=1,AB1931, 0), "")</f>
        <v/>
      </c>
      <c r="AD1931" s="31">
        <f ca="1">SUMIFS(AC$2:AC1931,D$2:D1931,D1931)*IF(R1931=0,1,2)</f>
        <v>0</v>
      </c>
    </row>
    <row r="1932" spans="1:30" x14ac:dyDescent="0.35">
      <c r="A1932" s="31">
        <f>IF(ISBLANK(B1932),"",COUNTIF(B$2:B1932,B1932))-1</f>
        <v>49</v>
      </c>
      <c r="B1932" s="31">
        <v>20</v>
      </c>
      <c r="C1932" s="10">
        <f>VLOOKUP($A1932,Database!$A:$Y,7,FALSE)</f>
        <v>46197.875</v>
      </c>
      <c r="D1932" s="31" t="str">
        <f>VLOOKUP(Pronostics!$B1932,Setup_MPP!$A:$G,3,FALSE)</f>
        <v>Joueur20</v>
      </c>
      <c r="E1932" s="31" t="str">
        <f>VLOOKUP(Pronostics!$B1932,Setup_MPP!$A:$G,2,FALSE)</f>
        <v>Joueur20</v>
      </c>
      <c r="F1932" s="31" t="str">
        <f>VLOOKUP($B1932,Setup_MPP!$A:$E,4,FALSE)</f>
        <v>#D5D5D5</v>
      </c>
      <c r="G1932" s="31" t="str">
        <f>VLOOKUP($B1932,Setup_MPP!$A:$E,5,FALSE)</f>
        <v>#727272</v>
      </c>
      <c r="H1932" s="31" t="str">
        <f>IFERROR(IF(AND(A1932&gt;=1,A1932&lt;=104),VLOOKUP($A1932,Location!$A:$J,6,FALSE),IF(A1932=0,"Avant l'ouverture",IF(OR(A1932=105,A1932=106),"Bonus"))),"")</f>
        <v>Tour 3</v>
      </c>
      <c r="I1932" s="31" t="str">
        <f>IF(LEFT(H1932,4)="Tour",VLOOKUP(A1932,Database!$A:$C,3,FALSE),"")</f>
        <v>B</v>
      </c>
      <c r="J1932" s="31" t="str">
        <f>VLOOKUP($A1932,Location!$A:$J,7,FALSE)</f>
        <v>Suisse</v>
      </c>
      <c r="K1932" s="31" t="str">
        <f>IFERROR(VLOOKUP(J1932,Setup_Team!$B:$C,2,FALSE), "TDB")</f>
        <v>CHE</v>
      </c>
      <c r="L1932" s="31" t="str">
        <f>VLOOKUP($A1932,Location!$A:$J,8,FALSE)</f>
        <v>Canada</v>
      </c>
      <c r="M1932" s="31" t="str">
        <f>IFERROR(VLOOKUP(L1932,Setup_Team!$B:$C,2,FALSE), "TDB")</f>
        <v>CAN</v>
      </c>
      <c r="N1932" s="31" t="str">
        <f>VLOOKUP($A1932,Location!$A:$J,9,FALSE)</f>
        <v>Seattle</v>
      </c>
      <c r="O1932" s="31" t="str">
        <f>VLOOKUP($A1932,Location!$A:$J,10,FALSE)</f>
        <v>Lumen Field</v>
      </c>
      <c r="R1932" s="31">
        <v>0</v>
      </c>
      <c r="S1932" s="25">
        <f>VLOOKUP($A1932,Database!$A:$Y,10,FALSE)</f>
        <v>68</v>
      </c>
      <c r="T1932" s="25">
        <f>VLOOKUP($A1932,Database!$A:$Y,11,FALSE)</f>
        <v>106</v>
      </c>
      <c r="U1932" s="25">
        <f>VLOOKUP($A1932,Database!$A:$Y,12,FALSE)</f>
        <v>129</v>
      </c>
      <c r="V1932" s="25" t="str">
        <f>VLOOKUP(A1932,Database!A:M,13,FALSE)</f>
        <v>À venir</v>
      </c>
      <c r="W1932" s="25" t="str">
        <f>VLOOKUP($A1932,Database!$A:$Y,20,FALSE)</f>
        <v/>
      </c>
      <c r="X1932" s="25" t="str">
        <f>VLOOKUP($A1932,Database!$A:$Y,21,FALSE)</f>
        <v/>
      </c>
      <c r="Y1932" s="25" t="str">
        <f ca="1">IF(C1932&lt;NOW(),IF(AND(P1932&gt;Q1932,W1932&gt;X1932),S1932,IF(AND(P1932=Q1932,W1932=X1932),T1932,IF(AND(P1932&lt;Q1932,W1932&lt;X1932),U1932,0))),"")</f>
        <v/>
      </c>
      <c r="Z1932" s="25">
        <f>IF(AND(P1932=W1932,Q1932=X1932),1,0)</f>
        <v>1</v>
      </c>
      <c r="AA1932" s="25" t="str">
        <f>IF(Z1932=0,"",IF(ISBLANK(VLOOKUP(A1932,Database!A:AA,22,FALSE)),"",VLOOKUP(A1932,Database!A:AA,22,FALSE)))</f>
        <v>Exact</v>
      </c>
      <c r="AB1932" s="25">
        <f ca="1">IFERROR(IF(AND(Y1932&lt;&gt;"",OR(V1932="Terminé",V1932="En cours")),VLOOKUP(AA1932,Setup_ScoreExactBonus!A:D,4,FALSE),0),0)</f>
        <v>0</v>
      </c>
      <c r="AC1932" s="31" t="str">
        <f ca="1">IF(Y1932&lt;&gt;"", Y1932 + IF(Z1932=1,AB1932, 0), "")</f>
        <v/>
      </c>
      <c r="AD1932" s="31">
        <f ca="1">SUMIFS(AC$2:AC1932,D$2:D1932,D1932)*IF(R1932=0,1,2)</f>
        <v>0</v>
      </c>
    </row>
    <row r="1933" spans="1:30" x14ac:dyDescent="0.35">
      <c r="A1933" s="31">
        <f>IF(ISBLANK(B1933),"",COUNTIF(B$2:B1933,B1933))-1</f>
        <v>49</v>
      </c>
      <c r="B1933" s="31">
        <v>21</v>
      </c>
      <c r="C1933" s="10">
        <f>VLOOKUP($A1933,Database!$A:$Y,7,FALSE)</f>
        <v>46197.875</v>
      </c>
      <c r="D1933" s="31" t="str">
        <f>VLOOKUP(Pronostics!$B1933,Setup_MPP!$A:$G,3,FALSE)</f>
        <v>Joueur21</v>
      </c>
      <c r="E1933" s="31" t="str">
        <f>VLOOKUP(Pronostics!$B1933,Setup_MPP!$A:$G,2,FALSE)</f>
        <v>Joueur21</v>
      </c>
      <c r="F1933" s="31" t="str">
        <f>VLOOKUP($B1933,Setup_MPP!$A:$E,4,FALSE)</f>
        <v>#D5D5D5</v>
      </c>
      <c r="G1933" s="31" t="str">
        <f>VLOOKUP($B1933,Setup_MPP!$A:$E,5,FALSE)</f>
        <v>#727272</v>
      </c>
      <c r="H1933" s="31" t="str">
        <f>IFERROR(IF(AND(A1933&gt;=1,A1933&lt;=104),VLOOKUP($A1933,Location!$A:$J,6,FALSE),IF(A1933=0,"Avant l'ouverture",IF(OR(A1933=105,A1933=106),"Bonus"))),"")</f>
        <v>Tour 3</v>
      </c>
      <c r="I1933" s="31" t="str">
        <f>IF(LEFT(H1933,4)="Tour",VLOOKUP(A1933,Database!$A:$C,3,FALSE),"")</f>
        <v>B</v>
      </c>
      <c r="J1933" s="31" t="str">
        <f>VLOOKUP($A1933,Location!$A:$J,7,FALSE)</f>
        <v>Suisse</v>
      </c>
      <c r="K1933" s="31" t="str">
        <f>IFERROR(VLOOKUP(J1933,Setup_Team!$B:$C,2,FALSE), "TDB")</f>
        <v>CHE</v>
      </c>
      <c r="L1933" s="31" t="str">
        <f>VLOOKUP($A1933,Location!$A:$J,8,FALSE)</f>
        <v>Canada</v>
      </c>
      <c r="M1933" s="31" t="str">
        <f>IFERROR(VLOOKUP(L1933,Setup_Team!$B:$C,2,FALSE), "TDB")</f>
        <v>CAN</v>
      </c>
      <c r="N1933" s="31" t="str">
        <f>VLOOKUP($A1933,Location!$A:$J,9,FALSE)</f>
        <v>Seattle</v>
      </c>
      <c r="O1933" s="31" t="str">
        <f>VLOOKUP($A1933,Location!$A:$J,10,FALSE)</f>
        <v>Lumen Field</v>
      </c>
      <c r="R1933" s="31">
        <v>0</v>
      </c>
      <c r="S1933" s="25">
        <f>VLOOKUP($A1933,Database!$A:$Y,10,FALSE)</f>
        <v>68</v>
      </c>
      <c r="T1933" s="25">
        <f>VLOOKUP($A1933,Database!$A:$Y,11,FALSE)</f>
        <v>106</v>
      </c>
      <c r="U1933" s="25">
        <f>VLOOKUP($A1933,Database!$A:$Y,12,FALSE)</f>
        <v>129</v>
      </c>
      <c r="V1933" s="25" t="str">
        <f>VLOOKUP(A1933,Database!A:M,13,FALSE)</f>
        <v>À venir</v>
      </c>
      <c r="W1933" s="25" t="str">
        <f>VLOOKUP($A1933,Database!$A:$Y,20,FALSE)</f>
        <v/>
      </c>
      <c r="X1933" s="25" t="str">
        <f>VLOOKUP($A1933,Database!$A:$Y,21,FALSE)</f>
        <v/>
      </c>
      <c r="Y1933" s="25" t="str">
        <f ca="1">IF(C1933&lt;NOW(),IF(AND(P1933&gt;Q1933,W1933&gt;X1933),S1933,IF(AND(P1933=Q1933,W1933=X1933),T1933,IF(AND(P1933&lt;Q1933,W1933&lt;X1933),U1933,0))),"")</f>
        <v/>
      </c>
      <c r="Z1933" s="25">
        <f>IF(AND(P1933=W1933,Q1933=X1933),1,0)</f>
        <v>1</v>
      </c>
      <c r="AA1933" s="25" t="str">
        <f>IF(Z1933=0,"",IF(ISBLANK(VLOOKUP(A1933,Database!A:AA,22,FALSE)),"",VLOOKUP(A1933,Database!A:AA,22,FALSE)))</f>
        <v>Exact</v>
      </c>
      <c r="AB1933" s="25">
        <f ca="1">IFERROR(IF(AND(Y1933&lt;&gt;"",OR(V1933="Terminé",V1933="En cours")),VLOOKUP(AA1933,Setup_ScoreExactBonus!A:D,4,FALSE),0),0)</f>
        <v>0</v>
      </c>
      <c r="AC1933" s="31" t="str">
        <f ca="1">IF(Y1933&lt;&gt;"", Y1933 + IF(Z1933=1,AB1933, 0), "")</f>
        <v/>
      </c>
      <c r="AD1933" s="31">
        <f ca="1">SUMIFS(AC$2:AC1933,D$2:D1933,D1933)*IF(R1933=0,1,2)</f>
        <v>0</v>
      </c>
    </row>
    <row r="1934" spans="1:30" x14ac:dyDescent="0.35">
      <c r="A1934" s="31">
        <f>IF(ISBLANK(B1934),"",COUNTIF(B$2:B1934,B1934))-1</f>
        <v>49</v>
      </c>
      <c r="B1934" s="31">
        <v>22</v>
      </c>
      <c r="C1934" s="10">
        <f>VLOOKUP($A1934,Database!$A:$Y,7,FALSE)</f>
        <v>46197.875</v>
      </c>
      <c r="D1934" s="31" t="str">
        <f>VLOOKUP(Pronostics!$B1934,Setup_MPP!$A:$G,3,FALSE)</f>
        <v>Joueur22</v>
      </c>
      <c r="E1934" s="31" t="str">
        <f>VLOOKUP(Pronostics!$B1934,Setup_MPP!$A:$G,2,FALSE)</f>
        <v>Joueur22</v>
      </c>
      <c r="F1934" s="31" t="str">
        <f>VLOOKUP($B1934,Setup_MPP!$A:$E,4,FALSE)</f>
        <v>#D5D5D5</v>
      </c>
      <c r="G1934" s="31" t="str">
        <f>VLOOKUP($B1934,Setup_MPP!$A:$E,5,FALSE)</f>
        <v>#727272</v>
      </c>
      <c r="H1934" s="31" t="str">
        <f>IFERROR(IF(AND(A1934&gt;=1,A1934&lt;=104),VLOOKUP($A1934,Location!$A:$J,6,FALSE),IF(A1934=0,"Avant l'ouverture",IF(OR(A1934=105,A1934=106),"Bonus"))),"")</f>
        <v>Tour 3</v>
      </c>
      <c r="I1934" s="31" t="str">
        <f>IF(LEFT(H1934,4)="Tour",VLOOKUP(A1934,Database!$A:$C,3,FALSE),"")</f>
        <v>B</v>
      </c>
      <c r="J1934" s="31" t="str">
        <f>VLOOKUP($A1934,Location!$A:$J,7,FALSE)</f>
        <v>Suisse</v>
      </c>
      <c r="K1934" s="31" t="str">
        <f>IFERROR(VLOOKUP(J1934,Setup_Team!$B:$C,2,FALSE), "TDB")</f>
        <v>CHE</v>
      </c>
      <c r="L1934" s="31" t="str">
        <f>VLOOKUP($A1934,Location!$A:$J,8,FALSE)</f>
        <v>Canada</v>
      </c>
      <c r="M1934" s="31" t="str">
        <f>IFERROR(VLOOKUP(L1934,Setup_Team!$B:$C,2,FALSE), "TDB")</f>
        <v>CAN</v>
      </c>
      <c r="N1934" s="31" t="str">
        <f>VLOOKUP($A1934,Location!$A:$J,9,FALSE)</f>
        <v>Seattle</v>
      </c>
      <c r="O1934" s="31" t="str">
        <f>VLOOKUP($A1934,Location!$A:$J,10,FALSE)</f>
        <v>Lumen Field</v>
      </c>
      <c r="R1934" s="31">
        <v>0</v>
      </c>
      <c r="S1934" s="25">
        <f>VLOOKUP($A1934,Database!$A:$Y,10,FALSE)</f>
        <v>68</v>
      </c>
      <c r="T1934" s="25">
        <f>VLOOKUP($A1934,Database!$A:$Y,11,FALSE)</f>
        <v>106</v>
      </c>
      <c r="U1934" s="25">
        <f>VLOOKUP($A1934,Database!$A:$Y,12,FALSE)</f>
        <v>129</v>
      </c>
      <c r="V1934" s="25" t="str">
        <f>VLOOKUP(A1934,Database!A:M,13,FALSE)</f>
        <v>À venir</v>
      </c>
      <c r="W1934" s="25" t="str">
        <f>VLOOKUP($A1934,Database!$A:$Y,20,FALSE)</f>
        <v/>
      </c>
      <c r="X1934" s="25" t="str">
        <f>VLOOKUP($A1934,Database!$A:$Y,21,FALSE)</f>
        <v/>
      </c>
      <c r="Y1934" s="25" t="str">
        <f ca="1">IF(C1934&lt;NOW(),IF(AND(P1934&gt;Q1934,W1934&gt;X1934),S1934,IF(AND(P1934=Q1934,W1934=X1934),T1934,IF(AND(P1934&lt;Q1934,W1934&lt;X1934),U1934,0))),"")</f>
        <v/>
      </c>
      <c r="Z1934" s="25">
        <f>IF(AND(P1934=W1934,Q1934=X1934),1,0)</f>
        <v>1</v>
      </c>
      <c r="AA1934" s="25" t="str">
        <f>IF(Z1934=0,"",IF(ISBLANK(VLOOKUP(A1934,Database!A:AA,22,FALSE)),"",VLOOKUP(A1934,Database!A:AA,22,FALSE)))</f>
        <v>Exact</v>
      </c>
      <c r="AB1934" s="25">
        <f ca="1">IFERROR(IF(AND(Y1934&lt;&gt;"",OR(V1934="Terminé",V1934="En cours")),VLOOKUP(AA1934,Setup_ScoreExactBonus!A:D,4,FALSE),0),0)</f>
        <v>0</v>
      </c>
      <c r="AC1934" s="31" t="str">
        <f ca="1">IF(Y1934&lt;&gt;"", Y1934 + IF(Z1934=1,AB1934, 0), "")</f>
        <v/>
      </c>
      <c r="AD1934" s="31">
        <f ca="1">SUMIFS(AC$2:AC1934,D$2:D1934,D1934)*IF(R1934=0,1,2)</f>
        <v>0</v>
      </c>
    </row>
    <row r="1935" spans="1:30" x14ac:dyDescent="0.35">
      <c r="A1935" s="31">
        <f>IF(ISBLANK(B1935),"",COUNTIF(B$2:B1935,B1935))-1</f>
        <v>49</v>
      </c>
      <c r="B1935" s="31">
        <v>23</v>
      </c>
      <c r="C1935" s="10">
        <f>VLOOKUP($A1935,Database!$A:$Y,7,FALSE)</f>
        <v>46197.875</v>
      </c>
      <c r="D1935" s="31" t="str">
        <f>VLOOKUP(Pronostics!$B1935,Setup_MPP!$A:$G,3,FALSE)</f>
        <v>Joueur23</v>
      </c>
      <c r="E1935" s="31" t="str">
        <f>VLOOKUP(Pronostics!$B1935,Setup_MPP!$A:$G,2,FALSE)</f>
        <v>Joueur23</v>
      </c>
      <c r="F1935" s="31" t="str">
        <f>VLOOKUP($B1935,Setup_MPP!$A:$E,4,FALSE)</f>
        <v>#D5D5D5</v>
      </c>
      <c r="G1935" s="31" t="str">
        <f>VLOOKUP($B1935,Setup_MPP!$A:$E,5,FALSE)</f>
        <v>#727272</v>
      </c>
      <c r="H1935" s="31" t="str">
        <f>IFERROR(IF(AND(A1935&gt;=1,A1935&lt;=104),VLOOKUP($A1935,Location!$A:$J,6,FALSE),IF(A1935=0,"Avant l'ouverture",IF(OR(A1935=105,A1935=106),"Bonus"))),"")</f>
        <v>Tour 3</v>
      </c>
      <c r="I1935" s="31" t="str">
        <f>IF(LEFT(H1935,4)="Tour",VLOOKUP(A1935,Database!$A:$C,3,FALSE),"")</f>
        <v>B</v>
      </c>
      <c r="J1935" s="31" t="str">
        <f>VLOOKUP($A1935,Location!$A:$J,7,FALSE)</f>
        <v>Suisse</v>
      </c>
      <c r="K1935" s="31" t="str">
        <f>IFERROR(VLOOKUP(J1935,Setup_Team!$B:$C,2,FALSE), "TDB")</f>
        <v>CHE</v>
      </c>
      <c r="L1935" s="31" t="str">
        <f>VLOOKUP($A1935,Location!$A:$J,8,FALSE)</f>
        <v>Canada</v>
      </c>
      <c r="M1935" s="31" t="str">
        <f>IFERROR(VLOOKUP(L1935,Setup_Team!$B:$C,2,FALSE), "TDB")</f>
        <v>CAN</v>
      </c>
      <c r="N1935" s="31" t="str">
        <f>VLOOKUP($A1935,Location!$A:$J,9,FALSE)</f>
        <v>Seattle</v>
      </c>
      <c r="O1935" s="31" t="str">
        <f>VLOOKUP($A1935,Location!$A:$J,10,FALSE)</f>
        <v>Lumen Field</v>
      </c>
      <c r="R1935" s="31">
        <v>0</v>
      </c>
      <c r="S1935" s="25">
        <f>VLOOKUP($A1935,Database!$A:$Y,10,FALSE)</f>
        <v>68</v>
      </c>
      <c r="T1935" s="25">
        <f>VLOOKUP($A1935,Database!$A:$Y,11,FALSE)</f>
        <v>106</v>
      </c>
      <c r="U1935" s="25">
        <f>VLOOKUP($A1935,Database!$A:$Y,12,FALSE)</f>
        <v>129</v>
      </c>
      <c r="V1935" s="25" t="str">
        <f>VLOOKUP(A1935,Database!A:M,13,FALSE)</f>
        <v>À venir</v>
      </c>
      <c r="W1935" s="25" t="str">
        <f>VLOOKUP($A1935,Database!$A:$Y,20,FALSE)</f>
        <v/>
      </c>
      <c r="X1935" s="25" t="str">
        <f>VLOOKUP($A1935,Database!$A:$Y,21,FALSE)</f>
        <v/>
      </c>
      <c r="Y1935" s="25" t="str">
        <f ca="1">IF(C1935&lt;NOW(),IF(AND(P1935&gt;Q1935,W1935&gt;X1935),S1935,IF(AND(P1935=Q1935,W1935=X1935),T1935,IF(AND(P1935&lt;Q1935,W1935&lt;X1935),U1935,0))),"")</f>
        <v/>
      </c>
      <c r="Z1935" s="25">
        <f>IF(AND(P1935=W1935,Q1935=X1935),1,0)</f>
        <v>1</v>
      </c>
      <c r="AA1935" s="25" t="str">
        <f>IF(Z1935=0,"",IF(ISBLANK(VLOOKUP(A1935,Database!A:AA,22,FALSE)),"",VLOOKUP(A1935,Database!A:AA,22,FALSE)))</f>
        <v>Exact</v>
      </c>
      <c r="AB1935" s="25">
        <f ca="1">IFERROR(IF(AND(Y1935&lt;&gt;"",OR(V1935="Terminé",V1935="En cours")),VLOOKUP(AA1935,Setup_ScoreExactBonus!A:D,4,FALSE),0),0)</f>
        <v>0</v>
      </c>
      <c r="AC1935" s="31" t="str">
        <f ca="1">IF(Y1935&lt;&gt;"", Y1935 + IF(Z1935=1,AB1935, 0), "")</f>
        <v/>
      </c>
      <c r="AD1935" s="31">
        <f ca="1">SUMIFS(AC$2:AC1935,D$2:D1935,D1935)*IF(R1935=0,1,2)</f>
        <v>0</v>
      </c>
    </row>
    <row r="1936" spans="1:30" x14ac:dyDescent="0.35">
      <c r="A1936" s="31">
        <f>IF(ISBLANK(B1936),"",COUNTIF(B$2:B1936,B1936))-1</f>
        <v>49</v>
      </c>
      <c r="B1936" s="31">
        <v>24</v>
      </c>
      <c r="C1936" s="10">
        <f>VLOOKUP($A1936,Database!$A:$Y,7,FALSE)</f>
        <v>46197.875</v>
      </c>
      <c r="D1936" s="31" t="str">
        <f>VLOOKUP(Pronostics!$B1936,Setup_MPP!$A:$G,3,FALSE)</f>
        <v>Joueur24</v>
      </c>
      <c r="E1936" s="31" t="str">
        <f>VLOOKUP(Pronostics!$B1936,Setup_MPP!$A:$G,2,FALSE)</f>
        <v>Joueur24</v>
      </c>
      <c r="F1936" s="31" t="str">
        <f>VLOOKUP($B1936,Setup_MPP!$A:$E,4,FALSE)</f>
        <v>#D5D5D5</v>
      </c>
      <c r="G1936" s="31" t="str">
        <f>VLOOKUP($B1936,Setup_MPP!$A:$E,5,FALSE)</f>
        <v>#727272</v>
      </c>
      <c r="H1936" s="31" t="str">
        <f>IFERROR(IF(AND(A1936&gt;=1,A1936&lt;=104),VLOOKUP($A1936,Location!$A:$J,6,FALSE),IF(A1936=0,"Avant l'ouverture",IF(OR(A1936=105,A1936=106),"Bonus"))),"")</f>
        <v>Tour 3</v>
      </c>
      <c r="I1936" s="31" t="str">
        <f>IF(LEFT(H1936,4)="Tour",VLOOKUP(A1936,Database!$A:$C,3,FALSE),"")</f>
        <v>B</v>
      </c>
      <c r="J1936" s="31" t="str">
        <f>VLOOKUP($A1936,Location!$A:$J,7,FALSE)</f>
        <v>Suisse</v>
      </c>
      <c r="K1936" s="31" t="str">
        <f>IFERROR(VLOOKUP(J1936,Setup_Team!$B:$C,2,FALSE), "TDB")</f>
        <v>CHE</v>
      </c>
      <c r="L1936" s="31" t="str">
        <f>VLOOKUP($A1936,Location!$A:$J,8,FALSE)</f>
        <v>Canada</v>
      </c>
      <c r="M1936" s="31" t="str">
        <f>IFERROR(VLOOKUP(L1936,Setup_Team!$B:$C,2,FALSE), "TDB")</f>
        <v>CAN</v>
      </c>
      <c r="N1936" s="31" t="str">
        <f>VLOOKUP($A1936,Location!$A:$J,9,FALSE)</f>
        <v>Seattle</v>
      </c>
      <c r="O1936" s="31" t="str">
        <f>VLOOKUP($A1936,Location!$A:$J,10,FALSE)</f>
        <v>Lumen Field</v>
      </c>
      <c r="R1936" s="31">
        <v>0</v>
      </c>
      <c r="S1936" s="25">
        <f>VLOOKUP($A1936,Database!$A:$Y,10,FALSE)</f>
        <v>68</v>
      </c>
      <c r="T1936" s="25">
        <f>VLOOKUP($A1936,Database!$A:$Y,11,FALSE)</f>
        <v>106</v>
      </c>
      <c r="U1936" s="25">
        <f>VLOOKUP($A1936,Database!$A:$Y,12,FALSE)</f>
        <v>129</v>
      </c>
      <c r="V1936" s="25" t="str">
        <f>VLOOKUP(A1936,Database!A:M,13,FALSE)</f>
        <v>À venir</v>
      </c>
      <c r="W1936" s="25" t="str">
        <f>VLOOKUP($A1936,Database!$A:$Y,20,FALSE)</f>
        <v/>
      </c>
      <c r="X1936" s="25" t="str">
        <f>VLOOKUP($A1936,Database!$A:$Y,21,FALSE)</f>
        <v/>
      </c>
      <c r="Y1936" s="25" t="str">
        <f ca="1">IF(C1936&lt;NOW(),IF(AND(P1936&gt;Q1936,W1936&gt;X1936),S1936,IF(AND(P1936=Q1936,W1936=X1936),T1936,IF(AND(P1936&lt;Q1936,W1936&lt;X1936),U1936,0))),"")</f>
        <v/>
      </c>
      <c r="Z1936" s="25">
        <f>IF(AND(P1936=W1936,Q1936=X1936),1,0)</f>
        <v>1</v>
      </c>
      <c r="AA1936" s="25" t="str">
        <f>IF(Z1936=0,"",IF(ISBLANK(VLOOKUP(A1936,Database!A:AA,22,FALSE)),"",VLOOKUP(A1936,Database!A:AA,22,FALSE)))</f>
        <v>Exact</v>
      </c>
      <c r="AB1936" s="25">
        <f ca="1">IFERROR(IF(AND(Y1936&lt;&gt;"",OR(V1936="Terminé",V1936="En cours")),VLOOKUP(AA1936,Setup_ScoreExactBonus!A:D,4,FALSE),0),0)</f>
        <v>0</v>
      </c>
      <c r="AC1936" s="31" t="str">
        <f ca="1">IF(Y1936&lt;&gt;"", Y1936 + IF(Z1936=1,AB1936, 0), "")</f>
        <v/>
      </c>
      <c r="AD1936" s="31">
        <f ca="1">SUMIFS(AC$2:AC1936,D$2:D1936,D1936)*IF(R1936=0,1,2)</f>
        <v>0</v>
      </c>
    </row>
    <row r="1937" spans="1:30" x14ac:dyDescent="0.35">
      <c r="A1937" s="31">
        <f>IF(ISBLANK(B1937),"",COUNTIF(B$2:B1937,B1937))-1</f>
        <v>49</v>
      </c>
      <c r="B1937" s="31">
        <v>25</v>
      </c>
      <c r="C1937" s="10">
        <f>VLOOKUP($A1937,Database!$A:$Y,7,FALSE)</f>
        <v>46197.875</v>
      </c>
      <c r="D1937" s="31" t="str">
        <f>VLOOKUP(Pronostics!$B1937,Setup_MPP!$A:$G,3,FALSE)</f>
        <v>Joueur25</v>
      </c>
      <c r="E1937" s="31" t="str">
        <f>VLOOKUP(Pronostics!$B1937,Setup_MPP!$A:$G,2,FALSE)</f>
        <v>Joueur25</v>
      </c>
      <c r="F1937" s="31" t="str">
        <f>VLOOKUP($B1937,Setup_MPP!$A:$E,4,FALSE)</f>
        <v>#D5D5D5</v>
      </c>
      <c r="G1937" s="31" t="str">
        <f>VLOOKUP($B1937,Setup_MPP!$A:$E,5,FALSE)</f>
        <v>#727272</v>
      </c>
      <c r="H1937" s="31" t="str">
        <f>IFERROR(IF(AND(A1937&gt;=1,A1937&lt;=104),VLOOKUP($A1937,Location!$A:$J,6,FALSE),IF(A1937=0,"Avant l'ouverture",IF(OR(A1937=105,A1937=106),"Bonus"))),"")</f>
        <v>Tour 3</v>
      </c>
      <c r="I1937" s="31" t="str">
        <f>IF(LEFT(H1937,4)="Tour",VLOOKUP(A1937,Database!$A:$C,3,FALSE),"")</f>
        <v>B</v>
      </c>
      <c r="J1937" s="31" t="str">
        <f>VLOOKUP($A1937,Location!$A:$J,7,FALSE)</f>
        <v>Suisse</v>
      </c>
      <c r="K1937" s="31" t="str">
        <f>IFERROR(VLOOKUP(J1937,Setup_Team!$B:$C,2,FALSE), "TDB")</f>
        <v>CHE</v>
      </c>
      <c r="L1937" s="31" t="str">
        <f>VLOOKUP($A1937,Location!$A:$J,8,FALSE)</f>
        <v>Canada</v>
      </c>
      <c r="M1937" s="31" t="str">
        <f>IFERROR(VLOOKUP(L1937,Setup_Team!$B:$C,2,FALSE), "TDB")</f>
        <v>CAN</v>
      </c>
      <c r="N1937" s="31" t="str">
        <f>VLOOKUP($A1937,Location!$A:$J,9,FALSE)</f>
        <v>Seattle</v>
      </c>
      <c r="O1937" s="31" t="str">
        <f>VLOOKUP($A1937,Location!$A:$J,10,FALSE)</f>
        <v>Lumen Field</v>
      </c>
      <c r="R1937" s="31">
        <v>0</v>
      </c>
      <c r="S1937" s="25">
        <f>VLOOKUP($A1937,Database!$A:$Y,10,FALSE)</f>
        <v>68</v>
      </c>
      <c r="T1937" s="25">
        <f>VLOOKUP($A1937,Database!$A:$Y,11,FALSE)</f>
        <v>106</v>
      </c>
      <c r="U1937" s="25">
        <f>VLOOKUP($A1937,Database!$A:$Y,12,FALSE)</f>
        <v>129</v>
      </c>
      <c r="V1937" s="25" t="str">
        <f>VLOOKUP(A1937,Database!A:M,13,FALSE)</f>
        <v>À venir</v>
      </c>
      <c r="W1937" s="25" t="str">
        <f>VLOOKUP($A1937,Database!$A:$Y,20,FALSE)</f>
        <v/>
      </c>
      <c r="X1937" s="25" t="str">
        <f>VLOOKUP($A1937,Database!$A:$Y,21,FALSE)</f>
        <v/>
      </c>
      <c r="Y1937" s="25" t="str">
        <f ca="1">IF(C1937&lt;NOW(),IF(AND(P1937&gt;Q1937,W1937&gt;X1937),S1937,IF(AND(P1937=Q1937,W1937=X1937),T1937,IF(AND(P1937&lt;Q1937,W1937&lt;X1937),U1937,0))),"")</f>
        <v/>
      </c>
      <c r="Z1937" s="25">
        <f>IF(AND(P1937=W1937,Q1937=X1937),1,0)</f>
        <v>1</v>
      </c>
      <c r="AA1937" s="25" t="str">
        <f>IF(Z1937=0,"",IF(ISBLANK(VLOOKUP(A1937,Database!A:AA,22,FALSE)),"",VLOOKUP(A1937,Database!A:AA,22,FALSE)))</f>
        <v>Exact</v>
      </c>
      <c r="AB1937" s="25">
        <f ca="1">IFERROR(IF(AND(Y1937&lt;&gt;"",OR(V1937="Terminé",V1937="En cours")),VLOOKUP(AA1937,Setup_ScoreExactBonus!A:D,4,FALSE),0),0)</f>
        <v>0</v>
      </c>
      <c r="AC1937" s="31" t="str">
        <f ca="1">IF(Y1937&lt;&gt;"", Y1937 + IF(Z1937=1,AB1937, 0), "")</f>
        <v/>
      </c>
      <c r="AD1937" s="31">
        <f ca="1">SUMIFS(AC$2:AC1937,D$2:D1937,D1937)*IF(R1937=0,1,2)</f>
        <v>0</v>
      </c>
    </row>
    <row r="1938" spans="1:30" x14ac:dyDescent="0.35">
      <c r="A1938" s="31">
        <f>IF(ISBLANK(B1938),"",COUNTIF(B$2:B1938,B1938))-1</f>
        <v>49</v>
      </c>
      <c r="B1938" s="31">
        <v>26</v>
      </c>
      <c r="C1938" s="10">
        <f>VLOOKUP($A1938,Database!$A:$Y,7,FALSE)</f>
        <v>46197.875</v>
      </c>
      <c r="D1938" s="31" t="str">
        <f>VLOOKUP(Pronostics!$B1938,Setup_MPP!$A:$G,3,FALSE)</f>
        <v>Joueur26</v>
      </c>
      <c r="E1938" s="31" t="str">
        <f>VLOOKUP(Pronostics!$B1938,Setup_MPP!$A:$G,2,FALSE)</f>
        <v>Joueur26</v>
      </c>
      <c r="F1938" s="31" t="str">
        <f>VLOOKUP($B1938,Setup_MPP!$A:$E,4,FALSE)</f>
        <v>#D5D5D5</v>
      </c>
      <c r="G1938" s="31" t="str">
        <f>VLOOKUP($B1938,Setup_MPP!$A:$E,5,FALSE)</f>
        <v>#727272</v>
      </c>
      <c r="H1938" s="31" t="str">
        <f>IFERROR(IF(AND(A1938&gt;=1,A1938&lt;=104),VLOOKUP($A1938,Location!$A:$J,6,FALSE),IF(A1938=0,"Avant l'ouverture",IF(OR(A1938=105,A1938=106),"Bonus"))),"")</f>
        <v>Tour 3</v>
      </c>
      <c r="I1938" s="31" t="str">
        <f>IF(LEFT(H1938,4)="Tour",VLOOKUP(A1938,Database!$A:$C,3,FALSE),"")</f>
        <v>B</v>
      </c>
      <c r="J1938" s="31" t="str">
        <f>VLOOKUP($A1938,Location!$A:$J,7,FALSE)</f>
        <v>Suisse</v>
      </c>
      <c r="K1938" s="31" t="str">
        <f>IFERROR(VLOOKUP(J1938,Setup_Team!$B:$C,2,FALSE), "TDB")</f>
        <v>CHE</v>
      </c>
      <c r="L1938" s="31" t="str">
        <f>VLOOKUP($A1938,Location!$A:$J,8,FALSE)</f>
        <v>Canada</v>
      </c>
      <c r="M1938" s="31" t="str">
        <f>IFERROR(VLOOKUP(L1938,Setup_Team!$B:$C,2,FALSE), "TDB")</f>
        <v>CAN</v>
      </c>
      <c r="N1938" s="31" t="str">
        <f>VLOOKUP($A1938,Location!$A:$J,9,FALSE)</f>
        <v>Seattle</v>
      </c>
      <c r="O1938" s="31" t="str">
        <f>VLOOKUP($A1938,Location!$A:$J,10,FALSE)</f>
        <v>Lumen Field</v>
      </c>
      <c r="R1938" s="31">
        <v>0</v>
      </c>
      <c r="S1938" s="25">
        <f>VLOOKUP($A1938,Database!$A:$Y,10,FALSE)</f>
        <v>68</v>
      </c>
      <c r="T1938" s="25">
        <f>VLOOKUP($A1938,Database!$A:$Y,11,FALSE)</f>
        <v>106</v>
      </c>
      <c r="U1938" s="25">
        <f>VLOOKUP($A1938,Database!$A:$Y,12,FALSE)</f>
        <v>129</v>
      </c>
      <c r="V1938" s="25" t="str">
        <f>VLOOKUP(A1938,Database!A:M,13,FALSE)</f>
        <v>À venir</v>
      </c>
      <c r="W1938" s="25" t="str">
        <f>VLOOKUP($A1938,Database!$A:$Y,20,FALSE)</f>
        <v/>
      </c>
      <c r="X1938" s="25" t="str">
        <f>VLOOKUP($A1938,Database!$A:$Y,21,FALSE)</f>
        <v/>
      </c>
      <c r="Y1938" s="25" t="str">
        <f ca="1">IF(C1938&lt;NOW(),IF(AND(P1938&gt;Q1938,W1938&gt;X1938),S1938,IF(AND(P1938=Q1938,W1938=X1938),T1938,IF(AND(P1938&lt;Q1938,W1938&lt;X1938),U1938,0))),"")</f>
        <v/>
      </c>
      <c r="Z1938" s="25">
        <f>IF(AND(P1938=W1938,Q1938=X1938),1,0)</f>
        <v>1</v>
      </c>
      <c r="AA1938" s="25" t="str">
        <f>IF(Z1938=0,"",IF(ISBLANK(VLOOKUP(A1938,Database!A:AA,22,FALSE)),"",VLOOKUP(A1938,Database!A:AA,22,FALSE)))</f>
        <v>Exact</v>
      </c>
      <c r="AB1938" s="25">
        <f ca="1">IFERROR(IF(AND(Y1938&lt;&gt;"",OR(V1938="Terminé",V1938="En cours")),VLOOKUP(AA1938,Setup_ScoreExactBonus!A:D,4,FALSE),0),0)</f>
        <v>0</v>
      </c>
      <c r="AC1938" s="31" t="str">
        <f ca="1">IF(Y1938&lt;&gt;"", Y1938 + IF(Z1938=1,AB1938, 0), "")</f>
        <v/>
      </c>
      <c r="AD1938" s="31">
        <f ca="1">SUMIFS(AC$2:AC1938,D$2:D1938,D1938)*IF(R1938=0,1,2)</f>
        <v>0</v>
      </c>
    </row>
    <row r="1939" spans="1:30" x14ac:dyDescent="0.35">
      <c r="A1939" s="31">
        <f>IF(ISBLANK(B1939),"",COUNTIF(B$2:B1939,B1939))-1</f>
        <v>49</v>
      </c>
      <c r="B1939" s="31">
        <v>27</v>
      </c>
      <c r="C1939" s="10">
        <f>VLOOKUP($A1939,Database!$A:$Y,7,FALSE)</f>
        <v>46197.875</v>
      </c>
      <c r="D1939" s="31" t="str">
        <f>VLOOKUP(Pronostics!$B1939,Setup_MPP!$A:$G,3,FALSE)</f>
        <v>Joueur27</v>
      </c>
      <c r="E1939" s="31" t="str">
        <f>VLOOKUP(Pronostics!$B1939,Setup_MPP!$A:$G,2,FALSE)</f>
        <v>Joueur27</v>
      </c>
      <c r="F1939" s="31" t="str">
        <f>VLOOKUP($B1939,Setup_MPP!$A:$E,4,FALSE)</f>
        <v>#D5D5D5</v>
      </c>
      <c r="G1939" s="31" t="str">
        <f>VLOOKUP($B1939,Setup_MPP!$A:$E,5,FALSE)</f>
        <v>#727272</v>
      </c>
      <c r="H1939" s="31" t="str">
        <f>IFERROR(IF(AND(A1939&gt;=1,A1939&lt;=104),VLOOKUP($A1939,Location!$A:$J,6,FALSE),IF(A1939=0,"Avant l'ouverture",IF(OR(A1939=105,A1939=106),"Bonus"))),"")</f>
        <v>Tour 3</v>
      </c>
      <c r="I1939" s="31" t="str">
        <f>IF(LEFT(H1939,4)="Tour",VLOOKUP(A1939,Database!$A:$C,3,FALSE),"")</f>
        <v>B</v>
      </c>
      <c r="J1939" s="31" t="str">
        <f>VLOOKUP($A1939,Location!$A:$J,7,FALSE)</f>
        <v>Suisse</v>
      </c>
      <c r="K1939" s="31" t="str">
        <f>IFERROR(VLOOKUP(J1939,Setup_Team!$B:$C,2,FALSE), "TDB")</f>
        <v>CHE</v>
      </c>
      <c r="L1939" s="31" t="str">
        <f>VLOOKUP($A1939,Location!$A:$J,8,FALSE)</f>
        <v>Canada</v>
      </c>
      <c r="M1939" s="31" t="str">
        <f>IFERROR(VLOOKUP(L1939,Setup_Team!$B:$C,2,FALSE), "TDB")</f>
        <v>CAN</v>
      </c>
      <c r="N1939" s="31" t="str">
        <f>VLOOKUP($A1939,Location!$A:$J,9,FALSE)</f>
        <v>Seattle</v>
      </c>
      <c r="O1939" s="31" t="str">
        <f>VLOOKUP($A1939,Location!$A:$J,10,FALSE)</f>
        <v>Lumen Field</v>
      </c>
      <c r="R1939" s="31">
        <v>0</v>
      </c>
      <c r="S1939" s="25">
        <f>VLOOKUP($A1939,Database!$A:$Y,10,FALSE)</f>
        <v>68</v>
      </c>
      <c r="T1939" s="25">
        <f>VLOOKUP($A1939,Database!$A:$Y,11,FALSE)</f>
        <v>106</v>
      </c>
      <c r="U1939" s="25">
        <f>VLOOKUP($A1939,Database!$A:$Y,12,FALSE)</f>
        <v>129</v>
      </c>
      <c r="V1939" s="25" t="str">
        <f>VLOOKUP(A1939,Database!A:M,13,FALSE)</f>
        <v>À venir</v>
      </c>
      <c r="W1939" s="25" t="str">
        <f>VLOOKUP($A1939,Database!$A:$Y,20,FALSE)</f>
        <v/>
      </c>
      <c r="X1939" s="25" t="str">
        <f>VLOOKUP($A1939,Database!$A:$Y,21,FALSE)</f>
        <v/>
      </c>
      <c r="Y1939" s="25" t="str">
        <f ca="1">IF(C1939&lt;NOW(),IF(AND(P1939&gt;Q1939,W1939&gt;X1939),S1939,IF(AND(P1939=Q1939,W1939=X1939),T1939,IF(AND(P1939&lt;Q1939,W1939&lt;X1939),U1939,0))),"")</f>
        <v/>
      </c>
      <c r="Z1939" s="25">
        <f>IF(AND(P1939=W1939,Q1939=X1939),1,0)</f>
        <v>1</v>
      </c>
      <c r="AA1939" s="25" t="str">
        <f>IF(Z1939=0,"",IF(ISBLANK(VLOOKUP(A1939,Database!A:AA,22,FALSE)),"",VLOOKUP(A1939,Database!A:AA,22,FALSE)))</f>
        <v>Exact</v>
      </c>
      <c r="AB1939" s="25">
        <f ca="1">IFERROR(IF(AND(Y1939&lt;&gt;"",OR(V1939="Terminé",V1939="En cours")),VLOOKUP(AA1939,Setup_ScoreExactBonus!A:D,4,FALSE),0),0)</f>
        <v>0</v>
      </c>
      <c r="AC1939" s="31" t="str">
        <f ca="1">IF(Y1939&lt;&gt;"", Y1939 + IF(Z1939=1,AB1939, 0), "")</f>
        <v/>
      </c>
      <c r="AD1939" s="31">
        <f ca="1">SUMIFS(AC$2:AC1939,D$2:D1939,D1939)*IF(R1939=0,1,2)</f>
        <v>0</v>
      </c>
    </row>
    <row r="1940" spans="1:30" x14ac:dyDescent="0.35">
      <c r="A1940" s="31">
        <f>IF(ISBLANK(B1940),"",COUNTIF(B$2:B1940,B1940))-1</f>
        <v>49</v>
      </c>
      <c r="B1940" s="31">
        <v>28</v>
      </c>
      <c r="C1940" s="10">
        <f>VLOOKUP($A1940,Database!$A:$Y,7,FALSE)</f>
        <v>46197.875</v>
      </c>
      <c r="D1940" s="31" t="str">
        <f>VLOOKUP(Pronostics!$B1940,Setup_MPP!$A:$G,3,FALSE)</f>
        <v>Joueur28</v>
      </c>
      <c r="E1940" s="31" t="str">
        <f>VLOOKUP(Pronostics!$B1940,Setup_MPP!$A:$G,2,FALSE)</f>
        <v>Joueur28</v>
      </c>
      <c r="F1940" s="31" t="str">
        <f>VLOOKUP($B1940,Setup_MPP!$A:$E,4,FALSE)</f>
        <v>#D5D5D5</v>
      </c>
      <c r="G1940" s="31" t="str">
        <f>VLOOKUP($B1940,Setup_MPP!$A:$E,5,FALSE)</f>
        <v>#727272</v>
      </c>
      <c r="H1940" s="31" t="str">
        <f>IFERROR(IF(AND(A1940&gt;=1,A1940&lt;=104),VLOOKUP($A1940,Location!$A:$J,6,FALSE),IF(A1940=0,"Avant l'ouverture",IF(OR(A1940=105,A1940=106),"Bonus"))),"")</f>
        <v>Tour 3</v>
      </c>
      <c r="I1940" s="31" t="str">
        <f>IF(LEFT(H1940,4)="Tour",VLOOKUP(A1940,Database!$A:$C,3,FALSE),"")</f>
        <v>B</v>
      </c>
      <c r="J1940" s="31" t="str">
        <f>VLOOKUP($A1940,Location!$A:$J,7,FALSE)</f>
        <v>Suisse</v>
      </c>
      <c r="K1940" s="31" t="str">
        <f>IFERROR(VLOOKUP(J1940,Setup_Team!$B:$C,2,FALSE), "TDB")</f>
        <v>CHE</v>
      </c>
      <c r="L1940" s="31" t="str">
        <f>VLOOKUP($A1940,Location!$A:$J,8,FALSE)</f>
        <v>Canada</v>
      </c>
      <c r="M1940" s="31" t="str">
        <f>IFERROR(VLOOKUP(L1940,Setup_Team!$B:$C,2,FALSE), "TDB")</f>
        <v>CAN</v>
      </c>
      <c r="N1940" s="31" t="str">
        <f>VLOOKUP($A1940,Location!$A:$J,9,FALSE)</f>
        <v>Seattle</v>
      </c>
      <c r="O1940" s="31" t="str">
        <f>VLOOKUP($A1940,Location!$A:$J,10,FALSE)</f>
        <v>Lumen Field</v>
      </c>
      <c r="R1940" s="31">
        <v>0</v>
      </c>
      <c r="S1940" s="25">
        <f>VLOOKUP($A1940,Database!$A:$Y,10,FALSE)</f>
        <v>68</v>
      </c>
      <c r="T1940" s="25">
        <f>VLOOKUP($A1940,Database!$A:$Y,11,FALSE)</f>
        <v>106</v>
      </c>
      <c r="U1940" s="25">
        <f>VLOOKUP($A1940,Database!$A:$Y,12,FALSE)</f>
        <v>129</v>
      </c>
      <c r="V1940" s="25" t="str">
        <f>VLOOKUP(A1940,Database!A:M,13,FALSE)</f>
        <v>À venir</v>
      </c>
      <c r="W1940" s="25" t="str">
        <f>VLOOKUP($A1940,Database!$A:$Y,20,FALSE)</f>
        <v/>
      </c>
      <c r="X1940" s="25" t="str">
        <f>VLOOKUP($A1940,Database!$A:$Y,21,FALSE)</f>
        <v/>
      </c>
      <c r="Y1940" s="25" t="str">
        <f ca="1">IF(C1940&lt;NOW(),IF(AND(P1940&gt;Q1940,W1940&gt;X1940),S1940,IF(AND(P1940=Q1940,W1940=X1940),T1940,IF(AND(P1940&lt;Q1940,W1940&lt;X1940),U1940,0))),"")</f>
        <v/>
      </c>
      <c r="Z1940" s="25">
        <f>IF(AND(P1940=W1940,Q1940=X1940),1,0)</f>
        <v>1</v>
      </c>
      <c r="AA1940" s="25" t="str">
        <f>IF(Z1940=0,"",IF(ISBLANK(VLOOKUP(A1940,Database!A:AA,22,FALSE)),"",VLOOKUP(A1940,Database!A:AA,22,FALSE)))</f>
        <v>Exact</v>
      </c>
      <c r="AB1940" s="25">
        <f ca="1">IFERROR(IF(AND(Y1940&lt;&gt;"",OR(V1940="Terminé",V1940="En cours")),VLOOKUP(AA1940,Setup_ScoreExactBonus!A:D,4,FALSE),0),0)</f>
        <v>0</v>
      </c>
      <c r="AC1940" s="31" t="str">
        <f ca="1">IF(Y1940&lt;&gt;"", Y1940 + IF(Z1940=1,AB1940, 0), "")</f>
        <v/>
      </c>
      <c r="AD1940" s="31">
        <f ca="1">SUMIFS(AC$2:AC1940,D$2:D1940,D1940)*IF(R1940=0,1,2)</f>
        <v>0</v>
      </c>
    </row>
    <row r="1941" spans="1:30" x14ac:dyDescent="0.35">
      <c r="A1941" s="31">
        <f>IF(ISBLANK(B1941),"",COUNTIF(B$2:B1941,B1941))-1</f>
        <v>49</v>
      </c>
      <c r="B1941" s="31">
        <v>29</v>
      </c>
      <c r="C1941" s="10">
        <f>VLOOKUP($A1941,Database!$A:$Y,7,FALSE)</f>
        <v>46197.875</v>
      </c>
      <c r="D1941" s="31" t="str">
        <f>VLOOKUP(Pronostics!$B1941,Setup_MPP!$A:$G,3,FALSE)</f>
        <v>Joueur29</v>
      </c>
      <c r="E1941" s="31" t="str">
        <f>VLOOKUP(Pronostics!$B1941,Setup_MPP!$A:$G,2,FALSE)</f>
        <v>Joueur29</v>
      </c>
      <c r="F1941" s="31" t="str">
        <f>VLOOKUP($B1941,Setup_MPP!$A:$E,4,FALSE)</f>
        <v>#D5D5D5</v>
      </c>
      <c r="G1941" s="31" t="str">
        <f>VLOOKUP($B1941,Setup_MPP!$A:$E,5,FALSE)</f>
        <v>#727272</v>
      </c>
      <c r="H1941" s="31" t="str">
        <f>IFERROR(IF(AND(A1941&gt;=1,A1941&lt;=104),VLOOKUP($A1941,Location!$A:$J,6,FALSE),IF(A1941=0,"Avant l'ouverture",IF(OR(A1941=105,A1941=106),"Bonus"))),"")</f>
        <v>Tour 3</v>
      </c>
      <c r="I1941" s="31" t="str">
        <f>IF(LEFT(H1941,4)="Tour",VLOOKUP(A1941,Database!$A:$C,3,FALSE),"")</f>
        <v>B</v>
      </c>
      <c r="J1941" s="31" t="str">
        <f>VLOOKUP($A1941,Location!$A:$J,7,FALSE)</f>
        <v>Suisse</v>
      </c>
      <c r="K1941" s="31" t="str">
        <f>IFERROR(VLOOKUP(J1941,Setup_Team!$B:$C,2,FALSE), "TDB")</f>
        <v>CHE</v>
      </c>
      <c r="L1941" s="31" t="str">
        <f>VLOOKUP($A1941,Location!$A:$J,8,FALSE)</f>
        <v>Canada</v>
      </c>
      <c r="M1941" s="31" t="str">
        <f>IFERROR(VLOOKUP(L1941,Setup_Team!$B:$C,2,FALSE), "TDB")</f>
        <v>CAN</v>
      </c>
      <c r="N1941" s="31" t="str">
        <f>VLOOKUP($A1941,Location!$A:$J,9,FALSE)</f>
        <v>Seattle</v>
      </c>
      <c r="O1941" s="31" t="str">
        <f>VLOOKUP($A1941,Location!$A:$J,10,FALSE)</f>
        <v>Lumen Field</v>
      </c>
      <c r="R1941" s="31">
        <v>0</v>
      </c>
      <c r="S1941" s="25">
        <f>VLOOKUP($A1941,Database!$A:$Y,10,FALSE)</f>
        <v>68</v>
      </c>
      <c r="T1941" s="25">
        <f>VLOOKUP($A1941,Database!$A:$Y,11,FALSE)</f>
        <v>106</v>
      </c>
      <c r="U1941" s="25">
        <f>VLOOKUP($A1941,Database!$A:$Y,12,FALSE)</f>
        <v>129</v>
      </c>
      <c r="V1941" s="25" t="str">
        <f>VLOOKUP(A1941,Database!A:M,13,FALSE)</f>
        <v>À venir</v>
      </c>
      <c r="W1941" s="25" t="str">
        <f>VLOOKUP($A1941,Database!$A:$Y,20,FALSE)</f>
        <v/>
      </c>
      <c r="X1941" s="25" t="str">
        <f>VLOOKUP($A1941,Database!$A:$Y,21,FALSE)</f>
        <v/>
      </c>
      <c r="Y1941" s="25" t="str">
        <f ca="1">IF(C1941&lt;NOW(),IF(AND(P1941&gt;Q1941,W1941&gt;X1941),S1941,IF(AND(P1941=Q1941,W1941=X1941),T1941,IF(AND(P1941&lt;Q1941,W1941&lt;X1941),U1941,0))),"")</f>
        <v/>
      </c>
      <c r="Z1941" s="25">
        <f>IF(AND(P1941=W1941,Q1941=X1941),1,0)</f>
        <v>1</v>
      </c>
      <c r="AA1941" s="25" t="str">
        <f>IF(Z1941=0,"",IF(ISBLANK(VLOOKUP(A1941,Database!A:AA,22,FALSE)),"",VLOOKUP(A1941,Database!A:AA,22,FALSE)))</f>
        <v>Exact</v>
      </c>
      <c r="AB1941" s="25">
        <f ca="1">IFERROR(IF(AND(Y1941&lt;&gt;"",OR(V1941="Terminé",V1941="En cours")),VLOOKUP(AA1941,Setup_ScoreExactBonus!A:D,4,FALSE),0),0)</f>
        <v>0</v>
      </c>
      <c r="AC1941" s="31" t="str">
        <f ca="1">IF(Y1941&lt;&gt;"", Y1941 + IF(Z1941=1,AB1941, 0), "")</f>
        <v/>
      </c>
      <c r="AD1941" s="31">
        <f ca="1">SUMIFS(AC$2:AC1941,D$2:D1941,D1941)*IF(R1941=0,1,2)</f>
        <v>0</v>
      </c>
    </row>
    <row r="1942" spans="1:30" x14ac:dyDescent="0.35">
      <c r="A1942" s="31">
        <f>IF(ISBLANK(B1942),"",COUNTIF(B$2:B1942,B1942))-1</f>
        <v>49</v>
      </c>
      <c r="B1942" s="31">
        <v>30</v>
      </c>
      <c r="C1942" s="10">
        <f>VLOOKUP($A1942,Database!$A:$Y,7,FALSE)</f>
        <v>46197.875</v>
      </c>
      <c r="D1942" s="31" t="str">
        <f>VLOOKUP(Pronostics!$B1942,Setup_MPP!$A:$G,3,FALSE)</f>
        <v>Joueur30</v>
      </c>
      <c r="E1942" s="31" t="str">
        <f>VLOOKUP(Pronostics!$B1942,Setup_MPP!$A:$G,2,FALSE)</f>
        <v>Joueur30</v>
      </c>
      <c r="F1942" s="31" t="str">
        <f>VLOOKUP($B1942,Setup_MPP!$A:$E,4,FALSE)</f>
        <v>#D5D5D5</v>
      </c>
      <c r="G1942" s="31" t="str">
        <f>VLOOKUP($B1942,Setup_MPP!$A:$E,5,FALSE)</f>
        <v>#727272</v>
      </c>
      <c r="H1942" s="31" t="str">
        <f>IFERROR(IF(AND(A1942&gt;=1,A1942&lt;=104),VLOOKUP($A1942,Location!$A:$J,6,FALSE),IF(A1942=0,"Avant l'ouverture",IF(OR(A1942=105,A1942=106),"Bonus"))),"")</f>
        <v>Tour 3</v>
      </c>
      <c r="I1942" s="31" t="str">
        <f>IF(LEFT(H1942,4)="Tour",VLOOKUP(A1942,Database!$A:$C,3,FALSE),"")</f>
        <v>B</v>
      </c>
      <c r="J1942" s="31" t="str">
        <f>VLOOKUP($A1942,Location!$A:$J,7,FALSE)</f>
        <v>Suisse</v>
      </c>
      <c r="K1942" s="31" t="str">
        <f>IFERROR(VLOOKUP(J1942,Setup_Team!$B:$C,2,FALSE), "TDB")</f>
        <v>CHE</v>
      </c>
      <c r="L1942" s="31" t="str">
        <f>VLOOKUP($A1942,Location!$A:$J,8,FALSE)</f>
        <v>Canada</v>
      </c>
      <c r="M1942" s="31" t="str">
        <f>IFERROR(VLOOKUP(L1942,Setup_Team!$B:$C,2,FALSE), "TDB")</f>
        <v>CAN</v>
      </c>
      <c r="N1942" s="31" t="str">
        <f>VLOOKUP($A1942,Location!$A:$J,9,FALSE)</f>
        <v>Seattle</v>
      </c>
      <c r="O1942" s="31" t="str">
        <f>VLOOKUP($A1942,Location!$A:$J,10,FALSE)</f>
        <v>Lumen Field</v>
      </c>
      <c r="R1942" s="31">
        <v>0</v>
      </c>
      <c r="S1942" s="25">
        <f>VLOOKUP($A1942,Database!$A:$Y,10,FALSE)</f>
        <v>68</v>
      </c>
      <c r="T1942" s="25">
        <f>VLOOKUP($A1942,Database!$A:$Y,11,FALSE)</f>
        <v>106</v>
      </c>
      <c r="U1942" s="25">
        <f>VLOOKUP($A1942,Database!$A:$Y,12,FALSE)</f>
        <v>129</v>
      </c>
      <c r="V1942" s="25" t="str">
        <f>VLOOKUP(A1942,Database!A:M,13,FALSE)</f>
        <v>À venir</v>
      </c>
      <c r="W1942" s="25" t="str">
        <f>VLOOKUP($A1942,Database!$A:$Y,20,FALSE)</f>
        <v/>
      </c>
      <c r="X1942" s="25" t="str">
        <f>VLOOKUP($A1942,Database!$A:$Y,21,FALSE)</f>
        <v/>
      </c>
      <c r="Y1942" s="25" t="str">
        <f ca="1">IF(C1942&lt;NOW(),IF(AND(P1942&gt;Q1942,W1942&gt;X1942),S1942,IF(AND(P1942=Q1942,W1942=X1942),T1942,IF(AND(P1942&lt;Q1942,W1942&lt;X1942),U1942,0))),"")</f>
        <v/>
      </c>
      <c r="Z1942" s="25">
        <f>IF(AND(P1942=W1942,Q1942=X1942),1,0)</f>
        <v>1</v>
      </c>
      <c r="AA1942" s="25" t="str">
        <f>IF(Z1942=0,"",IF(ISBLANK(VLOOKUP(A1942,Database!A:AA,22,FALSE)),"",VLOOKUP(A1942,Database!A:AA,22,FALSE)))</f>
        <v>Exact</v>
      </c>
      <c r="AB1942" s="25">
        <f ca="1">IFERROR(IF(AND(Y1942&lt;&gt;"",OR(V1942="Terminé",V1942="En cours")),VLOOKUP(AA1942,Setup_ScoreExactBonus!A:D,4,FALSE),0),0)</f>
        <v>0</v>
      </c>
      <c r="AC1942" s="31" t="str">
        <f ca="1">IF(Y1942&lt;&gt;"", Y1942 + IF(Z1942=1,AB1942, 0), "")</f>
        <v/>
      </c>
      <c r="AD1942" s="31">
        <f ca="1">SUMIFS(AC$2:AC1942,D$2:D1942,D1942)*IF(R1942=0,1,2)</f>
        <v>0</v>
      </c>
    </row>
    <row r="1943" spans="1:30" x14ac:dyDescent="0.35">
      <c r="A1943" s="31">
        <f>IF(ISBLANK(B1943),"",COUNTIF(B$2:B1943,B1943))-1</f>
        <v>49</v>
      </c>
      <c r="B1943" s="31">
        <v>31</v>
      </c>
      <c r="C1943" s="10">
        <f>VLOOKUP($A1943,Database!$A:$Y,7,FALSE)</f>
        <v>46197.875</v>
      </c>
      <c r="D1943" s="31" t="str">
        <f>VLOOKUP(Pronostics!$B1943,Setup_MPP!$A:$G,3,FALSE)</f>
        <v>Joueur31</v>
      </c>
      <c r="E1943" s="31" t="str">
        <f>VLOOKUP(Pronostics!$B1943,Setup_MPP!$A:$G,2,FALSE)</f>
        <v>Joueur31</v>
      </c>
      <c r="F1943" s="31" t="str">
        <f>VLOOKUP($B1943,Setup_MPP!$A:$E,4,FALSE)</f>
        <v>#D5D5D5</v>
      </c>
      <c r="G1943" s="31" t="str">
        <f>VLOOKUP($B1943,Setup_MPP!$A:$E,5,FALSE)</f>
        <v>#727272</v>
      </c>
      <c r="H1943" s="31" t="str">
        <f>IFERROR(IF(AND(A1943&gt;=1,A1943&lt;=104),VLOOKUP($A1943,Location!$A:$J,6,FALSE),IF(A1943=0,"Avant l'ouverture",IF(OR(A1943=105,A1943=106),"Bonus"))),"")</f>
        <v>Tour 3</v>
      </c>
      <c r="I1943" s="31" t="str">
        <f>IF(LEFT(H1943,4)="Tour",VLOOKUP(A1943,Database!$A:$C,3,FALSE),"")</f>
        <v>B</v>
      </c>
      <c r="J1943" s="31" t="str">
        <f>VLOOKUP($A1943,Location!$A:$J,7,FALSE)</f>
        <v>Suisse</v>
      </c>
      <c r="K1943" s="31" t="str">
        <f>IFERROR(VLOOKUP(J1943,Setup_Team!$B:$C,2,FALSE), "TDB")</f>
        <v>CHE</v>
      </c>
      <c r="L1943" s="31" t="str">
        <f>VLOOKUP($A1943,Location!$A:$J,8,FALSE)</f>
        <v>Canada</v>
      </c>
      <c r="M1943" s="31" t="str">
        <f>IFERROR(VLOOKUP(L1943,Setup_Team!$B:$C,2,FALSE), "TDB")</f>
        <v>CAN</v>
      </c>
      <c r="N1943" s="31" t="str">
        <f>VLOOKUP($A1943,Location!$A:$J,9,FALSE)</f>
        <v>Seattle</v>
      </c>
      <c r="O1943" s="31" t="str">
        <f>VLOOKUP($A1943,Location!$A:$J,10,FALSE)</f>
        <v>Lumen Field</v>
      </c>
      <c r="R1943" s="31">
        <v>0</v>
      </c>
      <c r="S1943" s="25">
        <f>VLOOKUP($A1943,Database!$A:$Y,10,FALSE)</f>
        <v>68</v>
      </c>
      <c r="T1943" s="25">
        <f>VLOOKUP($A1943,Database!$A:$Y,11,FALSE)</f>
        <v>106</v>
      </c>
      <c r="U1943" s="25">
        <f>VLOOKUP($A1943,Database!$A:$Y,12,FALSE)</f>
        <v>129</v>
      </c>
      <c r="V1943" s="25" t="str">
        <f>VLOOKUP(A1943,Database!A:M,13,FALSE)</f>
        <v>À venir</v>
      </c>
      <c r="W1943" s="25" t="str">
        <f>VLOOKUP($A1943,Database!$A:$Y,20,FALSE)</f>
        <v/>
      </c>
      <c r="X1943" s="25" t="str">
        <f>VLOOKUP($A1943,Database!$A:$Y,21,FALSE)</f>
        <v/>
      </c>
      <c r="Y1943" s="25" t="str">
        <f ca="1">IF(C1943&lt;NOW(),IF(AND(P1943&gt;Q1943,W1943&gt;X1943),S1943,IF(AND(P1943=Q1943,W1943=X1943),T1943,IF(AND(P1943&lt;Q1943,W1943&lt;X1943),U1943,0))),"")</f>
        <v/>
      </c>
      <c r="Z1943" s="25">
        <f>IF(AND(P1943=W1943,Q1943=X1943),1,0)</f>
        <v>1</v>
      </c>
      <c r="AA1943" s="25" t="str">
        <f>IF(Z1943=0,"",IF(ISBLANK(VLOOKUP(A1943,Database!A:AA,22,FALSE)),"",VLOOKUP(A1943,Database!A:AA,22,FALSE)))</f>
        <v>Exact</v>
      </c>
      <c r="AB1943" s="25">
        <f ca="1">IFERROR(IF(AND(Y1943&lt;&gt;"",OR(V1943="Terminé",V1943="En cours")),VLOOKUP(AA1943,Setup_ScoreExactBonus!A:D,4,FALSE),0),0)</f>
        <v>0</v>
      </c>
      <c r="AC1943" s="31" t="str">
        <f ca="1">IF(Y1943&lt;&gt;"", Y1943 + IF(Z1943=1,AB1943, 0), "")</f>
        <v/>
      </c>
      <c r="AD1943" s="31">
        <f ca="1">SUMIFS(AC$2:AC1943,D$2:D1943,D1943)*IF(R1943=0,1,2)</f>
        <v>0</v>
      </c>
    </row>
    <row r="1944" spans="1:30" x14ac:dyDescent="0.35">
      <c r="A1944" s="31">
        <f>IF(ISBLANK(B1944),"",COUNTIF(B$2:B1944,B1944))-1</f>
        <v>49</v>
      </c>
      <c r="B1944" s="31">
        <v>32</v>
      </c>
      <c r="C1944" s="10">
        <f>VLOOKUP($A1944,Database!$A:$Y,7,FALSE)</f>
        <v>46197.875</v>
      </c>
      <c r="D1944" s="31" t="str">
        <f>VLOOKUP(Pronostics!$B1944,Setup_MPP!$A:$G,3,FALSE)</f>
        <v>Joueur32</v>
      </c>
      <c r="E1944" s="31" t="str">
        <f>VLOOKUP(Pronostics!$B1944,Setup_MPP!$A:$G,2,FALSE)</f>
        <v>Joueur32</v>
      </c>
      <c r="F1944" s="31" t="str">
        <f>VLOOKUP($B1944,Setup_MPP!$A:$E,4,FALSE)</f>
        <v>#D5D5D5</v>
      </c>
      <c r="G1944" s="31" t="str">
        <f>VLOOKUP($B1944,Setup_MPP!$A:$E,5,FALSE)</f>
        <v>#727272</v>
      </c>
      <c r="H1944" s="31" t="str">
        <f>IFERROR(IF(AND(A1944&gt;=1,A1944&lt;=104),VLOOKUP($A1944,Location!$A:$J,6,FALSE),IF(A1944=0,"Avant l'ouverture",IF(OR(A1944=105,A1944=106),"Bonus"))),"")</f>
        <v>Tour 3</v>
      </c>
      <c r="I1944" s="31" t="str">
        <f>IF(LEFT(H1944,4)="Tour",VLOOKUP(A1944,Database!$A:$C,3,FALSE),"")</f>
        <v>B</v>
      </c>
      <c r="J1944" s="31" t="str">
        <f>VLOOKUP($A1944,Location!$A:$J,7,FALSE)</f>
        <v>Suisse</v>
      </c>
      <c r="K1944" s="31" t="str">
        <f>IFERROR(VLOOKUP(J1944,Setup_Team!$B:$C,2,FALSE), "TDB")</f>
        <v>CHE</v>
      </c>
      <c r="L1944" s="31" t="str">
        <f>VLOOKUP($A1944,Location!$A:$J,8,FALSE)</f>
        <v>Canada</v>
      </c>
      <c r="M1944" s="31" t="str">
        <f>IFERROR(VLOOKUP(L1944,Setup_Team!$B:$C,2,FALSE), "TDB")</f>
        <v>CAN</v>
      </c>
      <c r="N1944" s="31" t="str">
        <f>VLOOKUP($A1944,Location!$A:$J,9,FALSE)</f>
        <v>Seattle</v>
      </c>
      <c r="O1944" s="31" t="str">
        <f>VLOOKUP($A1944,Location!$A:$J,10,FALSE)</f>
        <v>Lumen Field</v>
      </c>
      <c r="R1944" s="31">
        <v>0</v>
      </c>
      <c r="S1944" s="25">
        <f>VLOOKUP($A1944,Database!$A:$Y,10,FALSE)</f>
        <v>68</v>
      </c>
      <c r="T1944" s="25">
        <f>VLOOKUP($A1944,Database!$A:$Y,11,FALSE)</f>
        <v>106</v>
      </c>
      <c r="U1944" s="25">
        <f>VLOOKUP($A1944,Database!$A:$Y,12,FALSE)</f>
        <v>129</v>
      </c>
      <c r="V1944" s="25" t="str">
        <f>VLOOKUP(A1944,Database!A:M,13,FALSE)</f>
        <v>À venir</v>
      </c>
      <c r="W1944" s="25" t="str">
        <f>VLOOKUP($A1944,Database!$A:$Y,20,FALSE)</f>
        <v/>
      </c>
      <c r="X1944" s="25" t="str">
        <f>VLOOKUP($A1944,Database!$A:$Y,21,FALSE)</f>
        <v/>
      </c>
      <c r="Y1944" s="25" t="str">
        <f ca="1">IF(C1944&lt;NOW(),IF(AND(P1944&gt;Q1944,W1944&gt;X1944),S1944,IF(AND(P1944=Q1944,W1944=X1944),T1944,IF(AND(P1944&lt;Q1944,W1944&lt;X1944),U1944,0))),"")</f>
        <v/>
      </c>
      <c r="Z1944" s="25">
        <f>IF(AND(P1944=W1944,Q1944=X1944),1,0)</f>
        <v>1</v>
      </c>
      <c r="AA1944" s="25" t="str">
        <f>IF(Z1944=0,"",IF(ISBLANK(VLOOKUP(A1944,Database!A:AA,22,FALSE)),"",VLOOKUP(A1944,Database!A:AA,22,FALSE)))</f>
        <v>Exact</v>
      </c>
      <c r="AB1944" s="25">
        <f ca="1">IFERROR(IF(AND(Y1944&lt;&gt;"",OR(V1944="Terminé",V1944="En cours")),VLOOKUP(AA1944,Setup_ScoreExactBonus!A:D,4,FALSE),0),0)</f>
        <v>0</v>
      </c>
      <c r="AC1944" s="31" t="str">
        <f ca="1">IF(Y1944&lt;&gt;"", Y1944 + IF(Z1944=1,AB1944, 0), "")</f>
        <v/>
      </c>
      <c r="AD1944" s="31">
        <f ca="1">SUMIFS(AC$2:AC1944,D$2:D1944,D1944)*IF(R1944=0,1,2)</f>
        <v>0</v>
      </c>
    </row>
    <row r="1945" spans="1:30" x14ac:dyDescent="0.35">
      <c r="A1945" s="31">
        <f>IF(ISBLANK(B1945),"",COUNTIF(B$2:B1945,B1945))-1</f>
        <v>49</v>
      </c>
      <c r="B1945" s="31">
        <v>33</v>
      </c>
      <c r="C1945" s="10">
        <f>VLOOKUP($A1945,Database!$A:$Y,7,FALSE)</f>
        <v>46197.875</v>
      </c>
      <c r="D1945" s="31" t="str">
        <f>VLOOKUP(Pronostics!$B1945,Setup_MPP!$A:$G,3,FALSE)</f>
        <v>Joueur33</v>
      </c>
      <c r="E1945" s="31" t="str">
        <f>VLOOKUP(Pronostics!$B1945,Setup_MPP!$A:$G,2,FALSE)</f>
        <v>Joueur33</v>
      </c>
      <c r="F1945" s="31" t="str">
        <f>VLOOKUP($B1945,Setup_MPP!$A:$E,4,FALSE)</f>
        <v>#D5D5D5</v>
      </c>
      <c r="G1945" s="31" t="str">
        <f>VLOOKUP($B1945,Setup_MPP!$A:$E,5,FALSE)</f>
        <v>#727272</v>
      </c>
      <c r="H1945" s="31" t="str">
        <f>IFERROR(IF(AND(A1945&gt;=1,A1945&lt;=104),VLOOKUP($A1945,Location!$A:$J,6,FALSE),IF(A1945=0,"Avant l'ouverture",IF(OR(A1945=105,A1945=106),"Bonus"))),"")</f>
        <v>Tour 3</v>
      </c>
      <c r="I1945" s="31" t="str">
        <f>IF(LEFT(H1945,4)="Tour",VLOOKUP(A1945,Database!$A:$C,3,FALSE),"")</f>
        <v>B</v>
      </c>
      <c r="J1945" s="31" t="str">
        <f>VLOOKUP($A1945,Location!$A:$J,7,FALSE)</f>
        <v>Suisse</v>
      </c>
      <c r="K1945" s="31" t="str">
        <f>IFERROR(VLOOKUP(J1945,Setup_Team!$B:$C,2,FALSE), "TDB")</f>
        <v>CHE</v>
      </c>
      <c r="L1945" s="31" t="str">
        <f>VLOOKUP($A1945,Location!$A:$J,8,FALSE)</f>
        <v>Canada</v>
      </c>
      <c r="M1945" s="31" t="str">
        <f>IFERROR(VLOOKUP(L1945,Setup_Team!$B:$C,2,FALSE), "TDB")</f>
        <v>CAN</v>
      </c>
      <c r="N1945" s="31" t="str">
        <f>VLOOKUP($A1945,Location!$A:$J,9,FALSE)</f>
        <v>Seattle</v>
      </c>
      <c r="O1945" s="31" t="str">
        <f>VLOOKUP($A1945,Location!$A:$J,10,FALSE)</f>
        <v>Lumen Field</v>
      </c>
      <c r="R1945" s="31">
        <v>0</v>
      </c>
      <c r="S1945" s="25">
        <f>VLOOKUP($A1945,Database!$A:$Y,10,FALSE)</f>
        <v>68</v>
      </c>
      <c r="T1945" s="25">
        <f>VLOOKUP($A1945,Database!$A:$Y,11,FALSE)</f>
        <v>106</v>
      </c>
      <c r="U1945" s="25">
        <f>VLOOKUP($A1945,Database!$A:$Y,12,FALSE)</f>
        <v>129</v>
      </c>
      <c r="V1945" s="25" t="str">
        <f>VLOOKUP(A1945,Database!A:M,13,FALSE)</f>
        <v>À venir</v>
      </c>
      <c r="W1945" s="25" t="str">
        <f>VLOOKUP($A1945,Database!$A:$Y,20,FALSE)</f>
        <v/>
      </c>
      <c r="X1945" s="25" t="str">
        <f>VLOOKUP($A1945,Database!$A:$Y,21,FALSE)</f>
        <v/>
      </c>
      <c r="Y1945" s="25" t="str">
        <f ca="1">IF(C1945&lt;NOW(),IF(AND(P1945&gt;Q1945,W1945&gt;X1945),S1945,IF(AND(P1945=Q1945,W1945=X1945),T1945,IF(AND(P1945&lt;Q1945,W1945&lt;X1945),U1945,0))),"")</f>
        <v/>
      </c>
      <c r="Z1945" s="25">
        <f>IF(AND(P1945=W1945,Q1945=X1945),1,0)</f>
        <v>1</v>
      </c>
      <c r="AA1945" s="25" t="str">
        <f>IF(Z1945=0,"",IF(ISBLANK(VLOOKUP(A1945,Database!A:AA,22,FALSE)),"",VLOOKUP(A1945,Database!A:AA,22,FALSE)))</f>
        <v>Exact</v>
      </c>
      <c r="AB1945" s="25">
        <f ca="1">IFERROR(IF(AND(Y1945&lt;&gt;"",OR(V1945="Terminé",V1945="En cours")),VLOOKUP(AA1945,Setup_ScoreExactBonus!A:D,4,FALSE),0),0)</f>
        <v>0</v>
      </c>
      <c r="AC1945" s="31" t="str">
        <f ca="1">IF(Y1945&lt;&gt;"", Y1945 + IF(Z1945=1,AB1945, 0), "")</f>
        <v/>
      </c>
      <c r="AD1945" s="31">
        <f ca="1">SUMIFS(AC$2:AC1945,D$2:D1945,D1945)*IF(R1945=0,1,2)</f>
        <v>0</v>
      </c>
    </row>
    <row r="1946" spans="1:30" x14ac:dyDescent="0.35">
      <c r="A1946" s="31">
        <f>IF(ISBLANK(B1946),"",COUNTIF(B$2:B1946,B1946))-1</f>
        <v>49</v>
      </c>
      <c r="B1946" s="31">
        <v>34</v>
      </c>
      <c r="C1946" s="10">
        <f>VLOOKUP($A1946,Database!$A:$Y,7,FALSE)</f>
        <v>46197.875</v>
      </c>
      <c r="D1946" s="31" t="str">
        <f>VLOOKUP(Pronostics!$B1946,Setup_MPP!$A:$G,3,FALSE)</f>
        <v>Joueur34</v>
      </c>
      <c r="E1946" s="31" t="str">
        <f>VLOOKUP(Pronostics!$B1946,Setup_MPP!$A:$G,2,FALSE)</f>
        <v>Joueur34</v>
      </c>
      <c r="F1946" s="31" t="str">
        <f>VLOOKUP($B1946,Setup_MPP!$A:$E,4,FALSE)</f>
        <v>#D5D5D5</v>
      </c>
      <c r="G1946" s="31" t="str">
        <f>VLOOKUP($B1946,Setup_MPP!$A:$E,5,FALSE)</f>
        <v>#727272</v>
      </c>
      <c r="H1946" s="31" t="str">
        <f>IFERROR(IF(AND(A1946&gt;=1,A1946&lt;=104),VLOOKUP($A1946,Location!$A:$J,6,FALSE),IF(A1946=0,"Avant l'ouverture",IF(OR(A1946=105,A1946=106),"Bonus"))),"")</f>
        <v>Tour 3</v>
      </c>
      <c r="I1946" s="31" t="str">
        <f>IF(LEFT(H1946,4)="Tour",VLOOKUP(A1946,Database!$A:$C,3,FALSE),"")</f>
        <v>B</v>
      </c>
      <c r="J1946" s="31" t="str">
        <f>VLOOKUP($A1946,Location!$A:$J,7,FALSE)</f>
        <v>Suisse</v>
      </c>
      <c r="K1946" s="31" t="str">
        <f>IFERROR(VLOOKUP(J1946,Setup_Team!$B:$C,2,FALSE), "TDB")</f>
        <v>CHE</v>
      </c>
      <c r="L1946" s="31" t="str">
        <f>VLOOKUP($A1946,Location!$A:$J,8,FALSE)</f>
        <v>Canada</v>
      </c>
      <c r="M1946" s="31" t="str">
        <f>IFERROR(VLOOKUP(L1946,Setup_Team!$B:$C,2,FALSE), "TDB")</f>
        <v>CAN</v>
      </c>
      <c r="N1946" s="31" t="str">
        <f>VLOOKUP($A1946,Location!$A:$J,9,FALSE)</f>
        <v>Seattle</v>
      </c>
      <c r="O1946" s="31" t="str">
        <f>VLOOKUP($A1946,Location!$A:$J,10,FALSE)</f>
        <v>Lumen Field</v>
      </c>
      <c r="R1946" s="31">
        <v>0</v>
      </c>
      <c r="S1946" s="25">
        <f>VLOOKUP($A1946,Database!$A:$Y,10,FALSE)</f>
        <v>68</v>
      </c>
      <c r="T1946" s="25">
        <f>VLOOKUP($A1946,Database!$A:$Y,11,FALSE)</f>
        <v>106</v>
      </c>
      <c r="U1946" s="25">
        <f>VLOOKUP($A1946,Database!$A:$Y,12,FALSE)</f>
        <v>129</v>
      </c>
      <c r="V1946" s="25" t="str">
        <f>VLOOKUP(A1946,Database!A:M,13,FALSE)</f>
        <v>À venir</v>
      </c>
      <c r="W1946" s="25" t="str">
        <f>VLOOKUP($A1946,Database!$A:$Y,20,FALSE)</f>
        <v/>
      </c>
      <c r="X1946" s="25" t="str">
        <f>VLOOKUP($A1946,Database!$A:$Y,21,FALSE)</f>
        <v/>
      </c>
      <c r="Y1946" s="25" t="str">
        <f ca="1">IF(C1946&lt;NOW(),IF(AND(P1946&gt;Q1946,W1946&gt;X1946),S1946,IF(AND(P1946=Q1946,W1946=X1946),T1946,IF(AND(P1946&lt;Q1946,W1946&lt;X1946),U1946,0))),"")</f>
        <v/>
      </c>
      <c r="Z1946" s="25">
        <f>IF(AND(P1946=W1946,Q1946=X1946),1,0)</f>
        <v>1</v>
      </c>
      <c r="AA1946" s="25" t="str">
        <f>IF(Z1946=0,"",IF(ISBLANK(VLOOKUP(A1946,Database!A:AA,22,FALSE)),"",VLOOKUP(A1946,Database!A:AA,22,FALSE)))</f>
        <v>Exact</v>
      </c>
      <c r="AB1946" s="25">
        <f ca="1">IFERROR(IF(AND(Y1946&lt;&gt;"",OR(V1946="Terminé",V1946="En cours")),VLOOKUP(AA1946,Setup_ScoreExactBonus!A:D,4,FALSE),0),0)</f>
        <v>0</v>
      </c>
      <c r="AC1946" s="31" t="str">
        <f ca="1">IF(Y1946&lt;&gt;"", Y1946 + IF(Z1946=1,AB1946, 0), "")</f>
        <v/>
      </c>
      <c r="AD1946" s="31">
        <f ca="1">SUMIFS(AC$2:AC1946,D$2:D1946,D1946)*IF(R1946=0,1,2)</f>
        <v>0</v>
      </c>
    </row>
    <row r="1947" spans="1:30" x14ac:dyDescent="0.35">
      <c r="A1947" s="31">
        <f>IF(ISBLANK(B1947),"",COUNTIF(B$2:B1947,B1947))-1</f>
        <v>49</v>
      </c>
      <c r="B1947" s="31">
        <v>35</v>
      </c>
      <c r="C1947" s="10">
        <f>VLOOKUP($A1947,Database!$A:$Y,7,FALSE)</f>
        <v>46197.875</v>
      </c>
      <c r="D1947" s="31" t="str">
        <f>VLOOKUP(Pronostics!$B1947,Setup_MPP!$A:$G,3,FALSE)</f>
        <v>Joueur35</v>
      </c>
      <c r="E1947" s="31" t="str">
        <f>VLOOKUP(Pronostics!$B1947,Setup_MPP!$A:$G,2,FALSE)</f>
        <v>Joueur35</v>
      </c>
      <c r="F1947" s="31" t="str">
        <f>VLOOKUP($B1947,Setup_MPP!$A:$E,4,FALSE)</f>
        <v>#D5D5D5</v>
      </c>
      <c r="G1947" s="31" t="str">
        <f>VLOOKUP($B1947,Setup_MPP!$A:$E,5,FALSE)</f>
        <v>#727272</v>
      </c>
      <c r="H1947" s="31" t="str">
        <f>IFERROR(IF(AND(A1947&gt;=1,A1947&lt;=104),VLOOKUP($A1947,Location!$A:$J,6,FALSE),IF(A1947=0,"Avant l'ouverture",IF(OR(A1947=105,A1947=106),"Bonus"))),"")</f>
        <v>Tour 3</v>
      </c>
      <c r="I1947" s="31" t="str">
        <f>IF(LEFT(H1947,4)="Tour",VLOOKUP(A1947,Database!$A:$C,3,FALSE),"")</f>
        <v>B</v>
      </c>
      <c r="J1947" s="31" t="str">
        <f>VLOOKUP($A1947,Location!$A:$J,7,FALSE)</f>
        <v>Suisse</v>
      </c>
      <c r="K1947" s="31" t="str">
        <f>IFERROR(VLOOKUP(J1947,Setup_Team!$B:$C,2,FALSE), "TDB")</f>
        <v>CHE</v>
      </c>
      <c r="L1947" s="31" t="str">
        <f>VLOOKUP($A1947,Location!$A:$J,8,FALSE)</f>
        <v>Canada</v>
      </c>
      <c r="M1947" s="31" t="str">
        <f>IFERROR(VLOOKUP(L1947,Setup_Team!$B:$C,2,FALSE), "TDB")</f>
        <v>CAN</v>
      </c>
      <c r="N1947" s="31" t="str">
        <f>VLOOKUP($A1947,Location!$A:$J,9,FALSE)</f>
        <v>Seattle</v>
      </c>
      <c r="O1947" s="31" t="str">
        <f>VLOOKUP($A1947,Location!$A:$J,10,FALSE)</f>
        <v>Lumen Field</v>
      </c>
      <c r="R1947" s="31">
        <v>0</v>
      </c>
      <c r="S1947" s="25">
        <f>VLOOKUP($A1947,Database!$A:$Y,10,FALSE)</f>
        <v>68</v>
      </c>
      <c r="T1947" s="25">
        <f>VLOOKUP($A1947,Database!$A:$Y,11,FALSE)</f>
        <v>106</v>
      </c>
      <c r="U1947" s="25">
        <f>VLOOKUP($A1947,Database!$A:$Y,12,FALSE)</f>
        <v>129</v>
      </c>
      <c r="V1947" s="25" t="str">
        <f>VLOOKUP(A1947,Database!A:M,13,FALSE)</f>
        <v>À venir</v>
      </c>
      <c r="W1947" s="25" t="str">
        <f>VLOOKUP($A1947,Database!$A:$Y,20,FALSE)</f>
        <v/>
      </c>
      <c r="X1947" s="25" t="str">
        <f>VLOOKUP($A1947,Database!$A:$Y,21,FALSE)</f>
        <v/>
      </c>
      <c r="Y1947" s="25" t="str">
        <f ca="1">IF(C1947&lt;NOW(),IF(AND(P1947&gt;Q1947,W1947&gt;X1947),S1947,IF(AND(P1947=Q1947,W1947=X1947),T1947,IF(AND(P1947&lt;Q1947,W1947&lt;X1947),U1947,0))),"")</f>
        <v/>
      </c>
      <c r="Z1947" s="25">
        <f>IF(AND(P1947=W1947,Q1947=X1947),1,0)</f>
        <v>1</v>
      </c>
      <c r="AA1947" s="25" t="str">
        <f>IF(Z1947=0,"",IF(ISBLANK(VLOOKUP(A1947,Database!A:AA,22,FALSE)),"",VLOOKUP(A1947,Database!A:AA,22,FALSE)))</f>
        <v>Exact</v>
      </c>
      <c r="AB1947" s="25">
        <f ca="1">IFERROR(IF(AND(Y1947&lt;&gt;"",OR(V1947="Terminé",V1947="En cours")),VLOOKUP(AA1947,Setup_ScoreExactBonus!A:D,4,FALSE),0),0)</f>
        <v>0</v>
      </c>
      <c r="AC1947" s="31" t="str">
        <f ca="1">IF(Y1947&lt;&gt;"", Y1947 + IF(Z1947=1,AB1947, 0), "")</f>
        <v/>
      </c>
      <c r="AD1947" s="31">
        <f ca="1">SUMIFS(AC$2:AC1947,D$2:D1947,D1947)*IF(R1947=0,1,2)</f>
        <v>0</v>
      </c>
    </row>
    <row r="1948" spans="1:30" x14ac:dyDescent="0.35">
      <c r="A1948" s="31">
        <f>IF(ISBLANK(B1948),"",COUNTIF(B$2:B1948,B1948))-1</f>
        <v>49</v>
      </c>
      <c r="B1948" s="31">
        <v>36</v>
      </c>
      <c r="C1948" s="10">
        <f>VLOOKUP($A1948,Database!$A:$Y,7,FALSE)</f>
        <v>46197.875</v>
      </c>
      <c r="D1948" s="31" t="str">
        <f>VLOOKUP(Pronostics!$B1948,Setup_MPP!$A:$G,3,FALSE)</f>
        <v>Joueur36</v>
      </c>
      <c r="E1948" s="31" t="str">
        <f>VLOOKUP(Pronostics!$B1948,Setup_MPP!$A:$G,2,FALSE)</f>
        <v>Joueur36</v>
      </c>
      <c r="F1948" s="31" t="str">
        <f>VLOOKUP($B1948,Setup_MPP!$A:$E,4,FALSE)</f>
        <v>#D5D5D5</v>
      </c>
      <c r="G1948" s="31" t="str">
        <f>VLOOKUP($B1948,Setup_MPP!$A:$E,5,FALSE)</f>
        <v>#727272</v>
      </c>
      <c r="H1948" s="31" t="str">
        <f>IFERROR(IF(AND(A1948&gt;=1,A1948&lt;=104),VLOOKUP($A1948,Location!$A:$J,6,FALSE),IF(A1948=0,"Avant l'ouverture",IF(OR(A1948=105,A1948=106),"Bonus"))),"")</f>
        <v>Tour 3</v>
      </c>
      <c r="I1948" s="31" t="str">
        <f>IF(LEFT(H1948,4)="Tour",VLOOKUP(A1948,Database!$A:$C,3,FALSE),"")</f>
        <v>B</v>
      </c>
      <c r="J1948" s="31" t="str">
        <f>VLOOKUP($A1948,Location!$A:$J,7,FALSE)</f>
        <v>Suisse</v>
      </c>
      <c r="K1948" s="31" t="str">
        <f>IFERROR(VLOOKUP(J1948,Setup_Team!$B:$C,2,FALSE), "TDB")</f>
        <v>CHE</v>
      </c>
      <c r="L1948" s="31" t="str">
        <f>VLOOKUP($A1948,Location!$A:$J,8,FALSE)</f>
        <v>Canada</v>
      </c>
      <c r="M1948" s="31" t="str">
        <f>IFERROR(VLOOKUP(L1948,Setup_Team!$B:$C,2,FALSE), "TDB")</f>
        <v>CAN</v>
      </c>
      <c r="N1948" s="31" t="str">
        <f>VLOOKUP($A1948,Location!$A:$J,9,FALSE)</f>
        <v>Seattle</v>
      </c>
      <c r="O1948" s="31" t="str">
        <f>VLOOKUP($A1948,Location!$A:$J,10,FALSE)</f>
        <v>Lumen Field</v>
      </c>
      <c r="R1948" s="31">
        <v>0</v>
      </c>
      <c r="S1948" s="25">
        <f>VLOOKUP($A1948,Database!$A:$Y,10,FALSE)</f>
        <v>68</v>
      </c>
      <c r="T1948" s="25">
        <f>VLOOKUP($A1948,Database!$A:$Y,11,FALSE)</f>
        <v>106</v>
      </c>
      <c r="U1948" s="25">
        <f>VLOOKUP($A1948,Database!$A:$Y,12,FALSE)</f>
        <v>129</v>
      </c>
      <c r="V1948" s="25" t="str">
        <f>VLOOKUP(A1948,Database!A:M,13,FALSE)</f>
        <v>À venir</v>
      </c>
      <c r="W1948" s="25" t="str">
        <f>VLOOKUP($A1948,Database!$A:$Y,20,FALSE)</f>
        <v/>
      </c>
      <c r="X1948" s="25" t="str">
        <f>VLOOKUP($A1948,Database!$A:$Y,21,FALSE)</f>
        <v/>
      </c>
      <c r="Y1948" s="25" t="str">
        <f ca="1">IF(C1948&lt;NOW(),IF(AND(P1948&gt;Q1948,W1948&gt;X1948),S1948,IF(AND(P1948=Q1948,W1948=X1948),T1948,IF(AND(P1948&lt;Q1948,W1948&lt;X1948),U1948,0))),"")</f>
        <v/>
      </c>
      <c r="Z1948" s="25">
        <f>IF(AND(P1948=W1948,Q1948=X1948),1,0)</f>
        <v>1</v>
      </c>
      <c r="AA1948" s="25" t="str">
        <f>IF(Z1948=0,"",IF(ISBLANK(VLOOKUP(A1948,Database!A:AA,22,FALSE)),"",VLOOKUP(A1948,Database!A:AA,22,FALSE)))</f>
        <v>Exact</v>
      </c>
      <c r="AB1948" s="25">
        <f ca="1">IFERROR(IF(AND(Y1948&lt;&gt;"",OR(V1948="Terminé",V1948="En cours")),VLOOKUP(AA1948,Setup_ScoreExactBonus!A:D,4,FALSE),0),0)</f>
        <v>0</v>
      </c>
      <c r="AC1948" s="31" t="str">
        <f ca="1">IF(Y1948&lt;&gt;"", Y1948 + IF(Z1948=1,AB1948, 0), "")</f>
        <v/>
      </c>
      <c r="AD1948" s="31">
        <f ca="1">SUMIFS(AC$2:AC1948,D$2:D1948,D1948)*IF(R1948=0,1,2)</f>
        <v>0</v>
      </c>
    </row>
    <row r="1949" spans="1:30" x14ac:dyDescent="0.35">
      <c r="A1949" s="31">
        <f>IF(ISBLANK(B1949),"",COUNTIF(B$2:B1949,B1949))-1</f>
        <v>49</v>
      </c>
      <c r="B1949" s="31">
        <v>37</v>
      </c>
      <c r="C1949" s="10">
        <f>VLOOKUP($A1949,Database!$A:$Y,7,FALSE)</f>
        <v>46197.875</v>
      </c>
      <c r="D1949" s="31" t="str">
        <f>VLOOKUP(Pronostics!$B1949,Setup_MPP!$A:$G,3,FALSE)</f>
        <v>Joueur37</v>
      </c>
      <c r="E1949" s="31" t="str">
        <f>VLOOKUP(Pronostics!$B1949,Setup_MPP!$A:$G,2,FALSE)</f>
        <v>Joueur37</v>
      </c>
      <c r="F1949" s="31" t="str">
        <f>VLOOKUP($B1949,Setup_MPP!$A:$E,4,FALSE)</f>
        <v>#D5D5D5</v>
      </c>
      <c r="G1949" s="31" t="str">
        <f>VLOOKUP($B1949,Setup_MPP!$A:$E,5,FALSE)</f>
        <v>#727272</v>
      </c>
      <c r="H1949" s="31" t="str">
        <f>IFERROR(IF(AND(A1949&gt;=1,A1949&lt;=104),VLOOKUP($A1949,Location!$A:$J,6,FALSE),IF(A1949=0,"Avant l'ouverture",IF(OR(A1949=105,A1949=106),"Bonus"))),"")</f>
        <v>Tour 3</v>
      </c>
      <c r="I1949" s="31" t="str">
        <f>IF(LEFT(H1949,4)="Tour",VLOOKUP(A1949,Database!$A:$C,3,FALSE),"")</f>
        <v>B</v>
      </c>
      <c r="J1949" s="31" t="str">
        <f>VLOOKUP($A1949,Location!$A:$J,7,FALSE)</f>
        <v>Suisse</v>
      </c>
      <c r="K1949" s="31" t="str">
        <f>IFERROR(VLOOKUP(J1949,Setup_Team!$B:$C,2,FALSE), "TDB")</f>
        <v>CHE</v>
      </c>
      <c r="L1949" s="31" t="str">
        <f>VLOOKUP($A1949,Location!$A:$J,8,FALSE)</f>
        <v>Canada</v>
      </c>
      <c r="M1949" s="31" t="str">
        <f>IFERROR(VLOOKUP(L1949,Setup_Team!$B:$C,2,FALSE), "TDB")</f>
        <v>CAN</v>
      </c>
      <c r="N1949" s="31" t="str">
        <f>VLOOKUP($A1949,Location!$A:$J,9,FALSE)</f>
        <v>Seattle</v>
      </c>
      <c r="O1949" s="31" t="str">
        <f>VLOOKUP($A1949,Location!$A:$J,10,FALSE)</f>
        <v>Lumen Field</v>
      </c>
      <c r="R1949" s="31">
        <v>0</v>
      </c>
      <c r="S1949" s="25">
        <f>VLOOKUP($A1949,Database!$A:$Y,10,FALSE)</f>
        <v>68</v>
      </c>
      <c r="T1949" s="25">
        <f>VLOOKUP($A1949,Database!$A:$Y,11,FALSE)</f>
        <v>106</v>
      </c>
      <c r="U1949" s="25">
        <f>VLOOKUP($A1949,Database!$A:$Y,12,FALSE)</f>
        <v>129</v>
      </c>
      <c r="V1949" s="25" t="str">
        <f>VLOOKUP(A1949,Database!A:M,13,FALSE)</f>
        <v>À venir</v>
      </c>
      <c r="W1949" s="25" t="str">
        <f>VLOOKUP($A1949,Database!$A:$Y,20,FALSE)</f>
        <v/>
      </c>
      <c r="X1949" s="25" t="str">
        <f>VLOOKUP($A1949,Database!$A:$Y,21,FALSE)</f>
        <v/>
      </c>
      <c r="Y1949" s="25" t="str">
        <f ca="1">IF(C1949&lt;NOW(),IF(AND(P1949&gt;Q1949,W1949&gt;X1949),S1949,IF(AND(P1949=Q1949,W1949=X1949),T1949,IF(AND(P1949&lt;Q1949,W1949&lt;X1949),U1949,0))),"")</f>
        <v/>
      </c>
      <c r="Z1949" s="25">
        <f>IF(AND(P1949=W1949,Q1949=X1949),1,0)</f>
        <v>1</v>
      </c>
      <c r="AA1949" s="25" t="str">
        <f>IF(Z1949=0,"",IF(ISBLANK(VLOOKUP(A1949,Database!A:AA,22,FALSE)),"",VLOOKUP(A1949,Database!A:AA,22,FALSE)))</f>
        <v>Exact</v>
      </c>
      <c r="AB1949" s="25">
        <f ca="1">IFERROR(IF(AND(Y1949&lt;&gt;"",OR(V1949="Terminé",V1949="En cours")),VLOOKUP(AA1949,Setup_ScoreExactBonus!A:D,4,FALSE),0),0)</f>
        <v>0</v>
      </c>
      <c r="AC1949" s="31" t="str">
        <f ca="1">IF(Y1949&lt;&gt;"", Y1949 + IF(Z1949=1,AB1949, 0), "")</f>
        <v/>
      </c>
      <c r="AD1949" s="31">
        <f ca="1">SUMIFS(AC$2:AC1949,D$2:D1949,D1949)*IF(R1949=0,1,2)</f>
        <v>0</v>
      </c>
    </row>
    <row r="1950" spans="1:30" x14ac:dyDescent="0.35">
      <c r="A1950" s="31">
        <f>IF(ISBLANK(B1950),"",COUNTIF(B$2:B1950,B1950))-1</f>
        <v>49</v>
      </c>
      <c r="B1950" s="31">
        <v>38</v>
      </c>
      <c r="C1950" s="10">
        <f>VLOOKUP($A1950,Database!$A:$Y,7,FALSE)</f>
        <v>46197.875</v>
      </c>
      <c r="D1950" s="31" t="str">
        <f>VLOOKUP(Pronostics!$B1950,Setup_MPP!$A:$G,3,FALSE)</f>
        <v>Joueur38</v>
      </c>
      <c r="E1950" s="31" t="str">
        <f>VLOOKUP(Pronostics!$B1950,Setup_MPP!$A:$G,2,FALSE)</f>
        <v>Joueur38</v>
      </c>
      <c r="F1950" s="31" t="str">
        <f>VLOOKUP($B1950,Setup_MPP!$A:$E,4,FALSE)</f>
        <v>#D5D5D5</v>
      </c>
      <c r="G1950" s="31" t="str">
        <f>VLOOKUP($B1950,Setup_MPP!$A:$E,5,FALSE)</f>
        <v>#727272</v>
      </c>
      <c r="H1950" s="31" t="str">
        <f>IFERROR(IF(AND(A1950&gt;=1,A1950&lt;=104),VLOOKUP($A1950,Location!$A:$J,6,FALSE),IF(A1950=0,"Avant l'ouverture",IF(OR(A1950=105,A1950=106),"Bonus"))),"")</f>
        <v>Tour 3</v>
      </c>
      <c r="I1950" s="31" t="str">
        <f>IF(LEFT(H1950,4)="Tour",VLOOKUP(A1950,Database!$A:$C,3,FALSE),"")</f>
        <v>B</v>
      </c>
      <c r="J1950" s="31" t="str">
        <f>VLOOKUP($A1950,Location!$A:$J,7,FALSE)</f>
        <v>Suisse</v>
      </c>
      <c r="K1950" s="31" t="str">
        <f>IFERROR(VLOOKUP(J1950,Setup_Team!$B:$C,2,FALSE), "TDB")</f>
        <v>CHE</v>
      </c>
      <c r="L1950" s="31" t="str">
        <f>VLOOKUP($A1950,Location!$A:$J,8,FALSE)</f>
        <v>Canada</v>
      </c>
      <c r="M1950" s="31" t="str">
        <f>IFERROR(VLOOKUP(L1950,Setup_Team!$B:$C,2,FALSE), "TDB")</f>
        <v>CAN</v>
      </c>
      <c r="N1950" s="31" t="str">
        <f>VLOOKUP($A1950,Location!$A:$J,9,FALSE)</f>
        <v>Seattle</v>
      </c>
      <c r="O1950" s="31" t="str">
        <f>VLOOKUP($A1950,Location!$A:$J,10,FALSE)</f>
        <v>Lumen Field</v>
      </c>
      <c r="R1950" s="31">
        <v>0</v>
      </c>
      <c r="S1950" s="25">
        <f>VLOOKUP($A1950,Database!$A:$Y,10,FALSE)</f>
        <v>68</v>
      </c>
      <c r="T1950" s="25">
        <f>VLOOKUP($A1950,Database!$A:$Y,11,FALSE)</f>
        <v>106</v>
      </c>
      <c r="U1950" s="25">
        <f>VLOOKUP($A1950,Database!$A:$Y,12,FALSE)</f>
        <v>129</v>
      </c>
      <c r="V1950" s="25" t="str">
        <f>VLOOKUP(A1950,Database!A:M,13,FALSE)</f>
        <v>À venir</v>
      </c>
      <c r="W1950" s="25" t="str">
        <f>VLOOKUP($A1950,Database!$A:$Y,20,FALSE)</f>
        <v/>
      </c>
      <c r="X1950" s="25" t="str">
        <f>VLOOKUP($A1950,Database!$A:$Y,21,FALSE)</f>
        <v/>
      </c>
      <c r="Y1950" s="25" t="str">
        <f ca="1">IF(C1950&lt;NOW(),IF(AND(P1950&gt;Q1950,W1950&gt;X1950),S1950,IF(AND(P1950=Q1950,W1950=X1950),T1950,IF(AND(P1950&lt;Q1950,W1950&lt;X1950),U1950,0))),"")</f>
        <v/>
      </c>
      <c r="Z1950" s="25">
        <f>IF(AND(P1950=W1950,Q1950=X1950),1,0)</f>
        <v>1</v>
      </c>
      <c r="AA1950" s="25" t="str">
        <f>IF(Z1950=0,"",IF(ISBLANK(VLOOKUP(A1950,Database!A:AA,22,FALSE)),"",VLOOKUP(A1950,Database!A:AA,22,FALSE)))</f>
        <v>Exact</v>
      </c>
      <c r="AB1950" s="25">
        <f ca="1">IFERROR(IF(AND(Y1950&lt;&gt;"",OR(V1950="Terminé",V1950="En cours")),VLOOKUP(AA1950,Setup_ScoreExactBonus!A:D,4,FALSE),0),0)</f>
        <v>0</v>
      </c>
      <c r="AC1950" s="31" t="str">
        <f ca="1">IF(Y1950&lt;&gt;"", Y1950 + IF(Z1950=1,AB1950, 0), "")</f>
        <v/>
      </c>
      <c r="AD1950" s="31">
        <f ca="1">SUMIFS(AC$2:AC1950,D$2:D1950,D1950)*IF(R1950=0,1,2)</f>
        <v>0</v>
      </c>
    </row>
    <row r="1951" spans="1:30" x14ac:dyDescent="0.35">
      <c r="A1951" s="31">
        <f>IF(ISBLANK(B1951),"",COUNTIF(B$2:B1951,B1951))-1</f>
        <v>49</v>
      </c>
      <c r="B1951" s="31">
        <v>39</v>
      </c>
      <c r="C1951" s="10">
        <f>VLOOKUP($A1951,Database!$A:$Y,7,FALSE)</f>
        <v>46197.875</v>
      </c>
      <c r="D1951" s="31" t="str">
        <f>VLOOKUP(Pronostics!$B1951,Setup_MPP!$A:$G,3,FALSE)</f>
        <v>Joueur39</v>
      </c>
      <c r="E1951" s="31" t="str">
        <f>VLOOKUP(Pronostics!$B1951,Setup_MPP!$A:$G,2,FALSE)</f>
        <v>Joueur39</v>
      </c>
      <c r="F1951" s="31" t="str">
        <f>VLOOKUP($B1951,Setup_MPP!$A:$E,4,FALSE)</f>
        <v>#D5D5D5</v>
      </c>
      <c r="G1951" s="31" t="str">
        <f>VLOOKUP($B1951,Setup_MPP!$A:$E,5,FALSE)</f>
        <v>#727272</v>
      </c>
      <c r="H1951" s="31" t="str">
        <f>IFERROR(IF(AND(A1951&gt;=1,A1951&lt;=104),VLOOKUP($A1951,Location!$A:$J,6,FALSE),IF(A1951=0,"Avant l'ouverture",IF(OR(A1951=105,A1951=106),"Bonus"))),"")</f>
        <v>Tour 3</v>
      </c>
      <c r="I1951" s="31" t="str">
        <f>IF(LEFT(H1951,4)="Tour",VLOOKUP(A1951,Database!$A:$C,3,FALSE),"")</f>
        <v>B</v>
      </c>
      <c r="J1951" s="31" t="str">
        <f>VLOOKUP($A1951,Location!$A:$J,7,FALSE)</f>
        <v>Suisse</v>
      </c>
      <c r="K1951" s="31" t="str">
        <f>IFERROR(VLOOKUP(J1951,Setup_Team!$B:$C,2,FALSE), "TDB")</f>
        <v>CHE</v>
      </c>
      <c r="L1951" s="31" t="str">
        <f>VLOOKUP($A1951,Location!$A:$J,8,FALSE)</f>
        <v>Canada</v>
      </c>
      <c r="M1951" s="31" t="str">
        <f>IFERROR(VLOOKUP(L1951,Setup_Team!$B:$C,2,FALSE), "TDB")</f>
        <v>CAN</v>
      </c>
      <c r="N1951" s="31" t="str">
        <f>VLOOKUP($A1951,Location!$A:$J,9,FALSE)</f>
        <v>Seattle</v>
      </c>
      <c r="O1951" s="31" t="str">
        <f>VLOOKUP($A1951,Location!$A:$J,10,FALSE)</f>
        <v>Lumen Field</v>
      </c>
      <c r="R1951" s="31">
        <v>0</v>
      </c>
      <c r="S1951" s="25">
        <f>VLOOKUP($A1951,Database!$A:$Y,10,FALSE)</f>
        <v>68</v>
      </c>
      <c r="T1951" s="25">
        <f>VLOOKUP($A1951,Database!$A:$Y,11,FALSE)</f>
        <v>106</v>
      </c>
      <c r="U1951" s="25">
        <f>VLOOKUP($A1951,Database!$A:$Y,12,FALSE)</f>
        <v>129</v>
      </c>
      <c r="V1951" s="25" t="str">
        <f>VLOOKUP(A1951,Database!A:M,13,FALSE)</f>
        <v>À venir</v>
      </c>
      <c r="W1951" s="25" t="str">
        <f>VLOOKUP($A1951,Database!$A:$Y,20,FALSE)</f>
        <v/>
      </c>
      <c r="X1951" s="25" t="str">
        <f>VLOOKUP($A1951,Database!$A:$Y,21,FALSE)</f>
        <v/>
      </c>
      <c r="Y1951" s="25" t="str">
        <f ca="1">IF(C1951&lt;NOW(),IF(AND(P1951&gt;Q1951,W1951&gt;X1951),S1951,IF(AND(P1951=Q1951,W1951=X1951),T1951,IF(AND(P1951&lt;Q1951,W1951&lt;X1951),U1951,0))),"")</f>
        <v/>
      </c>
      <c r="Z1951" s="25">
        <f>IF(AND(P1951=W1951,Q1951=X1951),1,0)</f>
        <v>1</v>
      </c>
      <c r="AA1951" s="25" t="str">
        <f>IF(Z1951=0,"",IF(ISBLANK(VLOOKUP(A1951,Database!A:AA,22,FALSE)),"",VLOOKUP(A1951,Database!A:AA,22,FALSE)))</f>
        <v>Exact</v>
      </c>
      <c r="AB1951" s="25">
        <f ca="1">IFERROR(IF(AND(Y1951&lt;&gt;"",OR(V1951="Terminé",V1951="En cours")),VLOOKUP(AA1951,Setup_ScoreExactBonus!A:D,4,FALSE),0),0)</f>
        <v>0</v>
      </c>
      <c r="AC1951" s="31" t="str">
        <f ca="1">IF(Y1951&lt;&gt;"", Y1951 + IF(Z1951=1,AB1951, 0), "")</f>
        <v/>
      </c>
      <c r="AD1951" s="31">
        <f ca="1">SUMIFS(AC$2:AC1951,D$2:D1951,D1951)*IF(R1951=0,1,2)</f>
        <v>0</v>
      </c>
    </row>
    <row r="1952" spans="1:30" x14ac:dyDescent="0.35">
      <c r="A1952" s="31">
        <f>IF(ISBLANK(B1952),"",COUNTIF(B$2:B1952,B1952))-1</f>
        <v>50</v>
      </c>
      <c r="B1952" s="31">
        <v>1</v>
      </c>
      <c r="C1952" s="10">
        <f>VLOOKUP($A1952,Database!$A:$Y,7,FALSE)</f>
        <v>46197.875</v>
      </c>
      <c r="D1952" s="31" t="str">
        <f>VLOOKUP(Pronostics!$B1952,Setup_MPP!$A:$G,3,FALSE)</f>
        <v>_Nicolas_LM_</v>
      </c>
      <c r="E1952" s="31" t="str">
        <f>VLOOKUP(Pronostics!$B1952,Setup_MPP!$A:$G,2,FALSE)</f>
        <v>Nicolas LE MOUEL</v>
      </c>
      <c r="F1952" s="31" t="str">
        <f>VLOOKUP($B1952,Setup_MPP!$A:$E,4,FALSE)</f>
        <v>#F7C79D</v>
      </c>
      <c r="G1952" s="31" t="str">
        <f>VLOOKUP($B1952,Setup_MPP!$A:$E,5,FALSE)</f>
        <v>#FFBE85</v>
      </c>
      <c r="H1952" s="31" t="str">
        <f>IFERROR(IF(AND(A1952&gt;=1,A1952&lt;=104),VLOOKUP($A1952,Location!$A:$J,6,FALSE),IF(A1952=0,"Avant l'ouverture",IF(OR(A1952=105,A1952=106),"Bonus"))),"")</f>
        <v>Tour 3</v>
      </c>
      <c r="I1952" s="31" t="str">
        <f>IF(LEFT(H1952,4)="Tour",VLOOKUP(A1952,Database!$A:$C,3,FALSE),"")</f>
        <v>B</v>
      </c>
      <c r="J1952" s="31" t="str">
        <f>VLOOKUP($A1952,Location!$A:$J,7,FALSE)</f>
        <v>Bosnie-Herzégovine</v>
      </c>
      <c r="K1952" s="31" t="str">
        <f>IFERROR(VLOOKUP(J1952,Setup_Team!$B:$C,2,FALSE), "TDB")</f>
        <v>BIH</v>
      </c>
      <c r="L1952" s="31" t="str">
        <f>VLOOKUP($A1952,Location!$A:$J,8,FALSE)</f>
        <v>Qatar</v>
      </c>
      <c r="M1952" s="31" t="str">
        <f>IFERROR(VLOOKUP(L1952,Setup_Team!$B:$C,2,FALSE), "TDB")</f>
        <v>QAT</v>
      </c>
      <c r="N1952" s="31" t="str">
        <f>VLOOKUP($A1952,Location!$A:$J,9,FALSE)</f>
        <v>Vancouver</v>
      </c>
      <c r="O1952" s="31" t="str">
        <f>VLOOKUP($A1952,Location!$A:$J,10,FALSE)</f>
        <v>BC Place</v>
      </c>
      <c r="P1952" s="44"/>
      <c r="Q1952" s="44"/>
      <c r="R1952" s="31">
        <v>0</v>
      </c>
      <c r="S1952" s="25">
        <f>VLOOKUP($A1952,Database!$A:$Y,10,FALSE)</f>
        <v>87</v>
      </c>
      <c r="T1952" s="25">
        <f>VLOOKUP($A1952,Database!$A:$Y,11,FALSE)</f>
        <v>102</v>
      </c>
      <c r="U1952" s="25">
        <f>VLOOKUP($A1952,Database!$A:$Y,12,FALSE)</f>
        <v>120</v>
      </c>
      <c r="V1952" s="25" t="str">
        <f>VLOOKUP(A1952,Database!A:M,13,FALSE)</f>
        <v>À venir</v>
      </c>
      <c r="W1952" s="25" t="str">
        <f>VLOOKUP($A1952,Database!$A:$Y,20,FALSE)</f>
        <v/>
      </c>
      <c r="X1952" s="25" t="str">
        <f>VLOOKUP($A1952,Database!$A:$Y,21,FALSE)</f>
        <v/>
      </c>
      <c r="Y1952" s="25" t="str">
        <f ca="1">IF(C1952&lt;NOW(),IF(AND(P1952&gt;Q1952,W1952&gt;X1952),S1952,IF(AND(P1952=Q1952,W1952=X1952),T1952,IF(AND(P1952&lt;Q1952,W1952&lt;X1952),U1952,0))),"")</f>
        <v/>
      </c>
      <c r="Z1952" s="25">
        <f>IF(AND(P1952=W1952,Q1952=X1952),1,0)</f>
        <v>1</v>
      </c>
      <c r="AA1952" s="25" t="str">
        <f>IF(Z1952=0,"",IF(ISBLANK(VLOOKUP(A1952,Database!A:AA,22,FALSE)),"",VLOOKUP(A1952,Database!A:AA,22,FALSE)))</f>
        <v>Exact</v>
      </c>
      <c r="AB1952" s="25">
        <f ca="1">IFERROR(IF(AND(Y1952&lt;&gt;"",OR(V1952="Terminé",V1952="En cours")),VLOOKUP(AA1952,Setup_ScoreExactBonus!A:D,4,FALSE),0),0)</f>
        <v>0</v>
      </c>
      <c r="AC1952" s="31" t="str">
        <f ca="1">IF(Y1952&lt;&gt;"", Y1952 + IF(Z1952=1,AB1952, 0), "")</f>
        <v/>
      </c>
      <c r="AD1952" s="31">
        <f ca="1">SUMIFS(AC$2:AC1952,D$2:D1952,D1952)*IF(R1952=0,1,2)</f>
        <v>0</v>
      </c>
    </row>
    <row r="1953" spans="1:30" x14ac:dyDescent="0.35">
      <c r="A1953" s="31">
        <f>IF(ISBLANK(B1953),"",COUNTIF(B$2:B1953,B1953))-1</f>
        <v>50</v>
      </c>
      <c r="B1953" s="31">
        <v>2</v>
      </c>
      <c r="C1953" s="10">
        <f>VLOOKUP($A1953,Database!$A:$Y,7,FALSE)</f>
        <v>46197.875</v>
      </c>
      <c r="D1953" s="31" t="str">
        <f>VLOOKUP(Pronostics!$B1953,Setup_MPP!$A:$G,3,FALSE)</f>
        <v>leaelaz</v>
      </c>
      <c r="E1953" s="31" t="str">
        <f>VLOOKUP(Pronostics!$B1953,Setup_MPP!$A:$G,2,FALSE)</f>
        <v>Léa EL ASERY</v>
      </c>
      <c r="F1953" s="31" t="str">
        <f>VLOOKUP($B1953,Setup_MPP!$A:$E,4,FALSE)</f>
        <v>#FFBEBE</v>
      </c>
      <c r="G1953" s="31" t="str">
        <f>VLOOKUP($B1953,Setup_MPP!$A:$E,5,FALSE)</f>
        <v>#DF6868</v>
      </c>
      <c r="H1953" s="31" t="str">
        <f>IFERROR(IF(AND(A1953&gt;=1,A1953&lt;=104),VLOOKUP($A1953,Location!$A:$J,6,FALSE),IF(A1953=0,"Avant l'ouverture",IF(OR(A1953=105,A1953=106),"Bonus"))),"")</f>
        <v>Tour 3</v>
      </c>
      <c r="I1953" s="31" t="str">
        <f>IF(LEFT(H1953,4)="Tour",VLOOKUP(A1953,Database!$A:$C,3,FALSE),"")</f>
        <v>B</v>
      </c>
      <c r="J1953" s="31" t="str">
        <f>VLOOKUP($A1953,Location!$A:$J,7,FALSE)</f>
        <v>Bosnie-Herzégovine</v>
      </c>
      <c r="K1953" s="31" t="str">
        <f>IFERROR(VLOOKUP(J1953,Setup_Team!$B:$C,2,FALSE), "TDB")</f>
        <v>BIH</v>
      </c>
      <c r="L1953" s="31" t="str">
        <f>VLOOKUP($A1953,Location!$A:$J,8,FALSE)</f>
        <v>Qatar</v>
      </c>
      <c r="M1953" s="31" t="str">
        <f>IFERROR(VLOOKUP(L1953,Setup_Team!$B:$C,2,FALSE), "TDB")</f>
        <v>QAT</v>
      </c>
      <c r="N1953" s="31" t="str">
        <f>VLOOKUP($A1953,Location!$A:$J,9,FALSE)</f>
        <v>Vancouver</v>
      </c>
      <c r="O1953" s="31" t="str">
        <f>VLOOKUP($A1953,Location!$A:$J,10,FALSE)</f>
        <v>BC Place</v>
      </c>
      <c r="R1953" s="31">
        <v>0</v>
      </c>
      <c r="S1953" s="25">
        <f>VLOOKUP($A1953,Database!$A:$Y,10,FALSE)</f>
        <v>87</v>
      </c>
      <c r="T1953" s="25">
        <f>VLOOKUP($A1953,Database!$A:$Y,11,FALSE)</f>
        <v>102</v>
      </c>
      <c r="U1953" s="25">
        <f>VLOOKUP($A1953,Database!$A:$Y,12,FALSE)</f>
        <v>120</v>
      </c>
      <c r="V1953" s="25" t="str">
        <f>VLOOKUP(A1953,Database!A:M,13,FALSE)</f>
        <v>À venir</v>
      </c>
      <c r="W1953" s="25" t="str">
        <f>VLOOKUP($A1953,Database!$A:$Y,20,FALSE)</f>
        <v/>
      </c>
      <c r="X1953" s="25" t="str">
        <f>VLOOKUP($A1953,Database!$A:$Y,21,FALSE)</f>
        <v/>
      </c>
      <c r="Y1953" s="25" t="str">
        <f ca="1">IF(C1953&lt;NOW(),IF(AND(P1953&gt;Q1953,W1953&gt;X1953),S1953,IF(AND(P1953=Q1953,W1953=X1953),T1953,IF(AND(P1953&lt;Q1953,W1953&lt;X1953),U1953,0))),"")</f>
        <v/>
      </c>
      <c r="Z1953" s="25">
        <f>IF(AND(P1953=W1953,Q1953=X1953),1,0)</f>
        <v>1</v>
      </c>
      <c r="AA1953" s="25" t="str">
        <f>IF(Z1953=0,"",IF(ISBLANK(VLOOKUP(A1953,Database!A:AA,22,FALSE)),"",VLOOKUP(A1953,Database!A:AA,22,FALSE)))</f>
        <v>Exact</v>
      </c>
      <c r="AB1953" s="25">
        <f ca="1">IFERROR(IF(AND(Y1953&lt;&gt;"",OR(V1953="Terminé",V1953="En cours")),VLOOKUP(AA1953,Setup_ScoreExactBonus!A:D,4,FALSE),0),0)</f>
        <v>0</v>
      </c>
      <c r="AC1953" s="31" t="str">
        <f ca="1">IF(Y1953&lt;&gt;"", Y1953 + IF(Z1953=1,AB1953, 0), "")</f>
        <v/>
      </c>
      <c r="AD1953" s="31">
        <f ca="1">SUMIFS(AC$2:AC1953,D$2:D1953,D1953)*IF(R1953=0,1,2)</f>
        <v>0</v>
      </c>
    </row>
    <row r="1954" spans="1:30" x14ac:dyDescent="0.35">
      <c r="A1954" s="31">
        <f>IF(ISBLANK(B1954),"",COUNTIF(B$2:B1954,B1954))-1</f>
        <v>50</v>
      </c>
      <c r="B1954" s="31">
        <v>3</v>
      </c>
      <c r="C1954" s="10">
        <f>VLOOKUP($A1954,Database!$A:$Y,7,FALSE)</f>
        <v>46197.875</v>
      </c>
      <c r="D1954" s="31" t="str">
        <f>VLOOKUP(Pronostics!$B1954,Setup_MPP!$A:$G,3,FALSE)</f>
        <v>PasMetalleux</v>
      </c>
      <c r="E1954" s="31" t="str">
        <f>VLOOKUP(Pronostics!$B1954,Setup_MPP!$A:$G,2,FALSE)</f>
        <v>Elwenn JOUBREL</v>
      </c>
      <c r="F1954" s="31" t="str">
        <f>VLOOKUP($B1954,Setup_MPP!$A:$E,4,FALSE)</f>
        <v>#F5C7FC</v>
      </c>
      <c r="G1954" s="31" t="str">
        <f>VLOOKUP($B1954,Setup_MPP!$A:$E,5,FALSE)</f>
        <v>#C489CF</v>
      </c>
      <c r="H1954" s="31" t="str">
        <f>IFERROR(IF(AND(A1954&gt;=1,A1954&lt;=104),VLOOKUP($A1954,Location!$A:$J,6,FALSE),IF(A1954=0,"Avant l'ouverture",IF(OR(A1954=105,A1954=106),"Bonus"))),"")</f>
        <v>Tour 3</v>
      </c>
      <c r="I1954" s="31" t="str">
        <f>IF(LEFT(H1954,4)="Tour",VLOOKUP(A1954,Database!$A:$C,3,FALSE),"")</f>
        <v>B</v>
      </c>
      <c r="J1954" s="31" t="str">
        <f>VLOOKUP($A1954,Location!$A:$J,7,FALSE)</f>
        <v>Bosnie-Herzégovine</v>
      </c>
      <c r="K1954" s="31" t="str">
        <f>IFERROR(VLOOKUP(J1954,Setup_Team!$B:$C,2,FALSE), "TDB")</f>
        <v>BIH</v>
      </c>
      <c r="L1954" s="31" t="str">
        <f>VLOOKUP($A1954,Location!$A:$J,8,FALSE)</f>
        <v>Qatar</v>
      </c>
      <c r="M1954" s="31" t="str">
        <f>IFERROR(VLOOKUP(L1954,Setup_Team!$B:$C,2,FALSE), "TDB")</f>
        <v>QAT</v>
      </c>
      <c r="N1954" s="31" t="str">
        <f>VLOOKUP($A1954,Location!$A:$J,9,FALSE)</f>
        <v>Vancouver</v>
      </c>
      <c r="O1954" s="31" t="str">
        <f>VLOOKUP($A1954,Location!$A:$J,10,FALSE)</f>
        <v>BC Place</v>
      </c>
      <c r="R1954" s="31">
        <v>0</v>
      </c>
      <c r="S1954" s="25">
        <f>VLOOKUP($A1954,Database!$A:$Y,10,FALSE)</f>
        <v>87</v>
      </c>
      <c r="T1954" s="25">
        <f>VLOOKUP($A1954,Database!$A:$Y,11,FALSE)</f>
        <v>102</v>
      </c>
      <c r="U1954" s="25">
        <f>VLOOKUP($A1954,Database!$A:$Y,12,FALSE)</f>
        <v>120</v>
      </c>
      <c r="V1954" s="25" t="str">
        <f>VLOOKUP(A1954,Database!A:M,13,FALSE)</f>
        <v>À venir</v>
      </c>
      <c r="W1954" s="25" t="str">
        <f>VLOOKUP($A1954,Database!$A:$Y,20,FALSE)</f>
        <v/>
      </c>
      <c r="X1954" s="25" t="str">
        <f>VLOOKUP($A1954,Database!$A:$Y,21,FALSE)</f>
        <v/>
      </c>
      <c r="Y1954" s="25" t="str">
        <f ca="1">IF(C1954&lt;NOW(),IF(AND(P1954&gt;Q1954,W1954&gt;X1954),S1954,IF(AND(P1954=Q1954,W1954=X1954),T1954,IF(AND(P1954&lt;Q1954,W1954&lt;X1954),U1954,0))),"")</f>
        <v/>
      </c>
      <c r="Z1954" s="25">
        <f>IF(AND(P1954=W1954,Q1954=X1954),1,0)</f>
        <v>1</v>
      </c>
      <c r="AA1954" s="25" t="str">
        <f>IF(Z1954=0,"",IF(ISBLANK(VLOOKUP(A1954,Database!A:AA,22,FALSE)),"",VLOOKUP(A1954,Database!A:AA,22,FALSE)))</f>
        <v>Exact</v>
      </c>
      <c r="AB1954" s="25">
        <f ca="1">IFERROR(IF(AND(Y1954&lt;&gt;"",OR(V1954="Terminé",V1954="En cours")),VLOOKUP(AA1954,Setup_ScoreExactBonus!A:D,4,FALSE),0),0)</f>
        <v>0</v>
      </c>
      <c r="AC1954" s="31" t="str">
        <f ca="1">IF(Y1954&lt;&gt;"", Y1954 + IF(Z1954=1,AB1954, 0), "")</f>
        <v/>
      </c>
      <c r="AD1954" s="31">
        <f ca="1">SUMIFS(AC$2:AC1954,D$2:D1954,D1954)*IF(R1954=0,1,2)</f>
        <v>0</v>
      </c>
    </row>
    <row r="1955" spans="1:30" x14ac:dyDescent="0.35">
      <c r="A1955" s="31">
        <f>IF(ISBLANK(B1955),"",COUNTIF(B$2:B1955,B1955))-1</f>
        <v>50</v>
      </c>
      <c r="B1955" s="31">
        <v>4</v>
      </c>
      <c r="C1955" s="10">
        <f>VLOOKUP($A1955,Database!$A:$Y,7,FALSE)</f>
        <v>46197.875</v>
      </c>
      <c r="D1955" s="31" t="str">
        <f>VLOOKUP(Pronostics!$B1955,Setup_MPP!$A:$G,3,FALSE)</f>
        <v>Popo444</v>
      </c>
      <c r="E1955" s="31" t="str">
        <f>VLOOKUP(Pronostics!$B1955,Setup_MPP!$A:$G,2,FALSE)</f>
        <v>Pauline OLIVIER</v>
      </c>
      <c r="F1955" s="31" t="str">
        <f>VLOOKUP($B1955,Setup_MPP!$A:$E,4,FALSE)</f>
        <v>#A5EA7F</v>
      </c>
      <c r="G1955" s="31" t="str">
        <f>VLOOKUP($B1955,Setup_MPP!$A:$E,5,FALSE)</f>
        <v>#80C65A</v>
      </c>
      <c r="H1955" s="31" t="str">
        <f>IFERROR(IF(AND(A1955&gt;=1,A1955&lt;=104),VLOOKUP($A1955,Location!$A:$J,6,FALSE),IF(A1955=0,"Avant l'ouverture",IF(OR(A1955=105,A1955=106),"Bonus"))),"")</f>
        <v>Tour 3</v>
      </c>
      <c r="I1955" s="31" t="str">
        <f>IF(LEFT(H1955,4)="Tour",VLOOKUP(A1955,Database!$A:$C,3,FALSE),"")</f>
        <v>B</v>
      </c>
      <c r="J1955" s="31" t="str">
        <f>VLOOKUP($A1955,Location!$A:$J,7,FALSE)</f>
        <v>Bosnie-Herzégovine</v>
      </c>
      <c r="K1955" s="31" t="str">
        <f>IFERROR(VLOOKUP(J1955,Setup_Team!$B:$C,2,FALSE), "TDB")</f>
        <v>BIH</v>
      </c>
      <c r="L1955" s="31" t="str">
        <f>VLOOKUP($A1955,Location!$A:$J,8,FALSE)</f>
        <v>Qatar</v>
      </c>
      <c r="M1955" s="31" t="str">
        <f>IFERROR(VLOOKUP(L1955,Setup_Team!$B:$C,2,FALSE), "TDB")</f>
        <v>QAT</v>
      </c>
      <c r="N1955" s="31" t="str">
        <f>VLOOKUP($A1955,Location!$A:$J,9,FALSE)</f>
        <v>Vancouver</v>
      </c>
      <c r="O1955" s="31" t="str">
        <f>VLOOKUP($A1955,Location!$A:$J,10,FALSE)</f>
        <v>BC Place</v>
      </c>
      <c r="R1955" s="31">
        <v>0</v>
      </c>
      <c r="S1955" s="25">
        <f>VLOOKUP($A1955,Database!$A:$Y,10,FALSE)</f>
        <v>87</v>
      </c>
      <c r="T1955" s="25">
        <f>VLOOKUP($A1955,Database!$A:$Y,11,FALSE)</f>
        <v>102</v>
      </c>
      <c r="U1955" s="25">
        <f>VLOOKUP($A1955,Database!$A:$Y,12,FALSE)</f>
        <v>120</v>
      </c>
      <c r="V1955" s="25" t="str">
        <f>VLOOKUP(A1955,Database!A:M,13,FALSE)</f>
        <v>À venir</v>
      </c>
      <c r="W1955" s="25" t="str">
        <f>VLOOKUP($A1955,Database!$A:$Y,20,FALSE)</f>
        <v/>
      </c>
      <c r="X1955" s="25" t="str">
        <f>VLOOKUP($A1955,Database!$A:$Y,21,FALSE)</f>
        <v/>
      </c>
      <c r="Y1955" s="25" t="str">
        <f ca="1">IF(C1955&lt;NOW(),IF(AND(P1955&gt;Q1955,W1955&gt;X1955),S1955,IF(AND(P1955=Q1955,W1955=X1955),T1955,IF(AND(P1955&lt;Q1955,W1955&lt;X1955),U1955,0))),"")</f>
        <v/>
      </c>
      <c r="Z1955" s="25">
        <f>IF(AND(P1955=W1955,Q1955=X1955),1,0)</f>
        <v>1</v>
      </c>
      <c r="AA1955" s="25" t="str">
        <f>IF(Z1955=0,"",IF(ISBLANK(VLOOKUP(A1955,Database!A:AA,22,FALSE)),"",VLOOKUP(A1955,Database!A:AA,22,FALSE)))</f>
        <v>Exact</v>
      </c>
      <c r="AB1955" s="25">
        <f ca="1">IFERROR(IF(AND(Y1955&lt;&gt;"",OR(V1955="Terminé",V1955="En cours")),VLOOKUP(AA1955,Setup_ScoreExactBonus!A:D,4,FALSE),0),0)</f>
        <v>0</v>
      </c>
      <c r="AC1955" s="31" t="str">
        <f ca="1">IF(Y1955&lt;&gt;"", Y1955 + IF(Z1955=1,AB1955, 0), "")</f>
        <v/>
      </c>
      <c r="AD1955" s="31">
        <f ca="1">SUMIFS(AC$2:AC1955,D$2:D1955,D1955)*IF(R1955=0,1,2)</f>
        <v>0</v>
      </c>
    </row>
    <row r="1956" spans="1:30" x14ac:dyDescent="0.35">
      <c r="A1956" s="31">
        <f>IF(ISBLANK(B1956),"",COUNTIF(B$2:B1956,B1956))-1</f>
        <v>50</v>
      </c>
      <c r="B1956" s="31">
        <v>5</v>
      </c>
      <c r="C1956" s="10">
        <f>VLOOKUP($A1956,Database!$A:$Y,7,FALSE)</f>
        <v>46197.875</v>
      </c>
      <c r="D1956" s="31" t="str">
        <f>VLOOKUP(Pronostics!$B1956,Setup_MPP!$A:$G,3,FALSE)</f>
        <v>_Jujul</v>
      </c>
      <c r="E1956" s="31" t="str">
        <f>VLOOKUP(Pronostics!$B1956,Setup_MPP!$A:$G,2,FALSE)</f>
        <v>Julie BOISSIERE</v>
      </c>
      <c r="F1956" s="31" t="str">
        <f>VLOOKUP($B1956,Setup_MPP!$A:$E,4,FALSE)</f>
        <v>#D890FF</v>
      </c>
      <c r="G1956" s="31" t="str">
        <f>VLOOKUP($B1956,Setup_MPP!$A:$E,5,FALSE)</f>
        <v>#B750EF</v>
      </c>
      <c r="H1956" s="31" t="str">
        <f>IFERROR(IF(AND(A1956&gt;=1,A1956&lt;=104),VLOOKUP($A1956,Location!$A:$J,6,FALSE),IF(A1956=0,"Avant l'ouverture",IF(OR(A1956=105,A1956=106),"Bonus"))),"")</f>
        <v>Tour 3</v>
      </c>
      <c r="I1956" s="31" t="str">
        <f>IF(LEFT(H1956,4)="Tour",VLOOKUP(A1956,Database!$A:$C,3,FALSE),"")</f>
        <v>B</v>
      </c>
      <c r="J1956" s="31" t="str">
        <f>VLOOKUP($A1956,Location!$A:$J,7,FALSE)</f>
        <v>Bosnie-Herzégovine</v>
      </c>
      <c r="K1956" s="31" t="str">
        <f>IFERROR(VLOOKUP(J1956,Setup_Team!$B:$C,2,FALSE), "TDB")</f>
        <v>BIH</v>
      </c>
      <c r="L1956" s="31" t="str">
        <f>VLOOKUP($A1956,Location!$A:$J,8,FALSE)</f>
        <v>Qatar</v>
      </c>
      <c r="M1956" s="31" t="str">
        <f>IFERROR(VLOOKUP(L1956,Setup_Team!$B:$C,2,FALSE), "TDB")</f>
        <v>QAT</v>
      </c>
      <c r="N1956" s="31" t="str">
        <f>VLOOKUP($A1956,Location!$A:$J,9,FALSE)</f>
        <v>Vancouver</v>
      </c>
      <c r="O1956" s="31" t="str">
        <f>VLOOKUP($A1956,Location!$A:$J,10,FALSE)</f>
        <v>BC Place</v>
      </c>
      <c r="R1956" s="31">
        <v>0</v>
      </c>
      <c r="S1956" s="25">
        <f>VLOOKUP($A1956,Database!$A:$Y,10,FALSE)</f>
        <v>87</v>
      </c>
      <c r="T1956" s="25">
        <f>VLOOKUP($A1956,Database!$A:$Y,11,FALSE)</f>
        <v>102</v>
      </c>
      <c r="U1956" s="25">
        <f>VLOOKUP($A1956,Database!$A:$Y,12,FALSE)</f>
        <v>120</v>
      </c>
      <c r="V1956" s="25" t="str">
        <f>VLOOKUP(A1956,Database!A:M,13,FALSE)</f>
        <v>À venir</v>
      </c>
      <c r="W1956" s="25" t="str">
        <f>VLOOKUP($A1956,Database!$A:$Y,20,FALSE)</f>
        <v/>
      </c>
      <c r="X1956" s="25" t="str">
        <f>VLOOKUP($A1956,Database!$A:$Y,21,FALSE)</f>
        <v/>
      </c>
      <c r="Y1956" s="25" t="str">
        <f ca="1">IF(C1956&lt;NOW(),IF(AND(P1956&gt;Q1956,W1956&gt;X1956),S1956,IF(AND(P1956=Q1956,W1956=X1956),T1956,IF(AND(P1956&lt;Q1956,W1956&lt;X1956),U1956,0))),"")</f>
        <v/>
      </c>
      <c r="Z1956" s="25">
        <f>IF(AND(P1956=W1956,Q1956=X1956),1,0)</f>
        <v>1</v>
      </c>
      <c r="AA1956" s="25" t="str">
        <f>IF(Z1956=0,"",IF(ISBLANK(VLOOKUP(A1956,Database!A:AA,22,FALSE)),"",VLOOKUP(A1956,Database!A:AA,22,FALSE)))</f>
        <v>Exact</v>
      </c>
      <c r="AB1956" s="25">
        <f ca="1">IFERROR(IF(AND(Y1956&lt;&gt;"",OR(V1956="Terminé",V1956="En cours")),VLOOKUP(AA1956,Setup_ScoreExactBonus!A:D,4,FALSE),0),0)</f>
        <v>0</v>
      </c>
      <c r="AC1956" s="31" t="str">
        <f ca="1">IF(Y1956&lt;&gt;"", Y1956 + IF(Z1956=1,AB1956, 0), "")</f>
        <v/>
      </c>
      <c r="AD1956" s="31">
        <f ca="1">SUMIFS(AC$2:AC1956,D$2:D1956,D1956)*IF(R1956=0,1,2)</f>
        <v>0</v>
      </c>
    </row>
    <row r="1957" spans="1:30" x14ac:dyDescent="0.35">
      <c r="A1957" s="31">
        <f>IF(ISBLANK(B1957),"",COUNTIF(B$2:B1957,B1957))-1</f>
        <v>50</v>
      </c>
      <c r="B1957" s="31">
        <v>6</v>
      </c>
      <c r="C1957" s="10">
        <f>VLOOKUP($A1957,Database!$A:$Y,7,FALSE)</f>
        <v>46197.875</v>
      </c>
      <c r="D1957" s="31" t="str">
        <f>VLOOKUP(Pronostics!$B1957,Setup_MPP!$A:$G,3,FALSE)</f>
        <v>Julay</v>
      </c>
      <c r="E1957" s="31" t="str">
        <f>VLOOKUP(Pronostics!$B1957,Setup_MPP!$A:$G,2,FALSE)</f>
        <v>Julie BOUCHARD</v>
      </c>
      <c r="F1957" s="31" t="str">
        <f>VLOOKUP($B1957,Setup_MPP!$A:$E,4,FALSE)</f>
        <v>#A6F7B1</v>
      </c>
      <c r="G1957" s="31" t="str">
        <f>VLOOKUP($B1957,Setup_MPP!$A:$E,5,FALSE)</f>
        <v>#6EC179</v>
      </c>
      <c r="H1957" s="31" t="str">
        <f>IFERROR(IF(AND(A1957&gt;=1,A1957&lt;=104),VLOOKUP($A1957,Location!$A:$J,6,FALSE),IF(A1957=0,"Avant l'ouverture",IF(OR(A1957=105,A1957=106),"Bonus"))),"")</f>
        <v>Tour 3</v>
      </c>
      <c r="I1957" s="31" t="str">
        <f>IF(LEFT(H1957,4)="Tour",VLOOKUP(A1957,Database!$A:$C,3,FALSE),"")</f>
        <v>B</v>
      </c>
      <c r="J1957" s="31" t="str">
        <f>VLOOKUP($A1957,Location!$A:$J,7,FALSE)</f>
        <v>Bosnie-Herzégovine</v>
      </c>
      <c r="K1957" s="31" t="str">
        <f>IFERROR(VLOOKUP(J1957,Setup_Team!$B:$C,2,FALSE), "TDB")</f>
        <v>BIH</v>
      </c>
      <c r="L1957" s="31" t="str">
        <f>VLOOKUP($A1957,Location!$A:$J,8,FALSE)</f>
        <v>Qatar</v>
      </c>
      <c r="M1957" s="31" t="str">
        <f>IFERROR(VLOOKUP(L1957,Setup_Team!$B:$C,2,FALSE), "TDB")</f>
        <v>QAT</v>
      </c>
      <c r="N1957" s="31" t="str">
        <f>VLOOKUP($A1957,Location!$A:$J,9,FALSE)</f>
        <v>Vancouver</v>
      </c>
      <c r="O1957" s="31" t="str">
        <f>VLOOKUP($A1957,Location!$A:$J,10,FALSE)</f>
        <v>BC Place</v>
      </c>
      <c r="R1957" s="31">
        <v>0</v>
      </c>
      <c r="S1957" s="25">
        <f>VLOOKUP($A1957,Database!$A:$Y,10,FALSE)</f>
        <v>87</v>
      </c>
      <c r="T1957" s="25">
        <f>VLOOKUP($A1957,Database!$A:$Y,11,FALSE)</f>
        <v>102</v>
      </c>
      <c r="U1957" s="25">
        <f>VLOOKUP($A1957,Database!$A:$Y,12,FALSE)</f>
        <v>120</v>
      </c>
      <c r="V1957" s="25" t="str">
        <f>VLOOKUP(A1957,Database!A:M,13,FALSE)</f>
        <v>À venir</v>
      </c>
      <c r="W1957" s="25" t="str">
        <f>VLOOKUP($A1957,Database!$A:$Y,20,FALSE)</f>
        <v/>
      </c>
      <c r="X1957" s="25" t="str">
        <f>VLOOKUP($A1957,Database!$A:$Y,21,FALSE)</f>
        <v/>
      </c>
      <c r="Y1957" s="25" t="str">
        <f ca="1">IF(C1957&lt;NOW(),IF(AND(P1957&gt;Q1957,W1957&gt;X1957),S1957,IF(AND(P1957=Q1957,W1957=X1957),T1957,IF(AND(P1957&lt;Q1957,W1957&lt;X1957),U1957,0))),"")</f>
        <v/>
      </c>
      <c r="Z1957" s="25">
        <f>IF(AND(P1957=W1957,Q1957=X1957),1,0)</f>
        <v>1</v>
      </c>
      <c r="AA1957" s="25" t="str">
        <f>IF(Z1957=0,"",IF(ISBLANK(VLOOKUP(A1957,Database!A:AA,22,FALSE)),"",VLOOKUP(A1957,Database!A:AA,22,FALSE)))</f>
        <v>Exact</v>
      </c>
      <c r="AB1957" s="25">
        <f ca="1">IFERROR(IF(AND(Y1957&lt;&gt;"",OR(V1957="Terminé",V1957="En cours")),VLOOKUP(AA1957,Setup_ScoreExactBonus!A:D,4,FALSE),0),0)</f>
        <v>0</v>
      </c>
      <c r="AC1957" s="31" t="str">
        <f ca="1">IF(Y1957&lt;&gt;"", Y1957 + IF(Z1957=1,AB1957, 0), "")</f>
        <v/>
      </c>
      <c r="AD1957" s="31">
        <f ca="1">SUMIFS(AC$2:AC1957,D$2:D1957,D1957)*IF(R1957=0,1,2)</f>
        <v>0</v>
      </c>
    </row>
    <row r="1958" spans="1:30" x14ac:dyDescent="0.35">
      <c r="A1958" s="31">
        <f>IF(ISBLANK(B1958),"",COUNTIF(B$2:B1958,B1958))-1</f>
        <v>50</v>
      </c>
      <c r="B1958" s="31">
        <v>7</v>
      </c>
      <c r="C1958" s="10">
        <f>VLOOKUP($A1958,Database!$A:$Y,7,FALSE)</f>
        <v>46197.875</v>
      </c>
      <c r="D1958" s="31" t="str">
        <f>VLOOKUP(Pronostics!$B1958,Setup_MPP!$A:$G,3,FALSE)</f>
        <v>__Vince__</v>
      </c>
      <c r="E1958" s="31" t="str">
        <f>VLOOKUP(Pronostics!$B1958,Setup_MPP!$A:$G,2,FALSE)</f>
        <v>Vincent FRAYSSE</v>
      </c>
      <c r="F1958" s="31" t="str">
        <f>VLOOKUP($B1958,Setup_MPP!$A:$E,4,FALSE)</f>
        <v>#B2EAE8</v>
      </c>
      <c r="G1958" s="31" t="str">
        <f>VLOOKUP($B1958,Setup_MPP!$A:$E,5,FALSE)</f>
        <v>#6CB4B1</v>
      </c>
      <c r="H1958" s="31" t="str">
        <f>IFERROR(IF(AND(A1958&gt;=1,A1958&lt;=104),VLOOKUP($A1958,Location!$A:$J,6,FALSE),IF(A1958=0,"Avant l'ouverture",IF(OR(A1958=105,A1958=106),"Bonus"))),"")</f>
        <v>Tour 3</v>
      </c>
      <c r="I1958" s="31" t="str">
        <f>IF(LEFT(H1958,4)="Tour",VLOOKUP(A1958,Database!$A:$C,3,FALSE),"")</f>
        <v>B</v>
      </c>
      <c r="J1958" s="31" t="str">
        <f>VLOOKUP($A1958,Location!$A:$J,7,FALSE)</f>
        <v>Bosnie-Herzégovine</v>
      </c>
      <c r="K1958" s="31" t="str">
        <f>IFERROR(VLOOKUP(J1958,Setup_Team!$B:$C,2,FALSE), "TDB")</f>
        <v>BIH</v>
      </c>
      <c r="L1958" s="31" t="str">
        <f>VLOOKUP($A1958,Location!$A:$J,8,FALSE)</f>
        <v>Qatar</v>
      </c>
      <c r="M1958" s="31" t="str">
        <f>IFERROR(VLOOKUP(L1958,Setup_Team!$B:$C,2,FALSE), "TDB")</f>
        <v>QAT</v>
      </c>
      <c r="N1958" s="31" t="str">
        <f>VLOOKUP($A1958,Location!$A:$J,9,FALSE)</f>
        <v>Vancouver</v>
      </c>
      <c r="O1958" s="31" t="str">
        <f>VLOOKUP($A1958,Location!$A:$J,10,FALSE)</f>
        <v>BC Place</v>
      </c>
      <c r="R1958" s="31">
        <v>0</v>
      </c>
      <c r="S1958" s="25">
        <f>VLOOKUP($A1958,Database!$A:$Y,10,FALSE)</f>
        <v>87</v>
      </c>
      <c r="T1958" s="25">
        <f>VLOOKUP($A1958,Database!$A:$Y,11,FALSE)</f>
        <v>102</v>
      </c>
      <c r="U1958" s="25">
        <f>VLOOKUP($A1958,Database!$A:$Y,12,FALSE)</f>
        <v>120</v>
      </c>
      <c r="V1958" s="25" t="str">
        <f>VLOOKUP(A1958,Database!A:M,13,FALSE)</f>
        <v>À venir</v>
      </c>
      <c r="W1958" s="25" t="str">
        <f>VLOOKUP($A1958,Database!$A:$Y,20,FALSE)</f>
        <v/>
      </c>
      <c r="X1958" s="25" t="str">
        <f>VLOOKUP($A1958,Database!$A:$Y,21,FALSE)</f>
        <v/>
      </c>
      <c r="Y1958" s="25" t="str">
        <f ca="1">IF(C1958&lt;NOW(),IF(AND(P1958&gt;Q1958,W1958&gt;X1958),S1958,IF(AND(P1958=Q1958,W1958=X1958),T1958,IF(AND(P1958&lt;Q1958,W1958&lt;X1958),U1958,0))),"")</f>
        <v/>
      </c>
      <c r="Z1958" s="25">
        <f>IF(AND(P1958=W1958,Q1958=X1958),1,0)</f>
        <v>1</v>
      </c>
      <c r="AA1958" s="25" t="str">
        <f>IF(Z1958=0,"",IF(ISBLANK(VLOOKUP(A1958,Database!A:AA,22,FALSE)),"",VLOOKUP(A1958,Database!A:AA,22,FALSE)))</f>
        <v>Exact</v>
      </c>
      <c r="AB1958" s="25">
        <f ca="1">IFERROR(IF(AND(Y1958&lt;&gt;"",OR(V1958="Terminé",V1958="En cours")),VLOOKUP(AA1958,Setup_ScoreExactBonus!A:D,4,FALSE),0),0)</f>
        <v>0</v>
      </c>
      <c r="AC1958" s="31" t="str">
        <f ca="1">IF(Y1958&lt;&gt;"", Y1958 + IF(Z1958=1,AB1958, 0), "")</f>
        <v/>
      </c>
      <c r="AD1958" s="31">
        <f ca="1">SUMIFS(AC$2:AC1958,D$2:D1958,D1958)*IF(R1958=0,1,2)</f>
        <v>0</v>
      </c>
    </row>
    <row r="1959" spans="1:30" x14ac:dyDescent="0.35">
      <c r="A1959" s="31">
        <f>IF(ISBLANK(B1959),"",COUNTIF(B$2:B1959,B1959))-1</f>
        <v>50</v>
      </c>
      <c r="B1959" s="31">
        <v>8</v>
      </c>
      <c r="C1959" s="10">
        <f>VLOOKUP($A1959,Database!$A:$Y,7,FALSE)</f>
        <v>46197.875</v>
      </c>
      <c r="D1959" s="31" t="str">
        <f>VLOOKUP(Pronostics!$B1959,Setup_MPP!$A:$G,3,FALSE)</f>
        <v>Louuiiis</v>
      </c>
      <c r="E1959" s="31" t="str">
        <f>VLOOKUP(Pronostics!$B1959,Setup_MPP!$A:$G,2,FALSE)</f>
        <v>Louis HARLE</v>
      </c>
      <c r="F1959" s="31" t="str">
        <f>VLOOKUP($B1959,Setup_MPP!$A:$E,4,FALSE)</f>
        <v>#EEF7B1</v>
      </c>
      <c r="G1959" s="31" t="str">
        <f>VLOOKUP($B1959,Setup_MPP!$A:$E,5,FALSE)</f>
        <v>#C1CB7D</v>
      </c>
      <c r="H1959" s="31" t="str">
        <f>IFERROR(IF(AND(A1959&gt;=1,A1959&lt;=104),VLOOKUP($A1959,Location!$A:$J,6,FALSE),IF(A1959=0,"Avant l'ouverture",IF(OR(A1959=105,A1959=106),"Bonus"))),"")</f>
        <v>Tour 3</v>
      </c>
      <c r="I1959" s="31" t="str">
        <f>IF(LEFT(H1959,4)="Tour",VLOOKUP(A1959,Database!$A:$C,3,FALSE),"")</f>
        <v>B</v>
      </c>
      <c r="J1959" s="31" t="str">
        <f>VLOOKUP($A1959,Location!$A:$J,7,FALSE)</f>
        <v>Bosnie-Herzégovine</v>
      </c>
      <c r="K1959" s="31" t="str">
        <f>IFERROR(VLOOKUP(J1959,Setup_Team!$B:$C,2,FALSE), "TDB")</f>
        <v>BIH</v>
      </c>
      <c r="L1959" s="31" t="str">
        <f>VLOOKUP($A1959,Location!$A:$J,8,FALSE)</f>
        <v>Qatar</v>
      </c>
      <c r="M1959" s="31" t="str">
        <f>IFERROR(VLOOKUP(L1959,Setup_Team!$B:$C,2,FALSE), "TDB")</f>
        <v>QAT</v>
      </c>
      <c r="N1959" s="31" t="str">
        <f>VLOOKUP($A1959,Location!$A:$J,9,FALSE)</f>
        <v>Vancouver</v>
      </c>
      <c r="O1959" s="31" t="str">
        <f>VLOOKUP($A1959,Location!$A:$J,10,FALSE)</f>
        <v>BC Place</v>
      </c>
      <c r="R1959" s="31">
        <v>0</v>
      </c>
      <c r="S1959" s="25">
        <f>VLOOKUP($A1959,Database!$A:$Y,10,FALSE)</f>
        <v>87</v>
      </c>
      <c r="T1959" s="25">
        <f>VLOOKUP($A1959,Database!$A:$Y,11,FALSE)</f>
        <v>102</v>
      </c>
      <c r="U1959" s="25">
        <f>VLOOKUP($A1959,Database!$A:$Y,12,FALSE)</f>
        <v>120</v>
      </c>
      <c r="V1959" s="25" t="str">
        <f>VLOOKUP(A1959,Database!A:M,13,FALSE)</f>
        <v>À venir</v>
      </c>
      <c r="W1959" s="25" t="str">
        <f>VLOOKUP($A1959,Database!$A:$Y,20,FALSE)</f>
        <v/>
      </c>
      <c r="X1959" s="25" t="str">
        <f>VLOOKUP($A1959,Database!$A:$Y,21,FALSE)</f>
        <v/>
      </c>
      <c r="Y1959" s="25" t="str">
        <f ca="1">IF(C1959&lt;NOW(),IF(AND(P1959&gt;Q1959,W1959&gt;X1959),S1959,IF(AND(P1959=Q1959,W1959=X1959),T1959,IF(AND(P1959&lt;Q1959,W1959&lt;X1959),U1959,0))),"")</f>
        <v/>
      </c>
      <c r="Z1959" s="25">
        <f>IF(AND(P1959=W1959,Q1959=X1959),1,0)</f>
        <v>1</v>
      </c>
      <c r="AA1959" s="25" t="str">
        <f>IF(Z1959=0,"",IF(ISBLANK(VLOOKUP(A1959,Database!A:AA,22,FALSE)),"",VLOOKUP(A1959,Database!A:AA,22,FALSE)))</f>
        <v>Exact</v>
      </c>
      <c r="AB1959" s="25">
        <f ca="1">IFERROR(IF(AND(Y1959&lt;&gt;"",OR(V1959="Terminé",V1959="En cours")),VLOOKUP(AA1959,Setup_ScoreExactBonus!A:D,4,FALSE),0),0)</f>
        <v>0</v>
      </c>
      <c r="AC1959" s="31" t="str">
        <f ca="1">IF(Y1959&lt;&gt;"", Y1959 + IF(Z1959=1,AB1959, 0), "")</f>
        <v/>
      </c>
      <c r="AD1959" s="31">
        <f ca="1">SUMIFS(AC$2:AC1959,D$2:D1959,D1959)*IF(R1959=0,1,2)</f>
        <v>0</v>
      </c>
    </row>
    <row r="1960" spans="1:30" x14ac:dyDescent="0.35">
      <c r="A1960" s="31">
        <f>IF(ISBLANK(B1960),"",COUNTIF(B$2:B1960,B1960))-1</f>
        <v>50</v>
      </c>
      <c r="B1960" s="31">
        <v>9</v>
      </c>
      <c r="C1960" s="10">
        <f>VLOOKUP($A1960,Database!$A:$Y,7,FALSE)</f>
        <v>46197.875</v>
      </c>
      <c r="D1960" s="31" t="str">
        <f>VLOOKUP(Pronostics!$B1960,Setup_MPP!$A:$G,3,FALSE)</f>
        <v>Aurelien_dqp</v>
      </c>
      <c r="E1960" s="31" t="str">
        <f>VLOOKUP(Pronostics!$B1960,Setup_MPP!$A:$G,2,FALSE)</f>
        <v>Aurélien DE POULPIQUET</v>
      </c>
      <c r="F1960" s="31" t="str">
        <f>VLOOKUP($B1960,Setup_MPP!$A:$E,4,FALSE)</f>
        <v>#F4EA9D</v>
      </c>
      <c r="G1960" s="31" t="str">
        <f>VLOOKUP($B1960,Setup_MPP!$A:$E,5,FALSE)</f>
        <v>#D2C458</v>
      </c>
      <c r="H1960" s="31" t="str">
        <f>IFERROR(IF(AND(A1960&gt;=1,A1960&lt;=104),VLOOKUP($A1960,Location!$A:$J,6,FALSE),IF(A1960=0,"Avant l'ouverture",IF(OR(A1960=105,A1960=106),"Bonus"))),"")</f>
        <v>Tour 3</v>
      </c>
      <c r="I1960" s="31" t="str">
        <f>IF(LEFT(H1960,4)="Tour",VLOOKUP(A1960,Database!$A:$C,3,FALSE),"")</f>
        <v>B</v>
      </c>
      <c r="J1960" s="31" t="str">
        <f>VLOOKUP($A1960,Location!$A:$J,7,FALSE)</f>
        <v>Bosnie-Herzégovine</v>
      </c>
      <c r="K1960" s="31" t="str">
        <f>IFERROR(VLOOKUP(J1960,Setup_Team!$B:$C,2,FALSE), "TDB")</f>
        <v>BIH</v>
      </c>
      <c r="L1960" s="31" t="str">
        <f>VLOOKUP($A1960,Location!$A:$J,8,FALSE)</f>
        <v>Qatar</v>
      </c>
      <c r="M1960" s="31" t="str">
        <f>IFERROR(VLOOKUP(L1960,Setup_Team!$B:$C,2,FALSE), "TDB")</f>
        <v>QAT</v>
      </c>
      <c r="N1960" s="31" t="str">
        <f>VLOOKUP($A1960,Location!$A:$J,9,FALSE)</f>
        <v>Vancouver</v>
      </c>
      <c r="O1960" s="31" t="str">
        <f>VLOOKUP($A1960,Location!$A:$J,10,FALSE)</f>
        <v>BC Place</v>
      </c>
      <c r="R1960" s="31">
        <v>0</v>
      </c>
      <c r="S1960" s="25">
        <f>VLOOKUP($A1960,Database!$A:$Y,10,FALSE)</f>
        <v>87</v>
      </c>
      <c r="T1960" s="25">
        <f>VLOOKUP($A1960,Database!$A:$Y,11,FALSE)</f>
        <v>102</v>
      </c>
      <c r="U1960" s="25">
        <f>VLOOKUP($A1960,Database!$A:$Y,12,FALSE)</f>
        <v>120</v>
      </c>
      <c r="V1960" s="25" t="str">
        <f>VLOOKUP(A1960,Database!A:M,13,FALSE)</f>
        <v>À venir</v>
      </c>
      <c r="W1960" s="25" t="str">
        <f>VLOOKUP($A1960,Database!$A:$Y,20,FALSE)</f>
        <v/>
      </c>
      <c r="X1960" s="25" t="str">
        <f>VLOOKUP($A1960,Database!$A:$Y,21,FALSE)</f>
        <v/>
      </c>
      <c r="Y1960" s="25" t="str">
        <f ca="1">IF(C1960&lt;NOW(),IF(AND(P1960&gt;Q1960,W1960&gt;X1960),S1960,IF(AND(P1960=Q1960,W1960=X1960),T1960,IF(AND(P1960&lt;Q1960,W1960&lt;X1960),U1960,0))),"")</f>
        <v/>
      </c>
      <c r="Z1960" s="25">
        <f>IF(AND(P1960=W1960,Q1960=X1960),1,0)</f>
        <v>1</v>
      </c>
      <c r="AA1960" s="25" t="str">
        <f>IF(Z1960=0,"",IF(ISBLANK(VLOOKUP(A1960,Database!A:AA,22,FALSE)),"",VLOOKUP(A1960,Database!A:AA,22,FALSE)))</f>
        <v>Exact</v>
      </c>
      <c r="AB1960" s="25">
        <f ca="1">IFERROR(IF(AND(Y1960&lt;&gt;"",OR(V1960="Terminé",V1960="En cours")),VLOOKUP(AA1960,Setup_ScoreExactBonus!A:D,4,FALSE),0),0)</f>
        <v>0</v>
      </c>
      <c r="AC1960" s="31" t="str">
        <f ca="1">IF(Y1960&lt;&gt;"", Y1960 + IF(Z1960=1,AB1960, 0), "")</f>
        <v/>
      </c>
      <c r="AD1960" s="31">
        <f ca="1">SUMIFS(AC$2:AC1960,D$2:D1960,D1960)*IF(R1960=0,1,2)</f>
        <v>0</v>
      </c>
    </row>
    <row r="1961" spans="1:30" x14ac:dyDescent="0.35">
      <c r="A1961" s="31">
        <f>IF(ISBLANK(B1961),"",COUNTIF(B$2:B1961,B1961))-1</f>
        <v>50</v>
      </c>
      <c r="B1961" s="31">
        <v>10</v>
      </c>
      <c r="C1961" s="10">
        <f>VLOOKUP($A1961,Database!$A:$Y,7,FALSE)</f>
        <v>46197.875</v>
      </c>
      <c r="D1961" s="31" t="str">
        <f>VLOOKUP(Pronostics!$B1961,Setup_MPP!$A:$G,3,FALSE)</f>
        <v>RandomPaul</v>
      </c>
      <c r="E1961" s="31" t="str">
        <f>VLOOKUP(Pronostics!$B1961,Setup_MPP!$A:$G,2,FALSE)</f>
        <v>Paul MONTESINOS</v>
      </c>
      <c r="F1961" s="31" t="str">
        <f>VLOOKUP($B1961,Setup_MPP!$A:$E,4,FALSE)</f>
        <v>#C4B0FF</v>
      </c>
      <c r="G1961" s="31" t="str">
        <f>VLOOKUP($B1961,Setup_MPP!$A:$E,5,FALSE)</f>
        <v>#7F66C8</v>
      </c>
      <c r="H1961" s="31" t="str">
        <f>IFERROR(IF(AND(A1961&gt;=1,A1961&lt;=104),VLOOKUP($A1961,Location!$A:$J,6,FALSE),IF(A1961=0,"Avant l'ouverture",IF(OR(A1961=105,A1961=106),"Bonus"))),"")</f>
        <v>Tour 3</v>
      </c>
      <c r="I1961" s="31" t="str">
        <f>IF(LEFT(H1961,4)="Tour",VLOOKUP(A1961,Database!$A:$C,3,FALSE),"")</f>
        <v>B</v>
      </c>
      <c r="J1961" s="31" t="str">
        <f>VLOOKUP($A1961,Location!$A:$J,7,FALSE)</f>
        <v>Bosnie-Herzégovine</v>
      </c>
      <c r="K1961" s="31" t="str">
        <f>IFERROR(VLOOKUP(J1961,Setup_Team!$B:$C,2,FALSE), "TDB")</f>
        <v>BIH</v>
      </c>
      <c r="L1961" s="31" t="str">
        <f>VLOOKUP($A1961,Location!$A:$J,8,FALSE)</f>
        <v>Qatar</v>
      </c>
      <c r="M1961" s="31" t="str">
        <f>IFERROR(VLOOKUP(L1961,Setup_Team!$B:$C,2,FALSE), "TDB")</f>
        <v>QAT</v>
      </c>
      <c r="N1961" s="31" t="str">
        <f>VLOOKUP($A1961,Location!$A:$J,9,FALSE)</f>
        <v>Vancouver</v>
      </c>
      <c r="O1961" s="31" t="str">
        <f>VLOOKUP($A1961,Location!$A:$J,10,FALSE)</f>
        <v>BC Place</v>
      </c>
      <c r="R1961" s="31">
        <v>0</v>
      </c>
      <c r="S1961" s="25">
        <f>VLOOKUP($A1961,Database!$A:$Y,10,FALSE)</f>
        <v>87</v>
      </c>
      <c r="T1961" s="25">
        <f>VLOOKUP($A1961,Database!$A:$Y,11,FALSE)</f>
        <v>102</v>
      </c>
      <c r="U1961" s="25">
        <f>VLOOKUP($A1961,Database!$A:$Y,12,FALSE)</f>
        <v>120</v>
      </c>
      <c r="V1961" s="25" t="str">
        <f>VLOOKUP(A1961,Database!A:M,13,FALSE)</f>
        <v>À venir</v>
      </c>
      <c r="W1961" s="25" t="str">
        <f>VLOOKUP($A1961,Database!$A:$Y,20,FALSE)</f>
        <v/>
      </c>
      <c r="X1961" s="25" t="str">
        <f>VLOOKUP($A1961,Database!$A:$Y,21,FALSE)</f>
        <v/>
      </c>
      <c r="Y1961" s="25" t="str">
        <f ca="1">IF(C1961&lt;NOW(),IF(AND(P1961&gt;Q1961,W1961&gt;X1961),S1961,IF(AND(P1961=Q1961,W1961=X1961),T1961,IF(AND(P1961&lt;Q1961,W1961&lt;X1961),U1961,0))),"")</f>
        <v/>
      </c>
      <c r="Z1961" s="25">
        <f>IF(AND(P1961=W1961,Q1961=X1961),1,0)</f>
        <v>1</v>
      </c>
      <c r="AA1961" s="25" t="str">
        <f>IF(Z1961=0,"",IF(ISBLANK(VLOOKUP(A1961,Database!A:AA,22,FALSE)),"",VLOOKUP(A1961,Database!A:AA,22,FALSE)))</f>
        <v>Exact</v>
      </c>
      <c r="AB1961" s="25">
        <f ca="1">IFERROR(IF(AND(Y1961&lt;&gt;"",OR(V1961="Terminé",V1961="En cours")),VLOOKUP(AA1961,Setup_ScoreExactBonus!A:D,4,FALSE),0),0)</f>
        <v>0</v>
      </c>
      <c r="AC1961" s="31" t="str">
        <f ca="1">IF(Y1961&lt;&gt;"", Y1961 + IF(Z1961=1,AB1961, 0), "")</f>
        <v/>
      </c>
      <c r="AD1961" s="31">
        <f ca="1">SUMIFS(AC$2:AC1961,D$2:D1961,D1961)*IF(R1961=0,1,2)</f>
        <v>0</v>
      </c>
    </row>
    <row r="1962" spans="1:30" x14ac:dyDescent="0.35">
      <c r="A1962" s="31">
        <f>IF(ISBLANK(B1962),"",COUNTIF(B$2:B1962,B1962))-1</f>
        <v>50</v>
      </c>
      <c r="B1962" s="31">
        <v>11</v>
      </c>
      <c r="C1962" s="10">
        <f>VLOOKUP($A1962,Database!$A:$Y,7,FALSE)</f>
        <v>46197.875</v>
      </c>
      <c r="D1962" s="31" t="str">
        <f>VLOOKUP(Pronostics!$B1962,Setup_MPP!$A:$G,3,FALSE)</f>
        <v>Kinsley#8SA6T</v>
      </c>
      <c r="E1962" s="31" t="str">
        <f>VLOOKUP(Pronostics!$B1962,Setup_MPP!$A:$G,2,FALSE)</f>
        <v>Kinsley ROQUE</v>
      </c>
      <c r="F1962" s="31" t="str">
        <f>VLOOKUP($B1962,Setup_MPP!$A:$E,4,FALSE)</f>
        <v>#CBEBBA</v>
      </c>
      <c r="G1962" s="31" t="str">
        <f>VLOOKUP($B1962,Setup_MPP!$A:$E,5,FALSE)</f>
        <v>#70BC6E</v>
      </c>
      <c r="H1962" s="31" t="str">
        <f>IFERROR(IF(AND(A1962&gt;=1,A1962&lt;=104),VLOOKUP($A1962,Location!$A:$J,6,FALSE),IF(A1962=0,"Avant l'ouverture",IF(OR(A1962=105,A1962=106),"Bonus"))),"")</f>
        <v>Tour 3</v>
      </c>
      <c r="I1962" s="31" t="str">
        <f>IF(LEFT(H1962,4)="Tour",VLOOKUP(A1962,Database!$A:$C,3,FALSE),"")</f>
        <v>B</v>
      </c>
      <c r="J1962" s="31" t="str">
        <f>VLOOKUP($A1962,Location!$A:$J,7,FALSE)</f>
        <v>Bosnie-Herzégovine</v>
      </c>
      <c r="K1962" s="31" t="str">
        <f>IFERROR(VLOOKUP(J1962,Setup_Team!$B:$C,2,FALSE), "TDB")</f>
        <v>BIH</v>
      </c>
      <c r="L1962" s="31" t="str">
        <f>VLOOKUP($A1962,Location!$A:$J,8,FALSE)</f>
        <v>Qatar</v>
      </c>
      <c r="M1962" s="31" t="str">
        <f>IFERROR(VLOOKUP(L1962,Setup_Team!$B:$C,2,FALSE), "TDB")</f>
        <v>QAT</v>
      </c>
      <c r="N1962" s="31" t="str">
        <f>VLOOKUP($A1962,Location!$A:$J,9,FALSE)</f>
        <v>Vancouver</v>
      </c>
      <c r="O1962" s="31" t="str">
        <f>VLOOKUP($A1962,Location!$A:$J,10,FALSE)</f>
        <v>BC Place</v>
      </c>
      <c r="R1962" s="31">
        <v>0</v>
      </c>
      <c r="S1962" s="25">
        <f>VLOOKUP($A1962,Database!$A:$Y,10,FALSE)</f>
        <v>87</v>
      </c>
      <c r="T1962" s="25">
        <f>VLOOKUP($A1962,Database!$A:$Y,11,FALSE)</f>
        <v>102</v>
      </c>
      <c r="U1962" s="25">
        <f>VLOOKUP($A1962,Database!$A:$Y,12,FALSE)</f>
        <v>120</v>
      </c>
      <c r="V1962" s="25" t="str">
        <f>VLOOKUP(A1962,Database!A:M,13,FALSE)</f>
        <v>À venir</v>
      </c>
      <c r="W1962" s="25" t="str">
        <f>VLOOKUP($A1962,Database!$A:$Y,20,FALSE)</f>
        <v/>
      </c>
      <c r="X1962" s="25" t="str">
        <f>VLOOKUP($A1962,Database!$A:$Y,21,FALSE)</f>
        <v/>
      </c>
      <c r="Y1962" s="25" t="str">
        <f ca="1">IF(C1962&lt;NOW(),IF(AND(P1962&gt;Q1962,W1962&gt;X1962),S1962,IF(AND(P1962=Q1962,W1962=X1962),T1962,IF(AND(P1962&lt;Q1962,W1962&lt;X1962),U1962,0))),"")</f>
        <v/>
      </c>
      <c r="Z1962" s="25">
        <f>IF(AND(P1962=W1962,Q1962=X1962),1,0)</f>
        <v>1</v>
      </c>
      <c r="AA1962" s="25" t="str">
        <f>IF(Z1962=0,"",IF(ISBLANK(VLOOKUP(A1962,Database!A:AA,22,FALSE)),"",VLOOKUP(A1962,Database!A:AA,22,FALSE)))</f>
        <v>Exact</v>
      </c>
      <c r="AB1962" s="25">
        <f ca="1">IFERROR(IF(AND(Y1962&lt;&gt;"",OR(V1962="Terminé",V1962="En cours")),VLOOKUP(AA1962,Setup_ScoreExactBonus!A:D,4,FALSE),0),0)</f>
        <v>0</v>
      </c>
      <c r="AC1962" s="31" t="str">
        <f ca="1">IF(Y1962&lt;&gt;"", Y1962 + IF(Z1962=1,AB1962, 0), "")</f>
        <v/>
      </c>
      <c r="AD1962" s="31">
        <f ca="1">SUMIFS(AC$2:AC1962,D$2:D1962,D1962)*IF(R1962=0,1,2)</f>
        <v>0</v>
      </c>
    </row>
    <row r="1963" spans="1:30" x14ac:dyDescent="0.35">
      <c r="A1963" s="31">
        <f>IF(ISBLANK(B1963),"",COUNTIF(B$2:B1963,B1963))-1</f>
        <v>50</v>
      </c>
      <c r="B1963" s="31">
        <v>12</v>
      </c>
      <c r="C1963" s="10">
        <f>VLOOKUP($A1963,Database!$A:$Y,7,FALSE)</f>
        <v>46197.875</v>
      </c>
      <c r="D1963" s="31" t="str">
        <f>VLOOKUP(Pronostics!$B1963,Setup_MPP!$A:$G,3,FALSE)</f>
        <v>Jaouad1</v>
      </c>
      <c r="E1963" s="31" t="str">
        <f>VLOOKUP(Pronostics!$B1963,Setup_MPP!$A:$G,2,FALSE)</f>
        <v>Jaouad SETTI</v>
      </c>
      <c r="F1963" s="31" t="str">
        <f>VLOOKUP($B1963,Setup_MPP!$A:$E,4,FALSE)</f>
        <v>#C2D4FF</v>
      </c>
      <c r="G1963" s="31" t="str">
        <f>VLOOKUP($B1963,Setup_MPP!$A:$E,5,FALSE)</f>
        <v>#6586D5</v>
      </c>
      <c r="H1963" s="31" t="str">
        <f>IFERROR(IF(AND(A1963&gt;=1,A1963&lt;=104),VLOOKUP($A1963,Location!$A:$J,6,FALSE),IF(A1963=0,"Avant l'ouverture",IF(OR(A1963=105,A1963=106),"Bonus"))),"")</f>
        <v>Tour 3</v>
      </c>
      <c r="I1963" s="31" t="str">
        <f>IF(LEFT(H1963,4)="Tour",VLOOKUP(A1963,Database!$A:$C,3,FALSE),"")</f>
        <v>B</v>
      </c>
      <c r="J1963" s="31" t="str">
        <f>VLOOKUP($A1963,Location!$A:$J,7,FALSE)</f>
        <v>Bosnie-Herzégovine</v>
      </c>
      <c r="K1963" s="31" t="str">
        <f>IFERROR(VLOOKUP(J1963,Setup_Team!$B:$C,2,FALSE), "TDB")</f>
        <v>BIH</v>
      </c>
      <c r="L1963" s="31" t="str">
        <f>VLOOKUP($A1963,Location!$A:$J,8,FALSE)</f>
        <v>Qatar</v>
      </c>
      <c r="M1963" s="31" t="str">
        <f>IFERROR(VLOOKUP(L1963,Setup_Team!$B:$C,2,FALSE), "TDB")</f>
        <v>QAT</v>
      </c>
      <c r="N1963" s="31" t="str">
        <f>VLOOKUP($A1963,Location!$A:$J,9,FALSE)</f>
        <v>Vancouver</v>
      </c>
      <c r="O1963" s="31" t="str">
        <f>VLOOKUP($A1963,Location!$A:$J,10,FALSE)</f>
        <v>BC Place</v>
      </c>
      <c r="R1963" s="31">
        <v>0</v>
      </c>
      <c r="S1963" s="25">
        <f>VLOOKUP($A1963,Database!$A:$Y,10,FALSE)</f>
        <v>87</v>
      </c>
      <c r="T1963" s="25">
        <f>VLOOKUP($A1963,Database!$A:$Y,11,FALSE)</f>
        <v>102</v>
      </c>
      <c r="U1963" s="25">
        <f>VLOOKUP($A1963,Database!$A:$Y,12,FALSE)</f>
        <v>120</v>
      </c>
      <c r="V1963" s="25" t="str">
        <f>VLOOKUP(A1963,Database!A:M,13,FALSE)</f>
        <v>À venir</v>
      </c>
      <c r="W1963" s="25" t="str">
        <f>VLOOKUP($A1963,Database!$A:$Y,20,FALSE)</f>
        <v/>
      </c>
      <c r="X1963" s="25" t="str">
        <f>VLOOKUP($A1963,Database!$A:$Y,21,FALSE)</f>
        <v/>
      </c>
      <c r="Y1963" s="25" t="str">
        <f ca="1">IF(C1963&lt;NOW(),IF(AND(P1963&gt;Q1963,W1963&gt;X1963),S1963,IF(AND(P1963=Q1963,W1963=X1963),T1963,IF(AND(P1963&lt;Q1963,W1963&lt;X1963),U1963,0))),"")</f>
        <v/>
      </c>
      <c r="Z1963" s="25">
        <f>IF(AND(P1963=W1963,Q1963=X1963),1,0)</f>
        <v>1</v>
      </c>
      <c r="AA1963" s="25" t="str">
        <f>IF(Z1963=0,"",IF(ISBLANK(VLOOKUP(A1963,Database!A:AA,22,FALSE)),"",VLOOKUP(A1963,Database!A:AA,22,FALSE)))</f>
        <v>Exact</v>
      </c>
      <c r="AB1963" s="25">
        <f ca="1">IFERROR(IF(AND(Y1963&lt;&gt;"",OR(V1963="Terminé",V1963="En cours")),VLOOKUP(AA1963,Setup_ScoreExactBonus!A:D,4,FALSE),0),0)</f>
        <v>0</v>
      </c>
      <c r="AC1963" s="31" t="str">
        <f ca="1">IF(Y1963&lt;&gt;"", Y1963 + IF(Z1963=1,AB1963, 0), "")</f>
        <v/>
      </c>
      <c r="AD1963" s="31">
        <f ca="1">SUMIFS(AC$2:AC1963,D$2:D1963,D1963)*IF(R1963=0,1,2)</f>
        <v>0</v>
      </c>
    </row>
    <row r="1964" spans="1:30" x14ac:dyDescent="0.35">
      <c r="A1964" s="31">
        <f>IF(ISBLANK(B1964),"",COUNTIF(B$2:B1964,B1964))-1</f>
        <v>50</v>
      </c>
      <c r="B1964" s="31">
        <v>13</v>
      </c>
      <c r="C1964" s="10">
        <f>VLOOKUP($A1964,Database!$A:$Y,7,FALSE)</f>
        <v>46197.875</v>
      </c>
      <c r="D1964" s="31" t="str">
        <f>VLOOKUP(Pronostics!$B1964,Setup_MPP!$A:$G,3,FALSE)</f>
        <v>Julien_I</v>
      </c>
      <c r="E1964" s="31" t="str">
        <f>VLOOKUP(Pronostics!$B1964,Setup_MPP!$A:$G,2,FALSE)</f>
        <v>Julien INGE</v>
      </c>
      <c r="F1964" s="31" t="str">
        <f>VLOOKUP($B1964,Setup_MPP!$A:$E,4,FALSE)</f>
        <v>#C1E0EF</v>
      </c>
      <c r="G1964" s="31" t="str">
        <f>VLOOKUP($B1964,Setup_MPP!$A:$E,5,FALSE)</f>
        <v>#4F91B2</v>
      </c>
      <c r="H1964" s="31" t="str">
        <f>IFERROR(IF(AND(A1964&gt;=1,A1964&lt;=104),VLOOKUP($A1964,Location!$A:$J,6,FALSE),IF(A1964=0,"Avant l'ouverture",IF(OR(A1964=105,A1964=106),"Bonus"))),"")</f>
        <v>Tour 3</v>
      </c>
      <c r="I1964" s="31" t="str">
        <f>IF(LEFT(H1964,4)="Tour",VLOOKUP(A1964,Database!$A:$C,3,FALSE),"")</f>
        <v>B</v>
      </c>
      <c r="J1964" s="31" t="str">
        <f>VLOOKUP($A1964,Location!$A:$J,7,FALSE)</f>
        <v>Bosnie-Herzégovine</v>
      </c>
      <c r="K1964" s="31" t="str">
        <f>IFERROR(VLOOKUP(J1964,Setup_Team!$B:$C,2,FALSE), "TDB")</f>
        <v>BIH</v>
      </c>
      <c r="L1964" s="31" t="str">
        <f>VLOOKUP($A1964,Location!$A:$J,8,FALSE)</f>
        <v>Qatar</v>
      </c>
      <c r="M1964" s="31" t="str">
        <f>IFERROR(VLOOKUP(L1964,Setup_Team!$B:$C,2,FALSE), "TDB")</f>
        <v>QAT</v>
      </c>
      <c r="N1964" s="31" t="str">
        <f>VLOOKUP($A1964,Location!$A:$J,9,FALSE)</f>
        <v>Vancouver</v>
      </c>
      <c r="O1964" s="31" t="str">
        <f>VLOOKUP($A1964,Location!$A:$J,10,FALSE)</f>
        <v>BC Place</v>
      </c>
      <c r="R1964" s="31">
        <v>0</v>
      </c>
      <c r="S1964" s="25">
        <f>VLOOKUP($A1964,Database!$A:$Y,10,FALSE)</f>
        <v>87</v>
      </c>
      <c r="T1964" s="25">
        <f>VLOOKUP($A1964,Database!$A:$Y,11,FALSE)</f>
        <v>102</v>
      </c>
      <c r="U1964" s="25">
        <f>VLOOKUP($A1964,Database!$A:$Y,12,FALSE)</f>
        <v>120</v>
      </c>
      <c r="V1964" s="25" t="str">
        <f>VLOOKUP(A1964,Database!A:M,13,FALSE)</f>
        <v>À venir</v>
      </c>
      <c r="W1964" s="25" t="str">
        <f>VLOOKUP($A1964,Database!$A:$Y,20,FALSE)</f>
        <v/>
      </c>
      <c r="X1964" s="25" t="str">
        <f>VLOOKUP($A1964,Database!$A:$Y,21,FALSE)</f>
        <v/>
      </c>
      <c r="Y1964" s="25" t="str">
        <f ca="1">IF(C1964&lt;NOW(),IF(AND(P1964&gt;Q1964,W1964&gt;X1964),S1964,IF(AND(P1964=Q1964,W1964=X1964),T1964,IF(AND(P1964&lt;Q1964,W1964&lt;X1964),U1964,0))),"")</f>
        <v/>
      </c>
      <c r="Z1964" s="25">
        <f>IF(AND(P1964=W1964,Q1964=X1964),1,0)</f>
        <v>1</v>
      </c>
      <c r="AA1964" s="25" t="str">
        <f>IF(Z1964=0,"",IF(ISBLANK(VLOOKUP(A1964,Database!A:AA,22,FALSE)),"",VLOOKUP(A1964,Database!A:AA,22,FALSE)))</f>
        <v>Exact</v>
      </c>
      <c r="AB1964" s="25">
        <f ca="1">IFERROR(IF(AND(Y1964&lt;&gt;"",OR(V1964="Terminé",V1964="En cours")),VLOOKUP(AA1964,Setup_ScoreExactBonus!A:D,4,FALSE),0),0)</f>
        <v>0</v>
      </c>
      <c r="AC1964" s="31" t="str">
        <f ca="1">IF(Y1964&lt;&gt;"", Y1964 + IF(Z1964=1,AB1964, 0), "")</f>
        <v/>
      </c>
      <c r="AD1964" s="31">
        <f ca="1">SUMIFS(AC$2:AC1964,D$2:D1964,D1964)*IF(R1964=0,1,2)</f>
        <v>0</v>
      </c>
    </row>
    <row r="1965" spans="1:30" x14ac:dyDescent="0.35">
      <c r="A1965" s="31">
        <f>IF(ISBLANK(B1965),"",COUNTIF(B$2:B1965,B1965))-1</f>
        <v>50</v>
      </c>
      <c r="B1965" s="31">
        <v>14</v>
      </c>
      <c r="C1965" s="10">
        <f>VLOOKUP($A1965,Database!$A:$Y,7,FALSE)</f>
        <v>46197.875</v>
      </c>
      <c r="D1965" s="31" t="str">
        <f>VLOOKUP(Pronostics!$B1965,Setup_MPP!$A:$G,3,FALSE)</f>
        <v>MarieEYT</v>
      </c>
      <c r="E1965" s="31" t="str">
        <f>VLOOKUP(Pronostics!$B1965,Setup_MPP!$A:$G,2,FALSE)</f>
        <v>Marie EXBRAYAT</v>
      </c>
      <c r="F1965" s="31" t="str">
        <f>VLOOKUP($B1965,Setup_MPP!$A:$E,4,FALSE)</f>
        <v>#FFAFD2</v>
      </c>
      <c r="G1965" s="31" t="str">
        <f>VLOOKUP($B1965,Setup_MPP!$A:$E,5,FALSE)</f>
        <v>#F2589B</v>
      </c>
      <c r="H1965" s="31" t="str">
        <f>IFERROR(IF(AND(A1965&gt;=1,A1965&lt;=104),VLOOKUP($A1965,Location!$A:$J,6,FALSE),IF(A1965=0,"Avant l'ouverture",IF(OR(A1965=105,A1965=106),"Bonus"))),"")</f>
        <v>Tour 3</v>
      </c>
      <c r="I1965" s="31" t="str">
        <f>IF(LEFT(H1965,4)="Tour",VLOOKUP(A1965,Database!$A:$C,3,FALSE),"")</f>
        <v>B</v>
      </c>
      <c r="J1965" s="31" t="str">
        <f>VLOOKUP($A1965,Location!$A:$J,7,FALSE)</f>
        <v>Bosnie-Herzégovine</v>
      </c>
      <c r="K1965" s="31" t="str">
        <f>IFERROR(VLOOKUP(J1965,Setup_Team!$B:$C,2,FALSE), "TDB")</f>
        <v>BIH</v>
      </c>
      <c r="L1965" s="31" t="str">
        <f>VLOOKUP($A1965,Location!$A:$J,8,FALSE)</f>
        <v>Qatar</v>
      </c>
      <c r="M1965" s="31" t="str">
        <f>IFERROR(VLOOKUP(L1965,Setup_Team!$B:$C,2,FALSE), "TDB")</f>
        <v>QAT</v>
      </c>
      <c r="N1965" s="31" t="str">
        <f>VLOOKUP($A1965,Location!$A:$J,9,FALSE)</f>
        <v>Vancouver</v>
      </c>
      <c r="O1965" s="31" t="str">
        <f>VLOOKUP($A1965,Location!$A:$J,10,FALSE)</f>
        <v>BC Place</v>
      </c>
      <c r="R1965" s="31">
        <v>0</v>
      </c>
      <c r="S1965" s="25">
        <f>VLOOKUP($A1965,Database!$A:$Y,10,FALSE)</f>
        <v>87</v>
      </c>
      <c r="T1965" s="25">
        <f>VLOOKUP($A1965,Database!$A:$Y,11,FALSE)</f>
        <v>102</v>
      </c>
      <c r="U1965" s="25">
        <f>VLOOKUP($A1965,Database!$A:$Y,12,FALSE)</f>
        <v>120</v>
      </c>
      <c r="V1965" s="25" t="str">
        <f>VLOOKUP(A1965,Database!A:M,13,FALSE)</f>
        <v>À venir</v>
      </c>
      <c r="W1965" s="25" t="str">
        <f>VLOOKUP($A1965,Database!$A:$Y,20,FALSE)</f>
        <v/>
      </c>
      <c r="X1965" s="25" t="str">
        <f>VLOOKUP($A1965,Database!$A:$Y,21,FALSE)</f>
        <v/>
      </c>
      <c r="Y1965" s="25" t="str">
        <f ca="1">IF(C1965&lt;NOW(),IF(AND(P1965&gt;Q1965,W1965&gt;X1965),S1965,IF(AND(P1965=Q1965,W1965=X1965),T1965,IF(AND(P1965&lt;Q1965,W1965&lt;X1965),U1965,0))),"")</f>
        <v/>
      </c>
      <c r="Z1965" s="25">
        <f>IF(AND(P1965=W1965,Q1965=X1965),1,0)</f>
        <v>1</v>
      </c>
      <c r="AA1965" s="25" t="str">
        <f>IF(Z1965=0,"",IF(ISBLANK(VLOOKUP(A1965,Database!A:AA,22,FALSE)),"",VLOOKUP(A1965,Database!A:AA,22,FALSE)))</f>
        <v>Exact</v>
      </c>
      <c r="AB1965" s="25">
        <f ca="1">IFERROR(IF(AND(Y1965&lt;&gt;"",OR(V1965="Terminé",V1965="En cours")),VLOOKUP(AA1965,Setup_ScoreExactBonus!A:D,4,FALSE),0),0)</f>
        <v>0</v>
      </c>
      <c r="AC1965" s="31" t="str">
        <f ca="1">IF(Y1965&lt;&gt;"", Y1965 + IF(Z1965=1,AB1965, 0), "")</f>
        <v/>
      </c>
      <c r="AD1965" s="31">
        <f ca="1">SUMIFS(AC$2:AC1965,D$2:D1965,D1965)*IF(R1965=0,1,2)</f>
        <v>0</v>
      </c>
    </row>
    <row r="1966" spans="1:30" x14ac:dyDescent="0.35">
      <c r="A1966" s="31">
        <f>IF(ISBLANK(B1966),"",COUNTIF(B$2:B1966,B1966))-1</f>
        <v>50</v>
      </c>
      <c r="B1966" s="31">
        <v>15</v>
      </c>
      <c r="C1966" s="10">
        <f>VLOOKUP($A1966,Database!$A:$Y,7,FALSE)</f>
        <v>46197.875</v>
      </c>
      <c r="D1966" s="31" t="str">
        <f>VLOOKUP(Pronostics!$B1966,Setup_MPP!$A:$G,3,FALSE)</f>
        <v>Amine#8UL9R</v>
      </c>
      <c r="E1966" s="31" t="str">
        <f>VLOOKUP(Pronostics!$B1966,Setup_MPP!$A:$G,2,FALSE)</f>
        <v>Amine ZARROUKI</v>
      </c>
      <c r="F1966" s="31" t="str">
        <f>VLOOKUP($B1966,Setup_MPP!$A:$E,4,FALSE)</f>
        <v>#FF9898</v>
      </c>
      <c r="G1966" s="31" t="str">
        <f>VLOOKUP($B1966,Setup_MPP!$A:$E,5,FALSE)</f>
        <v>#FF5D5D</v>
      </c>
      <c r="H1966" s="31" t="str">
        <f>IFERROR(IF(AND(A1966&gt;=1,A1966&lt;=104),VLOOKUP($A1966,Location!$A:$J,6,FALSE),IF(A1966=0,"Avant l'ouverture",IF(OR(A1966=105,A1966=106),"Bonus"))),"")</f>
        <v>Tour 3</v>
      </c>
      <c r="I1966" s="31" t="str">
        <f>IF(LEFT(H1966,4)="Tour",VLOOKUP(A1966,Database!$A:$C,3,FALSE),"")</f>
        <v>B</v>
      </c>
      <c r="J1966" s="31" t="str">
        <f>VLOOKUP($A1966,Location!$A:$J,7,FALSE)</f>
        <v>Bosnie-Herzégovine</v>
      </c>
      <c r="K1966" s="31" t="str">
        <f>IFERROR(VLOOKUP(J1966,Setup_Team!$B:$C,2,FALSE), "TDB")</f>
        <v>BIH</v>
      </c>
      <c r="L1966" s="31" t="str">
        <f>VLOOKUP($A1966,Location!$A:$J,8,FALSE)</f>
        <v>Qatar</v>
      </c>
      <c r="M1966" s="31" t="str">
        <f>IFERROR(VLOOKUP(L1966,Setup_Team!$B:$C,2,FALSE), "TDB")</f>
        <v>QAT</v>
      </c>
      <c r="N1966" s="31" t="str">
        <f>VLOOKUP($A1966,Location!$A:$J,9,FALSE)</f>
        <v>Vancouver</v>
      </c>
      <c r="O1966" s="31" t="str">
        <f>VLOOKUP($A1966,Location!$A:$J,10,FALSE)</f>
        <v>BC Place</v>
      </c>
      <c r="R1966" s="31">
        <v>0</v>
      </c>
      <c r="S1966" s="25">
        <f>VLOOKUP($A1966,Database!$A:$Y,10,FALSE)</f>
        <v>87</v>
      </c>
      <c r="T1966" s="25">
        <f>VLOOKUP($A1966,Database!$A:$Y,11,FALSE)</f>
        <v>102</v>
      </c>
      <c r="U1966" s="25">
        <f>VLOOKUP($A1966,Database!$A:$Y,12,FALSE)</f>
        <v>120</v>
      </c>
      <c r="V1966" s="25" t="str">
        <f>VLOOKUP(A1966,Database!A:M,13,FALSE)</f>
        <v>À venir</v>
      </c>
      <c r="W1966" s="25" t="str">
        <f>VLOOKUP($A1966,Database!$A:$Y,20,FALSE)</f>
        <v/>
      </c>
      <c r="X1966" s="25" t="str">
        <f>VLOOKUP($A1966,Database!$A:$Y,21,FALSE)</f>
        <v/>
      </c>
      <c r="Y1966" s="25" t="str">
        <f ca="1">IF(C1966&lt;NOW(),IF(AND(P1966&gt;Q1966,W1966&gt;X1966),S1966,IF(AND(P1966=Q1966,W1966=X1966),T1966,IF(AND(P1966&lt;Q1966,W1966&lt;X1966),U1966,0))),"")</f>
        <v/>
      </c>
      <c r="Z1966" s="25">
        <f>IF(AND(P1966=W1966,Q1966=X1966),1,0)</f>
        <v>1</v>
      </c>
      <c r="AA1966" s="25" t="str">
        <f>IF(Z1966=0,"",IF(ISBLANK(VLOOKUP(A1966,Database!A:AA,22,FALSE)),"",VLOOKUP(A1966,Database!A:AA,22,FALSE)))</f>
        <v>Exact</v>
      </c>
      <c r="AB1966" s="25">
        <f ca="1">IFERROR(IF(AND(Y1966&lt;&gt;"",OR(V1966="Terminé",V1966="En cours")),VLOOKUP(AA1966,Setup_ScoreExactBonus!A:D,4,FALSE),0),0)</f>
        <v>0</v>
      </c>
      <c r="AC1966" s="31" t="str">
        <f ca="1">IF(Y1966&lt;&gt;"", Y1966 + IF(Z1966=1,AB1966, 0), "")</f>
        <v/>
      </c>
      <c r="AD1966" s="31">
        <f ca="1">SUMIFS(AC$2:AC1966,D$2:D1966,D1966)*IF(R1966=0,1,2)</f>
        <v>0</v>
      </c>
    </row>
    <row r="1967" spans="1:30" x14ac:dyDescent="0.35">
      <c r="A1967" s="31">
        <f>IF(ISBLANK(B1967),"",COUNTIF(B$2:B1967,B1967))-1</f>
        <v>50</v>
      </c>
      <c r="B1967" s="31">
        <v>16</v>
      </c>
      <c r="C1967" s="10">
        <f>VLOOKUP($A1967,Database!$A:$Y,7,FALSE)</f>
        <v>46197.875</v>
      </c>
      <c r="D1967" s="31" t="str">
        <f>VLOOKUP(Pronostics!$B1967,Setup_MPP!$A:$G,3,FALSE)</f>
        <v>Laura#8V93E</v>
      </c>
      <c r="E1967" s="31" t="str">
        <f>VLOOKUP(Pronostics!$B1967,Setup_MPP!$A:$G,2,FALSE)</f>
        <v>Laura GIULIANO</v>
      </c>
      <c r="F1967" s="31" t="str">
        <f>VLOOKUP($B1967,Setup_MPP!$A:$E,4,FALSE)</f>
        <v>#86A4FE</v>
      </c>
      <c r="G1967" s="31" t="str">
        <f>VLOOKUP($B1967,Setup_MPP!$A:$E,5,FALSE)</f>
        <v>#3769FF</v>
      </c>
      <c r="H1967" s="31" t="str">
        <f>IFERROR(IF(AND(A1967&gt;=1,A1967&lt;=104),VLOOKUP($A1967,Location!$A:$J,6,FALSE),IF(A1967=0,"Avant l'ouverture",IF(OR(A1967=105,A1967=106),"Bonus"))),"")</f>
        <v>Tour 3</v>
      </c>
      <c r="I1967" s="31" t="str">
        <f>IF(LEFT(H1967,4)="Tour",VLOOKUP(A1967,Database!$A:$C,3,FALSE),"")</f>
        <v>B</v>
      </c>
      <c r="J1967" s="31" t="str">
        <f>VLOOKUP($A1967,Location!$A:$J,7,FALSE)</f>
        <v>Bosnie-Herzégovine</v>
      </c>
      <c r="K1967" s="31" t="str">
        <f>IFERROR(VLOOKUP(J1967,Setup_Team!$B:$C,2,FALSE), "TDB")</f>
        <v>BIH</v>
      </c>
      <c r="L1967" s="31" t="str">
        <f>VLOOKUP($A1967,Location!$A:$J,8,FALSE)</f>
        <v>Qatar</v>
      </c>
      <c r="M1967" s="31" t="str">
        <f>IFERROR(VLOOKUP(L1967,Setup_Team!$B:$C,2,FALSE), "TDB")</f>
        <v>QAT</v>
      </c>
      <c r="N1967" s="31" t="str">
        <f>VLOOKUP($A1967,Location!$A:$J,9,FALSE)</f>
        <v>Vancouver</v>
      </c>
      <c r="O1967" s="31" t="str">
        <f>VLOOKUP($A1967,Location!$A:$J,10,FALSE)</f>
        <v>BC Place</v>
      </c>
      <c r="R1967" s="31">
        <v>0</v>
      </c>
      <c r="S1967" s="25">
        <f>VLOOKUP($A1967,Database!$A:$Y,10,FALSE)</f>
        <v>87</v>
      </c>
      <c r="T1967" s="25">
        <f>VLOOKUP($A1967,Database!$A:$Y,11,FALSE)</f>
        <v>102</v>
      </c>
      <c r="U1967" s="25">
        <f>VLOOKUP($A1967,Database!$A:$Y,12,FALSE)</f>
        <v>120</v>
      </c>
      <c r="V1967" s="25" t="str">
        <f>VLOOKUP(A1967,Database!A:M,13,FALSE)</f>
        <v>À venir</v>
      </c>
      <c r="W1967" s="25" t="str">
        <f>VLOOKUP($A1967,Database!$A:$Y,20,FALSE)</f>
        <v/>
      </c>
      <c r="X1967" s="25" t="str">
        <f>VLOOKUP($A1967,Database!$A:$Y,21,FALSE)</f>
        <v/>
      </c>
      <c r="Y1967" s="25" t="str">
        <f ca="1">IF(C1967&lt;NOW(),IF(AND(P1967&gt;Q1967,W1967&gt;X1967),S1967,IF(AND(P1967=Q1967,W1967=X1967),T1967,IF(AND(P1967&lt;Q1967,W1967&lt;X1967),U1967,0))),"")</f>
        <v/>
      </c>
      <c r="Z1967" s="25">
        <f>IF(AND(P1967=W1967,Q1967=X1967),1,0)</f>
        <v>1</v>
      </c>
      <c r="AA1967" s="25" t="str">
        <f>IF(Z1967=0,"",IF(ISBLANK(VLOOKUP(A1967,Database!A:AA,22,FALSE)),"",VLOOKUP(A1967,Database!A:AA,22,FALSE)))</f>
        <v>Exact</v>
      </c>
      <c r="AB1967" s="25">
        <f ca="1">IFERROR(IF(AND(Y1967&lt;&gt;"",OR(V1967="Terminé",V1967="En cours")),VLOOKUP(AA1967,Setup_ScoreExactBonus!A:D,4,FALSE),0),0)</f>
        <v>0</v>
      </c>
      <c r="AC1967" s="31" t="str">
        <f ca="1">IF(Y1967&lt;&gt;"", Y1967 + IF(Z1967=1,AB1967, 0), "")</f>
        <v/>
      </c>
      <c r="AD1967" s="31">
        <f ca="1">SUMIFS(AC$2:AC1967,D$2:D1967,D1967)*IF(R1967=0,1,2)</f>
        <v>0</v>
      </c>
    </row>
    <row r="1968" spans="1:30" x14ac:dyDescent="0.35">
      <c r="A1968" s="31">
        <f>IF(ISBLANK(B1968),"",COUNTIF(B$2:B1968,B1968))-1</f>
        <v>50</v>
      </c>
      <c r="B1968" s="31">
        <v>17</v>
      </c>
      <c r="C1968" s="10">
        <f>VLOOKUP($A1968,Database!$A:$Y,7,FALSE)</f>
        <v>46197.875</v>
      </c>
      <c r="D1968" s="31" t="str">
        <f>VLOOKUP(Pronostics!$B1968,Setup_MPP!$A:$G,3,FALSE)</f>
        <v>Joueur17</v>
      </c>
      <c r="E1968" s="31" t="str">
        <f>VLOOKUP(Pronostics!$B1968,Setup_MPP!$A:$G,2,FALSE)</f>
        <v>Joueur17</v>
      </c>
      <c r="F1968" s="31" t="str">
        <f>VLOOKUP($B1968,Setup_MPP!$A:$E,4,FALSE)</f>
        <v>#FFB0B0</v>
      </c>
      <c r="G1968" s="31" t="str">
        <f>VLOOKUP($B1968,Setup_MPP!$A:$E,5,FALSE)</f>
        <v>#F25757</v>
      </c>
      <c r="H1968" s="31" t="str">
        <f>IFERROR(IF(AND(A1968&gt;=1,A1968&lt;=104),VLOOKUP($A1968,Location!$A:$J,6,FALSE),IF(A1968=0,"Avant l'ouverture",IF(OR(A1968=105,A1968=106),"Bonus"))),"")</f>
        <v>Tour 3</v>
      </c>
      <c r="I1968" s="31" t="str">
        <f>IF(LEFT(H1968,4)="Tour",VLOOKUP(A1968,Database!$A:$C,3,FALSE),"")</f>
        <v>B</v>
      </c>
      <c r="J1968" s="31" t="str">
        <f>VLOOKUP($A1968,Location!$A:$J,7,FALSE)</f>
        <v>Bosnie-Herzégovine</v>
      </c>
      <c r="K1968" s="31" t="str">
        <f>IFERROR(VLOOKUP(J1968,Setup_Team!$B:$C,2,FALSE), "TDB")</f>
        <v>BIH</v>
      </c>
      <c r="L1968" s="31" t="str">
        <f>VLOOKUP($A1968,Location!$A:$J,8,FALSE)</f>
        <v>Qatar</v>
      </c>
      <c r="M1968" s="31" t="str">
        <f>IFERROR(VLOOKUP(L1968,Setup_Team!$B:$C,2,FALSE), "TDB")</f>
        <v>QAT</v>
      </c>
      <c r="N1968" s="31" t="str">
        <f>VLOOKUP($A1968,Location!$A:$J,9,FALSE)</f>
        <v>Vancouver</v>
      </c>
      <c r="O1968" s="31" t="str">
        <f>VLOOKUP($A1968,Location!$A:$J,10,FALSE)</f>
        <v>BC Place</v>
      </c>
      <c r="R1968" s="31">
        <v>0</v>
      </c>
      <c r="S1968" s="25">
        <f>VLOOKUP($A1968,Database!$A:$Y,10,FALSE)</f>
        <v>87</v>
      </c>
      <c r="T1968" s="25">
        <f>VLOOKUP($A1968,Database!$A:$Y,11,FALSE)</f>
        <v>102</v>
      </c>
      <c r="U1968" s="25">
        <f>VLOOKUP($A1968,Database!$A:$Y,12,FALSE)</f>
        <v>120</v>
      </c>
      <c r="V1968" s="25" t="str">
        <f>VLOOKUP(A1968,Database!A:M,13,FALSE)</f>
        <v>À venir</v>
      </c>
      <c r="W1968" s="25" t="str">
        <f>VLOOKUP($A1968,Database!$A:$Y,20,FALSE)</f>
        <v/>
      </c>
      <c r="X1968" s="25" t="str">
        <f>VLOOKUP($A1968,Database!$A:$Y,21,FALSE)</f>
        <v/>
      </c>
      <c r="Y1968" s="25" t="str">
        <f ca="1">IF(C1968&lt;NOW(),IF(AND(P1968&gt;Q1968,W1968&gt;X1968),S1968,IF(AND(P1968=Q1968,W1968=X1968),T1968,IF(AND(P1968&lt;Q1968,W1968&lt;X1968),U1968,0))),"")</f>
        <v/>
      </c>
      <c r="Z1968" s="25">
        <f>IF(AND(P1968=W1968,Q1968=X1968),1,0)</f>
        <v>1</v>
      </c>
      <c r="AA1968" s="25" t="str">
        <f>IF(Z1968=0,"",IF(ISBLANK(VLOOKUP(A1968,Database!A:AA,22,FALSE)),"",VLOOKUP(A1968,Database!A:AA,22,FALSE)))</f>
        <v>Exact</v>
      </c>
      <c r="AB1968" s="25">
        <f ca="1">IFERROR(IF(AND(Y1968&lt;&gt;"",OR(V1968="Terminé",V1968="En cours")),VLOOKUP(AA1968,Setup_ScoreExactBonus!A:D,4,FALSE),0),0)</f>
        <v>0</v>
      </c>
      <c r="AC1968" s="31" t="str">
        <f ca="1">IF(Y1968&lt;&gt;"", Y1968 + IF(Z1968=1,AB1968, 0), "")</f>
        <v/>
      </c>
      <c r="AD1968" s="31">
        <f ca="1">SUMIFS(AC$2:AC1968,D$2:D1968,D1968)*IF(R1968=0,1,2)</f>
        <v>0</v>
      </c>
    </row>
    <row r="1969" spans="1:30" x14ac:dyDescent="0.35">
      <c r="A1969" s="31">
        <f>IF(ISBLANK(B1969),"",COUNTIF(B$2:B1969,B1969))-1</f>
        <v>50</v>
      </c>
      <c r="B1969" s="31">
        <v>18</v>
      </c>
      <c r="C1969" s="10">
        <f>VLOOKUP($A1969,Database!$A:$Y,7,FALSE)</f>
        <v>46197.875</v>
      </c>
      <c r="D1969" s="31" t="str">
        <f>VLOOKUP(Pronostics!$B1969,Setup_MPP!$A:$G,3,FALSE)</f>
        <v>Joueur18</v>
      </c>
      <c r="E1969" s="31" t="str">
        <f>VLOOKUP(Pronostics!$B1969,Setup_MPP!$A:$G,2,FALSE)</f>
        <v>Joueur18</v>
      </c>
      <c r="F1969" s="31" t="str">
        <f>VLOOKUP($B1969,Setup_MPP!$A:$E,4,FALSE)</f>
        <v>#FFC9B0</v>
      </c>
      <c r="G1969" s="31" t="str">
        <f>VLOOKUP($B1969,Setup_MPP!$A:$E,5,FALSE)</f>
        <v>#F28D57</v>
      </c>
      <c r="H1969" s="31" t="str">
        <f>IFERROR(IF(AND(A1969&gt;=1,A1969&lt;=104),VLOOKUP($A1969,Location!$A:$J,6,FALSE),IF(A1969=0,"Avant l'ouverture",IF(OR(A1969=105,A1969=106),"Bonus"))),"")</f>
        <v>Tour 3</v>
      </c>
      <c r="I1969" s="31" t="str">
        <f>IF(LEFT(H1969,4)="Tour",VLOOKUP(A1969,Database!$A:$C,3,FALSE),"")</f>
        <v>B</v>
      </c>
      <c r="J1969" s="31" t="str">
        <f>VLOOKUP($A1969,Location!$A:$J,7,FALSE)</f>
        <v>Bosnie-Herzégovine</v>
      </c>
      <c r="K1969" s="31" t="str">
        <f>IFERROR(VLOOKUP(J1969,Setup_Team!$B:$C,2,FALSE), "TDB")</f>
        <v>BIH</v>
      </c>
      <c r="L1969" s="31" t="str">
        <f>VLOOKUP($A1969,Location!$A:$J,8,FALSE)</f>
        <v>Qatar</v>
      </c>
      <c r="M1969" s="31" t="str">
        <f>IFERROR(VLOOKUP(L1969,Setup_Team!$B:$C,2,FALSE), "TDB")</f>
        <v>QAT</v>
      </c>
      <c r="N1969" s="31" t="str">
        <f>VLOOKUP($A1969,Location!$A:$J,9,FALSE)</f>
        <v>Vancouver</v>
      </c>
      <c r="O1969" s="31" t="str">
        <f>VLOOKUP($A1969,Location!$A:$J,10,FALSE)</f>
        <v>BC Place</v>
      </c>
      <c r="R1969" s="31">
        <v>0</v>
      </c>
      <c r="S1969" s="25">
        <f>VLOOKUP($A1969,Database!$A:$Y,10,FALSE)</f>
        <v>87</v>
      </c>
      <c r="T1969" s="25">
        <f>VLOOKUP($A1969,Database!$A:$Y,11,FALSE)</f>
        <v>102</v>
      </c>
      <c r="U1969" s="25">
        <f>VLOOKUP($A1969,Database!$A:$Y,12,FALSE)</f>
        <v>120</v>
      </c>
      <c r="V1969" s="25" t="str">
        <f>VLOOKUP(A1969,Database!A:M,13,FALSE)</f>
        <v>À venir</v>
      </c>
      <c r="W1969" s="25" t="str">
        <f>VLOOKUP($A1969,Database!$A:$Y,20,FALSE)</f>
        <v/>
      </c>
      <c r="X1969" s="25" t="str">
        <f>VLOOKUP($A1969,Database!$A:$Y,21,FALSE)</f>
        <v/>
      </c>
      <c r="Y1969" s="25" t="str">
        <f ca="1">IF(C1969&lt;NOW(),IF(AND(P1969&gt;Q1969,W1969&gt;X1969),S1969,IF(AND(P1969=Q1969,W1969=X1969),T1969,IF(AND(P1969&lt;Q1969,W1969&lt;X1969),U1969,0))),"")</f>
        <v/>
      </c>
      <c r="Z1969" s="25">
        <f>IF(AND(P1969=W1969,Q1969=X1969),1,0)</f>
        <v>1</v>
      </c>
      <c r="AA1969" s="25" t="str">
        <f>IF(Z1969=0,"",IF(ISBLANK(VLOOKUP(A1969,Database!A:AA,22,FALSE)),"",VLOOKUP(A1969,Database!A:AA,22,FALSE)))</f>
        <v>Exact</v>
      </c>
      <c r="AB1969" s="25">
        <f ca="1">IFERROR(IF(AND(Y1969&lt;&gt;"",OR(V1969="Terminé",V1969="En cours")),VLOOKUP(AA1969,Setup_ScoreExactBonus!A:D,4,FALSE),0),0)</f>
        <v>0</v>
      </c>
      <c r="AC1969" s="31" t="str">
        <f ca="1">IF(Y1969&lt;&gt;"", Y1969 + IF(Z1969=1,AB1969, 0), "")</f>
        <v/>
      </c>
      <c r="AD1969" s="31">
        <f ca="1">SUMIFS(AC$2:AC1969,D$2:D1969,D1969)*IF(R1969=0,1,2)</f>
        <v>0</v>
      </c>
    </row>
    <row r="1970" spans="1:30" x14ac:dyDescent="0.35">
      <c r="A1970" s="31">
        <f>IF(ISBLANK(B1970),"",COUNTIF(B$2:B1970,B1970))-1</f>
        <v>50</v>
      </c>
      <c r="B1970" s="31">
        <v>19</v>
      </c>
      <c r="C1970" s="10">
        <f>VLOOKUP($A1970,Database!$A:$Y,7,FALSE)</f>
        <v>46197.875</v>
      </c>
      <c r="D1970" s="31" t="str">
        <f>VLOOKUP(Pronostics!$B1970,Setup_MPP!$A:$G,3,FALSE)</f>
        <v>Joueur19</v>
      </c>
      <c r="E1970" s="31" t="str">
        <f>VLOOKUP(Pronostics!$B1970,Setup_MPP!$A:$G,2,FALSE)</f>
        <v>Joueur19</v>
      </c>
      <c r="F1970" s="31" t="str">
        <f>VLOOKUP($B1970,Setup_MPP!$A:$E,4,FALSE)</f>
        <v>#D5D5D5</v>
      </c>
      <c r="G1970" s="31" t="str">
        <f>VLOOKUP($B1970,Setup_MPP!$A:$E,5,FALSE)</f>
        <v>#727272</v>
      </c>
      <c r="H1970" s="31" t="str">
        <f>IFERROR(IF(AND(A1970&gt;=1,A1970&lt;=104),VLOOKUP($A1970,Location!$A:$J,6,FALSE),IF(A1970=0,"Avant l'ouverture",IF(OR(A1970=105,A1970=106),"Bonus"))),"")</f>
        <v>Tour 3</v>
      </c>
      <c r="I1970" s="31" t="str">
        <f>IF(LEFT(H1970,4)="Tour",VLOOKUP(A1970,Database!$A:$C,3,FALSE),"")</f>
        <v>B</v>
      </c>
      <c r="J1970" s="31" t="str">
        <f>VLOOKUP($A1970,Location!$A:$J,7,FALSE)</f>
        <v>Bosnie-Herzégovine</v>
      </c>
      <c r="K1970" s="31" t="str">
        <f>IFERROR(VLOOKUP(J1970,Setup_Team!$B:$C,2,FALSE), "TDB")</f>
        <v>BIH</v>
      </c>
      <c r="L1970" s="31" t="str">
        <f>VLOOKUP($A1970,Location!$A:$J,8,FALSE)</f>
        <v>Qatar</v>
      </c>
      <c r="M1970" s="31" t="str">
        <f>IFERROR(VLOOKUP(L1970,Setup_Team!$B:$C,2,FALSE), "TDB")</f>
        <v>QAT</v>
      </c>
      <c r="N1970" s="31" t="str">
        <f>VLOOKUP($A1970,Location!$A:$J,9,FALSE)</f>
        <v>Vancouver</v>
      </c>
      <c r="O1970" s="31" t="str">
        <f>VLOOKUP($A1970,Location!$A:$J,10,FALSE)</f>
        <v>BC Place</v>
      </c>
      <c r="R1970" s="31">
        <v>0</v>
      </c>
      <c r="S1970" s="25">
        <f>VLOOKUP($A1970,Database!$A:$Y,10,FALSE)</f>
        <v>87</v>
      </c>
      <c r="T1970" s="25">
        <f>VLOOKUP($A1970,Database!$A:$Y,11,FALSE)</f>
        <v>102</v>
      </c>
      <c r="U1970" s="25">
        <f>VLOOKUP($A1970,Database!$A:$Y,12,FALSE)</f>
        <v>120</v>
      </c>
      <c r="V1970" s="25" t="str">
        <f>VLOOKUP(A1970,Database!A:M,13,FALSE)</f>
        <v>À venir</v>
      </c>
      <c r="W1970" s="25" t="str">
        <f>VLOOKUP($A1970,Database!$A:$Y,20,FALSE)</f>
        <v/>
      </c>
      <c r="X1970" s="25" t="str">
        <f>VLOOKUP($A1970,Database!$A:$Y,21,FALSE)</f>
        <v/>
      </c>
      <c r="Y1970" s="25" t="str">
        <f ca="1">IF(C1970&lt;NOW(),IF(AND(P1970&gt;Q1970,W1970&gt;X1970),S1970,IF(AND(P1970=Q1970,W1970=X1970),T1970,IF(AND(P1970&lt;Q1970,W1970&lt;X1970),U1970,0))),"")</f>
        <v/>
      </c>
      <c r="Z1970" s="25">
        <f>IF(AND(P1970=W1970,Q1970=X1970),1,0)</f>
        <v>1</v>
      </c>
      <c r="AA1970" s="25" t="str">
        <f>IF(Z1970=0,"",IF(ISBLANK(VLOOKUP(A1970,Database!A:AA,22,FALSE)),"",VLOOKUP(A1970,Database!A:AA,22,FALSE)))</f>
        <v>Exact</v>
      </c>
      <c r="AB1970" s="25">
        <f ca="1">IFERROR(IF(AND(Y1970&lt;&gt;"",OR(V1970="Terminé",V1970="En cours")),VLOOKUP(AA1970,Setup_ScoreExactBonus!A:D,4,FALSE),0),0)</f>
        <v>0</v>
      </c>
      <c r="AC1970" s="31" t="str">
        <f ca="1">IF(Y1970&lt;&gt;"", Y1970 + IF(Z1970=1,AB1970, 0), "")</f>
        <v/>
      </c>
      <c r="AD1970" s="31">
        <f ca="1">SUMIFS(AC$2:AC1970,D$2:D1970,D1970)*IF(R1970=0,1,2)</f>
        <v>0</v>
      </c>
    </row>
    <row r="1971" spans="1:30" x14ac:dyDescent="0.35">
      <c r="A1971" s="31">
        <f>IF(ISBLANK(B1971),"",COUNTIF(B$2:B1971,B1971))-1</f>
        <v>50</v>
      </c>
      <c r="B1971" s="31">
        <v>20</v>
      </c>
      <c r="C1971" s="10">
        <f>VLOOKUP($A1971,Database!$A:$Y,7,FALSE)</f>
        <v>46197.875</v>
      </c>
      <c r="D1971" s="31" t="str">
        <f>VLOOKUP(Pronostics!$B1971,Setup_MPP!$A:$G,3,FALSE)</f>
        <v>Joueur20</v>
      </c>
      <c r="E1971" s="31" t="str">
        <f>VLOOKUP(Pronostics!$B1971,Setup_MPP!$A:$G,2,FALSE)</f>
        <v>Joueur20</v>
      </c>
      <c r="F1971" s="31" t="str">
        <f>VLOOKUP($B1971,Setup_MPP!$A:$E,4,FALSE)</f>
        <v>#D5D5D5</v>
      </c>
      <c r="G1971" s="31" t="str">
        <f>VLOOKUP($B1971,Setup_MPP!$A:$E,5,FALSE)</f>
        <v>#727272</v>
      </c>
      <c r="H1971" s="31" t="str">
        <f>IFERROR(IF(AND(A1971&gt;=1,A1971&lt;=104),VLOOKUP($A1971,Location!$A:$J,6,FALSE),IF(A1971=0,"Avant l'ouverture",IF(OR(A1971=105,A1971=106),"Bonus"))),"")</f>
        <v>Tour 3</v>
      </c>
      <c r="I1971" s="31" t="str">
        <f>IF(LEFT(H1971,4)="Tour",VLOOKUP(A1971,Database!$A:$C,3,FALSE),"")</f>
        <v>B</v>
      </c>
      <c r="J1971" s="31" t="str">
        <f>VLOOKUP($A1971,Location!$A:$J,7,FALSE)</f>
        <v>Bosnie-Herzégovine</v>
      </c>
      <c r="K1971" s="31" t="str">
        <f>IFERROR(VLOOKUP(J1971,Setup_Team!$B:$C,2,FALSE), "TDB")</f>
        <v>BIH</v>
      </c>
      <c r="L1971" s="31" t="str">
        <f>VLOOKUP($A1971,Location!$A:$J,8,FALSE)</f>
        <v>Qatar</v>
      </c>
      <c r="M1971" s="31" t="str">
        <f>IFERROR(VLOOKUP(L1971,Setup_Team!$B:$C,2,FALSE), "TDB")</f>
        <v>QAT</v>
      </c>
      <c r="N1971" s="31" t="str">
        <f>VLOOKUP($A1971,Location!$A:$J,9,FALSE)</f>
        <v>Vancouver</v>
      </c>
      <c r="O1971" s="31" t="str">
        <f>VLOOKUP($A1971,Location!$A:$J,10,FALSE)</f>
        <v>BC Place</v>
      </c>
      <c r="R1971" s="31">
        <v>0</v>
      </c>
      <c r="S1971" s="25">
        <f>VLOOKUP($A1971,Database!$A:$Y,10,FALSE)</f>
        <v>87</v>
      </c>
      <c r="T1971" s="25">
        <f>VLOOKUP($A1971,Database!$A:$Y,11,FALSE)</f>
        <v>102</v>
      </c>
      <c r="U1971" s="25">
        <f>VLOOKUP($A1971,Database!$A:$Y,12,FALSE)</f>
        <v>120</v>
      </c>
      <c r="V1971" s="25" t="str">
        <f>VLOOKUP(A1971,Database!A:M,13,FALSE)</f>
        <v>À venir</v>
      </c>
      <c r="W1971" s="25" t="str">
        <f>VLOOKUP($A1971,Database!$A:$Y,20,FALSE)</f>
        <v/>
      </c>
      <c r="X1971" s="25" t="str">
        <f>VLOOKUP($A1971,Database!$A:$Y,21,FALSE)</f>
        <v/>
      </c>
      <c r="Y1971" s="25" t="str">
        <f ca="1">IF(C1971&lt;NOW(),IF(AND(P1971&gt;Q1971,W1971&gt;X1971),S1971,IF(AND(P1971=Q1971,W1971=X1971),T1971,IF(AND(P1971&lt;Q1971,W1971&lt;X1971),U1971,0))),"")</f>
        <v/>
      </c>
      <c r="Z1971" s="25">
        <f>IF(AND(P1971=W1971,Q1971=X1971),1,0)</f>
        <v>1</v>
      </c>
      <c r="AA1971" s="25" t="str">
        <f>IF(Z1971=0,"",IF(ISBLANK(VLOOKUP(A1971,Database!A:AA,22,FALSE)),"",VLOOKUP(A1971,Database!A:AA,22,FALSE)))</f>
        <v>Exact</v>
      </c>
      <c r="AB1971" s="25">
        <f ca="1">IFERROR(IF(AND(Y1971&lt;&gt;"",OR(V1971="Terminé",V1971="En cours")),VLOOKUP(AA1971,Setup_ScoreExactBonus!A:D,4,FALSE),0),0)</f>
        <v>0</v>
      </c>
      <c r="AC1971" s="31" t="str">
        <f ca="1">IF(Y1971&lt;&gt;"", Y1971 + IF(Z1971=1,AB1971, 0), "")</f>
        <v/>
      </c>
      <c r="AD1971" s="31">
        <f ca="1">SUMIFS(AC$2:AC1971,D$2:D1971,D1971)*IF(R1971=0,1,2)</f>
        <v>0</v>
      </c>
    </row>
    <row r="1972" spans="1:30" x14ac:dyDescent="0.35">
      <c r="A1972" s="31">
        <f>IF(ISBLANK(B1972),"",COUNTIF(B$2:B1972,B1972))-1</f>
        <v>50</v>
      </c>
      <c r="B1972" s="31">
        <v>21</v>
      </c>
      <c r="C1972" s="10">
        <f>VLOOKUP($A1972,Database!$A:$Y,7,FALSE)</f>
        <v>46197.875</v>
      </c>
      <c r="D1972" s="31" t="str">
        <f>VLOOKUP(Pronostics!$B1972,Setup_MPP!$A:$G,3,FALSE)</f>
        <v>Joueur21</v>
      </c>
      <c r="E1972" s="31" t="str">
        <f>VLOOKUP(Pronostics!$B1972,Setup_MPP!$A:$G,2,FALSE)</f>
        <v>Joueur21</v>
      </c>
      <c r="F1972" s="31" t="str">
        <f>VLOOKUP($B1972,Setup_MPP!$A:$E,4,FALSE)</f>
        <v>#D5D5D5</v>
      </c>
      <c r="G1972" s="31" t="str">
        <f>VLOOKUP($B1972,Setup_MPP!$A:$E,5,FALSE)</f>
        <v>#727272</v>
      </c>
      <c r="H1972" s="31" t="str">
        <f>IFERROR(IF(AND(A1972&gt;=1,A1972&lt;=104),VLOOKUP($A1972,Location!$A:$J,6,FALSE),IF(A1972=0,"Avant l'ouverture",IF(OR(A1972=105,A1972=106),"Bonus"))),"")</f>
        <v>Tour 3</v>
      </c>
      <c r="I1972" s="31" t="str">
        <f>IF(LEFT(H1972,4)="Tour",VLOOKUP(A1972,Database!$A:$C,3,FALSE),"")</f>
        <v>B</v>
      </c>
      <c r="J1972" s="31" t="str">
        <f>VLOOKUP($A1972,Location!$A:$J,7,FALSE)</f>
        <v>Bosnie-Herzégovine</v>
      </c>
      <c r="K1972" s="31" t="str">
        <f>IFERROR(VLOOKUP(J1972,Setup_Team!$B:$C,2,FALSE), "TDB")</f>
        <v>BIH</v>
      </c>
      <c r="L1972" s="31" t="str">
        <f>VLOOKUP($A1972,Location!$A:$J,8,FALSE)</f>
        <v>Qatar</v>
      </c>
      <c r="M1972" s="31" t="str">
        <f>IFERROR(VLOOKUP(L1972,Setup_Team!$B:$C,2,FALSE), "TDB")</f>
        <v>QAT</v>
      </c>
      <c r="N1972" s="31" t="str">
        <f>VLOOKUP($A1972,Location!$A:$J,9,FALSE)</f>
        <v>Vancouver</v>
      </c>
      <c r="O1972" s="31" t="str">
        <f>VLOOKUP($A1972,Location!$A:$J,10,FALSE)</f>
        <v>BC Place</v>
      </c>
      <c r="R1972" s="31">
        <v>0</v>
      </c>
      <c r="S1972" s="25">
        <f>VLOOKUP($A1972,Database!$A:$Y,10,FALSE)</f>
        <v>87</v>
      </c>
      <c r="T1972" s="25">
        <f>VLOOKUP($A1972,Database!$A:$Y,11,FALSE)</f>
        <v>102</v>
      </c>
      <c r="U1972" s="25">
        <f>VLOOKUP($A1972,Database!$A:$Y,12,FALSE)</f>
        <v>120</v>
      </c>
      <c r="V1972" s="25" t="str">
        <f>VLOOKUP(A1972,Database!A:M,13,FALSE)</f>
        <v>À venir</v>
      </c>
      <c r="W1972" s="25" t="str">
        <f>VLOOKUP($A1972,Database!$A:$Y,20,FALSE)</f>
        <v/>
      </c>
      <c r="X1972" s="25" t="str">
        <f>VLOOKUP($A1972,Database!$A:$Y,21,FALSE)</f>
        <v/>
      </c>
      <c r="Y1972" s="25" t="str">
        <f ca="1">IF(C1972&lt;NOW(),IF(AND(P1972&gt;Q1972,W1972&gt;X1972),S1972,IF(AND(P1972=Q1972,W1972=X1972),T1972,IF(AND(P1972&lt;Q1972,W1972&lt;X1972),U1972,0))),"")</f>
        <v/>
      </c>
      <c r="Z1972" s="25">
        <f>IF(AND(P1972=W1972,Q1972=X1972),1,0)</f>
        <v>1</v>
      </c>
      <c r="AA1972" s="25" t="str">
        <f>IF(Z1972=0,"",IF(ISBLANK(VLOOKUP(A1972,Database!A:AA,22,FALSE)),"",VLOOKUP(A1972,Database!A:AA,22,FALSE)))</f>
        <v>Exact</v>
      </c>
      <c r="AB1972" s="25">
        <f ca="1">IFERROR(IF(AND(Y1972&lt;&gt;"",OR(V1972="Terminé",V1972="En cours")),VLOOKUP(AA1972,Setup_ScoreExactBonus!A:D,4,FALSE),0),0)</f>
        <v>0</v>
      </c>
      <c r="AC1972" s="31" t="str">
        <f ca="1">IF(Y1972&lt;&gt;"", Y1972 + IF(Z1972=1,AB1972, 0), "")</f>
        <v/>
      </c>
      <c r="AD1972" s="31">
        <f ca="1">SUMIFS(AC$2:AC1972,D$2:D1972,D1972)*IF(R1972=0,1,2)</f>
        <v>0</v>
      </c>
    </row>
    <row r="1973" spans="1:30" x14ac:dyDescent="0.35">
      <c r="A1973" s="31">
        <f>IF(ISBLANK(B1973),"",COUNTIF(B$2:B1973,B1973))-1</f>
        <v>50</v>
      </c>
      <c r="B1973" s="31">
        <v>22</v>
      </c>
      <c r="C1973" s="10">
        <f>VLOOKUP($A1973,Database!$A:$Y,7,FALSE)</f>
        <v>46197.875</v>
      </c>
      <c r="D1973" s="31" t="str">
        <f>VLOOKUP(Pronostics!$B1973,Setup_MPP!$A:$G,3,FALSE)</f>
        <v>Joueur22</v>
      </c>
      <c r="E1973" s="31" t="str">
        <f>VLOOKUP(Pronostics!$B1973,Setup_MPP!$A:$G,2,FALSE)</f>
        <v>Joueur22</v>
      </c>
      <c r="F1973" s="31" t="str">
        <f>VLOOKUP($B1973,Setup_MPP!$A:$E,4,FALSE)</f>
        <v>#D5D5D5</v>
      </c>
      <c r="G1973" s="31" t="str">
        <f>VLOOKUP($B1973,Setup_MPP!$A:$E,5,FALSE)</f>
        <v>#727272</v>
      </c>
      <c r="H1973" s="31" t="str">
        <f>IFERROR(IF(AND(A1973&gt;=1,A1973&lt;=104),VLOOKUP($A1973,Location!$A:$J,6,FALSE),IF(A1973=0,"Avant l'ouverture",IF(OR(A1973=105,A1973=106),"Bonus"))),"")</f>
        <v>Tour 3</v>
      </c>
      <c r="I1973" s="31" t="str">
        <f>IF(LEFT(H1973,4)="Tour",VLOOKUP(A1973,Database!$A:$C,3,FALSE),"")</f>
        <v>B</v>
      </c>
      <c r="J1973" s="31" t="str">
        <f>VLOOKUP($A1973,Location!$A:$J,7,FALSE)</f>
        <v>Bosnie-Herzégovine</v>
      </c>
      <c r="K1973" s="31" t="str">
        <f>IFERROR(VLOOKUP(J1973,Setup_Team!$B:$C,2,FALSE), "TDB")</f>
        <v>BIH</v>
      </c>
      <c r="L1973" s="31" t="str">
        <f>VLOOKUP($A1973,Location!$A:$J,8,FALSE)</f>
        <v>Qatar</v>
      </c>
      <c r="M1973" s="31" t="str">
        <f>IFERROR(VLOOKUP(L1973,Setup_Team!$B:$C,2,FALSE), "TDB")</f>
        <v>QAT</v>
      </c>
      <c r="N1973" s="31" t="str">
        <f>VLOOKUP($A1973,Location!$A:$J,9,FALSE)</f>
        <v>Vancouver</v>
      </c>
      <c r="O1973" s="31" t="str">
        <f>VLOOKUP($A1973,Location!$A:$J,10,FALSE)</f>
        <v>BC Place</v>
      </c>
      <c r="R1973" s="31">
        <v>0</v>
      </c>
      <c r="S1973" s="25">
        <f>VLOOKUP($A1973,Database!$A:$Y,10,FALSE)</f>
        <v>87</v>
      </c>
      <c r="T1973" s="25">
        <f>VLOOKUP($A1973,Database!$A:$Y,11,FALSE)</f>
        <v>102</v>
      </c>
      <c r="U1973" s="25">
        <f>VLOOKUP($A1973,Database!$A:$Y,12,FALSE)</f>
        <v>120</v>
      </c>
      <c r="V1973" s="25" t="str">
        <f>VLOOKUP(A1973,Database!A:M,13,FALSE)</f>
        <v>À venir</v>
      </c>
      <c r="W1973" s="25" t="str">
        <f>VLOOKUP($A1973,Database!$A:$Y,20,FALSE)</f>
        <v/>
      </c>
      <c r="X1973" s="25" t="str">
        <f>VLOOKUP($A1973,Database!$A:$Y,21,FALSE)</f>
        <v/>
      </c>
      <c r="Y1973" s="25" t="str">
        <f ca="1">IF(C1973&lt;NOW(),IF(AND(P1973&gt;Q1973,W1973&gt;X1973),S1973,IF(AND(P1973=Q1973,W1973=X1973),T1973,IF(AND(P1973&lt;Q1973,W1973&lt;X1973),U1973,0))),"")</f>
        <v/>
      </c>
      <c r="Z1973" s="25">
        <f>IF(AND(P1973=W1973,Q1973=X1973),1,0)</f>
        <v>1</v>
      </c>
      <c r="AA1973" s="25" t="str">
        <f>IF(Z1973=0,"",IF(ISBLANK(VLOOKUP(A1973,Database!A:AA,22,FALSE)),"",VLOOKUP(A1973,Database!A:AA,22,FALSE)))</f>
        <v>Exact</v>
      </c>
      <c r="AB1973" s="25">
        <f ca="1">IFERROR(IF(AND(Y1973&lt;&gt;"",OR(V1973="Terminé",V1973="En cours")),VLOOKUP(AA1973,Setup_ScoreExactBonus!A:D,4,FALSE),0),0)</f>
        <v>0</v>
      </c>
      <c r="AC1973" s="31" t="str">
        <f ca="1">IF(Y1973&lt;&gt;"", Y1973 + IF(Z1973=1,AB1973, 0), "")</f>
        <v/>
      </c>
      <c r="AD1973" s="31">
        <f ca="1">SUMIFS(AC$2:AC1973,D$2:D1973,D1973)*IF(R1973=0,1,2)</f>
        <v>0</v>
      </c>
    </row>
    <row r="1974" spans="1:30" x14ac:dyDescent="0.35">
      <c r="A1974" s="31">
        <f>IF(ISBLANK(B1974),"",COUNTIF(B$2:B1974,B1974))-1</f>
        <v>50</v>
      </c>
      <c r="B1974" s="31">
        <v>23</v>
      </c>
      <c r="C1974" s="10">
        <f>VLOOKUP($A1974,Database!$A:$Y,7,FALSE)</f>
        <v>46197.875</v>
      </c>
      <c r="D1974" s="31" t="str">
        <f>VLOOKUP(Pronostics!$B1974,Setup_MPP!$A:$G,3,FALSE)</f>
        <v>Joueur23</v>
      </c>
      <c r="E1974" s="31" t="str">
        <f>VLOOKUP(Pronostics!$B1974,Setup_MPP!$A:$G,2,FALSE)</f>
        <v>Joueur23</v>
      </c>
      <c r="F1974" s="31" t="str">
        <f>VLOOKUP($B1974,Setup_MPP!$A:$E,4,FALSE)</f>
        <v>#D5D5D5</v>
      </c>
      <c r="G1974" s="31" t="str">
        <f>VLOOKUP($B1974,Setup_MPP!$A:$E,5,FALSE)</f>
        <v>#727272</v>
      </c>
      <c r="H1974" s="31" t="str">
        <f>IFERROR(IF(AND(A1974&gt;=1,A1974&lt;=104),VLOOKUP($A1974,Location!$A:$J,6,FALSE),IF(A1974=0,"Avant l'ouverture",IF(OR(A1974=105,A1974=106),"Bonus"))),"")</f>
        <v>Tour 3</v>
      </c>
      <c r="I1974" s="31" t="str">
        <f>IF(LEFT(H1974,4)="Tour",VLOOKUP(A1974,Database!$A:$C,3,FALSE),"")</f>
        <v>B</v>
      </c>
      <c r="J1974" s="31" t="str">
        <f>VLOOKUP($A1974,Location!$A:$J,7,FALSE)</f>
        <v>Bosnie-Herzégovine</v>
      </c>
      <c r="K1974" s="31" t="str">
        <f>IFERROR(VLOOKUP(J1974,Setup_Team!$B:$C,2,FALSE), "TDB")</f>
        <v>BIH</v>
      </c>
      <c r="L1974" s="31" t="str">
        <f>VLOOKUP($A1974,Location!$A:$J,8,FALSE)</f>
        <v>Qatar</v>
      </c>
      <c r="M1974" s="31" t="str">
        <f>IFERROR(VLOOKUP(L1974,Setup_Team!$B:$C,2,FALSE), "TDB")</f>
        <v>QAT</v>
      </c>
      <c r="N1974" s="31" t="str">
        <f>VLOOKUP($A1974,Location!$A:$J,9,FALSE)</f>
        <v>Vancouver</v>
      </c>
      <c r="O1974" s="31" t="str">
        <f>VLOOKUP($A1974,Location!$A:$J,10,FALSE)</f>
        <v>BC Place</v>
      </c>
      <c r="R1974" s="31">
        <v>0</v>
      </c>
      <c r="S1974" s="25">
        <f>VLOOKUP($A1974,Database!$A:$Y,10,FALSE)</f>
        <v>87</v>
      </c>
      <c r="T1974" s="25">
        <f>VLOOKUP($A1974,Database!$A:$Y,11,FALSE)</f>
        <v>102</v>
      </c>
      <c r="U1974" s="25">
        <f>VLOOKUP($A1974,Database!$A:$Y,12,FALSE)</f>
        <v>120</v>
      </c>
      <c r="V1974" s="25" t="str">
        <f>VLOOKUP(A1974,Database!A:M,13,FALSE)</f>
        <v>À venir</v>
      </c>
      <c r="W1974" s="25" t="str">
        <f>VLOOKUP($A1974,Database!$A:$Y,20,FALSE)</f>
        <v/>
      </c>
      <c r="X1974" s="25" t="str">
        <f>VLOOKUP($A1974,Database!$A:$Y,21,FALSE)</f>
        <v/>
      </c>
      <c r="Y1974" s="25" t="str">
        <f ca="1">IF(C1974&lt;NOW(),IF(AND(P1974&gt;Q1974,W1974&gt;X1974),S1974,IF(AND(P1974=Q1974,W1974=X1974),T1974,IF(AND(P1974&lt;Q1974,W1974&lt;X1974),U1974,0))),"")</f>
        <v/>
      </c>
      <c r="Z1974" s="25">
        <f>IF(AND(P1974=W1974,Q1974=X1974),1,0)</f>
        <v>1</v>
      </c>
      <c r="AA1974" s="25" t="str">
        <f>IF(Z1974=0,"",IF(ISBLANK(VLOOKUP(A1974,Database!A:AA,22,FALSE)),"",VLOOKUP(A1974,Database!A:AA,22,FALSE)))</f>
        <v>Exact</v>
      </c>
      <c r="AB1974" s="25">
        <f ca="1">IFERROR(IF(AND(Y1974&lt;&gt;"",OR(V1974="Terminé",V1974="En cours")),VLOOKUP(AA1974,Setup_ScoreExactBonus!A:D,4,FALSE),0),0)</f>
        <v>0</v>
      </c>
      <c r="AC1974" s="31" t="str">
        <f ca="1">IF(Y1974&lt;&gt;"", Y1974 + IF(Z1974=1,AB1974, 0), "")</f>
        <v/>
      </c>
      <c r="AD1974" s="31">
        <f ca="1">SUMIFS(AC$2:AC1974,D$2:D1974,D1974)*IF(R1974=0,1,2)</f>
        <v>0</v>
      </c>
    </row>
    <row r="1975" spans="1:30" x14ac:dyDescent="0.35">
      <c r="A1975" s="31">
        <f>IF(ISBLANK(B1975),"",COUNTIF(B$2:B1975,B1975))-1</f>
        <v>50</v>
      </c>
      <c r="B1975" s="31">
        <v>24</v>
      </c>
      <c r="C1975" s="10">
        <f>VLOOKUP($A1975,Database!$A:$Y,7,FALSE)</f>
        <v>46197.875</v>
      </c>
      <c r="D1975" s="31" t="str">
        <f>VLOOKUP(Pronostics!$B1975,Setup_MPP!$A:$G,3,FALSE)</f>
        <v>Joueur24</v>
      </c>
      <c r="E1975" s="31" t="str">
        <f>VLOOKUP(Pronostics!$B1975,Setup_MPP!$A:$G,2,FALSE)</f>
        <v>Joueur24</v>
      </c>
      <c r="F1975" s="31" t="str">
        <f>VLOOKUP($B1975,Setup_MPP!$A:$E,4,FALSE)</f>
        <v>#D5D5D5</v>
      </c>
      <c r="G1975" s="31" t="str">
        <f>VLOOKUP($B1975,Setup_MPP!$A:$E,5,FALSE)</f>
        <v>#727272</v>
      </c>
      <c r="H1975" s="31" t="str">
        <f>IFERROR(IF(AND(A1975&gt;=1,A1975&lt;=104),VLOOKUP($A1975,Location!$A:$J,6,FALSE),IF(A1975=0,"Avant l'ouverture",IF(OR(A1975=105,A1975=106),"Bonus"))),"")</f>
        <v>Tour 3</v>
      </c>
      <c r="I1975" s="31" t="str">
        <f>IF(LEFT(H1975,4)="Tour",VLOOKUP(A1975,Database!$A:$C,3,FALSE),"")</f>
        <v>B</v>
      </c>
      <c r="J1975" s="31" t="str">
        <f>VLOOKUP($A1975,Location!$A:$J,7,FALSE)</f>
        <v>Bosnie-Herzégovine</v>
      </c>
      <c r="K1975" s="31" t="str">
        <f>IFERROR(VLOOKUP(J1975,Setup_Team!$B:$C,2,FALSE), "TDB")</f>
        <v>BIH</v>
      </c>
      <c r="L1975" s="31" t="str">
        <f>VLOOKUP($A1975,Location!$A:$J,8,FALSE)</f>
        <v>Qatar</v>
      </c>
      <c r="M1975" s="31" t="str">
        <f>IFERROR(VLOOKUP(L1975,Setup_Team!$B:$C,2,FALSE), "TDB")</f>
        <v>QAT</v>
      </c>
      <c r="N1975" s="31" t="str">
        <f>VLOOKUP($A1975,Location!$A:$J,9,FALSE)</f>
        <v>Vancouver</v>
      </c>
      <c r="O1975" s="31" t="str">
        <f>VLOOKUP($A1975,Location!$A:$J,10,FALSE)</f>
        <v>BC Place</v>
      </c>
      <c r="R1975" s="31">
        <v>0</v>
      </c>
      <c r="S1975" s="25">
        <f>VLOOKUP($A1975,Database!$A:$Y,10,FALSE)</f>
        <v>87</v>
      </c>
      <c r="T1975" s="25">
        <f>VLOOKUP($A1975,Database!$A:$Y,11,FALSE)</f>
        <v>102</v>
      </c>
      <c r="U1975" s="25">
        <f>VLOOKUP($A1975,Database!$A:$Y,12,FALSE)</f>
        <v>120</v>
      </c>
      <c r="V1975" s="25" t="str">
        <f>VLOOKUP(A1975,Database!A:M,13,FALSE)</f>
        <v>À venir</v>
      </c>
      <c r="W1975" s="25" t="str">
        <f>VLOOKUP($A1975,Database!$A:$Y,20,FALSE)</f>
        <v/>
      </c>
      <c r="X1975" s="25" t="str">
        <f>VLOOKUP($A1975,Database!$A:$Y,21,FALSE)</f>
        <v/>
      </c>
      <c r="Y1975" s="25" t="str">
        <f ca="1">IF(C1975&lt;NOW(),IF(AND(P1975&gt;Q1975,W1975&gt;X1975),S1975,IF(AND(P1975=Q1975,W1975=X1975),T1975,IF(AND(P1975&lt;Q1975,W1975&lt;X1975),U1975,0))),"")</f>
        <v/>
      </c>
      <c r="Z1975" s="25">
        <f>IF(AND(P1975=W1975,Q1975=X1975),1,0)</f>
        <v>1</v>
      </c>
      <c r="AA1975" s="25" t="str">
        <f>IF(Z1975=0,"",IF(ISBLANK(VLOOKUP(A1975,Database!A:AA,22,FALSE)),"",VLOOKUP(A1975,Database!A:AA,22,FALSE)))</f>
        <v>Exact</v>
      </c>
      <c r="AB1975" s="25">
        <f ca="1">IFERROR(IF(AND(Y1975&lt;&gt;"",OR(V1975="Terminé",V1975="En cours")),VLOOKUP(AA1975,Setup_ScoreExactBonus!A:D,4,FALSE),0),0)</f>
        <v>0</v>
      </c>
      <c r="AC1975" s="31" t="str">
        <f ca="1">IF(Y1975&lt;&gt;"", Y1975 + IF(Z1975=1,AB1975, 0), "")</f>
        <v/>
      </c>
      <c r="AD1975" s="31">
        <f ca="1">SUMIFS(AC$2:AC1975,D$2:D1975,D1975)*IF(R1975=0,1,2)</f>
        <v>0</v>
      </c>
    </row>
    <row r="1976" spans="1:30" x14ac:dyDescent="0.35">
      <c r="A1976" s="31">
        <f>IF(ISBLANK(B1976),"",COUNTIF(B$2:B1976,B1976))-1</f>
        <v>50</v>
      </c>
      <c r="B1976" s="31">
        <v>25</v>
      </c>
      <c r="C1976" s="10">
        <f>VLOOKUP($A1976,Database!$A:$Y,7,FALSE)</f>
        <v>46197.875</v>
      </c>
      <c r="D1976" s="31" t="str">
        <f>VLOOKUP(Pronostics!$B1976,Setup_MPP!$A:$G,3,FALSE)</f>
        <v>Joueur25</v>
      </c>
      <c r="E1976" s="31" t="str">
        <f>VLOOKUP(Pronostics!$B1976,Setup_MPP!$A:$G,2,FALSE)</f>
        <v>Joueur25</v>
      </c>
      <c r="F1976" s="31" t="str">
        <f>VLOOKUP($B1976,Setup_MPP!$A:$E,4,FALSE)</f>
        <v>#D5D5D5</v>
      </c>
      <c r="G1976" s="31" t="str">
        <f>VLOOKUP($B1976,Setup_MPP!$A:$E,5,FALSE)</f>
        <v>#727272</v>
      </c>
      <c r="H1976" s="31" t="str">
        <f>IFERROR(IF(AND(A1976&gt;=1,A1976&lt;=104),VLOOKUP($A1976,Location!$A:$J,6,FALSE),IF(A1976=0,"Avant l'ouverture",IF(OR(A1976=105,A1976=106),"Bonus"))),"")</f>
        <v>Tour 3</v>
      </c>
      <c r="I1976" s="31" t="str">
        <f>IF(LEFT(H1976,4)="Tour",VLOOKUP(A1976,Database!$A:$C,3,FALSE),"")</f>
        <v>B</v>
      </c>
      <c r="J1976" s="31" t="str">
        <f>VLOOKUP($A1976,Location!$A:$J,7,FALSE)</f>
        <v>Bosnie-Herzégovine</v>
      </c>
      <c r="K1976" s="31" t="str">
        <f>IFERROR(VLOOKUP(J1976,Setup_Team!$B:$C,2,FALSE), "TDB")</f>
        <v>BIH</v>
      </c>
      <c r="L1976" s="31" t="str">
        <f>VLOOKUP($A1976,Location!$A:$J,8,FALSE)</f>
        <v>Qatar</v>
      </c>
      <c r="M1976" s="31" t="str">
        <f>IFERROR(VLOOKUP(L1976,Setup_Team!$B:$C,2,FALSE), "TDB")</f>
        <v>QAT</v>
      </c>
      <c r="N1976" s="31" t="str">
        <f>VLOOKUP($A1976,Location!$A:$J,9,FALSE)</f>
        <v>Vancouver</v>
      </c>
      <c r="O1976" s="31" t="str">
        <f>VLOOKUP($A1976,Location!$A:$J,10,FALSE)</f>
        <v>BC Place</v>
      </c>
      <c r="R1976" s="31">
        <v>0</v>
      </c>
      <c r="S1976" s="25">
        <f>VLOOKUP($A1976,Database!$A:$Y,10,FALSE)</f>
        <v>87</v>
      </c>
      <c r="T1976" s="25">
        <f>VLOOKUP($A1976,Database!$A:$Y,11,FALSE)</f>
        <v>102</v>
      </c>
      <c r="U1976" s="25">
        <f>VLOOKUP($A1976,Database!$A:$Y,12,FALSE)</f>
        <v>120</v>
      </c>
      <c r="V1976" s="25" t="str">
        <f>VLOOKUP(A1976,Database!A:M,13,FALSE)</f>
        <v>À venir</v>
      </c>
      <c r="W1976" s="25" t="str">
        <f>VLOOKUP($A1976,Database!$A:$Y,20,FALSE)</f>
        <v/>
      </c>
      <c r="X1976" s="25" t="str">
        <f>VLOOKUP($A1976,Database!$A:$Y,21,FALSE)</f>
        <v/>
      </c>
      <c r="Y1976" s="25" t="str">
        <f ca="1">IF(C1976&lt;NOW(),IF(AND(P1976&gt;Q1976,W1976&gt;X1976),S1976,IF(AND(P1976=Q1976,W1976=X1976),T1976,IF(AND(P1976&lt;Q1976,W1976&lt;X1976),U1976,0))),"")</f>
        <v/>
      </c>
      <c r="Z1976" s="25">
        <f>IF(AND(P1976=W1976,Q1976=X1976),1,0)</f>
        <v>1</v>
      </c>
      <c r="AA1976" s="25" t="str">
        <f>IF(Z1976=0,"",IF(ISBLANK(VLOOKUP(A1976,Database!A:AA,22,FALSE)),"",VLOOKUP(A1976,Database!A:AA,22,FALSE)))</f>
        <v>Exact</v>
      </c>
      <c r="AB1976" s="25">
        <f ca="1">IFERROR(IF(AND(Y1976&lt;&gt;"",OR(V1976="Terminé",V1976="En cours")),VLOOKUP(AA1976,Setup_ScoreExactBonus!A:D,4,FALSE),0),0)</f>
        <v>0</v>
      </c>
      <c r="AC1976" s="31" t="str">
        <f ca="1">IF(Y1976&lt;&gt;"", Y1976 + IF(Z1976=1,AB1976, 0), "")</f>
        <v/>
      </c>
      <c r="AD1976" s="31">
        <f ca="1">SUMIFS(AC$2:AC1976,D$2:D1976,D1976)*IF(R1976=0,1,2)</f>
        <v>0</v>
      </c>
    </row>
    <row r="1977" spans="1:30" x14ac:dyDescent="0.35">
      <c r="A1977" s="31">
        <f>IF(ISBLANK(B1977),"",COUNTIF(B$2:B1977,B1977))-1</f>
        <v>50</v>
      </c>
      <c r="B1977" s="31">
        <v>26</v>
      </c>
      <c r="C1977" s="10">
        <f>VLOOKUP($A1977,Database!$A:$Y,7,FALSE)</f>
        <v>46197.875</v>
      </c>
      <c r="D1977" s="31" t="str">
        <f>VLOOKUP(Pronostics!$B1977,Setup_MPP!$A:$G,3,FALSE)</f>
        <v>Joueur26</v>
      </c>
      <c r="E1977" s="31" t="str">
        <f>VLOOKUP(Pronostics!$B1977,Setup_MPP!$A:$G,2,FALSE)</f>
        <v>Joueur26</v>
      </c>
      <c r="F1977" s="31" t="str">
        <f>VLOOKUP($B1977,Setup_MPP!$A:$E,4,FALSE)</f>
        <v>#D5D5D5</v>
      </c>
      <c r="G1977" s="31" t="str">
        <f>VLOOKUP($B1977,Setup_MPP!$A:$E,5,FALSE)</f>
        <v>#727272</v>
      </c>
      <c r="H1977" s="31" t="str">
        <f>IFERROR(IF(AND(A1977&gt;=1,A1977&lt;=104),VLOOKUP($A1977,Location!$A:$J,6,FALSE),IF(A1977=0,"Avant l'ouverture",IF(OR(A1977=105,A1977=106),"Bonus"))),"")</f>
        <v>Tour 3</v>
      </c>
      <c r="I1977" s="31" t="str">
        <f>IF(LEFT(H1977,4)="Tour",VLOOKUP(A1977,Database!$A:$C,3,FALSE),"")</f>
        <v>B</v>
      </c>
      <c r="J1977" s="31" t="str">
        <f>VLOOKUP($A1977,Location!$A:$J,7,FALSE)</f>
        <v>Bosnie-Herzégovine</v>
      </c>
      <c r="K1977" s="31" t="str">
        <f>IFERROR(VLOOKUP(J1977,Setup_Team!$B:$C,2,FALSE), "TDB")</f>
        <v>BIH</v>
      </c>
      <c r="L1977" s="31" t="str">
        <f>VLOOKUP($A1977,Location!$A:$J,8,FALSE)</f>
        <v>Qatar</v>
      </c>
      <c r="M1977" s="31" t="str">
        <f>IFERROR(VLOOKUP(L1977,Setup_Team!$B:$C,2,FALSE), "TDB")</f>
        <v>QAT</v>
      </c>
      <c r="N1977" s="31" t="str">
        <f>VLOOKUP($A1977,Location!$A:$J,9,FALSE)</f>
        <v>Vancouver</v>
      </c>
      <c r="O1977" s="31" t="str">
        <f>VLOOKUP($A1977,Location!$A:$J,10,FALSE)</f>
        <v>BC Place</v>
      </c>
      <c r="R1977" s="31">
        <v>0</v>
      </c>
      <c r="S1977" s="25">
        <f>VLOOKUP($A1977,Database!$A:$Y,10,FALSE)</f>
        <v>87</v>
      </c>
      <c r="T1977" s="25">
        <f>VLOOKUP($A1977,Database!$A:$Y,11,FALSE)</f>
        <v>102</v>
      </c>
      <c r="U1977" s="25">
        <f>VLOOKUP($A1977,Database!$A:$Y,12,FALSE)</f>
        <v>120</v>
      </c>
      <c r="V1977" s="25" t="str">
        <f>VLOOKUP(A1977,Database!A:M,13,FALSE)</f>
        <v>À venir</v>
      </c>
      <c r="W1977" s="25" t="str">
        <f>VLOOKUP($A1977,Database!$A:$Y,20,FALSE)</f>
        <v/>
      </c>
      <c r="X1977" s="25" t="str">
        <f>VLOOKUP($A1977,Database!$A:$Y,21,FALSE)</f>
        <v/>
      </c>
      <c r="Y1977" s="25" t="str">
        <f ca="1">IF(C1977&lt;NOW(),IF(AND(P1977&gt;Q1977,W1977&gt;X1977),S1977,IF(AND(P1977=Q1977,W1977=X1977),T1977,IF(AND(P1977&lt;Q1977,W1977&lt;X1977),U1977,0))),"")</f>
        <v/>
      </c>
      <c r="Z1977" s="25">
        <f>IF(AND(P1977=W1977,Q1977=X1977),1,0)</f>
        <v>1</v>
      </c>
      <c r="AA1977" s="25" t="str">
        <f>IF(Z1977=0,"",IF(ISBLANK(VLOOKUP(A1977,Database!A:AA,22,FALSE)),"",VLOOKUP(A1977,Database!A:AA,22,FALSE)))</f>
        <v>Exact</v>
      </c>
      <c r="AB1977" s="25">
        <f ca="1">IFERROR(IF(AND(Y1977&lt;&gt;"",OR(V1977="Terminé",V1977="En cours")),VLOOKUP(AA1977,Setup_ScoreExactBonus!A:D,4,FALSE),0),0)</f>
        <v>0</v>
      </c>
      <c r="AC1977" s="31" t="str">
        <f ca="1">IF(Y1977&lt;&gt;"", Y1977 + IF(Z1977=1,AB1977, 0), "")</f>
        <v/>
      </c>
      <c r="AD1977" s="31">
        <f ca="1">SUMIFS(AC$2:AC1977,D$2:D1977,D1977)*IF(R1977=0,1,2)</f>
        <v>0</v>
      </c>
    </row>
    <row r="1978" spans="1:30" x14ac:dyDescent="0.35">
      <c r="A1978" s="31">
        <f>IF(ISBLANK(B1978),"",COUNTIF(B$2:B1978,B1978))-1</f>
        <v>50</v>
      </c>
      <c r="B1978" s="31">
        <v>27</v>
      </c>
      <c r="C1978" s="10">
        <f>VLOOKUP($A1978,Database!$A:$Y,7,FALSE)</f>
        <v>46197.875</v>
      </c>
      <c r="D1978" s="31" t="str">
        <f>VLOOKUP(Pronostics!$B1978,Setup_MPP!$A:$G,3,FALSE)</f>
        <v>Joueur27</v>
      </c>
      <c r="E1978" s="31" t="str">
        <f>VLOOKUP(Pronostics!$B1978,Setup_MPP!$A:$G,2,FALSE)</f>
        <v>Joueur27</v>
      </c>
      <c r="F1978" s="31" t="str">
        <f>VLOOKUP($B1978,Setup_MPP!$A:$E,4,FALSE)</f>
        <v>#D5D5D5</v>
      </c>
      <c r="G1978" s="31" t="str">
        <f>VLOOKUP($B1978,Setup_MPP!$A:$E,5,FALSE)</f>
        <v>#727272</v>
      </c>
      <c r="H1978" s="31" t="str">
        <f>IFERROR(IF(AND(A1978&gt;=1,A1978&lt;=104),VLOOKUP($A1978,Location!$A:$J,6,FALSE),IF(A1978=0,"Avant l'ouverture",IF(OR(A1978=105,A1978=106),"Bonus"))),"")</f>
        <v>Tour 3</v>
      </c>
      <c r="I1978" s="31" t="str">
        <f>IF(LEFT(H1978,4)="Tour",VLOOKUP(A1978,Database!$A:$C,3,FALSE),"")</f>
        <v>B</v>
      </c>
      <c r="J1978" s="31" t="str">
        <f>VLOOKUP($A1978,Location!$A:$J,7,FALSE)</f>
        <v>Bosnie-Herzégovine</v>
      </c>
      <c r="K1978" s="31" t="str">
        <f>IFERROR(VLOOKUP(J1978,Setup_Team!$B:$C,2,FALSE), "TDB")</f>
        <v>BIH</v>
      </c>
      <c r="L1978" s="31" t="str">
        <f>VLOOKUP($A1978,Location!$A:$J,8,FALSE)</f>
        <v>Qatar</v>
      </c>
      <c r="M1978" s="31" t="str">
        <f>IFERROR(VLOOKUP(L1978,Setup_Team!$B:$C,2,FALSE), "TDB")</f>
        <v>QAT</v>
      </c>
      <c r="N1978" s="31" t="str">
        <f>VLOOKUP($A1978,Location!$A:$J,9,FALSE)</f>
        <v>Vancouver</v>
      </c>
      <c r="O1978" s="31" t="str">
        <f>VLOOKUP($A1978,Location!$A:$J,10,FALSE)</f>
        <v>BC Place</v>
      </c>
      <c r="R1978" s="31">
        <v>0</v>
      </c>
      <c r="S1978" s="25">
        <f>VLOOKUP($A1978,Database!$A:$Y,10,FALSE)</f>
        <v>87</v>
      </c>
      <c r="T1978" s="25">
        <f>VLOOKUP($A1978,Database!$A:$Y,11,FALSE)</f>
        <v>102</v>
      </c>
      <c r="U1978" s="25">
        <f>VLOOKUP($A1978,Database!$A:$Y,12,FALSE)</f>
        <v>120</v>
      </c>
      <c r="V1978" s="25" t="str">
        <f>VLOOKUP(A1978,Database!A:M,13,FALSE)</f>
        <v>À venir</v>
      </c>
      <c r="W1978" s="25" t="str">
        <f>VLOOKUP($A1978,Database!$A:$Y,20,FALSE)</f>
        <v/>
      </c>
      <c r="X1978" s="25" t="str">
        <f>VLOOKUP($A1978,Database!$A:$Y,21,FALSE)</f>
        <v/>
      </c>
      <c r="Y1978" s="25" t="str">
        <f ca="1">IF(C1978&lt;NOW(),IF(AND(P1978&gt;Q1978,W1978&gt;X1978),S1978,IF(AND(P1978=Q1978,W1978=X1978),T1978,IF(AND(P1978&lt;Q1978,W1978&lt;X1978),U1978,0))),"")</f>
        <v/>
      </c>
      <c r="Z1978" s="25">
        <f>IF(AND(P1978=W1978,Q1978=X1978),1,0)</f>
        <v>1</v>
      </c>
      <c r="AA1978" s="25" t="str">
        <f>IF(Z1978=0,"",IF(ISBLANK(VLOOKUP(A1978,Database!A:AA,22,FALSE)),"",VLOOKUP(A1978,Database!A:AA,22,FALSE)))</f>
        <v>Exact</v>
      </c>
      <c r="AB1978" s="25">
        <f ca="1">IFERROR(IF(AND(Y1978&lt;&gt;"",OR(V1978="Terminé",V1978="En cours")),VLOOKUP(AA1978,Setup_ScoreExactBonus!A:D,4,FALSE),0),0)</f>
        <v>0</v>
      </c>
      <c r="AC1978" s="31" t="str">
        <f ca="1">IF(Y1978&lt;&gt;"", Y1978 + IF(Z1978=1,AB1978, 0), "")</f>
        <v/>
      </c>
      <c r="AD1978" s="31">
        <f ca="1">SUMIFS(AC$2:AC1978,D$2:D1978,D1978)*IF(R1978=0,1,2)</f>
        <v>0</v>
      </c>
    </row>
    <row r="1979" spans="1:30" x14ac:dyDescent="0.35">
      <c r="A1979" s="31">
        <f>IF(ISBLANK(B1979),"",COUNTIF(B$2:B1979,B1979))-1</f>
        <v>50</v>
      </c>
      <c r="B1979" s="31">
        <v>28</v>
      </c>
      <c r="C1979" s="10">
        <f>VLOOKUP($A1979,Database!$A:$Y,7,FALSE)</f>
        <v>46197.875</v>
      </c>
      <c r="D1979" s="31" t="str">
        <f>VLOOKUP(Pronostics!$B1979,Setup_MPP!$A:$G,3,FALSE)</f>
        <v>Joueur28</v>
      </c>
      <c r="E1979" s="31" t="str">
        <f>VLOOKUP(Pronostics!$B1979,Setup_MPP!$A:$G,2,FALSE)</f>
        <v>Joueur28</v>
      </c>
      <c r="F1979" s="31" t="str">
        <f>VLOOKUP($B1979,Setup_MPP!$A:$E,4,FALSE)</f>
        <v>#D5D5D5</v>
      </c>
      <c r="G1979" s="31" t="str">
        <f>VLOOKUP($B1979,Setup_MPP!$A:$E,5,FALSE)</f>
        <v>#727272</v>
      </c>
      <c r="H1979" s="31" t="str">
        <f>IFERROR(IF(AND(A1979&gt;=1,A1979&lt;=104),VLOOKUP($A1979,Location!$A:$J,6,FALSE),IF(A1979=0,"Avant l'ouverture",IF(OR(A1979=105,A1979=106),"Bonus"))),"")</f>
        <v>Tour 3</v>
      </c>
      <c r="I1979" s="31" t="str">
        <f>IF(LEFT(H1979,4)="Tour",VLOOKUP(A1979,Database!$A:$C,3,FALSE),"")</f>
        <v>B</v>
      </c>
      <c r="J1979" s="31" t="str">
        <f>VLOOKUP($A1979,Location!$A:$J,7,FALSE)</f>
        <v>Bosnie-Herzégovine</v>
      </c>
      <c r="K1979" s="31" t="str">
        <f>IFERROR(VLOOKUP(J1979,Setup_Team!$B:$C,2,FALSE), "TDB")</f>
        <v>BIH</v>
      </c>
      <c r="L1979" s="31" t="str">
        <f>VLOOKUP($A1979,Location!$A:$J,8,FALSE)</f>
        <v>Qatar</v>
      </c>
      <c r="M1979" s="31" t="str">
        <f>IFERROR(VLOOKUP(L1979,Setup_Team!$B:$C,2,FALSE), "TDB")</f>
        <v>QAT</v>
      </c>
      <c r="N1979" s="31" t="str">
        <f>VLOOKUP($A1979,Location!$A:$J,9,FALSE)</f>
        <v>Vancouver</v>
      </c>
      <c r="O1979" s="31" t="str">
        <f>VLOOKUP($A1979,Location!$A:$J,10,FALSE)</f>
        <v>BC Place</v>
      </c>
      <c r="R1979" s="31">
        <v>0</v>
      </c>
      <c r="S1979" s="25">
        <f>VLOOKUP($A1979,Database!$A:$Y,10,FALSE)</f>
        <v>87</v>
      </c>
      <c r="T1979" s="25">
        <f>VLOOKUP($A1979,Database!$A:$Y,11,FALSE)</f>
        <v>102</v>
      </c>
      <c r="U1979" s="25">
        <f>VLOOKUP($A1979,Database!$A:$Y,12,FALSE)</f>
        <v>120</v>
      </c>
      <c r="V1979" s="25" t="str">
        <f>VLOOKUP(A1979,Database!A:M,13,FALSE)</f>
        <v>À venir</v>
      </c>
      <c r="W1979" s="25" t="str">
        <f>VLOOKUP($A1979,Database!$A:$Y,20,FALSE)</f>
        <v/>
      </c>
      <c r="X1979" s="25" t="str">
        <f>VLOOKUP($A1979,Database!$A:$Y,21,FALSE)</f>
        <v/>
      </c>
      <c r="Y1979" s="25" t="str">
        <f ca="1">IF(C1979&lt;NOW(),IF(AND(P1979&gt;Q1979,W1979&gt;X1979),S1979,IF(AND(P1979=Q1979,W1979=X1979),T1979,IF(AND(P1979&lt;Q1979,W1979&lt;X1979),U1979,0))),"")</f>
        <v/>
      </c>
      <c r="Z1979" s="25">
        <f>IF(AND(P1979=W1979,Q1979=X1979),1,0)</f>
        <v>1</v>
      </c>
      <c r="AA1979" s="25" t="str">
        <f>IF(Z1979=0,"",IF(ISBLANK(VLOOKUP(A1979,Database!A:AA,22,FALSE)),"",VLOOKUP(A1979,Database!A:AA,22,FALSE)))</f>
        <v>Exact</v>
      </c>
      <c r="AB1979" s="25">
        <f ca="1">IFERROR(IF(AND(Y1979&lt;&gt;"",OR(V1979="Terminé",V1979="En cours")),VLOOKUP(AA1979,Setup_ScoreExactBonus!A:D,4,FALSE),0),0)</f>
        <v>0</v>
      </c>
      <c r="AC1979" s="31" t="str">
        <f ca="1">IF(Y1979&lt;&gt;"", Y1979 + IF(Z1979=1,AB1979, 0), "")</f>
        <v/>
      </c>
      <c r="AD1979" s="31">
        <f ca="1">SUMIFS(AC$2:AC1979,D$2:D1979,D1979)*IF(R1979=0,1,2)</f>
        <v>0</v>
      </c>
    </row>
    <row r="1980" spans="1:30" x14ac:dyDescent="0.35">
      <c r="A1980" s="31">
        <f>IF(ISBLANK(B1980),"",COUNTIF(B$2:B1980,B1980))-1</f>
        <v>50</v>
      </c>
      <c r="B1980" s="31">
        <v>29</v>
      </c>
      <c r="C1980" s="10">
        <f>VLOOKUP($A1980,Database!$A:$Y,7,FALSE)</f>
        <v>46197.875</v>
      </c>
      <c r="D1980" s="31" t="str">
        <f>VLOOKUP(Pronostics!$B1980,Setup_MPP!$A:$G,3,FALSE)</f>
        <v>Joueur29</v>
      </c>
      <c r="E1980" s="31" t="str">
        <f>VLOOKUP(Pronostics!$B1980,Setup_MPP!$A:$G,2,FALSE)</f>
        <v>Joueur29</v>
      </c>
      <c r="F1980" s="31" t="str">
        <f>VLOOKUP($B1980,Setup_MPP!$A:$E,4,FALSE)</f>
        <v>#D5D5D5</v>
      </c>
      <c r="G1980" s="31" t="str">
        <f>VLOOKUP($B1980,Setup_MPP!$A:$E,5,FALSE)</f>
        <v>#727272</v>
      </c>
      <c r="H1980" s="31" t="str">
        <f>IFERROR(IF(AND(A1980&gt;=1,A1980&lt;=104),VLOOKUP($A1980,Location!$A:$J,6,FALSE),IF(A1980=0,"Avant l'ouverture",IF(OR(A1980=105,A1980=106),"Bonus"))),"")</f>
        <v>Tour 3</v>
      </c>
      <c r="I1980" s="31" t="str">
        <f>IF(LEFT(H1980,4)="Tour",VLOOKUP(A1980,Database!$A:$C,3,FALSE),"")</f>
        <v>B</v>
      </c>
      <c r="J1980" s="31" t="str">
        <f>VLOOKUP($A1980,Location!$A:$J,7,FALSE)</f>
        <v>Bosnie-Herzégovine</v>
      </c>
      <c r="K1980" s="31" t="str">
        <f>IFERROR(VLOOKUP(J1980,Setup_Team!$B:$C,2,FALSE), "TDB")</f>
        <v>BIH</v>
      </c>
      <c r="L1980" s="31" t="str">
        <f>VLOOKUP($A1980,Location!$A:$J,8,FALSE)</f>
        <v>Qatar</v>
      </c>
      <c r="M1980" s="31" t="str">
        <f>IFERROR(VLOOKUP(L1980,Setup_Team!$B:$C,2,FALSE), "TDB")</f>
        <v>QAT</v>
      </c>
      <c r="N1980" s="31" t="str">
        <f>VLOOKUP($A1980,Location!$A:$J,9,FALSE)</f>
        <v>Vancouver</v>
      </c>
      <c r="O1980" s="31" t="str">
        <f>VLOOKUP($A1980,Location!$A:$J,10,FALSE)</f>
        <v>BC Place</v>
      </c>
      <c r="R1980" s="31">
        <v>0</v>
      </c>
      <c r="S1980" s="25">
        <f>VLOOKUP($A1980,Database!$A:$Y,10,FALSE)</f>
        <v>87</v>
      </c>
      <c r="T1980" s="25">
        <f>VLOOKUP($A1980,Database!$A:$Y,11,FALSE)</f>
        <v>102</v>
      </c>
      <c r="U1980" s="25">
        <f>VLOOKUP($A1980,Database!$A:$Y,12,FALSE)</f>
        <v>120</v>
      </c>
      <c r="V1980" s="25" t="str">
        <f>VLOOKUP(A1980,Database!A:M,13,FALSE)</f>
        <v>À venir</v>
      </c>
      <c r="W1980" s="25" t="str">
        <f>VLOOKUP($A1980,Database!$A:$Y,20,FALSE)</f>
        <v/>
      </c>
      <c r="X1980" s="25" t="str">
        <f>VLOOKUP($A1980,Database!$A:$Y,21,FALSE)</f>
        <v/>
      </c>
      <c r="Y1980" s="25" t="str">
        <f ca="1">IF(C1980&lt;NOW(),IF(AND(P1980&gt;Q1980,W1980&gt;X1980),S1980,IF(AND(P1980=Q1980,W1980=X1980),T1980,IF(AND(P1980&lt;Q1980,W1980&lt;X1980),U1980,0))),"")</f>
        <v/>
      </c>
      <c r="Z1980" s="25">
        <f>IF(AND(P1980=W1980,Q1980=X1980),1,0)</f>
        <v>1</v>
      </c>
      <c r="AA1980" s="25" t="str">
        <f>IF(Z1980=0,"",IF(ISBLANK(VLOOKUP(A1980,Database!A:AA,22,FALSE)),"",VLOOKUP(A1980,Database!A:AA,22,FALSE)))</f>
        <v>Exact</v>
      </c>
      <c r="AB1980" s="25">
        <f ca="1">IFERROR(IF(AND(Y1980&lt;&gt;"",OR(V1980="Terminé",V1980="En cours")),VLOOKUP(AA1980,Setup_ScoreExactBonus!A:D,4,FALSE),0),0)</f>
        <v>0</v>
      </c>
      <c r="AC1980" s="31" t="str">
        <f ca="1">IF(Y1980&lt;&gt;"", Y1980 + IF(Z1980=1,AB1980, 0), "")</f>
        <v/>
      </c>
      <c r="AD1980" s="31">
        <f ca="1">SUMIFS(AC$2:AC1980,D$2:D1980,D1980)*IF(R1980=0,1,2)</f>
        <v>0</v>
      </c>
    </row>
    <row r="1981" spans="1:30" x14ac:dyDescent="0.35">
      <c r="A1981" s="31">
        <f>IF(ISBLANK(B1981),"",COUNTIF(B$2:B1981,B1981))-1</f>
        <v>50</v>
      </c>
      <c r="B1981" s="31">
        <v>30</v>
      </c>
      <c r="C1981" s="10">
        <f>VLOOKUP($A1981,Database!$A:$Y,7,FALSE)</f>
        <v>46197.875</v>
      </c>
      <c r="D1981" s="31" t="str">
        <f>VLOOKUP(Pronostics!$B1981,Setup_MPP!$A:$G,3,FALSE)</f>
        <v>Joueur30</v>
      </c>
      <c r="E1981" s="31" t="str">
        <f>VLOOKUP(Pronostics!$B1981,Setup_MPP!$A:$G,2,FALSE)</f>
        <v>Joueur30</v>
      </c>
      <c r="F1981" s="31" t="str">
        <f>VLOOKUP($B1981,Setup_MPP!$A:$E,4,FALSE)</f>
        <v>#D5D5D5</v>
      </c>
      <c r="G1981" s="31" t="str">
        <f>VLOOKUP($B1981,Setup_MPP!$A:$E,5,FALSE)</f>
        <v>#727272</v>
      </c>
      <c r="H1981" s="31" t="str">
        <f>IFERROR(IF(AND(A1981&gt;=1,A1981&lt;=104),VLOOKUP($A1981,Location!$A:$J,6,FALSE),IF(A1981=0,"Avant l'ouverture",IF(OR(A1981=105,A1981=106),"Bonus"))),"")</f>
        <v>Tour 3</v>
      </c>
      <c r="I1981" s="31" t="str">
        <f>IF(LEFT(H1981,4)="Tour",VLOOKUP(A1981,Database!$A:$C,3,FALSE),"")</f>
        <v>B</v>
      </c>
      <c r="J1981" s="31" t="str">
        <f>VLOOKUP($A1981,Location!$A:$J,7,FALSE)</f>
        <v>Bosnie-Herzégovine</v>
      </c>
      <c r="K1981" s="31" t="str">
        <f>IFERROR(VLOOKUP(J1981,Setup_Team!$B:$C,2,FALSE), "TDB")</f>
        <v>BIH</v>
      </c>
      <c r="L1981" s="31" t="str">
        <f>VLOOKUP($A1981,Location!$A:$J,8,FALSE)</f>
        <v>Qatar</v>
      </c>
      <c r="M1981" s="31" t="str">
        <f>IFERROR(VLOOKUP(L1981,Setup_Team!$B:$C,2,FALSE), "TDB")</f>
        <v>QAT</v>
      </c>
      <c r="N1981" s="31" t="str">
        <f>VLOOKUP($A1981,Location!$A:$J,9,FALSE)</f>
        <v>Vancouver</v>
      </c>
      <c r="O1981" s="31" t="str">
        <f>VLOOKUP($A1981,Location!$A:$J,10,FALSE)</f>
        <v>BC Place</v>
      </c>
      <c r="R1981" s="31">
        <v>0</v>
      </c>
      <c r="S1981" s="25">
        <f>VLOOKUP($A1981,Database!$A:$Y,10,FALSE)</f>
        <v>87</v>
      </c>
      <c r="T1981" s="25">
        <f>VLOOKUP($A1981,Database!$A:$Y,11,FALSE)</f>
        <v>102</v>
      </c>
      <c r="U1981" s="25">
        <f>VLOOKUP($A1981,Database!$A:$Y,12,FALSE)</f>
        <v>120</v>
      </c>
      <c r="V1981" s="25" t="str">
        <f>VLOOKUP(A1981,Database!A:M,13,FALSE)</f>
        <v>À venir</v>
      </c>
      <c r="W1981" s="25" t="str">
        <f>VLOOKUP($A1981,Database!$A:$Y,20,FALSE)</f>
        <v/>
      </c>
      <c r="X1981" s="25" t="str">
        <f>VLOOKUP($A1981,Database!$A:$Y,21,FALSE)</f>
        <v/>
      </c>
      <c r="Y1981" s="25" t="str">
        <f ca="1">IF(C1981&lt;NOW(),IF(AND(P1981&gt;Q1981,W1981&gt;X1981),S1981,IF(AND(P1981=Q1981,W1981=X1981),T1981,IF(AND(P1981&lt;Q1981,W1981&lt;X1981),U1981,0))),"")</f>
        <v/>
      </c>
      <c r="Z1981" s="25">
        <f>IF(AND(P1981=W1981,Q1981=X1981),1,0)</f>
        <v>1</v>
      </c>
      <c r="AA1981" s="25" t="str">
        <f>IF(Z1981=0,"",IF(ISBLANK(VLOOKUP(A1981,Database!A:AA,22,FALSE)),"",VLOOKUP(A1981,Database!A:AA,22,FALSE)))</f>
        <v>Exact</v>
      </c>
      <c r="AB1981" s="25">
        <f ca="1">IFERROR(IF(AND(Y1981&lt;&gt;"",OR(V1981="Terminé",V1981="En cours")),VLOOKUP(AA1981,Setup_ScoreExactBonus!A:D,4,FALSE),0),0)</f>
        <v>0</v>
      </c>
      <c r="AC1981" s="31" t="str">
        <f ca="1">IF(Y1981&lt;&gt;"", Y1981 + IF(Z1981=1,AB1981, 0), "")</f>
        <v/>
      </c>
      <c r="AD1981" s="31">
        <f ca="1">SUMIFS(AC$2:AC1981,D$2:D1981,D1981)*IF(R1981=0,1,2)</f>
        <v>0</v>
      </c>
    </row>
    <row r="1982" spans="1:30" x14ac:dyDescent="0.35">
      <c r="A1982" s="31">
        <f>IF(ISBLANK(B1982),"",COUNTIF(B$2:B1982,B1982))-1</f>
        <v>50</v>
      </c>
      <c r="B1982" s="31">
        <v>31</v>
      </c>
      <c r="C1982" s="10">
        <f>VLOOKUP($A1982,Database!$A:$Y,7,FALSE)</f>
        <v>46197.875</v>
      </c>
      <c r="D1982" s="31" t="str">
        <f>VLOOKUP(Pronostics!$B1982,Setup_MPP!$A:$G,3,FALSE)</f>
        <v>Joueur31</v>
      </c>
      <c r="E1982" s="31" t="str">
        <f>VLOOKUP(Pronostics!$B1982,Setup_MPP!$A:$G,2,FALSE)</f>
        <v>Joueur31</v>
      </c>
      <c r="F1982" s="31" t="str">
        <f>VLOOKUP($B1982,Setup_MPP!$A:$E,4,FALSE)</f>
        <v>#D5D5D5</v>
      </c>
      <c r="G1982" s="31" t="str">
        <f>VLOOKUP($B1982,Setup_MPP!$A:$E,5,FALSE)</f>
        <v>#727272</v>
      </c>
      <c r="H1982" s="31" t="str">
        <f>IFERROR(IF(AND(A1982&gt;=1,A1982&lt;=104),VLOOKUP($A1982,Location!$A:$J,6,FALSE),IF(A1982=0,"Avant l'ouverture",IF(OR(A1982=105,A1982=106),"Bonus"))),"")</f>
        <v>Tour 3</v>
      </c>
      <c r="I1982" s="31" t="str">
        <f>IF(LEFT(H1982,4)="Tour",VLOOKUP(A1982,Database!$A:$C,3,FALSE),"")</f>
        <v>B</v>
      </c>
      <c r="J1982" s="31" t="str">
        <f>VLOOKUP($A1982,Location!$A:$J,7,FALSE)</f>
        <v>Bosnie-Herzégovine</v>
      </c>
      <c r="K1982" s="31" t="str">
        <f>IFERROR(VLOOKUP(J1982,Setup_Team!$B:$C,2,FALSE), "TDB")</f>
        <v>BIH</v>
      </c>
      <c r="L1982" s="31" t="str">
        <f>VLOOKUP($A1982,Location!$A:$J,8,FALSE)</f>
        <v>Qatar</v>
      </c>
      <c r="M1982" s="31" t="str">
        <f>IFERROR(VLOOKUP(L1982,Setup_Team!$B:$C,2,FALSE), "TDB")</f>
        <v>QAT</v>
      </c>
      <c r="N1982" s="31" t="str">
        <f>VLOOKUP($A1982,Location!$A:$J,9,FALSE)</f>
        <v>Vancouver</v>
      </c>
      <c r="O1982" s="31" t="str">
        <f>VLOOKUP($A1982,Location!$A:$J,10,FALSE)</f>
        <v>BC Place</v>
      </c>
      <c r="R1982" s="31">
        <v>0</v>
      </c>
      <c r="S1982" s="25">
        <f>VLOOKUP($A1982,Database!$A:$Y,10,FALSE)</f>
        <v>87</v>
      </c>
      <c r="T1982" s="25">
        <f>VLOOKUP($A1982,Database!$A:$Y,11,FALSE)</f>
        <v>102</v>
      </c>
      <c r="U1982" s="25">
        <f>VLOOKUP($A1982,Database!$A:$Y,12,FALSE)</f>
        <v>120</v>
      </c>
      <c r="V1982" s="25" t="str">
        <f>VLOOKUP(A1982,Database!A:M,13,FALSE)</f>
        <v>À venir</v>
      </c>
      <c r="W1982" s="25" t="str">
        <f>VLOOKUP($A1982,Database!$A:$Y,20,FALSE)</f>
        <v/>
      </c>
      <c r="X1982" s="25" t="str">
        <f>VLOOKUP($A1982,Database!$A:$Y,21,FALSE)</f>
        <v/>
      </c>
      <c r="Y1982" s="25" t="str">
        <f ca="1">IF(C1982&lt;NOW(),IF(AND(P1982&gt;Q1982,W1982&gt;X1982),S1982,IF(AND(P1982=Q1982,W1982=X1982),T1982,IF(AND(P1982&lt;Q1982,W1982&lt;X1982),U1982,0))),"")</f>
        <v/>
      </c>
      <c r="Z1982" s="25">
        <f>IF(AND(P1982=W1982,Q1982=X1982),1,0)</f>
        <v>1</v>
      </c>
      <c r="AA1982" s="25" t="str">
        <f>IF(Z1982=0,"",IF(ISBLANK(VLOOKUP(A1982,Database!A:AA,22,FALSE)),"",VLOOKUP(A1982,Database!A:AA,22,FALSE)))</f>
        <v>Exact</v>
      </c>
      <c r="AB1982" s="25">
        <f ca="1">IFERROR(IF(AND(Y1982&lt;&gt;"",OR(V1982="Terminé",V1982="En cours")),VLOOKUP(AA1982,Setup_ScoreExactBonus!A:D,4,FALSE),0),0)</f>
        <v>0</v>
      </c>
      <c r="AC1982" s="31" t="str">
        <f ca="1">IF(Y1982&lt;&gt;"", Y1982 + IF(Z1982=1,AB1982, 0), "")</f>
        <v/>
      </c>
      <c r="AD1982" s="31">
        <f ca="1">SUMIFS(AC$2:AC1982,D$2:D1982,D1982)*IF(R1982=0,1,2)</f>
        <v>0</v>
      </c>
    </row>
    <row r="1983" spans="1:30" x14ac:dyDescent="0.35">
      <c r="A1983" s="31">
        <f>IF(ISBLANK(B1983),"",COUNTIF(B$2:B1983,B1983))-1</f>
        <v>50</v>
      </c>
      <c r="B1983" s="31">
        <v>32</v>
      </c>
      <c r="C1983" s="10">
        <f>VLOOKUP($A1983,Database!$A:$Y,7,FALSE)</f>
        <v>46197.875</v>
      </c>
      <c r="D1983" s="31" t="str">
        <f>VLOOKUP(Pronostics!$B1983,Setup_MPP!$A:$G,3,FALSE)</f>
        <v>Joueur32</v>
      </c>
      <c r="E1983" s="31" t="str">
        <f>VLOOKUP(Pronostics!$B1983,Setup_MPP!$A:$G,2,FALSE)</f>
        <v>Joueur32</v>
      </c>
      <c r="F1983" s="31" t="str">
        <f>VLOOKUP($B1983,Setup_MPP!$A:$E,4,FALSE)</f>
        <v>#D5D5D5</v>
      </c>
      <c r="G1983" s="31" t="str">
        <f>VLOOKUP($B1983,Setup_MPP!$A:$E,5,FALSE)</f>
        <v>#727272</v>
      </c>
      <c r="H1983" s="31" t="str">
        <f>IFERROR(IF(AND(A1983&gt;=1,A1983&lt;=104),VLOOKUP($A1983,Location!$A:$J,6,FALSE),IF(A1983=0,"Avant l'ouverture",IF(OR(A1983=105,A1983=106),"Bonus"))),"")</f>
        <v>Tour 3</v>
      </c>
      <c r="I1983" s="31" t="str">
        <f>IF(LEFT(H1983,4)="Tour",VLOOKUP(A1983,Database!$A:$C,3,FALSE),"")</f>
        <v>B</v>
      </c>
      <c r="J1983" s="31" t="str">
        <f>VLOOKUP($A1983,Location!$A:$J,7,FALSE)</f>
        <v>Bosnie-Herzégovine</v>
      </c>
      <c r="K1983" s="31" t="str">
        <f>IFERROR(VLOOKUP(J1983,Setup_Team!$B:$C,2,FALSE), "TDB")</f>
        <v>BIH</v>
      </c>
      <c r="L1983" s="31" t="str">
        <f>VLOOKUP($A1983,Location!$A:$J,8,FALSE)</f>
        <v>Qatar</v>
      </c>
      <c r="M1983" s="31" t="str">
        <f>IFERROR(VLOOKUP(L1983,Setup_Team!$B:$C,2,FALSE), "TDB")</f>
        <v>QAT</v>
      </c>
      <c r="N1983" s="31" t="str">
        <f>VLOOKUP($A1983,Location!$A:$J,9,FALSE)</f>
        <v>Vancouver</v>
      </c>
      <c r="O1983" s="31" t="str">
        <f>VLOOKUP($A1983,Location!$A:$J,10,FALSE)</f>
        <v>BC Place</v>
      </c>
      <c r="R1983" s="31">
        <v>0</v>
      </c>
      <c r="S1983" s="25">
        <f>VLOOKUP($A1983,Database!$A:$Y,10,FALSE)</f>
        <v>87</v>
      </c>
      <c r="T1983" s="25">
        <f>VLOOKUP($A1983,Database!$A:$Y,11,FALSE)</f>
        <v>102</v>
      </c>
      <c r="U1983" s="25">
        <f>VLOOKUP($A1983,Database!$A:$Y,12,FALSE)</f>
        <v>120</v>
      </c>
      <c r="V1983" s="25" t="str">
        <f>VLOOKUP(A1983,Database!A:M,13,FALSE)</f>
        <v>À venir</v>
      </c>
      <c r="W1983" s="25" t="str">
        <f>VLOOKUP($A1983,Database!$A:$Y,20,FALSE)</f>
        <v/>
      </c>
      <c r="X1983" s="25" t="str">
        <f>VLOOKUP($A1983,Database!$A:$Y,21,FALSE)</f>
        <v/>
      </c>
      <c r="Y1983" s="25" t="str">
        <f ca="1">IF(C1983&lt;NOW(),IF(AND(P1983&gt;Q1983,W1983&gt;X1983),S1983,IF(AND(P1983=Q1983,W1983=X1983),T1983,IF(AND(P1983&lt;Q1983,W1983&lt;X1983),U1983,0))),"")</f>
        <v/>
      </c>
      <c r="Z1983" s="25">
        <f>IF(AND(P1983=W1983,Q1983=X1983),1,0)</f>
        <v>1</v>
      </c>
      <c r="AA1983" s="25" t="str">
        <f>IF(Z1983=0,"",IF(ISBLANK(VLOOKUP(A1983,Database!A:AA,22,FALSE)),"",VLOOKUP(A1983,Database!A:AA,22,FALSE)))</f>
        <v>Exact</v>
      </c>
      <c r="AB1983" s="25">
        <f ca="1">IFERROR(IF(AND(Y1983&lt;&gt;"",OR(V1983="Terminé",V1983="En cours")),VLOOKUP(AA1983,Setup_ScoreExactBonus!A:D,4,FALSE),0),0)</f>
        <v>0</v>
      </c>
      <c r="AC1983" s="31" t="str">
        <f ca="1">IF(Y1983&lt;&gt;"", Y1983 + IF(Z1983=1,AB1983, 0), "")</f>
        <v/>
      </c>
      <c r="AD1983" s="31">
        <f ca="1">SUMIFS(AC$2:AC1983,D$2:D1983,D1983)*IF(R1983=0,1,2)</f>
        <v>0</v>
      </c>
    </row>
    <row r="1984" spans="1:30" x14ac:dyDescent="0.35">
      <c r="A1984" s="31">
        <f>IF(ISBLANK(B1984),"",COUNTIF(B$2:B1984,B1984))-1</f>
        <v>50</v>
      </c>
      <c r="B1984" s="31">
        <v>33</v>
      </c>
      <c r="C1984" s="10">
        <f>VLOOKUP($A1984,Database!$A:$Y,7,FALSE)</f>
        <v>46197.875</v>
      </c>
      <c r="D1984" s="31" t="str">
        <f>VLOOKUP(Pronostics!$B1984,Setup_MPP!$A:$G,3,FALSE)</f>
        <v>Joueur33</v>
      </c>
      <c r="E1984" s="31" t="str">
        <f>VLOOKUP(Pronostics!$B1984,Setup_MPP!$A:$G,2,FALSE)</f>
        <v>Joueur33</v>
      </c>
      <c r="F1984" s="31" t="str">
        <f>VLOOKUP($B1984,Setup_MPP!$A:$E,4,FALSE)</f>
        <v>#D5D5D5</v>
      </c>
      <c r="G1984" s="31" t="str">
        <f>VLOOKUP($B1984,Setup_MPP!$A:$E,5,FALSE)</f>
        <v>#727272</v>
      </c>
      <c r="H1984" s="31" t="str">
        <f>IFERROR(IF(AND(A1984&gt;=1,A1984&lt;=104),VLOOKUP($A1984,Location!$A:$J,6,FALSE),IF(A1984=0,"Avant l'ouverture",IF(OR(A1984=105,A1984=106),"Bonus"))),"")</f>
        <v>Tour 3</v>
      </c>
      <c r="I1984" s="31" t="str">
        <f>IF(LEFT(H1984,4)="Tour",VLOOKUP(A1984,Database!$A:$C,3,FALSE),"")</f>
        <v>B</v>
      </c>
      <c r="J1984" s="31" t="str">
        <f>VLOOKUP($A1984,Location!$A:$J,7,FALSE)</f>
        <v>Bosnie-Herzégovine</v>
      </c>
      <c r="K1984" s="31" t="str">
        <f>IFERROR(VLOOKUP(J1984,Setup_Team!$B:$C,2,FALSE), "TDB")</f>
        <v>BIH</v>
      </c>
      <c r="L1984" s="31" t="str">
        <f>VLOOKUP($A1984,Location!$A:$J,8,FALSE)</f>
        <v>Qatar</v>
      </c>
      <c r="M1984" s="31" t="str">
        <f>IFERROR(VLOOKUP(L1984,Setup_Team!$B:$C,2,FALSE), "TDB")</f>
        <v>QAT</v>
      </c>
      <c r="N1984" s="31" t="str">
        <f>VLOOKUP($A1984,Location!$A:$J,9,FALSE)</f>
        <v>Vancouver</v>
      </c>
      <c r="O1984" s="31" t="str">
        <f>VLOOKUP($A1984,Location!$A:$J,10,FALSE)</f>
        <v>BC Place</v>
      </c>
      <c r="R1984" s="31">
        <v>0</v>
      </c>
      <c r="S1984" s="25">
        <f>VLOOKUP($A1984,Database!$A:$Y,10,FALSE)</f>
        <v>87</v>
      </c>
      <c r="T1984" s="25">
        <f>VLOOKUP($A1984,Database!$A:$Y,11,FALSE)</f>
        <v>102</v>
      </c>
      <c r="U1984" s="25">
        <f>VLOOKUP($A1984,Database!$A:$Y,12,FALSE)</f>
        <v>120</v>
      </c>
      <c r="V1984" s="25" t="str">
        <f>VLOOKUP(A1984,Database!A:M,13,FALSE)</f>
        <v>À venir</v>
      </c>
      <c r="W1984" s="25" t="str">
        <f>VLOOKUP($A1984,Database!$A:$Y,20,FALSE)</f>
        <v/>
      </c>
      <c r="X1984" s="25" t="str">
        <f>VLOOKUP($A1984,Database!$A:$Y,21,FALSE)</f>
        <v/>
      </c>
      <c r="Y1984" s="25" t="str">
        <f ca="1">IF(C1984&lt;NOW(),IF(AND(P1984&gt;Q1984,W1984&gt;X1984),S1984,IF(AND(P1984=Q1984,W1984=X1984),T1984,IF(AND(P1984&lt;Q1984,W1984&lt;X1984),U1984,0))),"")</f>
        <v/>
      </c>
      <c r="Z1984" s="25">
        <f>IF(AND(P1984=W1984,Q1984=X1984),1,0)</f>
        <v>1</v>
      </c>
      <c r="AA1984" s="25" t="str">
        <f>IF(Z1984=0,"",IF(ISBLANK(VLOOKUP(A1984,Database!A:AA,22,FALSE)),"",VLOOKUP(A1984,Database!A:AA,22,FALSE)))</f>
        <v>Exact</v>
      </c>
      <c r="AB1984" s="25">
        <f ca="1">IFERROR(IF(AND(Y1984&lt;&gt;"",OR(V1984="Terminé",V1984="En cours")),VLOOKUP(AA1984,Setup_ScoreExactBonus!A:D,4,FALSE),0),0)</f>
        <v>0</v>
      </c>
      <c r="AC1984" s="31" t="str">
        <f ca="1">IF(Y1984&lt;&gt;"", Y1984 + IF(Z1984=1,AB1984, 0), "")</f>
        <v/>
      </c>
      <c r="AD1984" s="31">
        <f ca="1">SUMIFS(AC$2:AC1984,D$2:D1984,D1984)*IF(R1984=0,1,2)</f>
        <v>0</v>
      </c>
    </row>
    <row r="1985" spans="1:30" x14ac:dyDescent="0.35">
      <c r="A1985" s="31">
        <f>IF(ISBLANK(B1985),"",COUNTIF(B$2:B1985,B1985))-1</f>
        <v>50</v>
      </c>
      <c r="B1985" s="31">
        <v>34</v>
      </c>
      <c r="C1985" s="10">
        <f>VLOOKUP($A1985,Database!$A:$Y,7,FALSE)</f>
        <v>46197.875</v>
      </c>
      <c r="D1985" s="31" t="str">
        <f>VLOOKUP(Pronostics!$B1985,Setup_MPP!$A:$G,3,FALSE)</f>
        <v>Joueur34</v>
      </c>
      <c r="E1985" s="31" t="str">
        <f>VLOOKUP(Pronostics!$B1985,Setup_MPP!$A:$G,2,FALSE)</f>
        <v>Joueur34</v>
      </c>
      <c r="F1985" s="31" t="str">
        <f>VLOOKUP($B1985,Setup_MPP!$A:$E,4,FALSE)</f>
        <v>#D5D5D5</v>
      </c>
      <c r="G1985" s="31" t="str">
        <f>VLOOKUP($B1985,Setup_MPP!$A:$E,5,FALSE)</f>
        <v>#727272</v>
      </c>
      <c r="H1985" s="31" t="str">
        <f>IFERROR(IF(AND(A1985&gt;=1,A1985&lt;=104),VLOOKUP($A1985,Location!$A:$J,6,FALSE),IF(A1985=0,"Avant l'ouverture",IF(OR(A1985=105,A1985=106),"Bonus"))),"")</f>
        <v>Tour 3</v>
      </c>
      <c r="I1985" s="31" t="str">
        <f>IF(LEFT(H1985,4)="Tour",VLOOKUP(A1985,Database!$A:$C,3,FALSE),"")</f>
        <v>B</v>
      </c>
      <c r="J1985" s="31" t="str">
        <f>VLOOKUP($A1985,Location!$A:$J,7,FALSE)</f>
        <v>Bosnie-Herzégovine</v>
      </c>
      <c r="K1985" s="31" t="str">
        <f>IFERROR(VLOOKUP(J1985,Setup_Team!$B:$C,2,FALSE), "TDB")</f>
        <v>BIH</v>
      </c>
      <c r="L1985" s="31" t="str">
        <f>VLOOKUP($A1985,Location!$A:$J,8,FALSE)</f>
        <v>Qatar</v>
      </c>
      <c r="M1985" s="31" t="str">
        <f>IFERROR(VLOOKUP(L1985,Setup_Team!$B:$C,2,FALSE), "TDB")</f>
        <v>QAT</v>
      </c>
      <c r="N1985" s="31" t="str">
        <f>VLOOKUP($A1985,Location!$A:$J,9,FALSE)</f>
        <v>Vancouver</v>
      </c>
      <c r="O1985" s="31" t="str">
        <f>VLOOKUP($A1985,Location!$A:$J,10,FALSE)</f>
        <v>BC Place</v>
      </c>
      <c r="R1985" s="31">
        <v>0</v>
      </c>
      <c r="S1985" s="25">
        <f>VLOOKUP($A1985,Database!$A:$Y,10,FALSE)</f>
        <v>87</v>
      </c>
      <c r="T1985" s="25">
        <f>VLOOKUP($A1985,Database!$A:$Y,11,FALSE)</f>
        <v>102</v>
      </c>
      <c r="U1985" s="25">
        <f>VLOOKUP($A1985,Database!$A:$Y,12,FALSE)</f>
        <v>120</v>
      </c>
      <c r="V1985" s="25" t="str">
        <f>VLOOKUP(A1985,Database!A:M,13,FALSE)</f>
        <v>À venir</v>
      </c>
      <c r="W1985" s="25" t="str">
        <f>VLOOKUP($A1985,Database!$A:$Y,20,FALSE)</f>
        <v/>
      </c>
      <c r="X1985" s="25" t="str">
        <f>VLOOKUP($A1985,Database!$A:$Y,21,FALSE)</f>
        <v/>
      </c>
      <c r="Y1985" s="25" t="str">
        <f ca="1">IF(C1985&lt;NOW(),IF(AND(P1985&gt;Q1985,W1985&gt;X1985),S1985,IF(AND(P1985=Q1985,W1985=X1985),T1985,IF(AND(P1985&lt;Q1985,W1985&lt;X1985),U1985,0))),"")</f>
        <v/>
      </c>
      <c r="Z1985" s="25">
        <f>IF(AND(P1985=W1985,Q1985=X1985),1,0)</f>
        <v>1</v>
      </c>
      <c r="AA1985" s="25" t="str">
        <f>IF(Z1985=0,"",IF(ISBLANK(VLOOKUP(A1985,Database!A:AA,22,FALSE)),"",VLOOKUP(A1985,Database!A:AA,22,FALSE)))</f>
        <v>Exact</v>
      </c>
      <c r="AB1985" s="25">
        <f ca="1">IFERROR(IF(AND(Y1985&lt;&gt;"",OR(V1985="Terminé",V1985="En cours")),VLOOKUP(AA1985,Setup_ScoreExactBonus!A:D,4,FALSE),0),0)</f>
        <v>0</v>
      </c>
      <c r="AC1985" s="31" t="str">
        <f ca="1">IF(Y1985&lt;&gt;"", Y1985 + IF(Z1985=1,AB1985, 0), "")</f>
        <v/>
      </c>
      <c r="AD1985" s="31">
        <f ca="1">SUMIFS(AC$2:AC1985,D$2:D1985,D1985)*IF(R1985=0,1,2)</f>
        <v>0</v>
      </c>
    </row>
    <row r="1986" spans="1:30" x14ac:dyDescent="0.35">
      <c r="A1986" s="31">
        <f>IF(ISBLANK(B1986),"",COUNTIF(B$2:B1986,B1986))-1</f>
        <v>50</v>
      </c>
      <c r="B1986" s="31">
        <v>35</v>
      </c>
      <c r="C1986" s="10">
        <f>VLOOKUP($A1986,Database!$A:$Y,7,FALSE)</f>
        <v>46197.875</v>
      </c>
      <c r="D1986" s="31" t="str">
        <f>VLOOKUP(Pronostics!$B1986,Setup_MPP!$A:$G,3,FALSE)</f>
        <v>Joueur35</v>
      </c>
      <c r="E1986" s="31" t="str">
        <f>VLOOKUP(Pronostics!$B1986,Setup_MPP!$A:$G,2,FALSE)</f>
        <v>Joueur35</v>
      </c>
      <c r="F1986" s="31" t="str">
        <f>VLOOKUP($B1986,Setup_MPP!$A:$E,4,FALSE)</f>
        <v>#D5D5D5</v>
      </c>
      <c r="G1986" s="31" t="str">
        <f>VLOOKUP($B1986,Setup_MPP!$A:$E,5,FALSE)</f>
        <v>#727272</v>
      </c>
      <c r="H1986" s="31" t="str">
        <f>IFERROR(IF(AND(A1986&gt;=1,A1986&lt;=104),VLOOKUP($A1986,Location!$A:$J,6,FALSE),IF(A1986=0,"Avant l'ouverture",IF(OR(A1986=105,A1986=106),"Bonus"))),"")</f>
        <v>Tour 3</v>
      </c>
      <c r="I1986" s="31" t="str">
        <f>IF(LEFT(H1986,4)="Tour",VLOOKUP(A1986,Database!$A:$C,3,FALSE),"")</f>
        <v>B</v>
      </c>
      <c r="J1986" s="31" t="str">
        <f>VLOOKUP($A1986,Location!$A:$J,7,FALSE)</f>
        <v>Bosnie-Herzégovine</v>
      </c>
      <c r="K1986" s="31" t="str">
        <f>IFERROR(VLOOKUP(J1986,Setup_Team!$B:$C,2,FALSE), "TDB")</f>
        <v>BIH</v>
      </c>
      <c r="L1986" s="31" t="str">
        <f>VLOOKUP($A1986,Location!$A:$J,8,FALSE)</f>
        <v>Qatar</v>
      </c>
      <c r="M1986" s="31" t="str">
        <f>IFERROR(VLOOKUP(L1986,Setup_Team!$B:$C,2,FALSE), "TDB")</f>
        <v>QAT</v>
      </c>
      <c r="N1986" s="31" t="str">
        <f>VLOOKUP($A1986,Location!$A:$J,9,FALSE)</f>
        <v>Vancouver</v>
      </c>
      <c r="O1986" s="31" t="str">
        <f>VLOOKUP($A1986,Location!$A:$J,10,FALSE)</f>
        <v>BC Place</v>
      </c>
      <c r="R1986" s="31">
        <v>0</v>
      </c>
      <c r="S1986" s="25">
        <f>VLOOKUP($A1986,Database!$A:$Y,10,FALSE)</f>
        <v>87</v>
      </c>
      <c r="T1986" s="25">
        <f>VLOOKUP($A1986,Database!$A:$Y,11,FALSE)</f>
        <v>102</v>
      </c>
      <c r="U1986" s="25">
        <f>VLOOKUP($A1986,Database!$A:$Y,12,FALSE)</f>
        <v>120</v>
      </c>
      <c r="V1986" s="25" t="str">
        <f>VLOOKUP(A1986,Database!A:M,13,FALSE)</f>
        <v>À venir</v>
      </c>
      <c r="W1986" s="25" t="str">
        <f>VLOOKUP($A1986,Database!$A:$Y,20,FALSE)</f>
        <v/>
      </c>
      <c r="X1986" s="25" t="str">
        <f>VLOOKUP($A1986,Database!$A:$Y,21,FALSE)</f>
        <v/>
      </c>
      <c r="Y1986" s="25" t="str">
        <f ca="1">IF(C1986&lt;NOW(),IF(AND(P1986&gt;Q1986,W1986&gt;X1986),S1986,IF(AND(P1986=Q1986,W1986=X1986),T1986,IF(AND(P1986&lt;Q1986,W1986&lt;X1986),U1986,0))),"")</f>
        <v/>
      </c>
      <c r="Z1986" s="25">
        <f>IF(AND(P1986=W1986,Q1986=X1986),1,0)</f>
        <v>1</v>
      </c>
      <c r="AA1986" s="25" t="str">
        <f>IF(Z1986=0,"",IF(ISBLANK(VLOOKUP(A1986,Database!A:AA,22,FALSE)),"",VLOOKUP(A1986,Database!A:AA,22,FALSE)))</f>
        <v>Exact</v>
      </c>
      <c r="AB1986" s="25">
        <f ca="1">IFERROR(IF(AND(Y1986&lt;&gt;"",OR(V1986="Terminé",V1986="En cours")),VLOOKUP(AA1986,Setup_ScoreExactBonus!A:D,4,FALSE),0),0)</f>
        <v>0</v>
      </c>
      <c r="AC1986" s="31" t="str">
        <f ca="1">IF(Y1986&lt;&gt;"", Y1986 + IF(Z1986=1,AB1986, 0), "")</f>
        <v/>
      </c>
      <c r="AD1986" s="31">
        <f ca="1">SUMIFS(AC$2:AC1986,D$2:D1986,D1986)*IF(R1986=0,1,2)</f>
        <v>0</v>
      </c>
    </row>
    <row r="1987" spans="1:30" x14ac:dyDescent="0.35">
      <c r="A1987" s="31">
        <f>IF(ISBLANK(B1987),"",COUNTIF(B$2:B1987,B1987))-1</f>
        <v>50</v>
      </c>
      <c r="B1987" s="31">
        <v>36</v>
      </c>
      <c r="C1987" s="10">
        <f>VLOOKUP($A1987,Database!$A:$Y,7,FALSE)</f>
        <v>46197.875</v>
      </c>
      <c r="D1987" s="31" t="str">
        <f>VLOOKUP(Pronostics!$B1987,Setup_MPP!$A:$G,3,FALSE)</f>
        <v>Joueur36</v>
      </c>
      <c r="E1987" s="31" t="str">
        <f>VLOOKUP(Pronostics!$B1987,Setup_MPP!$A:$G,2,FALSE)</f>
        <v>Joueur36</v>
      </c>
      <c r="F1987" s="31" t="str">
        <f>VLOOKUP($B1987,Setup_MPP!$A:$E,4,FALSE)</f>
        <v>#D5D5D5</v>
      </c>
      <c r="G1987" s="31" t="str">
        <f>VLOOKUP($B1987,Setup_MPP!$A:$E,5,FALSE)</f>
        <v>#727272</v>
      </c>
      <c r="H1987" s="31" t="str">
        <f>IFERROR(IF(AND(A1987&gt;=1,A1987&lt;=104),VLOOKUP($A1987,Location!$A:$J,6,FALSE),IF(A1987=0,"Avant l'ouverture",IF(OR(A1987=105,A1987=106),"Bonus"))),"")</f>
        <v>Tour 3</v>
      </c>
      <c r="I1987" s="31" t="str">
        <f>IF(LEFT(H1987,4)="Tour",VLOOKUP(A1987,Database!$A:$C,3,FALSE),"")</f>
        <v>B</v>
      </c>
      <c r="J1987" s="31" t="str">
        <f>VLOOKUP($A1987,Location!$A:$J,7,FALSE)</f>
        <v>Bosnie-Herzégovine</v>
      </c>
      <c r="K1987" s="31" t="str">
        <f>IFERROR(VLOOKUP(J1987,Setup_Team!$B:$C,2,FALSE), "TDB")</f>
        <v>BIH</v>
      </c>
      <c r="L1987" s="31" t="str">
        <f>VLOOKUP($A1987,Location!$A:$J,8,FALSE)</f>
        <v>Qatar</v>
      </c>
      <c r="M1987" s="31" t="str">
        <f>IFERROR(VLOOKUP(L1987,Setup_Team!$B:$C,2,FALSE), "TDB")</f>
        <v>QAT</v>
      </c>
      <c r="N1987" s="31" t="str">
        <f>VLOOKUP($A1987,Location!$A:$J,9,FALSE)</f>
        <v>Vancouver</v>
      </c>
      <c r="O1987" s="31" t="str">
        <f>VLOOKUP($A1987,Location!$A:$J,10,FALSE)</f>
        <v>BC Place</v>
      </c>
      <c r="R1987" s="31">
        <v>0</v>
      </c>
      <c r="S1987" s="25">
        <f>VLOOKUP($A1987,Database!$A:$Y,10,FALSE)</f>
        <v>87</v>
      </c>
      <c r="T1987" s="25">
        <f>VLOOKUP($A1987,Database!$A:$Y,11,FALSE)</f>
        <v>102</v>
      </c>
      <c r="U1987" s="25">
        <f>VLOOKUP($A1987,Database!$A:$Y,12,FALSE)</f>
        <v>120</v>
      </c>
      <c r="V1987" s="25" t="str">
        <f>VLOOKUP(A1987,Database!A:M,13,FALSE)</f>
        <v>À venir</v>
      </c>
      <c r="W1987" s="25" t="str">
        <f>VLOOKUP($A1987,Database!$A:$Y,20,FALSE)</f>
        <v/>
      </c>
      <c r="X1987" s="25" t="str">
        <f>VLOOKUP($A1987,Database!$A:$Y,21,FALSE)</f>
        <v/>
      </c>
      <c r="Y1987" s="25" t="str">
        <f ca="1">IF(C1987&lt;NOW(),IF(AND(P1987&gt;Q1987,W1987&gt;X1987),S1987,IF(AND(P1987=Q1987,W1987=X1987),T1987,IF(AND(P1987&lt;Q1987,W1987&lt;X1987),U1987,0))),"")</f>
        <v/>
      </c>
      <c r="Z1987" s="25">
        <f>IF(AND(P1987=W1987,Q1987=X1987),1,0)</f>
        <v>1</v>
      </c>
      <c r="AA1987" s="25" t="str">
        <f>IF(Z1987=0,"",IF(ISBLANK(VLOOKUP(A1987,Database!A:AA,22,FALSE)),"",VLOOKUP(A1987,Database!A:AA,22,FALSE)))</f>
        <v>Exact</v>
      </c>
      <c r="AB1987" s="25">
        <f ca="1">IFERROR(IF(AND(Y1987&lt;&gt;"",OR(V1987="Terminé",V1987="En cours")),VLOOKUP(AA1987,Setup_ScoreExactBonus!A:D,4,FALSE),0),0)</f>
        <v>0</v>
      </c>
      <c r="AC1987" s="31" t="str">
        <f ca="1">IF(Y1987&lt;&gt;"", Y1987 + IF(Z1987=1,AB1987, 0), "")</f>
        <v/>
      </c>
      <c r="AD1987" s="31">
        <f ca="1">SUMIFS(AC$2:AC1987,D$2:D1987,D1987)*IF(R1987=0,1,2)</f>
        <v>0</v>
      </c>
    </row>
    <row r="1988" spans="1:30" x14ac:dyDescent="0.35">
      <c r="A1988" s="31">
        <f>IF(ISBLANK(B1988),"",COUNTIF(B$2:B1988,B1988))-1</f>
        <v>50</v>
      </c>
      <c r="B1988" s="31">
        <v>37</v>
      </c>
      <c r="C1988" s="10">
        <f>VLOOKUP($A1988,Database!$A:$Y,7,FALSE)</f>
        <v>46197.875</v>
      </c>
      <c r="D1988" s="31" t="str">
        <f>VLOOKUP(Pronostics!$B1988,Setup_MPP!$A:$G,3,FALSE)</f>
        <v>Joueur37</v>
      </c>
      <c r="E1988" s="31" t="str">
        <f>VLOOKUP(Pronostics!$B1988,Setup_MPP!$A:$G,2,FALSE)</f>
        <v>Joueur37</v>
      </c>
      <c r="F1988" s="31" t="str">
        <f>VLOOKUP($B1988,Setup_MPP!$A:$E,4,FALSE)</f>
        <v>#D5D5D5</v>
      </c>
      <c r="G1988" s="31" t="str">
        <f>VLOOKUP($B1988,Setup_MPP!$A:$E,5,FALSE)</f>
        <v>#727272</v>
      </c>
      <c r="H1988" s="31" t="str">
        <f>IFERROR(IF(AND(A1988&gt;=1,A1988&lt;=104),VLOOKUP($A1988,Location!$A:$J,6,FALSE),IF(A1988=0,"Avant l'ouverture",IF(OR(A1988=105,A1988=106),"Bonus"))),"")</f>
        <v>Tour 3</v>
      </c>
      <c r="I1988" s="31" t="str">
        <f>IF(LEFT(H1988,4)="Tour",VLOOKUP(A1988,Database!$A:$C,3,FALSE),"")</f>
        <v>B</v>
      </c>
      <c r="J1988" s="31" t="str">
        <f>VLOOKUP($A1988,Location!$A:$J,7,FALSE)</f>
        <v>Bosnie-Herzégovine</v>
      </c>
      <c r="K1988" s="31" t="str">
        <f>IFERROR(VLOOKUP(J1988,Setup_Team!$B:$C,2,FALSE), "TDB")</f>
        <v>BIH</v>
      </c>
      <c r="L1988" s="31" t="str">
        <f>VLOOKUP($A1988,Location!$A:$J,8,FALSE)</f>
        <v>Qatar</v>
      </c>
      <c r="M1988" s="31" t="str">
        <f>IFERROR(VLOOKUP(L1988,Setup_Team!$B:$C,2,FALSE), "TDB")</f>
        <v>QAT</v>
      </c>
      <c r="N1988" s="31" t="str">
        <f>VLOOKUP($A1988,Location!$A:$J,9,FALSE)</f>
        <v>Vancouver</v>
      </c>
      <c r="O1988" s="31" t="str">
        <f>VLOOKUP($A1988,Location!$A:$J,10,FALSE)</f>
        <v>BC Place</v>
      </c>
      <c r="R1988" s="31">
        <v>0</v>
      </c>
      <c r="S1988" s="25">
        <f>VLOOKUP($A1988,Database!$A:$Y,10,FALSE)</f>
        <v>87</v>
      </c>
      <c r="T1988" s="25">
        <f>VLOOKUP($A1988,Database!$A:$Y,11,FALSE)</f>
        <v>102</v>
      </c>
      <c r="U1988" s="25">
        <f>VLOOKUP($A1988,Database!$A:$Y,12,FALSE)</f>
        <v>120</v>
      </c>
      <c r="V1988" s="25" t="str">
        <f>VLOOKUP(A1988,Database!A:M,13,FALSE)</f>
        <v>À venir</v>
      </c>
      <c r="W1988" s="25" t="str">
        <f>VLOOKUP($A1988,Database!$A:$Y,20,FALSE)</f>
        <v/>
      </c>
      <c r="X1988" s="25" t="str">
        <f>VLOOKUP($A1988,Database!$A:$Y,21,FALSE)</f>
        <v/>
      </c>
      <c r="Y1988" s="25" t="str">
        <f ca="1">IF(C1988&lt;NOW(),IF(AND(P1988&gt;Q1988,W1988&gt;X1988),S1988,IF(AND(P1988=Q1988,W1988=X1988),T1988,IF(AND(P1988&lt;Q1988,W1988&lt;X1988),U1988,0))),"")</f>
        <v/>
      </c>
      <c r="Z1988" s="25">
        <f>IF(AND(P1988=W1988,Q1988=X1988),1,0)</f>
        <v>1</v>
      </c>
      <c r="AA1988" s="25" t="str">
        <f>IF(Z1988=0,"",IF(ISBLANK(VLOOKUP(A1988,Database!A:AA,22,FALSE)),"",VLOOKUP(A1988,Database!A:AA,22,FALSE)))</f>
        <v>Exact</v>
      </c>
      <c r="AB1988" s="25">
        <f ca="1">IFERROR(IF(AND(Y1988&lt;&gt;"",OR(V1988="Terminé",V1988="En cours")),VLOOKUP(AA1988,Setup_ScoreExactBonus!A:D,4,FALSE),0),0)</f>
        <v>0</v>
      </c>
      <c r="AC1988" s="31" t="str">
        <f ca="1">IF(Y1988&lt;&gt;"", Y1988 + IF(Z1988=1,AB1988, 0), "")</f>
        <v/>
      </c>
      <c r="AD1988" s="31">
        <f ca="1">SUMIFS(AC$2:AC1988,D$2:D1988,D1988)*IF(R1988=0,1,2)</f>
        <v>0</v>
      </c>
    </row>
    <row r="1989" spans="1:30" x14ac:dyDescent="0.35">
      <c r="A1989" s="31">
        <f>IF(ISBLANK(B1989),"",COUNTIF(B$2:B1989,B1989))-1</f>
        <v>50</v>
      </c>
      <c r="B1989" s="31">
        <v>38</v>
      </c>
      <c r="C1989" s="10">
        <f>VLOOKUP($A1989,Database!$A:$Y,7,FALSE)</f>
        <v>46197.875</v>
      </c>
      <c r="D1989" s="31" t="str">
        <f>VLOOKUP(Pronostics!$B1989,Setup_MPP!$A:$G,3,FALSE)</f>
        <v>Joueur38</v>
      </c>
      <c r="E1989" s="31" t="str">
        <f>VLOOKUP(Pronostics!$B1989,Setup_MPP!$A:$G,2,FALSE)</f>
        <v>Joueur38</v>
      </c>
      <c r="F1989" s="31" t="str">
        <f>VLOOKUP($B1989,Setup_MPP!$A:$E,4,FALSE)</f>
        <v>#D5D5D5</v>
      </c>
      <c r="G1989" s="31" t="str">
        <f>VLOOKUP($B1989,Setup_MPP!$A:$E,5,FALSE)</f>
        <v>#727272</v>
      </c>
      <c r="H1989" s="31" t="str">
        <f>IFERROR(IF(AND(A1989&gt;=1,A1989&lt;=104),VLOOKUP($A1989,Location!$A:$J,6,FALSE),IF(A1989=0,"Avant l'ouverture",IF(OR(A1989=105,A1989=106),"Bonus"))),"")</f>
        <v>Tour 3</v>
      </c>
      <c r="I1989" s="31" t="str">
        <f>IF(LEFT(H1989,4)="Tour",VLOOKUP(A1989,Database!$A:$C,3,FALSE),"")</f>
        <v>B</v>
      </c>
      <c r="J1989" s="31" t="str">
        <f>VLOOKUP($A1989,Location!$A:$J,7,FALSE)</f>
        <v>Bosnie-Herzégovine</v>
      </c>
      <c r="K1989" s="31" t="str">
        <f>IFERROR(VLOOKUP(J1989,Setup_Team!$B:$C,2,FALSE), "TDB")</f>
        <v>BIH</v>
      </c>
      <c r="L1989" s="31" t="str">
        <f>VLOOKUP($A1989,Location!$A:$J,8,FALSE)</f>
        <v>Qatar</v>
      </c>
      <c r="M1989" s="31" t="str">
        <f>IFERROR(VLOOKUP(L1989,Setup_Team!$B:$C,2,FALSE), "TDB")</f>
        <v>QAT</v>
      </c>
      <c r="N1989" s="31" t="str">
        <f>VLOOKUP($A1989,Location!$A:$J,9,FALSE)</f>
        <v>Vancouver</v>
      </c>
      <c r="O1989" s="31" t="str">
        <f>VLOOKUP($A1989,Location!$A:$J,10,FALSE)</f>
        <v>BC Place</v>
      </c>
      <c r="R1989" s="31">
        <v>0</v>
      </c>
      <c r="S1989" s="25">
        <f>VLOOKUP($A1989,Database!$A:$Y,10,FALSE)</f>
        <v>87</v>
      </c>
      <c r="T1989" s="25">
        <f>VLOOKUP($A1989,Database!$A:$Y,11,FALSE)</f>
        <v>102</v>
      </c>
      <c r="U1989" s="25">
        <f>VLOOKUP($A1989,Database!$A:$Y,12,FALSE)</f>
        <v>120</v>
      </c>
      <c r="V1989" s="25" t="str">
        <f>VLOOKUP(A1989,Database!A:M,13,FALSE)</f>
        <v>À venir</v>
      </c>
      <c r="W1989" s="25" t="str">
        <f>VLOOKUP($A1989,Database!$A:$Y,20,FALSE)</f>
        <v/>
      </c>
      <c r="X1989" s="25" t="str">
        <f>VLOOKUP($A1989,Database!$A:$Y,21,FALSE)</f>
        <v/>
      </c>
      <c r="Y1989" s="25" t="str">
        <f ca="1">IF(C1989&lt;NOW(),IF(AND(P1989&gt;Q1989,W1989&gt;X1989),S1989,IF(AND(P1989=Q1989,W1989=X1989),T1989,IF(AND(P1989&lt;Q1989,W1989&lt;X1989),U1989,0))),"")</f>
        <v/>
      </c>
      <c r="Z1989" s="25">
        <f>IF(AND(P1989=W1989,Q1989=X1989),1,0)</f>
        <v>1</v>
      </c>
      <c r="AA1989" s="25" t="str">
        <f>IF(Z1989=0,"",IF(ISBLANK(VLOOKUP(A1989,Database!A:AA,22,FALSE)),"",VLOOKUP(A1989,Database!A:AA,22,FALSE)))</f>
        <v>Exact</v>
      </c>
      <c r="AB1989" s="25">
        <f ca="1">IFERROR(IF(AND(Y1989&lt;&gt;"",OR(V1989="Terminé",V1989="En cours")),VLOOKUP(AA1989,Setup_ScoreExactBonus!A:D,4,FALSE),0),0)</f>
        <v>0</v>
      </c>
      <c r="AC1989" s="31" t="str">
        <f ca="1">IF(Y1989&lt;&gt;"", Y1989 + IF(Z1989=1,AB1989, 0), "")</f>
        <v/>
      </c>
      <c r="AD1989" s="31">
        <f ca="1">SUMIFS(AC$2:AC1989,D$2:D1989,D1989)*IF(R1989=0,1,2)</f>
        <v>0</v>
      </c>
    </row>
    <row r="1990" spans="1:30" x14ac:dyDescent="0.35">
      <c r="A1990" s="31">
        <f>IF(ISBLANK(B1990),"",COUNTIF(B$2:B1990,B1990))-1</f>
        <v>50</v>
      </c>
      <c r="B1990" s="31">
        <v>39</v>
      </c>
      <c r="C1990" s="10">
        <f>VLOOKUP($A1990,Database!$A:$Y,7,FALSE)</f>
        <v>46197.875</v>
      </c>
      <c r="D1990" s="31" t="str">
        <f>VLOOKUP(Pronostics!$B1990,Setup_MPP!$A:$G,3,FALSE)</f>
        <v>Joueur39</v>
      </c>
      <c r="E1990" s="31" t="str">
        <f>VLOOKUP(Pronostics!$B1990,Setup_MPP!$A:$G,2,FALSE)</f>
        <v>Joueur39</v>
      </c>
      <c r="F1990" s="31" t="str">
        <f>VLOOKUP($B1990,Setup_MPP!$A:$E,4,FALSE)</f>
        <v>#D5D5D5</v>
      </c>
      <c r="G1990" s="31" t="str">
        <f>VLOOKUP($B1990,Setup_MPP!$A:$E,5,FALSE)</f>
        <v>#727272</v>
      </c>
      <c r="H1990" s="31" t="str">
        <f>IFERROR(IF(AND(A1990&gt;=1,A1990&lt;=104),VLOOKUP($A1990,Location!$A:$J,6,FALSE),IF(A1990=0,"Avant l'ouverture",IF(OR(A1990=105,A1990=106),"Bonus"))),"")</f>
        <v>Tour 3</v>
      </c>
      <c r="I1990" s="31" t="str">
        <f>IF(LEFT(H1990,4)="Tour",VLOOKUP(A1990,Database!$A:$C,3,FALSE),"")</f>
        <v>B</v>
      </c>
      <c r="J1990" s="31" t="str">
        <f>VLOOKUP($A1990,Location!$A:$J,7,FALSE)</f>
        <v>Bosnie-Herzégovine</v>
      </c>
      <c r="K1990" s="31" t="str">
        <f>IFERROR(VLOOKUP(J1990,Setup_Team!$B:$C,2,FALSE), "TDB")</f>
        <v>BIH</v>
      </c>
      <c r="L1990" s="31" t="str">
        <f>VLOOKUP($A1990,Location!$A:$J,8,FALSE)</f>
        <v>Qatar</v>
      </c>
      <c r="M1990" s="31" t="str">
        <f>IFERROR(VLOOKUP(L1990,Setup_Team!$B:$C,2,FALSE), "TDB")</f>
        <v>QAT</v>
      </c>
      <c r="N1990" s="31" t="str">
        <f>VLOOKUP($A1990,Location!$A:$J,9,FALSE)</f>
        <v>Vancouver</v>
      </c>
      <c r="O1990" s="31" t="str">
        <f>VLOOKUP($A1990,Location!$A:$J,10,FALSE)</f>
        <v>BC Place</v>
      </c>
      <c r="R1990" s="31">
        <v>0</v>
      </c>
      <c r="S1990" s="25">
        <f>VLOOKUP($A1990,Database!$A:$Y,10,FALSE)</f>
        <v>87</v>
      </c>
      <c r="T1990" s="25">
        <f>VLOOKUP($A1990,Database!$A:$Y,11,FALSE)</f>
        <v>102</v>
      </c>
      <c r="U1990" s="25">
        <f>VLOOKUP($A1990,Database!$A:$Y,12,FALSE)</f>
        <v>120</v>
      </c>
      <c r="V1990" s="25" t="str">
        <f>VLOOKUP(A1990,Database!A:M,13,FALSE)</f>
        <v>À venir</v>
      </c>
      <c r="W1990" s="25" t="str">
        <f>VLOOKUP($A1990,Database!$A:$Y,20,FALSE)</f>
        <v/>
      </c>
      <c r="X1990" s="25" t="str">
        <f>VLOOKUP($A1990,Database!$A:$Y,21,FALSE)</f>
        <v/>
      </c>
      <c r="Y1990" s="25" t="str">
        <f ca="1">IF(C1990&lt;NOW(),IF(AND(P1990&gt;Q1990,W1990&gt;X1990),S1990,IF(AND(P1990=Q1990,W1990=X1990),T1990,IF(AND(P1990&lt;Q1990,W1990&lt;X1990),U1990,0))),"")</f>
        <v/>
      </c>
      <c r="Z1990" s="25">
        <f>IF(AND(P1990=W1990,Q1990=X1990),1,0)</f>
        <v>1</v>
      </c>
      <c r="AA1990" s="25" t="str">
        <f>IF(Z1990=0,"",IF(ISBLANK(VLOOKUP(A1990,Database!A:AA,22,FALSE)),"",VLOOKUP(A1990,Database!A:AA,22,FALSE)))</f>
        <v>Exact</v>
      </c>
      <c r="AB1990" s="25">
        <f ca="1">IFERROR(IF(AND(Y1990&lt;&gt;"",OR(V1990="Terminé",V1990="En cours")),VLOOKUP(AA1990,Setup_ScoreExactBonus!A:D,4,FALSE),0),0)</f>
        <v>0</v>
      </c>
      <c r="AC1990" s="31" t="str">
        <f ca="1">IF(Y1990&lt;&gt;"", Y1990 + IF(Z1990=1,AB1990, 0), "")</f>
        <v/>
      </c>
      <c r="AD1990" s="31">
        <f ca="1">SUMIFS(AC$2:AC1990,D$2:D1990,D1990)*IF(R1990=0,1,2)</f>
        <v>0</v>
      </c>
    </row>
    <row r="1991" spans="1:30" x14ac:dyDescent="0.35">
      <c r="A1991" s="31">
        <f>IF(ISBLANK(B1991),"",COUNTIF(B$2:B1991,B1991))-1</f>
        <v>51</v>
      </c>
      <c r="B1991" s="31">
        <v>1</v>
      </c>
      <c r="C1991" s="10">
        <f>VLOOKUP($A1991,Database!$A:$Y,7,FALSE)</f>
        <v>46198</v>
      </c>
      <c r="D1991" s="31" t="str">
        <f>VLOOKUP(Pronostics!$B1991,Setup_MPP!$A:$G,3,FALSE)</f>
        <v>_Nicolas_LM_</v>
      </c>
      <c r="E1991" s="31" t="str">
        <f>VLOOKUP(Pronostics!$B1991,Setup_MPP!$A:$G,2,FALSE)</f>
        <v>Nicolas LE MOUEL</v>
      </c>
      <c r="F1991" s="31" t="str">
        <f>VLOOKUP($B1991,Setup_MPP!$A:$E,4,FALSE)</f>
        <v>#F7C79D</v>
      </c>
      <c r="G1991" s="31" t="str">
        <f>VLOOKUP($B1991,Setup_MPP!$A:$E,5,FALSE)</f>
        <v>#FFBE85</v>
      </c>
      <c r="H1991" s="31" t="str">
        <f>IFERROR(IF(AND(A1991&gt;=1,A1991&lt;=104),VLOOKUP($A1991,Location!$A:$J,6,FALSE),IF(A1991=0,"Avant l'ouverture",IF(OR(A1991=105,A1991=106),"Bonus"))),"")</f>
        <v>Tour 3</v>
      </c>
      <c r="I1991" s="31" t="str">
        <f>IF(LEFT(H1991,4)="Tour",VLOOKUP(A1991,Database!$A:$C,3,FALSE),"")</f>
        <v>C</v>
      </c>
      <c r="J1991" s="31" t="str">
        <f>VLOOKUP($A1991,Location!$A:$J,7,FALSE)</f>
        <v>Maroc</v>
      </c>
      <c r="K1991" s="31" t="str">
        <f>IFERROR(VLOOKUP(J1991,Setup_Team!$B:$C,2,FALSE), "TDB")</f>
        <v>MAR</v>
      </c>
      <c r="L1991" s="31" t="str">
        <f>VLOOKUP($A1991,Location!$A:$J,8,FALSE)</f>
        <v>Haïti</v>
      </c>
      <c r="M1991" s="31" t="str">
        <f>IFERROR(VLOOKUP(L1991,Setup_Team!$B:$C,2,FALSE), "TDB")</f>
        <v>HTI</v>
      </c>
      <c r="N1991" s="31" t="str">
        <f>VLOOKUP($A1991,Location!$A:$J,9,FALSE)</f>
        <v>Atlanta</v>
      </c>
      <c r="O1991" s="31" t="str">
        <f>VLOOKUP($A1991,Location!$A:$J,10,FALSE)</f>
        <v>Mercedes-Benz Stadium</v>
      </c>
      <c r="P1991" s="44"/>
      <c r="Q1991" s="44"/>
      <c r="R1991" s="31">
        <v>0</v>
      </c>
      <c r="S1991" s="25">
        <f>VLOOKUP($A1991,Database!$A:$Y,10,FALSE)</f>
        <v>29</v>
      </c>
      <c r="T1991" s="25">
        <f>VLOOKUP($A1991,Database!$A:$Y,11,FALSE)</f>
        <v>159</v>
      </c>
      <c r="U1991" s="25">
        <f>VLOOKUP($A1991,Database!$A:$Y,12,FALSE)</f>
        <v>187</v>
      </c>
      <c r="V1991" s="25" t="str">
        <f>VLOOKUP(A1991,Database!A:M,13,FALSE)</f>
        <v>À venir</v>
      </c>
      <c r="W1991" s="25" t="str">
        <f>VLOOKUP($A1991,Database!$A:$Y,20,FALSE)</f>
        <v/>
      </c>
      <c r="X1991" s="25" t="str">
        <f>VLOOKUP($A1991,Database!$A:$Y,21,FALSE)</f>
        <v/>
      </c>
      <c r="Y1991" s="25" t="str">
        <f ca="1">IF(C1991&lt;NOW(),IF(AND(P1991&gt;Q1991,W1991&gt;X1991),S1991,IF(AND(P1991=Q1991,W1991=X1991),T1991,IF(AND(P1991&lt;Q1991,W1991&lt;X1991),U1991,0))),"")</f>
        <v/>
      </c>
      <c r="Z1991" s="25">
        <f>IF(AND(P1991=W1991,Q1991=X1991),1,0)</f>
        <v>1</v>
      </c>
      <c r="AA1991" s="25" t="str">
        <f>IF(Z1991=0,"",IF(ISBLANK(VLOOKUP(A1991,Database!A:AA,22,FALSE)),"",VLOOKUP(A1991,Database!A:AA,22,FALSE)))</f>
        <v>Exact</v>
      </c>
      <c r="AB1991" s="25">
        <f ca="1">IFERROR(IF(AND(Y1991&lt;&gt;"",OR(V1991="Terminé",V1991="En cours")),VLOOKUP(AA1991,Setup_ScoreExactBonus!A:D,4,FALSE),0),0)</f>
        <v>0</v>
      </c>
      <c r="AC1991" s="31" t="str">
        <f ca="1">IF(Y1991&lt;&gt;"", Y1991 + IF(Z1991=1,AB1991, 0), "")</f>
        <v/>
      </c>
      <c r="AD1991" s="31">
        <f ca="1">SUMIFS(AC$2:AC1991,D$2:D1991,D1991)*IF(R1991=0,1,2)</f>
        <v>0</v>
      </c>
    </row>
    <row r="1992" spans="1:30" x14ac:dyDescent="0.35">
      <c r="A1992" s="31">
        <f>IF(ISBLANK(B1992),"",COUNTIF(B$2:B1992,B1992))-1</f>
        <v>51</v>
      </c>
      <c r="B1992" s="31">
        <v>2</v>
      </c>
      <c r="C1992" s="10">
        <f>VLOOKUP($A1992,Database!$A:$Y,7,FALSE)</f>
        <v>46198</v>
      </c>
      <c r="D1992" s="31" t="str">
        <f>VLOOKUP(Pronostics!$B1992,Setup_MPP!$A:$G,3,FALSE)</f>
        <v>leaelaz</v>
      </c>
      <c r="E1992" s="31" t="str">
        <f>VLOOKUP(Pronostics!$B1992,Setup_MPP!$A:$G,2,FALSE)</f>
        <v>Léa EL ASERY</v>
      </c>
      <c r="F1992" s="31" t="str">
        <f>VLOOKUP($B1992,Setup_MPP!$A:$E,4,FALSE)</f>
        <v>#FFBEBE</v>
      </c>
      <c r="G1992" s="31" t="str">
        <f>VLOOKUP($B1992,Setup_MPP!$A:$E,5,FALSE)</f>
        <v>#DF6868</v>
      </c>
      <c r="H1992" s="31" t="str">
        <f>IFERROR(IF(AND(A1992&gt;=1,A1992&lt;=104),VLOOKUP($A1992,Location!$A:$J,6,FALSE),IF(A1992=0,"Avant l'ouverture",IF(OR(A1992=105,A1992=106),"Bonus"))),"")</f>
        <v>Tour 3</v>
      </c>
      <c r="I1992" s="31" t="str">
        <f>IF(LEFT(H1992,4)="Tour",VLOOKUP(A1992,Database!$A:$C,3,FALSE),"")</f>
        <v>C</v>
      </c>
      <c r="J1992" s="31" t="str">
        <f>VLOOKUP($A1992,Location!$A:$J,7,FALSE)</f>
        <v>Maroc</v>
      </c>
      <c r="K1992" s="31" t="str">
        <f>IFERROR(VLOOKUP(J1992,Setup_Team!$B:$C,2,FALSE), "TDB")</f>
        <v>MAR</v>
      </c>
      <c r="L1992" s="31" t="str">
        <f>VLOOKUP($A1992,Location!$A:$J,8,FALSE)</f>
        <v>Haïti</v>
      </c>
      <c r="M1992" s="31" t="str">
        <f>IFERROR(VLOOKUP(L1992,Setup_Team!$B:$C,2,FALSE), "TDB")</f>
        <v>HTI</v>
      </c>
      <c r="N1992" s="31" t="str">
        <f>VLOOKUP($A1992,Location!$A:$J,9,FALSE)</f>
        <v>Atlanta</v>
      </c>
      <c r="O1992" s="31" t="str">
        <f>VLOOKUP($A1992,Location!$A:$J,10,FALSE)</f>
        <v>Mercedes-Benz Stadium</v>
      </c>
      <c r="R1992" s="31">
        <v>0</v>
      </c>
      <c r="S1992" s="25">
        <f>VLOOKUP($A1992,Database!$A:$Y,10,FALSE)</f>
        <v>29</v>
      </c>
      <c r="T1992" s="25">
        <f>VLOOKUP($A1992,Database!$A:$Y,11,FALSE)</f>
        <v>159</v>
      </c>
      <c r="U1992" s="25">
        <f>VLOOKUP($A1992,Database!$A:$Y,12,FALSE)</f>
        <v>187</v>
      </c>
      <c r="V1992" s="25" t="str">
        <f>VLOOKUP(A1992,Database!A:M,13,FALSE)</f>
        <v>À venir</v>
      </c>
      <c r="W1992" s="25" t="str">
        <f>VLOOKUP($A1992,Database!$A:$Y,20,FALSE)</f>
        <v/>
      </c>
      <c r="X1992" s="25" t="str">
        <f>VLOOKUP($A1992,Database!$A:$Y,21,FALSE)</f>
        <v/>
      </c>
      <c r="Y1992" s="25" t="str">
        <f ca="1">IF(C1992&lt;NOW(),IF(AND(P1992&gt;Q1992,W1992&gt;X1992),S1992,IF(AND(P1992=Q1992,W1992=X1992),T1992,IF(AND(P1992&lt;Q1992,W1992&lt;X1992),U1992,0))),"")</f>
        <v/>
      </c>
      <c r="Z1992" s="25">
        <f>IF(AND(P1992=W1992,Q1992=X1992),1,0)</f>
        <v>1</v>
      </c>
      <c r="AA1992" s="25" t="str">
        <f>IF(Z1992=0,"",IF(ISBLANK(VLOOKUP(A1992,Database!A:AA,22,FALSE)),"",VLOOKUP(A1992,Database!A:AA,22,FALSE)))</f>
        <v>Exact</v>
      </c>
      <c r="AB1992" s="25">
        <f ca="1">IFERROR(IF(AND(Y1992&lt;&gt;"",OR(V1992="Terminé",V1992="En cours")),VLOOKUP(AA1992,Setup_ScoreExactBonus!A:D,4,FALSE),0),0)</f>
        <v>0</v>
      </c>
      <c r="AC1992" s="31" t="str">
        <f ca="1">IF(Y1992&lt;&gt;"", Y1992 + IF(Z1992=1,AB1992, 0), "")</f>
        <v/>
      </c>
      <c r="AD1992" s="31">
        <f ca="1">SUMIFS(AC$2:AC1992,D$2:D1992,D1992)*IF(R1992=0,1,2)</f>
        <v>0</v>
      </c>
    </row>
    <row r="1993" spans="1:30" x14ac:dyDescent="0.35">
      <c r="A1993" s="31">
        <f>IF(ISBLANK(B1993),"",COUNTIF(B$2:B1993,B1993))-1</f>
        <v>51</v>
      </c>
      <c r="B1993" s="31">
        <v>3</v>
      </c>
      <c r="C1993" s="10">
        <f>VLOOKUP($A1993,Database!$A:$Y,7,FALSE)</f>
        <v>46198</v>
      </c>
      <c r="D1993" s="31" t="str">
        <f>VLOOKUP(Pronostics!$B1993,Setup_MPP!$A:$G,3,FALSE)</f>
        <v>PasMetalleux</v>
      </c>
      <c r="E1993" s="31" t="str">
        <f>VLOOKUP(Pronostics!$B1993,Setup_MPP!$A:$G,2,FALSE)</f>
        <v>Elwenn JOUBREL</v>
      </c>
      <c r="F1993" s="31" t="str">
        <f>VLOOKUP($B1993,Setup_MPP!$A:$E,4,FALSE)</f>
        <v>#F5C7FC</v>
      </c>
      <c r="G1993" s="31" t="str">
        <f>VLOOKUP($B1993,Setup_MPP!$A:$E,5,FALSE)</f>
        <v>#C489CF</v>
      </c>
      <c r="H1993" s="31" t="str">
        <f>IFERROR(IF(AND(A1993&gt;=1,A1993&lt;=104),VLOOKUP($A1993,Location!$A:$J,6,FALSE),IF(A1993=0,"Avant l'ouverture",IF(OR(A1993=105,A1993=106),"Bonus"))),"")</f>
        <v>Tour 3</v>
      </c>
      <c r="I1993" s="31" t="str">
        <f>IF(LEFT(H1993,4)="Tour",VLOOKUP(A1993,Database!$A:$C,3,FALSE),"")</f>
        <v>C</v>
      </c>
      <c r="J1993" s="31" t="str">
        <f>VLOOKUP($A1993,Location!$A:$J,7,FALSE)</f>
        <v>Maroc</v>
      </c>
      <c r="K1993" s="31" t="str">
        <f>IFERROR(VLOOKUP(J1993,Setup_Team!$B:$C,2,FALSE), "TDB")</f>
        <v>MAR</v>
      </c>
      <c r="L1993" s="31" t="str">
        <f>VLOOKUP($A1993,Location!$A:$J,8,FALSE)</f>
        <v>Haïti</v>
      </c>
      <c r="M1993" s="31" t="str">
        <f>IFERROR(VLOOKUP(L1993,Setup_Team!$B:$C,2,FALSE), "TDB")</f>
        <v>HTI</v>
      </c>
      <c r="N1993" s="31" t="str">
        <f>VLOOKUP($A1993,Location!$A:$J,9,FALSE)</f>
        <v>Atlanta</v>
      </c>
      <c r="O1993" s="31" t="str">
        <f>VLOOKUP($A1993,Location!$A:$J,10,FALSE)</f>
        <v>Mercedes-Benz Stadium</v>
      </c>
      <c r="R1993" s="31">
        <v>0</v>
      </c>
      <c r="S1993" s="25">
        <f>VLOOKUP($A1993,Database!$A:$Y,10,FALSE)</f>
        <v>29</v>
      </c>
      <c r="T1993" s="25">
        <f>VLOOKUP($A1993,Database!$A:$Y,11,FALSE)</f>
        <v>159</v>
      </c>
      <c r="U1993" s="25">
        <f>VLOOKUP($A1993,Database!$A:$Y,12,FALSE)</f>
        <v>187</v>
      </c>
      <c r="V1993" s="25" t="str">
        <f>VLOOKUP(A1993,Database!A:M,13,FALSE)</f>
        <v>À venir</v>
      </c>
      <c r="W1993" s="25" t="str">
        <f>VLOOKUP($A1993,Database!$A:$Y,20,FALSE)</f>
        <v/>
      </c>
      <c r="X1993" s="25" t="str">
        <f>VLOOKUP($A1993,Database!$A:$Y,21,FALSE)</f>
        <v/>
      </c>
      <c r="Y1993" s="25" t="str">
        <f ca="1">IF(C1993&lt;NOW(),IF(AND(P1993&gt;Q1993,W1993&gt;X1993),S1993,IF(AND(P1993=Q1993,W1993=X1993),T1993,IF(AND(P1993&lt;Q1993,W1993&lt;X1993),U1993,0))),"")</f>
        <v/>
      </c>
      <c r="Z1993" s="25">
        <f>IF(AND(P1993=W1993,Q1993=X1993),1,0)</f>
        <v>1</v>
      </c>
      <c r="AA1993" s="25" t="str">
        <f>IF(Z1993=0,"",IF(ISBLANK(VLOOKUP(A1993,Database!A:AA,22,FALSE)),"",VLOOKUP(A1993,Database!A:AA,22,FALSE)))</f>
        <v>Exact</v>
      </c>
      <c r="AB1993" s="25">
        <f ca="1">IFERROR(IF(AND(Y1993&lt;&gt;"",OR(V1993="Terminé",V1993="En cours")),VLOOKUP(AA1993,Setup_ScoreExactBonus!A:D,4,FALSE),0),0)</f>
        <v>0</v>
      </c>
      <c r="AC1993" s="31" t="str">
        <f ca="1">IF(Y1993&lt;&gt;"", Y1993 + IF(Z1993=1,AB1993, 0), "")</f>
        <v/>
      </c>
      <c r="AD1993" s="31">
        <f ca="1">SUMIFS(AC$2:AC1993,D$2:D1993,D1993)*IF(R1993=0,1,2)</f>
        <v>0</v>
      </c>
    </row>
    <row r="1994" spans="1:30" x14ac:dyDescent="0.35">
      <c r="A1994" s="31">
        <f>IF(ISBLANK(B1994),"",COUNTIF(B$2:B1994,B1994))-1</f>
        <v>51</v>
      </c>
      <c r="B1994" s="31">
        <v>4</v>
      </c>
      <c r="C1994" s="10">
        <f>VLOOKUP($A1994,Database!$A:$Y,7,FALSE)</f>
        <v>46198</v>
      </c>
      <c r="D1994" s="31" t="str">
        <f>VLOOKUP(Pronostics!$B1994,Setup_MPP!$A:$G,3,FALSE)</f>
        <v>Popo444</v>
      </c>
      <c r="E1994" s="31" t="str">
        <f>VLOOKUP(Pronostics!$B1994,Setup_MPP!$A:$G,2,FALSE)</f>
        <v>Pauline OLIVIER</v>
      </c>
      <c r="F1994" s="31" t="str">
        <f>VLOOKUP($B1994,Setup_MPP!$A:$E,4,FALSE)</f>
        <v>#A5EA7F</v>
      </c>
      <c r="G1994" s="31" t="str">
        <f>VLOOKUP($B1994,Setup_MPP!$A:$E,5,FALSE)</f>
        <v>#80C65A</v>
      </c>
      <c r="H1994" s="31" t="str">
        <f>IFERROR(IF(AND(A1994&gt;=1,A1994&lt;=104),VLOOKUP($A1994,Location!$A:$J,6,FALSE),IF(A1994=0,"Avant l'ouverture",IF(OR(A1994=105,A1994=106),"Bonus"))),"")</f>
        <v>Tour 3</v>
      </c>
      <c r="I1994" s="31" t="str">
        <f>IF(LEFT(H1994,4)="Tour",VLOOKUP(A1994,Database!$A:$C,3,FALSE),"")</f>
        <v>C</v>
      </c>
      <c r="J1994" s="31" t="str">
        <f>VLOOKUP($A1994,Location!$A:$J,7,FALSE)</f>
        <v>Maroc</v>
      </c>
      <c r="K1994" s="31" t="str">
        <f>IFERROR(VLOOKUP(J1994,Setup_Team!$B:$C,2,FALSE), "TDB")</f>
        <v>MAR</v>
      </c>
      <c r="L1994" s="31" t="str">
        <f>VLOOKUP($A1994,Location!$A:$J,8,FALSE)</f>
        <v>Haïti</v>
      </c>
      <c r="M1994" s="31" t="str">
        <f>IFERROR(VLOOKUP(L1994,Setup_Team!$B:$C,2,FALSE), "TDB")</f>
        <v>HTI</v>
      </c>
      <c r="N1994" s="31" t="str">
        <f>VLOOKUP($A1994,Location!$A:$J,9,FALSE)</f>
        <v>Atlanta</v>
      </c>
      <c r="O1994" s="31" t="str">
        <f>VLOOKUP($A1994,Location!$A:$J,10,FALSE)</f>
        <v>Mercedes-Benz Stadium</v>
      </c>
      <c r="R1994" s="31">
        <v>0</v>
      </c>
      <c r="S1994" s="25">
        <f>VLOOKUP($A1994,Database!$A:$Y,10,FALSE)</f>
        <v>29</v>
      </c>
      <c r="T1994" s="25">
        <f>VLOOKUP($A1994,Database!$A:$Y,11,FALSE)</f>
        <v>159</v>
      </c>
      <c r="U1994" s="25">
        <f>VLOOKUP($A1994,Database!$A:$Y,12,FALSE)</f>
        <v>187</v>
      </c>
      <c r="V1994" s="25" t="str">
        <f>VLOOKUP(A1994,Database!A:M,13,FALSE)</f>
        <v>À venir</v>
      </c>
      <c r="W1994" s="25" t="str">
        <f>VLOOKUP($A1994,Database!$A:$Y,20,FALSE)</f>
        <v/>
      </c>
      <c r="X1994" s="25" t="str">
        <f>VLOOKUP($A1994,Database!$A:$Y,21,FALSE)</f>
        <v/>
      </c>
      <c r="Y1994" s="25" t="str">
        <f ca="1">IF(C1994&lt;NOW(),IF(AND(P1994&gt;Q1994,W1994&gt;X1994),S1994,IF(AND(P1994=Q1994,W1994=X1994),T1994,IF(AND(P1994&lt;Q1994,W1994&lt;X1994),U1994,0))),"")</f>
        <v/>
      </c>
      <c r="Z1994" s="25">
        <f>IF(AND(P1994=W1994,Q1994=X1994),1,0)</f>
        <v>1</v>
      </c>
      <c r="AA1994" s="25" t="str">
        <f>IF(Z1994=0,"",IF(ISBLANK(VLOOKUP(A1994,Database!A:AA,22,FALSE)),"",VLOOKUP(A1994,Database!A:AA,22,FALSE)))</f>
        <v>Exact</v>
      </c>
      <c r="AB1994" s="25">
        <f ca="1">IFERROR(IF(AND(Y1994&lt;&gt;"",OR(V1994="Terminé",V1994="En cours")),VLOOKUP(AA1994,Setup_ScoreExactBonus!A:D,4,FALSE),0),0)</f>
        <v>0</v>
      </c>
      <c r="AC1994" s="31" t="str">
        <f ca="1">IF(Y1994&lt;&gt;"", Y1994 + IF(Z1994=1,AB1994, 0), "")</f>
        <v/>
      </c>
      <c r="AD1994" s="31">
        <f ca="1">SUMIFS(AC$2:AC1994,D$2:D1994,D1994)*IF(R1994=0,1,2)</f>
        <v>0</v>
      </c>
    </row>
    <row r="1995" spans="1:30" x14ac:dyDescent="0.35">
      <c r="A1995" s="31">
        <f>IF(ISBLANK(B1995),"",COUNTIF(B$2:B1995,B1995))-1</f>
        <v>51</v>
      </c>
      <c r="B1995" s="31">
        <v>5</v>
      </c>
      <c r="C1995" s="10">
        <f>VLOOKUP($A1995,Database!$A:$Y,7,FALSE)</f>
        <v>46198</v>
      </c>
      <c r="D1995" s="31" t="str">
        <f>VLOOKUP(Pronostics!$B1995,Setup_MPP!$A:$G,3,FALSE)</f>
        <v>_Jujul</v>
      </c>
      <c r="E1995" s="31" t="str">
        <f>VLOOKUP(Pronostics!$B1995,Setup_MPP!$A:$G,2,FALSE)</f>
        <v>Julie BOISSIERE</v>
      </c>
      <c r="F1995" s="31" t="str">
        <f>VLOOKUP($B1995,Setup_MPP!$A:$E,4,FALSE)</f>
        <v>#D890FF</v>
      </c>
      <c r="G1995" s="31" t="str">
        <f>VLOOKUP($B1995,Setup_MPP!$A:$E,5,FALSE)</f>
        <v>#B750EF</v>
      </c>
      <c r="H1995" s="31" t="str">
        <f>IFERROR(IF(AND(A1995&gt;=1,A1995&lt;=104),VLOOKUP($A1995,Location!$A:$J,6,FALSE),IF(A1995=0,"Avant l'ouverture",IF(OR(A1995=105,A1995=106),"Bonus"))),"")</f>
        <v>Tour 3</v>
      </c>
      <c r="I1995" s="31" t="str">
        <f>IF(LEFT(H1995,4)="Tour",VLOOKUP(A1995,Database!$A:$C,3,FALSE),"")</f>
        <v>C</v>
      </c>
      <c r="J1995" s="31" t="str">
        <f>VLOOKUP($A1995,Location!$A:$J,7,FALSE)</f>
        <v>Maroc</v>
      </c>
      <c r="K1995" s="31" t="str">
        <f>IFERROR(VLOOKUP(J1995,Setup_Team!$B:$C,2,FALSE), "TDB")</f>
        <v>MAR</v>
      </c>
      <c r="L1995" s="31" t="str">
        <f>VLOOKUP($A1995,Location!$A:$J,8,FALSE)</f>
        <v>Haïti</v>
      </c>
      <c r="M1995" s="31" t="str">
        <f>IFERROR(VLOOKUP(L1995,Setup_Team!$B:$C,2,FALSE), "TDB")</f>
        <v>HTI</v>
      </c>
      <c r="N1995" s="31" t="str">
        <f>VLOOKUP($A1995,Location!$A:$J,9,FALSE)</f>
        <v>Atlanta</v>
      </c>
      <c r="O1995" s="31" t="str">
        <f>VLOOKUP($A1995,Location!$A:$J,10,FALSE)</f>
        <v>Mercedes-Benz Stadium</v>
      </c>
      <c r="R1995" s="31">
        <v>0</v>
      </c>
      <c r="S1995" s="25">
        <f>VLOOKUP($A1995,Database!$A:$Y,10,FALSE)</f>
        <v>29</v>
      </c>
      <c r="T1995" s="25">
        <f>VLOOKUP($A1995,Database!$A:$Y,11,FALSE)</f>
        <v>159</v>
      </c>
      <c r="U1995" s="25">
        <f>VLOOKUP($A1995,Database!$A:$Y,12,FALSE)</f>
        <v>187</v>
      </c>
      <c r="V1995" s="25" t="str">
        <f>VLOOKUP(A1995,Database!A:M,13,FALSE)</f>
        <v>À venir</v>
      </c>
      <c r="W1995" s="25" t="str">
        <f>VLOOKUP($A1995,Database!$A:$Y,20,FALSE)</f>
        <v/>
      </c>
      <c r="X1995" s="25" t="str">
        <f>VLOOKUP($A1995,Database!$A:$Y,21,FALSE)</f>
        <v/>
      </c>
      <c r="Y1995" s="25" t="str">
        <f ca="1">IF(C1995&lt;NOW(),IF(AND(P1995&gt;Q1995,W1995&gt;X1995),S1995,IF(AND(P1995=Q1995,W1995=X1995),T1995,IF(AND(P1995&lt;Q1995,W1995&lt;X1995),U1995,0))),"")</f>
        <v/>
      </c>
      <c r="Z1995" s="25">
        <f>IF(AND(P1995=W1995,Q1995=X1995),1,0)</f>
        <v>1</v>
      </c>
      <c r="AA1995" s="25" t="str">
        <f>IF(Z1995=0,"",IF(ISBLANK(VLOOKUP(A1995,Database!A:AA,22,FALSE)),"",VLOOKUP(A1995,Database!A:AA,22,FALSE)))</f>
        <v>Exact</v>
      </c>
      <c r="AB1995" s="25">
        <f ca="1">IFERROR(IF(AND(Y1995&lt;&gt;"",OR(V1995="Terminé",V1995="En cours")),VLOOKUP(AA1995,Setup_ScoreExactBonus!A:D,4,FALSE),0),0)</f>
        <v>0</v>
      </c>
      <c r="AC1995" s="31" t="str">
        <f ca="1">IF(Y1995&lt;&gt;"", Y1995 + IF(Z1995=1,AB1995, 0), "")</f>
        <v/>
      </c>
      <c r="AD1995" s="31">
        <f ca="1">SUMIFS(AC$2:AC1995,D$2:D1995,D1995)*IF(R1995=0,1,2)</f>
        <v>0</v>
      </c>
    </row>
    <row r="1996" spans="1:30" x14ac:dyDescent="0.35">
      <c r="A1996" s="31">
        <f>IF(ISBLANK(B1996),"",COUNTIF(B$2:B1996,B1996))-1</f>
        <v>51</v>
      </c>
      <c r="B1996" s="31">
        <v>6</v>
      </c>
      <c r="C1996" s="10">
        <f>VLOOKUP($A1996,Database!$A:$Y,7,FALSE)</f>
        <v>46198</v>
      </c>
      <c r="D1996" s="31" t="str">
        <f>VLOOKUP(Pronostics!$B1996,Setup_MPP!$A:$G,3,FALSE)</f>
        <v>Julay</v>
      </c>
      <c r="E1996" s="31" t="str">
        <f>VLOOKUP(Pronostics!$B1996,Setup_MPP!$A:$G,2,FALSE)</f>
        <v>Julie BOUCHARD</v>
      </c>
      <c r="F1996" s="31" t="str">
        <f>VLOOKUP($B1996,Setup_MPP!$A:$E,4,FALSE)</f>
        <v>#A6F7B1</v>
      </c>
      <c r="G1996" s="31" t="str">
        <f>VLOOKUP($B1996,Setup_MPP!$A:$E,5,FALSE)</f>
        <v>#6EC179</v>
      </c>
      <c r="H1996" s="31" t="str">
        <f>IFERROR(IF(AND(A1996&gt;=1,A1996&lt;=104),VLOOKUP($A1996,Location!$A:$J,6,FALSE),IF(A1996=0,"Avant l'ouverture",IF(OR(A1996=105,A1996=106),"Bonus"))),"")</f>
        <v>Tour 3</v>
      </c>
      <c r="I1996" s="31" t="str">
        <f>IF(LEFT(H1996,4)="Tour",VLOOKUP(A1996,Database!$A:$C,3,FALSE),"")</f>
        <v>C</v>
      </c>
      <c r="J1996" s="31" t="str">
        <f>VLOOKUP($A1996,Location!$A:$J,7,FALSE)</f>
        <v>Maroc</v>
      </c>
      <c r="K1996" s="31" t="str">
        <f>IFERROR(VLOOKUP(J1996,Setup_Team!$B:$C,2,FALSE), "TDB")</f>
        <v>MAR</v>
      </c>
      <c r="L1996" s="31" t="str">
        <f>VLOOKUP($A1996,Location!$A:$J,8,FALSE)</f>
        <v>Haïti</v>
      </c>
      <c r="M1996" s="31" t="str">
        <f>IFERROR(VLOOKUP(L1996,Setup_Team!$B:$C,2,FALSE), "TDB")</f>
        <v>HTI</v>
      </c>
      <c r="N1996" s="31" t="str">
        <f>VLOOKUP($A1996,Location!$A:$J,9,FALSE)</f>
        <v>Atlanta</v>
      </c>
      <c r="O1996" s="31" t="str">
        <f>VLOOKUP($A1996,Location!$A:$J,10,FALSE)</f>
        <v>Mercedes-Benz Stadium</v>
      </c>
      <c r="R1996" s="31">
        <v>0</v>
      </c>
      <c r="S1996" s="25">
        <f>VLOOKUP($A1996,Database!$A:$Y,10,FALSE)</f>
        <v>29</v>
      </c>
      <c r="T1996" s="25">
        <f>VLOOKUP($A1996,Database!$A:$Y,11,FALSE)</f>
        <v>159</v>
      </c>
      <c r="U1996" s="25">
        <f>VLOOKUP($A1996,Database!$A:$Y,12,FALSE)</f>
        <v>187</v>
      </c>
      <c r="V1996" s="25" t="str">
        <f>VLOOKUP(A1996,Database!A:M,13,FALSE)</f>
        <v>À venir</v>
      </c>
      <c r="W1996" s="25" t="str">
        <f>VLOOKUP($A1996,Database!$A:$Y,20,FALSE)</f>
        <v/>
      </c>
      <c r="X1996" s="25" t="str">
        <f>VLOOKUP($A1996,Database!$A:$Y,21,FALSE)</f>
        <v/>
      </c>
      <c r="Y1996" s="25" t="str">
        <f ca="1">IF(C1996&lt;NOW(),IF(AND(P1996&gt;Q1996,W1996&gt;X1996),S1996,IF(AND(P1996=Q1996,W1996=X1996),T1996,IF(AND(P1996&lt;Q1996,W1996&lt;X1996),U1996,0))),"")</f>
        <v/>
      </c>
      <c r="Z1996" s="25">
        <f>IF(AND(P1996=W1996,Q1996=X1996),1,0)</f>
        <v>1</v>
      </c>
      <c r="AA1996" s="25" t="str">
        <f>IF(Z1996=0,"",IF(ISBLANK(VLOOKUP(A1996,Database!A:AA,22,FALSE)),"",VLOOKUP(A1996,Database!A:AA,22,FALSE)))</f>
        <v>Exact</v>
      </c>
      <c r="AB1996" s="25">
        <f ca="1">IFERROR(IF(AND(Y1996&lt;&gt;"",OR(V1996="Terminé",V1996="En cours")),VLOOKUP(AA1996,Setup_ScoreExactBonus!A:D,4,FALSE),0),0)</f>
        <v>0</v>
      </c>
      <c r="AC1996" s="31" t="str">
        <f ca="1">IF(Y1996&lt;&gt;"", Y1996 + IF(Z1996=1,AB1996, 0), "")</f>
        <v/>
      </c>
      <c r="AD1996" s="31">
        <f ca="1">SUMIFS(AC$2:AC1996,D$2:D1996,D1996)*IF(R1996=0,1,2)</f>
        <v>0</v>
      </c>
    </row>
    <row r="1997" spans="1:30" x14ac:dyDescent="0.35">
      <c r="A1997" s="31">
        <f>IF(ISBLANK(B1997),"",COUNTIF(B$2:B1997,B1997))-1</f>
        <v>51</v>
      </c>
      <c r="B1997" s="31">
        <v>7</v>
      </c>
      <c r="C1997" s="10">
        <f>VLOOKUP($A1997,Database!$A:$Y,7,FALSE)</f>
        <v>46198</v>
      </c>
      <c r="D1997" s="31" t="str">
        <f>VLOOKUP(Pronostics!$B1997,Setup_MPP!$A:$G,3,FALSE)</f>
        <v>__Vince__</v>
      </c>
      <c r="E1997" s="31" t="str">
        <f>VLOOKUP(Pronostics!$B1997,Setup_MPP!$A:$G,2,FALSE)</f>
        <v>Vincent FRAYSSE</v>
      </c>
      <c r="F1997" s="31" t="str">
        <f>VLOOKUP($B1997,Setup_MPP!$A:$E,4,FALSE)</f>
        <v>#B2EAE8</v>
      </c>
      <c r="G1997" s="31" t="str">
        <f>VLOOKUP($B1997,Setup_MPP!$A:$E,5,FALSE)</f>
        <v>#6CB4B1</v>
      </c>
      <c r="H1997" s="31" t="str">
        <f>IFERROR(IF(AND(A1997&gt;=1,A1997&lt;=104),VLOOKUP($A1997,Location!$A:$J,6,FALSE),IF(A1997=0,"Avant l'ouverture",IF(OR(A1997=105,A1997=106),"Bonus"))),"")</f>
        <v>Tour 3</v>
      </c>
      <c r="I1997" s="31" t="str">
        <f>IF(LEFT(H1997,4)="Tour",VLOOKUP(A1997,Database!$A:$C,3,FALSE),"")</f>
        <v>C</v>
      </c>
      <c r="J1997" s="31" t="str">
        <f>VLOOKUP($A1997,Location!$A:$J,7,FALSE)</f>
        <v>Maroc</v>
      </c>
      <c r="K1997" s="31" t="str">
        <f>IFERROR(VLOOKUP(J1997,Setup_Team!$B:$C,2,FALSE), "TDB")</f>
        <v>MAR</v>
      </c>
      <c r="L1997" s="31" t="str">
        <f>VLOOKUP($A1997,Location!$A:$J,8,FALSE)</f>
        <v>Haïti</v>
      </c>
      <c r="M1997" s="31" t="str">
        <f>IFERROR(VLOOKUP(L1997,Setup_Team!$B:$C,2,FALSE), "TDB")</f>
        <v>HTI</v>
      </c>
      <c r="N1997" s="31" t="str">
        <f>VLOOKUP($A1997,Location!$A:$J,9,FALSE)</f>
        <v>Atlanta</v>
      </c>
      <c r="O1997" s="31" t="str">
        <f>VLOOKUP($A1997,Location!$A:$J,10,FALSE)</f>
        <v>Mercedes-Benz Stadium</v>
      </c>
      <c r="R1997" s="31">
        <v>0</v>
      </c>
      <c r="S1997" s="25">
        <f>VLOOKUP($A1997,Database!$A:$Y,10,FALSE)</f>
        <v>29</v>
      </c>
      <c r="T1997" s="25">
        <f>VLOOKUP($A1997,Database!$A:$Y,11,FALSE)</f>
        <v>159</v>
      </c>
      <c r="U1997" s="25">
        <f>VLOOKUP($A1997,Database!$A:$Y,12,FALSE)</f>
        <v>187</v>
      </c>
      <c r="V1997" s="25" t="str">
        <f>VLOOKUP(A1997,Database!A:M,13,FALSE)</f>
        <v>À venir</v>
      </c>
      <c r="W1997" s="25" t="str">
        <f>VLOOKUP($A1997,Database!$A:$Y,20,FALSE)</f>
        <v/>
      </c>
      <c r="X1997" s="25" t="str">
        <f>VLOOKUP($A1997,Database!$A:$Y,21,FALSE)</f>
        <v/>
      </c>
      <c r="Y1997" s="25" t="str">
        <f ca="1">IF(C1997&lt;NOW(),IF(AND(P1997&gt;Q1997,W1997&gt;X1997),S1997,IF(AND(P1997=Q1997,W1997=X1997),T1997,IF(AND(P1997&lt;Q1997,W1997&lt;X1997),U1997,0))),"")</f>
        <v/>
      </c>
      <c r="Z1997" s="25">
        <f>IF(AND(P1997=W1997,Q1997=X1997),1,0)</f>
        <v>1</v>
      </c>
      <c r="AA1997" s="25" t="str">
        <f>IF(Z1997=0,"",IF(ISBLANK(VLOOKUP(A1997,Database!A:AA,22,FALSE)),"",VLOOKUP(A1997,Database!A:AA,22,FALSE)))</f>
        <v>Exact</v>
      </c>
      <c r="AB1997" s="25">
        <f ca="1">IFERROR(IF(AND(Y1997&lt;&gt;"",OR(V1997="Terminé",V1997="En cours")),VLOOKUP(AA1997,Setup_ScoreExactBonus!A:D,4,FALSE),0),0)</f>
        <v>0</v>
      </c>
      <c r="AC1997" s="31" t="str">
        <f ca="1">IF(Y1997&lt;&gt;"", Y1997 + IF(Z1997=1,AB1997, 0), "")</f>
        <v/>
      </c>
      <c r="AD1997" s="31">
        <f ca="1">SUMIFS(AC$2:AC1997,D$2:D1997,D1997)*IF(R1997=0,1,2)</f>
        <v>0</v>
      </c>
    </row>
    <row r="1998" spans="1:30" x14ac:dyDescent="0.35">
      <c r="A1998" s="31">
        <f>IF(ISBLANK(B1998),"",COUNTIF(B$2:B1998,B1998))-1</f>
        <v>51</v>
      </c>
      <c r="B1998" s="31">
        <v>8</v>
      </c>
      <c r="C1998" s="10">
        <f>VLOOKUP($A1998,Database!$A:$Y,7,FALSE)</f>
        <v>46198</v>
      </c>
      <c r="D1998" s="31" t="str">
        <f>VLOOKUP(Pronostics!$B1998,Setup_MPP!$A:$G,3,FALSE)</f>
        <v>Louuiiis</v>
      </c>
      <c r="E1998" s="31" t="str">
        <f>VLOOKUP(Pronostics!$B1998,Setup_MPP!$A:$G,2,FALSE)</f>
        <v>Louis HARLE</v>
      </c>
      <c r="F1998" s="31" t="str">
        <f>VLOOKUP($B1998,Setup_MPP!$A:$E,4,FALSE)</f>
        <v>#EEF7B1</v>
      </c>
      <c r="G1998" s="31" t="str">
        <f>VLOOKUP($B1998,Setup_MPP!$A:$E,5,FALSE)</f>
        <v>#C1CB7D</v>
      </c>
      <c r="H1998" s="31" t="str">
        <f>IFERROR(IF(AND(A1998&gt;=1,A1998&lt;=104),VLOOKUP($A1998,Location!$A:$J,6,FALSE),IF(A1998=0,"Avant l'ouverture",IF(OR(A1998=105,A1998=106),"Bonus"))),"")</f>
        <v>Tour 3</v>
      </c>
      <c r="I1998" s="31" t="str">
        <f>IF(LEFT(H1998,4)="Tour",VLOOKUP(A1998,Database!$A:$C,3,FALSE),"")</f>
        <v>C</v>
      </c>
      <c r="J1998" s="31" t="str">
        <f>VLOOKUP($A1998,Location!$A:$J,7,FALSE)</f>
        <v>Maroc</v>
      </c>
      <c r="K1998" s="31" t="str">
        <f>IFERROR(VLOOKUP(J1998,Setup_Team!$B:$C,2,FALSE), "TDB")</f>
        <v>MAR</v>
      </c>
      <c r="L1998" s="31" t="str">
        <f>VLOOKUP($A1998,Location!$A:$J,8,FALSE)</f>
        <v>Haïti</v>
      </c>
      <c r="M1998" s="31" t="str">
        <f>IFERROR(VLOOKUP(L1998,Setup_Team!$B:$C,2,FALSE), "TDB")</f>
        <v>HTI</v>
      </c>
      <c r="N1998" s="31" t="str">
        <f>VLOOKUP($A1998,Location!$A:$J,9,FALSE)</f>
        <v>Atlanta</v>
      </c>
      <c r="O1998" s="31" t="str">
        <f>VLOOKUP($A1998,Location!$A:$J,10,FALSE)</f>
        <v>Mercedes-Benz Stadium</v>
      </c>
      <c r="R1998" s="31">
        <v>0</v>
      </c>
      <c r="S1998" s="25">
        <f>VLOOKUP($A1998,Database!$A:$Y,10,FALSE)</f>
        <v>29</v>
      </c>
      <c r="T1998" s="25">
        <f>VLOOKUP($A1998,Database!$A:$Y,11,FALSE)</f>
        <v>159</v>
      </c>
      <c r="U1998" s="25">
        <f>VLOOKUP($A1998,Database!$A:$Y,12,FALSE)</f>
        <v>187</v>
      </c>
      <c r="V1998" s="25" t="str">
        <f>VLOOKUP(A1998,Database!A:M,13,FALSE)</f>
        <v>À venir</v>
      </c>
      <c r="W1998" s="25" t="str">
        <f>VLOOKUP($A1998,Database!$A:$Y,20,FALSE)</f>
        <v/>
      </c>
      <c r="X1998" s="25" t="str">
        <f>VLOOKUP($A1998,Database!$A:$Y,21,FALSE)</f>
        <v/>
      </c>
      <c r="Y1998" s="25" t="str">
        <f ca="1">IF(C1998&lt;NOW(),IF(AND(P1998&gt;Q1998,W1998&gt;X1998),S1998,IF(AND(P1998=Q1998,W1998=X1998),T1998,IF(AND(P1998&lt;Q1998,W1998&lt;X1998),U1998,0))),"")</f>
        <v/>
      </c>
      <c r="Z1998" s="25">
        <f>IF(AND(P1998=W1998,Q1998=X1998),1,0)</f>
        <v>1</v>
      </c>
      <c r="AA1998" s="25" t="str">
        <f>IF(Z1998=0,"",IF(ISBLANK(VLOOKUP(A1998,Database!A:AA,22,FALSE)),"",VLOOKUP(A1998,Database!A:AA,22,FALSE)))</f>
        <v>Exact</v>
      </c>
      <c r="AB1998" s="25">
        <f ca="1">IFERROR(IF(AND(Y1998&lt;&gt;"",OR(V1998="Terminé",V1998="En cours")),VLOOKUP(AA1998,Setup_ScoreExactBonus!A:D,4,FALSE),0),0)</f>
        <v>0</v>
      </c>
      <c r="AC1998" s="31" t="str">
        <f ca="1">IF(Y1998&lt;&gt;"", Y1998 + IF(Z1998=1,AB1998, 0), "")</f>
        <v/>
      </c>
      <c r="AD1998" s="31">
        <f ca="1">SUMIFS(AC$2:AC1998,D$2:D1998,D1998)*IF(R1998=0,1,2)</f>
        <v>0</v>
      </c>
    </row>
    <row r="1999" spans="1:30" x14ac:dyDescent="0.35">
      <c r="A1999" s="31">
        <f>IF(ISBLANK(B1999),"",COUNTIF(B$2:B1999,B1999))-1</f>
        <v>51</v>
      </c>
      <c r="B1999" s="31">
        <v>9</v>
      </c>
      <c r="C1999" s="10">
        <f>VLOOKUP($A1999,Database!$A:$Y,7,FALSE)</f>
        <v>46198</v>
      </c>
      <c r="D1999" s="31" t="str">
        <f>VLOOKUP(Pronostics!$B1999,Setup_MPP!$A:$G,3,FALSE)</f>
        <v>Aurelien_dqp</v>
      </c>
      <c r="E1999" s="31" t="str">
        <f>VLOOKUP(Pronostics!$B1999,Setup_MPP!$A:$G,2,FALSE)</f>
        <v>Aurélien DE POULPIQUET</v>
      </c>
      <c r="F1999" s="31" t="str">
        <f>VLOOKUP($B1999,Setup_MPP!$A:$E,4,FALSE)</f>
        <v>#F4EA9D</v>
      </c>
      <c r="G1999" s="31" t="str">
        <f>VLOOKUP($B1999,Setup_MPP!$A:$E,5,FALSE)</f>
        <v>#D2C458</v>
      </c>
      <c r="H1999" s="31" t="str">
        <f>IFERROR(IF(AND(A1999&gt;=1,A1999&lt;=104),VLOOKUP($A1999,Location!$A:$J,6,FALSE),IF(A1999=0,"Avant l'ouverture",IF(OR(A1999=105,A1999=106),"Bonus"))),"")</f>
        <v>Tour 3</v>
      </c>
      <c r="I1999" s="31" t="str">
        <f>IF(LEFT(H1999,4)="Tour",VLOOKUP(A1999,Database!$A:$C,3,FALSE),"")</f>
        <v>C</v>
      </c>
      <c r="J1999" s="31" t="str">
        <f>VLOOKUP($A1999,Location!$A:$J,7,FALSE)</f>
        <v>Maroc</v>
      </c>
      <c r="K1999" s="31" t="str">
        <f>IFERROR(VLOOKUP(J1999,Setup_Team!$B:$C,2,FALSE), "TDB")</f>
        <v>MAR</v>
      </c>
      <c r="L1999" s="31" t="str">
        <f>VLOOKUP($A1999,Location!$A:$J,8,FALSE)</f>
        <v>Haïti</v>
      </c>
      <c r="M1999" s="31" t="str">
        <f>IFERROR(VLOOKUP(L1999,Setup_Team!$B:$C,2,FALSE), "TDB")</f>
        <v>HTI</v>
      </c>
      <c r="N1999" s="31" t="str">
        <f>VLOOKUP($A1999,Location!$A:$J,9,FALSE)</f>
        <v>Atlanta</v>
      </c>
      <c r="O1999" s="31" t="str">
        <f>VLOOKUP($A1999,Location!$A:$J,10,FALSE)</f>
        <v>Mercedes-Benz Stadium</v>
      </c>
      <c r="R1999" s="31">
        <v>0</v>
      </c>
      <c r="S1999" s="25">
        <f>VLOOKUP($A1999,Database!$A:$Y,10,FALSE)</f>
        <v>29</v>
      </c>
      <c r="T1999" s="25">
        <f>VLOOKUP($A1999,Database!$A:$Y,11,FALSE)</f>
        <v>159</v>
      </c>
      <c r="U1999" s="25">
        <f>VLOOKUP($A1999,Database!$A:$Y,12,FALSE)</f>
        <v>187</v>
      </c>
      <c r="V1999" s="25" t="str">
        <f>VLOOKUP(A1999,Database!A:M,13,FALSE)</f>
        <v>À venir</v>
      </c>
      <c r="W1999" s="25" t="str">
        <f>VLOOKUP($A1999,Database!$A:$Y,20,FALSE)</f>
        <v/>
      </c>
      <c r="X1999" s="25" t="str">
        <f>VLOOKUP($A1999,Database!$A:$Y,21,FALSE)</f>
        <v/>
      </c>
      <c r="Y1999" s="25" t="str">
        <f ca="1">IF(C1999&lt;NOW(),IF(AND(P1999&gt;Q1999,W1999&gt;X1999),S1999,IF(AND(P1999=Q1999,W1999=X1999),T1999,IF(AND(P1999&lt;Q1999,W1999&lt;X1999),U1999,0))),"")</f>
        <v/>
      </c>
      <c r="Z1999" s="25">
        <f>IF(AND(P1999=W1999,Q1999=X1999),1,0)</f>
        <v>1</v>
      </c>
      <c r="AA1999" s="25" t="str">
        <f>IF(Z1999=0,"",IF(ISBLANK(VLOOKUP(A1999,Database!A:AA,22,FALSE)),"",VLOOKUP(A1999,Database!A:AA,22,FALSE)))</f>
        <v>Exact</v>
      </c>
      <c r="AB1999" s="25">
        <f ca="1">IFERROR(IF(AND(Y1999&lt;&gt;"",OR(V1999="Terminé",V1999="En cours")),VLOOKUP(AA1999,Setup_ScoreExactBonus!A:D,4,FALSE),0),0)</f>
        <v>0</v>
      </c>
      <c r="AC1999" s="31" t="str">
        <f ca="1">IF(Y1999&lt;&gt;"", Y1999 + IF(Z1999=1,AB1999, 0), "")</f>
        <v/>
      </c>
      <c r="AD1999" s="31">
        <f ca="1">SUMIFS(AC$2:AC1999,D$2:D1999,D1999)*IF(R1999=0,1,2)</f>
        <v>0</v>
      </c>
    </row>
    <row r="2000" spans="1:30" x14ac:dyDescent="0.35">
      <c r="A2000" s="31">
        <f>IF(ISBLANK(B2000),"",COUNTIF(B$2:B2000,B2000))-1</f>
        <v>51</v>
      </c>
      <c r="B2000" s="31">
        <v>10</v>
      </c>
      <c r="C2000" s="10">
        <f>VLOOKUP($A2000,Database!$A:$Y,7,FALSE)</f>
        <v>46198</v>
      </c>
      <c r="D2000" s="31" t="str">
        <f>VLOOKUP(Pronostics!$B2000,Setup_MPP!$A:$G,3,FALSE)</f>
        <v>RandomPaul</v>
      </c>
      <c r="E2000" s="31" t="str">
        <f>VLOOKUP(Pronostics!$B2000,Setup_MPP!$A:$G,2,FALSE)</f>
        <v>Paul MONTESINOS</v>
      </c>
      <c r="F2000" s="31" t="str">
        <f>VLOOKUP($B2000,Setup_MPP!$A:$E,4,FALSE)</f>
        <v>#C4B0FF</v>
      </c>
      <c r="G2000" s="31" t="str">
        <f>VLOOKUP($B2000,Setup_MPP!$A:$E,5,FALSE)</f>
        <v>#7F66C8</v>
      </c>
      <c r="H2000" s="31" t="str">
        <f>IFERROR(IF(AND(A2000&gt;=1,A2000&lt;=104),VLOOKUP($A2000,Location!$A:$J,6,FALSE),IF(A2000=0,"Avant l'ouverture",IF(OR(A2000=105,A2000=106),"Bonus"))),"")</f>
        <v>Tour 3</v>
      </c>
      <c r="I2000" s="31" t="str">
        <f>IF(LEFT(H2000,4)="Tour",VLOOKUP(A2000,Database!$A:$C,3,FALSE),"")</f>
        <v>C</v>
      </c>
      <c r="J2000" s="31" t="str">
        <f>VLOOKUP($A2000,Location!$A:$J,7,FALSE)</f>
        <v>Maroc</v>
      </c>
      <c r="K2000" s="31" t="str">
        <f>IFERROR(VLOOKUP(J2000,Setup_Team!$B:$C,2,FALSE), "TDB")</f>
        <v>MAR</v>
      </c>
      <c r="L2000" s="31" t="str">
        <f>VLOOKUP($A2000,Location!$A:$J,8,FALSE)</f>
        <v>Haïti</v>
      </c>
      <c r="M2000" s="31" t="str">
        <f>IFERROR(VLOOKUP(L2000,Setup_Team!$B:$C,2,FALSE), "TDB")</f>
        <v>HTI</v>
      </c>
      <c r="N2000" s="31" t="str">
        <f>VLOOKUP($A2000,Location!$A:$J,9,FALSE)</f>
        <v>Atlanta</v>
      </c>
      <c r="O2000" s="31" t="str">
        <f>VLOOKUP($A2000,Location!$A:$J,10,FALSE)</f>
        <v>Mercedes-Benz Stadium</v>
      </c>
      <c r="R2000" s="31">
        <v>0</v>
      </c>
      <c r="S2000" s="25">
        <f>VLOOKUP($A2000,Database!$A:$Y,10,FALSE)</f>
        <v>29</v>
      </c>
      <c r="T2000" s="25">
        <f>VLOOKUP($A2000,Database!$A:$Y,11,FALSE)</f>
        <v>159</v>
      </c>
      <c r="U2000" s="25">
        <f>VLOOKUP($A2000,Database!$A:$Y,12,FALSE)</f>
        <v>187</v>
      </c>
      <c r="V2000" s="25" t="str">
        <f>VLOOKUP(A2000,Database!A:M,13,FALSE)</f>
        <v>À venir</v>
      </c>
      <c r="W2000" s="25" t="str">
        <f>VLOOKUP($A2000,Database!$A:$Y,20,FALSE)</f>
        <v/>
      </c>
      <c r="X2000" s="25" t="str">
        <f>VLOOKUP($A2000,Database!$A:$Y,21,FALSE)</f>
        <v/>
      </c>
      <c r="Y2000" s="25" t="str">
        <f ca="1">IF(C2000&lt;NOW(),IF(AND(P2000&gt;Q2000,W2000&gt;X2000),S2000,IF(AND(P2000=Q2000,W2000=X2000),T2000,IF(AND(P2000&lt;Q2000,W2000&lt;X2000),U2000,0))),"")</f>
        <v/>
      </c>
      <c r="Z2000" s="25">
        <f>IF(AND(P2000=W2000,Q2000=X2000),1,0)</f>
        <v>1</v>
      </c>
      <c r="AA2000" s="25" t="str">
        <f>IF(Z2000=0,"",IF(ISBLANK(VLOOKUP(A2000,Database!A:AA,22,FALSE)),"",VLOOKUP(A2000,Database!A:AA,22,FALSE)))</f>
        <v>Exact</v>
      </c>
      <c r="AB2000" s="25">
        <f ca="1">IFERROR(IF(AND(Y2000&lt;&gt;"",OR(V2000="Terminé",V2000="En cours")),VLOOKUP(AA2000,Setup_ScoreExactBonus!A:D,4,FALSE),0),0)</f>
        <v>0</v>
      </c>
      <c r="AC2000" s="31" t="str">
        <f ca="1">IF(Y2000&lt;&gt;"", Y2000 + IF(Z2000=1,AB2000, 0), "")</f>
        <v/>
      </c>
      <c r="AD2000" s="31">
        <f ca="1">SUMIFS(AC$2:AC2000,D$2:D2000,D2000)*IF(R2000=0,1,2)</f>
        <v>0</v>
      </c>
    </row>
    <row r="2001" spans="1:30" x14ac:dyDescent="0.35">
      <c r="A2001" s="31">
        <f>IF(ISBLANK(B2001),"",COUNTIF(B$2:B2001,B2001))-1</f>
        <v>51</v>
      </c>
      <c r="B2001" s="31">
        <v>11</v>
      </c>
      <c r="C2001" s="10">
        <f>VLOOKUP($A2001,Database!$A:$Y,7,FALSE)</f>
        <v>46198</v>
      </c>
      <c r="D2001" s="31" t="str">
        <f>VLOOKUP(Pronostics!$B2001,Setup_MPP!$A:$G,3,FALSE)</f>
        <v>Kinsley#8SA6T</v>
      </c>
      <c r="E2001" s="31" t="str">
        <f>VLOOKUP(Pronostics!$B2001,Setup_MPP!$A:$G,2,FALSE)</f>
        <v>Kinsley ROQUE</v>
      </c>
      <c r="F2001" s="31" t="str">
        <f>VLOOKUP($B2001,Setup_MPP!$A:$E,4,FALSE)</f>
        <v>#CBEBBA</v>
      </c>
      <c r="G2001" s="31" t="str">
        <f>VLOOKUP($B2001,Setup_MPP!$A:$E,5,FALSE)</f>
        <v>#70BC6E</v>
      </c>
      <c r="H2001" s="31" t="str">
        <f>IFERROR(IF(AND(A2001&gt;=1,A2001&lt;=104),VLOOKUP($A2001,Location!$A:$J,6,FALSE),IF(A2001=0,"Avant l'ouverture",IF(OR(A2001=105,A2001=106),"Bonus"))),"")</f>
        <v>Tour 3</v>
      </c>
      <c r="I2001" s="31" t="str">
        <f>IF(LEFT(H2001,4)="Tour",VLOOKUP(A2001,Database!$A:$C,3,FALSE),"")</f>
        <v>C</v>
      </c>
      <c r="J2001" s="31" t="str">
        <f>VLOOKUP($A2001,Location!$A:$J,7,FALSE)</f>
        <v>Maroc</v>
      </c>
      <c r="K2001" s="31" t="str">
        <f>IFERROR(VLOOKUP(J2001,Setup_Team!$B:$C,2,FALSE), "TDB")</f>
        <v>MAR</v>
      </c>
      <c r="L2001" s="31" t="str">
        <f>VLOOKUP($A2001,Location!$A:$J,8,FALSE)</f>
        <v>Haïti</v>
      </c>
      <c r="M2001" s="31" t="str">
        <f>IFERROR(VLOOKUP(L2001,Setup_Team!$B:$C,2,FALSE), "TDB")</f>
        <v>HTI</v>
      </c>
      <c r="N2001" s="31" t="str">
        <f>VLOOKUP($A2001,Location!$A:$J,9,FALSE)</f>
        <v>Atlanta</v>
      </c>
      <c r="O2001" s="31" t="str">
        <f>VLOOKUP($A2001,Location!$A:$J,10,FALSE)</f>
        <v>Mercedes-Benz Stadium</v>
      </c>
      <c r="R2001" s="31">
        <v>0</v>
      </c>
      <c r="S2001" s="25">
        <f>VLOOKUP($A2001,Database!$A:$Y,10,FALSE)</f>
        <v>29</v>
      </c>
      <c r="T2001" s="25">
        <f>VLOOKUP($A2001,Database!$A:$Y,11,FALSE)</f>
        <v>159</v>
      </c>
      <c r="U2001" s="25">
        <f>VLOOKUP($A2001,Database!$A:$Y,12,FALSE)</f>
        <v>187</v>
      </c>
      <c r="V2001" s="25" t="str">
        <f>VLOOKUP(A2001,Database!A:M,13,FALSE)</f>
        <v>À venir</v>
      </c>
      <c r="W2001" s="25" t="str">
        <f>VLOOKUP($A2001,Database!$A:$Y,20,FALSE)</f>
        <v/>
      </c>
      <c r="X2001" s="25" t="str">
        <f>VLOOKUP($A2001,Database!$A:$Y,21,FALSE)</f>
        <v/>
      </c>
      <c r="Y2001" s="25" t="str">
        <f ca="1">IF(C2001&lt;NOW(),IF(AND(P2001&gt;Q2001,W2001&gt;X2001),S2001,IF(AND(P2001=Q2001,W2001=X2001),T2001,IF(AND(P2001&lt;Q2001,W2001&lt;X2001),U2001,0))),"")</f>
        <v/>
      </c>
      <c r="Z2001" s="25">
        <f>IF(AND(P2001=W2001,Q2001=X2001),1,0)</f>
        <v>1</v>
      </c>
      <c r="AA2001" s="25" t="str">
        <f>IF(Z2001=0,"",IF(ISBLANK(VLOOKUP(A2001,Database!A:AA,22,FALSE)),"",VLOOKUP(A2001,Database!A:AA,22,FALSE)))</f>
        <v>Exact</v>
      </c>
      <c r="AB2001" s="25">
        <f ca="1">IFERROR(IF(AND(Y2001&lt;&gt;"",OR(V2001="Terminé",V2001="En cours")),VLOOKUP(AA2001,Setup_ScoreExactBonus!A:D,4,FALSE),0),0)</f>
        <v>0</v>
      </c>
      <c r="AC2001" s="31" t="str">
        <f ca="1">IF(Y2001&lt;&gt;"", Y2001 + IF(Z2001=1,AB2001, 0), "")</f>
        <v/>
      </c>
      <c r="AD2001" s="31">
        <f ca="1">SUMIFS(AC$2:AC2001,D$2:D2001,D2001)*IF(R2001=0,1,2)</f>
        <v>0</v>
      </c>
    </row>
    <row r="2002" spans="1:30" x14ac:dyDescent="0.35">
      <c r="A2002" s="31">
        <f>IF(ISBLANK(B2002),"",COUNTIF(B$2:B2002,B2002))-1</f>
        <v>51</v>
      </c>
      <c r="B2002" s="31">
        <v>12</v>
      </c>
      <c r="C2002" s="10">
        <f>VLOOKUP($A2002,Database!$A:$Y,7,FALSE)</f>
        <v>46198</v>
      </c>
      <c r="D2002" s="31" t="str">
        <f>VLOOKUP(Pronostics!$B2002,Setup_MPP!$A:$G,3,FALSE)</f>
        <v>Jaouad1</v>
      </c>
      <c r="E2002" s="31" t="str">
        <f>VLOOKUP(Pronostics!$B2002,Setup_MPP!$A:$G,2,FALSE)</f>
        <v>Jaouad SETTI</v>
      </c>
      <c r="F2002" s="31" t="str">
        <f>VLOOKUP($B2002,Setup_MPP!$A:$E,4,FALSE)</f>
        <v>#C2D4FF</v>
      </c>
      <c r="G2002" s="31" t="str">
        <f>VLOOKUP($B2002,Setup_MPP!$A:$E,5,FALSE)</f>
        <v>#6586D5</v>
      </c>
      <c r="H2002" s="31" t="str">
        <f>IFERROR(IF(AND(A2002&gt;=1,A2002&lt;=104),VLOOKUP($A2002,Location!$A:$J,6,FALSE),IF(A2002=0,"Avant l'ouverture",IF(OR(A2002=105,A2002=106),"Bonus"))),"")</f>
        <v>Tour 3</v>
      </c>
      <c r="I2002" s="31" t="str">
        <f>IF(LEFT(H2002,4)="Tour",VLOOKUP(A2002,Database!$A:$C,3,FALSE),"")</f>
        <v>C</v>
      </c>
      <c r="J2002" s="31" t="str">
        <f>VLOOKUP($A2002,Location!$A:$J,7,FALSE)</f>
        <v>Maroc</v>
      </c>
      <c r="K2002" s="31" t="str">
        <f>IFERROR(VLOOKUP(J2002,Setup_Team!$B:$C,2,FALSE), "TDB")</f>
        <v>MAR</v>
      </c>
      <c r="L2002" s="31" t="str">
        <f>VLOOKUP($A2002,Location!$A:$J,8,FALSE)</f>
        <v>Haïti</v>
      </c>
      <c r="M2002" s="31" t="str">
        <f>IFERROR(VLOOKUP(L2002,Setup_Team!$B:$C,2,FALSE), "TDB")</f>
        <v>HTI</v>
      </c>
      <c r="N2002" s="31" t="str">
        <f>VLOOKUP($A2002,Location!$A:$J,9,FALSE)</f>
        <v>Atlanta</v>
      </c>
      <c r="O2002" s="31" t="str">
        <f>VLOOKUP($A2002,Location!$A:$J,10,FALSE)</f>
        <v>Mercedes-Benz Stadium</v>
      </c>
      <c r="R2002" s="31">
        <v>0</v>
      </c>
      <c r="S2002" s="25">
        <f>VLOOKUP($A2002,Database!$A:$Y,10,FALSE)</f>
        <v>29</v>
      </c>
      <c r="T2002" s="25">
        <f>VLOOKUP($A2002,Database!$A:$Y,11,FALSE)</f>
        <v>159</v>
      </c>
      <c r="U2002" s="25">
        <f>VLOOKUP($A2002,Database!$A:$Y,12,FALSE)</f>
        <v>187</v>
      </c>
      <c r="V2002" s="25" t="str">
        <f>VLOOKUP(A2002,Database!A:M,13,FALSE)</f>
        <v>À venir</v>
      </c>
      <c r="W2002" s="25" t="str">
        <f>VLOOKUP($A2002,Database!$A:$Y,20,FALSE)</f>
        <v/>
      </c>
      <c r="X2002" s="25" t="str">
        <f>VLOOKUP($A2002,Database!$A:$Y,21,FALSE)</f>
        <v/>
      </c>
      <c r="Y2002" s="25" t="str">
        <f ca="1">IF(C2002&lt;NOW(),IF(AND(P2002&gt;Q2002,W2002&gt;X2002),S2002,IF(AND(P2002=Q2002,W2002=X2002),T2002,IF(AND(P2002&lt;Q2002,W2002&lt;X2002),U2002,0))),"")</f>
        <v/>
      </c>
      <c r="Z2002" s="25">
        <f>IF(AND(P2002=W2002,Q2002=X2002),1,0)</f>
        <v>1</v>
      </c>
      <c r="AA2002" s="25" t="str">
        <f>IF(Z2002=0,"",IF(ISBLANK(VLOOKUP(A2002,Database!A:AA,22,FALSE)),"",VLOOKUP(A2002,Database!A:AA,22,FALSE)))</f>
        <v>Exact</v>
      </c>
      <c r="AB2002" s="25">
        <f ca="1">IFERROR(IF(AND(Y2002&lt;&gt;"",OR(V2002="Terminé",V2002="En cours")),VLOOKUP(AA2002,Setup_ScoreExactBonus!A:D,4,FALSE),0),0)</f>
        <v>0</v>
      </c>
      <c r="AC2002" s="31" t="str">
        <f ca="1">IF(Y2002&lt;&gt;"", Y2002 + IF(Z2002=1,AB2002, 0), "")</f>
        <v/>
      </c>
      <c r="AD2002" s="31">
        <f ca="1">SUMIFS(AC$2:AC2002,D$2:D2002,D2002)*IF(R2002=0,1,2)</f>
        <v>0</v>
      </c>
    </row>
    <row r="2003" spans="1:30" x14ac:dyDescent="0.35">
      <c r="A2003" s="31">
        <f>IF(ISBLANK(B2003),"",COUNTIF(B$2:B2003,B2003))-1</f>
        <v>51</v>
      </c>
      <c r="B2003" s="31">
        <v>13</v>
      </c>
      <c r="C2003" s="10">
        <f>VLOOKUP($A2003,Database!$A:$Y,7,FALSE)</f>
        <v>46198</v>
      </c>
      <c r="D2003" s="31" t="str">
        <f>VLOOKUP(Pronostics!$B2003,Setup_MPP!$A:$G,3,FALSE)</f>
        <v>Julien_I</v>
      </c>
      <c r="E2003" s="31" t="str">
        <f>VLOOKUP(Pronostics!$B2003,Setup_MPP!$A:$G,2,FALSE)</f>
        <v>Julien INGE</v>
      </c>
      <c r="F2003" s="31" t="str">
        <f>VLOOKUP($B2003,Setup_MPP!$A:$E,4,FALSE)</f>
        <v>#C1E0EF</v>
      </c>
      <c r="G2003" s="31" t="str">
        <f>VLOOKUP($B2003,Setup_MPP!$A:$E,5,FALSE)</f>
        <v>#4F91B2</v>
      </c>
      <c r="H2003" s="31" t="str">
        <f>IFERROR(IF(AND(A2003&gt;=1,A2003&lt;=104),VLOOKUP($A2003,Location!$A:$J,6,FALSE),IF(A2003=0,"Avant l'ouverture",IF(OR(A2003=105,A2003=106),"Bonus"))),"")</f>
        <v>Tour 3</v>
      </c>
      <c r="I2003" s="31" t="str">
        <f>IF(LEFT(H2003,4)="Tour",VLOOKUP(A2003,Database!$A:$C,3,FALSE),"")</f>
        <v>C</v>
      </c>
      <c r="J2003" s="31" t="str">
        <f>VLOOKUP($A2003,Location!$A:$J,7,FALSE)</f>
        <v>Maroc</v>
      </c>
      <c r="K2003" s="31" t="str">
        <f>IFERROR(VLOOKUP(J2003,Setup_Team!$B:$C,2,FALSE), "TDB")</f>
        <v>MAR</v>
      </c>
      <c r="L2003" s="31" t="str">
        <f>VLOOKUP($A2003,Location!$A:$J,8,FALSE)</f>
        <v>Haïti</v>
      </c>
      <c r="M2003" s="31" t="str">
        <f>IFERROR(VLOOKUP(L2003,Setup_Team!$B:$C,2,FALSE), "TDB")</f>
        <v>HTI</v>
      </c>
      <c r="N2003" s="31" t="str">
        <f>VLOOKUP($A2003,Location!$A:$J,9,FALSE)</f>
        <v>Atlanta</v>
      </c>
      <c r="O2003" s="31" t="str">
        <f>VLOOKUP($A2003,Location!$A:$J,10,FALSE)</f>
        <v>Mercedes-Benz Stadium</v>
      </c>
      <c r="R2003" s="31">
        <v>0</v>
      </c>
      <c r="S2003" s="25">
        <f>VLOOKUP($A2003,Database!$A:$Y,10,FALSE)</f>
        <v>29</v>
      </c>
      <c r="T2003" s="25">
        <f>VLOOKUP($A2003,Database!$A:$Y,11,FALSE)</f>
        <v>159</v>
      </c>
      <c r="U2003" s="25">
        <f>VLOOKUP($A2003,Database!$A:$Y,12,FALSE)</f>
        <v>187</v>
      </c>
      <c r="V2003" s="25" t="str">
        <f>VLOOKUP(A2003,Database!A:M,13,FALSE)</f>
        <v>À venir</v>
      </c>
      <c r="W2003" s="25" t="str">
        <f>VLOOKUP($A2003,Database!$A:$Y,20,FALSE)</f>
        <v/>
      </c>
      <c r="X2003" s="25" t="str">
        <f>VLOOKUP($A2003,Database!$A:$Y,21,FALSE)</f>
        <v/>
      </c>
      <c r="Y2003" s="25" t="str">
        <f ca="1">IF(C2003&lt;NOW(),IF(AND(P2003&gt;Q2003,W2003&gt;X2003),S2003,IF(AND(P2003=Q2003,W2003=X2003),T2003,IF(AND(P2003&lt;Q2003,W2003&lt;X2003),U2003,0))),"")</f>
        <v/>
      </c>
      <c r="Z2003" s="25">
        <f>IF(AND(P2003=W2003,Q2003=X2003),1,0)</f>
        <v>1</v>
      </c>
      <c r="AA2003" s="25" t="str">
        <f>IF(Z2003=0,"",IF(ISBLANK(VLOOKUP(A2003,Database!A:AA,22,FALSE)),"",VLOOKUP(A2003,Database!A:AA,22,FALSE)))</f>
        <v>Exact</v>
      </c>
      <c r="AB2003" s="25">
        <f ca="1">IFERROR(IF(AND(Y2003&lt;&gt;"",OR(V2003="Terminé",V2003="En cours")),VLOOKUP(AA2003,Setup_ScoreExactBonus!A:D,4,FALSE),0),0)</f>
        <v>0</v>
      </c>
      <c r="AC2003" s="31" t="str">
        <f ca="1">IF(Y2003&lt;&gt;"", Y2003 + IF(Z2003=1,AB2003, 0), "")</f>
        <v/>
      </c>
      <c r="AD2003" s="31">
        <f ca="1">SUMIFS(AC$2:AC2003,D$2:D2003,D2003)*IF(R2003=0,1,2)</f>
        <v>0</v>
      </c>
    </row>
    <row r="2004" spans="1:30" x14ac:dyDescent="0.35">
      <c r="A2004" s="31">
        <f>IF(ISBLANK(B2004),"",COUNTIF(B$2:B2004,B2004))-1</f>
        <v>51</v>
      </c>
      <c r="B2004" s="31">
        <v>14</v>
      </c>
      <c r="C2004" s="10">
        <f>VLOOKUP($A2004,Database!$A:$Y,7,FALSE)</f>
        <v>46198</v>
      </c>
      <c r="D2004" s="31" t="str">
        <f>VLOOKUP(Pronostics!$B2004,Setup_MPP!$A:$G,3,FALSE)</f>
        <v>MarieEYT</v>
      </c>
      <c r="E2004" s="31" t="str">
        <f>VLOOKUP(Pronostics!$B2004,Setup_MPP!$A:$G,2,FALSE)</f>
        <v>Marie EXBRAYAT</v>
      </c>
      <c r="F2004" s="31" t="str">
        <f>VLOOKUP($B2004,Setup_MPP!$A:$E,4,FALSE)</f>
        <v>#FFAFD2</v>
      </c>
      <c r="G2004" s="31" t="str">
        <f>VLOOKUP($B2004,Setup_MPP!$A:$E,5,FALSE)</f>
        <v>#F2589B</v>
      </c>
      <c r="H2004" s="31" t="str">
        <f>IFERROR(IF(AND(A2004&gt;=1,A2004&lt;=104),VLOOKUP($A2004,Location!$A:$J,6,FALSE),IF(A2004=0,"Avant l'ouverture",IF(OR(A2004=105,A2004=106),"Bonus"))),"")</f>
        <v>Tour 3</v>
      </c>
      <c r="I2004" s="31" t="str">
        <f>IF(LEFT(H2004,4)="Tour",VLOOKUP(A2004,Database!$A:$C,3,FALSE),"")</f>
        <v>C</v>
      </c>
      <c r="J2004" s="31" t="str">
        <f>VLOOKUP($A2004,Location!$A:$J,7,FALSE)</f>
        <v>Maroc</v>
      </c>
      <c r="K2004" s="31" t="str">
        <f>IFERROR(VLOOKUP(J2004,Setup_Team!$B:$C,2,FALSE), "TDB")</f>
        <v>MAR</v>
      </c>
      <c r="L2004" s="31" t="str">
        <f>VLOOKUP($A2004,Location!$A:$J,8,FALSE)</f>
        <v>Haïti</v>
      </c>
      <c r="M2004" s="31" t="str">
        <f>IFERROR(VLOOKUP(L2004,Setup_Team!$B:$C,2,FALSE), "TDB")</f>
        <v>HTI</v>
      </c>
      <c r="N2004" s="31" t="str">
        <f>VLOOKUP($A2004,Location!$A:$J,9,FALSE)</f>
        <v>Atlanta</v>
      </c>
      <c r="O2004" s="31" t="str">
        <f>VLOOKUP($A2004,Location!$A:$J,10,FALSE)</f>
        <v>Mercedes-Benz Stadium</v>
      </c>
      <c r="R2004" s="31">
        <v>0</v>
      </c>
      <c r="S2004" s="25">
        <f>VLOOKUP($A2004,Database!$A:$Y,10,FALSE)</f>
        <v>29</v>
      </c>
      <c r="T2004" s="25">
        <f>VLOOKUP($A2004,Database!$A:$Y,11,FALSE)</f>
        <v>159</v>
      </c>
      <c r="U2004" s="25">
        <f>VLOOKUP($A2004,Database!$A:$Y,12,FALSE)</f>
        <v>187</v>
      </c>
      <c r="V2004" s="25" t="str">
        <f>VLOOKUP(A2004,Database!A:M,13,FALSE)</f>
        <v>À venir</v>
      </c>
      <c r="W2004" s="25" t="str">
        <f>VLOOKUP($A2004,Database!$A:$Y,20,FALSE)</f>
        <v/>
      </c>
      <c r="X2004" s="25" t="str">
        <f>VLOOKUP($A2004,Database!$A:$Y,21,FALSE)</f>
        <v/>
      </c>
      <c r="Y2004" s="25" t="str">
        <f ca="1">IF(C2004&lt;NOW(),IF(AND(P2004&gt;Q2004,W2004&gt;X2004),S2004,IF(AND(P2004=Q2004,W2004=X2004),T2004,IF(AND(P2004&lt;Q2004,W2004&lt;X2004),U2004,0))),"")</f>
        <v/>
      </c>
      <c r="Z2004" s="25">
        <f>IF(AND(P2004=W2004,Q2004=X2004),1,0)</f>
        <v>1</v>
      </c>
      <c r="AA2004" s="25" t="str">
        <f>IF(Z2004=0,"",IF(ISBLANK(VLOOKUP(A2004,Database!A:AA,22,FALSE)),"",VLOOKUP(A2004,Database!A:AA,22,FALSE)))</f>
        <v>Exact</v>
      </c>
      <c r="AB2004" s="25">
        <f ca="1">IFERROR(IF(AND(Y2004&lt;&gt;"",OR(V2004="Terminé",V2004="En cours")),VLOOKUP(AA2004,Setup_ScoreExactBonus!A:D,4,FALSE),0),0)</f>
        <v>0</v>
      </c>
      <c r="AC2004" s="31" t="str">
        <f ca="1">IF(Y2004&lt;&gt;"", Y2004 + IF(Z2004=1,AB2004, 0), "")</f>
        <v/>
      </c>
      <c r="AD2004" s="31">
        <f ca="1">SUMIFS(AC$2:AC2004,D$2:D2004,D2004)*IF(R2004=0,1,2)</f>
        <v>0</v>
      </c>
    </row>
    <row r="2005" spans="1:30" x14ac:dyDescent="0.35">
      <c r="A2005" s="31">
        <f>IF(ISBLANK(B2005),"",COUNTIF(B$2:B2005,B2005))-1</f>
        <v>51</v>
      </c>
      <c r="B2005" s="31">
        <v>15</v>
      </c>
      <c r="C2005" s="10">
        <f>VLOOKUP($A2005,Database!$A:$Y,7,FALSE)</f>
        <v>46198</v>
      </c>
      <c r="D2005" s="31" t="str">
        <f>VLOOKUP(Pronostics!$B2005,Setup_MPP!$A:$G,3,FALSE)</f>
        <v>Amine#8UL9R</v>
      </c>
      <c r="E2005" s="31" t="str">
        <f>VLOOKUP(Pronostics!$B2005,Setup_MPP!$A:$G,2,FALSE)</f>
        <v>Amine ZARROUKI</v>
      </c>
      <c r="F2005" s="31" t="str">
        <f>VLOOKUP($B2005,Setup_MPP!$A:$E,4,FALSE)</f>
        <v>#FF9898</v>
      </c>
      <c r="G2005" s="31" t="str">
        <f>VLOOKUP($B2005,Setup_MPP!$A:$E,5,FALSE)</f>
        <v>#FF5D5D</v>
      </c>
      <c r="H2005" s="31" t="str">
        <f>IFERROR(IF(AND(A2005&gt;=1,A2005&lt;=104),VLOOKUP($A2005,Location!$A:$J,6,FALSE),IF(A2005=0,"Avant l'ouverture",IF(OR(A2005=105,A2005=106),"Bonus"))),"")</f>
        <v>Tour 3</v>
      </c>
      <c r="I2005" s="31" t="str">
        <f>IF(LEFT(H2005,4)="Tour",VLOOKUP(A2005,Database!$A:$C,3,FALSE),"")</f>
        <v>C</v>
      </c>
      <c r="J2005" s="31" t="str">
        <f>VLOOKUP($A2005,Location!$A:$J,7,FALSE)</f>
        <v>Maroc</v>
      </c>
      <c r="K2005" s="31" t="str">
        <f>IFERROR(VLOOKUP(J2005,Setup_Team!$B:$C,2,FALSE), "TDB")</f>
        <v>MAR</v>
      </c>
      <c r="L2005" s="31" t="str">
        <f>VLOOKUP($A2005,Location!$A:$J,8,FALSE)</f>
        <v>Haïti</v>
      </c>
      <c r="M2005" s="31" t="str">
        <f>IFERROR(VLOOKUP(L2005,Setup_Team!$B:$C,2,FALSE), "TDB")</f>
        <v>HTI</v>
      </c>
      <c r="N2005" s="31" t="str">
        <f>VLOOKUP($A2005,Location!$A:$J,9,FALSE)</f>
        <v>Atlanta</v>
      </c>
      <c r="O2005" s="31" t="str">
        <f>VLOOKUP($A2005,Location!$A:$J,10,FALSE)</f>
        <v>Mercedes-Benz Stadium</v>
      </c>
      <c r="R2005" s="31">
        <v>0</v>
      </c>
      <c r="S2005" s="25">
        <f>VLOOKUP($A2005,Database!$A:$Y,10,FALSE)</f>
        <v>29</v>
      </c>
      <c r="T2005" s="25">
        <f>VLOOKUP($A2005,Database!$A:$Y,11,FALSE)</f>
        <v>159</v>
      </c>
      <c r="U2005" s="25">
        <f>VLOOKUP($A2005,Database!$A:$Y,12,FALSE)</f>
        <v>187</v>
      </c>
      <c r="V2005" s="25" t="str">
        <f>VLOOKUP(A2005,Database!A:M,13,FALSE)</f>
        <v>À venir</v>
      </c>
      <c r="W2005" s="25" t="str">
        <f>VLOOKUP($A2005,Database!$A:$Y,20,FALSE)</f>
        <v/>
      </c>
      <c r="X2005" s="25" t="str">
        <f>VLOOKUP($A2005,Database!$A:$Y,21,FALSE)</f>
        <v/>
      </c>
      <c r="Y2005" s="25" t="str">
        <f ca="1">IF(C2005&lt;NOW(),IF(AND(P2005&gt;Q2005,W2005&gt;X2005),S2005,IF(AND(P2005=Q2005,W2005=X2005),T2005,IF(AND(P2005&lt;Q2005,W2005&lt;X2005),U2005,0))),"")</f>
        <v/>
      </c>
      <c r="Z2005" s="25">
        <f>IF(AND(P2005=W2005,Q2005=X2005),1,0)</f>
        <v>1</v>
      </c>
      <c r="AA2005" s="25" t="str">
        <f>IF(Z2005=0,"",IF(ISBLANK(VLOOKUP(A2005,Database!A:AA,22,FALSE)),"",VLOOKUP(A2005,Database!A:AA,22,FALSE)))</f>
        <v>Exact</v>
      </c>
      <c r="AB2005" s="25">
        <f ca="1">IFERROR(IF(AND(Y2005&lt;&gt;"",OR(V2005="Terminé",V2005="En cours")),VLOOKUP(AA2005,Setup_ScoreExactBonus!A:D,4,FALSE),0),0)</f>
        <v>0</v>
      </c>
      <c r="AC2005" s="31" t="str">
        <f ca="1">IF(Y2005&lt;&gt;"", Y2005 + IF(Z2005=1,AB2005, 0), "")</f>
        <v/>
      </c>
      <c r="AD2005" s="31">
        <f ca="1">SUMIFS(AC$2:AC2005,D$2:D2005,D2005)*IF(R2005=0,1,2)</f>
        <v>0</v>
      </c>
    </row>
    <row r="2006" spans="1:30" x14ac:dyDescent="0.35">
      <c r="A2006" s="31">
        <f>IF(ISBLANK(B2006),"",COUNTIF(B$2:B2006,B2006))-1</f>
        <v>51</v>
      </c>
      <c r="B2006" s="31">
        <v>16</v>
      </c>
      <c r="C2006" s="10">
        <f>VLOOKUP($A2006,Database!$A:$Y,7,FALSE)</f>
        <v>46198</v>
      </c>
      <c r="D2006" s="31" t="str">
        <f>VLOOKUP(Pronostics!$B2006,Setup_MPP!$A:$G,3,FALSE)</f>
        <v>Laura#8V93E</v>
      </c>
      <c r="E2006" s="31" t="str">
        <f>VLOOKUP(Pronostics!$B2006,Setup_MPP!$A:$G,2,FALSE)</f>
        <v>Laura GIULIANO</v>
      </c>
      <c r="F2006" s="31" t="str">
        <f>VLOOKUP($B2006,Setup_MPP!$A:$E,4,FALSE)</f>
        <v>#86A4FE</v>
      </c>
      <c r="G2006" s="31" t="str">
        <f>VLOOKUP($B2006,Setup_MPP!$A:$E,5,FALSE)</f>
        <v>#3769FF</v>
      </c>
      <c r="H2006" s="31" t="str">
        <f>IFERROR(IF(AND(A2006&gt;=1,A2006&lt;=104),VLOOKUP($A2006,Location!$A:$J,6,FALSE),IF(A2006=0,"Avant l'ouverture",IF(OR(A2006=105,A2006=106),"Bonus"))),"")</f>
        <v>Tour 3</v>
      </c>
      <c r="I2006" s="31" t="str">
        <f>IF(LEFT(H2006,4)="Tour",VLOOKUP(A2006,Database!$A:$C,3,FALSE),"")</f>
        <v>C</v>
      </c>
      <c r="J2006" s="31" t="str">
        <f>VLOOKUP($A2006,Location!$A:$J,7,FALSE)</f>
        <v>Maroc</v>
      </c>
      <c r="K2006" s="31" t="str">
        <f>IFERROR(VLOOKUP(J2006,Setup_Team!$B:$C,2,FALSE), "TDB")</f>
        <v>MAR</v>
      </c>
      <c r="L2006" s="31" t="str">
        <f>VLOOKUP($A2006,Location!$A:$J,8,FALSE)</f>
        <v>Haïti</v>
      </c>
      <c r="M2006" s="31" t="str">
        <f>IFERROR(VLOOKUP(L2006,Setup_Team!$B:$C,2,FALSE), "TDB")</f>
        <v>HTI</v>
      </c>
      <c r="N2006" s="31" t="str">
        <f>VLOOKUP($A2006,Location!$A:$J,9,FALSE)</f>
        <v>Atlanta</v>
      </c>
      <c r="O2006" s="31" t="str">
        <f>VLOOKUP($A2006,Location!$A:$J,10,FALSE)</f>
        <v>Mercedes-Benz Stadium</v>
      </c>
      <c r="R2006" s="31">
        <v>0</v>
      </c>
      <c r="S2006" s="25">
        <f>VLOOKUP($A2006,Database!$A:$Y,10,FALSE)</f>
        <v>29</v>
      </c>
      <c r="T2006" s="25">
        <f>VLOOKUP($A2006,Database!$A:$Y,11,FALSE)</f>
        <v>159</v>
      </c>
      <c r="U2006" s="25">
        <f>VLOOKUP($A2006,Database!$A:$Y,12,FALSE)</f>
        <v>187</v>
      </c>
      <c r="V2006" s="25" t="str">
        <f>VLOOKUP(A2006,Database!A:M,13,FALSE)</f>
        <v>À venir</v>
      </c>
      <c r="W2006" s="25" t="str">
        <f>VLOOKUP($A2006,Database!$A:$Y,20,FALSE)</f>
        <v/>
      </c>
      <c r="X2006" s="25" t="str">
        <f>VLOOKUP($A2006,Database!$A:$Y,21,FALSE)</f>
        <v/>
      </c>
      <c r="Y2006" s="25" t="str">
        <f ca="1">IF(C2006&lt;NOW(),IF(AND(P2006&gt;Q2006,W2006&gt;X2006),S2006,IF(AND(P2006=Q2006,W2006=X2006),T2006,IF(AND(P2006&lt;Q2006,W2006&lt;X2006),U2006,0))),"")</f>
        <v/>
      </c>
      <c r="Z2006" s="25">
        <f>IF(AND(P2006=W2006,Q2006=X2006),1,0)</f>
        <v>1</v>
      </c>
      <c r="AA2006" s="25" t="str">
        <f>IF(Z2006=0,"",IF(ISBLANK(VLOOKUP(A2006,Database!A:AA,22,FALSE)),"",VLOOKUP(A2006,Database!A:AA,22,FALSE)))</f>
        <v>Exact</v>
      </c>
      <c r="AB2006" s="25">
        <f ca="1">IFERROR(IF(AND(Y2006&lt;&gt;"",OR(V2006="Terminé",V2006="En cours")),VLOOKUP(AA2006,Setup_ScoreExactBonus!A:D,4,FALSE),0),0)</f>
        <v>0</v>
      </c>
      <c r="AC2006" s="31" t="str">
        <f ca="1">IF(Y2006&lt;&gt;"", Y2006 + IF(Z2006=1,AB2006, 0), "")</f>
        <v/>
      </c>
      <c r="AD2006" s="31">
        <f ca="1">SUMIFS(AC$2:AC2006,D$2:D2006,D2006)*IF(R2006=0,1,2)</f>
        <v>0</v>
      </c>
    </row>
    <row r="2007" spans="1:30" x14ac:dyDescent="0.35">
      <c r="A2007" s="31">
        <f>IF(ISBLANK(B2007),"",COUNTIF(B$2:B2007,B2007))-1</f>
        <v>51</v>
      </c>
      <c r="B2007" s="31">
        <v>17</v>
      </c>
      <c r="C2007" s="10">
        <f>VLOOKUP($A2007,Database!$A:$Y,7,FALSE)</f>
        <v>46198</v>
      </c>
      <c r="D2007" s="31" t="str">
        <f>VLOOKUP(Pronostics!$B2007,Setup_MPP!$A:$G,3,FALSE)</f>
        <v>Joueur17</v>
      </c>
      <c r="E2007" s="31" t="str">
        <f>VLOOKUP(Pronostics!$B2007,Setup_MPP!$A:$G,2,FALSE)</f>
        <v>Joueur17</v>
      </c>
      <c r="F2007" s="31" t="str">
        <f>VLOOKUP($B2007,Setup_MPP!$A:$E,4,FALSE)</f>
        <v>#FFB0B0</v>
      </c>
      <c r="G2007" s="31" t="str">
        <f>VLOOKUP($B2007,Setup_MPP!$A:$E,5,FALSE)</f>
        <v>#F25757</v>
      </c>
      <c r="H2007" s="31" t="str">
        <f>IFERROR(IF(AND(A2007&gt;=1,A2007&lt;=104),VLOOKUP($A2007,Location!$A:$J,6,FALSE),IF(A2007=0,"Avant l'ouverture",IF(OR(A2007=105,A2007=106),"Bonus"))),"")</f>
        <v>Tour 3</v>
      </c>
      <c r="I2007" s="31" t="str">
        <f>IF(LEFT(H2007,4)="Tour",VLOOKUP(A2007,Database!$A:$C,3,FALSE),"")</f>
        <v>C</v>
      </c>
      <c r="J2007" s="31" t="str">
        <f>VLOOKUP($A2007,Location!$A:$J,7,FALSE)</f>
        <v>Maroc</v>
      </c>
      <c r="K2007" s="31" t="str">
        <f>IFERROR(VLOOKUP(J2007,Setup_Team!$B:$C,2,FALSE), "TDB")</f>
        <v>MAR</v>
      </c>
      <c r="L2007" s="31" t="str">
        <f>VLOOKUP($A2007,Location!$A:$J,8,FALSE)</f>
        <v>Haïti</v>
      </c>
      <c r="M2007" s="31" t="str">
        <f>IFERROR(VLOOKUP(L2007,Setup_Team!$B:$C,2,FALSE), "TDB")</f>
        <v>HTI</v>
      </c>
      <c r="N2007" s="31" t="str">
        <f>VLOOKUP($A2007,Location!$A:$J,9,FALSE)</f>
        <v>Atlanta</v>
      </c>
      <c r="O2007" s="31" t="str">
        <f>VLOOKUP($A2007,Location!$A:$J,10,FALSE)</f>
        <v>Mercedes-Benz Stadium</v>
      </c>
      <c r="R2007" s="31">
        <v>0</v>
      </c>
      <c r="S2007" s="25">
        <f>VLOOKUP($A2007,Database!$A:$Y,10,FALSE)</f>
        <v>29</v>
      </c>
      <c r="T2007" s="25">
        <f>VLOOKUP($A2007,Database!$A:$Y,11,FALSE)</f>
        <v>159</v>
      </c>
      <c r="U2007" s="25">
        <f>VLOOKUP($A2007,Database!$A:$Y,12,FALSE)</f>
        <v>187</v>
      </c>
      <c r="V2007" s="25" t="str">
        <f>VLOOKUP(A2007,Database!A:M,13,FALSE)</f>
        <v>À venir</v>
      </c>
      <c r="W2007" s="25" t="str">
        <f>VLOOKUP($A2007,Database!$A:$Y,20,FALSE)</f>
        <v/>
      </c>
      <c r="X2007" s="25" t="str">
        <f>VLOOKUP($A2007,Database!$A:$Y,21,FALSE)</f>
        <v/>
      </c>
      <c r="Y2007" s="25" t="str">
        <f ca="1">IF(C2007&lt;NOW(),IF(AND(P2007&gt;Q2007,W2007&gt;X2007),S2007,IF(AND(P2007=Q2007,W2007=X2007),T2007,IF(AND(P2007&lt;Q2007,W2007&lt;X2007),U2007,0))),"")</f>
        <v/>
      </c>
      <c r="Z2007" s="25">
        <f>IF(AND(P2007=W2007,Q2007=X2007),1,0)</f>
        <v>1</v>
      </c>
      <c r="AA2007" s="25" t="str">
        <f>IF(Z2007=0,"",IF(ISBLANK(VLOOKUP(A2007,Database!A:AA,22,FALSE)),"",VLOOKUP(A2007,Database!A:AA,22,FALSE)))</f>
        <v>Exact</v>
      </c>
      <c r="AB2007" s="25">
        <f ca="1">IFERROR(IF(AND(Y2007&lt;&gt;"",OR(V2007="Terminé",V2007="En cours")),VLOOKUP(AA2007,Setup_ScoreExactBonus!A:D,4,FALSE),0),0)</f>
        <v>0</v>
      </c>
      <c r="AC2007" s="31" t="str">
        <f ca="1">IF(Y2007&lt;&gt;"", Y2007 + IF(Z2007=1,AB2007, 0), "")</f>
        <v/>
      </c>
      <c r="AD2007" s="31">
        <f ca="1">SUMIFS(AC$2:AC2007,D$2:D2007,D2007)*IF(R2007=0,1,2)</f>
        <v>0</v>
      </c>
    </row>
    <row r="2008" spans="1:30" x14ac:dyDescent="0.35">
      <c r="A2008" s="31">
        <f>IF(ISBLANK(B2008),"",COUNTIF(B$2:B2008,B2008))-1</f>
        <v>51</v>
      </c>
      <c r="B2008" s="31">
        <v>18</v>
      </c>
      <c r="C2008" s="10">
        <f>VLOOKUP($A2008,Database!$A:$Y,7,FALSE)</f>
        <v>46198</v>
      </c>
      <c r="D2008" s="31" t="str">
        <f>VLOOKUP(Pronostics!$B2008,Setup_MPP!$A:$G,3,FALSE)</f>
        <v>Joueur18</v>
      </c>
      <c r="E2008" s="31" t="str">
        <f>VLOOKUP(Pronostics!$B2008,Setup_MPP!$A:$G,2,FALSE)</f>
        <v>Joueur18</v>
      </c>
      <c r="F2008" s="31" t="str">
        <f>VLOOKUP($B2008,Setup_MPP!$A:$E,4,FALSE)</f>
        <v>#FFC9B0</v>
      </c>
      <c r="G2008" s="31" t="str">
        <f>VLOOKUP($B2008,Setup_MPP!$A:$E,5,FALSE)</f>
        <v>#F28D57</v>
      </c>
      <c r="H2008" s="31" t="str">
        <f>IFERROR(IF(AND(A2008&gt;=1,A2008&lt;=104),VLOOKUP($A2008,Location!$A:$J,6,FALSE),IF(A2008=0,"Avant l'ouverture",IF(OR(A2008=105,A2008=106),"Bonus"))),"")</f>
        <v>Tour 3</v>
      </c>
      <c r="I2008" s="31" t="str">
        <f>IF(LEFT(H2008,4)="Tour",VLOOKUP(A2008,Database!$A:$C,3,FALSE),"")</f>
        <v>C</v>
      </c>
      <c r="J2008" s="31" t="str">
        <f>VLOOKUP($A2008,Location!$A:$J,7,FALSE)</f>
        <v>Maroc</v>
      </c>
      <c r="K2008" s="31" t="str">
        <f>IFERROR(VLOOKUP(J2008,Setup_Team!$B:$C,2,FALSE), "TDB")</f>
        <v>MAR</v>
      </c>
      <c r="L2008" s="31" t="str">
        <f>VLOOKUP($A2008,Location!$A:$J,8,FALSE)</f>
        <v>Haïti</v>
      </c>
      <c r="M2008" s="31" t="str">
        <f>IFERROR(VLOOKUP(L2008,Setup_Team!$B:$C,2,FALSE), "TDB")</f>
        <v>HTI</v>
      </c>
      <c r="N2008" s="31" t="str">
        <f>VLOOKUP($A2008,Location!$A:$J,9,FALSE)</f>
        <v>Atlanta</v>
      </c>
      <c r="O2008" s="31" t="str">
        <f>VLOOKUP($A2008,Location!$A:$J,10,FALSE)</f>
        <v>Mercedes-Benz Stadium</v>
      </c>
      <c r="R2008" s="31">
        <v>0</v>
      </c>
      <c r="S2008" s="25">
        <f>VLOOKUP($A2008,Database!$A:$Y,10,FALSE)</f>
        <v>29</v>
      </c>
      <c r="T2008" s="25">
        <f>VLOOKUP($A2008,Database!$A:$Y,11,FALSE)</f>
        <v>159</v>
      </c>
      <c r="U2008" s="25">
        <f>VLOOKUP($A2008,Database!$A:$Y,12,FALSE)</f>
        <v>187</v>
      </c>
      <c r="V2008" s="25" t="str">
        <f>VLOOKUP(A2008,Database!A:M,13,FALSE)</f>
        <v>À venir</v>
      </c>
      <c r="W2008" s="25" t="str">
        <f>VLOOKUP($A2008,Database!$A:$Y,20,FALSE)</f>
        <v/>
      </c>
      <c r="X2008" s="25" t="str">
        <f>VLOOKUP($A2008,Database!$A:$Y,21,FALSE)</f>
        <v/>
      </c>
      <c r="Y2008" s="25" t="str">
        <f ca="1">IF(C2008&lt;NOW(),IF(AND(P2008&gt;Q2008,W2008&gt;X2008),S2008,IF(AND(P2008=Q2008,W2008=X2008),T2008,IF(AND(P2008&lt;Q2008,W2008&lt;X2008),U2008,0))),"")</f>
        <v/>
      </c>
      <c r="Z2008" s="25">
        <f>IF(AND(P2008=W2008,Q2008=X2008),1,0)</f>
        <v>1</v>
      </c>
      <c r="AA2008" s="25" t="str">
        <f>IF(Z2008=0,"",IF(ISBLANK(VLOOKUP(A2008,Database!A:AA,22,FALSE)),"",VLOOKUP(A2008,Database!A:AA,22,FALSE)))</f>
        <v>Exact</v>
      </c>
      <c r="AB2008" s="25">
        <f ca="1">IFERROR(IF(AND(Y2008&lt;&gt;"",OR(V2008="Terminé",V2008="En cours")),VLOOKUP(AA2008,Setup_ScoreExactBonus!A:D,4,FALSE),0),0)</f>
        <v>0</v>
      </c>
      <c r="AC2008" s="31" t="str">
        <f ca="1">IF(Y2008&lt;&gt;"", Y2008 + IF(Z2008=1,AB2008, 0), "")</f>
        <v/>
      </c>
      <c r="AD2008" s="31">
        <f ca="1">SUMIFS(AC$2:AC2008,D$2:D2008,D2008)*IF(R2008=0,1,2)</f>
        <v>0</v>
      </c>
    </row>
    <row r="2009" spans="1:30" x14ac:dyDescent="0.35">
      <c r="A2009" s="31">
        <f>IF(ISBLANK(B2009),"",COUNTIF(B$2:B2009,B2009))-1</f>
        <v>51</v>
      </c>
      <c r="B2009" s="31">
        <v>19</v>
      </c>
      <c r="C2009" s="10">
        <f>VLOOKUP($A2009,Database!$A:$Y,7,FALSE)</f>
        <v>46198</v>
      </c>
      <c r="D2009" s="31" t="str">
        <f>VLOOKUP(Pronostics!$B2009,Setup_MPP!$A:$G,3,FALSE)</f>
        <v>Joueur19</v>
      </c>
      <c r="E2009" s="31" t="str">
        <f>VLOOKUP(Pronostics!$B2009,Setup_MPP!$A:$G,2,FALSE)</f>
        <v>Joueur19</v>
      </c>
      <c r="F2009" s="31" t="str">
        <f>VLOOKUP($B2009,Setup_MPP!$A:$E,4,FALSE)</f>
        <v>#D5D5D5</v>
      </c>
      <c r="G2009" s="31" t="str">
        <f>VLOOKUP($B2009,Setup_MPP!$A:$E,5,FALSE)</f>
        <v>#727272</v>
      </c>
      <c r="H2009" s="31" t="str">
        <f>IFERROR(IF(AND(A2009&gt;=1,A2009&lt;=104),VLOOKUP($A2009,Location!$A:$J,6,FALSE),IF(A2009=0,"Avant l'ouverture",IF(OR(A2009=105,A2009=106),"Bonus"))),"")</f>
        <v>Tour 3</v>
      </c>
      <c r="I2009" s="31" t="str">
        <f>IF(LEFT(H2009,4)="Tour",VLOOKUP(A2009,Database!$A:$C,3,FALSE),"")</f>
        <v>C</v>
      </c>
      <c r="J2009" s="31" t="str">
        <f>VLOOKUP($A2009,Location!$A:$J,7,FALSE)</f>
        <v>Maroc</v>
      </c>
      <c r="K2009" s="31" t="str">
        <f>IFERROR(VLOOKUP(J2009,Setup_Team!$B:$C,2,FALSE), "TDB")</f>
        <v>MAR</v>
      </c>
      <c r="L2009" s="31" t="str">
        <f>VLOOKUP($A2009,Location!$A:$J,8,FALSE)</f>
        <v>Haïti</v>
      </c>
      <c r="M2009" s="31" t="str">
        <f>IFERROR(VLOOKUP(L2009,Setup_Team!$B:$C,2,FALSE), "TDB")</f>
        <v>HTI</v>
      </c>
      <c r="N2009" s="31" t="str">
        <f>VLOOKUP($A2009,Location!$A:$J,9,FALSE)</f>
        <v>Atlanta</v>
      </c>
      <c r="O2009" s="31" t="str">
        <f>VLOOKUP($A2009,Location!$A:$J,10,FALSE)</f>
        <v>Mercedes-Benz Stadium</v>
      </c>
      <c r="R2009" s="31">
        <v>0</v>
      </c>
      <c r="S2009" s="25">
        <f>VLOOKUP($A2009,Database!$A:$Y,10,FALSE)</f>
        <v>29</v>
      </c>
      <c r="T2009" s="25">
        <f>VLOOKUP($A2009,Database!$A:$Y,11,FALSE)</f>
        <v>159</v>
      </c>
      <c r="U2009" s="25">
        <f>VLOOKUP($A2009,Database!$A:$Y,12,FALSE)</f>
        <v>187</v>
      </c>
      <c r="V2009" s="25" t="str">
        <f>VLOOKUP(A2009,Database!A:M,13,FALSE)</f>
        <v>À venir</v>
      </c>
      <c r="W2009" s="25" t="str">
        <f>VLOOKUP($A2009,Database!$A:$Y,20,FALSE)</f>
        <v/>
      </c>
      <c r="X2009" s="25" t="str">
        <f>VLOOKUP($A2009,Database!$A:$Y,21,FALSE)</f>
        <v/>
      </c>
      <c r="Y2009" s="25" t="str">
        <f ca="1">IF(C2009&lt;NOW(),IF(AND(P2009&gt;Q2009,W2009&gt;X2009),S2009,IF(AND(P2009=Q2009,W2009=X2009),T2009,IF(AND(P2009&lt;Q2009,W2009&lt;X2009),U2009,0))),"")</f>
        <v/>
      </c>
      <c r="Z2009" s="25">
        <f>IF(AND(P2009=W2009,Q2009=X2009),1,0)</f>
        <v>1</v>
      </c>
      <c r="AA2009" s="25" t="str">
        <f>IF(Z2009=0,"",IF(ISBLANK(VLOOKUP(A2009,Database!A:AA,22,FALSE)),"",VLOOKUP(A2009,Database!A:AA,22,FALSE)))</f>
        <v>Exact</v>
      </c>
      <c r="AB2009" s="25">
        <f ca="1">IFERROR(IF(AND(Y2009&lt;&gt;"",OR(V2009="Terminé",V2009="En cours")),VLOOKUP(AA2009,Setup_ScoreExactBonus!A:D,4,FALSE),0),0)</f>
        <v>0</v>
      </c>
      <c r="AC2009" s="31" t="str">
        <f ca="1">IF(Y2009&lt;&gt;"", Y2009 + IF(Z2009=1,AB2009, 0), "")</f>
        <v/>
      </c>
      <c r="AD2009" s="31">
        <f ca="1">SUMIFS(AC$2:AC2009,D$2:D2009,D2009)*IF(R2009=0,1,2)</f>
        <v>0</v>
      </c>
    </row>
    <row r="2010" spans="1:30" x14ac:dyDescent="0.35">
      <c r="A2010" s="31">
        <f>IF(ISBLANK(B2010),"",COUNTIF(B$2:B2010,B2010))-1</f>
        <v>51</v>
      </c>
      <c r="B2010" s="31">
        <v>20</v>
      </c>
      <c r="C2010" s="10">
        <f>VLOOKUP($A2010,Database!$A:$Y,7,FALSE)</f>
        <v>46198</v>
      </c>
      <c r="D2010" s="31" t="str">
        <f>VLOOKUP(Pronostics!$B2010,Setup_MPP!$A:$G,3,FALSE)</f>
        <v>Joueur20</v>
      </c>
      <c r="E2010" s="31" t="str">
        <f>VLOOKUP(Pronostics!$B2010,Setup_MPP!$A:$G,2,FALSE)</f>
        <v>Joueur20</v>
      </c>
      <c r="F2010" s="31" t="str">
        <f>VLOOKUP($B2010,Setup_MPP!$A:$E,4,FALSE)</f>
        <v>#D5D5D5</v>
      </c>
      <c r="G2010" s="31" t="str">
        <f>VLOOKUP($B2010,Setup_MPP!$A:$E,5,FALSE)</f>
        <v>#727272</v>
      </c>
      <c r="H2010" s="31" t="str">
        <f>IFERROR(IF(AND(A2010&gt;=1,A2010&lt;=104),VLOOKUP($A2010,Location!$A:$J,6,FALSE),IF(A2010=0,"Avant l'ouverture",IF(OR(A2010=105,A2010=106),"Bonus"))),"")</f>
        <v>Tour 3</v>
      </c>
      <c r="I2010" s="31" t="str">
        <f>IF(LEFT(H2010,4)="Tour",VLOOKUP(A2010,Database!$A:$C,3,FALSE),"")</f>
        <v>C</v>
      </c>
      <c r="J2010" s="31" t="str">
        <f>VLOOKUP($A2010,Location!$A:$J,7,FALSE)</f>
        <v>Maroc</v>
      </c>
      <c r="K2010" s="31" t="str">
        <f>IFERROR(VLOOKUP(J2010,Setup_Team!$B:$C,2,FALSE), "TDB")</f>
        <v>MAR</v>
      </c>
      <c r="L2010" s="31" t="str">
        <f>VLOOKUP($A2010,Location!$A:$J,8,FALSE)</f>
        <v>Haïti</v>
      </c>
      <c r="M2010" s="31" t="str">
        <f>IFERROR(VLOOKUP(L2010,Setup_Team!$B:$C,2,FALSE), "TDB")</f>
        <v>HTI</v>
      </c>
      <c r="N2010" s="31" t="str">
        <f>VLOOKUP($A2010,Location!$A:$J,9,FALSE)</f>
        <v>Atlanta</v>
      </c>
      <c r="O2010" s="31" t="str">
        <f>VLOOKUP($A2010,Location!$A:$J,10,FALSE)</f>
        <v>Mercedes-Benz Stadium</v>
      </c>
      <c r="R2010" s="31">
        <v>0</v>
      </c>
      <c r="S2010" s="25">
        <f>VLOOKUP($A2010,Database!$A:$Y,10,FALSE)</f>
        <v>29</v>
      </c>
      <c r="T2010" s="25">
        <f>VLOOKUP($A2010,Database!$A:$Y,11,FALSE)</f>
        <v>159</v>
      </c>
      <c r="U2010" s="25">
        <f>VLOOKUP($A2010,Database!$A:$Y,12,FALSE)</f>
        <v>187</v>
      </c>
      <c r="V2010" s="25" t="str">
        <f>VLOOKUP(A2010,Database!A:M,13,FALSE)</f>
        <v>À venir</v>
      </c>
      <c r="W2010" s="25" t="str">
        <f>VLOOKUP($A2010,Database!$A:$Y,20,FALSE)</f>
        <v/>
      </c>
      <c r="X2010" s="25" t="str">
        <f>VLOOKUP($A2010,Database!$A:$Y,21,FALSE)</f>
        <v/>
      </c>
      <c r="Y2010" s="25" t="str">
        <f ca="1">IF(C2010&lt;NOW(),IF(AND(P2010&gt;Q2010,W2010&gt;X2010),S2010,IF(AND(P2010=Q2010,W2010=X2010),T2010,IF(AND(P2010&lt;Q2010,W2010&lt;X2010),U2010,0))),"")</f>
        <v/>
      </c>
      <c r="Z2010" s="25">
        <f>IF(AND(P2010=W2010,Q2010=X2010),1,0)</f>
        <v>1</v>
      </c>
      <c r="AA2010" s="25" t="str">
        <f>IF(Z2010=0,"",IF(ISBLANK(VLOOKUP(A2010,Database!A:AA,22,FALSE)),"",VLOOKUP(A2010,Database!A:AA,22,FALSE)))</f>
        <v>Exact</v>
      </c>
      <c r="AB2010" s="25">
        <f ca="1">IFERROR(IF(AND(Y2010&lt;&gt;"",OR(V2010="Terminé",V2010="En cours")),VLOOKUP(AA2010,Setup_ScoreExactBonus!A:D,4,FALSE),0),0)</f>
        <v>0</v>
      </c>
      <c r="AC2010" s="31" t="str">
        <f ca="1">IF(Y2010&lt;&gt;"", Y2010 + IF(Z2010=1,AB2010, 0), "")</f>
        <v/>
      </c>
      <c r="AD2010" s="31">
        <f ca="1">SUMIFS(AC$2:AC2010,D$2:D2010,D2010)*IF(R2010=0,1,2)</f>
        <v>0</v>
      </c>
    </row>
    <row r="2011" spans="1:30" x14ac:dyDescent="0.35">
      <c r="A2011" s="31">
        <f>IF(ISBLANK(B2011),"",COUNTIF(B$2:B2011,B2011))-1</f>
        <v>51</v>
      </c>
      <c r="B2011" s="31">
        <v>21</v>
      </c>
      <c r="C2011" s="10">
        <f>VLOOKUP($A2011,Database!$A:$Y,7,FALSE)</f>
        <v>46198</v>
      </c>
      <c r="D2011" s="31" t="str">
        <f>VLOOKUP(Pronostics!$B2011,Setup_MPP!$A:$G,3,FALSE)</f>
        <v>Joueur21</v>
      </c>
      <c r="E2011" s="31" t="str">
        <f>VLOOKUP(Pronostics!$B2011,Setup_MPP!$A:$G,2,FALSE)</f>
        <v>Joueur21</v>
      </c>
      <c r="F2011" s="31" t="str">
        <f>VLOOKUP($B2011,Setup_MPP!$A:$E,4,FALSE)</f>
        <v>#D5D5D5</v>
      </c>
      <c r="G2011" s="31" t="str">
        <f>VLOOKUP($B2011,Setup_MPP!$A:$E,5,FALSE)</f>
        <v>#727272</v>
      </c>
      <c r="H2011" s="31" t="str">
        <f>IFERROR(IF(AND(A2011&gt;=1,A2011&lt;=104),VLOOKUP($A2011,Location!$A:$J,6,FALSE),IF(A2011=0,"Avant l'ouverture",IF(OR(A2011=105,A2011=106),"Bonus"))),"")</f>
        <v>Tour 3</v>
      </c>
      <c r="I2011" s="31" t="str">
        <f>IF(LEFT(H2011,4)="Tour",VLOOKUP(A2011,Database!$A:$C,3,FALSE),"")</f>
        <v>C</v>
      </c>
      <c r="J2011" s="31" t="str">
        <f>VLOOKUP($A2011,Location!$A:$J,7,FALSE)</f>
        <v>Maroc</v>
      </c>
      <c r="K2011" s="31" t="str">
        <f>IFERROR(VLOOKUP(J2011,Setup_Team!$B:$C,2,FALSE), "TDB")</f>
        <v>MAR</v>
      </c>
      <c r="L2011" s="31" t="str">
        <f>VLOOKUP($A2011,Location!$A:$J,8,FALSE)</f>
        <v>Haïti</v>
      </c>
      <c r="M2011" s="31" t="str">
        <f>IFERROR(VLOOKUP(L2011,Setup_Team!$B:$C,2,FALSE), "TDB")</f>
        <v>HTI</v>
      </c>
      <c r="N2011" s="31" t="str">
        <f>VLOOKUP($A2011,Location!$A:$J,9,FALSE)</f>
        <v>Atlanta</v>
      </c>
      <c r="O2011" s="31" t="str">
        <f>VLOOKUP($A2011,Location!$A:$J,10,FALSE)</f>
        <v>Mercedes-Benz Stadium</v>
      </c>
      <c r="R2011" s="31">
        <v>0</v>
      </c>
      <c r="S2011" s="25">
        <f>VLOOKUP($A2011,Database!$A:$Y,10,FALSE)</f>
        <v>29</v>
      </c>
      <c r="T2011" s="25">
        <f>VLOOKUP($A2011,Database!$A:$Y,11,FALSE)</f>
        <v>159</v>
      </c>
      <c r="U2011" s="25">
        <f>VLOOKUP($A2011,Database!$A:$Y,12,FALSE)</f>
        <v>187</v>
      </c>
      <c r="V2011" s="25" t="str">
        <f>VLOOKUP(A2011,Database!A:M,13,FALSE)</f>
        <v>À venir</v>
      </c>
      <c r="W2011" s="25" t="str">
        <f>VLOOKUP($A2011,Database!$A:$Y,20,FALSE)</f>
        <v/>
      </c>
      <c r="X2011" s="25" t="str">
        <f>VLOOKUP($A2011,Database!$A:$Y,21,FALSE)</f>
        <v/>
      </c>
      <c r="Y2011" s="25" t="str">
        <f ca="1">IF(C2011&lt;NOW(),IF(AND(P2011&gt;Q2011,W2011&gt;X2011),S2011,IF(AND(P2011=Q2011,W2011=X2011),T2011,IF(AND(P2011&lt;Q2011,W2011&lt;X2011),U2011,0))),"")</f>
        <v/>
      </c>
      <c r="Z2011" s="25">
        <f>IF(AND(P2011=W2011,Q2011=X2011),1,0)</f>
        <v>1</v>
      </c>
      <c r="AA2011" s="25" t="str">
        <f>IF(Z2011=0,"",IF(ISBLANK(VLOOKUP(A2011,Database!A:AA,22,FALSE)),"",VLOOKUP(A2011,Database!A:AA,22,FALSE)))</f>
        <v>Exact</v>
      </c>
      <c r="AB2011" s="25">
        <f ca="1">IFERROR(IF(AND(Y2011&lt;&gt;"",OR(V2011="Terminé",V2011="En cours")),VLOOKUP(AA2011,Setup_ScoreExactBonus!A:D,4,FALSE),0),0)</f>
        <v>0</v>
      </c>
      <c r="AC2011" s="31" t="str">
        <f ca="1">IF(Y2011&lt;&gt;"", Y2011 + IF(Z2011=1,AB2011, 0), "")</f>
        <v/>
      </c>
      <c r="AD2011" s="31">
        <f ca="1">SUMIFS(AC$2:AC2011,D$2:D2011,D2011)*IF(R2011=0,1,2)</f>
        <v>0</v>
      </c>
    </row>
    <row r="2012" spans="1:30" x14ac:dyDescent="0.35">
      <c r="A2012" s="31">
        <f>IF(ISBLANK(B2012),"",COUNTIF(B$2:B2012,B2012))-1</f>
        <v>51</v>
      </c>
      <c r="B2012" s="31">
        <v>22</v>
      </c>
      <c r="C2012" s="10">
        <f>VLOOKUP($A2012,Database!$A:$Y,7,FALSE)</f>
        <v>46198</v>
      </c>
      <c r="D2012" s="31" t="str">
        <f>VLOOKUP(Pronostics!$B2012,Setup_MPP!$A:$G,3,FALSE)</f>
        <v>Joueur22</v>
      </c>
      <c r="E2012" s="31" t="str">
        <f>VLOOKUP(Pronostics!$B2012,Setup_MPP!$A:$G,2,FALSE)</f>
        <v>Joueur22</v>
      </c>
      <c r="F2012" s="31" t="str">
        <f>VLOOKUP($B2012,Setup_MPP!$A:$E,4,FALSE)</f>
        <v>#D5D5D5</v>
      </c>
      <c r="G2012" s="31" t="str">
        <f>VLOOKUP($B2012,Setup_MPP!$A:$E,5,FALSE)</f>
        <v>#727272</v>
      </c>
      <c r="H2012" s="31" t="str">
        <f>IFERROR(IF(AND(A2012&gt;=1,A2012&lt;=104),VLOOKUP($A2012,Location!$A:$J,6,FALSE),IF(A2012=0,"Avant l'ouverture",IF(OR(A2012=105,A2012=106),"Bonus"))),"")</f>
        <v>Tour 3</v>
      </c>
      <c r="I2012" s="31" t="str">
        <f>IF(LEFT(H2012,4)="Tour",VLOOKUP(A2012,Database!$A:$C,3,FALSE),"")</f>
        <v>C</v>
      </c>
      <c r="J2012" s="31" t="str">
        <f>VLOOKUP($A2012,Location!$A:$J,7,FALSE)</f>
        <v>Maroc</v>
      </c>
      <c r="K2012" s="31" t="str">
        <f>IFERROR(VLOOKUP(J2012,Setup_Team!$B:$C,2,FALSE), "TDB")</f>
        <v>MAR</v>
      </c>
      <c r="L2012" s="31" t="str">
        <f>VLOOKUP($A2012,Location!$A:$J,8,FALSE)</f>
        <v>Haïti</v>
      </c>
      <c r="M2012" s="31" t="str">
        <f>IFERROR(VLOOKUP(L2012,Setup_Team!$B:$C,2,FALSE), "TDB")</f>
        <v>HTI</v>
      </c>
      <c r="N2012" s="31" t="str">
        <f>VLOOKUP($A2012,Location!$A:$J,9,FALSE)</f>
        <v>Atlanta</v>
      </c>
      <c r="O2012" s="31" t="str">
        <f>VLOOKUP($A2012,Location!$A:$J,10,FALSE)</f>
        <v>Mercedes-Benz Stadium</v>
      </c>
      <c r="R2012" s="31">
        <v>0</v>
      </c>
      <c r="S2012" s="25">
        <f>VLOOKUP($A2012,Database!$A:$Y,10,FALSE)</f>
        <v>29</v>
      </c>
      <c r="T2012" s="25">
        <f>VLOOKUP($A2012,Database!$A:$Y,11,FALSE)</f>
        <v>159</v>
      </c>
      <c r="U2012" s="25">
        <f>VLOOKUP($A2012,Database!$A:$Y,12,FALSE)</f>
        <v>187</v>
      </c>
      <c r="V2012" s="25" t="str">
        <f>VLOOKUP(A2012,Database!A:M,13,FALSE)</f>
        <v>À venir</v>
      </c>
      <c r="W2012" s="25" t="str">
        <f>VLOOKUP($A2012,Database!$A:$Y,20,FALSE)</f>
        <v/>
      </c>
      <c r="X2012" s="25" t="str">
        <f>VLOOKUP($A2012,Database!$A:$Y,21,FALSE)</f>
        <v/>
      </c>
      <c r="Y2012" s="25" t="str">
        <f ca="1">IF(C2012&lt;NOW(),IF(AND(P2012&gt;Q2012,W2012&gt;X2012),S2012,IF(AND(P2012=Q2012,W2012=X2012),T2012,IF(AND(P2012&lt;Q2012,W2012&lt;X2012),U2012,0))),"")</f>
        <v/>
      </c>
      <c r="Z2012" s="25">
        <f>IF(AND(P2012=W2012,Q2012=X2012),1,0)</f>
        <v>1</v>
      </c>
      <c r="AA2012" s="25" t="str">
        <f>IF(Z2012=0,"",IF(ISBLANK(VLOOKUP(A2012,Database!A:AA,22,FALSE)),"",VLOOKUP(A2012,Database!A:AA,22,FALSE)))</f>
        <v>Exact</v>
      </c>
      <c r="AB2012" s="25">
        <f ca="1">IFERROR(IF(AND(Y2012&lt;&gt;"",OR(V2012="Terminé",V2012="En cours")),VLOOKUP(AA2012,Setup_ScoreExactBonus!A:D,4,FALSE),0),0)</f>
        <v>0</v>
      </c>
      <c r="AC2012" s="31" t="str">
        <f ca="1">IF(Y2012&lt;&gt;"", Y2012 + IF(Z2012=1,AB2012, 0), "")</f>
        <v/>
      </c>
      <c r="AD2012" s="31">
        <f ca="1">SUMIFS(AC$2:AC2012,D$2:D2012,D2012)*IF(R2012=0,1,2)</f>
        <v>0</v>
      </c>
    </row>
    <row r="2013" spans="1:30" x14ac:dyDescent="0.35">
      <c r="A2013" s="31">
        <f>IF(ISBLANK(B2013),"",COUNTIF(B$2:B2013,B2013))-1</f>
        <v>51</v>
      </c>
      <c r="B2013" s="31">
        <v>23</v>
      </c>
      <c r="C2013" s="10">
        <f>VLOOKUP($A2013,Database!$A:$Y,7,FALSE)</f>
        <v>46198</v>
      </c>
      <c r="D2013" s="31" t="str">
        <f>VLOOKUP(Pronostics!$B2013,Setup_MPP!$A:$G,3,FALSE)</f>
        <v>Joueur23</v>
      </c>
      <c r="E2013" s="31" t="str">
        <f>VLOOKUP(Pronostics!$B2013,Setup_MPP!$A:$G,2,FALSE)</f>
        <v>Joueur23</v>
      </c>
      <c r="F2013" s="31" t="str">
        <f>VLOOKUP($B2013,Setup_MPP!$A:$E,4,FALSE)</f>
        <v>#D5D5D5</v>
      </c>
      <c r="G2013" s="31" t="str">
        <f>VLOOKUP($B2013,Setup_MPP!$A:$E,5,FALSE)</f>
        <v>#727272</v>
      </c>
      <c r="H2013" s="31" t="str">
        <f>IFERROR(IF(AND(A2013&gt;=1,A2013&lt;=104),VLOOKUP($A2013,Location!$A:$J,6,FALSE),IF(A2013=0,"Avant l'ouverture",IF(OR(A2013=105,A2013=106),"Bonus"))),"")</f>
        <v>Tour 3</v>
      </c>
      <c r="I2013" s="31" t="str">
        <f>IF(LEFT(H2013,4)="Tour",VLOOKUP(A2013,Database!$A:$C,3,FALSE),"")</f>
        <v>C</v>
      </c>
      <c r="J2013" s="31" t="str">
        <f>VLOOKUP($A2013,Location!$A:$J,7,FALSE)</f>
        <v>Maroc</v>
      </c>
      <c r="K2013" s="31" t="str">
        <f>IFERROR(VLOOKUP(J2013,Setup_Team!$B:$C,2,FALSE), "TDB")</f>
        <v>MAR</v>
      </c>
      <c r="L2013" s="31" t="str">
        <f>VLOOKUP($A2013,Location!$A:$J,8,FALSE)</f>
        <v>Haïti</v>
      </c>
      <c r="M2013" s="31" t="str">
        <f>IFERROR(VLOOKUP(L2013,Setup_Team!$B:$C,2,FALSE), "TDB")</f>
        <v>HTI</v>
      </c>
      <c r="N2013" s="31" t="str">
        <f>VLOOKUP($A2013,Location!$A:$J,9,FALSE)</f>
        <v>Atlanta</v>
      </c>
      <c r="O2013" s="31" t="str">
        <f>VLOOKUP($A2013,Location!$A:$J,10,FALSE)</f>
        <v>Mercedes-Benz Stadium</v>
      </c>
      <c r="R2013" s="31">
        <v>0</v>
      </c>
      <c r="S2013" s="25">
        <f>VLOOKUP($A2013,Database!$A:$Y,10,FALSE)</f>
        <v>29</v>
      </c>
      <c r="T2013" s="25">
        <f>VLOOKUP($A2013,Database!$A:$Y,11,FALSE)</f>
        <v>159</v>
      </c>
      <c r="U2013" s="25">
        <f>VLOOKUP($A2013,Database!$A:$Y,12,FALSE)</f>
        <v>187</v>
      </c>
      <c r="V2013" s="25" t="str">
        <f>VLOOKUP(A2013,Database!A:M,13,FALSE)</f>
        <v>À venir</v>
      </c>
      <c r="W2013" s="25" t="str">
        <f>VLOOKUP($A2013,Database!$A:$Y,20,FALSE)</f>
        <v/>
      </c>
      <c r="X2013" s="25" t="str">
        <f>VLOOKUP($A2013,Database!$A:$Y,21,FALSE)</f>
        <v/>
      </c>
      <c r="Y2013" s="25" t="str">
        <f ca="1">IF(C2013&lt;NOW(),IF(AND(P2013&gt;Q2013,W2013&gt;X2013),S2013,IF(AND(P2013=Q2013,W2013=X2013),T2013,IF(AND(P2013&lt;Q2013,W2013&lt;X2013),U2013,0))),"")</f>
        <v/>
      </c>
      <c r="Z2013" s="25">
        <f>IF(AND(P2013=W2013,Q2013=X2013),1,0)</f>
        <v>1</v>
      </c>
      <c r="AA2013" s="25" t="str">
        <f>IF(Z2013=0,"",IF(ISBLANK(VLOOKUP(A2013,Database!A:AA,22,FALSE)),"",VLOOKUP(A2013,Database!A:AA,22,FALSE)))</f>
        <v>Exact</v>
      </c>
      <c r="AB2013" s="25">
        <f ca="1">IFERROR(IF(AND(Y2013&lt;&gt;"",OR(V2013="Terminé",V2013="En cours")),VLOOKUP(AA2013,Setup_ScoreExactBonus!A:D,4,FALSE),0),0)</f>
        <v>0</v>
      </c>
      <c r="AC2013" s="31" t="str">
        <f ca="1">IF(Y2013&lt;&gt;"", Y2013 + IF(Z2013=1,AB2013, 0), "")</f>
        <v/>
      </c>
      <c r="AD2013" s="31">
        <f ca="1">SUMIFS(AC$2:AC2013,D$2:D2013,D2013)*IF(R2013=0,1,2)</f>
        <v>0</v>
      </c>
    </row>
    <row r="2014" spans="1:30" x14ac:dyDescent="0.35">
      <c r="A2014" s="31">
        <f>IF(ISBLANK(B2014),"",COUNTIF(B$2:B2014,B2014))-1</f>
        <v>51</v>
      </c>
      <c r="B2014" s="31">
        <v>24</v>
      </c>
      <c r="C2014" s="10">
        <f>VLOOKUP($A2014,Database!$A:$Y,7,FALSE)</f>
        <v>46198</v>
      </c>
      <c r="D2014" s="31" t="str">
        <f>VLOOKUP(Pronostics!$B2014,Setup_MPP!$A:$G,3,FALSE)</f>
        <v>Joueur24</v>
      </c>
      <c r="E2014" s="31" t="str">
        <f>VLOOKUP(Pronostics!$B2014,Setup_MPP!$A:$G,2,FALSE)</f>
        <v>Joueur24</v>
      </c>
      <c r="F2014" s="31" t="str">
        <f>VLOOKUP($B2014,Setup_MPP!$A:$E,4,FALSE)</f>
        <v>#D5D5D5</v>
      </c>
      <c r="G2014" s="31" t="str">
        <f>VLOOKUP($B2014,Setup_MPP!$A:$E,5,FALSE)</f>
        <v>#727272</v>
      </c>
      <c r="H2014" s="31" t="str">
        <f>IFERROR(IF(AND(A2014&gt;=1,A2014&lt;=104),VLOOKUP($A2014,Location!$A:$J,6,FALSE),IF(A2014=0,"Avant l'ouverture",IF(OR(A2014=105,A2014=106),"Bonus"))),"")</f>
        <v>Tour 3</v>
      </c>
      <c r="I2014" s="31" t="str">
        <f>IF(LEFT(H2014,4)="Tour",VLOOKUP(A2014,Database!$A:$C,3,FALSE),"")</f>
        <v>C</v>
      </c>
      <c r="J2014" s="31" t="str">
        <f>VLOOKUP($A2014,Location!$A:$J,7,FALSE)</f>
        <v>Maroc</v>
      </c>
      <c r="K2014" s="31" t="str">
        <f>IFERROR(VLOOKUP(J2014,Setup_Team!$B:$C,2,FALSE), "TDB")</f>
        <v>MAR</v>
      </c>
      <c r="L2014" s="31" t="str">
        <f>VLOOKUP($A2014,Location!$A:$J,8,FALSE)</f>
        <v>Haïti</v>
      </c>
      <c r="M2014" s="31" t="str">
        <f>IFERROR(VLOOKUP(L2014,Setup_Team!$B:$C,2,FALSE), "TDB")</f>
        <v>HTI</v>
      </c>
      <c r="N2014" s="31" t="str">
        <f>VLOOKUP($A2014,Location!$A:$J,9,FALSE)</f>
        <v>Atlanta</v>
      </c>
      <c r="O2014" s="31" t="str">
        <f>VLOOKUP($A2014,Location!$A:$J,10,FALSE)</f>
        <v>Mercedes-Benz Stadium</v>
      </c>
      <c r="R2014" s="31">
        <v>0</v>
      </c>
      <c r="S2014" s="25">
        <f>VLOOKUP($A2014,Database!$A:$Y,10,FALSE)</f>
        <v>29</v>
      </c>
      <c r="T2014" s="25">
        <f>VLOOKUP($A2014,Database!$A:$Y,11,FALSE)</f>
        <v>159</v>
      </c>
      <c r="U2014" s="25">
        <f>VLOOKUP($A2014,Database!$A:$Y,12,FALSE)</f>
        <v>187</v>
      </c>
      <c r="V2014" s="25" t="str">
        <f>VLOOKUP(A2014,Database!A:M,13,FALSE)</f>
        <v>À venir</v>
      </c>
      <c r="W2014" s="25" t="str">
        <f>VLOOKUP($A2014,Database!$A:$Y,20,FALSE)</f>
        <v/>
      </c>
      <c r="X2014" s="25" t="str">
        <f>VLOOKUP($A2014,Database!$A:$Y,21,FALSE)</f>
        <v/>
      </c>
      <c r="Y2014" s="25" t="str">
        <f ca="1">IF(C2014&lt;NOW(),IF(AND(P2014&gt;Q2014,W2014&gt;X2014),S2014,IF(AND(P2014=Q2014,W2014=X2014),T2014,IF(AND(P2014&lt;Q2014,W2014&lt;X2014),U2014,0))),"")</f>
        <v/>
      </c>
      <c r="Z2014" s="25">
        <f>IF(AND(P2014=W2014,Q2014=X2014),1,0)</f>
        <v>1</v>
      </c>
      <c r="AA2014" s="25" t="str">
        <f>IF(Z2014=0,"",IF(ISBLANK(VLOOKUP(A2014,Database!A:AA,22,FALSE)),"",VLOOKUP(A2014,Database!A:AA,22,FALSE)))</f>
        <v>Exact</v>
      </c>
      <c r="AB2014" s="25">
        <f ca="1">IFERROR(IF(AND(Y2014&lt;&gt;"",OR(V2014="Terminé",V2014="En cours")),VLOOKUP(AA2014,Setup_ScoreExactBonus!A:D,4,FALSE),0),0)</f>
        <v>0</v>
      </c>
      <c r="AC2014" s="31" t="str">
        <f ca="1">IF(Y2014&lt;&gt;"", Y2014 + IF(Z2014=1,AB2014, 0), "")</f>
        <v/>
      </c>
      <c r="AD2014" s="31">
        <f ca="1">SUMIFS(AC$2:AC2014,D$2:D2014,D2014)*IF(R2014=0,1,2)</f>
        <v>0</v>
      </c>
    </row>
    <row r="2015" spans="1:30" x14ac:dyDescent="0.35">
      <c r="A2015" s="31">
        <f>IF(ISBLANK(B2015),"",COUNTIF(B$2:B2015,B2015))-1</f>
        <v>51</v>
      </c>
      <c r="B2015" s="31">
        <v>25</v>
      </c>
      <c r="C2015" s="10">
        <f>VLOOKUP($A2015,Database!$A:$Y,7,FALSE)</f>
        <v>46198</v>
      </c>
      <c r="D2015" s="31" t="str">
        <f>VLOOKUP(Pronostics!$B2015,Setup_MPP!$A:$G,3,FALSE)</f>
        <v>Joueur25</v>
      </c>
      <c r="E2015" s="31" t="str">
        <f>VLOOKUP(Pronostics!$B2015,Setup_MPP!$A:$G,2,FALSE)</f>
        <v>Joueur25</v>
      </c>
      <c r="F2015" s="31" t="str">
        <f>VLOOKUP($B2015,Setup_MPP!$A:$E,4,FALSE)</f>
        <v>#D5D5D5</v>
      </c>
      <c r="G2015" s="31" t="str">
        <f>VLOOKUP($B2015,Setup_MPP!$A:$E,5,FALSE)</f>
        <v>#727272</v>
      </c>
      <c r="H2015" s="31" t="str">
        <f>IFERROR(IF(AND(A2015&gt;=1,A2015&lt;=104),VLOOKUP($A2015,Location!$A:$J,6,FALSE),IF(A2015=0,"Avant l'ouverture",IF(OR(A2015=105,A2015=106),"Bonus"))),"")</f>
        <v>Tour 3</v>
      </c>
      <c r="I2015" s="31" t="str">
        <f>IF(LEFT(H2015,4)="Tour",VLOOKUP(A2015,Database!$A:$C,3,FALSE),"")</f>
        <v>C</v>
      </c>
      <c r="J2015" s="31" t="str">
        <f>VLOOKUP($A2015,Location!$A:$J,7,FALSE)</f>
        <v>Maroc</v>
      </c>
      <c r="K2015" s="31" t="str">
        <f>IFERROR(VLOOKUP(J2015,Setup_Team!$B:$C,2,FALSE), "TDB")</f>
        <v>MAR</v>
      </c>
      <c r="L2015" s="31" t="str">
        <f>VLOOKUP($A2015,Location!$A:$J,8,FALSE)</f>
        <v>Haïti</v>
      </c>
      <c r="M2015" s="31" t="str">
        <f>IFERROR(VLOOKUP(L2015,Setup_Team!$B:$C,2,FALSE), "TDB")</f>
        <v>HTI</v>
      </c>
      <c r="N2015" s="31" t="str">
        <f>VLOOKUP($A2015,Location!$A:$J,9,FALSE)</f>
        <v>Atlanta</v>
      </c>
      <c r="O2015" s="31" t="str">
        <f>VLOOKUP($A2015,Location!$A:$J,10,FALSE)</f>
        <v>Mercedes-Benz Stadium</v>
      </c>
      <c r="R2015" s="31">
        <v>0</v>
      </c>
      <c r="S2015" s="25">
        <f>VLOOKUP($A2015,Database!$A:$Y,10,FALSE)</f>
        <v>29</v>
      </c>
      <c r="T2015" s="25">
        <f>VLOOKUP($A2015,Database!$A:$Y,11,FALSE)</f>
        <v>159</v>
      </c>
      <c r="U2015" s="25">
        <f>VLOOKUP($A2015,Database!$A:$Y,12,FALSE)</f>
        <v>187</v>
      </c>
      <c r="V2015" s="25" t="str">
        <f>VLOOKUP(A2015,Database!A:M,13,FALSE)</f>
        <v>À venir</v>
      </c>
      <c r="W2015" s="25" t="str">
        <f>VLOOKUP($A2015,Database!$A:$Y,20,FALSE)</f>
        <v/>
      </c>
      <c r="X2015" s="25" t="str">
        <f>VLOOKUP($A2015,Database!$A:$Y,21,FALSE)</f>
        <v/>
      </c>
      <c r="Y2015" s="25" t="str">
        <f ca="1">IF(C2015&lt;NOW(),IF(AND(P2015&gt;Q2015,W2015&gt;X2015),S2015,IF(AND(P2015=Q2015,W2015=X2015),T2015,IF(AND(P2015&lt;Q2015,W2015&lt;X2015),U2015,0))),"")</f>
        <v/>
      </c>
      <c r="Z2015" s="25">
        <f>IF(AND(P2015=W2015,Q2015=X2015),1,0)</f>
        <v>1</v>
      </c>
      <c r="AA2015" s="25" t="str">
        <f>IF(Z2015=0,"",IF(ISBLANK(VLOOKUP(A2015,Database!A:AA,22,FALSE)),"",VLOOKUP(A2015,Database!A:AA,22,FALSE)))</f>
        <v>Exact</v>
      </c>
      <c r="AB2015" s="25">
        <f ca="1">IFERROR(IF(AND(Y2015&lt;&gt;"",OR(V2015="Terminé",V2015="En cours")),VLOOKUP(AA2015,Setup_ScoreExactBonus!A:D,4,FALSE),0),0)</f>
        <v>0</v>
      </c>
      <c r="AC2015" s="31" t="str">
        <f ca="1">IF(Y2015&lt;&gt;"", Y2015 + IF(Z2015=1,AB2015, 0), "")</f>
        <v/>
      </c>
      <c r="AD2015" s="31">
        <f ca="1">SUMIFS(AC$2:AC2015,D$2:D2015,D2015)*IF(R2015=0,1,2)</f>
        <v>0</v>
      </c>
    </row>
    <row r="2016" spans="1:30" x14ac:dyDescent="0.35">
      <c r="A2016" s="31">
        <f>IF(ISBLANK(B2016),"",COUNTIF(B$2:B2016,B2016))-1</f>
        <v>51</v>
      </c>
      <c r="B2016" s="31">
        <v>26</v>
      </c>
      <c r="C2016" s="10">
        <f>VLOOKUP($A2016,Database!$A:$Y,7,FALSE)</f>
        <v>46198</v>
      </c>
      <c r="D2016" s="31" t="str">
        <f>VLOOKUP(Pronostics!$B2016,Setup_MPP!$A:$G,3,FALSE)</f>
        <v>Joueur26</v>
      </c>
      <c r="E2016" s="31" t="str">
        <f>VLOOKUP(Pronostics!$B2016,Setup_MPP!$A:$G,2,FALSE)</f>
        <v>Joueur26</v>
      </c>
      <c r="F2016" s="31" t="str">
        <f>VLOOKUP($B2016,Setup_MPP!$A:$E,4,FALSE)</f>
        <v>#D5D5D5</v>
      </c>
      <c r="G2016" s="31" t="str">
        <f>VLOOKUP($B2016,Setup_MPP!$A:$E,5,FALSE)</f>
        <v>#727272</v>
      </c>
      <c r="H2016" s="31" t="str">
        <f>IFERROR(IF(AND(A2016&gt;=1,A2016&lt;=104),VLOOKUP($A2016,Location!$A:$J,6,FALSE),IF(A2016=0,"Avant l'ouverture",IF(OR(A2016=105,A2016=106),"Bonus"))),"")</f>
        <v>Tour 3</v>
      </c>
      <c r="I2016" s="31" t="str">
        <f>IF(LEFT(H2016,4)="Tour",VLOOKUP(A2016,Database!$A:$C,3,FALSE),"")</f>
        <v>C</v>
      </c>
      <c r="J2016" s="31" t="str">
        <f>VLOOKUP($A2016,Location!$A:$J,7,FALSE)</f>
        <v>Maroc</v>
      </c>
      <c r="K2016" s="31" t="str">
        <f>IFERROR(VLOOKUP(J2016,Setup_Team!$B:$C,2,FALSE), "TDB")</f>
        <v>MAR</v>
      </c>
      <c r="L2016" s="31" t="str">
        <f>VLOOKUP($A2016,Location!$A:$J,8,FALSE)</f>
        <v>Haïti</v>
      </c>
      <c r="M2016" s="31" t="str">
        <f>IFERROR(VLOOKUP(L2016,Setup_Team!$B:$C,2,FALSE), "TDB")</f>
        <v>HTI</v>
      </c>
      <c r="N2016" s="31" t="str">
        <f>VLOOKUP($A2016,Location!$A:$J,9,FALSE)</f>
        <v>Atlanta</v>
      </c>
      <c r="O2016" s="31" t="str">
        <f>VLOOKUP($A2016,Location!$A:$J,10,FALSE)</f>
        <v>Mercedes-Benz Stadium</v>
      </c>
      <c r="R2016" s="31">
        <v>0</v>
      </c>
      <c r="S2016" s="25">
        <f>VLOOKUP($A2016,Database!$A:$Y,10,FALSE)</f>
        <v>29</v>
      </c>
      <c r="T2016" s="25">
        <f>VLOOKUP($A2016,Database!$A:$Y,11,FALSE)</f>
        <v>159</v>
      </c>
      <c r="U2016" s="25">
        <f>VLOOKUP($A2016,Database!$A:$Y,12,FALSE)</f>
        <v>187</v>
      </c>
      <c r="V2016" s="25" t="str">
        <f>VLOOKUP(A2016,Database!A:M,13,FALSE)</f>
        <v>À venir</v>
      </c>
      <c r="W2016" s="25" t="str">
        <f>VLOOKUP($A2016,Database!$A:$Y,20,FALSE)</f>
        <v/>
      </c>
      <c r="X2016" s="25" t="str">
        <f>VLOOKUP($A2016,Database!$A:$Y,21,FALSE)</f>
        <v/>
      </c>
      <c r="Y2016" s="25" t="str">
        <f ca="1">IF(C2016&lt;NOW(),IF(AND(P2016&gt;Q2016,W2016&gt;X2016),S2016,IF(AND(P2016=Q2016,W2016=X2016),T2016,IF(AND(P2016&lt;Q2016,W2016&lt;X2016),U2016,0))),"")</f>
        <v/>
      </c>
      <c r="Z2016" s="25">
        <f>IF(AND(P2016=W2016,Q2016=X2016),1,0)</f>
        <v>1</v>
      </c>
      <c r="AA2016" s="25" t="str">
        <f>IF(Z2016=0,"",IF(ISBLANK(VLOOKUP(A2016,Database!A:AA,22,FALSE)),"",VLOOKUP(A2016,Database!A:AA,22,FALSE)))</f>
        <v>Exact</v>
      </c>
      <c r="AB2016" s="25">
        <f ca="1">IFERROR(IF(AND(Y2016&lt;&gt;"",OR(V2016="Terminé",V2016="En cours")),VLOOKUP(AA2016,Setup_ScoreExactBonus!A:D,4,FALSE),0),0)</f>
        <v>0</v>
      </c>
      <c r="AC2016" s="31" t="str">
        <f ca="1">IF(Y2016&lt;&gt;"", Y2016 + IF(Z2016=1,AB2016, 0), "")</f>
        <v/>
      </c>
      <c r="AD2016" s="31">
        <f ca="1">SUMIFS(AC$2:AC2016,D$2:D2016,D2016)*IF(R2016=0,1,2)</f>
        <v>0</v>
      </c>
    </row>
    <row r="2017" spans="1:30" x14ac:dyDescent="0.35">
      <c r="A2017" s="31">
        <f>IF(ISBLANK(B2017),"",COUNTIF(B$2:B2017,B2017))-1</f>
        <v>51</v>
      </c>
      <c r="B2017" s="31">
        <v>27</v>
      </c>
      <c r="C2017" s="10">
        <f>VLOOKUP($A2017,Database!$A:$Y,7,FALSE)</f>
        <v>46198</v>
      </c>
      <c r="D2017" s="31" t="str">
        <f>VLOOKUP(Pronostics!$B2017,Setup_MPP!$A:$G,3,FALSE)</f>
        <v>Joueur27</v>
      </c>
      <c r="E2017" s="31" t="str">
        <f>VLOOKUP(Pronostics!$B2017,Setup_MPP!$A:$G,2,FALSE)</f>
        <v>Joueur27</v>
      </c>
      <c r="F2017" s="31" t="str">
        <f>VLOOKUP($B2017,Setup_MPP!$A:$E,4,FALSE)</f>
        <v>#D5D5D5</v>
      </c>
      <c r="G2017" s="31" t="str">
        <f>VLOOKUP($B2017,Setup_MPP!$A:$E,5,FALSE)</f>
        <v>#727272</v>
      </c>
      <c r="H2017" s="31" t="str">
        <f>IFERROR(IF(AND(A2017&gt;=1,A2017&lt;=104),VLOOKUP($A2017,Location!$A:$J,6,FALSE),IF(A2017=0,"Avant l'ouverture",IF(OR(A2017=105,A2017=106),"Bonus"))),"")</f>
        <v>Tour 3</v>
      </c>
      <c r="I2017" s="31" t="str">
        <f>IF(LEFT(H2017,4)="Tour",VLOOKUP(A2017,Database!$A:$C,3,FALSE),"")</f>
        <v>C</v>
      </c>
      <c r="J2017" s="31" t="str">
        <f>VLOOKUP($A2017,Location!$A:$J,7,FALSE)</f>
        <v>Maroc</v>
      </c>
      <c r="K2017" s="31" t="str">
        <f>IFERROR(VLOOKUP(J2017,Setup_Team!$B:$C,2,FALSE), "TDB")</f>
        <v>MAR</v>
      </c>
      <c r="L2017" s="31" t="str">
        <f>VLOOKUP($A2017,Location!$A:$J,8,FALSE)</f>
        <v>Haïti</v>
      </c>
      <c r="M2017" s="31" t="str">
        <f>IFERROR(VLOOKUP(L2017,Setup_Team!$B:$C,2,FALSE), "TDB")</f>
        <v>HTI</v>
      </c>
      <c r="N2017" s="31" t="str">
        <f>VLOOKUP($A2017,Location!$A:$J,9,FALSE)</f>
        <v>Atlanta</v>
      </c>
      <c r="O2017" s="31" t="str">
        <f>VLOOKUP($A2017,Location!$A:$J,10,FALSE)</f>
        <v>Mercedes-Benz Stadium</v>
      </c>
      <c r="R2017" s="31">
        <v>0</v>
      </c>
      <c r="S2017" s="25">
        <f>VLOOKUP($A2017,Database!$A:$Y,10,FALSE)</f>
        <v>29</v>
      </c>
      <c r="T2017" s="25">
        <f>VLOOKUP($A2017,Database!$A:$Y,11,FALSE)</f>
        <v>159</v>
      </c>
      <c r="U2017" s="25">
        <f>VLOOKUP($A2017,Database!$A:$Y,12,FALSE)</f>
        <v>187</v>
      </c>
      <c r="V2017" s="25" t="str">
        <f>VLOOKUP(A2017,Database!A:M,13,FALSE)</f>
        <v>À venir</v>
      </c>
      <c r="W2017" s="25" t="str">
        <f>VLOOKUP($A2017,Database!$A:$Y,20,FALSE)</f>
        <v/>
      </c>
      <c r="X2017" s="25" t="str">
        <f>VLOOKUP($A2017,Database!$A:$Y,21,FALSE)</f>
        <v/>
      </c>
      <c r="Y2017" s="25" t="str">
        <f ca="1">IF(C2017&lt;NOW(),IF(AND(P2017&gt;Q2017,W2017&gt;X2017),S2017,IF(AND(P2017=Q2017,W2017=X2017),T2017,IF(AND(P2017&lt;Q2017,W2017&lt;X2017),U2017,0))),"")</f>
        <v/>
      </c>
      <c r="Z2017" s="25">
        <f>IF(AND(P2017=W2017,Q2017=X2017),1,0)</f>
        <v>1</v>
      </c>
      <c r="AA2017" s="25" t="str">
        <f>IF(Z2017=0,"",IF(ISBLANK(VLOOKUP(A2017,Database!A:AA,22,FALSE)),"",VLOOKUP(A2017,Database!A:AA,22,FALSE)))</f>
        <v>Exact</v>
      </c>
      <c r="AB2017" s="25">
        <f ca="1">IFERROR(IF(AND(Y2017&lt;&gt;"",OR(V2017="Terminé",V2017="En cours")),VLOOKUP(AA2017,Setup_ScoreExactBonus!A:D,4,FALSE),0),0)</f>
        <v>0</v>
      </c>
      <c r="AC2017" s="31" t="str">
        <f ca="1">IF(Y2017&lt;&gt;"", Y2017 + IF(Z2017=1,AB2017, 0), "")</f>
        <v/>
      </c>
      <c r="AD2017" s="31">
        <f ca="1">SUMIFS(AC$2:AC2017,D$2:D2017,D2017)*IF(R2017=0,1,2)</f>
        <v>0</v>
      </c>
    </row>
    <row r="2018" spans="1:30" x14ac:dyDescent="0.35">
      <c r="A2018" s="31">
        <f>IF(ISBLANK(B2018),"",COUNTIF(B$2:B2018,B2018))-1</f>
        <v>51</v>
      </c>
      <c r="B2018" s="31">
        <v>28</v>
      </c>
      <c r="C2018" s="10">
        <f>VLOOKUP($A2018,Database!$A:$Y,7,FALSE)</f>
        <v>46198</v>
      </c>
      <c r="D2018" s="31" t="str">
        <f>VLOOKUP(Pronostics!$B2018,Setup_MPP!$A:$G,3,FALSE)</f>
        <v>Joueur28</v>
      </c>
      <c r="E2018" s="31" t="str">
        <f>VLOOKUP(Pronostics!$B2018,Setup_MPP!$A:$G,2,FALSE)</f>
        <v>Joueur28</v>
      </c>
      <c r="F2018" s="31" t="str">
        <f>VLOOKUP($B2018,Setup_MPP!$A:$E,4,FALSE)</f>
        <v>#D5D5D5</v>
      </c>
      <c r="G2018" s="31" t="str">
        <f>VLOOKUP($B2018,Setup_MPP!$A:$E,5,FALSE)</f>
        <v>#727272</v>
      </c>
      <c r="H2018" s="31" t="str">
        <f>IFERROR(IF(AND(A2018&gt;=1,A2018&lt;=104),VLOOKUP($A2018,Location!$A:$J,6,FALSE),IF(A2018=0,"Avant l'ouverture",IF(OR(A2018=105,A2018=106),"Bonus"))),"")</f>
        <v>Tour 3</v>
      </c>
      <c r="I2018" s="31" t="str">
        <f>IF(LEFT(H2018,4)="Tour",VLOOKUP(A2018,Database!$A:$C,3,FALSE),"")</f>
        <v>C</v>
      </c>
      <c r="J2018" s="31" t="str">
        <f>VLOOKUP($A2018,Location!$A:$J,7,FALSE)</f>
        <v>Maroc</v>
      </c>
      <c r="K2018" s="31" t="str">
        <f>IFERROR(VLOOKUP(J2018,Setup_Team!$B:$C,2,FALSE), "TDB")</f>
        <v>MAR</v>
      </c>
      <c r="L2018" s="31" t="str">
        <f>VLOOKUP($A2018,Location!$A:$J,8,FALSE)</f>
        <v>Haïti</v>
      </c>
      <c r="M2018" s="31" t="str">
        <f>IFERROR(VLOOKUP(L2018,Setup_Team!$B:$C,2,FALSE), "TDB")</f>
        <v>HTI</v>
      </c>
      <c r="N2018" s="31" t="str">
        <f>VLOOKUP($A2018,Location!$A:$J,9,FALSE)</f>
        <v>Atlanta</v>
      </c>
      <c r="O2018" s="31" t="str">
        <f>VLOOKUP($A2018,Location!$A:$J,10,FALSE)</f>
        <v>Mercedes-Benz Stadium</v>
      </c>
      <c r="R2018" s="31">
        <v>0</v>
      </c>
      <c r="S2018" s="25">
        <f>VLOOKUP($A2018,Database!$A:$Y,10,FALSE)</f>
        <v>29</v>
      </c>
      <c r="T2018" s="25">
        <f>VLOOKUP($A2018,Database!$A:$Y,11,FALSE)</f>
        <v>159</v>
      </c>
      <c r="U2018" s="25">
        <f>VLOOKUP($A2018,Database!$A:$Y,12,FALSE)</f>
        <v>187</v>
      </c>
      <c r="V2018" s="25" t="str">
        <f>VLOOKUP(A2018,Database!A:M,13,FALSE)</f>
        <v>À venir</v>
      </c>
      <c r="W2018" s="25" t="str">
        <f>VLOOKUP($A2018,Database!$A:$Y,20,FALSE)</f>
        <v/>
      </c>
      <c r="X2018" s="25" t="str">
        <f>VLOOKUP($A2018,Database!$A:$Y,21,FALSE)</f>
        <v/>
      </c>
      <c r="Y2018" s="25" t="str">
        <f ca="1">IF(C2018&lt;NOW(),IF(AND(P2018&gt;Q2018,W2018&gt;X2018),S2018,IF(AND(P2018=Q2018,W2018=X2018),T2018,IF(AND(P2018&lt;Q2018,W2018&lt;X2018),U2018,0))),"")</f>
        <v/>
      </c>
      <c r="Z2018" s="25">
        <f>IF(AND(P2018=W2018,Q2018=X2018),1,0)</f>
        <v>1</v>
      </c>
      <c r="AA2018" s="25" t="str">
        <f>IF(Z2018=0,"",IF(ISBLANK(VLOOKUP(A2018,Database!A:AA,22,FALSE)),"",VLOOKUP(A2018,Database!A:AA,22,FALSE)))</f>
        <v>Exact</v>
      </c>
      <c r="AB2018" s="25">
        <f ca="1">IFERROR(IF(AND(Y2018&lt;&gt;"",OR(V2018="Terminé",V2018="En cours")),VLOOKUP(AA2018,Setup_ScoreExactBonus!A:D,4,FALSE),0),0)</f>
        <v>0</v>
      </c>
      <c r="AC2018" s="31" t="str">
        <f ca="1">IF(Y2018&lt;&gt;"", Y2018 + IF(Z2018=1,AB2018, 0), "")</f>
        <v/>
      </c>
      <c r="AD2018" s="31">
        <f ca="1">SUMIFS(AC$2:AC2018,D$2:D2018,D2018)*IF(R2018=0,1,2)</f>
        <v>0</v>
      </c>
    </row>
    <row r="2019" spans="1:30" x14ac:dyDescent="0.35">
      <c r="A2019" s="31">
        <f>IF(ISBLANK(B2019),"",COUNTIF(B$2:B2019,B2019))-1</f>
        <v>51</v>
      </c>
      <c r="B2019" s="31">
        <v>29</v>
      </c>
      <c r="C2019" s="10">
        <f>VLOOKUP($A2019,Database!$A:$Y,7,FALSE)</f>
        <v>46198</v>
      </c>
      <c r="D2019" s="31" t="str">
        <f>VLOOKUP(Pronostics!$B2019,Setup_MPP!$A:$G,3,FALSE)</f>
        <v>Joueur29</v>
      </c>
      <c r="E2019" s="31" t="str">
        <f>VLOOKUP(Pronostics!$B2019,Setup_MPP!$A:$G,2,FALSE)</f>
        <v>Joueur29</v>
      </c>
      <c r="F2019" s="31" t="str">
        <f>VLOOKUP($B2019,Setup_MPP!$A:$E,4,FALSE)</f>
        <v>#D5D5D5</v>
      </c>
      <c r="G2019" s="31" t="str">
        <f>VLOOKUP($B2019,Setup_MPP!$A:$E,5,FALSE)</f>
        <v>#727272</v>
      </c>
      <c r="H2019" s="31" t="str">
        <f>IFERROR(IF(AND(A2019&gt;=1,A2019&lt;=104),VLOOKUP($A2019,Location!$A:$J,6,FALSE),IF(A2019=0,"Avant l'ouverture",IF(OR(A2019=105,A2019=106),"Bonus"))),"")</f>
        <v>Tour 3</v>
      </c>
      <c r="I2019" s="31" t="str">
        <f>IF(LEFT(H2019,4)="Tour",VLOOKUP(A2019,Database!$A:$C,3,FALSE),"")</f>
        <v>C</v>
      </c>
      <c r="J2019" s="31" t="str">
        <f>VLOOKUP($A2019,Location!$A:$J,7,FALSE)</f>
        <v>Maroc</v>
      </c>
      <c r="K2019" s="31" t="str">
        <f>IFERROR(VLOOKUP(J2019,Setup_Team!$B:$C,2,FALSE), "TDB")</f>
        <v>MAR</v>
      </c>
      <c r="L2019" s="31" t="str">
        <f>VLOOKUP($A2019,Location!$A:$J,8,FALSE)</f>
        <v>Haïti</v>
      </c>
      <c r="M2019" s="31" t="str">
        <f>IFERROR(VLOOKUP(L2019,Setup_Team!$B:$C,2,FALSE), "TDB")</f>
        <v>HTI</v>
      </c>
      <c r="N2019" s="31" t="str">
        <f>VLOOKUP($A2019,Location!$A:$J,9,FALSE)</f>
        <v>Atlanta</v>
      </c>
      <c r="O2019" s="31" t="str">
        <f>VLOOKUP($A2019,Location!$A:$J,10,FALSE)</f>
        <v>Mercedes-Benz Stadium</v>
      </c>
      <c r="R2019" s="31">
        <v>0</v>
      </c>
      <c r="S2019" s="25">
        <f>VLOOKUP($A2019,Database!$A:$Y,10,FALSE)</f>
        <v>29</v>
      </c>
      <c r="T2019" s="25">
        <f>VLOOKUP($A2019,Database!$A:$Y,11,FALSE)</f>
        <v>159</v>
      </c>
      <c r="U2019" s="25">
        <f>VLOOKUP($A2019,Database!$A:$Y,12,FALSE)</f>
        <v>187</v>
      </c>
      <c r="V2019" s="25" t="str">
        <f>VLOOKUP(A2019,Database!A:M,13,FALSE)</f>
        <v>À venir</v>
      </c>
      <c r="W2019" s="25" t="str">
        <f>VLOOKUP($A2019,Database!$A:$Y,20,FALSE)</f>
        <v/>
      </c>
      <c r="X2019" s="25" t="str">
        <f>VLOOKUP($A2019,Database!$A:$Y,21,FALSE)</f>
        <v/>
      </c>
      <c r="Y2019" s="25" t="str">
        <f ca="1">IF(C2019&lt;NOW(),IF(AND(P2019&gt;Q2019,W2019&gt;X2019),S2019,IF(AND(P2019=Q2019,W2019=X2019),T2019,IF(AND(P2019&lt;Q2019,W2019&lt;X2019),U2019,0))),"")</f>
        <v/>
      </c>
      <c r="Z2019" s="25">
        <f>IF(AND(P2019=W2019,Q2019=X2019),1,0)</f>
        <v>1</v>
      </c>
      <c r="AA2019" s="25" t="str">
        <f>IF(Z2019=0,"",IF(ISBLANK(VLOOKUP(A2019,Database!A:AA,22,FALSE)),"",VLOOKUP(A2019,Database!A:AA,22,FALSE)))</f>
        <v>Exact</v>
      </c>
      <c r="AB2019" s="25">
        <f ca="1">IFERROR(IF(AND(Y2019&lt;&gt;"",OR(V2019="Terminé",V2019="En cours")),VLOOKUP(AA2019,Setup_ScoreExactBonus!A:D,4,FALSE),0),0)</f>
        <v>0</v>
      </c>
      <c r="AC2019" s="31" t="str">
        <f ca="1">IF(Y2019&lt;&gt;"", Y2019 + IF(Z2019=1,AB2019, 0), "")</f>
        <v/>
      </c>
      <c r="AD2019" s="31">
        <f ca="1">SUMIFS(AC$2:AC2019,D$2:D2019,D2019)*IF(R2019=0,1,2)</f>
        <v>0</v>
      </c>
    </row>
    <row r="2020" spans="1:30" x14ac:dyDescent="0.35">
      <c r="A2020" s="31">
        <f>IF(ISBLANK(B2020),"",COUNTIF(B$2:B2020,B2020))-1</f>
        <v>51</v>
      </c>
      <c r="B2020" s="31">
        <v>30</v>
      </c>
      <c r="C2020" s="10">
        <f>VLOOKUP($A2020,Database!$A:$Y,7,FALSE)</f>
        <v>46198</v>
      </c>
      <c r="D2020" s="31" t="str">
        <f>VLOOKUP(Pronostics!$B2020,Setup_MPP!$A:$G,3,FALSE)</f>
        <v>Joueur30</v>
      </c>
      <c r="E2020" s="31" t="str">
        <f>VLOOKUP(Pronostics!$B2020,Setup_MPP!$A:$G,2,FALSE)</f>
        <v>Joueur30</v>
      </c>
      <c r="F2020" s="31" t="str">
        <f>VLOOKUP($B2020,Setup_MPP!$A:$E,4,FALSE)</f>
        <v>#D5D5D5</v>
      </c>
      <c r="G2020" s="31" t="str">
        <f>VLOOKUP($B2020,Setup_MPP!$A:$E,5,FALSE)</f>
        <v>#727272</v>
      </c>
      <c r="H2020" s="31" t="str">
        <f>IFERROR(IF(AND(A2020&gt;=1,A2020&lt;=104),VLOOKUP($A2020,Location!$A:$J,6,FALSE),IF(A2020=0,"Avant l'ouverture",IF(OR(A2020=105,A2020=106),"Bonus"))),"")</f>
        <v>Tour 3</v>
      </c>
      <c r="I2020" s="31" t="str">
        <f>IF(LEFT(H2020,4)="Tour",VLOOKUP(A2020,Database!$A:$C,3,FALSE),"")</f>
        <v>C</v>
      </c>
      <c r="J2020" s="31" t="str">
        <f>VLOOKUP($A2020,Location!$A:$J,7,FALSE)</f>
        <v>Maroc</v>
      </c>
      <c r="K2020" s="31" t="str">
        <f>IFERROR(VLOOKUP(J2020,Setup_Team!$B:$C,2,FALSE), "TDB")</f>
        <v>MAR</v>
      </c>
      <c r="L2020" s="31" t="str">
        <f>VLOOKUP($A2020,Location!$A:$J,8,FALSE)</f>
        <v>Haïti</v>
      </c>
      <c r="M2020" s="31" t="str">
        <f>IFERROR(VLOOKUP(L2020,Setup_Team!$B:$C,2,FALSE), "TDB")</f>
        <v>HTI</v>
      </c>
      <c r="N2020" s="31" t="str">
        <f>VLOOKUP($A2020,Location!$A:$J,9,FALSE)</f>
        <v>Atlanta</v>
      </c>
      <c r="O2020" s="31" t="str">
        <f>VLOOKUP($A2020,Location!$A:$J,10,FALSE)</f>
        <v>Mercedes-Benz Stadium</v>
      </c>
      <c r="R2020" s="31">
        <v>0</v>
      </c>
      <c r="S2020" s="25">
        <f>VLOOKUP($A2020,Database!$A:$Y,10,FALSE)</f>
        <v>29</v>
      </c>
      <c r="T2020" s="25">
        <f>VLOOKUP($A2020,Database!$A:$Y,11,FALSE)</f>
        <v>159</v>
      </c>
      <c r="U2020" s="25">
        <f>VLOOKUP($A2020,Database!$A:$Y,12,FALSE)</f>
        <v>187</v>
      </c>
      <c r="V2020" s="25" t="str">
        <f>VLOOKUP(A2020,Database!A:M,13,FALSE)</f>
        <v>À venir</v>
      </c>
      <c r="W2020" s="25" t="str">
        <f>VLOOKUP($A2020,Database!$A:$Y,20,FALSE)</f>
        <v/>
      </c>
      <c r="X2020" s="25" t="str">
        <f>VLOOKUP($A2020,Database!$A:$Y,21,FALSE)</f>
        <v/>
      </c>
      <c r="Y2020" s="25" t="str">
        <f ca="1">IF(C2020&lt;NOW(),IF(AND(P2020&gt;Q2020,W2020&gt;X2020),S2020,IF(AND(P2020=Q2020,W2020=X2020),T2020,IF(AND(P2020&lt;Q2020,W2020&lt;X2020),U2020,0))),"")</f>
        <v/>
      </c>
      <c r="Z2020" s="25">
        <f>IF(AND(P2020=W2020,Q2020=X2020),1,0)</f>
        <v>1</v>
      </c>
      <c r="AA2020" s="25" t="str">
        <f>IF(Z2020=0,"",IF(ISBLANK(VLOOKUP(A2020,Database!A:AA,22,FALSE)),"",VLOOKUP(A2020,Database!A:AA,22,FALSE)))</f>
        <v>Exact</v>
      </c>
      <c r="AB2020" s="25">
        <f ca="1">IFERROR(IF(AND(Y2020&lt;&gt;"",OR(V2020="Terminé",V2020="En cours")),VLOOKUP(AA2020,Setup_ScoreExactBonus!A:D,4,FALSE),0),0)</f>
        <v>0</v>
      </c>
      <c r="AC2020" s="31" t="str">
        <f ca="1">IF(Y2020&lt;&gt;"", Y2020 + IF(Z2020=1,AB2020, 0), "")</f>
        <v/>
      </c>
      <c r="AD2020" s="31">
        <f ca="1">SUMIFS(AC$2:AC2020,D$2:D2020,D2020)*IF(R2020=0,1,2)</f>
        <v>0</v>
      </c>
    </row>
    <row r="2021" spans="1:30" x14ac:dyDescent="0.35">
      <c r="A2021" s="31">
        <f>IF(ISBLANK(B2021),"",COUNTIF(B$2:B2021,B2021))-1</f>
        <v>51</v>
      </c>
      <c r="B2021" s="31">
        <v>31</v>
      </c>
      <c r="C2021" s="10">
        <f>VLOOKUP($A2021,Database!$A:$Y,7,FALSE)</f>
        <v>46198</v>
      </c>
      <c r="D2021" s="31" t="str">
        <f>VLOOKUP(Pronostics!$B2021,Setup_MPP!$A:$G,3,FALSE)</f>
        <v>Joueur31</v>
      </c>
      <c r="E2021" s="31" t="str">
        <f>VLOOKUP(Pronostics!$B2021,Setup_MPP!$A:$G,2,FALSE)</f>
        <v>Joueur31</v>
      </c>
      <c r="F2021" s="31" t="str">
        <f>VLOOKUP($B2021,Setup_MPP!$A:$E,4,FALSE)</f>
        <v>#D5D5D5</v>
      </c>
      <c r="G2021" s="31" t="str">
        <f>VLOOKUP($B2021,Setup_MPP!$A:$E,5,FALSE)</f>
        <v>#727272</v>
      </c>
      <c r="H2021" s="31" t="str">
        <f>IFERROR(IF(AND(A2021&gt;=1,A2021&lt;=104),VLOOKUP($A2021,Location!$A:$J,6,FALSE),IF(A2021=0,"Avant l'ouverture",IF(OR(A2021=105,A2021=106),"Bonus"))),"")</f>
        <v>Tour 3</v>
      </c>
      <c r="I2021" s="31" t="str">
        <f>IF(LEFT(H2021,4)="Tour",VLOOKUP(A2021,Database!$A:$C,3,FALSE),"")</f>
        <v>C</v>
      </c>
      <c r="J2021" s="31" t="str">
        <f>VLOOKUP($A2021,Location!$A:$J,7,FALSE)</f>
        <v>Maroc</v>
      </c>
      <c r="K2021" s="31" t="str">
        <f>IFERROR(VLOOKUP(J2021,Setup_Team!$B:$C,2,FALSE), "TDB")</f>
        <v>MAR</v>
      </c>
      <c r="L2021" s="31" t="str">
        <f>VLOOKUP($A2021,Location!$A:$J,8,FALSE)</f>
        <v>Haïti</v>
      </c>
      <c r="M2021" s="31" t="str">
        <f>IFERROR(VLOOKUP(L2021,Setup_Team!$B:$C,2,FALSE), "TDB")</f>
        <v>HTI</v>
      </c>
      <c r="N2021" s="31" t="str">
        <f>VLOOKUP($A2021,Location!$A:$J,9,FALSE)</f>
        <v>Atlanta</v>
      </c>
      <c r="O2021" s="31" t="str">
        <f>VLOOKUP($A2021,Location!$A:$J,10,FALSE)</f>
        <v>Mercedes-Benz Stadium</v>
      </c>
      <c r="R2021" s="31">
        <v>0</v>
      </c>
      <c r="S2021" s="25">
        <f>VLOOKUP($A2021,Database!$A:$Y,10,FALSE)</f>
        <v>29</v>
      </c>
      <c r="T2021" s="25">
        <f>VLOOKUP($A2021,Database!$A:$Y,11,FALSE)</f>
        <v>159</v>
      </c>
      <c r="U2021" s="25">
        <f>VLOOKUP($A2021,Database!$A:$Y,12,FALSE)</f>
        <v>187</v>
      </c>
      <c r="V2021" s="25" t="str">
        <f>VLOOKUP(A2021,Database!A:M,13,FALSE)</f>
        <v>À venir</v>
      </c>
      <c r="W2021" s="25" t="str">
        <f>VLOOKUP($A2021,Database!$A:$Y,20,FALSE)</f>
        <v/>
      </c>
      <c r="X2021" s="25" t="str">
        <f>VLOOKUP($A2021,Database!$A:$Y,21,FALSE)</f>
        <v/>
      </c>
      <c r="Y2021" s="25" t="str">
        <f ca="1">IF(C2021&lt;NOW(),IF(AND(P2021&gt;Q2021,W2021&gt;X2021),S2021,IF(AND(P2021=Q2021,W2021=X2021),T2021,IF(AND(P2021&lt;Q2021,W2021&lt;X2021),U2021,0))),"")</f>
        <v/>
      </c>
      <c r="Z2021" s="25">
        <f>IF(AND(P2021=W2021,Q2021=X2021),1,0)</f>
        <v>1</v>
      </c>
      <c r="AA2021" s="25" t="str">
        <f>IF(Z2021=0,"",IF(ISBLANK(VLOOKUP(A2021,Database!A:AA,22,FALSE)),"",VLOOKUP(A2021,Database!A:AA,22,FALSE)))</f>
        <v>Exact</v>
      </c>
      <c r="AB2021" s="25">
        <f ca="1">IFERROR(IF(AND(Y2021&lt;&gt;"",OR(V2021="Terminé",V2021="En cours")),VLOOKUP(AA2021,Setup_ScoreExactBonus!A:D,4,FALSE),0),0)</f>
        <v>0</v>
      </c>
      <c r="AC2021" s="31" t="str">
        <f ca="1">IF(Y2021&lt;&gt;"", Y2021 + IF(Z2021=1,AB2021, 0), "")</f>
        <v/>
      </c>
      <c r="AD2021" s="31">
        <f ca="1">SUMIFS(AC$2:AC2021,D$2:D2021,D2021)*IF(R2021=0,1,2)</f>
        <v>0</v>
      </c>
    </row>
    <row r="2022" spans="1:30" x14ac:dyDescent="0.35">
      <c r="A2022" s="31">
        <f>IF(ISBLANK(B2022),"",COUNTIF(B$2:B2022,B2022))-1</f>
        <v>51</v>
      </c>
      <c r="B2022" s="31">
        <v>32</v>
      </c>
      <c r="C2022" s="10">
        <f>VLOOKUP($A2022,Database!$A:$Y,7,FALSE)</f>
        <v>46198</v>
      </c>
      <c r="D2022" s="31" t="str">
        <f>VLOOKUP(Pronostics!$B2022,Setup_MPP!$A:$G,3,FALSE)</f>
        <v>Joueur32</v>
      </c>
      <c r="E2022" s="31" t="str">
        <f>VLOOKUP(Pronostics!$B2022,Setup_MPP!$A:$G,2,FALSE)</f>
        <v>Joueur32</v>
      </c>
      <c r="F2022" s="31" t="str">
        <f>VLOOKUP($B2022,Setup_MPP!$A:$E,4,FALSE)</f>
        <v>#D5D5D5</v>
      </c>
      <c r="G2022" s="31" t="str">
        <f>VLOOKUP($B2022,Setup_MPP!$A:$E,5,FALSE)</f>
        <v>#727272</v>
      </c>
      <c r="H2022" s="31" t="str">
        <f>IFERROR(IF(AND(A2022&gt;=1,A2022&lt;=104),VLOOKUP($A2022,Location!$A:$J,6,FALSE),IF(A2022=0,"Avant l'ouverture",IF(OR(A2022=105,A2022=106),"Bonus"))),"")</f>
        <v>Tour 3</v>
      </c>
      <c r="I2022" s="31" t="str">
        <f>IF(LEFT(H2022,4)="Tour",VLOOKUP(A2022,Database!$A:$C,3,FALSE),"")</f>
        <v>C</v>
      </c>
      <c r="J2022" s="31" t="str">
        <f>VLOOKUP($A2022,Location!$A:$J,7,FALSE)</f>
        <v>Maroc</v>
      </c>
      <c r="K2022" s="31" t="str">
        <f>IFERROR(VLOOKUP(J2022,Setup_Team!$B:$C,2,FALSE), "TDB")</f>
        <v>MAR</v>
      </c>
      <c r="L2022" s="31" t="str">
        <f>VLOOKUP($A2022,Location!$A:$J,8,FALSE)</f>
        <v>Haïti</v>
      </c>
      <c r="M2022" s="31" t="str">
        <f>IFERROR(VLOOKUP(L2022,Setup_Team!$B:$C,2,FALSE), "TDB")</f>
        <v>HTI</v>
      </c>
      <c r="N2022" s="31" t="str">
        <f>VLOOKUP($A2022,Location!$A:$J,9,FALSE)</f>
        <v>Atlanta</v>
      </c>
      <c r="O2022" s="31" t="str">
        <f>VLOOKUP($A2022,Location!$A:$J,10,FALSE)</f>
        <v>Mercedes-Benz Stadium</v>
      </c>
      <c r="R2022" s="31">
        <v>0</v>
      </c>
      <c r="S2022" s="25">
        <f>VLOOKUP($A2022,Database!$A:$Y,10,FALSE)</f>
        <v>29</v>
      </c>
      <c r="T2022" s="25">
        <f>VLOOKUP($A2022,Database!$A:$Y,11,FALSE)</f>
        <v>159</v>
      </c>
      <c r="U2022" s="25">
        <f>VLOOKUP($A2022,Database!$A:$Y,12,FALSE)</f>
        <v>187</v>
      </c>
      <c r="V2022" s="25" t="str">
        <f>VLOOKUP(A2022,Database!A:M,13,FALSE)</f>
        <v>À venir</v>
      </c>
      <c r="W2022" s="25" t="str">
        <f>VLOOKUP($A2022,Database!$A:$Y,20,FALSE)</f>
        <v/>
      </c>
      <c r="X2022" s="25" t="str">
        <f>VLOOKUP($A2022,Database!$A:$Y,21,FALSE)</f>
        <v/>
      </c>
      <c r="Y2022" s="25" t="str">
        <f ca="1">IF(C2022&lt;NOW(),IF(AND(P2022&gt;Q2022,W2022&gt;X2022),S2022,IF(AND(P2022=Q2022,W2022=X2022),T2022,IF(AND(P2022&lt;Q2022,W2022&lt;X2022),U2022,0))),"")</f>
        <v/>
      </c>
      <c r="Z2022" s="25">
        <f>IF(AND(P2022=W2022,Q2022=X2022),1,0)</f>
        <v>1</v>
      </c>
      <c r="AA2022" s="25" t="str">
        <f>IF(Z2022=0,"",IF(ISBLANK(VLOOKUP(A2022,Database!A:AA,22,FALSE)),"",VLOOKUP(A2022,Database!A:AA,22,FALSE)))</f>
        <v>Exact</v>
      </c>
      <c r="AB2022" s="25">
        <f ca="1">IFERROR(IF(AND(Y2022&lt;&gt;"",OR(V2022="Terminé",V2022="En cours")),VLOOKUP(AA2022,Setup_ScoreExactBonus!A:D,4,FALSE),0),0)</f>
        <v>0</v>
      </c>
      <c r="AC2022" s="31" t="str">
        <f ca="1">IF(Y2022&lt;&gt;"", Y2022 + IF(Z2022=1,AB2022, 0), "")</f>
        <v/>
      </c>
      <c r="AD2022" s="31">
        <f ca="1">SUMIFS(AC$2:AC2022,D$2:D2022,D2022)*IF(R2022=0,1,2)</f>
        <v>0</v>
      </c>
    </row>
    <row r="2023" spans="1:30" x14ac:dyDescent="0.35">
      <c r="A2023" s="31">
        <f>IF(ISBLANK(B2023),"",COUNTIF(B$2:B2023,B2023))-1</f>
        <v>51</v>
      </c>
      <c r="B2023" s="31">
        <v>33</v>
      </c>
      <c r="C2023" s="10">
        <f>VLOOKUP($A2023,Database!$A:$Y,7,FALSE)</f>
        <v>46198</v>
      </c>
      <c r="D2023" s="31" t="str">
        <f>VLOOKUP(Pronostics!$B2023,Setup_MPP!$A:$G,3,FALSE)</f>
        <v>Joueur33</v>
      </c>
      <c r="E2023" s="31" t="str">
        <f>VLOOKUP(Pronostics!$B2023,Setup_MPP!$A:$G,2,FALSE)</f>
        <v>Joueur33</v>
      </c>
      <c r="F2023" s="31" t="str">
        <f>VLOOKUP($B2023,Setup_MPP!$A:$E,4,FALSE)</f>
        <v>#D5D5D5</v>
      </c>
      <c r="G2023" s="31" t="str">
        <f>VLOOKUP($B2023,Setup_MPP!$A:$E,5,FALSE)</f>
        <v>#727272</v>
      </c>
      <c r="H2023" s="31" t="str">
        <f>IFERROR(IF(AND(A2023&gt;=1,A2023&lt;=104),VLOOKUP($A2023,Location!$A:$J,6,FALSE),IF(A2023=0,"Avant l'ouverture",IF(OR(A2023=105,A2023=106),"Bonus"))),"")</f>
        <v>Tour 3</v>
      </c>
      <c r="I2023" s="31" t="str">
        <f>IF(LEFT(H2023,4)="Tour",VLOOKUP(A2023,Database!$A:$C,3,FALSE),"")</f>
        <v>C</v>
      </c>
      <c r="J2023" s="31" t="str">
        <f>VLOOKUP($A2023,Location!$A:$J,7,FALSE)</f>
        <v>Maroc</v>
      </c>
      <c r="K2023" s="31" t="str">
        <f>IFERROR(VLOOKUP(J2023,Setup_Team!$B:$C,2,FALSE), "TDB")</f>
        <v>MAR</v>
      </c>
      <c r="L2023" s="31" t="str">
        <f>VLOOKUP($A2023,Location!$A:$J,8,FALSE)</f>
        <v>Haïti</v>
      </c>
      <c r="M2023" s="31" t="str">
        <f>IFERROR(VLOOKUP(L2023,Setup_Team!$B:$C,2,FALSE), "TDB")</f>
        <v>HTI</v>
      </c>
      <c r="N2023" s="31" t="str">
        <f>VLOOKUP($A2023,Location!$A:$J,9,FALSE)</f>
        <v>Atlanta</v>
      </c>
      <c r="O2023" s="31" t="str">
        <f>VLOOKUP($A2023,Location!$A:$J,10,FALSE)</f>
        <v>Mercedes-Benz Stadium</v>
      </c>
      <c r="R2023" s="31">
        <v>0</v>
      </c>
      <c r="S2023" s="25">
        <f>VLOOKUP($A2023,Database!$A:$Y,10,FALSE)</f>
        <v>29</v>
      </c>
      <c r="T2023" s="25">
        <f>VLOOKUP($A2023,Database!$A:$Y,11,FALSE)</f>
        <v>159</v>
      </c>
      <c r="U2023" s="25">
        <f>VLOOKUP($A2023,Database!$A:$Y,12,FALSE)</f>
        <v>187</v>
      </c>
      <c r="V2023" s="25" t="str">
        <f>VLOOKUP(A2023,Database!A:M,13,FALSE)</f>
        <v>À venir</v>
      </c>
      <c r="W2023" s="25" t="str">
        <f>VLOOKUP($A2023,Database!$A:$Y,20,FALSE)</f>
        <v/>
      </c>
      <c r="X2023" s="25" t="str">
        <f>VLOOKUP($A2023,Database!$A:$Y,21,FALSE)</f>
        <v/>
      </c>
      <c r="Y2023" s="25" t="str">
        <f ca="1">IF(C2023&lt;NOW(),IF(AND(P2023&gt;Q2023,W2023&gt;X2023),S2023,IF(AND(P2023=Q2023,W2023=X2023),T2023,IF(AND(P2023&lt;Q2023,W2023&lt;X2023),U2023,0))),"")</f>
        <v/>
      </c>
      <c r="Z2023" s="25">
        <f>IF(AND(P2023=W2023,Q2023=X2023),1,0)</f>
        <v>1</v>
      </c>
      <c r="AA2023" s="25" t="str">
        <f>IF(Z2023=0,"",IF(ISBLANK(VLOOKUP(A2023,Database!A:AA,22,FALSE)),"",VLOOKUP(A2023,Database!A:AA,22,FALSE)))</f>
        <v>Exact</v>
      </c>
      <c r="AB2023" s="25">
        <f ca="1">IFERROR(IF(AND(Y2023&lt;&gt;"",OR(V2023="Terminé",V2023="En cours")),VLOOKUP(AA2023,Setup_ScoreExactBonus!A:D,4,FALSE),0),0)</f>
        <v>0</v>
      </c>
      <c r="AC2023" s="31" t="str">
        <f ca="1">IF(Y2023&lt;&gt;"", Y2023 + IF(Z2023=1,AB2023, 0), "")</f>
        <v/>
      </c>
      <c r="AD2023" s="31">
        <f ca="1">SUMIFS(AC$2:AC2023,D$2:D2023,D2023)*IF(R2023=0,1,2)</f>
        <v>0</v>
      </c>
    </row>
    <row r="2024" spans="1:30" x14ac:dyDescent="0.35">
      <c r="A2024" s="31">
        <f>IF(ISBLANK(B2024),"",COUNTIF(B$2:B2024,B2024))-1</f>
        <v>51</v>
      </c>
      <c r="B2024" s="31">
        <v>34</v>
      </c>
      <c r="C2024" s="10">
        <f>VLOOKUP($A2024,Database!$A:$Y,7,FALSE)</f>
        <v>46198</v>
      </c>
      <c r="D2024" s="31" t="str">
        <f>VLOOKUP(Pronostics!$B2024,Setup_MPP!$A:$G,3,FALSE)</f>
        <v>Joueur34</v>
      </c>
      <c r="E2024" s="31" t="str">
        <f>VLOOKUP(Pronostics!$B2024,Setup_MPP!$A:$G,2,FALSE)</f>
        <v>Joueur34</v>
      </c>
      <c r="F2024" s="31" t="str">
        <f>VLOOKUP($B2024,Setup_MPP!$A:$E,4,FALSE)</f>
        <v>#D5D5D5</v>
      </c>
      <c r="G2024" s="31" t="str">
        <f>VLOOKUP($B2024,Setup_MPP!$A:$E,5,FALSE)</f>
        <v>#727272</v>
      </c>
      <c r="H2024" s="31" t="str">
        <f>IFERROR(IF(AND(A2024&gt;=1,A2024&lt;=104),VLOOKUP($A2024,Location!$A:$J,6,FALSE),IF(A2024=0,"Avant l'ouverture",IF(OR(A2024=105,A2024=106),"Bonus"))),"")</f>
        <v>Tour 3</v>
      </c>
      <c r="I2024" s="31" t="str">
        <f>IF(LEFT(H2024,4)="Tour",VLOOKUP(A2024,Database!$A:$C,3,FALSE),"")</f>
        <v>C</v>
      </c>
      <c r="J2024" s="31" t="str">
        <f>VLOOKUP($A2024,Location!$A:$J,7,FALSE)</f>
        <v>Maroc</v>
      </c>
      <c r="K2024" s="31" t="str">
        <f>IFERROR(VLOOKUP(J2024,Setup_Team!$B:$C,2,FALSE), "TDB")</f>
        <v>MAR</v>
      </c>
      <c r="L2024" s="31" t="str">
        <f>VLOOKUP($A2024,Location!$A:$J,8,FALSE)</f>
        <v>Haïti</v>
      </c>
      <c r="M2024" s="31" t="str">
        <f>IFERROR(VLOOKUP(L2024,Setup_Team!$B:$C,2,FALSE), "TDB")</f>
        <v>HTI</v>
      </c>
      <c r="N2024" s="31" t="str">
        <f>VLOOKUP($A2024,Location!$A:$J,9,FALSE)</f>
        <v>Atlanta</v>
      </c>
      <c r="O2024" s="31" t="str">
        <f>VLOOKUP($A2024,Location!$A:$J,10,FALSE)</f>
        <v>Mercedes-Benz Stadium</v>
      </c>
      <c r="R2024" s="31">
        <v>0</v>
      </c>
      <c r="S2024" s="25">
        <f>VLOOKUP($A2024,Database!$A:$Y,10,FALSE)</f>
        <v>29</v>
      </c>
      <c r="T2024" s="25">
        <f>VLOOKUP($A2024,Database!$A:$Y,11,FALSE)</f>
        <v>159</v>
      </c>
      <c r="U2024" s="25">
        <f>VLOOKUP($A2024,Database!$A:$Y,12,FALSE)</f>
        <v>187</v>
      </c>
      <c r="V2024" s="25" t="str">
        <f>VLOOKUP(A2024,Database!A:M,13,FALSE)</f>
        <v>À venir</v>
      </c>
      <c r="W2024" s="25" t="str">
        <f>VLOOKUP($A2024,Database!$A:$Y,20,FALSE)</f>
        <v/>
      </c>
      <c r="X2024" s="25" t="str">
        <f>VLOOKUP($A2024,Database!$A:$Y,21,FALSE)</f>
        <v/>
      </c>
      <c r="Y2024" s="25" t="str">
        <f ca="1">IF(C2024&lt;NOW(),IF(AND(P2024&gt;Q2024,W2024&gt;X2024),S2024,IF(AND(P2024=Q2024,W2024=X2024),T2024,IF(AND(P2024&lt;Q2024,W2024&lt;X2024),U2024,0))),"")</f>
        <v/>
      </c>
      <c r="Z2024" s="25">
        <f>IF(AND(P2024=W2024,Q2024=X2024),1,0)</f>
        <v>1</v>
      </c>
      <c r="AA2024" s="25" t="str">
        <f>IF(Z2024=0,"",IF(ISBLANK(VLOOKUP(A2024,Database!A:AA,22,FALSE)),"",VLOOKUP(A2024,Database!A:AA,22,FALSE)))</f>
        <v>Exact</v>
      </c>
      <c r="AB2024" s="25">
        <f ca="1">IFERROR(IF(AND(Y2024&lt;&gt;"",OR(V2024="Terminé",V2024="En cours")),VLOOKUP(AA2024,Setup_ScoreExactBonus!A:D,4,FALSE),0),0)</f>
        <v>0</v>
      </c>
      <c r="AC2024" s="31" t="str">
        <f ca="1">IF(Y2024&lt;&gt;"", Y2024 + IF(Z2024=1,AB2024, 0), "")</f>
        <v/>
      </c>
      <c r="AD2024" s="31">
        <f ca="1">SUMIFS(AC$2:AC2024,D$2:D2024,D2024)*IF(R2024=0,1,2)</f>
        <v>0</v>
      </c>
    </row>
    <row r="2025" spans="1:30" x14ac:dyDescent="0.35">
      <c r="A2025" s="31">
        <f>IF(ISBLANK(B2025),"",COUNTIF(B$2:B2025,B2025))-1</f>
        <v>51</v>
      </c>
      <c r="B2025" s="31">
        <v>35</v>
      </c>
      <c r="C2025" s="10">
        <f>VLOOKUP($A2025,Database!$A:$Y,7,FALSE)</f>
        <v>46198</v>
      </c>
      <c r="D2025" s="31" t="str">
        <f>VLOOKUP(Pronostics!$B2025,Setup_MPP!$A:$G,3,FALSE)</f>
        <v>Joueur35</v>
      </c>
      <c r="E2025" s="31" t="str">
        <f>VLOOKUP(Pronostics!$B2025,Setup_MPP!$A:$G,2,FALSE)</f>
        <v>Joueur35</v>
      </c>
      <c r="F2025" s="31" t="str">
        <f>VLOOKUP($B2025,Setup_MPP!$A:$E,4,FALSE)</f>
        <v>#D5D5D5</v>
      </c>
      <c r="G2025" s="31" t="str">
        <f>VLOOKUP($B2025,Setup_MPP!$A:$E,5,FALSE)</f>
        <v>#727272</v>
      </c>
      <c r="H2025" s="31" t="str">
        <f>IFERROR(IF(AND(A2025&gt;=1,A2025&lt;=104),VLOOKUP($A2025,Location!$A:$J,6,FALSE),IF(A2025=0,"Avant l'ouverture",IF(OR(A2025=105,A2025=106),"Bonus"))),"")</f>
        <v>Tour 3</v>
      </c>
      <c r="I2025" s="31" t="str">
        <f>IF(LEFT(H2025,4)="Tour",VLOOKUP(A2025,Database!$A:$C,3,FALSE),"")</f>
        <v>C</v>
      </c>
      <c r="J2025" s="31" t="str">
        <f>VLOOKUP($A2025,Location!$A:$J,7,FALSE)</f>
        <v>Maroc</v>
      </c>
      <c r="K2025" s="31" t="str">
        <f>IFERROR(VLOOKUP(J2025,Setup_Team!$B:$C,2,FALSE), "TDB")</f>
        <v>MAR</v>
      </c>
      <c r="L2025" s="31" t="str">
        <f>VLOOKUP($A2025,Location!$A:$J,8,FALSE)</f>
        <v>Haïti</v>
      </c>
      <c r="M2025" s="31" t="str">
        <f>IFERROR(VLOOKUP(L2025,Setup_Team!$B:$C,2,FALSE), "TDB")</f>
        <v>HTI</v>
      </c>
      <c r="N2025" s="31" t="str">
        <f>VLOOKUP($A2025,Location!$A:$J,9,FALSE)</f>
        <v>Atlanta</v>
      </c>
      <c r="O2025" s="31" t="str">
        <f>VLOOKUP($A2025,Location!$A:$J,10,FALSE)</f>
        <v>Mercedes-Benz Stadium</v>
      </c>
      <c r="R2025" s="31">
        <v>0</v>
      </c>
      <c r="S2025" s="25">
        <f>VLOOKUP($A2025,Database!$A:$Y,10,FALSE)</f>
        <v>29</v>
      </c>
      <c r="T2025" s="25">
        <f>VLOOKUP($A2025,Database!$A:$Y,11,FALSE)</f>
        <v>159</v>
      </c>
      <c r="U2025" s="25">
        <f>VLOOKUP($A2025,Database!$A:$Y,12,FALSE)</f>
        <v>187</v>
      </c>
      <c r="V2025" s="25" t="str">
        <f>VLOOKUP(A2025,Database!A:M,13,FALSE)</f>
        <v>À venir</v>
      </c>
      <c r="W2025" s="25" t="str">
        <f>VLOOKUP($A2025,Database!$A:$Y,20,FALSE)</f>
        <v/>
      </c>
      <c r="X2025" s="25" t="str">
        <f>VLOOKUP($A2025,Database!$A:$Y,21,FALSE)</f>
        <v/>
      </c>
      <c r="Y2025" s="25" t="str">
        <f ca="1">IF(C2025&lt;NOW(),IF(AND(P2025&gt;Q2025,W2025&gt;X2025),S2025,IF(AND(P2025=Q2025,W2025=X2025),T2025,IF(AND(P2025&lt;Q2025,W2025&lt;X2025),U2025,0))),"")</f>
        <v/>
      </c>
      <c r="Z2025" s="25">
        <f>IF(AND(P2025=W2025,Q2025=X2025),1,0)</f>
        <v>1</v>
      </c>
      <c r="AA2025" s="25" t="str">
        <f>IF(Z2025=0,"",IF(ISBLANK(VLOOKUP(A2025,Database!A:AA,22,FALSE)),"",VLOOKUP(A2025,Database!A:AA,22,FALSE)))</f>
        <v>Exact</v>
      </c>
      <c r="AB2025" s="25">
        <f ca="1">IFERROR(IF(AND(Y2025&lt;&gt;"",OR(V2025="Terminé",V2025="En cours")),VLOOKUP(AA2025,Setup_ScoreExactBonus!A:D,4,FALSE),0),0)</f>
        <v>0</v>
      </c>
      <c r="AC2025" s="31" t="str">
        <f ca="1">IF(Y2025&lt;&gt;"", Y2025 + IF(Z2025=1,AB2025, 0), "")</f>
        <v/>
      </c>
      <c r="AD2025" s="31">
        <f ca="1">SUMIFS(AC$2:AC2025,D$2:D2025,D2025)*IF(R2025=0,1,2)</f>
        <v>0</v>
      </c>
    </row>
    <row r="2026" spans="1:30" x14ac:dyDescent="0.35">
      <c r="A2026" s="31">
        <f>IF(ISBLANK(B2026),"",COUNTIF(B$2:B2026,B2026))-1</f>
        <v>51</v>
      </c>
      <c r="B2026" s="31">
        <v>36</v>
      </c>
      <c r="C2026" s="10">
        <f>VLOOKUP($A2026,Database!$A:$Y,7,FALSE)</f>
        <v>46198</v>
      </c>
      <c r="D2026" s="31" t="str">
        <f>VLOOKUP(Pronostics!$B2026,Setup_MPP!$A:$G,3,FALSE)</f>
        <v>Joueur36</v>
      </c>
      <c r="E2026" s="31" t="str">
        <f>VLOOKUP(Pronostics!$B2026,Setup_MPP!$A:$G,2,FALSE)</f>
        <v>Joueur36</v>
      </c>
      <c r="F2026" s="31" t="str">
        <f>VLOOKUP($B2026,Setup_MPP!$A:$E,4,FALSE)</f>
        <v>#D5D5D5</v>
      </c>
      <c r="G2026" s="31" t="str">
        <f>VLOOKUP($B2026,Setup_MPP!$A:$E,5,FALSE)</f>
        <v>#727272</v>
      </c>
      <c r="H2026" s="31" t="str">
        <f>IFERROR(IF(AND(A2026&gt;=1,A2026&lt;=104),VLOOKUP($A2026,Location!$A:$J,6,FALSE),IF(A2026=0,"Avant l'ouverture",IF(OR(A2026=105,A2026=106),"Bonus"))),"")</f>
        <v>Tour 3</v>
      </c>
      <c r="I2026" s="31" t="str">
        <f>IF(LEFT(H2026,4)="Tour",VLOOKUP(A2026,Database!$A:$C,3,FALSE),"")</f>
        <v>C</v>
      </c>
      <c r="J2026" s="31" t="str">
        <f>VLOOKUP($A2026,Location!$A:$J,7,FALSE)</f>
        <v>Maroc</v>
      </c>
      <c r="K2026" s="31" t="str">
        <f>IFERROR(VLOOKUP(J2026,Setup_Team!$B:$C,2,FALSE), "TDB")</f>
        <v>MAR</v>
      </c>
      <c r="L2026" s="31" t="str">
        <f>VLOOKUP($A2026,Location!$A:$J,8,FALSE)</f>
        <v>Haïti</v>
      </c>
      <c r="M2026" s="31" t="str">
        <f>IFERROR(VLOOKUP(L2026,Setup_Team!$B:$C,2,FALSE), "TDB")</f>
        <v>HTI</v>
      </c>
      <c r="N2026" s="31" t="str">
        <f>VLOOKUP($A2026,Location!$A:$J,9,FALSE)</f>
        <v>Atlanta</v>
      </c>
      <c r="O2026" s="31" t="str">
        <f>VLOOKUP($A2026,Location!$A:$J,10,FALSE)</f>
        <v>Mercedes-Benz Stadium</v>
      </c>
      <c r="R2026" s="31">
        <v>0</v>
      </c>
      <c r="S2026" s="25">
        <f>VLOOKUP($A2026,Database!$A:$Y,10,FALSE)</f>
        <v>29</v>
      </c>
      <c r="T2026" s="25">
        <f>VLOOKUP($A2026,Database!$A:$Y,11,FALSE)</f>
        <v>159</v>
      </c>
      <c r="U2026" s="25">
        <f>VLOOKUP($A2026,Database!$A:$Y,12,FALSE)</f>
        <v>187</v>
      </c>
      <c r="V2026" s="25" t="str">
        <f>VLOOKUP(A2026,Database!A:M,13,FALSE)</f>
        <v>À venir</v>
      </c>
      <c r="W2026" s="25" t="str">
        <f>VLOOKUP($A2026,Database!$A:$Y,20,FALSE)</f>
        <v/>
      </c>
      <c r="X2026" s="25" t="str">
        <f>VLOOKUP($A2026,Database!$A:$Y,21,FALSE)</f>
        <v/>
      </c>
      <c r="Y2026" s="25" t="str">
        <f ca="1">IF(C2026&lt;NOW(),IF(AND(P2026&gt;Q2026,W2026&gt;X2026),S2026,IF(AND(P2026=Q2026,W2026=X2026),T2026,IF(AND(P2026&lt;Q2026,W2026&lt;X2026),U2026,0))),"")</f>
        <v/>
      </c>
      <c r="Z2026" s="25">
        <f>IF(AND(P2026=W2026,Q2026=X2026),1,0)</f>
        <v>1</v>
      </c>
      <c r="AA2026" s="25" t="str">
        <f>IF(Z2026=0,"",IF(ISBLANK(VLOOKUP(A2026,Database!A:AA,22,FALSE)),"",VLOOKUP(A2026,Database!A:AA,22,FALSE)))</f>
        <v>Exact</v>
      </c>
      <c r="AB2026" s="25">
        <f ca="1">IFERROR(IF(AND(Y2026&lt;&gt;"",OR(V2026="Terminé",V2026="En cours")),VLOOKUP(AA2026,Setup_ScoreExactBonus!A:D,4,FALSE),0),0)</f>
        <v>0</v>
      </c>
      <c r="AC2026" s="31" t="str">
        <f ca="1">IF(Y2026&lt;&gt;"", Y2026 + IF(Z2026=1,AB2026, 0), "")</f>
        <v/>
      </c>
      <c r="AD2026" s="31">
        <f ca="1">SUMIFS(AC$2:AC2026,D$2:D2026,D2026)*IF(R2026=0,1,2)</f>
        <v>0</v>
      </c>
    </row>
    <row r="2027" spans="1:30" x14ac:dyDescent="0.35">
      <c r="A2027" s="31">
        <f>IF(ISBLANK(B2027),"",COUNTIF(B$2:B2027,B2027))-1</f>
        <v>51</v>
      </c>
      <c r="B2027" s="31">
        <v>37</v>
      </c>
      <c r="C2027" s="10">
        <f>VLOOKUP($A2027,Database!$A:$Y,7,FALSE)</f>
        <v>46198</v>
      </c>
      <c r="D2027" s="31" t="str">
        <f>VLOOKUP(Pronostics!$B2027,Setup_MPP!$A:$G,3,FALSE)</f>
        <v>Joueur37</v>
      </c>
      <c r="E2027" s="31" t="str">
        <f>VLOOKUP(Pronostics!$B2027,Setup_MPP!$A:$G,2,FALSE)</f>
        <v>Joueur37</v>
      </c>
      <c r="F2027" s="31" t="str">
        <f>VLOOKUP($B2027,Setup_MPP!$A:$E,4,FALSE)</f>
        <v>#D5D5D5</v>
      </c>
      <c r="G2027" s="31" t="str">
        <f>VLOOKUP($B2027,Setup_MPP!$A:$E,5,FALSE)</f>
        <v>#727272</v>
      </c>
      <c r="H2027" s="31" t="str">
        <f>IFERROR(IF(AND(A2027&gt;=1,A2027&lt;=104),VLOOKUP($A2027,Location!$A:$J,6,FALSE),IF(A2027=0,"Avant l'ouverture",IF(OR(A2027=105,A2027=106),"Bonus"))),"")</f>
        <v>Tour 3</v>
      </c>
      <c r="I2027" s="31" t="str">
        <f>IF(LEFT(H2027,4)="Tour",VLOOKUP(A2027,Database!$A:$C,3,FALSE),"")</f>
        <v>C</v>
      </c>
      <c r="J2027" s="31" t="str">
        <f>VLOOKUP($A2027,Location!$A:$J,7,FALSE)</f>
        <v>Maroc</v>
      </c>
      <c r="K2027" s="31" t="str">
        <f>IFERROR(VLOOKUP(J2027,Setup_Team!$B:$C,2,FALSE), "TDB")</f>
        <v>MAR</v>
      </c>
      <c r="L2027" s="31" t="str">
        <f>VLOOKUP($A2027,Location!$A:$J,8,FALSE)</f>
        <v>Haïti</v>
      </c>
      <c r="M2027" s="31" t="str">
        <f>IFERROR(VLOOKUP(L2027,Setup_Team!$B:$C,2,FALSE), "TDB")</f>
        <v>HTI</v>
      </c>
      <c r="N2027" s="31" t="str">
        <f>VLOOKUP($A2027,Location!$A:$J,9,FALSE)</f>
        <v>Atlanta</v>
      </c>
      <c r="O2027" s="31" t="str">
        <f>VLOOKUP($A2027,Location!$A:$J,10,FALSE)</f>
        <v>Mercedes-Benz Stadium</v>
      </c>
      <c r="R2027" s="31">
        <v>0</v>
      </c>
      <c r="S2027" s="25">
        <f>VLOOKUP($A2027,Database!$A:$Y,10,FALSE)</f>
        <v>29</v>
      </c>
      <c r="T2027" s="25">
        <f>VLOOKUP($A2027,Database!$A:$Y,11,FALSE)</f>
        <v>159</v>
      </c>
      <c r="U2027" s="25">
        <f>VLOOKUP($A2027,Database!$A:$Y,12,FALSE)</f>
        <v>187</v>
      </c>
      <c r="V2027" s="25" t="str">
        <f>VLOOKUP(A2027,Database!A:M,13,FALSE)</f>
        <v>À venir</v>
      </c>
      <c r="W2027" s="25" t="str">
        <f>VLOOKUP($A2027,Database!$A:$Y,20,FALSE)</f>
        <v/>
      </c>
      <c r="X2027" s="25" t="str">
        <f>VLOOKUP($A2027,Database!$A:$Y,21,FALSE)</f>
        <v/>
      </c>
      <c r="Y2027" s="25" t="str">
        <f ca="1">IF(C2027&lt;NOW(),IF(AND(P2027&gt;Q2027,W2027&gt;X2027),S2027,IF(AND(P2027=Q2027,W2027=X2027),T2027,IF(AND(P2027&lt;Q2027,W2027&lt;X2027),U2027,0))),"")</f>
        <v/>
      </c>
      <c r="Z2027" s="25">
        <f>IF(AND(P2027=W2027,Q2027=X2027),1,0)</f>
        <v>1</v>
      </c>
      <c r="AA2027" s="25" t="str">
        <f>IF(Z2027=0,"",IF(ISBLANK(VLOOKUP(A2027,Database!A:AA,22,FALSE)),"",VLOOKUP(A2027,Database!A:AA,22,FALSE)))</f>
        <v>Exact</v>
      </c>
      <c r="AB2027" s="25">
        <f ca="1">IFERROR(IF(AND(Y2027&lt;&gt;"",OR(V2027="Terminé",V2027="En cours")),VLOOKUP(AA2027,Setup_ScoreExactBonus!A:D,4,FALSE),0),0)</f>
        <v>0</v>
      </c>
      <c r="AC2027" s="31" t="str">
        <f ca="1">IF(Y2027&lt;&gt;"", Y2027 + IF(Z2027=1,AB2027, 0), "")</f>
        <v/>
      </c>
      <c r="AD2027" s="31">
        <f ca="1">SUMIFS(AC$2:AC2027,D$2:D2027,D2027)*IF(R2027=0,1,2)</f>
        <v>0</v>
      </c>
    </row>
    <row r="2028" spans="1:30" x14ac:dyDescent="0.35">
      <c r="A2028" s="31">
        <f>IF(ISBLANK(B2028),"",COUNTIF(B$2:B2028,B2028))-1</f>
        <v>51</v>
      </c>
      <c r="B2028" s="31">
        <v>38</v>
      </c>
      <c r="C2028" s="10">
        <f>VLOOKUP($A2028,Database!$A:$Y,7,FALSE)</f>
        <v>46198</v>
      </c>
      <c r="D2028" s="31" t="str">
        <f>VLOOKUP(Pronostics!$B2028,Setup_MPP!$A:$G,3,FALSE)</f>
        <v>Joueur38</v>
      </c>
      <c r="E2028" s="31" t="str">
        <f>VLOOKUP(Pronostics!$B2028,Setup_MPP!$A:$G,2,FALSE)</f>
        <v>Joueur38</v>
      </c>
      <c r="F2028" s="31" t="str">
        <f>VLOOKUP($B2028,Setup_MPP!$A:$E,4,FALSE)</f>
        <v>#D5D5D5</v>
      </c>
      <c r="G2028" s="31" t="str">
        <f>VLOOKUP($B2028,Setup_MPP!$A:$E,5,FALSE)</f>
        <v>#727272</v>
      </c>
      <c r="H2028" s="31" t="str">
        <f>IFERROR(IF(AND(A2028&gt;=1,A2028&lt;=104),VLOOKUP($A2028,Location!$A:$J,6,FALSE),IF(A2028=0,"Avant l'ouverture",IF(OR(A2028=105,A2028=106),"Bonus"))),"")</f>
        <v>Tour 3</v>
      </c>
      <c r="I2028" s="31" t="str">
        <f>IF(LEFT(H2028,4)="Tour",VLOOKUP(A2028,Database!$A:$C,3,FALSE),"")</f>
        <v>C</v>
      </c>
      <c r="J2028" s="31" t="str">
        <f>VLOOKUP($A2028,Location!$A:$J,7,FALSE)</f>
        <v>Maroc</v>
      </c>
      <c r="K2028" s="31" t="str">
        <f>IFERROR(VLOOKUP(J2028,Setup_Team!$B:$C,2,FALSE), "TDB")</f>
        <v>MAR</v>
      </c>
      <c r="L2028" s="31" t="str">
        <f>VLOOKUP($A2028,Location!$A:$J,8,FALSE)</f>
        <v>Haïti</v>
      </c>
      <c r="M2028" s="31" t="str">
        <f>IFERROR(VLOOKUP(L2028,Setup_Team!$B:$C,2,FALSE), "TDB")</f>
        <v>HTI</v>
      </c>
      <c r="N2028" s="31" t="str">
        <f>VLOOKUP($A2028,Location!$A:$J,9,FALSE)</f>
        <v>Atlanta</v>
      </c>
      <c r="O2028" s="31" t="str">
        <f>VLOOKUP($A2028,Location!$A:$J,10,FALSE)</f>
        <v>Mercedes-Benz Stadium</v>
      </c>
      <c r="R2028" s="31">
        <v>0</v>
      </c>
      <c r="S2028" s="25">
        <f>VLOOKUP($A2028,Database!$A:$Y,10,FALSE)</f>
        <v>29</v>
      </c>
      <c r="T2028" s="25">
        <f>VLOOKUP($A2028,Database!$A:$Y,11,FALSE)</f>
        <v>159</v>
      </c>
      <c r="U2028" s="25">
        <f>VLOOKUP($A2028,Database!$A:$Y,12,FALSE)</f>
        <v>187</v>
      </c>
      <c r="V2028" s="25" t="str">
        <f>VLOOKUP(A2028,Database!A:M,13,FALSE)</f>
        <v>À venir</v>
      </c>
      <c r="W2028" s="25" t="str">
        <f>VLOOKUP($A2028,Database!$A:$Y,20,FALSE)</f>
        <v/>
      </c>
      <c r="X2028" s="25" t="str">
        <f>VLOOKUP($A2028,Database!$A:$Y,21,FALSE)</f>
        <v/>
      </c>
      <c r="Y2028" s="25" t="str">
        <f ca="1">IF(C2028&lt;NOW(),IF(AND(P2028&gt;Q2028,W2028&gt;X2028),S2028,IF(AND(P2028=Q2028,W2028=X2028),T2028,IF(AND(P2028&lt;Q2028,W2028&lt;X2028),U2028,0))),"")</f>
        <v/>
      </c>
      <c r="Z2028" s="25">
        <f>IF(AND(P2028=W2028,Q2028=X2028),1,0)</f>
        <v>1</v>
      </c>
      <c r="AA2028" s="25" t="str">
        <f>IF(Z2028=0,"",IF(ISBLANK(VLOOKUP(A2028,Database!A:AA,22,FALSE)),"",VLOOKUP(A2028,Database!A:AA,22,FALSE)))</f>
        <v>Exact</v>
      </c>
      <c r="AB2028" s="25">
        <f ca="1">IFERROR(IF(AND(Y2028&lt;&gt;"",OR(V2028="Terminé",V2028="En cours")),VLOOKUP(AA2028,Setup_ScoreExactBonus!A:D,4,FALSE),0),0)</f>
        <v>0</v>
      </c>
      <c r="AC2028" s="31" t="str">
        <f ca="1">IF(Y2028&lt;&gt;"", Y2028 + IF(Z2028=1,AB2028, 0), "")</f>
        <v/>
      </c>
      <c r="AD2028" s="31">
        <f ca="1">SUMIFS(AC$2:AC2028,D$2:D2028,D2028)*IF(R2028=0,1,2)</f>
        <v>0</v>
      </c>
    </row>
    <row r="2029" spans="1:30" x14ac:dyDescent="0.35">
      <c r="A2029" s="31">
        <f>IF(ISBLANK(B2029),"",COUNTIF(B$2:B2029,B2029))-1</f>
        <v>51</v>
      </c>
      <c r="B2029" s="31">
        <v>39</v>
      </c>
      <c r="C2029" s="10">
        <f>VLOOKUP($A2029,Database!$A:$Y,7,FALSE)</f>
        <v>46198</v>
      </c>
      <c r="D2029" s="31" t="str">
        <f>VLOOKUP(Pronostics!$B2029,Setup_MPP!$A:$G,3,FALSE)</f>
        <v>Joueur39</v>
      </c>
      <c r="E2029" s="31" t="str">
        <f>VLOOKUP(Pronostics!$B2029,Setup_MPP!$A:$G,2,FALSE)</f>
        <v>Joueur39</v>
      </c>
      <c r="F2029" s="31" t="str">
        <f>VLOOKUP($B2029,Setup_MPP!$A:$E,4,FALSE)</f>
        <v>#D5D5D5</v>
      </c>
      <c r="G2029" s="31" t="str">
        <f>VLOOKUP($B2029,Setup_MPP!$A:$E,5,FALSE)</f>
        <v>#727272</v>
      </c>
      <c r="H2029" s="31" t="str">
        <f>IFERROR(IF(AND(A2029&gt;=1,A2029&lt;=104),VLOOKUP($A2029,Location!$A:$J,6,FALSE),IF(A2029=0,"Avant l'ouverture",IF(OR(A2029=105,A2029=106),"Bonus"))),"")</f>
        <v>Tour 3</v>
      </c>
      <c r="I2029" s="31" t="str">
        <f>IF(LEFT(H2029,4)="Tour",VLOOKUP(A2029,Database!$A:$C,3,FALSE),"")</f>
        <v>C</v>
      </c>
      <c r="J2029" s="31" t="str">
        <f>VLOOKUP($A2029,Location!$A:$J,7,FALSE)</f>
        <v>Maroc</v>
      </c>
      <c r="K2029" s="31" t="str">
        <f>IFERROR(VLOOKUP(J2029,Setup_Team!$B:$C,2,FALSE), "TDB")</f>
        <v>MAR</v>
      </c>
      <c r="L2029" s="31" t="str">
        <f>VLOOKUP($A2029,Location!$A:$J,8,FALSE)</f>
        <v>Haïti</v>
      </c>
      <c r="M2029" s="31" t="str">
        <f>IFERROR(VLOOKUP(L2029,Setup_Team!$B:$C,2,FALSE), "TDB")</f>
        <v>HTI</v>
      </c>
      <c r="N2029" s="31" t="str">
        <f>VLOOKUP($A2029,Location!$A:$J,9,FALSE)</f>
        <v>Atlanta</v>
      </c>
      <c r="O2029" s="31" t="str">
        <f>VLOOKUP($A2029,Location!$A:$J,10,FALSE)</f>
        <v>Mercedes-Benz Stadium</v>
      </c>
      <c r="R2029" s="31">
        <v>0</v>
      </c>
      <c r="S2029" s="25">
        <f>VLOOKUP($A2029,Database!$A:$Y,10,FALSE)</f>
        <v>29</v>
      </c>
      <c r="T2029" s="25">
        <f>VLOOKUP($A2029,Database!$A:$Y,11,FALSE)</f>
        <v>159</v>
      </c>
      <c r="U2029" s="25">
        <f>VLOOKUP($A2029,Database!$A:$Y,12,FALSE)</f>
        <v>187</v>
      </c>
      <c r="V2029" s="25" t="str">
        <f>VLOOKUP(A2029,Database!A:M,13,FALSE)</f>
        <v>À venir</v>
      </c>
      <c r="W2029" s="25" t="str">
        <f>VLOOKUP($A2029,Database!$A:$Y,20,FALSE)</f>
        <v/>
      </c>
      <c r="X2029" s="25" t="str">
        <f>VLOOKUP($A2029,Database!$A:$Y,21,FALSE)</f>
        <v/>
      </c>
      <c r="Y2029" s="25" t="str">
        <f ca="1">IF(C2029&lt;NOW(),IF(AND(P2029&gt;Q2029,W2029&gt;X2029),S2029,IF(AND(P2029=Q2029,W2029=X2029),T2029,IF(AND(P2029&lt;Q2029,W2029&lt;X2029),U2029,0))),"")</f>
        <v/>
      </c>
      <c r="Z2029" s="25">
        <f>IF(AND(P2029=W2029,Q2029=X2029),1,0)</f>
        <v>1</v>
      </c>
      <c r="AA2029" s="25" t="str">
        <f>IF(Z2029=0,"",IF(ISBLANK(VLOOKUP(A2029,Database!A:AA,22,FALSE)),"",VLOOKUP(A2029,Database!A:AA,22,FALSE)))</f>
        <v>Exact</v>
      </c>
      <c r="AB2029" s="25">
        <f ca="1">IFERROR(IF(AND(Y2029&lt;&gt;"",OR(V2029="Terminé",V2029="En cours")),VLOOKUP(AA2029,Setup_ScoreExactBonus!A:D,4,FALSE),0),0)</f>
        <v>0</v>
      </c>
      <c r="AC2029" s="31" t="str">
        <f ca="1">IF(Y2029&lt;&gt;"", Y2029 + IF(Z2029=1,AB2029, 0), "")</f>
        <v/>
      </c>
      <c r="AD2029" s="31">
        <f ca="1">SUMIFS(AC$2:AC2029,D$2:D2029,D2029)*IF(R2029=0,1,2)</f>
        <v>0</v>
      </c>
    </row>
    <row r="2030" spans="1:30" x14ac:dyDescent="0.35">
      <c r="A2030" s="31">
        <f>IF(ISBLANK(B2030),"",COUNTIF(B$2:B2030,B2030))-1</f>
        <v>52</v>
      </c>
      <c r="B2030" s="31">
        <v>1</v>
      </c>
      <c r="C2030" s="10">
        <f>VLOOKUP($A2030,Database!$A:$Y,7,FALSE)</f>
        <v>46198</v>
      </c>
      <c r="D2030" s="31" t="str">
        <f>VLOOKUP(Pronostics!$B2030,Setup_MPP!$A:$G,3,FALSE)</f>
        <v>_Nicolas_LM_</v>
      </c>
      <c r="E2030" s="31" t="str">
        <f>VLOOKUP(Pronostics!$B2030,Setup_MPP!$A:$G,2,FALSE)</f>
        <v>Nicolas LE MOUEL</v>
      </c>
      <c r="F2030" s="31" t="str">
        <f>VLOOKUP($B2030,Setup_MPP!$A:$E,4,FALSE)</f>
        <v>#F7C79D</v>
      </c>
      <c r="G2030" s="31" t="str">
        <f>VLOOKUP($B2030,Setup_MPP!$A:$E,5,FALSE)</f>
        <v>#FFBE85</v>
      </c>
      <c r="H2030" s="31" t="str">
        <f>IFERROR(IF(AND(A2030&gt;=1,A2030&lt;=104),VLOOKUP($A2030,Location!$A:$J,6,FALSE),IF(A2030=0,"Avant l'ouverture",IF(OR(A2030=105,A2030=106),"Bonus"))),"")</f>
        <v>Tour 3</v>
      </c>
      <c r="I2030" s="31" t="str">
        <f>IF(LEFT(H2030,4)="Tour",VLOOKUP(A2030,Database!$A:$C,3,FALSE),"")</f>
        <v>C</v>
      </c>
      <c r="J2030" s="31" t="str">
        <f>VLOOKUP($A2030,Location!$A:$J,7,FALSE)</f>
        <v>Ecosse</v>
      </c>
      <c r="K2030" s="31" t="str">
        <f>IFERROR(VLOOKUP(J2030,Setup_Team!$B:$C,2,FALSE), "TDB")</f>
        <v>SCO</v>
      </c>
      <c r="L2030" s="31" t="str">
        <f>VLOOKUP($A2030,Location!$A:$J,8,FALSE)</f>
        <v>Brésil</v>
      </c>
      <c r="M2030" s="31" t="str">
        <f>IFERROR(VLOOKUP(L2030,Setup_Team!$B:$C,2,FALSE), "TDB")</f>
        <v>BRA</v>
      </c>
      <c r="N2030" s="31" t="str">
        <f>VLOOKUP($A2030,Location!$A:$J,9,FALSE)</f>
        <v>Miami Gardens, Florida</v>
      </c>
      <c r="O2030" s="31" t="str">
        <f>VLOOKUP($A2030,Location!$A:$J,10,FALSE)</f>
        <v>Hard Rock Stadium</v>
      </c>
      <c r="P2030" s="44"/>
      <c r="Q2030" s="44"/>
      <c r="R2030" s="31">
        <v>0</v>
      </c>
      <c r="S2030" s="25">
        <f>VLOOKUP($A2030,Database!$A:$Y,10,FALSE)</f>
        <v>145</v>
      </c>
      <c r="T2030" s="25">
        <f>VLOOKUP($A2030,Database!$A:$Y,11,FALSE)</f>
        <v>124</v>
      </c>
      <c r="U2030" s="25">
        <f>VLOOKUP($A2030,Database!$A:$Y,12,FALSE)</f>
        <v>48</v>
      </c>
      <c r="V2030" s="25" t="str">
        <f>VLOOKUP(A2030,Database!A:M,13,FALSE)</f>
        <v>À venir</v>
      </c>
      <c r="W2030" s="25" t="str">
        <f>VLOOKUP($A2030,Database!$A:$Y,20,FALSE)</f>
        <v/>
      </c>
      <c r="X2030" s="25" t="str">
        <f>VLOOKUP($A2030,Database!$A:$Y,21,FALSE)</f>
        <v/>
      </c>
      <c r="Y2030" s="25" t="str">
        <f ca="1">IF(C2030&lt;NOW(),IF(AND(P2030&gt;Q2030,W2030&gt;X2030),S2030,IF(AND(P2030=Q2030,W2030=X2030),T2030,IF(AND(P2030&lt;Q2030,W2030&lt;X2030),U2030,0))),"")</f>
        <v/>
      </c>
      <c r="Z2030" s="25">
        <f>IF(AND(P2030=W2030,Q2030=X2030),1,0)</f>
        <v>1</v>
      </c>
      <c r="AA2030" s="25" t="str">
        <f>IF(Z2030=0,"",IF(ISBLANK(VLOOKUP(A2030,Database!A:AA,22,FALSE)),"",VLOOKUP(A2030,Database!A:AA,22,FALSE)))</f>
        <v>Exact</v>
      </c>
      <c r="AB2030" s="25">
        <f ca="1">IFERROR(IF(AND(Y2030&lt;&gt;"",OR(V2030="Terminé",V2030="En cours")),VLOOKUP(AA2030,Setup_ScoreExactBonus!A:D,4,FALSE),0),0)</f>
        <v>0</v>
      </c>
      <c r="AC2030" s="31" t="str">
        <f ca="1">IF(Y2030&lt;&gt;"", Y2030 + IF(Z2030=1,AB2030, 0), "")</f>
        <v/>
      </c>
      <c r="AD2030" s="31">
        <f ca="1">SUMIFS(AC$2:AC2030,D$2:D2030,D2030)*IF(R2030=0,1,2)</f>
        <v>0</v>
      </c>
    </row>
    <row r="2031" spans="1:30" x14ac:dyDescent="0.35">
      <c r="A2031" s="31">
        <f>IF(ISBLANK(B2031),"",COUNTIF(B$2:B2031,B2031))-1</f>
        <v>52</v>
      </c>
      <c r="B2031" s="31">
        <v>2</v>
      </c>
      <c r="C2031" s="10">
        <f>VLOOKUP($A2031,Database!$A:$Y,7,FALSE)</f>
        <v>46198</v>
      </c>
      <c r="D2031" s="31" t="str">
        <f>VLOOKUP(Pronostics!$B2031,Setup_MPP!$A:$G,3,FALSE)</f>
        <v>leaelaz</v>
      </c>
      <c r="E2031" s="31" t="str">
        <f>VLOOKUP(Pronostics!$B2031,Setup_MPP!$A:$G,2,FALSE)</f>
        <v>Léa EL ASERY</v>
      </c>
      <c r="F2031" s="31" t="str">
        <f>VLOOKUP($B2031,Setup_MPP!$A:$E,4,FALSE)</f>
        <v>#FFBEBE</v>
      </c>
      <c r="G2031" s="31" t="str">
        <f>VLOOKUP($B2031,Setup_MPP!$A:$E,5,FALSE)</f>
        <v>#DF6868</v>
      </c>
      <c r="H2031" s="31" t="str">
        <f>IFERROR(IF(AND(A2031&gt;=1,A2031&lt;=104),VLOOKUP($A2031,Location!$A:$J,6,FALSE),IF(A2031=0,"Avant l'ouverture",IF(OR(A2031=105,A2031=106),"Bonus"))),"")</f>
        <v>Tour 3</v>
      </c>
      <c r="I2031" s="31" t="str">
        <f>IF(LEFT(H2031,4)="Tour",VLOOKUP(A2031,Database!$A:$C,3,FALSE),"")</f>
        <v>C</v>
      </c>
      <c r="J2031" s="31" t="str">
        <f>VLOOKUP($A2031,Location!$A:$J,7,FALSE)</f>
        <v>Ecosse</v>
      </c>
      <c r="K2031" s="31" t="str">
        <f>IFERROR(VLOOKUP(J2031,Setup_Team!$B:$C,2,FALSE), "TDB")</f>
        <v>SCO</v>
      </c>
      <c r="L2031" s="31" t="str">
        <f>VLOOKUP($A2031,Location!$A:$J,8,FALSE)</f>
        <v>Brésil</v>
      </c>
      <c r="M2031" s="31" t="str">
        <f>IFERROR(VLOOKUP(L2031,Setup_Team!$B:$C,2,FALSE), "TDB")</f>
        <v>BRA</v>
      </c>
      <c r="N2031" s="31" t="str">
        <f>VLOOKUP($A2031,Location!$A:$J,9,FALSE)</f>
        <v>Miami Gardens, Florida</v>
      </c>
      <c r="O2031" s="31" t="str">
        <f>VLOOKUP($A2031,Location!$A:$J,10,FALSE)</f>
        <v>Hard Rock Stadium</v>
      </c>
      <c r="R2031" s="31">
        <v>0</v>
      </c>
      <c r="S2031" s="25">
        <f>VLOOKUP($A2031,Database!$A:$Y,10,FALSE)</f>
        <v>145</v>
      </c>
      <c r="T2031" s="25">
        <f>VLOOKUP($A2031,Database!$A:$Y,11,FALSE)</f>
        <v>124</v>
      </c>
      <c r="U2031" s="25">
        <f>VLOOKUP($A2031,Database!$A:$Y,12,FALSE)</f>
        <v>48</v>
      </c>
      <c r="V2031" s="25" t="str">
        <f>VLOOKUP(A2031,Database!A:M,13,FALSE)</f>
        <v>À venir</v>
      </c>
      <c r="W2031" s="25" t="str">
        <f>VLOOKUP($A2031,Database!$A:$Y,20,FALSE)</f>
        <v/>
      </c>
      <c r="X2031" s="25" t="str">
        <f>VLOOKUP($A2031,Database!$A:$Y,21,FALSE)</f>
        <v/>
      </c>
      <c r="Y2031" s="25" t="str">
        <f ca="1">IF(C2031&lt;NOW(),IF(AND(P2031&gt;Q2031,W2031&gt;X2031),S2031,IF(AND(P2031=Q2031,W2031=X2031),T2031,IF(AND(P2031&lt;Q2031,W2031&lt;X2031),U2031,0))),"")</f>
        <v/>
      </c>
      <c r="Z2031" s="25">
        <f>IF(AND(P2031=W2031,Q2031=X2031),1,0)</f>
        <v>1</v>
      </c>
      <c r="AA2031" s="25" t="str">
        <f>IF(Z2031=0,"",IF(ISBLANK(VLOOKUP(A2031,Database!A:AA,22,FALSE)),"",VLOOKUP(A2031,Database!A:AA,22,FALSE)))</f>
        <v>Exact</v>
      </c>
      <c r="AB2031" s="25">
        <f ca="1">IFERROR(IF(AND(Y2031&lt;&gt;"",OR(V2031="Terminé",V2031="En cours")),VLOOKUP(AA2031,Setup_ScoreExactBonus!A:D,4,FALSE),0),0)</f>
        <v>0</v>
      </c>
      <c r="AC2031" s="31" t="str">
        <f ca="1">IF(Y2031&lt;&gt;"", Y2031 + IF(Z2031=1,AB2031, 0), "")</f>
        <v/>
      </c>
      <c r="AD2031" s="31">
        <f ca="1">SUMIFS(AC$2:AC2031,D$2:D2031,D2031)*IF(R2031=0,1,2)</f>
        <v>0</v>
      </c>
    </row>
    <row r="2032" spans="1:30" x14ac:dyDescent="0.35">
      <c r="A2032" s="31">
        <f>IF(ISBLANK(B2032),"",COUNTIF(B$2:B2032,B2032))-1</f>
        <v>52</v>
      </c>
      <c r="B2032" s="31">
        <v>3</v>
      </c>
      <c r="C2032" s="10">
        <f>VLOOKUP($A2032,Database!$A:$Y,7,FALSE)</f>
        <v>46198</v>
      </c>
      <c r="D2032" s="31" t="str">
        <f>VLOOKUP(Pronostics!$B2032,Setup_MPP!$A:$G,3,FALSE)</f>
        <v>PasMetalleux</v>
      </c>
      <c r="E2032" s="31" t="str">
        <f>VLOOKUP(Pronostics!$B2032,Setup_MPP!$A:$G,2,FALSE)</f>
        <v>Elwenn JOUBREL</v>
      </c>
      <c r="F2032" s="31" t="str">
        <f>VLOOKUP($B2032,Setup_MPP!$A:$E,4,FALSE)</f>
        <v>#F5C7FC</v>
      </c>
      <c r="G2032" s="31" t="str">
        <f>VLOOKUP($B2032,Setup_MPP!$A:$E,5,FALSE)</f>
        <v>#C489CF</v>
      </c>
      <c r="H2032" s="31" t="str">
        <f>IFERROR(IF(AND(A2032&gt;=1,A2032&lt;=104),VLOOKUP($A2032,Location!$A:$J,6,FALSE),IF(A2032=0,"Avant l'ouverture",IF(OR(A2032=105,A2032=106),"Bonus"))),"")</f>
        <v>Tour 3</v>
      </c>
      <c r="I2032" s="31" t="str">
        <f>IF(LEFT(H2032,4)="Tour",VLOOKUP(A2032,Database!$A:$C,3,FALSE),"")</f>
        <v>C</v>
      </c>
      <c r="J2032" s="31" t="str">
        <f>VLOOKUP($A2032,Location!$A:$J,7,FALSE)</f>
        <v>Ecosse</v>
      </c>
      <c r="K2032" s="31" t="str">
        <f>IFERROR(VLOOKUP(J2032,Setup_Team!$B:$C,2,FALSE), "TDB")</f>
        <v>SCO</v>
      </c>
      <c r="L2032" s="31" t="str">
        <f>VLOOKUP($A2032,Location!$A:$J,8,FALSE)</f>
        <v>Brésil</v>
      </c>
      <c r="M2032" s="31" t="str">
        <f>IFERROR(VLOOKUP(L2032,Setup_Team!$B:$C,2,FALSE), "TDB")</f>
        <v>BRA</v>
      </c>
      <c r="N2032" s="31" t="str">
        <f>VLOOKUP($A2032,Location!$A:$J,9,FALSE)</f>
        <v>Miami Gardens, Florida</v>
      </c>
      <c r="O2032" s="31" t="str">
        <f>VLOOKUP($A2032,Location!$A:$J,10,FALSE)</f>
        <v>Hard Rock Stadium</v>
      </c>
      <c r="R2032" s="31">
        <v>0</v>
      </c>
      <c r="S2032" s="25">
        <f>VLOOKUP($A2032,Database!$A:$Y,10,FALSE)</f>
        <v>145</v>
      </c>
      <c r="T2032" s="25">
        <f>VLOOKUP($A2032,Database!$A:$Y,11,FALSE)</f>
        <v>124</v>
      </c>
      <c r="U2032" s="25">
        <f>VLOOKUP($A2032,Database!$A:$Y,12,FALSE)</f>
        <v>48</v>
      </c>
      <c r="V2032" s="25" t="str">
        <f>VLOOKUP(A2032,Database!A:M,13,FALSE)</f>
        <v>À venir</v>
      </c>
      <c r="W2032" s="25" t="str">
        <f>VLOOKUP($A2032,Database!$A:$Y,20,FALSE)</f>
        <v/>
      </c>
      <c r="X2032" s="25" t="str">
        <f>VLOOKUP($A2032,Database!$A:$Y,21,FALSE)</f>
        <v/>
      </c>
      <c r="Y2032" s="25" t="str">
        <f ca="1">IF(C2032&lt;NOW(),IF(AND(P2032&gt;Q2032,W2032&gt;X2032),S2032,IF(AND(P2032=Q2032,W2032=X2032),T2032,IF(AND(P2032&lt;Q2032,W2032&lt;X2032),U2032,0))),"")</f>
        <v/>
      </c>
      <c r="Z2032" s="25">
        <f>IF(AND(P2032=W2032,Q2032=X2032),1,0)</f>
        <v>1</v>
      </c>
      <c r="AA2032" s="25" t="str">
        <f>IF(Z2032=0,"",IF(ISBLANK(VLOOKUP(A2032,Database!A:AA,22,FALSE)),"",VLOOKUP(A2032,Database!A:AA,22,FALSE)))</f>
        <v>Exact</v>
      </c>
      <c r="AB2032" s="25">
        <f ca="1">IFERROR(IF(AND(Y2032&lt;&gt;"",OR(V2032="Terminé",V2032="En cours")),VLOOKUP(AA2032,Setup_ScoreExactBonus!A:D,4,FALSE),0),0)</f>
        <v>0</v>
      </c>
      <c r="AC2032" s="31" t="str">
        <f ca="1">IF(Y2032&lt;&gt;"", Y2032 + IF(Z2032=1,AB2032, 0), "")</f>
        <v/>
      </c>
      <c r="AD2032" s="31">
        <f ca="1">SUMIFS(AC$2:AC2032,D$2:D2032,D2032)*IF(R2032=0,1,2)</f>
        <v>0</v>
      </c>
    </row>
    <row r="2033" spans="1:30" x14ac:dyDescent="0.35">
      <c r="A2033" s="31">
        <f>IF(ISBLANK(B2033),"",COUNTIF(B$2:B2033,B2033))-1</f>
        <v>52</v>
      </c>
      <c r="B2033" s="31">
        <v>4</v>
      </c>
      <c r="C2033" s="10">
        <f>VLOOKUP($A2033,Database!$A:$Y,7,FALSE)</f>
        <v>46198</v>
      </c>
      <c r="D2033" s="31" t="str">
        <f>VLOOKUP(Pronostics!$B2033,Setup_MPP!$A:$G,3,FALSE)</f>
        <v>Popo444</v>
      </c>
      <c r="E2033" s="31" t="str">
        <f>VLOOKUP(Pronostics!$B2033,Setup_MPP!$A:$G,2,FALSE)</f>
        <v>Pauline OLIVIER</v>
      </c>
      <c r="F2033" s="31" t="str">
        <f>VLOOKUP($B2033,Setup_MPP!$A:$E,4,FALSE)</f>
        <v>#A5EA7F</v>
      </c>
      <c r="G2033" s="31" t="str">
        <f>VLOOKUP($B2033,Setup_MPP!$A:$E,5,FALSE)</f>
        <v>#80C65A</v>
      </c>
      <c r="H2033" s="31" t="str">
        <f>IFERROR(IF(AND(A2033&gt;=1,A2033&lt;=104),VLOOKUP($A2033,Location!$A:$J,6,FALSE),IF(A2033=0,"Avant l'ouverture",IF(OR(A2033=105,A2033=106),"Bonus"))),"")</f>
        <v>Tour 3</v>
      </c>
      <c r="I2033" s="31" t="str">
        <f>IF(LEFT(H2033,4)="Tour",VLOOKUP(A2033,Database!$A:$C,3,FALSE),"")</f>
        <v>C</v>
      </c>
      <c r="J2033" s="31" t="str">
        <f>VLOOKUP($A2033,Location!$A:$J,7,FALSE)</f>
        <v>Ecosse</v>
      </c>
      <c r="K2033" s="31" t="str">
        <f>IFERROR(VLOOKUP(J2033,Setup_Team!$B:$C,2,FALSE), "TDB")</f>
        <v>SCO</v>
      </c>
      <c r="L2033" s="31" t="str">
        <f>VLOOKUP($A2033,Location!$A:$J,8,FALSE)</f>
        <v>Brésil</v>
      </c>
      <c r="M2033" s="31" t="str">
        <f>IFERROR(VLOOKUP(L2033,Setup_Team!$B:$C,2,FALSE), "TDB")</f>
        <v>BRA</v>
      </c>
      <c r="N2033" s="31" t="str">
        <f>VLOOKUP($A2033,Location!$A:$J,9,FALSE)</f>
        <v>Miami Gardens, Florida</v>
      </c>
      <c r="O2033" s="31" t="str">
        <f>VLOOKUP($A2033,Location!$A:$J,10,FALSE)</f>
        <v>Hard Rock Stadium</v>
      </c>
      <c r="R2033" s="31">
        <v>0</v>
      </c>
      <c r="S2033" s="25">
        <f>VLOOKUP($A2033,Database!$A:$Y,10,FALSE)</f>
        <v>145</v>
      </c>
      <c r="T2033" s="25">
        <f>VLOOKUP($A2033,Database!$A:$Y,11,FALSE)</f>
        <v>124</v>
      </c>
      <c r="U2033" s="25">
        <f>VLOOKUP($A2033,Database!$A:$Y,12,FALSE)</f>
        <v>48</v>
      </c>
      <c r="V2033" s="25" t="str">
        <f>VLOOKUP(A2033,Database!A:M,13,FALSE)</f>
        <v>À venir</v>
      </c>
      <c r="W2033" s="25" t="str">
        <f>VLOOKUP($A2033,Database!$A:$Y,20,FALSE)</f>
        <v/>
      </c>
      <c r="X2033" s="25" t="str">
        <f>VLOOKUP($A2033,Database!$A:$Y,21,FALSE)</f>
        <v/>
      </c>
      <c r="Y2033" s="25" t="str">
        <f ca="1">IF(C2033&lt;NOW(),IF(AND(P2033&gt;Q2033,W2033&gt;X2033),S2033,IF(AND(P2033=Q2033,W2033=X2033),T2033,IF(AND(P2033&lt;Q2033,W2033&lt;X2033),U2033,0))),"")</f>
        <v/>
      </c>
      <c r="Z2033" s="25">
        <f>IF(AND(P2033=W2033,Q2033=X2033),1,0)</f>
        <v>1</v>
      </c>
      <c r="AA2033" s="25" t="str">
        <f>IF(Z2033=0,"",IF(ISBLANK(VLOOKUP(A2033,Database!A:AA,22,FALSE)),"",VLOOKUP(A2033,Database!A:AA,22,FALSE)))</f>
        <v>Exact</v>
      </c>
      <c r="AB2033" s="25">
        <f ca="1">IFERROR(IF(AND(Y2033&lt;&gt;"",OR(V2033="Terminé",V2033="En cours")),VLOOKUP(AA2033,Setup_ScoreExactBonus!A:D,4,FALSE),0),0)</f>
        <v>0</v>
      </c>
      <c r="AC2033" s="31" t="str">
        <f ca="1">IF(Y2033&lt;&gt;"", Y2033 + IF(Z2033=1,AB2033, 0), "")</f>
        <v/>
      </c>
      <c r="AD2033" s="31">
        <f ca="1">SUMIFS(AC$2:AC2033,D$2:D2033,D2033)*IF(R2033=0,1,2)</f>
        <v>0</v>
      </c>
    </row>
    <row r="2034" spans="1:30" x14ac:dyDescent="0.35">
      <c r="A2034" s="31">
        <f>IF(ISBLANK(B2034),"",COUNTIF(B$2:B2034,B2034))-1</f>
        <v>52</v>
      </c>
      <c r="B2034" s="31">
        <v>5</v>
      </c>
      <c r="C2034" s="10">
        <f>VLOOKUP($A2034,Database!$A:$Y,7,FALSE)</f>
        <v>46198</v>
      </c>
      <c r="D2034" s="31" t="str">
        <f>VLOOKUP(Pronostics!$B2034,Setup_MPP!$A:$G,3,FALSE)</f>
        <v>_Jujul</v>
      </c>
      <c r="E2034" s="31" t="str">
        <f>VLOOKUP(Pronostics!$B2034,Setup_MPP!$A:$G,2,FALSE)</f>
        <v>Julie BOISSIERE</v>
      </c>
      <c r="F2034" s="31" t="str">
        <f>VLOOKUP($B2034,Setup_MPP!$A:$E,4,FALSE)</f>
        <v>#D890FF</v>
      </c>
      <c r="G2034" s="31" t="str">
        <f>VLOOKUP($B2034,Setup_MPP!$A:$E,5,FALSE)</f>
        <v>#B750EF</v>
      </c>
      <c r="H2034" s="31" t="str">
        <f>IFERROR(IF(AND(A2034&gt;=1,A2034&lt;=104),VLOOKUP($A2034,Location!$A:$J,6,FALSE),IF(A2034=0,"Avant l'ouverture",IF(OR(A2034=105,A2034=106),"Bonus"))),"")</f>
        <v>Tour 3</v>
      </c>
      <c r="I2034" s="31" t="str">
        <f>IF(LEFT(H2034,4)="Tour",VLOOKUP(A2034,Database!$A:$C,3,FALSE),"")</f>
        <v>C</v>
      </c>
      <c r="J2034" s="31" t="str">
        <f>VLOOKUP($A2034,Location!$A:$J,7,FALSE)</f>
        <v>Ecosse</v>
      </c>
      <c r="K2034" s="31" t="str">
        <f>IFERROR(VLOOKUP(J2034,Setup_Team!$B:$C,2,FALSE), "TDB")</f>
        <v>SCO</v>
      </c>
      <c r="L2034" s="31" t="str">
        <f>VLOOKUP($A2034,Location!$A:$J,8,FALSE)</f>
        <v>Brésil</v>
      </c>
      <c r="M2034" s="31" t="str">
        <f>IFERROR(VLOOKUP(L2034,Setup_Team!$B:$C,2,FALSE), "TDB")</f>
        <v>BRA</v>
      </c>
      <c r="N2034" s="31" t="str">
        <f>VLOOKUP($A2034,Location!$A:$J,9,FALSE)</f>
        <v>Miami Gardens, Florida</v>
      </c>
      <c r="O2034" s="31" t="str">
        <f>VLOOKUP($A2034,Location!$A:$J,10,FALSE)</f>
        <v>Hard Rock Stadium</v>
      </c>
      <c r="R2034" s="31">
        <v>0</v>
      </c>
      <c r="S2034" s="25">
        <f>VLOOKUP($A2034,Database!$A:$Y,10,FALSE)</f>
        <v>145</v>
      </c>
      <c r="T2034" s="25">
        <f>VLOOKUP($A2034,Database!$A:$Y,11,FALSE)</f>
        <v>124</v>
      </c>
      <c r="U2034" s="25">
        <f>VLOOKUP($A2034,Database!$A:$Y,12,FALSE)</f>
        <v>48</v>
      </c>
      <c r="V2034" s="25" t="str">
        <f>VLOOKUP(A2034,Database!A:M,13,FALSE)</f>
        <v>À venir</v>
      </c>
      <c r="W2034" s="25" t="str">
        <f>VLOOKUP($A2034,Database!$A:$Y,20,FALSE)</f>
        <v/>
      </c>
      <c r="X2034" s="25" t="str">
        <f>VLOOKUP($A2034,Database!$A:$Y,21,FALSE)</f>
        <v/>
      </c>
      <c r="Y2034" s="25" t="str">
        <f ca="1">IF(C2034&lt;NOW(),IF(AND(P2034&gt;Q2034,W2034&gt;X2034),S2034,IF(AND(P2034=Q2034,W2034=X2034),T2034,IF(AND(P2034&lt;Q2034,W2034&lt;X2034),U2034,0))),"")</f>
        <v/>
      </c>
      <c r="Z2034" s="25">
        <f>IF(AND(P2034=W2034,Q2034=X2034),1,0)</f>
        <v>1</v>
      </c>
      <c r="AA2034" s="25" t="str">
        <f>IF(Z2034=0,"",IF(ISBLANK(VLOOKUP(A2034,Database!A:AA,22,FALSE)),"",VLOOKUP(A2034,Database!A:AA,22,FALSE)))</f>
        <v>Exact</v>
      </c>
      <c r="AB2034" s="25">
        <f ca="1">IFERROR(IF(AND(Y2034&lt;&gt;"",OR(V2034="Terminé",V2034="En cours")),VLOOKUP(AA2034,Setup_ScoreExactBonus!A:D,4,FALSE),0),0)</f>
        <v>0</v>
      </c>
      <c r="AC2034" s="31" t="str">
        <f ca="1">IF(Y2034&lt;&gt;"", Y2034 + IF(Z2034=1,AB2034, 0), "")</f>
        <v/>
      </c>
      <c r="AD2034" s="31">
        <f ca="1">SUMIFS(AC$2:AC2034,D$2:D2034,D2034)*IF(R2034=0,1,2)</f>
        <v>0</v>
      </c>
    </row>
    <row r="2035" spans="1:30" x14ac:dyDescent="0.35">
      <c r="A2035" s="31">
        <f>IF(ISBLANK(B2035),"",COUNTIF(B$2:B2035,B2035))-1</f>
        <v>52</v>
      </c>
      <c r="B2035" s="31">
        <v>6</v>
      </c>
      <c r="C2035" s="10">
        <f>VLOOKUP($A2035,Database!$A:$Y,7,FALSE)</f>
        <v>46198</v>
      </c>
      <c r="D2035" s="31" t="str">
        <f>VLOOKUP(Pronostics!$B2035,Setup_MPP!$A:$G,3,FALSE)</f>
        <v>Julay</v>
      </c>
      <c r="E2035" s="31" t="str">
        <f>VLOOKUP(Pronostics!$B2035,Setup_MPP!$A:$G,2,FALSE)</f>
        <v>Julie BOUCHARD</v>
      </c>
      <c r="F2035" s="31" t="str">
        <f>VLOOKUP($B2035,Setup_MPP!$A:$E,4,FALSE)</f>
        <v>#A6F7B1</v>
      </c>
      <c r="G2035" s="31" t="str">
        <f>VLOOKUP($B2035,Setup_MPP!$A:$E,5,FALSE)</f>
        <v>#6EC179</v>
      </c>
      <c r="H2035" s="31" t="str">
        <f>IFERROR(IF(AND(A2035&gt;=1,A2035&lt;=104),VLOOKUP($A2035,Location!$A:$J,6,FALSE),IF(A2035=0,"Avant l'ouverture",IF(OR(A2035=105,A2035=106),"Bonus"))),"")</f>
        <v>Tour 3</v>
      </c>
      <c r="I2035" s="31" t="str">
        <f>IF(LEFT(H2035,4)="Tour",VLOOKUP(A2035,Database!$A:$C,3,FALSE),"")</f>
        <v>C</v>
      </c>
      <c r="J2035" s="31" t="str">
        <f>VLOOKUP($A2035,Location!$A:$J,7,FALSE)</f>
        <v>Ecosse</v>
      </c>
      <c r="K2035" s="31" t="str">
        <f>IFERROR(VLOOKUP(J2035,Setup_Team!$B:$C,2,FALSE), "TDB")</f>
        <v>SCO</v>
      </c>
      <c r="L2035" s="31" t="str">
        <f>VLOOKUP($A2035,Location!$A:$J,8,FALSE)</f>
        <v>Brésil</v>
      </c>
      <c r="M2035" s="31" t="str">
        <f>IFERROR(VLOOKUP(L2035,Setup_Team!$B:$C,2,FALSE), "TDB")</f>
        <v>BRA</v>
      </c>
      <c r="N2035" s="31" t="str">
        <f>VLOOKUP($A2035,Location!$A:$J,9,FALSE)</f>
        <v>Miami Gardens, Florida</v>
      </c>
      <c r="O2035" s="31" t="str">
        <f>VLOOKUP($A2035,Location!$A:$J,10,FALSE)</f>
        <v>Hard Rock Stadium</v>
      </c>
      <c r="R2035" s="31">
        <v>0</v>
      </c>
      <c r="S2035" s="25">
        <f>VLOOKUP($A2035,Database!$A:$Y,10,FALSE)</f>
        <v>145</v>
      </c>
      <c r="T2035" s="25">
        <f>VLOOKUP($A2035,Database!$A:$Y,11,FALSE)</f>
        <v>124</v>
      </c>
      <c r="U2035" s="25">
        <f>VLOOKUP($A2035,Database!$A:$Y,12,FALSE)</f>
        <v>48</v>
      </c>
      <c r="V2035" s="25" t="str">
        <f>VLOOKUP(A2035,Database!A:M,13,FALSE)</f>
        <v>À venir</v>
      </c>
      <c r="W2035" s="25" t="str">
        <f>VLOOKUP($A2035,Database!$A:$Y,20,FALSE)</f>
        <v/>
      </c>
      <c r="X2035" s="25" t="str">
        <f>VLOOKUP($A2035,Database!$A:$Y,21,FALSE)</f>
        <v/>
      </c>
      <c r="Y2035" s="25" t="str">
        <f ca="1">IF(C2035&lt;NOW(),IF(AND(P2035&gt;Q2035,W2035&gt;X2035),S2035,IF(AND(P2035=Q2035,W2035=X2035),T2035,IF(AND(P2035&lt;Q2035,W2035&lt;X2035),U2035,0))),"")</f>
        <v/>
      </c>
      <c r="Z2035" s="25">
        <f>IF(AND(P2035=W2035,Q2035=X2035),1,0)</f>
        <v>1</v>
      </c>
      <c r="AA2035" s="25" t="str">
        <f>IF(Z2035=0,"",IF(ISBLANK(VLOOKUP(A2035,Database!A:AA,22,FALSE)),"",VLOOKUP(A2035,Database!A:AA,22,FALSE)))</f>
        <v>Exact</v>
      </c>
      <c r="AB2035" s="25">
        <f ca="1">IFERROR(IF(AND(Y2035&lt;&gt;"",OR(V2035="Terminé",V2035="En cours")),VLOOKUP(AA2035,Setup_ScoreExactBonus!A:D,4,FALSE),0),0)</f>
        <v>0</v>
      </c>
      <c r="AC2035" s="31" t="str">
        <f ca="1">IF(Y2035&lt;&gt;"", Y2035 + IF(Z2035=1,AB2035, 0), "")</f>
        <v/>
      </c>
      <c r="AD2035" s="31">
        <f ca="1">SUMIFS(AC$2:AC2035,D$2:D2035,D2035)*IF(R2035=0,1,2)</f>
        <v>0</v>
      </c>
    </row>
    <row r="2036" spans="1:30" x14ac:dyDescent="0.35">
      <c r="A2036" s="31">
        <f>IF(ISBLANK(B2036),"",COUNTIF(B$2:B2036,B2036))-1</f>
        <v>52</v>
      </c>
      <c r="B2036" s="31">
        <v>7</v>
      </c>
      <c r="C2036" s="10">
        <f>VLOOKUP($A2036,Database!$A:$Y,7,FALSE)</f>
        <v>46198</v>
      </c>
      <c r="D2036" s="31" t="str">
        <f>VLOOKUP(Pronostics!$B2036,Setup_MPP!$A:$G,3,FALSE)</f>
        <v>__Vince__</v>
      </c>
      <c r="E2036" s="31" t="str">
        <f>VLOOKUP(Pronostics!$B2036,Setup_MPP!$A:$G,2,FALSE)</f>
        <v>Vincent FRAYSSE</v>
      </c>
      <c r="F2036" s="31" t="str">
        <f>VLOOKUP($B2036,Setup_MPP!$A:$E,4,FALSE)</f>
        <v>#B2EAE8</v>
      </c>
      <c r="G2036" s="31" t="str">
        <f>VLOOKUP($B2036,Setup_MPP!$A:$E,5,FALSE)</f>
        <v>#6CB4B1</v>
      </c>
      <c r="H2036" s="31" t="str">
        <f>IFERROR(IF(AND(A2036&gt;=1,A2036&lt;=104),VLOOKUP($A2036,Location!$A:$J,6,FALSE),IF(A2036=0,"Avant l'ouverture",IF(OR(A2036=105,A2036=106),"Bonus"))),"")</f>
        <v>Tour 3</v>
      </c>
      <c r="I2036" s="31" t="str">
        <f>IF(LEFT(H2036,4)="Tour",VLOOKUP(A2036,Database!$A:$C,3,FALSE),"")</f>
        <v>C</v>
      </c>
      <c r="J2036" s="31" t="str">
        <f>VLOOKUP($A2036,Location!$A:$J,7,FALSE)</f>
        <v>Ecosse</v>
      </c>
      <c r="K2036" s="31" t="str">
        <f>IFERROR(VLOOKUP(J2036,Setup_Team!$B:$C,2,FALSE), "TDB")</f>
        <v>SCO</v>
      </c>
      <c r="L2036" s="31" t="str">
        <f>VLOOKUP($A2036,Location!$A:$J,8,FALSE)</f>
        <v>Brésil</v>
      </c>
      <c r="M2036" s="31" t="str">
        <f>IFERROR(VLOOKUP(L2036,Setup_Team!$B:$C,2,FALSE), "TDB")</f>
        <v>BRA</v>
      </c>
      <c r="N2036" s="31" t="str">
        <f>VLOOKUP($A2036,Location!$A:$J,9,FALSE)</f>
        <v>Miami Gardens, Florida</v>
      </c>
      <c r="O2036" s="31" t="str">
        <f>VLOOKUP($A2036,Location!$A:$J,10,FALSE)</f>
        <v>Hard Rock Stadium</v>
      </c>
      <c r="R2036" s="31">
        <v>0</v>
      </c>
      <c r="S2036" s="25">
        <f>VLOOKUP($A2036,Database!$A:$Y,10,FALSE)</f>
        <v>145</v>
      </c>
      <c r="T2036" s="25">
        <f>VLOOKUP($A2036,Database!$A:$Y,11,FALSE)</f>
        <v>124</v>
      </c>
      <c r="U2036" s="25">
        <f>VLOOKUP($A2036,Database!$A:$Y,12,FALSE)</f>
        <v>48</v>
      </c>
      <c r="V2036" s="25" t="str">
        <f>VLOOKUP(A2036,Database!A:M,13,FALSE)</f>
        <v>À venir</v>
      </c>
      <c r="W2036" s="25" t="str">
        <f>VLOOKUP($A2036,Database!$A:$Y,20,FALSE)</f>
        <v/>
      </c>
      <c r="X2036" s="25" t="str">
        <f>VLOOKUP($A2036,Database!$A:$Y,21,FALSE)</f>
        <v/>
      </c>
      <c r="Y2036" s="25" t="str">
        <f ca="1">IF(C2036&lt;NOW(),IF(AND(P2036&gt;Q2036,W2036&gt;X2036),S2036,IF(AND(P2036=Q2036,W2036=X2036),T2036,IF(AND(P2036&lt;Q2036,W2036&lt;X2036),U2036,0))),"")</f>
        <v/>
      </c>
      <c r="Z2036" s="25">
        <f>IF(AND(P2036=W2036,Q2036=X2036),1,0)</f>
        <v>1</v>
      </c>
      <c r="AA2036" s="25" t="str">
        <f>IF(Z2036=0,"",IF(ISBLANK(VLOOKUP(A2036,Database!A:AA,22,FALSE)),"",VLOOKUP(A2036,Database!A:AA,22,FALSE)))</f>
        <v>Exact</v>
      </c>
      <c r="AB2036" s="25">
        <f ca="1">IFERROR(IF(AND(Y2036&lt;&gt;"",OR(V2036="Terminé",V2036="En cours")),VLOOKUP(AA2036,Setup_ScoreExactBonus!A:D,4,FALSE),0),0)</f>
        <v>0</v>
      </c>
      <c r="AC2036" s="31" t="str">
        <f ca="1">IF(Y2036&lt;&gt;"", Y2036 + IF(Z2036=1,AB2036, 0), "")</f>
        <v/>
      </c>
      <c r="AD2036" s="31">
        <f ca="1">SUMIFS(AC$2:AC2036,D$2:D2036,D2036)*IF(R2036=0,1,2)</f>
        <v>0</v>
      </c>
    </row>
    <row r="2037" spans="1:30" x14ac:dyDescent="0.35">
      <c r="A2037" s="31">
        <f>IF(ISBLANK(B2037),"",COUNTIF(B$2:B2037,B2037))-1</f>
        <v>52</v>
      </c>
      <c r="B2037" s="31">
        <v>8</v>
      </c>
      <c r="C2037" s="10">
        <f>VLOOKUP($A2037,Database!$A:$Y,7,FALSE)</f>
        <v>46198</v>
      </c>
      <c r="D2037" s="31" t="str">
        <f>VLOOKUP(Pronostics!$B2037,Setup_MPP!$A:$G,3,FALSE)</f>
        <v>Louuiiis</v>
      </c>
      <c r="E2037" s="31" t="str">
        <f>VLOOKUP(Pronostics!$B2037,Setup_MPP!$A:$G,2,FALSE)</f>
        <v>Louis HARLE</v>
      </c>
      <c r="F2037" s="31" t="str">
        <f>VLOOKUP($B2037,Setup_MPP!$A:$E,4,FALSE)</f>
        <v>#EEF7B1</v>
      </c>
      <c r="G2037" s="31" t="str">
        <f>VLOOKUP($B2037,Setup_MPP!$A:$E,5,FALSE)</f>
        <v>#C1CB7D</v>
      </c>
      <c r="H2037" s="31" t="str">
        <f>IFERROR(IF(AND(A2037&gt;=1,A2037&lt;=104),VLOOKUP($A2037,Location!$A:$J,6,FALSE),IF(A2037=0,"Avant l'ouverture",IF(OR(A2037=105,A2037=106),"Bonus"))),"")</f>
        <v>Tour 3</v>
      </c>
      <c r="I2037" s="31" t="str">
        <f>IF(LEFT(H2037,4)="Tour",VLOOKUP(A2037,Database!$A:$C,3,FALSE),"")</f>
        <v>C</v>
      </c>
      <c r="J2037" s="31" t="str">
        <f>VLOOKUP($A2037,Location!$A:$J,7,FALSE)</f>
        <v>Ecosse</v>
      </c>
      <c r="K2037" s="31" t="str">
        <f>IFERROR(VLOOKUP(J2037,Setup_Team!$B:$C,2,FALSE), "TDB")</f>
        <v>SCO</v>
      </c>
      <c r="L2037" s="31" t="str">
        <f>VLOOKUP($A2037,Location!$A:$J,8,FALSE)</f>
        <v>Brésil</v>
      </c>
      <c r="M2037" s="31" t="str">
        <f>IFERROR(VLOOKUP(L2037,Setup_Team!$B:$C,2,FALSE), "TDB")</f>
        <v>BRA</v>
      </c>
      <c r="N2037" s="31" t="str">
        <f>VLOOKUP($A2037,Location!$A:$J,9,FALSE)</f>
        <v>Miami Gardens, Florida</v>
      </c>
      <c r="O2037" s="31" t="str">
        <f>VLOOKUP($A2037,Location!$A:$J,10,FALSE)</f>
        <v>Hard Rock Stadium</v>
      </c>
      <c r="R2037" s="31">
        <v>0</v>
      </c>
      <c r="S2037" s="25">
        <f>VLOOKUP($A2037,Database!$A:$Y,10,FALSE)</f>
        <v>145</v>
      </c>
      <c r="T2037" s="25">
        <f>VLOOKUP($A2037,Database!$A:$Y,11,FALSE)</f>
        <v>124</v>
      </c>
      <c r="U2037" s="25">
        <f>VLOOKUP($A2037,Database!$A:$Y,12,FALSE)</f>
        <v>48</v>
      </c>
      <c r="V2037" s="25" t="str">
        <f>VLOOKUP(A2037,Database!A:M,13,FALSE)</f>
        <v>À venir</v>
      </c>
      <c r="W2037" s="25" t="str">
        <f>VLOOKUP($A2037,Database!$A:$Y,20,FALSE)</f>
        <v/>
      </c>
      <c r="X2037" s="25" t="str">
        <f>VLOOKUP($A2037,Database!$A:$Y,21,FALSE)</f>
        <v/>
      </c>
      <c r="Y2037" s="25" t="str">
        <f ca="1">IF(C2037&lt;NOW(),IF(AND(P2037&gt;Q2037,W2037&gt;X2037),S2037,IF(AND(P2037=Q2037,W2037=X2037),T2037,IF(AND(P2037&lt;Q2037,W2037&lt;X2037),U2037,0))),"")</f>
        <v/>
      </c>
      <c r="Z2037" s="25">
        <f>IF(AND(P2037=W2037,Q2037=X2037),1,0)</f>
        <v>1</v>
      </c>
      <c r="AA2037" s="25" t="str">
        <f>IF(Z2037=0,"",IF(ISBLANK(VLOOKUP(A2037,Database!A:AA,22,FALSE)),"",VLOOKUP(A2037,Database!A:AA,22,FALSE)))</f>
        <v>Exact</v>
      </c>
      <c r="AB2037" s="25">
        <f ca="1">IFERROR(IF(AND(Y2037&lt;&gt;"",OR(V2037="Terminé",V2037="En cours")),VLOOKUP(AA2037,Setup_ScoreExactBonus!A:D,4,FALSE),0),0)</f>
        <v>0</v>
      </c>
      <c r="AC2037" s="31" t="str">
        <f ca="1">IF(Y2037&lt;&gt;"", Y2037 + IF(Z2037=1,AB2037, 0), "")</f>
        <v/>
      </c>
      <c r="AD2037" s="31">
        <f ca="1">SUMIFS(AC$2:AC2037,D$2:D2037,D2037)*IF(R2037=0,1,2)</f>
        <v>0</v>
      </c>
    </row>
    <row r="2038" spans="1:30" x14ac:dyDescent="0.35">
      <c r="A2038" s="31">
        <f>IF(ISBLANK(B2038),"",COUNTIF(B$2:B2038,B2038))-1</f>
        <v>52</v>
      </c>
      <c r="B2038" s="31">
        <v>9</v>
      </c>
      <c r="C2038" s="10">
        <f>VLOOKUP($A2038,Database!$A:$Y,7,FALSE)</f>
        <v>46198</v>
      </c>
      <c r="D2038" s="31" t="str">
        <f>VLOOKUP(Pronostics!$B2038,Setup_MPP!$A:$G,3,FALSE)</f>
        <v>Aurelien_dqp</v>
      </c>
      <c r="E2038" s="31" t="str">
        <f>VLOOKUP(Pronostics!$B2038,Setup_MPP!$A:$G,2,FALSE)</f>
        <v>Aurélien DE POULPIQUET</v>
      </c>
      <c r="F2038" s="31" t="str">
        <f>VLOOKUP($B2038,Setup_MPP!$A:$E,4,FALSE)</f>
        <v>#F4EA9D</v>
      </c>
      <c r="G2038" s="31" t="str">
        <f>VLOOKUP($B2038,Setup_MPP!$A:$E,5,FALSE)</f>
        <v>#D2C458</v>
      </c>
      <c r="H2038" s="31" t="str">
        <f>IFERROR(IF(AND(A2038&gt;=1,A2038&lt;=104),VLOOKUP($A2038,Location!$A:$J,6,FALSE),IF(A2038=0,"Avant l'ouverture",IF(OR(A2038=105,A2038=106),"Bonus"))),"")</f>
        <v>Tour 3</v>
      </c>
      <c r="I2038" s="31" t="str">
        <f>IF(LEFT(H2038,4)="Tour",VLOOKUP(A2038,Database!$A:$C,3,FALSE),"")</f>
        <v>C</v>
      </c>
      <c r="J2038" s="31" t="str">
        <f>VLOOKUP($A2038,Location!$A:$J,7,FALSE)</f>
        <v>Ecosse</v>
      </c>
      <c r="K2038" s="31" t="str">
        <f>IFERROR(VLOOKUP(J2038,Setup_Team!$B:$C,2,FALSE), "TDB")</f>
        <v>SCO</v>
      </c>
      <c r="L2038" s="31" t="str">
        <f>VLOOKUP($A2038,Location!$A:$J,8,FALSE)</f>
        <v>Brésil</v>
      </c>
      <c r="M2038" s="31" t="str">
        <f>IFERROR(VLOOKUP(L2038,Setup_Team!$B:$C,2,FALSE), "TDB")</f>
        <v>BRA</v>
      </c>
      <c r="N2038" s="31" t="str">
        <f>VLOOKUP($A2038,Location!$A:$J,9,FALSE)</f>
        <v>Miami Gardens, Florida</v>
      </c>
      <c r="O2038" s="31" t="str">
        <f>VLOOKUP($A2038,Location!$A:$J,10,FALSE)</f>
        <v>Hard Rock Stadium</v>
      </c>
      <c r="R2038" s="31">
        <v>0</v>
      </c>
      <c r="S2038" s="25">
        <f>VLOOKUP($A2038,Database!$A:$Y,10,FALSE)</f>
        <v>145</v>
      </c>
      <c r="T2038" s="25">
        <f>VLOOKUP($A2038,Database!$A:$Y,11,FALSE)</f>
        <v>124</v>
      </c>
      <c r="U2038" s="25">
        <f>VLOOKUP($A2038,Database!$A:$Y,12,FALSE)</f>
        <v>48</v>
      </c>
      <c r="V2038" s="25" t="str">
        <f>VLOOKUP(A2038,Database!A:M,13,FALSE)</f>
        <v>À venir</v>
      </c>
      <c r="W2038" s="25" t="str">
        <f>VLOOKUP($A2038,Database!$A:$Y,20,FALSE)</f>
        <v/>
      </c>
      <c r="X2038" s="25" t="str">
        <f>VLOOKUP($A2038,Database!$A:$Y,21,FALSE)</f>
        <v/>
      </c>
      <c r="Y2038" s="25" t="str">
        <f ca="1">IF(C2038&lt;NOW(),IF(AND(P2038&gt;Q2038,W2038&gt;X2038),S2038,IF(AND(P2038=Q2038,W2038=X2038),T2038,IF(AND(P2038&lt;Q2038,W2038&lt;X2038),U2038,0))),"")</f>
        <v/>
      </c>
      <c r="Z2038" s="25">
        <f>IF(AND(P2038=W2038,Q2038=X2038),1,0)</f>
        <v>1</v>
      </c>
      <c r="AA2038" s="25" t="str">
        <f>IF(Z2038=0,"",IF(ISBLANK(VLOOKUP(A2038,Database!A:AA,22,FALSE)),"",VLOOKUP(A2038,Database!A:AA,22,FALSE)))</f>
        <v>Exact</v>
      </c>
      <c r="AB2038" s="25">
        <f ca="1">IFERROR(IF(AND(Y2038&lt;&gt;"",OR(V2038="Terminé",V2038="En cours")),VLOOKUP(AA2038,Setup_ScoreExactBonus!A:D,4,FALSE),0),0)</f>
        <v>0</v>
      </c>
      <c r="AC2038" s="31" t="str">
        <f ca="1">IF(Y2038&lt;&gt;"", Y2038 + IF(Z2038=1,AB2038, 0), "")</f>
        <v/>
      </c>
      <c r="AD2038" s="31">
        <f ca="1">SUMIFS(AC$2:AC2038,D$2:D2038,D2038)*IF(R2038=0,1,2)</f>
        <v>0</v>
      </c>
    </row>
    <row r="2039" spans="1:30" x14ac:dyDescent="0.35">
      <c r="A2039" s="31">
        <f>IF(ISBLANK(B2039),"",COUNTIF(B$2:B2039,B2039))-1</f>
        <v>52</v>
      </c>
      <c r="B2039" s="31">
        <v>10</v>
      </c>
      <c r="C2039" s="10">
        <f>VLOOKUP($A2039,Database!$A:$Y,7,FALSE)</f>
        <v>46198</v>
      </c>
      <c r="D2039" s="31" t="str">
        <f>VLOOKUP(Pronostics!$B2039,Setup_MPP!$A:$G,3,FALSE)</f>
        <v>RandomPaul</v>
      </c>
      <c r="E2039" s="31" t="str">
        <f>VLOOKUP(Pronostics!$B2039,Setup_MPP!$A:$G,2,FALSE)</f>
        <v>Paul MONTESINOS</v>
      </c>
      <c r="F2039" s="31" t="str">
        <f>VLOOKUP($B2039,Setup_MPP!$A:$E,4,FALSE)</f>
        <v>#C4B0FF</v>
      </c>
      <c r="G2039" s="31" t="str">
        <f>VLOOKUP($B2039,Setup_MPP!$A:$E,5,FALSE)</f>
        <v>#7F66C8</v>
      </c>
      <c r="H2039" s="31" t="str">
        <f>IFERROR(IF(AND(A2039&gt;=1,A2039&lt;=104),VLOOKUP($A2039,Location!$A:$J,6,FALSE),IF(A2039=0,"Avant l'ouverture",IF(OR(A2039=105,A2039=106),"Bonus"))),"")</f>
        <v>Tour 3</v>
      </c>
      <c r="I2039" s="31" t="str">
        <f>IF(LEFT(H2039,4)="Tour",VLOOKUP(A2039,Database!$A:$C,3,FALSE),"")</f>
        <v>C</v>
      </c>
      <c r="J2039" s="31" t="str">
        <f>VLOOKUP($A2039,Location!$A:$J,7,FALSE)</f>
        <v>Ecosse</v>
      </c>
      <c r="K2039" s="31" t="str">
        <f>IFERROR(VLOOKUP(J2039,Setup_Team!$B:$C,2,FALSE), "TDB")</f>
        <v>SCO</v>
      </c>
      <c r="L2039" s="31" t="str">
        <f>VLOOKUP($A2039,Location!$A:$J,8,FALSE)</f>
        <v>Brésil</v>
      </c>
      <c r="M2039" s="31" t="str">
        <f>IFERROR(VLOOKUP(L2039,Setup_Team!$B:$C,2,FALSE), "TDB")</f>
        <v>BRA</v>
      </c>
      <c r="N2039" s="31" t="str">
        <f>VLOOKUP($A2039,Location!$A:$J,9,FALSE)</f>
        <v>Miami Gardens, Florida</v>
      </c>
      <c r="O2039" s="31" t="str">
        <f>VLOOKUP($A2039,Location!$A:$J,10,FALSE)</f>
        <v>Hard Rock Stadium</v>
      </c>
      <c r="R2039" s="31">
        <v>0</v>
      </c>
      <c r="S2039" s="25">
        <f>VLOOKUP($A2039,Database!$A:$Y,10,FALSE)</f>
        <v>145</v>
      </c>
      <c r="T2039" s="25">
        <f>VLOOKUP($A2039,Database!$A:$Y,11,FALSE)</f>
        <v>124</v>
      </c>
      <c r="U2039" s="25">
        <f>VLOOKUP($A2039,Database!$A:$Y,12,FALSE)</f>
        <v>48</v>
      </c>
      <c r="V2039" s="25" t="str">
        <f>VLOOKUP(A2039,Database!A:M,13,FALSE)</f>
        <v>À venir</v>
      </c>
      <c r="W2039" s="25" t="str">
        <f>VLOOKUP($A2039,Database!$A:$Y,20,FALSE)</f>
        <v/>
      </c>
      <c r="X2039" s="25" t="str">
        <f>VLOOKUP($A2039,Database!$A:$Y,21,FALSE)</f>
        <v/>
      </c>
      <c r="Y2039" s="25" t="str">
        <f ca="1">IF(C2039&lt;NOW(),IF(AND(P2039&gt;Q2039,W2039&gt;X2039),S2039,IF(AND(P2039=Q2039,W2039=X2039),T2039,IF(AND(P2039&lt;Q2039,W2039&lt;X2039),U2039,0))),"")</f>
        <v/>
      </c>
      <c r="Z2039" s="25">
        <f>IF(AND(P2039=W2039,Q2039=X2039),1,0)</f>
        <v>1</v>
      </c>
      <c r="AA2039" s="25" t="str">
        <f>IF(Z2039=0,"",IF(ISBLANK(VLOOKUP(A2039,Database!A:AA,22,FALSE)),"",VLOOKUP(A2039,Database!A:AA,22,FALSE)))</f>
        <v>Exact</v>
      </c>
      <c r="AB2039" s="25">
        <f ca="1">IFERROR(IF(AND(Y2039&lt;&gt;"",OR(V2039="Terminé",V2039="En cours")),VLOOKUP(AA2039,Setup_ScoreExactBonus!A:D,4,FALSE),0),0)</f>
        <v>0</v>
      </c>
      <c r="AC2039" s="31" t="str">
        <f ca="1">IF(Y2039&lt;&gt;"", Y2039 + IF(Z2039=1,AB2039, 0), "")</f>
        <v/>
      </c>
      <c r="AD2039" s="31">
        <f ca="1">SUMIFS(AC$2:AC2039,D$2:D2039,D2039)*IF(R2039=0,1,2)</f>
        <v>0</v>
      </c>
    </row>
    <row r="2040" spans="1:30" x14ac:dyDescent="0.35">
      <c r="A2040" s="31">
        <f>IF(ISBLANK(B2040),"",COUNTIF(B$2:B2040,B2040))-1</f>
        <v>52</v>
      </c>
      <c r="B2040" s="31">
        <v>11</v>
      </c>
      <c r="C2040" s="10">
        <f>VLOOKUP($A2040,Database!$A:$Y,7,FALSE)</f>
        <v>46198</v>
      </c>
      <c r="D2040" s="31" t="str">
        <f>VLOOKUP(Pronostics!$B2040,Setup_MPP!$A:$G,3,FALSE)</f>
        <v>Kinsley#8SA6T</v>
      </c>
      <c r="E2040" s="31" t="str">
        <f>VLOOKUP(Pronostics!$B2040,Setup_MPP!$A:$G,2,FALSE)</f>
        <v>Kinsley ROQUE</v>
      </c>
      <c r="F2040" s="31" t="str">
        <f>VLOOKUP($B2040,Setup_MPP!$A:$E,4,FALSE)</f>
        <v>#CBEBBA</v>
      </c>
      <c r="G2040" s="31" t="str">
        <f>VLOOKUP($B2040,Setup_MPP!$A:$E,5,FALSE)</f>
        <v>#70BC6E</v>
      </c>
      <c r="H2040" s="31" t="str">
        <f>IFERROR(IF(AND(A2040&gt;=1,A2040&lt;=104),VLOOKUP($A2040,Location!$A:$J,6,FALSE),IF(A2040=0,"Avant l'ouverture",IF(OR(A2040=105,A2040=106),"Bonus"))),"")</f>
        <v>Tour 3</v>
      </c>
      <c r="I2040" s="31" t="str">
        <f>IF(LEFT(H2040,4)="Tour",VLOOKUP(A2040,Database!$A:$C,3,FALSE),"")</f>
        <v>C</v>
      </c>
      <c r="J2040" s="31" t="str">
        <f>VLOOKUP($A2040,Location!$A:$J,7,FALSE)</f>
        <v>Ecosse</v>
      </c>
      <c r="K2040" s="31" t="str">
        <f>IFERROR(VLOOKUP(J2040,Setup_Team!$B:$C,2,FALSE), "TDB")</f>
        <v>SCO</v>
      </c>
      <c r="L2040" s="31" t="str">
        <f>VLOOKUP($A2040,Location!$A:$J,8,FALSE)</f>
        <v>Brésil</v>
      </c>
      <c r="M2040" s="31" t="str">
        <f>IFERROR(VLOOKUP(L2040,Setup_Team!$B:$C,2,FALSE), "TDB")</f>
        <v>BRA</v>
      </c>
      <c r="N2040" s="31" t="str">
        <f>VLOOKUP($A2040,Location!$A:$J,9,FALSE)</f>
        <v>Miami Gardens, Florida</v>
      </c>
      <c r="O2040" s="31" t="str">
        <f>VLOOKUP($A2040,Location!$A:$J,10,FALSE)</f>
        <v>Hard Rock Stadium</v>
      </c>
      <c r="R2040" s="31">
        <v>0</v>
      </c>
      <c r="S2040" s="25">
        <f>VLOOKUP($A2040,Database!$A:$Y,10,FALSE)</f>
        <v>145</v>
      </c>
      <c r="T2040" s="25">
        <f>VLOOKUP($A2040,Database!$A:$Y,11,FALSE)</f>
        <v>124</v>
      </c>
      <c r="U2040" s="25">
        <f>VLOOKUP($A2040,Database!$A:$Y,12,FALSE)</f>
        <v>48</v>
      </c>
      <c r="V2040" s="25" t="str">
        <f>VLOOKUP(A2040,Database!A:M,13,FALSE)</f>
        <v>À venir</v>
      </c>
      <c r="W2040" s="25" t="str">
        <f>VLOOKUP($A2040,Database!$A:$Y,20,FALSE)</f>
        <v/>
      </c>
      <c r="X2040" s="25" t="str">
        <f>VLOOKUP($A2040,Database!$A:$Y,21,FALSE)</f>
        <v/>
      </c>
      <c r="Y2040" s="25" t="str">
        <f ca="1">IF(C2040&lt;NOW(),IF(AND(P2040&gt;Q2040,W2040&gt;X2040),S2040,IF(AND(P2040=Q2040,W2040=X2040),T2040,IF(AND(P2040&lt;Q2040,W2040&lt;X2040),U2040,0))),"")</f>
        <v/>
      </c>
      <c r="Z2040" s="25">
        <f>IF(AND(P2040=W2040,Q2040=X2040),1,0)</f>
        <v>1</v>
      </c>
      <c r="AA2040" s="25" t="str">
        <f>IF(Z2040=0,"",IF(ISBLANK(VLOOKUP(A2040,Database!A:AA,22,FALSE)),"",VLOOKUP(A2040,Database!A:AA,22,FALSE)))</f>
        <v>Exact</v>
      </c>
      <c r="AB2040" s="25">
        <f ca="1">IFERROR(IF(AND(Y2040&lt;&gt;"",OR(V2040="Terminé",V2040="En cours")),VLOOKUP(AA2040,Setup_ScoreExactBonus!A:D,4,FALSE),0),0)</f>
        <v>0</v>
      </c>
      <c r="AC2040" s="31" t="str">
        <f ca="1">IF(Y2040&lt;&gt;"", Y2040 + IF(Z2040=1,AB2040, 0), "")</f>
        <v/>
      </c>
      <c r="AD2040" s="31">
        <f ca="1">SUMIFS(AC$2:AC2040,D$2:D2040,D2040)*IF(R2040=0,1,2)</f>
        <v>0</v>
      </c>
    </row>
    <row r="2041" spans="1:30" x14ac:dyDescent="0.35">
      <c r="A2041" s="31">
        <f>IF(ISBLANK(B2041),"",COUNTIF(B$2:B2041,B2041))-1</f>
        <v>52</v>
      </c>
      <c r="B2041" s="31">
        <v>12</v>
      </c>
      <c r="C2041" s="10">
        <f>VLOOKUP($A2041,Database!$A:$Y,7,FALSE)</f>
        <v>46198</v>
      </c>
      <c r="D2041" s="31" t="str">
        <f>VLOOKUP(Pronostics!$B2041,Setup_MPP!$A:$G,3,FALSE)</f>
        <v>Jaouad1</v>
      </c>
      <c r="E2041" s="31" t="str">
        <f>VLOOKUP(Pronostics!$B2041,Setup_MPP!$A:$G,2,FALSE)</f>
        <v>Jaouad SETTI</v>
      </c>
      <c r="F2041" s="31" t="str">
        <f>VLOOKUP($B2041,Setup_MPP!$A:$E,4,FALSE)</f>
        <v>#C2D4FF</v>
      </c>
      <c r="G2041" s="31" t="str">
        <f>VLOOKUP($B2041,Setup_MPP!$A:$E,5,FALSE)</f>
        <v>#6586D5</v>
      </c>
      <c r="H2041" s="31" t="str">
        <f>IFERROR(IF(AND(A2041&gt;=1,A2041&lt;=104),VLOOKUP($A2041,Location!$A:$J,6,FALSE),IF(A2041=0,"Avant l'ouverture",IF(OR(A2041=105,A2041=106),"Bonus"))),"")</f>
        <v>Tour 3</v>
      </c>
      <c r="I2041" s="31" t="str">
        <f>IF(LEFT(H2041,4)="Tour",VLOOKUP(A2041,Database!$A:$C,3,FALSE),"")</f>
        <v>C</v>
      </c>
      <c r="J2041" s="31" t="str">
        <f>VLOOKUP($A2041,Location!$A:$J,7,FALSE)</f>
        <v>Ecosse</v>
      </c>
      <c r="K2041" s="31" t="str">
        <f>IFERROR(VLOOKUP(J2041,Setup_Team!$B:$C,2,FALSE), "TDB")</f>
        <v>SCO</v>
      </c>
      <c r="L2041" s="31" t="str">
        <f>VLOOKUP($A2041,Location!$A:$J,8,FALSE)</f>
        <v>Brésil</v>
      </c>
      <c r="M2041" s="31" t="str">
        <f>IFERROR(VLOOKUP(L2041,Setup_Team!$B:$C,2,FALSE), "TDB")</f>
        <v>BRA</v>
      </c>
      <c r="N2041" s="31" t="str">
        <f>VLOOKUP($A2041,Location!$A:$J,9,FALSE)</f>
        <v>Miami Gardens, Florida</v>
      </c>
      <c r="O2041" s="31" t="str">
        <f>VLOOKUP($A2041,Location!$A:$J,10,FALSE)</f>
        <v>Hard Rock Stadium</v>
      </c>
      <c r="R2041" s="31">
        <v>0</v>
      </c>
      <c r="S2041" s="25">
        <f>VLOOKUP($A2041,Database!$A:$Y,10,FALSE)</f>
        <v>145</v>
      </c>
      <c r="T2041" s="25">
        <f>VLOOKUP($A2041,Database!$A:$Y,11,FALSE)</f>
        <v>124</v>
      </c>
      <c r="U2041" s="25">
        <f>VLOOKUP($A2041,Database!$A:$Y,12,FALSE)</f>
        <v>48</v>
      </c>
      <c r="V2041" s="25" t="str">
        <f>VLOOKUP(A2041,Database!A:M,13,FALSE)</f>
        <v>À venir</v>
      </c>
      <c r="W2041" s="25" t="str">
        <f>VLOOKUP($A2041,Database!$A:$Y,20,FALSE)</f>
        <v/>
      </c>
      <c r="X2041" s="25" t="str">
        <f>VLOOKUP($A2041,Database!$A:$Y,21,FALSE)</f>
        <v/>
      </c>
      <c r="Y2041" s="25" t="str">
        <f ca="1">IF(C2041&lt;NOW(),IF(AND(P2041&gt;Q2041,W2041&gt;X2041),S2041,IF(AND(P2041=Q2041,W2041=X2041),T2041,IF(AND(P2041&lt;Q2041,W2041&lt;X2041),U2041,0))),"")</f>
        <v/>
      </c>
      <c r="Z2041" s="25">
        <f>IF(AND(P2041=W2041,Q2041=X2041),1,0)</f>
        <v>1</v>
      </c>
      <c r="AA2041" s="25" t="str">
        <f>IF(Z2041=0,"",IF(ISBLANK(VLOOKUP(A2041,Database!A:AA,22,FALSE)),"",VLOOKUP(A2041,Database!A:AA,22,FALSE)))</f>
        <v>Exact</v>
      </c>
      <c r="AB2041" s="25">
        <f ca="1">IFERROR(IF(AND(Y2041&lt;&gt;"",OR(V2041="Terminé",V2041="En cours")),VLOOKUP(AA2041,Setup_ScoreExactBonus!A:D,4,FALSE),0),0)</f>
        <v>0</v>
      </c>
      <c r="AC2041" s="31" t="str">
        <f ca="1">IF(Y2041&lt;&gt;"", Y2041 + IF(Z2041=1,AB2041, 0), "")</f>
        <v/>
      </c>
      <c r="AD2041" s="31">
        <f ca="1">SUMIFS(AC$2:AC2041,D$2:D2041,D2041)*IF(R2041=0,1,2)</f>
        <v>0</v>
      </c>
    </row>
    <row r="2042" spans="1:30" x14ac:dyDescent="0.35">
      <c r="A2042" s="31">
        <f>IF(ISBLANK(B2042),"",COUNTIF(B$2:B2042,B2042))-1</f>
        <v>52</v>
      </c>
      <c r="B2042" s="31">
        <v>13</v>
      </c>
      <c r="C2042" s="10">
        <f>VLOOKUP($A2042,Database!$A:$Y,7,FALSE)</f>
        <v>46198</v>
      </c>
      <c r="D2042" s="31" t="str">
        <f>VLOOKUP(Pronostics!$B2042,Setup_MPP!$A:$G,3,FALSE)</f>
        <v>Julien_I</v>
      </c>
      <c r="E2042" s="31" t="str">
        <f>VLOOKUP(Pronostics!$B2042,Setup_MPP!$A:$G,2,FALSE)</f>
        <v>Julien INGE</v>
      </c>
      <c r="F2042" s="31" t="str">
        <f>VLOOKUP($B2042,Setup_MPP!$A:$E,4,FALSE)</f>
        <v>#C1E0EF</v>
      </c>
      <c r="G2042" s="31" t="str">
        <f>VLOOKUP($B2042,Setup_MPP!$A:$E,5,FALSE)</f>
        <v>#4F91B2</v>
      </c>
      <c r="H2042" s="31" t="str">
        <f>IFERROR(IF(AND(A2042&gt;=1,A2042&lt;=104),VLOOKUP($A2042,Location!$A:$J,6,FALSE),IF(A2042=0,"Avant l'ouverture",IF(OR(A2042=105,A2042=106),"Bonus"))),"")</f>
        <v>Tour 3</v>
      </c>
      <c r="I2042" s="31" t="str">
        <f>IF(LEFT(H2042,4)="Tour",VLOOKUP(A2042,Database!$A:$C,3,FALSE),"")</f>
        <v>C</v>
      </c>
      <c r="J2042" s="31" t="str">
        <f>VLOOKUP($A2042,Location!$A:$J,7,FALSE)</f>
        <v>Ecosse</v>
      </c>
      <c r="K2042" s="31" t="str">
        <f>IFERROR(VLOOKUP(J2042,Setup_Team!$B:$C,2,FALSE), "TDB")</f>
        <v>SCO</v>
      </c>
      <c r="L2042" s="31" t="str">
        <f>VLOOKUP($A2042,Location!$A:$J,8,FALSE)</f>
        <v>Brésil</v>
      </c>
      <c r="M2042" s="31" t="str">
        <f>IFERROR(VLOOKUP(L2042,Setup_Team!$B:$C,2,FALSE), "TDB")</f>
        <v>BRA</v>
      </c>
      <c r="N2042" s="31" t="str">
        <f>VLOOKUP($A2042,Location!$A:$J,9,FALSE)</f>
        <v>Miami Gardens, Florida</v>
      </c>
      <c r="O2042" s="31" t="str">
        <f>VLOOKUP($A2042,Location!$A:$J,10,FALSE)</f>
        <v>Hard Rock Stadium</v>
      </c>
      <c r="R2042" s="31">
        <v>0</v>
      </c>
      <c r="S2042" s="25">
        <f>VLOOKUP($A2042,Database!$A:$Y,10,FALSE)</f>
        <v>145</v>
      </c>
      <c r="T2042" s="25">
        <f>VLOOKUP($A2042,Database!$A:$Y,11,FALSE)</f>
        <v>124</v>
      </c>
      <c r="U2042" s="25">
        <f>VLOOKUP($A2042,Database!$A:$Y,12,FALSE)</f>
        <v>48</v>
      </c>
      <c r="V2042" s="25" t="str">
        <f>VLOOKUP(A2042,Database!A:M,13,FALSE)</f>
        <v>À venir</v>
      </c>
      <c r="W2042" s="25" t="str">
        <f>VLOOKUP($A2042,Database!$A:$Y,20,FALSE)</f>
        <v/>
      </c>
      <c r="X2042" s="25" t="str">
        <f>VLOOKUP($A2042,Database!$A:$Y,21,FALSE)</f>
        <v/>
      </c>
      <c r="Y2042" s="25" t="str">
        <f ca="1">IF(C2042&lt;NOW(),IF(AND(P2042&gt;Q2042,W2042&gt;X2042),S2042,IF(AND(P2042=Q2042,W2042=X2042),T2042,IF(AND(P2042&lt;Q2042,W2042&lt;X2042),U2042,0))),"")</f>
        <v/>
      </c>
      <c r="Z2042" s="25">
        <f>IF(AND(P2042=W2042,Q2042=X2042),1,0)</f>
        <v>1</v>
      </c>
      <c r="AA2042" s="25" t="str">
        <f>IF(Z2042=0,"",IF(ISBLANK(VLOOKUP(A2042,Database!A:AA,22,FALSE)),"",VLOOKUP(A2042,Database!A:AA,22,FALSE)))</f>
        <v>Exact</v>
      </c>
      <c r="AB2042" s="25">
        <f ca="1">IFERROR(IF(AND(Y2042&lt;&gt;"",OR(V2042="Terminé",V2042="En cours")),VLOOKUP(AA2042,Setup_ScoreExactBonus!A:D,4,FALSE),0),0)</f>
        <v>0</v>
      </c>
      <c r="AC2042" s="31" t="str">
        <f ca="1">IF(Y2042&lt;&gt;"", Y2042 + IF(Z2042=1,AB2042, 0), "")</f>
        <v/>
      </c>
      <c r="AD2042" s="31">
        <f ca="1">SUMIFS(AC$2:AC2042,D$2:D2042,D2042)*IF(R2042=0,1,2)</f>
        <v>0</v>
      </c>
    </row>
    <row r="2043" spans="1:30" x14ac:dyDescent="0.35">
      <c r="A2043" s="31">
        <f>IF(ISBLANK(B2043),"",COUNTIF(B$2:B2043,B2043))-1</f>
        <v>52</v>
      </c>
      <c r="B2043" s="31">
        <v>14</v>
      </c>
      <c r="C2043" s="10">
        <f>VLOOKUP($A2043,Database!$A:$Y,7,FALSE)</f>
        <v>46198</v>
      </c>
      <c r="D2043" s="31" t="str">
        <f>VLOOKUP(Pronostics!$B2043,Setup_MPP!$A:$G,3,FALSE)</f>
        <v>MarieEYT</v>
      </c>
      <c r="E2043" s="31" t="str">
        <f>VLOOKUP(Pronostics!$B2043,Setup_MPP!$A:$G,2,FALSE)</f>
        <v>Marie EXBRAYAT</v>
      </c>
      <c r="F2043" s="31" t="str">
        <f>VLOOKUP($B2043,Setup_MPP!$A:$E,4,FALSE)</f>
        <v>#FFAFD2</v>
      </c>
      <c r="G2043" s="31" t="str">
        <f>VLOOKUP($B2043,Setup_MPP!$A:$E,5,FALSE)</f>
        <v>#F2589B</v>
      </c>
      <c r="H2043" s="31" t="str">
        <f>IFERROR(IF(AND(A2043&gt;=1,A2043&lt;=104),VLOOKUP($A2043,Location!$A:$J,6,FALSE),IF(A2043=0,"Avant l'ouverture",IF(OR(A2043=105,A2043=106),"Bonus"))),"")</f>
        <v>Tour 3</v>
      </c>
      <c r="I2043" s="31" t="str">
        <f>IF(LEFT(H2043,4)="Tour",VLOOKUP(A2043,Database!$A:$C,3,FALSE),"")</f>
        <v>C</v>
      </c>
      <c r="J2043" s="31" t="str">
        <f>VLOOKUP($A2043,Location!$A:$J,7,FALSE)</f>
        <v>Ecosse</v>
      </c>
      <c r="K2043" s="31" t="str">
        <f>IFERROR(VLOOKUP(J2043,Setup_Team!$B:$C,2,FALSE), "TDB")</f>
        <v>SCO</v>
      </c>
      <c r="L2043" s="31" t="str">
        <f>VLOOKUP($A2043,Location!$A:$J,8,FALSE)</f>
        <v>Brésil</v>
      </c>
      <c r="M2043" s="31" t="str">
        <f>IFERROR(VLOOKUP(L2043,Setup_Team!$B:$C,2,FALSE), "TDB")</f>
        <v>BRA</v>
      </c>
      <c r="N2043" s="31" t="str">
        <f>VLOOKUP($A2043,Location!$A:$J,9,FALSE)</f>
        <v>Miami Gardens, Florida</v>
      </c>
      <c r="O2043" s="31" t="str">
        <f>VLOOKUP($A2043,Location!$A:$J,10,FALSE)</f>
        <v>Hard Rock Stadium</v>
      </c>
      <c r="R2043" s="31">
        <v>0</v>
      </c>
      <c r="S2043" s="25">
        <f>VLOOKUP($A2043,Database!$A:$Y,10,FALSE)</f>
        <v>145</v>
      </c>
      <c r="T2043" s="25">
        <f>VLOOKUP($A2043,Database!$A:$Y,11,FALSE)</f>
        <v>124</v>
      </c>
      <c r="U2043" s="25">
        <f>VLOOKUP($A2043,Database!$A:$Y,12,FALSE)</f>
        <v>48</v>
      </c>
      <c r="V2043" s="25" t="str">
        <f>VLOOKUP(A2043,Database!A:M,13,FALSE)</f>
        <v>À venir</v>
      </c>
      <c r="W2043" s="25" t="str">
        <f>VLOOKUP($A2043,Database!$A:$Y,20,FALSE)</f>
        <v/>
      </c>
      <c r="X2043" s="25" t="str">
        <f>VLOOKUP($A2043,Database!$A:$Y,21,FALSE)</f>
        <v/>
      </c>
      <c r="Y2043" s="25" t="str">
        <f ca="1">IF(C2043&lt;NOW(),IF(AND(P2043&gt;Q2043,W2043&gt;X2043),S2043,IF(AND(P2043=Q2043,W2043=X2043),T2043,IF(AND(P2043&lt;Q2043,W2043&lt;X2043),U2043,0))),"")</f>
        <v/>
      </c>
      <c r="Z2043" s="25">
        <f>IF(AND(P2043=W2043,Q2043=X2043),1,0)</f>
        <v>1</v>
      </c>
      <c r="AA2043" s="25" t="str">
        <f>IF(Z2043=0,"",IF(ISBLANK(VLOOKUP(A2043,Database!A:AA,22,FALSE)),"",VLOOKUP(A2043,Database!A:AA,22,FALSE)))</f>
        <v>Exact</v>
      </c>
      <c r="AB2043" s="25">
        <f ca="1">IFERROR(IF(AND(Y2043&lt;&gt;"",OR(V2043="Terminé",V2043="En cours")),VLOOKUP(AA2043,Setup_ScoreExactBonus!A:D,4,FALSE),0),0)</f>
        <v>0</v>
      </c>
      <c r="AC2043" s="31" t="str">
        <f ca="1">IF(Y2043&lt;&gt;"", Y2043 + IF(Z2043=1,AB2043, 0), "")</f>
        <v/>
      </c>
      <c r="AD2043" s="31">
        <f ca="1">SUMIFS(AC$2:AC2043,D$2:D2043,D2043)*IF(R2043=0,1,2)</f>
        <v>0</v>
      </c>
    </row>
    <row r="2044" spans="1:30" x14ac:dyDescent="0.35">
      <c r="A2044" s="31">
        <f>IF(ISBLANK(B2044),"",COUNTIF(B$2:B2044,B2044))-1</f>
        <v>52</v>
      </c>
      <c r="B2044" s="31">
        <v>15</v>
      </c>
      <c r="C2044" s="10">
        <f>VLOOKUP($A2044,Database!$A:$Y,7,FALSE)</f>
        <v>46198</v>
      </c>
      <c r="D2044" s="31" t="str">
        <f>VLOOKUP(Pronostics!$B2044,Setup_MPP!$A:$G,3,FALSE)</f>
        <v>Amine#8UL9R</v>
      </c>
      <c r="E2044" s="31" t="str">
        <f>VLOOKUP(Pronostics!$B2044,Setup_MPP!$A:$G,2,FALSE)</f>
        <v>Amine ZARROUKI</v>
      </c>
      <c r="F2044" s="31" t="str">
        <f>VLOOKUP($B2044,Setup_MPP!$A:$E,4,FALSE)</f>
        <v>#FF9898</v>
      </c>
      <c r="G2044" s="31" t="str">
        <f>VLOOKUP($B2044,Setup_MPP!$A:$E,5,FALSE)</f>
        <v>#FF5D5D</v>
      </c>
      <c r="H2044" s="31" t="str">
        <f>IFERROR(IF(AND(A2044&gt;=1,A2044&lt;=104),VLOOKUP($A2044,Location!$A:$J,6,FALSE),IF(A2044=0,"Avant l'ouverture",IF(OR(A2044=105,A2044=106),"Bonus"))),"")</f>
        <v>Tour 3</v>
      </c>
      <c r="I2044" s="31" t="str">
        <f>IF(LEFT(H2044,4)="Tour",VLOOKUP(A2044,Database!$A:$C,3,FALSE),"")</f>
        <v>C</v>
      </c>
      <c r="J2044" s="31" t="str">
        <f>VLOOKUP($A2044,Location!$A:$J,7,FALSE)</f>
        <v>Ecosse</v>
      </c>
      <c r="K2044" s="31" t="str">
        <f>IFERROR(VLOOKUP(J2044,Setup_Team!$B:$C,2,FALSE), "TDB")</f>
        <v>SCO</v>
      </c>
      <c r="L2044" s="31" t="str">
        <f>VLOOKUP($A2044,Location!$A:$J,8,FALSE)</f>
        <v>Brésil</v>
      </c>
      <c r="M2044" s="31" t="str">
        <f>IFERROR(VLOOKUP(L2044,Setup_Team!$B:$C,2,FALSE), "TDB")</f>
        <v>BRA</v>
      </c>
      <c r="N2044" s="31" t="str">
        <f>VLOOKUP($A2044,Location!$A:$J,9,FALSE)</f>
        <v>Miami Gardens, Florida</v>
      </c>
      <c r="O2044" s="31" t="str">
        <f>VLOOKUP($A2044,Location!$A:$J,10,FALSE)</f>
        <v>Hard Rock Stadium</v>
      </c>
      <c r="R2044" s="31">
        <v>0</v>
      </c>
      <c r="S2044" s="25">
        <f>VLOOKUP($A2044,Database!$A:$Y,10,FALSE)</f>
        <v>145</v>
      </c>
      <c r="T2044" s="25">
        <f>VLOOKUP($A2044,Database!$A:$Y,11,FALSE)</f>
        <v>124</v>
      </c>
      <c r="U2044" s="25">
        <f>VLOOKUP($A2044,Database!$A:$Y,12,FALSE)</f>
        <v>48</v>
      </c>
      <c r="V2044" s="25" t="str">
        <f>VLOOKUP(A2044,Database!A:M,13,FALSE)</f>
        <v>À venir</v>
      </c>
      <c r="W2044" s="25" t="str">
        <f>VLOOKUP($A2044,Database!$A:$Y,20,FALSE)</f>
        <v/>
      </c>
      <c r="X2044" s="25" t="str">
        <f>VLOOKUP($A2044,Database!$A:$Y,21,FALSE)</f>
        <v/>
      </c>
      <c r="Y2044" s="25" t="str">
        <f ca="1">IF(C2044&lt;NOW(),IF(AND(P2044&gt;Q2044,W2044&gt;X2044),S2044,IF(AND(P2044=Q2044,W2044=X2044),T2044,IF(AND(P2044&lt;Q2044,W2044&lt;X2044),U2044,0))),"")</f>
        <v/>
      </c>
      <c r="Z2044" s="25">
        <f>IF(AND(P2044=W2044,Q2044=X2044),1,0)</f>
        <v>1</v>
      </c>
      <c r="AA2044" s="25" t="str">
        <f>IF(Z2044=0,"",IF(ISBLANK(VLOOKUP(A2044,Database!A:AA,22,FALSE)),"",VLOOKUP(A2044,Database!A:AA,22,FALSE)))</f>
        <v>Exact</v>
      </c>
      <c r="AB2044" s="25">
        <f ca="1">IFERROR(IF(AND(Y2044&lt;&gt;"",OR(V2044="Terminé",V2044="En cours")),VLOOKUP(AA2044,Setup_ScoreExactBonus!A:D,4,FALSE),0),0)</f>
        <v>0</v>
      </c>
      <c r="AC2044" s="31" t="str">
        <f ca="1">IF(Y2044&lt;&gt;"", Y2044 + IF(Z2044=1,AB2044, 0), "")</f>
        <v/>
      </c>
      <c r="AD2044" s="31">
        <f ca="1">SUMIFS(AC$2:AC2044,D$2:D2044,D2044)*IF(R2044=0,1,2)</f>
        <v>0</v>
      </c>
    </row>
    <row r="2045" spans="1:30" x14ac:dyDescent="0.35">
      <c r="A2045" s="31">
        <f>IF(ISBLANK(B2045),"",COUNTIF(B$2:B2045,B2045))-1</f>
        <v>52</v>
      </c>
      <c r="B2045" s="31">
        <v>16</v>
      </c>
      <c r="C2045" s="10">
        <f>VLOOKUP($A2045,Database!$A:$Y,7,FALSE)</f>
        <v>46198</v>
      </c>
      <c r="D2045" s="31" t="str">
        <f>VLOOKUP(Pronostics!$B2045,Setup_MPP!$A:$G,3,FALSE)</f>
        <v>Laura#8V93E</v>
      </c>
      <c r="E2045" s="31" t="str">
        <f>VLOOKUP(Pronostics!$B2045,Setup_MPP!$A:$G,2,FALSE)</f>
        <v>Laura GIULIANO</v>
      </c>
      <c r="F2045" s="31" t="str">
        <f>VLOOKUP($B2045,Setup_MPP!$A:$E,4,FALSE)</f>
        <v>#86A4FE</v>
      </c>
      <c r="G2045" s="31" t="str">
        <f>VLOOKUP($B2045,Setup_MPP!$A:$E,5,FALSE)</f>
        <v>#3769FF</v>
      </c>
      <c r="H2045" s="31" t="str">
        <f>IFERROR(IF(AND(A2045&gt;=1,A2045&lt;=104),VLOOKUP($A2045,Location!$A:$J,6,FALSE),IF(A2045=0,"Avant l'ouverture",IF(OR(A2045=105,A2045=106),"Bonus"))),"")</f>
        <v>Tour 3</v>
      </c>
      <c r="I2045" s="31" t="str">
        <f>IF(LEFT(H2045,4)="Tour",VLOOKUP(A2045,Database!$A:$C,3,FALSE),"")</f>
        <v>C</v>
      </c>
      <c r="J2045" s="31" t="str">
        <f>VLOOKUP($A2045,Location!$A:$J,7,FALSE)</f>
        <v>Ecosse</v>
      </c>
      <c r="K2045" s="31" t="str">
        <f>IFERROR(VLOOKUP(J2045,Setup_Team!$B:$C,2,FALSE), "TDB")</f>
        <v>SCO</v>
      </c>
      <c r="L2045" s="31" t="str">
        <f>VLOOKUP($A2045,Location!$A:$J,8,FALSE)</f>
        <v>Brésil</v>
      </c>
      <c r="M2045" s="31" t="str">
        <f>IFERROR(VLOOKUP(L2045,Setup_Team!$B:$C,2,FALSE), "TDB")</f>
        <v>BRA</v>
      </c>
      <c r="N2045" s="31" t="str">
        <f>VLOOKUP($A2045,Location!$A:$J,9,FALSE)</f>
        <v>Miami Gardens, Florida</v>
      </c>
      <c r="O2045" s="31" t="str">
        <f>VLOOKUP($A2045,Location!$A:$J,10,FALSE)</f>
        <v>Hard Rock Stadium</v>
      </c>
      <c r="R2045" s="31">
        <v>0</v>
      </c>
      <c r="S2045" s="25">
        <f>VLOOKUP($A2045,Database!$A:$Y,10,FALSE)</f>
        <v>145</v>
      </c>
      <c r="T2045" s="25">
        <f>VLOOKUP($A2045,Database!$A:$Y,11,FALSE)</f>
        <v>124</v>
      </c>
      <c r="U2045" s="25">
        <f>VLOOKUP($A2045,Database!$A:$Y,12,FALSE)</f>
        <v>48</v>
      </c>
      <c r="V2045" s="25" t="str">
        <f>VLOOKUP(A2045,Database!A:M,13,FALSE)</f>
        <v>À venir</v>
      </c>
      <c r="W2045" s="25" t="str">
        <f>VLOOKUP($A2045,Database!$A:$Y,20,FALSE)</f>
        <v/>
      </c>
      <c r="X2045" s="25" t="str">
        <f>VLOOKUP($A2045,Database!$A:$Y,21,FALSE)</f>
        <v/>
      </c>
      <c r="Y2045" s="25" t="str">
        <f ca="1">IF(C2045&lt;NOW(),IF(AND(P2045&gt;Q2045,W2045&gt;X2045),S2045,IF(AND(P2045=Q2045,W2045=X2045),T2045,IF(AND(P2045&lt;Q2045,W2045&lt;X2045),U2045,0))),"")</f>
        <v/>
      </c>
      <c r="Z2045" s="25">
        <f>IF(AND(P2045=W2045,Q2045=X2045),1,0)</f>
        <v>1</v>
      </c>
      <c r="AA2045" s="25" t="str">
        <f>IF(Z2045=0,"",IF(ISBLANK(VLOOKUP(A2045,Database!A:AA,22,FALSE)),"",VLOOKUP(A2045,Database!A:AA,22,FALSE)))</f>
        <v>Exact</v>
      </c>
      <c r="AB2045" s="25">
        <f ca="1">IFERROR(IF(AND(Y2045&lt;&gt;"",OR(V2045="Terminé",V2045="En cours")),VLOOKUP(AA2045,Setup_ScoreExactBonus!A:D,4,FALSE),0),0)</f>
        <v>0</v>
      </c>
      <c r="AC2045" s="31" t="str">
        <f ca="1">IF(Y2045&lt;&gt;"", Y2045 + IF(Z2045=1,AB2045, 0), "")</f>
        <v/>
      </c>
      <c r="AD2045" s="31">
        <f ca="1">SUMIFS(AC$2:AC2045,D$2:D2045,D2045)*IF(R2045=0,1,2)</f>
        <v>0</v>
      </c>
    </row>
    <row r="2046" spans="1:30" x14ac:dyDescent="0.35">
      <c r="A2046" s="31">
        <f>IF(ISBLANK(B2046),"",COUNTIF(B$2:B2046,B2046))-1</f>
        <v>52</v>
      </c>
      <c r="B2046" s="31">
        <v>17</v>
      </c>
      <c r="C2046" s="10">
        <f>VLOOKUP($A2046,Database!$A:$Y,7,FALSE)</f>
        <v>46198</v>
      </c>
      <c r="D2046" s="31" t="str">
        <f>VLOOKUP(Pronostics!$B2046,Setup_MPP!$A:$G,3,FALSE)</f>
        <v>Joueur17</v>
      </c>
      <c r="E2046" s="31" t="str">
        <f>VLOOKUP(Pronostics!$B2046,Setup_MPP!$A:$G,2,FALSE)</f>
        <v>Joueur17</v>
      </c>
      <c r="F2046" s="31" t="str">
        <f>VLOOKUP($B2046,Setup_MPP!$A:$E,4,FALSE)</f>
        <v>#FFB0B0</v>
      </c>
      <c r="G2046" s="31" t="str">
        <f>VLOOKUP($B2046,Setup_MPP!$A:$E,5,FALSE)</f>
        <v>#F25757</v>
      </c>
      <c r="H2046" s="31" t="str">
        <f>IFERROR(IF(AND(A2046&gt;=1,A2046&lt;=104),VLOOKUP($A2046,Location!$A:$J,6,FALSE),IF(A2046=0,"Avant l'ouverture",IF(OR(A2046=105,A2046=106),"Bonus"))),"")</f>
        <v>Tour 3</v>
      </c>
      <c r="I2046" s="31" t="str">
        <f>IF(LEFT(H2046,4)="Tour",VLOOKUP(A2046,Database!$A:$C,3,FALSE),"")</f>
        <v>C</v>
      </c>
      <c r="J2046" s="31" t="str">
        <f>VLOOKUP($A2046,Location!$A:$J,7,FALSE)</f>
        <v>Ecosse</v>
      </c>
      <c r="K2046" s="31" t="str">
        <f>IFERROR(VLOOKUP(J2046,Setup_Team!$B:$C,2,FALSE), "TDB")</f>
        <v>SCO</v>
      </c>
      <c r="L2046" s="31" t="str">
        <f>VLOOKUP($A2046,Location!$A:$J,8,FALSE)</f>
        <v>Brésil</v>
      </c>
      <c r="M2046" s="31" t="str">
        <f>IFERROR(VLOOKUP(L2046,Setup_Team!$B:$C,2,FALSE), "TDB")</f>
        <v>BRA</v>
      </c>
      <c r="N2046" s="31" t="str">
        <f>VLOOKUP($A2046,Location!$A:$J,9,FALSE)</f>
        <v>Miami Gardens, Florida</v>
      </c>
      <c r="O2046" s="31" t="str">
        <f>VLOOKUP($A2046,Location!$A:$J,10,FALSE)</f>
        <v>Hard Rock Stadium</v>
      </c>
      <c r="R2046" s="31">
        <v>0</v>
      </c>
      <c r="S2046" s="25">
        <f>VLOOKUP($A2046,Database!$A:$Y,10,FALSE)</f>
        <v>145</v>
      </c>
      <c r="T2046" s="25">
        <f>VLOOKUP($A2046,Database!$A:$Y,11,FALSE)</f>
        <v>124</v>
      </c>
      <c r="U2046" s="25">
        <f>VLOOKUP($A2046,Database!$A:$Y,12,FALSE)</f>
        <v>48</v>
      </c>
      <c r="V2046" s="25" t="str">
        <f>VLOOKUP(A2046,Database!A:M,13,FALSE)</f>
        <v>À venir</v>
      </c>
      <c r="W2046" s="25" t="str">
        <f>VLOOKUP($A2046,Database!$A:$Y,20,FALSE)</f>
        <v/>
      </c>
      <c r="X2046" s="25" t="str">
        <f>VLOOKUP($A2046,Database!$A:$Y,21,FALSE)</f>
        <v/>
      </c>
      <c r="Y2046" s="25" t="str">
        <f ca="1">IF(C2046&lt;NOW(),IF(AND(P2046&gt;Q2046,W2046&gt;X2046),S2046,IF(AND(P2046=Q2046,W2046=X2046),T2046,IF(AND(P2046&lt;Q2046,W2046&lt;X2046),U2046,0))),"")</f>
        <v/>
      </c>
      <c r="Z2046" s="25">
        <f>IF(AND(P2046=W2046,Q2046=X2046),1,0)</f>
        <v>1</v>
      </c>
      <c r="AA2046" s="25" t="str">
        <f>IF(Z2046=0,"",IF(ISBLANK(VLOOKUP(A2046,Database!A:AA,22,FALSE)),"",VLOOKUP(A2046,Database!A:AA,22,FALSE)))</f>
        <v>Exact</v>
      </c>
      <c r="AB2046" s="25">
        <f ca="1">IFERROR(IF(AND(Y2046&lt;&gt;"",OR(V2046="Terminé",V2046="En cours")),VLOOKUP(AA2046,Setup_ScoreExactBonus!A:D,4,FALSE),0),0)</f>
        <v>0</v>
      </c>
      <c r="AC2046" s="31" t="str">
        <f ca="1">IF(Y2046&lt;&gt;"", Y2046 + IF(Z2046=1,AB2046, 0), "")</f>
        <v/>
      </c>
      <c r="AD2046" s="31">
        <f ca="1">SUMIFS(AC$2:AC2046,D$2:D2046,D2046)*IF(R2046=0,1,2)</f>
        <v>0</v>
      </c>
    </row>
    <row r="2047" spans="1:30" x14ac:dyDescent="0.35">
      <c r="A2047" s="31">
        <f>IF(ISBLANK(B2047),"",COUNTIF(B$2:B2047,B2047))-1</f>
        <v>52</v>
      </c>
      <c r="B2047" s="31">
        <v>18</v>
      </c>
      <c r="C2047" s="10">
        <f>VLOOKUP($A2047,Database!$A:$Y,7,FALSE)</f>
        <v>46198</v>
      </c>
      <c r="D2047" s="31" t="str">
        <f>VLOOKUP(Pronostics!$B2047,Setup_MPP!$A:$G,3,FALSE)</f>
        <v>Joueur18</v>
      </c>
      <c r="E2047" s="31" t="str">
        <f>VLOOKUP(Pronostics!$B2047,Setup_MPP!$A:$G,2,FALSE)</f>
        <v>Joueur18</v>
      </c>
      <c r="F2047" s="31" t="str">
        <f>VLOOKUP($B2047,Setup_MPP!$A:$E,4,FALSE)</f>
        <v>#FFC9B0</v>
      </c>
      <c r="G2047" s="31" t="str">
        <f>VLOOKUP($B2047,Setup_MPP!$A:$E,5,FALSE)</f>
        <v>#F28D57</v>
      </c>
      <c r="H2047" s="31" t="str">
        <f>IFERROR(IF(AND(A2047&gt;=1,A2047&lt;=104),VLOOKUP($A2047,Location!$A:$J,6,FALSE),IF(A2047=0,"Avant l'ouverture",IF(OR(A2047=105,A2047=106),"Bonus"))),"")</f>
        <v>Tour 3</v>
      </c>
      <c r="I2047" s="31" t="str">
        <f>IF(LEFT(H2047,4)="Tour",VLOOKUP(A2047,Database!$A:$C,3,FALSE),"")</f>
        <v>C</v>
      </c>
      <c r="J2047" s="31" t="str">
        <f>VLOOKUP($A2047,Location!$A:$J,7,FALSE)</f>
        <v>Ecosse</v>
      </c>
      <c r="K2047" s="31" t="str">
        <f>IFERROR(VLOOKUP(J2047,Setup_Team!$B:$C,2,FALSE), "TDB")</f>
        <v>SCO</v>
      </c>
      <c r="L2047" s="31" t="str">
        <f>VLOOKUP($A2047,Location!$A:$J,8,FALSE)</f>
        <v>Brésil</v>
      </c>
      <c r="M2047" s="31" t="str">
        <f>IFERROR(VLOOKUP(L2047,Setup_Team!$B:$C,2,FALSE), "TDB")</f>
        <v>BRA</v>
      </c>
      <c r="N2047" s="31" t="str">
        <f>VLOOKUP($A2047,Location!$A:$J,9,FALSE)</f>
        <v>Miami Gardens, Florida</v>
      </c>
      <c r="O2047" s="31" t="str">
        <f>VLOOKUP($A2047,Location!$A:$J,10,FALSE)</f>
        <v>Hard Rock Stadium</v>
      </c>
      <c r="R2047" s="31">
        <v>0</v>
      </c>
      <c r="S2047" s="25">
        <f>VLOOKUP($A2047,Database!$A:$Y,10,FALSE)</f>
        <v>145</v>
      </c>
      <c r="T2047" s="25">
        <f>VLOOKUP($A2047,Database!$A:$Y,11,FALSE)</f>
        <v>124</v>
      </c>
      <c r="U2047" s="25">
        <f>VLOOKUP($A2047,Database!$A:$Y,12,FALSE)</f>
        <v>48</v>
      </c>
      <c r="V2047" s="25" t="str">
        <f>VLOOKUP(A2047,Database!A:M,13,FALSE)</f>
        <v>À venir</v>
      </c>
      <c r="W2047" s="25" t="str">
        <f>VLOOKUP($A2047,Database!$A:$Y,20,FALSE)</f>
        <v/>
      </c>
      <c r="X2047" s="25" t="str">
        <f>VLOOKUP($A2047,Database!$A:$Y,21,FALSE)</f>
        <v/>
      </c>
      <c r="Y2047" s="25" t="str">
        <f ca="1">IF(C2047&lt;NOW(),IF(AND(P2047&gt;Q2047,W2047&gt;X2047),S2047,IF(AND(P2047=Q2047,W2047=X2047),T2047,IF(AND(P2047&lt;Q2047,W2047&lt;X2047),U2047,0))),"")</f>
        <v/>
      </c>
      <c r="Z2047" s="25">
        <f>IF(AND(P2047=W2047,Q2047=X2047),1,0)</f>
        <v>1</v>
      </c>
      <c r="AA2047" s="25" t="str">
        <f>IF(Z2047=0,"",IF(ISBLANK(VLOOKUP(A2047,Database!A:AA,22,FALSE)),"",VLOOKUP(A2047,Database!A:AA,22,FALSE)))</f>
        <v>Exact</v>
      </c>
      <c r="AB2047" s="25">
        <f ca="1">IFERROR(IF(AND(Y2047&lt;&gt;"",OR(V2047="Terminé",V2047="En cours")),VLOOKUP(AA2047,Setup_ScoreExactBonus!A:D,4,FALSE),0),0)</f>
        <v>0</v>
      </c>
      <c r="AC2047" s="31" t="str">
        <f ca="1">IF(Y2047&lt;&gt;"", Y2047 + IF(Z2047=1,AB2047, 0), "")</f>
        <v/>
      </c>
      <c r="AD2047" s="31">
        <f ca="1">SUMIFS(AC$2:AC2047,D$2:D2047,D2047)*IF(R2047=0,1,2)</f>
        <v>0</v>
      </c>
    </row>
    <row r="2048" spans="1:30" x14ac:dyDescent="0.35">
      <c r="A2048" s="31">
        <f>IF(ISBLANK(B2048),"",COUNTIF(B$2:B2048,B2048))-1</f>
        <v>52</v>
      </c>
      <c r="B2048" s="31">
        <v>19</v>
      </c>
      <c r="C2048" s="10">
        <f>VLOOKUP($A2048,Database!$A:$Y,7,FALSE)</f>
        <v>46198</v>
      </c>
      <c r="D2048" s="31" t="str">
        <f>VLOOKUP(Pronostics!$B2048,Setup_MPP!$A:$G,3,FALSE)</f>
        <v>Joueur19</v>
      </c>
      <c r="E2048" s="31" t="str">
        <f>VLOOKUP(Pronostics!$B2048,Setup_MPP!$A:$G,2,FALSE)</f>
        <v>Joueur19</v>
      </c>
      <c r="F2048" s="31" t="str">
        <f>VLOOKUP($B2048,Setup_MPP!$A:$E,4,FALSE)</f>
        <v>#D5D5D5</v>
      </c>
      <c r="G2048" s="31" t="str">
        <f>VLOOKUP($B2048,Setup_MPP!$A:$E,5,FALSE)</f>
        <v>#727272</v>
      </c>
      <c r="H2048" s="31" t="str">
        <f>IFERROR(IF(AND(A2048&gt;=1,A2048&lt;=104),VLOOKUP($A2048,Location!$A:$J,6,FALSE),IF(A2048=0,"Avant l'ouverture",IF(OR(A2048=105,A2048=106),"Bonus"))),"")</f>
        <v>Tour 3</v>
      </c>
      <c r="I2048" s="31" t="str">
        <f>IF(LEFT(H2048,4)="Tour",VLOOKUP(A2048,Database!$A:$C,3,FALSE),"")</f>
        <v>C</v>
      </c>
      <c r="J2048" s="31" t="str">
        <f>VLOOKUP($A2048,Location!$A:$J,7,FALSE)</f>
        <v>Ecosse</v>
      </c>
      <c r="K2048" s="31" t="str">
        <f>IFERROR(VLOOKUP(J2048,Setup_Team!$B:$C,2,FALSE), "TDB")</f>
        <v>SCO</v>
      </c>
      <c r="L2048" s="31" t="str">
        <f>VLOOKUP($A2048,Location!$A:$J,8,FALSE)</f>
        <v>Brésil</v>
      </c>
      <c r="M2048" s="31" t="str">
        <f>IFERROR(VLOOKUP(L2048,Setup_Team!$B:$C,2,FALSE), "TDB")</f>
        <v>BRA</v>
      </c>
      <c r="N2048" s="31" t="str">
        <f>VLOOKUP($A2048,Location!$A:$J,9,FALSE)</f>
        <v>Miami Gardens, Florida</v>
      </c>
      <c r="O2048" s="31" t="str">
        <f>VLOOKUP($A2048,Location!$A:$J,10,FALSE)</f>
        <v>Hard Rock Stadium</v>
      </c>
      <c r="R2048" s="31">
        <v>0</v>
      </c>
      <c r="S2048" s="25">
        <f>VLOOKUP($A2048,Database!$A:$Y,10,FALSE)</f>
        <v>145</v>
      </c>
      <c r="T2048" s="25">
        <f>VLOOKUP($A2048,Database!$A:$Y,11,FALSE)</f>
        <v>124</v>
      </c>
      <c r="U2048" s="25">
        <f>VLOOKUP($A2048,Database!$A:$Y,12,FALSE)</f>
        <v>48</v>
      </c>
      <c r="V2048" s="25" t="str">
        <f>VLOOKUP(A2048,Database!A:M,13,FALSE)</f>
        <v>À venir</v>
      </c>
      <c r="W2048" s="25" t="str">
        <f>VLOOKUP($A2048,Database!$A:$Y,20,FALSE)</f>
        <v/>
      </c>
      <c r="X2048" s="25" t="str">
        <f>VLOOKUP($A2048,Database!$A:$Y,21,FALSE)</f>
        <v/>
      </c>
      <c r="Y2048" s="25" t="str">
        <f ca="1">IF(C2048&lt;NOW(),IF(AND(P2048&gt;Q2048,W2048&gt;X2048),S2048,IF(AND(P2048=Q2048,W2048=X2048),T2048,IF(AND(P2048&lt;Q2048,W2048&lt;X2048),U2048,0))),"")</f>
        <v/>
      </c>
      <c r="Z2048" s="25">
        <f>IF(AND(P2048=W2048,Q2048=X2048),1,0)</f>
        <v>1</v>
      </c>
      <c r="AA2048" s="25" t="str">
        <f>IF(Z2048=0,"",IF(ISBLANK(VLOOKUP(A2048,Database!A:AA,22,FALSE)),"",VLOOKUP(A2048,Database!A:AA,22,FALSE)))</f>
        <v>Exact</v>
      </c>
      <c r="AB2048" s="25">
        <f ca="1">IFERROR(IF(AND(Y2048&lt;&gt;"",OR(V2048="Terminé",V2048="En cours")),VLOOKUP(AA2048,Setup_ScoreExactBonus!A:D,4,FALSE),0),0)</f>
        <v>0</v>
      </c>
      <c r="AC2048" s="31" t="str">
        <f ca="1">IF(Y2048&lt;&gt;"", Y2048 + IF(Z2048=1,AB2048, 0), "")</f>
        <v/>
      </c>
      <c r="AD2048" s="31">
        <f ca="1">SUMIFS(AC$2:AC2048,D$2:D2048,D2048)*IF(R2048=0,1,2)</f>
        <v>0</v>
      </c>
    </row>
    <row r="2049" spans="1:30" x14ac:dyDescent="0.35">
      <c r="A2049" s="31">
        <f>IF(ISBLANK(B2049),"",COUNTIF(B$2:B2049,B2049))-1</f>
        <v>52</v>
      </c>
      <c r="B2049" s="31">
        <v>20</v>
      </c>
      <c r="C2049" s="10">
        <f>VLOOKUP($A2049,Database!$A:$Y,7,FALSE)</f>
        <v>46198</v>
      </c>
      <c r="D2049" s="31" t="str">
        <f>VLOOKUP(Pronostics!$B2049,Setup_MPP!$A:$G,3,FALSE)</f>
        <v>Joueur20</v>
      </c>
      <c r="E2049" s="31" t="str">
        <f>VLOOKUP(Pronostics!$B2049,Setup_MPP!$A:$G,2,FALSE)</f>
        <v>Joueur20</v>
      </c>
      <c r="F2049" s="31" t="str">
        <f>VLOOKUP($B2049,Setup_MPP!$A:$E,4,FALSE)</f>
        <v>#D5D5D5</v>
      </c>
      <c r="G2049" s="31" t="str">
        <f>VLOOKUP($B2049,Setup_MPP!$A:$E,5,FALSE)</f>
        <v>#727272</v>
      </c>
      <c r="H2049" s="31" t="str">
        <f>IFERROR(IF(AND(A2049&gt;=1,A2049&lt;=104),VLOOKUP($A2049,Location!$A:$J,6,FALSE),IF(A2049=0,"Avant l'ouverture",IF(OR(A2049=105,A2049=106),"Bonus"))),"")</f>
        <v>Tour 3</v>
      </c>
      <c r="I2049" s="31" t="str">
        <f>IF(LEFT(H2049,4)="Tour",VLOOKUP(A2049,Database!$A:$C,3,FALSE),"")</f>
        <v>C</v>
      </c>
      <c r="J2049" s="31" t="str">
        <f>VLOOKUP($A2049,Location!$A:$J,7,FALSE)</f>
        <v>Ecosse</v>
      </c>
      <c r="K2049" s="31" t="str">
        <f>IFERROR(VLOOKUP(J2049,Setup_Team!$B:$C,2,FALSE), "TDB")</f>
        <v>SCO</v>
      </c>
      <c r="L2049" s="31" t="str">
        <f>VLOOKUP($A2049,Location!$A:$J,8,FALSE)</f>
        <v>Brésil</v>
      </c>
      <c r="M2049" s="31" t="str">
        <f>IFERROR(VLOOKUP(L2049,Setup_Team!$B:$C,2,FALSE), "TDB")</f>
        <v>BRA</v>
      </c>
      <c r="N2049" s="31" t="str">
        <f>VLOOKUP($A2049,Location!$A:$J,9,FALSE)</f>
        <v>Miami Gardens, Florida</v>
      </c>
      <c r="O2049" s="31" t="str">
        <f>VLOOKUP($A2049,Location!$A:$J,10,FALSE)</f>
        <v>Hard Rock Stadium</v>
      </c>
      <c r="R2049" s="31">
        <v>0</v>
      </c>
      <c r="S2049" s="25">
        <f>VLOOKUP($A2049,Database!$A:$Y,10,FALSE)</f>
        <v>145</v>
      </c>
      <c r="T2049" s="25">
        <f>VLOOKUP($A2049,Database!$A:$Y,11,FALSE)</f>
        <v>124</v>
      </c>
      <c r="U2049" s="25">
        <f>VLOOKUP($A2049,Database!$A:$Y,12,FALSE)</f>
        <v>48</v>
      </c>
      <c r="V2049" s="25" t="str">
        <f>VLOOKUP(A2049,Database!A:M,13,FALSE)</f>
        <v>À venir</v>
      </c>
      <c r="W2049" s="25" t="str">
        <f>VLOOKUP($A2049,Database!$A:$Y,20,FALSE)</f>
        <v/>
      </c>
      <c r="X2049" s="25" t="str">
        <f>VLOOKUP($A2049,Database!$A:$Y,21,FALSE)</f>
        <v/>
      </c>
      <c r="Y2049" s="25" t="str">
        <f ca="1">IF(C2049&lt;NOW(),IF(AND(P2049&gt;Q2049,W2049&gt;X2049),S2049,IF(AND(P2049=Q2049,W2049=X2049),T2049,IF(AND(P2049&lt;Q2049,W2049&lt;X2049),U2049,0))),"")</f>
        <v/>
      </c>
      <c r="Z2049" s="25">
        <f>IF(AND(P2049=W2049,Q2049=X2049),1,0)</f>
        <v>1</v>
      </c>
      <c r="AA2049" s="25" t="str">
        <f>IF(Z2049=0,"",IF(ISBLANK(VLOOKUP(A2049,Database!A:AA,22,FALSE)),"",VLOOKUP(A2049,Database!A:AA,22,FALSE)))</f>
        <v>Exact</v>
      </c>
      <c r="AB2049" s="25">
        <f ca="1">IFERROR(IF(AND(Y2049&lt;&gt;"",OR(V2049="Terminé",V2049="En cours")),VLOOKUP(AA2049,Setup_ScoreExactBonus!A:D,4,FALSE),0),0)</f>
        <v>0</v>
      </c>
      <c r="AC2049" s="31" t="str">
        <f ca="1">IF(Y2049&lt;&gt;"", Y2049 + IF(Z2049=1,AB2049, 0), "")</f>
        <v/>
      </c>
      <c r="AD2049" s="31">
        <f ca="1">SUMIFS(AC$2:AC2049,D$2:D2049,D2049)*IF(R2049=0,1,2)</f>
        <v>0</v>
      </c>
    </row>
    <row r="2050" spans="1:30" x14ac:dyDescent="0.35">
      <c r="A2050" s="31">
        <f>IF(ISBLANK(B2050),"",COUNTIF(B$2:B2050,B2050))-1</f>
        <v>52</v>
      </c>
      <c r="B2050" s="31">
        <v>21</v>
      </c>
      <c r="C2050" s="10">
        <f>VLOOKUP($A2050,Database!$A:$Y,7,FALSE)</f>
        <v>46198</v>
      </c>
      <c r="D2050" s="31" t="str">
        <f>VLOOKUP(Pronostics!$B2050,Setup_MPP!$A:$G,3,FALSE)</f>
        <v>Joueur21</v>
      </c>
      <c r="E2050" s="31" t="str">
        <f>VLOOKUP(Pronostics!$B2050,Setup_MPP!$A:$G,2,FALSE)</f>
        <v>Joueur21</v>
      </c>
      <c r="F2050" s="31" t="str">
        <f>VLOOKUP($B2050,Setup_MPP!$A:$E,4,FALSE)</f>
        <v>#D5D5D5</v>
      </c>
      <c r="G2050" s="31" t="str">
        <f>VLOOKUP($B2050,Setup_MPP!$A:$E,5,FALSE)</f>
        <v>#727272</v>
      </c>
      <c r="H2050" s="31" t="str">
        <f>IFERROR(IF(AND(A2050&gt;=1,A2050&lt;=104),VLOOKUP($A2050,Location!$A:$J,6,FALSE),IF(A2050=0,"Avant l'ouverture",IF(OR(A2050=105,A2050=106),"Bonus"))),"")</f>
        <v>Tour 3</v>
      </c>
      <c r="I2050" s="31" t="str">
        <f>IF(LEFT(H2050,4)="Tour",VLOOKUP(A2050,Database!$A:$C,3,FALSE),"")</f>
        <v>C</v>
      </c>
      <c r="J2050" s="31" t="str">
        <f>VLOOKUP($A2050,Location!$A:$J,7,FALSE)</f>
        <v>Ecosse</v>
      </c>
      <c r="K2050" s="31" t="str">
        <f>IFERROR(VLOOKUP(J2050,Setup_Team!$B:$C,2,FALSE), "TDB")</f>
        <v>SCO</v>
      </c>
      <c r="L2050" s="31" t="str">
        <f>VLOOKUP($A2050,Location!$A:$J,8,FALSE)</f>
        <v>Brésil</v>
      </c>
      <c r="M2050" s="31" t="str">
        <f>IFERROR(VLOOKUP(L2050,Setup_Team!$B:$C,2,FALSE), "TDB")</f>
        <v>BRA</v>
      </c>
      <c r="N2050" s="31" t="str">
        <f>VLOOKUP($A2050,Location!$A:$J,9,FALSE)</f>
        <v>Miami Gardens, Florida</v>
      </c>
      <c r="O2050" s="31" t="str">
        <f>VLOOKUP($A2050,Location!$A:$J,10,FALSE)</f>
        <v>Hard Rock Stadium</v>
      </c>
      <c r="R2050" s="31">
        <v>0</v>
      </c>
      <c r="S2050" s="25">
        <f>VLOOKUP($A2050,Database!$A:$Y,10,FALSE)</f>
        <v>145</v>
      </c>
      <c r="T2050" s="25">
        <f>VLOOKUP($A2050,Database!$A:$Y,11,FALSE)</f>
        <v>124</v>
      </c>
      <c r="U2050" s="25">
        <f>VLOOKUP($A2050,Database!$A:$Y,12,FALSE)</f>
        <v>48</v>
      </c>
      <c r="V2050" s="25" t="str">
        <f>VLOOKUP(A2050,Database!A:M,13,FALSE)</f>
        <v>À venir</v>
      </c>
      <c r="W2050" s="25" t="str">
        <f>VLOOKUP($A2050,Database!$A:$Y,20,FALSE)</f>
        <v/>
      </c>
      <c r="X2050" s="25" t="str">
        <f>VLOOKUP($A2050,Database!$A:$Y,21,FALSE)</f>
        <v/>
      </c>
      <c r="Y2050" s="25" t="str">
        <f ca="1">IF(C2050&lt;NOW(),IF(AND(P2050&gt;Q2050,W2050&gt;X2050),S2050,IF(AND(P2050=Q2050,W2050=X2050),T2050,IF(AND(P2050&lt;Q2050,W2050&lt;X2050),U2050,0))),"")</f>
        <v/>
      </c>
      <c r="Z2050" s="25">
        <f>IF(AND(P2050=W2050,Q2050=X2050),1,0)</f>
        <v>1</v>
      </c>
      <c r="AA2050" s="25" t="str">
        <f>IF(Z2050=0,"",IF(ISBLANK(VLOOKUP(A2050,Database!A:AA,22,FALSE)),"",VLOOKUP(A2050,Database!A:AA,22,FALSE)))</f>
        <v>Exact</v>
      </c>
      <c r="AB2050" s="25">
        <f ca="1">IFERROR(IF(AND(Y2050&lt;&gt;"",OR(V2050="Terminé",V2050="En cours")),VLOOKUP(AA2050,Setup_ScoreExactBonus!A:D,4,FALSE),0),0)</f>
        <v>0</v>
      </c>
      <c r="AC2050" s="31" t="str">
        <f ca="1">IF(Y2050&lt;&gt;"", Y2050 + IF(Z2050=1,AB2050, 0), "")</f>
        <v/>
      </c>
      <c r="AD2050" s="31">
        <f ca="1">SUMIFS(AC$2:AC2050,D$2:D2050,D2050)*IF(R2050=0,1,2)</f>
        <v>0</v>
      </c>
    </row>
    <row r="2051" spans="1:30" x14ac:dyDescent="0.35">
      <c r="A2051" s="31">
        <f>IF(ISBLANK(B2051),"",COUNTIF(B$2:B2051,B2051))-1</f>
        <v>52</v>
      </c>
      <c r="B2051" s="31">
        <v>22</v>
      </c>
      <c r="C2051" s="10">
        <f>VLOOKUP($A2051,Database!$A:$Y,7,FALSE)</f>
        <v>46198</v>
      </c>
      <c r="D2051" s="31" t="str">
        <f>VLOOKUP(Pronostics!$B2051,Setup_MPP!$A:$G,3,FALSE)</f>
        <v>Joueur22</v>
      </c>
      <c r="E2051" s="31" t="str">
        <f>VLOOKUP(Pronostics!$B2051,Setup_MPP!$A:$G,2,FALSE)</f>
        <v>Joueur22</v>
      </c>
      <c r="F2051" s="31" t="str">
        <f>VLOOKUP($B2051,Setup_MPP!$A:$E,4,FALSE)</f>
        <v>#D5D5D5</v>
      </c>
      <c r="G2051" s="31" t="str">
        <f>VLOOKUP($B2051,Setup_MPP!$A:$E,5,FALSE)</f>
        <v>#727272</v>
      </c>
      <c r="H2051" s="31" t="str">
        <f>IFERROR(IF(AND(A2051&gt;=1,A2051&lt;=104),VLOOKUP($A2051,Location!$A:$J,6,FALSE),IF(A2051=0,"Avant l'ouverture",IF(OR(A2051=105,A2051=106),"Bonus"))),"")</f>
        <v>Tour 3</v>
      </c>
      <c r="I2051" s="31" t="str">
        <f>IF(LEFT(H2051,4)="Tour",VLOOKUP(A2051,Database!$A:$C,3,FALSE),"")</f>
        <v>C</v>
      </c>
      <c r="J2051" s="31" t="str">
        <f>VLOOKUP($A2051,Location!$A:$J,7,FALSE)</f>
        <v>Ecosse</v>
      </c>
      <c r="K2051" s="31" t="str">
        <f>IFERROR(VLOOKUP(J2051,Setup_Team!$B:$C,2,FALSE), "TDB")</f>
        <v>SCO</v>
      </c>
      <c r="L2051" s="31" t="str">
        <f>VLOOKUP($A2051,Location!$A:$J,8,FALSE)</f>
        <v>Brésil</v>
      </c>
      <c r="M2051" s="31" t="str">
        <f>IFERROR(VLOOKUP(L2051,Setup_Team!$B:$C,2,FALSE), "TDB")</f>
        <v>BRA</v>
      </c>
      <c r="N2051" s="31" t="str">
        <f>VLOOKUP($A2051,Location!$A:$J,9,FALSE)</f>
        <v>Miami Gardens, Florida</v>
      </c>
      <c r="O2051" s="31" t="str">
        <f>VLOOKUP($A2051,Location!$A:$J,10,FALSE)</f>
        <v>Hard Rock Stadium</v>
      </c>
      <c r="R2051" s="31">
        <v>0</v>
      </c>
      <c r="S2051" s="25">
        <f>VLOOKUP($A2051,Database!$A:$Y,10,FALSE)</f>
        <v>145</v>
      </c>
      <c r="T2051" s="25">
        <f>VLOOKUP($A2051,Database!$A:$Y,11,FALSE)</f>
        <v>124</v>
      </c>
      <c r="U2051" s="25">
        <f>VLOOKUP($A2051,Database!$A:$Y,12,FALSE)</f>
        <v>48</v>
      </c>
      <c r="V2051" s="25" t="str">
        <f>VLOOKUP(A2051,Database!A:M,13,FALSE)</f>
        <v>À venir</v>
      </c>
      <c r="W2051" s="25" t="str">
        <f>VLOOKUP($A2051,Database!$A:$Y,20,FALSE)</f>
        <v/>
      </c>
      <c r="X2051" s="25" t="str">
        <f>VLOOKUP($A2051,Database!$A:$Y,21,FALSE)</f>
        <v/>
      </c>
      <c r="Y2051" s="25" t="str">
        <f ca="1">IF(C2051&lt;NOW(),IF(AND(P2051&gt;Q2051,W2051&gt;X2051),S2051,IF(AND(P2051=Q2051,W2051=X2051),T2051,IF(AND(P2051&lt;Q2051,W2051&lt;X2051),U2051,0))),"")</f>
        <v/>
      </c>
      <c r="Z2051" s="25">
        <f>IF(AND(P2051=W2051,Q2051=X2051),1,0)</f>
        <v>1</v>
      </c>
      <c r="AA2051" s="25" t="str">
        <f>IF(Z2051=0,"",IF(ISBLANK(VLOOKUP(A2051,Database!A:AA,22,FALSE)),"",VLOOKUP(A2051,Database!A:AA,22,FALSE)))</f>
        <v>Exact</v>
      </c>
      <c r="AB2051" s="25">
        <f ca="1">IFERROR(IF(AND(Y2051&lt;&gt;"",OR(V2051="Terminé",V2051="En cours")),VLOOKUP(AA2051,Setup_ScoreExactBonus!A:D,4,FALSE),0),0)</f>
        <v>0</v>
      </c>
      <c r="AC2051" s="31" t="str">
        <f ca="1">IF(Y2051&lt;&gt;"", Y2051 + IF(Z2051=1,AB2051, 0), "")</f>
        <v/>
      </c>
      <c r="AD2051" s="31">
        <f ca="1">SUMIFS(AC$2:AC2051,D$2:D2051,D2051)*IF(R2051=0,1,2)</f>
        <v>0</v>
      </c>
    </row>
    <row r="2052" spans="1:30" x14ac:dyDescent="0.35">
      <c r="A2052" s="31">
        <f>IF(ISBLANK(B2052),"",COUNTIF(B$2:B2052,B2052))-1</f>
        <v>52</v>
      </c>
      <c r="B2052" s="31">
        <v>23</v>
      </c>
      <c r="C2052" s="10">
        <f>VLOOKUP($A2052,Database!$A:$Y,7,FALSE)</f>
        <v>46198</v>
      </c>
      <c r="D2052" s="31" t="str">
        <f>VLOOKUP(Pronostics!$B2052,Setup_MPP!$A:$G,3,FALSE)</f>
        <v>Joueur23</v>
      </c>
      <c r="E2052" s="31" t="str">
        <f>VLOOKUP(Pronostics!$B2052,Setup_MPP!$A:$G,2,FALSE)</f>
        <v>Joueur23</v>
      </c>
      <c r="F2052" s="31" t="str">
        <f>VLOOKUP($B2052,Setup_MPP!$A:$E,4,FALSE)</f>
        <v>#D5D5D5</v>
      </c>
      <c r="G2052" s="31" t="str">
        <f>VLOOKUP($B2052,Setup_MPP!$A:$E,5,FALSE)</f>
        <v>#727272</v>
      </c>
      <c r="H2052" s="31" t="str">
        <f>IFERROR(IF(AND(A2052&gt;=1,A2052&lt;=104),VLOOKUP($A2052,Location!$A:$J,6,FALSE),IF(A2052=0,"Avant l'ouverture",IF(OR(A2052=105,A2052=106),"Bonus"))),"")</f>
        <v>Tour 3</v>
      </c>
      <c r="I2052" s="31" t="str">
        <f>IF(LEFT(H2052,4)="Tour",VLOOKUP(A2052,Database!$A:$C,3,FALSE),"")</f>
        <v>C</v>
      </c>
      <c r="J2052" s="31" t="str">
        <f>VLOOKUP($A2052,Location!$A:$J,7,FALSE)</f>
        <v>Ecosse</v>
      </c>
      <c r="K2052" s="31" t="str">
        <f>IFERROR(VLOOKUP(J2052,Setup_Team!$B:$C,2,FALSE), "TDB")</f>
        <v>SCO</v>
      </c>
      <c r="L2052" s="31" t="str">
        <f>VLOOKUP($A2052,Location!$A:$J,8,FALSE)</f>
        <v>Brésil</v>
      </c>
      <c r="M2052" s="31" t="str">
        <f>IFERROR(VLOOKUP(L2052,Setup_Team!$B:$C,2,FALSE), "TDB")</f>
        <v>BRA</v>
      </c>
      <c r="N2052" s="31" t="str">
        <f>VLOOKUP($A2052,Location!$A:$J,9,FALSE)</f>
        <v>Miami Gardens, Florida</v>
      </c>
      <c r="O2052" s="31" t="str">
        <f>VLOOKUP($A2052,Location!$A:$J,10,FALSE)</f>
        <v>Hard Rock Stadium</v>
      </c>
      <c r="R2052" s="31">
        <v>0</v>
      </c>
      <c r="S2052" s="25">
        <f>VLOOKUP($A2052,Database!$A:$Y,10,FALSE)</f>
        <v>145</v>
      </c>
      <c r="T2052" s="25">
        <f>VLOOKUP($A2052,Database!$A:$Y,11,FALSE)</f>
        <v>124</v>
      </c>
      <c r="U2052" s="25">
        <f>VLOOKUP($A2052,Database!$A:$Y,12,FALSE)</f>
        <v>48</v>
      </c>
      <c r="V2052" s="25" t="str">
        <f>VLOOKUP(A2052,Database!A:M,13,FALSE)</f>
        <v>À venir</v>
      </c>
      <c r="W2052" s="25" t="str">
        <f>VLOOKUP($A2052,Database!$A:$Y,20,FALSE)</f>
        <v/>
      </c>
      <c r="X2052" s="25" t="str">
        <f>VLOOKUP($A2052,Database!$A:$Y,21,FALSE)</f>
        <v/>
      </c>
      <c r="Y2052" s="25" t="str">
        <f ca="1">IF(C2052&lt;NOW(),IF(AND(P2052&gt;Q2052,W2052&gt;X2052),S2052,IF(AND(P2052=Q2052,W2052=X2052),T2052,IF(AND(P2052&lt;Q2052,W2052&lt;X2052),U2052,0))),"")</f>
        <v/>
      </c>
      <c r="Z2052" s="25">
        <f>IF(AND(P2052=W2052,Q2052=X2052),1,0)</f>
        <v>1</v>
      </c>
      <c r="AA2052" s="25" t="str">
        <f>IF(Z2052=0,"",IF(ISBLANK(VLOOKUP(A2052,Database!A:AA,22,FALSE)),"",VLOOKUP(A2052,Database!A:AA,22,FALSE)))</f>
        <v>Exact</v>
      </c>
      <c r="AB2052" s="25">
        <f ca="1">IFERROR(IF(AND(Y2052&lt;&gt;"",OR(V2052="Terminé",V2052="En cours")),VLOOKUP(AA2052,Setup_ScoreExactBonus!A:D,4,FALSE),0),0)</f>
        <v>0</v>
      </c>
      <c r="AC2052" s="31" t="str">
        <f ca="1">IF(Y2052&lt;&gt;"", Y2052 + IF(Z2052=1,AB2052, 0), "")</f>
        <v/>
      </c>
      <c r="AD2052" s="31">
        <f ca="1">SUMIFS(AC$2:AC2052,D$2:D2052,D2052)*IF(R2052=0,1,2)</f>
        <v>0</v>
      </c>
    </row>
    <row r="2053" spans="1:30" x14ac:dyDescent="0.35">
      <c r="A2053" s="31">
        <f>IF(ISBLANK(B2053),"",COUNTIF(B$2:B2053,B2053))-1</f>
        <v>52</v>
      </c>
      <c r="B2053" s="31">
        <v>24</v>
      </c>
      <c r="C2053" s="10">
        <f>VLOOKUP($A2053,Database!$A:$Y,7,FALSE)</f>
        <v>46198</v>
      </c>
      <c r="D2053" s="31" t="str">
        <f>VLOOKUP(Pronostics!$B2053,Setup_MPP!$A:$G,3,FALSE)</f>
        <v>Joueur24</v>
      </c>
      <c r="E2053" s="31" t="str">
        <f>VLOOKUP(Pronostics!$B2053,Setup_MPP!$A:$G,2,FALSE)</f>
        <v>Joueur24</v>
      </c>
      <c r="F2053" s="31" t="str">
        <f>VLOOKUP($B2053,Setup_MPP!$A:$E,4,FALSE)</f>
        <v>#D5D5D5</v>
      </c>
      <c r="G2053" s="31" t="str">
        <f>VLOOKUP($B2053,Setup_MPP!$A:$E,5,FALSE)</f>
        <v>#727272</v>
      </c>
      <c r="H2053" s="31" t="str">
        <f>IFERROR(IF(AND(A2053&gt;=1,A2053&lt;=104),VLOOKUP($A2053,Location!$A:$J,6,FALSE),IF(A2053=0,"Avant l'ouverture",IF(OR(A2053=105,A2053=106),"Bonus"))),"")</f>
        <v>Tour 3</v>
      </c>
      <c r="I2053" s="31" t="str">
        <f>IF(LEFT(H2053,4)="Tour",VLOOKUP(A2053,Database!$A:$C,3,FALSE),"")</f>
        <v>C</v>
      </c>
      <c r="J2053" s="31" t="str">
        <f>VLOOKUP($A2053,Location!$A:$J,7,FALSE)</f>
        <v>Ecosse</v>
      </c>
      <c r="K2053" s="31" t="str">
        <f>IFERROR(VLOOKUP(J2053,Setup_Team!$B:$C,2,FALSE), "TDB")</f>
        <v>SCO</v>
      </c>
      <c r="L2053" s="31" t="str">
        <f>VLOOKUP($A2053,Location!$A:$J,8,FALSE)</f>
        <v>Brésil</v>
      </c>
      <c r="M2053" s="31" t="str">
        <f>IFERROR(VLOOKUP(L2053,Setup_Team!$B:$C,2,FALSE), "TDB")</f>
        <v>BRA</v>
      </c>
      <c r="N2053" s="31" t="str">
        <f>VLOOKUP($A2053,Location!$A:$J,9,FALSE)</f>
        <v>Miami Gardens, Florida</v>
      </c>
      <c r="O2053" s="31" t="str">
        <f>VLOOKUP($A2053,Location!$A:$J,10,FALSE)</f>
        <v>Hard Rock Stadium</v>
      </c>
      <c r="R2053" s="31">
        <v>0</v>
      </c>
      <c r="S2053" s="25">
        <f>VLOOKUP($A2053,Database!$A:$Y,10,FALSE)</f>
        <v>145</v>
      </c>
      <c r="T2053" s="25">
        <f>VLOOKUP($A2053,Database!$A:$Y,11,FALSE)</f>
        <v>124</v>
      </c>
      <c r="U2053" s="25">
        <f>VLOOKUP($A2053,Database!$A:$Y,12,FALSE)</f>
        <v>48</v>
      </c>
      <c r="V2053" s="25" t="str">
        <f>VLOOKUP(A2053,Database!A:M,13,FALSE)</f>
        <v>À venir</v>
      </c>
      <c r="W2053" s="25" t="str">
        <f>VLOOKUP($A2053,Database!$A:$Y,20,FALSE)</f>
        <v/>
      </c>
      <c r="X2053" s="25" t="str">
        <f>VLOOKUP($A2053,Database!$A:$Y,21,FALSE)</f>
        <v/>
      </c>
      <c r="Y2053" s="25" t="str">
        <f ca="1">IF(C2053&lt;NOW(),IF(AND(P2053&gt;Q2053,W2053&gt;X2053),S2053,IF(AND(P2053=Q2053,W2053=X2053),T2053,IF(AND(P2053&lt;Q2053,W2053&lt;X2053),U2053,0))),"")</f>
        <v/>
      </c>
      <c r="Z2053" s="25">
        <f>IF(AND(P2053=W2053,Q2053=X2053),1,0)</f>
        <v>1</v>
      </c>
      <c r="AA2053" s="25" t="str">
        <f>IF(Z2053=0,"",IF(ISBLANK(VLOOKUP(A2053,Database!A:AA,22,FALSE)),"",VLOOKUP(A2053,Database!A:AA,22,FALSE)))</f>
        <v>Exact</v>
      </c>
      <c r="AB2053" s="25">
        <f ca="1">IFERROR(IF(AND(Y2053&lt;&gt;"",OR(V2053="Terminé",V2053="En cours")),VLOOKUP(AA2053,Setup_ScoreExactBonus!A:D,4,FALSE),0),0)</f>
        <v>0</v>
      </c>
      <c r="AC2053" s="31" t="str">
        <f ca="1">IF(Y2053&lt;&gt;"", Y2053 + IF(Z2053=1,AB2053, 0), "")</f>
        <v/>
      </c>
      <c r="AD2053" s="31">
        <f ca="1">SUMIFS(AC$2:AC2053,D$2:D2053,D2053)*IF(R2053=0,1,2)</f>
        <v>0</v>
      </c>
    </row>
    <row r="2054" spans="1:30" x14ac:dyDescent="0.35">
      <c r="A2054" s="31">
        <f>IF(ISBLANK(B2054),"",COUNTIF(B$2:B2054,B2054))-1</f>
        <v>52</v>
      </c>
      <c r="B2054" s="31">
        <v>25</v>
      </c>
      <c r="C2054" s="10">
        <f>VLOOKUP($A2054,Database!$A:$Y,7,FALSE)</f>
        <v>46198</v>
      </c>
      <c r="D2054" s="31" t="str">
        <f>VLOOKUP(Pronostics!$B2054,Setup_MPP!$A:$G,3,FALSE)</f>
        <v>Joueur25</v>
      </c>
      <c r="E2054" s="31" t="str">
        <f>VLOOKUP(Pronostics!$B2054,Setup_MPP!$A:$G,2,FALSE)</f>
        <v>Joueur25</v>
      </c>
      <c r="F2054" s="31" t="str">
        <f>VLOOKUP($B2054,Setup_MPP!$A:$E,4,FALSE)</f>
        <v>#D5D5D5</v>
      </c>
      <c r="G2054" s="31" t="str">
        <f>VLOOKUP($B2054,Setup_MPP!$A:$E,5,FALSE)</f>
        <v>#727272</v>
      </c>
      <c r="H2054" s="31" t="str">
        <f>IFERROR(IF(AND(A2054&gt;=1,A2054&lt;=104),VLOOKUP($A2054,Location!$A:$J,6,FALSE),IF(A2054=0,"Avant l'ouverture",IF(OR(A2054=105,A2054=106),"Bonus"))),"")</f>
        <v>Tour 3</v>
      </c>
      <c r="I2054" s="31" t="str">
        <f>IF(LEFT(H2054,4)="Tour",VLOOKUP(A2054,Database!$A:$C,3,FALSE),"")</f>
        <v>C</v>
      </c>
      <c r="J2054" s="31" t="str">
        <f>VLOOKUP($A2054,Location!$A:$J,7,FALSE)</f>
        <v>Ecosse</v>
      </c>
      <c r="K2054" s="31" t="str">
        <f>IFERROR(VLOOKUP(J2054,Setup_Team!$B:$C,2,FALSE), "TDB")</f>
        <v>SCO</v>
      </c>
      <c r="L2054" s="31" t="str">
        <f>VLOOKUP($A2054,Location!$A:$J,8,FALSE)</f>
        <v>Brésil</v>
      </c>
      <c r="M2054" s="31" t="str">
        <f>IFERROR(VLOOKUP(L2054,Setup_Team!$B:$C,2,FALSE), "TDB")</f>
        <v>BRA</v>
      </c>
      <c r="N2054" s="31" t="str">
        <f>VLOOKUP($A2054,Location!$A:$J,9,FALSE)</f>
        <v>Miami Gardens, Florida</v>
      </c>
      <c r="O2054" s="31" t="str">
        <f>VLOOKUP($A2054,Location!$A:$J,10,FALSE)</f>
        <v>Hard Rock Stadium</v>
      </c>
      <c r="R2054" s="31">
        <v>0</v>
      </c>
      <c r="S2054" s="25">
        <f>VLOOKUP($A2054,Database!$A:$Y,10,FALSE)</f>
        <v>145</v>
      </c>
      <c r="T2054" s="25">
        <f>VLOOKUP($A2054,Database!$A:$Y,11,FALSE)</f>
        <v>124</v>
      </c>
      <c r="U2054" s="25">
        <f>VLOOKUP($A2054,Database!$A:$Y,12,FALSE)</f>
        <v>48</v>
      </c>
      <c r="V2054" s="25" t="str">
        <f>VLOOKUP(A2054,Database!A:M,13,FALSE)</f>
        <v>À venir</v>
      </c>
      <c r="W2054" s="25" t="str">
        <f>VLOOKUP($A2054,Database!$A:$Y,20,FALSE)</f>
        <v/>
      </c>
      <c r="X2054" s="25" t="str">
        <f>VLOOKUP($A2054,Database!$A:$Y,21,FALSE)</f>
        <v/>
      </c>
      <c r="Y2054" s="25" t="str">
        <f ca="1">IF(C2054&lt;NOW(),IF(AND(P2054&gt;Q2054,W2054&gt;X2054),S2054,IF(AND(P2054=Q2054,W2054=X2054),T2054,IF(AND(P2054&lt;Q2054,W2054&lt;X2054),U2054,0))),"")</f>
        <v/>
      </c>
      <c r="Z2054" s="25">
        <f>IF(AND(P2054=W2054,Q2054=X2054),1,0)</f>
        <v>1</v>
      </c>
      <c r="AA2054" s="25" t="str">
        <f>IF(Z2054=0,"",IF(ISBLANK(VLOOKUP(A2054,Database!A:AA,22,FALSE)),"",VLOOKUP(A2054,Database!A:AA,22,FALSE)))</f>
        <v>Exact</v>
      </c>
      <c r="AB2054" s="25">
        <f ca="1">IFERROR(IF(AND(Y2054&lt;&gt;"",OR(V2054="Terminé",V2054="En cours")),VLOOKUP(AA2054,Setup_ScoreExactBonus!A:D,4,FALSE),0),0)</f>
        <v>0</v>
      </c>
      <c r="AC2054" s="31" t="str">
        <f ca="1">IF(Y2054&lt;&gt;"", Y2054 + IF(Z2054=1,AB2054, 0), "")</f>
        <v/>
      </c>
      <c r="AD2054" s="31">
        <f ca="1">SUMIFS(AC$2:AC2054,D$2:D2054,D2054)*IF(R2054=0,1,2)</f>
        <v>0</v>
      </c>
    </row>
    <row r="2055" spans="1:30" x14ac:dyDescent="0.35">
      <c r="A2055" s="31">
        <f>IF(ISBLANK(B2055),"",COUNTIF(B$2:B2055,B2055))-1</f>
        <v>52</v>
      </c>
      <c r="B2055" s="31">
        <v>26</v>
      </c>
      <c r="C2055" s="10">
        <f>VLOOKUP($A2055,Database!$A:$Y,7,FALSE)</f>
        <v>46198</v>
      </c>
      <c r="D2055" s="31" t="str">
        <f>VLOOKUP(Pronostics!$B2055,Setup_MPP!$A:$G,3,FALSE)</f>
        <v>Joueur26</v>
      </c>
      <c r="E2055" s="31" t="str">
        <f>VLOOKUP(Pronostics!$B2055,Setup_MPP!$A:$G,2,FALSE)</f>
        <v>Joueur26</v>
      </c>
      <c r="F2055" s="31" t="str">
        <f>VLOOKUP($B2055,Setup_MPP!$A:$E,4,FALSE)</f>
        <v>#D5D5D5</v>
      </c>
      <c r="G2055" s="31" t="str">
        <f>VLOOKUP($B2055,Setup_MPP!$A:$E,5,FALSE)</f>
        <v>#727272</v>
      </c>
      <c r="H2055" s="31" t="str">
        <f>IFERROR(IF(AND(A2055&gt;=1,A2055&lt;=104),VLOOKUP($A2055,Location!$A:$J,6,FALSE),IF(A2055=0,"Avant l'ouverture",IF(OR(A2055=105,A2055=106),"Bonus"))),"")</f>
        <v>Tour 3</v>
      </c>
      <c r="I2055" s="31" t="str">
        <f>IF(LEFT(H2055,4)="Tour",VLOOKUP(A2055,Database!$A:$C,3,FALSE),"")</f>
        <v>C</v>
      </c>
      <c r="J2055" s="31" t="str">
        <f>VLOOKUP($A2055,Location!$A:$J,7,FALSE)</f>
        <v>Ecosse</v>
      </c>
      <c r="K2055" s="31" t="str">
        <f>IFERROR(VLOOKUP(J2055,Setup_Team!$B:$C,2,FALSE), "TDB")</f>
        <v>SCO</v>
      </c>
      <c r="L2055" s="31" t="str">
        <f>VLOOKUP($A2055,Location!$A:$J,8,FALSE)</f>
        <v>Brésil</v>
      </c>
      <c r="M2055" s="31" t="str">
        <f>IFERROR(VLOOKUP(L2055,Setup_Team!$B:$C,2,FALSE), "TDB")</f>
        <v>BRA</v>
      </c>
      <c r="N2055" s="31" t="str">
        <f>VLOOKUP($A2055,Location!$A:$J,9,FALSE)</f>
        <v>Miami Gardens, Florida</v>
      </c>
      <c r="O2055" s="31" t="str">
        <f>VLOOKUP($A2055,Location!$A:$J,10,FALSE)</f>
        <v>Hard Rock Stadium</v>
      </c>
      <c r="R2055" s="31">
        <v>0</v>
      </c>
      <c r="S2055" s="25">
        <f>VLOOKUP($A2055,Database!$A:$Y,10,FALSE)</f>
        <v>145</v>
      </c>
      <c r="T2055" s="25">
        <f>VLOOKUP($A2055,Database!$A:$Y,11,FALSE)</f>
        <v>124</v>
      </c>
      <c r="U2055" s="25">
        <f>VLOOKUP($A2055,Database!$A:$Y,12,FALSE)</f>
        <v>48</v>
      </c>
      <c r="V2055" s="25" t="str">
        <f>VLOOKUP(A2055,Database!A:M,13,FALSE)</f>
        <v>À venir</v>
      </c>
      <c r="W2055" s="25" t="str">
        <f>VLOOKUP($A2055,Database!$A:$Y,20,FALSE)</f>
        <v/>
      </c>
      <c r="X2055" s="25" t="str">
        <f>VLOOKUP($A2055,Database!$A:$Y,21,FALSE)</f>
        <v/>
      </c>
      <c r="Y2055" s="25" t="str">
        <f ca="1">IF(C2055&lt;NOW(),IF(AND(P2055&gt;Q2055,W2055&gt;X2055),S2055,IF(AND(P2055=Q2055,W2055=X2055),T2055,IF(AND(P2055&lt;Q2055,W2055&lt;X2055),U2055,0))),"")</f>
        <v/>
      </c>
      <c r="Z2055" s="25">
        <f>IF(AND(P2055=W2055,Q2055=X2055),1,0)</f>
        <v>1</v>
      </c>
      <c r="AA2055" s="25" t="str">
        <f>IF(Z2055=0,"",IF(ISBLANK(VLOOKUP(A2055,Database!A:AA,22,FALSE)),"",VLOOKUP(A2055,Database!A:AA,22,FALSE)))</f>
        <v>Exact</v>
      </c>
      <c r="AB2055" s="25">
        <f ca="1">IFERROR(IF(AND(Y2055&lt;&gt;"",OR(V2055="Terminé",V2055="En cours")),VLOOKUP(AA2055,Setup_ScoreExactBonus!A:D,4,FALSE),0),0)</f>
        <v>0</v>
      </c>
      <c r="AC2055" s="31" t="str">
        <f ca="1">IF(Y2055&lt;&gt;"", Y2055 + IF(Z2055=1,AB2055, 0), "")</f>
        <v/>
      </c>
      <c r="AD2055" s="31">
        <f ca="1">SUMIFS(AC$2:AC2055,D$2:D2055,D2055)*IF(R2055=0,1,2)</f>
        <v>0</v>
      </c>
    </row>
    <row r="2056" spans="1:30" x14ac:dyDescent="0.35">
      <c r="A2056" s="31">
        <f>IF(ISBLANK(B2056),"",COUNTIF(B$2:B2056,B2056))-1</f>
        <v>52</v>
      </c>
      <c r="B2056" s="31">
        <v>27</v>
      </c>
      <c r="C2056" s="10">
        <f>VLOOKUP($A2056,Database!$A:$Y,7,FALSE)</f>
        <v>46198</v>
      </c>
      <c r="D2056" s="31" t="str">
        <f>VLOOKUP(Pronostics!$B2056,Setup_MPP!$A:$G,3,FALSE)</f>
        <v>Joueur27</v>
      </c>
      <c r="E2056" s="31" t="str">
        <f>VLOOKUP(Pronostics!$B2056,Setup_MPP!$A:$G,2,FALSE)</f>
        <v>Joueur27</v>
      </c>
      <c r="F2056" s="31" t="str">
        <f>VLOOKUP($B2056,Setup_MPP!$A:$E,4,FALSE)</f>
        <v>#D5D5D5</v>
      </c>
      <c r="G2056" s="31" t="str">
        <f>VLOOKUP($B2056,Setup_MPP!$A:$E,5,FALSE)</f>
        <v>#727272</v>
      </c>
      <c r="H2056" s="31" t="str">
        <f>IFERROR(IF(AND(A2056&gt;=1,A2056&lt;=104),VLOOKUP($A2056,Location!$A:$J,6,FALSE),IF(A2056=0,"Avant l'ouverture",IF(OR(A2056=105,A2056=106),"Bonus"))),"")</f>
        <v>Tour 3</v>
      </c>
      <c r="I2056" s="31" t="str">
        <f>IF(LEFT(H2056,4)="Tour",VLOOKUP(A2056,Database!$A:$C,3,FALSE),"")</f>
        <v>C</v>
      </c>
      <c r="J2056" s="31" t="str">
        <f>VLOOKUP($A2056,Location!$A:$J,7,FALSE)</f>
        <v>Ecosse</v>
      </c>
      <c r="K2056" s="31" t="str">
        <f>IFERROR(VLOOKUP(J2056,Setup_Team!$B:$C,2,FALSE), "TDB")</f>
        <v>SCO</v>
      </c>
      <c r="L2056" s="31" t="str">
        <f>VLOOKUP($A2056,Location!$A:$J,8,FALSE)</f>
        <v>Brésil</v>
      </c>
      <c r="M2056" s="31" t="str">
        <f>IFERROR(VLOOKUP(L2056,Setup_Team!$B:$C,2,FALSE), "TDB")</f>
        <v>BRA</v>
      </c>
      <c r="N2056" s="31" t="str">
        <f>VLOOKUP($A2056,Location!$A:$J,9,FALSE)</f>
        <v>Miami Gardens, Florida</v>
      </c>
      <c r="O2056" s="31" t="str">
        <f>VLOOKUP($A2056,Location!$A:$J,10,FALSE)</f>
        <v>Hard Rock Stadium</v>
      </c>
      <c r="R2056" s="31">
        <v>0</v>
      </c>
      <c r="S2056" s="25">
        <f>VLOOKUP($A2056,Database!$A:$Y,10,FALSE)</f>
        <v>145</v>
      </c>
      <c r="T2056" s="25">
        <f>VLOOKUP($A2056,Database!$A:$Y,11,FALSE)</f>
        <v>124</v>
      </c>
      <c r="U2056" s="25">
        <f>VLOOKUP($A2056,Database!$A:$Y,12,FALSE)</f>
        <v>48</v>
      </c>
      <c r="V2056" s="25" t="str">
        <f>VLOOKUP(A2056,Database!A:M,13,FALSE)</f>
        <v>À venir</v>
      </c>
      <c r="W2056" s="25" t="str">
        <f>VLOOKUP($A2056,Database!$A:$Y,20,FALSE)</f>
        <v/>
      </c>
      <c r="X2056" s="25" t="str">
        <f>VLOOKUP($A2056,Database!$A:$Y,21,FALSE)</f>
        <v/>
      </c>
      <c r="Y2056" s="25" t="str">
        <f ca="1">IF(C2056&lt;NOW(),IF(AND(P2056&gt;Q2056,W2056&gt;X2056),S2056,IF(AND(P2056=Q2056,W2056=X2056),T2056,IF(AND(P2056&lt;Q2056,W2056&lt;X2056),U2056,0))),"")</f>
        <v/>
      </c>
      <c r="Z2056" s="25">
        <f>IF(AND(P2056=W2056,Q2056=X2056),1,0)</f>
        <v>1</v>
      </c>
      <c r="AA2056" s="25" t="str">
        <f>IF(Z2056=0,"",IF(ISBLANK(VLOOKUP(A2056,Database!A:AA,22,FALSE)),"",VLOOKUP(A2056,Database!A:AA,22,FALSE)))</f>
        <v>Exact</v>
      </c>
      <c r="AB2056" s="25">
        <f ca="1">IFERROR(IF(AND(Y2056&lt;&gt;"",OR(V2056="Terminé",V2056="En cours")),VLOOKUP(AA2056,Setup_ScoreExactBonus!A:D,4,FALSE),0),0)</f>
        <v>0</v>
      </c>
      <c r="AC2056" s="31" t="str">
        <f ca="1">IF(Y2056&lt;&gt;"", Y2056 + IF(Z2056=1,AB2056, 0), "")</f>
        <v/>
      </c>
      <c r="AD2056" s="31">
        <f ca="1">SUMIFS(AC$2:AC2056,D$2:D2056,D2056)*IF(R2056=0,1,2)</f>
        <v>0</v>
      </c>
    </row>
    <row r="2057" spans="1:30" x14ac:dyDescent="0.35">
      <c r="A2057" s="31">
        <f>IF(ISBLANK(B2057),"",COUNTIF(B$2:B2057,B2057))-1</f>
        <v>52</v>
      </c>
      <c r="B2057" s="31">
        <v>28</v>
      </c>
      <c r="C2057" s="10">
        <f>VLOOKUP($A2057,Database!$A:$Y,7,FALSE)</f>
        <v>46198</v>
      </c>
      <c r="D2057" s="31" t="str">
        <f>VLOOKUP(Pronostics!$B2057,Setup_MPP!$A:$G,3,FALSE)</f>
        <v>Joueur28</v>
      </c>
      <c r="E2057" s="31" t="str">
        <f>VLOOKUP(Pronostics!$B2057,Setup_MPP!$A:$G,2,FALSE)</f>
        <v>Joueur28</v>
      </c>
      <c r="F2057" s="31" t="str">
        <f>VLOOKUP($B2057,Setup_MPP!$A:$E,4,FALSE)</f>
        <v>#D5D5D5</v>
      </c>
      <c r="G2057" s="31" t="str">
        <f>VLOOKUP($B2057,Setup_MPP!$A:$E,5,FALSE)</f>
        <v>#727272</v>
      </c>
      <c r="H2057" s="31" t="str">
        <f>IFERROR(IF(AND(A2057&gt;=1,A2057&lt;=104),VLOOKUP($A2057,Location!$A:$J,6,FALSE),IF(A2057=0,"Avant l'ouverture",IF(OR(A2057=105,A2057=106),"Bonus"))),"")</f>
        <v>Tour 3</v>
      </c>
      <c r="I2057" s="31" t="str">
        <f>IF(LEFT(H2057,4)="Tour",VLOOKUP(A2057,Database!$A:$C,3,FALSE),"")</f>
        <v>C</v>
      </c>
      <c r="J2057" s="31" t="str">
        <f>VLOOKUP($A2057,Location!$A:$J,7,FALSE)</f>
        <v>Ecosse</v>
      </c>
      <c r="K2057" s="31" t="str">
        <f>IFERROR(VLOOKUP(J2057,Setup_Team!$B:$C,2,FALSE), "TDB")</f>
        <v>SCO</v>
      </c>
      <c r="L2057" s="31" t="str">
        <f>VLOOKUP($A2057,Location!$A:$J,8,FALSE)</f>
        <v>Brésil</v>
      </c>
      <c r="M2057" s="31" t="str">
        <f>IFERROR(VLOOKUP(L2057,Setup_Team!$B:$C,2,FALSE), "TDB")</f>
        <v>BRA</v>
      </c>
      <c r="N2057" s="31" t="str">
        <f>VLOOKUP($A2057,Location!$A:$J,9,FALSE)</f>
        <v>Miami Gardens, Florida</v>
      </c>
      <c r="O2057" s="31" t="str">
        <f>VLOOKUP($A2057,Location!$A:$J,10,FALSE)</f>
        <v>Hard Rock Stadium</v>
      </c>
      <c r="R2057" s="31">
        <v>0</v>
      </c>
      <c r="S2057" s="25">
        <f>VLOOKUP($A2057,Database!$A:$Y,10,FALSE)</f>
        <v>145</v>
      </c>
      <c r="T2057" s="25">
        <f>VLOOKUP($A2057,Database!$A:$Y,11,FALSE)</f>
        <v>124</v>
      </c>
      <c r="U2057" s="25">
        <f>VLOOKUP($A2057,Database!$A:$Y,12,FALSE)</f>
        <v>48</v>
      </c>
      <c r="V2057" s="25" t="str">
        <f>VLOOKUP(A2057,Database!A:M,13,FALSE)</f>
        <v>À venir</v>
      </c>
      <c r="W2057" s="25" t="str">
        <f>VLOOKUP($A2057,Database!$A:$Y,20,FALSE)</f>
        <v/>
      </c>
      <c r="X2057" s="25" t="str">
        <f>VLOOKUP($A2057,Database!$A:$Y,21,FALSE)</f>
        <v/>
      </c>
      <c r="Y2057" s="25" t="str">
        <f ca="1">IF(C2057&lt;NOW(),IF(AND(P2057&gt;Q2057,W2057&gt;X2057),S2057,IF(AND(P2057=Q2057,W2057=X2057),T2057,IF(AND(P2057&lt;Q2057,W2057&lt;X2057),U2057,0))),"")</f>
        <v/>
      </c>
      <c r="Z2057" s="25">
        <f>IF(AND(P2057=W2057,Q2057=X2057),1,0)</f>
        <v>1</v>
      </c>
      <c r="AA2057" s="25" t="str">
        <f>IF(Z2057=0,"",IF(ISBLANK(VLOOKUP(A2057,Database!A:AA,22,FALSE)),"",VLOOKUP(A2057,Database!A:AA,22,FALSE)))</f>
        <v>Exact</v>
      </c>
      <c r="AB2057" s="25">
        <f ca="1">IFERROR(IF(AND(Y2057&lt;&gt;"",OR(V2057="Terminé",V2057="En cours")),VLOOKUP(AA2057,Setup_ScoreExactBonus!A:D,4,FALSE),0),0)</f>
        <v>0</v>
      </c>
      <c r="AC2057" s="31" t="str">
        <f ca="1">IF(Y2057&lt;&gt;"", Y2057 + IF(Z2057=1,AB2057, 0), "")</f>
        <v/>
      </c>
      <c r="AD2057" s="31">
        <f ca="1">SUMIFS(AC$2:AC2057,D$2:D2057,D2057)*IF(R2057=0,1,2)</f>
        <v>0</v>
      </c>
    </row>
    <row r="2058" spans="1:30" x14ac:dyDescent="0.35">
      <c r="A2058" s="31">
        <f>IF(ISBLANK(B2058),"",COUNTIF(B$2:B2058,B2058))-1</f>
        <v>52</v>
      </c>
      <c r="B2058" s="31">
        <v>29</v>
      </c>
      <c r="C2058" s="10">
        <f>VLOOKUP($A2058,Database!$A:$Y,7,FALSE)</f>
        <v>46198</v>
      </c>
      <c r="D2058" s="31" t="str">
        <f>VLOOKUP(Pronostics!$B2058,Setup_MPP!$A:$G,3,FALSE)</f>
        <v>Joueur29</v>
      </c>
      <c r="E2058" s="31" t="str">
        <f>VLOOKUP(Pronostics!$B2058,Setup_MPP!$A:$G,2,FALSE)</f>
        <v>Joueur29</v>
      </c>
      <c r="F2058" s="31" t="str">
        <f>VLOOKUP($B2058,Setup_MPP!$A:$E,4,FALSE)</f>
        <v>#D5D5D5</v>
      </c>
      <c r="G2058" s="31" t="str">
        <f>VLOOKUP($B2058,Setup_MPP!$A:$E,5,FALSE)</f>
        <v>#727272</v>
      </c>
      <c r="H2058" s="31" t="str">
        <f>IFERROR(IF(AND(A2058&gt;=1,A2058&lt;=104),VLOOKUP($A2058,Location!$A:$J,6,FALSE),IF(A2058=0,"Avant l'ouverture",IF(OR(A2058=105,A2058=106),"Bonus"))),"")</f>
        <v>Tour 3</v>
      </c>
      <c r="I2058" s="31" t="str">
        <f>IF(LEFT(H2058,4)="Tour",VLOOKUP(A2058,Database!$A:$C,3,FALSE),"")</f>
        <v>C</v>
      </c>
      <c r="J2058" s="31" t="str">
        <f>VLOOKUP($A2058,Location!$A:$J,7,FALSE)</f>
        <v>Ecosse</v>
      </c>
      <c r="K2058" s="31" t="str">
        <f>IFERROR(VLOOKUP(J2058,Setup_Team!$B:$C,2,FALSE), "TDB")</f>
        <v>SCO</v>
      </c>
      <c r="L2058" s="31" t="str">
        <f>VLOOKUP($A2058,Location!$A:$J,8,FALSE)</f>
        <v>Brésil</v>
      </c>
      <c r="M2058" s="31" t="str">
        <f>IFERROR(VLOOKUP(L2058,Setup_Team!$B:$C,2,FALSE), "TDB")</f>
        <v>BRA</v>
      </c>
      <c r="N2058" s="31" t="str">
        <f>VLOOKUP($A2058,Location!$A:$J,9,FALSE)</f>
        <v>Miami Gardens, Florida</v>
      </c>
      <c r="O2058" s="31" t="str">
        <f>VLOOKUP($A2058,Location!$A:$J,10,FALSE)</f>
        <v>Hard Rock Stadium</v>
      </c>
      <c r="R2058" s="31">
        <v>0</v>
      </c>
      <c r="S2058" s="25">
        <f>VLOOKUP($A2058,Database!$A:$Y,10,FALSE)</f>
        <v>145</v>
      </c>
      <c r="T2058" s="25">
        <f>VLOOKUP($A2058,Database!$A:$Y,11,FALSE)</f>
        <v>124</v>
      </c>
      <c r="U2058" s="25">
        <f>VLOOKUP($A2058,Database!$A:$Y,12,FALSE)</f>
        <v>48</v>
      </c>
      <c r="V2058" s="25" t="str">
        <f>VLOOKUP(A2058,Database!A:M,13,FALSE)</f>
        <v>À venir</v>
      </c>
      <c r="W2058" s="25" t="str">
        <f>VLOOKUP($A2058,Database!$A:$Y,20,FALSE)</f>
        <v/>
      </c>
      <c r="X2058" s="25" t="str">
        <f>VLOOKUP($A2058,Database!$A:$Y,21,FALSE)</f>
        <v/>
      </c>
      <c r="Y2058" s="25" t="str">
        <f ca="1">IF(C2058&lt;NOW(),IF(AND(P2058&gt;Q2058,W2058&gt;X2058),S2058,IF(AND(P2058=Q2058,W2058=X2058),T2058,IF(AND(P2058&lt;Q2058,W2058&lt;X2058),U2058,0))),"")</f>
        <v/>
      </c>
      <c r="Z2058" s="25">
        <f>IF(AND(P2058=W2058,Q2058=X2058),1,0)</f>
        <v>1</v>
      </c>
      <c r="AA2058" s="25" t="str">
        <f>IF(Z2058=0,"",IF(ISBLANK(VLOOKUP(A2058,Database!A:AA,22,FALSE)),"",VLOOKUP(A2058,Database!A:AA,22,FALSE)))</f>
        <v>Exact</v>
      </c>
      <c r="AB2058" s="25">
        <f ca="1">IFERROR(IF(AND(Y2058&lt;&gt;"",OR(V2058="Terminé",V2058="En cours")),VLOOKUP(AA2058,Setup_ScoreExactBonus!A:D,4,FALSE),0),0)</f>
        <v>0</v>
      </c>
      <c r="AC2058" s="31" t="str">
        <f ca="1">IF(Y2058&lt;&gt;"", Y2058 + IF(Z2058=1,AB2058, 0), "")</f>
        <v/>
      </c>
      <c r="AD2058" s="31">
        <f ca="1">SUMIFS(AC$2:AC2058,D$2:D2058,D2058)*IF(R2058=0,1,2)</f>
        <v>0</v>
      </c>
    </row>
    <row r="2059" spans="1:30" x14ac:dyDescent="0.35">
      <c r="A2059" s="31">
        <f>IF(ISBLANK(B2059),"",COUNTIF(B$2:B2059,B2059))-1</f>
        <v>52</v>
      </c>
      <c r="B2059" s="31">
        <v>30</v>
      </c>
      <c r="C2059" s="10">
        <f>VLOOKUP($A2059,Database!$A:$Y,7,FALSE)</f>
        <v>46198</v>
      </c>
      <c r="D2059" s="31" t="str">
        <f>VLOOKUP(Pronostics!$B2059,Setup_MPP!$A:$G,3,FALSE)</f>
        <v>Joueur30</v>
      </c>
      <c r="E2059" s="31" t="str">
        <f>VLOOKUP(Pronostics!$B2059,Setup_MPP!$A:$G,2,FALSE)</f>
        <v>Joueur30</v>
      </c>
      <c r="F2059" s="31" t="str">
        <f>VLOOKUP($B2059,Setup_MPP!$A:$E,4,FALSE)</f>
        <v>#D5D5D5</v>
      </c>
      <c r="G2059" s="31" t="str">
        <f>VLOOKUP($B2059,Setup_MPP!$A:$E,5,FALSE)</f>
        <v>#727272</v>
      </c>
      <c r="H2059" s="31" t="str">
        <f>IFERROR(IF(AND(A2059&gt;=1,A2059&lt;=104),VLOOKUP($A2059,Location!$A:$J,6,FALSE),IF(A2059=0,"Avant l'ouverture",IF(OR(A2059=105,A2059=106),"Bonus"))),"")</f>
        <v>Tour 3</v>
      </c>
      <c r="I2059" s="31" t="str">
        <f>IF(LEFT(H2059,4)="Tour",VLOOKUP(A2059,Database!$A:$C,3,FALSE),"")</f>
        <v>C</v>
      </c>
      <c r="J2059" s="31" t="str">
        <f>VLOOKUP($A2059,Location!$A:$J,7,FALSE)</f>
        <v>Ecosse</v>
      </c>
      <c r="K2059" s="31" t="str">
        <f>IFERROR(VLOOKUP(J2059,Setup_Team!$B:$C,2,FALSE), "TDB")</f>
        <v>SCO</v>
      </c>
      <c r="L2059" s="31" t="str">
        <f>VLOOKUP($A2059,Location!$A:$J,8,FALSE)</f>
        <v>Brésil</v>
      </c>
      <c r="M2059" s="31" t="str">
        <f>IFERROR(VLOOKUP(L2059,Setup_Team!$B:$C,2,FALSE), "TDB")</f>
        <v>BRA</v>
      </c>
      <c r="N2059" s="31" t="str">
        <f>VLOOKUP($A2059,Location!$A:$J,9,FALSE)</f>
        <v>Miami Gardens, Florida</v>
      </c>
      <c r="O2059" s="31" t="str">
        <f>VLOOKUP($A2059,Location!$A:$J,10,FALSE)</f>
        <v>Hard Rock Stadium</v>
      </c>
      <c r="R2059" s="31">
        <v>0</v>
      </c>
      <c r="S2059" s="25">
        <f>VLOOKUP($A2059,Database!$A:$Y,10,FALSE)</f>
        <v>145</v>
      </c>
      <c r="T2059" s="25">
        <f>VLOOKUP($A2059,Database!$A:$Y,11,FALSE)</f>
        <v>124</v>
      </c>
      <c r="U2059" s="25">
        <f>VLOOKUP($A2059,Database!$A:$Y,12,FALSE)</f>
        <v>48</v>
      </c>
      <c r="V2059" s="25" t="str">
        <f>VLOOKUP(A2059,Database!A:M,13,FALSE)</f>
        <v>À venir</v>
      </c>
      <c r="W2059" s="25" t="str">
        <f>VLOOKUP($A2059,Database!$A:$Y,20,FALSE)</f>
        <v/>
      </c>
      <c r="X2059" s="25" t="str">
        <f>VLOOKUP($A2059,Database!$A:$Y,21,FALSE)</f>
        <v/>
      </c>
      <c r="Y2059" s="25" t="str">
        <f ca="1">IF(C2059&lt;NOW(),IF(AND(P2059&gt;Q2059,W2059&gt;X2059),S2059,IF(AND(P2059=Q2059,W2059=X2059),T2059,IF(AND(P2059&lt;Q2059,W2059&lt;X2059),U2059,0))),"")</f>
        <v/>
      </c>
      <c r="Z2059" s="25">
        <f>IF(AND(P2059=W2059,Q2059=X2059),1,0)</f>
        <v>1</v>
      </c>
      <c r="AA2059" s="25" t="str">
        <f>IF(Z2059=0,"",IF(ISBLANK(VLOOKUP(A2059,Database!A:AA,22,FALSE)),"",VLOOKUP(A2059,Database!A:AA,22,FALSE)))</f>
        <v>Exact</v>
      </c>
      <c r="AB2059" s="25">
        <f ca="1">IFERROR(IF(AND(Y2059&lt;&gt;"",OR(V2059="Terminé",V2059="En cours")),VLOOKUP(AA2059,Setup_ScoreExactBonus!A:D,4,FALSE),0),0)</f>
        <v>0</v>
      </c>
      <c r="AC2059" s="31" t="str">
        <f ca="1">IF(Y2059&lt;&gt;"", Y2059 + IF(Z2059=1,AB2059, 0), "")</f>
        <v/>
      </c>
      <c r="AD2059" s="31">
        <f ca="1">SUMIFS(AC$2:AC2059,D$2:D2059,D2059)*IF(R2059=0,1,2)</f>
        <v>0</v>
      </c>
    </row>
    <row r="2060" spans="1:30" x14ac:dyDescent="0.35">
      <c r="A2060" s="31">
        <f>IF(ISBLANK(B2060),"",COUNTIF(B$2:B2060,B2060))-1</f>
        <v>52</v>
      </c>
      <c r="B2060" s="31">
        <v>31</v>
      </c>
      <c r="C2060" s="10">
        <f>VLOOKUP($A2060,Database!$A:$Y,7,FALSE)</f>
        <v>46198</v>
      </c>
      <c r="D2060" s="31" t="str">
        <f>VLOOKUP(Pronostics!$B2060,Setup_MPP!$A:$G,3,FALSE)</f>
        <v>Joueur31</v>
      </c>
      <c r="E2060" s="31" t="str">
        <f>VLOOKUP(Pronostics!$B2060,Setup_MPP!$A:$G,2,FALSE)</f>
        <v>Joueur31</v>
      </c>
      <c r="F2060" s="31" t="str">
        <f>VLOOKUP($B2060,Setup_MPP!$A:$E,4,FALSE)</f>
        <v>#D5D5D5</v>
      </c>
      <c r="G2060" s="31" t="str">
        <f>VLOOKUP($B2060,Setup_MPP!$A:$E,5,FALSE)</f>
        <v>#727272</v>
      </c>
      <c r="H2060" s="31" t="str">
        <f>IFERROR(IF(AND(A2060&gt;=1,A2060&lt;=104),VLOOKUP($A2060,Location!$A:$J,6,FALSE),IF(A2060=0,"Avant l'ouverture",IF(OR(A2060=105,A2060=106),"Bonus"))),"")</f>
        <v>Tour 3</v>
      </c>
      <c r="I2060" s="31" t="str">
        <f>IF(LEFT(H2060,4)="Tour",VLOOKUP(A2060,Database!$A:$C,3,FALSE),"")</f>
        <v>C</v>
      </c>
      <c r="J2060" s="31" t="str">
        <f>VLOOKUP($A2060,Location!$A:$J,7,FALSE)</f>
        <v>Ecosse</v>
      </c>
      <c r="K2060" s="31" t="str">
        <f>IFERROR(VLOOKUP(J2060,Setup_Team!$B:$C,2,FALSE), "TDB")</f>
        <v>SCO</v>
      </c>
      <c r="L2060" s="31" t="str">
        <f>VLOOKUP($A2060,Location!$A:$J,8,FALSE)</f>
        <v>Brésil</v>
      </c>
      <c r="M2060" s="31" t="str">
        <f>IFERROR(VLOOKUP(L2060,Setup_Team!$B:$C,2,FALSE), "TDB")</f>
        <v>BRA</v>
      </c>
      <c r="N2060" s="31" t="str">
        <f>VLOOKUP($A2060,Location!$A:$J,9,FALSE)</f>
        <v>Miami Gardens, Florida</v>
      </c>
      <c r="O2060" s="31" t="str">
        <f>VLOOKUP($A2060,Location!$A:$J,10,FALSE)</f>
        <v>Hard Rock Stadium</v>
      </c>
      <c r="R2060" s="31">
        <v>0</v>
      </c>
      <c r="S2060" s="25">
        <f>VLOOKUP($A2060,Database!$A:$Y,10,FALSE)</f>
        <v>145</v>
      </c>
      <c r="T2060" s="25">
        <f>VLOOKUP($A2060,Database!$A:$Y,11,FALSE)</f>
        <v>124</v>
      </c>
      <c r="U2060" s="25">
        <f>VLOOKUP($A2060,Database!$A:$Y,12,FALSE)</f>
        <v>48</v>
      </c>
      <c r="V2060" s="25" t="str">
        <f>VLOOKUP(A2060,Database!A:M,13,FALSE)</f>
        <v>À venir</v>
      </c>
      <c r="W2060" s="25" t="str">
        <f>VLOOKUP($A2060,Database!$A:$Y,20,FALSE)</f>
        <v/>
      </c>
      <c r="X2060" s="25" t="str">
        <f>VLOOKUP($A2060,Database!$A:$Y,21,FALSE)</f>
        <v/>
      </c>
      <c r="Y2060" s="25" t="str">
        <f ca="1">IF(C2060&lt;NOW(),IF(AND(P2060&gt;Q2060,W2060&gt;X2060),S2060,IF(AND(P2060=Q2060,W2060=X2060),T2060,IF(AND(P2060&lt;Q2060,W2060&lt;X2060),U2060,0))),"")</f>
        <v/>
      </c>
      <c r="Z2060" s="25">
        <f>IF(AND(P2060=W2060,Q2060=X2060),1,0)</f>
        <v>1</v>
      </c>
      <c r="AA2060" s="25" t="str">
        <f>IF(Z2060=0,"",IF(ISBLANK(VLOOKUP(A2060,Database!A:AA,22,FALSE)),"",VLOOKUP(A2060,Database!A:AA,22,FALSE)))</f>
        <v>Exact</v>
      </c>
      <c r="AB2060" s="25">
        <f ca="1">IFERROR(IF(AND(Y2060&lt;&gt;"",OR(V2060="Terminé",V2060="En cours")),VLOOKUP(AA2060,Setup_ScoreExactBonus!A:D,4,FALSE),0),0)</f>
        <v>0</v>
      </c>
      <c r="AC2060" s="31" t="str">
        <f ca="1">IF(Y2060&lt;&gt;"", Y2060 + IF(Z2060=1,AB2060, 0), "")</f>
        <v/>
      </c>
      <c r="AD2060" s="31">
        <f ca="1">SUMIFS(AC$2:AC2060,D$2:D2060,D2060)*IF(R2060=0,1,2)</f>
        <v>0</v>
      </c>
    </row>
    <row r="2061" spans="1:30" x14ac:dyDescent="0.35">
      <c r="A2061" s="31">
        <f>IF(ISBLANK(B2061),"",COUNTIF(B$2:B2061,B2061))-1</f>
        <v>52</v>
      </c>
      <c r="B2061" s="31">
        <v>32</v>
      </c>
      <c r="C2061" s="10">
        <f>VLOOKUP($A2061,Database!$A:$Y,7,FALSE)</f>
        <v>46198</v>
      </c>
      <c r="D2061" s="31" t="str">
        <f>VLOOKUP(Pronostics!$B2061,Setup_MPP!$A:$G,3,FALSE)</f>
        <v>Joueur32</v>
      </c>
      <c r="E2061" s="31" t="str">
        <f>VLOOKUP(Pronostics!$B2061,Setup_MPP!$A:$G,2,FALSE)</f>
        <v>Joueur32</v>
      </c>
      <c r="F2061" s="31" t="str">
        <f>VLOOKUP($B2061,Setup_MPP!$A:$E,4,FALSE)</f>
        <v>#D5D5D5</v>
      </c>
      <c r="G2061" s="31" t="str">
        <f>VLOOKUP($B2061,Setup_MPP!$A:$E,5,FALSE)</f>
        <v>#727272</v>
      </c>
      <c r="H2061" s="31" t="str">
        <f>IFERROR(IF(AND(A2061&gt;=1,A2061&lt;=104),VLOOKUP($A2061,Location!$A:$J,6,FALSE),IF(A2061=0,"Avant l'ouverture",IF(OR(A2061=105,A2061=106),"Bonus"))),"")</f>
        <v>Tour 3</v>
      </c>
      <c r="I2061" s="31" t="str">
        <f>IF(LEFT(H2061,4)="Tour",VLOOKUP(A2061,Database!$A:$C,3,FALSE),"")</f>
        <v>C</v>
      </c>
      <c r="J2061" s="31" t="str">
        <f>VLOOKUP($A2061,Location!$A:$J,7,FALSE)</f>
        <v>Ecosse</v>
      </c>
      <c r="K2061" s="31" t="str">
        <f>IFERROR(VLOOKUP(J2061,Setup_Team!$B:$C,2,FALSE), "TDB")</f>
        <v>SCO</v>
      </c>
      <c r="L2061" s="31" t="str">
        <f>VLOOKUP($A2061,Location!$A:$J,8,FALSE)</f>
        <v>Brésil</v>
      </c>
      <c r="M2061" s="31" t="str">
        <f>IFERROR(VLOOKUP(L2061,Setup_Team!$B:$C,2,FALSE), "TDB")</f>
        <v>BRA</v>
      </c>
      <c r="N2061" s="31" t="str">
        <f>VLOOKUP($A2061,Location!$A:$J,9,FALSE)</f>
        <v>Miami Gardens, Florida</v>
      </c>
      <c r="O2061" s="31" t="str">
        <f>VLOOKUP($A2061,Location!$A:$J,10,FALSE)</f>
        <v>Hard Rock Stadium</v>
      </c>
      <c r="R2061" s="31">
        <v>0</v>
      </c>
      <c r="S2061" s="25">
        <f>VLOOKUP($A2061,Database!$A:$Y,10,FALSE)</f>
        <v>145</v>
      </c>
      <c r="T2061" s="25">
        <f>VLOOKUP($A2061,Database!$A:$Y,11,FALSE)</f>
        <v>124</v>
      </c>
      <c r="U2061" s="25">
        <f>VLOOKUP($A2061,Database!$A:$Y,12,FALSE)</f>
        <v>48</v>
      </c>
      <c r="V2061" s="25" t="str">
        <f>VLOOKUP(A2061,Database!A:M,13,FALSE)</f>
        <v>À venir</v>
      </c>
      <c r="W2061" s="25" t="str">
        <f>VLOOKUP($A2061,Database!$A:$Y,20,FALSE)</f>
        <v/>
      </c>
      <c r="X2061" s="25" t="str">
        <f>VLOOKUP($A2061,Database!$A:$Y,21,FALSE)</f>
        <v/>
      </c>
      <c r="Y2061" s="25" t="str">
        <f ca="1">IF(C2061&lt;NOW(),IF(AND(P2061&gt;Q2061,W2061&gt;X2061),S2061,IF(AND(P2061=Q2061,W2061=X2061),T2061,IF(AND(P2061&lt;Q2061,W2061&lt;X2061),U2061,0))),"")</f>
        <v/>
      </c>
      <c r="Z2061" s="25">
        <f>IF(AND(P2061=W2061,Q2061=X2061),1,0)</f>
        <v>1</v>
      </c>
      <c r="AA2061" s="25" t="str">
        <f>IF(Z2061=0,"",IF(ISBLANK(VLOOKUP(A2061,Database!A:AA,22,FALSE)),"",VLOOKUP(A2061,Database!A:AA,22,FALSE)))</f>
        <v>Exact</v>
      </c>
      <c r="AB2061" s="25">
        <f ca="1">IFERROR(IF(AND(Y2061&lt;&gt;"",OR(V2061="Terminé",V2061="En cours")),VLOOKUP(AA2061,Setup_ScoreExactBonus!A:D,4,FALSE),0),0)</f>
        <v>0</v>
      </c>
      <c r="AC2061" s="31" t="str">
        <f ca="1">IF(Y2061&lt;&gt;"", Y2061 + IF(Z2061=1,AB2061, 0), "")</f>
        <v/>
      </c>
      <c r="AD2061" s="31">
        <f ca="1">SUMIFS(AC$2:AC2061,D$2:D2061,D2061)*IF(R2061=0,1,2)</f>
        <v>0</v>
      </c>
    </row>
    <row r="2062" spans="1:30" x14ac:dyDescent="0.35">
      <c r="A2062" s="31">
        <f>IF(ISBLANK(B2062),"",COUNTIF(B$2:B2062,B2062))-1</f>
        <v>52</v>
      </c>
      <c r="B2062" s="31">
        <v>33</v>
      </c>
      <c r="C2062" s="10">
        <f>VLOOKUP($A2062,Database!$A:$Y,7,FALSE)</f>
        <v>46198</v>
      </c>
      <c r="D2062" s="31" t="str">
        <f>VLOOKUP(Pronostics!$B2062,Setup_MPP!$A:$G,3,FALSE)</f>
        <v>Joueur33</v>
      </c>
      <c r="E2062" s="31" t="str">
        <f>VLOOKUP(Pronostics!$B2062,Setup_MPP!$A:$G,2,FALSE)</f>
        <v>Joueur33</v>
      </c>
      <c r="F2062" s="31" t="str">
        <f>VLOOKUP($B2062,Setup_MPP!$A:$E,4,FALSE)</f>
        <v>#D5D5D5</v>
      </c>
      <c r="G2062" s="31" t="str">
        <f>VLOOKUP($B2062,Setup_MPP!$A:$E,5,FALSE)</f>
        <v>#727272</v>
      </c>
      <c r="H2062" s="31" t="str">
        <f>IFERROR(IF(AND(A2062&gt;=1,A2062&lt;=104),VLOOKUP($A2062,Location!$A:$J,6,FALSE),IF(A2062=0,"Avant l'ouverture",IF(OR(A2062=105,A2062=106),"Bonus"))),"")</f>
        <v>Tour 3</v>
      </c>
      <c r="I2062" s="31" t="str">
        <f>IF(LEFT(H2062,4)="Tour",VLOOKUP(A2062,Database!$A:$C,3,FALSE),"")</f>
        <v>C</v>
      </c>
      <c r="J2062" s="31" t="str">
        <f>VLOOKUP($A2062,Location!$A:$J,7,FALSE)</f>
        <v>Ecosse</v>
      </c>
      <c r="K2062" s="31" t="str">
        <f>IFERROR(VLOOKUP(J2062,Setup_Team!$B:$C,2,FALSE), "TDB")</f>
        <v>SCO</v>
      </c>
      <c r="L2062" s="31" t="str">
        <f>VLOOKUP($A2062,Location!$A:$J,8,FALSE)</f>
        <v>Brésil</v>
      </c>
      <c r="M2062" s="31" t="str">
        <f>IFERROR(VLOOKUP(L2062,Setup_Team!$B:$C,2,FALSE), "TDB")</f>
        <v>BRA</v>
      </c>
      <c r="N2062" s="31" t="str">
        <f>VLOOKUP($A2062,Location!$A:$J,9,FALSE)</f>
        <v>Miami Gardens, Florida</v>
      </c>
      <c r="O2062" s="31" t="str">
        <f>VLOOKUP($A2062,Location!$A:$J,10,FALSE)</f>
        <v>Hard Rock Stadium</v>
      </c>
      <c r="R2062" s="31">
        <v>0</v>
      </c>
      <c r="S2062" s="25">
        <f>VLOOKUP($A2062,Database!$A:$Y,10,FALSE)</f>
        <v>145</v>
      </c>
      <c r="T2062" s="25">
        <f>VLOOKUP($A2062,Database!$A:$Y,11,FALSE)</f>
        <v>124</v>
      </c>
      <c r="U2062" s="25">
        <f>VLOOKUP($A2062,Database!$A:$Y,12,FALSE)</f>
        <v>48</v>
      </c>
      <c r="V2062" s="25" t="str">
        <f>VLOOKUP(A2062,Database!A:M,13,FALSE)</f>
        <v>À venir</v>
      </c>
      <c r="W2062" s="25" t="str">
        <f>VLOOKUP($A2062,Database!$A:$Y,20,FALSE)</f>
        <v/>
      </c>
      <c r="X2062" s="25" t="str">
        <f>VLOOKUP($A2062,Database!$A:$Y,21,FALSE)</f>
        <v/>
      </c>
      <c r="Y2062" s="25" t="str">
        <f ca="1">IF(C2062&lt;NOW(),IF(AND(P2062&gt;Q2062,W2062&gt;X2062),S2062,IF(AND(P2062=Q2062,W2062=X2062),T2062,IF(AND(P2062&lt;Q2062,W2062&lt;X2062),U2062,0))),"")</f>
        <v/>
      </c>
      <c r="Z2062" s="25">
        <f>IF(AND(P2062=W2062,Q2062=X2062),1,0)</f>
        <v>1</v>
      </c>
      <c r="AA2062" s="25" t="str">
        <f>IF(Z2062=0,"",IF(ISBLANK(VLOOKUP(A2062,Database!A:AA,22,FALSE)),"",VLOOKUP(A2062,Database!A:AA,22,FALSE)))</f>
        <v>Exact</v>
      </c>
      <c r="AB2062" s="25">
        <f ca="1">IFERROR(IF(AND(Y2062&lt;&gt;"",OR(V2062="Terminé",V2062="En cours")),VLOOKUP(AA2062,Setup_ScoreExactBonus!A:D,4,FALSE),0),0)</f>
        <v>0</v>
      </c>
      <c r="AC2062" s="31" t="str">
        <f ca="1">IF(Y2062&lt;&gt;"", Y2062 + IF(Z2062=1,AB2062, 0), "")</f>
        <v/>
      </c>
      <c r="AD2062" s="31">
        <f ca="1">SUMIFS(AC$2:AC2062,D$2:D2062,D2062)*IF(R2062=0,1,2)</f>
        <v>0</v>
      </c>
    </row>
    <row r="2063" spans="1:30" x14ac:dyDescent="0.35">
      <c r="A2063" s="31">
        <f>IF(ISBLANK(B2063),"",COUNTIF(B$2:B2063,B2063))-1</f>
        <v>52</v>
      </c>
      <c r="B2063" s="31">
        <v>34</v>
      </c>
      <c r="C2063" s="10">
        <f>VLOOKUP($A2063,Database!$A:$Y,7,FALSE)</f>
        <v>46198</v>
      </c>
      <c r="D2063" s="31" t="str">
        <f>VLOOKUP(Pronostics!$B2063,Setup_MPP!$A:$G,3,FALSE)</f>
        <v>Joueur34</v>
      </c>
      <c r="E2063" s="31" t="str">
        <f>VLOOKUP(Pronostics!$B2063,Setup_MPP!$A:$G,2,FALSE)</f>
        <v>Joueur34</v>
      </c>
      <c r="F2063" s="31" t="str">
        <f>VLOOKUP($B2063,Setup_MPP!$A:$E,4,FALSE)</f>
        <v>#D5D5D5</v>
      </c>
      <c r="G2063" s="31" t="str">
        <f>VLOOKUP($B2063,Setup_MPP!$A:$E,5,FALSE)</f>
        <v>#727272</v>
      </c>
      <c r="H2063" s="31" t="str">
        <f>IFERROR(IF(AND(A2063&gt;=1,A2063&lt;=104),VLOOKUP($A2063,Location!$A:$J,6,FALSE),IF(A2063=0,"Avant l'ouverture",IF(OR(A2063=105,A2063=106),"Bonus"))),"")</f>
        <v>Tour 3</v>
      </c>
      <c r="I2063" s="31" t="str">
        <f>IF(LEFT(H2063,4)="Tour",VLOOKUP(A2063,Database!$A:$C,3,FALSE),"")</f>
        <v>C</v>
      </c>
      <c r="J2063" s="31" t="str">
        <f>VLOOKUP($A2063,Location!$A:$J,7,FALSE)</f>
        <v>Ecosse</v>
      </c>
      <c r="K2063" s="31" t="str">
        <f>IFERROR(VLOOKUP(J2063,Setup_Team!$B:$C,2,FALSE), "TDB")</f>
        <v>SCO</v>
      </c>
      <c r="L2063" s="31" t="str">
        <f>VLOOKUP($A2063,Location!$A:$J,8,FALSE)</f>
        <v>Brésil</v>
      </c>
      <c r="M2063" s="31" t="str">
        <f>IFERROR(VLOOKUP(L2063,Setup_Team!$B:$C,2,FALSE), "TDB")</f>
        <v>BRA</v>
      </c>
      <c r="N2063" s="31" t="str">
        <f>VLOOKUP($A2063,Location!$A:$J,9,FALSE)</f>
        <v>Miami Gardens, Florida</v>
      </c>
      <c r="O2063" s="31" t="str">
        <f>VLOOKUP($A2063,Location!$A:$J,10,FALSE)</f>
        <v>Hard Rock Stadium</v>
      </c>
      <c r="R2063" s="31">
        <v>0</v>
      </c>
      <c r="S2063" s="25">
        <f>VLOOKUP($A2063,Database!$A:$Y,10,FALSE)</f>
        <v>145</v>
      </c>
      <c r="T2063" s="25">
        <f>VLOOKUP($A2063,Database!$A:$Y,11,FALSE)</f>
        <v>124</v>
      </c>
      <c r="U2063" s="25">
        <f>VLOOKUP($A2063,Database!$A:$Y,12,FALSE)</f>
        <v>48</v>
      </c>
      <c r="V2063" s="25" t="str">
        <f>VLOOKUP(A2063,Database!A:M,13,FALSE)</f>
        <v>À venir</v>
      </c>
      <c r="W2063" s="25" t="str">
        <f>VLOOKUP($A2063,Database!$A:$Y,20,FALSE)</f>
        <v/>
      </c>
      <c r="X2063" s="25" t="str">
        <f>VLOOKUP($A2063,Database!$A:$Y,21,FALSE)</f>
        <v/>
      </c>
      <c r="Y2063" s="25" t="str">
        <f ca="1">IF(C2063&lt;NOW(),IF(AND(P2063&gt;Q2063,W2063&gt;X2063),S2063,IF(AND(P2063=Q2063,W2063=X2063),T2063,IF(AND(P2063&lt;Q2063,W2063&lt;X2063),U2063,0))),"")</f>
        <v/>
      </c>
      <c r="Z2063" s="25">
        <f>IF(AND(P2063=W2063,Q2063=X2063),1,0)</f>
        <v>1</v>
      </c>
      <c r="AA2063" s="25" t="str">
        <f>IF(Z2063=0,"",IF(ISBLANK(VLOOKUP(A2063,Database!A:AA,22,FALSE)),"",VLOOKUP(A2063,Database!A:AA,22,FALSE)))</f>
        <v>Exact</v>
      </c>
      <c r="AB2063" s="25">
        <f ca="1">IFERROR(IF(AND(Y2063&lt;&gt;"",OR(V2063="Terminé",V2063="En cours")),VLOOKUP(AA2063,Setup_ScoreExactBonus!A:D,4,FALSE),0),0)</f>
        <v>0</v>
      </c>
      <c r="AC2063" s="31" t="str">
        <f ca="1">IF(Y2063&lt;&gt;"", Y2063 + IF(Z2063=1,AB2063, 0), "")</f>
        <v/>
      </c>
      <c r="AD2063" s="31">
        <f ca="1">SUMIFS(AC$2:AC2063,D$2:D2063,D2063)*IF(R2063=0,1,2)</f>
        <v>0</v>
      </c>
    </row>
    <row r="2064" spans="1:30" x14ac:dyDescent="0.35">
      <c r="A2064" s="31">
        <f>IF(ISBLANK(B2064),"",COUNTIF(B$2:B2064,B2064))-1</f>
        <v>52</v>
      </c>
      <c r="B2064" s="31">
        <v>35</v>
      </c>
      <c r="C2064" s="10">
        <f>VLOOKUP($A2064,Database!$A:$Y,7,FALSE)</f>
        <v>46198</v>
      </c>
      <c r="D2064" s="31" t="str">
        <f>VLOOKUP(Pronostics!$B2064,Setup_MPP!$A:$G,3,FALSE)</f>
        <v>Joueur35</v>
      </c>
      <c r="E2064" s="31" t="str">
        <f>VLOOKUP(Pronostics!$B2064,Setup_MPP!$A:$G,2,FALSE)</f>
        <v>Joueur35</v>
      </c>
      <c r="F2064" s="31" t="str">
        <f>VLOOKUP($B2064,Setup_MPP!$A:$E,4,FALSE)</f>
        <v>#D5D5D5</v>
      </c>
      <c r="G2064" s="31" t="str">
        <f>VLOOKUP($B2064,Setup_MPP!$A:$E,5,FALSE)</f>
        <v>#727272</v>
      </c>
      <c r="H2064" s="31" t="str">
        <f>IFERROR(IF(AND(A2064&gt;=1,A2064&lt;=104),VLOOKUP($A2064,Location!$A:$J,6,FALSE),IF(A2064=0,"Avant l'ouverture",IF(OR(A2064=105,A2064=106),"Bonus"))),"")</f>
        <v>Tour 3</v>
      </c>
      <c r="I2064" s="31" t="str">
        <f>IF(LEFT(H2064,4)="Tour",VLOOKUP(A2064,Database!$A:$C,3,FALSE),"")</f>
        <v>C</v>
      </c>
      <c r="J2064" s="31" t="str">
        <f>VLOOKUP($A2064,Location!$A:$J,7,FALSE)</f>
        <v>Ecosse</v>
      </c>
      <c r="K2064" s="31" t="str">
        <f>IFERROR(VLOOKUP(J2064,Setup_Team!$B:$C,2,FALSE), "TDB")</f>
        <v>SCO</v>
      </c>
      <c r="L2064" s="31" t="str">
        <f>VLOOKUP($A2064,Location!$A:$J,8,FALSE)</f>
        <v>Brésil</v>
      </c>
      <c r="M2064" s="31" t="str">
        <f>IFERROR(VLOOKUP(L2064,Setup_Team!$B:$C,2,FALSE), "TDB")</f>
        <v>BRA</v>
      </c>
      <c r="N2064" s="31" t="str">
        <f>VLOOKUP($A2064,Location!$A:$J,9,FALSE)</f>
        <v>Miami Gardens, Florida</v>
      </c>
      <c r="O2064" s="31" t="str">
        <f>VLOOKUP($A2064,Location!$A:$J,10,FALSE)</f>
        <v>Hard Rock Stadium</v>
      </c>
      <c r="R2064" s="31">
        <v>0</v>
      </c>
      <c r="S2064" s="25">
        <f>VLOOKUP($A2064,Database!$A:$Y,10,FALSE)</f>
        <v>145</v>
      </c>
      <c r="T2064" s="25">
        <f>VLOOKUP($A2064,Database!$A:$Y,11,FALSE)</f>
        <v>124</v>
      </c>
      <c r="U2064" s="25">
        <f>VLOOKUP($A2064,Database!$A:$Y,12,FALSE)</f>
        <v>48</v>
      </c>
      <c r="V2064" s="25" t="str">
        <f>VLOOKUP(A2064,Database!A:M,13,FALSE)</f>
        <v>À venir</v>
      </c>
      <c r="W2064" s="25" t="str">
        <f>VLOOKUP($A2064,Database!$A:$Y,20,FALSE)</f>
        <v/>
      </c>
      <c r="X2064" s="25" t="str">
        <f>VLOOKUP($A2064,Database!$A:$Y,21,FALSE)</f>
        <v/>
      </c>
      <c r="Y2064" s="25" t="str">
        <f ca="1">IF(C2064&lt;NOW(),IF(AND(P2064&gt;Q2064,W2064&gt;X2064),S2064,IF(AND(P2064=Q2064,W2064=X2064),T2064,IF(AND(P2064&lt;Q2064,W2064&lt;X2064),U2064,0))),"")</f>
        <v/>
      </c>
      <c r="Z2064" s="25">
        <f>IF(AND(P2064=W2064,Q2064=X2064),1,0)</f>
        <v>1</v>
      </c>
      <c r="AA2064" s="25" t="str">
        <f>IF(Z2064=0,"",IF(ISBLANK(VLOOKUP(A2064,Database!A:AA,22,FALSE)),"",VLOOKUP(A2064,Database!A:AA,22,FALSE)))</f>
        <v>Exact</v>
      </c>
      <c r="AB2064" s="25">
        <f ca="1">IFERROR(IF(AND(Y2064&lt;&gt;"",OR(V2064="Terminé",V2064="En cours")),VLOOKUP(AA2064,Setup_ScoreExactBonus!A:D,4,FALSE),0),0)</f>
        <v>0</v>
      </c>
      <c r="AC2064" s="31" t="str">
        <f ca="1">IF(Y2064&lt;&gt;"", Y2064 + IF(Z2064=1,AB2064, 0), "")</f>
        <v/>
      </c>
      <c r="AD2064" s="31">
        <f ca="1">SUMIFS(AC$2:AC2064,D$2:D2064,D2064)*IF(R2064=0,1,2)</f>
        <v>0</v>
      </c>
    </row>
    <row r="2065" spans="1:30" x14ac:dyDescent="0.35">
      <c r="A2065" s="31">
        <f>IF(ISBLANK(B2065),"",COUNTIF(B$2:B2065,B2065))-1</f>
        <v>52</v>
      </c>
      <c r="B2065" s="31">
        <v>36</v>
      </c>
      <c r="C2065" s="10">
        <f>VLOOKUP($A2065,Database!$A:$Y,7,FALSE)</f>
        <v>46198</v>
      </c>
      <c r="D2065" s="31" t="str">
        <f>VLOOKUP(Pronostics!$B2065,Setup_MPP!$A:$G,3,FALSE)</f>
        <v>Joueur36</v>
      </c>
      <c r="E2065" s="31" t="str">
        <f>VLOOKUP(Pronostics!$B2065,Setup_MPP!$A:$G,2,FALSE)</f>
        <v>Joueur36</v>
      </c>
      <c r="F2065" s="31" t="str">
        <f>VLOOKUP($B2065,Setup_MPP!$A:$E,4,FALSE)</f>
        <v>#D5D5D5</v>
      </c>
      <c r="G2065" s="31" t="str">
        <f>VLOOKUP($B2065,Setup_MPP!$A:$E,5,FALSE)</f>
        <v>#727272</v>
      </c>
      <c r="H2065" s="31" t="str">
        <f>IFERROR(IF(AND(A2065&gt;=1,A2065&lt;=104),VLOOKUP($A2065,Location!$A:$J,6,FALSE),IF(A2065=0,"Avant l'ouverture",IF(OR(A2065=105,A2065=106),"Bonus"))),"")</f>
        <v>Tour 3</v>
      </c>
      <c r="I2065" s="31" t="str">
        <f>IF(LEFT(H2065,4)="Tour",VLOOKUP(A2065,Database!$A:$C,3,FALSE),"")</f>
        <v>C</v>
      </c>
      <c r="J2065" s="31" t="str">
        <f>VLOOKUP($A2065,Location!$A:$J,7,FALSE)</f>
        <v>Ecosse</v>
      </c>
      <c r="K2065" s="31" t="str">
        <f>IFERROR(VLOOKUP(J2065,Setup_Team!$B:$C,2,FALSE), "TDB")</f>
        <v>SCO</v>
      </c>
      <c r="L2065" s="31" t="str">
        <f>VLOOKUP($A2065,Location!$A:$J,8,FALSE)</f>
        <v>Brésil</v>
      </c>
      <c r="M2065" s="31" t="str">
        <f>IFERROR(VLOOKUP(L2065,Setup_Team!$B:$C,2,FALSE), "TDB")</f>
        <v>BRA</v>
      </c>
      <c r="N2065" s="31" t="str">
        <f>VLOOKUP($A2065,Location!$A:$J,9,FALSE)</f>
        <v>Miami Gardens, Florida</v>
      </c>
      <c r="O2065" s="31" t="str">
        <f>VLOOKUP($A2065,Location!$A:$J,10,FALSE)</f>
        <v>Hard Rock Stadium</v>
      </c>
      <c r="R2065" s="31">
        <v>0</v>
      </c>
      <c r="S2065" s="25">
        <f>VLOOKUP($A2065,Database!$A:$Y,10,FALSE)</f>
        <v>145</v>
      </c>
      <c r="T2065" s="25">
        <f>VLOOKUP($A2065,Database!$A:$Y,11,FALSE)</f>
        <v>124</v>
      </c>
      <c r="U2065" s="25">
        <f>VLOOKUP($A2065,Database!$A:$Y,12,FALSE)</f>
        <v>48</v>
      </c>
      <c r="V2065" s="25" t="str">
        <f>VLOOKUP(A2065,Database!A:M,13,FALSE)</f>
        <v>À venir</v>
      </c>
      <c r="W2065" s="25" t="str">
        <f>VLOOKUP($A2065,Database!$A:$Y,20,FALSE)</f>
        <v/>
      </c>
      <c r="X2065" s="25" t="str">
        <f>VLOOKUP($A2065,Database!$A:$Y,21,FALSE)</f>
        <v/>
      </c>
      <c r="Y2065" s="25" t="str">
        <f ca="1">IF(C2065&lt;NOW(),IF(AND(P2065&gt;Q2065,W2065&gt;X2065),S2065,IF(AND(P2065=Q2065,W2065=X2065),T2065,IF(AND(P2065&lt;Q2065,W2065&lt;X2065),U2065,0))),"")</f>
        <v/>
      </c>
      <c r="Z2065" s="25">
        <f>IF(AND(P2065=W2065,Q2065=X2065),1,0)</f>
        <v>1</v>
      </c>
      <c r="AA2065" s="25" t="str">
        <f>IF(Z2065=0,"",IF(ISBLANK(VLOOKUP(A2065,Database!A:AA,22,FALSE)),"",VLOOKUP(A2065,Database!A:AA,22,FALSE)))</f>
        <v>Exact</v>
      </c>
      <c r="AB2065" s="25">
        <f ca="1">IFERROR(IF(AND(Y2065&lt;&gt;"",OR(V2065="Terminé",V2065="En cours")),VLOOKUP(AA2065,Setup_ScoreExactBonus!A:D,4,FALSE),0),0)</f>
        <v>0</v>
      </c>
      <c r="AC2065" s="31" t="str">
        <f ca="1">IF(Y2065&lt;&gt;"", Y2065 + IF(Z2065=1,AB2065, 0), "")</f>
        <v/>
      </c>
      <c r="AD2065" s="31">
        <f ca="1">SUMIFS(AC$2:AC2065,D$2:D2065,D2065)*IF(R2065=0,1,2)</f>
        <v>0</v>
      </c>
    </row>
    <row r="2066" spans="1:30" x14ac:dyDescent="0.35">
      <c r="A2066" s="31">
        <f>IF(ISBLANK(B2066),"",COUNTIF(B$2:B2066,B2066))-1</f>
        <v>52</v>
      </c>
      <c r="B2066" s="31">
        <v>37</v>
      </c>
      <c r="C2066" s="10">
        <f>VLOOKUP($A2066,Database!$A:$Y,7,FALSE)</f>
        <v>46198</v>
      </c>
      <c r="D2066" s="31" t="str">
        <f>VLOOKUP(Pronostics!$B2066,Setup_MPP!$A:$G,3,FALSE)</f>
        <v>Joueur37</v>
      </c>
      <c r="E2066" s="31" t="str">
        <f>VLOOKUP(Pronostics!$B2066,Setup_MPP!$A:$G,2,FALSE)</f>
        <v>Joueur37</v>
      </c>
      <c r="F2066" s="31" t="str">
        <f>VLOOKUP($B2066,Setup_MPP!$A:$E,4,FALSE)</f>
        <v>#D5D5D5</v>
      </c>
      <c r="G2066" s="31" t="str">
        <f>VLOOKUP($B2066,Setup_MPP!$A:$E,5,FALSE)</f>
        <v>#727272</v>
      </c>
      <c r="H2066" s="31" t="str">
        <f>IFERROR(IF(AND(A2066&gt;=1,A2066&lt;=104),VLOOKUP($A2066,Location!$A:$J,6,FALSE),IF(A2066=0,"Avant l'ouverture",IF(OR(A2066=105,A2066=106),"Bonus"))),"")</f>
        <v>Tour 3</v>
      </c>
      <c r="I2066" s="31" t="str">
        <f>IF(LEFT(H2066,4)="Tour",VLOOKUP(A2066,Database!$A:$C,3,FALSE),"")</f>
        <v>C</v>
      </c>
      <c r="J2066" s="31" t="str">
        <f>VLOOKUP($A2066,Location!$A:$J,7,FALSE)</f>
        <v>Ecosse</v>
      </c>
      <c r="K2066" s="31" t="str">
        <f>IFERROR(VLOOKUP(J2066,Setup_Team!$B:$C,2,FALSE), "TDB")</f>
        <v>SCO</v>
      </c>
      <c r="L2066" s="31" t="str">
        <f>VLOOKUP($A2066,Location!$A:$J,8,FALSE)</f>
        <v>Brésil</v>
      </c>
      <c r="M2066" s="31" t="str">
        <f>IFERROR(VLOOKUP(L2066,Setup_Team!$B:$C,2,FALSE), "TDB")</f>
        <v>BRA</v>
      </c>
      <c r="N2066" s="31" t="str">
        <f>VLOOKUP($A2066,Location!$A:$J,9,FALSE)</f>
        <v>Miami Gardens, Florida</v>
      </c>
      <c r="O2066" s="31" t="str">
        <f>VLOOKUP($A2066,Location!$A:$J,10,FALSE)</f>
        <v>Hard Rock Stadium</v>
      </c>
      <c r="R2066" s="31">
        <v>0</v>
      </c>
      <c r="S2066" s="25">
        <f>VLOOKUP($A2066,Database!$A:$Y,10,FALSE)</f>
        <v>145</v>
      </c>
      <c r="T2066" s="25">
        <f>VLOOKUP($A2066,Database!$A:$Y,11,FALSE)</f>
        <v>124</v>
      </c>
      <c r="U2066" s="25">
        <f>VLOOKUP($A2066,Database!$A:$Y,12,FALSE)</f>
        <v>48</v>
      </c>
      <c r="V2066" s="25" t="str">
        <f>VLOOKUP(A2066,Database!A:M,13,FALSE)</f>
        <v>À venir</v>
      </c>
      <c r="W2066" s="25" t="str">
        <f>VLOOKUP($A2066,Database!$A:$Y,20,FALSE)</f>
        <v/>
      </c>
      <c r="X2066" s="25" t="str">
        <f>VLOOKUP($A2066,Database!$A:$Y,21,FALSE)</f>
        <v/>
      </c>
      <c r="Y2066" s="25" t="str">
        <f ca="1">IF(C2066&lt;NOW(),IF(AND(P2066&gt;Q2066,W2066&gt;X2066),S2066,IF(AND(P2066=Q2066,W2066=X2066),T2066,IF(AND(P2066&lt;Q2066,W2066&lt;X2066),U2066,0))),"")</f>
        <v/>
      </c>
      <c r="Z2066" s="25">
        <f>IF(AND(P2066=W2066,Q2066=X2066),1,0)</f>
        <v>1</v>
      </c>
      <c r="AA2066" s="25" t="str">
        <f>IF(Z2066=0,"",IF(ISBLANK(VLOOKUP(A2066,Database!A:AA,22,FALSE)),"",VLOOKUP(A2066,Database!A:AA,22,FALSE)))</f>
        <v>Exact</v>
      </c>
      <c r="AB2066" s="25">
        <f ca="1">IFERROR(IF(AND(Y2066&lt;&gt;"",OR(V2066="Terminé",V2066="En cours")),VLOOKUP(AA2066,Setup_ScoreExactBonus!A:D,4,FALSE),0),0)</f>
        <v>0</v>
      </c>
      <c r="AC2066" s="31" t="str">
        <f ca="1">IF(Y2066&lt;&gt;"", Y2066 + IF(Z2066=1,AB2066, 0), "")</f>
        <v/>
      </c>
      <c r="AD2066" s="31">
        <f ca="1">SUMIFS(AC$2:AC2066,D$2:D2066,D2066)*IF(R2066=0,1,2)</f>
        <v>0</v>
      </c>
    </row>
    <row r="2067" spans="1:30" x14ac:dyDescent="0.35">
      <c r="A2067" s="31">
        <f>IF(ISBLANK(B2067),"",COUNTIF(B$2:B2067,B2067))-1</f>
        <v>52</v>
      </c>
      <c r="B2067" s="31">
        <v>38</v>
      </c>
      <c r="C2067" s="10">
        <f>VLOOKUP($A2067,Database!$A:$Y,7,FALSE)</f>
        <v>46198</v>
      </c>
      <c r="D2067" s="31" t="str">
        <f>VLOOKUP(Pronostics!$B2067,Setup_MPP!$A:$G,3,FALSE)</f>
        <v>Joueur38</v>
      </c>
      <c r="E2067" s="31" t="str">
        <f>VLOOKUP(Pronostics!$B2067,Setup_MPP!$A:$G,2,FALSE)</f>
        <v>Joueur38</v>
      </c>
      <c r="F2067" s="31" t="str">
        <f>VLOOKUP($B2067,Setup_MPP!$A:$E,4,FALSE)</f>
        <v>#D5D5D5</v>
      </c>
      <c r="G2067" s="31" t="str">
        <f>VLOOKUP($B2067,Setup_MPP!$A:$E,5,FALSE)</f>
        <v>#727272</v>
      </c>
      <c r="H2067" s="31" t="str">
        <f>IFERROR(IF(AND(A2067&gt;=1,A2067&lt;=104),VLOOKUP($A2067,Location!$A:$J,6,FALSE),IF(A2067=0,"Avant l'ouverture",IF(OR(A2067=105,A2067=106),"Bonus"))),"")</f>
        <v>Tour 3</v>
      </c>
      <c r="I2067" s="31" t="str">
        <f>IF(LEFT(H2067,4)="Tour",VLOOKUP(A2067,Database!$A:$C,3,FALSE),"")</f>
        <v>C</v>
      </c>
      <c r="J2067" s="31" t="str">
        <f>VLOOKUP($A2067,Location!$A:$J,7,FALSE)</f>
        <v>Ecosse</v>
      </c>
      <c r="K2067" s="31" t="str">
        <f>IFERROR(VLOOKUP(J2067,Setup_Team!$B:$C,2,FALSE), "TDB")</f>
        <v>SCO</v>
      </c>
      <c r="L2067" s="31" t="str">
        <f>VLOOKUP($A2067,Location!$A:$J,8,FALSE)</f>
        <v>Brésil</v>
      </c>
      <c r="M2067" s="31" t="str">
        <f>IFERROR(VLOOKUP(L2067,Setup_Team!$B:$C,2,FALSE), "TDB")</f>
        <v>BRA</v>
      </c>
      <c r="N2067" s="31" t="str">
        <f>VLOOKUP($A2067,Location!$A:$J,9,FALSE)</f>
        <v>Miami Gardens, Florida</v>
      </c>
      <c r="O2067" s="31" t="str">
        <f>VLOOKUP($A2067,Location!$A:$J,10,FALSE)</f>
        <v>Hard Rock Stadium</v>
      </c>
      <c r="R2067" s="31">
        <v>0</v>
      </c>
      <c r="S2067" s="25">
        <f>VLOOKUP($A2067,Database!$A:$Y,10,FALSE)</f>
        <v>145</v>
      </c>
      <c r="T2067" s="25">
        <f>VLOOKUP($A2067,Database!$A:$Y,11,FALSE)</f>
        <v>124</v>
      </c>
      <c r="U2067" s="25">
        <f>VLOOKUP($A2067,Database!$A:$Y,12,FALSE)</f>
        <v>48</v>
      </c>
      <c r="V2067" s="25" t="str">
        <f>VLOOKUP(A2067,Database!A:M,13,FALSE)</f>
        <v>À venir</v>
      </c>
      <c r="W2067" s="25" t="str">
        <f>VLOOKUP($A2067,Database!$A:$Y,20,FALSE)</f>
        <v/>
      </c>
      <c r="X2067" s="25" t="str">
        <f>VLOOKUP($A2067,Database!$A:$Y,21,FALSE)</f>
        <v/>
      </c>
      <c r="Y2067" s="25" t="str">
        <f ca="1">IF(C2067&lt;NOW(),IF(AND(P2067&gt;Q2067,W2067&gt;X2067),S2067,IF(AND(P2067=Q2067,W2067=X2067),T2067,IF(AND(P2067&lt;Q2067,W2067&lt;X2067),U2067,0))),"")</f>
        <v/>
      </c>
      <c r="Z2067" s="25">
        <f>IF(AND(P2067=W2067,Q2067=X2067),1,0)</f>
        <v>1</v>
      </c>
      <c r="AA2067" s="25" t="str">
        <f>IF(Z2067=0,"",IF(ISBLANK(VLOOKUP(A2067,Database!A:AA,22,FALSE)),"",VLOOKUP(A2067,Database!A:AA,22,FALSE)))</f>
        <v>Exact</v>
      </c>
      <c r="AB2067" s="25">
        <f ca="1">IFERROR(IF(AND(Y2067&lt;&gt;"",OR(V2067="Terminé",V2067="En cours")),VLOOKUP(AA2067,Setup_ScoreExactBonus!A:D,4,FALSE),0),0)</f>
        <v>0</v>
      </c>
      <c r="AC2067" s="31" t="str">
        <f ca="1">IF(Y2067&lt;&gt;"", Y2067 + IF(Z2067=1,AB2067, 0), "")</f>
        <v/>
      </c>
      <c r="AD2067" s="31">
        <f ca="1">SUMIFS(AC$2:AC2067,D$2:D2067,D2067)*IF(R2067=0,1,2)</f>
        <v>0</v>
      </c>
    </row>
    <row r="2068" spans="1:30" x14ac:dyDescent="0.35">
      <c r="A2068" s="31">
        <f>IF(ISBLANK(B2068),"",COUNTIF(B$2:B2068,B2068))-1</f>
        <v>52</v>
      </c>
      <c r="B2068" s="31">
        <v>39</v>
      </c>
      <c r="C2068" s="10">
        <f>VLOOKUP($A2068,Database!$A:$Y,7,FALSE)</f>
        <v>46198</v>
      </c>
      <c r="D2068" s="31" t="str">
        <f>VLOOKUP(Pronostics!$B2068,Setup_MPP!$A:$G,3,FALSE)</f>
        <v>Joueur39</v>
      </c>
      <c r="E2068" s="31" t="str">
        <f>VLOOKUP(Pronostics!$B2068,Setup_MPP!$A:$G,2,FALSE)</f>
        <v>Joueur39</v>
      </c>
      <c r="F2068" s="31" t="str">
        <f>VLOOKUP($B2068,Setup_MPP!$A:$E,4,FALSE)</f>
        <v>#D5D5D5</v>
      </c>
      <c r="G2068" s="31" t="str">
        <f>VLOOKUP($B2068,Setup_MPP!$A:$E,5,FALSE)</f>
        <v>#727272</v>
      </c>
      <c r="H2068" s="31" t="str">
        <f>IFERROR(IF(AND(A2068&gt;=1,A2068&lt;=104),VLOOKUP($A2068,Location!$A:$J,6,FALSE),IF(A2068=0,"Avant l'ouverture",IF(OR(A2068=105,A2068=106),"Bonus"))),"")</f>
        <v>Tour 3</v>
      </c>
      <c r="I2068" s="31" t="str">
        <f>IF(LEFT(H2068,4)="Tour",VLOOKUP(A2068,Database!$A:$C,3,FALSE),"")</f>
        <v>C</v>
      </c>
      <c r="J2068" s="31" t="str">
        <f>VLOOKUP($A2068,Location!$A:$J,7,FALSE)</f>
        <v>Ecosse</v>
      </c>
      <c r="K2068" s="31" t="str">
        <f>IFERROR(VLOOKUP(J2068,Setup_Team!$B:$C,2,FALSE), "TDB")</f>
        <v>SCO</v>
      </c>
      <c r="L2068" s="31" t="str">
        <f>VLOOKUP($A2068,Location!$A:$J,8,FALSE)</f>
        <v>Brésil</v>
      </c>
      <c r="M2068" s="31" t="str">
        <f>IFERROR(VLOOKUP(L2068,Setup_Team!$B:$C,2,FALSE), "TDB")</f>
        <v>BRA</v>
      </c>
      <c r="N2068" s="31" t="str">
        <f>VLOOKUP($A2068,Location!$A:$J,9,FALSE)</f>
        <v>Miami Gardens, Florida</v>
      </c>
      <c r="O2068" s="31" t="str">
        <f>VLOOKUP($A2068,Location!$A:$J,10,FALSE)</f>
        <v>Hard Rock Stadium</v>
      </c>
      <c r="R2068" s="31">
        <v>0</v>
      </c>
      <c r="S2068" s="25">
        <f>VLOOKUP($A2068,Database!$A:$Y,10,FALSE)</f>
        <v>145</v>
      </c>
      <c r="T2068" s="25">
        <f>VLOOKUP($A2068,Database!$A:$Y,11,FALSE)</f>
        <v>124</v>
      </c>
      <c r="U2068" s="25">
        <f>VLOOKUP($A2068,Database!$A:$Y,12,FALSE)</f>
        <v>48</v>
      </c>
      <c r="V2068" s="25" t="str">
        <f>VLOOKUP(A2068,Database!A:M,13,FALSE)</f>
        <v>À venir</v>
      </c>
      <c r="W2068" s="25" t="str">
        <f>VLOOKUP($A2068,Database!$A:$Y,20,FALSE)</f>
        <v/>
      </c>
      <c r="X2068" s="25" t="str">
        <f>VLOOKUP($A2068,Database!$A:$Y,21,FALSE)</f>
        <v/>
      </c>
      <c r="Y2068" s="25" t="str">
        <f ca="1">IF(C2068&lt;NOW(),IF(AND(P2068&gt;Q2068,W2068&gt;X2068),S2068,IF(AND(P2068=Q2068,W2068=X2068),T2068,IF(AND(P2068&lt;Q2068,W2068&lt;X2068),U2068,0))),"")</f>
        <v/>
      </c>
      <c r="Z2068" s="25">
        <f>IF(AND(P2068=W2068,Q2068=X2068),1,0)</f>
        <v>1</v>
      </c>
      <c r="AA2068" s="25" t="str">
        <f>IF(Z2068=0,"",IF(ISBLANK(VLOOKUP(A2068,Database!A:AA,22,FALSE)),"",VLOOKUP(A2068,Database!A:AA,22,FALSE)))</f>
        <v>Exact</v>
      </c>
      <c r="AB2068" s="25">
        <f ca="1">IFERROR(IF(AND(Y2068&lt;&gt;"",OR(V2068="Terminé",V2068="En cours")),VLOOKUP(AA2068,Setup_ScoreExactBonus!A:D,4,FALSE),0),0)</f>
        <v>0</v>
      </c>
      <c r="AC2068" s="31" t="str">
        <f ca="1">IF(Y2068&lt;&gt;"", Y2068 + IF(Z2068=1,AB2068, 0), "")</f>
        <v/>
      </c>
      <c r="AD2068" s="31">
        <f ca="1">SUMIFS(AC$2:AC2068,D$2:D2068,D2068)*IF(R2068=0,1,2)</f>
        <v>0</v>
      </c>
    </row>
    <row r="2069" spans="1:30" x14ac:dyDescent="0.35">
      <c r="A2069" s="31">
        <f>IF(ISBLANK(B2069),"",COUNTIF(B$2:B2069,B2069))-1</f>
        <v>53</v>
      </c>
      <c r="B2069" s="31">
        <v>1</v>
      </c>
      <c r="C2069" s="10">
        <f>VLOOKUP($A2069,Database!$A:$Y,7,FALSE)</f>
        <v>46198.125</v>
      </c>
      <c r="D2069" s="31" t="str">
        <f>VLOOKUP(Pronostics!$B2069,Setup_MPP!$A:$G,3,FALSE)</f>
        <v>_Nicolas_LM_</v>
      </c>
      <c r="E2069" s="31" t="str">
        <f>VLOOKUP(Pronostics!$B2069,Setup_MPP!$A:$G,2,FALSE)</f>
        <v>Nicolas LE MOUEL</v>
      </c>
      <c r="F2069" s="31" t="str">
        <f>VLOOKUP($B2069,Setup_MPP!$A:$E,4,FALSE)</f>
        <v>#F7C79D</v>
      </c>
      <c r="G2069" s="31" t="str">
        <f>VLOOKUP($B2069,Setup_MPP!$A:$E,5,FALSE)</f>
        <v>#FFBE85</v>
      </c>
      <c r="H2069" s="31" t="str">
        <f>IFERROR(IF(AND(A2069&gt;=1,A2069&lt;=104),VLOOKUP($A2069,Location!$A:$J,6,FALSE),IF(A2069=0,"Avant l'ouverture",IF(OR(A2069=105,A2069=106),"Bonus"))),"")</f>
        <v>Tour 3</v>
      </c>
      <c r="I2069" s="31" t="str">
        <f>IF(LEFT(H2069,4)="Tour",VLOOKUP(A2069,Database!$A:$C,3,FALSE),"")</f>
        <v>A</v>
      </c>
      <c r="J2069" s="31" t="str">
        <f>VLOOKUP($A2069,Location!$A:$J,7,FALSE)</f>
        <v>Afrique du Sud</v>
      </c>
      <c r="K2069" s="31" t="str">
        <f>IFERROR(VLOOKUP(J2069,Setup_Team!$B:$C,2,FALSE), "TDB")</f>
        <v>ZAF</v>
      </c>
      <c r="L2069" s="31" t="str">
        <f>VLOOKUP($A2069,Location!$A:$J,8,FALSE)</f>
        <v>Corée du Sud</v>
      </c>
      <c r="M2069" s="31" t="str">
        <f>IFERROR(VLOOKUP(L2069,Setup_Team!$B:$C,2,FALSE), "TDB")</f>
        <v>KOR</v>
      </c>
      <c r="N2069" s="31" t="str">
        <f>VLOOKUP($A2069,Location!$A:$J,9,FALSE)</f>
        <v>Mexique City</v>
      </c>
      <c r="O2069" s="31" t="str">
        <f>VLOOKUP($A2069,Location!$A:$J,10,FALSE)</f>
        <v>Estadio Azteca</v>
      </c>
      <c r="P2069" s="44"/>
      <c r="Q2069" s="44"/>
      <c r="R2069" s="31">
        <v>0</v>
      </c>
      <c r="S2069" s="25">
        <f>VLOOKUP($A2069,Database!$A:$Y,10,FALSE)</f>
        <v>117</v>
      </c>
      <c r="T2069" s="25">
        <f>VLOOKUP($A2069,Database!$A:$Y,11,FALSE)</f>
        <v>103</v>
      </c>
      <c r="U2069" s="25">
        <f>VLOOKUP($A2069,Database!$A:$Y,12,FALSE)</f>
        <v>87</v>
      </c>
      <c r="V2069" s="25" t="str">
        <f>VLOOKUP(A2069,Database!A:M,13,FALSE)</f>
        <v>À venir</v>
      </c>
      <c r="W2069" s="25" t="str">
        <f>VLOOKUP($A2069,Database!$A:$Y,20,FALSE)</f>
        <v/>
      </c>
      <c r="X2069" s="25" t="str">
        <f>VLOOKUP($A2069,Database!$A:$Y,21,FALSE)</f>
        <v/>
      </c>
      <c r="Y2069" s="25" t="str">
        <f ca="1">IF(C2069&lt;NOW(),IF(AND(P2069&gt;Q2069,W2069&gt;X2069),S2069,IF(AND(P2069=Q2069,W2069=X2069),T2069,IF(AND(P2069&lt;Q2069,W2069&lt;X2069),U2069,0))),"")</f>
        <v/>
      </c>
      <c r="Z2069" s="25">
        <f>IF(AND(P2069=W2069,Q2069=X2069),1,0)</f>
        <v>1</v>
      </c>
      <c r="AA2069" s="25" t="str">
        <f>IF(Z2069=0,"",IF(ISBLANK(VLOOKUP(A2069,Database!A:AA,22,FALSE)),"",VLOOKUP(A2069,Database!A:AA,22,FALSE)))</f>
        <v>Exact</v>
      </c>
      <c r="AB2069" s="25">
        <f ca="1">IFERROR(IF(AND(Y2069&lt;&gt;"",OR(V2069="Terminé",V2069="En cours")),VLOOKUP(AA2069,Setup_ScoreExactBonus!A:D,4,FALSE),0),0)</f>
        <v>0</v>
      </c>
      <c r="AC2069" s="31" t="str">
        <f ca="1">IF(Y2069&lt;&gt;"", Y2069 + IF(Z2069=1,AB2069, 0), "")</f>
        <v/>
      </c>
      <c r="AD2069" s="31">
        <f ca="1">SUMIFS(AC$2:AC2069,D$2:D2069,D2069)*IF(R2069=0,1,2)</f>
        <v>0</v>
      </c>
    </row>
    <row r="2070" spans="1:30" x14ac:dyDescent="0.35">
      <c r="A2070" s="31">
        <f>IF(ISBLANK(B2070),"",COUNTIF(B$2:B2070,B2070))-1</f>
        <v>53</v>
      </c>
      <c r="B2070" s="31">
        <v>2</v>
      </c>
      <c r="C2070" s="10">
        <f>VLOOKUP($A2070,Database!$A:$Y,7,FALSE)</f>
        <v>46198.125</v>
      </c>
      <c r="D2070" s="31" t="str">
        <f>VLOOKUP(Pronostics!$B2070,Setup_MPP!$A:$G,3,FALSE)</f>
        <v>leaelaz</v>
      </c>
      <c r="E2070" s="31" t="str">
        <f>VLOOKUP(Pronostics!$B2070,Setup_MPP!$A:$G,2,FALSE)</f>
        <v>Léa EL ASERY</v>
      </c>
      <c r="F2070" s="31" t="str">
        <f>VLOOKUP($B2070,Setup_MPP!$A:$E,4,FALSE)</f>
        <v>#FFBEBE</v>
      </c>
      <c r="G2070" s="31" t="str">
        <f>VLOOKUP($B2070,Setup_MPP!$A:$E,5,FALSE)</f>
        <v>#DF6868</v>
      </c>
      <c r="H2070" s="31" t="str">
        <f>IFERROR(IF(AND(A2070&gt;=1,A2070&lt;=104),VLOOKUP($A2070,Location!$A:$J,6,FALSE),IF(A2070=0,"Avant l'ouverture",IF(OR(A2070=105,A2070=106),"Bonus"))),"")</f>
        <v>Tour 3</v>
      </c>
      <c r="I2070" s="31" t="str">
        <f>IF(LEFT(H2070,4)="Tour",VLOOKUP(A2070,Database!$A:$C,3,FALSE),"")</f>
        <v>A</v>
      </c>
      <c r="J2070" s="31" t="str">
        <f>VLOOKUP($A2070,Location!$A:$J,7,FALSE)</f>
        <v>Afrique du Sud</v>
      </c>
      <c r="K2070" s="31" t="str">
        <f>IFERROR(VLOOKUP(J2070,Setup_Team!$B:$C,2,FALSE), "TDB")</f>
        <v>ZAF</v>
      </c>
      <c r="L2070" s="31" t="str">
        <f>VLOOKUP($A2070,Location!$A:$J,8,FALSE)</f>
        <v>Corée du Sud</v>
      </c>
      <c r="M2070" s="31" t="str">
        <f>IFERROR(VLOOKUP(L2070,Setup_Team!$B:$C,2,FALSE), "TDB")</f>
        <v>KOR</v>
      </c>
      <c r="N2070" s="31" t="str">
        <f>VLOOKUP($A2070,Location!$A:$J,9,FALSE)</f>
        <v>Mexique City</v>
      </c>
      <c r="O2070" s="31" t="str">
        <f>VLOOKUP($A2070,Location!$A:$J,10,FALSE)</f>
        <v>Estadio Azteca</v>
      </c>
      <c r="R2070" s="31">
        <v>0</v>
      </c>
      <c r="S2070" s="25">
        <f>VLOOKUP($A2070,Database!$A:$Y,10,FALSE)</f>
        <v>117</v>
      </c>
      <c r="T2070" s="25">
        <f>VLOOKUP($A2070,Database!$A:$Y,11,FALSE)</f>
        <v>103</v>
      </c>
      <c r="U2070" s="25">
        <f>VLOOKUP($A2070,Database!$A:$Y,12,FALSE)</f>
        <v>87</v>
      </c>
      <c r="V2070" s="25" t="str">
        <f>VLOOKUP(A2070,Database!A:M,13,FALSE)</f>
        <v>À venir</v>
      </c>
      <c r="W2070" s="25" t="str">
        <f>VLOOKUP($A2070,Database!$A:$Y,20,FALSE)</f>
        <v/>
      </c>
      <c r="X2070" s="25" t="str">
        <f>VLOOKUP($A2070,Database!$A:$Y,21,FALSE)</f>
        <v/>
      </c>
      <c r="Y2070" s="25" t="str">
        <f ca="1">IF(C2070&lt;NOW(),IF(AND(P2070&gt;Q2070,W2070&gt;X2070),S2070,IF(AND(P2070=Q2070,W2070=X2070),T2070,IF(AND(P2070&lt;Q2070,W2070&lt;X2070),U2070,0))),"")</f>
        <v/>
      </c>
      <c r="Z2070" s="25">
        <f>IF(AND(P2070=W2070,Q2070=X2070),1,0)</f>
        <v>1</v>
      </c>
      <c r="AA2070" s="25" t="str">
        <f>IF(Z2070=0,"",IF(ISBLANK(VLOOKUP(A2070,Database!A:AA,22,FALSE)),"",VLOOKUP(A2070,Database!A:AA,22,FALSE)))</f>
        <v>Exact</v>
      </c>
      <c r="AB2070" s="25">
        <f ca="1">IFERROR(IF(AND(Y2070&lt;&gt;"",OR(V2070="Terminé",V2070="En cours")),VLOOKUP(AA2070,Setup_ScoreExactBonus!A:D,4,FALSE),0),0)</f>
        <v>0</v>
      </c>
      <c r="AC2070" s="31" t="str">
        <f ca="1">IF(Y2070&lt;&gt;"", Y2070 + IF(Z2070=1,AB2070, 0), "")</f>
        <v/>
      </c>
      <c r="AD2070" s="31">
        <f ca="1">SUMIFS(AC$2:AC2070,D$2:D2070,D2070)*IF(R2070=0,1,2)</f>
        <v>0</v>
      </c>
    </row>
    <row r="2071" spans="1:30" x14ac:dyDescent="0.35">
      <c r="A2071" s="31">
        <f>IF(ISBLANK(B2071),"",COUNTIF(B$2:B2071,B2071))-1</f>
        <v>53</v>
      </c>
      <c r="B2071" s="31">
        <v>3</v>
      </c>
      <c r="C2071" s="10">
        <f>VLOOKUP($A2071,Database!$A:$Y,7,FALSE)</f>
        <v>46198.125</v>
      </c>
      <c r="D2071" s="31" t="str">
        <f>VLOOKUP(Pronostics!$B2071,Setup_MPP!$A:$G,3,FALSE)</f>
        <v>PasMetalleux</v>
      </c>
      <c r="E2071" s="31" t="str">
        <f>VLOOKUP(Pronostics!$B2071,Setup_MPP!$A:$G,2,FALSE)</f>
        <v>Elwenn JOUBREL</v>
      </c>
      <c r="F2071" s="31" t="str">
        <f>VLOOKUP($B2071,Setup_MPP!$A:$E,4,FALSE)</f>
        <v>#F5C7FC</v>
      </c>
      <c r="G2071" s="31" t="str">
        <f>VLOOKUP($B2071,Setup_MPP!$A:$E,5,FALSE)</f>
        <v>#C489CF</v>
      </c>
      <c r="H2071" s="31" t="str">
        <f>IFERROR(IF(AND(A2071&gt;=1,A2071&lt;=104),VLOOKUP($A2071,Location!$A:$J,6,FALSE),IF(A2071=0,"Avant l'ouverture",IF(OR(A2071=105,A2071=106),"Bonus"))),"")</f>
        <v>Tour 3</v>
      </c>
      <c r="I2071" s="31" t="str">
        <f>IF(LEFT(H2071,4)="Tour",VLOOKUP(A2071,Database!$A:$C,3,FALSE),"")</f>
        <v>A</v>
      </c>
      <c r="J2071" s="31" t="str">
        <f>VLOOKUP($A2071,Location!$A:$J,7,FALSE)</f>
        <v>Afrique du Sud</v>
      </c>
      <c r="K2071" s="31" t="str">
        <f>IFERROR(VLOOKUP(J2071,Setup_Team!$B:$C,2,FALSE), "TDB")</f>
        <v>ZAF</v>
      </c>
      <c r="L2071" s="31" t="str">
        <f>VLOOKUP($A2071,Location!$A:$J,8,FALSE)</f>
        <v>Corée du Sud</v>
      </c>
      <c r="M2071" s="31" t="str">
        <f>IFERROR(VLOOKUP(L2071,Setup_Team!$B:$C,2,FALSE), "TDB")</f>
        <v>KOR</v>
      </c>
      <c r="N2071" s="31" t="str">
        <f>VLOOKUP($A2071,Location!$A:$J,9,FALSE)</f>
        <v>Mexique City</v>
      </c>
      <c r="O2071" s="31" t="str">
        <f>VLOOKUP($A2071,Location!$A:$J,10,FALSE)</f>
        <v>Estadio Azteca</v>
      </c>
      <c r="R2071" s="31">
        <v>0</v>
      </c>
      <c r="S2071" s="25">
        <f>VLOOKUP($A2071,Database!$A:$Y,10,FALSE)</f>
        <v>117</v>
      </c>
      <c r="T2071" s="25">
        <f>VLOOKUP($A2071,Database!$A:$Y,11,FALSE)</f>
        <v>103</v>
      </c>
      <c r="U2071" s="25">
        <f>VLOOKUP($A2071,Database!$A:$Y,12,FALSE)</f>
        <v>87</v>
      </c>
      <c r="V2071" s="25" t="str">
        <f>VLOOKUP(A2071,Database!A:M,13,FALSE)</f>
        <v>À venir</v>
      </c>
      <c r="W2071" s="25" t="str">
        <f>VLOOKUP($A2071,Database!$A:$Y,20,FALSE)</f>
        <v/>
      </c>
      <c r="X2071" s="25" t="str">
        <f>VLOOKUP($A2071,Database!$A:$Y,21,FALSE)</f>
        <v/>
      </c>
      <c r="Y2071" s="25" t="str">
        <f ca="1">IF(C2071&lt;NOW(),IF(AND(P2071&gt;Q2071,W2071&gt;X2071),S2071,IF(AND(P2071=Q2071,W2071=X2071),T2071,IF(AND(P2071&lt;Q2071,W2071&lt;X2071),U2071,0))),"")</f>
        <v/>
      </c>
      <c r="Z2071" s="25">
        <f>IF(AND(P2071=W2071,Q2071=X2071),1,0)</f>
        <v>1</v>
      </c>
      <c r="AA2071" s="25" t="str">
        <f>IF(Z2071=0,"",IF(ISBLANK(VLOOKUP(A2071,Database!A:AA,22,FALSE)),"",VLOOKUP(A2071,Database!A:AA,22,FALSE)))</f>
        <v>Exact</v>
      </c>
      <c r="AB2071" s="25">
        <f ca="1">IFERROR(IF(AND(Y2071&lt;&gt;"",OR(V2071="Terminé",V2071="En cours")),VLOOKUP(AA2071,Setup_ScoreExactBonus!A:D,4,FALSE),0),0)</f>
        <v>0</v>
      </c>
      <c r="AC2071" s="31" t="str">
        <f ca="1">IF(Y2071&lt;&gt;"", Y2071 + IF(Z2071=1,AB2071, 0), "")</f>
        <v/>
      </c>
      <c r="AD2071" s="31">
        <f ca="1">SUMIFS(AC$2:AC2071,D$2:D2071,D2071)*IF(R2071=0,1,2)</f>
        <v>0</v>
      </c>
    </row>
    <row r="2072" spans="1:30" x14ac:dyDescent="0.35">
      <c r="A2072" s="31">
        <f>IF(ISBLANK(B2072),"",COUNTIF(B$2:B2072,B2072))-1</f>
        <v>53</v>
      </c>
      <c r="B2072" s="31">
        <v>4</v>
      </c>
      <c r="C2072" s="10">
        <f>VLOOKUP($A2072,Database!$A:$Y,7,FALSE)</f>
        <v>46198.125</v>
      </c>
      <c r="D2072" s="31" t="str">
        <f>VLOOKUP(Pronostics!$B2072,Setup_MPP!$A:$G,3,FALSE)</f>
        <v>Popo444</v>
      </c>
      <c r="E2072" s="31" t="str">
        <f>VLOOKUP(Pronostics!$B2072,Setup_MPP!$A:$G,2,FALSE)</f>
        <v>Pauline OLIVIER</v>
      </c>
      <c r="F2072" s="31" t="str">
        <f>VLOOKUP($B2072,Setup_MPP!$A:$E,4,FALSE)</f>
        <v>#A5EA7F</v>
      </c>
      <c r="G2072" s="31" t="str">
        <f>VLOOKUP($B2072,Setup_MPP!$A:$E,5,FALSE)</f>
        <v>#80C65A</v>
      </c>
      <c r="H2072" s="31" t="str">
        <f>IFERROR(IF(AND(A2072&gt;=1,A2072&lt;=104),VLOOKUP($A2072,Location!$A:$J,6,FALSE),IF(A2072=0,"Avant l'ouverture",IF(OR(A2072=105,A2072=106),"Bonus"))),"")</f>
        <v>Tour 3</v>
      </c>
      <c r="I2072" s="31" t="str">
        <f>IF(LEFT(H2072,4)="Tour",VLOOKUP(A2072,Database!$A:$C,3,FALSE),"")</f>
        <v>A</v>
      </c>
      <c r="J2072" s="31" t="str">
        <f>VLOOKUP($A2072,Location!$A:$J,7,FALSE)</f>
        <v>Afrique du Sud</v>
      </c>
      <c r="K2072" s="31" t="str">
        <f>IFERROR(VLOOKUP(J2072,Setup_Team!$B:$C,2,FALSE), "TDB")</f>
        <v>ZAF</v>
      </c>
      <c r="L2072" s="31" t="str">
        <f>VLOOKUP($A2072,Location!$A:$J,8,FALSE)</f>
        <v>Corée du Sud</v>
      </c>
      <c r="M2072" s="31" t="str">
        <f>IFERROR(VLOOKUP(L2072,Setup_Team!$B:$C,2,FALSE), "TDB")</f>
        <v>KOR</v>
      </c>
      <c r="N2072" s="31" t="str">
        <f>VLOOKUP($A2072,Location!$A:$J,9,FALSE)</f>
        <v>Mexique City</v>
      </c>
      <c r="O2072" s="31" t="str">
        <f>VLOOKUP($A2072,Location!$A:$J,10,FALSE)</f>
        <v>Estadio Azteca</v>
      </c>
      <c r="R2072" s="31">
        <v>0</v>
      </c>
      <c r="S2072" s="25">
        <f>VLOOKUP($A2072,Database!$A:$Y,10,FALSE)</f>
        <v>117</v>
      </c>
      <c r="T2072" s="25">
        <f>VLOOKUP($A2072,Database!$A:$Y,11,FALSE)</f>
        <v>103</v>
      </c>
      <c r="U2072" s="25">
        <f>VLOOKUP($A2072,Database!$A:$Y,12,FALSE)</f>
        <v>87</v>
      </c>
      <c r="V2072" s="25" t="str">
        <f>VLOOKUP(A2072,Database!A:M,13,FALSE)</f>
        <v>À venir</v>
      </c>
      <c r="W2072" s="25" t="str">
        <f>VLOOKUP($A2072,Database!$A:$Y,20,FALSE)</f>
        <v/>
      </c>
      <c r="X2072" s="25" t="str">
        <f>VLOOKUP($A2072,Database!$A:$Y,21,FALSE)</f>
        <v/>
      </c>
      <c r="Y2072" s="25" t="str">
        <f ca="1">IF(C2072&lt;NOW(),IF(AND(P2072&gt;Q2072,W2072&gt;X2072),S2072,IF(AND(P2072=Q2072,W2072=X2072),T2072,IF(AND(P2072&lt;Q2072,W2072&lt;X2072),U2072,0))),"")</f>
        <v/>
      </c>
      <c r="Z2072" s="25">
        <f>IF(AND(P2072=W2072,Q2072=X2072),1,0)</f>
        <v>1</v>
      </c>
      <c r="AA2072" s="25" t="str">
        <f>IF(Z2072=0,"",IF(ISBLANK(VLOOKUP(A2072,Database!A:AA,22,FALSE)),"",VLOOKUP(A2072,Database!A:AA,22,FALSE)))</f>
        <v>Exact</v>
      </c>
      <c r="AB2072" s="25">
        <f ca="1">IFERROR(IF(AND(Y2072&lt;&gt;"",OR(V2072="Terminé",V2072="En cours")),VLOOKUP(AA2072,Setup_ScoreExactBonus!A:D,4,FALSE),0),0)</f>
        <v>0</v>
      </c>
      <c r="AC2072" s="31" t="str">
        <f ca="1">IF(Y2072&lt;&gt;"", Y2072 + IF(Z2072=1,AB2072, 0), "")</f>
        <v/>
      </c>
      <c r="AD2072" s="31">
        <f ca="1">SUMIFS(AC$2:AC2072,D$2:D2072,D2072)*IF(R2072=0,1,2)</f>
        <v>0</v>
      </c>
    </row>
    <row r="2073" spans="1:30" x14ac:dyDescent="0.35">
      <c r="A2073" s="31">
        <f>IF(ISBLANK(B2073),"",COUNTIF(B$2:B2073,B2073))-1</f>
        <v>53</v>
      </c>
      <c r="B2073" s="31">
        <v>5</v>
      </c>
      <c r="C2073" s="10">
        <f>VLOOKUP($A2073,Database!$A:$Y,7,FALSE)</f>
        <v>46198.125</v>
      </c>
      <c r="D2073" s="31" t="str">
        <f>VLOOKUP(Pronostics!$B2073,Setup_MPP!$A:$G,3,FALSE)</f>
        <v>_Jujul</v>
      </c>
      <c r="E2073" s="31" t="str">
        <f>VLOOKUP(Pronostics!$B2073,Setup_MPP!$A:$G,2,FALSE)</f>
        <v>Julie BOISSIERE</v>
      </c>
      <c r="F2073" s="31" t="str">
        <f>VLOOKUP($B2073,Setup_MPP!$A:$E,4,FALSE)</f>
        <v>#D890FF</v>
      </c>
      <c r="G2073" s="31" t="str">
        <f>VLOOKUP($B2073,Setup_MPP!$A:$E,5,FALSE)</f>
        <v>#B750EF</v>
      </c>
      <c r="H2073" s="31" t="str">
        <f>IFERROR(IF(AND(A2073&gt;=1,A2073&lt;=104),VLOOKUP($A2073,Location!$A:$J,6,FALSE),IF(A2073=0,"Avant l'ouverture",IF(OR(A2073=105,A2073=106),"Bonus"))),"")</f>
        <v>Tour 3</v>
      </c>
      <c r="I2073" s="31" t="str">
        <f>IF(LEFT(H2073,4)="Tour",VLOOKUP(A2073,Database!$A:$C,3,FALSE),"")</f>
        <v>A</v>
      </c>
      <c r="J2073" s="31" t="str">
        <f>VLOOKUP($A2073,Location!$A:$J,7,FALSE)</f>
        <v>Afrique du Sud</v>
      </c>
      <c r="K2073" s="31" t="str">
        <f>IFERROR(VLOOKUP(J2073,Setup_Team!$B:$C,2,FALSE), "TDB")</f>
        <v>ZAF</v>
      </c>
      <c r="L2073" s="31" t="str">
        <f>VLOOKUP($A2073,Location!$A:$J,8,FALSE)</f>
        <v>Corée du Sud</v>
      </c>
      <c r="M2073" s="31" t="str">
        <f>IFERROR(VLOOKUP(L2073,Setup_Team!$B:$C,2,FALSE), "TDB")</f>
        <v>KOR</v>
      </c>
      <c r="N2073" s="31" t="str">
        <f>VLOOKUP($A2073,Location!$A:$J,9,FALSE)</f>
        <v>Mexique City</v>
      </c>
      <c r="O2073" s="31" t="str">
        <f>VLOOKUP($A2073,Location!$A:$J,10,FALSE)</f>
        <v>Estadio Azteca</v>
      </c>
      <c r="R2073" s="31">
        <v>0</v>
      </c>
      <c r="S2073" s="25">
        <f>VLOOKUP($A2073,Database!$A:$Y,10,FALSE)</f>
        <v>117</v>
      </c>
      <c r="T2073" s="25">
        <f>VLOOKUP($A2073,Database!$A:$Y,11,FALSE)</f>
        <v>103</v>
      </c>
      <c r="U2073" s="25">
        <f>VLOOKUP($A2073,Database!$A:$Y,12,FALSE)</f>
        <v>87</v>
      </c>
      <c r="V2073" s="25" t="str">
        <f>VLOOKUP(A2073,Database!A:M,13,FALSE)</f>
        <v>À venir</v>
      </c>
      <c r="W2073" s="25" t="str">
        <f>VLOOKUP($A2073,Database!$A:$Y,20,FALSE)</f>
        <v/>
      </c>
      <c r="X2073" s="25" t="str">
        <f>VLOOKUP($A2073,Database!$A:$Y,21,FALSE)</f>
        <v/>
      </c>
      <c r="Y2073" s="25" t="str">
        <f ca="1">IF(C2073&lt;NOW(),IF(AND(P2073&gt;Q2073,W2073&gt;X2073),S2073,IF(AND(P2073=Q2073,W2073=X2073),T2073,IF(AND(P2073&lt;Q2073,W2073&lt;X2073),U2073,0))),"")</f>
        <v/>
      </c>
      <c r="Z2073" s="25">
        <f>IF(AND(P2073=W2073,Q2073=X2073),1,0)</f>
        <v>1</v>
      </c>
      <c r="AA2073" s="25" t="str">
        <f>IF(Z2073=0,"",IF(ISBLANK(VLOOKUP(A2073,Database!A:AA,22,FALSE)),"",VLOOKUP(A2073,Database!A:AA,22,FALSE)))</f>
        <v>Exact</v>
      </c>
      <c r="AB2073" s="25">
        <f ca="1">IFERROR(IF(AND(Y2073&lt;&gt;"",OR(V2073="Terminé",V2073="En cours")),VLOOKUP(AA2073,Setup_ScoreExactBonus!A:D,4,FALSE),0),0)</f>
        <v>0</v>
      </c>
      <c r="AC2073" s="31" t="str">
        <f ca="1">IF(Y2073&lt;&gt;"", Y2073 + IF(Z2073=1,AB2073, 0), "")</f>
        <v/>
      </c>
      <c r="AD2073" s="31">
        <f ca="1">SUMIFS(AC$2:AC2073,D$2:D2073,D2073)*IF(R2073=0,1,2)</f>
        <v>0</v>
      </c>
    </row>
    <row r="2074" spans="1:30" x14ac:dyDescent="0.35">
      <c r="A2074" s="31">
        <f>IF(ISBLANK(B2074),"",COUNTIF(B$2:B2074,B2074))-1</f>
        <v>53</v>
      </c>
      <c r="B2074" s="31">
        <v>6</v>
      </c>
      <c r="C2074" s="10">
        <f>VLOOKUP($A2074,Database!$A:$Y,7,FALSE)</f>
        <v>46198.125</v>
      </c>
      <c r="D2074" s="31" t="str">
        <f>VLOOKUP(Pronostics!$B2074,Setup_MPP!$A:$G,3,FALSE)</f>
        <v>Julay</v>
      </c>
      <c r="E2074" s="31" t="str">
        <f>VLOOKUP(Pronostics!$B2074,Setup_MPP!$A:$G,2,FALSE)</f>
        <v>Julie BOUCHARD</v>
      </c>
      <c r="F2074" s="31" t="str">
        <f>VLOOKUP($B2074,Setup_MPP!$A:$E,4,FALSE)</f>
        <v>#A6F7B1</v>
      </c>
      <c r="G2074" s="31" t="str">
        <f>VLOOKUP($B2074,Setup_MPP!$A:$E,5,FALSE)</f>
        <v>#6EC179</v>
      </c>
      <c r="H2074" s="31" t="str">
        <f>IFERROR(IF(AND(A2074&gt;=1,A2074&lt;=104),VLOOKUP($A2074,Location!$A:$J,6,FALSE),IF(A2074=0,"Avant l'ouverture",IF(OR(A2074=105,A2074=106),"Bonus"))),"")</f>
        <v>Tour 3</v>
      </c>
      <c r="I2074" s="31" t="str">
        <f>IF(LEFT(H2074,4)="Tour",VLOOKUP(A2074,Database!$A:$C,3,FALSE),"")</f>
        <v>A</v>
      </c>
      <c r="J2074" s="31" t="str">
        <f>VLOOKUP($A2074,Location!$A:$J,7,FALSE)</f>
        <v>Afrique du Sud</v>
      </c>
      <c r="K2074" s="31" t="str">
        <f>IFERROR(VLOOKUP(J2074,Setup_Team!$B:$C,2,FALSE), "TDB")</f>
        <v>ZAF</v>
      </c>
      <c r="L2074" s="31" t="str">
        <f>VLOOKUP($A2074,Location!$A:$J,8,FALSE)</f>
        <v>Corée du Sud</v>
      </c>
      <c r="M2074" s="31" t="str">
        <f>IFERROR(VLOOKUP(L2074,Setup_Team!$B:$C,2,FALSE), "TDB")</f>
        <v>KOR</v>
      </c>
      <c r="N2074" s="31" t="str">
        <f>VLOOKUP($A2074,Location!$A:$J,9,FALSE)</f>
        <v>Mexique City</v>
      </c>
      <c r="O2074" s="31" t="str">
        <f>VLOOKUP($A2074,Location!$A:$J,10,FALSE)</f>
        <v>Estadio Azteca</v>
      </c>
      <c r="R2074" s="31">
        <v>0</v>
      </c>
      <c r="S2074" s="25">
        <f>VLOOKUP($A2074,Database!$A:$Y,10,FALSE)</f>
        <v>117</v>
      </c>
      <c r="T2074" s="25">
        <f>VLOOKUP($A2074,Database!$A:$Y,11,FALSE)</f>
        <v>103</v>
      </c>
      <c r="U2074" s="25">
        <f>VLOOKUP($A2074,Database!$A:$Y,12,FALSE)</f>
        <v>87</v>
      </c>
      <c r="V2074" s="25" t="str">
        <f>VLOOKUP(A2074,Database!A:M,13,FALSE)</f>
        <v>À venir</v>
      </c>
      <c r="W2074" s="25" t="str">
        <f>VLOOKUP($A2074,Database!$A:$Y,20,FALSE)</f>
        <v/>
      </c>
      <c r="X2074" s="25" t="str">
        <f>VLOOKUP($A2074,Database!$A:$Y,21,FALSE)</f>
        <v/>
      </c>
      <c r="Y2074" s="25" t="str">
        <f ca="1">IF(C2074&lt;NOW(),IF(AND(P2074&gt;Q2074,W2074&gt;X2074),S2074,IF(AND(P2074=Q2074,W2074=X2074),T2074,IF(AND(P2074&lt;Q2074,W2074&lt;X2074),U2074,0))),"")</f>
        <v/>
      </c>
      <c r="Z2074" s="25">
        <f>IF(AND(P2074=W2074,Q2074=X2074),1,0)</f>
        <v>1</v>
      </c>
      <c r="AA2074" s="25" t="str">
        <f>IF(Z2074=0,"",IF(ISBLANK(VLOOKUP(A2074,Database!A:AA,22,FALSE)),"",VLOOKUP(A2074,Database!A:AA,22,FALSE)))</f>
        <v>Exact</v>
      </c>
      <c r="AB2074" s="25">
        <f ca="1">IFERROR(IF(AND(Y2074&lt;&gt;"",OR(V2074="Terminé",V2074="En cours")),VLOOKUP(AA2074,Setup_ScoreExactBonus!A:D,4,FALSE),0),0)</f>
        <v>0</v>
      </c>
      <c r="AC2074" s="31" t="str">
        <f ca="1">IF(Y2074&lt;&gt;"", Y2074 + IF(Z2074=1,AB2074, 0), "")</f>
        <v/>
      </c>
      <c r="AD2074" s="31">
        <f ca="1">SUMIFS(AC$2:AC2074,D$2:D2074,D2074)*IF(R2074=0,1,2)</f>
        <v>0</v>
      </c>
    </row>
    <row r="2075" spans="1:30" x14ac:dyDescent="0.35">
      <c r="A2075" s="31">
        <f>IF(ISBLANK(B2075),"",COUNTIF(B$2:B2075,B2075))-1</f>
        <v>53</v>
      </c>
      <c r="B2075" s="31">
        <v>7</v>
      </c>
      <c r="C2075" s="10">
        <f>VLOOKUP($A2075,Database!$A:$Y,7,FALSE)</f>
        <v>46198.125</v>
      </c>
      <c r="D2075" s="31" t="str">
        <f>VLOOKUP(Pronostics!$B2075,Setup_MPP!$A:$G,3,FALSE)</f>
        <v>__Vince__</v>
      </c>
      <c r="E2075" s="31" t="str">
        <f>VLOOKUP(Pronostics!$B2075,Setup_MPP!$A:$G,2,FALSE)</f>
        <v>Vincent FRAYSSE</v>
      </c>
      <c r="F2075" s="31" t="str">
        <f>VLOOKUP($B2075,Setup_MPP!$A:$E,4,FALSE)</f>
        <v>#B2EAE8</v>
      </c>
      <c r="G2075" s="31" t="str">
        <f>VLOOKUP($B2075,Setup_MPP!$A:$E,5,FALSE)</f>
        <v>#6CB4B1</v>
      </c>
      <c r="H2075" s="31" t="str">
        <f>IFERROR(IF(AND(A2075&gt;=1,A2075&lt;=104),VLOOKUP($A2075,Location!$A:$J,6,FALSE),IF(A2075=0,"Avant l'ouverture",IF(OR(A2075=105,A2075=106),"Bonus"))),"")</f>
        <v>Tour 3</v>
      </c>
      <c r="I2075" s="31" t="str">
        <f>IF(LEFT(H2075,4)="Tour",VLOOKUP(A2075,Database!$A:$C,3,FALSE),"")</f>
        <v>A</v>
      </c>
      <c r="J2075" s="31" t="str">
        <f>VLOOKUP($A2075,Location!$A:$J,7,FALSE)</f>
        <v>Afrique du Sud</v>
      </c>
      <c r="K2075" s="31" t="str">
        <f>IFERROR(VLOOKUP(J2075,Setup_Team!$B:$C,2,FALSE), "TDB")</f>
        <v>ZAF</v>
      </c>
      <c r="L2075" s="31" t="str">
        <f>VLOOKUP($A2075,Location!$A:$J,8,FALSE)</f>
        <v>Corée du Sud</v>
      </c>
      <c r="M2075" s="31" t="str">
        <f>IFERROR(VLOOKUP(L2075,Setup_Team!$B:$C,2,FALSE), "TDB")</f>
        <v>KOR</v>
      </c>
      <c r="N2075" s="31" t="str">
        <f>VLOOKUP($A2075,Location!$A:$J,9,FALSE)</f>
        <v>Mexique City</v>
      </c>
      <c r="O2075" s="31" t="str">
        <f>VLOOKUP($A2075,Location!$A:$J,10,FALSE)</f>
        <v>Estadio Azteca</v>
      </c>
      <c r="R2075" s="31">
        <v>0</v>
      </c>
      <c r="S2075" s="25">
        <f>VLOOKUP($A2075,Database!$A:$Y,10,FALSE)</f>
        <v>117</v>
      </c>
      <c r="T2075" s="25">
        <f>VLOOKUP($A2075,Database!$A:$Y,11,FALSE)</f>
        <v>103</v>
      </c>
      <c r="U2075" s="25">
        <f>VLOOKUP($A2075,Database!$A:$Y,12,FALSE)</f>
        <v>87</v>
      </c>
      <c r="V2075" s="25" t="str">
        <f>VLOOKUP(A2075,Database!A:M,13,FALSE)</f>
        <v>À venir</v>
      </c>
      <c r="W2075" s="25" t="str">
        <f>VLOOKUP($A2075,Database!$A:$Y,20,FALSE)</f>
        <v/>
      </c>
      <c r="X2075" s="25" t="str">
        <f>VLOOKUP($A2075,Database!$A:$Y,21,FALSE)</f>
        <v/>
      </c>
      <c r="Y2075" s="25" t="str">
        <f ca="1">IF(C2075&lt;NOW(),IF(AND(P2075&gt;Q2075,W2075&gt;X2075),S2075,IF(AND(P2075=Q2075,W2075=X2075),T2075,IF(AND(P2075&lt;Q2075,W2075&lt;X2075),U2075,0))),"")</f>
        <v/>
      </c>
      <c r="Z2075" s="25">
        <f>IF(AND(P2075=W2075,Q2075=X2075),1,0)</f>
        <v>1</v>
      </c>
      <c r="AA2075" s="25" t="str">
        <f>IF(Z2075=0,"",IF(ISBLANK(VLOOKUP(A2075,Database!A:AA,22,FALSE)),"",VLOOKUP(A2075,Database!A:AA,22,FALSE)))</f>
        <v>Exact</v>
      </c>
      <c r="AB2075" s="25">
        <f ca="1">IFERROR(IF(AND(Y2075&lt;&gt;"",OR(V2075="Terminé",V2075="En cours")),VLOOKUP(AA2075,Setup_ScoreExactBonus!A:D,4,FALSE),0),0)</f>
        <v>0</v>
      </c>
      <c r="AC2075" s="31" t="str">
        <f ca="1">IF(Y2075&lt;&gt;"", Y2075 + IF(Z2075=1,AB2075, 0), "")</f>
        <v/>
      </c>
      <c r="AD2075" s="31">
        <f ca="1">SUMIFS(AC$2:AC2075,D$2:D2075,D2075)*IF(R2075=0,1,2)</f>
        <v>0</v>
      </c>
    </row>
    <row r="2076" spans="1:30" x14ac:dyDescent="0.35">
      <c r="A2076" s="31">
        <f>IF(ISBLANK(B2076),"",COUNTIF(B$2:B2076,B2076))-1</f>
        <v>53</v>
      </c>
      <c r="B2076" s="31">
        <v>8</v>
      </c>
      <c r="C2076" s="10">
        <f>VLOOKUP($A2076,Database!$A:$Y,7,FALSE)</f>
        <v>46198.125</v>
      </c>
      <c r="D2076" s="31" t="str">
        <f>VLOOKUP(Pronostics!$B2076,Setup_MPP!$A:$G,3,FALSE)</f>
        <v>Louuiiis</v>
      </c>
      <c r="E2076" s="31" t="str">
        <f>VLOOKUP(Pronostics!$B2076,Setup_MPP!$A:$G,2,FALSE)</f>
        <v>Louis HARLE</v>
      </c>
      <c r="F2076" s="31" t="str">
        <f>VLOOKUP($B2076,Setup_MPP!$A:$E,4,FALSE)</f>
        <v>#EEF7B1</v>
      </c>
      <c r="G2076" s="31" t="str">
        <f>VLOOKUP($B2076,Setup_MPP!$A:$E,5,FALSE)</f>
        <v>#C1CB7D</v>
      </c>
      <c r="H2076" s="31" t="str">
        <f>IFERROR(IF(AND(A2076&gt;=1,A2076&lt;=104),VLOOKUP($A2076,Location!$A:$J,6,FALSE),IF(A2076=0,"Avant l'ouverture",IF(OR(A2076=105,A2076=106),"Bonus"))),"")</f>
        <v>Tour 3</v>
      </c>
      <c r="I2076" s="31" t="str">
        <f>IF(LEFT(H2076,4)="Tour",VLOOKUP(A2076,Database!$A:$C,3,FALSE),"")</f>
        <v>A</v>
      </c>
      <c r="J2076" s="31" t="str">
        <f>VLOOKUP($A2076,Location!$A:$J,7,FALSE)</f>
        <v>Afrique du Sud</v>
      </c>
      <c r="K2076" s="31" t="str">
        <f>IFERROR(VLOOKUP(J2076,Setup_Team!$B:$C,2,FALSE), "TDB")</f>
        <v>ZAF</v>
      </c>
      <c r="L2076" s="31" t="str">
        <f>VLOOKUP($A2076,Location!$A:$J,8,FALSE)</f>
        <v>Corée du Sud</v>
      </c>
      <c r="M2076" s="31" t="str">
        <f>IFERROR(VLOOKUP(L2076,Setup_Team!$B:$C,2,FALSE), "TDB")</f>
        <v>KOR</v>
      </c>
      <c r="N2076" s="31" t="str">
        <f>VLOOKUP($A2076,Location!$A:$J,9,FALSE)</f>
        <v>Mexique City</v>
      </c>
      <c r="O2076" s="31" t="str">
        <f>VLOOKUP($A2076,Location!$A:$J,10,FALSE)</f>
        <v>Estadio Azteca</v>
      </c>
      <c r="R2076" s="31">
        <v>0</v>
      </c>
      <c r="S2076" s="25">
        <f>VLOOKUP($A2076,Database!$A:$Y,10,FALSE)</f>
        <v>117</v>
      </c>
      <c r="T2076" s="25">
        <f>VLOOKUP($A2076,Database!$A:$Y,11,FALSE)</f>
        <v>103</v>
      </c>
      <c r="U2076" s="25">
        <f>VLOOKUP($A2076,Database!$A:$Y,12,FALSE)</f>
        <v>87</v>
      </c>
      <c r="V2076" s="25" t="str">
        <f>VLOOKUP(A2076,Database!A:M,13,FALSE)</f>
        <v>À venir</v>
      </c>
      <c r="W2076" s="25" t="str">
        <f>VLOOKUP($A2076,Database!$A:$Y,20,FALSE)</f>
        <v/>
      </c>
      <c r="X2076" s="25" t="str">
        <f>VLOOKUP($A2076,Database!$A:$Y,21,FALSE)</f>
        <v/>
      </c>
      <c r="Y2076" s="25" t="str">
        <f ca="1">IF(C2076&lt;NOW(),IF(AND(P2076&gt;Q2076,W2076&gt;X2076),S2076,IF(AND(P2076=Q2076,W2076=X2076),T2076,IF(AND(P2076&lt;Q2076,W2076&lt;X2076),U2076,0))),"")</f>
        <v/>
      </c>
      <c r="Z2076" s="25">
        <f>IF(AND(P2076=W2076,Q2076=X2076),1,0)</f>
        <v>1</v>
      </c>
      <c r="AA2076" s="25" t="str">
        <f>IF(Z2076=0,"",IF(ISBLANK(VLOOKUP(A2076,Database!A:AA,22,FALSE)),"",VLOOKUP(A2076,Database!A:AA,22,FALSE)))</f>
        <v>Exact</v>
      </c>
      <c r="AB2076" s="25">
        <f ca="1">IFERROR(IF(AND(Y2076&lt;&gt;"",OR(V2076="Terminé",V2076="En cours")),VLOOKUP(AA2076,Setup_ScoreExactBonus!A:D,4,FALSE),0),0)</f>
        <v>0</v>
      </c>
      <c r="AC2076" s="31" t="str">
        <f ca="1">IF(Y2076&lt;&gt;"", Y2076 + IF(Z2076=1,AB2076, 0), "")</f>
        <v/>
      </c>
      <c r="AD2076" s="31">
        <f ca="1">SUMIFS(AC$2:AC2076,D$2:D2076,D2076)*IF(R2076=0,1,2)</f>
        <v>0</v>
      </c>
    </row>
    <row r="2077" spans="1:30" x14ac:dyDescent="0.35">
      <c r="A2077" s="31">
        <f>IF(ISBLANK(B2077),"",COUNTIF(B$2:B2077,B2077))-1</f>
        <v>53</v>
      </c>
      <c r="B2077" s="31">
        <v>9</v>
      </c>
      <c r="C2077" s="10">
        <f>VLOOKUP($A2077,Database!$A:$Y,7,FALSE)</f>
        <v>46198.125</v>
      </c>
      <c r="D2077" s="31" t="str">
        <f>VLOOKUP(Pronostics!$B2077,Setup_MPP!$A:$G,3,FALSE)</f>
        <v>Aurelien_dqp</v>
      </c>
      <c r="E2077" s="31" t="str">
        <f>VLOOKUP(Pronostics!$B2077,Setup_MPP!$A:$G,2,FALSE)</f>
        <v>Aurélien DE POULPIQUET</v>
      </c>
      <c r="F2077" s="31" t="str">
        <f>VLOOKUP($B2077,Setup_MPP!$A:$E,4,FALSE)</f>
        <v>#F4EA9D</v>
      </c>
      <c r="G2077" s="31" t="str">
        <f>VLOOKUP($B2077,Setup_MPP!$A:$E,5,FALSE)</f>
        <v>#D2C458</v>
      </c>
      <c r="H2077" s="31" t="str">
        <f>IFERROR(IF(AND(A2077&gt;=1,A2077&lt;=104),VLOOKUP($A2077,Location!$A:$J,6,FALSE),IF(A2077=0,"Avant l'ouverture",IF(OR(A2077=105,A2077=106),"Bonus"))),"")</f>
        <v>Tour 3</v>
      </c>
      <c r="I2077" s="31" t="str">
        <f>IF(LEFT(H2077,4)="Tour",VLOOKUP(A2077,Database!$A:$C,3,FALSE),"")</f>
        <v>A</v>
      </c>
      <c r="J2077" s="31" t="str">
        <f>VLOOKUP($A2077,Location!$A:$J,7,FALSE)</f>
        <v>Afrique du Sud</v>
      </c>
      <c r="K2077" s="31" t="str">
        <f>IFERROR(VLOOKUP(J2077,Setup_Team!$B:$C,2,FALSE), "TDB")</f>
        <v>ZAF</v>
      </c>
      <c r="L2077" s="31" t="str">
        <f>VLOOKUP($A2077,Location!$A:$J,8,FALSE)</f>
        <v>Corée du Sud</v>
      </c>
      <c r="M2077" s="31" t="str">
        <f>IFERROR(VLOOKUP(L2077,Setup_Team!$B:$C,2,FALSE), "TDB")</f>
        <v>KOR</v>
      </c>
      <c r="N2077" s="31" t="str">
        <f>VLOOKUP($A2077,Location!$A:$J,9,FALSE)</f>
        <v>Mexique City</v>
      </c>
      <c r="O2077" s="31" t="str">
        <f>VLOOKUP($A2077,Location!$A:$J,10,FALSE)</f>
        <v>Estadio Azteca</v>
      </c>
      <c r="R2077" s="31">
        <v>0</v>
      </c>
      <c r="S2077" s="25">
        <f>VLOOKUP($A2077,Database!$A:$Y,10,FALSE)</f>
        <v>117</v>
      </c>
      <c r="T2077" s="25">
        <f>VLOOKUP($A2077,Database!$A:$Y,11,FALSE)</f>
        <v>103</v>
      </c>
      <c r="U2077" s="25">
        <f>VLOOKUP($A2077,Database!$A:$Y,12,FALSE)</f>
        <v>87</v>
      </c>
      <c r="V2077" s="25" t="str">
        <f>VLOOKUP(A2077,Database!A:M,13,FALSE)</f>
        <v>À venir</v>
      </c>
      <c r="W2077" s="25" t="str">
        <f>VLOOKUP($A2077,Database!$A:$Y,20,FALSE)</f>
        <v/>
      </c>
      <c r="X2077" s="25" t="str">
        <f>VLOOKUP($A2077,Database!$A:$Y,21,FALSE)</f>
        <v/>
      </c>
      <c r="Y2077" s="25" t="str">
        <f ca="1">IF(C2077&lt;NOW(),IF(AND(P2077&gt;Q2077,W2077&gt;X2077),S2077,IF(AND(P2077=Q2077,W2077=X2077),T2077,IF(AND(P2077&lt;Q2077,W2077&lt;X2077),U2077,0))),"")</f>
        <v/>
      </c>
      <c r="Z2077" s="25">
        <f>IF(AND(P2077=W2077,Q2077=X2077),1,0)</f>
        <v>1</v>
      </c>
      <c r="AA2077" s="25" t="str">
        <f>IF(Z2077=0,"",IF(ISBLANK(VLOOKUP(A2077,Database!A:AA,22,FALSE)),"",VLOOKUP(A2077,Database!A:AA,22,FALSE)))</f>
        <v>Exact</v>
      </c>
      <c r="AB2077" s="25">
        <f ca="1">IFERROR(IF(AND(Y2077&lt;&gt;"",OR(V2077="Terminé",V2077="En cours")),VLOOKUP(AA2077,Setup_ScoreExactBonus!A:D,4,FALSE),0),0)</f>
        <v>0</v>
      </c>
      <c r="AC2077" s="31" t="str">
        <f ca="1">IF(Y2077&lt;&gt;"", Y2077 + IF(Z2077=1,AB2077, 0), "")</f>
        <v/>
      </c>
      <c r="AD2077" s="31">
        <f ca="1">SUMIFS(AC$2:AC2077,D$2:D2077,D2077)*IF(R2077=0,1,2)</f>
        <v>0</v>
      </c>
    </row>
    <row r="2078" spans="1:30" x14ac:dyDescent="0.35">
      <c r="A2078" s="31">
        <f>IF(ISBLANK(B2078),"",COUNTIF(B$2:B2078,B2078))-1</f>
        <v>53</v>
      </c>
      <c r="B2078" s="31">
        <v>10</v>
      </c>
      <c r="C2078" s="10">
        <f>VLOOKUP($A2078,Database!$A:$Y,7,FALSE)</f>
        <v>46198.125</v>
      </c>
      <c r="D2078" s="31" t="str">
        <f>VLOOKUP(Pronostics!$B2078,Setup_MPP!$A:$G,3,FALSE)</f>
        <v>RandomPaul</v>
      </c>
      <c r="E2078" s="31" t="str">
        <f>VLOOKUP(Pronostics!$B2078,Setup_MPP!$A:$G,2,FALSE)</f>
        <v>Paul MONTESINOS</v>
      </c>
      <c r="F2078" s="31" t="str">
        <f>VLOOKUP($B2078,Setup_MPP!$A:$E,4,FALSE)</f>
        <v>#C4B0FF</v>
      </c>
      <c r="G2078" s="31" t="str">
        <f>VLOOKUP($B2078,Setup_MPP!$A:$E,5,FALSE)</f>
        <v>#7F66C8</v>
      </c>
      <c r="H2078" s="31" t="str">
        <f>IFERROR(IF(AND(A2078&gt;=1,A2078&lt;=104),VLOOKUP($A2078,Location!$A:$J,6,FALSE),IF(A2078=0,"Avant l'ouverture",IF(OR(A2078=105,A2078=106),"Bonus"))),"")</f>
        <v>Tour 3</v>
      </c>
      <c r="I2078" s="31" t="str">
        <f>IF(LEFT(H2078,4)="Tour",VLOOKUP(A2078,Database!$A:$C,3,FALSE),"")</f>
        <v>A</v>
      </c>
      <c r="J2078" s="31" t="str">
        <f>VLOOKUP($A2078,Location!$A:$J,7,FALSE)</f>
        <v>Afrique du Sud</v>
      </c>
      <c r="K2078" s="31" t="str">
        <f>IFERROR(VLOOKUP(J2078,Setup_Team!$B:$C,2,FALSE), "TDB")</f>
        <v>ZAF</v>
      </c>
      <c r="L2078" s="31" t="str">
        <f>VLOOKUP($A2078,Location!$A:$J,8,FALSE)</f>
        <v>Corée du Sud</v>
      </c>
      <c r="M2078" s="31" t="str">
        <f>IFERROR(VLOOKUP(L2078,Setup_Team!$B:$C,2,FALSE), "TDB")</f>
        <v>KOR</v>
      </c>
      <c r="N2078" s="31" t="str">
        <f>VLOOKUP($A2078,Location!$A:$J,9,FALSE)</f>
        <v>Mexique City</v>
      </c>
      <c r="O2078" s="31" t="str">
        <f>VLOOKUP($A2078,Location!$A:$J,10,FALSE)</f>
        <v>Estadio Azteca</v>
      </c>
      <c r="R2078" s="31">
        <v>0</v>
      </c>
      <c r="S2078" s="25">
        <f>VLOOKUP($A2078,Database!$A:$Y,10,FALSE)</f>
        <v>117</v>
      </c>
      <c r="T2078" s="25">
        <f>VLOOKUP($A2078,Database!$A:$Y,11,FALSE)</f>
        <v>103</v>
      </c>
      <c r="U2078" s="25">
        <f>VLOOKUP($A2078,Database!$A:$Y,12,FALSE)</f>
        <v>87</v>
      </c>
      <c r="V2078" s="25" t="str">
        <f>VLOOKUP(A2078,Database!A:M,13,FALSE)</f>
        <v>À venir</v>
      </c>
      <c r="W2078" s="25" t="str">
        <f>VLOOKUP($A2078,Database!$A:$Y,20,FALSE)</f>
        <v/>
      </c>
      <c r="X2078" s="25" t="str">
        <f>VLOOKUP($A2078,Database!$A:$Y,21,FALSE)</f>
        <v/>
      </c>
      <c r="Y2078" s="25" t="str">
        <f ca="1">IF(C2078&lt;NOW(),IF(AND(P2078&gt;Q2078,W2078&gt;X2078),S2078,IF(AND(P2078=Q2078,W2078=X2078),T2078,IF(AND(P2078&lt;Q2078,W2078&lt;X2078),U2078,0))),"")</f>
        <v/>
      </c>
      <c r="Z2078" s="25">
        <f>IF(AND(P2078=W2078,Q2078=X2078),1,0)</f>
        <v>1</v>
      </c>
      <c r="AA2078" s="25" t="str">
        <f>IF(Z2078=0,"",IF(ISBLANK(VLOOKUP(A2078,Database!A:AA,22,FALSE)),"",VLOOKUP(A2078,Database!A:AA,22,FALSE)))</f>
        <v>Exact</v>
      </c>
      <c r="AB2078" s="25">
        <f ca="1">IFERROR(IF(AND(Y2078&lt;&gt;"",OR(V2078="Terminé",V2078="En cours")),VLOOKUP(AA2078,Setup_ScoreExactBonus!A:D,4,FALSE),0),0)</f>
        <v>0</v>
      </c>
      <c r="AC2078" s="31" t="str">
        <f ca="1">IF(Y2078&lt;&gt;"", Y2078 + IF(Z2078=1,AB2078, 0), "")</f>
        <v/>
      </c>
      <c r="AD2078" s="31">
        <f ca="1">SUMIFS(AC$2:AC2078,D$2:D2078,D2078)*IF(R2078=0,1,2)</f>
        <v>0</v>
      </c>
    </row>
    <row r="2079" spans="1:30" x14ac:dyDescent="0.35">
      <c r="A2079" s="31">
        <f>IF(ISBLANK(B2079),"",COUNTIF(B$2:B2079,B2079))-1</f>
        <v>53</v>
      </c>
      <c r="B2079" s="31">
        <v>11</v>
      </c>
      <c r="C2079" s="10">
        <f>VLOOKUP($A2079,Database!$A:$Y,7,FALSE)</f>
        <v>46198.125</v>
      </c>
      <c r="D2079" s="31" t="str">
        <f>VLOOKUP(Pronostics!$B2079,Setup_MPP!$A:$G,3,FALSE)</f>
        <v>Kinsley#8SA6T</v>
      </c>
      <c r="E2079" s="31" t="str">
        <f>VLOOKUP(Pronostics!$B2079,Setup_MPP!$A:$G,2,FALSE)</f>
        <v>Kinsley ROQUE</v>
      </c>
      <c r="F2079" s="31" t="str">
        <f>VLOOKUP($B2079,Setup_MPP!$A:$E,4,FALSE)</f>
        <v>#CBEBBA</v>
      </c>
      <c r="G2079" s="31" t="str">
        <f>VLOOKUP($B2079,Setup_MPP!$A:$E,5,FALSE)</f>
        <v>#70BC6E</v>
      </c>
      <c r="H2079" s="31" t="str">
        <f>IFERROR(IF(AND(A2079&gt;=1,A2079&lt;=104),VLOOKUP($A2079,Location!$A:$J,6,FALSE),IF(A2079=0,"Avant l'ouverture",IF(OR(A2079=105,A2079=106),"Bonus"))),"")</f>
        <v>Tour 3</v>
      </c>
      <c r="I2079" s="31" t="str">
        <f>IF(LEFT(H2079,4)="Tour",VLOOKUP(A2079,Database!$A:$C,3,FALSE),"")</f>
        <v>A</v>
      </c>
      <c r="J2079" s="31" t="str">
        <f>VLOOKUP($A2079,Location!$A:$J,7,FALSE)</f>
        <v>Afrique du Sud</v>
      </c>
      <c r="K2079" s="31" t="str">
        <f>IFERROR(VLOOKUP(J2079,Setup_Team!$B:$C,2,FALSE), "TDB")</f>
        <v>ZAF</v>
      </c>
      <c r="L2079" s="31" t="str">
        <f>VLOOKUP($A2079,Location!$A:$J,8,FALSE)</f>
        <v>Corée du Sud</v>
      </c>
      <c r="M2079" s="31" t="str">
        <f>IFERROR(VLOOKUP(L2079,Setup_Team!$B:$C,2,FALSE), "TDB")</f>
        <v>KOR</v>
      </c>
      <c r="N2079" s="31" t="str">
        <f>VLOOKUP($A2079,Location!$A:$J,9,FALSE)</f>
        <v>Mexique City</v>
      </c>
      <c r="O2079" s="31" t="str">
        <f>VLOOKUP($A2079,Location!$A:$J,10,FALSE)</f>
        <v>Estadio Azteca</v>
      </c>
      <c r="R2079" s="31">
        <v>0</v>
      </c>
      <c r="S2079" s="25">
        <f>VLOOKUP($A2079,Database!$A:$Y,10,FALSE)</f>
        <v>117</v>
      </c>
      <c r="T2079" s="25">
        <f>VLOOKUP($A2079,Database!$A:$Y,11,FALSE)</f>
        <v>103</v>
      </c>
      <c r="U2079" s="25">
        <f>VLOOKUP($A2079,Database!$A:$Y,12,FALSE)</f>
        <v>87</v>
      </c>
      <c r="V2079" s="25" t="str">
        <f>VLOOKUP(A2079,Database!A:M,13,FALSE)</f>
        <v>À venir</v>
      </c>
      <c r="W2079" s="25" t="str">
        <f>VLOOKUP($A2079,Database!$A:$Y,20,FALSE)</f>
        <v/>
      </c>
      <c r="X2079" s="25" t="str">
        <f>VLOOKUP($A2079,Database!$A:$Y,21,FALSE)</f>
        <v/>
      </c>
      <c r="Y2079" s="25" t="str">
        <f ca="1">IF(C2079&lt;NOW(),IF(AND(P2079&gt;Q2079,W2079&gt;X2079),S2079,IF(AND(P2079=Q2079,W2079=X2079),T2079,IF(AND(P2079&lt;Q2079,W2079&lt;X2079),U2079,0))),"")</f>
        <v/>
      </c>
      <c r="Z2079" s="25">
        <f>IF(AND(P2079=W2079,Q2079=X2079),1,0)</f>
        <v>1</v>
      </c>
      <c r="AA2079" s="25" t="str">
        <f>IF(Z2079=0,"",IF(ISBLANK(VLOOKUP(A2079,Database!A:AA,22,FALSE)),"",VLOOKUP(A2079,Database!A:AA,22,FALSE)))</f>
        <v>Exact</v>
      </c>
      <c r="AB2079" s="25">
        <f ca="1">IFERROR(IF(AND(Y2079&lt;&gt;"",OR(V2079="Terminé",V2079="En cours")),VLOOKUP(AA2079,Setup_ScoreExactBonus!A:D,4,FALSE),0),0)</f>
        <v>0</v>
      </c>
      <c r="AC2079" s="31" t="str">
        <f ca="1">IF(Y2079&lt;&gt;"", Y2079 + IF(Z2079=1,AB2079, 0), "")</f>
        <v/>
      </c>
      <c r="AD2079" s="31">
        <f ca="1">SUMIFS(AC$2:AC2079,D$2:D2079,D2079)*IF(R2079=0,1,2)</f>
        <v>0</v>
      </c>
    </row>
    <row r="2080" spans="1:30" x14ac:dyDescent="0.35">
      <c r="A2080" s="31">
        <f>IF(ISBLANK(B2080),"",COUNTIF(B$2:B2080,B2080))-1</f>
        <v>53</v>
      </c>
      <c r="B2080" s="31">
        <v>12</v>
      </c>
      <c r="C2080" s="10">
        <f>VLOOKUP($A2080,Database!$A:$Y,7,FALSE)</f>
        <v>46198.125</v>
      </c>
      <c r="D2080" s="31" t="str">
        <f>VLOOKUP(Pronostics!$B2080,Setup_MPP!$A:$G,3,FALSE)</f>
        <v>Jaouad1</v>
      </c>
      <c r="E2080" s="31" t="str">
        <f>VLOOKUP(Pronostics!$B2080,Setup_MPP!$A:$G,2,FALSE)</f>
        <v>Jaouad SETTI</v>
      </c>
      <c r="F2080" s="31" t="str">
        <f>VLOOKUP($B2080,Setup_MPP!$A:$E,4,FALSE)</f>
        <v>#C2D4FF</v>
      </c>
      <c r="G2080" s="31" t="str">
        <f>VLOOKUP($B2080,Setup_MPP!$A:$E,5,FALSE)</f>
        <v>#6586D5</v>
      </c>
      <c r="H2080" s="31" t="str">
        <f>IFERROR(IF(AND(A2080&gt;=1,A2080&lt;=104),VLOOKUP($A2080,Location!$A:$J,6,FALSE),IF(A2080=0,"Avant l'ouverture",IF(OR(A2080=105,A2080=106),"Bonus"))),"")</f>
        <v>Tour 3</v>
      </c>
      <c r="I2080" s="31" t="str">
        <f>IF(LEFT(H2080,4)="Tour",VLOOKUP(A2080,Database!$A:$C,3,FALSE),"")</f>
        <v>A</v>
      </c>
      <c r="J2080" s="31" t="str">
        <f>VLOOKUP($A2080,Location!$A:$J,7,FALSE)</f>
        <v>Afrique du Sud</v>
      </c>
      <c r="K2080" s="31" t="str">
        <f>IFERROR(VLOOKUP(J2080,Setup_Team!$B:$C,2,FALSE), "TDB")</f>
        <v>ZAF</v>
      </c>
      <c r="L2080" s="31" t="str">
        <f>VLOOKUP($A2080,Location!$A:$J,8,FALSE)</f>
        <v>Corée du Sud</v>
      </c>
      <c r="M2080" s="31" t="str">
        <f>IFERROR(VLOOKUP(L2080,Setup_Team!$B:$C,2,FALSE), "TDB")</f>
        <v>KOR</v>
      </c>
      <c r="N2080" s="31" t="str">
        <f>VLOOKUP($A2080,Location!$A:$J,9,FALSE)</f>
        <v>Mexique City</v>
      </c>
      <c r="O2080" s="31" t="str">
        <f>VLOOKUP($A2080,Location!$A:$J,10,FALSE)</f>
        <v>Estadio Azteca</v>
      </c>
      <c r="R2080" s="31">
        <v>0</v>
      </c>
      <c r="S2080" s="25">
        <f>VLOOKUP($A2080,Database!$A:$Y,10,FALSE)</f>
        <v>117</v>
      </c>
      <c r="T2080" s="25">
        <f>VLOOKUP($A2080,Database!$A:$Y,11,FALSE)</f>
        <v>103</v>
      </c>
      <c r="U2080" s="25">
        <f>VLOOKUP($A2080,Database!$A:$Y,12,FALSE)</f>
        <v>87</v>
      </c>
      <c r="V2080" s="25" t="str">
        <f>VLOOKUP(A2080,Database!A:M,13,FALSE)</f>
        <v>À venir</v>
      </c>
      <c r="W2080" s="25" t="str">
        <f>VLOOKUP($A2080,Database!$A:$Y,20,FALSE)</f>
        <v/>
      </c>
      <c r="X2080" s="25" t="str">
        <f>VLOOKUP($A2080,Database!$A:$Y,21,FALSE)</f>
        <v/>
      </c>
      <c r="Y2080" s="25" t="str">
        <f ca="1">IF(C2080&lt;NOW(),IF(AND(P2080&gt;Q2080,W2080&gt;X2080),S2080,IF(AND(P2080=Q2080,W2080=X2080),T2080,IF(AND(P2080&lt;Q2080,W2080&lt;X2080),U2080,0))),"")</f>
        <v/>
      </c>
      <c r="Z2080" s="25">
        <f>IF(AND(P2080=W2080,Q2080=X2080),1,0)</f>
        <v>1</v>
      </c>
      <c r="AA2080" s="25" t="str">
        <f>IF(Z2080=0,"",IF(ISBLANK(VLOOKUP(A2080,Database!A:AA,22,FALSE)),"",VLOOKUP(A2080,Database!A:AA,22,FALSE)))</f>
        <v>Exact</v>
      </c>
      <c r="AB2080" s="25">
        <f ca="1">IFERROR(IF(AND(Y2080&lt;&gt;"",OR(V2080="Terminé",V2080="En cours")),VLOOKUP(AA2080,Setup_ScoreExactBonus!A:D,4,FALSE),0),0)</f>
        <v>0</v>
      </c>
      <c r="AC2080" s="31" t="str">
        <f ca="1">IF(Y2080&lt;&gt;"", Y2080 + IF(Z2080=1,AB2080, 0), "")</f>
        <v/>
      </c>
      <c r="AD2080" s="31">
        <f ca="1">SUMIFS(AC$2:AC2080,D$2:D2080,D2080)*IF(R2080=0,1,2)</f>
        <v>0</v>
      </c>
    </row>
    <row r="2081" spans="1:30" x14ac:dyDescent="0.35">
      <c r="A2081" s="31">
        <f>IF(ISBLANK(B2081),"",COUNTIF(B$2:B2081,B2081))-1</f>
        <v>53</v>
      </c>
      <c r="B2081" s="31">
        <v>13</v>
      </c>
      <c r="C2081" s="10">
        <f>VLOOKUP($A2081,Database!$A:$Y,7,FALSE)</f>
        <v>46198.125</v>
      </c>
      <c r="D2081" s="31" t="str">
        <f>VLOOKUP(Pronostics!$B2081,Setup_MPP!$A:$G,3,FALSE)</f>
        <v>Julien_I</v>
      </c>
      <c r="E2081" s="31" t="str">
        <f>VLOOKUP(Pronostics!$B2081,Setup_MPP!$A:$G,2,FALSE)</f>
        <v>Julien INGE</v>
      </c>
      <c r="F2081" s="31" t="str">
        <f>VLOOKUP($B2081,Setup_MPP!$A:$E,4,FALSE)</f>
        <v>#C1E0EF</v>
      </c>
      <c r="G2081" s="31" t="str">
        <f>VLOOKUP($B2081,Setup_MPP!$A:$E,5,FALSE)</f>
        <v>#4F91B2</v>
      </c>
      <c r="H2081" s="31" t="str">
        <f>IFERROR(IF(AND(A2081&gt;=1,A2081&lt;=104),VLOOKUP($A2081,Location!$A:$J,6,FALSE),IF(A2081=0,"Avant l'ouverture",IF(OR(A2081=105,A2081=106),"Bonus"))),"")</f>
        <v>Tour 3</v>
      </c>
      <c r="I2081" s="31" t="str">
        <f>IF(LEFT(H2081,4)="Tour",VLOOKUP(A2081,Database!$A:$C,3,FALSE),"")</f>
        <v>A</v>
      </c>
      <c r="J2081" s="31" t="str">
        <f>VLOOKUP($A2081,Location!$A:$J,7,FALSE)</f>
        <v>Afrique du Sud</v>
      </c>
      <c r="K2081" s="31" t="str">
        <f>IFERROR(VLOOKUP(J2081,Setup_Team!$B:$C,2,FALSE), "TDB")</f>
        <v>ZAF</v>
      </c>
      <c r="L2081" s="31" t="str">
        <f>VLOOKUP($A2081,Location!$A:$J,8,FALSE)</f>
        <v>Corée du Sud</v>
      </c>
      <c r="M2081" s="31" t="str">
        <f>IFERROR(VLOOKUP(L2081,Setup_Team!$B:$C,2,FALSE), "TDB")</f>
        <v>KOR</v>
      </c>
      <c r="N2081" s="31" t="str">
        <f>VLOOKUP($A2081,Location!$A:$J,9,FALSE)</f>
        <v>Mexique City</v>
      </c>
      <c r="O2081" s="31" t="str">
        <f>VLOOKUP($A2081,Location!$A:$J,10,FALSE)</f>
        <v>Estadio Azteca</v>
      </c>
      <c r="R2081" s="31">
        <v>0</v>
      </c>
      <c r="S2081" s="25">
        <f>VLOOKUP($A2081,Database!$A:$Y,10,FALSE)</f>
        <v>117</v>
      </c>
      <c r="T2081" s="25">
        <f>VLOOKUP($A2081,Database!$A:$Y,11,FALSE)</f>
        <v>103</v>
      </c>
      <c r="U2081" s="25">
        <f>VLOOKUP($A2081,Database!$A:$Y,12,FALSE)</f>
        <v>87</v>
      </c>
      <c r="V2081" s="25" t="str">
        <f>VLOOKUP(A2081,Database!A:M,13,FALSE)</f>
        <v>À venir</v>
      </c>
      <c r="W2081" s="25" t="str">
        <f>VLOOKUP($A2081,Database!$A:$Y,20,FALSE)</f>
        <v/>
      </c>
      <c r="X2081" s="25" t="str">
        <f>VLOOKUP($A2081,Database!$A:$Y,21,FALSE)</f>
        <v/>
      </c>
      <c r="Y2081" s="25" t="str">
        <f ca="1">IF(C2081&lt;NOW(),IF(AND(P2081&gt;Q2081,W2081&gt;X2081),S2081,IF(AND(P2081=Q2081,W2081=X2081),T2081,IF(AND(P2081&lt;Q2081,W2081&lt;X2081),U2081,0))),"")</f>
        <v/>
      </c>
      <c r="Z2081" s="25">
        <f>IF(AND(P2081=W2081,Q2081=X2081),1,0)</f>
        <v>1</v>
      </c>
      <c r="AA2081" s="25" t="str">
        <f>IF(Z2081=0,"",IF(ISBLANK(VLOOKUP(A2081,Database!A:AA,22,FALSE)),"",VLOOKUP(A2081,Database!A:AA,22,FALSE)))</f>
        <v>Exact</v>
      </c>
      <c r="AB2081" s="25">
        <f ca="1">IFERROR(IF(AND(Y2081&lt;&gt;"",OR(V2081="Terminé",V2081="En cours")),VLOOKUP(AA2081,Setup_ScoreExactBonus!A:D,4,FALSE),0),0)</f>
        <v>0</v>
      </c>
      <c r="AC2081" s="31" t="str">
        <f ca="1">IF(Y2081&lt;&gt;"", Y2081 + IF(Z2081=1,AB2081, 0), "")</f>
        <v/>
      </c>
      <c r="AD2081" s="31">
        <f ca="1">SUMIFS(AC$2:AC2081,D$2:D2081,D2081)*IF(R2081=0,1,2)</f>
        <v>0</v>
      </c>
    </row>
    <row r="2082" spans="1:30" x14ac:dyDescent="0.35">
      <c r="A2082" s="31">
        <f>IF(ISBLANK(B2082),"",COUNTIF(B$2:B2082,B2082))-1</f>
        <v>53</v>
      </c>
      <c r="B2082" s="31">
        <v>14</v>
      </c>
      <c r="C2082" s="10">
        <f>VLOOKUP($A2082,Database!$A:$Y,7,FALSE)</f>
        <v>46198.125</v>
      </c>
      <c r="D2082" s="31" t="str">
        <f>VLOOKUP(Pronostics!$B2082,Setup_MPP!$A:$G,3,FALSE)</f>
        <v>MarieEYT</v>
      </c>
      <c r="E2082" s="31" t="str">
        <f>VLOOKUP(Pronostics!$B2082,Setup_MPP!$A:$G,2,FALSE)</f>
        <v>Marie EXBRAYAT</v>
      </c>
      <c r="F2082" s="31" t="str">
        <f>VLOOKUP($B2082,Setup_MPP!$A:$E,4,FALSE)</f>
        <v>#FFAFD2</v>
      </c>
      <c r="G2082" s="31" t="str">
        <f>VLOOKUP($B2082,Setup_MPP!$A:$E,5,FALSE)</f>
        <v>#F2589B</v>
      </c>
      <c r="H2082" s="31" t="str">
        <f>IFERROR(IF(AND(A2082&gt;=1,A2082&lt;=104),VLOOKUP($A2082,Location!$A:$J,6,FALSE),IF(A2082=0,"Avant l'ouverture",IF(OR(A2082=105,A2082=106),"Bonus"))),"")</f>
        <v>Tour 3</v>
      </c>
      <c r="I2082" s="31" t="str">
        <f>IF(LEFT(H2082,4)="Tour",VLOOKUP(A2082,Database!$A:$C,3,FALSE),"")</f>
        <v>A</v>
      </c>
      <c r="J2082" s="31" t="str">
        <f>VLOOKUP($A2082,Location!$A:$J,7,FALSE)</f>
        <v>Afrique du Sud</v>
      </c>
      <c r="K2082" s="31" t="str">
        <f>IFERROR(VLOOKUP(J2082,Setup_Team!$B:$C,2,FALSE), "TDB")</f>
        <v>ZAF</v>
      </c>
      <c r="L2082" s="31" t="str">
        <f>VLOOKUP($A2082,Location!$A:$J,8,FALSE)</f>
        <v>Corée du Sud</v>
      </c>
      <c r="M2082" s="31" t="str">
        <f>IFERROR(VLOOKUP(L2082,Setup_Team!$B:$C,2,FALSE), "TDB")</f>
        <v>KOR</v>
      </c>
      <c r="N2082" s="31" t="str">
        <f>VLOOKUP($A2082,Location!$A:$J,9,FALSE)</f>
        <v>Mexique City</v>
      </c>
      <c r="O2082" s="31" t="str">
        <f>VLOOKUP($A2082,Location!$A:$J,10,FALSE)</f>
        <v>Estadio Azteca</v>
      </c>
      <c r="R2082" s="31">
        <v>0</v>
      </c>
      <c r="S2082" s="25">
        <f>VLOOKUP($A2082,Database!$A:$Y,10,FALSE)</f>
        <v>117</v>
      </c>
      <c r="T2082" s="25">
        <f>VLOOKUP($A2082,Database!$A:$Y,11,FALSE)</f>
        <v>103</v>
      </c>
      <c r="U2082" s="25">
        <f>VLOOKUP($A2082,Database!$A:$Y,12,FALSE)</f>
        <v>87</v>
      </c>
      <c r="V2082" s="25" t="str">
        <f>VLOOKUP(A2082,Database!A:M,13,FALSE)</f>
        <v>À venir</v>
      </c>
      <c r="W2082" s="25" t="str">
        <f>VLOOKUP($A2082,Database!$A:$Y,20,FALSE)</f>
        <v/>
      </c>
      <c r="X2082" s="25" t="str">
        <f>VLOOKUP($A2082,Database!$A:$Y,21,FALSE)</f>
        <v/>
      </c>
      <c r="Y2082" s="25" t="str">
        <f ca="1">IF(C2082&lt;NOW(),IF(AND(P2082&gt;Q2082,W2082&gt;X2082),S2082,IF(AND(P2082=Q2082,W2082=X2082),T2082,IF(AND(P2082&lt;Q2082,W2082&lt;X2082),U2082,0))),"")</f>
        <v/>
      </c>
      <c r="Z2082" s="25">
        <f>IF(AND(P2082=W2082,Q2082=X2082),1,0)</f>
        <v>1</v>
      </c>
      <c r="AA2082" s="25" t="str">
        <f>IF(Z2082=0,"",IF(ISBLANK(VLOOKUP(A2082,Database!A:AA,22,FALSE)),"",VLOOKUP(A2082,Database!A:AA,22,FALSE)))</f>
        <v>Exact</v>
      </c>
      <c r="AB2082" s="25">
        <f ca="1">IFERROR(IF(AND(Y2082&lt;&gt;"",OR(V2082="Terminé",V2082="En cours")),VLOOKUP(AA2082,Setup_ScoreExactBonus!A:D,4,FALSE),0),0)</f>
        <v>0</v>
      </c>
      <c r="AC2082" s="31" t="str">
        <f ca="1">IF(Y2082&lt;&gt;"", Y2082 + IF(Z2082=1,AB2082, 0), "")</f>
        <v/>
      </c>
      <c r="AD2082" s="31">
        <f ca="1">SUMIFS(AC$2:AC2082,D$2:D2082,D2082)*IF(R2082=0,1,2)</f>
        <v>0</v>
      </c>
    </row>
    <row r="2083" spans="1:30" x14ac:dyDescent="0.35">
      <c r="A2083" s="31">
        <f>IF(ISBLANK(B2083),"",COUNTIF(B$2:B2083,B2083))-1</f>
        <v>53</v>
      </c>
      <c r="B2083" s="31">
        <v>15</v>
      </c>
      <c r="C2083" s="10">
        <f>VLOOKUP($A2083,Database!$A:$Y,7,FALSE)</f>
        <v>46198.125</v>
      </c>
      <c r="D2083" s="31" t="str">
        <f>VLOOKUP(Pronostics!$B2083,Setup_MPP!$A:$G,3,FALSE)</f>
        <v>Amine#8UL9R</v>
      </c>
      <c r="E2083" s="31" t="str">
        <f>VLOOKUP(Pronostics!$B2083,Setup_MPP!$A:$G,2,FALSE)</f>
        <v>Amine ZARROUKI</v>
      </c>
      <c r="F2083" s="31" t="str">
        <f>VLOOKUP($B2083,Setup_MPP!$A:$E,4,FALSE)</f>
        <v>#FF9898</v>
      </c>
      <c r="G2083" s="31" t="str">
        <f>VLOOKUP($B2083,Setup_MPP!$A:$E,5,FALSE)</f>
        <v>#FF5D5D</v>
      </c>
      <c r="H2083" s="31" t="str">
        <f>IFERROR(IF(AND(A2083&gt;=1,A2083&lt;=104),VLOOKUP($A2083,Location!$A:$J,6,FALSE),IF(A2083=0,"Avant l'ouverture",IF(OR(A2083=105,A2083=106),"Bonus"))),"")</f>
        <v>Tour 3</v>
      </c>
      <c r="I2083" s="31" t="str">
        <f>IF(LEFT(H2083,4)="Tour",VLOOKUP(A2083,Database!$A:$C,3,FALSE),"")</f>
        <v>A</v>
      </c>
      <c r="J2083" s="31" t="str">
        <f>VLOOKUP($A2083,Location!$A:$J,7,FALSE)</f>
        <v>Afrique du Sud</v>
      </c>
      <c r="K2083" s="31" t="str">
        <f>IFERROR(VLOOKUP(J2083,Setup_Team!$B:$C,2,FALSE), "TDB")</f>
        <v>ZAF</v>
      </c>
      <c r="L2083" s="31" t="str">
        <f>VLOOKUP($A2083,Location!$A:$J,8,FALSE)</f>
        <v>Corée du Sud</v>
      </c>
      <c r="M2083" s="31" t="str">
        <f>IFERROR(VLOOKUP(L2083,Setup_Team!$B:$C,2,FALSE), "TDB")</f>
        <v>KOR</v>
      </c>
      <c r="N2083" s="31" t="str">
        <f>VLOOKUP($A2083,Location!$A:$J,9,FALSE)</f>
        <v>Mexique City</v>
      </c>
      <c r="O2083" s="31" t="str">
        <f>VLOOKUP($A2083,Location!$A:$J,10,FALSE)</f>
        <v>Estadio Azteca</v>
      </c>
      <c r="R2083" s="31">
        <v>0</v>
      </c>
      <c r="S2083" s="25">
        <f>VLOOKUP($A2083,Database!$A:$Y,10,FALSE)</f>
        <v>117</v>
      </c>
      <c r="T2083" s="25">
        <f>VLOOKUP($A2083,Database!$A:$Y,11,FALSE)</f>
        <v>103</v>
      </c>
      <c r="U2083" s="25">
        <f>VLOOKUP($A2083,Database!$A:$Y,12,FALSE)</f>
        <v>87</v>
      </c>
      <c r="V2083" s="25" t="str">
        <f>VLOOKUP(A2083,Database!A:M,13,FALSE)</f>
        <v>À venir</v>
      </c>
      <c r="W2083" s="25" t="str">
        <f>VLOOKUP($A2083,Database!$A:$Y,20,FALSE)</f>
        <v/>
      </c>
      <c r="X2083" s="25" t="str">
        <f>VLOOKUP($A2083,Database!$A:$Y,21,FALSE)</f>
        <v/>
      </c>
      <c r="Y2083" s="25" t="str">
        <f ca="1">IF(C2083&lt;NOW(),IF(AND(P2083&gt;Q2083,W2083&gt;X2083),S2083,IF(AND(P2083=Q2083,W2083=X2083),T2083,IF(AND(P2083&lt;Q2083,W2083&lt;X2083),U2083,0))),"")</f>
        <v/>
      </c>
      <c r="Z2083" s="25">
        <f>IF(AND(P2083=W2083,Q2083=X2083),1,0)</f>
        <v>1</v>
      </c>
      <c r="AA2083" s="25" t="str">
        <f>IF(Z2083=0,"",IF(ISBLANK(VLOOKUP(A2083,Database!A:AA,22,FALSE)),"",VLOOKUP(A2083,Database!A:AA,22,FALSE)))</f>
        <v>Exact</v>
      </c>
      <c r="AB2083" s="25">
        <f ca="1">IFERROR(IF(AND(Y2083&lt;&gt;"",OR(V2083="Terminé",V2083="En cours")),VLOOKUP(AA2083,Setup_ScoreExactBonus!A:D,4,FALSE),0),0)</f>
        <v>0</v>
      </c>
      <c r="AC2083" s="31" t="str">
        <f ca="1">IF(Y2083&lt;&gt;"", Y2083 + IF(Z2083=1,AB2083, 0), "")</f>
        <v/>
      </c>
      <c r="AD2083" s="31">
        <f ca="1">SUMIFS(AC$2:AC2083,D$2:D2083,D2083)*IF(R2083=0,1,2)</f>
        <v>0</v>
      </c>
    </row>
    <row r="2084" spans="1:30" x14ac:dyDescent="0.35">
      <c r="A2084" s="31">
        <f>IF(ISBLANK(B2084),"",COUNTIF(B$2:B2084,B2084))-1</f>
        <v>53</v>
      </c>
      <c r="B2084" s="31">
        <v>16</v>
      </c>
      <c r="C2084" s="10">
        <f>VLOOKUP($A2084,Database!$A:$Y,7,FALSE)</f>
        <v>46198.125</v>
      </c>
      <c r="D2084" s="31" t="str">
        <f>VLOOKUP(Pronostics!$B2084,Setup_MPP!$A:$G,3,FALSE)</f>
        <v>Laura#8V93E</v>
      </c>
      <c r="E2084" s="31" t="str">
        <f>VLOOKUP(Pronostics!$B2084,Setup_MPP!$A:$G,2,FALSE)</f>
        <v>Laura GIULIANO</v>
      </c>
      <c r="F2084" s="31" t="str">
        <f>VLOOKUP($B2084,Setup_MPP!$A:$E,4,FALSE)</f>
        <v>#86A4FE</v>
      </c>
      <c r="G2084" s="31" t="str">
        <f>VLOOKUP($B2084,Setup_MPP!$A:$E,5,FALSE)</f>
        <v>#3769FF</v>
      </c>
      <c r="H2084" s="31" t="str">
        <f>IFERROR(IF(AND(A2084&gt;=1,A2084&lt;=104),VLOOKUP($A2084,Location!$A:$J,6,FALSE),IF(A2084=0,"Avant l'ouverture",IF(OR(A2084=105,A2084=106),"Bonus"))),"")</f>
        <v>Tour 3</v>
      </c>
      <c r="I2084" s="31" t="str">
        <f>IF(LEFT(H2084,4)="Tour",VLOOKUP(A2084,Database!$A:$C,3,FALSE),"")</f>
        <v>A</v>
      </c>
      <c r="J2084" s="31" t="str">
        <f>VLOOKUP($A2084,Location!$A:$J,7,FALSE)</f>
        <v>Afrique du Sud</v>
      </c>
      <c r="K2084" s="31" t="str">
        <f>IFERROR(VLOOKUP(J2084,Setup_Team!$B:$C,2,FALSE), "TDB")</f>
        <v>ZAF</v>
      </c>
      <c r="L2084" s="31" t="str">
        <f>VLOOKUP($A2084,Location!$A:$J,8,FALSE)</f>
        <v>Corée du Sud</v>
      </c>
      <c r="M2084" s="31" t="str">
        <f>IFERROR(VLOOKUP(L2084,Setup_Team!$B:$C,2,FALSE), "TDB")</f>
        <v>KOR</v>
      </c>
      <c r="N2084" s="31" t="str">
        <f>VLOOKUP($A2084,Location!$A:$J,9,FALSE)</f>
        <v>Mexique City</v>
      </c>
      <c r="O2084" s="31" t="str">
        <f>VLOOKUP($A2084,Location!$A:$J,10,FALSE)</f>
        <v>Estadio Azteca</v>
      </c>
      <c r="R2084" s="31">
        <v>0</v>
      </c>
      <c r="S2084" s="25">
        <f>VLOOKUP($A2084,Database!$A:$Y,10,FALSE)</f>
        <v>117</v>
      </c>
      <c r="T2084" s="25">
        <f>VLOOKUP($A2084,Database!$A:$Y,11,FALSE)</f>
        <v>103</v>
      </c>
      <c r="U2084" s="25">
        <f>VLOOKUP($A2084,Database!$A:$Y,12,FALSE)</f>
        <v>87</v>
      </c>
      <c r="V2084" s="25" t="str">
        <f>VLOOKUP(A2084,Database!A:M,13,FALSE)</f>
        <v>À venir</v>
      </c>
      <c r="W2084" s="25" t="str">
        <f>VLOOKUP($A2084,Database!$A:$Y,20,FALSE)</f>
        <v/>
      </c>
      <c r="X2084" s="25" t="str">
        <f>VLOOKUP($A2084,Database!$A:$Y,21,FALSE)</f>
        <v/>
      </c>
      <c r="Y2084" s="25" t="str">
        <f ca="1">IF(C2084&lt;NOW(),IF(AND(P2084&gt;Q2084,W2084&gt;X2084),S2084,IF(AND(P2084=Q2084,W2084=X2084),T2084,IF(AND(P2084&lt;Q2084,W2084&lt;X2084),U2084,0))),"")</f>
        <v/>
      </c>
      <c r="Z2084" s="25">
        <f>IF(AND(P2084=W2084,Q2084=X2084),1,0)</f>
        <v>1</v>
      </c>
      <c r="AA2084" s="25" t="str">
        <f>IF(Z2084=0,"",IF(ISBLANK(VLOOKUP(A2084,Database!A:AA,22,FALSE)),"",VLOOKUP(A2084,Database!A:AA,22,FALSE)))</f>
        <v>Exact</v>
      </c>
      <c r="AB2084" s="25">
        <f ca="1">IFERROR(IF(AND(Y2084&lt;&gt;"",OR(V2084="Terminé",V2084="En cours")),VLOOKUP(AA2084,Setup_ScoreExactBonus!A:D,4,FALSE),0),0)</f>
        <v>0</v>
      </c>
      <c r="AC2084" s="31" t="str">
        <f ca="1">IF(Y2084&lt;&gt;"", Y2084 + IF(Z2084=1,AB2084, 0), "")</f>
        <v/>
      </c>
      <c r="AD2084" s="31">
        <f ca="1">SUMIFS(AC$2:AC2084,D$2:D2084,D2084)*IF(R2084=0,1,2)</f>
        <v>0</v>
      </c>
    </row>
    <row r="2085" spans="1:30" x14ac:dyDescent="0.35">
      <c r="A2085" s="31">
        <f>IF(ISBLANK(B2085),"",COUNTIF(B$2:B2085,B2085))-1</f>
        <v>53</v>
      </c>
      <c r="B2085" s="31">
        <v>17</v>
      </c>
      <c r="C2085" s="10">
        <f>VLOOKUP($A2085,Database!$A:$Y,7,FALSE)</f>
        <v>46198.125</v>
      </c>
      <c r="D2085" s="31" t="str">
        <f>VLOOKUP(Pronostics!$B2085,Setup_MPP!$A:$G,3,FALSE)</f>
        <v>Joueur17</v>
      </c>
      <c r="E2085" s="31" t="str">
        <f>VLOOKUP(Pronostics!$B2085,Setup_MPP!$A:$G,2,FALSE)</f>
        <v>Joueur17</v>
      </c>
      <c r="F2085" s="31" t="str">
        <f>VLOOKUP($B2085,Setup_MPP!$A:$E,4,FALSE)</f>
        <v>#FFB0B0</v>
      </c>
      <c r="G2085" s="31" t="str">
        <f>VLOOKUP($B2085,Setup_MPP!$A:$E,5,FALSE)</f>
        <v>#F25757</v>
      </c>
      <c r="H2085" s="31" t="str">
        <f>IFERROR(IF(AND(A2085&gt;=1,A2085&lt;=104),VLOOKUP($A2085,Location!$A:$J,6,FALSE),IF(A2085=0,"Avant l'ouverture",IF(OR(A2085=105,A2085=106),"Bonus"))),"")</f>
        <v>Tour 3</v>
      </c>
      <c r="I2085" s="31" t="str">
        <f>IF(LEFT(H2085,4)="Tour",VLOOKUP(A2085,Database!$A:$C,3,FALSE),"")</f>
        <v>A</v>
      </c>
      <c r="J2085" s="31" t="str">
        <f>VLOOKUP($A2085,Location!$A:$J,7,FALSE)</f>
        <v>Afrique du Sud</v>
      </c>
      <c r="K2085" s="31" t="str">
        <f>IFERROR(VLOOKUP(J2085,Setup_Team!$B:$C,2,FALSE), "TDB")</f>
        <v>ZAF</v>
      </c>
      <c r="L2085" s="31" t="str">
        <f>VLOOKUP($A2085,Location!$A:$J,8,FALSE)</f>
        <v>Corée du Sud</v>
      </c>
      <c r="M2085" s="31" t="str">
        <f>IFERROR(VLOOKUP(L2085,Setup_Team!$B:$C,2,FALSE), "TDB")</f>
        <v>KOR</v>
      </c>
      <c r="N2085" s="31" t="str">
        <f>VLOOKUP($A2085,Location!$A:$J,9,FALSE)</f>
        <v>Mexique City</v>
      </c>
      <c r="O2085" s="31" t="str">
        <f>VLOOKUP($A2085,Location!$A:$J,10,FALSE)</f>
        <v>Estadio Azteca</v>
      </c>
      <c r="R2085" s="31">
        <v>0</v>
      </c>
      <c r="S2085" s="25">
        <f>VLOOKUP($A2085,Database!$A:$Y,10,FALSE)</f>
        <v>117</v>
      </c>
      <c r="T2085" s="25">
        <f>VLOOKUP($A2085,Database!$A:$Y,11,FALSE)</f>
        <v>103</v>
      </c>
      <c r="U2085" s="25">
        <f>VLOOKUP($A2085,Database!$A:$Y,12,FALSE)</f>
        <v>87</v>
      </c>
      <c r="V2085" s="25" t="str">
        <f>VLOOKUP(A2085,Database!A:M,13,FALSE)</f>
        <v>À venir</v>
      </c>
      <c r="W2085" s="25" t="str">
        <f>VLOOKUP($A2085,Database!$A:$Y,20,FALSE)</f>
        <v/>
      </c>
      <c r="X2085" s="25" t="str">
        <f>VLOOKUP($A2085,Database!$A:$Y,21,FALSE)</f>
        <v/>
      </c>
      <c r="Y2085" s="25" t="str">
        <f ca="1">IF(C2085&lt;NOW(),IF(AND(P2085&gt;Q2085,W2085&gt;X2085),S2085,IF(AND(P2085=Q2085,W2085=X2085),T2085,IF(AND(P2085&lt;Q2085,W2085&lt;X2085),U2085,0))),"")</f>
        <v/>
      </c>
      <c r="Z2085" s="25">
        <f>IF(AND(P2085=W2085,Q2085=X2085),1,0)</f>
        <v>1</v>
      </c>
      <c r="AA2085" s="25" t="str">
        <f>IF(Z2085=0,"",IF(ISBLANK(VLOOKUP(A2085,Database!A:AA,22,FALSE)),"",VLOOKUP(A2085,Database!A:AA,22,FALSE)))</f>
        <v>Exact</v>
      </c>
      <c r="AB2085" s="25">
        <f ca="1">IFERROR(IF(AND(Y2085&lt;&gt;"",OR(V2085="Terminé",V2085="En cours")),VLOOKUP(AA2085,Setup_ScoreExactBonus!A:D,4,FALSE),0),0)</f>
        <v>0</v>
      </c>
      <c r="AC2085" s="31" t="str">
        <f ca="1">IF(Y2085&lt;&gt;"", Y2085 + IF(Z2085=1,AB2085, 0), "")</f>
        <v/>
      </c>
      <c r="AD2085" s="31">
        <f ca="1">SUMIFS(AC$2:AC2085,D$2:D2085,D2085)*IF(R2085=0,1,2)</f>
        <v>0</v>
      </c>
    </row>
    <row r="2086" spans="1:30" x14ac:dyDescent="0.35">
      <c r="A2086" s="31">
        <f>IF(ISBLANK(B2086),"",COUNTIF(B$2:B2086,B2086))-1</f>
        <v>53</v>
      </c>
      <c r="B2086" s="31">
        <v>18</v>
      </c>
      <c r="C2086" s="10">
        <f>VLOOKUP($A2086,Database!$A:$Y,7,FALSE)</f>
        <v>46198.125</v>
      </c>
      <c r="D2086" s="31" t="str">
        <f>VLOOKUP(Pronostics!$B2086,Setup_MPP!$A:$G,3,FALSE)</f>
        <v>Joueur18</v>
      </c>
      <c r="E2086" s="31" t="str">
        <f>VLOOKUP(Pronostics!$B2086,Setup_MPP!$A:$G,2,FALSE)</f>
        <v>Joueur18</v>
      </c>
      <c r="F2086" s="31" t="str">
        <f>VLOOKUP($B2086,Setup_MPP!$A:$E,4,FALSE)</f>
        <v>#FFC9B0</v>
      </c>
      <c r="G2086" s="31" t="str">
        <f>VLOOKUP($B2086,Setup_MPP!$A:$E,5,FALSE)</f>
        <v>#F28D57</v>
      </c>
      <c r="H2086" s="31" t="str">
        <f>IFERROR(IF(AND(A2086&gt;=1,A2086&lt;=104),VLOOKUP($A2086,Location!$A:$J,6,FALSE),IF(A2086=0,"Avant l'ouverture",IF(OR(A2086=105,A2086=106),"Bonus"))),"")</f>
        <v>Tour 3</v>
      </c>
      <c r="I2086" s="31" t="str">
        <f>IF(LEFT(H2086,4)="Tour",VLOOKUP(A2086,Database!$A:$C,3,FALSE),"")</f>
        <v>A</v>
      </c>
      <c r="J2086" s="31" t="str">
        <f>VLOOKUP($A2086,Location!$A:$J,7,FALSE)</f>
        <v>Afrique du Sud</v>
      </c>
      <c r="K2086" s="31" t="str">
        <f>IFERROR(VLOOKUP(J2086,Setup_Team!$B:$C,2,FALSE), "TDB")</f>
        <v>ZAF</v>
      </c>
      <c r="L2086" s="31" t="str">
        <f>VLOOKUP($A2086,Location!$A:$J,8,FALSE)</f>
        <v>Corée du Sud</v>
      </c>
      <c r="M2086" s="31" t="str">
        <f>IFERROR(VLOOKUP(L2086,Setup_Team!$B:$C,2,FALSE), "TDB")</f>
        <v>KOR</v>
      </c>
      <c r="N2086" s="31" t="str">
        <f>VLOOKUP($A2086,Location!$A:$J,9,FALSE)</f>
        <v>Mexique City</v>
      </c>
      <c r="O2086" s="31" t="str">
        <f>VLOOKUP($A2086,Location!$A:$J,10,FALSE)</f>
        <v>Estadio Azteca</v>
      </c>
      <c r="R2086" s="31">
        <v>0</v>
      </c>
      <c r="S2086" s="25">
        <f>VLOOKUP($A2086,Database!$A:$Y,10,FALSE)</f>
        <v>117</v>
      </c>
      <c r="T2086" s="25">
        <f>VLOOKUP($A2086,Database!$A:$Y,11,FALSE)</f>
        <v>103</v>
      </c>
      <c r="U2086" s="25">
        <f>VLOOKUP($A2086,Database!$A:$Y,12,FALSE)</f>
        <v>87</v>
      </c>
      <c r="V2086" s="25" t="str">
        <f>VLOOKUP(A2086,Database!A:M,13,FALSE)</f>
        <v>À venir</v>
      </c>
      <c r="W2086" s="25" t="str">
        <f>VLOOKUP($A2086,Database!$A:$Y,20,FALSE)</f>
        <v/>
      </c>
      <c r="X2086" s="25" t="str">
        <f>VLOOKUP($A2086,Database!$A:$Y,21,FALSE)</f>
        <v/>
      </c>
      <c r="Y2086" s="25" t="str">
        <f ca="1">IF(C2086&lt;NOW(),IF(AND(P2086&gt;Q2086,W2086&gt;X2086),S2086,IF(AND(P2086=Q2086,W2086=X2086),T2086,IF(AND(P2086&lt;Q2086,W2086&lt;X2086),U2086,0))),"")</f>
        <v/>
      </c>
      <c r="Z2086" s="25">
        <f>IF(AND(P2086=W2086,Q2086=X2086),1,0)</f>
        <v>1</v>
      </c>
      <c r="AA2086" s="25" t="str">
        <f>IF(Z2086=0,"",IF(ISBLANK(VLOOKUP(A2086,Database!A:AA,22,FALSE)),"",VLOOKUP(A2086,Database!A:AA,22,FALSE)))</f>
        <v>Exact</v>
      </c>
      <c r="AB2086" s="25">
        <f ca="1">IFERROR(IF(AND(Y2086&lt;&gt;"",OR(V2086="Terminé",V2086="En cours")),VLOOKUP(AA2086,Setup_ScoreExactBonus!A:D,4,FALSE),0),0)</f>
        <v>0</v>
      </c>
      <c r="AC2086" s="31" t="str">
        <f ca="1">IF(Y2086&lt;&gt;"", Y2086 + IF(Z2086=1,AB2086, 0), "")</f>
        <v/>
      </c>
      <c r="AD2086" s="31">
        <f ca="1">SUMIFS(AC$2:AC2086,D$2:D2086,D2086)*IF(R2086=0,1,2)</f>
        <v>0</v>
      </c>
    </row>
    <row r="2087" spans="1:30" x14ac:dyDescent="0.35">
      <c r="A2087" s="31">
        <f>IF(ISBLANK(B2087),"",COUNTIF(B$2:B2087,B2087))-1</f>
        <v>53</v>
      </c>
      <c r="B2087" s="31">
        <v>19</v>
      </c>
      <c r="C2087" s="10">
        <f>VLOOKUP($A2087,Database!$A:$Y,7,FALSE)</f>
        <v>46198.125</v>
      </c>
      <c r="D2087" s="31" t="str">
        <f>VLOOKUP(Pronostics!$B2087,Setup_MPP!$A:$G,3,FALSE)</f>
        <v>Joueur19</v>
      </c>
      <c r="E2087" s="31" t="str">
        <f>VLOOKUP(Pronostics!$B2087,Setup_MPP!$A:$G,2,FALSE)</f>
        <v>Joueur19</v>
      </c>
      <c r="F2087" s="31" t="str">
        <f>VLOOKUP($B2087,Setup_MPP!$A:$E,4,FALSE)</f>
        <v>#D5D5D5</v>
      </c>
      <c r="G2087" s="31" t="str">
        <f>VLOOKUP($B2087,Setup_MPP!$A:$E,5,FALSE)</f>
        <v>#727272</v>
      </c>
      <c r="H2087" s="31" t="str">
        <f>IFERROR(IF(AND(A2087&gt;=1,A2087&lt;=104),VLOOKUP($A2087,Location!$A:$J,6,FALSE),IF(A2087=0,"Avant l'ouverture",IF(OR(A2087=105,A2087=106),"Bonus"))),"")</f>
        <v>Tour 3</v>
      </c>
      <c r="I2087" s="31" t="str">
        <f>IF(LEFT(H2087,4)="Tour",VLOOKUP(A2087,Database!$A:$C,3,FALSE),"")</f>
        <v>A</v>
      </c>
      <c r="J2087" s="31" t="str">
        <f>VLOOKUP($A2087,Location!$A:$J,7,FALSE)</f>
        <v>Afrique du Sud</v>
      </c>
      <c r="K2087" s="31" t="str">
        <f>IFERROR(VLOOKUP(J2087,Setup_Team!$B:$C,2,FALSE), "TDB")</f>
        <v>ZAF</v>
      </c>
      <c r="L2087" s="31" t="str">
        <f>VLOOKUP($A2087,Location!$A:$J,8,FALSE)</f>
        <v>Corée du Sud</v>
      </c>
      <c r="M2087" s="31" t="str">
        <f>IFERROR(VLOOKUP(L2087,Setup_Team!$B:$C,2,FALSE), "TDB")</f>
        <v>KOR</v>
      </c>
      <c r="N2087" s="31" t="str">
        <f>VLOOKUP($A2087,Location!$A:$J,9,FALSE)</f>
        <v>Mexique City</v>
      </c>
      <c r="O2087" s="31" t="str">
        <f>VLOOKUP($A2087,Location!$A:$J,10,FALSE)</f>
        <v>Estadio Azteca</v>
      </c>
      <c r="R2087" s="31">
        <v>0</v>
      </c>
      <c r="S2087" s="25">
        <f>VLOOKUP($A2087,Database!$A:$Y,10,FALSE)</f>
        <v>117</v>
      </c>
      <c r="T2087" s="25">
        <f>VLOOKUP($A2087,Database!$A:$Y,11,FALSE)</f>
        <v>103</v>
      </c>
      <c r="U2087" s="25">
        <f>VLOOKUP($A2087,Database!$A:$Y,12,FALSE)</f>
        <v>87</v>
      </c>
      <c r="V2087" s="25" t="str">
        <f>VLOOKUP(A2087,Database!A:M,13,FALSE)</f>
        <v>À venir</v>
      </c>
      <c r="W2087" s="25" t="str">
        <f>VLOOKUP($A2087,Database!$A:$Y,20,FALSE)</f>
        <v/>
      </c>
      <c r="X2087" s="25" t="str">
        <f>VLOOKUP($A2087,Database!$A:$Y,21,FALSE)</f>
        <v/>
      </c>
      <c r="Y2087" s="25" t="str">
        <f ca="1">IF(C2087&lt;NOW(),IF(AND(P2087&gt;Q2087,W2087&gt;X2087),S2087,IF(AND(P2087=Q2087,W2087=X2087),T2087,IF(AND(P2087&lt;Q2087,W2087&lt;X2087),U2087,0))),"")</f>
        <v/>
      </c>
      <c r="Z2087" s="25">
        <f>IF(AND(P2087=W2087,Q2087=X2087),1,0)</f>
        <v>1</v>
      </c>
      <c r="AA2087" s="25" t="str">
        <f>IF(Z2087=0,"",IF(ISBLANK(VLOOKUP(A2087,Database!A:AA,22,FALSE)),"",VLOOKUP(A2087,Database!A:AA,22,FALSE)))</f>
        <v>Exact</v>
      </c>
      <c r="AB2087" s="25">
        <f ca="1">IFERROR(IF(AND(Y2087&lt;&gt;"",OR(V2087="Terminé",V2087="En cours")),VLOOKUP(AA2087,Setup_ScoreExactBonus!A:D,4,FALSE),0),0)</f>
        <v>0</v>
      </c>
      <c r="AC2087" s="31" t="str">
        <f ca="1">IF(Y2087&lt;&gt;"", Y2087 + IF(Z2087=1,AB2087, 0), "")</f>
        <v/>
      </c>
      <c r="AD2087" s="31">
        <f ca="1">SUMIFS(AC$2:AC2087,D$2:D2087,D2087)*IF(R2087=0,1,2)</f>
        <v>0</v>
      </c>
    </row>
    <row r="2088" spans="1:30" x14ac:dyDescent="0.35">
      <c r="A2088" s="31">
        <f>IF(ISBLANK(B2088),"",COUNTIF(B$2:B2088,B2088))-1</f>
        <v>53</v>
      </c>
      <c r="B2088" s="31">
        <v>20</v>
      </c>
      <c r="C2088" s="10">
        <f>VLOOKUP($A2088,Database!$A:$Y,7,FALSE)</f>
        <v>46198.125</v>
      </c>
      <c r="D2088" s="31" t="str">
        <f>VLOOKUP(Pronostics!$B2088,Setup_MPP!$A:$G,3,FALSE)</f>
        <v>Joueur20</v>
      </c>
      <c r="E2088" s="31" t="str">
        <f>VLOOKUP(Pronostics!$B2088,Setup_MPP!$A:$G,2,FALSE)</f>
        <v>Joueur20</v>
      </c>
      <c r="F2088" s="31" t="str">
        <f>VLOOKUP($B2088,Setup_MPP!$A:$E,4,FALSE)</f>
        <v>#D5D5D5</v>
      </c>
      <c r="G2088" s="31" t="str">
        <f>VLOOKUP($B2088,Setup_MPP!$A:$E,5,FALSE)</f>
        <v>#727272</v>
      </c>
      <c r="H2088" s="31" t="str">
        <f>IFERROR(IF(AND(A2088&gt;=1,A2088&lt;=104),VLOOKUP($A2088,Location!$A:$J,6,FALSE),IF(A2088=0,"Avant l'ouverture",IF(OR(A2088=105,A2088=106),"Bonus"))),"")</f>
        <v>Tour 3</v>
      </c>
      <c r="I2088" s="31" t="str">
        <f>IF(LEFT(H2088,4)="Tour",VLOOKUP(A2088,Database!$A:$C,3,FALSE),"")</f>
        <v>A</v>
      </c>
      <c r="J2088" s="31" t="str">
        <f>VLOOKUP($A2088,Location!$A:$J,7,FALSE)</f>
        <v>Afrique du Sud</v>
      </c>
      <c r="K2088" s="31" t="str">
        <f>IFERROR(VLOOKUP(J2088,Setup_Team!$B:$C,2,FALSE), "TDB")</f>
        <v>ZAF</v>
      </c>
      <c r="L2088" s="31" t="str">
        <f>VLOOKUP($A2088,Location!$A:$J,8,FALSE)</f>
        <v>Corée du Sud</v>
      </c>
      <c r="M2088" s="31" t="str">
        <f>IFERROR(VLOOKUP(L2088,Setup_Team!$B:$C,2,FALSE), "TDB")</f>
        <v>KOR</v>
      </c>
      <c r="N2088" s="31" t="str">
        <f>VLOOKUP($A2088,Location!$A:$J,9,FALSE)</f>
        <v>Mexique City</v>
      </c>
      <c r="O2088" s="31" t="str">
        <f>VLOOKUP($A2088,Location!$A:$J,10,FALSE)</f>
        <v>Estadio Azteca</v>
      </c>
      <c r="R2088" s="31">
        <v>0</v>
      </c>
      <c r="S2088" s="25">
        <f>VLOOKUP($A2088,Database!$A:$Y,10,FALSE)</f>
        <v>117</v>
      </c>
      <c r="T2088" s="25">
        <f>VLOOKUP($A2088,Database!$A:$Y,11,FALSE)</f>
        <v>103</v>
      </c>
      <c r="U2088" s="25">
        <f>VLOOKUP($A2088,Database!$A:$Y,12,FALSE)</f>
        <v>87</v>
      </c>
      <c r="V2088" s="25" t="str">
        <f>VLOOKUP(A2088,Database!A:M,13,FALSE)</f>
        <v>À venir</v>
      </c>
      <c r="W2088" s="25" t="str">
        <f>VLOOKUP($A2088,Database!$A:$Y,20,FALSE)</f>
        <v/>
      </c>
      <c r="X2088" s="25" t="str">
        <f>VLOOKUP($A2088,Database!$A:$Y,21,FALSE)</f>
        <v/>
      </c>
      <c r="Y2088" s="25" t="str">
        <f ca="1">IF(C2088&lt;NOW(),IF(AND(P2088&gt;Q2088,W2088&gt;X2088),S2088,IF(AND(P2088=Q2088,W2088=X2088),T2088,IF(AND(P2088&lt;Q2088,W2088&lt;X2088),U2088,0))),"")</f>
        <v/>
      </c>
      <c r="Z2088" s="25">
        <f>IF(AND(P2088=W2088,Q2088=X2088),1,0)</f>
        <v>1</v>
      </c>
      <c r="AA2088" s="25" t="str">
        <f>IF(Z2088=0,"",IF(ISBLANK(VLOOKUP(A2088,Database!A:AA,22,FALSE)),"",VLOOKUP(A2088,Database!A:AA,22,FALSE)))</f>
        <v>Exact</v>
      </c>
      <c r="AB2088" s="25">
        <f ca="1">IFERROR(IF(AND(Y2088&lt;&gt;"",OR(V2088="Terminé",V2088="En cours")),VLOOKUP(AA2088,Setup_ScoreExactBonus!A:D,4,FALSE),0),0)</f>
        <v>0</v>
      </c>
      <c r="AC2088" s="31" t="str">
        <f ca="1">IF(Y2088&lt;&gt;"", Y2088 + IF(Z2088=1,AB2088, 0), "")</f>
        <v/>
      </c>
      <c r="AD2088" s="31">
        <f ca="1">SUMIFS(AC$2:AC2088,D$2:D2088,D2088)*IF(R2088=0,1,2)</f>
        <v>0</v>
      </c>
    </row>
    <row r="2089" spans="1:30" x14ac:dyDescent="0.35">
      <c r="A2089" s="31">
        <f>IF(ISBLANK(B2089),"",COUNTIF(B$2:B2089,B2089))-1</f>
        <v>53</v>
      </c>
      <c r="B2089" s="31">
        <v>21</v>
      </c>
      <c r="C2089" s="10">
        <f>VLOOKUP($A2089,Database!$A:$Y,7,FALSE)</f>
        <v>46198.125</v>
      </c>
      <c r="D2089" s="31" t="str">
        <f>VLOOKUP(Pronostics!$B2089,Setup_MPP!$A:$G,3,FALSE)</f>
        <v>Joueur21</v>
      </c>
      <c r="E2089" s="31" t="str">
        <f>VLOOKUP(Pronostics!$B2089,Setup_MPP!$A:$G,2,FALSE)</f>
        <v>Joueur21</v>
      </c>
      <c r="F2089" s="31" t="str">
        <f>VLOOKUP($B2089,Setup_MPP!$A:$E,4,FALSE)</f>
        <v>#D5D5D5</v>
      </c>
      <c r="G2089" s="31" t="str">
        <f>VLOOKUP($B2089,Setup_MPP!$A:$E,5,FALSE)</f>
        <v>#727272</v>
      </c>
      <c r="H2089" s="31" t="str">
        <f>IFERROR(IF(AND(A2089&gt;=1,A2089&lt;=104),VLOOKUP($A2089,Location!$A:$J,6,FALSE),IF(A2089=0,"Avant l'ouverture",IF(OR(A2089=105,A2089=106),"Bonus"))),"")</f>
        <v>Tour 3</v>
      </c>
      <c r="I2089" s="31" t="str">
        <f>IF(LEFT(H2089,4)="Tour",VLOOKUP(A2089,Database!$A:$C,3,FALSE),"")</f>
        <v>A</v>
      </c>
      <c r="J2089" s="31" t="str">
        <f>VLOOKUP($A2089,Location!$A:$J,7,FALSE)</f>
        <v>Afrique du Sud</v>
      </c>
      <c r="K2089" s="31" t="str">
        <f>IFERROR(VLOOKUP(J2089,Setup_Team!$B:$C,2,FALSE), "TDB")</f>
        <v>ZAF</v>
      </c>
      <c r="L2089" s="31" t="str">
        <f>VLOOKUP($A2089,Location!$A:$J,8,FALSE)</f>
        <v>Corée du Sud</v>
      </c>
      <c r="M2089" s="31" t="str">
        <f>IFERROR(VLOOKUP(L2089,Setup_Team!$B:$C,2,FALSE), "TDB")</f>
        <v>KOR</v>
      </c>
      <c r="N2089" s="31" t="str">
        <f>VLOOKUP($A2089,Location!$A:$J,9,FALSE)</f>
        <v>Mexique City</v>
      </c>
      <c r="O2089" s="31" t="str">
        <f>VLOOKUP($A2089,Location!$A:$J,10,FALSE)</f>
        <v>Estadio Azteca</v>
      </c>
      <c r="R2089" s="31">
        <v>0</v>
      </c>
      <c r="S2089" s="25">
        <f>VLOOKUP($A2089,Database!$A:$Y,10,FALSE)</f>
        <v>117</v>
      </c>
      <c r="T2089" s="25">
        <f>VLOOKUP($A2089,Database!$A:$Y,11,FALSE)</f>
        <v>103</v>
      </c>
      <c r="U2089" s="25">
        <f>VLOOKUP($A2089,Database!$A:$Y,12,FALSE)</f>
        <v>87</v>
      </c>
      <c r="V2089" s="25" t="str">
        <f>VLOOKUP(A2089,Database!A:M,13,FALSE)</f>
        <v>À venir</v>
      </c>
      <c r="W2089" s="25" t="str">
        <f>VLOOKUP($A2089,Database!$A:$Y,20,FALSE)</f>
        <v/>
      </c>
      <c r="X2089" s="25" t="str">
        <f>VLOOKUP($A2089,Database!$A:$Y,21,FALSE)</f>
        <v/>
      </c>
      <c r="Y2089" s="25" t="str">
        <f ca="1">IF(C2089&lt;NOW(),IF(AND(P2089&gt;Q2089,W2089&gt;X2089),S2089,IF(AND(P2089=Q2089,W2089=X2089),T2089,IF(AND(P2089&lt;Q2089,W2089&lt;X2089),U2089,0))),"")</f>
        <v/>
      </c>
      <c r="Z2089" s="25">
        <f>IF(AND(P2089=W2089,Q2089=X2089),1,0)</f>
        <v>1</v>
      </c>
      <c r="AA2089" s="25" t="str">
        <f>IF(Z2089=0,"",IF(ISBLANK(VLOOKUP(A2089,Database!A:AA,22,FALSE)),"",VLOOKUP(A2089,Database!A:AA,22,FALSE)))</f>
        <v>Exact</v>
      </c>
      <c r="AB2089" s="25">
        <f ca="1">IFERROR(IF(AND(Y2089&lt;&gt;"",OR(V2089="Terminé",V2089="En cours")),VLOOKUP(AA2089,Setup_ScoreExactBonus!A:D,4,FALSE),0),0)</f>
        <v>0</v>
      </c>
      <c r="AC2089" s="31" t="str">
        <f ca="1">IF(Y2089&lt;&gt;"", Y2089 + IF(Z2089=1,AB2089, 0), "")</f>
        <v/>
      </c>
      <c r="AD2089" s="31">
        <f ca="1">SUMIFS(AC$2:AC2089,D$2:D2089,D2089)*IF(R2089=0,1,2)</f>
        <v>0</v>
      </c>
    </row>
    <row r="2090" spans="1:30" x14ac:dyDescent="0.35">
      <c r="A2090" s="31">
        <f>IF(ISBLANK(B2090),"",COUNTIF(B$2:B2090,B2090))-1</f>
        <v>53</v>
      </c>
      <c r="B2090" s="31">
        <v>22</v>
      </c>
      <c r="C2090" s="10">
        <f>VLOOKUP($A2090,Database!$A:$Y,7,FALSE)</f>
        <v>46198.125</v>
      </c>
      <c r="D2090" s="31" t="str">
        <f>VLOOKUP(Pronostics!$B2090,Setup_MPP!$A:$G,3,FALSE)</f>
        <v>Joueur22</v>
      </c>
      <c r="E2090" s="31" t="str">
        <f>VLOOKUP(Pronostics!$B2090,Setup_MPP!$A:$G,2,FALSE)</f>
        <v>Joueur22</v>
      </c>
      <c r="F2090" s="31" t="str">
        <f>VLOOKUP($B2090,Setup_MPP!$A:$E,4,FALSE)</f>
        <v>#D5D5D5</v>
      </c>
      <c r="G2090" s="31" t="str">
        <f>VLOOKUP($B2090,Setup_MPP!$A:$E,5,FALSE)</f>
        <v>#727272</v>
      </c>
      <c r="H2090" s="31" t="str">
        <f>IFERROR(IF(AND(A2090&gt;=1,A2090&lt;=104),VLOOKUP($A2090,Location!$A:$J,6,FALSE),IF(A2090=0,"Avant l'ouverture",IF(OR(A2090=105,A2090=106),"Bonus"))),"")</f>
        <v>Tour 3</v>
      </c>
      <c r="I2090" s="31" t="str">
        <f>IF(LEFT(H2090,4)="Tour",VLOOKUP(A2090,Database!$A:$C,3,FALSE),"")</f>
        <v>A</v>
      </c>
      <c r="J2090" s="31" t="str">
        <f>VLOOKUP($A2090,Location!$A:$J,7,FALSE)</f>
        <v>Afrique du Sud</v>
      </c>
      <c r="K2090" s="31" t="str">
        <f>IFERROR(VLOOKUP(J2090,Setup_Team!$B:$C,2,FALSE), "TDB")</f>
        <v>ZAF</v>
      </c>
      <c r="L2090" s="31" t="str">
        <f>VLOOKUP($A2090,Location!$A:$J,8,FALSE)</f>
        <v>Corée du Sud</v>
      </c>
      <c r="M2090" s="31" t="str">
        <f>IFERROR(VLOOKUP(L2090,Setup_Team!$B:$C,2,FALSE), "TDB")</f>
        <v>KOR</v>
      </c>
      <c r="N2090" s="31" t="str">
        <f>VLOOKUP($A2090,Location!$A:$J,9,FALSE)</f>
        <v>Mexique City</v>
      </c>
      <c r="O2090" s="31" t="str">
        <f>VLOOKUP($A2090,Location!$A:$J,10,FALSE)</f>
        <v>Estadio Azteca</v>
      </c>
      <c r="R2090" s="31">
        <v>0</v>
      </c>
      <c r="S2090" s="25">
        <f>VLOOKUP($A2090,Database!$A:$Y,10,FALSE)</f>
        <v>117</v>
      </c>
      <c r="T2090" s="25">
        <f>VLOOKUP($A2090,Database!$A:$Y,11,FALSE)</f>
        <v>103</v>
      </c>
      <c r="U2090" s="25">
        <f>VLOOKUP($A2090,Database!$A:$Y,12,FALSE)</f>
        <v>87</v>
      </c>
      <c r="V2090" s="25" t="str">
        <f>VLOOKUP(A2090,Database!A:M,13,FALSE)</f>
        <v>À venir</v>
      </c>
      <c r="W2090" s="25" t="str">
        <f>VLOOKUP($A2090,Database!$A:$Y,20,FALSE)</f>
        <v/>
      </c>
      <c r="X2090" s="25" t="str">
        <f>VLOOKUP($A2090,Database!$A:$Y,21,FALSE)</f>
        <v/>
      </c>
      <c r="Y2090" s="25" t="str">
        <f ca="1">IF(C2090&lt;NOW(),IF(AND(P2090&gt;Q2090,W2090&gt;X2090),S2090,IF(AND(P2090=Q2090,W2090=X2090),T2090,IF(AND(P2090&lt;Q2090,W2090&lt;X2090),U2090,0))),"")</f>
        <v/>
      </c>
      <c r="Z2090" s="25">
        <f>IF(AND(P2090=W2090,Q2090=X2090),1,0)</f>
        <v>1</v>
      </c>
      <c r="AA2090" s="25" t="str">
        <f>IF(Z2090=0,"",IF(ISBLANK(VLOOKUP(A2090,Database!A:AA,22,FALSE)),"",VLOOKUP(A2090,Database!A:AA,22,FALSE)))</f>
        <v>Exact</v>
      </c>
      <c r="AB2090" s="25">
        <f ca="1">IFERROR(IF(AND(Y2090&lt;&gt;"",OR(V2090="Terminé",V2090="En cours")),VLOOKUP(AA2090,Setup_ScoreExactBonus!A:D,4,FALSE),0),0)</f>
        <v>0</v>
      </c>
      <c r="AC2090" s="31" t="str">
        <f ca="1">IF(Y2090&lt;&gt;"", Y2090 + IF(Z2090=1,AB2090, 0), "")</f>
        <v/>
      </c>
      <c r="AD2090" s="31">
        <f ca="1">SUMIFS(AC$2:AC2090,D$2:D2090,D2090)*IF(R2090=0,1,2)</f>
        <v>0</v>
      </c>
    </row>
    <row r="2091" spans="1:30" x14ac:dyDescent="0.35">
      <c r="A2091" s="31">
        <f>IF(ISBLANK(B2091),"",COUNTIF(B$2:B2091,B2091))-1</f>
        <v>53</v>
      </c>
      <c r="B2091" s="31">
        <v>23</v>
      </c>
      <c r="C2091" s="10">
        <f>VLOOKUP($A2091,Database!$A:$Y,7,FALSE)</f>
        <v>46198.125</v>
      </c>
      <c r="D2091" s="31" t="str">
        <f>VLOOKUP(Pronostics!$B2091,Setup_MPP!$A:$G,3,FALSE)</f>
        <v>Joueur23</v>
      </c>
      <c r="E2091" s="31" t="str">
        <f>VLOOKUP(Pronostics!$B2091,Setup_MPP!$A:$G,2,FALSE)</f>
        <v>Joueur23</v>
      </c>
      <c r="F2091" s="31" t="str">
        <f>VLOOKUP($B2091,Setup_MPP!$A:$E,4,FALSE)</f>
        <v>#D5D5D5</v>
      </c>
      <c r="G2091" s="31" t="str">
        <f>VLOOKUP($B2091,Setup_MPP!$A:$E,5,FALSE)</f>
        <v>#727272</v>
      </c>
      <c r="H2091" s="31" t="str">
        <f>IFERROR(IF(AND(A2091&gt;=1,A2091&lt;=104),VLOOKUP($A2091,Location!$A:$J,6,FALSE),IF(A2091=0,"Avant l'ouverture",IF(OR(A2091=105,A2091=106),"Bonus"))),"")</f>
        <v>Tour 3</v>
      </c>
      <c r="I2091" s="31" t="str">
        <f>IF(LEFT(H2091,4)="Tour",VLOOKUP(A2091,Database!$A:$C,3,FALSE),"")</f>
        <v>A</v>
      </c>
      <c r="J2091" s="31" t="str">
        <f>VLOOKUP($A2091,Location!$A:$J,7,FALSE)</f>
        <v>Afrique du Sud</v>
      </c>
      <c r="K2091" s="31" t="str">
        <f>IFERROR(VLOOKUP(J2091,Setup_Team!$B:$C,2,FALSE), "TDB")</f>
        <v>ZAF</v>
      </c>
      <c r="L2091" s="31" t="str">
        <f>VLOOKUP($A2091,Location!$A:$J,8,FALSE)</f>
        <v>Corée du Sud</v>
      </c>
      <c r="M2091" s="31" t="str">
        <f>IFERROR(VLOOKUP(L2091,Setup_Team!$B:$C,2,FALSE), "TDB")</f>
        <v>KOR</v>
      </c>
      <c r="N2091" s="31" t="str">
        <f>VLOOKUP($A2091,Location!$A:$J,9,FALSE)</f>
        <v>Mexique City</v>
      </c>
      <c r="O2091" s="31" t="str">
        <f>VLOOKUP($A2091,Location!$A:$J,10,FALSE)</f>
        <v>Estadio Azteca</v>
      </c>
      <c r="R2091" s="31">
        <v>0</v>
      </c>
      <c r="S2091" s="25">
        <f>VLOOKUP($A2091,Database!$A:$Y,10,FALSE)</f>
        <v>117</v>
      </c>
      <c r="T2091" s="25">
        <f>VLOOKUP($A2091,Database!$A:$Y,11,FALSE)</f>
        <v>103</v>
      </c>
      <c r="U2091" s="25">
        <f>VLOOKUP($A2091,Database!$A:$Y,12,FALSE)</f>
        <v>87</v>
      </c>
      <c r="V2091" s="25" t="str">
        <f>VLOOKUP(A2091,Database!A:M,13,FALSE)</f>
        <v>À venir</v>
      </c>
      <c r="W2091" s="25" t="str">
        <f>VLOOKUP($A2091,Database!$A:$Y,20,FALSE)</f>
        <v/>
      </c>
      <c r="X2091" s="25" t="str">
        <f>VLOOKUP($A2091,Database!$A:$Y,21,FALSE)</f>
        <v/>
      </c>
      <c r="Y2091" s="25" t="str">
        <f ca="1">IF(C2091&lt;NOW(),IF(AND(P2091&gt;Q2091,W2091&gt;X2091),S2091,IF(AND(P2091=Q2091,W2091=X2091),T2091,IF(AND(P2091&lt;Q2091,W2091&lt;X2091),U2091,0))),"")</f>
        <v/>
      </c>
      <c r="Z2091" s="25">
        <f>IF(AND(P2091=W2091,Q2091=X2091),1,0)</f>
        <v>1</v>
      </c>
      <c r="AA2091" s="25" t="str">
        <f>IF(Z2091=0,"",IF(ISBLANK(VLOOKUP(A2091,Database!A:AA,22,FALSE)),"",VLOOKUP(A2091,Database!A:AA,22,FALSE)))</f>
        <v>Exact</v>
      </c>
      <c r="AB2091" s="25">
        <f ca="1">IFERROR(IF(AND(Y2091&lt;&gt;"",OR(V2091="Terminé",V2091="En cours")),VLOOKUP(AA2091,Setup_ScoreExactBonus!A:D,4,FALSE),0),0)</f>
        <v>0</v>
      </c>
      <c r="AC2091" s="31" t="str">
        <f ca="1">IF(Y2091&lt;&gt;"", Y2091 + IF(Z2091=1,AB2091, 0), "")</f>
        <v/>
      </c>
      <c r="AD2091" s="31">
        <f ca="1">SUMIFS(AC$2:AC2091,D$2:D2091,D2091)*IF(R2091=0,1,2)</f>
        <v>0</v>
      </c>
    </row>
    <row r="2092" spans="1:30" x14ac:dyDescent="0.35">
      <c r="A2092" s="31">
        <f>IF(ISBLANK(B2092),"",COUNTIF(B$2:B2092,B2092))-1</f>
        <v>53</v>
      </c>
      <c r="B2092" s="31">
        <v>24</v>
      </c>
      <c r="C2092" s="10">
        <f>VLOOKUP($A2092,Database!$A:$Y,7,FALSE)</f>
        <v>46198.125</v>
      </c>
      <c r="D2092" s="31" t="str">
        <f>VLOOKUP(Pronostics!$B2092,Setup_MPP!$A:$G,3,FALSE)</f>
        <v>Joueur24</v>
      </c>
      <c r="E2092" s="31" t="str">
        <f>VLOOKUP(Pronostics!$B2092,Setup_MPP!$A:$G,2,FALSE)</f>
        <v>Joueur24</v>
      </c>
      <c r="F2092" s="31" t="str">
        <f>VLOOKUP($B2092,Setup_MPP!$A:$E,4,FALSE)</f>
        <v>#D5D5D5</v>
      </c>
      <c r="G2092" s="31" t="str">
        <f>VLOOKUP($B2092,Setup_MPP!$A:$E,5,FALSE)</f>
        <v>#727272</v>
      </c>
      <c r="H2092" s="31" t="str">
        <f>IFERROR(IF(AND(A2092&gt;=1,A2092&lt;=104),VLOOKUP($A2092,Location!$A:$J,6,FALSE),IF(A2092=0,"Avant l'ouverture",IF(OR(A2092=105,A2092=106),"Bonus"))),"")</f>
        <v>Tour 3</v>
      </c>
      <c r="I2092" s="31" t="str">
        <f>IF(LEFT(H2092,4)="Tour",VLOOKUP(A2092,Database!$A:$C,3,FALSE),"")</f>
        <v>A</v>
      </c>
      <c r="J2092" s="31" t="str">
        <f>VLOOKUP($A2092,Location!$A:$J,7,FALSE)</f>
        <v>Afrique du Sud</v>
      </c>
      <c r="K2092" s="31" t="str">
        <f>IFERROR(VLOOKUP(J2092,Setup_Team!$B:$C,2,FALSE), "TDB")</f>
        <v>ZAF</v>
      </c>
      <c r="L2092" s="31" t="str">
        <f>VLOOKUP($A2092,Location!$A:$J,8,FALSE)</f>
        <v>Corée du Sud</v>
      </c>
      <c r="M2092" s="31" t="str">
        <f>IFERROR(VLOOKUP(L2092,Setup_Team!$B:$C,2,FALSE), "TDB")</f>
        <v>KOR</v>
      </c>
      <c r="N2092" s="31" t="str">
        <f>VLOOKUP($A2092,Location!$A:$J,9,FALSE)</f>
        <v>Mexique City</v>
      </c>
      <c r="O2092" s="31" t="str">
        <f>VLOOKUP($A2092,Location!$A:$J,10,FALSE)</f>
        <v>Estadio Azteca</v>
      </c>
      <c r="R2092" s="31">
        <v>0</v>
      </c>
      <c r="S2092" s="25">
        <f>VLOOKUP($A2092,Database!$A:$Y,10,FALSE)</f>
        <v>117</v>
      </c>
      <c r="T2092" s="25">
        <f>VLOOKUP($A2092,Database!$A:$Y,11,FALSE)</f>
        <v>103</v>
      </c>
      <c r="U2092" s="25">
        <f>VLOOKUP($A2092,Database!$A:$Y,12,FALSE)</f>
        <v>87</v>
      </c>
      <c r="V2092" s="25" t="str">
        <f>VLOOKUP(A2092,Database!A:M,13,FALSE)</f>
        <v>À venir</v>
      </c>
      <c r="W2092" s="25" t="str">
        <f>VLOOKUP($A2092,Database!$A:$Y,20,FALSE)</f>
        <v/>
      </c>
      <c r="X2092" s="25" t="str">
        <f>VLOOKUP($A2092,Database!$A:$Y,21,FALSE)</f>
        <v/>
      </c>
      <c r="Y2092" s="25" t="str">
        <f ca="1">IF(C2092&lt;NOW(),IF(AND(P2092&gt;Q2092,W2092&gt;X2092),S2092,IF(AND(P2092=Q2092,W2092=X2092),T2092,IF(AND(P2092&lt;Q2092,W2092&lt;X2092),U2092,0))),"")</f>
        <v/>
      </c>
      <c r="Z2092" s="25">
        <f>IF(AND(P2092=W2092,Q2092=X2092),1,0)</f>
        <v>1</v>
      </c>
      <c r="AA2092" s="25" t="str">
        <f>IF(Z2092=0,"",IF(ISBLANK(VLOOKUP(A2092,Database!A:AA,22,FALSE)),"",VLOOKUP(A2092,Database!A:AA,22,FALSE)))</f>
        <v>Exact</v>
      </c>
      <c r="AB2092" s="25">
        <f ca="1">IFERROR(IF(AND(Y2092&lt;&gt;"",OR(V2092="Terminé",V2092="En cours")),VLOOKUP(AA2092,Setup_ScoreExactBonus!A:D,4,FALSE),0),0)</f>
        <v>0</v>
      </c>
      <c r="AC2092" s="31" t="str">
        <f ca="1">IF(Y2092&lt;&gt;"", Y2092 + IF(Z2092=1,AB2092, 0), "")</f>
        <v/>
      </c>
      <c r="AD2092" s="31">
        <f ca="1">SUMIFS(AC$2:AC2092,D$2:D2092,D2092)*IF(R2092=0,1,2)</f>
        <v>0</v>
      </c>
    </row>
    <row r="2093" spans="1:30" x14ac:dyDescent="0.35">
      <c r="A2093" s="31">
        <f>IF(ISBLANK(B2093),"",COUNTIF(B$2:B2093,B2093))-1</f>
        <v>53</v>
      </c>
      <c r="B2093" s="31">
        <v>25</v>
      </c>
      <c r="C2093" s="10">
        <f>VLOOKUP($A2093,Database!$A:$Y,7,FALSE)</f>
        <v>46198.125</v>
      </c>
      <c r="D2093" s="31" t="str">
        <f>VLOOKUP(Pronostics!$B2093,Setup_MPP!$A:$G,3,FALSE)</f>
        <v>Joueur25</v>
      </c>
      <c r="E2093" s="31" t="str">
        <f>VLOOKUP(Pronostics!$B2093,Setup_MPP!$A:$G,2,FALSE)</f>
        <v>Joueur25</v>
      </c>
      <c r="F2093" s="31" t="str">
        <f>VLOOKUP($B2093,Setup_MPP!$A:$E,4,FALSE)</f>
        <v>#D5D5D5</v>
      </c>
      <c r="G2093" s="31" t="str">
        <f>VLOOKUP($B2093,Setup_MPP!$A:$E,5,FALSE)</f>
        <v>#727272</v>
      </c>
      <c r="H2093" s="31" t="str">
        <f>IFERROR(IF(AND(A2093&gt;=1,A2093&lt;=104),VLOOKUP($A2093,Location!$A:$J,6,FALSE),IF(A2093=0,"Avant l'ouverture",IF(OR(A2093=105,A2093=106),"Bonus"))),"")</f>
        <v>Tour 3</v>
      </c>
      <c r="I2093" s="31" t="str">
        <f>IF(LEFT(H2093,4)="Tour",VLOOKUP(A2093,Database!$A:$C,3,FALSE),"")</f>
        <v>A</v>
      </c>
      <c r="J2093" s="31" t="str">
        <f>VLOOKUP($A2093,Location!$A:$J,7,FALSE)</f>
        <v>Afrique du Sud</v>
      </c>
      <c r="K2093" s="31" t="str">
        <f>IFERROR(VLOOKUP(J2093,Setup_Team!$B:$C,2,FALSE), "TDB")</f>
        <v>ZAF</v>
      </c>
      <c r="L2093" s="31" t="str">
        <f>VLOOKUP($A2093,Location!$A:$J,8,FALSE)</f>
        <v>Corée du Sud</v>
      </c>
      <c r="M2093" s="31" t="str">
        <f>IFERROR(VLOOKUP(L2093,Setup_Team!$B:$C,2,FALSE), "TDB")</f>
        <v>KOR</v>
      </c>
      <c r="N2093" s="31" t="str">
        <f>VLOOKUP($A2093,Location!$A:$J,9,FALSE)</f>
        <v>Mexique City</v>
      </c>
      <c r="O2093" s="31" t="str">
        <f>VLOOKUP($A2093,Location!$A:$J,10,FALSE)</f>
        <v>Estadio Azteca</v>
      </c>
      <c r="R2093" s="31">
        <v>0</v>
      </c>
      <c r="S2093" s="25">
        <f>VLOOKUP($A2093,Database!$A:$Y,10,FALSE)</f>
        <v>117</v>
      </c>
      <c r="T2093" s="25">
        <f>VLOOKUP($A2093,Database!$A:$Y,11,FALSE)</f>
        <v>103</v>
      </c>
      <c r="U2093" s="25">
        <f>VLOOKUP($A2093,Database!$A:$Y,12,FALSE)</f>
        <v>87</v>
      </c>
      <c r="V2093" s="25" t="str">
        <f>VLOOKUP(A2093,Database!A:M,13,FALSE)</f>
        <v>À venir</v>
      </c>
      <c r="W2093" s="25" t="str">
        <f>VLOOKUP($A2093,Database!$A:$Y,20,FALSE)</f>
        <v/>
      </c>
      <c r="X2093" s="25" t="str">
        <f>VLOOKUP($A2093,Database!$A:$Y,21,FALSE)</f>
        <v/>
      </c>
      <c r="Y2093" s="25" t="str">
        <f ca="1">IF(C2093&lt;NOW(),IF(AND(P2093&gt;Q2093,W2093&gt;X2093),S2093,IF(AND(P2093=Q2093,W2093=X2093),T2093,IF(AND(P2093&lt;Q2093,W2093&lt;X2093),U2093,0))),"")</f>
        <v/>
      </c>
      <c r="Z2093" s="25">
        <f>IF(AND(P2093=W2093,Q2093=X2093),1,0)</f>
        <v>1</v>
      </c>
      <c r="AA2093" s="25" t="str">
        <f>IF(Z2093=0,"",IF(ISBLANK(VLOOKUP(A2093,Database!A:AA,22,FALSE)),"",VLOOKUP(A2093,Database!A:AA,22,FALSE)))</f>
        <v>Exact</v>
      </c>
      <c r="AB2093" s="25">
        <f ca="1">IFERROR(IF(AND(Y2093&lt;&gt;"",OR(V2093="Terminé",V2093="En cours")),VLOOKUP(AA2093,Setup_ScoreExactBonus!A:D,4,FALSE),0),0)</f>
        <v>0</v>
      </c>
      <c r="AC2093" s="31" t="str">
        <f ca="1">IF(Y2093&lt;&gt;"", Y2093 + IF(Z2093=1,AB2093, 0), "")</f>
        <v/>
      </c>
      <c r="AD2093" s="31">
        <f ca="1">SUMIFS(AC$2:AC2093,D$2:D2093,D2093)*IF(R2093=0,1,2)</f>
        <v>0</v>
      </c>
    </row>
    <row r="2094" spans="1:30" x14ac:dyDescent="0.35">
      <c r="A2094" s="31">
        <f>IF(ISBLANK(B2094),"",COUNTIF(B$2:B2094,B2094))-1</f>
        <v>53</v>
      </c>
      <c r="B2094" s="31">
        <v>26</v>
      </c>
      <c r="C2094" s="10">
        <f>VLOOKUP($A2094,Database!$A:$Y,7,FALSE)</f>
        <v>46198.125</v>
      </c>
      <c r="D2094" s="31" t="str">
        <f>VLOOKUP(Pronostics!$B2094,Setup_MPP!$A:$G,3,FALSE)</f>
        <v>Joueur26</v>
      </c>
      <c r="E2094" s="31" t="str">
        <f>VLOOKUP(Pronostics!$B2094,Setup_MPP!$A:$G,2,FALSE)</f>
        <v>Joueur26</v>
      </c>
      <c r="F2094" s="31" t="str">
        <f>VLOOKUP($B2094,Setup_MPP!$A:$E,4,FALSE)</f>
        <v>#D5D5D5</v>
      </c>
      <c r="G2094" s="31" t="str">
        <f>VLOOKUP($B2094,Setup_MPP!$A:$E,5,FALSE)</f>
        <v>#727272</v>
      </c>
      <c r="H2094" s="31" t="str">
        <f>IFERROR(IF(AND(A2094&gt;=1,A2094&lt;=104),VLOOKUP($A2094,Location!$A:$J,6,FALSE),IF(A2094=0,"Avant l'ouverture",IF(OR(A2094=105,A2094=106),"Bonus"))),"")</f>
        <v>Tour 3</v>
      </c>
      <c r="I2094" s="31" t="str">
        <f>IF(LEFT(H2094,4)="Tour",VLOOKUP(A2094,Database!$A:$C,3,FALSE),"")</f>
        <v>A</v>
      </c>
      <c r="J2094" s="31" t="str">
        <f>VLOOKUP($A2094,Location!$A:$J,7,FALSE)</f>
        <v>Afrique du Sud</v>
      </c>
      <c r="K2094" s="31" t="str">
        <f>IFERROR(VLOOKUP(J2094,Setup_Team!$B:$C,2,FALSE), "TDB")</f>
        <v>ZAF</v>
      </c>
      <c r="L2094" s="31" t="str">
        <f>VLOOKUP($A2094,Location!$A:$J,8,FALSE)</f>
        <v>Corée du Sud</v>
      </c>
      <c r="M2094" s="31" t="str">
        <f>IFERROR(VLOOKUP(L2094,Setup_Team!$B:$C,2,FALSE), "TDB")</f>
        <v>KOR</v>
      </c>
      <c r="N2094" s="31" t="str">
        <f>VLOOKUP($A2094,Location!$A:$J,9,FALSE)</f>
        <v>Mexique City</v>
      </c>
      <c r="O2094" s="31" t="str">
        <f>VLOOKUP($A2094,Location!$A:$J,10,FALSE)</f>
        <v>Estadio Azteca</v>
      </c>
      <c r="R2094" s="31">
        <v>0</v>
      </c>
      <c r="S2094" s="25">
        <f>VLOOKUP($A2094,Database!$A:$Y,10,FALSE)</f>
        <v>117</v>
      </c>
      <c r="T2094" s="25">
        <f>VLOOKUP($A2094,Database!$A:$Y,11,FALSE)</f>
        <v>103</v>
      </c>
      <c r="U2094" s="25">
        <f>VLOOKUP($A2094,Database!$A:$Y,12,FALSE)</f>
        <v>87</v>
      </c>
      <c r="V2094" s="25" t="str">
        <f>VLOOKUP(A2094,Database!A:M,13,FALSE)</f>
        <v>À venir</v>
      </c>
      <c r="W2094" s="25" t="str">
        <f>VLOOKUP($A2094,Database!$A:$Y,20,FALSE)</f>
        <v/>
      </c>
      <c r="X2094" s="25" t="str">
        <f>VLOOKUP($A2094,Database!$A:$Y,21,FALSE)</f>
        <v/>
      </c>
      <c r="Y2094" s="25" t="str">
        <f ca="1">IF(C2094&lt;NOW(),IF(AND(P2094&gt;Q2094,W2094&gt;X2094),S2094,IF(AND(P2094=Q2094,W2094=X2094),T2094,IF(AND(P2094&lt;Q2094,W2094&lt;X2094),U2094,0))),"")</f>
        <v/>
      </c>
      <c r="Z2094" s="25">
        <f>IF(AND(P2094=W2094,Q2094=X2094),1,0)</f>
        <v>1</v>
      </c>
      <c r="AA2094" s="25" t="str">
        <f>IF(Z2094=0,"",IF(ISBLANK(VLOOKUP(A2094,Database!A:AA,22,FALSE)),"",VLOOKUP(A2094,Database!A:AA,22,FALSE)))</f>
        <v>Exact</v>
      </c>
      <c r="AB2094" s="25">
        <f ca="1">IFERROR(IF(AND(Y2094&lt;&gt;"",OR(V2094="Terminé",V2094="En cours")),VLOOKUP(AA2094,Setup_ScoreExactBonus!A:D,4,FALSE),0),0)</f>
        <v>0</v>
      </c>
      <c r="AC2094" s="31" t="str">
        <f ca="1">IF(Y2094&lt;&gt;"", Y2094 + IF(Z2094=1,AB2094, 0), "")</f>
        <v/>
      </c>
      <c r="AD2094" s="31">
        <f ca="1">SUMIFS(AC$2:AC2094,D$2:D2094,D2094)*IF(R2094=0,1,2)</f>
        <v>0</v>
      </c>
    </row>
    <row r="2095" spans="1:30" x14ac:dyDescent="0.35">
      <c r="A2095" s="31">
        <f>IF(ISBLANK(B2095),"",COUNTIF(B$2:B2095,B2095))-1</f>
        <v>53</v>
      </c>
      <c r="B2095" s="31">
        <v>27</v>
      </c>
      <c r="C2095" s="10">
        <f>VLOOKUP($A2095,Database!$A:$Y,7,FALSE)</f>
        <v>46198.125</v>
      </c>
      <c r="D2095" s="31" t="str">
        <f>VLOOKUP(Pronostics!$B2095,Setup_MPP!$A:$G,3,FALSE)</f>
        <v>Joueur27</v>
      </c>
      <c r="E2095" s="31" t="str">
        <f>VLOOKUP(Pronostics!$B2095,Setup_MPP!$A:$G,2,FALSE)</f>
        <v>Joueur27</v>
      </c>
      <c r="F2095" s="31" t="str">
        <f>VLOOKUP($B2095,Setup_MPP!$A:$E,4,FALSE)</f>
        <v>#D5D5D5</v>
      </c>
      <c r="G2095" s="31" t="str">
        <f>VLOOKUP($B2095,Setup_MPP!$A:$E,5,FALSE)</f>
        <v>#727272</v>
      </c>
      <c r="H2095" s="31" t="str">
        <f>IFERROR(IF(AND(A2095&gt;=1,A2095&lt;=104),VLOOKUP($A2095,Location!$A:$J,6,FALSE),IF(A2095=0,"Avant l'ouverture",IF(OR(A2095=105,A2095=106),"Bonus"))),"")</f>
        <v>Tour 3</v>
      </c>
      <c r="I2095" s="31" t="str">
        <f>IF(LEFT(H2095,4)="Tour",VLOOKUP(A2095,Database!$A:$C,3,FALSE),"")</f>
        <v>A</v>
      </c>
      <c r="J2095" s="31" t="str">
        <f>VLOOKUP($A2095,Location!$A:$J,7,FALSE)</f>
        <v>Afrique du Sud</v>
      </c>
      <c r="K2095" s="31" t="str">
        <f>IFERROR(VLOOKUP(J2095,Setup_Team!$B:$C,2,FALSE), "TDB")</f>
        <v>ZAF</v>
      </c>
      <c r="L2095" s="31" t="str">
        <f>VLOOKUP($A2095,Location!$A:$J,8,FALSE)</f>
        <v>Corée du Sud</v>
      </c>
      <c r="M2095" s="31" t="str">
        <f>IFERROR(VLOOKUP(L2095,Setup_Team!$B:$C,2,FALSE), "TDB")</f>
        <v>KOR</v>
      </c>
      <c r="N2095" s="31" t="str">
        <f>VLOOKUP($A2095,Location!$A:$J,9,FALSE)</f>
        <v>Mexique City</v>
      </c>
      <c r="O2095" s="31" t="str">
        <f>VLOOKUP($A2095,Location!$A:$J,10,FALSE)</f>
        <v>Estadio Azteca</v>
      </c>
      <c r="R2095" s="31">
        <v>0</v>
      </c>
      <c r="S2095" s="25">
        <f>VLOOKUP($A2095,Database!$A:$Y,10,FALSE)</f>
        <v>117</v>
      </c>
      <c r="T2095" s="25">
        <f>VLOOKUP($A2095,Database!$A:$Y,11,FALSE)</f>
        <v>103</v>
      </c>
      <c r="U2095" s="25">
        <f>VLOOKUP($A2095,Database!$A:$Y,12,FALSE)</f>
        <v>87</v>
      </c>
      <c r="V2095" s="25" t="str">
        <f>VLOOKUP(A2095,Database!A:M,13,FALSE)</f>
        <v>À venir</v>
      </c>
      <c r="W2095" s="25" t="str">
        <f>VLOOKUP($A2095,Database!$A:$Y,20,FALSE)</f>
        <v/>
      </c>
      <c r="X2095" s="25" t="str">
        <f>VLOOKUP($A2095,Database!$A:$Y,21,FALSE)</f>
        <v/>
      </c>
      <c r="Y2095" s="25" t="str">
        <f ca="1">IF(C2095&lt;NOW(),IF(AND(P2095&gt;Q2095,W2095&gt;X2095),S2095,IF(AND(P2095=Q2095,W2095=X2095),T2095,IF(AND(P2095&lt;Q2095,W2095&lt;X2095),U2095,0))),"")</f>
        <v/>
      </c>
      <c r="Z2095" s="25">
        <f>IF(AND(P2095=W2095,Q2095=X2095),1,0)</f>
        <v>1</v>
      </c>
      <c r="AA2095" s="25" t="str">
        <f>IF(Z2095=0,"",IF(ISBLANK(VLOOKUP(A2095,Database!A:AA,22,FALSE)),"",VLOOKUP(A2095,Database!A:AA,22,FALSE)))</f>
        <v>Exact</v>
      </c>
      <c r="AB2095" s="25">
        <f ca="1">IFERROR(IF(AND(Y2095&lt;&gt;"",OR(V2095="Terminé",V2095="En cours")),VLOOKUP(AA2095,Setup_ScoreExactBonus!A:D,4,FALSE),0),0)</f>
        <v>0</v>
      </c>
      <c r="AC2095" s="31" t="str">
        <f ca="1">IF(Y2095&lt;&gt;"", Y2095 + IF(Z2095=1,AB2095, 0), "")</f>
        <v/>
      </c>
      <c r="AD2095" s="31">
        <f ca="1">SUMIFS(AC$2:AC2095,D$2:D2095,D2095)*IF(R2095=0,1,2)</f>
        <v>0</v>
      </c>
    </row>
    <row r="2096" spans="1:30" x14ac:dyDescent="0.35">
      <c r="A2096" s="31">
        <f>IF(ISBLANK(B2096),"",COUNTIF(B$2:B2096,B2096))-1</f>
        <v>53</v>
      </c>
      <c r="B2096" s="31">
        <v>28</v>
      </c>
      <c r="C2096" s="10">
        <f>VLOOKUP($A2096,Database!$A:$Y,7,FALSE)</f>
        <v>46198.125</v>
      </c>
      <c r="D2096" s="31" t="str">
        <f>VLOOKUP(Pronostics!$B2096,Setup_MPP!$A:$G,3,FALSE)</f>
        <v>Joueur28</v>
      </c>
      <c r="E2096" s="31" t="str">
        <f>VLOOKUP(Pronostics!$B2096,Setup_MPP!$A:$G,2,FALSE)</f>
        <v>Joueur28</v>
      </c>
      <c r="F2096" s="31" t="str">
        <f>VLOOKUP($B2096,Setup_MPP!$A:$E,4,FALSE)</f>
        <v>#D5D5D5</v>
      </c>
      <c r="G2096" s="31" t="str">
        <f>VLOOKUP($B2096,Setup_MPP!$A:$E,5,FALSE)</f>
        <v>#727272</v>
      </c>
      <c r="H2096" s="31" t="str">
        <f>IFERROR(IF(AND(A2096&gt;=1,A2096&lt;=104),VLOOKUP($A2096,Location!$A:$J,6,FALSE),IF(A2096=0,"Avant l'ouverture",IF(OR(A2096=105,A2096=106),"Bonus"))),"")</f>
        <v>Tour 3</v>
      </c>
      <c r="I2096" s="31" t="str">
        <f>IF(LEFT(H2096,4)="Tour",VLOOKUP(A2096,Database!$A:$C,3,FALSE),"")</f>
        <v>A</v>
      </c>
      <c r="J2096" s="31" t="str">
        <f>VLOOKUP($A2096,Location!$A:$J,7,FALSE)</f>
        <v>Afrique du Sud</v>
      </c>
      <c r="K2096" s="31" t="str">
        <f>IFERROR(VLOOKUP(J2096,Setup_Team!$B:$C,2,FALSE), "TDB")</f>
        <v>ZAF</v>
      </c>
      <c r="L2096" s="31" t="str">
        <f>VLOOKUP($A2096,Location!$A:$J,8,FALSE)</f>
        <v>Corée du Sud</v>
      </c>
      <c r="M2096" s="31" t="str">
        <f>IFERROR(VLOOKUP(L2096,Setup_Team!$B:$C,2,FALSE), "TDB")</f>
        <v>KOR</v>
      </c>
      <c r="N2096" s="31" t="str">
        <f>VLOOKUP($A2096,Location!$A:$J,9,FALSE)</f>
        <v>Mexique City</v>
      </c>
      <c r="O2096" s="31" t="str">
        <f>VLOOKUP($A2096,Location!$A:$J,10,FALSE)</f>
        <v>Estadio Azteca</v>
      </c>
      <c r="R2096" s="31">
        <v>0</v>
      </c>
      <c r="S2096" s="25">
        <f>VLOOKUP($A2096,Database!$A:$Y,10,FALSE)</f>
        <v>117</v>
      </c>
      <c r="T2096" s="25">
        <f>VLOOKUP($A2096,Database!$A:$Y,11,FALSE)</f>
        <v>103</v>
      </c>
      <c r="U2096" s="25">
        <f>VLOOKUP($A2096,Database!$A:$Y,12,FALSE)</f>
        <v>87</v>
      </c>
      <c r="V2096" s="25" t="str">
        <f>VLOOKUP(A2096,Database!A:M,13,FALSE)</f>
        <v>À venir</v>
      </c>
      <c r="W2096" s="25" t="str">
        <f>VLOOKUP($A2096,Database!$A:$Y,20,FALSE)</f>
        <v/>
      </c>
      <c r="X2096" s="25" t="str">
        <f>VLOOKUP($A2096,Database!$A:$Y,21,FALSE)</f>
        <v/>
      </c>
      <c r="Y2096" s="25" t="str">
        <f ca="1">IF(C2096&lt;NOW(),IF(AND(P2096&gt;Q2096,W2096&gt;X2096),S2096,IF(AND(P2096=Q2096,W2096=X2096),T2096,IF(AND(P2096&lt;Q2096,W2096&lt;X2096),U2096,0))),"")</f>
        <v/>
      </c>
      <c r="Z2096" s="25">
        <f>IF(AND(P2096=W2096,Q2096=X2096),1,0)</f>
        <v>1</v>
      </c>
      <c r="AA2096" s="25" t="str">
        <f>IF(Z2096=0,"",IF(ISBLANK(VLOOKUP(A2096,Database!A:AA,22,FALSE)),"",VLOOKUP(A2096,Database!A:AA,22,FALSE)))</f>
        <v>Exact</v>
      </c>
      <c r="AB2096" s="25">
        <f ca="1">IFERROR(IF(AND(Y2096&lt;&gt;"",OR(V2096="Terminé",V2096="En cours")),VLOOKUP(AA2096,Setup_ScoreExactBonus!A:D,4,FALSE),0),0)</f>
        <v>0</v>
      </c>
      <c r="AC2096" s="31" t="str">
        <f ca="1">IF(Y2096&lt;&gt;"", Y2096 + IF(Z2096=1,AB2096, 0), "")</f>
        <v/>
      </c>
      <c r="AD2096" s="31">
        <f ca="1">SUMIFS(AC$2:AC2096,D$2:D2096,D2096)*IF(R2096=0,1,2)</f>
        <v>0</v>
      </c>
    </row>
    <row r="2097" spans="1:30" x14ac:dyDescent="0.35">
      <c r="A2097" s="31">
        <f>IF(ISBLANK(B2097),"",COUNTIF(B$2:B2097,B2097))-1</f>
        <v>53</v>
      </c>
      <c r="B2097" s="31">
        <v>29</v>
      </c>
      <c r="C2097" s="10">
        <f>VLOOKUP($A2097,Database!$A:$Y,7,FALSE)</f>
        <v>46198.125</v>
      </c>
      <c r="D2097" s="31" t="str">
        <f>VLOOKUP(Pronostics!$B2097,Setup_MPP!$A:$G,3,FALSE)</f>
        <v>Joueur29</v>
      </c>
      <c r="E2097" s="31" t="str">
        <f>VLOOKUP(Pronostics!$B2097,Setup_MPP!$A:$G,2,FALSE)</f>
        <v>Joueur29</v>
      </c>
      <c r="F2097" s="31" t="str">
        <f>VLOOKUP($B2097,Setup_MPP!$A:$E,4,FALSE)</f>
        <v>#D5D5D5</v>
      </c>
      <c r="G2097" s="31" t="str">
        <f>VLOOKUP($B2097,Setup_MPP!$A:$E,5,FALSE)</f>
        <v>#727272</v>
      </c>
      <c r="H2097" s="31" t="str">
        <f>IFERROR(IF(AND(A2097&gt;=1,A2097&lt;=104),VLOOKUP($A2097,Location!$A:$J,6,FALSE),IF(A2097=0,"Avant l'ouverture",IF(OR(A2097=105,A2097=106),"Bonus"))),"")</f>
        <v>Tour 3</v>
      </c>
      <c r="I2097" s="31" t="str">
        <f>IF(LEFT(H2097,4)="Tour",VLOOKUP(A2097,Database!$A:$C,3,FALSE),"")</f>
        <v>A</v>
      </c>
      <c r="J2097" s="31" t="str">
        <f>VLOOKUP($A2097,Location!$A:$J,7,FALSE)</f>
        <v>Afrique du Sud</v>
      </c>
      <c r="K2097" s="31" t="str">
        <f>IFERROR(VLOOKUP(J2097,Setup_Team!$B:$C,2,FALSE), "TDB")</f>
        <v>ZAF</v>
      </c>
      <c r="L2097" s="31" t="str">
        <f>VLOOKUP($A2097,Location!$A:$J,8,FALSE)</f>
        <v>Corée du Sud</v>
      </c>
      <c r="M2097" s="31" t="str">
        <f>IFERROR(VLOOKUP(L2097,Setup_Team!$B:$C,2,FALSE), "TDB")</f>
        <v>KOR</v>
      </c>
      <c r="N2097" s="31" t="str">
        <f>VLOOKUP($A2097,Location!$A:$J,9,FALSE)</f>
        <v>Mexique City</v>
      </c>
      <c r="O2097" s="31" t="str">
        <f>VLOOKUP($A2097,Location!$A:$J,10,FALSE)</f>
        <v>Estadio Azteca</v>
      </c>
      <c r="R2097" s="31">
        <v>0</v>
      </c>
      <c r="S2097" s="25">
        <f>VLOOKUP($A2097,Database!$A:$Y,10,FALSE)</f>
        <v>117</v>
      </c>
      <c r="T2097" s="25">
        <f>VLOOKUP($A2097,Database!$A:$Y,11,FALSE)</f>
        <v>103</v>
      </c>
      <c r="U2097" s="25">
        <f>VLOOKUP($A2097,Database!$A:$Y,12,FALSE)</f>
        <v>87</v>
      </c>
      <c r="V2097" s="25" t="str">
        <f>VLOOKUP(A2097,Database!A:M,13,FALSE)</f>
        <v>À venir</v>
      </c>
      <c r="W2097" s="25" t="str">
        <f>VLOOKUP($A2097,Database!$A:$Y,20,FALSE)</f>
        <v/>
      </c>
      <c r="X2097" s="25" t="str">
        <f>VLOOKUP($A2097,Database!$A:$Y,21,FALSE)</f>
        <v/>
      </c>
      <c r="Y2097" s="25" t="str">
        <f ca="1">IF(C2097&lt;NOW(),IF(AND(P2097&gt;Q2097,W2097&gt;X2097),S2097,IF(AND(P2097=Q2097,W2097=X2097),T2097,IF(AND(P2097&lt;Q2097,W2097&lt;X2097),U2097,0))),"")</f>
        <v/>
      </c>
      <c r="Z2097" s="25">
        <f>IF(AND(P2097=W2097,Q2097=X2097),1,0)</f>
        <v>1</v>
      </c>
      <c r="AA2097" s="25" t="str">
        <f>IF(Z2097=0,"",IF(ISBLANK(VLOOKUP(A2097,Database!A:AA,22,FALSE)),"",VLOOKUP(A2097,Database!A:AA,22,FALSE)))</f>
        <v>Exact</v>
      </c>
      <c r="AB2097" s="25">
        <f ca="1">IFERROR(IF(AND(Y2097&lt;&gt;"",OR(V2097="Terminé",V2097="En cours")),VLOOKUP(AA2097,Setup_ScoreExactBonus!A:D,4,FALSE),0),0)</f>
        <v>0</v>
      </c>
      <c r="AC2097" s="31" t="str">
        <f ca="1">IF(Y2097&lt;&gt;"", Y2097 + IF(Z2097=1,AB2097, 0), "")</f>
        <v/>
      </c>
      <c r="AD2097" s="31">
        <f ca="1">SUMIFS(AC$2:AC2097,D$2:D2097,D2097)*IF(R2097=0,1,2)</f>
        <v>0</v>
      </c>
    </row>
    <row r="2098" spans="1:30" x14ac:dyDescent="0.35">
      <c r="A2098" s="31">
        <f>IF(ISBLANK(B2098),"",COUNTIF(B$2:B2098,B2098))-1</f>
        <v>53</v>
      </c>
      <c r="B2098" s="31">
        <v>30</v>
      </c>
      <c r="C2098" s="10">
        <f>VLOOKUP($A2098,Database!$A:$Y,7,FALSE)</f>
        <v>46198.125</v>
      </c>
      <c r="D2098" s="31" t="str">
        <f>VLOOKUP(Pronostics!$B2098,Setup_MPP!$A:$G,3,FALSE)</f>
        <v>Joueur30</v>
      </c>
      <c r="E2098" s="31" t="str">
        <f>VLOOKUP(Pronostics!$B2098,Setup_MPP!$A:$G,2,FALSE)</f>
        <v>Joueur30</v>
      </c>
      <c r="F2098" s="31" t="str">
        <f>VLOOKUP($B2098,Setup_MPP!$A:$E,4,FALSE)</f>
        <v>#D5D5D5</v>
      </c>
      <c r="G2098" s="31" t="str">
        <f>VLOOKUP($B2098,Setup_MPP!$A:$E,5,FALSE)</f>
        <v>#727272</v>
      </c>
      <c r="H2098" s="31" t="str">
        <f>IFERROR(IF(AND(A2098&gt;=1,A2098&lt;=104),VLOOKUP($A2098,Location!$A:$J,6,FALSE),IF(A2098=0,"Avant l'ouverture",IF(OR(A2098=105,A2098=106),"Bonus"))),"")</f>
        <v>Tour 3</v>
      </c>
      <c r="I2098" s="31" t="str">
        <f>IF(LEFT(H2098,4)="Tour",VLOOKUP(A2098,Database!$A:$C,3,FALSE),"")</f>
        <v>A</v>
      </c>
      <c r="J2098" s="31" t="str">
        <f>VLOOKUP($A2098,Location!$A:$J,7,FALSE)</f>
        <v>Afrique du Sud</v>
      </c>
      <c r="K2098" s="31" t="str">
        <f>IFERROR(VLOOKUP(J2098,Setup_Team!$B:$C,2,FALSE), "TDB")</f>
        <v>ZAF</v>
      </c>
      <c r="L2098" s="31" t="str">
        <f>VLOOKUP($A2098,Location!$A:$J,8,FALSE)</f>
        <v>Corée du Sud</v>
      </c>
      <c r="M2098" s="31" t="str">
        <f>IFERROR(VLOOKUP(L2098,Setup_Team!$B:$C,2,FALSE), "TDB")</f>
        <v>KOR</v>
      </c>
      <c r="N2098" s="31" t="str">
        <f>VLOOKUP($A2098,Location!$A:$J,9,FALSE)</f>
        <v>Mexique City</v>
      </c>
      <c r="O2098" s="31" t="str">
        <f>VLOOKUP($A2098,Location!$A:$J,10,FALSE)</f>
        <v>Estadio Azteca</v>
      </c>
      <c r="R2098" s="31">
        <v>0</v>
      </c>
      <c r="S2098" s="25">
        <f>VLOOKUP($A2098,Database!$A:$Y,10,FALSE)</f>
        <v>117</v>
      </c>
      <c r="T2098" s="25">
        <f>VLOOKUP($A2098,Database!$A:$Y,11,FALSE)</f>
        <v>103</v>
      </c>
      <c r="U2098" s="25">
        <f>VLOOKUP($A2098,Database!$A:$Y,12,FALSE)</f>
        <v>87</v>
      </c>
      <c r="V2098" s="25" t="str">
        <f>VLOOKUP(A2098,Database!A:M,13,FALSE)</f>
        <v>À venir</v>
      </c>
      <c r="W2098" s="25" t="str">
        <f>VLOOKUP($A2098,Database!$A:$Y,20,FALSE)</f>
        <v/>
      </c>
      <c r="X2098" s="25" t="str">
        <f>VLOOKUP($A2098,Database!$A:$Y,21,FALSE)</f>
        <v/>
      </c>
      <c r="Y2098" s="25" t="str">
        <f ca="1">IF(C2098&lt;NOW(),IF(AND(P2098&gt;Q2098,W2098&gt;X2098),S2098,IF(AND(P2098=Q2098,W2098=X2098),T2098,IF(AND(P2098&lt;Q2098,W2098&lt;X2098),U2098,0))),"")</f>
        <v/>
      </c>
      <c r="Z2098" s="25">
        <f>IF(AND(P2098=W2098,Q2098=X2098),1,0)</f>
        <v>1</v>
      </c>
      <c r="AA2098" s="25" t="str">
        <f>IF(Z2098=0,"",IF(ISBLANK(VLOOKUP(A2098,Database!A:AA,22,FALSE)),"",VLOOKUP(A2098,Database!A:AA,22,FALSE)))</f>
        <v>Exact</v>
      </c>
      <c r="AB2098" s="25">
        <f ca="1">IFERROR(IF(AND(Y2098&lt;&gt;"",OR(V2098="Terminé",V2098="En cours")),VLOOKUP(AA2098,Setup_ScoreExactBonus!A:D,4,FALSE),0),0)</f>
        <v>0</v>
      </c>
      <c r="AC2098" s="31" t="str">
        <f ca="1">IF(Y2098&lt;&gt;"", Y2098 + IF(Z2098=1,AB2098, 0), "")</f>
        <v/>
      </c>
      <c r="AD2098" s="31">
        <f ca="1">SUMIFS(AC$2:AC2098,D$2:D2098,D2098)*IF(R2098=0,1,2)</f>
        <v>0</v>
      </c>
    </row>
    <row r="2099" spans="1:30" x14ac:dyDescent="0.35">
      <c r="A2099" s="31">
        <f>IF(ISBLANK(B2099),"",COUNTIF(B$2:B2099,B2099))-1</f>
        <v>53</v>
      </c>
      <c r="B2099" s="31">
        <v>31</v>
      </c>
      <c r="C2099" s="10">
        <f>VLOOKUP($A2099,Database!$A:$Y,7,FALSE)</f>
        <v>46198.125</v>
      </c>
      <c r="D2099" s="31" t="str">
        <f>VLOOKUP(Pronostics!$B2099,Setup_MPP!$A:$G,3,FALSE)</f>
        <v>Joueur31</v>
      </c>
      <c r="E2099" s="31" t="str">
        <f>VLOOKUP(Pronostics!$B2099,Setup_MPP!$A:$G,2,FALSE)</f>
        <v>Joueur31</v>
      </c>
      <c r="F2099" s="31" t="str">
        <f>VLOOKUP($B2099,Setup_MPP!$A:$E,4,FALSE)</f>
        <v>#D5D5D5</v>
      </c>
      <c r="G2099" s="31" t="str">
        <f>VLOOKUP($B2099,Setup_MPP!$A:$E,5,FALSE)</f>
        <v>#727272</v>
      </c>
      <c r="H2099" s="31" t="str">
        <f>IFERROR(IF(AND(A2099&gt;=1,A2099&lt;=104),VLOOKUP($A2099,Location!$A:$J,6,FALSE),IF(A2099=0,"Avant l'ouverture",IF(OR(A2099=105,A2099=106),"Bonus"))),"")</f>
        <v>Tour 3</v>
      </c>
      <c r="I2099" s="31" t="str">
        <f>IF(LEFT(H2099,4)="Tour",VLOOKUP(A2099,Database!$A:$C,3,FALSE),"")</f>
        <v>A</v>
      </c>
      <c r="J2099" s="31" t="str">
        <f>VLOOKUP($A2099,Location!$A:$J,7,FALSE)</f>
        <v>Afrique du Sud</v>
      </c>
      <c r="K2099" s="31" t="str">
        <f>IFERROR(VLOOKUP(J2099,Setup_Team!$B:$C,2,FALSE), "TDB")</f>
        <v>ZAF</v>
      </c>
      <c r="L2099" s="31" t="str">
        <f>VLOOKUP($A2099,Location!$A:$J,8,FALSE)</f>
        <v>Corée du Sud</v>
      </c>
      <c r="M2099" s="31" t="str">
        <f>IFERROR(VLOOKUP(L2099,Setup_Team!$B:$C,2,FALSE), "TDB")</f>
        <v>KOR</v>
      </c>
      <c r="N2099" s="31" t="str">
        <f>VLOOKUP($A2099,Location!$A:$J,9,FALSE)</f>
        <v>Mexique City</v>
      </c>
      <c r="O2099" s="31" t="str">
        <f>VLOOKUP($A2099,Location!$A:$J,10,FALSE)</f>
        <v>Estadio Azteca</v>
      </c>
      <c r="R2099" s="31">
        <v>0</v>
      </c>
      <c r="S2099" s="25">
        <f>VLOOKUP($A2099,Database!$A:$Y,10,FALSE)</f>
        <v>117</v>
      </c>
      <c r="T2099" s="25">
        <f>VLOOKUP($A2099,Database!$A:$Y,11,FALSE)</f>
        <v>103</v>
      </c>
      <c r="U2099" s="25">
        <f>VLOOKUP($A2099,Database!$A:$Y,12,FALSE)</f>
        <v>87</v>
      </c>
      <c r="V2099" s="25" t="str">
        <f>VLOOKUP(A2099,Database!A:M,13,FALSE)</f>
        <v>À venir</v>
      </c>
      <c r="W2099" s="25" t="str">
        <f>VLOOKUP($A2099,Database!$A:$Y,20,FALSE)</f>
        <v/>
      </c>
      <c r="X2099" s="25" t="str">
        <f>VLOOKUP($A2099,Database!$A:$Y,21,FALSE)</f>
        <v/>
      </c>
      <c r="Y2099" s="25" t="str">
        <f ca="1">IF(C2099&lt;NOW(),IF(AND(P2099&gt;Q2099,W2099&gt;X2099),S2099,IF(AND(P2099=Q2099,W2099=X2099),T2099,IF(AND(P2099&lt;Q2099,W2099&lt;X2099),U2099,0))),"")</f>
        <v/>
      </c>
      <c r="Z2099" s="25">
        <f>IF(AND(P2099=W2099,Q2099=X2099),1,0)</f>
        <v>1</v>
      </c>
      <c r="AA2099" s="25" t="str">
        <f>IF(Z2099=0,"",IF(ISBLANK(VLOOKUP(A2099,Database!A:AA,22,FALSE)),"",VLOOKUP(A2099,Database!A:AA,22,FALSE)))</f>
        <v>Exact</v>
      </c>
      <c r="AB2099" s="25">
        <f ca="1">IFERROR(IF(AND(Y2099&lt;&gt;"",OR(V2099="Terminé",V2099="En cours")),VLOOKUP(AA2099,Setup_ScoreExactBonus!A:D,4,FALSE),0),0)</f>
        <v>0</v>
      </c>
      <c r="AC2099" s="31" t="str">
        <f ca="1">IF(Y2099&lt;&gt;"", Y2099 + IF(Z2099=1,AB2099, 0), "")</f>
        <v/>
      </c>
      <c r="AD2099" s="31">
        <f ca="1">SUMIFS(AC$2:AC2099,D$2:D2099,D2099)*IF(R2099=0,1,2)</f>
        <v>0</v>
      </c>
    </row>
    <row r="2100" spans="1:30" x14ac:dyDescent="0.35">
      <c r="A2100" s="31">
        <f>IF(ISBLANK(B2100),"",COUNTIF(B$2:B2100,B2100))-1</f>
        <v>53</v>
      </c>
      <c r="B2100" s="31">
        <v>32</v>
      </c>
      <c r="C2100" s="10">
        <f>VLOOKUP($A2100,Database!$A:$Y,7,FALSE)</f>
        <v>46198.125</v>
      </c>
      <c r="D2100" s="31" t="str">
        <f>VLOOKUP(Pronostics!$B2100,Setup_MPP!$A:$G,3,FALSE)</f>
        <v>Joueur32</v>
      </c>
      <c r="E2100" s="31" t="str">
        <f>VLOOKUP(Pronostics!$B2100,Setup_MPP!$A:$G,2,FALSE)</f>
        <v>Joueur32</v>
      </c>
      <c r="F2100" s="31" t="str">
        <f>VLOOKUP($B2100,Setup_MPP!$A:$E,4,FALSE)</f>
        <v>#D5D5D5</v>
      </c>
      <c r="G2100" s="31" t="str">
        <f>VLOOKUP($B2100,Setup_MPP!$A:$E,5,FALSE)</f>
        <v>#727272</v>
      </c>
      <c r="H2100" s="31" t="str">
        <f>IFERROR(IF(AND(A2100&gt;=1,A2100&lt;=104),VLOOKUP($A2100,Location!$A:$J,6,FALSE),IF(A2100=0,"Avant l'ouverture",IF(OR(A2100=105,A2100=106),"Bonus"))),"")</f>
        <v>Tour 3</v>
      </c>
      <c r="I2100" s="31" t="str">
        <f>IF(LEFT(H2100,4)="Tour",VLOOKUP(A2100,Database!$A:$C,3,FALSE),"")</f>
        <v>A</v>
      </c>
      <c r="J2100" s="31" t="str">
        <f>VLOOKUP($A2100,Location!$A:$J,7,FALSE)</f>
        <v>Afrique du Sud</v>
      </c>
      <c r="K2100" s="31" t="str">
        <f>IFERROR(VLOOKUP(J2100,Setup_Team!$B:$C,2,FALSE), "TDB")</f>
        <v>ZAF</v>
      </c>
      <c r="L2100" s="31" t="str">
        <f>VLOOKUP($A2100,Location!$A:$J,8,FALSE)</f>
        <v>Corée du Sud</v>
      </c>
      <c r="M2100" s="31" t="str">
        <f>IFERROR(VLOOKUP(L2100,Setup_Team!$B:$C,2,FALSE), "TDB")</f>
        <v>KOR</v>
      </c>
      <c r="N2100" s="31" t="str">
        <f>VLOOKUP($A2100,Location!$A:$J,9,FALSE)</f>
        <v>Mexique City</v>
      </c>
      <c r="O2100" s="31" t="str">
        <f>VLOOKUP($A2100,Location!$A:$J,10,FALSE)</f>
        <v>Estadio Azteca</v>
      </c>
      <c r="R2100" s="31">
        <v>0</v>
      </c>
      <c r="S2100" s="25">
        <f>VLOOKUP($A2100,Database!$A:$Y,10,FALSE)</f>
        <v>117</v>
      </c>
      <c r="T2100" s="25">
        <f>VLOOKUP($A2100,Database!$A:$Y,11,FALSE)</f>
        <v>103</v>
      </c>
      <c r="U2100" s="25">
        <f>VLOOKUP($A2100,Database!$A:$Y,12,FALSE)</f>
        <v>87</v>
      </c>
      <c r="V2100" s="25" t="str">
        <f>VLOOKUP(A2100,Database!A:M,13,FALSE)</f>
        <v>À venir</v>
      </c>
      <c r="W2100" s="25" t="str">
        <f>VLOOKUP($A2100,Database!$A:$Y,20,FALSE)</f>
        <v/>
      </c>
      <c r="X2100" s="25" t="str">
        <f>VLOOKUP($A2100,Database!$A:$Y,21,FALSE)</f>
        <v/>
      </c>
      <c r="Y2100" s="25" t="str">
        <f ca="1">IF(C2100&lt;NOW(),IF(AND(P2100&gt;Q2100,W2100&gt;X2100),S2100,IF(AND(P2100=Q2100,W2100=X2100),T2100,IF(AND(P2100&lt;Q2100,W2100&lt;X2100),U2100,0))),"")</f>
        <v/>
      </c>
      <c r="Z2100" s="25">
        <f>IF(AND(P2100=W2100,Q2100=X2100),1,0)</f>
        <v>1</v>
      </c>
      <c r="AA2100" s="25" t="str">
        <f>IF(Z2100=0,"",IF(ISBLANK(VLOOKUP(A2100,Database!A:AA,22,FALSE)),"",VLOOKUP(A2100,Database!A:AA,22,FALSE)))</f>
        <v>Exact</v>
      </c>
      <c r="AB2100" s="25">
        <f ca="1">IFERROR(IF(AND(Y2100&lt;&gt;"",OR(V2100="Terminé",V2100="En cours")),VLOOKUP(AA2100,Setup_ScoreExactBonus!A:D,4,FALSE),0),0)</f>
        <v>0</v>
      </c>
      <c r="AC2100" s="31" t="str">
        <f ca="1">IF(Y2100&lt;&gt;"", Y2100 + IF(Z2100=1,AB2100, 0), "")</f>
        <v/>
      </c>
      <c r="AD2100" s="31">
        <f ca="1">SUMIFS(AC$2:AC2100,D$2:D2100,D2100)*IF(R2100=0,1,2)</f>
        <v>0</v>
      </c>
    </row>
    <row r="2101" spans="1:30" x14ac:dyDescent="0.35">
      <c r="A2101" s="31">
        <f>IF(ISBLANK(B2101),"",COUNTIF(B$2:B2101,B2101))-1</f>
        <v>53</v>
      </c>
      <c r="B2101" s="31">
        <v>33</v>
      </c>
      <c r="C2101" s="10">
        <f>VLOOKUP($A2101,Database!$A:$Y,7,FALSE)</f>
        <v>46198.125</v>
      </c>
      <c r="D2101" s="31" t="str">
        <f>VLOOKUP(Pronostics!$B2101,Setup_MPP!$A:$G,3,FALSE)</f>
        <v>Joueur33</v>
      </c>
      <c r="E2101" s="31" t="str">
        <f>VLOOKUP(Pronostics!$B2101,Setup_MPP!$A:$G,2,FALSE)</f>
        <v>Joueur33</v>
      </c>
      <c r="F2101" s="31" t="str">
        <f>VLOOKUP($B2101,Setup_MPP!$A:$E,4,FALSE)</f>
        <v>#D5D5D5</v>
      </c>
      <c r="G2101" s="31" t="str">
        <f>VLOOKUP($B2101,Setup_MPP!$A:$E,5,FALSE)</f>
        <v>#727272</v>
      </c>
      <c r="H2101" s="31" t="str">
        <f>IFERROR(IF(AND(A2101&gt;=1,A2101&lt;=104),VLOOKUP($A2101,Location!$A:$J,6,FALSE),IF(A2101=0,"Avant l'ouverture",IF(OR(A2101=105,A2101=106),"Bonus"))),"")</f>
        <v>Tour 3</v>
      </c>
      <c r="I2101" s="31" t="str">
        <f>IF(LEFT(H2101,4)="Tour",VLOOKUP(A2101,Database!$A:$C,3,FALSE),"")</f>
        <v>A</v>
      </c>
      <c r="J2101" s="31" t="str">
        <f>VLOOKUP($A2101,Location!$A:$J,7,FALSE)</f>
        <v>Afrique du Sud</v>
      </c>
      <c r="K2101" s="31" t="str">
        <f>IFERROR(VLOOKUP(J2101,Setup_Team!$B:$C,2,FALSE), "TDB")</f>
        <v>ZAF</v>
      </c>
      <c r="L2101" s="31" t="str">
        <f>VLOOKUP($A2101,Location!$A:$J,8,FALSE)</f>
        <v>Corée du Sud</v>
      </c>
      <c r="M2101" s="31" t="str">
        <f>IFERROR(VLOOKUP(L2101,Setup_Team!$B:$C,2,FALSE), "TDB")</f>
        <v>KOR</v>
      </c>
      <c r="N2101" s="31" t="str">
        <f>VLOOKUP($A2101,Location!$A:$J,9,FALSE)</f>
        <v>Mexique City</v>
      </c>
      <c r="O2101" s="31" t="str">
        <f>VLOOKUP($A2101,Location!$A:$J,10,FALSE)</f>
        <v>Estadio Azteca</v>
      </c>
      <c r="R2101" s="31">
        <v>0</v>
      </c>
      <c r="S2101" s="25">
        <f>VLOOKUP($A2101,Database!$A:$Y,10,FALSE)</f>
        <v>117</v>
      </c>
      <c r="T2101" s="25">
        <f>VLOOKUP($A2101,Database!$A:$Y,11,FALSE)</f>
        <v>103</v>
      </c>
      <c r="U2101" s="25">
        <f>VLOOKUP($A2101,Database!$A:$Y,12,FALSE)</f>
        <v>87</v>
      </c>
      <c r="V2101" s="25" t="str">
        <f>VLOOKUP(A2101,Database!A:M,13,FALSE)</f>
        <v>À venir</v>
      </c>
      <c r="W2101" s="25" t="str">
        <f>VLOOKUP($A2101,Database!$A:$Y,20,FALSE)</f>
        <v/>
      </c>
      <c r="X2101" s="25" t="str">
        <f>VLOOKUP($A2101,Database!$A:$Y,21,FALSE)</f>
        <v/>
      </c>
      <c r="Y2101" s="25" t="str">
        <f ca="1">IF(C2101&lt;NOW(),IF(AND(P2101&gt;Q2101,W2101&gt;X2101),S2101,IF(AND(P2101=Q2101,W2101=X2101),T2101,IF(AND(P2101&lt;Q2101,W2101&lt;X2101),U2101,0))),"")</f>
        <v/>
      </c>
      <c r="Z2101" s="25">
        <f>IF(AND(P2101=W2101,Q2101=X2101),1,0)</f>
        <v>1</v>
      </c>
      <c r="AA2101" s="25" t="str">
        <f>IF(Z2101=0,"",IF(ISBLANK(VLOOKUP(A2101,Database!A:AA,22,FALSE)),"",VLOOKUP(A2101,Database!A:AA,22,FALSE)))</f>
        <v>Exact</v>
      </c>
      <c r="AB2101" s="25">
        <f ca="1">IFERROR(IF(AND(Y2101&lt;&gt;"",OR(V2101="Terminé",V2101="En cours")),VLOOKUP(AA2101,Setup_ScoreExactBonus!A:D,4,FALSE),0),0)</f>
        <v>0</v>
      </c>
      <c r="AC2101" s="31" t="str">
        <f ca="1">IF(Y2101&lt;&gt;"", Y2101 + IF(Z2101=1,AB2101, 0), "")</f>
        <v/>
      </c>
      <c r="AD2101" s="31">
        <f ca="1">SUMIFS(AC$2:AC2101,D$2:D2101,D2101)*IF(R2101=0,1,2)</f>
        <v>0</v>
      </c>
    </row>
    <row r="2102" spans="1:30" x14ac:dyDescent="0.35">
      <c r="A2102" s="31">
        <f>IF(ISBLANK(B2102),"",COUNTIF(B$2:B2102,B2102))-1</f>
        <v>53</v>
      </c>
      <c r="B2102" s="31">
        <v>34</v>
      </c>
      <c r="C2102" s="10">
        <f>VLOOKUP($A2102,Database!$A:$Y,7,FALSE)</f>
        <v>46198.125</v>
      </c>
      <c r="D2102" s="31" t="str">
        <f>VLOOKUP(Pronostics!$B2102,Setup_MPP!$A:$G,3,FALSE)</f>
        <v>Joueur34</v>
      </c>
      <c r="E2102" s="31" t="str">
        <f>VLOOKUP(Pronostics!$B2102,Setup_MPP!$A:$G,2,FALSE)</f>
        <v>Joueur34</v>
      </c>
      <c r="F2102" s="31" t="str">
        <f>VLOOKUP($B2102,Setup_MPP!$A:$E,4,FALSE)</f>
        <v>#D5D5D5</v>
      </c>
      <c r="G2102" s="31" t="str">
        <f>VLOOKUP($B2102,Setup_MPP!$A:$E,5,FALSE)</f>
        <v>#727272</v>
      </c>
      <c r="H2102" s="31" t="str">
        <f>IFERROR(IF(AND(A2102&gt;=1,A2102&lt;=104),VLOOKUP($A2102,Location!$A:$J,6,FALSE),IF(A2102=0,"Avant l'ouverture",IF(OR(A2102=105,A2102=106),"Bonus"))),"")</f>
        <v>Tour 3</v>
      </c>
      <c r="I2102" s="31" t="str">
        <f>IF(LEFT(H2102,4)="Tour",VLOOKUP(A2102,Database!$A:$C,3,FALSE),"")</f>
        <v>A</v>
      </c>
      <c r="J2102" s="31" t="str">
        <f>VLOOKUP($A2102,Location!$A:$J,7,FALSE)</f>
        <v>Afrique du Sud</v>
      </c>
      <c r="K2102" s="31" t="str">
        <f>IFERROR(VLOOKUP(J2102,Setup_Team!$B:$C,2,FALSE), "TDB")</f>
        <v>ZAF</v>
      </c>
      <c r="L2102" s="31" t="str">
        <f>VLOOKUP($A2102,Location!$A:$J,8,FALSE)</f>
        <v>Corée du Sud</v>
      </c>
      <c r="M2102" s="31" t="str">
        <f>IFERROR(VLOOKUP(L2102,Setup_Team!$B:$C,2,FALSE), "TDB")</f>
        <v>KOR</v>
      </c>
      <c r="N2102" s="31" t="str">
        <f>VLOOKUP($A2102,Location!$A:$J,9,FALSE)</f>
        <v>Mexique City</v>
      </c>
      <c r="O2102" s="31" t="str">
        <f>VLOOKUP($A2102,Location!$A:$J,10,FALSE)</f>
        <v>Estadio Azteca</v>
      </c>
      <c r="R2102" s="31">
        <v>0</v>
      </c>
      <c r="S2102" s="25">
        <f>VLOOKUP($A2102,Database!$A:$Y,10,FALSE)</f>
        <v>117</v>
      </c>
      <c r="T2102" s="25">
        <f>VLOOKUP($A2102,Database!$A:$Y,11,FALSE)</f>
        <v>103</v>
      </c>
      <c r="U2102" s="25">
        <f>VLOOKUP($A2102,Database!$A:$Y,12,FALSE)</f>
        <v>87</v>
      </c>
      <c r="V2102" s="25" t="str">
        <f>VLOOKUP(A2102,Database!A:M,13,FALSE)</f>
        <v>À venir</v>
      </c>
      <c r="W2102" s="25" t="str">
        <f>VLOOKUP($A2102,Database!$A:$Y,20,FALSE)</f>
        <v/>
      </c>
      <c r="X2102" s="25" t="str">
        <f>VLOOKUP($A2102,Database!$A:$Y,21,FALSE)</f>
        <v/>
      </c>
      <c r="Y2102" s="25" t="str">
        <f ca="1">IF(C2102&lt;NOW(),IF(AND(P2102&gt;Q2102,W2102&gt;X2102),S2102,IF(AND(P2102=Q2102,W2102=X2102),T2102,IF(AND(P2102&lt;Q2102,W2102&lt;X2102),U2102,0))),"")</f>
        <v/>
      </c>
      <c r="Z2102" s="25">
        <f>IF(AND(P2102=W2102,Q2102=X2102),1,0)</f>
        <v>1</v>
      </c>
      <c r="AA2102" s="25" t="str">
        <f>IF(Z2102=0,"",IF(ISBLANK(VLOOKUP(A2102,Database!A:AA,22,FALSE)),"",VLOOKUP(A2102,Database!A:AA,22,FALSE)))</f>
        <v>Exact</v>
      </c>
      <c r="AB2102" s="25">
        <f ca="1">IFERROR(IF(AND(Y2102&lt;&gt;"",OR(V2102="Terminé",V2102="En cours")),VLOOKUP(AA2102,Setup_ScoreExactBonus!A:D,4,FALSE),0),0)</f>
        <v>0</v>
      </c>
      <c r="AC2102" s="31" t="str">
        <f ca="1">IF(Y2102&lt;&gt;"", Y2102 + IF(Z2102=1,AB2102, 0), "")</f>
        <v/>
      </c>
      <c r="AD2102" s="31">
        <f ca="1">SUMIFS(AC$2:AC2102,D$2:D2102,D2102)*IF(R2102=0,1,2)</f>
        <v>0</v>
      </c>
    </row>
    <row r="2103" spans="1:30" x14ac:dyDescent="0.35">
      <c r="A2103" s="31">
        <f>IF(ISBLANK(B2103),"",COUNTIF(B$2:B2103,B2103))-1</f>
        <v>53</v>
      </c>
      <c r="B2103" s="31">
        <v>35</v>
      </c>
      <c r="C2103" s="10">
        <f>VLOOKUP($A2103,Database!$A:$Y,7,FALSE)</f>
        <v>46198.125</v>
      </c>
      <c r="D2103" s="31" t="str">
        <f>VLOOKUP(Pronostics!$B2103,Setup_MPP!$A:$G,3,FALSE)</f>
        <v>Joueur35</v>
      </c>
      <c r="E2103" s="31" t="str">
        <f>VLOOKUP(Pronostics!$B2103,Setup_MPP!$A:$G,2,FALSE)</f>
        <v>Joueur35</v>
      </c>
      <c r="F2103" s="31" t="str">
        <f>VLOOKUP($B2103,Setup_MPP!$A:$E,4,FALSE)</f>
        <v>#D5D5D5</v>
      </c>
      <c r="G2103" s="31" t="str">
        <f>VLOOKUP($B2103,Setup_MPP!$A:$E,5,FALSE)</f>
        <v>#727272</v>
      </c>
      <c r="H2103" s="31" t="str">
        <f>IFERROR(IF(AND(A2103&gt;=1,A2103&lt;=104),VLOOKUP($A2103,Location!$A:$J,6,FALSE),IF(A2103=0,"Avant l'ouverture",IF(OR(A2103=105,A2103=106),"Bonus"))),"")</f>
        <v>Tour 3</v>
      </c>
      <c r="I2103" s="31" t="str">
        <f>IF(LEFT(H2103,4)="Tour",VLOOKUP(A2103,Database!$A:$C,3,FALSE),"")</f>
        <v>A</v>
      </c>
      <c r="J2103" s="31" t="str">
        <f>VLOOKUP($A2103,Location!$A:$J,7,FALSE)</f>
        <v>Afrique du Sud</v>
      </c>
      <c r="K2103" s="31" t="str">
        <f>IFERROR(VLOOKUP(J2103,Setup_Team!$B:$C,2,FALSE), "TDB")</f>
        <v>ZAF</v>
      </c>
      <c r="L2103" s="31" t="str">
        <f>VLOOKUP($A2103,Location!$A:$J,8,FALSE)</f>
        <v>Corée du Sud</v>
      </c>
      <c r="M2103" s="31" t="str">
        <f>IFERROR(VLOOKUP(L2103,Setup_Team!$B:$C,2,FALSE), "TDB")</f>
        <v>KOR</v>
      </c>
      <c r="N2103" s="31" t="str">
        <f>VLOOKUP($A2103,Location!$A:$J,9,FALSE)</f>
        <v>Mexique City</v>
      </c>
      <c r="O2103" s="31" t="str">
        <f>VLOOKUP($A2103,Location!$A:$J,10,FALSE)</f>
        <v>Estadio Azteca</v>
      </c>
      <c r="R2103" s="31">
        <v>0</v>
      </c>
      <c r="S2103" s="25">
        <f>VLOOKUP($A2103,Database!$A:$Y,10,FALSE)</f>
        <v>117</v>
      </c>
      <c r="T2103" s="25">
        <f>VLOOKUP($A2103,Database!$A:$Y,11,FALSE)</f>
        <v>103</v>
      </c>
      <c r="U2103" s="25">
        <f>VLOOKUP($A2103,Database!$A:$Y,12,FALSE)</f>
        <v>87</v>
      </c>
      <c r="V2103" s="25" t="str">
        <f>VLOOKUP(A2103,Database!A:M,13,FALSE)</f>
        <v>À venir</v>
      </c>
      <c r="W2103" s="25" t="str">
        <f>VLOOKUP($A2103,Database!$A:$Y,20,FALSE)</f>
        <v/>
      </c>
      <c r="X2103" s="25" t="str">
        <f>VLOOKUP($A2103,Database!$A:$Y,21,FALSE)</f>
        <v/>
      </c>
      <c r="Y2103" s="25" t="str">
        <f ca="1">IF(C2103&lt;NOW(),IF(AND(P2103&gt;Q2103,W2103&gt;X2103),S2103,IF(AND(P2103=Q2103,W2103=X2103),T2103,IF(AND(P2103&lt;Q2103,W2103&lt;X2103),U2103,0))),"")</f>
        <v/>
      </c>
      <c r="Z2103" s="25">
        <f>IF(AND(P2103=W2103,Q2103=X2103),1,0)</f>
        <v>1</v>
      </c>
      <c r="AA2103" s="25" t="str">
        <f>IF(Z2103=0,"",IF(ISBLANK(VLOOKUP(A2103,Database!A:AA,22,FALSE)),"",VLOOKUP(A2103,Database!A:AA,22,FALSE)))</f>
        <v>Exact</v>
      </c>
      <c r="AB2103" s="25">
        <f ca="1">IFERROR(IF(AND(Y2103&lt;&gt;"",OR(V2103="Terminé",V2103="En cours")),VLOOKUP(AA2103,Setup_ScoreExactBonus!A:D,4,FALSE),0),0)</f>
        <v>0</v>
      </c>
      <c r="AC2103" s="31" t="str">
        <f ca="1">IF(Y2103&lt;&gt;"", Y2103 + IF(Z2103=1,AB2103, 0), "")</f>
        <v/>
      </c>
      <c r="AD2103" s="31">
        <f ca="1">SUMIFS(AC$2:AC2103,D$2:D2103,D2103)*IF(R2103=0,1,2)</f>
        <v>0</v>
      </c>
    </row>
    <row r="2104" spans="1:30" x14ac:dyDescent="0.35">
      <c r="A2104" s="31">
        <f>IF(ISBLANK(B2104),"",COUNTIF(B$2:B2104,B2104))-1</f>
        <v>53</v>
      </c>
      <c r="B2104" s="31">
        <v>36</v>
      </c>
      <c r="C2104" s="10">
        <f>VLOOKUP($A2104,Database!$A:$Y,7,FALSE)</f>
        <v>46198.125</v>
      </c>
      <c r="D2104" s="31" t="str">
        <f>VLOOKUP(Pronostics!$B2104,Setup_MPP!$A:$G,3,FALSE)</f>
        <v>Joueur36</v>
      </c>
      <c r="E2104" s="31" t="str">
        <f>VLOOKUP(Pronostics!$B2104,Setup_MPP!$A:$G,2,FALSE)</f>
        <v>Joueur36</v>
      </c>
      <c r="F2104" s="31" t="str">
        <f>VLOOKUP($B2104,Setup_MPP!$A:$E,4,FALSE)</f>
        <v>#D5D5D5</v>
      </c>
      <c r="G2104" s="31" t="str">
        <f>VLOOKUP($B2104,Setup_MPP!$A:$E,5,FALSE)</f>
        <v>#727272</v>
      </c>
      <c r="H2104" s="31" t="str">
        <f>IFERROR(IF(AND(A2104&gt;=1,A2104&lt;=104),VLOOKUP($A2104,Location!$A:$J,6,FALSE),IF(A2104=0,"Avant l'ouverture",IF(OR(A2104=105,A2104=106),"Bonus"))),"")</f>
        <v>Tour 3</v>
      </c>
      <c r="I2104" s="31" t="str">
        <f>IF(LEFT(H2104,4)="Tour",VLOOKUP(A2104,Database!$A:$C,3,FALSE),"")</f>
        <v>A</v>
      </c>
      <c r="J2104" s="31" t="str">
        <f>VLOOKUP($A2104,Location!$A:$J,7,FALSE)</f>
        <v>Afrique du Sud</v>
      </c>
      <c r="K2104" s="31" t="str">
        <f>IFERROR(VLOOKUP(J2104,Setup_Team!$B:$C,2,FALSE), "TDB")</f>
        <v>ZAF</v>
      </c>
      <c r="L2104" s="31" t="str">
        <f>VLOOKUP($A2104,Location!$A:$J,8,FALSE)</f>
        <v>Corée du Sud</v>
      </c>
      <c r="M2104" s="31" t="str">
        <f>IFERROR(VLOOKUP(L2104,Setup_Team!$B:$C,2,FALSE), "TDB")</f>
        <v>KOR</v>
      </c>
      <c r="N2104" s="31" t="str">
        <f>VLOOKUP($A2104,Location!$A:$J,9,FALSE)</f>
        <v>Mexique City</v>
      </c>
      <c r="O2104" s="31" t="str">
        <f>VLOOKUP($A2104,Location!$A:$J,10,FALSE)</f>
        <v>Estadio Azteca</v>
      </c>
      <c r="R2104" s="31">
        <v>0</v>
      </c>
      <c r="S2104" s="25">
        <f>VLOOKUP($A2104,Database!$A:$Y,10,FALSE)</f>
        <v>117</v>
      </c>
      <c r="T2104" s="25">
        <f>VLOOKUP($A2104,Database!$A:$Y,11,FALSE)</f>
        <v>103</v>
      </c>
      <c r="U2104" s="25">
        <f>VLOOKUP($A2104,Database!$A:$Y,12,FALSE)</f>
        <v>87</v>
      </c>
      <c r="V2104" s="25" t="str">
        <f>VLOOKUP(A2104,Database!A:M,13,FALSE)</f>
        <v>À venir</v>
      </c>
      <c r="W2104" s="25" t="str">
        <f>VLOOKUP($A2104,Database!$A:$Y,20,FALSE)</f>
        <v/>
      </c>
      <c r="X2104" s="25" t="str">
        <f>VLOOKUP($A2104,Database!$A:$Y,21,FALSE)</f>
        <v/>
      </c>
      <c r="Y2104" s="25" t="str">
        <f ca="1">IF(C2104&lt;NOW(),IF(AND(P2104&gt;Q2104,W2104&gt;X2104),S2104,IF(AND(P2104=Q2104,W2104=X2104),T2104,IF(AND(P2104&lt;Q2104,W2104&lt;X2104),U2104,0))),"")</f>
        <v/>
      </c>
      <c r="Z2104" s="25">
        <f>IF(AND(P2104=W2104,Q2104=X2104),1,0)</f>
        <v>1</v>
      </c>
      <c r="AA2104" s="25" t="str">
        <f>IF(Z2104=0,"",IF(ISBLANK(VLOOKUP(A2104,Database!A:AA,22,FALSE)),"",VLOOKUP(A2104,Database!A:AA,22,FALSE)))</f>
        <v>Exact</v>
      </c>
      <c r="AB2104" s="25">
        <f ca="1">IFERROR(IF(AND(Y2104&lt;&gt;"",OR(V2104="Terminé",V2104="En cours")),VLOOKUP(AA2104,Setup_ScoreExactBonus!A:D,4,FALSE),0),0)</f>
        <v>0</v>
      </c>
      <c r="AC2104" s="31" t="str">
        <f ca="1">IF(Y2104&lt;&gt;"", Y2104 + IF(Z2104=1,AB2104, 0), "")</f>
        <v/>
      </c>
      <c r="AD2104" s="31">
        <f ca="1">SUMIFS(AC$2:AC2104,D$2:D2104,D2104)*IF(R2104=0,1,2)</f>
        <v>0</v>
      </c>
    </row>
    <row r="2105" spans="1:30" x14ac:dyDescent="0.35">
      <c r="A2105" s="31">
        <f>IF(ISBLANK(B2105),"",COUNTIF(B$2:B2105,B2105))-1</f>
        <v>53</v>
      </c>
      <c r="B2105" s="31">
        <v>37</v>
      </c>
      <c r="C2105" s="10">
        <f>VLOOKUP($A2105,Database!$A:$Y,7,FALSE)</f>
        <v>46198.125</v>
      </c>
      <c r="D2105" s="31" t="str">
        <f>VLOOKUP(Pronostics!$B2105,Setup_MPP!$A:$G,3,FALSE)</f>
        <v>Joueur37</v>
      </c>
      <c r="E2105" s="31" t="str">
        <f>VLOOKUP(Pronostics!$B2105,Setup_MPP!$A:$G,2,FALSE)</f>
        <v>Joueur37</v>
      </c>
      <c r="F2105" s="31" t="str">
        <f>VLOOKUP($B2105,Setup_MPP!$A:$E,4,FALSE)</f>
        <v>#D5D5D5</v>
      </c>
      <c r="G2105" s="31" t="str">
        <f>VLOOKUP($B2105,Setup_MPP!$A:$E,5,FALSE)</f>
        <v>#727272</v>
      </c>
      <c r="H2105" s="31" t="str">
        <f>IFERROR(IF(AND(A2105&gt;=1,A2105&lt;=104),VLOOKUP($A2105,Location!$A:$J,6,FALSE),IF(A2105=0,"Avant l'ouverture",IF(OR(A2105=105,A2105=106),"Bonus"))),"")</f>
        <v>Tour 3</v>
      </c>
      <c r="I2105" s="31" t="str">
        <f>IF(LEFT(H2105,4)="Tour",VLOOKUP(A2105,Database!$A:$C,3,FALSE),"")</f>
        <v>A</v>
      </c>
      <c r="J2105" s="31" t="str">
        <f>VLOOKUP($A2105,Location!$A:$J,7,FALSE)</f>
        <v>Afrique du Sud</v>
      </c>
      <c r="K2105" s="31" t="str">
        <f>IFERROR(VLOOKUP(J2105,Setup_Team!$B:$C,2,FALSE), "TDB")</f>
        <v>ZAF</v>
      </c>
      <c r="L2105" s="31" t="str">
        <f>VLOOKUP($A2105,Location!$A:$J,8,FALSE)</f>
        <v>Corée du Sud</v>
      </c>
      <c r="M2105" s="31" t="str">
        <f>IFERROR(VLOOKUP(L2105,Setup_Team!$B:$C,2,FALSE), "TDB")</f>
        <v>KOR</v>
      </c>
      <c r="N2105" s="31" t="str">
        <f>VLOOKUP($A2105,Location!$A:$J,9,FALSE)</f>
        <v>Mexique City</v>
      </c>
      <c r="O2105" s="31" t="str">
        <f>VLOOKUP($A2105,Location!$A:$J,10,FALSE)</f>
        <v>Estadio Azteca</v>
      </c>
      <c r="R2105" s="31">
        <v>0</v>
      </c>
      <c r="S2105" s="25">
        <f>VLOOKUP($A2105,Database!$A:$Y,10,FALSE)</f>
        <v>117</v>
      </c>
      <c r="T2105" s="25">
        <f>VLOOKUP($A2105,Database!$A:$Y,11,FALSE)</f>
        <v>103</v>
      </c>
      <c r="U2105" s="25">
        <f>VLOOKUP($A2105,Database!$A:$Y,12,FALSE)</f>
        <v>87</v>
      </c>
      <c r="V2105" s="25" t="str">
        <f>VLOOKUP(A2105,Database!A:M,13,FALSE)</f>
        <v>À venir</v>
      </c>
      <c r="W2105" s="25" t="str">
        <f>VLOOKUP($A2105,Database!$A:$Y,20,FALSE)</f>
        <v/>
      </c>
      <c r="X2105" s="25" t="str">
        <f>VLOOKUP($A2105,Database!$A:$Y,21,FALSE)</f>
        <v/>
      </c>
      <c r="Y2105" s="25" t="str">
        <f ca="1">IF(C2105&lt;NOW(),IF(AND(P2105&gt;Q2105,W2105&gt;X2105),S2105,IF(AND(P2105=Q2105,W2105=X2105),T2105,IF(AND(P2105&lt;Q2105,W2105&lt;X2105),U2105,0))),"")</f>
        <v/>
      </c>
      <c r="Z2105" s="25">
        <f>IF(AND(P2105=W2105,Q2105=X2105),1,0)</f>
        <v>1</v>
      </c>
      <c r="AA2105" s="25" t="str">
        <f>IF(Z2105=0,"",IF(ISBLANK(VLOOKUP(A2105,Database!A:AA,22,FALSE)),"",VLOOKUP(A2105,Database!A:AA,22,FALSE)))</f>
        <v>Exact</v>
      </c>
      <c r="AB2105" s="25">
        <f ca="1">IFERROR(IF(AND(Y2105&lt;&gt;"",OR(V2105="Terminé",V2105="En cours")),VLOOKUP(AA2105,Setup_ScoreExactBonus!A:D,4,FALSE),0),0)</f>
        <v>0</v>
      </c>
      <c r="AC2105" s="31" t="str">
        <f ca="1">IF(Y2105&lt;&gt;"", Y2105 + IF(Z2105=1,AB2105, 0), "")</f>
        <v/>
      </c>
      <c r="AD2105" s="31">
        <f ca="1">SUMIFS(AC$2:AC2105,D$2:D2105,D2105)*IF(R2105=0,1,2)</f>
        <v>0</v>
      </c>
    </row>
    <row r="2106" spans="1:30" x14ac:dyDescent="0.35">
      <c r="A2106" s="31">
        <f>IF(ISBLANK(B2106),"",COUNTIF(B$2:B2106,B2106))-1</f>
        <v>53</v>
      </c>
      <c r="B2106" s="31">
        <v>38</v>
      </c>
      <c r="C2106" s="10">
        <f>VLOOKUP($A2106,Database!$A:$Y,7,FALSE)</f>
        <v>46198.125</v>
      </c>
      <c r="D2106" s="31" t="str">
        <f>VLOOKUP(Pronostics!$B2106,Setup_MPP!$A:$G,3,FALSE)</f>
        <v>Joueur38</v>
      </c>
      <c r="E2106" s="31" t="str">
        <f>VLOOKUP(Pronostics!$B2106,Setup_MPP!$A:$G,2,FALSE)</f>
        <v>Joueur38</v>
      </c>
      <c r="F2106" s="31" t="str">
        <f>VLOOKUP($B2106,Setup_MPP!$A:$E,4,FALSE)</f>
        <v>#D5D5D5</v>
      </c>
      <c r="G2106" s="31" t="str">
        <f>VLOOKUP($B2106,Setup_MPP!$A:$E,5,FALSE)</f>
        <v>#727272</v>
      </c>
      <c r="H2106" s="31" t="str">
        <f>IFERROR(IF(AND(A2106&gt;=1,A2106&lt;=104),VLOOKUP($A2106,Location!$A:$J,6,FALSE),IF(A2106=0,"Avant l'ouverture",IF(OR(A2106=105,A2106=106),"Bonus"))),"")</f>
        <v>Tour 3</v>
      </c>
      <c r="I2106" s="31" t="str">
        <f>IF(LEFT(H2106,4)="Tour",VLOOKUP(A2106,Database!$A:$C,3,FALSE),"")</f>
        <v>A</v>
      </c>
      <c r="J2106" s="31" t="str">
        <f>VLOOKUP($A2106,Location!$A:$J,7,FALSE)</f>
        <v>Afrique du Sud</v>
      </c>
      <c r="K2106" s="31" t="str">
        <f>IFERROR(VLOOKUP(J2106,Setup_Team!$B:$C,2,FALSE), "TDB")</f>
        <v>ZAF</v>
      </c>
      <c r="L2106" s="31" t="str">
        <f>VLOOKUP($A2106,Location!$A:$J,8,FALSE)</f>
        <v>Corée du Sud</v>
      </c>
      <c r="M2106" s="31" t="str">
        <f>IFERROR(VLOOKUP(L2106,Setup_Team!$B:$C,2,FALSE), "TDB")</f>
        <v>KOR</v>
      </c>
      <c r="N2106" s="31" t="str">
        <f>VLOOKUP($A2106,Location!$A:$J,9,FALSE)</f>
        <v>Mexique City</v>
      </c>
      <c r="O2106" s="31" t="str">
        <f>VLOOKUP($A2106,Location!$A:$J,10,FALSE)</f>
        <v>Estadio Azteca</v>
      </c>
      <c r="R2106" s="31">
        <v>0</v>
      </c>
      <c r="S2106" s="25">
        <f>VLOOKUP($A2106,Database!$A:$Y,10,FALSE)</f>
        <v>117</v>
      </c>
      <c r="T2106" s="25">
        <f>VLOOKUP($A2106,Database!$A:$Y,11,FALSE)</f>
        <v>103</v>
      </c>
      <c r="U2106" s="25">
        <f>VLOOKUP($A2106,Database!$A:$Y,12,FALSE)</f>
        <v>87</v>
      </c>
      <c r="V2106" s="25" t="str">
        <f>VLOOKUP(A2106,Database!A:M,13,FALSE)</f>
        <v>À venir</v>
      </c>
      <c r="W2106" s="25" t="str">
        <f>VLOOKUP($A2106,Database!$A:$Y,20,FALSE)</f>
        <v/>
      </c>
      <c r="X2106" s="25" t="str">
        <f>VLOOKUP($A2106,Database!$A:$Y,21,FALSE)</f>
        <v/>
      </c>
      <c r="Y2106" s="25" t="str">
        <f ca="1">IF(C2106&lt;NOW(),IF(AND(P2106&gt;Q2106,W2106&gt;X2106),S2106,IF(AND(P2106=Q2106,W2106=X2106),T2106,IF(AND(P2106&lt;Q2106,W2106&lt;X2106),U2106,0))),"")</f>
        <v/>
      </c>
      <c r="Z2106" s="25">
        <f>IF(AND(P2106=W2106,Q2106=X2106),1,0)</f>
        <v>1</v>
      </c>
      <c r="AA2106" s="25" t="str">
        <f>IF(Z2106=0,"",IF(ISBLANK(VLOOKUP(A2106,Database!A:AA,22,FALSE)),"",VLOOKUP(A2106,Database!A:AA,22,FALSE)))</f>
        <v>Exact</v>
      </c>
      <c r="AB2106" s="25">
        <f ca="1">IFERROR(IF(AND(Y2106&lt;&gt;"",OR(V2106="Terminé",V2106="En cours")),VLOOKUP(AA2106,Setup_ScoreExactBonus!A:D,4,FALSE),0),0)</f>
        <v>0</v>
      </c>
      <c r="AC2106" s="31" t="str">
        <f ca="1">IF(Y2106&lt;&gt;"", Y2106 + IF(Z2106=1,AB2106, 0), "")</f>
        <v/>
      </c>
      <c r="AD2106" s="31">
        <f ca="1">SUMIFS(AC$2:AC2106,D$2:D2106,D2106)*IF(R2106=0,1,2)</f>
        <v>0</v>
      </c>
    </row>
    <row r="2107" spans="1:30" x14ac:dyDescent="0.35">
      <c r="A2107" s="31">
        <f>IF(ISBLANK(B2107),"",COUNTIF(B$2:B2107,B2107))-1</f>
        <v>53</v>
      </c>
      <c r="B2107" s="31">
        <v>39</v>
      </c>
      <c r="C2107" s="10">
        <f>VLOOKUP($A2107,Database!$A:$Y,7,FALSE)</f>
        <v>46198.125</v>
      </c>
      <c r="D2107" s="31" t="str">
        <f>VLOOKUP(Pronostics!$B2107,Setup_MPP!$A:$G,3,FALSE)</f>
        <v>Joueur39</v>
      </c>
      <c r="E2107" s="31" t="str">
        <f>VLOOKUP(Pronostics!$B2107,Setup_MPP!$A:$G,2,FALSE)</f>
        <v>Joueur39</v>
      </c>
      <c r="F2107" s="31" t="str">
        <f>VLOOKUP($B2107,Setup_MPP!$A:$E,4,FALSE)</f>
        <v>#D5D5D5</v>
      </c>
      <c r="G2107" s="31" t="str">
        <f>VLOOKUP($B2107,Setup_MPP!$A:$E,5,FALSE)</f>
        <v>#727272</v>
      </c>
      <c r="H2107" s="31" t="str">
        <f>IFERROR(IF(AND(A2107&gt;=1,A2107&lt;=104),VLOOKUP($A2107,Location!$A:$J,6,FALSE),IF(A2107=0,"Avant l'ouverture",IF(OR(A2107=105,A2107=106),"Bonus"))),"")</f>
        <v>Tour 3</v>
      </c>
      <c r="I2107" s="31" t="str">
        <f>IF(LEFT(H2107,4)="Tour",VLOOKUP(A2107,Database!$A:$C,3,FALSE),"")</f>
        <v>A</v>
      </c>
      <c r="J2107" s="31" t="str">
        <f>VLOOKUP($A2107,Location!$A:$J,7,FALSE)</f>
        <v>Afrique du Sud</v>
      </c>
      <c r="K2107" s="31" t="str">
        <f>IFERROR(VLOOKUP(J2107,Setup_Team!$B:$C,2,FALSE), "TDB")</f>
        <v>ZAF</v>
      </c>
      <c r="L2107" s="31" t="str">
        <f>VLOOKUP($A2107,Location!$A:$J,8,FALSE)</f>
        <v>Corée du Sud</v>
      </c>
      <c r="M2107" s="31" t="str">
        <f>IFERROR(VLOOKUP(L2107,Setup_Team!$B:$C,2,FALSE), "TDB")</f>
        <v>KOR</v>
      </c>
      <c r="N2107" s="31" t="str">
        <f>VLOOKUP($A2107,Location!$A:$J,9,FALSE)</f>
        <v>Mexique City</v>
      </c>
      <c r="O2107" s="31" t="str">
        <f>VLOOKUP($A2107,Location!$A:$J,10,FALSE)</f>
        <v>Estadio Azteca</v>
      </c>
      <c r="R2107" s="31">
        <v>0</v>
      </c>
      <c r="S2107" s="25">
        <f>VLOOKUP($A2107,Database!$A:$Y,10,FALSE)</f>
        <v>117</v>
      </c>
      <c r="T2107" s="25">
        <f>VLOOKUP($A2107,Database!$A:$Y,11,FALSE)</f>
        <v>103</v>
      </c>
      <c r="U2107" s="25">
        <f>VLOOKUP($A2107,Database!$A:$Y,12,FALSE)</f>
        <v>87</v>
      </c>
      <c r="V2107" s="25" t="str">
        <f>VLOOKUP(A2107,Database!A:M,13,FALSE)</f>
        <v>À venir</v>
      </c>
      <c r="W2107" s="25" t="str">
        <f>VLOOKUP($A2107,Database!$A:$Y,20,FALSE)</f>
        <v/>
      </c>
      <c r="X2107" s="25" t="str">
        <f>VLOOKUP($A2107,Database!$A:$Y,21,FALSE)</f>
        <v/>
      </c>
      <c r="Y2107" s="25" t="str">
        <f ca="1">IF(C2107&lt;NOW(),IF(AND(P2107&gt;Q2107,W2107&gt;X2107),S2107,IF(AND(P2107=Q2107,W2107=X2107),T2107,IF(AND(P2107&lt;Q2107,W2107&lt;X2107),U2107,0))),"")</f>
        <v/>
      </c>
      <c r="Z2107" s="25">
        <f>IF(AND(P2107=W2107,Q2107=X2107),1,0)</f>
        <v>1</v>
      </c>
      <c r="AA2107" s="25" t="str">
        <f>IF(Z2107=0,"",IF(ISBLANK(VLOOKUP(A2107,Database!A:AA,22,FALSE)),"",VLOOKUP(A2107,Database!A:AA,22,FALSE)))</f>
        <v>Exact</v>
      </c>
      <c r="AB2107" s="25">
        <f ca="1">IFERROR(IF(AND(Y2107&lt;&gt;"",OR(V2107="Terminé",V2107="En cours")),VLOOKUP(AA2107,Setup_ScoreExactBonus!A:D,4,FALSE),0),0)</f>
        <v>0</v>
      </c>
      <c r="AC2107" s="31" t="str">
        <f ca="1">IF(Y2107&lt;&gt;"", Y2107 + IF(Z2107=1,AB2107, 0), "")</f>
        <v/>
      </c>
      <c r="AD2107" s="31">
        <f ca="1">SUMIFS(AC$2:AC2107,D$2:D2107,D2107)*IF(R2107=0,1,2)</f>
        <v>0</v>
      </c>
    </row>
    <row r="2108" spans="1:30" x14ac:dyDescent="0.35">
      <c r="A2108" s="31">
        <f>IF(ISBLANK(B2108),"",COUNTIF(B$2:B2108,B2108))-1</f>
        <v>54</v>
      </c>
      <c r="B2108" s="31">
        <v>1</v>
      </c>
      <c r="C2108" s="10">
        <f>VLOOKUP($A2108,Database!$A:$Y,7,FALSE)</f>
        <v>46198.125</v>
      </c>
      <c r="D2108" s="31" t="str">
        <f>VLOOKUP(Pronostics!$B2108,Setup_MPP!$A:$G,3,FALSE)</f>
        <v>_Nicolas_LM_</v>
      </c>
      <c r="E2108" s="31" t="str">
        <f>VLOOKUP(Pronostics!$B2108,Setup_MPP!$A:$G,2,FALSE)</f>
        <v>Nicolas LE MOUEL</v>
      </c>
      <c r="F2108" s="31" t="str">
        <f>VLOOKUP($B2108,Setup_MPP!$A:$E,4,FALSE)</f>
        <v>#F7C79D</v>
      </c>
      <c r="G2108" s="31" t="str">
        <f>VLOOKUP($B2108,Setup_MPP!$A:$E,5,FALSE)</f>
        <v>#FFBE85</v>
      </c>
      <c r="H2108" s="31" t="str">
        <f>IFERROR(IF(AND(A2108&gt;=1,A2108&lt;=104),VLOOKUP($A2108,Location!$A:$J,6,FALSE),IF(A2108=0,"Avant l'ouverture",IF(OR(A2108=105,A2108=106),"Bonus"))),"")</f>
        <v>Tour 3</v>
      </c>
      <c r="I2108" s="31" t="str">
        <f>IF(LEFT(H2108,4)="Tour",VLOOKUP(A2108,Database!$A:$C,3,FALSE),"")</f>
        <v>A</v>
      </c>
      <c r="J2108" s="31" t="str">
        <f>VLOOKUP($A2108,Location!$A:$J,7,FALSE)</f>
        <v>Tchéquie</v>
      </c>
      <c r="K2108" s="31" t="str">
        <f>IFERROR(VLOOKUP(J2108,Setup_Team!$B:$C,2,FALSE), "TDB")</f>
        <v>CZE</v>
      </c>
      <c r="L2108" s="31" t="str">
        <f>VLOOKUP($A2108,Location!$A:$J,8,FALSE)</f>
        <v>Mexique</v>
      </c>
      <c r="M2108" s="31" t="str">
        <f>IFERROR(VLOOKUP(L2108,Setup_Team!$B:$C,2,FALSE), "TDB")</f>
        <v>MEX</v>
      </c>
      <c r="N2108" s="31" t="str">
        <f>VLOOKUP($A2108,Location!$A:$J,9,FALSE)</f>
        <v>Monterrey</v>
      </c>
      <c r="O2108" s="31" t="str">
        <f>VLOOKUP($A2108,Location!$A:$J,10,FALSE)</f>
        <v>Estadio BBVA</v>
      </c>
      <c r="P2108" s="44"/>
      <c r="Q2108" s="44"/>
      <c r="R2108" s="31">
        <v>0</v>
      </c>
      <c r="S2108" s="25">
        <f>VLOOKUP($A2108,Database!$A:$Y,10,FALSE)</f>
        <v>109</v>
      </c>
      <c r="T2108" s="25">
        <f>VLOOKUP($A2108,Database!$A:$Y,11,FALSE)</f>
        <v>99</v>
      </c>
      <c r="U2108" s="25">
        <f>VLOOKUP($A2108,Database!$A:$Y,12,FALSE)</f>
        <v>91</v>
      </c>
      <c r="V2108" s="25" t="str">
        <f>VLOOKUP(A2108,Database!A:M,13,FALSE)</f>
        <v>À venir</v>
      </c>
      <c r="W2108" s="25" t="str">
        <f>VLOOKUP($A2108,Database!$A:$Y,20,FALSE)</f>
        <v/>
      </c>
      <c r="X2108" s="25" t="str">
        <f>VLOOKUP($A2108,Database!$A:$Y,21,FALSE)</f>
        <v/>
      </c>
      <c r="Y2108" s="25" t="str">
        <f ca="1">IF(C2108&lt;NOW(),IF(AND(P2108&gt;Q2108,W2108&gt;X2108),S2108,IF(AND(P2108=Q2108,W2108=X2108),T2108,IF(AND(P2108&lt;Q2108,W2108&lt;X2108),U2108,0))),"")</f>
        <v/>
      </c>
      <c r="Z2108" s="25">
        <f>IF(AND(P2108=W2108,Q2108=X2108),1,0)</f>
        <v>1</v>
      </c>
      <c r="AA2108" s="25" t="str">
        <f>IF(Z2108=0,"",IF(ISBLANK(VLOOKUP(A2108,Database!A:AA,22,FALSE)),"",VLOOKUP(A2108,Database!A:AA,22,FALSE)))</f>
        <v>Exact</v>
      </c>
      <c r="AB2108" s="25">
        <f ca="1">IFERROR(IF(AND(Y2108&lt;&gt;"",OR(V2108="Terminé",V2108="En cours")),VLOOKUP(AA2108,Setup_ScoreExactBonus!A:D,4,FALSE),0),0)</f>
        <v>0</v>
      </c>
      <c r="AC2108" s="31" t="str">
        <f ca="1">IF(Y2108&lt;&gt;"", Y2108 + IF(Z2108=1,AB2108, 0), "")</f>
        <v/>
      </c>
      <c r="AD2108" s="31">
        <f ca="1">SUMIFS(AC$2:AC2108,D$2:D2108,D2108)*IF(R2108=0,1,2)</f>
        <v>0</v>
      </c>
    </row>
    <row r="2109" spans="1:30" x14ac:dyDescent="0.35">
      <c r="A2109" s="31">
        <f>IF(ISBLANK(B2109),"",COUNTIF(B$2:B2109,B2109))-1</f>
        <v>54</v>
      </c>
      <c r="B2109" s="31">
        <v>2</v>
      </c>
      <c r="C2109" s="10">
        <f>VLOOKUP($A2109,Database!$A:$Y,7,FALSE)</f>
        <v>46198.125</v>
      </c>
      <c r="D2109" s="31" t="str">
        <f>VLOOKUP(Pronostics!$B2109,Setup_MPP!$A:$G,3,FALSE)</f>
        <v>leaelaz</v>
      </c>
      <c r="E2109" s="31" t="str">
        <f>VLOOKUP(Pronostics!$B2109,Setup_MPP!$A:$G,2,FALSE)</f>
        <v>Léa EL ASERY</v>
      </c>
      <c r="F2109" s="31" t="str">
        <f>VLOOKUP($B2109,Setup_MPP!$A:$E,4,FALSE)</f>
        <v>#FFBEBE</v>
      </c>
      <c r="G2109" s="31" t="str">
        <f>VLOOKUP($B2109,Setup_MPP!$A:$E,5,FALSE)</f>
        <v>#DF6868</v>
      </c>
      <c r="H2109" s="31" t="str">
        <f>IFERROR(IF(AND(A2109&gt;=1,A2109&lt;=104),VLOOKUP($A2109,Location!$A:$J,6,FALSE),IF(A2109=0,"Avant l'ouverture",IF(OR(A2109=105,A2109=106),"Bonus"))),"")</f>
        <v>Tour 3</v>
      </c>
      <c r="I2109" s="31" t="str">
        <f>IF(LEFT(H2109,4)="Tour",VLOOKUP(A2109,Database!$A:$C,3,FALSE),"")</f>
        <v>A</v>
      </c>
      <c r="J2109" s="31" t="str">
        <f>VLOOKUP($A2109,Location!$A:$J,7,FALSE)</f>
        <v>Tchéquie</v>
      </c>
      <c r="K2109" s="31" t="str">
        <f>IFERROR(VLOOKUP(J2109,Setup_Team!$B:$C,2,FALSE), "TDB")</f>
        <v>CZE</v>
      </c>
      <c r="L2109" s="31" t="str">
        <f>VLOOKUP($A2109,Location!$A:$J,8,FALSE)</f>
        <v>Mexique</v>
      </c>
      <c r="M2109" s="31" t="str">
        <f>IFERROR(VLOOKUP(L2109,Setup_Team!$B:$C,2,FALSE), "TDB")</f>
        <v>MEX</v>
      </c>
      <c r="N2109" s="31" t="str">
        <f>VLOOKUP($A2109,Location!$A:$J,9,FALSE)</f>
        <v>Monterrey</v>
      </c>
      <c r="O2109" s="31" t="str">
        <f>VLOOKUP($A2109,Location!$A:$J,10,FALSE)</f>
        <v>Estadio BBVA</v>
      </c>
      <c r="R2109" s="31">
        <v>0</v>
      </c>
      <c r="S2109" s="25">
        <f>VLOOKUP($A2109,Database!$A:$Y,10,FALSE)</f>
        <v>109</v>
      </c>
      <c r="T2109" s="25">
        <f>VLOOKUP($A2109,Database!$A:$Y,11,FALSE)</f>
        <v>99</v>
      </c>
      <c r="U2109" s="25">
        <f>VLOOKUP($A2109,Database!$A:$Y,12,FALSE)</f>
        <v>91</v>
      </c>
      <c r="V2109" s="25" t="str">
        <f>VLOOKUP(A2109,Database!A:M,13,FALSE)</f>
        <v>À venir</v>
      </c>
      <c r="W2109" s="25" t="str">
        <f>VLOOKUP($A2109,Database!$A:$Y,20,FALSE)</f>
        <v/>
      </c>
      <c r="X2109" s="25" t="str">
        <f>VLOOKUP($A2109,Database!$A:$Y,21,FALSE)</f>
        <v/>
      </c>
      <c r="Y2109" s="25" t="str">
        <f ca="1">IF(C2109&lt;NOW(),IF(AND(P2109&gt;Q2109,W2109&gt;X2109),S2109,IF(AND(P2109=Q2109,W2109=X2109),T2109,IF(AND(P2109&lt;Q2109,W2109&lt;X2109),U2109,0))),"")</f>
        <v/>
      </c>
      <c r="Z2109" s="25">
        <f>IF(AND(P2109=W2109,Q2109=X2109),1,0)</f>
        <v>1</v>
      </c>
      <c r="AA2109" s="25" t="str">
        <f>IF(Z2109=0,"",IF(ISBLANK(VLOOKUP(A2109,Database!A:AA,22,FALSE)),"",VLOOKUP(A2109,Database!A:AA,22,FALSE)))</f>
        <v>Exact</v>
      </c>
      <c r="AB2109" s="25">
        <f ca="1">IFERROR(IF(AND(Y2109&lt;&gt;"",OR(V2109="Terminé",V2109="En cours")),VLOOKUP(AA2109,Setup_ScoreExactBonus!A:D,4,FALSE),0),0)</f>
        <v>0</v>
      </c>
      <c r="AC2109" s="31" t="str">
        <f ca="1">IF(Y2109&lt;&gt;"", Y2109 + IF(Z2109=1,AB2109, 0), "")</f>
        <v/>
      </c>
      <c r="AD2109" s="31">
        <f ca="1">SUMIFS(AC$2:AC2109,D$2:D2109,D2109)*IF(R2109=0,1,2)</f>
        <v>0</v>
      </c>
    </row>
    <row r="2110" spans="1:30" x14ac:dyDescent="0.35">
      <c r="A2110" s="31">
        <f>IF(ISBLANK(B2110),"",COUNTIF(B$2:B2110,B2110))-1</f>
        <v>54</v>
      </c>
      <c r="B2110" s="31">
        <v>3</v>
      </c>
      <c r="C2110" s="10">
        <f>VLOOKUP($A2110,Database!$A:$Y,7,FALSE)</f>
        <v>46198.125</v>
      </c>
      <c r="D2110" s="31" t="str">
        <f>VLOOKUP(Pronostics!$B2110,Setup_MPP!$A:$G,3,FALSE)</f>
        <v>PasMetalleux</v>
      </c>
      <c r="E2110" s="31" t="str">
        <f>VLOOKUP(Pronostics!$B2110,Setup_MPP!$A:$G,2,FALSE)</f>
        <v>Elwenn JOUBREL</v>
      </c>
      <c r="F2110" s="31" t="str">
        <f>VLOOKUP($B2110,Setup_MPP!$A:$E,4,FALSE)</f>
        <v>#F5C7FC</v>
      </c>
      <c r="G2110" s="31" t="str">
        <f>VLOOKUP($B2110,Setup_MPP!$A:$E,5,FALSE)</f>
        <v>#C489CF</v>
      </c>
      <c r="H2110" s="31" t="str">
        <f>IFERROR(IF(AND(A2110&gt;=1,A2110&lt;=104),VLOOKUP($A2110,Location!$A:$J,6,FALSE),IF(A2110=0,"Avant l'ouverture",IF(OR(A2110=105,A2110=106),"Bonus"))),"")</f>
        <v>Tour 3</v>
      </c>
      <c r="I2110" s="31" t="str">
        <f>IF(LEFT(H2110,4)="Tour",VLOOKUP(A2110,Database!$A:$C,3,FALSE),"")</f>
        <v>A</v>
      </c>
      <c r="J2110" s="31" t="str">
        <f>VLOOKUP($A2110,Location!$A:$J,7,FALSE)</f>
        <v>Tchéquie</v>
      </c>
      <c r="K2110" s="31" t="str">
        <f>IFERROR(VLOOKUP(J2110,Setup_Team!$B:$C,2,FALSE), "TDB")</f>
        <v>CZE</v>
      </c>
      <c r="L2110" s="31" t="str">
        <f>VLOOKUP($A2110,Location!$A:$J,8,FALSE)</f>
        <v>Mexique</v>
      </c>
      <c r="M2110" s="31" t="str">
        <f>IFERROR(VLOOKUP(L2110,Setup_Team!$B:$C,2,FALSE), "TDB")</f>
        <v>MEX</v>
      </c>
      <c r="N2110" s="31" t="str">
        <f>VLOOKUP($A2110,Location!$A:$J,9,FALSE)</f>
        <v>Monterrey</v>
      </c>
      <c r="O2110" s="31" t="str">
        <f>VLOOKUP($A2110,Location!$A:$J,10,FALSE)</f>
        <v>Estadio BBVA</v>
      </c>
      <c r="R2110" s="31">
        <v>0</v>
      </c>
      <c r="S2110" s="25">
        <f>VLOOKUP($A2110,Database!$A:$Y,10,FALSE)</f>
        <v>109</v>
      </c>
      <c r="T2110" s="25">
        <f>VLOOKUP($A2110,Database!$A:$Y,11,FALSE)</f>
        <v>99</v>
      </c>
      <c r="U2110" s="25">
        <f>VLOOKUP($A2110,Database!$A:$Y,12,FALSE)</f>
        <v>91</v>
      </c>
      <c r="V2110" s="25" t="str">
        <f>VLOOKUP(A2110,Database!A:M,13,FALSE)</f>
        <v>À venir</v>
      </c>
      <c r="W2110" s="25" t="str">
        <f>VLOOKUP($A2110,Database!$A:$Y,20,FALSE)</f>
        <v/>
      </c>
      <c r="X2110" s="25" t="str">
        <f>VLOOKUP($A2110,Database!$A:$Y,21,FALSE)</f>
        <v/>
      </c>
      <c r="Y2110" s="25" t="str">
        <f ca="1">IF(C2110&lt;NOW(),IF(AND(P2110&gt;Q2110,W2110&gt;X2110),S2110,IF(AND(P2110=Q2110,W2110=X2110),T2110,IF(AND(P2110&lt;Q2110,W2110&lt;X2110),U2110,0))),"")</f>
        <v/>
      </c>
      <c r="Z2110" s="25">
        <f>IF(AND(P2110=W2110,Q2110=X2110),1,0)</f>
        <v>1</v>
      </c>
      <c r="AA2110" s="25" t="str">
        <f>IF(Z2110=0,"",IF(ISBLANK(VLOOKUP(A2110,Database!A:AA,22,FALSE)),"",VLOOKUP(A2110,Database!A:AA,22,FALSE)))</f>
        <v>Exact</v>
      </c>
      <c r="AB2110" s="25">
        <f ca="1">IFERROR(IF(AND(Y2110&lt;&gt;"",OR(V2110="Terminé",V2110="En cours")),VLOOKUP(AA2110,Setup_ScoreExactBonus!A:D,4,FALSE),0),0)</f>
        <v>0</v>
      </c>
      <c r="AC2110" s="31" t="str">
        <f ca="1">IF(Y2110&lt;&gt;"", Y2110 + IF(Z2110=1,AB2110, 0), "")</f>
        <v/>
      </c>
      <c r="AD2110" s="31">
        <f ca="1">SUMIFS(AC$2:AC2110,D$2:D2110,D2110)*IF(R2110=0,1,2)</f>
        <v>0</v>
      </c>
    </row>
    <row r="2111" spans="1:30" x14ac:dyDescent="0.35">
      <c r="A2111" s="31">
        <f>IF(ISBLANK(B2111),"",COUNTIF(B$2:B2111,B2111))-1</f>
        <v>54</v>
      </c>
      <c r="B2111" s="31">
        <v>4</v>
      </c>
      <c r="C2111" s="10">
        <f>VLOOKUP($A2111,Database!$A:$Y,7,FALSE)</f>
        <v>46198.125</v>
      </c>
      <c r="D2111" s="31" t="str">
        <f>VLOOKUP(Pronostics!$B2111,Setup_MPP!$A:$G,3,FALSE)</f>
        <v>Popo444</v>
      </c>
      <c r="E2111" s="31" t="str">
        <f>VLOOKUP(Pronostics!$B2111,Setup_MPP!$A:$G,2,FALSE)</f>
        <v>Pauline OLIVIER</v>
      </c>
      <c r="F2111" s="31" t="str">
        <f>VLOOKUP($B2111,Setup_MPP!$A:$E,4,FALSE)</f>
        <v>#A5EA7F</v>
      </c>
      <c r="G2111" s="31" t="str">
        <f>VLOOKUP($B2111,Setup_MPP!$A:$E,5,FALSE)</f>
        <v>#80C65A</v>
      </c>
      <c r="H2111" s="31" t="str">
        <f>IFERROR(IF(AND(A2111&gt;=1,A2111&lt;=104),VLOOKUP($A2111,Location!$A:$J,6,FALSE),IF(A2111=0,"Avant l'ouverture",IF(OR(A2111=105,A2111=106),"Bonus"))),"")</f>
        <v>Tour 3</v>
      </c>
      <c r="I2111" s="31" t="str">
        <f>IF(LEFT(H2111,4)="Tour",VLOOKUP(A2111,Database!$A:$C,3,FALSE),"")</f>
        <v>A</v>
      </c>
      <c r="J2111" s="31" t="str">
        <f>VLOOKUP($A2111,Location!$A:$J,7,FALSE)</f>
        <v>Tchéquie</v>
      </c>
      <c r="K2111" s="31" t="str">
        <f>IFERROR(VLOOKUP(J2111,Setup_Team!$B:$C,2,FALSE), "TDB")</f>
        <v>CZE</v>
      </c>
      <c r="L2111" s="31" t="str">
        <f>VLOOKUP($A2111,Location!$A:$J,8,FALSE)</f>
        <v>Mexique</v>
      </c>
      <c r="M2111" s="31" t="str">
        <f>IFERROR(VLOOKUP(L2111,Setup_Team!$B:$C,2,FALSE), "TDB")</f>
        <v>MEX</v>
      </c>
      <c r="N2111" s="31" t="str">
        <f>VLOOKUP($A2111,Location!$A:$J,9,FALSE)</f>
        <v>Monterrey</v>
      </c>
      <c r="O2111" s="31" t="str">
        <f>VLOOKUP($A2111,Location!$A:$J,10,FALSE)</f>
        <v>Estadio BBVA</v>
      </c>
      <c r="R2111" s="31">
        <v>0</v>
      </c>
      <c r="S2111" s="25">
        <f>VLOOKUP($A2111,Database!$A:$Y,10,FALSE)</f>
        <v>109</v>
      </c>
      <c r="T2111" s="25">
        <f>VLOOKUP($A2111,Database!$A:$Y,11,FALSE)</f>
        <v>99</v>
      </c>
      <c r="U2111" s="25">
        <f>VLOOKUP($A2111,Database!$A:$Y,12,FALSE)</f>
        <v>91</v>
      </c>
      <c r="V2111" s="25" t="str">
        <f>VLOOKUP(A2111,Database!A:M,13,FALSE)</f>
        <v>À venir</v>
      </c>
      <c r="W2111" s="25" t="str">
        <f>VLOOKUP($A2111,Database!$A:$Y,20,FALSE)</f>
        <v/>
      </c>
      <c r="X2111" s="25" t="str">
        <f>VLOOKUP($A2111,Database!$A:$Y,21,FALSE)</f>
        <v/>
      </c>
      <c r="Y2111" s="25" t="str">
        <f ca="1">IF(C2111&lt;NOW(),IF(AND(P2111&gt;Q2111,W2111&gt;X2111),S2111,IF(AND(P2111=Q2111,W2111=X2111),T2111,IF(AND(P2111&lt;Q2111,W2111&lt;X2111),U2111,0))),"")</f>
        <v/>
      </c>
      <c r="Z2111" s="25">
        <f>IF(AND(P2111=W2111,Q2111=X2111),1,0)</f>
        <v>1</v>
      </c>
      <c r="AA2111" s="25" t="str">
        <f>IF(Z2111=0,"",IF(ISBLANK(VLOOKUP(A2111,Database!A:AA,22,FALSE)),"",VLOOKUP(A2111,Database!A:AA,22,FALSE)))</f>
        <v>Exact</v>
      </c>
      <c r="AB2111" s="25">
        <f ca="1">IFERROR(IF(AND(Y2111&lt;&gt;"",OR(V2111="Terminé",V2111="En cours")),VLOOKUP(AA2111,Setup_ScoreExactBonus!A:D,4,FALSE),0),0)</f>
        <v>0</v>
      </c>
      <c r="AC2111" s="31" t="str">
        <f ca="1">IF(Y2111&lt;&gt;"", Y2111 + IF(Z2111=1,AB2111, 0), "")</f>
        <v/>
      </c>
      <c r="AD2111" s="31">
        <f ca="1">SUMIFS(AC$2:AC2111,D$2:D2111,D2111)*IF(R2111=0,1,2)</f>
        <v>0</v>
      </c>
    </row>
    <row r="2112" spans="1:30" x14ac:dyDescent="0.35">
      <c r="A2112" s="31">
        <f>IF(ISBLANK(B2112),"",COUNTIF(B$2:B2112,B2112))-1</f>
        <v>54</v>
      </c>
      <c r="B2112" s="31">
        <v>5</v>
      </c>
      <c r="C2112" s="10">
        <f>VLOOKUP($A2112,Database!$A:$Y,7,FALSE)</f>
        <v>46198.125</v>
      </c>
      <c r="D2112" s="31" t="str">
        <f>VLOOKUP(Pronostics!$B2112,Setup_MPP!$A:$G,3,FALSE)</f>
        <v>_Jujul</v>
      </c>
      <c r="E2112" s="31" t="str">
        <f>VLOOKUP(Pronostics!$B2112,Setup_MPP!$A:$G,2,FALSE)</f>
        <v>Julie BOISSIERE</v>
      </c>
      <c r="F2112" s="31" t="str">
        <f>VLOOKUP($B2112,Setup_MPP!$A:$E,4,FALSE)</f>
        <v>#D890FF</v>
      </c>
      <c r="G2112" s="31" t="str">
        <f>VLOOKUP($B2112,Setup_MPP!$A:$E,5,FALSE)</f>
        <v>#B750EF</v>
      </c>
      <c r="H2112" s="31" t="str">
        <f>IFERROR(IF(AND(A2112&gt;=1,A2112&lt;=104),VLOOKUP($A2112,Location!$A:$J,6,FALSE),IF(A2112=0,"Avant l'ouverture",IF(OR(A2112=105,A2112=106),"Bonus"))),"")</f>
        <v>Tour 3</v>
      </c>
      <c r="I2112" s="31" t="str">
        <f>IF(LEFT(H2112,4)="Tour",VLOOKUP(A2112,Database!$A:$C,3,FALSE),"")</f>
        <v>A</v>
      </c>
      <c r="J2112" s="31" t="str">
        <f>VLOOKUP($A2112,Location!$A:$J,7,FALSE)</f>
        <v>Tchéquie</v>
      </c>
      <c r="K2112" s="31" t="str">
        <f>IFERROR(VLOOKUP(J2112,Setup_Team!$B:$C,2,FALSE), "TDB")</f>
        <v>CZE</v>
      </c>
      <c r="L2112" s="31" t="str">
        <f>VLOOKUP($A2112,Location!$A:$J,8,FALSE)</f>
        <v>Mexique</v>
      </c>
      <c r="M2112" s="31" t="str">
        <f>IFERROR(VLOOKUP(L2112,Setup_Team!$B:$C,2,FALSE), "TDB")</f>
        <v>MEX</v>
      </c>
      <c r="N2112" s="31" t="str">
        <f>VLOOKUP($A2112,Location!$A:$J,9,FALSE)</f>
        <v>Monterrey</v>
      </c>
      <c r="O2112" s="31" t="str">
        <f>VLOOKUP($A2112,Location!$A:$J,10,FALSE)</f>
        <v>Estadio BBVA</v>
      </c>
      <c r="R2112" s="31">
        <v>0</v>
      </c>
      <c r="S2112" s="25">
        <f>VLOOKUP($A2112,Database!$A:$Y,10,FALSE)</f>
        <v>109</v>
      </c>
      <c r="T2112" s="25">
        <f>VLOOKUP($A2112,Database!$A:$Y,11,FALSE)</f>
        <v>99</v>
      </c>
      <c r="U2112" s="25">
        <f>VLOOKUP($A2112,Database!$A:$Y,12,FALSE)</f>
        <v>91</v>
      </c>
      <c r="V2112" s="25" t="str">
        <f>VLOOKUP(A2112,Database!A:M,13,FALSE)</f>
        <v>À venir</v>
      </c>
      <c r="W2112" s="25" t="str">
        <f>VLOOKUP($A2112,Database!$A:$Y,20,FALSE)</f>
        <v/>
      </c>
      <c r="X2112" s="25" t="str">
        <f>VLOOKUP($A2112,Database!$A:$Y,21,FALSE)</f>
        <v/>
      </c>
      <c r="Y2112" s="25" t="str">
        <f ca="1">IF(C2112&lt;NOW(),IF(AND(P2112&gt;Q2112,W2112&gt;X2112),S2112,IF(AND(P2112=Q2112,W2112=X2112),T2112,IF(AND(P2112&lt;Q2112,W2112&lt;X2112),U2112,0))),"")</f>
        <v/>
      </c>
      <c r="Z2112" s="25">
        <f>IF(AND(P2112=W2112,Q2112=X2112),1,0)</f>
        <v>1</v>
      </c>
      <c r="AA2112" s="25" t="str">
        <f>IF(Z2112=0,"",IF(ISBLANK(VLOOKUP(A2112,Database!A:AA,22,FALSE)),"",VLOOKUP(A2112,Database!A:AA,22,FALSE)))</f>
        <v>Exact</v>
      </c>
      <c r="AB2112" s="25">
        <f ca="1">IFERROR(IF(AND(Y2112&lt;&gt;"",OR(V2112="Terminé",V2112="En cours")),VLOOKUP(AA2112,Setup_ScoreExactBonus!A:D,4,FALSE),0),0)</f>
        <v>0</v>
      </c>
      <c r="AC2112" s="31" t="str">
        <f ca="1">IF(Y2112&lt;&gt;"", Y2112 + IF(Z2112=1,AB2112, 0), "")</f>
        <v/>
      </c>
      <c r="AD2112" s="31">
        <f ca="1">SUMIFS(AC$2:AC2112,D$2:D2112,D2112)*IF(R2112=0,1,2)</f>
        <v>0</v>
      </c>
    </row>
    <row r="2113" spans="1:30" x14ac:dyDescent="0.35">
      <c r="A2113" s="31">
        <f>IF(ISBLANK(B2113),"",COUNTIF(B$2:B2113,B2113))-1</f>
        <v>54</v>
      </c>
      <c r="B2113" s="31">
        <v>6</v>
      </c>
      <c r="C2113" s="10">
        <f>VLOOKUP($A2113,Database!$A:$Y,7,FALSE)</f>
        <v>46198.125</v>
      </c>
      <c r="D2113" s="31" t="str">
        <f>VLOOKUP(Pronostics!$B2113,Setup_MPP!$A:$G,3,FALSE)</f>
        <v>Julay</v>
      </c>
      <c r="E2113" s="31" t="str">
        <f>VLOOKUP(Pronostics!$B2113,Setup_MPP!$A:$G,2,FALSE)</f>
        <v>Julie BOUCHARD</v>
      </c>
      <c r="F2113" s="31" t="str">
        <f>VLOOKUP($B2113,Setup_MPP!$A:$E,4,FALSE)</f>
        <v>#A6F7B1</v>
      </c>
      <c r="G2113" s="31" t="str">
        <f>VLOOKUP($B2113,Setup_MPP!$A:$E,5,FALSE)</f>
        <v>#6EC179</v>
      </c>
      <c r="H2113" s="31" t="str">
        <f>IFERROR(IF(AND(A2113&gt;=1,A2113&lt;=104),VLOOKUP($A2113,Location!$A:$J,6,FALSE),IF(A2113=0,"Avant l'ouverture",IF(OR(A2113=105,A2113=106),"Bonus"))),"")</f>
        <v>Tour 3</v>
      </c>
      <c r="I2113" s="31" t="str">
        <f>IF(LEFT(H2113,4)="Tour",VLOOKUP(A2113,Database!$A:$C,3,FALSE),"")</f>
        <v>A</v>
      </c>
      <c r="J2113" s="31" t="str">
        <f>VLOOKUP($A2113,Location!$A:$J,7,FALSE)</f>
        <v>Tchéquie</v>
      </c>
      <c r="K2113" s="31" t="str">
        <f>IFERROR(VLOOKUP(J2113,Setup_Team!$B:$C,2,FALSE), "TDB")</f>
        <v>CZE</v>
      </c>
      <c r="L2113" s="31" t="str">
        <f>VLOOKUP($A2113,Location!$A:$J,8,FALSE)</f>
        <v>Mexique</v>
      </c>
      <c r="M2113" s="31" t="str">
        <f>IFERROR(VLOOKUP(L2113,Setup_Team!$B:$C,2,FALSE), "TDB")</f>
        <v>MEX</v>
      </c>
      <c r="N2113" s="31" t="str">
        <f>VLOOKUP($A2113,Location!$A:$J,9,FALSE)</f>
        <v>Monterrey</v>
      </c>
      <c r="O2113" s="31" t="str">
        <f>VLOOKUP($A2113,Location!$A:$J,10,FALSE)</f>
        <v>Estadio BBVA</v>
      </c>
      <c r="R2113" s="31">
        <v>0</v>
      </c>
      <c r="S2113" s="25">
        <f>VLOOKUP($A2113,Database!$A:$Y,10,FALSE)</f>
        <v>109</v>
      </c>
      <c r="T2113" s="25">
        <f>VLOOKUP($A2113,Database!$A:$Y,11,FALSE)</f>
        <v>99</v>
      </c>
      <c r="U2113" s="25">
        <f>VLOOKUP($A2113,Database!$A:$Y,12,FALSE)</f>
        <v>91</v>
      </c>
      <c r="V2113" s="25" t="str">
        <f>VLOOKUP(A2113,Database!A:M,13,FALSE)</f>
        <v>À venir</v>
      </c>
      <c r="W2113" s="25" t="str">
        <f>VLOOKUP($A2113,Database!$A:$Y,20,FALSE)</f>
        <v/>
      </c>
      <c r="X2113" s="25" t="str">
        <f>VLOOKUP($A2113,Database!$A:$Y,21,FALSE)</f>
        <v/>
      </c>
      <c r="Y2113" s="25" t="str">
        <f ca="1">IF(C2113&lt;NOW(),IF(AND(P2113&gt;Q2113,W2113&gt;X2113),S2113,IF(AND(P2113=Q2113,W2113=X2113),T2113,IF(AND(P2113&lt;Q2113,W2113&lt;X2113),U2113,0))),"")</f>
        <v/>
      </c>
      <c r="Z2113" s="25">
        <f>IF(AND(P2113=W2113,Q2113=X2113),1,0)</f>
        <v>1</v>
      </c>
      <c r="AA2113" s="25" t="str">
        <f>IF(Z2113=0,"",IF(ISBLANK(VLOOKUP(A2113,Database!A:AA,22,FALSE)),"",VLOOKUP(A2113,Database!A:AA,22,FALSE)))</f>
        <v>Exact</v>
      </c>
      <c r="AB2113" s="25">
        <f ca="1">IFERROR(IF(AND(Y2113&lt;&gt;"",OR(V2113="Terminé",V2113="En cours")),VLOOKUP(AA2113,Setup_ScoreExactBonus!A:D,4,FALSE),0),0)</f>
        <v>0</v>
      </c>
      <c r="AC2113" s="31" t="str">
        <f ca="1">IF(Y2113&lt;&gt;"", Y2113 + IF(Z2113=1,AB2113, 0), "")</f>
        <v/>
      </c>
      <c r="AD2113" s="31">
        <f ca="1">SUMIFS(AC$2:AC2113,D$2:D2113,D2113)*IF(R2113=0,1,2)</f>
        <v>0</v>
      </c>
    </row>
    <row r="2114" spans="1:30" x14ac:dyDescent="0.35">
      <c r="A2114" s="31">
        <f>IF(ISBLANK(B2114),"",COUNTIF(B$2:B2114,B2114))-1</f>
        <v>54</v>
      </c>
      <c r="B2114" s="31">
        <v>7</v>
      </c>
      <c r="C2114" s="10">
        <f>VLOOKUP($A2114,Database!$A:$Y,7,FALSE)</f>
        <v>46198.125</v>
      </c>
      <c r="D2114" s="31" t="str">
        <f>VLOOKUP(Pronostics!$B2114,Setup_MPP!$A:$G,3,FALSE)</f>
        <v>__Vince__</v>
      </c>
      <c r="E2114" s="31" t="str">
        <f>VLOOKUP(Pronostics!$B2114,Setup_MPP!$A:$G,2,FALSE)</f>
        <v>Vincent FRAYSSE</v>
      </c>
      <c r="F2114" s="31" t="str">
        <f>VLOOKUP($B2114,Setup_MPP!$A:$E,4,FALSE)</f>
        <v>#B2EAE8</v>
      </c>
      <c r="G2114" s="31" t="str">
        <f>VLOOKUP($B2114,Setup_MPP!$A:$E,5,FALSE)</f>
        <v>#6CB4B1</v>
      </c>
      <c r="H2114" s="31" t="str">
        <f>IFERROR(IF(AND(A2114&gt;=1,A2114&lt;=104),VLOOKUP($A2114,Location!$A:$J,6,FALSE),IF(A2114=0,"Avant l'ouverture",IF(OR(A2114=105,A2114=106),"Bonus"))),"")</f>
        <v>Tour 3</v>
      </c>
      <c r="I2114" s="31" t="str">
        <f>IF(LEFT(H2114,4)="Tour",VLOOKUP(A2114,Database!$A:$C,3,FALSE),"")</f>
        <v>A</v>
      </c>
      <c r="J2114" s="31" t="str">
        <f>VLOOKUP($A2114,Location!$A:$J,7,FALSE)</f>
        <v>Tchéquie</v>
      </c>
      <c r="K2114" s="31" t="str">
        <f>IFERROR(VLOOKUP(J2114,Setup_Team!$B:$C,2,FALSE), "TDB")</f>
        <v>CZE</v>
      </c>
      <c r="L2114" s="31" t="str">
        <f>VLOOKUP($A2114,Location!$A:$J,8,FALSE)</f>
        <v>Mexique</v>
      </c>
      <c r="M2114" s="31" t="str">
        <f>IFERROR(VLOOKUP(L2114,Setup_Team!$B:$C,2,FALSE), "TDB")</f>
        <v>MEX</v>
      </c>
      <c r="N2114" s="31" t="str">
        <f>VLOOKUP($A2114,Location!$A:$J,9,FALSE)</f>
        <v>Monterrey</v>
      </c>
      <c r="O2114" s="31" t="str">
        <f>VLOOKUP($A2114,Location!$A:$J,10,FALSE)</f>
        <v>Estadio BBVA</v>
      </c>
      <c r="R2114" s="31">
        <v>0</v>
      </c>
      <c r="S2114" s="25">
        <f>VLOOKUP($A2114,Database!$A:$Y,10,FALSE)</f>
        <v>109</v>
      </c>
      <c r="T2114" s="25">
        <f>VLOOKUP($A2114,Database!$A:$Y,11,FALSE)</f>
        <v>99</v>
      </c>
      <c r="U2114" s="25">
        <f>VLOOKUP($A2114,Database!$A:$Y,12,FALSE)</f>
        <v>91</v>
      </c>
      <c r="V2114" s="25" t="str">
        <f>VLOOKUP(A2114,Database!A:M,13,FALSE)</f>
        <v>À venir</v>
      </c>
      <c r="W2114" s="25" t="str">
        <f>VLOOKUP($A2114,Database!$A:$Y,20,FALSE)</f>
        <v/>
      </c>
      <c r="X2114" s="25" t="str">
        <f>VLOOKUP($A2114,Database!$A:$Y,21,FALSE)</f>
        <v/>
      </c>
      <c r="Y2114" s="25" t="str">
        <f ca="1">IF(C2114&lt;NOW(),IF(AND(P2114&gt;Q2114,W2114&gt;X2114),S2114,IF(AND(P2114=Q2114,W2114=X2114),T2114,IF(AND(P2114&lt;Q2114,W2114&lt;X2114),U2114,0))),"")</f>
        <v/>
      </c>
      <c r="Z2114" s="25">
        <f>IF(AND(P2114=W2114,Q2114=X2114),1,0)</f>
        <v>1</v>
      </c>
      <c r="AA2114" s="25" t="str">
        <f>IF(Z2114=0,"",IF(ISBLANK(VLOOKUP(A2114,Database!A:AA,22,FALSE)),"",VLOOKUP(A2114,Database!A:AA,22,FALSE)))</f>
        <v>Exact</v>
      </c>
      <c r="AB2114" s="25">
        <f ca="1">IFERROR(IF(AND(Y2114&lt;&gt;"",OR(V2114="Terminé",V2114="En cours")),VLOOKUP(AA2114,Setup_ScoreExactBonus!A:D,4,FALSE),0),0)</f>
        <v>0</v>
      </c>
      <c r="AC2114" s="31" t="str">
        <f ca="1">IF(Y2114&lt;&gt;"", Y2114 + IF(Z2114=1,AB2114, 0), "")</f>
        <v/>
      </c>
      <c r="AD2114" s="31">
        <f ca="1">SUMIFS(AC$2:AC2114,D$2:D2114,D2114)*IF(R2114=0,1,2)</f>
        <v>0</v>
      </c>
    </row>
    <row r="2115" spans="1:30" x14ac:dyDescent="0.35">
      <c r="A2115" s="31">
        <f>IF(ISBLANK(B2115),"",COUNTIF(B$2:B2115,B2115))-1</f>
        <v>54</v>
      </c>
      <c r="B2115" s="31">
        <v>8</v>
      </c>
      <c r="C2115" s="10">
        <f>VLOOKUP($A2115,Database!$A:$Y,7,FALSE)</f>
        <v>46198.125</v>
      </c>
      <c r="D2115" s="31" t="str">
        <f>VLOOKUP(Pronostics!$B2115,Setup_MPP!$A:$G,3,FALSE)</f>
        <v>Louuiiis</v>
      </c>
      <c r="E2115" s="31" t="str">
        <f>VLOOKUP(Pronostics!$B2115,Setup_MPP!$A:$G,2,FALSE)</f>
        <v>Louis HARLE</v>
      </c>
      <c r="F2115" s="31" t="str">
        <f>VLOOKUP($B2115,Setup_MPP!$A:$E,4,FALSE)</f>
        <v>#EEF7B1</v>
      </c>
      <c r="G2115" s="31" t="str">
        <f>VLOOKUP($B2115,Setup_MPP!$A:$E,5,FALSE)</f>
        <v>#C1CB7D</v>
      </c>
      <c r="H2115" s="31" t="str">
        <f>IFERROR(IF(AND(A2115&gt;=1,A2115&lt;=104),VLOOKUP($A2115,Location!$A:$J,6,FALSE),IF(A2115=0,"Avant l'ouverture",IF(OR(A2115=105,A2115=106),"Bonus"))),"")</f>
        <v>Tour 3</v>
      </c>
      <c r="I2115" s="31" t="str">
        <f>IF(LEFT(H2115,4)="Tour",VLOOKUP(A2115,Database!$A:$C,3,FALSE),"")</f>
        <v>A</v>
      </c>
      <c r="J2115" s="31" t="str">
        <f>VLOOKUP($A2115,Location!$A:$J,7,FALSE)</f>
        <v>Tchéquie</v>
      </c>
      <c r="K2115" s="31" t="str">
        <f>IFERROR(VLOOKUP(J2115,Setup_Team!$B:$C,2,FALSE), "TDB")</f>
        <v>CZE</v>
      </c>
      <c r="L2115" s="31" t="str">
        <f>VLOOKUP($A2115,Location!$A:$J,8,FALSE)</f>
        <v>Mexique</v>
      </c>
      <c r="M2115" s="31" t="str">
        <f>IFERROR(VLOOKUP(L2115,Setup_Team!$B:$C,2,FALSE), "TDB")</f>
        <v>MEX</v>
      </c>
      <c r="N2115" s="31" t="str">
        <f>VLOOKUP($A2115,Location!$A:$J,9,FALSE)</f>
        <v>Monterrey</v>
      </c>
      <c r="O2115" s="31" t="str">
        <f>VLOOKUP($A2115,Location!$A:$J,10,FALSE)</f>
        <v>Estadio BBVA</v>
      </c>
      <c r="R2115" s="31">
        <v>0</v>
      </c>
      <c r="S2115" s="25">
        <f>VLOOKUP($A2115,Database!$A:$Y,10,FALSE)</f>
        <v>109</v>
      </c>
      <c r="T2115" s="25">
        <f>VLOOKUP($A2115,Database!$A:$Y,11,FALSE)</f>
        <v>99</v>
      </c>
      <c r="U2115" s="25">
        <f>VLOOKUP($A2115,Database!$A:$Y,12,FALSE)</f>
        <v>91</v>
      </c>
      <c r="V2115" s="25" t="str">
        <f>VLOOKUP(A2115,Database!A:M,13,FALSE)</f>
        <v>À venir</v>
      </c>
      <c r="W2115" s="25" t="str">
        <f>VLOOKUP($A2115,Database!$A:$Y,20,FALSE)</f>
        <v/>
      </c>
      <c r="X2115" s="25" t="str">
        <f>VLOOKUP($A2115,Database!$A:$Y,21,FALSE)</f>
        <v/>
      </c>
      <c r="Y2115" s="25" t="str">
        <f ca="1">IF(C2115&lt;NOW(),IF(AND(P2115&gt;Q2115,W2115&gt;X2115),S2115,IF(AND(P2115=Q2115,W2115=X2115),T2115,IF(AND(P2115&lt;Q2115,W2115&lt;X2115),U2115,0))),"")</f>
        <v/>
      </c>
      <c r="Z2115" s="25">
        <f>IF(AND(P2115=W2115,Q2115=X2115),1,0)</f>
        <v>1</v>
      </c>
      <c r="AA2115" s="25" t="str">
        <f>IF(Z2115=0,"",IF(ISBLANK(VLOOKUP(A2115,Database!A:AA,22,FALSE)),"",VLOOKUP(A2115,Database!A:AA,22,FALSE)))</f>
        <v>Exact</v>
      </c>
      <c r="AB2115" s="25">
        <f ca="1">IFERROR(IF(AND(Y2115&lt;&gt;"",OR(V2115="Terminé",V2115="En cours")),VLOOKUP(AA2115,Setup_ScoreExactBonus!A:D,4,FALSE),0),0)</f>
        <v>0</v>
      </c>
      <c r="AC2115" s="31" t="str">
        <f ca="1">IF(Y2115&lt;&gt;"", Y2115 + IF(Z2115=1,AB2115, 0), "")</f>
        <v/>
      </c>
      <c r="AD2115" s="31">
        <f ca="1">SUMIFS(AC$2:AC2115,D$2:D2115,D2115)*IF(R2115=0,1,2)</f>
        <v>0</v>
      </c>
    </row>
    <row r="2116" spans="1:30" x14ac:dyDescent="0.35">
      <c r="A2116" s="31">
        <f>IF(ISBLANK(B2116),"",COUNTIF(B$2:B2116,B2116))-1</f>
        <v>54</v>
      </c>
      <c r="B2116" s="31">
        <v>9</v>
      </c>
      <c r="C2116" s="10">
        <f>VLOOKUP($A2116,Database!$A:$Y,7,FALSE)</f>
        <v>46198.125</v>
      </c>
      <c r="D2116" s="31" t="str">
        <f>VLOOKUP(Pronostics!$B2116,Setup_MPP!$A:$G,3,FALSE)</f>
        <v>Aurelien_dqp</v>
      </c>
      <c r="E2116" s="31" t="str">
        <f>VLOOKUP(Pronostics!$B2116,Setup_MPP!$A:$G,2,FALSE)</f>
        <v>Aurélien DE POULPIQUET</v>
      </c>
      <c r="F2116" s="31" t="str">
        <f>VLOOKUP($B2116,Setup_MPP!$A:$E,4,FALSE)</f>
        <v>#F4EA9D</v>
      </c>
      <c r="G2116" s="31" t="str">
        <f>VLOOKUP($B2116,Setup_MPP!$A:$E,5,FALSE)</f>
        <v>#D2C458</v>
      </c>
      <c r="H2116" s="31" t="str">
        <f>IFERROR(IF(AND(A2116&gt;=1,A2116&lt;=104),VLOOKUP($A2116,Location!$A:$J,6,FALSE),IF(A2116=0,"Avant l'ouverture",IF(OR(A2116=105,A2116=106),"Bonus"))),"")</f>
        <v>Tour 3</v>
      </c>
      <c r="I2116" s="31" t="str">
        <f>IF(LEFT(H2116,4)="Tour",VLOOKUP(A2116,Database!$A:$C,3,FALSE),"")</f>
        <v>A</v>
      </c>
      <c r="J2116" s="31" t="str">
        <f>VLOOKUP($A2116,Location!$A:$J,7,FALSE)</f>
        <v>Tchéquie</v>
      </c>
      <c r="K2116" s="31" t="str">
        <f>IFERROR(VLOOKUP(J2116,Setup_Team!$B:$C,2,FALSE), "TDB")</f>
        <v>CZE</v>
      </c>
      <c r="L2116" s="31" t="str">
        <f>VLOOKUP($A2116,Location!$A:$J,8,FALSE)</f>
        <v>Mexique</v>
      </c>
      <c r="M2116" s="31" t="str">
        <f>IFERROR(VLOOKUP(L2116,Setup_Team!$B:$C,2,FALSE), "TDB")</f>
        <v>MEX</v>
      </c>
      <c r="N2116" s="31" t="str">
        <f>VLOOKUP($A2116,Location!$A:$J,9,FALSE)</f>
        <v>Monterrey</v>
      </c>
      <c r="O2116" s="31" t="str">
        <f>VLOOKUP($A2116,Location!$A:$J,10,FALSE)</f>
        <v>Estadio BBVA</v>
      </c>
      <c r="R2116" s="31">
        <v>0</v>
      </c>
      <c r="S2116" s="25">
        <f>VLOOKUP($A2116,Database!$A:$Y,10,FALSE)</f>
        <v>109</v>
      </c>
      <c r="T2116" s="25">
        <f>VLOOKUP($A2116,Database!$A:$Y,11,FALSE)</f>
        <v>99</v>
      </c>
      <c r="U2116" s="25">
        <f>VLOOKUP($A2116,Database!$A:$Y,12,FALSE)</f>
        <v>91</v>
      </c>
      <c r="V2116" s="25" t="str">
        <f>VLOOKUP(A2116,Database!A:M,13,FALSE)</f>
        <v>À venir</v>
      </c>
      <c r="W2116" s="25" t="str">
        <f>VLOOKUP($A2116,Database!$A:$Y,20,FALSE)</f>
        <v/>
      </c>
      <c r="X2116" s="25" t="str">
        <f>VLOOKUP($A2116,Database!$A:$Y,21,FALSE)</f>
        <v/>
      </c>
      <c r="Y2116" s="25" t="str">
        <f ca="1">IF(C2116&lt;NOW(),IF(AND(P2116&gt;Q2116,W2116&gt;X2116),S2116,IF(AND(P2116=Q2116,W2116=X2116),T2116,IF(AND(P2116&lt;Q2116,W2116&lt;X2116),U2116,0))),"")</f>
        <v/>
      </c>
      <c r="Z2116" s="25">
        <f>IF(AND(P2116=W2116,Q2116=X2116),1,0)</f>
        <v>1</v>
      </c>
      <c r="AA2116" s="25" t="str">
        <f>IF(Z2116=0,"",IF(ISBLANK(VLOOKUP(A2116,Database!A:AA,22,FALSE)),"",VLOOKUP(A2116,Database!A:AA,22,FALSE)))</f>
        <v>Exact</v>
      </c>
      <c r="AB2116" s="25">
        <f ca="1">IFERROR(IF(AND(Y2116&lt;&gt;"",OR(V2116="Terminé",V2116="En cours")),VLOOKUP(AA2116,Setup_ScoreExactBonus!A:D,4,FALSE),0),0)</f>
        <v>0</v>
      </c>
      <c r="AC2116" s="31" t="str">
        <f ca="1">IF(Y2116&lt;&gt;"", Y2116 + IF(Z2116=1,AB2116, 0), "")</f>
        <v/>
      </c>
      <c r="AD2116" s="31">
        <f ca="1">SUMIFS(AC$2:AC2116,D$2:D2116,D2116)*IF(R2116=0,1,2)</f>
        <v>0</v>
      </c>
    </row>
    <row r="2117" spans="1:30" x14ac:dyDescent="0.35">
      <c r="A2117" s="31">
        <f>IF(ISBLANK(B2117),"",COUNTIF(B$2:B2117,B2117))-1</f>
        <v>54</v>
      </c>
      <c r="B2117" s="31">
        <v>10</v>
      </c>
      <c r="C2117" s="10">
        <f>VLOOKUP($A2117,Database!$A:$Y,7,FALSE)</f>
        <v>46198.125</v>
      </c>
      <c r="D2117" s="31" t="str">
        <f>VLOOKUP(Pronostics!$B2117,Setup_MPP!$A:$G,3,FALSE)</f>
        <v>RandomPaul</v>
      </c>
      <c r="E2117" s="31" t="str">
        <f>VLOOKUP(Pronostics!$B2117,Setup_MPP!$A:$G,2,FALSE)</f>
        <v>Paul MONTESINOS</v>
      </c>
      <c r="F2117" s="31" t="str">
        <f>VLOOKUP($B2117,Setup_MPP!$A:$E,4,FALSE)</f>
        <v>#C4B0FF</v>
      </c>
      <c r="G2117" s="31" t="str">
        <f>VLOOKUP($B2117,Setup_MPP!$A:$E,5,FALSE)</f>
        <v>#7F66C8</v>
      </c>
      <c r="H2117" s="31" t="str">
        <f>IFERROR(IF(AND(A2117&gt;=1,A2117&lt;=104),VLOOKUP($A2117,Location!$A:$J,6,FALSE),IF(A2117=0,"Avant l'ouverture",IF(OR(A2117=105,A2117=106),"Bonus"))),"")</f>
        <v>Tour 3</v>
      </c>
      <c r="I2117" s="31" t="str">
        <f>IF(LEFT(H2117,4)="Tour",VLOOKUP(A2117,Database!$A:$C,3,FALSE),"")</f>
        <v>A</v>
      </c>
      <c r="J2117" s="31" t="str">
        <f>VLOOKUP($A2117,Location!$A:$J,7,FALSE)</f>
        <v>Tchéquie</v>
      </c>
      <c r="K2117" s="31" t="str">
        <f>IFERROR(VLOOKUP(J2117,Setup_Team!$B:$C,2,FALSE), "TDB")</f>
        <v>CZE</v>
      </c>
      <c r="L2117" s="31" t="str">
        <f>VLOOKUP($A2117,Location!$A:$J,8,FALSE)</f>
        <v>Mexique</v>
      </c>
      <c r="M2117" s="31" t="str">
        <f>IFERROR(VLOOKUP(L2117,Setup_Team!$B:$C,2,FALSE), "TDB")</f>
        <v>MEX</v>
      </c>
      <c r="N2117" s="31" t="str">
        <f>VLOOKUP($A2117,Location!$A:$J,9,FALSE)</f>
        <v>Monterrey</v>
      </c>
      <c r="O2117" s="31" t="str">
        <f>VLOOKUP($A2117,Location!$A:$J,10,FALSE)</f>
        <v>Estadio BBVA</v>
      </c>
      <c r="R2117" s="31">
        <v>0</v>
      </c>
      <c r="S2117" s="25">
        <f>VLOOKUP($A2117,Database!$A:$Y,10,FALSE)</f>
        <v>109</v>
      </c>
      <c r="T2117" s="25">
        <f>VLOOKUP($A2117,Database!$A:$Y,11,FALSE)</f>
        <v>99</v>
      </c>
      <c r="U2117" s="25">
        <f>VLOOKUP($A2117,Database!$A:$Y,12,FALSE)</f>
        <v>91</v>
      </c>
      <c r="V2117" s="25" t="str">
        <f>VLOOKUP(A2117,Database!A:M,13,FALSE)</f>
        <v>À venir</v>
      </c>
      <c r="W2117" s="25" t="str">
        <f>VLOOKUP($A2117,Database!$A:$Y,20,FALSE)</f>
        <v/>
      </c>
      <c r="X2117" s="25" t="str">
        <f>VLOOKUP($A2117,Database!$A:$Y,21,FALSE)</f>
        <v/>
      </c>
      <c r="Y2117" s="25" t="str">
        <f ca="1">IF(C2117&lt;NOW(),IF(AND(P2117&gt;Q2117,W2117&gt;X2117),S2117,IF(AND(P2117=Q2117,W2117=X2117),T2117,IF(AND(P2117&lt;Q2117,W2117&lt;X2117),U2117,0))),"")</f>
        <v/>
      </c>
      <c r="Z2117" s="25">
        <f>IF(AND(P2117=W2117,Q2117=X2117),1,0)</f>
        <v>1</v>
      </c>
      <c r="AA2117" s="25" t="str">
        <f>IF(Z2117=0,"",IF(ISBLANK(VLOOKUP(A2117,Database!A:AA,22,FALSE)),"",VLOOKUP(A2117,Database!A:AA,22,FALSE)))</f>
        <v>Exact</v>
      </c>
      <c r="AB2117" s="25">
        <f ca="1">IFERROR(IF(AND(Y2117&lt;&gt;"",OR(V2117="Terminé",V2117="En cours")),VLOOKUP(AA2117,Setup_ScoreExactBonus!A:D,4,FALSE),0),0)</f>
        <v>0</v>
      </c>
      <c r="AC2117" s="31" t="str">
        <f ca="1">IF(Y2117&lt;&gt;"", Y2117 + IF(Z2117=1,AB2117, 0), "")</f>
        <v/>
      </c>
      <c r="AD2117" s="31">
        <f ca="1">SUMIFS(AC$2:AC2117,D$2:D2117,D2117)*IF(R2117=0,1,2)</f>
        <v>0</v>
      </c>
    </row>
    <row r="2118" spans="1:30" x14ac:dyDescent="0.35">
      <c r="A2118" s="31">
        <f>IF(ISBLANK(B2118),"",COUNTIF(B$2:B2118,B2118))-1</f>
        <v>54</v>
      </c>
      <c r="B2118" s="31">
        <v>11</v>
      </c>
      <c r="C2118" s="10">
        <f>VLOOKUP($A2118,Database!$A:$Y,7,FALSE)</f>
        <v>46198.125</v>
      </c>
      <c r="D2118" s="31" t="str">
        <f>VLOOKUP(Pronostics!$B2118,Setup_MPP!$A:$G,3,FALSE)</f>
        <v>Kinsley#8SA6T</v>
      </c>
      <c r="E2118" s="31" t="str">
        <f>VLOOKUP(Pronostics!$B2118,Setup_MPP!$A:$G,2,FALSE)</f>
        <v>Kinsley ROQUE</v>
      </c>
      <c r="F2118" s="31" t="str">
        <f>VLOOKUP($B2118,Setup_MPP!$A:$E,4,FALSE)</f>
        <v>#CBEBBA</v>
      </c>
      <c r="G2118" s="31" t="str">
        <f>VLOOKUP($B2118,Setup_MPP!$A:$E,5,FALSE)</f>
        <v>#70BC6E</v>
      </c>
      <c r="H2118" s="31" t="str">
        <f>IFERROR(IF(AND(A2118&gt;=1,A2118&lt;=104),VLOOKUP($A2118,Location!$A:$J,6,FALSE),IF(A2118=0,"Avant l'ouverture",IF(OR(A2118=105,A2118=106),"Bonus"))),"")</f>
        <v>Tour 3</v>
      </c>
      <c r="I2118" s="31" t="str">
        <f>IF(LEFT(H2118,4)="Tour",VLOOKUP(A2118,Database!$A:$C,3,FALSE),"")</f>
        <v>A</v>
      </c>
      <c r="J2118" s="31" t="str">
        <f>VLOOKUP($A2118,Location!$A:$J,7,FALSE)</f>
        <v>Tchéquie</v>
      </c>
      <c r="K2118" s="31" t="str">
        <f>IFERROR(VLOOKUP(J2118,Setup_Team!$B:$C,2,FALSE), "TDB")</f>
        <v>CZE</v>
      </c>
      <c r="L2118" s="31" t="str">
        <f>VLOOKUP($A2118,Location!$A:$J,8,FALSE)</f>
        <v>Mexique</v>
      </c>
      <c r="M2118" s="31" t="str">
        <f>IFERROR(VLOOKUP(L2118,Setup_Team!$B:$C,2,FALSE), "TDB")</f>
        <v>MEX</v>
      </c>
      <c r="N2118" s="31" t="str">
        <f>VLOOKUP($A2118,Location!$A:$J,9,FALSE)</f>
        <v>Monterrey</v>
      </c>
      <c r="O2118" s="31" t="str">
        <f>VLOOKUP($A2118,Location!$A:$J,10,FALSE)</f>
        <v>Estadio BBVA</v>
      </c>
      <c r="R2118" s="31">
        <v>0</v>
      </c>
      <c r="S2118" s="25">
        <f>VLOOKUP($A2118,Database!$A:$Y,10,FALSE)</f>
        <v>109</v>
      </c>
      <c r="T2118" s="25">
        <f>VLOOKUP($A2118,Database!$A:$Y,11,FALSE)</f>
        <v>99</v>
      </c>
      <c r="U2118" s="25">
        <f>VLOOKUP($A2118,Database!$A:$Y,12,FALSE)</f>
        <v>91</v>
      </c>
      <c r="V2118" s="25" t="str">
        <f>VLOOKUP(A2118,Database!A:M,13,FALSE)</f>
        <v>À venir</v>
      </c>
      <c r="W2118" s="25" t="str">
        <f>VLOOKUP($A2118,Database!$A:$Y,20,FALSE)</f>
        <v/>
      </c>
      <c r="X2118" s="25" t="str">
        <f>VLOOKUP($A2118,Database!$A:$Y,21,FALSE)</f>
        <v/>
      </c>
      <c r="Y2118" s="25" t="str">
        <f ca="1">IF(C2118&lt;NOW(),IF(AND(P2118&gt;Q2118,W2118&gt;X2118),S2118,IF(AND(P2118=Q2118,W2118=X2118),T2118,IF(AND(P2118&lt;Q2118,W2118&lt;X2118),U2118,0))),"")</f>
        <v/>
      </c>
      <c r="Z2118" s="25">
        <f>IF(AND(P2118=W2118,Q2118=X2118),1,0)</f>
        <v>1</v>
      </c>
      <c r="AA2118" s="25" t="str">
        <f>IF(Z2118=0,"",IF(ISBLANK(VLOOKUP(A2118,Database!A:AA,22,FALSE)),"",VLOOKUP(A2118,Database!A:AA,22,FALSE)))</f>
        <v>Exact</v>
      </c>
      <c r="AB2118" s="25">
        <f ca="1">IFERROR(IF(AND(Y2118&lt;&gt;"",OR(V2118="Terminé",V2118="En cours")),VLOOKUP(AA2118,Setup_ScoreExactBonus!A:D,4,FALSE),0),0)</f>
        <v>0</v>
      </c>
      <c r="AC2118" s="31" t="str">
        <f ca="1">IF(Y2118&lt;&gt;"", Y2118 + IF(Z2118=1,AB2118, 0), "")</f>
        <v/>
      </c>
      <c r="AD2118" s="31">
        <f ca="1">SUMIFS(AC$2:AC2118,D$2:D2118,D2118)*IF(R2118=0,1,2)</f>
        <v>0</v>
      </c>
    </row>
    <row r="2119" spans="1:30" x14ac:dyDescent="0.35">
      <c r="A2119" s="31">
        <f>IF(ISBLANK(B2119),"",COUNTIF(B$2:B2119,B2119))-1</f>
        <v>54</v>
      </c>
      <c r="B2119" s="31">
        <v>12</v>
      </c>
      <c r="C2119" s="10">
        <f>VLOOKUP($A2119,Database!$A:$Y,7,FALSE)</f>
        <v>46198.125</v>
      </c>
      <c r="D2119" s="31" t="str">
        <f>VLOOKUP(Pronostics!$B2119,Setup_MPP!$A:$G,3,FALSE)</f>
        <v>Jaouad1</v>
      </c>
      <c r="E2119" s="31" t="str">
        <f>VLOOKUP(Pronostics!$B2119,Setup_MPP!$A:$G,2,FALSE)</f>
        <v>Jaouad SETTI</v>
      </c>
      <c r="F2119" s="31" t="str">
        <f>VLOOKUP($B2119,Setup_MPP!$A:$E,4,FALSE)</f>
        <v>#C2D4FF</v>
      </c>
      <c r="G2119" s="31" t="str">
        <f>VLOOKUP($B2119,Setup_MPP!$A:$E,5,FALSE)</f>
        <v>#6586D5</v>
      </c>
      <c r="H2119" s="31" t="str">
        <f>IFERROR(IF(AND(A2119&gt;=1,A2119&lt;=104),VLOOKUP($A2119,Location!$A:$J,6,FALSE),IF(A2119=0,"Avant l'ouverture",IF(OR(A2119=105,A2119=106),"Bonus"))),"")</f>
        <v>Tour 3</v>
      </c>
      <c r="I2119" s="31" t="str">
        <f>IF(LEFT(H2119,4)="Tour",VLOOKUP(A2119,Database!$A:$C,3,FALSE),"")</f>
        <v>A</v>
      </c>
      <c r="J2119" s="31" t="str">
        <f>VLOOKUP($A2119,Location!$A:$J,7,FALSE)</f>
        <v>Tchéquie</v>
      </c>
      <c r="K2119" s="31" t="str">
        <f>IFERROR(VLOOKUP(J2119,Setup_Team!$B:$C,2,FALSE), "TDB")</f>
        <v>CZE</v>
      </c>
      <c r="L2119" s="31" t="str">
        <f>VLOOKUP($A2119,Location!$A:$J,8,FALSE)</f>
        <v>Mexique</v>
      </c>
      <c r="M2119" s="31" t="str">
        <f>IFERROR(VLOOKUP(L2119,Setup_Team!$B:$C,2,FALSE), "TDB")</f>
        <v>MEX</v>
      </c>
      <c r="N2119" s="31" t="str">
        <f>VLOOKUP($A2119,Location!$A:$J,9,FALSE)</f>
        <v>Monterrey</v>
      </c>
      <c r="O2119" s="31" t="str">
        <f>VLOOKUP($A2119,Location!$A:$J,10,FALSE)</f>
        <v>Estadio BBVA</v>
      </c>
      <c r="R2119" s="31">
        <v>0</v>
      </c>
      <c r="S2119" s="25">
        <f>VLOOKUP($A2119,Database!$A:$Y,10,FALSE)</f>
        <v>109</v>
      </c>
      <c r="T2119" s="25">
        <f>VLOOKUP($A2119,Database!$A:$Y,11,FALSE)</f>
        <v>99</v>
      </c>
      <c r="U2119" s="25">
        <f>VLOOKUP($A2119,Database!$A:$Y,12,FALSE)</f>
        <v>91</v>
      </c>
      <c r="V2119" s="25" t="str">
        <f>VLOOKUP(A2119,Database!A:M,13,FALSE)</f>
        <v>À venir</v>
      </c>
      <c r="W2119" s="25" t="str">
        <f>VLOOKUP($A2119,Database!$A:$Y,20,FALSE)</f>
        <v/>
      </c>
      <c r="X2119" s="25" t="str">
        <f>VLOOKUP($A2119,Database!$A:$Y,21,FALSE)</f>
        <v/>
      </c>
      <c r="Y2119" s="25" t="str">
        <f ca="1">IF(C2119&lt;NOW(),IF(AND(P2119&gt;Q2119,W2119&gt;X2119),S2119,IF(AND(P2119=Q2119,W2119=X2119),T2119,IF(AND(P2119&lt;Q2119,W2119&lt;X2119),U2119,0))),"")</f>
        <v/>
      </c>
      <c r="Z2119" s="25">
        <f>IF(AND(P2119=W2119,Q2119=X2119),1,0)</f>
        <v>1</v>
      </c>
      <c r="AA2119" s="25" t="str">
        <f>IF(Z2119=0,"",IF(ISBLANK(VLOOKUP(A2119,Database!A:AA,22,FALSE)),"",VLOOKUP(A2119,Database!A:AA,22,FALSE)))</f>
        <v>Exact</v>
      </c>
      <c r="AB2119" s="25">
        <f ca="1">IFERROR(IF(AND(Y2119&lt;&gt;"",OR(V2119="Terminé",V2119="En cours")),VLOOKUP(AA2119,Setup_ScoreExactBonus!A:D,4,FALSE),0),0)</f>
        <v>0</v>
      </c>
      <c r="AC2119" s="31" t="str">
        <f ca="1">IF(Y2119&lt;&gt;"", Y2119 + IF(Z2119=1,AB2119, 0), "")</f>
        <v/>
      </c>
      <c r="AD2119" s="31">
        <f ca="1">SUMIFS(AC$2:AC2119,D$2:D2119,D2119)*IF(R2119=0,1,2)</f>
        <v>0</v>
      </c>
    </row>
    <row r="2120" spans="1:30" x14ac:dyDescent="0.35">
      <c r="A2120" s="31">
        <f>IF(ISBLANK(B2120),"",COUNTIF(B$2:B2120,B2120))-1</f>
        <v>54</v>
      </c>
      <c r="B2120" s="31">
        <v>13</v>
      </c>
      <c r="C2120" s="10">
        <f>VLOOKUP($A2120,Database!$A:$Y,7,FALSE)</f>
        <v>46198.125</v>
      </c>
      <c r="D2120" s="31" t="str">
        <f>VLOOKUP(Pronostics!$B2120,Setup_MPP!$A:$G,3,FALSE)</f>
        <v>Julien_I</v>
      </c>
      <c r="E2120" s="31" t="str">
        <f>VLOOKUP(Pronostics!$B2120,Setup_MPP!$A:$G,2,FALSE)</f>
        <v>Julien INGE</v>
      </c>
      <c r="F2120" s="31" t="str">
        <f>VLOOKUP($B2120,Setup_MPP!$A:$E,4,FALSE)</f>
        <v>#C1E0EF</v>
      </c>
      <c r="G2120" s="31" t="str">
        <f>VLOOKUP($B2120,Setup_MPP!$A:$E,5,FALSE)</f>
        <v>#4F91B2</v>
      </c>
      <c r="H2120" s="31" t="str">
        <f>IFERROR(IF(AND(A2120&gt;=1,A2120&lt;=104),VLOOKUP($A2120,Location!$A:$J,6,FALSE),IF(A2120=0,"Avant l'ouverture",IF(OR(A2120=105,A2120=106),"Bonus"))),"")</f>
        <v>Tour 3</v>
      </c>
      <c r="I2120" s="31" t="str">
        <f>IF(LEFT(H2120,4)="Tour",VLOOKUP(A2120,Database!$A:$C,3,FALSE),"")</f>
        <v>A</v>
      </c>
      <c r="J2120" s="31" t="str">
        <f>VLOOKUP($A2120,Location!$A:$J,7,FALSE)</f>
        <v>Tchéquie</v>
      </c>
      <c r="K2120" s="31" t="str">
        <f>IFERROR(VLOOKUP(J2120,Setup_Team!$B:$C,2,FALSE), "TDB")</f>
        <v>CZE</v>
      </c>
      <c r="L2120" s="31" t="str">
        <f>VLOOKUP($A2120,Location!$A:$J,8,FALSE)</f>
        <v>Mexique</v>
      </c>
      <c r="M2120" s="31" t="str">
        <f>IFERROR(VLOOKUP(L2120,Setup_Team!$B:$C,2,FALSE), "TDB")</f>
        <v>MEX</v>
      </c>
      <c r="N2120" s="31" t="str">
        <f>VLOOKUP($A2120,Location!$A:$J,9,FALSE)</f>
        <v>Monterrey</v>
      </c>
      <c r="O2120" s="31" t="str">
        <f>VLOOKUP($A2120,Location!$A:$J,10,FALSE)</f>
        <v>Estadio BBVA</v>
      </c>
      <c r="R2120" s="31">
        <v>0</v>
      </c>
      <c r="S2120" s="25">
        <f>VLOOKUP($A2120,Database!$A:$Y,10,FALSE)</f>
        <v>109</v>
      </c>
      <c r="T2120" s="25">
        <f>VLOOKUP($A2120,Database!$A:$Y,11,FALSE)</f>
        <v>99</v>
      </c>
      <c r="U2120" s="25">
        <f>VLOOKUP($A2120,Database!$A:$Y,12,FALSE)</f>
        <v>91</v>
      </c>
      <c r="V2120" s="25" t="str">
        <f>VLOOKUP(A2120,Database!A:M,13,FALSE)</f>
        <v>À venir</v>
      </c>
      <c r="W2120" s="25" t="str">
        <f>VLOOKUP($A2120,Database!$A:$Y,20,FALSE)</f>
        <v/>
      </c>
      <c r="X2120" s="25" t="str">
        <f>VLOOKUP($A2120,Database!$A:$Y,21,FALSE)</f>
        <v/>
      </c>
      <c r="Y2120" s="25" t="str">
        <f ca="1">IF(C2120&lt;NOW(),IF(AND(P2120&gt;Q2120,W2120&gt;X2120),S2120,IF(AND(P2120=Q2120,W2120=X2120),T2120,IF(AND(P2120&lt;Q2120,W2120&lt;X2120),U2120,0))),"")</f>
        <v/>
      </c>
      <c r="Z2120" s="25">
        <f>IF(AND(P2120=W2120,Q2120=X2120),1,0)</f>
        <v>1</v>
      </c>
      <c r="AA2120" s="25" t="str">
        <f>IF(Z2120=0,"",IF(ISBLANK(VLOOKUP(A2120,Database!A:AA,22,FALSE)),"",VLOOKUP(A2120,Database!A:AA,22,FALSE)))</f>
        <v>Exact</v>
      </c>
      <c r="AB2120" s="25">
        <f ca="1">IFERROR(IF(AND(Y2120&lt;&gt;"",OR(V2120="Terminé",V2120="En cours")),VLOOKUP(AA2120,Setup_ScoreExactBonus!A:D,4,FALSE),0),0)</f>
        <v>0</v>
      </c>
      <c r="AC2120" s="31" t="str">
        <f ca="1">IF(Y2120&lt;&gt;"", Y2120 + IF(Z2120=1,AB2120, 0), "")</f>
        <v/>
      </c>
      <c r="AD2120" s="31">
        <f ca="1">SUMIFS(AC$2:AC2120,D$2:D2120,D2120)*IF(R2120=0,1,2)</f>
        <v>0</v>
      </c>
    </row>
    <row r="2121" spans="1:30" x14ac:dyDescent="0.35">
      <c r="A2121" s="31">
        <f>IF(ISBLANK(B2121),"",COUNTIF(B$2:B2121,B2121))-1</f>
        <v>54</v>
      </c>
      <c r="B2121" s="31">
        <v>14</v>
      </c>
      <c r="C2121" s="10">
        <f>VLOOKUP($A2121,Database!$A:$Y,7,FALSE)</f>
        <v>46198.125</v>
      </c>
      <c r="D2121" s="31" t="str">
        <f>VLOOKUP(Pronostics!$B2121,Setup_MPP!$A:$G,3,FALSE)</f>
        <v>MarieEYT</v>
      </c>
      <c r="E2121" s="31" t="str">
        <f>VLOOKUP(Pronostics!$B2121,Setup_MPP!$A:$G,2,FALSE)</f>
        <v>Marie EXBRAYAT</v>
      </c>
      <c r="F2121" s="31" t="str">
        <f>VLOOKUP($B2121,Setup_MPP!$A:$E,4,FALSE)</f>
        <v>#FFAFD2</v>
      </c>
      <c r="G2121" s="31" t="str">
        <f>VLOOKUP($B2121,Setup_MPP!$A:$E,5,FALSE)</f>
        <v>#F2589B</v>
      </c>
      <c r="H2121" s="31" t="str">
        <f>IFERROR(IF(AND(A2121&gt;=1,A2121&lt;=104),VLOOKUP($A2121,Location!$A:$J,6,FALSE),IF(A2121=0,"Avant l'ouverture",IF(OR(A2121=105,A2121=106),"Bonus"))),"")</f>
        <v>Tour 3</v>
      </c>
      <c r="I2121" s="31" t="str">
        <f>IF(LEFT(H2121,4)="Tour",VLOOKUP(A2121,Database!$A:$C,3,FALSE),"")</f>
        <v>A</v>
      </c>
      <c r="J2121" s="31" t="str">
        <f>VLOOKUP($A2121,Location!$A:$J,7,FALSE)</f>
        <v>Tchéquie</v>
      </c>
      <c r="K2121" s="31" t="str">
        <f>IFERROR(VLOOKUP(J2121,Setup_Team!$B:$C,2,FALSE), "TDB")</f>
        <v>CZE</v>
      </c>
      <c r="L2121" s="31" t="str">
        <f>VLOOKUP($A2121,Location!$A:$J,8,FALSE)</f>
        <v>Mexique</v>
      </c>
      <c r="M2121" s="31" t="str">
        <f>IFERROR(VLOOKUP(L2121,Setup_Team!$B:$C,2,FALSE), "TDB")</f>
        <v>MEX</v>
      </c>
      <c r="N2121" s="31" t="str">
        <f>VLOOKUP($A2121,Location!$A:$J,9,FALSE)</f>
        <v>Monterrey</v>
      </c>
      <c r="O2121" s="31" t="str">
        <f>VLOOKUP($A2121,Location!$A:$J,10,FALSE)</f>
        <v>Estadio BBVA</v>
      </c>
      <c r="R2121" s="31">
        <v>0</v>
      </c>
      <c r="S2121" s="25">
        <f>VLOOKUP($A2121,Database!$A:$Y,10,FALSE)</f>
        <v>109</v>
      </c>
      <c r="T2121" s="25">
        <f>VLOOKUP($A2121,Database!$A:$Y,11,FALSE)</f>
        <v>99</v>
      </c>
      <c r="U2121" s="25">
        <f>VLOOKUP($A2121,Database!$A:$Y,12,FALSE)</f>
        <v>91</v>
      </c>
      <c r="V2121" s="25" t="str">
        <f>VLOOKUP(A2121,Database!A:M,13,FALSE)</f>
        <v>À venir</v>
      </c>
      <c r="W2121" s="25" t="str">
        <f>VLOOKUP($A2121,Database!$A:$Y,20,FALSE)</f>
        <v/>
      </c>
      <c r="X2121" s="25" t="str">
        <f>VLOOKUP($A2121,Database!$A:$Y,21,FALSE)</f>
        <v/>
      </c>
      <c r="Y2121" s="25" t="str">
        <f ca="1">IF(C2121&lt;NOW(),IF(AND(P2121&gt;Q2121,W2121&gt;X2121),S2121,IF(AND(P2121=Q2121,W2121=X2121),T2121,IF(AND(P2121&lt;Q2121,W2121&lt;X2121),U2121,0))),"")</f>
        <v/>
      </c>
      <c r="Z2121" s="25">
        <f>IF(AND(P2121=W2121,Q2121=X2121),1,0)</f>
        <v>1</v>
      </c>
      <c r="AA2121" s="25" t="str">
        <f>IF(Z2121=0,"",IF(ISBLANK(VLOOKUP(A2121,Database!A:AA,22,FALSE)),"",VLOOKUP(A2121,Database!A:AA,22,FALSE)))</f>
        <v>Exact</v>
      </c>
      <c r="AB2121" s="25">
        <f ca="1">IFERROR(IF(AND(Y2121&lt;&gt;"",OR(V2121="Terminé",V2121="En cours")),VLOOKUP(AA2121,Setup_ScoreExactBonus!A:D,4,FALSE),0),0)</f>
        <v>0</v>
      </c>
      <c r="AC2121" s="31" t="str">
        <f ca="1">IF(Y2121&lt;&gt;"", Y2121 + IF(Z2121=1,AB2121, 0), "")</f>
        <v/>
      </c>
      <c r="AD2121" s="31">
        <f ca="1">SUMIFS(AC$2:AC2121,D$2:D2121,D2121)*IF(R2121=0,1,2)</f>
        <v>0</v>
      </c>
    </row>
    <row r="2122" spans="1:30" x14ac:dyDescent="0.35">
      <c r="A2122" s="31">
        <f>IF(ISBLANK(B2122),"",COUNTIF(B$2:B2122,B2122))-1</f>
        <v>54</v>
      </c>
      <c r="B2122" s="31">
        <v>15</v>
      </c>
      <c r="C2122" s="10">
        <f>VLOOKUP($A2122,Database!$A:$Y,7,FALSE)</f>
        <v>46198.125</v>
      </c>
      <c r="D2122" s="31" t="str">
        <f>VLOOKUP(Pronostics!$B2122,Setup_MPP!$A:$G,3,FALSE)</f>
        <v>Amine#8UL9R</v>
      </c>
      <c r="E2122" s="31" t="str">
        <f>VLOOKUP(Pronostics!$B2122,Setup_MPP!$A:$G,2,FALSE)</f>
        <v>Amine ZARROUKI</v>
      </c>
      <c r="F2122" s="31" t="str">
        <f>VLOOKUP($B2122,Setup_MPP!$A:$E,4,FALSE)</f>
        <v>#FF9898</v>
      </c>
      <c r="G2122" s="31" t="str">
        <f>VLOOKUP($B2122,Setup_MPP!$A:$E,5,FALSE)</f>
        <v>#FF5D5D</v>
      </c>
      <c r="H2122" s="31" t="str">
        <f>IFERROR(IF(AND(A2122&gt;=1,A2122&lt;=104),VLOOKUP($A2122,Location!$A:$J,6,FALSE),IF(A2122=0,"Avant l'ouverture",IF(OR(A2122=105,A2122=106),"Bonus"))),"")</f>
        <v>Tour 3</v>
      </c>
      <c r="I2122" s="31" t="str">
        <f>IF(LEFT(H2122,4)="Tour",VLOOKUP(A2122,Database!$A:$C,3,FALSE),"")</f>
        <v>A</v>
      </c>
      <c r="J2122" s="31" t="str">
        <f>VLOOKUP($A2122,Location!$A:$J,7,FALSE)</f>
        <v>Tchéquie</v>
      </c>
      <c r="K2122" s="31" t="str">
        <f>IFERROR(VLOOKUP(J2122,Setup_Team!$B:$C,2,FALSE), "TDB")</f>
        <v>CZE</v>
      </c>
      <c r="L2122" s="31" t="str">
        <f>VLOOKUP($A2122,Location!$A:$J,8,FALSE)</f>
        <v>Mexique</v>
      </c>
      <c r="M2122" s="31" t="str">
        <f>IFERROR(VLOOKUP(L2122,Setup_Team!$B:$C,2,FALSE), "TDB")</f>
        <v>MEX</v>
      </c>
      <c r="N2122" s="31" t="str">
        <f>VLOOKUP($A2122,Location!$A:$J,9,FALSE)</f>
        <v>Monterrey</v>
      </c>
      <c r="O2122" s="31" t="str">
        <f>VLOOKUP($A2122,Location!$A:$J,10,FALSE)</f>
        <v>Estadio BBVA</v>
      </c>
      <c r="R2122" s="31">
        <v>0</v>
      </c>
      <c r="S2122" s="25">
        <f>VLOOKUP($A2122,Database!$A:$Y,10,FALSE)</f>
        <v>109</v>
      </c>
      <c r="T2122" s="25">
        <f>VLOOKUP($A2122,Database!$A:$Y,11,FALSE)</f>
        <v>99</v>
      </c>
      <c r="U2122" s="25">
        <f>VLOOKUP($A2122,Database!$A:$Y,12,FALSE)</f>
        <v>91</v>
      </c>
      <c r="V2122" s="25" t="str">
        <f>VLOOKUP(A2122,Database!A:M,13,FALSE)</f>
        <v>À venir</v>
      </c>
      <c r="W2122" s="25" t="str">
        <f>VLOOKUP($A2122,Database!$A:$Y,20,FALSE)</f>
        <v/>
      </c>
      <c r="X2122" s="25" t="str">
        <f>VLOOKUP($A2122,Database!$A:$Y,21,FALSE)</f>
        <v/>
      </c>
      <c r="Y2122" s="25" t="str">
        <f ca="1">IF(C2122&lt;NOW(),IF(AND(P2122&gt;Q2122,W2122&gt;X2122),S2122,IF(AND(P2122=Q2122,W2122=X2122),T2122,IF(AND(P2122&lt;Q2122,W2122&lt;X2122),U2122,0))),"")</f>
        <v/>
      </c>
      <c r="Z2122" s="25">
        <f>IF(AND(P2122=W2122,Q2122=X2122),1,0)</f>
        <v>1</v>
      </c>
      <c r="AA2122" s="25" t="str">
        <f>IF(Z2122=0,"",IF(ISBLANK(VLOOKUP(A2122,Database!A:AA,22,FALSE)),"",VLOOKUP(A2122,Database!A:AA,22,FALSE)))</f>
        <v>Exact</v>
      </c>
      <c r="AB2122" s="25">
        <f ca="1">IFERROR(IF(AND(Y2122&lt;&gt;"",OR(V2122="Terminé",V2122="En cours")),VLOOKUP(AA2122,Setup_ScoreExactBonus!A:D,4,FALSE),0),0)</f>
        <v>0</v>
      </c>
      <c r="AC2122" s="31" t="str">
        <f ca="1">IF(Y2122&lt;&gt;"", Y2122 + IF(Z2122=1,AB2122, 0), "")</f>
        <v/>
      </c>
      <c r="AD2122" s="31">
        <f ca="1">SUMIFS(AC$2:AC2122,D$2:D2122,D2122)*IF(R2122=0,1,2)</f>
        <v>0</v>
      </c>
    </row>
    <row r="2123" spans="1:30" x14ac:dyDescent="0.35">
      <c r="A2123" s="31">
        <f>IF(ISBLANK(B2123),"",COUNTIF(B$2:B2123,B2123))-1</f>
        <v>54</v>
      </c>
      <c r="B2123" s="31">
        <v>16</v>
      </c>
      <c r="C2123" s="10">
        <f>VLOOKUP($A2123,Database!$A:$Y,7,FALSE)</f>
        <v>46198.125</v>
      </c>
      <c r="D2123" s="31" t="str">
        <f>VLOOKUP(Pronostics!$B2123,Setup_MPP!$A:$G,3,FALSE)</f>
        <v>Laura#8V93E</v>
      </c>
      <c r="E2123" s="31" t="str">
        <f>VLOOKUP(Pronostics!$B2123,Setup_MPP!$A:$G,2,FALSE)</f>
        <v>Laura GIULIANO</v>
      </c>
      <c r="F2123" s="31" t="str">
        <f>VLOOKUP($B2123,Setup_MPP!$A:$E,4,FALSE)</f>
        <v>#86A4FE</v>
      </c>
      <c r="G2123" s="31" t="str">
        <f>VLOOKUP($B2123,Setup_MPP!$A:$E,5,FALSE)</f>
        <v>#3769FF</v>
      </c>
      <c r="H2123" s="31" t="str">
        <f>IFERROR(IF(AND(A2123&gt;=1,A2123&lt;=104),VLOOKUP($A2123,Location!$A:$J,6,FALSE),IF(A2123=0,"Avant l'ouverture",IF(OR(A2123=105,A2123=106),"Bonus"))),"")</f>
        <v>Tour 3</v>
      </c>
      <c r="I2123" s="31" t="str">
        <f>IF(LEFT(H2123,4)="Tour",VLOOKUP(A2123,Database!$A:$C,3,FALSE),"")</f>
        <v>A</v>
      </c>
      <c r="J2123" s="31" t="str">
        <f>VLOOKUP($A2123,Location!$A:$J,7,FALSE)</f>
        <v>Tchéquie</v>
      </c>
      <c r="K2123" s="31" t="str">
        <f>IFERROR(VLOOKUP(J2123,Setup_Team!$B:$C,2,FALSE), "TDB")</f>
        <v>CZE</v>
      </c>
      <c r="L2123" s="31" t="str">
        <f>VLOOKUP($A2123,Location!$A:$J,8,FALSE)</f>
        <v>Mexique</v>
      </c>
      <c r="M2123" s="31" t="str">
        <f>IFERROR(VLOOKUP(L2123,Setup_Team!$B:$C,2,FALSE), "TDB")</f>
        <v>MEX</v>
      </c>
      <c r="N2123" s="31" t="str">
        <f>VLOOKUP($A2123,Location!$A:$J,9,FALSE)</f>
        <v>Monterrey</v>
      </c>
      <c r="O2123" s="31" t="str">
        <f>VLOOKUP($A2123,Location!$A:$J,10,FALSE)</f>
        <v>Estadio BBVA</v>
      </c>
      <c r="R2123" s="31">
        <v>0</v>
      </c>
      <c r="S2123" s="25">
        <f>VLOOKUP($A2123,Database!$A:$Y,10,FALSE)</f>
        <v>109</v>
      </c>
      <c r="T2123" s="25">
        <f>VLOOKUP($A2123,Database!$A:$Y,11,FALSE)</f>
        <v>99</v>
      </c>
      <c r="U2123" s="25">
        <f>VLOOKUP($A2123,Database!$A:$Y,12,FALSE)</f>
        <v>91</v>
      </c>
      <c r="V2123" s="25" t="str">
        <f>VLOOKUP(A2123,Database!A:M,13,FALSE)</f>
        <v>À venir</v>
      </c>
      <c r="W2123" s="25" t="str">
        <f>VLOOKUP($A2123,Database!$A:$Y,20,FALSE)</f>
        <v/>
      </c>
      <c r="X2123" s="25" t="str">
        <f>VLOOKUP($A2123,Database!$A:$Y,21,FALSE)</f>
        <v/>
      </c>
      <c r="Y2123" s="25" t="str">
        <f ca="1">IF(C2123&lt;NOW(),IF(AND(P2123&gt;Q2123,W2123&gt;X2123),S2123,IF(AND(P2123=Q2123,W2123=X2123),T2123,IF(AND(P2123&lt;Q2123,W2123&lt;X2123),U2123,0))),"")</f>
        <v/>
      </c>
      <c r="Z2123" s="25">
        <f>IF(AND(P2123=W2123,Q2123=X2123),1,0)</f>
        <v>1</v>
      </c>
      <c r="AA2123" s="25" t="str">
        <f>IF(Z2123=0,"",IF(ISBLANK(VLOOKUP(A2123,Database!A:AA,22,FALSE)),"",VLOOKUP(A2123,Database!A:AA,22,FALSE)))</f>
        <v>Exact</v>
      </c>
      <c r="AB2123" s="25">
        <f ca="1">IFERROR(IF(AND(Y2123&lt;&gt;"",OR(V2123="Terminé",V2123="En cours")),VLOOKUP(AA2123,Setup_ScoreExactBonus!A:D,4,FALSE),0),0)</f>
        <v>0</v>
      </c>
      <c r="AC2123" s="31" t="str">
        <f ca="1">IF(Y2123&lt;&gt;"", Y2123 + IF(Z2123=1,AB2123, 0), "")</f>
        <v/>
      </c>
      <c r="AD2123" s="31">
        <f ca="1">SUMIFS(AC$2:AC2123,D$2:D2123,D2123)*IF(R2123=0,1,2)</f>
        <v>0</v>
      </c>
    </row>
    <row r="2124" spans="1:30" x14ac:dyDescent="0.35">
      <c r="A2124" s="31">
        <f>IF(ISBLANK(B2124),"",COUNTIF(B$2:B2124,B2124))-1</f>
        <v>54</v>
      </c>
      <c r="B2124" s="31">
        <v>17</v>
      </c>
      <c r="C2124" s="10">
        <f>VLOOKUP($A2124,Database!$A:$Y,7,FALSE)</f>
        <v>46198.125</v>
      </c>
      <c r="D2124" s="31" t="str">
        <f>VLOOKUP(Pronostics!$B2124,Setup_MPP!$A:$G,3,FALSE)</f>
        <v>Joueur17</v>
      </c>
      <c r="E2124" s="31" t="str">
        <f>VLOOKUP(Pronostics!$B2124,Setup_MPP!$A:$G,2,FALSE)</f>
        <v>Joueur17</v>
      </c>
      <c r="F2124" s="31" t="str">
        <f>VLOOKUP($B2124,Setup_MPP!$A:$E,4,FALSE)</f>
        <v>#FFB0B0</v>
      </c>
      <c r="G2124" s="31" t="str">
        <f>VLOOKUP($B2124,Setup_MPP!$A:$E,5,FALSE)</f>
        <v>#F25757</v>
      </c>
      <c r="H2124" s="31" t="str">
        <f>IFERROR(IF(AND(A2124&gt;=1,A2124&lt;=104),VLOOKUP($A2124,Location!$A:$J,6,FALSE),IF(A2124=0,"Avant l'ouverture",IF(OR(A2124=105,A2124=106),"Bonus"))),"")</f>
        <v>Tour 3</v>
      </c>
      <c r="I2124" s="31" t="str">
        <f>IF(LEFT(H2124,4)="Tour",VLOOKUP(A2124,Database!$A:$C,3,FALSE),"")</f>
        <v>A</v>
      </c>
      <c r="J2124" s="31" t="str">
        <f>VLOOKUP($A2124,Location!$A:$J,7,FALSE)</f>
        <v>Tchéquie</v>
      </c>
      <c r="K2124" s="31" t="str">
        <f>IFERROR(VLOOKUP(J2124,Setup_Team!$B:$C,2,FALSE), "TDB")</f>
        <v>CZE</v>
      </c>
      <c r="L2124" s="31" t="str">
        <f>VLOOKUP($A2124,Location!$A:$J,8,FALSE)</f>
        <v>Mexique</v>
      </c>
      <c r="M2124" s="31" t="str">
        <f>IFERROR(VLOOKUP(L2124,Setup_Team!$B:$C,2,FALSE), "TDB")</f>
        <v>MEX</v>
      </c>
      <c r="N2124" s="31" t="str">
        <f>VLOOKUP($A2124,Location!$A:$J,9,FALSE)</f>
        <v>Monterrey</v>
      </c>
      <c r="O2124" s="31" t="str">
        <f>VLOOKUP($A2124,Location!$A:$J,10,FALSE)</f>
        <v>Estadio BBVA</v>
      </c>
      <c r="R2124" s="31">
        <v>0</v>
      </c>
      <c r="S2124" s="25">
        <f>VLOOKUP($A2124,Database!$A:$Y,10,FALSE)</f>
        <v>109</v>
      </c>
      <c r="T2124" s="25">
        <f>VLOOKUP($A2124,Database!$A:$Y,11,FALSE)</f>
        <v>99</v>
      </c>
      <c r="U2124" s="25">
        <f>VLOOKUP($A2124,Database!$A:$Y,12,FALSE)</f>
        <v>91</v>
      </c>
      <c r="V2124" s="25" t="str">
        <f>VLOOKUP(A2124,Database!A:M,13,FALSE)</f>
        <v>À venir</v>
      </c>
      <c r="W2124" s="25" t="str">
        <f>VLOOKUP($A2124,Database!$A:$Y,20,FALSE)</f>
        <v/>
      </c>
      <c r="X2124" s="25" t="str">
        <f>VLOOKUP($A2124,Database!$A:$Y,21,FALSE)</f>
        <v/>
      </c>
      <c r="Y2124" s="25" t="str">
        <f ca="1">IF(C2124&lt;NOW(),IF(AND(P2124&gt;Q2124,W2124&gt;X2124),S2124,IF(AND(P2124=Q2124,W2124=X2124),T2124,IF(AND(P2124&lt;Q2124,W2124&lt;X2124),U2124,0))),"")</f>
        <v/>
      </c>
      <c r="Z2124" s="25">
        <f>IF(AND(P2124=W2124,Q2124=X2124),1,0)</f>
        <v>1</v>
      </c>
      <c r="AA2124" s="25" t="str">
        <f>IF(Z2124=0,"",IF(ISBLANK(VLOOKUP(A2124,Database!A:AA,22,FALSE)),"",VLOOKUP(A2124,Database!A:AA,22,FALSE)))</f>
        <v>Exact</v>
      </c>
      <c r="AB2124" s="25">
        <f ca="1">IFERROR(IF(AND(Y2124&lt;&gt;"",OR(V2124="Terminé",V2124="En cours")),VLOOKUP(AA2124,Setup_ScoreExactBonus!A:D,4,FALSE),0),0)</f>
        <v>0</v>
      </c>
      <c r="AC2124" s="31" t="str">
        <f ca="1">IF(Y2124&lt;&gt;"", Y2124 + IF(Z2124=1,AB2124, 0), "")</f>
        <v/>
      </c>
      <c r="AD2124" s="31">
        <f ca="1">SUMIFS(AC$2:AC2124,D$2:D2124,D2124)*IF(R2124=0,1,2)</f>
        <v>0</v>
      </c>
    </row>
    <row r="2125" spans="1:30" x14ac:dyDescent="0.35">
      <c r="A2125" s="31">
        <f>IF(ISBLANK(B2125),"",COUNTIF(B$2:B2125,B2125))-1</f>
        <v>54</v>
      </c>
      <c r="B2125" s="31">
        <v>18</v>
      </c>
      <c r="C2125" s="10">
        <f>VLOOKUP($A2125,Database!$A:$Y,7,FALSE)</f>
        <v>46198.125</v>
      </c>
      <c r="D2125" s="31" t="str">
        <f>VLOOKUP(Pronostics!$B2125,Setup_MPP!$A:$G,3,FALSE)</f>
        <v>Joueur18</v>
      </c>
      <c r="E2125" s="31" t="str">
        <f>VLOOKUP(Pronostics!$B2125,Setup_MPP!$A:$G,2,FALSE)</f>
        <v>Joueur18</v>
      </c>
      <c r="F2125" s="31" t="str">
        <f>VLOOKUP($B2125,Setup_MPP!$A:$E,4,FALSE)</f>
        <v>#FFC9B0</v>
      </c>
      <c r="G2125" s="31" t="str">
        <f>VLOOKUP($B2125,Setup_MPP!$A:$E,5,FALSE)</f>
        <v>#F28D57</v>
      </c>
      <c r="H2125" s="31" t="str">
        <f>IFERROR(IF(AND(A2125&gt;=1,A2125&lt;=104),VLOOKUP($A2125,Location!$A:$J,6,FALSE),IF(A2125=0,"Avant l'ouverture",IF(OR(A2125=105,A2125=106),"Bonus"))),"")</f>
        <v>Tour 3</v>
      </c>
      <c r="I2125" s="31" t="str">
        <f>IF(LEFT(H2125,4)="Tour",VLOOKUP(A2125,Database!$A:$C,3,FALSE),"")</f>
        <v>A</v>
      </c>
      <c r="J2125" s="31" t="str">
        <f>VLOOKUP($A2125,Location!$A:$J,7,FALSE)</f>
        <v>Tchéquie</v>
      </c>
      <c r="K2125" s="31" t="str">
        <f>IFERROR(VLOOKUP(J2125,Setup_Team!$B:$C,2,FALSE), "TDB")</f>
        <v>CZE</v>
      </c>
      <c r="L2125" s="31" t="str">
        <f>VLOOKUP($A2125,Location!$A:$J,8,FALSE)</f>
        <v>Mexique</v>
      </c>
      <c r="M2125" s="31" t="str">
        <f>IFERROR(VLOOKUP(L2125,Setup_Team!$B:$C,2,FALSE), "TDB")</f>
        <v>MEX</v>
      </c>
      <c r="N2125" s="31" t="str">
        <f>VLOOKUP($A2125,Location!$A:$J,9,FALSE)</f>
        <v>Monterrey</v>
      </c>
      <c r="O2125" s="31" t="str">
        <f>VLOOKUP($A2125,Location!$A:$J,10,FALSE)</f>
        <v>Estadio BBVA</v>
      </c>
      <c r="R2125" s="31">
        <v>0</v>
      </c>
      <c r="S2125" s="25">
        <f>VLOOKUP($A2125,Database!$A:$Y,10,FALSE)</f>
        <v>109</v>
      </c>
      <c r="T2125" s="25">
        <f>VLOOKUP($A2125,Database!$A:$Y,11,FALSE)</f>
        <v>99</v>
      </c>
      <c r="U2125" s="25">
        <f>VLOOKUP($A2125,Database!$A:$Y,12,FALSE)</f>
        <v>91</v>
      </c>
      <c r="V2125" s="25" t="str">
        <f>VLOOKUP(A2125,Database!A:M,13,FALSE)</f>
        <v>À venir</v>
      </c>
      <c r="W2125" s="25" t="str">
        <f>VLOOKUP($A2125,Database!$A:$Y,20,FALSE)</f>
        <v/>
      </c>
      <c r="X2125" s="25" t="str">
        <f>VLOOKUP($A2125,Database!$A:$Y,21,FALSE)</f>
        <v/>
      </c>
      <c r="Y2125" s="25" t="str">
        <f ca="1">IF(C2125&lt;NOW(),IF(AND(P2125&gt;Q2125,W2125&gt;X2125),S2125,IF(AND(P2125=Q2125,W2125=X2125),T2125,IF(AND(P2125&lt;Q2125,W2125&lt;X2125),U2125,0))),"")</f>
        <v/>
      </c>
      <c r="Z2125" s="25">
        <f>IF(AND(P2125=W2125,Q2125=X2125),1,0)</f>
        <v>1</v>
      </c>
      <c r="AA2125" s="25" t="str">
        <f>IF(Z2125=0,"",IF(ISBLANK(VLOOKUP(A2125,Database!A:AA,22,FALSE)),"",VLOOKUP(A2125,Database!A:AA,22,FALSE)))</f>
        <v>Exact</v>
      </c>
      <c r="AB2125" s="25">
        <f ca="1">IFERROR(IF(AND(Y2125&lt;&gt;"",OR(V2125="Terminé",V2125="En cours")),VLOOKUP(AA2125,Setup_ScoreExactBonus!A:D,4,FALSE),0),0)</f>
        <v>0</v>
      </c>
      <c r="AC2125" s="31" t="str">
        <f ca="1">IF(Y2125&lt;&gt;"", Y2125 + IF(Z2125=1,AB2125, 0), "")</f>
        <v/>
      </c>
      <c r="AD2125" s="31">
        <f ca="1">SUMIFS(AC$2:AC2125,D$2:D2125,D2125)*IF(R2125=0,1,2)</f>
        <v>0</v>
      </c>
    </row>
    <row r="2126" spans="1:30" x14ac:dyDescent="0.35">
      <c r="A2126" s="31">
        <f>IF(ISBLANK(B2126),"",COUNTIF(B$2:B2126,B2126))-1</f>
        <v>54</v>
      </c>
      <c r="B2126" s="31">
        <v>19</v>
      </c>
      <c r="C2126" s="10">
        <f>VLOOKUP($A2126,Database!$A:$Y,7,FALSE)</f>
        <v>46198.125</v>
      </c>
      <c r="D2126" s="31" t="str">
        <f>VLOOKUP(Pronostics!$B2126,Setup_MPP!$A:$G,3,FALSE)</f>
        <v>Joueur19</v>
      </c>
      <c r="E2126" s="31" t="str">
        <f>VLOOKUP(Pronostics!$B2126,Setup_MPP!$A:$G,2,FALSE)</f>
        <v>Joueur19</v>
      </c>
      <c r="F2126" s="31" t="str">
        <f>VLOOKUP($B2126,Setup_MPP!$A:$E,4,FALSE)</f>
        <v>#D5D5D5</v>
      </c>
      <c r="G2126" s="31" t="str">
        <f>VLOOKUP($B2126,Setup_MPP!$A:$E,5,FALSE)</f>
        <v>#727272</v>
      </c>
      <c r="H2126" s="31" t="str">
        <f>IFERROR(IF(AND(A2126&gt;=1,A2126&lt;=104),VLOOKUP($A2126,Location!$A:$J,6,FALSE),IF(A2126=0,"Avant l'ouverture",IF(OR(A2126=105,A2126=106),"Bonus"))),"")</f>
        <v>Tour 3</v>
      </c>
      <c r="I2126" s="31" t="str">
        <f>IF(LEFT(H2126,4)="Tour",VLOOKUP(A2126,Database!$A:$C,3,FALSE),"")</f>
        <v>A</v>
      </c>
      <c r="J2126" s="31" t="str">
        <f>VLOOKUP($A2126,Location!$A:$J,7,FALSE)</f>
        <v>Tchéquie</v>
      </c>
      <c r="K2126" s="31" t="str">
        <f>IFERROR(VLOOKUP(J2126,Setup_Team!$B:$C,2,FALSE), "TDB")</f>
        <v>CZE</v>
      </c>
      <c r="L2126" s="31" t="str">
        <f>VLOOKUP($A2126,Location!$A:$J,8,FALSE)</f>
        <v>Mexique</v>
      </c>
      <c r="M2126" s="31" t="str">
        <f>IFERROR(VLOOKUP(L2126,Setup_Team!$B:$C,2,FALSE), "TDB")</f>
        <v>MEX</v>
      </c>
      <c r="N2126" s="31" t="str">
        <f>VLOOKUP($A2126,Location!$A:$J,9,FALSE)</f>
        <v>Monterrey</v>
      </c>
      <c r="O2126" s="31" t="str">
        <f>VLOOKUP($A2126,Location!$A:$J,10,FALSE)</f>
        <v>Estadio BBVA</v>
      </c>
      <c r="R2126" s="31">
        <v>0</v>
      </c>
      <c r="S2126" s="25">
        <f>VLOOKUP($A2126,Database!$A:$Y,10,FALSE)</f>
        <v>109</v>
      </c>
      <c r="T2126" s="25">
        <f>VLOOKUP($A2126,Database!$A:$Y,11,FALSE)</f>
        <v>99</v>
      </c>
      <c r="U2126" s="25">
        <f>VLOOKUP($A2126,Database!$A:$Y,12,FALSE)</f>
        <v>91</v>
      </c>
      <c r="V2126" s="25" t="str">
        <f>VLOOKUP(A2126,Database!A:M,13,FALSE)</f>
        <v>À venir</v>
      </c>
      <c r="W2126" s="25" t="str">
        <f>VLOOKUP($A2126,Database!$A:$Y,20,FALSE)</f>
        <v/>
      </c>
      <c r="X2126" s="25" t="str">
        <f>VLOOKUP($A2126,Database!$A:$Y,21,FALSE)</f>
        <v/>
      </c>
      <c r="Y2126" s="25" t="str">
        <f ca="1">IF(C2126&lt;NOW(),IF(AND(P2126&gt;Q2126,W2126&gt;X2126),S2126,IF(AND(P2126=Q2126,W2126=X2126),T2126,IF(AND(P2126&lt;Q2126,W2126&lt;X2126),U2126,0))),"")</f>
        <v/>
      </c>
      <c r="Z2126" s="25">
        <f>IF(AND(P2126=W2126,Q2126=X2126),1,0)</f>
        <v>1</v>
      </c>
      <c r="AA2126" s="25" t="str">
        <f>IF(Z2126=0,"",IF(ISBLANK(VLOOKUP(A2126,Database!A:AA,22,FALSE)),"",VLOOKUP(A2126,Database!A:AA,22,FALSE)))</f>
        <v>Exact</v>
      </c>
      <c r="AB2126" s="25">
        <f ca="1">IFERROR(IF(AND(Y2126&lt;&gt;"",OR(V2126="Terminé",V2126="En cours")),VLOOKUP(AA2126,Setup_ScoreExactBonus!A:D,4,FALSE),0),0)</f>
        <v>0</v>
      </c>
      <c r="AC2126" s="31" t="str">
        <f ca="1">IF(Y2126&lt;&gt;"", Y2126 + IF(Z2126=1,AB2126, 0), "")</f>
        <v/>
      </c>
      <c r="AD2126" s="31">
        <f ca="1">SUMIFS(AC$2:AC2126,D$2:D2126,D2126)*IF(R2126=0,1,2)</f>
        <v>0</v>
      </c>
    </row>
    <row r="2127" spans="1:30" x14ac:dyDescent="0.35">
      <c r="A2127" s="31">
        <f>IF(ISBLANK(B2127),"",COUNTIF(B$2:B2127,B2127))-1</f>
        <v>54</v>
      </c>
      <c r="B2127" s="31">
        <v>20</v>
      </c>
      <c r="C2127" s="10">
        <f>VLOOKUP($A2127,Database!$A:$Y,7,FALSE)</f>
        <v>46198.125</v>
      </c>
      <c r="D2127" s="31" t="str">
        <f>VLOOKUP(Pronostics!$B2127,Setup_MPP!$A:$G,3,FALSE)</f>
        <v>Joueur20</v>
      </c>
      <c r="E2127" s="31" t="str">
        <f>VLOOKUP(Pronostics!$B2127,Setup_MPP!$A:$G,2,FALSE)</f>
        <v>Joueur20</v>
      </c>
      <c r="F2127" s="31" t="str">
        <f>VLOOKUP($B2127,Setup_MPP!$A:$E,4,FALSE)</f>
        <v>#D5D5D5</v>
      </c>
      <c r="G2127" s="31" t="str">
        <f>VLOOKUP($B2127,Setup_MPP!$A:$E,5,FALSE)</f>
        <v>#727272</v>
      </c>
      <c r="H2127" s="31" t="str">
        <f>IFERROR(IF(AND(A2127&gt;=1,A2127&lt;=104),VLOOKUP($A2127,Location!$A:$J,6,FALSE),IF(A2127=0,"Avant l'ouverture",IF(OR(A2127=105,A2127=106),"Bonus"))),"")</f>
        <v>Tour 3</v>
      </c>
      <c r="I2127" s="31" t="str">
        <f>IF(LEFT(H2127,4)="Tour",VLOOKUP(A2127,Database!$A:$C,3,FALSE),"")</f>
        <v>A</v>
      </c>
      <c r="J2127" s="31" t="str">
        <f>VLOOKUP($A2127,Location!$A:$J,7,FALSE)</f>
        <v>Tchéquie</v>
      </c>
      <c r="K2127" s="31" t="str">
        <f>IFERROR(VLOOKUP(J2127,Setup_Team!$B:$C,2,FALSE), "TDB")</f>
        <v>CZE</v>
      </c>
      <c r="L2127" s="31" t="str">
        <f>VLOOKUP($A2127,Location!$A:$J,8,FALSE)</f>
        <v>Mexique</v>
      </c>
      <c r="M2127" s="31" t="str">
        <f>IFERROR(VLOOKUP(L2127,Setup_Team!$B:$C,2,FALSE), "TDB")</f>
        <v>MEX</v>
      </c>
      <c r="N2127" s="31" t="str">
        <f>VLOOKUP($A2127,Location!$A:$J,9,FALSE)</f>
        <v>Monterrey</v>
      </c>
      <c r="O2127" s="31" t="str">
        <f>VLOOKUP($A2127,Location!$A:$J,10,FALSE)</f>
        <v>Estadio BBVA</v>
      </c>
      <c r="R2127" s="31">
        <v>0</v>
      </c>
      <c r="S2127" s="25">
        <f>VLOOKUP($A2127,Database!$A:$Y,10,FALSE)</f>
        <v>109</v>
      </c>
      <c r="T2127" s="25">
        <f>VLOOKUP($A2127,Database!$A:$Y,11,FALSE)</f>
        <v>99</v>
      </c>
      <c r="U2127" s="25">
        <f>VLOOKUP($A2127,Database!$A:$Y,12,FALSE)</f>
        <v>91</v>
      </c>
      <c r="V2127" s="25" t="str">
        <f>VLOOKUP(A2127,Database!A:M,13,FALSE)</f>
        <v>À venir</v>
      </c>
      <c r="W2127" s="25" t="str">
        <f>VLOOKUP($A2127,Database!$A:$Y,20,FALSE)</f>
        <v/>
      </c>
      <c r="X2127" s="25" t="str">
        <f>VLOOKUP($A2127,Database!$A:$Y,21,FALSE)</f>
        <v/>
      </c>
      <c r="Y2127" s="25" t="str">
        <f ca="1">IF(C2127&lt;NOW(),IF(AND(P2127&gt;Q2127,W2127&gt;X2127),S2127,IF(AND(P2127=Q2127,W2127=X2127),T2127,IF(AND(P2127&lt;Q2127,W2127&lt;X2127),U2127,0))),"")</f>
        <v/>
      </c>
      <c r="Z2127" s="25">
        <f>IF(AND(P2127=W2127,Q2127=X2127),1,0)</f>
        <v>1</v>
      </c>
      <c r="AA2127" s="25" t="str">
        <f>IF(Z2127=0,"",IF(ISBLANK(VLOOKUP(A2127,Database!A:AA,22,FALSE)),"",VLOOKUP(A2127,Database!A:AA,22,FALSE)))</f>
        <v>Exact</v>
      </c>
      <c r="AB2127" s="25">
        <f ca="1">IFERROR(IF(AND(Y2127&lt;&gt;"",OR(V2127="Terminé",V2127="En cours")),VLOOKUP(AA2127,Setup_ScoreExactBonus!A:D,4,FALSE),0),0)</f>
        <v>0</v>
      </c>
      <c r="AC2127" s="31" t="str">
        <f ca="1">IF(Y2127&lt;&gt;"", Y2127 + IF(Z2127=1,AB2127, 0), "")</f>
        <v/>
      </c>
      <c r="AD2127" s="31">
        <f ca="1">SUMIFS(AC$2:AC2127,D$2:D2127,D2127)*IF(R2127=0,1,2)</f>
        <v>0</v>
      </c>
    </row>
    <row r="2128" spans="1:30" x14ac:dyDescent="0.35">
      <c r="A2128" s="31">
        <f>IF(ISBLANK(B2128),"",COUNTIF(B$2:B2128,B2128))-1</f>
        <v>54</v>
      </c>
      <c r="B2128" s="31">
        <v>21</v>
      </c>
      <c r="C2128" s="10">
        <f>VLOOKUP($A2128,Database!$A:$Y,7,FALSE)</f>
        <v>46198.125</v>
      </c>
      <c r="D2128" s="31" t="str">
        <f>VLOOKUP(Pronostics!$B2128,Setup_MPP!$A:$G,3,FALSE)</f>
        <v>Joueur21</v>
      </c>
      <c r="E2128" s="31" t="str">
        <f>VLOOKUP(Pronostics!$B2128,Setup_MPP!$A:$G,2,FALSE)</f>
        <v>Joueur21</v>
      </c>
      <c r="F2128" s="31" t="str">
        <f>VLOOKUP($B2128,Setup_MPP!$A:$E,4,FALSE)</f>
        <v>#D5D5D5</v>
      </c>
      <c r="G2128" s="31" t="str">
        <f>VLOOKUP($B2128,Setup_MPP!$A:$E,5,FALSE)</f>
        <v>#727272</v>
      </c>
      <c r="H2128" s="31" t="str">
        <f>IFERROR(IF(AND(A2128&gt;=1,A2128&lt;=104),VLOOKUP($A2128,Location!$A:$J,6,FALSE),IF(A2128=0,"Avant l'ouverture",IF(OR(A2128=105,A2128=106),"Bonus"))),"")</f>
        <v>Tour 3</v>
      </c>
      <c r="I2128" s="31" t="str">
        <f>IF(LEFT(H2128,4)="Tour",VLOOKUP(A2128,Database!$A:$C,3,FALSE),"")</f>
        <v>A</v>
      </c>
      <c r="J2128" s="31" t="str">
        <f>VLOOKUP($A2128,Location!$A:$J,7,FALSE)</f>
        <v>Tchéquie</v>
      </c>
      <c r="K2128" s="31" t="str">
        <f>IFERROR(VLOOKUP(J2128,Setup_Team!$B:$C,2,FALSE), "TDB")</f>
        <v>CZE</v>
      </c>
      <c r="L2128" s="31" t="str">
        <f>VLOOKUP($A2128,Location!$A:$J,8,FALSE)</f>
        <v>Mexique</v>
      </c>
      <c r="M2128" s="31" t="str">
        <f>IFERROR(VLOOKUP(L2128,Setup_Team!$B:$C,2,FALSE), "TDB")</f>
        <v>MEX</v>
      </c>
      <c r="N2128" s="31" t="str">
        <f>VLOOKUP($A2128,Location!$A:$J,9,FALSE)</f>
        <v>Monterrey</v>
      </c>
      <c r="O2128" s="31" t="str">
        <f>VLOOKUP($A2128,Location!$A:$J,10,FALSE)</f>
        <v>Estadio BBVA</v>
      </c>
      <c r="R2128" s="31">
        <v>0</v>
      </c>
      <c r="S2128" s="25">
        <f>VLOOKUP($A2128,Database!$A:$Y,10,FALSE)</f>
        <v>109</v>
      </c>
      <c r="T2128" s="25">
        <f>VLOOKUP($A2128,Database!$A:$Y,11,FALSE)</f>
        <v>99</v>
      </c>
      <c r="U2128" s="25">
        <f>VLOOKUP($A2128,Database!$A:$Y,12,FALSE)</f>
        <v>91</v>
      </c>
      <c r="V2128" s="25" t="str">
        <f>VLOOKUP(A2128,Database!A:M,13,FALSE)</f>
        <v>À venir</v>
      </c>
      <c r="W2128" s="25" t="str">
        <f>VLOOKUP($A2128,Database!$A:$Y,20,FALSE)</f>
        <v/>
      </c>
      <c r="X2128" s="25" t="str">
        <f>VLOOKUP($A2128,Database!$A:$Y,21,FALSE)</f>
        <v/>
      </c>
      <c r="Y2128" s="25" t="str">
        <f ca="1">IF(C2128&lt;NOW(),IF(AND(P2128&gt;Q2128,W2128&gt;X2128),S2128,IF(AND(P2128=Q2128,W2128=X2128),T2128,IF(AND(P2128&lt;Q2128,W2128&lt;X2128),U2128,0))),"")</f>
        <v/>
      </c>
      <c r="Z2128" s="25">
        <f>IF(AND(P2128=W2128,Q2128=X2128),1,0)</f>
        <v>1</v>
      </c>
      <c r="AA2128" s="25" t="str">
        <f>IF(Z2128=0,"",IF(ISBLANK(VLOOKUP(A2128,Database!A:AA,22,FALSE)),"",VLOOKUP(A2128,Database!A:AA,22,FALSE)))</f>
        <v>Exact</v>
      </c>
      <c r="AB2128" s="25">
        <f ca="1">IFERROR(IF(AND(Y2128&lt;&gt;"",OR(V2128="Terminé",V2128="En cours")),VLOOKUP(AA2128,Setup_ScoreExactBonus!A:D,4,FALSE),0),0)</f>
        <v>0</v>
      </c>
      <c r="AC2128" s="31" t="str">
        <f ca="1">IF(Y2128&lt;&gt;"", Y2128 + IF(Z2128=1,AB2128, 0), "")</f>
        <v/>
      </c>
      <c r="AD2128" s="31">
        <f ca="1">SUMIFS(AC$2:AC2128,D$2:D2128,D2128)*IF(R2128=0,1,2)</f>
        <v>0</v>
      </c>
    </row>
    <row r="2129" spans="1:30" x14ac:dyDescent="0.35">
      <c r="A2129" s="31">
        <f>IF(ISBLANK(B2129),"",COUNTIF(B$2:B2129,B2129))-1</f>
        <v>54</v>
      </c>
      <c r="B2129" s="31">
        <v>22</v>
      </c>
      <c r="C2129" s="10">
        <f>VLOOKUP($A2129,Database!$A:$Y,7,FALSE)</f>
        <v>46198.125</v>
      </c>
      <c r="D2129" s="31" t="str">
        <f>VLOOKUP(Pronostics!$B2129,Setup_MPP!$A:$G,3,FALSE)</f>
        <v>Joueur22</v>
      </c>
      <c r="E2129" s="31" t="str">
        <f>VLOOKUP(Pronostics!$B2129,Setup_MPP!$A:$G,2,FALSE)</f>
        <v>Joueur22</v>
      </c>
      <c r="F2129" s="31" t="str">
        <f>VLOOKUP($B2129,Setup_MPP!$A:$E,4,FALSE)</f>
        <v>#D5D5D5</v>
      </c>
      <c r="G2129" s="31" t="str">
        <f>VLOOKUP($B2129,Setup_MPP!$A:$E,5,FALSE)</f>
        <v>#727272</v>
      </c>
      <c r="H2129" s="31" t="str">
        <f>IFERROR(IF(AND(A2129&gt;=1,A2129&lt;=104),VLOOKUP($A2129,Location!$A:$J,6,FALSE),IF(A2129=0,"Avant l'ouverture",IF(OR(A2129=105,A2129=106),"Bonus"))),"")</f>
        <v>Tour 3</v>
      </c>
      <c r="I2129" s="31" t="str">
        <f>IF(LEFT(H2129,4)="Tour",VLOOKUP(A2129,Database!$A:$C,3,FALSE),"")</f>
        <v>A</v>
      </c>
      <c r="J2129" s="31" t="str">
        <f>VLOOKUP($A2129,Location!$A:$J,7,FALSE)</f>
        <v>Tchéquie</v>
      </c>
      <c r="K2129" s="31" t="str">
        <f>IFERROR(VLOOKUP(J2129,Setup_Team!$B:$C,2,FALSE), "TDB")</f>
        <v>CZE</v>
      </c>
      <c r="L2129" s="31" t="str">
        <f>VLOOKUP($A2129,Location!$A:$J,8,FALSE)</f>
        <v>Mexique</v>
      </c>
      <c r="M2129" s="31" t="str">
        <f>IFERROR(VLOOKUP(L2129,Setup_Team!$B:$C,2,FALSE), "TDB")</f>
        <v>MEX</v>
      </c>
      <c r="N2129" s="31" t="str">
        <f>VLOOKUP($A2129,Location!$A:$J,9,FALSE)</f>
        <v>Monterrey</v>
      </c>
      <c r="O2129" s="31" t="str">
        <f>VLOOKUP($A2129,Location!$A:$J,10,FALSE)</f>
        <v>Estadio BBVA</v>
      </c>
      <c r="R2129" s="31">
        <v>0</v>
      </c>
      <c r="S2129" s="25">
        <f>VLOOKUP($A2129,Database!$A:$Y,10,FALSE)</f>
        <v>109</v>
      </c>
      <c r="T2129" s="25">
        <f>VLOOKUP($A2129,Database!$A:$Y,11,FALSE)</f>
        <v>99</v>
      </c>
      <c r="U2129" s="25">
        <f>VLOOKUP($A2129,Database!$A:$Y,12,FALSE)</f>
        <v>91</v>
      </c>
      <c r="V2129" s="25" t="str">
        <f>VLOOKUP(A2129,Database!A:M,13,FALSE)</f>
        <v>À venir</v>
      </c>
      <c r="W2129" s="25" t="str">
        <f>VLOOKUP($A2129,Database!$A:$Y,20,FALSE)</f>
        <v/>
      </c>
      <c r="X2129" s="25" t="str">
        <f>VLOOKUP($A2129,Database!$A:$Y,21,FALSE)</f>
        <v/>
      </c>
      <c r="Y2129" s="25" t="str">
        <f ca="1">IF(C2129&lt;NOW(),IF(AND(P2129&gt;Q2129,W2129&gt;X2129),S2129,IF(AND(P2129=Q2129,W2129=X2129),T2129,IF(AND(P2129&lt;Q2129,W2129&lt;X2129),U2129,0))),"")</f>
        <v/>
      </c>
      <c r="Z2129" s="25">
        <f>IF(AND(P2129=W2129,Q2129=X2129),1,0)</f>
        <v>1</v>
      </c>
      <c r="AA2129" s="25" t="str">
        <f>IF(Z2129=0,"",IF(ISBLANK(VLOOKUP(A2129,Database!A:AA,22,FALSE)),"",VLOOKUP(A2129,Database!A:AA,22,FALSE)))</f>
        <v>Exact</v>
      </c>
      <c r="AB2129" s="25">
        <f ca="1">IFERROR(IF(AND(Y2129&lt;&gt;"",OR(V2129="Terminé",V2129="En cours")),VLOOKUP(AA2129,Setup_ScoreExactBonus!A:D,4,FALSE),0),0)</f>
        <v>0</v>
      </c>
      <c r="AC2129" s="31" t="str">
        <f ca="1">IF(Y2129&lt;&gt;"", Y2129 + IF(Z2129=1,AB2129, 0), "")</f>
        <v/>
      </c>
      <c r="AD2129" s="31">
        <f ca="1">SUMIFS(AC$2:AC2129,D$2:D2129,D2129)*IF(R2129=0,1,2)</f>
        <v>0</v>
      </c>
    </row>
    <row r="2130" spans="1:30" x14ac:dyDescent="0.35">
      <c r="A2130" s="31">
        <f>IF(ISBLANK(B2130),"",COUNTIF(B$2:B2130,B2130))-1</f>
        <v>54</v>
      </c>
      <c r="B2130" s="31">
        <v>23</v>
      </c>
      <c r="C2130" s="10">
        <f>VLOOKUP($A2130,Database!$A:$Y,7,FALSE)</f>
        <v>46198.125</v>
      </c>
      <c r="D2130" s="31" t="str">
        <f>VLOOKUP(Pronostics!$B2130,Setup_MPP!$A:$G,3,FALSE)</f>
        <v>Joueur23</v>
      </c>
      <c r="E2130" s="31" t="str">
        <f>VLOOKUP(Pronostics!$B2130,Setup_MPP!$A:$G,2,FALSE)</f>
        <v>Joueur23</v>
      </c>
      <c r="F2130" s="31" t="str">
        <f>VLOOKUP($B2130,Setup_MPP!$A:$E,4,FALSE)</f>
        <v>#D5D5D5</v>
      </c>
      <c r="G2130" s="31" t="str">
        <f>VLOOKUP($B2130,Setup_MPP!$A:$E,5,FALSE)</f>
        <v>#727272</v>
      </c>
      <c r="H2130" s="31" t="str">
        <f>IFERROR(IF(AND(A2130&gt;=1,A2130&lt;=104),VLOOKUP($A2130,Location!$A:$J,6,FALSE),IF(A2130=0,"Avant l'ouverture",IF(OR(A2130=105,A2130=106),"Bonus"))),"")</f>
        <v>Tour 3</v>
      </c>
      <c r="I2130" s="31" t="str">
        <f>IF(LEFT(H2130,4)="Tour",VLOOKUP(A2130,Database!$A:$C,3,FALSE),"")</f>
        <v>A</v>
      </c>
      <c r="J2130" s="31" t="str">
        <f>VLOOKUP($A2130,Location!$A:$J,7,FALSE)</f>
        <v>Tchéquie</v>
      </c>
      <c r="K2130" s="31" t="str">
        <f>IFERROR(VLOOKUP(J2130,Setup_Team!$B:$C,2,FALSE), "TDB")</f>
        <v>CZE</v>
      </c>
      <c r="L2130" s="31" t="str">
        <f>VLOOKUP($A2130,Location!$A:$J,8,FALSE)</f>
        <v>Mexique</v>
      </c>
      <c r="M2130" s="31" t="str">
        <f>IFERROR(VLOOKUP(L2130,Setup_Team!$B:$C,2,FALSE), "TDB")</f>
        <v>MEX</v>
      </c>
      <c r="N2130" s="31" t="str">
        <f>VLOOKUP($A2130,Location!$A:$J,9,FALSE)</f>
        <v>Monterrey</v>
      </c>
      <c r="O2130" s="31" t="str">
        <f>VLOOKUP($A2130,Location!$A:$J,10,FALSE)</f>
        <v>Estadio BBVA</v>
      </c>
      <c r="R2130" s="31">
        <v>0</v>
      </c>
      <c r="S2130" s="25">
        <f>VLOOKUP($A2130,Database!$A:$Y,10,FALSE)</f>
        <v>109</v>
      </c>
      <c r="T2130" s="25">
        <f>VLOOKUP($A2130,Database!$A:$Y,11,FALSE)</f>
        <v>99</v>
      </c>
      <c r="U2130" s="25">
        <f>VLOOKUP($A2130,Database!$A:$Y,12,FALSE)</f>
        <v>91</v>
      </c>
      <c r="V2130" s="25" t="str">
        <f>VLOOKUP(A2130,Database!A:M,13,FALSE)</f>
        <v>À venir</v>
      </c>
      <c r="W2130" s="25" t="str">
        <f>VLOOKUP($A2130,Database!$A:$Y,20,FALSE)</f>
        <v/>
      </c>
      <c r="X2130" s="25" t="str">
        <f>VLOOKUP($A2130,Database!$A:$Y,21,FALSE)</f>
        <v/>
      </c>
      <c r="Y2130" s="25" t="str">
        <f ca="1">IF(C2130&lt;NOW(),IF(AND(P2130&gt;Q2130,W2130&gt;X2130),S2130,IF(AND(P2130=Q2130,W2130=X2130),T2130,IF(AND(P2130&lt;Q2130,W2130&lt;X2130),U2130,0))),"")</f>
        <v/>
      </c>
      <c r="Z2130" s="25">
        <f>IF(AND(P2130=W2130,Q2130=X2130),1,0)</f>
        <v>1</v>
      </c>
      <c r="AA2130" s="25" t="str">
        <f>IF(Z2130=0,"",IF(ISBLANK(VLOOKUP(A2130,Database!A:AA,22,FALSE)),"",VLOOKUP(A2130,Database!A:AA,22,FALSE)))</f>
        <v>Exact</v>
      </c>
      <c r="AB2130" s="25">
        <f ca="1">IFERROR(IF(AND(Y2130&lt;&gt;"",OR(V2130="Terminé",V2130="En cours")),VLOOKUP(AA2130,Setup_ScoreExactBonus!A:D,4,FALSE),0),0)</f>
        <v>0</v>
      </c>
      <c r="AC2130" s="31" t="str">
        <f ca="1">IF(Y2130&lt;&gt;"", Y2130 + IF(Z2130=1,AB2130, 0), "")</f>
        <v/>
      </c>
      <c r="AD2130" s="31">
        <f ca="1">SUMIFS(AC$2:AC2130,D$2:D2130,D2130)*IF(R2130=0,1,2)</f>
        <v>0</v>
      </c>
    </row>
    <row r="2131" spans="1:30" x14ac:dyDescent="0.35">
      <c r="A2131" s="31">
        <f>IF(ISBLANK(B2131),"",COUNTIF(B$2:B2131,B2131))-1</f>
        <v>54</v>
      </c>
      <c r="B2131" s="31">
        <v>24</v>
      </c>
      <c r="C2131" s="10">
        <f>VLOOKUP($A2131,Database!$A:$Y,7,FALSE)</f>
        <v>46198.125</v>
      </c>
      <c r="D2131" s="31" t="str">
        <f>VLOOKUP(Pronostics!$B2131,Setup_MPP!$A:$G,3,FALSE)</f>
        <v>Joueur24</v>
      </c>
      <c r="E2131" s="31" t="str">
        <f>VLOOKUP(Pronostics!$B2131,Setup_MPP!$A:$G,2,FALSE)</f>
        <v>Joueur24</v>
      </c>
      <c r="F2131" s="31" t="str">
        <f>VLOOKUP($B2131,Setup_MPP!$A:$E,4,FALSE)</f>
        <v>#D5D5D5</v>
      </c>
      <c r="G2131" s="31" t="str">
        <f>VLOOKUP($B2131,Setup_MPP!$A:$E,5,FALSE)</f>
        <v>#727272</v>
      </c>
      <c r="H2131" s="31" t="str">
        <f>IFERROR(IF(AND(A2131&gt;=1,A2131&lt;=104),VLOOKUP($A2131,Location!$A:$J,6,FALSE),IF(A2131=0,"Avant l'ouverture",IF(OR(A2131=105,A2131=106),"Bonus"))),"")</f>
        <v>Tour 3</v>
      </c>
      <c r="I2131" s="31" t="str">
        <f>IF(LEFT(H2131,4)="Tour",VLOOKUP(A2131,Database!$A:$C,3,FALSE),"")</f>
        <v>A</v>
      </c>
      <c r="J2131" s="31" t="str">
        <f>VLOOKUP($A2131,Location!$A:$J,7,FALSE)</f>
        <v>Tchéquie</v>
      </c>
      <c r="K2131" s="31" t="str">
        <f>IFERROR(VLOOKUP(J2131,Setup_Team!$B:$C,2,FALSE), "TDB")</f>
        <v>CZE</v>
      </c>
      <c r="L2131" s="31" t="str">
        <f>VLOOKUP($A2131,Location!$A:$J,8,FALSE)</f>
        <v>Mexique</v>
      </c>
      <c r="M2131" s="31" t="str">
        <f>IFERROR(VLOOKUP(L2131,Setup_Team!$B:$C,2,FALSE), "TDB")</f>
        <v>MEX</v>
      </c>
      <c r="N2131" s="31" t="str">
        <f>VLOOKUP($A2131,Location!$A:$J,9,FALSE)</f>
        <v>Monterrey</v>
      </c>
      <c r="O2131" s="31" t="str">
        <f>VLOOKUP($A2131,Location!$A:$J,10,FALSE)</f>
        <v>Estadio BBVA</v>
      </c>
      <c r="R2131" s="31">
        <v>0</v>
      </c>
      <c r="S2131" s="25">
        <f>VLOOKUP($A2131,Database!$A:$Y,10,FALSE)</f>
        <v>109</v>
      </c>
      <c r="T2131" s="25">
        <f>VLOOKUP($A2131,Database!$A:$Y,11,FALSE)</f>
        <v>99</v>
      </c>
      <c r="U2131" s="25">
        <f>VLOOKUP($A2131,Database!$A:$Y,12,FALSE)</f>
        <v>91</v>
      </c>
      <c r="V2131" s="25" t="str">
        <f>VLOOKUP(A2131,Database!A:M,13,FALSE)</f>
        <v>À venir</v>
      </c>
      <c r="W2131" s="25" t="str">
        <f>VLOOKUP($A2131,Database!$A:$Y,20,FALSE)</f>
        <v/>
      </c>
      <c r="X2131" s="25" t="str">
        <f>VLOOKUP($A2131,Database!$A:$Y,21,FALSE)</f>
        <v/>
      </c>
      <c r="Y2131" s="25" t="str">
        <f ca="1">IF(C2131&lt;NOW(),IF(AND(P2131&gt;Q2131,W2131&gt;X2131),S2131,IF(AND(P2131=Q2131,W2131=X2131),T2131,IF(AND(P2131&lt;Q2131,W2131&lt;X2131),U2131,0))),"")</f>
        <v/>
      </c>
      <c r="Z2131" s="25">
        <f>IF(AND(P2131=W2131,Q2131=X2131),1,0)</f>
        <v>1</v>
      </c>
      <c r="AA2131" s="25" t="str">
        <f>IF(Z2131=0,"",IF(ISBLANK(VLOOKUP(A2131,Database!A:AA,22,FALSE)),"",VLOOKUP(A2131,Database!A:AA,22,FALSE)))</f>
        <v>Exact</v>
      </c>
      <c r="AB2131" s="25">
        <f ca="1">IFERROR(IF(AND(Y2131&lt;&gt;"",OR(V2131="Terminé",V2131="En cours")),VLOOKUP(AA2131,Setup_ScoreExactBonus!A:D,4,FALSE),0),0)</f>
        <v>0</v>
      </c>
      <c r="AC2131" s="31" t="str">
        <f ca="1">IF(Y2131&lt;&gt;"", Y2131 + IF(Z2131=1,AB2131, 0), "")</f>
        <v/>
      </c>
      <c r="AD2131" s="31">
        <f ca="1">SUMIFS(AC$2:AC2131,D$2:D2131,D2131)*IF(R2131=0,1,2)</f>
        <v>0</v>
      </c>
    </row>
    <row r="2132" spans="1:30" x14ac:dyDescent="0.35">
      <c r="A2132" s="31">
        <f>IF(ISBLANK(B2132),"",COUNTIF(B$2:B2132,B2132))-1</f>
        <v>54</v>
      </c>
      <c r="B2132" s="31">
        <v>25</v>
      </c>
      <c r="C2132" s="10">
        <f>VLOOKUP($A2132,Database!$A:$Y,7,FALSE)</f>
        <v>46198.125</v>
      </c>
      <c r="D2132" s="31" t="str">
        <f>VLOOKUP(Pronostics!$B2132,Setup_MPP!$A:$G,3,FALSE)</f>
        <v>Joueur25</v>
      </c>
      <c r="E2132" s="31" t="str">
        <f>VLOOKUP(Pronostics!$B2132,Setup_MPP!$A:$G,2,FALSE)</f>
        <v>Joueur25</v>
      </c>
      <c r="F2132" s="31" t="str">
        <f>VLOOKUP($B2132,Setup_MPP!$A:$E,4,FALSE)</f>
        <v>#D5D5D5</v>
      </c>
      <c r="G2132" s="31" t="str">
        <f>VLOOKUP($B2132,Setup_MPP!$A:$E,5,FALSE)</f>
        <v>#727272</v>
      </c>
      <c r="H2132" s="31" t="str">
        <f>IFERROR(IF(AND(A2132&gt;=1,A2132&lt;=104),VLOOKUP($A2132,Location!$A:$J,6,FALSE),IF(A2132=0,"Avant l'ouverture",IF(OR(A2132=105,A2132=106),"Bonus"))),"")</f>
        <v>Tour 3</v>
      </c>
      <c r="I2132" s="31" t="str">
        <f>IF(LEFT(H2132,4)="Tour",VLOOKUP(A2132,Database!$A:$C,3,FALSE),"")</f>
        <v>A</v>
      </c>
      <c r="J2132" s="31" t="str">
        <f>VLOOKUP($A2132,Location!$A:$J,7,FALSE)</f>
        <v>Tchéquie</v>
      </c>
      <c r="K2132" s="31" t="str">
        <f>IFERROR(VLOOKUP(J2132,Setup_Team!$B:$C,2,FALSE), "TDB")</f>
        <v>CZE</v>
      </c>
      <c r="L2132" s="31" t="str">
        <f>VLOOKUP($A2132,Location!$A:$J,8,FALSE)</f>
        <v>Mexique</v>
      </c>
      <c r="M2132" s="31" t="str">
        <f>IFERROR(VLOOKUP(L2132,Setup_Team!$B:$C,2,FALSE), "TDB")</f>
        <v>MEX</v>
      </c>
      <c r="N2132" s="31" t="str">
        <f>VLOOKUP($A2132,Location!$A:$J,9,FALSE)</f>
        <v>Monterrey</v>
      </c>
      <c r="O2132" s="31" t="str">
        <f>VLOOKUP($A2132,Location!$A:$J,10,FALSE)</f>
        <v>Estadio BBVA</v>
      </c>
      <c r="R2132" s="31">
        <v>0</v>
      </c>
      <c r="S2132" s="25">
        <f>VLOOKUP($A2132,Database!$A:$Y,10,FALSE)</f>
        <v>109</v>
      </c>
      <c r="T2132" s="25">
        <f>VLOOKUP($A2132,Database!$A:$Y,11,FALSE)</f>
        <v>99</v>
      </c>
      <c r="U2132" s="25">
        <f>VLOOKUP($A2132,Database!$A:$Y,12,FALSE)</f>
        <v>91</v>
      </c>
      <c r="V2132" s="25" t="str">
        <f>VLOOKUP(A2132,Database!A:M,13,FALSE)</f>
        <v>À venir</v>
      </c>
      <c r="W2132" s="25" t="str">
        <f>VLOOKUP($A2132,Database!$A:$Y,20,FALSE)</f>
        <v/>
      </c>
      <c r="X2132" s="25" t="str">
        <f>VLOOKUP($A2132,Database!$A:$Y,21,FALSE)</f>
        <v/>
      </c>
      <c r="Y2132" s="25" t="str">
        <f ca="1">IF(C2132&lt;NOW(),IF(AND(P2132&gt;Q2132,W2132&gt;X2132),S2132,IF(AND(P2132=Q2132,W2132=X2132),T2132,IF(AND(P2132&lt;Q2132,W2132&lt;X2132),U2132,0))),"")</f>
        <v/>
      </c>
      <c r="Z2132" s="25">
        <f>IF(AND(P2132=W2132,Q2132=X2132),1,0)</f>
        <v>1</v>
      </c>
      <c r="AA2132" s="25" t="str">
        <f>IF(Z2132=0,"",IF(ISBLANK(VLOOKUP(A2132,Database!A:AA,22,FALSE)),"",VLOOKUP(A2132,Database!A:AA,22,FALSE)))</f>
        <v>Exact</v>
      </c>
      <c r="AB2132" s="25">
        <f ca="1">IFERROR(IF(AND(Y2132&lt;&gt;"",OR(V2132="Terminé",V2132="En cours")),VLOOKUP(AA2132,Setup_ScoreExactBonus!A:D,4,FALSE),0),0)</f>
        <v>0</v>
      </c>
      <c r="AC2132" s="31" t="str">
        <f ca="1">IF(Y2132&lt;&gt;"", Y2132 + IF(Z2132=1,AB2132, 0), "")</f>
        <v/>
      </c>
      <c r="AD2132" s="31">
        <f ca="1">SUMIFS(AC$2:AC2132,D$2:D2132,D2132)*IF(R2132=0,1,2)</f>
        <v>0</v>
      </c>
    </row>
    <row r="2133" spans="1:30" x14ac:dyDescent="0.35">
      <c r="A2133" s="31">
        <f>IF(ISBLANK(B2133),"",COUNTIF(B$2:B2133,B2133))-1</f>
        <v>54</v>
      </c>
      <c r="B2133" s="31">
        <v>26</v>
      </c>
      <c r="C2133" s="10">
        <f>VLOOKUP($A2133,Database!$A:$Y,7,FALSE)</f>
        <v>46198.125</v>
      </c>
      <c r="D2133" s="31" t="str">
        <f>VLOOKUP(Pronostics!$B2133,Setup_MPP!$A:$G,3,FALSE)</f>
        <v>Joueur26</v>
      </c>
      <c r="E2133" s="31" t="str">
        <f>VLOOKUP(Pronostics!$B2133,Setup_MPP!$A:$G,2,FALSE)</f>
        <v>Joueur26</v>
      </c>
      <c r="F2133" s="31" t="str">
        <f>VLOOKUP($B2133,Setup_MPP!$A:$E,4,FALSE)</f>
        <v>#D5D5D5</v>
      </c>
      <c r="G2133" s="31" t="str">
        <f>VLOOKUP($B2133,Setup_MPP!$A:$E,5,FALSE)</f>
        <v>#727272</v>
      </c>
      <c r="H2133" s="31" t="str">
        <f>IFERROR(IF(AND(A2133&gt;=1,A2133&lt;=104),VLOOKUP($A2133,Location!$A:$J,6,FALSE),IF(A2133=0,"Avant l'ouverture",IF(OR(A2133=105,A2133=106),"Bonus"))),"")</f>
        <v>Tour 3</v>
      </c>
      <c r="I2133" s="31" t="str">
        <f>IF(LEFT(H2133,4)="Tour",VLOOKUP(A2133,Database!$A:$C,3,FALSE),"")</f>
        <v>A</v>
      </c>
      <c r="J2133" s="31" t="str">
        <f>VLOOKUP($A2133,Location!$A:$J,7,FALSE)</f>
        <v>Tchéquie</v>
      </c>
      <c r="K2133" s="31" t="str">
        <f>IFERROR(VLOOKUP(J2133,Setup_Team!$B:$C,2,FALSE), "TDB")</f>
        <v>CZE</v>
      </c>
      <c r="L2133" s="31" t="str">
        <f>VLOOKUP($A2133,Location!$A:$J,8,FALSE)</f>
        <v>Mexique</v>
      </c>
      <c r="M2133" s="31" t="str">
        <f>IFERROR(VLOOKUP(L2133,Setup_Team!$B:$C,2,FALSE), "TDB")</f>
        <v>MEX</v>
      </c>
      <c r="N2133" s="31" t="str">
        <f>VLOOKUP($A2133,Location!$A:$J,9,FALSE)</f>
        <v>Monterrey</v>
      </c>
      <c r="O2133" s="31" t="str">
        <f>VLOOKUP($A2133,Location!$A:$J,10,FALSE)</f>
        <v>Estadio BBVA</v>
      </c>
      <c r="R2133" s="31">
        <v>0</v>
      </c>
      <c r="S2133" s="25">
        <f>VLOOKUP($A2133,Database!$A:$Y,10,FALSE)</f>
        <v>109</v>
      </c>
      <c r="T2133" s="25">
        <f>VLOOKUP($A2133,Database!$A:$Y,11,FALSE)</f>
        <v>99</v>
      </c>
      <c r="U2133" s="25">
        <f>VLOOKUP($A2133,Database!$A:$Y,12,FALSE)</f>
        <v>91</v>
      </c>
      <c r="V2133" s="25" t="str">
        <f>VLOOKUP(A2133,Database!A:M,13,FALSE)</f>
        <v>À venir</v>
      </c>
      <c r="W2133" s="25" t="str">
        <f>VLOOKUP($A2133,Database!$A:$Y,20,FALSE)</f>
        <v/>
      </c>
      <c r="X2133" s="25" t="str">
        <f>VLOOKUP($A2133,Database!$A:$Y,21,FALSE)</f>
        <v/>
      </c>
      <c r="Y2133" s="25" t="str">
        <f ca="1">IF(C2133&lt;NOW(),IF(AND(P2133&gt;Q2133,W2133&gt;X2133),S2133,IF(AND(P2133=Q2133,W2133=X2133),T2133,IF(AND(P2133&lt;Q2133,W2133&lt;X2133),U2133,0))),"")</f>
        <v/>
      </c>
      <c r="Z2133" s="25">
        <f>IF(AND(P2133=W2133,Q2133=X2133),1,0)</f>
        <v>1</v>
      </c>
      <c r="AA2133" s="25" t="str">
        <f>IF(Z2133=0,"",IF(ISBLANK(VLOOKUP(A2133,Database!A:AA,22,FALSE)),"",VLOOKUP(A2133,Database!A:AA,22,FALSE)))</f>
        <v>Exact</v>
      </c>
      <c r="AB2133" s="25">
        <f ca="1">IFERROR(IF(AND(Y2133&lt;&gt;"",OR(V2133="Terminé",V2133="En cours")),VLOOKUP(AA2133,Setup_ScoreExactBonus!A:D,4,FALSE),0),0)</f>
        <v>0</v>
      </c>
      <c r="AC2133" s="31" t="str">
        <f ca="1">IF(Y2133&lt;&gt;"", Y2133 + IF(Z2133=1,AB2133, 0), "")</f>
        <v/>
      </c>
      <c r="AD2133" s="31">
        <f ca="1">SUMIFS(AC$2:AC2133,D$2:D2133,D2133)*IF(R2133=0,1,2)</f>
        <v>0</v>
      </c>
    </row>
    <row r="2134" spans="1:30" x14ac:dyDescent="0.35">
      <c r="A2134" s="31">
        <f>IF(ISBLANK(B2134),"",COUNTIF(B$2:B2134,B2134))-1</f>
        <v>54</v>
      </c>
      <c r="B2134" s="31">
        <v>27</v>
      </c>
      <c r="C2134" s="10">
        <f>VLOOKUP($A2134,Database!$A:$Y,7,FALSE)</f>
        <v>46198.125</v>
      </c>
      <c r="D2134" s="31" t="str">
        <f>VLOOKUP(Pronostics!$B2134,Setup_MPP!$A:$G,3,FALSE)</f>
        <v>Joueur27</v>
      </c>
      <c r="E2134" s="31" t="str">
        <f>VLOOKUP(Pronostics!$B2134,Setup_MPP!$A:$G,2,FALSE)</f>
        <v>Joueur27</v>
      </c>
      <c r="F2134" s="31" t="str">
        <f>VLOOKUP($B2134,Setup_MPP!$A:$E,4,FALSE)</f>
        <v>#D5D5D5</v>
      </c>
      <c r="G2134" s="31" t="str">
        <f>VLOOKUP($B2134,Setup_MPP!$A:$E,5,FALSE)</f>
        <v>#727272</v>
      </c>
      <c r="H2134" s="31" t="str">
        <f>IFERROR(IF(AND(A2134&gt;=1,A2134&lt;=104),VLOOKUP($A2134,Location!$A:$J,6,FALSE),IF(A2134=0,"Avant l'ouverture",IF(OR(A2134=105,A2134=106),"Bonus"))),"")</f>
        <v>Tour 3</v>
      </c>
      <c r="I2134" s="31" t="str">
        <f>IF(LEFT(H2134,4)="Tour",VLOOKUP(A2134,Database!$A:$C,3,FALSE),"")</f>
        <v>A</v>
      </c>
      <c r="J2134" s="31" t="str">
        <f>VLOOKUP($A2134,Location!$A:$J,7,FALSE)</f>
        <v>Tchéquie</v>
      </c>
      <c r="K2134" s="31" t="str">
        <f>IFERROR(VLOOKUP(J2134,Setup_Team!$B:$C,2,FALSE), "TDB")</f>
        <v>CZE</v>
      </c>
      <c r="L2134" s="31" t="str">
        <f>VLOOKUP($A2134,Location!$A:$J,8,FALSE)</f>
        <v>Mexique</v>
      </c>
      <c r="M2134" s="31" t="str">
        <f>IFERROR(VLOOKUP(L2134,Setup_Team!$B:$C,2,FALSE), "TDB")</f>
        <v>MEX</v>
      </c>
      <c r="N2134" s="31" t="str">
        <f>VLOOKUP($A2134,Location!$A:$J,9,FALSE)</f>
        <v>Monterrey</v>
      </c>
      <c r="O2134" s="31" t="str">
        <f>VLOOKUP($A2134,Location!$A:$J,10,FALSE)</f>
        <v>Estadio BBVA</v>
      </c>
      <c r="R2134" s="31">
        <v>0</v>
      </c>
      <c r="S2134" s="25">
        <f>VLOOKUP($A2134,Database!$A:$Y,10,FALSE)</f>
        <v>109</v>
      </c>
      <c r="T2134" s="25">
        <f>VLOOKUP($A2134,Database!$A:$Y,11,FALSE)</f>
        <v>99</v>
      </c>
      <c r="U2134" s="25">
        <f>VLOOKUP($A2134,Database!$A:$Y,12,FALSE)</f>
        <v>91</v>
      </c>
      <c r="V2134" s="25" t="str">
        <f>VLOOKUP(A2134,Database!A:M,13,FALSE)</f>
        <v>À venir</v>
      </c>
      <c r="W2134" s="25" t="str">
        <f>VLOOKUP($A2134,Database!$A:$Y,20,FALSE)</f>
        <v/>
      </c>
      <c r="X2134" s="25" t="str">
        <f>VLOOKUP($A2134,Database!$A:$Y,21,FALSE)</f>
        <v/>
      </c>
      <c r="Y2134" s="25" t="str">
        <f ca="1">IF(C2134&lt;NOW(),IF(AND(P2134&gt;Q2134,W2134&gt;X2134),S2134,IF(AND(P2134=Q2134,W2134=X2134),T2134,IF(AND(P2134&lt;Q2134,W2134&lt;X2134),U2134,0))),"")</f>
        <v/>
      </c>
      <c r="Z2134" s="25">
        <f>IF(AND(P2134=W2134,Q2134=X2134),1,0)</f>
        <v>1</v>
      </c>
      <c r="AA2134" s="25" t="str">
        <f>IF(Z2134=0,"",IF(ISBLANK(VLOOKUP(A2134,Database!A:AA,22,FALSE)),"",VLOOKUP(A2134,Database!A:AA,22,FALSE)))</f>
        <v>Exact</v>
      </c>
      <c r="AB2134" s="25">
        <f ca="1">IFERROR(IF(AND(Y2134&lt;&gt;"",OR(V2134="Terminé",V2134="En cours")),VLOOKUP(AA2134,Setup_ScoreExactBonus!A:D,4,FALSE),0),0)</f>
        <v>0</v>
      </c>
      <c r="AC2134" s="31" t="str">
        <f ca="1">IF(Y2134&lt;&gt;"", Y2134 + IF(Z2134=1,AB2134, 0), "")</f>
        <v/>
      </c>
      <c r="AD2134" s="31">
        <f ca="1">SUMIFS(AC$2:AC2134,D$2:D2134,D2134)*IF(R2134=0,1,2)</f>
        <v>0</v>
      </c>
    </row>
    <row r="2135" spans="1:30" x14ac:dyDescent="0.35">
      <c r="A2135" s="31">
        <f>IF(ISBLANK(B2135),"",COUNTIF(B$2:B2135,B2135))-1</f>
        <v>54</v>
      </c>
      <c r="B2135" s="31">
        <v>28</v>
      </c>
      <c r="C2135" s="10">
        <f>VLOOKUP($A2135,Database!$A:$Y,7,FALSE)</f>
        <v>46198.125</v>
      </c>
      <c r="D2135" s="31" t="str">
        <f>VLOOKUP(Pronostics!$B2135,Setup_MPP!$A:$G,3,FALSE)</f>
        <v>Joueur28</v>
      </c>
      <c r="E2135" s="31" t="str">
        <f>VLOOKUP(Pronostics!$B2135,Setup_MPP!$A:$G,2,FALSE)</f>
        <v>Joueur28</v>
      </c>
      <c r="F2135" s="31" t="str">
        <f>VLOOKUP($B2135,Setup_MPP!$A:$E,4,FALSE)</f>
        <v>#D5D5D5</v>
      </c>
      <c r="G2135" s="31" t="str">
        <f>VLOOKUP($B2135,Setup_MPP!$A:$E,5,FALSE)</f>
        <v>#727272</v>
      </c>
      <c r="H2135" s="31" t="str">
        <f>IFERROR(IF(AND(A2135&gt;=1,A2135&lt;=104),VLOOKUP($A2135,Location!$A:$J,6,FALSE),IF(A2135=0,"Avant l'ouverture",IF(OR(A2135=105,A2135=106),"Bonus"))),"")</f>
        <v>Tour 3</v>
      </c>
      <c r="I2135" s="31" t="str">
        <f>IF(LEFT(H2135,4)="Tour",VLOOKUP(A2135,Database!$A:$C,3,FALSE),"")</f>
        <v>A</v>
      </c>
      <c r="J2135" s="31" t="str">
        <f>VLOOKUP($A2135,Location!$A:$J,7,FALSE)</f>
        <v>Tchéquie</v>
      </c>
      <c r="K2135" s="31" t="str">
        <f>IFERROR(VLOOKUP(J2135,Setup_Team!$B:$C,2,FALSE), "TDB")</f>
        <v>CZE</v>
      </c>
      <c r="L2135" s="31" t="str">
        <f>VLOOKUP($A2135,Location!$A:$J,8,FALSE)</f>
        <v>Mexique</v>
      </c>
      <c r="M2135" s="31" t="str">
        <f>IFERROR(VLOOKUP(L2135,Setup_Team!$B:$C,2,FALSE), "TDB")</f>
        <v>MEX</v>
      </c>
      <c r="N2135" s="31" t="str">
        <f>VLOOKUP($A2135,Location!$A:$J,9,FALSE)</f>
        <v>Monterrey</v>
      </c>
      <c r="O2135" s="31" t="str">
        <f>VLOOKUP($A2135,Location!$A:$J,10,FALSE)</f>
        <v>Estadio BBVA</v>
      </c>
      <c r="R2135" s="31">
        <v>0</v>
      </c>
      <c r="S2135" s="25">
        <f>VLOOKUP($A2135,Database!$A:$Y,10,FALSE)</f>
        <v>109</v>
      </c>
      <c r="T2135" s="25">
        <f>VLOOKUP($A2135,Database!$A:$Y,11,FALSE)</f>
        <v>99</v>
      </c>
      <c r="U2135" s="25">
        <f>VLOOKUP($A2135,Database!$A:$Y,12,FALSE)</f>
        <v>91</v>
      </c>
      <c r="V2135" s="25" t="str">
        <f>VLOOKUP(A2135,Database!A:M,13,FALSE)</f>
        <v>À venir</v>
      </c>
      <c r="W2135" s="25" t="str">
        <f>VLOOKUP($A2135,Database!$A:$Y,20,FALSE)</f>
        <v/>
      </c>
      <c r="X2135" s="25" t="str">
        <f>VLOOKUP($A2135,Database!$A:$Y,21,FALSE)</f>
        <v/>
      </c>
      <c r="Y2135" s="25" t="str">
        <f ca="1">IF(C2135&lt;NOW(),IF(AND(P2135&gt;Q2135,W2135&gt;X2135),S2135,IF(AND(P2135=Q2135,W2135=X2135),T2135,IF(AND(P2135&lt;Q2135,W2135&lt;X2135),U2135,0))),"")</f>
        <v/>
      </c>
      <c r="Z2135" s="25">
        <f>IF(AND(P2135=W2135,Q2135=X2135),1,0)</f>
        <v>1</v>
      </c>
      <c r="AA2135" s="25" t="str">
        <f>IF(Z2135=0,"",IF(ISBLANK(VLOOKUP(A2135,Database!A:AA,22,FALSE)),"",VLOOKUP(A2135,Database!A:AA,22,FALSE)))</f>
        <v>Exact</v>
      </c>
      <c r="AB2135" s="25">
        <f ca="1">IFERROR(IF(AND(Y2135&lt;&gt;"",OR(V2135="Terminé",V2135="En cours")),VLOOKUP(AA2135,Setup_ScoreExactBonus!A:D,4,FALSE),0),0)</f>
        <v>0</v>
      </c>
      <c r="AC2135" s="31" t="str">
        <f ca="1">IF(Y2135&lt;&gt;"", Y2135 + IF(Z2135=1,AB2135, 0), "")</f>
        <v/>
      </c>
      <c r="AD2135" s="31">
        <f ca="1">SUMIFS(AC$2:AC2135,D$2:D2135,D2135)*IF(R2135=0,1,2)</f>
        <v>0</v>
      </c>
    </row>
    <row r="2136" spans="1:30" x14ac:dyDescent="0.35">
      <c r="A2136" s="31">
        <f>IF(ISBLANK(B2136),"",COUNTIF(B$2:B2136,B2136))-1</f>
        <v>54</v>
      </c>
      <c r="B2136" s="31">
        <v>29</v>
      </c>
      <c r="C2136" s="10">
        <f>VLOOKUP($A2136,Database!$A:$Y,7,FALSE)</f>
        <v>46198.125</v>
      </c>
      <c r="D2136" s="31" t="str">
        <f>VLOOKUP(Pronostics!$B2136,Setup_MPP!$A:$G,3,FALSE)</f>
        <v>Joueur29</v>
      </c>
      <c r="E2136" s="31" t="str">
        <f>VLOOKUP(Pronostics!$B2136,Setup_MPP!$A:$G,2,FALSE)</f>
        <v>Joueur29</v>
      </c>
      <c r="F2136" s="31" t="str">
        <f>VLOOKUP($B2136,Setup_MPP!$A:$E,4,FALSE)</f>
        <v>#D5D5D5</v>
      </c>
      <c r="G2136" s="31" t="str">
        <f>VLOOKUP($B2136,Setup_MPP!$A:$E,5,FALSE)</f>
        <v>#727272</v>
      </c>
      <c r="H2136" s="31" t="str">
        <f>IFERROR(IF(AND(A2136&gt;=1,A2136&lt;=104),VLOOKUP($A2136,Location!$A:$J,6,FALSE),IF(A2136=0,"Avant l'ouverture",IF(OR(A2136=105,A2136=106),"Bonus"))),"")</f>
        <v>Tour 3</v>
      </c>
      <c r="I2136" s="31" t="str">
        <f>IF(LEFT(H2136,4)="Tour",VLOOKUP(A2136,Database!$A:$C,3,FALSE),"")</f>
        <v>A</v>
      </c>
      <c r="J2136" s="31" t="str">
        <f>VLOOKUP($A2136,Location!$A:$J,7,FALSE)</f>
        <v>Tchéquie</v>
      </c>
      <c r="K2136" s="31" t="str">
        <f>IFERROR(VLOOKUP(J2136,Setup_Team!$B:$C,2,FALSE), "TDB")</f>
        <v>CZE</v>
      </c>
      <c r="L2136" s="31" t="str">
        <f>VLOOKUP($A2136,Location!$A:$J,8,FALSE)</f>
        <v>Mexique</v>
      </c>
      <c r="M2136" s="31" t="str">
        <f>IFERROR(VLOOKUP(L2136,Setup_Team!$B:$C,2,FALSE), "TDB")</f>
        <v>MEX</v>
      </c>
      <c r="N2136" s="31" t="str">
        <f>VLOOKUP($A2136,Location!$A:$J,9,FALSE)</f>
        <v>Monterrey</v>
      </c>
      <c r="O2136" s="31" t="str">
        <f>VLOOKUP($A2136,Location!$A:$J,10,FALSE)</f>
        <v>Estadio BBVA</v>
      </c>
      <c r="R2136" s="31">
        <v>0</v>
      </c>
      <c r="S2136" s="25">
        <f>VLOOKUP($A2136,Database!$A:$Y,10,FALSE)</f>
        <v>109</v>
      </c>
      <c r="T2136" s="25">
        <f>VLOOKUP($A2136,Database!$A:$Y,11,FALSE)</f>
        <v>99</v>
      </c>
      <c r="U2136" s="25">
        <f>VLOOKUP($A2136,Database!$A:$Y,12,FALSE)</f>
        <v>91</v>
      </c>
      <c r="V2136" s="25" t="str">
        <f>VLOOKUP(A2136,Database!A:M,13,FALSE)</f>
        <v>À venir</v>
      </c>
      <c r="W2136" s="25" t="str">
        <f>VLOOKUP($A2136,Database!$A:$Y,20,FALSE)</f>
        <v/>
      </c>
      <c r="X2136" s="25" t="str">
        <f>VLOOKUP($A2136,Database!$A:$Y,21,FALSE)</f>
        <v/>
      </c>
      <c r="Y2136" s="25" t="str">
        <f ca="1">IF(C2136&lt;NOW(),IF(AND(P2136&gt;Q2136,W2136&gt;X2136),S2136,IF(AND(P2136=Q2136,W2136=X2136),T2136,IF(AND(P2136&lt;Q2136,W2136&lt;X2136),U2136,0))),"")</f>
        <v/>
      </c>
      <c r="Z2136" s="25">
        <f>IF(AND(P2136=W2136,Q2136=X2136),1,0)</f>
        <v>1</v>
      </c>
      <c r="AA2136" s="25" t="str">
        <f>IF(Z2136=0,"",IF(ISBLANK(VLOOKUP(A2136,Database!A:AA,22,FALSE)),"",VLOOKUP(A2136,Database!A:AA,22,FALSE)))</f>
        <v>Exact</v>
      </c>
      <c r="AB2136" s="25">
        <f ca="1">IFERROR(IF(AND(Y2136&lt;&gt;"",OR(V2136="Terminé",V2136="En cours")),VLOOKUP(AA2136,Setup_ScoreExactBonus!A:D,4,FALSE),0),0)</f>
        <v>0</v>
      </c>
      <c r="AC2136" s="31" t="str">
        <f ca="1">IF(Y2136&lt;&gt;"", Y2136 + IF(Z2136=1,AB2136, 0), "")</f>
        <v/>
      </c>
      <c r="AD2136" s="31">
        <f ca="1">SUMIFS(AC$2:AC2136,D$2:D2136,D2136)*IF(R2136=0,1,2)</f>
        <v>0</v>
      </c>
    </row>
    <row r="2137" spans="1:30" x14ac:dyDescent="0.35">
      <c r="A2137" s="31">
        <f>IF(ISBLANK(B2137),"",COUNTIF(B$2:B2137,B2137))-1</f>
        <v>54</v>
      </c>
      <c r="B2137" s="31">
        <v>30</v>
      </c>
      <c r="C2137" s="10">
        <f>VLOOKUP($A2137,Database!$A:$Y,7,FALSE)</f>
        <v>46198.125</v>
      </c>
      <c r="D2137" s="31" t="str">
        <f>VLOOKUP(Pronostics!$B2137,Setup_MPP!$A:$G,3,FALSE)</f>
        <v>Joueur30</v>
      </c>
      <c r="E2137" s="31" t="str">
        <f>VLOOKUP(Pronostics!$B2137,Setup_MPP!$A:$G,2,FALSE)</f>
        <v>Joueur30</v>
      </c>
      <c r="F2137" s="31" t="str">
        <f>VLOOKUP($B2137,Setup_MPP!$A:$E,4,FALSE)</f>
        <v>#D5D5D5</v>
      </c>
      <c r="G2137" s="31" t="str">
        <f>VLOOKUP($B2137,Setup_MPP!$A:$E,5,FALSE)</f>
        <v>#727272</v>
      </c>
      <c r="H2137" s="31" t="str">
        <f>IFERROR(IF(AND(A2137&gt;=1,A2137&lt;=104),VLOOKUP($A2137,Location!$A:$J,6,FALSE),IF(A2137=0,"Avant l'ouverture",IF(OR(A2137=105,A2137=106),"Bonus"))),"")</f>
        <v>Tour 3</v>
      </c>
      <c r="I2137" s="31" t="str">
        <f>IF(LEFT(H2137,4)="Tour",VLOOKUP(A2137,Database!$A:$C,3,FALSE),"")</f>
        <v>A</v>
      </c>
      <c r="J2137" s="31" t="str">
        <f>VLOOKUP($A2137,Location!$A:$J,7,FALSE)</f>
        <v>Tchéquie</v>
      </c>
      <c r="K2137" s="31" t="str">
        <f>IFERROR(VLOOKUP(J2137,Setup_Team!$B:$C,2,FALSE), "TDB")</f>
        <v>CZE</v>
      </c>
      <c r="L2137" s="31" t="str">
        <f>VLOOKUP($A2137,Location!$A:$J,8,FALSE)</f>
        <v>Mexique</v>
      </c>
      <c r="M2137" s="31" t="str">
        <f>IFERROR(VLOOKUP(L2137,Setup_Team!$B:$C,2,FALSE), "TDB")</f>
        <v>MEX</v>
      </c>
      <c r="N2137" s="31" t="str">
        <f>VLOOKUP($A2137,Location!$A:$J,9,FALSE)</f>
        <v>Monterrey</v>
      </c>
      <c r="O2137" s="31" t="str">
        <f>VLOOKUP($A2137,Location!$A:$J,10,FALSE)</f>
        <v>Estadio BBVA</v>
      </c>
      <c r="R2137" s="31">
        <v>0</v>
      </c>
      <c r="S2137" s="25">
        <f>VLOOKUP($A2137,Database!$A:$Y,10,FALSE)</f>
        <v>109</v>
      </c>
      <c r="T2137" s="25">
        <f>VLOOKUP($A2137,Database!$A:$Y,11,FALSE)</f>
        <v>99</v>
      </c>
      <c r="U2137" s="25">
        <f>VLOOKUP($A2137,Database!$A:$Y,12,FALSE)</f>
        <v>91</v>
      </c>
      <c r="V2137" s="25" t="str">
        <f>VLOOKUP(A2137,Database!A:M,13,FALSE)</f>
        <v>À venir</v>
      </c>
      <c r="W2137" s="25" t="str">
        <f>VLOOKUP($A2137,Database!$A:$Y,20,FALSE)</f>
        <v/>
      </c>
      <c r="X2137" s="25" t="str">
        <f>VLOOKUP($A2137,Database!$A:$Y,21,FALSE)</f>
        <v/>
      </c>
      <c r="Y2137" s="25" t="str">
        <f ca="1">IF(C2137&lt;NOW(),IF(AND(P2137&gt;Q2137,W2137&gt;X2137),S2137,IF(AND(P2137=Q2137,W2137=X2137),T2137,IF(AND(P2137&lt;Q2137,W2137&lt;X2137),U2137,0))),"")</f>
        <v/>
      </c>
      <c r="Z2137" s="25">
        <f>IF(AND(P2137=W2137,Q2137=X2137),1,0)</f>
        <v>1</v>
      </c>
      <c r="AA2137" s="25" t="str">
        <f>IF(Z2137=0,"",IF(ISBLANK(VLOOKUP(A2137,Database!A:AA,22,FALSE)),"",VLOOKUP(A2137,Database!A:AA,22,FALSE)))</f>
        <v>Exact</v>
      </c>
      <c r="AB2137" s="25">
        <f ca="1">IFERROR(IF(AND(Y2137&lt;&gt;"",OR(V2137="Terminé",V2137="En cours")),VLOOKUP(AA2137,Setup_ScoreExactBonus!A:D,4,FALSE),0),0)</f>
        <v>0</v>
      </c>
      <c r="AC2137" s="31" t="str">
        <f ca="1">IF(Y2137&lt;&gt;"", Y2137 + IF(Z2137=1,AB2137, 0), "")</f>
        <v/>
      </c>
      <c r="AD2137" s="31">
        <f ca="1">SUMIFS(AC$2:AC2137,D$2:D2137,D2137)*IF(R2137=0,1,2)</f>
        <v>0</v>
      </c>
    </row>
    <row r="2138" spans="1:30" x14ac:dyDescent="0.35">
      <c r="A2138" s="31">
        <f>IF(ISBLANK(B2138),"",COUNTIF(B$2:B2138,B2138))-1</f>
        <v>54</v>
      </c>
      <c r="B2138" s="31">
        <v>31</v>
      </c>
      <c r="C2138" s="10">
        <f>VLOOKUP($A2138,Database!$A:$Y,7,FALSE)</f>
        <v>46198.125</v>
      </c>
      <c r="D2138" s="31" t="str">
        <f>VLOOKUP(Pronostics!$B2138,Setup_MPP!$A:$G,3,FALSE)</f>
        <v>Joueur31</v>
      </c>
      <c r="E2138" s="31" t="str">
        <f>VLOOKUP(Pronostics!$B2138,Setup_MPP!$A:$G,2,FALSE)</f>
        <v>Joueur31</v>
      </c>
      <c r="F2138" s="31" t="str">
        <f>VLOOKUP($B2138,Setup_MPP!$A:$E,4,FALSE)</f>
        <v>#D5D5D5</v>
      </c>
      <c r="G2138" s="31" t="str">
        <f>VLOOKUP($B2138,Setup_MPP!$A:$E,5,FALSE)</f>
        <v>#727272</v>
      </c>
      <c r="H2138" s="31" t="str">
        <f>IFERROR(IF(AND(A2138&gt;=1,A2138&lt;=104),VLOOKUP($A2138,Location!$A:$J,6,FALSE),IF(A2138=0,"Avant l'ouverture",IF(OR(A2138=105,A2138=106),"Bonus"))),"")</f>
        <v>Tour 3</v>
      </c>
      <c r="I2138" s="31" t="str">
        <f>IF(LEFT(H2138,4)="Tour",VLOOKUP(A2138,Database!$A:$C,3,FALSE),"")</f>
        <v>A</v>
      </c>
      <c r="J2138" s="31" t="str">
        <f>VLOOKUP($A2138,Location!$A:$J,7,FALSE)</f>
        <v>Tchéquie</v>
      </c>
      <c r="K2138" s="31" t="str">
        <f>IFERROR(VLOOKUP(J2138,Setup_Team!$B:$C,2,FALSE), "TDB")</f>
        <v>CZE</v>
      </c>
      <c r="L2138" s="31" t="str">
        <f>VLOOKUP($A2138,Location!$A:$J,8,FALSE)</f>
        <v>Mexique</v>
      </c>
      <c r="M2138" s="31" t="str">
        <f>IFERROR(VLOOKUP(L2138,Setup_Team!$B:$C,2,FALSE), "TDB")</f>
        <v>MEX</v>
      </c>
      <c r="N2138" s="31" t="str">
        <f>VLOOKUP($A2138,Location!$A:$J,9,FALSE)</f>
        <v>Monterrey</v>
      </c>
      <c r="O2138" s="31" t="str">
        <f>VLOOKUP($A2138,Location!$A:$J,10,FALSE)</f>
        <v>Estadio BBVA</v>
      </c>
      <c r="R2138" s="31">
        <v>0</v>
      </c>
      <c r="S2138" s="25">
        <f>VLOOKUP($A2138,Database!$A:$Y,10,FALSE)</f>
        <v>109</v>
      </c>
      <c r="T2138" s="25">
        <f>VLOOKUP($A2138,Database!$A:$Y,11,FALSE)</f>
        <v>99</v>
      </c>
      <c r="U2138" s="25">
        <f>VLOOKUP($A2138,Database!$A:$Y,12,FALSE)</f>
        <v>91</v>
      </c>
      <c r="V2138" s="25" t="str">
        <f>VLOOKUP(A2138,Database!A:M,13,FALSE)</f>
        <v>À venir</v>
      </c>
      <c r="W2138" s="25" t="str">
        <f>VLOOKUP($A2138,Database!$A:$Y,20,FALSE)</f>
        <v/>
      </c>
      <c r="X2138" s="25" t="str">
        <f>VLOOKUP($A2138,Database!$A:$Y,21,FALSE)</f>
        <v/>
      </c>
      <c r="Y2138" s="25" t="str">
        <f ca="1">IF(C2138&lt;NOW(),IF(AND(P2138&gt;Q2138,W2138&gt;X2138),S2138,IF(AND(P2138=Q2138,W2138=X2138),T2138,IF(AND(P2138&lt;Q2138,W2138&lt;X2138),U2138,0))),"")</f>
        <v/>
      </c>
      <c r="Z2138" s="25">
        <f>IF(AND(P2138=W2138,Q2138=X2138),1,0)</f>
        <v>1</v>
      </c>
      <c r="AA2138" s="25" t="str">
        <f>IF(Z2138=0,"",IF(ISBLANK(VLOOKUP(A2138,Database!A:AA,22,FALSE)),"",VLOOKUP(A2138,Database!A:AA,22,FALSE)))</f>
        <v>Exact</v>
      </c>
      <c r="AB2138" s="25">
        <f ca="1">IFERROR(IF(AND(Y2138&lt;&gt;"",OR(V2138="Terminé",V2138="En cours")),VLOOKUP(AA2138,Setup_ScoreExactBonus!A:D,4,FALSE),0),0)</f>
        <v>0</v>
      </c>
      <c r="AC2138" s="31" t="str">
        <f ca="1">IF(Y2138&lt;&gt;"", Y2138 + IF(Z2138=1,AB2138, 0), "")</f>
        <v/>
      </c>
      <c r="AD2138" s="31">
        <f ca="1">SUMIFS(AC$2:AC2138,D$2:D2138,D2138)*IF(R2138=0,1,2)</f>
        <v>0</v>
      </c>
    </row>
    <row r="2139" spans="1:30" x14ac:dyDescent="0.35">
      <c r="A2139" s="31">
        <f>IF(ISBLANK(B2139),"",COUNTIF(B$2:B2139,B2139))-1</f>
        <v>54</v>
      </c>
      <c r="B2139" s="31">
        <v>32</v>
      </c>
      <c r="C2139" s="10">
        <f>VLOOKUP($A2139,Database!$A:$Y,7,FALSE)</f>
        <v>46198.125</v>
      </c>
      <c r="D2139" s="31" t="str">
        <f>VLOOKUP(Pronostics!$B2139,Setup_MPP!$A:$G,3,FALSE)</f>
        <v>Joueur32</v>
      </c>
      <c r="E2139" s="31" t="str">
        <f>VLOOKUP(Pronostics!$B2139,Setup_MPP!$A:$G,2,FALSE)</f>
        <v>Joueur32</v>
      </c>
      <c r="F2139" s="31" t="str">
        <f>VLOOKUP($B2139,Setup_MPP!$A:$E,4,FALSE)</f>
        <v>#D5D5D5</v>
      </c>
      <c r="G2139" s="31" t="str">
        <f>VLOOKUP($B2139,Setup_MPP!$A:$E,5,FALSE)</f>
        <v>#727272</v>
      </c>
      <c r="H2139" s="31" t="str">
        <f>IFERROR(IF(AND(A2139&gt;=1,A2139&lt;=104),VLOOKUP($A2139,Location!$A:$J,6,FALSE),IF(A2139=0,"Avant l'ouverture",IF(OR(A2139=105,A2139=106),"Bonus"))),"")</f>
        <v>Tour 3</v>
      </c>
      <c r="I2139" s="31" t="str">
        <f>IF(LEFT(H2139,4)="Tour",VLOOKUP(A2139,Database!$A:$C,3,FALSE),"")</f>
        <v>A</v>
      </c>
      <c r="J2139" s="31" t="str">
        <f>VLOOKUP($A2139,Location!$A:$J,7,FALSE)</f>
        <v>Tchéquie</v>
      </c>
      <c r="K2139" s="31" t="str">
        <f>IFERROR(VLOOKUP(J2139,Setup_Team!$B:$C,2,FALSE), "TDB")</f>
        <v>CZE</v>
      </c>
      <c r="L2139" s="31" t="str">
        <f>VLOOKUP($A2139,Location!$A:$J,8,FALSE)</f>
        <v>Mexique</v>
      </c>
      <c r="M2139" s="31" t="str">
        <f>IFERROR(VLOOKUP(L2139,Setup_Team!$B:$C,2,FALSE), "TDB")</f>
        <v>MEX</v>
      </c>
      <c r="N2139" s="31" t="str">
        <f>VLOOKUP($A2139,Location!$A:$J,9,FALSE)</f>
        <v>Monterrey</v>
      </c>
      <c r="O2139" s="31" t="str">
        <f>VLOOKUP($A2139,Location!$A:$J,10,FALSE)</f>
        <v>Estadio BBVA</v>
      </c>
      <c r="R2139" s="31">
        <v>0</v>
      </c>
      <c r="S2139" s="25">
        <f>VLOOKUP($A2139,Database!$A:$Y,10,FALSE)</f>
        <v>109</v>
      </c>
      <c r="T2139" s="25">
        <f>VLOOKUP($A2139,Database!$A:$Y,11,FALSE)</f>
        <v>99</v>
      </c>
      <c r="U2139" s="25">
        <f>VLOOKUP($A2139,Database!$A:$Y,12,FALSE)</f>
        <v>91</v>
      </c>
      <c r="V2139" s="25" t="str">
        <f>VLOOKUP(A2139,Database!A:M,13,FALSE)</f>
        <v>À venir</v>
      </c>
      <c r="W2139" s="25" t="str">
        <f>VLOOKUP($A2139,Database!$A:$Y,20,FALSE)</f>
        <v/>
      </c>
      <c r="X2139" s="25" t="str">
        <f>VLOOKUP($A2139,Database!$A:$Y,21,FALSE)</f>
        <v/>
      </c>
      <c r="Y2139" s="25" t="str">
        <f ca="1">IF(C2139&lt;NOW(),IF(AND(P2139&gt;Q2139,W2139&gt;X2139),S2139,IF(AND(P2139=Q2139,W2139=X2139),T2139,IF(AND(P2139&lt;Q2139,W2139&lt;X2139),U2139,0))),"")</f>
        <v/>
      </c>
      <c r="Z2139" s="25">
        <f>IF(AND(P2139=W2139,Q2139=X2139),1,0)</f>
        <v>1</v>
      </c>
      <c r="AA2139" s="25" t="str">
        <f>IF(Z2139=0,"",IF(ISBLANK(VLOOKUP(A2139,Database!A:AA,22,FALSE)),"",VLOOKUP(A2139,Database!A:AA,22,FALSE)))</f>
        <v>Exact</v>
      </c>
      <c r="AB2139" s="25">
        <f ca="1">IFERROR(IF(AND(Y2139&lt;&gt;"",OR(V2139="Terminé",V2139="En cours")),VLOOKUP(AA2139,Setup_ScoreExactBonus!A:D,4,FALSE),0),0)</f>
        <v>0</v>
      </c>
      <c r="AC2139" s="31" t="str">
        <f ca="1">IF(Y2139&lt;&gt;"", Y2139 + IF(Z2139=1,AB2139, 0), "")</f>
        <v/>
      </c>
      <c r="AD2139" s="31">
        <f ca="1">SUMIFS(AC$2:AC2139,D$2:D2139,D2139)*IF(R2139=0,1,2)</f>
        <v>0</v>
      </c>
    </row>
    <row r="2140" spans="1:30" x14ac:dyDescent="0.35">
      <c r="A2140" s="31">
        <f>IF(ISBLANK(B2140),"",COUNTIF(B$2:B2140,B2140))-1</f>
        <v>54</v>
      </c>
      <c r="B2140" s="31">
        <v>33</v>
      </c>
      <c r="C2140" s="10">
        <f>VLOOKUP($A2140,Database!$A:$Y,7,FALSE)</f>
        <v>46198.125</v>
      </c>
      <c r="D2140" s="31" t="str">
        <f>VLOOKUP(Pronostics!$B2140,Setup_MPP!$A:$G,3,FALSE)</f>
        <v>Joueur33</v>
      </c>
      <c r="E2140" s="31" t="str">
        <f>VLOOKUP(Pronostics!$B2140,Setup_MPP!$A:$G,2,FALSE)</f>
        <v>Joueur33</v>
      </c>
      <c r="F2140" s="31" t="str">
        <f>VLOOKUP($B2140,Setup_MPP!$A:$E,4,FALSE)</f>
        <v>#D5D5D5</v>
      </c>
      <c r="G2140" s="31" t="str">
        <f>VLOOKUP($B2140,Setup_MPP!$A:$E,5,FALSE)</f>
        <v>#727272</v>
      </c>
      <c r="H2140" s="31" t="str">
        <f>IFERROR(IF(AND(A2140&gt;=1,A2140&lt;=104),VLOOKUP($A2140,Location!$A:$J,6,FALSE),IF(A2140=0,"Avant l'ouverture",IF(OR(A2140=105,A2140=106),"Bonus"))),"")</f>
        <v>Tour 3</v>
      </c>
      <c r="I2140" s="31" t="str">
        <f>IF(LEFT(H2140,4)="Tour",VLOOKUP(A2140,Database!$A:$C,3,FALSE),"")</f>
        <v>A</v>
      </c>
      <c r="J2140" s="31" t="str">
        <f>VLOOKUP($A2140,Location!$A:$J,7,FALSE)</f>
        <v>Tchéquie</v>
      </c>
      <c r="K2140" s="31" t="str">
        <f>IFERROR(VLOOKUP(J2140,Setup_Team!$B:$C,2,FALSE), "TDB")</f>
        <v>CZE</v>
      </c>
      <c r="L2140" s="31" t="str">
        <f>VLOOKUP($A2140,Location!$A:$J,8,FALSE)</f>
        <v>Mexique</v>
      </c>
      <c r="M2140" s="31" t="str">
        <f>IFERROR(VLOOKUP(L2140,Setup_Team!$B:$C,2,FALSE), "TDB")</f>
        <v>MEX</v>
      </c>
      <c r="N2140" s="31" t="str">
        <f>VLOOKUP($A2140,Location!$A:$J,9,FALSE)</f>
        <v>Monterrey</v>
      </c>
      <c r="O2140" s="31" t="str">
        <f>VLOOKUP($A2140,Location!$A:$J,10,FALSE)</f>
        <v>Estadio BBVA</v>
      </c>
      <c r="R2140" s="31">
        <v>0</v>
      </c>
      <c r="S2140" s="25">
        <f>VLOOKUP($A2140,Database!$A:$Y,10,FALSE)</f>
        <v>109</v>
      </c>
      <c r="T2140" s="25">
        <f>VLOOKUP($A2140,Database!$A:$Y,11,FALSE)</f>
        <v>99</v>
      </c>
      <c r="U2140" s="25">
        <f>VLOOKUP($A2140,Database!$A:$Y,12,FALSE)</f>
        <v>91</v>
      </c>
      <c r="V2140" s="25" t="str">
        <f>VLOOKUP(A2140,Database!A:M,13,FALSE)</f>
        <v>À venir</v>
      </c>
      <c r="W2140" s="25" t="str">
        <f>VLOOKUP($A2140,Database!$A:$Y,20,FALSE)</f>
        <v/>
      </c>
      <c r="X2140" s="25" t="str">
        <f>VLOOKUP($A2140,Database!$A:$Y,21,FALSE)</f>
        <v/>
      </c>
      <c r="Y2140" s="25" t="str">
        <f ca="1">IF(C2140&lt;NOW(),IF(AND(P2140&gt;Q2140,W2140&gt;X2140),S2140,IF(AND(P2140=Q2140,W2140=X2140),T2140,IF(AND(P2140&lt;Q2140,W2140&lt;X2140),U2140,0))),"")</f>
        <v/>
      </c>
      <c r="Z2140" s="25">
        <f>IF(AND(P2140=W2140,Q2140=X2140),1,0)</f>
        <v>1</v>
      </c>
      <c r="AA2140" s="25" t="str">
        <f>IF(Z2140=0,"",IF(ISBLANK(VLOOKUP(A2140,Database!A:AA,22,FALSE)),"",VLOOKUP(A2140,Database!A:AA,22,FALSE)))</f>
        <v>Exact</v>
      </c>
      <c r="AB2140" s="25">
        <f ca="1">IFERROR(IF(AND(Y2140&lt;&gt;"",OR(V2140="Terminé",V2140="En cours")),VLOOKUP(AA2140,Setup_ScoreExactBonus!A:D,4,FALSE),0),0)</f>
        <v>0</v>
      </c>
      <c r="AC2140" s="31" t="str">
        <f ca="1">IF(Y2140&lt;&gt;"", Y2140 + IF(Z2140=1,AB2140, 0), "")</f>
        <v/>
      </c>
      <c r="AD2140" s="31">
        <f ca="1">SUMIFS(AC$2:AC2140,D$2:D2140,D2140)*IF(R2140=0,1,2)</f>
        <v>0</v>
      </c>
    </row>
    <row r="2141" spans="1:30" x14ac:dyDescent="0.35">
      <c r="A2141" s="31">
        <f>IF(ISBLANK(B2141),"",COUNTIF(B$2:B2141,B2141))-1</f>
        <v>54</v>
      </c>
      <c r="B2141" s="31">
        <v>34</v>
      </c>
      <c r="C2141" s="10">
        <f>VLOOKUP($A2141,Database!$A:$Y,7,FALSE)</f>
        <v>46198.125</v>
      </c>
      <c r="D2141" s="31" t="str">
        <f>VLOOKUP(Pronostics!$B2141,Setup_MPP!$A:$G,3,FALSE)</f>
        <v>Joueur34</v>
      </c>
      <c r="E2141" s="31" t="str">
        <f>VLOOKUP(Pronostics!$B2141,Setup_MPP!$A:$G,2,FALSE)</f>
        <v>Joueur34</v>
      </c>
      <c r="F2141" s="31" t="str">
        <f>VLOOKUP($B2141,Setup_MPP!$A:$E,4,FALSE)</f>
        <v>#D5D5D5</v>
      </c>
      <c r="G2141" s="31" t="str">
        <f>VLOOKUP($B2141,Setup_MPP!$A:$E,5,FALSE)</f>
        <v>#727272</v>
      </c>
      <c r="H2141" s="31" t="str">
        <f>IFERROR(IF(AND(A2141&gt;=1,A2141&lt;=104),VLOOKUP($A2141,Location!$A:$J,6,FALSE),IF(A2141=0,"Avant l'ouverture",IF(OR(A2141=105,A2141=106),"Bonus"))),"")</f>
        <v>Tour 3</v>
      </c>
      <c r="I2141" s="31" t="str">
        <f>IF(LEFT(H2141,4)="Tour",VLOOKUP(A2141,Database!$A:$C,3,FALSE),"")</f>
        <v>A</v>
      </c>
      <c r="J2141" s="31" t="str">
        <f>VLOOKUP($A2141,Location!$A:$J,7,FALSE)</f>
        <v>Tchéquie</v>
      </c>
      <c r="K2141" s="31" t="str">
        <f>IFERROR(VLOOKUP(J2141,Setup_Team!$B:$C,2,FALSE), "TDB")</f>
        <v>CZE</v>
      </c>
      <c r="L2141" s="31" t="str">
        <f>VLOOKUP($A2141,Location!$A:$J,8,FALSE)</f>
        <v>Mexique</v>
      </c>
      <c r="M2141" s="31" t="str">
        <f>IFERROR(VLOOKUP(L2141,Setup_Team!$B:$C,2,FALSE), "TDB")</f>
        <v>MEX</v>
      </c>
      <c r="N2141" s="31" t="str">
        <f>VLOOKUP($A2141,Location!$A:$J,9,FALSE)</f>
        <v>Monterrey</v>
      </c>
      <c r="O2141" s="31" t="str">
        <f>VLOOKUP($A2141,Location!$A:$J,10,FALSE)</f>
        <v>Estadio BBVA</v>
      </c>
      <c r="R2141" s="31">
        <v>0</v>
      </c>
      <c r="S2141" s="25">
        <f>VLOOKUP($A2141,Database!$A:$Y,10,FALSE)</f>
        <v>109</v>
      </c>
      <c r="T2141" s="25">
        <f>VLOOKUP($A2141,Database!$A:$Y,11,FALSE)</f>
        <v>99</v>
      </c>
      <c r="U2141" s="25">
        <f>VLOOKUP($A2141,Database!$A:$Y,12,FALSE)</f>
        <v>91</v>
      </c>
      <c r="V2141" s="25" t="str">
        <f>VLOOKUP(A2141,Database!A:M,13,FALSE)</f>
        <v>À venir</v>
      </c>
      <c r="W2141" s="25" t="str">
        <f>VLOOKUP($A2141,Database!$A:$Y,20,FALSE)</f>
        <v/>
      </c>
      <c r="X2141" s="25" t="str">
        <f>VLOOKUP($A2141,Database!$A:$Y,21,FALSE)</f>
        <v/>
      </c>
      <c r="Y2141" s="25" t="str">
        <f ca="1">IF(C2141&lt;NOW(),IF(AND(P2141&gt;Q2141,W2141&gt;X2141),S2141,IF(AND(P2141=Q2141,W2141=X2141),T2141,IF(AND(P2141&lt;Q2141,W2141&lt;X2141),U2141,0))),"")</f>
        <v/>
      </c>
      <c r="Z2141" s="25">
        <f>IF(AND(P2141=W2141,Q2141=X2141),1,0)</f>
        <v>1</v>
      </c>
      <c r="AA2141" s="25" t="str">
        <f>IF(Z2141=0,"",IF(ISBLANK(VLOOKUP(A2141,Database!A:AA,22,FALSE)),"",VLOOKUP(A2141,Database!A:AA,22,FALSE)))</f>
        <v>Exact</v>
      </c>
      <c r="AB2141" s="25">
        <f ca="1">IFERROR(IF(AND(Y2141&lt;&gt;"",OR(V2141="Terminé",V2141="En cours")),VLOOKUP(AA2141,Setup_ScoreExactBonus!A:D,4,FALSE),0),0)</f>
        <v>0</v>
      </c>
      <c r="AC2141" s="31" t="str">
        <f ca="1">IF(Y2141&lt;&gt;"", Y2141 + IF(Z2141=1,AB2141, 0), "")</f>
        <v/>
      </c>
      <c r="AD2141" s="31">
        <f ca="1">SUMIFS(AC$2:AC2141,D$2:D2141,D2141)*IF(R2141=0,1,2)</f>
        <v>0</v>
      </c>
    </row>
    <row r="2142" spans="1:30" x14ac:dyDescent="0.35">
      <c r="A2142" s="31">
        <f>IF(ISBLANK(B2142),"",COUNTIF(B$2:B2142,B2142))-1</f>
        <v>54</v>
      </c>
      <c r="B2142" s="31">
        <v>35</v>
      </c>
      <c r="C2142" s="10">
        <f>VLOOKUP($A2142,Database!$A:$Y,7,FALSE)</f>
        <v>46198.125</v>
      </c>
      <c r="D2142" s="31" t="str">
        <f>VLOOKUP(Pronostics!$B2142,Setup_MPP!$A:$G,3,FALSE)</f>
        <v>Joueur35</v>
      </c>
      <c r="E2142" s="31" t="str">
        <f>VLOOKUP(Pronostics!$B2142,Setup_MPP!$A:$G,2,FALSE)</f>
        <v>Joueur35</v>
      </c>
      <c r="F2142" s="31" t="str">
        <f>VLOOKUP($B2142,Setup_MPP!$A:$E,4,FALSE)</f>
        <v>#D5D5D5</v>
      </c>
      <c r="G2142" s="31" t="str">
        <f>VLOOKUP($B2142,Setup_MPP!$A:$E,5,FALSE)</f>
        <v>#727272</v>
      </c>
      <c r="H2142" s="31" t="str">
        <f>IFERROR(IF(AND(A2142&gt;=1,A2142&lt;=104),VLOOKUP($A2142,Location!$A:$J,6,FALSE),IF(A2142=0,"Avant l'ouverture",IF(OR(A2142=105,A2142=106),"Bonus"))),"")</f>
        <v>Tour 3</v>
      </c>
      <c r="I2142" s="31" t="str">
        <f>IF(LEFT(H2142,4)="Tour",VLOOKUP(A2142,Database!$A:$C,3,FALSE),"")</f>
        <v>A</v>
      </c>
      <c r="J2142" s="31" t="str">
        <f>VLOOKUP($A2142,Location!$A:$J,7,FALSE)</f>
        <v>Tchéquie</v>
      </c>
      <c r="K2142" s="31" t="str">
        <f>IFERROR(VLOOKUP(J2142,Setup_Team!$B:$C,2,FALSE), "TDB")</f>
        <v>CZE</v>
      </c>
      <c r="L2142" s="31" t="str">
        <f>VLOOKUP($A2142,Location!$A:$J,8,FALSE)</f>
        <v>Mexique</v>
      </c>
      <c r="M2142" s="31" t="str">
        <f>IFERROR(VLOOKUP(L2142,Setup_Team!$B:$C,2,FALSE), "TDB")</f>
        <v>MEX</v>
      </c>
      <c r="N2142" s="31" t="str">
        <f>VLOOKUP($A2142,Location!$A:$J,9,FALSE)</f>
        <v>Monterrey</v>
      </c>
      <c r="O2142" s="31" t="str">
        <f>VLOOKUP($A2142,Location!$A:$J,10,FALSE)</f>
        <v>Estadio BBVA</v>
      </c>
      <c r="R2142" s="31">
        <v>0</v>
      </c>
      <c r="S2142" s="25">
        <f>VLOOKUP($A2142,Database!$A:$Y,10,FALSE)</f>
        <v>109</v>
      </c>
      <c r="T2142" s="25">
        <f>VLOOKUP($A2142,Database!$A:$Y,11,FALSE)</f>
        <v>99</v>
      </c>
      <c r="U2142" s="25">
        <f>VLOOKUP($A2142,Database!$A:$Y,12,FALSE)</f>
        <v>91</v>
      </c>
      <c r="V2142" s="25" t="str">
        <f>VLOOKUP(A2142,Database!A:M,13,FALSE)</f>
        <v>À venir</v>
      </c>
      <c r="W2142" s="25" t="str">
        <f>VLOOKUP($A2142,Database!$A:$Y,20,FALSE)</f>
        <v/>
      </c>
      <c r="X2142" s="25" t="str">
        <f>VLOOKUP($A2142,Database!$A:$Y,21,FALSE)</f>
        <v/>
      </c>
      <c r="Y2142" s="25" t="str">
        <f ca="1">IF(C2142&lt;NOW(),IF(AND(P2142&gt;Q2142,W2142&gt;X2142),S2142,IF(AND(P2142=Q2142,W2142=X2142),T2142,IF(AND(P2142&lt;Q2142,W2142&lt;X2142),U2142,0))),"")</f>
        <v/>
      </c>
      <c r="Z2142" s="25">
        <f>IF(AND(P2142=W2142,Q2142=X2142),1,0)</f>
        <v>1</v>
      </c>
      <c r="AA2142" s="25" t="str">
        <f>IF(Z2142=0,"",IF(ISBLANK(VLOOKUP(A2142,Database!A:AA,22,FALSE)),"",VLOOKUP(A2142,Database!A:AA,22,FALSE)))</f>
        <v>Exact</v>
      </c>
      <c r="AB2142" s="25">
        <f ca="1">IFERROR(IF(AND(Y2142&lt;&gt;"",OR(V2142="Terminé",V2142="En cours")),VLOOKUP(AA2142,Setup_ScoreExactBonus!A:D,4,FALSE),0),0)</f>
        <v>0</v>
      </c>
      <c r="AC2142" s="31" t="str">
        <f ca="1">IF(Y2142&lt;&gt;"", Y2142 + IF(Z2142=1,AB2142, 0), "")</f>
        <v/>
      </c>
      <c r="AD2142" s="31">
        <f ca="1">SUMIFS(AC$2:AC2142,D$2:D2142,D2142)*IF(R2142=0,1,2)</f>
        <v>0</v>
      </c>
    </row>
    <row r="2143" spans="1:30" x14ac:dyDescent="0.35">
      <c r="A2143" s="31">
        <f>IF(ISBLANK(B2143),"",COUNTIF(B$2:B2143,B2143))-1</f>
        <v>54</v>
      </c>
      <c r="B2143" s="31">
        <v>36</v>
      </c>
      <c r="C2143" s="10">
        <f>VLOOKUP($A2143,Database!$A:$Y,7,FALSE)</f>
        <v>46198.125</v>
      </c>
      <c r="D2143" s="31" t="str">
        <f>VLOOKUP(Pronostics!$B2143,Setup_MPP!$A:$G,3,FALSE)</f>
        <v>Joueur36</v>
      </c>
      <c r="E2143" s="31" t="str">
        <f>VLOOKUP(Pronostics!$B2143,Setup_MPP!$A:$G,2,FALSE)</f>
        <v>Joueur36</v>
      </c>
      <c r="F2143" s="31" t="str">
        <f>VLOOKUP($B2143,Setup_MPP!$A:$E,4,FALSE)</f>
        <v>#D5D5D5</v>
      </c>
      <c r="G2143" s="31" t="str">
        <f>VLOOKUP($B2143,Setup_MPP!$A:$E,5,FALSE)</f>
        <v>#727272</v>
      </c>
      <c r="H2143" s="31" t="str">
        <f>IFERROR(IF(AND(A2143&gt;=1,A2143&lt;=104),VLOOKUP($A2143,Location!$A:$J,6,FALSE),IF(A2143=0,"Avant l'ouverture",IF(OR(A2143=105,A2143=106),"Bonus"))),"")</f>
        <v>Tour 3</v>
      </c>
      <c r="I2143" s="31" t="str">
        <f>IF(LEFT(H2143,4)="Tour",VLOOKUP(A2143,Database!$A:$C,3,FALSE),"")</f>
        <v>A</v>
      </c>
      <c r="J2143" s="31" t="str">
        <f>VLOOKUP($A2143,Location!$A:$J,7,FALSE)</f>
        <v>Tchéquie</v>
      </c>
      <c r="K2143" s="31" t="str">
        <f>IFERROR(VLOOKUP(J2143,Setup_Team!$B:$C,2,FALSE), "TDB")</f>
        <v>CZE</v>
      </c>
      <c r="L2143" s="31" t="str">
        <f>VLOOKUP($A2143,Location!$A:$J,8,FALSE)</f>
        <v>Mexique</v>
      </c>
      <c r="M2143" s="31" t="str">
        <f>IFERROR(VLOOKUP(L2143,Setup_Team!$B:$C,2,FALSE), "TDB")</f>
        <v>MEX</v>
      </c>
      <c r="N2143" s="31" t="str">
        <f>VLOOKUP($A2143,Location!$A:$J,9,FALSE)</f>
        <v>Monterrey</v>
      </c>
      <c r="O2143" s="31" t="str">
        <f>VLOOKUP($A2143,Location!$A:$J,10,FALSE)</f>
        <v>Estadio BBVA</v>
      </c>
      <c r="R2143" s="31">
        <v>0</v>
      </c>
      <c r="S2143" s="25">
        <f>VLOOKUP($A2143,Database!$A:$Y,10,FALSE)</f>
        <v>109</v>
      </c>
      <c r="T2143" s="25">
        <f>VLOOKUP($A2143,Database!$A:$Y,11,FALSE)</f>
        <v>99</v>
      </c>
      <c r="U2143" s="25">
        <f>VLOOKUP($A2143,Database!$A:$Y,12,FALSE)</f>
        <v>91</v>
      </c>
      <c r="V2143" s="25" t="str">
        <f>VLOOKUP(A2143,Database!A:M,13,FALSE)</f>
        <v>À venir</v>
      </c>
      <c r="W2143" s="25" t="str">
        <f>VLOOKUP($A2143,Database!$A:$Y,20,FALSE)</f>
        <v/>
      </c>
      <c r="X2143" s="25" t="str">
        <f>VLOOKUP($A2143,Database!$A:$Y,21,FALSE)</f>
        <v/>
      </c>
      <c r="Y2143" s="25" t="str">
        <f ca="1">IF(C2143&lt;NOW(),IF(AND(P2143&gt;Q2143,W2143&gt;X2143),S2143,IF(AND(P2143=Q2143,W2143=X2143),T2143,IF(AND(P2143&lt;Q2143,W2143&lt;X2143),U2143,0))),"")</f>
        <v/>
      </c>
      <c r="Z2143" s="25">
        <f>IF(AND(P2143=W2143,Q2143=X2143),1,0)</f>
        <v>1</v>
      </c>
      <c r="AA2143" s="25" t="str">
        <f>IF(Z2143=0,"",IF(ISBLANK(VLOOKUP(A2143,Database!A:AA,22,FALSE)),"",VLOOKUP(A2143,Database!A:AA,22,FALSE)))</f>
        <v>Exact</v>
      </c>
      <c r="AB2143" s="25">
        <f ca="1">IFERROR(IF(AND(Y2143&lt;&gt;"",OR(V2143="Terminé",V2143="En cours")),VLOOKUP(AA2143,Setup_ScoreExactBonus!A:D,4,FALSE),0),0)</f>
        <v>0</v>
      </c>
      <c r="AC2143" s="31" t="str">
        <f ca="1">IF(Y2143&lt;&gt;"", Y2143 + IF(Z2143=1,AB2143, 0), "")</f>
        <v/>
      </c>
      <c r="AD2143" s="31">
        <f ca="1">SUMIFS(AC$2:AC2143,D$2:D2143,D2143)*IF(R2143=0,1,2)</f>
        <v>0</v>
      </c>
    </row>
    <row r="2144" spans="1:30" x14ac:dyDescent="0.35">
      <c r="A2144" s="31">
        <f>IF(ISBLANK(B2144),"",COUNTIF(B$2:B2144,B2144))-1</f>
        <v>54</v>
      </c>
      <c r="B2144" s="31">
        <v>37</v>
      </c>
      <c r="C2144" s="10">
        <f>VLOOKUP($A2144,Database!$A:$Y,7,FALSE)</f>
        <v>46198.125</v>
      </c>
      <c r="D2144" s="31" t="str">
        <f>VLOOKUP(Pronostics!$B2144,Setup_MPP!$A:$G,3,FALSE)</f>
        <v>Joueur37</v>
      </c>
      <c r="E2144" s="31" t="str">
        <f>VLOOKUP(Pronostics!$B2144,Setup_MPP!$A:$G,2,FALSE)</f>
        <v>Joueur37</v>
      </c>
      <c r="F2144" s="31" t="str">
        <f>VLOOKUP($B2144,Setup_MPP!$A:$E,4,FALSE)</f>
        <v>#D5D5D5</v>
      </c>
      <c r="G2144" s="31" t="str">
        <f>VLOOKUP($B2144,Setup_MPP!$A:$E,5,FALSE)</f>
        <v>#727272</v>
      </c>
      <c r="H2144" s="31" t="str">
        <f>IFERROR(IF(AND(A2144&gt;=1,A2144&lt;=104),VLOOKUP($A2144,Location!$A:$J,6,FALSE),IF(A2144=0,"Avant l'ouverture",IF(OR(A2144=105,A2144=106),"Bonus"))),"")</f>
        <v>Tour 3</v>
      </c>
      <c r="I2144" s="31" t="str">
        <f>IF(LEFT(H2144,4)="Tour",VLOOKUP(A2144,Database!$A:$C,3,FALSE),"")</f>
        <v>A</v>
      </c>
      <c r="J2144" s="31" t="str">
        <f>VLOOKUP($A2144,Location!$A:$J,7,FALSE)</f>
        <v>Tchéquie</v>
      </c>
      <c r="K2144" s="31" t="str">
        <f>IFERROR(VLOOKUP(J2144,Setup_Team!$B:$C,2,FALSE), "TDB")</f>
        <v>CZE</v>
      </c>
      <c r="L2144" s="31" t="str">
        <f>VLOOKUP($A2144,Location!$A:$J,8,FALSE)</f>
        <v>Mexique</v>
      </c>
      <c r="M2144" s="31" t="str">
        <f>IFERROR(VLOOKUP(L2144,Setup_Team!$B:$C,2,FALSE), "TDB")</f>
        <v>MEX</v>
      </c>
      <c r="N2144" s="31" t="str">
        <f>VLOOKUP($A2144,Location!$A:$J,9,FALSE)</f>
        <v>Monterrey</v>
      </c>
      <c r="O2144" s="31" t="str">
        <f>VLOOKUP($A2144,Location!$A:$J,10,FALSE)</f>
        <v>Estadio BBVA</v>
      </c>
      <c r="R2144" s="31">
        <v>0</v>
      </c>
      <c r="S2144" s="25">
        <f>VLOOKUP($A2144,Database!$A:$Y,10,FALSE)</f>
        <v>109</v>
      </c>
      <c r="T2144" s="25">
        <f>VLOOKUP($A2144,Database!$A:$Y,11,FALSE)</f>
        <v>99</v>
      </c>
      <c r="U2144" s="25">
        <f>VLOOKUP($A2144,Database!$A:$Y,12,FALSE)</f>
        <v>91</v>
      </c>
      <c r="V2144" s="25" t="str">
        <f>VLOOKUP(A2144,Database!A:M,13,FALSE)</f>
        <v>À venir</v>
      </c>
      <c r="W2144" s="25" t="str">
        <f>VLOOKUP($A2144,Database!$A:$Y,20,FALSE)</f>
        <v/>
      </c>
      <c r="X2144" s="25" t="str">
        <f>VLOOKUP($A2144,Database!$A:$Y,21,FALSE)</f>
        <v/>
      </c>
      <c r="Y2144" s="25" t="str">
        <f ca="1">IF(C2144&lt;NOW(),IF(AND(P2144&gt;Q2144,W2144&gt;X2144),S2144,IF(AND(P2144=Q2144,W2144=X2144),T2144,IF(AND(P2144&lt;Q2144,W2144&lt;X2144),U2144,0))),"")</f>
        <v/>
      </c>
      <c r="Z2144" s="25">
        <f>IF(AND(P2144=W2144,Q2144=X2144),1,0)</f>
        <v>1</v>
      </c>
      <c r="AA2144" s="25" t="str">
        <f>IF(Z2144=0,"",IF(ISBLANK(VLOOKUP(A2144,Database!A:AA,22,FALSE)),"",VLOOKUP(A2144,Database!A:AA,22,FALSE)))</f>
        <v>Exact</v>
      </c>
      <c r="AB2144" s="25">
        <f ca="1">IFERROR(IF(AND(Y2144&lt;&gt;"",OR(V2144="Terminé",V2144="En cours")),VLOOKUP(AA2144,Setup_ScoreExactBonus!A:D,4,FALSE),0),0)</f>
        <v>0</v>
      </c>
      <c r="AC2144" s="31" t="str">
        <f ca="1">IF(Y2144&lt;&gt;"", Y2144 + IF(Z2144=1,AB2144, 0), "")</f>
        <v/>
      </c>
      <c r="AD2144" s="31">
        <f ca="1">SUMIFS(AC$2:AC2144,D$2:D2144,D2144)*IF(R2144=0,1,2)</f>
        <v>0</v>
      </c>
    </row>
    <row r="2145" spans="1:30" x14ac:dyDescent="0.35">
      <c r="A2145" s="31">
        <f>IF(ISBLANK(B2145),"",COUNTIF(B$2:B2145,B2145))-1</f>
        <v>54</v>
      </c>
      <c r="B2145" s="31">
        <v>38</v>
      </c>
      <c r="C2145" s="10">
        <f>VLOOKUP($A2145,Database!$A:$Y,7,FALSE)</f>
        <v>46198.125</v>
      </c>
      <c r="D2145" s="31" t="str">
        <f>VLOOKUP(Pronostics!$B2145,Setup_MPP!$A:$G,3,FALSE)</f>
        <v>Joueur38</v>
      </c>
      <c r="E2145" s="31" t="str">
        <f>VLOOKUP(Pronostics!$B2145,Setup_MPP!$A:$G,2,FALSE)</f>
        <v>Joueur38</v>
      </c>
      <c r="F2145" s="31" t="str">
        <f>VLOOKUP($B2145,Setup_MPP!$A:$E,4,FALSE)</f>
        <v>#D5D5D5</v>
      </c>
      <c r="G2145" s="31" t="str">
        <f>VLOOKUP($B2145,Setup_MPP!$A:$E,5,FALSE)</f>
        <v>#727272</v>
      </c>
      <c r="H2145" s="31" t="str">
        <f>IFERROR(IF(AND(A2145&gt;=1,A2145&lt;=104),VLOOKUP($A2145,Location!$A:$J,6,FALSE),IF(A2145=0,"Avant l'ouverture",IF(OR(A2145=105,A2145=106),"Bonus"))),"")</f>
        <v>Tour 3</v>
      </c>
      <c r="I2145" s="31" t="str">
        <f>IF(LEFT(H2145,4)="Tour",VLOOKUP(A2145,Database!$A:$C,3,FALSE),"")</f>
        <v>A</v>
      </c>
      <c r="J2145" s="31" t="str">
        <f>VLOOKUP($A2145,Location!$A:$J,7,FALSE)</f>
        <v>Tchéquie</v>
      </c>
      <c r="K2145" s="31" t="str">
        <f>IFERROR(VLOOKUP(J2145,Setup_Team!$B:$C,2,FALSE), "TDB")</f>
        <v>CZE</v>
      </c>
      <c r="L2145" s="31" t="str">
        <f>VLOOKUP($A2145,Location!$A:$J,8,FALSE)</f>
        <v>Mexique</v>
      </c>
      <c r="M2145" s="31" t="str">
        <f>IFERROR(VLOOKUP(L2145,Setup_Team!$B:$C,2,FALSE), "TDB")</f>
        <v>MEX</v>
      </c>
      <c r="N2145" s="31" t="str">
        <f>VLOOKUP($A2145,Location!$A:$J,9,FALSE)</f>
        <v>Monterrey</v>
      </c>
      <c r="O2145" s="31" t="str">
        <f>VLOOKUP($A2145,Location!$A:$J,10,FALSE)</f>
        <v>Estadio BBVA</v>
      </c>
      <c r="R2145" s="31">
        <v>0</v>
      </c>
      <c r="S2145" s="25">
        <f>VLOOKUP($A2145,Database!$A:$Y,10,FALSE)</f>
        <v>109</v>
      </c>
      <c r="T2145" s="25">
        <f>VLOOKUP($A2145,Database!$A:$Y,11,FALSE)</f>
        <v>99</v>
      </c>
      <c r="U2145" s="25">
        <f>VLOOKUP($A2145,Database!$A:$Y,12,FALSE)</f>
        <v>91</v>
      </c>
      <c r="V2145" s="25" t="str">
        <f>VLOOKUP(A2145,Database!A:M,13,FALSE)</f>
        <v>À venir</v>
      </c>
      <c r="W2145" s="25" t="str">
        <f>VLOOKUP($A2145,Database!$A:$Y,20,FALSE)</f>
        <v/>
      </c>
      <c r="X2145" s="25" t="str">
        <f>VLOOKUP($A2145,Database!$A:$Y,21,FALSE)</f>
        <v/>
      </c>
      <c r="Y2145" s="25" t="str">
        <f ca="1">IF(C2145&lt;NOW(),IF(AND(P2145&gt;Q2145,W2145&gt;X2145),S2145,IF(AND(P2145=Q2145,W2145=X2145),T2145,IF(AND(P2145&lt;Q2145,W2145&lt;X2145),U2145,0))),"")</f>
        <v/>
      </c>
      <c r="Z2145" s="25">
        <f>IF(AND(P2145=W2145,Q2145=X2145),1,0)</f>
        <v>1</v>
      </c>
      <c r="AA2145" s="25" t="str">
        <f>IF(Z2145=0,"",IF(ISBLANK(VLOOKUP(A2145,Database!A:AA,22,FALSE)),"",VLOOKUP(A2145,Database!A:AA,22,FALSE)))</f>
        <v>Exact</v>
      </c>
      <c r="AB2145" s="25">
        <f ca="1">IFERROR(IF(AND(Y2145&lt;&gt;"",OR(V2145="Terminé",V2145="En cours")),VLOOKUP(AA2145,Setup_ScoreExactBonus!A:D,4,FALSE),0),0)</f>
        <v>0</v>
      </c>
      <c r="AC2145" s="31" t="str">
        <f ca="1">IF(Y2145&lt;&gt;"", Y2145 + IF(Z2145=1,AB2145, 0), "")</f>
        <v/>
      </c>
      <c r="AD2145" s="31">
        <f ca="1">SUMIFS(AC$2:AC2145,D$2:D2145,D2145)*IF(R2145=0,1,2)</f>
        <v>0</v>
      </c>
    </row>
    <row r="2146" spans="1:30" x14ac:dyDescent="0.35">
      <c r="A2146" s="31">
        <f>IF(ISBLANK(B2146),"",COUNTIF(B$2:B2146,B2146))-1</f>
        <v>54</v>
      </c>
      <c r="B2146" s="31">
        <v>39</v>
      </c>
      <c r="C2146" s="10">
        <f>VLOOKUP($A2146,Database!$A:$Y,7,FALSE)</f>
        <v>46198.125</v>
      </c>
      <c r="D2146" s="31" t="str">
        <f>VLOOKUP(Pronostics!$B2146,Setup_MPP!$A:$G,3,FALSE)</f>
        <v>Joueur39</v>
      </c>
      <c r="E2146" s="31" t="str">
        <f>VLOOKUP(Pronostics!$B2146,Setup_MPP!$A:$G,2,FALSE)</f>
        <v>Joueur39</v>
      </c>
      <c r="F2146" s="31" t="str">
        <f>VLOOKUP($B2146,Setup_MPP!$A:$E,4,FALSE)</f>
        <v>#D5D5D5</v>
      </c>
      <c r="G2146" s="31" t="str">
        <f>VLOOKUP($B2146,Setup_MPP!$A:$E,5,FALSE)</f>
        <v>#727272</v>
      </c>
      <c r="H2146" s="31" t="str">
        <f>IFERROR(IF(AND(A2146&gt;=1,A2146&lt;=104),VLOOKUP($A2146,Location!$A:$J,6,FALSE),IF(A2146=0,"Avant l'ouverture",IF(OR(A2146=105,A2146=106),"Bonus"))),"")</f>
        <v>Tour 3</v>
      </c>
      <c r="I2146" s="31" t="str">
        <f>IF(LEFT(H2146,4)="Tour",VLOOKUP(A2146,Database!$A:$C,3,FALSE),"")</f>
        <v>A</v>
      </c>
      <c r="J2146" s="31" t="str">
        <f>VLOOKUP($A2146,Location!$A:$J,7,FALSE)</f>
        <v>Tchéquie</v>
      </c>
      <c r="K2146" s="31" t="str">
        <f>IFERROR(VLOOKUP(J2146,Setup_Team!$B:$C,2,FALSE), "TDB")</f>
        <v>CZE</v>
      </c>
      <c r="L2146" s="31" t="str">
        <f>VLOOKUP($A2146,Location!$A:$J,8,FALSE)</f>
        <v>Mexique</v>
      </c>
      <c r="M2146" s="31" t="str">
        <f>IFERROR(VLOOKUP(L2146,Setup_Team!$B:$C,2,FALSE), "TDB")</f>
        <v>MEX</v>
      </c>
      <c r="N2146" s="31" t="str">
        <f>VLOOKUP($A2146,Location!$A:$J,9,FALSE)</f>
        <v>Monterrey</v>
      </c>
      <c r="O2146" s="31" t="str">
        <f>VLOOKUP($A2146,Location!$A:$J,10,FALSE)</f>
        <v>Estadio BBVA</v>
      </c>
      <c r="R2146" s="31">
        <v>0</v>
      </c>
      <c r="S2146" s="25">
        <f>VLOOKUP($A2146,Database!$A:$Y,10,FALSE)</f>
        <v>109</v>
      </c>
      <c r="T2146" s="25">
        <f>VLOOKUP($A2146,Database!$A:$Y,11,FALSE)</f>
        <v>99</v>
      </c>
      <c r="U2146" s="25">
        <f>VLOOKUP($A2146,Database!$A:$Y,12,FALSE)</f>
        <v>91</v>
      </c>
      <c r="V2146" s="25" t="str">
        <f>VLOOKUP(A2146,Database!A:M,13,FALSE)</f>
        <v>À venir</v>
      </c>
      <c r="W2146" s="25" t="str">
        <f>VLOOKUP($A2146,Database!$A:$Y,20,FALSE)</f>
        <v/>
      </c>
      <c r="X2146" s="25" t="str">
        <f>VLOOKUP($A2146,Database!$A:$Y,21,FALSE)</f>
        <v/>
      </c>
      <c r="Y2146" s="25" t="str">
        <f ca="1">IF(C2146&lt;NOW(),IF(AND(P2146&gt;Q2146,W2146&gt;X2146),S2146,IF(AND(P2146=Q2146,W2146=X2146),T2146,IF(AND(P2146&lt;Q2146,W2146&lt;X2146),U2146,0))),"")</f>
        <v/>
      </c>
      <c r="Z2146" s="25">
        <f>IF(AND(P2146=W2146,Q2146=X2146),1,0)</f>
        <v>1</v>
      </c>
      <c r="AA2146" s="25" t="str">
        <f>IF(Z2146=0,"",IF(ISBLANK(VLOOKUP(A2146,Database!A:AA,22,FALSE)),"",VLOOKUP(A2146,Database!A:AA,22,FALSE)))</f>
        <v>Exact</v>
      </c>
      <c r="AB2146" s="25">
        <f ca="1">IFERROR(IF(AND(Y2146&lt;&gt;"",OR(V2146="Terminé",V2146="En cours")),VLOOKUP(AA2146,Setup_ScoreExactBonus!A:D,4,FALSE),0),0)</f>
        <v>0</v>
      </c>
      <c r="AC2146" s="31" t="str">
        <f ca="1">IF(Y2146&lt;&gt;"", Y2146 + IF(Z2146=1,AB2146, 0), "")</f>
        <v/>
      </c>
      <c r="AD2146" s="31">
        <f ca="1">SUMIFS(AC$2:AC2146,D$2:D2146,D2146)*IF(R2146=0,1,2)</f>
        <v>0</v>
      </c>
    </row>
    <row r="2147" spans="1:30" x14ac:dyDescent="0.35">
      <c r="A2147" s="31">
        <f>IF(ISBLANK(B2147),"",COUNTIF(B$2:B2147,B2147))-1</f>
        <v>55</v>
      </c>
      <c r="B2147" s="31">
        <v>1</v>
      </c>
      <c r="C2147" s="10">
        <f>VLOOKUP($A2147,Database!$A:$Y,7,FALSE)</f>
        <v>46198.916666666664</v>
      </c>
      <c r="D2147" s="31" t="str">
        <f>VLOOKUP(Pronostics!$B2147,Setup_MPP!$A:$G,3,FALSE)</f>
        <v>_Nicolas_LM_</v>
      </c>
      <c r="E2147" s="31" t="str">
        <f>VLOOKUP(Pronostics!$B2147,Setup_MPP!$A:$G,2,FALSE)</f>
        <v>Nicolas LE MOUEL</v>
      </c>
      <c r="F2147" s="31" t="str">
        <f>VLOOKUP($B2147,Setup_MPP!$A:$E,4,FALSE)</f>
        <v>#F7C79D</v>
      </c>
      <c r="G2147" s="31" t="str">
        <f>VLOOKUP($B2147,Setup_MPP!$A:$E,5,FALSE)</f>
        <v>#FFBE85</v>
      </c>
      <c r="H2147" s="31" t="str">
        <f>IFERROR(IF(AND(A2147&gt;=1,A2147&lt;=104),VLOOKUP($A2147,Location!$A:$J,6,FALSE),IF(A2147=0,"Avant l'ouverture",IF(OR(A2147=105,A2147=106),"Bonus"))),"")</f>
        <v>Tour 3</v>
      </c>
      <c r="I2147" s="31" t="str">
        <f>IF(LEFT(H2147,4)="Tour",VLOOKUP(A2147,Database!$A:$C,3,FALSE),"")</f>
        <v>E</v>
      </c>
      <c r="J2147" s="31" t="str">
        <f>VLOOKUP($A2147,Location!$A:$J,7,FALSE)</f>
        <v>Curaçao</v>
      </c>
      <c r="K2147" s="31" t="str">
        <f>IFERROR(VLOOKUP(J2147,Setup_Team!$B:$C,2,FALSE), "TDB")</f>
        <v>CUW</v>
      </c>
      <c r="L2147" s="31" t="str">
        <f>VLOOKUP($A2147,Location!$A:$J,8,FALSE)</f>
        <v>Côte d'Ivoire</v>
      </c>
      <c r="M2147" s="31" t="str">
        <f>IFERROR(VLOOKUP(L2147,Setup_Team!$B:$C,2,FALSE), "TDB")</f>
        <v>CIV</v>
      </c>
      <c r="N2147" s="31" t="str">
        <f>VLOOKUP($A2147,Location!$A:$J,9,FALSE)</f>
        <v>Philadelphia, Pennsylvania</v>
      </c>
      <c r="O2147" s="31" t="str">
        <f>VLOOKUP($A2147,Location!$A:$J,10,FALSE)</f>
        <v>Lincoln Financial Field</v>
      </c>
      <c r="P2147" s="44"/>
      <c r="Q2147" s="44"/>
      <c r="R2147" s="31">
        <v>0</v>
      </c>
      <c r="S2147" s="25">
        <f>VLOOKUP($A2147,Database!$A:$Y,10,FALSE)</f>
        <v>163</v>
      </c>
      <c r="T2147" s="25">
        <f>VLOOKUP($A2147,Database!$A:$Y,11,FALSE)</f>
        <v>118</v>
      </c>
      <c r="U2147" s="25">
        <f>VLOOKUP($A2147,Database!$A:$Y,12,FALSE)</f>
        <v>53</v>
      </c>
      <c r="V2147" s="25" t="str">
        <f>VLOOKUP(A2147,Database!A:M,13,FALSE)</f>
        <v>À venir</v>
      </c>
      <c r="W2147" s="25" t="str">
        <f>VLOOKUP($A2147,Database!$A:$Y,20,FALSE)</f>
        <v/>
      </c>
      <c r="X2147" s="25" t="str">
        <f>VLOOKUP($A2147,Database!$A:$Y,21,FALSE)</f>
        <v/>
      </c>
      <c r="Y2147" s="25" t="str">
        <f ca="1">IF(C2147&lt;NOW(),IF(AND(P2147&gt;Q2147,W2147&gt;X2147),S2147,IF(AND(P2147=Q2147,W2147=X2147),T2147,IF(AND(P2147&lt;Q2147,W2147&lt;X2147),U2147,0))),"")</f>
        <v/>
      </c>
      <c r="Z2147" s="25">
        <f>IF(AND(P2147=W2147,Q2147=X2147),1,0)</f>
        <v>1</v>
      </c>
      <c r="AA2147" s="25" t="str">
        <f>IF(Z2147=0,"",IF(ISBLANK(VLOOKUP(A2147,Database!A:AA,22,FALSE)),"",VLOOKUP(A2147,Database!A:AA,22,FALSE)))</f>
        <v>Exact</v>
      </c>
      <c r="AB2147" s="25">
        <f ca="1">IFERROR(IF(AND(Y2147&lt;&gt;"",OR(V2147="Terminé",V2147="En cours")),VLOOKUP(AA2147,Setup_ScoreExactBonus!A:D,4,FALSE),0),0)</f>
        <v>0</v>
      </c>
      <c r="AC2147" s="31" t="str">
        <f ca="1">IF(Y2147&lt;&gt;"", Y2147 + IF(Z2147=1,AB2147, 0), "")</f>
        <v/>
      </c>
      <c r="AD2147" s="31">
        <f ca="1">SUMIFS(AC$2:AC2147,D$2:D2147,D2147)*IF(R2147=0,1,2)</f>
        <v>0</v>
      </c>
    </row>
    <row r="2148" spans="1:30" x14ac:dyDescent="0.35">
      <c r="A2148" s="31">
        <f>IF(ISBLANK(B2148),"",COUNTIF(B$2:B2148,B2148))-1</f>
        <v>55</v>
      </c>
      <c r="B2148" s="31">
        <v>2</v>
      </c>
      <c r="C2148" s="10">
        <f>VLOOKUP($A2148,Database!$A:$Y,7,FALSE)</f>
        <v>46198.916666666664</v>
      </c>
      <c r="D2148" s="31" t="str">
        <f>VLOOKUP(Pronostics!$B2148,Setup_MPP!$A:$G,3,FALSE)</f>
        <v>leaelaz</v>
      </c>
      <c r="E2148" s="31" t="str">
        <f>VLOOKUP(Pronostics!$B2148,Setup_MPP!$A:$G,2,FALSE)</f>
        <v>Léa EL ASERY</v>
      </c>
      <c r="F2148" s="31" t="str">
        <f>VLOOKUP($B2148,Setup_MPP!$A:$E,4,FALSE)</f>
        <v>#FFBEBE</v>
      </c>
      <c r="G2148" s="31" t="str">
        <f>VLOOKUP($B2148,Setup_MPP!$A:$E,5,FALSE)</f>
        <v>#DF6868</v>
      </c>
      <c r="H2148" s="31" t="str">
        <f>IFERROR(IF(AND(A2148&gt;=1,A2148&lt;=104),VLOOKUP($A2148,Location!$A:$J,6,FALSE),IF(A2148=0,"Avant l'ouverture",IF(OR(A2148=105,A2148=106),"Bonus"))),"")</f>
        <v>Tour 3</v>
      </c>
      <c r="I2148" s="31" t="str">
        <f>IF(LEFT(H2148,4)="Tour",VLOOKUP(A2148,Database!$A:$C,3,FALSE),"")</f>
        <v>E</v>
      </c>
      <c r="J2148" s="31" t="str">
        <f>VLOOKUP($A2148,Location!$A:$J,7,FALSE)</f>
        <v>Curaçao</v>
      </c>
      <c r="K2148" s="31" t="str">
        <f>IFERROR(VLOOKUP(J2148,Setup_Team!$B:$C,2,FALSE), "TDB")</f>
        <v>CUW</v>
      </c>
      <c r="L2148" s="31" t="str">
        <f>VLOOKUP($A2148,Location!$A:$J,8,FALSE)</f>
        <v>Côte d'Ivoire</v>
      </c>
      <c r="M2148" s="31" t="str">
        <f>IFERROR(VLOOKUP(L2148,Setup_Team!$B:$C,2,FALSE), "TDB")</f>
        <v>CIV</v>
      </c>
      <c r="N2148" s="31" t="str">
        <f>VLOOKUP($A2148,Location!$A:$J,9,FALSE)</f>
        <v>Philadelphia, Pennsylvania</v>
      </c>
      <c r="O2148" s="31" t="str">
        <f>VLOOKUP($A2148,Location!$A:$J,10,FALSE)</f>
        <v>Lincoln Financial Field</v>
      </c>
      <c r="R2148" s="31">
        <v>0</v>
      </c>
      <c r="S2148" s="25">
        <f>VLOOKUP($A2148,Database!$A:$Y,10,FALSE)</f>
        <v>163</v>
      </c>
      <c r="T2148" s="25">
        <f>VLOOKUP($A2148,Database!$A:$Y,11,FALSE)</f>
        <v>118</v>
      </c>
      <c r="U2148" s="25">
        <f>VLOOKUP($A2148,Database!$A:$Y,12,FALSE)</f>
        <v>53</v>
      </c>
      <c r="V2148" s="25" t="str">
        <f>VLOOKUP(A2148,Database!A:M,13,FALSE)</f>
        <v>À venir</v>
      </c>
      <c r="W2148" s="25" t="str">
        <f>VLOOKUP($A2148,Database!$A:$Y,20,FALSE)</f>
        <v/>
      </c>
      <c r="X2148" s="25" t="str">
        <f>VLOOKUP($A2148,Database!$A:$Y,21,FALSE)</f>
        <v/>
      </c>
      <c r="Y2148" s="25" t="str">
        <f ca="1">IF(C2148&lt;NOW(),IF(AND(P2148&gt;Q2148,W2148&gt;X2148),S2148,IF(AND(P2148=Q2148,W2148=X2148),T2148,IF(AND(P2148&lt;Q2148,W2148&lt;X2148),U2148,0))),"")</f>
        <v/>
      </c>
      <c r="Z2148" s="25">
        <f>IF(AND(P2148=W2148,Q2148=X2148),1,0)</f>
        <v>1</v>
      </c>
      <c r="AA2148" s="25" t="str">
        <f>IF(Z2148=0,"",IF(ISBLANK(VLOOKUP(A2148,Database!A:AA,22,FALSE)),"",VLOOKUP(A2148,Database!A:AA,22,FALSE)))</f>
        <v>Exact</v>
      </c>
      <c r="AB2148" s="25">
        <f ca="1">IFERROR(IF(AND(Y2148&lt;&gt;"",OR(V2148="Terminé",V2148="En cours")),VLOOKUP(AA2148,Setup_ScoreExactBonus!A:D,4,FALSE),0),0)</f>
        <v>0</v>
      </c>
      <c r="AC2148" s="31" t="str">
        <f ca="1">IF(Y2148&lt;&gt;"", Y2148 + IF(Z2148=1,AB2148, 0), "")</f>
        <v/>
      </c>
      <c r="AD2148" s="31">
        <f ca="1">SUMIFS(AC$2:AC2148,D$2:D2148,D2148)*IF(R2148=0,1,2)</f>
        <v>0</v>
      </c>
    </row>
    <row r="2149" spans="1:30" x14ac:dyDescent="0.35">
      <c r="A2149" s="31">
        <f>IF(ISBLANK(B2149),"",COUNTIF(B$2:B2149,B2149))-1</f>
        <v>55</v>
      </c>
      <c r="B2149" s="31">
        <v>3</v>
      </c>
      <c r="C2149" s="10">
        <f>VLOOKUP($A2149,Database!$A:$Y,7,FALSE)</f>
        <v>46198.916666666664</v>
      </c>
      <c r="D2149" s="31" t="str">
        <f>VLOOKUP(Pronostics!$B2149,Setup_MPP!$A:$G,3,FALSE)</f>
        <v>PasMetalleux</v>
      </c>
      <c r="E2149" s="31" t="str">
        <f>VLOOKUP(Pronostics!$B2149,Setup_MPP!$A:$G,2,FALSE)</f>
        <v>Elwenn JOUBREL</v>
      </c>
      <c r="F2149" s="31" t="str">
        <f>VLOOKUP($B2149,Setup_MPP!$A:$E,4,FALSE)</f>
        <v>#F5C7FC</v>
      </c>
      <c r="G2149" s="31" t="str">
        <f>VLOOKUP($B2149,Setup_MPP!$A:$E,5,FALSE)</f>
        <v>#C489CF</v>
      </c>
      <c r="H2149" s="31" t="str">
        <f>IFERROR(IF(AND(A2149&gt;=1,A2149&lt;=104),VLOOKUP($A2149,Location!$A:$J,6,FALSE),IF(A2149=0,"Avant l'ouverture",IF(OR(A2149=105,A2149=106),"Bonus"))),"")</f>
        <v>Tour 3</v>
      </c>
      <c r="I2149" s="31" t="str">
        <f>IF(LEFT(H2149,4)="Tour",VLOOKUP(A2149,Database!$A:$C,3,FALSE),"")</f>
        <v>E</v>
      </c>
      <c r="J2149" s="31" t="str">
        <f>VLOOKUP($A2149,Location!$A:$J,7,FALSE)</f>
        <v>Curaçao</v>
      </c>
      <c r="K2149" s="31" t="str">
        <f>IFERROR(VLOOKUP(J2149,Setup_Team!$B:$C,2,FALSE), "TDB")</f>
        <v>CUW</v>
      </c>
      <c r="L2149" s="31" t="str">
        <f>VLOOKUP($A2149,Location!$A:$J,8,FALSE)</f>
        <v>Côte d'Ivoire</v>
      </c>
      <c r="M2149" s="31" t="str">
        <f>IFERROR(VLOOKUP(L2149,Setup_Team!$B:$C,2,FALSE), "TDB")</f>
        <v>CIV</v>
      </c>
      <c r="N2149" s="31" t="str">
        <f>VLOOKUP($A2149,Location!$A:$J,9,FALSE)</f>
        <v>Philadelphia, Pennsylvania</v>
      </c>
      <c r="O2149" s="31" t="str">
        <f>VLOOKUP($A2149,Location!$A:$J,10,FALSE)</f>
        <v>Lincoln Financial Field</v>
      </c>
      <c r="R2149" s="31">
        <v>0</v>
      </c>
      <c r="S2149" s="25">
        <f>VLOOKUP($A2149,Database!$A:$Y,10,FALSE)</f>
        <v>163</v>
      </c>
      <c r="T2149" s="25">
        <f>VLOOKUP($A2149,Database!$A:$Y,11,FALSE)</f>
        <v>118</v>
      </c>
      <c r="U2149" s="25">
        <f>VLOOKUP($A2149,Database!$A:$Y,12,FALSE)</f>
        <v>53</v>
      </c>
      <c r="V2149" s="25" t="str">
        <f>VLOOKUP(A2149,Database!A:M,13,FALSE)</f>
        <v>À venir</v>
      </c>
      <c r="W2149" s="25" t="str">
        <f>VLOOKUP($A2149,Database!$A:$Y,20,FALSE)</f>
        <v/>
      </c>
      <c r="X2149" s="25" t="str">
        <f>VLOOKUP($A2149,Database!$A:$Y,21,FALSE)</f>
        <v/>
      </c>
      <c r="Y2149" s="25" t="str">
        <f ca="1">IF(C2149&lt;NOW(),IF(AND(P2149&gt;Q2149,W2149&gt;X2149),S2149,IF(AND(P2149=Q2149,W2149=X2149),T2149,IF(AND(P2149&lt;Q2149,W2149&lt;X2149),U2149,0))),"")</f>
        <v/>
      </c>
      <c r="Z2149" s="25">
        <f>IF(AND(P2149=W2149,Q2149=X2149),1,0)</f>
        <v>1</v>
      </c>
      <c r="AA2149" s="25" t="str">
        <f>IF(Z2149=0,"",IF(ISBLANK(VLOOKUP(A2149,Database!A:AA,22,FALSE)),"",VLOOKUP(A2149,Database!A:AA,22,FALSE)))</f>
        <v>Exact</v>
      </c>
      <c r="AB2149" s="25">
        <f ca="1">IFERROR(IF(AND(Y2149&lt;&gt;"",OR(V2149="Terminé",V2149="En cours")),VLOOKUP(AA2149,Setup_ScoreExactBonus!A:D,4,FALSE),0),0)</f>
        <v>0</v>
      </c>
      <c r="AC2149" s="31" t="str">
        <f ca="1">IF(Y2149&lt;&gt;"", Y2149 + IF(Z2149=1,AB2149, 0), "")</f>
        <v/>
      </c>
      <c r="AD2149" s="31">
        <f ca="1">SUMIFS(AC$2:AC2149,D$2:D2149,D2149)*IF(R2149=0,1,2)</f>
        <v>0</v>
      </c>
    </row>
    <row r="2150" spans="1:30" x14ac:dyDescent="0.35">
      <c r="A2150" s="31">
        <f>IF(ISBLANK(B2150),"",COUNTIF(B$2:B2150,B2150))-1</f>
        <v>55</v>
      </c>
      <c r="B2150" s="31">
        <v>4</v>
      </c>
      <c r="C2150" s="10">
        <f>VLOOKUP($A2150,Database!$A:$Y,7,FALSE)</f>
        <v>46198.916666666664</v>
      </c>
      <c r="D2150" s="31" t="str">
        <f>VLOOKUP(Pronostics!$B2150,Setup_MPP!$A:$G,3,FALSE)</f>
        <v>Popo444</v>
      </c>
      <c r="E2150" s="31" t="str">
        <f>VLOOKUP(Pronostics!$B2150,Setup_MPP!$A:$G,2,FALSE)</f>
        <v>Pauline OLIVIER</v>
      </c>
      <c r="F2150" s="31" t="str">
        <f>VLOOKUP($B2150,Setup_MPP!$A:$E,4,FALSE)</f>
        <v>#A5EA7F</v>
      </c>
      <c r="G2150" s="31" t="str">
        <f>VLOOKUP($B2150,Setup_MPP!$A:$E,5,FALSE)</f>
        <v>#80C65A</v>
      </c>
      <c r="H2150" s="31" t="str">
        <f>IFERROR(IF(AND(A2150&gt;=1,A2150&lt;=104),VLOOKUP($A2150,Location!$A:$J,6,FALSE),IF(A2150=0,"Avant l'ouverture",IF(OR(A2150=105,A2150=106),"Bonus"))),"")</f>
        <v>Tour 3</v>
      </c>
      <c r="I2150" s="31" t="str">
        <f>IF(LEFT(H2150,4)="Tour",VLOOKUP(A2150,Database!$A:$C,3,FALSE),"")</f>
        <v>E</v>
      </c>
      <c r="J2150" s="31" t="str">
        <f>VLOOKUP($A2150,Location!$A:$J,7,FALSE)</f>
        <v>Curaçao</v>
      </c>
      <c r="K2150" s="31" t="str">
        <f>IFERROR(VLOOKUP(J2150,Setup_Team!$B:$C,2,FALSE), "TDB")</f>
        <v>CUW</v>
      </c>
      <c r="L2150" s="31" t="str">
        <f>VLOOKUP($A2150,Location!$A:$J,8,FALSE)</f>
        <v>Côte d'Ivoire</v>
      </c>
      <c r="M2150" s="31" t="str">
        <f>IFERROR(VLOOKUP(L2150,Setup_Team!$B:$C,2,FALSE), "TDB")</f>
        <v>CIV</v>
      </c>
      <c r="N2150" s="31" t="str">
        <f>VLOOKUP($A2150,Location!$A:$J,9,FALSE)</f>
        <v>Philadelphia, Pennsylvania</v>
      </c>
      <c r="O2150" s="31" t="str">
        <f>VLOOKUP($A2150,Location!$A:$J,10,FALSE)</f>
        <v>Lincoln Financial Field</v>
      </c>
      <c r="R2150" s="31">
        <v>0</v>
      </c>
      <c r="S2150" s="25">
        <f>VLOOKUP($A2150,Database!$A:$Y,10,FALSE)</f>
        <v>163</v>
      </c>
      <c r="T2150" s="25">
        <f>VLOOKUP($A2150,Database!$A:$Y,11,FALSE)</f>
        <v>118</v>
      </c>
      <c r="U2150" s="25">
        <f>VLOOKUP($A2150,Database!$A:$Y,12,FALSE)</f>
        <v>53</v>
      </c>
      <c r="V2150" s="25" t="str">
        <f>VLOOKUP(A2150,Database!A:M,13,FALSE)</f>
        <v>À venir</v>
      </c>
      <c r="W2150" s="25" t="str">
        <f>VLOOKUP($A2150,Database!$A:$Y,20,FALSE)</f>
        <v/>
      </c>
      <c r="X2150" s="25" t="str">
        <f>VLOOKUP($A2150,Database!$A:$Y,21,FALSE)</f>
        <v/>
      </c>
      <c r="Y2150" s="25" t="str">
        <f ca="1">IF(C2150&lt;NOW(),IF(AND(P2150&gt;Q2150,W2150&gt;X2150),S2150,IF(AND(P2150=Q2150,W2150=X2150),T2150,IF(AND(P2150&lt;Q2150,W2150&lt;X2150),U2150,0))),"")</f>
        <v/>
      </c>
      <c r="Z2150" s="25">
        <f>IF(AND(P2150=W2150,Q2150=X2150),1,0)</f>
        <v>1</v>
      </c>
      <c r="AA2150" s="25" t="str">
        <f>IF(Z2150=0,"",IF(ISBLANK(VLOOKUP(A2150,Database!A:AA,22,FALSE)),"",VLOOKUP(A2150,Database!A:AA,22,FALSE)))</f>
        <v>Exact</v>
      </c>
      <c r="AB2150" s="25">
        <f ca="1">IFERROR(IF(AND(Y2150&lt;&gt;"",OR(V2150="Terminé",V2150="En cours")),VLOOKUP(AA2150,Setup_ScoreExactBonus!A:D,4,FALSE),0),0)</f>
        <v>0</v>
      </c>
      <c r="AC2150" s="31" t="str">
        <f ca="1">IF(Y2150&lt;&gt;"", Y2150 + IF(Z2150=1,AB2150, 0), "")</f>
        <v/>
      </c>
      <c r="AD2150" s="31">
        <f ca="1">SUMIFS(AC$2:AC2150,D$2:D2150,D2150)*IF(R2150=0,1,2)</f>
        <v>0</v>
      </c>
    </row>
    <row r="2151" spans="1:30" x14ac:dyDescent="0.35">
      <c r="A2151" s="31">
        <f>IF(ISBLANK(B2151),"",COUNTIF(B$2:B2151,B2151))-1</f>
        <v>55</v>
      </c>
      <c r="B2151" s="31">
        <v>5</v>
      </c>
      <c r="C2151" s="10">
        <f>VLOOKUP($A2151,Database!$A:$Y,7,FALSE)</f>
        <v>46198.916666666664</v>
      </c>
      <c r="D2151" s="31" t="str">
        <f>VLOOKUP(Pronostics!$B2151,Setup_MPP!$A:$G,3,FALSE)</f>
        <v>_Jujul</v>
      </c>
      <c r="E2151" s="31" t="str">
        <f>VLOOKUP(Pronostics!$B2151,Setup_MPP!$A:$G,2,FALSE)</f>
        <v>Julie BOISSIERE</v>
      </c>
      <c r="F2151" s="31" t="str">
        <f>VLOOKUP($B2151,Setup_MPP!$A:$E,4,FALSE)</f>
        <v>#D890FF</v>
      </c>
      <c r="G2151" s="31" t="str">
        <f>VLOOKUP($B2151,Setup_MPP!$A:$E,5,FALSE)</f>
        <v>#B750EF</v>
      </c>
      <c r="H2151" s="31" t="str">
        <f>IFERROR(IF(AND(A2151&gt;=1,A2151&lt;=104),VLOOKUP($A2151,Location!$A:$J,6,FALSE),IF(A2151=0,"Avant l'ouverture",IF(OR(A2151=105,A2151=106),"Bonus"))),"")</f>
        <v>Tour 3</v>
      </c>
      <c r="I2151" s="31" t="str">
        <f>IF(LEFT(H2151,4)="Tour",VLOOKUP(A2151,Database!$A:$C,3,FALSE),"")</f>
        <v>E</v>
      </c>
      <c r="J2151" s="31" t="str">
        <f>VLOOKUP($A2151,Location!$A:$J,7,FALSE)</f>
        <v>Curaçao</v>
      </c>
      <c r="K2151" s="31" t="str">
        <f>IFERROR(VLOOKUP(J2151,Setup_Team!$B:$C,2,FALSE), "TDB")</f>
        <v>CUW</v>
      </c>
      <c r="L2151" s="31" t="str">
        <f>VLOOKUP($A2151,Location!$A:$J,8,FALSE)</f>
        <v>Côte d'Ivoire</v>
      </c>
      <c r="M2151" s="31" t="str">
        <f>IFERROR(VLOOKUP(L2151,Setup_Team!$B:$C,2,FALSE), "TDB")</f>
        <v>CIV</v>
      </c>
      <c r="N2151" s="31" t="str">
        <f>VLOOKUP($A2151,Location!$A:$J,9,FALSE)</f>
        <v>Philadelphia, Pennsylvania</v>
      </c>
      <c r="O2151" s="31" t="str">
        <f>VLOOKUP($A2151,Location!$A:$J,10,FALSE)</f>
        <v>Lincoln Financial Field</v>
      </c>
      <c r="R2151" s="31">
        <v>0</v>
      </c>
      <c r="S2151" s="25">
        <f>VLOOKUP($A2151,Database!$A:$Y,10,FALSE)</f>
        <v>163</v>
      </c>
      <c r="T2151" s="25">
        <f>VLOOKUP($A2151,Database!$A:$Y,11,FALSE)</f>
        <v>118</v>
      </c>
      <c r="U2151" s="25">
        <f>VLOOKUP($A2151,Database!$A:$Y,12,FALSE)</f>
        <v>53</v>
      </c>
      <c r="V2151" s="25" t="str">
        <f>VLOOKUP(A2151,Database!A:M,13,FALSE)</f>
        <v>À venir</v>
      </c>
      <c r="W2151" s="25" t="str">
        <f>VLOOKUP($A2151,Database!$A:$Y,20,FALSE)</f>
        <v/>
      </c>
      <c r="X2151" s="25" t="str">
        <f>VLOOKUP($A2151,Database!$A:$Y,21,FALSE)</f>
        <v/>
      </c>
      <c r="Y2151" s="25" t="str">
        <f ca="1">IF(C2151&lt;NOW(),IF(AND(P2151&gt;Q2151,W2151&gt;X2151),S2151,IF(AND(P2151=Q2151,W2151=X2151),T2151,IF(AND(P2151&lt;Q2151,W2151&lt;X2151),U2151,0))),"")</f>
        <v/>
      </c>
      <c r="Z2151" s="25">
        <f>IF(AND(P2151=W2151,Q2151=X2151),1,0)</f>
        <v>1</v>
      </c>
      <c r="AA2151" s="25" t="str">
        <f>IF(Z2151=0,"",IF(ISBLANK(VLOOKUP(A2151,Database!A:AA,22,FALSE)),"",VLOOKUP(A2151,Database!A:AA,22,FALSE)))</f>
        <v>Exact</v>
      </c>
      <c r="AB2151" s="25">
        <f ca="1">IFERROR(IF(AND(Y2151&lt;&gt;"",OR(V2151="Terminé",V2151="En cours")),VLOOKUP(AA2151,Setup_ScoreExactBonus!A:D,4,FALSE),0),0)</f>
        <v>0</v>
      </c>
      <c r="AC2151" s="31" t="str">
        <f ca="1">IF(Y2151&lt;&gt;"", Y2151 + IF(Z2151=1,AB2151, 0), "")</f>
        <v/>
      </c>
      <c r="AD2151" s="31">
        <f ca="1">SUMIFS(AC$2:AC2151,D$2:D2151,D2151)*IF(R2151=0,1,2)</f>
        <v>0</v>
      </c>
    </row>
    <row r="2152" spans="1:30" x14ac:dyDescent="0.35">
      <c r="A2152" s="31">
        <f>IF(ISBLANK(B2152),"",COUNTIF(B$2:B2152,B2152))-1</f>
        <v>55</v>
      </c>
      <c r="B2152" s="31">
        <v>6</v>
      </c>
      <c r="C2152" s="10">
        <f>VLOOKUP($A2152,Database!$A:$Y,7,FALSE)</f>
        <v>46198.916666666664</v>
      </c>
      <c r="D2152" s="31" t="str">
        <f>VLOOKUP(Pronostics!$B2152,Setup_MPP!$A:$G,3,FALSE)</f>
        <v>Julay</v>
      </c>
      <c r="E2152" s="31" t="str">
        <f>VLOOKUP(Pronostics!$B2152,Setup_MPP!$A:$G,2,FALSE)</f>
        <v>Julie BOUCHARD</v>
      </c>
      <c r="F2152" s="31" t="str">
        <f>VLOOKUP($B2152,Setup_MPP!$A:$E,4,FALSE)</f>
        <v>#A6F7B1</v>
      </c>
      <c r="G2152" s="31" t="str">
        <f>VLOOKUP($B2152,Setup_MPP!$A:$E,5,FALSE)</f>
        <v>#6EC179</v>
      </c>
      <c r="H2152" s="31" t="str">
        <f>IFERROR(IF(AND(A2152&gt;=1,A2152&lt;=104),VLOOKUP($A2152,Location!$A:$J,6,FALSE),IF(A2152=0,"Avant l'ouverture",IF(OR(A2152=105,A2152=106),"Bonus"))),"")</f>
        <v>Tour 3</v>
      </c>
      <c r="I2152" s="31" t="str">
        <f>IF(LEFT(H2152,4)="Tour",VLOOKUP(A2152,Database!$A:$C,3,FALSE),"")</f>
        <v>E</v>
      </c>
      <c r="J2152" s="31" t="str">
        <f>VLOOKUP($A2152,Location!$A:$J,7,FALSE)</f>
        <v>Curaçao</v>
      </c>
      <c r="K2152" s="31" t="str">
        <f>IFERROR(VLOOKUP(J2152,Setup_Team!$B:$C,2,FALSE), "TDB")</f>
        <v>CUW</v>
      </c>
      <c r="L2152" s="31" t="str">
        <f>VLOOKUP($A2152,Location!$A:$J,8,FALSE)</f>
        <v>Côte d'Ivoire</v>
      </c>
      <c r="M2152" s="31" t="str">
        <f>IFERROR(VLOOKUP(L2152,Setup_Team!$B:$C,2,FALSE), "TDB")</f>
        <v>CIV</v>
      </c>
      <c r="N2152" s="31" t="str">
        <f>VLOOKUP($A2152,Location!$A:$J,9,FALSE)</f>
        <v>Philadelphia, Pennsylvania</v>
      </c>
      <c r="O2152" s="31" t="str">
        <f>VLOOKUP($A2152,Location!$A:$J,10,FALSE)</f>
        <v>Lincoln Financial Field</v>
      </c>
      <c r="R2152" s="31">
        <v>0</v>
      </c>
      <c r="S2152" s="25">
        <f>VLOOKUP($A2152,Database!$A:$Y,10,FALSE)</f>
        <v>163</v>
      </c>
      <c r="T2152" s="25">
        <f>VLOOKUP($A2152,Database!$A:$Y,11,FALSE)</f>
        <v>118</v>
      </c>
      <c r="U2152" s="25">
        <f>VLOOKUP($A2152,Database!$A:$Y,12,FALSE)</f>
        <v>53</v>
      </c>
      <c r="V2152" s="25" t="str">
        <f>VLOOKUP(A2152,Database!A:M,13,FALSE)</f>
        <v>À venir</v>
      </c>
      <c r="W2152" s="25" t="str">
        <f>VLOOKUP($A2152,Database!$A:$Y,20,FALSE)</f>
        <v/>
      </c>
      <c r="X2152" s="25" t="str">
        <f>VLOOKUP($A2152,Database!$A:$Y,21,FALSE)</f>
        <v/>
      </c>
      <c r="Y2152" s="25" t="str">
        <f ca="1">IF(C2152&lt;NOW(),IF(AND(P2152&gt;Q2152,W2152&gt;X2152),S2152,IF(AND(P2152=Q2152,W2152=X2152),T2152,IF(AND(P2152&lt;Q2152,W2152&lt;X2152),U2152,0))),"")</f>
        <v/>
      </c>
      <c r="Z2152" s="25">
        <f>IF(AND(P2152=W2152,Q2152=X2152),1,0)</f>
        <v>1</v>
      </c>
      <c r="AA2152" s="25" t="str">
        <f>IF(Z2152=0,"",IF(ISBLANK(VLOOKUP(A2152,Database!A:AA,22,FALSE)),"",VLOOKUP(A2152,Database!A:AA,22,FALSE)))</f>
        <v>Exact</v>
      </c>
      <c r="AB2152" s="25">
        <f ca="1">IFERROR(IF(AND(Y2152&lt;&gt;"",OR(V2152="Terminé",V2152="En cours")),VLOOKUP(AA2152,Setup_ScoreExactBonus!A:D,4,FALSE),0),0)</f>
        <v>0</v>
      </c>
      <c r="AC2152" s="31" t="str">
        <f ca="1">IF(Y2152&lt;&gt;"", Y2152 + IF(Z2152=1,AB2152, 0), "")</f>
        <v/>
      </c>
      <c r="AD2152" s="31">
        <f ca="1">SUMIFS(AC$2:AC2152,D$2:D2152,D2152)*IF(R2152=0,1,2)</f>
        <v>0</v>
      </c>
    </row>
    <row r="2153" spans="1:30" x14ac:dyDescent="0.35">
      <c r="A2153" s="31">
        <f>IF(ISBLANK(B2153),"",COUNTIF(B$2:B2153,B2153))-1</f>
        <v>55</v>
      </c>
      <c r="B2153" s="31">
        <v>7</v>
      </c>
      <c r="C2153" s="10">
        <f>VLOOKUP($A2153,Database!$A:$Y,7,FALSE)</f>
        <v>46198.916666666664</v>
      </c>
      <c r="D2153" s="31" t="str">
        <f>VLOOKUP(Pronostics!$B2153,Setup_MPP!$A:$G,3,FALSE)</f>
        <v>__Vince__</v>
      </c>
      <c r="E2153" s="31" t="str">
        <f>VLOOKUP(Pronostics!$B2153,Setup_MPP!$A:$G,2,FALSE)</f>
        <v>Vincent FRAYSSE</v>
      </c>
      <c r="F2153" s="31" t="str">
        <f>VLOOKUP($B2153,Setup_MPP!$A:$E,4,FALSE)</f>
        <v>#B2EAE8</v>
      </c>
      <c r="G2153" s="31" t="str">
        <f>VLOOKUP($B2153,Setup_MPP!$A:$E,5,FALSE)</f>
        <v>#6CB4B1</v>
      </c>
      <c r="H2153" s="31" t="str">
        <f>IFERROR(IF(AND(A2153&gt;=1,A2153&lt;=104),VLOOKUP($A2153,Location!$A:$J,6,FALSE),IF(A2153=0,"Avant l'ouverture",IF(OR(A2153=105,A2153=106),"Bonus"))),"")</f>
        <v>Tour 3</v>
      </c>
      <c r="I2153" s="31" t="str">
        <f>IF(LEFT(H2153,4)="Tour",VLOOKUP(A2153,Database!$A:$C,3,FALSE),"")</f>
        <v>E</v>
      </c>
      <c r="J2153" s="31" t="str">
        <f>VLOOKUP($A2153,Location!$A:$J,7,FALSE)</f>
        <v>Curaçao</v>
      </c>
      <c r="K2153" s="31" t="str">
        <f>IFERROR(VLOOKUP(J2153,Setup_Team!$B:$C,2,FALSE), "TDB")</f>
        <v>CUW</v>
      </c>
      <c r="L2153" s="31" t="str">
        <f>VLOOKUP($A2153,Location!$A:$J,8,FALSE)</f>
        <v>Côte d'Ivoire</v>
      </c>
      <c r="M2153" s="31" t="str">
        <f>IFERROR(VLOOKUP(L2153,Setup_Team!$B:$C,2,FALSE), "TDB")</f>
        <v>CIV</v>
      </c>
      <c r="N2153" s="31" t="str">
        <f>VLOOKUP($A2153,Location!$A:$J,9,FALSE)</f>
        <v>Philadelphia, Pennsylvania</v>
      </c>
      <c r="O2153" s="31" t="str">
        <f>VLOOKUP($A2153,Location!$A:$J,10,FALSE)</f>
        <v>Lincoln Financial Field</v>
      </c>
      <c r="R2153" s="31">
        <v>0</v>
      </c>
      <c r="S2153" s="25">
        <f>VLOOKUP($A2153,Database!$A:$Y,10,FALSE)</f>
        <v>163</v>
      </c>
      <c r="T2153" s="25">
        <f>VLOOKUP($A2153,Database!$A:$Y,11,FALSE)</f>
        <v>118</v>
      </c>
      <c r="U2153" s="25">
        <f>VLOOKUP($A2153,Database!$A:$Y,12,FALSE)</f>
        <v>53</v>
      </c>
      <c r="V2153" s="25" t="str">
        <f>VLOOKUP(A2153,Database!A:M,13,FALSE)</f>
        <v>À venir</v>
      </c>
      <c r="W2153" s="25" t="str">
        <f>VLOOKUP($A2153,Database!$A:$Y,20,FALSE)</f>
        <v/>
      </c>
      <c r="X2153" s="25" t="str">
        <f>VLOOKUP($A2153,Database!$A:$Y,21,FALSE)</f>
        <v/>
      </c>
      <c r="Y2153" s="25" t="str">
        <f ca="1">IF(C2153&lt;NOW(),IF(AND(P2153&gt;Q2153,W2153&gt;X2153),S2153,IF(AND(P2153=Q2153,W2153=X2153),T2153,IF(AND(P2153&lt;Q2153,W2153&lt;X2153),U2153,0))),"")</f>
        <v/>
      </c>
      <c r="Z2153" s="25">
        <f>IF(AND(P2153=W2153,Q2153=X2153),1,0)</f>
        <v>1</v>
      </c>
      <c r="AA2153" s="25" t="str">
        <f>IF(Z2153=0,"",IF(ISBLANK(VLOOKUP(A2153,Database!A:AA,22,FALSE)),"",VLOOKUP(A2153,Database!A:AA,22,FALSE)))</f>
        <v>Exact</v>
      </c>
      <c r="AB2153" s="25">
        <f ca="1">IFERROR(IF(AND(Y2153&lt;&gt;"",OR(V2153="Terminé",V2153="En cours")),VLOOKUP(AA2153,Setup_ScoreExactBonus!A:D,4,FALSE),0),0)</f>
        <v>0</v>
      </c>
      <c r="AC2153" s="31" t="str">
        <f ca="1">IF(Y2153&lt;&gt;"", Y2153 + IF(Z2153=1,AB2153, 0), "")</f>
        <v/>
      </c>
      <c r="AD2153" s="31">
        <f ca="1">SUMIFS(AC$2:AC2153,D$2:D2153,D2153)*IF(R2153=0,1,2)</f>
        <v>0</v>
      </c>
    </row>
    <row r="2154" spans="1:30" x14ac:dyDescent="0.35">
      <c r="A2154" s="31">
        <f>IF(ISBLANK(B2154),"",COUNTIF(B$2:B2154,B2154))-1</f>
        <v>55</v>
      </c>
      <c r="B2154" s="31">
        <v>8</v>
      </c>
      <c r="C2154" s="10">
        <f>VLOOKUP($A2154,Database!$A:$Y,7,FALSE)</f>
        <v>46198.916666666664</v>
      </c>
      <c r="D2154" s="31" t="str">
        <f>VLOOKUP(Pronostics!$B2154,Setup_MPP!$A:$G,3,FALSE)</f>
        <v>Louuiiis</v>
      </c>
      <c r="E2154" s="31" t="str">
        <f>VLOOKUP(Pronostics!$B2154,Setup_MPP!$A:$G,2,FALSE)</f>
        <v>Louis HARLE</v>
      </c>
      <c r="F2154" s="31" t="str">
        <f>VLOOKUP($B2154,Setup_MPP!$A:$E,4,FALSE)</f>
        <v>#EEF7B1</v>
      </c>
      <c r="G2154" s="31" t="str">
        <f>VLOOKUP($B2154,Setup_MPP!$A:$E,5,FALSE)</f>
        <v>#C1CB7D</v>
      </c>
      <c r="H2154" s="31" t="str">
        <f>IFERROR(IF(AND(A2154&gt;=1,A2154&lt;=104),VLOOKUP($A2154,Location!$A:$J,6,FALSE),IF(A2154=0,"Avant l'ouverture",IF(OR(A2154=105,A2154=106),"Bonus"))),"")</f>
        <v>Tour 3</v>
      </c>
      <c r="I2154" s="31" t="str">
        <f>IF(LEFT(H2154,4)="Tour",VLOOKUP(A2154,Database!$A:$C,3,FALSE),"")</f>
        <v>E</v>
      </c>
      <c r="J2154" s="31" t="str">
        <f>VLOOKUP($A2154,Location!$A:$J,7,FALSE)</f>
        <v>Curaçao</v>
      </c>
      <c r="K2154" s="31" t="str">
        <f>IFERROR(VLOOKUP(J2154,Setup_Team!$B:$C,2,FALSE), "TDB")</f>
        <v>CUW</v>
      </c>
      <c r="L2154" s="31" t="str">
        <f>VLOOKUP($A2154,Location!$A:$J,8,FALSE)</f>
        <v>Côte d'Ivoire</v>
      </c>
      <c r="M2154" s="31" t="str">
        <f>IFERROR(VLOOKUP(L2154,Setup_Team!$B:$C,2,FALSE), "TDB")</f>
        <v>CIV</v>
      </c>
      <c r="N2154" s="31" t="str">
        <f>VLOOKUP($A2154,Location!$A:$J,9,FALSE)</f>
        <v>Philadelphia, Pennsylvania</v>
      </c>
      <c r="O2154" s="31" t="str">
        <f>VLOOKUP($A2154,Location!$A:$J,10,FALSE)</f>
        <v>Lincoln Financial Field</v>
      </c>
      <c r="R2154" s="31">
        <v>0</v>
      </c>
      <c r="S2154" s="25">
        <f>VLOOKUP($A2154,Database!$A:$Y,10,FALSE)</f>
        <v>163</v>
      </c>
      <c r="T2154" s="25">
        <f>VLOOKUP($A2154,Database!$A:$Y,11,FALSE)</f>
        <v>118</v>
      </c>
      <c r="U2154" s="25">
        <f>VLOOKUP($A2154,Database!$A:$Y,12,FALSE)</f>
        <v>53</v>
      </c>
      <c r="V2154" s="25" t="str">
        <f>VLOOKUP(A2154,Database!A:M,13,FALSE)</f>
        <v>À venir</v>
      </c>
      <c r="W2154" s="25" t="str">
        <f>VLOOKUP($A2154,Database!$A:$Y,20,FALSE)</f>
        <v/>
      </c>
      <c r="X2154" s="25" t="str">
        <f>VLOOKUP($A2154,Database!$A:$Y,21,FALSE)</f>
        <v/>
      </c>
      <c r="Y2154" s="25" t="str">
        <f ca="1">IF(C2154&lt;NOW(),IF(AND(P2154&gt;Q2154,W2154&gt;X2154),S2154,IF(AND(P2154=Q2154,W2154=X2154),T2154,IF(AND(P2154&lt;Q2154,W2154&lt;X2154),U2154,0))),"")</f>
        <v/>
      </c>
      <c r="Z2154" s="25">
        <f>IF(AND(P2154=W2154,Q2154=X2154),1,0)</f>
        <v>1</v>
      </c>
      <c r="AA2154" s="25" t="str">
        <f>IF(Z2154=0,"",IF(ISBLANK(VLOOKUP(A2154,Database!A:AA,22,FALSE)),"",VLOOKUP(A2154,Database!A:AA,22,FALSE)))</f>
        <v>Exact</v>
      </c>
      <c r="AB2154" s="25">
        <f ca="1">IFERROR(IF(AND(Y2154&lt;&gt;"",OR(V2154="Terminé",V2154="En cours")),VLOOKUP(AA2154,Setup_ScoreExactBonus!A:D,4,FALSE),0),0)</f>
        <v>0</v>
      </c>
      <c r="AC2154" s="31" t="str">
        <f ca="1">IF(Y2154&lt;&gt;"", Y2154 + IF(Z2154=1,AB2154, 0), "")</f>
        <v/>
      </c>
      <c r="AD2154" s="31">
        <f ca="1">SUMIFS(AC$2:AC2154,D$2:D2154,D2154)*IF(R2154=0,1,2)</f>
        <v>0</v>
      </c>
    </row>
    <row r="2155" spans="1:30" x14ac:dyDescent="0.35">
      <c r="A2155" s="31">
        <f>IF(ISBLANK(B2155),"",COUNTIF(B$2:B2155,B2155))-1</f>
        <v>55</v>
      </c>
      <c r="B2155" s="31">
        <v>9</v>
      </c>
      <c r="C2155" s="10">
        <f>VLOOKUP($A2155,Database!$A:$Y,7,FALSE)</f>
        <v>46198.916666666664</v>
      </c>
      <c r="D2155" s="31" t="str">
        <f>VLOOKUP(Pronostics!$B2155,Setup_MPP!$A:$G,3,FALSE)</f>
        <v>Aurelien_dqp</v>
      </c>
      <c r="E2155" s="31" t="str">
        <f>VLOOKUP(Pronostics!$B2155,Setup_MPP!$A:$G,2,FALSE)</f>
        <v>Aurélien DE POULPIQUET</v>
      </c>
      <c r="F2155" s="31" t="str">
        <f>VLOOKUP($B2155,Setup_MPP!$A:$E,4,FALSE)</f>
        <v>#F4EA9D</v>
      </c>
      <c r="G2155" s="31" t="str">
        <f>VLOOKUP($B2155,Setup_MPP!$A:$E,5,FALSE)</f>
        <v>#D2C458</v>
      </c>
      <c r="H2155" s="31" t="str">
        <f>IFERROR(IF(AND(A2155&gt;=1,A2155&lt;=104),VLOOKUP($A2155,Location!$A:$J,6,FALSE),IF(A2155=0,"Avant l'ouverture",IF(OR(A2155=105,A2155=106),"Bonus"))),"")</f>
        <v>Tour 3</v>
      </c>
      <c r="I2155" s="31" t="str">
        <f>IF(LEFT(H2155,4)="Tour",VLOOKUP(A2155,Database!$A:$C,3,FALSE),"")</f>
        <v>E</v>
      </c>
      <c r="J2155" s="31" t="str">
        <f>VLOOKUP($A2155,Location!$A:$J,7,FALSE)</f>
        <v>Curaçao</v>
      </c>
      <c r="K2155" s="31" t="str">
        <f>IFERROR(VLOOKUP(J2155,Setup_Team!$B:$C,2,FALSE), "TDB")</f>
        <v>CUW</v>
      </c>
      <c r="L2155" s="31" t="str">
        <f>VLOOKUP($A2155,Location!$A:$J,8,FALSE)</f>
        <v>Côte d'Ivoire</v>
      </c>
      <c r="M2155" s="31" t="str">
        <f>IFERROR(VLOOKUP(L2155,Setup_Team!$B:$C,2,FALSE), "TDB")</f>
        <v>CIV</v>
      </c>
      <c r="N2155" s="31" t="str">
        <f>VLOOKUP($A2155,Location!$A:$J,9,FALSE)</f>
        <v>Philadelphia, Pennsylvania</v>
      </c>
      <c r="O2155" s="31" t="str">
        <f>VLOOKUP($A2155,Location!$A:$J,10,FALSE)</f>
        <v>Lincoln Financial Field</v>
      </c>
      <c r="R2155" s="31">
        <v>0</v>
      </c>
      <c r="S2155" s="25">
        <f>VLOOKUP($A2155,Database!$A:$Y,10,FALSE)</f>
        <v>163</v>
      </c>
      <c r="T2155" s="25">
        <f>VLOOKUP($A2155,Database!$A:$Y,11,FALSE)</f>
        <v>118</v>
      </c>
      <c r="U2155" s="25">
        <f>VLOOKUP($A2155,Database!$A:$Y,12,FALSE)</f>
        <v>53</v>
      </c>
      <c r="V2155" s="25" t="str">
        <f>VLOOKUP(A2155,Database!A:M,13,FALSE)</f>
        <v>À venir</v>
      </c>
      <c r="W2155" s="25" t="str">
        <f>VLOOKUP($A2155,Database!$A:$Y,20,FALSE)</f>
        <v/>
      </c>
      <c r="X2155" s="25" t="str">
        <f>VLOOKUP($A2155,Database!$A:$Y,21,FALSE)</f>
        <v/>
      </c>
      <c r="Y2155" s="25" t="str">
        <f ca="1">IF(C2155&lt;NOW(),IF(AND(P2155&gt;Q2155,W2155&gt;X2155),S2155,IF(AND(P2155=Q2155,W2155=X2155),T2155,IF(AND(P2155&lt;Q2155,W2155&lt;X2155),U2155,0))),"")</f>
        <v/>
      </c>
      <c r="Z2155" s="25">
        <f>IF(AND(P2155=W2155,Q2155=X2155),1,0)</f>
        <v>1</v>
      </c>
      <c r="AA2155" s="25" t="str">
        <f>IF(Z2155=0,"",IF(ISBLANK(VLOOKUP(A2155,Database!A:AA,22,FALSE)),"",VLOOKUP(A2155,Database!A:AA,22,FALSE)))</f>
        <v>Exact</v>
      </c>
      <c r="AB2155" s="25">
        <f ca="1">IFERROR(IF(AND(Y2155&lt;&gt;"",OR(V2155="Terminé",V2155="En cours")),VLOOKUP(AA2155,Setup_ScoreExactBonus!A:D,4,FALSE),0),0)</f>
        <v>0</v>
      </c>
      <c r="AC2155" s="31" t="str">
        <f ca="1">IF(Y2155&lt;&gt;"", Y2155 + IF(Z2155=1,AB2155, 0), "")</f>
        <v/>
      </c>
      <c r="AD2155" s="31">
        <f ca="1">SUMIFS(AC$2:AC2155,D$2:D2155,D2155)*IF(R2155=0,1,2)</f>
        <v>0</v>
      </c>
    </row>
    <row r="2156" spans="1:30" x14ac:dyDescent="0.35">
      <c r="A2156" s="31">
        <f>IF(ISBLANK(B2156),"",COUNTIF(B$2:B2156,B2156))-1</f>
        <v>55</v>
      </c>
      <c r="B2156" s="31">
        <v>10</v>
      </c>
      <c r="C2156" s="10">
        <f>VLOOKUP($A2156,Database!$A:$Y,7,FALSE)</f>
        <v>46198.916666666664</v>
      </c>
      <c r="D2156" s="31" t="str">
        <f>VLOOKUP(Pronostics!$B2156,Setup_MPP!$A:$G,3,FALSE)</f>
        <v>RandomPaul</v>
      </c>
      <c r="E2156" s="31" t="str">
        <f>VLOOKUP(Pronostics!$B2156,Setup_MPP!$A:$G,2,FALSE)</f>
        <v>Paul MONTESINOS</v>
      </c>
      <c r="F2156" s="31" t="str">
        <f>VLOOKUP($B2156,Setup_MPP!$A:$E,4,FALSE)</f>
        <v>#C4B0FF</v>
      </c>
      <c r="G2156" s="31" t="str">
        <f>VLOOKUP($B2156,Setup_MPP!$A:$E,5,FALSE)</f>
        <v>#7F66C8</v>
      </c>
      <c r="H2156" s="31" t="str">
        <f>IFERROR(IF(AND(A2156&gt;=1,A2156&lt;=104),VLOOKUP($A2156,Location!$A:$J,6,FALSE),IF(A2156=0,"Avant l'ouverture",IF(OR(A2156=105,A2156=106),"Bonus"))),"")</f>
        <v>Tour 3</v>
      </c>
      <c r="I2156" s="31" t="str">
        <f>IF(LEFT(H2156,4)="Tour",VLOOKUP(A2156,Database!$A:$C,3,FALSE),"")</f>
        <v>E</v>
      </c>
      <c r="J2156" s="31" t="str">
        <f>VLOOKUP($A2156,Location!$A:$J,7,FALSE)</f>
        <v>Curaçao</v>
      </c>
      <c r="K2156" s="31" t="str">
        <f>IFERROR(VLOOKUP(J2156,Setup_Team!$B:$C,2,FALSE), "TDB")</f>
        <v>CUW</v>
      </c>
      <c r="L2156" s="31" t="str">
        <f>VLOOKUP($A2156,Location!$A:$J,8,FALSE)</f>
        <v>Côte d'Ivoire</v>
      </c>
      <c r="M2156" s="31" t="str">
        <f>IFERROR(VLOOKUP(L2156,Setup_Team!$B:$C,2,FALSE), "TDB")</f>
        <v>CIV</v>
      </c>
      <c r="N2156" s="31" t="str">
        <f>VLOOKUP($A2156,Location!$A:$J,9,FALSE)</f>
        <v>Philadelphia, Pennsylvania</v>
      </c>
      <c r="O2156" s="31" t="str">
        <f>VLOOKUP($A2156,Location!$A:$J,10,FALSE)</f>
        <v>Lincoln Financial Field</v>
      </c>
      <c r="R2156" s="31">
        <v>0</v>
      </c>
      <c r="S2156" s="25">
        <f>VLOOKUP($A2156,Database!$A:$Y,10,FALSE)</f>
        <v>163</v>
      </c>
      <c r="T2156" s="25">
        <f>VLOOKUP($A2156,Database!$A:$Y,11,FALSE)</f>
        <v>118</v>
      </c>
      <c r="U2156" s="25">
        <f>VLOOKUP($A2156,Database!$A:$Y,12,FALSE)</f>
        <v>53</v>
      </c>
      <c r="V2156" s="25" t="str">
        <f>VLOOKUP(A2156,Database!A:M,13,FALSE)</f>
        <v>À venir</v>
      </c>
      <c r="W2156" s="25" t="str">
        <f>VLOOKUP($A2156,Database!$A:$Y,20,FALSE)</f>
        <v/>
      </c>
      <c r="X2156" s="25" t="str">
        <f>VLOOKUP($A2156,Database!$A:$Y,21,FALSE)</f>
        <v/>
      </c>
      <c r="Y2156" s="25" t="str">
        <f ca="1">IF(C2156&lt;NOW(),IF(AND(P2156&gt;Q2156,W2156&gt;X2156),S2156,IF(AND(P2156=Q2156,W2156=X2156),T2156,IF(AND(P2156&lt;Q2156,W2156&lt;X2156),U2156,0))),"")</f>
        <v/>
      </c>
      <c r="Z2156" s="25">
        <f>IF(AND(P2156=W2156,Q2156=X2156),1,0)</f>
        <v>1</v>
      </c>
      <c r="AA2156" s="25" t="str">
        <f>IF(Z2156=0,"",IF(ISBLANK(VLOOKUP(A2156,Database!A:AA,22,FALSE)),"",VLOOKUP(A2156,Database!A:AA,22,FALSE)))</f>
        <v>Exact</v>
      </c>
      <c r="AB2156" s="25">
        <f ca="1">IFERROR(IF(AND(Y2156&lt;&gt;"",OR(V2156="Terminé",V2156="En cours")),VLOOKUP(AA2156,Setup_ScoreExactBonus!A:D,4,FALSE),0),0)</f>
        <v>0</v>
      </c>
      <c r="AC2156" s="31" t="str">
        <f ca="1">IF(Y2156&lt;&gt;"", Y2156 + IF(Z2156=1,AB2156, 0), "")</f>
        <v/>
      </c>
      <c r="AD2156" s="31">
        <f ca="1">SUMIFS(AC$2:AC2156,D$2:D2156,D2156)*IF(R2156=0,1,2)</f>
        <v>0</v>
      </c>
    </row>
    <row r="2157" spans="1:30" x14ac:dyDescent="0.35">
      <c r="A2157" s="31">
        <f>IF(ISBLANK(B2157),"",COUNTIF(B$2:B2157,B2157))-1</f>
        <v>55</v>
      </c>
      <c r="B2157" s="31">
        <v>11</v>
      </c>
      <c r="C2157" s="10">
        <f>VLOOKUP($A2157,Database!$A:$Y,7,FALSE)</f>
        <v>46198.916666666664</v>
      </c>
      <c r="D2157" s="31" t="str">
        <f>VLOOKUP(Pronostics!$B2157,Setup_MPP!$A:$G,3,FALSE)</f>
        <v>Kinsley#8SA6T</v>
      </c>
      <c r="E2157" s="31" t="str">
        <f>VLOOKUP(Pronostics!$B2157,Setup_MPP!$A:$G,2,FALSE)</f>
        <v>Kinsley ROQUE</v>
      </c>
      <c r="F2157" s="31" t="str">
        <f>VLOOKUP($B2157,Setup_MPP!$A:$E,4,FALSE)</f>
        <v>#CBEBBA</v>
      </c>
      <c r="G2157" s="31" t="str">
        <f>VLOOKUP($B2157,Setup_MPP!$A:$E,5,FALSE)</f>
        <v>#70BC6E</v>
      </c>
      <c r="H2157" s="31" t="str">
        <f>IFERROR(IF(AND(A2157&gt;=1,A2157&lt;=104),VLOOKUP($A2157,Location!$A:$J,6,FALSE),IF(A2157=0,"Avant l'ouverture",IF(OR(A2157=105,A2157=106),"Bonus"))),"")</f>
        <v>Tour 3</v>
      </c>
      <c r="I2157" s="31" t="str">
        <f>IF(LEFT(H2157,4)="Tour",VLOOKUP(A2157,Database!$A:$C,3,FALSE),"")</f>
        <v>E</v>
      </c>
      <c r="J2157" s="31" t="str">
        <f>VLOOKUP($A2157,Location!$A:$J,7,FALSE)</f>
        <v>Curaçao</v>
      </c>
      <c r="K2157" s="31" t="str">
        <f>IFERROR(VLOOKUP(J2157,Setup_Team!$B:$C,2,FALSE), "TDB")</f>
        <v>CUW</v>
      </c>
      <c r="L2157" s="31" t="str">
        <f>VLOOKUP($A2157,Location!$A:$J,8,FALSE)</f>
        <v>Côte d'Ivoire</v>
      </c>
      <c r="M2157" s="31" t="str">
        <f>IFERROR(VLOOKUP(L2157,Setup_Team!$B:$C,2,FALSE), "TDB")</f>
        <v>CIV</v>
      </c>
      <c r="N2157" s="31" t="str">
        <f>VLOOKUP($A2157,Location!$A:$J,9,FALSE)</f>
        <v>Philadelphia, Pennsylvania</v>
      </c>
      <c r="O2157" s="31" t="str">
        <f>VLOOKUP($A2157,Location!$A:$J,10,FALSE)</f>
        <v>Lincoln Financial Field</v>
      </c>
      <c r="R2157" s="31">
        <v>0</v>
      </c>
      <c r="S2157" s="25">
        <f>VLOOKUP($A2157,Database!$A:$Y,10,FALSE)</f>
        <v>163</v>
      </c>
      <c r="T2157" s="25">
        <f>VLOOKUP($A2157,Database!$A:$Y,11,FALSE)</f>
        <v>118</v>
      </c>
      <c r="U2157" s="25">
        <f>VLOOKUP($A2157,Database!$A:$Y,12,FALSE)</f>
        <v>53</v>
      </c>
      <c r="V2157" s="25" t="str">
        <f>VLOOKUP(A2157,Database!A:M,13,FALSE)</f>
        <v>À venir</v>
      </c>
      <c r="W2157" s="25" t="str">
        <f>VLOOKUP($A2157,Database!$A:$Y,20,FALSE)</f>
        <v/>
      </c>
      <c r="X2157" s="25" t="str">
        <f>VLOOKUP($A2157,Database!$A:$Y,21,FALSE)</f>
        <v/>
      </c>
      <c r="Y2157" s="25" t="str">
        <f ca="1">IF(C2157&lt;NOW(),IF(AND(P2157&gt;Q2157,W2157&gt;X2157),S2157,IF(AND(P2157=Q2157,W2157=X2157),T2157,IF(AND(P2157&lt;Q2157,W2157&lt;X2157),U2157,0))),"")</f>
        <v/>
      </c>
      <c r="Z2157" s="25">
        <f>IF(AND(P2157=W2157,Q2157=X2157),1,0)</f>
        <v>1</v>
      </c>
      <c r="AA2157" s="25" t="str">
        <f>IF(Z2157=0,"",IF(ISBLANK(VLOOKUP(A2157,Database!A:AA,22,FALSE)),"",VLOOKUP(A2157,Database!A:AA,22,FALSE)))</f>
        <v>Exact</v>
      </c>
      <c r="AB2157" s="25">
        <f ca="1">IFERROR(IF(AND(Y2157&lt;&gt;"",OR(V2157="Terminé",V2157="En cours")),VLOOKUP(AA2157,Setup_ScoreExactBonus!A:D,4,FALSE),0),0)</f>
        <v>0</v>
      </c>
      <c r="AC2157" s="31" t="str">
        <f ca="1">IF(Y2157&lt;&gt;"", Y2157 + IF(Z2157=1,AB2157, 0), "")</f>
        <v/>
      </c>
      <c r="AD2157" s="31">
        <f ca="1">SUMIFS(AC$2:AC2157,D$2:D2157,D2157)*IF(R2157=0,1,2)</f>
        <v>0</v>
      </c>
    </row>
    <row r="2158" spans="1:30" x14ac:dyDescent="0.35">
      <c r="A2158" s="31">
        <f>IF(ISBLANK(B2158),"",COUNTIF(B$2:B2158,B2158))-1</f>
        <v>55</v>
      </c>
      <c r="B2158" s="31">
        <v>12</v>
      </c>
      <c r="C2158" s="10">
        <f>VLOOKUP($A2158,Database!$A:$Y,7,FALSE)</f>
        <v>46198.916666666664</v>
      </c>
      <c r="D2158" s="31" t="str">
        <f>VLOOKUP(Pronostics!$B2158,Setup_MPP!$A:$G,3,FALSE)</f>
        <v>Jaouad1</v>
      </c>
      <c r="E2158" s="31" t="str">
        <f>VLOOKUP(Pronostics!$B2158,Setup_MPP!$A:$G,2,FALSE)</f>
        <v>Jaouad SETTI</v>
      </c>
      <c r="F2158" s="31" t="str">
        <f>VLOOKUP($B2158,Setup_MPP!$A:$E,4,FALSE)</f>
        <v>#C2D4FF</v>
      </c>
      <c r="G2158" s="31" t="str">
        <f>VLOOKUP($B2158,Setup_MPP!$A:$E,5,FALSE)</f>
        <v>#6586D5</v>
      </c>
      <c r="H2158" s="31" t="str">
        <f>IFERROR(IF(AND(A2158&gt;=1,A2158&lt;=104),VLOOKUP($A2158,Location!$A:$J,6,FALSE),IF(A2158=0,"Avant l'ouverture",IF(OR(A2158=105,A2158=106),"Bonus"))),"")</f>
        <v>Tour 3</v>
      </c>
      <c r="I2158" s="31" t="str">
        <f>IF(LEFT(H2158,4)="Tour",VLOOKUP(A2158,Database!$A:$C,3,FALSE),"")</f>
        <v>E</v>
      </c>
      <c r="J2158" s="31" t="str">
        <f>VLOOKUP($A2158,Location!$A:$J,7,FALSE)</f>
        <v>Curaçao</v>
      </c>
      <c r="K2158" s="31" t="str">
        <f>IFERROR(VLOOKUP(J2158,Setup_Team!$B:$C,2,FALSE), "TDB")</f>
        <v>CUW</v>
      </c>
      <c r="L2158" s="31" t="str">
        <f>VLOOKUP($A2158,Location!$A:$J,8,FALSE)</f>
        <v>Côte d'Ivoire</v>
      </c>
      <c r="M2158" s="31" t="str">
        <f>IFERROR(VLOOKUP(L2158,Setup_Team!$B:$C,2,FALSE), "TDB")</f>
        <v>CIV</v>
      </c>
      <c r="N2158" s="31" t="str">
        <f>VLOOKUP($A2158,Location!$A:$J,9,FALSE)</f>
        <v>Philadelphia, Pennsylvania</v>
      </c>
      <c r="O2158" s="31" t="str">
        <f>VLOOKUP($A2158,Location!$A:$J,10,FALSE)</f>
        <v>Lincoln Financial Field</v>
      </c>
      <c r="R2158" s="31">
        <v>0</v>
      </c>
      <c r="S2158" s="25">
        <f>VLOOKUP($A2158,Database!$A:$Y,10,FALSE)</f>
        <v>163</v>
      </c>
      <c r="T2158" s="25">
        <f>VLOOKUP($A2158,Database!$A:$Y,11,FALSE)</f>
        <v>118</v>
      </c>
      <c r="U2158" s="25">
        <f>VLOOKUP($A2158,Database!$A:$Y,12,FALSE)</f>
        <v>53</v>
      </c>
      <c r="V2158" s="25" t="str">
        <f>VLOOKUP(A2158,Database!A:M,13,FALSE)</f>
        <v>À venir</v>
      </c>
      <c r="W2158" s="25" t="str">
        <f>VLOOKUP($A2158,Database!$A:$Y,20,FALSE)</f>
        <v/>
      </c>
      <c r="X2158" s="25" t="str">
        <f>VLOOKUP($A2158,Database!$A:$Y,21,FALSE)</f>
        <v/>
      </c>
      <c r="Y2158" s="25" t="str">
        <f ca="1">IF(C2158&lt;NOW(),IF(AND(P2158&gt;Q2158,W2158&gt;X2158),S2158,IF(AND(P2158=Q2158,W2158=X2158),T2158,IF(AND(P2158&lt;Q2158,W2158&lt;X2158),U2158,0))),"")</f>
        <v/>
      </c>
      <c r="Z2158" s="25">
        <f>IF(AND(P2158=W2158,Q2158=X2158),1,0)</f>
        <v>1</v>
      </c>
      <c r="AA2158" s="25" t="str">
        <f>IF(Z2158=0,"",IF(ISBLANK(VLOOKUP(A2158,Database!A:AA,22,FALSE)),"",VLOOKUP(A2158,Database!A:AA,22,FALSE)))</f>
        <v>Exact</v>
      </c>
      <c r="AB2158" s="25">
        <f ca="1">IFERROR(IF(AND(Y2158&lt;&gt;"",OR(V2158="Terminé",V2158="En cours")),VLOOKUP(AA2158,Setup_ScoreExactBonus!A:D,4,FALSE),0),0)</f>
        <v>0</v>
      </c>
      <c r="AC2158" s="31" t="str">
        <f ca="1">IF(Y2158&lt;&gt;"", Y2158 + IF(Z2158=1,AB2158, 0), "")</f>
        <v/>
      </c>
      <c r="AD2158" s="31">
        <f ca="1">SUMIFS(AC$2:AC2158,D$2:D2158,D2158)*IF(R2158=0,1,2)</f>
        <v>0</v>
      </c>
    </row>
    <row r="2159" spans="1:30" x14ac:dyDescent="0.35">
      <c r="A2159" s="31">
        <f>IF(ISBLANK(B2159),"",COUNTIF(B$2:B2159,B2159))-1</f>
        <v>55</v>
      </c>
      <c r="B2159" s="31">
        <v>13</v>
      </c>
      <c r="C2159" s="10">
        <f>VLOOKUP($A2159,Database!$A:$Y,7,FALSE)</f>
        <v>46198.916666666664</v>
      </c>
      <c r="D2159" s="31" t="str">
        <f>VLOOKUP(Pronostics!$B2159,Setup_MPP!$A:$G,3,FALSE)</f>
        <v>Julien_I</v>
      </c>
      <c r="E2159" s="31" t="str">
        <f>VLOOKUP(Pronostics!$B2159,Setup_MPP!$A:$G,2,FALSE)</f>
        <v>Julien INGE</v>
      </c>
      <c r="F2159" s="31" t="str">
        <f>VLOOKUP($B2159,Setup_MPP!$A:$E,4,FALSE)</f>
        <v>#C1E0EF</v>
      </c>
      <c r="G2159" s="31" t="str">
        <f>VLOOKUP($B2159,Setup_MPP!$A:$E,5,FALSE)</f>
        <v>#4F91B2</v>
      </c>
      <c r="H2159" s="31" t="str">
        <f>IFERROR(IF(AND(A2159&gt;=1,A2159&lt;=104),VLOOKUP($A2159,Location!$A:$J,6,FALSE),IF(A2159=0,"Avant l'ouverture",IF(OR(A2159=105,A2159=106),"Bonus"))),"")</f>
        <v>Tour 3</v>
      </c>
      <c r="I2159" s="31" t="str">
        <f>IF(LEFT(H2159,4)="Tour",VLOOKUP(A2159,Database!$A:$C,3,FALSE),"")</f>
        <v>E</v>
      </c>
      <c r="J2159" s="31" t="str">
        <f>VLOOKUP($A2159,Location!$A:$J,7,FALSE)</f>
        <v>Curaçao</v>
      </c>
      <c r="K2159" s="31" t="str">
        <f>IFERROR(VLOOKUP(J2159,Setup_Team!$B:$C,2,FALSE), "TDB")</f>
        <v>CUW</v>
      </c>
      <c r="L2159" s="31" t="str">
        <f>VLOOKUP($A2159,Location!$A:$J,8,FALSE)</f>
        <v>Côte d'Ivoire</v>
      </c>
      <c r="M2159" s="31" t="str">
        <f>IFERROR(VLOOKUP(L2159,Setup_Team!$B:$C,2,FALSE), "TDB")</f>
        <v>CIV</v>
      </c>
      <c r="N2159" s="31" t="str">
        <f>VLOOKUP($A2159,Location!$A:$J,9,FALSE)</f>
        <v>Philadelphia, Pennsylvania</v>
      </c>
      <c r="O2159" s="31" t="str">
        <f>VLOOKUP($A2159,Location!$A:$J,10,FALSE)</f>
        <v>Lincoln Financial Field</v>
      </c>
      <c r="R2159" s="31">
        <v>0</v>
      </c>
      <c r="S2159" s="25">
        <f>VLOOKUP($A2159,Database!$A:$Y,10,FALSE)</f>
        <v>163</v>
      </c>
      <c r="T2159" s="25">
        <f>VLOOKUP($A2159,Database!$A:$Y,11,FALSE)</f>
        <v>118</v>
      </c>
      <c r="U2159" s="25">
        <f>VLOOKUP($A2159,Database!$A:$Y,12,FALSE)</f>
        <v>53</v>
      </c>
      <c r="V2159" s="25" t="str">
        <f>VLOOKUP(A2159,Database!A:M,13,FALSE)</f>
        <v>À venir</v>
      </c>
      <c r="W2159" s="25" t="str">
        <f>VLOOKUP($A2159,Database!$A:$Y,20,FALSE)</f>
        <v/>
      </c>
      <c r="X2159" s="25" t="str">
        <f>VLOOKUP($A2159,Database!$A:$Y,21,FALSE)</f>
        <v/>
      </c>
      <c r="Y2159" s="25" t="str">
        <f ca="1">IF(C2159&lt;NOW(),IF(AND(P2159&gt;Q2159,W2159&gt;X2159),S2159,IF(AND(P2159=Q2159,W2159=X2159),T2159,IF(AND(P2159&lt;Q2159,W2159&lt;X2159),U2159,0))),"")</f>
        <v/>
      </c>
      <c r="Z2159" s="25">
        <f>IF(AND(P2159=W2159,Q2159=X2159),1,0)</f>
        <v>1</v>
      </c>
      <c r="AA2159" s="25" t="str">
        <f>IF(Z2159=0,"",IF(ISBLANK(VLOOKUP(A2159,Database!A:AA,22,FALSE)),"",VLOOKUP(A2159,Database!A:AA,22,FALSE)))</f>
        <v>Exact</v>
      </c>
      <c r="AB2159" s="25">
        <f ca="1">IFERROR(IF(AND(Y2159&lt;&gt;"",OR(V2159="Terminé",V2159="En cours")),VLOOKUP(AA2159,Setup_ScoreExactBonus!A:D,4,FALSE),0),0)</f>
        <v>0</v>
      </c>
      <c r="AC2159" s="31" t="str">
        <f ca="1">IF(Y2159&lt;&gt;"", Y2159 + IF(Z2159=1,AB2159, 0), "")</f>
        <v/>
      </c>
      <c r="AD2159" s="31">
        <f ca="1">SUMIFS(AC$2:AC2159,D$2:D2159,D2159)*IF(R2159=0,1,2)</f>
        <v>0</v>
      </c>
    </row>
    <row r="2160" spans="1:30" x14ac:dyDescent="0.35">
      <c r="A2160" s="31">
        <f>IF(ISBLANK(B2160),"",COUNTIF(B$2:B2160,B2160))-1</f>
        <v>55</v>
      </c>
      <c r="B2160" s="31">
        <v>14</v>
      </c>
      <c r="C2160" s="10">
        <f>VLOOKUP($A2160,Database!$A:$Y,7,FALSE)</f>
        <v>46198.916666666664</v>
      </c>
      <c r="D2160" s="31" t="str">
        <f>VLOOKUP(Pronostics!$B2160,Setup_MPP!$A:$G,3,FALSE)</f>
        <v>MarieEYT</v>
      </c>
      <c r="E2160" s="31" t="str">
        <f>VLOOKUP(Pronostics!$B2160,Setup_MPP!$A:$G,2,FALSE)</f>
        <v>Marie EXBRAYAT</v>
      </c>
      <c r="F2160" s="31" t="str">
        <f>VLOOKUP($B2160,Setup_MPP!$A:$E,4,FALSE)</f>
        <v>#FFAFD2</v>
      </c>
      <c r="G2160" s="31" t="str">
        <f>VLOOKUP($B2160,Setup_MPP!$A:$E,5,FALSE)</f>
        <v>#F2589B</v>
      </c>
      <c r="H2160" s="31" t="str">
        <f>IFERROR(IF(AND(A2160&gt;=1,A2160&lt;=104),VLOOKUP($A2160,Location!$A:$J,6,FALSE),IF(A2160=0,"Avant l'ouverture",IF(OR(A2160=105,A2160=106),"Bonus"))),"")</f>
        <v>Tour 3</v>
      </c>
      <c r="I2160" s="31" t="str">
        <f>IF(LEFT(H2160,4)="Tour",VLOOKUP(A2160,Database!$A:$C,3,FALSE),"")</f>
        <v>E</v>
      </c>
      <c r="J2160" s="31" t="str">
        <f>VLOOKUP($A2160,Location!$A:$J,7,FALSE)</f>
        <v>Curaçao</v>
      </c>
      <c r="K2160" s="31" t="str">
        <f>IFERROR(VLOOKUP(J2160,Setup_Team!$B:$C,2,FALSE), "TDB")</f>
        <v>CUW</v>
      </c>
      <c r="L2160" s="31" t="str">
        <f>VLOOKUP($A2160,Location!$A:$J,8,FALSE)</f>
        <v>Côte d'Ivoire</v>
      </c>
      <c r="M2160" s="31" t="str">
        <f>IFERROR(VLOOKUP(L2160,Setup_Team!$B:$C,2,FALSE), "TDB")</f>
        <v>CIV</v>
      </c>
      <c r="N2160" s="31" t="str">
        <f>VLOOKUP($A2160,Location!$A:$J,9,FALSE)</f>
        <v>Philadelphia, Pennsylvania</v>
      </c>
      <c r="O2160" s="31" t="str">
        <f>VLOOKUP($A2160,Location!$A:$J,10,FALSE)</f>
        <v>Lincoln Financial Field</v>
      </c>
      <c r="R2160" s="31">
        <v>0</v>
      </c>
      <c r="S2160" s="25">
        <f>VLOOKUP($A2160,Database!$A:$Y,10,FALSE)</f>
        <v>163</v>
      </c>
      <c r="T2160" s="25">
        <f>VLOOKUP($A2160,Database!$A:$Y,11,FALSE)</f>
        <v>118</v>
      </c>
      <c r="U2160" s="25">
        <f>VLOOKUP($A2160,Database!$A:$Y,12,FALSE)</f>
        <v>53</v>
      </c>
      <c r="V2160" s="25" t="str">
        <f>VLOOKUP(A2160,Database!A:M,13,FALSE)</f>
        <v>À venir</v>
      </c>
      <c r="W2160" s="25" t="str">
        <f>VLOOKUP($A2160,Database!$A:$Y,20,FALSE)</f>
        <v/>
      </c>
      <c r="X2160" s="25" t="str">
        <f>VLOOKUP($A2160,Database!$A:$Y,21,FALSE)</f>
        <v/>
      </c>
      <c r="Y2160" s="25" t="str">
        <f ca="1">IF(C2160&lt;NOW(),IF(AND(P2160&gt;Q2160,W2160&gt;X2160),S2160,IF(AND(P2160=Q2160,W2160=X2160),T2160,IF(AND(P2160&lt;Q2160,W2160&lt;X2160),U2160,0))),"")</f>
        <v/>
      </c>
      <c r="Z2160" s="25">
        <f>IF(AND(P2160=W2160,Q2160=X2160),1,0)</f>
        <v>1</v>
      </c>
      <c r="AA2160" s="25" t="str">
        <f>IF(Z2160=0,"",IF(ISBLANK(VLOOKUP(A2160,Database!A:AA,22,FALSE)),"",VLOOKUP(A2160,Database!A:AA,22,FALSE)))</f>
        <v>Exact</v>
      </c>
      <c r="AB2160" s="25">
        <f ca="1">IFERROR(IF(AND(Y2160&lt;&gt;"",OR(V2160="Terminé",V2160="En cours")),VLOOKUP(AA2160,Setup_ScoreExactBonus!A:D,4,FALSE),0),0)</f>
        <v>0</v>
      </c>
      <c r="AC2160" s="31" t="str">
        <f ca="1">IF(Y2160&lt;&gt;"", Y2160 + IF(Z2160=1,AB2160, 0), "")</f>
        <v/>
      </c>
      <c r="AD2160" s="31">
        <f ca="1">SUMIFS(AC$2:AC2160,D$2:D2160,D2160)*IF(R2160=0,1,2)</f>
        <v>0</v>
      </c>
    </row>
    <row r="2161" spans="1:30" x14ac:dyDescent="0.35">
      <c r="A2161" s="31">
        <f>IF(ISBLANK(B2161),"",COUNTIF(B$2:B2161,B2161))-1</f>
        <v>55</v>
      </c>
      <c r="B2161" s="31">
        <v>15</v>
      </c>
      <c r="C2161" s="10">
        <f>VLOOKUP($A2161,Database!$A:$Y,7,FALSE)</f>
        <v>46198.916666666664</v>
      </c>
      <c r="D2161" s="31" t="str">
        <f>VLOOKUP(Pronostics!$B2161,Setup_MPP!$A:$G,3,FALSE)</f>
        <v>Amine#8UL9R</v>
      </c>
      <c r="E2161" s="31" t="str">
        <f>VLOOKUP(Pronostics!$B2161,Setup_MPP!$A:$G,2,FALSE)</f>
        <v>Amine ZARROUKI</v>
      </c>
      <c r="F2161" s="31" t="str">
        <f>VLOOKUP($B2161,Setup_MPP!$A:$E,4,FALSE)</f>
        <v>#FF9898</v>
      </c>
      <c r="G2161" s="31" t="str">
        <f>VLOOKUP($B2161,Setup_MPP!$A:$E,5,FALSE)</f>
        <v>#FF5D5D</v>
      </c>
      <c r="H2161" s="31" t="str">
        <f>IFERROR(IF(AND(A2161&gt;=1,A2161&lt;=104),VLOOKUP($A2161,Location!$A:$J,6,FALSE),IF(A2161=0,"Avant l'ouverture",IF(OR(A2161=105,A2161=106),"Bonus"))),"")</f>
        <v>Tour 3</v>
      </c>
      <c r="I2161" s="31" t="str">
        <f>IF(LEFT(H2161,4)="Tour",VLOOKUP(A2161,Database!$A:$C,3,FALSE),"")</f>
        <v>E</v>
      </c>
      <c r="J2161" s="31" t="str">
        <f>VLOOKUP($A2161,Location!$A:$J,7,FALSE)</f>
        <v>Curaçao</v>
      </c>
      <c r="K2161" s="31" t="str">
        <f>IFERROR(VLOOKUP(J2161,Setup_Team!$B:$C,2,FALSE), "TDB")</f>
        <v>CUW</v>
      </c>
      <c r="L2161" s="31" t="str">
        <f>VLOOKUP($A2161,Location!$A:$J,8,FALSE)</f>
        <v>Côte d'Ivoire</v>
      </c>
      <c r="M2161" s="31" t="str">
        <f>IFERROR(VLOOKUP(L2161,Setup_Team!$B:$C,2,FALSE), "TDB")</f>
        <v>CIV</v>
      </c>
      <c r="N2161" s="31" t="str">
        <f>VLOOKUP($A2161,Location!$A:$J,9,FALSE)</f>
        <v>Philadelphia, Pennsylvania</v>
      </c>
      <c r="O2161" s="31" t="str">
        <f>VLOOKUP($A2161,Location!$A:$J,10,FALSE)</f>
        <v>Lincoln Financial Field</v>
      </c>
      <c r="R2161" s="31">
        <v>0</v>
      </c>
      <c r="S2161" s="25">
        <f>VLOOKUP($A2161,Database!$A:$Y,10,FALSE)</f>
        <v>163</v>
      </c>
      <c r="T2161" s="25">
        <f>VLOOKUP($A2161,Database!$A:$Y,11,FALSE)</f>
        <v>118</v>
      </c>
      <c r="U2161" s="25">
        <f>VLOOKUP($A2161,Database!$A:$Y,12,FALSE)</f>
        <v>53</v>
      </c>
      <c r="V2161" s="25" t="str">
        <f>VLOOKUP(A2161,Database!A:M,13,FALSE)</f>
        <v>À venir</v>
      </c>
      <c r="W2161" s="25" t="str">
        <f>VLOOKUP($A2161,Database!$A:$Y,20,FALSE)</f>
        <v/>
      </c>
      <c r="X2161" s="25" t="str">
        <f>VLOOKUP($A2161,Database!$A:$Y,21,FALSE)</f>
        <v/>
      </c>
      <c r="Y2161" s="25" t="str">
        <f ca="1">IF(C2161&lt;NOW(),IF(AND(P2161&gt;Q2161,W2161&gt;X2161),S2161,IF(AND(P2161=Q2161,W2161=X2161),T2161,IF(AND(P2161&lt;Q2161,W2161&lt;X2161),U2161,0))),"")</f>
        <v/>
      </c>
      <c r="Z2161" s="25">
        <f>IF(AND(P2161=W2161,Q2161=X2161),1,0)</f>
        <v>1</v>
      </c>
      <c r="AA2161" s="25" t="str">
        <f>IF(Z2161=0,"",IF(ISBLANK(VLOOKUP(A2161,Database!A:AA,22,FALSE)),"",VLOOKUP(A2161,Database!A:AA,22,FALSE)))</f>
        <v>Exact</v>
      </c>
      <c r="AB2161" s="25">
        <f ca="1">IFERROR(IF(AND(Y2161&lt;&gt;"",OR(V2161="Terminé",V2161="En cours")),VLOOKUP(AA2161,Setup_ScoreExactBonus!A:D,4,FALSE),0),0)</f>
        <v>0</v>
      </c>
      <c r="AC2161" s="31" t="str">
        <f ca="1">IF(Y2161&lt;&gt;"", Y2161 + IF(Z2161=1,AB2161, 0), "")</f>
        <v/>
      </c>
      <c r="AD2161" s="31">
        <f ca="1">SUMIFS(AC$2:AC2161,D$2:D2161,D2161)*IF(R2161=0,1,2)</f>
        <v>0</v>
      </c>
    </row>
    <row r="2162" spans="1:30" x14ac:dyDescent="0.35">
      <c r="A2162" s="31">
        <f>IF(ISBLANK(B2162),"",COUNTIF(B$2:B2162,B2162))-1</f>
        <v>55</v>
      </c>
      <c r="B2162" s="31">
        <v>16</v>
      </c>
      <c r="C2162" s="10">
        <f>VLOOKUP($A2162,Database!$A:$Y,7,FALSE)</f>
        <v>46198.916666666664</v>
      </c>
      <c r="D2162" s="31" t="str">
        <f>VLOOKUP(Pronostics!$B2162,Setup_MPP!$A:$G,3,FALSE)</f>
        <v>Laura#8V93E</v>
      </c>
      <c r="E2162" s="31" t="str">
        <f>VLOOKUP(Pronostics!$B2162,Setup_MPP!$A:$G,2,FALSE)</f>
        <v>Laura GIULIANO</v>
      </c>
      <c r="F2162" s="31" t="str">
        <f>VLOOKUP($B2162,Setup_MPP!$A:$E,4,FALSE)</f>
        <v>#86A4FE</v>
      </c>
      <c r="G2162" s="31" t="str">
        <f>VLOOKUP($B2162,Setup_MPP!$A:$E,5,FALSE)</f>
        <v>#3769FF</v>
      </c>
      <c r="H2162" s="31" t="str">
        <f>IFERROR(IF(AND(A2162&gt;=1,A2162&lt;=104),VLOOKUP($A2162,Location!$A:$J,6,FALSE),IF(A2162=0,"Avant l'ouverture",IF(OR(A2162=105,A2162=106),"Bonus"))),"")</f>
        <v>Tour 3</v>
      </c>
      <c r="I2162" s="31" t="str">
        <f>IF(LEFT(H2162,4)="Tour",VLOOKUP(A2162,Database!$A:$C,3,FALSE),"")</f>
        <v>E</v>
      </c>
      <c r="J2162" s="31" t="str">
        <f>VLOOKUP($A2162,Location!$A:$J,7,FALSE)</f>
        <v>Curaçao</v>
      </c>
      <c r="K2162" s="31" t="str">
        <f>IFERROR(VLOOKUP(J2162,Setup_Team!$B:$C,2,FALSE), "TDB")</f>
        <v>CUW</v>
      </c>
      <c r="L2162" s="31" t="str">
        <f>VLOOKUP($A2162,Location!$A:$J,8,FALSE)</f>
        <v>Côte d'Ivoire</v>
      </c>
      <c r="M2162" s="31" t="str">
        <f>IFERROR(VLOOKUP(L2162,Setup_Team!$B:$C,2,FALSE), "TDB")</f>
        <v>CIV</v>
      </c>
      <c r="N2162" s="31" t="str">
        <f>VLOOKUP($A2162,Location!$A:$J,9,FALSE)</f>
        <v>Philadelphia, Pennsylvania</v>
      </c>
      <c r="O2162" s="31" t="str">
        <f>VLOOKUP($A2162,Location!$A:$J,10,FALSE)</f>
        <v>Lincoln Financial Field</v>
      </c>
      <c r="R2162" s="31">
        <v>0</v>
      </c>
      <c r="S2162" s="25">
        <f>VLOOKUP($A2162,Database!$A:$Y,10,FALSE)</f>
        <v>163</v>
      </c>
      <c r="T2162" s="25">
        <f>VLOOKUP($A2162,Database!$A:$Y,11,FALSE)</f>
        <v>118</v>
      </c>
      <c r="U2162" s="25">
        <f>VLOOKUP($A2162,Database!$A:$Y,12,FALSE)</f>
        <v>53</v>
      </c>
      <c r="V2162" s="25" t="str">
        <f>VLOOKUP(A2162,Database!A:M,13,FALSE)</f>
        <v>À venir</v>
      </c>
      <c r="W2162" s="25" t="str">
        <f>VLOOKUP($A2162,Database!$A:$Y,20,FALSE)</f>
        <v/>
      </c>
      <c r="X2162" s="25" t="str">
        <f>VLOOKUP($A2162,Database!$A:$Y,21,FALSE)</f>
        <v/>
      </c>
      <c r="Y2162" s="25" t="str">
        <f ca="1">IF(C2162&lt;NOW(),IF(AND(P2162&gt;Q2162,W2162&gt;X2162),S2162,IF(AND(P2162=Q2162,W2162=X2162),T2162,IF(AND(P2162&lt;Q2162,W2162&lt;X2162),U2162,0))),"")</f>
        <v/>
      </c>
      <c r="Z2162" s="25">
        <f>IF(AND(P2162=W2162,Q2162=X2162),1,0)</f>
        <v>1</v>
      </c>
      <c r="AA2162" s="25" t="str">
        <f>IF(Z2162=0,"",IF(ISBLANK(VLOOKUP(A2162,Database!A:AA,22,FALSE)),"",VLOOKUP(A2162,Database!A:AA,22,FALSE)))</f>
        <v>Exact</v>
      </c>
      <c r="AB2162" s="25">
        <f ca="1">IFERROR(IF(AND(Y2162&lt;&gt;"",OR(V2162="Terminé",V2162="En cours")),VLOOKUP(AA2162,Setup_ScoreExactBonus!A:D,4,FALSE),0),0)</f>
        <v>0</v>
      </c>
      <c r="AC2162" s="31" t="str">
        <f ca="1">IF(Y2162&lt;&gt;"", Y2162 + IF(Z2162=1,AB2162, 0), "")</f>
        <v/>
      </c>
      <c r="AD2162" s="31">
        <f ca="1">SUMIFS(AC$2:AC2162,D$2:D2162,D2162)*IF(R2162=0,1,2)</f>
        <v>0</v>
      </c>
    </row>
    <row r="2163" spans="1:30" x14ac:dyDescent="0.35">
      <c r="A2163" s="31">
        <f>IF(ISBLANK(B2163),"",COUNTIF(B$2:B2163,B2163))-1</f>
        <v>55</v>
      </c>
      <c r="B2163" s="31">
        <v>17</v>
      </c>
      <c r="C2163" s="10">
        <f>VLOOKUP($A2163,Database!$A:$Y,7,FALSE)</f>
        <v>46198.916666666664</v>
      </c>
      <c r="D2163" s="31" t="str">
        <f>VLOOKUP(Pronostics!$B2163,Setup_MPP!$A:$G,3,FALSE)</f>
        <v>Joueur17</v>
      </c>
      <c r="E2163" s="31" t="str">
        <f>VLOOKUP(Pronostics!$B2163,Setup_MPP!$A:$G,2,FALSE)</f>
        <v>Joueur17</v>
      </c>
      <c r="F2163" s="31" t="str">
        <f>VLOOKUP($B2163,Setup_MPP!$A:$E,4,FALSE)</f>
        <v>#FFB0B0</v>
      </c>
      <c r="G2163" s="31" t="str">
        <f>VLOOKUP($B2163,Setup_MPP!$A:$E,5,FALSE)</f>
        <v>#F25757</v>
      </c>
      <c r="H2163" s="31" t="str">
        <f>IFERROR(IF(AND(A2163&gt;=1,A2163&lt;=104),VLOOKUP($A2163,Location!$A:$J,6,FALSE),IF(A2163=0,"Avant l'ouverture",IF(OR(A2163=105,A2163=106),"Bonus"))),"")</f>
        <v>Tour 3</v>
      </c>
      <c r="I2163" s="31" t="str">
        <f>IF(LEFT(H2163,4)="Tour",VLOOKUP(A2163,Database!$A:$C,3,FALSE),"")</f>
        <v>E</v>
      </c>
      <c r="J2163" s="31" t="str">
        <f>VLOOKUP($A2163,Location!$A:$J,7,FALSE)</f>
        <v>Curaçao</v>
      </c>
      <c r="K2163" s="31" t="str">
        <f>IFERROR(VLOOKUP(J2163,Setup_Team!$B:$C,2,FALSE), "TDB")</f>
        <v>CUW</v>
      </c>
      <c r="L2163" s="31" t="str">
        <f>VLOOKUP($A2163,Location!$A:$J,8,FALSE)</f>
        <v>Côte d'Ivoire</v>
      </c>
      <c r="M2163" s="31" t="str">
        <f>IFERROR(VLOOKUP(L2163,Setup_Team!$B:$C,2,FALSE), "TDB")</f>
        <v>CIV</v>
      </c>
      <c r="N2163" s="31" t="str">
        <f>VLOOKUP($A2163,Location!$A:$J,9,FALSE)</f>
        <v>Philadelphia, Pennsylvania</v>
      </c>
      <c r="O2163" s="31" t="str">
        <f>VLOOKUP($A2163,Location!$A:$J,10,FALSE)</f>
        <v>Lincoln Financial Field</v>
      </c>
      <c r="R2163" s="31">
        <v>0</v>
      </c>
      <c r="S2163" s="25">
        <f>VLOOKUP($A2163,Database!$A:$Y,10,FALSE)</f>
        <v>163</v>
      </c>
      <c r="T2163" s="25">
        <f>VLOOKUP($A2163,Database!$A:$Y,11,FALSE)</f>
        <v>118</v>
      </c>
      <c r="U2163" s="25">
        <f>VLOOKUP($A2163,Database!$A:$Y,12,FALSE)</f>
        <v>53</v>
      </c>
      <c r="V2163" s="25" t="str">
        <f>VLOOKUP(A2163,Database!A:M,13,FALSE)</f>
        <v>À venir</v>
      </c>
      <c r="W2163" s="25" t="str">
        <f>VLOOKUP($A2163,Database!$A:$Y,20,FALSE)</f>
        <v/>
      </c>
      <c r="X2163" s="25" t="str">
        <f>VLOOKUP($A2163,Database!$A:$Y,21,FALSE)</f>
        <v/>
      </c>
      <c r="Y2163" s="25" t="str">
        <f ca="1">IF(C2163&lt;NOW(),IF(AND(P2163&gt;Q2163,W2163&gt;X2163),S2163,IF(AND(P2163=Q2163,W2163=X2163),T2163,IF(AND(P2163&lt;Q2163,W2163&lt;X2163),U2163,0))),"")</f>
        <v/>
      </c>
      <c r="Z2163" s="25">
        <f>IF(AND(P2163=W2163,Q2163=X2163),1,0)</f>
        <v>1</v>
      </c>
      <c r="AA2163" s="25" t="str">
        <f>IF(Z2163=0,"",IF(ISBLANK(VLOOKUP(A2163,Database!A:AA,22,FALSE)),"",VLOOKUP(A2163,Database!A:AA,22,FALSE)))</f>
        <v>Exact</v>
      </c>
      <c r="AB2163" s="25">
        <f ca="1">IFERROR(IF(AND(Y2163&lt;&gt;"",OR(V2163="Terminé",V2163="En cours")),VLOOKUP(AA2163,Setup_ScoreExactBonus!A:D,4,FALSE),0),0)</f>
        <v>0</v>
      </c>
      <c r="AC2163" s="31" t="str">
        <f ca="1">IF(Y2163&lt;&gt;"", Y2163 + IF(Z2163=1,AB2163, 0), "")</f>
        <v/>
      </c>
      <c r="AD2163" s="31">
        <f ca="1">SUMIFS(AC$2:AC2163,D$2:D2163,D2163)*IF(R2163=0,1,2)</f>
        <v>0</v>
      </c>
    </row>
    <row r="2164" spans="1:30" x14ac:dyDescent="0.35">
      <c r="A2164" s="31">
        <f>IF(ISBLANK(B2164),"",COUNTIF(B$2:B2164,B2164))-1</f>
        <v>55</v>
      </c>
      <c r="B2164" s="31">
        <v>18</v>
      </c>
      <c r="C2164" s="10">
        <f>VLOOKUP($A2164,Database!$A:$Y,7,FALSE)</f>
        <v>46198.916666666664</v>
      </c>
      <c r="D2164" s="31" t="str">
        <f>VLOOKUP(Pronostics!$B2164,Setup_MPP!$A:$G,3,FALSE)</f>
        <v>Joueur18</v>
      </c>
      <c r="E2164" s="31" t="str">
        <f>VLOOKUP(Pronostics!$B2164,Setup_MPP!$A:$G,2,FALSE)</f>
        <v>Joueur18</v>
      </c>
      <c r="F2164" s="31" t="str">
        <f>VLOOKUP($B2164,Setup_MPP!$A:$E,4,FALSE)</f>
        <v>#FFC9B0</v>
      </c>
      <c r="G2164" s="31" t="str">
        <f>VLOOKUP($B2164,Setup_MPP!$A:$E,5,FALSE)</f>
        <v>#F28D57</v>
      </c>
      <c r="H2164" s="31" t="str">
        <f>IFERROR(IF(AND(A2164&gt;=1,A2164&lt;=104),VLOOKUP($A2164,Location!$A:$J,6,FALSE),IF(A2164=0,"Avant l'ouverture",IF(OR(A2164=105,A2164=106),"Bonus"))),"")</f>
        <v>Tour 3</v>
      </c>
      <c r="I2164" s="31" t="str">
        <f>IF(LEFT(H2164,4)="Tour",VLOOKUP(A2164,Database!$A:$C,3,FALSE),"")</f>
        <v>E</v>
      </c>
      <c r="J2164" s="31" t="str">
        <f>VLOOKUP($A2164,Location!$A:$J,7,FALSE)</f>
        <v>Curaçao</v>
      </c>
      <c r="K2164" s="31" t="str">
        <f>IFERROR(VLOOKUP(J2164,Setup_Team!$B:$C,2,FALSE), "TDB")</f>
        <v>CUW</v>
      </c>
      <c r="L2164" s="31" t="str">
        <f>VLOOKUP($A2164,Location!$A:$J,8,FALSE)</f>
        <v>Côte d'Ivoire</v>
      </c>
      <c r="M2164" s="31" t="str">
        <f>IFERROR(VLOOKUP(L2164,Setup_Team!$B:$C,2,FALSE), "TDB")</f>
        <v>CIV</v>
      </c>
      <c r="N2164" s="31" t="str">
        <f>VLOOKUP($A2164,Location!$A:$J,9,FALSE)</f>
        <v>Philadelphia, Pennsylvania</v>
      </c>
      <c r="O2164" s="31" t="str">
        <f>VLOOKUP($A2164,Location!$A:$J,10,FALSE)</f>
        <v>Lincoln Financial Field</v>
      </c>
      <c r="R2164" s="31">
        <v>0</v>
      </c>
      <c r="S2164" s="25">
        <f>VLOOKUP($A2164,Database!$A:$Y,10,FALSE)</f>
        <v>163</v>
      </c>
      <c r="T2164" s="25">
        <f>VLOOKUP($A2164,Database!$A:$Y,11,FALSE)</f>
        <v>118</v>
      </c>
      <c r="U2164" s="25">
        <f>VLOOKUP($A2164,Database!$A:$Y,12,FALSE)</f>
        <v>53</v>
      </c>
      <c r="V2164" s="25" t="str">
        <f>VLOOKUP(A2164,Database!A:M,13,FALSE)</f>
        <v>À venir</v>
      </c>
      <c r="W2164" s="25" t="str">
        <f>VLOOKUP($A2164,Database!$A:$Y,20,FALSE)</f>
        <v/>
      </c>
      <c r="X2164" s="25" t="str">
        <f>VLOOKUP($A2164,Database!$A:$Y,21,FALSE)</f>
        <v/>
      </c>
      <c r="Y2164" s="25" t="str">
        <f ca="1">IF(C2164&lt;NOW(),IF(AND(P2164&gt;Q2164,W2164&gt;X2164),S2164,IF(AND(P2164=Q2164,W2164=X2164),T2164,IF(AND(P2164&lt;Q2164,W2164&lt;X2164),U2164,0))),"")</f>
        <v/>
      </c>
      <c r="Z2164" s="25">
        <f>IF(AND(P2164=W2164,Q2164=X2164),1,0)</f>
        <v>1</v>
      </c>
      <c r="AA2164" s="25" t="str">
        <f>IF(Z2164=0,"",IF(ISBLANK(VLOOKUP(A2164,Database!A:AA,22,FALSE)),"",VLOOKUP(A2164,Database!A:AA,22,FALSE)))</f>
        <v>Exact</v>
      </c>
      <c r="AB2164" s="25">
        <f ca="1">IFERROR(IF(AND(Y2164&lt;&gt;"",OR(V2164="Terminé",V2164="En cours")),VLOOKUP(AA2164,Setup_ScoreExactBonus!A:D,4,FALSE),0),0)</f>
        <v>0</v>
      </c>
      <c r="AC2164" s="31" t="str">
        <f ca="1">IF(Y2164&lt;&gt;"", Y2164 + IF(Z2164=1,AB2164, 0), "")</f>
        <v/>
      </c>
      <c r="AD2164" s="31">
        <f ca="1">SUMIFS(AC$2:AC2164,D$2:D2164,D2164)*IF(R2164=0,1,2)</f>
        <v>0</v>
      </c>
    </row>
    <row r="2165" spans="1:30" x14ac:dyDescent="0.35">
      <c r="A2165" s="31">
        <f>IF(ISBLANK(B2165),"",COUNTIF(B$2:B2165,B2165))-1</f>
        <v>55</v>
      </c>
      <c r="B2165" s="31">
        <v>19</v>
      </c>
      <c r="C2165" s="10">
        <f>VLOOKUP($A2165,Database!$A:$Y,7,FALSE)</f>
        <v>46198.916666666664</v>
      </c>
      <c r="D2165" s="31" t="str">
        <f>VLOOKUP(Pronostics!$B2165,Setup_MPP!$A:$G,3,FALSE)</f>
        <v>Joueur19</v>
      </c>
      <c r="E2165" s="31" t="str">
        <f>VLOOKUP(Pronostics!$B2165,Setup_MPP!$A:$G,2,FALSE)</f>
        <v>Joueur19</v>
      </c>
      <c r="F2165" s="31" t="str">
        <f>VLOOKUP($B2165,Setup_MPP!$A:$E,4,FALSE)</f>
        <v>#D5D5D5</v>
      </c>
      <c r="G2165" s="31" t="str">
        <f>VLOOKUP($B2165,Setup_MPP!$A:$E,5,FALSE)</f>
        <v>#727272</v>
      </c>
      <c r="H2165" s="31" t="str">
        <f>IFERROR(IF(AND(A2165&gt;=1,A2165&lt;=104),VLOOKUP($A2165,Location!$A:$J,6,FALSE),IF(A2165=0,"Avant l'ouverture",IF(OR(A2165=105,A2165=106),"Bonus"))),"")</f>
        <v>Tour 3</v>
      </c>
      <c r="I2165" s="31" t="str">
        <f>IF(LEFT(H2165,4)="Tour",VLOOKUP(A2165,Database!$A:$C,3,FALSE),"")</f>
        <v>E</v>
      </c>
      <c r="J2165" s="31" t="str">
        <f>VLOOKUP($A2165,Location!$A:$J,7,FALSE)</f>
        <v>Curaçao</v>
      </c>
      <c r="K2165" s="31" t="str">
        <f>IFERROR(VLOOKUP(J2165,Setup_Team!$B:$C,2,FALSE), "TDB")</f>
        <v>CUW</v>
      </c>
      <c r="L2165" s="31" t="str">
        <f>VLOOKUP($A2165,Location!$A:$J,8,FALSE)</f>
        <v>Côte d'Ivoire</v>
      </c>
      <c r="M2165" s="31" t="str">
        <f>IFERROR(VLOOKUP(L2165,Setup_Team!$B:$C,2,FALSE), "TDB")</f>
        <v>CIV</v>
      </c>
      <c r="N2165" s="31" t="str">
        <f>VLOOKUP($A2165,Location!$A:$J,9,FALSE)</f>
        <v>Philadelphia, Pennsylvania</v>
      </c>
      <c r="O2165" s="31" t="str">
        <f>VLOOKUP($A2165,Location!$A:$J,10,FALSE)</f>
        <v>Lincoln Financial Field</v>
      </c>
      <c r="R2165" s="31">
        <v>0</v>
      </c>
      <c r="S2165" s="25">
        <f>VLOOKUP($A2165,Database!$A:$Y,10,FALSE)</f>
        <v>163</v>
      </c>
      <c r="T2165" s="25">
        <f>VLOOKUP($A2165,Database!$A:$Y,11,FALSE)</f>
        <v>118</v>
      </c>
      <c r="U2165" s="25">
        <f>VLOOKUP($A2165,Database!$A:$Y,12,FALSE)</f>
        <v>53</v>
      </c>
      <c r="V2165" s="25" t="str">
        <f>VLOOKUP(A2165,Database!A:M,13,FALSE)</f>
        <v>À venir</v>
      </c>
      <c r="W2165" s="25" t="str">
        <f>VLOOKUP($A2165,Database!$A:$Y,20,FALSE)</f>
        <v/>
      </c>
      <c r="X2165" s="25" t="str">
        <f>VLOOKUP($A2165,Database!$A:$Y,21,FALSE)</f>
        <v/>
      </c>
      <c r="Y2165" s="25" t="str">
        <f ca="1">IF(C2165&lt;NOW(),IF(AND(P2165&gt;Q2165,W2165&gt;X2165),S2165,IF(AND(P2165=Q2165,W2165=X2165),T2165,IF(AND(P2165&lt;Q2165,W2165&lt;X2165),U2165,0))),"")</f>
        <v/>
      </c>
      <c r="Z2165" s="25">
        <f>IF(AND(P2165=W2165,Q2165=X2165),1,0)</f>
        <v>1</v>
      </c>
      <c r="AA2165" s="25" t="str">
        <f>IF(Z2165=0,"",IF(ISBLANK(VLOOKUP(A2165,Database!A:AA,22,FALSE)),"",VLOOKUP(A2165,Database!A:AA,22,FALSE)))</f>
        <v>Exact</v>
      </c>
      <c r="AB2165" s="25">
        <f ca="1">IFERROR(IF(AND(Y2165&lt;&gt;"",OR(V2165="Terminé",V2165="En cours")),VLOOKUP(AA2165,Setup_ScoreExactBonus!A:D,4,FALSE),0),0)</f>
        <v>0</v>
      </c>
      <c r="AC2165" s="31" t="str">
        <f ca="1">IF(Y2165&lt;&gt;"", Y2165 + IF(Z2165=1,AB2165, 0), "")</f>
        <v/>
      </c>
      <c r="AD2165" s="31">
        <f ca="1">SUMIFS(AC$2:AC2165,D$2:D2165,D2165)*IF(R2165=0,1,2)</f>
        <v>0</v>
      </c>
    </row>
    <row r="2166" spans="1:30" x14ac:dyDescent="0.35">
      <c r="A2166" s="31">
        <f>IF(ISBLANK(B2166),"",COUNTIF(B$2:B2166,B2166))-1</f>
        <v>55</v>
      </c>
      <c r="B2166" s="31">
        <v>20</v>
      </c>
      <c r="C2166" s="10">
        <f>VLOOKUP($A2166,Database!$A:$Y,7,FALSE)</f>
        <v>46198.916666666664</v>
      </c>
      <c r="D2166" s="31" t="str">
        <f>VLOOKUP(Pronostics!$B2166,Setup_MPP!$A:$G,3,FALSE)</f>
        <v>Joueur20</v>
      </c>
      <c r="E2166" s="31" t="str">
        <f>VLOOKUP(Pronostics!$B2166,Setup_MPP!$A:$G,2,FALSE)</f>
        <v>Joueur20</v>
      </c>
      <c r="F2166" s="31" t="str">
        <f>VLOOKUP($B2166,Setup_MPP!$A:$E,4,FALSE)</f>
        <v>#D5D5D5</v>
      </c>
      <c r="G2166" s="31" t="str">
        <f>VLOOKUP($B2166,Setup_MPP!$A:$E,5,FALSE)</f>
        <v>#727272</v>
      </c>
      <c r="H2166" s="31" t="str">
        <f>IFERROR(IF(AND(A2166&gt;=1,A2166&lt;=104),VLOOKUP($A2166,Location!$A:$J,6,FALSE),IF(A2166=0,"Avant l'ouverture",IF(OR(A2166=105,A2166=106),"Bonus"))),"")</f>
        <v>Tour 3</v>
      </c>
      <c r="I2166" s="31" t="str">
        <f>IF(LEFT(H2166,4)="Tour",VLOOKUP(A2166,Database!$A:$C,3,FALSE),"")</f>
        <v>E</v>
      </c>
      <c r="J2166" s="31" t="str">
        <f>VLOOKUP($A2166,Location!$A:$J,7,FALSE)</f>
        <v>Curaçao</v>
      </c>
      <c r="K2166" s="31" t="str">
        <f>IFERROR(VLOOKUP(J2166,Setup_Team!$B:$C,2,FALSE), "TDB")</f>
        <v>CUW</v>
      </c>
      <c r="L2166" s="31" t="str">
        <f>VLOOKUP($A2166,Location!$A:$J,8,FALSE)</f>
        <v>Côte d'Ivoire</v>
      </c>
      <c r="M2166" s="31" t="str">
        <f>IFERROR(VLOOKUP(L2166,Setup_Team!$B:$C,2,FALSE), "TDB")</f>
        <v>CIV</v>
      </c>
      <c r="N2166" s="31" t="str">
        <f>VLOOKUP($A2166,Location!$A:$J,9,FALSE)</f>
        <v>Philadelphia, Pennsylvania</v>
      </c>
      <c r="O2166" s="31" t="str">
        <f>VLOOKUP($A2166,Location!$A:$J,10,FALSE)</f>
        <v>Lincoln Financial Field</v>
      </c>
      <c r="R2166" s="31">
        <v>0</v>
      </c>
      <c r="S2166" s="25">
        <f>VLOOKUP($A2166,Database!$A:$Y,10,FALSE)</f>
        <v>163</v>
      </c>
      <c r="T2166" s="25">
        <f>VLOOKUP($A2166,Database!$A:$Y,11,FALSE)</f>
        <v>118</v>
      </c>
      <c r="U2166" s="25">
        <f>VLOOKUP($A2166,Database!$A:$Y,12,FALSE)</f>
        <v>53</v>
      </c>
      <c r="V2166" s="25" t="str">
        <f>VLOOKUP(A2166,Database!A:M,13,FALSE)</f>
        <v>À venir</v>
      </c>
      <c r="W2166" s="25" t="str">
        <f>VLOOKUP($A2166,Database!$A:$Y,20,FALSE)</f>
        <v/>
      </c>
      <c r="X2166" s="25" t="str">
        <f>VLOOKUP($A2166,Database!$A:$Y,21,FALSE)</f>
        <v/>
      </c>
      <c r="Y2166" s="25" t="str">
        <f ca="1">IF(C2166&lt;NOW(),IF(AND(P2166&gt;Q2166,W2166&gt;X2166),S2166,IF(AND(P2166=Q2166,W2166=X2166),T2166,IF(AND(P2166&lt;Q2166,W2166&lt;X2166),U2166,0))),"")</f>
        <v/>
      </c>
      <c r="Z2166" s="25">
        <f>IF(AND(P2166=W2166,Q2166=X2166),1,0)</f>
        <v>1</v>
      </c>
      <c r="AA2166" s="25" t="str">
        <f>IF(Z2166=0,"",IF(ISBLANK(VLOOKUP(A2166,Database!A:AA,22,FALSE)),"",VLOOKUP(A2166,Database!A:AA,22,FALSE)))</f>
        <v>Exact</v>
      </c>
      <c r="AB2166" s="25">
        <f ca="1">IFERROR(IF(AND(Y2166&lt;&gt;"",OR(V2166="Terminé",V2166="En cours")),VLOOKUP(AA2166,Setup_ScoreExactBonus!A:D,4,FALSE),0),0)</f>
        <v>0</v>
      </c>
      <c r="AC2166" s="31" t="str">
        <f ca="1">IF(Y2166&lt;&gt;"", Y2166 + IF(Z2166=1,AB2166, 0), "")</f>
        <v/>
      </c>
      <c r="AD2166" s="31">
        <f ca="1">SUMIFS(AC$2:AC2166,D$2:D2166,D2166)*IF(R2166=0,1,2)</f>
        <v>0</v>
      </c>
    </row>
    <row r="2167" spans="1:30" x14ac:dyDescent="0.35">
      <c r="A2167" s="31">
        <f>IF(ISBLANK(B2167),"",COUNTIF(B$2:B2167,B2167))-1</f>
        <v>55</v>
      </c>
      <c r="B2167" s="31">
        <v>21</v>
      </c>
      <c r="C2167" s="10">
        <f>VLOOKUP($A2167,Database!$A:$Y,7,FALSE)</f>
        <v>46198.916666666664</v>
      </c>
      <c r="D2167" s="31" t="str">
        <f>VLOOKUP(Pronostics!$B2167,Setup_MPP!$A:$G,3,FALSE)</f>
        <v>Joueur21</v>
      </c>
      <c r="E2167" s="31" t="str">
        <f>VLOOKUP(Pronostics!$B2167,Setup_MPP!$A:$G,2,FALSE)</f>
        <v>Joueur21</v>
      </c>
      <c r="F2167" s="31" t="str">
        <f>VLOOKUP($B2167,Setup_MPP!$A:$E,4,FALSE)</f>
        <v>#D5D5D5</v>
      </c>
      <c r="G2167" s="31" t="str">
        <f>VLOOKUP($B2167,Setup_MPP!$A:$E,5,FALSE)</f>
        <v>#727272</v>
      </c>
      <c r="H2167" s="31" t="str">
        <f>IFERROR(IF(AND(A2167&gt;=1,A2167&lt;=104),VLOOKUP($A2167,Location!$A:$J,6,FALSE),IF(A2167=0,"Avant l'ouverture",IF(OR(A2167=105,A2167=106),"Bonus"))),"")</f>
        <v>Tour 3</v>
      </c>
      <c r="I2167" s="31" t="str">
        <f>IF(LEFT(H2167,4)="Tour",VLOOKUP(A2167,Database!$A:$C,3,FALSE),"")</f>
        <v>E</v>
      </c>
      <c r="J2167" s="31" t="str">
        <f>VLOOKUP($A2167,Location!$A:$J,7,FALSE)</f>
        <v>Curaçao</v>
      </c>
      <c r="K2167" s="31" t="str">
        <f>IFERROR(VLOOKUP(J2167,Setup_Team!$B:$C,2,FALSE), "TDB")</f>
        <v>CUW</v>
      </c>
      <c r="L2167" s="31" t="str">
        <f>VLOOKUP($A2167,Location!$A:$J,8,FALSE)</f>
        <v>Côte d'Ivoire</v>
      </c>
      <c r="M2167" s="31" t="str">
        <f>IFERROR(VLOOKUP(L2167,Setup_Team!$B:$C,2,FALSE), "TDB")</f>
        <v>CIV</v>
      </c>
      <c r="N2167" s="31" t="str">
        <f>VLOOKUP($A2167,Location!$A:$J,9,FALSE)</f>
        <v>Philadelphia, Pennsylvania</v>
      </c>
      <c r="O2167" s="31" t="str">
        <f>VLOOKUP($A2167,Location!$A:$J,10,FALSE)</f>
        <v>Lincoln Financial Field</v>
      </c>
      <c r="R2167" s="31">
        <v>0</v>
      </c>
      <c r="S2167" s="25">
        <f>VLOOKUP($A2167,Database!$A:$Y,10,FALSE)</f>
        <v>163</v>
      </c>
      <c r="T2167" s="25">
        <f>VLOOKUP($A2167,Database!$A:$Y,11,FALSE)</f>
        <v>118</v>
      </c>
      <c r="U2167" s="25">
        <f>VLOOKUP($A2167,Database!$A:$Y,12,FALSE)</f>
        <v>53</v>
      </c>
      <c r="V2167" s="25" t="str">
        <f>VLOOKUP(A2167,Database!A:M,13,FALSE)</f>
        <v>À venir</v>
      </c>
      <c r="W2167" s="25" t="str">
        <f>VLOOKUP($A2167,Database!$A:$Y,20,FALSE)</f>
        <v/>
      </c>
      <c r="X2167" s="25" t="str">
        <f>VLOOKUP($A2167,Database!$A:$Y,21,FALSE)</f>
        <v/>
      </c>
      <c r="Y2167" s="25" t="str">
        <f ca="1">IF(C2167&lt;NOW(),IF(AND(P2167&gt;Q2167,W2167&gt;X2167),S2167,IF(AND(P2167=Q2167,W2167=X2167),T2167,IF(AND(P2167&lt;Q2167,W2167&lt;X2167),U2167,0))),"")</f>
        <v/>
      </c>
      <c r="Z2167" s="25">
        <f>IF(AND(P2167=W2167,Q2167=X2167),1,0)</f>
        <v>1</v>
      </c>
      <c r="AA2167" s="25" t="str">
        <f>IF(Z2167=0,"",IF(ISBLANK(VLOOKUP(A2167,Database!A:AA,22,FALSE)),"",VLOOKUP(A2167,Database!A:AA,22,FALSE)))</f>
        <v>Exact</v>
      </c>
      <c r="AB2167" s="25">
        <f ca="1">IFERROR(IF(AND(Y2167&lt;&gt;"",OR(V2167="Terminé",V2167="En cours")),VLOOKUP(AA2167,Setup_ScoreExactBonus!A:D,4,FALSE),0),0)</f>
        <v>0</v>
      </c>
      <c r="AC2167" s="31" t="str">
        <f ca="1">IF(Y2167&lt;&gt;"", Y2167 + IF(Z2167=1,AB2167, 0), "")</f>
        <v/>
      </c>
      <c r="AD2167" s="31">
        <f ca="1">SUMIFS(AC$2:AC2167,D$2:D2167,D2167)*IF(R2167=0,1,2)</f>
        <v>0</v>
      </c>
    </row>
    <row r="2168" spans="1:30" x14ac:dyDescent="0.35">
      <c r="A2168" s="31">
        <f>IF(ISBLANK(B2168),"",COUNTIF(B$2:B2168,B2168))-1</f>
        <v>55</v>
      </c>
      <c r="B2168" s="31">
        <v>22</v>
      </c>
      <c r="C2168" s="10">
        <f>VLOOKUP($A2168,Database!$A:$Y,7,FALSE)</f>
        <v>46198.916666666664</v>
      </c>
      <c r="D2168" s="31" t="str">
        <f>VLOOKUP(Pronostics!$B2168,Setup_MPP!$A:$G,3,FALSE)</f>
        <v>Joueur22</v>
      </c>
      <c r="E2168" s="31" t="str">
        <f>VLOOKUP(Pronostics!$B2168,Setup_MPP!$A:$G,2,FALSE)</f>
        <v>Joueur22</v>
      </c>
      <c r="F2168" s="31" t="str">
        <f>VLOOKUP($B2168,Setup_MPP!$A:$E,4,FALSE)</f>
        <v>#D5D5D5</v>
      </c>
      <c r="G2168" s="31" t="str">
        <f>VLOOKUP($B2168,Setup_MPP!$A:$E,5,FALSE)</f>
        <v>#727272</v>
      </c>
      <c r="H2168" s="31" t="str">
        <f>IFERROR(IF(AND(A2168&gt;=1,A2168&lt;=104),VLOOKUP($A2168,Location!$A:$J,6,FALSE),IF(A2168=0,"Avant l'ouverture",IF(OR(A2168=105,A2168=106),"Bonus"))),"")</f>
        <v>Tour 3</v>
      </c>
      <c r="I2168" s="31" t="str">
        <f>IF(LEFT(H2168,4)="Tour",VLOOKUP(A2168,Database!$A:$C,3,FALSE),"")</f>
        <v>E</v>
      </c>
      <c r="J2168" s="31" t="str">
        <f>VLOOKUP($A2168,Location!$A:$J,7,FALSE)</f>
        <v>Curaçao</v>
      </c>
      <c r="K2168" s="31" t="str">
        <f>IFERROR(VLOOKUP(J2168,Setup_Team!$B:$C,2,FALSE), "TDB")</f>
        <v>CUW</v>
      </c>
      <c r="L2168" s="31" t="str">
        <f>VLOOKUP($A2168,Location!$A:$J,8,FALSE)</f>
        <v>Côte d'Ivoire</v>
      </c>
      <c r="M2168" s="31" t="str">
        <f>IFERROR(VLOOKUP(L2168,Setup_Team!$B:$C,2,FALSE), "TDB")</f>
        <v>CIV</v>
      </c>
      <c r="N2168" s="31" t="str">
        <f>VLOOKUP($A2168,Location!$A:$J,9,FALSE)</f>
        <v>Philadelphia, Pennsylvania</v>
      </c>
      <c r="O2168" s="31" t="str">
        <f>VLOOKUP($A2168,Location!$A:$J,10,FALSE)</f>
        <v>Lincoln Financial Field</v>
      </c>
      <c r="R2168" s="31">
        <v>0</v>
      </c>
      <c r="S2168" s="25">
        <f>VLOOKUP($A2168,Database!$A:$Y,10,FALSE)</f>
        <v>163</v>
      </c>
      <c r="T2168" s="25">
        <f>VLOOKUP($A2168,Database!$A:$Y,11,FALSE)</f>
        <v>118</v>
      </c>
      <c r="U2168" s="25">
        <f>VLOOKUP($A2168,Database!$A:$Y,12,FALSE)</f>
        <v>53</v>
      </c>
      <c r="V2168" s="25" t="str">
        <f>VLOOKUP(A2168,Database!A:M,13,FALSE)</f>
        <v>À venir</v>
      </c>
      <c r="W2168" s="25" t="str">
        <f>VLOOKUP($A2168,Database!$A:$Y,20,FALSE)</f>
        <v/>
      </c>
      <c r="X2168" s="25" t="str">
        <f>VLOOKUP($A2168,Database!$A:$Y,21,FALSE)</f>
        <v/>
      </c>
      <c r="Y2168" s="25" t="str">
        <f ca="1">IF(C2168&lt;NOW(),IF(AND(P2168&gt;Q2168,W2168&gt;X2168),S2168,IF(AND(P2168=Q2168,W2168=X2168),T2168,IF(AND(P2168&lt;Q2168,W2168&lt;X2168),U2168,0))),"")</f>
        <v/>
      </c>
      <c r="Z2168" s="25">
        <f>IF(AND(P2168=W2168,Q2168=X2168),1,0)</f>
        <v>1</v>
      </c>
      <c r="AA2168" s="25" t="str">
        <f>IF(Z2168=0,"",IF(ISBLANK(VLOOKUP(A2168,Database!A:AA,22,FALSE)),"",VLOOKUP(A2168,Database!A:AA,22,FALSE)))</f>
        <v>Exact</v>
      </c>
      <c r="AB2168" s="25">
        <f ca="1">IFERROR(IF(AND(Y2168&lt;&gt;"",OR(V2168="Terminé",V2168="En cours")),VLOOKUP(AA2168,Setup_ScoreExactBonus!A:D,4,FALSE),0),0)</f>
        <v>0</v>
      </c>
      <c r="AC2168" s="31" t="str">
        <f ca="1">IF(Y2168&lt;&gt;"", Y2168 + IF(Z2168=1,AB2168, 0), "")</f>
        <v/>
      </c>
      <c r="AD2168" s="31">
        <f ca="1">SUMIFS(AC$2:AC2168,D$2:D2168,D2168)*IF(R2168=0,1,2)</f>
        <v>0</v>
      </c>
    </row>
    <row r="2169" spans="1:30" x14ac:dyDescent="0.35">
      <c r="A2169" s="31">
        <f>IF(ISBLANK(B2169),"",COUNTIF(B$2:B2169,B2169))-1</f>
        <v>55</v>
      </c>
      <c r="B2169" s="31">
        <v>23</v>
      </c>
      <c r="C2169" s="10">
        <f>VLOOKUP($A2169,Database!$A:$Y,7,FALSE)</f>
        <v>46198.916666666664</v>
      </c>
      <c r="D2169" s="31" t="str">
        <f>VLOOKUP(Pronostics!$B2169,Setup_MPP!$A:$G,3,FALSE)</f>
        <v>Joueur23</v>
      </c>
      <c r="E2169" s="31" t="str">
        <f>VLOOKUP(Pronostics!$B2169,Setup_MPP!$A:$G,2,FALSE)</f>
        <v>Joueur23</v>
      </c>
      <c r="F2169" s="31" t="str">
        <f>VLOOKUP($B2169,Setup_MPP!$A:$E,4,FALSE)</f>
        <v>#D5D5D5</v>
      </c>
      <c r="G2169" s="31" t="str">
        <f>VLOOKUP($B2169,Setup_MPP!$A:$E,5,FALSE)</f>
        <v>#727272</v>
      </c>
      <c r="H2169" s="31" t="str">
        <f>IFERROR(IF(AND(A2169&gt;=1,A2169&lt;=104),VLOOKUP($A2169,Location!$A:$J,6,FALSE),IF(A2169=0,"Avant l'ouverture",IF(OR(A2169=105,A2169=106),"Bonus"))),"")</f>
        <v>Tour 3</v>
      </c>
      <c r="I2169" s="31" t="str">
        <f>IF(LEFT(H2169,4)="Tour",VLOOKUP(A2169,Database!$A:$C,3,FALSE),"")</f>
        <v>E</v>
      </c>
      <c r="J2169" s="31" t="str">
        <f>VLOOKUP($A2169,Location!$A:$J,7,FALSE)</f>
        <v>Curaçao</v>
      </c>
      <c r="K2169" s="31" t="str">
        <f>IFERROR(VLOOKUP(J2169,Setup_Team!$B:$C,2,FALSE), "TDB")</f>
        <v>CUW</v>
      </c>
      <c r="L2169" s="31" t="str">
        <f>VLOOKUP($A2169,Location!$A:$J,8,FALSE)</f>
        <v>Côte d'Ivoire</v>
      </c>
      <c r="M2169" s="31" t="str">
        <f>IFERROR(VLOOKUP(L2169,Setup_Team!$B:$C,2,FALSE), "TDB")</f>
        <v>CIV</v>
      </c>
      <c r="N2169" s="31" t="str">
        <f>VLOOKUP($A2169,Location!$A:$J,9,FALSE)</f>
        <v>Philadelphia, Pennsylvania</v>
      </c>
      <c r="O2169" s="31" t="str">
        <f>VLOOKUP($A2169,Location!$A:$J,10,FALSE)</f>
        <v>Lincoln Financial Field</v>
      </c>
      <c r="R2169" s="31">
        <v>0</v>
      </c>
      <c r="S2169" s="25">
        <f>VLOOKUP($A2169,Database!$A:$Y,10,FALSE)</f>
        <v>163</v>
      </c>
      <c r="T2169" s="25">
        <f>VLOOKUP($A2169,Database!$A:$Y,11,FALSE)</f>
        <v>118</v>
      </c>
      <c r="U2169" s="25">
        <f>VLOOKUP($A2169,Database!$A:$Y,12,FALSE)</f>
        <v>53</v>
      </c>
      <c r="V2169" s="25" t="str">
        <f>VLOOKUP(A2169,Database!A:M,13,FALSE)</f>
        <v>À venir</v>
      </c>
      <c r="W2169" s="25" t="str">
        <f>VLOOKUP($A2169,Database!$A:$Y,20,FALSE)</f>
        <v/>
      </c>
      <c r="X2169" s="25" t="str">
        <f>VLOOKUP($A2169,Database!$A:$Y,21,FALSE)</f>
        <v/>
      </c>
      <c r="Y2169" s="25" t="str">
        <f ca="1">IF(C2169&lt;NOW(),IF(AND(P2169&gt;Q2169,W2169&gt;X2169),S2169,IF(AND(P2169=Q2169,W2169=X2169),T2169,IF(AND(P2169&lt;Q2169,W2169&lt;X2169),U2169,0))),"")</f>
        <v/>
      </c>
      <c r="Z2169" s="25">
        <f>IF(AND(P2169=W2169,Q2169=X2169),1,0)</f>
        <v>1</v>
      </c>
      <c r="AA2169" s="25" t="str">
        <f>IF(Z2169=0,"",IF(ISBLANK(VLOOKUP(A2169,Database!A:AA,22,FALSE)),"",VLOOKUP(A2169,Database!A:AA,22,FALSE)))</f>
        <v>Exact</v>
      </c>
      <c r="AB2169" s="25">
        <f ca="1">IFERROR(IF(AND(Y2169&lt;&gt;"",OR(V2169="Terminé",V2169="En cours")),VLOOKUP(AA2169,Setup_ScoreExactBonus!A:D,4,FALSE),0),0)</f>
        <v>0</v>
      </c>
      <c r="AC2169" s="31" t="str">
        <f ca="1">IF(Y2169&lt;&gt;"", Y2169 + IF(Z2169=1,AB2169, 0), "")</f>
        <v/>
      </c>
      <c r="AD2169" s="31">
        <f ca="1">SUMIFS(AC$2:AC2169,D$2:D2169,D2169)*IF(R2169=0,1,2)</f>
        <v>0</v>
      </c>
    </row>
    <row r="2170" spans="1:30" x14ac:dyDescent="0.35">
      <c r="A2170" s="31">
        <f>IF(ISBLANK(B2170),"",COUNTIF(B$2:B2170,B2170))-1</f>
        <v>55</v>
      </c>
      <c r="B2170" s="31">
        <v>24</v>
      </c>
      <c r="C2170" s="10">
        <f>VLOOKUP($A2170,Database!$A:$Y,7,FALSE)</f>
        <v>46198.916666666664</v>
      </c>
      <c r="D2170" s="31" t="str">
        <f>VLOOKUP(Pronostics!$B2170,Setup_MPP!$A:$G,3,FALSE)</f>
        <v>Joueur24</v>
      </c>
      <c r="E2170" s="31" t="str">
        <f>VLOOKUP(Pronostics!$B2170,Setup_MPP!$A:$G,2,FALSE)</f>
        <v>Joueur24</v>
      </c>
      <c r="F2170" s="31" t="str">
        <f>VLOOKUP($B2170,Setup_MPP!$A:$E,4,FALSE)</f>
        <v>#D5D5D5</v>
      </c>
      <c r="G2170" s="31" t="str">
        <f>VLOOKUP($B2170,Setup_MPP!$A:$E,5,FALSE)</f>
        <v>#727272</v>
      </c>
      <c r="H2170" s="31" t="str">
        <f>IFERROR(IF(AND(A2170&gt;=1,A2170&lt;=104),VLOOKUP($A2170,Location!$A:$J,6,FALSE),IF(A2170=0,"Avant l'ouverture",IF(OR(A2170=105,A2170=106),"Bonus"))),"")</f>
        <v>Tour 3</v>
      </c>
      <c r="I2170" s="31" t="str">
        <f>IF(LEFT(H2170,4)="Tour",VLOOKUP(A2170,Database!$A:$C,3,FALSE),"")</f>
        <v>E</v>
      </c>
      <c r="J2170" s="31" t="str">
        <f>VLOOKUP($A2170,Location!$A:$J,7,FALSE)</f>
        <v>Curaçao</v>
      </c>
      <c r="K2170" s="31" t="str">
        <f>IFERROR(VLOOKUP(J2170,Setup_Team!$B:$C,2,FALSE), "TDB")</f>
        <v>CUW</v>
      </c>
      <c r="L2170" s="31" t="str">
        <f>VLOOKUP($A2170,Location!$A:$J,8,FALSE)</f>
        <v>Côte d'Ivoire</v>
      </c>
      <c r="M2170" s="31" t="str">
        <f>IFERROR(VLOOKUP(L2170,Setup_Team!$B:$C,2,FALSE), "TDB")</f>
        <v>CIV</v>
      </c>
      <c r="N2170" s="31" t="str">
        <f>VLOOKUP($A2170,Location!$A:$J,9,FALSE)</f>
        <v>Philadelphia, Pennsylvania</v>
      </c>
      <c r="O2170" s="31" t="str">
        <f>VLOOKUP($A2170,Location!$A:$J,10,FALSE)</f>
        <v>Lincoln Financial Field</v>
      </c>
      <c r="R2170" s="31">
        <v>0</v>
      </c>
      <c r="S2170" s="25">
        <f>VLOOKUP($A2170,Database!$A:$Y,10,FALSE)</f>
        <v>163</v>
      </c>
      <c r="T2170" s="25">
        <f>VLOOKUP($A2170,Database!$A:$Y,11,FALSE)</f>
        <v>118</v>
      </c>
      <c r="U2170" s="25">
        <f>VLOOKUP($A2170,Database!$A:$Y,12,FALSE)</f>
        <v>53</v>
      </c>
      <c r="V2170" s="25" t="str">
        <f>VLOOKUP(A2170,Database!A:M,13,FALSE)</f>
        <v>À venir</v>
      </c>
      <c r="W2170" s="25" t="str">
        <f>VLOOKUP($A2170,Database!$A:$Y,20,FALSE)</f>
        <v/>
      </c>
      <c r="X2170" s="25" t="str">
        <f>VLOOKUP($A2170,Database!$A:$Y,21,FALSE)</f>
        <v/>
      </c>
      <c r="Y2170" s="25" t="str">
        <f ca="1">IF(C2170&lt;NOW(),IF(AND(P2170&gt;Q2170,W2170&gt;X2170),S2170,IF(AND(P2170=Q2170,W2170=X2170),T2170,IF(AND(P2170&lt;Q2170,W2170&lt;X2170),U2170,0))),"")</f>
        <v/>
      </c>
      <c r="Z2170" s="25">
        <f>IF(AND(P2170=W2170,Q2170=X2170),1,0)</f>
        <v>1</v>
      </c>
      <c r="AA2170" s="25" t="str">
        <f>IF(Z2170=0,"",IF(ISBLANK(VLOOKUP(A2170,Database!A:AA,22,FALSE)),"",VLOOKUP(A2170,Database!A:AA,22,FALSE)))</f>
        <v>Exact</v>
      </c>
      <c r="AB2170" s="25">
        <f ca="1">IFERROR(IF(AND(Y2170&lt;&gt;"",OR(V2170="Terminé",V2170="En cours")),VLOOKUP(AA2170,Setup_ScoreExactBonus!A:D,4,FALSE),0),0)</f>
        <v>0</v>
      </c>
      <c r="AC2170" s="31" t="str">
        <f ca="1">IF(Y2170&lt;&gt;"", Y2170 + IF(Z2170=1,AB2170, 0), "")</f>
        <v/>
      </c>
      <c r="AD2170" s="31">
        <f ca="1">SUMIFS(AC$2:AC2170,D$2:D2170,D2170)*IF(R2170=0,1,2)</f>
        <v>0</v>
      </c>
    </row>
    <row r="2171" spans="1:30" x14ac:dyDescent="0.35">
      <c r="A2171" s="31">
        <f>IF(ISBLANK(B2171),"",COUNTIF(B$2:B2171,B2171))-1</f>
        <v>55</v>
      </c>
      <c r="B2171" s="31">
        <v>25</v>
      </c>
      <c r="C2171" s="10">
        <f>VLOOKUP($A2171,Database!$A:$Y,7,FALSE)</f>
        <v>46198.916666666664</v>
      </c>
      <c r="D2171" s="31" t="str">
        <f>VLOOKUP(Pronostics!$B2171,Setup_MPP!$A:$G,3,FALSE)</f>
        <v>Joueur25</v>
      </c>
      <c r="E2171" s="31" t="str">
        <f>VLOOKUP(Pronostics!$B2171,Setup_MPP!$A:$G,2,FALSE)</f>
        <v>Joueur25</v>
      </c>
      <c r="F2171" s="31" t="str">
        <f>VLOOKUP($B2171,Setup_MPP!$A:$E,4,FALSE)</f>
        <v>#D5D5D5</v>
      </c>
      <c r="G2171" s="31" t="str">
        <f>VLOOKUP($B2171,Setup_MPP!$A:$E,5,FALSE)</f>
        <v>#727272</v>
      </c>
      <c r="H2171" s="31" t="str">
        <f>IFERROR(IF(AND(A2171&gt;=1,A2171&lt;=104),VLOOKUP($A2171,Location!$A:$J,6,FALSE),IF(A2171=0,"Avant l'ouverture",IF(OR(A2171=105,A2171=106),"Bonus"))),"")</f>
        <v>Tour 3</v>
      </c>
      <c r="I2171" s="31" t="str">
        <f>IF(LEFT(H2171,4)="Tour",VLOOKUP(A2171,Database!$A:$C,3,FALSE),"")</f>
        <v>E</v>
      </c>
      <c r="J2171" s="31" t="str">
        <f>VLOOKUP($A2171,Location!$A:$J,7,FALSE)</f>
        <v>Curaçao</v>
      </c>
      <c r="K2171" s="31" t="str">
        <f>IFERROR(VLOOKUP(J2171,Setup_Team!$B:$C,2,FALSE), "TDB")</f>
        <v>CUW</v>
      </c>
      <c r="L2171" s="31" t="str">
        <f>VLOOKUP($A2171,Location!$A:$J,8,FALSE)</f>
        <v>Côte d'Ivoire</v>
      </c>
      <c r="M2171" s="31" t="str">
        <f>IFERROR(VLOOKUP(L2171,Setup_Team!$B:$C,2,FALSE), "TDB")</f>
        <v>CIV</v>
      </c>
      <c r="N2171" s="31" t="str">
        <f>VLOOKUP($A2171,Location!$A:$J,9,FALSE)</f>
        <v>Philadelphia, Pennsylvania</v>
      </c>
      <c r="O2171" s="31" t="str">
        <f>VLOOKUP($A2171,Location!$A:$J,10,FALSE)</f>
        <v>Lincoln Financial Field</v>
      </c>
      <c r="R2171" s="31">
        <v>0</v>
      </c>
      <c r="S2171" s="25">
        <f>VLOOKUP($A2171,Database!$A:$Y,10,FALSE)</f>
        <v>163</v>
      </c>
      <c r="T2171" s="25">
        <f>VLOOKUP($A2171,Database!$A:$Y,11,FALSE)</f>
        <v>118</v>
      </c>
      <c r="U2171" s="25">
        <f>VLOOKUP($A2171,Database!$A:$Y,12,FALSE)</f>
        <v>53</v>
      </c>
      <c r="V2171" s="25" t="str">
        <f>VLOOKUP(A2171,Database!A:M,13,FALSE)</f>
        <v>À venir</v>
      </c>
      <c r="W2171" s="25" t="str">
        <f>VLOOKUP($A2171,Database!$A:$Y,20,FALSE)</f>
        <v/>
      </c>
      <c r="X2171" s="25" t="str">
        <f>VLOOKUP($A2171,Database!$A:$Y,21,FALSE)</f>
        <v/>
      </c>
      <c r="Y2171" s="25" t="str">
        <f ca="1">IF(C2171&lt;NOW(),IF(AND(P2171&gt;Q2171,W2171&gt;X2171),S2171,IF(AND(P2171=Q2171,W2171=X2171),T2171,IF(AND(P2171&lt;Q2171,W2171&lt;X2171),U2171,0))),"")</f>
        <v/>
      </c>
      <c r="Z2171" s="25">
        <f>IF(AND(P2171=W2171,Q2171=X2171),1,0)</f>
        <v>1</v>
      </c>
      <c r="AA2171" s="25" t="str">
        <f>IF(Z2171=0,"",IF(ISBLANK(VLOOKUP(A2171,Database!A:AA,22,FALSE)),"",VLOOKUP(A2171,Database!A:AA,22,FALSE)))</f>
        <v>Exact</v>
      </c>
      <c r="AB2171" s="25">
        <f ca="1">IFERROR(IF(AND(Y2171&lt;&gt;"",OR(V2171="Terminé",V2171="En cours")),VLOOKUP(AA2171,Setup_ScoreExactBonus!A:D,4,FALSE),0),0)</f>
        <v>0</v>
      </c>
      <c r="AC2171" s="31" t="str">
        <f ca="1">IF(Y2171&lt;&gt;"", Y2171 + IF(Z2171=1,AB2171, 0), "")</f>
        <v/>
      </c>
      <c r="AD2171" s="31">
        <f ca="1">SUMIFS(AC$2:AC2171,D$2:D2171,D2171)*IF(R2171=0,1,2)</f>
        <v>0</v>
      </c>
    </row>
    <row r="2172" spans="1:30" x14ac:dyDescent="0.35">
      <c r="A2172" s="31">
        <f>IF(ISBLANK(B2172),"",COUNTIF(B$2:B2172,B2172))-1</f>
        <v>55</v>
      </c>
      <c r="B2172" s="31">
        <v>26</v>
      </c>
      <c r="C2172" s="10">
        <f>VLOOKUP($A2172,Database!$A:$Y,7,FALSE)</f>
        <v>46198.916666666664</v>
      </c>
      <c r="D2172" s="31" t="str">
        <f>VLOOKUP(Pronostics!$B2172,Setup_MPP!$A:$G,3,FALSE)</f>
        <v>Joueur26</v>
      </c>
      <c r="E2172" s="31" t="str">
        <f>VLOOKUP(Pronostics!$B2172,Setup_MPP!$A:$G,2,FALSE)</f>
        <v>Joueur26</v>
      </c>
      <c r="F2172" s="31" t="str">
        <f>VLOOKUP($B2172,Setup_MPP!$A:$E,4,FALSE)</f>
        <v>#D5D5D5</v>
      </c>
      <c r="G2172" s="31" t="str">
        <f>VLOOKUP($B2172,Setup_MPP!$A:$E,5,FALSE)</f>
        <v>#727272</v>
      </c>
      <c r="H2172" s="31" t="str">
        <f>IFERROR(IF(AND(A2172&gt;=1,A2172&lt;=104),VLOOKUP($A2172,Location!$A:$J,6,FALSE),IF(A2172=0,"Avant l'ouverture",IF(OR(A2172=105,A2172=106),"Bonus"))),"")</f>
        <v>Tour 3</v>
      </c>
      <c r="I2172" s="31" t="str">
        <f>IF(LEFT(H2172,4)="Tour",VLOOKUP(A2172,Database!$A:$C,3,FALSE),"")</f>
        <v>E</v>
      </c>
      <c r="J2172" s="31" t="str">
        <f>VLOOKUP($A2172,Location!$A:$J,7,FALSE)</f>
        <v>Curaçao</v>
      </c>
      <c r="K2172" s="31" t="str">
        <f>IFERROR(VLOOKUP(J2172,Setup_Team!$B:$C,2,FALSE), "TDB")</f>
        <v>CUW</v>
      </c>
      <c r="L2172" s="31" t="str">
        <f>VLOOKUP($A2172,Location!$A:$J,8,FALSE)</f>
        <v>Côte d'Ivoire</v>
      </c>
      <c r="M2172" s="31" t="str">
        <f>IFERROR(VLOOKUP(L2172,Setup_Team!$B:$C,2,FALSE), "TDB")</f>
        <v>CIV</v>
      </c>
      <c r="N2172" s="31" t="str">
        <f>VLOOKUP($A2172,Location!$A:$J,9,FALSE)</f>
        <v>Philadelphia, Pennsylvania</v>
      </c>
      <c r="O2172" s="31" t="str">
        <f>VLOOKUP($A2172,Location!$A:$J,10,FALSE)</f>
        <v>Lincoln Financial Field</v>
      </c>
      <c r="R2172" s="31">
        <v>0</v>
      </c>
      <c r="S2172" s="25">
        <f>VLOOKUP($A2172,Database!$A:$Y,10,FALSE)</f>
        <v>163</v>
      </c>
      <c r="T2172" s="25">
        <f>VLOOKUP($A2172,Database!$A:$Y,11,FALSE)</f>
        <v>118</v>
      </c>
      <c r="U2172" s="25">
        <f>VLOOKUP($A2172,Database!$A:$Y,12,FALSE)</f>
        <v>53</v>
      </c>
      <c r="V2172" s="25" t="str">
        <f>VLOOKUP(A2172,Database!A:M,13,FALSE)</f>
        <v>À venir</v>
      </c>
      <c r="W2172" s="25" t="str">
        <f>VLOOKUP($A2172,Database!$A:$Y,20,FALSE)</f>
        <v/>
      </c>
      <c r="X2172" s="25" t="str">
        <f>VLOOKUP($A2172,Database!$A:$Y,21,FALSE)</f>
        <v/>
      </c>
      <c r="Y2172" s="25" t="str">
        <f ca="1">IF(C2172&lt;NOW(),IF(AND(P2172&gt;Q2172,W2172&gt;X2172),S2172,IF(AND(P2172=Q2172,W2172=X2172),T2172,IF(AND(P2172&lt;Q2172,W2172&lt;X2172),U2172,0))),"")</f>
        <v/>
      </c>
      <c r="Z2172" s="25">
        <f>IF(AND(P2172=W2172,Q2172=X2172),1,0)</f>
        <v>1</v>
      </c>
      <c r="AA2172" s="25" t="str">
        <f>IF(Z2172=0,"",IF(ISBLANK(VLOOKUP(A2172,Database!A:AA,22,FALSE)),"",VLOOKUP(A2172,Database!A:AA,22,FALSE)))</f>
        <v>Exact</v>
      </c>
      <c r="AB2172" s="25">
        <f ca="1">IFERROR(IF(AND(Y2172&lt;&gt;"",OR(V2172="Terminé",V2172="En cours")),VLOOKUP(AA2172,Setup_ScoreExactBonus!A:D,4,FALSE),0),0)</f>
        <v>0</v>
      </c>
      <c r="AC2172" s="31" t="str">
        <f ca="1">IF(Y2172&lt;&gt;"", Y2172 + IF(Z2172=1,AB2172, 0), "")</f>
        <v/>
      </c>
      <c r="AD2172" s="31">
        <f ca="1">SUMIFS(AC$2:AC2172,D$2:D2172,D2172)*IF(R2172=0,1,2)</f>
        <v>0</v>
      </c>
    </row>
    <row r="2173" spans="1:30" x14ac:dyDescent="0.35">
      <c r="A2173" s="31">
        <f>IF(ISBLANK(B2173),"",COUNTIF(B$2:B2173,B2173))-1</f>
        <v>55</v>
      </c>
      <c r="B2173" s="31">
        <v>27</v>
      </c>
      <c r="C2173" s="10">
        <f>VLOOKUP($A2173,Database!$A:$Y,7,FALSE)</f>
        <v>46198.916666666664</v>
      </c>
      <c r="D2173" s="31" t="str">
        <f>VLOOKUP(Pronostics!$B2173,Setup_MPP!$A:$G,3,FALSE)</f>
        <v>Joueur27</v>
      </c>
      <c r="E2173" s="31" t="str">
        <f>VLOOKUP(Pronostics!$B2173,Setup_MPP!$A:$G,2,FALSE)</f>
        <v>Joueur27</v>
      </c>
      <c r="F2173" s="31" t="str">
        <f>VLOOKUP($B2173,Setup_MPP!$A:$E,4,FALSE)</f>
        <v>#D5D5D5</v>
      </c>
      <c r="G2173" s="31" t="str">
        <f>VLOOKUP($B2173,Setup_MPP!$A:$E,5,FALSE)</f>
        <v>#727272</v>
      </c>
      <c r="H2173" s="31" t="str">
        <f>IFERROR(IF(AND(A2173&gt;=1,A2173&lt;=104),VLOOKUP($A2173,Location!$A:$J,6,FALSE),IF(A2173=0,"Avant l'ouverture",IF(OR(A2173=105,A2173=106),"Bonus"))),"")</f>
        <v>Tour 3</v>
      </c>
      <c r="I2173" s="31" t="str">
        <f>IF(LEFT(H2173,4)="Tour",VLOOKUP(A2173,Database!$A:$C,3,FALSE),"")</f>
        <v>E</v>
      </c>
      <c r="J2173" s="31" t="str">
        <f>VLOOKUP($A2173,Location!$A:$J,7,FALSE)</f>
        <v>Curaçao</v>
      </c>
      <c r="K2173" s="31" t="str">
        <f>IFERROR(VLOOKUP(J2173,Setup_Team!$B:$C,2,FALSE), "TDB")</f>
        <v>CUW</v>
      </c>
      <c r="L2173" s="31" t="str">
        <f>VLOOKUP($A2173,Location!$A:$J,8,FALSE)</f>
        <v>Côte d'Ivoire</v>
      </c>
      <c r="M2173" s="31" t="str">
        <f>IFERROR(VLOOKUP(L2173,Setup_Team!$B:$C,2,FALSE), "TDB")</f>
        <v>CIV</v>
      </c>
      <c r="N2173" s="31" t="str">
        <f>VLOOKUP($A2173,Location!$A:$J,9,FALSE)</f>
        <v>Philadelphia, Pennsylvania</v>
      </c>
      <c r="O2173" s="31" t="str">
        <f>VLOOKUP($A2173,Location!$A:$J,10,FALSE)</f>
        <v>Lincoln Financial Field</v>
      </c>
      <c r="R2173" s="31">
        <v>0</v>
      </c>
      <c r="S2173" s="25">
        <f>VLOOKUP($A2173,Database!$A:$Y,10,FALSE)</f>
        <v>163</v>
      </c>
      <c r="T2173" s="25">
        <f>VLOOKUP($A2173,Database!$A:$Y,11,FALSE)</f>
        <v>118</v>
      </c>
      <c r="U2173" s="25">
        <f>VLOOKUP($A2173,Database!$A:$Y,12,FALSE)</f>
        <v>53</v>
      </c>
      <c r="V2173" s="25" t="str">
        <f>VLOOKUP(A2173,Database!A:M,13,FALSE)</f>
        <v>À venir</v>
      </c>
      <c r="W2173" s="25" t="str">
        <f>VLOOKUP($A2173,Database!$A:$Y,20,FALSE)</f>
        <v/>
      </c>
      <c r="X2173" s="25" t="str">
        <f>VLOOKUP($A2173,Database!$A:$Y,21,FALSE)</f>
        <v/>
      </c>
      <c r="Y2173" s="25" t="str">
        <f ca="1">IF(C2173&lt;NOW(),IF(AND(P2173&gt;Q2173,W2173&gt;X2173),S2173,IF(AND(P2173=Q2173,W2173=X2173),T2173,IF(AND(P2173&lt;Q2173,W2173&lt;X2173),U2173,0))),"")</f>
        <v/>
      </c>
      <c r="Z2173" s="25">
        <f>IF(AND(P2173=W2173,Q2173=X2173),1,0)</f>
        <v>1</v>
      </c>
      <c r="AA2173" s="25" t="str">
        <f>IF(Z2173=0,"",IF(ISBLANK(VLOOKUP(A2173,Database!A:AA,22,FALSE)),"",VLOOKUP(A2173,Database!A:AA,22,FALSE)))</f>
        <v>Exact</v>
      </c>
      <c r="AB2173" s="25">
        <f ca="1">IFERROR(IF(AND(Y2173&lt;&gt;"",OR(V2173="Terminé",V2173="En cours")),VLOOKUP(AA2173,Setup_ScoreExactBonus!A:D,4,FALSE),0),0)</f>
        <v>0</v>
      </c>
      <c r="AC2173" s="31" t="str">
        <f ca="1">IF(Y2173&lt;&gt;"", Y2173 + IF(Z2173=1,AB2173, 0), "")</f>
        <v/>
      </c>
      <c r="AD2173" s="31">
        <f ca="1">SUMIFS(AC$2:AC2173,D$2:D2173,D2173)*IF(R2173=0,1,2)</f>
        <v>0</v>
      </c>
    </row>
    <row r="2174" spans="1:30" x14ac:dyDescent="0.35">
      <c r="A2174" s="31">
        <f>IF(ISBLANK(B2174),"",COUNTIF(B$2:B2174,B2174))-1</f>
        <v>55</v>
      </c>
      <c r="B2174" s="31">
        <v>28</v>
      </c>
      <c r="C2174" s="10">
        <f>VLOOKUP($A2174,Database!$A:$Y,7,FALSE)</f>
        <v>46198.916666666664</v>
      </c>
      <c r="D2174" s="31" t="str">
        <f>VLOOKUP(Pronostics!$B2174,Setup_MPP!$A:$G,3,FALSE)</f>
        <v>Joueur28</v>
      </c>
      <c r="E2174" s="31" t="str">
        <f>VLOOKUP(Pronostics!$B2174,Setup_MPP!$A:$G,2,FALSE)</f>
        <v>Joueur28</v>
      </c>
      <c r="F2174" s="31" t="str">
        <f>VLOOKUP($B2174,Setup_MPP!$A:$E,4,FALSE)</f>
        <v>#D5D5D5</v>
      </c>
      <c r="G2174" s="31" t="str">
        <f>VLOOKUP($B2174,Setup_MPP!$A:$E,5,FALSE)</f>
        <v>#727272</v>
      </c>
      <c r="H2174" s="31" t="str">
        <f>IFERROR(IF(AND(A2174&gt;=1,A2174&lt;=104),VLOOKUP($A2174,Location!$A:$J,6,FALSE),IF(A2174=0,"Avant l'ouverture",IF(OR(A2174=105,A2174=106),"Bonus"))),"")</f>
        <v>Tour 3</v>
      </c>
      <c r="I2174" s="31" t="str">
        <f>IF(LEFT(H2174,4)="Tour",VLOOKUP(A2174,Database!$A:$C,3,FALSE),"")</f>
        <v>E</v>
      </c>
      <c r="J2174" s="31" t="str">
        <f>VLOOKUP($A2174,Location!$A:$J,7,FALSE)</f>
        <v>Curaçao</v>
      </c>
      <c r="K2174" s="31" t="str">
        <f>IFERROR(VLOOKUP(J2174,Setup_Team!$B:$C,2,FALSE), "TDB")</f>
        <v>CUW</v>
      </c>
      <c r="L2174" s="31" t="str">
        <f>VLOOKUP($A2174,Location!$A:$J,8,FALSE)</f>
        <v>Côte d'Ivoire</v>
      </c>
      <c r="M2174" s="31" t="str">
        <f>IFERROR(VLOOKUP(L2174,Setup_Team!$B:$C,2,FALSE), "TDB")</f>
        <v>CIV</v>
      </c>
      <c r="N2174" s="31" t="str">
        <f>VLOOKUP($A2174,Location!$A:$J,9,FALSE)</f>
        <v>Philadelphia, Pennsylvania</v>
      </c>
      <c r="O2174" s="31" t="str">
        <f>VLOOKUP($A2174,Location!$A:$J,10,FALSE)</f>
        <v>Lincoln Financial Field</v>
      </c>
      <c r="R2174" s="31">
        <v>0</v>
      </c>
      <c r="S2174" s="25">
        <f>VLOOKUP($A2174,Database!$A:$Y,10,FALSE)</f>
        <v>163</v>
      </c>
      <c r="T2174" s="25">
        <f>VLOOKUP($A2174,Database!$A:$Y,11,FALSE)</f>
        <v>118</v>
      </c>
      <c r="U2174" s="25">
        <f>VLOOKUP($A2174,Database!$A:$Y,12,FALSE)</f>
        <v>53</v>
      </c>
      <c r="V2174" s="25" t="str">
        <f>VLOOKUP(A2174,Database!A:M,13,FALSE)</f>
        <v>À venir</v>
      </c>
      <c r="W2174" s="25" t="str">
        <f>VLOOKUP($A2174,Database!$A:$Y,20,FALSE)</f>
        <v/>
      </c>
      <c r="X2174" s="25" t="str">
        <f>VLOOKUP($A2174,Database!$A:$Y,21,FALSE)</f>
        <v/>
      </c>
      <c r="Y2174" s="25" t="str">
        <f ca="1">IF(C2174&lt;NOW(),IF(AND(P2174&gt;Q2174,W2174&gt;X2174),S2174,IF(AND(P2174=Q2174,W2174=X2174),T2174,IF(AND(P2174&lt;Q2174,W2174&lt;X2174),U2174,0))),"")</f>
        <v/>
      </c>
      <c r="Z2174" s="25">
        <f>IF(AND(P2174=W2174,Q2174=X2174),1,0)</f>
        <v>1</v>
      </c>
      <c r="AA2174" s="25" t="str">
        <f>IF(Z2174=0,"",IF(ISBLANK(VLOOKUP(A2174,Database!A:AA,22,FALSE)),"",VLOOKUP(A2174,Database!A:AA,22,FALSE)))</f>
        <v>Exact</v>
      </c>
      <c r="AB2174" s="25">
        <f ca="1">IFERROR(IF(AND(Y2174&lt;&gt;"",OR(V2174="Terminé",V2174="En cours")),VLOOKUP(AA2174,Setup_ScoreExactBonus!A:D,4,FALSE),0),0)</f>
        <v>0</v>
      </c>
      <c r="AC2174" s="31" t="str">
        <f ca="1">IF(Y2174&lt;&gt;"", Y2174 + IF(Z2174=1,AB2174, 0), "")</f>
        <v/>
      </c>
      <c r="AD2174" s="31">
        <f ca="1">SUMIFS(AC$2:AC2174,D$2:D2174,D2174)*IF(R2174=0,1,2)</f>
        <v>0</v>
      </c>
    </row>
    <row r="2175" spans="1:30" x14ac:dyDescent="0.35">
      <c r="A2175" s="31">
        <f>IF(ISBLANK(B2175),"",COUNTIF(B$2:B2175,B2175))-1</f>
        <v>55</v>
      </c>
      <c r="B2175" s="31">
        <v>29</v>
      </c>
      <c r="C2175" s="10">
        <f>VLOOKUP($A2175,Database!$A:$Y,7,FALSE)</f>
        <v>46198.916666666664</v>
      </c>
      <c r="D2175" s="31" t="str">
        <f>VLOOKUP(Pronostics!$B2175,Setup_MPP!$A:$G,3,FALSE)</f>
        <v>Joueur29</v>
      </c>
      <c r="E2175" s="31" t="str">
        <f>VLOOKUP(Pronostics!$B2175,Setup_MPP!$A:$G,2,FALSE)</f>
        <v>Joueur29</v>
      </c>
      <c r="F2175" s="31" t="str">
        <f>VLOOKUP($B2175,Setup_MPP!$A:$E,4,FALSE)</f>
        <v>#D5D5D5</v>
      </c>
      <c r="G2175" s="31" t="str">
        <f>VLOOKUP($B2175,Setup_MPP!$A:$E,5,FALSE)</f>
        <v>#727272</v>
      </c>
      <c r="H2175" s="31" t="str">
        <f>IFERROR(IF(AND(A2175&gt;=1,A2175&lt;=104),VLOOKUP($A2175,Location!$A:$J,6,FALSE),IF(A2175=0,"Avant l'ouverture",IF(OR(A2175=105,A2175=106),"Bonus"))),"")</f>
        <v>Tour 3</v>
      </c>
      <c r="I2175" s="31" t="str">
        <f>IF(LEFT(H2175,4)="Tour",VLOOKUP(A2175,Database!$A:$C,3,FALSE),"")</f>
        <v>E</v>
      </c>
      <c r="J2175" s="31" t="str">
        <f>VLOOKUP($A2175,Location!$A:$J,7,FALSE)</f>
        <v>Curaçao</v>
      </c>
      <c r="K2175" s="31" t="str">
        <f>IFERROR(VLOOKUP(J2175,Setup_Team!$B:$C,2,FALSE), "TDB")</f>
        <v>CUW</v>
      </c>
      <c r="L2175" s="31" t="str">
        <f>VLOOKUP($A2175,Location!$A:$J,8,FALSE)</f>
        <v>Côte d'Ivoire</v>
      </c>
      <c r="M2175" s="31" t="str">
        <f>IFERROR(VLOOKUP(L2175,Setup_Team!$B:$C,2,FALSE), "TDB")</f>
        <v>CIV</v>
      </c>
      <c r="N2175" s="31" t="str">
        <f>VLOOKUP($A2175,Location!$A:$J,9,FALSE)</f>
        <v>Philadelphia, Pennsylvania</v>
      </c>
      <c r="O2175" s="31" t="str">
        <f>VLOOKUP($A2175,Location!$A:$J,10,FALSE)</f>
        <v>Lincoln Financial Field</v>
      </c>
      <c r="R2175" s="31">
        <v>0</v>
      </c>
      <c r="S2175" s="25">
        <f>VLOOKUP($A2175,Database!$A:$Y,10,FALSE)</f>
        <v>163</v>
      </c>
      <c r="T2175" s="25">
        <f>VLOOKUP($A2175,Database!$A:$Y,11,FALSE)</f>
        <v>118</v>
      </c>
      <c r="U2175" s="25">
        <f>VLOOKUP($A2175,Database!$A:$Y,12,FALSE)</f>
        <v>53</v>
      </c>
      <c r="V2175" s="25" t="str">
        <f>VLOOKUP(A2175,Database!A:M,13,FALSE)</f>
        <v>À venir</v>
      </c>
      <c r="W2175" s="25" t="str">
        <f>VLOOKUP($A2175,Database!$A:$Y,20,FALSE)</f>
        <v/>
      </c>
      <c r="X2175" s="25" t="str">
        <f>VLOOKUP($A2175,Database!$A:$Y,21,FALSE)</f>
        <v/>
      </c>
      <c r="Y2175" s="25" t="str">
        <f ca="1">IF(C2175&lt;NOW(),IF(AND(P2175&gt;Q2175,W2175&gt;X2175),S2175,IF(AND(P2175=Q2175,W2175=X2175),T2175,IF(AND(P2175&lt;Q2175,W2175&lt;X2175),U2175,0))),"")</f>
        <v/>
      </c>
      <c r="Z2175" s="25">
        <f>IF(AND(P2175=W2175,Q2175=X2175),1,0)</f>
        <v>1</v>
      </c>
      <c r="AA2175" s="25" t="str">
        <f>IF(Z2175=0,"",IF(ISBLANK(VLOOKUP(A2175,Database!A:AA,22,FALSE)),"",VLOOKUP(A2175,Database!A:AA,22,FALSE)))</f>
        <v>Exact</v>
      </c>
      <c r="AB2175" s="25">
        <f ca="1">IFERROR(IF(AND(Y2175&lt;&gt;"",OR(V2175="Terminé",V2175="En cours")),VLOOKUP(AA2175,Setup_ScoreExactBonus!A:D,4,FALSE),0),0)</f>
        <v>0</v>
      </c>
      <c r="AC2175" s="31" t="str">
        <f ca="1">IF(Y2175&lt;&gt;"", Y2175 + IF(Z2175=1,AB2175, 0), "")</f>
        <v/>
      </c>
      <c r="AD2175" s="31">
        <f ca="1">SUMIFS(AC$2:AC2175,D$2:D2175,D2175)*IF(R2175=0,1,2)</f>
        <v>0</v>
      </c>
    </row>
    <row r="2176" spans="1:30" x14ac:dyDescent="0.35">
      <c r="A2176" s="31">
        <f>IF(ISBLANK(B2176),"",COUNTIF(B$2:B2176,B2176))-1</f>
        <v>55</v>
      </c>
      <c r="B2176" s="31">
        <v>30</v>
      </c>
      <c r="C2176" s="10">
        <f>VLOOKUP($A2176,Database!$A:$Y,7,FALSE)</f>
        <v>46198.916666666664</v>
      </c>
      <c r="D2176" s="31" t="str">
        <f>VLOOKUP(Pronostics!$B2176,Setup_MPP!$A:$G,3,FALSE)</f>
        <v>Joueur30</v>
      </c>
      <c r="E2176" s="31" t="str">
        <f>VLOOKUP(Pronostics!$B2176,Setup_MPP!$A:$G,2,FALSE)</f>
        <v>Joueur30</v>
      </c>
      <c r="F2176" s="31" t="str">
        <f>VLOOKUP($B2176,Setup_MPP!$A:$E,4,FALSE)</f>
        <v>#D5D5D5</v>
      </c>
      <c r="G2176" s="31" t="str">
        <f>VLOOKUP($B2176,Setup_MPP!$A:$E,5,FALSE)</f>
        <v>#727272</v>
      </c>
      <c r="H2176" s="31" t="str">
        <f>IFERROR(IF(AND(A2176&gt;=1,A2176&lt;=104),VLOOKUP($A2176,Location!$A:$J,6,FALSE),IF(A2176=0,"Avant l'ouverture",IF(OR(A2176=105,A2176=106),"Bonus"))),"")</f>
        <v>Tour 3</v>
      </c>
      <c r="I2176" s="31" t="str">
        <f>IF(LEFT(H2176,4)="Tour",VLOOKUP(A2176,Database!$A:$C,3,FALSE),"")</f>
        <v>E</v>
      </c>
      <c r="J2176" s="31" t="str">
        <f>VLOOKUP($A2176,Location!$A:$J,7,FALSE)</f>
        <v>Curaçao</v>
      </c>
      <c r="K2176" s="31" t="str">
        <f>IFERROR(VLOOKUP(J2176,Setup_Team!$B:$C,2,FALSE), "TDB")</f>
        <v>CUW</v>
      </c>
      <c r="L2176" s="31" t="str">
        <f>VLOOKUP($A2176,Location!$A:$J,8,FALSE)</f>
        <v>Côte d'Ivoire</v>
      </c>
      <c r="M2176" s="31" t="str">
        <f>IFERROR(VLOOKUP(L2176,Setup_Team!$B:$C,2,FALSE), "TDB")</f>
        <v>CIV</v>
      </c>
      <c r="N2176" s="31" t="str">
        <f>VLOOKUP($A2176,Location!$A:$J,9,FALSE)</f>
        <v>Philadelphia, Pennsylvania</v>
      </c>
      <c r="O2176" s="31" t="str">
        <f>VLOOKUP($A2176,Location!$A:$J,10,FALSE)</f>
        <v>Lincoln Financial Field</v>
      </c>
      <c r="R2176" s="31">
        <v>0</v>
      </c>
      <c r="S2176" s="25">
        <f>VLOOKUP($A2176,Database!$A:$Y,10,FALSE)</f>
        <v>163</v>
      </c>
      <c r="T2176" s="25">
        <f>VLOOKUP($A2176,Database!$A:$Y,11,FALSE)</f>
        <v>118</v>
      </c>
      <c r="U2176" s="25">
        <f>VLOOKUP($A2176,Database!$A:$Y,12,FALSE)</f>
        <v>53</v>
      </c>
      <c r="V2176" s="25" t="str">
        <f>VLOOKUP(A2176,Database!A:M,13,FALSE)</f>
        <v>À venir</v>
      </c>
      <c r="W2176" s="25" t="str">
        <f>VLOOKUP($A2176,Database!$A:$Y,20,FALSE)</f>
        <v/>
      </c>
      <c r="X2176" s="25" t="str">
        <f>VLOOKUP($A2176,Database!$A:$Y,21,FALSE)</f>
        <v/>
      </c>
      <c r="Y2176" s="25" t="str">
        <f ca="1">IF(C2176&lt;NOW(),IF(AND(P2176&gt;Q2176,W2176&gt;X2176),S2176,IF(AND(P2176=Q2176,W2176=X2176),T2176,IF(AND(P2176&lt;Q2176,W2176&lt;X2176),U2176,0))),"")</f>
        <v/>
      </c>
      <c r="Z2176" s="25">
        <f>IF(AND(P2176=W2176,Q2176=X2176),1,0)</f>
        <v>1</v>
      </c>
      <c r="AA2176" s="25" t="str">
        <f>IF(Z2176=0,"",IF(ISBLANK(VLOOKUP(A2176,Database!A:AA,22,FALSE)),"",VLOOKUP(A2176,Database!A:AA,22,FALSE)))</f>
        <v>Exact</v>
      </c>
      <c r="AB2176" s="25">
        <f ca="1">IFERROR(IF(AND(Y2176&lt;&gt;"",OR(V2176="Terminé",V2176="En cours")),VLOOKUP(AA2176,Setup_ScoreExactBonus!A:D,4,FALSE),0),0)</f>
        <v>0</v>
      </c>
      <c r="AC2176" s="31" t="str">
        <f ca="1">IF(Y2176&lt;&gt;"", Y2176 + IF(Z2176=1,AB2176, 0), "")</f>
        <v/>
      </c>
      <c r="AD2176" s="31">
        <f ca="1">SUMIFS(AC$2:AC2176,D$2:D2176,D2176)*IF(R2176=0,1,2)</f>
        <v>0</v>
      </c>
    </row>
    <row r="2177" spans="1:30" x14ac:dyDescent="0.35">
      <c r="A2177" s="31">
        <f>IF(ISBLANK(B2177),"",COUNTIF(B$2:B2177,B2177))-1</f>
        <v>55</v>
      </c>
      <c r="B2177" s="31">
        <v>31</v>
      </c>
      <c r="C2177" s="10">
        <f>VLOOKUP($A2177,Database!$A:$Y,7,FALSE)</f>
        <v>46198.916666666664</v>
      </c>
      <c r="D2177" s="31" t="str">
        <f>VLOOKUP(Pronostics!$B2177,Setup_MPP!$A:$G,3,FALSE)</f>
        <v>Joueur31</v>
      </c>
      <c r="E2177" s="31" t="str">
        <f>VLOOKUP(Pronostics!$B2177,Setup_MPP!$A:$G,2,FALSE)</f>
        <v>Joueur31</v>
      </c>
      <c r="F2177" s="31" t="str">
        <f>VLOOKUP($B2177,Setup_MPP!$A:$E,4,FALSE)</f>
        <v>#D5D5D5</v>
      </c>
      <c r="G2177" s="31" t="str">
        <f>VLOOKUP($B2177,Setup_MPP!$A:$E,5,FALSE)</f>
        <v>#727272</v>
      </c>
      <c r="H2177" s="31" t="str">
        <f>IFERROR(IF(AND(A2177&gt;=1,A2177&lt;=104),VLOOKUP($A2177,Location!$A:$J,6,FALSE),IF(A2177=0,"Avant l'ouverture",IF(OR(A2177=105,A2177=106),"Bonus"))),"")</f>
        <v>Tour 3</v>
      </c>
      <c r="I2177" s="31" t="str">
        <f>IF(LEFT(H2177,4)="Tour",VLOOKUP(A2177,Database!$A:$C,3,FALSE),"")</f>
        <v>E</v>
      </c>
      <c r="J2177" s="31" t="str">
        <f>VLOOKUP($A2177,Location!$A:$J,7,FALSE)</f>
        <v>Curaçao</v>
      </c>
      <c r="K2177" s="31" t="str">
        <f>IFERROR(VLOOKUP(J2177,Setup_Team!$B:$C,2,FALSE), "TDB")</f>
        <v>CUW</v>
      </c>
      <c r="L2177" s="31" t="str">
        <f>VLOOKUP($A2177,Location!$A:$J,8,FALSE)</f>
        <v>Côte d'Ivoire</v>
      </c>
      <c r="M2177" s="31" t="str">
        <f>IFERROR(VLOOKUP(L2177,Setup_Team!$B:$C,2,FALSE), "TDB")</f>
        <v>CIV</v>
      </c>
      <c r="N2177" s="31" t="str">
        <f>VLOOKUP($A2177,Location!$A:$J,9,FALSE)</f>
        <v>Philadelphia, Pennsylvania</v>
      </c>
      <c r="O2177" s="31" t="str">
        <f>VLOOKUP($A2177,Location!$A:$J,10,FALSE)</f>
        <v>Lincoln Financial Field</v>
      </c>
      <c r="R2177" s="31">
        <v>0</v>
      </c>
      <c r="S2177" s="25">
        <f>VLOOKUP($A2177,Database!$A:$Y,10,FALSE)</f>
        <v>163</v>
      </c>
      <c r="T2177" s="25">
        <f>VLOOKUP($A2177,Database!$A:$Y,11,FALSE)</f>
        <v>118</v>
      </c>
      <c r="U2177" s="25">
        <f>VLOOKUP($A2177,Database!$A:$Y,12,FALSE)</f>
        <v>53</v>
      </c>
      <c r="V2177" s="25" t="str">
        <f>VLOOKUP(A2177,Database!A:M,13,FALSE)</f>
        <v>À venir</v>
      </c>
      <c r="W2177" s="25" t="str">
        <f>VLOOKUP($A2177,Database!$A:$Y,20,FALSE)</f>
        <v/>
      </c>
      <c r="X2177" s="25" t="str">
        <f>VLOOKUP($A2177,Database!$A:$Y,21,FALSE)</f>
        <v/>
      </c>
      <c r="Y2177" s="25" t="str">
        <f ca="1">IF(C2177&lt;NOW(),IF(AND(P2177&gt;Q2177,W2177&gt;X2177),S2177,IF(AND(P2177=Q2177,W2177=X2177),T2177,IF(AND(P2177&lt;Q2177,W2177&lt;X2177),U2177,0))),"")</f>
        <v/>
      </c>
      <c r="Z2177" s="25">
        <f>IF(AND(P2177=W2177,Q2177=X2177),1,0)</f>
        <v>1</v>
      </c>
      <c r="AA2177" s="25" t="str">
        <f>IF(Z2177=0,"",IF(ISBLANK(VLOOKUP(A2177,Database!A:AA,22,FALSE)),"",VLOOKUP(A2177,Database!A:AA,22,FALSE)))</f>
        <v>Exact</v>
      </c>
      <c r="AB2177" s="25">
        <f ca="1">IFERROR(IF(AND(Y2177&lt;&gt;"",OR(V2177="Terminé",V2177="En cours")),VLOOKUP(AA2177,Setup_ScoreExactBonus!A:D,4,FALSE),0),0)</f>
        <v>0</v>
      </c>
      <c r="AC2177" s="31" t="str">
        <f ca="1">IF(Y2177&lt;&gt;"", Y2177 + IF(Z2177=1,AB2177, 0), "")</f>
        <v/>
      </c>
      <c r="AD2177" s="31">
        <f ca="1">SUMIFS(AC$2:AC2177,D$2:D2177,D2177)*IF(R2177=0,1,2)</f>
        <v>0</v>
      </c>
    </row>
    <row r="2178" spans="1:30" x14ac:dyDescent="0.35">
      <c r="A2178" s="31">
        <f>IF(ISBLANK(B2178),"",COUNTIF(B$2:B2178,B2178))-1</f>
        <v>55</v>
      </c>
      <c r="B2178" s="31">
        <v>32</v>
      </c>
      <c r="C2178" s="10">
        <f>VLOOKUP($A2178,Database!$A:$Y,7,FALSE)</f>
        <v>46198.916666666664</v>
      </c>
      <c r="D2178" s="31" t="str">
        <f>VLOOKUP(Pronostics!$B2178,Setup_MPP!$A:$G,3,FALSE)</f>
        <v>Joueur32</v>
      </c>
      <c r="E2178" s="31" t="str">
        <f>VLOOKUP(Pronostics!$B2178,Setup_MPP!$A:$G,2,FALSE)</f>
        <v>Joueur32</v>
      </c>
      <c r="F2178" s="31" t="str">
        <f>VLOOKUP($B2178,Setup_MPP!$A:$E,4,FALSE)</f>
        <v>#D5D5D5</v>
      </c>
      <c r="G2178" s="31" t="str">
        <f>VLOOKUP($B2178,Setup_MPP!$A:$E,5,FALSE)</f>
        <v>#727272</v>
      </c>
      <c r="H2178" s="31" t="str">
        <f>IFERROR(IF(AND(A2178&gt;=1,A2178&lt;=104),VLOOKUP($A2178,Location!$A:$J,6,FALSE),IF(A2178=0,"Avant l'ouverture",IF(OR(A2178=105,A2178=106),"Bonus"))),"")</f>
        <v>Tour 3</v>
      </c>
      <c r="I2178" s="31" t="str">
        <f>IF(LEFT(H2178,4)="Tour",VLOOKUP(A2178,Database!$A:$C,3,FALSE),"")</f>
        <v>E</v>
      </c>
      <c r="J2178" s="31" t="str">
        <f>VLOOKUP($A2178,Location!$A:$J,7,FALSE)</f>
        <v>Curaçao</v>
      </c>
      <c r="K2178" s="31" t="str">
        <f>IFERROR(VLOOKUP(J2178,Setup_Team!$B:$C,2,FALSE), "TDB")</f>
        <v>CUW</v>
      </c>
      <c r="L2178" s="31" t="str">
        <f>VLOOKUP($A2178,Location!$A:$J,8,FALSE)</f>
        <v>Côte d'Ivoire</v>
      </c>
      <c r="M2178" s="31" t="str">
        <f>IFERROR(VLOOKUP(L2178,Setup_Team!$B:$C,2,FALSE), "TDB")</f>
        <v>CIV</v>
      </c>
      <c r="N2178" s="31" t="str">
        <f>VLOOKUP($A2178,Location!$A:$J,9,FALSE)</f>
        <v>Philadelphia, Pennsylvania</v>
      </c>
      <c r="O2178" s="31" t="str">
        <f>VLOOKUP($A2178,Location!$A:$J,10,FALSE)</f>
        <v>Lincoln Financial Field</v>
      </c>
      <c r="R2178" s="31">
        <v>0</v>
      </c>
      <c r="S2178" s="25">
        <f>VLOOKUP($A2178,Database!$A:$Y,10,FALSE)</f>
        <v>163</v>
      </c>
      <c r="T2178" s="25">
        <f>VLOOKUP($A2178,Database!$A:$Y,11,FALSE)</f>
        <v>118</v>
      </c>
      <c r="U2178" s="25">
        <f>VLOOKUP($A2178,Database!$A:$Y,12,FALSE)</f>
        <v>53</v>
      </c>
      <c r="V2178" s="25" t="str">
        <f>VLOOKUP(A2178,Database!A:M,13,FALSE)</f>
        <v>À venir</v>
      </c>
      <c r="W2178" s="25" t="str">
        <f>VLOOKUP($A2178,Database!$A:$Y,20,FALSE)</f>
        <v/>
      </c>
      <c r="X2178" s="25" t="str">
        <f>VLOOKUP($A2178,Database!$A:$Y,21,FALSE)</f>
        <v/>
      </c>
      <c r="Y2178" s="25" t="str">
        <f ca="1">IF(C2178&lt;NOW(),IF(AND(P2178&gt;Q2178,W2178&gt;X2178),S2178,IF(AND(P2178=Q2178,W2178=X2178),T2178,IF(AND(P2178&lt;Q2178,W2178&lt;X2178),U2178,0))),"")</f>
        <v/>
      </c>
      <c r="Z2178" s="25">
        <f>IF(AND(P2178=W2178,Q2178=X2178),1,0)</f>
        <v>1</v>
      </c>
      <c r="AA2178" s="25" t="str">
        <f>IF(Z2178=0,"",IF(ISBLANK(VLOOKUP(A2178,Database!A:AA,22,FALSE)),"",VLOOKUP(A2178,Database!A:AA,22,FALSE)))</f>
        <v>Exact</v>
      </c>
      <c r="AB2178" s="25">
        <f ca="1">IFERROR(IF(AND(Y2178&lt;&gt;"",OR(V2178="Terminé",V2178="En cours")),VLOOKUP(AA2178,Setup_ScoreExactBonus!A:D,4,FALSE),0),0)</f>
        <v>0</v>
      </c>
      <c r="AC2178" s="31" t="str">
        <f ca="1">IF(Y2178&lt;&gt;"", Y2178 + IF(Z2178=1,AB2178, 0), "")</f>
        <v/>
      </c>
      <c r="AD2178" s="31">
        <f ca="1">SUMIFS(AC$2:AC2178,D$2:D2178,D2178)*IF(R2178=0,1,2)</f>
        <v>0</v>
      </c>
    </row>
    <row r="2179" spans="1:30" x14ac:dyDescent="0.35">
      <c r="A2179" s="31">
        <f>IF(ISBLANK(B2179),"",COUNTIF(B$2:B2179,B2179))-1</f>
        <v>55</v>
      </c>
      <c r="B2179" s="31">
        <v>33</v>
      </c>
      <c r="C2179" s="10">
        <f>VLOOKUP($A2179,Database!$A:$Y,7,FALSE)</f>
        <v>46198.916666666664</v>
      </c>
      <c r="D2179" s="31" t="str">
        <f>VLOOKUP(Pronostics!$B2179,Setup_MPP!$A:$G,3,FALSE)</f>
        <v>Joueur33</v>
      </c>
      <c r="E2179" s="31" t="str">
        <f>VLOOKUP(Pronostics!$B2179,Setup_MPP!$A:$G,2,FALSE)</f>
        <v>Joueur33</v>
      </c>
      <c r="F2179" s="31" t="str">
        <f>VLOOKUP($B2179,Setup_MPP!$A:$E,4,FALSE)</f>
        <v>#D5D5D5</v>
      </c>
      <c r="G2179" s="31" t="str">
        <f>VLOOKUP($B2179,Setup_MPP!$A:$E,5,FALSE)</f>
        <v>#727272</v>
      </c>
      <c r="H2179" s="31" t="str">
        <f>IFERROR(IF(AND(A2179&gt;=1,A2179&lt;=104),VLOOKUP($A2179,Location!$A:$J,6,FALSE),IF(A2179=0,"Avant l'ouverture",IF(OR(A2179=105,A2179=106),"Bonus"))),"")</f>
        <v>Tour 3</v>
      </c>
      <c r="I2179" s="31" t="str">
        <f>IF(LEFT(H2179,4)="Tour",VLOOKUP(A2179,Database!$A:$C,3,FALSE),"")</f>
        <v>E</v>
      </c>
      <c r="J2179" s="31" t="str">
        <f>VLOOKUP($A2179,Location!$A:$J,7,FALSE)</f>
        <v>Curaçao</v>
      </c>
      <c r="K2179" s="31" t="str">
        <f>IFERROR(VLOOKUP(J2179,Setup_Team!$B:$C,2,FALSE), "TDB")</f>
        <v>CUW</v>
      </c>
      <c r="L2179" s="31" t="str">
        <f>VLOOKUP($A2179,Location!$A:$J,8,FALSE)</f>
        <v>Côte d'Ivoire</v>
      </c>
      <c r="M2179" s="31" t="str">
        <f>IFERROR(VLOOKUP(L2179,Setup_Team!$B:$C,2,FALSE), "TDB")</f>
        <v>CIV</v>
      </c>
      <c r="N2179" s="31" t="str">
        <f>VLOOKUP($A2179,Location!$A:$J,9,FALSE)</f>
        <v>Philadelphia, Pennsylvania</v>
      </c>
      <c r="O2179" s="31" t="str">
        <f>VLOOKUP($A2179,Location!$A:$J,10,FALSE)</f>
        <v>Lincoln Financial Field</v>
      </c>
      <c r="R2179" s="31">
        <v>0</v>
      </c>
      <c r="S2179" s="25">
        <f>VLOOKUP($A2179,Database!$A:$Y,10,FALSE)</f>
        <v>163</v>
      </c>
      <c r="T2179" s="25">
        <f>VLOOKUP($A2179,Database!$A:$Y,11,FALSE)</f>
        <v>118</v>
      </c>
      <c r="U2179" s="25">
        <f>VLOOKUP($A2179,Database!$A:$Y,12,FALSE)</f>
        <v>53</v>
      </c>
      <c r="V2179" s="25" t="str">
        <f>VLOOKUP(A2179,Database!A:M,13,FALSE)</f>
        <v>À venir</v>
      </c>
      <c r="W2179" s="25" t="str">
        <f>VLOOKUP($A2179,Database!$A:$Y,20,FALSE)</f>
        <v/>
      </c>
      <c r="X2179" s="25" t="str">
        <f>VLOOKUP($A2179,Database!$A:$Y,21,FALSE)</f>
        <v/>
      </c>
      <c r="Y2179" s="25" t="str">
        <f ca="1">IF(C2179&lt;NOW(),IF(AND(P2179&gt;Q2179,W2179&gt;X2179),S2179,IF(AND(P2179=Q2179,W2179=X2179),T2179,IF(AND(P2179&lt;Q2179,W2179&lt;X2179),U2179,0))),"")</f>
        <v/>
      </c>
      <c r="Z2179" s="25">
        <f>IF(AND(P2179=W2179,Q2179=X2179),1,0)</f>
        <v>1</v>
      </c>
      <c r="AA2179" s="25" t="str">
        <f>IF(Z2179=0,"",IF(ISBLANK(VLOOKUP(A2179,Database!A:AA,22,FALSE)),"",VLOOKUP(A2179,Database!A:AA,22,FALSE)))</f>
        <v>Exact</v>
      </c>
      <c r="AB2179" s="25">
        <f ca="1">IFERROR(IF(AND(Y2179&lt;&gt;"",OR(V2179="Terminé",V2179="En cours")),VLOOKUP(AA2179,Setup_ScoreExactBonus!A:D,4,FALSE),0),0)</f>
        <v>0</v>
      </c>
      <c r="AC2179" s="31" t="str">
        <f ca="1">IF(Y2179&lt;&gt;"", Y2179 + IF(Z2179=1,AB2179, 0), "")</f>
        <v/>
      </c>
      <c r="AD2179" s="31">
        <f ca="1">SUMIFS(AC$2:AC2179,D$2:D2179,D2179)*IF(R2179=0,1,2)</f>
        <v>0</v>
      </c>
    </row>
    <row r="2180" spans="1:30" x14ac:dyDescent="0.35">
      <c r="A2180" s="31">
        <f>IF(ISBLANK(B2180),"",COUNTIF(B$2:B2180,B2180))-1</f>
        <v>55</v>
      </c>
      <c r="B2180" s="31">
        <v>34</v>
      </c>
      <c r="C2180" s="10">
        <f>VLOOKUP($A2180,Database!$A:$Y,7,FALSE)</f>
        <v>46198.916666666664</v>
      </c>
      <c r="D2180" s="31" t="str">
        <f>VLOOKUP(Pronostics!$B2180,Setup_MPP!$A:$G,3,FALSE)</f>
        <v>Joueur34</v>
      </c>
      <c r="E2180" s="31" t="str">
        <f>VLOOKUP(Pronostics!$B2180,Setup_MPP!$A:$G,2,FALSE)</f>
        <v>Joueur34</v>
      </c>
      <c r="F2180" s="31" t="str">
        <f>VLOOKUP($B2180,Setup_MPP!$A:$E,4,FALSE)</f>
        <v>#D5D5D5</v>
      </c>
      <c r="G2180" s="31" t="str">
        <f>VLOOKUP($B2180,Setup_MPP!$A:$E,5,FALSE)</f>
        <v>#727272</v>
      </c>
      <c r="H2180" s="31" t="str">
        <f>IFERROR(IF(AND(A2180&gt;=1,A2180&lt;=104),VLOOKUP($A2180,Location!$A:$J,6,FALSE),IF(A2180=0,"Avant l'ouverture",IF(OR(A2180=105,A2180=106),"Bonus"))),"")</f>
        <v>Tour 3</v>
      </c>
      <c r="I2180" s="31" t="str">
        <f>IF(LEFT(H2180,4)="Tour",VLOOKUP(A2180,Database!$A:$C,3,FALSE),"")</f>
        <v>E</v>
      </c>
      <c r="J2180" s="31" t="str">
        <f>VLOOKUP($A2180,Location!$A:$J,7,FALSE)</f>
        <v>Curaçao</v>
      </c>
      <c r="K2180" s="31" t="str">
        <f>IFERROR(VLOOKUP(J2180,Setup_Team!$B:$C,2,FALSE), "TDB")</f>
        <v>CUW</v>
      </c>
      <c r="L2180" s="31" t="str">
        <f>VLOOKUP($A2180,Location!$A:$J,8,FALSE)</f>
        <v>Côte d'Ivoire</v>
      </c>
      <c r="M2180" s="31" t="str">
        <f>IFERROR(VLOOKUP(L2180,Setup_Team!$B:$C,2,FALSE), "TDB")</f>
        <v>CIV</v>
      </c>
      <c r="N2180" s="31" t="str">
        <f>VLOOKUP($A2180,Location!$A:$J,9,FALSE)</f>
        <v>Philadelphia, Pennsylvania</v>
      </c>
      <c r="O2180" s="31" t="str">
        <f>VLOOKUP($A2180,Location!$A:$J,10,FALSE)</f>
        <v>Lincoln Financial Field</v>
      </c>
      <c r="R2180" s="31">
        <v>0</v>
      </c>
      <c r="S2180" s="25">
        <f>VLOOKUP($A2180,Database!$A:$Y,10,FALSE)</f>
        <v>163</v>
      </c>
      <c r="T2180" s="25">
        <f>VLOOKUP($A2180,Database!$A:$Y,11,FALSE)</f>
        <v>118</v>
      </c>
      <c r="U2180" s="25">
        <f>VLOOKUP($A2180,Database!$A:$Y,12,FALSE)</f>
        <v>53</v>
      </c>
      <c r="V2180" s="25" t="str">
        <f>VLOOKUP(A2180,Database!A:M,13,FALSE)</f>
        <v>À venir</v>
      </c>
      <c r="W2180" s="25" t="str">
        <f>VLOOKUP($A2180,Database!$A:$Y,20,FALSE)</f>
        <v/>
      </c>
      <c r="X2180" s="25" t="str">
        <f>VLOOKUP($A2180,Database!$A:$Y,21,FALSE)</f>
        <v/>
      </c>
      <c r="Y2180" s="25" t="str">
        <f ca="1">IF(C2180&lt;NOW(),IF(AND(P2180&gt;Q2180,W2180&gt;X2180),S2180,IF(AND(P2180=Q2180,W2180=X2180),T2180,IF(AND(P2180&lt;Q2180,W2180&lt;X2180),U2180,0))),"")</f>
        <v/>
      </c>
      <c r="Z2180" s="25">
        <f>IF(AND(P2180=W2180,Q2180=X2180),1,0)</f>
        <v>1</v>
      </c>
      <c r="AA2180" s="25" t="str">
        <f>IF(Z2180=0,"",IF(ISBLANK(VLOOKUP(A2180,Database!A:AA,22,FALSE)),"",VLOOKUP(A2180,Database!A:AA,22,FALSE)))</f>
        <v>Exact</v>
      </c>
      <c r="AB2180" s="25">
        <f ca="1">IFERROR(IF(AND(Y2180&lt;&gt;"",OR(V2180="Terminé",V2180="En cours")),VLOOKUP(AA2180,Setup_ScoreExactBonus!A:D,4,FALSE),0),0)</f>
        <v>0</v>
      </c>
      <c r="AC2180" s="31" t="str">
        <f ca="1">IF(Y2180&lt;&gt;"", Y2180 + IF(Z2180=1,AB2180, 0), "")</f>
        <v/>
      </c>
      <c r="AD2180" s="31">
        <f ca="1">SUMIFS(AC$2:AC2180,D$2:D2180,D2180)*IF(R2180=0,1,2)</f>
        <v>0</v>
      </c>
    </row>
    <row r="2181" spans="1:30" x14ac:dyDescent="0.35">
      <c r="A2181" s="31">
        <f>IF(ISBLANK(B2181),"",COUNTIF(B$2:B2181,B2181))-1</f>
        <v>55</v>
      </c>
      <c r="B2181" s="31">
        <v>35</v>
      </c>
      <c r="C2181" s="10">
        <f>VLOOKUP($A2181,Database!$A:$Y,7,FALSE)</f>
        <v>46198.916666666664</v>
      </c>
      <c r="D2181" s="31" t="str">
        <f>VLOOKUP(Pronostics!$B2181,Setup_MPP!$A:$G,3,FALSE)</f>
        <v>Joueur35</v>
      </c>
      <c r="E2181" s="31" t="str">
        <f>VLOOKUP(Pronostics!$B2181,Setup_MPP!$A:$G,2,FALSE)</f>
        <v>Joueur35</v>
      </c>
      <c r="F2181" s="31" t="str">
        <f>VLOOKUP($B2181,Setup_MPP!$A:$E,4,FALSE)</f>
        <v>#D5D5D5</v>
      </c>
      <c r="G2181" s="31" t="str">
        <f>VLOOKUP($B2181,Setup_MPP!$A:$E,5,FALSE)</f>
        <v>#727272</v>
      </c>
      <c r="H2181" s="31" t="str">
        <f>IFERROR(IF(AND(A2181&gt;=1,A2181&lt;=104),VLOOKUP($A2181,Location!$A:$J,6,FALSE),IF(A2181=0,"Avant l'ouverture",IF(OR(A2181=105,A2181=106),"Bonus"))),"")</f>
        <v>Tour 3</v>
      </c>
      <c r="I2181" s="31" t="str">
        <f>IF(LEFT(H2181,4)="Tour",VLOOKUP(A2181,Database!$A:$C,3,FALSE),"")</f>
        <v>E</v>
      </c>
      <c r="J2181" s="31" t="str">
        <f>VLOOKUP($A2181,Location!$A:$J,7,FALSE)</f>
        <v>Curaçao</v>
      </c>
      <c r="K2181" s="31" t="str">
        <f>IFERROR(VLOOKUP(J2181,Setup_Team!$B:$C,2,FALSE), "TDB")</f>
        <v>CUW</v>
      </c>
      <c r="L2181" s="31" t="str">
        <f>VLOOKUP($A2181,Location!$A:$J,8,FALSE)</f>
        <v>Côte d'Ivoire</v>
      </c>
      <c r="M2181" s="31" t="str">
        <f>IFERROR(VLOOKUP(L2181,Setup_Team!$B:$C,2,FALSE), "TDB")</f>
        <v>CIV</v>
      </c>
      <c r="N2181" s="31" t="str">
        <f>VLOOKUP($A2181,Location!$A:$J,9,FALSE)</f>
        <v>Philadelphia, Pennsylvania</v>
      </c>
      <c r="O2181" s="31" t="str">
        <f>VLOOKUP($A2181,Location!$A:$J,10,FALSE)</f>
        <v>Lincoln Financial Field</v>
      </c>
      <c r="R2181" s="31">
        <v>0</v>
      </c>
      <c r="S2181" s="25">
        <f>VLOOKUP($A2181,Database!$A:$Y,10,FALSE)</f>
        <v>163</v>
      </c>
      <c r="T2181" s="25">
        <f>VLOOKUP($A2181,Database!$A:$Y,11,FALSE)</f>
        <v>118</v>
      </c>
      <c r="U2181" s="25">
        <f>VLOOKUP($A2181,Database!$A:$Y,12,FALSE)</f>
        <v>53</v>
      </c>
      <c r="V2181" s="25" t="str">
        <f>VLOOKUP(A2181,Database!A:M,13,FALSE)</f>
        <v>À venir</v>
      </c>
      <c r="W2181" s="25" t="str">
        <f>VLOOKUP($A2181,Database!$A:$Y,20,FALSE)</f>
        <v/>
      </c>
      <c r="X2181" s="25" t="str">
        <f>VLOOKUP($A2181,Database!$A:$Y,21,FALSE)</f>
        <v/>
      </c>
      <c r="Y2181" s="25" t="str">
        <f ca="1">IF(C2181&lt;NOW(),IF(AND(P2181&gt;Q2181,W2181&gt;X2181),S2181,IF(AND(P2181=Q2181,W2181=X2181),T2181,IF(AND(P2181&lt;Q2181,W2181&lt;X2181),U2181,0))),"")</f>
        <v/>
      </c>
      <c r="Z2181" s="25">
        <f>IF(AND(P2181=W2181,Q2181=X2181),1,0)</f>
        <v>1</v>
      </c>
      <c r="AA2181" s="25" t="str">
        <f>IF(Z2181=0,"",IF(ISBLANK(VLOOKUP(A2181,Database!A:AA,22,FALSE)),"",VLOOKUP(A2181,Database!A:AA,22,FALSE)))</f>
        <v>Exact</v>
      </c>
      <c r="AB2181" s="25">
        <f ca="1">IFERROR(IF(AND(Y2181&lt;&gt;"",OR(V2181="Terminé",V2181="En cours")),VLOOKUP(AA2181,Setup_ScoreExactBonus!A:D,4,FALSE),0),0)</f>
        <v>0</v>
      </c>
      <c r="AC2181" s="31" t="str">
        <f ca="1">IF(Y2181&lt;&gt;"", Y2181 + IF(Z2181=1,AB2181, 0), "")</f>
        <v/>
      </c>
      <c r="AD2181" s="31">
        <f ca="1">SUMIFS(AC$2:AC2181,D$2:D2181,D2181)*IF(R2181=0,1,2)</f>
        <v>0</v>
      </c>
    </row>
    <row r="2182" spans="1:30" x14ac:dyDescent="0.35">
      <c r="A2182" s="31">
        <f>IF(ISBLANK(B2182),"",COUNTIF(B$2:B2182,B2182))-1</f>
        <v>55</v>
      </c>
      <c r="B2182" s="31">
        <v>36</v>
      </c>
      <c r="C2182" s="10">
        <f>VLOOKUP($A2182,Database!$A:$Y,7,FALSE)</f>
        <v>46198.916666666664</v>
      </c>
      <c r="D2182" s="31" t="str">
        <f>VLOOKUP(Pronostics!$B2182,Setup_MPP!$A:$G,3,FALSE)</f>
        <v>Joueur36</v>
      </c>
      <c r="E2182" s="31" t="str">
        <f>VLOOKUP(Pronostics!$B2182,Setup_MPP!$A:$G,2,FALSE)</f>
        <v>Joueur36</v>
      </c>
      <c r="F2182" s="31" t="str">
        <f>VLOOKUP($B2182,Setup_MPP!$A:$E,4,FALSE)</f>
        <v>#D5D5D5</v>
      </c>
      <c r="G2182" s="31" t="str">
        <f>VLOOKUP($B2182,Setup_MPP!$A:$E,5,FALSE)</f>
        <v>#727272</v>
      </c>
      <c r="H2182" s="31" t="str">
        <f>IFERROR(IF(AND(A2182&gt;=1,A2182&lt;=104),VLOOKUP($A2182,Location!$A:$J,6,FALSE),IF(A2182=0,"Avant l'ouverture",IF(OR(A2182=105,A2182=106),"Bonus"))),"")</f>
        <v>Tour 3</v>
      </c>
      <c r="I2182" s="31" t="str">
        <f>IF(LEFT(H2182,4)="Tour",VLOOKUP(A2182,Database!$A:$C,3,FALSE),"")</f>
        <v>E</v>
      </c>
      <c r="J2182" s="31" t="str">
        <f>VLOOKUP($A2182,Location!$A:$J,7,FALSE)</f>
        <v>Curaçao</v>
      </c>
      <c r="K2182" s="31" t="str">
        <f>IFERROR(VLOOKUP(J2182,Setup_Team!$B:$C,2,FALSE), "TDB")</f>
        <v>CUW</v>
      </c>
      <c r="L2182" s="31" t="str">
        <f>VLOOKUP($A2182,Location!$A:$J,8,FALSE)</f>
        <v>Côte d'Ivoire</v>
      </c>
      <c r="M2182" s="31" t="str">
        <f>IFERROR(VLOOKUP(L2182,Setup_Team!$B:$C,2,FALSE), "TDB")</f>
        <v>CIV</v>
      </c>
      <c r="N2182" s="31" t="str">
        <f>VLOOKUP($A2182,Location!$A:$J,9,FALSE)</f>
        <v>Philadelphia, Pennsylvania</v>
      </c>
      <c r="O2182" s="31" t="str">
        <f>VLOOKUP($A2182,Location!$A:$J,10,FALSE)</f>
        <v>Lincoln Financial Field</v>
      </c>
      <c r="R2182" s="31">
        <v>0</v>
      </c>
      <c r="S2182" s="25">
        <f>VLOOKUP($A2182,Database!$A:$Y,10,FALSE)</f>
        <v>163</v>
      </c>
      <c r="T2182" s="25">
        <f>VLOOKUP($A2182,Database!$A:$Y,11,FALSE)</f>
        <v>118</v>
      </c>
      <c r="U2182" s="25">
        <f>VLOOKUP($A2182,Database!$A:$Y,12,FALSE)</f>
        <v>53</v>
      </c>
      <c r="V2182" s="25" t="str">
        <f>VLOOKUP(A2182,Database!A:M,13,FALSE)</f>
        <v>À venir</v>
      </c>
      <c r="W2182" s="25" t="str">
        <f>VLOOKUP($A2182,Database!$A:$Y,20,FALSE)</f>
        <v/>
      </c>
      <c r="X2182" s="25" t="str">
        <f>VLOOKUP($A2182,Database!$A:$Y,21,FALSE)</f>
        <v/>
      </c>
      <c r="Y2182" s="25" t="str">
        <f ca="1">IF(C2182&lt;NOW(),IF(AND(P2182&gt;Q2182,W2182&gt;X2182),S2182,IF(AND(P2182=Q2182,W2182=X2182),T2182,IF(AND(P2182&lt;Q2182,W2182&lt;X2182),U2182,0))),"")</f>
        <v/>
      </c>
      <c r="Z2182" s="25">
        <f>IF(AND(P2182=W2182,Q2182=X2182),1,0)</f>
        <v>1</v>
      </c>
      <c r="AA2182" s="25" t="str">
        <f>IF(Z2182=0,"",IF(ISBLANK(VLOOKUP(A2182,Database!A:AA,22,FALSE)),"",VLOOKUP(A2182,Database!A:AA,22,FALSE)))</f>
        <v>Exact</v>
      </c>
      <c r="AB2182" s="25">
        <f ca="1">IFERROR(IF(AND(Y2182&lt;&gt;"",OR(V2182="Terminé",V2182="En cours")),VLOOKUP(AA2182,Setup_ScoreExactBonus!A:D,4,FALSE),0),0)</f>
        <v>0</v>
      </c>
      <c r="AC2182" s="31" t="str">
        <f ca="1">IF(Y2182&lt;&gt;"", Y2182 + IF(Z2182=1,AB2182, 0), "")</f>
        <v/>
      </c>
      <c r="AD2182" s="31">
        <f ca="1">SUMIFS(AC$2:AC2182,D$2:D2182,D2182)*IF(R2182=0,1,2)</f>
        <v>0</v>
      </c>
    </row>
    <row r="2183" spans="1:30" x14ac:dyDescent="0.35">
      <c r="A2183" s="31">
        <f>IF(ISBLANK(B2183),"",COUNTIF(B$2:B2183,B2183))-1</f>
        <v>55</v>
      </c>
      <c r="B2183" s="31">
        <v>37</v>
      </c>
      <c r="C2183" s="10">
        <f>VLOOKUP($A2183,Database!$A:$Y,7,FALSE)</f>
        <v>46198.916666666664</v>
      </c>
      <c r="D2183" s="31" t="str">
        <f>VLOOKUP(Pronostics!$B2183,Setup_MPP!$A:$G,3,FALSE)</f>
        <v>Joueur37</v>
      </c>
      <c r="E2183" s="31" t="str">
        <f>VLOOKUP(Pronostics!$B2183,Setup_MPP!$A:$G,2,FALSE)</f>
        <v>Joueur37</v>
      </c>
      <c r="F2183" s="31" t="str">
        <f>VLOOKUP($B2183,Setup_MPP!$A:$E,4,FALSE)</f>
        <v>#D5D5D5</v>
      </c>
      <c r="G2183" s="31" t="str">
        <f>VLOOKUP($B2183,Setup_MPP!$A:$E,5,FALSE)</f>
        <v>#727272</v>
      </c>
      <c r="H2183" s="31" t="str">
        <f>IFERROR(IF(AND(A2183&gt;=1,A2183&lt;=104),VLOOKUP($A2183,Location!$A:$J,6,FALSE),IF(A2183=0,"Avant l'ouverture",IF(OR(A2183=105,A2183=106),"Bonus"))),"")</f>
        <v>Tour 3</v>
      </c>
      <c r="I2183" s="31" t="str">
        <f>IF(LEFT(H2183,4)="Tour",VLOOKUP(A2183,Database!$A:$C,3,FALSE),"")</f>
        <v>E</v>
      </c>
      <c r="J2183" s="31" t="str">
        <f>VLOOKUP($A2183,Location!$A:$J,7,FALSE)</f>
        <v>Curaçao</v>
      </c>
      <c r="K2183" s="31" t="str">
        <f>IFERROR(VLOOKUP(J2183,Setup_Team!$B:$C,2,FALSE), "TDB")</f>
        <v>CUW</v>
      </c>
      <c r="L2183" s="31" t="str">
        <f>VLOOKUP($A2183,Location!$A:$J,8,FALSE)</f>
        <v>Côte d'Ivoire</v>
      </c>
      <c r="M2183" s="31" t="str">
        <f>IFERROR(VLOOKUP(L2183,Setup_Team!$B:$C,2,FALSE), "TDB")</f>
        <v>CIV</v>
      </c>
      <c r="N2183" s="31" t="str">
        <f>VLOOKUP($A2183,Location!$A:$J,9,FALSE)</f>
        <v>Philadelphia, Pennsylvania</v>
      </c>
      <c r="O2183" s="31" t="str">
        <f>VLOOKUP($A2183,Location!$A:$J,10,FALSE)</f>
        <v>Lincoln Financial Field</v>
      </c>
      <c r="R2183" s="31">
        <v>0</v>
      </c>
      <c r="S2183" s="25">
        <f>VLOOKUP($A2183,Database!$A:$Y,10,FALSE)</f>
        <v>163</v>
      </c>
      <c r="T2183" s="25">
        <f>VLOOKUP($A2183,Database!$A:$Y,11,FALSE)</f>
        <v>118</v>
      </c>
      <c r="U2183" s="25">
        <f>VLOOKUP($A2183,Database!$A:$Y,12,FALSE)</f>
        <v>53</v>
      </c>
      <c r="V2183" s="25" t="str">
        <f>VLOOKUP(A2183,Database!A:M,13,FALSE)</f>
        <v>À venir</v>
      </c>
      <c r="W2183" s="25" t="str">
        <f>VLOOKUP($A2183,Database!$A:$Y,20,FALSE)</f>
        <v/>
      </c>
      <c r="X2183" s="25" t="str">
        <f>VLOOKUP($A2183,Database!$A:$Y,21,FALSE)</f>
        <v/>
      </c>
      <c r="Y2183" s="25" t="str">
        <f ca="1">IF(C2183&lt;NOW(),IF(AND(P2183&gt;Q2183,W2183&gt;X2183),S2183,IF(AND(P2183=Q2183,W2183=X2183),T2183,IF(AND(P2183&lt;Q2183,W2183&lt;X2183),U2183,0))),"")</f>
        <v/>
      </c>
      <c r="Z2183" s="25">
        <f>IF(AND(P2183=W2183,Q2183=X2183),1,0)</f>
        <v>1</v>
      </c>
      <c r="AA2183" s="25" t="str">
        <f>IF(Z2183=0,"",IF(ISBLANK(VLOOKUP(A2183,Database!A:AA,22,FALSE)),"",VLOOKUP(A2183,Database!A:AA,22,FALSE)))</f>
        <v>Exact</v>
      </c>
      <c r="AB2183" s="25">
        <f ca="1">IFERROR(IF(AND(Y2183&lt;&gt;"",OR(V2183="Terminé",V2183="En cours")),VLOOKUP(AA2183,Setup_ScoreExactBonus!A:D,4,FALSE),0),0)</f>
        <v>0</v>
      </c>
      <c r="AC2183" s="31" t="str">
        <f ca="1">IF(Y2183&lt;&gt;"", Y2183 + IF(Z2183=1,AB2183, 0), "")</f>
        <v/>
      </c>
      <c r="AD2183" s="31">
        <f ca="1">SUMIFS(AC$2:AC2183,D$2:D2183,D2183)*IF(R2183=0,1,2)</f>
        <v>0</v>
      </c>
    </row>
    <row r="2184" spans="1:30" x14ac:dyDescent="0.35">
      <c r="A2184" s="31">
        <f>IF(ISBLANK(B2184),"",COUNTIF(B$2:B2184,B2184))-1</f>
        <v>55</v>
      </c>
      <c r="B2184" s="31">
        <v>38</v>
      </c>
      <c r="C2184" s="10">
        <f>VLOOKUP($A2184,Database!$A:$Y,7,FALSE)</f>
        <v>46198.916666666664</v>
      </c>
      <c r="D2184" s="31" t="str">
        <f>VLOOKUP(Pronostics!$B2184,Setup_MPP!$A:$G,3,FALSE)</f>
        <v>Joueur38</v>
      </c>
      <c r="E2184" s="31" t="str">
        <f>VLOOKUP(Pronostics!$B2184,Setup_MPP!$A:$G,2,FALSE)</f>
        <v>Joueur38</v>
      </c>
      <c r="F2184" s="31" t="str">
        <f>VLOOKUP($B2184,Setup_MPP!$A:$E,4,FALSE)</f>
        <v>#D5D5D5</v>
      </c>
      <c r="G2184" s="31" t="str">
        <f>VLOOKUP($B2184,Setup_MPP!$A:$E,5,FALSE)</f>
        <v>#727272</v>
      </c>
      <c r="H2184" s="31" t="str">
        <f>IFERROR(IF(AND(A2184&gt;=1,A2184&lt;=104),VLOOKUP($A2184,Location!$A:$J,6,FALSE),IF(A2184=0,"Avant l'ouverture",IF(OR(A2184=105,A2184=106),"Bonus"))),"")</f>
        <v>Tour 3</v>
      </c>
      <c r="I2184" s="31" t="str">
        <f>IF(LEFT(H2184,4)="Tour",VLOOKUP(A2184,Database!$A:$C,3,FALSE),"")</f>
        <v>E</v>
      </c>
      <c r="J2184" s="31" t="str">
        <f>VLOOKUP($A2184,Location!$A:$J,7,FALSE)</f>
        <v>Curaçao</v>
      </c>
      <c r="K2184" s="31" t="str">
        <f>IFERROR(VLOOKUP(J2184,Setup_Team!$B:$C,2,FALSE), "TDB")</f>
        <v>CUW</v>
      </c>
      <c r="L2184" s="31" t="str">
        <f>VLOOKUP($A2184,Location!$A:$J,8,FALSE)</f>
        <v>Côte d'Ivoire</v>
      </c>
      <c r="M2184" s="31" t="str">
        <f>IFERROR(VLOOKUP(L2184,Setup_Team!$B:$C,2,FALSE), "TDB")</f>
        <v>CIV</v>
      </c>
      <c r="N2184" s="31" t="str">
        <f>VLOOKUP($A2184,Location!$A:$J,9,FALSE)</f>
        <v>Philadelphia, Pennsylvania</v>
      </c>
      <c r="O2184" s="31" t="str">
        <f>VLOOKUP($A2184,Location!$A:$J,10,FALSE)</f>
        <v>Lincoln Financial Field</v>
      </c>
      <c r="R2184" s="31">
        <v>0</v>
      </c>
      <c r="S2184" s="25">
        <f>VLOOKUP($A2184,Database!$A:$Y,10,FALSE)</f>
        <v>163</v>
      </c>
      <c r="T2184" s="25">
        <f>VLOOKUP($A2184,Database!$A:$Y,11,FALSE)</f>
        <v>118</v>
      </c>
      <c r="U2184" s="25">
        <f>VLOOKUP($A2184,Database!$A:$Y,12,FALSE)</f>
        <v>53</v>
      </c>
      <c r="V2184" s="25" t="str">
        <f>VLOOKUP(A2184,Database!A:M,13,FALSE)</f>
        <v>À venir</v>
      </c>
      <c r="W2184" s="25" t="str">
        <f>VLOOKUP($A2184,Database!$A:$Y,20,FALSE)</f>
        <v/>
      </c>
      <c r="X2184" s="25" t="str">
        <f>VLOOKUP($A2184,Database!$A:$Y,21,FALSE)</f>
        <v/>
      </c>
      <c r="Y2184" s="25" t="str">
        <f ca="1">IF(C2184&lt;NOW(),IF(AND(P2184&gt;Q2184,W2184&gt;X2184),S2184,IF(AND(P2184=Q2184,W2184=X2184),T2184,IF(AND(P2184&lt;Q2184,W2184&lt;X2184),U2184,0))),"")</f>
        <v/>
      </c>
      <c r="Z2184" s="25">
        <f>IF(AND(P2184=W2184,Q2184=X2184),1,0)</f>
        <v>1</v>
      </c>
      <c r="AA2184" s="25" t="str">
        <f>IF(Z2184=0,"",IF(ISBLANK(VLOOKUP(A2184,Database!A:AA,22,FALSE)),"",VLOOKUP(A2184,Database!A:AA,22,FALSE)))</f>
        <v>Exact</v>
      </c>
      <c r="AB2184" s="25">
        <f ca="1">IFERROR(IF(AND(Y2184&lt;&gt;"",OR(V2184="Terminé",V2184="En cours")),VLOOKUP(AA2184,Setup_ScoreExactBonus!A:D,4,FALSE),0),0)</f>
        <v>0</v>
      </c>
      <c r="AC2184" s="31" t="str">
        <f ca="1">IF(Y2184&lt;&gt;"", Y2184 + IF(Z2184=1,AB2184, 0), "")</f>
        <v/>
      </c>
      <c r="AD2184" s="31">
        <f ca="1">SUMIFS(AC$2:AC2184,D$2:D2184,D2184)*IF(R2184=0,1,2)</f>
        <v>0</v>
      </c>
    </row>
    <row r="2185" spans="1:30" x14ac:dyDescent="0.35">
      <c r="A2185" s="31">
        <f>IF(ISBLANK(B2185),"",COUNTIF(B$2:B2185,B2185))-1</f>
        <v>55</v>
      </c>
      <c r="B2185" s="31">
        <v>39</v>
      </c>
      <c r="C2185" s="10">
        <f>VLOOKUP($A2185,Database!$A:$Y,7,FALSE)</f>
        <v>46198.916666666664</v>
      </c>
      <c r="D2185" s="31" t="str">
        <f>VLOOKUP(Pronostics!$B2185,Setup_MPP!$A:$G,3,FALSE)</f>
        <v>Joueur39</v>
      </c>
      <c r="E2185" s="31" t="str">
        <f>VLOOKUP(Pronostics!$B2185,Setup_MPP!$A:$G,2,FALSE)</f>
        <v>Joueur39</v>
      </c>
      <c r="F2185" s="31" t="str">
        <f>VLOOKUP($B2185,Setup_MPP!$A:$E,4,FALSE)</f>
        <v>#D5D5D5</v>
      </c>
      <c r="G2185" s="31" t="str">
        <f>VLOOKUP($B2185,Setup_MPP!$A:$E,5,FALSE)</f>
        <v>#727272</v>
      </c>
      <c r="H2185" s="31" t="str">
        <f>IFERROR(IF(AND(A2185&gt;=1,A2185&lt;=104),VLOOKUP($A2185,Location!$A:$J,6,FALSE),IF(A2185=0,"Avant l'ouverture",IF(OR(A2185=105,A2185=106),"Bonus"))),"")</f>
        <v>Tour 3</v>
      </c>
      <c r="I2185" s="31" t="str">
        <f>IF(LEFT(H2185,4)="Tour",VLOOKUP(A2185,Database!$A:$C,3,FALSE),"")</f>
        <v>E</v>
      </c>
      <c r="J2185" s="31" t="str">
        <f>VLOOKUP($A2185,Location!$A:$J,7,FALSE)</f>
        <v>Curaçao</v>
      </c>
      <c r="K2185" s="31" t="str">
        <f>IFERROR(VLOOKUP(J2185,Setup_Team!$B:$C,2,FALSE), "TDB")</f>
        <v>CUW</v>
      </c>
      <c r="L2185" s="31" t="str">
        <f>VLOOKUP($A2185,Location!$A:$J,8,FALSE)</f>
        <v>Côte d'Ivoire</v>
      </c>
      <c r="M2185" s="31" t="str">
        <f>IFERROR(VLOOKUP(L2185,Setup_Team!$B:$C,2,FALSE), "TDB")</f>
        <v>CIV</v>
      </c>
      <c r="N2185" s="31" t="str">
        <f>VLOOKUP($A2185,Location!$A:$J,9,FALSE)</f>
        <v>Philadelphia, Pennsylvania</v>
      </c>
      <c r="O2185" s="31" t="str">
        <f>VLOOKUP($A2185,Location!$A:$J,10,FALSE)</f>
        <v>Lincoln Financial Field</v>
      </c>
      <c r="R2185" s="31">
        <v>0</v>
      </c>
      <c r="S2185" s="25">
        <f>VLOOKUP($A2185,Database!$A:$Y,10,FALSE)</f>
        <v>163</v>
      </c>
      <c r="T2185" s="25">
        <f>VLOOKUP($A2185,Database!$A:$Y,11,FALSE)</f>
        <v>118</v>
      </c>
      <c r="U2185" s="25">
        <f>VLOOKUP($A2185,Database!$A:$Y,12,FALSE)</f>
        <v>53</v>
      </c>
      <c r="V2185" s="25" t="str">
        <f>VLOOKUP(A2185,Database!A:M,13,FALSE)</f>
        <v>À venir</v>
      </c>
      <c r="W2185" s="25" t="str">
        <f>VLOOKUP($A2185,Database!$A:$Y,20,FALSE)</f>
        <v/>
      </c>
      <c r="X2185" s="25" t="str">
        <f>VLOOKUP($A2185,Database!$A:$Y,21,FALSE)</f>
        <v/>
      </c>
      <c r="Y2185" s="25" t="str">
        <f ca="1">IF(C2185&lt;NOW(),IF(AND(P2185&gt;Q2185,W2185&gt;X2185),S2185,IF(AND(P2185=Q2185,W2185=X2185),T2185,IF(AND(P2185&lt;Q2185,W2185&lt;X2185),U2185,0))),"")</f>
        <v/>
      </c>
      <c r="Z2185" s="25">
        <f>IF(AND(P2185=W2185,Q2185=X2185),1,0)</f>
        <v>1</v>
      </c>
      <c r="AA2185" s="25" t="str">
        <f>IF(Z2185=0,"",IF(ISBLANK(VLOOKUP(A2185,Database!A:AA,22,FALSE)),"",VLOOKUP(A2185,Database!A:AA,22,FALSE)))</f>
        <v>Exact</v>
      </c>
      <c r="AB2185" s="25">
        <f ca="1">IFERROR(IF(AND(Y2185&lt;&gt;"",OR(V2185="Terminé",V2185="En cours")),VLOOKUP(AA2185,Setup_ScoreExactBonus!A:D,4,FALSE),0),0)</f>
        <v>0</v>
      </c>
      <c r="AC2185" s="31" t="str">
        <f ca="1">IF(Y2185&lt;&gt;"", Y2185 + IF(Z2185=1,AB2185, 0), "")</f>
        <v/>
      </c>
      <c r="AD2185" s="31">
        <f ca="1">SUMIFS(AC$2:AC2185,D$2:D2185,D2185)*IF(R2185=0,1,2)</f>
        <v>0</v>
      </c>
    </row>
    <row r="2186" spans="1:30" x14ac:dyDescent="0.35">
      <c r="A2186" s="31">
        <f>IF(ISBLANK(B2186),"",COUNTIF(B$2:B2186,B2186))-1</f>
        <v>56</v>
      </c>
      <c r="B2186" s="31">
        <v>1</v>
      </c>
      <c r="C2186" s="10">
        <f>VLOOKUP($A2186,Database!$A:$Y,7,FALSE)</f>
        <v>46198.916666666664</v>
      </c>
      <c r="D2186" s="31" t="str">
        <f>VLOOKUP(Pronostics!$B2186,Setup_MPP!$A:$G,3,FALSE)</f>
        <v>_Nicolas_LM_</v>
      </c>
      <c r="E2186" s="31" t="str">
        <f>VLOOKUP(Pronostics!$B2186,Setup_MPP!$A:$G,2,FALSE)</f>
        <v>Nicolas LE MOUEL</v>
      </c>
      <c r="F2186" s="31" t="str">
        <f>VLOOKUP($B2186,Setup_MPP!$A:$E,4,FALSE)</f>
        <v>#F7C79D</v>
      </c>
      <c r="G2186" s="31" t="str">
        <f>VLOOKUP($B2186,Setup_MPP!$A:$E,5,FALSE)</f>
        <v>#FFBE85</v>
      </c>
      <c r="H2186" s="31" t="str">
        <f>IFERROR(IF(AND(A2186&gt;=1,A2186&lt;=104),VLOOKUP($A2186,Location!$A:$J,6,FALSE),IF(A2186=0,"Avant l'ouverture",IF(OR(A2186=105,A2186=106),"Bonus"))),"")</f>
        <v>Tour 3</v>
      </c>
      <c r="I2186" s="31" t="str">
        <f>IF(LEFT(H2186,4)="Tour",VLOOKUP(A2186,Database!$A:$C,3,FALSE),"")</f>
        <v>E</v>
      </c>
      <c r="J2186" s="31" t="str">
        <f>VLOOKUP($A2186,Location!$A:$J,7,FALSE)</f>
        <v>Equateur</v>
      </c>
      <c r="K2186" s="31" t="str">
        <f>IFERROR(VLOOKUP(J2186,Setup_Team!$B:$C,2,FALSE), "TDB")</f>
        <v>ECU</v>
      </c>
      <c r="L2186" s="31" t="str">
        <f>VLOOKUP($A2186,Location!$A:$J,8,FALSE)</f>
        <v>Allemagne</v>
      </c>
      <c r="M2186" s="31" t="str">
        <f>IFERROR(VLOOKUP(L2186,Setup_Team!$B:$C,2,FALSE), "TDB")</f>
        <v>DEU</v>
      </c>
      <c r="N2186" s="31" t="str">
        <f>VLOOKUP($A2186,Location!$A:$J,9,FALSE)</f>
        <v>East Rutherford, New Jersey/New York</v>
      </c>
      <c r="O2186" s="31" t="str">
        <f>VLOOKUP($A2186,Location!$A:$J,10,FALSE)</f>
        <v>MetLife Stadium</v>
      </c>
      <c r="P2186" s="44"/>
      <c r="Q2186" s="44"/>
      <c r="R2186" s="31">
        <v>0</v>
      </c>
      <c r="S2186" s="25">
        <f>VLOOKUP($A2186,Database!$A:$Y,10,FALSE)</f>
        <v>145</v>
      </c>
      <c r="T2186" s="25">
        <f>VLOOKUP($A2186,Database!$A:$Y,11,FALSE)</f>
        <v>129</v>
      </c>
      <c r="U2186" s="25">
        <f>VLOOKUP($A2186,Database!$A:$Y,12,FALSE)</f>
        <v>42</v>
      </c>
      <c r="V2186" s="25" t="str">
        <f>VLOOKUP(A2186,Database!A:M,13,FALSE)</f>
        <v>À venir</v>
      </c>
      <c r="W2186" s="25" t="str">
        <f>VLOOKUP($A2186,Database!$A:$Y,20,FALSE)</f>
        <v/>
      </c>
      <c r="X2186" s="25" t="str">
        <f>VLOOKUP($A2186,Database!$A:$Y,21,FALSE)</f>
        <v/>
      </c>
      <c r="Y2186" s="25" t="str">
        <f ca="1">IF(C2186&lt;NOW(),IF(AND(P2186&gt;Q2186,W2186&gt;X2186),S2186,IF(AND(P2186=Q2186,W2186=X2186),T2186,IF(AND(P2186&lt;Q2186,W2186&lt;X2186),U2186,0))),"")</f>
        <v/>
      </c>
      <c r="Z2186" s="25">
        <f>IF(AND(P2186=W2186,Q2186=X2186),1,0)</f>
        <v>1</v>
      </c>
      <c r="AA2186" s="25" t="str">
        <f>IF(Z2186=0,"",IF(ISBLANK(VLOOKUP(A2186,Database!A:AA,22,FALSE)),"",VLOOKUP(A2186,Database!A:AA,22,FALSE)))</f>
        <v>Exact</v>
      </c>
      <c r="AB2186" s="25">
        <f ca="1">IFERROR(IF(AND(Y2186&lt;&gt;"",OR(V2186="Terminé",V2186="En cours")),VLOOKUP(AA2186,Setup_ScoreExactBonus!A:D,4,FALSE),0),0)</f>
        <v>0</v>
      </c>
      <c r="AC2186" s="31" t="str">
        <f ca="1">IF(Y2186&lt;&gt;"", Y2186 + IF(Z2186=1,AB2186, 0), "")</f>
        <v/>
      </c>
      <c r="AD2186" s="31">
        <f ca="1">SUMIFS(AC$2:AC2186,D$2:D2186,D2186)*IF(R2186=0,1,2)</f>
        <v>0</v>
      </c>
    </row>
    <row r="2187" spans="1:30" x14ac:dyDescent="0.35">
      <c r="A2187" s="31">
        <f>IF(ISBLANK(B2187),"",COUNTIF(B$2:B2187,B2187))-1</f>
        <v>56</v>
      </c>
      <c r="B2187" s="31">
        <v>2</v>
      </c>
      <c r="C2187" s="10">
        <f>VLOOKUP($A2187,Database!$A:$Y,7,FALSE)</f>
        <v>46198.916666666664</v>
      </c>
      <c r="D2187" s="31" t="str">
        <f>VLOOKUP(Pronostics!$B2187,Setup_MPP!$A:$G,3,FALSE)</f>
        <v>leaelaz</v>
      </c>
      <c r="E2187" s="31" t="str">
        <f>VLOOKUP(Pronostics!$B2187,Setup_MPP!$A:$G,2,FALSE)</f>
        <v>Léa EL ASERY</v>
      </c>
      <c r="F2187" s="31" t="str">
        <f>VLOOKUP($B2187,Setup_MPP!$A:$E,4,FALSE)</f>
        <v>#FFBEBE</v>
      </c>
      <c r="G2187" s="31" t="str">
        <f>VLOOKUP($B2187,Setup_MPP!$A:$E,5,FALSE)</f>
        <v>#DF6868</v>
      </c>
      <c r="H2187" s="31" t="str">
        <f>IFERROR(IF(AND(A2187&gt;=1,A2187&lt;=104),VLOOKUP($A2187,Location!$A:$J,6,FALSE),IF(A2187=0,"Avant l'ouverture",IF(OR(A2187=105,A2187=106),"Bonus"))),"")</f>
        <v>Tour 3</v>
      </c>
      <c r="I2187" s="31" t="str">
        <f>IF(LEFT(H2187,4)="Tour",VLOOKUP(A2187,Database!$A:$C,3,FALSE),"")</f>
        <v>E</v>
      </c>
      <c r="J2187" s="31" t="str">
        <f>VLOOKUP($A2187,Location!$A:$J,7,FALSE)</f>
        <v>Equateur</v>
      </c>
      <c r="K2187" s="31" t="str">
        <f>IFERROR(VLOOKUP(J2187,Setup_Team!$B:$C,2,FALSE), "TDB")</f>
        <v>ECU</v>
      </c>
      <c r="L2187" s="31" t="str">
        <f>VLOOKUP($A2187,Location!$A:$J,8,FALSE)</f>
        <v>Allemagne</v>
      </c>
      <c r="M2187" s="31" t="str">
        <f>IFERROR(VLOOKUP(L2187,Setup_Team!$B:$C,2,FALSE), "TDB")</f>
        <v>DEU</v>
      </c>
      <c r="N2187" s="31" t="str">
        <f>VLOOKUP($A2187,Location!$A:$J,9,FALSE)</f>
        <v>East Rutherford, New Jersey/New York</v>
      </c>
      <c r="O2187" s="31" t="str">
        <f>VLOOKUP($A2187,Location!$A:$J,10,FALSE)</f>
        <v>MetLife Stadium</v>
      </c>
      <c r="R2187" s="31">
        <v>0</v>
      </c>
      <c r="S2187" s="25">
        <f>VLOOKUP($A2187,Database!$A:$Y,10,FALSE)</f>
        <v>145</v>
      </c>
      <c r="T2187" s="25">
        <f>VLOOKUP($A2187,Database!$A:$Y,11,FALSE)</f>
        <v>129</v>
      </c>
      <c r="U2187" s="25">
        <f>VLOOKUP($A2187,Database!$A:$Y,12,FALSE)</f>
        <v>42</v>
      </c>
      <c r="V2187" s="25" t="str">
        <f>VLOOKUP(A2187,Database!A:M,13,FALSE)</f>
        <v>À venir</v>
      </c>
      <c r="W2187" s="25" t="str">
        <f>VLOOKUP($A2187,Database!$A:$Y,20,FALSE)</f>
        <v/>
      </c>
      <c r="X2187" s="25" t="str">
        <f>VLOOKUP($A2187,Database!$A:$Y,21,FALSE)</f>
        <v/>
      </c>
      <c r="Y2187" s="25" t="str">
        <f ca="1">IF(C2187&lt;NOW(),IF(AND(P2187&gt;Q2187,W2187&gt;X2187),S2187,IF(AND(P2187=Q2187,W2187=X2187),T2187,IF(AND(P2187&lt;Q2187,W2187&lt;X2187),U2187,0))),"")</f>
        <v/>
      </c>
      <c r="Z2187" s="25">
        <f>IF(AND(P2187=W2187,Q2187=X2187),1,0)</f>
        <v>1</v>
      </c>
      <c r="AA2187" s="25" t="str">
        <f>IF(Z2187=0,"",IF(ISBLANK(VLOOKUP(A2187,Database!A:AA,22,FALSE)),"",VLOOKUP(A2187,Database!A:AA,22,FALSE)))</f>
        <v>Exact</v>
      </c>
      <c r="AB2187" s="25">
        <f ca="1">IFERROR(IF(AND(Y2187&lt;&gt;"",OR(V2187="Terminé",V2187="En cours")),VLOOKUP(AA2187,Setup_ScoreExactBonus!A:D,4,FALSE),0),0)</f>
        <v>0</v>
      </c>
      <c r="AC2187" s="31" t="str">
        <f ca="1">IF(Y2187&lt;&gt;"", Y2187 + IF(Z2187=1,AB2187, 0), "")</f>
        <v/>
      </c>
      <c r="AD2187" s="31">
        <f ca="1">SUMIFS(AC$2:AC2187,D$2:D2187,D2187)*IF(R2187=0,1,2)</f>
        <v>0</v>
      </c>
    </row>
    <row r="2188" spans="1:30" x14ac:dyDescent="0.35">
      <c r="A2188" s="31">
        <f>IF(ISBLANK(B2188),"",COUNTIF(B$2:B2188,B2188))-1</f>
        <v>56</v>
      </c>
      <c r="B2188" s="31">
        <v>3</v>
      </c>
      <c r="C2188" s="10">
        <f>VLOOKUP($A2188,Database!$A:$Y,7,FALSE)</f>
        <v>46198.916666666664</v>
      </c>
      <c r="D2188" s="31" t="str">
        <f>VLOOKUP(Pronostics!$B2188,Setup_MPP!$A:$G,3,FALSE)</f>
        <v>PasMetalleux</v>
      </c>
      <c r="E2188" s="31" t="str">
        <f>VLOOKUP(Pronostics!$B2188,Setup_MPP!$A:$G,2,FALSE)</f>
        <v>Elwenn JOUBREL</v>
      </c>
      <c r="F2188" s="31" t="str">
        <f>VLOOKUP($B2188,Setup_MPP!$A:$E,4,FALSE)</f>
        <v>#F5C7FC</v>
      </c>
      <c r="G2188" s="31" t="str">
        <f>VLOOKUP($B2188,Setup_MPP!$A:$E,5,FALSE)</f>
        <v>#C489CF</v>
      </c>
      <c r="H2188" s="31" t="str">
        <f>IFERROR(IF(AND(A2188&gt;=1,A2188&lt;=104),VLOOKUP($A2188,Location!$A:$J,6,FALSE),IF(A2188=0,"Avant l'ouverture",IF(OR(A2188=105,A2188=106),"Bonus"))),"")</f>
        <v>Tour 3</v>
      </c>
      <c r="I2188" s="31" t="str">
        <f>IF(LEFT(H2188,4)="Tour",VLOOKUP(A2188,Database!$A:$C,3,FALSE),"")</f>
        <v>E</v>
      </c>
      <c r="J2188" s="31" t="str">
        <f>VLOOKUP($A2188,Location!$A:$J,7,FALSE)</f>
        <v>Equateur</v>
      </c>
      <c r="K2188" s="31" t="str">
        <f>IFERROR(VLOOKUP(J2188,Setup_Team!$B:$C,2,FALSE), "TDB")</f>
        <v>ECU</v>
      </c>
      <c r="L2188" s="31" t="str">
        <f>VLOOKUP($A2188,Location!$A:$J,8,FALSE)</f>
        <v>Allemagne</v>
      </c>
      <c r="M2188" s="31" t="str">
        <f>IFERROR(VLOOKUP(L2188,Setup_Team!$B:$C,2,FALSE), "TDB")</f>
        <v>DEU</v>
      </c>
      <c r="N2188" s="31" t="str">
        <f>VLOOKUP($A2188,Location!$A:$J,9,FALSE)</f>
        <v>East Rutherford, New Jersey/New York</v>
      </c>
      <c r="O2188" s="31" t="str">
        <f>VLOOKUP($A2188,Location!$A:$J,10,FALSE)</f>
        <v>MetLife Stadium</v>
      </c>
      <c r="R2188" s="31">
        <v>0</v>
      </c>
      <c r="S2188" s="25">
        <f>VLOOKUP($A2188,Database!$A:$Y,10,FALSE)</f>
        <v>145</v>
      </c>
      <c r="T2188" s="25">
        <f>VLOOKUP($A2188,Database!$A:$Y,11,FALSE)</f>
        <v>129</v>
      </c>
      <c r="U2188" s="25">
        <f>VLOOKUP($A2188,Database!$A:$Y,12,FALSE)</f>
        <v>42</v>
      </c>
      <c r="V2188" s="25" t="str">
        <f>VLOOKUP(A2188,Database!A:M,13,FALSE)</f>
        <v>À venir</v>
      </c>
      <c r="W2188" s="25" t="str">
        <f>VLOOKUP($A2188,Database!$A:$Y,20,FALSE)</f>
        <v/>
      </c>
      <c r="X2188" s="25" t="str">
        <f>VLOOKUP($A2188,Database!$A:$Y,21,FALSE)</f>
        <v/>
      </c>
      <c r="Y2188" s="25" t="str">
        <f ca="1">IF(C2188&lt;NOW(),IF(AND(P2188&gt;Q2188,W2188&gt;X2188),S2188,IF(AND(P2188=Q2188,W2188=X2188),T2188,IF(AND(P2188&lt;Q2188,W2188&lt;X2188),U2188,0))),"")</f>
        <v/>
      </c>
      <c r="Z2188" s="25">
        <f>IF(AND(P2188=W2188,Q2188=X2188),1,0)</f>
        <v>1</v>
      </c>
      <c r="AA2188" s="25" t="str">
        <f>IF(Z2188=0,"",IF(ISBLANK(VLOOKUP(A2188,Database!A:AA,22,FALSE)),"",VLOOKUP(A2188,Database!A:AA,22,FALSE)))</f>
        <v>Exact</v>
      </c>
      <c r="AB2188" s="25">
        <f ca="1">IFERROR(IF(AND(Y2188&lt;&gt;"",OR(V2188="Terminé",V2188="En cours")),VLOOKUP(AA2188,Setup_ScoreExactBonus!A:D,4,FALSE),0),0)</f>
        <v>0</v>
      </c>
      <c r="AC2188" s="31" t="str">
        <f ca="1">IF(Y2188&lt;&gt;"", Y2188 + IF(Z2188=1,AB2188, 0), "")</f>
        <v/>
      </c>
      <c r="AD2188" s="31">
        <f ca="1">SUMIFS(AC$2:AC2188,D$2:D2188,D2188)*IF(R2188=0,1,2)</f>
        <v>0</v>
      </c>
    </row>
    <row r="2189" spans="1:30" x14ac:dyDescent="0.35">
      <c r="A2189" s="31">
        <f>IF(ISBLANK(B2189),"",COUNTIF(B$2:B2189,B2189))-1</f>
        <v>56</v>
      </c>
      <c r="B2189" s="31">
        <v>4</v>
      </c>
      <c r="C2189" s="10">
        <f>VLOOKUP($A2189,Database!$A:$Y,7,FALSE)</f>
        <v>46198.916666666664</v>
      </c>
      <c r="D2189" s="31" t="str">
        <f>VLOOKUP(Pronostics!$B2189,Setup_MPP!$A:$G,3,FALSE)</f>
        <v>Popo444</v>
      </c>
      <c r="E2189" s="31" t="str">
        <f>VLOOKUP(Pronostics!$B2189,Setup_MPP!$A:$G,2,FALSE)</f>
        <v>Pauline OLIVIER</v>
      </c>
      <c r="F2189" s="31" t="str">
        <f>VLOOKUP($B2189,Setup_MPP!$A:$E,4,FALSE)</f>
        <v>#A5EA7F</v>
      </c>
      <c r="G2189" s="31" t="str">
        <f>VLOOKUP($B2189,Setup_MPP!$A:$E,5,FALSE)</f>
        <v>#80C65A</v>
      </c>
      <c r="H2189" s="31" t="str">
        <f>IFERROR(IF(AND(A2189&gt;=1,A2189&lt;=104),VLOOKUP($A2189,Location!$A:$J,6,FALSE),IF(A2189=0,"Avant l'ouverture",IF(OR(A2189=105,A2189=106),"Bonus"))),"")</f>
        <v>Tour 3</v>
      </c>
      <c r="I2189" s="31" t="str">
        <f>IF(LEFT(H2189,4)="Tour",VLOOKUP(A2189,Database!$A:$C,3,FALSE),"")</f>
        <v>E</v>
      </c>
      <c r="J2189" s="31" t="str">
        <f>VLOOKUP($A2189,Location!$A:$J,7,FALSE)</f>
        <v>Equateur</v>
      </c>
      <c r="K2189" s="31" t="str">
        <f>IFERROR(VLOOKUP(J2189,Setup_Team!$B:$C,2,FALSE), "TDB")</f>
        <v>ECU</v>
      </c>
      <c r="L2189" s="31" t="str">
        <f>VLOOKUP($A2189,Location!$A:$J,8,FALSE)</f>
        <v>Allemagne</v>
      </c>
      <c r="M2189" s="31" t="str">
        <f>IFERROR(VLOOKUP(L2189,Setup_Team!$B:$C,2,FALSE), "TDB")</f>
        <v>DEU</v>
      </c>
      <c r="N2189" s="31" t="str">
        <f>VLOOKUP($A2189,Location!$A:$J,9,FALSE)</f>
        <v>East Rutherford, New Jersey/New York</v>
      </c>
      <c r="O2189" s="31" t="str">
        <f>VLOOKUP($A2189,Location!$A:$J,10,FALSE)</f>
        <v>MetLife Stadium</v>
      </c>
      <c r="R2189" s="31">
        <v>0</v>
      </c>
      <c r="S2189" s="25">
        <f>VLOOKUP($A2189,Database!$A:$Y,10,FALSE)</f>
        <v>145</v>
      </c>
      <c r="T2189" s="25">
        <f>VLOOKUP($A2189,Database!$A:$Y,11,FALSE)</f>
        <v>129</v>
      </c>
      <c r="U2189" s="25">
        <f>VLOOKUP($A2189,Database!$A:$Y,12,FALSE)</f>
        <v>42</v>
      </c>
      <c r="V2189" s="25" t="str">
        <f>VLOOKUP(A2189,Database!A:M,13,FALSE)</f>
        <v>À venir</v>
      </c>
      <c r="W2189" s="25" t="str">
        <f>VLOOKUP($A2189,Database!$A:$Y,20,FALSE)</f>
        <v/>
      </c>
      <c r="X2189" s="25" t="str">
        <f>VLOOKUP($A2189,Database!$A:$Y,21,FALSE)</f>
        <v/>
      </c>
      <c r="Y2189" s="25" t="str">
        <f ca="1">IF(C2189&lt;NOW(),IF(AND(P2189&gt;Q2189,W2189&gt;X2189),S2189,IF(AND(P2189=Q2189,W2189=X2189),T2189,IF(AND(P2189&lt;Q2189,W2189&lt;X2189),U2189,0))),"")</f>
        <v/>
      </c>
      <c r="Z2189" s="25">
        <f>IF(AND(P2189=W2189,Q2189=X2189),1,0)</f>
        <v>1</v>
      </c>
      <c r="AA2189" s="25" t="str">
        <f>IF(Z2189=0,"",IF(ISBLANK(VLOOKUP(A2189,Database!A:AA,22,FALSE)),"",VLOOKUP(A2189,Database!A:AA,22,FALSE)))</f>
        <v>Exact</v>
      </c>
      <c r="AB2189" s="25">
        <f ca="1">IFERROR(IF(AND(Y2189&lt;&gt;"",OR(V2189="Terminé",V2189="En cours")),VLOOKUP(AA2189,Setup_ScoreExactBonus!A:D,4,FALSE),0),0)</f>
        <v>0</v>
      </c>
      <c r="AC2189" s="31" t="str">
        <f ca="1">IF(Y2189&lt;&gt;"", Y2189 + IF(Z2189=1,AB2189, 0), "")</f>
        <v/>
      </c>
      <c r="AD2189" s="31">
        <f ca="1">SUMIFS(AC$2:AC2189,D$2:D2189,D2189)*IF(R2189=0,1,2)</f>
        <v>0</v>
      </c>
    </row>
    <row r="2190" spans="1:30" x14ac:dyDescent="0.35">
      <c r="A2190" s="31">
        <f>IF(ISBLANK(B2190),"",COUNTIF(B$2:B2190,B2190))-1</f>
        <v>56</v>
      </c>
      <c r="B2190" s="31">
        <v>5</v>
      </c>
      <c r="C2190" s="10">
        <f>VLOOKUP($A2190,Database!$A:$Y,7,FALSE)</f>
        <v>46198.916666666664</v>
      </c>
      <c r="D2190" s="31" t="str">
        <f>VLOOKUP(Pronostics!$B2190,Setup_MPP!$A:$G,3,FALSE)</f>
        <v>_Jujul</v>
      </c>
      <c r="E2190" s="31" t="str">
        <f>VLOOKUP(Pronostics!$B2190,Setup_MPP!$A:$G,2,FALSE)</f>
        <v>Julie BOISSIERE</v>
      </c>
      <c r="F2190" s="31" t="str">
        <f>VLOOKUP($B2190,Setup_MPP!$A:$E,4,FALSE)</f>
        <v>#D890FF</v>
      </c>
      <c r="G2190" s="31" t="str">
        <f>VLOOKUP($B2190,Setup_MPP!$A:$E,5,FALSE)</f>
        <v>#B750EF</v>
      </c>
      <c r="H2190" s="31" t="str">
        <f>IFERROR(IF(AND(A2190&gt;=1,A2190&lt;=104),VLOOKUP($A2190,Location!$A:$J,6,FALSE),IF(A2190=0,"Avant l'ouverture",IF(OR(A2190=105,A2190=106),"Bonus"))),"")</f>
        <v>Tour 3</v>
      </c>
      <c r="I2190" s="31" t="str">
        <f>IF(LEFT(H2190,4)="Tour",VLOOKUP(A2190,Database!$A:$C,3,FALSE),"")</f>
        <v>E</v>
      </c>
      <c r="J2190" s="31" t="str">
        <f>VLOOKUP($A2190,Location!$A:$J,7,FALSE)</f>
        <v>Equateur</v>
      </c>
      <c r="K2190" s="31" t="str">
        <f>IFERROR(VLOOKUP(J2190,Setup_Team!$B:$C,2,FALSE), "TDB")</f>
        <v>ECU</v>
      </c>
      <c r="L2190" s="31" t="str">
        <f>VLOOKUP($A2190,Location!$A:$J,8,FALSE)</f>
        <v>Allemagne</v>
      </c>
      <c r="M2190" s="31" t="str">
        <f>IFERROR(VLOOKUP(L2190,Setup_Team!$B:$C,2,FALSE), "TDB")</f>
        <v>DEU</v>
      </c>
      <c r="N2190" s="31" t="str">
        <f>VLOOKUP($A2190,Location!$A:$J,9,FALSE)</f>
        <v>East Rutherford, New Jersey/New York</v>
      </c>
      <c r="O2190" s="31" t="str">
        <f>VLOOKUP($A2190,Location!$A:$J,10,FALSE)</f>
        <v>MetLife Stadium</v>
      </c>
      <c r="R2190" s="31">
        <v>0</v>
      </c>
      <c r="S2190" s="25">
        <f>VLOOKUP($A2190,Database!$A:$Y,10,FALSE)</f>
        <v>145</v>
      </c>
      <c r="T2190" s="25">
        <f>VLOOKUP($A2190,Database!$A:$Y,11,FALSE)</f>
        <v>129</v>
      </c>
      <c r="U2190" s="25">
        <f>VLOOKUP($A2190,Database!$A:$Y,12,FALSE)</f>
        <v>42</v>
      </c>
      <c r="V2190" s="25" t="str">
        <f>VLOOKUP(A2190,Database!A:M,13,FALSE)</f>
        <v>À venir</v>
      </c>
      <c r="W2190" s="25" t="str">
        <f>VLOOKUP($A2190,Database!$A:$Y,20,FALSE)</f>
        <v/>
      </c>
      <c r="X2190" s="25" t="str">
        <f>VLOOKUP($A2190,Database!$A:$Y,21,FALSE)</f>
        <v/>
      </c>
      <c r="Y2190" s="25" t="str">
        <f ca="1">IF(C2190&lt;NOW(),IF(AND(P2190&gt;Q2190,W2190&gt;X2190),S2190,IF(AND(P2190=Q2190,W2190=X2190),T2190,IF(AND(P2190&lt;Q2190,W2190&lt;X2190),U2190,0))),"")</f>
        <v/>
      </c>
      <c r="Z2190" s="25">
        <f>IF(AND(P2190=W2190,Q2190=X2190),1,0)</f>
        <v>1</v>
      </c>
      <c r="AA2190" s="25" t="str">
        <f>IF(Z2190=0,"",IF(ISBLANK(VLOOKUP(A2190,Database!A:AA,22,FALSE)),"",VLOOKUP(A2190,Database!A:AA,22,FALSE)))</f>
        <v>Exact</v>
      </c>
      <c r="AB2190" s="25">
        <f ca="1">IFERROR(IF(AND(Y2190&lt;&gt;"",OR(V2190="Terminé",V2190="En cours")),VLOOKUP(AA2190,Setup_ScoreExactBonus!A:D,4,FALSE),0),0)</f>
        <v>0</v>
      </c>
      <c r="AC2190" s="31" t="str">
        <f ca="1">IF(Y2190&lt;&gt;"", Y2190 + IF(Z2190=1,AB2190, 0), "")</f>
        <v/>
      </c>
      <c r="AD2190" s="31">
        <f ca="1">SUMIFS(AC$2:AC2190,D$2:D2190,D2190)*IF(R2190=0,1,2)</f>
        <v>0</v>
      </c>
    </row>
    <row r="2191" spans="1:30" x14ac:dyDescent="0.35">
      <c r="A2191" s="31">
        <f>IF(ISBLANK(B2191),"",COUNTIF(B$2:B2191,B2191))-1</f>
        <v>56</v>
      </c>
      <c r="B2191" s="31">
        <v>6</v>
      </c>
      <c r="C2191" s="10">
        <f>VLOOKUP($A2191,Database!$A:$Y,7,FALSE)</f>
        <v>46198.916666666664</v>
      </c>
      <c r="D2191" s="31" t="str">
        <f>VLOOKUP(Pronostics!$B2191,Setup_MPP!$A:$G,3,FALSE)</f>
        <v>Julay</v>
      </c>
      <c r="E2191" s="31" t="str">
        <f>VLOOKUP(Pronostics!$B2191,Setup_MPP!$A:$G,2,FALSE)</f>
        <v>Julie BOUCHARD</v>
      </c>
      <c r="F2191" s="31" t="str">
        <f>VLOOKUP($B2191,Setup_MPP!$A:$E,4,FALSE)</f>
        <v>#A6F7B1</v>
      </c>
      <c r="G2191" s="31" t="str">
        <f>VLOOKUP($B2191,Setup_MPP!$A:$E,5,FALSE)</f>
        <v>#6EC179</v>
      </c>
      <c r="H2191" s="31" t="str">
        <f>IFERROR(IF(AND(A2191&gt;=1,A2191&lt;=104),VLOOKUP($A2191,Location!$A:$J,6,FALSE),IF(A2191=0,"Avant l'ouverture",IF(OR(A2191=105,A2191=106),"Bonus"))),"")</f>
        <v>Tour 3</v>
      </c>
      <c r="I2191" s="31" t="str">
        <f>IF(LEFT(H2191,4)="Tour",VLOOKUP(A2191,Database!$A:$C,3,FALSE),"")</f>
        <v>E</v>
      </c>
      <c r="J2191" s="31" t="str">
        <f>VLOOKUP($A2191,Location!$A:$J,7,FALSE)</f>
        <v>Equateur</v>
      </c>
      <c r="K2191" s="31" t="str">
        <f>IFERROR(VLOOKUP(J2191,Setup_Team!$B:$C,2,FALSE), "TDB")</f>
        <v>ECU</v>
      </c>
      <c r="L2191" s="31" t="str">
        <f>VLOOKUP($A2191,Location!$A:$J,8,FALSE)</f>
        <v>Allemagne</v>
      </c>
      <c r="M2191" s="31" t="str">
        <f>IFERROR(VLOOKUP(L2191,Setup_Team!$B:$C,2,FALSE), "TDB")</f>
        <v>DEU</v>
      </c>
      <c r="N2191" s="31" t="str">
        <f>VLOOKUP($A2191,Location!$A:$J,9,FALSE)</f>
        <v>East Rutherford, New Jersey/New York</v>
      </c>
      <c r="O2191" s="31" t="str">
        <f>VLOOKUP($A2191,Location!$A:$J,10,FALSE)</f>
        <v>MetLife Stadium</v>
      </c>
      <c r="R2191" s="31">
        <v>0</v>
      </c>
      <c r="S2191" s="25">
        <f>VLOOKUP($A2191,Database!$A:$Y,10,FALSE)</f>
        <v>145</v>
      </c>
      <c r="T2191" s="25">
        <f>VLOOKUP($A2191,Database!$A:$Y,11,FALSE)</f>
        <v>129</v>
      </c>
      <c r="U2191" s="25">
        <f>VLOOKUP($A2191,Database!$A:$Y,12,FALSE)</f>
        <v>42</v>
      </c>
      <c r="V2191" s="25" t="str">
        <f>VLOOKUP(A2191,Database!A:M,13,FALSE)</f>
        <v>À venir</v>
      </c>
      <c r="W2191" s="25" t="str">
        <f>VLOOKUP($A2191,Database!$A:$Y,20,FALSE)</f>
        <v/>
      </c>
      <c r="X2191" s="25" t="str">
        <f>VLOOKUP($A2191,Database!$A:$Y,21,FALSE)</f>
        <v/>
      </c>
      <c r="Y2191" s="25" t="str">
        <f ca="1">IF(C2191&lt;NOW(),IF(AND(P2191&gt;Q2191,W2191&gt;X2191),S2191,IF(AND(P2191=Q2191,W2191=X2191),T2191,IF(AND(P2191&lt;Q2191,W2191&lt;X2191),U2191,0))),"")</f>
        <v/>
      </c>
      <c r="Z2191" s="25">
        <f>IF(AND(P2191=W2191,Q2191=X2191),1,0)</f>
        <v>1</v>
      </c>
      <c r="AA2191" s="25" t="str">
        <f>IF(Z2191=0,"",IF(ISBLANK(VLOOKUP(A2191,Database!A:AA,22,FALSE)),"",VLOOKUP(A2191,Database!A:AA,22,FALSE)))</f>
        <v>Exact</v>
      </c>
      <c r="AB2191" s="25">
        <f ca="1">IFERROR(IF(AND(Y2191&lt;&gt;"",OR(V2191="Terminé",V2191="En cours")),VLOOKUP(AA2191,Setup_ScoreExactBonus!A:D,4,FALSE),0),0)</f>
        <v>0</v>
      </c>
      <c r="AC2191" s="31" t="str">
        <f ca="1">IF(Y2191&lt;&gt;"", Y2191 + IF(Z2191=1,AB2191, 0), "")</f>
        <v/>
      </c>
      <c r="AD2191" s="31">
        <f ca="1">SUMIFS(AC$2:AC2191,D$2:D2191,D2191)*IF(R2191=0,1,2)</f>
        <v>0</v>
      </c>
    </row>
    <row r="2192" spans="1:30" x14ac:dyDescent="0.35">
      <c r="A2192" s="31">
        <f>IF(ISBLANK(B2192),"",COUNTIF(B$2:B2192,B2192))-1</f>
        <v>56</v>
      </c>
      <c r="B2192" s="31">
        <v>7</v>
      </c>
      <c r="C2192" s="10">
        <f>VLOOKUP($A2192,Database!$A:$Y,7,FALSE)</f>
        <v>46198.916666666664</v>
      </c>
      <c r="D2192" s="31" t="str">
        <f>VLOOKUP(Pronostics!$B2192,Setup_MPP!$A:$G,3,FALSE)</f>
        <v>__Vince__</v>
      </c>
      <c r="E2192" s="31" t="str">
        <f>VLOOKUP(Pronostics!$B2192,Setup_MPP!$A:$G,2,FALSE)</f>
        <v>Vincent FRAYSSE</v>
      </c>
      <c r="F2192" s="31" t="str">
        <f>VLOOKUP($B2192,Setup_MPP!$A:$E,4,FALSE)</f>
        <v>#B2EAE8</v>
      </c>
      <c r="G2192" s="31" t="str">
        <f>VLOOKUP($B2192,Setup_MPP!$A:$E,5,FALSE)</f>
        <v>#6CB4B1</v>
      </c>
      <c r="H2192" s="31" t="str">
        <f>IFERROR(IF(AND(A2192&gt;=1,A2192&lt;=104),VLOOKUP($A2192,Location!$A:$J,6,FALSE),IF(A2192=0,"Avant l'ouverture",IF(OR(A2192=105,A2192=106),"Bonus"))),"")</f>
        <v>Tour 3</v>
      </c>
      <c r="I2192" s="31" t="str">
        <f>IF(LEFT(H2192,4)="Tour",VLOOKUP(A2192,Database!$A:$C,3,FALSE),"")</f>
        <v>E</v>
      </c>
      <c r="J2192" s="31" t="str">
        <f>VLOOKUP($A2192,Location!$A:$J,7,FALSE)</f>
        <v>Equateur</v>
      </c>
      <c r="K2192" s="31" t="str">
        <f>IFERROR(VLOOKUP(J2192,Setup_Team!$B:$C,2,FALSE), "TDB")</f>
        <v>ECU</v>
      </c>
      <c r="L2192" s="31" t="str">
        <f>VLOOKUP($A2192,Location!$A:$J,8,FALSE)</f>
        <v>Allemagne</v>
      </c>
      <c r="M2192" s="31" t="str">
        <f>IFERROR(VLOOKUP(L2192,Setup_Team!$B:$C,2,FALSE), "TDB")</f>
        <v>DEU</v>
      </c>
      <c r="N2192" s="31" t="str">
        <f>VLOOKUP($A2192,Location!$A:$J,9,FALSE)</f>
        <v>East Rutherford, New Jersey/New York</v>
      </c>
      <c r="O2192" s="31" t="str">
        <f>VLOOKUP($A2192,Location!$A:$J,10,FALSE)</f>
        <v>MetLife Stadium</v>
      </c>
      <c r="R2192" s="31">
        <v>0</v>
      </c>
      <c r="S2192" s="25">
        <f>VLOOKUP($A2192,Database!$A:$Y,10,FALSE)</f>
        <v>145</v>
      </c>
      <c r="T2192" s="25">
        <f>VLOOKUP($A2192,Database!$A:$Y,11,FALSE)</f>
        <v>129</v>
      </c>
      <c r="U2192" s="25">
        <f>VLOOKUP($A2192,Database!$A:$Y,12,FALSE)</f>
        <v>42</v>
      </c>
      <c r="V2192" s="25" t="str">
        <f>VLOOKUP(A2192,Database!A:M,13,FALSE)</f>
        <v>À venir</v>
      </c>
      <c r="W2192" s="25" t="str">
        <f>VLOOKUP($A2192,Database!$A:$Y,20,FALSE)</f>
        <v/>
      </c>
      <c r="X2192" s="25" t="str">
        <f>VLOOKUP($A2192,Database!$A:$Y,21,FALSE)</f>
        <v/>
      </c>
      <c r="Y2192" s="25" t="str">
        <f ca="1">IF(C2192&lt;NOW(),IF(AND(P2192&gt;Q2192,W2192&gt;X2192),S2192,IF(AND(P2192=Q2192,W2192=X2192),T2192,IF(AND(P2192&lt;Q2192,W2192&lt;X2192),U2192,0))),"")</f>
        <v/>
      </c>
      <c r="Z2192" s="25">
        <f>IF(AND(P2192=W2192,Q2192=X2192),1,0)</f>
        <v>1</v>
      </c>
      <c r="AA2192" s="25" t="str">
        <f>IF(Z2192=0,"",IF(ISBLANK(VLOOKUP(A2192,Database!A:AA,22,FALSE)),"",VLOOKUP(A2192,Database!A:AA,22,FALSE)))</f>
        <v>Exact</v>
      </c>
      <c r="AB2192" s="25">
        <f ca="1">IFERROR(IF(AND(Y2192&lt;&gt;"",OR(V2192="Terminé",V2192="En cours")),VLOOKUP(AA2192,Setup_ScoreExactBonus!A:D,4,FALSE),0),0)</f>
        <v>0</v>
      </c>
      <c r="AC2192" s="31" t="str">
        <f ca="1">IF(Y2192&lt;&gt;"", Y2192 + IF(Z2192=1,AB2192, 0), "")</f>
        <v/>
      </c>
      <c r="AD2192" s="31">
        <f ca="1">SUMIFS(AC$2:AC2192,D$2:D2192,D2192)*IF(R2192=0,1,2)</f>
        <v>0</v>
      </c>
    </row>
    <row r="2193" spans="1:30" x14ac:dyDescent="0.35">
      <c r="A2193" s="31">
        <f>IF(ISBLANK(B2193),"",COUNTIF(B$2:B2193,B2193))-1</f>
        <v>56</v>
      </c>
      <c r="B2193" s="31">
        <v>8</v>
      </c>
      <c r="C2193" s="10">
        <f>VLOOKUP($A2193,Database!$A:$Y,7,FALSE)</f>
        <v>46198.916666666664</v>
      </c>
      <c r="D2193" s="31" t="str">
        <f>VLOOKUP(Pronostics!$B2193,Setup_MPP!$A:$G,3,FALSE)</f>
        <v>Louuiiis</v>
      </c>
      <c r="E2193" s="31" t="str">
        <f>VLOOKUP(Pronostics!$B2193,Setup_MPP!$A:$G,2,FALSE)</f>
        <v>Louis HARLE</v>
      </c>
      <c r="F2193" s="31" t="str">
        <f>VLOOKUP($B2193,Setup_MPP!$A:$E,4,FALSE)</f>
        <v>#EEF7B1</v>
      </c>
      <c r="G2193" s="31" t="str">
        <f>VLOOKUP($B2193,Setup_MPP!$A:$E,5,FALSE)</f>
        <v>#C1CB7D</v>
      </c>
      <c r="H2193" s="31" t="str">
        <f>IFERROR(IF(AND(A2193&gt;=1,A2193&lt;=104),VLOOKUP($A2193,Location!$A:$J,6,FALSE),IF(A2193=0,"Avant l'ouverture",IF(OR(A2193=105,A2193=106),"Bonus"))),"")</f>
        <v>Tour 3</v>
      </c>
      <c r="I2193" s="31" t="str">
        <f>IF(LEFT(H2193,4)="Tour",VLOOKUP(A2193,Database!$A:$C,3,FALSE),"")</f>
        <v>E</v>
      </c>
      <c r="J2193" s="31" t="str">
        <f>VLOOKUP($A2193,Location!$A:$J,7,FALSE)</f>
        <v>Equateur</v>
      </c>
      <c r="K2193" s="31" t="str">
        <f>IFERROR(VLOOKUP(J2193,Setup_Team!$B:$C,2,FALSE), "TDB")</f>
        <v>ECU</v>
      </c>
      <c r="L2193" s="31" t="str">
        <f>VLOOKUP($A2193,Location!$A:$J,8,FALSE)</f>
        <v>Allemagne</v>
      </c>
      <c r="M2193" s="31" t="str">
        <f>IFERROR(VLOOKUP(L2193,Setup_Team!$B:$C,2,FALSE), "TDB")</f>
        <v>DEU</v>
      </c>
      <c r="N2193" s="31" t="str">
        <f>VLOOKUP($A2193,Location!$A:$J,9,FALSE)</f>
        <v>East Rutherford, New Jersey/New York</v>
      </c>
      <c r="O2193" s="31" t="str">
        <f>VLOOKUP($A2193,Location!$A:$J,10,FALSE)</f>
        <v>MetLife Stadium</v>
      </c>
      <c r="R2193" s="31">
        <v>0</v>
      </c>
      <c r="S2193" s="25">
        <f>VLOOKUP($A2193,Database!$A:$Y,10,FALSE)</f>
        <v>145</v>
      </c>
      <c r="T2193" s="25">
        <f>VLOOKUP($A2193,Database!$A:$Y,11,FALSE)</f>
        <v>129</v>
      </c>
      <c r="U2193" s="25">
        <f>VLOOKUP($A2193,Database!$A:$Y,12,FALSE)</f>
        <v>42</v>
      </c>
      <c r="V2193" s="25" t="str">
        <f>VLOOKUP(A2193,Database!A:M,13,FALSE)</f>
        <v>À venir</v>
      </c>
      <c r="W2193" s="25" t="str">
        <f>VLOOKUP($A2193,Database!$A:$Y,20,FALSE)</f>
        <v/>
      </c>
      <c r="X2193" s="25" t="str">
        <f>VLOOKUP($A2193,Database!$A:$Y,21,FALSE)</f>
        <v/>
      </c>
      <c r="Y2193" s="25" t="str">
        <f ca="1">IF(C2193&lt;NOW(),IF(AND(P2193&gt;Q2193,W2193&gt;X2193),S2193,IF(AND(P2193=Q2193,W2193=X2193),T2193,IF(AND(P2193&lt;Q2193,W2193&lt;X2193),U2193,0))),"")</f>
        <v/>
      </c>
      <c r="Z2193" s="25">
        <f>IF(AND(P2193=W2193,Q2193=X2193),1,0)</f>
        <v>1</v>
      </c>
      <c r="AA2193" s="25" t="str">
        <f>IF(Z2193=0,"",IF(ISBLANK(VLOOKUP(A2193,Database!A:AA,22,FALSE)),"",VLOOKUP(A2193,Database!A:AA,22,FALSE)))</f>
        <v>Exact</v>
      </c>
      <c r="AB2193" s="25">
        <f ca="1">IFERROR(IF(AND(Y2193&lt;&gt;"",OR(V2193="Terminé",V2193="En cours")),VLOOKUP(AA2193,Setup_ScoreExactBonus!A:D,4,FALSE),0),0)</f>
        <v>0</v>
      </c>
      <c r="AC2193" s="31" t="str">
        <f ca="1">IF(Y2193&lt;&gt;"", Y2193 + IF(Z2193=1,AB2193, 0), "")</f>
        <v/>
      </c>
      <c r="AD2193" s="31">
        <f ca="1">SUMIFS(AC$2:AC2193,D$2:D2193,D2193)*IF(R2193=0,1,2)</f>
        <v>0</v>
      </c>
    </row>
    <row r="2194" spans="1:30" x14ac:dyDescent="0.35">
      <c r="A2194" s="31">
        <f>IF(ISBLANK(B2194),"",COUNTIF(B$2:B2194,B2194))-1</f>
        <v>56</v>
      </c>
      <c r="B2194" s="31">
        <v>9</v>
      </c>
      <c r="C2194" s="10">
        <f>VLOOKUP($A2194,Database!$A:$Y,7,FALSE)</f>
        <v>46198.916666666664</v>
      </c>
      <c r="D2194" s="31" t="str">
        <f>VLOOKUP(Pronostics!$B2194,Setup_MPP!$A:$G,3,FALSE)</f>
        <v>Aurelien_dqp</v>
      </c>
      <c r="E2194" s="31" t="str">
        <f>VLOOKUP(Pronostics!$B2194,Setup_MPP!$A:$G,2,FALSE)</f>
        <v>Aurélien DE POULPIQUET</v>
      </c>
      <c r="F2194" s="31" t="str">
        <f>VLOOKUP($B2194,Setup_MPP!$A:$E,4,FALSE)</f>
        <v>#F4EA9D</v>
      </c>
      <c r="G2194" s="31" t="str">
        <f>VLOOKUP($B2194,Setup_MPP!$A:$E,5,FALSE)</f>
        <v>#D2C458</v>
      </c>
      <c r="H2194" s="31" t="str">
        <f>IFERROR(IF(AND(A2194&gt;=1,A2194&lt;=104),VLOOKUP($A2194,Location!$A:$J,6,FALSE),IF(A2194=0,"Avant l'ouverture",IF(OR(A2194=105,A2194=106),"Bonus"))),"")</f>
        <v>Tour 3</v>
      </c>
      <c r="I2194" s="31" t="str">
        <f>IF(LEFT(H2194,4)="Tour",VLOOKUP(A2194,Database!$A:$C,3,FALSE),"")</f>
        <v>E</v>
      </c>
      <c r="J2194" s="31" t="str">
        <f>VLOOKUP($A2194,Location!$A:$J,7,FALSE)</f>
        <v>Equateur</v>
      </c>
      <c r="K2194" s="31" t="str">
        <f>IFERROR(VLOOKUP(J2194,Setup_Team!$B:$C,2,FALSE), "TDB")</f>
        <v>ECU</v>
      </c>
      <c r="L2194" s="31" t="str">
        <f>VLOOKUP($A2194,Location!$A:$J,8,FALSE)</f>
        <v>Allemagne</v>
      </c>
      <c r="M2194" s="31" t="str">
        <f>IFERROR(VLOOKUP(L2194,Setup_Team!$B:$C,2,FALSE), "TDB")</f>
        <v>DEU</v>
      </c>
      <c r="N2194" s="31" t="str">
        <f>VLOOKUP($A2194,Location!$A:$J,9,FALSE)</f>
        <v>East Rutherford, New Jersey/New York</v>
      </c>
      <c r="O2194" s="31" t="str">
        <f>VLOOKUP($A2194,Location!$A:$J,10,FALSE)</f>
        <v>MetLife Stadium</v>
      </c>
      <c r="R2194" s="31">
        <v>0</v>
      </c>
      <c r="S2194" s="25">
        <f>VLOOKUP($A2194,Database!$A:$Y,10,FALSE)</f>
        <v>145</v>
      </c>
      <c r="T2194" s="25">
        <f>VLOOKUP($A2194,Database!$A:$Y,11,FALSE)</f>
        <v>129</v>
      </c>
      <c r="U2194" s="25">
        <f>VLOOKUP($A2194,Database!$A:$Y,12,FALSE)</f>
        <v>42</v>
      </c>
      <c r="V2194" s="25" t="str">
        <f>VLOOKUP(A2194,Database!A:M,13,FALSE)</f>
        <v>À venir</v>
      </c>
      <c r="W2194" s="25" t="str">
        <f>VLOOKUP($A2194,Database!$A:$Y,20,FALSE)</f>
        <v/>
      </c>
      <c r="X2194" s="25" t="str">
        <f>VLOOKUP($A2194,Database!$A:$Y,21,FALSE)</f>
        <v/>
      </c>
      <c r="Y2194" s="25" t="str">
        <f ca="1">IF(C2194&lt;NOW(),IF(AND(P2194&gt;Q2194,W2194&gt;X2194),S2194,IF(AND(P2194=Q2194,W2194=X2194),T2194,IF(AND(P2194&lt;Q2194,W2194&lt;X2194),U2194,0))),"")</f>
        <v/>
      </c>
      <c r="Z2194" s="25">
        <f>IF(AND(P2194=W2194,Q2194=X2194),1,0)</f>
        <v>1</v>
      </c>
      <c r="AA2194" s="25" t="str">
        <f>IF(Z2194=0,"",IF(ISBLANK(VLOOKUP(A2194,Database!A:AA,22,FALSE)),"",VLOOKUP(A2194,Database!A:AA,22,FALSE)))</f>
        <v>Exact</v>
      </c>
      <c r="AB2194" s="25">
        <f ca="1">IFERROR(IF(AND(Y2194&lt;&gt;"",OR(V2194="Terminé",V2194="En cours")),VLOOKUP(AA2194,Setup_ScoreExactBonus!A:D,4,FALSE),0),0)</f>
        <v>0</v>
      </c>
      <c r="AC2194" s="31" t="str">
        <f ca="1">IF(Y2194&lt;&gt;"", Y2194 + IF(Z2194=1,AB2194, 0), "")</f>
        <v/>
      </c>
      <c r="AD2194" s="31">
        <f ca="1">SUMIFS(AC$2:AC2194,D$2:D2194,D2194)*IF(R2194=0,1,2)</f>
        <v>0</v>
      </c>
    </row>
    <row r="2195" spans="1:30" x14ac:dyDescent="0.35">
      <c r="A2195" s="31">
        <f>IF(ISBLANK(B2195),"",COUNTIF(B$2:B2195,B2195))-1</f>
        <v>56</v>
      </c>
      <c r="B2195" s="31">
        <v>10</v>
      </c>
      <c r="C2195" s="10">
        <f>VLOOKUP($A2195,Database!$A:$Y,7,FALSE)</f>
        <v>46198.916666666664</v>
      </c>
      <c r="D2195" s="31" t="str">
        <f>VLOOKUP(Pronostics!$B2195,Setup_MPP!$A:$G,3,FALSE)</f>
        <v>RandomPaul</v>
      </c>
      <c r="E2195" s="31" t="str">
        <f>VLOOKUP(Pronostics!$B2195,Setup_MPP!$A:$G,2,FALSE)</f>
        <v>Paul MONTESINOS</v>
      </c>
      <c r="F2195" s="31" t="str">
        <f>VLOOKUP($B2195,Setup_MPP!$A:$E,4,FALSE)</f>
        <v>#C4B0FF</v>
      </c>
      <c r="G2195" s="31" t="str">
        <f>VLOOKUP($B2195,Setup_MPP!$A:$E,5,FALSE)</f>
        <v>#7F66C8</v>
      </c>
      <c r="H2195" s="31" t="str">
        <f>IFERROR(IF(AND(A2195&gt;=1,A2195&lt;=104),VLOOKUP($A2195,Location!$A:$J,6,FALSE),IF(A2195=0,"Avant l'ouverture",IF(OR(A2195=105,A2195=106),"Bonus"))),"")</f>
        <v>Tour 3</v>
      </c>
      <c r="I2195" s="31" t="str">
        <f>IF(LEFT(H2195,4)="Tour",VLOOKUP(A2195,Database!$A:$C,3,FALSE),"")</f>
        <v>E</v>
      </c>
      <c r="J2195" s="31" t="str">
        <f>VLOOKUP($A2195,Location!$A:$J,7,FALSE)</f>
        <v>Equateur</v>
      </c>
      <c r="K2195" s="31" t="str">
        <f>IFERROR(VLOOKUP(J2195,Setup_Team!$B:$C,2,FALSE), "TDB")</f>
        <v>ECU</v>
      </c>
      <c r="L2195" s="31" t="str">
        <f>VLOOKUP($A2195,Location!$A:$J,8,FALSE)</f>
        <v>Allemagne</v>
      </c>
      <c r="M2195" s="31" t="str">
        <f>IFERROR(VLOOKUP(L2195,Setup_Team!$B:$C,2,FALSE), "TDB")</f>
        <v>DEU</v>
      </c>
      <c r="N2195" s="31" t="str">
        <f>VLOOKUP($A2195,Location!$A:$J,9,FALSE)</f>
        <v>East Rutherford, New Jersey/New York</v>
      </c>
      <c r="O2195" s="31" t="str">
        <f>VLOOKUP($A2195,Location!$A:$J,10,FALSE)</f>
        <v>MetLife Stadium</v>
      </c>
      <c r="R2195" s="31">
        <v>0</v>
      </c>
      <c r="S2195" s="25">
        <f>VLOOKUP($A2195,Database!$A:$Y,10,FALSE)</f>
        <v>145</v>
      </c>
      <c r="T2195" s="25">
        <f>VLOOKUP($A2195,Database!$A:$Y,11,FALSE)</f>
        <v>129</v>
      </c>
      <c r="U2195" s="25">
        <f>VLOOKUP($A2195,Database!$A:$Y,12,FALSE)</f>
        <v>42</v>
      </c>
      <c r="V2195" s="25" t="str">
        <f>VLOOKUP(A2195,Database!A:M,13,FALSE)</f>
        <v>À venir</v>
      </c>
      <c r="W2195" s="25" t="str">
        <f>VLOOKUP($A2195,Database!$A:$Y,20,FALSE)</f>
        <v/>
      </c>
      <c r="X2195" s="25" t="str">
        <f>VLOOKUP($A2195,Database!$A:$Y,21,FALSE)</f>
        <v/>
      </c>
      <c r="Y2195" s="25" t="str">
        <f ca="1">IF(C2195&lt;NOW(),IF(AND(P2195&gt;Q2195,W2195&gt;X2195),S2195,IF(AND(P2195=Q2195,W2195=X2195),T2195,IF(AND(P2195&lt;Q2195,W2195&lt;X2195),U2195,0))),"")</f>
        <v/>
      </c>
      <c r="Z2195" s="25">
        <f>IF(AND(P2195=W2195,Q2195=X2195),1,0)</f>
        <v>1</v>
      </c>
      <c r="AA2195" s="25" t="str">
        <f>IF(Z2195=0,"",IF(ISBLANK(VLOOKUP(A2195,Database!A:AA,22,FALSE)),"",VLOOKUP(A2195,Database!A:AA,22,FALSE)))</f>
        <v>Exact</v>
      </c>
      <c r="AB2195" s="25">
        <f ca="1">IFERROR(IF(AND(Y2195&lt;&gt;"",OR(V2195="Terminé",V2195="En cours")),VLOOKUP(AA2195,Setup_ScoreExactBonus!A:D,4,FALSE),0),0)</f>
        <v>0</v>
      </c>
      <c r="AC2195" s="31" t="str">
        <f ca="1">IF(Y2195&lt;&gt;"", Y2195 + IF(Z2195=1,AB2195, 0), "")</f>
        <v/>
      </c>
      <c r="AD2195" s="31">
        <f ca="1">SUMIFS(AC$2:AC2195,D$2:D2195,D2195)*IF(R2195=0,1,2)</f>
        <v>0</v>
      </c>
    </row>
    <row r="2196" spans="1:30" x14ac:dyDescent="0.35">
      <c r="A2196" s="31">
        <f>IF(ISBLANK(B2196),"",COUNTIF(B$2:B2196,B2196))-1</f>
        <v>56</v>
      </c>
      <c r="B2196" s="31">
        <v>11</v>
      </c>
      <c r="C2196" s="10">
        <f>VLOOKUP($A2196,Database!$A:$Y,7,FALSE)</f>
        <v>46198.916666666664</v>
      </c>
      <c r="D2196" s="31" t="str">
        <f>VLOOKUP(Pronostics!$B2196,Setup_MPP!$A:$G,3,FALSE)</f>
        <v>Kinsley#8SA6T</v>
      </c>
      <c r="E2196" s="31" t="str">
        <f>VLOOKUP(Pronostics!$B2196,Setup_MPP!$A:$G,2,FALSE)</f>
        <v>Kinsley ROQUE</v>
      </c>
      <c r="F2196" s="31" t="str">
        <f>VLOOKUP($B2196,Setup_MPP!$A:$E,4,FALSE)</f>
        <v>#CBEBBA</v>
      </c>
      <c r="G2196" s="31" t="str">
        <f>VLOOKUP($B2196,Setup_MPP!$A:$E,5,FALSE)</f>
        <v>#70BC6E</v>
      </c>
      <c r="H2196" s="31" t="str">
        <f>IFERROR(IF(AND(A2196&gt;=1,A2196&lt;=104),VLOOKUP($A2196,Location!$A:$J,6,FALSE),IF(A2196=0,"Avant l'ouverture",IF(OR(A2196=105,A2196=106),"Bonus"))),"")</f>
        <v>Tour 3</v>
      </c>
      <c r="I2196" s="31" t="str">
        <f>IF(LEFT(H2196,4)="Tour",VLOOKUP(A2196,Database!$A:$C,3,FALSE),"")</f>
        <v>E</v>
      </c>
      <c r="J2196" s="31" t="str">
        <f>VLOOKUP($A2196,Location!$A:$J,7,FALSE)</f>
        <v>Equateur</v>
      </c>
      <c r="K2196" s="31" t="str">
        <f>IFERROR(VLOOKUP(J2196,Setup_Team!$B:$C,2,FALSE), "TDB")</f>
        <v>ECU</v>
      </c>
      <c r="L2196" s="31" t="str">
        <f>VLOOKUP($A2196,Location!$A:$J,8,FALSE)</f>
        <v>Allemagne</v>
      </c>
      <c r="M2196" s="31" t="str">
        <f>IFERROR(VLOOKUP(L2196,Setup_Team!$B:$C,2,FALSE), "TDB")</f>
        <v>DEU</v>
      </c>
      <c r="N2196" s="31" t="str">
        <f>VLOOKUP($A2196,Location!$A:$J,9,FALSE)</f>
        <v>East Rutherford, New Jersey/New York</v>
      </c>
      <c r="O2196" s="31" t="str">
        <f>VLOOKUP($A2196,Location!$A:$J,10,FALSE)</f>
        <v>MetLife Stadium</v>
      </c>
      <c r="R2196" s="31">
        <v>0</v>
      </c>
      <c r="S2196" s="25">
        <f>VLOOKUP($A2196,Database!$A:$Y,10,FALSE)</f>
        <v>145</v>
      </c>
      <c r="T2196" s="25">
        <f>VLOOKUP($A2196,Database!$A:$Y,11,FALSE)</f>
        <v>129</v>
      </c>
      <c r="U2196" s="25">
        <f>VLOOKUP($A2196,Database!$A:$Y,12,FALSE)</f>
        <v>42</v>
      </c>
      <c r="V2196" s="25" t="str">
        <f>VLOOKUP(A2196,Database!A:M,13,FALSE)</f>
        <v>À venir</v>
      </c>
      <c r="W2196" s="25" t="str">
        <f>VLOOKUP($A2196,Database!$A:$Y,20,FALSE)</f>
        <v/>
      </c>
      <c r="X2196" s="25" t="str">
        <f>VLOOKUP($A2196,Database!$A:$Y,21,FALSE)</f>
        <v/>
      </c>
      <c r="Y2196" s="25" t="str">
        <f ca="1">IF(C2196&lt;NOW(),IF(AND(P2196&gt;Q2196,W2196&gt;X2196),S2196,IF(AND(P2196=Q2196,W2196=X2196),T2196,IF(AND(P2196&lt;Q2196,W2196&lt;X2196),U2196,0))),"")</f>
        <v/>
      </c>
      <c r="Z2196" s="25">
        <f>IF(AND(P2196=W2196,Q2196=X2196),1,0)</f>
        <v>1</v>
      </c>
      <c r="AA2196" s="25" t="str">
        <f>IF(Z2196=0,"",IF(ISBLANK(VLOOKUP(A2196,Database!A:AA,22,FALSE)),"",VLOOKUP(A2196,Database!A:AA,22,FALSE)))</f>
        <v>Exact</v>
      </c>
      <c r="AB2196" s="25">
        <f ca="1">IFERROR(IF(AND(Y2196&lt;&gt;"",OR(V2196="Terminé",V2196="En cours")),VLOOKUP(AA2196,Setup_ScoreExactBonus!A:D,4,FALSE),0),0)</f>
        <v>0</v>
      </c>
      <c r="AC2196" s="31" t="str">
        <f ca="1">IF(Y2196&lt;&gt;"", Y2196 + IF(Z2196=1,AB2196, 0), "")</f>
        <v/>
      </c>
      <c r="AD2196" s="31">
        <f ca="1">SUMIFS(AC$2:AC2196,D$2:D2196,D2196)*IF(R2196=0,1,2)</f>
        <v>0</v>
      </c>
    </row>
    <row r="2197" spans="1:30" x14ac:dyDescent="0.35">
      <c r="A2197" s="31">
        <f>IF(ISBLANK(B2197),"",COUNTIF(B$2:B2197,B2197))-1</f>
        <v>56</v>
      </c>
      <c r="B2197" s="31">
        <v>12</v>
      </c>
      <c r="C2197" s="10">
        <f>VLOOKUP($A2197,Database!$A:$Y,7,FALSE)</f>
        <v>46198.916666666664</v>
      </c>
      <c r="D2197" s="31" t="str">
        <f>VLOOKUP(Pronostics!$B2197,Setup_MPP!$A:$G,3,FALSE)</f>
        <v>Jaouad1</v>
      </c>
      <c r="E2197" s="31" t="str">
        <f>VLOOKUP(Pronostics!$B2197,Setup_MPP!$A:$G,2,FALSE)</f>
        <v>Jaouad SETTI</v>
      </c>
      <c r="F2197" s="31" t="str">
        <f>VLOOKUP($B2197,Setup_MPP!$A:$E,4,FALSE)</f>
        <v>#C2D4FF</v>
      </c>
      <c r="G2197" s="31" t="str">
        <f>VLOOKUP($B2197,Setup_MPP!$A:$E,5,FALSE)</f>
        <v>#6586D5</v>
      </c>
      <c r="H2197" s="31" t="str">
        <f>IFERROR(IF(AND(A2197&gt;=1,A2197&lt;=104),VLOOKUP($A2197,Location!$A:$J,6,FALSE),IF(A2197=0,"Avant l'ouverture",IF(OR(A2197=105,A2197=106),"Bonus"))),"")</f>
        <v>Tour 3</v>
      </c>
      <c r="I2197" s="31" t="str">
        <f>IF(LEFT(H2197,4)="Tour",VLOOKUP(A2197,Database!$A:$C,3,FALSE),"")</f>
        <v>E</v>
      </c>
      <c r="J2197" s="31" t="str">
        <f>VLOOKUP($A2197,Location!$A:$J,7,FALSE)</f>
        <v>Equateur</v>
      </c>
      <c r="K2197" s="31" t="str">
        <f>IFERROR(VLOOKUP(J2197,Setup_Team!$B:$C,2,FALSE), "TDB")</f>
        <v>ECU</v>
      </c>
      <c r="L2197" s="31" t="str">
        <f>VLOOKUP($A2197,Location!$A:$J,8,FALSE)</f>
        <v>Allemagne</v>
      </c>
      <c r="M2197" s="31" t="str">
        <f>IFERROR(VLOOKUP(L2197,Setup_Team!$B:$C,2,FALSE), "TDB")</f>
        <v>DEU</v>
      </c>
      <c r="N2197" s="31" t="str">
        <f>VLOOKUP($A2197,Location!$A:$J,9,FALSE)</f>
        <v>East Rutherford, New Jersey/New York</v>
      </c>
      <c r="O2197" s="31" t="str">
        <f>VLOOKUP($A2197,Location!$A:$J,10,FALSE)</f>
        <v>MetLife Stadium</v>
      </c>
      <c r="R2197" s="31">
        <v>0</v>
      </c>
      <c r="S2197" s="25">
        <f>VLOOKUP($A2197,Database!$A:$Y,10,FALSE)</f>
        <v>145</v>
      </c>
      <c r="T2197" s="25">
        <f>VLOOKUP($A2197,Database!$A:$Y,11,FALSE)</f>
        <v>129</v>
      </c>
      <c r="U2197" s="25">
        <f>VLOOKUP($A2197,Database!$A:$Y,12,FALSE)</f>
        <v>42</v>
      </c>
      <c r="V2197" s="25" t="str">
        <f>VLOOKUP(A2197,Database!A:M,13,FALSE)</f>
        <v>À venir</v>
      </c>
      <c r="W2197" s="25" t="str">
        <f>VLOOKUP($A2197,Database!$A:$Y,20,FALSE)</f>
        <v/>
      </c>
      <c r="X2197" s="25" t="str">
        <f>VLOOKUP($A2197,Database!$A:$Y,21,FALSE)</f>
        <v/>
      </c>
      <c r="Y2197" s="25" t="str">
        <f ca="1">IF(C2197&lt;NOW(),IF(AND(P2197&gt;Q2197,W2197&gt;X2197),S2197,IF(AND(P2197=Q2197,W2197=X2197),T2197,IF(AND(P2197&lt;Q2197,W2197&lt;X2197),U2197,0))),"")</f>
        <v/>
      </c>
      <c r="Z2197" s="25">
        <f>IF(AND(P2197=W2197,Q2197=X2197),1,0)</f>
        <v>1</v>
      </c>
      <c r="AA2197" s="25" t="str">
        <f>IF(Z2197=0,"",IF(ISBLANK(VLOOKUP(A2197,Database!A:AA,22,FALSE)),"",VLOOKUP(A2197,Database!A:AA,22,FALSE)))</f>
        <v>Exact</v>
      </c>
      <c r="AB2197" s="25">
        <f ca="1">IFERROR(IF(AND(Y2197&lt;&gt;"",OR(V2197="Terminé",V2197="En cours")),VLOOKUP(AA2197,Setup_ScoreExactBonus!A:D,4,FALSE),0),0)</f>
        <v>0</v>
      </c>
      <c r="AC2197" s="31" t="str">
        <f ca="1">IF(Y2197&lt;&gt;"", Y2197 + IF(Z2197=1,AB2197, 0), "")</f>
        <v/>
      </c>
      <c r="AD2197" s="31">
        <f ca="1">SUMIFS(AC$2:AC2197,D$2:D2197,D2197)*IF(R2197=0,1,2)</f>
        <v>0</v>
      </c>
    </row>
    <row r="2198" spans="1:30" x14ac:dyDescent="0.35">
      <c r="A2198" s="31">
        <f>IF(ISBLANK(B2198),"",COUNTIF(B$2:B2198,B2198))-1</f>
        <v>56</v>
      </c>
      <c r="B2198" s="31">
        <v>13</v>
      </c>
      <c r="C2198" s="10">
        <f>VLOOKUP($A2198,Database!$A:$Y,7,FALSE)</f>
        <v>46198.916666666664</v>
      </c>
      <c r="D2198" s="31" t="str">
        <f>VLOOKUP(Pronostics!$B2198,Setup_MPP!$A:$G,3,FALSE)</f>
        <v>Julien_I</v>
      </c>
      <c r="E2198" s="31" t="str">
        <f>VLOOKUP(Pronostics!$B2198,Setup_MPP!$A:$G,2,FALSE)</f>
        <v>Julien INGE</v>
      </c>
      <c r="F2198" s="31" t="str">
        <f>VLOOKUP($B2198,Setup_MPP!$A:$E,4,FALSE)</f>
        <v>#C1E0EF</v>
      </c>
      <c r="G2198" s="31" t="str">
        <f>VLOOKUP($B2198,Setup_MPP!$A:$E,5,FALSE)</f>
        <v>#4F91B2</v>
      </c>
      <c r="H2198" s="31" t="str">
        <f>IFERROR(IF(AND(A2198&gt;=1,A2198&lt;=104),VLOOKUP($A2198,Location!$A:$J,6,FALSE),IF(A2198=0,"Avant l'ouverture",IF(OR(A2198=105,A2198=106),"Bonus"))),"")</f>
        <v>Tour 3</v>
      </c>
      <c r="I2198" s="31" t="str">
        <f>IF(LEFT(H2198,4)="Tour",VLOOKUP(A2198,Database!$A:$C,3,FALSE),"")</f>
        <v>E</v>
      </c>
      <c r="J2198" s="31" t="str">
        <f>VLOOKUP($A2198,Location!$A:$J,7,FALSE)</f>
        <v>Equateur</v>
      </c>
      <c r="K2198" s="31" t="str">
        <f>IFERROR(VLOOKUP(J2198,Setup_Team!$B:$C,2,FALSE), "TDB")</f>
        <v>ECU</v>
      </c>
      <c r="L2198" s="31" t="str">
        <f>VLOOKUP($A2198,Location!$A:$J,8,FALSE)</f>
        <v>Allemagne</v>
      </c>
      <c r="M2198" s="31" t="str">
        <f>IFERROR(VLOOKUP(L2198,Setup_Team!$B:$C,2,FALSE), "TDB")</f>
        <v>DEU</v>
      </c>
      <c r="N2198" s="31" t="str">
        <f>VLOOKUP($A2198,Location!$A:$J,9,FALSE)</f>
        <v>East Rutherford, New Jersey/New York</v>
      </c>
      <c r="O2198" s="31" t="str">
        <f>VLOOKUP($A2198,Location!$A:$J,10,FALSE)</f>
        <v>MetLife Stadium</v>
      </c>
      <c r="R2198" s="31">
        <v>0</v>
      </c>
      <c r="S2198" s="25">
        <f>VLOOKUP($A2198,Database!$A:$Y,10,FALSE)</f>
        <v>145</v>
      </c>
      <c r="T2198" s="25">
        <f>VLOOKUP($A2198,Database!$A:$Y,11,FALSE)</f>
        <v>129</v>
      </c>
      <c r="U2198" s="25">
        <f>VLOOKUP($A2198,Database!$A:$Y,12,FALSE)</f>
        <v>42</v>
      </c>
      <c r="V2198" s="25" t="str">
        <f>VLOOKUP(A2198,Database!A:M,13,FALSE)</f>
        <v>À venir</v>
      </c>
      <c r="W2198" s="25" t="str">
        <f>VLOOKUP($A2198,Database!$A:$Y,20,FALSE)</f>
        <v/>
      </c>
      <c r="X2198" s="25" t="str">
        <f>VLOOKUP($A2198,Database!$A:$Y,21,FALSE)</f>
        <v/>
      </c>
      <c r="Y2198" s="25" t="str">
        <f ca="1">IF(C2198&lt;NOW(),IF(AND(P2198&gt;Q2198,W2198&gt;X2198),S2198,IF(AND(P2198=Q2198,W2198=X2198),T2198,IF(AND(P2198&lt;Q2198,W2198&lt;X2198),U2198,0))),"")</f>
        <v/>
      </c>
      <c r="Z2198" s="25">
        <f>IF(AND(P2198=W2198,Q2198=X2198),1,0)</f>
        <v>1</v>
      </c>
      <c r="AA2198" s="25" t="str">
        <f>IF(Z2198=0,"",IF(ISBLANK(VLOOKUP(A2198,Database!A:AA,22,FALSE)),"",VLOOKUP(A2198,Database!A:AA,22,FALSE)))</f>
        <v>Exact</v>
      </c>
      <c r="AB2198" s="25">
        <f ca="1">IFERROR(IF(AND(Y2198&lt;&gt;"",OR(V2198="Terminé",V2198="En cours")),VLOOKUP(AA2198,Setup_ScoreExactBonus!A:D,4,FALSE),0),0)</f>
        <v>0</v>
      </c>
      <c r="AC2198" s="31" t="str">
        <f ca="1">IF(Y2198&lt;&gt;"", Y2198 + IF(Z2198=1,AB2198, 0), "")</f>
        <v/>
      </c>
      <c r="AD2198" s="31">
        <f ca="1">SUMIFS(AC$2:AC2198,D$2:D2198,D2198)*IF(R2198=0,1,2)</f>
        <v>0</v>
      </c>
    </row>
    <row r="2199" spans="1:30" x14ac:dyDescent="0.35">
      <c r="A2199" s="31">
        <f>IF(ISBLANK(B2199),"",COUNTIF(B$2:B2199,B2199))-1</f>
        <v>56</v>
      </c>
      <c r="B2199" s="31">
        <v>14</v>
      </c>
      <c r="C2199" s="10">
        <f>VLOOKUP($A2199,Database!$A:$Y,7,FALSE)</f>
        <v>46198.916666666664</v>
      </c>
      <c r="D2199" s="31" t="str">
        <f>VLOOKUP(Pronostics!$B2199,Setup_MPP!$A:$G,3,FALSE)</f>
        <v>MarieEYT</v>
      </c>
      <c r="E2199" s="31" t="str">
        <f>VLOOKUP(Pronostics!$B2199,Setup_MPP!$A:$G,2,FALSE)</f>
        <v>Marie EXBRAYAT</v>
      </c>
      <c r="F2199" s="31" t="str">
        <f>VLOOKUP($B2199,Setup_MPP!$A:$E,4,FALSE)</f>
        <v>#FFAFD2</v>
      </c>
      <c r="G2199" s="31" t="str">
        <f>VLOOKUP($B2199,Setup_MPP!$A:$E,5,FALSE)</f>
        <v>#F2589B</v>
      </c>
      <c r="H2199" s="31" t="str">
        <f>IFERROR(IF(AND(A2199&gt;=1,A2199&lt;=104),VLOOKUP($A2199,Location!$A:$J,6,FALSE),IF(A2199=0,"Avant l'ouverture",IF(OR(A2199=105,A2199=106),"Bonus"))),"")</f>
        <v>Tour 3</v>
      </c>
      <c r="I2199" s="31" t="str">
        <f>IF(LEFT(H2199,4)="Tour",VLOOKUP(A2199,Database!$A:$C,3,FALSE),"")</f>
        <v>E</v>
      </c>
      <c r="J2199" s="31" t="str">
        <f>VLOOKUP($A2199,Location!$A:$J,7,FALSE)</f>
        <v>Equateur</v>
      </c>
      <c r="K2199" s="31" t="str">
        <f>IFERROR(VLOOKUP(J2199,Setup_Team!$B:$C,2,FALSE), "TDB")</f>
        <v>ECU</v>
      </c>
      <c r="L2199" s="31" t="str">
        <f>VLOOKUP($A2199,Location!$A:$J,8,FALSE)</f>
        <v>Allemagne</v>
      </c>
      <c r="M2199" s="31" t="str">
        <f>IFERROR(VLOOKUP(L2199,Setup_Team!$B:$C,2,FALSE), "TDB")</f>
        <v>DEU</v>
      </c>
      <c r="N2199" s="31" t="str">
        <f>VLOOKUP($A2199,Location!$A:$J,9,FALSE)</f>
        <v>East Rutherford, New Jersey/New York</v>
      </c>
      <c r="O2199" s="31" t="str">
        <f>VLOOKUP($A2199,Location!$A:$J,10,FALSE)</f>
        <v>MetLife Stadium</v>
      </c>
      <c r="R2199" s="31">
        <v>0</v>
      </c>
      <c r="S2199" s="25">
        <f>VLOOKUP($A2199,Database!$A:$Y,10,FALSE)</f>
        <v>145</v>
      </c>
      <c r="T2199" s="25">
        <f>VLOOKUP($A2199,Database!$A:$Y,11,FALSE)</f>
        <v>129</v>
      </c>
      <c r="U2199" s="25">
        <f>VLOOKUP($A2199,Database!$A:$Y,12,FALSE)</f>
        <v>42</v>
      </c>
      <c r="V2199" s="25" t="str">
        <f>VLOOKUP(A2199,Database!A:M,13,FALSE)</f>
        <v>À venir</v>
      </c>
      <c r="W2199" s="25" t="str">
        <f>VLOOKUP($A2199,Database!$A:$Y,20,FALSE)</f>
        <v/>
      </c>
      <c r="X2199" s="25" t="str">
        <f>VLOOKUP($A2199,Database!$A:$Y,21,FALSE)</f>
        <v/>
      </c>
      <c r="Y2199" s="25" t="str">
        <f ca="1">IF(C2199&lt;NOW(),IF(AND(P2199&gt;Q2199,W2199&gt;X2199),S2199,IF(AND(P2199=Q2199,W2199=X2199),T2199,IF(AND(P2199&lt;Q2199,W2199&lt;X2199),U2199,0))),"")</f>
        <v/>
      </c>
      <c r="Z2199" s="25">
        <f>IF(AND(P2199=W2199,Q2199=X2199),1,0)</f>
        <v>1</v>
      </c>
      <c r="AA2199" s="25" t="str">
        <f>IF(Z2199=0,"",IF(ISBLANK(VLOOKUP(A2199,Database!A:AA,22,FALSE)),"",VLOOKUP(A2199,Database!A:AA,22,FALSE)))</f>
        <v>Exact</v>
      </c>
      <c r="AB2199" s="25">
        <f ca="1">IFERROR(IF(AND(Y2199&lt;&gt;"",OR(V2199="Terminé",V2199="En cours")),VLOOKUP(AA2199,Setup_ScoreExactBonus!A:D,4,FALSE),0),0)</f>
        <v>0</v>
      </c>
      <c r="AC2199" s="31" t="str">
        <f ca="1">IF(Y2199&lt;&gt;"", Y2199 + IF(Z2199=1,AB2199, 0), "")</f>
        <v/>
      </c>
      <c r="AD2199" s="31">
        <f ca="1">SUMIFS(AC$2:AC2199,D$2:D2199,D2199)*IF(R2199=0,1,2)</f>
        <v>0</v>
      </c>
    </row>
    <row r="2200" spans="1:30" x14ac:dyDescent="0.35">
      <c r="A2200" s="31">
        <f>IF(ISBLANK(B2200),"",COUNTIF(B$2:B2200,B2200))-1</f>
        <v>56</v>
      </c>
      <c r="B2200" s="31">
        <v>15</v>
      </c>
      <c r="C2200" s="10">
        <f>VLOOKUP($A2200,Database!$A:$Y,7,FALSE)</f>
        <v>46198.916666666664</v>
      </c>
      <c r="D2200" s="31" t="str">
        <f>VLOOKUP(Pronostics!$B2200,Setup_MPP!$A:$G,3,FALSE)</f>
        <v>Amine#8UL9R</v>
      </c>
      <c r="E2200" s="31" t="str">
        <f>VLOOKUP(Pronostics!$B2200,Setup_MPP!$A:$G,2,FALSE)</f>
        <v>Amine ZARROUKI</v>
      </c>
      <c r="F2200" s="31" t="str">
        <f>VLOOKUP($B2200,Setup_MPP!$A:$E,4,FALSE)</f>
        <v>#FF9898</v>
      </c>
      <c r="G2200" s="31" t="str">
        <f>VLOOKUP($B2200,Setup_MPP!$A:$E,5,FALSE)</f>
        <v>#FF5D5D</v>
      </c>
      <c r="H2200" s="31" t="str">
        <f>IFERROR(IF(AND(A2200&gt;=1,A2200&lt;=104),VLOOKUP($A2200,Location!$A:$J,6,FALSE),IF(A2200=0,"Avant l'ouverture",IF(OR(A2200=105,A2200=106),"Bonus"))),"")</f>
        <v>Tour 3</v>
      </c>
      <c r="I2200" s="31" t="str">
        <f>IF(LEFT(H2200,4)="Tour",VLOOKUP(A2200,Database!$A:$C,3,FALSE),"")</f>
        <v>E</v>
      </c>
      <c r="J2200" s="31" t="str">
        <f>VLOOKUP($A2200,Location!$A:$J,7,FALSE)</f>
        <v>Equateur</v>
      </c>
      <c r="K2200" s="31" t="str">
        <f>IFERROR(VLOOKUP(J2200,Setup_Team!$B:$C,2,FALSE), "TDB")</f>
        <v>ECU</v>
      </c>
      <c r="L2200" s="31" t="str">
        <f>VLOOKUP($A2200,Location!$A:$J,8,FALSE)</f>
        <v>Allemagne</v>
      </c>
      <c r="M2200" s="31" t="str">
        <f>IFERROR(VLOOKUP(L2200,Setup_Team!$B:$C,2,FALSE), "TDB")</f>
        <v>DEU</v>
      </c>
      <c r="N2200" s="31" t="str">
        <f>VLOOKUP($A2200,Location!$A:$J,9,FALSE)</f>
        <v>East Rutherford, New Jersey/New York</v>
      </c>
      <c r="O2200" s="31" t="str">
        <f>VLOOKUP($A2200,Location!$A:$J,10,FALSE)</f>
        <v>MetLife Stadium</v>
      </c>
      <c r="R2200" s="31">
        <v>0</v>
      </c>
      <c r="S2200" s="25">
        <f>VLOOKUP($A2200,Database!$A:$Y,10,FALSE)</f>
        <v>145</v>
      </c>
      <c r="T2200" s="25">
        <f>VLOOKUP($A2200,Database!$A:$Y,11,FALSE)</f>
        <v>129</v>
      </c>
      <c r="U2200" s="25">
        <f>VLOOKUP($A2200,Database!$A:$Y,12,FALSE)</f>
        <v>42</v>
      </c>
      <c r="V2200" s="25" t="str">
        <f>VLOOKUP(A2200,Database!A:M,13,FALSE)</f>
        <v>À venir</v>
      </c>
      <c r="W2200" s="25" t="str">
        <f>VLOOKUP($A2200,Database!$A:$Y,20,FALSE)</f>
        <v/>
      </c>
      <c r="X2200" s="25" t="str">
        <f>VLOOKUP($A2200,Database!$A:$Y,21,FALSE)</f>
        <v/>
      </c>
      <c r="Y2200" s="25" t="str">
        <f ca="1">IF(C2200&lt;NOW(),IF(AND(P2200&gt;Q2200,W2200&gt;X2200),S2200,IF(AND(P2200=Q2200,W2200=X2200),T2200,IF(AND(P2200&lt;Q2200,W2200&lt;X2200),U2200,0))),"")</f>
        <v/>
      </c>
      <c r="Z2200" s="25">
        <f>IF(AND(P2200=W2200,Q2200=X2200),1,0)</f>
        <v>1</v>
      </c>
      <c r="AA2200" s="25" t="str">
        <f>IF(Z2200=0,"",IF(ISBLANK(VLOOKUP(A2200,Database!A:AA,22,FALSE)),"",VLOOKUP(A2200,Database!A:AA,22,FALSE)))</f>
        <v>Exact</v>
      </c>
      <c r="AB2200" s="25">
        <f ca="1">IFERROR(IF(AND(Y2200&lt;&gt;"",OR(V2200="Terminé",V2200="En cours")),VLOOKUP(AA2200,Setup_ScoreExactBonus!A:D,4,FALSE),0),0)</f>
        <v>0</v>
      </c>
      <c r="AC2200" s="31" t="str">
        <f ca="1">IF(Y2200&lt;&gt;"", Y2200 + IF(Z2200=1,AB2200, 0), "")</f>
        <v/>
      </c>
      <c r="AD2200" s="31">
        <f ca="1">SUMIFS(AC$2:AC2200,D$2:D2200,D2200)*IF(R2200=0,1,2)</f>
        <v>0</v>
      </c>
    </row>
    <row r="2201" spans="1:30" x14ac:dyDescent="0.35">
      <c r="A2201" s="31">
        <f>IF(ISBLANK(B2201),"",COUNTIF(B$2:B2201,B2201))-1</f>
        <v>56</v>
      </c>
      <c r="B2201" s="31">
        <v>16</v>
      </c>
      <c r="C2201" s="10">
        <f>VLOOKUP($A2201,Database!$A:$Y,7,FALSE)</f>
        <v>46198.916666666664</v>
      </c>
      <c r="D2201" s="31" t="str">
        <f>VLOOKUP(Pronostics!$B2201,Setup_MPP!$A:$G,3,FALSE)</f>
        <v>Laura#8V93E</v>
      </c>
      <c r="E2201" s="31" t="str">
        <f>VLOOKUP(Pronostics!$B2201,Setup_MPP!$A:$G,2,FALSE)</f>
        <v>Laura GIULIANO</v>
      </c>
      <c r="F2201" s="31" t="str">
        <f>VLOOKUP($B2201,Setup_MPP!$A:$E,4,FALSE)</f>
        <v>#86A4FE</v>
      </c>
      <c r="G2201" s="31" t="str">
        <f>VLOOKUP($B2201,Setup_MPP!$A:$E,5,FALSE)</f>
        <v>#3769FF</v>
      </c>
      <c r="H2201" s="31" t="str">
        <f>IFERROR(IF(AND(A2201&gt;=1,A2201&lt;=104),VLOOKUP($A2201,Location!$A:$J,6,FALSE),IF(A2201=0,"Avant l'ouverture",IF(OR(A2201=105,A2201=106),"Bonus"))),"")</f>
        <v>Tour 3</v>
      </c>
      <c r="I2201" s="31" t="str">
        <f>IF(LEFT(H2201,4)="Tour",VLOOKUP(A2201,Database!$A:$C,3,FALSE),"")</f>
        <v>E</v>
      </c>
      <c r="J2201" s="31" t="str">
        <f>VLOOKUP($A2201,Location!$A:$J,7,FALSE)</f>
        <v>Equateur</v>
      </c>
      <c r="K2201" s="31" t="str">
        <f>IFERROR(VLOOKUP(J2201,Setup_Team!$B:$C,2,FALSE), "TDB")</f>
        <v>ECU</v>
      </c>
      <c r="L2201" s="31" t="str">
        <f>VLOOKUP($A2201,Location!$A:$J,8,FALSE)</f>
        <v>Allemagne</v>
      </c>
      <c r="M2201" s="31" t="str">
        <f>IFERROR(VLOOKUP(L2201,Setup_Team!$B:$C,2,FALSE), "TDB")</f>
        <v>DEU</v>
      </c>
      <c r="N2201" s="31" t="str">
        <f>VLOOKUP($A2201,Location!$A:$J,9,FALSE)</f>
        <v>East Rutherford, New Jersey/New York</v>
      </c>
      <c r="O2201" s="31" t="str">
        <f>VLOOKUP($A2201,Location!$A:$J,10,FALSE)</f>
        <v>MetLife Stadium</v>
      </c>
      <c r="R2201" s="31">
        <v>0</v>
      </c>
      <c r="S2201" s="25">
        <f>VLOOKUP($A2201,Database!$A:$Y,10,FALSE)</f>
        <v>145</v>
      </c>
      <c r="T2201" s="25">
        <f>VLOOKUP($A2201,Database!$A:$Y,11,FALSE)</f>
        <v>129</v>
      </c>
      <c r="U2201" s="25">
        <f>VLOOKUP($A2201,Database!$A:$Y,12,FALSE)</f>
        <v>42</v>
      </c>
      <c r="V2201" s="25" t="str">
        <f>VLOOKUP(A2201,Database!A:M,13,FALSE)</f>
        <v>À venir</v>
      </c>
      <c r="W2201" s="25" t="str">
        <f>VLOOKUP($A2201,Database!$A:$Y,20,FALSE)</f>
        <v/>
      </c>
      <c r="X2201" s="25" t="str">
        <f>VLOOKUP($A2201,Database!$A:$Y,21,FALSE)</f>
        <v/>
      </c>
      <c r="Y2201" s="25" t="str">
        <f ca="1">IF(C2201&lt;NOW(),IF(AND(P2201&gt;Q2201,W2201&gt;X2201),S2201,IF(AND(P2201=Q2201,W2201=X2201),T2201,IF(AND(P2201&lt;Q2201,W2201&lt;X2201),U2201,0))),"")</f>
        <v/>
      </c>
      <c r="Z2201" s="25">
        <f>IF(AND(P2201=W2201,Q2201=X2201),1,0)</f>
        <v>1</v>
      </c>
      <c r="AA2201" s="25" t="str">
        <f>IF(Z2201=0,"",IF(ISBLANK(VLOOKUP(A2201,Database!A:AA,22,FALSE)),"",VLOOKUP(A2201,Database!A:AA,22,FALSE)))</f>
        <v>Exact</v>
      </c>
      <c r="AB2201" s="25">
        <f ca="1">IFERROR(IF(AND(Y2201&lt;&gt;"",OR(V2201="Terminé",V2201="En cours")),VLOOKUP(AA2201,Setup_ScoreExactBonus!A:D,4,FALSE),0),0)</f>
        <v>0</v>
      </c>
      <c r="AC2201" s="31" t="str">
        <f ca="1">IF(Y2201&lt;&gt;"", Y2201 + IF(Z2201=1,AB2201, 0), "")</f>
        <v/>
      </c>
      <c r="AD2201" s="31">
        <f ca="1">SUMIFS(AC$2:AC2201,D$2:D2201,D2201)*IF(R2201=0,1,2)</f>
        <v>0</v>
      </c>
    </row>
    <row r="2202" spans="1:30" x14ac:dyDescent="0.35">
      <c r="A2202" s="31">
        <f>IF(ISBLANK(B2202),"",COUNTIF(B$2:B2202,B2202))-1</f>
        <v>56</v>
      </c>
      <c r="B2202" s="31">
        <v>17</v>
      </c>
      <c r="C2202" s="10">
        <f>VLOOKUP($A2202,Database!$A:$Y,7,FALSE)</f>
        <v>46198.916666666664</v>
      </c>
      <c r="D2202" s="31" t="str">
        <f>VLOOKUP(Pronostics!$B2202,Setup_MPP!$A:$G,3,FALSE)</f>
        <v>Joueur17</v>
      </c>
      <c r="E2202" s="31" t="str">
        <f>VLOOKUP(Pronostics!$B2202,Setup_MPP!$A:$G,2,FALSE)</f>
        <v>Joueur17</v>
      </c>
      <c r="F2202" s="31" t="str">
        <f>VLOOKUP($B2202,Setup_MPP!$A:$E,4,FALSE)</f>
        <v>#FFB0B0</v>
      </c>
      <c r="G2202" s="31" t="str">
        <f>VLOOKUP($B2202,Setup_MPP!$A:$E,5,FALSE)</f>
        <v>#F25757</v>
      </c>
      <c r="H2202" s="31" t="str">
        <f>IFERROR(IF(AND(A2202&gt;=1,A2202&lt;=104),VLOOKUP($A2202,Location!$A:$J,6,FALSE),IF(A2202=0,"Avant l'ouverture",IF(OR(A2202=105,A2202=106),"Bonus"))),"")</f>
        <v>Tour 3</v>
      </c>
      <c r="I2202" s="31" t="str">
        <f>IF(LEFT(H2202,4)="Tour",VLOOKUP(A2202,Database!$A:$C,3,FALSE),"")</f>
        <v>E</v>
      </c>
      <c r="J2202" s="31" t="str">
        <f>VLOOKUP($A2202,Location!$A:$J,7,FALSE)</f>
        <v>Equateur</v>
      </c>
      <c r="K2202" s="31" t="str">
        <f>IFERROR(VLOOKUP(J2202,Setup_Team!$B:$C,2,FALSE), "TDB")</f>
        <v>ECU</v>
      </c>
      <c r="L2202" s="31" t="str">
        <f>VLOOKUP($A2202,Location!$A:$J,8,FALSE)</f>
        <v>Allemagne</v>
      </c>
      <c r="M2202" s="31" t="str">
        <f>IFERROR(VLOOKUP(L2202,Setup_Team!$B:$C,2,FALSE), "TDB")</f>
        <v>DEU</v>
      </c>
      <c r="N2202" s="31" t="str">
        <f>VLOOKUP($A2202,Location!$A:$J,9,FALSE)</f>
        <v>East Rutherford, New Jersey/New York</v>
      </c>
      <c r="O2202" s="31" t="str">
        <f>VLOOKUP($A2202,Location!$A:$J,10,FALSE)</f>
        <v>MetLife Stadium</v>
      </c>
      <c r="R2202" s="31">
        <v>0</v>
      </c>
      <c r="S2202" s="25">
        <f>VLOOKUP($A2202,Database!$A:$Y,10,FALSE)</f>
        <v>145</v>
      </c>
      <c r="T2202" s="25">
        <f>VLOOKUP($A2202,Database!$A:$Y,11,FALSE)</f>
        <v>129</v>
      </c>
      <c r="U2202" s="25">
        <f>VLOOKUP($A2202,Database!$A:$Y,12,FALSE)</f>
        <v>42</v>
      </c>
      <c r="V2202" s="25" t="str">
        <f>VLOOKUP(A2202,Database!A:M,13,FALSE)</f>
        <v>À venir</v>
      </c>
      <c r="W2202" s="25" t="str">
        <f>VLOOKUP($A2202,Database!$A:$Y,20,FALSE)</f>
        <v/>
      </c>
      <c r="X2202" s="25" t="str">
        <f>VLOOKUP($A2202,Database!$A:$Y,21,FALSE)</f>
        <v/>
      </c>
      <c r="Y2202" s="25" t="str">
        <f ca="1">IF(C2202&lt;NOW(),IF(AND(P2202&gt;Q2202,W2202&gt;X2202),S2202,IF(AND(P2202=Q2202,W2202=X2202),T2202,IF(AND(P2202&lt;Q2202,W2202&lt;X2202),U2202,0))),"")</f>
        <v/>
      </c>
      <c r="Z2202" s="25">
        <f>IF(AND(P2202=W2202,Q2202=X2202),1,0)</f>
        <v>1</v>
      </c>
      <c r="AA2202" s="25" t="str">
        <f>IF(Z2202=0,"",IF(ISBLANK(VLOOKUP(A2202,Database!A:AA,22,FALSE)),"",VLOOKUP(A2202,Database!A:AA,22,FALSE)))</f>
        <v>Exact</v>
      </c>
      <c r="AB2202" s="25">
        <f ca="1">IFERROR(IF(AND(Y2202&lt;&gt;"",OR(V2202="Terminé",V2202="En cours")),VLOOKUP(AA2202,Setup_ScoreExactBonus!A:D,4,FALSE),0),0)</f>
        <v>0</v>
      </c>
      <c r="AC2202" s="31" t="str">
        <f ca="1">IF(Y2202&lt;&gt;"", Y2202 + IF(Z2202=1,AB2202, 0), "")</f>
        <v/>
      </c>
      <c r="AD2202" s="31">
        <f ca="1">SUMIFS(AC$2:AC2202,D$2:D2202,D2202)*IF(R2202=0,1,2)</f>
        <v>0</v>
      </c>
    </row>
    <row r="2203" spans="1:30" x14ac:dyDescent="0.35">
      <c r="A2203" s="31">
        <f>IF(ISBLANK(B2203),"",COUNTIF(B$2:B2203,B2203))-1</f>
        <v>56</v>
      </c>
      <c r="B2203" s="31">
        <v>18</v>
      </c>
      <c r="C2203" s="10">
        <f>VLOOKUP($A2203,Database!$A:$Y,7,FALSE)</f>
        <v>46198.916666666664</v>
      </c>
      <c r="D2203" s="31" t="str">
        <f>VLOOKUP(Pronostics!$B2203,Setup_MPP!$A:$G,3,FALSE)</f>
        <v>Joueur18</v>
      </c>
      <c r="E2203" s="31" t="str">
        <f>VLOOKUP(Pronostics!$B2203,Setup_MPP!$A:$G,2,FALSE)</f>
        <v>Joueur18</v>
      </c>
      <c r="F2203" s="31" t="str">
        <f>VLOOKUP($B2203,Setup_MPP!$A:$E,4,FALSE)</f>
        <v>#FFC9B0</v>
      </c>
      <c r="G2203" s="31" t="str">
        <f>VLOOKUP($B2203,Setup_MPP!$A:$E,5,FALSE)</f>
        <v>#F28D57</v>
      </c>
      <c r="H2203" s="31" t="str">
        <f>IFERROR(IF(AND(A2203&gt;=1,A2203&lt;=104),VLOOKUP($A2203,Location!$A:$J,6,FALSE),IF(A2203=0,"Avant l'ouverture",IF(OR(A2203=105,A2203=106),"Bonus"))),"")</f>
        <v>Tour 3</v>
      </c>
      <c r="I2203" s="31" t="str">
        <f>IF(LEFT(H2203,4)="Tour",VLOOKUP(A2203,Database!$A:$C,3,FALSE),"")</f>
        <v>E</v>
      </c>
      <c r="J2203" s="31" t="str">
        <f>VLOOKUP($A2203,Location!$A:$J,7,FALSE)</f>
        <v>Equateur</v>
      </c>
      <c r="K2203" s="31" t="str">
        <f>IFERROR(VLOOKUP(J2203,Setup_Team!$B:$C,2,FALSE), "TDB")</f>
        <v>ECU</v>
      </c>
      <c r="L2203" s="31" t="str">
        <f>VLOOKUP($A2203,Location!$A:$J,8,FALSE)</f>
        <v>Allemagne</v>
      </c>
      <c r="M2203" s="31" t="str">
        <f>IFERROR(VLOOKUP(L2203,Setup_Team!$B:$C,2,FALSE), "TDB")</f>
        <v>DEU</v>
      </c>
      <c r="N2203" s="31" t="str">
        <f>VLOOKUP($A2203,Location!$A:$J,9,FALSE)</f>
        <v>East Rutherford, New Jersey/New York</v>
      </c>
      <c r="O2203" s="31" t="str">
        <f>VLOOKUP($A2203,Location!$A:$J,10,FALSE)</f>
        <v>MetLife Stadium</v>
      </c>
      <c r="R2203" s="31">
        <v>0</v>
      </c>
      <c r="S2203" s="25">
        <f>VLOOKUP($A2203,Database!$A:$Y,10,FALSE)</f>
        <v>145</v>
      </c>
      <c r="T2203" s="25">
        <f>VLOOKUP($A2203,Database!$A:$Y,11,FALSE)</f>
        <v>129</v>
      </c>
      <c r="U2203" s="25">
        <f>VLOOKUP($A2203,Database!$A:$Y,12,FALSE)</f>
        <v>42</v>
      </c>
      <c r="V2203" s="25" t="str">
        <f>VLOOKUP(A2203,Database!A:M,13,FALSE)</f>
        <v>À venir</v>
      </c>
      <c r="W2203" s="25" t="str">
        <f>VLOOKUP($A2203,Database!$A:$Y,20,FALSE)</f>
        <v/>
      </c>
      <c r="X2203" s="25" t="str">
        <f>VLOOKUP($A2203,Database!$A:$Y,21,FALSE)</f>
        <v/>
      </c>
      <c r="Y2203" s="25" t="str">
        <f ca="1">IF(C2203&lt;NOW(),IF(AND(P2203&gt;Q2203,W2203&gt;X2203),S2203,IF(AND(P2203=Q2203,W2203=X2203),T2203,IF(AND(P2203&lt;Q2203,W2203&lt;X2203),U2203,0))),"")</f>
        <v/>
      </c>
      <c r="Z2203" s="25">
        <f>IF(AND(P2203=W2203,Q2203=X2203),1,0)</f>
        <v>1</v>
      </c>
      <c r="AA2203" s="25" t="str">
        <f>IF(Z2203=0,"",IF(ISBLANK(VLOOKUP(A2203,Database!A:AA,22,FALSE)),"",VLOOKUP(A2203,Database!A:AA,22,FALSE)))</f>
        <v>Exact</v>
      </c>
      <c r="AB2203" s="25">
        <f ca="1">IFERROR(IF(AND(Y2203&lt;&gt;"",OR(V2203="Terminé",V2203="En cours")),VLOOKUP(AA2203,Setup_ScoreExactBonus!A:D,4,FALSE),0),0)</f>
        <v>0</v>
      </c>
      <c r="AC2203" s="31" t="str">
        <f ca="1">IF(Y2203&lt;&gt;"", Y2203 + IF(Z2203=1,AB2203, 0), "")</f>
        <v/>
      </c>
      <c r="AD2203" s="31">
        <f ca="1">SUMIFS(AC$2:AC2203,D$2:D2203,D2203)*IF(R2203=0,1,2)</f>
        <v>0</v>
      </c>
    </row>
    <row r="2204" spans="1:30" x14ac:dyDescent="0.35">
      <c r="A2204" s="31">
        <f>IF(ISBLANK(B2204),"",COUNTIF(B$2:B2204,B2204))-1</f>
        <v>56</v>
      </c>
      <c r="B2204" s="31">
        <v>19</v>
      </c>
      <c r="C2204" s="10">
        <f>VLOOKUP($A2204,Database!$A:$Y,7,FALSE)</f>
        <v>46198.916666666664</v>
      </c>
      <c r="D2204" s="31" t="str">
        <f>VLOOKUP(Pronostics!$B2204,Setup_MPP!$A:$G,3,FALSE)</f>
        <v>Joueur19</v>
      </c>
      <c r="E2204" s="31" t="str">
        <f>VLOOKUP(Pronostics!$B2204,Setup_MPP!$A:$G,2,FALSE)</f>
        <v>Joueur19</v>
      </c>
      <c r="F2204" s="31" t="str">
        <f>VLOOKUP($B2204,Setup_MPP!$A:$E,4,FALSE)</f>
        <v>#D5D5D5</v>
      </c>
      <c r="G2204" s="31" t="str">
        <f>VLOOKUP($B2204,Setup_MPP!$A:$E,5,FALSE)</f>
        <v>#727272</v>
      </c>
      <c r="H2204" s="31" t="str">
        <f>IFERROR(IF(AND(A2204&gt;=1,A2204&lt;=104),VLOOKUP($A2204,Location!$A:$J,6,FALSE),IF(A2204=0,"Avant l'ouverture",IF(OR(A2204=105,A2204=106),"Bonus"))),"")</f>
        <v>Tour 3</v>
      </c>
      <c r="I2204" s="31" t="str">
        <f>IF(LEFT(H2204,4)="Tour",VLOOKUP(A2204,Database!$A:$C,3,FALSE),"")</f>
        <v>E</v>
      </c>
      <c r="J2204" s="31" t="str">
        <f>VLOOKUP($A2204,Location!$A:$J,7,FALSE)</f>
        <v>Equateur</v>
      </c>
      <c r="K2204" s="31" t="str">
        <f>IFERROR(VLOOKUP(J2204,Setup_Team!$B:$C,2,FALSE), "TDB")</f>
        <v>ECU</v>
      </c>
      <c r="L2204" s="31" t="str">
        <f>VLOOKUP($A2204,Location!$A:$J,8,FALSE)</f>
        <v>Allemagne</v>
      </c>
      <c r="M2204" s="31" t="str">
        <f>IFERROR(VLOOKUP(L2204,Setup_Team!$B:$C,2,FALSE), "TDB")</f>
        <v>DEU</v>
      </c>
      <c r="N2204" s="31" t="str">
        <f>VLOOKUP($A2204,Location!$A:$J,9,FALSE)</f>
        <v>East Rutherford, New Jersey/New York</v>
      </c>
      <c r="O2204" s="31" t="str">
        <f>VLOOKUP($A2204,Location!$A:$J,10,FALSE)</f>
        <v>MetLife Stadium</v>
      </c>
      <c r="R2204" s="31">
        <v>0</v>
      </c>
      <c r="S2204" s="25">
        <f>VLOOKUP($A2204,Database!$A:$Y,10,FALSE)</f>
        <v>145</v>
      </c>
      <c r="T2204" s="25">
        <f>VLOOKUP($A2204,Database!$A:$Y,11,FALSE)</f>
        <v>129</v>
      </c>
      <c r="U2204" s="25">
        <f>VLOOKUP($A2204,Database!$A:$Y,12,FALSE)</f>
        <v>42</v>
      </c>
      <c r="V2204" s="25" t="str">
        <f>VLOOKUP(A2204,Database!A:M,13,FALSE)</f>
        <v>À venir</v>
      </c>
      <c r="W2204" s="25" t="str">
        <f>VLOOKUP($A2204,Database!$A:$Y,20,FALSE)</f>
        <v/>
      </c>
      <c r="X2204" s="25" t="str">
        <f>VLOOKUP($A2204,Database!$A:$Y,21,FALSE)</f>
        <v/>
      </c>
      <c r="Y2204" s="25" t="str">
        <f ca="1">IF(C2204&lt;NOW(),IF(AND(P2204&gt;Q2204,W2204&gt;X2204),S2204,IF(AND(P2204=Q2204,W2204=X2204),T2204,IF(AND(P2204&lt;Q2204,W2204&lt;X2204),U2204,0))),"")</f>
        <v/>
      </c>
      <c r="Z2204" s="25">
        <f>IF(AND(P2204=W2204,Q2204=X2204),1,0)</f>
        <v>1</v>
      </c>
      <c r="AA2204" s="25" t="str">
        <f>IF(Z2204=0,"",IF(ISBLANK(VLOOKUP(A2204,Database!A:AA,22,FALSE)),"",VLOOKUP(A2204,Database!A:AA,22,FALSE)))</f>
        <v>Exact</v>
      </c>
      <c r="AB2204" s="25">
        <f ca="1">IFERROR(IF(AND(Y2204&lt;&gt;"",OR(V2204="Terminé",V2204="En cours")),VLOOKUP(AA2204,Setup_ScoreExactBonus!A:D,4,FALSE),0),0)</f>
        <v>0</v>
      </c>
      <c r="AC2204" s="31" t="str">
        <f ca="1">IF(Y2204&lt;&gt;"", Y2204 + IF(Z2204=1,AB2204, 0), "")</f>
        <v/>
      </c>
      <c r="AD2204" s="31">
        <f ca="1">SUMIFS(AC$2:AC2204,D$2:D2204,D2204)*IF(R2204=0,1,2)</f>
        <v>0</v>
      </c>
    </row>
    <row r="2205" spans="1:30" x14ac:dyDescent="0.35">
      <c r="A2205" s="31">
        <f>IF(ISBLANK(B2205),"",COUNTIF(B$2:B2205,B2205))-1</f>
        <v>56</v>
      </c>
      <c r="B2205" s="31">
        <v>20</v>
      </c>
      <c r="C2205" s="10">
        <f>VLOOKUP($A2205,Database!$A:$Y,7,FALSE)</f>
        <v>46198.916666666664</v>
      </c>
      <c r="D2205" s="31" t="str">
        <f>VLOOKUP(Pronostics!$B2205,Setup_MPP!$A:$G,3,FALSE)</f>
        <v>Joueur20</v>
      </c>
      <c r="E2205" s="31" t="str">
        <f>VLOOKUP(Pronostics!$B2205,Setup_MPP!$A:$G,2,FALSE)</f>
        <v>Joueur20</v>
      </c>
      <c r="F2205" s="31" t="str">
        <f>VLOOKUP($B2205,Setup_MPP!$A:$E,4,FALSE)</f>
        <v>#D5D5D5</v>
      </c>
      <c r="G2205" s="31" t="str">
        <f>VLOOKUP($B2205,Setup_MPP!$A:$E,5,FALSE)</f>
        <v>#727272</v>
      </c>
      <c r="H2205" s="31" t="str">
        <f>IFERROR(IF(AND(A2205&gt;=1,A2205&lt;=104),VLOOKUP($A2205,Location!$A:$J,6,FALSE),IF(A2205=0,"Avant l'ouverture",IF(OR(A2205=105,A2205=106),"Bonus"))),"")</f>
        <v>Tour 3</v>
      </c>
      <c r="I2205" s="31" t="str">
        <f>IF(LEFT(H2205,4)="Tour",VLOOKUP(A2205,Database!$A:$C,3,FALSE),"")</f>
        <v>E</v>
      </c>
      <c r="J2205" s="31" t="str">
        <f>VLOOKUP($A2205,Location!$A:$J,7,FALSE)</f>
        <v>Equateur</v>
      </c>
      <c r="K2205" s="31" t="str">
        <f>IFERROR(VLOOKUP(J2205,Setup_Team!$B:$C,2,FALSE), "TDB")</f>
        <v>ECU</v>
      </c>
      <c r="L2205" s="31" t="str">
        <f>VLOOKUP($A2205,Location!$A:$J,8,FALSE)</f>
        <v>Allemagne</v>
      </c>
      <c r="M2205" s="31" t="str">
        <f>IFERROR(VLOOKUP(L2205,Setup_Team!$B:$C,2,FALSE), "TDB")</f>
        <v>DEU</v>
      </c>
      <c r="N2205" s="31" t="str">
        <f>VLOOKUP($A2205,Location!$A:$J,9,FALSE)</f>
        <v>East Rutherford, New Jersey/New York</v>
      </c>
      <c r="O2205" s="31" t="str">
        <f>VLOOKUP($A2205,Location!$A:$J,10,FALSE)</f>
        <v>MetLife Stadium</v>
      </c>
      <c r="R2205" s="31">
        <v>0</v>
      </c>
      <c r="S2205" s="25">
        <f>VLOOKUP($A2205,Database!$A:$Y,10,FALSE)</f>
        <v>145</v>
      </c>
      <c r="T2205" s="25">
        <f>VLOOKUP($A2205,Database!$A:$Y,11,FALSE)</f>
        <v>129</v>
      </c>
      <c r="U2205" s="25">
        <f>VLOOKUP($A2205,Database!$A:$Y,12,FALSE)</f>
        <v>42</v>
      </c>
      <c r="V2205" s="25" t="str">
        <f>VLOOKUP(A2205,Database!A:M,13,FALSE)</f>
        <v>À venir</v>
      </c>
      <c r="W2205" s="25" t="str">
        <f>VLOOKUP($A2205,Database!$A:$Y,20,FALSE)</f>
        <v/>
      </c>
      <c r="X2205" s="25" t="str">
        <f>VLOOKUP($A2205,Database!$A:$Y,21,FALSE)</f>
        <v/>
      </c>
      <c r="Y2205" s="25" t="str">
        <f ca="1">IF(C2205&lt;NOW(),IF(AND(P2205&gt;Q2205,W2205&gt;X2205),S2205,IF(AND(P2205=Q2205,W2205=X2205),T2205,IF(AND(P2205&lt;Q2205,W2205&lt;X2205),U2205,0))),"")</f>
        <v/>
      </c>
      <c r="Z2205" s="25">
        <f>IF(AND(P2205=W2205,Q2205=X2205),1,0)</f>
        <v>1</v>
      </c>
      <c r="AA2205" s="25" t="str">
        <f>IF(Z2205=0,"",IF(ISBLANK(VLOOKUP(A2205,Database!A:AA,22,FALSE)),"",VLOOKUP(A2205,Database!A:AA,22,FALSE)))</f>
        <v>Exact</v>
      </c>
      <c r="AB2205" s="25">
        <f ca="1">IFERROR(IF(AND(Y2205&lt;&gt;"",OR(V2205="Terminé",V2205="En cours")),VLOOKUP(AA2205,Setup_ScoreExactBonus!A:D,4,FALSE),0),0)</f>
        <v>0</v>
      </c>
      <c r="AC2205" s="31" t="str">
        <f ca="1">IF(Y2205&lt;&gt;"", Y2205 + IF(Z2205=1,AB2205, 0), "")</f>
        <v/>
      </c>
      <c r="AD2205" s="31">
        <f ca="1">SUMIFS(AC$2:AC2205,D$2:D2205,D2205)*IF(R2205=0,1,2)</f>
        <v>0</v>
      </c>
    </row>
    <row r="2206" spans="1:30" x14ac:dyDescent="0.35">
      <c r="A2206" s="31">
        <f>IF(ISBLANK(B2206),"",COUNTIF(B$2:B2206,B2206))-1</f>
        <v>56</v>
      </c>
      <c r="B2206" s="31">
        <v>21</v>
      </c>
      <c r="C2206" s="10">
        <f>VLOOKUP($A2206,Database!$A:$Y,7,FALSE)</f>
        <v>46198.916666666664</v>
      </c>
      <c r="D2206" s="31" t="str">
        <f>VLOOKUP(Pronostics!$B2206,Setup_MPP!$A:$G,3,FALSE)</f>
        <v>Joueur21</v>
      </c>
      <c r="E2206" s="31" t="str">
        <f>VLOOKUP(Pronostics!$B2206,Setup_MPP!$A:$G,2,FALSE)</f>
        <v>Joueur21</v>
      </c>
      <c r="F2206" s="31" t="str">
        <f>VLOOKUP($B2206,Setup_MPP!$A:$E,4,FALSE)</f>
        <v>#D5D5D5</v>
      </c>
      <c r="G2206" s="31" t="str">
        <f>VLOOKUP($B2206,Setup_MPP!$A:$E,5,FALSE)</f>
        <v>#727272</v>
      </c>
      <c r="H2206" s="31" t="str">
        <f>IFERROR(IF(AND(A2206&gt;=1,A2206&lt;=104),VLOOKUP($A2206,Location!$A:$J,6,FALSE),IF(A2206=0,"Avant l'ouverture",IF(OR(A2206=105,A2206=106),"Bonus"))),"")</f>
        <v>Tour 3</v>
      </c>
      <c r="I2206" s="31" t="str">
        <f>IF(LEFT(H2206,4)="Tour",VLOOKUP(A2206,Database!$A:$C,3,FALSE),"")</f>
        <v>E</v>
      </c>
      <c r="J2206" s="31" t="str">
        <f>VLOOKUP($A2206,Location!$A:$J,7,FALSE)</f>
        <v>Equateur</v>
      </c>
      <c r="K2206" s="31" t="str">
        <f>IFERROR(VLOOKUP(J2206,Setup_Team!$B:$C,2,FALSE), "TDB")</f>
        <v>ECU</v>
      </c>
      <c r="L2206" s="31" t="str">
        <f>VLOOKUP($A2206,Location!$A:$J,8,FALSE)</f>
        <v>Allemagne</v>
      </c>
      <c r="M2206" s="31" t="str">
        <f>IFERROR(VLOOKUP(L2206,Setup_Team!$B:$C,2,FALSE), "TDB")</f>
        <v>DEU</v>
      </c>
      <c r="N2206" s="31" t="str">
        <f>VLOOKUP($A2206,Location!$A:$J,9,FALSE)</f>
        <v>East Rutherford, New Jersey/New York</v>
      </c>
      <c r="O2206" s="31" t="str">
        <f>VLOOKUP($A2206,Location!$A:$J,10,FALSE)</f>
        <v>MetLife Stadium</v>
      </c>
      <c r="R2206" s="31">
        <v>0</v>
      </c>
      <c r="S2206" s="25">
        <f>VLOOKUP($A2206,Database!$A:$Y,10,FALSE)</f>
        <v>145</v>
      </c>
      <c r="T2206" s="25">
        <f>VLOOKUP($A2206,Database!$A:$Y,11,FALSE)</f>
        <v>129</v>
      </c>
      <c r="U2206" s="25">
        <f>VLOOKUP($A2206,Database!$A:$Y,12,FALSE)</f>
        <v>42</v>
      </c>
      <c r="V2206" s="25" t="str">
        <f>VLOOKUP(A2206,Database!A:M,13,FALSE)</f>
        <v>À venir</v>
      </c>
      <c r="W2206" s="25" t="str">
        <f>VLOOKUP($A2206,Database!$A:$Y,20,FALSE)</f>
        <v/>
      </c>
      <c r="X2206" s="25" t="str">
        <f>VLOOKUP($A2206,Database!$A:$Y,21,FALSE)</f>
        <v/>
      </c>
      <c r="Y2206" s="25" t="str">
        <f ca="1">IF(C2206&lt;NOW(),IF(AND(P2206&gt;Q2206,W2206&gt;X2206),S2206,IF(AND(P2206=Q2206,W2206=X2206),T2206,IF(AND(P2206&lt;Q2206,W2206&lt;X2206),U2206,0))),"")</f>
        <v/>
      </c>
      <c r="Z2206" s="25">
        <f>IF(AND(P2206=W2206,Q2206=X2206),1,0)</f>
        <v>1</v>
      </c>
      <c r="AA2206" s="25" t="str">
        <f>IF(Z2206=0,"",IF(ISBLANK(VLOOKUP(A2206,Database!A:AA,22,FALSE)),"",VLOOKUP(A2206,Database!A:AA,22,FALSE)))</f>
        <v>Exact</v>
      </c>
      <c r="AB2206" s="25">
        <f ca="1">IFERROR(IF(AND(Y2206&lt;&gt;"",OR(V2206="Terminé",V2206="En cours")),VLOOKUP(AA2206,Setup_ScoreExactBonus!A:D,4,FALSE),0),0)</f>
        <v>0</v>
      </c>
      <c r="AC2206" s="31" t="str">
        <f ca="1">IF(Y2206&lt;&gt;"", Y2206 + IF(Z2206=1,AB2206, 0), "")</f>
        <v/>
      </c>
      <c r="AD2206" s="31">
        <f ca="1">SUMIFS(AC$2:AC2206,D$2:D2206,D2206)*IF(R2206=0,1,2)</f>
        <v>0</v>
      </c>
    </row>
    <row r="2207" spans="1:30" x14ac:dyDescent="0.35">
      <c r="A2207" s="31">
        <f>IF(ISBLANK(B2207),"",COUNTIF(B$2:B2207,B2207))-1</f>
        <v>56</v>
      </c>
      <c r="B2207" s="31">
        <v>22</v>
      </c>
      <c r="C2207" s="10">
        <f>VLOOKUP($A2207,Database!$A:$Y,7,FALSE)</f>
        <v>46198.916666666664</v>
      </c>
      <c r="D2207" s="31" t="str">
        <f>VLOOKUP(Pronostics!$B2207,Setup_MPP!$A:$G,3,FALSE)</f>
        <v>Joueur22</v>
      </c>
      <c r="E2207" s="31" t="str">
        <f>VLOOKUP(Pronostics!$B2207,Setup_MPP!$A:$G,2,FALSE)</f>
        <v>Joueur22</v>
      </c>
      <c r="F2207" s="31" t="str">
        <f>VLOOKUP($B2207,Setup_MPP!$A:$E,4,FALSE)</f>
        <v>#D5D5D5</v>
      </c>
      <c r="G2207" s="31" t="str">
        <f>VLOOKUP($B2207,Setup_MPP!$A:$E,5,FALSE)</f>
        <v>#727272</v>
      </c>
      <c r="H2207" s="31" t="str">
        <f>IFERROR(IF(AND(A2207&gt;=1,A2207&lt;=104),VLOOKUP($A2207,Location!$A:$J,6,FALSE),IF(A2207=0,"Avant l'ouverture",IF(OR(A2207=105,A2207=106),"Bonus"))),"")</f>
        <v>Tour 3</v>
      </c>
      <c r="I2207" s="31" t="str">
        <f>IF(LEFT(H2207,4)="Tour",VLOOKUP(A2207,Database!$A:$C,3,FALSE),"")</f>
        <v>E</v>
      </c>
      <c r="J2207" s="31" t="str">
        <f>VLOOKUP($A2207,Location!$A:$J,7,FALSE)</f>
        <v>Equateur</v>
      </c>
      <c r="K2207" s="31" t="str">
        <f>IFERROR(VLOOKUP(J2207,Setup_Team!$B:$C,2,FALSE), "TDB")</f>
        <v>ECU</v>
      </c>
      <c r="L2207" s="31" t="str">
        <f>VLOOKUP($A2207,Location!$A:$J,8,FALSE)</f>
        <v>Allemagne</v>
      </c>
      <c r="M2207" s="31" t="str">
        <f>IFERROR(VLOOKUP(L2207,Setup_Team!$B:$C,2,FALSE), "TDB")</f>
        <v>DEU</v>
      </c>
      <c r="N2207" s="31" t="str">
        <f>VLOOKUP($A2207,Location!$A:$J,9,FALSE)</f>
        <v>East Rutherford, New Jersey/New York</v>
      </c>
      <c r="O2207" s="31" t="str">
        <f>VLOOKUP($A2207,Location!$A:$J,10,FALSE)</f>
        <v>MetLife Stadium</v>
      </c>
      <c r="R2207" s="31">
        <v>0</v>
      </c>
      <c r="S2207" s="25">
        <f>VLOOKUP($A2207,Database!$A:$Y,10,FALSE)</f>
        <v>145</v>
      </c>
      <c r="T2207" s="25">
        <f>VLOOKUP($A2207,Database!$A:$Y,11,FALSE)</f>
        <v>129</v>
      </c>
      <c r="U2207" s="25">
        <f>VLOOKUP($A2207,Database!$A:$Y,12,FALSE)</f>
        <v>42</v>
      </c>
      <c r="V2207" s="25" t="str">
        <f>VLOOKUP(A2207,Database!A:M,13,FALSE)</f>
        <v>À venir</v>
      </c>
      <c r="W2207" s="25" t="str">
        <f>VLOOKUP($A2207,Database!$A:$Y,20,FALSE)</f>
        <v/>
      </c>
      <c r="X2207" s="25" t="str">
        <f>VLOOKUP($A2207,Database!$A:$Y,21,FALSE)</f>
        <v/>
      </c>
      <c r="Y2207" s="25" t="str">
        <f ca="1">IF(C2207&lt;NOW(),IF(AND(P2207&gt;Q2207,W2207&gt;X2207),S2207,IF(AND(P2207=Q2207,W2207=X2207),T2207,IF(AND(P2207&lt;Q2207,W2207&lt;X2207),U2207,0))),"")</f>
        <v/>
      </c>
      <c r="Z2207" s="25">
        <f>IF(AND(P2207=W2207,Q2207=X2207),1,0)</f>
        <v>1</v>
      </c>
      <c r="AA2207" s="25" t="str">
        <f>IF(Z2207=0,"",IF(ISBLANK(VLOOKUP(A2207,Database!A:AA,22,FALSE)),"",VLOOKUP(A2207,Database!A:AA,22,FALSE)))</f>
        <v>Exact</v>
      </c>
      <c r="AB2207" s="25">
        <f ca="1">IFERROR(IF(AND(Y2207&lt;&gt;"",OR(V2207="Terminé",V2207="En cours")),VLOOKUP(AA2207,Setup_ScoreExactBonus!A:D,4,FALSE),0),0)</f>
        <v>0</v>
      </c>
      <c r="AC2207" s="31" t="str">
        <f ca="1">IF(Y2207&lt;&gt;"", Y2207 + IF(Z2207=1,AB2207, 0), "")</f>
        <v/>
      </c>
      <c r="AD2207" s="31">
        <f ca="1">SUMIFS(AC$2:AC2207,D$2:D2207,D2207)*IF(R2207=0,1,2)</f>
        <v>0</v>
      </c>
    </row>
    <row r="2208" spans="1:30" x14ac:dyDescent="0.35">
      <c r="A2208" s="31">
        <f>IF(ISBLANK(B2208),"",COUNTIF(B$2:B2208,B2208))-1</f>
        <v>56</v>
      </c>
      <c r="B2208" s="31">
        <v>23</v>
      </c>
      <c r="C2208" s="10">
        <f>VLOOKUP($A2208,Database!$A:$Y,7,FALSE)</f>
        <v>46198.916666666664</v>
      </c>
      <c r="D2208" s="31" t="str">
        <f>VLOOKUP(Pronostics!$B2208,Setup_MPP!$A:$G,3,FALSE)</f>
        <v>Joueur23</v>
      </c>
      <c r="E2208" s="31" t="str">
        <f>VLOOKUP(Pronostics!$B2208,Setup_MPP!$A:$G,2,FALSE)</f>
        <v>Joueur23</v>
      </c>
      <c r="F2208" s="31" t="str">
        <f>VLOOKUP($B2208,Setup_MPP!$A:$E,4,FALSE)</f>
        <v>#D5D5D5</v>
      </c>
      <c r="G2208" s="31" t="str">
        <f>VLOOKUP($B2208,Setup_MPP!$A:$E,5,FALSE)</f>
        <v>#727272</v>
      </c>
      <c r="H2208" s="31" t="str">
        <f>IFERROR(IF(AND(A2208&gt;=1,A2208&lt;=104),VLOOKUP($A2208,Location!$A:$J,6,FALSE),IF(A2208=0,"Avant l'ouverture",IF(OR(A2208=105,A2208=106),"Bonus"))),"")</f>
        <v>Tour 3</v>
      </c>
      <c r="I2208" s="31" t="str">
        <f>IF(LEFT(H2208,4)="Tour",VLOOKUP(A2208,Database!$A:$C,3,FALSE),"")</f>
        <v>E</v>
      </c>
      <c r="J2208" s="31" t="str">
        <f>VLOOKUP($A2208,Location!$A:$J,7,FALSE)</f>
        <v>Equateur</v>
      </c>
      <c r="K2208" s="31" t="str">
        <f>IFERROR(VLOOKUP(J2208,Setup_Team!$B:$C,2,FALSE), "TDB")</f>
        <v>ECU</v>
      </c>
      <c r="L2208" s="31" t="str">
        <f>VLOOKUP($A2208,Location!$A:$J,8,FALSE)</f>
        <v>Allemagne</v>
      </c>
      <c r="M2208" s="31" t="str">
        <f>IFERROR(VLOOKUP(L2208,Setup_Team!$B:$C,2,FALSE), "TDB")</f>
        <v>DEU</v>
      </c>
      <c r="N2208" s="31" t="str">
        <f>VLOOKUP($A2208,Location!$A:$J,9,FALSE)</f>
        <v>East Rutherford, New Jersey/New York</v>
      </c>
      <c r="O2208" s="31" t="str">
        <f>VLOOKUP($A2208,Location!$A:$J,10,FALSE)</f>
        <v>MetLife Stadium</v>
      </c>
      <c r="R2208" s="31">
        <v>0</v>
      </c>
      <c r="S2208" s="25">
        <f>VLOOKUP($A2208,Database!$A:$Y,10,FALSE)</f>
        <v>145</v>
      </c>
      <c r="T2208" s="25">
        <f>VLOOKUP($A2208,Database!$A:$Y,11,FALSE)</f>
        <v>129</v>
      </c>
      <c r="U2208" s="25">
        <f>VLOOKUP($A2208,Database!$A:$Y,12,FALSE)</f>
        <v>42</v>
      </c>
      <c r="V2208" s="25" t="str">
        <f>VLOOKUP(A2208,Database!A:M,13,FALSE)</f>
        <v>À venir</v>
      </c>
      <c r="W2208" s="25" t="str">
        <f>VLOOKUP($A2208,Database!$A:$Y,20,FALSE)</f>
        <v/>
      </c>
      <c r="X2208" s="25" t="str">
        <f>VLOOKUP($A2208,Database!$A:$Y,21,FALSE)</f>
        <v/>
      </c>
      <c r="Y2208" s="25" t="str">
        <f ca="1">IF(C2208&lt;NOW(),IF(AND(P2208&gt;Q2208,W2208&gt;X2208),S2208,IF(AND(P2208=Q2208,W2208=X2208),T2208,IF(AND(P2208&lt;Q2208,W2208&lt;X2208),U2208,0))),"")</f>
        <v/>
      </c>
      <c r="Z2208" s="25">
        <f>IF(AND(P2208=W2208,Q2208=X2208),1,0)</f>
        <v>1</v>
      </c>
      <c r="AA2208" s="25" t="str">
        <f>IF(Z2208=0,"",IF(ISBLANK(VLOOKUP(A2208,Database!A:AA,22,FALSE)),"",VLOOKUP(A2208,Database!A:AA,22,FALSE)))</f>
        <v>Exact</v>
      </c>
      <c r="AB2208" s="25">
        <f ca="1">IFERROR(IF(AND(Y2208&lt;&gt;"",OR(V2208="Terminé",V2208="En cours")),VLOOKUP(AA2208,Setup_ScoreExactBonus!A:D,4,FALSE),0),0)</f>
        <v>0</v>
      </c>
      <c r="AC2208" s="31" t="str">
        <f ca="1">IF(Y2208&lt;&gt;"", Y2208 + IF(Z2208=1,AB2208, 0), "")</f>
        <v/>
      </c>
      <c r="AD2208" s="31">
        <f ca="1">SUMIFS(AC$2:AC2208,D$2:D2208,D2208)*IF(R2208=0,1,2)</f>
        <v>0</v>
      </c>
    </row>
    <row r="2209" spans="1:30" x14ac:dyDescent="0.35">
      <c r="A2209" s="31">
        <f>IF(ISBLANK(B2209),"",COUNTIF(B$2:B2209,B2209))-1</f>
        <v>56</v>
      </c>
      <c r="B2209" s="31">
        <v>24</v>
      </c>
      <c r="C2209" s="10">
        <f>VLOOKUP($A2209,Database!$A:$Y,7,FALSE)</f>
        <v>46198.916666666664</v>
      </c>
      <c r="D2209" s="31" t="str">
        <f>VLOOKUP(Pronostics!$B2209,Setup_MPP!$A:$G,3,FALSE)</f>
        <v>Joueur24</v>
      </c>
      <c r="E2209" s="31" t="str">
        <f>VLOOKUP(Pronostics!$B2209,Setup_MPP!$A:$G,2,FALSE)</f>
        <v>Joueur24</v>
      </c>
      <c r="F2209" s="31" t="str">
        <f>VLOOKUP($B2209,Setup_MPP!$A:$E,4,FALSE)</f>
        <v>#D5D5D5</v>
      </c>
      <c r="G2209" s="31" t="str">
        <f>VLOOKUP($B2209,Setup_MPP!$A:$E,5,FALSE)</f>
        <v>#727272</v>
      </c>
      <c r="H2209" s="31" t="str">
        <f>IFERROR(IF(AND(A2209&gt;=1,A2209&lt;=104),VLOOKUP($A2209,Location!$A:$J,6,FALSE),IF(A2209=0,"Avant l'ouverture",IF(OR(A2209=105,A2209=106),"Bonus"))),"")</f>
        <v>Tour 3</v>
      </c>
      <c r="I2209" s="31" t="str">
        <f>IF(LEFT(H2209,4)="Tour",VLOOKUP(A2209,Database!$A:$C,3,FALSE),"")</f>
        <v>E</v>
      </c>
      <c r="J2209" s="31" t="str">
        <f>VLOOKUP($A2209,Location!$A:$J,7,FALSE)</f>
        <v>Equateur</v>
      </c>
      <c r="K2209" s="31" t="str">
        <f>IFERROR(VLOOKUP(J2209,Setup_Team!$B:$C,2,FALSE), "TDB")</f>
        <v>ECU</v>
      </c>
      <c r="L2209" s="31" t="str">
        <f>VLOOKUP($A2209,Location!$A:$J,8,FALSE)</f>
        <v>Allemagne</v>
      </c>
      <c r="M2209" s="31" t="str">
        <f>IFERROR(VLOOKUP(L2209,Setup_Team!$B:$C,2,FALSE), "TDB")</f>
        <v>DEU</v>
      </c>
      <c r="N2209" s="31" t="str">
        <f>VLOOKUP($A2209,Location!$A:$J,9,FALSE)</f>
        <v>East Rutherford, New Jersey/New York</v>
      </c>
      <c r="O2209" s="31" t="str">
        <f>VLOOKUP($A2209,Location!$A:$J,10,FALSE)</f>
        <v>MetLife Stadium</v>
      </c>
      <c r="R2209" s="31">
        <v>0</v>
      </c>
      <c r="S2209" s="25">
        <f>VLOOKUP($A2209,Database!$A:$Y,10,FALSE)</f>
        <v>145</v>
      </c>
      <c r="T2209" s="25">
        <f>VLOOKUP($A2209,Database!$A:$Y,11,FALSE)</f>
        <v>129</v>
      </c>
      <c r="U2209" s="25">
        <f>VLOOKUP($A2209,Database!$A:$Y,12,FALSE)</f>
        <v>42</v>
      </c>
      <c r="V2209" s="25" t="str">
        <f>VLOOKUP(A2209,Database!A:M,13,FALSE)</f>
        <v>À venir</v>
      </c>
      <c r="W2209" s="25" t="str">
        <f>VLOOKUP($A2209,Database!$A:$Y,20,FALSE)</f>
        <v/>
      </c>
      <c r="X2209" s="25" t="str">
        <f>VLOOKUP($A2209,Database!$A:$Y,21,FALSE)</f>
        <v/>
      </c>
      <c r="Y2209" s="25" t="str">
        <f ca="1">IF(C2209&lt;NOW(),IF(AND(P2209&gt;Q2209,W2209&gt;X2209),S2209,IF(AND(P2209=Q2209,W2209=X2209),T2209,IF(AND(P2209&lt;Q2209,W2209&lt;X2209),U2209,0))),"")</f>
        <v/>
      </c>
      <c r="Z2209" s="25">
        <f>IF(AND(P2209=W2209,Q2209=X2209),1,0)</f>
        <v>1</v>
      </c>
      <c r="AA2209" s="25" t="str">
        <f>IF(Z2209=0,"",IF(ISBLANK(VLOOKUP(A2209,Database!A:AA,22,FALSE)),"",VLOOKUP(A2209,Database!A:AA,22,FALSE)))</f>
        <v>Exact</v>
      </c>
      <c r="AB2209" s="25">
        <f ca="1">IFERROR(IF(AND(Y2209&lt;&gt;"",OR(V2209="Terminé",V2209="En cours")),VLOOKUP(AA2209,Setup_ScoreExactBonus!A:D,4,FALSE),0),0)</f>
        <v>0</v>
      </c>
      <c r="AC2209" s="31" t="str">
        <f ca="1">IF(Y2209&lt;&gt;"", Y2209 + IF(Z2209=1,AB2209, 0), "")</f>
        <v/>
      </c>
      <c r="AD2209" s="31">
        <f ca="1">SUMIFS(AC$2:AC2209,D$2:D2209,D2209)*IF(R2209=0,1,2)</f>
        <v>0</v>
      </c>
    </row>
    <row r="2210" spans="1:30" x14ac:dyDescent="0.35">
      <c r="A2210" s="31">
        <f>IF(ISBLANK(B2210),"",COUNTIF(B$2:B2210,B2210))-1</f>
        <v>56</v>
      </c>
      <c r="B2210" s="31">
        <v>25</v>
      </c>
      <c r="C2210" s="10">
        <f>VLOOKUP($A2210,Database!$A:$Y,7,FALSE)</f>
        <v>46198.916666666664</v>
      </c>
      <c r="D2210" s="31" t="str">
        <f>VLOOKUP(Pronostics!$B2210,Setup_MPP!$A:$G,3,FALSE)</f>
        <v>Joueur25</v>
      </c>
      <c r="E2210" s="31" t="str">
        <f>VLOOKUP(Pronostics!$B2210,Setup_MPP!$A:$G,2,FALSE)</f>
        <v>Joueur25</v>
      </c>
      <c r="F2210" s="31" t="str">
        <f>VLOOKUP($B2210,Setup_MPP!$A:$E,4,FALSE)</f>
        <v>#D5D5D5</v>
      </c>
      <c r="G2210" s="31" t="str">
        <f>VLOOKUP($B2210,Setup_MPP!$A:$E,5,FALSE)</f>
        <v>#727272</v>
      </c>
      <c r="H2210" s="31" t="str">
        <f>IFERROR(IF(AND(A2210&gt;=1,A2210&lt;=104),VLOOKUP($A2210,Location!$A:$J,6,FALSE),IF(A2210=0,"Avant l'ouverture",IF(OR(A2210=105,A2210=106),"Bonus"))),"")</f>
        <v>Tour 3</v>
      </c>
      <c r="I2210" s="31" t="str">
        <f>IF(LEFT(H2210,4)="Tour",VLOOKUP(A2210,Database!$A:$C,3,FALSE),"")</f>
        <v>E</v>
      </c>
      <c r="J2210" s="31" t="str">
        <f>VLOOKUP($A2210,Location!$A:$J,7,FALSE)</f>
        <v>Equateur</v>
      </c>
      <c r="K2210" s="31" t="str">
        <f>IFERROR(VLOOKUP(J2210,Setup_Team!$B:$C,2,FALSE), "TDB")</f>
        <v>ECU</v>
      </c>
      <c r="L2210" s="31" t="str">
        <f>VLOOKUP($A2210,Location!$A:$J,8,FALSE)</f>
        <v>Allemagne</v>
      </c>
      <c r="M2210" s="31" t="str">
        <f>IFERROR(VLOOKUP(L2210,Setup_Team!$B:$C,2,FALSE), "TDB")</f>
        <v>DEU</v>
      </c>
      <c r="N2210" s="31" t="str">
        <f>VLOOKUP($A2210,Location!$A:$J,9,FALSE)</f>
        <v>East Rutherford, New Jersey/New York</v>
      </c>
      <c r="O2210" s="31" t="str">
        <f>VLOOKUP($A2210,Location!$A:$J,10,FALSE)</f>
        <v>MetLife Stadium</v>
      </c>
      <c r="R2210" s="31">
        <v>0</v>
      </c>
      <c r="S2210" s="25">
        <f>VLOOKUP($A2210,Database!$A:$Y,10,FALSE)</f>
        <v>145</v>
      </c>
      <c r="T2210" s="25">
        <f>VLOOKUP($A2210,Database!$A:$Y,11,FALSE)</f>
        <v>129</v>
      </c>
      <c r="U2210" s="25">
        <f>VLOOKUP($A2210,Database!$A:$Y,12,FALSE)</f>
        <v>42</v>
      </c>
      <c r="V2210" s="25" t="str">
        <f>VLOOKUP(A2210,Database!A:M,13,FALSE)</f>
        <v>À venir</v>
      </c>
      <c r="W2210" s="25" t="str">
        <f>VLOOKUP($A2210,Database!$A:$Y,20,FALSE)</f>
        <v/>
      </c>
      <c r="X2210" s="25" t="str">
        <f>VLOOKUP($A2210,Database!$A:$Y,21,FALSE)</f>
        <v/>
      </c>
      <c r="Y2210" s="25" t="str">
        <f ca="1">IF(C2210&lt;NOW(),IF(AND(P2210&gt;Q2210,W2210&gt;X2210),S2210,IF(AND(P2210=Q2210,W2210=X2210),T2210,IF(AND(P2210&lt;Q2210,W2210&lt;X2210),U2210,0))),"")</f>
        <v/>
      </c>
      <c r="Z2210" s="25">
        <f>IF(AND(P2210=W2210,Q2210=X2210),1,0)</f>
        <v>1</v>
      </c>
      <c r="AA2210" s="25" t="str">
        <f>IF(Z2210=0,"",IF(ISBLANK(VLOOKUP(A2210,Database!A:AA,22,FALSE)),"",VLOOKUP(A2210,Database!A:AA,22,FALSE)))</f>
        <v>Exact</v>
      </c>
      <c r="AB2210" s="25">
        <f ca="1">IFERROR(IF(AND(Y2210&lt;&gt;"",OR(V2210="Terminé",V2210="En cours")),VLOOKUP(AA2210,Setup_ScoreExactBonus!A:D,4,FALSE),0),0)</f>
        <v>0</v>
      </c>
      <c r="AC2210" s="31" t="str">
        <f ca="1">IF(Y2210&lt;&gt;"", Y2210 + IF(Z2210=1,AB2210, 0), "")</f>
        <v/>
      </c>
      <c r="AD2210" s="31">
        <f ca="1">SUMIFS(AC$2:AC2210,D$2:D2210,D2210)*IF(R2210=0,1,2)</f>
        <v>0</v>
      </c>
    </row>
    <row r="2211" spans="1:30" x14ac:dyDescent="0.35">
      <c r="A2211" s="31">
        <f>IF(ISBLANK(B2211),"",COUNTIF(B$2:B2211,B2211))-1</f>
        <v>56</v>
      </c>
      <c r="B2211" s="31">
        <v>26</v>
      </c>
      <c r="C2211" s="10">
        <f>VLOOKUP($A2211,Database!$A:$Y,7,FALSE)</f>
        <v>46198.916666666664</v>
      </c>
      <c r="D2211" s="31" t="str">
        <f>VLOOKUP(Pronostics!$B2211,Setup_MPP!$A:$G,3,FALSE)</f>
        <v>Joueur26</v>
      </c>
      <c r="E2211" s="31" t="str">
        <f>VLOOKUP(Pronostics!$B2211,Setup_MPP!$A:$G,2,FALSE)</f>
        <v>Joueur26</v>
      </c>
      <c r="F2211" s="31" t="str">
        <f>VLOOKUP($B2211,Setup_MPP!$A:$E,4,FALSE)</f>
        <v>#D5D5D5</v>
      </c>
      <c r="G2211" s="31" t="str">
        <f>VLOOKUP($B2211,Setup_MPP!$A:$E,5,FALSE)</f>
        <v>#727272</v>
      </c>
      <c r="H2211" s="31" t="str">
        <f>IFERROR(IF(AND(A2211&gt;=1,A2211&lt;=104),VLOOKUP($A2211,Location!$A:$J,6,FALSE),IF(A2211=0,"Avant l'ouverture",IF(OR(A2211=105,A2211=106),"Bonus"))),"")</f>
        <v>Tour 3</v>
      </c>
      <c r="I2211" s="31" t="str">
        <f>IF(LEFT(H2211,4)="Tour",VLOOKUP(A2211,Database!$A:$C,3,FALSE),"")</f>
        <v>E</v>
      </c>
      <c r="J2211" s="31" t="str">
        <f>VLOOKUP($A2211,Location!$A:$J,7,FALSE)</f>
        <v>Equateur</v>
      </c>
      <c r="K2211" s="31" t="str">
        <f>IFERROR(VLOOKUP(J2211,Setup_Team!$B:$C,2,FALSE), "TDB")</f>
        <v>ECU</v>
      </c>
      <c r="L2211" s="31" t="str">
        <f>VLOOKUP($A2211,Location!$A:$J,8,FALSE)</f>
        <v>Allemagne</v>
      </c>
      <c r="M2211" s="31" t="str">
        <f>IFERROR(VLOOKUP(L2211,Setup_Team!$B:$C,2,FALSE), "TDB")</f>
        <v>DEU</v>
      </c>
      <c r="N2211" s="31" t="str">
        <f>VLOOKUP($A2211,Location!$A:$J,9,FALSE)</f>
        <v>East Rutherford, New Jersey/New York</v>
      </c>
      <c r="O2211" s="31" t="str">
        <f>VLOOKUP($A2211,Location!$A:$J,10,FALSE)</f>
        <v>MetLife Stadium</v>
      </c>
      <c r="R2211" s="31">
        <v>0</v>
      </c>
      <c r="S2211" s="25">
        <f>VLOOKUP($A2211,Database!$A:$Y,10,FALSE)</f>
        <v>145</v>
      </c>
      <c r="T2211" s="25">
        <f>VLOOKUP($A2211,Database!$A:$Y,11,FALSE)</f>
        <v>129</v>
      </c>
      <c r="U2211" s="25">
        <f>VLOOKUP($A2211,Database!$A:$Y,12,FALSE)</f>
        <v>42</v>
      </c>
      <c r="V2211" s="25" t="str">
        <f>VLOOKUP(A2211,Database!A:M,13,FALSE)</f>
        <v>À venir</v>
      </c>
      <c r="W2211" s="25" t="str">
        <f>VLOOKUP($A2211,Database!$A:$Y,20,FALSE)</f>
        <v/>
      </c>
      <c r="X2211" s="25" t="str">
        <f>VLOOKUP($A2211,Database!$A:$Y,21,FALSE)</f>
        <v/>
      </c>
      <c r="Y2211" s="25" t="str">
        <f ca="1">IF(C2211&lt;NOW(),IF(AND(P2211&gt;Q2211,W2211&gt;X2211),S2211,IF(AND(P2211=Q2211,W2211=X2211),T2211,IF(AND(P2211&lt;Q2211,W2211&lt;X2211),U2211,0))),"")</f>
        <v/>
      </c>
      <c r="Z2211" s="25">
        <f>IF(AND(P2211=W2211,Q2211=X2211),1,0)</f>
        <v>1</v>
      </c>
      <c r="AA2211" s="25" t="str">
        <f>IF(Z2211=0,"",IF(ISBLANK(VLOOKUP(A2211,Database!A:AA,22,FALSE)),"",VLOOKUP(A2211,Database!A:AA,22,FALSE)))</f>
        <v>Exact</v>
      </c>
      <c r="AB2211" s="25">
        <f ca="1">IFERROR(IF(AND(Y2211&lt;&gt;"",OR(V2211="Terminé",V2211="En cours")),VLOOKUP(AA2211,Setup_ScoreExactBonus!A:D,4,FALSE),0),0)</f>
        <v>0</v>
      </c>
      <c r="AC2211" s="31" t="str">
        <f ca="1">IF(Y2211&lt;&gt;"", Y2211 + IF(Z2211=1,AB2211, 0), "")</f>
        <v/>
      </c>
      <c r="AD2211" s="31">
        <f ca="1">SUMIFS(AC$2:AC2211,D$2:D2211,D2211)*IF(R2211=0,1,2)</f>
        <v>0</v>
      </c>
    </row>
    <row r="2212" spans="1:30" x14ac:dyDescent="0.35">
      <c r="A2212" s="31">
        <f>IF(ISBLANK(B2212),"",COUNTIF(B$2:B2212,B2212))-1</f>
        <v>56</v>
      </c>
      <c r="B2212" s="31">
        <v>27</v>
      </c>
      <c r="C2212" s="10">
        <f>VLOOKUP($A2212,Database!$A:$Y,7,FALSE)</f>
        <v>46198.916666666664</v>
      </c>
      <c r="D2212" s="31" t="str">
        <f>VLOOKUP(Pronostics!$B2212,Setup_MPP!$A:$G,3,FALSE)</f>
        <v>Joueur27</v>
      </c>
      <c r="E2212" s="31" t="str">
        <f>VLOOKUP(Pronostics!$B2212,Setup_MPP!$A:$G,2,FALSE)</f>
        <v>Joueur27</v>
      </c>
      <c r="F2212" s="31" t="str">
        <f>VLOOKUP($B2212,Setup_MPP!$A:$E,4,FALSE)</f>
        <v>#D5D5D5</v>
      </c>
      <c r="G2212" s="31" t="str">
        <f>VLOOKUP($B2212,Setup_MPP!$A:$E,5,FALSE)</f>
        <v>#727272</v>
      </c>
      <c r="H2212" s="31" t="str">
        <f>IFERROR(IF(AND(A2212&gt;=1,A2212&lt;=104),VLOOKUP($A2212,Location!$A:$J,6,FALSE),IF(A2212=0,"Avant l'ouverture",IF(OR(A2212=105,A2212=106),"Bonus"))),"")</f>
        <v>Tour 3</v>
      </c>
      <c r="I2212" s="31" t="str">
        <f>IF(LEFT(H2212,4)="Tour",VLOOKUP(A2212,Database!$A:$C,3,FALSE),"")</f>
        <v>E</v>
      </c>
      <c r="J2212" s="31" t="str">
        <f>VLOOKUP($A2212,Location!$A:$J,7,FALSE)</f>
        <v>Equateur</v>
      </c>
      <c r="K2212" s="31" t="str">
        <f>IFERROR(VLOOKUP(J2212,Setup_Team!$B:$C,2,FALSE), "TDB")</f>
        <v>ECU</v>
      </c>
      <c r="L2212" s="31" t="str">
        <f>VLOOKUP($A2212,Location!$A:$J,8,FALSE)</f>
        <v>Allemagne</v>
      </c>
      <c r="M2212" s="31" t="str">
        <f>IFERROR(VLOOKUP(L2212,Setup_Team!$B:$C,2,FALSE), "TDB")</f>
        <v>DEU</v>
      </c>
      <c r="N2212" s="31" t="str">
        <f>VLOOKUP($A2212,Location!$A:$J,9,FALSE)</f>
        <v>East Rutherford, New Jersey/New York</v>
      </c>
      <c r="O2212" s="31" t="str">
        <f>VLOOKUP($A2212,Location!$A:$J,10,FALSE)</f>
        <v>MetLife Stadium</v>
      </c>
      <c r="R2212" s="31">
        <v>0</v>
      </c>
      <c r="S2212" s="25">
        <f>VLOOKUP($A2212,Database!$A:$Y,10,FALSE)</f>
        <v>145</v>
      </c>
      <c r="T2212" s="25">
        <f>VLOOKUP($A2212,Database!$A:$Y,11,FALSE)</f>
        <v>129</v>
      </c>
      <c r="U2212" s="25">
        <f>VLOOKUP($A2212,Database!$A:$Y,12,FALSE)</f>
        <v>42</v>
      </c>
      <c r="V2212" s="25" t="str">
        <f>VLOOKUP(A2212,Database!A:M,13,FALSE)</f>
        <v>À venir</v>
      </c>
      <c r="W2212" s="25" t="str">
        <f>VLOOKUP($A2212,Database!$A:$Y,20,FALSE)</f>
        <v/>
      </c>
      <c r="X2212" s="25" t="str">
        <f>VLOOKUP($A2212,Database!$A:$Y,21,FALSE)</f>
        <v/>
      </c>
      <c r="Y2212" s="25" t="str">
        <f ca="1">IF(C2212&lt;NOW(),IF(AND(P2212&gt;Q2212,W2212&gt;X2212),S2212,IF(AND(P2212=Q2212,W2212=X2212),T2212,IF(AND(P2212&lt;Q2212,W2212&lt;X2212),U2212,0))),"")</f>
        <v/>
      </c>
      <c r="Z2212" s="25">
        <f>IF(AND(P2212=W2212,Q2212=X2212),1,0)</f>
        <v>1</v>
      </c>
      <c r="AA2212" s="25" t="str">
        <f>IF(Z2212=0,"",IF(ISBLANK(VLOOKUP(A2212,Database!A:AA,22,FALSE)),"",VLOOKUP(A2212,Database!A:AA,22,FALSE)))</f>
        <v>Exact</v>
      </c>
      <c r="AB2212" s="25">
        <f ca="1">IFERROR(IF(AND(Y2212&lt;&gt;"",OR(V2212="Terminé",V2212="En cours")),VLOOKUP(AA2212,Setup_ScoreExactBonus!A:D,4,FALSE),0),0)</f>
        <v>0</v>
      </c>
      <c r="AC2212" s="31" t="str">
        <f ca="1">IF(Y2212&lt;&gt;"", Y2212 + IF(Z2212=1,AB2212, 0), "")</f>
        <v/>
      </c>
      <c r="AD2212" s="31">
        <f ca="1">SUMIFS(AC$2:AC2212,D$2:D2212,D2212)*IF(R2212=0,1,2)</f>
        <v>0</v>
      </c>
    </row>
    <row r="2213" spans="1:30" x14ac:dyDescent="0.35">
      <c r="A2213" s="31">
        <f>IF(ISBLANK(B2213),"",COUNTIF(B$2:B2213,B2213))-1</f>
        <v>56</v>
      </c>
      <c r="B2213" s="31">
        <v>28</v>
      </c>
      <c r="C2213" s="10">
        <f>VLOOKUP($A2213,Database!$A:$Y,7,FALSE)</f>
        <v>46198.916666666664</v>
      </c>
      <c r="D2213" s="31" t="str">
        <f>VLOOKUP(Pronostics!$B2213,Setup_MPP!$A:$G,3,FALSE)</f>
        <v>Joueur28</v>
      </c>
      <c r="E2213" s="31" t="str">
        <f>VLOOKUP(Pronostics!$B2213,Setup_MPP!$A:$G,2,FALSE)</f>
        <v>Joueur28</v>
      </c>
      <c r="F2213" s="31" t="str">
        <f>VLOOKUP($B2213,Setup_MPP!$A:$E,4,FALSE)</f>
        <v>#D5D5D5</v>
      </c>
      <c r="G2213" s="31" t="str">
        <f>VLOOKUP($B2213,Setup_MPP!$A:$E,5,FALSE)</f>
        <v>#727272</v>
      </c>
      <c r="H2213" s="31" t="str">
        <f>IFERROR(IF(AND(A2213&gt;=1,A2213&lt;=104),VLOOKUP($A2213,Location!$A:$J,6,FALSE),IF(A2213=0,"Avant l'ouverture",IF(OR(A2213=105,A2213=106),"Bonus"))),"")</f>
        <v>Tour 3</v>
      </c>
      <c r="I2213" s="31" t="str">
        <f>IF(LEFT(H2213,4)="Tour",VLOOKUP(A2213,Database!$A:$C,3,FALSE),"")</f>
        <v>E</v>
      </c>
      <c r="J2213" s="31" t="str">
        <f>VLOOKUP($A2213,Location!$A:$J,7,FALSE)</f>
        <v>Equateur</v>
      </c>
      <c r="K2213" s="31" t="str">
        <f>IFERROR(VLOOKUP(J2213,Setup_Team!$B:$C,2,FALSE), "TDB")</f>
        <v>ECU</v>
      </c>
      <c r="L2213" s="31" t="str">
        <f>VLOOKUP($A2213,Location!$A:$J,8,FALSE)</f>
        <v>Allemagne</v>
      </c>
      <c r="M2213" s="31" t="str">
        <f>IFERROR(VLOOKUP(L2213,Setup_Team!$B:$C,2,FALSE), "TDB")</f>
        <v>DEU</v>
      </c>
      <c r="N2213" s="31" t="str">
        <f>VLOOKUP($A2213,Location!$A:$J,9,FALSE)</f>
        <v>East Rutherford, New Jersey/New York</v>
      </c>
      <c r="O2213" s="31" t="str">
        <f>VLOOKUP($A2213,Location!$A:$J,10,FALSE)</f>
        <v>MetLife Stadium</v>
      </c>
      <c r="R2213" s="31">
        <v>0</v>
      </c>
      <c r="S2213" s="25">
        <f>VLOOKUP($A2213,Database!$A:$Y,10,FALSE)</f>
        <v>145</v>
      </c>
      <c r="T2213" s="25">
        <f>VLOOKUP($A2213,Database!$A:$Y,11,FALSE)</f>
        <v>129</v>
      </c>
      <c r="U2213" s="25">
        <f>VLOOKUP($A2213,Database!$A:$Y,12,FALSE)</f>
        <v>42</v>
      </c>
      <c r="V2213" s="25" t="str">
        <f>VLOOKUP(A2213,Database!A:M,13,FALSE)</f>
        <v>À venir</v>
      </c>
      <c r="W2213" s="25" t="str">
        <f>VLOOKUP($A2213,Database!$A:$Y,20,FALSE)</f>
        <v/>
      </c>
      <c r="X2213" s="25" t="str">
        <f>VLOOKUP($A2213,Database!$A:$Y,21,FALSE)</f>
        <v/>
      </c>
      <c r="Y2213" s="25" t="str">
        <f ca="1">IF(C2213&lt;NOW(),IF(AND(P2213&gt;Q2213,W2213&gt;X2213),S2213,IF(AND(P2213=Q2213,W2213=X2213),T2213,IF(AND(P2213&lt;Q2213,W2213&lt;X2213),U2213,0))),"")</f>
        <v/>
      </c>
      <c r="Z2213" s="25">
        <f>IF(AND(P2213=W2213,Q2213=X2213),1,0)</f>
        <v>1</v>
      </c>
      <c r="AA2213" s="25" t="str">
        <f>IF(Z2213=0,"",IF(ISBLANK(VLOOKUP(A2213,Database!A:AA,22,FALSE)),"",VLOOKUP(A2213,Database!A:AA,22,FALSE)))</f>
        <v>Exact</v>
      </c>
      <c r="AB2213" s="25">
        <f ca="1">IFERROR(IF(AND(Y2213&lt;&gt;"",OR(V2213="Terminé",V2213="En cours")),VLOOKUP(AA2213,Setup_ScoreExactBonus!A:D,4,FALSE),0),0)</f>
        <v>0</v>
      </c>
      <c r="AC2213" s="31" t="str">
        <f ca="1">IF(Y2213&lt;&gt;"", Y2213 + IF(Z2213=1,AB2213, 0), "")</f>
        <v/>
      </c>
      <c r="AD2213" s="31">
        <f ca="1">SUMIFS(AC$2:AC2213,D$2:D2213,D2213)*IF(R2213=0,1,2)</f>
        <v>0</v>
      </c>
    </row>
    <row r="2214" spans="1:30" x14ac:dyDescent="0.35">
      <c r="A2214" s="31">
        <f>IF(ISBLANK(B2214),"",COUNTIF(B$2:B2214,B2214))-1</f>
        <v>56</v>
      </c>
      <c r="B2214" s="31">
        <v>29</v>
      </c>
      <c r="C2214" s="10">
        <f>VLOOKUP($A2214,Database!$A:$Y,7,FALSE)</f>
        <v>46198.916666666664</v>
      </c>
      <c r="D2214" s="31" t="str">
        <f>VLOOKUP(Pronostics!$B2214,Setup_MPP!$A:$G,3,FALSE)</f>
        <v>Joueur29</v>
      </c>
      <c r="E2214" s="31" t="str">
        <f>VLOOKUP(Pronostics!$B2214,Setup_MPP!$A:$G,2,FALSE)</f>
        <v>Joueur29</v>
      </c>
      <c r="F2214" s="31" t="str">
        <f>VLOOKUP($B2214,Setup_MPP!$A:$E,4,FALSE)</f>
        <v>#D5D5D5</v>
      </c>
      <c r="G2214" s="31" t="str">
        <f>VLOOKUP($B2214,Setup_MPP!$A:$E,5,FALSE)</f>
        <v>#727272</v>
      </c>
      <c r="H2214" s="31" t="str">
        <f>IFERROR(IF(AND(A2214&gt;=1,A2214&lt;=104),VLOOKUP($A2214,Location!$A:$J,6,FALSE),IF(A2214=0,"Avant l'ouverture",IF(OR(A2214=105,A2214=106),"Bonus"))),"")</f>
        <v>Tour 3</v>
      </c>
      <c r="I2214" s="31" t="str">
        <f>IF(LEFT(H2214,4)="Tour",VLOOKUP(A2214,Database!$A:$C,3,FALSE),"")</f>
        <v>E</v>
      </c>
      <c r="J2214" s="31" t="str">
        <f>VLOOKUP($A2214,Location!$A:$J,7,FALSE)</f>
        <v>Equateur</v>
      </c>
      <c r="K2214" s="31" t="str">
        <f>IFERROR(VLOOKUP(J2214,Setup_Team!$B:$C,2,FALSE), "TDB")</f>
        <v>ECU</v>
      </c>
      <c r="L2214" s="31" t="str">
        <f>VLOOKUP($A2214,Location!$A:$J,8,FALSE)</f>
        <v>Allemagne</v>
      </c>
      <c r="M2214" s="31" t="str">
        <f>IFERROR(VLOOKUP(L2214,Setup_Team!$B:$C,2,FALSE), "TDB")</f>
        <v>DEU</v>
      </c>
      <c r="N2214" s="31" t="str">
        <f>VLOOKUP($A2214,Location!$A:$J,9,FALSE)</f>
        <v>East Rutherford, New Jersey/New York</v>
      </c>
      <c r="O2214" s="31" t="str">
        <f>VLOOKUP($A2214,Location!$A:$J,10,FALSE)</f>
        <v>MetLife Stadium</v>
      </c>
      <c r="R2214" s="31">
        <v>0</v>
      </c>
      <c r="S2214" s="25">
        <f>VLOOKUP($A2214,Database!$A:$Y,10,FALSE)</f>
        <v>145</v>
      </c>
      <c r="T2214" s="25">
        <f>VLOOKUP($A2214,Database!$A:$Y,11,FALSE)</f>
        <v>129</v>
      </c>
      <c r="U2214" s="25">
        <f>VLOOKUP($A2214,Database!$A:$Y,12,FALSE)</f>
        <v>42</v>
      </c>
      <c r="V2214" s="25" t="str">
        <f>VLOOKUP(A2214,Database!A:M,13,FALSE)</f>
        <v>À venir</v>
      </c>
      <c r="W2214" s="25" t="str">
        <f>VLOOKUP($A2214,Database!$A:$Y,20,FALSE)</f>
        <v/>
      </c>
      <c r="X2214" s="25" t="str">
        <f>VLOOKUP($A2214,Database!$A:$Y,21,FALSE)</f>
        <v/>
      </c>
      <c r="Y2214" s="25" t="str">
        <f ca="1">IF(C2214&lt;NOW(),IF(AND(P2214&gt;Q2214,W2214&gt;X2214),S2214,IF(AND(P2214=Q2214,W2214=X2214),T2214,IF(AND(P2214&lt;Q2214,W2214&lt;X2214),U2214,0))),"")</f>
        <v/>
      </c>
      <c r="Z2214" s="25">
        <f>IF(AND(P2214=W2214,Q2214=X2214),1,0)</f>
        <v>1</v>
      </c>
      <c r="AA2214" s="25" t="str">
        <f>IF(Z2214=0,"",IF(ISBLANK(VLOOKUP(A2214,Database!A:AA,22,FALSE)),"",VLOOKUP(A2214,Database!A:AA,22,FALSE)))</f>
        <v>Exact</v>
      </c>
      <c r="AB2214" s="25">
        <f ca="1">IFERROR(IF(AND(Y2214&lt;&gt;"",OR(V2214="Terminé",V2214="En cours")),VLOOKUP(AA2214,Setup_ScoreExactBonus!A:D,4,FALSE),0),0)</f>
        <v>0</v>
      </c>
      <c r="AC2214" s="31" t="str">
        <f ca="1">IF(Y2214&lt;&gt;"", Y2214 + IF(Z2214=1,AB2214, 0), "")</f>
        <v/>
      </c>
      <c r="AD2214" s="31">
        <f ca="1">SUMIFS(AC$2:AC2214,D$2:D2214,D2214)*IF(R2214=0,1,2)</f>
        <v>0</v>
      </c>
    </row>
    <row r="2215" spans="1:30" x14ac:dyDescent="0.35">
      <c r="A2215" s="31">
        <f>IF(ISBLANK(B2215),"",COUNTIF(B$2:B2215,B2215))-1</f>
        <v>56</v>
      </c>
      <c r="B2215" s="31">
        <v>30</v>
      </c>
      <c r="C2215" s="10">
        <f>VLOOKUP($A2215,Database!$A:$Y,7,FALSE)</f>
        <v>46198.916666666664</v>
      </c>
      <c r="D2215" s="31" t="str">
        <f>VLOOKUP(Pronostics!$B2215,Setup_MPP!$A:$G,3,FALSE)</f>
        <v>Joueur30</v>
      </c>
      <c r="E2215" s="31" t="str">
        <f>VLOOKUP(Pronostics!$B2215,Setup_MPP!$A:$G,2,FALSE)</f>
        <v>Joueur30</v>
      </c>
      <c r="F2215" s="31" t="str">
        <f>VLOOKUP($B2215,Setup_MPP!$A:$E,4,FALSE)</f>
        <v>#D5D5D5</v>
      </c>
      <c r="G2215" s="31" t="str">
        <f>VLOOKUP($B2215,Setup_MPP!$A:$E,5,FALSE)</f>
        <v>#727272</v>
      </c>
      <c r="H2215" s="31" t="str">
        <f>IFERROR(IF(AND(A2215&gt;=1,A2215&lt;=104),VLOOKUP($A2215,Location!$A:$J,6,FALSE),IF(A2215=0,"Avant l'ouverture",IF(OR(A2215=105,A2215=106),"Bonus"))),"")</f>
        <v>Tour 3</v>
      </c>
      <c r="I2215" s="31" t="str">
        <f>IF(LEFT(H2215,4)="Tour",VLOOKUP(A2215,Database!$A:$C,3,FALSE),"")</f>
        <v>E</v>
      </c>
      <c r="J2215" s="31" t="str">
        <f>VLOOKUP($A2215,Location!$A:$J,7,FALSE)</f>
        <v>Equateur</v>
      </c>
      <c r="K2215" s="31" t="str">
        <f>IFERROR(VLOOKUP(J2215,Setup_Team!$B:$C,2,FALSE), "TDB")</f>
        <v>ECU</v>
      </c>
      <c r="L2215" s="31" t="str">
        <f>VLOOKUP($A2215,Location!$A:$J,8,FALSE)</f>
        <v>Allemagne</v>
      </c>
      <c r="M2215" s="31" t="str">
        <f>IFERROR(VLOOKUP(L2215,Setup_Team!$B:$C,2,FALSE), "TDB")</f>
        <v>DEU</v>
      </c>
      <c r="N2215" s="31" t="str">
        <f>VLOOKUP($A2215,Location!$A:$J,9,FALSE)</f>
        <v>East Rutherford, New Jersey/New York</v>
      </c>
      <c r="O2215" s="31" t="str">
        <f>VLOOKUP($A2215,Location!$A:$J,10,FALSE)</f>
        <v>MetLife Stadium</v>
      </c>
      <c r="R2215" s="31">
        <v>0</v>
      </c>
      <c r="S2215" s="25">
        <f>VLOOKUP($A2215,Database!$A:$Y,10,FALSE)</f>
        <v>145</v>
      </c>
      <c r="T2215" s="25">
        <f>VLOOKUP($A2215,Database!$A:$Y,11,FALSE)</f>
        <v>129</v>
      </c>
      <c r="U2215" s="25">
        <f>VLOOKUP($A2215,Database!$A:$Y,12,FALSE)</f>
        <v>42</v>
      </c>
      <c r="V2215" s="25" t="str">
        <f>VLOOKUP(A2215,Database!A:M,13,FALSE)</f>
        <v>À venir</v>
      </c>
      <c r="W2215" s="25" t="str">
        <f>VLOOKUP($A2215,Database!$A:$Y,20,FALSE)</f>
        <v/>
      </c>
      <c r="X2215" s="25" t="str">
        <f>VLOOKUP($A2215,Database!$A:$Y,21,FALSE)</f>
        <v/>
      </c>
      <c r="Y2215" s="25" t="str">
        <f ca="1">IF(C2215&lt;NOW(),IF(AND(P2215&gt;Q2215,W2215&gt;X2215),S2215,IF(AND(P2215=Q2215,W2215=X2215),T2215,IF(AND(P2215&lt;Q2215,W2215&lt;X2215),U2215,0))),"")</f>
        <v/>
      </c>
      <c r="Z2215" s="25">
        <f>IF(AND(P2215=W2215,Q2215=X2215),1,0)</f>
        <v>1</v>
      </c>
      <c r="AA2215" s="25" t="str">
        <f>IF(Z2215=0,"",IF(ISBLANK(VLOOKUP(A2215,Database!A:AA,22,FALSE)),"",VLOOKUP(A2215,Database!A:AA,22,FALSE)))</f>
        <v>Exact</v>
      </c>
      <c r="AB2215" s="25">
        <f ca="1">IFERROR(IF(AND(Y2215&lt;&gt;"",OR(V2215="Terminé",V2215="En cours")),VLOOKUP(AA2215,Setup_ScoreExactBonus!A:D,4,FALSE),0),0)</f>
        <v>0</v>
      </c>
      <c r="AC2215" s="31" t="str">
        <f ca="1">IF(Y2215&lt;&gt;"", Y2215 + IF(Z2215=1,AB2215, 0), "")</f>
        <v/>
      </c>
      <c r="AD2215" s="31">
        <f ca="1">SUMIFS(AC$2:AC2215,D$2:D2215,D2215)*IF(R2215=0,1,2)</f>
        <v>0</v>
      </c>
    </row>
    <row r="2216" spans="1:30" x14ac:dyDescent="0.35">
      <c r="A2216" s="31">
        <f>IF(ISBLANK(B2216),"",COUNTIF(B$2:B2216,B2216))-1</f>
        <v>56</v>
      </c>
      <c r="B2216" s="31">
        <v>31</v>
      </c>
      <c r="C2216" s="10">
        <f>VLOOKUP($A2216,Database!$A:$Y,7,FALSE)</f>
        <v>46198.916666666664</v>
      </c>
      <c r="D2216" s="31" t="str">
        <f>VLOOKUP(Pronostics!$B2216,Setup_MPP!$A:$G,3,FALSE)</f>
        <v>Joueur31</v>
      </c>
      <c r="E2216" s="31" t="str">
        <f>VLOOKUP(Pronostics!$B2216,Setup_MPP!$A:$G,2,FALSE)</f>
        <v>Joueur31</v>
      </c>
      <c r="F2216" s="31" t="str">
        <f>VLOOKUP($B2216,Setup_MPP!$A:$E,4,FALSE)</f>
        <v>#D5D5D5</v>
      </c>
      <c r="G2216" s="31" t="str">
        <f>VLOOKUP($B2216,Setup_MPP!$A:$E,5,FALSE)</f>
        <v>#727272</v>
      </c>
      <c r="H2216" s="31" t="str">
        <f>IFERROR(IF(AND(A2216&gt;=1,A2216&lt;=104),VLOOKUP($A2216,Location!$A:$J,6,FALSE),IF(A2216=0,"Avant l'ouverture",IF(OR(A2216=105,A2216=106),"Bonus"))),"")</f>
        <v>Tour 3</v>
      </c>
      <c r="I2216" s="31" t="str">
        <f>IF(LEFT(H2216,4)="Tour",VLOOKUP(A2216,Database!$A:$C,3,FALSE),"")</f>
        <v>E</v>
      </c>
      <c r="J2216" s="31" t="str">
        <f>VLOOKUP($A2216,Location!$A:$J,7,FALSE)</f>
        <v>Equateur</v>
      </c>
      <c r="K2216" s="31" t="str">
        <f>IFERROR(VLOOKUP(J2216,Setup_Team!$B:$C,2,FALSE), "TDB")</f>
        <v>ECU</v>
      </c>
      <c r="L2216" s="31" t="str">
        <f>VLOOKUP($A2216,Location!$A:$J,8,FALSE)</f>
        <v>Allemagne</v>
      </c>
      <c r="M2216" s="31" t="str">
        <f>IFERROR(VLOOKUP(L2216,Setup_Team!$B:$C,2,FALSE), "TDB")</f>
        <v>DEU</v>
      </c>
      <c r="N2216" s="31" t="str">
        <f>VLOOKUP($A2216,Location!$A:$J,9,FALSE)</f>
        <v>East Rutherford, New Jersey/New York</v>
      </c>
      <c r="O2216" s="31" t="str">
        <f>VLOOKUP($A2216,Location!$A:$J,10,FALSE)</f>
        <v>MetLife Stadium</v>
      </c>
      <c r="R2216" s="31">
        <v>0</v>
      </c>
      <c r="S2216" s="25">
        <f>VLOOKUP($A2216,Database!$A:$Y,10,FALSE)</f>
        <v>145</v>
      </c>
      <c r="T2216" s="25">
        <f>VLOOKUP($A2216,Database!$A:$Y,11,FALSE)</f>
        <v>129</v>
      </c>
      <c r="U2216" s="25">
        <f>VLOOKUP($A2216,Database!$A:$Y,12,FALSE)</f>
        <v>42</v>
      </c>
      <c r="V2216" s="25" t="str">
        <f>VLOOKUP(A2216,Database!A:M,13,FALSE)</f>
        <v>À venir</v>
      </c>
      <c r="W2216" s="25" t="str">
        <f>VLOOKUP($A2216,Database!$A:$Y,20,FALSE)</f>
        <v/>
      </c>
      <c r="X2216" s="25" t="str">
        <f>VLOOKUP($A2216,Database!$A:$Y,21,FALSE)</f>
        <v/>
      </c>
      <c r="Y2216" s="25" t="str">
        <f ca="1">IF(C2216&lt;NOW(),IF(AND(P2216&gt;Q2216,W2216&gt;X2216),S2216,IF(AND(P2216=Q2216,W2216=X2216),T2216,IF(AND(P2216&lt;Q2216,W2216&lt;X2216),U2216,0))),"")</f>
        <v/>
      </c>
      <c r="Z2216" s="25">
        <f>IF(AND(P2216=W2216,Q2216=X2216),1,0)</f>
        <v>1</v>
      </c>
      <c r="AA2216" s="25" t="str">
        <f>IF(Z2216=0,"",IF(ISBLANK(VLOOKUP(A2216,Database!A:AA,22,FALSE)),"",VLOOKUP(A2216,Database!A:AA,22,FALSE)))</f>
        <v>Exact</v>
      </c>
      <c r="AB2216" s="25">
        <f ca="1">IFERROR(IF(AND(Y2216&lt;&gt;"",OR(V2216="Terminé",V2216="En cours")),VLOOKUP(AA2216,Setup_ScoreExactBonus!A:D,4,FALSE),0),0)</f>
        <v>0</v>
      </c>
      <c r="AC2216" s="31" t="str">
        <f ca="1">IF(Y2216&lt;&gt;"", Y2216 + IF(Z2216=1,AB2216, 0), "")</f>
        <v/>
      </c>
      <c r="AD2216" s="31">
        <f ca="1">SUMIFS(AC$2:AC2216,D$2:D2216,D2216)*IF(R2216=0,1,2)</f>
        <v>0</v>
      </c>
    </row>
    <row r="2217" spans="1:30" x14ac:dyDescent="0.35">
      <c r="A2217" s="31">
        <f>IF(ISBLANK(B2217),"",COUNTIF(B$2:B2217,B2217))-1</f>
        <v>56</v>
      </c>
      <c r="B2217" s="31">
        <v>32</v>
      </c>
      <c r="C2217" s="10">
        <f>VLOOKUP($A2217,Database!$A:$Y,7,FALSE)</f>
        <v>46198.916666666664</v>
      </c>
      <c r="D2217" s="31" t="str">
        <f>VLOOKUP(Pronostics!$B2217,Setup_MPP!$A:$G,3,FALSE)</f>
        <v>Joueur32</v>
      </c>
      <c r="E2217" s="31" t="str">
        <f>VLOOKUP(Pronostics!$B2217,Setup_MPP!$A:$G,2,FALSE)</f>
        <v>Joueur32</v>
      </c>
      <c r="F2217" s="31" t="str">
        <f>VLOOKUP($B2217,Setup_MPP!$A:$E,4,FALSE)</f>
        <v>#D5D5D5</v>
      </c>
      <c r="G2217" s="31" t="str">
        <f>VLOOKUP($B2217,Setup_MPP!$A:$E,5,FALSE)</f>
        <v>#727272</v>
      </c>
      <c r="H2217" s="31" t="str">
        <f>IFERROR(IF(AND(A2217&gt;=1,A2217&lt;=104),VLOOKUP($A2217,Location!$A:$J,6,FALSE),IF(A2217=0,"Avant l'ouverture",IF(OR(A2217=105,A2217=106),"Bonus"))),"")</f>
        <v>Tour 3</v>
      </c>
      <c r="I2217" s="31" t="str">
        <f>IF(LEFT(H2217,4)="Tour",VLOOKUP(A2217,Database!$A:$C,3,FALSE),"")</f>
        <v>E</v>
      </c>
      <c r="J2217" s="31" t="str">
        <f>VLOOKUP($A2217,Location!$A:$J,7,FALSE)</f>
        <v>Equateur</v>
      </c>
      <c r="K2217" s="31" t="str">
        <f>IFERROR(VLOOKUP(J2217,Setup_Team!$B:$C,2,FALSE), "TDB")</f>
        <v>ECU</v>
      </c>
      <c r="L2217" s="31" t="str">
        <f>VLOOKUP($A2217,Location!$A:$J,8,FALSE)</f>
        <v>Allemagne</v>
      </c>
      <c r="M2217" s="31" t="str">
        <f>IFERROR(VLOOKUP(L2217,Setup_Team!$B:$C,2,FALSE), "TDB")</f>
        <v>DEU</v>
      </c>
      <c r="N2217" s="31" t="str">
        <f>VLOOKUP($A2217,Location!$A:$J,9,FALSE)</f>
        <v>East Rutherford, New Jersey/New York</v>
      </c>
      <c r="O2217" s="31" t="str">
        <f>VLOOKUP($A2217,Location!$A:$J,10,FALSE)</f>
        <v>MetLife Stadium</v>
      </c>
      <c r="R2217" s="31">
        <v>0</v>
      </c>
      <c r="S2217" s="25">
        <f>VLOOKUP($A2217,Database!$A:$Y,10,FALSE)</f>
        <v>145</v>
      </c>
      <c r="T2217" s="25">
        <f>VLOOKUP($A2217,Database!$A:$Y,11,FALSE)</f>
        <v>129</v>
      </c>
      <c r="U2217" s="25">
        <f>VLOOKUP($A2217,Database!$A:$Y,12,FALSE)</f>
        <v>42</v>
      </c>
      <c r="V2217" s="25" t="str">
        <f>VLOOKUP(A2217,Database!A:M,13,FALSE)</f>
        <v>À venir</v>
      </c>
      <c r="W2217" s="25" t="str">
        <f>VLOOKUP($A2217,Database!$A:$Y,20,FALSE)</f>
        <v/>
      </c>
      <c r="X2217" s="25" t="str">
        <f>VLOOKUP($A2217,Database!$A:$Y,21,FALSE)</f>
        <v/>
      </c>
      <c r="Y2217" s="25" t="str">
        <f ca="1">IF(C2217&lt;NOW(),IF(AND(P2217&gt;Q2217,W2217&gt;X2217),S2217,IF(AND(P2217=Q2217,W2217=X2217),T2217,IF(AND(P2217&lt;Q2217,W2217&lt;X2217),U2217,0))),"")</f>
        <v/>
      </c>
      <c r="Z2217" s="25">
        <f>IF(AND(P2217=W2217,Q2217=X2217),1,0)</f>
        <v>1</v>
      </c>
      <c r="AA2217" s="25" t="str">
        <f>IF(Z2217=0,"",IF(ISBLANK(VLOOKUP(A2217,Database!A:AA,22,FALSE)),"",VLOOKUP(A2217,Database!A:AA,22,FALSE)))</f>
        <v>Exact</v>
      </c>
      <c r="AB2217" s="25">
        <f ca="1">IFERROR(IF(AND(Y2217&lt;&gt;"",OR(V2217="Terminé",V2217="En cours")),VLOOKUP(AA2217,Setup_ScoreExactBonus!A:D,4,FALSE),0),0)</f>
        <v>0</v>
      </c>
      <c r="AC2217" s="31" t="str">
        <f ca="1">IF(Y2217&lt;&gt;"", Y2217 + IF(Z2217=1,AB2217, 0), "")</f>
        <v/>
      </c>
      <c r="AD2217" s="31">
        <f ca="1">SUMIFS(AC$2:AC2217,D$2:D2217,D2217)*IF(R2217=0,1,2)</f>
        <v>0</v>
      </c>
    </row>
    <row r="2218" spans="1:30" x14ac:dyDescent="0.35">
      <c r="A2218" s="31">
        <f>IF(ISBLANK(B2218),"",COUNTIF(B$2:B2218,B2218))-1</f>
        <v>56</v>
      </c>
      <c r="B2218" s="31">
        <v>33</v>
      </c>
      <c r="C2218" s="10">
        <f>VLOOKUP($A2218,Database!$A:$Y,7,FALSE)</f>
        <v>46198.916666666664</v>
      </c>
      <c r="D2218" s="31" t="str">
        <f>VLOOKUP(Pronostics!$B2218,Setup_MPP!$A:$G,3,FALSE)</f>
        <v>Joueur33</v>
      </c>
      <c r="E2218" s="31" t="str">
        <f>VLOOKUP(Pronostics!$B2218,Setup_MPP!$A:$G,2,FALSE)</f>
        <v>Joueur33</v>
      </c>
      <c r="F2218" s="31" t="str">
        <f>VLOOKUP($B2218,Setup_MPP!$A:$E,4,FALSE)</f>
        <v>#D5D5D5</v>
      </c>
      <c r="G2218" s="31" t="str">
        <f>VLOOKUP($B2218,Setup_MPP!$A:$E,5,FALSE)</f>
        <v>#727272</v>
      </c>
      <c r="H2218" s="31" t="str">
        <f>IFERROR(IF(AND(A2218&gt;=1,A2218&lt;=104),VLOOKUP($A2218,Location!$A:$J,6,FALSE),IF(A2218=0,"Avant l'ouverture",IF(OR(A2218=105,A2218=106),"Bonus"))),"")</f>
        <v>Tour 3</v>
      </c>
      <c r="I2218" s="31" t="str">
        <f>IF(LEFT(H2218,4)="Tour",VLOOKUP(A2218,Database!$A:$C,3,FALSE),"")</f>
        <v>E</v>
      </c>
      <c r="J2218" s="31" t="str">
        <f>VLOOKUP($A2218,Location!$A:$J,7,FALSE)</f>
        <v>Equateur</v>
      </c>
      <c r="K2218" s="31" t="str">
        <f>IFERROR(VLOOKUP(J2218,Setup_Team!$B:$C,2,FALSE), "TDB")</f>
        <v>ECU</v>
      </c>
      <c r="L2218" s="31" t="str">
        <f>VLOOKUP($A2218,Location!$A:$J,8,FALSE)</f>
        <v>Allemagne</v>
      </c>
      <c r="M2218" s="31" t="str">
        <f>IFERROR(VLOOKUP(L2218,Setup_Team!$B:$C,2,FALSE), "TDB")</f>
        <v>DEU</v>
      </c>
      <c r="N2218" s="31" t="str">
        <f>VLOOKUP($A2218,Location!$A:$J,9,FALSE)</f>
        <v>East Rutherford, New Jersey/New York</v>
      </c>
      <c r="O2218" s="31" t="str">
        <f>VLOOKUP($A2218,Location!$A:$J,10,FALSE)</f>
        <v>MetLife Stadium</v>
      </c>
      <c r="R2218" s="31">
        <v>0</v>
      </c>
      <c r="S2218" s="25">
        <f>VLOOKUP($A2218,Database!$A:$Y,10,FALSE)</f>
        <v>145</v>
      </c>
      <c r="T2218" s="25">
        <f>VLOOKUP($A2218,Database!$A:$Y,11,FALSE)</f>
        <v>129</v>
      </c>
      <c r="U2218" s="25">
        <f>VLOOKUP($A2218,Database!$A:$Y,12,FALSE)</f>
        <v>42</v>
      </c>
      <c r="V2218" s="25" t="str">
        <f>VLOOKUP(A2218,Database!A:M,13,FALSE)</f>
        <v>À venir</v>
      </c>
      <c r="W2218" s="25" t="str">
        <f>VLOOKUP($A2218,Database!$A:$Y,20,FALSE)</f>
        <v/>
      </c>
      <c r="X2218" s="25" t="str">
        <f>VLOOKUP($A2218,Database!$A:$Y,21,FALSE)</f>
        <v/>
      </c>
      <c r="Y2218" s="25" t="str">
        <f ca="1">IF(C2218&lt;NOW(),IF(AND(P2218&gt;Q2218,W2218&gt;X2218),S2218,IF(AND(P2218=Q2218,W2218=X2218),T2218,IF(AND(P2218&lt;Q2218,W2218&lt;X2218),U2218,0))),"")</f>
        <v/>
      </c>
      <c r="Z2218" s="25">
        <f>IF(AND(P2218=W2218,Q2218=X2218),1,0)</f>
        <v>1</v>
      </c>
      <c r="AA2218" s="25" t="str">
        <f>IF(Z2218=0,"",IF(ISBLANK(VLOOKUP(A2218,Database!A:AA,22,FALSE)),"",VLOOKUP(A2218,Database!A:AA,22,FALSE)))</f>
        <v>Exact</v>
      </c>
      <c r="AB2218" s="25">
        <f ca="1">IFERROR(IF(AND(Y2218&lt;&gt;"",OR(V2218="Terminé",V2218="En cours")),VLOOKUP(AA2218,Setup_ScoreExactBonus!A:D,4,FALSE),0),0)</f>
        <v>0</v>
      </c>
      <c r="AC2218" s="31" t="str">
        <f ca="1">IF(Y2218&lt;&gt;"", Y2218 + IF(Z2218=1,AB2218, 0), "")</f>
        <v/>
      </c>
      <c r="AD2218" s="31">
        <f ca="1">SUMIFS(AC$2:AC2218,D$2:D2218,D2218)*IF(R2218=0,1,2)</f>
        <v>0</v>
      </c>
    </row>
    <row r="2219" spans="1:30" x14ac:dyDescent="0.35">
      <c r="A2219" s="31">
        <f>IF(ISBLANK(B2219),"",COUNTIF(B$2:B2219,B2219))-1</f>
        <v>56</v>
      </c>
      <c r="B2219" s="31">
        <v>34</v>
      </c>
      <c r="C2219" s="10">
        <f>VLOOKUP($A2219,Database!$A:$Y,7,FALSE)</f>
        <v>46198.916666666664</v>
      </c>
      <c r="D2219" s="31" t="str">
        <f>VLOOKUP(Pronostics!$B2219,Setup_MPP!$A:$G,3,FALSE)</f>
        <v>Joueur34</v>
      </c>
      <c r="E2219" s="31" t="str">
        <f>VLOOKUP(Pronostics!$B2219,Setup_MPP!$A:$G,2,FALSE)</f>
        <v>Joueur34</v>
      </c>
      <c r="F2219" s="31" t="str">
        <f>VLOOKUP($B2219,Setup_MPP!$A:$E,4,FALSE)</f>
        <v>#D5D5D5</v>
      </c>
      <c r="G2219" s="31" t="str">
        <f>VLOOKUP($B2219,Setup_MPP!$A:$E,5,FALSE)</f>
        <v>#727272</v>
      </c>
      <c r="H2219" s="31" t="str">
        <f>IFERROR(IF(AND(A2219&gt;=1,A2219&lt;=104),VLOOKUP($A2219,Location!$A:$J,6,FALSE),IF(A2219=0,"Avant l'ouverture",IF(OR(A2219=105,A2219=106),"Bonus"))),"")</f>
        <v>Tour 3</v>
      </c>
      <c r="I2219" s="31" t="str">
        <f>IF(LEFT(H2219,4)="Tour",VLOOKUP(A2219,Database!$A:$C,3,FALSE),"")</f>
        <v>E</v>
      </c>
      <c r="J2219" s="31" t="str">
        <f>VLOOKUP($A2219,Location!$A:$J,7,FALSE)</f>
        <v>Equateur</v>
      </c>
      <c r="K2219" s="31" t="str">
        <f>IFERROR(VLOOKUP(J2219,Setup_Team!$B:$C,2,FALSE), "TDB")</f>
        <v>ECU</v>
      </c>
      <c r="L2219" s="31" t="str">
        <f>VLOOKUP($A2219,Location!$A:$J,8,FALSE)</f>
        <v>Allemagne</v>
      </c>
      <c r="M2219" s="31" t="str">
        <f>IFERROR(VLOOKUP(L2219,Setup_Team!$B:$C,2,FALSE), "TDB")</f>
        <v>DEU</v>
      </c>
      <c r="N2219" s="31" t="str">
        <f>VLOOKUP($A2219,Location!$A:$J,9,FALSE)</f>
        <v>East Rutherford, New Jersey/New York</v>
      </c>
      <c r="O2219" s="31" t="str">
        <f>VLOOKUP($A2219,Location!$A:$J,10,FALSE)</f>
        <v>MetLife Stadium</v>
      </c>
      <c r="R2219" s="31">
        <v>0</v>
      </c>
      <c r="S2219" s="25">
        <f>VLOOKUP($A2219,Database!$A:$Y,10,FALSE)</f>
        <v>145</v>
      </c>
      <c r="T2219" s="25">
        <f>VLOOKUP($A2219,Database!$A:$Y,11,FALSE)</f>
        <v>129</v>
      </c>
      <c r="U2219" s="25">
        <f>VLOOKUP($A2219,Database!$A:$Y,12,FALSE)</f>
        <v>42</v>
      </c>
      <c r="V2219" s="25" t="str">
        <f>VLOOKUP(A2219,Database!A:M,13,FALSE)</f>
        <v>À venir</v>
      </c>
      <c r="W2219" s="25" t="str">
        <f>VLOOKUP($A2219,Database!$A:$Y,20,FALSE)</f>
        <v/>
      </c>
      <c r="X2219" s="25" t="str">
        <f>VLOOKUP($A2219,Database!$A:$Y,21,FALSE)</f>
        <v/>
      </c>
      <c r="Y2219" s="25" t="str">
        <f ca="1">IF(C2219&lt;NOW(),IF(AND(P2219&gt;Q2219,W2219&gt;X2219),S2219,IF(AND(P2219=Q2219,W2219=X2219),T2219,IF(AND(P2219&lt;Q2219,W2219&lt;X2219),U2219,0))),"")</f>
        <v/>
      </c>
      <c r="Z2219" s="25">
        <f>IF(AND(P2219=W2219,Q2219=X2219),1,0)</f>
        <v>1</v>
      </c>
      <c r="AA2219" s="25" t="str">
        <f>IF(Z2219=0,"",IF(ISBLANK(VLOOKUP(A2219,Database!A:AA,22,FALSE)),"",VLOOKUP(A2219,Database!A:AA,22,FALSE)))</f>
        <v>Exact</v>
      </c>
      <c r="AB2219" s="25">
        <f ca="1">IFERROR(IF(AND(Y2219&lt;&gt;"",OR(V2219="Terminé",V2219="En cours")),VLOOKUP(AA2219,Setup_ScoreExactBonus!A:D,4,FALSE),0),0)</f>
        <v>0</v>
      </c>
      <c r="AC2219" s="31" t="str">
        <f ca="1">IF(Y2219&lt;&gt;"", Y2219 + IF(Z2219=1,AB2219, 0), "")</f>
        <v/>
      </c>
      <c r="AD2219" s="31">
        <f ca="1">SUMIFS(AC$2:AC2219,D$2:D2219,D2219)*IF(R2219=0,1,2)</f>
        <v>0</v>
      </c>
    </row>
    <row r="2220" spans="1:30" x14ac:dyDescent="0.35">
      <c r="A2220" s="31">
        <f>IF(ISBLANK(B2220),"",COUNTIF(B$2:B2220,B2220))-1</f>
        <v>56</v>
      </c>
      <c r="B2220" s="31">
        <v>35</v>
      </c>
      <c r="C2220" s="10">
        <f>VLOOKUP($A2220,Database!$A:$Y,7,FALSE)</f>
        <v>46198.916666666664</v>
      </c>
      <c r="D2220" s="31" t="str">
        <f>VLOOKUP(Pronostics!$B2220,Setup_MPP!$A:$G,3,FALSE)</f>
        <v>Joueur35</v>
      </c>
      <c r="E2220" s="31" t="str">
        <f>VLOOKUP(Pronostics!$B2220,Setup_MPP!$A:$G,2,FALSE)</f>
        <v>Joueur35</v>
      </c>
      <c r="F2220" s="31" t="str">
        <f>VLOOKUP($B2220,Setup_MPP!$A:$E,4,FALSE)</f>
        <v>#D5D5D5</v>
      </c>
      <c r="G2220" s="31" t="str">
        <f>VLOOKUP($B2220,Setup_MPP!$A:$E,5,FALSE)</f>
        <v>#727272</v>
      </c>
      <c r="H2220" s="31" t="str">
        <f>IFERROR(IF(AND(A2220&gt;=1,A2220&lt;=104),VLOOKUP($A2220,Location!$A:$J,6,FALSE),IF(A2220=0,"Avant l'ouverture",IF(OR(A2220=105,A2220=106),"Bonus"))),"")</f>
        <v>Tour 3</v>
      </c>
      <c r="I2220" s="31" t="str">
        <f>IF(LEFT(H2220,4)="Tour",VLOOKUP(A2220,Database!$A:$C,3,FALSE),"")</f>
        <v>E</v>
      </c>
      <c r="J2220" s="31" t="str">
        <f>VLOOKUP($A2220,Location!$A:$J,7,FALSE)</f>
        <v>Equateur</v>
      </c>
      <c r="K2220" s="31" t="str">
        <f>IFERROR(VLOOKUP(J2220,Setup_Team!$B:$C,2,FALSE), "TDB")</f>
        <v>ECU</v>
      </c>
      <c r="L2220" s="31" t="str">
        <f>VLOOKUP($A2220,Location!$A:$J,8,FALSE)</f>
        <v>Allemagne</v>
      </c>
      <c r="M2220" s="31" t="str">
        <f>IFERROR(VLOOKUP(L2220,Setup_Team!$B:$C,2,FALSE), "TDB")</f>
        <v>DEU</v>
      </c>
      <c r="N2220" s="31" t="str">
        <f>VLOOKUP($A2220,Location!$A:$J,9,FALSE)</f>
        <v>East Rutherford, New Jersey/New York</v>
      </c>
      <c r="O2220" s="31" t="str">
        <f>VLOOKUP($A2220,Location!$A:$J,10,FALSE)</f>
        <v>MetLife Stadium</v>
      </c>
      <c r="R2220" s="31">
        <v>0</v>
      </c>
      <c r="S2220" s="25">
        <f>VLOOKUP($A2220,Database!$A:$Y,10,FALSE)</f>
        <v>145</v>
      </c>
      <c r="T2220" s="25">
        <f>VLOOKUP($A2220,Database!$A:$Y,11,FALSE)</f>
        <v>129</v>
      </c>
      <c r="U2220" s="25">
        <f>VLOOKUP($A2220,Database!$A:$Y,12,FALSE)</f>
        <v>42</v>
      </c>
      <c r="V2220" s="25" t="str">
        <f>VLOOKUP(A2220,Database!A:M,13,FALSE)</f>
        <v>À venir</v>
      </c>
      <c r="W2220" s="25" t="str">
        <f>VLOOKUP($A2220,Database!$A:$Y,20,FALSE)</f>
        <v/>
      </c>
      <c r="X2220" s="25" t="str">
        <f>VLOOKUP($A2220,Database!$A:$Y,21,FALSE)</f>
        <v/>
      </c>
      <c r="Y2220" s="25" t="str">
        <f ca="1">IF(C2220&lt;NOW(),IF(AND(P2220&gt;Q2220,W2220&gt;X2220),S2220,IF(AND(P2220=Q2220,W2220=X2220),T2220,IF(AND(P2220&lt;Q2220,W2220&lt;X2220),U2220,0))),"")</f>
        <v/>
      </c>
      <c r="Z2220" s="25">
        <f>IF(AND(P2220=W2220,Q2220=X2220),1,0)</f>
        <v>1</v>
      </c>
      <c r="AA2220" s="25" t="str">
        <f>IF(Z2220=0,"",IF(ISBLANK(VLOOKUP(A2220,Database!A:AA,22,FALSE)),"",VLOOKUP(A2220,Database!A:AA,22,FALSE)))</f>
        <v>Exact</v>
      </c>
      <c r="AB2220" s="25">
        <f ca="1">IFERROR(IF(AND(Y2220&lt;&gt;"",OR(V2220="Terminé",V2220="En cours")),VLOOKUP(AA2220,Setup_ScoreExactBonus!A:D,4,FALSE),0),0)</f>
        <v>0</v>
      </c>
      <c r="AC2220" s="31" t="str">
        <f ca="1">IF(Y2220&lt;&gt;"", Y2220 + IF(Z2220=1,AB2220, 0), "")</f>
        <v/>
      </c>
      <c r="AD2220" s="31">
        <f ca="1">SUMIFS(AC$2:AC2220,D$2:D2220,D2220)*IF(R2220=0,1,2)</f>
        <v>0</v>
      </c>
    </row>
    <row r="2221" spans="1:30" x14ac:dyDescent="0.35">
      <c r="A2221" s="31">
        <f>IF(ISBLANK(B2221),"",COUNTIF(B$2:B2221,B2221))-1</f>
        <v>56</v>
      </c>
      <c r="B2221" s="31">
        <v>36</v>
      </c>
      <c r="C2221" s="10">
        <f>VLOOKUP($A2221,Database!$A:$Y,7,FALSE)</f>
        <v>46198.916666666664</v>
      </c>
      <c r="D2221" s="31" t="str">
        <f>VLOOKUP(Pronostics!$B2221,Setup_MPP!$A:$G,3,FALSE)</f>
        <v>Joueur36</v>
      </c>
      <c r="E2221" s="31" t="str">
        <f>VLOOKUP(Pronostics!$B2221,Setup_MPP!$A:$G,2,FALSE)</f>
        <v>Joueur36</v>
      </c>
      <c r="F2221" s="31" t="str">
        <f>VLOOKUP($B2221,Setup_MPP!$A:$E,4,FALSE)</f>
        <v>#D5D5D5</v>
      </c>
      <c r="G2221" s="31" t="str">
        <f>VLOOKUP($B2221,Setup_MPP!$A:$E,5,FALSE)</f>
        <v>#727272</v>
      </c>
      <c r="H2221" s="31" t="str">
        <f>IFERROR(IF(AND(A2221&gt;=1,A2221&lt;=104),VLOOKUP($A2221,Location!$A:$J,6,FALSE),IF(A2221=0,"Avant l'ouverture",IF(OR(A2221=105,A2221=106),"Bonus"))),"")</f>
        <v>Tour 3</v>
      </c>
      <c r="I2221" s="31" t="str">
        <f>IF(LEFT(H2221,4)="Tour",VLOOKUP(A2221,Database!$A:$C,3,FALSE),"")</f>
        <v>E</v>
      </c>
      <c r="J2221" s="31" t="str">
        <f>VLOOKUP($A2221,Location!$A:$J,7,FALSE)</f>
        <v>Equateur</v>
      </c>
      <c r="K2221" s="31" t="str">
        <f>IFERROR(VLOOKUP(J2221,Setup_Team!$B:$C,2,FALSE), "TDB")</f>
        <v>ECU</v>
      </c>
      <c r="L2221" s="31" t="str">
        <f>VLOOKUP($A2221,Location!$A:$J,8,FALSE)</f>
        <v>Allemagne</v>
      </c>
      <c r="M2221" s="31" t="str">
        <f>IFERROR(VLOOKUP(L2221,Setup_Team!$B:$C,2,FALSE), "TDB")</f>
        <v>DEU</v>
      </c>
      <c r="N2221" s="31" t="str">
        <f>VLOOKUP($A2221,Location!$A:$J,9,FALSE)</f>
        <v>East Rutherford, New Jersey/New York</v>
      </c>
      <c r="O2221" s="31" t="str">
        <f>VLOOKUP($A2221,Location!$A:$J,10,FALSE)</f>
        <v>MetLife Stadium</v>
      </c>
      <c r="R2221" s="31">
        <v>0</v>
      </c>
      <c r="S2221" s="25">
        <f>VLOOKUP($A2221,Database!$A:$Y,10,FALSE)</f>
        <v>145</v>
      </c>
      <c r="T2221" s="25">
        <f>VLOOKUP($A2221,Database!$A:$Y,11,FALSE)</f>
        <v>129</v>
      </c>
      <c r="U2221" s="25">
        <f>VLOOKUP($A2221,Database!$A:$Y,12,FALSE)</f>
        <v>42</v>
      </c>
      <c r="V2221" s="25" t="str">
        <f>VLOOKUP(A2221,Database!A:M,13,FALSE)</f>
        <v>À venir</v>
      </c>
      <c r="W2221" s="25" t="str">
        <f>VLOOKUP($A2221,Database!$A:$Y,20,FALSE)</f>
        <v/>
      </c>
      <c r="X2221" s="25" t="str">
        <f>VLOOKUP($A2221,Database!$A:$Y,21,FALSE)</f>
        <v/>
      </c>
      <c r="Y2221" s="25" t="str">
        <f ca="1">IF(C2221&lt;NOW(),IF(AND(P2221&gt;Q2221,W2221&gt;X2221),S2221,IF(AND(P2221=Q2221,W2221=X2221),T2221,IF(AND(P2221&lt;Q2221,W2221&lt;X2221),U2221,0))),"")</f>
        <v/>
      </c>
      <c r="Z2221" s="25">
        <f>IF(AND(P2221=W2221,Q2221=X2221),1,0)</f>
        <v>1</v>
      </c>
      <c r="AA2221" s="25" t="str">
        <f>IF(Z2221=0,"",IF(ISBLANK(VLOOKUP(A2221,Database!A:AA,22,FALSE)),"",VLOOKUP(A2221,Database!A:AA,22,FALSE)))</f>
        <v>Exact</v>
      </c>
      <c r="AB2221" s="25">
        <f ca="1">IFERROR(IF(AND(Y2221&lt;&gt;"",OR(V2221="Terminé",V2221="En cours")),VLOOKUP(AA2221,Setup_ScoreExactBonus!A:D,4,FALSE),0),0)</f>
        <v>0</v>
      </c>
      <c r="AC2221" s="31" t="str">
        <f ca="1">IF(Y2221&lt;&gt;"", Y2221 + IF(Z2221=1,AB2221, 0), "")</f>
        <v/>
      </c>
      <c r="AD2221" s="31">
        <f ca="1">SUMIFS(AC$2:AC2221,D$2:D2221,D2221)*IF(R2221=0,1,2)</f>
        <v>0</v>
      </c>
    </row>
    <row r="2222" spans="1:30" x14ac:dyDescent="0.35">
      <c r="A2222" s="31">
        <f>IF(ISBLANK(B2222),"",COUNTIF(B$2:B2222,B2222))-1</f>
        <v>56</v>
      </c>
      <c r="B2222" s="31">
        <v>37</v>
      </c>
      <c r="C2222" s="10">
        <f>VLOOKUP($A2222,Database!$A:$Y,7,FALSE)</f>
        <v>46198.916666666664</v>
      </c>
      <c r="D2222" s="31" t="str">
        <f>VLOOKUP(Pronostics!$B2222,Setup_MPP!$A:$G,3,FALSE)</f>
        <v>Joueur37</v>
      </c>
      <c r="E2222" s="31" t="str">
        <f>VLOOKUP(Pronostics!$B2222,Setup_MPP!$A:$G,2,FALSE)</f>
        <v>Joueur37</v>
      </c>
      <c r="F2222" s="31" t="str">
        <f>VLOOKUP($B2222,Setup_MPP!$A:$E,4,FALSE)</f>
        <v>#D5D5D5</v>
      </c>
      <c r="G2222" s="31" t="str">
        <f>VLOOKUP($B2222,Setup_MPP!$A:$E,5,FALSE)</f>
        <v>#727272</v>
      </c>
      <c r="H2222" s="31" t="str">
        <f>IFERROR(IF(AND(A2222&gt;=1,A2222&lt;=104),VLOOKUP($A2222,Location!$A:$J,6,FALSE),IF(A2222=0,"Avant l'ouverture",IF(OR(A2222=105,A2222=106),"Bonus"))),"")</f>
        <v>Tour 3</v>
      </c>
      <c r="I2222" s="31" t="str">
        <f>IF(LEFT(H2222,4)="Tour",VLOOKUP(A2222,Database!$A:$C,3,FALSE),"")</f>
        <v>E</v>
      </c>
      <c r="J2222" s="31" t="str">
        <f>VLOOKUP($A2222,Location!$A:$J,7,FALSE)</f>
        <v>Equateur</v>
      </c>
      <c r="K2222" s="31" t="str">
        <f>IFERROR(VLOOKUP(J2222,Setup_Team!$B:$C,2,FALSE), "TDB")</f>
        <v>ECU</v>
      </c>
      <c r="L2222" s="31" t="str">
        <f>VLOOKUP($A2222,Location!$A:$J,8,FALSE)</f>
        <v>Allemagne</v>
      </c>
      <c r="M2222" s="31" t="str">
        <f>IFERROR(VLOOKUP(L2222,Setup_Team!$B:$C,2,FALSE), "TDB")</f>
        <v>DEU</v>
      </c>
      <c r="N2222" s="31" t="str">
        <f>VLOOKUP($A2222,Location!$A:$J,9,FALSE)</f>
        <v>East Rutherford, New Jersey/New York</v>
      </c>
      <c r="O2222" s="31" t="str">
        <f>VLOOKUP($A2222,Location!$A:$J,10,FALSE)</f>
        <v>MetLife Stadium</v>
      </c>
      <c r="R2222" s="31">
        <v>0</v>
      </c>
      <c r="S2222" s="25">
        <f>VLOOKUP($A2222,Database!$A:$Y,10,FALSE)</f>
        <v>145</v>
      </c>
      <c r="T2222" s="25">
        <f>VLOOKUP($A2222,Database!$A:$Y,11,FALSE)</f>
        <v>129</v>
      </c>
      <c r="U2222" s="25">
        <f>VLOOKUP($A2222,Database!$A:$Y,12,FALSE)</f>
        <v>42</v>
      </c>
      <c r="V2222" s="25" t="str">
        <f>VLOOKUP(A2222,Database!A:M,13,FALSE)</f>
        <v>À venir</v>
      </c>
      <c r="W2222" s="25" t="str">
        <f>VLOOKUP($A2222,Database!$A:$Y,20,FALSE)</f>
        <v/>
      </c>
      <c r="X2222" s="25" t="str">
        <f>VLOOKUP($A2222,Database!$A:$Y,21,FALSE)</f>
        <v/>
      </c>
      <c r="Y2222" s="25" t="str">
        <f ca="1">IF(C2222&lt;NOW(),IF(AND(P2222&gt;Q2222,W2222&gt;X2222),S2222,IF(AND(P2222=Q2222,W2222=X2222),T2222,IF(AND(P2222&lt;Q2222,W2222&lt;X2222),U2222,0))),"")</f>
        <v/>
      </c>
      <c r="Z2222" s="25">
        <f>IF(AND(P2222=W2222,Q2222=X2222),1,0)</f>
        <v>1</v>
      </c>
      <c r="AA2222" s="25" t="str">
        <f>IF(Z2222=0,"",IF(ISBLANK(VLOOKUP(A2222,Database!A:AA,22,FALSE)),"",VLOOKUP(A2222,Database!A:AA,22,FALSE)))</f>
        <v>Exact</v>
      </c>
      <c r="AB2222" s="25">
        <f ca="1">IFERROR(IF(AND(Y2222&lt;&gt;"",OR(V2222="Terminé",V2222="En cours")),VLOOKUP(AA2222,Setup_ScoreExactBonus!A:D,4,FALSE),0),0)</f>
        <v>0</v>
      </c>
      <c r="AC2222" s="31" t="str">
        <f ca="1">IF(Y2222&lt;&gt;"", Y2222 + IF(Z2222=1,AB2222, 0), "")</f>
        <v/>
      </c>
      <c r="AD2222" s="31">
        <f ca="1">SUMIFS(AC$2:AC2222,D$2:D2222,D2222)*IF(R2222=0,1,2)</f>
        <v>0</v>
      </c>
    </row>
    <row r="2223" spans="1:30" x14ac:dyDescent="0.35">
      <c r="A2223" s="31">
        <f>IF(ISBLANK(B2223),"",COUNTIF(B$2:B2223,B2223))-1</f>
        <v>56</v>
      </c>
      <c r="B2223" s="31">
        <v>38</v>
      </c>
      <c r="C2223" s="10">
        <f>VLOOKUP($A2223,Database!$A:$Y,7,FALSE)</f>
        <v>46198.916666666664</v>
      </c>
      <c r="D2223" s="31" t="str">
        <f>VLOOKUP(Pronostics!$B2223,Setup_MPP!$A:$G,3,FALSE)</f>
        <v>Joueur38</v>
      </c>
      <c r="E2223" s="31" t="str">
        <f>VLOOKUP(Pronostics!$B2223,Setup_MPP!$A:$G,2,FALSE)</f>
        <v>Joueur38</v>
      </c>
      <c r="F2223" s="31" t="str">
        <f>VLOOKUP($B2223,Setup_MPP!$A:$E,4,FALSE)</f>
        <v>#D5D5D5</v>
      </c>
      <c r="G2223" s="31" t="str">
        <f>VLOOKUP($B2223,Setup_MPP!$A:$E,5,FALSE)</f>
        <v>#727272</v>
      </c>
      <c r="H2223" s="31" t="str">
        <f>IFERROR(IF(AND(A2223&gt;=1,A2223&lt;=104),VLOOKUP($A2223,Location!$A:$J,6,FALSE),IF(A2223=0,"Avant l'ouverture",IF(OR(A2223=105,A2223=106),"Bonus"))),"")</f>
        <v>Tour 3</v>
      </c>
      <c r="I2223" s="31" t="str">
        <f>IF(LEFT(H2223,4)="Tour",VLOOKUP(A2223,Database!$A:$C,3,FALSE),"")</f>
        <v>E</v>
      </c>
      <c r="J2223" s="31" t="str">
        <f>VLOOKUP($A2223,Location!$A:$J,7,FALSE)</f>
        <v>Equateur</v>
      </c>
      <c r="K2223" s="31" t="str">
        <f>IFERROR(VLOOKUP(J2223,Setup_Team!$B:$C,2,FALSE), "TDB")</f>
        <v>ECU</v>
      </c>
      <c r="L2223" s="31" t="str">
        <f>VLOOKUP($A2223,Location!$A:$J,8,FALSE)</f>
        <v>Allemagne</v>
      </c>
      <c r="M2223" s="31" t="str">
        <f>IFERROR(VLOOKUP(L2223,Setup_Team!$B:$C,2,FALSE), "TDB")</f>
        <v>DEU</v>
      </c>
      <c r="N2223" s="31" t="str">
        <f>VLOOKUP($A2223,Location!$A:$J,9,FALSE)</f>
        <v>East Rutherford, New Jersey/New York</v>
      </c>
      <c r="O2223" s="31" t="str">
        <f>VLOOKUP($A2223,Location!$A:$J,10,FALSE)</f>
        <v>MetLife Stadium</v>
      </c>
      <c r="R2223" s="31">
        <v>0</v>
      </c>
      <c r="S2223" s="25">
        <f>VLOOKUP($A2223,Database!$A:$Y,10,FALSE)</f>
        <v>145</v>
      </c>
      <c r="T2223" s="25">
        <f>VLOOKUP($A2223,Database!$A:$Y,11,FALSE)</f>
        <v>129</v>
      </c>
      <c r="U2223" s="25">
        <f>VLOOKUP($A2223,Database!$A:$Y,12,FALSE)</f>
        <v>42</v>
      </c>
      <c r="V2223" s="25" t="str">
        <f>VLOOKUP(A2223,Database!A:M,13,FALSE)</f>
        <v>À venir</v>
      </c>
      <c r="W2223" s="25" t="str">
        <f>VLOOKUP($A2223,Database!$A:$Y,20,FALSE)</f>
        <v/>
      </c>
      <c r="X2223" s="25" t="str">
        <f>VLOOKUP($A2223,Database!$A:$Y,21,FALSE)</f>
        <v/>
      </c>
      <c r="Y2223" s="25" t="str">
        <f ca="1">IF(C2223&lt;NOW(),IF(AND(P2223&gt;Q2223,W2223&gt;X2223),S2223,IF(AND(P2223=Q2223,W2223=X2223),T2223,IF(AND(P2223&lt;Q2223,W2223&lt;X2223),U2223,0))),"")</f>
        <v/>
      </c>
      <c r="Z2223" s="25">
        <f>IF(AND(P2223=W2223,Q2223=X2223),1,0)</f>
        <v>1</v>
      </c>
      <c r="AA2223" s="25" t="str">
        <f>IF(Z2223=0,"",IF(ISBLANK(VLOOKUP(A2223,Database!A:AA,22,FALSE)),"",VLOOKUP(A2223,Database!A:AA,22,FALSE)))</f>
        <v>Exact</v>
      </c>
      <c r="AB2223" s="25">
        <f ca="1">IFERROR(IF(AND(Y2223&lt;&gt;"",OR(V2223="Terminé",V2223="En cours")),VLOOKUP(AA2223,Setup_ScoreExactBonus!A:D,4,FALSE),0),0)</f>
        <v>0</v>
      </c>
      <c r="AC2223" s="31" t="str">
        <f ca="1">IF(Y2223&lt;&gt;"", Y2223 + IF(Z2223=1,AB2223, 0), "")</f>
        <v/>
      </c>
      <c r="AD2223" s="31">
        <f ca="1">SUMIFS(AC$2:AC2223,D$2:D2223,D2223)*IF(R2223=0,1,2)</f>
        <v>0</v>
      </c>
    </row>
    <row r="2224" spans="1:30" x14ac:dyDescent="0.35">
      <c r="A2224" s="31">
        <f>IF(ISBLANK(B2224),"",COUNTIF(B$2:B2224,B2224))-1</f>
        <v>56</v>
      </c>
      <c r="B2224" s="31">
        <v>39</v>
      </c>
      <c r="C2224" s="10">
        <f>VLOOKUP($A2224,Database!$A:$Y,7,FALSE)</f>
        <v>46198.916666666664</v>
      </c>
      <c r="D2224" s="31" t="str">
        <f>VLOOKUP(Pronostics!$B2224,Setup_MPP!$A:$G,3,FALSE)</f>
        <v>Joueur39</v>
      </c>
      <c r="E2224" s="31" t="str">
        <f>VLOOKUP(Pronostics!$B2224,Setup_MPP!$A:$G,2,FALSE)</f>
        <v>Joueur39</v>
      </c>
      <c r="F2224" s="31" t="str">
        <f>VLOOKUP($B2224,Setup_MPP!$A:$E,4,FALSE)</f>
        <v>#D5D5D5</v>
      </c>
      <c r="G2224" s="31" t="str">
        <f>VLOOKUP($B2224,Setup_MPP!$A:$E,5,FALSE)</f>
        <v>#727272</v>
      </c>
      <c r="H2224" s="31" t="str">
        <f>IFERROR(IF(AND(A2224&gt;=1,A2224&lt;=104),VLOOKUP($A2224,Location!$A:$J,6,FALSE),IF(A2224=0,"Avant l'ouverture",IF(OR(A2224=105,A2224=106),"Bonus"))),"")</f>
        <v>Tour 3</v>
      </c>
      <c r="I2224" s="31" t="str">
        <f>IF(LEFT(H2224,4)="Tour",VLOOKUP(A2224,Database!$A:$C,3,FALSE),"")</f>
        <v>E</v>
      </c>
      <c r="J2224" s="31" t="str">
        <f>VLOOKUP($A2224,Location!$A:$J,7,FALSE)</f>
        <v>Equateur</v>
      </c>
      <c r="K2224" s="31" t="str">
        <f>IFERROR(VLOOKUP(J2224,Setup_Team!$B:$C,2,FALSE), "TDB")</f>
        <v>ECU</v>
      </c>
      <c r="L2224" s="31" t="str">
        <f>VLOOKUP($A2224,Location!$A:$J,8,FALSE)</f>
        <v>Allemagne</v>
      </c>
      <c r="M2224" s="31" t="str">
        <f>IFERROR(VLOOKUP(L2224,Setup_Team!$B:$C,2,FALSE), "TDB")</f>
        <v>DEU</v>
      </c>
      <c r="N2224" s="31" t="str">
        <f>VLOOKUP($A2224,Location!$A:$J,9,FALSE)</f>
        <v>East Rutherford, New Jersey/New York</v>
      </c>
      <c r="O2224" s="31" t="str">
        <f>VLOOKUP($A2224,Location!$A:$J,10,FALSE)</f>
        <v>MetLife Stadium</v>
      </c>
      <c r="R2224" s="31">
        <v>0</v>
      </c>
      <c r="S2224" s="25">
        <f>VLOOKUP($A2224,Database!$A:$Y,10,FALSE)</f>
        <v>145</v>
      </c>
      <c r="T2224" s="25">
        <f>VLOOKUP($A2224,Database!$A:$Y,11,FALSE)</f>
        <v>129</v>
      </c>
      <c r="U2224" s="25">
        <f>VLOOKUP($A2224,Database!$A:$Y,12,FALSE)</f>
        <v>42</v>
      </c>
      <c r="V2224" s="25" t="str">
        <f>VLOOKUP(A2224,Database!A:M,13,FALSE)</f>
        <v>À venir</v>
      </c>
      <c r="W2224" s="25" t="str">
        <f>VLOOKUP($A2224,Database!$A:$Y,20,FALSE)</f>
        <v/>
      </c>
      <c r="X2224" s="25" t="str">
        <f>VLOOKUP($A2224,Database!$A:$Y,21,FALSE)</f>
        <v/>
      </c>
      <c r="Y2224" s="25" t="str">
        <f ca="1">IF(C2224&lt;NOW(),IF(AND(P2224&gt;Q2224,W2224&gt;X2224),S2224,IF(AND(P2224=Q2224,W2224=X2224),T2224,IF(AND(P2224&lt;Q2224,W2224&lt;X2224),U2224,0))),"")</f>
        <v/>
      </c>
      <c r="Z2224" s="25">
        <f>IF(AND(P2224=W2224,Q2224=X2224),1,0)</f>
        <v>1</v>
      </c>
      <c r="AA2224" s="25" t="str">
        <f>IF(Z2224=0,"",IF(ISBLANK(VLOOKUP(A2224,Database!A:AA,22,FALSE)),"",VLOOKUP(A2224,Database!A:AA,22,FALSE)))</f>
        <v>Exact</v>
      </c>
      <c r="AB2224" s="25">
        <f ca="1">IFERROR(IF(AND(Y2224&lt;&gt;"",OR(V2224="Terminé",V2224="En cours")),VLOOKUP(AA2224,Setup_ScoreExactBonus!A:D,4,FALSE),0),0)</f>
        <v>0</v>
      </c>
      <c r="AC2224" s="31" t="str">
        <f ca="1">IF(Y2224&lt;&gt;"", Y2224 + IF(Z2224=1,AB2224, 0), "")</f>
        <v/>
      </c>
      <c r="AD2224" s="31">
        <f ca="1">SUMIFS(AC$2:AC2224,D$2:D2224,D2224)*IF(R2224=0,1,2)</f>
        <v>0</v>
      </c>
    </row>
    <row r="2225" spans="1:30" x14ac:dyDescent="0.35">
      <c r="A2225" s="31">
        <f>IF(ISBLANK(B2225),"",COUNTIF(B$2:B2225,B2225))-1</f>
        <v>57</v>
      </c>
      <c r="B2225" s="31">
        <v>1</v>
      </c>
      <c r="C2225" s="10">
        <f>VLOOKUP($A2225,Database!$A:$Y,7,FALSE)</f>
        <v>46199.041666666664</v>
      </c>
      <c r="D2225" s="31" t="str">
        <f>VLOOKUP(Pronostics!$B2225,Setup_MPP!$A:$G,3,FALSE)</f>
        <v>_Nicolas_LM_</v>
      </c>
      <c r="E2225" s="31" t="str">
        <f>VLOOKUP(Pronostics!$B2225,Setup_MPP!$A:$G,2,FALSE)</f>
        <v>Nicolas LE MOUEL</v>
      </c>
      <c r="F2225" s="31" t="str">
        <f>VLOOKUP($B2225,Setup_MPP!$A:$E,4,FALSE)</f>
        <v>#F7C79D</v>
      </c>
      <c r="G2225" s="31" t="str">
        <f>VLOOKUP($B2225,Setup_MPP!$A:$E,5,FALSE)</f>
        <v>#FFBE85</v>
      </c>
      <c r="H2225" s="31" t="str">
        <f>IFERROR(IF(AND(A2225&gt;=1,A2225&lt;=104),VLOOKUP($A2225,Location!$A:$J,6,FALSE),IF(A2225=0,"Avant l'ouverture",IF(OR(A2225=105,A2225=106),"Bonus"))),"")</f>
        <v>Tour 3</v>
      </c>
      <c r="I2225" s="31" t="str">
        <f>IF(LEFT(H2225,4)="Tour",VLOOKUP(A2225,Database!$A:$C,3,FALSE),"")</f>
        <v>F</v>
      </c>
      <c r="J2225" s="31" t="str">
        <f>VLOOKUP($A2225,Location!$A:$J,7,FALSE)</f>
        <v>Tunisie</v>
      </c>
      <c r="K2225" s="31" t="str">
        <f>IFERROR(VLOOKUP(J2225,Setup_Team!$B:$C,2,FALSE), "TDB")</f>
        <v>TUN</v>
      </c>
      <c r="L2225" s="31" t="str">
        <f>VLOOKUP($A2225,Location!$A:$J,8,FALSE)</f>
        <v>Pays-Bas</v>
      </c>
      <c r="M2225" s="31" t="str">
        <f>IFERROR(VLOOKUP(L2225,Setup_Team!$B:$C,2,FALSE), "TDB")</f>
        <v>NLD</v>
      </c>
      <c r="N2225" s="31" t="str">
        <f>VLOOKUP($A2225,Location!$A:$J,9,FALSE)</f>
        <v>Arlington, Dallas, Texas</v>
      </c>
      <c r="O2225" s="31" t="str">
        <f>VLOOKUP($A2225,Location!$A:$J,10,FALSE)</f>
        <v>AT&amp;T Stadium</v>
      </c>
      <c r="P2225" s="44"/>
      <c r="Q2225" s="44"/>
      <c r="R2225" s="31">
        <v>0</v>
      </c>
      <c r="S2225" s="25">
        <f>VLOOKUP($A2225,Database!$A:$Y,10,FALSE)</f>
        <v>131</v>
      </c>
      <c r="T2225" s="25">
        <f>VLOOKUP($A2225,Database!$A:$Y,11,FALSE)</f>
        <v>123</v>
      </c>
      <c r="U2225" s="25">
        <f>VLOOKUP($A2225,Database!$A:$Y,12,FALSE)</f>
        <v>56</v>
      </c>
      <c r="V2225" s="25" t="str">
        <f>VLOOKUP(A2225,Database!A:M,13,FALSE)</f>
        <v>À venir</v>
      </c>
      <c r="W2225" s="25" t="str">
        <f>VLOOKUP($A2225,Database!$A:$Y,20,FALSE)</f>
        <v/>
      </c>
      <c r="X2225" s="25" t="str">
        <f>VLOOKUP($A2225,Database!$A:$Y,21,FALSE)</f>
        <v/>
      </c>
      <c r="Y2225" s="25" t="str">
        <f ca="1">IF(C2225&lt;NOW(),IF(AND(P2225&gt;Q2225,W2225&gt;X2225),S2225,IF(AND(P2225=Q2225,W2225=X2225),T2225,IF(AND(P2225&lt;Q2225,W2225&lt;X2225),U2225,0))),"")</f>
        <v/>
      </c>
      <c r="Z2225" s="25">
        <f>IF(AND(P2225=W2225,Q2225=X2225),1,0)</f>
        <v>1</v>
      </c>
      <c r="AA2225" s="25" t="str">
        <f>IF(Z2225=0,"",IF(ISBLANK(VLOOKUP(A2225,Database!A:AA,22,FALSE)),"",VLOOKUP(A2225,Database!A:AA,22,FALSE)))</f>
        <v>Exact</v>
      </c>
      <c r="AB2225" s="25">
        <f ca="1">IFERROR(IF(AND(Y2225&lt;&gt;"",OR(V2225="Terminé",V2225="En cours")),VLOOKUP(AA2225,Setup_ScoreExactBonus!A:D,4,FALSE),0),0)</f>
        <v>0</v>
      </c>
      <c r="AC2225" s="31" t="str">
        <f ca="1">IF(Y2225&lt;&gt;"", Y2225 + IF(Z2225=1,AB2225, 0), "")</f>
        <v/>
      </c>
      <c r="AD2225" s="31">
        <f ca="1">SUMIFS(AC$2:AC2225,D$2:D2225,D2225)*IF(R2225=0,1,2)</f>
        <v>0</v>
      </c>
    </row>
    <row r="2226" spans="1:30" x14ac:dyDescent="0.35">
      <c r="A2226" s="31">
        <f>IF(ISBLANK(B2226),"",COUNTIF(B$2:B2226,B2226))-1</f>
        <v>57</v>
      </c>
      <c r="B2226" s="31">
        <v>2</v>
      </c>
      <c r="C2226" s="10">
        <f>VLOOKUP($A2226,Database!$A:$Y,7,FALSE)</f>
        <v>46199.041666666664</v>
      </c>
      <c r="D2226" s="31" t="str">
        <f>VLOOKUP(Pronostics!$B2226,Setup_MPP!$A:$G,3,FALSE)</f>
        <v>leaelaz</v>
      </c>
      <c r="E2226" s="31" t="str">
        <f>VLOOKUP(Pronostics!$B2226,Setup_MPP!$A:$G,2,FALSE)</f>
        <v>Léa EL ASERY</v>
      </c>
      <c r="F2226" s="31" t="str">
        <f>VLOOKUP($B2226,Setup_MPP!$A:$E,4,FALSE)</f>
        <v>#FFBEBE</v>
      </c>
      <c r="G2226" s="31" t="str">
        <f>VLOOKUP($B2226,Setup_MPP!$A:$E,5,FALSE)</f>
        <v>#DF6868</v>
      </c>
      <c r="H2226" s="31" t="str">
        <f>IFERROR(IF(AND(A2226&gt;=1,A2226&lt;=104),VLOOKUP($A2226,Location!$A:$J,6,FALSE),IF(A2226=0,"Avant l'ouverture",IF(OR(A2226=105,A2226=106),"Bonus"))),"")</f>
        <v>Tour 3</v>
      </c>
      <c r="I2226" s="31" t="str">
        <f>IF(LEFT(H2226,4)="Tour",VLOOKUP(A2226,Database!$A:$C,3,FALSE),"")</f>
        <v>F</v>
      </c>
      <c r="J2226" s="31" t="str">
        <f>VLOOKUP($A2226,Location!$A:$J,7,FALSE)</f>
        <v>Tunisie</v>
      </c>
      <c r="K2226" s="31" t="str">
        <f>IFERROR(VLOOKUP(J2226,Setup_Team!$B:$C,2,FALSE), "TDB")</f>
        <v>TUN</v>
      </c>
      <c r="L2226" s="31" t="str">
        <f>VLOOKUP($A2226,Location!$A:$J,8,FALSE)</f>
        <v>Pays-Bas</v>
      </c>
      <c r="M2226" s="31" t="str">
        <f>IFERROR(VLOOKUP(L2226,Setup_Team!$B:$C,2,FALSE), "TDB")</f>
        <v>NLD</v>
      </c>
      <c r="N2226" s="31" t="str">
        <f>VLOOKUP($A2226,Location!$A:$J,9,FALSE)</f>
        <v>Arlington, Dallas, Texas</v>
      </c>
      <c r="O2226" s="31" t="str">
        <f>VLOOKUP($A2226,Location!$A:$J,10,FALSE)</f>
        <v>AT&amp;T Stadium</v>
      </c>
      <c r="R2226" s="31">
        <v>0</v>
      </c>
      <c r="S2226" s="25">
        <f>VLOOKUP($A2226,Database!$A:$Y,10,FALSE)</f>
        <v>131</v>
      </c>
      <c r="T2226" s="25">
        <f>VLOOKUP($A2226,Database!$A:$Y,11,FALSE)</f>
        <v>123</v>
      </c>
      <c r="U2226" s="25">
        <f>VLOOKUP($A2226,Database!$A:$Y,12,FALSE)</f>
        <v>56</v>
      </c>
      <c r="V2226" s="25" t="str">
        <f>VLOOKUP(A2226,Database!A:M,13,FALSE)</f>
        <v>À venir</v>
      </c>
      <c r="W2226" s="25" t="str">
        <f>VLOOKUP($A2226,Database!$A:$Y,20,FALSE)</f>
        <v/>
      </c>
      <c r="X2226" s="25" t="str">
        <f>VLOOKUP($A2226,Database!$A:$Y,21,FALSE)</f>
        <v/>
      </c>
      <c r="Y2226" s="25" t="str">
        <f ca="1">IF(C2226&lt;NOW(),IF(AND(P2226&gt;Q2226,W2226&gt;X2226),S2226,IF(AND(P2226=Q2226,W2226=X2226),T2226,IF(AND(P2226&lt;Q2226,W2226&lt;X2226),U2226,0))),"")</f>
        <v/>
      </c>
      <c r="Z2226" s="25">
        <f>IF(AND(P2226=W2226,Q2226=X2226),1,0)</f>
        <v>1</v>
      </c>
      <c r="AA2226" s="25" t="str">
        <f>IF(Z2226=0,"",IF(ISBLANK(VLOOKUP(A2226,Database!A:AA,22,FALSE)),"",VLOOKUP(A2226,Database!A:AA,22,FALSE)))</f>
        <v>Exact</v>
      </c>
      <c r="AB2226" s="25">
        <f ca="1">IFERROR(IF(AND(Y2226&lt;&gt;"",OR(V2226="Terminé",V2226="En cours")),VLOOKUP(AA2226,Setup_ScoreExactBonus!A:D,4,FALSE),0),0)</f>
        <v>0</v>
      </c>
      <c r="AC2226" s="31" t="str">
        <f ca="1">IF(Y2226&lt;&gt;"", Y2226 + IF(Z2226=1,AB2226, 0), "")</f>
        <v/>
      </c>
      <c r="AD2226" s="31">
        <f ca="1">SUMIFS(AC$2:AC2226,D$2:D2226,D2226)*IF(R2226=0,1,2)</f>
        <v>0</v>
      </c>
    </row>
    <row r="2227" spans="1:30" x14ac:dyDescent="0.35">
      <c r="A2227" s="31">
        <f>IF(ISBLANK(B2227),"",COUNTIF(B$2:B2227,B2227))-1</f>
        <v>57</v>
      </c>
      <c r="B2227" s="31">
        <v>3</v>
      </c>
      <c r="C2227" s="10">
        <f>VLOOKUP($A2227,Database!$A:$Y,7,FALSE)</f>
        <v>46199.041666666664</v>
      </c>
      <c r="D2227" s="31" t="str">
        <f>VLOOKUP(Pronostics!$B2227,Setup_MPP!$A:$G,3,FALSE)</f>
        <v>PasMetalleux</v>
      </c>
      <c r="E2227" s="31" t="str">
        <f>VLOOKUP(Pronostics!$B2227,Setup_MPP!$A:$G,2,FALSE)</f>
        <v>Elwenn JOUBREL</v>
      </c>
      <c r="F2227" s="31" t="str">
        <f>VLOOKUP($B2227,Setup_MPP!$A:$E,4,FALSE)</f>
        <v>#F5C7FC</v>
      </c>
      <c r="G2227" s="31" t="str">
        <f>VLOOKUP($B2227,Setup_MPP!$A:$E,5,FALSE)</f>
        <v>#C489CF</v>
      </c>
      <c r="H2227" s="31" t="str">
        <f>IFERROR(IF(AND(A2227&gt;=1,A2227&lt;=104),VLOOKUP($A2227,Location!$A:$J,6,FALSE),IF(A2227=0,"Avant l'ouverture",IF(OR(A2227=105,A2227=106),"Bonus"))),"")</f>
        <v>Tour 3</v>
      </c>
      <c r="I2227" s="31" t="str">
        <f>IF(LEFT(H2227,4)="Tour",VLOOKUP(A2227,Database!$A:$C,3,FALSE),"")</f>
        <v>F</v>
      </c>
      <c r="J2227" s="31" t="str">
        <f>VLOOKUP($A2227,Location!$A:$J,7,FALSE)</f>
        <v>Tunisie</v>
      </c>
      <c r="K2227" s="31" t="str">
        <f>IFERROR(VLOOKUP(J2227,Setup_Team!$B:$C,2,FALSE), "TDB")</f>
        <v>TUN</v>
      </c>
      <c r="L2227" s="31" t="str">
        <f>VLOOKUP($A2227,Location!$A:$J,8,FALSE)</f>
        <v>Pays-Bas</v>
      </c>
      <c r="M2227" s="31" t="str">
        <f>IFERROR(VLOOKUP(L2227,Setup_Team!$B:$C,2,FALSE), "TDB")</f>
        <v>NLD</v>
      </c>
      <c r="N2227" s="31" t="str">
        <f>VLOOKUP($A2227,Location!$A:$J,9,FALSE)</f>
        <v>Arlington, Dallas, Texas</v>
      </c>
      <c r="O2227" s="31" t="str">
        <f>VLOOKUP($A2227,Location!$A:$J,10,FALSE)</f>
        <v>AT&amp;T Stadium</v>
      </c>
      <c r="R2227" s="31">
        <v>0</v>
      </c>
      <c r="S2227" s="25">
        <f>VLOOKUP($A2227,Database!$A:$Y,10,FALSE)</f>
        <v>131</v>
      </c>
      <c r="T2227" s="25">
        <f>VLOOKUP($A2227,Database!$A:$Y,11,FALSE)</f>
        <v>123</v>
      </c>
      <c r="U2227" s="25">
        <f>VLOOKUP($A2227,Database!$A:$Y,12,FALSE)</f>
        <v>56</v>
      </c>
      <c r="V2227" s="25" t="str">
        <f>VLOOKUP(A2227,Database!A:M,13,FALSE)</f>
        <v>À venir</v>
      </c>
      <c r="W2227" s="25" t="str">
        <f>VLOOKUP($A2227,Database!$A:$Y,20,FALSE)</f>
        <v/>
      </c>
      <c r="X2227" s="25" t="str">
        <f>VLOOKUP($A2227,Database!$A:$Y,21,FALSE)</f>
        <v/>
      </c>
      <c r="Y2227" s="25" t="str">
        <f ca="1">IF(C2227&lt;NOW(),IF(AND(P2227&gt;Q2227,W2227&gt;X2227),S2227,IF(AND(P2227=Q2227,W2227=X2227),T2227,IF(AND(P2227&lt;Q2227,W2227&lt;X2227),U2227,0))),"")</f>
        <v/>
      </c>
      <c r="Z2227" s="25">
        <f>IF(AND(P2227=W2227,Q2227=X2227),1,0)</f>
        <v>1</v>
      </c>
      <c r="AA2227" s="25" t="str">
        <f>IF(Z2227=0,"",IF(ISBLANK(VLOOKUP(A2227,Database!A:AA,22,FALSE)),"",VLOOKUP(A2227,Database!A:AA,22,FALSE)))</f>
        <v>Exact</v>
      </c>
      <c r="AB2227" s="25">
        <f ca="1">IFERROR(IF(AND(Y2227&lt;&gt;"",OR(V2227="Terminé",V2227="En cours")),VLOOKUP(AA2227,Setup_ScoreExactBonus!A:D,4,FALSE),0),0)</f>
        <v>0</v>
      </c>
      <c r="AC2227" s="31" t="str">
        <f ca="1">IF(Y2227&lt;&gt;"", Y2227 + IF(Z2227=1,AB2227, 0), "")</f>
        <v/>
      </c>
      <c r="AD2227" s="31">
        <f ca="1">SUMIFS(AC$2:AC2227,D$2:D2227,D2227)*IF(R2227=0,1,2)</f>
        <v>0</v>
      </c>
    </row>
    <row r="2228" spans="1:30" x14ac:dyDescent="0.35">
      <c r="A2228" s="31">
        <f>IF(ISBLANK(B2228),"",COUNTIF(B$2:B2228,B2228))-1</f>
        <v>57</v>
      </c>
      <c r="B2228" s="31">
        <v>4</v>
      </c>
      <c r="C2228" s="10">
        <f>VLOOKUP($A2228,Database!$A:$Y,7,FALSE)</f>
        <v>46199.041666666664</v>
      </c>
      <c r="D2228" s="31" t="str">
        <f>VLOOKUP(Pronostics!$B2228,Setup_MPP!$A:$G,3,FALSE)</f>
        <v>Popo444</v>
      </c>
      <c r="E2228" s="31" t="str">
        <f>VLOOKUP(Pronostics!$B2228,Setup_MPP!$A:$G,2,FALSE)</f>
        <v>Pauline OLIVIER</v>
      </c>
      <c r="F2228" s="31" t="str">
        <f>VLOOKUP($B2228,Setup_MPP!$A:$E,4,FALSE)</f>
        <v>#A5EA7F</v>
      </c>
      <c r="G2228" s="31" t="str">
        <f>VLOOKUP($B2228,Setup_MPP!$A:$E,5,FALSE)</f>
        <v>#80C65A</v>
      </c>
      <c r="H2228" s="31" t="str">
        <f>IFERROR(IF(AND(A2228&gt;=1,A2228&lt;=104),VLOOKUP($A2228,Location!$A:$J,6,FALSE),IF(A2228=0,"Avant l'ouverture",IF(OR(A2228=105,A2228=106),"Bonus"))),"")</f>
        <v>Tour 3</v>
      </c>
      <c r="I2228" s="31" t="str">
        <f>IF(LEFT(H2228,4)="Tour",VLOOKUP(A2228,Database!$A:$C,3,FALSE),"")</f>
        <v>F</v>
      </c>
      <c r="J2228" s="31" t="str">
        <f>VLOOKUP($A2228,Location!$A:$J,7,FALSE)</f>
        <v>Tunisie</v>
      </c>
      <c r="K2228" s="31" t="str">
        <f>IFERROR(VLOOKUP(J2228,Setup_Team!$B:$C,2,FALSE), "TDB")</f>
        <v>TUN</v>
      </c>
      <c r="L2228" s="31" t="str">
        <f>VLOOKUP($A2228,Location!$A:$J,8,FALSE)</f>
        <v>Pays-Bas</v>
      </c>
      <c r="M2228" s="31" t="str">
        <f>IFERROR(VLOOKUP(L2228,Setup_Team!$B:$C,2,FALSE), "TDB")</f>
        <v>NLD</v>
      </c>
      <c r="N2228" s="31" t="str">
        <f>VLOOKUP($A2228,Location!$A:$J,9,FALSE)</f>
        <v>Arlington, Dallas, Texas</v>
      </c>
      <c r="O2228" s="31" t="str">
        <f>VLOOKUP($A2228,Location!$A:$J,10,FALSE)</f>
        <v>AT&amp;T Stadium</v>
      </c>
      <c r="R2228" s="31">
        <v>0</v>
      </c>
      <c r="S2228" s="25">
        <f>VLOOKUP($A2228,Database!$A:$Y,10,FALSE)</f>
        <v>131</v>
      </c>
      <c r="T2228" s="25">
        <f>VLOOKUP($A2228,Database!$A:$Y,11,FALSE)</f>
        <v>123</v>
      </c>
      <c r="U2228" s="25">
        <f>VLOOKUP($A2228,Database!$A:$Y,12,FALSE)</f>
        <v>56</v>
      </c>
      <c r="V2228" s="25" t="str">
        <f>VLOOKUP(A2228,Database!A:M,13,FALSE)</f>
        <v>À venir</v>
      </c>
      <c r="W2228" s="25" t="str">
        <f>VLOOKUP($A2228,Database!$A:$Y,20,FALSE)</f>
        <v/>
      </c>
      <c r="X2228" s="25" t="str">
        <f>VLOOKUP($A2228,Database!$A:$Y,21,FALSE)</f>
        <v/>
      </c>
      <c r="Y2228" s="25" t="str">
        <f ca="1">IF(C2228&lt;NOW(),IF(AND(P2228&gt;Q2228,W2228&gt;X2228),S2228,IF(AND(P2228=Q2228,W2228=X2228),T2228,IF(AND(P2228&lt;Q2228,W2228&lt;X2228),U2228,0))),"")</f>
        <v/>
      </c>
      <c r="Z2228" s="25">
        <f>IF(AND(P2228=W2228,Q2228=X2228),1,0)</f>
        <v>1</v>
      </c>
      <c r="AA2228" s="25" t="str">
        <f>IF(Z2228=0,"",IF(ISBLANK(VLOOKUP(A2228,Database!A:AA,22,FALSE)),"",VLOOKUP(A2228,Database!A:AA,22,FALSE)))</f>
        <v>Exact</v>
      </c>
      <c r="AB2228" s="25">
        <f ca="1">IFERROR(IF(AND(Y2228&lt;&gt;"",OR(V2228="Terminé",V2228="En cours")),VLOOKUP(AA2228,Setup_ScoreExactBonus!A:D,4,FALSE),0),0)</f>
        <v>0</v>
      </c>
      <c r="AC2228" s="31" t="str">
        <f ca="1">IF(Y2228&lt;&gt;"", Y2228 + IF(Z2228=1,AB2228, 0), "")</f>
        <v/>
      </c>
      <c r="AD2228" s="31">
        <f ca="1">SUMIFS(AC$2:AC2228,D$2:D2228,D2228)*IF(R2228=0,1,2)</f>
        <v>0</v>
      </c>
    </row>
    <row r="2229" spans="1:30" x14ac:dyDescent="0.35">
      <c r="A2229" s="31">
        <f>IF(ISBLANK(B2229),"",COUNTIF(B$2:B2229,B2229))-1</f>
        <v>57</v>
      </c>
      <c r="B2229" s="31">
        <v>5</v>
      </c>
      <c r="C2229" s="10">
        <f>VLOOKUP($A2229,Database!$A:$Y,7,FALSE)</f>
        <v>46199.041666666664</v>
      </c>
      <c r="D2229" s="31" t="str">
        <f>VLOOKUP(Pronostics!$B2229,Setup_MPP!$A:$G,3,FALSE)</f>
        <v>_Jujul</v>
      </c>
      <c r="E2229" s="31" t="str">
        <f>VLOOKUP(Pronostics!$B2229,Setup_MPP!$A:$G,2,FALSE)</f>
        <v>Julie BOISSIERE</v>
      </c>
      <c r="F2229" s="31" t="str">
        <f>VLOOKUP($B2229,Setup_MPP!$A:$E,4,FALSE)</f>
        <v>#D890FF</v>
      </c>
      <c r="G2229" s="31" t="str">
        <f>VLOOKUP($B2229,Setup_MPP!$A:$E,5,FALSE)</f>
        <v>#B750EF</v>
      </c>
      <c r="H2229" s="31" t="str">
        <f>IFERROR(IF(AND(A2229&gt;=1,A2229&lt;=104),VLOOKUP($A2229,Location!$A:$J,6,FALSE),IF(A2229=0,"Avant l'ouverture",IF(OR(A2229=105,A2229=106),"Bonus"))),"")</f>
        <v>Tour 3</v>
      </c>
      <c r="I2229" s="31" t="str">
        <f>IF(LEFT(H2229,4)="Tour",VLOOKUP(A2229,Database!$A:$C,3,FALSE),"")</f>
        <v>F</v>
      </c>
      <c r="J2229" s="31" t="str">
        <f>VLOOKUP($A2229,Location!$A:$J,7,FALSE)</f>
        <v>Tunisie</v>
      </c>
      <c r="K2229" s="31" t="str">
        <f>IFERROR(VLOOKUP(J2229,Setup_Team!$B:$C,2,FALSE), "TDB")</f>
        <v>TUN</v>
      </c>
      <c r="L2229" s="31" t="str">
        <f>VLOOKUP($A2229,Location!$A:$J,8,FALSE)</f>
        <v>Pays-Bas</v>
      </c>
      <c r="M2229" s="31" t="str">
        <f>IFERROR(VLOOKUP(L2229,Setup_Team!$B:$C,2,FALSE), "TDB")</f>
        <v>NLD</v>
      </c>
      <c r="N2229" s="31" t="str">
        <f>VLOOKUP($A2229,Location!$A:$J,9,FALSE)</f>
        <v>Arlington, Dallas, Texas</v>
      </c>
      <c r="O2229" s="31" t="str">
        <f>VLOOKUP($A2229,Location!$A:$J,10,FALSE)</f>
        <v>AT&amp;T Stadium</v>
      </c>
      <c r="R2229" s="31">
        <v>0</v>
      </c>
      <c r="S2229" s="25">
        <f>VLOOKUP($A2229,Database!$A:$Y,10,FALSE)</f>
        <v>131</v>
      </c>
      <c r="T2229" s="25">
        <f>VLOOKUP($A2229,Database!$A:$Y,11,FALSE)</f>
        <v>123</v>
      </c>
      <c r="U2229" s="25">
        <f>VLOOKUP($A2229,Database!$A:$Y,12,FALSE)</f>
        <v>56</v>
      </c>
      <c r="V2229" s="25" t="str">
        <f>VLOOKUP(A2229,Database!A:M,13,FALSE)</f>
        <v>À venir</v>
      </c>
      <c r="W2229" s="25" t="str">
        <f>VLOOKUP($A2229,Database!$A:$Y,20,FALSE)</f>
        <v/>
      </c>
      <c r="X2229" s="25" t="str">
        <f>VLOOKUP($A2229,Database!$A:$Y,21,FALSE)</f>
        <v/>
      </c>
      <c r="Y2229" s="25" t="str">
        <f ca="1">IF(C2229&lt;NOW(),IF(AND(P2229&gt;Q2229,W2229&gt;X2229),S2229,IF(AND(P2229=Q2229,W2229=X2229),T2229,IF(AND(P2229&lt;Q2229,W2229&lt;X2229),U2229,0))),"")</f>
        <v/>
      </c>
      <c r="Z2229" s="25">
        <f>IF(AND(P2229=W2229,Q2229=X2229),1,0)</f>
        <v>1</v>
      </c>
      <c r="AA2229" s="25" t="str">
        <f>IF(Z2229=0,"",IF(ISBLANK(VLOOKUP(A2229,Database!A:AA,22,FALSE)),"",VLOOKUP(A2229,Database!A:AA,22,FALSE)))</f>
        <v>Exact</v>
      </c>
      <c r="AB2229" s="25">
        <f ca="1">IFERROR(IF(AND(Y2229&lt;&gt;"",OR(V2229="Terminé",V2229="En cours")),VLOOKUP(AA2229,Setup_ScoreExactBonus!A:D,4,FALSE),0),0)</f>
        <v>0</v>
      </c>
      <c r="AC2229" s="31" t="str">
        <f ca="1">IF(Y2229&lt;&gt;"", Y2229 + IF(Z2229=1,AB2229, 0), "")</f>
        <v/>
      </c>
      <c r="AD2229" s="31">
        <f ca="1">SUMIFS(AC$2:AC2229,D$2:D2229,D2229)*IF(R2229=0,1,2)</f>
        <v>0</v>
      </c>
    </row>
    <row r="2230" spans="1:30" x14ac:dyDescent="0.35">
      <c r="A2230" s="31">
        <f>IF(ISBLANK(B2230),"",COUNTIF(B$2:B2230,B2230))-1</f>
        <v>57</v>
      </c>
      <c r="B2230" s="31">
        <v>6</v>
      </c>
      <c r="C2230" s="10">
        <f>VLOOKUP($A2230,Database!$A:$Y,7,FALSE)</f>
        <v>46199.041666666664</v>
      </c>
      <c r="D2230" s="31" t="str">
        <f>VLOOKUP(Pronostics!$B2230,Setup_MPP!$A:$G,3,FALSE)</f>
        <v>Julay</v>
      </c>
      <c r="E2230" s="31" t="str">
        <f>VLOOKUP(Pronostics!$B2230,Setup_MPP!$A:$G,2,FALSE)</f>
        <v>Julie BOUCHARD</v>
      </c>
      <c r="F2230" s="31" t="str">
        <f>VLOOKUP($B2230,Setup_MPP!$A:$E,4,FALSE)</f>
        <v>#A6F7B1</v>
      </c>
      <c r="G2230" s="31" t="str">
        <f>VLOOKUP($B2230,Setup_MPP!$A:$E,5,FALSE)</f>
        <v>#6EC179</v>
      </c>
      <c r="H2230" s="31" t="str">
        <f>IFERROR(IF(AND(A2230&gt;=1,A2230&lt;=104),VLOOKUP($A2230,Location!$A:$J,6,FALSE),IF(A2230=0,"Avant l'ouverture",IF(OR(A2230=105,A2230=106),"Bonus"))),"")</f>
        <v>Tour 3</v>
      </c>
      <c r="I2230" s="31" t="str">
        <f>IF(LEFT(H2230,4)="Tour",VLOOKUP(A2230,Database!$A:$C,3,FALSE),"")</f>
        <v>F</v>
      </c>
      <c r="J2230" s="31" t="str">
        <f>VLOOKUP($A2230,Location!$A:$J,7,FALSE)</f>
        <v>Tunisie</v>
      </c>
      <c r="K2230" s="31" t="str">
        <f>IFERROR(VLOOKUP(J2230,Setup_Team!$B:$C,2,FALSE), "TDB")</f>
        <v>TUN</v>
      </c>
      <c r="L2230" s="31" t="str">
        <f>VLOOKUP($A2230,Location!$A:$J,8,FALSE)</f>
        <v>Pays-Bas</v>
      </c>
      <c r="M2230" s="31" t="str">
        <f>IFERROR(VLOOKUP(L2230,Setup_Team!$B:$C,2,FALSE), "TDB")</f>
        <v>NLD</v>
      </c>
      <c r="N2230" s="31" t="str">
        <f>VLOOKUP($A2230,Location!$A:$J,9,FALSE)</f>
        <v>Arlington, Dallas, Texas</v>
      </c>
      <c r="O2230" s="31" t="str">
        <f>VLOOKUP($A2230,Location!$A:$J,10,FALSE)</f>
        <v>AT&amp;T Stadium</v>
      </c>
      <c r="R2230" s="31">
        <v>0</v>
      </c>
      <c r="S2230" s="25">
        <f>VLOOKUP($A2230,Database!$A:$Y,10,FALSE)</f>
        <v>131</v>
      </c>
      <c r="T2230" s="25">
        <f>VLOOKUP($A2230,Database!$A:$Y,11,FALSE)</f>
        <v>123</v>
      </c>
      <c r="U2230" s="25">
        <f>VLOOKUP($A2230,Database!$A:$Y,12,FALSE)</f>
        <v>56</v>
      </c>
      <c r="V2230" s="25" t="str">
        <f>VLOOKUP(A2230,Database!A:M,13,FALSE)</f>
        <v>À venir</v>
      </c>
      <c r="W2230" s="25" t="str">
        <f>VLOOKUP($A2230,Database!$A:$Y,20,FALSE)</f>
        <v/>
      </c>
      <c r="X2230" s="25" t="str">
        <f>VLOOKUP($A2230,Database!$A:$Y,21,FALSE)</f>
        <v/>
      </c>
      <c r="Y2230" s="25" t="str">
        <f ca="1">IF(C2230&lt;NOW(),IF(AND(P2230&gt;Q2230,W2230&gt;X2230),S2230,IF(AND(P2230=Q2230,W2230=X2230),T2230,IF(AND(P2230&lt;Q2230,W2230&lt;X2230),U2230,0))),"")</f>
        <v/>
      </c>
      <c r="Z2230" s="25">
        <f>IF(AND(P2230=W2230,Q2230=X2230),1,0)</f>
        <v>1</v>
      </c>
      <c r="AA2230" s="25" t="str">
        <f>IF(Z2230=0,"",IF(ISBLANK(VLOOKUP(A2230,Database!A:AA,22,FALSE)),"",VLOOKUP(A2230,Database!A:AA,22,FALSE)))</f>
        <v>Exact</v>
      </c>
      <c r="AB2230" s="25">
        <f ca="1">IFERROR(IF(AND(Y2230&lt;&gt;"",OR(V2230="Terminé",V2230="En cours")),VLOOKUP(AA2230,Setup_ScoreExactBonus!A:D,4,FALSE),0),0)</f>
        <v>0</v>
      </c>
      <c r="AC2230" s="31" t="str">
        <f ca="1">IF(Y2230&lt;&gt;"", Y2230 + IF(Z2230=1,AB2230, 0), "")</f>
        <v/>
      </c>
      <c r="AD2230" s="31">
        <f ca="1">SUMIFS(AC$2:AC2230,D$2:D2230,D2230)*IF(R2230=0,1,2)</f>
        <v>0</v>
      </c>
    </row>
    <row r="2231" spans="1:30" x14ac:dyDescent="0.35">
      <c r="A2231" s="31">
        <f>IF(ISBLANK(B2231),"",COUNTIF(B$2:B2231,B2231))-1</f>
        <v>57</v>
      </c>
      <c r="B2231" s="31">
        <v>7</v>
      </c>
      <c r="C2231" s="10">
        <f>VLOOKUP($A2231,Database!$A:$Y,7,FALSE)</f>
        <v>46199.041666666664</v>
      </c>
      <c r="D2231" s="31" t="str">
        <f>VLOOKUP(Pronostics!$B2231,Setup_MPP!$A:$G,3,FALSE)</f>
        <v>__Vince__</v>
      </c>
      <c r="E2231" s="31" t="str">
        <f>VLOOKUP(Pronostics!$B2231,Setup_MPP!$A:$G,2,FALSE)</f>
        <v>Vincent FRAYSSE</v>
      </c>
      <c r="F2231" s="31" t="str">
        <f>VLOOKUP($B2231,Setup_MPP!$A:$E,4,FALSE)</f>
        <v>#B2EAE8</v>
      </c>
      <c r="G2231" s="31" t="str">
        <f>VLOOKUP($B2231,Setup_MPP!$A:$E,5,FALSE)</f>
        <v>#6CB4B1</v>
      </c>
      <c r="H2231" s="31" t="str">
        <f>IFERROR(IF(AND(A2231&gt;=1,A2231&lt;=104),VLOOKUP($A2231,Location!$A:$J,6,FALSE),IF(A2231=0,"Avant l'ouverture",IF(OR(A2231=105,A2231=106),"Bonus"))),"")</f>
        <v>Tour 3</v>
      </c>
      <c r="I2231" s="31" t="str">
        <f>IF(LEFT(H2231,4)="Tour",VLOOKUP(A2231,Database!$A:$C,3,FALSE),"")</f>
        <v>F</v>
      </c>
      <c r="J2231" s="31" t="str">
        <f>VLOOKUP($A2231,Location!$A:$J,7,FALSE)</f>
        <v>Tunisie</v>
      </c>
      <c r="K2231" s="31" t="str">
        <f>IFERROR(VLOOKUP(J2231,Setup_Team!$B:$C,2,FALSE), "TDB")</f>
        <v>TUN</v>
      </c>
      <c r="L2231" s="31" t="str">
        <f>VLOOKUP($A2231,Location!$A:$J,8,FALSE)</f>
        <v>Pays-Bas</v>
      </c>
      <c r="M2231" s="31" t="str">
        <f>IFERROR(VLOOKUP(L2231,Setup_Team!$B:$C,2,FALSE), "TDB")</f>
        <v>NLD</v>
      </c>
      <c r="N2231" s="31" t="str">
        <f>VLOOKUP($A2231,Location!$A:$J,9,FALSE)</f>
        <v>Arlington, Dallas, Texas</v>
      </c>
      <c r="O2231" s="31" t="str">
        <f>VLOOKUP($A2231,Location!$A:$J,10,FALSE)</f>
        <v>AT&amp;T Stadium</v>
      </c>
      <c r="R2231" s="31">
        <v>0</v>
      </c>
      <c r="S2231" s="25">
        <f>VLOOKUP($A2231,Database!$A:$Y,10,FALSE)</f>
        <v>131</v>
      </c>
      <c r="T2231" s="25">
        <f>VLOOKUP($A2231,Database!$A:$Y,11,FALSE)</f>
        <v>123</v>
      </c>
      <c r="U2231" s="25">
        <f>VLOOKUP($A2231,Database!$A:$Y,12,FALSE)</f>
        <v>56</v>
      </c>
      <c r="V2231" s="25" t="str">
        <f>VLOOKUP(A2231,Database!A:M,13,FALSE)</f>
        <v>À venir</v>
      </c>
      <c r="W2231" s="25" t="str">
        <f>VLOOKUP($A2231,Database!$A:$Y,20,FALSE)</f>
        <v/>
      </c>
      <c r="X2231" s="25" t="str">
        <f>VLOOKUP($A2231,Database!$A:$Y,21,FALSE)</f>
        <v/>
      </c>
      <c r="Y2231" s="25" t="str">
        <f ca="1">IF(C2231&lt;NOW(),IF(AND(P2231&gt;Q2231,W2231&gt;X2231),S2231,IF(AND(P2231=Q2231,W2231=X2231),T2231,IF(AND(P2231&lt;Q2231,W2231&lt;X2231),U2231,0))),"")</f>
        <v/>
      </c>
      <c r="Z2231" s="25">
        <f>IF(AND(P2231=W2231,Q2231=X2231),1,0)</f>
        <v>1</v>
      </c>
      <c r="AA2231" s="25" t="str">
        <f>IF(Z2231=0,"",IF(ISBLANK(VLOOKUP(A2231,Database!A:AA,22,FALSE)),"",VLOOKUP(A2231,Database!A:AA,22,FALSE)))</f>
        <v>Exact</v>
      </c>
      <c r="AB2231" s="25">
        <f ca="1">IFERROR(IF(AND(Y2231&lt;&gt;"",OR(V2231="Terminé",V2231="En cours")),VLOOKUP(AA2231,Setup_ScoreExactBonus!A:D,4,FALSE),0),0)</f>
        <v>0</v>
      </c>
      <c r="AC2231" s="31" t="str">
        <f ca="1">IF(Y2231&lt;&gt;"", Y2231 + IF(Z2231=1,AB2231, 0), "")</f>
        <v/>
      </c>
      <c r="AD2231" s="31">
        <f ca="1">SUMIFS(AC$2:AC2231,D$2:D2231,D2231)*IF(R2231=0,1,2)</f>
        <v>0</v>
      </c>
    </row>
    <row r="2232" spans="1:30" x14ac:dyDescent="0.35">
      <c r="A2232" s="31">
        <f>IF(ISBLANK(B2232),"",COUNTIF(B$2:B2232,B2232))-1</f>
        <v>57</v>
      </c>
      <c r="B2232" s="31">
        <v>8</v>
      </c>
      <c r="C2232" s="10">
        <f>VLOOKUP($A2232,Database!$A:$Y,7,FALSE)</f>
        <v>46199.041666666664</v>
      </c>
      <c r="D2232" s="31" t="str">
        <f>VLOOKUP(Pronostics!$B2232,Setup_MPP!$A:$G,3,FALSE)</f>
        <v>Louuiiis</v>
      </c>
      <c r="E2232" s="31" t="str">
        <f>VLOOKUP(Pronostics!$B2232,Setup_MPP!$A:$G,2,FALSE)</f>
        <v>Louis HARLE</v>
      </c>
      <c r="F2232" s="31" t="str">
        <f>VLOOKUP($B2232,Setup_MPP!$A:$E,4,FALSE)</f>
        <v>#EEF7B1</v>
      </c>
      <c r="G2232" s="31" t="str">
        <f>VLOOKUP($B2232,Setup_MPP!$A:$E,5,FALSE)</f>
        <v>#C1CB7D</v>
      </c>
      <c r="H2232" s="31" t="str">
        <f>IFERROR(IF(AND(A2232&gt;=1,A2232&lt;=104),VLOOKUP($A2232,Location!$A:$J,6,FALSE),IF(A2232=0,"Avant l'ouverture",IF(OR(A2232=105,A2232=106),"Bonus"))),"")</f>
        <v>Tour 3</v>
      </c>
      <c r="I2232" s="31" t="str">
        <f>IF(LEFT(H2232,4)="Tour",VLOOKUP(A2232,Database!$A:$C,3,FALSE),"")</f>
        <v>F</v>
      </c>
      <c r="J2232" s="31" t="str">
        <f>VLOOKUP($A2232,Location!$A:$J,7,FALSE)</f>
        <v>Tunisie</v>
      </c>
      <c r="K2232" s="31" t="str">
        <f>IFERROR(VLOOKUP(J2232,Setup_Team!$B:$C,2,FALSE), "TDB")</f>
        <v>TUN</v>
      </c>
      <c r="L2232" s="31" t="str">
        <f>VLOOKUP($A2232,Location!$A:$J,8,FALSE)</f>
        <v>Pays-Bas</v>
      </c>
      <c r="M2232" s="31" t="str">
        <f>IFERROR(VLOOKUP(L2232,Setup_Team!$B:$C,2,FALSE), "TDB")</f>
        <v>NLD</v>
      </c>
      <c r="N2232" s="31" t="str">
        <f>VLOOKUP($A2232,Location!$A:$J,9,FALSE)</f>
        <v>Arlington, Dallas, Texas</v>
      </c>
      <c r="O2232" s="31" t="str">
        <f>VLOOKUP($A2232,Location!$A:$J,10,FALSE)</f>
        <v>AT&amp;T Stadium</v>
      </c>
      <c r="R2232" s="31">
        <v>0</v>
      </c>
      <c r="S2232" s="25">
        <f>VLOOKUP($A2232,Database!$A:$Y,10,FALSE)</f>
        <v>131</v>
      </c>
      <c r="T2232" s="25">
        <f>VLOOKUP($A2232,Database!$A:$Y,11,FALSE)</f>
        <v>123</v>
      </c>
      <c r="U2232" s="25">
        <f>VLOOKUP($A2232,Database!$A:$Y,12,FALSE)</f>
        <v>56</v>
      </c>
      <c r="V2232" s="25" t="str">
        <f>VLOOKUP(A2232,Database!A:M,13,FALSE)</f>
        <v>À venir</v>
      </c>
      <c r="W2232" s="25" t="str">
        <f>VLOOKUP($A2232,Database!$A:$Y,20,FALSE)</f>
        <v/>
      </c>
      <c r="X2232" s="25" t="str">
        <f>VLOOKUP($A2232,Database!$A:$Y,21,FALSE)</f>
        <v/>
      </c>
      <c r="Y2232" s="25" t="str">
        <f ca="1">IF(C2232&lt;NOW(),IF(AND(P2232&gt;Q2232,W2232&gt;X2232),S2232,IF(AND(P2232=Q2232,W2232=X2232),T2232,IF(AND(P2232&lt;Q2232,W2232&lt;X2232),U2232,0))),"")</f>
        <v/>
      </c>
      <c r="Z2232" s="25">
        <f>IF(AND(P2232=W2232,Q2232=X2232),1,0)</f>
        <v>1</v>
      </c>
      <c r="AA2232" s="25" t="str">
        <f>IF(Z2232=0,"",IF(ISBLANK(VLOOKUP(A2232,Database!A:AA,22,FALSE)),"",VLOOKUP(A2232,Database!A:AA,22,FALSE)))</f>
        <v>Exact</v>
      </c>
      <c r="AB2232" s="25">
        <f ca="1">IFERROR(IF(AND(Y2232&lt;&gt;"",OR(V2232="Terminé",V2232="En cours")),VLOOKUP(AA2232,Setup_ScoreExactBonus!A:D,4,FALSE),0),0)</f>
        <v>0</v>
      </c>
      <c r="AC2232" s="31" t="str">
        <f ca="1">IF(Y2232&lt;&gt;"", Y2232 + IF(Z2232=1,AB2232, 0), "")</f>
        <v/>
      </c>
      <c r="AD2232" s="31">
        <f ca="1">SUMIFS(AC$2:AC2232,D$2:D2232,D2232)*IF(R2232=0,1,2)</f>
        <v>0</v>
      </c>
    </row>
    <row r="2233" spans="1:30" x14ac:dyDescent="0.35">
      <c r="A2233" s="31">
        <f>IF(ISBLANK(B2233),"",COUNTIF(B$2:B2233,B2233))-1</f>
        <v>57</v>
      </c>
      <c r="B2233" s="31">
        <v>9</v>
      </c>
      <c r="C2233" s="10">
        <f>VLOOKUP($A2233,Database!$A:$Y,7,FALSE)</f>
        <v>46199.041666666664</v>
      </c>
      <c r="D2233" s="31" t="str">
        <f>VLOOKUP(Pronostics!$B2233,Setup_MPP!$A:$G,3,FALSE)</f>
        <v>Aurelien_dqp</v>
      </c>
      <c r="E2233" s="31" t="str">
        <f>VLOOKUP(Pronostics!$B2233,Setup_MPP!$A:$G,2,FALSE)</f>
        <v>Aurélien DE POULPIQUET</v>
      </c>
      <c r="F2233" s="31" t="str">
        <f>VLOOKUP($B2233,Setup_MPP!$A:$E,4,FALSE)</f>
        <v>#F4EA9D</v>
      </c>
      <c r="G2233" s="31" t="str">
        <f>VLOOKUP($B2233,Setup_MPP!$A:$E,5,FALSE)</f>
        <v>#D2C458</v>
      </c>
      <c r="H2233" s="31" t="str">
        <f>IFERROR(IF(AND(A2233&gt;=1,A2233&lt;=104),VLOOKUP($A2233,Location!$A:$J,6,FALSE),IF(A2233=0,"Avant l'ouverture",IF(OR(A2233=105,A2233=106),"Bonus"))),"")</f>
        <v>Tour 3</v>
      </c>
      <c r="I2233" s="31" t="str">
        <f>IF(LEFT(H2233,4)="Tour",VLOOKUP(A2233,Database!$A:$C,3,FALSE),"")</f>
        <v>F</v>
      </c>
      <c r="J2233" s="31" t="str">
        <f>VLOOKUP($A2233,Location!$A:$J,7,FALSE)</f>
        <v>Tunisie</v>
      </c>
      <c r="K2233" s="31" t="str">
        <f>IFERROR(VLOOKUP(J2233,Setup_Team!$B:$C,2,FALSE), "TDB")</f>
        <v>TUN</v>
      </c>
      <c r="L2233" s="31" t="str">
        <f>VLOOKUP($A2233,Location!$A:$J,8,FALSE)</f>
        <v>Pays-Bas</v>
      </c>
      <c r="M2233" s="31" t="str">
        <f>IFERROR(VLOOKUP(L2233,Setup_Team!$B:$C,2,FALSE), "TDB")</f>
        <v>NLD</v>
      </c>
      <c r="N2233" s="31" t="str">
        <f>VLOOKUP($A2233,Location!$A:$J,9,FALSE)</f>
        <v>Arlington, Dallas, Texas</v>
      </c>
      <c r="O2233" s="31" t="str">
        <f>VLOOKUP($A2233,Location!$A:$J,10,FALSE)</f>
        <v>AT&amp;T Stadium</v>
      </c>
      <c r="R2233" s="31">
        <v>0</v>
      </c>
      <c r="S2233" s="25">
        <f>VLOOKUP($A2233,Database!$A:$Y,10,FALSE)</f>
        <v>131</v>
      </c>
      <c r="T2233" s="25">
        <f>VLOOKUP($A2233,Database!$A:$Y,11,FALSE)</f>
        <v>123</v>
      </c>
      <c r="U2233" s="25">
        <f>VLOOKUP($A2233,Database!$A:$Y,12,FALSE)</f>
        <v>56</v>
      </c>
      <c r="V2233" s="25" t="str">
        <f>VLOOKUP(A2233,Database!A:M,13,FALSE)</f>
        <v>À venir</v>
      </c>
      <c r="W2233" s="25" t="str">
        <f>VLOOKUP($A2233,Database!$A:$Y,20,FALSE)</f>
        <v/>
      </c>
      <c r="X2233" s="25" t="str">
        <f>VLOOKUP($A2233,Database!$A:$Y,21,FALSE)</f>
        <v/>
      </c>
      <c r="Y2233" s="25" t="str">
        <f ca="1">IF(C2233&lt;NOW(),IF(AND(P2233&gt;Q2233,W2233&gt;X2233),S2233,IF(AND(P2233=Q2233,W2233=X2233),T2233,IF(AND(P2233&lt;Q2233,W2233&lt;X2233),U2233,0))),"")</f>
        <v/>
      </c>
      <c r="Z2233" s="25">
        <f>IF(AND(P2233=W2233,Q2233=X2233),1,0)</f>
        <v>1</v>
      </c>
      <c r="AA2233" s="25" t="str">
        <f>IF(Z2233=0,"",IF(ISBLANK(VLOOKUP(A2233,Database!A:AA,22,FALSE)),"",VLOOKUP(A2233,Database!A:AA,22,FALSE)))</f>
        <v>Exact</v>
      </c>
      <c r="AB2233" s="25">
        <f ca="1">IFERROR(IF(AND(Y2233&lt;&gt;"",OR(V2233="Terminé",V2233="En cours")),VLOOKUP(AA2233,Setup_ScoreExactBonus!A:D,4,FALSE),0),0)</f>
        <v>0</v>
      </c>
      <c r="AC2233" s="31" t="str">
        <f ca="1">IF(Y2233&lt;&gt;"", Y2233 + IF(Z2233=1,AB2233, 0), "")</f>
        <v/>
      </c>
      <c r="AD2233" s="31">
        <f ca="1">SUMIFS(AC$2:AC2233,D$2:D2233,D2233)*IF(R2233=0,1,2)</f>
        <v>0</v>
      </c>
    </row>
    <row r="2234" spans="1:30" x14ac:dyDescent="0.35">
      <c r="A2234" s="31">
        <f>IF(ISBLANK(B2234),"",COUNTIF(B$2:B2234,B2234))-1</f>
        <v>57</v>
      </c>
      <c r="B2234" s="31">
        <v>10</v>
      </c>
      <c r="C2234" s="10">
        <f>VLOOKUP($A2234,Database!$A:$Y,7,FALSE)</f>
        <v>46199.041666666664</v>
      </c>
      <c r="D2234" s="31" t="str">
        <f>VLOOKUP(Pronostics!$B2234,Setup_MPP!$A:$G,3,FALSE)</f>
        <v>RandomPaul</v>
      </c>
      <c r="E2234" s="31" t="str">
        <f>VLOOKUP(Pronostics!$B2234,Setup_MPP!$A:$G,2,FALSE)</f>
        <v>Paul MONTESINOS</v>
      </c>
      <c r="F2234" s="31" t="str">
        <f>VLOOKUP($B2234,Setup_MPP!$A:$E,4,FALSE)</f>
        <v>#C4B0FF</v>
      </c>
      <c r="G2234" s="31" t="str">
        <f>VLOOKUP($B2234,Setup_MPP!$A:$E,5,FALSE)</f>
        <v>#7F66C8</v>
      </c>
      <c r="H2234" s="31" t="str">
        <f>IFERROR(IF(AND(A2234&gt;=1,A2234&lt;=104),VLOOKUP($A2234,Location!$A:$J,6,FALSE),IF(A2234=0,"Avant l'ouverture",IF(OR(A2234=105,A2234=106),"Bonus"))),"")</f>
        <v>Tour 3</v>
      </c>
      <c r="I2234" s="31" t="str">
        <f>IF(LEFT(H2234,4)="Tour",VLOOKUP(A2234,Database!$A:$C,3,FALSE),"")</f>
        <v>F</v>
      </c>
      <c r="J2234" s="31" t="str">
        <f>VLOOKUP($A2234,Location!$A:$J,7,FALSE)</f>
        <v>Tunisie</v>
      </c>
      <c r="K2234" s="31" t="str">
        <f>IFERROR(VLOOKUP(J2234,Setup_Team!$B:$C,2,FALSE), "TDB")</f>
        <v>TUN</v>
      </c>
      <c r="L2234" s="31" t="str">
        <f>VLOOKUP($A2234,Location!$A:$J,8,FALSE)</f>
        <v>Pays-Bas</v>
      </c>
      <c r="M2234" s="31" t="str">
        <f>IFERROR(VLOOKUP(L2234,Setup_Team!$B:$C,2,FALSE), "TDB")</f>
        <v>NLD</v>
      </c>
      <c r="N2234" s="31" t="str">
        <f>VLOOKUP($A2234,Location!$A:$J,9,FALSE)</f>
        <v>Arlington, Dallas, Texas</v>
      </c>
      <c r="O2234" s="31" t="str">
        <f>VLOOKUP($A2234,Location!$A:$J,10,FALSE)</f>
        <v>AT&amp;T Stadium</v>
      </c>
      <c r="R2234" s="31">
        <v>0</v>
      </c>
      <c r="S2234" s="25">
        <f>VLOOKUP($A2234,Database!$A:$Y,10,FALSE)</f>
        <v>131</v>
      </c>
      <c r="T2234" s="25">
        <f>VLOOKUP($A2234,Database!$A:$Y,11,FALSE)</f>
        <v>123</v>
      </c>
      <c r="U2234" s="25">
        <f>VLOOKUP($A2234,Database!$A:$Y,12,FALSE)</f>
        <v>56</v>
      </c>
      <c r="V2234" s="25" t="str">
        <f>VLOOKUP(A2234,Database!A:M,13,FALSE)</f>
        <v>À venir</v>
      </c>
      <c r="W2234" s="25" t="str">
        <f>VLOOKUP($A2234,Database!$A:$Y,20,FALSE)</f>
        <v/>
      </c>
      <c r="X2234" s="25" t="str">
        <f>VLOOKUP($A2234,Database!$A:$Y,21,FALSE)</f>
        <v/>
      </c>
      <c r="Y2234" s="25" t="str">
        <f ca="1">IF(C2234&lt;NOW(),IF(AND(P2234&gt;Q2234,W2234&gt;X2234),S2234,IF(AND(P2234=Q2234,W2234=X2234),T2234,IF(AND(P2234&lt;Q2234,W2234&lt;X2234),U2234,0))),"")</f>
        <v/>
      </c>
      <c r="Z2234" s="25">
        <f>IF(AND(P2234=W2234,Q2234=X2234),1,0)</f>
        <v>1</v>
      </c>
      <c r="AA2234" s="25" t="str">
        <f>IF(Z2234=0,"",IF(ISBLANK(VLOOKUP(A2234,Database!A:AA,22,FALSE)),"",VLOOKUP(A2234,Database!A:AA,22,FALSE)))</f>
        <v>Exact</v>
      </c>
      <c r="AB2234" s="25">
        <f ca="1">IFERROR(IF(AND(Y2234&lt;&gt;"",OR(V2234="Terminé",V2234="En cours")),VLOOKUP(AA2234,Setup_ScoreExactBonus!A:D,4,FALSE),0),0)</f>
        <v>0</v>
      </c>
      <c r="AC2234" s="31" t="str">
        <f ca="1">IF(Y2234&lt;&gt;"", Y2234 + IF(Z2234=1,AB2234, 0), "")</f>
        <v/>
      </c>
      <c r="AD2234" s="31">
        <f ca="1">SUMIFS(AC$2:AC2234,D$2:D2234,D2234)*IF(R2234=0,1,2)</f>
        <v>0</v>
      </c>
    </row>
    <row r="2235" spans="1:30" x14ac:dyDescent="0.35">
      <c r="A2235" s="31">
        <f>IF(ISBLANK(B2235),"",COUNTIF(B$2:B2235,B2235))-1</f>
        <v>57</v>
      </c>
      <c r="B2235" s="31">
        <v>11</v>
      </c>
      <c r="C2235" s="10">
        <f>VLOOKUP($A2235,Database!$A:$Y,7,FALSE)</f>
        <v>46199.041666666664</v>
      </c>
      <c r="D2235" s="31" t="str">
        <f>VLOOKUP(Pronostics!$B2235,Setup_MPP!$A:$G,3,FALSE)</f>
        <v>Kinsley#8SA6T</v>
      </c>
      <c r="E2235" s="31" t="str">
        <f>VLOOKUP(Pronostics!$B2235,Setup_MPP!$A:$G,2,FALSE)</f>
        <v>Kinsley ROQUE</v>
      </c>
      <c r="F2235" s="31" t="str">
        <f>VLOOKUP($B2235,Setup_MPP!$A:$E,4,FALSE)</f>
        <v>#CBEBBA</v>
      </c>
      <c r="G2235" s="31" t="str">
        <f>VLOOKUP($B2235,Setup_MPP!$A:$E,5,FALSE)</f>
        <v>#70BC6E</v>
      </c>
      <c r="H2235" s="31" t="str">
        <f>IFERROR(IF(AND(A2235&gt;=1,A2235&lt;=104),VLOOKUP($A2235,Location!$A:$J,6,FALSE),IF(A2235=0,"Avant l'ouverture",IF(OR(A2235=105,A2235=106),"Bonus"))),"")</f>
        <v>Tour 3</v>
      </c>
      <c r="I2235" s="31" t="str">
        <f>IF(LEFT(H2235,4)="Tour",VLOOKUP(A2235,Database!$A:$C,3,FALSE),"")</f>
        <v>F</v>
      </c>
      <c r="J2235" s="31" t="str">
        <f>VLOOKUP($A2235,Location!$A:$J,7,FALSE)</f>
        <v>Tunisie</v>
      </c>
      <c r="K2235" s="31" t="str">
        <f>IFERROR(VLOOKUP(J2235,Setup_Team!$B:$C,2,FALSE), "TDB")</f>
        <v>TUN</v>
      </c>
      <c r="L2235" s="31" t="str">
        <f>VLOOKUP($A2235,Location!$A:$J,8,FALSE)</f>
        <v>Pays-Bas</v>
      </c>
      <c r="M2235" s="31" t="str">
        <f>IFERROR(VLOOKUP(L2235,Setup_Team!$B:$C,2,FALSE), "TDB")</f>
        <v>NLD</v>
      </c>
      <c r="N2235" s="31" t="str">
        <f>VLOOKUP($A2235,Location!$A:$J,9,FALSE)</f>
        <v>Arlington, Dallas, Texas</v>
      </c>
      <c r="O2235" s="31" t="str">
        <f>VLOOKUP($A2235,Location!$A:$J,10,FALSE)</f>
        <v>AT&amp;T Stadium</v>
      </c>
      <c r="R2235" s="31">
        <v>0</v>
      </c>
      <c r="S2235" s="25">
        <f>VLOOKUP($A2235,Database!$A:$Y,10,FALSE)</f>
        <v>131</v>
      </c>
      <c r="T2235" s="25">
        <f>VLOOKUP($A2235,Database!$A:$Y,11,FALSE)</f>
        <v>123</v>
      </c>
      <c r="U2235" s="25">
        <f>VLOOKUP($A2235,Database!$A:$Y,12,FALSE)</f>
        <v>56</v>
      </c>
      <c r="V2235" s="25" t="str">
        <f>VLOOKUP(A2235,Database!A:M,13,FALSE)</f>
        <v>À venir</v>
      </c>
      <c r="W2235" s="25" t="str">
        <f>VLOOKUP($A2235,Database!$A:$Y,20,FALSE)</f>
        <v/>
      </c>
      <c r="X2235" s="25" t="str">
        <f>VLOOKUP($A2235,Database!$A:$Y,21,FALSE)</f>
        <v/>
      </c>
      <c r="Y2235" s="25" t="str">
        <f ca="1">IF(C2235&lt;NOW(),IF(AND(P2235&gt;Q2235,W2235&gt;X2235),S2235,IF(AND(P2235=Q2235,W2235=X2235),T2235,IF(AND(P2235&lt;Q2235,W2235&lt;X2235),U2235,0))),"")</f>
        <v/>
      </c>
      <c r="Z2235" s="25">
        <f>IF(AND(P2235=W2235,Q2235=X2235),1,0)</f>
        <v>1</v>
      </c>
      <c r="AA2235" s="25" t="str">
        <f>IF(Z2235=0,"",IF(ISBLANK(VLOOKUP(A2235,Database!A:AA,22,FALSE)),"",VLOOKUP(A2235,Database!A:AA,22,FALSE)))</f>
        <v>Exact</v>
      </c>
      <c r="AB2235" s="25">
        <f ca="1">IFERROR(IF(AND(Y2235&lt;&gt;"",OR(V2235="Terminé",V2235="En cours")),VLOOKUP(AA2235,Setup_ScoreExactBonus!A:D,4,FALSE),0),0)</f>
        <v>0</v>
      </c>
      <c r="AC2235" s="31" t="str">
        <f ca="1">IF(Y2235&lt;&gt;"", Y2235 + IF(Z2235=1,AB2235, 0), "")</f>
        <v/>
      </c>
      <c r="AD2235" s="31">
        <f ca="1">SUMIFS(AC$2:AC2235,D$2:D2235,D2235)*IF(R2235=0,1,2)</f>
        <v>0</v>
      </c>
    </row>
    <row r="2236" spans="1:30" x14ac:dyDescent="0.35">
      <c r="A2236" s="31">
        <f>IF(ISBLANK(B2236),"",COUNTIF(B$2:B2236,B2236))-1</f>
        <v>57</v>
      </c>
      <c r="B2236" s="31">
        <v>12</v>
      </c>
      <c r="C2236" s="10">
        <f>VLOOKUP($A2236,Database!$A:$Y,7,FALSE)</f>
        <v>46199.041666666664</v>
      </c>
      <c r="D2236" s="31" t="str">
        <f>VLOOKUP(Pronostics!$B2236,Setup_MPP!$A:$G,3,FALSE)</f>
        <v>Jaouad1</v>
      </c>
      <c r="E2236" s="31" t="str">
        <f>VLOOKUP(Pronostics!$B2236,Setup_MPP!$A:$G,2,FALSE)</f>
        <v>Jaouad SETTI</v>
      </c>
      <c r="F2236" s="31" t="str">
        <f>VLOOKUP($B2236,Setup_MPP!$A:$E,4,FALSE)</f>
        <v>#C2D4FF</v>
      </c>
      <c r="G2236" s="31" t="str">
        <f>VLOOKUP($B2236,Setup_MPP!$A:$E,5,FALSE)</f>
        <v>#6586D5</v>
      </c>
      <c r="H2236" s="31" t="str">
        <f>IFERROR(IF(AND(A2236&gt;=1,A2236&lt;=104),VLOOKUP($A2236,Location!$A:$J,6,FALSE),IF(A2236=0,"Avant l'ouverture",IF(OR(A2236=105,A2236=106),"Bonus"))),"")</f>
        <v>Tour 3</v>
      </c>
      <c r="I2236" s="31" t="str">
        <f>IF(LEFT(H2236,4)="Tour",VLOOKUP(A2236,Database!$A:$C,3,FALSE),"")</f>
        <v>F</v>
      </c>
      <c r="J2236" s="31" t="str">
        <f>VLOOKUP($A2236,Location!$A:$J,7,FALSE)</f>
        <v>Tunisie</v>
      </c>
      <c r="K2236" s="31" t="str">
        <f>IFERROR(VLOOKUP(J2236,Setup_Team!$B:$C,2,FALSE), "TDB")</f>
        <v>TUN</v>
      </c>
      <c r="L2236" s="31" t="str">
        <f>VLOOKUP($A2236,Location!$A:$J,8,FALSE)</f>
        <v>Pays-Bas</v>
      </c>
      <c r="M2236" s="31" t="str">
        <f>IFERROR(VLOOKUP(L2236,Setup_Team!$B:$C,2,FALSE), "TDB")</f>
        <v>NLD</v>
      </c>
      <c r="N2236" s="31" t="str">
        <f>VLOOKUP($A2236,Location!$A:$J,9,FALSE)</f>
        <v>Arlington, Dallas, Texas</v>
      </c>
      <c r="O2236" s="31" t="str">
        <f>VLOOKUP($A2236,Location!$A:$J,10,FALSE)</f>
        <v>AT&amp;T Stadium</v>
      </c>
      <c r="R2236" s="31">
        <v>0</v>
      </c>
      <c r="S2236" s="25">
        <f>VLOOKUP($A2236,Database!$A:$Y,10,FALSE)</f>
        <v>131</v>
      </c>
      <c r="T2236" s="25">
        <f>VLOOKUP($A2236,Database!$A:$Y,11,FALSE)</f>
        <v>123</v>
      </c>
      <c r="U2236" s="25">
        <f>VLOOKUP($A2236,Database!$A:$Y,12,FALSE)</f>
        <v>56</v>
      </c>
      <c r="V2236" s="25" t="str">
        <f>VLOOKUP(A2236,Database!A:M,13,FALSE)</f>
        <v>À venir</v>
      </c>
      <c r="W2236" s="25" t="str">
        <f>VLOOKUP($A2236,Database!$A:$Y,20,FALSE)</f>
        <v/>
      </c>
      <c r="X2236" s="25" t="str">
        <f>VLOOKUP($A2236,Database!$A:$Y,21,FALSE)</f>
        <v/>
      </c>
      <c r="Y2236" s="25" t="str">
        <f ca="1">IF(C2236&lt;NOW(),IF(AND(P2236&gt;Q2236,W2236&gt;X2236),S2236,IF(AND(P2236=Q2236,W2236=X2236),T2236,IF(AND(P2236&lt;Q2236,W2236&lt;X2236),U2236,0))),"")</f>
        <v/>
      </c>
      <c r="Z2236" s="25">
        <f>IF(AND(P2236=W2236,Q2236=X2236),1,0)</f>
        <v>1</v>
      </c>
      <c r="AA2236" s="25" t="str">
        <f>IF(Z2236=0,"",IF(ISBLANK(VLOOKUP(A2236,Database!A:AA,22,FALSE)),"",VLOOKUP(A2236,Database!A:AA,22,FALSE)))</f>
        <v>Exact</v>
      </c>
      <c r="AB2236" s="25">
        <f ca="1">IFERROR(IF(AND(Y2236&lt;&gt;"",OR(V2236="Terminé",V2236="En cours")),VLOOKUP(AA2236,Setup_ScoreExactBonus!A:D,4,FALSE),0),0)</f>
        <v>0</v>
      </c>
      <c r="AC2236" s="31" t="str">
        <f ca="1">IF(Y2236&lt;&gt;"", Y2236 + IF(Z2236=1,AB2236, 0), "")</f>
        <v/>
      </c>
      <c r="AD2236" s="31">
        <f ca="1">SUMIFS(AC$2:AC2236,D$2:D2236,D2236)*IF(R2236=0,1,2)</f>
        <v>0</v>
      </c>
    </row>
    <row r="2237" spans="1:30" x14ac:dyDescent="0.35">
      <c r="A2237" s="31">
        <f>IF(ISBLANK(B2237),"",COUNTIF(B$2:B2237,B2237))-1</f>
        <v>57</v>
      </c>
      <c r="B2237" s="31">
        <v>13</v>
      </c>
      <c r="C2237" s="10">
        <f>VLOOKUP($A2237,Database!$A:$Y,7,FALSE)</f>
        <v>46199.041666666664</v>
      </c>
      <c r="D2237" s="31" t="str">
        <f>VLOOKUP(Pronostics!$B2237,Setup_MPP!$A:$G,3,FALSE)</f>
        <v>Julien_I</v>
      </c>
      <c r="E2237" s="31" t="str">
        <f>VLOOKUP(Pronostics!$B2237,Setup_MPP!$A:$G,2,FALSE)</f>
        <v>Julien INGE</v>
      </c>
      <c r="F2237" s="31" t="str">
        <f>VLOOKUP($B2237,Setup_MPP!$A:$E,4,FALSE)</f>
        <v>#C1E0EF</v>
      </c>
      <c r="G2237" s="31" t="str">
        <f>VLOOKUP($B2237,Setup_MPP!$A:$E,5,FALSE)</f>
        <v>#4F91B2</v>
      </c>
      <c r="H2237" s="31" t="str">
        <f>IFERROR(IF(AND(A2237&gt;=1,A2237&lt;=104),VLOOKUP($A2237,Location!$A:$J,6,FALSE),IF(A2237=0,"Avant l'ouverture",IF(OR(A2237=105,A2237=106),"Bonus"))),"")</f>
        <v>Tour 3</v>
      </c>
      <c r="I2237" s="31" t="str">
        <f>IF(LEFT(H2237,4)="Tour",VLOOKUP(A2237,Database!$A:$C,3,FALSE),"")</f>
        <v>F</v>
      </c>
      <c r="J2237" s="31" t="str">
        <f>VLOOKUP($A2237,Location!$A:$J,7,FALSE)</f>
        <v>Tunisie</v>
      </c>
      <c r="K2237" s="31" t="str">
        <f>IFERROR(VLOOKUP(J2237,Setup_Team!$B:$C,2,FALSE), "TDB")</f>
        <v>TUN</v>
      </c>
      <c r="L2237" s="31" t="str">
        <f>VLOOKUP($A2237,Location!$A:$J,8,FALSE)</f>
        <v>Pays-Bas</v>
      </c>
      <c r="M2237" s="31" t="str">
        <f>IFERROR(VLOOKUP(L2237,Setup_Team!$B:$C,2,FALSE), "TDB")</f>
        <v>NLD</v>
      </c>
      <c r="N2237" s="31" t="str">
        <f>VLOOKUP($A2237,Location!$A:$J,9,FALSE)</f>
        <v>Arlington, Dallas, Texas</v>
      </c>
      <c r="O2237" s="31" t="str">
        <f>VLOOKUP($A2237,Location!$A:$J,10,FALSE)</f>
        <v>AT&amp;T Stadium</v>
      </c>
      <c r="R2237" s="31">
        <v>0</v>
      </c>
      <c r="S2237" s="25">
        <f>VLOOKUP($A2237,Database!$A:$Y,10,FALSE)</f>
        <v>131</v>
      </c>
      <c r="T2237" s="25">
        <f>VLOOKUP($A2237,Database!$A:$Y,11,FALSE)</f>
        <v>123</v>
      </c>
      <c r="U2237" s="25">
        <f>VLOOKUP($A2237,Database!$A:$Y,12,FALSE)</f>
        <v>56</v>
      </c>
      <c r="V2237" s="25" t="str">
        <f>VLOOKUP(A2237,Database!A:M,13,FALSE)</f>
        <v>À venir</v>
      </c>
      <c r="W2237" s="25" t="str">
        <f>VLOOKUP($A2237,Database!$A:$Y,20,FALSE)</f>
        <v/>
      </c>
      <c r="X2237" s="25" t="str">
        <f>VLOOKUP($A2237,Database!$A:$Y,21,FALSE)</f>
        <v/>
      </c>
      <c r="Y2237" s="25" t="str">
        <f ca="1">IF(C2237&lt;NOW(),IF(AND(P2237&gt;Q2237,W2237&gt;X2237),S2237,IF(AND(P2237=Q2237,W2237=X2237),T2237,IF(AND(P2237&lt;Q2237,W2237&lt;X2237),U2237,0))),"")</f>
        <v/>
      </c>
      <c r="Z2237" s="25">
        <f>IF(AND(P2237=W2237,Q2237=X2237),1,0)</f>
        <v>1</v>
      </c>
      <c r="AA2237" s="25" t="str">
        <f>IF(Z2237=0,"",IF(ISBLANK(VLOOKUP(A2237,Database!A:AA,22,FALSE)),"",VLOOKUP(A2237,Database!A:AA,22,FALSE)))</f>
        <v>Exact</v>
      </c>
      <c r="AB2237" s="25">
        <f ca="1">IFERROR(IF(AND(Y2237&lt;&gt;"",OR(V2237="Terminé",V2237="En cours")),VLOOKUP(AA2237,Setup_ScoreExactBonus!A:D,4,FALSE),0),0)</f>
        <v>0</v>
      </c>
      <c r="AC2237" s="31" t="str">
        <f ca="1">IF(Y2237&lt;&gt;"", Y2237 + IF(Z2237=1,AB2237, 0), "")</f>
        <v/>
      </c>
      <c r="AD2237" s="31">
        <f ca="1">SUMIFS(AC$2:AC2237,D$2:D2237,D2237)*IF(R2237=0,1,2)</f>
        <v>0</v>
      </c>
    </row>
    <row r="2238" spans="1:30" x14ac:dyDescent="0.35">
      <c r="A2238" s="31">
        <f>IF(ISBLANK(B2238),"",COUNTIF(B$2:B2238,B2238))-1</f>
        <v>57</v>
      </c>
      <c r="B2238" s="31">
        <v>14</v>
      </c>
      <c r="C2238" s="10">
        <f>VLOOKUP($A2238,Database!$A:$Y,7,FALSE)</f>
        <v>46199.041666666664</v>
      </c>
      <c r="D2238" s="31" t="str">
        <f>VLOOKUP(Pronostics!$B2238,Setup_MPP!$A:$G,3,FALSE)</f>
        <v>MarieEYT</v>
      </c>
      <c r="E2238" s="31" t="str">
        <f>VLOOKUP(Pronostics!$B2238,Setup_MPP!$A:$G,2,FALSE)</f>
        <v>Marie EXBRAYAT</v>
      </c>
      <c r="F2238" s="31" t="str">
        <f>VLOOKUP($B2238,Setup_MPP!$A:$E,4,FALSE)</f>
        <v>#FFAFD2</v>
      </c>
      <c r="G2238" s="31" t="str">
        <f>VLOOKUP($B2238,Setup_MPP!$A:$E,5,FALSE)</f>
        <v>#F2589B</v>
      </c>
      <c r="H2238" s="31" t="str">
        <f>IFERROR(IF(AND(A2238&gt;=1,A2238&lt;=104),VLOOKUP($A2238,Location!$A:$J,6,FALSE),IF(A2238=0,"Avant l'ouverture",IF(OR(A2238=105,A2238=106),"Bonus"))),"")</f>
        <v>Tour 3</v>
      </c>
      <c r="I2238" s="31" t="str">
        <f>IF(LEFT(H2238,4)="Tour",VLOOKUP(A2238,Database!$A:$C,3,FALSE),"")</f>
        <v>F</v>
      </c>
      <c r="J2238" s="31" t="str">
        <f>VLOOKUP($A2238,Location!$A:$J,7,FALSE)</f>
        <v>Tunisie</v>
      </c>
      <c r="K2238" s="31" t="str">
        <f>IFERROR(VLOOKUP(J2238,Setup_Team!$B:$C,2,FALSE), "TDB")</f>
        <v>TUN</v>
      </c>
      <c r="L2238" s="31" t="str">
        <f>VLOOKUP($A2238,Location!$A:$J,8,FALSE)</f>
        <v>Pays-Bas</v>
      </c>
      <c r="M2238" s="31" t="str">
        <f>IFERROR(VLOOKUP(L2238,Setup_Team!$B:$C,2,FALSE), "TDB")</f>
        <v>NLD</v>
      </c>
      <c r="N2238" s="31" t="str">
        <f>VLOOKUP($A2238,Location!$A:$J,9,FALSE)</f>
        <v>Arlington, Dallas, Texas</v>
      </c>
      <c r="O2238" s="31" t="str">
        <f>VLOOKUP($A2238,Location!$A:$J,10,FALSE)</f>
        <v>AT&amp;T Stadium</v>
      </c>
      <c r="R2238" s="31">
        <v>0</v>
      </c>
      <c r="S2238" s="25">
        <f>VLOOKUP($A2238,Database!$A:$Y,10,FALSE)</f>
        <v>131</v>
      </c>
      <c r="T2238" s="25">
        <f>VLOOKUP($A2238,Database!$A:$Y,11,FALSE)</f>
        <v>123</v>
      </c>
      <c r="U2238" s="25">
        <f>VLOOKUP($A2238,Database!$A:$Y,12,FALSE)</f>
        <v>56</v>
      </c>
      <c r="V2238" s="25" t="str">
        <f>VLOOKUP(A2238,Database!A:M,13,FALSE)</f>
        <v>À venir</v>
      </c>
      <c r="W2238" s="25" t="str">
        <f>VLOOKUP($A2238,Database!$A:$Y,20,FALSE)</f>
        <v/>
      </c>
      <c r="X2238" s="25" t="str">
        <f>VLOOKUP($A2238,Database!$A:$Y,21,FALSE)</f>
        <v/>
      </c>
      <c r="Y2238" s="25" t="str">
        <f ca="1">IF(C2238&lt;NOW(),IF(AND(P2238&gt;Q2238,W2238&gt;X2238),S2238,IF(AND(P2238=Q2238,W2238=X2238),T2238,IF(AND(P2238&lt;Q2238,W2238&lt;X2238),U2238,0))),"")</f>
        <v/>
      </c>
      <c r="Z2238" s="25">
        <f>IF(AND(P2238=W2238,Q2238=X2238),1,0)</f>
        <v>1</v>
      </c>
      <c r="AA2238" s="25" t="str">
        <f>IF(Z2238=0,"",IF(ISBLANK(VLOOKUP(A2238,Database!A:AA,22,FALSE)),"",VLOOKUP(A2238,Database!A:AA,22,FALSE)))</f>
        <v>Exact</v>
      </c>
      <c r="AB2238" s="25">
        <f ca="1">IFERROR(IF(AND(Y2238&lt;&gt;"",OR(V2238="Terminé",V2238="En cours")),VLOOKUP(AA2238,Setup_ScoreExactBonus!A:D,4,FALSE),0),0)</f>
        <v>0</v>
      </c>
      <c r="AC2238" s="31" t="str">
        <f ca="1">IF(Y2238&lt;&gt;"", Y2238 + IF(Z2238=1,AB2238, 0), "")</f>
        <v/>
      </c>
      <c r="AD2238" s="31">
        <f ca="1">SUMIFS(AC$2:AC2238,D$2:D2238,D2238)*IF(R2238=0,1,2)</f>
        <v>0</v>
      </c>
    </row>
    <row r="2239" spans="1:30" x14ac:dyDescent="0.35">
      <c r="A2239" s="31">
        <f>IF(ISBLANK(B2239),"",COUNTIF(B$2:B2239,B2239))-1</f>
        <v>57</v>
      </c>
      <c r="B2239" s="31">
        <v>15</v>
      </c>
      <c r="C2239" s="10">
        <f>VLOOKUP($A2239,Database!$A:$Y,7,FALSE)</f>
        <v>46199.041666666664</v>
      </c>
      <c r="D2239" s="31" t="str">
        <f>VLOOKUP(Pronostics!$B2239,Setup_MPP!$A:$G,3,FALSE)</f>
        <v>Amine#8UL9R</v>
      </c>
      <c r="E2239" s="31" t="str">
        <f>VLOOKUP(Pronostics!$B2239,Setup_MPP!$A:$G,2,FALSE)</f>
        <v>Amine ZARROUKI</v>
      </c>
      <c r="F2239" s="31" t="str">
        <f>VLOOKUP($B2239,Setup_MPP!$A:$E,4,FALSE)</f>
        <v>#FF9898</v>
      </c>
      <c r="G2239" s="31" t="str">
        <f>VLOOKUP($B2239,Setup_MPP!$A:$E,5,FALSE)</f>
        <v>#FF5D5D</v>
      </c>
      <c r="H2239" s="31" t="str">
        <f>IFERROR(IF(AND(A2239&gt;=1,A2239&lt;=104),VLOOKUP($A2239,Location!$A:$J,6,FALSE),IF(A2239=0,"Avant l'ouverture",IF(OR(A2239=105,A2239=106),"Bonus"))),"")</f>
        <v>Tour 3</v>
      </c>
      <c r="I2239" s="31" t="str">
        <f>IF(LEFT(H2239,4)="Tour",VLOOKUP(A2239,Database!$A:$C,3,FALSE),"")</f>
        <v>F</v>
      </c>
      <c r="J2239" s="31" t="str">
        <f>VLOOKUP($A2239,Location!$A:$J,7,FALSE)</f>
        <v>Tunisie</v>
      </c>
      <c r="K2239" s="31" t="str">
        <f>IFERROR(VLOOKUP(J2239,Setup_Team!$B:$C,2,FALSE), "TDB")</f>
        <v>TUN</v>
      </c>
      <c r="L2239" s="31" t="str">
        <f>VLOOKUP($A2239,Location!$A:$J,8,FALSE)</f>
        <v>Pays-Bas</v>
      </c>
      <c r="M2239" s="31" t="str">
        <f>IFERROR(VLOOKUP(L2239,Setup_Team!$B:$C,2,FALSE), "TDB")</f>
        <v>NLD</v>
      </c>
      <c r="N2239" s="31" t="str">
        <f>VLOOKUP($A2239,Location!$A:$J,9,FALSE)</f>
        <v>Arlington, Dallas, Texas</v>
      </c>
      <c r="O2239" s="31" t="str">
        <f>VLOOKUP($A2239,Location!$A:$J,10,FALSE)</f>
        <v>AT&amp;T Stadium</v>
      </c>
      <c r="R2239" s="31">
        <v>0</v>
      </c>
      <c r="S2239" s="25">
        <f>VLOOKUP($A2239,Database!$A:$Y,10,FALSE)</f>
        <v>131</v>
      </c>
      <c r="T2239" s="25">
        <f>VLOOKUP($A2239,Database!$A:$Y,11,FALSE)</f>
        <v>123</v>
      </c>
      <c r="U2239" s="25">
        <f>VLOOKUP($A2239,Database!$A:$Y,12,FALSE)</f>
        <v>56</v>
      </c>
      <c r="V2239" s="25" t="str">
        <f>VLOOKUP(A2239,Database!A:M,13,FALSE)</f>
        <v>À venir</v>
      </c>
      <c r="W2239" s="25" t="str">
        <f>VLOOKUP($A2239,Database!$A:$Y,20,FALSE)</f>
        <v/>
      </c>
      <c r="X2239" s="25" t="str">
        <f>VLOOKUP($A2239,Database!$A:$Y,21,FALSE)</f>
        <v/>
      </c>
      <c r="Y2239" s="25" t="str">
        <f ca="1">IF(C2239&lt;NOW(),IF(AND(P2239&gt;Q2239,W2239&gt;X2239),S2239,IF(AND(P2239=Q2239,W2239=X2239),T2239,IF(AND(P2239&lt;Q2239,W2239&lt;X2239),U2239,0))),"")</f>
        <v/>
      </c>
      <c r="Z2239" s="25">
        <f>IF(AND(P2239=W2239,Q2239=X2239),1,0)</f>
        <v>1</v>
      </c>
      <c r="AA2239" s="25" t="str">
        <f>IF(Z2239=0,"",IF(ISBLANK(VLOOKUP(A2239,Database!A:AA,22,FALSE)),"",VLOOKUP(A2239,Database!A:AA,22,FALSE)))</f>
        <v>Exact</v>
      </c>
      <c r="AB2239" s="25">
        <f ca="1">IFERROR(IF(AND(Y2239&lt;&gt;"",OR(V2239="Terminé",V2239="En cours")),VLOOKUP(AA2239,Setup_ScoreExactBonus!A:D,4,FALSE),0),0)</f>
        <v>0</v>
      </c>
      <c r="AC2239" s="31" t="str">
        <f ca="1">IF(Y2239&lt;&gt;"", Y2239 + IF(Z2239=1,AB2239, 0), "")</f>
        <v/>
      </c>
      <c r="AD2239" s="31">
        <f ca="1">SUMIFS(AC$2:AC2239,D$2:D2239,D2239)*IF(R2239=0,1,2)</f>
        <v>0</v>
      </c>
    </row>
    <row r="2240" spans="1:30" x14ac:dyDescent="0.35">
      <c r="A2240" s="31">
        <f>IF(ISBLANK(B2240),"",COUNTIF(B$2:B2240,B2240))-1</f>
        <v>57</v>
      </c>
      <c r="B2240" s="31">
        <v>16</v>
      </c>
      <c r="C2240" s="10">
        <f>VLOOKUP($A2240,Database!$A:$Y,7,FALSE)</f>
        <v>46199.041666666664</v>
      </c>
      <c r="D2240" s="31" t="str">
        <f>VLOOKUP(Pronostics!$B2240,Setup_MPP!$A:$G,3,FALSE)</f>
        <v>Laura#8V93E</v>
      </c>
      <c r="E2240" s="31" t="str">
        <f>VLOOKUP(Pronostics!$B2240,Setup_MPP!$A:$G,2,FALSE)</f>
        <v>Laura GIULIANO</v>
      </c>
      <c r="F2240" s="31" t="str">
        <f>VLOOKUP($B2240,Setup_MPP!$A:$E,4,FALSE)</f>
        <v>#86A4FE</v>
      </c>
      <c r="G2240" s="31" t="str">
        <f>VLOOKUP($B2240,Setup_MPP!$A:$E,5,FALSE)</f>
        <v>#3769FF</v>
      </c>
      <c r="H2240" s="31" t="str">
        <f>IFERROR(IF(AND(A2240&gt;=1,A2240&lt;=104),VLOOKUP($A2240,Location!$A:$J,6,FALSE),IF(A2240=0,"Avant l'ouverture",IF(OR(A2240=105,A2240=106),"Bonus"))),"")</f>
        <v>Tour 3</v>
      </c>
      <c r="I2240" s="31" t="str">
        <f>IF(LEFT(H2240,4)="Tour",VLOOKUP(A2240,Database!$A:$C,3,FALSE),"")</f>
        <v>F</v>
      </c>
      <c r="J2240" s="31" t="str">
        <f>VLOOKUP($A2240,Location!$A:$J,7,FALSE)</f>
        <v>Tunisie</v>
      </c>
      <c r="K2240" s="31" t="str">
        <f>IFERROR(VLOOKUP(J2240,Setup_Team!$B:$C,2,FALSE), "TDB")</f>
        <v>TUN</v>
      </c>
      <c r="L2240" s="31" t="str">
        <f>VLOOKUP($A2240,Location!$A:$J,8,FALSE)</f>
        <v>Pays-Bas</v>
      </c>
      <c r="M2240" s="31" t="str">
        <f>IFERROR(VLOOKUP(L2240,Setup_Team!$B:$C,2,FALSE), "TDB")</f>
        <v>NLD</v>
      </c>
      <c r="N2240" s="31" t="str">
        <f>VLOOKUP($A2240,Location!$A:$J,9,FALSE)</f>
        <v>Arlington, Dallas, Texas</v>
      </c>
      <c r="O2240" s="31" t="str">
        <f>VLOOKUP($A2240,Location!$A:$J,10,FALSE)</f>
        <v>AT&amp;T Stadium</v>
      </c>
      <c r="R2240" s="31">
        <v>0</v>
      </c>
      <c r="S2240" s="25">
        <f>VLOOKUP($A2240,Database!$A:$Y,10,FALSE)</f>
        <v>131</v>
      </c>
      <c r="T2240" s="25">
        <f>VLOOKUP($A2240,Database!$A:$Y,11,FALSE)</f>
        <v>123</v>
      </c>
      <c r="U2240" s="25">
        <f>VLOOKUP($A2240,Database!$A:$Y,12,FALSE)</f>
        <v>56</v>
      </c>
      <c r="V2240" s="25" t="str">
        <f>VLOOKUP(A2240,Database!A:M,13,FALSE)</f>
        <v>À venir</v>
      </c>
      <c r="W2240" s="25" t="str">
        <f>VLOOKUP($A2240,Database!$A:$Y,20,FALSE)</f>
        <v/>
      </c>
      <c r="X2240" s="25" t="str">
        <f>VLOOKUP($A2240,Database!$A:$Y,21,FALSE)</f>
        <v/>
      </c>
      <c r="Y2240" s="25" t="str">
        <f ca="1">IF(C2240&lt;NOW(),IF(AND(P2240&gt;Q2240,W2240&gt;X2240),S2240,IF(AND(P2240=Q2240,W2240=X2240),T2240,IF(AND(P2240&lt;Q2240,W2240&lt;X2240),U2240,0))),"")</f>
        <v/>
      </c>
      <c r="Z2240" s="25">
        <f>IF(AND(P2240=W2240,Q2240=X2240),1,0)</f>
        <v>1</v>
      </c>
      <c r="AA2240" s="25" t="str">
        <f>IF(Z2240=0,"",IF(ISBLANK(VLOOKUP(A2240,Database!A:AA,22,FALSE)),"",VLOOKUP(A2240,Database!A:AA,22,FALSE)))</f>
        <v>Exact</v>
      </c>
      <c r="AB2240" s="25">
        <f ca="1">IFERROR(IF(AND(Y2240&lt;&gt;"",OR(V2240="Terminé",V2240="En cours")),VLOOKUP(AA2240,Setup_ScoreExactBonus!A:D,4,FALSE),0),0)</f>
        <v>0</v>
      </c>
      <c r="AC2240" s="31" t="str">
        <f ca="1">IF(Y2240&lt;&gt;"", Y2240 + IF(Z2240=1,AB2240, 0), "")</f>
        <v/>
      </c>
      <c r="AD2240" s="31">
        <f ca="1">SUMIFS(AC$2:AC2240,D$2:D2240,D2240)*IF(R2240=0,1,2)</f>
        <v>0</v>
      </c>
    </row>
    <row r="2241" spans="1:30" x14ac:dyDescent="0.35">
      <c r="A2241" s="31">
        <f>IF(ISBLANK(B2241),"",COUNTIF(B$2:B2241,B2241))-1</f>
        <v>57</v>
      </c>
      <c r="B2241" s="31">
        <v>17</v>
      </c>
      <c r="C2241" s="10">
        <f>VLOOKUP($A2241,Database!$A:$Y,7,FALSE)</f>
        <v>46199.041666666664</v>
      </c>
      <c r="D2241" s="31" t="str">
        <f>VLOOKUP(Pronostics!$B2241,Setup_MPP!$A:$G,3,FALSE)</f>
        <v>Joueur17</v>
      </c>
      <c r="E2241" s="31" t="str">
        <f>VLOOKUP(Pronostics!$B2241,Setup_MPP!$A:$G,2,FALSE)</f>
        <v>Joueur17</v>
      </c>
      <c r="F2241" s="31" t="str">
        <f>VLOOKUP($B2241,Setup_MPP!$A:$E,4,FALSE)</f>
        <v>#FFB0B0</v>
      </c>
      <c r="G2241" s="31" t="str">
        <f>VLOOKUP($B2241,Setup_MPP!$A:$E,5,FALSE)</f>
        <v>#F25757</v>
      </c>
      <c r="H2241" s="31" t="str">
        <f>IFERROR(IF(AND(A2241&gt;=1,A2241&lt;=104),VLOOKUP($A2241,Location!$A:$J,6,FALSE),IF(A2241=0,"Avant l'ouverture",IF(OR(A2241=105,A2241=106),"Bonus"))),"")</f>
        <v>Tour 3</v>
      </c>
      <c r="I2241" s="31" t="str">
        <f>IF(LEFT(H2241,4)="Tour",VLOOKUP(A2241,Database!$A:$C,3,FALSE),"")</f>
        <v>F</v>
      </c>
      <c r="J2241" s="31" t="str">
        <f>VLOOKUP($A2241,Location!$A:$J,7,FALSE)</f>
        <v>Tunisie</v>
      </c>
      <c r="K2241" s="31" t="str">
        <f>IFERROR(VLOOKUP(J2241,Setup_Team!$B:$C,2,FALSE), "TDB")</f>
        <v>TUN</v>
      </c>
      <c r="L2241" s="31" t="str">
        <f>VLOOKUP($A2241,Location!$A:$J,8,FALSE)</f>
        <v>Pays-Bas</v>
      </c>
      <c r="M2241" s="31" t="str">
        <f>IFERROR(VLOOKUP(L2241,Setup_Team!$B:$C,2,FALSE), "TDB")</f>
        <v>NLD</v>
      </c>
      <c r="N2241" s="31" t="str">
        <f>VLOOKUP($A2241,Location!$A:$J,9,FALSE)</f>
        <v>Arlington, Dallas, Texas</v>
      </c>
      <c r="O2241" s="31" t="str">
        <f>VLOOKUP($A2241,Location!$A:$J,10,FALSE)</f>
        <v>AT&amp;T Stadium</v>
      </c>
      <c r="R2241" s="31">
        <v>0</v>
      </c>
      <c r="S2241" s="25">
        <f>VLOOKUP($A2241,Database!$A:$Y,10,FALSE)</f>
        <v>131</v>
      </c>
      <c r="T2241" s="25">
        <f>VLOOKUP($A2241,Database!$A:$Y,11,FALSE)</f>
        <v>123</v>
      </c>
      <c r="U2241" s="25">
        <f>VLOOKUP($A2241,Database!$A:$Y,12,FALSE)</f>
        <v>56</v>
      </c>
      <c r="V2241" s="25" t="str">
        <f>VLOOKUP(A2241,Database!A:M,13,FALSE)</f>
        <v>À venir</v>
      </c>
      <c r="W2241" s="25" t="str">
        <f>VLOOKUP($A2241,Database!$A:$Y,20,FALSE)</f>
        <v/>
      </c>
      <c r="X2241" s="25" t="str">
        <f>VLOOKUP($A2241,Database!$A:$Y,21,FALSE)</f>
        <v/>
      </c>
      <c r="Y2241" s="25" t="str">
        <f ca="1">IF(C2241&lt;NOW(),IF(AND(P2241&gt;Q2241,W2241&gt;X2241),S2241,IF(AND(P2241=Q2241,W2241=X2241),T2241,IF(AND(P2241&lt;Q2241,W2241&lt;X2241),U2241,0))),"")</f>
        <v/>
      </c>
      <c r="Z2241" s="25">
        <f>IF(AND(P2241=W2241,Q2241=X2241),1,0)</f>
        <v>1</v>
      </c>
      <c r="AA2241" s="25" t="str">
        <f>IF(Z2241=0,"",IF(ISBLANK(VLOOKUP(A2241,Database!A:AA,22,FALSE)),"",VLOOKUP(A2241,Database!A:AA,22,FALSE)))</f>
        <v>Exact</v>
      </c>
      <c r="AB2241" s="25">
        <f ca="1">IFERROR(IF(AND(Y2241&lt;&gt;"",OR(V2241="Terminé",V2241="En cours")),VLOOKUP(AA2241,Setup_ScoreExactBonus!A:D,4,FALSE),0),0)</f>
        <v>0</v>
      </c>
      <c r="AC2241" s="31" t="str">
        <f ca="1">IF(Y2241&lt;&gt;"", Y2241 + IF(Z2241=1,AB2241, 0), "")</f>
        <v/>
      </c>
      <c r="AD2241" s="31">
        <f ca="1">SUMIFS(AC$2:AC2241,D$2:D2241,D2241)*IF(R2241=0,1,2)</f>
        <v>0</v>
      </c>
    </row>
    <row r="2242" spans="1:30" x14ac:dyDescent="0.35">
      <c r="A2242" s="31">
        <f>IF(ISBLANK(B2242),"",COUNTIF(B$2:B2242,B2242))-1</f>
        <v>57</v>
      </c>
      <c r="B2242" s="31">
        <v>18</v>
      </c>
      <c r="C2242" s="10">
        <f>VLOOKUP($A2242,Database!$A:$Y,7,FALSE)</f>
        <v>46199.041666666664</v>
      </c>
      <c r="D2242" s="31" t="str">
        <f>VLOOKUP(Pronostics!$B2242,Setup_MPP!$A:$G,3,FALSE)</f>
        <v>Joueur18</v>
      </c>
      <c r="E2242" s="31" t="str">
        <f>VLOOKUP(Pronostics!$B2242,Setup_MPP!$A:$G,2,FALSE)</f>
        <v>Joueur18</v>
      </c>
      <c r="F2242" s="31" t="str">
        <f>VLOOKUP($B2242,Setup_MPP!$A:$E,4,FALSE)</f>
        <v>#FFC9B0</v>
      </c>
      <c r="G2242" s="31" t="str">
        <f>VLOOKUP($B2242,Setup_MPP!$A:$E,5,FALSE)</f>
        <v>#F28D57</v>
      </c>
      <c r="H2242" s="31" t="str">
        <f>IFERROR(IF(AND(A2242&gt;=1,A2242&lt;=104),VLOOKUP($A2242,Location!$A:$J,6,FALSE),IF(A2242=0,"Avant l'ouverture",IF(OR(A2242=105,A2242=106),"Bonus"))),"")</f>
        <v>Tour 3</v>
      </c>
      <c r="I2242" s="31" t="str">
        <f>IF(LEFT(H2242,4)="Tour",VLOOKUP(A2242,Database!$A:$C,3,FALSE),"")</f>
        <v>F</v>
      </c>
      <c r="J2242" s="31" t="str">
        <f>VLOOKUP($A2242,Location!$A:$J,7,FALSE)</f>
        <v>Tunisie</v>
      </c>
      <c r="K2242" s="31" t="str">
        <f>IFERROR(VLOOKUP(J2242,Setup_Team!$B:$C,2,FALSE), "TDB")</f>
        <v>TUN</v>
      </c>
      <c r="L2242" s="31" t="str">
        <f>VLOOKUP($A2242,Location!$A:$J,8,FALSE)</f>
        <v>Pays-Bas</v>
      </c>
      <c r="M2242" s="31" t="str">
        <f>IFERROR(VLOOKUP(L2242,Setup_Team!$B:$C,2,FALSE), "TDB")</f>
        <v>NLD</v>
      </c>
      <c r="N2242" s="31" t="str">
        <f>VLOOKUP($A2242,Location!$A:$J,9,FALSE)</f>
        <v>Arlington, Dallas, Texas</v>
      </c>
      <c r="O2242" s="31" t="str">
        <f>VLOOKUP($A2242,Location!$A:$J,10,FALSE)</f>
        <v>AT&amp;T Stadium</v>
      </c>
      <c r="R2242" s="31">
        <v>0</v>
      </c>
      <c r="S2242" s="25">
        <f>VLOOKUP($A2242,Database!$A:$Y,10,FALSE)</f>
        <v>131</v>
      </c>
      <c r="T2242" s="25">
        <f>VLOOKUP($A2242,Database!$A:$Y,11,FALSE)</f>
        <v>123</v>
      </c>
      <c r="U2242" s="25">
        <f>VLOOKUP($A2242,Database!$A:$Y,12,FALSE)</f>
        <v>56</v>
      </c>
      <c r="V2242" s="25" t="str">
        <f>VLOOKUP(A2242,Database!A:M,13,FALSE)</f>
        <v>À venir</v>
      </c>
      <c r="W2242" s="25" t="str">
        <f>VLOOKUP($A2242,Database!$A:$Y,20,FALSE)</f>
        <v/>
      </c>
      <c r="X2242" s="25" t="str">
        <f>VLOOKUP($A2242,Database!$A:$Y,21,FALSE)</f>
        <v/>
      </c>
      <c r="Y2242" s="25" t="str">
        <f ca="1">IF(C2242&lt;NOW(),IF(AND(P2242&gt;Q2242,W2242&gt;X2242),S2242,IF(AND(P2242=Q2242,W2242=X2242),T2242,IF(AND(P2242&lt;Q2242,W2242&lt;X2242),U2242,0))),"")</f>
        <v/>
      </c>
      <c r="Z2242" s="25">
        <f>IF(AND(P2242=W2242,Q2242=X2242),1,0)</f>
        <v>1</v>
      </c>
      <c r="AA2242" s="25" t="str">
        <f>IF(Z2242=0,"",IF(ISBLANK(VLOOKUP(A2242,Database!A:AA,22,FALSE)),"",VLOOKUP(A2242,Database!A:AA,22,FALSE)))</f>
        <v>Exact</v>
      </c>
      <c r="AB2242" s="25">
        <f ca="1">IFERROR(IF(AND(Y2242&lt;&gt;"",OR(V2242="Terminé",V2242="En cours")),VLOOKUP(AA2242,Setup_ScoreExactBonus!A:D,4,FALSE),0),0)</f>
        <v>0</v>
      </c>
      <c r="AC2242" s="31" t="str">
        <f ca="1">IF(Y2242&lt;&gt;"", Y2242 + IF(Z2242=1,AB2242, 0), "")</f>
        <v/>
      </c>
      <c r="AD2242" s="31">
        <f ca="1">SUMIFS(AC$2:AC2242,D$2:D2242,D2242)*IF(R2242=0,1,2)</f>
        <v>0</v>
      </c>
    </row>
    <row r="2243" spans="1:30" x14ac:dyDescent="0.35">
      <c r="A2243" s="31">
        <f>IF(ISBLANK(B2243),"",COUNTIF(B$2:B2243,B2243))-1</f>
        <v>57</v>
      </c>
      <c r="B2243" s="31">
        <v>19</v>
      </c>
      <c r="C2243" s="10">
        <f>VLOOKUP($A2243,Database!$A:$Y,7,FALSE)</f>
        <v>46199.041666666664</v>
      </c>
      <c r="D2243" s="31" t="str">
        <f>VLOOKUP(Pronostics!$B2243,Setup_MPP!$A:$G,3,FALSE)</f>
        <v>Joueur19</v>
      </c>
      <c r="E2243" s="31" t="str">
        <f>VLOOKUP(Pronostics!$B2243,Setup_MPP!$A:$G,2,FALSE)</f>
        <v>Joueur19</v>
      </c>
      <c r="F2243" s="31" t="str">
        <f>VLOOKUP($B2243,Setup_MPP!$A:$E,4,FALSE)</f>
        <v>#D5D5D5</v>
      </c>
      <c r="G2243" s="31" t="str">
        <f>VLOOKUP($B2243,Setup_MPP!$A:$E,5,FALSE)</f>
        <v>#727272</v>
      </c>
      <c r="H2243" s="31" t="str">
        <f>IFERROR(IF(AND(A2243&gt;=1,A2243&lt;=104),VLOOKUP($A2243,Location!$A:$J,6,FALSE),IF(A2243=0,"Avant l'ouverture",IF(OR(A2243=105,A2243=106),"Bonus"))),"")</f>
        <v>Tour 3</v>
      </c>
      <c r="I2243" s="31" t="str">
        <f>IF(LEFT(H2243,4)="Tour",VLOOKUP(A2243,Database!$A:$C,3,FALSE),"")</f>
        <v>F</v>
      </c>
      <c r="J2243" s="31" t="str">
        <f>VLOOKUP($A2243,Location!$A:$J,7,FALSE)</f>
        <v>Tunisie</v>
      </c>
      <c r="K2243" s="31" t="str">
        <f>IFERROR(VLOOKUP(J2243,Setup_Team!$B:$C,2,FALSE), "TDB")</f>
        <v>TUN</v>
      </c>
      <c r="L2243" s="31" t="str">
        <f>VLOOKUP($A2243,Location!$A:$J,8,FALSE)</f>
        <v>Pays-Bas</v>
      </c>
      <c r="M2243" s="31" t="str">
        <f>IFERROR(VLOOKUP(L2243,Setup_Team!$B:$C,2,FALSE), "TDB")</f>
        <v>NLD</v>
      </c>
      <c r="N2243" s="31" t="str">
        <f>VLOOKUP($A2243,Location!$A:$J,9,FALSE)</f>
        <v>Arlington, Dallas, Texas</v>
      </c>
      <c r="O2243" s="31" t="str">
        <f>VLOOKUP($A2243,Location!$A:$J,10,FALSE)</f>
        <v>AT&amp;T Stadium</v>
      </c>
      <c r="R2243" s="31">
        <v>0</v>
      </c>
      <c r="S2243" s="25">
        <f>VLOOKUP($A2243,Database!$A:$Y,10,FALSE)</f>
        <v>131</v>
      </c>
      <c r="T2243" s="25">
        <f>VLOOKUP($A2243,Database!$A:$Y,11,FALSE)</f>
        <v>123</v>
      </c>
      <c r="U2243" s="25">
        <f>VLOOKUP($A2243,Database!$A:$Y,12,FALSE)</f>
        <v>56</v>
      </c>
      <c r="V2243" s="25" t="str">
        <f>VLOOKUP(A2243,Database!A:M,13,FALSE)</f>
        <v>À venir</v>
      </c>
      <c r="W2243" s="25" t="str">
        <f>VLOOKUP($A2243,Database!$A:$Y,20,FALSE)</f>
        <v/>
      </c>
      <c r="X2243" s="25" t="str">
        <f>VLOOKUP($A2243,Database!$A:$Y,21,FALSE)</f>
        <v/>
      </c>
      <c r="Y2243" s="25" t="str">
        <f ca="1">IF(C2243&lt;NOW(),IF(AND(P2243&gt;Q2243,W2243&gt;X2243),S2243,IF(AND(P2243=Q2243,W2243=X2243),T2243,IF(AND(P2243&lt;Q2243,W2243&lt;X2243),U2243,0))),"")</f>
        <v/>
      </c>
      <c r="Z2243" s="25">
        <f>IF(AND(P2243=W2243,Q2243=X2243),1,0)</f>
        <v>1</v>
      </c>
      <c r="AA2243" s="25" t="str">
        <f>IF(Z2243=0,"",IF(ISBLANK(VLOOKUP(A2243,Database!A:AA,22,FALSE)),"",VLOOKUP(A2243,Database!A:AA,22,FALSE)))</f>
        <v>Exact</v>
      </c>
      <c r="AB2243" s="25">
        <f ca="1">IFERROR(IF(AND(Y2243&lt;&gt;"",OR(V2243="Terminé",V2243="En cours")),VLOOKUP(AA2243,Setup_ScoreExactBonus!A:D,4,FALSE),0),0)</f>
        <v>0</v>
      </c>
      <c r="AC2243" s="31" t="str">
        <f ca="1">IF(Y2243&lt;&gt;"", Y2243 + IF(Z2243=1,AB2243, 0), "")</f>
        <v/>
      </c>
      <c r="AD2243" s="31">
        <f ca="1">SUMIFS(AC$2:AC2243,D$2:D2243,D2243)*IF(R2243=0,1,2)</f>
        <v>0</v>
      </c>
    </row>
    <row r="2244" spans="1:30" x14ac:dyDescent="0.35">
      <c r="A2244" s="31">
        <f>IF(ISBLANK(B2244),"",COUNTIF(B$2:B2244,B2244))-1</f>
        <v>57</v>
      </c>
      <c r="B2244" s="31">
        <v>20</v>
      </c>
      <c r="C2244" s="10">
        <f>VLOOKUP($A2244,Database!$A:$Y,7,FALSE)</f>
        <v>46199.041666666664</v>
      </c>
      <c r="D2244" s="31" t="str">
        <f>VLOOKUP(Pronostics!$B2244,Setup_MPP!$A:$G,3,FALSE)</f>
        <v>Joueur20</v>
      </c>
      <c r="E2244" s="31" t="str">
        <f>VLOOKUP(Pronostics!$B2244,Setup_MPP!$A:$G,2,FALSE)</f>
        <v>Joueur20</v>
      </c>
      <c r="F2244" s="31" t="str">
        <f>VLOOKUP($B2244,Setup_MPP!$A:$E,4,FALSE)</f>
        <v>#D5D5D5</v>
      </c>
      <c r="G2244" s="31" t="str">
        <f>VLOOKUP($B2244,Setup_MPP!$A:$E,5,FALSE)</f>
        <v>#727272</v>
      </c>
      <c r="H2244" s="31" t="str">
        <f>IFERROR(IF(AND(A2244&gt;=1,A2244&lt;=104),VLOOKUP($A2244,Location!$A:$J,6,FALSE),IF(A2244=0,"Avant l'ouverture",IF(OR(A2244=105,A2244=106),"Bonus"))),"")</f>
        <v>Tour 3</v>
      </c>
      <c r="I2244" s="31" t="str">
        <f>IF(LEFT(H2244,4)="Tour",VLOOKUP(A2244,Database!$A:$C,3,FALSE),"")</f>
        <v>F</v>
      </c>
      <c r="J2244" s="31" t="str">
        <f>VLOOKUP($A2244,Location!$A:$J,7,FALSE)</f>
        <v>Tunisie</v>
      </c>
      <c r="K2244" s="31" t="str">
        <f>IFERROR(VLOOKUP(J2244,Setup_Team!$B:$C,2,FALSE), "TDB")</f>
        <v>TUN</v>
      </c>
      <c r="L2244" s="31" t="str">
        <f>VLOOKUP($A2244,Location!$A:$J,8,FALSE)</f>
        <v>Pays-Bas</v>
      </c>
      <c r="M2244" s="31" t="str">
        <f>IFERROR(VLOOKUP(L2244,Setup_Team!$B:$C,2,FALSE), "TDB")</f>
        <v>NLD</v>
      </c>
      <c r="N2244" s="31" t="str">
        <f>VLOOKUP($A2244,Location!$A:$J,9,FALSE)</f>
        <v>Arlington, Dallas, Texas</v>
      </c>
      <c r="O2244" s="31" t="str">
        <f>VLOOKUP($A2244,Location!$A:$J,10,FALSE)</f>
        <v>AT&amp;T Stadium</v>
      </c>
      <c r="R2244" s="31">
        <v>0</v>
      </c>
      <c r="S2244" s="25">
        <f>VLOOKUP($A2244,Database!$A:$Y,10,FALSE)</f>
        <v>131</v>
      </c>
      <c r="T2244" s="25">
        <f>VLOOKUP($A2244,Database!$A:$Y,11,FALSE)</f>
        <v>123</v>
      </c>
      <c r="U2244" s="25">
        <f>VLOOKUP($A2244,Database!$A:$Y,12,FALSE)</f>
        <v>56</v>
      </c>
      <c r="V2244" s="25" t="str">
        <f>VLOOKUP(A2244,Database!A:M,13,FALSE)</f>
        <v>À venir</v>
      </c>
      <c r="W2244" s="25" t="str">
        <f>VLOOKUP($A2244,Database!$A:$Y,20,FALSE)</f>
        <v/>
      </c>
      <c r="X2244" s="25" t="str">
        <f>VLOOKUP($A2244,Database!$A:$Y,21,FALSE)</f>
        <v/>
      </c>
      <c r="Y2244" s="25" t="str">
        <f ca="1">IF(C2244&lt;NOW(),IF(AND(P2244&gt;Q2244,W2244&gt;X2244),S2244,IF(AND(P2244=Q2244,W2244=X2244),T2244,IF(AND(P2244&lt;Q2244,W2244&lt;X2244),U2244,0))),"")</f>
        <v/>
      </c>
      <c r="Z2244" s="25">
        <f>IF(AND(P2244=W2244,Q2244=X2244),1,0)</f>
        <v>1</v>
      </c>
      <c r="AA2244" s="25" t="str">
        <f>IF(Z2244=0,"",IF(ISBLANK(VLOOKUP(A2244,Database!A:AA,22,FALSE)),"",VLOOKUP(A2244,Database!A:AA,22,FALSE)))</f>
        <v>Exact</v>
      </c>
      <c r="AB2244" s="25">
        <f ca="1">IFERROR(IF(AND(Y2244&lt;&gt;"",OR(V2244="Terminé",V2244="En cours")),VLOOKUP(AA2244,Setup_ScoreExactBonus!A:D,4,FALSE),0),0)</f>
        <v>0</v>
      </c>
      <c r="AC2244" s="31" t="str">
        <f ca="1">IF(Y2244&lt;&gt;"", Y2244 + IF(Z2244=1,AB2244, 0), "")</f>
        <v/>
      </c>
      <c r="AD2244" s="31">
        <f ca="1">SUMIFS(AC$2:AC2244,D$2:D2244,D2244)*IF(R2244=0,1,2)</f>
        <v>0</v>
      </c>
    </row>
    <row r="2245" spans="1:30" x14ac:dyDescent="0.35">
      <c r="A2245" s="31">
        <f>IF(ISBLANK(B2245),"",COUNTIF(B$2:B2245,B2245))-1</f>
        <v>57</v>
      </c>
      <c r="B2245" s="31">
        <v>21</v>
      </c>
      <c r="C2245" s="10">
        <f>VLOOKUP($A2245,Database!$A:$Y,7,FALSE)</f>
        <v>46199.041666666664</v>
      </c>
      <c r="D2245" s="31" t="str">
        <f>VLOOKUP(Pronostics!$B2245,Setup_MPP!$A:$G,3,FALSE)</f>
        <v>Joueur21</v>
      </c>
      <c r="E2245" s="31" t="str">
        <f>VLOOKUP(Pronostics!$B2245,Setup_MPP!$A:$G,2,FALSE)</f>
        <v>Joueur21</v>
      </c>
      <c r="F2245" s="31" t="str">
        <f>VLOOKUP($B2245,Setup_MPP!$A:$E,4,FALSE)</f>
        <v>#D5D5D5</v>
      </c>
      <c r="G2245" s="31" t="str">
        <f>VLOOKUP($B2245,Setup_MPP!$A:$E,5,FALSE)</f>
        <v>#727272</v>
      </c>
      <c r="H2245" s="31" t="str">
        <f>IFERROR(IF(AND(A2245&gt;=1,A2245&lt;=104),VLOOKUP($A2245,Location!$A:$J,6,FALSE),IF(A2245=0,"Avant l'ouverture",IF(OR(A2245=105,A2245=106),"Bonus"))),"")</f>
        <v>Tour 3</v>
      </c>
      <c r="I2245" s="31" t="str">
        <f>IF(LEFT(H2245,4)="Tour",VLOOKUP(A2245,Database!$A:$C,3,FALSE),"")</f>
        <v>F</v>
      </c>
      <c r="J2245" s="31" t="str">
        <f>VLOOKUP($A2245,Location!$A:$J,7,FALSE)</f>
        <v>Tunisie</v>
      </c>
      <c r="K2245" s="31" t="str">
        <f>IFERROR(VLOOKUP(J2245,Setup_Team!$B:$C,2,FALSE), "TDB")</f>
        <v>TUN</v>
      </c>
      <c r="L2245" s="31" t="str">
        <f>VLOOKUP($A2245,Location!$A:$J,8,FALSE)</f>
        <v>Pays-Bas</v>
      </c>
      <c r="M2245" s="31" t="str">
        <f>IFERROR(VLOOKUP(L2245,Setup_Team!$B:$C,2,FALSE), "TDB")</f>
        <v>NLD</v>
      </c>
      <c r="N2245" s="31" t="str">
        <f>VLOOKUP($A2245,Location!$A:$J,9,FALSE)</f>
        <v>Arlington, Dallas, Texas</v>
      </c>
      <c r="O2245" s="31" t="str">
        <f>VLOOKUP($A2245,Location!$A:$J,10,FALSE)</f>
        <v>AT&amp;T Stadium</v>
      </c>
      <c r="R2245" s="31">
        <v>0</v>
      </c>
      <c r="S2245" s="25">
        <f>VLOOKUP($A2245,Database!$A:$Y,10,FALSE)</f>
        <v>131</v>
      </c>
      <c r="T2245" s="25">
        <f>VLOOKUP($A2245,Database!$A:$Y,11,FALSE)</f>
        <v>123</v>
      </c>
      <c r="U2245" s="25">
        <f>VLOOKUP($A2245,Database!$A:$Y,12,FALSE)</f>
        <v>56</v>
      </c>
      <c r="V2245" s="25" t="str">
        <f>VLOOKUP(A2245,Database!A:M,13,FALSE)</f>
        <v>À venir</v>
      </c>
      <c r="W2245" s="25" t="str">
        <f>VLOOKUP($A2245,Database!$A:$Y,20,FALSE)</f>
        <v/>
      </c>
      <c r="X2245" s="25" t="str">
        <f>VLOOKUP($A2245,Database!$A:$Y,21,FALSE)</f>
        <v/>
      </c>
      <c r="Y2245" s="25" t="str">
        <f ca="1">IF(C2245&lt;NOW(),IF(AND(P2245&gt;Q2245,W2245&gt;X2245),S2245,IF(AND(P2245=Q2245,W2245=X2245),T2245,IF(AND(P2245&lt;Q2245,W2245&lt;X2245),U2245,0))),"")</f>
        <v/>
      </c>
      <c r="Z2245" s="25">
        <f>IF(AND(P2245=W2245,Q2245=X2245),1,0)</f>
        <v>1</v>
      </c>
      <c r="AA2245" s="25" t="str">
        <f>IF(Z2245=0,"",IF(ISBLANK(VLOOKUP(A2245,Database!A:AA,22,FALSE)),"",VLOOKUP(A2245,Database!A:AA,22,FALSE)))</f>
        <v>Exact</v>
      </c>
      <c r="AB2245" s="25">
        <f ca="1">IFERROR(IF(AND(Y2245&lt;&gt;"",OR(V2245="Terminé",V2245="En cours")),VLOOKUP(AA2245,Setup_ScoreExactBonus!A:D,4,FALSE),0),0)</f>
        <v>0</v>
      </c>
      <c r="AC2245" s="31" t="str">
        <f ca="1">IF(Y2245&lt;&gt;"", Y2245 + IF(Z2245=1,AB2245, 0), "")</f>
        <v/>
      </c>
      <c r="AD2245" s="31">
        <f ca="1">SUMIFS(AC$2:AC2245,D$2:D2245,D2245)*IF(R2245=0,1,2)</f>
        <v>0</v>
      </c>
    </row>
    <row r="2246" spans="1:30" x14ac:dyDescent="0.35">
      <c r="A2246" s="31">
        <f>IF(ISBLANK(B2246),"",COUNTIF(B$2:B2246,B2246))-1</f>
        <v>57</v>
      </c>
      <c r="B2246" s="31">
        <v>22</v>
      </c>
      <c r="C2246" s="10">
        <f>VLOOKUP($A2246,Database!$A:$Y,7,FALSE)</f>
        <v>46199.041666666664</v>
      </c>
      <c r="D2246" s="31" t="str">
        <f>VLOOKUP(Pronostics!$B2246,Setup_MPP!$A:$G,3,FALSE)</f>
        <v>Joueur22</v>
      </c>
      <c r="E2246" s="31" t="str">
        <f>VLOOKUP(Pronostics!$B2246,Setup_MPP!$A:$G,2,FALSE)</f>
        <v>Joueur22</v>
      </c>
      <c r="F2246" s="31" t="str">
        <f>VLOOKUP($B2246,Setup_MPP!$A:$E,4,FALSE)</f>
        <v>#D5D5D5</v>
      </c>
      <c r="G2246" s="31" t="str">
        <f>VLOOKUP($B2246,Setup_MPP!$A:$E,5,FALSE)</f>
        <v>#727272</v>
      </c>
      <c r="H2246" s="31" t="str">
        <f>IFERROR(IF(AND(A2246&gt;=1,A2246&lt;=104),VLOOKUP($A2246,Location!$A:$J,6,FALSE),IF(A2246=0,"Avant l'ouverture",IF(OR(A2246=105,A2246=106),"Bonus"))),"")</f>
        <v>Tour 3</v>
      </c>
      <c r="I2246" s="31" t="str">
        <f>IF(LEFT(H2246,4)="Tour",VLOOKUP(A2246,Database!$A:$C,3,FALSE),"")</f>
        <v>F</v>
      </c>
      <c r="J2246" s="31" t="str">
        <f>VLOOKUP($A2246,Location!$A:$J,7,FALSE)</f>
        <v>Tunisie</v>
      </c>
      <c r="K2246" s="31" t="str">
        <f>IFERROR(VLOOKUP(J2246,Setup_Team!$B:$C,2,FALSE), "TDB")</f>
        <v>TUN</v>
      </c>
      <c r="L2246" s="31" t="str">
        <f>VLOOKUP($A2246,Location!$A:$J,8,FALSE)</f>
        <v>Pays-Bas</v>
      </c>
      <c r="M2246" s="31" t="str">
        <f>IFERROR(VLOOKUP(L2246,Setup_Team!$B:$C,2,FALSE), "TDB")</f>
        <v>NLD</v>
      </c>
      <c r="N2246" s="31" t="str">
        <f>VLOOKUP($A2246,Location!$A:$J,9,FALSE)</f>
        <v>Arlington, Dallas, Texas</v>
      </c>
      <c r="O2246" s="31" t="str">
        <f>VLOOKUP($A2246,Location!$A:$J,10,FALSE)</f>
        <v>AT&amp;T Stadium</v>
      </c>
      <c r="R2246" s="31">
        <v>0</v>
      </c>
      <c r="S2246" s="25">
        <f>VLOOKUP($A2246,Database!$A:$Y,10,FALSE)</f>
        <v>131</v>
      </c>
      <c r="T2246" s="25">
        <f>VLOOKUP($A2246,Database!$A:$Y,11,FALSE)</f>
        <v>123</v>
      </c>
      <c r="U2246" s="25">
        <f>VLOOKUP($A2246,Database!$A:$Y,12,FALSE)</f>
        <v>56</v>
      </c>
      <c r="V2246" s="25" t="str">
        <f>VLOOKUP(A2246,Database!A:M,13,FALSE)</f>
        <v>À venir</v>
      </c>
      <c r="W2246" s="25" t="str">
        <f>VLOOKUP($A2246,Database!$A:$Y,20,FALSE)</f>
        <v/>
      </c>
      <c r="X2246" s="25" t="str">
        <f>VLOOKUP($A2246,Database!$A:$Y,21,FALSE)</f>
        <v/>
      </c>
      <c r="Y2246" s="25" t="str">
        <f ca="1">IF(C2246&lt;NOW(),IF(AND(P2246&gt;Q2246,W2246&gt;X2246),S2246,IF(AND(P2246=Q2246,W2246=X2246),T2246,IF(AND(P2246&lt;Q2246,W2246&lt;X2246),U2246,0))),"")</f>
        <v/>
      </c>
      <c r="Z2246" s="25">
        <f>IF(AND(P2246=W2246,Q2246=X2246),1,0)</f>
        <v>1</v>
      </c>
      <c r="AA2246" s="25" t="str">
        <f>IF(Z2246=0,"",IF(ISBLANK(VLOOKUP(A2246,Database!A:AA,22,FALSE)),"",VLOOKUP(A2246,Database!A:AA,22,FALSE)))</f>
        <v>Exact</v>
      </c>
      <c r="AB2246" s="25">
        <f ca="1">IFERROR(IF(AND(Y2246&lt;&gt;"",OR(V2246="Terminé",V2246="En cours")),VLOOKUP(AA2246,Setup_ScoreExactBonus!A:D,4,FALSE),0),0)</f>
        <v>0</v>
      </c>
      <c r="AC2246" s="31" t="str">
        <f ca="1">IF(Y2246&lt;&gt;"", Y2246 + IF(Z2246=1,AB2246, 0), "")</f>
        <v/>
      </c>
      <c r="AD2246" s="31">
        <f ca="1">SUMIFS(AC$2:AC2246,D$2:D2246,D2246)*IF(R2246=0,1,2)</f>
        <v>0</v>
      </c>
    </row>
    <row r="2247" spans="1:30" x14ac:dyDescent="0.35">
      <c r="A2247" s="31">
        <f>IF(ISBLANK(B2247),"",COUNTIF(B$2:B2247,B2247))-1</f>
        <v>57</v>
      </c>
      <c r="B2247" s="31">
        <v>23</v>
      </c>
      <c r="C2247" s="10">
        <f>VLOOKUP($A2247,Database!$A:$Y,7,FALSE)</f>
        <v>46199.041666666664</v>
      </c>
      <c r="D2247" s="31" t="str">
        <f>VLOOKUP(Pronostics!$B2247,Setup_MPP!$A:$G,3,FALSE)</f>
        <v>Joueur23</v>
      </c>
      <c r="E2247" s="31" t="str">
        <f>VLOOKUP(Pronostics!$B2247,Setup_MPP!$A:$G,2,FALSE)</f>
        <v>Joueur23</v>
      </c>
      <c r="F2247" s="31" t="str">
        <f>VLOOKUP($B2247,Setup_MPP!$A:$E,4,FALSE)</f>
        <v>#D5D5D5</v>
      </c>
      <c r="G2247" s="31" t="str">
        <f>VLOOKUP($B2247,Setup_MPP!$A:$E,5,FALSE)</f>
        <v>#727272</v>
      </c>
      <c r="H2247" s="31" t="str">
        <f>IFERROR(IF(AND(A2247&gt;=1,A2247&lt;=104),VLOOKUP($A2247,Location!$A:$J,6,FALSE),IF(A2247=0,"Avant l'ouverture",IF(OR(A2247=105,A2247=106),"Bonus"))),"")</f>
        <v>Tour 3</v>
      </c>
      <c r="I2247" s="31" t="str">
        <f>IF(LEFT(H2247,4)="Tour",VLOOKUP(A2247,Database!$A:$C,3,FALSE),"")</f>
        <v>F</v>
      </c>
      <c r="J2247" s="31" t="str">
        <f>VLOOKUP($A2247,Location!$A:$J,7,FALSE)</f>
        <v>Tunisie</v>
      </c>
      <c r="K2247" s="31" t="str">
        <f>IFERROR(VLOOKUP(J2247,Setup_Team!$B:$C,2,FALSE), "TDB")</f>
        <v>TUN</v>
      </c>
      <c r="L2247" s="31" t="str">
        <f>VLOOKUP($A2247,Location!$A:$J,8,FALSE)</f>
        <v>Pays-Bas</v>
      </c>
      <c r="M2247" s="31" t="str">
        <f>IFERROR(VLOOKUP(L2247,Setup_Team!$B:$C,2,FALSE), "TDB")</f>
        <v>NLD</v>
      </c>
      <c r="N2247" s="31" t="str">
        <f>VLOOKUP($A2247,Location!$A:$J,9,FALSE)</f>
        <v>Arlington, Dallas, Texas</v>
      </c>
      <c r="O2247" s="31" t="str">
        <f>VLOOKUP($A2247,Location!$A:$J,10,FALSE)</f>
        <v>AT&amp;T Stadium</v>
      </c>
      <c r="R2247" s="31">
        <v>0</v>
      </c>
      <c r="S2247" s="25">
        <f>VLOOKUP($A2247,Database!$A:$Y,10,FALSE)</f>
        <v>131</v>
      </c>
      <c r="T2247" s="25">
        <f>VLOOKUP($A2247,Database!$A:$Y,11,FALSE)</f>
        <v>123</v>
      </c>
      <c r="U2247" s="25">
        <f>VLOOKUP($A2247,Database!$A:$Y,12,FALSE)</f>
        <v>56</v>
      </c>
      <c r="V2247" s="25" t="str">
        <f>VLOOKUP(A2247,Database!A:M,13,FALSE)</f>
        <v>À venir</v>
      </c>
      <c r="W2247" s="25" t="str">
        <f>VLOOKUP($A2247,Database!$A:$Y,20,FALSE)</f>
        <v/>
      </c>
      <c r="X2247" s="25" t="str">
        <f>VLOOKUP($A2247,Database!$A:$Y,21,FALSE)</f>
        <v/>
      </c>
      <c r="Y2247" s="25" t="str">
        <f ca="1">IF(C2247&lt;NOW(),IF(AND(P2247&gt;Q2247,W2247&gt;X2247),S2247,IF(AND(P2247=Q2247,W2247=X2247),T2247,IF(AND(P2247&lt;Q2247,W2247&lt;X2247),U2247,0))),"")</f>
        <v/>
      </c>
      <c r="Z2247" s="25">
        <f>IF(AND(P2247=W2247,Q2247=X2247),1,0)</f>
        <v>1</v>
      </c>
      <c r="AA2247" s="25" t="str">
        <f>IF(Z2247=0,"",IF(ISBLANK(VLOOKUP(A2247,Database!A:AA,22,FALSE)),"",VLOOKUP(A2247,Database!A:AA,22,FALSE)))</f>
        <v>Exact</v>
      </c>
      <c r="AB2247" s="25">
        <f ca="1">IFERROR(IF(AND(Y2247&lt;&gt;"",OR(V2247="Terminé",V2247="En cours")),VLOOKUP(AA2247,Setup_ScoreExactBonus!A:D,4,FALSE),0),0)</f>
        <v>0</v>
      </c>
      <c r="AC2247" s="31" t="str">
        <f ca="1">IF(Y2247&lt;&gt;"", Y2247 + IF(Z2247=1,AB2247, 0), "")</f>
        <v/>
      </c>
      <c r="AD2247" s="31">
        <f ca="1">SUMIFS(AC$2:AC2247,D$2:D2247,D2247)*IF(R2247=0,1,2)</f>
        <v>0</v>
      </c>
    </row>
    <row r="2248" spans="1:30" x14ac:dyDescent="0.35">
      <c r="A2248" s="31">
        <f>IF(ISBLANK(B2248),"",COUNTIF(B$2:B2248,B2248))-1</f>
        <v>57</v>
      </c>
      <c r="B2248" s="31">
        <v>24</v>
      </c>
      <c r="C2248" s="10">
        <f>VLOOKUP($A2248,Database!$A:$Y,7,FALSE)</f>
        <v>46199.041666666664</v>
      </c>
      <c r="D2248" s="31" t="str">
        <f>VLOOKUP(Pronostics!$B2248,Setup_MPP!$A:$G,3,FALSE)</f>
        <v>Joueur24</v>
      </c>
      <c r="E2248" s="31" t="str">
        <f>VLOOKUP(Pronostics!$B2248,Setup_MPP!$A:$G,2,FALSE)</f>
        <v>Joueur24</v>
      </c>
      <c r="F2248" s="31" t="str">
        <f>VLOOKUP($B2248,Setup_MPP!$A:$E,4,FALSE)</f>
        <v>#D5D5D5</v>
      </c>
      <c r="G2248" s="31" t="str">
        <f>VLOOKUP($B2248,Setup_MPP!$A:$E,5,FALSE)</f>
        <v>#727272</v>
      </c>
      <c r="H2248" s="31" t="str">
        <f>IFERROR(IF(AND(A2248&gt;=1,A2248&lt;=104),VLOOKUP($A2248,Location!$A:$J,6,FALSE),IF(A2248=0,"Avant l'ouverture",IF(OR(A2248=105,A2248=106),"Bonus"))),"")</f>
        <v>Tour 3</v>
      </c>
      <c r="I2248" s="31" t="str">
        <f>IF(LEFT(H2248,4)="Tour",VLOOKUP(A2248,Database!$A:$C,3,FALSE),"")</f>
        <v>F</v>
      </c>
      <c r="J2248" s="31" t="str">
        <f>VLOOKUP($A2248,Location!$A:$J,7,FALSE)</f>
        <v>Tunisie</v>
      </c>
      <c r="K2248" s="31" t="str">
        <f>IFERROR(VLOOKUP(J2248,Setup_Team!$B:$C,2,FALSE), "TDB")</f>
        <v>TUN</v>
      </c>
      <c r="L2248" s="31" t="str">
        <f>VLOOKUP($A2248,Location!$A:$J,8,FALSE)</f>
        <v>Pays-Bas</v>
      </c>
      <c r="M2248" s="31" t="str">
        <f>IFERROR(VLOOKUP(L2248,Setup_Team!$B:$C,2,FALSE), "TDB")</f>
        <v>NLD</v>
      </c>
      <c r="N2248" s="31" t="str">
        <f>VLOOKUP($A2248,Location!$A:$J,9,FALSE)</f>
        <v>Arlington, Dallas, Texas</v>
      </c>
      <c r="O2248" s="31" t="str">
        <f>VLOOKUP($A2248,Location!$A:$J,10,FALSE)</f>
        <v>AT&amp;T Stadium</v>
      </c>
      <c r="R2248" s="31">
        <v>0</v>
      </c>
      <c r="S2248" s="25">
        <f>VLOOKUP($A2248,Database!$A:$Y,10,FALSE)</f>
        <v>131</v>
      </c>
      <c r="T2248" s="25">
        <f>VLOOKUP($A2248,Database!$A:$Y,11,FALSE)</f>
        <v>123</v>
      </c>
      <c r="U2248" s="25">
        <f>VLOOKUP($A2248,Database!$A:$Y,12,FALSE)</f>
        <v>56</v>
      </c>
      <c r="V2248" s="25" t="str">
        <f>VLOOKUP(A2248,Database!A:M,13,FALSE)</f>
        <v>À venir</v>
      </c>
      <c r="W2248" s="25" t="str">
        <f>VLOOKUP($A2248,Database!$A:$Y,20,FALSE)</f>
        <v/>
      </c>
      <c r="X2248" s="25" t="str">
        <f>VLOOKUP($A2248,Database!$A:$Y,21,FALSE)</f>
        <v/>
      </c>
      <c r="Y2248" s="25" t="str">
        <f ca="1">IF(C2248&lt;NOW(),IF(AND(P2248&gt;Q2248,W2248&gt;X2248),S2248,IF(AND(P2248=Q2248,W2248=X2248),T2248,IF(AND(P2248&lt;Q2248,W2248&lt;X2248),U2248,0))),"")</f>
        <v/>
      </c>
      <c r="Z2248" s="25">
        <f>IF(AND(P2248=W2248,Q2248=X2248),1,0)</f>
        <v>1</v>
      </c>
      <c r="AA2248" s="25" t="str">
        <f>IF(Z2248=0,"",IF(ISBLANK(VLOOKUP(A2248,Database!A:AA,22,FALSE)),"",VLOOKUP(A2248,Database!A:AA,22,FALSE)))</f>
        <v>Exact</v>
      </c>
      <c r="AB2248" s="25">
        <f ca="1">IFERROR(IF(AND(Y2248&lt;&gt;"",OR(V2248="Terminé",V2248="En cours")),VLOOKUP(AA2248,Setup_ScoreExactBonus!A:D,4,FALSE),0),0)</f>
        <v>0</v>
      </c>
      <c r="AC2248" s="31" t="str">
        <f ca="1">IF(Y2248&lt;&gt;"", Y2248 + IF(Z2248=1,AB2248, 0), "")</f>
        <v/>
      </c>
      <c r="AD2248" s="31">
        <f ca="1">SUMIFS(AC$2:AC2248,D$2:D2248,D2248)*IF(R2248=0,1,2)</f>
        <v>0</v>
      </c>
    </row>
    <row r="2249" spans="1:30" x14ac:dyDescent="0.35">
      <c r="A2249" s="31">
        <f>IF(ISBLANK(B2249),"",COUNTIF(B$2:B2249,B2249))-1</f>
        <v>57</v>
      </c>
      <c r="B2249" s="31">
        <v>25</v>
      </c>
      <c r="C2249" s="10">
        <f>VLOOKUP($A2249,Database!$A:$Y,7,FALSE)</f>
        <v>46199.041666666664</v>
      </c>
      <c r="D2249" s="31" t="str">
        <f>VLOOKUP(Pronostics!$B2249,Setup_MPP!$A:$G,3,FALSE)</f>
        <v>Joueur25</v>
      </c>
      <c r="E2249" s="31" t="str">
        <f>VLOOKUP(Pronostics!$B2249,Setup_MPP!$A:$G,2,FALSE)</f>
        <v>Joueur25</v>
      </c>
      <c r="F2249" s="31" t="str">
        <f>VLOOKUP($B2249,Setup_MPP!$A:$E,4,FALSE)</f>
        <v>#D5D5D5</v>
      </c>
      <c r="G2249" s="31" t="str">
        <f>VLOOKUP($B2249,Setup_MPP!$A:$E,5,FALSE)</f>
        <v>#727272</v>
      </c>
      <c r="H2249" s="31" t="str">
        <f>IFERROR(IF(AND(A2249&gt;=1,A2249&lt;=104),VLOOKUP($A2249,Location!$A:$J,6,FALSE),IF(A2249=0,"Avant l'ouverture",IF(OR(A2249=105,A2249=106),"Bonus"))),"")</f>
        <v>Tour 3</v>
      </c>
      <c r="I2249" s="31" t="str">
        <f>IF(LEFT(H2249,4)="Tour",VLOOKUP(A2249,Database!$A:$C,3,FALSE),"")</f>
        <v>F</v>
      </c>
      <c r="J2249" s="31" t="str">
        <f>VLOOKUP($A2249,Location!$A:$J,7,FALSE)</f>
        <v>Tunisie</v>
      </c>
      <c r="K2249" s="31" t="str">
        <f>IFERROR(VLOOKUP(J2249,Setup_Team!$B:$C,2,FALSE), "TDB")</f>
        <v>TUN</v>
      </c>
      <c r="L2249" s="31" t="str">
        <f>VLOOKUP($A2249,Location!$A:$J,8,FALSE)</f>
        <v>Pays-Bas</v>
      </c>
      <c r="M2249" s="31" t="str">
        <f>IFERROR(VLOOKUP(L2249,Setup_Team!$B:$C,2,FALSE), "TDB")</f>
        <v>NLD</v>
      </c>
      <c r="N2249" s="31" t="str">
        <f>VLOOKUP($A2249,Location!$A:$J,9,FALSE)</f>
        <v>Arlington, Dallas, Texas</v>
      </c>
      <c r="O2249" s="31" t="str">
        <f>VLOOKUP($A2249,Location!$A:$J,10,FALSE)</f>
        <v>AT&amp;T Stadium</v>
      </c>
      <c r="R2249" s="31">
        <v>0</v>
      </c>
      <c r="S2249" s="25">
        <f>VLOOKUP($A2249,Database!$A:$Y,10,FALSE)</f>
        <v>131</v>
      </c>
      <c r="T2249" s="25">
        <f>VLOOKUP($A2249,Database!$A:$Y,11,FALSE)</f>
        <v>123</v>
      </c>
      <c r="U2249" s="25">
        <f>VLOOKUP($A2249,Database!$A:$Y,12,FALSE)</f>
        <v>56</v>
      </c>
      <c r="V2249" s="25" t="str">
        <f>VLOOKUP(A2249,Database!A:M,13,FALSE)</f>
        <v>À venir</v>
      </c>
      <c r="W2249" s="25" t="str">
        <f>VLOOKUP($A2249,Database!$A:$Y,20,FALSE)</f>
        <v/>
      </c>
      <c r="X2249" s="25" t="str">
        <f>VLOOKUP($A2249,Database!$A:$Y,21,FALSE)</f>
        <v/>
      </c>
      <c r="Y2249" s="25" t="str">
        <f ca="1">IF(C2249&lt;NOW(),IF(AND(P2249&gt;Q2249,W2249&gt;X2249),S2249,IF(AND(P2249=Q2249,W2249=X2249),T2249,IF(AND(P2249&lt;Q2249,W2249&lt;X2249),U2249,0))),"")</f>
        <v/>
      </c>
      <c r="Z2249" s="25">
        <f>IF(AND(P2249=W2249,Q2249=X2249),1,0)</f>
        <v>1</v>
      </c>
      <c r="AA2249" s="25" t="str">
        <f>IF(Z2249=0,"",IF(ISBLANK(VLOOKUP(A2249,Database!A:AA,22,FALSE)),"",VLOOKUP(A2249,Database!A:AA,22,FALSE)))</f>
        <v>Exact</v>
      </c>
      <c r="AB2249" s="25">
        <f ca="1">IFERROR(IF(AND(Y2249&lt;&gt;"",OR(V2249="Terminé",V2249="En cours")),VLOOKUP(AA2249,Setup_ScoreExactBonus!A:D,4,FALSE),0),0)</f>
        <v>0</v>
      </c>
      <c r="AC2249" s="31" t="str">
        <f ca="1">IF(Y2249&lt;&gt;"", Y2249 + IF(Z2249=1,AB2249, 0), "")</f>
        <v/>
      </c>
      <c r="AD2249" s="31">
        <f ca="1">SUMIFS(AC$2:AC2249,D$2:D2249,D2249)*IF(R2249=0,1,2)</f>
        <v>0</v>
      </c>
    </row>
    <row r="2250" spans="1:30" x14ac:dyDescent="0.35">
      <c r="A2250" s="31">
        <f>IF(ISBLANK(B2250),"",COUNTIF(B$2:B2250,B2250))-1</f>
        <v>57</v>
      </c>
      <c r="B2250" s="31">
        <v>26</v>
      </c>
      <c r="C2250" s="10">
        <f>VLOOKUP($A2250,Database!$A:$Y,7,FALSE)</f>
        <v>46199.041666666664</v>
      </c>
      <c r="D2250" s="31" t="str">
        <f>VLOOKUP(Pronostics!$B2250,Setup_MPP!$A:$G,3,FALSE)</f>
        <v>Joueur26</v>
      </c>
      <c r="E2250" s="31" t="str">
        <f>VLOOKUP(Pronostics!$B2250,Setup_MPP!$A:$G,2,FALSE)</f>
        <v>Joueur26</v>
      </c>
      <c r="F2250" s="31" t="str">
        <f>VLOOKUP($B2250,Setup_MPP!$A:$E,4,FALSE)</f>
        <v>#D5D5D5</v>
      </c>
      <c r="G2250" s="31" t="str">
        <f>VLOOKUP($B2250,Setup_MPP!$A:$E,5,FALSE)</f>
        <v>#727272</v>
      </c>
      <c r="H2250" s="31" t="str">
        <f>IFERROR(IF(AND(A2250&gt;=1,A2250&lt;=104),VLOOKUP($A2250,Location!$A:$J,6,FALSE),IF(A2250=0,"Avant l'ouverture",IF(OR(A2250=105,A2250=106),"Bonus"))),"")</f>
        <v>Tour 3</v>
      </c>
      <c r="I2250" s="31" t="str">
        <f>IF(LEFT(H2250,4)="Tour",VLOOKUP(A2250,Database!$A:$C,3,FALSE),"")</f>
        <v>F</v>
      </c>
      <c r="J2250" s="31" t="str">
        <f>VLOOKUP($A2250,Location!$A:$J,7,FALSE)</f>
        <v>Tunisie</v>
      </c>
      <c r="K2250" s="31" t="str">
        <f>IFERROR(VLOOKUP(J2250,Setup_Team!$B:$C,2,FALSE), "TDB")</f>
        <v>TUN</v>
      </c>
      <c r="L2250" s="31" t="str">
        <f>VLOOKUP($A2250,Location!$A:$J,8,FALSE)</f>
        <v>Pays-Bas</v>
      </c>
      <c r="M2250" s="31" t="str">
        <f>IFERROR(VLOOKUP(L2250,Setup_Team!$B:$C,2,FALSE), "TDB")</f>
        <v>NLD</v>
      </c>
      <c r="N2250" s="31" t="str">
        <f>VLOOKUP($A2250,Location!$A:$J,9,FALSE)</f>
        <v>Arlington, Dallas, Texas</v>
      </c>
      <c r="O2250" s="31" t="str">
        <f>VLOOKUP($A2250,Location!$A:$J,10,FALSE)</f>
        <v>AT&amp;T Stadium</v>
      </c>
      <c r="R2250" s="31">
        <v>0</v>
      </c>
      <c r="S2250" s="25">
        <f>VLOOKUP($A2250,Database!$A:$Y,10,FALSE)</f>
        <v>131</v>
      </c>
      <c r="T2250" s="25">
        <f>VLOOKUP($A2250,Database!$A:$Y,11,FALSE)</f>
        <v>123</v>
      </c>
      <c r="U2250" s="25">
        <f>VLOOKUP($A2250,Database!$A:$Y,12,FALSE)</f>
        <v>56</v>
      </c>
      <c r="V2250" s="25" t="str">
        <f>VLOOKUP(A2250,Database!A:M,13,FALSE)</f>
        <v>À venir</v>
      </c>
      <c r="W2250" s="25" t="str">
        <f>VLOOKUP($A2250,Database!$A:$Y,20,FALSE)</f>
        <v/>
      </c>
      <c r="X2250" s="25" t="str">
        <f>VLOOKUP($A2250,Database!$A:$Y,21,FALSE)</f>
        <v/>
      </c>
      <c r="Y2250" s="25" t="str">
        <f ca="1">IF(C2250&lt;NOW(),IF(AND(P2250&gt;Q2250,W2250&gt;X2250),S2250,IF(AND(P2250=Q2250,W2250=X2250),T2250,IF(AND(P2250&lt;Q2250,W2250&lt;X2250),U2250,0))),"")</f>
        <v/>
      </c>
      <c r="Z2250" s="25">
        <f>IF(AND(P2250=W2250,Q2250=X2250),1,0)</f>
        <v>1</v>
      </c>
      <c r="AA2250" s="25" t="str">
        <f>IF(Z2250=0,"",IF(ISBLANK(VLOOKUP(A2250,Database!A:AA,22,FALSE)),"",VLOOKUP(A2250,Database!A:AA,22,FALSE)))</f>
        <v>Exact</v>
      </c>
      <c r="AB2250" s="25">
        <f ca="1">IFERROR(IF(AND(Y2250&lt;&gt;"",OR(V2250="Terminé",V2250="En cours")),VLOOKUP(AA2250,Setup_ScoreExactBonus!A:D,4,FALSE),0),0)</f>
        <v>0</v>
      </c>
      <c r="AC2250" s="31" t="str">
        <f ca="1">IF(Y2250&lt;&gt;"", Y2250 + IF(Z2250=1,AB2250, 0), "")</f>
        <v/>
      </c>
      <c r="AD2250" s="31">
        <f ca="1">SUMIFS(AC$2:AC2250,D$2:D2250,D2250)*IF(R2250=0,1,2)</f>
        <v>0</v>
      </c>
    </row>
    <row r="2251" spans="1:30" x14ac:dyDescent="0.35">
      <c r="A2251" s="31">
        <f>IF(ISBLANK(B2251),"",COUNTIF(B$2:B2251,B2251))-1</f>
        <v>57</v>
      </c>
      <c r="B2251" s="31">
        <v>27</v>
      </c>
      <c r="C2251" s="10">
        <f>VLOOKUP($A2251,Database!$A:$Y,7,FALSE)</f>
        <v>46199.041666666664</v>
      </c>
      <c r="D2251" s="31" t="str">
        <f>VLOOKUP(Pronostics!$B2251,Setup_MPP!$A:$G,3,FALSE)</f>
        <v>Joueur27</v>
      </c>
      <c r="E2251" s="31" t="str">
        <f>VLOOKUP(Pronostics!$B2251,Setup_MPP!$A:$G,2,FALSE)</f>
        <v>Joueur27</v>
      </c>
      <c r="F2251" s="31" t="str">
        <f>VLOOKUP($B2251,Setup_MPP!$A:$E,4,FALSE)</f>
        <v>#D5D5D5</v>
      </c>
      <c r="G2251" s="31" t="str">
        <f>VLOOKUP($B2251,Setup_MPP!$A:$E,5,FALSE)</f>
        <v>#727272</v>
      </c>
      <c r="H2251" s="31" t="str">
        <f>IFERROR(IF(AND(A2251&gt;=1,A2251&lt;=104),VLOOKUP($A2251,Location!$A:$J,6,FALSE),IF(A2251=0,"Avant l'ouverture",IF(OR(A2251=105,A2251=106),"Bonus"))),"")</f>
        <v>Tour 3</v>
      </c>
      <c r="I2251" s="31" t="str">
        <f>IF(LEFT(H2251,4)="Tour",VLOOKUP(A2251,Database!$A:$C,3,FALSE),"")</f>
        <v>F</v>
      </c>
      <c r="J2251" s="31" t="str">
        <f>VLOOKUP($A2251,Location!$A:$J,7,FALSE)</f>
        <v>Tunisie</v>
      </c>
      <c r="K2251" s="31" t="str">
        <f>IFERROR(VLOOKUP(J2251,Setup_Team!$B:$C,2,FALSE), "TDB")</f>
        <v>TUN</v>
      </c>
      <c r="L2251" s="31" t="str">
        <f>VLOOKUP($A2251,Location!$A:$J,8,FALSE)</f>
        <v>Pays-Bas</v>
      </c>
      <c r="M2251" s="31" t="str">
        <f>IFERROR(VLOOKUP(L2251,Setup_Team!$B:$C,2,FALSE), "TDB")</f>
        <v>NLD</v>
      </c>
      <c r="N2251" s="31" t="str">
        <f>VLOOKUP($A2251,Location!$A:$J,9,FALSE)</f>
        <v>Arlington, Dallas, Texas</v>
      </c>
      <c r="O2251" s="31" t="str">
        <f>VLOOKUP($A2251,Location!$A:$J,10,FALSE)</f>
        <v>AT&amp;T Stadium</v>
      </c>
      <c r="R2251" s="31">
        <v>0</v>
      </c>
      <c r="S2251" s="25">
        <f>VLOOKUP($A2251,Database!$A:$Y,10,FALSE)</f>
        <v>131</v>
      </c>
      <c r="T2251" s="25">
        <f>VLOOKUP($A2251,Database!$A:$Y,11,FALSE)</f>
        <v>123</v>
      </c>
      <c r="U2251" s="25">
        <f>VLOOKUP($A2251,Database!$A:$Y,12,FALSE)</f>
        <v>56</v>
      </c>
      <c r="V2251" s="25" t="str">
        <f>VLOOKUP(A2251,Database!A:M,13,FALSE)</f>
        <v>À venir</v>
      </c>
      <c r="W2251" s="25" t="str">
        <f>VLOOKUP($A2251,Database!$A:$Y,20,FALSE)</f>
        <v/>
      </c>
      <c r="X2251" s="25" t="str">
        <f>VLOOKUP($A2251,Database!$A:$Y,21,FALSE)</f>
        <v/>
      </c>
      <c r="Y2251" s="25" t="str">
        <f ca="1">IF(C2251&lt;NOW(),IF(AND(P2251&gt;Q2251,W2251&gt;X2251),S2251,IF(AND(P2251=Q2251,W2251=X2251),T2251,IF(AND(P2251&lt;Q2251,W2251&lt;X2251),U2251,0))),"")</f>
        <v/>
      </c>
      <c r="Z2251" s="25">
        <f>IF(AND(P2251=W2251,Q2251=X2251),1,0)</f>
        <v>1</v>
      </c>
      <c r="AA2251" s="25" t="str">
        <f>IF(Z2251=0,"",IF(ISBLANK(VLOOKUP(A2251,Database!A:AA,22,FALSE)),"",VLOOKUP(A2251,Database!A:AA,22,FALSE)))</f>
        <v>Exact</v>
      </c>
      <c r="AB2251" s="25">
        <f ca="1">IFERROR(IF(AND(Y2251&lt;&gt;"",OR(V2251="Terminé",V2251="En cours")),VLOOKUP(AA2251,Setup_ScoreExactBonus!A:D,4,FALSE),0),0)</f>
        <v>0</v>
      </c>
      <c r="AC2251" s="31" t="str">
        <f ca="1">IF(Y2251&lt;&gt;"", Y2251 + IF(Z2251=1,AB2251, 0), "")</f>
        <v/>
      </c>
      <c r="AD2251" s="31">
        <f ca="1">SUMIFS(AC$2:AC2251,D$2:D2251,D2251)*IF(R2251=0,1,2)</f>
        <v>0</v>
      </c>
    </row>
    <row r="2252" spans="1:30" x14ac:dyDescent="0.35">
      <c r="A2252" s="31">
        <f>IF(ISBLANK(B2252),"",COUNTIF(B$2:B2252,B2252))-1</f>
        <v>57</v>
      </c>
      <c r="B2252" s="31">
        <v>28</v>
      </c>
      <c r="C2252" s="10">
        <f>VLOOKUP($A2252,Database!$A:$Y,7,FALSE)</f>
        <v>46199.041666666664</v>
      </c>
      <c r="D2252" s="31" t="str">
        <f>VLOOKUP(Pronostics!$B2252,Setup_MPP!$A:$G,3,FALSE)</f>
        <v>Joueur28</v>
      </c>
      <c r="E2252" s="31" t="str">
        <f>VLOOKUP(Pronostics!$B2252,Setup_MPP!$A:$G,2,FALSE)</f>
        <v>Joueur28</v>
      </c>
      <c r="F2252" s="31" t="str">
        <f>VLOOKUP($B2252,Setup_MPP!$A:$E,4,FALSE)</f>
        <v>#D5D5D5</v>
      </c>
      <c r="G2252" s="31" t="str">
        <f>VLOOKUP($B2252,Setup_MPP!$A:$E,5,FALSE)</f>
        <v>#727272</v>
      </c>
      <c r="H2252" s="31" t="str">
        <f>IFERROR(IF(AND(A2252&gt;=1,A2252&lt;=104),VLOOKUP($A2252,Location!$A:$J,6,FALSE),IF(A2252=0,"Avant l'ouverture",IF(OR(A2252=105,A2252=106),"Bonus"))),"")</f>
        <v>Tour 3</v>
      </c>
      <c r="I2252" s="31" t="str">
        <f>IF(LEFT(H2252,4)="Tour",VLOOKUP(A2252,Database!$A:$C,3,FALSE),"")</f>
        <v>F</v>
      </c>
      <c r="J2252" s="31" t="str">
        <f>VLOOKUP($A2252,Location!$A:$J,7,FALSE)</f>
        <v>Tunisie</v>
      </c>
      <c r="K2252" s="31" t="str">
        <f>IFERROR(VLOOKUP(J2252,Setup_Team!$B:$C,2,FALSE), "TDB")</f>
        <v>TUN</v>
      </c>
      <c r="L2252" s="31" t="str">
        <f>VLOOKUP($A2252,Location!$A:$J,8,FALSE)</f>
        <v>Pays-Bas</v>
      </c>
      <c r="M2252" s="31" t="str">
        <f>IFERROR(VLOOKUP(L2252,Setup_Team!$B:$C,2,FALSE), "TDB")</f>
        <v>NLD</v>
      </c>
      <c r="N2252" s="31" t="str">
        <f>VLOOKUP($A2252,Location!$A:$J,9,FALSE)</f>
        <v>Arlington, Dallas, Texas</v>
      </c>
      <c r="O2252" s="31" t="str">
        <f>VLOOKUP($A2252,Location!$A:$J,10,FALSE)</f>
        <v>AT&amp;T Stadium</v>
      </c>
      <c r="R2252" s="31">
        <v>0</v>
      </c>
      <c r="S2252" s="25">
        <f>VLOOKUP($A2252,Database!$A:$Y,10,FALSE)</f>
        <v>131</v>
      </c>
      <c r="T2252" s="25">
        <f>VLOOKUP($A2252,Database!$A:$Y,11,FALSE)</f>
        <v>123</v>
      </c>
      <c r="U2252" s="25">
        <f>VLOOKUP($A2252,Database!$A:$Y,12,FALSE)</f>
        <v>56</v>
      </c>
      <c r="V2252" s="25" t="str">
        <f>VLOOKUP(A2252,Database!A:M,13,FALSE)</f>
        <v>À venir</v>
      </c>
      <c r="W2252" s="25" t="str">
        <f>VLOOKUP($A2252,Database!$A:$Y,20,FALSE)</f>
        <v/>
      </c>
      <c r="X2252" s="25" t="str">
        <f>VLOOKUP($A2252,Database!$A:$Y,21,FALSE)</f>
        <v/>
      </c>
      <c r="Y2252" s="25" t="str">
        <f ca="1">IF(C2252&lt;NOW(),IF(AND(P2252&gt;Q2252,W2252&gt;X2252),S2252,IF(AND(P2252=Q2252,W2252=X2252),T2252,IF(AND(P2252&lt;Q2252,W2252&lt;X2252),U2252,0))),"")</f>
        <v/>
      </c>
      <c r="Z2252" s="25">
        <f>IF(AND(P2252=W2252,Q2252=X2252),1,0)</f>
        <v>1</v>
      </c>
      <c r="AA2252" s="25" t="str">
        <f>IF(Z2252=0,"",IF(ISBLANK(VLOOKUP(A2252,Database!A:AA,22,FALSE)),"",VLOOKUP(A2252,Database!A:AA,22,FALSE)))</f>
        <v>Exact</v>
      </c>
      <c r="AB2252" s="25">
        <f ca="1">IFERROR(IF(AND(Y2252&lt;&gt;"",OR(V2252="Terminé",V2252="En cours")),VLOOKUP(AA2252,Setup_ScoreExactBonus!A:D,4,FALSE),0),0)</f>
        <v>0</v>
      </c>
      <c r="AC2252" s="31" t="str">
        <f ca="1">IF(Y2252&lt;&gt;"", Y2252 + IF(Z2252=1,AB2252, 0), "")</f>
        <v/>
      </c>
      <c r="AD2252" s="31">
        <f ca="1">SUMIFS(AC$2:AC2252,D$2:D2252,D2252)*IF(R2252=0,1,2)</f>
        <v>0</v>
      </c>
    </row>
    <row r="2253" spans="1:30" x14ac:dyDescent="0.35">
      <c r="A2253" s="31">
        <f>IF(ISBLANK(B2253),"",COUNTIF(B$2:B2253,B2253))-1</f>
        <v>57</v>
      </c>
      <c r="B2253" s="31">
        <v>29</v>
      </c>
      <c r="C2253" s="10">
        <f>VLOOKUP($A2253,Database!$A:$Y,7,FALSE)</f>
        <v>46199.041666666664</v>
      </c>
      <c r="D2253" s="31" t="str">
        <f>VLOOKUP(Pronostics!$B2253,Setup_MPP!$A:$G,3,FALSE)</f>
        <v>Joueur29</v>
      </c>
      <c r="E2253" s="31" t="str">
        <f>VLOOKUP(Pronostics!$B2253,Setup_MPP!$A:$G,2,FALSE)</f>
        <v>Joueur29</v>
      </c>
      <c r="F2253" s="31" t="str">
        <f>VLOOKUP($B2253,Setup_MPP!$A:$E,4,FALSE)</f>
        <v>#D5D5D5</v>
      </c>
      <c r="G2253" s="31" t="str">
        <f>VLOOKUP($B2253,Setup_MPP!$A:$E,5,FALSE)</f>
        <v>#727272</v>
      </c>
      <c r="H2253" s="31" t="str">
        <f>IFERROR(IF(AND(A2253&gt;=1,A2253&lt;=104),VLOOKUP($A2253,Location!$A:$J,6,FALSE),IF(A2253=0,"Avant l'ouverture",IF(OR(A2253=105,A2253=106),"Bonus"))),"")</f>
        <v>Tour 3</v>
      </c>
      <c r="I2253" s="31" t="str">
        <f>IF(LEFT(H2253,4)="Tour",VLOOKUP(A2253,Database!$A:$C,3,FALSE),"")</f>
        <v>F</v>
      </c>
      <c r="J2253" s="31" t="str">
        <f>VLOOKUP($A2253,Location!$A:$J,7,FALSE)</f>
        <v>Tunisie</v>
      </c>
      <c r="K2253" s="31" t="str">
        <f>IFERROR(VLOOKUP(J2253,Setup_Team!$B:$C,2,FALSE), "TDB")</f>
        <v>TUN</v>
      </c>
      <c r="L2253" s="31" t="str">
        <f>VLOOKUP($A2253,Location!$A:$J,8,FALSE)</f>
        <v>Pays-Bas</v>
      </c>
      <c r="M2253" s="31" t="str">
        <f>IFERROR(VLOOKUP(L2253,Setup_Team!$B:$C,2,FALSE), "TDB")</f>
        <v>NLD</v>
      </c>
      <c r="N2253" s="31" t="str">
        <f>VLOOKUP($A2253,Location!$A:$J,9,FALSE)</f>
        <v>Arlington, Dallas, Texas</v>
      </c>
      <c r="O2253" s="31" t="str">
        <f>VLOOKUP($A2253,Location!$A:$J,10,FALSE)</f>
        <v>AT&amp;T Stadium</v>
      </c>
      <c r="R2253" s="31">
        <v>0</v>
      </c>
      <c r="S2253" s="25">
        <f>VLOOKUP($A2253,Database!$A:$Y,10,FALSE)</f>
        <v>131</v>
      </c>
      <c r="T2253" s="25">
        <f>VLOOKUP($A2253,Database!$A:$Y,11,FALSE)</f>
        <v>123</v>
      </c>
      <c r="U2253" s="25">
        <f>VLOOKUP($A2253,Database!$A:$Y,12,FALSE)</f>
        <v>56</v>
      </c>
      <c r="V2253" s="25" t="str">
        <f>VLOOKUP(A2253,Database!A:M,13,FALSE)</f>
        <v>À venir</v>
      </c>
      <c r="W2253" s="25" t="str">
        <f>VLOOKUP($A2253,Database!$A:$Y,20,FALSE)</f>
        <v/>
      </c>
      <c r="X2253" s="25" t="str">
        <f>VLOOKUP($A2253,Database!$A:$Y,21,FALSE)</f>
        <v/>
      </c>
      <c r="Y2253" s="25" t="str">
        <f ca="1">IF(C2253&lt;NOW(),IF(AND(P2253&gt;Q2253,W2253&gt;X2253),S2253,IF(AND(P2253=Q2253,W2253=X2253),T2253,IF(AND(P2253&lt;Q2253,W2253&lt;X2253),U2253,0))),"")</f>
        <v/>
      </c>
      <c r="Z2253" s="25">
        <f>IF(AND(P2253=W2253,Q2253=X2253),1,0)</f>
        <v>1</v>
      </c>
      <c r="AA2253" s="25" t="str">
        <f>IF(Z2253=0,"",IF(ISBLANK(VLOOKUP(A2253,Database!A:AA,22,FALSE)),"",VLOOKUP(A2253,Database!A:AA,22,FALSE)))</f>
        <v>Exact</v>
      </c>
      <c r="AB2253" s="25">
        <f ca="1">IFERROR(IF(AND(Y2253&lt;&gt;"",OR(V2253="Terminé",V2253="En cours")),VLOOKUP(AA2253,Setup_ScoreExactBonus!A:D,4,FALSE),0),0)</f>
        <v>0</v>
      </c>
      <c r="AC2253" s="31" t="str">
        <f ca="1">IF(Y2253&lt;&gt;"", Y2253 + IF(Z2253=1,AB2253, 0), "")</f>
        <v/>
      </c>
      <c r="AD2253" s="31">
        <f ca="1">SUMIFS(AC$2:AC2253,D$2:D2253,D2253)*IF(R2253=0,1,2)</f>
        <v>0</v>
      </c>
    </row>
    <row r="2254" spans="1:30" x14ac:dyDescent="0.35">
      <c r="A2254" s="31">
        <f>IF(ISBLANK(B2254),"",COUNTIF(B$2:B2254,B2254))-1</f>
        <v>57</v>
      </c>
      <c r="B2254" s="31">
        <v>30</v>
      </c>
      <c r="C2254" s="10">
        <f>VLOOKUP($A2254,Database!$A:$Y,7,FALSE)</f>
        <v>46199.041666666664</v>
      </c>
      <c r="D2254" s="31" t="str">
        <f>VLOOKUP(Pronostics!$B2254,Setup_MPP!$A:$G,3,FALSE)</f>
        <v>Joueur30</v>
      </c>
      <c r="E2254" s="31" t="str">
        <f>VLOOKUP(Pronostics!$B2254,Setup_MPP!$A:$G,2,FALSE)</f>
        <v>Joueur30</v>
      </c>
      <c r="F2254" s="31" t="str">
        <f>VLOOKUP($B2254,Setup_MPP!$A:$E,4,FALSE)</f>
        <v>#D5D5D5</v>
      </c>
      <c r="G2254" s="31" t="str">
        <f>VLOOKUP($B2254,Setup_MPP!$A:$E,5,FALSE)</f>
        <v>#727272</v>
      </c>
      <c r="H2254" s="31" t="str">
        <f>IFERROR(IF(AND(A2254&gt;=1,A2254&lt;=104),VLOOKUP($A2254,Location!$A:$J,6,FALSE),IF(A2254=0,"Avant l'ouverture",IF(OR(A2254=105,A2254=106),"Bonus"))),"")</f>
        <v>Tour 3</v>
      </c>
      <c r="I2254" s="31" t="str">
        <f>IF(LEFT(H2254,4)="Tour",VLOOKUP(A2254,Database!$A:$C,3,FALSE),"")</f>
        <v>F</v>
      </c>
      <c r="J2254" s="31" t="str">
        <f>VLOOKUP($A2254,Location!$A:$J,7,FALSE)</f>
        <v>Tunisie</v>
      </c>
      <c r="K2254" s="31" t="str">
        <f>IFERROR(VLOOKUP(J2254,Setup_Team!$B:$C,2,FALSE), "TDB")</f>
        <v>TUN</v>
      </c>
      <c r="L2254" s="31" t="str">
        <f>VLOOKUP($A2254,Location!$A:$J,8,FALSE)</f>
        <v>Pays-Bas</v>
      </c>
      <c r="M2254" s="31" t="str">
        <f>IFERROR(VLOOKUP(L2254,Setup_Team!$B:$C,2,FALSE), "TDB")</f>
        <v>NLD</v>
      </c>
      <c r="N2254" s="31" t="str">
        <f>VLOOKUP($A2254,Location!$A:$J,9,FALSE)</f>
        <v>Arlington, Dallas, Texas</v>
      </c>
      <c r="O2254" s="31" t="str">
        <f>VLOOKUP($A2254,Location!$A:$J,10,FALSE)</f>
        <v>AT&amp;T Stadium</v>
      </c>
      <c r="R2254" s="31">
        <v>0</v>
      </c>
      <c r="S2254" s="25">
        <f>VLOOKUP($A2254,Database!$A:$Y,10,FALSE)</f>
        <v>131</v>
      </c>
      <c r="T2254" s="25">
        <f>VLOOKUP($A2254,Database!$A:$Y,11,FALSE)</f>
        <v>123</v>
      </c>
      <c r="U2254" s="25">
        <f>VLOOKUP($A2254,Database!$A:$Y,12,FALSE)</f>
        <v>56</v>
      </c>
      <c r="V2254" s="25" t="str">
        <f>VLOOKUP(A2254,Database!A:M,13,FALSE)</f>
        <v>À venir</v>
      </c>
      <c r="W2254" s="25" t="str">
        <f>VLOOKUP($A2254,Database!$A:$Y,20,FALSE)</f>
        <v/>
      </c>
      <c r="X2254" s="25" t="str">
        <f>VLOOKUP($A2254,Database!$A:$Y,21,FALSE)</f>
        <v/>
      </c>
      <c r="Y2254" s="25" t="str">
        <f ca="1">IF(C2254&lt;NOW(),IF(AND(P2254&gt;Q2254,W2254&gt;X2254),S2254,IF(AND(P2254=Q2254,W2254=X2254),T2254,IF(AND(P2254&lt;Q2254,W2254&lt;X2254),U2254,0))),"")</f>
        <v/>
      </c>
      <c r="Z2254" s="25">
        <f>IF(AND(P2254=W2254,Q2254=X2254),1,0)</f>
        <v>1</v>
      </c>
      <c r="AA2254" s="25" t="str">
        <f>IF(Z2254=0,"",IF(ISBLANK(VLOOKUP(A2254,Database!A:AA,22,FALSE)),"",VLOOKUP(A2254,Database!A:AA,22,FALSE)))</f>
        <v>Exact</v>
      </c>
      <c r="AB2254" s="25">
        <f ca="1">IFERROR(IF(AND(Y2254&lt;&gt;"",OR(V2254="Terminé",V2254="En cours")),VLOOKUP(AA2254,Setup_ScoreExactBonus!A:D,4,FALSE),0),0)</f>
        <v>0</v>
      </c>
      <c r="AC2254" s="31" t="str">
        <f ca="1">IF(Y2254&lt;&gt;"", Y2254 + IF(Z2254=1,AB2254, 0), "")</f>
        <v/>
      </c>
      <c r="AD2254" s="31">
        <f ca="1">SUMIFS(AC$2:AC2254,D$2:D2254,D2254)*IF(R2254=0,1,2)</f>
        <v>0</v>
      </c>
    </row>
    <row r="2255" spans="1:30" x14ac:dyDescent="0.35">
      <c r="A2255" s="31">
        <f>IF(ISBLANK(B2255),"",COUNTIF(B$2:B2255,B2255))-1</f>
        <v>57</v>
      </c>
      <c r="B2255" s="31">
        <v>31</v>
      </c>
      <c r="C2255" s="10">
        <f>VLOOKUP($A2255,Database!$A:$Y,7,FALSE)</f>
        <v>46199.041666666664</v>
      </c>
      <c r="D2255" s="31" t="str">
        <f>VLOOKUP(Pronostics!$B2255,Setup_MPP!$A:$G,3,FALSE)</f>
        <v>Joueur31</v>
      </c>
      <c r="E2255" s="31" t="str">
        <f>VLOOKUP(Pronostics!$B2255,Setup_MPP!$A:$G,2,FALSE)</f>
        <v>Joueur31</v>
      </c>
      <c r="F2255" s="31" t="str">
        <f>VLOOKUP($B2255,Setup_MPP!$A:$E,4,FALSE)</f>
        <v>#D5D5D5</v>
      </c>
      <c r="G2255" s="31" t="str">
        <f>VLOOKUP($B2255,Setup_MPP!$A:$E,5,FALSE)</f>
        <v>#727272</v>
      </c>
      <c r="H2255" s="31" t="str">
        <f>IFERROR(IF(AND(A2255&gt;=1,A2255&lt;=104),VLOOKUP($A2255,Location!$A:$J,6,FALSE),IF(A2255=0,"Avant l'ouverture",IF(OR(A2255=105,A2255=106),"Bonus"))),"")</f>
        <v>Tour 3</v>
      </c>
      <c r="I2255" s="31" t="str">
        <f>IF(LEFT(H2255,4)="Tour",VLOOKUP(A2255,Database!$A:$C,3,FALSE),"")</f>
        <v>F</v>
      </c>
      <c r="J2255" s="31" t="str">
        <f>VLOOKUP($A2255,Location!$A:$J,7,FALSE)</f>
        <v>Tunisie</v>
      </c>
      <c r="K2255" s="31" t="str">
        <f>IFERROR(VLOOKUP(J2255,Setup_Team!$B:$C,2,FALSE), "TDB")</f>
        <v>TUN</v>
      </c>
      <c r="L2255" s="31" t="str">
        <f>VLOOKUP($A2255,Location!$A:$J,8,FALSE)</f>
        <v>Pays-Bas</v>
      </c>
      <c r="M2255" s="31" t="str">
        <f>IFERROR(VLOOKUP(L2255,Setup_Team!$B:$C,2,FALSE), "TDB")</f>
        <v>NLD</v>
      </c>
      <c r="N2255" s="31" t="str">
        <f>VLOOKUP($A2255,Location!$A:$J,9,FALSE)</f>
        <v>Arlington, Dallas, Texas</v>
      </c>
      <c r="O2255" s="31" t="str">
        <f>VLOOKUP($A2255,Location!$A:$J,10,FALSE)</f>
        <v>AT&amp;T Stadium</v>
      </c>
      <c r="R2255" s="31">
        <v>0</v>
      </c>
      <c r="S2255" s="25">
        <f>VLOOKUP($A2255,Database!$A:$Y,10,FALSE)</f>
        <v>131</v>
      </c>
      <c r="T2255" s="25">
        <f>VLOOKUP($A2255,Database!$A:$Y,11,FALSE)</f>
        <v>123</v>
      </c>
      <c r="U2255" s="25">
        <f>VLOOKUP($A2255,Database!$A:$Y,12,FALSE)</f>
        <v>56</v>
      </c>
      <c r="V2255" s="25" t="str">
        <f>VLOOKUP(A2255,Database!A:M,13,FALSE)</f>
        <v>À venir</v>
      </c>
      <c r="W2255" s="25" t="str">
        <f>VLOOKUP($A2255,Database!$A:$Y,20,FALSE)</f>
        <v/>
      </c>
      <c r="X2255" s="25" t="str">
        <f>VLOOKUP($A2255,Database!$A:$Y,21,FALSE)</f>
        <v/>
      </c>
      <c r="Y2255" s="25" t="str">
        <f ca="1">IF(C2255&lt;NOW(),IF(AND(P2255&gt;Q2255,W2255&gt;X2255),S2255,IF(AND(P2255=Q2255,W2255=X2255),T2255,IF(AND(P2255&lt;Q2255,W2255&lt;X2255),U2255,0))),"")</f>
        <v/>
      </c>
      <c r="Z2255" s="25">
        <f>IF(AND(P2255=W2255,Q2255=X2255),1,0)</f>
        <v>1</v>
      </c>
      <c r="AA2255" s="25" t="str">
        <f>IF(Z2255=0,"",IF(ISBLANK(VLOOKUP(A2255,Database!A:AA,22,FALSE)),"",VLOOKUP(A2255,Database!A:AA,22,FALSE)))</f>
        <v>Exact</v>
      </c>
      <c r="AB2255" s="25">
        <f ca="1">IFERROR(IF(AND(Y2255&lt;&gt;"",OR(V2255="Terminé",V2255="En cours")),VLOOKUP(AA2255,Setup_ScoreExactBonus!A:D,4,FALSE),0),0)</f>
        <v>0</v>
      </c>
      <c r="AC2255" s="31" t="str">
        <f ca="1">IF(Y2255&lt;&gt;"", Y2255 + IF(Z2255=1,AB2255, 0), "")</f>
        <v/>
      </c>
      <c r="AD2255" s="31">
        <f ca="1">SUMIFS(AC$2:AC2255,D$2:D2255,D2255)*IF(R2255=0,1,2)</f>
        <v>0</v>
      </c>
    </row>
    <row r="2256" spans="1:30" x14ac:dyDescent="0.35">
      <c r="A2256" s="31">
        <f>IF(ISBLANK(B2256),"",COUNTIF(B$2:B2256,B2256))-1</f>
        <v>57</v>
      </c>
      <c r="B2256" s="31">
        <v>32</v>
      </c>
      <c r="C2256" s="10">
        <f>VLOOKUP($A2256,Database!$A:$Y,7,FALSE)</f>
        <v>46199.041666666664</v>
      </c>
      <c r="D2256" s="31" t="str">
        <f>VLOOKUP(Pronostics!$B2256,Setup_MPP!$A:$G,3,FALSE)</f>
        <v>Joueur32</v>
      </c>
      <c r="E2256" s="31" t="str">
        <f>VLOOKUP(Pronostics!$B2256,Setup_MPP!$A:$G,2,FALSE)</f>
        <v>Joueur32</v>
      </c>
      <c r="F2256" s="31" t="str">
        <f>VLOOKUP($B2256,Setup_MPP!$A:$E,4,FALSE)</f>
        <v>#D5D5D5</v>
      </c>
      <c r="G2256" s="31" t="str">
        <f>VLOOKUP($B2256,Setup_MPP!$A:$E,5,FALSE)</f>
        <v>#727272</v>
      </c>
      <c r="H2256" s="31" t="str">
        <f>IFERROR(IF(AND(A2256&gt;=1,A2256&lt;=104),VLOOKUP($A2256,Location!$A:$J,6,FALSE),IF(A2256=0,"Avant l'ouverture",IF(OR(A2256=105,A2256=106),"Bonus"))),"")</f>
        <v>Tour 3</v>
      </c>
      <c r="I2256" s="31" t="str">
        <f>IF(LEFT(H2256,4)="Tour",VLOOKUP(A2256,Database!$A:$C,3,FALSE),"")</f>
        <v>F</v>
      </c>
      <c r="J2256" s="31" t="str">
        <f>VLOOKUP($A2256,Location!$A:$J,7,FALSE)</f>
        <v>Tunisie</v>
      </c>
      <c r="K2256" s="31" t="str">
        <f>IFERROR(VLOOKUP(J2256,Setup_Team!$B:$C,2,FALSE), "TDB")</f>
        <v>TUN</v>
      </c>
      <c r="L2256" s="31" t="str">
        <f>VLOOKUP($A2256,Location!$A:$J,8,FALSE)</f>
        <v>Pays-Bas</v>
      </c>
      <c r="M2256" s="31" t="str">
        <f>IFERROR(VLOOKUP(L2256,Setup_Team!$B:$C,2,FALSE), "TDB")</f>
        <v>NLD</v>
      </c>
      <c r="N2256" s="31" t="str">
        <f>VLOOKUP($A2256,Location!$A:$J,9,FALSE)</f>
        <v>Arlington, Dallas, Texas</v>
      </c>
      <c r="O2256" s="31" t="str">
        <f>VLOOKUP($A2256,Location!$A:$J,10,FALSE)</f>
        <v>AT&amp;T Stadium</v>
      </c>
      <c r="R2256" s="31">
        <v>0</v>
      </c>
      <c r="S2256" s="25">
        <f>VLOOKUP($A2256,Database!$A:$Y,10,FALSE)</f>
        <v>131</v>
      </c>
      <c r="T2256" s="25">
        <f>VLOOKUP($A2256,Database!$A:$Y,11,FALSE)</f>
        <v>123</v>
      </c>
      <c r="U2256" s="25">
        <f>VLOOKUP($A2256,Database!$A:$Y,12,FALSE)</f>
        <v>56</v>
      </c>
      <c r="V2256" s="25" t="str">
        <f>VLOOKUP(A2256,Database!A:M,13,FALSE)</f>
        <v>À venir</v>
      </c>
      <c r="W2256" s="25" t="str">
        <f>VLOOKUP($A2256,Database!$A:$Y,20,FALSE)</f>
        <v/>
      </c>
      <c r="X2256" s="25" t="str">
        <f>VLOOKUP($A2256,Database!$A:$Y,21,FALSE)</f>
        <v/>
      </c>
      <c r="Y2256" s="25" t="str">
        <f ca="1">IF(C2256&lt;NOW(),IF(AND(P2256&gt;Q2256,W2256&gt;X2256),S2256,IF(AND(P2256=Q2256,W2256=X2256),T2256,IF(AND(P2256&lt;Q2256,W2256&lt;X2256),U2256,0))),"")</f>
        <v/>
      </c>
      <c r="Z2256" s="25">
        <f>IF(AND(P2256=W2256,Q2256=X2256),1,0)</f>
        <v>1</v>
      </c>
      <c r="AA2256" s="25" t="str">
        <f>IF(Z2256=0,"",IF(ISBLANK(VLOOKUP(A2256,Database!A:AA,22,FALSE)),"",VLOOKUP(A2256,Database!A:AA,22,FALSE)))</f>
        <v>Exact</v>
      </c>
      <c r="AB2256" s="25">
        <f ca="1">IFERROR(IF(AND(Y2256&lt;&gt;"",OR(V2256="Terminé",V2256="En cours")),VLOOKUP(AA2256,Setup_ScoreExactBonus!A:D,4,FALSE),0),0)</f>
        <v>0</v>
      </c>
      <c r="AC2256" s="31" t="str">
        <f ca="1">IF(Y2256&lt;&gt;"", Y2256 + IF(Z2256=1,AB2256, 0), "")</f>
        <v/>
      </c>
      <c r="AD2256" s="31">
        <f ca="1">SUMIFS(AC$2:AC2256,D$2:D2256,D2256)*IF(R2256=0,1,2)</f>
        <v>0</v>
      </c>
    </row>
    <row r="2257" spans="1:30" x14ac:dyDescent="0.35">
      <c r="A2257" s="31">
        <f>IF(ISBLANK(B2257),"",COUNTIF(B$2:B2257,B2257))-1</f>
        <v>57</v>
      </c>
      <c r="B2257" s="31">
        <v>33</v>
      </c>
      <c r="C2257" s="10">
        <f>VLOOKUP($A2257,Database!$A:$Y,7,FALSE)</f>
        <v>46199.041666666664</v>
      </c>
      <c r="D2257" s="31" t="str">
        <f>VLOOKUP(Pronostics!$B2257,Setup_MPP!$A:$G,3,FALSE)</f>
        <v>Joueur33</v>
      </c>
      <c r="E2257" s="31" t="str">
        <f>VLOOKUP(Pronostics!$B2257,Setup_MPP!$A:$G,2,FALSE)</f>
        <v>Joueur33</v>
      </c>
      <c r="F2257" s="31" t="str">
        <f>VLOOKUP($B2257,Setup_MPP!$A:$E,4,FALSE)</f>
        <v>#D5D5D5</v>
      </c>
      <c r="G2257" s="31" t="str">
        <f>VLOOKUP($B2257,Setup_MPP!$A:$E,5,FALSE)</f>
        <v>#727272</v>
      </c>
      <c r="H2257" s="31" t="str">
        <f>IFERROR(IF(AND(A2257&gt;=1,A2257&lt;=104),VLOOKUP($A2257,Location!$A:$J,6,FALSE),IF(A2257=0,"Avant l'ouverture",IF(OR(A2257=105,A2257=106),"Bonus"))),"")</f>
        <v>Tour 3</v>
      </c>
      <c r="I2257" s="31" t="str">
        <f>IF(LEFT(H2257,4)="Tour",VLOOKUP(A2257,Database!$A:$C,3,FALSE),"")</f>
        <v>F</v>
      </c>
      <c r="J2257" s="31" t="str">
        <f>VLOOKUP($A2257,Location!$A:$J,7,FALSE)</f>
        <v>Tunisie</v>
      </c>
      <c r="K2257" s="31" t="str">
        <f>IFERROR(VLOOKUP(J2257,Setup_Team!$B:$C,2,FALSE), "TDB")</f>
        <v>TUN</v>
      </c>
      <c r="L2257" s="31" t="str">
        <f>VLOOKUP($A2257,Location!$A:$J,8,FALSE)</f>
        <v>Pays-Bas</v>
      </c>
      <c r="M2257" s="31" t="str">
        <f>IFERROR(VLOOKUP(L2257,Setup_Team!$B:$C,2,FALSE), "TDB")</f>
        <v>NLD</v>
      </c>
      <c r="N2257" s="31" t="str">
        <f>VLOOKUP($A2257,Location!$A:$J,9,FALSE)</f>
        <v>Arlington, Dallas, Texas</v>
      </c>
      <c r="O2257" s="31" t="str">
        <f>VLOOKUP($A2257,Location!$A:$J,10,FALSE)</f>
        <v>AT&amp;T Stadium</v>
      </c>
      <c r="R2257" s="31">
        <v>0</v>
      </c>
      <c r="S2257" s="25">
        <f>VLOOKUP($A2257,Database!$A:$Y,10,FALSE)</f>
        <v>131</v>
      </c>
      <c r="T2257" s="25">
        <f>VLOOKUP($A2257,Database!$A:$Y,11,FALSE)</f>
        <v>123</v>
      </c>
      <c r="U2257" s="25">
        <f>VLOOKUP($A2257,Database!$A:$Y,12,FALSE)</f>
        <v>56</v>
      </c>
      <c r="V2257" s="25" t="str">
        <f>VLOOKUP(A2257,Database!A:M,13,FALSE)</f>
        <v>À venir</v>
      </c>
      <c r="W2257" s="25" t="str">
        <f>VLOOKUP($A2257,Database!$A:$Y,20,FALSE)</f>
        <v/>
      </c>
      <c r="X2257" s="25" t="str">
        <f>VLOOKUP($A2257,Database!$A:$Y,21,FALSE)</f>
        <v/>
      </c>
      <c r="Y2257" s="25" t="str">
        <f ca="1">IF(C2257&lt;NOW(),IF(AND(P2257&gt;Q2257,W2257&gt;X2257),S2257,IF(AND(P2257=Q2257,W2257=X2257),T2257,IF(AND(P2257&lt;Q2257,W2257&lt;X2257),U2257,0))),"")</f>
        <v/>
      </c>
      <c r="Z2257" s="25">
        <f>IF(AND(P2257=W2257,Q2257=X2257),1,0)</f>
        <v>1</v>
      </c>
      <c r="AA2257" s="25" t="str">
        <f>IF(Z2257=0,"",IF(ISBLANK(VLOOKUP(A2257,Database!A:AA,22,FALSE)),"",VLOOKUP(A2257,Database!A:AA,22,FALSE)))</f>
        <v>Exact</v>
      </c>
      <c r="AB2257" s="25">
        <f ca="1">IFERROR(IF(AND(Y2257&lt;&gt;"",OR(V2257="Terminé",V2257="En cours")),VLOOKUP(AA2257,Setup_ScoreExactBonus!A:D,4,FALSE),0),0)</f>
        <v>0</v>
      </c>
      <c r="AC2257" s="31" t="str">
        <f ca="1">IF(Y2257&lt;&gt;"", Y2257 + IF(Z2257=1,AB2257, 0), "")</f>
        <v/>
      </c>
      <c r="AD2257" s="31">
        <f ca="1">SUMIFS(AC$2:AC2257,D$2:D2257,D2257)*IF(R2257=0,1,2)</f>
        <v>0</v>
      </c>
    </row>
    <row r="2258" spans="1:30" x14ac:dyDescent="0.35">
      <c r="A2258" s="31">
        <f>IF(ISBLANK(B2258),"",COUNTIF(B$2:B2258,B2258))-1</f>
        <v>57</v>
      </c>
      <c r="B2258" s="31">
        <v>34</v>
      </c>
      <c r="C2258" s="10">
        <f>VLOOKUP($A2258,Database!$A:$Y,7,FALSE)</f>
        <v>46199.041666666664</v>
      </c>
      <c r="D2258" s="31" t="str">
        <f>VLOOKUP(Pronostics!$B2258,Setup_MPP!$A:$G,3,FALSE)</f>
        <v>Joueur34</v>
      </c>
      <c r="E2258" s="31" t="str">
        <f>VLOOKUP(Pronostics!$B2258,Setup_MPP!$A:$G,2,FALSE)</f>
        <v>Joueur34</v>
      </c>
      <c r="F2258" s="31" t="str">
        <f>VLOOKUP($B2258,Setup_MPP!$A:$E,4,FALSE)</f>
        <v>#D5D5D5</v>
      </c>
      <c r="G2258" s="31" t="str">
        <f>VLOOKUP($B2258,Setup_MPP!$A:$E,5,FALSE)</f>
        <v>#727272</v>
      </c>
      <c r="H2258" s="31" t="str">
        <f>IFERROR(IF(AND(A2258&gt;=1,A2258&lt;=104),VLOOKUP($A2258,Location!$A:$J,6,FALSE),IF(A2258=0,"Avant l'ouverture",IF(OR(A2258=105,A2258=106),"Bonus"))),"")</f>
        <v>Tour 3</v>
      </c>
      <c r="I2258" s="31" t="str">
        <f>IF(LEFT(H2258,4)="Tour",VLOOKUP(A2258,Database!$A:$C,3,FALSE),"")</f>
        <v>F</v>
      </c>
      <c r="J2258" s="31" t="str">
        <f>VLOOKUP($A2258,Location!$A:$J,7,FALSE)</f>
        <v>Tunisie</v>
      </c>
      <c r="K2258" s="31" t="str">
        <f>IFERROR(VLOOKUP(J2258,Setup_Team!$B:$C,2,FALSE), "TDB")</f>
        <v>TUN</v>
      </c>
      <c r="L2258" s="31" t="str">
        <f>VLOOKUP($A2258,Location!$A:$J,8,FALSE)</f>
        <v>Pays-Bas</v>
      </c>
      <c r="M2258" s="31" t="str">
        <f>IFERROR(VLOOKUP(L2258,Setup_Team!$B:$C,2,FALSE), "TDB")</f>
        <v>NLD</v>
      </c>
      <c r="N2258" s="31" t="str">
        <f>VLOOKUP($A2258,Location!$A:$J,9,FALSE)</f>
        <v>Arlington, Dallas, Texas</v>
      </c>
      <c r="O2258" s="31" t="str">
        <f>VLOOKUP($A2258,Location!$A:$J,10,FALSE)</f>
        <v>AT&amp;T Stadium</v>
      </c>
      <c r="R2258" s="31">
        <v>0</v>
      </c>
      <c r="S2258" s="25">
        <f>VLOOKUP($A2258,Database!$A:$Y,10,FALSE)</f>
        <v>131</v>
      </c>
      <c r="T2258" s="25">
        <f>VLOOKUP($A2258,Database!$A:$Y,11,FALSE)</f>
        <v>123</v>
      </c>
      <c r="U2258" s="25">
        <f>VLOOKUP($A2258,Database!$A:$Y,12,FALSE)</f>
        <v>56</v>
      </c>
      <c r="V2258" s="25" t="str">
        <f>VLOOKUP(A2258,Database!A:M,13,FALSE)</f>
        <v>À venir</v>
      </c>
      <c r="W2258" s="25" t="str">
        <f>VLOOKUP($A2258,Database!$A:$Y,20,FALSE)</f>
        <v/>
      </c>
      <c r="X2258" s="25" t="str">
        <f>VLOOKUP($A2258,Database!$A:$Y,21,FALSE)</f>
        <v/>
      </c>
      <c r="Y2258" s="25" t="str">
        <f ca="1">IF(C2258&lt;NOW(),IF(AND(P2258&gt;Q2258,W2258&gt;X2258),S2258,IF(AND(P2258=Q2258,W2258=X2258),T2258,IF(AND(P2258&lt;Q2258,W2258&lt;X2258),U2258,0))),"")</f>
        <v/>
      </c>
      <c r="Z2258" s="25">
        <f>IF(AND(P2258=W2258,Q2258=X2258),1,0)</f>
        <v>1</v>
      </c>
      <c r="AA2258" s="25" t="str">
        <f>IF(Z2258=0,"",IF(ISBLANK(VLOOKUP(A2258,Database!A:AA,22,FALSE)),"",VLOOKUP(A2258,Database!A:AA,22,FALSE)))</f>
        <v>Exact</v>
      </c>
      <c r="AB2258" s="25">
        <f ca="1">IFERROR(IF(AND(Y2258&lt;&gt;"",OR(V2258="Terminé",V2258="En cours")),VLOOKUP(AA2258,Setup_ScoreExactBonus!A:D,4,FALSE),0),0)</f>
        <v>0</v>
      </c>
      <c r="AC2258" s="31" t="str">
        <f ca="1">IF(Y2258&lt;&gt;"", Y2258 + IF(Z2258=1,AB2258, 0), "")</f>
        <v/>
      </c>
      <c r="AD2258" s="31">
        <f ca="1">SUMIFS(AC$2:AC2258,D$2:D2258,D2258)*IF(R2258=0,1,2)</f>
        <v>0</v>
      </c>
    </row>
    <row r="2259" spans="1:30" x14ac:dyDescent="0.35">
      <c r="A2259" s="31">
        <f>IF(ISBLANK(B2259),"",COUNTIF(B$2:B2259,B2259))-1</f>
        <v>57</v>
      </c>
      <c r="B2259" s="31">
        <v>35</v>
      </c>
      <c r="C2259" s="10">
        <f>VLOOKUP($A2259,Database!$A:$Y,7,FALSE)</f>
        <v>46199.041666666664</v>
      </c>
      <c r="D2259" s="31" t="str">
        <f>VLOOKUP(Pronostics!$B2259,Setup_MPP!$A:$G,3,FALSE)</f>
        <v>Joueur35</v>
      </c>
      <c r="E2259" s="31" t="str">
        <f>VLOOKUP(Pronostics!$B2259,Setup_MPP!$A:$G,2,FALSE)</f>
        <v>Joueur35</v>
      </c>
      <c r="F2259" s="31" t="str">
        <f>VLOOKUP($B2259,Setup_MPP!$A:$E,4,FALSE)</f>
        <v>#D5D5D5</v>
      </c>
      <c r="G2259" s="31" t="str">
        <f>VLOOKUP($B2259,Setup_MPP!$A:$E,5,FALSE)</f>
        <v>#727272</v>
      </c>
      <c r="H2259" s="31" t="str">
        <f>IFERROR(IF(AND(A2259&gt;=1,A2259&lt;=104),VLOOKUP($A2259,Location!$A:$J,6,FALSE),IF(A2259=0,"Avant l'ouverture",IF(OR(A2259=105,A2259=106),"Bonus"))),"")</f>
        <v>Tour 3</v>
      </c>
      <c r="I2259" s="31" t="str">
        <f>IF(LEFT(H2259,4)="Tour",VLOOKUP(A2259,Database!$A:$C,3,FALSE),"")</f>
        <v>F</v>
      </c>
      <c r="J2259" s="31" t="str">
        <f>VLOOKUP($A2259,Location!$A:$J,7,FALSE)</f>
        <v>Tunisie</v>
      </c>
      <c r="K2259" s="31" t="str">
        <f>IFERROR(VLOOKUP(J2259,Setup_Team!$B:$C,2,FALSE), "TDB")</f>
        <v>TUN</v>
      </c>
      <c r="L2259" s="31" t="str">
        <f>VLOOKUP($A2259,Location!$A:$J,8,FALSE)</f>
        <v>Pays-Bas</v>
      </c>
      <c r="M2259" s="31" t="str">
        <f>IFERROR(VLOOKUP(L2259,Setup_Team!$B:$C,2,FALSE), "TDB")</f>
        <v>NLD</v>
      </c>
      <c r="N2259" s="31" t="str">
        <f>VLOOKUP($A2259,Location!$A:$J,9,FALSE)</f>
        <v>Arlington, Dallas, Texas</v>
      </c>
      <c r="O2259" s="31" t="str">
        <f>VLOOKUP($A2259,Location!$A:$J,10,FALSE)</f>
        <v>AT&amp;T Stadium</v>
      </c>
      <c r="R2259" s="31">
        <v>0</v>
      </c>
      <c r="S2259" s="25">
        <f>VLOOKUP($A2259,Database!$A:$Y,10,FALSE)</f>
        <v>131</v>
      </c>
      <c r="T2259" s="25">
        <f>VLOOKUP($A2259,Database!$A:$Y,11,FALSE)</f>
        <v>123</v>
      </c>
      <c r="U2259" s="25">
        <f>VLOOKUP($A2259,Database!$A:$Y,12,FALSE)</f>
        <v>56</v>
      </c>
      <c r="V2259" s="25" t="str">
        <f>VLOOKUP(A2259,Database!A:M,13,FALSE)</f>
        <v>À venir</v>
      </c>
      <c r="W2259" s="25" t="str">
        <f>VLOOKUP($A2259,Database!$A:$Y,20,FALSE)</f>
        <v/>
      </c>
      <c r="X2259" s="25" t="str">
        <f>VLOOKUP($A2259,Database!$A:$Y,21,FALSE)</f>
        <v/>
      </c>
      <c r="Y2259" s="25" t="str">
        <f ca="1">IF(C2259&lt;NOW(),IF(AND(P2259&gt;Q2259,W2259&gt;X2259),S2259,IF(AND(P2259=Q2259,W2259=X2259),T2259,IF(AND(P2259&lt;Q2259,W2259&lt;X2259),U2259,0))),"")</f>
        <v/>
      </c>
      <c r="Z2259" s="25">
        <f>IF(AND(P2259=W2259,Q2259=X2259),1,0)</f>
        <v>1</v>
      </c>
      <c r="AA2259" s="25" t="str">
        <f>IF(Z2259=0,"",IF(ISBLANK(VLOOKUP(A2259,Database!A:AA,22,FALSE)),"",VLOOKUP(A2259,Database!A:AA,22,FALSE)))</f>
        <v>Exact</v>
      </c>
      <c r="AB2259" s="25">
        <f ca="1">IFERROR(IF(AND(Y2259&lt;&gt;"",OR(V2259="Terminé",V2259="En cours")),VLOOKUP(AA2259,Setup_ScoreExactBonus!A:D,4,FALSE),0),0)</f>
        <v>0</v>
      </c>
      <c r="AC2259" s="31" t="str">
        <f ca="1">IF(Y2259&lt;&gt;"", Y2259 + IF(Z2259=1,AB2259, 0), "")</f>
        <v/>
      </c>
      <c r="AD2259" s="31">
        <f ca="1">SUMIFS(AC$2:AC2259,D$2:D2259,D2259)*IF(R2259=0,1,2)</f>
        <v>0</v>
      </c>
    </row>
    <row r="2260" spans="1:30" x14ac:dyDescent="0.35">
      <c r="A2260" s="31">
        <f>IF(ISBLANK(B2260),"",COUNTIF(B$2:B2260,B2260))-1</f>
        <v>57</v>
      </c>
      <c r="B2260" s="31">
        <v>36</v>
      </c>
      <c r="C2260" s="10">
        <f>VLOOKUP($A2260,Database!$A:$Y,7,FALSE)</f>
        <v>46199.041666666664</v>
      </c>
      <c r="D2260" s="31" t="str">
        <f>VLOOKUP(Pronostics!$B2260,Setup_MPP!$A:$G,3,FALSE)</f>
        <v>Joueur36</v>
      </c>
      <c r="E2260" s="31" t="str">
        <f>VLOOKUP(Pronostics!$B2260,Setup_MPP!$A:$G,2,FALSE)</f>
        <v>Joueur36</v>
      </c>
      <c r="F2260" s="31" t="str">
        <f>VLOOKUP($B2260,Setup_MPP!$A:$E,4,FALSE)</f>
        <v>#D5D5D5</v>
      </c>
      <c r="G2260" s="31" t="str">
        <f>VLOOKUP($B2260,Setup_MPP!$A:$E,5,FALSE)</f>
        <v>#727272</v>
      </c>
      <c r="H2260" s="31" t="str">
        <f>IFERROR(IF(AND(A2260&gt;=1,A2260&lt;=104),VLOOKUP($A2260,Location!$A:$J,6,FALSE),IF(A2260=0,"Avant l'ouverture",IF(OR(A2260=105,A2260=106),"Bonus"))),"")</f>
        <v>Tour 3</v>
      </c>
      <c r="I2260" s="31" t="str">
        <f>IF(LEFT(H2260,4)="Tour",VLOOKUP(A2260,Database!$A:$C,3,FALSE),"")</f>
        <v>F</v>
      </c>
      <c r="J2260" s="31" t="str">
        <f>VLOOKUP($A2260,Location!$A:$J,7,FALSE)</f>
        <v>Tunisie</v>
      </c>
      <c r="K2260" s="31" t="str">
        <f>IFERROR(VLOOKUP(J2260,Setup_Team!$B:$C,2,FALSE), "TDB")</f>
        <v>TUN</v>
      </c>
      <c r="L2260" s="31" t="str">
        <f>VLOOKUP($A2260,Location!$A:$J,8,FALSE)</f>
        <v>Pays-Bas</v>
      </c>
      <c r="M2260" s="31" t="str">
        <f>IFERROR(VLOOKUP(L2260,Setup_Team!$B:$C,2,FALSE), "TDB")</f>
        <v>NLD</v>
      </c>
      <c r="N2260" s="31" t="str">
        <f>VLOOKUP($A2260,Location!$A:$J,9,FALSE)</f>
        <v>Arlington, Dallas, Texas</v>
      </c>
      <c r="O2260" s="31" t="str">
        <f>VLOOKUP($A2260,Location!$A:$J,10,FALSE)</f>
        <v>AT&amp;T Stadium</v>
      </c>
      <c r="R2260" s="31">
        <v>0</v>
      </c>
      <c r="S2260" s="25">
        <f>VLOOKUP($A2260,Database!$A:$Y,10,FALSE)</f>
        <v>131</v>
      </c>
      <c r="T2260" s="25">
        <f>VLOOKUP($A2260,Database!$A:$Y,11,FALSE)</f>
        <v>123</v>
      </c>
      <c r="U2260" s="25">
        <f>VLOOKUP($A2260,Database!$A:$Y,12,FALSE)</f>
        <v>56</v>
      </c>
      <c r="V2260" s="25" t="str">
        <f>VLOOKUP(A2260,Database!A:M,13,FALSE)</f>
        <v>À venir</v>
      </c>
      <c r="W2260" s="25" t="str">
        <f>VLOOKUP($A2260,Database!$A:$Y,20,FALSE)</f>
        <v/>
      </c>
      <c r="X2260" s="25" t="str">
        <f>VLOOKUP($A2260,Database!$A:$Y,21,FALSE)</f>
        <v/>
      </c>
      <c r="Y2260" s="25" t="str">
        <f ca="1">IF(C2260&lt;NOW(),IF(AND(P2260&gt;Q2260,W2260&gt;X2260),S2260,IF(AND(P2260=Q2260,W2260=X2260),T2260,IF(AND(P2260&lt;Q2260,W2260&lt;X2260),U2260,0))),"")</f>
        <v/>
      </c>
      <c r="Z2260" s="25">
        <f>IF(AND(P2260=W2260,Q2260=X2260),1,0)</f>
        <v>1</v>
      </c>
      <c r="AA2260" s="25" t="str">
        <f>IF(Z2260=0,"",IF(ISBLANK(VLOOKUP(A2260,Database!A:AA,22,FALSE)),"",VLOOKUP(A2260,Database!A:AA,22,FALSE)))</f>
        <v>Exact</v>
      </c>
      <c r="AB2260" s="25">
        <f ca="1">IFERROR(IF(AND(Y2260&lt;&gt;"",OR(V2260="Terminé",V2260="En cours")),VLOOKUP(AA2260,Setup_ScoreExactBonus!A:D,4,FALSE),0),0)</f>
        <v>0</v>
      </c>
      <c r="AC2260" s="31" t="str">
        <f ca="1">IF(Y2260&lt;&gt;"", Y2260 + IF(Z2260=1,AB2260, 0), "")</f>
        <v/>
      </c>
      <c r="AD2260" s="31">
        <f ca="1">SUMIFS(AC$2:AC2260,D$2:D2260,D2260)*IF(R2260=0,1,2)</f>
        <v>0</v>
      </c>
    </row>
    <row r="2261" spans="1:30" x14ac:dyDescent="0.35">
      <c r="A2261" s="31">
        <f>IF(ISBLANK(B2261),"",COUNTIF(B$2:B2261,B2261))-1</f>
        <v>57</v>
      </c>
      <c r="B2261" s="31">
        <v>37</v>
      </c>
      <c r="C2261" s="10">
        <f>VLOOKUP($A2261,Database!$A:$Y,7,FALSE)</f>
        <v>46199.041666666664</v>
      </c>
      <c r="D2261" s="31" t="str">
        <f>VLOOKUP(Pronostics!$B2261,Setup_MPP!$A:$G,3,FALSE)</f>
        <v>Joueur37</v>
      </c>
      <c r="E2261" s="31" t="str">
        <f>VLOOKUP(Pronostics!$B2261,Setup_MPP!$A:$G,2,FALSE)</f>
        <v>Joueur37</v>
      </c>
      <c r="F2261" s="31" t="str">
        <f>VLOOKUP($B2261,Setup_MPP!$A:$E,4,FALSE)</f>
        <v>#D5D5D5</v>
      </c>
      <c r="G2261" s="31" t="str">
        <f>VLOOKUP($B2261,Setup_MPP!$A:$E,5,FALSE)</f>
        <v>#727272</v>
      </c>
      <c r="H2261" s="31" t="str">
        <f>IFERROR(IF(AND(A2261&gt;=1,A2261&lt;=104),VLOOKUP($A2261,Location!$A:$J,6,FALSE),IF(A2261=0,"Avant l'ouverture",IF(OR(A2261=105,A2261=106),"Bonus"))),"")</f>
        <v>Tour 3</v>
      </c>
      <c r="I2261" s="31" t="str">
        <f>IF(LEFT(H2261,4)="Tour",VLOOKUP(A2261,Database!$A:$C,3,FALSE),"")</f>
        <v>F</v>
      </c>
      <c r="J2261" s="31" t="str">
        <f>VLOOKUP($A2261,Location!$A:$J,7,FALSE)</f>
        <v>Tunisie</v>
      </c>
      <c r="K2261" s="31" t="str">
        <f>IFERROR(VLOOKUP(J2261,Setup_Team!$B:$C,2,FALSE), "TDB")</f>
        <v>TUN</v>
      </c>
      <c r="L2261" s="31" t="str">
        <f>VLOOKUP($A2261,Location!$A:$J,8,FALSE)</f>
        <v>Pays-Bas</v>
      </c>
      <c r="M2261" s="31" t="str">
        <f>IFERROR(VLOOKUP(L2261,Setup_Team!$B:$C,2,FALSE), "TDB")</f>
        <v>NLD</v>
      </c>
      <c r="N2261" s="31" t="str">
        <f>VLOOKUP($A2261,Location!$A:$J,9,FALSE)</f>
        <v>Arlington, Dallas, Texas</v>
      </c>
      <c r="O2261" s="31" t="str">
        <f>VLOOKUP($A2261,Location!$A:$J,10,FALSE)</f>
        <v>AT&amp;T Stadium</v>
      </c>
      <c r="R2261" s="31">
        <v>0</v>
      </c>
      <c r="S2261" s="25">
        <f>VLOOKUP($A2261,Database!$A:$Y,10,FALSE)</f>
        <v>131</v>
      </c>
      <c r="T2261" s="25">
        <f>VLOOKUP($A2261,Database!$A:$Y,11,FALSE)</f>
        <v>123</v>
      </c>
      <c r="U2261" s="25">
        <f>VLOOKUP($A2261,Database!$A:$Y,12,FALSE)</f>
        <v>56</v>
      </c>
      <c r="V2261" s="25" t="str">
        <f>VLOOKUP(A2261,Database!A:M,13,FALSE)</f>
        <v>À venir</v>
      </c>
      <c r="W2261" s="25" t="str">
        <f>VLOOKUP($A2261,Database!$A:$Y,20,FALSE)</f>
        <v/>
      </c>
      <c r="X2261" s="25" t="str">
        <f>VLOOKUP($A2261,Database!$A:$Y,21,FALSE)</f>
        <v/>
      </c>
      <c r="Y2261" s="25" t="str">
        <f ca="1">IF(C2261&lt;NOW(),IF(AND(P2261&gt;Q2261,W2261&gt;X2261),S2261,IF(AND(P2261=Q2261,W2261=X2261),T2261,IF(AND(P2261&lt;Q2261,W2261&lt;X2261),U2261,0))),"")</f>
        <v/>
      </c>
      <c r="Z2261" s="25">
        <f>IF(AND(P2261=W2261,Q2261=X2261),1,0)</f>
        <v>1</v>
      </c>
      <c r="AA2261" s="25" t="str">
        <f>IF(Z2261=0,"",IF(ISBLANK(VLOOKUP(A2261,Database!A:AA,22,FALSE)),"",VLOOKUP(A2261,Database!A:AA,22,FALSE)))</f>
        <v>Exact</v>
      </c>
      <c r="AB2261" s="25">
        <f ca="1">IFERROR(IF(AND(Y2261&lt;&gt;"",OR(V2261="Terminé",V2261="En cours")),VLOOKUP(AA2261,Setup_ScoreExactBonus!A:D,4,FALSE),0),0)</f>
        <v>0</v>
      </c>
      <c r="AC2261" s="31" t="str">
        <f ca="1">IF(Y2261&lt;&gt;"", Y2261 + IF(Z2261=1,AB2261, 0), "")</f>
        <v/>
      </c>
      <c r="AD2261" s="31">
        <f ca="1">SUMIFS(AC$2:AC2261,D$2:D2261,D2261)*IF(R2261=0,1,2)</f>
        <v>0</v>
      </c>
    </row>
    <row r="2262" spans="1:30" x14ac:dyDescent="0.35">
      <c r="A2262" s="31">
        <f>IF(ISBLANK(B2262),"",COUNTIF(B$2:B2262,B2262))-1</f>
        <v>57</v>
      </c>
      <c r="B2262" s="31">
        <v>38</v>
      </c>
      <c r="C2262" s="10">
        <f>VLOOKUP($A2262,Database!$A:$Y,7,FALSE)</f>
        <v>46199.041666666664</v>
      </c>
      <c r="D2262" s="31" t="str">
        <f>VLOOKUP(Pronostics!$B2262,Setup_MPP!$A:$G,3,FALSE)</f>
        <v>Joueur38</v>
      </c>
      <c r="E2262" s="31" t="str">
        <f>VLOOKUP(Pronostics!$B2262,Setup_MPP!$A:$G,2,FALSE)</f>
        <v>Joueur38</v>
      </c>
      <c r="F2262" s="31" t="str">
        <f>VLOOKUP($B2262,Setup_MPP!$A:$E,4,FALSE)</f>
        <v>#D5D5D5</v>
      </c>
      <c r="G2262" s="31" t="str">
        <f>VLOOKUP($B2262,Setup_MPP!$A:$E,5,FALSE)</f>
        <v>#727272</v>
      </c>
      <c r="H2262" s="31" t="str">
        <f>IFERROR(IF(AND(A2262&gt;=1,A2262&lt;=104),VLOOKUP($A2262,Location!$A:$J,6,FALSE),IF(A2262=0,"Avant l'ouverture",IF(OR(A2262=105,A2262=106),"Bonus"))),"")</f>
        <v>Tour 3</v>
      </c>
      <c r="I2262" s="31" t="str">
        <f>IF(LEFT(H2262,4)="Tour",VLOOKUP(A2262,Database!$A:$C,3,FALSE),"")</f>
        <v>F</v>
      </c>
      <c r="J2262" s="31" t="str">
        <f>VLOOKUP($A2262,Location!$A:$J,7,FALSE)</f>
        <v>Tunisie</v>
      </c>
      <c r="K2262" s="31" t="str">
        <f>IFERROR(VLOOKUP(J2262,Setup_Team!$B:$C,2,FALSE), "TDB")</f>
        <v>TUN</v>
      </c>
      <c r="L2262" s="31" t="str">
        <f>VLOOKUP($A2262,Location!$A:$J,8,FALSE)</f>
        <v>Pays-Bas</v>
      </c>
      <c r="M2262" s="31" t="str">
        <f>IFERROR(VLOOKUP(L2262,Setup_Team!$B:$C,2,FALSE), "TDB")</f>
        <v>NLD</v>
      </c>
      <c r="N2262" s="31" t="str">
        <f>VLOOKUP($A2262,Location!$A:$J,9,FALSE)</f>
        <v>Arlington, Dallas, Texas</v>
      </c>
      <c r="O2262" s="31" t="str">
        <f>VLOOKUP($A2262,Location!$A:$J,10,FALSE)</f>
        <v>AT&amp;T Stadium</v>
      </c>
      <c r="R2262" s="31">
        <v>0</v>
      </c>
      <c r="S2262" s="25">
        <f>VLOOKUP($A2262,Database!$A:$Y,10,FALSE)</f>
        <v>131</v>
      </c>
      <c r="T2262" s="25">
        <f>VLOOKUP($A2262,Database!$A:$Y,11,FALSE)</f>
        <v>123</v>
      </c>
      <c r="U2262" s="25">
        <f>VLOOKUP($A2262,Database!$A:$Y,12,FALSE)</f>
        <v>56</v>
      </c>
      <c r="V2262" s="25" t="str">
        <f>VLOOKUP(A2262,Database!A:M,13,FALSE)</f>
        <v>À venir</v>
      </c>
      <c r="W2262" s="25" t="str">
        <f>VLOOKUP($A2262,Database!$A:$Y,20,FALSE)</f>
        <v/>
      </c>
      <c r="X2262" s="25" t="str">
        <f>VLOOKUP($A2262,Database!$A:$Y,21,FALSE)</f>
        <v/>
      </c>
      <c r="Y2262" s="25" t="str">
        <f ca="1">IF(C2262&lt;NOW(),IF(AND(P2262&gt;Q2262,W2262&gt;X2262),S2262,IF(AND(P2262=Q2262,W2262=X2262),T2262,IF(AND(P2262&lt;Q2262,W2262&lt;X2262),U2262,0))),"")</f>
        <v/>
      </c>
      <c r="Z2262" s="25">
        <f>IF(AND(P2262=W2262,Q2262=X2262),1,0)</f>
        <v>1</v>
      </c>
      <c r="AA2262" s="25" t="str">
        <f>IF(Z2262=0,"",IF(ISBLANK(VLOOKUP(A2262,Database!A:AA,22,FALSE)),"",VLOOKUP(A2262,Database!A:AA,22,FALSE)))</f>
        <v>Exact</v>
      </c>
      <c r="AB2262" s="25">
        <f ca="1">IFERROR(IF(AND(Y2262&lt;&gt;"",OR(V2262="Terminé",V2262="En cours")),VLOOKUP(AA2262,Setup_ScoreExactBonus!A:D,4,FALSE),0),0)</f>
        <v>0</v>
      </c>
      <c r="AC2262" s="31" t="str">
        <f ca="1">IF(Y2262&lt;&gt;"", Y2262 + IF(Z2262=1,AB2262, 0), "")</f>
        <v/>
      </c>
      <c r="AD2262" s="31">
        <f ca="1">SUMIFS(AC$2:AC2262,D$2:D2262,D2262)*IF(R2262=0,1,2)</f>
        <v>0</v>
      </c>
    </row>
    <row r="2263" spans="1:30" x14ac:dyDescent="0.35">
      <c r="A2263" s="31">
        <f>IF(ISBLANK(B2263),"",COUNTIF(B$2:B2263,B2263))-1</f>
        <v>57</v>
      </c>
      <c r="B2263" s="31">
        <v>39</v>
      </c>
      <c r="C2263" s="10">
        <f>VLOOKUP($A2263,Database!$A:$Y,7,FALSE)</f>
        <v>46199.041666666664</v>
      </c>
      <c r="D2263" s="31" t="str">
        <f>VLOOKUP(Pronostics!$B2263,Setup_MPP!$A:$G,3,FALSE)</f>
        <v>Joueur39</v>
      </c>
      <c r="E2263" s="31" t="str">
        <f>VLOOKUP(Pronostics!$B2263,Setup_MPP!$A:$G,2,FALSE)</f>
        <v>Joueur39</v>
      </c>
      <c r="F2263" s="31" t="str">
        <f>VLOOKUP($B2263,Setup_MPP!$A:$E,4,FALSE)</f>
        <v>#D5D5D5</v>
      </c>
      <c r="G2263" s="31" t="str">
        <f>VLOOKUP($B2263,Setup_MPP!$A:$E,5,FALSE)</f>
        <v>#727272</v>
      </c>
      <c r="H2263" s="31" t="str">
        <f>IFERROR(IF(AND(A2263&gt;=1,A2263&lt;=104),VLOOKUP($A2263,Location!$A:$J,6,FALSE),IF(A2263=0,"Avant l'ouverture",IF(OR(A2263=105,A2263=106),"Bonus"))),"")</f>
        <v>Tour 3</v>
      </c>
      <c r="I2263" s="31" t="str">
        <f>IF(LEFT(H2263,4)="Tour",VLOOKUP(A2263,Database!$A:$C,3,FALSE),"")</f>
        <v>F</v>
      </c>
      <c r="J2263" s="31" t="str">
        <f>VLOOKUP($A2263,Location!$A:$J,7,FALSE)</f>
        <v>Tunisie</v>
      </c>
      <c r="K2263" s="31" t="str">
        <f>IFERROR(VLOOKUP(J2263,Setup_Team!$B:$C,2,FALSE), "TDB")</f>
        <v>TUN</v>
      </c>
      <c r="L2263" s="31" t="str">
        <f>VLOOKUP($A2263,Location!$A:$J,8,FALSE)</f>
        <v>Pays-Bas</v>
      </c>
      <c r="M2263" s="31" t="str">
        <f>IFERROR(VLOOKUP(L2263,Setup_Team!$B:$C,2,FALSE), "TDB")</f>
        <v>NLD</v>
      </c>
      <c r="N2263" s="31" t="str">
        <f>VLOOKUP($A2263,Location!$A:$J,9,FALSE)</f>
        <v>Arlington, Dallas, Texas</v>
      </c>
      <c r="O2263" s="31" t="str">
        <f>VLOOKUP($A2263,Location!$A:$J,10,FALSE)</f>
        <v>AT&amp;T Stadium</v>
      </c>
      <c r="R2263" s="31">
        <v>0</v>
      </c>
      <c r="S2263" s="25">
        <f>VLOOKUP($A2263,Database!$A:$Y,10,FALSE)</f>
        <v>131</v>
      </c>
      <c r="T2263" s="25">
        <f>VLOOKUP($A2263,Database!$A:$Y,11,FALSE)</f>
        <v>123</v>
      </c>
      <c r="U2263" s="25">
        <f>VLOOKUP($A2263,Database!$A:$Y,12,FALSE)</f>
        <v>56</v>
      </c>
      <c r="V2263" s="25" t="str">
        <f>VLOOKUP(A2263,Database!A:M,13,FALSE)</f>
        <v>À venir</v>
      </c>
      <c r="W2263" s="25" t="str">
        <f>VLOOKUP($A2263,Database!$A:$Y,20,FALSE)</f>
        <v/>
      </c>
      <c r="X2263" s="25" t="str">
        <f>VLOOKUP($A2263,Database!$A:$Y,21,FALSE)</f>
        <v/>
      </c>
      <c r="Y2263" s="25" t="str">
        <f ca="1">IF(C2263&lt;NOW(),IF(AND(P2263&gt;Q2263,W2263&gt;X2263),S2263,IF(AND(P2263=Q2263,W2263=X2263),T2263,IF(AND(P2263&lt;Q2263,W2263&lt;X2263),U2263,0))),"")</f>
        <v/>
      </c>
      <c r="Z2263" s="25">
        <f>IF(AND(P2263=W2263,Q2263=X2263),1,0)</f>
        <v>1</v>
      </c>
      <c r="AA2263" s="25" t="str">
        <f>IF(Z2263=0,"",IF(ISBLANK(VLOOKUP(A2263,Database!A:AA,22,FALSE)),"",VLOOKUP(A2263,Database!A:AA,22,FALSE)))</f>
        <v>Exact</v>
      </c>
      <c r="AB2263" s="25">
        <f ca="1">IFERROR(IF(AND(Y2263&lt;&gt;"",OR(V2263="Terminé",V2263="En cours")),VLOOKUP(AA2263,Setup_ScoreExactBonus!A:D,4,FALSE),0),0)</f>
        <v>0</v>
      </c>
      <c r="AC2263" s="31" t="str">
        <f ca="1">IF(Y2263&lt;&gt;"", Y2263 + IF(Z2263=1,AB2263, 0), "")</f>
        <v/>
      </c>
      <c r="AD2263" s="31">
        <f ca="1">SUMIFS(AC$2:AC2263,D$2:D2263,D2263)*IF(R2263=0,1,2)</f>
        <v>0</v>
      </c>
    </row>
    <row r="2264" spans="1:30" x14ac:dyDescent="0.35">
      <c r="A2264" s="31">
        <f>IF(ISBLANK(B2264),"",COUNTIF(B$2:B2264,B2264))-1</f>
        <v>58</v>
      </c>
      <c r="B2264" s="31">
        <v>1</v>
      </c>
      <c r="C2264" s="10">
        <f>VLOOKUP($A2264,Database!$A:$Y,7,FALSE)</f>
        <v>46199.041666666664</v>
      </c>
      <c r="D2264" s="31" t="str">
        <f>VLOOKUP(Pronostics!$B2264,Setup_MPP!$A:$G,3,FALSE)</f>
        <v>_Nicolas_LM_</v>
      </c>
      <c r="E2264" s="31" t="str">
        <f>VLOOKUP(Pronostics!$B2264,Setup_MPP!$A:$G,2,FALSE)</f>
        <v>Nicolas LE MOUEL</v>
      </c>
      <c r="F2264" s="31" t="str">
        <f>VLOOKUP($B2264,Setup_MPP!$A:$E,4,FALSE)</f>
        <v>#F7C79D</v>
      </c>
      <c r="G2264" s="31" t="str">
        <f>VLOOKUP($B2264,Setup_MPP!$A:$E,5,FALSE)</f>
        <v>#FFBE85</v>
      </c>
      <c r="H2264" s="31" t="str">
        <f>IFERROR(IF(AND(A2264&gt;=1,A2264&lt;=104),VLOOKUP($A2264,Location!$A:$J,6,FALSE),IF(A2264=0,"Avant l'ouverture",IF(OR(A2264=105,A2264=106),"Bonus"))),"")</f>
        <v>Tour 3</v>
      </c>
      <c r="I2264" s="31" t="str">
        <f>IF(LEFT(H2264,4)="Tour",VLOOKUP(A2264,Database!$A:$C,3,FALSE),"")</f>
        <v>F</v>
      </c>
      <c r="J2264" s="31" t="str">
        <f>VLOOKUP($A2264,Location!$A:$J,7,FALSE)</f>
        <v>Japon</v>
      </c>
      <c r="K2264" s="31" t="str">
        <f>IFERROR(VLOOKUP(J2264,Setup_Team!$B:$C,2,FALSE), "TDB")</f>
        <v>JAP</v>
      </c>
      <c r="L2264" s="31" t="str">
        <f>VLOOKUP($A2264,Location!$A:$J,8,FALSE)</f>
        <v>Suède</v>
      </c>
      <c r="M2264" s="31" t="str">
        <f>IFERROR(VLOOKUP(L2264,Setup_Team!$B:$C,2,FALSE), "TDB")</f>
        <v>SEN</v>
      </c>
      <c r="N2264" s="31" t="str">
        <f>VLOOKUP($A2264,Location!$A:$J,9,FALSE)</f>
        <v>Kansas City, Missouri</v>
      </c>
      <c r="O2264" s="31" t="str">
        <f>VLOOKUP($A2264,Location!$A:$J,10,FALSE)</f>
        <v>Arrowhead Stadium</v>
      </c>
      <c r="P2264" s="44"/>
      <c r="Q2264" s="44"/>
      <c r="R2264" s="31">
        <v>0</v>
      </c>
      <c r="S2264" s="25">
        <f>VLOOKUP($A2264,Database!$A:$Y,10,FALSE)</f>
        <v>96</v>
      </c>
      <c r="T2264" s="25">
        <f>VLOOKUP($A2264,Database!$A:$Y,11,FALSE)</f>
        <v>108</v>
      </c>
      <c r="U2264" s="25">
        <f>VLOOKUP($A2264,Database!$A:$Y,12,FALSE)</f>
        <v>111</v>
      </c>
      <c r="V2264" s="25" t="str">
        <f>VLOOKUP(A2264,Database!A:M,13,FALSE)</f>
        <v>À venir</v>
      </c>
      <c r="W2264" s="25" t="str">
        <f>VLOOKUP($A2264,Database!$A:$Y,20,FALSE)</f>
        <v/>
      </c>
      <c r="X2264" s="25" t="str">
        <f>VLOOKUP($A2264,Database!$A:$Y,21,FALSE)</f>
        <v/>
      </c>
      <c r="Y2264" s="25" t="str">
        <f ca="1">IF(C2264&lt;NOW(),IF(AND(P2264&gt;Q2264,W2264&gt;X2264),S2264,IF(AND(P2264=Q2264,W2264=X2264),T2264,IF(AND(P2264&lt;Q2264,W2264&lt;X2264),U2264,0))),"")</f>
        <v/>
      </c>
      <c r="Z2264" s="25">
        <f>IF(AND(P2264=W2264,Q2264=X2264),1,0)</f>
        <v>1</v>
      </c>
      <c r="AA2264" s="25" t="str">
        <f>IF(Z2264=0,"",IF(ISBLANK(VLOOKUP(A2264,Database!A:AA,22,FALSE)),"",VLOOKUP(A2264,Database!A:AA,22,FALSE)))</f>
        <v>Exact</v>
      </c>
      <c r="AB2264" s="25">
        <f ca="1">IFERROR(IF(AND(Y2264&lt;&gt;"",OR(V2264="Terminé",V2264="En cours")),VLOOKUP(AA2264,Setup_ScoreExactBonus!A:D,4,FALSE),0),0)</f>
        <v>0</v>
      </c>
      <c r="AC2264" s="31" t="str">
        <f ca="1">IF(Y2264&lt;&gt;"", Y2264 + IF(Z2264=1,AB2264, 0), "")</f>
        <v/>
      </c>
      <c r="AD2264" s="31">
        <f ca="1">SUMIFS(AC$2:AC2264,D$2:D2264,D2264)*IF(R2264=0,1,2)</f>
        <v>0</v>
      </c>
    </row>
    <row r="2265" spans="1:30" x14ac:dyDescent="0.35">
      <c r="A2265" s="31">
        <f>IF(ISBLANK(B2265),"",COUNTIF(B$2:B2265,B2265))-1</f>
        <v>58</v>
      </c>
      <c r="B2265" s="31">
        <v>2</v>
      </c>
      <c r="C2265" s="10">
        <f>VLOOKUP($A2265,Database!$A:$Y,7,FALSE)</f>
        <v>46199.041666666664</v>
      </c>
      <c r="D2265" s="31" t="str">
        <f>VLOOKUP(Pronostics!$B2265,Setup_MPP!$A:$G,3,FALSE)</f>
        <v>leaelaz</v>
      </c>
      <c r="E2265" s="31" t="str">
        <f>VLOOKUP(Pronostics!$B2265,Setup_MPP!$A:$G,2,FALSE)</f>
        <v>Léa EL ASERY</v>
      </c>
      <c r="F2265" s="31" t="str">
        <f>VLOOKUP($B2265,Setup_MPP!$A:$E,4,FALSE)</f>
        <v>#FFBEBE</v>
      </c>
      <c r="G2265" s="31" t="str">
        <f>VLOOKUP($B2265,Setup_MPP!$A:$E,5,FALSE)</f>
        <v>#DF6868</v>
      </c>
      <c r="H2265" s="31" t="str">
        <f>IFERROR(IF(AND(A2265&gt;=1,A2265&lt;=104),VLOOKUP($A2265,Location!$A:$J,6,FALSE),IF(A2265=0,"Avant l'ouverture",IF(OR(A2265=105,A2265=106),"Bonus"))),"")</f>
        <v>Tour 3</v>
      </c>
      <c r="I2265" s="31" t="str">
        <f>IF(LEFT(H2265,4)="Tour",VLOOKUP(A2265,Database!$A:$C,3,FALSE),"")</f>
        <v>F</v>
      </c>
      <c r="J2265" s="31" t="str">
        <f>VLOOKUP($A2265,Location!$A:$J,7,FALSE)</f>
        <v>Japon</v>
      </c>
      <c r="K2265" s="31" t="str">
        <f>IFERROR(VLOOKUP(J2265,Setup_Team!$B:$C,2,FALSE), "TDB")</f>
        <v>JAP</v>
      </c>
      <c r="L2265" s="31" t="str">
        <f>VLOOKUP($A2265,Location!$A:$J,8,FALSE)</f>
        <v>Suède</v>
      </c>
      <c r="M2265" s="31" t="str">
        <f>IFERROR(VLOOKUP(L2265,Setup_Team!$B:$C,2,FALSE), "TDB")</f>
        <v>SEN</v>
      </c>
      <c r="N2265" s="31" t="str">
        <f>VLOOKUP($A2265,Location!$A:$J,9,FALSE)</f>
        <v>Kansas City, Missouri</v>
      </c>
      <c r="O2265" s="31" t="str">
        <f>VLOOKUP($A2265,Location!$A:$J,10,FALSE)</f>
        <v>Arrowhead Stadium</v>
      </c>
      <c r="R2265" s="31">
        <v>0</v>
      </c>
      <c r="S2265" s="25">
        <f>VLOOKUP($A2265,Database!$A:$Y,10,FALSE)</f>
        <v>96</v>
      </c>
      <c r="T2265" s="25">
        <f>VLOOKUP($A2265,Database!$A:$Y,11,FALSE)</f>
        <v>108</v>
      </c>
      <c r="U2265" s="25">
        <f>VLOOKUP($A2265,Database!$A:$Y,12,FALSE)</f>
        <v>111</v>
      </c>
      <c r="V2265" s="25" t="str">
        <f>VLOOKUP(A2265,Database!A:M,13,FALSE)</f>
        <v>À venir</v>
      </c>
      <c r="W2265" s="25" t="str">
        <f>VLOOKUP($A2265,Database!$A:$Y,20,FALSE)</f>
        <v/>
      </c>
      <c r="X2265" s="25" t="str">
        <f>VLOOKUP($A2265,Database!$A:$Y,21,FALSE)</f>
        <v/>
      </c>
      <c r="Y2265" s="25" t="str">
        <f ca="1">IF(C2265&lt;NOW(),IF(AND(P2265&gt;Q2265,W2265&gt;X2265),S2265,IF(AND(P2265=Q2265,W2265=X2265),T2265,IF(AND(P2265&lt;Q2265,W2265&lt;X2265),U2265,0))),"")</f>
        <v/>
      </c>
      <c r="Z2265" s="25">
        <f>IF(AND(P2265=W2265,Q2265=X2265),1,0)</f>
        <v>1</v>
      </c>
      <c r="AA2265" s="25" t="str">
        <f>IF(Z2265=0,"",IF(ISBLANK(VLOOKUP(A2265,Database!A:AA,22,FALSE)),"",VLOOKUP(A2265,Database!A:AA,22,FALSE)))</f>
        <v>Exact</v>
      </c>
      <c r="AB2265" s="25">
        <f ca="1">IFERROR(IF(AND(Y2265&lt;&gt;"",OR(V2265="Terminé",V2265="En cours")),VLOOKUP(AA2265,Setup_ScoreExactBonus!A:D,4,FALSE),0),0)</f>
        <v>0</v>
      </c>
      <c r="AC2265" s="31" t="str">
        <f ca="1">IF(Y2265&lt;&gt;"", Y2265 + IF(Z2265=1,AB2265, 0), "")</f>
        <v/>
      </c>
      <c r="AD2265" s="31">
        <f ca="1">SUMIFS(AC$2:AC2265,D$2:D2265,D2265)*IF(R2265=0,1,2)</f>
        <v>0</v>
      </c>
    </row>
    <row r="2266" spans="1:30" x14ac:dyDescent="0.35">
      <c r="A2266" s="31">
        <f>IF(ISBLANK(B2266),"",COUNTIF(B$2:B2266,B2266))-1</f>
        <v>58</v>
      </c>
      <c r="B2266" s="31">
        <v>3</v>
      </c>
      <c r="C2266" s="10">
        <f>VLOOKUP($A2266,Database!$A:$Y,7,FALSE)</f>
        <v>46199.041666666664</v>
      </c>
      <c r="D2266" s="31" t="str">
        <f>VLOOKUP(Pronostics!$B2266,Setup_MPP!$A:$G,3,FALSE)</f>
        <v>PasMetalleux</v>
      </c>
      <c r="E2266" s="31" t="str">
        <f>VLOOKUP(Pronostics!$B2266,Setup_MPP!$A:$G,2,FALSE)</f>
        <v>Elwenn JOUBREL</v>
      </c>
      <c r="F2266" s="31" t="str">
        <f>VLOOKUP($B2266,Setup_MPP!$A:$E,4,FALSE)</f>
        <v>#F5C7FC</v>
      </c>
      <c r="G2266" s="31" t="str">
        <f>VLOOKUP($B2266,Setup_MPP!$A:$E,5,FALSE)</f>
        <v>#C489CF</v>
      </c>
      <c r="H2266" s="31" t="str">
        <f>IFERROR(IF(AND(A2266&gt;=1,A2266&lt;=104),VLOOKUP($A2266,Location!$A:$J,6,FALSE),IF(A2266=0,"Avant l'ouverture",IF(OR(A2266=105,A2266=106),"Bonus"))),"")</f>
        <v>Tour 3</v>
      </c>
      <c r="I2266" s="31" t="str">
        <f>IF(LEFT(H2266,4)="Tour",VLOOKUP(A2266,Database!$A:$C,3,FALSE),"")</f>
        <v>F</v>
      </c>
      <c r="J2266" s="31" t="str">
        <f>VLOOKUP($A2266,Location!$A:$J,7,FALSE)</f>
        <v>Japon</v>
      </c>
      <c r="K2266" s="31" t="str">
        <f>IFERROR(VLOOKUP(J2266,Setup_Team!$B:$C,2,FALSE), "TDB")</f>
        <v>JAP</v>
      </c>
      <c r="L2266" s="31" t="str">
        <f>VLOOKUP($A2266,Location!$A:$J,8,FALSE)</f>
        <v>Suède</v>
      </c>
      <c r="M2266" s="31" t="str">
        <f>IFERROR(VLOOKUP(L2266,Setup_Team!$B:$C,2,FALSE), "TDB")</f>
        <v>SEN</v>
      </c>
      <c r="N2266" s="31" t="str">
        <f>VLOOKUP($A2266,Location!$A:$J,9,FALSE)</f>
        <v>Kansas City, Missouri</v>
      </c>
      <c r="O2266" s="31" t="str">
        <f>VLOOKUP($A2266,Location!$A:$J,10,FALSE)</f>
        <v>Arrowhead Stadium</v>
      </c>
      <c r="R2266" s="31">
        <v>0</v>
      </c>
      <c r="S2266" s="25">
        <f>VLOOKUP($A2266,Database!$A:$Y,10,FALSE)</f>
        <v>96</v>
      </c>
      <c r="T2266" s="25">
        <f>VLOOKUP($A2266,Database!$A:$Y,11,FALSE)</f>
        <v>108</v>
      </c>
      <c r="U2266" s="25">
        <f>VLOOKUP($A2266,Database!$A:$Y,12,FALSE)</f>
        <v>111</v>
      </c>
      <c r="V2266" s="25" t="str">
        <f>VLOOKUP(A2266,Database!A:M,13,FALSE)</f>
        <v>À venir</v>
      </c>
      <c r="W2266" s="25" t="str">
        <f>VLOOKUP($A2266,Database!$A:$Y,20,FALSE)</f>
        <v/>
      </c>
      <c r="X2266" s="25" t="str">
        <f>VLOOKUP($A2266,Database!$A:$Y,21,FALSE)</f>
        <v/>
      </c>
      <c r="Y2266" s="25" t="str">
        <f ca="1">IF(C2266&lt;NOW(),IF(AND(P2266&gt;Q2266,W2266&gt;X2266),S2266,IF(AND(P2266=Q2266,W2266=X2266),T2266,IF(AND(P2266&lt;Q2266,W2266&lt;X2266),U2266,0))),"")</f>
        <v/>
      </c>
      <c r="Z2266" s="25">
        <f>IF(AND(P2266=W2266,Q2266=X2266),1,0)</f>
        <v>1</v>
      </c>
      <c r="AA2266" s="25" t="str">
        <f>IF(Z2266=0,"",IF(ISBLANK(VLOOKUP(A2266,Database!A:AA,22,FALSE)),"",VLOOKUP(A2266,Database!A:AA,22,FALSE)))</f>
        <v>Exact</v>
      </c>
      <c r="AB2266" s="25">
        <f ca="1">IFERROR(IF(AND(Y2266&lt;&gt;"",OR(V2266="Terminé",V2266="En cours")),VLOOKUP(AA2266,Setup_ScoreExactBonus!A:D,4,FALSE),0),0)</f>
        <v>0</v>
      </c>
      <c r="AC2266" s="31" t="str">
        <f ca="1">IF(Y2266&lt;&gt;"", Y2266 + IF(Z2266=1,AB2266, 0), "")</f>
        <v/>
      </c>
      <c r="AD2266" s="31">
        <f ca="1">SUMIFS(AC$2:AC2266,D$2:D2266,D2266)*IF(R2266=0,1,2)</f>
        <v>0</v>
      </c>
    </row>
    <row r="2267" spans="1:30" x14ac:dyDescent="0.35">
      <c r="A2267" s="31">
        <f>IF(ISBLANK(B2267),"",COUNTIF(B$2:B2267,B2267))-1</f>
        <v>58</v>
      </c>
      <c r="B2267" s="31">
        <v>4</v>
      </c>
      <c r="C2267" s="10">
        <f>VLOOKUP($A2267,Database!$A:$Y,7,FALSE)</f>
        <v>46199.041666666664</v>
      </c>
      <c r="D2267" s="31" t="str">
        <f>VLOOKUP(Pronostics!$B2267,Setup_MPP!$A:$G,3,FALSE)</f>
        <v>Popo444</v>
      </c>
      <c r="E2267" s="31" t="str">
        <f>VLOOKUP(Pronostics!$B2267,Setup_MPP!$A:$G,2,FALSE)</f>
        <v>Pauline OLIVIER</v>
      </c>
      <c r="F2267" s="31" t="str">
        <f>VLOOKUP($B2267,Setup_MPP!$A:$E,4,FALSE)</f>
        <v>#A5EA7F</v>
      </c>
      <c r="G2267" s="31" t="str">
        <f>VLOOKUP($B2267,Setup_MPP!$A:$E,5,FALSE)</f>
        <v>#80C65A</v>
      </c>
      <c r="H2267" s="31" t="str">
        <f>IFERROR(IF(AND(A2267&gt;=1,A2267&lt;=104),VLOOKUP($A2267,Location!$A:$J,6,FALSE),IF(A2267=0,"Avant l'ouverture",IF(OR(A2267=105,A2267=106),"Bonus"))),"")</f>
        <v>Tour 3</v>
      </c>
      <c r="I2267" s="31" t="str">
        <f>IF(LEFT(H2267,4)="Tour",VLOOKUP(A2267,Database!$A:$C,3,FALSE),"")</f>
        <v>F</v>
      </c>
      <c r="J2267" s="31" t="str">
        <f>VLOOKUP($A2267,Location!$A:$J,7,FALSE)</f>
        <v>Japon</v>
      </c>
      <c r="K2267" s="31" t="str">
        <f>IFERROR(VLOOKUP(J2267,Setup_Team!$B:$C,2,FALSE), "TDB")</f>
        <v>JAP</v>
      </c>
      <c r="L2267" s="31" t="str">
        <f>VLOOKUP($A2267,Location!$A:$J,8,FALSE)</f>
        <v>Suède</v>
      </c>
      <c r="M2267" s="31" t="str">
        <f>IFERROR(VLOOKUP(L2267,Setup_Team!$B:$C,2,FALSE), "TDB")</f>
        <v>SEN</v>
      </c>
      <c r="N2267" s="31" t="str">
        <f>VLOOKUP($A2267,Location!$A:$J,9,FALSE)</f>
        <v>Kansas City, Missouri</v>
      </c>
      <c r="O2267" s="31" t="str">
        <f>VLOOKUP($A2267,Location!$A:$J,10,FALSE)</f>
        <v>Arrowhead Stadium</v>
      </c>
      <c r="R2267" s="31">
        <v>0</v>
      </c>
      <c r="S2267" s="25">
        <f>VLOOKUP($A2267,Database!$A:$Y,10,FALSE)</f>
        <v>96</v>
      </c>
      <c r="T2267" s="25">
        <f>VLOOKUP($A2267,Database!$A:$Y,11,FALSE)</f>
        <v>108</v>
      </c>
      <c r="U2267" s="25">
        <f>VLOOKUP($A2267,Database!$A:$Y,12,FALSE)</f>
        <v>111</v>
      </c>
      <c r="V2267" s="25" t="str">
        <f>VLOOKUP(A2267,Database!A:M,13,FALSE)</f>
        <v>À venir</v>
      </c>
      <c r="W2267" s="25" t="str">
        <f>VLOOKUP($A2267,Database!$A:$Y,20,FALSE)</f>
        <v/>
      </c>
      <c r="X2267" s="25" t="str">
        <f>VLOOKUP($A2267,Database!$A:$Y,21,FALSE)</f>
        <v/>
      </c>
      <c r="Y2267" s="25" t="str">
        <f ca="1">IF(C2267&lt;NOW(),IF(AND(P2267&gt;Q2267,W2267&gt;X2267),S2267,IF(AND(P2267=Q2267,W2267=X2267),T2267,IF(AND(P2267&lt;Q2267,W2267&lt;X2267),U2267,0))),"")</f>
        <v/>
      </c>
      <c r="Z2267" s="25">
        <f>IF(AND(P2267=W2267,Q2267=X2267),1,0)</f>
        <v>1</v>
      </c>
      <c r="AA2267" s="25" t="str">
        <f>IF(Z2267=0,"",IF(ISBLANK(VLOOKUP(A2267,Database!A:AA,22,FALSE)),"",VLOOKUP(A2267,Database!A:AA,22,FALSE)))</f>
        <v>Exact</v>
      </c>
      <c r="AB2267" s="25">
        <f ca="1">IFERROR(IF(AND(Y2267&lt;&gt;"",OR(V2267="Terminé",V2267="En cours")),VLOOKUP(AA2267,Setup_ScoreExactBonus!A:D,4,FALSE),0),0)</f>
        <v>0</v>
      </c>
      <c r="AC2267" s="31" t="str">
        <f ca="1">IF(Y2267&lt;&gt;"", Y2267 + IF(Z2267=1,AB2267, 0), "")</f>
        <v/>
      </c>
      <c r="AD2267" s="31">
        <f ca="1">SUMIFS(AC$2:AC2267,D$2:D2267,D2267)*IF(R2267=0,1,2)</f>
        <v>0</v>
      </c>
    </row>
    <row r="2268" spans="1:30" x14ac:dyDescent="0.35">
      <c r="A2268" s="31">
        <f>IF(ISBLANK(B2268),"",COUNTIF(B$2:B2268,B2268))-1</f>
        <v>58</v>
      </c>
      <c r="B2268" s="31">
        <v>5</v>
      </c>
      <c r="C2268" s="10">
        <f>VLOOKUP($A2268,Database!$A:$Y,7,FALSE)</f>
        <v>46199.041666666664</v>
      </c>
      <c r="D2268" s="31" t="str">
        <f>VLOOKUP(Pronostics!$B2268,Setup_MPP!$A:$G,3,FALSE)</f>
        <v>_Jujul</v>
      </c>
      <c r="E2268" s="31" t="str">
        <f>VLOOKUP(Pronostics!$B2268,Setup_MPP!$A:$G,2,FALSE)</f>
        <v>Julie BOISSIERE</v>
      </c>
      <c r="F2268" s="31" t="str">
        <f>VLOOKUP($B2268,Setup_MPP!$A:$E,4,FALSE)</f>
        <v>#D890FF</v>
      </c>
      <c r="G2268" s="31" t="str">
        <f>VLOOKUP($B2268,Setup_MPP!$A:$E,5,FALSE)</f>
        <v>#B750EF</v>
      </c>
      <c r="H2268" s="31" t="str">
        <f>IFERROR(IF(AND(A2268&gt;=1,A2268&lt;=104),VLOOKUP($A2268,Location!$A:$J,6,FALSE),IF(A2268=0,"Avant l'ouverture",IF(OR(A2268=105,A2268=106),"Bonus"))),"")</f>
        <v>Tour 3</v>
      </c>
      <c r="I2268" s="31" t="str">
        <f>IF(LEFT(H2268,4)="Tour",VLOOKUP(A2268,Database!$A:$C,3,FALSE),"")</f>
        <v>F</v>
      </c>
      <c r="J2268" s="31" t="str">
        <f>VLOOKUP($A2268,Location!$A:$J,7,FALSE)</f>
        <v>Japon</v>
      </c>
      <c r="K2268" s="31" t="str">
        <f>IFERROR(VLOOKUP(J2268,Setup_Team!$B:$C,2,FALSE), "TDB")</f>
        <v>JAP</v>
      </c>
      <c r="L2268" s="31" t="str">
        <f>VLOOKUP($A2268,Location!$A:$J,8,FALSE)</f>
        <v>Suède</v>
      </c>
      <c r="M2268" s="31" t="str">
        <f>IFERROR(VLOOKUP(L2268,Setup_Team!$B:$C,2,FALSE), "TDB")</f>
        <v>SEN</v>
      </c>
      <c r="N2268" s="31" t="str">
        <f>VLOOKUP($A2268,Location!$A:$J,9,FALSE)</f>
        <v>Kansas City, Missouri</v>
      </c>
      <c r="O2268" s="31" t="str">
        <f>VLOOKUP($A2268,Location!$A:$J,10,FALSE)</f>
        <v>Arrowhead Stadium</v>
      </c>
      <c r="R2268" s="31">
        <v>0</v>
      </c>
      <c r="S2268" s="25">
        <f>VLOOKUP($A2268,Database!$A:$Y,10,FALSE)</f>
        <v>96</v>
      </c>
      <c r="T2268" s="25">
        <f>VLOOKUP($A2268,Database!$A:$Y,11,FALSE)</f>
        <v>108</v>
      </c>
      <c r="U2268" s="25">
        <f>VLOOKUP($A2268,Database!$A:$Y,12,FALSE)</f>
        <v>111</v>
      </c>
      <c r="V2268" s="25" t="str">
        <f>VLOOKUP(A2268,Database!A:M,13,FALSE)</f>
        <v>À venir</v>
      </c>
      <c r="W2268" s="25" t="str">
        <f>VLOOKUP($A2268,Database!$A:$Y,20,FALSE)</f>
        <v/>
      </c>
      <c r="X2268" s="25" t="str">
        <f>VLOOKUP($A2268,Database!$A:$Y,21,FALSE)</f>
        <v/>
      </c>
      <c r="Y2268" s="25" t="str">
        <f ca="1">IF(C2268&lt;NOW(),IF(AND(P2268&gt;Q2268,W2268&gt;X2268),S2268,IF(AND(P2268=Q2268,W2268=X2268),T2268,IF(AND(P2268&lt;Q2268,W2268&lt;X2268),U2268,0))),"")</f>
        <v/>
      </c>
      <c r="Z2268" s="25">
        <f>IF(AND(P2268=W2268,Q2268=X2268),1,0)</f>
        <v>1</v>
      </c>
      <c r="AA2268" s="25" t="str">
        <f>IF(Z2268=0,"",IF(ISBLANK(VLOOKUP(A2268,Database!A:AA,22,FALSE)),"",VLOOKUP(A2268,Database!A:AA,22,FALSE)))</f>
        <v>Exact</v>
      </c>
      <c r="AB2268" s="25">
        <f ca="1">IFERROR(IF(AND(Y2268&lt;&gt;"",OR(V2268="Terminé",V2268="En cours")),VLOOKUP(AA2268,Setup_ScoreExactBonus!A:D,4,FALSE),0),0)</f>
        <v>0</v>
      </c>
      <c r="AC2268" s="31" t="str">
        <f ca="1">IF(Y2268&lt;&gt;"", Y2268 + IF(Z2268=1,AB2268, 0), "")</f>
        <v/>
      </c>
      <c r="AD2268" s="31">
        <f ca="1">SUMIFS(AC$2:AC2268,D$2:D2268,D2268)*IF(R2268=0,1,2)</f>
        <v>0</v>
      </c>
    </row>
    <row r="2269" spans="1:30" x14ac:dyDescent="0.35">
      <c r="A2269" s="31">
        <f>IF(ISBLANK(B2269),"",COUNTIF(B$2:B2269,B2269))-1</f>
        <v>58</v>
      </c>
      <c r="B2269" s="31">
        <v>6</v>
      </c>
      <c r="C2269" s="10">
        <f>VLOOKUP($A2269,Database!$A:$Y,7,FALSE)</f>
        <v>46199.041666666664</v>
      </c>
      <c r="D2269" s="31" t="str">
        <f>VLOOKUP(Pronostics!$B2269,Setup_MPP!$A:$G,3,FALSE)</f>
        <v>Julay</v>
      </c>
      <c r="E2269" s="31" t="str">
        <f>VLOOKUP(Pronostics!$B2269,Setup_MPP!$A:$G,2,FALSE)</f>
        <v>Julie BOUCHARD</v>
      </c>
      <c r="F2269" s="31" t="str">
        <f>VLOOKUP($B2269,Setup_MPP!$A:$E,4,FALSE)</f>
        <v>#A6F7B1</v>
      </c>
      <c r="G2269" s="31" t="str">
        <f>VLOOKUP($B2269,Setup_MPP!$A:$E,5,FALSE)</f>
        <v>#6EC179</v>
      </c>
      <c r="H2269" s="31" t="str">
        <f>IFERROR(IF(AND(A2269&gt;=1,A2269&lt;=104),VLOOKUP($A2269,Location!$A:$J,6,FALSE),IF(A2269=0,"Avant l'ouverture",IF(OR(A2269=105,A2269=106),"Bonus"))),"")</f>
        <v>Tour 3</v>
      </c>
      <c r="I2269" s="31" t="str">
        <f>IF(LEFT(H2269,4)="Tour",VLOOKUP(A2269,Database!$A:$C,3,FALSE),"")</f>
        <v>F</v>
      </c>
      <c r="J2269" s="31" t="str">
        <f>VLOOKUP($A2269,Location!$A:$J,7,FALSE)</f>
        <v>Japon</v>
      </c>
      <c r="K2269" s="31" t="str">
        <f>IFERROR(VLOOKUP(J2269,Setup_Team!$B:$C,2,FALSE), "TDB")</f>
        <v>JAP</v>
      </c>
      <c r="L2269" s="31" t="str">
        <f>VLOOKUP($A2269,Location!$A:$J,8,FALSE)</f>
        <v>Suède</v>
      </c>
      <c r="M2269" s="31" t="str">
        <f>IFERROR(VLOOKUP(L2269,Setup_Team!$B:$C,2,FALSE), "TDB")</f>
        <v>SEN</v>
      </c>
      <c r="N2269" s="31" t="str">
        <f>VLOOKUP($A2269,Location!$A:$J,9,FALSE)</f>
        <v>Kansas City, Missouri</v>
      </c>
      <c r="O2269" s="31" t="str">
        <f>VLOOKUP($A2269,Location!$A:$J,10,FALSE)</f>
        <v>Arrowhead Stadium</v>
      </c>
      <c r="R2269" s="31">
        <v>0</v>
      </c>
      <c r="S2269" s="25">
        <f>VLOOKUP($A2269,Database!$A:$Y,10,FALSE)</f>
        <v>96</v>
      </c>
      <c r="T2269" s="25">
        <f>VLOOKUP($A2269,Database!$A:$Y,11,FALSE)</f>
        <v>108</v>
      </c>
      <c r="U2269" s="25">
        <f>VLOOKUP($A2269,Database!$A:$Y,12,FALSE)</f>
        <v>111</v>
      </c>
      <c r="V2269" s="25" t="str">
        <f>VLOOKUP(A2269,Database!A:M,13,FALSE)</f>
        <v>À venir</v>
      </c>
      <c r="W2269" s="25" t="str">
        <f>VLOOKUP($A2269,Database!$A:$Y,20,FALSE)</f>
        <v/>
      </c>
      <c r="X2269" s="25" t="str">
        <f>VLOOKUP($A2269,Database!$A:$Y,21,FALSE)</f>
        <v/>
      </c>
      <c r="Y2269" s="25" t="str">
        <f ca="1">IF(C2269&lt;NOW(),IF(AND(P2269&gt;Q2269,W2269&gt;X2269),S2269,IF(AND(P2269=Q2269,W2269=X2269),T2269,IF(AND(P2269&lt;Q2269,W2269&lt;X2269),U2269,0))),"")</f>
        <v/>
      </c>
      <c r="Z2269" s="25">
        <f>IF(AND(P2269=W2269,Q2269=X2269),1,0)</f>
        <v>1</v>
      </c>
      <c r="AA2269" s="25" t="str">
        <f>IF(Z2269=0,"",IF(ISBLANK(VLOOKUP(A2269,Database!A:AA,22,FALSE)),"",VLOOKUP(A2269,Database!A:AA,22,FALSE)))</f>
        <v>Exact</v>
      </c>
      <c r="AB2269" s="25">
        <f ca="1">IFERROR(IF(AND(Y2269&lt;&gt;"",OR(V2269="Terminé",V2269="En cours")),VLOOKUP(AA2269,Setup_ScoreExactBonus!A:D,4,FALSE),0),0)</f>
        <v>0</v>
      </c>
      <c r="AC2269" s="31" t="str">
        <f ca="1">IF(Y2269&lt;&gt;"", Y2269 + IF(Z2269=1,AB2269, 0), "")</f>
        <v/>
      </c>
      <c r="AD2269" s="31">
        <f ca="1">SUMIFS(AC$2:AC2269,D$2:D2269,D2269)*IF(R2269=0,1,2)</f>
        <v>0</v>
      </c>
    </row>
    <row r="2270" spans="1:30" x14ac:dyDescent="0.35">
      <c r="A2270" s="31">
        <f>IF(ISBLANK(B2270),"",COUNTIF(B$2:B2270,B2270))-1</f>
        <v>58</v>
      </c>
      <c r="B2270" s="31">
        <v>7</v>
      </c>
      <c r="C2270" s="10">
        <f>VLOOKUP($A2270,Database!$A:$Y,7,FALSE)</f>
        <v>46199.041666666664</v>
      </c>
      <c r="D2270" s="31" t="str">
        <f>VLOOKUP(Pronostics!$B2270,Setup_MPP!$A:$G,3,FALSE)</f>
        <v>__Vince__</v>
      </c>
      <c r="E2270" s="31" t="str">
        <f>VLOOKUP(Pronostics!$B2270,Setup_MPP!$A:$G,2,FALSE)</f>
        <v>Vincent FRAYSSE</v>
      </c>
      <c r="F2270" s="31" t="str">
        <f>VLOOKUP($B2270,Setup_MPP!$A:$E,4,FALSE)</f>
        <v>#B2EAE8</v>
      </c>
      <c r="G2270" s="31" t="str">
        <f>VLOOKUP($B2270,Setup_MPP!$A:$E,5,FALSE)</f>
        <v>#6CB4B1</v>
      </c>
      <c r="H2270" s="31" t="str">
        <f>IFERROR(IF(AND(A2270&gt;=1,A2270&lt;=104),VLOOKUP($A2270,Location!$A:$J,6,FALSE),IF(A2270=0,"Avant l'ouverture",IF(OR(A2270=105,A2270=106),"Bonus"))),"")</f>
        <v>Tour 3</v>
      </c>
      <c r="I2270" s="31" t="str">
        <f>IF(LEFT(H2270,4)="Tour",VLOOKUP(A2270,Database!$A:$C,3,FALSE),"")</f>
        <v>F</v>
      </c>
      <c r="J2270" s="31" t="str">
        <f>VLOOKUP($A2270,Location!$A:$J,7,FALSE)</f>
        <v>Japon</v>
      </c>
      <c r="K2270" s="31" t="str">
        <f>IFERROR(VLOOKUP(J2270,Setup_Team!$B:$C,2,FALSE), "TDB")</f>
        <v>JAP</v>
      </c>
      <c r="L2270" s="31" t="str">
        <f>VLOOKUP($A2270,Location!$A:$J,8,FALSE)</f>
        <v>Suède</v>
      </c>
      <c r="M2270" s="31" t="str">
        <f>IFERROR(VLOOKUP(L2270,Setup_Team!$B:$C,2,FALSE), "TDB")</f>
        <v>SEN</v>
      </c>
      <c r="N2270" s="31" t="str">
        <f>VLOOKUP($A2270,Location!$A:$J,9,FALSE)</f>
        <v>Kansas City, Missouri</v>
      </c>
      <c r="O2270" s="31" t="str">
        <f>VLOOKUP($A2270,Location!$A:$J,10,FALSE)</f>
        <v>Arrowhead Stadium</v>
      </c>
      <c r="R2270" s="31">
        <v>0</v>
      </c>
      <c r="S2270" s="25">
        <f>VLOOKUP($A2270,Database!$A:$Y,10,FALSE)</f>
        <v>96</v>
      </c>
      <c r="T2270" s="25">
        <f>VLOOKUP($A2270,Database!$A:$Y,11,FALSE)</f>
        <v>108</v>
      </c>
      <c r="U2270" s="25">
        <f>VLOOKUP($A2270,Database!$A:$Y,12,FALSE)</f>
        <v>111</v>
      </c>
      <c r="V2270" s="25" t="str">
        <f>VLOOKUP(A2270,Database!A:M,13,FALSE)</f>
        <v>À venir</v>
      </c>
      <c r="W2270" s="25" t="str">
        <f>VLOOKUP($A2270,Database!$A:$Y,20,FALSE)</f>
        <v/>
      </c>
      <c r="X2270" s="25" t="str">
        <f>VLOOKUP($A2270,Database!$A:$Y,21,FALSE)</f>
        <v/>
      </c>
      <c r="Y2270" s="25" t="str">
        <f ca="1">IF(C2270&lt;NOW(),IF(AND(P2270&gt;Q2270,W2270&gt;X2270),S2270,IF(AND(P2270=Q2270,W2270=X2270),T2270,IF(AND(P2270&lt;Q2270,W2270&lt;X2270),U2270,0))),"")</f>
        <v/>
      </c>
      <c r="Z2270" s="25">
        <f>IF(AND(P2270=W2270,Q2270=X2270),1,0)</f>
        <v>1</v>
      </c>
      <c r="AA2270" s="25" t="str">
        <f>IF(Z2270=0,"",IF(ISBLANK(VLOOKUP(A2270,Database!A:AA,22,FALSE)),"",VLOOKUP(A2270,Database!A:AA,22,FALSE)))</f>
        <v>Exact</v>
      </c>
      <c r="AB2270" s="25">
        <f ca="1">IFERROR(IF(AND(Y2270&lt;&gt;"",OR(V2270="Terminé",V2270="En cours")),VLOOKUP(AA2270,Setup_ScoreExactBonus!A:D,4,FALSE),0),0)</f>
        <v>0</v>
      </c>
      <c r="AC2270" s="31" t="str">
        <f ca="1">IF(Y2270&lt;&gt;"", Y2270 + IF(Z2270=1,AB2270, 0), "")</f>
        <v/>
      </c>
      <c r="AD2270" s="31">
        <f ca="1">SUMIFS(AC$2:AC2270,D$2:D2270,D2270)*IF(R2270=0,1,2)</f>
        <v>0</v>
      </c>
    </row>
    <row r="2271" spans="1:30" x14ac:dyDescent="0.35">
      <c r="A2271" s="31">
        <f>IF(ISBLANK(B2271),"",COUNTIF(B$2:B2271,B2271))-1</f>
        <v>58</v>
      </c>
      <c r="B2271" s="31">
        <v>8</v>
      </c>
      <c r="C2271" s="10">
        <f>VLOOKUP($A2271,Database!$A:$Y,7,FALSE)</f>
        <v>46199.041666666664</v>
      </c>
      <c r="D2271" s="31" t="str">
        <f>VLOOKUP(Pronostics!$B2271,Setup_MPP!$A:$G,3,FALSE)</f>
        <v>Louuiiis</v>
      </c>
      <c r="E2271" s="31" t="str">
        <f>VLOOKUP(Pronostics!$B2271,Setup_MPP!$A:$G,2,FALSE)</f>
        <v>Louis HARLE</v>
      </c>
      <c r="F2271" s="31" t="str">
        <f>VLOOKUP($B2271,Setup_MPP!$A:$E,4,FALSE)</f>
        <v>#EEF7B1</v>
      </c>
      <c r="G2271" s="31" t="str">
        <f>VLOOKUP($B2271,Setup_MPP!$A:$E,5,FALSE)</f>
        <v>#C1CB7D</v>
      </c>
      <c r="H2271" s="31" t="str">
        <f>IFERROR(IF(AND(A2271&gt;=1,A2271&lt;=104),VLOOKUP($A2271,Location!$A:$J,6,FALSE),IF(A2271=0,"Avant l'ouverture",IF(OR(A2271=105,A2271=106),"Bonus"))),"")</f>
        <v>Tour 3</v>
      </c>
      <c r="I2271" s="31" t="str">
        <f>IF(LEFT(H2271,4)="Tour",VLOOKUP(A2271,Database!$A:$C,3,FALSE),"")</f>
        <v>F</v>
      </c>
      <c r="J2271" s="31" t="str">
        <f>VLOOKUP($A2271,Location!$A:$J,7,FALSE)</f>
        <v>Japon</v>
      </c>
      <c r="K2271" s="31" t="str">
        <f>IFERROR(VLOOKUP(J2271,Setup_Team!$B:$C,2,FALSE), "TDB")</f>
        <v>JAP</v>
      </c>
      <c r="L2271" s="31" t="str">
        <f>VLOOKUP($A2271,Location!$A:$J,8,FALSE)</f>
        <v>Suède</v>
      </c>
      <c r="M2271" s="31" t="str">
        <f>IFERROR(VLOOKUP(L2271,Setup_Team!$B:$C,2,FALSE), "TDB")</f>
        <v>SEN</v>
      </c>
      <c r="N2271" s="31" t="str">
        <f>VLOOKUP($A2271,Location!$A:$J,9,FALSE)</f>
        <v>Kansas City, Missouri</v>
      </c>
      <c r="O2271" s="31" t="str">
        <f>VLOOKUP($A2271,Location!$A:$J,10,FALSE)</f>
        <v>Arrowhead Stadium</v>
      </c>
      <c r="R2271" s="31">
        <v>0</v>
      </c>
      <c r="S2271" s="25">
        <f>VLOOKUP($A2271,Database!$A:$Y,10,FALSE)</f>
        <v>96</v>
      </c>
      <c r="T2271" s="25">
        <f>VLOOKUP($A2271,Database!$A:$Y,11,FALSE)</f>
        <v>108</v>
      </c>
      <c r="U2271" s="25">
        <f>VLOOKUP($A2271,Database!$A:$Y,12,FALSE)</f>
        <v>111</v>
      </c>
      <c r="V2271" s="25" t="str">
        <f>VLOOKUP(A2271,Database!A:M,13,FALSE)</f>
        <v>À venir</v>
      </c>
      <c r="W2271" s="25" t="str">
        <f>VLOOKUP($A2271,Database!$A:$Y,20,FALSE)</f>
        <v/>
      </c>
      <c r="X2271" s="25" t="str">
        <f>VLOOKUP($A2271,Database!$A:$Y,21,FALSE)</f>
        <v/>
      </c>
      <c r="Y2271" s="25" t="str">
        <f ca="1">IF(C2271&lt;NOW(),IF(AND(P2271&gt;Q2271,W2271&gt;X2271),S2271,IF(AND(P2271=Q2271,W2271=X2271),T2271,IF(AND(P2271&lt;Q2271,W2271&lt;X2271),U2271,0))),"")</f>
        <v/>
      </c>
      <c r="Z2271" s="25">
        <f>IF(AND(P2271=W2271,Q2271=X2271),1,0)</f>
        <v>1</v>
      </c>
      <c r="AA2271" s="25" t="str">
        <f>IF(Z2271=0,"",IF(ISBLANK(VLOOKUP(A2271,Database!A:AA,22,FALSE)),"",VLOOKUP(A2271,Database!A:AA,22,FALSE)))</f>
        <v>Exact</v>
      </c>
      <c r="AB2271" s="25">
        <f ca="1">IFERROR(IF(AND(Y2271&lt;&gt;"",OR(V2271="Terminé",V2271="En cours")),VLOOKUP(AA2271,Setup_ScoreExactBonus!A:D,4,FALSE),0),0)</f>
        <v>0</v>
      </c>
      <c r="AC2271" s="31" t="str">
        <f ca="1">IF(Y2271&lt;&gt;"", Y2271 + IF(Z2271=1,AB2271, 0), "")</f>
        <v/>
      </c>
      <c r="AD2271" s="31">
        <f ca="1">SUMIFS(AC$2:AC2271,D$2:D2271,D2271)*IF(R2271=0,1,2)</f>
        <v>0</v>
      </c>
    </row>
    <row r="2272" spans="1:30" x14ac:dyDescent="0.35">
      <c r="A2272" s="31">
        <f>IF(ISBLANK(B2272),"",COUNTIF(B$2:B2272,B2272))-1</f>
        <v>58</v>
      </c>
      <c r="B2272" s="31">
        <v>9</v>
      </c>
      <c r="C2272" s="10">
        <f>VLOOKUP($A2272,Database!$A:$Y,7,FALSE)</f>
        <v>46199.041666666664</v>
      </c>
      <c r="D2272" s="31" t="str">
        <f>VLOOKUP(Pronostics!$B2272,Setup_MPP!$A:$G,3,FALSE)</f>
        <v>Aurelien_dqp</v>
      </c>
      <c r="E2272" s="31" t="str">
        <f>VLOOKUP(Pronostics!$B2272,Setup_MPP!$A:$G,2,FALSE)</f>
        <v>Aurélien DE POULPIQUET</v>
      </c>
      <c r="F2272" s="31" t="str">
        <f>VLOOKUP($B2272,Setup_MPP!$A:$E,4,FALSE)</f>
        <v>#F4EA9D</v>
      </c>
      <c r="G2272" s="31" t="str">
        <f>VLOOKUP($B2272,Setup_MPP!$A:$E,5,FALSE)</f>
        <v>#D2C458</v>
      </c>
      <c r="H2272" s="31" t="str">
        <f>IFERROR(IF(AND(A2272&gt;=1,A2272&lt;=104),VLOOKUP($A2272,Location!$A:$J,6,FALSE),IF(A2272=0,"Avant l'ouverture",IF(OR(A2272=105,A2272=106),"Bonus"))),"")</f>
        <v>Tour 3</v>
      </c>
      <c r="I2272" s="31" t="str">
        <f>IF(LEFT(H2272,4)="Tour",VLOOKUP(A2272,Database!$A:$C,3,FALSE),"")</f>
        <v>F</v>
      </c>
      <c r="J2272" s="31" t="str">
        <f>VLOOKUP($A2272,Location!$A:$J,7,FALSE)</f>
        <v>Japon</v>
      </c>
      <c r="K2272" s="31" t="str">
        <f>IFERROR(VLOOKUP(J2272,Setup_Team!$B:$C,2,FALSE), "TDB")</f>
        <v>JAP</v>
      </c>
      <c r="L2272" s="31" t="str">
        <f>VLOOKUP($A2272,Location!$A:$J,8,FALSE)</f>
        <v>Suède</v>
      </c>
      <c r="M2272" s="31" t="str">
        <f>IFERROR(VLOOKUP(L2272,Setup_Team!$B:$C,2,FALSE), "TDB")</f>
        <v>SEN</v>
      </c>
      <c r="N2272" s="31" t="str">
        <f>VLOOKUP($A2272,Location!$A:$J,9,FALSE)</f>
        <v>Kansas City, Missouri</v>
      </c>
      <c r="O2272" s="31" t="str">
        <f>VLOOKUP($A2272,Location!$A:$J,10,FALSE)</f>
        <v>Arrowhead Stadium</v>
      </c>
      <c r="R2272" s="31">
        <v>0</v>
      </c>
      <c r="S2272" s="25">
        <f>VLOOKUP($A2272,Database!$A:$Y,10,FALSE)</f>
        <v>96</v>
      </c>
      <c r="T2272" s="25">
        <f>VLOOKUP($A2272,Database!$A:$Y,11,FALSE)</f>
        <v>108</v>
      </c>
      <c r="U2272" s="25">
        <f>VLOOKUP($A2272,Database!$A:$Y,12,FALSE)</f>
        <v>111</v>
      </c>
      <c r="V2272" s="25" t="str">
        <f>VLOOKUP(A2272,Database!A:M,13,FALSE)</f>
        <v>À venir</v>
      </c>
      <c r="W2272" s="25" t="str">
        <f>VLOOKUP($A2272,Database!$A:$Y,20,FALSE)</f>
        <v/>
      </c>
      <c r="X2272" s="25" t="str">
        <f>VLOOKUP($A2272,Database!$A:$Y,21,FALSE)</f>
        <v/>
      </c>
      <c r="Y2272" s="25" t="str">
        <f ca="1">IF(C2272&lt;NOW(),IF(AND(P2272&gt;Q2272,W2272&gt;X2272),S2272,IF(AND(P2272=Q2272,W2272=X2272),T2272,IF(AND(P2272&lt;Q2272,W2272&lt;X2272),U2272,0))),"")</f>
        <v/>
      </c>
      <c r="Z2272" s="25">
        <f>IF(AND(P2272=W2272,Q2272=X2272),1,0)</f>
        <v>1</v>
      </c>
      <c r="AA2272" s="25" t="str">
        <f>IF(Z2272=0,"",IF(ISBLANK(VLOOKUP(A2272,Database!A:AA,22,FALSE)),"",VLOOKUP(A2272,Database!A:AA,22,FALSE)))</f>
        <v>Exact</v>
      </c>
      <c r="AB2272" s="25">
        <f ca="1">IFERROR(IF(AND(Y2272&lt;&gt;"",OR(V2272="Terminé",V2272="En cours")),VLOOKUP(AA2272,Setup_ScoreExactBonus!A:D,4,FALSE),0),0)</f>
        <v>0</v>
      </c>
      <c r="AC2272" s="31" t="str">
        <f ca="1">IF(Y2272&lt;&gt;"", Y2272 + IF(Z2272=1,AB2272, 0), "")</f>
        <v/>
      </c>
      <c r="AD2272" s="31">
        <f ca="1">SUMIFS(AC$2:AC2272,D$2:D2272,D2272)*IF(R2272=0,1,2)</f>
        <v>0</v>
      </c>
    </row>
    <row r="2273" spans="1:30" x14ac:dyDescent="0.35">
      <c r="A2273" s="31">
        <f>IF(ISBLANK(B2273),"",COUNTIF(B$2:B2273,B2273))-1</f>
        <v>58</v>
      </c>
      <c r="B2273" s="31">
        <v>10</v>
      </c>
      <c r="C2273" s="10">
        <f>VLOOKUP($A2273,Database!$A:$Y,7,FALSE)</f>
        <v>46199.041666666664</v>
      </c>
      <c r="D2273" s="31" t="str">
        <f>VLOOKUP(Pronostics!$B2273,Setup_MPP!$A:$G,3,FALSE)</f>
        <v>RandomPaul</v>
      </c>
      <c r="E2273" s="31" t="str">
        <f>VLOOKUP(Pronostics!$B2273,Setup_MPP!$A:$G,2,FALSE)</f>
        <v>Paul MONTESINOS</v>
      </c>
      <c r="F2273" s="31" t="str">
        <f>VLOOKUP($B2273,Setup_MPP!$A:$E,4,FALSE)</f>
        <v>#C4B0FF</v>
      </c>
      <c r="G2273" s="31" t="str">
        <f>VLOOKUP($B2273,Setup_MPP!$A:$E,5,FALSE)</f>
        <v>#7F66C8</v>
      </c>
      <c r="H2273" s="31" t="str">
        <f>IFERROR(IF(AND(A2273&gt;=1,A2273&lt;=104),VLOOKUP($A2273,Location!$A:$J,6,FALSE),IF(A2273=0,"Avant l'ouverture",IF(OR(A2273=105,A2273=106),"Bonus"))),"")</f>
        <v>Tour 3</v>
      </c>
      <c r="I2273" s="31" t="str">
        <f>IF(LEFT(H2273,4)="Tour",VLOOKUP(A2273,Database!$A:$C,3,FALSE),"")</f>
        <v>F</v>
      </c>
      <c r="J2273" s="31" t="str">
        <f>VLOOKUP($A2273,Location!$A:$J,7,FALSE)</f>
        <v>Japon</v>
      </c>
      <c r="K2273" s="31" t="str">
        <f>IFERROR(VLOOKUP(J2273,Setup_Team!$B:$C,2,FALSE), "TDB")</f>
        <v>JAP</v>
      </c>
      <c r="L2273" s="31" t="str">
        <f>VLOOKUP($A2273,Location!$A:$J,8,FALSE)</f>
        <v>Suède</v>
      </c>
      <c r="M2273" s="31" t="str">
        <f>IFERROR(VLOOKUP(L2273,Setup_Team!$B:$C,2,FALSE), "TDB")</f>
        <v>SEN</v>
      </c>
      <c r="N2273" s="31" t="str">
        <f>VLOOKUP($A2273,Location!$A:$J,9,FALSE)</f>
        <v>Kansas City, Missouri</v>
      </c>
      <c r="O2273" s="31" t="str">
        <f>VLOOKUP($A2273,Location!$A:$J,10,FALSE)</f>
        <v>Arrowhead Stadium</v>
      </c>
      <c r="R2273" s="31">
        <v>0</v>
      </c>
      <c r="S2273" s="25">
        <f>VLOOKUP($A2273,Database!$A:$Y,10,FALSE)</f>
        <v>96</v>
      </c>
      <c r="T2273" s="25">
        <f>VLOOKUP($A2273,Database!$A:$Y,11,FALSE)</f>
        <v>108</v>
      </c>
      <c r="U2273" s="25">
        <f>VLOOKUP($A2273,Database!$A:$Y,12,FALSE)</f>
        <v>111</v>
      </c>
      <c r="V2273" s="25" t="str">
        <f>VLOOKUP(A2273,Database!A:M,13,FALSE)</f>
        <v>À venir</v>
      </c>
      <c r="W2273" s="25" t="str">
        <f>VLOOKUP($A2273,Database!$A:$Y,20,FALSE)</f>
        <v/>
      </c>
      <c r="X2273" s="25" t="str">
        <f>VLOOKUP($A2273,Database!$A:$Y,21,FALSE)</f>
        <v/>
      </c>
      <c r="Y2273" s="25" t="str">
        <f ca="1">IF(C2273&lt;NOW(),IF(AND(P2273&gt;Q2273,W2273&gt;X2273),S2273,IF(AND(P2273=Q2273,W2273=X2273),T2273,IF(AND(P2273&lt;Q2273,W2273&lt;X2273),U2273,0))),"")</f>
        <v/>
      </c>
      <c r="Z2273" s="25">
        <f>IF(AND(P2273=W2273,Q2273=X2273),1,0)</f>
        <v>1</v>
      </c>
      <c r="AA2273" s="25" t="str">
        <f>IF(Z2273=0,"",IF(ISBLANK(VLOOKUP(A2273,Database!A:AA,22,FALSE)),"",VLOOKUP(A2273,Database!A:AA,22,FALSE)))</f>
        <v>Exact</v>
      </c>
      <c r="AB2273" s="25">
        <f ca="1">IFERROR(IF(AND(Y2273&lt;&gt;"",OR(V2273="Terminé",V2273="En cours")),VLOOKUP(AA2273,Setup_ScoreExactBonus!A:D,4,FALSE),0),0)</f>
        <v>0</v>
      </c>
      <c r="AC2273" s="31" t="str">
        <f ca="1">IF(Y2273&lt;&gt;"", Y2273 + IF(Z2273=1,AB2273, 0), "")</f>
        <v/>
      </c>
      <c r="AD2273" s="31">
        <f ca="1">SUMIFS(AC$2:AC2273,D$2:D2273,D2273)*IF(R2273=0,1,2)</f>
        <v>0</v>
      </c>
    </row>
    <row r="2274" spans="1:30" x14ac:dyDescent="0.35">
      <c r="A2274" s="31">
        <f>IF(ISBLANK(B2274),"",COUNTIF(B$2:B2274,B2274))-1</f>
        <v>58</v>
      </c>
      <c r="B2274" s="31">
        <v>11</v>
      </c>
      <c r="C2274" s="10">
        <f>VLOOKUP($A2274,Database!$A:$Y,7,FALSE)</f>
        <v>46199.041666666664</v>
      </c>
      <c r="D2274" s="31" t="str">
        <f>VLOOKUP(Pronostics!$B2274,Setup_MPP!$A:$G,3,FALSE)</f>
        <v>Kinsley#8SA6T</v>
      </c>
      <c r="E2274" s="31" t="str">
        <f>VLOOKUP(Pronostics!$B2274,Setup_MPP!$A:$G,2,FALSE)</f>
        <v>Kinsley ROQUE</v>
      </c>
      <c r="F2274" s="31" t="str">
        <f>VLOOKUP($B2274,Setup_MPP!$A:$E,4,FALSE)</f>
        <v>#CBEBBA</v>
      </c>
      <c r="G2274" s="31" t="str">
        <f>VLOOKUP($B2274,Setup_MPP!$A:$E,5,FALSE)</f>
        <v>#70BC6E</v>
      </c>
      <c r="H2274" s="31" t="str">
        <f>IFERROR(IF(AND(A2274&gt;=1,A2274&lt;=104),VLOOKUP($A2274,Location!$A:$J,6,FALSE),IF(A2274=0,"Avant l'ouverture",IF(OR(A2274=105,A2274=106),"Bonus"))),"")</f>
        <v>Tour 3</v>
      </c>
      <c r="I2274" s="31" t="str">
        <f>IF(LEFT(H2274,4)="Tour",VLOOKUP(A2274,Database!$A:$C,3,FALSE),"")</f>
        <v>F</v>
      </c>
      <c r="J2274" s="31" t="str">
        <f>VLOOKUP($A2274,Location!$A:$J,7,FALSE)</f>
        <v>Japon</v>
      </c>
      <c r="K2274" s="31" t="str">
        <f>IFERROR(VLOOKUP(J2274,Setup_Team!$B:$C,2,FALSE), "TDB")</f>
        <v>JAP</v>
      </c>
      <c r="L2274" s="31" t="str">
        <f>VLOOKUP($A2274,Location!$A:$J,8,FALSE)</f>
        <v>Suède</v>
      </c>
      <c r="M2274" s="31" t="str">
        <f>IFERROR(VLOOKUP(L2274,Setup_Team!$B:$C,2,FALSE), "TDB")</f>
        <v>SEN</v>
      </c>
      <c r="N2274" s="31" t="str">
        <f>VLOOKUP($A2274,Location!$A:$J,9,FALSE)</f>
        <v>Kansas City, Missouri</v>
      </c>
      <c r="O2274" s="31" t="str">
        <f>VLOOKUP($A2274,Location!$A:$J,10,FALSE)</f>
        <v>Arrowhead Stadium</v>
      </c>
      <c r="R2274" s="31">
        <v>0</v>
      </c>
      <c r="S2274" s="25">
        <f>VLOOKUP($A2274,Database!$A:$Y,10,FALSE)</f>
        <v>96</v>
      </c>
      <c r="T2274" s="25">
        <f>VLOOKUP($A2274,Database!$A:$Y,11,FALSE)</f>
        <v>108</v>
      </c>
      <c r="U2274" s="25">
        <f>VLOOKUP($A2274,Database!$A:$Y,12,FALSE)</f>
        <v>111</v>
      </c>
      <c r="V2274" s="25" t="str">
        <f>VLOOKUP(A2274,Database!A:M,13,FALSE)</f>
        <v>À venir</v>
      </c>
      <c r="W2274" s="25" t="str">
        <f>VLOOKUP($A2274,Database!$A:$Y,20,FALSE)</f>
        <v/>
      </c>
      <c r="X2274" s="25" t="str">
        <f>VLOOKUP($A2274,Database!$A:$Y,21,FALSE)</f>
        <v/>
      </c>
      <c r="Y2274" s="25" t="str">
        <f ca="1">IF(C2274&lt;NOW(),IF(AND(P2274&gt;Q2274,W2274&gt;X2274),S2274,IF(AND(P2274=Q2274,W2274=X2274),T2274,IF(AND(P2274&lt;Q2274,W2274&lt;X2274),U2274,0))),"")</f>
        <v/>
      </c>
      <c r="Z2274" s="25">
        <f>IF(AND(P2274=W2274,Q2274=X2274),1,0)</f>
        <v>1</v>
      </c>
      <c r="AA2274" s="25" t="str">
        <f>IF(Z2274=0,"",IF(ISBLANK(VLOOKUP(A2274,Database!A:AA,22,FALSE)),"",VLOOKUP(A2274,Database!A:AA,22,FALSE)))</f>
        <v>Exact</v>
      </c>
      <c r="AB2274" s="25">
        <f ca="1">IFERROR(IF(AND(Y2274&lt;&gt;"",OR(V2274="Terminé",V2274="En cours")),VLOOKUP(AA2274,Setup_ScoreExactBonus!A:D,4,FALSE),0),0)</f>
        <v>0</v>
      </c>
      <c r="AC2274" s="31" t="str">
        <f ca="1">IF(Y2274&lt;&gt;"", Y2274 + IF(Z2274=1,AB2274, 0), "")</f>
        <v/>
      </c>
      <c r="AD2274" s="31">
        <f ca="1">SUMIFS(AC$2:AC2274,D$2:D2274,D2274)*IF(R2274=0,1,2)</f>
        <v>0</v>
      </c>
    </row>
    <row r="2275" spans="1:30" x14ac:dyDescent="0.35">
      <c r="A2275" s="31">
        <f>IF(ISBLANK(B2275),"",COUNTIF(B$2:B2275,B2275))-1</f>
        <v>58</v>
      </c>
      <c r="B2275" s="31">
        <v>12</v>
      </c>
      <c r="C2275" s="10">
        <f>VLOOKUP($A2275,Database!$A:$Y,7,FALSE)</f>
        <v>46199.041666666664</v>
      </c>
      <c r="D2275" s="31" t="str">
        <f>VLOOKUP(Pronostics!$B2275,Setup_MPP!$A:$G,3,FALSE)</f>
        <v>Jaouad1</v>
      </c>
      <c r="E2275" s="31" t="str">
        <f>VLOOKUP(Pronostics!$B2275,Setup_MPP!$A:$G,2,FALSE)</f>
        <v>Jaouad SETTI</v>
      </c>
      <c r="F2275" s="31" t="str">
        <f>VLOOKUP($B2275,Setup_MPP!$A:$E,4,FALSE)</f>
        <v>#C2D4FF</v>
      </c>
      <c r="G2275" s="31" t="str">
        <f>VLOOKUP($B2275,Setup_MPP!$A:$E,5,FALSE)</f>
        <v>#6586D5</v>
      </c>
      <c r="H2275" s="31" t="str">
        <f>IFERROR(IF(AND(A2275&gt;=1,A2275&lt;=104),VLOOKUP($A2275,Location!$A:$J,6,FALSE),IF(A2275=0,"Avant l'ouverture",IF(OR(A2275=105,A2275=106),"Bonus"))),"")</f>
        <v>Tour 3</v>
      </c>
      <c r="I2275" s="31" t="str">
        <f>IF(LEFT(H2275,4)="Tour",VLOOKUP(A2275,Database!$A:$C,3,FALSE),"")</f>
        <v>F</v>
      </c>
      <c r="J2275" s="31" t="str">
        <f>VLOOKUP($A2275,Location!$A:$J,7,FALSE)</f>
        <v>Japon</v>
      </c>
      <c r="K2275" s="31" t="str">
        <f>IFERROR(VLOOKUP(J2275,Setup_Team!$B:$C,2,FALSE), "TDB")</f>
        <v>JAP</v>
      </c>
      <c r="L2275" s="31" t="str">
        <f>VLOOKUP($A2275,Location!$A:$J,8,FALSE)</f>
        <v>Suède</v>
      </c>
      <c r="M2275" s="31" t="str">
        <f>IFERROR(VLOOKUP(L2275,Setup_Team!$B:$C,2,FALSE), "TDB")</f>
        <v>SEN</v>
      </c>
      <c r="N2275" s="31" t="str">
        <f>VLOOKUP($A2275,Location!$A:$J,9,FALSE)</f>
        <v>Kansas City, Missouri</v>
      </c>
      <c r="O2275" s="31" t="str">
        <f>VLOOKUP($A2275,Location!$A:$J,10,FALSE)</f>
        <v>Arrowhead Stadium</v>
      </c>
      <c r="R2275" s="31">
        <v>0</v>
      </c>
      <c r="S2275" s="25">
        <f>VLOOKUP($A2275,Database!$A:$Y,10,FALSE)</f>
        <v>96</v>
      </c>
      <c r="T2275" s="25">
        <f>VLOOKUP($A2275,Database!$A:$Y,11,FALSE)</f>
        <v>108</v>
      </c>
      <c r="U2275" s="25">
        <f>VLOOKUP($A2275,Database!$A:$Y,12,FALSE)</f>
        <v>111</v>
      </c>
      <c r="V2275" s="25" t="str">
        <f>VLOOKUP(A2275,Database!A:M,13,FALSE)</f>
        <v>À venir</v>
      </c>
      <c r="W2275" s="25" t="str">
        <f>VLOOKUP($A2275,Database!$A:$Y,20,FALSE)</f>
        <v/>
      </c>
      <c r="X2275" s="25" t="str">
        <f>VLOOKUP($A2275,Database!$A:$Y,21,FALSE)</f>
        <v/>
      </c>
      <c r="Y2275" s="25" t="str">
        <f ca="1">IF(C2275&lt;NOW(),IF(AND(P2275&gt;Q2275,W2275&gt;X2275),S2275,IF(AND(P2275=Q2275,W2275=X2275),T2275,IF(AND(P2275&lt;Q2275,W2275&lt;X2275),U2275,0))),"")</f>
        <v/>
      </c>
      <c r="Z2275" s="25">
        <f>IF(AND(P2275=W2275,Q2275=X2275),1,0)</f>
        <v>1</v>
      </c>
      <c r="AA2275" s="25" t="str">
        <f>IF(Z2275=0,"",IF(ISBLANK(VLOOKUP(A2275,Database!A:AA,22,FALSE)),"",VLOOKUP(A2275,Database!A:AA,22,FALSE)))</f>
        <v>Exact</v>
      </c>
      <c r="AB2275" s="25">
        <f ca="1">IFERROR(IF(AND(Y2275&lt;&gt;"",OR(V2275="Terminé",V2275="En cours")),VLOOKUP(AA2275,Setup_ScoreExactBonus!A:D,4,FALSE),0),0)</f>
        <v>0</v>
      </c>
      <c r="AC2275" s="31" t="str">
        <f ca="1">IF(Y2275&lt;&gt;"", Y2275 + IF(Z2275=1,AB2275, 0), "")</f>
        <v/>
      </c>
      <c r="AD2275" s="31">
        <f ca="1">SUMIFS(AC$2:AC2275,D$2:D2275,D2275)*IF(R2275=0,1,2)</f>
        <v>0</v>
      </c>
    </row>
    <row r="2276" spans="1:30" x14ac:dyDescent="0.35">
      <c r="A2276" s="31">
        <f>IF(ISBLANK(B2276),"",COUNTIF(B$2:B2276,B2276))-1</f>
        <v>58</v>
      </c>
      <c r="B2276" s="31">
        <v>13</v>
      </c>
      <c r="C2276" s="10">
        <f>VLOOKUP($A2276,Database!$A:$Y,7,FALSE)</f>
        <v>46199.041666666664</v>
      </c>
      <c r="D2276" s="31" t="str">
        <f>VLOOKUP(Pronostics!$B2276,Setup_MPP!$A:$G,3,FALSE)</f>
        <v>Julien_I</v>
      </c>
      <c r="E2276" s="31" t="str">
        <f>VLOOKUP(Pronostics!$B2276,Setup_MPP!$A:$G,2,FALSE)</f>
        <v>Julien INGE</v>
      </c>
      <c r="F2276" s="31" t="str">
        <f>VLOOKUP($B2276,Setup_MPP!$A:$E,4,FALSE)</f>
        <v>#C1E0EF</v>
      </c>
      <c r="G2276" s="31" t="str">
        <f>VLOOKUP($B2276,Setup_MPP!$A:$E,5,FALSE)</f>
        <v>#4F91B2</v>
      </c>
      <c r="H2276" s="31" t="str">
        <f>IFERROR(IF(AND(A2276&gt;=1,A2276&lt;=104),VLOOKUP($A2276,Location!$A:$J,6,FALSE),IF(A2276=0,"Avant l'ouverture",IF(OR(A2276=105,A2276=106),"Bonus"))),"")</f>
        <v>Tour 3</v>
      </c>
      <c r="I2276" s="31" t="str">
        <f>IF(LEFT(H2276,4)="Tour",VLOOKUP(A2276,Database!$A:$C,3,FALSE),"")</f>
        <v>F</v>
      </c>
      <c r="J2276" s="31" t="str">
        <f>VLOOKUP($A2276,Location!$A:$J,7,FALSE)</f>
        <v>Japon</v>
      </c>
      <c r="K2276" s="31" t="str">
        <f>IFERROR(VLOOKUP(J2276,Setup_Team!$B:$C,2,FALSE), "TDB")</f>
        <v>JAP</v>
      </c>
      <c r="L2276" s="31" t="str">
        <f>VLOOKUP($A2276,Location!$A:$J,8,FALSE)</f>
        <v>Suède</v>
      </c>
      <c r="M2276" s="31" t="str">
        <f>IFERROR(VLOOKUP(L2276,Setup_Team!$B:$C,2,FALSE), "TDB")</f>
        <v>SEN</v>
      </c>
      <c r="N2276" s="31" t="str">
        <f>VLOOKUP($A2276,Location!$A:$J,9,FALSE)</f>
        <v>Kansas City, Missouri</v>
      </c>
      <c r="O2276" s="31" t="str">
        <f>VLOOKUP($A2276,Location!$A:$J,10,FALSE)</f>
        <v>Arrowhead Stadium</v>
      </c>
      <c r="R2276" s="31">
        <v>0</v>
      </c>
      <c r="S2276" s="25">
        <f>VLOOKUP($A2276,Database!$A:$Y,10,FALSE)</f>
        <v>96</v>
      </c>
      <c r="T2276" s="25">
        <f>VLOOKUP($A2276,Database!$A:$Y,11,FALSE)</f>
        <v>108</v>
      </c>
      <c r="U2276" s="25">
        <f>VLOOKUP($A2276,Database!$A:$Y,12,FALSE)</f>
        <v>111</v>
      </c>
      <c r="V2276" s="25" t="str">
        <f>VLOOKUP(A2276,Database!A:M,13,FALSE)</f>
        <v>À venir</v>
      </c>
      <c r="W2276" s="25" t="str">
        <f>VLOOKUP($A2276,Database!$A:$Y,20,FALSE)</f>
        <v/>
      </c>
      <c r="X2276" s="25" t="str">
        <f>VLOOKUP($A2276,Database!$A:$Y,21,FALSE)</f>
        <v/>
      </c>
      <c r="Y2276" s="25" t="str">
        <f ca="1">IF(C2276&lt;NOW(),IF(AND(P2276&gt;Q2276,W2276&gt;X2276),S2276,IF(AND(P2276=Q2276,W2276=X2276),T2276,IF(AND(P2276&lt;Q2276,W2276&lt;X2276),U2276,0))),"")</f>
        <v/>
      </c>
      <c r="Z2276" s="25">
        <f>IF(AND(P2276=W2276,Q2276=X2276),1,0)</f>
        <v>1</v>
      </c>
      <c r="AA2276" s="25" t="str">
        <f>IF(Z2276=0,"",IF(ISBLANK(VLOOKUP(A2276,Database!A:AA,22,FALSE)),"",VLOOKUP(A2276,Database!A:AA,22,FALSE)))</f>
        <v>Exact</v>
      </c>
      <c r="AB2276" s="25">
        <f ca="1">IFERROR(IF(AND(Y2276&lt;&gt;"",OR(V2276="Terminé",V2276="En cours")),VLOOKUP(AA2276,Setup_ScoreExactBonus!A:D,4,FALSE),0),0)</f>
        <v>0</v>
      </c>
      <c r="AC2276" s="31" t="str">
        <f ca="1">IF(Y2276&lt;&gt;"", Y2276 + IF(Z2276=1,AB2276, 0), "")</f>
        <v/>
      </c>
      <c r="AD2276" s="31">
        <f ca="1">SUMIFS(AC$2:AC2276,D$2:D2276,D2276)*IF(R2276=0,1,2)</f>
        <v>0</v>
      </c>
    </row>
    <row r="2277" spans="1:30" x14ac:dyDescent="0.35">
      <c r="A2277" s="31">
        <f>IF(ISBLANK(B2277),"",COUNTIF(B$2:B2277,B2277))-1</f>
        <v>58</v>
      </c>
      <c r="B2277" s="31">
        <v>14</v>
      </c>
      <c r="C2277" s="10">
        <f>VLOOKUP($A2277,Database!$A:$Y,7,FALSE)</f>
        <v>46199.041666666664</v>
      </c>
      <c r="D2277" s="31" t="str">
        <f>VLOOKUP(Pronostics!$B2277,Setup_MPP!$A:$G,3,FALSE)</f>
        <v>MarieEYT</v>
      </c>
      <c r="E2277" s="31" t="str">
        <f>VLOOKUP(Pronostics!$B2277,Setup_MPP!$A:$G,2,FALSE)</f>
        <v>Marie EXBRAYAT</v>
      </c>
      <c r="F2277" s="31" t="str">
        <f>VLOOKUP($B2277,Setup_MPP!$A:$E,4,FALSE)</f>
        <v>#FFAFD2</v>
      </c>
      <c r="G2277" s="31" t="str">
        <f>VLOOKUP($B2277,Setup_MPP!$A:$E,5,FALSE)</f>
        <v>#F2589B</v>
      </c>
      <c r="H2277" s="31" t="str">
        <f>IFERROR(IF(AND(A2277&gt;=1,A2277&lt;=104),VLOOKUP($A2277,Location!$A:$J,6,FALSE),IF(A2277=0,"Avant l'ouverture",IF(OR(A2277=105,A2277=106),"Bonus"))),"")</f>
        <v>Tour 3</v>
      </c>
      <c r="I2277" s="31" t="str">
        <f>IF(LEFT(H2277,4)="Tour",VLOOKUP(A2277,Database!$A:$C,3,FALSE),"")</f>
        <v>F</v>
      </c>
      <c r="J2277" s="31" t="str">
        <f>VLOOKUP($A2277,Location!$A:$J,7,FALSE)</f>
        <v>Japon</v>
      </c>
      <c r="K2277" s="31" t="str">
        <f>IFERROR(VLOOKUP(J2277,Setup_Team!$B:$C,2,FALSE), "TDB")</f>
        <v>JAP</v>
      </c>
      <c r="L2277" s="31" t="str">
        <f>VLOOKUP($A2277,Location!$A:$J,8,FALSE)</f>
        <v>Suède</v>
      </c>
      <c r="M2277" s="31" t="str">
        <f>IFERROR(VLOOKUP(L2277,Setup_Team!$B:$C,2,FALSE), "TDB")</f>
        <v>SEN</v>
      </c>
      <c r="N2277" s="31" t="str">
        <f>VLOOKUP($A2277,Location!$A:$J,9,FALSE)</f>
        <v>Kansas City, Missouri</v>
      </c>
      <c r="O2277" s="31" t="str">
        <f>VLOOKUP($A2277,Location!$A:$J,10,FALSE)</f>
        <v>Arrowhead Stadium</v>
      </c>
      <c r="R2277" s="31">
        <v>0</v>
      </c>
      <c r="S2277" s="25">
        <f>VLOOKUP($A2277,Database!$A:$Y,10,FALSE)</f>
        <v>96</v>
      </c>
      <c r="T2277" s="25">
        <f>VLOOKUP($A2277,Database!$A:$Y,11,FALSE)</f>
        <v>108</v>
      </c>
      <c r="U2277" s="25">
        <f>VLOOKUP($A2277,Database!$A:$Y,12,FALSE)</f>
        <v>111</v>
      </c>
      <c r="V2277" s="25" t="str">
        <f>VLOOKUP(A2277,Database!A:M,13,FALSE)</f>
        <v>À venir</v>
      </c>
      <c r="W2277" s="25" t="str">
        <f>VLOOKUP($A2277,Database!$A:$Y,20,FALSE)</f>
        <v/>
      </c>
      <c r="X2277" s="25" t="str">
        <f>VLOOKUP($A2277,Database!$A:$Y,21,FALSE)</f>
        <v/>
      </c>
      <c r="Y2277" s="25" t="str">
        <f ca="1">IF(C2277&lt;NOW(),IF(AND(P2277&gt;Q2277,W2277&gt;X2277),S2277,IF(AND(P2277=Q2277,W2277=X2277),T2277,IF(AND(P2277&lt;Q2277,W2277&lt;X2277),U2277,0))),"")</f>
        <v/>
      </c>
      <c r="Z2277" s="25">
        <f>IF(AND(P2277=W2277,Q2277=X2277),1,0)</f>
        <v>1</v>
      </c>
      <c r="AA2277" s="25" t="str">
        <f>IF(Z2277=0,"",IF(ISBLANK(VLOOKUP(A2277,Database!A:AA,22,FALSE)),"",VLOOKUP(A2277,Database!A:AA,22,FALSE)))</f>
        <v>Exact</v>
      </c>
      <c r="AB2277" s="25">
        <f ca="1">IFERROR(IF(AND(Y2277&lt;&gt;"",OR(V2277="Terminé",V2277="En cours")),VLOOKUP(AA2277,Setup_ScoreExactBonus!A:D,4,FALSE),0),0)</f>
        <v>0</v>
      </c>
      <c r="AC2277" s="31" t="str">
        <f ca="1">IF(Y2277&lt;&gt;"", Y2277 + IF(Z2277=1,AB2277, 0), "")</f>
        <v/>
      </c>
      <c r="AD2277" s="31">
        <f ca="1">SUMIFS(AC$2:AC2277,D$2:D2277,D2277)*IF(R2277=0,1,2)</f>
        <v>0</v>
      </c>
    </row>
    <row r="2278" spans="1:30" x14ac:dyDescent="0.35">
      <c r="A2278" s="31">
        <f>IF(ISBLANK(B2278),"",COUNTIF(B$2:B2278,B2278))-1</f>
        <v>58</v>
      </c>
      <c r="B2278" s="31">
        <v>15</v>
      </c>
      <c r="C2278" s="10">
        <f>VLOOKUP($A2278,Database!$A:$Y,7,FALSE)</f>
        <v>46199.041666666664</v>
      </c>
      <c r="D2278" s="31" t="str">
        <f>VLOOKUP(Pronostics!$B2278,Setup_MPP!$A:$G,3,FALSE)</f>
        <v>Amine#8UL9R</v>
      </c>
      <c r="E2278" s="31" t="str">
        <f>VLOOKUP(Pronostics!$B2278,Setup_MPP!$A:$G,2,FALSE)</f>
        <v>Amine ZARROUKI</v>
      </c>
      <c r="F2278" s="31" t="str">
        <f>VLOOKUP($B2278,Setup_MPP!$A:$E,4,FALSE)</f>
        <v>#FF9898</v>
      </c>
      <c r="G2278" s="31" t="str">
        <f>VLOOKUP($B2278,Setup_MPP!$A:$E,5,FALSE)</f>
        <v>#FF5D5D</v>
      </c>
      <c r="H2278" s="31" t="str">
        <f>IFERROR(IF(AND(A2278&gt;=1,A2278&lt;=104),VLOOKUP($A2278,Location!$A:$J,6,FALSE),IF(A2278=0,"Avant l'ouverture",IF(OR(A2278=105,A2278=106),"Bonus"))),"")</f>
        <v>Tour 3</v>
      </c>
      <c r="I2278" s="31" t="str">
        <f>IF(LEFT(H2278,4)="Tour",VLOOKUP(A2278,Database!$A:$C,3,FALSE),"")</f>
        <v>F</v>
      </c>
      <c r="J2278" s="31" t="str">
        <f>VLOOKUP($A2278,Location!$A:$J,7,FALSE)</f>
        <v>Japon</v>
      </c>
      <c r="K2278" s="31" t="str">
        <f>IFERROR(VLOOKUP(J2278,Setup_Team!$B:$C,2,FALSE), "TDB")</f>
        <v>JAP</v>
      </c>
      <c r="L2278" s="31" t="str">
        <f>VLOOKUP($A2278,Location!$A:$J,8,FALSE)</f>
        <v>Suède</v>
      </c>
      <c r="M2278" s="31" t="str">
        <f>IFERROR(VLOOKUP(L2278,Setup_Team!$B:$C,2,FALSE), "TDB")</f>
        <v>SEN</v>
      </c>
      <c r="N2278" s="31" t="str">
        <f>VLOOKUP($A2278,Location!$A:$J,9,FALSE)</f>
        <v>Kansas City, Missouri</v>
      </c>
      <c r="O2278" s="31" t="str">
        <f>VLOOKUP($A2278,Location!$A:$J,10,FALSE)</f>
        <v>Arrowhead Stadium</v>
      </c>
      <c r="R2278" s="31">
        <v>0</v>
      </c>
      <c r="S2278" s="25">
        <f>VLOOKUP($A2278,Database!$A:$Y,10,FALSE)</f>
        <v>96</v>
      </c>
      <c r="T2278" s="25">
        <f>VLOOKUP($A2278,Database!$A:$Y,11,FALSE)</f>
        <v>108</v>
      </c>
      <c r="U2278" s="25">
        <f>VLOOKUP($A2278,Database!$A:$Y,12,FALSE)</f>
        <v>111</v>
      </c>
      <c r="V2278" s="25" t="str">
        <f>VLOOKUP(A2278,Database!A:M,13,FALSE)</f>
        <v>À venir</v>
      </c>
      <c r="W2278" s="25" t="str">
        <f>VLOOKUP($A2278,Database!$A:$Y,20,FALSE)</f>
        <v/>
      </c>
      <c r="X2278" s="25" t="str">
        <f>VLOOKUP($A2278,Database!$A:$Y,21,FALSE)</f>
        <v/>
      </c>
      <c r="Y2278" s="25" t="str">
        <f ca="1">IF(C2278&lt;NOW(),IF(AND(P2278&gt;Q2278,W2278&gt;X2278),S2278,IF(AND(P2278=Q2278,W2278=X2278),T2278,IF(AND(P2278&lt;Q2278,W2278&lt;X2278),U2278,0))),"")</f>
        <v/>
      </c>
      <c r="Z2278" s="25">
        <f>IF(AND(P2278=W2278,Q2278=X2278),1,0)</f>
        <v>1</v>
      </c>
      <c r="AA2278" s="25" t="str">
        <f>IF(Z2278=0,"",IF(ISBLANK(VLOOKUP(A2278,Database!A:AA,22,FALSE)),"",VLOOKUP(A2278,Database!A:AA,22,FALSE)))</f>
        <v>Exact</v>
      </c>
      <c r="AB2278" s="25">
        <f ca="1">IFERROR(IF(AND(Y2278&lt;&gt;"",OR(V2278="Terminé",V2278="En cours")),VLOOKUP(AA2278,Setup_ScoreExactBonus!A:D,4,FALSE),0),0)</f>
        <v>0</v>
      </c>
      <c r="AC2278" s="31" t="str">
        <f ca="1">IF(Y2278&lt;&gt;"", Y2278 + IF(Z2278=1,AB2278, 0), "")</f>
        <v/>
      </c>
      <c r="AD2278" s="31">
        <f ca="1">SUMIFS(AC$2:AC2278,D$2:D2278,D2278)*IF(R2278=0,1,2)</f>
        <v>0</v>
      </c>
    </row>
    <row r="2279" spans="1:30" x14ac:dyDescent="0.35">
      <c r="A2279" s="31">
        <f>IF(ISBLANK(B2279),"",COUNTIF(B$2:B2279,B2279))-1</f>
        <v>58</v>
      </c>
      <c r="B2279" s="31">
        <v>16</v>
      </c>
      <c r="C2279" s="10">
        <f>VLOOKUP($A2279,Database!$A:$Y,7,FALSE)</f>
        <v>46199.041666666664</v>
      </c>
      <c r="D2279" s="31" t="str">
        <f>VLOOKUP(Pronostics!$B2279,Setup_MPP!$A:$G,3,FALSE)</f>
        <v>Laura#8V93E</v>
      </c>
      <c r="E2279" s="31" t="str">
        <f>VLOOKUP(Pronostics!$B2279,Setup_MPP!$A:$G,2,FALSE)</f>
        <v>Laura GIULIANO</v>
      </c>
      <c r="F2279" s="31" t="str">
        <f>VLOOKUP($B2279,Setup_MPP!$A:$E,4,FALSE)</f>
        <v>#86A4FE</v>
      </c>
      <c r="G2279" s="31" t="str">
        <f>VLOOKUP($B2279,Setup_MPP!$A:$E,5,FALSE)</f>
        <v>#3769FF</v>
      </c>
      <c r="H2279" s="31" t="str">
        <f>IFERROR(IF(AND(A2279&gt;=1,A2279&lt;=104),VLOOKUP($A2279,Location!$A:$J,6,FALSE),IF(A2279=0,"Avant l'ouverture",IF(OR(A2279=105,A2279=106),"Bonus"))),"")</f>
        <v>Tour 3</v>
      </c>
      <c r="I2279" s="31" t="str">
        <f>IF(LEFT(H2279,4)="Tour",VLOOKUP(A2279,Database!$A:$C,3,FALSE),"")</f>
        <v>F</v>
      </c>
      <c r="J2279" s="31" t="str">
        <f>VLOOKUP($A2279,Location!$A:$J,7,FALSE)</f>
        <v>Japon</v>
      </c>
      <c r="K2279" s="31" t="str">
        <f>IFERROR(VLOOKUP(J2279,Setup_Team!$B:$C,2,FALSE), "TDB")</f>
        <v>JAP</v>
      </c>
      <c r="L2279" s="31" t="str">
        <f>VLOOKUP($A2279,Location!$A:$J,8,FALSE)</f>
        <v>Suède</v>
      </c>
      <c r="M2279" s="31" t="str">
        <f>IFERROR(VLOOKUP(L2279,Setup_Team!$B:$C,2,FALSE), "TDB")</f>
        <v>SEN</v>
      </c>
      <c r="N2279" s="31" t="str">
        <f>VLOOKUP($A2279,Location!$A:$J,9,FALSE)</f>
        <v>Kansas City, Missouri</v>
      </c>
      <c r="O2279" s="31" t="str">
        <f>VLOOKUP($A2279,Location!$A:$J,10,FALSE)</f>
        <v>Arrowhead Stadium</v>
      </c>
      <c r="R2279" s="31">
        <v>0</v>
      </c>
      <c r="S2279" s="25">
        <f>VLOOKUP($A2279,Database!$A:$Y,10,FALSE)</f>
        <v>96</v>
      </c>
      <c r="T2279" s="25">
        <f>VLOOKUP($A2279,Database!$A:$Y,11,FALSE)</f>
        <v>108</v>
      </c>
      <c r="U2279" s="25">
        <f>VLOOKUP($A2279,Database!$A:$Y,12,FALSE)</f>
        <v>111</v>
      </c>
      <c r="V2279" s="25" t="str">
        <f>VLOOKUP(A2279,Database!A:M,13,FALSE)</f>
        <v>À venir</v>
      </c>
      <c r="W2279" s="25" t="str">
        <f>VLOOKUP($A2279,Database!$A:$Y,20,FALSE)</f>
        <v/>
      </c>
      <c r="X2279" s="25" t="str">
        <f>VLOOKUP($A2279,Database!$A:$Y,21,FALSE)</f>
        <v/>
      </c>
      <c r="Y2279" s="25" t="str">
        <f ca="1">IF(C2279&lt;NOW(),IF(AND(P2279&gt;Q2279,W2279&gt;X2279),S2279,IF(AND(P2279=Q2279,W2279=X2279),T2279,IF(AND(P2279&lt;Q2279,W2279&lt;X2279),U2279,0))),"")</f>
        <v/>
      </c>
      <c r="Z2279" s="25">
        <f>IF(AND(P2279=W2279,Q2279=X2279),1,0)</f>
        <v>1</v>
      </c>
      <c r="AA2279" s="25" t="str">
        <f>IF(Z2279=0,"",IF(ISBLANK(VLOOKUP(A2279,Database!A:AA,22,FALSE)),"",VLOOKUP(A2279,Database!A:AA,22,FALSE)))</f>
        <v>Exact</v>
      </c>
      <c r="AB2279" s="25">
        <f ca="1">IFERROR(IF(AND(Y2279&lt;&gt;"",OR(V2279="Terminé",V2279="En cours")),VLOOKUP(AA2279,Setup_ScoreExactBonus!A:D,4,FALSE),0),0)</f>
        <v>0</v>
      </c>
      <c r="AC2279" s="31" t="str">
        <f ca="1">IF(Y2279&lt;&gt;"", Y2279 + IF(Z2279=1,AB2279, 0), "")</f>
        <v/>
      </c>
      <c r="AD2279" s="31">
        <f ca="1">SUMIFS(AC$2:AC2279,D$2:D2279,D2279)*IF(R2279=0,1,2)</f>
        <v>0</v>
      </c>
    </row>
    <row r="2280" spans="1:30" x14ac:dyDescent="0.35">
      <c r="A2280" s="31">
        <f>IF(ISBLANK(B2280),"",COUNTIF(B$2:B2280,B2280))-1</f>
        <v>58</v>
      </c>
      <c r="B2280" s="31">
        <v>17</v>
      </c>
      <c r="C2280" s="10">
        <f>VLOOKUP($A2280,Database!$A:$Y,7,FALSE)</f>
        <v>46199.041666666664</v>
      </c>
      <c r="D2280" s="31" t="str">
        <f>VLOOKUP(Pronostics!$B2280,Setup_MPP!$A:$G,3,FALSE)</f>
        <v>Joueur17</v>
      </c>
      <c r="E2280" s="31" t="str">
        <f>VLOOKUP(Pronostics!$B2280,Setup_MPP!$A:$G,2,FALSE)</f>
        <v>Joueur17</v>
      </c>
      <c r="F2280" s="31" t="str">
        <f>VLOOKUP($B2280,Setup_MPP!$A:$E,4,FALSE)</f>
        <v>#FFB0B0</v>
      </c>
      <c r="G2280" s="31" t="str">
        <f>VLOOKUP($B2280,Setup_MPP!$A:$E,5,FALSE)</f>
        <v>#F25757</v>
      </c>
      <c r="H2280" s="31" t="str">
        <f>IFERROR(IF(AND(A2280&gt;=1,A2280&lt;=104),VLOOKUP($A2280,Location!$A:$J,6,FALSE),IF(A2280=0,"Avant l'ouverture",IF(OR(A2280=105,A2280=106),"Bonus"))),"")</f>
        <v>Tour 3</v>
      </c>
      <c r="I2280" s="31" t="str">
        <f>IF(LEFT(H2280,4)="Tour",VLOOKUP(A2280,Database!$A:$C,3,FALSE),"")</f>
        <v>F</v>
      </c>
      <c r="J2280" s="31" t="str">
        <f>VLOOKUP($A2280,Location!$A:$J,7,FALSE)</f>
        <v>Japon</v>
      </c>
      <c r="K2280" s="31" t="str">
        <f>IFERROR(VLOOKUP(J2280,Setup_Team!$B:$C,2,FALSE), "TDB")</f>
        <v>JAP</v>
      </c>
      <c r="L2280" s="31" t="str">
        <f>VLOOKUP($A2280,Location!$A:$J,8,FALSE)</f>
        <v>Suède</v>
      </c>
      <c r="M2280" s="31" t="str">
        <f>IFERROR(VLOOKUP(L2280,Setup_Team!$B:$C,2,FALSE), "TDB")</f>
        <v>SEN</v>
      </c>
      <c r="N2280" s="31" t="str">
        <f>VLOOKUP($A2280,Location!$A:$J,9,FALSE)</f>
        <v>Kansas City, Missouri</v>
      </c>
      <c r="O2280" s="31" t="str">
        <f>VLOOKUP($A2280,Location!$A:$J,10,FALSE)</f>
        <v>Arrowhead Stadium</v>
      </c>
      <c r="R2280" s="31">
        <v>0</v>
      </c>
      <c r="S2280" s="25">
        <f>VLOOKUP($A2280,Database!$A:$Y,10,FALSE)</f>
        <v>96</v>
      </c>
      <c r="T2280" s="25">
        <f>VLOOKUP($A2280,Database!$A:$Y,11,FALSE)</f>
        <v>108</v>
      </c>
      <c r="U2280" s="25">
        <f>VLOOKUP($A2280,Database!$A:$Y,12,FALSE)</f>
        <v>111</v>
      </c>
      <c r="V2280" s="25" t="str">
        <f>VLOOKUP(A2280,Database!A:M,13,FALSE)</f>
        <v>À venir</v>
      </c>
      <c r="W2280" s="25" t="str">
        <f>VLOOKUP($A2280,Database!$A:$Y,20,FALSE)</f>
        <v/>
      </c>
      <c r="X2280" s="25" t="str">
        <f>VLOOKUP($A2280,Database!$A:$Y,21,FALSE)</f>
        <v/>
      </c>
      <c r="Y2280" s="25" t="str">
        <f ca="1">IF(C2280&lt;NOW(),IF(AND(P2280&gt;Q2280,W2280&gt;X2280),S2280,IF(AND(P2280=Q2280,W2280=X2280),T2280,IF(AND(P2280&lt;Q2280,W2280&lt;X2280),U2280,0))),"")</f>
        <v/>
      </c>
      <c r="Z2280" s="25">
        <f>IF(AND(P2280=W2280,Q2280=X2280),1,0)</f>
        <v>1</v>
      </c>
      <c r="AA2280" s="25" t="str">
        <f>IF(Z2280=0,"",IF(ISBLANK(VLOOKUP(A2280,Database!A:AA,22,FALSE)),"",VLOOKUP(A2280,Database!A:AA,22,FALSE)))</f>
        <v>Exact</v>
      </c>
      <c r="AB2280" s="25">
        <f ca="1">IFERROR(IF(AND(Y2280&lt;&gt;"",OR(V2280="Terminé",V2280="En cours")),VLOOKUP(AA2280,Setup_ScoreExactBonus!A:D,4,FALSE),0),0)</f>
        <v>0</v>
      </c>
      <c r="AC2280" s="31" t="str">
        <f ca="1">IF(Y2280&lt;&gt;"", Y2280 + IF(Z2280=1,AB2280, 0), "")</f>
        <v/>
      </c>
      <c r="AD2280" s="31">
        <f ca="1">SUMIFS(AC$2:AC2280,D$2:D2280,D2280)*IF(R2280=0,1,2)</f>
        <v>0</v>
      </c>
    </row>
    <row r="2281" spans="1:30" x14ac:dyDescent="0.35">
      <c r="A2281" s="31">
        <f>IF(ISBLANK(B2281),"",COUNTIF(B$2:B2281,B2281))-1</f>
        <v>58</v>
      </c>
      <c r="B2281" s="31">
        <v>18</v>
      </c>
      <c r="C2281" s="10">
        <f>VLOOKUP($A2281,Database!$A:$Y,7,FALSE)</f>
        <v>46199.041666666664</v>
      </c>
      <c r="D2281" s="31" t="str">
        <f>VLOOKUP(Pronostics!$B2281,Setup_MPP!$A:$G,3,FALSE)</f>
        <v>Joueur18</v>
      </c>
      <c r="E2281" s="31" t="str">
        <f>VLOOKUP(Pronostics!$B2281,Setup_MPP!$A:$G,2,FALSE)</f>
        <v>Joueur18</v>
      </c>
      <c r="F2281" s="31" t="str">
        <f>VLOOKUP($B2281,Setup_MPP!$A:$E,4,FALSE)</f>
        <v>#FFC9B0</v>
      </c>
      <c r="G2281" s="31" t="str">
        <f>VLOOKUP($B2281,Setup_MPP!$A:$E,5,FALSE)</f>
        <v>#F28D57</v>
      </c>
      <c r="H2281" s="31" t="str">
        <f>IFERROR(IF(AND(A2281&gt;=1,A2281&lt;=104),VLOOKUP($A2281,Location!$A:$J,6,FALSE),IF(A2281=0,"Avant l'ouverture",IF(OR(A2281=105,A2281=106),"Bonus"))),"")</f>
        <v>Tour 3</v>
      </c>
      <c r="I2281" s="31" t="str">
        <f>IF(LEFT(H2281,4)="Tour",VLOOKUP(A2281,Database!$A:$C,3,FALSE),"")</f>
        <v>F</v>
      </c>
      <c r="J2281" s="31" t="str">
        <f>VLOOKUP($A2281,Location!$A:$J,7,FALSE)</f>
        <v>Japon</v>
      </c>
      <c r="K2281" s="31" t="str">
        <f>IFERROR(VLOOKUP(J2281,Setup_Team!$B:$C,2,FALSE), "TDB")</f>
        <v>JAP</v>
      </c>
      <c r="L2281" s="31" t="str">
        <f>VLOOKUP($A2281,Location!$A:$J,8,FALSE)</f>
        <v>Suède</v>
      </c>
      <c r="M2281" s="31" t="str">
        <f>IFERROR(VLOOKUP(L2281,Setup_Team!$B:$C,2,FALSE), "TDB")</f>
        <v>SEN</v>
      </c>
      <c r="N2281" s="31" t="str">
        <f>VLOOKUP($A2281,Location!$A:$J,9,FALSE)</f>
        <v>Kansas City, Missouri</v>
      </c>
      <c r="O2281" s="31" t="str">
        <f>VLOOKUP($A2281,Location!$A:$J,10,FALSE)</f>
        <v>Arrowhead Stadium</v>
      </c>
      <c r="R2281" s="31">
        <v>0</v>
      </c>
      <c r="S2281" s="25">
        <f>VLOOKUP($A2281,Database!$A:$Y,10,FALSE)</f>
        <v>96</v>
      </c>
      <c r="T2281" s="25">
        <f>VLOOKUP($A2281,Database!$A:$Y,11,FALSE)</f>
        <v>108</v>
      </c>
      <c r="U2281" s="25">
        <f>VLOOKUP($A2281,Database!$A:$Y,12,FALSE)</f>
        <v>111</v>
      </c>
      <c r="V2281" s="25" t="str">
        <f>VLOOKUP(A2281,Database!A:M,13,FALSE)</f>
        <v>À venir</v>
      </c>
      <c r="W2281" s="25" t="str">
        <f>VLOOKUP($A2281,Database!$A:$Y,20,FALSE)</f>
        <v/>
      </c>
      <c r="X2281" s="25" t="str">
        <f>VLOOKUP($A2281,Database!$A:$Y,21,FALSE)</f>
        <v/>
      </c>
      <c r="Y2281" s="25" t="str">
        <f ca="1">IF(C2281&lt;NOW(),IF(AND(P2281&gt;Q2281,W2281&gt;X2281),S2281,IF(AND(P2281=Q2281,W2281=X2281),T2281,IF(AND(P2281&lt;Q2281,W2281&lt;X2281),U2281,0))),"")</f>
        <v/>
      </c>
      <c r="Z2281" s="25">
        <f>IF(AND(P2281=W2281,Q2281=X2281),1,0)</f>
        <v>1</v>
      </c>
      <c r="AA2281" s="25" t="str">
        <f>IF(Z2281=0,"",IF(ISBLANK(VLOOKUP(A2281,Database!A:AA,22,FALSE)),"",VLOOKUP(A2281,Database!A:AA,22,FALSE)))</f>
        <v>Exact</v>
      </c>
      <c r="AB2281" s="25">
        <f ca="1">IFERROR(IF(AND(Y2281&lt;&gt;"",OR(V2281="Terminé",V2281="En cours")),VLOOKUP(AA2281,Setup_ScoreExactBonus!A:D,4,FALSE),0),0)</f>
        <v>0</v>
      </c>
      <c r="AC2281" s="31" t="str">
        <f ca="1">IF(Y2281&lt;&gt;"", Y2281 + IF(Z2281=1,AB2281, 0), "")</f>
        <v/>
      </c>
      <c r="AD2281" s="31">
        <f ca="1">SUMIFS(AC$2:AC2281,D$2:D2281,D2281)*IF(R2281=0,1,2)</f>
        <v>0</v>
      </c>
    </row>
    <row r="2282" spans="1:30" x14ac:dyDescent="0.35">
      <c r="A2282" s="31">
        <f>IF(ISBLANK(B2282),"",COUNTIF(B$2:B2282,B2282))-1</f>
        <v>58</v>
      </c>
      <c r="B2282" s="31">
        <v>19</v>
      </c>
      <c r="C2282" s="10">
        <f>VLOOKUP($A2282,Database!$A:$Y,7,FALSE)</f>
        <v>46199.041666666664</v>
      </c>
      <c r="D2282" s="31" t="str">
        <f>VLOOKUP(Pronostics!$B2282,Setup_MPP!$A:$G,3,FALSE)</f>
        <v>Joueur19</v>
      </c>
      <c r="E2282" s="31" t="str">
        <f>VLOOKUP(Pronostics!$B2282,Setup_MPP!$A:$G,2,FALSE)</f>
        <v>Joueur19</v>
      </c>
      <c r="F2282" s="31" t="str">
        <f>VLOOKUP($B2282,Setup_MPP!$A:$E,4,FALSE)</f>
        <v>#D5D5D5</v>
      </c>
      <c r="G2282" s="31" t="str">
        <f>VLOOKUP($B2282,Setup_MPP!$A:$E,5,FALSE)</f>
        <v>#727272</v>
      </c>
      <c r="H2282" s="31" t="str">
        <f>IFERROR(IF(AND(A2282&gt;=1,A2282&lt;=104),VLOOKUP($A2282,Location!$A:$J,6,FALSE),IF(A2282=0,"Avant l'ouverture",IF(OR(A2282=105,A2282=106),"Bonus"))),"")</f>
        <v>Tour 3</v>
      </c>
      <c r="I2282" s="31" t="str">
        <f>IF(LEFT(H2282,4)="Tour",VLOOKUP(A2282,Database!$A:$C,3,FALSE),"")</f>
        <v>F</v>
      </c>
      <c r="J2282" s="31" t="str">
        <f>VLOOKUP($A2282,Location!$A:$J,7,FALSE)</f>
        <v>Japon</v>
      </c>
      <c r="K2282" s="31" t="str">
        <f>IFERROR(VLOOKUP(J2282,Setup_Team!$B:$C,2,FALSE), "TDB")</f>
        <v>JAP</v>
      </c>
      <c r="L2282" s="31" t="str">
        <f>VLOOKUP($A2282,Location!$A:$J,8,FALSE)</f>
        <v>Suède</v>
      </c>
      <c r="M2282" s="31" t="str">
        <f>IFERROR(VLOOKUP(L2282,Setup_Team!$B:$C,2,FALSE), "TDB")</f>
        <v>SEN</v>
      </c>
      <c r="N2282" s="31" t="str">
        <f>VLOOKUP($A2282,Location!$A:$J,9,FALSE)</f>
        <v>Kansas City, Missouri</v>
      </c>
      <c r="O2282" s="31" t="str">
        <f>VLOOKUP($A2282,Location!$A:$J,10,FALSE)</f>
        <v>Arrowhead Stadium</v>
      </c>
      <c r="R2282" s="31">
        <v>0</v>
      </c>
      <c r="S2282" s="25">
        <f>VLOOKUP($A2282,Database!$A:$Y,10,FALSE)</f>
        <v>96</v>
      </c>
      <c r="T2282" s="25">
        <f>VLOOKUP($A2282,Database!$A:$Y,11,FALSE)</f>
        <v>108</v>
      </c>
      <c r="U2282" s="25">
        <f>VLOOKUP($A2282,Database!$A:$Y,12,FALSE)</f>
        <v>111</v>
      </c>
      <c r="V2282" s="25" t="str">
        <f>VLOOKUP(A2282,Database!A:M,13,FALSE)</f>
        <v>À venir</v>
      </c>
      <c r="W2282" s="25" t="str">
        <f>VLOOKUP($A2282,Database!$A:$Y,20,FALSE)</f>
        <v/>
      </c>
      <c r="X2282" s="25" t="str">
        <f>VLOOKUP($A2282,Database!$A:$Y,21,FALSE)</f>
        <v/>
      </c>
      <c r="Y2282" s="25" t="str">
        <f ca="1">IF(C2282&lt;NOW(),IF(AND(P2282&gt;Q2282,W2282&gt;X2282),S2282,IF(AND(P2282=Q2282,W2282=X2282),T2282,IF(AND(P2282&lt;Q2282,W2282&lt;X2282),U2282,0))),"")</f>
        <v/>
      </c>
      <c r="Z2282" s="25">
        <f>IF(AND(P2282=W2282,Q2282=X2282),1,0)</f>
        <v>1</v>
      </c>
      <c r="AA2282" s="25" t="str">
        <f>IF(Z2282=0,"",IF(ISBLANK(VLOOKUP(A2282,Database!A:AA,22,FALSE)),"",VLOOKUP(A2282,Database!A:AA,22,FALSE)))</f>
        <v>Exact</v>
      </c>
      <c r="AB2282" s="25">
        <f ca="1">IFERROR(IF(AND(Y2282&lt;&gt;"",OR(V2282="Terminé",V2282="En cours")),VLOOKUP(AA2282,Setup_ScoreExactBonus!A:D,4,FALSE),0),0)</f>
        <v>0</v>
      </c>
      <c r="AC2282" s="31" t="str">
        <f ca="1">IF(Y2282&lt;&gt;"", Y2282 + IF(Z2282=1,AB2282, 0), "")</f>
        <v/>
      </c>
      <c r="AD2282" s="31">
        <f ca="1">SUMIFS(AC$2:AC2282,D$2:D2282,D2282)*IF(R2282=0,1,2)</f>
        <v>0</v>
      </c>
    </row>
    <row r="2283" spans="1:30" x14ac:dyDescent="0.35">
      <c r="A2283" s="31">
        <f>IF(ISBLANK(B2283),"",COUNTIF(B$2:B2283,B2283))-1</f>
        <v>58</v>
      </c>
      <c r="B2283" s="31">
        <v>20</v>
      </c>
      <c r="C2283" s="10">
        <f>VLOOKUP($A2283,Database!$A:$Y,7,FALSE)</f>
        <v>46199.041666666664</v>
      </c>
      <c r="D2283" s="31" t="str">
        <f>VLOOKUP(Pronostics!$B2283,Setup_MPP!$A:$G,3,FALSE)</f>
        <v>Joueur20</v>
      </c>
      <c r="E2283" s="31" t="str">
        <f>VLOOKUP(Pronostics!$B2283,Setup_MPP!$A:$G,2,FALSE)</f>
        <v>Joueur20</v>
      </c>
      <c r="F2283" s="31" t="str">
        <f>VLOOKUP($B2283,Setup_MPP!$A:$E,4,FALSE)</f>
        <v>#D5D5D5</v>
      </c>
      <c r="G2283" s="31" t="str">
        <f>VLOOKUP($B2283,Setup_MPP!$A:$E,5,FALSE)</f>
        <v>#727272</v>
      </c>
      <c r="H2283" s="31" t="str">
        <f>IFERROR(IF(AND(A2283&gt;=1,A2283&lt;=104),VLOOKUP($A2283,Location!$A:$J,6,FALSE),IF(A2283=0,"Avant l'ouverture",IF(OR(A2283=105,A2283=106),"Bonus"))),"")</f>
        <v>Tour 3</v>
      </c>
      <c r="I2283" s="31" t="str">
        <f>IF(LEFT(H2283,4)="Tour",VLOOKUP(A2283,Database!$A:$C,3,FALSE),"")</f>
        <v>F</v>
      </c>
      <c r="J2283" s="31" t="str">
        <f>VLOOKUP($A2283,Location!$A:$J,7,FALSE)</f>
        <v>Japon</v>
      </c>
      <c r="K2283" s="31" t="str">
        <f>IFERROR(VLOOKUP(J2283,Setup_Team!$B:$C,2,FALSE), "TDB")</f>
        <v>JAP</v>
      </c>
      <c r="L2283" s="31" t="str">
        <f>VLOOKUP($A2283,Location!$A:$J,8,FALSE)</f>
        <v>Suède</v>
      </c>
      <c r="M2283" s="31" t="str">
        <f>IFERROR(VLOOKUP(L2283,Setup_Team!$B:$C,2,FALSE), "TDB")</f>
        <v>SEN</v>
      </c>
      <c r="N2283" s="31" t="str">
        <f>VLOOKUP($A2283,Location!$A:$J,9,FALSE)</f>
        <v>Kansas City, Missouri</v>
      </c>
      <c r="O2283" s="31" t="str">
        <f>VLOOKUP($A2283,Location!$A:$J,10,FALSE)</f>
        <v>Arrowhead Stadium</v>
      </c>
      <c r="R2283" s="31">
        <v>0</v>
      </c>
      <c r="S2283" s="25">
        <f>VLOOKUP($A2283,Database!$A:$Y,10,FALSE)</f>
        <v>96</v>
      </c>
      <c r="T2283" s="25">
        <f>VLOOKUP($A2283,Database!$A:$Y,11,FALSE)</f>
        <v>108</v>
      </c>
      <c r="U2283" s="25">
        <f>VLOOKUP($A2283,Database!$A:$Y,12,FALSE)</f>
        <v>111</v>
      </c>
      <c r="V2283" s="25" t="str">
        <f>VLOOKUP(A2283,Database!A:M,13,FALSE)</f>
        <v>À venir</v>
      </c>
      <c r="W2283" s="25" t="str">
        <f>VLOOKUP($A2283,Database!$A:$Y,20,FALSE)</f>
        <v/>
      </c>
      <c r="X2283" s="25" t="str">
        <f>VLOOKUP($A2283,Database!$A:$Y,21,FALSE)</f>
        <v/>
      </c>
      <c r="Y2283" s="25" t="str">
        <f ca="1">IF(C2283&lt;NOW(),IF(AND(P2283&gt;Q2283,W2283&gt;X2283),S2283,IF(AND(P2283=Q2283,W2283=X2283),T2283,IF(AND(P2283&lt;Q2283,W2283&lt;X2283),U2283,0))),"")</f>
        <v/>
      </c>
      <c r="Z2283" s="25">
        <f>IF(AND(P2283=W2283,Q2283=X2283),1,0)</f>
        <v>1</v>
      </c>
      <c r="AA2283" s="25" t="str">
        <f>IF(Z2283=0,"",IF(ISBLANK(VLOOKUP(A2283,Database!A:AA,22,FALSE)),"",VLOOKUP(A2283,Database!A:AA,22,FALSE)))</f>
        <v>Exact</v>
      </c>
      <c r="AB2283" s="25">
        <f ca="1">IFERROR(IF(AND(Y2283&lt;&gt;"",OR(V2283="Terminé",V2283="En cours")),VLOOKUP(AA2283,Setup_ScoreExactBonus!A:D,4,FALSE),0),0)</f>
        <v>0</v>
      </c>
      <c r="AC2283" s="31" t="str">
        <f ca="1">IF(Y2283&lt;&gt;"", Y2283 + IF(Z2283=1,AB2283, 0), "")</f>
        <v/>
      </c>
      <c r="AD2283" s="31">
        <f ca="1">SUMIFS(AC$2:AC2283,D$2:D2283,D2283)*IF(R2283=0,1,2)</f>
        <v>0</v>
      </c>
    </row>
    <row r="2284" spans="1:30" x14ac:dyDescent="0.35">
      <c r="A2284" s="31">
        <f>IF(ISBLANK(B2284),"",COUNTIF(B$2:B2284,B2284))-1</f>
        <v>58</v>
      </c>
      <c r="B2284" s="31">
        <v>21</v>
      </c>
      <c r="C2284" s="10">
        <f>VLOOKUP($A2284,Database!$A:$Y,7,FALSE)</f>
        <v>46199.041666666664</v>
      </c>
      <c r="D2284" s="31" t="str">
        <f>VLOOKUP(Pronostics!$B2284,Setup_MPP!$A:$G,3,FALSE)</f>
        <v>Joueur21</v>
      </c>
      <c r="E2284" s="31" t="str">
        <f>VLOOKUP(Pronostics!$B2284,Setup_MPP!$A:$G,2,FALSE)</f>
        <v>Joueur21</v>
      </c>
      <c r="F2284" s="31" t="str">
        <f>VLOOKUP($B2284,Setup_MPP!$A:$E,4,FALSE)</f>
        <v>#D5D5D5</v>
      </c>
      <c r="G2284" s="31" t="str">
        <f>VLOOKUP($B2284,Setup_MPP!$A:$E,5,FALSE)</f>
        <v>#727272</v>
      </c>
      <c r="H2284" s="31" t="str">
        <f>IFERROR(IF(AND(A2284&gt;=1,A2284&lt;=104),VLOOKUP($A2284,Location!$A:$J,6,FALSE),IF(A2284=0,"Avant l'ouverture",IF(OR(A2284=105,A2284=106),"Bonus"))),"")</f>
        <v>Tour 3</v>
      </c>
      <c r="I2284" s="31" t="str">
        <f>IF(LEFT(H2284,4)="Tour",VLOOKUP(A2284,Database!$A:$C,3,FALSE),"")</f>
        <v>F</v>
      </c>
      <c r="J2284" s="31" t="str">
        <f>VLOOKUP($A2284,Location!$A:$J,7,FALSE)</f>
        <v>Japon</v>
      </c>
      <c r="K2284" s="31" t="str">
        <f>IFERROR(VLOOKUP(J2284,Setup_Team!$B:$C,2,FALSE), "TDB")</f>
        <v>JAP</v>
      </c>
      <c r="L2284" s="31" t="str">
        <f>VLOOKUP($A2284,Location!$A:$J,8,FALSE)</f>
        <v>Suède</v>
      </c>
      <c r="M2284" s="31" t="str">
        <f>IFERROR(VLOOKUP(L2284,Setup_Team!$B:$C,2,FALSE), "TDB")</f>
        <v>SEN</v>
      </c>
      <c r="N2284" s="31" t="str">
        <f>VLOOKUP($A2284,Location!$A:$J,9,FALSE)</f>
        <v>Kansas City, Missouri</v>
      </c>
      <c r="O2284" s="31" t="str">
        <f>VLOOKUP($A2284,Location!$A:$J,10,FALSE)</f>
        <v>Arrowhead Stadium</v>
      </c>
      <c r="R2284" s="31">
        <v>0</v>
      </c>
      <c r="S2284" s="25">
        <f>VLOOKUP($A2284,Database!$A:$Y,10,FALSE)</f>
        <v>96</v>
      </c>
      <c r="T2284" s="25">
        <f>VLOOKUP($A2284,Database!$A:$Y,11,FALSE)</f>
        <v>108</v>
      </c>
      <c r="U2284" s="25">
        <f>VLOOKUP($A2284,Database!$A:$Y,12,FALSE)</f>
        <v>111</v>
      </c>
      <c r="V2284" s="25" t="str">
        <f>VLOOKUP(A2284,Database!A:M,13,FALSE)</f>
        <v>À venir</v>
      </c>
      <c r="W2284" s="25" t="str">
        <f>VLOOKUP($A2284,Database!$A:$Y,20,FALSE)</f>
        <v/>
      </c>
      <c r="X2284" s="25" t="str">
        <f>VLOOKUP($A2284,Database!$A:$Y,21,FALSE)</f>
        <v/>
      </c>
      <c r="Y2284" s="25" t="str">
        <f ca="1">IF(C2284&lt;NOW(),IF(AND(P2284&gt;Q2284,W2284&gt;X2284),S2284,IF(AND(P2284=Q2284,W2284=X2284),T2284,IF(AND(P2284&lt;Q2284,W2284&lt;X2284),U2284,0))),"")</f>
        <v/>
      </c>
      <c r="Z2284" s="25">
        <f>IF(AND(P2284=W2284,Q2284=X2284),1,0)</f>
        <v>1</v>
      </c>
      <c r="AA2284" s="25" t="str">
        <f>IF(Z2284=0,"",IF(ISBLANK(VLOOKUP(A2284,Database!A:AA,22,FALSE)),"",VLOOKUP(A2284,Database!A:AA,22,FALSE)))</f>
        <v>Exact</v>
      </c>
      <c r="AB2284" s="25">
        <f ca="1">IFERROR(IF(AND(Y2284&lt;&gt;"",OR(V2284="Terminé",V2284="En cours")),VLOOKUP(AA2284,Setup_ScoreExactBonus!A:D,4,FALSE),0),0)</f>
        <v>0</v>
      </c>
      <c r="AC2284" s="31" t="str">
        <f ca="1">IF(Y2284&lt;&gt;"", Y2284 + IF(Z2284=1,AB2284, 0), "")</f>
        <v/>
      </c>
      <c r="AD2284" s="31">
        <f ca="1">SUMIFS(AC$2:AC2284,D$2:D2284,D2284)*IF(R2284=0,1,2)</f>
        <v>0</v>
      </c>
    </row>
    <row r="2285" spans="1:30" x14ac:dyDescent="0.35">
      <c r="A2285" s="31">
        <f>IF(ISBLANK(B2285),"",COUNTIF(B$2:B2285,B2285))-1</f>
        <v>58</v>
      </c>
      <c r="B2285" s="31">
        <v>22</v>
      </c>
      <c r="C2285" s="10">
        <f>VLOOKUP($A2285,Database!$A:$Y,7,FALSE)</f>
        <v>46199.041666666664</v>
      </c>
      <c r="D2285" s="31" t="str">
        <f>VLOOKUP(Pronostics!$B2285,Setup_MPP!$A:$G,3,FALSE)</f>
        <v>Joueur22</v>
      </c>
      <c r="E2285" s="31" t="str">
        <f>VLOOKUP(Pronostics!$B2285,Setup_MPP!$A:$G,2,FALSE)</f>
        <v>Joueur22</v>
      </c>
      <c r="F2285" s="31" t="str">
        <f>VLOOKUP($B2285,Setup_MPP!$A:$E,4,FALSE)</f>
        <v>#D5D5D5</v>
      </c>
      <c r="G2285" s="31" t="str">
        <f>VLOOKUP($B2285,Setup_MPP!$A:$E,5,FALSE)</f>
        <v>#727272</v>
      </c>
      <c r="H2285" s="31" t="str">
        <f>IFERROR(IF(AND(A2285&gt;=1,A2285&lt;=104),VLOOKUP($A2285,Location!$A:$J,6,FALSE),IF(A2285=0,"Avant l'ouverture",IF(OR(A2285=105,A2285=106),"Bonus"))),"")</f>
        <v>Tour 3</v>
      </c>
      <c r="I2285" s="31" t="str">
        <f>IF(LEFT(H2285,4)="Tour",VLOOKUP(A2285,Database!$A:$C,3,FALSE),"")</f>
        <v>F</v>
      </c>
      <c r="J2285" s="31" t="str">
        <f>VLOOKUP($A2285,Location!$A:$J,7,FALSE)</f>
        <v>Japon</v>
      </c>
      <c r="K2285" s="31" t="str">
        <f>IFERROR(VLOOKUP(J2285,Setup_Team!$B:$C,2,FALSE), "TDB")</f>
        <v>JAP</v>
      </c>
      <c r="L2285" s="31" t="str">
        <f>VLOOKUP($A2285,Location!$A:$J,8,FALSE)</f>
        <v>Suède</v>
      </c>
      <c r="M2285" s="31" t="str">
        <f>IFERROR(VLOOKUP(L2285,Setup_Team!$B:$C,2,FALSE), "TDB")</f>
        <v>SEN</v>
      </c>
      <c r="N2285" s="31" t="str">
        <f>VLOOKUP($A2285,Location!$A:$J,9,FALSE)</f>
        <v>Kansas City, Missouri</v>
      </c>
      <c r="O2285" s="31" t="str">
        <f>VLOOKUP($A2285,Location!$A:$J,10,FALSE)</f>
        <v>Arrowhead Stadium</v>
      </c>
      <c r="R2285" s="31">
        <v>0</v>
      </c>
      <c r="S2285" s="25">
        <f>VLOOKUP($A2285,Database!$A:$Y,10,FALSE)</f>
        <v>96</v>
      </c>
      <c r="T2285" s="25">
        <f>VLOOKUP($A2285,Database!$A:$Y,11,FALSE)</f>
        <v>108</v>
      </c>
      <c r="U2285" s="25">
        <f>VLOOKUP($A2285,Database!$A:$Y,12,FALSE)</f>
        <v>111</v>
      </c>
      <c r="V2285" s="25" t="str">
        <f>VLOOKUP(A2285,Database!A:M,13,FALSE)</f>
        <v>À venir</v>
      </c>
      <c r="W2285" s="25" t="str">
        <f>VLOOKUP($A2285,Database!$A:$Y,20,FALSE)</f>
        <v/>
      </c>
      <c r="X2285" s="25" t="str">
        <f>VLOOKUP($A2285,Database!$A:$Y,21,FALSE)</f>
        <v/>
      </c>
      <c r="Y2285" s="25" t="str">
        <f ca="1">IF(C2285&lt;NOW(),IF(AND(P2285&gt;Q2285,W2285&gt;X2285),S2285,IF(AND(P2285=Q2285,W2285=X2285),T2285,IF(AND(P2285&lt;Q2285,W2285&lt;X2285),U2285,0))),"")</f>
        <v/>
      </c>
      <c r="Z2285" s="25">
        <f>IF(AND(P2285=W2285,Q2285=X2285),1,0)</f>
        <v>1</v>
      </c>
      <c r="AA2285" s="25" t="str">
        <f>IF(Z2285=0,"",IF(ISBLANK(VLOOKUP(A2285,Database!A:AA,22,FALSE)),"",VLOOKUP(A2285,Database!A:AA,22,FALSE)))</f>
        <v>Exact</v>
      </c>
      <c r="AB2285" s="25">
        <f ca="1">IFERROR(IF(AND(Y2285&lt;&gt;"",OR(V2285="Terminé",V2285="En cours")),VLOOKUP(AA2285,Setup_ScoreExactBonus!A:D,4,FALSE),0),0)</f>
        <v>0</v>
      </c>
      <c r="AC2285" s="31" t="str">
        <f ca="1">IF(Y2285&lt;&gt;"", Y2285 + IF(Z2285=1,AB2285, 0), "")</f>
        <v/>
      </c>
      <c r="AD2285" s="31">
        <f ca="1">SUMIFS(AC$2:AC2285,D$2:D2285,D2285)*IF(R2285=0,1,2)</f>
        <v>0</v>
      </c>
    </row>
    <row r="2286" spans="1:30" x14ac:dyDescent="0.35">
      <c r="A2286" s="31">
        <f>IF(ISBLANK(B2286),"",COUNTIF(B$2:B2286,B2286))-1</f>
        <v>58</v>
      </c>
      <c r="B2286" s="31">
        <v>23</v>
      </c>
      <c r="C2286" s="10">
        <f>VLOOKUP($A2286,Database!$A:$Y,7,FALSE)</f>
        <v>46199.041666666664</v>
      </c>
      <c r="D2286" s="31" t="str">
        <f>VLOOKUP(Pronostics!$B2286,Setup_MPP!$A:$G,3,FALSE)</f>
        <v>Joueur23</v>
      </c>
      <c r="E2286" s="31" t="str">
        <f>VLOOKUP(Pronostics!$B2286,Setup_MPP!$A:$G,2,FALSE)</f>
        <v>Joueur23</v>
      </c>
      <c r="F2286" s="31" t="str">
        <f>VLOOKUP($B2286,Setup_MPP!$A:$E,4,FALSE)</f>
        <v>#D5D5D5</v>
      </c>
      <c r="G2286" s="31" t="str">
        <f>VLOOKUP($B2286,Setup_MPP!$A:$E,5,FALSE)</f>
        <v>#727272</v>
      </c>
      <c r="H2286" s="31" t="str">
        <f>IFERROR(IF(AND(A2286&gt;=1,A2286&lt;=104),VLOOKUP($A2286,Location!$A:$J,6,FALSE),IF(A2286=0,"Avant l'ouverture",IF(OR(A2286=105,A2286=106),"Bonus"))),"")</f>
        <v>Tour 3</v>
      </c>
      <c r="I2286" s="31" t="str">
        <f>IF(LEFT(H2286,4)="Tour",VLOOKUP(A2286,Database!$A:$C,3,FALSE),"")</f>
        <v>F</v>
      </c>
      <c r="J2286" s="31" t="str">
        <f>VLOOKUP($A2286,Location!$A:$J,7,FALSE)</f>
        <v>Japon</v>
      </c>
      <c r="K2286" s="31" t="str">
        <f>IFERROR(VLOOKUP(J2286,Setup_Team!$B:$C,2,FALSE), "TDB")</f>
        <v>JAP</v>
      </c>
      <c r="L2286" s="31" t="str">
        <f>VLOOKUP($A2286,Location!$A:$J,8,FALSE)</f>
        <v>Suède</v>
      </c>
      <c r="M2286" s="31" t="str">
        <f>IFERROR(VLOOKUP(L2286,Setup_Team!$B:$C,2,FALSE), "TDB")</f>
        <v>SEN</v>
      </c>
      <c r="N2286" s="31" t="str">
        <f>VLOOKUP($A2286,Location!$A:$J,9,FALSE)</f>
        <v>Kansas City, Missouri</v>
      </c>
      <c r="O2286" s="31" t="str">
        <f>VLOOKUP($A2286,Location!$A:$J,10,FALSE)</f>
        <v>Arrowhead Stadium</v>
      </c>
      <c r="R2286" s="31">
        <v>0</v>
      </c>
      <c r="S2286" s="25">
        <f>VLOOKUP($A2286,Database!$A:$Y,10,FALSE)</f>
        <v>96</v>
      </c>
      <c r="T2286" s="25">
        <f>VLOOKUP($A2286,Database!$A:$Y,11,FALSE)</f>
        <v>108</v>
      </c>
      <c r="U2286" s="25">
        <f>VLOOKUP($A2286,Database!$A:$Y,12,FALSE)</f>
        <v>111</v>
      </c>
      <c r="V2286" s="25" t="str">
        <f>VLOOKUP(A2286,Database!A:M,13,FALSE)</f>
        <v>À venir</v>
      </c>
      <c r="W2286" s="25" t="str">
        <f>VLOOKUP($A2286,Database!$A:$Y,20,FALSE)</f>
        <v/>
      </c>
      <c r="X2286" s="25" t="str">
        <f>VLOOKUP($A2286,Database!$A:$Y,21,FALSE)</f>
        <v/>
      </c>
      <c r="Y2286" s="25" t="str">
        <f ca="1">IF(C2286&lt;NOW(),IF(AND(P2286&gt;Q2286,W2286&gt;X2286),S2286,IF(AND(P2286=Q2286,W2286=X2286),T2286,IF(AND(P2286&lt;Q2286,W2286&lt;X2286),U2286,0))),"")</f>
        <v/>
      </c>
      <c r="Z2286" s="25">
        <f>IF(AND(P2286=W2286,Q2286=X2286),1,0)</f>
        <v>1</v>
      </c>
      <c r="AA2286" s="25" t="str">
        <f>IF(Z2286=0,"",IF(ISBLANK(VLOOKUP(A2286,Database!A:AA,22,FALSE)),"",VLOOKUP(A2286,Database!A:AA,22,FALSE)))</f>
        <v>Exact</v>
      </c>
      <c r="AB2286" s="25">
        <f ca="1">IFERROR(IF(AND(Y2286&lt;&gt;"",OR(V2286="Terminé",V2286="En cours")),VLOOKUP(AA2286,Setup_ScoreExactBonus!A:D,4,FALSE),0),0)</f>
        <v>0</v>
      </c>
      <c r="AC2286" s="31" t="str">
        <f ca="1">IF(Y2286&lt;&gt;"", Y2286 + IF(Z2286=1,AB2286, 0), "")</f>
        <v/>
      </c>
      <c r="AD2286" s="31">
        <f ca="1">SUMIFS(AC$2:AC2286,D$2:D2286,D2286)*IF(R2286=0,1,2)</f>
        <v>0</v>
      </c>
    </row>
    <row r="2287" spans="1:30" x14ac:dyDescent="0.35">
      <c r="A2287" s="31">
        <f>IF(ISBLANK(B2287),"",COUNTIF(B$2:B2287,B2287))-1</f>
        <v>58</v>
      </c>
      <c r="B2287" s="31">
        <v>24</v>
      </c>
      <c r="C2287" s="10">
        <f>VLOOKUP($A2287,Database!$A:$Y,7,FALSE)</f>
        <v>46199.041666666664</v>
      </c>
      <c r="D2287" s="31" t="str">
        <f>VLOOKUP(Pronostics!$B2287,Setup_MPP!$A:$G,3,FALSE)</f>
        <v>Joueur24</v>
      </c>
      <c r="E2287" s="31" t="str">
        <f>VLOOKUP(Pronostics!$B2287,Setup_MPP!$A:$G,2,FALSE)</f>
        <v>Joueur24</v>
      </c>
      <c r="F2287" s="31" t="str">
        <f>VLOOKUP($B2287,Setup_MPP!$A:$E,4,FALSE)</f>
        <v>#D5D5D5</v>
      </c>
      <c r="G2287" s="31" t="str">
        <f>VLOOKUP($B2287,Setup_MPP!$A:$E,5,FALSE)</f>
        <v>#727272</v>
      </c>
      <c r="H2287" s="31" t="str">
        <f>IFERROR(IF(AND(A2287&gt;=1,A2287&lt;=104),VLOOKUP($A2287,Location!$A:$J,6,FALSE),IF(A2287=0,"Avant l'ouverture",IF(OR(A2287=105,A2287=106),"Bonus"))),"")</f>
        <v>Tour 3</v>
      </c>
      <c r="I2287" s="31" t="str">
        <f>IF(LEFT(H2287,4)="Tour",VLOOKUP(A2287,Database!$A:$C,3,FALSE),"")</f>
        <v>F</v>
      </c>
      <c r="J2287" s="31" t="str">
        <f>VLOOKUP($A2287,Location!$A:$J,7,FALSE)</f>
        <v>Japon</v>
      </c>
      <c r="K2287" s="31" t="str">
        <f>IFERROR(VLOOKUP(J2287,Setup_Team!$B:$C,2,FALSE), "TDB")</f>
        <v>JAP</v>
      </c>
      <c r="L2287" s="31" t="str">
        <f>VLOOKUP($A2287,Location!$A:$J,8,FALSE)</f>
        <v>Suède</v>
      </c>
      <c r="M2287" s="31" t="str">
        <f>IFERROR(VLOOKUP(L2287,Setup_Team!$B:$C,2,FALSE), "TDB")</f>
        <v>SEN</v>
      </c>
      <c r="N2287" s="31" t="str">
        <f>VLOOKUP($A2287,Location!$A:$J,9,FALSE)</f>
        <v>Kansas City, Missouri</v>
      </c>
      <c r="O2287" s="31" t="str">
        <f>VLOOKUP($A2287,Location!$A:$J,10,FALSE)</f>
        <v>Arrowhead Stadium</v>
      </c>
      <c r="R2287" s="31">
        <v>0</v>
      </c>
      <c r="S2287" s="25">
        <f>VLOOKUP($A2287,Database!$A:$Y,10,FALSE)</f>
        <v>96</v>
      </c>
      <c r="T2287" s="25">
        <f>VLOOKUP($A2287,Database!$A:$Y,11,FALSE)</f>
        <v>108</v>
      </c>
      <c r="U2287" s="25">
        <f>VLOOKUP($A2287,Database!$A:$Y,12,FALSE)</f>
        <v>111</v>
      </c>
      <c r="V2287" s="25" t="str">
        <f>VLOOKUP(A2287,Database!A:M,13,FALSE)</f>
        <v>À venir</v>
      </c>
      <c r="W2287" s="25" t="str">
        <f>VLOOKUP($A2287,Database!$A:$Y,20,FALSE)</f>
        <v/>
      </c>
      <c r="X2287" s="25" t="str">
        <f>VLOOKUP($A2287,Database!$A:$Y,21,FALSE)</f>
        <v/>
      </c>
      <c r="Y2287" s="25" t="str">
        <f ca="1">IF(C2287&lt;NOW(),IF(AND(P2287&gt;Q2287,W2287&gt;X2287),S2287,IF(AND(P2287=Q2287,W2287=X2287),T2287,IF(AND(P2287&lt;Q2287,W2287&lt;X2287),U2287,0))),"")</f>
        <v/>
      </c>
      <c r="Z2287" s="25">
        <f>IF(AND(P2287=W2287,Q2287=X2287),1,0)</f>
        <v>1</v>
      </c>
      <c r="AA2287" s="25" t="str">
        <f>IF(Z2287=0,"",IF(ISBLANK(VLOOKUP(A2287,Database!A:AA,22,FALSE)),"",VLOOKUP(A2287,Database!A:AA,22,FALSE)))</f>
        <v>Exact</v>
      </c>
      <c r="AB2287" s="25">
        <f ca="1">IFERROR(IF(AND(Y2287&lt;&gt;"",OR(V2287="Terminé",V2287="En cours")),VLOOKUP(AA2287,Setup_ScoreExactBonus!A:D,4,FALSE),0),0)</f>
        <v>0</v>
      </c>
      <c r="AC2287" s="31" t="str">
        <f ca="1">IF(Y2287&lt;&gt;"", Y2287 + IF(Z2287=1,AB2287, 0), "")</f>
        <v/>
      </c>
      <c r="AD2287" s="31">
        <f ca="1">SUMIFS(AC$2:AC2287,D$2:D2287,D2287)*IF(R2287=0,1,2)</f>
        <v>0</v>
      </c>
    </row>
    <row r="2288" spans="1:30" x14ac:dyDescent="0.35">
      <c r="A2288" s="31">
        <f>IF(ISBLANK(B2288),"",COUNTIF(B$2:B2288,B2288))-1</f>
        <v>58</v>
      </c>
      <c r="B2288" s="31">
        <v>25</v>
      </c>
      <c r="C2288" s="10">
        <f>VLOOKUP($A2288,Database!$A:$Y,7,FALSE)</f>
        <v>46199.041666666664</v>
      </c>
      <c r="D2288" s="31" t="str">
        <f>VLOOKUP(Pronostics!$B2288,Setup_MPP!$A:$G,3,FALSE)</f>
        <v>Joueur25</v>
      </c>
      <c r="E2288" s="31" t="str">
        <f>VLOOKUP(Pronostics!$B2288,Setup_MPP!$A:$G,2,FALSE)</f>
        <v>Joueur25</v>
      </c>
      <c r="F2288" s="31" t="str">
        <f>VLOOKUP($B2288,Setup_MPP!$A:$E,4,FALSE)</f>
        <v>#D5D5D5</v>
      </c>
      <c r="G2288" s="31" t="str">
        <f>VLOOKUP($B2288,Setup_MPP!$A:$E,5,FALSE)</f>
        <v>#727272</v>
      </c>
      <c r="H2288" s="31" t="str">
        <f>IFERROR(IF(AND(A2288&gt;=1,A2288&lt;=104),VLOOKUP($A2288,Location!$A:$J,6,FALSE),IF(A2288=0,"Avant l'ouverture",IF(OR(A2288=105,A2288=106),"Bonus"))),"")</f>
        <v>Tour 3</v>
      </c>
      <c r="I2288" s="31" t="str">
        <f>IF(LEFT(H2288,4)="Tour",VLOOKUP(A2288,Database!$A:$C,3,FALSE),"")</f>
        <v>F</v>
      </c>
      <c r="J2288" s="31" t="str">
        <f>VLOOKUP($A2288,Location!$A:$J,7,FALSE)</f>
        <v>Japon</v>
      </c>
      <c r="K2288" s="31" t="str">
        <f>IFERROR(VLOOKUP(J2288,Setup_Team!$B:$C,2,FALSE), "TDB")</f>
        <v>JAP</v>
      </c>
      <c r="L2288" s="31" t="str">
        <f>VLOOKUP($A2288,Location!$A:$J,8,FALSE)</f>
        <v>Suède</v>
      </c>
      <c r="M2288" s="31" t="str">
        <f>IFERROR(VLOOKUP(L2288,Setup_Team!$B:$C,2,FALSE), "TDB")</f>
        <v>SEN</v>
      </c>
      <c r="N2288" s="31" t="str">
        <f>VLOOKUP($A2288,Location!$A:$J,9,FALSE)</f>
        <v>Kansas City, Missouri</v>
      </c>
      <c r="O2288" s="31" t="str">
        <f>VLOOKUP($A2288,Location!$A:$J,10,FALSE)</f>
        <v>Arrowhead Stadium</v>
      </c>
      <c r="R2288" s="31">
        <v>0</v>
      </c>
      <c r="S2288" s="25">
        <f>VLOOKUP($A2288,Database!$A:$Y,10,FALSE)</f>
        <v>96</v>
      </c>
      <c r="T2288" s="25">
        <f>VLOOKUP($A2288,Database!$A:$Y,11,FALSE)</f>
        <v>108</v>
      </c>
      <c r="U2288" s="25">
        <f>VLOOKUP($A2288,Database!$A:$Y,12,FALSE)</f>
        <v>111</v>
      </c>
      <c r="V2288" s="25" t="str">
        <f>VLOOKUP(A2288,Database!A:M,13,FALSE)</f>
        <v>À venir</v>
      </c>
      <c r="W2288" s="25" t="str">
        <f>VLOOKUP($A2288,Database!$A:$Y,20,FALSE)</f>
        <v/>
      </c>
      <c r="X2288" s="25" t="str">
        <f>VLOOKUP($A2288,Database!$A:$Y,21,FALSE)</f>
        <v/>
      </c>
      <c r="Y2288" s="25" t="str">
        <f ca="1">IF(C2288&lt;NOW(),IF(AND(P2288&gt;Q2288,W2288&gt;X2288),S2288,IF(AND(P2288=Q2288,W2288=X2288),T2288,IF(AND(P2288&lt;Q2288,W2288&lt;X2288),U2288,0))),"")</f>
        <v/>
      </c>
      <c r="Z2288" s="25">
        <f>IF(AND(P2288=W2288,Q2288=X2288),1,0)</f>
        <v>1</v>
      </c>
      <c r="AA2288" s="25" t="str">
        <f>IF(Z2288=0,"",IF(ISBLANK(VLOOKUP(A2288,Database!A:AA,22,FALSE)),"",VLOOKUP(A2288,Database!A:AA,22,FALSE)))</f>
        <v>Exact</v>
      </c>
      <c r="AB2288" s="25">
        <f ca="1">IFERROR(IF(AND(Y2288&lt;&gt;"",OR(V2288="Terminé",V2288="En cours")),VLOOKUP(AA2288,Setup_ScoreExactBonus!A:D,4,FALSE),0),0)</f>
        <v>0</v>
      </c>
      <c r="AC2288" s="31" t="str">
        <f ca="1">IF(Y2288&lt;&gt;"", Y2288 + IF(Z2288=1,AB2288, 0), "")</f>
        <v/>
      </c>
      <c r="AD2288" s="31">
        <f ca="1">SUMIFS(AC$2:AC2288,D$2:D2288,D2288)*IF(R2288=0,1,2)</f>
        <v>0</v>
      </c>
    </row>
    <row r="2289" spans="1:30" x14ac:dyDescent="0.35">
      <c r="A2289" s="31">
        <f>IF(ISBLANK(B2289),"",COUNTIF(B$2:B2289,B2289))-1</f>
        <v>58</v>
      </c>
      <c r="B2289" s="31">
        <v>26</v>
      </c>
      <c r="C2289" s="10">
        <f>VLOOKUP($A2289,Database!$A:$Y,7,FALSE)</f>
        <v>46199.041666666664</v>
      </c>
      <c r="D2289" s="31" t="str">
        <f>VLOOKUP(Pronostics!$B2289,Setup_MPP!$A:$G,3,FALSE)</f>
        <v>Joueur26</v>
      </c>
      <c r="E2289" s="31" t="str">
        <f>VLOOKUP(Pronostics!$B2289,Setup_MPP!$A:$G,2,FALSE)</f>
        <v>Joueur26</v>
      </c>
      <c r="F2289" s="31" t="str">
        <f>VLOOKUP($B2289,Setup_MPP!$A:$E,4,FALSE)</f>
        <v>#D5D5D5</v>
      </c>
      <c r="G2289" s="31" t="str">
        <f>VLOOKUP($B2289,Setup_MPP!$A:$E,5,FALSE)</f>
        <v>#727272</v>
      </c>
      <c r="H2289" s="31" t="str">
        <f>IFERROR(IF(AND(A2289&gt;=1,A2289&lt;=104),VLOOKUP($A2289,Location!$A:$J,6,FALSE),IF(A2289=0,"Avant l'ouverture",IF(OR(A2289=105,A2289=106),"Bonus"))),"")</f>
        <v>Tour 3</v>
      </c>
      <c r="I2289" s="31" t="str">
        <f>IF(LEFT(H2289,4)="Tour",VLOOKUP(A2289,Database!$A:$C,3,FALSE),"")</f>
        <v>F</v>
      </c>
      <c r="J2289" s="31" t="str">
        <f>VLOOKUP($A2289,Location!$A:$J,7,FALSE)</f>
        <v>Japon</v>
      </c>
      <c r="K2289" s="31" t="str">
        <f>IFERROR(VLOOKUP(J2289,Setup_Team!$B:$C,2,FALSE), "TDB")</f>
        <v>JAP</v>
      </c>
      <c r="L2289" s="31" t="str">
        <f>VLOOKUP($A2289,Location!$A:$J,8,FALSE)</f>
        <v>Suède</v>
      </c>
      <c r="M2289" s="31" t="str">
        <f>IFERROR(VLOOKUP(L2289,Setup_Team!$B:$C,2,FALSE), "TDB")</f>
        <v>SEN</v>
      </c>
      <c r="N2289" s="31" t="str">
        <f>VLOOKUP($A2289,Location!$A:$J,9,FALSE)</f>
        <v>Kansas City, Missouri</v>
      </c>
      <c r="O2289" s="31" t="str">
        <f>VLOOKUP($A2289,Location!$A:$J,10,FALSE)</f>
        <v>Arrowhead Stadium</v>
      </c>
      <c r="R2289" s="31">
        <v>0</v>
      </c>
      <c r="S2289" s="25">
        <f>VLOOKUP($A2289,Database!$A:$Y,10,FALSE)</f>
        <v>96</v>
      </c>
      <c r="T2289" s="25">
        <f>VLOOKUP($A2289,Database!$A:$Y,11,FALSE)</f>
        <v>108</v>
      </c>
      <c r="U2289" s="25">
        <f>VLOOKUP($A2289,Database!$A:$Y,12,FALSE)</f>
        <v>111</v>
      </c>
      <c r="V2289" s="25" t="str">
        <f>VLOOKUP(A2289,Database!A:M,13,FALSE)</f>
        <v>À venir</v>
      </c>
      <c r="W2289" s="25" t="str">
        <f>VLOOKUP($A2289,Database!$A:$Y,20,FALSE)</f>
        <v/>
      </c>
      <c r="X2289" s="25" t="str">
        <f>VLOOKUP($A2289,Database!$A:$Y,21,FALSE)</f>
        <v/>
      </c>
      <c r="Y2289" s="25" t="str">
        <f ca="1">IF(C2289&lt;NOW(),IF(AND(P2289&gt;Q2289,W2289&gt;X2289),S2289,IF(AND(P2289=Q2289,W2289=X2289),T2289,IF(AND(P2289&lt;Q2289,W2289&lt;X2289),U2289,0))),"")</f>
        <v/>
      </c>
      <c r="Z2289" s="25">
        <f>IF(AND(P2289=W2289,Q2289=X2289),1,0)</f>
        <v>1</v>
      </c>
      <c r="AA2289" s="25" t="str">
        <f>IF(Z2289=0,"",IF(ISBLANK(VLOOKUP(A2289,Database!A:AA,22,FALSE)),"",VLOOKUP(A2289,Database!A:AA,22,FALSE)))</f>
        <v>Exact</v>
      </c>
      <c r="AB2289" s="25">
        <f ca="1">IFERROR(IF(AND(Y2289&lt;&gt;"",OR(V2289="Terminé",V2289="En cours")),VLOOKUP(AA2289,Setup_ScoreExactBonus!A:D,4,FALSE),0),0)</f>
        <v>0</v>
      </c>
      <c r="AC2289" s="31" t="str">
        <f ca="1">IF(Y2289&lt;&gt;"", Y2289 + IF(Z2289=1,AB2289, 0), "")</f>
        <v/>
      </c>
      <c r="AD2289" s="31">
        <f ca="1">SUMIFS(AC$2:AC2289,D$2:D2289,D2289)*IF(R2289=0,1,2)</f>
        <v>0</v>
      </c>
    </row>
    <row r="2290" spans="1:30" x14ac:dyDescent="0.35">
      <c r="A2290" s="31">
        <f>IF(ISBLANK(B2290),"",COUNTIF(B$2:B2290,B2290))-1</f>
        <v>58</v>
      </c>
      <c r="B2290" s="31">
        <v>27</v>
      </c>
      <c r="C2290" s="10">
        <f>VLOOKUP($A2290,Database!$A:$Y,7,FALSE)</f>
        <v>46199.041666666664</v>
      </c>
      <c r="D2290" s="31" t="str">
        <f>VLOOKUP(Pronostics!$B2290,Setup_MPP!$A:$G,3,FALSE)</f>
        <v>Joueur27</v>
      </c>
      <c r="E2290" s="31" t="str">
        <f>VLOOKUP(Pronostics!$B2290,Setup_MPP!$A:$G,2,FALSE)</f>
        <v>Joueur27</v>
      </c>
      <c r="F2290" s="31" t="str">
        <f>VLOOKUP($B2290,Setup_MPP!$A:$E,4,FALSE)</f>
        <v>#D5D5D5</v>
      </c>
      <c r="G2290" s="31" t="str">
        <f>VLOOKUP($B2290,Setup_MPP!$A:$E,5,FALSE)</f>
        <v>#727272</v>
      </c>
      <c r="H2290" s="31" t="str">
        <f>IFERROR(IF(AND(A2290&gt;=1,A2290&lt;=104),VLOOKUP($A2290,Location!$A:$J,6,FALSE),IF(A2290=0,"Avant l'ouverture",IF(OR(A2290=105,A2290=106),"Bonus"))),"")</f>
        <v>Tour 3</v>
      </c>
      <c r="I2290" s="31" t="str">
        <f>IF(LEFT(H2290,4)="Tour",VLOOKUP(A2290,Database!$A:$C,3,FALSE),"")</f>
        <v>F</v>
      </c>
      <c r="J2290" s="31" t="str">
        <f>VLOOKUP($A2290,Location!$A:$J,7,FALSE)</f>
        <v>Japon</v>
      </c>
      <c r="K2290" s="31" t="str">
        <f>IFERROR(VLOOKUP(J2290,Setup_Team!$B:$C,2,FALSE), "TDB")</f>
        <v>JAP</v>
      </c>
      <c r="L2290" s="31" t="str">
        <f>VLOOKUP($A2290,Location!$A:$J,8,FALSE)</f>
        <v>Suède</v>
      </c>
      <c r="M2290" s="31" t="str">
        <f>IFERROR(VLOOKUP(L2290,Setup_Team!$B:$C,2,FALSE), "TDB")</f>
        <v>SEN</v>
      </c>
      <c r="N2290" s="31" t="str">
        <f>VLOOKUP($A2290,Location!$A:$J,9,FALSE)</f>
        <v>Kansas City, Missouri</v>
      </c>
      <c r="O2290" s="31" t="str">
        <f>VLOOKUP($A2290,Location!$A:$J,10,FALSE)</f>
        <v>Arrowhead Stadium</v>
      </c>
      <c r="R2290" s="31">
        <v>0</v>
      </c>
      <c r="S2290" s="25">
        <f>VLOOKUP($A2290,Database!$A:$Y,10,FALSE)</f>
        <v>96</v>
      </c>
      <c r="T2290" s="25">
        <f>VLOOKUP($A2290,Database!$A:$Y,11,FALSE)</f>
        <v>108</v>
      </c>
      <c r="U2290" s="25">
        <f>VLOOKUP($A2290,Database!$A:$Y,12,FALSE)</f>
        <v>111</v>
      </c>
      <c r="V2290" s="25" t="str">
        <f>VLOOKUP(A2290,Database!A:M,13,FALSE)</f>
        <v>À venir</v>
      </c>
      <c r="W2290" s="25" t="str">
        <f>VLOOKUP($A2290,Database!$A:$Y,20,FALSE)</f>
        <v/>
      </c>
      <c r="X2290" s="25" t="str">
        <f>VLOOKUP($A2290,Database!$A:$Y,21,FALSE)</f>
        <v/>
      </c>
      <c r="Y2290" s="25" t="str">
        <f ca="1">IF(C2290&lt;NOW(),IF(AND(P2290&gt;Q2290,W2290&gt;X2290),S2290,IF(AND(P2290=Q2290,W2290=X2290),T2290,IF(AND(P2290&lt;Q2290,W2290&lt;X2290),U2290,0))),"")</f>
        <v/>
      </c>
      <c r="Z2290" s="25">
        <f>IF(AND(P2290=W2290,Q2290=X2290),1,0)</f>
        <v>1</v>
      </c>
      <c r="AA2290" s="25" t="str">
        <f>IF(Z2290=0,"",IF(ISBLANK(VLOOKUP(A2290,Database!A:AA,22,FALSE)),"",VLOOKUP(A2290,Database!A:AA,22,FALSE)))</f>
        <v>Exact</v>
      </c>
      <c r="AB2290" s="25">
        <f ca="1">IFERROR(IF(AND(Y2290&lt;&gt;"",OR(V2290="Terminé",V2290="En cours")),VLOOKUP(AA2290,Setup_ScoreExactBonus!A:D,4,FALSE),0),0)</f>
        <v>0</v>
      </c>
      <c r="AC2290" s="31" t="str">
        <f ca="1">IF(Y2290&lt;&gt;"", Y2290 + IF(Z2290=1,AB2290, 0), "")</f>
        <v/>
      </c>
      <c r="AD2290" s="31">
        <f ca="1">SUMIFS(AC$2:AC2290,D$2:D2290,D2290)*IF(R2290=0,1,2)</f>
        <v>0</v>
      </c>
    </row>
    <row r="2291" spans="1:30" x14ac:dyDescent="0.35">
      <c r="A2291" s="31">
        <f>IF(ISBLANK(B2291),"",COUNTIF(B$2:B2291,B2291))-1</f>
        <v>58</v>
      </c>
      <c r="B2291" s="31">
        <v>28</v>
      </c>
      <c r="C2291" s="10">
        <f>VLOOKUP($A2291,Database!$A:$Y,7,FALSE)</f>
        <v>46199.041666666664</v>
      </c>
      <c r="D2291" s="31" t="str">
        <f>VLOOKUP(Pronostics!$B2291,Setup_MPP!$A:$G,3,FALSE)</f>
        <v>Joueur28</v>
      </c>
      <c r="E2291" s="31" t="str">
        <f>VLOOKUP(Pronostics!$B2291,Setup_MPP!$A:$G,2,FALSE)</f>
        <v>Joueur28</v>
      </c>
      <c r="F2291" s="31" t="str">
        <f>VLOOKUP($B2291,Setup_MPP!$A:$E,4,FALSE)</f>
        <v>#D5D5D5</v>
      </c>
      <c r="G2291" s="31" t="str">
        <f>VLOOKUP($B2291,Setup_MPP!$A:$E,5,FALSE)</f>
        <v>#727272</v>
      </c>
      <c r="H2291" s="31" t="str">
        <f>IFERROR(IF(AND(A2291&gt;=1,A2291&lt;=104),VLOOKUP($A2291,Location!$A:$J,6,FALSE),IF(A2291=0,"Avant l'ouverture",IF(OR(A2291=105,A2291=106),"Bonus"))),"")</f>
        <v>Tour 3</v>
      </c>
      <c r="I2291" s="31" t="str">
        <f>IF(LEFT(H2291,4)="Tour",VLOOKUP(A2291,Database!$A:$C,3,FALSE),"")</f>
        <v>F</v>
      </c>
      <c r="J2291" s="31" t="str">
        <f>VLOOKUP($A2291,Location!$A:$J,7,FALSE)</f>
        <v>Japon</v>
      </c>
      <c r="K2291" s="31" t="str">
        <f>IFERROR(VLOOKUP(J2291,Setup_Team!$B:$C,2,FALSE), "TDB")</f>
        <v>JAP</v>
      </c>
      <c r="L2291" s="31" t="str">
        <f>VLOOKUP($A2291,Location!$A:$J,8,FALSE)</f>
        <v>Suède</v>
      </c>
      <c r="M2291" s="31" t="str">
        <f>IFERROR(VLOOKUP(L2291,Setup_Team!$B:$C,2,FALSE), "TDB")</f>
        <v>SEN</v>
      </c>
      <c r="N2291" s="31" t="str">
        <f>VLOOKUP($A2291,Location!$A:$J,9,FALSE)</f>
        <v>Kansas City, Missouri</v>
      </c>
      <c r="O2291" s="31" t="str">
        <f>VLOOKUP($A2291,Location!$A:$J,10,FALSE)</f>
        <v>Arrowhead Stadium</v>
      </c>
      <c r="R2291" s="31">
        <v>0</v>
      </c>
      <c r="S2291" s="25">
        <f>VLOOKUP($A2291,Database!$A:$Y,10,FALSE)</f>
        <v>96</v>
      </c>
      <c r="T2291" s="25">
        <f>VLOOKUP($A2291,Database!$A:$Y,11,FALSE)</f>
        <v>108</v>
      </c>
      <c r="U2291" s="25">
        <f>VLOOKUP($A2291,Database!$A:$Y,12,FALSE)</f>
        <v>111</v>
      </c>
      <c r="V2291" s="25" t="str">
        <f>VLOOKUP(A2291,Database!A:M,13,FALSE)</f>
        <v>À venir</v>
      </c>
      <c r="W2291" s="25" t="str">
        <f>VLOOKUP($A2291,Database!$A:$Y,20,FALSE)</f>
        <v/>
      </c>
      <c r="X2291" s="25" t="str">
        <f>VLOOKUP($A2291,Database!$A:$Y,21,FALSE)</f>
        <v/>
      </c>
      <c r="Y2291" s="25" t="str">
        <f ca="1">IF(C2291&lt;NOW(),IF(AND(P2291&gt;Q2291,W2291&gt;X2291),S2291,IF(AND(P2291=Q2291,W2291=X2291),T2291,IF(AND(P2291&lt;Q2291,W2291&lt;X2291),U2291,0))),"")</f>
        <v/>
      </c>
      <c r="Z2291" s="25">
        <f>IF(AND(P2291=W2291,Q2291=X2291),1,0)</f>
        <v>1</v>
      </c>
      <c r="AA2291" s="25" t="str">
        <f>IF(Z2291=0,"",IF(ISBLANK(VLOOKUP(A2291,Database!A:AA,22,FALSE)),"",VLOOKUP(A2291,Database!A:AA,22,FALSE)))</f>
        <v>Exact</v>
      </c>
      <c r="AB2291" s="25">
        <f ca="1">IFERROR(IF(AND(Y2291&lt;&gt;"",OR(V2291="Terminé",V2291="En cours")),VLOOKUP(AA2291,Setup_ScoreExactBonus!A:D,4,FALSE),0),0)</f>
        <v>0</v>
      </c>
      <c r="AC2291" s="31" t="str">
        <f ca="1">IF(Y2291&lt;&gt;"", Y2291 + IF(Z2291=1,AB2291, 0), "")</f>
        <v/>
      </c>
      <c r="AD2291" s="31">
        <f ca="1">SUMIFS(AC$2:AC2291,D$2:D2291,D2291)*IF(R2291=0,1,2)</f>
        <v>0</v>
      </c>
    </row>
    <row r="2292" spans="1:30" x14ac:dyDescent="0.35">
      <c r="A2292" s="31">
        <f>IF(ISBLANK(B2292),"",COUNTIF(B$2:B2292,B2292))-1</f>
        <v>58</v>
      </c>
      <c r="B2292" s="31">
        <v>29</v>
      </c>
      <c r="C2292" s="10">
        <f>VLOOKUP($A2292,Database!$A:$Y,7,FALSE)</f>
        <v>46199.041666666664</v>
      </c>
      <c r="D2292" s="31" t="str">
        <f>VLOOKUP(Pronostics!$B2292,Setup_MPP!$A:$G,3,FALSE)</f>
        <v>Joueur29</v>
      </c>
      <c r="E2292" s="31" t="str">
        <f>VLOOKUP(Pronostics!$B2292,Setup_MPP!$A:$G,2,FALSE)</f>
        <v>Joueur29</v>
      </c>
      <c r="F2292" s="31" t="str">
        <f>VLOOKUP($B2292,Setup_MPP!$A:$E,4,FALSE)</f>
        <v>#D5D5D5</v>
      </c>
      <c r="G2292" s="31" t="str">
        <f>VLOOKUP($B2292,Setup_MPP!$A:$E,5,FALSE)</f>
        <v>#727272</v>
      </c>
      <c r="H2292" s="31" t="str">
        <f>IFERROR(IF(AND(A2292&gt;=1,A2292&lt;=104),VLOOKUP($A2292,Location!$A:$J,6,FALSE),IF(A2292=0,"Avant l'ouverture",IF(OR(A2292=105,A2292=106),"Bonus"))),"")</f>
        <v>Tour 3</v>
      </c>
      <c r="I2292" s="31" t="str">
        <f>IF(LEFT(H2292,4)="Tour",VLOOKUP(A2292,Database!$A:$C,3,FALSE),"")</f>
        <v>F</v>
      </c>
      <c r="J2292" s="31" t="str">
        <f>VLOOKUP($A2292,Location!$A:$J,7,FALSE)</f>
        <v>Japon</v>
      </c>
      <c r="K2292" s="31" t="str">
        <f>IFERROR(VLOOKUP(J2292,Setup_Team!$B:$C,2,FALSE), "TDB")</f>
        <v>JAP</v>
      </c>
      <c r="L2292" s="31" t="str">
        <f>VLOOKUP($A2292,Location!$A:$J,8,FALSE)</f>
        <v>Suède</v>
      </c>
      <c r="M2292" s="31" t="str">
        <f>IFERROR(VLOOKUP(L2292,Setup_Team!$B:$C,2,FALSE), "TDB")</f>
        <v>SEN</v>
      </c>
      <c r="N2292" s="31" t="str">
        <f>VLOOKUP($A2292,Location!$A:$J,9,FALSE)</f>
        <v>Kansas City, Missouri</v>
      </c>
      <c r="O2292" s="31" t="str">
        <f>VLOOKUP($A2292,Location!$A:$J,10,FALSE)</f>
        <v>Arrowhead Stadium</v>
      </c>
      <c r="R2292" s="31">
        <v>0</v>
      </c>
      <c r="S2292" s="25">
        <f>VLOOKUP($A2292,Database!$A:$Y,10,FALSE)</f>
        <v>96</v>
      </c>
      <c r="T2292" s="25">
        <f>VLOOKUP($A2292,Database!$A:$Y,11,FALSE)</f>
        <v>108</v>
      </c>
      <c r="U2292" s="25">
        <f>VLOOKUP($A2292,Database!$A:$Y,12,FALSE)</f>
        <v>111</v>
      </c>
      <c r="V2292" s="25" t="str">
        <f>VLOOKUP(A2292,Database!A:M,13,FALSE)</f>
        <v>À venir</v>
      </c>
      <c r="W2292" s="25" t="str">
        <f>VLOOKUP($A2292,Database!$A:$Y,20,FALSE)</f>
        <v/>
      </c>
      <c r="X2292" s="25" t="str">
        <f>VLOOKUP($A2292,Database!$A:$Y,21,FALSE)</f>
        <v/>
      </c>
      <c r="Y2292" s="25" t="str">
        <f ca="1">IF(C2292&lt;NOW(),IF(AND(P2292&gt;Q2292,W2292&gt;X2292),S2292,IF(AND(P2292=Q2292,W2292=X2292),T2292,IF(AND(P2292&lt;Q2292,W2292&lt;X2292),U2292,0))),"")</f>
        <v/>
      </c>
      <c r="Z2292" s="25">
        <f>IF(AND(P2292=W2292,Q2292=X2292),1,0)</f>
        <v>1</v>
      </c>
      <c r="AA2292" s="25" t="str">
        <f>IF(Z2292=0,"",IF(ISBLANK(VLOOKUP(A2292,Database!A:AA,22,FALSE)),"",VLOOKUP(A2292,Database!A:AA,22,FALSE)))</f>
        <v>Exact</v>
      </c>
      <c r="AB2292" s="25">
        <f ca="1">IFERROR(IF(AND(Y2292&lt;&gt;"",OR(V2292="Terminé",V2292="En cours")),VLOOKUP(AA2292,Setup_ScoreExactBonus!A:D,4,FALSE),0),0)</f>
        <v>0</v>
      </c>
      <c r="AC2292" s="31" t="str">
        <f ca="1">IF(Y2292&lt;&gt;"", Y2292 + IF(Z2292=1,AB2292, 0), "")</f>
        <v/>
      </c>
      <c r="AD2292" s="31">
        <f ca="1">SUMIFS(AC$2:AC2292,D$2:D2292,D2292)*IF(R2292=0,1,2)</f>
        <v>0</v>
      </c>
    </row>
    <row r="2293" spans="1:30" x14ac:dyDescent="0.35">
      <c r="A2293" s="31">
        <f>IF(ISBLANK(B2293),"",COUNTIF(B$2:B2293,B2293))-1</f>
        <v>58</v>
      </c>
      <c r="B2293" s="31">
        <v>30</v>
      </c>
      <c r="C2293" s="10">
        <f>VLOOKUP($A2293,Database!$A:$Y,7,FALSE)</f>
        <v>46199.041666666664</v>
      </c>
      <c r="D2293" s="31" t="str">
        <f>VLOOKUP(Pronostics!$B2293,Setup_MPP!$A:$G,3,FALSE)</f>
        <v>Joueur30</v>
      </c>
      <c r="E2293" s="31" t="str">
        <f>VLOOKUP(Pronostics!$B2293,Setup_MPP!$A:$G,2,FALSE)</f>
        <v>Joueur30</v>
      </c>
      <c r="F2293" s="31" t="str">
        <f>VLOOKUP($B2293,Setup_MPP!$A:$E,4,FALSE)</f>
        <v>#D5D5D5</v>
      </c>
      <c r="G2293" s="31" t="str">
        <f>VLOOKUP($B2293,Setup_MPP!$A:$E,5,FALSE)</f>
        <v>#727272</v>
      </c>
      <c r="H2293" s="31" t="str">
        <f>IFERROR(IF(AND(A2293&gt;=1,A2293&lt;=104),VLOOKUP($A2293,Location!$A:$J,6,FALSE),IF(A2293=0,"Avant l'ouverture",IF(OR(A2293=105,A2293=106),"Bonus"))),"")</f>
        <v>Tour 3</v>
      </c>
      <c r="I2293" s="31" t="str">
        <f>IF(LEFT(H2293,4)="Tour",VLOOKUP(A2293,Database!$A:$C,3,FALSE),"")</f>
        <v>F</v>
      </c>
      <c r="J2293" s="31" t="str">
        <f>VLOOKUP($A2293,Location!$A:$J,7,FALSE)</f>
        <v>Japon</v>
      </c>
      <c r="K2293" s="31" t="str">
        <f>IFERROR(VLOOKUP(J2293,Setup_Team!$B:$C,2,FALSE), "TDB")</f>
        <v>JAP</v>
      </c>
      <c r="L2293" s="31" t="str">
        <f>VLOOKUP($A2293,Location!$A:$J,8,FALSE)</f>
        <v>Suède</v>
      </c>
      <c r="M2293" s="31" t="str">
        <f>IFERROR(VLOOKUP(L2293,Setup_Team!$B:$C,2,FALSE), "TDB")</f>
        <v>SEN</v>
      </c>
      <c r="N2293" s="31" t="str">
        <f>VLOOKUP($A2293,Location!$A:$J,9,FALSE)</f>
        <v>Kansas City, Missouri</v>
      </c>
      <c r="O2293" s="31" t="str">
        <f>VLOOKUP($A2293,Location!$A:$J,10,FALSE)</f>
        <v>Arrowhead Stadium</v>
      </c>
      <c r="R2293" s="31">
        <v>0</v>
      </c>
      <c r="S2293" s="25">
        <f>VLOOKUP($A2293,Database!$A:$Y,10,FALSE)</f>
        <v>96</v>
      </c>
      <c r="T2293" s="25">
        <f>VLOOKUP($A2293,Database!$A:$Y,11,FALSE)</f>
        <v>108</v>
      </c>
      <c r="U2293" s="25">
        <f>VLOOKUP($A2293,Database!$A:$Y,12,FALSE)</f>
        <v>111</v>
      </c>
      <c r="V2293" s="25" t="str">
        <f>VLOOKUP(A2293,Database!A:M,13,FALSE)</f>
        <v>À venir</v>
      </c>
      <c r="W2293" s="25" t="str">
        <f>VLOOKUP($A2293,Database!$A:$Y,20,FALSE)</f>
        <v/>
      </c>
      <c r="X2293" s="25" t="str">
        <f>VLOOKUP($A2293,Database!$A:$Y,21,FALSE)</f>
        <v/>
      </c>
      <c r="Y2293" s="25" t="str">
        <f ca="1">IF(C2293&lt;NOW(),IF(AND(P2293&gt;Q2293,W2293&gt;X2293),S2293,IF(AND(P2293=Q2293,W2293=X2293),T2293,IF(AND(P2293&lt;Q2293,W2293&lt;X2293),U2293,0))),"")</f>
        <v/>
      </c>
      <c r="Z2293" s="25">
        <f>IF(AND(P2293=W2293,Q2293=X2293),1,0)</f>
        <v>1</v>
      </c>
      <c r="AA2293" s="25" t="str">
        <f>IF(Z2293=0,"",IF(ISBLANK(VLOOKUP(A2293,Database!A:AA,22,FALSE)),"",VLOOKUP(A2293,Database!A:AA,22,FALSE)))</f>
        <v>Exact</v>
      </c>
      <c r="AB2293" s="25">
        <f ca="1">IFERROR(IF(AND(Y2293&lt;&gt;"",OR(V2293="Terminé",V2293="En cours")),VLOOKUP(AA2293,Setup_ScoreExactBonus!A:D,4,FALSE),0),0)</f>
        <v>0</v>
      </c>
      <c r="AC2293" s="31" t="str">
        <f ca="1">IF(Y2293&lt;&gt;"", Y2293 + IF(Z2293=1,AB2293, 0), "")</f>
        <v/>
      </c>
      <c r="AD2293" s="31">
        <f ca="1">SUMIFS(AC$2:AC2293,D$2:D2293,D2293)*IF(R2293=0,1,2)</f>
        <v>0</v>
      </c>
    </row>
    <row r="2294" spans="1:30" x14ac:dyDescent="0.35">
      <c r="A2294" s="31">
        <f>IF(ISBLANK(B2294),"",COUNTIF(B$2:B2294,B2294))-1</f>
        <v>58</v>
      </c>
      <c r="B2294" s="31">
        <v>31</v>
      </c>
      <c r="C2294" s="10">
        <f>VLOOKUP($A2294,Database!$A:$Y,7,FALSE)</f>
        <v>46199.041666666664</v>
      </c>
      <c r="D2294" s="31" t="str">
        <f>VLOOKUP(Pronostics!$B2294,Setup_MPP!$A:$G,3,FALSE)</f>
        <v>Joueur31</v>
      </c>
      <c r="E2294" s="31" t="str">
        <f>VLOOKUP(Pronostics!$B2294,Setup_MPP!$A:$G,2,FALSE)</f>
        <v>Joueur31</v>
      </c>
      <c r="F2294" s="31" t="str">
        <f>VLOOKUP($B2294,Setup_MPP!$A:$E,4,FALSE)</f>
        <v>#D5D5D5</v>
      </c>
      <c r="G2294" s="31" t="str">
        <f>VLOOKUP($B2294,Setup_MPP!$A:$E,5,FALSE)</f>
        <v>#727272</v>
      </c>
      <c r="H2294" s="31" t="str">
        <f>IFERROR(IF(AND(A2294&gt;=1,A2294&lt;=104),VLOOKUP($A2294,Location!$A:$J,6,FALSE),IF(A2294=0,"Avant l'ouverture",IF(OR(A2294=105,A2294=106),"Bonus"))),"")</f>
        <v>Tour 3</v>
      </c>
      <c r="I2294" s="31" t="str">
        <f>IF(LEFT(H2294,4)="Tour",VLOOKUP(A2294,Database!$A:$C,3,FALSE),"")</f>
        <v>F</v>
      </c>
      <c r="J2294" s="31" t="str">
        <f>VLOOKUP($A2294,Location!$A:$J,7,FALSE)</f>
        <v>Japon</v>
      </c>
      <c r="K2294" s="31" t="str">
        <f>IFERROR(VLOOKUP(J2294,Setup_Team!$B:$C,2,FALSE), "TDB")</f>
        <v>JAP</v>
      </c>
      <c r="L2294" s="31" t="str">
        <f>VLOOKUP($A2294,Location!$A:$J,8,FALSE)</f>
        <v>Suède</v>
      </c>
      <c r="M2294" s="31" t="str">
        <f>IFERROR(VLOOKUP(L2294,Setup_Team!$B:$C,2,FALSE), "TDB")</f>
        <v>SEN</v>
      </c>
      <c r="N2294" s="31" t="str">
        <f>VLOOKUP($A2294,Location!$A:$J,9,FALSE)</f>
        <v>Kansas City, Missouri</v>
      </c>
      <c r="O2294" s="31" t="str">
        <f>VLOOKUP($A2294,Location!$A:$J,10,FALSE)</f>
        <v>Arrowhead Stadium</v>
      </c>
      <c r="R2294" s="31">
        <v>0</v>
      </c>
      <c r="S2294" s="25">
        <f>VLOOKUP($A2294,Database!$A:$Y,10,FALSE)</f>
        <v>96</v>
      </c>
      <c r="T2294" s="25">
        <f>VLOOKUP($A2294,Database!$A:$Y,11,FALSE)</f>
        <v>108</v>
      </c>
      <c r="U2294" s="25">
        <f>VLOOKUP($A2294,Database!$A:$Y,12,FALSE)</f>
        <v>111</v>
      </c>
      <c r="V2294" s="25" t="str">
        <f>VLOOKUP(A2294,Database!A:M,13,FALSE)</f>
        <v>À venir</v>
      </c>
      <c r="W2294" s="25" t="str">
        <f>VLOOKUP($A2294,Database!$A:$Y,20,FALSE)</f>
        <v/>
      </c>
      <c r="X2294" s="25" t="str">
        <f>VLOOKUP($A2294,Database!$A:$Y,21,FALSE)</f>
        <v/>
      </c>
      <c r="Y2294" s="25" t="str">
        <f ca="1">IF(C2294&lt;NOW(),IF(AND(P2294&gt;Q2294,W2294&gt;X2294),S2294,IF(AND(P2294=Q2294,W2294=X2294),T2294,IF(AND(P2294&lt;Q2294,W2294&lt;X2294),U2294,0))),"")</f>
        <v/>
      </c>
      <c r="Z2294" s="25">
        <f>IF(AND(P2294=W2294,Q2294=X2294),1,0)</f>
        <v>1</v>
      </c>
      <c r="AA2294" s="25" t="str">
        <f>IF(Z2294=0,"",IF(ISBLANK(VLOOKUP(A2294,Database!A:AA,22,FALSE)),"",VLOOKUP(A2294,Database!A:AA,22,FALSE)))</f>
        <v>Exact</v>
      </c>
      <c r="AB2294" s="25">
        <f ca="1">IFERROR(IF(AND(Y2294&lt;&gt;"",OR(V2294="Terminé",V2294="En cours")),VLOOKUP(AA2294,Setup_ScoreExactBonus!A:D,4,FALSE),0),0)</f>
        <v>0</v>
      </c>
      <c r="AC2294" s="31" t="str">
        <f ca="1">IF(Y2294&lt;&gt;"", Y2294 + IF(Z2294=1,AB2294, 0), "")</f>
        <v/>
      </c>
      <c r="AD2294" s="31">
        <f ca="1">SUMIFS(AC$2:AC2294,D$2:D2294,D2294)*IF(R2294=0,1,2)</f>
        <v>0</v>
      </c>
    </row>
    <row r="2295" spans="1:30" x14ac:dyDescent="0.35">
      <c r="A2295" s="31">
        <f>IF(ISBLANK(B2295),"",COUNTIF(B$2:B2295,B2295))-1</f>
        <v>58</v>
      </c>
      <c r="B2295" s="31">
        <v>32</v>
      </c>
      <c r="C2295" s="10">
        <f>VLOOKUP($A2295,Database!$A:$Y,7,FALSE)</f>
        <v>46199.041666666664</v>
      </c>
      <c r="D2295" s="31" t="str">
        <f>VLOOKUP(Pronostics!$B2295,Setup_MPP!$A:$G,3,FALSE)</f>
        <v>Joueur32</v>
      </c>
      <c r="E2295" s="31" t="str">
        <f>VLOOKUP(Pronostics!$B2295,Setup_MPP!$A:$G,2,FALSE)</f>
        <v>Joueur32</v>
      </c>
      <c r="F2295" s="31" t="str">
        <f>VLOOKUP($B2295,Setup_MPP!$A:$E,4,FALSE)</f>
        <v>#D5D5D5</v>
      </c>
      <c r="G2295" s="31" t="str">
        <f>VLOOKUP($B2295,Setup_MPP!$A:$E,5,FALSE)</f>
        <v>#727272</v>
      </c>
      <c r="H2295" s="31" t="str">
        <f>IFERROR(IF(AND(A2295&gt;=1,A2295&lt;=104),VLOOKUP($A2295,Location!$A:$J,6,FALSE),IF(A2295=0,"Avant l'ouverture",IF(OR(A2295=105,A2295=106),"Bonus"))),"")</f>
        <v>Tour 3</v>
      </c>
      <c r="I2295" s="31" t="str">
        <f>IF(LEFT(H2295,4)="Tour",VLOOKUP(A2295,Database!$A:$C,3,FALSE),"")</f>
        <v>F</v>
      </c>
      <c r="J2295" s="31" t="str">
        <f>VLOOKUP($A2295,Location!$A:$J,7,FALSE)</f>
        <v>Japon</v>
      </c>
      <c r="K2295" s="31" t="str">
        <f>IFERROR(VLOOKUP(J2295,Setup_Team!$B:$C,2,FALSE), "TDB")</f>
        <v>JAP</v>
      </c>
      <c r="L2295" s="31" t="str">
        <f>VLOOKUP($A2295,Location!$A:$J,8,FALSE)</f>
        <v>Suède</v>
      </c>
      <c r="M2295" s="31" t="str">
        <f>IFERROR(VLOOKUP(L2295,Setup_Team!$B:$C,2,FALSE), "TDB")</f>
        <v>SEN</v>
      </c>
      <c r="N2295" s="31" t="str">
        <f>VLOOKUP($A2295,Location!$A:$J,9,FALSE)</f>
        <v>Kansas City, Missouri</v>
      </c>
      <c r="O2295" s="31" t="str">
        <f>VLOOKUP($A2295,Location!$A:$J,10,FALSE)</f>
        <v>Arrowhead Stadium</v>
      </c>
      <c r="R2295" s="31">
        <v>0</v>
      </c>
      <c r="S2295" s="25">
        <f>VLOOKUP($A2295,Database!$A:$Y,10,FALSE)</f>
        <v>96</v>
      </c>
      <c r="T2295" s="25">
        <f>VLOOKUP($A2295,Database!$A:$Y,11,FALSE)</f>
        <v>108</v>
      </c>
      <c r="U2295" s="25">
        <f>VLOOKUP($A2295,Database!$A:$Y,12,FALSE)</f>
        <v>111</v>
      </c>
      <c r="V2295" s="25" t="str">
        <f>VLOOKUP(A2295,Database!A:M,13,FALSE)</f>
        <v>À venir</v>
      </c>
      <c r="W2295" s="25" t="str">
        <f>VLOOKUP($A2295,Database!$A:$Y,20,FALSE)</f>
        <v/>
      </c>
      <c r="X2295" s="25" t="str">
        <f>VLOOKUP($A2295,Database!$A:$Y,21,FALSE)</f>
        <v/>
      </c>
      <c r="Y2295" s="25" t="str">
        <f ca="1">IF(C2295&lt;NOW(),IF(AND(P2295&gt;Q2295,W2295&gt;X2295),S2295,IF(AND(P2295=Q2295,W2295=X2295),T2295,IF(AND(P2295&lt;Q2295,W2295&lt;X2295),U2295,0))),"")</f>
        <v/>
      </c>
      <c r="Z2295" s="25">
        <f>IF(AND(P2295=W2295,Q2295=X2295),1,0)</f>
        <v>1</v>
      </c>
      <c r="AA2295" s="25" t="str">
        <f>IF(Z2295=0,"",IF(ISBLANK(VLOOKUP(A2295,Database!A:AA,22,FALSE)),"",VLOOKUP(A2295,Database!A:AA,22,FALSE)))</f>
        <v>Exact</v>
      </c>
      <c r="AB2295" s="25">
        <f ca="1">IFERROR(IF(AND(Y2295&lt;&gt;"",OR(V2295="Terminé",V2295="En cours")),VLOOKUP(AA2295,Setup_ScoreExactBonus!A:D,4,FALSE),0),0)</f>
        <v>0</v>
      </c>
      <c r="AC2295" s="31" t="str">
        <f ca="1">IF(Y2295&lt;&gt;"", Y2295 + IF(Z2295=1,AB2295, 0), "")</f>
        <v/>
      </c>
      <c r="AD2295" s="31">
        <f ca="1">SUMIFS(AC$2:AC2295,D$2:D2295,D2295)*IF(R2295=0,1,2)</f>
        <v>0</v>
      </c>
    </row>
    <row r="2296" spans="1:30" x14ac:dyDescent="0.35">
      <c r="A2296" s="31">
        <f>IF(ISBLANK(B2296),"",COUNTIF(B$2:B2296,B2296))-1</f>
        <v>58</v>
      </c>
      <c r="B2296" s="31">
        <v>33</v>
      </c>
      <c r="C2296" s="10">
        <f>VLOOKUP($A2296,Database!$A:$Y,7,FALSE)</f>
        <v>46199.041666666664</v>
      </c>
      <c r="D2296" s="31" t="str">
        <f>VLOOKUP(Pronostics!$B2296,Setup_MPP!$A:$G,3,FALSE)</f>
        <v>Joueur33</v>
      </c>
      <c r="E2296" s="31" t="str">
        <f>VLOOKUP(Pronostics!$B2296,Setup_MPP!$A:$G,2,FALSE)</f>
        <v>Joueur33</v>
      </c>
      <c r="F2296" s="31" t="str">
        <f>VLOOKUP($B2296,Setup_MPP!$A:$E,4,FALSE)</f>
        <v>#D5D5D5</v>
      </c>
      <c r="G2296" s="31" t="str">
        <f>VLOOKUP($B2296,Setup_MPP!$A:$E,5,FALSE)</f>
        <v>#727272</v>
      </c>
      <c r="H2296" s="31" t="str">
        <f>IFERROR(IF(AND(A2296&gt;=1,A2296&lt;=104),VLOOKUP($A2296,Location!$A:$J,6,FALSE),IF(A2296=0,"Avant l'ouverture",IF(OR(A2296=105,A2296=106),"Bonus"))),"")</f>
        <v>Tour 3</v>
      </c>
      <c r="I2296" s="31" t="str">
        <f>IF(LEFT(H2296,4)="Tour",VLOOKUP(A2296,Database!$A:$C,3,FALSE),"")</f>
        <v>F</v>
      </c>
      <c r="J2296" s="31" t="str">
        <f>VLOOKUP($A2296,Location!$A:$J,7,FALSE)</f>
        <v>Japon</v>
      </c>
      <c r="K2296" s="31" t="str">
        <f>IFERROR(VLOOKUP(J2296,Setup_Team!$B:$C,2,FALSE), "TDB")</f>
        <v>JAP</v>
      </c>
      <c r="L2296" s="31" t="str">
        <f>VLOOKUP($A2296,Location!$A:$J,8,FALSE)</f>
        <v>Suède</v>
      </c>
      <c r="M2296" s="31" t="str">
        <f>IFERROR(VLOOKUP(L2296,Setup_Team!$B:$C,2,FALSE), "TDB")</f>
        <v>SEN</v>
      </c>
      <c r="N2296" s="31" t="str">
        <f>VLOOKUP($A2296,Location!$A:$J,9,FALSE)</f>
        <v>Kansas City, Missouri</v>
      </c>
      <c r="O2296" s="31" t="str">
        <f>VLOOKUP($A2296,Location!$A:$J,10,FALSE)</f>
        <v>Arrowhead Stadium</v>
      </c>
      <c r="R2296" s="31">
        <v>0</v>
      </c>
      <c r="S2296" s="25">
        <f>VLOOKUP($A2296,Database!$A:$Y,10,FALSE)</f>
        <v>96</v>
      </c>
      <c r="T2296" s="25">
        <f>VLOOKUP($A2296,Database!$A:$Y,11,FALSE)</f>
        <v>108</v>
      </c>
      <c r="U2296" s="25">
        <f>VLOOKUP($A2296,Database!$A:$Y,12,FALSE)</f>
        <v>111</v>
      </c>
      <c r="V2296" s="25" t="str">
        <f>VLOOKUP(A2296,Database!A:M,13,FALSE)</f>
        <v>À venir</v>
      </c>
      <c r="W2296" s="25" t="str">
        <f>VLOOKUP($A2296,Database!$A:$Y,20,FALSE)</f>
        <v/>
      </c>
      <c r="X2296" s="25" t="str">
        <f>VLOOKUP($A2296,Database!$A:$Y,21,FALSE)</f>
        <v/>
      </c>
      <c r="Y2296" s="25" t="str">
        <f ca="1">IF(C2296&lt;NOW(),IF(AND(P2296&gt;Q2296,W2296&gt;X2296),S2296,IF(AND(P2296=Q2296,W2296=X2296),T2296,IF(AND(P2296&lt;Q2296,W2296&lt;X2296),U2296,0))),"")</f>
        <v/>
      </c>
      <c r="Z2296" s="25">
        <f>IF(AND(P2296=W2296,Q2296=X2296),1,0)</f>
        <v>1</v>
      </c>
      <c r="AA2296" s="25" t="str">
        <f>IF(Z2296=0,"",IF(ISBLANK(VLOOKUP(A2296,Database!A:AA,22,FALSE)),"",VLOOKUP(A2296,Database!A:AA,22,FALSE)))</f>
        <v>Exact</v>
      </c>
      <c r="AB2296" s="25">
        <f ca="1">IFERROR(IF(AND(Y2296&lt;&gt;"",OR(V2296="Terminé",V2296="En cours")),VLOOKUP(AA2296,Setup_ScoreExactBonus!A:D,4,FALSE),0),0)</f>
        <v>0</v>
      </c>
      <c r="AC2296" s="31" t="str">
        <f ca="1">IF(Y2296&lt;&gt;"", Y2296 + IF(Z2296=1,AB2296, 0), "")</f>
        <v/>
      </c>
      <c r="AD2296" s="31">
        <f ca="1">SUMIFS(AC$2:AC2296,D$2:D2296,D2296)*IF(R2296=0,1,2)</f>
        <v>0</v>
      </c>
    </row>
    <row r="2297" spans="1:30" x14ac:dyDescent="0.35">
      <c r="A2297" s="31">
        <f>IF(ISBLANK(B2297),"",COUNTIF(B$2:B2297,B2297))-1</f>
        <v>58</v>
      </c>
      <c r="B2297" s="31">
        <v>34</v>
      </c>
      <c r="C2297" s="10">
        <f>VLOOKUP($A2297,Database!$A:$Y,7,FALSE)</f>
        <v>46199.041666666664</v>
      </c>
      <c r="D2297" s="31" t="str">
        <f>VLOOKUP(Pronostics!$B2297,Setup_MPP!$A:$G,3,FALSE)</f>
        <v>Joueur34</v>
      </c>
      <c r="E2297" s="31" t="str">
        <f>VLOOKUP(Pronostics!$B2297,Setup_MPP!$A:$G,2,FALSE)</f>
        <v>Joueur34</v>
      </c>
      <c r="F2297" s="31" t="str">
        <f>VLOOKUP($B2297,Setup_MPP!$A:$E,4,FALSE)</f>
        <v>#D5D5D5</v>
      </c>
      <c r="G2297" s="31" t="str">
        <f>VLOOKUP($B2297,Setup_MPP!$A:$E,5,FALSE)</f>
        <v>#727272</v>
      </c>
      <c r="H2297" s="31" t="str">
        <f>IFERROR(IF(AND(A2297&gt;=1,A2297&lt;=104),VLOOKUP($A2297,Location!$A:$J,6,FALSE),IF(A2297=0,"Avant l'ouverture",IF(OR(A2297=105,A2297=106),"Bonus"))),"")</f>
        <v>Tour 3</v>
      </c>
      <c r="I2297" s="31" t="str">
        <f>IF(LEFT(H2297,4)="Tour",VLOOKUP(A2297,Database!$A:$C,3,FALSE),"")</f>
        <v>F</v>
      </c>
      <c r="J2297" s="31" t="str">
        <f>VLOOKUP($A2297,Location!$A:$J,7,FALSE)</f>
        <v>Japon</v>
      </c>
      <c r="K2297" s="31" t="str">
        <f>IFERROR(VLOOKUP(J2297,Setup_Team!$B:$C,2,FALSE), "TDB")</f>
        <v>JAP</v>
      </c>
      <c r="L2297" s="31" t="str">
        <f>VLOOKUP($A2297,Location!$A:$J,8,FALSE)</f>
        <v>Suède</v>
      </c>
      <c r="M2297" s="31" t="str">
        <f>IFERROR(VLOOKUP(L2297,Setup_Team!$B:$C,2,FALSE), "TDB")</f>
        <v>SEN</v>
      </c>
      <c r="N2297" s="31" t="str">
        <f>VLOOKUP($A2297,Location!$A:$J,9,FALSE)</f>
        <v>Kansas City, Missouri</v>
      </c>
      <c r="O2297" s="31" t="str">
        <f>VLOOKUP($A2297,Location!$A:$J,10,FALSE)</f>
        <v>Arrowhead Stadium</v>
      </c>
      <c r="R2297" s="31">
        <v>0</v>
      </c>
      <c r="S2297" s="25">
        <f>VLOOKUP($A2297,Database!$A:$Y,10,FALSE)</f>
        <v>96</v>
      </c>
      <c r="T2297" s="25">
        <f>VLOOKUP($A2297,Database!$A:$Y,11,FALSE)</f>
        <v>108</v>
      </c>
      <c r="U2297" s="25">
        <f>VLOOKUP($A2297,Database!$A:$Y,12,FALSE)</f>
        <v>111</v>
      </c>
      <c r="V2297" s="25" t="str">
        <f>VLOOKUP(A2297,Database!A:M,13,FALSE)</f>
        <v>À venir</v>
      </c>
      <c r="W2297" s="25" t="str">
        <f>VLOOKUP($A2297,Database!$A:$Y,20,FALSE)</f>
        <v/>
      </c>
      <c r="X2297" s="25" t="str">
        <f>VLOOKUP($A2297,Database!$A:$Y,21,FALSE)</f>
        <v/>
      </c>
      <c r="Y2297" s="25" t="str">
        <f ca="1">IF(C2297&lt;NOW(),IF(AND(P2297&gt;Q2297,W2297&gt;X2297),S2297,IF(AND(P2297=Q2297,W2297=X2297),T2297,IF(AND(P2297&lt;Q2297,W2297&lt;X2297),U2297,0))),"")</f>
        <v/>
      </c>
      <c r="Z2297" s="25">
        <f>IF(AND(P2297=W2297,Q2297=X2297),1,0)</f>
        <v>1</v>
      </c>
      <c r="AA2297" s="25" t="str">
        <f>IF(Z2297=0,"",IF(ISBLANK(VLOOKUP(A2297,Database!A:AA,22,FALSE)),"",VLOOKUP(A2297,Database!A:AA,22,FALSE)))</f>
        <v>Exact</v>
      </c>
      <c r="AB2297" s="25">
        <f ca="1">IFERROR(IF(AND(Y2297&lt;&gt;"",OR(V2297="Terminé",V2297="En cours")),VLOOKUP(AA2297,Setup_ScoreExactBonus!A:D,4,FALSE),0),0)</f>
        <v>0</v>
      </c>
      <c r="AC2297" s="31" t="str">
        <f ca="1">IF(Y2297&lt;&gt;"", Y2297 + IF(Z2297=1,AB2297, 0), "")</f>
        <v/>
      </c>
      <c r="AD2297" s="31">
        <f ca="1">SUMIFS(AC$2:AC2297,D$2:D2297,D2297)*IF(R2297=0,1,2)</f>
        <v>0</v>
      </c>
    </row>
    <row r="2298" spans="1:30" x14ac:dyDescent="0.35">
      <c r="A2298" s="31">
        <f>IF(ISBLANK(B2298),"",COUNTIF(B$2:B2298,B2298))-1</f>
        <v>58</v>
      </c>
      <c r="B2298" s="31">
        <v>35</v>
      </c>
      <c r="C2298" s="10">
        <f>VLOOKUP($A2298,Database!$A:$Y,7,FALSE)</f>
        <v>46199.041666666664</v>
      </c>
      <c r="D2298" s="31" t="str">
        <f>VLOOKUP(Pronostics!$B2298,Setup_MPP!$A:$G,3,FALSE)</f>
        <v>Joueur35</v>
      </c>
      <c r="E2298" s="31" t="str">
        <f>VLOOKUP(Pronostics!$B2298,Setup_MPP!$A:$G,2,FALSE)</f>
        <v>Joueur35</v>
      </c>
      <c r="F2298" s="31" t="str">
        <f>VLOOKUP($B2298,Setup_MPP!$A:$E,4,FALSE)</f>
        <v>#D5D5D5</v>
      </c>
      <c r="G2298" s="31" t="str">
        <f>VLOOKUP($B2298,Setup_MPP!$A:$E,5,FALSE)</f>
        <v>#727272</v>
      </c>
      <c r="H2298" s="31" t="str">
        <f>IFERROR(IF(AND(A2298&gt;=1,A2298&lt;=104),VLOOKUP($A2298,Location!$A:$J,6,FALSE),IF(A2298=0,"Avant l'ouverture",IF(OR(A2298=105,A2298=106),"Bonus"))),"")</f>
        <v>Tour 3</v>
      </c>
      <c r="I2298" s="31" t="str">
        <f>IF(LEFT(H2298,4)="Tour",VLOOKUP(A2298,Database!$A:$C,3,FALSE),"")</f>
        <v>F</v>
      </c>
      <c r="J2298" s="31" t="str">
        <f>VLOOKUP($A2298,Location!$A:$J,7,FALSE)</f>
        <v>Japon</v>
      </c>
      <c r="K2298" s="31" t="str">
        <f>IFERROR(VLOOKUP(J2298,Setup_Team!$B:$C,2,FALSE), "TDB")</f>
        <v>JAP</v>
      </c>
      <c r="L2298" s="31" t="str">
        <f>VLOOKUP($A2298,Location!$A:$J,8,FALSE)</f>
        <v>Suède</v>
      </c>
      <c r="M2298" s="31" t="str">
        <f>IFERROR(VLOOKUP(L2298,Setup_Team!$B:$C,2,FALSE), "TDB")</f>
        <v>SEN</v>
      </c>
      <c r="N2298" s="31" t="str">
        <f>VLOOKUP($A2298,Location!$A:$J,9,FALSE)</f>
        <v>Kansas City, Missouri</v>
      </c>
      <c r="O2298" s="31" t="str">
        <f>VLOOKUP($A2298,Location!$A:$J,10,FALSE)</f>
        <v>Arrowhead Stadium</v>
      </c>
      <c r="R2298" s="31">
        <v>0</v>
      </c>
      <c r="S2298" s="25">
        <f>VLOOKUP($A2298,Database!$A:$Y,10,FALSE)</f>
        <v>96</v>
      </c>
      <c r="T2298" s="25">
        <f>VLOOKUP($A2298,Database!$A:$Y,11,FALSE)</f>
        <v>108</v>
      </c>
      <c r="U2298" s="25">
        <f>VLOOKUP($A2298,Database!$A:$Y,12,FALSE)</f>
        <v>111</v>
      </c>
      <c r="V2298" s="25" t="str">
        <f>VLOOKUP(A2298,Database!A:M,13,FALSE)</f>
        <v>À venir</v>
      </c>
      <c r="W2298" s="25" t="str">
        <f>VLOOKUP($A2298,Database!$A:$Y,20,FALSE)</f>
        <v/>
      </c>
      <c r="X2298" s="25" t="str">
        <f>VLOOKUP($A2298,Database!$A:$Y,21,FALSE)</f>
        <v/>
      </c>
      <c r="Y2298" s="25" t="str">
        <f ca="1">IF(C2298&lt;NOW(),IF(AND(P2298&gt;Q2298,W2298&gt;X2298),S2298,IF(AND(P2298=Q2298,W2298=X2298),T2298,IF(AND(P2298&lt;Q2298,W2298&lt;X2298),U2298,0))),"")</f>
        <v/>
      </c>
      <c r="Z2298" s="25">
        <f>IF(AND(P2298=W2298,Q2298=X2298),1,0)</f>
        <v>1</v>
      </c>
      <c r="AA2298" s="25" t="str">
        <f>IF(Z2298=0,"",IF(ISBLANK(VLOOKUP(A2298,Database!A:AA,22,FALSE)),"",VLOOKUP(A2298,Database!A:AA,22,FALSE)))</f>
        <v>Exact</v>
      </c>
      <c r="AB2298" s="25">
        <f ca="1">IFERROR(IF(AND(Y2298&lt;&gt;"",OR(V2298="Terminé",V2298="En cours")),VLOOKUP(AA2298,Setup_ScoreExactBonus!A:D,4,FALSE),0),0)</f>
        <v>0</v>
      </c>
      <c r="AC2298" s="31" t="str">
        <f ca="1">IF(Y2298&lt;&gt;"", Y2298 + IF(Z2298=1,AB2298, 0), "")</f>
        <v/>
      </c>
      <c r="AD2298" s="31">
        <f ca="1">SUMIFS(AC$2:AC2298,D$2:D2298,D2298)*IF(R2298=0,1,2)</f>
        <v>0</v>
      </c>
    </row>
    <row r="2299" spans="1:30" x14ac:dyDescent="0.35">
      <c r="A2299" s="31">
        <f>IF(ISBLANK(B2299),"",COUNTIF(B$2:B2299,B2299))-1</f>
        <v>58</v>
      </c>
      <c r="B2299" s="31">
        <v>36</v>
      </c>
      <c r="C2299" s="10">
        <f>VLOOKUP($A2299,Database!$A:$Y,7,FALSE)</f>
        <v>46199.041666666664</v>
      </c>
      <c r="D2299" s="31" t="str">
        <f>VLOOKUP(Pronostics!$B2299,Setup_MPP!$A:$G,3,FALSE)</f>
        <v>Joueur36</v>
      </c>
      <c r="E2299" s="31" t="str">
        <f>VLOOKUP(Pronostics!$B2299,Setup_MPP!$A:$G,2,FALSE)</f>
        <v>Joueur36</v>
      </c>
      <c r="F2299" s="31" t="str">
        <f>VLOOKUP($B2299,Setup_MPP!$A:$E,4,FALSE)</f>
        <v>#D5D5D5</v>
      </c>
      <c r="G2299" s="31" t="str">
        <f>VLOOKUP($B2299,Setup_MPP!$A:$E,5,FALSE)</f>
        <v>#727272</v>
      </c>
      <c r="H2299" s="31" t="str">
        <f>IFERROR(IF(AND(A2299&gt;=1,A2299&lt;=104),VLOOKUP($A2299,Location!$A:$J,6,FALSE),IF(A2299=0,"Avant l'ouverture",IF(OR(A2299=105,A2299=106),"Bonus"))),"")</f>
        <v>Tour 3</v>
      </c>
      <c r="I2299" s="31" t="str">
        <f>IF(LEFT(H2299,4)="Tour",VLOOKUP(A2299,Database!$A:$C,3,FALSE),"")</f>
        <v>F</v>
      </c>
      <c r="J2299" s="31" t="str">
        <f>VLOOKUP($A2299,Location!$A:$J,7,FALSE)</f>
        <v>Japon</v>
      </c>
      <c r="K2299" s="31" t="str">
        <f>IFERROR(VLOOKUP(J2299,Setup_Team!$B:$C,2,FALSE), "TDB")</f>
        <v>JAP</v>
      </c>
      <c r="L2299" s="31" t="str">
        <f>VLOOKUP($A2299,Location!$A:$J,8,FALSE)</f>
        <v>Suède</v>
      </c>
      <c r="M2299" s="31" t="str">
        <f>IFERROR(VLOOKUP(L2299,Setup_Team!$B:$C,2,FALSE), "TDB")</f>
        <v>SEN</v>
      </c>
      <c r="N2299" s="31" t="str">
        <f>VLOOKUP($A2299,Location!$A:$J,9,FALSE)</f>
        <v>Kansas City, Missouri</v>
      </c>
      <c r="O2299" s="31" t="str">
        <f>VLOOKUP($A2299,Location!$A:$J,10,FALSE)</f>
        <v>Arrowhead Stadium</v>
      </c>
      <c r="R2299" s="31">
        <v>0</v>
      </c>
      <c r="S2299" s="25">
        <f>VLOOKUP($A2299,Database!$A:$Y,10,FALSE)</f>
        <v>96</v>
      </c>
      <c r="T2299" s="25">
        <f>VLOOKUP($A2299,Database!$A:$Y,11,FALSE)</f>
        <v>108</v>
      </c>
      <c r="U2299" s="25">
        <f>VLOOKUP($A2299,Database!$A:$Y,12,FALSE)</f>
        <v>111</v>
      </c>
      <c r="V2299" s="25" t="str">
        <f>VLOOKUP(A2299,Database!A:M,13,FALSE)</f>
        <v>À venir</v>
      </c>
      <c r="W2299" s="25" t="str">
        <f>VLOOKUP($A2299,Database!$A:$Y,20,FALSE)</f>
        <v/>
      </c>
      <c r="X2299" s="25" t="str">
        <f>VLOOKUP($A2299,Database!$A:$Y,21,FALSE)</f>
        <v/>
      </c>
      <c r="Y2299" s="25" t="str">
        <f ca="1">IF(C2299&lt;NOW(),IF(AND(P2299&gt;Q2299,W2299&gt;X2299),S2299,IF(AND(P2299=Q2299,W2299=X2299),T2299,IF(AND(P2299&lt;Q2299,W2299&lt;X2299),U2299,0))),"")</f>
        <v/>
      </c>
      <c r="Z2299" s="25">
        <f>IF(AND(P2299=W2299,Q2299=X2299),1,0)</f>
        <v>1</v>
      </c>
      <c r="AA2299" s="25" t="str">
        <f>IF(Z2299=0,"",IF(ISBLANK(VLOOKUP(A2299,Database!A:AA,22,FALSE)),"",VLOOKUP(A2299,Database!A:AA,22,FALSE)))</f>
        <v>Exact</v>
      </c>
      <c r="AB2299" s="25">
        <f ca="1">IFERROR(IF(AND(Y2299&lt;&gt;"",OR(V2299="Terminé",V2299="En cours")),VLOOKUP(AA2299,Setup_ScoreExactBonus!A:D,4,FALSE),0),0)</f>
        <v>0</v>
      </c>
      <c r="AC2299" s="31" t="str">
        <f ca="1">IF(Y2299&lt;&gt;"", Y2299 + IF(Z2299=1,AB2299, 0), "")</f>
        <v/>
      </c>
      <c r="AD2299" s="31">
        <f ca="1">SUMIFS(AC$2:AC2299,D$2:D2299,D2299)*IF(R2299=0,1,2)</f>
        <v>0</v>
      </c>
    </row>
    <row r="2300" spans="1:30" x14ac:dyDescent="0.35">
      <c r="A2300" s="31">
        <f>IF(ISBLANK(B2300),"",COUNTIF(B$2:B2300,B2300))-1</f>
        <v>58</v>
      </c>
      <c r="B2300" s="31">
        <v>37</v>
      </c>
      <c r="C2300" s="10">
        <f>VLOOKUP($A2300,Database!$A:$Y,7,FALSE)</f>
        <v>46199.041666666664</v>
      </c>
      <c r="D2300" s="31" t="str">
        <f>VLOOKUP(Pronostics!$B2300,Setup_MPP!$A:$G,3,FALSE)</f>
        <v>Joueur37</v>
      </c>
      <c r="E2300" s="31" t="str">
        <f>VLOOKUP(Pronostics!$B2300,Setup_MPP!$A:$G,2,FALSE)</f>
        <v>Joueur37</v>
      </c>
      <c r="F2300" s="31" t="str">
        <f>VLOOKUP($B2300,Setup_MPP!$A:$E,4,FALSE)</f>
        <v>#D5D5D5</v>
      </c>
      <c r="G2300" s="31" t="str">
        <f>VLOOKUP($B2300,Setup_MPP!$A:$E,5,FALSE)</f>
        <v>#727272</v>
      </c>
      <c r="H2300" s="31" t="str">
        <f>IFERROR(IF(AND(A2300&gt;=1,A2300&lt;=104),VLOOKUP($A2300,Location!$A:$J,6,FALSE),IF(A2300=0,"Avant l'ouverture",IF(OR(A2300=105,A2300=106),"Bonus"))),"")</f>
        <v>Tour 3</v>
      </c>
      <c r="I2300" s="31" t="str">
        <f>IF(LEFT(H2300,4)="Tour",VLOOKUP(A2300,Database!$A:$C,3,FALSE),"")</f>
        <v>F</v>
      </c>
      <c r="J2300" s="31" t="str">
        <f>VLOOKUP($A2300,Location!$A:$J,7,FALSE)</f>
        <v>Japon</v>
      </c>
      <c r="K2300" s="31" t="str">
        <f>IFERROR(VLOOKUP(J2300,Setup_Team!$B:$C,2,FALSE), "TDB")</f>
        <v>JAP</v>
      </c>
      <c r="L2300" s="31" t="str">
        <f>VLOOKUP($A2300,Location!$A:$J,8,FALSE)</f>
        <v>Suède</v>
      </c>
      <c r="M2300" s="31" t="str">
        <f>IFERROR(VLOOKUP(L2300,Setup_Team!$B:$C,2,FALSE), "TDB")</f>
        <v>SEN</v>
      </c>
      <c r="N2300" s="31" t="str">
        <f>VLOOKUP($A2300,Location!$A:$J,9,FALSE)</f>
        <v>Kansas City, Missouri</v>
      </c>
      <c r="O2300" s="31" t="str">
        <f>VLOOKUP($A2300,Location!$A:$J,10,FALSE)</f>
        <v>Arrowhead Stadium</v>
      </c>
      <c r="R2300" s="31">
        <v>0</v>
      </c>
      <c r="S2300" s="25">
        <f>VLOOKUP($A2300,Database!$A:$Y,10,FALSE)</f>
        <v>96</v>
      </c>
      <c r="T2300" s="25">
        <f>VLOOKUP($A2300,Database!$A:$Y,11,FALSE)</f>
        <v>108</v>
      </c>
      <c r="U2300" s="25">
        <f>VLOOKUP($A2300,Database!$A:$Y,12,FALSE)</f>
        <v>111</v>
      </c>
      <c r="V2300" s="25" t="str">
        <f>VLOOKUP(A2300,Database!A:M,13,FALSE)</f>
        <v>À venir</v>
      </c>
      <c r="W2300" s="25" t="str">
        <f>VLOOKUP($A2300,Database!$A:$Y,20,FALSE)</f>
        <v/>
      </c>
      <c r="X2300" s="25" t="str">
        <f>VLOOKUP($A2300,Database!$A:$Y,21,FALSE)</f>
        <v/>
      </c>
      <c r="Y2300" s="25" t="str">
        <f ca="1">IF(C2300&lt;NOW(),IF(AND(P2300&gt;Q2300,W2300&gt;X2300),S2300,IF(AND(P2300=Q2300,W2300=X2300),T2300,IF(AND(P2300&lt;Q2300,W2300&lt;X2300),U2300,0))),"")</f>
        <v/>
      </c>
      <c r="Z2300" s="25">
        <f>IF(AND(P2300=W2300,Q2300=X2300),1,0)</f>
        <v>1</v>
      </c>
      <c r="AA2300" s="25" t="str">
        <f>IF(Z2300=0,"",IF(ISBLANK(VLOOKUP(A2300,Database!A:AA,22,FALSE)),"",VLOOKUP(A2300,Database!A:AA,22,FALSE)))</f>
        <v>Exact</v>
      </c>
      <c r="AB2300" s="25">
        <f ca="1">IFERROR(IF(AND(Y2300&lt;&gt;"",OR(V2300="Terminé",V2300="En cours")),VLOOKUP(AA2300,Setup_ScoreExactBonus!A:D,4,FALSE),0),0)</f>
        <v>0</v>
      </c>
      <c r="AC2300" s="31" t="str">
        <f ca="1">IF(Y2300&lt;&gt;"", Y2300 + IF(Z2300=1,AB2300, 0), "")</f>
        <v/>
      </c>
      <c r="AD2300" s="31">
        <f ca="1">SUMIFS(AC$2:AC2300,D$2:D2300,D2300)*IF(R2300=0,1,2)</f>
        <v>0</v>
      </c>
    </row>
    <row r="2301" spans="1:30" x14ac:dyDescent="0.35">
      <c r="A2301" s="31">
        <f>IF(ISBLANK(B2301),"",COUNTIF(B$2:B2301,B2301))-1</f>
        <v>58</v>
      </c>
      <c r="B2301" s="31">
        <v>38</v>
      </c>
      <c r="C2301" s="10">
        <f>VLOOKUP($A2301,Database!$A:$Y,7,FALSE)</f>
        <v>46199.041666666664</v>
      </c>
      <c r="D2301" s="31" t="str">
        <f>VLOOKUP(Pronostics!$B2301,Setup_MPP!$A:$G,3,FALSE)</f>
        <v>Joueur38</v>
      </c>
      <c r="E2301" s="31" t="str">
        <f>VLOOKUP(Pronostics!$B2301,Setup_MPP!$A:$G,2,FALSE)</f>
        <v>Joueur38</v>
      </c>
      <c r="F2301" s="31" t="str">
        <f>VLOOKUP($B2301,Setup_MPP!$A:$E,4,FALSE)</f>
        <v>#D5D5D5</v>
      </c>
      <c r="G2301" s="31" t="str">
        <f>VLOOKUP($B2301,Setup_MPP!$A:$E,5,FALSE)</f>
        <v>#727272</v>
      </c>
      <c r="H2301" s="31" t="str">
        <f>IFERROR(IF(AND(A2301&gt;=1,A2301&lt;=104),VLOOKUP($A2301,Location!$A:$J,6,FALSE),IF(A2301=0,"Avant l'ouverture",IF(OR(A2301=105,A2301=106),"Bonus"))),"")</f>
        <v>Tour 3</v>
      </c>
      <c r="I2301" s="31" t="str">
        <f>IF(LEFT(H2301,4)="Tour",VLOOKUP(A2301,Database!$A:$C,3,FALSE),"")</f>
        <v>F</v>
      </c>
      <c r="J2301" s="31" t="str">
        <f>VLOOKUP($A2301,Location!$A:$J,7,FALSE)</f>
        <v>Japon</v>
      </c>
      <c r="K2301" s="31" t="str">
        <f>IFERROR(VLOOKUP(J2301,Setup_Team!$B:$C,2,FALSE), "TDB")</f>
        <v>JAP</v>
      </c>
      <c r="L2301" s="31" t="str">
        <f>VLOOKUP($A2301,Location!$A:$J,8,FALSE)</f>
        <v>Suède</v>
      </c>
      <c r="M2301" s="31" t="str">
        <f>IFERROR(VLOOKUP(L2301,Setup_Team!$B:$C,2,FALSE), "TDB")</f>
        <v>SEN</v>
      </c>
      <c r="N2301" s="31" t="str">
        <f>VLOOKUP($A2301,Location!$A:$J,9,FALSE)</f>
        <v>Kansas City, Missouri</v>
      </c>
      <c r="O2301" s="31" t="str">
        <f>VLOOKUP($A2301,Location!$A:$J,10,FALSE)</f>
        <v>Arrowhead Stadium</v>
      </c>
      <c r="R2301" s="31">
        <v>0</v>
      </c>
      <c r="S2301" s="25">
        <f>VLOOKUP($A2301,Database!$A:$Y,10,FALSE)</f>
        <v>96</v>
      </c>
      <c r="T2301" s="25">
        <f>VLOOKUP($A2301,Database!$A:$Y,11,FALSE)</f>
        <v>108</v>
      </c>
      <c r="U2301" s="25">
        <f>VLOOKUP($A2301,Database!$A:$Y,12,FALSE)</f>
        <v>111</v>
      </c>
      <c r="V2301" s="25" t="str">
        <f>VLOOKUP(A2301,Database!A:M,13,FALSE)</f>
        <v>À venir</v>
      </c>
      <c r="W2301" s="25" t="str">
        <f>VLOOKUP($A2301,Database!$A:$Y,20,FALSE)</f>
        <v/>
      </c>
      <c r="X2301" s="25" t="str">
        <f>VLOOKUP($A2301,Database!$A:$Y,21,FALSE)</f>
        <v/>
      </c>
      <c r="Y2301" s="25" t="str">
        <f ca="1">IF(C2301&lt;NOW(),IF(AND(P2301&gt;Q2301,W2301&gt;X2301),S2301,IF(AND(P2301=Q2301,W2301=X2301),T2301,IF(AND(P2301&lt;Q2301,W2301&lt;X2301),U2301,0))),"")</f>
        <v/>
      </c>
      <c r="Z2301" s="25">
        <f>IF(AND(P2301=W2301,Q2301=X2301),1,0)</f>
        <v>1</v>
      </c>
      <c r="AA2301" s="25" t="str">
        <f>IF(Z2301=0,"",IF(ISBLANK(VLOOKUP(A2301,Database!A:AA,22,FALSE)),"",VLOOKUP(A2301,Database!A:AA,22,FALSE)))</f>
        <v>Exact</v>
      </c>
      <c r="AB2301" s="25">
        <f ca="1">IFERROR(IF(AND(Y2301&lt;&gt;"",OR(V2301="Terminé",V2301="En cours")),VLOOKUP(AA2301,Setup_ScoreExactBonus!A:D,4,FALSE),0),0)</f>
        <v>0</v>
      </c>
      <c r="AC2301" s="31" t="str">
        <f ca="1">IF(Y2301&lt;&gt;"", Y2301 + IF(Z2301=1,AB2301, 0), "")</f>
        <v/>
      </c>
      <c r="AD2301" s="31">
        <f ca="1">SUMIFS(AC$2:AC2301,D$2:D2301,D2301)*IF(R2301=0,1,2)</f>
        <v>0</v>
      </c>
    </row>
    <row r="2302" spans="1:30" x14ac:dyDescent="0.35">
      <c r="A2302" s="31">
        <f>IF(ISBLANK(B2302),"",COUNTIF(B$2:B2302,B2302))-1</f>
        <v>58</v>
      </c>
      <c r="B2302" s="31">
        <v>39</v>
      </c>
      <c r="C2302" s="10">
        <f>VLOOKUP($A2302,Database!$A:$Y,7,FALSE)</f>
        <v>46199.041666666664</v>
      </c>
      <c r="D2302" s="31" t="str">
        <f>VLOOKUP(Pronostics!$B2302,Setup_MPP!$A:$G,3,FALSE)</f>
        <v>Joueur39</v>
      </c>
      <c r="E2302" s="31" t="str">
        <f>VLOOKUP(Pronostics!$B2302,Setup_MPP!$A:$G,2,FALSE)</f>
        <v>Joueur39</v>
      </c>
      <c r="F2302" s="31" t="str">
        <f>VLOOKUP($B2302,Setup_MPP!$A:$E,4,FALSE)</f>
        <v>#D5D5D5</v>
      </c>
      <c r="G2302" s="31" t="str">
        <f>VLOOKUP($B2302,Setup_MPP!$A:$E,5,FALSE)</f>
        <v>#727272</v>
      </c>
      <c r="H2302" s="31" t="str">
        <f>IFERROR(IF(AND(A2302&gt;=1,A2302&lt;=104),VLOOKUP($A2302,Location!$A:$J,6,FALSE),IF(A2302=0,"Avant l'ouverture",IF(OR(A2302=105,A2302=106),"Bonus"))),"")</f>
        <v>Tour 3</v>
      </c>
      <c r="I2302" s="31" t="str">
        <f>IF(LEFT(H2302,4)="Tour",VLOOKUP(A2302,Database!$A:$C,3,FALSE),"")</f>
        <v>F</v>
      </c>
      <c r="J2302" s="31" t="str">
        <f>VLOOKUP($A2302,Location!$A:$J,7,FALSE)</f>
        <v>Japon</v>
      </c>
      <c r="K2302" s="31" t="str">
        <f>IFERROR(VLOOKUP(J2302,Setup_Team!$B:$C,2,FALSE), "TDB")</f>
        <v>JAP</v>
      </c>
      <c r="L2302" s="31" t="str">
        <f>VLOOKUP($A2302,Location!$A:$J,8,FALSE)</f>
        <v>Suède</v>
      </c>
      <c r="M2302" s="31" t="str">
        <f>IFERROR(VLOOKUP(L2302,Setup_Team!$B:$C,2,FALSE), "TDB")</f>
        <v>SEN</v>
      </c>
      <c r="N2302" s="31" t="str">
        <f>VLOOKUP($A2302,Location!$A:$J,9,FALSE)</f>
        <v>Kansas City, Missouri</v>
      </c>
      <c r="O2302" s="31" t="str">
        <f>VLOOKUP($A2302,Location!$A:$J,10,FALSE)</f>
        <v>Arrowhead Stadium</v>
      </c>
      <c r="R2302" s="31">
        <v>0</v>
      </c>
      <c r="S2302" s="25">
        <f>VLOOKUP($A2302,Database!$A:$Y,10,FALSE)</f>
        <v>96</v>
      </c>
      <c r="T2302" s="25">
        <f>VLOOKUP($A2302,Database!$A:$Y,11,FALSE)</f>
        <v>108</v>
      </c>
      <c r="U2302" s="25">
        <f>VLOOKUP($A2302,Database!$A:$Y,12,FALSE)</f>
        <v>111</v>
      </c>
      <c r="V2302" s="25" t="str">
        <f>VLOOKUP(A2302,Database!A:M,13,FALSE)</f>
        <v>À venir</v>
      </c>
      <c r="W2302" s="25" t="str">
        <f>VLOOKUP($A2302,Database!$A:$Y,20,FALSE)</f>
        <v/>
      </c>
      <c r="X2302" s="25" t="str">
        <f>VLOOKUP($A2302,Database!$A:$Y,21,FALSE)</f>
        <v/>
      </c>
      <c r="Y2302" s="25" t="str">
        <f ca="1">IF(C2302&lt;NOW(),IF(AND(P2302&gt;Q2302,W2302&gt;X2302),S2302,IF(AND(P2302=Q2302,W2302=X2302),T2302,IF(AND(P2302&lt;Q2302,W2302&lt;X2302),U2302,0))),"")</f>
        <v/>
      </c>
      <c r="Z2302" s="25">
        <f>IF(AND(P2302=W2302,Q2302=X2302),1,0)</f>
        <v>1</v>
      </c>
      <c r="AA2302" s="25" t="str">
        <f>IF(Z2302=0,"",IF(ISBLANK(VLOOKUP(A2302,Database!A:AA,22,FALSE)),"",VLOOKUP(A2302,Database!A:AA,22,FALSE)))</f>
        <v>Exact</v>
      </c>
      <c r="AB2302" s="25">
        <f ca="1">IFERROR(IF(AND(Y2302&lt;&gt;"",OR(V2302="Terminé",V2302="En cours")),VLOOKUP(AA2302,Setup_ScoreExactBonus!A:D,4,FALSE),0),0)</f>
        <v>0</v>
      </c>
      <c r="AC2302" s="31" t="str">
        <f ca="1">IF(Y2302&lt;&gt;"", Y2302 + IF(Z2302=1,AB2302, 0), "")</f>
        <v/>
      </c>
      <c r="AD2302" s="31">
        <f ca="1">SUMIFS(AC$2:AC2302,D$2:D2302,D2302)*IF(R2302=0,1,2)</f>
        <v>0</v>
      </c>
    </row>
    <row r="2303" spans="1:30" x14ac:dyDescent="0.35">
      <c r="A2303" s="31">
        <f>IF(ISBLANK(B2303),"",COUNTIF(B$2:B2303,B2303))-1</f>
        <v>59</v>
      </c>
      <c r="B2303" s="31">
        <v>1</v>
      </c>
      <c r="C2303" s="10">
        <f>VLOOKUP($A2303,Database!$A:$Y,7,FALSE)</f>
        <v>46199.166666666664</v>
      </c>
      <c r="D2303" s="31" t="str">
        <f>VLOOKUP(Pronostics!$B2303,Setup_MPP!$A:$G,3,FALSE)</f>
        <v>_Nicolas_LM_</v>
      </c>
      <c r="E2303" s="31" t="str">
        <f>VLOOKUP(Pronostics!$B2303,Setup_MPP!$A:$G,2,FALSE)</f>
        <v>Nicolas LE MOUEL</v>
      </c>
      <c r="F2303" s="31" t="str">
        <f>VLOOKUP($B2303,Setup_MPP!$A:$E,4,FALSE)</f>
        <v>#F7C79D</v>
      </c>
      <c r="G2303" s="31" t="str">
        <f>VLOOKUP($B2303,Setup_MPP!$A:$E,5,FALSE)</f>
        <v>#FFBE85</v>
      </c>
      <c r="H2303" s="31" t="str">
        <f>IFERROR(IF(AND(A2303&gt;=1,A2303&lt;=104),VLOOKUP($A2303,Location!$A:$J,6,FALSE),IF(A2303=0,"Avant l'ouverture",IF(OR(A2303=105,A2303=106),"Bonus"))),"")</f>
        <v>Tour 3</v>
      </c>
      <c r="I2303" s="31" t="str">
        <f>IF(LEFT(H2303,4)="Tour",VLOOKUP(A2303,Database!$A:$C,3,FALSE),"")</f>
        <v>D</v>
      </c>
      <c r="J2303" s="31" t="str">
        <f>VLOOKUP($A2303,Location!$A:$J,7,FALSE)</f>
        <v>Turquie</v>
      </c>
      <c r="K2303" s="31" t="str">
        <f>IFERROR(VLOOKUP(J2303,Setup_Team!$B:$C,2,FALSE), "TDB")</f>
        <v>TUR</v>
      </c>
      <c r="L2303" s="31" t="str">
        <f>VLOOKUP($A2303,Location!$A:$J,8,FALSE)</f>
        <v>Etats-Unis</v>
      </c>
      <c r="M2303" s="31" t="str">
        <f>IFERROR(VLOOKUP(L2303,Setup_Team!$B:$C,2,FALSE), "TDB")</f>
        <v>USA</v>
      </c>
      <c r="N2303" s="31" t="str">
        <f>VLOOKUP($A2303,Location!$A:$J,9,FALSE)</f>
        <v>Santa Clara, Californie</v>
      </c>
      <c r="O2303" s="31" t="str">
        <f>VLOOKUP($A2303,Location!$A:$J,10,FALSE)</f>
        <v>Levi's Stadium</v>
      </c>
      <c r="P2303" s="44"/>
      <c r="Q2303" s="44"/>
      <c r="R2303" s="31">
        <v>0</v>
      </c>
      <c r="S2303" s="25">
        <f>VLOOKUP($A2303,Database!$A:$Y,10,FALSE)</f>
        <v>109</v>
      </c>
      <c r="T2303" s="25">
        <f>VLOOKUP($A2303,Database!$A:$Y,11,FALSE)</f>
        <v>102</v>
      </c>
      <c r="U2303" s="25">
        <f>VLOOKUP($A2303,Database!$A:$Y,12,FALSE)</f>
        <v>93</v>
      </c>
      <c r="V2303" s="25" t="str">
        <f>VLOOKUP(A2303,Database!A:M,13,FALSE)</f>
        <v>À venir</v>
      </c>
      <c r="W2303" s="25" t="str">
        <f>VLOOKUP($A2303,Database!$A:$Y,20,FALSE)</f>
        <v/>
      </c>
      <c r="X2303" s="25" t="str">
        <f>VLOOKUP($A2303,Database!$A:$Y,21,FALSE)</f>
        <v/>
      </c>
      <c r="Y2303" s="25" t="str">
        <f ca="1">IF(C2303&lt;NOW(),IF(AND(P2303&gt;Q2303,W2303&gt;X2303),S2303,IF(AND(P2303=Q2303,W2303=X2303),T2303,IF(AND(P2303&lt;Q2303,W2303&lt;X2303),U2303,0))),"")</f>
        <v/>
      </c>
      <c r="Z2303" s="25">
        <f>IF(AND(P2303=W2303,Q2303=X2303),1,0)</f>
        <v>1</v>
      </c>
      <c r="AA2303" s="25" t="str">
        <f>IF(Z2303=0,"",IF(ISBLANK(VLOOKUP(A2303,Database!A:AA,22,FALSE)),"",VLOOKUP(A2303,Database!A:AA,22,FALSE)))</f>
        <v>Exact</v>
      </c>
      <c r="AB2303" s="25">
        <f ca="1">IFERROR(IF(AND(Y2303&lt;&gt;"",OR(V2303="Terminé",V2303="En cours")),VLOOKUP(AA2303,Setup_ScoreExactBonus!A:D,4,FALSE),0),0)</f>
        <v>0</v>
      </c>
      <c r="AC2303" s="31" t="str">
        <f ca="1">IF(Y2303&lt;&gt;"", Y2303 + IF(Z2303=1,AB2303, 0), "")</f>
        <v/>
      </c>
      <c r="AD2303" s="31">
        <f ca="1">SUMIFS(AC$2:AC2303,D$2:D2303,D2303)*IF(R2303=0,1,2)</f>
        <v>0</v>
      </c>
    </row>
    <row r="2304" spans="1:30" x14ac:dyDescent="0.35">
      <c r="A2304" s="31">
        <f>IF(ISBLANK(B2304),"",COUNTIF(B$2:B2304,B2304))-1</f>
        <v>59</v>
      </c>
      <c r="B2304" s="31">
        <v>2</v>
      </c>
      <c r="C2304" s="10">
        <f>VLOOKUP($A2304,Database!$A:$Y,7,FALSE)</f>
        <v>46199.166666666664</v>
      </c>
      <c r="D2304" s="31" t="str">
        <f>VLOOKUP(Pronostics!$B2304,Setup_MPP!$A:$G,3,FALSE)</f>
        <v>leaelaz</v>
      </c>
      <c r="E2304" s="31" t="str">
        <f>VLOOKUP(Pronostics!$B2304,Setup_MPP!$A:$G,2,FALSE)</f>
        <v>Léa EL ASERY</v>
      </c>
      <c r="F2304" s="31" t="str">
        <f>VLOOKUP($B2304,Setup_MPP!$A:$E,4,FALSE)</f>
        <v>#FFBEBE</v>
      </c>
      <c r="G2304" s="31" t="str">
        <f>VLOOKUP($B2304,Setup_MPP!$A:$E,5,FALSE)</f>
        <v>#DF6868</v>
      </c>
      <c r="H2304" s="31" t="str">
        <f>IFERROR(IF(AND(A2304&gt;=1,A2304&lt;=104),VLOOKUP($A2304,Location!$A:$J,6,FALSE),IF(A2304=0,"Avant l'ouverture",IF(OR(A2304=105,A2304=106),"Bonus"))),"")</f>
        <v>Tour 3</v>
      </c>
      <c r="I2304" s="31" t="str">
        <f>IF(LEFT(H2304,4)="Tour",VLOOKUP(A2304,Database!$A:$C,3,FALSE),"")</f>
        <v>D</v>
      </c>
      <c r="J2304" s="31" t="str">
        <f>VLOOKUP($A2304,Location!$A:$J,7,FALSE)</f>
        <v>Turquie</v>
      </c>
      <c r="K2304" s="31" t="str">
        <f>IFERROR(VLOOKUP(J2304,Setup_Team!$B:$C,2,FALSE), "TDB")</f>
        <v>TUR</v>
      </c>
      <c r="L2304" s="31" t="str">
        <f>VLOOKUP($A2304,Location!$A:$J,8,FALSE)</f>
        <v>Etats-Unis</v>
      </c>
      <c r="M2304" s="31" t="str">
        <f>IFERROR(VLOOKUP(L2304,Setup_Team!$B:$C,2,FALSE), "TDB")</f>
        <v>USA</v>
      </c>
      <c r="N2304" s="31" t="str">
        <f>VLOOKUP($A2304,Location!$A:$J,9,FALSE)</f>
        <v>Santa Clara, Californie</v>
      </c>
      <c r="O2304" s="31" t="str">
        <f>VLOOKUP($A2304,Location!$A:$J,10,FALSE)</f>
        <v>Levi's Stadium</v>
      </c>
      <c r="R2304" s="31">
        <v>0</v>
      </c>
      <c r="S2304" s="25">
        <f>VLOOKUP($A2304,Database!$A:$Y,10,FALSE)</f>
        <v>109</v>
      </c>
      <c r="T2304" s="25">
        <f>VLOOKUP($A2304,Database!$A:$Y,11,FALSE)</f>
        <v>102</v>
      </c>
      <c r="U2304" s="25">
        <f>VLOOKUP($A2304,Database!$A:$Y,12,FALSE)</f>
        <v>93</v>
      </c>
      <c r="V2304" s="25" t="str">
        <f>VLOOKUP(A2304,Database!A:M,13,FALSE)</f>
        <v>À venir</v>
      </c>
      <c r="W2304" s="25" t="str">
        <f>VLOOKUP($A2304,Database!$A:$Y,20,FALSE)</f>
        <v/>
      </c>
      <c r="X2304" s="25" t="str">
        <f>VLOOKUP($A2304,Database!$A:$Y,21,FALSE)</f>
        <v/>
      </c>
      <c r="Y2304" s="25" t="str">
        <f ca="1">IF(C2304&lt;NOW(),IF(AND(P2304&gt;Q2304,W2304&gt;X2304),S2304,IF(AND(P2304=Q2304,W2304=X2304),T2304,IF(AND(P2304&lt;Q2304,W2304&lt;X2304),U2304,0))),"")</f>
        <v/>
      </c>
      <c r="Z2304" s="25">
        <f>IF(AND(P2304=W2304,Q2304=X2304),1,0)</f>
        <v>1</v>
      </c>
      <c r="AA2304" s="25" t="str">
        <f>IF(Z2304=0,"",IF(ISBLANK(VLOOKUP(A2304,Database!A:AA,22,FALSE)),"",VLOOKUP(A2304,Database!A:AA,22,FALSE)))</f>
        <v>Exact</v>
      </c>
      <c r="AB2304" s="25">
        <f ca="1">IFERROR(IF(AND(Y2304&lt;&gt;"",OR(V2304="Terminé",V2304="En cours")),VLOOKUP(AA2304,Setup_ScoreExactBonus!A:D,4,FALSE),0),0)</f>
        <v>0</v>
      </c>
      <c r="AC2304" s="31" t="str">
        <f ca="1">IF(Y2304&lt;&gt;"", Y2304 + IF(Z2304=1,AB2304, 0), "")</f>
        <v/>
      </c>
      <c r="AD2304" s="31">
        <f ca="1">SUMIFS(AC$2:AC2304,D$2:D2304,D2304)*IF(R2304=0,1,2)</f>
        <v>0</v>
      </c>
    </row>
    <row r="2305" spans="1:30" x14ac:dyDescent="0.35">
      <c r="A2305" s="31">
        <f>IF(ISBLANK(B2305),"",COUNTIF(B$2:B2305,B2305))-1</f>
        <v>59</v>
      </c>
      <c r="B2305" s="31">
        <v>3</v>
      </c>
      <c r="C2305" s="10">
        <f>VLOOKUP($A2305,Database!$A:$Y,7,FALSE)</f>
        <v>46199.166666666664</v>
      </c>
      <c r="D2305" s="31" t="str">
        <f>VLOOKUP(Pronostics!$B2305,Setup_MPP!$A:$G,3,FALSE)</f>
        <v>PasMetalleux</v>
      </c>
      <c r="E2305" s="31" t="str">
        <f>VLOOKUP(Pronostics!$B2305,Setup_MPP!$A:$G,2,FALSE)</f>
        <v>Elwenn JOUBREL</v>
      </c>
      <c r="F2305" s="31" t="str">
        <f>VLOOKUP($B2305,Setup_MPP!$A:$E,4,FALSE)</f>
        <v>#F5C7FC</v>
      </c>
      <c r="G2305" s="31" t="str">
        <f>VLOOKUP($B2305,Setup_MPP!$A:$E,5,FALSE)</f>
        <v>#C489CF</v>
      </c>
      <c r="H2305" s="31" t="str">
        <f>IFERROR(IF(AND(A2305&gt;=1,A2305&lt;=104),VLOOKUP($A2305,Location!$A:$J,6,FALSE),IF(A2305=0,"Avant l'ouverture",IF(OR(A2305=105,A2305=106),"Bonus"))),"")</f>
        <v>Tour 3</v>
      </c>
      <c r="I2305" s="31" t="str">
        <f>IF(LEFT(H2305,4)="Tour",VLOOKUP(A2305,Database!$A:$C,3,FALSE),"")</f>
        <v>D</v>
      </c>
      <c r="J2305" s="31" t="str">
        <f>VLOOKUP($A2305,Location!$A:$J,7,FALSE)</f>
        <v>Turquie</v>
      </c>
      <c r="K2305" s="31" t="str">
        <f>IFERROR(VLOOKUP(J2305,Setup_Team!$B:$C,2,FALSE), "TDB")</f>
        <v>TUR</v>
      </c>
      <c r="L2305" s="31" t="str">
        <f>VLOOKUP($A2305,Location!$A:$J,8,FALSE)</f>
        <v>Etats-Unis</v>
      </c>
      <c r="M2305" s="31" t="str">
        <f>IFERROR(VLOOKUP(L2305,Setup_Team!$B:$C,2,FALSE), "TDB")</f>
        <v>USA</v>
      </c>
      <c r="N2305" s="31" t="str">
        <f>VLOOKUP($A2305,Location!$A:$J,9,FALSE)</f>
        <v>Santa Clara, Californie</v>
      </c>
      <c r="O2305" s="31" t="str">
        <f>VLOOKUP($A2305,Location!$A:$J,10,FALSE)</f>
        <v>Levi's Stadium</v>
      </c>
      <c r="R2305" s="31">
        <v>0</v>
      </c>
      <c r="S2305" s="25">
        <f>VLOOKUP($A2305,Database!$A:$Y,10,FALSE)</f>
        <v>109</v>
      </c>
      <c r="T2305" s="25">
        <f>VLOOKUP($A2305,Database!$A:$Y,11,FALSE)</f>
        <v>102</v>
      </c>
      <c r="U2305" s="25">
        <f>VLOOKUP($A2305,Database!$A:$Y,12,FALSE)</f>
        <v>93</v>
      </c>
      <c r="V2305" s="25" t="str">
        <f>VLOOKUP(A2305,Database!A:M,13,FALSE)</f>
        <v>À venir</v>
      </c>
      <c r="W2305" s="25" t="str">
        <f>VLOOKUP($A2305,Database!$A:$Y,20,FALSE)</f>
        <v/>
      </c>
      <c r="X2305" s="25" t="str">
        <f>VLOOKUP($A2305,Database!$A:$Y,21,FALSE)</f>
        <v/>
      </c>
      <c r="Y2305" s="25" t="str">
        <f ca="1">IF(C2305&lt;NOW(),IF(AND(P2305&gt;Q2305,W2305&gt;X2305),S2305,IF(AND(P2305=Q2305,W2305=X2305),T2305,IF(AND(P2305&lt;Q2305,W2305&lt;X2305),U2305,0))),"")</f>
        <v/>
      </c>
      <c r="Z2305" s="25">
        <f>IF(AND(P2305=W2305,Q2305=X2305),1,0)</f>
        <v>1</v>
      </c>
      <c r="AA2305" s="25" t="str">
        <f>IF(Z2305=0,"",IF(ISBLANK(VLOOKUP(A2305,Database!A:AA,22,FALSE)),"",VLOOKUP(A2305,Database!A:AA,22,FALSE)))</f>
        <v>Exact</v>
      </c>
      <c r="AB2305" s="25">
        <f ca="1">IFERROR(IF(AND(Y2305&lt;&gt;"",OR(V2305="Terminé",V2305="En cours")),VLOOKUP(AA2305,Setup_ScoreExactBonus!A:D,4,FALSE),0),0)</f>
        <v>0</v>
      </c>
      <c r="AC2305" s="31" t="str">
        <f ca="1">IF(Y2305&lt;&gt;"", Y2305 + IF(Z2305=1,AB2305, 0), "")</f>
        <v/>
      </c>
      <c r="AD2305" s="31">
        <f ca="1">SUMIFS(AC$2:AC2305,D$2:D2305,D2305)*IF(R2305=0,1,2)</f>
        <v>0</v>
      </c>
    </row>
    <row r="2306" spans="1:30" x14ac:dyDescent="0.35">
      <c r="A2306" s="31">
        <f>IF(ISBLANK(B2306),"",COUNTIF(B$2:B2306,B2306))-1</f>
        <v>59</v>
      </c>
      <c r="B2306" s="31">
        <v>4</v>
      </c>
      <c r="C2306" s="10">
        <f>VLOOKUP($A2306,Database!$A:$Y,7,FALSE)</f>
        <v>46199.166666666664</v>
      </c>
      <c r="D2306" s="31" t="str">
        <f>VLOOKUP(Pronostics!$B2306,Setup_MPP!$A:$G,3,FALSE)</f>
        <v>Popo444</v>
      </c>
      <c r="E2306" s="31" t="str">
        <f>VLOOKUP(Pronostics!$B2306,Setup_MPP!$A:$G,2,FALSE)</f>
        <v>Pauline OLIVIER</v>
      </c>
      <c r="F2306" s="31" t="str">
        <f>VLOOKUP($B2306,Setup_MPP!$A:$E,4,FALSE)</f>
        <v>#A5EA7F</v>
      </c>
      <c r="G2306" s="31" t="str">
        <f>VLOOKUP($B2306,Setup_MPP!$A:$E,5,FALSE)</f>
        <v>#80C65A</v>
      </c>
      <c r="H2306" s="31" t="str">
        <f>IFERROR(IF(AND(A2306&gt;=1,A2306&lt;=104),VLOOKUP($A2306,Location!$A:$J,6,FALSE),IF(A2306=0,"Avant l'ouverture",IF(OR(A2306=105,A2306=106),"Bonus"))),"")</f>
        <v>Tour 3</v>
      </c>
      <c r="I2306" s="31" t="str">
        <f>IF(LEFT(H2306,4)="Tour",VLOOKUP(A2306,Database!$A:$C,3,FALSE),"")</f>
        <v>D</v>
      </c>
      <c r="J2306" s="31" t="str">
        <f>VLOOKUP($A2306,Location!$A:$J,7,FALSE)</f>
        <v>Turquie</v>
      </c>
      <c r="K2306" s="31" t="str">
        <f>IFERROR(VLOOKUP(J2306,Setup_Team!$B:$C,2,FALSE), "TDB")</f>
        <v>TUR</v>
      </c>
      <c r="L2306" s="31" t="str">
        <f>VLOOKUP($A2306,Location!$A:$J,8,FALSE)</f>
        <v>Etats-Unis</v>
      </c>
      <c r="M2306" s="31" t="str">
        <f>IFERROR(VLOOKUP(L2306,Setup_Team!$B:$C,2,FALSE), "TDB")</f>
        <v>USA</v>
      </c>
      <c r="N2306" s="31" t="str">
        <f>VLOOKUP($A2306,Location!$A:$J,9,FALSE)</f>
        <v>Santa Clara, Californie</v>
      </c>
      <c r="O2306" s="31" t="str">
        <f>VLOOKUP($A2306,Location!$A:$J,10,FALSE)</f>
        <v>Levi's Stadium</v>
      </c>
      <c r="R2306" s="31">
        <v>0</v>
      </c>
      <c r="S2306" s="25">
        <f>VLOOKUP($A2306,Database!$A:$Y,10,FALSE)</f>
        <v>109</v>
      </c>
      <c r="T2306" s="25">
        <f>VLOOKUP($A2306,Database!$A:$Y,11,FALSE)</f>
        <v>102</v>
      </c>
      <c r="U2306" s="25">
        <f>VLOOKUP($A2306,Database!$A:$Y,12,FALSE)</f>
        <v>93</v>
      </c>
      <c r="V2306" s="25" t="str">
        <f>VLOOKUP(A2306,Database!A:M,13,FALSE)</f>
        <v>À venir</v>
      </c>
      <c r="W2306" s="25" t="str">
        <f>VLOOKUP($A2306,Database!$A:$Y,20,FALSE)</f>
        <v/>
      </c>
      <c r="X2306" s="25" t="str">
        <f>VLOOKUP($A2306,Database!$A:$Y,21,FALSE)</f>
        <v/>
      </c>
      <c r="Y2306" s="25" t="str">
        <f ca="1">IF(C2306&lt;NOW(),IF(AND(P2306&gt;Q2306,W2306&gt;X2306),S2306,IF(AND(P2306=Q2306,W2306=X2306),T2306,IF(AND(P2306&lt;Q2306,W2306&lt;X2306),U2306,0))),"")</f>
        <v/>
      </c>
      <c r="Z2306" s="25">
        <f>IF(AND(P2306=W2306,Q2306=X2306),1,0)</f>
        <v>1</v>
      </c>
      <c r="AA2306" s="25" t="str">
        <f>IF(Z2306=0,"",IF(ISBLANK(VLOOKUP(A2306,Database!A:AA,22,FALSE)),"",VLOOKUP(A2306,Database!A:AA,22,FALSE)))</f>
        <v>Exact</v>
      </c>
      <c r="AB2306" s="25">
        <f ca="1">IFERROR(IF(AND(Y2306&lt;&gt;"",OR(V2306="Terminé",V2306="En cours")),VLOOKUP(AA2306,Setup_ScoreExactBonus!A:D,4,FALSE),0),0)</f>
        <v>0</v>
      </c>
      <c r="AC2306" s="31" t="str">
        <f ca="1">IF(Y2306&lt;&gt;"", Y2306 + IF(Z2306=1,AB2306, 0), "")</f>
        <v/>
      </c>
      <c r="AD2306" s="31">
        <f ca="1">SUMIFS(AC$2:AC2306,D$2:D2306,D2306)*IF(R2306=0,1,2)</f>
        <v>0</v>
      </c>
    </row>
    <row r="2307" spans="1:30" x14ac:dyDescent="0.35">
      <c r="A2307" s="31">
        <f>IF(ISBLANK(B2307),"",COUNTIF(B$2:B2307,B2307))-1</f>
        <v>59</v>
      </c>
      <c r="B2307" s="31">
        <v>5</v>
      </c>
      <c r="C2307" s="10">
        <f>VLOOKUP($A2307,Database!$A:$Y,7,FALSE)</f>
        <v>46199.166666666664</v>
      </c>
      <c r="D2307" s="31" t="str">
        <f>VLOOKUP(Pronostics!$B2307,Setup_MPP!$A:$G,3,FALSE)</f>
        <v>_Jujul</v>
      </c>
      <c r="E2307" s="31" t="str">
        <f>VLOOKUP(Pronostics!$B2307,Setup_MPP!$A:$G,2,FALSE)</f>
        <v>Julie BOISSIERE</v>
      </c>
      <c r="F2307" s="31" t="str">
        <f>VLOOKUP($B2307,Setup_MPP!$A:$E,4,FALSE)</f>
        <v>#D890FF</v>
      </c>
      <c r="G2307" s="31" t="str">
        <f>VLOOKUP($B2307,Setup_MPP!$A:$E,5,FALSE)</f>
        <v>#B750EF</v>
      </c>
      <c r="H2307" s="31" t="str">
        <f>IFERROR(IF(AND(A2307&gt;=1,A2307&lt;=104),VLOOKUP($A2307,Location!$A:$J,6,FALSE),IF(A2307=0,"Avant l'ouverture",IF(OR(A2307=105,A2307=106),"Bonus"))),"")</f>
        <v>Tour 3</v>
      </c>
      <c r="I2307" s="31" t="str">
        <f>IF(LEFT(H2307,4)="Tour",VLOOKUP(A2307,Database!$A:$C,3,FALSE),"")</f>
        <v>D</v>
      </c>
      <c r="J2307" s="31" t="str">
        <f>VLOOKUP($A2307,Location!$A:$J,7,FALSE)</f>
        <v>Turquie</v>
      </c>
      <c r="K2307" s="31" t="str">
        <f>IFERROR(VLOOKUP(J2307,Setup_Team!$B:$C,2,FALSE), "TDB")</f>
        <v>TUR</v>
      </c>
      <c r="L2307" s="31" t="str">
        <f>VLOOKUP($A2307,Location!$A:$J,8,FALSE)</f>
        <v>Etats-Unis</v>
      </c>
      <c r="M2307" s="31" t="str">
        <f>IFERROR(VLOOKUP(L2307,Setup_Team!$B:$C,2,FALSE), "TDB")</f>
        <v>USA</v>
      </c>
      <c r="N2307" s="31" t="str">
        <f>VLOOKUP($A2307,Location!$A:$J,9,FALSE)</f>
        <v>Santa Clara, Californie</v>
      </c>
      <c r="O2307" s="31" t="str">
        <f>VLOOKUP($A2307,Location!$A:$J,10,FALSE)</f>
        <v>Levi's Stadium</v>
      </c>
      <c r="R2307" s="31">
        <v>0</v>
      </c>
      <c r="S2307" s="25">
        <f>VLOOKUP($A2307,Database!$A:$Y,10,FALSE)</f>
        <v>109</v>
      </c>
      <c r="T2307" s="25">
        <f>VLOOKUP($A2307,Database!$A:$Y,11,FALSE)</f>
        <v>102</v>
      </c>
      <c r="U2307" s="25">
        <f>VLOOKUP($A2307,Database!$A:$Y,12,FALSE)</f>
        <v>93</v>
      </c>
      <c r="V2307" s="25" t="str">
        <f>VLOOKUP(A2307,Database!A:M,13,FALSE)</f>
        <v>À venir</v>
      </c>
      <c r="W2307" s="25" t="str">
        <f>VLOOKUP($A2307,Database!$A:$Y,20,FALSE)</f>
        <v/>
      </c>
      <c r="X2307" s="25" t="str">
        <f>VLOOKUP($A2307,Database!$A:$Y,21,FALSE)</f>
        <v/>
      </c>
      <c r="Y2307" s="25" t="str">
        <f ca="1">IF(C2307&lt;NOW(),IF(AND(P2307&gt;Q2307,W2307&gt;X2307),S2307,IF(AND(P2307=Q2307,W2307=X2307),T2307,IF(AND(P2307&lt;Q2307,W2307&lt;X2307),U2307,0))),"")</f>
        <v/>
      </c>
      <c r="Z2307" s="25">
        <f>IF(AND(P2307=W2307,Q2307=X2307),1,0)</f>
        <v>1</v>
      </c>
      <c r="AA2307" s="25" t="str">
        <f>IF(Z2307=0,"",IF(ISBLANK(VLOOKUP(A2307,Database!A:AA,22,FALSE)),"",VLOOKUP(A2307,Database!A:AA,22,FALSE)))</f>
        <v>Exact</v>
      </c>
      <c r="AB2307" s="25">
        <f ca="1">IFERROR(IF(AND(Y2307&lt;&gt;"",OR(V2307="Terminé",V2307="En cours")),VLOOKUP(AA2307,Setup_ScoreExactBonus!A:D,4,FALSE),0),0)</f>
        <v>0</v>
      </c>
      <c r="AC2307" s="31" t="str">
        <f ca="1">IF(Y2307&lt;&gt;"", Y2307 + IF(Z2307=1,AB2307, 0), "")</f>
        <v/>
      </c>
      <c r="AD2307" s="31">
        <f ca="1">SUMIFS(AC$2:AC2307,D$2:D2307,D2307)*IF(R2307=0,1,2)</f>
        <v>0</v>
      </c>
    </row>
    <row r="2308" spans="1:30" x14ac:dyDescent="0.35">
      <c r="A2308" s="31">
        <f>IF(ISBLANK(B2308),"",COUNTIF(B$2:B2308,B2308))-1</f>
        <v>59</v>
      </c>
      <c r="B2308" s="31">
        <v>6</v>
      </c>
      <c r="C2308" s="10">
        <f>VLOOKUP($A2308,Database!$A:$Y,7,FALSE)</f>
        <v>46199.166666666664</v>
      </c>
      <c r="D2308" s="31" t="str">
        <f>VLOOKUP(Pronostics!$B2308,Setup_MPP!$A:$G,3,FALSE)</f>
        <v>Julay</v>
      </c>
      <c r="E2308" s="31" t="str">
        <f>VLOOKUP(Pronostics!$B2308,Setup_MPP!$A:$G,2,FALSE)</f>
        <v>Julie BOUCHARD</v>
      </c>
      <c r="F2308" s="31" t="str">
        <f>VLOOKUP($B2308,Setup_MPP!$A:$E,4,FALSE)</f>
        <v>#A6F7B1</v>
      </c>
      <c r="G2308" s="31" t="str">
        <f>VLOOKUP($B2308,Setup_MPP!$A:$E,5,FALSE)</f>
        <v>#6EC179</v>
      </c>
      <c r="H2308" s="31" t="str">
        <f>IFERROR(IF(AND(A2308&gt;=1,A2308&lt;=104),VLOOKUP($A2308,Location!$A:$J,6,FALSE),IF(A2308=0,"Avant l'ouverture",IF(OR(A2308=105,A2308=106),"Bonus"))),"")</f>
        <v>Tour 3</v>
      </c>
      <c r="I2308" s="31" t="str">
        <f>IF(LEFT(H2308,4)="Tour",VLOOKUP(A2308,Database!$A:$C,3,FALSE),"")</f>
        <v>D</v>
      </c>
      <c r="J2308" s="31" t="str">
        <f>VLOOKUP($A2308,Location!$A:$J,7,FALSE)</f>
        <v>Turquie</v>
      </c>
      <c r="K2308" s="31" t="str">
        <f>IFERROR(VLOOKUP(J2308,Setup_Team!$B:$C,2,FALSE), "TDB")</f>
        <v>TUR</v>
      </c>
      <c r="L2308" s="31" t="str">
        <f>VLOOKUP($A2308,Location!$A:$J,8,FALSE)</f>
        <v>Etats-Unis</v>
      </c>
      <c r="M2308" s="31" t="str">
        <f>IFERROR(VLOOKUP(L2308,Setup_Team!$B:$C,2,FALSE), "TDB")</f>
        <v>USA</v>
      </c>
      <c r="N2308" s="31" t="str">
        <f>VLOOKUP($A2308,Location!$A:$J,9,FALSE)</f>
        <v>Santa Clara, Californie</v>
      </c>
      <c r="O2308" s="31" t="str">
        <f>VLOOKUP($A2308,Location!$A:$J,10,FALSE)</f>
        <v>Levi's Stadium</v>
      </c>
      <c r="R2308" s="31">
        <v>0</v>
      </c>
      <c r="S2308" s="25">
        <f>VLOOKUP($A2308,Database!$A:$Y,10,FALSE)</f>
        <v>109</v>
      </c>
      <c r="T2308" s="25">
        <f>VLOOKUP($A2308,Database!$A:$Y,11,FALSE)</f>
        <v>102</v>
      </c>
      <c r="U2308" s="25">
        <f>VLOOKUP($A2308,Database!$A:$Y,12,FALSE)</f>
        <v>93</v>
      </c>
      <c r="V2308" s="25" t="str">
        <f>VLOOKUP(A2308,Database!A:M,13,FALSE)</f>
        <v>À venir</v>
      </c>
      <c r="W2308" s="25" t="str">
        <f>VLOOKUP($A2308,Database!$A:$Y,20,FALSE)</f>
        <v/>
      </c>
      <c r="X2308" s="25" t="str">
        <f>VLOOKUP($A2308,Database!$A:$Y,21,FALSE)</f>
        <v/>
      </c>
      <c r="Y2308" s="25" t="str">
        <f ca="1">IF(C2308&lt;NOW(),IF(AND(P2308&gt;Q2308,W2308&gt;X2308),S2308,IF(AND(P2308=Q2308,W2308=X2308),T2308,IF(AND(P2308&lt;Q2308,W2308&lt;X2308),U2308,0))),"")</f>
        <v/>
      </c>
      <c r="Z2308" s="25">
        <f>IF(AND(P2308=W2308,Q2308=X2308),1,0)</f>
        <v>1</v>
      </c>
      <c r="AA2308" s="25" t="str">
        <f>IF(Z2308=0,"",IF(ISBLANK(VLOOKUP(A2308,Database!A:AA,22,FALSE)),"",VLOOKUP(A2308,Database!A:AA,22,FALSE)))</f>
        <v>Exact</v>
      </c>
      <c r="AB2308" s="25">
        <f ca="1">IFERROR(IF(AND(Y2308&lt;&gt;"",OR(V2308="Terminé",V2308="En cours")),VLOOKUP(AA2308,Setup_ScoreExactBonus!A:D,4,FALSE),0),0)</f>
        <v>0</v>
      </c>
      <c r="AC2308" s="31" t="str">
        <f ca="1">IF(Y2308&lt;&gt;"", Y2308 + IF(Z2308=1,AB2308, 0), "")</f>
        <v/>
      </c>
      <c r="AD2308" s="31">
        <f ca="1">SUMIFS(AC$2:AC2308,D$2:D2308,D2308)*IF(R2308=0,1,2)</f>
        <v>0</v>
      </c>
    </row>
    <row r="2309" spans="1:30" x14ac:dyDescent="0.35">
      <c r="A2309" s="31">
        <f>IF(ISBLANK(B2309),"",COUNTIF(B$2:B2309,B2309))-1</f>
        <v>59</v>
      </c>
      <c r="B2309" s="31">
        <v>7</v>
      </c>
      <c r="C2309" s="10">
        <f>VLOOKUP($A2309,Database!$A:$Y,7,FALSE)</f>
        <v>46199.166666666664</v>
      </c>
      <c r="D2309" s="31" t="str">
        <f>VLOOKUP(Pronostics!$B2309,Setup_MPP!$A:$G,3,FALSE)</f>
        <v>__Vince__</v>
      </c>
      <c r="E2309" s="31" t="str">
        <f>VLOOKUP(Pronostics!$B2309,Setup_MPP!$A:$G,2,FALSE)</f>
        <v>Vincent FRAYSSE</v>
      </c>
      <c r="F2309" s="31" t="str">
        <f>VLOOKUP($B2309,Setup_MPP!$A:$E,4,FALSE)</f>
        <v>#B2EAE8</v>
      </c>
      <c r="G2309" s="31" t="str">
        <f>VLOOKUP($B2309,Setup_MPP!$A:$E,5,FALSE)</f>
        <v>#6CB4B1</v>
      </c>
      <c r="H2309" s="31" t="str">
        <f>IFERROR(IF(AND(A2309&gt;=1,A2309&lt;=104),VLOOKUP($A2309,Location!$A:$J,6,FALSE),IF(A2309=0,"Avant l'ouverture",IF(OR(A2309=105,A2309=106),"Bonus"))),"")</f>
        <v>Tour 3</v>
      </c>
      <c r="I2309" s="31" t="str">
        <f>IF(LEFT(H2309,4)="Tour",VLOOKUP(A2309,Database!$A:$C,3,FALSE),"")</f>
        <v>D</v>
      </c>
      <c r="J2309" s="31" t="str">
        <f>VLOOKUP($A2309,Location!$A:$J,7,FALSE)</f>
        <v>Turquie</v>
      </c>
      <c r="K2309" s="31" t="str">
        <f>IFERROR(VLOOKUP(J2309,Setup_Team!$B:$C,2,FALSE), "TDB")</f>
        <v>TUR</v>
      </c>
      <c r="L2309" s="31" t="str">
        <f>VLOOKUP($A2309,Location!$A:$J,8,FALSE)</f>
        <v>Etats-Unis</v>
      </c>
      <c r="M2309" s="31" t="str">
        <f>IFERROR(VLOOKUP(L2309,Setup_Team!$B:$C,2,FALSE), "TDB")</f>
        <v>USA</v>
      </c>
      <c r="N2309" s="31" t="str">
        <f>VLOOKUP($A2309,Location!$A:$J,9,FALSE)</f>
        <v>Santa Clara, Californie</v>
      </c>
      <c r="O2309" s="31" t="str">
        <f>VLOOKUP($A2309,Location!$A:$J,10,FALSE)</f>
        <v>Levi's Stadium</v>
      </c>
      <c r="R2309" s="31">
        <v>0</v>
      </c>
      <c r="S2309" s="25">
        <f>VLOOKUP($A2309,Database!$A:$Y,10,FALSE)</f>
        <v>109</v>
      </c>
      <c r="T2309" s="25">
        <f>VLOOKUP($A2309,Database!$A:$Y,11,FALSE)</f>
        <v>102</v>
      </c>
      <c r="U2309" s="25">
        <f>VLOOKUP($A2309,Database!$A:$Y,12,FALSE)</f>
        <v>93</v>
      </c>
      <c r="V2309" s="25" t="str">
        <f>VLOOKUP(A2309,Database!A:M,13,FALSE)</f>
        <v>À venir</v>
      </c>
      <c r="W2309" s="25" t="str">
        <f>VLOOKUP($A2309,Database!$A:$Y,20,FALSE)</f>
        <v/>
      </c>
      <c r="X2309" s="25" t="str">
        <f>VLOOKUP($A2309,Database!$A:$Y,21,FALSE)</f>
        <v/>
      </c>
      <c r="Y2309" s="25" t="str">
        <f ca="1">IF(C2309&lt;NOW(),IF(AND(P2309&gt;Q2309,W2309&gt;X2309),S2309,IF(AND(P2309=Q2309,W2309=X2309),T2309,IF(AND(P2309&lt;Q2309,W2309&lt;X2309),U2309,0))),"")</f>
        <v/>
      </c>
      <c r="Z2309" s="25">
        <f>IF(AND(P2309=W2309,Q2309=X2309),1,0)</f>
        <v>1</v>
      </c>
      <c r="AA2309" s="25" t="str">
        <f>IF(Z2309=0,"",IF(ISBLANK(VLOOKUP(A2309,Database!A:AA,22,FALSE)),"",VLOOKUP(A2309,Database!A:AA,22,FALSE)))</f>
        <v>Exact</v>
      </c>
      <c r="AB2309" s="25">
        <f ca="1">IFERROR(IF(AND(Y2309&lt;&gt;"",OR(V2309="Terminé",V2309="En cours")),VLOOKUP(AA2309,Setup_ScoreExactBonus!A:D,4,FALSE),0),0)</f>
        <v>0</v>
      </c>
      <c r="AC2309" s="31" t="str">
        <f ca="1">IF(Y2309&lt;&gt;"", Y2309 + IF(Z2309=1,AB2309, 0), "")</f>
        <v/>
      </c>
      <c r="AD2309" s="31">
        <f ca="1">SUMIFS(AC$2:AC2309,D$2:D2309,D2309)*IF(R2309=0,1,2)</f>
        <v>0</v>
      </c>
    </row>
    <row r="2310" spans="1:30" x14ac:dyDescent="0.35">
      <c r="A2310" s="31">
        <f>IF(ISBLANK(B2310),"",COUNTIF(B$2:B2310,B2310))-1</f>
        <v>59</v>
      </c>
      <c r="B2310" s="31">
        <v>8</v>
      </c>
      <c r="C2310" s="10">
        <f>VLOOKUP($A2310,Database!$A:$Y,7,FALSE)</f>
        <v>46199.166666666664</v>
      </c>
      <c r="D2310" s="31" t="str">
        <f>VLOOKUP(Pronostics!$B2310,Setup_MPP!$A:$G,3,FALSE)</f>
        <v>Louuiiis</v>
      </c>
      <c r="E2310" s="31" t="str">
        <f>VLOOKUP(Pronostics!$B2310,Setup_MPP!$A:$G,2,FALSE)</f>
        <v>Louis HARLE</v>
      </c>
      <c r="F2310" s="31" t="str">
        <f>VLOOKUP($B2310,Setup_MPP!$A:$E,4,FALSE)</f>
        <v>#EEF7B1</v>
      </c>
      <c r="G2310" s="31" t="str">
        <f>VLOOKUP($B2310,Setup_MPP!$A:$E,5,FALSE)</f>
        <v>#C1CB7D</v>
      </c>
      <c r="H2310" s="31" t="str">
        <f>IFERROR(IF(AND(A2310&gt;=1,A2310&lt;=104),VLOOKUP($A2310,Location!$A:$J,6,FALSE),IF(A2310=0,"Avant l'ouverture",IF(OR(A2310=105,A2310=106),"Bonus"))),"")</f>
        <v>Tour 3</v>
      </c>
      <c r="I2310" s="31" t="str">
        <f>IF(LEFT(H2310,4)="Tour",VLOOKUP(A2310,Database!$A:$C,3,FALSE),"")</f>
        <v>D</v>
      </c>
      <c r="J2310" s="31" t="str">
        <f>VLOOKUP($A2310,Location!$A:$J,7,FALSE)</f>
        <v>Turquie</v>
      </c>
      <c r="K2310" s="31" t="str">
        <f>IFERROR(VLOOKUP(J2310,Setup_Team!$B:$C,2,FALSE), "TDB")</f>
        <v>TUR</v>
      </c>
      <c r="L2310" s="31" t="str">
        <f>VLOOKUP($A2310,Location!$A:$J,8,FALSE)</f>
        <v>Etats-Unis</v>
      </c>
      <c r="M2310" s="31" t="str">
        <f>IFERROR(VLOOKUP(L2310,Setup_Team!$B:$C,2,FALSE), "TDB")</f>
        <v>USA</v>
      </c>
      <c r="N2310" s="31" t="str">
        <f>VLOOKUP($A2310,Location!$A:$J,9,FALSE)</f>
        <v>Santa Clara, Californie</v>
      </c>
      <c r="O2310" s="31" t="str">
        <f>VLOOKUP($A2310,Location!$A:$J,10,FALSE)</f>
        <v>Levi's Stadium</v>
      </c>
      <c r="R2310" s="31">
        <v>0</v>
      </c>
      <c r="S2310" s="25">
        <f>VLOOKUP($A2310,Database!$A:$Y,10,FALSE)</f>
        <v>109</v>
      </c>
      <c r="T2310" s="25">
        <f>VLOOKUP($A2310,Database!$A:$Y,11,FALSE)</f>
        <v>102</v>
      </c>
      <c r="U2310" s="25">
        <f>VLOOKUP($A2310,Database!$A:$Y,12,FALSE)</f>
        <v>93</v>
      </c>
      <c r="V2310" s="25" t="str">
        <f>VLOOKUP(A2310,Database!A:M,13,FALSE)</f>
        <v>À venir</v>
      </c>
      <c r="W2310" s="25" t="str">
        <f>VLOOKUP($A2310,Database!$A:$Y,20,FALSE)</f>
        <v/>
      </c>
      <c r="X2310" s="25" t="str">
        <f>VLOOKUP($A2310,Database!$A:$Y,21,FALSE)</f>
        <v/>
      </c>
      <c r="Y2310" s="25" t="str">
        <f ca="1">IF(C2310&lt;NOW(),IF(AND(P2310&gt;Q2310,W2310&gt;X2310),S2310,IF(AND(P2310=Q2310,W2310=X2310),T2310,IF(AND(P2310&lt;Q2310,W2310&lt;X2310),U2310,0))),"")</f>
        <v/>
      </c>
      <c r="Z2310" s="25">
        <f>IF(AND(P2310=W2310,Q2310=X2310),1,0)</f>
        <v>1</v>
      </c>
      <c r="AA2310" s="25" t="str">
        <f>IF(Z2310=0,"",IF(ISBLANK(VLOOKUP(A2310,Database!A:AA,22,FALSE)),"",VLOOKUP(A2310,Database!A:AA,22,FALSE)))</f>
        <v>Exact</v>
      </c>
      <c r="AB2310" s="25">
        <f ca="1">IFERROR(IF(AND(Y2310&lt;&gt;"",OR(V2310="Terminé",V2310="En cours")),VLOOKUP(AA2310,Setup_ScoreExactBonus!A:D,4,FALSE),0),0)</f>
        <v>0</v>
      </c>
      <c r="AC2310" s="31" t="str">
        <f ca="1">IF(Y2310&lt;&gt;"", Y2310 + IF(Z2310=1,AB2310, 0), "")</f>
        <v/>
      </c>
      <c r="AD2310" s="31">
        <f ca="1">SUMIFS(AC$2:AC2310,D$2:D2310,D2310)*IF(R2310=0,1,2)</f>
        <v>0</v>
      </c>
    </row>
    <row r="2311" spans="1:30" x14ac:dyDescent="0.35">
      <c r="A2311" s="31">
        <f>IF(ISBLANK(B2311),"",COUNTIF(B$2:B2311,B2311))-1</f>
        <v>59</v>
      </c>
      <c r="B2311" s="31">
        <v>9</v>
      </c>
      <c r="C2311" s="10">
        <f>VLOOKUP($A2311,Database!$A:$Y,7,FALSE)</f>
        <v>46199.166666666664</v>
      </c>
      <c r="D2311" s="31" t="str">
        <f>VLOOKUP(Pronostics!$B2311,Setup_MPP!$A:$G,3,FALSE)</f>
        <v>Aurelien_dqp</v>
      </c>
      <c r="E2311" s="31" t="str">
        <f>VLOOKUP(Pronostics!$B2311,Setup_MPP!$A:$G,2,FALSE)</f>
        <v>Aurélien DE POULPIQUET</v>
      </c>
      <c r="F2311" s="31" t="str">
        <f>VLOOKUP($B2311,Setup_MPP!$A:$E,4,FALSE)</f>
        <v>#F4EA9D</v>
      </c>
      <c r="G2311" s="31" t="str">
        <f>VLOOKUP($B2311,Setup_MPP!$A:$E,5,FALSE)</f>
        <v>#D2C458</v>
      </c>
      <c r="H2311" s="31" t="str">
        <f>IFERROR(IF(AND(A2311&gt;=1,A2311&lt;=104),VLOOKUP($A2311,Location!$A:$J,6,FALSE),IF(A2311=0,"Avant l'ouverture",IF(OR(A2311=105,A2311=106),"Bonus"))),"")</f>
        <v>Tour 3</v>
      </c>
      <c r="I2311" s="31" t="str">
        <f>IF(LEFT(H2311,4)="Tour",VLOOKUP(A2311,Database!$A:$C,3,FALSE),"")</f>
        <v>D</v>
      </c>
      <c r="J2311" s="31" t="str">
        <f>VLOOKUP($A2311,Location!$A:$J,7,FALSE)</f>
        <v>Turquie</v>
      </c>
      <c r="K2311" s="31" t="str">
        <f>IFERROR(VLOOKUP(J2311,Setup_Team!$B:$C,2,FALSE), "TDB")</f>
        <v>TUR</v>
      </c>
      <c r="L2311" s="31" t="str">
        <f>VLOOKUP($A2311,Location!$A:$J,8,FALSE)</f>
        <v>Etats-Unis</v>
      </c>
      <c r="M2311" s="31" t="str">
        <f>IFERROR(VLOOKUP(L2311,Setup_Team!$B:$C,2,FALSE), "TDB")</f>
        <v>USA</v>
      </c>
      <c r="N2311" s="31" t="str">
        <f>VLOOKUP($A2311,Location!$A:$J,9,FALSE)</f>
        <v>Santa Clara, Californie</v>
      </c>
      <c r="O2311" s="31" t="str">
        <f>VLOOKUP($A2311,Location!$A:$J,10,FALSE)</f>
        <v>Levi's Stadium</v>
      </c>
      <c r="R2311" s="31">
        <v>0</v>
      </c>
      <c r="S2311" s="25">
        <f>VLOOKUP($A2311,Database!$A:$Y,10,FALSE)</f>
        <v>109</v>
      </c>
      <c r="T2311" s="25">
        <f>VLOOKUP($A2311,Database!$A:$Y,11,FALSE)</f>
        <v>102</v>
      </c>
      <c r="U2311" s="25">
        <f>VLOOKUP($A2311,Database!$A:$Y,12,FALSE)</f>
        <v>93</v>
      </c>
      <c r="V2311" s="25" t="str">
        <f>VLOOKUP(A2311,Database!A:M,13,FALSE)</f>
        <v>À venir</v>
      </c>
      <c r="W2311" s="25" t="str">
        <f>VLOOKUP($A2311,Database!$A:$Y,20,FALSE)</f>
        <v/>
      </c>
      <c r="X2311" s="25" t="str">
        <f>VLOOKUP($A2311,Database!$A:$Y,21,FALSE)</f>
        <v/>
      </c>
      <c r="Y2311" s="25" t="str">
        <f ca="1">IF(C2311&lt;NOW(),IF(AND(P2311&gt;Q2311,W2311&gt;X2311),S2311,IF(AND(P2311=Q2311,W2311=X2311),T2311,IF(AND(P2311&lt;Q2311,W2311&lt;X2311),U2311,0))),"")</f>
        <v/>
      </c>
      <c r="Z2311" s="25">
        <f>IF(AND(P2311=W2311,Q2311=X2311),1,0)</f>
        <v>1</v>
      </c>
      <c r="AA2311" s="25" t="str">
        <f>IF(Z2311=0,"",IF(ISBLANK(VLOOKUP(A2311,Database!A:AA,22,FALSE)),"",VLOOKUP(A2311,Database!A:AA,22,FALSE)))</f>
        <v>Exact</v>
      </c>
      <c r="AB2311" s="25">
        <f ca="1">IFERROR(IF(AND(Y2311&lt;&gt;"",OR(V2311="Terminé",V2311="En cours")),VLOOKUP(AA2311,Setup_ScoreExactBonus!A:D,4,FALSE),0),0)</f>
        <v>0</v>
      </c>
      <c r="AC2311" s="31" t="str">
        <f ca="1">IF(Y2311&lt;&gt;"", Y2311 + IF(Z2311=1,AB2311, 0), "")</f>
        <v/>
      </c>
      <c r="AD2311" s="31">
        <f ca="1">SUMIFS(AC$2:AC2311,D$2:D2311,D2311)*IF(R2311=0,1,2)</f>
        <v>0</v>
      </c>
    </row>
    <row r="2312" spans="1:30" x14ac:dyDescent="0.35">
      <c r="A2312" s="31">
        <f>IF(ISBLANK(B2312),"",COUNTIF(B$2:B2312,B2312))-1</f>
        <v>59</v>
      </c>
      <c r="B2312" s="31">
        <v>10</v>
      </c>
      <c r="C2312" s="10">
        <f>VLOOKUP($A2312,Database!$A:$Y,7,FALSE)</f>
        <v>46199.166666666664</v>
      </c>
      <c r="D2312" s="31" t="str">
        <f>VLOOKUP(Pronostics!$B2312,Setup_MPP!$A:$G,3,FALSE)</f>
        <v>RandomPaul</v>
      </c>
      <c r="E2312" s="31" t="str">
        <f>VLOOKUP(Pronostics!$B2312,Setup_MPP!$A:$G,2,FALSE)</f>
        <v>Paul MONTESINOS</v>
      </c>
      <c r="F2312" s="31" t="str">
        <f>VLOOKUP($B2312,Setup_MPP!$A:$E,4,FALSE)</f>
        <v>#C4B0FF</v>
      </c>
      <c r="G2312" s="31" t="str">
        <f>VLOOKUP($B2312,Setup_MPP!$A:$E,5,FALSE)</f>
        <v>#7F66C8</v>
      </c>
      <c r="H2312" s="31" t="str">
        <f>IFERROR(IF(AND(A2312&gt;=1,A2312&lt;=104),VLOOKUP($A2312,Location!$A:$J,6,FALSE),IF(A2312=0,"Avant l'ouverture",IF(OR(A2312=105,A2312=106),"Bonus"))),"")</f>
        <v>Tour 3</v>
      </c>
      <c r="I2312" s="31" t="str">
        <f>IF(LEFT(H2312,4)="Tour",VLOOKUP(A2312,Database!$A:$C,3,FALSE),"")</f>
        <v>D</v>
      </c>
      <c r="J2312" s="31" t="str">
        <f>VLOOKUP($A2312,Location!$A:$J,7,FALSE)</f>
        <v>Turquie</v>
      </c>
      <c r="K2312" s="31" t="str">
        <f>IFERROR(VLOOKUP(J2312,Setup_Team!$B:$C,2,FALSE), "TDB")</f>
        <v>TUR</v>
      </c>
      <c r="L2312" s="31" t="str">
        <f>VLOOKUP($A2312,Location!$A:$J,8,FALSE)</f>
        <v>Etats-Unis</v>
      </c>
      <c r="M2312" s="31" t="str">
        <f>IFERROR(VLOOKUP(L2312,Setup_Team!$B:$C,2,FALSE), "TDB")</f>
        <v>USA</v>
      </c>
      <c r="N2312" s="31" t="str">
        <f>VLOOKUP($A2312,Location!$A:$J,9,FALSE)</f>
        <v>Santa Clara, Californie</v>
      </c>
      <c r="O2312" s="31" t="str">
        <f>VLOOKUP($A2312,Location!$A:$J,10,FALSE)</f>
        <v>Levi's Stadium</v>
      </c>
      <c r="R2312" s="31">
        <v>0</v>
      </c>
      <c r="S2312" s="25">
        <f>VLOOKUP($A2312,Database!$A:$Y,10,FALSE)</f>
        <v>109</v>
      </c>
      <c r="T2312" s="25">
        <f>VLOOKUP($A2312,Database!$A:$Y,11,FALSE)</f>
        <v>102</v>
      </c>
      <c r="U2312" s="25">
        <f>VLOOKUP($A2312,Database!$A:$Y,12,FALSE)</f>
        <v>93</v>
      </c>
      <c r="V2312" s="25" t="str">
        <f>VLOOKUP(A2312,Database!A:M,13,FALSE)</f>
        <v>À venir</v>
      </c>
      <c r="W2312" s="25" t="str">
        <f>VLOOKUP($A2312,Database!$A:$Y,20,FALSE)</f>
        <v/>
      </c>
      <c r="X2312" s="25" t="str">
        <f>VLOOKUP($A2312,Database!$A:$Y,21,FALSE)</f>
        <v/>
      </c>
      <c r="Y2312" s="25" t="str">
        <f ca="1">IF(C2312&lt;NOW(),IF(AND(P2312&gt;Q2312,W2312&gt;X2312),S2312,IF(AND(P2312=Q2312,W2312=X2312),T2312,IF(AND(P2312&lt;Q2312,W2312&lt;X2312),U2312,0))),"")</f>
        <v/>
      </c>
      <c r="Z2312" s="25">
        <f>IF(AND(P2312=W2312,Q2312=X2312),1,0)</f>
        <v>1</v>
      </c>
      <c r="AA2312" s="25" t="str">
        <f>IF(Z2312=0,"",IF(ISBLANK(VLOOKUP(A2312,Database!A:AA,22,FALSE)),"",VLOOKUP(A2312,Database!A:AA,22,FALSE)))</f>
        <v>Exact</v>
      </c>
      <c r="AB2312" s="25">
        <f ca="1">IFERROR(IF(AND(Y2312&lt;&gt;"",OR(V2312="Terminé",V2312="En cours")),VLOOKUP(AA2312,Setup_ScoreExactBonus!A:D,4,FALSE),0),0)</f>
        <v>0</v>
      </c>
      <c r="AC2312" s="31" t="str">
        <f ca="1">IF(Y2312&lt;&gt;"", Y2312 + IF(Z2312=1,AB2312, 0), "")</f>
        <v/>
      </c>
      <c r="AD2312" s="31">
        <f ca="1">SUMIFS(AC$2:AC2312,D$2:D2312,D2312)*IF(R2312=0,1,2)</f>
        <v>0</v>
      </c>
    </row>
    <row r="2313" spans="1:30" x14ac:dyDescent="0.35">
      <c r="A2313" s="31">
        <f>IF(ISBLANK(B2313),"",COUNTIF(B$2:B2313,B2313))-1</f>
        <v>59</v>
      </c>
      <c r="B2313" s="31">
        <v>11</v>
      </c>
      <c r="C2313" s="10">
        <f>VLOOKUP($A2313,Database!$A:$Y,7,FALSE)</f>
        <v>46199.166666666664</v>
      </c>
      <c r="D2313" s="31" t="str">
        <f>VLOOKUP(Pronostics!$B2313,Setup_MPP!$A:$G,3,FALSE)</f>
        <v>Kinsley#8SA6T</v>
      </c>
      <c r="E2313" s="31" t="str">
        <f>VLOOKUP(Pronostics!$B2313,Setup_MPP!$A:$G,2,FALSE)</f>
        <v>Kinsley ROQUE</v>
      </c>
      <c r="F2313" s="31" t="str">
        <f>VLOOKUP($B2313,Setup_MPP!$A:$E,4,FALSE)</f>
        <v>#CBEBBA</v>
      </c>
      <c r="G2313" s="31" t="str">
        <f>VLOOKUP($B2313,Setup_MPP!$A:$E,5,FALSE)</f>
        <v>#70BC6E</v>
      </c>
      <c r="H2313" s="31" t="str">
        <f>IFERROR(IF(AND(A2313&gt;=1,A2313&lt;=104),VLOOKUP($A2313,Location!$A:$J,6,FALSE),IF(A2313=0,"Avant l'ouverture",IF(OR(A2313=105,A2313=106),"Bonus"))),"")</f>
        <v>Tour 3</v>
      </c>
      <c r="I2313" s="31" t="str">
        <f>IF(LEFT(H2313,4)="Tour",VLOOKUP(A2313,Database!$A:$C,3,FALSE),"")</f>
        <v>D</v>
      </c>
      <c r="J2313" s="31" t="str">
        <f>VLOOKUP($A2313,Location!$A:$J,7,FALSE)</f>
        <v>Turquie</v>
      </c>
      <c r="K2313" s="31" t="str">
        <f>IFERROR(VLOOKUP(J2313,Setup_Team!$B:$C,2,FALSE), "TDB")</f>
        <v>TUR</v>
      </c>
      <c r="L2313" s="31" t="str">
        <f>VLOOKUP($A2313,Location!$A:$J,8,FALSE)</f>
        <v>Etats-Unis</v>
      </c>
      <c r="M2313" s="31" t="str">
        <f>IFERROR(VLOOKUP(L2313,Setup_Team!$B:$C,2,FALSE), "TDB")</f>
        <v>USA</v>
      </c>
      <c r="N2313" s="31" t="str">
        <f>VLOOKUP($A2313,Location!$A:$J,9,FALSE)</f>
        <v>Santa Clara, Californie</v>
      </c>
      <c r="O2313" s="31" t="str">
        <f>VLOOKUP($A2313,Location!$A:$J,10,FALSE)</f>
        <v>Levi's Stadium</v>
      </c>
      <c r="R2313" s="31">
        <v>0</v>
      </c>
      <c r="S2313" s="25">
        <f>VLOOKUP($A2313,Database!$A:$Y,10,FALSE)</f>
        <v>109</v>
      </c>
      <c r="T2313" s="25">
        <f>VLOOKUP($A2313,Database!$A:$Y,11,FALSE)</f>
        <v>102</v>
      </c>
      <c r="U2313" s="25">
        <f>VLOOKUP($A2313,Database!$A:$Y,12,FALSE)</f>
        <v>93</v>
      </c>
      <c r="V2313" s="25" t="str">
        <f>VLOOKUP(A2313,Database!A:M,13,FALSE)</f>
        <v>À venir</v>
      </c>
      <c r="W2313" s="25" t="str">
        <f>VLOOKUP($A2313,Database!$A:$Y,20,FALSE)</f>
        <v/>
      </c>
      <c r="X2313" s="25" t="str">
        <f>VLOOKUP($A2313,Database!$A:$Y,21,FALSE)</f>
        <v/>
      </c>
      <c r="Y2313" s="25" t="str">
        <f ca="1">IF(C2313&lt;NOW(),IF(AND(P2313&gt;Q2313,W2313&gt;X2313),S2313,IF(AND(P2313=Q2313,W2313=X2313),T2313,IF(AND(P2313&lt;Q2313,W2313&lt;X2313),U2313,0))),"")</f>
        <v/>
      </c>
      <c r="Z2313" s="25">
        <f>IF(AND(P2313=W2313,Q2313=X2313),1,0)</f>
        <v>1</v>
      </c>
      <c r="AA2313" s="25" t="str">
        <f>IF(Z2313=0,"",IF(ISBLANK(VLOOKUP(A2313,Database!A:AA,22,FALSE)),"",VLOOKUP(A2313,Database!A:AA,22,FALSE)))</f>
        <v>Exact</v>
      </c>
      <c r="AB2313" s="25">
        <f ca="1">IFERROR(IF(AND(Y2313&lt;&gt;"",OR(V2313="Terminé",V2313="En cours")),VLOOKUP(AA2313,Setup_ScoreExactBonus!A:D,4,FALSE),0),0)</f>
        <v>0</v>
      </c>
      <c r="AC2313" s="31" t="str">
        <f ca="1">IF(Y2313&lt;&gt;"", Y2313 + IF(Z2313=1,AB2313, 0), "")</f>
        <v/>
      </c>
      <c r="AD2313" s="31">
        <f ca="1">SUMIFS(AC$2:AC2313,D$2:D2313,D2313)*IF(R2313=0,1,2)</f>
        <v>0</v>
      </c>
    </row>
    <row r="2314" spans="1:30" x14ac:dyDescent="0.35">
      <c r="A2314" s="31">
        <f>IF(ISBLANK(B2314),"",COUNTIF(B$2:B2314,B2314))-1</f>
        <v>59</v>
      </c>
      <c r="B2314" s="31">
        <v>12</v>
      </c>
      <c r="C2314" s="10">
        <f>VLOOKUP($A2314,Database!$A:$Y,7,FALSE)</f>
        <v>46199.166666666664</v>
      </c>
      <c r="D2314" s="31" t="str">
        <f>VLOOKUP(Pronostics!$B2314,Setup_MPP!$A:$G,3,FALSE)</f>
        <v>Jaouad1</v>
      </c>
      <c r="E2314" s="31" t="str">
        <f>VLOOKUP(Pronostics!$B2314,Setup_MPP!$A:$G,2,FALSE)</f>
        <v>Jaouad SETTI</v>
      </c>
      <c r="F2314" s="31" t="str">
        <f>VLOOKUP($B2314,Setup_MPP!$A:$E,4,FALSE)</f>
        <v>#C2D4FF</v>
      </c>
      <c r="G2314" s="31" t="str">
        <f>VLOOKUP($B2314,Setup_MPP!$A:$E,5,FALSE)</f>
        <v>#6586D5</v>
      </c>
      <c r="H2314" s="31" t="str">
        <f>IFERROR(IF(AND(A2314&gt;=1,A2314&lt;=104),VLOOKUP($A2314,Location!$A:$J,6,FALSE),IF(A2314=0,"Avant l'ouverture",IF(OR(A2314=105,A2314=106),"Bonus"))),"")</f>
        <v>Tour 3</v>
      </c>
      <c r="I2314" s="31" t="str">
        <f>IF(LEFT(H2314,4)="Tour",VLOOKUP(A2314,Database!$A:$C,3,FALSE),"")</f>
        <v>D</v>
      </c>
      <c r="J2314" s="31" t="str">
        <f>VLOOKUP($A2314,Location!$A:$J,7,FALSE)</f>
        <v>Turquie</v>
      </c>
      <c r="K2314" s="31" t="str">
        <f>IFERROR(VLOOKUP(J2314,Setup_Team!$B:$C,2,FALSE), "TDB")</f>
        <v>TUR</v>
      </c>
      <c r="L2314" s="31" t="str">
        <f>VLOOKUP($A2314,Location!$A:$J,8,FALSE)</f>
        <v>Etats-Unis</v>
      </c>
      <c r="M2314" s="31" t="str">
        <f>IFERROR(VLOOKUP(L2314,Setup_Team!$B:$C,2,FALSE), "TDB")</f>
        <v>USA</v>
      </c>
      <c r="N2314" s="31" t="str">
        <f>VLOOKUP($A2314,Location!$A:$J,9,FALSE)</f>
        <v>Santa Clara, Californie</v>
      </c>
      <c r="O2314" s="31" t="str">
        <f>VLOOKUP($A2314,Location!$A:$J,10,FALSE)</f>
        <v>Levi's Stadium</v>
      </c>
      <c r="R2314" s="31">
        <v>0</v>
      </c>
      <c r="S2314" s="25">
        <f>VLOOKUP($A2314,Database!$A:$Y,10,FALSE)</f>
        <v>109</v>
      </c>
      <c r="T2314" s="25">
        <f>VLOOKUP($A2314,Database!$A:$Y,11,FALSE)</f>
        <v>102</v>
      </c>
      <c r="U2314" s="25">
        <f>VLOOKUP($A2314,Database!$A:$Y,12,FALSE)</f>
        <v>93</v>
      </c>
      <c r="V2314" s="25" t="str">
        <f>VLOOKUP(A2314,Database!A:M,13,FALSE)</f>
        <v>À venir</v>
      </c>
      <c r="W2314" s="25" t="str">
        <f>VLOOKUP($A2314,Database!$A:$Y,20,FALSE)</f>
        <v/>
      </c>
      <c r="X2314" s="25" t="str">
        <f>VLOOKUP($A2314,Database!$A:$Y,21,FALSE)</f>
        <v/>
      </c>
      <c r="Y2314" s="25" t="str">
        <f ca="1">IF(C2314&lt;NOW(),IF(AND(P2314&gt;Q2314,W2314&gt;X2314),S2314,IF(AND(P2314=Q2314,W2314=X2314),T2314,IF(AND(P2314&lt;Q2314,W2314&lt;X2314),U2314,0))),"")</f>
        <v/>
      </c>
      <c r="Z2314" s="25">
        <f>IF(AND(P2314=W2314,Q2314=X2314),1,0)</f>
        <v>1</v>
      </c>
      <c r="AA2314" s="25" t="str">
        <f>IF(Z2314=0,"",IF(ISBLANK(VLOOKUP(A2314,Database!A:AA,22,FALSE)),"",VLOOKUP(A2314,Database!A:AA,22,FALSE)))</f>
        <v>Exact</v>
      </c>
      <c r="AB2314" s="25">
        <f ca="1">IFERROR(IF(AND(Y2314&lt;&gt;"",OR(V2314="Terminé",V2314="En cours")),VLOOKUP(AA2314,Setup_ScoreExactBonus!A:D,4,FALSE),0),0)</f>
        <v>0</v>
      </c>
      <c r="AC2314" s="31" t="str">
        <f ca="1">IF(Y2314&lt;&gt;"", Y2314 + IF(Z2314=1,AB2314, 0), "")</f>
        <v/>
      </c>
      <c r="AD2314" s="31">
        <f ca="1">SUMIFS(AC$2:AC2314,D$2:D2314,D2314)*IF(R2314=0,1,2)</f>
        <v>0</v>
      </c>
    </row>
    <row r="2315" spans="1:30" x14ac:dyDescent="0.35">
      <c r="A2315" s="31">
        <f>IF(ISBLANK(B2315),"",COUNTIF(B$2:B2315,B2315))-1</f>
        <v>59</v>
      </c>
      <c r="B2315" s="31">
        <v>13</v>
      </c>
      <c r="C2315" s="10">
        <f>VLOOKUP($A2315,Database!$A:$Y,7,FALSE)</f>
        <v>46199.166666666664</v>
      </c>
      <c r="D2315" s="31" t="str">
        <f>VLOOKUP(Pronostics!$B2315,Setup_MPP!$A:$G,3,FALSE)</f>
        <v>Julien_I</v>
      </c>
      <c r="E2315" s="31" t="str">
        <f>VLOOKUP(Pronostics!$B2315,Setup_MPP!$A:$G,2,FALSE)</f>
        <v>Julien INGE</v>
      </c>
      <c r="F2315" s="31" t="str">
        <f>VLOOKUP($B2315,Setup_MPP!$A:$E,4,FALSE)</f>
        <v>#C1E0EF</v>
      </c>
      <c r="G2315" s="31" t="str">
        <f>VLOOKUP($B2315,Setup_MPP!$A:$E,5,FALSE)</f>
        <v>#4F91B2</v>
      </c>
      <c r="H2315" s="31" t="str">
        <f>IFERROR(IF(AND(A2315&gt;=1,A2315&lt;=104),VLOOKUP($A2315,Location!$A:$J,6,FALSE),IF(A2315=0,"Avant l'ouverture",IF(OR(A2315=105,A2315=106),"Bonus"))),"")</f>
        <v>Tour 3</v>
      </c>
      <c r="I2315" s="31" t="str">
        <f>IF(LEFT(H2315,4)="Tour",VLOOKUP(A2315,Database!$A:$C,3,FALSE),"")</f>
        <v>D</v>
      </c>
      <c r="J2315" s="31" t="str">
        <f>VLOOKUP($A2315,Location!$A:$J,7,FALSE)</f>
        <v>Turquie</v>
      </c>
      <c r="K2315" s="31" t="str">
        <f>IFERROR(VLOOKUP(J2315,Setup_Team!$B:$C,2,FALSE), "TDB")</f>
        <v>TUR</v>
      </c>
      <c r="L2315" s="31" t="str">
        <f>VLOOKUP($A2315,Location!$A:$J,8,FALSE)</f>
        <v>Etats-Unis</v>
      </c>
      <c r="M2315" s="31" t="str">
        <f>IFERROR(VLOOKUP(L2315,Setup_Team!$B:$C,2,FALSE), "TDB")</f>
        <v>USA</v>
      </c>
      <c r="N2315" s="31" t="str">
        <f>VLOOKUP($A2315,Location!$A:$J,9,FALSE)</f>
        <v>Santa Clara, Californie</v>
      </c>
      <c r="O2315" s="31" t="str">
        <f>VLOOKUP($A2315,Location!$A:$J,10,FALSE)</f>
        <v>Levi's Stadium</v>
      </c>
      <c r="R2315" s="31">
        <v>0</v>
      </c>
      <c r="S2315" s="25">
        <f>VLOOKUP($A2315,Database!$A:$Y,10,FALSE)</f>
        <v>109</v>
      </c>
      <c r="T2315" s="25">
        <f>VLOOKUP($A2315,Database!$A:$Y,11,FALSE)</f>
        <v>102</v>
      </c>
      <c r="U2315" s="25">
        <f>VLOOKUP($A2315,Database!$A:$Y,12,FALSE)</f>
        <v>93</v>
      </c>
      <c r="V2315" s="25" t="str">
        <f>VLOOKUP(A2315,Database!A:M,13,FALSE)</f>
        <v>À venir</v>
      </c>
      <c r="W2315" s="25" t="str">
        <f>VLOOKUP($A2315,Database!$A:$Y,20,FALSE)</f>
        <v/>
      </c>
      <c r="X2315" s="25" t="str">
        <f>VLOOKUP($A2315,Database!$A:$Y,21,FALSE)</f>
        <v/>
      </c>
      <c r="Y2315" s="25" t="str">
        <f ca="1">IF(C2315&lt;NOW(),IF(AND(P2315&gt;Q2315,W2315&gt;X2315),S2315,IF(AND(P2315=Q2315,W2315=X2315),T2315,IF(AND(P2315&lt;Q2315,W2315&lt;X2315),U2315,0))),"")</f>
        <v/>
      </c>
      <c r="Z2315" s="25">
        <f>IF(AND(P2315=W2315,Q2315=X2315),1,0)</f>
        <v>1</v>
      </c>
      <c r="AA2315" s="25" t="str">
        <f>IF(Z2315=0,"",IF(ISBLANK(VLOOKUP(A2315,Database!A:AA,22,FALSE)),"",VLOOKUP(A2315,Database!A:AA,22,FALSE)))</f>
        <v>Exact</v>
      </c>
      <c r="AB2315" s="25">
        <f ca="1">IFERROR(IF(AND(Y2315&lt;&gt;"",OR(V2315="Terminé",V2315="En cours")),VLOOKUP(AA2315,Setup_ScoreExactBonus!A:D,4,FALSE),0),0)</f>
        <v>0</v>
      </c>
      <c r="AC2315" s="31" t="str">
        <f ca="1">IF(Y2315&lt;&gt;"", Y2315 + IF(Z2315=1,AB2315, 0), "")</f>
        <v/>
      </c>
      <c r="AD2315" s="31">
        <f ca="1">SUMIFS(AC$2:AC2315,D$2:D2315,D2315)*IF(R2315=0,1,2)</f>
        <v>0</v>
      </c>
    </row>
    <row r="2316" spans="1:30" x14ac:dyDescent="0.35">
      <c r="A2316" s="31">
        <f>IF(ISBLANK(B2316),"",COUNTIF(B$2:B2316,B2316))-1</f>
        <v>59</v>
      </c>
      <c r="B2316" s="31">
        <v>14</v>
      </c>
      <c r="C2316" s="10">
        <f>VLOOKUP($A2316,Database!$A:$Y,7,FALSE)</f>
        <v>46199.166666666664</v>
      </c>
      <c r="D2316" s="31" t="str">
        <f>VLOOKUP(Pronostics!$B2316,Setup_MPP!$A:$G,3,FALSE)</f>
        <v>MarieEYT</v>
      </c>
      <c r="E2316" s="31" t="str">
        <f>VLOOKUP(Pronostics!$B2316,Setup_MPP!$A:$G,2,FALSE)</f>
        <v>Marie EXBRAYAT</v>
      </c>
      <c r="F2316" s="31" t="str">
        <f>VLOOKUP($B2316,Setup_MPP!$A:$E,4,FALSE)</f>
        <v>#FFAFD2</v>
      </c>
      <c r="G2316" s="31" t="str">
        <f>VLOOKUP($B2316,Setup_MPP!$A:$E,5,FALSE)</f>
        <v>#F2589B</v>
      </c>
      <c r="H2316" s="31" t="str">
        <f>IFERROR(IF(AND(A2316&gt;=1,A2316&lt;=104),VLOOKUP($A2316,Location!$A:$J,6,FALSE),IF(A2316=0,"Avant l'ouverture",IF(OR(A2316=105,A2316=106),"Bonus"))),"")</f>
        <v>Tour 3</v>
      </c>
      <c r="I2316" s="31" t="str">
        <f>IF(LEFT(H2316,4)="Tour",VLOOKUP(A2316,Database!$A:$C,3,FALSE),"")</f>
        <v>D</v>
      </c>
      <c r="J2316" s="31" t="str">
        <f>VLOOKUP($A2316,Location!$A:$J,7,FALSE)</f>
        <v>Turquie</v>
      </c>
      <c r="K2316" s="31" t="str">
        <f>IFERROR(VLOOKUP(J2316,Setup_Team!$B:$C,2,FALSE), "TDB")</f>
        <v>TUR</v>
      </c>
      <c r="L2316" s="31" t="str">
        <f>VLOOKUP($A2316,Location!$A:$J,8,FALSE)</f>
        <v>Etats-Unis</v>
      </c>
      <c r="M2316" s="31" t="str">
        <f>IFERROR(VLOOKUP(L2316,Setup_Team!$B:$C,2,FALSE), "TDB")</f>
        <v>USA</v>
      </c>
      <c r="N2316" s="31" t="str">
        <f>VLOOKUP($A2316,Location!$A:$J,9,FALSE)</f>
        <v>Santa Clara, Californie</v>
      </c>
      <c r="O2316" s="31" t="str">
        <f>VLOOKUP($A2316,Location!$A:$J,10,FALSE)</f>
        <v>Levi's Stadium</v>
      </c>
      <c r="R2316" s="31">
        <v>0</v>
      </c>
      <c r="S2316" s="25">
        <f>VLOOKUP($A2316,Database!$A:$Y,10,FALSE)</f>
        <v>109</v>
      </c>
      <c r="T2316" s="25">
        <f>VLOOKUP($A2316,Database!$A:$Y,11,FALSE)</f>
        <v>102</v>
      </c>
      <c r="U2316" s="25">
        <f>VLOOKUP($A2316,Database!$A:$Y,12,FALSE)</f>
        <v>93</v>
      </c>
      <c r="V2316" s="25" t="str">
        <f>VLOOKUP(A2316,Database!A:M,13,FALSE)</f>
        <v>À venir</v>
      </c>
      <c r="W2316" s="25" t="str">
        <f>VLOOKUP($A2316,Database!$A:$Y,20,FALSE)</f>
        <v/>
      </c>
      <c r="X2316" s="25" t="str">
        <f>VLOOKUP($A2316,Database!$A:$Y,21,FALSE)</f>
        <v/>
      </c>
      <c r="Y2316" s="25" t="str">
        <f ca="1">IF(C2316&lt;NOW(),IF(AND(P2316&gt;Q2316,W2316&gt;X2316),S2316,IF(AND(P2316=Q2316,W2316=X2316),T2316,IF(AND(P2316&lt;Q2316,W2316&lt;X2316),U2316,0))),"")</f>
        <v/>
      </c>
      <c r="Z2316" s="25">
        <f>IF(AND(P2316=W2316,Q2316=X2316),1,0)</f>
        <v>1</v>
      </c>
      <c r="AA2316" s="25" t="str">
        <f>IF(Z2316=0,"",IF(ISBLANK(VLOOKUP(A2316,Database!A:AA,22,FALSE)),"",VLOOKUP(A2316,Database!A:AA,22,FALSE)))</f>
        <v>Exact</v>
      </c>
      <c r="AB2316" s="25">
        <f ca="1">IFERROR(IF(AND(Y2316&lt;&gt;"",OR(V2316="Terminé",V2316="En cours")),VLOOKUP(AA2316,Setup_ScoreExactBonus!A:D,4,FALSE),0),0)</f>
        <v>0</v>
      </c>
      <c r="AC2316" s="31" t="str">
        <f ca="1">IF(Y2316&lt;&gt;"", Y2316 + IF(Z2316=1,AB2316, 0), "")</f>
        <v/>
      </c>
      <c r="AD2316" s="31">
        <f ca="1">SUMIFS(AC$2:AC2316,D$2:D2316,D2316)*IF(R2316=0,1,2)</f>
        <v>0</v>
      </c>
    </row>
    <row r="2317" spans="1:30" x14ac:dyDescent="0.35">
      <c r="A2317" s="31">
        <f>IF(ISBLANK(B2317),"",COUNTIF(B$2:B2317,B2317))-1</f>
        <v>59</v>
      </c>
      <c r="B2317" s="31">
        <v>15</v>
      </c>
      <c r="C2317" s="10">
        <f>VLOOKUP($A2317,Database!$A:$Y,7,FALSE)</f>
        <v>46199.166666666664</v>
      </c>
      <c r="D2317" s="31" t="str">
        <f>VLOOKUP(Pronostics!$B2317,Setup_MPP!$A:$G,3,FALSE)</f>
        <v>Amine#8UL9R</v>
      </c>
      <c r="E2317" s="31" t="str">
        <f>VLOOKUP(Pronostics!$B2317,Setup_MPP!$A:$G,2,FALSE)</f>
        <v>Amine ZARROUKI</v>
      </c>
      <c r="F2317" s="31" t="str">
        <f>VLOOKUP($B2317,Setup_MPP!$A:$E,4,FALSE)</f>
        <v>#FF9898</v>
      </c>
      <c r="G2317" s="31" t="str">
        <f>VLOOKUP($B2317,Setup_MPP!$A:$E,5,FALSE)</f>
        <v>#FF5D5D</v>
      </c>
      <c r="H2317" s="31" t="str">
        <f>IFERROR(IF(AND(A2317&gt;=1,A2317&lt;=104),VLOOKUP($A2317,Location!$A:$J,6,FALSE),IF(A2317=0,"Avant l'ouverture",IF(OR(A2317=105,A2317=106),"Bonus"))),"")</f>
        <v>Tour 3</v>
      </c>
      <c r="I2317" s="31" t="str">
        <f>IF(LEFT(H2317,4)="Tour",VLOOKUP(A2317,Database!$A:$C,3,FALSE),"")</f>
        <v>D</v>
      </c>
      <c r="J2317" s="31" t="str">
        <f>VLOOKUP($A2317,Location!$A:$J,7,FALSE)</f>
        <v>Turquie</v>
      </c>
      <c r="K2317" s="31" t="str">
        <f>IFERROR(VLOOKUP(J2317,Setup_Team!$B:$C,2,FALSE), "TDB")</f>
        <v>TUR</v>
      </c>
      <c r="L2317" s="31" t="str">
        <f>VLOOKUP($A2317,Location!$A:$J,8,FALSE)</f>
        <v>Etats-Unis</v>
      </c>
      <c r="M2317" s="31" t="str">
        <f>IFERROR(VLOOKUP(L2317,Setup_Team!$B:$C,2,FALSE), "TDB")</f>
        <v>USA</v>
      </c>
      <c r="N2317" s="31" t="str">
        <f>VLOOKUP($A2317,Location!$A:$J,9,FALSE)</f>
        <v>Santa Clara, Californie</v>
      </c>
      <c r="O2317" s="31" t="str">
        <f>VLOOKUP($A2317,Location!$A:$J,10,FALSE)</f>
        <v>Levi's Stadium</v>
      </c>
      <c r="R2317" s="31">
        <v>0</v>
      </c>
      <c r="S2317" s="25">
        <f>VLOOKUP($A2317,Database!$A:$Y,10,FALSE)</f>
        <v>109</v>
      </c>
      <c r="T2317" s="25">
        <f>VLOOKUP($A2317,Database!$A:$Y,11,FALSE)</f>
        <v>102</v>
      </c>
      <c r="U2317" s="25">
        <f>VLOOKUP($A2317,Database!$A:$Y,12,FALSE)</f>
        <v>93</v>
      </c>
      <c r="V2317" s="25" t="str">
        <f>VLOOKUP(A2317,Database!A:M,13,FALSE)</f>
        <v>À venir</v>
      </c>
      <c r="W2317" s="25" t="str">
        <f>VLOOKUP($A2317,Database!$A:$Y,20,FALSE)</f>
        <v/>
      </c>
      <c r="X2317" s="25" t="str">
        <f>VLOOKUP($A2317,Database!$A:$Y,21,FALSE)</f>
        <v/>
      </c>
      <c r="Y2317" s="25" t="str">
        <f ca="1">IF(C2317&lt;NOW(),IF(AND(P2317&gt;Q2317,W2317&gt;X2317),S2317,IF(AND(P2317=Q2317,W2317=X2317),T2317,IF(AND(P2317&lt;Q2317,W2317&lt;X2317),U2317,0))),"")</f>
        <v/>
      </c>
      <c r="Z2317" s="25">
        <f>IF(AND(P2317=W2317,Q2317=X2317),1,0)</f>
        <v>1</v>
      </c>
      <c r="AA2317" s="25" t="str">
        <f>IF(Z2317=0,"",IF(ISBLANK(VLOOKUP(A2317,Database!A:AA,22,FALSE)),"",VLOOKUP(A2317,Database!A:AA,22,FALSE)))</f>
        <v>Exact</v>
      </c>
      <c r="AB2317" s="25">
        <f ca="1">IFERROR(IF(AND(Y2317&lt;&gt;"",OR(V2317="Terminé",V2317="En cours")),VLOOKUP(AA2317,Setup_ScoreExactBonus!A:D,4,FALSE),0),0)</f>
        <v>0</v>
      </c>
      <c r="AC2317" s="31" t="str">
        <f ca="1">IF(Y2317&lt;&gt;"", Y2317 + IF(Z2317=1,AB2317, 0), "")</f>
        <v/>
      </c>
      <c r="AD2317" s="31">
        <f ca="1">SUMIFS(AC$2:AC2317,D$2:D2317,D2317)*IF(R2317=0,1,2)</f>
        <v>0</v>
      </c>
    </row>
    <row r="2318" spans="1:30" x14ac:dyDescent="0.35">
      <c r="A2318" s="31">
        <f>IF(ISBLANK(B2318),"",COUNTIF(B$2:B2318,B2318))-1</f>
        <v>59</v>
      </c>
      <c r="B2318" s="31">
        <v>16</v>
      </c>
      <c r="C2318" s="10">
        <f>VLOOKUP($A2318,Database!$A:$Y,7,FALSE)</f>
        <v>46199.166666666664</v>
      </c>
      <c r="D2318" s="31" t="str">
        <f>VLOOKUP(Pronostics!$B2318,Setup_MPP!$A:$G,3,FALSE)</f>
        <v>Laura#8V93E</v>
      </c>
      <c r="E2318" s="31" t="str">
        <f>VLOOKUP(Pronostics!$B2318,Setup_MPP!$A:$G,2,FALSE)</f>
        <v>Laura GIULIANO</v>
      </c>
      <c r="F2318" s="31" t="str">
        <f>VLOOKUP($B2318,Setup_MPP!$A:$E,4,FALSE)</f>
        <v>#86A4FE</v>
      </c>
      <c r="G2318" s="31" t="str">
        <f>VLOOKUP($B2318,Setup_MPP!$A:$E,5,FALSE)</f>
        <v>#3769FF</v>
      </c>
      <c r="H2318" s="31" t="str">
        <f>IFERROR(IF(AND(A2318&gt;=1,A2318&lt;=104),VLOOKUP($A2318,Location!$A:$J,6,FALSE),IF(A2318=0,"Avant l'ouverture",IF(OR(A2318=105,A2318=106),"Bonus"))),"")</f>
        <v>Tour 3</v>
      </c>
      <c r="I2318" s="31" t="str">
        <f>IF(LEFT(H2318,4)="Tour",VLOOKUP(A2318,Database!$A:$C,3,FALSE),"")</f>
        <v>D</v>
      </c>
      <c r="J2318" s="31" t="str">
        <f>VLOOKUP($A2318,Location!$A:$J,7,FALSE)</f>
        <v>Turquie</v>
      </c>
      <c r="K2318" s="31" t="str">
        <f>IFERROR(VLOOKUP(J2318,Setup_Team!$B:$C,2,FALSE), "TDB")</f>
        <v>TUR</v>
      </c>
      <c r="L2318" s="31" t="str">
        <f>VLOOKUP($A2318,Location!$A:$J,8,FALSE)</f>
        <v>Etats-Unis</v>
      </c>
      <c r="M2318" s="31" t="str">
        <f>IFERROR(VLOOKUP(L2318,Setup_Team!$B:$C,2,FALSE), "TDB")</f>
        <v>USA</v>
      </c>
      <c r="N2318" s="31" t="str">
        <f>VLOOKUP($A2318,Location!$A:$J,9,FALSE)</f>
        <v>Santa Clara, Californie</v>
      </c>
      <c r="O2318" s="31" t="str">
        <f>VLOOKUP($A2318,Location!$A:$J,10,FALSE)</f>
        <v>Levi's Stadium</v>
      </c>
      <c r="R2318" s="31">
        <v>0</v>
      </c>
      <c r="S2318" s="25">
        <f>VLOOKUP($A2318,Database!$A:$Y,10,FALSE)</f>
        <v>109</v>
      </c>
      <c r="T2318" s="25">
        <f>VLOOKUP($A2318,Database!$A:$Y,11,FALSE)</f>
        <v>102</v>
      </c>
      <c r="U2318" s="25">
        <f>VLOOKUP($A2318,Database!$A:$Y,12,FALSE)</f>
        <v>93</v>
      </c>
      <c r="V2318" s="25" t="str">
        <f>VLOOKUP(A2318,Database!A:M,13,FALSE)</f>
        <v>À venir</v>
      </c>
      <c r="W2318" s="25" t="str">
        <f>VLOOKUP($A2318,Database!$A:$Y,20,FALSE)</f>
        <v/>
      </c>
      <c r="X2318" s="25" t="str">
        <f>VLOOKUP($A2318,Database!$A:$Y,21,FALSE)</f>
        <v/>
      </c>
      <c r="Y2318" s="25" t="str">
        <f ca="1">IF(C2318&lt;NOW(),IF(AND(P2318&gt;Q2318,W2318&gt;X2318),S2318,IF(AND(P2318=Q2318,W2318=X2318),T2318,IF(AND(P2318&lt;Q2318,W2318&lt;X2318),U2318,0))),"")</f>
        <v/>
      </c>
      <c r="Z2318" s="25">
        <f>IF(AND(P2318=W2318,Q2318=X2318),1,0)</f>
        <v>1</v>
      </c>
      <c r="AA2318" s="25" t="str">
        <f>IF(Z2318=0,"",IF(ISBLANK(VLOOKUP(A2318,Database!A:AA,22,FALSE)),"",VLOOKUP(A2318,Database!A:AA,22,FALSE)))</f>
        <v>Exact</v>
      </c>
      <c r="AB2318" s="25">
        <f ca="1">IFERROR(IF(AND(Y2318&lt;&gt;"",OR(V2318="Terminé",V2318="En cours")),VLOOKUP(AA2318,Setup_ScoreExactBonus!A:D,4,FALSE),0),0)</f>
        <v>0</v>
      </c>
      <c r="AC2318" s="31" t="str">
        <f ca="1">IF(Y2318&lt;&gt;"", Y2318 + IF(Z2318=1,AB2318, 0), "")</f>
        <v/>
      </c>
      <c r="AD2318" s="31">
        <f ca="1">SUMIFS(AC$2:AC2318,D$2:D2318,D2318)*IF(R2318=0,1,2)</f>
        <v>0</v>
      </c>
    </row>
    <row r="2319" spans="1:30" x14ac:dyDescent="0.35">
      <c r="A2319" s="31">
        <f>IF(ISBLANK(B2319),"",COUNTIF(B$2:B2319,B2319))-1</f>
        <v>59</v>
      </c>
      <c r="B2319" s="31">
        <v>17</v>
      </c>
      <c r="C2319" s="10">
        <f>VLOOKUP($A2319,Database!$A:$Y,7,FALSE)</f>
        <v>46199.166666666664</v>
      </c>
      <c r="D2319" s="31" t="str">
        <f>VLOOKUP(Pronostics!$B2319,Setup_MPP!$A:$G,3,FALSE)</f>
        <v>Joueur17</v>
      </c>
      <c r="E2319" s="31" t="str">
        <f>VLOOKUP(Pronostics!$B2319,Setup_MPP!$A:$G,2,FALSE)</f>
        <v>Joueur17</v>
      </c>
      <c r="F2319" s="31" t="str">
        <f>VLOOKUP($B2319,Setup_MPP!$A:$E,4,FALSE)</f>
        <v>#FFB0B0</v>
      </c>
      <c r="G2319" s="31" t="str">
        <f>VLOOKUP($B2319,Setup_MPP!$A:$E,5,FALSE)</f>
        <v>#F25757</v>
      </c>
      <c r="H2319" s="31" t="str">
        <f>IFERROR(IF(AND(A2319&gt;=1,A2319&lt;=104),VLOOKUP($A2319,Location!$A:$J,6,FALSE),IF(A2319=0,"Avant l'ouverture",IF(OR(A2319=105,A2319=106),"Bonus"))),"")</f>
        <v>Tour 3</v>
      </c>
      <c r="I2319" s="31" t="str">
        <f>IF(LEFT(H2319,4)="Tour",VLOOKUP(A2319,Database!$A:$C,3,FALSE),"")</f>
        <v>D</v>
      </c>
      <c r="J2319" s="31" t="str">
        <f>VLOOKUP($A2319,Location!$A:$J,7,FALSE)</f>
        <v>Turquie</v>
      </c>
      <c r="K2319" s="31" t="str">
        <f>IFERROR(VLOOKUP(J2319,Setup_Team!$B:$C,2,FALSE), "TDB")</f>
        <v>TUR</v>
      </c>
      <c r="L2319" s="31" t="str">
        <f>VLOOKUP($A2319,Location!$A:$J,8,FALSE)</f>
        <v>Etats-Unis</v>
      </c>
      <c r="M2319" s="31" t="str">
        <f>IFERROR(VLOOKUP(L2319,Setup_Team!$B:$C,2,FALSE), "TDB")</f>
        <v>USA</v>
      </c>
      <c r="N2319" s="31" t="str">
        <f>VLOOKUP($A2319,Location!$A:$J,9,FALSE)</f>
        <v>Santa Clara, Californie</v>
      </c>
      <c r="O2319" s="31" t="str">
        <f>VLOOKUP($A2319,Location!$A:$J,10,FALSE)</f>
        <v>Levi's Stadium</v>
      </c>
      <c r="R2319" s="31">
        <v>0</v>
      </c>
      <c r="S2319" s="25">
        <f>VLOOKUP($A2319,Database!$A:$Y,10,FALSE)</f>
        <v>109</v>
      </c>
      <c r="T2319" s="25">
        <f>VLOOKUP($A2319,Database!$A:$Y,11,FALSE)</f>
        <v>102</v>
      </c>
      <c r="U2319" s="25">
        <f>VLOOKUP($A2319,Database!$A:$Y,12,FALSE)</f>
        <v>93</v>
      </c>
      <c r="V2319" s="25" t="str">
        <f>VLOOKUP(A2319,Database!A:M,13,FALSE)</f>
        <v>À venir</v>
      </c>
      <c r="W2319" s="25" t="str">
        <f>VLOOKUP($A2319,Database!$A:$Y,20,FALSE)</f>
        <v/>
      </c>
      <c r="X2319" s="25" t="str">
        <f>VLOOKUP($A2319,Database!$A:$Y,21,FALSE)</f>
        <v/>
      </c>
      <c r="Y2319" s="25" t="str">
        <f ca="1">IF(C2319&lt;NOW(),IF(AND(P2319&gt;Q2319,W2319&gt;X2319),S2319,IF(AND(P2319=Q2319,W2319=X2319),T2319,IF(AND(P2319&lt;Q2319,W2319&lt;X2319),U2319,0))),"")</f>
        <v/>
      </c>
      <c r="Z2319" s="25">
        <f>IF(AND(P2319=W2319,Q2319=X2319),1,0)</f>
        <v>1</v>
      </c>
      <c r="AA2319" s="25" t="str">
        <f>IF(Z2319=0,"",IF(ISBLANK(VLOOKUP(A2319,Database!A:AA,22,FALSE)),"",VLOOKUP(A2319,Database!A:AA,22,FALSE)))</f>
        <v>Exact</v>
      </c>
      <c r="AB2319" s="25">
        <f ca="1">IFERROR(IF(AND(Y2319&lt;&gt;"",OR(V2319="Terminé",V2319="En cours")),VLOOKUP(AA2319,Setup_ScoreExactBonus!A:D,4,FALSE),0),0)</f>
        <v>0</v>
      </c>
      <c r="AC2319" s="31" t="str">
        <f ca="1">IF(Y2319&lt;&gt;"", Y2319 + IF(Z2319=1,AB2319, 0), "")</f>
        <v/>
      </c>
      <c r="AD2319" s="31">
        <f ca="1">SUMIFS(AC$2:AC2319,D$2:D2319,D2319)*IF(R2319=0,1,2)</f>
        <v>0</v>
      </c>
    </row>
    <row r="2320" spans="1:30" x14ac:dyDescent="0.35">
      <c r="A2320" s="31">
        <f>IF(ISBLANK(B2320),"",COUNTIF(B$2:B2320,B2320))-1</f>
        <v>59</v>
      </c>
      <c r="B2320" s="31">
        <v>18</v>
      </c>
      <c r="C2320" s="10">
        <f>VLOOKUP($A2320,Database!$A:$Y,7,FALSE)</f>
        <v>46199.166666666664</v>
      </c>
      <c r="D2320" s="31" t="str">
        <f>VLOOKUP(Pronostics!$B2320,Setup_MPP!$A:$G,3,FALSE)</f>
        <v>Joueur18</v>
      </c>
      <c r="E2320" s="31" t="str">
        <f>VLOOKUP(Pronostics!$B2320,Setup_MPP!$A:$G,2,FALSE)</f>
        <v>Joueur18</v>
      </c>
      <c r="F2320" s="31" t="str">
        <f>VLOOKUP($B2320,Setup_MPP!$A:$E,4,FALSE)</f>
        <v>#FFC9B0</v>
      </c>
      <c r="G2320" s="31" t="str">
        <f>VLOOKUP($B2320,Setup_MPP!$A:$E,5,FALSE)</f>
        <v>#F28D57</v>
      </c>
      <c r="H2320" s="31" t="str">
        <f>IFERROR(IF(AND(A2320&gt;=1,A2320&lt;=104),VLOOKUP($A2320,Location!$A:$J,6,FALSE),IF(A2320=0,"Avant l'ouverture",IF(OR(A2320=105,A2320=106),"Bonus"))),"")</f>
        <v>Tour 3</v>
      </c>
      <c r="I2320" s="31" t="str">
        <f>IF(LEFT(H2320,4)="Tour",VLOOKUP(A2320,Database!$A:$C,3,FALSE),"")</f>
        <v>D</v>
      </c>
      <c r="J2320" s="31" t="str">
        <f>VLOOKUP($A2320,Location!$A:$J,7,FALSE)</f>
        <v>Turquie</v>
      </c>
      <c r="K2320" s="31" t="str">
        <f>IFERROR(VLOOKUP(J2320,Setup_Team!$B:$C,2,FALSE), "TDB")</f>
        <v>TUR</v>
      </c>
      <c r="L2320" s="31" t="str">
        <f>VLOOKUP($A2320,Location!$A:$J,8,FALSE)</f>
        <v>Etats-Unis</v>
      </c>
      <c r="M2320" s="31" t="str">
        <f>IFERROR(VLOOKUP(L2320,Setup_Team!$B:$C,2,FALSE), "TDB")</f>
        <v>USA</v>
      </c>
      <c r="N2320" s="31" t="str">
        <f>VLOOKUP($A2320,Location!$A:$J,9,FALSE)</f>
        <v>Santa Clara, Californie</v>
      </c>
      <c r="O2320" s="31" t="str">
        <f>VLOOKUP($A2320,Location!$A:$J,10,FALSE)</f>
        <v>Levi's Stadium</v>
      </c>
      <c r="R2320" s="31">
        <v>0</v>
      </c>
      <c r="S2320" s="25">
        <f>VLOOKUP($A2320,Database!$A:$Y,10,FALSE)</f>
        <v>109</v>
      </c>
      <c r="T2320" s="25">
        <f>VLOOKUP($A2320,Database!$A:$Y,11,FALSE)</f>
        <v>102</v>
      </c>
      <c r="U2320" s="25">
        <f>VLOOKUP($A2320,Database!$A:$Y,12,FALSE)</f>
        <v>93</v>
      </c>
      <c r="V2320" s="25" t="str">
        <f>VLOOKUP(A2320,Database!A:M,13,FALSE)</f>
        <v>À venir</v>
      </c>
      <c r="W2320" s="25" t="str">
        <f>VLOOKUP($A2320,Database!$A:$Y,20,FALSE)</f>
        <v/>
      </c>
      <c r="X2320" s="25" t="str">
        <f>VLOOKUP($A2320,Database!$A:$Y,21,FALSE)</f>
        <v/>
      </c>
      <c r="Y2320" s="25" t="str">
        <f ca="1">IF(C2320&lt;NOW(),IF(AND(P2320&gt;Q2320,W2320&gt;X2320),S2320,IF(AND(P2320=Q2320,W2320=X2320),T2320,IF(AND(P2320&lt;Q2320,W2320&lt;X2320),U2320,0))),"")</f>
        <v/>
      </c>
      <c r="Z2320" s="25">
        <f>IF(AND(P2320=W2320,Q2320=X2320),1,0)</f>
        <v>1</v>
      </c>
      <c r="AA2320" s="25" t="str">
        <f>IF(Z2320=0,"",IF(ISBLANK(VLOOKUP(A2320,Database!A:AA,22,FALSE)),"",VLOOKUP(A2320,Database!A:AA,22,FALSE)))</f>
        <v>Exact</v>
      </c>
      <c r="AB2320" s="25">
        <f ca="1">IFERROR(IF(AND(Y2320&lt;&gt;"",OR(V2320="Terminé",V2320="En cours")),VLOOKUP(AA2320,Setup_ScoreExactBonus!A:D,4,FALSE),0),0)</f>
        <v>0</v>
      </c>
      <c r="AC2320" s="31" t="str">
        <f ca="1">IF(Y2320&lt;&gt;"", Y2320 + IF(Z2320=1,AB2320, 0), "")</f>
        <v/>
      </c>
      <c r="AD2320" s="31">
        <f ca="1">SUMIFS(AC$2:AC2320,D$2:D2320,D2320)*IF(R2320=0,1,2)</f>
        <v>0</v>
      </c>
    </row>
    <row r="2321" spans="1:30" x14ac:dyDescent="0.35">
      <c r="A2321" s="31">
        <f>IF(ISBLANK(B2321),"",COUNTIF(B$2:B2321,B2321))-1</f>
        <v>59</v>
      </c>
      <c r="B2321" s="31">
        <v>19</v>
      </c>
      <c r="C2321" s="10">
        <f>VLOOKUP($A2321,Database!$A:$Y,7,FALSE)</f>
        <v>46199.166666666664</v>
      </c>
      <c r="D2321" s="31" t="str">
        <f>VLOOKUP(Pronostics!$B2321,Setup_MPP!$A:$G,3,FALSE)</f>
        <v>Joueur19</v>
      </c>
      <c r="E2321" s="31" t="str">
        <f>VLOOKUP(Pronostics!$B2321,Setup_MPP!$A:$G,2,FALSE)</f>
        <v>Joueur19</v>
      </c>
      <c r="F2321" s="31" t="str">
        <f>VLOOKUP($B2321,Setup_MPP!$A:$E,4,FALSE)</f>
        <v>#D5D5D5</v>
      </c>
      <c r="G2321" s="31" t="str">
        <f>VLOOKUP($B2321,Setup_MPP!$A:$E,5,FALSE)</f>
        <v>#727272</v>
      </c>
      <c r="H2321" s="31" t="str">
        <f>IFERROR(IF(AND(A2321&gt;=1,A2321&lt;=104),VLOOKUP($A2321,Location!$A:$J,6,FALSE),IF(A2321=0,"Avant l'ouverture",IF(OR(A2321=105,A2321=106),"Bonus"))),"")</f>
        <v>Tour 3</v>
      </c>
      <c r="I2321" s="31" t="str">
        <f>IF(LEFT(H2321,4)="Tour",VLOOKUP(A2321,Database!$A:$C,3,FALSE),"")</f>
        <v>D</v>
      </c>
      <c r="J2321" s="31" t="str">
        <f>VLOOKUP($A2321,Location!$A:$J,7,FALSE)</f>
        <v>Turquie</v>
      </c>
      <c r="K2321" s="31" t="str">
        <f>IFERROR(VLOOKUP(J2321,Setup_Team!$B:$C,2,FALSE), "TDB")</f>
        <v>TUR</v>
      </c>
      <c r="L2321" s="31" t="str">
        <f>VLOOKUP($A2321,Location!$A:$J,8,FALSE)</f>
        <v>Etats-Unis</v>
      </c>
      <c r="M2321" s="31" t="str">
        <f>IFERROR(VLOOKUP(L2321,Setup_Team!$B:$C,2,FALSE), "TDB")</f>
        <v>USA</v>
      </c>
      <c r="N2321" s="31" t="str">
        <f>VLOOKUP($A2321,Location!$A:$J,9,FALSE)</f>
        <v>Santa Clara, Californie</v>
      </c>
      <c r="O2321" s="31" t="str">
        <f>VLOOKUP($A2321,Location!$A:$J,10,FALSE)</f>
        <v>Levi's Stadium</v>
      </c>
      <c r="R2321" s="31">
        <v>0</v>
      </c>
      <c r="S2321" s="25">
        <f>VLOOKUP($A2321,Database!$A:$Y,10,FALSE)</f>
        <v>109</v>
      </c>
      <c r="T2321" s="25">
        <f>VLOOKUP($A2321,Database!$A:$Y,11,FALSE)</f>
        <v>102</v>
      </c>
      <c r="U2321" s="25">
        <f>VLOOKUP($A2321,Database!$A:$Y,12,FALSE)</f>
        <v>93</v>
      </c>
      <c r="V2321" s="25" t="str">
        <f>VLOOKUP(A2321,Database!A:M,13,FALSE)</f>
        <v>À venir</v>
      </c>
      <c r="W2321" s="25" t="str">
        <f>VLOOKUP($A2321,Database!$A:$Y,20,FALSE)</f>
        <v/>
      </c>
      <c r="X2321" s="25" t="str">
        <f>VLOOKUP($A2321,Database!$A:$Y,21,FALSE)</f>
        <v/>
      </c>
      <c r="Y2321" s="25" t="str">
        <f ca="1">IF(C2321&lt;NOW(),IF(AND(P2321&gt;Q2321,W2321&gt;X2321),S2321,IF(AND(P2321=Q2321,W2321=X2321),T2321,IF(AND(P2321&lt;Q2321,W2321&lt;X2321),U2321,0))),"")</f>
        <v/>
      </c>
      <c r="Z2321" s="25">
        <f>IF(AND(P2321=W2321,Q2321=X2321),1,0)</f>
        <v>1</v>
      </c>
      <c r="AA2321" s="25" t="str">
        <f>IF(Z2321=0,"",IF(ISBLANK(VLOOKUP(A2321,Database!A:AA,22,FALSE)),"",VLOOKUP(A2321,Database!A:AA,22,FALSE)))</f>
        <v>Exact</v>
      </c>
      <c r="AB2321" s="25">
        <f ca="1">IFERROR(IF(AND(Y2321&lt;&gt;"",OR(V2321="Terminé",V2321="En cours")),VLOOKUP(AA2321,Setup_ScoreExactBonus!A:D,4,FALSE),0),0)</f>
        <v>0</v>
      </c>
      <c r="AC2321" s="31" t="str">
        <f ca="1">IF(Y2321&lt;&gt;"", Y2321 + IF(Z2321=1,AB2321, 0), "")</f>
        <v/>
      </c>
      <c r="AD2321" s="31">
        <f ca="1">SUMIFS(AC$2:AC2321,D$2:D2321,D2321)*IF(R2321=0,1,2)</f>
        <v>0</v>
      </c>
    </row>
    <row r="2322" spans="1:30" x14ac:dyDescent="0.35">
      <c r="A2322" s="31">
        <f>IF(ISBLANK(B2322),"",COUNTIF(B$2:B2322,B2322))-1</f>
        <v>59</v>
      </c>
      <c r="B2322" s="31">
        <v>20</v>
      </c>
      <c r="C2322" s="10">
        <f>VLOOKUP($A2322,Database!$A:$Y,7,FALSE)</f>
        <v>46199.166666666664</v>
      </c>
      <c r="D2322" s="31" t="str">
        <f>VLOOKUP(Pronostics!$B2322,Setup_MPP!$A:$G,3,FALSE)</f>
        <v>Joueur20</v>
      </c>
      <c r="E2322" s="31" t="str">
        <f>VLOOKUP(Pronostics!$B2322,Setup_MPP!$A:$G,2,FALSE)</f>
        <v>Joueur20</v>
      </c>
      <c r="F2322" s="31" t="str">
        <f>VLOOKUP($B2322,Setup_MPP!$A:$E,4,FALSE)</f>
        <v>#D5D5D5</v>
      </c>
      <c r="G2322" s="31" t="str">
        <f>VLOOKUP($B2322,Setup_MPP!$A:$E,5,FALSE)</f>
        <v>#727272</v>
      </c>
      <c r="H2322" s="31" t="str">
        <f>IFERROR(IF(AND(A2322&gt;=1,A2322&lt;=104),VLOOKUP($A2322,Location!$A:$J,6,FALSE),IF(A2322=0,"Avant l'ouverture",IF(OR(A2322=105,A2322=106),"Bonus"))),"")</f>
        <v>Tour 3</v>
      </c>
      <c r="I2322" s="31" t="str">
        <f>IF(LEFT(H2322,4)="Tour",VLOOKUP(A2322,Database!$A:$C,3,FALSE),"")</f>
        <v>D</v>
      </c>
      <c r="J2322" s="31" t="str">
        <f>VLOOKUP($A2322,Location!$A:$J,7,FALSE)</f>
        <v>Turquie</v>
      </c>
      <c r="K2322" s="31" t="str">
        <f>IFERROR(VLOOKUP(J2322,Setup_Team!$B:$C,2,FALSE), "TDB")</f>
        <v>TUR</v>
      </c>
      <c r="L2322" s="31" t="str">
        <f>VLOOKUP($A2322,Location!$A:$J,8,FALSE)</f>
        <v>Etats-Unis</v>
      </c>
      <c r="M2322" s="31" t="str">
        <f>IFERROR(VLOOKUP(L2322,Setup_Team!$B:$C,2,FALSE), "TDB")</f>
        <v>USA</v>
      </c>
      <c r="N2322" s="31" t="str">
        <f>VLOOKUP($A2322,Location!$A:$J,9,FALSE)</f>
        <v>Santa Clara, Californie</v>
      </c>
      <c r="O2322" s="31" t="str">
        <f>VLOOKUP($A2322,Location!$A:$J,10,FALSE)</f>
        <v>Levi's Stadium</v>
      </c>
      <c r="R2322" s="31">
        <v>0</v>
      </c>
      <c r="S2322" s="25">
        <f>VLOOKUP($A2322,Database!$A:$Y,10,FALSE)</f>
        <v>109</v>
      </c>
      <c r="T2322" s="25">
        <f>VLOOKUP($A2322,Database!$A:$Y,11,FALSE)</f>
        <v>102</v>
      </c>
      <c r="U2322" s="25">
        <f>VLOOKUP($A2322,Database!$A:$Y,12,FALSE)</f>
        <v>93</v>
      </c>
      <c r="V2322" s="25" t="str">
        <f>VLOOKUP(A2322,Database!A:M,13,FALSE)</f>
        <v>À venir</v>
      </c>
      <c r="W2322" s="25" t="str">
        <f>VLOOKUP($A2322,Database!$A:$Y,20,FALSE)</f>
        <v/>
      </c>
      <c r="X2322" s="25" t="str">
        <f>VLOOKUP($A2322,Database!$A:$Y,21,FALSE)</f>
        <v/>
      </c>
      <c r="Y2322" s="25" t="str">
        <f ca="1">IF(C2322&lt;NOW(),IF(AND(P2322&gt;Q2322,W2322&gt;X2322),S2322,IF(AND(P2322=Q2322,W2322=X2322),T2322,IF(AND(P2322&lt;Q2322,W2322&lt;X2322),U2322,0))),"")</f>
        <v/>
      </c>
      <c r="Z2322" s="25">
        <f>IF(AND(P2322=W2322,Q2322=X2322),1,0)</f>
        <v>1</v>
      </c>
      <c r="AA2322" s="25" t="str">
        <f>IF(Z2322=0,"",IF(ISBLANK(VLOOKUP(A2322,Database!A:AA,22,FALSE)),"",VLOOKUP(A2322,Database!A:AA,22,FALSE)))</f>
        <v>Exact</v>
      </c>
      <c r="AB2322" s="25">
        <f ca="1">IFERROR(IF(AND(Y2322&lt;&gt;"",OR(V2322="Terminé",V2322="En cours")),VLOOKUP(AA2322,Setup_ScoreExactBonus!A:D,4,FALSE),0),0)</f>
        <v>0</v>
      </c>
      <c r="AC2322" s="31" t="str">
        <f ca="1">IF(Y2322&lt;&gt;"", Y2322 + IF(Z2322=1,AB2322, 0), "")</f>
        <v/>
      </c>
      <c r="AD2322" s="31">
        <f ca="1">SUMIFS(AC$2:AC2322,D$2:D2322,D2322)*IF(R2322=0,1,2)</f>
        <v>0</v>
      </c>
    </row>
    <row r="2323" spans="1:30" x14ac:dyDescent="0.35">
      <c r="A2323" s="31">
        <f>IF(ISBLANK(B2323),"",COUNTIF(B$2:B2323,B2323))-1</f>
        <v>59</v>
      </c>
      <c r="B2323" s="31">
        <v>21</v>
      </c>
      <c r="C2323" s="10">
        <f>VLOOKUP($A2323,Database!$A:$Y,7,FALSE)</f>
        <v>46199.166666666664</v>
      </c>
      <c r="D2323" s="31" t="str">
        <f>VLOOKUP(Pronostics!$B2323,Setup_MPP!$A:$G,3,FALSE)</f>
        <v>Joueur21</v>
      </c>
      <c r="E2323" s="31" t="str">
        <f>VLOOKUP(Pronostics!$B2323,Setup_MPP!$A:$G,2,FALSE)</f>
        <v>Joueur21</v>
      </c>
      <c r="F2323" s="31" t="str">
        <f>VLOOKUP($B2323,Setup_MPP!$A:$E,4,FALSE)</f>
        <v>#D5D5D5</v>
      </c>
      <c r="G2323" s="31" t="str">
        <f>VLOOKUP($B2323,Setup_MPP!$A:$E,5,FALSE)</f>
        <v>#727272</v>
      </c>
      <c r="H2323" s="31" t="str">
        <f>IFERROR(IF(AND(A2323&gt;=1,A2323&lt;=104),VLOOKUP($A2323,Location!$A:$J,6,FALSE),IF(A2323=0,"Avant l'ouverture",IF(OR(A2323=105,A2323=106),"Bonus"))),"")</f>
        <v>Tour 3</v>
      </c>
      <c r="I2323" s="31" t="str">
        <f>IF(LEFT(H2323,4)="Tour",VLOOKUP(A2323,Database!$A:$C,3,FALSE),"")</f>
        <v>D</v>
      </c>
      <c r="J2323" s="31" t="str">
        <f>VLOOKUP($A2323,Location!$A:$J,7,FALSE)</f>
        <v>Turquie</v>
      </c>
      <c r="K2323" s="31" t="str">
        <f>IFERROR(VLOOKUP(J2323,Setup_Team!$B:$C,2,FALSE), "TDB")</f>
        <v>TUR</v>
      </c>
      <c r="L2323" s="31" t="str">
        <f>VLOOKUP($A2323,Location!$A:$J,8,FALSE)</f>
        <v>Etats-Unis</v>
      </c>
      <c r="M2323" s="31" t="str">
        <f>IFERROR(VLOOKUP(L2323,Setup_Team!$B:$C,2,FALSE), "TDB")</f>
        <v>USA</v>
      </c>
      <c r="N2323" s="31" t="str">
        <f>VLOOKUP($A2323,Location!$A:$J,9,FALSE)</f>
        <v>Santa Clara, Californie</v>
      </c>
      <c r="O2323" s="31" t="str">
        <f>VLOOKUP($A2323,Location!$A:$J,10,FALSE)</f>
        <v>Levi's Stadium</v>
      </c>
      <c r="R2323" s="31">
        <v>0</v>
      </c>
      <c r="S2323" s="25">
        <f>VLOOKUP($A2323,Database!$A:$Y,10,FALSE)</f>
        <v>109</v>
      </c>
      <c r="T2323" s="25">
        <f>VLOOKUP($A2323,Database!$A:$Y,11,FALSE)</f>
        <v>102</v>
      </c>
      <c r="U2323" s="25">
        <f>VLOOKUP($A2323,Database!$A:$Y,12,FALSE)</f>
        <v>93</v>
      </c>
      <c r="V2323" s="25" t="str">
        <f>VLOOKUP(A2323,Database!A:M,13,FALSE)</f>
        <v>À venir</v>
      </c>
      <c r="W2323" s="25" t="str">
        <f>VLOOKUP($A2323,Database!$A:$Y,20,FALSE)</f>
        <v/>
      </c>
      <c r="X2323" s="25" t="str">
        <f>VLOOKUP($A2323,Database!$A:$Y,21,FALSE)</f>
        <v/>
      </c>
      <c r="Y2323" s="25" t="str">
        <f ca="1">IF(C2323&lt;NOW(),IF(AND(P2323&gt;Q2323,W2323&gt;X2323),S2323,IF(AND(P2323=Q2323,W2323=X2323),T2323,IF(AND(P2323&lt;Q2323,W2323&lt;X2323),U2323,0))),"")</f>
        <v/>
      </c>
      <c r="Z2323" s="25">
        <f>IF(AND(P2323=W2323,Q2323=X2323),1,0)</f>
        <v>1</v>
      </c>
      <c r="AA2323" s="25" t="str">
        <f>IF(Z2323=0,"",IF(ISBLANK(VLOOKUP(A2323,Database!A:AA,22,FALSE)),"",VLOOKUP(A2323,Database!A:AA,22,FALSE)))</f>
        <v>Exact</v>
      </c>
      <c r="AB2323" s="25">
        <f ca="1">IFERROR(IF(AND(Y2323&lt;&gt;"",OR(V2323="Terminé",V2323="En cours")),VLOOKUP(AA2323,Setup_ScoreExactBonus!A:D,4,FALSE),0),0)</f>
        <v>0</v>
      </c>
      <c r="AC2323" s="31" t="str">
        <f ca="1">IF(Y2323&lt;&gt;"", Y2323 + IF(Z2323=1,AB2323, 0), "")</f>
        <v/>
      </c>
      <c r="AD2323" s="31">
        <f ca="1">SUMIFS(AC$2:AC2323,D$2:D2323,D2323)*IF(R2323=0,1,2)</f>
        <v>0</v>
      </c>
    </row>
    <row r="2324" spans="1:30" x14ac:dyDescent="0.35">
      <c r="A2324" s="31">
        <f>IF(ISBLANK(B2324),"",COUNTIF(B$2:B2324,B2324))-1</f>
        <v>59</v>
      </c>
      <c r="B2324" s="31">
        <v>22</v>
      </c>
      <c r="C2324" s="10">
        <f>VLOOKUP($A2324,Database!$A:$Y,7,FALSE)</f>
        <v>46199.166666666664</v>
      </c>
      <c r="D2324" s="31" t="str">
        <f>VLOOKUP(Pronostics!$B2324,Setup_MPP!$A:$G,3,FALSE)</f>
        <v>Joueur22</v>
      </c>
      <c r="E2324" s="31" t="str">
        <f>VLOOKUP(Pronostics!$B2324,Setup_MPP!$A:$G,2,FALSE)</f>
        <v>Joueur22</v>
      </c>
      <c r="F2324" s="31" t="str">
        <f>VLOOKUP($B2324,Setup_MPP!$A:$E,4,FALSE)</f>
        <v>#D5D5D5</v>
      </c>
      <c r="G2324" s="31" t="str">
        <f>VLOOKUP($B2324,Setup_MPP!$A:$E,5,FALSE)</f>
        <v>#727272</v>
      </c>
      <c r="H2324" s="31" t="str">
        <f>IFERROR(IF(AND(A2324&gt;=1,A2324&lt;=104),VLOOKUP($A2324,Location!$A:$J,6,FALSE),IF(A2324=0,"Avant l'ouverture",IF(OR(A2324=105,A2324=106),"Bonus"))),"")</f>
        <v>Tour 3</v>
      </c>
      <c r="I2324" s="31" t="str">
        <f>IF(LEFT(H2324,4)="Tour",VLOOKUP(A2324,Database!$A:$C,3,FALSE),"")</f>
        <v>D</v>
      </c>
      <c r="J2324" s="31" t="str">
        <f>VLOOKUP($A2324,Location!$A:$J,7,FALSE)</f>
        <v>Turquie</v>
      </c>
      <c r="K2324" s="31" t="str">
        <f>IFERROR(VLOOKUP(J2324,Setup_Team!$B:$C,2,FALSE), "TDB")</f>
        <v>TUR</v>
      </c>
      <c r="L2324" s="31" t="str">
        <f>VLOOKUP($A2324,Location!$A:$J,8,FALSE)</f>
        <v>Etats-Unis</v>
      </c>
      <c r="M2324" s="31" t="str">
        <f>IFERROR(VLOOKUP(L2324,Setup_Team!$B:$C,2,FALSE), "TDB")</f>
        <v>USA</v>
      </c>
      <c r="N2324" s="31" t="str">
        <f>VLOOKUP($A2324,Location!$A:$J,9,FALSE)</f>
        <v>Santa Clara, Californie</v>
      </c>
      <c r="O2324" s="31" t="str">
        <f>VLOOKUP($A2324,Location!$A:$J,10,FALSE)</f>
        <v>Levi's Stadium</v>
      </c>
      <c r="R2324" s="31">
        <v>0</v>
      </c>
      <c r="S2324" s="25">
        <f>VLOOKUP($A2324,Database!$A:$Y,10,FALSE)</f>
        <v>109</v>
      </c>
      <c r="T2324" s="25">
        <f>VLOOKUP($A2324,Database!$A:$Y,11,FALSE)</f>
        <v>102</v>
      </c>
      <c r="U2324" s="25">
        <f>VLOOKUP($A2324,Database!$A:$Y,12,FALSE)</f>
        <v>93</v>
      </c>
      <c r="V2324" s="25" t="str">
        <f>VLOOKUP(A2324,Database!A:M,13,FALSE)</f>
        <v>À venir</v>
      </c>
      <c r="W2324" s="25" t="str">
        <f>VLOOKUP($A2324,Database!$A:$Y,20,FALSE)</f>
        <v/>
      </c>
      <c r="X2324" s="25" t="str">
        <f>VLOOKUP($A2324,Database!$A:$Y,21,FALSE)</f>
        <v/>
      </c>
      <c r="Y2324" s="25" t="str">
        <f ca="1">IF(C2324&lt;NOW(),IF(AND(P2324&gt;Q2324,W2324&gt;X2324),S2324,IF(AND(P2324=Q2324,W2324=X2324),T2324,IF(AND(P2324&lt;Q2324,W2324&lt;X2324),U2324,0))),"")</f>
        <v/>
      </c>
      <c r="Z2324" s="25">
        <f>IF(AND(P2324=W2324,Q2324=X2324),1,0)</f>
        <v>1</v>
      </c>
      <c r="AA2324" s="25" t="str">
        <f>IF(Z2324=0,"",IF(ISBLANK(VLOOKUP(A2324,Database!A:AA,22,FALSE)),"",VLOOKUP(A2324,Database!A:AA,22,FALSE)))</f>
        <v>Exact</v>
      </c>
      <c r="AB2324" s="25">
        <f ca="1">IFERROR(IF(AND(Y2324&lt;&gt;"",OR(V2324="Terminé",V2324="En cours")),VLOOKUP(AA2324,Setup_ScoreExactBonus!A:D,4,FALSE),0),0)</f>
        <v>0</v>
      </c>
      <c r="AC2324" s="31" t="str">
        <f ca="1">IF(Y2324&lt;&gt;"", Y2324 + IF(Z2324=1,AB2324, 0), "")</f>
        <v/>
      </c>
      <c r="AD2324" s="31">
        <f ca="1">SUMIFS(AC$2:AC2324,D$2:D2324,D2324)*IF(R2324=0,1,2)</f>
        <v>0</v>
      </c>
    </row>
    <row r="2325" spans="1:30" x14ac:dyDescent="0.35">
      <c r="A2325" s="31">
        <f>IF(ISBLANK(B2325),"",COUNTIF(B$2:B2325,B2325))-1</f>
        <v>59</v>
      </c>
      <c r="B2325" s="31">
        <v>23</v>
      </c>
      <c r="C2325" s="10">
        <f>VLOOKUP($A2325,Database!$A:$Y,7,FALSE)</f>
        <v>46199.166666666664</v>
      </c>
      <c r="D2325" s="31" t="str">
        <f>VLOOKUP(Pronostics!$B2325,Setup_MPP!$A:$G,3,FALSE)</f>
        <v>Joueur23</v>
      </c>
      <c r="E2325" s="31" t="str">
        <f>VLOOKUP(Pronostics!$B2325,Setup_MPP!$A:$G,2,FALSE)</f>
        <v>Joueur23</v>
      </c>
      <c r="F2325" s="31" t="str">
        <f>VLOOKUP($B2325,Setup_MPP!$A:$E,4,FALSE)</f>
        <v>#D5D5D5</v>
      </c>
      <c r="G2325" s="31" t="str">
        <f>VLOOKUP($B2325,Setup_MPP!$A:$E,5,FALSE)</f>
        <v>#727272</v>
      </c>
      <c r="H2325" s="31" t="str">
        <f>IFERROR(IF(AND(A2325&gt;=1,A2325&lt;=104),VLOOKUP($A2325,Location!$A:$J,6,FALSE),IF(A2325=0,"Avant l'ouverture",IF(OR(A2325=105,A2325=106),"Bonus"))),"")</f>
        <v>Tour 3</v>
      </c>
      <c r="I2325" s="31" t="str">
        <f>IF(LEFT(H2325,4)="Tour",VLOOKUP(A2325,Database!$A:$C,3,FALSE),"")</f>
        <v>D</v>
      </c>
      <c r="J2325" s="31" t="str">
        <f>VLOOKUP($A2325,Location!$A:$J,7,FALSE)</f>
        <v>Turquie</v>
      </c>
      <c r="K2325" s="31" t="str">
        <f>IFERROR(VLOOKUP(J2325,Setup_Team!$B:$C,2,FALSE), "TDB")</f>
        <v>TUR</v>
      </c>
      <c r="L2325" s="31" t="str">
        <f>VLOOKUP($A2325,Location!$A:$J,8,FALSE)</f>
        <v>Etats-Unis</v>
      </c>
      <c r="M2325" s="31" t="str">
        <f>IFERROR(VLOOKUP(L2325,Setup_Team!$B:$C,2,FALSE), "TDB")</f>
        <v>USA</v>
      </c>
      <c r="N2325" s="31" t="str">
        <f>VLOOKUP($A2325,Location!$A:$J,9,FALSE)</f>
        <v>Santa Clara, Californie</v>
      </c>
      <c r="O2325" s="31" t="str">
        <f>VLOOKUP($A2325,Location!$A:$J,10,FALSE)</f>
        <v>Levi's Stadium</v>
      </c>
      <c r="R2325" s="31">
        <v>0</v>
      </c>
      <c r="S2325" s="25">
        <f>VLOOKUP($A2325,Database!$A:$Y,10,FALSE)</f>
        <v>109</v>
      </c>
      <c r="T2325" s="25">
        <f>VLOOKUP($A2325,Database!$A:$Y,11,FALSE)</f>
        <v>102</v>
      </c>
      <c r="U2325" s="25">
        <f>VLOOKUP($A2325,Database!$A:$Y,12,FALSE)</f>
        <v>93</v>
      </c>
      <c r="V2325" s="25" t="str">
        <f>VLOOKUP(A2325,Database!A:M,13,FALSE)</f>
        <v>À venir</v>
      </c>
      <c r="W2325" s="25" t="str">
        <f>VLOOKUP($A2325,Database!$A:$Y,20,FALSE)</f>
        <v/>
      </c>
      <c r="X2325" s="25" t="str">
        <f>VLOOKUP($A2325,Database!$A:$Y,21,FALSE)</f>
        <v/>
      </c>
      <c r="Y2325" s="25" t="str">
        <f ca="1">IF(C2325&lt;NOW(),IF(AND(P2325&gt;Q2325,W2325&gt;X2325),S2325,IF(AND(P2325=Q2325,W2325=X2325),T2325,IF(AND(P2325&lt;Q2325,W2325&lt;X2325),U2325,0))),"")</f>
        <v/>
      </c>
      <c r="Z2325" s="25">
        <f>IF(AND(P2325=W2325,Q2325=X2325),1,0)</f>
        <v>1</v>
      </c>
      <c r="AA2325" s="25" t="str">
        <f>IF(Z2325=0,"",IF(ISBLANK(VLOOKUP(A2325,Database!A:AA,22,FALSE)),"",VLOOKUP(A2325,Database!A:AA,22,FALSE)))</f>
        <v>Exact</v>
      </c>
      <c r="AB2325" s="25">
        <f ca="1">IFERROR(IF(AND(Y2325&lt;&gt;"",OR(V2325="Terminé",V2325="En cours")),VLOOKUP(AA2325,Setup_ScoreExactBonus!A:D,4,FALSE),0),0)</f>
        <v>0</v>
      </c>
      <c r="AC2325" s="31" t="str">
        <f ca="1">IF(Y2325&lt;&gt;"", Y2325 + IF(Z2325=1,AB2325, 0), "")</f>
        <v/>
      </c>
      <c r="AD2325" s="31">
        <f ca="1">SUMIFS(AC$2:AC2325,D$2:D2325,D2325)*IF(R2325=0,1,2)</f>
        <v>0</v>
      </c>
    </row>
    <row r="2326" spans="1:30" x14ac:dyDescent="0.35">
      <c r="A2326" s="31">
        <f>IF(ISBLANK(B2326),"",COUNTIF(B$2:B2326,B2326))-1</f>
        <v>59</v>
      </c>
      <c r="B2326" s="31">
        <v>24</v>
      </c>
      <c r="C2326" s="10">
        <f>VLOOKUP($A2326,Database!$A:$Y,7,FALSE)</f>
        <v>46199.166666666664</v>
      </c>
      <c r="D2326" s="31" t="str">
        <f>VLOOKUP(Pronostics!$B2326,Setup_MPP!$A:$G,3,FALSE)</f>
        <v>Joueur24</v>
      </c>
      <c r="E2326" s="31" t="str">
        <f>VLOOKUP(Pronostics!$B2326,Setup_MPP!$A:$G,2,FALSE)</f>
        <v>Joueur24</v>
      </c>
      <c r="F2326" s="31" t="str">
        <f>VLOOKUP($B2326,Setup_MPP!$A:$E,4,FALSE)</f>
        <v>#D5D5D5</v>
      </c>
      <c r="G2326" s="31" t="str">
        <f>VLOOKUP($B2326,Setup_MPP!$A:$E,5,FALSE)</f>
        <v>#727272</v>
      </c>
      <c r="H2326" s="31" t="str">
        <f>IFERROR(IF(AND(A2326&gt;=1,A2326&lt;=104),VLOOKUP($A2326,Location!$A:$J,6,FALSE),IF(A2326=0,"Avant l'ouverture",IF(OR(A2326=105,A2326=106),"Bonus"))),"")</f>
        <v>Tour 3</v>
      </c>
      <c r="I2326" s="31" t="str">
        <f>IF(LEFT(H2326,4)="Tour",VLOOKUP(A2326,Database!$A:$C,3,FALSE),"")</f>
        <v>D</v>
      </c>
      <c r="J2326" s="31" t="str">
        <f>VLOOKUP($A2326,Location!$A:$J,7,FALSE)</f>
        <v>Turquie</v>
      </c>
      <c r="K2326" s="31" t="str">
        <f>IFERROR(VLOOKUP(J2326,Setup_Team!$B:$C,2,FALSE), "TDB")</f>
        <v>TUR</v>
      </c>
      <c r="L2326" s="31" t="str">
        <f>VLOOKUP($A2326,Location!$A:$J,8,FALSE)</f>
        <v>Etats-Unis</v>
      </c>
      <c r="M2326" s="31" t="str">
        <f>IFERROR(VLOOKUP(L2326,Setup_Team!$B:$C,2,FALSE), "TDB")</f>
        <v>USA</v>
      </c>
      <c r="N2326" s="31" t="str">
        <f>VLOOKUP($A2326,Location!$A:$J,9,FALSE)</f>
        <v>Santa Clara, Californie</v>
      </c>
      <c r="O2326" s="31" t="str">
        <f>VLOOKUP($A2326,Location!$A:$J,10,FALSE)</f>
        <v>Levi's Stadium</v>
      </c>
      <c r="R2326" s="31">
        <v>0</v>
      </c>
      <c r="S2326" s="25">
        <f>VLOOKUP($A2326,Database!$A:$Y,10,FALSE)</f>
        <v>109</v>
      </c>
      <c r="T2326" s="25">
        <f>VLOOKUP($A2326,Database!$A:$Y,11,FALSE)</f>
        <v>102</v>
      </c>
      <c r="U2326" s="25">
        <f>VLOOKUP($A2326,Database!$A:$Y,12,FALSE)</f>
        <v>93</v>
      </c>
      <c r="V2326" s="25" t="str">
        <f>VLOOKUP(A2326,Database!A:M,13,FALSE)</f>
        <v>À venir</v>
      </c>
      <c r="W2326" s="25" t="str">
        <f>VLOOKUP($A2326,Database!$A:$Y,20,FALSE)</f>
        <v/>
      </c>
      <c r="X2326" s="25" t="str">
        <f>VLOOKUP($A2326,Database!$A:$Y,21,FALSE)</f>
        <v/>
      </c>
      <c r="Y2326" s="25" t="str">
        <f ca="1">IF(C2326&lt;NOW(),IF(AND(P2326&gt;Q2326,W2326&gt;X2326),S2326,IF(AND(P2326=Q2326,W2326=X2326),T2326,IF(AND(P2326&lt;Q2326,W2326&lt;X2326),U2326,0))),"")</f>
        <v/>
      </c>
      <c r="Z2326" s="25">
        <f>IF(AND(P2326=W2326,Q2326=X2326),1,0)</f>
        <v>1</v>
      </c>
      <c r="AA2326" s="25" t="str">
        <f>IF(Z2326=0,"",IF(ISBLANK(VLOOKUP(A2326,Database!A:AA,22,FALSE)),"",VLOOKUP(A2326,Database!A:AA,22,FALSE)))</f>
        <v>Exact</v>
      </c>
      <c r="AB2326" s="25">
        <f ca="1">IFERROR(IF(AND(Y2326&lt;&gt;"",OR(V2326="Terminé",V2326="En cours")),VLOOKUP(AA2326,Setup_ScoreExactBonus!A:D,4,FALSE),0),0)</f>
        <v>0</v>
      </c>
      <c r="AC2326" s="31" t="str">
        <f ca="1">IF(Y2326&lt;&gt;"", Y2326 + IF(Z2326=1,AB2326, 0), "")</f>
        <v/>
      </c>
      <c r="AD2326" s="31">
        <f ca="1">SUMIFS(AC$2:AC2326,D$2:D2326,D2326)*IF(R2326=0,1,2)</f>
        <v>0</v>
      </c>
    </row>
    <row r="2327" spans="1:30" x14ac:dyDescent="0.35">
      <c r="A2327" s="31">
        <f>IF(ISBLANK(B2327),"",COUNTIF(B$2:B2327,B2327))-1</f>
        <v>59</v>
      </c>
      <c r="B2327" s="31">
        <v>25</v>
      </c>
      <c r="C2327" s="10">
        <f>VLOOKUP($A2327,Database!$A:$Y,7,FALSE)</f>
        <v>46199.166666666664</v>
      </c>
      <c r="D2327" s="31" t="str">
        <f>VLOOKUP(Pronostics!$B2327,Setup_MPP!$A:$G,3,FALSE)</f>
        <v>Joueur25</v>
      </c>
      <c r="E2327" s="31" t="str">
        <f>VLOOKUP(Pronostics!$B2327,Setup_MPP!$A:$G,2,FALSE)</f>
        <v>Joueur25</v>
      </c>
      <c r="F2327" s="31" t="str">
        <f>VLOOKUP($B2327,Setup_MPP!$A:$E,4,FALSE)</f>
        <v>#D5D5D5</v>
      </c>
      <c r="G2327" s="31" t="str">
        <f>VLOOKUP($B2327,Setup_MPP!$A:$E,5,FALSE)</f>
        <v>#727272</v>
      </c>
      <c r="H2327" s="31" t="str">
        <f>IFERROR(IF(AND(A2327&gt;=1,A2327&lt;=104),VLOOKUP($A2327,Location!$A:$J,6,FALSE),IF(A2327=0,"Avant l'ouverture",IF(OR(A2327=105,A2327=106),"Bonus"))),"")</f>
        <v>Tour 3</v>
      </c>
      <c r="I2327" s="31" t="str">
        <f>IF(LEFT(H2327,4)="Tour",VLOOKUP(A2327,Database!$A:$C,3,FALSE),"")</f>
        <v>D</v>
      </c>
      <c r="J2327" s="31" t="str">
        <f>VLOOKUP($A2327,Location!$A:$J,7,FALSE)</f>
        <v>Turquie</v>
      </c>
      <c r="K2327" s="31" t="str">
        <f>IFERROR(VLOOKUP(J2327,Setup_Team!$B:$C,2,FALSE), "TDB")</f>
        <v>TUR</v>
      </c>
      <c r="L2327" s="31" t="str">
        <f>VLOOKUP($A2327,Location!$A:$J,8,FALSE)</f>
        <v>Etats-Unis</v>
      </c>
      <c r="M2327" s="31" t="str">
        <f>IFERROR(VLOOKUP(L2327,Setup_Team!$B:$C,2,FALSE), "TDB")</f>
        <v>USA</v>
      </c>
      <c r="N2327" s="31" t="str">
        <f>VLOOKUP($A2327,Location!$A:$J,9,FALSE)</f>
        <v>Santa Clara, Californie</v>
      </c>
      <c r="O2327" s="31" t="str">
        <f>VLOOKUP($A2327,Location!$A:$J,10,FALSE)</f>
        <v>Levi's Stadium</v>
      </c>
      <c r="R2327" s="31">
        <v>0</v>
      </c>
      <c r="S2327" s="25">
        <f>VLOOKUP($A2327,Database!$A:$Y,10,FALSE)</f>
        <v>109</v>
      </c>
      <c r="T2327" s="25">
        <f>VLOOKUP($A2327,Database!$A:$Y,11,FALSE)</f>
        <v>102</v>
      </c>
      <c r="U2327" s="25">
        <f>VLOOKUP($A2327,Database!$A:$Y,12,FALSE)</f>
        <v>93</v>
      </c>
      <c r="V2327" s="25" t="str">
        <f>VLOOKUP(A2327,Database!A:M,13,FALSE)</f>
        <v>À venir</v>
      </c>
      <c r="W2327" s="25" t="str">
        <f>VLOOKUP($A2327,Database!$A:$Y,20,FALSE)</f>
        <v/>
      </c>
      <c r="X2327" s="25" t="str">
        <f>VLOOKUP($A2327,Database!$A:$Y,21,FALSE)</f>
        <v/>
      </c>
      <c r="Y2327" s="25" t="str">
        <f ca="1">IF(C2327&lt;NOW(),IF(AND(P2327&gt;Q2327,W2327&gt;X2327),S2327,IF(AND(P2327=Q2327,W2327=X2327),T2327,IF(AND(P2327&lt;Q2327,W2327&lt;X2327),U2327,0))),"")</f>
        <v/>
      </c>
      <c r="Z2327" s="25">
        <f>IF(AND(P2327=W2327,Q2327=X2327),1,0)</f>
        <v>1</v>
      </c>
      <c r="AA2327" s="25" t="str">
        <f>IF(Z2327=0,"",IF(ISBLANK(VLOOKUP(A2327,Database!A:AA,22,FALSE)),"",VLOOKUP(A2327,Database!A:AA,22,FALSE)))</f>
        <v>Exact</v>
      </c>
      <c r="AB2327" s="25">
        <f ca="1">IFERROR(IF(AND(Y2327&lt;&gt;"",OR(V2327="Terminé",V2327="En cours")),VLOOKUP(AA2327,Setup_ScoreExactBonus!A:D,4,FALSE),0),0)</f>
        <v>0</v>
      </c>
      <c r="AC2327" s="31" t="str">
        <f ca="1">IF(Y2327&lt;&gt;"", Y2327 + IF(Z2327=1,AB2327, 0), "")</f>
        <v/>
      </c>
      <c r="AD2327" s="31">
        <f ca="1">SUMIFS(AC$2:AC2327,D$2:D2327,D2327)*IF(R2327=0,1,2)</f>
        <v>0</v>
      </c>
    </row>
    <row r="2328" spans="1:30" x14ac:dyDescent="0.35">
      <c r="A2328" s="31">
        <f>IF(ISBLANK(B2328),"",COUNTIF(B$2:B2328,B2328))-1</f>
        <v>59</v>
      </c>
      <c r="B2328" s="31">
        <v>26</v>
      </c>
      <c r="C2328" s="10">
        <f>VLOOKUP($A2328,Database!$A:$Y,7,FALSE)</f>
        <v>46199.166666666664</v>
      </c>
      <c r="D2328" s="31" t="str">
        <f>VLOOKUP(Pronostics!$B2328,Setup_MPP!$A:$G,3,FALSE)</f>
        <v>Joueur26</v>
      </c>
      <c r="E2328" s="31" t="str">
        <f>VLOOKUP(Pronostics!$B2328,Setup_MPP!$A:$G,2,FALSE)</f>
        <v>Joueur26</v>
      </c>
      <c r="F2328" s="31" t="str">
        <f>VLOOKUP($B2328,Setup_MPP!$A:$E,4,FALSE)</f>
        <v>#D5D5D5</v>
      </c>
      <c r="G2328" s="31" t="str">
        <f>VLOOKUP($B2328,Setup_MPP!$A:$E,5,FALSE)</f>
        <v>#727272</v>
      </c>
      <c r="H2328" s="31" t="str">
        <f>IFERROR(IF(AND(A2328&gt;=1,A2328&lt;=104),VLOOKUP($A2328,Location!$A:$J,6,FALSE),IF(A2328=0,"Avant l'ouverture",IF(OR(A2328=105,A2328=106),"Bonus"))),"")</f>
        <v>Tour 3</v>
      </c>
      <c r="I2328" s="31" t="str">
        <f>IF(LEFT(H2328,4)="Tour",VLOOKUP(A2328,Database!$A:$C,3,FALSE),"")</f>
        <v>D</v>
      </c>
      <c r="J2328" s="31" t="str">
        <f>VLOOKUP($A2328,Location!$A:$J,7,FALSE)</f>
        <v>Turquie</v>
      </c>
      <c r="K2328" s="31" t="str">
        <f>IFERROR(VLOOKUP(J2328,Setup_Team!$B:$C,2,FALSE), "TDB")</f>
        <v>TUR</v>
      </c>
      <c r="L2328" s="31" t="str">
        <f>VLOOKUP($A2328,Location!$A:$J,8,FALSE)</f>
        <v>Etats-Unis</v>
      </c>
      <c r="M2328" s="31" t="str">
        <f>IFERROR(VLOOKUP(L2328,Setup_Team!$B:$C,2,FALSE), "TDB")</f>
        <v>USA</v>
      </c>
      <c r="N2328" s="31" t="str">
        <f>VLOOKUP($A2328,Location!$A:$J,9,FALSE)</f>
        <v>Santa Clara, Californie</v>
      </c>
      <c r="O2328" s="31" t="str">
        <f>VLOOKUP($A2328,Location!$A:$J,10,FALSE)</f>
        <v>Levi's Stadium</v>
      </c>
      <c r="R2328" s="31">
        <v>0</v>
      </c>
      <c r="S2328" s="25">
        <f>VLOOKUP($A2328,Database!$A:$Y,10,FALSE)</f>
        <v>109</v>
      </c>
      <c r="T2328" s="25">
        <f>VLOOKUP($A2328,Database!$A:$Y,11,FALSE)</f>
        <v>102</v>
      </c>
      <c r="U2328" s="25">
        <f>VLOOKUP($A2328,Database!$A:$Y,12,FALSE)</f>
        <v>93</v>
      </c>
      <c r="V2328" s="25" t="str">
        <f>VLOOKUP(A2328,Database!A:M,13,FALSE)</f>
        <v>À venir</v>
      </c>
      <c r="W2328" s="25" t="str">
        <f>VLOOKUP($A2328,Database!$A:$Y,20,FALSE)</f>
        <v/>
      </c>
      <c r="X2328" s="25" t="str">
        <f>VLOOKUP($A2328,Database!$A:$Y,21,FALSE)</f>
        <v/>
      </c>
      <c r="Y2328" s="25" t="str">
        <f ca="1">IF(C2328&lt;NOW(),IF(AND(P2328&gt;Q2328,W2328&gt;X2328),S2328,IF(AND(P2328=Q2328,W2328=X2328),T2328,IF(AND(P2328&lt;Q2328,W2328&lt;X2328),U2328,0))),"")</f>
        <v/>
      </c>
      <c r="Z2328" s="25">
        <f>IF(AND(P2328=W2328,Q2328=X2328),1,0)</f>
        <v>1</v>
      </c>
      <c r="AA2328" s="25" t="str">
        <f>IF(Z2328=0,"",IF(ISBLANK(VLOOKUP(A2328,Database!A:AA,22,FALSE)),"",VLOOKUP(A2328,Database!A:AA,22,FALSE)))</f>
        <v>Exact</v>
      </c>
      <c r="AB2328" s="25">
        <f ca="1">IFERROR(IF(AND(Y2328&lt;&gt;"",OR(V2328="Terminé",V2328="En cours")),VLOOKUP(AA2328,Setup_ScoreExactBonus!A:D,4,FALSE),0),0)</f>
        <v>0</v>
      </c>
      <c r="AC2328" s="31" t="str">
        <f ca="1">IF(Y2328&lt;&gt;"", Y2328 + IF(Z2328=1,AB2328, 0), "")</f>
        <v/>
      </c>
      <c r="AD2328" s="31">
        <f ca="1">SUMIFS(AC$2:AC2328,D$2:D2328,D2328)*IF(R2328=0,1,2)</f>
        <v>0</v>
      </c>
    </row>
    <row r="2329" spans="1:30" x14ac:dyDescent="0.35">
      <c r="A2329" s="31">
        <f>IF(ISBLANK(B2329),"",COUNTIF(B$2:B2329,B2329))-1</f>
        <v>59</v>
      </c>
      <c r="B2329" s="31">
        <v>27</v>
      </c>
      <c r="C2329" s="10">
        <f>VLOOKUP($A2329,Database!$A:$Y,7,FALSE)</f>
        <v>46199.166666666664</v>
      </c>
      <c r="D2329" s="31" t="str">
        <f>VLOOKUP(Pronostics!$B2329,Setup_MPP!$A:$G,3,FALSE)</f>
        <v>Joueur27</v>
      </c>
      <c r="E2329" s="31" t="str">
        <f>VLOOKUP(Pronostics!$B2329,Setup_MPP!$A:$G,2,FALSE)</f>
        <v>Joueur27</v>
      </c>
      <c r="F2329" s="31" t="str">
        <f>VLOOKUP($B2329,Setup_MPP!$A:$E,4,FALSE)</f>
        <v>#D5D5D5</v>
      </c>
      <c r="G2329" s="31" t="str">
        <f>VLOOKUP($B2329,Setup_MPP!$A:$E,5,FALSE)</f>
        <v>#727272</v>
      </c>
      <c r="H2329" s="31" t="str">
        <f>IFERROR(IF(AND(A2329&gt;=1,A2329&lt;=104),VLOOKUP($A2329,Location!$A:$J,6,FALSE),IF(A2329=0,"Avant l'ouverture",IF(OR(A2329=105,A2329=106),"Bonus"))),"")</f>
        <v>Tour 3</v>
      </c>
      <c r="I2329" s="31" t="str">
        <f>IF(LEFT(H2329,4)="Tour",VLOOKUP(A2329,Database!$A:$C,3,FALSE),"")</f>
        <v>D</v>
      </c>
      <c r="J2329" s="31" t="str">
        <f>VLOOKUP($A2329,Location!$A:$J,7,FALSE)</f>
        <v>Turquie</v>
      </c>
      <c r="K2329" s="31" t="str">
        <f>IFERROR(VLOOKUP(J2329,Setup_Team!$B:$C,2,FALSE), "TDB")</f>
        <v>TUR</v>
      </c>
      <c r="L2329" s="31" t="str">
        <f>VLOOKUP($A2329,Location!$A:$J,8,FALSE)</f>
        <v>Etats-Unis</v>
      </c>
      <c r="M2329" s="31" t="str">
        <f>IFERROR(VLOOKUP(L2329,Setup_Team!$B:$C,2,FALSE), "TDB")</f>
        <v>USA</v>
      </c>
      <c r="N2329" s="31" t="str">
        <f>VLOOKUP($A2329,Location!$A:$J,9,FALSE)</f>
        <v>Santa Clara, Californie</v>
      </c>
      <c r="O2329" s="31" t="str">
        <f>VLOOKUP($A2329,Location!$A:$J,10,FALSE)</f>
        <v>Levi's Stadium</v>
      </c>
      <c r="R2329" s="31">
        <v>0</v>
      </c>
      <c r="S2329" s="25">
        <f>VLOOKUP($A2329,Database!$A:$Y,10,FALSE)</f>
        <v>109</v>
      </c>
      <c r="T2329" s="25">
        <f>VLOOKUP($A2329,Database!$A:$Y,11,FALSE)</f>
        <v>102</v>
      </c>
      <c r="U2329" s="25">
        <f>VLOOKUP($A2329,Database!$A:$Y,12,FALSE)</f>
        <v>93</v>
      </c>
      <c r="V2329" s="25" t="str">
        <f>VLOOKUP(A2329,Database!A:M,13,FALSE)</f>
        <v>À venir</v>
      </c>
      <c r="W2329" s="25" t="str">
        <f>VLOOKUP($A2329,Database!$A:$Y,20,FALSE)</f>
        <v/>
      </c>
      <c r="X2329" s="25" t="str">
        <f>VLOOKUP($A2329,Database!$A:$Y,21,FALSE)</f>
        <v/>
      </c>
      <c r="Y2329" s="25" t="str">
        <f ca="1">IF(C2329&lt;NOW(),IF(AND(P2329&gt;Q2329,W2329&gt;X2329),S2329,IF(AND(P2329=Q2329,W2329=X2329),T2329,IF(AND(P2329&lt;Q2329,W2329&lt;X2329),U2329,0))),"")</f>
        <v/>
      </c>
      <c r="Z2329" s="25">
        <f>IF(AND(P2329=W2329,Q2329=X2329),1,0)</f>
        <v>1</v>
      </c>
      <c r="AA2329" s="25" t="str">
        <f>IF(Z2329=0,"",IF(ISBLANK(VLOOKUP(A2329,Database!A:AA,22,FALSE)),"",VLOOKUP(A2329,Database!A:AA,22,FALSE)))</f>
        <v>Exact</v>
      </c>
      <c r="AB2329" s="25">
        <f ca="1">IFERROR(IF(AND(Y2329&lt;&gt;"",OR(V2329="Terminé",V2329="En cours")),VLOOKUP(AA2329,Setup_ScoreExactBonus!A:D,4,FALSE),0),0)</f>
        <v>0</v>
      </c>
      <c r="AC2329" s="31" t="str">
        <f ca="1">IF(Y2329&lt;&gt;"", Y2329 + IF(Z2329=1,AB2329, 0), "")</f>
        <v/>
      </c>
      <c r="AD2329" s="31">
        <f ca="1">SUMIFS(AC$2:AC2329,D$2:D2329,D2329)*IF(R2329=0,1,2)</f>
        <v>0</v>
      </c>
    </row>
    <row r="2330" spans="1:30" x14ac:dyDescent="0.35">
      <c r="A2330" s="31">
        <f>IF(ISBLANK(B2330),"",COUNTIF(B$2:B2330,B2330))-1</f>
        <v>59</v>
      </c>
      <c r="B2330" s="31">
        <v>28</v>
      </c>
      <c r="C2330" s="10">
        <f>VLOOKUP($A2330,Database!$A:$Y,7,FALSE)</f>
        <v>46199.166666666664</v>
      </c>
      <c r="D2330" s="31" t="str">
        <f>VLOOKUP(Pronostics!$B2330,Setup_MPP!$A:$G,3,FALSE)</f>
        <v>Joueur28</v>
      </c>
      <c r="E2330" s="31" t="str">
        <f>VLOOKUP(Pronostics!$B2330,Setup_MPP!$A:$G,2,FALSE)</f>
        <v>Joueur28</v>
      </c>
      <c r="F2330" s="31" t="str">
        <f>VLOOKUP($B2330,Setup_MPP!$A:$E,4,FALSE)</f>
        <v>#D5D5D5</v>
      </c>
      <c r="G2330" s="31" t="str">
        <f>VLOOKUP($B2330,Setup_MPP!$A:$E,5,FALSE)</f>
        <v>#727272</v>
      </c>
      <c r="H2330" s="31" t="str">
        <f>IFERROR(IF(AND(A2330&gt;=1,A2330&lt;=104),VLOOKUP($A2330,Location!$A:$J,6,FALSE),IF(A2330=0,"Avant l'ouverture",IF(OR(A2330=105,A2330=106),"Bonus"))),"")</f>
        <v>Tour 3</v>
      </c>
      <c r="I2330" s="31" t="str">
        <f>IF(LEFT(H2330,4)="Tour",VLOOKUP(A2330,Database!$A:$C,3,FALSE),"")</f>
        <v>D</v>
      </c>
      <c r="J2330" s="31" t="str">
        <f>VLOOKUP($A2330,Location!$A:$J,7,FALSE)</f>
        <v>Turquie</v>
      </c>
      <c r="K2330" s="31" t="str">
        <f>IFERROR(VLOOKUP(J2330,Setup_Team!$B:$C,2,FALSE), "TDB")</f>
        <v>TUR</v>
      </c>
      <c r="L2330" s="31" t="str">
        <f>VLOOKUP($A2330,Location!$A:$J,8,FALSE)</f>
        <v>Etats-Unis</v>
      </c>
      <c r="M2330" s="31" t="str">
        <f>IFERROR(VLOOKUP(L2330,Setup_Team!$B:$C,2,FALSE), "TDB")</f>
        <v>USA</v>
      </c>
      <c r="N2330" s="31" t="str">
        <f>VLOOKUP($A2330,Location!$A:$J,9,FALSE)</f>
        <v>Santa Clara, Californie</v>
      </c>
      <c r="O2330" s="31" t="str">
        <f>VLOOKUP($A2330,Location!$A:$J,10,FALSE)</f>
        <v>Levi's Stadium</v>
      </c>
      <c r="R2330" s="31">
        <v>0</v>
      </c>
      <c r="S2330" s="25">
        <f>VLOOKUP($A2330,Database!$A:$Y,10,FALSE)</f>
        <v>109</v>
      </c>
      <c r="T2330" s="25">
        <f>VLOOKUP($A2330,Database!$A:$Y,11,FALSE)</f>
        <v>102</v>
      </c>
      <c r="U2330" s="25">
        <f>VLOOKUP($A2330,Database!$A:$Y,12,FALSE)</f>
        <v>93</v>
      </c>
      <c r="V2330" s="25" t="str">
        <f>VLOOKUP(A2330,Database!A:M,13,FALSE)</f>
        <v>À venir</v>
      </c>
      <c r="W2330" s="25" t="str">
        <f>VLOOKUP($A2330,Database!$A:$Y,20,FALSE)</f>
        <v/>
      </c>
      <c r="X2330" s="25" t="str">
        <f>VLOOKUP($A2330,Database!$A:$Y,21,FALSE)</f>
        <v/>
      </c>
      <c r="Y2330" s="25" t="str">
        <f ca="1">IF(C2330&lt;NOW(),IF(AND(P2330&gt;Q2330,W2330&gt;X2330),S2330,IF(AND(P2330=Q2330,W2330=X2330),T2330,IF(AND(P2330&lt;Q2330,W2330&lt;X2330),U2330,0))),"")</f>
        <v/>
      </c>
      <c r="Z2330" s="25">
        <f>IF(AND(P2330=W2330,Q2330=X2330),1,0)</f>
        <v>1</v>
      </c>
      <c r="AA2330" s="25" t="str">
        <f>IF(Z2330=0,"",IF(ISBLANK(VLOOKUP(A2330,Database!A:AA,22,FALSE)),"",VLOOKUP(A2330,Database!A:AA,22,FALSE)))</f>
        <v>Exact</v>
      </c>
      <c r="AB2330" s="25">
        <f ca="1">IFERROR(IF(AND(Y2330&lt;&gt;"",OR(V2330="Terminé",V2330="En cours")),VLOOKUP(AA2330,Setup_ScoreExactBonus!A:D,4,FALSE),0),0)</f>
        <v>0</v>
      </c>
      <c r="AC2330" s="31" t="str">
        <f ca="1">IF(Y2330&lt;&gt;"", Y2330 + IF(Z2330=1,AB2330, 0), "")</f>
        <v/>
      </c>
      <c r="AD2330" s="31">
        <f ca="1">SUMIFS(AC$2:AC2330,D$2:D2330,D2330)*IF(R2330=0,1,2)</f>
        <v>0</v>
      </c>
    </row>
    <row r="2331" spans="1:30" x14ac:dyDescent="0.35">
      <c r="A2331" s="31">
        <f>IF(ISBLANK(B2331),"",COUNTIF(B$2:B2331,B2331))-1</f>
        <v>59</v>
      </c>
      <c r="B2331" s="31">
        <v>29</v>
      </c>
      <c r="C2331" s="10">
        <f>VLOOKUP($A2331,Database!$A:$Y,7,FALSE)</f>
        <v>46199.166666666664</v>
      </c>
      <c r="D2331" s="31" t="str">
        <f>VLOOKUP(Pronostics!$B2331,Setup_MPP!$A:$G,3,FALSE)</f>
        <v>Joueur29</v>
      </c>
      <c r="E2331" s="31" t="str">
        <f>VLOOKUP(Pronostics!$B2331,Setup_MPP!$A:$G,2,FALSE)</f>
        <v>Joueur29</v>
      </c>
      <c r="F2331" s="31" t="str">
        <f>VLOOKUP($B2331,Setup_MPP!$A:$E,4,FALSE)</f>
        <v>#D5D5D5</v>
      </c>
      <c r="G2331" s="31" t="str">
        <f>VLOOKUP($B2331,Setup_MPP!$A:$E,5,FALSE)</f>
        <v>#727272</v>
      </c>
      <c r="H2331" s="31" t="str">
        <f>IFERROR(IF(AND(A2331&gt;=1,A2331&lt;=104),VLOOKUP($A2331,Location!$A:$J,6,FALSE),IF(A2331=0,"Avant l'ouverture",IF(OR(A2331=105,A2331=106),"Bonus"))),"")</f>
        <v>Tour 3</v>
      </c>
      <c r="I2331" s="31" t="str">
        <f>IF(LEFT(H2331,4)="Tour",VLOOKUP(A2331,Database!$A:$C,3,FALSE),"")</f>
        <v>D</v>
      </c>
      <c r="J2331" s="31" t="str">
        <f>VLOOKUP($A2331,Location!$A:$J,7,FALSE)</f>
        <v>Turquie</v>
      </c>
      <c r="K2331" s="31" t="str">
        <f>IFERROR(VLOOKUP(J2331,Setup_Team!$B:$C,2,FALSE), "TDB")</f>
        <v>TUR</v>
      </c>
      <c r="L2331" s="31" t="str">
        <f>VLOOKUP($A2331,Location!$A:$J,8,FALSE)</f>
        <v>Etats-Unis</v>
      </c>
      <c r="M2331" s="31" t="str">
        <f>IFERROR(VLOOKUP(L2331,Setup_Team!$B:$C,2,FALSE), "TDB")</f>
        <v>USA</v>
      </c>
      <c r="N2331" s="31" t="str">
        <f>VLOOKUP($A2331,Location!$A:$J,9,FALSE)</f>
        <v>Santa Clara, Californie</v>
      </c>
      <c r="O2331" s="31" t="str">
        <f>VLOOKUP($A2331,Location!$A:$J,10,FALSE)</f>
        <v>Levi's Stadium</v>
      </c>
      <c r="R2331" s="31">
        <v>0</v>
      </c>
      <c r="S2331" s="25">
        <f>VLOOKUP($A2331,Database!$A:$Y,10,FALSE)</f>
        <v>109</v>
      </c>
      <c r="T2331" s="25">
        <f>VLOOKUP($A2331,Database!$A:$Y,11,FALSE)</f>
        <v>102</v>
      </c>
      <c r="U2331" s="25">
        <f>VLOOKUP($A2331,Database!$A:$Y,12,FALSE)</f>
        <v>93</v>
      </c>
      <c r="V2331" s="25" t="str">
        <f>VLOOKUP(A2331,Database!A:M,13,FALSE)</f>
        <v>À venir</v>
      </c>
      <c r="W2331" s="25" t="str">
        <f>VLOOKUP($A2331,Database!$A:$Y,20,FALSE)</f>
        <v/>
      </c>
      <c r="X2331" s="25" t="str">
        <f>VLOOKUP($A2331,Database!$A:$Y,21,FALSE)</f>
        <v/>
      </c>
      <c r="Y2331" s="25" t="str">
        <f ca="1">IF(C2331&lt;NOW(),IF(AND(P2331&gt;Q2331,W2331&gt;X2331),S2331,IF(AND(P2331=Q2331,W2331=X2331),T2331,IF(AND(P2331&lt;Q2331,W2331&lt;X2331),U2331,0))),"")</f>
        <v/>
      </c>
      <c r="Z2331" s="25">
        <f>IF(AND(P2331=W2331,Q2331=X2331),1,0)</f>
        <v>1</v>
      </c>
      <c r="AA2331" s="25" t="str">
        <f>IF(Z2331=0,"",IF(ISBLANK(VLOOKUP(A2331,Database!A:AA,22,FALSE)),"",VLOOKUP(A2331,Database!A:AA,22,FALSE)))</f>
        <v>Exact</v>
      </c>
      <c r="AB2331" s="25">
        <f ca="1">IFERROR(IF(AND(Y2331&lt;&gt;"",OR(V2331="Terminé",V2331="En cours")),VLOOKUP(AA2331,Setup_ScoreExactBonus!A:D,4,FALSE),0),0)</f>
        <v>0</v>
      </c>
      <c r="AC2331" s="31" t="str">
        <f ca="1">IF(Y2331&lt;&gt;"", Y2331 + IF(Z2331=1,AB2331, 0), "")</f>
        <v/>
      </c>
      <c r="AD2331" s="31">
        <f ca="1">SUMIFS(AC$2:AC2331,D$2:D2331,D2331)*IF(R2331=0,1,2)</f>
        <v>0</v>
      </c>
    </row>
    <row r="2332" spans="1:30" x14ac:dyDescent="0.35">
      <c r="A2332" s="31">
        <f>IF(ISBLANK(B2332),"",COUNTIF(B$2:B2332,B2332))-1</f>
        <v>59</v>
      </c>
      <c r="B2332" s="31">
        <v>30</v>
      </c>
      <c r="C2332" s="10">
        <f>VLOOKUP($A2332,Database!$A:$Y,7,FALSE)</f>
        <v>46199.166666666664</v>
      </c>
      <c r="D2332" s="31" t="str">
        <f>VLOOKUP(Pronostics!$B2332,Setup_MPP!$A:$G,3,FALSE)</f>
        <v>Joueur30</v>
      </c>
      <c r="E2332" s="31" t="str">
        <f>VLOOKUP(Pronostics!$B2332,Setup_MPP!$A:$G,2,FALSE)</f>
        <v>Joueur30</v>
      </c>
      <c r="F2332" s="31" t="str">
        <f>VLOOKUP($B2332,Setup_MPP!$A:$E,4,FALSE)</f>
        <v>#D5D5D5</v>
      </c>
      <c r="G2332" s="31" t="str">
        <f>VLOOKUP($B2332,Setup_MPP!$A:$E,5,FALSE)</f>
        <v>#727272</v>
      </c>
      <c r="H2332" s="31" t="str">
        <f>IFERROR(IF(AND(A2332&gt;=1,A2332&lt;=104),VLOOKUP($A2332,Location!$A:$J,6,FALSE),IF(A2332=0,"Avant l'ouverture",IF(OR(A2332=105,A2332=106),"Bonus"))),"")</f>
        <v>Tour 3</v>
      </c>
      <c r="I2332" s="31" t="str">
        <f>IF(LEFT(H2332,4)="Tour",VLOOKUP(A2332,Database!$A:$C,3,FALSE),"")</f>
        <v>D</v>
      </c>
      <c r="J2332" s="31" t="str">
        <f>VLOOKUP($A2332,Location!$A:$J,7,FALSE)</f>
        <v>Turquie</v>
      </c>
      <c r="K2332" s="31" t="str">
        <f>IFERROR(VLOOKUP(J2332,Setup_Team!$B:$C,2,FALSE), "TDB")</f>
        <v>TUR</v>
      </c>
      <c r="L2332" s="31" t="str">
        <f>VLOOKUP($A2332,Location!$A:$J,8,FALSE)</f>
        <v>Etats-Unis</v>
      </c>
      <c r="M2332" s="31" t="str">
        <f>IFERROR(VLOOKUP(L2332,Setup_Team!$B:$C,2,FALSE), "TDB")</f>
        <v>USA</v>
      </c>
      <c r="N2332" s="31" t="str">
        <f>VLOOKUP($A2332,Location!$A:$J,9,FALSE)</f>
        <v>Santa Clara, Californie</v>
      </c>
      <c r="O2332" s="31" t="str">
        <f>VLOOKUP($A2332,Location!$A:$J,10,FALSE)</f>
        <v>Levi's Stadium</v>
      </c>
      <c r="R2332" s="31">
        <v>0</v>
      </c>
      <c r="S2332" s="25">
        <f>VLOOKUP($A2332,Database!$A:$Y,10,FALSE)</f>
        <v>109</v>
      </c>
      <c r="T2332" s="25">
        <f>VLOOKUP($A2332,Database!$A:$Y,11,FALSE)</f>
        <v>102</v>
      </c>
      <c r="U2332" s="25">
        <f>VLOOKUP($A2332,Database!$A:$Y,12,FALSE)</f>
        <v>93</v>
      </c>
      <c r="V2332" s="25" t="str">
        <f>VLOOKUP(A2332,Database!A:M,13,FALSE)</f>
        <v>À venir</v>
      </c>
      <c r="W2332" s="25" t="str">
        <f>VLOOKUP($A2332,Database!$A:$Y,20,FALSE)</f>
        <v/>
      </c>
      <c r="X2332" s="25" t="str">
        <f>VLOOKUP($A2332,Database!$A:$Y,21,FALSE)</f>
        <v/>
      </c>
      <c r="Y2332" s="25" t="str">
        <f ca="1">IF(C2332&lt;NOW(),IF(AND(P2332&gt;Q2332,W2332&gt;X2332),S2332,IF(AND(P2332=Q2332,W2332=X2332),T2332,IF(AND(P2332&lt;Q2332,W2332&lt;X2332),U2332,0))),"")</f>
        <v/>
      </c>
      <c r="Z2332" s="25">
        <f>IF(AND(P2332=W2332,Q2332=X2332),1,0)</f>
        <v>1</v>
      </c>
      <c r="AA2332" s="25" t="str">
        <f>IF(Z2332=0,"",IF(ISBLANK(VLOOKUP(A2332,Database!A:AA,22,FALSE)),"",VLOOKUP(A2332,Database!A:AA,22,FALSE)))</f>
        <v>Exact</v>
      </c>
      <c r="AB2332" s="25">
        <f ca="1">IFERROR(IF(AND(Y2332&lt;&gt;"",OR(V2332="Terminé",V2332="En cours")),VLOOKUP(AA2332,Setup_ScoreExactBonus!A:D,4,FALSE),0),0)</f>
        <v>0</v>
      </c>
      <c r="AC2332" s="31" t="str">
        <f ca="1">IF(Y2332&lt;&gt;"", Y2332 + IF(Z2332=1,AB2332, 0), "")</f>
        <v/>
      </c>
      <c r="AD2332" s="31">
        <f ca="1">SUMIFS(AC$2:AC2332,D$2:D2332,D2332)*IF(R2332=0,1,2)</f>
        <v>0</v>
      </c>
    </row>
    <row r="2333" spans="1:30" x14ac:dyDescent="0.35">
      <c r="A2333" s="31">
        <f>IF(ISBLANK(B2333),"",COUNTIF(B$2:B2333,B2333))-1</f>
        <v>59</v>
      </c>
      <c r="B2333" s="31">
        <v>31</v>
      </c>
      <c r="C2333" s="10">
        <f>VLOOKUP($A2333,Database!$A:$Y,7,FALSE)</f>
        <v>46199.166666666664</v>
      </c>
      <c r="D2333" s="31" t="str">
        <f>VLOOKUP(Pronostics!$B2333,Setup_MPP!$A:$G,3,FALSE)</f>
        <v>Joueur31</v>
      </c>
      <c r="E2333" s="31" t="str">
        <f>VLOOKUP(Pronostics!$B2333,Setup_MPP!$A:$G,2,FALSE)</f>
        <v>Joueur31</v>
      </c>
      <c r="F2333" s="31" t="str">
        <f>VLOOKUP($B2333,Setup_MPP!$A:$E,4,FALSE)</f>
        <v>#D5D5D5</v>
      </c>
      <c r="G2333" s="31" t="str">
        <f>VLOOKUP($B2333,Setup_MPP!$A:$E,5,FALSE)</f>
        <v>#727272</v>
      </c>
      <c r="H2333" s="31" t="str">
        <f>IFERROR(IF(AND(A2333&gt;=1,A2333&lt;=104),VLOOKUP($A2333,Location!$A:$J,6,FALSE),IF(A2333=0,"Avant l'ouverture",IF(OR(A2333=105,A2333=106),"Bonus"))),"")</f>
        <v>Tour 3</v>
      </c>
      <c r="I2333" s="31" t="str">
        <f>IF(LEFT(H2333,4)="Tour",VLOOKUP(A2333,Database!$A:$C,3,FALSE),"")</f>
        <v>D</v>
      </c>
      <c r="J2333" s="31" t="str">
        <f>VLOOKUP($A2333,Location!$A:$J,7,FALSE)</f>
        <v>Turquie</v>
      </c>
      <c r="K2333" s="31" t="str">
        <f>IFERROR(VLOOKUP(J2333,Setup_Team!$B:$C,2,FALSE), "TDB")</f>
        <v>TUR</v>
      </c>
      <c r="L2333" s="31" t="str">
        <f>VLOOKUP($A2333,Location!$A:$J,8,FALSE)</f>
        <v>Etats-Unis</v>
      </c>
      <c r="M2333" s="31" t="str">
        <f>IFERROR(VLOOKUP(L2333,Setup_Team!$B:$C,2,FALSE), "TDB")</f>
        <v>USA</v>
      </c>
      <c r="N2333" s="31" t="str">
        <f>VLOOKUP($A2333,Location!$A:$J,9,FALSE)</f>
        <v>Santa Clara, Californie</v>
      </c>
      <c r="O2333" s="31" t="str">
        <f>VLOOKUP($A2333,Location!$A:$J,10,FALSE)</f>
        <v>Levi's Stadium</v>
      </c>
      <c r="R2333" s="31">
        <v>0</v>
      </c>
      <c r="S2333" s="25">
        <f>VLOOKUP($A2333,Database!$A:$Y,10,FALSE)</f>
        <v>109</v>
      </c>
      <c r="T2333" s="25">
        <f>VLOOKUP($A2333,Database!$A:$Y,11,FALSE)</f>
        <v>102</v>
      </c>
      <c r="U2333" s="25">
        <f>VLOOKUP($A2333,Database!$A:$Y,12,FALSE)</f>
        <v>93</v>
      </c>
      <c r="V2333" s="25" t="str">
        <f>VLOOKUP(A2333,Database!A:M,13,FALSE)</f>
        <v>À venir</v>
      </c>
      <c r="W2333" s="25" t="str">
        <f>VLOOKUP($A2333,Database!$A:$Y,20,FALSE)</f>
        <v/>
      </c>
      <c r="X2333" s="25" t="str">
        <f>VLOOKUP($A2333,Database!$A:$Y,21,FALSE)</f>
        <v/>
      </c>
      <c r="Y2333" s="25" t="str">
        <f ca="1">IF(C2333&lt;NOW(),IF(AND(P2333&gt;Q2333,W2333&gt;X2333),S2333,IF(AND(P2333=Q2333,W2333=X2333),T2333,IF(AND(P2333&lt;Q2333,W2333&lt;X2333),U2333,0))),"")</f>
        <v/>
      </c>
      <c r="Z2333" s="25">
        <f>IF(AND(P2333=W2333,Q2333=X2333),1,0)</f>
        <v>1</v>
      </c>
      <c r="AA2333" s="25" t="str">
        <f>IF(Z2333=0,"",IF(ISBLANK(VLOOKUP(A2333,Database!A:AA,22,FALSE)),"",VLOOKUP(A2333,Database!A:AA,22,FALSE)))</f>
        <v>Exact</v>
      </c>
      <c r="AB2333" s="25">
        <f ca="1">IFERROR(IF(AND(Y2333&lt;&gt;"",OR(V2333="Terminé",V2333="En cours")),VLOOKUP(AA2333,Setup_ScoreExactBonus!A:D,4,FALSE),0),0)</f>
        <v>0</v>
      </c>
      <c r="AC2333" s="31" t="str">
        <f ca="1">IF(Y2333&lt;&gt;"", Y2333 + IF(Z2333=1,AB2333, 0), "")</f>
        <v/>
      </c>
      <c r="AD2333" s="31">
        <f ca="1">SUMIFS(AC$2:AC2333,D$2:D2333,D2333)*IF(R2333=0,1,2)</f>
        <v>0</v>
      </c>
    </row>
    <row r="2334" spans="1:30" x14ac:dyDescent="0.35">
      <c r="A2334" s="31">
        <f>IF(ISBLANK(B2334),"",COUNTIF(B$2:B2334,B2334))-1</f>
        <v>59</v>
      </c>
      <c r="B2334" s="31">
        <v>32</v>
      </c>
      <c r="C2334" s="10">
        <f>VLOOKUP($A2334,Database!$A:$Y,7,FALSE)</f>
        <v>46199.166666666664</v>
      </c>
      <c r="D2334" s="31" t="str">
        <f>VLOOKUP(Pronostics!$B2334,Setup_MPP!$A:$G,3,FALSE)</f>
        <v>Joueur32</v>
      </c>
      <c r="E2334" s="31" t="str">
        <f>VLOOKUP(Pronostics!$B2334,Setup_MPP!$A:$G,2,FALSE)</f>
        <v>Joueur32</v>
      </c>
      <c r="F2334" s="31" t="str">
        <f>VLOOKUP($B2334,Setup_MPP!$A:$E,4,FALSE)</f>
        <v>#D5D5D5</v>
      </c>
      <c r="G2334" s="31" t="str">
        <f>VLOOKUP($B2334,Setup_MPP!$A:$E,5,FALSE)</f>
        <v>#727272</v>
      </c>
      <c r="H2334" s="31" t="str">
        <f>IFERROR(IF(AND(A2334&gt;=1,A2334&lt;=104),VLOOKUP($A2334,Location!$A:$J,6,FALSE),IF(A2334=0,"Avant l'ouverture",IF(OR(A2334=105,A2334=106),"Bonus"))),"")</f>
        <v>Tour 3</v>
      </c>
      <c r="I2334" s="31" t="str">
        <f>IF(LEFT(H2334,4)="Tour",VLOOKUP(A2334,Database!$A:$C,3,FALSE),"")</f>
        <v>D</v>
      </c>
      <c r="J2334" s="31" t="str">
        <f>VLOOKUP($A2334,Location!$A:$J,7,FALSE)</f>
        <v>Turquie</v>
      </c>
      <c r="K2334" s="31" t="str">
        <f>IFERROR(VLOOKUP(J2334,Setup_Team!$B:$C,2,FALSE), "TDB")</f>
        <v>TUR</v>
      </c>
      <c r="L2334" s="31" t="str">
        <f>VLOOKUP($A2334,Location!$A:$J,8,FALSE)</f>
        <v>Etats-Unis</v>
      </c>
      <c r="M2334" s="31" t="str">
        <f>IFERROR(VLOOKUP(L2334,Setup_Team!$B:$C,2,FALSE), "TDB")</f>
        <v>USA</v>
      </c>
      <c r="N2334" s="31" t="str">
        <f>VLOOKUP($A2334,Location!$A:$J,9,FALSE)</f>
        <v>Santa Clara, Californie</v>
      </c>
      <c r="O2334" s="31" t="str">
        <f>VLOOKUP($A2334,Location!$A:$J,10,FALSE)</f>
        <v>Levi's Stadium</v>
      </c>
      <c r="R2334" s="31">
        <v>0</v>
      </c>
      <c r="S2334" s="25">
        <f>VLOOKUP($A2334,Database!$A:$Y,10,FALSE)</f>
        <v>109</v>
      </c>
      <c r="T2334" s="25">
        <f>VLOOKUP($A2334,Database!$A:$Y,11,FALSE)</f>
        <v>102</v>
      </c>
      <c r="U2334" s="25">
        <f>VLOOKUP($A2334,Database!$A:$Y,12,FALSE)</f>
        <v>93</v>
      </c>
      <c r="V2334" s="25" t="str">
        <f>VLOOKUP(A2334,Database!A:M,13,FALSE)</f>
        <v>À venir</v>
      </c>
      <c r="W2334" s="25" t="str">
        <f>VLOOKUP($A2334,Database!$A:$Y,20,FALSE)</f>
        <v/>
      </c>
      <c r="X2334" s="25" t="str">
        <f>VLOOKUP($A2334,Database!$A:$Y,21,FALSE)</f>
        <v/>
      </c>
      <c r="Y2334" s="25" t="str">
        <f ca="1">IF(C2334&lt;NOW(),IF(AND(P2334&gt;Q2334,W2334&gt;X2334),S2334,IF(AND(P2334=Q2334,W2334=X2334),T2334,IF(AND(P2334&lt;Q2334,W2334&lt;X2334),U2334,0))),"")</f>
        <v/>
      </c>
      <c r="Z2334" s="25">
        <f>IF(AND(P2334=W2334,Q2334=X2334),1,0)</f>
        <v>1</v>
      </c>
      <c r="AA2334" s="25" t="str">
        <f>IF(Z2334=0,"",IF(ISBLANK(VLOOKUP(A2334,Database!A:AA,22,FALSE)),"",VLOOKUP(A2334,Database!A:AA,22,FALSE)))</f>
        <v>Exact</v>
      </c>
      <c r="AB2334" s="25">
        <f ca="1">IFERROR(IF(AND(Y2334&lt;&gt;"",OR(V2334="Terminé",V2334="En cours")),VLOOKUP(AA2334,Setup_ScoreExactBonus!A:D,4,FALSE),0),0)</f>
        <v>0</v>
      </c>
      <c r="AC2334" s="31" t="str">
        <f ca="1">IF(Y2334&lt;&gt;"", Y2334 + IF(Z2334=1,AB2334, 0), "")</f>
        <v/>
      </c>
      <c r="AD2334" s="31">
        <f ca="1">SUMIFS(AC$2:AC2334,D$2:D2334,D2334)*IF(R2334=0,1,2)</f>
        <v>0</v>
      </c>
    </row>
    <row r="2335" spans="1:30" x14ac:dyDescent="0.35">
      <c r="A2335" s="31">
        <f>IF(ISBLANK(B2335),"",COUNTIF(B$2:B2335,B2335))-1</f>
        <v>59</v>
      </c>
      <c r="B2335" s="31">
        <v>33</v>
      </c>
      <c r="C2335" s="10">
        <f>VLOOKUP($A2335,Database!$A:$Y,7,FALSE)</f>
        <v>46199.166666666664</v>
      </c>
      <c r="D2335" s="31" t="str">
        <f>VLOOKUP(Pronostics!$B2335,Setup_MPP!$A:$G,3,FALSE)</f>
        <v>Joueur33</v>
      </c>
      <c r="E2335" s="31" t="str">
        <f>VLOOKUP(Pronostics!$B2335,Setup_MPP!$A:$G,2,FALSE)</f>
        <v>Joueur33</v>
      </c>
      <c r="F2335" s="31" t="str">
        <f>VLOOKUP($B2335,Setup_MPP!$A:$E,4,FALSE)</f>
        <v>#D5D5D5</v>
      </c>
      <c r="G2335" s="31" t="str">
        <f>VLOOKUP($B2335,Setup_MPP!$A:$E,5,FALSE)</f>
        <v>#727272</v>
      </c>
      <c r="H2335" s="31" t="str">
        <f>IFERROR(IF(AND(A2335&gt;=1,A2335&lt;=104),VLOOKUP($A2335,Location!$A:$J,6,FALSE),IF(A2335=0,"Avant l'ouverture",IF(OR(A2335=105,A2335=106),"Bonus"))),"")</f>
        <v>Tour 3</v>
      </c>
      <c r="I2335" s="31" t="str">
        <f>IF(LEFT(H2335,4)="Tour",VLOOKUP(A2335,Database!$A:$C,3,FALSE),"")</f>
        <v>D</v>
      </c>
      <c r="J2335" s="31" t="str">
        <f>VLOOKUP($A2335,Location!$A:$J,7,FALSE)</f>
        <v>Turquie</v>
      </c>
      <c r="K2335" s="31" t="str">
        <f>IFERROR(VLOOKUP(J2335,Setup_Team!$B:$C,2,FALSE), "TDB")</f>
        <v>TUR</v>
      </c>
      <c r="L2335" s="31" t="str">
        <f>VLOOKUP($A2335,Location!$A:$J,8,FALSE)</f>
        <v>Etats-Unis</v>
      </c>
      <c r="M2335" s="31" t="str">
        <f>IFERROR(VLOOKUP(L2335,Setup_Team!$B:$C,2,FALSE), "TDB")</f>
        <v>USA</v>
      </c>
      <c r="N2335" s="31" t="str">
        <f>VLOOKUP($A2335,Location!$A:$J,9,FALSE)</f>
        <v>Santa Clara, Californie</v>
      </c>
      <c r="O2335" s="31" t="str">
        <f>VLOOKUP($A2335,Location!$A:$J,10,FALSE)</f>
        <v>Levi's Stadium</v>
      </c>
      <c r="R2335" s="31">
        <v>0</v>
      </c>
      <c r="S2335" s="25">
        <f>VLOOKUP($A2335,Database!$A:$Y,10,FALSE)</f>
        <v>109</v>
      </c>
      <c r="T2335" s="25">
        <f>VLOOKUP($A2335,Database!$A:$Y,11,FALSE)</f>
        <v>102</v>
      </c>
      <c r="U2335" s="25">
        <f>VLOOKUP($A2335,Database!$A:$Y,12,FALSE)</f>
        <v>93</v>
      </c>
      <c r="V2335" s="25" t="str">
        <f>VLOOKUP(A2335,Database!A:M,13,FALSE)</f>
        <v>À venir</v>
      </c>
      <c r="W2335" s="25" t="str">
        <f>VLOOKUP($A2335,Database!$A:$Y,20,FALSE)</f>
        <v/>
      </c>
      <c r="X2335" s="25" t="str">
        <f>VLOOKUP($A2335,Database!$A:$Y,21,FALSE)</f>
        <v/>
      </c>
      <c r="Y2335" s="25" t="str">
        <f ca="1">IF(C2335&lt;NOW(),IF(AND(P2335&gt;Q2335,W2335&gt;X2335),S2335,IF(AND(P2335=Q2335,W2335=X2335),T2335,IF(AND(P2335&lt;Q2335,W2335&lt;X2335),U2335,0))),"")</f>
        <v/>
      </c>
      <c r="Z2335" s="25">
        <f>IF(AND(P2335=W2335,Q2335=X2335),1,0)</f>
        <v>1</v>
      </c>
      <c r="AA2335" s="25" t="str">
        <f>IF(Z2335=0,"",IF(ISBLANK(VLOOKUP(A2335,Database!A:AA,22,FALSE)),"",VLOOKUP(A2335,Database!A:AA,22,FALSE)))</f>
        <v>Exact</v>
      </c>
      <c r="AB2335" s="25">
        <f ca="1">IFERROR(IF(AND(Y2335&lt;&gt;"",OR(V2335="Terminé",V2335="En cours")),VLOOKUP(AA2335,Setup_ScoreExactBonus!A:D,4,FALSE),0),0)</f>
        <v>0</v>
      </c>
      <c r="AC2335" s="31" t="str">
        <f ca="1">IF(Y2335&lt;&gt;"", Y2335 + IF(Z2335=1,AB2335, 0), "")</f>
        <v/>
      </c>
      <c r="AD2335" s="31">
        <f ca="1">SUMIFS(AC$2:AC2335,D$2:D2335,D2335)*IF(R2335=0,1,2)</f>
        <v>0</v>
      </c>
    </row>
    <row r="2336" spans="1:30" x14ac:dyDescent="0.35">
      <c r="A2336" s="31">
        <f>IF(ISBLANK(B2336),"",COUNTIF(B$2:B2336,B2336))-1</f>
        <v>59</v>
      </c>
      <c r="B2336" s="31">
        <v>34</v>
      </c>
      <c r="C2336" s="10">
        <f>VLOOKUP($A2336,Database!$A:$Y,7,FALSE)</f>
        <v>46199.166666666664</v>
      </c>
      <c r="D2336" s="31" t="str">
        <f>VLOOKUP(Pronostics!$B2336,Setup_MPP!$A:$G,3,FALSE)</f>
        <v>Joueur34</v>
      </c>
      <c r="E2336" s="31" t="str">
        <f>VLOOKUP(Pronostics!$B2336,Setup_MPP!$A:$G,2,FALSE)</f>
        <v>Joueur34</v>
      </c>
      <c r="F2336" s="31" t="str">
        <f>VLOOKUP($B2336,Setup_MPP!$A:$E,4,FALSE)</f>
        <v>#D5D5D5</v>
      </c>
      <c r="G2336" s="31" t="str">
        <f>VLOOKUP($B2336,Setup_MPP!$A:$E,5,FALSE)</f>
        <v>#727272</v>
      </c>
      <c r="H2336" s="31" t="str">
        <f>IFERROR(IF(AND(A2336&gt;=1,A2336&lt;=104),VLOOKUP($A2336,Location!$A:$J,6,FALSE),IF(A2336=0,"Avant l'ouverture",IF(OR(A2336=105,A2336=106),"Bonus"))),"")</f>
        <v>Tour 3</v>
      </c>
      <c r="I2336" s="31" t="str">
        <f>IF(LEFT(H2336,4)="Tour",VLOOKUP(A2336,Database!$A:$C,3,FALSE),"")</f>
        <v>D</v>
      </c>
      <c r="J2336" s="31" t="str">
        <f>VLOOKUP($A2336,Location!$A:$J,7,FALSE)</f>
        <v>Turquie</v>
      </c>
      <c r="K2336" s="31" t="str">
        <f>IFERROR(VLOOKUP(J2336,Setup_Team!$B:$C,2,FALSE), "TDB")</f>
        <v>TUR</v>
      </c>
      <c r="L2336" s="31" t="str">
        <f>VLOOKUP($A2336,Location!$A:$J,8,FALSE)</f>
        <v>Etats-Unis</v>
      </c>
      <c r="M2336" s="31" t="str">
        <f>IFERROR(VLOOKUP(L2336,Setup_Team!$B:$C,2,FALSE), "TDB")</f>
        <v>USA</v>
      </c>
      <c r="N2336" s="31" t="str">
        <f>VLOOKUP($A2336,Location!$A:$J,9,FALSE)</f>
        <v>Santa Clara, Californie</v>
      </c>
      <c r="O2336" s="31" t="str">
        <f>VLOOKUP($A2336,Location!$A:$J,10,FALSE)</f>
        <v>Levi's Stadium</v>
      </c>
      <c r="R2336" s="31">
        <v>0</v>
      </c>
      <c r="S2336" s="25">
        <f>VLOOKUP($A2336,Database!$A:$Y,10,FALSE)</f>
        <v>109</v>
      </c>
      <c r="T2336" s="25">
        <f>VLOOKUP($A2336,Database!$A:$Y,11,FALSE)</f>
        <v>102</v>
      </c>
      <c r="U2336" s="25">
        <f>VLOOKUP($A2336,Database!$A:$Y,12,FALSE)</f>
        <v>93</v>
      </c>
      <c r="V2336" s="25" t="str">
        <f>VLOOKUP(A2336,Database!A:M,13,FALSE)</f>
        <v>À venir</v>
      </c>
      <c r="W2336" s="25" t="str">
        <f>VLOOKUP($A2336,Database!$A:$Y,20,FALSE)</f>
        <v/>
      </c>
      <c r="X2336" s="25" t="str">
        <f>VLOOKUP($A2336,Database!$A:$Y,21,FALSE)</f>
        <v/>
      </c>
      <c r="Y2336" s="25" t="str">
        <f ca="1">IF(C2336&lt;NOW(),IF(AND(P2336&gt;Q2336,W2336&gt;X2336),S2336,IF(AND(P2336=Q2336,W2336=X2336),T2336,IF(AND(P2336&lt;Q2336,W2336&lt;X2336),U2336,0))),"")</f>
        <v/>
      </c>
      <c r="Z2336" s="25">
        <f>IF(AND(P2336=W2336,Q2336=X2336),1,0)</f>
        <v>1</v>
      </c>
      <c r="AA2336" s="25" t="str">
        <f>IF(Z2336=0,"",IF(ISBLANK(VLOOKUP(A2336,Database!A:AA,22,FALSE)),"",VLOOKUP(A2336,Database!A:AA,22,FALSE)))</f>
        <v>Exact</v>
      </c>
      <c r="AB2336" s="25">
        <f ca="1">IFERROR(IF(AND(Y2336&lt;&gt;"",OR(V2336="Terminé",V2336="En cours")),VLOOKUP(AA2336,Setup_ScoreExactBonus!A:D,4,FALSE),0),0)</f>
        <v>0</v>
      </c>
      <c r="AC2336" s="31" t="str">
        <f ca="1">IF(Y2336&lt;&gt;"", Y2336 + IF(Z2336=1,AB2336, 0), "")</f>
        <v/>
      </c>
      <c r="AD2336" s="31">
        <f ca="1">SUMIFS(AC$2:AC2336,D$2:D2336,D2336)*IF(R2336=0,1,2)</f>
        <v>0</v>
      </c>
    </row>
    <row r="2337" spans="1:30" x14ac:dyDescent="0.35">
      <c r="A2337" s="31">
        <f>IF(ISBLANK(B2337),"",COUNTIF(B$2:B2337,B2337))-1</f>
        <v>59</v>
      </c>
      <c r="B2337" s="31">
        <v>35</v>
      </c>
      <c r="C2337" s="10">
        <f>VLOOKUP($A2337,Database!$A:$Y,7,FALSE)</f>
        <v>46199.166666666664</v>
      </c>
      <c r="D2337" s="31" t="str">
        <f>VLOOKUP(Pronostics!$B2337,Setup_MPP!$A:$G,3,FALSE)</f>
        <v>Joueur35</v>
      </c>
      <c r="E2337" s="31" t="str">
        <f>VLOOKUP(Pronostics!$B2337,Setup_MPP!$A:$G,2,FALSE)</f>
        <v>Joueur35</v>
      </c>
      <c r="F2337" s="31" t="str">
        <f>VLOOKUP($B2337,Setup_MPP!$A:$E,4,FALSE)</f>
        <v>#D5D5D5</v>
      </c>
      <c r="G2337" s="31" t="str">
        <f>VLOOKUP($B2337,Setup_MPP!$A:$E,5,FALSE)</f>
        <v>#727272</v>
      </c>
      <c r="H2337" s="31" t="str">
        <f>IFERROR(IF(AND(A2337&gt;=1,A2337&lt;=104),VLOOKUP($A2337,Location!$A:$J,6,FALSE),IF(A2337=0,"Avant l'ouverture",IF(OR(A2337=105,A2337=106),"Bonus"))),"")</f>
        <v>Tour 3</v>
      </c>
      <c r="I2337" s="31" t="str">
        <f>IF(LEFT(H2337,4)="Tour",VLOOKUP(A2337,Database!$A:$C,3,FALSE),"")</f>
        <v>D</v>
      </c>
      <c r="J2337" s="31" t="str">
        <f>VLOOKUP($A2337,Location!$A:$J,7,FALSE)</f>
        <v>Turquie</v>
      </c>
      <c r="K2337" s="31" t="str">
        <f>IFERROR(VLOOKUP(J2337,Setup_Team!$B:$C,2,FALSE), "TDB")</f>
        <v>TUR</v>
      </c>
      <c r="L2337" s="31" t="str">
        <f>VLOOKUP($A2337,Location!$A:$J,8,FALSE)</f>
        <v>Etats-Unis</v>
      </c>
      <c r="M2337" s="31" t="str">
        <f>IFERROR(VLOOKUP(L2337,Setup_Team!$B:$C,2,FALSE), "TDB")</f>
        <v>USA</v>
      </c>
      <c r="N2337" s="31" t="str">
        <f>VLOOKUP($A2337,Location!$A:$J,9,FALSE)</f>
        <v>Santa Clara, Californie</v>
      </c>
      <c r="O2337" s="31" t="str">
        <f>VLOOKUP($A2337,Location!$A:$J,10,FALSE)</f>
        <v>Levi's Stadium</v>
      </c>
      <c r="R2337" s="31">
        <v>0</v>
      </c>
      <c r="S2337" s="25">
        <f>VLOOKUP($A2337,Database!$A:$Y,10,FALSE)</f>
        <v>109</v>
      </c>
      <c r="T2337" s="25">
        <f>VLOOKUP($A2337,Database!$A:$Y,11,FALSE)</f>
        <v>102</v>
      </c>
      <c r="U2337" s="25">
        <f>VLOOKUP($A2337,Database!$A:$Y,12,FALSE)</f>
        <v>93</v>
      </c>
      <c r="V2337" s="25" t="str">
        <f>VLOOKUP(A2337,Database!A:M,13,FALSE)</f>
        <v>À venir</v>
      </c>
      <c r="W2337" s="25" t="str">
        <f>VLOOKUP($A2337,Database!$A:$Y,20,FALSE)</f>
        <v/>
      </c>
      <c r="X2337" s="25" t="str">
        <f>VLOOKUP($A2337,Database!$A:$Y,21,FALSE)</f>
        <v/>
      </c>
      <c r="Y2337" s="25" t="str">
        <f ca="1">IF(C2337&lt;NOW(),IF(AND(P2337&gt;Q2337,W2337&gt;X2337),S2337,IF(AND(P2337=Q2337,W2337=X2337),T2337,IF(AND(P2337&lt;Q2337,W2337&lt;X2337),U2337,0))),"")</f>
        <v/>
      </c>
      <c r="Z2337" s="25">
        <f>IF(AND(P2337=W2337,Q2337=X2337),1,0)</f>
        <v>1</v>
      </c>
      <c r="AA2337" s="25" t="str">
        <f>IF(Z2337=0,"",IF(ISBLANK(VLOOKUP(A2337,Database!A:AA,22,FALSE)),"",VLOOKUP(A2337,Database!A:AA,22,FALSE)))</f>
        <v>Exact</v>
      </c>
      <c r="AB2337" s="25">
        <f ca="1">IFERROR(IF(AND(Y2337&lt;&gt;"",OR(V2337="Terminé",V2337="En cours")),VLOOKUP(AA2337,Setup_ScoreExactBonus!A:D,4,FALSE),0),0)</f>
        <v>0</v>
      </c>
      <c r="AC2337" s="31" t="str">
        <f ca="1">IF(Y2337&lt;&gt;"", Y2337 + IF(Z2337=1,AB2337, 0), "")</f>
        <v/>
      </c>
      <c r="AD2337" s="31">
        <f ca="1">SUMIFS(AC$2:AC2337,D$2:D2337,D2337)*IF(R2337=0,1,2)</f>
        <v>0</v>
      </c>
    </row>
    <row r="2338" spans="1:30" x14ac:dyDescent="0.35">
      <c r="A2338" s="31">
        <f>IF(ISBLANK(B2338),"",COUNTIF(B$2:B2338,B2338))-1</f>
        <v>59</v>
      </c>
      <c r="B2338" s="31">
        <v>36</v>
      </c>
      <c r="C2338" s="10">
        <f>VLOOKUP($A2338,Database!$A:$Y,7,FALSE)</f>
        <v>46199.166666666664</v>
      </c>
      <c r="D2338" s="31" t="str">
        <f>VLOOKUP(Pronostics!$B2338,Setup_MPP!$A:$G,3,FALSE)</f>
        <v>Joueur36</v>
      </c>
      <c r="E2338" s="31" t="str">
        <f>VLOOKUP(Pronostics!$B2338,Setup_MPP!$A:$G,2,FALSE)</f>
        <v>Joueur36</v>
      </c>
      <c r="F2338" s="31" t="str">
        <f>VLOOKUP($B2338,Setup_MPP!$A:$E,4,FALSE)</f>
        <v>#D5D5D5</v>
      </c>
      <c r="G2338" s="31" t="str">
        <f>VLOOKUP($B2338,Setup_MPP!$A:$E,5,FALSE)</f>
        <v>#727272</v>
      </c>
      <c r="H2338" s="31" t="str">
        <f>IFERROR(IF(AND(A2338&gt;=1,A2338&lt;=104),VLOOKUP($A2338,Location!$A:$J,6,FALSE),IF(A2338=0,"Avant l'ouverture",IF(OR(A2338=105,A2338=106),"Bonus"))),"")</f>
        <v>Tour 3</v>
      </c>
      <c r="I2338" s="31" t="str">
        <f>IF(LEFT(H2338,4)="Tour",VLOOKUP(A2338,Database!$A:$C,3,FALSE),"")</f>
        <v>D</v>
      </c>
      <c r="J2338" s="31" t="str">
        <f>VLOOKUP($A2338,Location!$A:$J,7,FALSE)</f>
        <v>Turquie</v>
      </c>
      <c r="K2338" s="31" t="str">
        <f>IFERROR(VLOOKUP(J2338,Setup_Team!$B:$C,2,FALSE), "TDB")</f>
        <v>TUR</v>
      </c>
      <c r="L2338" s="31" t="str">
        <f>VLOOKUP($A2338,Location!$A:$J,8,FALSE)</f>
        <v>Etats-Unis</v>
      </c>
      <c r="M2338" s="31" t="str">
        <f>IFERROR(VLOOKUP(L2338,Setup_Team!$B:$C,2,FALSE), "TDB")</f>
        <v>USA</v>
      </c>
      <c r="N2338" s="31" t="str">
        <f>VLOOKUP($A2338,Location!$A:$J,9,FALSE)</f>
        <v>Santa Clara, Californie</v>
      </c>
      <c r="O2338" s="31" t="str">
        <f>VLOOKUP($A2338,Location!$A:$J,10,FALSE)</f>
        <v>Levi's Stadium</v>
      </c>
      <c r="R2338" s="31">
        <v>0</v>
      </c>
      <c r="S2338" s="25">
        <f>VLOOKUP($A2338,Database!$A:$Y,10,FALSE)</f>
        <v>109</v>
      </c>
      <c r="T2338" s="25">
        <f>VLOOKUP($A2338,Database!$A:$Y,11,FALSE)</f>
        <v>102</v>
      </c>
      <c r="U2338" s="25">
        <f>VLOOKUP($A2338,Database!$A:$Y,12,FALSE)</f>
        <v>93</v>
      </c>
      <c r="V2338" s="25" t="str">
        <f>VLOOKUP(A2338,Database!A:M,13,FALSE)</f>
        <v>À venir</v>
      </c>
      <c r="W2338" s="25" t="str">
        <f>VLOOKUP($A2338,Database!$A:$Y,20,FALSE)</f>
        <v/>
      </c>
      <c r="X2338" s="25" t="str">
        <f>VLOOKUP($A2338,Database!$A:$Y,21,FALSE)</f>
        <v/>
      </c>
      <c r="Y2338" s="25" t="str">
        <f ca="1">IF(C2338&lt;NOW(),IF(AND(P2338&gt;Q2338,W2338&gt;X2338),S2338,IF(AND(P2338=Q2338,W2338=X2338),T2338,IF(AND(P2338&lt;Q2338,W2338&lt;X2338),U2338,0))),"")</f>
        <v/>
      </c>
      <c r="Z2338" s="25">
        <f>IF(AND(P2338=W2338,Q2338=X2338),1,0)</f>
        <v>1</v>
      </c>
      <c r="AA2338" s="25" t="str">
        <f>IF(Z2338=0,"",IF(ISBLANK(VLOOKUP(A2338,Database!A:AA,22,FALSE)),"",VLOOKUP(A2338,Database!A:AA,22,FALSE)))</f>
        <v>Exact</v>
      </c>
      <c r="AB2338" s="25">
        <f ca="1">IFERROR(IF(AND(Y2338&lt;&gt;"",OR(V2338="Terminé",V2338="En cours")),VLOOKUP(AA2338,Setup_ScoreExactBonus!A:D,4,FALSE),0),0)</f>
        <v>0</v>
      </c>
      <c r="AC2338" s="31" t="str">
        <f ca="1">IF(Y2338&lt;&gt;"", Y2338 + IF(Z2338=1,AB2338, 0), "")</f>
        <v/>
      </c>
      <c r="AD2338" s="31">
        <f ca="1">SUMIFS(AC$2:AC2338,D$2:D2338,D2338)*IF(R2338=0,1,2)</f>
        <v>0</v>
      </c>
    </row>
    <row r="2339" spans="1:30" x14ac:dyDescent="0.35">
      <c r="A2339" s="31">
        <f>IF(ISBLANK(B2339),"",COUNTIF(B$2:B2339,B2339))-1</f>
        <v>59</v>
      </c>
      <c r="B2339" s="31">
        <v>37</v>
      </c>
      <c r="C2339" s="10">
        <f>VLOOKUP($A2339,Database!$A:$Y,7,FALSE)</f>
        <v>46199.166666666664</v>
      </c>
      <c r="D2339" s="31" t="str">
        <f>VLOOKUP(Pronostics!$B2339,Setup_MPP!$A:$G,3,FALSE)</f>
        <v>Joueur37</v>
      </c>
      <c r="E2339" s="31" t="str">
        <f>VLOOKUP(Pronostics!$B2339,Setup_MPP!$A:$G,2,FALSE)</f>
        <v>Joueur37</v>
      </c>
      <c r="F2339" s="31" t="str">
        <f>VLOOKUP($B2339,Setup_MPP!$A:$E,4,FALSE)</f>
        <v>#D5D5D5</v>
      </c>
      <c r="G2339" s="31" t="str">
        <f>VLOOKUP($B2339,Setup_MPP!$A:$E,5,FALSE)</f>
        <v>#727272</v>
      </c>
      <c r="H2339" s="31" t="str">
        <f>IFERROR(IF(AND(A2339&gt;=1,A2339&lt;=104),VLOOKUP($A2339,Location!$A:$J,6,FALSE),IF(A2339=0,"Avant l'ouverture",IF(OR(A2339=105,A2339=106),"Bonus"))),"")</f>
        <v>Tour 3</v>
      </c>
      <c r="I2339" s="31" t="str">
        <f>IF(LEFT(H2339,4)="Tour",VLOOKUP(A2339,Database!$A:$C,3,FALSE),"")</f>
        <v>D</v>
      </c>
      <c r="J2339" s="31" t="str">
        <f>VLOOKUP($A2339,Location!$A:$J,7,FALSE)</f>
        <v>Turquie</v>
      </c>
      <c r="K2339" s="31" t="str">
        <f>IFERROR(VLOOKUP(J2339,Setup_Team!$B:$C,2,FALSE), "TDB")</f>
        <v>TUR</v>
      </c>
      <c r="L2339" s="31" t="str">
        <f>VLOOKUP($A2339,Location!$A:$J,8,FALSE)</f>
        <v>Etats-Unis</v>
      </c>
      <c r="M2339" s="31" t="str">
        <f>IFERROR(VLOOKUP(L2339,Setup_Team!$B:$C,2,FALSE), "TDB")</f>
        <v>USA</v>
      </c>
      <c r="N2339" s="31" t="str">
        <f>VLOOKUP($A2339,Location!$A:$J,9,FALSE)</f>
        <v>Santa Clara, Californie</v>
      </c>
      <c r="O2339" s="31" t="str">
        <f>VLOOKUP($A2339,Location!$A:$J,10,FALSE)</f>
        <v>Levi's Stadium</v>
      </c>
      <c r="R2339" s="31">
        <v>0</v>
      </c>
      <c r="S2339" s="25">
        <f>VLOOKUP($A2339,Database!$A:$Y,10,FALSE)</f>
        <v>109</v>
      </c>
      <c r="T2339" s="25">
        <f>VLOOKUP($A2339,Database!$A:$Y,11,FALSE)</f>
        <v>102</v>
      </c>
      <c r="U2339" s="25">
        <f>VLOOKUP($A2339,Database!$A:$Y,12,FALSE)</f>
        <v>93</v>
      </c>
      <c r="V2339" s="25" t="str">
        <f>VLOOKUP(A2339,Database!A:M,13,FALSE)</f>
        <v>À venir</v>
      </c>
      <c r="W2339" s="25" t="str">
        <f>VLOOKUP($A2339,Database!$A:$Y,20,FALSE)</f>
        <v/>
      </c>
      <c r="X2339" s="25" t="str">
        <f>VLOOKUP($A2339,Database!$A:$Y,21,FALSE)</f>
        <v/>
      </c>
      <c r="Y2339" s="25" t="str">
        <f ca="1">IF(C2339&lt;NOW(),IF(AND(P2339&gt;Q2339,W2339&gt;X2339),S2339,IF(AND(P2339=Q2339,W2339=X2339),T2339,IF(AND(P2339&lt;Q2339,W2339&lt;X2339),U2339,0))),"")</f>
        <v/>
      </c>
      <c r="Z2339" s="25">
        <f>IF(AND(P2339=W2339,Q2339=X2339),1,0)</f>
        <v>1</v>
      </c>
      <c r="AA2339" s="25" t="str">
        <f>IF(Z2339=0,"",IF(ISBLANK(VLOOKUP(A2339,Database!A:AA,22,FALSE)),"",VLOOKUP(A2339,Database!A:AA,22,FALSE)))</f>
        <v>Exact</v>
      </c>
      <c r="AB2339" s="25">
        <f ca="1">IFERROR(IF(AND(Y2339&lt;&gt;"",OR(V2339="Terminé",V2339="En cours")),VLOOKUP(AA2339,Setup_ScoreExactBonus!A:D,4,FALSE),0),0)</f>
        <v>0</v>
      </c>
      <c r="AC2339" s="31" t="str">
        <f ca="1">IF(Y2339&lt;&gt;"", Y2339 + IF(Z2339=1,AB2339, 0), "")</f>
        <v/>
      </c>
      <c r="AD2339" s="31">
        <f ca="1">SUMIFS(AC$2:AC2339,D$2:D2339,D2339)*IF(R2339=0,1,2)</f>
        <v>0</v>
      </c>
    </row>
    <row r="2340" spans="1:30" x14ac:dyDescent="0.35">
      <c r="A2340" s="31">
        <f>IF(ISBLANK(B2340),"",COUNTIF(B$2:B2340,B2340))-1</f>
        <v>59</v>
      </c>
      <c r="B2340" s="31">
        <v>38</v>
      </c>
      <c r="C2340" s="10">
        <f>VLOOKUP($A2340,Database!$A:$Y,7,FALSE)</f>
        <v>46199.166666666664</v>
      </c>
      <c r="D2340" s="31" t="str">
        <f>VLOOKUP(Pronostics!$B2340,Setup_MPP!$A:$G,3,FALSE)</f>
        <v>Joueur38</v>
      </c>
      <c r="E2340" s="31" t="str">
        <f>VLOOKUP(Pronostics!$B2340,Setup_MPP!$A:$G,2,FALSE)</f>
        <v>Joueur38</v>
      </c>
      <c r="F2340" s="31" t="str">
        <f>VLOOKUP($B2340,Setup_MPP!$A:$E,4,FALSE)</f>
        <v>#D5D5D5</v>
      </c>
      <c r="G2340" s="31" t="str">
        <f>VLOOKUP($B2340,Setup_MPP!$A:$E,5,FALSE)</f>
        <v>#727272</v>
      </c>
      <c r="H2340" s="31" t="str">
        <f>IFERROR(IF(AND(A2340&gt;=1,A2340&lt;=104),VLOOKUP($A2340,Location!$A:$J,6,FALSE),IF(A2340=0,"Avant l'ouverture",IF(OR(A2340=105,A2340=106),"Bonus"))),"")</f>
        <v>Tour 3</v>
      </c>
      <c r="I2340" s="31" t="str">
        <f>IF(LEFT(H2340,4)="Tour",VLOOKUP(A2340,Database!$A:$C,3,FALSE),"")</f>
        <v>D</v>
      </c>
      <c r="J2340" s="31" t="str">
        <f>VLOOKUP($A2340,Location!$A:$J,7,FALSE)</f>
        <v>Turquie</v>
      </c>
      <c r="K2340" s="31" t="str">
        <f>IFERROR(VLOOKUP(J2340,Setup_Team!$B:$C,2,FALSE), "TDB")</f>
        <v>TUR</v>
      </c>
      <c r="L2340" s="31" t="str">
        <f>VLOOKUP($A2340,Location!$A:$J,8,FALSE)</f>
        <v>Etats-Unis</v>
      </c>
      <c r="M2340" s="31" t="str">
        <f>IFERROR(VLOOKUP(L2340,Setup_Team!$B:$C,2,FALSE), "TDB")</f>
        <v>USA</v>
      </c>
      <c r="N2340" s="31" t="str">
        <f>VLOOKUP($A2340,Location!$A:$J,9,FALSE)</f>
        <v>Santa Clara, Californie</v>
      </c>
      <c r="O2340" s="31" t="str">
        <f>VLOOKUP($A2340,Location!$A:$J,10,FALSE)</f>
        <v>Levi's Stadium</v>
      </c>
      <c r="R2340" s="31">
        <v>0</v>
      </c>
      <c r="S2340" s="25">
        <f>VLOOKUP($A2340,Database!$A:$Y,10,FALSE)</f>
        <v>109</v>
      </c>
      <c r="T2340" s="25">
        <f>VLOOKUP($A2340,Database!$A:$Y,11,FALSE)</f>
        <v>102</v>
      </c>
      <c r="U2340" s="25">
        <f>VLOOKUP($A2340,Database!$A:$Y,12,FALSE)</f>
        <v>93</v>
      </c>
      <c r="V2340" s="25" t="str">
        <f>VLOOKUP(A2340,Database!A:M,13,FALSE)</f>
        <v>À venir</v>
      </c>
      <c r="W2340" s="25" t="str">
        <f>VLOOKUP($A2340,Database!$A:$Y,20,FALSE)</f>
        <v/>
      </c>
      <c r="X2340" s="25" t="str">
        <f>VLOOKUP($A2340,Database!$A:$Y,21,FALSE)</f>
        <v/>
      </c>
      <c r="Y2340" s="25" t="str">
        <f ca="1">IF(C2340&lt;NOW(),IF(AND(P2340&gt;Q2340,W2340&gt;X2340),S2340,IF(AND(P2340=Q2340,W2340=X2340),T2340,IF(AND(P2340&lt;Q2340,W2340&lt;X2340),U2340,0))),"")</f>
        <v/>
      </c>
      <c r="Z2340" s="25">
        <f>IF(AND(P2340=W2340,Q2340=X2340),1,0)</f>
        <v>1</v>
      </c>
      <c r="AA2340" s="25" t="str">
        <f>IF(Z2340=0,"",IF(ISBLANK(VLOOKUP(A2340,Database!A:AA,22,FALSE)),"",VLOOKUP(A2340,Database!A:AA,22,FALSE)))</f>
        <v>Exact</v>
      </c>
      <c r="AB2340" s="25">
        <f ca="1">IFERROR(IF(AND(Y2340&lt;&gt;"",OR(V2340="Terminé",V2340="En cours")),VLOOKUP(AA2340,Setup_ScoreExactBonus!A:D,4,FALSE),0),0)</f>
        <v>0</v>
      </c>
      <c r="AC2340" s="31" t="str">
        <f ca="1">IF(Y2340&lt;&gt;"", Y2340 + IF(Z2340=1,AB2340, 0), "")</f>
        <v/>
      </c>
      <c r="AD2340" s="31">
        <f ca="1">SUMIFS(AC$2:AC2340,D$2:D2340,D2340)*IF(R2340=0,1,2)</f>
        <v>0</v>
      </c>
    </row>
    <row r="2341" spans="1:30" x14ac:dyDescent="0.35">
      <c r="A2341" s="31">
        <f>IF(ISBLANK(B2341),"",COUNTIF(B$2:B2341,B2341))-1</f>
        <v>59</v>
      </c>
      <c r="B2341" s="31">
        <v>39</v>
      </c>
      <c r="C2341" s="10">
        <f>VLOOKUP($A2341,Database!$A:$Y,7,FALSE)</f>
        <v>46199.166666666664</v>
      </c>
      <c r="D2341" s="31" t="str">
        <f>VLOOKUP(Pronostics!$B2341,Setup_MPP!$A:$G,3,FALSE)</f>
        <v>Joueur39</v>
      </c>
      <c r="E2341" s="31" t="str">
        <f>VLOOKUP(Pronostics!$B2341,Setup_MPP!$A:$G,2,FALSE)</f>
        <v>Joueur39</v>
      </c>
      <c r="F2341" s="31" t="str">
        <f>VLOOKUP($B2341,Setup_MPP!$A:$E,4,FALSE)</f>
        <v>#D5D5D5</v>
      </c>
      <c r="G2341" s="31" t="str">
        <f>VLOOKUP($B2341,Setup_MPP!$A:$E,5,FALSE)</f>
        <v>#727272</v>
      </c>
      <c r="H2341" s="31" t="str">
        <f>IFERROR(IF(AND(A2341&gt;=1,A2341&lt;=104),VLOOKUP($A2341,Location!$A:$J,6,FALSE),IF(A2341=0,"Avant l'ouverture",IF(OR(A2341=105,A2341=106),"Bonus"))),"")</f>
        <v>Tour 3</v>
      </c>
      <c r="I2341" s="31" t="str">
        <f>IF(LEFT(H2341,4)="Tour",VLOOKUP(A2341,Database!$A:$C,3,FALSE),"")</f>
        <v>D</v>
      </c>
      <c r="J2341" s="31" t="str">
        <f>VLOOKUP($A2341,Location!$A:$J,7,FALSE)</f>
        <v>Turquie</v>
      </c>
      <c r="K2341" s="31" t="str">
        <f>IFERROR(VLOOKUP(J2341,Setup_Team!$B:$C,2,FALSE), "TDB")</f>
        <v>TUR</v>
      </c>
      <c r="L2341" s="31" t="str">
        <f>VLOOKUP($A2341,Location!$A:$J,8,FALSE)</f>
        <v>Etats-Unis</v>
      </c>
      <c r="M2341" s="31" t="str">
        <f>IFERROR(VLOOKUP(L2341,Setup_Team!$B:$C,2,FALSE), "TDB")</f>
        <v>USA</v>
      </c>
      <c r="N2341" s="31" t="str">
        <f>VLOOKUP($A2341,Location!$A:$J,9,FALSE)</f>
        <v>Santa Clara, Californie</v>
      </c>
      <c r="O2341" s="31" t="str">
        <f>VLOOKUP($A2341,Location!$A:$J,10,FALSE)</f>
        <v>Levi's Stadium</v>
      </c>
      <c r="R2341" s="31">
        <v>0</v>
      </c>
      <c r="S2341" s="25">
        <f>VLOOKUP($A2341,Database!$A:$Y,10,FALSE)</f>
        <v>109</v>
      </c>
      <c r="T2341" s="25">
        <f>VLOOKUP($A2341,Database!$A:$Y,11,FALSE)</f>
        <v>102</v>
      </c>
      <c r="U2341" s="25">
        <f>VLOOKUP($A2341,Database!$A:$Y,12,FALSE)</f>
        <v>93</v>
      </c>
      <c r="V2341" s="25" t="str">
        <f>VLOOKUP(A2341,Database!A:M,13,FALSE)</f>
        <v>À venir</v>
      </c>
      <c r="W2341" s="25" t="str">
        <f>VLOOKUP($A2341,Database!$A:$Y,20,FALSE)</f>
        <v/>
      </c>
      <c r="X2341" s="25" t="str">
        <f>VLOOKUP($A2341,Database!$A:$Y,21,FALSE)</f>
        <v/>
      </c>
      <c r="Y2341" s="25" t="str">
        <f ca="1">IF(C2341&lt;NOW(),IF(AND(P2341&gt;Q2341,W2341&gt;X2341),S2341,IF(AND(P2341=Q2341,W2341=X2341),T2341,IF(AND(P2341&lt;Q2341,W2341&lt;X2341),U2341,0))),"")</f>
        <v/>
      </c>
      <c r="Z2341" s="25">
        <f>IF(AND(P2341=W2341,Q2341=X2341),1,0)</f>
        <v>1</v>
      </c>
      <c r="AA2341" s="25" t="str">
        <f>IF(Z2341=0,"",IF(ISBLANK(VLOOKUP(A2341,Database!A:AA,22,FALSE)),"",VLOOKUP(A2341,Database!A:AA,22,FALSE)))</f>
        <v>Exact</v>
      </c>
      <c r="AB2341" s="25">
        <f ca="1">IFERROR(IF(AND(Y2341&lt;&gt;"",OR(V2341="Terminé",V2341="En cours")),VLOOKUP(AA2341,Setup_ScoreExactBonus!A:D,4,FALSE),0),0)</f>
        <v>0</v>
      </c>
      <c r="AC2341" s="31" t="str">
        <f ca="1">IF(Y2341&lt;&gt;"", Y2341 + IF(Z2341=1,AB2341, 0), "")</f>
        <v/>
      </c>
      <c r="AD2341" s="31">
        <f ca="1">SUMIFS(AC$2:AC2341,D$2:D2341,D2341)*IF(R2341=0,1,2)</f>
        <v>0</v>
      </c>
    </row>
    <row r="2342" spans="1:30" x14ac:dyDescent="0.35">
      <c r="A2342" s="31">
        <f>IF(ISBLANK(B2342),"",COUNTIF(B$2:B2342,B2342))-1</f>
        <v>60</v>
      </c>
      <c r="B2342" s="31">
        <v>1</v>
      </c>
      <c r="C2342" s="10">
        <f>VLOOKUP($A2342,Database!$A:$Y,7,FALSE)</f>
        <v>46199.166666666664</v>
      </c>
      <c r="D2342" s="31" t="str">
        <f>VLOOKUP(Pronostics!$B2342,Setup_MPP!$A:$G,3,FALSE)</f>
        <v>_Nicolas_LM_</v>
      </c>
      <c r="E2342" s="31" t="str">
        <f>VLOOKUP(Pronostics!$B2342,Setup_MPP!$A:$G,2,FALSE)</f>
        <v>Nicolas LE MOUEL</v>
      </c>
      <c r="F2342" s="31" t="str">
        <f>VLOOKUP($B2342,Setup_MPP!$A:$E,4,FALSE)</f>
        <v>#F7C79D</v>
      </c>
      <c r="G2342" s="31" t="str">
        <f>VLOOKUP($B2342,Setup_MPP!$A:$E,5,FALSE)</f>
        <v>#FFBE85</v>
      </c>
      <c r="H2342" s="31" t="str">
        <f>IFERROR(IF(AND(A2342&gt;=1,A2342&lt;=104),VLOOKUP($A2342,Location!$A:$J,6,FALSE),IF(A2342=0,"Avant l'ouverture",IF(OR(A2342=105,A2342=106),"Bonus"))),"")</f>
        <v>Tour 3</v>
      </c>
      <c r="I2342" s="31" t="str">
        <f>IF(LEFT(H2342,4)="Tour",VLOOKUP(A2342,Database!$A:$C,3,FALSE),"")</f>
        <v>D</v>
      </c>
      <c r="J2342" s="31" t="str">
        <f>VLOOKUP($A2342,Location!$A:$J,7,FALSE)</f>
        <v>Paraguay</v>
      </c>
      <c r="K2342" s="31" t="str">
        <f>IFERROR(VLOOKUP(J2342,Setup_Team!$B:$C,2,FALSE), "TDB")</f>
        <v>PRY</v>
      </c>
      <c r="L2342" s="31" t="str">
        <f>VLOOKUP($A2342,Location!$A:$J,8,FALSE)</f>
        <v>Australie</v>
      </c>
      <c r="M2342" s="31" t="str">
        <f>IFERROR(VLOOKUP(L2342,Setup_Team!$B:$C,2,FALSE), "TDB")</f>
        <v>AUS</v>
      </c>
      <c r="N2342" s="31" t="str">
        <f>VLOOKUP($A2342,Location!$A:$J,9,FALSE)</f>
        <v>Inglewood, Los Angeles, California</v>
      </c>
      <c r="O2342" s="31" t="str">
        <f>VLOOKUP($A2342,Location!$A:$J,10,FALSE)</f>
        <v>SoFi Stadium</v>
      </c>
      <c r="P2342" s="44"/>
      <c r="Q2342" s="44"/>
      <c r="R2342" s="31">
        <v>0</v>
      </c>
      <c r="S2342" s="25">
        <f>VLOOKUP($A2342,Database!$A:$Y,10,FALSE)</f>
        <v>74</v>
      </c>
      <c r="T2342" s="25">
        <f>VLOOKUP($A2342,Database!$A:$Y,11,FALSE)</f>
        <v>104</v>
      </c>
      <c r="U2342" s="25">
        <f>VLOOKUP($A2342,Database!$A:$Y,12,FALSE)</f>
        <v>131</v>
      </c>
      <c r="V2342" s="25" t="str">
        <f>VLOOKUP(A2342,Database!A:M,13,FALSE)</f>
        <v>À venir</v>
      </c>
      <c r="W2342" s="25" t="str">
        <f>VLOOKUP($A2342,Database!$A:$Y,20,FALSE)</f>
        <v/>
      </c>
      <c r="X2342" s="25" t="str">
        <f>VLOOKUP($A2342,Database!$A:$Y,21,FALSE)</f>
        <v/>
      </c>
      <c r="Y2342" s="25" t="str">
        <f ca="1">IF(C2342&lt;NOW(),IF(AND(P2342&gt;Q2342,W2342&gt;X2342),S2342,IF(AND(P2342=Q2342,W2342=X2342),T2342,IF(AND(P2342&lt;Q2342,W2342&lt;X2342),U2342,0))),"")</f>
        <v/>
      </c>
      <c r="Z2342" s="25">
        <f>IF(AND(P2342=W2342,Q2342=X2342),1,0)</f>
        <v>1</v>
      </c>
      <c r="AA2342" s="25" t="str">
        <f>IF(Z2342=0,"",IF(ISBLANK(VLOOKUP(A2342,Database!A:AA,22,FALSE)),"",VLOOKUP(A2342,Database!A:AA,22,FALSE)))</f>
        <v>Exact</v>
      </c>
      <c r="AB2342" s="25">
        <f ca="1">IFERROR(IF(AND(Y2342&lt;&gt;"",OR(V2342="Terminé",V2342="En cours")),VLOOKUP(AA2342,Setup_ScoreExactBonus!A:D,4,FALSE),0),0)</f>
        <v>0</v>
      </c>
      <c r="AC2342" s="31" t="str">
        <f ca="1">IF(Y2342&lt;&gt;"", Y2342 + IF(Z2342=1,AB2342, 0), "")</f>
        <v/>
      </c>
      <c r="AD2342" s="31">
        <f ca="1">SUMIFS(AC$2:AC2342,D$2:D2342,D2342)*IF(R2342=0,1,2)</f>
        <v>0</v>
      </c>
    </row>
    <row r="2343" spans="1:30" x14ac:dyDescent="0.35">
      <c r="A2343" s="31">
        <f>IF(ISBLANK(B2343),"",COUNTIF(B$2:B2343,B2343))-1</f>
        <v>60</v>
      </c>
      <c r="B2343" s="31">
        <v>2</v>
      </c>
      <c r="C2343" s="10">
        <f>VLOOKUP($A2343,Database!$A:$Y,7,FALSE)</f>
        <v>46199.166666666664</v>
      </c>
      <c r="D2343" s="31" t="str">
        <f>VLOOKUP(Pronostics!$B2343,Setup_MPP!$A:$G,3,FALSE)</f>
        <v>leaelaz</v>
      </c>
      <c r="E2343" s="31" t="str">
        <f>VLOOKUP(Pronostics!$B2343,Setup_MPP!$A:$G,2,FALSE)</f>
        <v>Léa EL ASERY</v>
      </c>
      <c r="F2343" s="31" t="str">
        <f>VLOOKUP($B2343,Setup_MPP!$A:$E,4,FALSE)</f>
        <v>#FFBEBE</v>
      </c>
      <c r="G2343" s="31" t="str">
        <f>VLOOKUP($B2343,Setup_MPP!$A:$E,5,FALSE)</f>
        <v>#DF6868</v>
      </c>
      <c r="H2343" s="31" t="str">
        <f>IFERROR(IF(AND(A2343&gt;=1,A2343&lt;=104),VLOOKUP($A2343,Location!$A:$J,6,FALSE),IF(A2343=0,"Avant l'ouverture",IF(OR(A2343=105,A2343=106),"Bonus"))),"")</f>
        <v>Tour 3</v>
      </c>
      <c r="I2343" s="31" t="str">
        <f>IF(LEFT(H2343,4)="Tour",VLOOKUP(A2343,Database!$A:$C,3,FALSE),"")</f>
        <v>D</v>
      </c>
      <c r="J2343" s="31" t="str">
        <f>VLOOKUP($A2343,Location!$A:$J,7,FALSE)</f>
        <v>Paraguay</v>
      </c>
      <c r="K2343" s="31" t="str">
        <f>IFERROR(VLOOKUP(J2343,Setup_Team!$B:$C,2,FALSE), "TDB")</f>
        <v>PRY</v>
      </c>
      <c r="L2343" s="31" t="str">
        <f>VLOOKUP($A2343,Location!$A:$J,8,FALSE)</f>
        <v>Australie</v>
      </c>
      <c r="M2343" s="31" t="str">
        <f>IFERROR(VLOOKUP(L2343,Setup_Team!$B:$C,2,FALSE), "TDB")</f>
        <v>AUS</v>
      </c>
      <c r="N2343" s="31" t="str">
        <f>VLOOKUP($A2343,Location!$A:$J,9,FALSE)</f>
        <v>Inglewood, Los Angeles, California</v>
      </c>
      <c r="O2343" s="31" t="str">
        <f>VLOOKUP($A2343,Location!$A:$J,10,FALSE)</f>
        <v>SoFi Stadium</v>
      </c>
      <c r="R2343" s="31">
        <v>0</v>
      </c>
      <c r="S2343" s="25">
        <f>VLOOKUP($A2343,Database!$A:$Y,10,FALSE)</f>
        <v>74</v>
      </c>
      <c r="T2343" s="25">
        <f>VLOOKUP($A2343,Database!$A:$Y,11,FALSE)</f>
        <v>104</v>
      </c>
      <c r="U2343" s="25">
        <f>VLOOKUP($A2343,Database!$A:$Y,12,FALSE)</f>
        <v>131</v>
      </c>
      <c r="V2343" s="25" t="str">
        <f>VLOOKUP(A2343,Database!A:M,13,FALSE)</f>
        <v>À venir</v>
      </c>
      <c r="W2343" s="25" t="str">
        <f>VLOOKUP($A2343,Database!$A:$Y,20,FALSE)</f>
        <v/>
      </c>
      <c r="X2343" s="25" t="str">
        <f>VLOOKUP($A2343,Database!$A:$Y,21,FALSE)</f>
        <v/>
      </c>
      <c r="Y2343" s="25" t="str">
        <f ca="1">IF(C2343&lt;NOW(),IF(AND(P2343&gt;Q2343,W2343&gt;X2343),S2343,IF(AND(P2343=Q2343,W2343=X2343),T2343,IF(AND(P2343&lt;Q2343,W2343&lt;X2343),U2343,0))),"")</f>
        <v/>
      </c>
      <c r="Z2343" s="25">
        <f>IF(AND(P2343=W2343,Q2343=X2343),1,0)</f>
        <v>1</v>
      </c>
      <c r="AA2343" s="25" t="str">
        <f>IF(Z2343=0,"",IF(ISBLANK(VLOOKUP(A2343,Database!A:AA,22,FALSE)),"",VLOOKUP(A2343,Database!A:AA,22,FALSE)))</f>
        <v>Exact</v>
      </c>
      <c r="AB2343" s="25">
        <f ca="1">IFERROR(IF(AND(Y2343&lt;&gt;"",OR(V2343="Terminé",V2343="En cours")),VLOOKUP(AA2343,Setup_ScoreExactBonus!A:D,4,FALSE),0),0)</f>
        <v>0</v>
      </c>
      <c r="AC2343" s="31" t="str">
        <f ca="1">IF(Y2343&lt;&gt;"", Y2343 + IF(Z2343=1,AB2343, 0), "")</f>
        <v/>
      </c>
      <c r="AD2343" s="31">
        <f ca="1">SUMIFS(AC$2:AC2343,D$2:D2343,D2343)*IF(R2343=0,1,2)</f>
        <v>0</v>
      </c>
    </row>
    <row r="2344" spans="1:30" x14ac:dyDescent="0.35">
      <c r="A2344" s="31">
        <f>IF(ISBLANK(B2344),"",COUNTIF(B$2:B2344,B2344))-1</f>
        <v>60</v>
      </c>
      <c r="B2344" s="31">
        <v>3</v>
      </c>
      <c r="C2344" s="10">
        <f>VLOOKUP($A2344,Database!$A:$Y,7,FALSE)</f>
        <v>46199.166666666664</v>
      </c>
      <c r="D2344" s="31" t="str">
        <f>VLOOKUP(Pronostics!$B2344,Setup_MPP!$A:$G,3,FALSE)</f>
        <v>PasMetalleux</v>
      </c>
      <c r="E2344" s="31" t="str">
        <f>VLOOKUP(Pronostics!$B2344,Setup_MPP!$A:$G,2,FALSE)</f>
        <v>Elwenn JOUBREL</v>
      </c>
      <c r="F2344" s="31" t="str">
        <f>VLOOKUP($B2344,Setup_MPP!$A:$E,4,FALSE)</f>
        <v>#F5C7FC</v>
      </c>
      <c r="G2344" s="31" t="str">
        <f>VLOOKUP($B2344,Setup_MPP!$A:$E,5,FALSE)</f>
        <v>#C489CF</v>
      </c>
      <c r="H2344" s="31" t="str">
        <f>IFERROR(IF(AND(A2344&gt;=1,A2344&lt;=104),VLOOKUP($A2344,Location!$A:$J,6,FALSE),IF(A2344=0,"Avant l'ouverture",IF(OR(A2344=105,A2344=106),"Bonus"))),"")</f>
        <v>Tour 3</v>
      </c>
      <c r="I2344" s="31" t="str">
        <f>IF(LEFT(H2344,4)="Tour",VLOOKUP(A2344,Database!$A:$C,3,FALSE),"")</f>
        <v>D</v>
      </c>
      <c r="J2344" s="31" t="str">
        <f>VLOOKUP($A2344,Location!$A:$J,7,FALSE)</f>
        <v>Paraguay</v>
      </c>
      <c r="K2344" s="31" t="str">
        <f>IFERROR(VLOOKUP(J2344,Setup_Team!$B:$C,2,FALSE), "TDB")</f>
        <v>PRY</v>
      </c>
      <c r="L2344" s="31" t="str">
        <f>VLOOKUP($A2344,Location!$A:$J,8,FALSE)</f>
        <v>Australie</v>
      </c>
      <c r="M2344" s="31" t="str">
        <f>IFERROR(VLOOKUP(L2344,Setup_Team!$B:$C,2,FALSE), "TDB")</f>
        <v>AUS</v>
      </c>
      <c r="N2344" s="31" t="str">
        <f>VLOOKUP($A2344,Location!$A:$J,9,FALSE)</f>
        <v>Inglewood, Los Angeles, California</v>
      </c>
      <c r="O2344" s="31" t="str">
        <f>VLOOKUP($A2344,Location!$A:$J,10,FALSE)</f>
        <v>SoFi Stadium</v>
      </c>
      <c r="R2344" s="31">
        <v>0</v>
      </c>
      <c r="S2344" s="25">
        <f>VLOOKUP($A2344,Database!$A:$Y,10,FALSE)</f>
        <v>74</v>
      </c>
      <c r="T2344" s="25">
        <f>VLOOKUP($A2344,Database!$A:$Y,11,FALSE)</f>
        <v>104</v>
      </c>
      <c r="U2344" s="25">
        <f>VLOOKUP($A2344,Database!$A:$Y,12,FALSE)</f>
        <v>131</v>
      </c>
      <c r="V2344" s="25" t="str">
        <f>VLOOKUP(A2344,Database!A:M,13,FALSE)</f>
        <v>À venir</v>
      </c>
      <c r="W2344" s="25" t="str">
        <f>VLOOKUP($A2344,Database!$A:$Y,20,FALSE)</f>
        <v/>
      </c>
      <c r="X2344" s="25" t="str">
        <f>VLOOKUP($A2344,Database!$A:$Y,21,FALSE)</f>
        <v/>
      </c>
      <c r="Y2344" s="25" t="str">
        <f ca="1">IF(C2344&lt;NOW(),IF(AND(P2344&gt;Q2344,W2344&gt;X2344),S2344,IF(AND(P2344=Q2344,W2344=X2344),T2344,IF(AND(P2344&lt;Q2344,W2344&lt;X2344),U2344,0))),"")</f>
        <v/>
      </c>
      <c r="Z2344" s="25">
        <f>IF(AND(P2344=W2344,Q2344=X2344),1,0)</f>
        <v>1</v>
      </c>
      <c r="AA2344" s="25" t="str">
        <f>IF(Z2344=0,"",IF(ISBLANK(VLOOKUP(A2344,Database!A:AA,22,FALSE)),"",VLOOKUP(A2344,Database!A:AA,22,FALSE)))</f>
        <v>Exact</v>
      </c>
      <c r="AB2344" s="25">
        <f ca="1">IFERROR(IF(AND(Y2344&lt;&gt;"",OR(V2344="Terminé",V2344="En cours")),VLOOKUP(AA2344,Setup_ScoreExactBonus!A:D,4,FALSE),0),0)</f>
        <v>0</v>
      </c>
      <c r="AC2344" s="31" t="str">
        <f ca="1">IF(Y2344&lt;&gt;"", Y2344 + IF(Z2344=1,AB2344, 0), "")</f>
        <v/>
      </c>
      <c r="AD2344" s="31">
        <f ca="1">SUMIFS(AC$2:AC2344,D$2:D2344,D2344)*IF(R2344=0,1,2)</f>
        <v>0</v>
      </c>
    </row>
    <row r="2345" spans="1:30" x14ac:dyDescent="0.35">
      <c r="A2345" s="31">
        <f>IF(ISBLANK(B2345),"",COUNTIF(B$2:B2345,B2345))-1</f>
        <v>60</v>
      </c>
      <c r="B2345" s="31">
        <v>4</v>
      </c>
      <c r="C2345" s="10">
        <f>VLOOKUP($A2345,Database!$A:$Y,7,FALSE)</f>
        <v>46199.166666666664</v>
      </c>
      <c r="D2345" s="31" t="str">
        <f>VLOOKUP(Pronostics!$B2345,Setup_MPP!$A:$G,3,FALSE)</f>
        <v>Popo444</v>
      </c>
      <c r="E2345" s="31" t="str">
        <f>VLOOKUP(Pronostics!$B2345,Setup_MPP!$A:$G,2,FALSE)</f>
        <v>Pauline OLIVIER</v>
      </c>
      <c r="F2345" s="31" t="str">
        <f>VLOOKUP($B2345,Setup_MPP!$A:$E,4,FALSE)</f>
        <v>#A5EA7F</v>
      </c>
      <c r="G2345" s="31" t="str">
        <f>VLOOKUP($B2345,Setup_MPP!$A:$E,5,FALSE)</f>
        <v>#80C65A</v>
      </c>
      <c r="H2345" s="31" t="str">
        <f>IFERROR(IF(AND(A2345&gt;=1,A2345&lt;=104),VLOOKUP($A2345,Location!$A:$J,6,FALSE),IF(A2345=0,"Avant l'ouverture",IF(OR(A2345=105,A2345=106),"Bonus"))),"")</f>
        <v>Tour 3</v>
      </c>
      <c r="I2345" s="31" t="str">
        <f>IF(LEFT(H2345,4)="Tour",VLOOKUP(A2345,Database!$A:$C,3,FALSE),"")</f>
        <v>D</v>
      </c>
      <c r="J2345" s="31" t="str">
        <f>VLOOKUP($A2345,Location!$A:$J,7,FALSE)</f>
        <v>Paraguay</v>
      </c>
      <c r="K2345" s="31" t="str">
        <f>IFERROR(VLOOKUP(J2345,Setup_Team!$B:$C,2,FALSE), "TDB")</f>
        <v>PRY</v>
      </c>
      <c r="L2345" s="31" t="str">
        <f>VLOOKUP($A2345,Location!$A:$J,8,FALSE)</f>
        <v>Australie</v>
      </c>
      <c r="M2345" s="31" t="str">
        <f>IFERROR(VLOOKUP(L2345,Setup_Team!$B:$C,2,FALSE), "TDB")</f>
        <v>AUS</v>
      </c>
      <c r="N2345" s="31" t="str">
        <f>VLOOKUP($A2345,Location!$A:$J,9,FALSE)</f>
        <v>Inglewood, Los Angeles, California</v>
      </c>
      <c r="O2345" s="31" t="str">
        <f>VLOOKUP($A2345,Location!$A:$J,10,FALSE)</f>
        <v>SoFi Stadium</v>
      </c>
      <c r="R2345" s="31">
        <v>0</v>
      </c>
      <c r="S2345" s="25">
        <f>VLOOKUP($A2345,Database!$A:$Y,10,FALSE)</f>
        <v>74</v>
      </c>
      <c r="T2345" s="25">
        <f>VLOOKUP($A2345,Database!$A:$Y,11,FALSE)</f>
        <v>104</v>
      </c>
      <c r="U2345" s="25">
        <f>VLOOKUP($A2345,Database!$A:$Y,12,FALSE)</f>
        <v>131</v>
      </c>
      <c r="V2345" s="25" t="str">
        <f>VLOOKUP(A2345,Database!A:M,13,FALSE)</f>
        <v>À venir</v>
      </c>
      <c r="W2345" s="25" t="str">
        <f>VLOOKUP($A2345,Database!$A:$Y,20,FALSE)</f>
        <v/>
      </c>
      <c r="X2345" s="25" t="str">
        <f>VLOOKUP($A2345,Database!$A:$Y,21,FALSE)</f>
        <v/>
      </c>
      <c r="Y2345" s="25" t="str">
        <f ca="1">IF(C2345&lt;NOW(),IF(AND(P2345&gt;Q2345,W2345&gt;X2345),S2345,IF(AND(P2345=Q2345,W2345=X2345),T2345,IF(AND(P2345&lt;Q2345,W2345&lt;X2345),U2345,0))),"")</f>
        <v/>
      </c>
      <c r="Z2345" s="25">
        <f>IF(AND(P2345=W2345,Q2345=X2345),1,0)</f>
        <v>1</v>
      </c>
      <c r="AA2345" s="25" t="str">
        <f>IF(Z2345=0,"",IF(ISBLANK(VLOOKUP(A2345,Database!A:AA,22,FALSE)),"",VLOOKUP(A2345,Database!A:AA,22,FALSE)))</f>
        <v>Exact</v>
      </c>
      <c r="AB2345" s="25">
        <f ca="1">IFERROR(IF(AND(Y2345&lt;&gt;"",OR(V2345="Terminé",V2345="En cours")),VLOOKUP(AA2345,Setup_ScoreExactBonus!A:D,4,FALSE),0),0)</f>
        <v>0</v>
      </c>
      <c r="AC2345" s="31" t="str">
        <f ca="1">IF(Y2345&lt;&gt;"", Y2345 + IF(Z2345=1,AB2345, 0), "")</f>
        <v/>
      </c>
      <c r="AD2345" s="31">
        <f ca="1">SUMIFS(AC$2:AC2345,D$2:D2345,D2345)*IF(R2345=0,1,2)</f>
        <v>0</v>
      </c>
    </row>
    <row r="2346" spans="1:30" x14ac:dyDescent="0.35">
      <c r="A2346" s="31">
        <f>IF(ISBLANK(B2346),"",COUNTIF(B$2:B2346,B2346))-1</f>
        <v>60</v>
      </c>
      <c r="B2346" s="31">
        <v>5</v>
      </c>
      <c r="C2346" s="10">
        <f>VLOOKUP($A2346,Database!$A:$Y,7,FALSE)</f>
        <v>46199.166666666664</v>
      </c>
      <c r="D2346" s="31" t="str">
        <f>VLOOKUP(Pronostics!$B2346,Setup_MPP!$A:$G,3,FALSE)</f>
        <v>_Jujul</v>
      </c>
      <c r="E2346" s="31" t="str">
        <f>VLOOKUP(Pronostics!$B2346,Setup_MPP!$A:$G,2,FALSE)</f>
        <v>Julie BOISSIERE</v>
      </c>
      <c r="F2346" s="31" t="str">
        <f>VLOOKUP($B2346,Setup_MPP!$A:$E,4,FALSE)</f>
        <v>#D890FF</v>
      </c>
      <c r="G2346" s="31" t="str">
        <f>VLOOKUP($B2346,Setup_MPP!$A:$E,5,FALSE)</f>
        <v>#B750EF</v>
      </c>
      <c r="H2346" s="31" t="str">
        <f>IFERROR(IF(AND(A2346&gt;=1,A2346&lt;=104),VLOOKUP($A2346,Location!$A:$J,6,FALSE),IF(A2346=0,"Avant l'ouverture",IF(OR(A2346=105,A2346=106),"Bonus"))),"")</f>
        <v>Tour 3</v>
      </c>
      <c r="I2346" s="31" t="str">
        <f>IF(LEFT(H2346,4)="Tour",VLOOKUP(A2346,Database!$A:$C,3,FALSE),"")</f>
        <v>D</v>
      </c>
      <c r="J2346" s="31" t="str">
        <f>VLOOKUP($A2346,Location!$A:$J,7,FALSE)</f>
        <v>Paraguay</v>
      </c>
      <c r="K2346" s="31" t="str">
        <f>IFERROR(VLOOKUP(J2346,Setup_Team!$B:$C,2,FALSE), "TDB")</f>
        <v>PRY</v>
      </c>
      <c r="L2346" s="31" t="str">
        <f>VLOOKUP($A2346,Location!$A:$J,8,FALSE)</f>
        <v>Australie</v>
      </c>
      <c r="M2346" s="31" t="str">
        <f>IFERROR(VLOOKUP(L2346,Setup_Team!$B:$C,2,FALSE), "TDB")</f>
        <v>AUS</v>
      </c>
      <c r="N2346" s="31" t="str">
        <f>VLOOKUP($A2346,Location!$A:$J,9,FALSE)</f>
        <v>Inglewood, Los Angeles, California</v>
      </c>
      <c r="O2346" s="31" t="str">
        <f>VLOOKUP($A2346,Location!$A:$J,10,FALSE)</f>
        <v>SoFi Stadium</v>
      </c>
      <c r="R2346" s="31">
        <v>0</v>
      </c>
      <c r="S2346" s="25">
        <f>VLOOKUP($A2346,Database!$A:$Y,10,FALSE)</f>
        <v>74</v>
      </c>
      <c r="T2346" s="25">
        <f>VLOOKUP($A2346,Database!$A:$Y,11,FALSE)</f>
        <v>104</v>
      </c>
      <c r="U2346" s="25">
        <f>VLOOKUP($A2346,Database!$A:$Y,12,FALSE)</f>
        <v>131</v>
      </c>
      <c r="V2346" s="25" t="str">
        <f>VLOOKUP(A2346,Database!A:M,13,FALSE)</f>
        <v>À venir</v>
      </c>
      <c r="W2346" s="25" t="str">
        <f>VLOOKUP($A2346,Database!$A:$Y,20,FALSE)</f>
        <v/>
      </c>
      <c r="X2346" s="25" t="str">
        <f>VLOOKUP($A2346,Database!$A:$Y,21,FALSE)</f>
        <v/>
      </c>
      <c r="Y2346" s="25" t="str">
        <f ca="1">IF(C2346&lt;NOW(),IF(AND(P2346&gt;Q2346,W2346&gt;X2346),S2346,IF(AND(P2346=Q2346,W2346=X2346),T2346,IF(AND(P2346&lt;Q2346,W2346&lt;X2346),U2346,0))),"")</f>
        <v/>
      </c>
      <c r="Z2346" s="25">
        <f>IF(AND(P2346=W2346,Q2346=X2346),1,0)</f>
        <v>1</v>
      </c>
      <c r="AA2346" s="25" t="str">
        <f>IF(Z2346=0,"",IF(ISBLANK(VLOOKUP(A2346,Database!A:AA,22,FALSE)),"",VLOOKUP(A2346,Database!A:AA,22,FALSE)))</f>
        <v>Exact</v>
      </c>
      <c r="AB2346" s="25">
        <f ca="1">IFERROR(IF(AND(Y2346&lt;&gt;"",OR(V2346="Terminé",V2346="En cours")),VLOOKUP(AA2346,Setup_ScoreExactBonus!A:D,4,FALSE),0),0)</f>
        <v>0</v>
      </c>
      <c r="AC2346" s="31" t="str">
        <f ca="1">IF(Y2346&lt;&gt;"", Y2346 + IF(Z2346=1,AB2346, 0), "")</f>
        <v/>
      </c>
      <c r="AD2346" s="31">
        <f ca="1">SUMIFS(AC$2:AC2346,D$2:D2346,D2346)*IF(R2346=0,1,2)</f>
        <v>0</v>
      </c>
    </row>
    <row r="2347" spans="1:30" x14ac:dyDescent="0.35">
      <c r="A2347" s="31">
        <f>IF(ISBLANK(B2347),"",COUNTIF(B$2:B2347,B2347))-1</f>
        <v>60</v>
      </c>
      <c r="B2347" s="31">
        <v>6</v>
      </c>
      <c r="C2347" s="10">
        <f>VLOOKUP($A2347,Database!$A:$Y,7,FALSE)</f>
        <v>46199.166666666664</v>
      </c>
      <c r="D2347" s="31" t="str">
        <f>VLOOKUP(Pronostics!$B2347,Setup_MPP!$A:$G,3,FALSE)</f>
        <v>Julay</v>
      </c>
      <c r="E2347" s="31" t="str">
        <f>VLOOKUP(Pronostics!$B2347,Setup_MPP!$A:$G,2,FALSE)</f>
        <v>Julie BOUCHARD</v>
      </c>
      <c r="F2347" s="31" t="str">
        <f>VLOOKUP($B2347,Setup_MPP!$A:$E,4,FALSE)</f>
        <v>#A6F7B1</v>
      </c>
      <c r="G2347" s="31" t="str">
        <f>VLOOKUP($B2347,Setup_MPP!$A:$E,5,FALSE)</f>
        <v>#6EC179</v>
      </c>
      <c r="H2347" s="31" t="str">
        <f>IFERROR(IF(AND(A2347&gt;=1,A2347&lt;=104),VLOOKUP($A2347,Location!$A:$J,6,FALSE),IF(A2347=0,"Avant l'ouverture",IF(OR(A2347=105,A2347=106),"Bonus"))),"")</f>
        <v>Tour 3</v>
      </c>
      <c r="I2347" s="31" t="str">
        <f>IF(LEFT(H2347,4)="Tour",VLOOKUP(A2347,Database!$A:$C,3,FALSE),"")</f>
        <v>D</v>
      </c>
      <c r="J2347" s="31" t="str">
        <f>VLOOKUP($A2347,Location!$A:$J,7,FALSE)</f>
        <v>Paraguay</v>
      </c>
      <c r="K2347" s="31" t="str">
        <f>IFERROR(VLOOKUP(J2347,Setup_Team!$B:$C,2,FALSE), "TDB")</f>
        <v>PRY</v>
      </c>
      <c r="L2347" s="31" t="str">
        <f>VLOOKUP($A2347,Location!$A:$J,8,FALSE)</f>
        <v>Australie</v>
      </c>
      <c r="M2347" s="31" t="str">
        <f>IFERROR(VLOOKUP(L2347,Setup_Team!$B:$C,2,FALSE), "TDB")</f>
        <v>AUS</v>
      </c>
      <c r="N2347" s="31" t="str">
        <f>VLOOKUP($A2347,Location!$A:$J,9,FALSE)</f>
        <v>Inglewood, Los Angeles, California</v>
      </c>
      <c r="O2347" s="31" t="str">
        <f>VLOOKUP($A2347,Location!$A:$J,10,FALSE)</f>
        <v>SoFi Stadium</v>
      </c>
      <c r="R2347" s="31">
        <v>0</v>
      </c>
      <c r="S2347" s="25">
        <f>VLOOKUP($A2347,Database!$A:$Y,10,FALSE)</f>
        <v>74</v>
      </c>
      <c r="T2347" s="25">
        <f>VLOOKUP($A2347,Database!$A:$Y,11,FALSE)</f>
        <v>104</v>
      </c>
      <c r="U2347" s="25">
        <f>VLOOKUP($A2347,Database!$A:$Y,12,FALSE)</f>
        <v>131</v>
      </c>
      <c r="V2347" s="25" t="str">
        <f>VLOOKUP(A2347,Database!A:M,13,FALSE)</f>
        <v>À venir</v>
      </c>
      <c r="W2347" s="25" t="str">
        <f>VLOOKUP($A2347,Database!$A:$Y,20,FALSE)</f>
        <v/>
      </c>
      <c r="X2347" s="25" t="str">
        <f>VLOOKUP($A2347,Database!$A:$Y,21,FALSE)</f>
        <v/>
      </c>
      <c r="Y2347" s="25" t="str">
        <f ca="1">IF(C2347&lt;NOW(),IF(AND(P2347&gt;Q2347,W2347&gt;X2347),S2347,IF(AND(P2347=Q2347,W2347=X2347),T2347,IF(AND(P2347&lt;Q2347,W2347&lt;X2347),U2347,0))),"")</f>
        <v/>
      </c>
      <c r="Z2347" s="25">
        <f>IF(AND(P2347=W2347,Q2347=X2347),1,0)</f>
        <v>1</v>
      </c>
      <c r="AA2347" s="25" t="str">
        <f>IF(Z2347=0,"",IF(ISBLANK(VLOOKUP(A2347,Database!A:AA,22,FALSE)),"",VLOOKUP(A2347,Database!A:AA,22,FALSE)))</f>
        <v>Exact</v>
      </c>
      <c r="AB2347" s="25">
        <f ca="1">IFERROR(IF(AND(Y2347&lt;&gt;"",OR(V2347="Terminé",V2347="En cours")),VLOOKUP(AA2347,Setup_ScoreExactBonus!A:D,4,FALSE),0),0)</f>
        <v>0</v>
      </c>
      <c r="AC2347" s="31" t="str">
        <f ca="1">IF(Y2347&lt;&gt;"", Y2347 + IF(Z2347=1,AB2347, 0), "")</f>
        <v/>
      </c>
      <c r="AD2347" s="31">
        <f ca="1">SUMIFS(AC$2:AC2347,D$2:D2347,D2347)*IF(R2347=0,1,2)</f>
        <v>0</v>
      </c>
    </row>
    <row r="2348" spans="1:30" x14ac:dyDescent="0.35">
      <c r="A2348" s="31">
        <f>IF(ISBLANK(B2348),"",COUNTIF(B$2:B2348,B2348))-1</f>
        <v>60</v>
      </c>
      <c r="B2348" s="31">
        <v>7</v>
      </c>
      <c r="C2348" s="10">
        <f>VLOOKUP($A2348,Database!$A:$Y,7,FALSE)</f>
        <v>46199.166666666664</v>
      </c>
      <c r="D2348" s="31" t="str">
        <f>VLOOKUP(Pronostics!$B2348,Setup_MPP!$A:$G,3,FALSE)</f>
        <v>__Vince__</v>
      </c>
      <c r="E2348" s="31" t="str">
        <f>VLOOKUP(Pronostics!$B2348,Setup_MPP!$A:$G,2,FALSE)</f>
        <v>Vincent FRAYSSE</v>
      </c>
      <c r="F2348" s="31" t="str">
        <f>VLOOKUP($B2348,Setup_MPP!$A:$E,4,FALSE)</f>
        <v>#B2EAE8</v>
      </c>
      <c r="G2348" s="31" t="str">
        <f>VLOOKUP($B2348,Setup_MPP!$A:$E,5,FALSE)</f>
        <v>#6CB4B1</v>
      </c>
      <c r="H2348" s="31" t="str">
        <f>IFERROR(IF(AND(A2348&gt;=1,A2348&lt;=104),VLOOKUP($A2348,Location!$A:$J,6,FALSE),IF(A2348=0,"Avant l'ouverture",IF(OR(A2348=105,A2348=106),"Bonus"))),"")</f>
        <v>Tour 3</v>
      </c>
      <c r="I2348" s="31" t="str">
        <f>IF(LEFT(H2348,4)="Tour",VLOOKUP(A2348,Database!$A:$C,3,FALSE),"")</f>
        <v>D</v>
      </c>
      <c r="J2348" s="31" t="str">
        <f>VLOOKUP($A2348,Location!$A:$J,7,FALSE)</f>
        <v>Paraguay</v>
      </c>
      <c r="K2348" s="31" t="str">
        <f>IFERROR(VLOOKUP(J2348,Setup_Team!$B:$C,2,FALSE), "TDB")</f>
        <v>PRY</v>
      </c>
      <c r="L2348" s="31" t="str">
        <f>VLOOKUP($A2348,Location!$A:$J,8,FALSE)</f>
        <v>Australie</v>
      </c>
      <c r="M2348" s="31" t="str">
        <f>IFERROR(VLOOKUP(L2348,Setup_Team!$B:$C,2,FALSE), "TDB")</f>
        <v>AUS</v>
      </c>
      <c r="N2348" s="31" t="str">
        <f>VLOOKUP($A2348,Location!$A:$J,9,FALSE)</f>
        <v>Inglewood, Los Angeles, California</v>
      </c>
      <c r="O2348" s="31" t="str">
        <f>VLOOKUP($A2348,Location!$A:$J,10,FALSE)</f>
        <v>SoFi Stadium</v>
      </c>
      <c r="R2348" s="31">
        <v>0</v>
      </c>
      <c r="S2348" s="25">
        <f>VLOOKUP($A2348,Database!$A:$Y,10,FALSE)</f>
        <v>74</v>
      </c>
      <c r="T2348" s="25">
        <f>VLOOKUP($A2348,Database!$A:$Y,11,FALSE)</f>
        <v>104</v>
      </c>
      <c r="U2348" s="25">
        <f>VLOOKUP($A2348,Database!$A:$Y,12,FALSE)</f>
        <v>131</v>
      </c>
      <c r="V2348" s="25" t="str">
        <f>VLOOKUP(A2348,Database!A:M,13,FALSE)</f>
        <v>À venir</v>
      </c>
      <c r="W2348" s="25" t="str">
        <f>VLOOKUP($A2348,Database!$A:$Y,20,FALSE)</f>
        <v/>
      </c>
      <c r="X2348" s="25" t="str">
        <f>VLOOKUP($A2348,Database!$A:$Y,21,FALSE)</f>
        <v/>
      </c>
      <c r="Y2348" s="25" t="str">
        <f ca="1">IF(C2348&lt;NOW(),IF(AND(P2348&gt;Q2348,W2348&gt;X2348),S2348,IF(AND(P2348=Q2348,W2348=X2348),T2348,IF(AND(P2348&lt;Q2348,W2348&lt;X2348),U2348,0))),"")</f>
        <v/>
      </c>
      <c r="Z2348" s="25">
        <f>IF(AND(P2348=W2348,Q2348=X2348),1,0)</f>
        <v>1</v>
      </c>
      <c r="AA2348" s="25" t="str">
        <f>IF(Z2348=0,"",IF(ISBLANK(VLOOKUP(A2348,Database!A:AA,22,FALSE)),"",VLOOKUP(A2348,Database!A:AA,22,FALSE)))</f>
        <v>Exact</v>
      </c>
      <c r="AB2348" s="25">
        <f ca="1">IFERROR(IF(AND(Y2348&lt;&gt;"",OR(V2348="Terminé",V2348="En cours")),VLOOKUP(AA2348,Setup_ScoreExactBonus!A:D,4,FALSE),0),0)</f>
        <v>0</v>
      </c>
      <c r="AC2348" s="31" t="str">
        <f ca="1">IF(Y2348&lt;&gt;"", Y2348 + IF(Z2348=1,AB2348, 0), "")</f>
        <v/>
      </c>
      <c r="AD2348" s="31">
        <f ca="1">SUMIFS(AC$2:AC2348,D$2:D2348,D2348)*IF(R2348=0,1,2)</f>
        <v>0</v>
      </c>
    </row>
    <row r="2349" spans="1:30" x14ac:dyDescent="0.35">
      <c r="A2349" s="31">
        <f>IF(ISBLANK(B2349),"",COUNTIF(B$2:B2349,B2349))-1</f>
        <v>60</v>
      </c>
      <c r="B2349" s="31">
        <v>8</v>
      </c>
      <c r="C2349" s="10">
        <f>VLOOKUP($A2349,Database!$A:$Y,7,FALSE)</f>
        <v>46199.166666666664</v>
      </c>
      <c r="D2349" s="31" t="str">
        <f>VLOOKUP(Pronostics!$B2349,Setup_MPP!$A:$G,3,FALSE)</f>
        <v>Louuiiis</v>
      </c>
      <c r="E2349" s="31" t="str">
        <f>VLOOKUP(Pronostics!$B2349,Setup_MPP!$A:$G,2,FALSE)</f>
        <v>Louis HARLE</v>
      </c>
      <c r="F2349" s="31" t="str">
        <f>VLOOKUP($B2349,Setup_MPP!$A:$E,4,FALSE)</f>
        <v>#EEF7B1</v>
      </c>
      <c r="G2349" s="31" t="str">
        <f>VLOOKUP($B2349,Setup_MPP!$A:$E,5,FALSE)</f>
        <v>#C1CB7D</v>
      </c>
      <c r="H2349" s="31" t="str">
        <f>IFERROR(IF(AND(A2349&gt;=1,A2349&lt;=104),VLOOKUP($A2349,Location!$A:$J,6,FALSE),IF(A2349=0,"Avant l'ouverture",IF(OR(A2349=105,A2349=106),"Bonus"))),"")</f>
        <v>Tour 3</v>
      </c>
      <c r="I2349" s="31" t="str">
        <f>IF(LEFT(H2349,4)="Tour",VLOOKUP(A2349,Database!$A:$C,3,FALSE),"")</f>
        <v>D</v>
      </c>
      <c r="J2349" s="31" t="str">
        <f>VLOOKUP($A2349,Location!$A:$J,7,FALSE)</f>
        <v>Paraguay</v>
      </c>
      <c r="K2349" s="31" t="str">
        <f>IFERROR(VLOOKUP(J2349,Setup_Team!$B:$C,2,FALSE), "TDB")</f>
        <v>PRY</v>
      </c>
      <c r="L2349" s="31" t="str">
        <f>VLOOKUP($A2349,Location!$A:$J,8,FALSE)</f>
        <v>Australie</v>
      </c>
      <c r="M2349" s="31" t="str">
        <f>IFERROR(VLOOKUP(L2349,Setup_Team!$B:$C,2,FALSE), "TDB")</f>
        <v>AUS</v>
      </c>
      <c r="N2349" s="31" t="str">
        <f>VLOOKUP($A2349,Location!$A:$J,9,FALSE)</f>
        <v>Inglewood, Los Angeles, California</v>
      </c>
      <c r="O2349" s="31" t="str">
        <f>VLOOKUP($A2349,Location!$A:$J,10,FALSE)</f>
        <v>SoFi Stadium</v>
      </c>
      <c r="R2349" s="31">
        <v>0</v>
      </c>
      <c r="S2349" s="25">
        <f>VLOOKUP($A2349,Database!$A:$Y,10,FALSE)</f>
        <v>74</v>
      </c>
      <c r="T2349" s="25">
        <f>VLOOKUP($A2349,Database!$A:$Y,11,FALSE)</f>
        <v>104</v>
      </c>
      <c r="U2349" s="25">
        <f>VLOOKUP($A2349,Database!$A:$Y,12,FALSE)</f>
        <v>131</v>
      </c>
      <c r="V2349" s="25" t="str">
        <f>VLOOKUP(A2349,Database!A:M,13,FALSE)</f>
        <v>À venir</v>
      </c>
      <c r="W2349" s="25" t="str">
        <f>VLOOKUP($A2349,Database!$A:$Y,20,FALSE)</f>
        <v/>
      </c>
      <c r="X2349" s="25" t="str">
        <f>VLOOKUP($A2349,Database!$A:$Y,21,FALSE)</f>
        <v/>
      </c>
      <c r="Y2349" s="25" t="str">
        <f ca="1">IF(C2349&lt;NOW(),IF(AND(P2349&gt;Q2349,W2349&gt;X2349),S2349,IF(AND(P2349=Q2349,W2349=X2349),T2349,IF(AND(P2349&lt;Q2349,W2349&lt;X2349),U2349,0))),"")</f>
        <v/>
      </c>
      <c r="Z2349" s="25">
        <f>IF(AND(P2349=W2349,Q2349=X2349),1,0)</f>
        <v>1</v>
      </c>
      <c r="AA2349" s="25" t="str">
        <f>IF(Z2349=0,"",IF(ISBLANK(VLOOKUP(A2349,Database!A:AA,22,FALSE)),"",VLOOKUP(A2349,Database!A:AA,22,FALSE)))</f>
        <v>Exact</v>
      </c>
      <c r="AB2349" s="25">
        <f ca="1">IFERROR(IF(AND(Y2349&lt;&gt;"",OR(V2349="Terminé",V2349="En cours")),VLOOKUP(AA2349,Setup_ScoreExactBonus!A:D,4,FALSE),0),0)</f>
        <v>0</v>
      </c>
      <c r="AC2349" s="31" t="str">
        <f ca="1">IF(Y2349&lt;&gt;"", Y2349 + IF(Z2349=1,AB2349, 0), "")</f>
        <v/>
      </c>
      <c r="AD2349" s="31">
        <f ca="1">SUMIFS(AC$2:AC2349,D$2:D2349,D2349)*IF(R2349=0,1,2)</f>
        <v>0</v>
      </c>
    </row>
    <row r="2350" spans="1:30" x14ac:dyDescent="0.35">
      <c r="A2350" s="31">
        <f>IF(ISBLANK(B2350),"",COUNTIF(B$2:B2350,B2350))-1</f>
        <v>60</v>
      </c>
      <c r="B2350" s="31">
        <v>9</v>
      </c>
      <c r="C2350" s="10">
        <f>VLOOKUP($A2350,Database!$A:$Y,7,FALSE)</f>
        <v>46199.166666666664</v>
      </c>
      <c r="D2350" s="31" t="str">
        <f>VLOOKUP(Pronostics!$B2350,Setup_MPP!$A:$G,3,FALSE)</f>
        <v>Aurelien_dqp</v>
      </c>
      <c r="E2350" s="31" t="str">
        <f>VLOOKUP(Pronostics!$B2350,Setup_MPP!$A:$G,2,FALSE)</f>
        <v>Aurélien DE POULPIQUET</v>
      </c>
      <c r="F2350" s="31" t="str">
        <f>VLOOKUP($B2350,Setup_MPP!$A:$E,4,FALSE)</f>
        <v>#F4EA9D</v>
      </c>
      <c r="G2350" s="31" t="str">
        <f>VLOOKUP($B2350,Setup_MPP!$A:$E,5,FALSE)</f>
        <v>#D2C458</v>
      </c>
      <c r="H2350" s="31" t="str">
        <f>IFERROR(IF(AND(A2350&gt;=1,A2350&lt;=104),VLOOKUP($A2350,Location!$A:$J,6,FALSE),IF(A2350=0,"Avant l'ouverture",IF(OR(A2350=105,A2350=106),"Bonus"))),"")</f>
        <v>Tour 3</v>
      </c>
      <c r="I2350" s="31" t="str">
        <f>IF(LEFT(H2350,4)="Tour",VLOOKUP(A2350,Database!$A:$C,3,FALSE),"")</f>
        <v>D</v>
      </c>
      <c r="J2350" s="31" t="str">
        <f>VLOOKUP($A2350,Location!$A:$J,7,FALSE)</f>
        <v>Paraguay</v>
      </c>
      <c r="K2350" s="31" t="str">
        <f>IFERROR(VLOOKUP(J2350,Setup_Team!$B:$C,2,FALSE), "TDB")</f>
        <v>PRY</v>
      </c>
      <c r="L2350" s="31" t="str">
        <f>VLOOKUP($A2350,Location!$A:$J,8,FALSE)</f>
        <v>Australie</v>
      </c>
      <c r="M2350" s="31" t="str">
        <f>IFERROR(VLOOKUP(L2350,Setup_Team!$B:$C,2,FALSE), "TDB")</f>
        <v>AUS</v>
      </c>
      <c r="N2350" s="31" t="str">
        <f>VLOOKUP($A2350,Location!$A:$J,9,FALSE)</f>
        <v>Inglewood, Los Angeles, California</v>
      </c>
      <c r="O2350" s="31" t="str">
        <f>VLOOKUP($A2350,Location!$A:$J,10,FALSE)</f>
        <v>SoFi Stadium</v>
      </c>
      <c r="R2350" s="31">
        <v>0</v>
      </c>
      <c r="S2350" s="25">
        <f>VLOOKUP($A2350,Database!$A:$Y,10,FALSE)</f>
        <v>74</v>
      </c>
      <c r="T2350" s="25">
        <f>VLOOKUP($A2350,Database!$A:$Y,11,FALSE)</f>
        <v>104</v>
      </c>
      <c r="U2350" s="25">
        <f>VLOOKUP($A2350,Database!$A:$Y,12,FALSE)</f>
        <v>131</v>
      </c>
      <c r="V2350" s="25" t="str">
        <f>VLOOKUP(A2350,Database!A:M,13,FALSE)</f>
        <v>À venir</v>
      </c>
      <c r="W2350" s="25" t="str">
        <f>VLOOKUP($A2350,Database!$A:$Y,20,FALSE)</f>
        <v/>
      </c>
      <c r="X2350" s="25" t="str">
        <f>VLOOKUP($A2350,Database!$A:$Y,21,FALSE)</f>
        <v/>
      </c>
      <c r="Y2350" s="25" t="str">
        <f ca="1">IF(C2350&lt;NOW(),IF(AND(P2350&gt;Q2350,W2350&gt;X2350),S2350,IF(AND(P2350=Q2350,W2350=X2350),T2350,IF(AND(P2350&lt;Q2350,W2350&lt;X2350),U2350,0))),"")</f>
        <v/>
      </c>
      <c r="Z2350" s="25">
        <f>IF(AND(P2350=W2350,Q2350=X2350),1,0)</f>
        <v>1</v>
      </c>
      <c r="AA2350" s="25" t="str">
        <f>IF(Z2350=0,"",IF(ISBLANK(VLOOKUP(A2350,Database!A:AA,22,FALSE)),"",VLOOKUP(A2350,Database!A:AA,22,FALSE)))</f>
        <v>Exact</v>
      </c>
      <c r="AB2350" s="25">
        <f ca="1">IFERROR(IF(AND(Y2350&lt;&gt;"",OR(V2350="Terminé",V2350="En cours")),VLOOKUP(AA2350,Setup_ScoreExactBonus!A:D,4,FALSE),0),0)</f>
        <v>0</v>
      </c>
      <c r="AC2350" s="31" t="str">
        <f ca="1">IF(Y2350&lt;&gt;"", Y2350 + IF(Z2350=1,AB2350, 0), "")</f>
        <v/>
      </c>
      <c r="AD2350" s="31">
        <f ca="1">SUMIFS(AC$2:AC2350,D$2:D2350,D2350)*IF(R2350=0,1,2)</f>
        <v>0</v>
      </c>
    </row>
    <row r="2351" spans="1:30" x14ac:dyDescent="0.35">
      <c r="A2351" s="31">
        <f>IF(ISBLANK(B2351),"",COUNTIF(B$2:B2351,B2351))-1</f>
        <v>60</v>
      </c>
      <c r="B2351" s="31">
        <v>10</v>
      </c>
      <c r="C2351" s="10">
        <f>VLOOKUP($A2351,Database!$A:$Y,7,FALSE)</f>
        <v>46199.166666666664</v>
      </c>
      <c r="D2351" s="31" t="str">
        <f>VLOOKUP(Pronostics!$B2351,Setup_MPP!$A:$G,3,FALSE)</f>
        <v>RandomPaul</v>
      </c>
      <c r="E2351" s="31" t="str">
        <f>VLOOKUP(Pronostics!$B2351,Setup_MPP!$A:$G,2,FALSE)</f>
        <v>Paul MONTESINOS</v>
      </c>
      <c r="F2351" s="31" t="str">
        <f>VLOOKUP($B2351,Setup_MPP!$A:$E,4,FALSE)</f>
        <v>#C4B0FF</v>
      </c>
      <c r="G2351" s="31" t="str">
        <f>VLOOKUP($B2351,Setup_MPP!$A:$E,5,FALSE)</f>
        <v>#7F66C8</v>
      </c>
      <c r="H2351" s="31" t="str">
        <f>IFERROR(IF(AND(A2351&gt;=1,A2351&lt;=104),VLOOKUP($A2351,Location!$A:$J,6,FALSE),IF(A2351=0,"Avant l'ouverture",IF(OR(A2351=105,A2351=106),"Bonus"))),"")</f>
        <v>Tour 3</v>
      </c>
      <c r="I2351" s="31" t="str">
        <f>IF(LEFT(H2351,4)="Tour",VLOOKUP(A2351,Database!$A:$C,3,FALSE),"")</f>
        <v>D</v>
      </c>
      <c r="J2351" s="31" t="str">
        <f>VLOOKUP($A2351,Location!$A:$J,7,FALSE)</f>
        <v>Paraguay</v>
      </c>
      <c r="K2351" s="31" t="str">
        <f>IFERROR(VLOOKUP(J2351,Setup_Team!$B:$C,2,FALSE), "TDB")</f>
        <v>PRY</v>
      </c>
      <c r="L2351" s="31" t="str">
        <f>VLOOKUP($A2351,Location!$A:$J,8,FALSE)</f>
        <v>Australie</v>
      </c>
      <c r="M2351" s="31" t="str">
        <f>IFERROR(VLOOKUP(L2351,Setup_Team!$B:$C,2,FALSE), "TDB")</f>
        <v>AUS</v>
      </c>
      <c r="N2351" s="31" t="str">
        <f>VLOOKUP($A2351,Location!$A:$J,9,FALSE)</f>
        <v>Inglewood, Los Angeles, California</v>
      </c>
      <c r="O2351" s="31" t="str">
        <f>VLOOKUP($A2351,Location!$A:$J,10,FALSE)</f>
        <v>SoFi Stadium</v>
      </c>
      <c r="R2351" s="31">
        <v>0</v>
      </c>
      <c r="S2351" s="25">
        <f>VLOOKUP($A2351,Database!$A:$Y,10,FALSE)</f>
        <v>74</v>
      </c>
      <c r="T2351" s="25">
        <f>VLOOKUP($A2351,Database!$A:$Y,11,FALSE)</f>
        <v>104</v>
      </c>
      <c r="U2351" s="25">
        <f>VLOOKUP($A2351,Database!$A:$Y,12,FALSE)</f>
        <v>131</v>
      </c>
      <c r="V2351" s="25" t="str">
        <f>VLOOKUP(A2351,Database!A:M,13,FALSE)</f>
        <v>À venir</v>
      </c>
      <c r="W2351" s="25" t="str">
        <f>VLOOKUP($A2351,Database!$A:$Y,20,FALSE)</f>
        <v/>
      </c>
      <c r="X2351" s="25" t="str">
        <f>VLOOKUP($A2351,Database!$A:$Y,21,FALSE)</f>
        <v/>
      </c>
      <c r="Y2351" s="25" t="str">
        <f ca="1">IF(C2351&lt;NOW(),IF(AND(P2351&gt;Q2351,W2351&gt;X2351),S2351,IF(AND(P2351=Q2351,W2351=X2351),T2351,IF(AND(P2351&lt;Q2351,W2351&lt;X2351),U2351,0))),"")</f>
        <v/>
      </c>
      <c r="Z2351" s="25">
        <f>IF(AND(P2351=W2351,Q2351=X2351),1,0)</f>
        <v>1</v>
      </c>
      <c r="AA2351" s="25" t="str">
        <f>IF(Z2351=0,"",IF(ISBLANK(VLOOKUP(A2351,Database!A:AA,22,FALSE)),"",VLOOKUP(A2351,Database!A:AA,22,FALSE)))</f>
        <v>Exact</v>
      </c>
      <c r="AB2351" s="25">
        <f ca="1">IFERROR(IF(AND(Y2351&lt;&gt;"",OR(V2351="Terminé",V2351="En cours")),VLOOKUP(AA2351,Setup_ScoreExactBonus!A:D,4,FALSE),0),0)</f>
        <v>0</v>
      </c>
      <c r="AC2351" s="31" t="str">
        <f ca="1">IF(Y2351&lt;&gt;"", Y2351 + IF(Z2351=1,AB2351, 0), "")</f>
        <v/>
      </c>
      <c r="AD2351" s="31">
        <f ca="1">SUMIFS(AC$2:AC2351,D$2:D2351,D2351)*IF(R2351=0,1,2)</f>
        <v>0</v>
      </c>
    </row>
    <row r="2352" spans="1:30" x14ac:dyDescent="0.35">
      <c r="A2352" s="31">
        <f>IF(ISBLANK(B2352),"",COUNTIF(B$2:B2352,B2352))-1</f>
        <v>60</v>
      </c>
      <c r="B2352" s="31">
        <v>11</v>
      </c>
      <c r="C2352" s="10">
        <f>VLOOKUP($A2352,Database!$A:$Y,7,FALSE)</f>
        <v>46199.166666666664</v>
      </c>
      <c r="D2352" s="31" t="str">
        <f>VLOOKUP(Pronostics!$B2352,Setup_MPP!$A:$G,3,FALSE)</f>
        <v>Kinsley#8SA6T</v>
      </c>
      <c r="E2352" s="31" t="str">
        <f>VLOOKUP(Pronostics!$B2352,Setup_MPP!$A:$G,2,FALSE)</f>
        <v>Kinsley ROQUE</v>
      </c>
      <c r="F2352" s="31" t="str">
        <f>VLOOKUP($B2352,Setup_MPP!$A:$E,4,FALSE)</f>
        <v>#CBEBBA</v>
      </c>
      <c r="G2352" s="31" t="str">
        <f>VLOOKUP($B2352,Setup_MPP!$A:$E,5,FALSE)</f>
        <v>#70BC6E</v>
      </c>
      <c r="H2352" s="31" t="str">
        <f>IFERROR(IF(AND(A2352&gt;=1,A2352&lt;=104),VLOOKUP($A2352,Location!$A:$J,6,FALSE),IF(A2352=0,"Avant l'ouverture",IF(OR(A2352=105,A2352=106),"Bonus"))),"")</f>
        <v>Tour 3</v>
      </c>
      <c r="I2352" s="31" t="str">
        <f>IF(LEFT(H2352,4)="Tour",VLOOKUP(A2352,Database!$A:$C,3,FALSE),"")</f>
        <v>D</v>
      </c>
      <c r="J2352" s="31" t="str">
        <f>VLOOKUP($A2352,Location!$A:$J,7,FALSE)</f>
        <v>Paraguay</v>
      </c>
      <c r="K2352" s="31" t="str">
        <f>IFERROR(VLOOKUP(J2352,Setup_Team!$B:$C,2,FALSE), "TDB")</f>
        <v>PRY</v>
      </c>
      <c r="L2352" s="31" t="str">
        <f>VLOOKUP($A2352,Location!$A:$J,8,FALSE)</f>
        <v>Australie</v>
      </c>
      <c r="M2352" s="31" t="str">
        <f>IFERROR(VLOOKUP(L2352,Setup_Team!$B:$C,2,FALSE), "TDB")</f>
        <v>AUS</v>
      </c>
      <c r="N2352" s="31" t="str">
        <f>VLOOKUP($A2352,Location!$A:$J,9,FALSE)</f>
        <v>Inglewood, Los Angeles, California</v>
      </c>
      <c r="O2352" s="31" t="str">
        <f>VLOOKUP($A2352,Location!$A:$J,10,FALSE)</f>
        <v>SoFi Stadium</v>
      </c>
      <c r="R2352" s="31">
        <v>0</v>
      </c>
      <c r="S2352" s="25">
        <f>VLOOKUP($A2352,Database!$A:$Y,10,FALSE)</f>
        <v>74</v>
      </c>
      <c r="T2352" s="25">
        <f>VLOOKUP($A2352,Database!$A:$Y,11,FALSE)</f>
        <v>104</v>
      </c>
      <c r="U2352" s="25">
        <f>VLOOKUP($A2352,Database!$A:$Y,12,FALSE)</f>
        <v>131</v>
      </c>
      <c r="V2352" s="25" t="str">
        <f>VLOOKUP(A2352,Database!A:M,13,FALSE)</f>
        <v>À venir</v>
      </c>
      <c r="W2352" s="25" t="str">
        <f>VLOOKUP($A2352,Database!$A:$Y,20,FALSE)</f>
        <v/>
      </c>
      <c r="X2352" s="25" t="str">
        <f>VLOOKUP($A2352,Database!$A:$Y,21,FALSE)</f>
        <v/>
      </c>
      <c r="Y2352" s="25" t="str">
        <f ca="1">IF(C2352&lt;NOW(),IF(AND(P2352&gt;Q2352,W2352&gt;X2352),S2352,IF(AND(P2352=Q2352,W2352=X2352),T2352,IF(AND(P2352&lt;Q2352,W2352&lt;X2352),U2352,0))),"")</f>
        <v/>
      </c>
      <c r="Z2352" s="25">
        <f>IF(AND(P2352=W2352,Q2352=X2352),1,0)</f>
        <v>1</v>
      </c>
      <c r="AA2352" s="25" t="str">
        <f>IF(Z2352=0,"",IF(ISBLANK(VLOOKUP(A2352,Database!A:AA,22,FALSE)),"",VLOOKUP(A2352,Database!A:AA,22,FALSE)))</f>
        <v>Exact</v>
      </c>
      <c r="AB2352" s="25">
        <f ca="1">IFERROR(IF(AND(Y2352&lt;&gt;"",OR(V2352="Terminé",V2352="En cours")),VLOOKUP(AA2352,Setup_ScoreExactBonus!A:D,4,FALSE),0),0)</f>
        <v>0</v>
      </c>
      <c r="AC2352" s="31" t="str">
        <f ca="1">IF(Y2352&lt;&gt;"", Y2352 + IF(Z2352=1,AB2352, 0), "")</f>
        <v/>
      </c>
      <c r="AD2352" s="31">
        <f ca="1">SUMIFS(AC$2:AC2352,D$2:D2352,D2352)*IF(R2352=0,1,2)</f>
        <v>0</v>
      </c>
    </row>
    <row r="2353" spans="1:30" x14ac:dyDescent="0.35">
      <c r="A2353" s="31">
        <f>IF(ISBLANK(B2353),"",COUNTIF(B$2:B2353,B2353))-1</f>
        <v>60</v>
      </c>
      <c r="B2353" s="31">
        <v>12</v>
      </c>
      <c r="C2353" s="10">
        <f>VLOOKUP($A2353,Database!$A:$Y,7,FALSE)</f>
        <v>46199.166666666664</v>
      </c>
      <c r="D2353" s="31" t="str">
        <f>VLOOKUP(Pronostics!$B2353,Setup_MPP!$A:$G,3,FALSE)</f>
        <v>Jaouad1</v>
      </c>
      <c r="E2353" s="31" t="str">
        <f>VLOOKUP(Pronostics!$B2353,Setup_MPP!$A:$G,2,FALSE)</f>
        <v>Jaouad SETTI</v>
      </c>
      <c r="F2353" s="31" t="str">
        <f>VLOOKUP($B2353,Setup_MPP!$A:$E,4,FALSE)</f>
        <v>#C2D4FF</v>
      </c>
      <c r="G2353" s="31" t="str">
        <f>VLOOKUP($B2353,Setup_MPP!$A:$E,5,FALSE)</f>
        <v>#6586D5</v>
      </c>
      <c r="H2353" s="31" t="str">
        <f>IFERROR(IF(AND(A2353&gt;=1,A2353&lt;=104),VLOOKUP($A2353,Location!$A:$J,6,FALSE),IF(A2353=0,"Avant l'ouverture",IF(OR(A2353=105,A2353=106),"Bonus"))),"")</f>
        <v>Tour 3</v>
      </c>
      <c r="I2353" s="31" t="str">
        <f>IF(LEFT(H2353,4)="Tour",VLOOKUP(A2353,Database!$A:$C,3,FALSE),"")</f>
        <v>D</v>
      </c>
      <c r="J2353" s="31" t="str">
        <f>VLOOKUP($A2353,Location!$A:$J,7,FALSE)</f>
        <v>Paraguay</v>
      </c>
      <c r="K2353" s="31" t="str">
        <f>IFERROR(VLOOKUP(J2353,Setup_Team!$B:$C,2,FALSE), "TDB")</f>
        <v>PRY</v>
      </c>
      <c r="L2353" s="31" t="str">
        <f>VLOOKUP($A2353,Location!$A:$J,8,FALSE)</f>
        <v>Australie</v>
      </c>
      <c r="M2353" s="31" t="str">
        <f>IFERROR(VLOOKUP(L2353,Setup_Team!$B:$C,2,FALSE), "TDB")</f>
        <v>AUS</v>
      </c>
      <c r="N2353" s="31" t="str">
        <f>VLOOKUP($A2353,Location!$A:$J,9,FALSE)</f>
        <v>Inglewood, Los Angeles, California</v>
      </c>
      <c r="O2353" s="31" t="str">
        <f>VLOOKUP($A2353,Location!$A:$J,10,FALSE)</f>
        <v>SoFi Stadium</v>
      </c>
      <c r="R2353" s="31">
        <v>0</v>
      </c>
      <c r="S2353" s="25">
        <f>VLOOKUP($A2353,Database!$A:$Y,10,FALSE)</f>
        <v>74</v>
      </c>
      <c r="T2353" s="25">
        <f>VLOOKUP($A2353,Database!$A:$Y,11,FALSE)</f>
        <v>104</v>
      </c>
      <c r="U2353" s="25">
        <f>VLOOKUP($A2353,Database!$A:$Y,12,FALSE)</f>
        <v>131</v>
      </c>
      <c r="V2353" s="25" t="str">
        <f>VLOOKUP(A2353,Database!A:M,13,FALSE)</f>
        <v>À venir</v>
      </c>
      <c r="W2353" s="25" t="str">
        <f>VLOOKUP($A2353,Database!$A:$Y,20,FALSE)</f>
        <v/>
      </c>
      <c r="X2353" s="25" t="str">
        <f>VLOOKUP($A2353,Database!$A:$Y,21,FALSE)</f>
        <v/>
      </c>
      <c r="Y2353" s="25" t="str">
        <f ca="1">IF(C2353&lt;NOW(),IF(AND(P2353&gt;Q2353,W2353&gt;X2353),S2353,IF(AND(P2353=Q2353,W2353=X2353),T2353,IF(AND(P2353&lt;Q2353,W2353&lt;X2353),U2353,0))),"")</f>
        <v/>
      </c>
      <c r="Z2353" s="25">
        <f>IF(AND(P2353=W2353,Q2353=X2353),1,0)</f>
        <v>1</v>
      </c>
      <c r="AA2353" s="25" t="str">
        <f>IF(Z2353=0,"",IF(ISBLANK(VLOOKUP(A2353,Database!A:AA,22,FALSE)),"",VLOOKUP(A2353,Database!A:AA,22,FALSE)))</f>
        <v>Exact</v>
      </c>
      <c r="AB2353" s="25">
        <f ca="1">IFERROR(IF(AND(Y2353&lt;&gt;"",OR(V2353="Terminé",V2353="En cours")),VLOOKUP(AA2353,Setup_ScoreExactBonus!A:D,4,FALSE),0),0)</f>
        <v>0</v>
      </c>
      <c r="AC2353" s="31" t="str">
        <f ca="1">IF(Y2353&lt;&gt;"", Y2353 + IF(Z2353=1,AB2353, 0), "")</f>
        <v/>
      </c>
      <c r="AD2353" s="31">
        <f ca="1">SUMIFS(AC$2:AC2353,D$2:D2353,D2353)*IF(R2353=0,1,2)</f>
        <v>0</v>
      </c>
    </row>
    <row r="2354" spans="1:30" x14ac:dyDescent="0.35">
      <c r="A2354" s="31">
        <f>IF(ISBLANK(B2354),"",COUNTIF(B$2:B2354,B2354))-1</f>
        <v>60</v>
      </c>
      <c r="B2354" s="31">
        <v>13</v>
      </c>
      <c r="C2354" s="10">
        <f>VLOOKUP($A2354,Database!$A:$Y,7,FALSE)</f>
        <v>46199.166666666664</v>
      </c>
      <c r="D2354" s="31" t="str">
        <f>VLOOKUP(Pronostics!$B2354,Setup_MPP!$A:$G,3,FALSE)</f>
        <v>Julien_I</v>
      </c>
      <c r="E2354" s="31" t="str">
        <f>VLOOKUP(Pronostics!$B2354,Setup_MPP!$A:$G,2,FALSE)</f>
        <v>Julien INGE</v>
      </c>
      <c r="F2354" s="31" t="str">
        <f>VLOOKUP($B2354,Setup_MPP!$A:$E,4,FALSE)</f>
        <v>#C1E0EF</v>
      </c>
      <c r="G2354" s="31" t="str">
        <f>VLOOKUP($B2354,Setup_MPP!$A:$E,5,FALSE)</f>
        <v>#4F91B2</v>
      </c>
      <c r="H2354" s="31" t="str">
        <f>IFERROR(IF(AND(A2354&gt;=1,A2354&lt;=104),VLOOKUP($A2354,Location!$A:$J,6,FALSE),IF(A2354=0,"Avant l'ouverture",IF(OR(A2354=105,A2354=106),"Bonus"))),"")</f>
        <v>Tour 3</v>
      </c>
      <c r="I2354" s="31" t="str">
        <f>IF(LEFT(H2354,4)="Tour",VLOOKUP(A2354,Database!$A:$C,3,FALSE),"")</f>
        <v>D</v>
      </c>
      <c r="J2354" s="31" t="str">
        <f>VLOOKUP($A2354,Location!$A:$J,7,FALSE)</f>
        <v>Paraguay</v>
      </c>
      <c r="K2354" s="31" t="str">
        <f>IFERROR(VLOOKUP(J2354,Setup_Team!$B:$C,2,FALSE), "TDB")</f>
        <v>PRY</v>
      </c>
      <c r="L2354" s="31" t="str">
        <f>VLOOKUP($A2354,Location!$A:$J,8,FALSE)</f>
        <v>Australie</v>
      </c>
      <c r="M2354" s="31" t="str">
        <f>IFERROR(VLOOKUP(L2354,Setup_Team!$B:$C,2,FALSE), "TDB")</f>
        <v>AUS</v>
      </c>
      <c r="N2354" s="31" t="str">
        <f>VLOOKUP($A2354,Location!$A:$J,9,FALSE)</f>
        <v>Inglewood, Los Angeles, California</v>
      </c>
      <c r="O2354" s="31" t="str">
        <f>VLOOKUP($A2354,Location!$A:$J,10,FALSE)</f>
        <v>SoFi Stadium</v>
      </c>
      <c r="R2354" s="31">
        <v>0</v>
      </c>
      <c r="S2354" s="25">
        <f>VLOOKUP($A2354,Database!$A:$Y,10,FALSE)</f>
        <v>74</v>
      </c>
      <c r="T2354" s="25">
        <f>VLOOKUP($A2354,Database!$A:$Y,11,FALSE)</f>
        <v>104</v>
      </c>
      <c r="U2354" s="25">
        <f>VLOOKUP($A2354,Database!$A:$Y,12,FALSE)</f>
        <v>131</v>
      </c>
      <c r="V2354" s="25" t="str">
        <f>VLOOKUP(A2354,Database!A:M,13,FALSE)</f>
        <v>À venir</v>
      </c>
      <c r="W2354" s="25" t="str">
        <f>VLOOKUP($A2354,Database!$A:$Y,20,FALSE)</f>
        <v/>
      </c>
      <c r="X2354" s="25" t="str">
        <f>VLOOKUP($A2354,Database!$A:$Y,21,FALSE)</f>
        <v/>
      </c>
      <c r="Y2354" s="25" t="str">
        <f ca="1">IF(C2354&lt;NOW(),IF(AND(P2354&gt;Q2354,W2354&gt;X2354),S2354,IF(AND(P2354=Q2354,W2354=X2354),T2354,IF(AND(P2354&lt;Q2354,W2354&lt;X2354),U2354,0))),"")</f>
        <v/>
      </c>
      <c r="Z2354" s="25">
        <f>IF(AND(P2354=W2354,Q2354=X2354),1,0)</f>
        <v>1</v>
      </c>
      <c r="AA2354" s="25" t="str">
        <f>IF(Z2354=0,"",IF(ISBLANK(VLOOKUP(A2354,Database!A:AA,22,FALSE)),"",VLOOKUP(A2354,Database!A:AA,22,FALSE)))</f>
        <v>Exact</v>
      </c>
      <c r="AB2354" s="25">
        <f ca="1">IFERROR(IF(AND(Y2354&lt;&gt;"",OR(V2354="Terminé",V2354="En cours")),VLOOKUP(AA2354,Setup_ScoreExactBonus!A:D,4,FALSE),0),0)</f>
        <v>0</v>
      </c>
      <c r="AC2354" s="31" t="str">
        <f ca="1">IF(Y2354&lt;&gt;"", Y2354 + IF(Z2354=1,AB2354, 0), "")</f>
        <v/>
      </c>
      <c r="AD2354" s="31">
        <f ca="1">SUMIFS(AC$2:AC2354,D$2:D2354,D2354)*IF(R2354=0,1,2)</f>
        <v>0</v>
      </c>
    </row>
    <row r="2355" spans="1:30" x14ac:dyDescent="0.35">
      <c r="A2355" s="31">
        <f>IF(ISBLANK(B2355),"",COUNTIF(B$2:B2355,B2355))-1</f>
        <v>60</v>
      </c>
      <c r="B2355" s="31">
        <v>14</v>
      </c>
      <c r="C2355" s="10">
        <f>VLOOKUP($A2355,Database!$A:$Y,7,FALSE)</f>
        <v>46199.166666666664</v>
      </c>
      <c r="D2355" s="31" t="str">
        <f>VLOOKUP(Pronostics!$B2355,Setup_MPP!$A:$G,3,FALSE)</f>
        <v>MarieEYT</v>
      </c>
      <c r="E2355" s="31" t="str">
        <f>VLOOKUP(Pronostics!$B2355,Setup_MPP!$A:$G,2,FALSE)</f>
        <v>Marie EXBRAYAT</v>
      </c>
      <c r="F2355" s="31" t="str">
        <f>VLOOKUP($B2355,Setup_MPP!$A:$E,4,FALSE)</f>
        <v>#FFAFD2</v>
      </c>
      <c r="G2355" s="31" t="str">
        <f>VLOOKUP($B2355,Setup_MPP!$A:$E,5,FALSE)</f>
        <v>#F2589B</v>
      </c>
      <c r="H2355" s="31" t="str">
        <f>IFERROR(IF(AND(A2355&gt;=1,A2355&lt;=104),VLOOKUP($A2355,Location!$A:$J,6,FALSE),IF(A2355=0,"Avant l'ouverture",IF(OR(A2355=105,A2355=106),"Bonus"))),"")</f>
        <v>Tour 3</v>
      </c>
      <c r="I2355" s="31" t="str">
        <f>IF(LEFT(H2355,4)="Tour",VLOOKUP(A2355,Database!$A:$C,3,FALSE),"")</f>
        <v>D</v>
      </c>
      <c r="J2355" s="31" t="str">
        <f>VLOOKUP($A2355,Location!$A:$J,7,FALSE)</f>
        <v>Paraguay</v>
      </c>
      <c r="K2355" s="31" t="str">
        <f>IFERROR(VLOOKUP(J2355,Setup_Team!$B:$C,2,FALSE), "TDB")</f>
        <v>PRY</v>
      </c>
      <c r="L2355" s="31" t="str">
        <f>VLOOKUP($A2355,Location!$A:$J,8,FALSE)</f>
        <v>Australie</v>
      </c>
      <c r="M2355" s="31" t="str">
        <f>IFERROR(VLOOKUP(L2355,Setup_Team!$B:$C,2,FALSE), "TDB")</f>
        <v>AUS</v>
      </c>
      <c r="N2355" s="31" t="str">
        <f>VLOOKUP($A2355,Location!$A:$J,9,FALSE)</f>
        <v>Inglewood, Los Angeles, California</v>
      </c>
      <c r="O2355" s="31" t="str">
        <f>VLOOKUP($A2355,Location!$A:$J,10,FALSE)</f>
        <v>SoFi Stadium</v>
      </c>
      <c r="R2355" s="31">
        <v>0</v>
      </c>
      <c r="S2355" s="25">
        <f>VLOOKUP($A2355,Database!$A:$Y,10,FALSE)</f>
        <v>74</v>
      </c>
      <c r="T2355" s="25">
        <f>VLOOKUP($A2355,Database!$A:$Y,11,FALSE)</f>
        <v>104</v>
      </c>
      <c r="U2355" s="25">
        <f>VLOOKUP($A2355,Database!$A:$Y,12,FALSE)</f>
        <v>131</v>
      </c>
      <c r="V2355" s="25" t="str">
        <f>VLOOKUP(A2355,Database!A:M,13,FALSE)</f>
        <v>À venir</v>
      </c>
      <c r="W2355" s="25" t="str">
        <f>VLOOKUP($A2355,Database!$A:$Y,20,FALSE)</f>
        <v/>
      </c>
      <c r="X2355" s="25" t="str">
        <f>VLOOKUP($A2355,Database!$A:$Y,21,FALSE)</f>
        <v/>
      </c>
      <c r="Y2355" s="25" t="str">
        <f ca="1">IF(C2355&lt;NOW(),IF(AND(P2355&gt;Q2355,W2355&gt;X2355),S2355,IF(AND(P2355=Q2355,W2355=X2355),T2355,IF(AND(P2355&lt;Q2355,W2355&lt;X2355),U2355,0))),"")</f>
        <v/>
      </c>
      <c r="Z2355" s="25">
        <f>IF(AND(P2355=W2355,Q2355=X2355),1,0)</f>
        <v>1</v>
      </c>
      <c r="AA2355" s="25" t="str">
        <f>IF(Z2355=0,"",IF(ISBLANK(VLOOKUP(A2355,Database!A:AA,22,FALSE)),"",VLOOKUP(A2355,Database!A:AA,22,FALSE)))</f>
        <v>Exact</v>
      </c>
      <c r="AB2355" s="25">
        <f ca="1">IFERROR(IF(AND(Y2355&lt;&gt;"",OR(V2355="Terminé",V2355="En cours")),VLOOKUP(AA2355,Setup_ScoreExactBonus!A:D,4,FALSE),0),0)</f>
        <v>0</v>
      </c>
      <c r="AC2355" s="31" t="str">
        <f ca="1">IF(Y2355&lt;&gt;"", Y2355 + IF(Z2355=1,AB2355, 0), "")</f>
        <v/>
      </c>
      <c r="AD2355" s="31">
        <f ca="1">SUMIFS(AC$2:AC2355,D$2:D2355,D2355)*IF(R2355=0,1,2)</f>
        <v>0</v>
      </c>
    </row>
    <row r="2356" spans="1:30" x14ac:dyDescent="0.35">
      <c r="A2356" s="31">
        <f>IF(ISBLANK(B2356),"",COUNTIF(B$2:B2356,B2356))-1</f>
        <v>60</v>
      </c>
      <c r="B2356" s="31">
        <v>15</v>
      </c>
      <c r="C2356" s="10">
        <f>VLOOKUP($A2356,Database!$A:$Y,7,FALSE)</f>
        <v>46199.166666666664</v>
      </c>
      <c r="D2356" s="31" t="str">
        <f>VLOOKUP(Pronostics!$B2356,Setup_MPP!$A:$G,3,FALSE)</f>
        <v>Amine#8UL9R</v>
      </c>
      <c r="E2356" s="31" t="str">
        <f>VLOOKUP(Pronostics!$B2356,Setup_MPP!$A:$G,2,FALSE)</f>
        <v>Amine ZARROUKI</v>
      </c>
      <c r="F2356" s="31" t="str">
        <f>VLOOKUP($B2356,Setup_MPP!$A:$E,4,FALSE)</f>
        <v>#FF9898</v>
      </c>
      <c r="G2356" s="31" t="str">
        <f>VLOOKUP($B2356,Setup_MPP!$A:$E,5,FALSE)</f>
        <v>#FF5D5D</v>
      </c>
      <c r="H2356" s="31" t="str">
        <f>IFERROR(IF(AND(A2356&gt;=1,A2356&lt;=104),VLOOKUP($A2356,Location!$A:$J,6,FALSE),IF(A2356=0,"Avant l'ouverture",IF(OR(A2356=105,A2356=106),"Bonus"))),"")</f>
        <v>Tour 3</v>
      </c>
      <c r="I2356" s="31" t="str">
        <f>IF(LEFT(H2356,4)="Tour",VLOOKUP(A2356,Database!$A:$C,3,FALSE),"")</f>
        <v>D</v>
      </c>
      <c r="J2356" s="31" t="str">
        <f>VLOOKUP($A2356,Location!$A:$J,7,FALSE)</f>
        <v>Paraguay</v>
      </c>
      <c r="K2356" s="31" t="str">
        <f>IFERROR(VLOOKUP(J2356,Setup_Team!$B:$C,2,FALSE), "TDB")</f>
        <v>PRY</v>
      </c>
      <c r="L2356" s="31" t="str">
        <f>VLOOKUP($A2356,Location!$A:$J,8,FALSE)</f>
        <v>Australie</v>
      </c>
      <c r="M2356" s="31" t="str">
        <f>IFERROR(VLOOKUP(L2356,Setup_Team!$B:$C,2,FALSE), "TDB")</f>
        <v>AUS</v>
      </c>
      <c r="N2356" s="31" t="str">
        <f>VLOOKUP($A2356,Location!$A:$J,9,FALSE)</f>
        <v>Inglewood, Los Angeles, California</v>
      </c>
      <c r="O2356" s="31" t="str">
        <f>VLOOKUP($A2356,Location!$A:$J,10,FALSE)</f>
        <v>SoFi Stadium</v>
      </c>
      <c r="R2356" s="31">
        <v>0</v>
      </c>
      <c r="S2356" s="25">
        <f>VLOOKUP($A2356,Database!$A:$Y,10,FALSE)</f>
        <v>74</v>
      </c>
      <c r="T2356" s="25">
        <f>VLOOKUP($A2356,Database!$A:$Y,11,FALSE)</f>
        <v>104</v>
      </c>
      <c r="U2356" s="25">
        <f>VLOOKUP($A2356,Database!$A:$Y,12,FALSE)</f>
        <v>131</v>
      </c>
      <c r="V2356" s="25" t="str">
        <f>VLOOKUP(A2356,Database!A:M,13,FALSE)</f>
        <v>À venir</v>
      </c>
      <c r="W2356" s="25" t="str">
        <f>VLOOKUP($A2356,Database!$A:$Y,20,FALSE)</f>
        <v/>
      </c>
      <c r="X2356" s="25" t="str">
        <f>VLOOKUP($A2356,Database!$A:$Y,21,FALSE)</f>
        <v/>
      </c>
      <c r="Y2356" s="25" t="str">
        <f ca="1">IF(C2356&lt;NOW(),IF(AND(P2356&gt;Q2356,W2356&gt;X2356),S2356,IF(AND(P2356=Q2356,W2356=X2356),T2356,IF(AND(P2356&lt;Q2356,W2356&lt;X2356),U2356,0))),"")</f>
        <v/>
      </c>
      <c r="Z2356" s="25">
        <f>IF(AND(P2356=W2356,Q2356=X2356),1,0)</f>
        <v>1</v>
      </c>
      <c r="AA2356" s="25" t="str">
        <f>IF(Z2356=0,"",IF(ISBLANK(VLOOKUP(A2356,Database!A:AA,22,FALSE)),"",VLOOKUP(A2356,Database!A:AA,22,FALSE)))</f>
        <v>Exact</v>
      </c>
      <c r="AB2356" s="25">
        <f ca="1">IFERROR(IF(AND(Y2356&lt;&gt;"",OR(V2356="Terminé",V2356="En cours")),VLOOKUP(AA2356,Setup_ScoreExactBonus!A:D,4,FALSE),0),0)</f>
        <v>0</v>
      </c>
      <c r="AC2356" s="31" t="str">
        <f ca="1">IF(Y2356&lt;&gt;"", Y2356 + IF(Z2356=1,AB2356, 0), "")</f>
        <v/>
      </c>
      <c r="AD2356" s="31">
        <f ca="1">SUMIFS(AC$2:AC2356,D$2:D2356,D2356)*IF(R2356=0,1,2)</f>
        <v>0</v>
      </c>
    </row>
    <row r="2357" spans="1:30" x14ac:dyDescent="0.35">
      <c r="A2357" s="31">
        <f>IF(ISBLANK(B2357),"",COUNTIF(B$2:B2357,B2357))-1</f>
        <v>60</v>
      </c>
      <c r="B2357" s="31">
        <v>16</v>
      </c>
      <c r="C2357" s="10">
        <f>VLOOKUP($A2357,Database!$A:$Y,7,FALSE)</f>
        <v>46199.166666666664</v>
      </c>
      <c r="D2357" s="31" t="str">
        <f>VLOOKUP(Pronostics!$B2357,Setup_MPP!$A:$G,3,FALSE)</f>
        <v>Laura#8V93E</v>
      </c>
      <c r="E2357" s="31" t="str">
        <f>VLOOKUP(Pronostics!$B2357,Setup_MPP!$A:$G,2,FALSE)</f>
        <v>Laura GIULIANO</v>
      </c>
      <c r="F2357" s="31" t="str">
        <f>VLOOKUP($B2357,Setup_MPP!$A:$E,4,FALSE)</f>
        <v>#86A4FE</v>
      </c>
      <c r="G2357" s="31" t="str">
        <f>VLOOKUP($B2357,Setup_MPP!$A:$E,5,FALSE)</f>
        <v>#3769FF</v>
      </c>
      <c r="H2357" s="31" t="str">
        <f>IFERROR(IF(AND(A2357&gt;=1,A2357&lt;=104),VLOOKUP($A2357,Location!$A:$J,6,FALSE),IF(A2357=0,"Avant l'ouverture",IF(OR(A2357=105,A2357=106),"Bonus"))),"")</f>
        <v>Tour 3</v>
      </c>
      <c r="I2357" s="31" t="str">
        <f>IF(LEFT(H2357,4)="Tour",VLOOKUP(A2357,Database!$A:$C,3,FALSE),"")</f>
        <v>D</v>
      </c>
      <c r="J2357" s="31" t="str">
        <f>VLOOKUP($A2357,Location!$A:$J,7,FALSE)</f>
        <v>Paraguay</v>
      </c>
      <c r="K2357" s="31" t="str">
        <f>IFERROR(VLOOKUP(J2357,Setup_Team!$B:$C,2,FALSE), "TDB")</f>
        <v>PRY</v>
      </c>
      <c r="L2357" s="31" t="str">
        <f>VLOOKUP($A2357,Location!$A:$J,8,FALSE)</f>
        <v>Australie</v>
      </c>
      <c r="M2357" s="31" t="str">
        <f>IFERROR(VLOOKUP(L2357,Setup_Team!$B:$C,2,FALSE), "TDB")</f>
        <v>AUS</v>
      </c>
      <c r="N2357" s="31" t="str">
        <f>VLOOKUP($A2357,Location!$A:$J,9,FALSE)</f>
        <v>Inglewood, Los Angeles, California</v>
      </c>
      <c r="O2357" s="31" t="str">
        <f>VLOOKUP($A2357,Location!$A:$J,10,FALSE)</f>
        <v>SoFi Stadium</v>
      </c>
      <c r="R2357" s="31">
        <v>0</v>
      </c>
      <c r="S2357" s="25">
        <f>VLOOKUP($A2357,Database!$A:$Y,10,FALSE)</f>
        <v>74</v>
      </c>
      <c r="T2357" s="25">
        <f>VLOOKUP($A2357,Database!$A:$Y,11,FALSE)</f>
        <v>104</v>
      </c>
      <c r="U2357" s="25">
        <f>VLOOKUP($A2357,Database!$A:$Y,12,FALSE)</f>
        <v>131</v>
      </c>
      <c r="V2357" s="25" t="str">
        <f>VLOOKUP(A2357,Database!A:M,13,FALSE)</f>
        <v>À venir</v>
      </c>
      <c r="W2357" s="25" t="str">
        <f>VLOOKUP($A2357,Database!$A:$Y,20,FALSE)</f>
        <v/>
      </c>
      <c r="X2357" s="25" t="str">
        <f>VLOOKUP($A2357,Database!$A:$Y,21,FALSE)</f>
        <v/>
      </c>
      <c r="Y2357" s="25" t="str">
        <f ca="1">IF(C2357&lt;NOW(),IF(AND(P2357&gt;Q2357,W2357&gt;X2357),S2357,IF(AND(P2357=Q2357,W2357=X2357),T2357,IF(AND(P2357&lt;Q2357,W2357&lt;X2357),U2357,0))),"")</f>
        <v/>
      </c>
      <c r="Z2357" s="25">
        <f>IF(AND(P2357=W2357,Q2357=X2357),1,0)</f>
        <v>1</v>
      </c>
      <c r="AA2357" s="25" t="str">
        <f>IF(Z2357=0,"",IF(ISBLANK(VLOOKUP(A2357,Database!A:AA,22,FALSE)),"",VLOOKUP(A2357,Database!A:AA,22,FALSE)))</f>
        <v>Exact</v>
      </c>
      <c r="AB2357" s="25">
        <f ca="1">IFERROR(IF(AND(Y2357&lt;&gt;"",OR(V2357="Terminé",V2357="En cours")),VLOOKUP(AA2357,Setup_ScoreExactBonus!A:D,4,FALSE),0),0)</f>
        <v>0</v>
      </c>
      <c r="AC2357" s="31" t="str">
        <f ca="1">IF(Y2357&lt;&gt;"", Y2357 + IF(Z2357=1,AB2357, 0), "")</f>
        <v/>
      </c>
      <c r="AD2357" s="31">
        <f ca="1">SUMIFS(AC$2:AC2357,D$2:D2357,D2357)*IF(R2357=0,1,2)</f>
        <v>0</v>
      </c>
    </row>
    <row r="2358" spans="1:30" x14ac:dyDescent="0.35">
      <c r="A2358" s="31">
        <f>IF(ISBLANK(B2358),"",COUNTIF(B$2:B2358,B2358))-1</f>
        <v>60</v>
      </c>
      <c r="B2358" s="31">
        <v>17</v>
      </c>
      <c r="C2358" s="10">
        <f>VLOOKUP($A2358,Database!$A:$Y,7,FALSE)</f>
        <v>46199.166666666664</v>
      </c>
      <c r="D2358" s="31" t="str">
        <f>VLOOKUP(Pronostics!$B2358,Setup_MPP!$A:$G,3,FALSE)</f>
        <v>Joueur17</v>
      </c>
      <c r="E2358" s="31" t="str">
        <f>VLOOKUP(Pronostics!$B2358,Setup_MPP!$A:$G,2,FALSE)</f>
        <v>Joueur17</v>
      </c>
      <c r="F2358" s="31" t="str">
        <f>VLOOKUP($B2358,Setup_MPP!$A:$E,4,FALSE)</f>
        <v>#FFB0B0</v>
      </c>
      <c r="G2358" s="31" t="str">
        <f>VLOOKUP($B2358,Setup_MPP!$A:$E,5,FALSE)</f>
        <v>#F25757</v>
      </c>
      <c r="H2358" s="31" t="str">
        <f>IFERROR(IF(AND(A2358&gt;=1,A2358&lt;=104),VLOOKUP($A2358,Location!$A:$J,6,FALSE),IF(A2358=0,"Avant l'ouverture",IF(OR(A2358=105,A2358=106),"Bonus"))),"")</f>
        <v>Tour 3</v>
      </c>
      <c r="I2358" s="31" t="str">
        <f>IF(LEFT(H2358,4)="Tour",VLOOKUP(A2358,Database!$A:$C,3,FALSE),"")</f>
        <v>D</v>
      </c>
      <c r="J2358" s="31" t="str">
        <f>VLOOKUP($A2358,Location!$A:$J,7,FALSE)</f>
        <v>Paraguay</v>
      </c>
      <c r="K2358" s="31" t="str">
        <f>IFERROR(VLOOKUP(J2358,Setup_Team!$B:$C,2,FALSE), "TDB")</f>
        <v>PRY</v>
      </c>
      <c r="L2358" s="31" t="str">
        <f>VLOOKUP($A2358,Location!$A:$J,8,FALSE)</f>
        <v>Australie</v>
      </c>
      <c r="M2358" s="31" t="str">
        <f>IFERROR(VLOOKUP(L2358,Setup_Team!$B:$C,2,FALSE), "TDB")</f>
        <v>AUS</v>
      </c>
      <c r="N2358" s="31" t="str">
        <f>VLOOKUP($A2358,Location!$A:$J,9,FALSE)</f>
        <v>Inglewood, Los Angeles, California</v>
      </c>
      <c r="O2358" s="31" t="str">
        <f>VLOOKUP($A2358,Location!$A:$J,10,FALSE)</f>
        <v>SoFi Stadium</v>
      </c>
      <c r="R2358" s="31">
        <v>0</v>
      </c>
      <c r="S2358" s="25">
        <f>VLOOKUP($A2358,Database!$A:$Y,10,FALSE)</f>
        <v>74</v>
      </c>
      <c r="T2358" s="25">
        <f>VLOOKUP($A2358,Database!$A:$Y,11,FALSE)</f>
        <v>104</v>
      </c>
      <c r="U2358" s="25">
        <f>VLOOKUP($A2358,Database!$A:$Y,12,FALSE)</f>
        <v>131</v>
      </c>
      <c r="V2358" s="25" t="str">
        <f>VLOOKUP(A2358,Database!A:M,13,FALSE)</f>
        <v>À venir</v>
      </c>
      <c r="W2358" s="25" t="str">
        <f>VLOOKUP($A2358,Database!$A:$Y,20,FALSE)</f>
        <v/>
      </c>
      <c r="X2358" s="25" t="str">
        <f>VLOOKUP($A2358,Database!$A:$Y,21,FALSE)</f>
        <v/>
      </c>
      <c r="Y2358" s="25" t="str">
        <f ca="1">IF(C2358&lt;NOW(),IF(AND(P2358&gt;Q2358,W2358&gt;X2358),S2358,IF(AND(P2358=Q2358,W2358=X2358),T2358,IF(AND(P2358&lt;Q2358,W2358&lt;X2358),U2358,0))),"")</f>
        <v/>
      </c>
      <c r="Z2358" s="25">
        <f>IF(AND(P2358=W2358,Q2358=X2358),1,0)</f>
        <v>1</v>
      </c>
      <c r="AA2358" s="25" t="str">
        <f>IF(Z2358=0,"",IF(ISBLANK(VLOOKUP(A2358,Database!A:AA,22,FALSE)),"",VLOOKUP(A2358,Database!A:AA,22,FALSE)))</f>
        <v>Exact</v>
      </c>
      <c r="AB2358" s="25">
        <f ca="1">IFERROR(IF(AND(Y2358&lt;&gt;"",OR(V2358="Terminé",V2358="En cours")),VLOOKUP(AA2358,Setup_ScoreExactBonus!A:D,4,FALSE),0),0)</f>
        <v>0</v>
      </c>
      <c r="AC2358" s="31" t="str">
        <f ca="1">IF(Y2358&lt;&gt;"", Y2358 + IF(Z2358=1,AB2358, 0), "")</f>
        <v/>
      </c>
      <c r="AD2358" s="31">
        <f ca="1">SUMIFS(AC$2:AC2358,D$2:D2358,D2358)*IF(R2358=0,1,2)</f>
        <v>0</v>
      </c>
    </row>
    <row r="2359" spans="1:30" x14ac:dyDescent="0.35">
      <c r="A2359" s="31">
        <f>IF(ISBLANK(B2359),"",COUNTIF(B$2:B2359,B2359))-1</f>
        <v>60</v>
      </c>
      <c r="B2359" s="31">
        <v>18</v>
      </c>
      <c r="C2359" s="10">
        <f>VLOOKUP($A2359,Database!$A:$Y,7,FALSE)</f>
        <v>46199.166666666664</v>
      </c>
      <c r="D2359" s="31" t="str">
        <f>VLOOKUP(Pronostics!$B2359,Setup_MPP!$A:$G,3,FALSE)</f>
        <v>Joueur18</v>
      </c>
      <c r="E2359" s="31" t="str">
        <f>VLOOKUP(Pronostics!$B2359,Setup_MPP!$A:$G,2,FALSE)</f>
        <v>Joueur18</v>
      </c>
      <c r="F2359" s="31" t="str">
        <f>VLOOKUP($B2359,Setup_MPP!$A:$E,4,FALSE)</f>
        <v>#FFC9B0</v>
      </c>
      <c r="G2359" s="31" t="str">
        <f>VLOOKUP($B2359,Setup_MPP!$A:$E,5,FALSE)</f>
        <v>#F28D57</v>
      </c>
      <c r="H2359" s="31" t="str">
        <f>IFERROR(IF(AND(A2359&gt;=1,A2359&lt;=104),VLOOKUP($A2359,Location!$A:$J,6,FALSE),IF(A2359=0,"Avant l'ouverture",IF(OR(A2359=105,A2359=106),"Bonus"))),"")</f>
        <v>Tour 3</v>
      </c>
      <c r="I2359" s="31" t="str">
        <f>IF(LEFT(H2359,4)="Tour",VLOOKUP(A2359,Database!$A:$C,3,FALSE),"")</f>
        <v>D</v>
      </c>
      <c r="J2359" s="31" t="str">
        <f>VLOOKUP($A2359,Location!$A:$J,7,FALSE)</f>
        <v>Paraguay</v>
      </c>
      <c r="K2359" s="31" t="str">
        <f>IFERROR(VLOOKUP(J2359,Setup_Team!$B:$C,2,FALSE), "TDB")</f>
        <v>PRY</v>
      </c>
      <c r="L2359" s="31" t="str">
        <f>VLOOKUP($A2359,Location!$A:$J,8,FALSE)</f>
        <v>Australie</v>
      </c>
      <c r="M2359" s="31" t="str">
        <f>IFERROR(VLOOKUP(L2359,Setup_Team!$B:$C,2,FALSE), "TDB")</f>
        <v>AUS</v>
      </c>
      <c r="N2359" s="31" t="str">
        <f>VLOOKUP($A2359,Location!$A:$J,9,FALSE)</f>
        <v>Inglewood, Los Angeles, California</v>
      </c>
      <c r="O2359" s="31" t="str">
        <f>VLOOKUP($A2359,Location!$A:$J,10,FALSE)</f>
        <v>SoFi Stadium</v>
      </c>
      <c r="R2359" s="31">
        <v>0</v>
      </c>
      <c r="S2359" s="25">
        <f>VLOOKUP($A2359,Database!$A:$Y,10,FALSE)</f>
        <v>74</v>
      </c>
      <c r="T2359" s="25">
        <f>VLOOKUP($A2359,Database!$A:$Y,11,FALSE)</f>
        <v>104</v>
      </c>
      <c r="U2359" s="25">
        <f>VLOOKUP($A2359,Database!$A:$Y,12,FALSE)</f>
        <v>131</v>
      </c>
      <c r="V2359" s="25" t="str">
        <f>VLOOKUP(A2359,Database!A:M,13,FALSE)</f>
        <v>À venir</v>
      </c>
      <c r="W2359" s="25" t="str">
        <f>VLOOKUP($A2359,Database!$A:$Y,20,FALSE)</f>
        <v/>
      </c>
      <c r="X2359" s="25" t="str">
        <f>VLOOKUP($A2359,Database!$A:$Y,21,FALSE)</f>
        <v/>
      </c>
      <c r="Y2359" s="25" t="str">
        <f ca="1">IF(C2359&lt;NOW(),IF(AND(P2359&gt;Q2359,W2359&gt;X2359),S2359,IF(AND(P2359=Q2359,W2359=X2359),T2359,IF(AND(P2359&lt;Q2359,W2359&lt;X2359),U2359,0))),"")</f>
        <v/>
      </c>
      <c r="Z2359" s="25">
        <f>IF(AND(P2359=W2359,Q2359=X2359),1,0)</f>
        <v>1</v>
      </c>
      <c r="AA2359" s="25" t="str">
        <f>IF(Z2359=0,"",IF(ISBLANK(VLOOKUP(A2359,Database!A:AA,22,FALSE)),"",VLOOKUP(A2359,Database!A:AA,22,FALSE)))</f>
        <v>Exact</v>
      </c>
      <c r="AB2359" s="25">
        <f ca="1">IFERROR(IF(AND(Y2359&lt;&gt;"",OR(V2359="Terminé",V2359="En cours")),VLOOKUP(AA2359,Setup_ScoreExactBonus!A:D,4,FALSE),0),0)</f>
        <v>0</v>
      </c>
      <c r="AC2359" s="31" t="str">
        <f ca="1">IF(Y2359&lt;&gt;"", Y2359 + IF(Z2359=1,AB2359, 0), "")</f>
        <v/>
      </c>
      <c r="AD2359" s="31">
        <f ca="1">SUMIFS(AC$2:AC2359,D$2:D2359,D2359)*IF(R2359=0,1,2)</f>
        <v>0</v>
      </c>
    </row>
    <row r="2360" spans="1:30" x14ac:dyDescent="0.35">
      <c r="A2360" s="31">
        <f>IF(ISBLANK(B2360),"",COUNTIF(B$2:B2360,B2360))-1</f>
        <v>60</v>
      </c>
      <c r="B2360" s="31">
        <v>19</v>
      </c>
      <c r="C2360" s="10">
        <f>VLOOKUP($A2360,Database!$A:$Y,7,FALSE)</f>
        <v>46199.166666666664</v>
      </c>
      <c r="D2360" s="31" t="str">
        <f>VLOOKUP(Pronostics!$B2360,Setup_MPP!$A:$G,3,FALSE)</f>
        <v>Joueur19</v>
      </c>
      <c r="E2360" s="31" t="str">
        <f>VLOOKUP(Pronostics!$B2360,Setup_MPP!$A:$G,2,FALSE)</f>
        <v>Joueur19</v>
      </c>
      <c r="F2360" s="31" t="str">
        <f>VLOOKUP($B2360,Setup_MPP!$A:$E,4,FALSE)</f>
        <v>#D5D5D5</v>
      </c>
      <c r="G2360" s="31" t="str">
        <f>VLOOKUP($B2360,Setup_MPP!$A:$E,5,FALSE)</f>
        <v>#727272</v>
      </c>
      <c r="H2360" s="31" t="str">
        <f>IFERROR(IF(AND(A2360&gt;=1,A2360&lt;=104),VLOOKUP($A2360,Location!$A:$J,6,FALSE),IF(A2360=0,"Avant l'ouverture",IF(OR(A2360=105,A2360=106),"Bonus"))),"")</f>
        <v>Tour 3</v>
      </c>
      <c r="I2360" s="31" t="str">
        <f>IF(LEFT(H2360,4)="Tour",VLOOKUP(A2360,Database!$A:$C,3,FALSE),"")</f>
        <v>D</v>
      </c>
      <c r="J2360" s="31" t="str">
        <f>VLOOKUP($A2360,Location!$A:$J,7,FALSE)</f>
        <v>Paraguay</v>
      </c>
      <c r="K2360" s="31" t="str">
        <f>IFERROR(VLOOKUP(J2360,Setup_Team!$B:$C,2,FALSE), "TDB")</f>
        <v>PRY</v>
      </c>
      <c r="L2360" s="31" t="str">
        <f>VLOOKUP($A2360,Location!$A:$J,8,FALSE)</f>
        <v>Australie</v>
      </c>
      <c r="M2360" s="31" t="str">
        <f>IFERROR(VLOOKUP(L2360,Setup_Team!$B:$C,2,FALSE), "TDB")</f>
        <v>AUS</v>
      </c>
      <c r="N2360" s="31" t="str">
        <f>VLOOKUP($A2360,Location!$A:$J,9,FALSE)</f>
        <v>Inglewood, Los Angeles, California</v>
      </c>
      <c r="O2360" s="31" t="str">
        <f>VLOOKUP($A2360,Location!$A:$J,10,FALSE)</f>
        <v>SoFi Stadium</v>
      </c>
      <c r="R2360" s="31">
        <v>0</v>
      </c>
      <c r="S2360" s="25">
        <f>VLOOKUP($A2360,Database!$A:$Y,10,FALSE)</f>
        <v>74</v>
      </c>
      <c r="T2360" s="25">
        <f>VLOOKUP($A2360,Database!$A:$Y,11,FALSE)</f>
        <v>104</v>
      </c>
      <c r="U2360" s="25">
        <f>VLOOKUP($A2360,Database!$A:$Y,12,FALSE)</f>
        <v>131</v>
      </c>
      <c r="V2360" s="25" t="str">
        <f>VLOOKUP(A2360,Database!A:M,13,FALSE)</f>
        <v>À venir</v>
      </c>
      <c r="W2360" s="25" t="str">
        <f>VLOOKUP($A2360,Database!$A:$Y,20,FALSE)</f>
        <v/>
      </c>
      <c r="X2360" s="25" t="str">
        <f>VLOOKUP($A2360,Database!$A:$Y,21,FALSE)</f>
        <v/>
      </c>
      <c r="Y2360" s="25" t="str">
        <f ca="1">IF(C2360&lt;NOW(),IF(AND(P2360&gt;Q2360,W2360&gt;X2360),S2360,IF(AND(P2360=Q2360,W2360=X2360),T2360,IF(AND(P2360&lt;Q2360,W2360&lt;X2360),U2360,0))),"")</f>
        <v/>
      </c>
      <c r="Z2360" s="25">
        <f>IF(AND(P2360=W2360,Q2360=X2360),1,0)</f>
        <v>1</v>
      </c>
      <c r="AA2360" s="25" t="str">
        <f>IF(Z2360=0,"",IF(ISBLANK(VLOOKUP(A2360,Database!A:AA,22,FALSE)),"",VLOOKUP(A2360,Database!A:AA,22,FALSE)))</f>
        <v>Exact</v>
      </c>
      <c r="AB2360" s="25">
        <f ca="1">IFERROR(IF(AND(Y2360&lt;&gt;"",OR(V2360="Terminé",V2360="En cours")),VLOOKUP(AA2360,Setup_ScoreExactBonus!A:D,4,FALSE),0),0)</f>
        <v>0</v>
      </c>
      <c r="AC2360" s="31" t="str">
        <f ca="1">IF(Y2360&lt;&gt;"", Y2360 + IF(Z2360=1,AB2360, 0), "")</f>
        <v/>
      </c>
      <c r="AD2360" s="31">
        <f ca="1">SUMIFS(AC$2:AC2360,D$2:D2360,D2360)*IF(R2360=0,1,2)</f>
        <v>0</v>
      </c>
    </row>
    <row r="2361" spans="1:30" x14ac:dyDescent="0.35">
      <c r="A2361" s="31">
        <f>IF(ISBLANK(B2361),"",COUNTIF(B$2:B2361,B2361))-1</f>
        <v>60</v>
      </c>
      <c r="B2361" s="31">
        <v>20</v>
      </c>
      <c r="C2361" s="10">
        <f>VLOOKUP($A2361,Database!$A:$Y,7,FALSE)</f>
        <v>46199.166666666664</v>
      </c>
      <c r="D2361" s="31" t="str">
        <f>VLOOKUP(Pronostics!$B2361,Setup_MPP!$A:$G,3,FALSE)</f>
        <v>Joueur20</v>
      </c>
      <c r="E2361" s="31" t="str">
        <f>VLOOKUP(Pronostics!$B2361,Setup_MPP!$A:$G,2,FALSE)</f>
        <v>Joueur20</v>
      </c>
      <c r="F2361" s="31" t="str">
        <f>VLOOKUP($B2361,Setup_MPP!$A:$E,4,FALSE)</f>
        <v>#D5D5D5</v>
      </c>
      <c r="G2361" s="31" t="str">
        <f>VLOOKUP($B2361,Setup_MPP!$A:$E,5,FALSE)</f>
        <v>#727272</v>
      </c>
      <c r="H2361" s="31" t="str">
        <f>IFERROR(IF(AND(A2361&gt;=1,A2361&lt;=104),VLOOKUP($A2361,Location!$A:$J,6,FALSE),IF(A2361=0,"Avant l'ouverture",IF(OR(A2361=105,A2361=106),"Bonus"))),"")</f>
        <v>Tour 3</v>
      </c>
      <c r="I2361" s="31" t="str">
        <f>IF(LEFT(H2361,4)="Tour",VLOOKUP(A2361,Database!$A:$C,3,FALSE),"")</f>
        <v>D</v>
      </c>
      <c r="J2361" s="31" t="str">
        <f>VLOOKUP($A2361,Location!$A:$J,7,FALSE)</f>
        <v>Paraguay</v>
      </c>
      <c r="K2361" s="31" t="str">
        <f>IFERROR(VLOOKUP(J2361,Setup_Team!$B:$C,2,FALSE), "TDB")</f>
        <v>PRY</v>
      </c>
      <c r="L2361" s="31" t="str">
        <f>VLOOKUP($A2361,Location!$A:$J,8,FALSE)</f>
        <v>Australie</v>
      </c>
      <c r="M2361" s="31" t="str">
        <f>IFERROR(VLOOKUP(L2361,Setup_Team!$B:$C,2,FALSE), "TDB")</f>
        <v>AUS</v>
      </c>
      <c r="N2361" s="31" t="str">
        <f>VLOOKUP($A2361,Location!$A:$J,9,FALSE)</f>
        <v>Inglewood, Los Angeles, California</v>
      </c>
      <c r="O2361" s="31" t="str">
        <f>VLOOKUP($A2361,Location!$A:$J,10,FALSE)</f>
        <v>SoFi Stadium</v>
      </c>
      <c r="R2361" s="31">
        <v>0</v>
      </c>
      <c r="S2361" s="25">
        <f>VLOOKUP($A2361,Database!$A:$Y,10,FALSE)</f>
        <v>74</v>
      </c>
      <c r="T2361" s="25">
        <f>VLOOKUP($A2361,Database!$A:$Y,11,FALSE)</f>
        <v>104</v>
      </c>
      <c r="U2361" s="25">
        <f>VLOOKUP($A2361,Database!$A:$Y,12,FALSE)</f>
        <v>131</v>
      </c>
      <c r="V2361" s="25" t="str">
        <f>VLOOKUP(A2361,Database!A:M,13,FALSE)</f>
        <v>À venir</v>
      </c>
      <c r="W2361" s="25" t="str">
        <f>VLOOKUP($A2361,Database!$A:$Y,20,FALSE)</f>
        <v/>
      </c>
      <c r="X2361" s="25" t="str">
        <f>VLOOKUP($A2361,Database!$A:$Y,21,FALSE)</f>
        <v/>
      </c>
      <c r="Y2361" s="25" t="str">
        <f ca="1">IF(C2361&lt;NOW(),IF(AND(P2361&gt;Q2361,W2361&gt;X2361),S2361,IF(AND(P2361=Q2361,W2361=X2361),T2361,IF(AND(P2361&lt;Q2361,W2361&lt;X2361),U2361,0))),"")</f>
        <v/>
      </c>
      <c r="Z2361" s="25">
        <f>IF(AND(P2361=W2361,Q2361=X2361),1,0)</f>
        <v>1</v>
      </c>
      <c r="AA2361" s="25" t="str">
        <f>IF(Z2361=0,"",IF(ISBLANK(VLOOKUP(A2361,Database!A:AA,22,FALSE)),"",VLOOKUP(A2361,Database!A:AA,22,FALSE)))</f>
        <v>Exact</v>
      </c>
      <c r="AB2361" s="25">
        <f ca="1">IFERROR(IF(AND(Y2361&lt;&gt;"",OR(V2361="Terminé",V2361="En cours")),VLOOKUP(AA2361,Setup_ScoreExactBonus!A:D,4,FALSE),0),0)</f>
        <v>0</v>
      </c>
      <c r="AC2361" s="31" t="str">
        <f ca="1">IF(Y2361&lt;&gt;"", Y2361 + IF(Z2361=1,AB2361, 0), "")</f>
        <v/>
      </c>
      <c r="AD2361" s="31">
        <f ca="1">SUMIFS(AC$2:AC2361,D$2:D2361,D2361)*IF(R2361=0,1,2)</f>
        <v>0</v>
      </c>
    </row>
    <row r="2362" spans="1:30" x14ac:dyDescent="0.35">
      <c r="A2362" s="31">
        <f>IF(ISBLANK(B2362),"",COUNTIF(B$2:B2362,B2362))-1</f>
        <v>60</v>
      </c>
      <c r="B2362" s="31">
        <v>21</v>
      </c>
      <c r="C2362" s="10">
        <f>VLOOKUP($A2362,Database!$A:$Y,7,FALSE)</f>
        <v>46199.166666666664</v>
      </c>
      <c r="D2362" s="31" t="str">
        <f>VLOOKUP(Pronostics!$B2362,Setup_MPP!$A:$G,3,FALSE)</f>
        <v>Joueur21</v>
      </c>
      <c r="E2362" s="31" t="str">
        <f>VLOOKUP(Pronostics!$B2362,Setup_MPP!$A:$G,2,FALSE)</f>
        <v>Joueur21</v>
      </c>
      <c r="F2362" s="31" t="str">
        <f>VLOOKUP($B2362,Setup_MPP!$A:$E,4,FALSE)</f>
        <v>#D5D5D5</v>
      </c>
      <c r="G2362" s="31" t="str">
        <f>VLOOKUP($B2362,Setup_MPP!$A:$E,5,FALSE)</f>
        <v>#727272</v>
      </c>
      <c r="H2362" s="31" t="str">
        <f>IFERROR(IF(AND(A2362&gt;=1,A2362&lt;=104),VLOOKUP($A2362,Location!$A:$J,6,FALSE),IF(A2362=0,"Avant l'ouverture",IF(OR(A2362=105,A2362=106),"Bonus"))),"")</f>
        <v>Tour 3</v>
      </c>
      <c r="I2362" s="31" t="str">
        <f>IF(LEFT(H2362,4)="Tour",VLOOKUP(A2362,Database!$A:$C,3,FALSE),"")</f>
        <v>D</v>
      </c>
      <c r="J2362" s="31" t="str">
        <f>VLOOKUP($A2362,Location!$A:$J,7,FALSE)</f>
        <v>Paraguay</v>
      </c>
      <c r="K2362" s="31" t="str">
        <f>IFERROR(VLOOKUP(J2362,Setup_Team!$B:$C,2,FALSE), "TDB")</f>
        <v>PRY</v>
      </c>
      <c r="L2362" s="31" t="str">
        <f>VLOOKUP($A2362,Location!$A:$J,8,FALSE)</f>
        <v>Australie</v>
      </c>
      <c r="M2362" s="31" t="str">
        <f>IFERROR(VLOOKUP(L2362,Setup_Team!$B:$C,2,FALSE), "TDB")</f>
        <v>AUS</v>
      </c>
      <c r="N2362" s="31" t="str">
        <f>VLOOKUP($A2362,Location!$A:$J,9,FALSE)</f>
        <v>Inglewood, Los Angeles, California</v>
      </c>
      <c r="O2362" s="31" t="str">
        <f>VLOOKUP($A2362,Location!$A:$J,10,FALSE)</f>
        <v>SoFi Stadium</v>
      </c>
      <c r="R2362" s="31">
        <v>0</v>
      </c>
      <c r="S2362" s="25">
        <f>VLOOKUP($A2362,Database!$A:$Y,10,FALSE)</f>
        <v>74</v>
      </c>
      <c r="T2362" s="25">
        <f>VLOOKUP($A2362,Database!$A:$Y,11,FALSE)</f>
        <v>104</v>
      </c>
      <c r="U2362" s="25">
        <f>VLOOKUP($A2362,Database!$A:$Y,12,FALSE)</f>
        <v>131</v>
      </c>
      <c r="V2362" s="25" t="str">
        <f>VLOOKUP(A2362,Database!A:M,13,FALSE)</f>
        <v>À venir</v>
      </c>
      <c r="W2362" s="25" t="str">
        <f>VLOOKUP($A2362,Database!$A:$Y,20,FALSE)</f>
        <v/>
      </c>
      <c r="X2362" s="25" t="str">
        <f>VLOOKUP($A2362,Database!$A:$Y,21,FALSE)</f>
        <v/>
      </c>
      <c r="Y2362" s="25" t="str">
        <f ca="1">IF(C2362&lt;NOW(),IF(AND(P2362&gt;Q2362,W2362&gt;X2362),S2362,IF(AND(P2362=Q2362,W2362=X2362),T2362,IF(AND(P2362&lt;Q2362,W2362&lt;X2362),U2362,0))),"")</f>
        <v/>
      </c>
      <c r="Z2362" s="25">
        <f>IF(AND(P2362=W2362,Q2362=X2362),1,0)</f>
        <v>1</v>
      </c>
      <c r="AA2362" s="25" t="str">
        <f>IF(Z2362=0,"",IF(ISBLANK(VLOOKUP(A2362,Database!A:AA,22,FALSE)),"",VLOOKUP(A2362,Database!A:AA,22,FALSE)))</f>
        <v>Exact</v>
      </c>
      <c r="AB2362" s="25">
        <f ca="1">IFERROR(IF(AND(Y2362&lt;&gt;"",OR(V2362="Terminé",V2362="En cours")),VLOOKUP(AA2362,Setup_ScoreExactBonus!A:D,4,FALSE),0),0)</f>
        <v>0</v>
      </c>
      <c r="AC2362" s="31" t="str">
        <f ca="1">IF(Y2362&lt;&gt;"", Y2362 + IF(Z2362=1,AB2362, 0), "")</f>
        <v/>
      </c>
      <c r="AD2362" s="31">
        <f ca="1">SUMIFS(AC$2:AC2362,D$2:D2362,D2362)*IF(R2362=0,1,2)</f>
        <v>0</v>
      </c>
    </row>
    <row r="2363" spans="1:30" x14ac:dyDescent="0.35">
      <c r="A2363" s="31">
        <f>IF(ISBLANK(B2363),"",COUNTIF(B$2:B2363,B2363))-1</f>
        <v>60</v>
      </c>
      <c r="B2363" s="31">
        <v>22</v>
      </c>
      <c r="C2363" s="10">
        <f>VLOOKUP($A2363,Database!$A:$Y,7,FALSE)</f>
        <v>46199.166666666664</v>
      </c>
      <c r="D2363" s="31" t="str">
        <f>VLOOKUP(Pronostics!$B2363,Setup_MPP!$A:$G,3,FALSE)</f>
        <v>Joueur22</v>
      </c>
      <c r="E2363" s="31" t="str">
        <f>VLOOKUP(Pronostics!$B2363,Setup_MPP!$A:$G,2,FALSE)</f>
        <v>Joueur22</v>
      </c>
      <c r="F2363" s="31" t="str">
        <f>VLOOKUP($B2363,Setup_MPP!$A:$E,4,FALSE)</f>
        <v>#D5D5D5</v>
      </c>
      <c r="G2363" s="31" t="str">
        <f>VLOOKUP($B2363,Setup_MPP!$A:$E,5,FALSE)</f>
        <v>#727272</v>
      </c>
      <c r="H2363" s="31" t="str">
        <f>IFERROR(IF(AND(A2363&gt;=1,A2363&lt;=104),VLOOKUP($A2363,Location!$A:$J,6,FALSE),IF(A2363=0,"Avant l'ouverture",IF(OR(A2363=105,A2363=106),"Bonus"))),"")</f>
        <v>Tour 3</v>
      </c>
      <c r="I2363" s="31" t="str">
        <f>IF(LEFT(H2363,4)="Tour",VLOOKUP(A2363,Database!$A:$C,3,FALSE),"")</f>
        <v>D</v>
      </c>
      <c r="J2363" s="31" t="str">
        <f>VLOOKUP($A2363,Location!$A:$J,7,FALSE)</f>
        <v>Paraguay</v>
      </c>
      <c r="K2363" s="31" t="str">
        <f>IFERROR(VLOOKUP(J2363,Setup_Team!$B:$C,2,FALSE), "TDB")</f>
        <v>PRY</v>
      </c>
      <c r="L2363" s="31" t="str">
        <f>VLOOKUP($A2363,Location!$A:$J,8,FALSE)</f>
        <v>Australie</v>
      </c>
      <c r="M2363" s="31" t="str">
        <f>IFERROR(VLOOKUP(L2363,Setup_Team!$B:$C,2,FALSE), "TDB")</f>
        <v>AUS</v>
      </c>
      <c r="N2363" s="31" t="str">
        <f>VLOOKUP($A2363,Location!$A:$J,9,FALSE)</f>
        <v>Inglewood, Los Angeles, California</v>
      </c>
      <c r="O2363" s="31" t="str">
        <f>VLOOKUP($A2363,Location!$A:$J,10,FALSE)</f>
        <v>SoFi Stadium</v>
      </c>
      <c r="R2363" s="31">
        <v>0</v>
      </c>
      <c r="S2363" s="25">
        <f>VLOOKUP($A2363,Database!$A:$Y,10,FALSE)</f>
        <v>74</v>
      </c>
      <c r="T2363" s="25">
        <f>VLOOKUP($A2363,Database!$A:$Y,11,FALSE)</f>
        <v>104</v>
      </c>
      <c r="U2363" s="25">
        <f>VLOOKUP($A2363,Database!$A:$Y,12,FALSE)</f>
        <v>131</v>
      </c>
      <c r="V2363" s="25" t="str">
        <f>VLOOKUP(A2363,Database!A:M,13,FALSE)</f>
        <v>À venir</v>
      </c>
      <c r="W2363" s="25" t="str">
        <f>VLOOKUP($A2363,Database!$A:$Y,20,FALSE)</f>
        <v/>
      </c>
      <c r="X2363" s="25" t="str">
        <f>VLOOKUP($A2363,Database!$A:$Y,21,FALSE)</f>
        <v/>
      </c>
      <c r="Y2363" s="25" t="str">
        <f ca="1">IF(C2363&lt;NOW(),IF(AND(P2363&gt;Q2363,W2363&gt;X2363),S2363,IF(AND(P2363=Q2363,W2363=X2363),T2363,IF(AND(P2363&lt;Q2363,W2363&lt;X2363),U2363,0))),"")</f>
        <v/>
      </c>
      <c r="Z2363" s="25">
        <f>IF(AND(P2363=W2363,Q2363=X2363),1,0)</f>
        <v>1</v>
      </c>
      <c r="AA2363" s="25" t="str">
        <f>IF(Z2363=0,"",IF(ISBLANK(VLOOKUP(A2363,Database!A:AA,22,FALSE)),"",VLOOKUP(A2363,Database!A:AA,22,FALSE)))</f>
        <v>Exact</v>
      </c>
      <c r="AB2363" s="25">
        <f ca="1">IFERROR(IF(AND(Y2363&lt;&gt;"",OR(V2363="Terminé",V2363="En cours")),VLOOKUP(AA2363,Setup_ScoreExactBonus!A:D,4,FALSE),0),0)</f>
        <v>0</v>
      </c>
      <c r="AC2363" s="31" t="str">
        <f ca="1">IF(Y2363&lt;&gt;"", Y2363 + IF(Z2363=1,AB2363, 0), "")</f>
        <v/>
      </c>
      <c r="AD2363" s="31">
        <f ca="1">SUMIFS(AC$2:AC2363,D$2:D2363,D2363)*IF(R2363=0,1,2)</f>
        <v>0</v>
      </c>
    </row>
    <row r="2364" spans="1:30" x14ac:dyDescent="0.35">
      <c r="A2364" s="31">
        <f>IF(ISBLANK(B2364),"",COUNTIF(B$2:B2364,B2364))-1</f>
        <v>60</v>
      </c>
      <c r="B2364" s="31">
        <v>23</v>
      </c>
      <c r="C2364" s="10">
        <f>VLOOKUP($A2364,Database!$A:$Y,7,FALSE)</f>
        <v>46199.166666666664</v>
      </c>
      <c r="D2364" s="31" t="str">
        <f>VLOOKUP(Pronostics!$B2364,Setup_MPP!$A:$G,3,FALSE)</f>
        <v>Joueur23</v>
      </c>
      <c r="E2364" s="31" t="str">
        <f>VLOOKUP(Pronostics!$B2364,Setup_MPP!$A:$G,2,FALSE)</f>
        <v>Joueur23</v>
      </c>
      <c r="F2364" s="31" t="str">
        <f>VLOOKUP($B2364,Setup_MPP!$A:$E,4,FALSE)</f>
        <v>#D5D5D5</v>
      </c>
      <c r="G2364" s="31" t="str">
        <f>VLOOKUP($B2364,Setup_MPP!$A:$E,5,FALSE)</f>
        <v>#727272</v>
      </c>
      <c r="H2364" s="31" t="str">
        <f>IFERROR(IF(AND(A2364&gt;=1,A2364&lt;=104),VLOOKUP($A2364,Location!$A:$J,6,FALSE),IF(A2364=0,"Avant l'ouverture",IF(OR(A2364=105,A2364=106),"Bonus"))),"")</f>
        <v>Tour 3</v>
      </c>
      <c r="I2364" s="31" t="str">
        <f>IF(LEFT(H2364,4)="Tour",VLOOKUP(A2364,Database!$A:$C,3,FALSE),"")</f>
        <v>D</v>
      </c>
      <c r="J2364" s="31" t="str">
        <f>VLOOKUP($A2364,Location!$A:$J,7,FALSE)</f>
        <v>Paraguay</v>
      </c>
      <c r="K2364" s="31" t="str">
        <f>IFERROR(VLOOKUP(J2364,Setup_Team!$B:$C,2,FALSE), "TDB")</f>
        <v>PRY</v>
      </c>
      <c r="L2364" s="31" t="str">
        <f>VLOOKUP($A2364,Location!$A:$J,8,FALSE)</f>
        <v>Australie</v>
      </c>
      <c r="M2364" s="31" t="str">
        <f>IFERROR(VLOOKUP(L2364,Setup_Team!$B:$C,2,FALSE), "TDB")</f>
        <v>AUS</v>
      </c>
      <c r="N2364" s="31" t="str">
        <f>VLOOKUP($A2364,Location!$A:$J,9,FALSE)</f>
        <v>Inglewood, Los Angeles, California</v>
      </c>
      <c r="O2364" s="31" t="str">
        <f>VLOOKUP($A2364,Location!$A:$J,10,FALSE)</f>
        <v>SoFi Stadium</v>
      </c>
      <c r="R2364" s="31">
        <v>0</v>
      </c>
      <c r="S2364" s="25">
        <f>VLOOKUP($A2364,Database!$A:$Y,10,FALSE)</f>
        <v>74</v>
      </c>
      <c r="T2364" s="25">
        <f>VLOOKUP($A2364,Database!$A:$Y,11,FALSE)</f>
        <v>104</v>
      </c>
      <c r="U2364" s="25">
        <f>VLOOKUP($A2364,Database!$A:$Y,12,FALSE)</f>
        <v>131</v>
      </c>
      <c r="V2364" s="25" t="str">
        <f>VLOOKUP(A2364,Database!A:M,13,FALSE)</f>
        <v>À venir</v>
      </c>
      <c r="W2364" s="25" t="str">
        <f>VLOOKUP($A2364,Database!$A:$Y,20,FALSE)</f>
        <v/>
      </c>
      <c r="X2364" s="25" t="str">
        <f>VLOOKUP($A2364,Database!$A:$Y,21,FALSE)</f>
        <v/>
      </c>
      <c r="Y2364" s="25" t="str">
        <f ca="1">IF(C2364&lt;NOW(),IF(AND(P2364&gt;Q2364,W2364&gt;X2364),S2364,IF(AND(P2364=Q2364,W2364=X2364),T2364,IF(AND(P2364&lt;Q2364,W2364&lt;X2364),U2364,0))),"")</f>
        <v/>
      </c>
      <c r="Z2364" s="25">
        <f>IF(AND(P2364=W2364,Q2364=X2364),1,0)</f>
        <v>1</v>
      </c>
      <c r="AA2364" s="25" t="str">
        <f>IF(Z2364=0,"",IF(ISBLANK(VLOOKUP(A2364,Database!A:AA,22,FALSE)),"",VLOOKUP(A2364,Database!A:AA,22,FALSE)))</f>
        <v>Exact</v>
      </c>
      <c r="AB2364" s="25">
        <f ca="1">IFERROR(IF(AND(Y2364&lt;&gt;"",OR(V2364="Terminé",V2364="En cours")),VLOOKUP(AA2364,Setup_ScoreExactBonus!A:D,4,FALSE),0),0)</f>
        <v>0</v>
      </c>
      <c r="AC2364" s="31" t="str">
        <f ca="1">IF(Y2364&lt;&gt;"", Y2364 + IF(Z2364=1,AB2364, 0), "")</f>
        <v/>
      </c>
      <c r="AD2364" s="31">
        <f ca="1">SUMIFS(AC$2:AC2364,D$2:D2364,D2364)*IF(R2364=0,1,2)</f>
        <v>0</v>
      </c>
    </row>
    <row r="2365" spans="1:30" x14ac:dyDescent="0.35">
      <c r="A2365" s="31">
        <f>IF(ISBLANK(B2365),"",COUNTIF(B$2:B2365,B2365))-1</f>
        <v>60</v>
      </c>
      <c r="B2365" s="31">
        <v>24</v>
      </c>
      <c r="C2365" s="10">
        <f>VLOOKUP($A2365,Database!$A:$Y,7,FALSE)</f>
        <v>46199.166666666664</v>
      </c>
      <c r="D2365" s="31" t="str">
        <f>VLOOKUP(Pronostics!$B2365,Setup_MPP!$A:$G,3,FALSE)</f>
        <v>Joueur24</v>
      </c>
      <c r="E2365" s="31" t="str">
        <f>VLOOKUP(Pronostics!$B2365,Setup_MPP!$A:$G,2,FALSE)</f>
        <v>Joueur24</v>
      </c>
      <c r="F2365" s="31" t="str">
        <f>VLOOKUP($B2365,Setup_MPP!$A:$E,4,FALSE)</f>
        <v>#D5D5D5</v>
      </c>
      <c r="G2365" s="31" t="str">
        <f>VLOOKUP($B2365,Setup_MPP!$A:$E,5,FALSE)</f>
        <v>#727272</v>
      </c>
      <c r="H2365" s="31" t="str">
        <f>IFERROR(IF(AND(A2365&gt;=1,A2365&lt;=104),VLOOKUP($A2365,Location!$A:$J,6,FALSE),IF(A2365=0,"Avant l'ouverture",IF(OR(A2365=105,A2365=106),"Bonus"))),"")</f>
        <v>Tour 3</v>
      </c>
      <c r="I2365" s="31" t="str">
        <f>IF(LEFT(H2365,4)="Tour",VLOOKUP(A2365,Database!$A:$C,3,FALSE),"")</f>
        <v>D</v>
      </c>
      <c r="J2365" s="31" t="str">
        <f>VLOOKUP($A2365,Location!$A:$J,7,FALSE)</f>
        <v>Paraguay</v>
      </c>
      <c r="K2365" s="31" t="str">
        <f>IFERROR(VLOOKUP(J2365,Setup_Team!$B:$C,2,FALSE), "TDB")</f>
        <v>PRY</v>
      </c>
      <c r="L2365" s="31" t="str">
        <f>VLOOKUP($A2365,Location!$A:$J,8,FALSE)</f>
        <v>Australie</v>
      </c>
      <c r="M2365" s="31" t="str">
        <f>IFERROR(VLOOKUP(L2365,Setup_Team!$B:$C,2,FALSE), "TDB")</f>
        <v>AUS</v>
      </c>
      <c r="N2365" s="31" t="str">
        <f>VLOOKUP($A2365,Location!$A:$J,9,FALSE)</f>
        <v>Inglewood, Los Angeles, California</v>
      </c>
      <c r="O2365" s="31" t="str">
        <f>VLOOKUP($A2365,Location!$A:$J,10,FALSE)</f>
        <v>SoFi Stadium</v>
      </c>
      <c r="R2365" s="31">
        <v>0</v>
      </c>
      <c r="S2365" s="25">
        <f>VLOOKUP($A2365,Database!$A:$Y,10,FALSE)</f>
        <v>74</v>
      </c>
      <c r="T2365" s="25">
        <f>VLOOKUP($A2365,Database!$A:$Y,11,FALSE)</f>
        <v>104</v>
      </c>
      <c r="U2365" s="25">
        <f>VLOOKUP($A2365,Database!$A:$Y,12,FALSE)</f>
        <v>131</v>
      </c>
      <c r="V2365" s="25" t="str">
        <f>VLOOKUP(A2365,Database!A:M,13,FALSE)</f>
        <v>À venir</v>
      </c>
      <c r="W2365" s="25" t="str">
        <f>VLOOKUP($A2365,Database!$A:$Y,20,FALSE)</f>
        <v/>
      </c>
      <c r="X2365" s="25" t="str">
        <f>VLOOKUP($A2365,Database!$A:$Y,21,FALSE)</f>
        <v/>
      </c>
      <c r="Y2365" s="25" t="str">
        <f ca="1">IF(C2365&lt;NOW(),IF(AND(P2365&gt;Q2365,W2365&gt;X2365),S2365,IF(AND(P2365=Q2365,W2365=X2365),T2365,IF(AND(P2365&lt;Q2365,W2365&lt;X2365),U2365,0))),"")</f>
        <v/>
      </c>
      <c r="Z2365" s="25">
        <f>IF(AND(P2365=W2365,Q2365=X2365),1,0)</f>
        <v>1</v>
      </c>
      <c r="AA2365" s="25" t="str">
        <f>IF(Z2365=0,"",IF(ISBLANK(VLOOKUP(A2365,Database!A:AA,22,FALSE)),"",VLOOKUP(A2365,Database!A:AA,22,FALSE)))</f>
        <v>Exact</v>
      </c>
      <c r="AB2365" s="25">
        <f ca="1">IFERROR(IF(AND(Y2365&lt;&gt;"",OR(V2365="Terminé",V2365="En cours")),VLOOKUP(AA2365,Setup_ScoreExactBonus!A:D,4,FALSE),0),0)</f>
        <v>0</v>
      </c>
      <c r="AC2365" s="31" t="str">
        <f ca="1">IF(Y2365&lt;&gt;"", Y2365 + IF(Z2365=1,AB2365, 0), "")</f>
        <v/>
      </c>
      <c r="AD2365" s="31">
        <f ca="1">SUMIFS(AC$2:AC2365,D$2:D2365,D2365)*IF(R2365=0,1,2)</f>
        <v>0</v>
      </c>
    </row>
    <row r="2366" spans="1:30" x14ac:dyDescent="0.35">
      <c r="A2366" s="31">
        <f>IF(ISBLANK(B2366),"",COUNTIF(B$2:B2366,B2366))-1</f>
        <v>60</v>
      </c>
      <c r="B2366" s="31">
        <v>25</v>
      </c>
      <c r="C2366" s="10">
        <f>VLOOKUP($A2366,Database!$A:$Y,7,FALSE)</f>
        <v>46199.166666666664</v>
      </c>
      <c r="D2366" s="31" t="str">
        <f>VLOOKUP(Pronostics!$B2366,Setup_MPP!$A:$G,3,FALSE)</f>
        <v>Joueur25</v>
      </c>
      <c r="E2366" s="31" t="str">
        <f>VLOOKUP(Pronostics!$B2366,Setup_MPP!$A:$G,2,FALSE)</f>
        <v>Joueur25</v>
      </c>
      <c r="F2366" s="31" t="str">
        <f>VLOOKUP($B2366,Setup_MPP!$A:$E,4,FALSE)</f>
        <v>#D5D5D5</v>
      </c>
      <c r="G2366" s="31" t="str">
        <f>VLOOKUP($B2366,Setup_MPP!$A:$E,5,FALSE)</f>
        <v>#727272</v>
      </c>
      <c r="H2366" s="31" t="str">
        <f>IFERROR(IF(AND(A2366&gt;=1,A2366&lt;=104),VLOOKUP($A2366,Location!$A:$J,6,FALSE),IF(A2366=0,"Avant l'ouverture",IF(OR(A2366=105,A2366=106),"Bonus"))),"")</f>
        <v>Tour 3</v>
      </c>
      <c r="I2366" s="31" t="str">
        <f>IF(LEFT(H2366,4)="Tour",VLOOKUP(A2366,Database!$A:$C,3,FALSE),"")</f>
        <v>D</v>
      </c>
      <c r="J2366" s="31" t="str">
        <f>VLOOKUP($A2366,Location!$A:$J,7,FALSE)</f>
        <v>Paraguay</v>
      </c>
      <c r="K2366" s="31" t="str">
        <f>IFERROR(VLOOKUP(J2366,Setup_Team!$B:$C,2,FALSE), "TDB")</f>
        <v>PRY</v>
      </c>
      <c r="L2366" s="31" t="str">
        <f>VLOOKUP($A2366,Location!$A:$J,8,FALSE)</f>
        <v>Australie</v>
      </c>
      <c r="M2366" s="31" t="str">
        <f>IFERROR(VLOOKUP(L2366,Setup_Team!$B:$C,2,FALSE), "TDB")</f>
        <v>AUS</v>
      </c>
      <c r="N2366" s="31" t="str">
        <f>VLOOKUP($A2366,Location!$A:$J,9,FALSE)</f>
        <v>Inglewood, Los Angeles, California</v>
      </c>
      <c r="O2366" s="31" t="str">
        <f>VLOOKUP($A2366,Location!$A:$J,10,FALSE)</f>
        <v>SoFi Stadium</v>
      </c>
      <c r="R2366" s="31">
        <v>0</v>
      </c>
      <c r="S2366" s="25">
        <f>VLOOKUP($A2366,Database!$A:$Y,10,FALSE)</f>
        <v>74</v>
      </c>
      <c r="T2366" s="25">
        <f>VLOOKUP($A2366,Database!$A:$Y,11,FALSE)</f>
        <v>104</v>
      </c>
      <c r="U2366" s="25">
        <f>VLOOKUP($A2366,Database!$A:$Y,12,FALSE)</f>
        <v>131</v>
      </c>
      <c r="V2366" s="25" t="str">
        <f>VLOOKUP(A2366,Database!A:M,13,FALSE)</f>
        <v>À venir</v>
      </c>
      <c r="W2366" s="25" t="str">
        <f>VLOOKUP($A2366,Database!$A:$Y,20,FALSE)</f>
        <v/>
      </c>
      <c r="X2366" s="25" t="str">
        <f>VLOOKUP($A2366,Database!$A:$Y,21,FALSE)</f>
        <v/>
      </c>
      <c r="Y2366" s="25" t="str">
        <f ca="1">IF(C2366&lt;NOW(),IF(AND(P2366&gt;Q2366,W2366&gt;X2366),S2366,IF(AND(P2366=Q2366,W2366=X2366),T2366,IF(AND(P2366&lt;Q2366,W2366&lt;X2366),U2366,0))),"")</f>
        <v/>
      </c>
      <c r="Z2366" s="25">
        <f>IF(AND(P2366=W2366,Q2366=X2366),1,0)</f>
        <v>1</v>
      </c>
      <c r="AA2366" s="25" t="str">
        <f>IF(Z2366=0,"",IF(ISBLANK(VLOOKUP(A2366,Database!A:AA,22,FALSE)),"",VLOOKUP(A2366,Database!A:AA,22,FALSE)))</f>
        <v>Exact</v>
      </c>
      <c r="AB2366" s="25">
        <f ca="1">IFERROR(IF(AND(Y2366&lt;&gt;"",OR(V2366="Terminé",V2366="En cours")),VLOOKUP(AA2366,Setup_ScoreExactBonus!A:D,4,FALSE),0),0)</f>
        <v>0</v>
      </c>
      <c r="AC2366" s="31" t="str">
        <f ca="1">IF(Y2366&lt;&gt;"", Y2366 + IF(Z2366=1,AB2366, 0), "")</f>
        <v/>
      </c>
      <c r="AD2366" s="31">
        <f ca="1">SUMIFS(AC$2:AC2366,D$2:D2366,D2366)*IF(R2366=0,1,2)</f>
        <v>0</v>
      </c>
    </row>
    <row r="2367" spans="1:30" x14ac:dyDescent="0.35">
      <c r="A2367" s="31">
        <f>IF(ISBLANK(B2367),"",COUNTIF(B$2:B2367,B2367))-1</f>
        <v>60</v>
      </c>
      <c r="B2367" s="31">
        <v>26</v>
      </c>
      <c r="C2367" s="10">
        <f>VLOOKUP($A2367,Database!$A:$Y,7,FALSE)</f>
        <v>46199.166666666664</v>
      </c>
      <c r="D2367" s="31" t="str">
        <f>VLOOKUP(Pronostics!$B2367,Setup_MPP!$A:$G,3,FALSE)</f>
        <v>Joueur26</v>
      </c>
      <c r="E2367" s="31" t="str">
        <f>VLOOKUP(Pronostics!$B2367,Setup_MPP!$A:$G,2,FALSE)</f>
        <v>Joueur26</v>
      </c>
      <c r="F2367" s="31" t="str">
        <f>VLOOKUP($B2367,Setup_MPP!$A:$E,4,FALSE)</f>
        <v>#D5D5D5</v>
      </c>
      <c r="G2367" s="31" t="str">
        <f>VLOOKUP($B2367,Setup_MPP!$A:$E,5,FALSE)</f>
        <v>#727272</v>
      </c>
      <c r="H2367" s="31" t="str">
        <f>IFERROR(IF(AND(A2367&gt;=1,A2367&lt;=104),VLOOKUP($A2367,Location!$A:$J,6,FALSE),IF(A2367=0,"Avant l'ouverture",IF(OR(A2367=105,A2367=106),"Bonus"))),"")</f>
        <v>Tour 3</v>
      </c>
      <c r="I2367" s="31" t="str">
        <f>IF(LEFT(H2367,4)="Tour",VLOOKUP(A2367,Database!$A:$C,3,FALSE),"")</f>
        <v>D</v>
      </c>
      <c r="J2367" s="31" t="str">
        <f>VLOOKUP($A2367,Location!$A:$J,7,FALSE)</f>
        <v>Paraguay</v>
      </c>
      <c r="K2367" s="31" t="str">
        <f>IFERROR(VLOOKUP(J2367,Setup_Team!$B:$C,2,FALSE), "TDB")</f>
        <v>PRY</v>
      </c>
      <c r="L2367" s="31" t="str">
        <f>VLOOKUP($A2367,Location!$A:$J,8,FALSE)</f>
        <v>Australie</v>
      </c>
      <c r="M2367" s="31" t="str">
        <f>IFERROR(VLOOKUP(L2367,Setup_Team!$B:$C,2,FALSE), "TDB")</f>
        <v>AUS</v>
      </c>
      <c r="N2367" s="31" t="str">
        <f>VLOOKUP($A2367,Location!$A:$J,9,FALSE)</f>
        <v>Inglewood, Los Angeles, California</v>
      </c>
      <c r="O2367" s="31" t="str">
        <f>VLOOKUP($A2367,Location!$A:$J,10,FALSE)</f>
        <v>SoFi Stadium</v>
      </c>
      <c r="R2367" s="31">
        <v>0</v>
      </c>
      <c r="S2367" s="25">
        <f>VLOOKUP($A2367,Database!$A:$Y,10,FALSE)</f>
        <v>74</v>
      </c>
      <c r="T2367" s="25">
        <f>VLOOKUP($A2367,Database!$A:$Y,11,FALSE)</f>
        <v>104</v>
      </c>
      <c r="U2367" s="25">
        <f>VLOOKUP($A2367,Database!$A:$Y,12,FALSE)</f>
        <v>131</v>
      </c>
      <c r="V2367" s="25" t="str">
        <f>VLOOKUP(A2367,Database!A:M,13,FALSE)</f>
        <v>À venir</v>
      </c>
      <c r="W2367" s="25" t="str">
        <f>VLOOKUP($A2367,Database!$A:$Y,20,FALSE)</f>
        <v/>
      </c>
      <c r="X2367" s="25" t="str">
        <f>VLOOKUP($A2367,Database!$A:$Y,21,FALSE)</f>
        <v/>
      </c>
      <c r="Y2367" s="25" t="str">
        <f ca="1">IF(C2367&lt;NOW(),IF(AND(P2367&gt;Q2367,W2367&gt;X2367),S2367,IF(AND(P2367=Q2367,W2367=X2367),T2367,IF(AND(P2367&lt;Q2367,W2367&lt;X2367),U2367,0))),"")</f>
        <v/>
      </c>
      <c r="Z2367" s="25">
        <f>IF(AND(P2367=W2367,Q2367=X2367),1,0)</f>
        <v>1</v>
      </c>
      <c r="AA2367" s="25" t="str">
        <f>IF(Z2367=0,"",IF(ISBLANK(VLOOKUP(A2367,Database!A:AA,22,FALSE)),"",VLOOKUP(A2367,Database!A:AA,22,FALSE)))</f>
        <v>Exact</v>
      </c>
      <c r="AB2367" s="25">
        <f ca="1">IFERROR(IF(AND(Y2367&lt;&gt;"",OR(V2367="Terminé",V2367="En cours")),VLOOKUP(AA2367,Setup_ScoreExactBonus!A:D,4,FALSE),0),0)</f>
        <v>0</v>
      </c>
      <c r="AC2367" s="31" t="str">
        <f ca="1">IF(Y2367&lt;&gt;"", Y2367 + IF(Z2367=1,AB2367, 0), "")</f>
        <v/>
      </c>
      <c r="AD2367" s="31">
        <f ca="1">SUMIFS(AC$2:AC2367,D$2:D2367,D2367)*IF(R2367=0,1,2)</f>
        <v>0</v>
      </c>
    </row>
    <row r="2368" spans="1:30" x14ac:dyDescent="0.35">
      <c r="A2368" s="31">
        <f>IF(ISBLANK(B2368),"",COUNTIF(B$2:B2368,B2368))-1</f>
        <v>60</v>
      </c>
      <c r="B2368" s="31">
        <v>27</v>
      </c>
      <c r="C2368" s="10">
        <f>VLOOKUP($A2368,Database!$A:$Y,7,FALSE)</f>
        <v>46199.166666666664</v>
      </c>
      <c r="D2368" s="31" t="str">
        <f>VLOOKUP(Pronostics!$B2368,Setup_MPP!$A:$G,3,FALSE)</f>
        <v>Joueur27</v>
      </c>
      <c r="E2368" s="31" t="str">
        <f>VLOOKUP(Pronostics!$B2368,Setup_MPP!$A:$G,2,FALSE)</f>
        <v>Joueur27</v>
      </c>
      <c r="F2368" s="31" t="str">
        <f>VLOOKUP($B2368,Setup_MPP!$A:$E,4,FALSE)</f>
        <v>#D5D5D5</v>
      </c>
      <c r="G2368" s="31" t="str">
        <f>VLOOKUP($B2368,Setup_MPP!$A:$E,5,FALSE)</f>
        <v>#727272</v>
      </c>
      <c r="H2368" s="31" t="str">
        <f>IFERROR(IF(AND(A2368&gt;=1,A2368&lt;=104),VLOOKUP($A2368,Location!$A:$J,6,FALSE),IF(A2368=0,"Avant l'ouverture",IF(OR(A2368=105,A2368=106),"Bonus"))),"")</f>
        <v>Tour 3</v>
      </c>
      <c r="I2368" s="31" t="str">
        <f>IF(LEFT(H2368,4)="Tour",VLOOKUP(A2368,Database!$A:$C,3,FALSE),"")</f>
        <v>D</v>
      </c>
      <c r="J2368" s="31" t="str">
        <f>VLOOKUP($A2368,Location!$A:$J,7,FALSE)</f>
        <v>Paraguay</v>
      </c>
      <c r="K2368" s="31" t="str">
        <f>IFERROR(VLOOKUP(J2368,Setup_Team!$B:$C,2,FALSE), "TDB")</f>
        <v>PRY</v>
      </c>
      <c r="L2368" s="31" t="str">
        <f>VLOOKUP($A2368,Location!$A:$J,8,FALSE)</f>
        <v>Australie</v>
      </c>
      <c r="M2368" s="31" t="str">
        <f>IFERROR(VLOOKUP(L2368,Setup_Team!$B:$C,2,FALSE), "TDB")</f>
        <v>AUS</v>
      </c>
      <c r="N2368" s="31" t="str">
        <f>VLOOKUP($A2368,Location!$A:$J,9,FALSE)</f>
        <v>Inglewood, Los Angeles, California</v>
      </c>
      <c r="O2368" s="31" t="str">
        <f>VLOOKUP($A2368,Location!$A:$J,10,FALSE)</f>
        <v>SoFi Stadium</v>
      </c>
      <c r="R2368" s="31">
        <v>0</v>
      </c>
      <c r="S2368" s="25">
        <f>VLOOKUP($A2368,Database!$A:$Y,10,FALSE)</f>
        <v>74</v>
      </c>
      <c r="T2368" s="25">
        <f>VLOOKUP($A2368,Database!$A:$Y,11,FALSE)</f>
        <v>104</v>
      </c>
      <c r="U2368" s="25">
        <f>VLOOKUP($A2368,Database!$A:$Y,12,FALSE)</f>
        <v>131</v>
      </c>
      <c r="V2368" s="25" t="str">
        <f>VLOOKUP(A2368,Database!A:M,13,FALSE)</f>
        <v>À venir</v>
      </c>
      <c r="W2368" s="25" t="str">
        <f>VLOOKUP($A2368,Database!$A:$Y,20,FALSE)</f>
        <v/>
      </c>
      <c r="X2368" s="25" t="str">
        <f>VLOOKUP($A2368,Database!$A:$Y,21,FALSE)</f>
        <v/>
      </c>
      <c r="Y2368" s="25" t="str">
        <f ca="1">IF(C2368&lt;NOW(),IF(AND(P2368&gt;Q2368,W2368&gt;X2368),S2368,IF(AND(P2368=Q2368,W2368=X2368),T2368,IF(AND(P2368&lt;Q2368,W2368&lt;X2368),U2368,0))),"")</f>
        <v/>
      </c>
      <c r="Z2368" s="25">
        <f>IF(AND(P2368=W2368,Q2368=X2368),1,0)</f>
        <v>1</v>
      </c>
      <c r="AA2368" s="25" t="str">
        <f>IF(Z2368=0,"",IF(ISBLANK(VLOOKUP(A2368,Database!A:AA,22,FALSE)),"",VLOOKUP(A2368,Database!A:AA,22,FALSE)))</f>
        <v>Exact</v>
      </c>
      <c r="AB2368" s="25">
        <f ca="1">IFERROR(IF(AND(Y2368&lt;&gt;"",OR(V2368="Terminé",V2368="En cours")),VLOOKUP(AA2368,Setup_ScoreExactBonus!A:D,4,FALSE),0),0)</f>
        <v>0</v>
      </c>
      <c r="AC2368" s="31" t="str">
        <f ca="1">IF(Y2368&lt;&gt;"", Y2368 + IF(Z2368=1,AB2368, 0), "")</f>
        <v/>
      </c>
      <c r="AD2368" s="31">
        <f ca="1">SUMIFS(AC$2:AC2368,D$2:D2368,D2368)*IF(R2368=0,1,2)</f>
        <v>0</v>
      </c>
    </row>
    <row r="2369" spans="1:30" x14ac:dyDescent="0.35">
      <c r="A2369" s="31">
        <f>IF(ISBLANK(B2369),"",COUNTIF(B$2:B2369,B2369))-1</f>
        <v>60</v>
      </c>
      <c r="B2369" s="31">
        <v>28</v>
      </c>
      <c r="C2369" s="10">
        <f>VLOOKUP($A2369,Database!$A:$Y,7,FALSE)</f>
        <v>46199.166666666664</v>
      </c>
      <c r="D2369" s="31" t="str">
        <f>VLOOKUP(Pronostics!$B2369,Setup_MPP!$A:$G,3,FALSE)</f>
        <v>Joueur28</v>
      </c>
      <c r="E2369" s="31" t="str">
        <f>VLOOKUP(Pronostics!$B2369,Setup_MPP!$A:$G,2,FALSE)</f>
        <v>Joueur28</v>
      </c>
      <c r="F2369" s="31" t="str">
        <f>VLOOKUP($B2369,Setup_MPP!$A:$E,4,FALSE)</f>
        <v>#D5D5D5</v>
      </c>
      <c r="G2369" s="31" t="str">
        <f>VLOOKUP($B2369,Setup_MPP!$A:$E,5,FALSE)</f>
        <v>#727272</v>
      </c>
      <c r="H2369" s="31" t="str">
        <f>IFERROR(IF(AND(A2369&gt;=1,A2369&lt;=104),VLOOKUP($A2369,Location!$A:$J,6,FALSE),IF(A2369=0,"Avant l'ouverture",IF(OR(A2369=105,A2369=106),"Bonus"))),"")</f>
        <v>Tour 3</v>
      </c>
      <c r="I2369" s="31" t="str">
        <f>IF(LEFT(H2369,4)="Tour",VLOOKUP(A2369,Database!$A:$C,3,FALSE),"")</f>
        <v>D</v>
      </c>
      <c r="J2369" s="31" t="str">
        <f>VLOOKUP($A2369,Location!$A:$J,7,FALSE)</f>
        <v>Paraguay</v>
      </c>
      <c r="K2369" s="31" t="str">
        <f>IFERROR(VLOOKUP(J2369,Setup_Team!$B:$C,2,FALSE), "TDB")</f>
        <v>PRY</v>
      </c>
      <c r="L2369" s="31" t="str">
        <f>VLOOKUP($A2369,Location!$A:$J,8,FALSE)</f>
        <v>Australie</v>
      </c>
      <c r="M2369" s="31" t="str">
        <f>IFERROR(VLOOKUP(L2369,Setup_Team!$B:$C,2,FALSE), "TDB")</f>
        <v>AUS</v>
      </c>
      <c r="N2369" s="31" t="str">
        <f>VLOOKUP($A2369,Location!$A:$J,9,FALSE)</f>
        <v>Inglewood, Los Angeles, California</v>
      </c>
      <c r="O2369" s="31" t="str">
        <f>VLOOKUP($A2369,Location!$A:$J,10,FALSE)</f>
        <v>SoFi Stadium</v>
      </c>
      <c r="R2369" s="31">
        <v>0</v>
      </c>
      <c r="S2369" s="25">
        <f>VLOOKUP($A2369,Database!$A:$Y,10,FALSE)</f>
        <v>74</v>
      </c>
      <c r="T2369" s="25">
        <f>VLOOKUP($A2369,Database!$A:$Y,11,FALSE)</f>
        <v>104</v>
      </c>
      <c r="U2369" s="25">
        <f>VLOOKUP($A2369,Database!$A:$Y,12,FALSE)</f>
        <v>131</v>
      </c>
      <c r="V2369" s="25" t="str">
        <f>VLOOKUP(A2369,Database!A:M,13,FALSE)</f>
        <v>À venir</v>
      </c>
      <c r="W2369" s="25" t="str">
        <f>VLOOKUP($A2369,Database!$A:$Y,20,FALSE)</f>
        <v/>
      </c>
      <c r="X2369" s="25" t="str">
        <f>VLOOKUP($A2369,Database!$A:$Y,21,FALSE)</f>
        <v/>
      </c>
      <c r="Y2369" s="25" t="str">
        <f ca="1">IF(C2369&lt;NOW(),IF(AND(P2369&gt;Q2369,W2369&gt;X2369),S2369,IF(AND(P2369=Q2369,W2369=X2369),T2369,IF(AND(P2369&lt;Q2369,W2369&lt;X2369),U2369,0))),"")</f>
        <v/>
      </c>
      <c r="Z2369" s="25">
        <f>IF(AND(P2369=W2369,Q2369=X2369),1,0)</f>
        <v>1</v>
      </c>
      <c r="AA2369" s="25" t="str">
        <f>IF(Z2369=0,"",IF(ISBLANK(VLOOKUP(A2369,Database!A:AA,22,FALSE)),"",VLOOKUP(A2369,Database!A:AA,22,FALSE)))</f>
        <v>Exact</v>
      </c>
      <c r="AB2369" s="25">
        <f ca="1">IFERROR(IF(AND(Y2369&lt;&gt;"",OR(V2369="Terminé",V2369="En cours")),VLOOKUP(AA2369,Setup_ScoreExactBonus!A:D,4,FALSE),0),0)</f>
        <v>0</v>
      </c>
      <c r="AC2369" s="31" t="str">
        <f ca="1">IF(Y2369&lt;&gt;"", Y2369 + IF(Z2369=1,AB2369, 0), "")</f>
        <v/>
      </c>
      <c r="AD2369" s="31">
        <f ca="1">SUMIFS(AC$2:AC2369,D$2:D2369,D2369)*IF(R2369=0,1,2)</f>
        <v>0</v>
      </c>
    </row>
    <row r="2370" spans="1:30" x14ac:dyDescent="0.35">
      <c r="A2370" s="31">
        <f>IF(ISBLANK(B2370),"",COUNTIF(B$2:B2370,B2370))-1</f>
        <v>60</v>
      </c>
      <c r="B2370" s="31">
        <v>29</v>
      </c>
      <c r="C2370" s="10">
        <f>VLOOKUP($A2370,Database!$A:$Y,7,FALSE)</f>
        <v>46199.166666666664</v>
      </c>
      <c r="D2370" s="31" t="str">
        <f>VLOOKUP(Pronostics!$B2370,Setup_MPP!$A:$G,3,FALSE)</f>
        <v>Joueur29</v>
      </c>
      <c r="E2370" s="31" t="str">
        <f>VLOOKUP(Pronostics!$B2370,Setup_MPP!$A:$G,2,FALSE)</f>
        <v>Joueur29</v>
      </c>
      <c r="F2370" s="31" t="str">
        <f>VLOOKUP($B2370,Setup_MPP!$A:$E,4,FALSE)</f>
        <v>#D5D5D5</v>
      </c>
      <c r="G2370" s="31" t="str">
        <f>VLOOKUP($B2370,Setup_MPP!$A:$E,5,FALSE)</f>
        <v>#727272</v>
      </c>
      <c r="H2370" s="31" t="str">
        <f>IFERROR(IF(AND(A2370&gt;=1,A2370&lt;=104),VLOOKUP($A2370,Location!$A:$J,6,FALSE),IF(A2370=0,"Avant l'ouverture",IF(OR(A2370=105,A2370=106),"Bonus"))),"")</f>
        <v>Tour 3</v>
      </c>
      <c r="I2370" s="31" t="str">
        <f>IF(LEFT(H2370,4)="Tour",VLOOKUP(A2370,Database!$A:$C,3,FALSE),"")</f>
        <v>D</v>
      </c>
      <c r="J2370" s="31" t="str">
        <f>VLOOKUP($A2370,Location!$A:$J,7,FALSE)</f>
        <v>Paraguay</v>
      </c>
      <c r="K2370" s="31" t="str">
        <f>IFERROR(VLOOKUP(J2370,Setup_Team!$B:$C,2,FALSE), "TDB")</f>
        <v>PRY</v>
      </c>
      <c r="L2370" s="31" t="str">
        <f>VLOOKUP($A2370,Location!$A:$J,8,FALSE)</f>
        <v>Australie</v>
      </c>
      <c r="M2370" s="31" t="str">
        <f>IFERROR(VLOOKUP(L2370,Setup_Team!$B:$C,2,FALSE), "TDB")</f>
        <v>AUS</v>
      </c>
      <c r="N2370" s="31" t="str">
        <f>VLOOKUP($A2370,Location!$A:$J,9,FALSE)</f>
        <v>Inglewood, Los Angeles, California</v>
      </c>
      <c r="O2370" s="31" t="str">
        <f>VLOOKUP($A2370,Location!$A:$J,10,FALSE)</f>
        <v>SoFi Stadium</v>
      </c>
      <c r="R2370" s="31">
        <v>0</v>
      </c>
      <c r="S2370" s="25">
        <f>VLOOKUP($A2370,Database!$A:$Y,10,FALSE)</f>
        <v>74</v>
      </c>
      <c r="T2370" s="25">
        <f>VLOOKUP($A2370,Database!$A:$Y,11,FALSE)</f>
        <v>104</v>
      </c>
      <c r="U2370" s="25">
        <f>VLOOKUP($A2370,Database!$A:$Y,12,FALSE)</f>
        <v>131</v>
      </c>
      <c r="V2370" s="25" t="str">
        <f>VLOOKUP(A2370,Database!A:M,13,FALSE)</f>
        <v>À venir</v>
      </c>
      <c r="W2370" s="25" t="str">
        <f>VLOOKUP($A2370,Database!$A:$Y,20,FALSE)</f>
        <v/>
      </c>
      <c r="X2370" s="25" t="str">
        <f>VLOOKUP($A2370,Database!$A:$Y,21,FALSE)</f>
        <v/>
      </c>
      <c r="Y2370" s="25" t="str">
        <f ca="1">IF(C2370&lt;NOW(),IF(AND(P2370&gt;Q2370,W2370&gt;X2370),S2370,IF(AND(P2370=Q2370,W2370=X2370),T2370,IF(AND(P2370&lt;Q2370,W2370&lt;X2370),U2370,0))),"")</f>
        <v/>
      </c>
      <c r="Z2370" s="25">
        <f>IF(AND(P2370=W2370,Q2370=X2370),1,0)</f>
        <v>1</v>
      </c>
      <c r="AA2370" s="25" t="str">
        <f>IF(Z2370=0,"",IF(ISBLANK(VLOOKUP(A2370,Database!A:AA,22,FALSE)),"",VLOOKUP(A2370,Database!A:AA,22,FALSE)))</f>
        <v>Exact</v>
      </c>
      <c r="AB2370" s="25">
        <f ca="1">IFERROR(IF(AND(Y2370&lt;&gt;"",OR(V2370="Terminé",V2370="En cours")),VLOOKUP(AA2370,Setup_ScoreExactBonus!A:D,4,FALSE),0),0)</f>
        <v>0</v>
      </c>
      <c r="AC2370" s="31" t="str">
        <f ca="1">IF(Y2370&lt;&gt;"", Y2370 + IF(Z2370=1,AB2370, 0), "")</f>
        <v/>
      </c>
      <c r="AD2370" s="31">
        <f ca="1">SUMIFS(AC$2:AC2370,D$2:D2370,D2370)*IF(R2370=0,1,2)</f>
        <v>0</v>
      </c>
    </row>
    <row r="2371" spans="1:30" x14ac:dyDescent="0.35">
      <c r="A2371" s="31">
        <f>IF(ISBLANK(B2371),"",COUNTIF(B$2:B2371,B2371))-1</f>
        <v>60</v>
      </c>
      <c r="B2371" s="31">
        <v>30</v>
      </c>
      <c r="C2371" s="10">
        <f>VLOOKUP($A2371,Database!$A:$Y,7,FALSE)</f>
        <v>46199.166666666664</v>
      </c>
      <c r="D2371" s="31" t="str">
        <f>VLOOKUP(Pronostics!$B2371,Setup_MPP!$A:$G,3,FALSE)</f>
        <v>Joueur30</v>
      </c>
      <c r="E2371" s="31" t="str">
        <f>VLOOKUP(Pronostics!$B2371,Setup_MPP!$A:$G,2,FALSE)</f>
        <v>Joueur30</v>
      </c>
      <c r="F2371" s="31" t="str">
        <f>VLOOKUP($B2371,Setup_MPP!$A:$E,4,FALSE)</f>
        <v>#D5D5D5</v>
      </c>
      <c r="G2371" s="31" t="str">
        <f>VLOOKUP($B2371,Setup_MPP!$A:$E,5,FALSE)</f>
        <v>#727272</v>
      </c>
      <c r="H2371" s="31" t="str">
        <f>IFERROR(IF(AND(A2371&gt;=1,A2371&lt;=104),VLOOKUP($A2371,Location!$A:$J,6,FALSE),IF(A2371=0,"Avant l'ouverture",IF(OR(A2371=105,A2371=106),"Bonus"))),"")</f>
        <v>Tour 3</v>
      </c>
      <c r="I2371" s="31" t="str">
        <f>IF(LEFT(H2371,4)="Tour",VLOOKUP(A2371,Database!$A:$C,3,FALSE),"")</f>
        <v>D</v>
      </c>
      <c r="J2371" s="31" t="str">
        <f>VLOOKUP($A2371,Location!$A:$J,7,FALSE)</f>
        <v>Paraguay</v>
      </c>
      <c r="K2371" s="31" t="str">
        <f>IFERROR(VLOOKUP(J2371,Setup_Team!$B:$C,2,FALSE), "TDB")</f>
        <v>PRY</v>
      </c>
      <c r="L2371" s="31" t="str">
        <f>VLOOKUP($A2371,Location!$A:$J,8,FALSE)</f>
        <v>Australie</v>
      </c>
      <c r="M2371" s="31" t="str">
        <f>IFERROR(VLOOKUP(L2371,Setup_Team!$B:$C,2,FALSE), "TDB")</f>
        <v>AUS</v>
      </c>
      <c r="N2371" s="31" t="str">
        <f>VLOOKUP($A2371,Location!$A:$J,9,FALSE)</f>
        <v>Inglewood, Los Angeles, California</v>
      </c>
      <c r="O2371" s="31" t="str">
        <f>VLOOKUP($A2371,Location!$A:$J,10,FALSE)</f>
        <v>SoFi Stadium</v>
      </c>
      <c r="R2371" s="31">
        <v>0</v>
      </c>
      <c r="S2371" s="25">
        <f>VLOOKUP($A2371,Database!$A:$Y,10,FALSE)</f>
        <v>74</v>
      </c>
      <c r="T2371" s="25">
        <f>VLOOKUP($A2371,Database!$A:$Y,11,FALSE)</f>
        <v>104</v>
      </c>
      <c r="U2371" s="25">
        <f>VLOOKUP($A2371,Database!$A:$Y,12,FALSE)</f>
        <v>131</v>
      </c>
      <c r="V2371" s="25" t="str">
        <f>VLOOKUP(A2371,Database!A:M,13,FALSE)</f>
        <v>À venir</v>
      </c>
      <c r="W2371" s="25" t="str">
        <f>VLOOKUP($A2371,Database!$A:$Y,20,FALSE)</f>
        <v/>
      </c>
      <c r="X2371" s="25" t="str">
        <f>VLOOKUP($A2371,Database!$A:$Y,21,FALSE)</f>
        <v/>
      </c>
      <c r="Y2371" s="25" t="str">
        <f ca="1">IF(C2371&lt;NOW(),IF(AND(P2371&gt;Q2371,W2371&gt;X2371),S2371,IF(AND(P2371=Q2371,W2371=X2371),T2371,IF(AND(P2371&lt;Q2371,W2371&lt;X2371),U2371,0))),"")</f>
        <v/>
      </c>
      <c r="Z2371" s="25">
        <f>IF(AND(P2371=W2371,Q2371=X2371),1,0)</f>
        <v>1</v>
      </c>
      <c r="AA2371" s="25" t="str">
        <f>IF(Z2371=0,"",IF(ISBLANK(VLOOKUP(A2371,Database!A:AA,22,FALSE)),"",VLOOKUP(A2371,Database!A:AA,22,FALSE)))</f>
        <v>Exact</v>
      </c>
      <c r="AB2371" s="25">
        <f ca="1">IFERROR(IF(AND(Y2371&lt;&gt;"",OR(V2371="Terminé",V2371="En cours")),VLOOKUP(AA2371,Setup_ScoreExactBonus!A:D,4,FALSE),0),0)</f>
        <v>0</v>
      </c>
      <c r="AC2371" s="31" t="str">
        <f ca="1">IF(Y2371&lt;&gt;"", Y2371 + IF(Z2371=1,AB2371, 0), "")</f>
        <v/>
      </c>
      <c r="AD2371" s="31">
        <f ca="1">SUMIFS(AC$2:AC2371,D$2:D2371,D2371)*IF(R2371=0,1,2)</f>
        <v>0</v>
      </c>
    </row>
    <row r="2372" spans="1:30" x14ac:dyDescent="0.35">
      <c r="A2372" s="31">
        <f>IF(ISBLANK(B2372),"",COUNTIF(B$2:B2372,B2372))-1</f>
        <v>60</v>
      </c>
      <c r="B2372" s="31">
        <v>31</v>
      </c>
      <c r="C2372" s="10">
        <f>VLOOKUP($A2372,Database!$A:$Y,7,FALSE)</f>
        <v>46199.166666666664</v>
      </c>
      <c r="D2372" s="31" t="str">
        <f>VLOOKUP(Pronostics!$B2372,Setup_MPP!$A:$G,3,FALSE)</f>
        <v>Joueur31</v>
      </c>
      <c r="E2372" s="31" t="str">
        <f>VLOOKUP(Pronostics!$B2372,Setup_MPP!$A:$G,2,FALSE)</f>
        <v>Joueur31</v>
      </c>
      <c r="F2372" s="31" t="str">
        <f>VLOOKUP($B2372,Setup_MPP!$A:$E,4,FALSE)</f>
        <v>#D5D5D5</v>
      </c>
      <c r="G2372" s="31" t="str">
        <f>VLOOKUP($B2372,Setup_MPP!$A:$E,5,FALSE)</f>
        <v>#727272</v>
      </c>
      <c r="H2372" s="31" t="str">
        <f>IFERROR(IF(AND(A2372&gt;=1,A2372&lt;=104),VLOOKUP($A2372,Location!$A:$J,6,FALSE),IF(A2372=0,"Avant l'ouverture",IF(OR(A2372=105,A2372=106),"Bonus"))),"")</f>
        <v>Tour 3</v>
      </c>
      <c r="I2372" s="31" t="str">
        <f>IF(LEFT(H2372,4)="Tour",VLOOKUP(A2372,Database!$A:$C,3,FALSE),"")</f>
        <v>D</v>
      </c>
      <c r="J2372" s="31" t="str">
        <f>VLOOKUP($A2372,Location!$A:$J,7,FALSE)</f>
        <v>Paraguay</v>
      </c>
      <c r="K2372" s="31" t="str">
        <f>IFERROR(VLOOKUP(J2372,Setup_Team!$B:$C,2,FALSE), "TDB")</f>
        <v>PRY</v>
      </c>
      <c r="L2372" s="31" t="str">
        <f>VLOOKUP($A2372,Location!$A:$J,8,FALSE)</f>
        <v>Australie</v>
      </c>
      <c r="M2372" s="31" t="str">
        <f>IFERROR(VLOOKUP(L2372,Setup_Team!$B:$C,2,FALSE), "TDB")</f>
        <v>AUS</v>
      </c>
      <c r="N2372" s="31" t="str">
        <f>VLOOKUP($A2372,Location!$A:$J,9,FALSE)</f>
        <v>Inglewood, Los Angeles, California</v>
      </c>
      <c r="O2372" s="31" t="str">
        <f>VLOOKUP($A2372,Location!$A:$J,10,FALSE)</f>
        <v>SoFi Stadium</v>
      </c>
      <c r="R2372" s="31">
        <v>0</v>
      </c>
      <c r="S2372" s="25">
        <f>VLOOKUP($A2372,Database!$A:$Y,10,FALSE)</f>
        <v>74</v>
      </c>
      <c r="T2372" s="25">
        <f>VLOOKUP($A2372,Database!$A:$Y,11,FALSE)</f>
        <v>104</v>
      </c>
      <c r="U2372" s="25">
        <f>VLOOKUP($A2372,Database!$A:$Y,12,FALSE)</f>
        <v>131</v>
      </c>
      <c r="V2372" s="25" t="str">
        <f>VLOOKUP(A2372,Database!A:M,13,FALSE)</f>
        <v>À venir</v>
      </c>
      <c r="W2372" s="25" t="str">
        <f>VLOOKUP($A2372,Database!$A:$Y,20,FALSE)</f>
        <v/>
      </c>
      <c r="X2372" s="25" t="str">
        <f>VLOOKUP($A2372,Database!$A:$Y,21,FALSE)</f>
        <v/>
      </c>
      <c r="Y2372" s="25" t="str">
        <f ca="1">IF(C2372&lt;NOW(),IF(AND(P2372&gt;Q2372,W2372&gt;X2372),S2372,IF(AND(P2372=Q2372,W2372=X2372),T2372,IF(AND(P2372&lt;Q2372,W2372&lt;X2372),U2372,0))),"")</f>
        <v/>
      </c>
      <c r="Z2372" s="25">
        <f>IF(AND(P2372=W2372,Q2372=X2372),1,0)</f>
        <v>1</v>
      </c>
      <c r="AA2372" s="25" t="str">
        <f>IF(Z2372=0,"",IF(ISBLANK(VLOOKUP(A2372,Database!A:AA,22,FALSE)),"",VLOOKUP(A2372,Database!A:AA,22,FALSE)))</f>
        <v>Exact</v>
      </c>
      <c r="AB2372" s="25">
        <f ca="1">IFERROR(IF(AND(Y2372&lt;&gt;"",OR(V2372="Terminé",V2372="En cours")),VLOOKUP(AA2372,Setup_ScoreExactBonus!A:D,4,FALSE),0),0)</f>
        <v>0</v>
      </c>
      <c r="AC2372" s="31" t="str">
        <f ca="1">IF(Y2372&lt;&gt;"", Y2372 + IF(Z2372=1,AB2372, 0), "")</f>
        <v/>
      </c>
      <c r="AD2372" s="31">
        <f ca="1">SUMIFS(AC$2:AC2372,D$2:D2372,D2372)*IF(R2372=0,1,2)</f>
        <v>0</v>
      </c>
    </row>
    <row r="2373" spans="1:30" x14ac:dyDescent="0.35">
      <c r="A2373" s="31">
        <f>IF(ISBLANK(B2373),"",COUNTIF(B$2:B2373,B2373))-1</f>
        <v>60</v>
      </c>
      <c r="B2373" s="31">
        <v>32</v>
      </c>
      <c r="C2373" s="10">
        <f>VLOOKUP($A2373,Database!$A:$Y,7,FALSE)</f>
        <v>46199.166666666664</v>
      </c>
      <c r="D2373" s="31" t="str">
        <f>VLOOKUP(Pronostics!$B2373,Setup_MPP!$A:$G,3,FALSE)</f>
        <v>Joueur32</v>
      </c>
      <c r="E2373" s="31" t="str">
        <f>VLOOKUP(Pronostics!$B2373,Setup_MPP!$A:$G,2,FALSE)</f>
        <v>Joueur32</v>
      </c>
      <c r="F2373" s="31" t="str">
        <f>VLOOKUP($B2373,Setup_MPP!$A:$E,4,FALSE)</f>
        <v>#D5D5D5</v>
      </c>
      <c r="G2373" s="31" t="str">
        <f>VLOOKUP($B2373,Setup_MPP!$A:$E,5,FALSE)</f>
        <v>#727272</v>
      </c>
      <c r="H2373" s="31" t="str">
        <f>IFERROR(IF(AND(A2373&gt;=1,A2373&lt;=104),VLOOKUP($A2373,Location!$A:$J,6,FALSE),IF(A2373=0,"Avant l'ouverture",IF(OR(A2373=105,A2373=106),"Bonus"))),"")</f>
        <v>Tour 3</v>
      </c>
      <c r="I2373" s="31" t="str">
        <f>IF(LEFT(H2373,4)="Tour",VLOOKUP(A2373,Database!$A:$C,3,FALSE),"")</f>
        <v>D</v>
      </c>
      <c r="J2373" s="31" t="str">
        <f>VLOOKUP($A2373,Location!$A:$J,7,FALSE)</f>
        <v>Paraguay</v>
      </c>
      <c r="K2373" s="31" t="str">
        <f>IFERROR(VLOOKUP(J2373,Setup_Team!$B:$C,2,FALSE), "TDB")</f>
        <v>PRY</v>
      </c>
      <c r="L2373" s="31" t="str">
        <f>VLOOKUP($A2373,Location!$A:$J,8,FALSE)</f>
        <v>Australie</v>
      </c>
      <c r="M2373" s="31" t="str">
        <f>IFERROR(VLOOKUP(L2373,Setup_Team!$B:$C,2,FALSE), "TDB")</f>
        <v>AUS</v>
      </c>
      <c r="N2373" s="31" t="str">
        <f>VLOOKUP($A2373,Location!$A:$J,9,FALSE)</f>
        <v>Inglewood, Los Angeles, California</v>
      </c>
      <c r="O2373" s="31" t="str">
        <f>VLOOKUP($A2373,Location!$A:$J,10,FALSE)</f>
        <v>SoFi Stadium</v>
      </c>
      <c r="R2373" s="31">
        <v>0</v>
      </c>
      <c r="S2373" s="25">
        <f>VLOOKUP($A2373,Database!$A:$Y,10,FALSE)</f>
        <v>74</v>
      </c>
      <c r="T2373" s="25">
        <f>VLOOKUP($A2373,Database!$A:$Y,11,FALSE)</f>
        <v>104</v>
      </c>
      <c r="U2373" s="25">
        <f>VLOOKUP($A2373,Database!$A:$Y,12,FALSE)</f>
        <v>131</v>
      </c>
      <c r="V2373" s="25" t="str">
        <f>VLOOKUP(A2373,Database!A:M,13,FALSE)</f>
        <v>À venir</v>
      </c>
      <c r="W2373" s="25" t="str">
        <f>VLOOKUP($A2373,Database!$A:$Y,20,FALSE)</f>
        <v/>
      </c>
      <c r="X2373" s="25" t="str">
        <f>VLOOKUP($A2373,Database!$A:$Y,21,FALSE)</f>
        <v/>
      </c>
      <c r="Y2373" s="25" t="str">
        <f ca="1">IF(C2373&lt;NOW(),IF(AND(P2373&gt;Q2373,W2373&gt;X2373),S2373,IF(AND(P2373=Q2373,W2373=X2373),T2373,IF(AND(P2373&lt;Q2373,W2373&lt;X2373),U2373,0))),"")</f>
        <v/>
      </c>
      <c r="Z2373" s="25">
        <f>IF(AND(P2373=W2373,Q2373=X2373),1,0)</f>
        <v>1</v>
      </c>
      <c r="AA2373" s="25" t="str">
        <f>IF(Z2373=0,"",IF(ISBLANK(VLOOKUP(A2373,Database!A:AA,22,FALSE)),"",VLOOKUP(A2373,Database!A:AA,22,FALSE)))</f>
        <v>Exact</v>
      </c>
      <c r="AB2373" s="25">
        <f ca="1">IFERROR(IF(AND(Y2373&lt;&gt;"",OR(V2373="Terminé",V2373="En cours")),VLOOKUP(AA2373,Setup_ScoreExactBonus!A:D,4,FALSE),0),0)</f>
        <v>0</v>
      </c>
      <c r="AC2373" s="31" t="str">
        <f ca="1">IF(Y2373&lt;&gt;"", Y2373 + IF(Z2373=1,AB2373, 0), "")</f>
        <v/>
      </c>
      <c r="AD2373" s="31">
        <f ca="1">SUMIFS(AC$2:AC2373,D$2:D2373,D2373)*IF(R2373=0,1,2)</f>
        <v>0</v>
      </c>
    </row>
    <row r="2374" spans="1:30" x14ac:dyDescent="0.35">
      <c r="A2374" s="31">
        <f>IF(ISBLANK(B2374),"",COUNTIF(B$2:B2374,B2374))-1</f>
        <v>60</v>
      </c>
      <c r="B2374" s="31">
        <v>33</v>
      </c>
      <c r="C2374" s="10">
        <f>VLOOKUP($A2374,Database!$A:$Y,7,FALSE)</f>
        <v>46199.166666666664</v>
      </c>
      <c r="D2374" s="31" t="str">
        <f>VLOOKUP(Pronostics!$B2374,Setup_MPP!$A:$G,3,FALSE)</f>
        <v>Joueur33</v>
      </c>
      <c r="E2374" s="31" t="str">
        <f>VLOOKUP(Pronostics!$B2374,Setup_MPP!$A:$G,2,FALSE)</f>
        <v>Joueur33</v>
      </c>
      <c r="F2374" s="31" t="str">
        <f>VLOOKUP($B2374,Setup_MPP!$A:$E,4,FALSE)</f>
        <v>#D5D5D5</v>
      </c>
      <c r="G2374" s="31" t="str">
        <f>VLOOKUP($B2374,Setup_MPP!$A:$E,5,FALSE)</f>
        <v>#727272</v>
      </c>
      <c r="H2374" s="31" t="str">
        <f>IFERROR(IF(AND(A2374&gt;=1,A2374&lt;=104),VLOOKUP($A2374,Location!$A:$J,6,FALSE),IF(A2374=0,"Avant l'ouverture",IF(OR(A2374=105,A2374=106),"Bonus"))),"")</f>
        <v>Tour 3</v>
      </c>
      <c r="I2374" s="31" t="str">
        <f>IF(LEFT(H2374,4)="Tour",VLOOKUP(A2374,Database!$A:$C,3,FALSE),"")</f>
        <v>D</v>
      </c>
      <c r="J2374" s="31" t="str">
        <f>VLOOKUP($A2374,Location!$A:$J,7,FALSE)</f>
        <v>Paraguay</v>
      </c>
      <c r="K2374" s="31" t="str">
        <f>IFERROR(VLOOKUP(J2374,Setup_Team!$B:$C,2,FALSE), "TDB")</f>
        <v>PRY</v>
      </c>
      <c r="L2374" s="31" t="str">
        <f>VLOOKUP($A2374,Location!$A:$J,8,FALSE)</f>
        <v>Australie</v>
      </c>
      <c r="M2374" s="31" t="str">
        <f>IFERROR(VLOOKUP(L2374,Setup_Team!$B:$C,2,FALSE), "TDB")</f>
        <v>AUS</v>
      </c>
      <c r="N2374" s="31" t="str">
        <f>VLOOKUP($A2374,Location!$A:$J,9,FALSE)</f>
        <v>Inglewood, Los Angeles, California</v>
      </c>
      <c r="O2374" s="31" t="str">
        <f>VLOOKUP($A2374,Location!$A:$J,10,FALSE)</f>
        <v>SoFi Stadium</v>
      </c>
      <c r="R2374" s="31">
        <v>0</v>
      </c>
      <c r="S2374" s="25">
        <f>VLOOKUP($A2374,Database!$A:$Y,10,FALSE)</f>
        <v>74</v>
      </c>
      <c r="T2374" s="25">
        <f>VLOOKUP($A2374,Database!$A:$Y,11,FALSE)</f>
        <v>104</v>
      </c>
      <c r="U2374" s="25">
        <f>VLOOKUP($A2374,Database!$A:$Y,12,FALSE)</f>
        <v>131</v>
      </c>
      <c r="V2374" s="25" t="str">
        <f>VLOOKUP(A2374,Database!A:M,13,FALSE)</f>
        <v>À venir</v>
      </c>
      <c r="W2374" s="25" t="str">
        <f>VLOOKUP($A2374,Database!$A:$Y,20,FALSE)</f>
        <v/>
      </c>
      <c r="X2374" s="25" t="str">
        <f>VLOOKUP($A2374,Database!$A:$Y,21,FALSE)</f>
        <v/>
      </c>
      <c r="Y2374" s="25" t="str">
        <f ca="1">IF(C2374&lt;NOW(),IF(AND(P2374&gt;Q2374,W2374&gt;X2374),S2374,IF(AND(P2374=Q2374,W2374=X2374),T2374,IF(AND(P2374&lt;Q2374,W2374&lt;X2374),U2374,0))),"")</f>
        <v/>
      </c>
      <c r="Z2374" s="25">
        <f>IF(AND(P2374=W2374,Q2374=X2374),1,0)</f>
        <v>1</v>
      </c>
      <c r="AA2374" s="25" t="str">
        <f>IF(Z2374=0,"",IF(ISBLANK(VLOOKUP(A2374,Database!A:AA,22,FALSE)),"",VLOOKUP(A2374,Database!A:AA,22,FALSE)))</f>
        <v>Exact</v>
      </c>
      <c r="AB2374" s="25">
        <f ca="1">IFERROR(IF(AND(Y2374&lt;&gt;"",OR(V2374="Terminé",V2374="En cours")),VLOOKUP(AA2374,Setup_ScoreExactBonus!A:D,4,FALSE),0),0)</f>
        <v>0</v>
      </c>
      <c r="AC2374" s="31" t="str">
        <f ca="1">IF(Y2374&lt;&gt;"", Y2374 + IF(Z2374=1,AB2374, 0), "")</f>
        <v/>
      </c>
      <c r="AD2374" s="31">
        <f ca="1">SUMIFS(AC$2:AC2374,D$2:D2374,D2374)*IF(R2374=0,1,2)</f>
        <v>0</v>
      </c>
    </row>
    <row r="2375" spans="1:30" x14ac:dyDescent="0.35">
      <c r="A2375" s="31">
        <f>IF(ISBLANK(B2375),"",COUNTIF(B$2:B2375,B2375))-1</f>
        <v>60</v>
      </c>
      <c r="B2375" s="31">
        <v>34</v>
      </c>
      <c r="C2375" s="10">
        <f>VLOOKUP($A2375,Database!$A:$Y,7,FALSE)</f>
        <v>46199.166666666664</v>
      </c>
      <c r="D2375" s="31" t="str">
        <f>VLOOKUP(Pronostics!$B2375,Setup_MPP!$A:$G,3,FALSE)</f>
        <v>Joueur34</v>
      </c>
      <c r="E2375" s="31" t="str">
        <f>VLOOKUP(Pronostics!$B2375,Setup_MPP!$A:$G,2,FALSE)</f>
        <v>Joueur34</v>
      </c>
      <c r="F2375" s="31" t="str">
        <f>VLOOKUP($B2375,Setup_MPP!$A:$E,4,FALSE)</f>
        <v>#D5D5D5</v>
      </c>
      <c r="G2375" s="31" t="str">
        <f>VLOOKUP($B2375,Setup_MPP!$A:$E,5,FALSE)</f>
        <v>#727272</v>
      </c>
      <c r="H2375" s="31" t="str">
        <f>IFERROR(IF(AND(A2375&gt;=1,A2375&lt;=104),VLOOKUP($A2375,Location!$A:$J,6,FALSE),IF(A2375=0,"Avant l'ouverture",IF(OR(A2375=105,A2375=106),"Bonus"))),"")</f>
        <v>Tour 3</v>
      </c>
      <c r="I2375" s="31" t="str">
        <f>IF(LEFT(H2375,4)="Tour",VLOOKUP(A2375,Database!$A:$C,3,FALSE),"")</f>
        <v>D</v>
      </c>
      <c r="J2375" s="31" t="str">
        <f>VLOOKUP($A2375,Location!$A:$J,7,FALSE)</f>
        <v>Paraguay</v>
      </c>
      <c r="K2375" s="31" t="str">
        <f>IFERROR(VLOOKUP(J2375,Setup_Team!$B:$C,2,FALSE), "TDB")</f>
        <v>PRY</v>
      </c>
      <c r="L2375" s="31" t="str">
        <f>VLOOKUP($A2375,Location!$A:$J,8,FALSE)</f>
        <v>Australie</v>
      </c>
      <c r="M2375" s="31" t="str">
        <f>IFERROR(VLOOKUP(L2375,Setup_Team!$B:$C,2,FALSE), "TDB")</f>
        <v>AUS</v>
      </c>
      <c r="N2375" s="31" t="str">
        <f>VLOOKUP($A2375,Location!$A:$J,9,FALSE)</f>
        <v>Inglewood, Los Angeles, California</v>
      </c>
      <c r="O2375" s="31" t="str">
        <f>VLOOKUP($A2375,Location!$A:$J,10,FALSE)</f>
        <v>SoFi Stadium</v>
      </c>
      <c r="R2375" s="31">
        <v>0</v>
      </c>
      <c r="S2375" s="25">
        <f>VLOOKUP($A2375,Database!$A:$Y,10,FALSE)</f>
        <v>74</v>
      </c>
      <c r="T2375" s="25">
        <f>VLOOKUP($A2375,Database!$A:$Y,11,FALSE)</f>
        <v>104</v>
      </c>
      <c r="U2375" s="25">
        <f>VLOOKUP($A2375,Database!$A:$Y,12,FALSE)</f>
        <v>131</v>
      </c>
      <c r="V2375" s="25" t="str">
        <f>VLOOKUP(A2375,Database!A:M,13,FALSE)</f>
        <v>À venir</v>
      </c>
      <c r="W2375" s="25" t="str">
        <f>VLOOKUP($A2375,Database!$A:$Y,20,FALSE)</f>
        <v/>
      </c>
      <c r="X2375" s="25" t="str">
        <f>VLOOKUP($A2375,Database!$A:$Y,21,FALSE)</f>
        <v/>
      </c>
      <c r="Y2375" s="25" t="str">
        <f ca="1">IF(C2375&lt;NOW(),IF(AND(P2375&gt;Q2375,W2375&gt;X2375),S2375,IF(AND(P2375=Q2375,W2375=X2375),T2375,IF(AND(P2375&lt;Q2375,W2375&lt;X2375),U2375,0))),"")</f>
        <v/>
      </c>
      <c r="Z2375" s="25">
        <f>IF(AND(P2375=W2375,Q2375=X2375),1,0)</f>
        <v>1</v>
      </c>
      <c r="AA2375" s="25" t="str">
        <f>IF(Z2375=0,"",IF(ISBLANK(VLOOKUP(A2375,Database!A:AA,22,FALSE)),"",VLOOKUP(A2375,Database!A:AA,22,FALSE)))</f>
        <v>Exact</v>
      </c>
      <c r="AB2375" s="25">
        <f ca="1">IFERROR(IF(AND(Y2375&lt;&gt;"",OR(V2375="Terminé",V2375="En cours")),VLOOKUP(AA2375,Setup_ScoreExactBonus!A:D,4,FALSE),0),0)</f>
        <v>0</v>
      </c>
      <c r="AC2375" s="31" t="str">
        <f ca="1">IF(Y2375&lt;&gt;"", Y2375 + IF(Z2375=1,AB2375, 0), "")</f>
        <v/>
      </c>
      <c r="AD2375" s="31">
        <f ca="1">SUMIFS(AC$2:AC2375,D$2:D2375,D2375)*IF(R2375=0,1,2)</f>
        <v>0</v>
      </c>
    </row>
    <row r="2376" spans="1:30" x14ac:dyDescent="0.35">
      <c r="A2376" s="31">
        <f>IF(ISBLANK(B2376),"",COUNTIF(B$2:B2376,B2376))-1</f>
        <v>60</v>
      </c>
      <c r="B2376" s="31">
        <v>35</v>
      </c>
      <c r="C2376" s="10">
        <f>VLOOKUP($A2376,Database!$A:$Y,7,FALSE)</f>
        <v>46199.166666666664</v>
      </c>
      <c r="D2376" s="31" t="str">
        <f>VLOOKUP(Pronostics!$B2376,Setup_MPP!$A:$G,3,FALSE)</f>
        <v>Joueur35</v>
      </c>
      <c r="E2376" s="31" t="str">
        <f>VLOOKUP(Pronostics!$B2376,Setup_MPP!$A:$G,2,FALSE)</f>
        <v>Joueur35</v>
      </c>
      <c r="F2376" s="31" t="str">
        <f>VLOOKUP($B2376,Setup_MPP!$A:$E,4,FALSE)</f>
        <v>#D5D5D5</v>
      </c>
      <c r="G2376" s="31" t="str">
        <f>VLOOKUP($B2376,Setup_MPP!$A:$E,5,FALSE)</f>
        <v>#727272</v>
      </c>
      <c r="H2376" s="31" t="str">
        <f>IFERROR(IF(AND(A2376&gt;=1,A2376&lt;=104),VLOOKUP($A2376,Location!$A:$J,6,FALSE),IF(A2376=0,"Avant l'ouverture",IF(OR(A2376=105,A2376=106),"Bonus"))),"")</f>
        <v>Tour 3</v>
      </c>
      <c r="I2376" s="31" t="str">
        <f>IF(LEFT(H2376,4)="Tour",VLOOKUP(A2376,Database!$A:$C,3,FALSE),"")</f>
        <v>D</v>
      </c>
      <c r="J2376" s="31" t="str">
        <f>VLOOKUP($A2376,Location!$A:$J,7,FALSE)</f>
        <v>Paraguay</v>
      </c>
      <c r="K2376" s="31" t="str">
        <f>IFERROR(VLOOKUP(J2376,Setup_Team!$B:$C,2,FALSE), "TDB")</f>
        <v>PRY</v>
      </c>
      <c r="L2376" s="31" t="str">
        <f>VLOOKUP($A2376,Location!$A:$J,8,FALSE)</f>
        <v>Australie</v>
      </c>
      <c r="M2376" s="31" t="str">
        <f>IFERROR(VLOOKUP(L2376,Setup_Team!$B:$C,2,FALSE), "TDB")</f>
        <v>AUS</v>
      </c>
      <c r="N2376" s="31" t="str">
        <f>VLOOKUP($A2376,Location!$A:$J,9,FALSE)</f>
        <v>Inglewood, Los Angeles, California</v>
      </c>
      <c r="O2376" s="31" t="str">
        <f>VLOOKUP($A2376,Location!$A:$J,10,FALSE)</f>
        <v>SoFi Stadium</v>
      </c>
      <c r="R2376" s="31">
        <v>0</v>
      </c>
      <c r="S2376" s="25">
        <f>VLOOKUP($A2376,Database!$A:$Y,10,FALSE)</f>
        <v>74</v>
      </c>
      <c r="T2376" s="25">
        <f>VLOOKUP($A2376,Database!$A:$Y,11,FALSE)</f>
        <v>104</v>
      </c>
      <c r="U2376" s="25">
        <f>VLOOKUP($A2376,Database!$A:$Y,12,FALSE)</f>
        <v>131</v>
      </c>
      <c r="V2376" s="25" t="str">
        <f>VLOOKUP(A2376,Database!A:M,13,FALSE)</f>
        <v>À venir</v>
      </c>
      <c r="W2376" s="25" t="str">
        <f>VLOOKUP($A2376,Database!$A:$Y,20,FALSE)</f>
        <v/>
      </c>
      <c r="X2376" s="25" t="str">
        <f>VLOOKUP($A2376,Database!$A:$Y,21,FALSE)</f>
        <v/>
      </c>
      <c r="Y2376" s="25" t="str">
        <f ca="1">IF(C2376&lt;NOW(),IF(AND(P2376&gt;Q2376,W2376&gt;X2376),S2376,IF(AND(P2376=Q2376,W2376=X2376),T2376,IF(AND(P2376&lt;Q2376,W2376&lt;X2376),U2376,0))),"")</f>
        <v/>
      </c>
      <c r="Z2376" s="25">
        <f>IF(AND(P2376=W2376,Q2376=X2376),1,0)</f>
        <v>1</v>
      </c>
      <c r="AA2376" s="25" t="str">
        <f>IF(Z2376=0,"",IF(ISBLANK(VLOOKUP(A2376,Database!A:AA,22,FALSE)),"",VLOOKUP(A2376,Database!A:AA,22,FALSE)))</f>
        <v>Exact</v>
      </c>
      <c r="AB2376" s="25">
        <f ca="1">IFERROR(IF(AND(Y2376&lt;&gt;"",OR(V2376="Terminé",V2376="En cours")),VLOOKUP(AA2376,Setup_ScoreExactBonus!A:D,4,FALSE),0),0)</f>
        <v>0</v>
      </c>
      <c r="AC2376" s="31" t="str">
        <f ca="1">IF(Y2376&lt;&gt;"", Y2376 + IF(Z2376=1,AB2376, 0), "")</f>
        <v/>
      </c>
      <c r="AD2376" s="31">
        <f ca="1">SUMIFS(AC$2:AC2376,D$2:D2376,D2376)*IF(R2376=0,1,2)</f>
        <v>0</v>
      </c>
    </row>
    <row r="2377" spans="1:30" x14ac:dyDescent="0.35">
      <c r="A2377" s="31">
        <f>IF(ISBLANK(B2377),"",COUNTIF(B$2:B2377,B2377))-1</f>
        <v>60</v>
      </c>
      <c r="B2377" s="31">
        <v>36</v>
      </c>
      <c r="C2377" s="10">
        <f>VLOOKUP($A2377,Database!$A:$Y,7,FALSE)</f>
        <v>46199.166666666664</v>
      </c>
      <c r="D2377" s="31" t="str">
        <f>VLOOKUP(Pronostics!$B2377,Setup_MPP!$A:$G,3,FALSE)</f>
        <v>Joueur36</v>
      </c>
      <c r="E2377" s="31" t="str">
        <f>VLOOKUP(Pronostics!$B2377,Setup_MPP!$A:$G,2,FALSE)</f>
        <v>Joueur36</v>
      </c>
      <c r="F2377" s="31" t="str">
        <f>VLOOKUP($B2377,Setup_MPP!$A:$E,4,FALSE)</f>
        <v>#D5D5D5</v>
      </c>
      <c r="G2377" s="31" t="str">
        <f>VLOOKUP($B2377,Setup_MPP!$A:$E,5,FALSE)</f>
        <v>#727272</v>
      </c>
      <c r="H2377" s="31" t="str">
        <f>IFERROR(IF(AND(A2377&gt;=1,A2377&lt;=104),VLOOKUP($A2377,Location!$A:$J,6,FALSE),IF(A2377=0,"Avant l'ouverture",IF(OR(A2377=105,A2377=106),"Bonus"))),"")</f>
        <v>Tour 3</v>
      </c>
      <c r="I2377" s="31" t="str">
        <f>IF(LEFT(H2377,4)="Tour",VLOOKUP(A2377,Database!$A:$C,3,FALSE),"")</f>
        <v>D</v>
      </c>
      <c r="J2377" s="31" t="str">
        <f>VLOOKUP($A2377,Location!$A:$J,7,FALSE)</f>
        <v>Paraguay</v>
      </c>
      <c r="K2377" s="31" t="str">
        <f>IFERROR(VLOOKUP(J2377,Setup_Team!$B:$C,2,FALSE), "TDB")</f>
        <v>PRY</v>
      </c>
      <c r="L2377" s="31" t="str">
        <f>VLOOKUP($A2377,Location!$A:$J,8,FALSE)</f>
        <v>Australie</v>
      </c>
      <c r="M2377" s="31" t="str">
        <f>IFERROR(VLOOKUP(L2377,Setup_Team!$B:$C,2,FALSE), "TDB")</f>
        <v>AUS</v>
      </c>
      <c r="N2377" s="31" t="str">
        <f>VLOOKUP($A2377,Location!$A:$J,9,FALSE)</f>
        <v>Inglewood, Los Angeles, California</v>
      </c>
      <c r="O2377" s="31" t="str">
        <f>VLOOKUP($A2377,Location!$A:$J,10,FALSE)</f>
        <v>SoFi Stadium</v>
      </c>
      <c r="R2377" s="31">
        <v>0</v>
      </c>
      <c r="S2377" s="25">
        <f>VLOOKUP($A2377,Database!$A:$Y,10,FALSE)</f>
        <v>74</v>
      </c>
      <c r="T2377" s="25">
        <f>VLOOKUP($A2377,Database!$A:$Y,11,FALSE)</f>
        <v>104</v>
      </c>
      <c r="U2377" s="25">
        <f>VLOOKUP($A2377,Database!$A:$Y,12,FALSE)</f>
        <v>131</v>
      </c>
      <c r="V2377" s="25" t="str">
        <f>VLOOKUP(A2377,Database!A:M,13,FALSE)</f>
        <v>À venir</v>
      </c>
      <c r="W2377" s="25" t="str">
        <f>VLOOKUP($A2377,Database!$A:$Y,20,FALSE)</f>
        <v/>
      </c>
      <c r="X2377" s="25" t="str">
        <f>VLOOKUP($A2377,Database!$A:$Y,21,FALSE)</f>
        <v/>
      </c>
      <c r="Y2377" s="25" t="str">
        <f ca="1">IF(C2377&lt;NOW(),IF(AND(P2377&gt;Q2377,W2377&gt;X2377),S2377,IF(AND(P2377=Q2377,W2377=X2377),T2377,IF(AND(P2377&lt;Q2377,W2377&lt;X2377),U2377,0))),"")</f>
        <v/>
      </c>
      <c r="Z2377" s="25">
        <f>IF(AND(P2377=W2377,Q2377=X2377),1,0)</f>
        <v>1</v>
      </c>
      <c r="AA2377" s="25" t="str">
        <f>IF(Z2377=0,"",IF(ISBLANK(VLOOKUP(A2377,Database!A:AA,22,FALSE)),"",VLOOKUP(A2377,Database!A:AA,22,FALSE)))</f>
        <v>Exact</v>
      </c>
      <c r="AB2377" s="25">
        <f ca="1">IFERROR(IF(AND(Y2377&lt;&gt;"",OR(V2377="Terminé",V2377="En cours")),VLOOKUP(AA2377,Setup_ScoreExactBonus!A:D,4,FALSE),0),0)</f>
        <v>0</v>
      </c>
      <c r="AC2377" s="31" t="str">
        <f ca="1">IF(Y2377&lt;&gt;"", Y2377 + IF(Z2377=1,AB2377, 0), "")</f>
        <v/>
      </c>
      <c r="AD2377" s="31">
        <f ca="1">SUMIFS(AC$2:AC2377,D$2:D2377,D2377)*IF(R2377=0,1,2)</f>
        <v>0</v>
      </c>
    </row>
    <row r="2378" spans="1:30" x14ac:dyDescent="0.35">
      <c r="A2378" s="31">
        <f>IF(ISBLANK(B2378),"",COUNTIF(B$2:B2378,B2378))-1</f>
        <v>60</v>
      </c>
      <c r="B2378" s="31">
        <v>37</v>
      </c>
      <c r="C2378" s="10">
        <f>VLOOKUP($A2378,Database!$A:$Y,7,FALSE)</f>
        <v>46199.166666666664</v>
      </c>
      <c r="D2378" s="31" t="str">
        <f>VLOOKUP(Pronostics!$B2378,Setup_MPP!$A:$G,3,FALSE)</f>
        <v>Joueur37</v>
      </c>
      <c r="E2378" s="31" t="str">
        <f>VLOOKUP(Pronostics!$B2378,Setup_MPP!$A:$G,2,FALSE)</f>
        <v>Joueur37</v>
      </c>
      <c r="F2378" s="31" t="str">
        <f>VLOOKUP($B2378,Setup_MPP!$A:$E,4,FALSE)</f>
        <v>#D5D5D5</v>
      </c>
      <c r="G2378" s="31" t="str">
        <f>VLOOKUP($B2378,Setup_MPP!$A:$E,5,FALSE)</f>
        <v>#727272</v>
      </c>
      <c r="H2378" s="31" t="str">
        <f>IFERROR(IF(AND(A2378&gt;=1,A2378&lt;=104),VLOOKUP($A2378,Location!$A:$J,6,FALSE),IF(A2378=0,"Avant l'ouverture",IF(OR(A2378=105,A2378=106),"Bonus"))),"")</f>
        <v>Tour 3</v>
      </c>
      <c r="I2378" s="31" t="str">
        <f>IF(LEFT(H2378,4)="Tour",VLOOKUP(A2378,Database!$A:$C,3,FALSE),"")</f>
        <v>D</v>
      </c>
      <c r="J2378" s="31" t="str">
        <f>VLOOKUP($A2378,Location!$A:$J,7,FALSE)</f>
        <v>Paraguay</v>
      </c>
      <c r="K2378" s="31" t="str">
        <f>IFERROR(VLOOKUP(J2378,Setup_Team!$B:$C,2,FALSE), "TDB")</f>
        <v>PRY</v>
      </c>
      <c r="L2378" s="31" t="str">
        <f>VLOOKUP($A2378,Location!$A:$J,8,FALSE)</f>
        <v>Australie</v>
      </c>
      <c r="M2378" s="31" t="str">
        <f>IFERROR(VLOOKUP(L2378,Setup_Team!$B:$C,2,FALSE), "TDB")</f>
        <v>AUS</v>
      </c>
      <c r="N2378" s="31" t="str">
        <f>VLOOKUP($A2378,Location!$A:$J,9,FALSE)</f>
        <v>Inglewood, Los Angeles, California</v>
      </c>
      <c r="O2378" s="31" t="str">
        <f>VLOOKUP($A2378,Location!$A:$J,10,FALSE)</f>
        <v>SoFi Stadium</v>
      </c>
      <c r="R2378" s="31">
        <v>0</v>
      </c>
      <c r="S2378" s="25">
        <f>VLOOKUP($A2378,Database!$A:$Y,10,FALSE)</f>
        <v>74</v>
      </c>
      <c r="T2378" s="25">
        <f>VLOOKUP($A2378,Database!$A:$Y,11,FALSE)</f>
        <v>104</v>
      </c>
      <c r="U2378" s="25">
        <f>VLOOKUP($A2378,Database!$A:$Y,12,FALSE)</f>
        <v>131</v>
      </c>
      <c r="V2378" s="25" t="str">
        <f>VLOOKUP(A2378,Database!A:M,13,FALSE)</f>
        <v>À venir</v>
      </c>
      <c r="W2378" s="25" t="str">
        <f>VLOOKUP($A2378,Database!$A:$Y,20,FALSE)</f>
        <v/>
      </c>
      <c r="X2378" s="25" t="str">
        <f>VLOOKUP($A2378,Database!$A:$Y,21,FALSE)</f>
        <v/>
      </c>
      <c r="Y2378" s="25" t="str">
        <f ca="1">IF(C2378&lt;NOW(),IF(AND(P2378&gt;Q2378,W2378&gt;X2378),S2378,IF(AND(P2378=Q2378,W2378=X2378),T2378,IF(AND(P2378&lt;Q2378,W2378&lt;X2378),U2378,0))),"")</f>
        <v/>
      </c>
      <c r="Z2378" s="25">
        <f>IF(AND(P2378=W2378,Q2378=X2378),1,0)</f>
        <v>1</v>
      </c>
      <c r="AA2378" s="25" t="str">
        <f>IF(Z2378=0,"",IF(ISBLANK(VLOOKUP(A2378,Database!A:AA,22,FALSE)),"",VLOOKUP(A2378,Database!A:AA,22,FALSE)))</f>
        <v>Exact</v>
      </c>
      <c r="AB2378" s="25">
        <f ca="1">IFERROR(IF(AND(Y2378&lt;&gt;"",OR(V2378="Terminé",V2378="En cours")),VLOOKUP(AA2378,Setup_ScoreExactBonus!A:D,4,FALSE),0),0)</f>
        <v>0</v>
      </c>
      <c r="AC2378" s="31" t="str">
        <f ca="1">IF(Y2378&lt;&gt;"", Y2378 + IF(Z2378=1,AB2378, 0), "")</f>
        <v/>
      </c>
      <c r="AD2378" s="31">
        <f ca="1">SUMIFS(AC$2:AC2378,D$2:D2378,D2378)*IF(R2378=0,1,2)</f>
        <v>0</v>
      </c>
    </row>
    <row r="2379" spans="1:30" x14ac:dyDescent="0.35">
      <c r="A2379" s="31">
        <f>IF(ISBLANK(B2379),"",COUNTIF(B$2:B2379,B2379))-1</f>
        <v>60</v>
      </c>
      <c r="B2379" s="31">
        <v>38</v>
      </c>
      <c r="C2379" s="10">
        <f>VLOOKUP($A2379,Database!$A:$Y,7,FALSE)</f>
        <v>46199.166666666664</v>
      </c>
      <c r="D2379" s="31" t="str">
        <f>VLOOKUP(Pronostics!$B2379,Setup_MPP!$A:$G,3,FALSE)</f>
        <v>Joueur38</v>
      </c>
      <c r="E2379" s="31" t="str">
        <f>VLOOKUP(Pronostics!$B2379,Setup_MPP!$A:$G,2,FALSE)</f>
        <v>Joueur38</v>
      </c>
      <c r="F2379" s="31" t="str">
        <f>VLOOKUP($B2379,Setup_MPP!$A:$E,4,FALSE)</f>
        <v>#D5D5D5</v>
      </c>
      <c r="G2379" s="31" t="str">
        <f>VLOOKUP($B2379,Setup_MPP!$A:$E,5,FALSE)</f>
        <v>#727272</v>
      </c>
      <c r="H2379" s="31" t="str">
        <f>IFERROR(IF(AND(A2379&gt;=1,A2379&lt;=104),VLOOKUP($A2379,Location!$A:$J,6,FALSE),IF(A2379=0,"Avant l'ouverture",IF(OR(A2379=105,A2379=106),"Bonus"))),"")</f>
        <v>Tour 3</v>
      </c>
      <c r="I2379" s="31" t="str">
        <f>IF(LEFT(H2379,4)="Tour",VLOOKUP(A2379,Database!$A:$C,3,FALSE),"")</f>
        <v>D</v>
      </c>
      <c r="J2379" s="31" t="str">
        <f>VLOOKUP($A2379,Location!$A:$J,7,FALSE)</f>
        <v>Paraguay</v>
      </c>
      <c r="K2379" s="31" t="str">
        <f>IFERROR(VLOOKUP(J2379,Setup_Team!$B:$C,2,FALSE), "TDB")</f>
        <v>PRY</v>
      </c>
      <c r="L2379" s="31" t="str">
        <f>VLOOKUP($A2379,Location!$A:$J,8,FALSE)</f>
        <v>Australie</v>
      </c>
      <c r="M2379" s="31" t="str">
        <f>IFERROR(VLOOKUP(L2379,Setup_Team!$B:$C,2,FALSE), "TDB")</f>
        <v>AUS</v>
      </c>
      <c r="N2379" s="31" t="str">
        <f>VLOOKUP($A2379,Location!$A:$J,9,FALSE)</f>
        <v>Inglewood, Los Angeles, California</v>
      </c>
      <c r="O2379" s="31" t="str">
        <f>VLOOKUP($A2379,Location!$A:$J,10,FALSE)</f>
        <v>SoFi Stadium</v>
      </c>
      <c r="R2379" s="31">
        <v>0</v>
      </c>
      <c r="S2379" s="25">
        <f>VLOOKUP($A2379,Database!$A:$Y,10,FALSE)</f>
        <v>74</v>
      </c>
      <c r="T2379" s="25">
        <f>VLOOKUP($A2379,Database!$A:$Y,11,FALSE)</f>
        <v>104</v>
      </c>
      <c r="U2379" s="25">
        <f>VLOOKUP($A2379,Database!$A:$Y,12,FALSE)</f>
        <v>131</v>
      </c>
      <c r="V2379" s="25" t="str">
        <f>VLOOKUP(A2379,Database!A:M,13,FALSE)</f>
        <v>À venir</v>
      </c>
      <c r="W2379" s="25" t="str">
        <f>VLOOKUP($A2379,Database!$A:$Y,20,FALSE)</f>
        <v/>
      </c>
      <c r="X2379" s="25" t="str">
        <f>VLOOKUP($A2379,Database!$A:$Y,21,FALSE)</f>
        <v/>
      </c>
      <c r="Y2379" s="25" t="str">
        <f ca="1">IF(C2379&lt;NOW(),IF(AND(P2379&gt;Q2379,W2379&gt;X2379),S2379,IF(AND(P2379=Q2379,W2379=X2379),T2379,IF(AND(P2379&lt;Q2379,W2379&lt;X2379),U2379,0))),"")</f>
        <v/>
      </c>
      <c r="Z2379" s="25">
        <f>IF(AND(P2379=W2379,Q2379=X2379),1,0)</f>
        <v>1</v>
      </c>
      <c r="AA2379" s="25" t="str">
        <f>IF(Z2379=0,"",IF(ISBLANK(VLOOKUP(A2379,Database!A:AA,22,FALSE)),"",VLOOKUP(A2379,Database!A:AA,22,FALSE)))</f>
        <v>Exact</v>
      </c>
      <c r="AB2379" s="25">
        <f ca="1">IFERROR(IF(AND(Y2379&lt;&gt;"",OR(V2379="Terminé",V2379="En cours")),VLOOKUP(AA2379,Setup_ScoreExactBonus!A:D,4,FALSE),0),0)</f>
        <v>0</v>
      </c>
      <c r="AC2379" s="31" t="str">
        <f ca="1">IF(Y2379&lt;&gt;"", Y2379 + IF(Z2379=1,AB2379, 0), "")</f>
        <v/>
      </c>
      <c r="AD2379" s="31">
        <f ca="1">SUMIFS(AC$2:AC2379,D$2:D2379,D2379)*IF(R2379=0,1,2)</f>
        <v>0</v>
      </c>
    </row>
    <row r="2380" spans="1:30" x14ac:dyDescent="0.35">
      <c r="A2380" s="31">
        <f>IF(ISBLANK(B2380),"",COUNTIF(B$2:B2380,B2380))-1</f>
        <v>60</v>
      </c>
      <c r="B2380" s="31">
        <v>39</v>
      </c>
      <c r="C2380" s="10">
        <f>VLOOKUP($A2380,Database!$A:$Y,7,FALSE)</f>
        <v>46199.166666666664</v>
      </c>
      <c r="D2380" s="31" t="str">
        <f>VLOOKUP(Pronostics!$B2380,Setup_MPP!$A:$G,3,FALSE)</f>
        <v>Joueur39</v>
      </c>
      <c r="E2380" s="31" t="str">
        <f>VLOOKUP(Pronostics!$B2380,Setup_MPP!$A:$G,2,FALSE)</f>
        <v>Joueur39</v>
      </c>
      <c r="F2380" s="31" t="str">
        <f>VLOOKUP($B2380,Setup_MPP!$A:$E,4,FALSE)</f>
        <v>#D5D5D5</v>
      </c>
      <c r="G2380" s="31" t="str">
        <f>VLOOKUP($B2380,Setup_MPP!$A:$E,5,FALSE)</f>
        <v>#727272</v>
      </c>
      <c r="H2380" s="31" t="str">
        <f>IFERROR(IF(AND(A2380&gt;=1,A2380&lt;=104),VLOOKUP($A2380,Location!$A:$J,6,FALSE),IF(A2380=0,"Avant l'ouverture",IF(OR(A2380=105,A2380=106),"Bonus"))),"")</f>
        <v>Tour 3</v>
      </c>
      <c r="I2380" s="31" t="str">
        <f>IF(LEFT(H2380,4)="Tour",VLOOKUP(A2380,Database!$A:$C,3,FALSE),"")</f>
        <v>D</v>
      </c>
      <c r="J2380" s="31" t="str">
        <f>VLOOKUP($A2380,Location!$A:$J,7,FALSE)</f>
        <v>Paraguay</v>
      </c>
      <c r="K2380" s="31" t="str">
        <f>IFERROR(VLOOKUP(J2380,Setup_Team!$B:$C,2,FALSE), "TDB")</f>
        <v>PRY</v>
      </c>
      <c r="L2380" s="31" t="str">
        <f>VLOOKUP($A2380,Location!$A:$J,8,FALSE)</f>
        <v>Australie</v>
      </c>
      <c r="M2380" s="31" t="str">
        <f>IFERROR(VLOOKUP(L2380,Setup_Team!$B:$C,2,FALSE), "TDB")</f>
        <v>AUS</v>
      </c>
      <c r="N2380" s="31" t="str">
        <f>VLOOKUP($A2380,Location!$A:$J,9,FALSE)</f>
        <v>Inglewood, Los Angeles, California</v>
      </c>
      <c r="O2380" s="31" t="str">
        <f>VLOOKUP($A2380,Location!$A:$J,10,FALSE)</f>
        <v>SoFi Stadium</v>
      </c>
      <c r="R2380" s="31">
        <v>0</v>
      </c>
      <c r="S2380" s="25">
        <f>VLOOKUP($A2380,Database!$A:$Y,10,FALSE)</f>
        <v>74</v>
      </c>
      <c r="T2380" s="25">
        <f>VLOOKUP($A2380,Database!$A:$Y,11,FALSE)</f>
        <v>104</v>
      </c>
      <c r="U2380" s="25">
        <f>VLOOKUP($A2380,Database!$A:$Y,12,FALSE)</f>
        <v>131</v>
      </c>
      <c r="V2380" s="25" t="str">
        <f>VLOOKUP(A2380,Database!A:M,13,FALSE)</f>
        <v>À venir</v>
      </c>
      <c r="W2380" s="25" t="str">
        <f>VLOOKUP($A2380,Database!$A:$Y,20,FALSE)</f>
        <v/>
      </c>
      <c r="X2380" s="25" t="str">
        <f>VLOOKUP($A2380,Database!$A:$Y,21,FALSE)</f>
        <v/>
      </c>
      <c r="Y2380" s="25" t="str">
        <f ca="1">IF(C2380&lt;NOW(),IF(AND(P2380&gt;Q2380,W2380&gt;X2380),S2380,IF(AND(P2380=Q2380,W2380=X2380),T2380,IF(AND(P2380&lt;Q2380,W2380&lt;X2380),U2380,0))),"")</f>
        <v/>
      </c>
      <c r="Z2380" s="25">
        <f>IF(AND(P2380=W2380,Q2380=X2380),1,0)</f>
        <v>1</v>
      </c>
      <c r="AA2380" s="25" t="str">
        <f>IF(Z2380=0,"",IF(ISBLANK(VLOOKUP(A2380,Database!A:AA,22,FALSE)),"",VLOOKUP(A2380,Database!A:AA,22,FALSE)))</f>
        <v>Exact</v>
      </c>
      <c r="AB2380" s="25">
        <f ca="1">IFERROR(IF(AND(Y2380&lt;&gt;"",OR(V2380="Terminé",V2380="En cours")),VLOOKUP(AA2380,Setup_ScoreExactBonus!A:D,4,FALSE),0),0)</f>
        <v>0</v>
      </c>
      <c r="AC2380" s="31" t="str">
        <f ca="1">IF(Y2380&lt;&gt;"", Y2380 + IF(Z2380=1,AB2380, 0), "")</f>
        <v/>
      </c>
      <c r="AD2380" s="31">
        <f ca="1">SUMIFS(AC$2:AC2380,D$2:D2380,D2380)*IF(R2380=0,1,2)</f>
        <v>0</v>
      </c>
    </row>
    <row r="2381" spans="1:30" x14ac:dyDescent="0.35">
      <c r="A2381" s="31">
        <f>IF(ISBLANK(B2381),"",COUNTIF(B$2:B2381,B2381))-1</f>
        <v>61</v>
      </c>
      <c r="B2381" s="31">
        <v>1</v>
      </c>
      <c r="C2381" s="10">
        <f>VLOOKUP($A2381,Database!$A:$Y,7,FALSE)</f>
        <v>46199.875</v>
      </c>
      <c r="D2381" s="31" t="str">
        <f>VLOOKUP(Pronostics!$B2381,Setup_MPP!$A:$G,3,FALSE)</f>
        <v>_Nicolas_LM_</v>
      </c>
      <c r="E2381" s="31" t="str">
        <f>VLOOKUP(Pronostics!$B2381,Setup_MPP!$A:$G,2,FALSE)</f>
        <v>Nicolas LE MOUEL</v>
      </c>
      <c r="F2381" s="31" t="str">
        <f>VLOOKUP($B2381,Setup_MPP!$A:$E,4,FALSE)</f>
        <v>#F7C79D</v>
      </c>
      <c r="G2381" s="31" t="str">
        <f>VLOOKUP($B2381,Setup_MPP!$A:$E,5,FALSE)</f>
        <v>#FFBE85</v>
      </c>
      <c r="H2381" s="31" t="str">
        <f>IFERROR(IF(AND(A2381&gt;=1,A2381&lt;=104),VLOOKUP($A2381,Location!$A:$J,6,FALSE),IF(A2381=0,"Avant l'ouverture",IF(OR(A2381=105,A2381=106),"Bonus"))),"")</f>
        <v>Tour 3</v>
      </c>
      <c r="I2381" s="31" t="str">
        <f>IF(LEFT(H2381,4)="Tour",VLOOKUP(A2381,Database!$A:$C,3,FALSE),"")</f>
        <v>I</v>
      </c>
      <c r="J2381" s="31" t="str">
        <f>VLOOKUP($A2381,Location!$A:$J,7,FALSE)</f>
        <v>Norvège</v>
      </c>
      <c r="K2381" s="31" t="str">
        <f>IFERROR(VLOOKUP(J2381,Setup_Team!$B:$C,2,FALSE), "TDB")</f>
        <v>NOR</v>
      </c>
      <c r="L2381" s="31" t="str">
        <f>VLOOKUP($A2381,Location!$A:$J,8,FALSE)</f>
        <v>France</v>
      </c>
      <c r="M2381" s="31" t="str">
        <f>IFERROR(VLOOKUP(L2381,Setup_Team!$B:$C,2,FALSE), "TDB")</f>
        <v>FRA</v>
      </c>
      <c r="N2381" s="31" t="str">
        <f>VLOOKUP($A2381,Location!$A:$J,9,FALSE)</f>
        <v>Foxborough</v>
      </c>
      <c r="O2381" s="31" t="str">
        <f>VLOOKUP($A2381,Location!$A:$J,10,FALSE)</f>
        <v>Gillette Stadium</v>
      </c>
      <c r="P2381" s="44"/>
      <c r="Q2381" s="44"/>
      <c r="R2381" s="31">
        <v>0</v>
      </c>
      <c r="S2381" s="25">
        <f>VLOOKUP($A2381,Database!$A:$Y,10,FALSE)</f>
        <v>141</v>
      </c>
      <c r="T2381" s="25">
        <f>VLOOKUP($A2381,Database!$A:$Y,11,FALSE)</f>
        <v>108</v>
      </c>
      <c r="U2381" s="25">
        <f>VLOOKUP($A2381,Database!$A:$Y,12,FALSE)</f>
        <v>68</v>
      </c>
      <c r="V2381" s="25" t="str">
        <f>VLOOKUP(A2381,Database!A:M,13,FALSE)</f>
        <v>À venir</v>
      </c>
      <c r="W2381" s="25" t="str">
        <f>VLOOKUP($A2381,Database!$A:$Y,20,FALSE)</f>
        <v/>
      </c>
      <c r="X2381" s="25" t="str">
        <f>VLOOKUP($A2381,Database!$A:$Y,21,FALSE)</f>
        <v/>
      </c>
      <c r="Y2381" s="25" t="str">
        <f ca="1">IF(C2381&lt;NOW(),IF(AND(P2381&gt;Q2381,W2381&gt;X2381),S2381,IF(AND(P2381=Q2381,W2381=X2381),T2381,IF(AND(P2381&lt;Q2381,W2381&lt;X2381),U2381,0))),"")</f>
        <v/>
      </c>
      <c r="Z2381" s="25">
        <f>IF(AND(P2381=W2381,Q2381=X2381),1,0)</f>
        <v>1</v>
      </c>
      <c r="AA2381" s="25" t="str">
        <f>IF(Z2381=0,"",IF(ISBLANK(VLOOKUP(A2381,Database!A:AA,22,FALSE)),"",VLOOKUP(A2381,Database!A:AA,22,FALSE)))</f>
        <v>Exact</v>
      </c>
      <c r="AB2381" s="25">
        <f ca="1">IFERROR(IF(AND(Y2381&lt;&gt;"",OR(V2381="Terminé",V2381="En cours")),VLOOKUP(AA2381,Setup_ScoreExactBonus!A:D,4,FALSE),0),0)</f>
        <v>0</v>
      </c>
      <c r="AC2381" s="31" t="str">
        <f ca="1">IF(Y2381&lt;&gt;"", Y2381 + IF(Z2381=1,AB2381, 0), "")</f>
        <v/>
      </c>
      <c r="AD2381" s="31">
        <f ca="1">SUMIFS(AC$2:AC2381,D$2:D2381,D2381)*IF(R2381=0,1,2)</f>
        <v>0</v>
      </c>
    </row>
    <row r="2382" spans="1:30" x14ac:dyDescent="0.35">
      <c r="A2382" s="31">
        <f>IF(ISBLANK(B2382),"",COUNTIF(B$2:B2382,B2382))-1</f>
        <v>61</v>
      </c>
      <c r="B2382" s="31">
        <v>2</v>
      </c>
      <c r="C2382" s="10">
        <f>VLOOKUP($A2382,Database!$A:$Y,7,FALSE)</f>
        <v>46199.875</v>
      </c>
      <c r="D2382" s="31" t="str">
        <f>VLOOKUP(Pronostics!$B2382,Setup_MPP!$A:$G,3,FALSE)</f>
        <v>leaelaz</v>
      </c>
      <c r="E2382" s="31" t="str">
        <f>VLOOKUP(Pronostics!$B2382,Setup_MPP!$A:$G,2,FALSE)</f>
        <v>Léa EL ASERY</v>
      </c>
      <c r="F2382" s="31" t="str">
        <f>VLOOKUP($B2382,Setup_MPP!$A:$E,4,FALSE)</f>
        <v>#FFBEBE</v>
      </c>
      <c r="G2382" s="31" t="str">
        <f>VLOOKUP($B2382,Setup_MPP!$A:$E,5,FALSE)</f>
        <v>#DF6868</v>
      </c>
      <c r="H2382" s="31" t="str">
        <f>IFERROR(IF(AND(A2382&gt;=1,A2382&lt;=104),VLOOKUP($A2382,Location!$A:$J,6,FALSE),IF(A2382=0,"Avant l'ouverture",IF(OR(A2382=105,A2382=106),"Bonus"))),"")</f>
        <v>Tour 3</v>
      </c>
      <c r="I2382" s="31" t="str">
        <f>IF(LEFT(H2382,4)="Tour",VLOOKUP(A2382,Database!$A:$C,3,FALSE),"")</f>
        <v>I</v>
      </c>
      <c r="J2382" s="31" t="str">
        <f>VLOOKUP($A2382,Location!$A:$J,7,FALSE)</f>
        <v>Norvège</v>
      </c>
      <c r="K2382" s="31" t="str">
        <f>IFERROR(VLOOKUP(J2382,Setup_Team!$B:$C,2,FALSE), "TDB")</f>
        <v>NOR</v>
      </c>
      <c r="L2382" s="31" t="str">
        <f>VLOOKUP($A2382,Location!$A:$J,8,FALSE)</f>
        <v>France</v>
      </c>
      <c r="M2382" s="31" t="str">
        <f>IFERROR(VLOOKUP(L2382,Setup_Team!$B:$C,2,FALSE), "TDB")</f>
        <v>FRA</v>
      </c>
      <c r="N2382" s="31" t="str">
        <f>VLOOKUP($A2382,Location!$A:$J,9,FALSE)</f>
        <v>Foxborough</v>
      </c>
      <c r="O2382" s="31" t="str">
        <f>VLOOKUP($A2382,Location!$A:$J,10,FALSE)</f>
        <v>Gillette Stadium</v>
      </c>
      <c r="R2382" s="31">
        <v>0</v>
      </c>
      <c r="S2382" s="25">
        <f>VLOOKUP($A2382,Database!$A:$Y,10,FALSE)</f>
        <v>141</v>
      </c>
      <c r="T2382" s="25">
        <f>VLOOKUP($A2382,Database!$A:$Y,11,FALSE)</f>
        <v>108</v>
      </c>
      <c r="U2382" s="25">
        <f>VLOOKUP($A2382,Database!$A:$Y,12,FALSE)</f>
        <v>68</v>
      </c>
      <c r="V2382" s="25" t="str">
        <f>VLOOKUP(A2382,Database!A:M,13,FALSE)</f>
        <v>À venir</v>
      </c>
      <c r="W2382" s="25" t="str">
        <f>VLOOKUP($A2382,Database!$A:$Y,20,FALSE)</f>
        <v/>
      </c>
      <c r="X2382" s="25" t="str">
        <f>VLOOKUP($A2382,Database!$A:$Y,21,FALSE)</f>
        <v/>
      </c>
      <c r="Y2382" s="25" t="str">
        <f ca="1">IF(C2382&lt;NOW(),IF(AND(P2382&gt;Q2382,W2382&gt;X2382),S2382,IF(AND(P2382=Q2382,W2382=X2382),T2382,IF(AND(P2382&lt;Q2382,W2382&lt;X2382),U2382,0))),"")</f>
        <v/>
      </c>
      <c r="Z2382" s="25">
        <f>IF(AND(P2382=W2382,Q2382=X2382),1,0)</f>
        <v>1</v>
      </c>
      <c r="AA2382" s="25" t="str">
        <f>IF(Z2382=0,"",IF(ISBLANK(VLOOKUP(A2382,Database!A:AA,22,FALSE)),"",VLOOKUP(A2382,Database!A:AA,22,FALSE)))</f>
        <v>Exact</v>
      </c>
      <c r="AB2382" s="25">
        <f ca="1">IFERROR(IF(AND(Y2382&lt;&gt;"",OR(V2382="Terminé",V2382="En cours")),VLOOKUP(AA2382,Setup_ScoreExactBonus!A:D,4,FALSE),0),0)</f>
        <v>0</v>
      </c>
      <c r="AC2382" s="31" t="str">
        <f ca="1">IF(Y2382&lt;&gt;"", Y2382 + IF(Z2382=1,AB2382, 0), "")</f>
        <v/>
      </c>
      <c r="AD2382" s="31">
        <f ca="1">SUMIFS(AC$2:AC2382,D$2:D2382,D2382)*IF(R2382=0,1,2)</f>
        <v>0</v>
      </c>
    </row>
    <row r="2383" spans="1:30" x14ac:dyDescent="0.35">
      <c r="A2383" s="31">
        <f>IF(ISBLANK(B2383),"",COUNTIF(B$2:B2383,B2383))-1</f>
        <v>61</v>
      </c>
      <c r="B2383" s="31">
        <v>3</v>
      </c>
      <c r="C2383" s="10">
        <f>VLOOKUP($A2383,Database!$A:$Y,7,FALSE)</f>
        <v>46199.875</v>
      </c>
      <c r="D2383" s="31" t="str">
        <f>VLOOKUP(Pronostics!$B2383,Setup_MPP!$A:$G,3,FALSE)</f>
        <v>PasMetalleux</v>
      </c>
      <c r="E2383" s="31" t="str">
        <f>VLOOKUP(Pronostics!$B2383,Setup_MPP!$A:$G,2,FALSE)</f>
        <v>Elwenn JOUBREL</v>
      </c>
      <c r="F2383" s="31" t="str">
        <f>VLOOKUP($B2383,Setup_MPP!$A:$E,4,FALSE)</f>
        <v>#F5C7FC</v>
      </c>
      <c r="G2383" s="31" t="str">
        <f>VLOOKUP($B2383,Setup_MPP!$A:$E,5,FALSE)</f>
        <v>#C489CF</v>
      </c>
      <c r="H2383" s="31" t="str">
        <f>IFERROR(IF(AND(A2383&gt;=1,A2383&lt;=104),VLOOKUP($A2383,Location!$A:$J,6,FALSE),IF(A2383=0,"Avant l'ouverture",IF(OR(A2383=105,A2383=106),"Bonus"))),"")</f>
        <v>Tour 3</v>
      </c>
      <c r="I2383" s="31" t="str">
        <f>IF(LEFT(H2383,4)="Tour",VLOOKUP(A2383,Database!$A:$C,3,FALSE),"")</f>
        <v>I</v>
      </c>
      <c r="J2383" s="31" t="str">
        <f>VLOOKUP($A2383,Location!$A:$J,7,FALSE)</f>
        <v>Norvège</v>
      </c>
      <c r="K2383" s="31" t="str">
        <f>IFERROR(VLOOKUP(J2383,Setup_Team!$B:$C,2,FALSE), "TDB")</f>
        <v>NOR</v>
      </c>
      <c r="L2383" s="31" t="str">
        <f>VLOOKUP($A2383,Location!$A:$J,8,FALSE)</f>
        <v>France</v>
      </c>
      <c r="M2383" s="31" t="str">
        <f>IFERROR(VLOOKUP(L2383,Setup_Team!$B:$C,2,FALSE), "TDB")</f>
        <v>FRA</v>
      </c>
      <c r="N2383" s="31" t="str">
        <f>VLOOKUP($A2383,Location!$A:$J,9,FALSE)</f>
        <v>Foxborough</v>
      </c>
      <c r="O2383" s="31" t="str">
        <f>VLOOKUP($A2383,Location!$A:$J,10,FALSE)</f>
        <v>Gillette Stadium</v>
      </c>
      <c r="R2383" s="31">
        <v>0</v>
      </c>
      <c r="S2383" s="25">
        <f>VLOOKUP($A2383,Database!$A:$Y,10,FALSE)</f>
        <v>141</v>
      </c>
      <c r="T2383" s="25">
        <f>VLOOKUP($A2383,Database!$A:$Y,11,FALSE)</f>
        <v>108</v>
      </c>
      <c r="U2383" s="25">
        <f>VLOOKUP($A2383,Database!$A:$Y,12,FALSE)</f>
        <v>68</v>
      </c>
      <c r="V2383" s="25" t="str">
        <f>VLOOKUP(A2383,Database!A:M,13,FALSE)</f>
        <v>À venir</v>
      </c>
      <c r="W2383" s="25" t="str">
        <f>VLOOKUP($A2383,Database!$A:$Y,20,FALSE)</f>
        <v/>
      </c>
      <c r="X2383" s="25" t="str">
        <f>VLOOKUP($A2383,Database!$A:$Y,21,FALSE)</f>
        <v/>
      </c>
      <c r="Y2383" s="25" t="str">
        <f ca="1">IF(C2383&lt;NOW(),IF(AND(P2383&gt;Q2383,W2383&gt;X2383),S2383,IF(AND(P2383=Q2383,W2383=X2383),T2383,IF(AND(P2383&lt;Q2383,W2383&lt;X2383),U2383,0))),"")</f>
        <v/>
      </c>
      <c r="Z2383" s="25">
        <f>IF(AND(P2383=W2383,Q2383=X2383),1,0)</f>
        <v>1</v>
      </c>
      <c r="AA2383" s="25" t="str">
        <f>IF(Z2383=0,"",IF(ISBLANK(VLOOKUP(A2383,Database!A:AA,22,FALSE)),"",VLOOKUP(A2383,Database!A:AA,22,FALSE)))</f>
        <v>Exact</v>
      </c>
      <c r="AB2383" s="25">
        <f ca="1">IFERROR(IF(AND(Y2383&lt;&gt;"",OR(V2383="Terminé",V2383="En cours")),VLOOKUP(AA2383,Setup_ScoreExactBonus!A:D,4,FALSE),0),0)</f>
        <v>0</v>
      </c>
      <c r="AC2383" s="31" t="str">
        <f ca="1">IF(Y2383&lt;&gt;"", Y2383 + IF(Z2383=1,AB2383, 0), "")</f>
        <v/>
      </c>
      <c r="AD2383" s="31">
        <f ca="1">SUMIFS(AC$2:AC2383,D$2:D2383,D2383)*IF(R2383=0,1,2)</f>
        <v>0</v>
      </c>
    </row>
    <row r="2384" spans="1:30" x14ac:dyDescent="0.35">
      <c r="A2384" s="31">
        <f>IF(ISBLANK(B2384),"",COUNTIF(B$2:B2384,B2384))-1</f>
        <v>61</v>
      </c>
      <c r="B2384" s="31">
        <v>4</v>
      </c>
      <c r="C2384" s="10">
        <f>VLOOKUP($A2384,Database!$A:$Y,7,FALSE)</f>
        <v>46199.875</v>
      </c>
      <c r="D2384" s="31" t="str">
        <f>VLOOKUP(Pronostics!$B2384,Setup_MPP!$A:$G,3,FALSE)</f>
        <v>Popo444</v>
      </c>
      <c r="E2384" s="31" t="str">
        <f>VLOOKUP(Pronostics!$B2384,Setup_MPP!$A:$G,2,FALSE)</f>
        <v>Pauline OLIVIER</v>
      </c>
      <c r="F2384" s="31" t="str">
        <f>VLOOKUP($B2384,Setup_MPP!$A:$E,4,FALSE)</f>
        <v>#A5EA7F</v>
      </c>
      <c r="G2384" s="31" t="str">
        <f>VLOOKUP($B2384,Setup_MPP!$A:$E,5,FALSE)</f>
        <v>#80C65A</v>
      </c>
      <c r="H2384" s="31" t="str">
        <f>IFERROR(IF(AND(A2384&gt;=1,A2384&lt;=104),VLOOKUP($A2384,Location!$A:$J,6,FALSE),IF(A2384=0,"Avant l'ouverture",IF(OR(A2384=105,A2384=106),"Bonus"))),"")</f>
        <v>Tour 3</v>
      </c>
      <c r="I2384" s="31" t="str">
        <f>IF(LEFT(H2384,4)="Tour",VLOOKUP(A2384,Database!$A:$C,3,FALSE),"")</f>
        <v>I</v>
      </c>
      <c r="J2384" s="31" t="str">
        <f>VLOOKUP($A2384,Location!$A:$J,7,FALSE)</f>
        <v>Norvège</v>
      </c>
      <c r="K2384" s="31" t="str">
        <f>IFERROR(VLOOKUP(J2384,Setup_Team!$B:$C,2,FALSE), "TDB")</f>
        <v>NOR</v>
      </c>
      <c r="L2384" s="31" t="str">
        <f>VLOOKUP($A2384,Location!$A:$J,8,FALSE)</f>
        <v>France</v>
      </c>
      <c r="M2384" s="31" t="str">
        <f>IFERROR(VLOOKUP(L2384,Setup_Team!$B:$C,2,FALSE), "TDB")</f>
        <v>FRA</v>
      </c>
      <c r="N2384" s="31" t="str">
        <f>VLOOKUP($A2384,Location!$A:$J,9,FALSE)</f>
        <v>Foxborough</v>
      </c>
      <c r="O2384" s="31" t="str">
        <f>VLOOKUP($A2384,Location!$A:$J,10,FALSE)</f>
        <v>Gillette Stadium</v>
      </c>
      <c r="R2384" s="31">
        <v>0</v>
      </c>
      <c r="S2384" s="25">
        <f>VLOOKUP($A2384,Database!$A:$Y,10,FALSE)</f>
        <v>141</v>
      </c>
      <c r="T2384" s="25">
        <f>VLOOKUP($A2384,Database!$A:$Y,11,FALSE)</f>
        <v>108</v>
      </c>
      <c r="U2384" s="25">
        <f>VLOOKUP($A2384,Database!$A:$Y,12,FALSE)</f>
        <v>68</v>
      </c>
      <c r="V2384" s="25" t="str">
        <f>VLOOKUP(A2384,Database!A:M,13,FALSE)</f>
        <v>À venir</v>
      </c>
      <c r="W2384" s="25" t="str">
        <f>VLOOKUP($A2384,Database!$A:$Y,20,FALSE)</f>
        <v/>
      </c>
      <c r="X2384" s="25" t="str">
        <f>VLOOKUP($A2384,Database!$A:$Y,21,FALSE)</f>
        <v/>
      </c>
      <c r="Y2384" s="25" t="str">
        <f ca="1">IF(C2384&lt;NOW(),IF(AND(P2384&gt;Q2384,W2384&gt;X2384),S2384,IF(AND(P2384=Q2384,W2384=X2384),T2384,IF(AND(P2384&lt;Q2384,W2384&lt;X2384),U2384,0))),"")</f>
        <v/>
      </c>
      <c r="Z2384" s="25">
        <f>IF(AND(P2384=W2384,Q2384=X2384),1,0)</f>
        <v>1</v>
      </c>
      <c r="AA2384" s="25" t="str">
        <f>IF(Z2384=0,"",IF(ISBLANK(VLOOKUP(A2384,Database!A:AA,22,FALSE)),"",VLOOKUP(A2384,Database!A:AA,22,FALSE)))</f>
        <v>Exact</v>
      </c>
      <c r="AB2384" s="25">
        <f ca="1">IFERROR(IF(AND(Y2384&lt;&gt;"",OR(V2384="Terminé",V2384="En cours")),VLOOKUP(AA2384,Setup_ScoreExactBonus!A:D,4,FALSE),0),0)</f>
        <v>0</v>
      </c>
      <c r="AC2384" s="31" t="str">
        <f ca="1">IF(Y2384&lt;&gt;"", Y2384 + IF(Z2384=1,AB2384, 0), "")</f>
        <v/>
      </c>
      <c r="AD2384" s="31">
        <f ca="1">SUMIFS(AC$2:AC2384,D$2:D2384,D2384)*IF(R2384=0,1,2)</f>
        <v>0</v>
      </c>
    </row>
    <row r="2385" spans="1:30" x14ac:dyDescent="0.35">
      <c r="A2385" s="31">
        <f>IF(ISBLANK(B2385),"",COUNTIF(B$2:B2385,B2385))-1</f>
        <v>61</v>
      </c>
      <c r="B2385" s="31">
        <v>5</v>
      </c>
      <c r="C2385" s="10">
        <f>VLOOKUP($A2385,Database!$A:$Y,7,FALSE)</f>
        <v>46199.875</v>
      </c>
      <c r="D2385" s="31" t="str">
        <f>VLOOKUP(Pronostics!$B2385,Setup_MPP!$A:$G,3,FALSE)</f>
        <v>_Jujul</v>
      </c>
      <c r="E2385" s="31" t="str">
        <f>VLOOKUP(Pronostics!$B2385,Setup_MPP!$A:$G,2,FALSE)</f>
        <v>Julie BOISSIERE</v>
      </c>
      <c r="F2385" s="31" t="str">
        <f>VLOOKUP($B2385,Setup_MPP!$A:$E,4,FALSE)</f>
        <v>#D890FF</v>
      </c>
      <c r="G2385" s="31" t="str">
        <f>VLOOKUP($B2385,Setup_MPP!$A:$E,5,FALSE)</f>
        <v>#B750EF</v>
      </c>
      <c r="H2385" s="31" t="str">
        <f>IFERROR(IF(AND(A2385&gt;=1,A2385&lt;=104),VLOOKUP($A2385,Location!$A:$J,6,FALSE),IF(A2385=0,"Avant l'ouverture",IF(OR(A2385=105,A2385=106),"Bonus"))),"")</f>
        <v>Tour 3</v>
      </c>
      <c r="I2385" s="31" t="str">
        <f>IF(LEFT(H2385,4)="Tour",VLOOKUP(A2385,Database!$A:$C,3,FALSE),"")</f>
        <v>I</v>
      </c>
      <c r="J2385" s="31" t="str">
        <f>VLOOKUP($A2385,Location!$A:$J,7,FALSE)</f>
        <v>Norvège</v>
      </c>
      <c r="K2385" s="31" t="str">
        <f>IFERROR(VLOOKUP(J2385,Setup_Team!$B:$C,2,FALSE), "TDB")</f>
        <v>NOR</v>
      </c>
      <c r="L2385" s="31" t="str">
        <f>VLOOKUP($A2385,Location!$A:$J,8,FALSE)</f>
        <v>France</v>
      </c>
      <c r="M2385" s="31" t="str">
        <f>IFERROR(VLOOKUP(L2385,Setup_Team!$B:$C,2,FALSE), "TDB")</f>
        <v>FRA</v>
      </c>
      <c r="N2385" s="31" t="str">
        <f>VLOOKUP($A2385,Location!$A:$J,9,FALSE)</f>
        <v>Foxborough</v>
      </c>
      <c r="O2385" s="31" t="str">
        <f>VLOOKUP($A2385,Location!$A:$J,10,FALSE)</f>
        <v>Gillette Stadium</v>
      </c>
      <c r="R2385" s="31">
        <v>0</v>
      </c>
      <c r="S2385" s="25">
        <f>VLOOKUP($A2385,Database!$A:$Y,10,FALSE)</f>
        <v>141</v>
      </c>
      <c r="T2385" s="25">
        <f>VLOOKUP($A2385,Database!$A:$Y,11,FALSE)</f>
        <v>108</v>
      </c>
      <c r="U2385" s="25">
        <f>VLOOKUP($A2385,Database!$A:$Y,12,FALSE)</f>
        <v>68</v>
      </c>
      <c r="V2385" s="25" t="str">
        <f>VLOOKUP(A2385,Database!A:M,13,FALSE)</f>
        <v>À venir</v>
      </c>
      <c r="W2385" s="25" t="str">
        <f>VLOOKUP($A2385,Database!$A:$Y,20,FALSE)</f>
        <v/>
      </c>
      <c r="X2385" s="25" t="str">
        <f>VLOOKUP($A2385,Database!$A:$Y,21,FALSE)</f>
        <v/>
      </c>
      <c r="Y2385" s="25" t="str">
        <f ca="1">IF(C2385&lt;NOW(),IF(AND(P2385&gt;Q2385,W2385&gt;X2385),S2385,IF(AND(P2385=Q2385,W2385=X2385),T2385,IF(AND(P2385&lt;Q2385,W2385&lt;X2385),U2385,0))),"")</f>
        <v/>
      </c>
      <c r="Z2385" s="25">
        <f>IF(AND(P2385=W2385,Q2385=X2385),1,0)</f>
        <v>1</v>
      </c>
      <c r="AA2385" s="25" t="str">
        <f>IF(Z2385=0,"",IF(ISBLANK(VLOOKUP(A2385,Database!A:AA,22,FALSE)),"",VLOOKUP(A2385,Database!A:AA,22,FALSE)))</f>
        <v>Exact</v>
      </c>
      <c r="AB2385" s="25">
        <f ca="1">IFERROR(IF(AND(Y2385&lt;&gt;"",OR(V2385="Terminé",V2385="En cours")),VLOOKUP(AA2385,Setup_ScoreExactBonus!A:D,4,FALSE),0),0)</f>
        <v>0</v>
      </c>
      <c r="AC2385" s="31" t="str">
        <f ca="1">IF(Y2385&lt;&gt;"", Y2385 + IF(Z2385=1,AB2385, 0), "")</f>
        <v/>
      </c>
      <c r="AD2385" s="31">
        <f ca="1">SUMIFS(AC$2:AC2385,D$2:D2385,D2385)*IF(R2385=0,1,2)</f>
        <v>0</v>
      </c>
    </row>
    <row r="2386" spans="1:30" x14ac:dyDescent="0.35">
      <c r="A2386" s="31">
        <f>IF(ISBLANK(B2386),"",COUNTIF(B$2:B2386,B2386))-1</f>
        <v>61</v>
      </c>
      <c r="B2386" s="31">
        <v>6</v>
      </c>
      <c r="C2386" s="10">
        <f>VLOOKUP($A2386,Database!$A:$Y,7,FALSE)</f>
        <v>46199.875</v>
      </c>
      <c r="D2386" s="31" t="str">
        <f>VLOOKUP(Pronostics!$B2386,Setup_MPP!$A:$G,3,FALSE)</f>
        <v>Julay</v>
      </c>
      <c r="E2386" s="31" t="str">
        <f>VLOOKUP(Pronostics!$B2386,Setup_MPP!$A:$G,2,FALSE)</f>
        <v>Julie BOUCHARD</v>
      </c>
      <c r="F2386" s="31" t="str">
        <f>VLOOKUP($B2386,Setup_MPP!$A:$E,4,FALSE)</f>
        <v>#A6F7B1</v>
      </c>
      <c r="G2386" s="31" t="str">
        <f>VLOOKUP($B2386,Setup_MPP!$A:$E,5,FALSE)</f>
        <v>#6EC179</v>
      </c>
      <c r="H2386" s="31" t="str">
        <f>IFERROR(IF(AND(A2386&gt;=1,A2386&lt;=104),VLOOKUP($A2386,Location!$A:$J,6,FALSE),IF(A2386=0,"Avant l'ouverture",IF(OR(A2386=105,A2386=106),"Bonus"))),"")</f>
        <v>Tour 3</v>
      </c>
      <c r="I2386" s="31" t="str">
        <f>IF(LEFT(H2386,4)="Tour",VLOOKUP(A2386,Database!$A:$C,3,FALSE),"")</f>
        <v>I</v>
      </c>
      <c r="J2386" s="31" t="str">
        <f>VLOOKUP($A2386,Location!$A:$J,7,FALSE)</f>
        <v>Norvège</v>
      </c>
      <c r="K2386" s="31" t="str">
        <f>IFERROR(VLOOKUP(J2386,Setup_Team!$B:$C,2,FALSE), "TDB")</f>
        <v>NOR</v>
      </c>
      <c r="L2386" s="31" t="str">
        <f>VLOOKUP($A2386,Location!$A:$J,8,FALSE)</f>
        <v>France</v>
      </c>
      <c r="M2386" s="31" t="str">
        <f>IFERROR(VLOOKUP(L2386,Setup_Team!$B:$C,2,FALSE), "TDB")</f>
        <v>FRA</v>
      </c>
      <c r="N2386" s="31" t="str">
        <f>VLOOKUP($A2386,Location!$A:$J,9,FALSE)</f>
        <v>Foxborough</v>
      </c>
      <c r="O2386" s="31" t="str">
        <f>VLOOKUP($A2386,Location!$A:$J,10,FALSE)</f>
        <v>Gillette Stadium</v>
      </c>
      <c r="R2386" s="31">
        <v>0</v>
      </c>
      <c r="S2386" s="25">
        <f>VLOOKUP($A2386,Database!$A:$Y,10,FALSE)</f>
        <v>141</v>
      </c>
      <c r="T2386" s="25">
        <f>VLOOKUP($A2386,Database!$A:$Y,11,FALSE)</f>
        <v>108</v>
      </c>
      <c r="U2386" s="25">
        <f>VLOOKUP($A2386,Database!$A:$Y,12,FALSE)</f>
        <v>68</v>
      </c>
      <c r="V2386" s="25" t="str">
        <f>VLOOKUP(A2386,Database!A:M,13,FALSE)</f>
        <v>À venir</v>
      </c>
      <c r="W2386" s="25" t="str">
        <f>VLOOKUP($A2386,Database!$A:$Y,20,FALSE)</f>
        <v/>
      </c>
      <c r="X2386" s="25" t="str">
        <f>VLOOKUP($A2386,Database!$A:$Y,21,FALSE)</f>
        <v/>
      </c>
      <c r="Y2386" s="25" t="str">
        <f ca="1">IF(C2386&lt;NOW(),IF(AND(P2386&gt;Q2386,W2386&gt;X2386),S2386,IF(AND(P2386=Q2386,W2386=X2386),T2386,IF(AND(P2386&lt;Q2386,W2386&lt;X2386),U2386,0))),"")</f>
        <v/>
      </c>
      <c r="Z2386" s="25">
        <f>IF(AND(P2386=W2386,Q2386=X2386),1,0)</f>
        <v>1</v>
      </c>
      <c r="AA2386" s="25" t="str">
        <f>IF(Z2386=0,"",IF(ISBLANK(VLOOKUP(A2386,Database!A:AA,22,FALSE)),"",VLOOKUP(A2386,Database!A:AA,22,FALSE)))</f>
        <v>Exact</v>
      </c>
      <c r="AB2386" s="25">
        <f ca="1">IFERROR(IF(AND(Y2386&lt;&gt;"",OR(V2386="Terminé",V2386="En cours")),VLOOKUP(AA2386,Setup_ScoreExactBonus!A:D,4,FALSE),0),0)</f>
        <v>0</v>
      </c>
      <c r="AC2386" s="31" t="str">
        <f ca="1">IF(Y2386&lt;&gt;"", Y2386 + IF(Z2386=1,AB2386, 0), "")</f>
        <v/>
      </c>
      <c r="AD2386" s="31">
        <f ca="1">SUMIFS(AC$2:AC2386,D$2:D2386,D2386)*IF(R2386=0,1,2)</f>
        <v>0</v>
      </c>
    </row>
    <row r="2387" spans="1:30" x14ac:dyDescent="0.35">
      <c r="A2387" s="31">
        <f>IF(ISBLANK(B2387),"",COUNTIF(B$2:B2387,B2387))-1</f>
        <v>61</v>
      </c>
      <c r="B2387" s="31">
        <v>7</v>
      </c>
      <c r="C2387" s="10">
        <f>VLOOKUP($A2387,Database!$A:$Y,7,FALSE)</f>
        <v>46199.875</v>
      </c>
      <c r="D2387" s="31" t="str">
        <f>VLOOKUP(Pronostics!$B2387,Setup_MPP!$A:$G,3,FALSE)</f>
        <v>__Vince__</v>
      </c>
      <c r="E2387" s="31" t="str">
        <f>VLOOKUP(Pronostics!$B2387,Setup_MPP!$A:$G,2,FALSE)</f>
        <v>Vincent FRAYSSE</v>
      </c>
      <c r="F2387" s="31" t="str">
        <f>VLOOKUP($B2387,Setup_MPP!$A:$E,4,FALSE)</f>
        <v>#B2EAE8</v>
      </c>
      <c r="G2387" s="31" t="str">
        <f>VLOOKUP($B2387,Setup_MPP!$A:$E,5,FALSE)</f>
        <v>#6CB4B1</v>
      </c>
      <c r="H2387" s="31" t="str">
        <f>IFERROR(IF(AND(A2387&gt;=1,A2387&lt;=104),VLOOKUP($A2387,Location!$A:$J,6,FALSE),IF(A2387=0,"Avant l'ouverture",IF(OR(A2387=105,A2387=106),"Bonus"))),"")</f>
        <v>Tour 3</v>
      </c>
      <c r="I2387" s="31" t="str">
        <f>IF(LEFT(H2387,4)="Tour",VLOOKUP(A2387,Database!$A:$C,3,FALSE),"")</f>
        <v>I</v>
      </c>
      <c r="J2387" s="31" t="str">
        <f>VLOOKUP($A2387,Location!$A:$J,7,FALSE)</f>
        <v>Norvège</v>
      </c>
      <c r="K2387" s="31" t="str">
        <f>IFERROR(VLOOKUP(J2387,Setup_Team!$B:$C,2,FALSE), "TDB")</f>
        <v>NOR</v>
      </c>
      <c r="L2387" s="31" t="str">
        <f>VLOOKUP($A2387,Location!$A:$J,8,FALSE)</f>
        <v>France</v>
      </c>
      <c r="M2387" s="31" t="str">
        <f>IFERROR(VLOOKUP(L2387,Setup_Team!$B:$C,2,FALSE), "TDB")</f>
        <v>FRA</v>
      </c>
      <c r="N2387" s="31" t="str">
        <f>VLOOKUP($A2387,Location!$A:$J,9,FALSE)</f>
        <v>Foxborough</v>
      </c>
      <c r="O2387" s="31" t="str">
        <f>VLOOKUP($A2387,Location!$A:$J,10,FALSE)</f>
        <v>Gillette Stadium</v>
      </c>
      <c r="R2387" s="31">
        <v>0</v>
      </c>
      <c r="S2387" s="25">
        <f>VLOOKUP($A2387,Database!$A:$Y,10,FALSE)</f>
        <v>141</v>
      </c>
      <c r="T2387" s="25">
        <f>VLOOKUP($A2387,Database!$A:$Y,11,FALSE)</f>
        <v>108</v>
      </c>
      <c r="U2387" s="25">
        <f>VLOOKUP($A2387,Database!$A:$Y,12,FALSE)</f>
        <v>68</v>
      </c>
      <c r="V2387" s="25" t="str">
        <f>VLOOKUP(A2387,Database!A:M,13,FALSE)</f>
        <v>À venir</v>
      </c>
      <c r="W2387" s="25" t="str">
        <f>VLOOKUP($A2387,Database!$A:$Y,20,FALSE)</f>
        <v/>
      </c>
      <c r="X2387" s="25" t="str">
        <f>VLOOKUP($A2387,Database!$A:$Y,21,FALSE)</f>
        <v/>
      </c>
      <c r="Y2387" s="25" t="str">
        <f ca="1">IF(C2387&lt;NOW(),IF(AND(P2387&gt;Q2387,W2387&gt;X2387),S2387,IF(AND(P2387=Q2387,W2387=X2387),T2387,IF(AND(P2387&lt;Q2387,W2387&lt;X2387),U2387,0))),"")</f>
        <v/>
      </c>
      <c r="Z2387" s="25">
        <f>IF(AND(P2387=W2387,Q2387=X2387),1,0)</f>
        <v>1</v>
      </c>
      <c r="AA2387" s="25" t="str">
        <f>IF(Z2387=0,"",IF(ISBLANK(VLOOKUP(A2387,Database!A:AA,22,FALSE)),"",VLOOKUP(A2387,Database!A:AA,22,FALSE)))</f>
        <v>Exact</v>
      </c>
      <c r="AB2387" s="25">
        <f ca="1">IFERROR(IF(AND(Y2387&lt;&gt;"",OR(V2387="Terminé",V2387="En cours")),VLOOKUP(AA2387,Setup_ScoreExactBonus!A:D,4,FALSE),0),0)</f>
        <v>0</v>
      </c>
      <c r="AC2387" s="31" t="str">
        <f ca="1">IF(Y2387&lt;&gt;"", Y2387 + IF(Z2387=1,AB2387, 0), "")</f>
        <v/>
      </c>
      <c r="AD2387" s="31">
        <f ca="1">SUMIFS(AC$2:AC2387,D$2:D2387,D2387)*IF(R2387=0,1,2)</f>
        <v>0</v>
      </c>
    </row>
    <row r="2388" spans="1:30" x14ac:dyDescent="0.35">
      <c r="A2388" s="31">
        <f>IF(ISBLANK(B2388),"",COUNTIF(B$2:B2388,B2388))-1</f>
        <v>61</v>
      </c>
      <c r="B2388" s="31">
        <v>8</v>
      </c>
      <c r="C2388" s="10">
        <f>VLOOKUP($A2388,Database!$A:$Y,7,FALSE)</f>
        <v>46199.875</v>
      </c>
      <c r="D2388" s="31" t="str">
        <f>VLOOKUP(Pronostics!$B2388,Setup_MPP!$A:$G,3,FALSE)</f>
        <v>Louuiiis</v>
      </c>
      <c r="E2388" s="31" t="str">
        <f>VLOOKUP(Pronostics!$B2388,Setup_MPP!$A:$G,2,FALSE)</f>
        <v>Louis HARLE</v>
      </c>
      <c r="F2388" s="31" t="str">
        <f>VLOOKUP($B2388,Setup_MPP!$A:$E,4,FALSE)</f>
        <v>#EEF7B1</v>
      </c>
      <c r="G2388" s="31" t="str">
        <f>VLOOKUP($B2388,Setup_MPP!$A:$E,5,FALSE)</f>
        <v>#C1CB7D</v>
      </c>
      <c r="H2388" s="31" t="str">
        <f>IFERROR(IF(AND(A2388&gt;=1,A2388&lt;=104),VLOOKUP($A2388,Location!$A:$J,6,FALSE),IF(A2388=0,"Avant l'ouverture",IF(OR(A2388=105,A2388=106),"Bonus"))),"")</f>
        <v>Tour 3</v>
      </c>
      <c r="I2388" s="31" t="str">
        <f>IF(LEFT(H2388,4)="Tour",VLOOKUP(A2388,Database!$A:$C,3,FALSE),"")</f>
        <v>I</v>
      </c>
      <c r="J2388" s="31" t="str">
        <f>VLOOKUP($A2388,Location!$A:$J,7,FALSE)</f>
        <v>Norvège</v>
      </c>
      <c r="K2388" s="31" t="str">
        <f>IFERROR(VLOOKUP(J2388,Setup_Team!$B:$C,2,FALSE), "TDB")</f>
        <v>NOR</v>
      </c>
      <c r="L2388" s="31" t="str">
        <f>VLOOKUP($A2388,Location!$A:$J,8,FALSE)</f>
        <v>France</v>
      </c>
      <c r="M2388" s="31" t="str">
        <f>IFERROR(VLOOKUP(L2388,Setup_Team!$B:$C,2,FALSE), "TDB")</f>
        <v>FRA</v>
      </c>
      <c r="N2388" s="31" t="str">
        <f>VLOOKUP($A2388,Location!$A:$J,9,FALSE)</f>
        <v>Foxborough</v>
      </c>
      <c r="O2388" s="31" t="str">
        <f>VLOOKUP($A2388,Location!$A:$J,10,FALSE)</f>
        <v>Gillette Stadium</v>
      </c>
      <c r="R2388" s="31">
        <v>0</v>
      </c>
      <c r="S2388" s="25">
        <f>VLOOKUP($A2388,Database!$A:$Y,10,FALSE)</f>
        <v>141</v>
      </c>
      <c r="T2388" s="25">
        <f>VLOOKUP($A2388,Database!$A:$Y,11,FALSE)</f>
        <v>108</v>
      </c>
      <c r="U2388" s="25">
        <f>VLOOKUP($A2388,Database!$A:$Y,12,FALSE)</f>
        <v>68</v>
      </c>
      <c r="V2388" s="25" t="str">
        <f>VLOOKUP(A2388,Database!A:M,13,FALSE)</f>
        <v>À venir</v>
      </c>
      <c r="W2388" s="25" t="str">
        <f>VLOOKUP($A2388,Database!$A:$Y,20,FALSE)</f>
        <v/>
      </c>
      <c r="X2388" s="25" t="str">
        <f>VLOOKUP($A2388,Database!$A:$Y,21,FALSE)</f>
        <v/>
      </c>
      <c r="Y2388" s="25" t="str">
        <f ca="1">IF(C2388&lt;NOW(),IF(AND(P2388&gt;Q2388,W2388&gt;X2388),S2388,IF(AND(P2388=Q2388,W2388=X2388),T2388,IF(AND(P2388&lt;Q2388,W2388&lt;X2388),U2388,0))),"")</f>
        <v/>
      </c>
      <c r="Z2388" s="25">
        <f>IF(AND(P2388=W2388,Q2388=X2388),1,0)</f>
        <v>1</v>
      </c>
      <c r="AA2388" s="25" t="str">
        <f>IF(Z2388=0,"",IF(ISBLANK(VLOOKUP(A2388,Database!A:AA,22,FALSE)),"",VLOOKUP(A2388,Database!A:AA,22,FALSE)))</f>
        <v>Exact</v>
      </c>
      <c r="AB2388" s="25">
        <f ca="1">IFERROR(IF(AND(Y2388&lt;&gt;"",OR(V2388="Terminé",V2388="En cours")),VLOOKUP(AA2388,Setup_ScoreExactBonus!A:D,4,FALSE),0),0)</f>
        <v>0</v>
      </c>
      <c r="AC2388" s="31" t="str">
        <f ca="1">IF(Y2388&lt;&gt;"", Y2388 + IF(Z2388=1,AB2388, 0), "")</f>
        <v/>
      </c>
      <c r="AD2388" s="31">
        <f ca="1">SUMIFS(AC$2:AC2388,D$2:D2388,D2388)*IF(R2388=0,1,2)</f>
        <v>0</v>
      </c>
    </row>
    <row r="2389" spans="1:30" x14ac:dyDescent="0.35">
      <c r="A2389" s="31">
        <f>IF(ISBLANK(B2389),"",COUNTIF(B$2:B2389,B2389))-1</f>
        <v>61</v>
      </c>
      <c r="B2389" s="31">
        <v>9</v>
      </c>
      <c r="C2389" s="10">
        <f>VLOOKUP($A2389,Database!$A:$Y,7,FALSE)</f>
        <v>46199.875</v>
      </c>
      <c r="D2389" s="31" t="str">
        <f>VLOOKUP(Pronostics!$B2389,Setup_MPP!$A:$G,3,FALSE)</f>
        <v>Aurelien_dqp</v>
      </c>
      <c r="E2389" s="31" t="str">
        <f>VLOOKUP(Pronostics!$B2389,Setup_MPP!$A:$G,2,FALSE)</f>
        <v>Aurélien DE POULPIQUET</v>
      </c>
      <c r="F2389" s="31" t="str">
        <f>VLOOKUP($B2389,Setup_MPP!$A:$E,4,FALSE)</f>
        <v>#F4EA9D</v>
      </c>
      <c r="G2389" s="31" t="str">
        <f>VLOOKUP($B2389,Setup_MPP!$A:$E,5,FALSE)</f>
        <v>#D2C458</v>
      </c>
      <c r="H2389" s="31" t="str">
        <f>IFERROR(IF(AND(A2389&gt;=1,A2389&lt;=104),VLOOKUP($A2389,Location!$A:$J,6,FALSE),IF(A2389=0,"Avant l'ouverture",IF(OR(A2389=105,A2389=106),"Bonus"))),"")</f>
        <v>Tour 3</v>
      </c>
      <c r="I2389" s="31" t="str">
        <f>IF(LEFT(H2389,4)="Tour",VLOOKUP(A2389,Database!$A:$C,3,FALSE),"")</f>
        <v>I</v>
      </c>
      <c r="J2389" s="31" t="str">
        <f>VLOOKUP($A2389,Location!$A:$J,7,FALSE)</f>
        <v>Norvège</v>
      </c>
      <c r="K2389" s="31" t="str">
        <f>IFERROR(VLOOKUP(J2389,Setup_Team!$B:$C,2,FALSE), "TDB")</f>
        <v>NOR</v>
      </c>
      <c r="L2389" s="31" t="str">
        <f>VLOOKUP($A2389,Location!$A:$J,8,FALSE)</f>
        <v>France</v>
      </c>
      <c r="M2389" s="31" t="str">
        <f>IFERROR(VLOOKUP(L2389,Setup_Team!$B:$C,2,FALSE), "TDB")</f>
        <v>FRA</v>
      </c>
      <c r="N2389" s="31" t="str">
        <f>VLOOKUP($A2389,Location!$A:$J,9,FALSE)</f>
        <v>Foxborough</v>
      </c>
      <c r="O2389" s="31" t="str">
        <f>VLOOKUP($A2389,Location!$A:$J,10,FALSE)</f>
        <v>Gillette Stadium</v>
      </c>
      <c r="R2389" s="31">
        <v>0</v>
      </c>
      <c r="S2389" s="25">
        <f>VLOOKUP($A2389,Database!$A:$Y,10,FALSE)</f>
        <v>141</v>
      </c>
      <c r="T2389" s="25">
        <f>VLOOKUP($A2389,Database!$A:$Y,11,FALSE)</f>
        <v>108</v>
      </c>
      <c r="U2389" s="25">
        <f>VLOOKUP($A2389,Database!$A:$Y,12,FALSE)</f>
        <v>68</v>
      </c>
      <c r="V2389" s="25" t="str">
        <f>VLOOKUP(A2389,Database!A:M,13,FALSE)</f>
        <v>À venir</v>
      </c>
      <c r="W2389" s="25" t="str">
        <f>VLOOKUP($A2389,Database!$A:$Y,20,FALSE)</f>
        <v/>
      </c>
      <c r="X2389" s="25" t="str">
        <f>VLOOKUP($A2389,Database!$A:$Y,21,FALSE)</f>
        <v/>
      </c>
      <c r="Y2389" s="25" t="str">
        <f ca="1">IF(C2389&lt;NOW(),IF(AND(P2389&gt;Q2389,W2389&gt;X2389),S2389,IF(AND(P2389=Q2389,W2389=X2389),T2389,IF(AND(P2389&lt;Q2389,W2389&lt;X2389),U2389,0))),"")</f>
        <v/>
      </c>
      <c r="Z2389" s="25">
        <f>IF(AND(P2389=W2389,Q2389=X2389),1,0)</f>
        <v>1</v>
      </c>
      <c r="AA2389" s="25" t="str">
        <f>IF(Z2389=0,"",IF(ISBLANK(VLOOKUP(A2389,Database!A:AA,22,FALSE)),"",VLOOKUP(A2389,Database!A:AA,22,FALSE)))</f>
        <v>Exact</v>
      </c>
      <c r="AB2389" s="25">
        <f ca="1">IFERROR(IF(AND(Y2389&lt;&gt;"",OR(V2389="Terminé",V2389="En cours")),VLOOKUP(AA2389,Setup_ScoreExactBonus!A:D,4,FALSE),0),0)</f>
        <v>0</v>
      </c>
      <c r="AC2389" s="31" t="str">
        <f ca="1">IF(Y2389&lt;&gt;"", Y2389 + IF(Z2389=1,AB2389, 0), "")</f>
        <v/>
      </c>
      <c r="AD2389" s="31">
        <f ca="1">SUMIFS(AC$2:AC2389,D$2:D2389,D2389)*IF(R2389=0,1,2)</f>
        <v>0</v>
      </c>
    </row>
    <row r="2390" spans="1:30" x14ac:dyDescent="0.35">
      <c r="A2390" s="31">
        <f>IF(ISBLANK(B2390),"",COUNTIF(B$2:B2390,B2390))-1</f>
        <v>61</v>
      </c>
      <c r="B2390" s="31">
        <v>10</v>
      </c>
      <c r="C2390" s="10">
        <f>VLOOKUP($A2390,Database!$A:$Y,7,FALSE)</f>
        <v>46199.875</v>
      </c>
      <c r="D2390" s="31" t="str">
        <f>VLOOKUP(Pronostics!$B2390,Setup_MPP!$A:$G,3,FALSE)</f>
        <v>RandomPaul</v>
      </c>
      <c r="E2390" s="31" t="str">
        <f>VLOOKUP(Pronostics!$B2390,Setup_MPP!$A:$G,2,FALSE)</f>
        <v>Paul MONTESINOS</v>
      </c>
      <c r="F2390" s="31" t="str">
        <f>VLOOKUP($B2390,Setup_MPP!$A:$E,4,FALSE)</f>
        <v>#C4B0FF</v>
      </c>
      <c r="G2390" s="31" t="str">
        <f>VLOOKUP($B2390,Setup_MPP!$A:$E,5,FALSE)</f>
        <v>#7F66C8</v>
      </c>
      <c r="H2390" s="31" t="str">
        <f>IFERROR(IF(AND(A2390&gt;=1,A2390&lt;=104),VLOOKUP($A2390,Location!$A:$J,6,FALSE),IF(A2390=0,"Avant l'ouverture",IF(OR(A2390=105,A2390=106),"Bonus"))),"")</f>
        <v>Tour 3</v>
      </c>
      <c r="I2390" s="31" t="str">
        <f>IF(LEFT(H2390,4)="Tour",VLOOKUP(A2390,Database!$A:$C,3,FALSE),"")</f>
        <v>I</v>
      </c>
      <c r="J2390" s="31" t="str">
        <f>VLOOKUP($A2390,Location!$A:$J,7,FALSE)</f>
        <v>Norvège</v>
      </c>
      <c r="K2390" s="31" t="str">
        <f>IFERROR(VLOOKUP(J2390,Setup_Team!$B:$C,2,FALSE), "TDB")</f>
        <v>NOR</v>
      </c>
      <c r="L2390" s="31" t="str">
        <f>VLOOKUP($A2390,Location!$A:$J,8,FALSE)</f>
        <v>France</v>
      </c>
      <c r="M2390" s="31" t="str">
        <f>IFERROR(VLOOKUP(L2390,Setup_Team!$B:$C,2,FALSE), "TDB")</f>
        <v>FRA</v>
      </c>
      <c r="N2390" s="31" t="str">
        <f>VLOOKUP($A2390,Location!$A:$J,9,FALSE)</f>
        <v>Foxborough</v>
      </c>
      <c r="O2390" s="31" t="str">
        <f>VLOOKUP($A2390,Location!$A:$J,10,FALSE)</f>
        <v>Gillette Stadium</v>
      </c>
      <c r="R2390" s="31">
        <v>0</v>
      </c>
      <c r="S2390" s="25">
        <f>VLOOKUP($A2390,Database!$A:$Y,10,FALSE)</f>
        <v>141</v>
      </c>
      <c r="T2390" s="25">
        <f>VLOOKUP($A2390,Database!$A:$Y,11,FALSE)</f>
        <v>108</v>
      </c>
      <c r="U2390" s="25">
        <f>VLOOKUP($A2390,Database!$A:$Y,12,FALSE)</f>
        <v>68</v>
      </c>
      <c r="V2390" s="25" t="str">
        <f>VLOOKUP(A2390,Database!A:M,13,FALSE)</f>
        <v>À venir</v>
      </c>
      <c r="W2390" s="25" t="str">
        <f>VLOOKUP($A2390,Database!$A:$Y,20,FALSE)</f>
        <v/>
      </c>
      <c r="X2390" s="25" t="str">
        <f>VLOOKUP($A2390,Database!$A:$Y,21,FALSE)</f>
        <v/>
      </c>
      <c r="Y2390" s="25" t="str">
        <f ca="1">IF(C2390&lt;NOW(),IF(AND(P2390&gt;Q2390,W2390&gt;X2390),S2390,IF(AND(P2390=Q2390,W2390=X2390),T2390,IF(AND(P2390&lt;Q2390,W2390&lt;X2390),U2390,0))),"")</f>
        <v/>
      </c>
      <c r="Z2390" s="25">
        <f>IF(AND(P2390=W2390,Q2390=X2390),1,0)</f>
        <v>1</v>
      </c>
      <c r="AA2390" s="25" t="str">
        <f>IF(Z2390=0,"",IF(ISBLANK(VLOOKUP(A2390,Database!A:AA,22,FALSE)),"",VLOOKUP(A2390,Database!A:AA,22,FALSE)))</f>
        <v>Exact</v>
      </c>
      <c r="AB2390" s="25">
        <f ca="1">IFERROR(IF(AND(Y2390&lt;&gt;"",OR(V2390="Terminé",V2390="En cours")),VLOOKUP(AA2390,Setup_ScoreExactBonus!A:D,4,FALSE),0),0)</f>
        <v>0</v>
      </c>
      <c r="AC2390" s="31" t="str">
        <f ca="1">IF(Y2390&lt;&gt;"", Y2390 + IF(Z2390=1,AB2390, 0), "")</f>
        <v/>
      </c>
      <c r="AD2390" s="31">
        <f ca="1">SUMIFS(AC$2:AC2390,D$2:D2390,D2390)*IF(R2390=0,1,2)</f>
        <v>0</v>
      </c>
    </row>
    <row r="2391" spans="1:30" x14ac:dyDescent="0.35">
      <c r="A2391" s="31">
        <f>IF(ISBLANK(B2391),"",COUNTIF(B$2:B2391,B2391))-1</f>
        <v>61</v>
      </c>
      <c r="B2391" s="31">
        <v>11</v>
      </c>
      <c r="C2391" s="10">
        <f>VLOOKUP($A2391,Database!$A:$Y,7,FALSE)</f>
        <v>46199.875</v>
      </c>
      <c r="D2391" s="31" t="str">
        <f>VLOOKUP(Pronostics!$B2391,Setup_MPP!$A:$G,3,FALSE)</f>
        <v>Kinsley#8SA6T</v>
      </c>
      <c r="E2391" s="31" t="str">
        <f>VLOOKUP(Pronostics!$B2391,Setup_MPP!$A:$G,2,FALSE)</f>
        <v>Kinsley ROQUE</v>
      </c>
      <c r="F2391" s="31" t="str">
        <f>VLOOKUP($B2391,Setup_MPP!$A:$E,4,FALSE)</f>
        <v>#CBEBBA</v>
      </c>
      <c r="G2391" s="31" t="str">
        <f>VLOOKUP($B2391,Setup_MPP!$A:$E,5,FALSE)</f>
        <v>#70BC6E</v>
      </c>
      <c r="H2391" s="31" t="str">
        <f>IFERROR(IF(AND(A2391&gt;=1,A2391&lt;=104),VLOOKUP($A2391,Location!$A:$J,6,FALSE),IF(A2391=0,"Avant l'ouverture",IF(OR(A2391=105,A2391=106),"Bonus"))),"")</f>
        <v>Tour 3</v>
      </c>
      <c r="I2391" s="31" t="str">
        <f>IF(LEFT(H2391,4)="Tour",VLOOKUP(A2391,Database!$A:$C,3,FALSE),"")</f>
        <v>I</v>
      </c>
      <c r="J2391" s="31" t="str">
        <f>VLOOKUP($A2391,Location!$A:$J,7,FALSE)</f>
        <v>Norvège</v>
      </c>
      <c r="K2391" s="31" t="str">
        <f>IFERROR(VLOOKUP(J2391,Setup_Team!$B:$C,2,FALSE), "TDB")</f>
        <v>NOR</v>
      </c>
      <c r="L2391" s="31" t="str">
        <f>VLOOKUP($A2391,Location!$A:$J,8,FALSE)</f>
        <v>France</v>
      </c>
      <c r="M2391" s="31" t="str">
        <f>IFERROR(VLOOKUP(L2391,Setup_Team!$B:$C,2,FALSE), "TDB")</f>
        <v>FRA</v>
      </c>
      <c r="N2391" s="31" t="str">
        <f>VLOOKUP($A2391,Location!$A:$J,9,FALSE)</f>
        <v>Foxborough</v>
      </c>
      <c r="O2391" s="31" t="str">
        <f>VLOOKUP($A2391,Location!$A:$J,10,FALSE)</f>
        <v>Gillette Stadium</v>
      </c>
      <c r="R2391" s="31">
        <v>0</v>
      </c>
      <c r="S2391" s="25">
        <f>VLOOKUP($A2391,Database!$A:$Y,10,FALSE)</f>
        <v>141</v>
      </c>
      <c r="T2391" s="25">
        <f>VLOOKUP($A2391,Database!$A:$Y,11,FALSE)</f>
        <v>108</v>
      </c>
      <c r="U2391" s="25">
        <f>VLOOKUP($A2391,Database!$A:$Y,12,FALSE)</f>
        <v>68</v>
      </c>
      <c r="V2391" s="25" t="str">
        <f>VLOOKUP(A2391,Database!A:M,13,FALSE)</f>
        <v>À venir</v>
      </c>
      <c r="W2391" s="25" t="str">
        <f>VLOOKUP($A2391,Database!$A:$Y,20,FALSE)</f>
        <v/>
      </c>
      <c r="X2391" s="25" t="str">
        <f>VLOOKUP($A2391,Database!$A:$Y,21,FALSE)</f>
        <v/>
      </c>
      <c r="Y2391" s="25" t="str">
        <f ca="1">IF(C2391&lt;NOW(),IF(AND(P2391&gt;Q2391,W2391&gt;X2391),S2391,IF(AND(P2391=Q2391,W2391=X2391),T2391,IF(AND(P2391&lt;Q2391,W2391&lt;X2391),U2391,0))),"")</f>
        <v/>
      </c>
      <c r="Z2391" s="25">
        <f>IF(AND(P2391=W2391,Q2391=X2391),1,0)</f>
        <v>1</v>
      </c>
      <c r="AA2391" s="25" t="str">
        <f>IF(Z2391=0,"",IF(ISBLANK(VLOOKUP(A2391,Database!A:AA,22,FALSE)),"",VLOOKUP(A2391,Database!A:AA,22,FALSE)))</f>
        <v>Exact</v>
      </c>
      <c r="AB2391" s="25">
        <f ca="1">IFERROR(IF(AND(Y2391&lt;&gt;"",OR(V2391="Terminé",V2391="En cours")),VLOOKUP(AA2391,Setup_ScoreExactBonus!A:D,4,FALSE),0),0)</f>
        <v>0</v>
      </c>
      <c r="AC2391" s="31" t="str">
        <f ca="1">IF(Y2391&lt;&gt;"", Y2391 + IF(Z2391=1,AB2391, 0), "")</f>
        <v/>
      </c>
      <c r="AD2391" s="31">
        <f ca="1">SUMIFS(AC$2:AC2391,D$2:D2391,D2391)*IF(R2391=0,1,2)</f>
        <v>0</v>
      </c>
    </row>
    <row r="2392" spans="1:30" x14ac:dyDescent="0.35">
      <c r="A2392" s="31">
        <f>IF(ISBLANK(B2392),"",COUNTIF(B$2:B2392,B2392))-1</f>
        <v>61</v>
      </c>
      <c r="B2392" s="31">
        <v>12</v>
      </c>
      <c r="C2392" s="10">
        <f>VLOOKUP($A2392,Database!$A:$Y,7,FALSE)</f>
        <v>46199.875</v>
      </c>
      <c r="D2392" s="31" t="str">
        <f>VLOOKUP(Pronostics!$B2392,Setup_MPP!$A:$G,3,FALSE)</f>
        <v>Jaouad1</v>
      </c>
      <c r="E2392" s="31" t="str">
        <f>VLOOKUP(Pronostics!$B2392,Setup_MPP!$A:$G,2,FALSE)</f>
        <v>Jaouad SETTI</v>
      </c>
      <c r="F2392" s="31" t="str">
        <f>VLOOKUP($B2392,Setup_MPP!$A:$E,4,FALSE)</f>
        <v>#C2D4FF</v>
      </c>
      <c r="G2392" s="31" t="str">
        <f>VLOOKUP($B2392,Setup_MPP!$A:$E,5,FALSE)</f>
        <v>#6586D5</v>
      </c>
      <c r="H2392" s="31" t="str">
        <f>IFERROR(IF(AND(A2392&gt;=1,A2392&lt;=104),VLOOKUP($A2392,Location!$A:$J,6,FALSE),IF(A2392=0,"Avant l'ouverture",IF(OR(A2392=105,A2392=106),"Bonus"))),"")</f>
        <v>Tour 3</v>
      </c>
      <c r="I2392" s="31" t="str">
        <f>IF(LEFT(H2392,4)="Tour",VLOOKUP(A2392,Database!$A:$C,3,FALSE),"")</f>
        <v>I</v>
      </c>
      <c r="J2392" s="31" t="str">
        <f>VLOOKUP($A2392,Location!$A:$J,7,FALSE)</f>
        <v>Norvège</v>
      </c>
      <c r="K2392" s="31" t="str">
        <f>IFERROR(VLOOKUP(J2392,Setup_Team!$B:$C,2,FALSE), "TDB")</f>
        <v>NOR</v>
      </c>
      <c r="L2392" s="31" t="str">
        <f>VLOOKUP($A2392,Location!$A:$J,8,FALSE)</f>
        <v>France</v>
      </c>
      <c r="M2392" s="31" t="str">
        <f>IFERROR(VLOOKUP(L2392,Setup_Team!$B:$C,2,FALSE), "TDB")</f>
        <v>FRA</v>
      </c>
      <c r="N2392" s="31" t="str">
        <f>VLOOKUP($A2392,Location!$A:$J,9,FALSE)</f>
        <v>Foxborough</v>
      </c>
      <c r="O2392" s="31" t="str">
        <f>VLOOKUP($A2392,Location!$A:$J,10,FALSE)</f>
        <v>Gillette Stadium</v>
      </c>
      <c r="R2392" s="31">
        <v>0</v>
      </c>
      <c r="S2392" s="25">
        <f>VLOOKUP($A2392,Database!$A:$Y,10,FALSE)</f>
        <v>141</v>
      </c>
      <c r="T2392" s="25">
        <f>VLOOKUP($A2392,Database!$A:$Y,11,FALSE)</f>
        <v>108</v>
      </c>
      <c r="U2392" s="25">
        <f>VLOOKUP($A2392,Database!$A:$Y,12,FALSE)</f>
        <v>68</v>
      </c>
      <c r="V2392" s="25" t="str">
        <f>VLOOKUP(A2392,Database!A:M,13,FALSE)</f>
        <v>À venir</v>
      </c>
      <c r="W2392" s="25" t="str">
        <f>VLOOKUP($A2392,Database!$A:$Y,20,FALSE)</f>
        <v/>
      </c>
      <c r="X2392" s="25" t="str">
        <f>VLOOKUP($A2392,Database!$A:$Y,21,FALSE)</f>
        <v/>
      </c>
      <c r="Y2392" s="25" t="str">
        <f ca="1">IF(C2392&lt;NOW(),IF(AND(P2392&gt;Q2392,W2392&gt;X2392),S2392,IF(AND(P2392=Q2392,W2392=X2392),T2392,IF(AND(P2392&lt;Q2392,W2392&lt;X2392),U2392,0))),"")</f>
        <v/>
      </c>
      <c r="Z2392" s="25">
        <f>IF(AND(P2392=W2392,Q2392=X2392),1,0)</f>
        <v>1</v>
      </c>
      <c r="AA2392" s="25" t="str">
        <f>IF(Z2392=0,"",IF(ISBLANK(VLOOKUP(A2392,Database!A:AA,22,FALSE)),"",VLOOKUP(A2392,Database!A:AA,22,FALSE)))</f>
        <v>Exact</v>
      </c>
      <c r="AB2392" s="25">
        <f ca="1">IFERROR(IF(AND(Y2392&lt;&gt;"",OR(V2392="Terminé",V2392="En cours")),VLOOKUP(AA2392,Setup_ScoreExactBonus!A:D,4,FALSE),0),0)</f>
        <v>0</v>
      </c>
      <c r="AC2392" s="31" t="str">
        <f ca="1">IF(Y2392&lt;&gt;"", Y2392 + IF(Z2392=1,AB2392, 0), "")</f>
        <v/>
      </c>
      <c r="AD2392" s="31">
        <f ca="1">SUMIFS(AC$2:AC2392,D$2:D2392,D2392)*IF(R2392=0,1,2)</f>
        <v>0</v>
      </c>
    </row>
    <row r="2393" spans="1:30" x14ac:dyDescent="0.35">
      <c r="A2393" s="31">
        <f>IF(ISBLANK(B2393),"",COUNTIF(B$2:B2393,B2393))-1</f>
        <v>61</v>
      </c>
      <c r="B2393" s="31">
        <v>13</v>
      </c>
      <c r="C2393" s="10">
        <f>VLOOKUP($A2393,Database!$A:$Y,7,FALSE)</f>
        <v>46199.875</v>
      </c>
      <c r="D2393" s="31" t="str">
        <f>VLOOKUP(Pronostics!$B2393,Setup_MPP!$A:$G,3,FALSE)</f>
        <v>Julien_I</v>
      </c>
      <c r="E2393" s="31" t="str">
        <f>VLOOKUP(Pronostics!$B2393,Setup_MPP!$A:$G,2,FALSE)</f>
        <v>Julien INGE</v>
      </c>
      <c r="F2393" s="31" t="str">
        <f>VLOOKUP($B2393,Setup_MPP!$A:$E,4,FALSE)</f>
        <v>#C1E0EF</v>
      </c>
      <c r="G2393" s="31" t="str">
        <f>VLOOKUP($B2393,Setup_MPP!$A:$E,5,FALSE)</f>
        <v>#4F91B2</v>
      </c>
      <c r="H2393" s="31" t="str">
        <f>IFERROR(IF(AND(A2393&gt;=1,A2393&lt;=104),VLOOKUP($A2393,Location!$A:$J,6,FALSE),IF(A2393=0,"Avant l'ouverture",IF(OR(A2393=105,A2393=106),"Bonus"))),"")</f>
        <v>Tour 3</v>
      </c>
      <c r="I2393" s="31" t="str">
        <f>IF(LEFT(H2393,4)="Tour",VLOOKUP(A2393,Database!$A:$C,3,FALSE),"")</f>
        <v>I</v>
      </c>
      <c r="J2393" s="31" t="str">
        <f>VLOOKUP($A2393,Location!$A:$J,7,FALSE)</f>
        <v>Norvège</v>
      </c>
      <c r="K2393" s="31" t="str">
        <f>IFERROR(VLOOKUP(J2393,Setup_Team!$B:$C,2,FALSE), "TDB")</f>
        <v>NOR</v>
      </c>
      <c r="L2393" s="31" t="str">
        <f>VLOOKUP($A2393,Location!$A:$J,8,FALSE)</f>
        <v>France</v>
      </c>
      <c r="M2393" s="31" t="str">
        <f>IFERROR(VLOOKUP(L2393,Setup_Team!$B:$C,2,FALSE), "TDB")</f>
        <v>FRA</v>
      </c>
      <c r="N2393" s="31" t="str">
        <f>VLOOKUP($A2393,Location!$A:$J,9,FALSE)</f>
        <v>Foxborough</v>
      </c>
      <c r="O2393" s="31" t="str">
        <f>VLOOKUP($A2393,Location!$A:$J,10,FALSE)</f>
        <v>Gillette Stadium</v>
      </c>
      <c r="R2393" s="31">
        <v>0</v>
      </c>
      <c r="S2393" s="25">
        <f>VLOOKUP($A2393,Database!$A:$Y,10,FALSE)</f>
        <v>141</v>
      </c>
      <c r="T2393" s="25">
        <f>VLOOKUP($A2393,Database!$A:$Y,11,FALSE)</f>
        <v>108</v>
      </c>
      <c r="U2393" s="25">
        <f>VLOOKUP($A2393,Database!$A:$Y,12,FALSE)</f>
        <v>68</v>
      </c>
      <c r="V2393" s="25" t="str">
        <f>VLOOKUP(A2393,Database!A:M,13,FALSE)</f>
        <v>À venir</v>
      </c>
      <c r="W2393" s="25" t="str">
        <f>VLOOKUP($A2393,Database!$A:$Y,20,FALSE)</f>
        <v/>
      </c>
      <c r="X2393" s="25" t="str">
        <f>VLOOKUP($A2393,Database!$A:$Y,21,FALSE)</f>
        <v/>
      </c>
      <c r="Y2393" s="25" t="str">
        <f ca="1">IF(C2393&lt;NOW(),IF(AND(P2393&gt;Q2393,W2393&gt;X2393),S2393,IF(AND(P2393=Q2393,W2393=X2393),T2393,IF(AND(P2393&lt;Q2393,W2393&lt;X2393),U2393,0))),"")</f>
        <v/>
      </c>
      <c r="Z2393" s="25">
        <f>IF(AND(P2393=W2393,Q2393=X2393),1,0)</f>
        <v>1</v>
      </c>
      <c r="AA2393" s="25" t="str">
        <f>IF(Z2393=0,"",IF(ISBLANK(VLOOKUP(A2393,Database!A:AA,22,FALSE)),"",VLOOKUP(A2393,Database!A:AA,22,FALSE)))</f>
        <v>Exact</v>
      </c>
      <c r="AB2393" s="25">
        <f ca="1">IFERROR(IF(AND(Y2393&lt;&gt;"",OR(V2393="Terminé",V2393="En cours")),VLOOKUP(AA2393,Setup_ScoreExactBonus!A:D,4,FALSE),0),0)</f>
        <v>0</v>
      </c>
      <c r="AC2393" s="31" t="str">
        <f ca="1">IF(Y2393&lt;&gt;"", Y2393 + IF(Z2393=1,AB2393, 0), "")</f>
        <v/>
      </c>
      <c r="AD2393" s="31">
        <f ca="1">SUMIFS(AC$2:AC2393,D$2:D2393,D2393)*IF(R2393=0,1,2)</f>
        <v>0</v>
      </c>
    </row>
    <row r="2394" spans="1:30" x14ac:dyDescent="0.35">
      <c r="A2394" s="31">
        <f>IF(ISBLANK(B2394),"",COUNTIF(B$2:B2394,B2394))-1</f>
        <v>61</v>
      </c>
      <c r="B2394" s="31">
        <v>14</v>
      </c>
      <c r="C2394" s="10">
        <f>VLOOKUP($A2394,Database!$A:$Y,7,FALSE)</f>
        <v>46199.875</v>
      </c>
      <c r="D2394" s="31" t="str">
        <f>VLOOKUP(Pronostics!$B2394,Setup_MPP!$A:$G,3,FALSE)</f>
        <v>MarieEYT</v>
      </c>
      <c r="E2394" s="31" t="str">
        <f>VLOOKUP(Pronostics!$B2394,Setup_MPP!$A:$G,2,FALSE)</f>
        <v>Marie EXBRAYAT</v>
      </c>
      <c r="F2394" s="31" t="str">
        <f>VLOOKUP($B2394,Setup_MPP!$A:$E,4,FALSE)</f>
        <v>#FFAFD2</v>
      </c>
      <c r="G2394" s="31" t="str">
        <f>VLOOKUP($B2394,Setup_MPP!$A:$E,5,FALSE)</f>
        <v>#F2589B</v>
      </c>
      <c r="H2394" s="31" t="str">
        <f>IFERROR(IF(AND(A2394&gt;=1,A2394&lt;=104),VLOOKUP($A2394,Location!$A:$J,6,FALSE),IF(A2394=0,"Avant l'ouverture",IF(OR(A2394=105,A2394=106),"Bonus"))),"")</f>
        <v>Tour 3</v>
      </c>
      <c r="I2394" s="31" t="str">
        <f>IF(LEFT(H2394,4)="Tour",VLOOKUP(A2394,Database!$A:$C,3,FALSE),"")</f>
        <v>I</v>
      </c>
      <c r="J2394" s="31" t="str">
        <f>VLOOKUP($A2394,Location!$A:$J,7,FALSE)</f>
        <v>Norvège</v>
      </c>
      <c r="K2394" s="31" t="str">
        <f>IFERROR(VLOOKUP(J2394,Setup_Team!$B:$C,2,FALSE), "TDB")</f>
        <v>NOR</v>
      </c>
      <c r="L2394" s="31" t="str">
        <f>VLOOKUP($A2394,Location!$A:$J,8,FALSE)</f>
        <v>France</v>
      </c>
      <c r="M2394" s="31" t="str">
        <f>IFERROR(VLOOKUP(L2394,Setup_Team!$B:$C,2,FALSE), "TDB")</f>
        <v>FRA</v>
      </c>
      <c r="N2394" s="31" t="str">
        <f>VLOOKUP($A2394,Location!$A:$J,9,FALSE)</f>
        <v>Foxborough</v>
      </c>
      <c r="O2394" s="31" t="str">
        <f>VLOOKUP($A2394,Location!$A:$J,10,FALSE)</f>
        <v>Gillette Stadium</v>
      </c>
      <c r="R2394" s="31">
        <v>0</v>
      </c>
      <c r="S2394" s="25">
        <f>VLOOKUP($A2394,Database!$A:$Y,10,FALSE)</f>
        <v>141</v>
      </c>
      <c r="T2394" s="25">
        <f>VLOOKUP($A2394,Database!$A:$Y,11,FALSE)</f>
        <v>108</v>
      </c>
      <c r="U2394" s="25">
        <f>VLOOKUP($A2394,Database!$A:$Y,12,FALSE)</f>
        <v>68</v>
      </c>
      <c r="V2394" s="25" t="str">
        <f>VLOOKUP(A2394,Database!A:M,13,FALSE)</f>
        <v>À venir</v>
      </c>
      <c r="W2394" s="25" t="str">
        <f>VLOOKUP($A2394,Database!$A:$Y,20,FALSE)</f>
        <v/>
      </c>
      <c r="X2394" s="25" t="str">
        <f>VLOOKUP($A2394,Database!$A:$Y,21,FALSE)</f>
        <v/>
      </c>
      <c r="Y2394" s="25" t="str">
        <f ca="1">IF(C2394&lt;NOW(),IF(AND(P2394&gt;Q2394,W2394&gt;X2394),S2394,IF(AND(P2394=Q2394,W2394=X2394),T2394,IF(AND(P2394&lt;Q2394,W2394&lt;X2394),U2394,0))),"")</f>
        <v/>
      </c>
      <c r="Z2394" s="25">
        <f>IF(AND(P2394=W2394,Q2394=X2394),1,0)</f>
        <v>1</v>
      </c>
      <c r="AA2394" s="25" t="str">
        <f>IF(Z2394=0,"",IF(ISBLANK(VLOOKUP(A2394,Database!A:AA,22,FALSE)),"",VLOOKUP(A2394,Database!A:AA,22,FALSE)))</f>
        <v>Exact</v>
      </c>
      <c r="AB2394" s="25">
        <f ca="1">IFERROR(IF(AND(Y2394&lt;&gt;"",OR(V2394="Terminé",V2394="En cours")),VLOOKUP(AA2394,Setup_ScoreExactBonus!A:D,4,FALSE),0),0)</f>
        <v>0</v>
      </c>
      <c r="AC2394" s="31" t="str">
        <f ca="1">IF(Y2394&lt;&gt;"", Y2394 + IF(Z2394=1,AB2394, 0), "")</f>
        <v/>
      </c>
      <c r="AD2394" s="31">
        <f ca="1">SUMIFS(AC$2:AC2394,D$2:D2394,D2394)*IF(R2394=0,1,2)</f>
        <v>0</v>
      </c>
    </row>
    <row r="2395" spans="1:30" x14ac:dyDescent="0.35">
      <c r="A2395" s="31">
        <f>IF(ISBLANK(B2395),"",COUNTIF(B$2:B2395,B2395))-1</f>
        <v>61</v>
      </c>
      <c r="B2395" s="31">
        <v>15</v>
      </c>
      <c r="C2395" s="10">
        <f>VLOOKUP($A2395,Database!$A:$Y,7,FALSE)</f>
        <v>46199.875</v>
      </c>
      <c r="D2395" s="31" t="str">
        <f>VLOOKUP(Pronostics!$B2395,Setup_MPP!$A:$G,3,FALSE)</f>
        <v>Amine#8UL9R</v>
      </c>
      <c r="E2395" s="31" t="str">
        <f>VLOOKUP(Pronostics!$B2395,Setup_MPP!$A:$G,2,FALSE)</f>
        <v>Amine ZARROUKI</v>
      </c>
      <c r="F2395" s="31" t="str">
        <f>VLOOKUP($B2395,Setup_MPP!$A:$E,4,FALSE)</f>
        <v>#FF9898</v>
      </c>
      <c r="G2395" s="31" t="str">
        <f>VLOOKUP($B2395,Setup_MPP!$A:$E,5,FALSE)</f>
        <v>#FF5D5D</v>
      </c>
      <c r="H2395" s="31" t="str">
        <f>IFERROR(IF(AND(A2395&gt;=1,A2395&lt;=104),VLOOKUP($A2395,Location!$A:$J,6,FALSE),IF(A2395=0,"Avant l'ouverture",IF(OR(A2395=105,A2395=106),"Bonus"))),"")</f>
        <v>Tour 3</v>
      </c>
      <c r="I2395" s="31" t="str">
        <f>IF(LEFT(H2395,4)="Tour",VLOOKUP(A2395,Database!$A:$C,3,FALSE),"")</f>
        <v>I</v>
      </c>
      <c r="J2395" s="31" t="str">
        <f>VLOOKUP($A2395,Location!$A:$J,7,FALSE)</f>
        <v>Norvège</v>
      </c>
      <c r="K2395" s="31" t="str">
        <f>IFERROR(VLOOKUP(J2395,Setup_Team!$B:$C,2,FALSE), "TDB")</f>
        <v>NOR</v>
      </c>
      <c r="L2395" s="31" t="str">
        <f>VLOOKUP($A2395,Location!$A:$J,8,FALSE)</f>
        <v>France</v>
      </c>
      <c r="M2395" s="31" t="str">
        <f>IFERROR(VLOOKUP(L2395,Setup_Team!$B:$C,2,FALSE), "TDB")</f>
        <v>FRA</v>
      </c>
      <c r="N2395" s="31" t="str">
        <f>VLOOKUP($A2395,Location!$A:$J,9,FALSE)</f>
        <v>Foxborough</v>
      </c>
      <c r="O2395" s="31" t="str">
        <f>VLOOKUP($A2395,Location!$A:$J,10,FALSE)</f>
        <v>Gillette Stadium</v>
      </c>
      <c r="R2395" s="31">
        <v>0</v>
      </c>
      <c r="S2395" s="25">
        <f>VLOOKUP($A2395,Database!$A:$Y,10,FALSE)</f>
        <v>141</v>
      </c>
      <c r="T2395" s="25">
        <f>VLOOKUP($A2395,Database!$A:$Y,11,FALSE)</f>
        <v>108</v>
      </c>
      <c r="U2395" s="25">
        <f>VLOOKUP($A2395,Database!$A:$Y,12,FALSE)</f>
        <v>68</v>
      </c>
      <c r="V2395" s="25" t="str">
        <f>VLOOKUP(A2395,Database!A:M,13,FALSE)</f>
        <v>À venir</v>
      </c>
      <c r="W2395" s="25" t="str">
        <f>VLOOKUP($A2395,Database!$A:$Y,20,FALSE)</f>
        <v/>
      </c>
      <c r="X2395" s="25" t="str">
        <f>VLOOKUP($A2395,Database!$A:$Y,21,FALSE)</f>
        <v/>
      </c>
      <c r="Y2395" s="25" t="str">
        <f ca="1">IF(C2395&lt;NOW(),IF(AND(P2395&gt;Q2395,W2395&gt;X2395),S2395,IF(AND(P2395=Q2395,W2395=X2395),T2395,IF(AND(P2395&lt;Q2395,W2395&lt;X2395),U2395,0))),"")</f>
        <v/>
      </c>
      <c r="Z2395" s="25">
        <f>IF(AND(P2395=W2395,Q2395=X2395),1,0)</f>
        <v>1</v>
      </c>
      <c r="AA2395" s="25" t="str">
        <f>IF(Z2395=0,"",IF(ISBLANK(VLOOKUP(A2395,Database!A:AA,22,FALSE)),"",VLOOKUP(A2395,Database!A:AA,22,FALSE)))</f>
        <v>Exact</v>
      </c>
      <c r="AB2395" s="25">
        <f ca="1">IFERROR(IF(AND(Y2395&lt;&gt;"",OR(V2395="Terminé",V2395="En cours")),VLOOKUP(AA2395,Setup_ScoreExactBonus!A:D,4,FALSE),0),0)</f>
        <v>0</v>
      </c>
      <c r="AC2395" s="31" t="str">
        <f ca="1">IF(Y2395&lt;&gt;"", Y2395 + IF(Z2395=1,AB2395, 0), "")</f>
        <v/>
      </c>
      <c r="AD2395" s="31">
        <f ca="1">SUMIFS(AC$2:AC2395,D$2:D2395,D2395)*IF(R2395=0,1,2)</f>
        <v>0</v>
      </c>
    </row>
    <row r="2396" spans="1:30" x14ac:dyDescent="0.35">
      <c r="A2396" s="31">
        <f>IF(ISBLANK(B2396),"",COUNTIF(B$2:B2396,B2396))-1</f>
        <v>61</v>
      </c>
      <c r="B2396" s="31">
        <v>16</v>
      </c>
      <c r="C2396" s="10">
        <f>VLOOKUP($A2396,Database!$A:$Y,7,FALSE)</f>
        <v>46199.875</v>
      </c>
      <c r="D2396" s="31" t="str">
        <f>VLOOKUP(Pronostics!$B2396,Setup_MPP!$A:$G,3,FALSE)</f>
        <v>Laura#8V93E</v>
      </c>
      <c r="E2396" s="31" t="str">
        <f>VLOOKUP(Pronostics!$B2396,Setup_MPP!$A:$G,2,FALSE)</f>
        <v>Laura GIULIANO</v>
      </c>
      <c r="F2396" s="31" t="str">
        <f>VLOOKUP($B2396,Setup_MPP!$A:$E,4,FALSE)</f>
        <v>#86A4FE</v>
      </c>
      <c r="G2396" s="31" t="str">
        <f>VLOOKUP($B2396,Setup_MPP!$A:$E,5,FALSE)</f>
        <v>#3769FF</v>
      </c>
      <c r="H2396" s="31" t="str">
        <f>IFERROR(IF(AND(A2396&gt;=1,A2396&lt;=104),VLOOKUP($A2396,Location!$A:$J,6,FALSE),IF(A2396=0,"Avant l'ouverture",IF(OR(A2396=105,A2396=106),"Bonus"))),"")</f>
        <v>Tour 3</v>
      </c>
      <c r="I2396" s="31" t="str">
        <f>IF(LEFT(H2396,4)="Tour",VLOOKUP(A2396,Database!$A:$C,3,FALSE),"")</f>
        <v>I</v>
      </c>
      <c r="J2396" s="31" t="str">
        <f>VLOOKUP($A2396,Location!$A:$J,7,FALSE)</f>
        <v>Norvège</v>
      </c>
      <c r="K2396" s="31" t="str">
        <f>IFERROR(VLOOKUP(J2396,Setup_Team!$B:$C,2,FALSE), "TDB")</f>
        <v>NOR</v>
      </c>
      <c r="L2396" s="31" t="str">
        <f>VLOOKUP($A2396,Location!$A:$J,8,FALSE)</f>
        <v>France</v>
      </c>
      <c r="M2396" s="31" t="str">
        <f>IFERROR(VLOOKUP(L2396,Setup_Team!$B:$C,2,FALSE), "TDB")</f>
        <v>FRA</v>
      </c>
      <c r="N2396" s="31" t="str">
        <f>VLOOKUP($A2396,Location!$A:$J,9,FALSE)</f>
        <v>Foxborough</v>
      </c>
      <c r="O2396" s="31" t="str">
        <f>VLOOKUP($A2396,Location!$A:$J,10,FALSE)</f>
        <v>Gillette Stadium</v>
      </c>
      <c r="R2396" s="31">
        <v>0</v>
      </c>
      <c r="S2396" s="25">
        <f>VLOOKUP($A2396,Database!$A:$Y,10,FALSE)</f>
        <v>141</v>
      </c>
      <c r="T2396" s="25">
        <f>VLOOKUP($A2396,Database!$A:$Y,11,FALSE)</f>
        <v>108</v>
      </c>
      <c r="U2396" s="25">
        <f>VLOOKUP($A2396,Database!$A:$Y,12,FALSE)</f>
        <v>68</v>
      </c>
      <c r="V2396" s="25" t="str">
        <f>VLOOKUP(A2396,Database!A:M,13,FALSE)</f>
        <v>À venir</v>
      </c>
      <c r="W2396" s="25" t="str">
        <f>VLOOKUP($A2396,Database!$A:$Y,20,FALSE)</f>
        <v/>
      </c>
      <c r="X2396" s="25" t="str">
        <f>VLOOKUP($A2396,Database!$A:$Y,21,FALSE)</f>
        <v/>
      </c>
      <c r="Y2396" s="25" t="str">
        <f ca="1">IF(C2396&lt;NOW(),IF(AND(P2396&gt;Q2396,W2396&gt;X2396),S2396,IF(AND(P2396=Q2396,W2396=X2396),T2396,IF(AND(P2396&lt;Q2396,W2396&lt;X2396),U2396,0))),"")</f>
        <v/>
      </c>
      <c r="Z2396" s="25">
        <f>IF(AND(P2396=W2396,Q2396=X2396),1,0)</f>
        <v>1</v>
      </c>
      <c r="AA2396" s="25" t="str">
        <f>IF(Z2396=0,"",IF(ISBLANK(VLOOKUP(A2396,Database!A:AA,22,FALSE)),"",VLOOKUP(A2396,Database!A:AA,22,FALSE)))</f>
        <v>Exact</v>
      </c>
      <c r="AB2396" s="25">
        <f ca="1">IFERROR(IF(AND(Y2396&lt;&gt;"",OR(V2396="Terminé",V2396="En cours")),VLOOKUP(AA2396,Setup_ScoreExactBonus!A:D,4,FALSE),0),0)</f>
        <v>0</v>
      </c>
      <c r="AC2396" s="31" t="str">
        <f ca="1">IF(Y2396&lt;&gt;"", Y2396 + IF(Z2396=1,AB2396, 0), "")</f>
        <v/>
      </c>
      <c r="AD2396" s="31">
        <f ca="1">SUMIFS(AC$2:AC2396,D$2:D2396,D2396)*IF(R2396=0,1,2)</f>
        <v>0</v>
      </c>
    </row>
    <row r="2397" spans="1:30" x14ac:dyDescent="0.35">
      <c r="A2397" s="31">
        <f>IF(ISBLANK(B2397),"",COUNTIF(B$2:B2397,B2397))-1</f>
        <v>61</v>
      </c>
      <c r="B2397" s="31">
        <v>17</v>
      </c>
      <c r="C2397" s="10">
        <f>VLOOKUP($A2397,Database!$A:$Y,7,FALSE)</f>
        <v>46199.875</v>
      </c>
      <c r="D2397" s="31" t="str">
        <f>VLOOKUP(Pronostics!$B2397,Setup_MPP!$A:$G,3,FALSE)</f>
        <v>Joueur17</v>
      </c>
      <c r="E2397" s="31" t="str">
        <f>VLOOKUP(Pronostics!$B2397,Setup_MPP!$A:$G,2,FALSE)</f>
        <v>Joueur17</v>
      </c>
      <c r="F2397" s="31" t="str">
        <f>VLOOKUP($B2397,Setup_MPP!$A:$E,4,FALSE)</f>
        <v>#FFB0B0</v>
      </c>
      <c r="G2397" s="31" t="str">
        <f>VLOOKUP($B2397,Setup_MPP!$A:$E,5,FALSE)</f>
        <v>#F25757</v>
      </c>
      <c r="H2397" s="31" t="str">
        <f>IFERROR(IF(AND(A2397&gt;=1,A2397&lt;=104),VLOOKUP($A2397,Location!$A:$J,6,FALSE),IF(A2397=0,"Avant l'ouverture",IF(OR(A2397=105,A2397=106),"Bonus"))),"")</f>
        <v>Tour 3</v>
      </c>
      <c r="I2397" s="31" t="str">
        <f>IF(LEFT(H2397,4)="Tour",VLOOKUP(A2397,Database!$A:$C,3,FALSE),"")</f>
        <v>I</v>
      </c>
      <c r="J2397" s="31" t="str">
        <f>VLOOKUP($A2397,Location!$A:$J,7,FALSE)</f>
        <v>Norvège</v>
      </c>
      <c r="K2397" s="31" t="str">
        <f>IFERROR(VLOOKUP(J2397,Setup_Team!$B:$C,2,FALSE), "TDB")</f>
        <v>NOR</v>
      </c>
      <c r="L2397" s="31" t="str">
        <f>VLOOKUP($A2397,Location!$A:$J,8,FALSE)</f>
        <v>France</v>
      </c>
      <c r="M2397" s="31" t="str">
        <f>IFERROR(VLOOKUP(L2397,Setup_Team!$B:$C,2,FALSE), "TDB")</f>
        <v>FRA</v>
      </c>
      <c r="N2397" s="31" t="str">
        <f>VLOOKUP($A2397,Location!$A:$J,9,FALSE)</f>
        <v>Foxborough</v>
      </c>
      <c r="O2397" s="31" t="str">
        <f>VLOOKUP($A2397,Location!$A:$J,10,FALSE)</f>
        <v>Gillette Stadium</v>
      </c>
      <c r="R2397" s="31">
        <v>0</v>
      </c>
      <c r="S2397" s="25">
        <f>VLOOKUP($A2397,Database!$A:$Y,10,FALSE)</f>
        <v>141</v>
      </c>
      <c r="T2397" s="25">
        <f>VLOOKUP($A2397,Database!$A:$Y,11,FALSE)</f>
        <v>108</v>
      </c>
      <c r="U2397" s="25">
        <f>VLOOKUP($A2397,Database!$A:$Y,12,FALSE)</f>
        <v>68</v>
      </c>
      <c r="V2397" s="25" t="str">
        <f>VLOOKUP(A2397,Database!A:M,13,FALSE)</f>
        <v>À venir</v>
      </c>
      <c r="W2397" s="25" t="str">
        <f>VLOOKUP($A2397,Database!$A:$Y,20,FALSE)</f>
        <v/>
      </c>
      <c r="X2397" s="25" t="str">
        <f>VLOOKUP($A2397,Database!$A:$Y,21,FALSE)</f>
        <v/>
      </c>
      <c r="Y2397" s="25" t="str">
        <f ca="1">IF(C2397&lt;NOW(),IF(AND(P2397&gt;Q2397,W2397&gt;X2397),S2397,IF(AND(P2397=Q2397,W2397=X2397),T2397,IF(AND(P2397&lt;Q2397,W2397&lt;X2397),U2397,0))),"")</f>
        <v/>
      </c>
      <c r="Z2397" s="25">
        <f>IF(AND(P2397=W2397,Q2397=X2397),1,0)</f>
        <v>1</v>
      </c>
      <c r="AA2397" s="25" t="str">
        <f>IF(Z2397=0,"",IF(ISBLANK(VLOOKUP(A2397,Database!A:AA,22,FALSE)),"",VLOOKUP(A2397,Database!A:AA,22,FALSE)))</f>
        <v>Exact</v>
      </c>
      <c r="AB2397" s="25">
        <f ca="1">IFERROR(IF(AND(Y2397&lt;&gt;"",OR(V2397="Terminé",V2397="En cours")),VLOOKUP(AA2397,Setup_ScoreExactBonus!A:D,4,FALSE),0),0)</f>
        <v>0</v>
      </c>
      <c r="AC2397" s="31" t="str">
        <f ca="1">IF(Y2397&lt;&gt;"", Y2397 + IF(Z2397=1,AB2397, 0), "")</f>
        <v/>
      </c>
      <c r="AD2397" s="31">
        <f ca="1">SUMIFS(AC$2:AC2397,D$2:D2397,D2397)*IF(R2397=0,1,2)</f>
        <v>0</v>
      </c>
    </row>
    <row r="2398" spans="1:30" x14ac:dyDescent="0.35">
      <c r="A2398" s="31">
        <f>IF(ISBLANK(B2398),"",COUNTIF(B$2:B2398,B2398))-1</f>
        <v>61</v>
      </c>
      <c r="B2398" s="31">
        <v>18</v>
      </c>
      <c r="C2398" s="10">
        <f>VLOOKUP($A2398,Database!$A:$Y,7,FALSE)</f>
        <v>46199.875</v>
      </c>
      <c r="D2398" s="31" t="str">
        <f>VLOOKUP(Pronostics!$B2398,Setup_MPP!$A:$G,3,FALSE)</f>
        <v>Joueur18</v>
      </c>
      <c r="E2398" s="31" t="str">
        <f>VLOOKUP(Pronostics!$B2398,Setup_MPP!$A:$G,2,FALSE)</f>
        <v>Joueur18</v>
      </c>
      <c r="F2398" s="31" t="str">
        <f>VLOOKUP($B2398,Setup_MPP!$A:$E,4,FALSE)</f>
        <v>#FFC9B0</v>
      </c>
      <c r="G2398" s="31" t="str">
        <f>VLOOKUP($B2398,Setup_MPP!$A:$E,5,FALSE)</f>
        <v>#F28D57</v>
      </c>
      <c r="H2398" s="31" t="str">
        <f>IFERROR(IF(AND(A2398&gt;=1,A2398&lt;=104),VLOOKUP($A2398,Location!$A:$J,6,FALSE),IF(A2398=0,"Avant l'ouverture",IF(OR(A2398=105,A2398=106),"Bonus"))),"")</f>
        <v>Tour 3</v>
      </c>
      <c r="I2398" s="31" t="str">
        <f>IF(LEFT(H2398,4)="Tour",VLOOKUP(A2398,Database!$A:$C,3,FALSE),"")</f>
        <v>I</v>
      </c>
      <c r="J2398" s="31" t="str">
        <f>VLOOKUP($A2398,Location!$A:$J,7,FALSE)</f>
        <v>Norvège</v>
      </c>
      <c r="K2398" s="31" t="str">
        <f>IFERROR(VLOOKUP(J2398,Setup_Team!$B:$C,2,FALSE), "TDB")</f>
        <v>NOR</v>
      </c>
      <c r="L2398" s="31" t="str">
        <f>VLOOKUP($A2398,Location!$A:$J,8,FALSE)</f>
        <v>France</v>
      </c>
      <c r="M2398" s="31" t="str">
        <f>IFERROR(VLOOKUP(L2398,Setup_Team!$B:$C,2,FALSE), "TDB")</f>
        <v>FRA</v>
      </c>
      <c r="N2398" s="31" t="str">
        <f>VLOOKUP($A2398,Location!$A:$J,9,FALSE)</f>
        <v>Foxborough</v>
      </c>
      <c r="O2398" s="31" t="str">
        <f>VLOOKUP($A2398,Location!$A:$J,10,FALSE)</f>
        <v>Gillette Stadium</v>
      </c>
      <c r="R2398" s="31">
        <v>0</v>
      </c>
      <c r="S2398" s="25">
        <f>VLOOKUP($A2398,Database!$A:$Y,10,FALSE)</f>
        <v>141</v>
      </c>
      <c r="T2398" s="25">
        <f>VLOOKUP($A2398,Database!$A:$Y,11,FALSE)</f>
        <v>108</v>
      </c>
      <c r="U2398" s="25">
        <f>VLOOKUP($A2398,Database!$A:$Y,12,FALSE)</f>
        <v>68</v>
      </c>
      <c r="V2398" s="25" t="str">
        <f>VLOOKUP(A2398,Database!A:M,13,FALSE)</f>
        <v>À venir</v>
      </c>
      <c r="W2398" s="25" t="str">
        <f>VLOOKUP($A2398,Database!$A:$Y,20,FALSE)</f>
        <v/>
      </c>
      <c r="X2398" s="25" t="str">
        <f>VLOOKUP($A2398,Database!$A:$Y,21,FALSE)</f>
        <v/>
      </c>
      <c r="Y2398" s="25" t="str">
        <f ca="1">IF(C2398&lt;NOW(),IF(AND(P2398&gt;Q2398,W2398&gt;X2398),S2398,IF(AND(P2398=Q2398,W2398=X2398),T2398,IF(AND(P2398&lt;Q2398,W2398&lt;X2398),U2398,0))),"")</f>
        <v/>
      </c>
      <c r="Z2398" s="25">
        <f>IF(AND(P2398=W2398,Q2398=X2398),1,0)</f>
        <v>1</v>
      </c>
      <c r="AA2398" s="25" t="str">
        <f>IF(Z2398=0,"",IF(ISBLANK(VLOOKUP(A2398,Database!A:AA,22,FALSE)),"",VLOOKUP(A2398,Database!A:AA,22,FALSE)))</f>
        <v>Exact</v>
      </c>
      <c r="AB2398" s="25">
        <f ca="1">IFERROR(IF(AND(Y2398&lt;&gt;"",OR(V2398="Terminé",V2398="En cours")),VLOOKUP(AA2398,Setup_ScoreExactBonus!A:D,4,FALSE),0),0)</f>
        <v>0</v>
      </c>
      <c r="AC2398" s="31" t="str">
        <f ca="1">IF(Y2398&lt;&gt;"", Y2398 + IF(Z2398=1,AB2398, 0), "")</f>
        <v/>
      </c>
      <c r="AD2398" s="31">
        <f ca="1">SUMIFS(AC$2:AC2398,D$2:D2398,D2398)*IF(R2398=0,1,2)</f>
        <v>0</v>
      </c>
    </row>
    <row r="2399" spans="1:30" x14ac:dyDescent="0.35">
      <c r="A2399" s="31">
        <f>IF(ISBLANK(B2399),"",COUNTIF(B$2:B2399,B2399))-1</f>
        <v>61</v>
      </c>
      <c r="B2399" s="31">
        <v>19</v>
      </c>
      <c r="C2399" s="10">
        <f>VLOOKUP($A2399,Database!$A:$Y,7,FALSE)</f>
        <v>46199.875</v>
      </c>
      <c r="D2399" s="31" t="str">
        <f>VLOOKUP(Pronostics!$B2399,Setup_MPP!$A:$G,3,FALSE)</f>
        <v>Joueur19</v>
      </c>
      <c r="E2399" s="31" t="str">
        <f>VLOOKUP(Pronostics!$B2399,Setup_MPP!$A:$G,2,FALSE)</f>
        <v>Joueur19</v>
      </c>
      <c r="F2399" s="31" t="str">
        <f>VLOOKUP($B2399,Setup_MPP!$A:$E,4,FALSE)</f>
        <v>#D5D5D5</v>
      </c>
      <c r="G2399" s="31" t="str">
        <f>VLOOKUP($B2399,Setup_MPP!$A:$E,5,FALSE)</f>
        <v>#727272</v>
      </c>
      <c r="H2399" s="31" t="str">
        <f>IFERROR(IF(AND(A2399&gt;=1,A2399&lt;=104),VLOOKUP($A2399,Location!$A:$J,6,FALSE),IF(A2399=0,"Avant l'ouverture",IF(OR(A2399=105,A2399=106),"Bonus"))),"")</f>
        <v>Tour 3</v>
      </c>
      <c r="I2399" s="31" t="str">
        <f>IF(LEFT(H2399,4)="Tour",VLOOKUP(A2399,Database!$A:$C,3,FALSE),"")</f>
        <v>I</v>
      </c>
      <c r="J2399" s="31" t="str">
        <f>VLOOKUP($A2399,Location!$A:$J,7,FALSE)</f>
        <v>Norvège</v>
      </c>
      <c r="K2399" s="31" t="str">
        <f>IFERROR(VLOOKUP(J2399,Setup_Team!$B:$C,2,FALSE), "TDB")</f>
        <v>NOR</v>
      </c>
      <c r="L2399" s="31" t="str">
        <f>VLOOKUP($A2399,Location!$A:$J,8,FALSE)</f>
        <v>France</v>
      </c>
      <c r="M2399" s="31" t="str">
        <f>IFERROR(VLOOKUP(L2399,Setup_Team!$B:$C,2,FALSE), "TDB")</f>
        <v>FRA</v>
      </c>
      <c r="N2399" s="31" t="str">
        <f>VLOOKUP($A2399,Location!$A:$J,9,FALSE)</f>
        <v>Foxborough</v>
      </c>
      <c r="O2399" s="31" t="str">
        <f>VLOOKUP($A2399,Location!$A:$J,10,FALSE)</f>
        <v>Gillette Stadium</v>
      </c>
      <c r="R2399" s="31">
        <v>0</v>
      </c>
      <c r="S2399" s="25">
        <f>VLOOKUP($A2399,Database!$A:$Y,10,FALSE)</f>
        <v>141</v>
      </c>
      <c r="T2399" s="25">
        <f>VLOOKUP($A2399,Database!$A:$Y,11,FALSE)</f>
        <v>108</v>
      </c>
      <c r="U2399" s="25">
        <f>VLOOKUP($A2399,Database!$A:$Y,12,FALSE)</f>
        <v>68</v>
      </c>
      <c r="V2399" s="25" t="str">
        <f>VLOOKUP(A2399,Database!A:M,13,FALSE)</f>
        <v>À venir</v>
      </c>
      <c r="W2399" s="25" t="str">
        <f>VLOOKUP($A2399,Database!$A:$Y,20,FALSE)</f>
        <v/>
      </c>
      <c r="X2399" s="25" t="str">
        <f>VLOOKUP($A2399,Database!$A:$Y,21,FALSE)</f>
        <v/>
      </c>
      <c r="Y2399" s="25" t="str">
        <f ca="1">IF(C2399&lt;NOW(),IF(AND(P2399&gt;Q2399,W2399&gt;X2399),S2399,IF(AND(P2399=Q2399,W2399=X2399),T2399,IF(AND(P2399&lt;Q2399,W2399&lt;X2399),U2399,0))),"")</f>
        <v/>
      </c>
      <c r="Z2399" s="25">
        <f>IF(AND(P2399=W2399,Q2399=X2399),1,0)</f>
        <v>1</v>
      </c>
      <c r="AA2399" s="25" t="str">
        <f>IF(Z2399=0,"",IF(ISBLANK(VLOOKUP(A2399,Database!A:AA,22,FALSE)),"",VLOOKUP(A2399,Database!A:AA,22,FALSE)))</f>
        <v>Exact</v>
      </c>
      <c r="AB2399" s="25">
        <f ca="1">IFERROR(IF(AND(Y2399&lt;&gt;"",OR(V2399="Terminé",V2399="En cours")),VLOOKUP(AA2399,Setup_ScoreExactBonus!A:D,4,FALSE),0),0)</f>
        <v>0</v>
      </c>
      <c r="AC2399" s="31" t="str">
        <f ca="1">IF(Y2399&lt;&gt;"", Y2399 + IF(Z2399=1,AB2399, 0), "")</f>
        <v/>
      </c>
      <c r="AD2399" s="31">
        <f ca="1">SUMIFS(AC$2:AC2399,D$2:D2399,D2399)*IF(R2399=0,1,2)</f>
        <v>0</v>
      </c>
    </row>
    <row r="2400" spans="1:30" x14ac:dyDescent="0.35">
      <c r="A2400" s="31">
        <f>IF(ISBLANK(B2400),"",COUNTIF(B$2:B2400,B2400))-1</f>
        <v>61</v>
      </c>
      <c r="B2400" s="31">
        <v>20</v>
      </c>
      <c r="C2400" s="10">
        <f>VLOOKUP($A2400,Database!$A:$Y,7,FALSE)</f>
        <v>46199.875</v>
      </c>
      <c r="D2400" s="31" t="str">
        <f>VLOOKUP(Pronostics!$B2400,Setup_MPP!$A:$G,3,FALSE)</f>
        <v>Joueur20</v>
      </c>
      <c r="E2400" s="31" t="str">
        <f>VLOOKUP(Pronostics!$B2400,Setup_MPP!$A:$G,2,FALSE)</f>
        <v>Joueur20</v>
      </c>
      <c r="F2400" s="31" t="str">
        <f>VLOOKUP($B2400,Setup_MPP!$A:$E,4,FALSE)</f>
        <v>#D5D5D5</v>
      </c>
      <c r="G2400" s="31" t="str">
        <f>VLOOKUP($B2400,Setup_MPP!$A:$E,5,FALSE)</f>
        <v>#727272</v>
      </c>
      <c r="H2400" s="31" t="str">
        <f>IFERROR(IF(AND(A2400&gt;=1,A2400&lt;=104),VLOOKUP($A2400,Location!$A:$J,6,FALSE),IF(A2400=0,"Avant l'ouverture",IF(OR(A2400=105,A2400=106),"Bonus"))),"")</f>
        <v>Tour 3</v>
      </c>
      <c r="I2400" s="31" t="str">
        <f>IF(LEFT(H2400,4)="Tour",VLOOKUP(A2400,Database!$A:$C,3,FALSE),"")</f>
        <v>I</v>
      </c>
      <c r="J2400" s="31" t="str">
        <f>VLOOKUP($A2400,Location!$A:$J,7,FALSE)</f>
        <v>Norvège</v>
      </c>
      <c r="K2400" s="31" t="str">
        <f>IFERROR(VLOOKUP(J2400,Setup_Team!$B:$C,2,FALSE), "TDB")</f>
        <v>NOR</v>
      </c>
      <c r="L2400" s="31" t="str">
        <f>VLOOKUP($A2400,Location!$A:$J,8,FALSE)</f>
        <v>France</v>
      </c>
      <c r="M2400" s="31" t="str">
        <f>IFERROR(VLOOKUP(L2400,Setup_Team!$B:$C,2,FALSE), "TDB")</f>
        <v>FRA</v>
      </c>
      <c r="N2400" s="31" t="str">
        <f>VLOOKUP($A2400,Location!$A:$J,9,FALSE)</f>
        <v>Foxborough</v>
      </c>
      <c r="O2400" s="31" t="str">
        <f>VLOOKUP($A2400,Location!$A:$J,10,FALSE)</f>
        <v>Gillette Stadium</v>
      </c>
      <c r="R2400" s="31">
        <v>0</v>
      </c>
      <c r="S2400" s="25">
        <f>VLOOKUP($A2400,Database!$A:$Y,10,FALSE)</f>
        <v>141</v>
      </c>
      <c r="T2400" s="25">
        <f>VLOOKUP($A2400,Database!$A:$Y,11,FALSE)</f>
        <v>108</v>
      </c>
      <c r="U2400" s="25">
        <f>VLOOKUP($A2400,Database!$A:$Y,12,FALSE)</f>
        <v>68</v>
      </c>
      <c r="V2400" s="25" t="str">
        <f>VLOOKUP(A2400,Database!A:M,13,FALSE)</f>
        <v>À venir</v>
      </c>
      <c r="W2400" s="25" t="str">
        <f>VLOOKUP($A2400,Database!$A:$Y,20,FALSE)</f>
        <v/>
      </c>
      <c r="X2400" s="25" t="str">
        <f>VLOOKUP($A2400,Database!$A:$Y,21,FALSE)</f>
        <v/>
      </c>
      <c r="Y2400" s="25" t="str">
        <f ca="1">IF(C2400&lt;NOW(),IF(AND(P2400&gt;Q2400,W2400&gt;X2400),S2400,IF(AND(P2400=Q2400,W2400=X2400),T2400,IF(AND(P2400&lt;Q2400,W2400&lt;X2400),U2400,0))),"")</f>
        <v/>
      </c>
      <c r="Z2400" s="25">
        <f>IF(AND(P2400=W2400,Q2400=X2400),1,0)</f>
        <v>1</v>
      </c>
      <c r="AA2400" s="25" t="str">
        <f>IF(Z2400=0,"",IF(ISBLANK(VLOOKUP(A2400,Database!A:AA,22,FALSE)),"",VLOOKUP(A2400,Database!A:AA,22,FALSE)))</f>
        <v>Exact</v>
      </c>
      <c r="AB2400" s="25">
        <f ca="1">IFERROR(IF(AND(Y2400&lt;&gt;"",OR(V2400="Terminé",V2400="En cours")),VLOOKUP(AA2400,Setup_ScoreExactBonus!A:D,4,FALSE),0),0)</f>
        <v>0</v>
      </c>
      <c r="AC2400" s="31" t="str">
        <f ca="1">IF(Y2400&lt;&gt;"", Y2400 + IF(Z2400=1,AB2400, 0), "")</f>
        <v/>
      </c>
      <c r="AD2400" s="31">
        <f ca="1">SUMIFS(AC$2:AC2400,D$2:D2400,D2400)*IF(R2400=0,1,2)</f>
        <v>0</v>
      </c>
    </row>
    <row r="2401" spans="1:30" x14ac:dyDescent="0.35">
      <c r="A2401" s="31">
        <f>IF(ISBLANK(B2401),"",COUNTIF(B$2:B2401,B2401))-1</f>
        <v>61</v>
      </c>
      <c r="B2401" s="31">
        <v>21</v>
      </c>
      <c r="C2401" s="10">
        <f>VLOOKUP($A2401,Database!$A:$Y,7,FALSE)</f>
        <v>46199.875</v>
      </c>
      <c r="D2401" s="31" t="str">
        <f>VLOOKUP(Pronostics!$B2401,Setup_MPP!$A:$G,3,FALSE)</f>
        <v>Joueur21</v>
      </c>
      <c r="E2401" s="31" t="str">
        <f>VLOOKUP(Pronostics!$B2401,Setup_MPP!$A:$G,2,FALSE)</f>
        <v>Joueur21</v>
      </c>
      <c r="F2401" s="31" t="str">
        <f>VLOOKUP($B2401,Setup_MPP!$A:$E,4,FALSE)</f>
        <v>#D5D5D5</v>
      </c>
      <c r="G2401" s="31" t="str">
        <f>VLOOKUP($B2401,Setup_MPP!$A:$E,5,FALSE)</f>
        <v>#727272</v>
      </c>
      <c r="H2401" s="31" t="str">
        <f>IFERROR(IF(AND(A2401&gt;=1,A2401&lt;=104),VLOOKUP($A2401,Location!$A:$J,6,FALSE),IF(A2401=0,"Avant l'ouverture",IF(OR(A2401=105,A2401=106),"Bonus"))),"")</f>
        <v>Tour 3</v>
      </c>
      <c r="I2401" s="31" t="str">
        <f>IF(LEFT(H2401,4)="Tour",VLOOKUP(A2401,Database!$A:$C,3,FALSE),"")</f>
        <v>I</v>
      </c>
      <c r="J2401" s="31" t="str">
        <f>VLOOKUP($A2401,Location!$A:$J,7,FALSE)</f>
        <v>Norvège</v>
      </c>
      <c r="K2401" s="31" t="str">
        <f>IFERROR(VLOOKUP(J2401,Setup_Team!$B:$C,2,FALSE), "TDB")</f>
        <v>NOR</v>
      </c>
      <c r="L2401" s="31" t="str">
        <f>VLOOKUP($A2401,Location!$A:$J,8,FALSE)</f>
        <v>France</v>
      </c>
      <c r="M2401" s="31" t="str">
        <f>IFERROR(VLOOKUP(L2401,Setup_Team!$B:$C,2,FALSE), "TDB")</f>
        <v>FRA</v>
      </c>
      <c r="N2401" s="31" t="str">
        <f>VLOOKUP($A2401,Location!$A:$J,9,FALSE)</f>
        <v>Foxborough</v>
      </c>
      <c r="O2401" s="31" t="str">
        <f>VLOOKUP($A2401,Location!$A:$J,10,FALSE)</f>
        <v>Gillette Stadium</v>
      </c>
      <c r="R2401" s="31">
        <v>0</v>
      </c>
      <c r="S2401" s="25">
        <f>VLOOKUP($A2401,Database!$A:$Y,10,FALSE)</f>
        <v>141</v>
      </c>
      <c r="T2401" s="25">
        <f>VLOOKUP($A2401,Database!$A:$Y,11,FALSE)</f>
        <v>108</v>
      </c>
      <c r="U2401" s="25">
        <f>VLOOKUP($A2401,Database!$A:$Y,12,FALSE)</f>
        <v>68</v>
      </c>
      <c r="V2401" s="25" t="str">
        <f>VLOOKUP(A2401,Database!A:M,13,FALSE)</f>
        <v>À venir</v>
      </c>
      <c r="W2401" s="25" t="str">
        <f>VLOOKUP($A2401,Database!$A:$Y,20,FALSE)</f>
        <v/>
      </c>
      <c r="X2401" s="25" t="str">
        <f>VLOOKUP($A2401,Database!$A:$Y,21,FALSE)</f>
        <v/>
      </c>
      <c r="Y2401" s="25" t="str">
        <f ca="1">IF(C2401&lt;NOW(),IF(AND(P2401&gt;Q2401,W2401&gt;X2401),S2401,IF(AND(P2401=Q2401,W2401=X2401),T2401,IF(AND(P2401&lt;Q2401,W2401&lt;X2401),U2401,0))),"")</f>
        <v/>
      </c>
      <c r="Z2401" s="25">
        <f>IF(AND(P2401=W2401,Q2401=X2401),1,0)</f>
        <v>1</v>
      </c>
      <c r="AA2401" s="25" t="str">
        <f>IF(Z2401=0,"",IF(ISBLANK(VLOOKUP(A2401,Database!A:AA,22,FALSE)),"",VLOOKUP(A2401,Database!A:AA,22,FALSE)))</f>
        <v>Exact</v>
      </c>
      <c r="AB2401" s="25">
        <f ca="1">IFERROR(IF(AND(Y2401&lt;&gt;"",OR(V2401="Terminé",V2401="En cours")),VLOOKUP(AA2401,Setup_ScoreExactBonus!A:D,4,FALSE),0),0)</f>
        <v>0</v>
      </c>
      <c r="AC2401" s="31" t="str">
        <f ca="1">IF(Y2401&lt;&gt;"", Y2401 + IF(Z2401=1,AB2401, 0), "")</f>
        <v/>
      </c>
      <c r="AD2401" s="31">
        <f ca="1">SUMIFS(AC$2:AC2401,D$2:D2401,D2401)*IF(R2401=0,1,2)</f>
        <v>0</v>
      </c>
    </row>
    <row r="2402" spans="1:30" x14ac:dyDescent="0.35">
      <c r="A2402" s="31">
        <f>IF(ISBLANK(B2402),"",COUNTIF(B$2:B2402,B2402))-1</f>
        <v>61</v>
      </c>
      <c r="B2402" s="31">
        <v>22</v>
      </c>
      <c r="C2402" s="10">
        <f>VLOOKUP($A2402,Database!$A:$Y,7,FALSE)</f>
        <v>46199.875</v>
      </c>
      <c r="D2402" s="31" t="str">
        <f>VLOOKUP(Pronostics!$B2402,Setup_MPP!$A:$G,3,FALSE)</f>
        <v>Joueur22</v>
      </c>
      <c r="E2402" s="31" t="str">
        <f>VLOOKUP(Pronostics!$B2402,Setup_MPP!$A:$G,2,FALSE)</f>
        <v>Joueur22</v>
      </c>
      <c r="F2402" s="31" t="str">
        <f>VLOOKUP($B2402,Setup_MPP!$A:$E,4,FALSE)</f>
        <v>#D5D5D5</v>
      </c>
      <c r="G2402" s="31" t="str">
        <f>VLOOKUP($B2402,Setup_MPP!$A:$E,5,FALSE)</f>
        <v>#727272</v>
      </c>
      <c r="H2402" s="31" t="str">
        <f>IFERROR(IF(AND(A2402&gt;=1,A2402&lt;=104),VLOOKUP($A2402,Location!$A:$J,6,FALSE),IF(A2402=0,"Avant l'ouverture",IF(OR(A2402=105,A2402=106),"Bonus"))),"")</f>
        <v>Tour 3</v>
      </c>
      <c r="I2402" s="31" t="str">
        <f>IF(LEFT(H2402,4)="Tour",VLOOKUP(A2402,Database!$A:$C,3,FALSE),"")</f>
        <v>I</v>
      </c>
      <c r="J2402" s="31" t="str">
        <f>VLOOKUP($A2402,Location!$A:$J,7,FALSE)</f>
        <v>Norvège</v>
      </c>
      <c r="K2402" s="31" t="str">
        <f>IFERROR(VLOOKUP(J2402,Setup_Team!$B:$C,2,FALSE), "TDB")</f>
        <v>NOR</v>
      </c>
      <c r="L2402" s="31" t="str">
        <f>VLOOKUP($A2402,Location!$A:$J,8,FALSE)</f>
        <v>France</v>
      </c>
      <c r="M2402" s="31" t="str">
        <f>IFERROR(VLOOKUP(L2402,Setup_Team!$B:$C,2,FALSE), "TDB")</f>
        <v>FRA</v>
      </c>
      <c r="N2402" s="31" t="str">
        <f>VLOOKUP($A2402,Location!$A:$J,9,FALSE)</f>
        <v>Foxborough</v>
      </c>
      <c r="O2402" s="31" t="str">
        <f>VLOOKUP($A2402,Location!$A:$J,10,FALSE)</f>
        <v>Gillette Stadium</v>
      </c>
      <c r="R2402" s="31">
        <v>0</v>
      </c>
      <c r="S2402" s="25">
        <f>VLOOKUP($A2402,Database!$A:$Y,10,FALSE)</f>
        <v>141</v>
      </c>
      <c r="T2402" s="25">
        <f>VLOOKUP($A2402,Database!$A:$Y,11,FALSE)</f>
        <v>108</v>
      </c>
      <c r="U2402" s="25">
        <f>VLOOKUP($A2402,Database!$A:$Y,12,FALSE)</f>
        <v>68</v>
      </c>
      <c r="V2402" s="25" t="str">
        <f>VLOOKUP(A2402,Database!A:M,13,FALSE)</f>
        <v>À venir</v>
      </c>
      <c r="W2402" s="25" t="str">
        <f>VLOOKUP($A2402,Database!$A:$Y,20,FALSE)</f>
        <v/>
      </c>
      <c r="X2402" s="25" t="str">
        <f>VLOOKUP($A2402,Database!$A:$Y,21,FALSE)</f>
        <v/>
      </c>
      <c r="Y2402" s="25" t="str">
        <f ca="1">IF(C2402&lt;NOW(),IF(AND(P2402&gt;Q2402,W2402&gt;X2402),S2402,IF(AND(P2402=Q2402,W2402=X2402),T2402,IF(AND(P2402&lt;Q2402,W2402&lt;X2402),U2402,0))),"")</f>
        <v/>
      </c>
      <c r="Z2402" s="25">
        <f>IF(AND(P2402=W2402,Q2402=X2402),1,0)</f>
        <v>1</v>
      </c>
      <c r="AA2402" s="25" t="str">
        <f>IF(Z2402=0,"",IF(ISBLANK(VLOOKUP(A2402,Database!A:AA,22,FALSE)),"",VLOOKUP(A2402,Database!A:AA,22,FALSE)))</f>
        <v>Exact</v>
      </c>
      <c r="AB2402" s="25">
        <f ca="1">IFERROR(IF(AND(Y2402&lt;&gt;"",OR(V2402="Terminé",V2402="En cours")),VLOOKUP(AA2402,Setup_ScoreExactBonus!A:D,4,FALSE),0),0)</f>
        <v>0</v>
      </c>
      <c r="AC2402" s="31" t="str">
        <f ca="1">IF(Y2402&lt;&gt;"", Y2402 + IF(Z2402=1,AB2402, 0), "")</f>
        <v/>
      </c>
      <c r="AD2402" s="31">
        <f ca="1">SUMIFS(AC$2:AC2402,D$2:D2402,D2402)*IF(R2402=0,1,2)</f>
        <v>0</v>
      </c>
    </row>
    <row r="2403" spans="1:30" x14ac:dyDescent="0.35">
      <c r="A2403" s="31">
        <f>IF(ISBLANK(B2403),"",COUNTIF(B$2:B2403,B2403))-1</f>
        <v>61</v>
      </c>
      <c r="B2403" s="31">
        <v>23</v>
      </c>
      <c r="C2403" s="10">
        <f>VLOOKUP($A2403,Database!$A:$Y,7,FALSE)</f>
        <v>46199.875</v>
      </c>
      <c r="D2403" s="31" t="str">
        <f>VLOOKUP(Pronostics!$B2403,Setup_MPP!$A:$G,3,FALSE)</f>
        <v>Joueur23</v>
      </c>
      <c r="E2403" s="31" t="str">
        <f>VLOOKUP(Pronostics!$B2403,Setup_MPP!$A:$G,2,FALSE)</f>
        <v>Joueur23</v>
      </c>
      <c r="F2403" s="31" t="str">
        <f>VLOOKUP($B2403,Setup_MPP!$A:$E,4,FALSE)</f>
        <v>#D5D5D5</v>
      </c>
      <c r="G2403" s="31" t="str">
        <f>VLOOKUP($B2403,Setup_MPP!$A:$E,5,FALSE)</f>
        <v>#727272</v>
      </c>
      <c r="H2403" s="31" t="str">
        <f>IFERROR(IF(AND(A2403&gt;=1,A2403&lt;=104),VLOOKUP($A2403,Location!$A:$J,6,FALSE),IF(A2403=0,"Avant l'ouverture",IF(OR(A2403=105,A2403=106),"Bonus"))),"")</f>
        <v>Tour 3</v>
      </c>
      <c r="I2403" s="31" t="str">
        <f>IF(LEFT(H2403,4)="Tour",VLOOKUP(A2403,Database!$A:$C,3,FALSE),"")</f>
        <v>I</v>
      </c>
      <c r="J2403" s="31" t="str">
        <f>VLOOKUP($A2403,Location!$A:$J,7,FALSE)</f>
        <v>Norvège</v>
      </c>
      <c r="K2403" s="31" t="str">
        <f>IFERROR(VLOOKUP(J2403,Setup_Team!$B:$C,2,FALSE), "TDB")</f>
        <v>NOR</v>
      </c>
      <c r="L2403" s="31" t="str">
        <f>VLOOKUP($A2403,Location!$A:$J,8,FALSE)</f>
        <v>France</v>
      </c>
      <c r="M2403" s="31" t="str">
        <f>IFERROR(VLOOKUP(L2403,Setup_Team!$B:$C,2,FALSE), "TDB")</f>
        <v>FRA</v>
      </c>
      <c r="N2403" s="31" t="str">
        <f>VLOOKUP($A2403,Location!$A:$J,9,FALSE)</f>
        <v>Foxborough</v>
      </c>
      <c r="O2403" s="31" t="str">
        <f>VLOOKUP($A2403,Location!$A:$J,10,FALSE)</f>
        <v>Gillette Stadium</v>
      </c>
      <c r="R2403" s="31">
        <v>0</v>
      </c>
      <c r="S2403" s="25">
        <f>VLOOKUP($A2403,Database!$A:$Y,10,FALSE)</f>
        <v>141</v>
      </c>
      <c r="T2403" s="25">
        <f>VLOOKUP($A2403,Database!$A:$Y,11,FALSE)</f>
        <v>108</v>
      </c>
      <c r="U2403" s="25">
        <f>VLOOKUP($A2403,Database!$A:$Y,12,FALSE)</f>
        <v>68</v>
      </c>
      <c r="V2403" s="25" t="str">
        <f>VLOOKUP(A2403,Database!A:M,13,FALSE)</f>
        <v>À venir</v>
      </c>
      <c r="W2403" s="25" t="str">
        <f>VLOOKUP($A2403,Database!$A:$Y,20,FALSE)</f>
        <v/>
      </c>
      <c r="X2403" s="25" t="str">
        <f>VLOOKUP($A2403,Database!$A:$Y,21,FALSE)</f>
        <v/>
      </c>
      <c r="Y2403" s="25" t="str">
        <f ca="1">IF(C2403&lt;NOW(),IF(AND(P2403&gt;Q2403,W2403&gt;X2403),S2403,IF(AND(P2403=Q2403,W2403=X2403),T2403,IF(AND(P2403&lt;Q2403,W2403&lt;X2403),U2403,0))),"")</f>
        <v/>
      </c>
      <c r="Z2403" s="25">
        <f>IF(AND(P2403=W2403,Q2403=X2403),1,0)</f>
        <v>1</v>
      </c>
      <c r="AA2403" s="25" t="str">
        <f>IF(Z2403=0,"",IF(ISBLANK(VLOOKUP(A2403,Database!A:AA,22,FALSE)),"",VLOOKUP(A2403,Database!A:AA,22,FALSE)))</f>
        <v>Exact</v>
      </c>
      <c r="AB2403" s="25">
        <f ca="1">IFERROR(IF(AND(Y2403&lt;&gt;"",OR(V2403="Terminé",V2403="En cours")),VLOOKUP(AA2403,Setup_ScoreExactBonus!A:D,4,FALSE),0),0)</f>
        <v>0</v>
      </c>
      <c r="AC2403" s="31" t="str">
        <f ca="1">IF(Y2403&lt;&gt;"", Y2403 + IF(Z2403=1,AB2403, 0), "")</f>
        <v/>
      </c>
      <c r="AD2403" s="31">
        <f ca="1">SUMIFS(AC$2:AC2403,D$2:D2403,D2403)*IF(R2403=0,1,2)</f>
        <v>0</v>
      </c>
    </row>
    <row r="2404" spans="1:30" x14ac:dyDescent="0.35">
      <c r="A2404" s="31">
        <f>IF(ISBLANK(B2404),"",COUNTIF(B$2:B2404,B2404))-1</f>
        <v>61</v>
      </c>
      <c r="B2404" s="31">
        <v>24</v>
      </c>
      <c r="C2404" s="10">
        <f>VLOOKUP($A2404,Database!$A:$Y,7,FALSE)</f>
        <v>46199.875</v>
      </c>
      <c r="D2404" s="31" t="str">
        <f>VLOOKUP(Pronostics!$B2404,Setup_MPP!$A:$G,3,FALSE)</f>
        <v>Joueur24</v>
      </c>
      <c r="E2404" s="31" t="str">
        <f>VLOOKUP(Pronostics!$B2404,Setup_MPP!$A:$G,2,FALSE)</f>
        <v>Joueur24</v>
      </c>
      <c r="F2404" s="31" t="str">
        <f>VLOOKUP($B2404,Setup_MPP!$A:$E,4,FALSE)</f>
        <v>#D5D5D5</v>
      </c>
      <c r="G2404" s="31" t="str">
        <f>VLOOKUP($B2404,Setup_MPP!$A:$E,5,FALSE)</f>
        <v>#727272</v>
      </c>
      <c r="H2404" s="31" t="str">
        <f>IFERROR(IF(AND(A2404&gt;=1,A2404&lt;=104),VLOOKUP($A2404,Location!$A:$J,6,FALSE),IF(A2404=0,"Avant l'ouverture",IF(OR(A2404=105,A2404=106),"Bonus"))),"")</f>
        <v>Tour 3</v>
      </c>
      <c r="I2404" s="31" t="str">
        <f>IF(LEFT(H2404,4)="Tour",VLOOKUP(A2404,Database!$A:$C,3,FALSE),"")</f>
        <v>I</v>
      </c>
      <c r="J2404" s="31" t="str">
        <f>VLOOKUP($A2404,Location!$A:$J,7,FALSE)</f>
        <v>Norvège</v>
      </c>
      <c r="K2404" s="31" t="str">
        <f>IFERROR(VLOOKUP(J2404,Setup_Team!$B:$C,2,FALSE), "TDB")</f>
        <v>NOR</v>
      </c>
      <c r="L2404" s="31" t="str">
        <f>VLOOKUP($A2404,Location!$A:$J,8,FALSE)</f>
        <v>France</v>
      </c>
      <c r="M2404" s="31" t="str">
        <f>IFERROR(VLOOKUP(L2404,Setup_Team!$B:$C,2,FALSE), "TDB")</f>
        <v>FRA</v>
      </c>
      <c r="N2404" s="31" t="str">
        <f>VLOOKUP($A2404,Location!$A:$J,9,FALSE)</f>
        <v>Foxborough</v>
      </c>
      <c r="O2404" s="31" t="str">
        <f>VLOOKUP($A2404,Location!$A:$J,10,FALSE)</f>
        <v>Gillette Stadium</v>
      </c>
      <c r="R2404" s="31">
        <v>0</v>
      </c>
      <c r="S2404" s="25">
        <f>VLOOKUP($A2404,Database!$A:$Y,10,FALSE)</f>
        <v>141</v>
      </c>
      <c r="T2404" s="25">
        <f>VLOOKUP($A2404,Database!$A:$Y,11,FALSE)</f>
        <v>108</v>
      </c>
      <c r="U2404" s="25">
        <f>VLOOKUP($A2404,Database!$A:$Y,12,FALSE)</f>
        <v>68</v>
      </c>
      <c r="V2404" s="25" t="str">
        <f>VLOOKUP(A2404,Database!A:M,13,FALSE)</f>
        <v>À venir</v>
      </c>
      <c r="W2404" s="25" t="str">
        <f>VLOOKUP($A2404,Database!$A:$Y,20,FALSE)</f>
        <v/>
      </c>
      <c r="X2404" s="25" t="str">
        <f>VLOOKUP($A2404,Database!$A:$Y,21,FALSE)</f>
        <v/>
      </c>
      <c r="Y2404" s="25" t="str">
        <f ca="1">IF(C2404&lt;NOW(),IF(AND(P2404&gt;Q2404,W2404&gt;X2404),S2404,IF(AND(P2404=Q2404,W2404=X2404),T2404,IF(AND(P2404&lt;Q2404,W2404&lt;X2404),U2404,0))),"")</f>
        <v/>
      </c>
      <c r="Z2404" s="25">
        <f>IF(AND(P2404=W2404,Q2404=X2404),1,0)</f>
        <v>1</v>
      </c>
      <c r="AA2404" s="25" t="str">
        <f>IF(Z2404=0,"",IF(ISBLANK(VLOOKUP(A2404,Database!A:AA,22,FALSE)),"",VLOOKUP(A2404,Database!A:AA,22,FALSE)))</f>
        <v>Exact</v>
      </c>
      <c r="AB2404" s="25">
        <f ca="1">IFERROR(IF(AND(Y2404&lt;&gt;"",OR(V2404="Terminé",V2404="En cours")),VLOOKUP(AA2404,Setup_ScoreExactBonus!A:D,4,FALSE),0),0)</f>
        <v>0</v>
      </c>
      <c r="AC2404" s="31" t="str">
        <f ca="1">IF(Y2404&lt;&gt;"", Y2404 + IF(Z2404=1,AB2404, 0), "")</f>
        <v/>
      </c>
      <c r="AD2404" s="31">
        <f ca="1">SUMIFS(AC$2:AC2404,D$2:D2404,D2404)*IF(R2404=0,1,2)</f>
        <v>0</v>
      </c>
    </row>
    <row r="2405" spans="1:30" x14ac:dyDescent="0.35">
      <c r="A2405" s="31">
        <f>IF(ISBLANK(B2405),"",COUNTIF(B$2:B2405,B2405))-1</f>
        <v>61</v>
      </c>
      <c r="B2405" s="31">
        <v>25</v>
      </c>
      <c r="C2405" s="10">
        <f>VLOOKUP($A2405,Database!$A:$Y,7,FALSE)</f>
        <v>46199.875</v>
      </c>
      <c r="D2405" s="31" t="str">
        <f>VLOOKUP(Pronostics!$B2405,Setup_MPP!$A:$G,3,FALSE)</f>
        <v>Joueur25</v>
      </c>
      <c r="E2405" s="31" t="str">
        <f>VLOOKUP(Pronostics!$B2405,Setup_MPP!$A:$G,2,FALSE)</f>
        <v>Joueur25</v>
      </c>
      <c r="F2405" s="31" t="str">
        <f>VLOOKUP($B2405,Setup_MPP!$A:$E,4,FALSE)</f>
        <v>#D5D5D5</v>
      </c>
      <c r="G2405" s="31" t="str">
        <f>VLOOKUP($B2405,Setup_MPP!$A:$E,5,FALSE)</f>
        <v>#727272</v>
      </c>
      <c r="H2405" s="31" t="str">
        <f>IFERROR(IF(AND(A2405&gt;=1,A2405&lt;=104),VLOOKUP($A2405,Location!$A:$J,6,FALSE),IF(A2405=0,"Avant l'ouverture",IF(OR(A2405=105,A2405=106),"Bonus"))),"")</f>
        <v>Tour 3</v>
      </c>
      <c r="I2405" s="31" t="str">
        <f>IF(LEFT(H2405,4)="Tour",VLOOKUP(A2405,Database!$A:$C,3,FALSE),"")</f>
        <v>I</v>
      </c>
      <c r="J2405" s="31" t="str">
        <f>VLOOKUP($A2405,Location!$A:$J,7,FALSE)</f>
        <v>Norvège</v>
      </c>
      <c r="K2405" s="31" t="str">
        <f>IFERROR(VLOOKUP(J2405,Setup_Team!$B:$C,2,FALSE), "TDB")</f>
        <v>NOR</v>
      </c>
      <c r="L2405" s="31" t="str">
        <f>VLOOKUP($A2405,Location!$A:$J,8,FALSE)</f>
        <v>France</v>
      </c>
      <c r="M2405" s="31" t="str">
        <f>IFERROR(VLOOKUP(L2405,Setup_Team!$B:$C,2,FALSE), "TDB")</f>
        <v>FRA</v>
      </c>
      <c r="N2405" s="31" t="str">
        <f>VLOOKUP($A2405,Location!$A:$J,9,FALSE)</f>
        <v>Foxborough</v>
      </c>
      <c r="O2405" s="31" t="str">
        <f>VLOOKUP($A2405,Location!$A:$J,10,FALSE)</f>
        <v>Gillette Stadium</v>
      </c>
      <c r="R2405" s="31">
        <v>0</v>
      </c>
      <c r="S2405" s="25">
        <f>VLOOKUP($A2405,Database!$A:$Y,10,FALSE)</f>
        <v>141</v>
      </c>
      <c r="T2405" s="25">
        <f>VLOOKUP($A2405,Database!$A:$Y,11,FALSE)</f>
        <v>108</v>
      </c>
      <c r="U2405" s="25">
        <f>VLOOKUP($A2405,Database!$A:$Y,12,FALSE)</f>
        <v>68</v>
      </c>
      <c r="V2405" s="25" t="str">
        <f>VLOOKUP(A2405,Database!A:M,13,FALSE)</f>
        <v>À venir</v>
      </c>
      <c r="W2405" s="25" t="str">
        <f>VLOOKUP($A2405,Database!$A:$Y,20,FALSE)</f>
        <v/>
      </c>
      <c r="X2405" s="25" t="str">
        <f>VLOOKUP($A2405,Database!$A:$Y,21,FALSE)</f>
        <v/>
      </c>
      <c r="Y2405" s="25" t="str">
        <f ca="1">IF(C2405&lt;NOW(),IF(AND(P2405&gt;Q2405,W2405&gt;X2405),S2405,IF(AND(P2405=Q2405,W2405=X2405),T2405,IF(AND(P2405&lt;Q2405,W2405&lt;X2405),U2405,0))),"")</f>
        <v/>
      </c>
      <c r="Z2405" s="25">
        <f>IF(AND(P2405=W2405,Q2405=X2405),1,0)</f>
        <v>1</v>
      </c>
      <c r="AA2405" s="25" t="str">
        <f>IF(Z2405=0,"",IF(ISBLANK(VLOOKUP(A2405,Database!A:AA,22,FALSE)),"",VLOOKUP(A2405,Database!A:AA,22,FALSE)))</f>
        <v>Exact</v>
      </c>
      <c r="AB2405" s="25">
        <f ca="1">IFERROR(IF(AND(Y2405&lt;&gt;"",OR(V2405="Terminé",V2405="En cours")),VLOOKUP(AA2405,Setup_ScoreExactBonus!A:D,4,FALSE),0),0)</f>
        <v>0</v>
      </c>
      <c r="AC2405" s="31" t="str">
        <f ca="1">IF(Y2405&lt;&gt;"", Y2405 + IF(Z2405=1,AB2405, 0), "")</f>
        <v/>
      </c>
      <c r="AD2405" s="31">
        <f ca="1">SUMIFS(AC$2:AC2405,D$2:D2405,D2405)*IF(R2405=0,1,2)</f>
        <v>0</v>
      </c>
    </row>
    <row r="2406" spans="1:30" x14ac:dyDescent="0.35">
      <c r="A2406" s="31">
        <f>IF(ISBLANK(B2406),"",COUNTIF(B$2:B2406,B2406))-1</f>
        <v>61</v>
      </c>
      <c r="B2406" s="31">
        <v>26</v>
      </c>
      <c r="C2406" s="10">
        <f>VLOOKUP($A2406,Database!$A:$Y,7,FALSE)</f>
        <v>46199.875</v>
      </c>
      <c r="D2406" s="31" t="str">
        <f>VLOOKUP(Pronostics!$B2406,Setup_MPP!$A:$G,3,FALSE)</f>
        <v>Joueur26</v>
      </c>
      <c r="E2406" s="31" t="str">
        <f>VLOOKUP(Pronostics!$B2406,Setup_MPP!$A:$G,2,FALSE)</f>
        <v>Joueur26</v>
      </c>
      <c r="F2406" s="31" t="str">
        <f>VLOOKUP($B2406,Setup_MPP!$A:$E,4,FALSE)</f>
        <v>#D5D5D5</v>
      </c>
      <c r="G2406" s="31" t="str">
        <f>VLOOKUP($B2406,Setup_MPP!$A:$E,5,FALSE)</f>
        <v>#727272</v>
      </c>
      <c r="H2406" s="31" t="str">
        <f>IFERROR(IF(AND(A2406&gt;=1,A2406&lt;=104),VLOOKUP($A2406,Location!$A:$J,6,FALSE),IF(A2406=0,"Avant l'ouverture",IF(OR(A2406=105,A2406=106),"Bonus"))),"")</f>
        <v>Tour 3</v>
      </c>
      <c r="I2406" s="31" t="str">
        <f>IF(LEFT(H2406,4)="Tour",VLOOKUP(A2406,Database!$A:$C,3,FALSE),"")</f>
        <v>I</v>
      </c>
      <c r="J2406" s="31" t="str">
        <f>VLOOKUP($A2406,Location!$A:$J,7,FALSE)</f>
        <v>Norvège</v>
      </c>
      <c r="K2406" s="31" t="str">
        <f>IFERROR(VLOOKUP(J2406,Setup_Team!$B:$C,2,FALSE), "TDB")</f>
        <v>NOR</v>
      </c>
      <c r="L2406" s="31" t="str">
        <f>VLOOKUP($A2406,Location!$A:$J,8,FALSE)</f>
        <v>France</v>
      </c>
      <c r="M2406" s="31" t="str">
        <f>IFERROR(VLOOKUP(L2406,Setup_Team!$B:$C,2,FALSE), "TDB")</f>
        <v>FRA</v>
      </c>
      <c r="N2406" s="31" t="str">
        <f>VLOOKUP($A2406,Location!$A:$J,9,FALSE)</f>
        <v>Foxborough</v>
      </c>
      <c r="O2406" s="31" t="str">
        <f>VLOOKUP($A2406,Location!$A:$J,10,FALSE)</f>
        <v>Gillette Stadium</v>
      </c>
      <c r="R2406" s="31">
        <v>0</v>
      </c>
      <c r="S2406" s="25">
        <f>VLOOKUP($A2406,Database!$A:$Y,10,FALSE)</f>
        <v>141</v>
      </c>
      <c r="T2406" s="25">
        <f>VLOOKUP($A2406,Database!$A:$Y,11,FALSE)</f>
        <v>108</v>
      </c>
      <c r="U2406" s="25">
        <f>VLOOKUP($A2406,Database!$A:$Y,12,FALSE)</f>
        <v>68</v>
      </c>
      <c r="V2406" s="25" t="str">
        <f>VLOOKUP(A2406,Database!A:M,13,FALSE)</f>
        <v>À venir</v>
      </c>
      <c r="W2406" s="25" t="str">
        <f>VLOOKUP($A2406,Database!$A:$Y,20,FALSE)</f>
        <v/>
      </c>
      <c r="X2406" s="25" t="str">
        <f>VLOOKUP($A2406,Database!$A:$Y,21,FALSE)</f>
        <v/>
      </c>
      <c r="Y2406" s="25" t="str">
        <f ca="1">IF(C2406&lt;NOW(),IF(AND(P2406&gt;Q2406,W2406&gt;X2406),S2406,IF(AND(P2406=Q2406,W2406=X2406),T2406,IF(AND(P2406&lt;Q2406,W2406&lt;X2406),U2406,0))),"")</f>
        <v/>
      </c>
      <c r="Z2406" s="25">
        <f>IF(AND(P2406=W2406,Q2406=X2406),1,0)</f>
        <v>1</v>
      </c>
      <c r="AA2406" s="25" t="str">
        <f>IF(Z2406=0,"",IF(ISBLANK(VLOOKUP(A2406,Database!A:AA,22,FALSE)),"",VLOOKUP(A2406,Database!A:AA,22,FALSE)))</f>
        <v>Exact</v>
      </c>
      <c r="AB2406" s="25">
        <f ca="1">IFERROR(IF(AND(Y2406&lt;&gt;"",OR(V2406="Terminé",V2406="En cours")),VLOOKUP(AA2406,Setup_ScoreExactBonus!A:D,4,FALSE),0),0)</f>
        <v>0</v>
      </c>
      <c r="AC2406" s="31" t="str">
        <f ca="1">IF(Y2406&lt;&gt;"", Y2406 + IF(Z2406=1,AB2406, 0), "")</f>
        <v/>
      </c>
      <c r="AD2406" s="31">
        <f ca="1">SUMIFS(AC$2:AC2406,D$2:D2406,D2406)*IF(R2406=0,1,2)</f>
        <v>0</v>
      </c>
    </row>
    <row r="2407" spans="1:30" x14ac:dyDescent="0.35">
      <c r="A2407" s="31">
        <f>IF(ISBLANK(B2407),"",COUNTIF(B$2:B2407,B2407))-1</f>
        <v>61</v>
      </c>
      <c r="B2407" s="31">
        <v>27</v>
      </c>
      <c r="C2407" s="10">
        <f>VLOOKUP($A2407,Database!$A:$Y,7,FALSE)</f>
        <v>46199.875</v>
      </c>
      <c r="D2407" s="31" t="str">
        <f>VLOOKUP(Pronostics!$B2407,Setup_MPP!$A:$G,3,FALSE)</f>
        <v>Joueur27</v>
      </c>
      <c r="E2407" s="31" t="str">
        <f>VLOOKUP(Pronostics!$B2407,Setup_MPP!$A:$G,2,FALSE)</f>
        <v>Joueur27</v>
      </c>
      <c r="F2407" s="31" t="str">
        <f>VLOOKUP($B2407,Setup_MPP!$A:$E,4,FALSE)</f>
        <v>#D5D5D5</v>
      </c>
      <c r="G2407" s="31" t="str">
        <f>VLOOKUP($B2407,Setup_MPP!$A:$E,5,FALSE)</f>
        <v>#727272</v>
      </c>
      <c r="H2407" s="31" t="str">
        <f>IFERROR(IF(AND(A2407&gt;=1,A2407&lt;=104),VLOOKUP($A2407,Location!$A:$J,6,FALSE),IF(A2407=0,"Avant l'ouverture",IF(OR(A2407=105,A2407=106),"Bonus"))),"")</f>
        <v>Tour 3</v>
      </c>
      <c r="I2407" s="31" t="str">
        <f>IF(LEFT(H2407,4)="Tour",VLOOKUP(A2407,Database!$A:$C,3,FALSE),"")</f>
        <v>I</v>
      </c>
      <c r="J2407" s="31" t="str">
        <f>VLOOKUP($A2407,Location!$A:$J,7,FALSE)</f>
        <v>Norvège</v>
      </c>
      <c r="K2407" s="31" t="str">
        <f>IFERROR(VLOOKUP(J2407,Setup_Team!$B:$C,2,FALSE), "TDB")</f>
        <v>NOR</v>
      </c>
      <c r="L2407" s="31" t="str">
        <f>VLOOKUP($A2407,Location!$A:$J,8,FALSE)</f>
        <v>France</v>
      </c>
      <c r="M2407" s="31" t="str">
        <f>IFERROR(VLOOKUP(L2407,Setup_Team!$B:$C,2,FALSE), "TDB")</f>
        <v>FRA</v>
      </c>
      <c r="N2407" s="31" t="str">
        <f>VLOOKUP($A2407,Location!$A:$J,9,FALSE)</f>
        <v>Foxborough</v>
      </c>
      <c r="O2407" s="31" t="str">
        <f>VLOOKUP($A2407,Location!$A:$J,10,FALSE)</f>
        <v>Gillette Stadium</v>
      </c>
      <c r="R2407" s="31">
        <v>0</v>
      </c>
      <c r="S2407" s="25">
        <f>VLOOKUP($A2407,Database!$A:$Y,10,FALSE)</f>
        <v>141</v>
      </c>
      <c r="T2407" s="25">
        <f>VLOOKUP($A2407,Database!$A:$Y,11,FALSE)</f>
        <v>108</v>
      </c>
      <c r="U2407" s="25">
        <f>VLOOKUP($A2407,Database!$A:$Y,12,FALSE)</f>
        <v>68</v>
      </c>
      <c r="V2407" s="25" t="str">
        <f>VLOOKUP(A2407,Database!A:M,13,FALSE)</f>
        <v>À venir</v>
      </c>
      <c r="W2407" s="25" t="str">
        <f>VLOOKUP($A2407,Database!$A:$Y,20,FALSE)</f>
        <v/>
      </c>
      <c r="X2407" s="25" t="str">
        <f>VLOOKUP($A2407,Database!$A:$Y,21,FALSE)</f>
        <v/>
      </c>
      <c r="Y2407" s="25" t="str">
        <f ca="1">IF(C2407&lt;NOW(),IF(AND(P2407&gt;Q2407,W2407&gt;X2407),S2407,IF(AND(P2407=Q2407,W2407=X2407),T2407,IF(AND(P2407&lt;Q2407,W2407&lt;X2407),U2407,0))),"")</f>
        <v/>
      </c>
      <c r="Z2407" s="25">
        <f>IF(AND(P2407=W2407,Q2407=X2407),1,0)</f>
        <v>1</v>
      </c>
      <c r="AA2407" s="25" t="str">
        <f>IF(Z2407=0,"",IF(ISBLANK(VLOOKUP(A2407,Database!A:AA,22,FALSE)),"",VLOOKUP(A2407,Database!A:AA,22,FALSE)))</f>
        <v>Exact</v>
      </c>
      <c r="AB2407" s="25">
        <f ca="1">IFERROR(IF(AND(Y2407&lt;&gt;"",OR(V2407="Terminé",V2407="En cours")),VLOOKUP(AA2407,Setup_ScoreExactBonus!A:D,4,FALSE),0),0)</f>
        <v>0</v>
      </c>
      <c r="AC2407" s="31" t="str">
        <f ca="1">IF(Y2407&lt;&gt;"", Y2407 + IF(Z2407=1,AB2407, 0), "")</f>
        <v/>
      </c>
      <c r="AD2407" s="31">
        <f ca="1">SUMIFS(AC$2:AC2407,D$2:D2407,D2407)*IF(R2407=0,1,2)</f>
        <v>0</v>
      </c>
    </row>
    <row r="2408" spans="1:30" x14ac:dyDescent="0.35">
      <c r="A2408" s="31">
        <f>IF(ISBLANK(B2408),"",COUNTIF(B$2:B2408,B2408))-1</f>
        <v>61</v>
      </c>
      <c r="B2408" s="31">
        <v>28</v>
      </c>
      <c r="C2408" s="10">
        <f>VLOOKUP($A2408,Database!$A:$Y,7,FALSE)</f>
        <v>46199.875</v>
      </c>
      <c r="D2408" s="31" t="str">
        <f>VLOOKUP(Pronostics!$B2408,Setup_MPP!$A:$G,3,FALSE)</f>
        <v>Joueur28</v>
      </c>
      <c r="E2408" s="31" t="str">
        <f>VLOOKUP(Pronostics!$B2408,Setup_MPP!$A:$G,2,FALSE)</f>
        <v>Joueur28</v>
      </c>
      <c r="F2408" s="31" t="str">
        <f>VLOOKUP($B2408,Setup_MPP!$A:$E,4,FALSE)</f>
        <v>#D5D5D5</v>
      </c>
      <c r="G2408" s="31" t="str">
        <f>VLOOKUP($B2408,Setup_MPP!$A:$E,5,FALSE)</f>
        <v>#727272</v>
      </c>
      <c r="H2408" s="31" t="str">
        <f>IFERROR(IF(AND(A2408&gt;=1,A2408&lt;=104),VLOOKUP($A2408,Location!$A:$J,6,FALSE),IF(A2408=0,"Avant l'ouverture",IF(OR(A2408=105,A2408=106),"Bonus"))),"")</f>
        <v>Tour 3</v>
      </c>
      <c r="I2408" s="31" t="str">
        <f>IF(LEFT(H2408,4)="Tour",VLOOKUP(A2408,Database!$A:$C,3,FALSE),"")</f>
        <v>I</v>
      </c>
      <c r="J2408" s="31" t="str">
        <f>VLOOKUP($A2408,Location!$A:$J,7,FALSE)</f>
        <v>Norvège</v>
      </c>
      <c r="K2408" s="31" t="str">
        <f>IFERROR(VLOOKUP(J2408,Setup_Team!$B:$C,2,FALSE), "TDB")</f>
        <v>NOR</v>
      </c>
      <c r="L2408" s="31" t="str">
        <f>VLOOKUP($A2408,Location!$A:$J,8,FALSE)</f>
        <v>France</v>
      </c>
      <c r="M2408" s="31" t="str">
        <f>IFERROR(VLOOKUP(L2408,Setup_Team!$B:$C,2,FALSE), "TDB")</f>
        <v>FRA</v>
      </c>
      <c r="N2408" s="31" t="str">
        <f>VLOOKUP($A2408,Location!$A:$J,9,FALSE)</f>
        <v>Foxborough</v>
      </c>
      <c r="O2408" s="31" t="str">
        <f>VLOOKUP($A2408,Location!$A:$J,10,FALSE)</f>
        <v>Gillette Stadium</v>
      </c>
      <c r="R2408" s="31">
        <v>0</v>
      </c>
      <c r="S2408" s="25">
        <f>VLOOKUP($A2408,Database!$A:$Y,10,FALSE)</f>
        <v>141</v>
      </c>
      <c r="T2408" s="25">
        <f>VLOOKUP($A2408,Database!$A:$Y,11,FALSE)</f>
        <v>108</v>
      </c>
      <c r="U2408" s="25">
        <f>VLOOKUP($A2408,Database!$A:$Y,12,FALSE)</f>
        <v>68</v>
      </c>
      <c r="V2408" s="25" t="str">
        <f>VLOOKUP(A2408,Database!A:M,13,FALSE)</f>
        <v>À venir</v>
      </c>
      <c r="W2408" s="25" t="str">
        <f>VLOOKUP($A2408,Database!$A:$Y,20,FALSE)</f>
        <v/>
      </c>
      <c r="X2408" s="25" t="str">
        <f>VLOOKUP($A2408,Database!$A:$Y,21,FALSE)</f>
        <v/>
      </c>
      <c r="Y2408" s="25" t="str">
        <f ca="1">IF(C2408&lt;NOW(),IF(AND(P2408&gt;Q2408,W2408&gt;X2408),S2408,IF(AND(P2408=Q2408,W2408=X2408),T2408,IF(AND(P2408&lt;Q2408,W2408&lt;X2408),U2408,0))),"")</f>
        <v/>
      </c>
      <c r="Z2408" s="25">
        <f>IF(AND(P2408=W2408,Q2408=X2408),1,0)</f>
        <v>1</v>
      </c>
      <c r="AA2408" s="25" t="str">
        <f>IF(Z2408=0,"",IF(ISBLANK(VLOOKUP(A2408,Database!A:AA,22,FALSE)),"",VLOOKUP(A2408,Database!A:AA,22,FALSE)))</f>
        <v>Exact</v>
      </c>
      <c r="AB2408" s="25">
        <f ca="1">IFERROR(IF(AND(Y2408&lt;&gt;"",OR(V2408="Terminé",V2408="En cours")),VLOOKUP(AA2408,Setup_ScoreExactBonus!A:D,4,FALSE),0),0)</f>
        <v>0</v>
      </c>
      <c r="AC2408" s="31" t="str">
        <f ca="1">IF(Y2408&lt;&gt;"", Y2408 + IF(Z2408=1,AB2408, 0), "")</f>
        <v/>
      </c>
      <c r="AD2408" s="31">
        <f ca="1">SUMIFS(AC$2:AC2408,D$2:D2408,D2408)*IF(R2408=0,1,2)</f>
        <v>0</v>
      </c>
    </row>
    <row r="2409" spans="1:30" x14ac:dyDescent="0.35">
      <c r="A2409" s="31">
        <f>IF(ISBLANK(B2409),"",COUNTIF(B$2:B2409,B2409))-1</f>
        <v>61</v>
      </c>
      <c r="B2409" s="31">
        <v>29</v>
      </c>
      <c r="C2409" s="10">
        <f>VLOOKUP($A2409,Database!$A:$Y,7,FALSE)</f>
        <v>46199.875</v>
      </c>
      <c r="D2409" s="31" t="str">
        <f>VLOOKUP(Pronostics!$B2409,Setup_MPP!$A:$G,3,FALSE)</f>
        <v>Joueur29</v>
      </c>
      <c r="E2409" s="31" t="str">
        <f>VLOOKUP(Pronostics!$B2409,Setup_MPP!$A:$G,2,FALSE)</f>
        <v>Joueur29</v>
      </c>
      <c r="F2409" s="31" t="str">
        <f>VLOOKUP($B2409,Setup_MPP!$A:$E,4,FALSE)</f>
        <v>#D5D5D5</v>
      </c>
      <c r="G2409" s="31" t="str">
        <f>VLOOKUP($B2409,Setup_MPP!$A:$E,5,FALSE)</f>
        <v>#727272</v>
      </c>
      <c r="H2409" s="31" t="str">
        <f>IFERROR(IF(AND(A2409&gt;=1,A2409&lt;=104),VLOOKUP($A2409,Location!$A:$J,6,FALSE),IF(A2409=0,"Avant l'ouverture",IF(OR(A2409=105,A2409=106),"Bonus"))),"")</f>
        <v>Tour 3</v>
      </c>
      <c r="I2409" s="31" t="str">
        <f>IF(LEFT(H2409,4)="Tour",VLOOKUP(A2409,Database!$A:$C,3,FALSE),"")</f>
        <v>I</v>
      </c>
      <c r="J2409" s="31" t="str">
        <f>VLOOKUP($A2409,Location!$A:$J,7,FALSE)</f>
        <v>Norvège</v>
      </c>
      <c r="K2409" s="31" t="str">
        <f>IFERROR(VLOOKUP(J2409,Setup_Team!$B:$C,2,FALSE), "TDB")</f>
        <v>NOR</v>
      </c>
      <c r="L2409" s="31" t="str">
        <f>VLOOKUP($A2409,Location!$A:$J,8,FALSE)</f>
        <v>France</v>
      </c>
      <c r="M2409" s="31" t="str">
        <f>IFERROR(VLOOKUP(L2409,Setup_Team!$B:$C,2,FALSE), "TDB")</f>
        <v>FRA</v>
      </c>
      <c r="N2409" s="31" t="str">
        <f>VLOOKUP($A2409,Location!$A:$J,9,FALSE)</f>
        <v>Foxborough</v>
      </c>
      <c r="O2409" s="31" t="str">
        <f>VLOOKUP($A2409,Location!$A:$J,10,FALSE)</f>
        <v>Gillette Stadium</v>
      </c>
      <c r="R2409" s="31">
        <v>0</v>
      </c>
      <c r="S2409" s="25">
        <f>VLOOKUP($A2409,Database!$A:$Y,10,FALSE)</f>
        <v>141</v>
      </c>
      <c r="T2409" s="25">
        <f>VLOOKUP($A2409,Database!$A:$Y,11,FALSE)</f>
        <v>108</v>
      </c>
      <c r="U2409" s="25">
        <f>VLOOKUP($A2409,Database!$A:$Y,12,FALSE)</f>
        <v>68</v>
      </c>
      <c r="V2409" s="25" t="str">
        <f>VLOOKUP(A2409,Database!A:M,13,FALSE)</f>
        <v>À venir</v>
      </c>
      <c r="W2409" s="25" t="str">
        <f>VLOOKUP($A2409,Database!$A:$Y,20,FALSE)</f>
        <v/>
      </c>
      <c r="X2409" s="25" t="str">
        <f>VLOOKUP($A2409,Database!$A:$Y,21,FALSE)</f>
        <v/>
      </c>
      <c r="Y2409" s="25" t="str">
        <f ca="1">IF(C2409&lt;NOW(),IF(AND(P2409&gt;Q2409,W2409&gt;X2409),S2409,IF(AND(P2409=Q2409,W2409=X2409),T2409,IF(AND(P2409&lt;Q2409,W2409&lt;X2409),U2409,0))),"")</f>
        <v/>
      </c>
      <c r="Z2409" s="25">
        <f>IF(AND(P2409=W2409,Q2409=X2409),1,0)</f>
        <v>1</v>
      </c>
      <c r="AA2409" s="25" t="str">
        <f>IF(Z2409=0,"",IF(ISBLANK(VLOOKUP(A2409,Database!A:AA,22,FALSE)),"",VLOOKUP(A2409,Database!A:AA,22,FALSE)))</f>
        <v>Exact</v>
      </c>
      <c r="AB2409" s="25">
        <f ca="1">IFERROR(IF(AND(Y2409&lt;&gt;"",OR(V2409="Terminé",V2409="En cours")),VLOOKUP(AA2409,Setup_ScoreExactBonus!A:D,4,FALSE),0),0)</f>
        <v>0</v>
      </c>
      <c r="AC2409" s="31" t="str">
        <f ca="1">IF(Y2409&lt;&gt;"", Y2409 + IF(Z2409=1,AB2409, 0), "")</f>
        <v/>
      </c>
      <c r="AD2409" s="31">
        <f ca="1">SUMIFS(AC$2:AC2409,D$2:D2409,D2409)*IF(R2409=0,1,2)</f>
        <v>0</v>
      </c>
    </row>
    <row r="2410" spans="1:30" x14ac:dyDescent="0.35">
      <c r="A2410" s="31">
        <f>IF(ISBLANK(B2410),"",COUNTIF(B$2:B2410,B2410))-1</f>
        <v>61</v>
      </c>
      <c r="B2410" s="31">
        <v>30</v>
      </c>
      <c r="C2410" s="10">
        <f>VLOOKUP($A2410,Database!$A:$Y,7,FALSE)</f>
        <v>46199.875</v>
      </c>
      <c r="D2410" s="31" t="str">
        <f>VLOOKUP(Pronostics!$B2410,Setup_MPP!$A:$G,3,FALSE)</f>
        <v>Joueur30</v>
      </c>
      <c r="E2410" s="31" t="str">
        <f>VLOOKUP(Pronostics!$B2410,Setup_MPP!$A:$G,2,FALSE)</f>
        <v>Joueur30</v>
      </c>
      <c r="F2410" s="31" t="str">
        <f>VLOOKUP($B2410,Setup_MPP!$A:$E,4,FALSE)</f>
        <v>#D5D5D5</v>
      </c>
      <c r="G2410" s="31" t="str">
        <f>VLOOKUP($B2410,Setup_MPP!$A:$E,5,FALSE)</f>
        <v>#727272</v>
      </c>
      <c r="H2410" s="31" t="str">
        <f>IFERROR(IF(AND(A2410&gt;=1,A2410&lt;=104),VLOOKUP($A2410,Location!$A:$J,6,FALSE),IF(A2410=0,"Avant l'ouverture",IF(OR(A2410=105,A2410=106),"Bonus"))),"")</f>
        <v>Tour 3</v>
      </c>
      <c r="I2410" s="31" t="str">
        <f>IF(LEFT(H2410,4)="Tour",VLOOKUP(A2410,Database!$A:$C,3,FALSE),"")</f>
        <v>I</v>
      </c>
      <c r="J2410" s="31" t="str">
        <f>VLOOKUP($A2410,Location!$A:$J,7,FALSE)</f>
        <v>Norvège</v>
      </c>
      <c r="K2410" s="31" t="str">
        <f>IFERROR(VLOOKUP(J2410,Setup_Team!$B:$C,2,FALSE), "TDB")</f>
        <v>NOR</v>
      </c>
      <c r="L2410" s="31" t="str">
        <f>VLOOKUP($A2410,Location!$A:$J,8,FALSE)</f>
        <v>France</v>
      </c>
      <c r="M2410" s="31" t="str">
        <f>IFERROR(VLOOKUP(L2410,Setup_Team!$B:$C,2,FALSE), "TDB")</f>
        <v>FRA</v>
      </c>
      <c r="N2410" s="31" t="str">
        <f>VLOOKUP($A2410,Location!$A:$J,9,FALSE)</f>
        <v>Foxborough</v>
      </c>
      <c r="O2410" s="31" t="str">
        <f>VLOOKUP($A2410,Location!$A:$J,10,FALSE)</f>
        <v>Gillette Stadium</v>
      </c>
      <c r="R2410" s="31">
        <v>0</v>
      </c>
      <c r="S2410" s="25">
        <f>VLOOKUP($A2410,Database!$A:$Y,10,FALSE)</f>
        <v>141</v>
      </c>
      <c r="T2410" s="25">
        <f>VLOOKUP($A2410,Database!$A:$Y,11,FALSE)</f>
        <v>108</v>
      </c>
      <c r="U2410" s="25">
        <f>VLOOKUP($A2410,Database!$A:$Y,12,FALSE)</f>
        <v>68</v>
      </c>
      <c r="V2410" s="25" t="str">
        <f>VLOOKUP(A2410,Database!A:M,13,FALSE)</f>
        <v>À venir</v>
      </c>
      <c r="W2410" s="25" t="str">
        <f>VLOOKUP($A2410,Database!$A:$Y,20,FALSE)</f>
        <v/>
      </c>
      <c r="X2410" s="25" t="str">
        <f>VLOOKUP($A2410,Database!$A:$Y,21,FALSE)</f>
        <v/>
      </c>
      <c r="Y2410" s="25" t="str">
        <f ca="1">IF(C2410&lt;NOW(),IF(AND(P2410&gt;Q2410,W2410&gt;X2410),S2410,IF(AND(P2410=Q2410,W2410=X2410),T2410,IF(AND(P2410&lt;Q2410,W2410&lt;X2410),U2410,0))),"")</f>
        <v/>
      </c>
      <c r="Z2410" s="25">
        <f>IF(AND(P2410=W2410,Q2410=X2410),1,0)</f>
        <v>1</v>
      </c>
      <c r="AA2410" s="25" t="str">
        <f>IF(Z2410=0,"",IF(ISBLANK(VLOOKUP(A2410,Database!A:AA,22,FALSE)),"",VLOOKUP(A2410,Database!A:AA,22,FALSE)))</f>
        <v>Exact</v>
      </c>
      <c r="AB2410" s="25">
        <f ca="1">IFERROR(IF(AND(Y2410&lt;&gt;"",OR(V2410="Terminé",V2410="En cours")),VLOOKUP(AA2410,Setup_ScoreExactBonus!A:D,4,FALSE),0),0)</f>
        <v>0</v>
      </c>
      <c r="AC2410" s="31" t="str">
        <f ca="1">IF(Y2410&lt;&gt;"", Y2410 + IF(Z2410=1,AB2410, 0), "")</f>
        <v/>
      </c>
      <c r="AD2410" s="31">
        <f ca="1">SUMIFS(AC$2:AC2410,D$2:D2410,D2410)*IF(R2410=0,1,2)</f>
        <v>0</v>
      </c>
    </row>
    <row r="2411" spans="1:30" x14ac:dyDescent="0.35">
      <c r="A2411" s="31">
        <f>IF(ISBLANK(B2411),"",COUNTIF(B$2:B2411,B2411))-1</f>
        <v>61</v>
      </c>
      <c r="B2411" s="31">
        <v>31</v>
      </c>
      <c r="C2411" s="10">
        <f>VLOOKUP($A2411,Database!$A:$Y,7,FALSE)</f>
        <v>46199.875</v>
      </c>
      <c r="D2411" s="31" t="str">
        <f>VLOOKUP(Pronostics!$B2411,Setup_MPP!$A:$G,3,FALSE)</f>
        <v>Joueur31</v>
      </c>
      <c r="E2411" s="31" t="str">
        <f>VLOOKUP(Pronostics!$B2411,Setup_MPP!$A:$G,2,FALSE)</f>
        <v>Joueur31</v>
      </c>
      <c r="F2411" s="31" t="str">
        <f>VLOOKUP($B2411,Setup_MPP!$A:$E,4,FALSE)</f>
        <v>#D5D5D5</v>
      </c>
      <c r="G2411" s="31" t="str">
        <f>VLOOKUP($B2411,Setup_MPP!$A:$E,5,FALSE)</f>
        <v>#727272</v>
      </c>
      <c r="H2411" s="31" t="str">
        <f>IFERROR(IF(AND(A2411&gt;=1,A2411&lt;=104),VLOOKUP($A2411,Location!$A:$J,6,FALSE),IF(A2411=0,"Avant l'ouverture",IF(OR(A2411=105,A2411=106),"Bonus"))),"")</f>
        <v>Tour 3</v>
      </c>
      <c r="I2411" s="31" t="str">
        <f>IF(LEFT(H2411,4)="Tour",VLOOKUP(A2411,Database!$A:$C,3,FALSE),"")</f>
        <v>I</v>
      </c>
      <c r="J2411" s="31" t="str">
        <f>VLOOKUP($A2411,Location!$A:$J,7,FALSE)</f>
        <v>Norvège</v>
      </c>
      <c r="K2411" s="31" t="str">
        <f>IFERROR(VLOOKUP(J2411,Setup_Team!$B:$C,2,FALSE), "TDB")</f>
        <v>NOR</v>
      </c>
      <c r="L2411" s="31" t="str">
        <f>VLOOKUP($A2411,Location!$A:$J,8,FALSE)</f>
        <v>France</v>
      </c>
      <c r="M2411" s="31" t="str">
        <f>IFERROR(VLOOKUP(L2411,Setup_Team!$B:$C,2,FALSE), "TDB")</f>
        <v>FRA</v>
      </c>
      <c r="N2411" s="31" t="str">
        <f>VLOOKUP($A2411,Location!$A:$J,9,FALSE)</f>
        <v>Foxborough</v>
      </c>
      <c r="O2411" s="31" t="str">
        <f>VLOOKUP($A2411,Location!$A:$J,10,FALSE)</f>
        <v>Gillette Stadium</v>
      </c>
      <c r="R2411" s="31">
        <v>0</v>
      </c>
      <c r="S2411" s="25">
        <f>VLOOKUP($A2411,Database!$A:$Y,10,FALSE)</f>
        <v>141</v>
      </c>
      <c r="T2411" s="25">
        <f>VLOOKUP($A2411,Database!$A:$Y,11,FALSE)</f>
        <v>108</v>
      </c>
      <c r="U2411" s="25">
        <f>VLOOKUP($A2411,Database!$A:$Y,12,FALSE)</f>
        <v>68</v>
      </c>
      <c r="V2411" s="25" t="str">
        <f>VLOOKUP(A2411,Database!A:M,13,FALSE)</f>
        <v>À venir</v>
      </c>
      <c r="W2411" s="25" t="str">
        <f>VLOOKUP($A2411,Database!$A:$Y,20,FALSE)</f>
        <v/>
      </c>
      <c r="X2411" s="25" t="str">
        <f>VLOOKUP($A2411,Database!$A:$Y,21,FALSE)</f>
        <v/>
      </c>
      <c r="Y2411" s="25" t="str">
        <f ca="1">IF(C2411&lt;NOW(),IF(AND(P2411&gt;Q2411,W2411&gt;X2411),S2411,IF(AND(P2411=Q2411,W2411=X2411),T2411,IF(AND(P2411&lt;Q2411,W2411&lt;X2411),U2411,0))),"")</f>
        <v/>
      </c>
      <c r="Z2411" s="25">
        <f>IF(AND(P2411=W2411,Q2411=X2411),1,0)</f>
        <v>1</v>
      </c>
      <c r="AA2411" s="25" t="str">
        <f>IF(Z2411=0,"",IF(ISBLANK(VLOOKUP(A2411,Database!A:AA,22,FALSE)),"",VLOOKUP(A2411,Database!A:AA,22,FALSE)))</f>
        <v>Exact</v>
      </c>
      <c r="AB2411" s="25">
        <f ca="1">IFERROR(IF(AND(Y2411&lt;&gt;"",OR(V2411="Terminé",V2411="En cours")),VLOOKUP(AA2411,Setup_ScoreExactBonus!A:D,4,FALSE),0),0)</f>
        <v>0</v>
      </c>
      <c r="AC2411" s="31" t="str">
        <f ca="1">IF(Y2411&lt;&gt;"", Y2411 + IF(Z2411=1,AB2411, 0), "")</f>
        <v/>
      </c>
      <c r="AD2411" s="31">
        <f ca="1">SUMIFS(AC$2:AC2411,D$2:D2411,D2411)*IF(R2411=0,1,2)</f>
        <v>0</v>
      </c>
    </row>
    <row r="2412" spans="1:30" x14ac:dyDescent="0.35">
      <c r="A2412" s="31">
        <f>IF(ISBLANK(B2412),"",COUNTIF(B$2:B2412,B2412))-1</f>
        <v>61</v>
      </c>
      <c r="B2412" s="31">
        <v>32</v>
      </c>
      <c r="C2412" s="10">
        <f>VLOOKUP($A2412,Database!$A:$Y,7,FALSE)</f>
        <v>46199.875</v>
      </c>
      <c r="D2412" s="31" t="str">
        <f>VLOOKUP(Pronostics!$B2412,Setup_MPP!$A:$G,3,FALSE)</f>
        <v>Joueur32</v>
      </c>
      <c r="E2412" s="31" t="str">
        <f>VLOOKUP(Pronostics!$B2412,Setup_MPP!$A:$G,2,FALSE)</f>
        <v>Joueur32</v>
      </c>
      <c r="F2412" s="31" t="str">
        <f>VLOOKUP($B2412,Setup_MPP!$A:$E,4,FALSE)</f>
        <v>#D5D5D5</v>
      </c>
      <c r="G2412" s="31" t="str">
        <f>VLOOKUP($B2412,Setup_MPP!$A:$E,5,FALSE)</f>
        <v>#727272</v>
      </c>
      <c r="H2412" s="31" t="str">
        <f>IFERROR(IF(AND(A2412&gt;=1,A2412&lt;=104),VLOOKUP($A2412,Location!$A:$J,6,FALSE),IF(A2412=0,"Avant l'ouverture",IF(OR(A2412=105,A2412=106),"Bonus"))),"")</f>
        <v>Tour 3</v>
      </c>
      <c r="I2412" s="31" t="str">
        <f>IF(LEFT(H2412,4)="Tour",VLOOKUP(A2412,Database!$A:$C,3,FALSE),"")</f>
        <v>I</v>
      </c>
      <c r="J2412" s="31" t="str">
        <f>VLOOKUP($A2412,Location!$A:$J,7,FALSE)</f>
        <v>Norvège</v>
      </c>
      <c r="K2412" s="31" t="str">
        <f>IFERROR(VLOOKUP(J2412,Setup_Team!$B:$C,2,FALSE), "TDB")</f>
        <v>NOR</v>
      </c>
      <c r="L2412" s="31" t="str">
        <f>VLOOKUP($A2412,Location!$A:$J,8,FALSE)</f>
        <v>France</v>
      </c>
      <c r="M2412" s="31" t="str">
        <f>IFERROR(VLOOKUP(L2412,Setup_Team!$B:$C,2,FALSE), "TDB")</f>
        <v>FRA</v>
      </c>
      <c r="N2412" s="31" t="str">
        <f>VLOOKUP($A2412,Location!$A:$J,9,FALSE)</f>
        <v>Foxborough</v>
      </c>
      <c r="O2412" s="31" t="str">
        <f>VLOOKUP($A2412,Location!$A:$J,10,FALSE)</f>
        <v>Gillette Stadium</v>
      </c>
      <c r="R2412" s="31">
        <v>0</v>
      </c>
      <c r="S2412" s="25">
        <f>VLOOKUP($A2412,Database!$A:$Y,10,FALSE)</f>
        <v>141</v>
      </c>
      <c r="T2412" s="25">
        <f>VLOOKUP($A2412,Database!$A:$Y,11,FALSE)</f>
        <v>108</v>
      </c>
      <c r="U2412" s="25">
        <f>VLOOKUP($A2412,Database!$A:$Y,12,FALSE)</f>
        <v>68</v>
      </c>
      <c r="V2412" s="25" t="str">
        <f>VLOOKUP(A2412,Database!A:M,13,FALSE)</f>
        <v>À venir</v>
      </c>
      <c r="W2412" s="25" t="str">
        <f>VLOOKUP($A2412,Database!$A:$Y,20,FALSE)</f>
        <v/>
      </c>
      <c r="X2412" s="25" t="str">
        <f>VLOOKUP($A2412,Database!$A:$Y,21,FALSE)</f>
        <v/>
      </c>
      <c r="Y2412" s="25" t="str">
        <f ca="1">IF(C2412&lt;NOW(),IF(AND(P2412&gt;Q2412,W2412&gt;X2412),S2412,IF(AND(P2412=Q2412,W2412=X2412),T2412,IF(AND(P2412&lt;Q2412,W2412&lt;X2412),U2412,0))),"")</f>
        <v/>
      </c>
      <c r="Z2412" s="25">
        <f>IF(AND(P2412=W2412,Q2412=X2412),1,0)</f>
        <v>1</v>
      </c>
      <c r="AA2412" s="25" t="str">
        <f>IF(Z2412=0,"",IF(ISBLANK(VLOOKUP(A2412,Database!A:AA,22,FALSE)),"",VLOOKUP(A2412,Database!A:AA,22,FALSE)))</f>
        <v>Exact</v>
      </c>
      <c r="AB2412" s="25">
        <f ca="1">IFERROR(IF(AND(Y2412&lt;&gt;"",OR(V2412="Terminé",V2412="En cours")),VLOOKUP(AA2412,Setup_ScoreExactBonus!A:D,4,FALSE),0),0)</f>
        <v>0</v>
      </c>
      <c r="AC2412" s="31" t="str">
        <f ca="1">IF(Y2412&lt;&gt;"", Y2412 + IF(Z2412=1,AB2412, 0), "")</f>
        <v/>
      </c>
      <c r="AD2412" s="31">
        <f ca="1">SUMIFS(AC$2:AC2412,D$2:D2412,D2412)*IF(R2412=0,1,2)</f>
        <v>0</v>
      </c>
    </row>
    <row r="2413" spans="1:30" x14ac:dyDescent="0.35">
      <c r="A2413" s="31">
        <f>IF(ISBLANK(B2413),"",COUNTIF(B$2:B2413,B2413))-1</f>
        <v>61</v>
      </c>
      <c r="B2413" s="31">
        <v>33</v>
      </c>
      <c r="C2413" s="10">
        <f>VLOOKUP($A2413,Database!$A:$Y,7,FALSE)</f>
        <v>46199.875</v>
      </c>
      <c r="D2413" s="31" t="str">
        <f>VLOOKUP(Pronostics!$B2413,Setup_MPP!$A:$G,3,FALSE)</f>
        <v>Joueur33</v>
      </c>
      <c r="E2413" s="31" t="str">
        <f>VLOOKUP(Pronostics!$B2413,Setup_MPP!$A:$G,2,FALSE)</f>
        <v>Joueur33</v>
      </c>
      <c r="F2413" s="31" t="str">
        <f>VLOOKUP($B2413,Setup_MPP!$A:$E,4,FALSE)</f>
        <v>#D5D5D5</v>
      </c>
      <c r="G2413" s="31" t="str">
        <f>VLOOKUP($B2413,Setup_MPP!$A:$E,5,FALSE)</f>
        <v>#727272</v>
      </c>
      <c r="H2413" s="31" t="str">
        <f>IFERROR(IF(AND(A2413&gt;=1,A2413&lt;=104),VLOOKUP($A2413,Location!$A:$J,6,FALSE),IF(A2413=0,"Avant l'ouverture",IF(OR(A2413=105,A2413=106),"Bonus"))),"")</f>
        <v>Tour 3</v>
      </c>
      <c r="I2413" s="31" t="str">
        <f>IF(LEFT(H2413,4)="Tour",VLOOKUP(A2413,Database!$A:$C,3,FALSE),"")</f>
        <v>I</v>
      </c>
      <c r="J2413" s="31" t="str">
        <f>VLOOKUP($A2413,Location!$A:$J,7,FALSE)</f>
        <v>Norvège</v>
      </c>
      <c r="K2413" s="31" t="str">
        <f>IFERROR(VLOOKUP(J2413,Setup_Team!$B:$C,2,FALSE), "TDB")</f>
        <v>NOR</v>
      </c>
      <c r="L2413" s="31" t="str">
        <f>VLOOKUP($A2413,Location!$A:$J,8,FALSE)</f>
        <v>France</v>
      </c>
      <c r="M2413" s="31" t="str">
        <f>IFERROR(VLOOKUP(L2413,Setup_Team!$B:$C,2,FALSE), "TDB")</f>
        <v>FRA</v>
      </c>
      <c r="N2413" s="31" t="str">
        <f>VLOOKUP($A2413,Location!$A:$J,9,FALSE)</f>
        <v>Foxborough</v>
      </c>
      <c r="O2413" s="31" t="str">
        <f>VLOOKUP($A2413,Location!$A:$J,10,FALSE)</f>
        <v>Gillette Stadium</v>
      </c>
      <c r="R2413" s="31">
        <v>0</v>
      </c>
      <c r="S2413" s="25">
        <f>VLOOKUP($A2413,Database!$A:$Y,10,FALSE)</f>
        <v>141</v>
      </c>
      <c r="T2413" s="25">
        <f>VLOOKUP($A2413,Database!$A:$Y,11,FALSE)</f>
        <v>108</v>
      </c>
      <c r="U2413" s="25">
        <f>VLOOKUP($A2413,Database!$A:$Y,12,FALSE)</f>
        <v>68</v>
      </c>
      <c r="V2413" s="25" t="str">
        <f>VLOOKUP(A2413,Database!A:M,13,FALSE)</f>
        <v>À venir</v>
      </c>
      <c r="W2413" s="25" t="str">
        <f>VLOOKUP($A2413,Database!$A:$Y,20,FALSE)</f>
        <v/>
      </c>
      <c r="X2413" s="25" t="str">
        <f>VLOOKUP($A2413,Database!$A:$Y,21,FALSE)</f>
        <v/>
      </c>
      <c r="Y2413" s="25" t="str">
        <f ca="1">IF(C2413&lt;NOW(),IF(AND(P2413&gt;Q2413,W2413&gt;X2413),S2413,IF(AND(P2413=Q2413,W2413=X2413),T2413,IF(AND(P2413&lt;Q2413,W2413&lt;X2413),U2413,0))),"")</f>
        <v/>
      </c>
      <c r="Z2413" s="25">
        <f>IF(AND(P2413=W2413,Q2413=X2413),1,0)</f>
        <v>1</v>
      </c>
      <c r="AA2413" s="25" t="str">
        <f>IF(Z2413=0,"",IF(ISBLANK(VLOOKUP(A2413,Database!A:AA,22,FALSE)),"",VLOOKUP(A2413,Database!A:AA,22,FALSE)))</f>
        <v>Exact</v>
      </c>
      <c r="AB2413" s="25">
        <f ca="1">IFERROR(IF(AND(Y2413&lt;&gt;"",OR(V2413="Terminé",V2413="En cours")),VLOOKUP(AA2413,Setup_ScoreExactBonus!A:D,4,FALSE),0),0)</f>
        <v>0</v>
      </c>
      <c r="AC2413" s="31" t="str">
        <f ca="1">IF(Y2413&lt;&gt;"", Y2413 + IF(Z2413=1,AB2413, 0), "")</f>
        <v/>
      </c>
      <c r="AD2413" s="31">
        <f ca="1">SUMIFS(AC$2:AC2413,D$2:D2413,D2413)*IF(R2413=0,1,2)</f>
        <v>0</v>
      </c>
    </row>
    <row r="2414" spans="1:30" x14ac:dyDescent="0.35">
      <c r="A2414" s="31">
        <f>IF(ISBLANK(B2414),"",COUNTIF(B$2:B2414,B2414))-1</f>
        <v>61</v>
      </c>
      <c r="B2414" s="31">
        <v>34</v>
      </c>
      <c r="C2414" s="10">
        <f>VLOOKUP($A2414,Database!$A:$Y,7,FALSE)</f>
        <v>46199.875</v>
      </c>
      <c r="D2414" s="31" t="str">
        <f>VLOOKUP(Pronostics!$B2414,Setup_MPP!$A:$G,3,FALSE)</f>
        <v>Joueur34</v>
      </c>
      <c r="E2414" s="31" t="str">
        <f>VLOOKUP(Pronostics!$B2414,Setup_MPP!$A:$G,2,FALSE)</f>
        <v>Joueur34</v>
      </c>
      <c r="F2414" s="31" t="str">
        <f>VLOOKUP($B2414,Setup_MPP!$A:$E,4,FALSE)</f>
        <v>#D5D5D5</v>
      </c>
      <c r="G2414" s="31" t="str">
        <f>VLOOKUP($B2414,Setup_MPP!$A:$E,5,FALSE)</f>
        <v>#727272</v>
      </c>
      <c r="H2414" s="31" t="str">
        <f>IFERROR(IF(AND(A2414&gt;=1,A2414&lt;=104),VLOOKUP($A2414,Location!$A:$J,6,FALSE),IF(A2414=0,"Avant l'ouverture",IF(OR(A2414=105,A2414=106),"Bonus"))),"")</f>
        <v>Tour 3</v>
      </c>
      <c r="I2414" s="31" t="str">
        <f>IF(LEFT(H2414,4)="Tour",VLOOKUP(A2414,Database!$A:$C,3,FALSE),"")</f>
        <v>I</v>
      </c>
      <c r="J2414" s="31" t="str">
        <f>VLOOKUP($A2414,Location!$A:$J,7,FALSE)</f>
        <v>Norvège</v>
      </c>
      <c r="K2414" s="31" t="str">
        <f>IFERROR(VLOOKUP(J2414,Setup_Team!$B:$C,2,FALSE), "TDB")</f>
        <v>NOR</v>
      </c>
      <c r="L2414" s="31" t="str">
        <f>VLOOKUP($A2414,Location!$A:$J,8,FALSE)</f>
        <v>France</v>
      </c>
      <c r="M2414" s="31" t="str">
        <f>IFERROR(VLOOKUP(L2414,Setup_Team!$B:$C,2,FALSE), "TDB")</f>
        <v>FRA</v>
      </c>
      <c r="N2414" s="31" t="str">
        <f>VLOOKUP($A2414,Location!$A:$J,9,FALSE)</f>
        <v>Foxborough</v>
      </c>
      <c r="O2414" s="31" t="str">
        <f>VLOOKUP($A2414,Location!$A:$J,10,FALSE)</f>
        <v>Gillette Stadium</v>
      </c>
      <c r="R2414" s="31">
        <v>0</v>
      </c>
      <c r="S2414" s="25">
        <f>VLOOKUP($A2414,Database!$A:$Y,10,FALSE)</f>
        <v>141</v>
      </c>
      <c r="T2414" s="25">
        <f>VLOOKUP($A2414,Database!$A:$Y,11,FALSE)</f>
        <v>108</v>
      </c>
      <c r="U2414" s="25">
        <f>VLOOKUP($A2414,Database!$A:$Y,12,FALSE)</f>
        <v>68</v>
      </c>
      <c r="V2414" s="25" t="str">
        <f>VLOOKUP(A2414,Database!A:M,13,FALSE)</f>
        <v>À venir</v>
      </c>
      <c r="W2414" s="25" t="str">
        <f>VLOOKUP($A2414,Database!$A:$Y,20,FALSE)</f>
        <v/>
      </c>
      <c r="X2414" s="25" t="str">
        <f>VLOOKUP($A2414,Database!$A:$Y,21,FALSE)</f>
        <v/>
      </c>
      <c r="Y2414" s="25" t="str">
        <f ca="1">IF(C2414&lt;NOW(),IF(AND(P2414&gt;Q2414,W2414&gt;X2414),S2414,IF(AND(P2414=Q2414,W2414=X2414),T2414,IF(AND(P2414&lt;Q2414,W2414&lt;X2414),U2414,0))),"")</f>
        <v/>
      </c>
      <c r="Z2414" s="25">
        <f>IF(AND(P2414=W2414,Q2414=X2414),1,0)</f>
        <v>1</v>
      </c>
      <c r="AA2414" s="25" t="str">
        <f>IF(Z2414=0,"",IF(ISBLANK(VLOOKUP(A2414,Database!A:AA,22,FALSE)),"",VLOOKUP(A2414,Database!A:AA,22,FALSE)))</f>
        <v>Exact</v>
      </c>
      <c r="AB2414" s="25">
        <f ca="1">IFERROR(IF(AND(Y2414&lt;&gt;"",OR(V2414="Terminé",V2414="En cours")),VLOOKUP(AA2414,Setup_ScoreExactBonus!A:D,4,FALSE),0),0)</f>
        <v>0</v>
      </c>
      <c r="AC2414" s="31" t="str">
        <f ca="1">IF(Y2414&lt;&gt;"", Y2414 + IF(Z2414=1,AB2414, 0), "")</f>
        <v/>
      </c>
      <c r="AD2414" s="31">
        <f ca="1">SUMIFS(AC$2:AC2414,D$2:D2414,D2414)*IF(R2414=0,1,2)</f>
        <v>0</v>
      </c>
    </row>
    <row r="2415" spans="1:30" x14ac:dyDescent="0.35">
      <c r="A2415" s="31">
        <f>IF(ISBLANK(B2415),"",COUNTIF(B$2:B2415,B2415))-1</f>
        <v>61</v>
      </c>
      <c r="B2415" s="31">
        <v>35</v>
      </c>
      <c r="C2415" s="10">
        <f>VLOOKUP($A2415,Database!$A:$Y,7,FALSE)</f>
        <v>46199.875</v>
      </c>
      <c r="D2415" s="31" t="str">
        <f>VLOOKUP(Pronostics!$B2415,Setup_MPP!$A:$G,3,FALSE)</f>
        <v>Joueur35</v>
      </c>
      <c r="E2415" s="31" t="str">
        <f>VLOOKUP(Pronostics!$B2415,Setup_MPP!$A:$G,2,FALSE)</f>
        <v>Joueur35</v>
      </c>
      <c r="F2415" s="31" t="str">
        <f>VLOOKUP($B2415,Setup_MPP!$A:$E,4,FALSE)</f>
        <v>#D5D5D5</v>
      </c>
      <c r="G2415" s="31" t="str">
        <f>VLOOKUP($B2415,Setup_MPP!$A:$E,5,FALSE)</f>
        <v>#727272</v>
      </c>
      <c r="H2415" s="31" t="str">
        <f>IFERROR(IF(AND(A2415&gt;=1,A2415&lt;=104),VLOOKUP($A2415,Location!$A:$J,6,FALSE),IF(A2415=0,"Avant l'ouverture",IF(OR(A2415=105,A2415=106),"Bonus"))),"")</f>
        <v>Tour 3</v>
      </c>
      <c r="I2415" s="31" t="str">
        <f>IF(LEFT(H2415,4)="Tour",VLOOKUP(A2415,Database!$A:$C,3,FALSE),"")</f>
        <v>I</v>
      </c>
      <c r="J2415" s="31" t="str">
        <f>VLOOKUP($A2415,Location!$A:$J,7,FALSE)</f>
        <v>Norvège</v>
      </c>
      <c r="K2415" s="31" t="str">
        <f>IFERROR(VLOOKUP(J2415,Setup_Team!$B:$C,2,FALSE), "TDB")</f>
        <v>NOR</v>
      </c>
      <c r="L2415" s="31" t="str">
        <f>VLOOKUP($A2415,Location!$A:$J,8,FALSE)</f>
        <v>France</v>
      </c>
      <c r="M2415" s="31" t="str">
        <f>IFERROR(VLOOKUP(L2415,Setup_Team!$B:$C,2,FALSE), "TDB")</f>
        <v>FRA</v>
      </c>
      <c r="N2415" s="31" t="str">
        <f>VLOOKUP($A2415,Location!$A:$J,9,FALSE)</f>
        <v>Foxborough</v>
      </c>
      <c r="O2415" s="31" t="str">
        <f>VLOOKUP($A2415,Location!$A:$J,10,FALSE)</f>
        <v>Gillette Stadium</v>
      </c>
      <c r="R2415" s="31">
        <v>0</v>
      </c>
      <c r="S2415" s="25">
        <f>VLOOKUP($A2415,Database!$A:$Y,10,FALSE)</f>
        <v>141</v>
      </c>
      <c r="T2415" s="25">
        <f>VLOOKUP($A2415,Database!$A:$Y,11,FALSE)</f>
        <v>108</v>
      </c>
      <c r="U2415" s="25">
        <f>VLOOKUP($A2415,Database!$A:$Y,12,FALSE)</f>
        <v>68</v>
      </c>
      <c r="V2415" s="25" t="str">
        <f>VLOOKUP(A2415,Database!A:M,13,FALSE)</f>
        <v>À venir</v>
      </c>
      <c r="W2415" s="25" t="str">
        <f>VLOOKUP($A2415,Database!$A:$Y,20,FALSE)</f>
        <v/>
      </c>
      <c r="X2415" s="25" t="str">
        <f>VLOOKUP($A2415,Database!$A:$Y,21,FALSE)</f>
        <v/>
      </c>
      <c r="Y2415" s="25" t="str">
        <f ca="1">IF(C2415&lt;NOW(),IF(AND(P2415&gt;Q2415,W2415&gt;X2415),S2415,IF(AND(P2415=Q2415,W2415=X2415),T2415,IF(AND(P2415&lt;Q2415,W2415&lt;X2415),U2415,0))),"")</f>
        <v/>
      </c>
      <c r="Z2415" s="25">
        <f>IF(AND(P2415=W2415,Q2415=X2415),1,0)</f>
        <v>1</v>
      </c>
      <c r="AA2415" s="25" t="str">
        <f>IF(Z2415=0,"",IF(ISBLANK(VLOOKUP(A2415,Database!A:AA,22,FALSE)),"",VLOOKUP(A2415,Database!A:AA,22,FALSE)))</f>
        <v>Exact</v>
      </c>
      <c r="AB2415" s="25">
        <f ca="1">IFERROR(IF(AND(Y2415&lt;&gt;"",OR(V2415="Terminé",V2415="En cours")),VLOOKUP(AA2415,Setup_ScoreExactBonus!A:D,4,FALSE),0),0)</f>
        <v>0</v>
      </c>
      <c r="AC2415" s="31" t="str">
        <f ca="1">IF(Y2415&lt;&gt;"", Y2415 + IF(Z2415=1,AB2415, 0), "")</f>
        <v/>
      </c>
      <c r="AD2415" s="31">
        <f ca="1">SUMIFS(AC$2:AC2415,D$2:D2415,D2415)*IF(R2415=0,1,2)</f>
        <v>0</v>
      </c>
    </row>
    <row r="2416" spans="1:30" x14ac:dyDescent="0.35">
      <c r="A2416" s="31">
        <f>IF(ISBLANK(B2416),"",COUNTIF(B$2:B2416,B2416))-1</f>
        <v>61</v>
      </c>
      <c r="B2416" s="31">
        <v>36</v>
      </c>
      <c r="C2416" s="10">
        <f>VLOOKUP($A2416,Database!$A:$Y,7,FALSE)</f>
        <v>46199.875</v>
      </c>
      <c r="D2416" s="31" t="str">
        <f>VLOOKUP(Pronostics!$B2416,Setup_MPP!$A:$G,3,FALSE)</f>
        <v>Joueur36</v>
      </c>
      <c r="E2416" s="31" t="str">
        <f>VLOOKUP(Pronostics!$B2416,Setup_MPP!$A:$G,2,FALSE)</f>
        <v>Joueur36</v>
      </c>
      <c r="F2416" s="31" t="str">
        <f>VLOOKUP($B2416,Setup_MPP!$A:$E,4,FALSE)</f>
        <v>#D5D5D5</v>
      </c>
      <c r="G2416" s="31" t="str">
        <f>VLOOKUP($B2416,Setup_MPP!$A:$E,5,FALSE)</f>
        <v>#727272</v>
      </c>
      <c r="H2416" s="31" t="str">
        <f>IFERROR(IF(AND(A2416&gt;=1,A2416&lt;=104),VLOOKUP($A2416,Location!$A:$J,6,FALSE),IF(A2416=0,"Avant l'ouverture",IF(OR(A2416=105,A2416=106),"Bonus"))),"")</f>
        <v>Tour 3</v>
      </c>
      <c r="I2416" s="31" t="str">
        <f>IF(LEFT(H2416,4)="Tour",VLOOKUP(A2416,Database!$A:$C,3,FALSE),"")</f>
        <v>I</v>
      </c>
      <c r="J2416" s="31" t="str">
        <f>VLOOKUP($A2416,Location!$A:$J,7,FALSE)</f>
        <v>Norvège</v>
      </c>
      <c r="K2416" s="31" t="str">
        <f>IFERROR(VLOOKUP(J2416,Setup_Team!$B:$C,2,FALSE), "TDB")</f>
        <v>NOR</v>
      </c>
      <c r="L2416" s="31" t="str">
        <f>VLOOKUP($A2416,Location!$A:$J,8,FALSE)</f>
        <v>France</v>
      </c>
      <c r="M2416" s="31" t="str">
        <f>IFERROR(VLOOKUP(L2416,Setup_Team!$B:$C,2,FALSE), "TDB")</f>
        <v>FRA</v>
      </c>
      <c r="N2416" s="31" t="str">
        <f>VLOOKUP($A2416,Location!$A:$J,9,FALSE)</f>
        <v>Foxborough</v>
      </c>
      <c r="O2416" s="31" t="str">
        <f>VLOOKUP($A2416,Location!$A:$J,10,FALSE)</f>
        <v>Gillette Stadium</v>
      </c>
      <c r="R2416" s="31">
        <v>0</v>
      </c>
      <c r="S2416" s="25">
        <f>VLOOKUP($A2416,Database!$A:$Y,10,FALSE)</f>
        <v>141</v>
      </c>
      <c r="T2416" s="25">
        <f>VLOOKUP($A2416,Database!$A:$Y,11,FALSE)</f>
        <v>108</v>
      </c>
      <c r="U2416" s="25">
        <f>VLOOKUP($A2416,Database!$A:$Y,12,FALSE)</f>
        <v>68</v>
      </c>
      <c r="V2416" s="25" t="str">
        <f>VLOOKUP(A2416,Database!A:M,13,FALSE)</f>
        <v>À venir</v>
      </c>
      <c r="W2416" s="25" t="str">
        <f>VLOOKUP($A2416,Database!$A:$Y,20,FALSE)</f>
        <v/>
      </c>
      <c r="X2416" s="25" t="str">
        <f>VLOOKUP($A2416,Database!$A:$Y,21,FALSE)</f>
        <v/>
      </c>
      <c r="Y2416" s="25" t="str">
        <f ca="1">IF(C2416&lt;NOW(),IF(AND(P2416&gt;Q2416,W2416&gt;X2416),S2416,IF(AND(P2416=Q2416,W2416=X2416),T2416,IF(AND(P2416&lt;Q2416,W2416&lt;X2416),U2416,0))),"")</f>
        <v/>
      </c>
      <c r="Z2416" s="25">
        <f>IF(AND(P2416=W2416,Q2416=X2416),1,0)</f>
        <v>1</v>
      </c>
      <c r="AA2416" s="25" t="str">
        <f>IF(Z2416=0,"",IF(ISBLANK(VLOOKUP(A2416,Database!A:AA,22,FALSE)),"",VLOOKUP(A2416,Database!A:AA,22,FALSE)))</f>
        <v>Exact</v>
      </c>
      <c r="AB2416" s="25">
        <f ca="1">IFERROR(IF(AND(Y2416&lt;&gt;"",OR(V2416="Terminé",V2416="En cours")),VLOOKUP(AA2416,Setup_ScoreExactBonus!A:D,4,FALSE),0),0)</f>
        <v>0</v>
      </c>
      <c r="AC2416" s="31" t="str">
        <f ca="1">IF(Y2416&lt;&gt;"", Y2416 + IF(Z2416=1,AB2416, 0), "")</f>
        <v/>
      </c>
      <c r="AD2416" s="31">
        <f ca="1">SUMIFS(AC$2:AC2416,D$2:D2416,D2416)*IF(R2416=0,1,2)</f>
        <v>0</v>
      </c>
    </row>
    <row r="2417" spans="1:30" x14ac:dyDescent="0.35">
      <c r="A2417" s="31">
        <f>IF(ISBLANK(B2417),"",COUNTIF(B$2:B2417,B2417))-1</f>
        <v>61</v>
      </c>
      <c r="B2417" s="31">
        <v>37</v>
      </c>
      <c r="C2417" s="10">
        <f>VLOOKUP($A2417,Database!$A:$Y,7,FALSE)</f>
        <v>46199.875</v>
      </c>
      <c r="D2417" s="31" t="str">
        <f>VLOOKUP(Pronostics!$B2417,Setup_MPP!$A:$G,3,FALSE)</f>
        <v>Joueur37</v>
      </c>
      <c r="E2417" s="31" t="str">
        <f>VLOOKUP(Pronostics!$B2417,Setup_MPP!$A:$G,2,FALSE)</f>
        <v>Joueur37</v>
      </c>
      <c r="F2417" s="31" t="str">
        <f>VLOOKUP($B2417,Setup_MPP!$A:$E,4,FALSE)</f>
        <v>#D5D5D5</v>
      </c>
      <c r="G2417" s="31" t="str">
        <f>VLOOKUP($B2417,Setup_MPP!$A:$E,5,FALSE)</f>
        <v>#727272</v>
      </c>
      <c r="H2417" s="31" t="str">
        <f>IFERROR(IF(AND(A2417&gt;=1,A2417&lt;=104),VLOOKUP($A2417,Location!$A:$J,6,FALSE),IF(A2417=0,"Avant l'ouverture",IF(OR(A2417=105,A2417=106),"Bonus"))),"")</f>
        <v>Tour 3</v>
      </c>
      <c r="I2417" s="31" t="str">
        <f>IF(LEFT(H2417,4)="Tour",VLOOKUP(A2417,Database!$A:$C,3,FALSE),"")</f>
        <v>I</v>
      </c>
      <c r="J2417" s="31" t="str">
        <f>VLOOKUP($A2417,Location!$A:$J,7,FALSE)</f>
        <v>Norvège</v>
      </c>
      <c r="K2417" s="31" t="str">
        <f>IFERROR(VLOOKUP(J2417,Setup_Team!$B:$C,2,FALSE), "TDB")</f>
        <v>NOR</v>
      </c>
      <c r="L2417" s="31" t="str">
        <f>VLOOKUP($A2417,Location!$A:$J,8,FALSE)</f>
        <v>France</v>
      </c>
      <c r="M2417" s="31" t="str">
        <f>IFERROR(VLOOKUP(L2417,Setup_Team!$B:$C,2,FALSE), "TDB")</f>
        <v>FRA</v>
      </c>
      <c r="N2417" s="31" t="str">
        <f>VLOOKUP($A2417,Location!$A:$J,9,FALSE)</f>
        <v>Foxborough</v>
      </c>
      <c r="O2417" s="31" t="str">
        <f>VLOOKUP($A2417,Location!$A:$J,10,FALSE)</f>
        <v>Gillette Stadium</v>
      </c>
      <c r="R2417" s="31">
        <v>0</v>
      </c>
      <c r="S2417" s="25">
        <f>VLOOKUP($A2417,Database!$A:$Y,10,FALSE)</f>
        <v>141</v>
      </c>
      <c r="T2417" s="25">
        <f>VLOOKUP($A2417,Database!$A:$Y,11,FALSE)</f>
        <v>108</v>
      </c>
      <c r="U2417" s="25">
        <f>VLOOKUP($A2417,Database!$A:$Y,12,FALSE)</f>
        <v>68</v>
      </c>
      <c r="V2417" s="25" t="str">
        <f>VLOOKUP(A2417,Database!A:M,13,FALSE)</f>
        <v>À venir</v>
      </c>
      <c r="W2417" s="25" t="str">
        <f>VLOOKUP($A2417,Database!$A:$Y,20,FALSE)</f>
        <v/>
      </c>
      <c r="X2417" s="25" t="str">
        <f>VLOOKUP($A2417,Database!$A:$Y,21,FALSE)</f>
        <v/>
      </c>
      <c r="Y2417" s="25" t="str">
        <f ca="1">IF(C2417&lt;NOW(),IF(AND(P2417&gt;Q2417,W2417&gt;X2417),S2417,IF(AND(P2417=Q2417,W2417=X2417),T2417,IF(AND(P2417&lt;Q2417,W2417&lt;X2417),U2417,0))),"")</f>
        <v/>
      </c>
      <c r="Z2417" s="25">
        <f>IF(AND(P2417=W2417,Q2417=X2417),1,0)</f>
        <v>1</v>
      </c>
      <c r="AA2417" s="25" t="str">
        <f>IF(Z2417=0,"",IF(ISBLANK(VLOOKUP(A2417,Database!A:AA,22,FALSE)),"",VLOOKUP(A2417,Database!A:AA,22,FALSE)))</f>
        <v>Exact</v>
      </c>
      <c r="AB2417" s="25">
        <f ca="1">IFERROR(IF(AND(Y2417&lt;&gt;"",OR(V2417="Terminé",V2417="En cours")),VLOOKUP(AA2417,Setup_ScoreExactBonus!A:D,4,FALSE),0),0)</f>
        <v>0</v>
      </c>
      <c r="AC2417" s="31" t="str">
        <f ca="1">IF(Y2417&lt;&gt;"", Y2417 + IF(Z2417=1,AB2417, 0), "")</f>
        <v/>
      </c>
      <c r="AD2417" s="31">
        <f ca="1">SUMIFS(AC$2:AC2417,D$2:D2417,D2417)*IF(R2417=0,1,2)</f>
        <v>0</v>
      </c>
    </row>
    <row r="2418" spans="1:30" x14ac:dyDescent="0.35">
      <c r="A2418" s="31">
        <f>IF(ISBLANK(B2418),"",COUNTIF(B$2:B2418,B2418))-1</f>
        <v>61</v>
      </c>
      <c r="B2418" s="31">
        <v>38</v>
      </c>
      <c r="C2418" s="10">
        <f>VLOOKUP($A2418,Database!$A:$Y,7,FALSE)</f>
        <v>46199.875</v>
      </c>
      <c r="D2418" s="31" t="str">
        <f>VLOOKUP(Pronostics!$B2418,Setup_MPP!$A:$G,3,FALSE)</f>
        <v>Joueur38</v>
      </c>
      <c r="E2418" s="31" t="str">
        <f>VLOOKUP(Pronostics!$B2418,Setup_MPP!$A:$G,2,FALSE)</f>
        <v>Joueur38</v>
      </c>
      <c r="F2418" s="31" t="str">
        <f>VLOOKUP($B2418,Setup_MPP!$A:$E,4,FALSE)</f>
        <v>#D5D5D5</v>
      </c>
      <c r="G2418" s="31" t="str">
        <f>VLOOKUP($B2418,Setup_MPP!$A:$E,5,FALSE)</f>
        <v>#727272</v>
      </c>
      <c r="H2418" s="31" t="str">
        <f>IFERROR(IF(AND(A2418&gt;=1,A2418&lt;=104),VLOOKUP($A2418,Location!$A:$J,6,FALSE),IF(A2418=0,"Avant l'ouverture",IF(OR(A2418=105,A2418=106),"Bonus"))),"")</f>
        <v>Tour 3</v>
      </c>
      <c r="I2418" s="31" t="str">
        <f>IF(LEFT(H2418,4)="Tour",VLOOKUP(A2418,Database!$A:$C,3,FALSE),"")</f>
        <v>I</v>
      </c>
      <c r="J2418" s="31" t="str">
        <f>VLOOKUP($A2418,Location!$A:$J,7,FALSE)</f>
        <v>Norvège</v>
      </c>
      <c r="K2418" s="31" t="str">
        <f>IFERROR(VLOOKUP(J2418,Setup_Team!$B:$C,2,FALSE), "TDB")</f>
        <v>NOR</v>
      </c>
      <c r="L2418" s="31" t="str">
        <f>VLOOKUP($A2418,Location!$A:$J,8,FALSE)</f>
        <v>France</v>
      </c>
      <c r="M2418" s="31" t="str">
        <f>IFERROR(VLOOKUP(L2418,Setup_Team!$B:$C,2,FALSE), "TDB")</f>
        <v>FRA</v>
      </c>
      <c r="N2418" s="31" t="str">
        <f>VLOOKUP($A2418,Location!$A:$J,9,FALSE)</f>
        <v>Foxborough</v>
      </c>
      <c r="O2418" s="31" t="str">
        <f>VLOOKUP($A2418,Location!$A:$J,10,FALSE)</f>
        <v>Gillette Stadium</v>
      </c>
      <c r="R2418" s="31">
        <v>0</v>
      </c>
      <c r="S2418" s="25">
        <f>VLOOKUP($A2418,Database!$A:$Y,10,FALSE)</f>
        <v>141</v>
      </c>
      <c r="T2418" s="25">
        <f>VLOOKUP($A2418,Database!$A:$Y,11,FALSE)</f>
        <v>108</v>
      </c>
      <c r="U2418" s="25">
        <f>VLOOKUP($A2418,Database!$A:$Y,12,FALSE)</f>
        <v>68</v>
      </c>
      <c r="V2418" s="25" t="str">
        <f>VLOOKUP(A2418,Database!A:M,13,FALSE)</f>
        <v>À venir</v>
      </c>
      <c r="W2418" s="25" t="str">
        <f>VLOOKUP($A2418,Database!$A:$Y,20,FALSE)</f>
        <v/>
      </c>
      <c r="X2418" s="25" t="str">
        <f>VLOOKUP($A2418,Database!$A:$Y,21,FALSE)</f>
        <v/>
      </c>
      <c r="Y2418" s="25" t="str">
        <f ca="1">IF(C2418&lt;NOW(),IF(AND(P2418&gt;Q2418,W2418&gt;X2418),S2418,IF(AND(P2418=Q2418,W2418=X2418),T2418,IF(AND(P2418&lt;Q2418,W2418&lt;X2418),U2418,0))),"")</f>
        <v/>
      </c>
      <c r="Z2418" s="25">
        <f>IF(AND(P2418=W2418,Q2418=X2418),1,0)</f>
        <v>1</v>
      </c>
      <c r="AA2418" s="25" t="str">
        <f>IF(Z2418=0,"",IF(ISBLANK(VLOOKUP(A2418,Database!A:AA,22,FALSE)),"",VLOOKUP(A2418,Database!A:AA,22,FALSE)))</f>
        <v>Exact</v>
      </c>
      <c r="AB2418" s="25">
        <f ca="1">IFERROR(IF(AND(Y2418&lt;&gt;"",OR(V2418="Terminé",V2418="En cours")),VLOOKUP(AA2418,Setup_ScoreExactBonus!A:D,4,FALSE),0),0)</f>
        <v>0</v>
      </c>
      <c r="AC2418" s="31" t="str">
        <f ca="1">IF(Y2418&lt;&gt;"", Y2418 + IF(Z2418=1,AB2418, 0), "")</f>
        <v/>
      </c>
      <c r="AD2418" s="31">
        <f ca="1">SUMIFS(AC$2:AC2418,D$2:D2418,D2418)*IF(R2418=0,1,2)</f>
        <v>0</v>
      </c>
    </row>
    <row r="2419" spans="1:30" x14ac:dyDescent="0.35">
      <c r="A2419" s="31">
        <f>IF(ISBLANK(B2419),"",COUNTIF(B$2:B2419,B2419))-1</f>
        <v>61</v>
      </c>
      <c r="B2419" s="31">
        <v>39</v>
      </c>
      <c r="C2419" s="10">
        <f>VLOOKUP($A2419,Database!$A:$Y,7,FALSE)</f>
        <v>46199.875</v>
      </c>
      <c r="D2419" s="31" t="str">
        <f>VLOOKUP(Pronostics!$B2419,Setup_MPP!$A:$G,3,FALSE)</f>
        <v>Joueur39</v>
      </c>
      <c r="E2419" s="31" t="str">
        <f>VLOOKUP(Pronostics!$B2419,Setup_MPP!$A:$G,2,FALSE)</f>
        <v>Joueur39</v>
      </c>
      <c r="F2419" s="31" t="str">
        <f>VLOOKUP($B2419,Setup_MPP!$A:$E,4,FALSE)</f>
        <v>#D5D5D5</v>
      </c>
      <c r="G2419" s="31" t="str">
        <f>VLOOKUP($B2419,Setup_MPP!$A:$E,5,FALSE)</f>
        <v>#727272</v>
      </c>
      <c r="H2419" s="31" t="str">
        <f>IFERROR(IF(AND(A2419&gt;=1,A2419&lt;=104),VLOOKUP($A2419,Location!$A:$J,6,FALSE),IF(A2419=0,"Avant l'ouverture",IF(OR(A2419=105,A2419=106),"Bonus"))),"")</f>
        <v>Tour 3</v>
      </c>
      <c r="I2419" s="31" t="str">
        <f>IF(LEFT(H2419,4)="Tour",VLOOKUP(A2419,Database!$A:$C,3,FALSE),"")</f>
        <v>I</v>
      </c>
      <c r="J2419" s="31" t="str">
        <f>VLOOKUP($A2419,Location!$A:$J,7,FALSE)</f>
        <v>Norvège</v>
      </c>
      <c r="K2419" s="31" t="str">
        <f>IFERROR(VLOOKUP(J2419,Setup_Team!$B:$C,2,FALSE), "TDB")</f>
        <v>NOR</v>
      </c>
      <c r="L2419" s="31" t="str">
        <f>VLOOKUP($A2419,Location!$A:$J,8,FALSE)</f>
        <v>France</v>
      </c>
      <c r="M2419" s="31" t="str">
        <f>IFERROR(VLOOKUP(L2419,Setup_Team!$B:$C,2,FALSE), "TDB")</f>
        <v>FRA</v>
      </c>
      <c r="N2419" s="31" t="str">
        <f>VLOOKUP($A2419,Location!$A:$J,9,FALSE)</f>
        <v>Foxborough</v>
      </c>
      <c r="O2419" s="31" t="str">
        <f>VLOOKUP($A2419,Location!$A:$J,10,FALSE)</f>
        <v>Gillette Stadium</v>
      </c>
      <c r="R2419" s="31">
        <v>0</v>
      </c>
      <c r="S2419" s="25">
        <f>VLOOKUP($A2419,Database!$A:$Y,10,FALSE)</f>
        <v>141</v>
      </c>
      <c r="T2419" s="25">
        <f>VLOOKUP($A2419,Database!$A:$Y,11,FALSE)</f>
        <v>108</v>
      </c>
      <c r="U2419" s="25">
        <f>VLOOKUP($A2419,Database!$A:$Y,12,FALSE)</f>
        <v>68</v>
      </c>
      <c r="V2419" s="25" t="str">
        <f>VLOOKUP(A2419,Database!A:M,13,FALSE)</f>
        <v>À venir</v>
      </c>
      <c r="W2419" s="25" t="str">
        <f>VLOOKUP($A2419,Database!$A:$Y,20,FALSE)</f>
        <v/>
      </c>
      <c r="X2419" s="25" t="str">
        <f>VLOOKUP($A2419,Database!$A:$Y,21,FALSE)</f>
        <v/>
      </c>
      <c r="Y2419" s="25" t="str">
        <f ca="1">IF(C2419&lt;NOW(),IF(AND(P2419&gt;Q2419,W2419&gt;X2419),S2419,IF(AND(P2419=Q2419,W2419=X2419),T2419,IF(AND(P2419&lt;Q2419,W2419&lt;X2419),U2419,0))),"")</f>
        <v/>
      </c>
      <c r="Z2419" s="25">
        <f>IF(AND(P2419=W2419,Q2419=X2419),1,0)</f>
        <v>1</v>
      </c>
      <c r="AA2419" s="25" t="str">
        <f>IF(Z2419=0,"",IF(ISBLANK(VLOOKUP(A2419,Database!A:AA,22,FALSE)),"",VLOOKUP(A2419,Database!A:AA,22,FALSE)))</f>
        <v>Exact</v>
      </c>
      <c r="AB2419" s="25">
        <f ca="1">IFERROR(IF(AND(Y2419&lt;&gt;"",OR(V2419="Terminé",V2419="En cours")),VLOOKUP(AA2419,Setup_ScoreExactBonus!A:D,4,FALSE),0),0)</f>
        <v>0</v>
      </c>
      <c r="AC2419" s="31" t="str">
        <f ca="1">IF(Y2419&lt;&gt;"", Y2419 + IF(Z2419=1,AB2419, 0), "")</f>
        <v/>
      </c>
      <c r="AD2419" s="31">
        <f ca="1">SUMIFS(AC$2:AC2419,D$2:D2419,D2419)*IF(R2419=0,1,2)</f>
        <v>0</v>
      </c>
    </row>
    <row r="2420" spans="1:30" x14ac:dyDescent="0.35">
      <c r="A2420" s="31">
        <f>IF(ISBLANK(B2420),"",COUNTIF(B$2:B2420,B2420))-1</f>
        <v>62</v>
      </c>
      <c r="B2420" s="31">
        <v>1</v>
      </c>
      <c r="C2420" s="10">
        <f>VLOOKUP($A2420,Database!$A:$Y,7,FALSE)</f>
        <v>46199.875</v>
      </c>
      <c r="D2420" s="31" t="str">
        <f>VLOOKUP(Pronostics!$B2420,Setup_MPP!$A:$G,3,FALSE)</f>
        <v>_Nicolas_LM_</v>
      </c>
      <c r="E2420" s="31" t="str">
        <f>VLOOKUP(Pronostics!$B2420,Setup_MPP!$A:$G,2,FALSE)</f>
        <v>Nicolas LE MOUEL</v>
      </c>
      <c r="F2420" s="31" t="str">
        <f>VLOOKUP($B2420,Setup_MPP!$A:$E,4,FALSE)</f>
        <v>#F7C79D</v>
      </c>
      <c r="G2420" s="31" t="str">
        <f>VLOOKUP($B2420,Setup_MPP!$A:$E,5,FALSE)</f>
        <v>#FFBE85</v>
      </c>
      <c r="H2420" s="31" t="str">
        <f>IFERROR(IF(AND(A2420&gt;=1,A2420&lt;=104),VLOOKUP($A2420,Location!$A:$J,6,FALSE),IF(A2420=0,"Avant l'ouverture",IF(OR(A2420=105,A2420=106),"Bonus"))),"")</f>
        <v>Tour 3</v>
      </c>
      <c r="I2420" s="31" t="str">
        <f>IF(LEFT(H2420,4)="Tour",VLOOKUP(A2420,Database!$A:$C,3,FALSE),"")</f>
        <v>I</v>
      </c>
      <c r="J2420" s="31" t="str">
        <f>VLOOKUP($A2420,Location!$A:$J,7,FALSE)</f>
        <v>Sénégal</v>
      </c>
      <c r="K2420" s="31" t="str">
        <f>IFERROR(VLOOKUP(J2420,Setup_Team!$B:$C,2,FALSE), "TDB")</f>
        <v>SEN</v>
      </c>
      <c r="L2420" s="31" t="str">
        <f>VLOOKUP($A2420,Location!$A:$J,8,FALSE)</f>
        <v>Irak</v>
      </c>
      <c r="M2420" s="31" t="str">
        <f>IFERROR(VLOOKUP(L2420,Setup_Team!$B:$C,2,FALSE), "TDB")</f>
        <v>IRQ</v>
      </c>
      <c r="N2420" s="31" t="str">
        <f>VLOOKUP($A2420,Location!$A:$J,9,FALSE)</f>
        <v>Toronto</v>
      </c>
      <c r="O2420" s="31" t="str">
        <f>VLOOKUP($A2420,Location!$A:$J,10,FALSE)</f>
        <v>BMO Field</v>
      </c>
      <c r="P2420" s="44"/>
      <c r="Q2420" s="44"/>
      <c r="R2420" s="31">
        <v>0</v>
      </c>
      <c r="S2420" s="25">
        <f>VLOOKUP($A2420,Database!$A:$Y,10,FALSE)</f>
        <v>54</v>
      </c>
      <c r="T2420" s="25">
        <f>VLOOKUP($A2420,Database!$A:$Y,11,FALSE)</f>
        <v>115</v>
      </c>
      <c r="U2420" s="25">
        <f>VLOOKUP($A2420,Database!$A:$Y,12,FALSE)</f>
        <v>149</v>
      </c>
      <c r="V2420" s="25" t="str">
        <f>VLOOKUP(A2420,Database!A:M,13,FALSE)</f>
        <v>À venir</v>
      </c>
      <c r="W2420" s="25" t="str">
        <f>VLOOKUP($A2420,Database!$A:$Y,20,FALSE)</f>
        <v/>
      </c>
      <c r="X2420" s="25" t="str">
        <f>VLOOKUP($A2420,Database!$A:$Y,21,FALSE)</f>
        <v/>
      </c>
      <c r="Y2420" s="25" t="str">
        <f ca="1">IF(C2420&lt;NOW(),IF(AND(P2420&gt;Q2420,W2420&gt;X2420),S2420,IF(AND(P2420=Q2420,W2420=X2420),T2420,IF(AND(P2420&lt;Q2420,W2420&lt;X2420),U2420,0))),"")</f>
        <v/>
      </c>
      <c r="Z2420" s="25">
        <f>IF(AND(P2420=W2420,Q2420=X2420),1,0)</f>
        <v>1</v>
      </c>
      <c r="AA2420" s="25" t="str">
        <f>IF(Z2420=0,"",IF(ISBLANK(VLOOKUP(A2420,Database!A:AA,22,FALSE)),"",VLOOKUP(A2420,Database!A:AA,22,FALSE)))</f>
        <v>Exact</v>
      </c>
      <c r="AB2420" s="25">
        <f ca="1">IFERROR(IF(AND(Y2420&lt;&gt;"",OR(V2420="Terminé",V2420="En cours")),VLOOKUP(AA2420,Setup_ScoreExactBonus!A:D,4,FALSE),0),0)</f>
        <v>0</v>
      </c>
      <c r="AC2420" s="31" t="str">
        <f ca="1">IF(Y2420&lt;&gt;"", Y2420 + IF(Z2420=1,AB2420, 0), "")</f>
        <v/>
      </c>
      <c r="AD2420" s="31">
        <f ca="1">SUMIFS(AC$2:AC2420,D$2:D2420,D2420)*IF(R2420=0,1,2)</f>
        <v>0</v>
      </c>
    </row>
    <row r="2421" spans="1:30" x14ac:dyDescent="0.35">
      <c r="A2421" s="31">
        <f>IF(ISBLANK(B2421),"",COUNTIF(B$2:B2421,B2421))-1</f>
        <v>62</v>
      </c>
      <c r="B2421" s="31">
        <v>2</v>
      </c>
      <c r="C2421" s="10">
        <f>VLOOKUP($A2421,Database!$A:$Y,7,FALSE)</f>
        <v>46199.875</v>
      </c>
      <c r="D2421" s="31" t="str">
        <f>VLOOKUP(Pronostics!$B2421,Setup_MPP!$A:$G,3,FALSE)</f>
        <v>leaelaz</v>
      </c>
      <c r="E2421" s="31" t="str">
        <f>VLOOKUP(Pronostics!$B2421,Setup_MPP!$A:$G,2,FALSE)</f>
        <v>Léa EL ASERY</v>
      </c>
      <c r="F2421" s="31" t="str">
        <f>VLOOKUP($B2421,Setup_MPP!$A:$E,4,FALSE)</f>
        <v>#FFBEBE</v>
      </c>
      <c r="G2421" s="31" t="str">
        <f>VLOOKUP($B2421,Setup_MPP!$A:$E,5,FALSE)</f>
        <v>#DF6868</v>
      </c>
      <c r="H2421" s="31" t="str">
        <f>IFERROR(IF(AND(A2421&gt;=1,A2421&lt;=104),VLOOKUP($A2421,Location!$A:$J,6,FALSE),IF(A2421=0,"Avant l'ouverture",IF(OR(A2421=105,A2421=106),"Bonus"))),"")</f>
        <v>Tour 3</v>
      </c>
      <c r="I2421" s="31" t="str">
        <f>IF(LEFT(H2421,4)="Tour",VLOOKUP(A2421,Database!$A:$C,3,FALSE),"")</f>
        <v>I</v>
      </c>
      <c r="J2421" s="31" t="str">
        <f>VLOOKUP($A2421,Location!$A:$J,7,FALSE)</f>
        <v>Sénégal</v>
      </c>
      <c r="K2421" s="31" t="str">
        <f>IFERROR(VLOOKUP(J2421,Setup_Team!$B:$C,2,FALSE), "TDB")</f>
        <v>SEN</v>
      </c>
      <c r="L2421" s="31" t="str">
        <f>VLOOKUP($A2421,Location!$A:$J,8,FALSE)</f>
        <v>Irak</v>
      </c>
      <c r="M2421" s="31" t="str">
        <f>IFERROR(VLOOKUP(L2421,Setup_Team!$B:$C,2,FALSE), "TDB")</f>
        <v>IRQ</v>
      </c>
      <c r="N2421" s="31" t="str">
        <f>VLOOKUP($A2421,Location!$A:$J,9,FALSE)</f>
        <v>Toronto</v>
      </c>
      <c r="O2421" s="31" t="str">
        <f>VLOOKUP($A2421,Location!$A:$J,10,FALSE)</f>
        <v>BMO Field</v>
      </c>
      <c r="R2421" s="31">
        <v>0</v>
      </c>
      <c r="S2421" s="25">
        <f>VLOOKUP($A2421,Database!$A:$Y,10,FALSE)</f>
        <v>54</v>
      </c>
      <c r="T2421" s="25">
        <f>VLOOKUP($A2421,Database!$A:$Y,11,FALSE)</f>
        <v>115</v>
      </c>
      <c r="U2421" s="25">
        <f>VLOOKUP($A2421,Database!$A:$Y,12,FALSE)</f>
        <v>149</v>
      </c>
      <c r="V2421" s="25" t="str">
        <f>VLOOKUP(A2421,Database!A:M,13,FALSE)</f>
        <v>À venir</v>
      </c>
      <c r="W2421" s="25" t="str">
        <f>VLOOKUP($A2421,Database!$A:$Y,20,FALSE)</f>
        <v/>
      </c>
      <c r="X2421" s="25" t="str">
        <f>VLOOKUP($A2421,Database!$A:$Y,21,FALSE)</f>
        <v/>
      </c>
      <c r="Y2421" s="25" t="str">
        <f ca="1">IF(C2421&lt;NOW(),IF(AND(P2421&gt;Q2421,W2421&gt;X2421),S2421,IF(AND(P2421=Q2421,W2421=X2421),T2421,IF(AND(P2421&lt;Q2421,W2421&lt;X2421),U2421,0))),"")</f>
        <v/>
      </c>
      <c r="Z2421" s="25">
        <f>IF(AND(P2421=W2421,Q2421=X2421),1,0)</f>
        <v>1</v>
      </c>
      <c r="AA2421" s="25" t="str">
        <f>IF(Z2421=0,"",IF(ISBLANK(VLOOKUP(A2421,Database!A:AA,22,FALSE)),"",VLOOKUP(A2421,Database!A:AA,22,FALSE)))</f>
        <v>Exact</v>
      </c>
      <c r="AB2421" s="25">
        <f ca="1">IFERROR(IF(AND(Y2421&lt;&gt;"",OR(V2421="Terminé",V2421="En cours")),VLOOKUP(AA2421,Setup_ScoreExactBonus!A:D,4,FALSE),0),0)</f>
        <v>0</v>
      </c>
      <c r="AC2421" s="31" t="str">
        <f ca="1">IF(Y2421&lt;&gt;"", Y2421 + IF(Z2421=1,AB2421, 0), "")</f>
        <v/>
      </c>
      <c r="AD2421" s="31">
        <f ca="1">SUMIFS(AC$2:AC2421,D$2:D2421,D2421)*IF(R2421=0,1,2)</f>
        <v>0</v>
      </c>
    </row>
    <row r="2422" spans="1:30" x14ac:dyDescent="0.35">
      <c r="A2422" s="31">
        <f>IF(ISBLANK(B2422),"",COUNTIF(B$2:B2422,B2422))-1</f>
        <v>62</v>
      </c>
      <c r="B2422" s="31">
        <v>3</v>
      </c>
      <c r="C2422" s="10">
        <f>VLOOKUP($A2422,Database!$A:$Y,7,FALSE)</f>
        <v>46199.875</v>
      </c>
      <c r="D2422" s="31" t="str">
        <f>VLOOKUP(Pronostics!$B2422,Setup_MPP!$A:$G,3,FALSE)</f>
        <v>PasMetalleux</v>
      </c>
      <c r="E2422" s="31" t="str">
        <f>VLOOKUP(Pronostics!$B2422,Setup_MPP!$A:$G,2,FALSE)</f>
        <v>Elwenn JOUBREL</v>
      </c>
      <c r="F2422" s="31" t="str">
        <f>VLOOKUP($B2422,Setup_MPP!$A:$E,4,FALSE)</f>
        <v>#F5C7FC</v>
      </c>
      <c r="G2422" s="31" t="str">
        <f>VLOOKUP($B2422,Setup_MPP!$A:$E,5,FALSE)</f>
        <v>#C489CF</v>
      </c>
      <c r="H2422" s="31" t="str">
        <f>IFERROR(IF(AND(A2422&gt;=1,A2422&lt;=104),VLOOKUP($A2422,Location!$A:$J,6,FALSE),IF(A2422=0,"Avant l'ouverture",IF(OR(A2422=105,A2422=106),"Bonus"))),"")</f>
        <v>Tour 3</v>
      </c>
      <c r="I2422" s="31" t="str">
        <f>IF(LEFT(H2422,4)="Tour",VLOOKUP(A2422,Database!$A:$C,3,FALSE),"")</f>
        <v>I</v>
      </c>
      <c r="J2422" s="31" t="str">
        <f>VLOOKUP($A2422,Location!$A:$J,7,FALSE)</f>
        <v>Sénégal</v>
      </c>
      <c r="K2422" s="31" t="str">
        <f>IFERROR(VLOOKUP(J2422,Setup_Team!$B:$C,2,FALSE), "TDB")</f>
        <v>SEN</v>
      </c>
      <c r="L2422" s="31" t="str">
        <f>VLOOKUP($A2422,Location!$A:$J,8,FALSE)</f>
        <v>Irak</v>
      </c>
      <c r="M2422" s="31" t="str">
        <f>IFERROR(VLOOKUP(L2422,Setup_Team!$B:$C,2,FALSE), "TDB")</f>
        <v>IRQ</v>
      </c>
      <c r="N2422" s="31" t="str">
        <f>VLOOKUP($A2422,Location!$A:$J,9,FALSE)</f>
        <v>Toronto</v>
      </c>
      <c r="O2422" s="31" t="str">
        <f>VLOOKUP($A2422,Location!$A:$J,10,FALSE)</f>
        <v>BMO Field</v>
      </c>
      <c r="R2422" s="31">
        <v>0</v>
      </c>
      <c r="S2422" s="25">
        <f>VLOOKUP($A2422,Database!$A:$Y,10,FALSE)</f>
        <v>54</v>
      </c>
      <c r="T2422" s="25">
        <f>VLOOKUP($A2422,Database!$A:$Y,11,FALSE)</f>
        <v>115</v>
      </c>
      <c r="U2422" s="25">
        <f>VLOOKUP($A2422,Database!$A:$Y,12,FALSE)</f>
        <v>149</v>
      </c>
      <c r="V2422" s="25" t="str">
        <f>VLOOKUP(A2422,Database!A:M,13,FALSE)</f>
        <v>À venir</v>
      </c>
      <c r="W2422" s="25" t="str">
        <f>VLOOKUP($A2422,Database!$A:$Y,20,FALSE)</f>
        <v/>
      </c>
      <c r="X2422" s="25" t="str">
        <f>VLOOKUP($A2422,Database!$A:$Y,21,FALSE)</f>
        <v/>
      </c>
      <c r="Y2422" s="25" t="str">
        <f ca="1">IF(C2422&lt;NOW(),IF(AND(P2422&gt;Q2422,W2422&gt;X2422),S2422,IF(AND(P2422=Q2422,W2422=X2422),T2422,IF(AND(P2422&lt;Q2422,W2422&lt;X2422),U2422,0))),"")</f>
        <v/>
      </c>
      <c r="Z2422" s="25">
        <f>IF(AND(P2422=W2422,Q2422=X2422),1,0)</f>
        <v>1</v>
      </c>
      <c r="AA2422" s="25" t="str">
        <f>IF(Z2422=0,"",IF(ISBLANK(VLOOKUP(A2422,Database!A:AA,22,FALSE)),"",VLOOKUP(A2422,Database!A:AA,22,FALSE)))</f>
        <v>Exact</v>
      </c>
      <c r="AB2422" s="25">
        <f ca="1">IFERROR(IF(AND(Y2422&lt;&gt;"",OR(V2422="Terminé",V2422="En cours")),VLOOKUP(AA2422,Setup_ScoreExactBonus!A:D,4,FALSE),0),0)</f>
        <v>0</v>
      </c>
      <c r="AC2422" s="31" t="str">
        <f ca="1">IF(Y2422&lt;&gt;"", Y2422 + IF(Z2422=1,AB2422, 0), "")</f>
        <v/>
      </c>
      <c r="AD2422" s="31">
        <f ca="1">SUMIFS(AC$2:AC2422,D$2:D2422,D2422)*IF(R2422=0,1,2)</f>
        <v>0</v>
      </c>
    </row>
    <row r="2423" spans="1:30" x14ac:dyDescent="0.35">
      <c r="A2423" s="31">
        <f>IF(ISBLANK(B2423),"",COUNTIF(B$2:B2423,B2423))-1</f>
        <v>62</v>
      </c>
      <c r="B2423" s="31">
        <v>4</v>
      </c>
      <c r="C2423" s="10">
        <f>VLOOKUP($A2423,Database!$A:$Y,7,FALSE)</f>
        <v>46199.875</v>
      </c>
      <c r="D2423" s="31" t="str">
        <f>VLOOKUP(Pronostics!$B2423,Setup_MPP!$A:$G,3,FALSE)</f>
        <v>Popo444</v>
      </c>
      <c r="E2423" s="31" t="str">
        <f>VLOOKUP(Pronostics!$B2423,Setup_MPP!$A:$G,2,FALSE)</f>
        <v>Pauline OLIVIER</v>
      </c>
      <c r="F2423" s="31" t="str">
        <f>VLOOKUP($B2423,Setup_MPP!$A:$E,4,FALSE)</f>
        <v>#A5EA7F</v>
      </c>
      <c r="G2423" s="31" t="str">
        <f>VLOOKUP($B2423,Setup_MPP!$A:$E,5,FALSE)</f>
        <v>#80C65A</v>
      </c>
      <c r="H2423" s="31" t="str">
        <f>IFERROR(IF(AND(A2423&gt;=1,A2423&lt;=104),VLOOKUP($A2423,Location!$A:$J,6,FALSE),IF(A2423=0,"Avant l'ouverture",IF(OR(A2423=105,A2423=106),"Bonus"))),"")</f>
        <v>Tour 3</v>
      </c>
      <c r="I2423" s="31" t="str">
        <f>IF(LEFT(H2423,4)="Tour",VLOOKUP(A2423,Database!$A:$C,3,FALSE),"")</f>
        <v>I</v>
      </c>
      <c r="J2423" s="31" t="str">
        <f>VLOOKUP($A2423,Location!$A:$J,7,FALSE)</f>
        <v>Sénégal</v>
      </c>
      <c r="K2423" s="31" t="str">
        <f>IFERROR(VLOOKUP(J2423,Setup_Team!$B:$C,2,FALSE), "TDB")</f>
        <v>SEN</v>
      </c>
      <c r="L2423" s="31" t="str">
        <f>VLOOKUP($A2423,Location!$A:$J,8,FALSE)</f>
        <v>Irak</v>
      </c>
      <c r="M2423" s="31" t="str">
        <f>IFERROR(VLOOKUP(L2423,Setup_Team!$B:$C,2,FALSE), "TDB")</f>
        <v>IRQ</v>
      </c>
      <c r="N2423" s="31" t="str">
        <f>VLOOKUP($A2423,Location!$A:$J,9,FALSE)</f>
        <v>Toronto</v>
      </c>
      <c r="O2423" s="31" t="str">
        <f>VLOOKUP($A2423,Location!$A:$J,10,FALSE)</f>
        <v>BMO Field</v>
      </c>
      <c r="R2423" s="31">
        <v>0</v>
      </c>
      <c r="S2423" s="25">
        <f>VLOOKUP($A2423,Database!$A:$Y,10,FALSE)</f>
        <v>54</v>
      </c>
      <c r="T2423" s="25">
        <f>VLOOKUP($A2423,Database!$A:$Y,11,FALSE)</f>
        <v>115</v>
      </c>
      <c r="U2423" s="25">
        <f>VLOOKUP($A2423,Database!$A:$Y,12,FALSE)</f>
        <v>149</v>
      </c>
      <c r="V2423" s="25" t="str">
        <f>VLOOKUP(A2423,Database!A:M,13,FALSE)</f>
        <v>À venir</v>
      </c>
      <c r="W2423" s="25" t="str">
        <f>VLOOKUP($A2423,Database!$A:$Y,20,FALSE)</f>
        <v/>
      </c>
      <c r="X2423" s="25" t="str">
        <f>VLOOKUP($A2423,Database!$A:$Y,21,FALSE)</f>
        <v/>
      </c>
      <c r="Y2423" s="25" t="str">
        <f ca="1">IF(C2423&lt;NOW(),IF(AND(P2423&gt;Q2423,W2423&gt;X2423),S2423,IF(AND(P2423=Q2423,W2423=X2423),T2423,IF(AND(P2423&lt;Q2423,W2423&lt;X2423),U2423,0))),"")</f>
        <v/>
      </c>
      <c r="Z2423" s="25">
        <f>IF(AND(P2423=W2423,Q2423=X2423),1,0)</f>
        <v>1</v>
      </c>
      <c r="AA2423" s="25" t="str">
        <f>IF(Z2423=0,"",IF(ISBLANK(VLOOKUP(A2423,Database!A:AA,22,FALSE)),"",VLOOKUP(A2423,Database!A:AA,22,FALSE)))</f>
        <v>Exact</v>
      </c>
      <c r="AB2423" s="25">
        <f ca="1">IFERROR(IF(AND(Y2423&lt;&gt;"",OR(V2423="Terminé",V2423="En cours")),VLOOKUP(AA2423,Setup_ScoreExactBonus!A:D,4,FALSE),0),0)</f>
        <v>0</v>
      </c>
      <c r="AC2423" s="31" t="str">
        <f ca="1">IF(Y2423&lt;&gt;"", Y2423 + IF(Z2423=1,AB2423, 0), "")</f>
        <v/>
      </c>
      <c r="AD2423" s="31">
        <f ca="1">SUMIFS(AC$2:AC2423,D$2:D2423,D2423)*IF(R2423=0,1,2)</f>
        <v>0</v>
      </c>
    </row>
    <row r="2424" spans="1:30" x14ac:dyDescent="0.35">
      <c r="A2424" s="31">
        <f>IF(ISBLANK(B2424),"",COUNTIF(B$2:B2424,B2424))-1</f>
        <v>62</v>
      </c>
      <c r="B2424" s="31">
        <v>5</v>
      </c>
      <c r="C2424" s="10">
        <f>VLOOKUP($A2424,Database!$A:$Y,7,FALSE)</f>
        <v>46199.875</v>
      </c>
      <c r="D2424" s="31" t="str">
        <f>VLOOKUP(Pronostics!$B2424,Setup_MPP!$A:$G,3,FALSE)</f>
        <v>_Jujul</v>
      </c>
      <c r="E2424" s="31" t="str">
        <f>VLOOKUP(Pronostics!$B2424,Setup_MPP!$A:$G,2,FALSE)</f>
        <v>Julie BOISSIERE</v>
      </c>
      <c r="F2424" s="31" t="str">
        <f>VLOOKUP($B2424,Setup_MPP!$A:$E,4,FALSE)</f>
        <v>#D890FF</v>
      </c>
      <c r="G2424" s="31" t="str">
        <f>VLOOKUP($B2424,Setup_MPP!$A:$E,5,FALSE)</f>
        <v>#B750EF</v>
      </c>
      <c r="H2424" s="31" t="str">
        <f>IFERROR(IF(AND(A2424&gt;=1,A2424&lt;=104),VLOOKUP($A2424,Location!$A:$J,6,FALSE),IF(A2424=0,"Avant l'ouverture",IF(OR(A2424=105,A2424=106),"Bonus"))),"")</f>
        <v>Tour 3</v>
      </c>
      <c r="I2424" s="31" t="str">
        <f>IF(LEFT(H2424,4)="Tour",VLOOKUP(A2424,Database!$A:$C,3,FALSE),"")</f>
        <v>I</v>
      </c>
      <c r="J2424" s="31" t="str">
        <f>VLOOKUP($A2424,Location!$A:$J,7,FALSE)</f>
        <v>Sénégal</v>
      </c>
      <c r="K2424" s="31" t="str">
        <f>IFERROR(VLOOKUP(J2424,Setup_Team!$B:$C,2,FALSE), "TDB")</f>
        <v>SEN</v>
      </c>
      <c r="L2424" s="31" t="str">
        <f>VLOOKUP($A2424,Location!$A:$J,8,FALSE)</f>
        <v>Irak</v>
      </c>
      <c r="M2424" s="31" t="str">
        <f>IFERROR(VLOOKUP(L2424,Setup_Team!$B:$C,2,FALSE), "TDB")</f>
        <v>IRQ</v>
      </c>
      <c r="N2424" s="31" t="str">
        <f>VLOOKUP($A2424,Location!$A:$J,9,FALSE)</f>
        <v>Toronto</v>
      </c>
      <c r="O2424" s="31" t="str">
        <f>VLOOKUP($A2424,Location!$A:$J,10,FALSE)</f>
        <v>BMO Field</v>
      </c>
      <c r="R2424" s="31">
        <v>0</v>
      </c>
      <c r="S2424" s="25">
        <f>VLOOKUP($A2424,Database!$A:$Y,10,FALSE)</f>
        <v>54</v>
      </c>
      <c r="T2424" s="25">
        <f>VLOOKUP($A2424,Database!$A:$Y,11,FALSE)</f>
        <v>115</v>
      </c>
      <c r="U2424" s="25">
        <f>VLOOKUP($A2424,Database!$A:$Y,12,FALSE)</f>
        <v>149</v>
      </c>
      <c r="V2424" s="25" t="str">
        <f>VLOOKUP(A2424,Database!A:M,13,FALSE)</f>
        <v>À venir</v>
      </c>
      <c r="W2424" s="25" t="str">
        <f>VLOOKUP($A2424,Database!$A:$Y,20,FALSE)</f>
        <v/>
      </c>
      <c r="X2424" s="25" t="str">
        <f>VLOOKUP($A2424,Database!$A:$Y,21,FALSE)</f>
        <v/>
      </c>
      <c r="Y2424" s="25" t="str">
        <f ca="1">IF(C2424&lt;NOW(),IF(AND(P2424&gt;Q2424,W2424&gt;X2424),S2424,IF(AND(P2424=Q2424,W2424=X2424),T2424,IF(AND(P2424&lt;Q2424,W2424&lt;X2424),U2424,0))),"")</f>
        <v/>
      </c>
      <c r="Z2424" s="25">
        <f>IF(AND(P2424=W2424,Q2424=X2424),1,0)</f>
        <v>1</v>
      </c>
      <c r="AA2424" s="25" t="str">
        <f>IF(Z2424=0,"",IF(ISBLANK(VLOOKUP(A2424,Database!A:AA,22,FALSE)),"",VLOOKUP(A2424,Database!A:AA,22,FALSE)))</f>
        <v>Exact</v>
      </c>
      <c r="AB2424" s="25">
        <f ca="1">IFERROR(IF(AND(Y2424&lt;&gt;"",OR(V2424="Terminé",V2424="En cours")),VLOOKUP(AA2424,Setup_ScoreExactBonus!A:D,4,FALSE),0),0)</f>
        <v>0</v>
      </c>
      <c r="AC2424" s="31" t="str">
        <f ca="1">IF(Y2424&lt;&gt;"", Y2424 + IF(Z2424=1,AB2424, 0), "")</f>
        <v/>
      </c>
      <c r="AD2424" s="31">
        <f ca="1">SUMIFS(AC$2:AC2424,D$2:D2424,D2424)*IF(R2424=0,1,2)</f>
        <v>0</v>
      </c>
    </row>
    <row r="2425" spans="1:30" x14ac:dyDescent="0.35">
      <c r="A2425" s="31">
        <f>IF(ISBLANK(B2425),"",COUNTIF(B$2:B2425,B2425))-1</f>
        <v>62</v>
      </c>
      <c r="B2425" s="31">
        <v>6</v>
      </c>
      <c r="C2425" s="10">
        <f>VLOOKUP($A2425,Database!$A:$Y,7,FALSE)</f>
        <v>46199.875</v>
      </c>
      <c r="D2425" s="31" t="str">
        <f>VLOOKUP(Pronostics!$B2425,Setup_MPP!$A:$G,3,FALSE)</f>
        <v>Julay</v>
      </c>
      <c r="E2425" s="31" t="str">
        <f>VLOOKUP(Pronostics!$B2425,Setup_MPP!$A:$G,2,FALSE)</f>
        <v>Julie BOUCHARD</v>
      </c>
      <c r="F2425" s="31" t="str">
        <f>VLOOKUP($B2425,Setup_MPP!$A:$E,4,FALSE)</f>
        <v>#A6F7B1</v>
      </c>
      <c r="G2425" s="31" t="str">
        <f>VLOOKUP($B2425,Setup_MPP!$A:$E,5,FALSE)</f>
        <v>#6EC179</v>
      </c>
      <c r="H2425" s="31" t="str">
        <f>IFERROR(IF(AND(A2425&gt;=1,A2425&lt;=104),VLOOKUP($A2425,Location!$A:$J,6,FALSE),IF(A2425=0,"Avant l'ouverture",IF(OR(A2425=105,A2425=106),"Bonus"))),"")</f>
        <v>Tour 3</v>
      </c>
      <c r="I2425" s="31" t="str">
        <f>IF(LEFT(H2425,4)="Tour",VLOOKUP(A2425,Database!$A:$C,3,FALSE),"")</f>
        <v>I</v>
      </c>
      <c r="J2425" s="31" t="str">
        <f>VLOOKUP($A2425,Location!$A:$J,7,FALSE)</f>
        <v>Sénégal</v>
      </c>
      <c r="K2425" s="31" t="str">
        <f>IFERROR(VLOOKUP(J2425,Setup_Team!$B:$C,2,FALSE), "TDB")</f>
        <v>SEN</v>
      </c>
      <c r="L2425" s="31" t="str">
        <f>VLOOKUP($A2425,Location!$A:$J,8,FALSE)</f>
        <v>Irak</v>
      </c>
      <c r="M2425" s="31" t="str">
        <f>IFERROR(VLOOKUP(L2425,Setup_Team!$B:$C,2,FALSE), "TDB")</f>
        <v>IRQ</v>
      </c>
      <c r="N2425" s="31" t="str">
        <f>VLOOKUP($A2425,Location!$A:$J,9,FALSE)</f>
        <v>Toronto</v>
      </c>
      <c r="O2425" s="31" t="str">
        <f>VLOOKUP($A2425,Location!$A:$J,10,FALSE)</f>
        <v>BMO Field</v>
      </c>
      <c r="R2425" s="31">
        <v>0</v>
      </c>
      <c r="S2425" s="25">
        <f>VLOOKUP($A2425,Database!$A:$Y,10,FALSE)</f>
        <v>54</v>
      </c>
      <c r="T2425" s="25">
        <f>VLOOKUP($A2425,Database!$A:$Y,11,FALSE)</f>
        <v>115</v>
      </c>
      <c r="U2425" s="25">
        <f>VLOOKUP($A2425,Database!$A:$Y,12,FALSE)</f>
        <v>149</v>
      </c>
      <c r="V2425" s="25" t="str">
        <f>VLOOKUP(A2425,Database!A:M,13,FALSE)</f>
        <v>À venir</v>
      </c>
      <c r="W2425" s="25" t="str">
        <f>VLOOKUP($A2425,Database!$A:$Y,20,FALSE)</f>
        <v/>
      </c>
      <c r="X2425" s="25" t="str">
        <f>VLOOKUP($A2425,Database!$A:$Y,21,FALSE)</f>
        <v/>
      </c>
      <c r="Y2425" s="25" t="str">
        <f ca="1">IF(C2425&lt;NOW(),IF(AND(P2425&gt;Q2425,W2425&gt;X2425),S2425,IF(AND(P2425=Q2425,W2425=X2425),T2425,IF(AND(P2425&lt;Q2425,W2425&lt;X2425),U2425,0))),"")</f>
        <v/>
      </c>
      <c r="Z2425" s="25">
        <f>IF(AND(P2425=W2425,Q2425=X2425),1,0)</f>
        <v>1</v>
      </c>
      <c r="AA2425" s="25" t="str">
        <f>IF(Z2425=0,"",IF(ISBLANK(VLOOKUP(A2425,Database!A:AA,22,FALSE)),"",VLOOKUP(A2425,Database!A:AA,22,FALSE)))</f>
        <v>Exact</v>
      </c>
      <c r="AB2425" s="25">
        <f ca="1">IFERROR(IF(AND(Y2425&lt;&gt;"",OR(V2425="Terminé",V2425="En cours")),VLOOKUP(AA2425,Setup_ScoreExactBonus!A:D,4,FALSE),0),0)</f>
        <v>0</v>
      </c>
      <c r="AC2425" s="31" t="str">
        <f ca="1">IF(Y2425&lt;&gt;"", Y2425 + IF(Z2425=1,AB2425, 0), "")</f>
        <v/>
      </c>
      <c r="AD2425" s="31">
        <f ca="1">SUMIFS(AC$2:AC2425,D$2:D2425,D2425)*IF(R2425=0,1,2)</f>
        <v>0</v>
      </c>
    </row>
    <row r="2426" spans="1:30" x14ac:dyDescent="0.35">
      <c r="A2426" s="31">
        <f>IF(ISBLANK(B2426),"",COUNTIF(B$2:B2426,B2426))-1</f>
        <v>62</v>
      </c>
      <c r="B2426" s="31">
        <v>7</v>
      </c>
      <c r="C2426" s="10">
        <f>VLOOKUP($A2426,Database!$A:$Y,7,FALSE)</f>
        <v>46199.875</v>
      </c>
      <c r="D2426" s="31" t="str">
        <f>VLOOKUP(Pronostics!$B2426,Setup_MPP!$A:$G,3,FALSE)</f>
        <v>__Vince__</v>
      </c>
      <c r="E2426" s="31" t="str">
        <f>VLOOKUP(Pronostics!$B2426,Setup_MPP!$A:$G,2,FALSE)</f>
        <v>Vincent FRAYSSE</v>
      </c>
      <c r="F2426" s="31" t="str">
        <f>VLOOKUP($B2426,Setup_MPP!$A:$E,4,FALSE)</f>
        <v>#B2EAE8</v>
      </c>
      <c r="G2426" s="31" t="str">
        <f>VLOOKUP($B2426,Setup_MPP!$A:$E,5,FALSE)</f>
        <v>#6CB4B1</v>
      </c>
      <c r="H2426" s="31" t="str">
        <f>IFERROR(IF(AND(A2426&gt;=1,A2426&lt;=104),VLOOKUP($A2426,Location!$A:$J,6,FALSE),IF(A2426=0,"Avant l'ouverture",IF(OR(A2426=105,A2426=106),"Bonus"))),"")</f>
        <v>Tour 3</v>
      </c>
      <c r="I2426" s="31" t="str">
        <f>IF(LEFT(H2426,4)="Tour",VLOOKUP(A2426,Database!$A:$C,3,FALSE),"")</f>
        <v>I</v>
      </c>
      <c r="J2426" s="31" t="str">
        <f>VLOOKUP($A2426,Location!$A:$J,7,FALSE)</f>
        <v>Sénégal</v>
      </c>
      <c r="K2426" s="31" t="str">
        <f>IFERROR(VLOOKUP(J2426,Setup_Team!$B:$C,2,FALSE), "TDB")</f>
        <v>SEN</v>
      </c>
      <c r="L2426" s="31" t="str">
        <f>VLOOKUP($A2426,Location!$A:$J,8,FALSE)</f>
        <v>Irak</v>
      </c>
      <c r="M2426" s="31" t="str">
        <f>IFERROR(VLOOKUP(L2426,Setup_Team!$B:$C,2,FALSE), "TDB")</f>
        <v>IRQ</v>
      </c>
      <c r="N2426" s="31" t="str">
        <f>VLOOKUP($A2426,Location!$A:$J,9,FALSE)</f>
        <v>Toronto</v>
      </c>
      <c r="O2426" s="31" t="str">
        <f>VLOOKUP($A2426,Location!$A:$J,10,FALSE)</f>
        <v>BMO Field</v>
      </c>
      <c r="R2426" s="31">
        <v>0</v>
      </c>
      <c r="S2426" s="25">
        <f>VLOOKUP($A2426,Database!$A:$Y,10,FALSE)</f>
        <v>54</v>
      </c>
      <c r="T2426" s="25">
        <f>VLOOKUP($A2426,Database!$A:$Y,11,FALSE)</f>
        <v>115</v>
      </c>
      <c r="U2426" s="25">
        <f>VLOOKUP($A2426,Database!$A:$Y,12,FALSE)</f>
        <v>149</v>
      </c>
      <c r="V2426" s="25" t="str">
        <f>VLOOKUP(A2426,Database!A:M,13,FALSE)</f>
        <v>À venir</v>
      </c>
      <c r="W2426" s="25" t="str">
        <f>VLOOKUP($A2426,Database!$A:$Y,20,FALSE)</f>
        <v/>
      </c>
      <c r="X2426" s="25" t="str">
        <f>VLOOKUP($A2426,Database!$A:$Y,21,FALSE)</f>
        <v/>
      </c>
      <c r="Y2426" s="25" t="str">
        <f ca="1">IF(C2426&lt;NOW(),IF(AND(P2426&gt;Q2426,W2426&gt;X2426),S2426,IF(AND(P2426=Q2426,W2426=X2426),T2426,IF(AND(P2426&lt;Q2426,W2426&lt;X2426),U2426,0))),"")</f>
        <v/>
      </c>
      <c r="Z2426" s="25">
        <f>IF(AND(P2426=W2426,Q2426=X2426),1,0)</f>
        <v>1</v>
      </c>
      <c r="AA2426" s="25" t="str">
        <f>IF(Z2426=0,"",IF(ISBLANK(VLOOKUP(A2426,Database!A:AA,22,FALSE)),"",VLOOKUP(A2426,Database!A:AA,22,FALSE)))</f>
        <v>Exact</v>
      </c>
      <c r="AB2426" s="25">
        <f ca="1">IFERROR(IF(AND(Y2426&lt;&gt;"",OR(V2426="Terminé",V2426="En cours")),VLOOKUP(AA2426,Setup_ScoreExactBonus!A:D,4,FALSE),0),0)</f>
        <v>0</v>
      </c>
      <c r="AC2426" s="31" t="str">
        <f ca="1">IF(Y2426&lt;&gt;"", Y2426 + IF(Z2426=1,AB2426, 0), "")</f>
        <v/>
      </c>
      <c r="AD2426" s="31">
        <f ca="1">SUMIFS(AC$2:AC2426,D$2:D2426,D2426)*IF(R2426=0,1,2)</f>
        <v>0</v>
      </c>
    </row>
    <row r="2427" spans="1:30" x14ac:dyDescent="0.35">
      <c r="A2427" s="31">
        <f>IF(ISBLANK(B2427),"",COUNTIF(B$2:B2427,B2427))-1</f>
        <v>62</v>
      </c>
      <c r="B2427" s="31">
        <v>8</v>
      </c>
      <c r="C2427" s="10">
        <f>VLOOKUP($A2427,Database!$A:$Y,7,FALSE)</f>
        <v>46199.875</v>
      </c>
      <c r="D2427" s="31" t="str">
        <f>VLOOKUP(Pronostics!$B2427,Setup_MPP!$A:$G,3,FALSE)</f>
        <v>Louuiiis</v>
      </c>
      <c r="E2427" s="31" t="str">
        <f>VLOOKUP(Pronostics!$B2427,Setup_MPP!$A:$G,2,FALSE)</f>
        <v>Louis HARLE</v>
      </c>
      <c r="F2427" s="31" t="str">
        <f>VLOOKUP($B2427,Setup_MPP!$A:$E,4,FALSE)</f>
        <v>#EEF7B1</v>
      </c>
      <c r="G2427" s="31" t="str">
        <f>VLOOKUP($B2427,Setup_MPP!$A:$E,5,FALSE)</f>
        <v>#C1CB7D</v>
      </c>
      <c r="H2427" s="31" t="str">
        <f>IFERROR(IF(AND(A2427&gt;=1,A2427&lt;=104),VLOOKUP($A2427,Location!$A:$J,6,FALSE),IF(A2427=0,"Avant l'ouverture",IF(OR(A2427=105,A2427=106),"Bonus"))),"")</f>
        <v>Tour 3</v>
      </c>
      <c r="I2427" s="31" t="str">
        <f>IF(LEFT(H2427,4)="Tour",VLOOKUP(A2427,Database!$A:$C,3,FALSE),"")</f>
        <v>I</v>
      </c>
      <c r="J2427" s="31" t="str">
        <f>VLOOKUP($A2427,Location!$A:$J,7,FALSE)</f>
        <v>Sénégal</v>
      </c>
      <c r="K2427" s="31" t="str">
        <f>IFERROR(VLOOKUP(J2427,Setup_Team!$B:$C,2,FALSE), "TDB")</f>
        <v>SEN</v>
      </c>
      <c r="L2427" s="31" t="str">
        <f>VLOOKUP($A2427,Location!$A:$J,8,FALSE)</f>
        <v>Irak</v>
      </c>
      <c r="M2427" s="31" t="str">
        <f>IFERROR(VLOOKUP(L2427,Setup_Team!$B:$C,2,FALSE), "TDB")</f>
        <v>IRQ</v>
      </c>
      <c r="N2427" s="31" t="str">
        <f>VLOOKUP($A2427,Location!$A:$J,9,FALSE)</f>
        <v>Toronto</v>
      </c>
      <c r="O2427" s="31" t="str">
        <f>VLOOKUP($A2427,Location!$A:$J,10,FALSE)</f>
        <v>BMO Field</v>
      </c>
      <c r="R2427" s="31">
        <v>0</v>
      </c>
      <c r="S2427" s="25">
        <f>VLOOKUP($A2427,Database!$A:$Y,10,FALSE)</f>
        <v>54</v>
      </c>
      <c r="T2427" s="25">
        <f>VLOOKUP($A2427,Database!$A:$Y,11,FALSE)</f>
        <v>115</v>
      </c>
      <c r="U2427" s="25">
        <f>VLOOKUP($A2427,Database!$A:$Y,12,FALSE)</f>
        <v>149</v>
      </c>
      <c r="V2427" s="25" t="str">
        <f>VLOOKUP(A2427,Database!A:M,13,FALSE)</f>
        <v>À venir</v>
      </c>
      <c r="W2427" s="25" t="str">
        <f>VLOOKUP($A2427,Database!$A:$Y,20,FALSE)</f>
        <v/>
      </c>
      <c r="X2427" s="25" t="str">
        <f>VLOOKUP($A2427,Database!$A:$Y,21,FALSE)</f>
        <v/>
      </c>
      <c r="Y2427" s="25" t="str">
        <f ca="1">IF(C2427&lt;NOW(),IF(AND(P2427&gt;Q2427,W2427&gt;X2427),S2427,IF(AND(P2427=Q2427,W2427=X2427),T2427,IF(AND(P2427&lt;Q2427,W2427&lt;X2427),U2427,0))),"")</f>
        <v/>
      </c>
      <c r="Z2427" s="25">
        <f>IF(AND(P2427=W2427,Q2427=X2427),1,0)</f>
        <v>1</v>
      </c>
      <c r="AA2427" s="25" t="str">
        <f>IF(Z2427=0,"",IF(ISBLANK(VLOOKUP(A2427,Database!A:AA,22,FALSE)),"",VLOOKUP(A2427,Database!A:AA,22,FALSE)))</f>
        <v>Exact</v>
      </c>
      <c r="AB2427" s="25">
        <f ca="1">IFERROR(IF(AND(Y2427&lt;&gt;"",OR(V2427="Terminé",V2427="En cours")),VLOOKUP(AA2427,Setup_ScoreExactBonus!A:D,4,FALSE),0),0)</f>
        <v>0</v>
      </c>
      <c r="AC2427" s="31" t="str">
        <f ca="1">IF(Y2427&lt;&gt;"", Y2427 + IF(Z2427=1,AB2427, 0), "")</f>
        <v/>
      </c>
      <c r="AD2427" s="31">
        <f ca="1">SUMIFS(AC$2:AC2427,D$2:D2427,D2427)*IF(R2427=0,1,2)</f>
        <v>0</v>
      </c>
    </row>
    <row r="2428" spans="1:30" x14ac:dyDescent="0.35">
      <c r="A2428" s="31">
        <f>IF(ISBLANK(B2428),"",COUNTIF(B$2:B2428,B2428))-1</f>
        <v>62</v>
      </c>
      <c r="B2428" s="31">
        <v>9</v>
      </c>
      <c r="C2428" s="10">
        <f>VLOOKUP($A2428,Database!$A:$Y,7,FALSE)</f>
        <v>46199.875</v>
      </c>
      <c r="D2428" s="31" t="str">
        <f>VLOOKUP(Pronostics!$B2428,Setup_MPP!$A:$G,3,FALSE)</f>
        <v>Aurelien_dqp</v>
      </c>
      <c r="E2428" s="31" t="str">
        <f>VLOOKUP(Pronostics!$B2428,Setup_MPP!$A:$G,2,FALSE)</f>
        <v>Aurélien DE POULPIQUET</v>
      </c>
      <c r="F2428" s="31" t="str">
        <f>VLOOKUP($B2428,Setup_MPP!$A:$E,4,FALSE)</f>
        <v>#F4EA9D</v>
      </c>
      <c r="G2428" s="31" t="str">
        <f>VLOOKUP($B2428,Setup_MPP!$A:$E,5,FALSE)</f>
        <v>#D2C458</v>
      </c>
      <c r="H2428" s="31" t="str">
        <f>IFERROR(IF(AND(A2428&gt;=1,A2428&lt;=104),VLOOKUP($A2428,Location!$A:$J,6,FALSE),IF(A2428=0,"Avant l'ouverture",IF(OR(A2428=105,A2428=106),"Bonus"))),"")</f>
        <v>Tour 3</v>
      </c>
      <c r="I2428" s="31" t="str">
        <f>IF(LEFT(H2428,4)="Tour",VLOOKUP(A2428,Database!$A:$C,3,FALSE),"")</f>
        <v>I</v>
      </c>
      <c r="J2428" s="31" t="str">
        <f>VLOOKUP($A2428,Location!$A:$J,7,FALSE)</f>
        <v>Sénégal</v>
      </c>
      <c r="K2428" s="31" t="str">
        <f>IFERROR(VLOOKUP(J2428,Setup_Team!$B:$C,2,FALSE), "TDB")</f>
        <v>SEN</v>
      </c>
      <c r="L2428" s="31" t="str">
        <f>VLOOKUP($A2428,Location!$A:$J,8,FALSE)</f>
        <v>Irak</v>
      </c>
      <c r="M2428" s="31" t="str">
        <f>IFERROR(VLOOKUP(L2428,Setup_Team!$B:$C,2,FALSE), "TDB")</f>
        <v>IRQ</v>
      </c>
      <c r="N2428" s="31" t="str">
        <f>VLOOKUP($A2428,Location!$A:$J,9,FALSE)</f>
        <v>Toronto</v>
      </c>
      <c r="O2428" s="31" t="str">
        <f>VLOOKUP($A2428,Location!$A:$J,10,FALSE)</f>
        <v>BMO Field</v>
      </c>
      <c r="R2428" s="31">
        <v>0</v>
      </c>
      <c r="S2428" s="25">
        <f>VLOOKUP($A2428,Database!$A:$Y,10,FALSE)</f>
        <v>54</v>
      </c>
      <c r="T2428" s="25">
        <f>VLOOKUP($A2428,Database!$A:$Y,11,FALSE)</f>
        <v>115</v>
      </c>
      <c r="U2428" s="25">
        <f>VLOOKUP($A2428,Database!$A:$Y,12,FALSE)</f>
        <v>149</v>
      </c>
      <c r="V2428" s="25" t="str">
        <f>VLOOKUP(A2428,Database!A:M,13,FALSE)</f>
        <v>À venir</v>
      </c>
      <c r="W2428" s="25" t="str">
        <f>VLOOKUP($A2428,Database!$A:$Y,20,FALSE)</f>
        <v/>
      </c>
      <c r="X2428" s="25" t="str">
        <f>VLOOKUP($A2428,Database!$A:$Y,21,FALSE)</f>
        <v/>
      </c>
      <c r="Y2428" s="25" t="str">
        <f ca="1">IF(C2428&lt;NOW(),IF(AND(P2428&gt;Q2428,W2428&gt;X2428),S2428,IF(AND(P2428=Q2428,W2428=X2428),T2428,IF(AND(P2428&lt;Q2428,W2428&lt;X2428),U2428,0))),"")</f>
        <v/>
      </c>
      <c r="Z2428" s="25">
        <f>IF(AND(P2428=W2428,Q2428=X2428),1,0)</f>
        <v>1</v>
      </c>
      <c r="AA2428" s="25" t="str">
        <f>IF(Z2428=0,"",IF(ISBLANK(VLOOKUP(A2428,Database!A:AA,22,FALSE)),"",VLOOKUP(A2428,Database!A:AA,22,FALSE)))</f>
        <v>Exact</v>
      </c>
      <c r="AB2428" s="25">
        <f ca="1">IFERROR(IF(AND(Y2428&lt;&gt;"",OR(V2428="Terminé",V2428="En cours")),VLOOKUP(AA2428,Setup_ScoreExactBonus!A:D,4,FALSE),0),0)</f>
        <v>0</v>
      </c>
      <c r="AC2428" s="31" t="str">
        <f ca="1">IF(Y2428&lt;&gt;"", Y2428 + IF(Z2428=1,AB2428, 0), "")</f>
        <v/>
      </c>
      <c r="AD2428" s="31">
        <f ca="1">SUMIFS(AC$2:AC2428,D$2:D2428,D2428)*IF(R2428=0,1,2)</f>
        <v>0</v>
      </c>
    </row>
    <row r="2429" spans="1:30" x14ac:dyDescent="0.35">
      <c r="A2429" s="31">
        <f>IF(ISBLANK(B2429),"",COUNTIF(B$2:B2429,B2429))-1</f>
        <v>62</v>
      </c>
      <c r="B2429" s="31">
        <v>10</v>
      </c>
      <c r="C2429" s="10">
        <f>VLOOKUP($A2429,Database!$A:$Y,7,FALSE)</f>
        <v>46199.875</v>
      </c>
      <c r="D2429" s="31" t="str">
        <f>VLOOKUP(Pronostics!$B2429,Setup_MPP!$A:$G,3,FALSE)</f>
        <v>RandomPaul</v>
      </c>
      <c r="E2429" s="31" t="str">
        <f>VLOOKUP(Pronostics!$B2429,Setup_MPP!$A:$G,2,FALSE)</f>
        <v>Paul MONTESINOS</v>
      </c>
      <c r="F2429" s="31" t="str">
        <f>VLOOKUP($B2429,Setup_MPP!$A:$E,4,FALSE)</f>
        <v>#C4B0FF</v>
      </c>
      <c r="G2429" s="31" t="str">
        <f>VLOOKUP($B2429,Setup_MPP!$A:$E,5,FALSE)</f>
        <v>#7F66C8</v>
      </c>
      <c r="H2429" s="31" t="str">
        <f>IFERROR(IF(AND(A2429&gt;=1,A2429&lt;=104),VLOOKUP($A2429,Location!$A:$J,6,FALSE),IF(A2429=0,"Avant l'ouverture",IF(OR(A2429=105,A2429=106),"Bonus"))),"")</f>
        <v>Tour 3</v>
      </c>
      <c r="I2429" s="31" t="str">
        <f>IF(LEFT(H2429,4)="Tour",VLOOKUP(A2429,Database!$A:$C,3,FALSE),"")</f>
        <v>I</v>
      </c>
      <c r="J2429" s="31" t="str">
        <f>VLOOKUP($A2429,Location!$A:$J,7,FALSE)</f>
        <v>Sénégal</v>
      </c>
      <c r="K2429" s="31" t="str">
        <f>IFERROR(VLOOKUP(J2429,Setup_Team!$B:$C,2,FALSE), "TDB")</f>
        <v>SEN</v>
      </c>
      <c r="L2429" s="31" t="str">
        <f>VLOOKUP($A2429,Location!$A:$J,8,FALSE)</f>
        <v>Irak</v>
      </c>
      <c r="M2429" s="31" t="str">
        <f>IFERROR(VLOOKUP(L2429,Setup_Team!$B:$C,2,FALSE), "TDB")</f>
        <v>IRQ</v>
      </c>
      <c r="N2429" s="31" t="str">
        <f>VLOOKUP($A2429,Location!$A:$J,9,FALSE)</f>
        <v>Toronto</v>
      </c>
      <c r="O2429" s="31" t="str">
        <f>VLOOKUP($A2429,Location!$A:$J,10,FALSE)</f>
        <v>BMO Field</v>
      </c>
      <c r="R2429" s="31">
        <v>0</v>
      </c>
      <c r="S2429" s="25">
        <f>VLOOKUP($A2429,Database!$A:$Y,10,FALSE)</f>
        <v>54</v>
      </c>
      <c r="T2429" s="25">
        <f>VLOOKUP($A2429,Database!$A:$Y,11,FALSE)</f>
        <v>115</v>
      </c>
      <c r="U2429" s="25">
        <f>VLOOKUP($A2429,Database!$A:$Y,12,FALSE)</f>
        <v>149</v>
      </c>
      <c r="V2429" s="25" t="str">
        <f>VLOOKUP(A2429,Database!A:M,13,FALSE)</f>
        <v>À venir</v>
      </c>
      <c r="W2429" s="25" t="str">
        <f>VLOOKUP($A2429,Database!$A:$Y,20,FALSE)</f>
        <v/>
      </c>
      <c r="X2429" s="25" t="str">
        <f>VLOOKUP($A2429,Database!$A:$Y,21,FALSE)</f>
        <v/>
      </c>
      <c r="Y2429" s="25" t="str">
        <f ca="1">IF(C2429&lt;NOW(),IF(AND(P2429&gt;Q2429,W2429&gt;X2429),S2429,IF(AND(P2429=Q2429,W2429=X2429),T2429,IF(AND(P2429&lt;Q2429,W2429&lt;X2429),U2429,0))),"")</f>
        <v/>
      </c>
      <c r="Z2429" s="25">
        <f>IF(AND(P2429=W2429,Q2429=X2429),1,0)</f>
        <v>1</v>
      </c>
      <c r="AA2429" s="25" t="str">
        <f>IF(Z2429=0,"",IF(ISBLANK(VLOOKUP(A2429,Database!A:AA,22,FALSE)),"",VLOOKUP(A2429,Database!A:AA,22,FALSE)))</f>
        <v>Exact</v>
      </c>
      <c r="AB2429" s="25">
        <f ca="1">IFERROR(IF(AND(Y2429&lt;&gt;"",OR(V2429="Terminé",V2429="En cours")),VLOOKUP(AA2429,Setup_ScoreExactBonus!A:D,4,FALSE),0),0)</f>
        <v>0</v>
      </c>
      <c r="AC2429" s="31" t="str">
        <f ca="1">IF(Y2429&lt;&gt;"", Y2429 + IF(Z2429=1,AB2429, 0), "")</f>
        <v/>
      </c>
      <c r="AD2429" s="31">
        <f ca="1">SUMIFS(AC$2:AC2429,D$2:D2429,D2429)*IF(R2429=0,1,2)</f>
        <v>0</v>
      </c>
    </row>
    <row r="2430" spans="1:30" x14ac:dyDescent="0.35">
      <c r="A2430" s="31">
        <f>IF(ISBLANK(B2430),"",COUNTIF(B$2:B2430,B2430))-1</f>
        <v>62</v>
      </c>
      <c r="B2430" s="31">
        <v>11</v>
      </c>
      <c r="C2430" s="10">
        <f>VLOOKUP($A2430,Database!$A:$Y,7,FALSE)</f>
        <v>46199.875</v>
      </c>
      <c r="D2430" s="31" t="str">
        <f>VLOOKUP(Pronostics!$B2430,Setup_MPP!$A:$G,3,FALSE)</f>
        <v>Kinsley#8SA6T</v>
      </c>
      <c r="E2430" s="31" t="str">
        <f>VLOOKUP(Pronostics!$B2430,Setup_MPP!$A:$G,2,FALSE)</f>
        <v>Kinsley ROQUE</v>
      </c>
      <c r="F2430" s="31" t="str">
        <f>VLOOKUP($B2430,Setup_MPP!$A:$E,4,FALSE)</f>
        <v>#CBEBBA</v>
      </c>
      <c r="G2430" s="31" t="str">
        <f>VLOOKUP($B2430,Setup_MPP!$A:$E,5,FALSE)</f>
        <v>#70BC6E</v>
      </c>
      <c r="H2430" s="31" t="str">
        <f>IFERROR(IF(AND(A2430&gt;=1,A2430&lt;=104),VLOOKUP($A2430,Location!$A:$J,6,FALSE),IF(A2430=0,"Avant l'ouverture",IF(OR(A2430=105,A2430=106),"Bonus"))),"")</f>
        <v>Tour 3</v>
      </c>
      <c r="I2430" s="31" t="str">
        <f>IF(LEFT(H2430,4)="Tour",VLOOKUP(A2430,Database!$A:$C,3,FALSE),"")</f>
        <v>I</v>
      </c>
      <c r="J2430" s="31" t="str">
        <f>VLOOKUP($A2430,Location!$A:$J,7,FALSE)</f>
        <v>Sénégal</v>
      </c>
      <c r="K2430" s="31" t="str">
        <f>IFERROR(VLOOKUP(J2430,Setup_Team!$B:$C,2,FALSE), "TDB")</f>
        <v>SEN</v>
      </c>
      <c r="L2430" s="31" t="str">
        <f>VLOOKUP($A2430,Location!$A:$J,8,FALSE)</f>
        <v>Irak</v>
      </c>
      <c r="M2430" s="31" t="str">
        <f>IFERROR(VLOOKUP(L2430,Setup_Team!$B:$C,2,FALSE), "TDB")</f>
        <v>IRQ</v>
      </c>
      <c r="N2430" s="31" t="str">
        <f>VLOOKUP($A2430,Location!$A:$J,9,FALSE)</f>
        <v>Toronto</v>
      </c>
      <c r="O2430" s="31" t="str">
        <f>VLOOKUP($A2430,Location!$A:$J,10,FALSE)</f>
        <v>BMO Field</v>
      </c>
      <c r="R2430" s="31">
        <v>0</v>
      </c>
      <c r="S2430" s="25">
        <f>VLOOKUP($A2430,Database!$A:$Y,10,FALSE)</f>
        <v>54</v>
      </c>
      <c r="T2430" s="25">
        <f>VLOOKUP($A2430,Database!$A:$Y,11,FALSE)</f>
        <v>115</v>
      </c>
      <c r="U2430" s="25">
        <f>VLOOKUP($A2430,Database!$A:$Y,12,FALSE)</f>
        <v>149</v>
      </c>
      <c r="V2430" s="25" t="str">
        <f>VLOOKUP(A2430,Database!A:M,13,FALSE)</f>
        <v>À venir</v>
      </c>
      <c r="W2430" s="25" t="str">
        <f>VLOOKUP($A2430,Database!$A:$Y,20,FALSE)</f>
        <v/>
      </c>
      <c r="X2430" s="25" t="str">
        <f>VLOOKUP($A2430,Database!$A:$Y,21,FALSE)</f>
        <v/>
      </c>
      <c r="Y2430" s="25" t="str">
        <f ca="1">IF(C2430&lt;NOW(),IF(AND(P2430&gt;Q2430,W2430&gt;X2430),S2430,IF(AND(P2430=Q2430,W2430=X2430),T2430,IF(AND(P2430&lt;Q2430,W2430&lt;X2430),U2430,0))),"")</f>
        <v/>
      </c>
      <c r="Z2430" s="25">
        <f>IF(AND(P2430=W2430,Q2430=X2430),1,0)</f>
        <v>1</v>
      </c>
      <c r="AA2430" s="25" t="str">
        <f>IF(Z2430=0,"",IF(ISBLANK(VLOOKUP(A2430,Database!A:AA,22,FALSE)),"",VLOOKUP(A2430,Database!A:AA,22,FALSE)))</f>
        <v>Exact</v>
      </c>
      <c r="AB2430" s="25">
        <f ca="1">IFERROR(IF(AND(Y2430&lt;&gt;"",OR(V2430="Terminé",V2430="En cours")),VLOOKUP(AA2430,Setup_ScoreExactBonus!A:D,4,FALSE),0),0)</f>
        <v>0</v>
      </c>
      <c r="AC2430" s="31" t="str">
        <f ca="1">IF(Y2430&lt;&gt;"", Y2430 + IF(Z2430=1,AB2430, 0), "")</f>
        <v/>
      </c>
      <c r="AD2430" s="31">
        <f ca="1">SUMIFS(AC$2:AC2430,D$2:D2430,D2430)*IF(R2430=0,1,2)</f>
        <v>0</v>
      </c>
    </row>
    <row r="2431" spans="1:30" x14ac:dyDescent="0.35">
      <c r="A2431" s="31">
        <f>IF(ISBLANK(B2431),"",COUNTIF(B$2:B2431,B2431))-1</f>
        <v>62</v>
      </c>
      <c r="B2431" s="31">
        <v>12</v>
      </c>
      <c r="C2431" s="10">
        <f>VLOOKUP($A2431,Database!$A:$Y,7,FALSE)</f>
        <v>46199.875</v>
      </c>
      <c r="D2431" s="31" t="str">
        <f>VLOOKUP(Pronostics!$B2431,Setup_MPP!$A:$G,3,FALSE)</f>
        <v>Jaouad1</v>
      </c>
      <c r="E2431" s="31" t="str">
        <f>VLOOKUP(Pronostics!$B2431,Setup_MPP!$A:$G,2,FALSE)</f>
        <v>Jaouad SETTI</v>
      </c>
      <c r="F2431" s="31" t="str">
        <f>VLOOKUP($B2431,Setup_MPP!$A:$E,4,FALSE)</f>
        <v>#C2D4FF</v>
      </c>
      <c r="G2431" s="31" t="str">
        <f>VLOOKUP($B2431,Setup_MPP!$A:$E,5,FALSE)</f>
        <v>#6586D5</v>
      </c>
      <c r="H2431" s="31" t="str">
        <f>IFERROR(IF(AND(A2431&gt;=1,A2431&lt;=104),VLOOKUP($A2431,Location!$A:$J,6,FALSE),IF(A2431=0,"Avant l'ouverture",IF(OR(A2431=105,A2431=106),"Bonus"))),"")</f>
        <v>Tour 3</v>
      </c>
      <c r="I2431" s="31" t="str">
        <f>IF(LEFT(H2431,4)="Tour",VLOOKUP(A2431,Database!$A:$C,3,FALSE),"")</f>
        <v>I</v>
      </c>
      <c r="J2431" s="31" t="str">
        <f>VLOOKUP($A2431,Location!$A:$J,7,FALSE)</f>
        <v>Sénégal</v>
      </c>
      <c r="K2431" s="31" t="str">
        <f>IFERROR(VLOOKUP(J2431,Setup_Team!$B:$C,2,FALSE), "TDB")</f>
        <v>SEN</v>
      </c>
      <c r="L2431" s="31" t="str">
        <f>VLOOKUP($A2431,Location!$A:$J,8,FALSE)</f>
        <v>Irak</v>
      </c>
      <c r="M2431" s="31" t="str">
        <f>IFERROR(VLOOKUP(L2431,Setup_Team!$B:$C,2,FALSE), "TDB")</f>
        <v>IRQ</v>
      </c>
      <c r="N2431" s="31" t="str">
        <f>VLOOKUP($A2431,Location!$A:$J,9,FALSE)</f>
        <v>Toronto</v>
      </c>
      <c r="O2431" s="31" t="str">
        <f>VLOOKUP($A2431,Location!$A:$J,10,FALSE)</f>
        <v>BMO Field</v>
      </c>
      <c r="R2431" s="31">
        <v>0</v>
      </c>
      <c r="S2431" s="25">
        <f>VLOOKUP($A2431,Database!$A:$Y,10,FALSE)</f>
        <v>54</v>
      </c>
      <c r="T2431" s="25">
        <f>VLOOKUP($A2431,Database!$A:$Y,11,FALSE)</f>
        <v>115</v>
      </c>
      <c r="U2431" s="25">
        <f>VLOOKUP($A2431,Database!$A:$Y,12,FALSE)</f>
        <v>149</v>
      </c>
      <c r="V2431" s="25" t="str">
        <f>VLOOKUP(A2431,Database!A:M,13,FALSE)</f>
        <v>À venir</v>
      </c>
      <c r="W2431" s="25" t="str">
        <f>VLOOKUP($A2431,Database!$A:$Y,20,FALSE)</f>
        <v/>
      </c>
      <c r="X2431" s="25" t="str">
        <f>VLOOKUP($A2431,Database!$A:$Y,21,FALSE)</f>
        <v/>
      </c>
      <c r="Y2431" s="25" t="str">
        <f ca="1">IF(C2431&lt;NOW(),IF(AND(P2431&gt;Q2431,W2431&gt;X2431),S2431,IF(AND(P2431=Q2431,W2431=X2431),T2431,IF(AND(P2431&lt;Q2431,W2431&lt;X2431),U2431,0))),"")</f>
        <v/>
      </c>
      <c r="Z2431" s="25">
        <f>IF(AND(P2431=W2431,Q2431=X2431),1,0)</f>
        <v>1</v>
      </c>
      <c r="AA2431" s="25" t="str">
        <f>IF(Z2431=0,"",IF(ISBLANK(VLOOKUP(A2431,Database!A:AA,22,FALSE)),"",VLOOKUP(A2431,Database!A:AA,22,FALSE)))</f>
        <v>Exact</v>
      </c>
      <c r="AB2431" s="25">
        <f ca="1">IFERROR(IF(AND(Y2431&lt;&gt;"",OR(V2431="Terminé",V2431="En cours")),VLOOKUP(AA2431,Setup_ScoreExactBonus!A:D,4,FALSE),0),0)</f>
        <v>0</v>
      </c>
      <c r="AC2431" s="31" t="str">
        <f ca="1">IF(Y2431&lt;&gt;"", Y2431 + IF(Z2431=1,AB2431, 0), "")</f>
        <v/>
      </c>
      <c r="AD2431" s="31">
        <f ca="1">SUMIFS(AC$2:AC2431,D$2:D2431,D2431)*IF(R2431=0,1,2)</f>
        <v>0</v>
      </c>
    </row>
    <row r="2432" spans="1:30" x14ac:dyDescent="0.35">
      <c r="A2432" s="31">
        <f>IF(ISBLANK(B2432),"",COUNTIF(B$2:B2432,B2432))-1</f>
        <v>62</v>
      </c>
      <c r="B2432" s="31">
        <v>13</v>
      </c>
      <c r="C2432" s="10">
        <f>VLOOKUP($A2432,Database!$A:$Y,7,FALSE)</f>
        <v>46199.875</v>
      </c>
      <c r="D2432" s="31" t="str">
        <f>VLOOKUP(Pronostics!$B2432,Setup_MPP!$A:$G,3,FALSE)</f>
        <v>Julien_I</v>
      </c>
      <c r="E2432" s="31" t="str">
        <f>VLOOKUP(Pronostics!$B2432,Setup_MPP!$A:$G,2,FALSE)</f>
        <v>Julien INGE</v>
      </c>
      <c r="F2432" s="31" t="str">
        <f>VLOOKUP($B2432,Setup_MPP!$A:$E,4,FALSE)</f>
        <v>#C1E0EF</v>
      </c>
      <c r="G2432" s="31" t="str">
        <f>VLOOKUP($B2432,Setup_MPP!$A:$E,5,FALSE)</f>
        <v>#4F91B2</v>
      </c>
      <c r="H2432" s="31" t="str">
        <f>IFERROR(IF(AND(A2432&gt;=1,A2432&lt;=104),VLOOKUP($A2432,Location!$A:$J,6,FALSE),IF(A2432=0,"Avant l'ouverture",IF(OR(A2432=105,A2432=106),"Bonus"))),"")</f>
        <v>Tour 3</v>
      </c>
      <c r="I2432" s="31" t="str">
        <f>IF(LEFT(H2432,4)="Tour",VLOOKUP(A2432,Database!$A:$C,3,FALSE),"")</f>
        <v>I</v>
      </c>
      <c r="J2432" s="31" t="str">
        <f>VLOOKUP($A2432,Location!$A:$J,7,FALSE)</f>
        <v>Sénégal</v>
      </c>
      <c r="K2432" s="31" t="str">
        <f>IFERROR(VLOOKUP(J2432,Setup_Team!$B:$C,2,FALSE), "TDB")</f>
        <v>SEN</v>
      </c>
      <c r="L2432" s="31" t="str">
        <f>VLOOKUP($A2432,Location!$A:$J,8,FALSE)</f>
        <v>Irak</v>
      </c>
      <c r="M2432" s="31" t="str">
        <f>IFERROR(VLOOKUP(L2432,Setup_Team!$B:$C,2,FALSE), "TDB")</f>
        <v>IRQ</v>
      </c>
      <c r="N2432" s="31" t="str">
        <f>VLOOKUP($A2432,Location!$A:$J,9,FALSE)</f>
        <v>Toronto</v>
      </c>
      <c r="O2432" s="31" t="str">
        <f>VLOOKUP($A2432,Location!$A:$J,10,FALSE)</f>
        <v>BMO Field</v>
      </c>
      <c r="R2432" s="31">
        <v>0</v>
      </c>
      <c r="S2432" s="25">
        <f>VLOOKUP($A2432,Database!$A:$Y,10,FALSE)</f>
        <v>54</v>
      </c>
      <c r="T2432" s="25">
        <f>VLOOKUP($A2432,Database!$A:$Y,11,FALSE)</f>
        <v>115</v>
      </c>
      <c r="U2432" s="25">
        <f>VLOOKUP($A2432,Database!$A:$Y,12,FALSE)</f>
        <v>149</v>
      </c>
      <c r="V2432" s="25" t="str">
        <f>VLOOKUP(A2432,Database!A:M,13,FALSE)</f>
        <v>À venir</v>
      </c>
      <c r="W2432" s="25" t="str">
        <f>VLOOKUP($A2432,Database!$A:$Y,20,FALSE)</f>
        <v/>
      </c>
      <c r="X2432" s="25" t="str">
        <f>VLOOKUP($A2432,Database!$A:$Y,21,FALSE)</f>
        <v/>
      </c>
      <c r="Y2432" s="25" t="str">
        <f ca="1">IF(C2432&lt;NOW(),IF(AND(P2432&gt;Q2432,W2432&gt;X2432),S2432,IF(AND(P2432=Q2432,W2432=X2432),T2432,IF(AND(P2432&lt;Q2432,W2432&lt;X2432),U2432,0))),"")</f>
        <v/>
      </c>
      <c r="Z2432" s="25">
        <f>IF(AND(P2432=W2432,Q2432=X2432),1,0)</f>
        <v>1</v>
      </c>
      <c r="AA2432" s="25" t="str">
        <f>IF(Z2432=0,"",IF(ISBLANK(VLOOKUP(A2432,Database!A:AA,22,FALSE)),"",VLOOKUP(A2432,Database!A:AA,22,FALSE)))</f>
        <v>Exact</v>
      </c>
      <c r="AB2432" s="25">
        <f ca="1">IFERROR(IF(AND(Y2432&lt;&gt;"",OR(V2432="Terminé",V2432="En cours")),VLOOKUP(AA2432,Setup_ScoreExactBonus!A:D,4,FALSE),0),0)</f>
        <v>0</v>
      </c>
      <c r="AC2432" s="31" t="str">
        <f ca="1">IF(Y2432&lt;&gt;"", Y2432 + IF(Z2432=1,AB2432, 0), "")</f>
        <v/>
      </c>
      <c r="AD2432" s="31">
        <f ca="1">SUMIFS(AC$2:AC2432,D$2:D2432,D2432)*IF(R2432=0,1,2)</f>
        <v>0</v>
      </c>
    </row>
    <row r="2433" spans="1:30" x14ac:dyDescent="0.35">
      <c r="A2433" s="31">
        <f>IF(ISBLANK(B2433),"",COUNTIF(B$2:B2433,B2433))-1</f>
        <v>62</v>
      </c>
      <c r="B2433" s="31">
        <v>14</v>
      </c>
      <c r="C2433" s="10">
        <f>VLOOKUP($A2433,Database!$A:$Y,7,FALSE)</f>
        <v>46199.875</v>
      </c>
      <c r="D2433" s="31" t="str">
        <f>VLOOKUP(Pronostics!$B2433,Setup_MPP!$A:$G,3,FALSE)</f>
        <v>MarieEYT</v>
      </c>
      <c r="E2433" s="31" t="str">
        <f>VLOOKUP(Pronostics!$B2433,Setup_MPP!$A:$G,2,FALSE)</f>
        <v>Marie EXBRAYAT</v>
      </c>
      <c r="F2433" s="31" t="str">
        <f>VLOOKUP($B2433,Setup_MPP!$A:$E,4,FALSE)</f>
        <v>#FFAFD2</v>
      </c>
      <c r="G2433" s="31" t="str">
        <f>VLOOKUP($B2433,Setup_MPP!$A:$E,5,FALSE)</f>
        <v>#F2589B</v>
      </c>
      <c r="H2433" s="31" t="str">
        <f>IFERROR(IF(AND(A2433&gt;=1,A2433&lt;=104),VLOOKUP($A2433,Location!$A:$J,6,FALSE),IF(A2433=0,"Avant l'ouverture",IF(OR(A2433=105,A2433=106),"Bonus"))),"")</f>
        <v>Tour 3</v>
      </c>
      <c r="I2433" s="31" t="str">
        <f>IF(LEFT(H2433,4)="Tour",VLOOKUP(A2433,Database!$A:$C,3,FALSE),"")</f>
        <v>I</v>
      </c>
      <c r="J2433" s="31" t="str">
        <f>VLOOKUP($A2433,Location!$A:$J,7,FALSE)</f>
        <v>Sénégal</v>
      </c>
      <c r="K2433" s="31" t="str">
        <f>IFERROR(VLOOKUP(J2433,Setup_Team!$B:$C,2,FALSE), "TDB")</f>
        <v>SEN</v>
      </c>
      <c r="L2433" s="31" t="str">
        <f>VLOOKUP($A2433,Location!$A:$J,8,FALSE)</f>
        <v>Irak</v>
      </c>
      <c r="M2433" s="31" t="str">
        <f>IFERROR(VLOOKUP(L2433,Setup_Team!$B:$C,2,FALSE), "TDB")</f>
        <v>IRQ</v>
      </c>
      <c r="N2433" s="31" t="str">
        <f>VLOOKUP($A2433,Location!$A:$J,9,FALSE)</f>
        <v>Toronto</v>
      </c>
      <c r="O2433" s="31" t="str">
        <f>VLOOKUP($A2433,Location!$A:$J,10,FALSE)</f>
        <v>BMO Field</v>
      </c>
      <c r="R2433" s="31">
        <v>0</v>
      </c>
      <c r="S2433" s="25">
        <f>VLOOKUP($A2433,Database!$A:$Y,10,FALSE)</f>
        <v>54</v>
      </c>
      <c r="T2433" s="25">
        <f>VLOOKUP($A2433,Database!$A:$Y,11,FALSE)</f>
        <v>115</v>
      </c>
      <c r="U2433" s="25">
        <f>VLOOKUP($A2433,Database!$A:$Y,12,FALSE)</f>
        <v>149</v>
      </c>
      <c r="V2433" s="25" t="str">
        <f>VLOOKUP(A2433,Database!A:M,13,FALSE)</f>
        <v>À venir</v>
      </c>
      <c r="W2433" s="25" t="str">
        <f>VLOOKUP($A2433,Database!$A:$Y,20,FALSE)</f>
        <v/>
      </c>
      <c r="X2433" s="25" t="str">
        <f>VLOOKUP($A2433,Database!$A:$Y,21,FALSE)</f>
        <v/>
      </c>
      <c r="Y2433" s="25" t="str">
        <f ca="1">IF(C2433&lt;NOW(),IF(AND(P2433&gt;Q2433,W2433&gt;X2433),S2433,IF(AND(P2433=Q2433,W2433=X2433),T2433,IF(AND(P2433&lt;Q2433,W2433&lt;X2433),U2433,0))),"")</f>
        <v/>
      </c>
      <c r="Z2433" s="25">
        <f>IF(AND(P2433=W2433,Q2433=X2433),1,0)</f>
        <v>1</v>
      </c>
      <c r="AA2433" s="25" t="str">
        <f>IF(Z2433=0,"",IF(ISBLANK(VLOOKUP(A2433,Database!A:AA,22,FALSE)),"",VLOOKUP(A2433,Database!A:AA,22,FALSE)))</f>
        <v>Exact</v>
      </c>
      <c r="AB2433" s="25">
        <f ca="1">IFERROR(IF(AND(Y2433&lt;&gt;"",OR(V2433="Terminé",V2433="En cours")),VLOOKUP(AA2433,Setup_ScoreExactBonus!A:D,4,FALSE),0),0)</f>
        <v>0</v>
      </c>
      <c r="AC2433" s="31" t="str">
        <f ca="1">IF(Y2433&lt;&gt;"", Y2433 + IF(Z2433=1,AB2433, 0), "")</f>
        <v/>
      </c>
      <c r="AD2433" s="31">
        <f ca="1">SUMIFS(AC$2:AC2433,D$2:D2433,D2433)*IF(R2433=0,1,2)</f>
        <v>0</v>
      </c>
    </row>
    <row r="2434" spans="1:30" x14ac:dyDescent="0.35">
      <c r="A2434" s="31">
        <f>IF(ISBLANK(B2434),"",COUNTIF(B$2:B2434,B2434))-1</f>
        <v>62</v>
      </c>
      <c r="B2434" s="31">
        <v>15</v>
      </c>
      <c r="C2434" s="10">
        <f>VLOOKUP($A2434,Database!$A:$Y,7,FALSE)</f>
        <v>46199.875</v>
      </c>
      <c r="D2434" s="31" t="str">
        <f>VLOOKUP(Pronostics!$B2434,Setup_MPP!$A:$G,3,FALSE)</f>
        <v>Amine#8UL9R</v>
      </c>
      <c r="E2434" s="31" t="str">
        <f>VLOOKUP(Pronostics!$B2434,Setup_MPP!$A:$G,2,FALSE)</f>
        <v>Amine ZARROUKI</v>
      </c>
      <c r="F2434" s="31" t="str">
        <f>VLOOKUP($B2434,Setup_MPP!$A:$E,4,FALSE)</f>
        <v>#FF9898</v>
      </c>
      <c r="G2434" s="31" t="str">
        <f>VLOOKUP($B2434,Setup_MPP!$A:$E,5,FALSE)</f>
        <v>#FF5D5D</v>
      </c>
      <c r="H2434" s="31" t="str">
        <f>IFERROR(IF(AND(A2434&gt;=1,A2434&lt;=104),VLOOKUP($A2434,Location!$A:$J,6,FALSE),IF(A2434=0,"Avant l'ouverture",IF(OR(A2434=105,A2434=106),"Bonus"))),"")</f>
        <v>Tour 3</v>
      </c>
      <c r="I2434" s="31" t="str">
        <f>IF(LEFT(H2434,4)="Tour",VLOOKUP(A2434,Database!$A:$C,3,FALSE),"")</f>
        <v>I</v>
      </c>
      <c r="J2434" s="31" t="str">
        <f>VLOOKUP($A2434,Location!$A:$J,7,FALSE)</f>
        <v>Sénégal</v>
      </c>
      <c r="K2434" s="31" t="str">
        <f>IFERROR(VLOOKUP(J2434,Setup_Team!$B:$C,2,FALSE), "TDB")</f>
        <v>SEN</v>
      </c>
      <c r="L2434" s="31" t="str">
        <f>VLOOKUP($A2434,Location!$A:$J,8,FALSE)</f>
        <v>Irak</v>
      </c>
      <c r="M2434" s="31" t="str">
        <f>IFERROR(VLOOKUP(L2434,Setup_Team!$B:$C,2,FALSE), "TDB")</f>
        <v>IRQ</v>
      </c>
      <c r="N2434" s="31" t="str">
        <f>VLOOKUP($A2434,Location!$A:$J,9,FALSE)</f>
        <v>Toronto</v>
      </c>
      <c r="O2434" s="31" t="str">
        <f>VLOOKUP($A2434,Location!$A:$J,10,FALSE)</f>
        <v>BMO Field</v>
      </c>
      <c r="R2434" s="31">
        <v>0</v>
      </c>
      <c r="S2434" s="25">
        <f>VLOOKUP($A2434,Database!$A:$Y,10,FALSE)</f>
        <v>54</v>
      </c>
      <c r="T2434" s="25">
        <f>VLOOKUP($A2434,Database!$A:$Y,11,FALSE)</f>
        <v>115</v>
      </c>
      <c r="U2434" s="25">
        <f>VLOOKUP($A2434,Database!$A:$Y,12,FALSE)</f>
        <v>149</v>
      </c>
      <c r="V2434" s="25" t="str">
        <f>VLOOKUP(A2434,Database!A:M,13,FALSE)</f>
        <v>À venir</v>
      </c>
      <c r="W2434" s="25" t="str">
        <f>VLOOKUP($A2434,Database!$A:$Y,20,FALSE)</f>
        <v/>
      </c>
      <c r="X2434" s="25" t="str">
        <f>VLOOKUP($A2434,Database!$A:$Y,21,FALSE)</f>
        <v/>
      </c>
      <c r="Y2434" s="25" t="str">
        <f ca="1">IF(C2434&lt;NOW(),IF(AND(P2434&gt;Q2434,W2434&gt;X2434),S2434,IF(AND(P2434=Q2434,W2434=X2434),T2434,IF(AND(P2434&lt;Q2434,W2434&lt;X2434),U2434,0))),"")</f>
        <v/>
      </c>
      <c r="Z2434" s="25">
        <f>IF(AND(P2434=W2434,Q2434=X2434),1,0)</f>
        <v>1</v>
      </c>
      <c r="AA2434" s="25" t="str">
        <f>IF(Z2434=0,"",IF(ISBLANK(VLOOKUP(A2434,Database!A:AA,22,FALSE)),"",VLOOKUP(A2434,Database!A:AA,22,FALSE)))</f>
        <v>Exact</v>
      </c>
      <c r="AB2434" s="25">
        <f ca="1">IFERROR(IF(AND(Y2434&lt;&gt;"",OR(V2434="Terminé",V2434="En cours")),VLOOKUP(AA2434,Setup_ScoreExactBonus!A:D,4,FALSE),0),0)</f>
        <v>0</v>
      </c>
      <c r="AC2434" s="31" t="str">
        <f ca="1">IF(Y2434&lt;&gt;"", Y2434 + IF(Z2434=1,AB2434, 0), "")</f>
        <v/>
      </c>
      <c r="AD2434" s="31">
        <f ca="1">SUMIFS(AC$2:AC2434,D$2:D2434,D2434)*IF(R2434=0,1,2)</f>
        <v>0</v>
      </c>
    </row>
    <row r="2435" spans="1:30" x14ac:dyDescent="0.35">
      <c r="A2435" s="31">
        <f>IF(ISBLANK(B2435),"",COUNTIF(B$2:B2435,B2435))-1</f>
        <v>62</v>
      </c>
      <c r="B2435" s="31">
        <v>16</v>
      </c>
      <c r="C2435" s="10">
        <f>VLOOKUP($A2435,Database!$A:$Y,7,FALSE)</f>
        <v>46199.875</v>
      </c>
      <c r="D2435" s="31" t="str">
        <f>VLOOKUP(Pronostics!$B2435,Setup_MPP!$A:$G,3,FALSE)</f>
        <v>Laura#8V93E</v>
      </c>
      <c r="E2435" s="31" t="str">
        <f>VLOOKUP(Pronostics!$B2435,Setup_MPP!$A:$G,2,FALSE)</f>
        <v>Laura GIULIANO</v>
      </c>
      <c r="F2435" s="31" t="str">
        <f>VLOOKUP($B2435,Setup_MPP!$A:$E,4,FALSE)</f>
        <v>#86A4FE</v>
      </c>
      <c r="G2435" s="31" t="str">
        <f>VLOOKUP($B2435,Setup_MPP!$A:$E,5,FALSE)</f>
        <v>#3769FF</v>
      </c>
      <c r="H2435" s="31" t="str">
        <f>IFERROR(IF(AND(A2435&gt;=1,A2435&lt;=104),VLOOKUP($A2435,Location!$A:$J,6,FALSE),IF(A2435=0,"Avant l'ouverture",IF(OR(A2435=105,A2435=106),"Bonus"))),"")</f>
        <v>Tour 3</v>
      </c>
      <c r="I2435" s="31" t="str">
        <f>IF(LEFT(H2435,4)="Tour",VLOOKUP(A2435,Database!$A:$C,3,FALSE),"")</f>
        <v>I</v>
      </c>
      <c r="J2435" s="31" t="str">
        <f>VLOOKUP($A2435,Location!$A:$J,7,FALSE)</f>
        <v>Sénégal</v>
      </c>
      <c r="K2435" s="31" t="str">
        <f>IFERROR(VLOOKUP(J2435,Setup_Team!$B:$C,2,FALSE), "TDB")</f>
        <v>SEN</v>
      </c>
      <c r="L2435" s="31" t="str">
        <f>VLOOKUP($A2435,Location!$A:$J,8,FALSE)</f>
        <v>Irak</v>
      </c>
      <c r="M2435" s="31" t="str">
        <f>IFERROR(VLOOKUP(L2435,Setup_Team!$B:$C,2,FALSE), "TDB")</f>
        <v>IRQ</v>
      </c>
      <c r="N2435" s="31" t="str">
        <f>VLOOKUP($A2435,Location!$A:$J,9,FALSE)</f>
        <v>Toronto</v>
      </c>
      <c r="O2435" s="31" t="str">
        <f>VLOOKUP($A2435,Location!$A:$J,10,FALSE)</f>
        <v>BMO Field</v>
      </c>
      <c r="R2435" s="31">
        <v>0</v>
      </c>
      <c r="S2435" s="25">
        <f>VLOOKUP($A2435,Database!$A:$Y,10,FALSE)</f>
        <v>54</v>
      </c>
      <c r="T2435" s="25">
        <f>VLOOKUP($A2435,Database!$A:$Y,11,FALSE)</f>
        <v>115</v>
      </c>
      <c r="U2435" s="25">
        <f>VLOOKUP($A2435,Database!$A:$Y,12,FALSE)</f>
        <v>149</v>
      </c>
      <c r="V2435" s="25" t="str">
        <f>VLOOKUP(A2435,Database!A:M,13,FALSE)</f>
        <v>À venir</v>
      </c>
      <c r="W2435" s="25" t="str">
        <f>VLOOKUP($A2435,Database!$A:$Y,20,FALSE)</f>
        <v/>
      </c>
      <c r="X2435" s="25" t="str">
        <f>VLOOKUP($A2435,Database!$A:$Y,21,FALSE)</f>
        <v/>
      </c>
      <c r="Y2435" s="25" t="str">
        <f ca="1">IF(C2435&lt;NOW(),IF(AND(P2435&gt;Q2435,W2435&gt;X2435),S2435,IF(AND(P2435=Q2435,W2435=X2435),T2435,IF(AND(P2435&lt;Q2435,W2435&lt;X2435),U2435,0))),"")</f>
        <v/>
      </c>
      <c r="Z2435" s="25">
        <f>IF(AND(P2435=W2435,Q2435=X2435),1,0)</f>
        <v>1</v>
      </c>
      <c r="AA2435" s="25" t="str">
        <f>IF(Z2435=0,"",IF(ISBLANK(VLOOKUP(A2435,Database!A:AA,22,FALSE)),"",VLOOKUP(A2435,Database!A:AA,22,FALSE)))</f>
        <v>Exact</v>
      </c>
      <c r="AB2435" s="25">
        <f ca="1">IFERROR(IF(AND(Y2435&lt;&gt;"",OR(V2435="Terminé",V2435="En cours")),VLOOKUP(AA2435,Setup_ScoreExactBonus!A:D,4,FALSE),0),0)</f>
        <v>0</v>
      </c>
      <c r="AC2435" s="31" t="str">
        <f ca="1">IF(Y2435&lt;&gt;"", Y2435 + IF(Z2435=1,AB2435, 0), "")</f>
        <v/>
      </c>
      <c r="AD2435" s="31">
        <f ca="1">SUMIFS(AC$2:AC2435,D$2:D2435,D2435)*IF(R2435=0,1,2)</f>
        <v>0</v>
      </c>
    </row>
    <row r="2436" spans="1:30" x14ac:dyDescent="0.35">
      <c r="A2436" s="31">
        <f>IF(ISBLANK(B2436),"",COUNTIF(B$2:B2436,B2436))-1</f>
        <v>62</v>
      </c>
      <c r="B2436" s="31">
        <v>17</v>
      </c>
      <c r="C2436" s="10">
        <f>VLOOKUP($A2436,Database!$A:$Y,7,FALSE)</f>
        <v>46199.875</v>
      </c>
      <c r="D2436" s="31" t="str">
        <f>VLOOKUP(Pronostics!$B2436,Setup_MPP!$A:$G,3,FALSE)</f>
        <v>Joueur17</v>
      </c>
      <c r="E2436" s="31" t="str">
        <f>VLOOKUP(Pronostics!$B2436,Setup_MPP!$A:$G,2,FALSE)</f>
        <v>Joueur17</v>
      </c>
      <c r="F2436" s="31" t="str">
        <f>VLOOKUP($B2436,Setup_MPP!$A:$E,4,FALSE)</f>
        <v>#FFB0B0</v>
      </c>
      <c r="G2436" s="31" t="str">
        <f>VLOOKUP($B2436,Setup_MPP!$A:$E,5,FALSE)</f>
        <v>#F25757</v>
      </c>
      <c r="H2436" s="31" t="str">
        <f>IFERROR(IF(AND(A2436&gt;=1,A2436&lt;=104),VLOOKUP($A2436,Location!$A:$J,6,FALSE),IF(A2436=0,"Avant l'ouverture",IF(OR(A2436=105,A2436=106),"Bonus"))),"")</f>
        <v>Tour 3</v>
      </c>
      <c r="I2436" s="31" t="str">
        <f>IF(LEFT(H2436,4)="Tour",VLOOKUP(A2436,Database!$A:$C,3,FALSE),"")</f>
        <v>I</v>
      </c>
      <c r="J2436" s="31" t="str">
        <f>VLOOKUP($A2436,Location!$A:$J,7,FALSE)</f>
        <v>Sénégal</v>
      </c>
      <c r="K2436" s="31" t="str">
        <f>IFERROR(VLOOKUP(J2436,Setup_Team!$B:$C,2,FALSE), "TDB")</f>
        <v>SEN</v>
      </c>
      <c r="L2436" s="31" t="str">
        <f>VLOOKUP($A2436,Location!$A:$J,8,FALSE)</f>
        <v>Irak</v>
      </c>
      <c r="M2436" s="31" t="str">
        <f>IFERROR(VLOOKUP(L2436,Setup_Team!$B:$C,2,FALSE), "TDB")</f>
        <v>IRQ</v>
      </c>
      <c r="N2436" s="31" t="str">
        <f>VLOOKUP($A2436,Location!$A:$J,9,FALSE)</f>
        <v>Toronto</v>
      </c>
      <c r="O2436" s="31" t="str">
        <f>VLOOKUP($A2436,Location!$A:$J,10,FALSE)</f>
        <v>BMO Field</v>
      </c>
      <c r="R2436" s="31">
        <v>0</v>
      </c>
      <c r="S2436" s="25">
        <f>VLOOKUP($A2436,Database!$A:$Y,10,FALSE)</f>
        <v>54</v>
      </c>
      <c r="T2436" s="25">
        <f>VLOOKUP($A2436,Database!$A:$Y,11,FALSE)</f>
        <v>115</v>
      </c>
      <c r="U2436" s="25">
        <f>VLOOKUP($A2436,Database!$A:$Y,12,FALSE)</f>
        <v>149</v>
      </c>
      <c r="V2436" s="25" t="str">
        <f>VLOOKUP(A2436,Database!A:M,13,FALSE)</f>
        <v>À venir</v>
      </c>
      <c r="W2436" s="25" t="str">
        <f>VLOOKUP($A2436,Database!$A:$Y,20,FALSE)</f>
        <v/>
      </c>
      <c r="X2436" s="25" t="str">
        <f>VLOOKUP($A2436,Database!$A:$Y,21,FALSE)</f>
        <v/>
      </c>
      <c r="Y2436" s="25" t="str">
        <f ca="1">IF(C2436&lt;NOW(),IF(AND(P2436&gt;Q2436,W2436&gt;X2436),S2436,IF(AND(P2436=Q2436,W2436=X2436),T2436,IF(AND(P2436&lt;Q2436,W2436&lt;X2436),U2436,0))),"")</f>
        <v/>
      </c>
      <c r="Z2436" s="25">
        <f>IF(AND(P2436=W2436,Q2436=X2436),1,0)</f>
        <v>1</v>
      </c>
      <c r="AA2436" s="25" t="str">
        <f>IF(Z2436=0,"",IF(ISBLANK(VLOOKUP(A2436,Database!A:AA,22,FALSE)),"",VLOOKUP(A2436,Database!A:AA,22,FALSE)))</f>
        <v>Exact</v>
      </c>
      <c r="AB2436" s="25">
        <f ca="1">IFERROR(IF(AND(Y2436&lt;&gt;"",OR(V2436="Terminé",V2436="En cours")),VLOOKUP(AA2436,Setup_ScoreExactBonus!A:D,4,FALSE),0),0)</f>
        <v>0</v>
      </c>
      <c r="AC2436" s="31" t="str">
        <f ca="1">IF(Y2436&lt;&gt;"", Y2436 + IF(Z2436=1,AB2436, 0), "")</f>
        <v/>
      </c>
      <c r="AD2436" s="31">
        <f ca="1">SUMIFS(AC$2:AC2436,D$2:D2436,D2436)*IF(R2436=0,1,2)</f>
        <v>0</v>
      </c>
    </row>
    <row r="2437" spans="1:30" x14ac:dyDescent="0.35">
      <c r="A2437" s="31">
        <f>IF(ISBLANK(B2437),"",COUNTIF(B$2:B2437,B2437))-1</f>
        <v>62</v>
      </c>
      <c r="B2437" s="31">
        <v>18</v>
      </c>
      <c r="C2437" s="10">
        <f>VLOOKUP($A2437,Database!$A:$Y,7,FALSE)</f>
        <v>46199.875</v>
      </c>
      <c r="D2437" s="31" t="str">
        <f>VLOOKUP(Pronostics!$B2437,Setup_MPP!$A:$G,3,FALSE)</f>
        <v>Joueur18</v>
      </c>
      <c r="E2437" s="31" t="str">
        <f>VLOOKUP(Pronostics!$B2437,Setup_MPP!$A:$G,2,FALSE)</f>
        <v>Joueur18</v>
      </c>
      <c r="F2437" s="31" t="str">
        <f>VLOOKUP($B2437,Setup_MPP!$A:$E,4,FALSE)</f>
        <v>#FFC9B0</v>
      </c>
      <c r="G2437" s="31" t="str">
        <f>VLOOKUP($B2437,Setup_MPP!$A:$E,5,FALSE)</f>
        <v>#F28D57</v>
      </c>
      <c r="H2437" s="31" t="str">
        <f>IFERROR(IF(AND(A2437&gt;=1,A2437&lt;=104),VLOOKUP($A2437,Location!$A:$J,6,FALSE),IF(A2437=0,"Avant l'ouverture",IF(OR(A2437=105,A2437=106),"Bonus"))),"")</f>
        <v>Tour 3</v>
      </c>
      <c r="I2437" s="31" t="str">
        <f>IF(LEFT(H2437,4)="Tour",VLOOKUP(A2437,Database!$A:$C,3,FALSE),"")</f>
        <v>I</v>
      </c>
      <c r="J2437" s="31" t="str">
        <f>VLOOKUP($A2437,Location!$A:$J,7,FALSE)</f>
        <v>Sénégal</v>
      </c>
      <c r="K2437" s="31" t="str">
        <f>IFERROR(VLOOKUP(J2437,Setup_Team!$B:$C,2,FALSE), "TDB")</f>
        <v>SEN</v>
      </c>
      <c r="L2437" s="31" t="str">
        <f>VLOOKUP($A2437,Location!$A:$J,8,FALSE)</f>
        <v>Irak</v>
      </c>
      <c r="M2437" s="31" t="str">
        <f>IFERROR(VLOOKUP(L2437,Setup_Team!$B:$C,2,FALSE), "TDB")</f>
        <v>IRQ</v>
      </c>
      <c r="N2437" s="31" t="str">
        <f>VLOOKUP($A2437,Location!$A:$J,9,FALSE)</f>
        <v>Toronto</v>
      </c>
      <c r="O2437" s="31" t="str">
        <f>VLOOKUP($A2437,Location!$A:$J,10,FALSE)</f>
        <v>BMO Field</v>
      </c>
      <c r="R2437" s="31">
        <v>0</v>
      </c>
      <c r="S2437" s="25">
        <f>VLOOKUP($A2437,Database!$A:$Y,10,FALSE)</f>
        <v>54</v>
      </c>
      <c r="T2437" s="25">
        <f>VLOOKUP($A2437,Database!$A:$Y,11,FALSE)</f>
        <v>115</v>
      </c>
      <c r="U2437" s="25">
        <f>VLOOKUP($A2437,Database!$A:$Y,12,FALSE)</f>
        <v>149</v>
      </c>
      <c r="V2437" s="25" t="str">
        <f>VLOOKUP(A2437,Database!A:M,13,FALSE)</f>
        <v>À venir</v>
      </c>
      <c r="W2437" s="25" t="str">
        <f>VLOOKUP($A2437,Database!$A:$Y,20,FALSE)</f>
        <v/>
      </c>
      <c r="X2437" s="25" t="str">
        <f>VLOOKUP($A2437,Database!$A:$Y,21,FALSE)</f>
        <v/>
      </c>
      <c r="Y2437" s="25" t="str">
        <f ca="1">IF(C2437&lt;NOW(),IF(AND(P2437&gt;Q2437,W2437&gt;X2437),S2437,IF(AND(P2437=Q2437,W2437=X2437),T2437,IF(AND(P2437&lt;Q2437,W2437&lt;X2437),U2437,0))),"")</f>
        <v/>
      </c>
      <c r="Z2437" s="25">
        <f>IF(AND(P2437=W2437,Q2437=X2437),1,0)</f>
        <v>1</v>
      </c>
      <c r="AA2437" s="25" t="str">
        <f>IF(Z2437=0,"",IF(ISBLANK(VLOOKUP(A2437,Database!A:AA,22,FALSE)),"",VLOOKUP(A2437,Database!A:AA,22,FALSE)))</f>
        <v>Exact</v>
      </c>
      <c r="AB2437" s="25">
        <f ca="1">IFERROR(IF(AND(Y2437&lt;&gt;"",OR(V2437="Terminé",V2437="En cours")),VLOOKUP(AA2437,Setup_ScoreExactBonus!A:D,4,FALSE),0),0)</f>
        <v>0</v>
      </c>
      <c r="AC2437" s="31" t="str">
        <f ca="1">IF(Y2437&lt;&gt;"", Y2437 + IF(Z2437=1,AB2437, 0), "")</f>
        <v/>
      </c>
      <c r="AD2437" s="31">
        <f ca="1">SUMIFS(AC$2:AC2437,D$2:D2437,D2437)*IF(R2437=0,1,2)</f>
        <v>0</v>
      </c>
    </row>
    <row r="2438" spans="1:30" x14ac:dyDescent="0.35">
      <c r="A2438" s="31">
        <f>IF(ISBLANK(B2438),"",COUNTIF(B$2:B2438,B2438))-1</f>
        <v>62</v>
      </c>
      <c r="B2438" s="31">
        <v>19</v>
      </c>
      <c r="C2438" s="10">
        <f>VLOOKUP($A2438,Database!$A:$Y,7,FALSE)</f>
        <v>46199.875</v>
      </c>
      <c r="D2438" s="31" t="str">
        <f>VLOOKUP(Pronostics!$B2438,Setup_MPP!$A:$G,3,FALSE)</f>
        <v>Joueur19</v>
      </c>
      <c r="E2438" s="31" t="str">
        <f>VLOOKUP(Pronostics!$B2438,Setup_MPP!$A:$G,2,FALSE)</f>
        <v>Joueur19</v>
      </c>
      <c r="F2438" s="31" t="str">
        <f>VLOOKUP($B2438,Setup_MPP!$A:$E,4,FALSE)</f>
        <v>#D5D5D5</v>
      </c>
      <c r="G2438" s="31" t="str">
        <f>VLOOKUP($B2438,Setup_MPP!$A:$E,5,FALSE)</f>
        <v>#727272</v>
      </c>
      <c r="H2438" s="31" t="str">
        <f>IFERROR(IF(AND(A2438&gt;=1,A2438&lt;=104),VLOOKUP($A2438,Location!$A:$J,6,FALSE),IF(A2438=0,"Avant l'ouverture",IF(OR(A2438=105,A2438=106),"Bonus"))),"")</f>
        <v>Tour 3</v>
      </c>
      <c r="I2438" s="31" t="str">
        <f>IF(LEFT(H2438,4)="Tour",VLOOKUP(A2438,Database!$A:$C,3,FALSE),"")</f>
        <v>I</v>
      </c>
      <c r="J2438" s="31" t="str">
        <f>VLOOKUP($A2438,Location!$A:$J,7,FALSE)</f>
        <v>Sénégal</v>
      </c>
      <c r="K2438" s="31" t="str">
        <f>IFERROR(VLOOKUP(J2438,Setup_Team!$B:$C,2,FALSE), "TDB")</f>
        <v>SEN</v>
      </c>
      <c r="L2438" s="31" t="str">
        <f>VLOOKUP($A2438,Location!$A:$J,8,FALSE)</f>
        <v>Irak</v>
      </c>
      <c r="M2438" s="31" t="str">
        <f>IFERROR(VLOOKUP(L2438,Setup_Team!$B:$C,2,FALSE), "TDB")</f>
        <v>IRQ</v>
      </c>
      <c r="N2438" s="31" t="str">
        <f>VLOOKUP($A2438,Location!$A:$J,9,FALSE)</f>
        <v>Toronto</v>
      </c>
      <c r="O2438" s="31" t="str">
        <f>VLOOKUP($A2438,Location!$A:$J,10,FALSE)</f>
        <v>BMO Field</v>
      </c>
      <c r="R2438" s="31">
        <v>0</v>
      </c>
      <c r="S2438" s="25">
        <f>VLOOKUP($A2438,Database!$A:$Y,10,FALSE)</f>
        <v>54</v>
      </c>
      <c r="T2438" s="25">
        <f>VLOOKUP($A2438,Database!$A:$Y,11,FALSE)</f>
        <v>115</v>
      </c>
      <c r="U2438" s="25">
        <f>VLOOKUP($A2438,Database!$A:$Y,12,FALSE)</f>
        <v>149</v>
      </c>
      <c r="V2438" s="25" t="str">
        <f>VLOOKUP(A2438,Database!A:M,13,FALSE)</f>
        <v>À venir</v>
      </c>
      <c r="W2438" s="25" t="str">
        <f>VLOOKUP($A2438,Database!$A:$Y,20,FALSE)</f>
        <v/>
      </c>
      <c r="X2438" s="25" t="str">
        <f>VLOOKUP($A2438,Database!$A:$Y,21,FALSE)</f>
        <v/>
      </c>
      <c r="Y2438" s="25" t="str">
        <f ca="1">IF(C2438&lt;NOW(),IF(AND(P2438&gt;Q2438,W2438&gt;X2438),S2438,IF(AND(P2438=Q2438,W2438=X2438),T2438,IF(AND(P2438&lt;Q2438,W2438&lt;X2438),U2438,0))),"")</f>
        <v/>
      </c>
      <c r="Z2438" s="25">
        <f>IF(AND(P2438=W2438,Q2438=X2438),1,0)</f>
        <v>1</v>
      </c>
      <c r="AA2438" s="25" t="str">
        <f>IF(Z2438=0,"",IF(ISBLANK(VLOOKUP(A2438,Database!A:AA,22,FALSE)),"",VLOOKUP(A2438,Database!A:AA,22,FALSE)))</f>
        <v>Exact</v>
      </c>
      <c r="AB2438" s="25">
        <f ca="1">IFERROR(IF(AND(Y2438&lt;&gt;"",OR(V2438="Terminé",V2438="En cours")),VLOOKUP(AA2438,Setup_ScoreExactBonus!A:D,4,FALSE),0),0)</f>
        <v>0</v>
      </c>
      <c r="AC2438" s="31" t="str">
        <f ca="1">IF(Y2438&lt;&gt;"", Y2438 + IF(Z2438=1,AB2438, 0), "")</f>
        <v/>
      </c>
      <c r="AD2438" s="31">
        <f ca="1">SUMIFS(AC$2:AC2438,D$2:D2438,D2438)*IF(R2438=0,1,2)</f>
        <v>0</v>
      </c>
    </row>
    <row r="2439" spans="1:30" x14ac:dyDescent="0.35">
      <c r="A2439" s="31">
        <f>IF(ISBLANK(B2439),"",COUNTIF(B$2:B2439,B2439))-1</f>
        <v>62</v>
      </c>
      <c r="B2439" s="31">
        <v>20</v>
      </c>
      <c r="C2439" s="10">
        <f>VLOOKUP($A2439,Database!$A:$Y,7,FALSE)</f>
        <v>46199.875</v>
      </c>
      <c r="D2439" s="31" t="str">
        <f>VLOOKUP(Pronostics!$B2439,Setup_MPP!$A:$G,3,FALSE)</f>
        <v>Joueur20</v>
      </c>
      <c r="E2439" s="31" t="str">
        <f>VLOOKUP(Pronostics!$B2439,Setup_MPP!$A:$G,2,FALSE)</f>
        <v>Joueur20</v>
      </c>
      <c r="F2439" s="31" t="str">
        <f>VLOOKUP($B2439,Setup_MPP!$A:$E,4,FALSE)</f>
        <v>#D5D5D5</v>
      </c>
      <c r="G2439" s="31" t="str">
        <f>VLOOKUP($B2439,Setup_MPP!$A:$E,5,FALSE)</f>
        <v>#727272</v>
      </c>
      <c r="H2439" s="31" t="str">
        <f>IFERROR(IF(AND(A2439&gt;=1,A2439&lt;=104),VLOOKUP($A2439,Location!$A:$J,6,FALSE),IF(A2439=0,"Avant l'ouverture",IF(OR(A2439=105,A2439=106),"Bonus"))),"")</f>
        <v>Tour 3</v>
      </c>
      <c r="I2439" s="31" t="str">
        <f>IF(LEFT(H2439,4)="Tour",VLOOKUP(A2439,Database!$A:$C,3,FALSE),"")</f>
        <v>I</v>
      </c>
      <c r="J2439" s="31" t="str">
        <f>VLOOKUP($A2439,Location!$A:$J,7,FALSE)</f>
        <v>Sénégal</v>
      </c>
      <c r="K2439" s="31" t="str">
        <f>IFERROR(VLOOKUP(J2439,Setup_Team!$B:$C,2,FALSE), "TDB")</f>
        <v>SEN</v>
      </c>
      <c r="L2439" s="31" t="str">
        <f>VLOOKUP($A2439,Location!$A:$J,8,FALSE)</f>
        <v>Irak</v>
      </c>
      <c r="M2439" s="31" t="str">
        <f>IFERROR(VLOOKUP(L2439,Setup_Team!$B:$C,2,FALSE), "TDB")</f>
        <v>IRQ</v>
      </c>
      <c r="N2439" s="31" t="str">
        <f>VLOOKUP($A2439,Location!$A:$J,9,FALSE)</f>
        <v>Toronto</v>
      </c>
      <c r="O2439" s="31" t="str">
        <f>VLOOKUP($A2439,Location!$A:$J,10,FALSE)</f>
        <v>BMO Field</v>
      </c>
      <c r="R2439" s="31">
        <v>0</v>
      </c>
      <c r="S2439" s="25">
        <f>VLOOKUP($A2439,Database!$A:$Y,10,FALSE)</f>
        <v>54</v>
      </c>
      <c r="T2439" s="25">
        <f>VLOOKUP($A2439,Database!$A:$Y,11,FALSE)</f>
        <v>115</v>
      </c>
      <c r="U2439" s="25">
        <f>VLOOKUP($A2439,Database!$A:$Y,12,FALSE)</f>
        <v>149</v>
      </c>
      <c r="V2439" s="25" t="str">
        <f>VLOOKUP(A2439,Database!A:M,13,FALSE)</f>
        <v>À venir</v>
      </c>
      <c r="W2439" s="25" t="str">
        <f>VLOOKUP($A2439,Database!$A:$Y,20,FALSE)</f>
        <v/>
      </c>
      <c r="X2439" s="25" t="str">
        <f>VLOOKUP($A2439,Database!$A:$Y,21,FALSE)</f>
        <v/>
      </c>
      <c r="Y2439" s="25" t="str">
        <f ca="1">IF(C2439&lt;NOW(),IF(AND(P2439&gt;Q2439,W2439&gt;X2439),S2439,IF(AND(P2439=Q2439,W2439=X2439),T2439,IF(AND(P2439&lt;Q2439,W2439&lt;X2439),U2439,0))),"")</f>
        <v/>
      </c>
      <c r="Z2439" s="25">
        <f>IF(AND(P2439=W2439,Q2439=X2439),1,0)</f>
        <v>1</v>
      </c>
      <c r="AA2439" s="25" t="str">
        <f>IF(Z2439=0,"",IF(ISBLANK(VLOOKUP(A2439,Database!A:AA,22,FALSE)),"",VLOOKUP(A2439,Database!A:AA,22,FALSE)))</f>
        <v>Exact</v>
      </c>
      <c r="AB2439" s="25">
        <f ca="1">IFERROR(IF(AND(Y2439&lt;&gt;"",OR(V2439="Terminé",V2439="En cours")),VLOOKUP(AA2439,Setup_ScoreExactBonus!A:D,4,FALSE),0),0)</f>
        <v>0</v>
      </c>
      <c r="AC2439" s="31" t="str">
        <f ca="1">IF(Y2439&lt;&gt;"", Y2439 + IF(Z2439=1,AB2439, 0), "")</f>
        <v/>
      </c>
      <c r="AD2439" s="31">
        <f ca="1">SUMIFS(AC$2:AC2439,D$2:D2439,D2439)*IF(R2439=0,1,2)</f>
        <v>0</v>
      </c>
    </row>
    <row r="2440" spans="1:30" x14ac:dyDescent="0.35">
      <c r="A2440" s="31">
        <f>IF(ISBLANK(B2440),"",COUNTIF(B$2:B2440,B2440))-1</f>
        <v>62</v>
      </c>
      <c r="B2440" s="31">
        <v>21</v>
      </c>
      <c r="C2440" s="10">
        <f>VLOOKUP($A2440,Database!$A:$Y,7,FALSE)</f>
        <v>46199.875</v>
      </c>
      <c r="D2440" s="31" t="str">
        <f>VLOOKUP(Pronostics!$B2440,Setup_MPP!$A:$G,3,FALSE)</f>
        <v>Joueur21</v>
      </c>
      <c r="E2440" s="31" t="str">
        <f>VLOOKUP(Pronostics!$B2440,Setup_MPP!$A:$G,2,FALSE)</f>
        <v>Joueur21</v>
      </c>
      <c r="F2440" s="31" t="str">
        <f>VLOOKUP($B2440,Setup_MPP!$A:$E,4,FALSE)</f>
        <v>#D5D5D5</v>
      </c>
      <c r="G2440" s="31" t="str">
        <f>VLOOKUP($B2440,Setup_MPP!$A:$E,5,FALSE)</f>
        <v>#727272</v>
      </c>
      <c r="H2440" s="31" t="str">
        <f>IFERROR(IF(AND(A2440&gt;=1,A2440&lt;=104),VLOOKUP($A2440,Location!$A:$J,6,FALSE),IF(A2440=0,"Avant l'ouverture",IF(OR(A2440=105,A2440=106),"Bonus"))),"")</f>
        <v>Tour 3</v>
      </c>
      <c r="I2440" s="31" t="str">
        <f>IF(LEFT(H2440,4)="Tour",VLOOKUP(A2440,Database!$A:$C,3,FALSE),"")</f>
        <v>I</v>
      </c>
      <c r="J2440" s="31" t="str">
        <f>VLOOKUP($A2440,Location!$A:$J,7,FALSE)</f>
        <v>Sénégal</v>
      </c>
      <c r="K2440" s="31" t="str">
        <f>IFERROR(VLOOKUP(J2440,Setup_Team!$B:$C,2,FALSE), "TDB")</f>
        <v>SEN</v>
      </c>
      <c r="L2440" s="31" t="str">
        <f>VLOOKUP($A2440,Location!$A:$J,8,FALSE)</f>
        <v>Irak</v>
      </c>
      <c r="M2440" s="31" t="str">
        <f>IFERROR(VLOOKUP(L2440,Setup_Team!$B:$C,2,FALSE), "TDB")</f>
        <v>IRQ</v>
      </c>
      <c r="N2440" s="31" t="str">
        <f>VLOOKUP($A2440,Location!$A:$J,9,FALSE)</f>
        <v>Toronto</v>
      </c>
      <c r="O2440" s="31" t="str">
        <f>VLOOKUP($A2440,Location!$A:$J,10,FALSE)</f>
        <v>BMO Field</v>
      </c>
      <c r="R2440" s="31">
        <v>0</v>
      </c>
      <c r="S2440" s="25">
        <f>VLOOKUP($A2440,Database!$A:$Y,10,FALSE)</f>
        <v>54</v>
      </c>
      <c r="T2440" s="25">
        <f>VLOOKUP($A2440,Database!$A:$Y,11,FALSE)</f>
        <v>115</v>
      </c>
      <c r="U2440" s="25">
        <f>VLOOKUP($A2440,Database!$A:$Y,12,FALSE)</f>
        <v>149</v>
      </c>
      <c r="V2440" s="25" t="str">
        <f>VLOOKUP(A2440,Database!A:M,13,FALSE)</f>
        <v>À venir</v>
      </c>
      <c r="W2440" s="25" t="str">
        <f>VLOOKUP($A2440,Database!$A:$Y,20,FALSE)</f>
        <v/>
      </c>
      <c r="X2440" s="25" t="str">
        <f>VLOOKUP($A2440,Database!$A:$Y,21,FALSE)</f>
        <v/>
      </c>
      <c r="Y2440" s="25" t="str">
        <f ca="1">IF(C2440&lt;NOW(),IF(AND(P2440&gt;Q2440,W2440&gt;X2440),S2440,IF(AND(P2440=Q2440,W2440=X2440),T2440,IF(AND(P2440&lt;Q2440,W2440&lt;X2440),U2440,0))),"")</f>
        <v/>
      </c>
      <c r="Z2440" s="25">
        <f>IF(AND(P2440=W2440,Q2440=X2440),1,0)</f>
        <v>1</v>
      </c>
      <c r="AA2440" s="25" t="str">
        <f>IF(Z2440=0,"",IF(ISBLANK(VLOOKUP(A2440,Database!A:AA,22,FALSE)),"",VLOOKUP(A2440,Database!A:AA,22,FALSE)))</f>
        <v>Exact</v>
      </c>
      <c r="AB2440" s="25">
        <f ca="1">IFERROR(IF(AND(Y2440&lt;&gt;"",OR(V2440="Terminé",V2440="En cours")),VLOOKUP(AA2440,Setup_ScoreExactBonus!A:D,4,FALSE),0),0)</f>
        <v>0</v>
      </c>
      <c r="AC2440" s="31" t="str">
        <f ca="1">IF(Y2440&lt;&gt;"", Y2440 + IF(Z2440=1,AB2440, 0), "")</f>
        <v/>
      </c>
      <c r="AD2440" s="31">
        <f ca="1">SUMIFS(AC$2:AC2440,D$2:D2440,D2440)*IF(R2440=0,1,2)</f>
        <v>0</v>
      </c>
    </row>
    <row r="2441" spans="1:30" x14ac:dyDescent="0.35">
      <c r="A2441" s="31">
        <f>IF(ISBLANK(B2441),"",COUNTIF(B$2:B2441,B2441))-1</f>
        <v>62</v>
      </c>
      <c r="B2441" s="31">
        <v>22</v>
      </c>
      <c r="C2441" s="10">
        <f>VLOOKUP($A2441,Database!$A:$Y,7,FALSE)</f>
        <v>46199.875</v>
      </c>
      <c r="D2441" s="31" t="str">
        <f>VLOOKUP(Pronostics!$B2441,Setup_MPP!$A:$G,3,FALSE)</f>
        <v>Joueur22</v>
      </c>
      <c r="E2441" s="31" t="str">
        <f>VLOOKUP(Pronostics!$B2441,Setup_MPP!$A:$G,2,FALSE)</f>
        <v>Joueur22</v>
      </c>
      <c r="F2441" s="31" t="str">
        <f>VLOOKUP($B2441,Setup_MPP!$A:$E,4,FALSE)</f>
        <v>#D5D5D5</v>
      </c>
      <c r="G2441" s="31" t="str">
        <f>VLOOKUP($B2441,Setup_MPP!$A:$E,5,FALSE)</f>
        <v>#727272</v>
      </c>
      <c r="H2441" s="31" t="str">
        <f>IFERROR(IF(AND(A2441&gt;=1,A2441&lt;=104),VLOOKUP($A2441,Location!$A:$J,6,FALSE),IF(A2441=0,"Avant l'ouverture",IF(OR(A2441=105,A2441=106),"Bonus"))),"")</f>
        <v>Tour 3</v>
      </c>
      <c r="I2441" s="31" t="str">
        <f>IF(LEFT(H2441,4)="Tour",VLOOKUP(A2441,Database!$A:$C,3,FALSE),"")</f>
        <v>I</v>
      </c>
      <c r="J2441" s="31" t="str">
        <f>VLOOKUP($A2441,Location!$A:$J,7,FALSE)</f>
        <v>Sénégal</v>
      </c>
      <c r="K2441" s="31" t="str">
        <f>IFERROR(VLOOKUP(J2441,Setup_Team!$B:$C,2,FALSE), "TDB")</f>
        <v>SEN</v>
      </c>
      <c r="L2441" s="31" t="str">
        <f>VLOOKUP($A2441,Location!$A:$J,8,FALSE)</f>
        <v>Irak</v>
      </c>
      <c r="M2441" s="31" t="str">
        <f>IFERROR(VLOOKUP(L2441,Setup_Team!$B:$C,2,FALSE), "TDB")</f>
        <v>IRQ</v>
      </c>
      <c r="N2441" s="31" t="str">
        <f>VLOOKUP($A2441,Location!$A:$J,9,FALSE)</f>
        <v>Toronto</v>
      </c>
      <c r="O2441" s="31" t="str">
        <f>VLOOKUP($A2441,Location!$A:$J,10,FALSE)</f>
        <v>BMO Field</v>
      </c>
      <c r="R2441" s="31">
        <v>0</v>
      </c>
      <c r="S2441" s="25">
        <f>VLOOKUP($A2441,Database!$A:$Y,10,FALSE)</f>
        <v>54</v>
      </c>
      <c r="T2441" s="25">
        <f>VLOOKUP($A2441,Database!$A:$Y,11,FALSE)</f>
        <v>115</v>
      </c>
      <c r="U2441" s="25">
        <f>VLOOKUP($A2441,Database!$A:$Y,12,FALSE)</f>
        <v>149</v>
      </c>
      <c r="V2441" s="25" t="str">
        <f>VLOOKUP(A2441,Database!A:M,13,FALSE)</f>
        <v>À venir</v>
      </c>
      <c r="W2441" s="25" t="str">
        <f>VLOOKUP($A2441,Database!$A:$Y,20,FALSE)</f>
        <v/>
      </c>
      <c r="X2441" s="25" t="str">
        <f>VLOOKUP($A2441,Database!$A:$Y,21,FALSE)</f>
        <v/>
      </c>
      <c r="Y2441" s="25" t="str">
        <f ca="1">IF(C2441&lt;NOW(),IF(AND(P2441&gt;Q2441,W2441&gt;X2441),S2441,IF(AND(P2441=Q2441,W2441=X2441),T2441,IF(AND(P2441&lt;Q2441,W2441&lt;X2441),U2441,0))),"")</f>
        <v/>
      </c>
      <c r="Z2441" s="25">
        <f>IF(AND(P2441=W2441,Q2441=X2441),1,0)</f>
        <v>1</v>
      </c>
      <c r="AA2441" s="25" t="str">
        <f>IF(Z2441=0,"",IF(ISBLANK(VLOOKUP(A2441,Database!A:AA,22,FALSE)),"",VLOOKUP(A2441,Database!A:AA,22,FALSE)))</f>
        <v>Exact</v>
      </c>
      <c r="AB2441" s="25">
        <f ca="1">IFERROR(IF(AND(Y2441&lt;&gt;"",OR(V2441="Terminé",V2441="En cours")),VLOOKUP(AA2441,Setup_ScoreExactBonus!A:D,4,FALSE),0),0)</f>
        <v>0</v>
      </c>
      <c r="AC2441" s="31" t="str">
        <f ca="1">IF(Y2441&lt;&gt;"", Y2441 + IF(Z2441=1,AB2441, 0), "")</f>
        <v/>
      </c>
      <c r="AD2441" s="31">
        <f ca="1">SUMIFS(AC$2:AC2441,D$2:D2441,D2441)*IF(R2441=0,1,2)</f>
        <v>0</v>
      </c>
    </row>
    <row r="2442" spans="1:30" x14ac:dyDescent="0.35">
      <c r="A2442" s="31">
        <f>IF(ISBLANK(B2442),"",COUNTIF(B$2:B2442,B2442))-1</f>
        <v>62</v>
      </c>
      <c r="B2442" s="31">
        <v>23</v>
      </c>
      <c r="C2442" s="10">
        <f>VLOOKUP($A2442,Database!$A:$Y,7,FALSE)</f>
        <v>46199.875</v>
      </c>
      <c r="D2442" s="31" t="str">
        <f>VLOOKUP(Pronostics!$B2442,Setup_MPP!$A:$G,3,FALSE)</f>
        <v>Joueur23</v>
      </c>
      <c r="E2442" s="31" t="str">
        <f>VLOOKUP(Pronostics!$B2442,Setup_MPP!$A:$G,2,FALSE)</f>
        <v>Joueur23</v>
      </c>
      <c r="F2442" s="31" t="str">
        <f>VLOOKUP($B2442,Setup_MPP!$A:$E,4,FALSE)</f>
        <v>#D5D5D5</v>
      </c>
      <c r="G2442" s="31" t="str">
        <f>VLOOKUP($B2442,Setup_MPP!$A:$E,5,FALSE)</f>
        <v>#727272</v>
      </c>
      <c r="H2442" s="31" t="str">
        <f>IFERROR(IF(AND(A2442&gt;=1,A2442&lt;=104),VLOOKUP($A2442,Location!$A:$J,6,FALSE),IF(A2442=0,"Avant l'ouverture",IF(OR(A2442=105,A2442=106),"Bonus"))),"")</f>
        <v>Tour 3</v>
      </c>
      <c r="I2442" s="31" t="str">
        <f>IF(LEFT(H2442,4)="Tour",VLOOKUP(A2442,Database!$A:$C,3,FALSE),"")</f>
        <v>I</v>
      </c>
      <c r="J2442" s="31" t="str">
        <f>VLOOKUP($A2442,Location!$A:$J,7,FALSE)</f>
        <v>Sénégal</v>
      </c>
      <c r="K2442" s="31" t="str">
        <f>IFERROR(VLOOKUP(J2442,Setup_Team!$B:$C,2,FALSE), "TDB")</f>
        <v>SEN</v>
      </c>
      <c r="L2442" s="31" t="str">
        <f>VLOOKUP($A2442,Location!$A:$J,8,FALSE)</f>
        <v>Irak</v>
      </c>
      <c r="M2442" s="31" t="str">
        <f>IFERROR(VLOOKUP(L2442,Setup_Team!$B:$C,2,FALSE), "TDB")</f>
        <v>IRQ</v>
      </c>
      <c r="N2442" s="31" t="str">
        <f>VLOOKUP($A2442,Location!$A:$J,9,FALSE)</f>
        <v>Toronto</v>
      </c>
      <c r="O2442" s="31" t="str">
        <f>VLOOKUP($A2442,Location!$A:$J,10,FALSE)</f>
        <v>BMO Field</v>
      </c>
      <c r="R2442" s="31">
        <v>0</v>
      </c>
      <c r="S2442" s="25">
        <f>VLOOKUP($A2442,Database!$A:$Y,10,FALSE)</f>
        <v>54</v>
      </c>
      <c r="T2442" s="25">
        <f>VLOOKUP($A2442,Database!$A:$Y,11,FALSE)</f>
        <v>115</v>
      </c>
      <c r="U2442" s="25">
        <f>VLOOKUP($A2442,Database!$A:$Y,12,FALSE)</f>
        <v>149</v>
      </c>
      <c r="V2442" s="25" t="str">
        <f>VLOOKUP(A2442,Database!A:M,13,FALSE)</f>
        <v>À venir</v>
      </c>
      <c r="W2442" s="25" t="str">
        <f>VLOOKUP($A2442,Database!$A:$Y,20,FALSE)</f>
        <v/>
      </c>
      <c r="X2442" s="25" t="str">
        <f>VLOOKUP($A2442,Database!$A:$Y,21,FALSE)</f>
        <v/>
      </c>
      <c r="Y2442" s="25" t="str">
        <f ca="1">IF(C2442&lt;NOW(),IF(AND(P2442&gt;Q2442,W2442&gt;X2442),S2442,IF(AND(P2442=Q2442,W2442=X2442),T2442,IF(AND(P2442&lt;Q2442,W2442&lt;X2442),U2442,0))),"")</f>
        <v/>
      </c>
      <c r="Z2442" s="25">
        <f>IF(AND(P2442=W2442,Q2442=X2442),1,0)</f>
        <v>1</v>
      </c>
      <c r="AA2442" s="25" t="str">
        <f>IF(Z2442=0,"",IF(ISBLANK(VLOOKUP(A2442,Database!A:AA,22,FALSE)),"",VLOOKUP(A2442,Database!A:AA,22,FALSE)))</f>
        <v>Exact</v>
      </c>
      <c r="AB2442" s="25">
        <f ca="1">IFERROR(IF(AND(Y2442&lt;&gt;"",OR(V2442="Terminé",V2442="En cours")),VLOOKUP(AA2442,Setup_ScoreExactBonus!A:D,4,FALSE),0),0)</f>
        <v>0</v>
      </c>
      <c r="AC2442" s="31" t="str">
        <f ca="1">IF(Y2442&lt;&gt;"", Y2442 + IF(Z2442=1,AB2442, 0), "")</f>
        <v/>
      </c>
      <c r="AD2442" s="31">
        <f ca="1">SUMIFS(AC$2:AC2442,D$2:D2442,D2442)*IF(R2442=0,1,2)</f>
        <v>0</v>
      </c>
    </row>
    <row r="2443" spans="1:30" x14ac:dyDescent="0.35">
      <c r="A2443" s="31">
        <f>IF(ISBLANK(B2443),"",COUNTIF(B$2:B2443,B2443))-1</f>
        <v>62</v>
      </c>
      <c r="B2443" s="31">
        <v>24</v>
      </c>
      <c r="C2443" s="10">
        <f>VLOOKUP($A2443,Database!$A:$Y,7,FALSE)</f>
        <v>46199.875</v>
      </c>
      <c r="D2443" s="31" t="str">
        <f>VLOOKUP(Pronostics!$B2443,Setup_MPP!$A:$G,3,FALSE)</f>
        <v>Joueur24</v>
      </c>
      <c r="E2443" s="31" t="str">
        <f>VLOOKUP(Pronostics!$B2443,Setup_MPP!$A:$G,2,FALSE)</f>
        <v>Joueur24</v>
      </c>
      <c r="F2443" s="31" t="str">
        <f>VLOOKUP($B2443,Setup_MPP!$A:$E,4,FALSE)</f>
        <v>#D5D5D5</v>
      </c>
      <c r="G2443" s="31" t="str">
        <f>VLOOKUP($B2443,Setup_MPP!$A:$E,5,FALSE)</f>
        <v>#727272</v>
      </c>
      <c r="H2443" s="31" t="str">
        <f>IFERROR(IF(AND(A2443&gt;=1,A2443&lt;=104),VLOOKUP($A2443,Location!$A:$J,6,FALSE),IF(A2443=0,"Avant l'ouverture",IF(OR(A2443=105,A2443=106),"Bonus"))),"")</f>
        <v>Tour 3</v>
      </c>
      <c r="I2443" s="31" t="str">
        <f>IF(LEFT(H2443,4)="Tour",VLOOKUP(A2443,Database!$A:$C,3,FALSE),"")</f>
        <v>I</v>
      </c>
      <c r="J2443" s="31" t="str">
        <f>VLOOKUP($A2443,Location!$A:$J,7,FALSE)</f>
        <v>Sénégal</v>
      </c>
      <c r="K2443" s="31" t="str">
        <f>IFERROR(VLOOKUP(J2443,Setup_Team!$B:$C,2,FALSE), "TDB")</f>
        <v>SEN</v>
      </c>
      <c r="L2443" s="31" t="str">
        <f>VLOOKUP($A2443,Location!$A:$J,8,FALSE)</f>
        <v>Irak</v>
      </c>
      <c r="M2443" s="31" t="str">
        <f>IFERROR(VLOOKUP(L2443,Setup_Team!$B:$C,2,FALSE), "TDB")</f>
        <v>IRQ</v>
      </c>
      <c r="N2443" s="31" t="str">
        <f>VLOOKUP($A2443,Location!$A:$J,9,FALSE)</f>
        <v>Toronto</v>
      </c>
      <c r="O2443" s="31" t="str">
        <f>VLOOKUP($A2443,Location!$A:$J,10,FALSE)</f>
        <v>BMO Field</v>
      </c>
      <c r="R2443" s="31">
        <v>0</v>
      </c>
      <c r="S2443" s="25">
        <f>VLOOKUP($A2443,Database!$A:$Y,10,FALSE)</f>
        <v>54</v>
      </c>
      <c r="T2443" s="25">
        <f>VLOOKUP($A2443,Database!$A:$Y,11,FALSE)</f>
        <v>115</v>
      </c>
      <c r="U2443" s="25">
        <f>VLOOKUP($A2443,Database!$A:$Y,12,FALSE)</f>
        <v>149</v>
      </c>
      <c r="V2443" s="25" t="str">
        <f>VLOOKUP(A2443,Database!A:M,13,FALSE)</f>
        <v>À venir</v>
      </c>
      <c r="W2443" s="25" t="str">
        <f>VLOOKUP($A2443,Database!$A:$Y,20,FALSE)</f>
        <v/>
      </c>
      <c r="X2443" s="25" t="str">
        <f>VLOOKUP($A2443,Database!$A:$Y,21,FALSE)</f>
        <v/>
      </c>
      <c r="Y2443" s="25" t="str">
        <f ca="1">IF(C2443&lt;NOW(),IF(AND(P2443&gt;Q2443,W2443&gt;X2443),S2443,IF(AND(P2443=Q2443,W2443=X2443),T2443,IF(AND(P2443&lt;Q2443,W2443&lt;X2443),U2443,0))),"")</f>
        <v/>
      </c>
      <c r="Z2443" s="25">
        <f>IF(AND(P2443=W2443,Q2443=X2443),1,0)</f>
        <v>1</v>
      </c>
      <c r="AA2443" s="25" t="str">
        <f>IF(Z2443=0,"",IF(ISBLANK(VLOOKUP(A2443,Database!A:AA,22,FALSE)),"",VLOOKUP(A2443,Database!A:AA,22,FALSE)))</f>
        <v>Exact</v>
      </c>
      <c r="AB2443" s="25">
        <f ca="1">IFERROR(IF(AND(Y2443&lt;&gt;"",OR(V2443="Terminé",V2443="En cours")),VLOOKUP(AA2443,Setup_ScoreExactBonus!A:D,4,FALSE),0),0)</f>
        <v>0</v>
      </c>
      <c r="AC2443" s="31" t="str">
        <f ca="1">IF(Y2443&lt;&gt;"", Y2443 + IF(Z2443=1,AB2443, 0), "")</f>
        <v/>
      </c>
      <c r="AD2443" s="31">
        <f ca="1">SUMIFS(AC$2:AC2443,D$2:D2443,D2443)*IF(R2443=0,1,2)</f>
        <v>0</v>
      </c>
    </row>
    <row r="2444" spans="1:30" x14ac:dyDescent="0.35">
      <c r="A2444" s="31">
        <f>IF(ISBLANK(B2444),"",COUNTIF(B$2:B2444,B2444))-1</f>
        <v>62</v>
      </c>
      <c r="B2444" s="31">
        <v>25</v>
      </c>
      <c r="C2444" s="10">
        <f>VLOOKUP($A2444,Database!$A:$Y,7,FALSE)</f>
        <v>46199.875</v>
      </c>
      <c r="D2444" s="31" t="str">
        <f>VLOOKUP(Pronostics!$B2444,Setup_MPP!$A:$G,3,FALSE)</f>
        <v>Joueur25</v>
      </c>
      <c r="E2444" s="31" t="str">
        <f>VLOOKUP(Pronostics!$B2444,Setup_MPP!$A:$G,2,FALSE)</f>
        <v>Joueur25</v>
      </c>
      <c r="F2444" s="31" t="str">
        <f>VLOOKUP($B2444,Setup_MPP!$A:$E,4,FALSE)</f>
        <v>#D5D5D5</v>
      </c>
      <c r="G2444" s="31" t="str">
        <f>VLOOKUP($B2444,Setup_MPP!$A:$E,5,FALSE)</f>
        <v>#727272</v>
      </c>
      <c r="H2444" s="31" t="str">
        <f>IFERROR(IF(AND(A2444&gt;=1,A2444&lt;=104),VLOOKUP($A2444,Location!$A:$J,6,FALSE),IF(A2444=0,"Avant l'ouverture",IF(OR(A2444=105,A2444=106),"Bonus"))),"")</f>
        <v>Tour 3</v>
      </c>
      <c r="I2444" s="31" t="str">
        <f>IF(LEFT(H2444,4)="Tour",VLOOKUP(A2444,Database!$A:$C,3,FALSE),"")</f>
        <v>I</v>
      </c>
      <c r="J2444" s="31" t="str">
        <f>VLOOKUP($A2444,Location!$A:$J,7,FALSE)</f>
        <v>Sénégal</v>
      </c>
      <c r="K2444" s="31" t="str">
        <f>IFERROR(VLOOKUP(J2444,Setup_Team!$B:$C,2,FALSE), "TDB")</f>
        <v>SEN</v>
      </c>
      <c r="L2444" s="31" t="str">
        <f>VLOOKUP($A2444,Location!$A:$J,8,FALSE)</f>
        <v>Irak</v>
      </c>
      <c r="M2444" s="31" t="str">
        <f>IFERROR(VLOOKUP(L2444,Setup_Team!$B:$C,2,FALSE), "TDB")</f>
        <v>IRQ</v>
      </c>
      <c r="N2444" s="31" t="str">
        <f>VLOOKUP($A2444,Location!$A:$J,9,FALSE)</f>
        <v>Toronto</v>
      </c>
      <c r="O2444" s="31" t="str">
        <f>VLOOKUP($A2444,Location!$A:$J,10,FALSE)</f>
        <v>BMO Field</v>
      </c>
      <c r="R2444" s="31">
        <v>0</v>
      </c>
      <c r="S2444" s="25">
        <f>VLOOKUP($A2444,Database!$A:$Y,10,FALSE)</f>
        <v>54</v>
      </c>
      <c r="T2444" s="25">
        <f>VLOOKUP($A2444,Database!$A:$Y,11,FALSE)</f>
        <v>115</v>
      </c>
      <c r="U2444" s="25">
        <f>VLOOKUP($A2444,Database!$A:$Y,12,FALSE)</f>
        <v>149</v>
      </c>
      <c r="V2444" s="25" t="str">
        <f>VLOOKUP(A2444,Database!A:M,13,FALSE)</f>
        <v>À venir</v>
      </c>
      <c r="W2444" s="25" t="str">
        <f>VLOOKUP($A2444,Database!$A:$Y,20,FALSE)</f>
        <v/>
      </c>
      <c r="X2444" s="25" t="str">
        <f>VLOOKUP($A2444,Database!$A:$Y,21,FALSE)</f>
        <v/>
      </c>
      <c r="Y2444" s="25" t="str">
        <f ca="1">IF(C2444&lt;NOW(),IF(AND(P2444&gt;Q2444,W2444&gt;X2444),S2444,IF(AND(P2444=Q2444,W2444=X2444),T2444,IF(AND(P2444&lt;Q2444,W2444&lt;X2444),U2444,0))),"")</f>
        <v/>
      </c>
      <c r="Z2444" s="25">
        <f>IF(AND(P2444=W2444,Q2444=X2444),1,0)</f>
        <v>1</v>
      </c>
      <c r="AA2444" s="25" t="str">
        <f>IF(Z2444=0,"",IF(ISBLANK(VLOOKUP(A2444,Database!A:AA,22,FALSE)),"",VLOOKUP(A2444,Database!A:AA,22,FALSE)))</f>
        <v>Exact</v>
      </c>
      <c r="AB2444" s="25">
        <f ca="1">IFERROR(IF(AND(Y2444&lt;&gt;"",OR(V2444="Terminé",V2444="En cours")),VLOOKUP(AA2444,Setup_ScoreExactBonus!A:D,4,FALSE),0),0)</f>
        <v>0</v>
      </c>
      <c r="AC2444" s="31" t="str">
        <f ca="1">IF(Y2444&lt;&gt;"", Y2444 + IF(Z2444=1,AB2444, 0), "")</f>
        <v/>
      </c>
      <c r="AD2444" s="31">
        <f ca="1">SUMIFS(AC$2:AC2444,D$2:D2444,D2444)*IF(R2444=0,1,2)</f>
        <v>0</v>
      </c>
    </row>
    <row r="2445" spans="1:30" x14ac:dyDescent="0.35">
      <c r="A2445" s="31">
        <f>IF(ISBLANK(B2445),"",COUNTIF(B$2:B2445,B2445))-1</f>
        <v>62</v>
      </c>
      <c r="B2445" s="31">
        <v>26</v>
      </c>
      <c r="C2445" s="10">
        <f>VLOOKUP($A2445,Database!$A:$Y,7,FALSE)</f>
        <v>46199.875</v>
      </c>
      <c r="D2445" s="31" t="str">
        <f>VLOOKUP(Pronostics!$B2445,Setup_MPP!$A:$G,3,FALSE)</f>
        <v>Joueur26</v>
      </c>
      <c r="E2445" s="31" t="str">
        <f>VLOOKUP(Pronostics!$B2445,Setup_MPP!$A:$G,2,FALSE)</f>
        <v>Joueur26</v>
      </c>
      <c r="F2445" s="31" t="str">
        <f>VLOOKUP($B2445,Setup_MPP!$A:$E,4,FALSE)</f>
        <v>#D5D5D5</v>
      </c>
      <c r="G2445" s="31" t="str">
        <f>VLOOKUP($B2445,Setup_MPP!$A:$E,5,FALSE)</f>
        <v>#727272</v>
      </c>
      <c r="H2445" s="31" t="str">
        <f>IFERROR(IF(AND(A2445&gt;=1,A2445&lt;=104),VLOOKUP($A2445,Location!$A:$J,6,FALSE),IF(A2445=0,"Avant l'ouverture",IF(OR(A2445=105,A2445=106),"Bonus"))),"")</f>
        <v>Tour 3</v>
      </c>
      <c r="I2445" s="31" t="str">
        <f>IF(LEFT(H2445,4)="Tour",VLOOKUP(A2445,Database!$A:$C,3,FALSE),"")</f>
        <v>I</v>
      </c>
      <c r="J2445" s="31" t="str">
        <f>VLOOKUP($A2445,Location!$A:$J,7,FALSE)</f>
        <v>Sénégal</v>
      </c>
      <c r="K2445" s="31" t="str">
        <f>IFERROR(VLOOKUP(J2445,Setup_Team!$B:$C,2,FALSE), "TDB")</f>
        <v>SEN</v>
      </c>
      <c r="L2445" s="31" t="str">
        <f>VLOOKUP($A2445,Location!$A:$J,8,FALSE)</f>
        <v>Irak</v>
      </c>
      <c r="M2445" s="31" t="str">
        <f>IFERROR(VLOOKUP(L2445,Setup_Team!$B:$C,2,FALSE), "TDB")</f>
        <v>IRQ</v>
      </c>
      <c r="N2445" s="31" t="str">
        <f>VLOOKUP($A2445,Location!$A:$J,9,FALSE)</f>
        <v>Toronto</v>
      </c>
      <c r="O2445" s="31" t="str">
        <f>VLOOKUP($A2445,Location!$A:$J,10,FALSE)</f>
        <v>BMO Field</v>
      </c>
      <c r="R2445" s="31">
        <v>0</v>
      </c>
      <c r="S2445" s="25">
        <f>VLOOKUP($A2445,Database!$A:$Y,10,FALSE)</f>
        <v>54</v>
      </c>
      <c r="T2445" s="25">
        <f>VLOOKUP($A2445,Database!$A:$Y,11,FALSE)</f>
        <v>115</v>
      </c>
      <c r="U2445" s="25">
        <f>VLOOKUP($A2445,Database!$A:$Y,12,FALSE)</f>
        <v>149</v>
      </c>
      <c r="V2445" s="25" t="str">
        <f>VLOOKUP(A2445,Database!A:M,13,FALSE)</f>
        <v>À venir</v>
      </c>
      <c r="W2445" s="25" t="str">
        <f>VLOOKUP($A2445,Database!$A:$Y,20,FALSE)</f>
        <v/>
      </c>
      <c r="X2445" s="25" t="str">
        <f>VLOOKUP($A2445,Database!$A:$Y,21,FALSE)</f>
        <v/>
      </c>
      <c r="Y2445" s="25" t="str">
        <f ca="1">IF(C2445&lt;NOW(),IF(AND(P2445&gt;Q2445,W2445&gt;X2445),S2445,IF(AND(P2445=Q2445,W2445=X2445),T2445,IF(AND(P2445&lt;Q2445,W2445&lt;X2445),U2445,0))),"")</f>
        <v/>
      </c>
      <c r="Z2445" s="25">
        <f>IF(AND(P2445=W2445,Q2445=X2445),1,0)</f>
        <v>1</v>
      </c>
      <c r="AA2445" s="25" t="str">
        <f>IF(Z2445=0,"",IF(ISBLANK(VLOOKUP(A2445,Database!A:AA,22,FALSE)),"",VLOOKUP(A2445,Database!A:AA,22,FALSE)))</f>
        <v>Exact</v>
      </c>
      <c r="AB2445" s="25">
        <f ca="1">IFERROR(IF(AND(Y2445&lt;&gt;"",OR(V2445="Terminé",V2445="En cours")),VLOOKUP(AA2445,Setup_ScoreExactBonus!A:D,4,FALSE),0),0)</f>
        <v>0</v>
      </c>
      <c r="AC2445" s="31" t="str">
        <f ca="1">IF(Y2445&lt;&gt;"", Y2445 + IF(Z2445=1,AB2445, 0), "")</f>
        <v/>
      </c>
      <c r="AD2445" s="31">
        <f ca="1">SUMIFS(AC$2:AC2445,D$2:D2445,D2445)*IF(R2445=0,1,2)</f>
        <v>0</v>
      </c>
    </row>
    <row r="2446" spans="1:30" x14ac:dyDescent="0.35">
      <c r="A2446" s="31">
        <f>IF(ISBLANK(B2446),"",COUNTIF(B$2:B2446,B2446))-1</f>
        <v>62</v>
      </c>
      <c r="B2446" s="31">
        <v>27</v>
      </c>
      <c r="C2446" s="10">
        <f>VLOOKUP($A2446,Database!$A:$Y,7,FALSE)</f>
        <v>46199.875</v>
      </c>
      <c r="D2446" s="31" t="str">
        <f>VLOOKUP(Pronostics!$B2446,Setup_MPP!$A:$G,3,FALSE)</f>
        <v>Joueur27</v>
      </c>
      <c r="E2446" s="31" t="str">
        <f>VLOOKUP(Pronostics!$B2446,Setup_MPP!$A:$G,2,FALSE)</f>
        <v>Joueur27</v>
      </c>
      <c r="F2446" s="31" t="str">
        <f>VLOOKUP($B2446,Setup_MPP!$A:$E,4,FALSE)</f>
        <v>#D5D5D5</v>
      </c>
      <c r="G2446" s="31" t="str">
        <f>VLOOKUP($B2446,Setup_MPP!$A:$E,5,FALSE)</f>
        <v>#727272</v>
      </c>
      <c r="H2446" s="31" t="str">
        <f>IFERROR(IF(AND(A2446&gt;=1,A2446&lt;=104),VLOOKUP($A2446,Location!$A:$J,6,FALSE),IF(A2446=0,"Avant l'ouverture",IF(OR(A2446=105,A2446=106),"Bonus"))),"")</f>
        <v>Tour 3</v>
      </c>
      <c r="I2446" s="31" t="str">
        <f>IF(LEFT(H2446,4)="Tour",VLOOKUP(A2446,Database!$A:$C,3,FALSE),"")</f>
        <v>I</v>
      </c>
      <c r="J2446" s="31" t="str">
        <f>VLOOKUP($A2446,Location!$A:$J,7,FALSE)</f>
        <v>Sénégal</v>
      </c>
      <c r="K2446" s="31" t="str">
        <f>IFERROR(VLOOKUP(J2446,Setup_Team!$B:$C,2,FALSE), "TDB")</f>
        <v>SEN</v>
      </c>
      <c r="L2446" s="31" t="str">
        <f>VLOOKUP($A2446,Location!$A:$J,8,FALSE)</f>
        <v>Irak</v>
      </c>
      <c r="M2446" s="31" t="str">
        <f>IFERROR(VLOOKUP(L2446,Setup_Team!$B:$C,2,FALSE), "TDB")</f>
        <v>IRQ</v>
      </c>
      <c r="N2446" s="31" t="str">
        <f>VLOOKUP($A2446,Location!$A:$J,9,FALSE)</f>
        <v>Toronto</v>
      </c>
      <c r="O2446" s="31" t="str">
        <f>VLOOKUP($A2446,Location!$A:$J,10,FALSE)</f>
        <v>BMO Field</v>
      </c>
      <c r="R2446" s="31">
        <v>0</v>
      </c>
      <c r="S2446" s="25">
        <f>VLOOKUP($A2446,Database!$A:$Y,10,FALSE)</f>
        <v>54</v>
      </c>
      <c r="T2446" s="25">
        <f>VLOOKUP($A2446,Database!$A:$Y,11,FALSE)</f>
        <v>115</v>
      </c>
      <c r="U2446" s="25">
        <f>VLOOKUP($A2446,Database!$A:$Y,12,FALSE)</f>
        <v>149</v>
      </c>
      <c r="V2446" s="25" t="str">
        <f>VLOOKUP(A2446,Database!A:M,13,FALSE)</f>
        <v>À venir</v>
      </c>
      <c r="W2446" s="25" t="str">
        <f>VLOOKUP($A2446,Database!$A:$Y,20,FALSE)</f>
        <v/>
      </c>
      <c r="X2446" s="25" t="str">
        <f>VLOOKUP($A2446,Database!$A:$Y,21,FALSE)</f>
        <v/>
      </c>
      <c r="Y2446" s="25" t="str">
        <f ca="1">IF(C2446&lt;NOW(),IF(AND(P2446&gt;Q2446,W2446&gt;X2446),S2446,IF(AND(P2446=Q2446,W2446=X2446),T2446,IF(AND(P2446&lt;Q2446,W2446&lt;X2446),U2446,0))),"")</f>
        <v/>
      </c>
      <c r="Z2446" s="25">
        <f>IF(AND(P2446=W2446,Q2446=X2446),1,0)</f>
        <v>1</v>
      </c>
      <c r="AA2446" s="25" t="str">
        <f>IF(Z2446=0,"",IF(ISBLANK(VLOOKUP(A2446,Database!A:AA,22,FALSE)),"",VLOOKUP(A2446,Database!A:AA,22,FALSE)))</f>
        <v>Exact</v>
      </c>
      <c r="AB2446" s="25">
        <f ca="1">IFERROR(IF(AND(Y2446&lt;&gt;"",OR(V2446="Terminé",V2446="En cours")),VLOOKUP(AA2446,Setup_ScoreExactBonus!A:D,4,FALSE),0),0)</f>
        <v>0</v>
      </c>
      <c r="AC2446" s="31" t="str">
        <f ca="1">IF(Y2446&lt;&gt;"", Y2446 + IF(Z2446=1,AB2446, 0), "")</f>
        <v/>
      </c>
      <c r="AD2446" s="31">
        <f ca="1">SUMIFS(AC$2:AC2446,D$2:D2446,D2446)*IF(R2446=0,1,2)</f>
        <v>0</v>
      </c>
    </row>
    <row r="2447" spans="1:30" x14ac:dyDescent="0.35">
      <c r="A2447" s="31">
        <f>IF(ISBLANK(B2447),"",COUNTIF(B$2:B2447,B2447))-1</f>
        <v>62</v>
      </c>
      <c r="B2447" s="31">
        <v>28</v>
      </c>
      <c r="C2447" s="10">
        <f>VLOOKUP($A2447,Database!$A:$Y,7,FALSE)</f>
        <v>46199.875</v>
      </c>
      <c r="D2447" s="31" t="str">
        <f>VLOOKUP(Pronostics!$B2447,Setup_MPP!$A:$G,3,FALSE)</f>
        <v>Joueur28</v>
      </c>
      <c r="E2447" s="31" t="str">
        <f>VLOOKUP(Pronostics!$B2447,Setup_MPP!$A:$G,2,FALSE)</f>
        <v>Joueur28</v>
      </c>
      <c r="F2447" s="31" t="str">
        <f>VLOOKUP($B2447,Setup_MPP!$A:$E,4,FALSE)</f>
        <v>#D5D5D5</v>
      </c>
      <c r="G2447" s="31" t="str">
        <f>VLOOKUP($B2447,Setup_MPP!$A:$E,5,FALSE)</f>
        <v>#727272</v>
      </c>
      <c r="H2447" s="31" t="str">
        <f>IFERROR(IF(AND(A2447&gt;=1,A2447&lt;=104),VLOOKUP($A2447,Location!$A:$J,6,FALSE),IF(A2447=0,"Avant l'ouverture",IF(OR(A2447=105,A2447=106),"Bonus"))),"")</f>
        <v>Tour 3</v>
      </c>
      <c r="I2447" s="31" t="str">
        <f>IF(LEFT(H2447,4)="Tour",VLOOKUP(A2447,Database!$A:$C,3,FALSE),"")</f>
        <v>I</v>
      </c>
      <c r="J2447" s="31" t="str">
        <f>VLOOKUP($A2447,Location!$A:$J,7,FALSE)</f>
        <v>Sénégal</v>
      </c>
      <c r="K2447" s="31" t="str">
        <f>IFERROR(VLOOKUP(J2447,Setup_Team!$B:$C,2,FALSE), "TDB")</f>
        <v>SEN</v>
      </c>
      <c r="L2447" s="31" t="str">
        <f>VLOOKUP($A2447,Location!$A:$J,8,FALSE)</f>
        <v>Irak</v>
      </c>
      <c r="M2447" s="31" t="str">
        <f>IFERROR(VLOOKUP(L2447,Setup_Team!$B:$C,2,FALSE), "TDB")</f>
        <v>IRQ</v>
      </c>
      <c r="N2447" s="31" t="str">
        <f>VLOOKUP($A2447,Location!$A:$J,9,FALSE)</f>
        <v>Toronto</v>
      </c>
      <c r="O2447" s="31" t="str">
        <f>VLOOKUP($A2447,Location!$A:$J,10,FALSE)</f>
        <v>BMO Field</v>
      </c>
      <c r="R2447" s="31">
        <v>0</v>
      </c>
      <c r="S2447" s="25">
        <f>VLOOKUP($A2447,Database!$A:$Y,10,FALSE)</f>
        <v>54</v>
      </c>
      <c r="T2447" s="25">
        <f>VLOOKUP($A2447,Database!$A:$Y,11,FALSE)</f>
        <v>115</v>
      </c>
      <c r="U2447" s="25">
        <f>VLOOKUP($A2447,Database!$A:$Y,12,FALSE)</f>
        <v>149</v>
      </c>
      <c r="V2447" s="25" t="str">
        <f>VLOOKUP(A2447,Database!A:M,13,FALSE)</f>
        <v>À venir</v>
      </c>
      <c r="W2447" s="25" t="str">
        <f>VLOOKUP($A2447,Database!$A:$Y,20,FALSE)</f>
        <v/>
      </c>
      <c r="X2447" s="25" t="str">
        <f>VLOOKUP($A2447,Database!$A:$Y,21,FALSE)</f>
        <v/>
      </c>
      <c r="Y2447" s="25" t="str">
        <f ca="1">IF(C2447&lt;NOW(),IF(AND(P2447&gt;Q2447,W2447&gt;X2447),S2447,IF(AND(P2447=Q2447,W2447=X2447),T2447,IF(AND(P2447&lt;Q2447,W2447&lt;X2447),U2447,0))),"")</f>
        <v/>
      </c>
      <c r="Z2447" s="25">
        <f>IF(AND(P2447=W2447,Q2447=X2447),1,0)</f>
        <v>1</v>
      </c>
      <c r="AA2447" s="25" t="str">
        <f>IF(Z2447=0,"",IF(ISBLANK(VLOOKUP(A2447,Database!A:AA,22,FALSE)),"",VLOOKUP(A2447,Database!A:AA,22,FALSE)))</f>
        <v>Exact</v>
      </c>
      <c r="AB2447" s="25">
        <f ca="1">IFERROR(IF(AND(Y2447&lt;&gt;"",OR(V2447="Terminé",V2447="En cours")),VLOOKUP(AA2447,Setup_ScoreExactBonus!A:D,4,FALSE),0),0)</f>
        <v>0</v>
      </c>
      <c r="AC2447" s="31" t="str">
        <f ca="1">IF(Y2447&lt;&gt;"", Y2447 + IF(Z2447=1,AB2447, 0), "")</f>
        <v/>
      </c>
      <c r="AD2447" s="31">
        <f ca="1">SUMIFS(AC$2:AC2447,D$2:D2447,D2447)*IF(R2447=0,1,2)</f>
        <v>0</v>
      </c>
    </row>
    <row r="2448" spans="1:30" x14ac:dyDescent="0.35">
      <c r="A2448" s="31">
        <f>IF(ISBLANK(B2448),"",COUNTIF(B$2:B2448,B2448))-1</f>
        <v>62</v>
      </c>
      <c r="B2448" s="31">
        <v>29</v>
      </c>
      <c r="C2448" s="10">
        <f>VLOOKUP($A2448,Database!$A:$Y,7,FALSE)</f>
        <v>46199.875</v>
      </c>
      <c r="D2448" s="31" t="str">
        <f>VLOOKUP(Pronostics!$B2448,Setup_MPP!$A:$G,3,FALSE)</f>
        <v>Joueur29</v>
      </c>
      <c r="E2448" s="31" t="str">
        <f>VLOOKUP(Pronostics!$B2448,Setup_MPP!$A:$G,2,FALSE)</f>
        <v>Joueur29</v>
      </c>
      <c r="F2448" s="31" t="str">
        <f>VLOOKUP($B2448,Setup_MPP!$A:$E,4,FALSE)</f>
        <v>#D5D5D5</v>
      </c>
      <c r="G2448" s="31" t="str">
        <f>VLOOKUP($B2448,Setup_MPP!$A:$E,5,FALSE)</f>
        <v>#727272</v>
      </c>
      <c r="H2448" s="31" t="str">
        <f>IFERROR(IF(AND(A2448&gt;=1,A2448&lt;=104),VLOOKUP($A2448,Location!$A:$J,6,FALSE),IF(A2448=0,"Avant l'ouverture",IF(OR(A2448=105,A2448=106),"Bonus"))),"")</f>
        <v>Tour 3</v>
      </c>
      <c r="I2448" s="31" t="str">
        <f>IF(LEFT(H2448,4)="Tour",VLOOKUP(A2448,Database!$A:$C,3,FALSE),"")</f>
        <v>I</v>
      </c>
      <c r="J2448" s="31" t="str">
        <f>VLOOKUP($A2448,Location!$A:$J,7,FALSE)</f>
        <v>Sénégal</v>
      </c>
      <c r="K2448" s="31" t="str">
        <f>IFERROR(VLOOKUP(J2448,Setup_Team!$B:$C,2,FALSE), "TDB")</f>
        <v>SEN</v>
      </c>
      <c r="L2448" s="31" t="str">
        <f>VLOOKUP($A2448,Location!$A:$J,8,FALSE)</f>
        <v>Irak</v>
      </c>
      <c r="M2448" s="31" t="str">
        <f>IFERROR(VLOOKUP(L2448,Setup_Team!$B:$C,2,FALSE), "TDB")</f>
        <v>IRQ</v>
      </c>
      <c r="N2448" s="31" t="str">
        <f>VLOOKUP($A2448,Location!$A:$J,9,FALSE)</f>
        <v>Toronto</v>
      </c>
      <c r="O2448" s="31" t="str">
        <f>VLOOKUP($A2448,Location!$A:$J,10,FALSE)</f>
        <v>BMO Field</v>
      </c>
      <c r="R2448" s="31">
        <v>0</v>
      </c>
      <c r="S2448" s="25">
        <f>VLOOKUP($A2448,Database!$A:$Y,10,FALSE)</f>
        <v>54</v>
      </c>
      <c r="T2448" s="25">
        <f>VLOOKUP($A2448,Database!$A:$Y,11,FALSE)</f>
        <v>115</v>
      </c>
      <c r="U2448" s="25">
        <f>VLOOKUP($A2448,Database!$A:$Y,12,FALSE)</f>
        <v>149</v>
      </c>
      <c r="V2448" s="25" t="str">
        <f>VLOOKUP(A2448,Database!A:M,13,FALSE)</f>
        <v>À venir</v>
      </c>
      <c r="W2448" s="25" t="str">
        <f>VLOOKUP($A2448,Database!$A:$Y,20,FALSE)</f>
        <v/>
      </c>
      <c r="X2448" s="25" t="str">
        <f>VLOOKUP($A2448,Database!$A:$Y,21,FALSE)</f>
        <v/>
      </c>
      <c r="Y2448" s="25" t="str">
        <f ca="1">IF(C2448&lt;NOW(),IF(AND(P2448&gt;Q2448,W2448&gt;X2448),S2448,IF(AND(P2448=Q2448,W2448=X2448),T2448,IF(AND(P2448&lt;Q2448,W2448&lt;X2448),U2448,0))),"")</f>
        <v/>
      </c>
      <c r="Z2448" s="25">
        <f>IF(AND(P2448=W2448,Q2448=X2448),1,0)</f>
        <v>1</v>
      </c>
      <c r="AA2448" s="25" t="str">
        <f>IF(Z2448=0,"",IF(ISBLANK(VLOOKUP(A2448,Database!A:AA,22,FALSE)),"",VLOOKUP(A2448,Database!A:AA,22,FALSE)))</f>
        <v>Exact</v>
      </c>
      <c r="AB2448" s="25">
        <f ca="1">IFERROR(IF(AND(Y2448&lt;&gt;"",OR(V2448="Terminé",V2448="En cours")),VLOOKUP(AA2448,Setup_ScoreExactBonus!A:D,4,FALSE),0),0)</f>
        <v>0</v>
      </c>
      <c r="AC2448" s="31" t="str">
        <f ca="1">IF(Y2448&lt;&gt;"", Y2448 + IF(Z2448=1,AB2448, 0), "")</f>
        <v/>
      </c>
      <c r="AD2448" s="31">
        <f ca="1">SUMIFS(AC$2:AC2448,D$2:D2448,D2448)*IF(R2448=0,1,2)</f>
        <v>0</v>
      </c>
    </row>
    <row r="2449" spans="1:30" x14ac:dyDescent="0.35">
      <c r="A2449" s="31">
        <f>IF(ISBLANK(B2449),"",COUNTIF(B$2:B2449,B2449))-1</f>
        <v>62</v>
      </c>
      <c r="B2449" s="31">
        <v>30</v>
      </c>
      <c r="C2449" s="10">
        <f>VLOOKUP($A2449,Database!$A:$Y,7,FALSE)</f>
        <v>46199.875</v>
      </c>
      <c r="D2449" s="31" t="str">
        <f>VLOOKUP(Pronostics!$B2449,Setup_MPP!$A:$G,3,FALSE)</f>
        <v>Joueur30</v>
      </c>
      <c r="E2449" s="31" t="str">
        <f>VLOOKUP(Pronostics!$B2449,Setup_MPP!$A:$G,2,FALSE)</f>
        <v>Joueur30</v>
      </c>
      <c r="F2449" s="31" t="str">
        <f>VLOOKUP($B2449,Setup_MPP!$A:$E,4,FALSE)</f>
        <v>#D5D5D5</v>
      </c>
      <c r="G2449" s="31" t="str">
        <f>VLOOKUP($B2449,Setup_MPP!$A:$E,5,FALSE)</f>
        <v>#727272</v>
      </c>
      <c r="H2449" s="31" t="str">
        <f>IFERROR(IF(AND(A2449&gt;=1,A2449&lt;=104),VLOOKUP($A2449,Location!$A:$J,6,FALSE),IF(A2449=0,"Avant l'ouverture",IF(OR(A2449=105,A2449=106),"Bonus"))),"")</f>
        <v>Tour 3</v>
      </c>
      <c r="I2449" s="31" t="str">
        <f>IF(LEFT(H2449,4)="Tour",VLOOKUP(A2449,Database!$A:$C,3,FALSE),"")</f>
        <v>I</v>
      </c>
      <c r="J2449" s="31" t="str">
        <f>VLOOKUP($A2449,Location!$A:$J,7,FALSE)</f>
        <v>Sénégal</v>
      </c>
      <c r="K2449" s="31" t="str">
        <f>IFERROR(VLOOKUP(J2449,Setup_Team!$B:$C,2,FALSE), "TDB")</f>
        <v>SEN</v>
      </c>
      <c r="L2449" s="31" t="str">
        <f>VLOOKUP($A2449,Location!$A:$J,8,FALSE)</f>
        <v>Irak</v>
      </c>
      <c r="M2449" s="31" t="str">
        <f>IFERROR(VLOOKUP(L2449,Setup_Team!$B:$C,2,FALSE), "TDB")</f>
        <v>IRQ</v>
      </c>
      <c r="N2449" s="31" t="str">
        <f>VLOOKUP($A2449,Location!$A:$J,9,FALSE)</f>
        <v>Toronto</v>
      </c>
      <c r="O2449" s="31" t="str">
        <f>VLOOKUP($A2449,Location!$A:$J,10,FALSE)</f>
        <v>BMO Field</v>
      </c>
      <c r="R2449" s="31">
        <v>0</v>
      </c>
      <c r="S2449" s="25">
        <f>VLOOKUP($A2449,Database!$A:$Y,10,FALSE)</f>
        <v>54</v>
      </c>
      <c r="T2449" s="25">
        <f>VLOOKUP($A2449,Database!$A:$Y,11,FALSE)</f>
        <v>115</v>
      </c>
      <c r="U2449" s="25">
        <f>VLOOKUP($A2449,Database!$A:$Y,12,FALSE)</f>
        <v>149</v>
      </c>
      <c r="V2449" s="25" t="str">
        <f>VLOOKUP(A2449,Database!A:M,13,FALSE)</f>
        <v>À venir</v>
      </c>
      <c r="W2449" s="25" t="str">
        <f>VLOOKUP($A2449,Database!$A:$Y,20,FALSE)</f>
        <v/>
      </c>
      <c r="X2449" s="25" t="str">
        <f>VLOOKUP($A2449,Database!$A:$Y,21,FALSE)</f>
        <v/>
      </c>
      <c r="Y2449" s="25" t="str">
        <f ca="1">IF(C2449&lt;NOW(),IF(AND(P2449&gt;Q2449,W2449&gt;X2449),S2449,IF(AND(P2449=Q2449,W2449=X2449),T2449,IF(AND(P2449&lt;Q2449,W2449&lt;X2449),U2449,0))),"")</f>
        <v/>
      </c>
      <c r="Z2449" s="25">
        <f>IF(AND(P2449=W2449,Q2449=X2449),1,0)</f>
        <v>1</v>
      </c>
      <c r="AA2449" s="25" t="str">
        <f>IF(Z2449=0,"",IF(ISBLANK(VLOOKUP(A2449,Database!A:AA,22,FALSE)),"",VLOOKUP(A2449,Database!A:AA,22,FALSE)))</f>
        <v>Exact</v>
      </c>
      <c r="AB2449" s="25">
        <f ca="1">IFERROR(IF(AND(Y2449&lt;&gt;"",OR(V2449="Terminé",V2449="En cours")),VLOOKUP(AA2449,Setup_ScoreExactBonus!A:D,4,FALSE),0),0)</f>
        <v>0</v>
      </c>
      <c r="AC2449" s="31" t="str">
        <f ca="1">IF(Y2449&lt;&gt;"", Y2449 + IF(Z2449=1,AB2449, 0), "")</f>
        <v/>
      </c>
      <c r="AD2449" s="31">
        <f ca="1">SUMIFS(AC$2:AC2449,D$2:D2449,D2449)*IF(R2449=0,1,2)</f>
        <v>0</v>
      </c>
    </row>
    <row r="2450" spans="1:30" x14ac:dyDescent="0.35">
      <c r="A2450" s="31">
        <f>IF(ISBLANK(B2450),"",COUNTIF(B$2:B2450,B2450))-1</f>
        <v>62</v>
      </c>
      <c r="B2450" s="31">
        <v>31</v>
      </c>
      <c r="C2450" s="10">
        <f>VLOOKUP($A2450,Database!$A:$Y,7,FALSE)</f>
        <v>46199.875</v>
      </c>
      <c r="D2450" s="31" t="str">
        <f>VLOOKUP(Pronostics!$B2450,Setup_MPP!$A:$G,3,FALSE)</f>
        <v>Joueur31</v>
      </c>
      <c r="E2450" s="31" t="str">
        <f>VLOOKUP(Pronostics!$B2450,Setup_MPP!$A:$G,2,FALSE)</f>
        <v>Joueur31</v>
      </c>
      <c r="F2450" s="31" t="str">
        <f>VLOOKUP($B2450,Setup_MPP!$A:$E,4,FALSE)</f>
        <v>#D5D5D5</v>
      </c>
      <c r="G2450" s="31" t="str">
        <f>VLOOKUP($B2450,Setup_MPP!$A:$E,5,FALSE)</f>
        <v>#727272</v>
      </c>
      <c r="H2450" s="31" t="str">
        <f>IFERROR(IF(AND(A2450&gt;=1,A2450&lt;=104),VLOOKUP($A2450,Location!$A:$J,6,FALSE),IF(A2450=0,"Avant l'ouverture",IF(OR(A2450=105,A2450=106),"Bonus"))),"")</f>
        <v>Tour 3</v>
      </c>
      <c r="I2450" s="31" t="str">
        <f>IF(LEFT(H2450,4)="Tour",VLOOKUP(A2450,Database!$A:$C,3,FALSE),"")</f>
        <v>I</v>
      </c>
      <c r="J2450" s="31" t="str">
        <f>VLOOKUP($A2450,Location!$A:$J,7,FALSE)</f>
        <v>Sénégal</v>
      </c>
      <c r="K2450" s="31" t="str">
        <f>IFERROR(VLOOKUP(J2450,Setup_Team!$B:$C,2,FALSE), "TDB")</f>
        <v>SEN</v>
      </c>
      <c r="L2450" s="31" t="str">
        <f>VLOOKUP($A2450,Location!$A:$J,8,FALSE)</f>
        <v>Irak</v>
      </c>
      <c r="M2450" s="31" t="str">
        <f>IFERROR(VLOOKUP(L2450,Setup_Team!$B:$C,2,FALSE), "TDB")</f>
        <v>IRQ</v>
      </c>
      <c r="N2450" s="31" t="str">
        <f>VLOOKUP($A2450,Location!$A:$J,9,FALSE)</f>
        <v>Toronto</v>
      </c>
      <c r="O2450" s="31" t="str">
        <f>VLOOKUP($A2450,Location!$A:$J,10,FALSE)</f>
        <v>BMO Field</v>
      </c>
      <c r="R2450" s="31">
        <v>0</v>
      </c>
      <c r="S2450" s="25">
        <f>VLOOKUP($A2450,Database!$A:$Y,10,FALSE)</f>
        <v>54</v>
      </c>
      <c r="T2450" s="25">
        <f>VLOOKUP($A2450,Database!$A:$Y,11,FALSE)</f>
        <v>115</v>
      </c>
      <c r="U2450" s="25">
        <f>VLOOKUP($A2450,Database!$A:$Y,12,FALSE)</f>
        <v>149</v>
      </c>
      <c r="V2450" s="25" t="str">
        <f>VLOOKUP(A2450,Database!A:M,13,FALSE)</f>
        <v>À venir</v>
      </c>
      <c r="W2450" s="25" t="str">
        <f>VLOOKUP($A2450,Database!$A:$Y,20,FALSE)</f>
        <v/>
      </c>
      <c r="X2450" s="25" t="str">
        <f>VLOOKUP($A2450,Database!$A:$Y,21,FALSE)</f>
        <v/>
      </c>
      <c r="Y2450" s="25" t="str">
        <f ca="1">IF(C2450&lt;NOW(),IF(AND(P2450&gt;Q2450,W2450&gt;X2450),S2450,IF(AND(P2450=Q2450,W2450=X2450),T2450,IF(AND(P2450&lt;Q2450,W2450&lt;X2450),U2450,0))),"")</f>
        <v/>
      </c>
      <c r="Z2450" s="25">
        <f>IF(AND(P2450=W2450,Q2450=X2450),1,0)</f>
        <v>1</v>
      </c>
      <c r="AA2450" s="25" t="str">
        <f>IF(Z2450=0,"",IF(ISBLANK(VLOOKUP(A2450,Database!A:AA,22,FALSE)),"",VLOOKUP(A2450,Database!A:AA,22,FALSE)))</f>
        <v>Exact</v>
      </c>
      <c r="AB2450" s="25">
        <f ca="1">IFERROR(IF(AND(Y2450&lt;&gt;"",OR(V2450="Terminé",V2450="En cours")),VLOOKUP(AA2450,Setup_ScoreExactBonus!A:D,4,FALSE),0),0)</f>
        <v>0</v>
      </c>
      <c r="AC2450" s="31" t="str">
        <f ca="1">IF(Y2450&lt;&gt;"", Y2450 + IF(Z2450=1,AB2450, 0), "")</f>
        <v/>
      </c>
      <c r="AD2450" s="31">
        <f ca="1">SUMIFS(AC$2:AC2450,D$2:D2450,D2450)*IF(R2450=0,1,2)</f>
        <v>0</v>
      </c>
    </row>
    <row r="2451" spans="1:30" x14ac:dyDescent="0.35">
      <c r="A2451" s="31">
        <f>IF(ISBLANK(B2451),"",COUNTIF(B$2:B2451,B2451))-1</f>
        <v>62</v>
      </c>
      <c r="B2451" s="31">
        <v>32</v>
      </c>
      <c r="C2451" s="10">
        <f>VLOOKUP($A2451,Database!$A:$Y,7,FALSE)</f>
        <v>46199.875</v>
      </c>
      <c r="D2451" s="31" t="str">
        <f>VLOOKUP(Pronostics!$B2451,Setup_MPP!$A:$G,3,FALSE)</f>
        <v>Joueur32</v>
      </c>
      <c r="E2451" s="31" t="str">
        <f>VLOOKUP(Pronostics!$B2451,Setup_MPP!$A:$G,2,FALSE)</f>
        <v>Joueur32</v>
      </c>
      <c r="F2451" s="31" t="str">
        <f>VLOOKUP($B2451,Setup_MPP!$A:$E,4,FALSE)</f>
        <v>#D5D5D5</v>
      </c>
      <c r="G2451" s="31" t="str">
        <f>VLOOKUP($B2451,Setup_MPP!$A:$E,5,FALSE)</f>
        <v>#727272</v>
      </c>
      <c r="H2451" s="31" t="str">
        <f>IFERROR(IF(AND(A2451&gt;=1,A2451&lt;=104),VLOOKUP($A2451,Location!$A:$J,6,FALSE),IF(A2451=0,"Avant l'ouverture",IF(OR(A2451=105,A2451=106),"Bonus"))),"")</f>
        <v>Tour 3</v>
      </c>
      <c r="I2451" s="31" t="str">
        <f>IF(LEFT(H2451,4)="Tour",VLOOKUP(A2451,Database!$A:$C,3,FALSE),"")</f>
        <v>I</v>
      </c>
      <c r="J2451" s="31" t="str">
        <f>VLOOKUP($A2451,Location!$A:$J,7,FALSE)</f>
        <v>Sénégal</v>
      </c>
      <c r="K2451" s="31" t="str">
        <f>IFERROR(VLOOKUP(J2451,Setup_Team!$B:$C,2,FALSE), "TDB")</f>
        <v>SEN</v>
      </c>
      <c r="L2451" s="31" t="str">
        <f>VLOOKUP($A2451,Location!$A:$J,8,FALSE)</f>
        <v>Irak</v>
      </c>
      <c r="M2451" s="31" t="str">
        <f>IFERROR(VLOOKUP(L2451,Setup_Team!$B:$C,2,FALSE), "TDB")</f>
        <v>IRQ</v>
      </c>
      <c r="N2451" s="31" t="str">
        <f>VLOOKUP($A2451,Location!$A:$J,9,FALSE)</f>
        <v>Toronto</v>
      </c>
      <c r="O2451" s="31" t="str">
        <f>VLOOKUP($A2451,Location!$A:$J,10,FALSE)</f>
        <v>BMO Field</v>
      </c>
      <c r="R2451" s="31">
        <v>0</v>
      </c>
      <c r="S2451" s="25">
        <f>VLOOKUP($A2451,Database!$A:$Y,10,FALSE)</f>
        <v>54</v>
      </c>
      <c r="T2451" s="25">
        <f>VLOOKUP($A2451,Database!$A:$Y,11,FALSE)</f>
        <v>115</v>
      </c>
      <c r="U2451" s="25">
        <f>VLOOKUP($A2451,Database!$A:$Y,12,FALSE)</f>
        <v>149</v>
      </c>
      <c r="V2451" s="25" t="str">
        <f>VLOOKUP(A2451,Database!A:M,13,FALSE)</f>
        <v>À venir</v>
      </c>
      <c r="W2451" s="25" t="str">
        <f>VLOOKUP($A2451,Database!$A:$Y,20,FALSE)</f>
        <v/>
      </c>
      <c r="X2451" s="25" t="str">
        <f>VLOOKUP($A2451,Database!$A:$Y,21,FALSE)</f>
        <v/>
      </c>
      <c r="Y2451" s="25" t="str">
        <f ca="1">IF(C2451&lt;NOW(),IF(AND(P2451&gt;Q2451,W2451&gt;X2451),S2451,IF(AND(P2451=Q2451,W2451=X2451),T2451,IF(AND(P2451&lt;Q2451,W2451&lt;X2451),U2451,0))),"")</f>
        <v/>
      </c>
      <c r="Z2451" s="25">
        <f>IF(AND(P2451=W2451,Q2451=X2451),1,0)</f>
        <v>1</v>
      </c>
      <c r="AA2451" s="25" t="str">
        <f>IF(Z2451=0,"",IF(ISBLANK(VLOOKUP(A2451,Database!A:AA,22,FALSE)),"",VLOOKUP(A2451,Database!A:AA,22,FALSE)))</f>
        <v>Exact</v>
      </c>
      <c r="AB2451" s="25">
        <f ca="1">IFERROR(IF(AND(Y2451&lt;&gt;"",OR(V2451="Terminé",V2451="En cours")),VLOOKUP(AA2451,Setup_ScoreExactBonus!A:D,4,FALSE),0),0)</f>
        <v>0</v>
      </c>
      <c r="AC2451" s="31" t="str">
        <f ca="1">IF(Y2451&lt;&gt;"", Y2451 + IF(Z2451=1,AB2451, 0), "")</f>
        <v/>
      </c>
      <c r="AD2451" s="31">
        <f ca="1">SUMIFS(AC$2:AC2451,D$2:D2451,D2451)*IF(R2451=0,1,2)</f>
        <v>0</v>
      </c>
    </row>
    <row r="2452" spans="1:30" x14ac:dyDescent="0.35">
      <c r="A2452" s="31">
        <f>IF(ISBLANK(B2452),"",COUNTIF(B$2:B2452,B2452))-1</f>
        <v>62</v>
      </c>
      <c r="B2452" s="31">
        <v>33</v>
      </c>
      <c r="C2452" s="10">
        <f>VLOOKUP($A2452,Database!$A:$Y,7,FALSE)</f>
        <v>46199.875</v>
      </c>
      <c r="D2452" s="31" t="str">
        <f>VLOOKUP(Pronostics!$B2452,Setup_MPP!$A:$G,3,FALSE)</f>
        <v>Joueur33</v>
      </c>
      <c r="E2452" s="31" t="str">
        <f>VLOOKUP(Pronostics!$B2452,Setup_MPP!$A:$G,2,FALSE)</f>
        <v>Joueur33</v>
      </c>
      <c r="F2452" s="31" t="str">
        <f>VLOOKUP($B2452,Setup_MPP!$A:$E,4,FALSE)</f>
        <v>#D5D5D5</v>
      </c>
      <c r="G2452" s="31" t="str">
        <f>VLOOKUP($B2452,Setup_MPP!$A:$E,5,FALSE)</f>
        <v>#727272</v>
      </c>
      <c r="H2452" s="31" t="str">
        <f>IFERROR(IF(AND(A2452&gt;=1,A2452&lt;=104),VLOOKUP($A2452,Location!$A:$J,6,FALSE),IF(A2452=0,"Avant l'ouverture",IF(OR(A2452=105,A2452=106),"Bonus"))),"")</f>
        <v>Tour 3</v>
      </c>
      <c r="I2452" s="31" t="str">
        <f>IF(LEFT(H2452,4)="Tour",VLOOKUP(A2452,Database!$A:$C,3,FALSE),"")</f>
        <v>I</v>
      </c>
      <c r="J2452" s="31" t="str">
        <f>VLOOKUP($A2452,Location!$A:$J,7,FALSE)</f>
        <v>Sénégal</v>
      </c>
      <c r="K2452" s="31" t="str">
        <f>IFERROR(VLOOKUP(J2452,Setup_Team!$B:$C,2,FALSE), "TDB")</f>
        <v>SEN</v>
      </c>
      <c r="L2452" s="31" t="str">
        <f>VLOOKUP($A2452,Location!$A:$J,8,FALSE)</f>
        <v>Irak</v>
      </c>
      <c r="M2452" s="31" t="str">
        <f>IFERROR(VLOOKUP(L2452,Setup_Team!$B:$C,2,FALSE), "TDB")</f>
        <v>IRQ</v>
      </c>
      <c r="N2452" s="31" t="str">
        <f>VLOOKUP($A2452,Location!$A:$J,9,FALSE)</f>
        <v>Toronto</v>
      </c>
      <c r="O2452" s="31" t="str">
        <f>VLOOKUP($A2452,Location!$A:$J,10,FALSE)</f>
        <v>BMO Field</v>
      </c>
      <c r="R2452" s="31">
        <v>0</v>
      </c>
      <c r="S2452" s="25">
        <f>VLOOKUP($A2452,Database!$A:$Y,10,FALSE)</f>
        <v>54</v>
      </c>
      <c r="T2452" s="25">
        <f>VLOOKUP($A2452,Database!$A:$Y,11,FALSE)</f>
        <v>115</v>
      </c>
      <c r="U2452" s="25">
        <f>VLOOKUP($A2452,Database!$A:$Y,12,FALSE)</f>
        <v>149</v>
      </c>
      <c r="V2452" s="25" t="str">
        <f>VLOOKUP(A2452,Database!A:M,13,FALSE)</f>
        <v>À venir</v>
      </c>
      <c r="W2452" s="25" t="str">
        <f>VLOOKUP($A2452,Database!$A:$Y,20,FALSE)</f>
        <v/>
      </c>
      <c r="X2452" s="25" t="str">
        <f>VLOOKUP($A2452,Database!$A:$Y,21,FALSE)</f>
        <v/>
      </c>
      <c r="Y2452" s="25" t="str">
        <f ca="1">IF(C2452&lt;NOW(),IF(AND(P2452&gt;Q2452,W2452&gt;X2452),S2452,IF(AND(P2452=Q2452,W2452=X2452),T2452,IF(AND(P2452&lt;Q2452,W2452&lt;X2452),U2452,0))),"")</f>
        <v/>
      </c>
      <c r="Z2452" s="25">
        <f>IF(AND(P2452=W2452,Q2452=X2452),1,0)</f>
        <v>1</v>
      </c>
      <c r="AA2452" s="25" t="str">
        <f>IF(Z2452=0,"",IF(ISBLANK(VLOOKUP(A2452,Database!A:AA,22,FALSE)),"",VLOOKUP(A2452,Database!A:AA,22,FALSE)))</f>
        <v>Exact</v>
      </c>
      <c r="AB2452" s="25">
        <f ca="1">IFERROR(IF(AND(Y2452&lt;&gt;"",OR(V2452="Terminé",V2452="En cours")),VLOOKUP(AA2452,Setup_ScoreExactBonus!A:D,4,FALSE),0),0)</f>
        <v>0</v>
      </c>
      <c r="AC2452" s="31" t="str">
        <f ca="1">IF(Y2452&lt;&gt;"", Y2452 + IF(Z2452=1,AB2452, 0), "")</f>
        <v/>
      </c>
      <c r="AD2452" s="31">
        <f ca="1">SUMIFS(AC$2:AC2452,D$2:D2452,D2452)*IF(R2452=0,1,2)</f>
        <v>0</v>
      </c>
    </row>
    <row r="2453" spans="1:30" x14ac:dyDescent="0.35">
      <c r="A2453" s="31">
        <f>IF(ISBLANK(B2453),"",COUNTIF(B$2:B2453,B2453))-1</f>
        <v>62</v>
      </c>
      <c r="B2453" s="31">
        <v>34</v>
      </c>
      <c r="C2453" s="10">
        <f>VLOOKUP($A2453,Database!$A:$Y,7,FALSE)</f>
        <v>46199.875</v>
      </c>
      <c r="D2453" s="31" t="str">
        <f>VLOOKUP(Pronostics!$B2453,Setup_MPP!$A:$G,3,FALSE)</f>
        <v>Joueur34</v>
      </c>
      <c r="E2453" s="31" t="str">
        <f>VLOOKUP(Pronostics!$B2453,Setup_MPP!$A:$G,2,FALSE)</f>
        <v>Joueur34</v>
      </c>
      <c r="F2453" s="31" t="str">
        <f>VLOOKUP($B2453,Setup_MPP!$A:$E,4,FALSE)</f>
        <v>#D5D5D5</v>
      </c>
      <c r="G2453" s="31" t="str">
        <f>VLOOKUP($B2453,Setup_MPP!$A:$E,5,FALSE)</f>
        <v>#727272</v>
      </c>
      <c r="H2453" s="31" t="str">
        <f>IFERROR(IF(AND(A2453&gt;=1,A2453&lt;=104),VLOOKUP($A2453,Location!$A:$J,6,FALSE),IF(A2453=0,"Avant l'ouverture",IF(OR(A2453=105,A2453=106),"Bonus"))),"")</f>
        <v>Tour 3</v>
      </c>
      <c r="I2453" s="31" t="str">
        <f>IF(LEFT(H2453,4)="Tour",VLOOKUP(A2453,Database!$A:$C,3,FALSE),"")</f>
        <v>I</v>
      </c>
      <c r="J2453" s="31" t="str">
        <f>VLOOKUP($A2453,Location!$A:$J,7,FALSE)</f>
        <v>Sénégal</v>
      </c>
      <c r="K2453" s="31" t="str">
        <f>IFERROR(VLOOKUP(J2453,Setup_Team!$B:$C,2,FALSE), "TDB")</f>
        <v>SEN</v>
      </c>
      <c r="L2453" s="31" t="str">
        <f>VLOOKUP($A2453,Location!$A:$J,8,FALSE)</f>
        <v>Irak</v>
      </c>
      <c r="M2453" s="31" t="str">
        <f>IFERROR(VLOOKUP(L2453,Setup_Team!$B:$C,2,FALSE), "TDB")</f>
        <v>IRQ</v>
      </c>
      <c r="N2453" s="31" t="str">
        <f>VLOOKUP($A2453,Location!$A:$J,9,FALSE)</f>
        <v>Toronto</v>
      </c>
      <c r="O2453" s="31" t="str">
        <f>VLOOKUP($A2453,Location!$A:$J,10,FALSE)</f>
        <v>BMO Field</v>
      </c>
      <c r="R2453" s="31">
        <v>0</v>
      </c>
      <c r="S2453" s="25">
        <f>VLOOKUP($A2453,Database!$A:$Y,10,FALSE)</f>
        <v>54</v>
      </c>
      <c r="T2453" s="25">
        <f>VLOOKUP($A2453,Database!$A:$Y,11,FALSE)</f>
        <v>115</v>
      </c>
      <c r="U2453" s="25">
        <f>VLOOKUP($A2453,Database!$A:$Y,12,FALSE)</f>
        <v>149</v>
      </c>
      <c r="V2453" s="25" t="str">
        <f>VLOOKUP(A2453,Database!A:M,13,FALSE)</f>
        <v>À venir</v>
      </c>
      <c r="W2453" s="25" t="str">
        <f>VLOOKUP($A2453,Database!$A:$Y,20,FALSE)</f>
        <v/>
      </c>
      <c r="X2453" s="25" t="str">
        <f>VLOOKUP($A2453,Database!$A:$Y,21,FALSE)</f>
        <v/>
      </c>
      <c r="Y2453" s="25" t="str">
        <f ca="1">IF(C2453&lt;NOW(),IF(AND(P2453&gt;Q2453,W2453&gt;X2453),S2453,IF(AND(P2453=Q2453,W2453=X2453),T2453,IF(AND(P2453&lt;Q2453,W2453&lt;X2453),U2453,0))),"")</f>
        <v/>
      </c>
      <c r="Z2453" s="25">
        <f>IF(AND(P2453=W2453,Q2453=X2453),1,0)</f>
        <v>1</v>
      </c>
      <c r="AA2453" s="25" t="str">
        <f>IF(Z2453=0,"",IF(ISBLANK(VLOOKUP(A2453,Database!A:AA,22,FALSE)),"",VLOOKUP(A2453,Database!A:AA,22,FALSE)))</f>
        <v>Exact</v>
      </c>
      <c r="AB2453" s="25">
        <f ca="1">IFERROR(IF(AND(Y2453&lt;&gt;"",OR(V2453="Terminé",V2453="En cours")),VLOOKUP(AA2453,Setup_ScoreExactBonus!A:D,4,FALSE),0),0)</f>
        <v>0</v>
      </c>
      <c r="AC2453" s="31" t="str">
        <f ca="1">IF(Y2453&lt;&gt;"", Y2453 + IF(Z2453=1,AB2453, 0), "")</f>
        <v/>
      </c>
      <c r="AD2453" s="31">
        <f ca="1">SUMIFS(AC$2:AC2453,D$2:D2453,D2453)*IF(R2453=0,1,2)</f>
        <v>0</v>
      </c>
    </row>
    <row r="2454" spans="1:30" x14ac:dyDescent="0.35">
      <c r="A2454" s="31">
        <f>IF(ISBLANK(B2454),"",COUNTIF(B$2:B2454,B2454))-1</f>
        <v>62</v>
      </c>
      <c r="B2454" s="31">
        <v>35</v>
      </c>
      <c r="C2454" s="10">
        <f>VLOOKUP($A2454,Database!$A:$Y,7,FALSE)</f>
        <v>46199.875</v>
      </c>
      <c r="D2454" s="31" t="str">
        <f>VLOOKUP(Pronostics!$B2454,Setup_MPP!$A:$G,3,FALSE)</f>
        <v>Joueur35</v>
      </c>
      <c r="E2454" s="31" t="str">
        <f>VLOOKUP(Pronostics!$B2454,Setup_MPP!$A:$G,2,FALSE)</f>
        <v>Joueur35</v>
      </c>
      <c r="F2454" s="31" t="str">
        <f>VLOOKUP($B2454,Setup_MPP!$A:$E,4,FALSE)</f>
        <v>#D5D5D5</v>
      </c>
      <c r="G2454" s="31" t="str">
        <f>VLOOKUP($B2454,Setup_MPP!$A:$E,5,FALSE)</f>
        <v>#727272</v>
      </c>
      <c r="H2454" s="31" t="str">
        <f>IFERROR(IF(AND(A2454&gt;=1,A2454&lt;=104),VLOOKUP($A2454,Location!$A:$J,6,FALSE),IF(A2454=0,"Avant l'ouverture",IF(OR(A2454=105,A2454=106),"Bonus"))),"")</f>
        <v>Tour 3</v>
      </c>
      <c r="I2454" s="31" t="str">
        <f>IF(LEFT(H2454,4)="Tour",VLOOKUP(A2454,Database!$A:$C,3,FALSE),"")</f>
        <v>I</v>
      </c>
      <c r="J2454" s="31" t="str">
        <f>VLOOKUP($A2454,Location!$A:$J,7,FALSE)</f>
        <v>Sénégal</v>
      </c>
      <c r="K2454" s="31" t="str">
        <f>IFERROR(VLOOKUP(J2454,Setup_Team!$B:$C,2,FALSE), "TDB")</f>
        <v>SEN</v>
      </c>
      <c r="L2454" s="31" t="str">
        <f>VLOOKUP($A2454,Location!$A:$J,8,FALSE)</f>
        <v>Irak</v>
      </c>
      <c r="M2454" s="31" t="str">
        <f>IFERROR(VLOOKUP(L2454,Setup_Team!$B:$C,2,FALSE), "TDB")</f>
        <v>IRQ</v>
      </c>
      <c r="N2454" s="31" t="str">
        <f>VLOOKUP($A2454,Location!$A:$J,9,FALSE)</f>
        <v>Toronto</v>
      </c>
      <c r="O2454" s="31" t="str">
        <f>VLOOKUP($A2454,Location!$A:$J,10,FALSE)</f>
        <v>BMO Field</v>
      </c>
      <c r="R2454" s="31">
        <v>0</v>
      </c>
      <c r="S2454" s="25">
        <f>VLOOKUP($A2454,Database!$A:$Y,10,FALSE)</f>
        <v>54</v>
      </c>
      <c r="T2454" s="25">
        <f>VLOOKUP($A2454,Database!$A:$Y,11,FALSE)</f>
        <v>115</v>
      </c>
      <c r="U2454" s="25">
        <f>VLOOKUP($A2454,Database!$A:$Y,12,FALSE)</f>
        <v>149</v>
      </c>
      <c r="V2454" s="25" t="str">
        <f>VLOOKUP(A2454,Database!A:M,13,FALSE)</f>
        <v>À venir</v>
      </c>
      <c r="W2454" s="25" t="str">
        <f>VLOOKUP($A2454,Database!$A:$Y,20,FALSE)</f>
        <v/>
      </c>
      <c r="X2454" s="25" t="str">
        <f>VLOOKUP($A2454,Database!$A:$Y,21,FALSE)</f>
        <v/>
      </c>
      <c r="Y2454" s="25" t="str">
        <f ca="1">IF(C2454&lt;NOW(),IF(AND(P2454&gt;Q2454,W2454&gt;X2454),S2454,IF(AND(P2454=Q2454,W2454=X2454),T2454,IF(AND(P2454&lt;Q2454,W2454&lt;X2454),U2454,0))),"")</f>
        <v/>
      </c>
      <c r="Z2454" s="25">
        <f>IF(AND(P2454=W2454,Q2454=X2454),1,0)</f>
        <v>1</v>
      </c>
      <c r="AA2454" s="25" t="str">
        <f>IF(Z2454=0,"",IF(ISBLANK(VLOOKUP(A2454,Database!A:AA,22,FALSE)),"",VLOOKUP(A2454,Database!A:AA,22,FALSE)))</f>
        <v>Exact</v>
      </c>
      <c r="AB2454" s="25">
        <f ca="1">IFERROR(IF(AND(Y2454&lt;&gt;"",OR(V2454="Terminé",V2454="En cours")),VLOOKUP(AA2454,Setup_ScoreExactBonus!A:D,4,FALSE),0),0)</f>
        <v>0</v>
      </c>
      <c r="AC2454" s="31" t="str">
        <f ca="1">IF(Y2454&lt;&gt;"", Y2454 + IF(Z2454=1,AB2454, 0), "")</f>
        <v/>
      </c>
      <c r="AD2454" s="31">
        <f ca="1">SUMIFS(AC$2:AC2454,D$2:D2454,D2454)*IF(R2454=0,1,2)</f>
        <v>0</v>
      </c>
    </row>
    <row r="2455" spans="1:30" x14ac:dyDescent="0.35">
      <c r="A2455" s="31">
        <f>IF(ISBLANK(B2455),"",COUNTIF(B$2:B2455,B2455))-1</f>
        <v>62</v>
      </c>
      <c r="B2455" s="31">
        <v>36</v>
      </c>
      <c r="C2455" s="10">
        <f>VLOOKUP($A2455,Database!$A:$Y,7,FALSE)</f>
        <v>46199.875</v>
      </c>
      <c r="D2455" s="31" t="str">
        <f>VLOOKUP(Pronostics!$B2455,Setup_MPP!$A:$G,3,FALSE)</f>
        <v>Joueur36</v>
      </c>
      <c r="E2455" s="31" t="str">
        <f>VLOOKUP(Pronostics!$B2455,Setup_MPP!$A:$G,2,FALSE)</f>
        <v>Joueur36</v>
      </c>
      <c r="F2455" s="31" t="str">
        <f>VLOOKUP($B2455,Setup_MPP!$A:$E,4,FALSE)</f>
        <v>#D5D5D5</v>
      </c>
      <c r="G2455" s="31" t="str">
        <f>VLOOKUP($B2455,Setup_MPP!$A:$E,5,FALSE)</f>
        <v>#727272</v>
      </c>
      <c r="H2455" s="31" t="str">
        <f>IFERROR(IF(AND(A2455&gt;=1,A2455&lt;=104),VLOOKUP($A2455,Location!$A:$J,6,FALSE),IF(A2455=0,"Avant l'ouverture",IF(OR(A2455=105,A2455=106),"Bonus"))),"")</f>
        <v>Tour 3</v>
      </c>
      <c r="I2455" s="31" t="str">
        <f>IF(LEFT(H2455,4)="Tour",VLOOKUP(A2455,Database!$A:$C,3,FALSE),"")</f>
        <v>I</v>
      </c>
      <c r="J2455" s="31" t="str">
        <f>VLOOKUP($A2455,Location!$A:$J,7,FALSE)</f>
        <v>Sénégal</v>
      </c>
      <c r="K2455" s="31" t="str">
        <f>IFERROR(VLOOKUP(J2455,Setup_Team!$B:$C,2,FALSE), "TDB")</f>
        <v>SEN</v>
      </c>
      <c r="L2455" s="31" t="str">
        <f>VLOOKUP($A2455,Location!$A:$J,8,FALSE)</f>
        <v>Irak</v>
      </c>
      <c r="M2455" s="31" t="str">
        <f>IFERROR(VLOOKUP(L2455,Setup_Team!$B:$C,2,FALSE), "TDB")</f>
        <v>IRQ</v>
      </c>
      <c r="N2455" s="31" t="str">
        <f>VLOOKUP($A2455,Location!$A:$J,9,FALSE)</f>
        <v>Toronto</v>
      </c>
      <c r="O2455" s="31" t="str">
        <f>VLOOKUP($A2455,Location!$A:$J,10,FALSE)</f>
        <v>BMO Field</v>
      </c>
      <c r="R2455" s="31">
        <v>0</v>
      </c>
      <c r="S2455" s="25">
        <f>VLOOKUP($A2455,Database!$A:$Y,10,FALSE)</f>
        <v>54</v>
      </c>
      <c r="T2455" s="25">
        <f>VLOOKUP($A2455,Database!$A:$Y,11,FALSE)</f>
        <v>115</v>
      </c>
      <c r="U2455" s="25">
        <f>VLOOKUP($A2455,Database!$A:$Y,12,FALSE)</f>
        <v>149</v>
      </c>
      <c r="V2455" s="25" t="str">
        <f>VLOOKUP(A2455,Database!A:M,13,FALSE)</f>
        <v>À venir</v>
      </c>
      <c r="W2455" s="25" t="str">
        <f>VLOOKUP($A2455,Database!$A:$Y,20,FALSE)</f>
        <v/>
      </c>
      <c r="X2455" s="25" t="str">
        <f>VLOOKUP($A2455,Database!$A:$Y,21,FALSE)</f>
        <v/>
      </c>
      <c r="Y2455" s="25" t="str">
        <f ca="1">IF(C2455&lt;NOW(),IF(AND(P2455&gt;Q2455,W2455&gt;X2455),S2455,IF(AND(P2455=Q2455,W2455=X2455),T2455,IF(AND(P2455&lt;Q2455,W2455&lt;X2455),U2455,0))),"")</f>
        <v/>
      </c>
      <c r="Z2455" s="25">
        <f>IF(AND(P2455=W2455,Q2455=X2455),1,0)</f>
        <v>1</v>
      </c>
      <c r="AA2455" s="25" t="str">
        <f>IF(Z2455=0,"",IF(ISBLANK(VLOOKUP(A2455,Database!A:AA,22,FALSE)),"",VLOOKUP(A2455,Database!A:AA,22,FALSE)))</f>
        <v>Exact</v>
      </c>
      <c r="AB2455" s="25">
        <f ca="1">IFERROR(IF(AND(Y2455&lt;&gt;"",OR(V2455="Terminé",V2455="En cours")),VLOOKUP(AA2455,Setup_ScoreExactBonus!A:D,4,FALSE),0),0)</f>
        <v>0</v>
      </c>
      <c r="AC2455" s="31" t="str">
        <f ca="1">IF(Y2455&lt;&gt;"", Y2455 + IF(Z2455=1,AB2455, 0), "")</f>
        <v/>
      </c>
      <c r="AD2455" s="31">
        <f ca="1">SUMIFS(AC$2:AC2455,D$2:D2455,D2455)*IF(R2455=0,1,2)</f>
        <v>0</v>
      </c>
    </row>
    <row r="2456" spans="1:30" x14ac:dyDescent="0.35">
      <c r="A2456" s="31">
        <f>IF(ISBLANK(B2456),"",COUNTIF(B$2:B2456,B2456))-1</f>
        <v>62</v>
      </c>
      <c r="B2456" s="31">
        <v>37</v>
      </c>
      <c r="C2456" s="10">
        <f>VLOOKUP($A2456,Database!$A:$Y,7,FALSE)</f>
        <v>46199.875</v>
      </c>
      <c r="D2456" s="31" t="str">
        <f>VLOOKUP(Pronostics!$B2456,Setup_MPP!$A:$G,3,FALSE)</f>
        <v>Joueur37</v>
      </c>
      <c r="E2456" s="31" t="str">
        <f>VLOOKUP(Pronostics!$B2456,Setup_MPP!$A:$G,2,FALSE)</f>
        <v>Joueur37</v>
      </c>
      <c r="F2456" s="31" t="str">
        <f>VLOOKUP($B2456,Setup_MPP!$A:$E,4,FALSE)</f>
        <v>#D5D5D5</v>
      </c>
      <c r="G2456" s="31" t="str">
        <f>VLOOKUP($B2456,Setup_MPP!$A:$E,5,FALSE)</f>
        <v>#727272</v>
      </c>
      <c r="H2456" s="31" t="str">
        <f>IFERROR(IF(AND(A2456&gt;=1,A2456&lt;=104),VLOOKUP($A2456,Location!$A:$J,6,FALSE),IF(A2456=0,"Avant l'ouverture",IF(OR(A2456=105,A2456=106),"Bonus"))),"")</f>
        <v>Tour 3</v>
      </c>
      <c r="I2456" s="31" t="str">
        <f>IF(LEFT(H2456,4)="Tour",VLOOKUP(A2456,Database!$A:$C,3,FALSE),"")</f>
        <v>I</v>
      </c>
      <c r="J2456" s="31" t="str">
        <f>VLOOKUP($A2456,Location!$A:$J,7,FALSE)</f>
        <v>Sénégal</v>
      </c>
      <c r="K2456" s="31" t="str">
        <f>IFERROR(VLOOKUP(J2456,Setup_Team!$B:$C,2,FALSE), "TDB")</f>
        <v>SEN</v>
      </c>
      <c r="L2456" s="31" t="str">
        <f>VLOOKUP($A2456,Location!$A:$J,8,FALSE)</f>
        <v>Irak</v>
      </c>
      <c r="M2456" s="31" t="str">
        <f>IFERROR(VLOOKUP(L2456,Setup_Team!$B:$C,2,FALSE), "TDB")</f>
        <v>IRQ</v>
      </c>
      <c r="N2456" s="31" t="str">
        <f>VLOOKUP($A2456,Location!$A:$J,9,FALSE)</f>
        <v>Toronto</v>
      </c>
      <c r="O2456" s="31" t="str">
        <f>VLOOKUP($A2456,Location!$A:$J,10,FALSE)</f>
        <v>BMO Field</v>
      </c>
      <c r="R2456" s="31">
        <v>0</v>
      </c>
      <c r="S2456" s="25">
        <f>VLOOKUP($A2456,Database!$A:$Y,10,FALSE)</f>
        <v>54</v>
      </c>
      <c r="T2456" s="25">
        <f>VLOOKUP($A2456,Database!$A:$Y,11,FALSE)</f>
        <v>115</v>
      </c>
      <c r="U2456" s="25">
        <f>VLOOKUP($A2456,Database!$A:$Y,12,FALSE)</f>
        <v>149</v>
      </c>
      <c r="V2456" s="25" t="str">
        <f>VLOOKUP(A2456,Database!A:M,13,FALSE)</f>
        <v>À venir</v>
      </c>
      <c r="W2456" s="25" t="str">
        <f>VLOOKUP($A2456,Database!$A:$Y,20,FALSE)</f>
        <v/>
      </c>
      <c r="X2456" s="25" t="str">
        <f>VLOOKUP($A2456,Database!$A:$Y,21,FALSE)</f>
        <v/>
      </c>
      <c r="Y2456" s="25" t="str">
        <f ca="1">IF(C2456&lt;NOW(),IF(AND(P2456&gt;Q2456,W2456&gt;X2456),S2456,IF(AND(P2456=Q2456,W2456=X2456),T2456,IF(AND(P2456&lt;Q2456,W2456&lt;X2456),U2456,0))),"")</f>
        <v/>
      </c>
      <c r="Z2456" s="25">
        <f>IF(AND(P2456=W2456,Q2456=X2456),1,0)</f>
        <v>1</v>
      </c>
      <c r="AA2456" s="25" t="str">
        <f>IF(Z2456=0,"",IF(ISBLANK(VLOOKUP(A2456,Database!A:AA,22,FALSE)),"",VLOOKUP(A2456,Database!A:AA,22,FALSE)))</f>
        <v>Exact</v>
      </c>
      <c r="AB2456" s="25">
        <f ca="1">IFERROR(IF(AND(Y2456&lt;&gt;"",OR(V2456="Terminé",V2456="En cours")),VLOOKUP(AA2456,Setup_ScoreExactBonus!A:D,4,FALSE),0),0)</f>
        <v>0</v>
      </c>
      <c r="AC2456" s="31" t="str">
        <f ca="1">IF(Y2456&lt;&gt;"", Y2456 + IF(Z2456=1,AB2456, 0), "")</f>
        <v/>
      </c>
      <c r="AD2456" s="31">
        <f ca="1">SUMIFS(AC$2:AC2456,D$2:D2456,D2456)*IF(R2456=0,1,2)</f>
        <v>0</v>
      </c>
    </row>
    <row r="2457" spans="1:30" x14ac:dyDescent="0.35">
      <c r="A2457" s="31">
        <f>IF(ISBLANK(B2457),"",COUNTIF(B$2:B2457,B2457))-1</f>
        <v>62</v>
      </c>
      <c r="B2457" s="31">
        <v>38</v>
      </c>
      <c r="C2457" s="10">
        <f>VLOOKUP($A2457,Database!$A:$Y,7,FALSE)</f>
        <v>46199.875</v>
      </c>
      <c r="D2457" s="31" t="str">
        <f>VLOOKUP(Pronostics!$B2457,Setup_MPP!$A:$G,3,FALSE)</f>
        <v>Joueur38</v>
      </c>
      <c r="E2457" s="31" t="str">
        <f>VLOOKUP(Pronostics!$B2457,Setup_MPP!$A:$G,2,FALSE)</f>
        <v>Joueur38</v>
      </c>
      <c r="F2457" s="31" t="str">
        <f>VLOOKUP($B2457,Setup_MPP!$A:$E,4,FALSE)</f>
        <v>#D5D5D5</v>
      </c>
      <c r="G2457" s="31" t="str">
        <f>VLOOKUP($B2457,Setup_MPP!$A:$E,5,FALSE)</f>
        <v>#727272</v>
      </c>
      <c r="H2457" s="31" t="str">
        <f>IFERROR(IF(AND(A2457&gt;=1,A2457&lt;=104),VLOOKUP($A2457,Location!$A:$J,6,FALSE),IF(A2457=0,"Avant l'ouverture",IF(OR(A2457=105,A2457=106),"Bonus"))),"")</f>
        <v>Tour 3</v>
      </c>
      <c r="I2457" s="31" t="str">
        <f>IF(LEFT(H2457,4)="Tour",VLOOKUP(A2457,Database!$A:$C,3,FALSE),"")</f>
        <v>I</v>
      </c>
      <c r="J2457" s="31" t="str">
        <f>VLOOKUP($A2457,Location!$A:$J,7,FALSE)</f>
        <v>Sénégal</v>
      </c>
      <c r="K2457" s="31" t="str">
        <f>IFERROR(VLOOKUP(J2457,Setup_Team!$B:$C,2,FALSE), "TDB")</f>
        <v>SEN</v>
      </c>
      <c r="L2457" s="31" t="str">
        <f>VLOOKUP($A2457,Location!$A:$J,8,FALSE)</f>
        <v>Irak</v>
      </c>
      <c r="M2457" s="31" t="str">
        <f>IFERROR(VLOOKUP(L2457,Setup_Team!$B:$C,2,FALSE), "TDB")</f>
        <v>IRQ</v>
      </c>
      <c r="N2457" s="31" t="str">
        <f>VLOOKUP($A2457,Location!$A:$J,9,FALSE)</f>
        <v>Toronto</v>
      </c>
      <c r="O2457" s="31" t="str">
        <f>VLOOKUP($A2457,Location!$A:$J,10,FALSE)</f>
        <v>BMO Field</v>
      </c>
      <c r="R2457" s="31">
        <v>0</v>
      </c>
      <c r="S2457" s="25">
        <f>VLOOKUP($A2457,Database!$A:$Y,10,FALSE)</f>
        <v>54</v>
      </c>
      <c r="T2457" s="25">
        <f>VLOOKUP($A2457,Database!$A:$Y,11,FALSE)</f>
        <v>115</v>
      </c>
      <c r="U2457" s="25">
        <f>VLOOKUP($A2457,Database!$A:$Y,12,FALSE)</f>
        <v>149</v>
      </c>
      <c r="V2457" s="25" t="str">
        <f>VLOOKUP(A2457,Database!A:M,13,FALSE)</f>
        <v>À venir</v>
      </c>
      <c r="W2457" s="25" t="str">
        <f>VLOOKUP($A2457,Database!$A:$Y,20,FALSE)</f>
        <v/>
      </c>
      <c r="X2457" s="25" t="str">
        <f>VLOOKUP($A2457,Database!$A:$Y,21,FALSE)</f>
        <v/>
      </c>
      <c r="Y2457" s="25" t="str">
        <f ca="1">IF(C2457&lt;NOW(),IF(AND(P2457&gt;Q2457,W2457&gt;X2457),S2457,IF(AND(P2457=Q2457,W2457=X2457),T2457,IF(AND(P2457&lt;Q2457,W2457&lt;X2457),U2457,0))),"")</f>
        <v/>
      </c>
      <c r="Z2457" s="25">
        <f>IF(AND(P2457=W2457,Q2457=X2457),1,0)</f>
        <v>1</v>
      </c>
      <c r="AA2457" s="25" t="str">
        <f>IF(Z2457=0,"",IF(ISBLANK(VLOOKUP(A2457,Database!A:AA,22,FALSE)),"",VLOOKUP(A2457,Database!A:AA,22,FALSE)))</f>
        <v>Exact</v>
      </c>
      <c r="AB2457" s="25">
        <f ca="1">IFERROR(IF(AND(Y2457&lt;&gt;"",OR(V2457="Terminé",V2457="En cours")),VLOOKUP(AA2457,Setup_ScoreExactBonus!A:D,4,FALSE),0),0)</f>
        <v>0</v>
      </c>
      <c r="AC2457" s="31" t="str">
        <f ca="1">IF(Y2457&lt;&gt;"", Y2457 + IF(Z2457=1,AB2457, 0), "")</f>
        <v/>
      </c>
      <c r="AD2457" s="31">
        <f ca="1">SUMIFS(AC$2:AC2457,D$2:D2457,D2457)*IF(R2457=0,1,2)</f>
        <v>0</v>
      </c>
    </row>
    <row r="2458" spans="1:30" x14ac:dyDescent="0.35">
      <c r="A2458" s="31">
        <f>IF(ISBLANK(B2458),"",COUNTIF(B$2:B2458,B2458))-1</f>
        <v>62</v>
      </c>
      <c r="B2458" s="31">
        <v>39</v>
      </c>
      <c r="C2458" s="10">
        <f>VLOOKUP($A2458,Database!$A:$Y,7,FALSE)</f>
        <v>46199.875</v>
      </c>
      <c r="D2458" s="31" t="str">
        <f>VLOOKUP(Pronostics!$B2458,Setup_MPP!$A:$G,3,FALSE)</f>
        <v>Joueur39</v>
      </c>
      <c r="E2458" s="31" t="str">
        <f>VLOOKUP(Pronostics!$B2458,Setup_MPP!$A:$G,2,FALSE)</f>
        <v>Joueur39</v>
      </c>
      <c r="F2458" s="31" t="str">
        <f>VLOOKUP($B2458,Setup_MPP!$A:$E,4,FALSE)</f>
        <v>#D5D5D5</v>
      </c>
      <c r="G2458" s="31" t="str">
        <f>VLOOKUP($B2458,Setup_MPP!$A:$E,5,FALSE)</f>
        <v>#727272</v>
      </c>
      <c r="H2458" s="31" t="str">
        <f>IFERROR(IF(AND(A2458&gt;=1,A2458&lt;=104),VLOOKUP($A2458,Location!$A:$J,6,FALSE),IF(A2458=0,"Avant l'ouverture",IF(OR(A2458=105,A2458=106),"Bonus"))),"")</f>
        <v>Tour 3</v>
      </c>
      <c r="I2458" s="31" t="str">
        <f>IF(LEFT(H2458,4)="Tour",VLOOKUP(A2458,Database!$A:$C,3,FALSE),"")</f>
        <v>I</v>
      </c>
      <c r="J2458" s="31" t="str">
        <f>VLOOKUP($A2458,Location!$A:$J,7,FALSE)</f>
        <v>Sénégal</v>
      </c>
      <c r="K2458" s="31" t="str">
        <f>IFERROR(VLOOKUP(J2458,Setup_Team!$B:$C,2,FALSE), "TDB")</f>
        <v>SEN</v>
      </c>
      <c r="L2458" s="31" t="str">
        <f>VLOOKUP($A2458,Location!$A:$J,8,FALSE)</f>
        <v>Irak</v>
      </c>
      <c r="M2458" s="31" t="str">
        <f>IFERROR(VLOOKUP(L2458,Setup_Team!$B:$C,2,FALSE), "TDB")</f>
        <v>IRQ</v>
      </c>
      <c r="N2458" s="31" t="str">
        <f>VLOOKUP($A2458,Location!$A:$J,9,FALSE)</f>
        <v>Toronto</v>
      </c>
      <c r="O2458" s="31" t="str">
        <f>VLOOKUP($A2458,Location!$A:$J,10,FALSE)</f>
        <v>BMO Field</v>
      </c>
      <c r="R2458" s="31">
        <v>0</v>
      </c>
      <c r="S2458" s="25">
        <f>VLOOKUP($A2458,Database!$A:$Y,10,FALSE)</f>
        <v>54</v>
      </c>
      <c r="T2458" s="25">
        <f>VLOOKUP($A2458,Database!$A:$Y,11,FALSE)</f>
        <v>115</v>
      </c>
      <c r="U2458" s="25">
        <f>VLOOKUP($A2458,Database!$A:$Y,12,FALSE)</f>
        <v>149</v>
      </c>
      <c r="V2458" s="25" t="str">
        <f>VLOOKUP(A2458,Database!A:M,13,FALSE)</f>
        <v>À venir</v>
      </c>
      <c r="W2458" s="25" t="str">
        <f>VLOOKUP($A2458,Database!$A:$Y,20,FALSE)</f>
        <v/>
      </c>
      <c r="X2458" s="25" t="str">
        <f>VLOOKUP($A2458,Database!$A:$Y,21,FALSE)</f>
        <v/>
      </c>
      <c r="Y2458" s="25" t="str">
        <f ca="1">IF(C2458&lt;NOW(),IF(AND(P2458&gt;Q2458,W2458&gt;X2458),S2458,IF(AND(P2458=Q2458,W2458=X2458),T2458,IF(AND(P2458&lt;Q2458,W2458&lt;X2458),U2458,0))),"")</f>
        <v/>
      </c>
      <c r="Z2458" s="25">
        <f>IF(AND(P2458=W2458,Q2458=X2458),1,0)</f>
        <v>1</v>
      </c>
      <c r="AA2458" s="25" t="str">
        <f>IF(Z2458=0,"",IF(ISBLANK(VLOOKUP(A2458,Database!A:AA,22,FALSE)),"",VLOOKUP(A2458,Database!A:AA,22,FALSE)))</f>
        <v>Exact</v>
      </c>
      <c r="AB2458" s="25">
        <f ca="1">IFERROR(IF(AND(Y2458&lt;&gt;"",OR(V2458="Terminé",V2458="En cours")),VLOOKUP(AA2458,Setup_ScoreExactBonus!A:D,4,FALSE),0),0)</f>
        <v>0</v>
      </c>
      <c r="AC2458" s="31" t="str">
        <f ca="1">IF(Y2458&lt;&gt;"", Y2458 + IF(Z2458=1,AB2458, 0), "")</f>
        <v/>
      </c>
      <c r="AD2458" s="31">
        <f ca="1">SUMIFS(AC$2:AC2458,D$2:D2458,D2458)*IF(R2458=0,1,2)</f>
        <v>0</v>
      </c>
    </row>
    <row r="2459" spans="1:30" x14ac:dyDescent="0.35">
      <c r="A2459" s="31">
        <f>IF(ISBLANK(B2459),"",COUNTIF(B$2:B2459,B2459))-1</f>
        <v>63</v>
      </c>
      <c r="B2459" s="31">
        <v>1</v>
      </c>
      <c r="C2459" s="10">
        <f>VLOOKUP($A2459,Database!$A:$Y,7,FALSE)</f>
        <v>46200.083333333336</v>
      </c>
      <c r="D2459" s="31" t="str">
        <f>VLOOKUP(Pronostics!$B2459,Setup_MPP!$A:$G,3,FALSE)</f>
        <v>_Nicolas_LM_</v>
      </c>
      <c r="E2459" s="31" t="str">
        <f>VLOOKUP(Pronostics!$B2459,Setup_MPP!$A:$G,2,FALSE)</f>
        <v>Nicolas LE MOUEL</v>
      </c>
      <c r="F2459" s="31" t="str">
        <f>VLOOKUP($B2459,Setup_MPP!$A:$E,4,FALSE)</f>
        <v>#F7C79D</v>
      </c>
      <c r="G2459" s="31" t="str">
        <f>VLOOKUP($B2459,Setup_MPP!$A:$E,5,FALSE)</f>
        <v>#FFBE85</v>
      </c>
      <c r="H2459" s="31" t="str">
        <f>IFERROR(IF(AND(A2459&gt;=1,A2459&lt;=104),VLOOKUP($A2459,Location!$A:$J,6,FALSE),IF(A2459=0,"Avant l'ouverture",IF(OR(A2459=105,A2459=106),"Bonus"))),"")</f>
        <v>Tour 3</v>
      </c>
      <c r="I2459" s="31" t="str">
        <f>IF(LEFT(H2459,4)="Tour",VLOOKUP(A2459,Database!$A:$C,3,FALSE),"")</f>
        <v>H</v>
      </c>
      <c r="J2459" s="31" t="str">
        <f>VLOOKUP($A2459,Location!$A:$J,7,FALSE)</f>
        <v>Cap-Vert</v>
      </c>
      <c r="K2459" s="31" t="str">
        <f>IFERROR(VLOOKUP(J2459,Setup_Team!$B:$C,2,FALSE), "TDB")</f>
        <v>CPV</v>
      </c>
      <c r="L2459" s="31" t="str">
        <f>VLOOKUP($A2459,Location!$A:$J,8,FALSE)</f>
        <v>Arabie Saoudite</v>
      </c>
      <c r="M2459" s="31" t="str">
        <f>IFERROR(VLOOKUP(L2459,Setup_Team!$B:$C,2,FALSE), "TDB")</f>
        <v>SAU</v>
      </c>
      <c r="N2459" s="31" t="str">
        <f>VLOOKUP($A2459,Location!$A:$J,9,FALSE)</f>
        <v>Houston, Texas</v>
      </c>
      <c r="O2459" s="31" t="str">
        <f>VLOOKUP($A2459,Location!$A:$J,10,FALSE)</f>
        <v>NRG Stadium</v>
      </c>
      <c r="P2459" s="44"/>
      <c r="Q2459" s="44"/>
      <c r="R2459" s="31">
        <v>0</v>
      </c>
      <c r="S2459" s="25">
        <f>VLOOKUP($A2459,Database!$A:$Y,10,FALSE)</f>
        <v>99</v>
      </c>
      <c r="T2459" s="25">
        <f>VLOOKUP($A2459,Database!$A:$Y,11,FALSE)</f>
        <v>123</v>
      </c>
      <c r="U2459" s="25">
        <f>VLOOKUP($A2459,Database!$A:$Y,12,FALSE)</f>
        <v>94</v>
      </c>
      <c r="V2459" s="25" t="str">
        <f>VLOOKUP(A2459,Database!A:M,13,FALSE)</f>
        <v>À venir</v>
      </c>
      <c r="W2459" s="25" t="str">
        <f>VLOOKUP($A2459,Database!$A:$Y,20,FALSE)</f>
        <v/>
      </c>
      <c r="X2459" s="25" t="str">
        <f>VLOOKUP($A2459,Database!$A:$Y,21,FALSE)</f>
        <v/>
      </c>
      <c r="Y2459" s="25" t="str">
        <f ca="1">IF(C2459&lt;NOW(),IF(AND(P2459&gt;Q2459,W2459&gt;X2459),S2459,IF(AND(P2459=Q2459,W2459=X2459),T2459,IF(AND(P2459&lt;Q2459,W2459&lt;X2459),U2459,0))),"")</f>
        <v/>
      </c>
      <c r="Z2459" s="25">
        <f>IF(AND(P2459=W2459,Q2459=X2459),1,0)</f>
        <v>1</v>
      </c>
      <c r="AA2459" s="25" t="str">
        <f>IF(Z2459=0,"",IF(ISBLANK(VLOOKUP(A2459,Database!A:AA,22,FALSE)),"",VLOOKUP(A2459,Database!A:AA,22,FALSE)))</f>
        <v>Exact</v>
      </c>
      <c r="AB2459" s="25">
        <f ca="1">IFERROR(IF(AND(Y2459&lt;&gt;"",OR(V2459="Terminé",V2459="En cours")),VLOOKUP(AA2459,Setup_ScoreExactBonus!A:D,4,FALSE),0),0)</f>
        <v>0</v>
      </c>
      <c r="AC2459" s="31" t="str">
        <f ca="1">IF(Y2459&lt;&gt;"", Y2459 + IF(Z2459=1,AB2459, 0), "")</f>
        <v/>
      </c>
      <c r="AD2459" s="31">
        <f ca="1">SUMIFS(AC$2:AC2459,D$2:D2459,D2459)*IF(R2459=0,1,2)</f>
        <v>0</v>
      </c>
    </row>
    <row r="2460" spans="1:30" x14ac:dyDescent="0.35">
      <c r="A2460" s="31">
        <f>IF(ISBLANK(B2460),"",COUNTIF(B$2:B2460,B2460))-1</f>
        <v>63</v>
      </c>
      <c r="B2460" s="31">
        <v>2</v>
      </c>
      <c r="C2460" s="10">
        <f>VLOOKUP($A2460,Database!$A:$Y,7,FALSE)</f>
        <v>46200.083333333336</v>
      </c>
      <c r="D2460" s="31" t="str">
        <f>VLOOKUP(Pronostics!$B2460,Setup_MPP!$A:$G,3,FALSE)</f>
        <v>leaelaz</v>
      </c>
      <c r="E2460" s="31" t="str">
        <f>VLOOKUP(Pronostics!$B2460,Setup_MPP!$A:$G,2,FALSE)</f>
        <v>Léa EL ASERY</v>
      </c>
      <c r="F2460" s="31" t="str">
        <f>VLOOKUP($B2460,Setup_MPP!$A:$E,4,FALSE)</f>
        <v>#FFBEBE</v>
      </c>
      <c r="G2460" s="31" t="str">
        <f>VLOOKUP($B2460,Setup_MPP!$A:$E,5,FALSE)</f>
        <v>#DF6868</v>
      </c>
      <c r="H2460" s="31" t="str">
        <f>IFERROR(IF(AND(A2460&gt;=1,A2460&lt;=104),VLOOKUP($A2460,Location!$A:$J,6,FALSE),IF(A2460=0,"Avant l'ouverture",IF(OR(A2460=105,A2460=106),"Bonus"))),"")</f>
        <v>Tour 3</v>
      </c>
      <c r="I2460" s="31" t="str">
        <f>IF(LEFT(H2460,4)="Tour",VLOOKUP(A2460,Database!$A:$C,3,FALSE),"")</f>
        <v>H</v>
      </c>
      <c r="J2460" s="31" t="str">
        <f>VLOOKUP($A2460,Location!$A:$J,7,FALSE)</f>
        <v>Cap-Vert</v>
      </c>
      <c r="K2460" s="31" t="str">
        <f>IFERROR(VLOOKUP(J2460,Setup_Team!$B:$C,2,FALSE), "TDB")</f>
        <v>CPV</v>
      </c>
      <c r="L2460" s="31" t="str">
        <f>VLOOKUP($A2460,Location!$A:$J,8,FALSE)</f>
        <v>Arabie Saoudite</v>
      </c>
      <c r="M2460" s="31" t="str">
        <f>IFERROR(VLOOKUP(L2460,Setup_Team!$B:$C,2,FALSE), "TDB")</f>
        <v>SAU</v>
      </c>
      <c r="N2460" s="31" t="str">
        <f>VLOOKUP($A2460,Location!$A:$J,9,FALSE)</f>
        <v>Houston, Texas</v>
      </c>
      <c r="O2460" s="31" t="str">
        <f>VLOOKUP($A2460,Location!$A:$J,10,FALSE)</f>
        <v>NRG Stadium</v>
      </c>
      <c r="R2460" s="31">
        <v>0</v>
      </c>
      <c r="S2460" s="25">
        <f>VLOOKUP($A2460,Database!$A:$Y,10,FALSE)</f>
        <v>99</v>
      </c>
      <c r="T2460" s="25">
        <f>VLOOKUP($A2460,Database!$A:$Y,11,FALSE)</f>
        <v>123</v>
      </c>
      <c r="U2460" s="25">
        <f>VLOOKUP($A2460,Database!$A:$Y,12,FALSE)</f>
        <v>94</v>
      </c>
      <c r="V2460" s="25" t="str">
        <f>VLOOKUP(A2460,Database!A:M,13,FALSE)</f>
        <v>À venir</v>
      </c>
      <c r="W2460" s="25" t="str">
        <f>VLOOKUP($A2460,Database!$A:$Y,20,FALSE)</f>
        <v/>
      </c>
      <c r="X2460" s="25" t="str">
        <f>VLOOKUP($A2460,Database!$A:$Y,21,FALSE)</f>
        <v/>
      </c>
      <c r="Y2460" s="25" t="str">
        <f ca="1">IF(C2460&lt;NOW(),IF(AND(P2460&gt;Q2460,W2460&gt;X2460),S2460,IF(AND(P2460=Q2460,W2460=X2460),T2460,IF(AND(P2460&lt;Q2460,W2460&lt;X2460),U2460,0))),"")</f>
        <v/>
      </c>
      <c r="Z2460" s="25">
        <f>IF(AND(P2460=W2460,Q2460=X2460),1,0)</f>
        <v>1</v>
      </c>
      <c r="AA2460" s="25" t="str">
        <f>IF(Z2460=0,"",IF(ISBLANK(VLOOKUP(A2460,Database!A:AA,22,FALSE)),"",VLOOKUP(A2460,Database!A:AA,22,FALSE)))</f>
        <v>Exact</v>
      </c>
      <c r="AB2460" s="25">
        <f ca="1">IFERROR(IF(AND(Y2460&lt;&gt;"",OR(V2460="Terminé",V2460="En cours")),VLOOKUP(AA2460,Setup_ScoreExactBonus!A:D,4,FALSE),0),0)</f>
        <v>0</v>
      </c>
      <c r="AC2460" s="31" t="str">
        <f ca="1">IF(Y2460&lt;&gt;"", Y2460 + IF(Z2460=1,AB2460, 0), "")</f>
        <v/>
      </c>
      <c r="AD2460" s="31">
        <f ca="1">SUMIFS(AC$2:AC2460,D$2:D2460,D2460)*IF(R2460=0,1,2)</f>
        <v>0</v>
      </c>
    </row>
    <row r="2461" spans="1:30" x14ac:dyDescent="0.35">
      <c r="A2461" s="31">
        <f>IF(ISBLANK(B2461),"",COUNTIF(B$2:B2461,B2461))-1</f>
        <v>63</v>
      </c>
      <c r="B2461" s="31">
        <v>3</v>
      </c>
      <c r="C2461" s="10">
        <f>VLOOKUP($A2461,Database!$A:$Y,7,FALSE)</f>
        <v>46200.083333333336</v>
      </c>
      <c r="D2461" s="31" t="str">
        <f>VLOOKUP(Pronostics!$B2461,Setup_MPP!$A:$G,3,FALSE)</f>
        <v>PasMetalleux</v>
      </c>
      <c r="E2461" s="31" t="str">
        <f>VLOOKUP(Pronostics!$B2461,Setup_MPP!$A:$G,2,FALSE)</f>
        <v>Elwenn JOUBREL</v>
      </c>
      <c r="F2461" s="31" t="str">
        <f>VLOOKUP($B2461,Setup_MPP!$A:$E,4,FALSE)</f>
        <v>#F5C7FC</v>
      </c>
      <c r="G2461" s="31" t="str">
        <f>VLOOKUP($B2461,Setup_MPP!$A:$E,5,FALSE)</f>
        <v>#C489CF</v>
      </c>
      <c r="H2461" s="31" t="str">
        <f>IFERROR(IF(AND(A2461&gt;=1,A2461&lt;=104),VLOOKUP($A2461,Location!$A:$J,6,FALSE),IF(A2461=0,"Avant l'ouverture",IF(OR(A2461=105,A2461=106),"Bonus"))),"")</f>
        <v>Tour 3</v>
      </c>
      <c r="I2461" s="31" t="str">
        <f>IF(LEFT(H2461,4)="Tour",VLOOKUP(A2461,Database!$A:$C,3,FALSE),"")</f>
        <v>H</v>
      </c>
      <c r="J2461" s="31" t="str">
        <f>VLOOKUP($A2461,Location!$A:$J,7,FALSE)</f>
        <v>Cap-Vert</v>
      </c>
      <c r="K2461" s="31" t="str">
        <f>IFERROR(VLOOKUP(J2461,Setup_Team!$B:$C,2,FALSE), "TDB")</f>
        <v>CPV</v>
      </c>
      <c r="L2461" s="31" t="str">
        <f>VLOOKUP($A2461,Location!$A:$J,8,FALSE)</f>
        <v>Arabie Saoudite</v>
      </c>
      <c r="M2461" s="31" t="str">
        <f>IFERROR(VLOOKUP(L2461,Setup_Team!$B:$C,2,FALSE), "TDB")</f>
        <v>SAU</v>
      </c>
      <c r="N2461" s="31" t="str">
        <f>VLOOKUP($A2461,Location!$A:$J,9,FALSE)</f>
        <v>Houston, Texas</v>
      </c>
      <c r="O2461" s="31" t="str">
        <f>VLOOKUP($A2461,Location!$A:$J,10,FALSE)</f>
        <v>NRG Stadium</v>
      </c>
      <c r="R2461" s="31">
        <v>0</v>
      </c>
      <c r="S2461" s="25">
        <f>VLOOKUP($A2461,Database!$A:$Y,10,FALSE)</f>
        <v>99</v>
      </c>
      <c r="T2461" s="25">
        <f>VLOOKUP($A2461,Database!$A:$Y,11,FALSE)</f>
        <v>123</v>
      </c>
      <c r="U2461" s="25">
        <f>VLOOKUP($A2461,Database!$A:$Y,12,FALSE)</f>
        <v>94</v>
      </c>
      <c r="V2461" s="25" t="str">
        <f>VLOOKUP(A2461,Database!A:M,13,FALSE)</f>
        <v>À venir</v>
      </c>
      <c r="W2461" s="25" t="str">
        <f>VLOOKUP($A2461,Database!$A:$Y,20,FALSE)</f>
        <v/>
      </c>
      <c r="X2461" s="25" t="str">
        <f>VLOOKUP($A2461,Database!$A:$Y,21,FALSE)</f>
        <v/>
      </c>
      <c r="Y2461" s="25" t="str">
        <f ca="1">IF(C2461&lt;NOW(),IF(AND(P2461&gt;Q2461,W2461&gt;X2461),S2461,IF(AND(P2461=Q2461,W2461=X2461),T2461,IF(AND(P2461&lt;Q2461,W2461&lt;X2461),U2461,0))),"")</f>
        <v/>
      </c>
      <c r="Z2461" s="25">
        <f>IF(AND(P2461=W2461,Q2461=X2461),1,0)</f>
        <v>1</v>
      </c>
      <c r="AA2461" s="25" t="str">
        <f>IF(Z2461=0,"",IF(ISBLANK(VLOOKUP(A2461,Database!A:AA,22,FALSE)),"",VLOOKUP(A2461,Database!A:AA,22,FALSE)))</f>
        <v>Exact</v>
      </c>
      <c r="AB2461" s="25">
        <f ca="1">IFERROR(IF(AND(Y2461&lt;&gt;"",OR(V2461="Terminé",V2461="En cours")),VLOOKUP(AA2461,Setup_ScoreExactBonus!A:D,4,FALSE),0),0)</f>
        <v>0</v>
      </c>
      <c r="AC2461" s="31" t="str">
        <f t="shared" ref="AC2461:AC2524" ca="1" si="0">IF(Y2461&lt;&gt;"", Y2461 + IF(Z2461=1,AB2461, 0), "")</f>
        <v/>
      </c>
      <c r="AD2461" s="31">
        <f ca="1">SUMIFS(AC$2:AC2461,D$2:D2461,D2461)*IF(R2461=0,1,2)</f>
        <v>0</v>
      </c>
    </row>
    <row r="2462" spans="1:30" x14ac:dyDescent="0.35">
      <c r="A2462" s="31">
        <f>IF(ISBLANK(B2462),"",COUNTIF(B$2:B2462,B2462))-1</f>
        <v>63</v>
      </c>
      <c r="B2462" s="31">
        <v>4</v>
      </c>
      <c r="C2462" s="10">
        <f>VLOOKUP($A2462,Database!$A:$Y,7,FALSE)</f>
        <v>46200.083333333336</v>
      </c>
      <c r="D2462" s="31" t="str">
        <f>VLOOKUP(Pronostics!$B2462,Setup_MPP!$A:$G,3,FALSE)</f>
        <v>Popo444</v>
      </c>
      <c r="E2462" s="31" t="str">
        <f>VLOOKUP(Pronostics!$B2462,Setup_MPP!$A:$G,2,FALSE)</f>
        <v>Pauline OLIVIER</v>
      </c>
      <c r="F2462" s="31" t="str">
        <f>VLOOKUP($B2462,Setup_MPP!$A:$E,4,FALSE)</f>
        <v>#A5EA7F</v>
      </c>
      <c r="G2462" s="31" t="str">
        <f>VLOOKUP($B2462,Setup_MPP!$A:$E,5,FALSE)</f>
        <v>#80C65A</v>
      </c>
      <c r="H2462" s="31" t="str">
        <f>IFERROR(IF(AND(A2462&gt;=1,A2462&lt;=104),VLOOKUP($A2462,Location!$A:$J,6,FALSE),IF(A2462=0,"Avant l'ouverture",IF(OR(A2462=105,A2462=106),"Bonus"))),"")</f>
        <v>Tour 3</v>
      </c>
      <c r="I2462" s="31" t="str">
        <f>IF(LEFT(H2462,4)="Tour",VLOOKUP(A2462,Database!$A:$C,3,FALSE),"")</f>
        <v>H</v>
      </c>
      <c r="J2462" s="31" t="str">
        <f>VLOOKUP($A2462,Location!$A:$J,7,FALSE)</f>
        <v>Cap-Vert</v>
      </c>
      <c r="K2462" s="31" t="str">
        <f>IFERROR(VLOOKUP(J2462,Setup_Team!$B:$C,2,FALSE), "TDB")</f>
        <v>CPV</v>
      </c>
      <c r="L2462" s="31" t="str">
        <f>VLOOKUP($A2462,Location!$A:$J,8,FALSE)</f>
        <v>Arabie Saoudite</v>
      </c>
      <c r="M2462" s="31" t="str">
        <f>IFERROR(VLOOKUP(L2462,Setup_Team!$B:$C,2,FALSE), "TDB")</f>
        <v>SAU</v>
      </c>
      <c r="N2462" s="31" t="str">
        <f>VLOOKUP($A2462,Location!$A:$J,9,FALSE)</f>
        <v>Houston, Texas</v>
      </c>
      <c r="O2462" s="31" t="str">
        <f>VLOOKUP($A2462,Location!$A:$J,10,FALSE)</f>
        <v>NRG Stadium</v>
      </c>
      <c r="R2462" s="31">
        <v>0</v>
      </c>
      <c r="S2462" s="25">
        <f>VLOOKUP($A2462,Database!$A:$Y,10,FALSE)</f>
        <v>99</v>
      </c>
      <c r="T2462" s="25">
        <f>VLOOKUP($A2462,Database!$A:$Y,11,FALSE)</f>
        <v>123</v>
      </c>
      <c r="U2462" s="25">
        <f>VLOOKUP($A2462,Database!$A:$Y,12,FALSE)</f>
        <v>94</v>
      </c>
      <c r="V2462" s="25" t="str">
        <f>VLOOKUP(A2462,Database!A:M,13,FALSE)</f>
        <v>À venir</v>
      </c>
      <c r="W2462" s="25" t="str">
        <f>VLOOKUP($A2462,Database!$A:$Y,20,FALSE)</f>
        <v/>
      </c>
      <c r="X2462" s="25" t="str">
        <f>VLOOKUP($A2462,Database!$A:$Y,21,FALSE)</f>
        <v/>
      </c>
      <c r="Y2462" s="25" t="str">
        <f ca="1">IF(C2462&lt;NOW(),IF(AND(P2462&gt;Q2462,W2462&gt;X2462),S2462,IF(AND(P2462=Q2462,W2462=X2462),T2462,IF(AND(P2462&lt;Q2462,W2462&lt;X2462),U2462,0))),"")</f>
        <v/>
      </c>
      <c r="Z2462" s="25">
        <f>IF(AND(P2462=W2462,Q2462=X2462),1,0)</f>
        <v>1</v>
      </c>
      <c r="AA2462" s="25" t="str">
        <f>IF(Z2462=0,"",IF(ISBLANK(VLOOKUP(A2462,Database!A:AA,22,FALSE)),"",VLOOKUP(A2462,Database!A:AA,22,FALSE)))</f>
        <v>Exact</v>
      </c>
      <c r="AB2462" s="25">
        <f ca="1">IFERROR(IF(AND(Y2462&lt;&gt;"",OR(V2462="Terminé",V2462="En cours")),VLOOKUP(AA2462,Setup_ScoreExactBonus!A:D,4,FALSE),0),0)</f>
        <v>0</v>
      </c>
      <c r="AC2462" s="31" t="str">
        <f t="shared" ca="1" si="0"/>
        <v/>
      </c>
      <c r="AD2462" s="31">
        <f ca="1">SUMIFS(AC$2:AC2462,D$2:D2462,D2462)*IF(R2462=0,1,2)</f>
        <v>0</v>
      </c>
    </row>
    <row r="2463" spans="1:30" x14ac:dyDescent="0.35">
      <c r="A2463" s="31">
        <f>IF(ISBLANK(B2463),"",COUNTIF(B$2:B2463,B2463))-1</f>
        <v>63</v>
      </c>
      <c r="B2463" s="31">
        <v>5</v>
      </c>
      <c r="C2463" s="10">
        <f>VLOOKUP($A2463,Database!$A:$Y,7,FALSE)</f>
        <v>46200.083333333336</v>
      </c>
      <c r="D2463" s="31" t="str">
        <f>VLOOKUP(Pronostics!$B2463,Setup_MPP!$A:$G,3,FALSE)</f>
        <v>_Jujul</v>
      </c>
      <c r="E2463" s="31" t="str">
        <f>VLOOKUP(Pronostics!$B2463,Setup_MPP!$A:$G,2,FALSE)</f>
        <v>Julie BOISSIERE</v>
      </c>
      <c r="F2463" s="31" t="str">
        <f>VLOOKUP($B2463,Setup_MPP!$A:$E,4,FALSE)</f>
        <v>#D890FF</v>
      </c>
      <c r="G2463" s="31" t="str">
        <f>VLOOKUP($B2463,Setup_MPP!$A:$E,5,FALSE)</f>
        <v>#B750EF</v>
      </c>
      <c r="H2463" s="31" t="str">
        <f>IFERROR(IF(AND(A2463&gt;=1,A2463&lt;=104),VLOOKUP($A2463,Location!$A:$J,6,FALSE),IF(A2463=0,"Avant l'ouverture",IF(OR(A2463=105,A2463=106),"Bonus"))),"")</f>
        <v>Tour 3</v>
      </c>
      <c r="I2463" s="31" t="str">
        <f>IF(LEFT(H2463,4)="Tour",VLOOKUP(A2463,Database!$A:$C,3,FALSE),"")</f>
        <v>H</v>
      </c>
      <c r="J2463" s="31" t="str">
        <f>VLOOKUP($A2463,Location!$A:$J,7,FALSE)</f>
        <v>Cap-Vert</v>
      </c>
      <c r="K2463" s="31" t="str">
        <f>IFERROR(VLOOKUP(J2463,Setup_Team!$B:$C,2,FALSE), "TDB")</f>
        <v>CPV</v>
      </c>
      <c r="L2463" s="31" t="str">
        <f>VLOOKUP($A2463,Location!$A:$J,8,FALSE)</f>
        <v>Arabie Saoudite</v>
      </c>
      <c r="M2463" s="31" t="str">
        <f>IFERROR(VLOOKUP(L2463,Setup_Team!$B:$C,2,FALSE), "TDB")</f>
        <v>SAU</v>
      </c>
      <c r="N2463" s="31" t="str">
        <f>VLOOKUP($A2463,Location!$A:$J,9,FALSE)</f>
        <v>Houston, Texas</v>
      </c>
      <c r="O2463" s="31" t="str">
        <f>VLOOKUP($A2463,Location!$A:$J,10,FALSE)</f>
        <v>NRG Stadium</v>
      </c>
      <c r="R2463" s="31">
        <v>0</v>
      </c>
      <c r="S2463" s="25">
        <f>VLOOKUP($A2463,Database!$A:$Y,10,FALSE)</f>
        <v>99</v>
      </c>
      <c r="T2463" s="25">
        <f>VLOOKUP($A2463,Database!$A:$Y,11,FALSE)</f>
        <v>123</v>
      </c>
      <c r="U2463" s="25">
        <f>VLOOKUP($A2463,Database!$A:$Y,12,FALSE)</f>
        <v>94</v>
      </c>
      <c r="V2463" s="25" t="str">
        <f>VLOOKUP(A2463,Database!A:M,13,FALSE)</f>
        <v>À venir</v>
      </c>
      <c r="W2463" s="25" t="str">
        <f>VLOOKUP($A2463,Database!$A:$Y,20,FALSE)</f>
        <v/>
      </c>
      <c r="X2463" s="25" t="str">
        <f>VLOOKUP($A2463,Database!$A:$Y,21,FALSE)</f>
        <v/>
      </c>
      <c r="Y2463" s="25" t="str">
        <f ca="1">IF(C2463&lt;NOW(),IF(AND(P2463&gt;Q2463,W2463&gt;X2463),S2463,IF(AND(P2463=Q2463,W2463=X2463),T2463,IF(AND(P2463&lt;Q2463,W2463&lt;X2463),U2463,0))),"")</f>
        <v/>
      </c>
      <c r="Z2463" s="25">
        <f>IF(AND(P2463=W2463,Q2463=X2463),1,0)</f>
        <v>1</v>
      </c>
      <c r="AA2463" s="25" t="str">
        <f>IF(Z2463=0,"",IF(ISBLANK(VLOOKUP(A2463,Database!A:AA,22,FALSE)),"",VLOOKUP(A2463,Database!A:AA,22,FALSE)))</f>
        <v>Exact</v>
      </c>
      <c r="AB2463" s="25">
        <f ca="1">IFERROR(IF(AND(Y2463&lt;&gt;"",OR(V2463="Terminé",V2463="En cours")),VLOOKUP(AA2463,Setup_ScoreExactBonus!A:D,4,FALSE),0),0)</f>
        <v>0</v>
      </c>
      <c r="AC2463" s="31" t="str">
        <f t="shared" ca="1" si="0"/>
        <v/>
      </c>
      <c r="AD2463" s="31">
        <f ca="1">SUMIFS(AC$2:AC2463,D$2:D2463,D2463)*IF(R2463=0,1,2)</f>
        <v>0</v>
      </c>
    </row>
    <row r="2464" spans="1:30" x14ac:dyDescent="0.35">
      <c r="A2464" s="31">
        <f>IF(ISBLANK(B2464),"",COUNTIF(B$2:B2464,B2464))-1</f>
        <v>63</v>
      </c>
      <c r="B2464" s="31">
        <v>6</v>
      </c>
      <c r="C2464" s="10">
        <f>VLOOKUP($A2464,Database!$A:$Y,7,FALSE)</f>
        <v>46200.083333333336</v>
      </c>
      <c r="D2464" s="31" t="str">
        <f>VLOOKUP(Pronostics!$B2464,Setup_MPP!$A:$G,3,FALSE)</f>
        <v>Julay</v>
      </c>
      <c r="E2464" s="31" t="str">
        <f>VLOOKUP(Pronostics!$B2464,Setup_MPP!$A:$G,2,FALSE)</f>
        <v>Julie BOUCHARD</v>
      </c>
      <c r="F2464" s="31" t="str">
        <f>VLOOKUP($B2464,Setup_MPP!$A:$E,4,FALSE)</f>
        <v>#A6F7B1</v>
      </c>
      <c r="G2464" s="31" t="str">
        <f>VLOOKUP($B2464,Setup_MPP!$A:$E,5,FALSE)</f>
        <v>#6EC179</v>
      </c>
      <c r="H2464" s="31" t="str">
        <f>IFERROR(IF(AND(A2464&gt;=1,A2464&lt;=104),VLOOKUP($A2464,Location!$A:$J,6,FALSE),IF(A2464=0,"Avant l'ouverture",IF(OR(A2464=105,A2464=106),"Bonus"))),"")</f>
        <v>Tour 3</v>
      </c>
      <c r="I2464" s="31" t="str">
        <f>IF(LEFT(H2464,4)="Tour",VLOOKUP(A2464,Database!$A:$C,3,FALSE),"")</f>
        <v>H</v>
      </c>
      <c r="J2464" s="31" t="str">
        <f>VLOOKUP($A2464,Location!$A:$J,7,FALSE)</f>
        <v>Cap-Vert</v>
      </c>
      <c r="K2464" s="31" t="str">
        <f>IFERROR(VLOOKUP(J2464,Setup_Team!$B:$C,2,FALSE), "TDB")</f>
        <v>CPV</v>
      </c>
      <c r="L2464" s="31" t="str">
        <f>VLOOKUP($A2464,Location!$A:$J,8,FALSE)</f>
        <v>Arabie Saoudite</v>
      </c>
      <c r="M2464" s="31" t="str">
        <f>IFERROR(VLOOKUP(L2464,Setup_Team!$B:$C,2,FALSE), "TDB")</f>
        <v>SAU</v>
      </c>
      <c r="N2464" s="31" t="str">
        <f>VLOOKUP($A2464,Location!$A:$J,9,FALSE)</f>
        <v>Houston, Texas</v>
      </c>
      <c r="O2464" s="31" t="str">
        <f>VLOOKUP($A2464,Location!$A:$J,10,FALSE)</f>
        <v>NRG Stadium</v>
      </c>
      <c r="R2464" s="31">
        <v>0</v>
      </c>
      <c r="S2464" s="25">
        <f>VLOOKUP($A2464,Database!$A:$Y,10,FALSE)</f>
        <v>99</v>
      </c>
      <c r="T2464" s="25">
        <f>VLOOKUP($A2464,Database!$A:$Y,11,FALSE)</f>
        <v>123</v>
      </c>
      <c r="U2464" s="25">
        <f>VLOOKUP($A2464,Database!$A:$Y,12,FALSE)</f>
        <v>94</v>
      </c>
      <c r="V2464" s="25" t="str">
        <f>VLOOKUP(A2464,Database!A:M,13,FALSE)</f>
        <v>À venir</v>
      </c>
      <c r="W2464" s="25" t="str">
        <f>VLOOKUP($A2464,Database!$A:$Y,20,FALSE)</f>
        <v/>
      </c>
      <c r="X2464" s="25" t="str">
        <f>VLOOKUP($A2464,Database!$A:$Y,21,FALSE)</f>
        <v/>
      </c>
      <c r="Y2464" s="25" t="str">
        <f ca="1">IF(C2464&lt;NOW(),IF(AND(P2464&gt;Q2464,W2464&gt;X2464),S2464,IF(AND(P2464=Q2464,W2464=X2464),T2464,IF(AND(P2464&lt;Q2464,W2464&lt;X2464),U2464,0))),"")</f>
        <v/>
      </c>
      <c r="Z2464" s="25">
        <f>IF(AND(P2464=W2464,Q2464=X2464),1,0)</f>
        <v>1</v>
      </c>
      <c r="AA2464" s="25" t="str">
        <f>IF(Z2464=0,"",IF(ISBLANK(VLOOKUP(A2464,Database!A:AA,22,FALSE)),"",VLOOKUP(A2464,Database!A:AA,22,FALSE)))</f>
        <v>Exact</v>
      </c>
      <c r="AB2464" s="25">
        <f ca="1">IFERROR(IF(AND(Y2464&lt;&gt;"",OR(V2464="Terminé",V2464="En cours")),VLOOKUP(AA2464,Setup_ScoreExactBonus!A:D,4,FALSE),0),0)</f>
        <v>0</v>
      </c>
      <c r="AC2464" s="31" t="str">
        <f t="shared" ca="1" si="0"/>
        <v/>
      </c>
      <c r="AD2464" s="31">
        <f ca="1">SUMIFS(AC$2:AC2464,D$2:D2464,D2464)*IF(R2464=0,1,2)</f>
        <v>0</v>
      </c>
    </row>
    <row r="2465" spans="1:30" x14ac:dyDescent="0.35">
      <c r="A2465" s="31">
        <f>IF(ISBLANK(B2465),"",COUNTIF(B$2:B2465,B2465))-1</f>
        <v>63</v>
      </c>
      <c r="B2465" s="31">
        <v>7</v>
      </c>
      <c r="C2465" s="10">
        <f>VLOOKUP($A2465,Database!$A:$Y,7,FALSE)</f>
        <v>46200.083333333336</v>
      </c>
      <c r="D2465" s="31" t="str">
        <f>VLOOKUP(Pronostics!$B2465,Setup_MPP!$A:$G,3,FALSE)</f>
        <v>__Vince__</v>
      </c>
      <c r="E2465" s="31" t="str">
        <f>VLOOKUP(Pronostics!$B2465,Setup_MPP!$A:$G,2,FALSE)</f>
        <v>Vincent FRAYSSE</v>
      </c>
      <c r="F2465" s="31" t="str">
        <f>VLOOKUP($B2465,Setup_MPP!$A:$E,4,FALSE)</f>
        <v>#B2EAE8</v>
      </c>
      <c r="G2465" s="31" t="str">
        <f>VLOOKUP($B2465,Setup_MPP!$A:$E,5,FALSE)</f>
        <v>#6CB4B1</v>
      </c>
      <c r="H2465" s="31" t="str">
        <f>IFERROR(IF(AND(A2465&gt;=1,A2465&lt;=104),VLOOKUP($A2465,Location!$A:$J,6,FALSE),IF(A2465=0,"Avant l'ouverture",IF(OR(A2465=105,A2465=106),"Bonus"))),"")</f>
        <v>Tour 3</v>
      </c>
      <c r="I2465" s="31" t="str">
        <f>IF(LEFT(H2465,4)="Tour",VLOOKUP(A2465,Database!$A:$C,3,FALSE),"")</f>
        <v>H</v>
      </c>
      <c r="J2465" s="31" t="str">
        <f>VLOOKUP($A2465,Location!$A:$J,7,FALSE)</f>
        <v>Cap-Vert</v>
      </c>
      <c r="K2465" s="31" t="str">
        <f>IFERROR(VLOOKUP(J2465,Setup_Team!$B:$C,2,FALSE), "TDB")</f>
        <v>CPV</v>
      </c>
      <c r="L2465" s="31" t="str">
        <f>VLOOKUP($A2465,Location!$A:$J,8,FALSE)</f>
        <v>Arabie Saoudite</v>
      </c>
      <c r="M2465" s="31" t="str">
        <f>IFERROR(VLOOKUP(L2465,Setup_Team!$B:$C,2,FALSE), "TDB")</f>
        <v>SAU</v>
      </c>
      <c r="N2465" s="31" t="str">
        <f>VLOOKUP($A2465,Location!$A:$J,9,FALSE)</f>
        <v>Houston, Texas</v>
      </c>
      <c r="O2465" s="31" t="str">
        <f>VLOOKUP($A2465,Location!$A:$J,10,FALSE)</f>
        <v>NRG Stadium</v>
      </c>
      <c r="R2465" s="31">
        <v>0</v>
      </c>
      <c r="S2465" s="25">
        <f>VLOOKUP($A2465,Database!$A:$Y,10,FALSE)</f>
        <v>99</v>
      </c>
      <c r="T2465" s="25">
        <f>VLOOKUP($A2465,Database!$A:$Y,11,FALSE)</f>
        <v>123</v>
      </c>
      <c r="U2465" s="25">
        <f>VLOOKUP($A2465,Database!$A:$Y,12,FALSE)</f>
        <v>94</v>
      </c>
      <c r="V2465" s="25" t="str">
        <f>VLOOKUP(A2465,Database!A:M,13,FALSE)</f>
        <v>À venir</v>
      </c>
      <c r="W2465" s="25" t="str">
        <f>VLOOKUP($A2465,Database!$A:$Y,20,FALSE)</f>
        <v/>
      </c>
      <c r="X2465" s="25" t="str">
        <f>VLOOKUP($A2465,Database!$A:$Y,21,FALSE)</f>
        <v/>
      </c>
      <c r="Y2465" s="25" t="str">
        <f ca="1">IF(C2465&lt;NOW(),IF(AND(P2465&gt;Q2465,W2465&gt;X2465),S2465,IF(AND(P2465=Q2465,W2465=X2465),T2465,IF(AND(P2465&lt;Q2465,W2465&lt;X2465),U2465,0))),"")</f>
        <v/>
      </c>
      <c r="Z2465" s="25">
        <f>IF(AND(P2465=W2465,Q2465=X2465),1,0)</f>
        <v>1</v>
      </c>
      <c r="AA2465" s="25" t="str">
        <f>IF(Z2465=0,"",IF(ISBLANK(VLOOKUP(A2465,Database!A:AA,22,FALSE)),"",VLOOKUP(A2465,Database!A:AA,22,FALSE)))</f>
        <v>Exact</v>
      </c>
      <c r="AB2465" s="25">
        <f ca="1">IFERROR(IF(AND(Y2465&lt;&gt;"",OR(V2465="Terminé",V2465="En cours")),VLOOKUP(AA2465,Setup_ScoreExactBonus!A:D,4,FALSE),0),0)</f>
        <v>0</v>
      </c>
      <c r="AC2465" s="31" t="str">
        <f t="shared" ca="1" si="0"/>
        <v/>
      </c>
      <c r="AD2465" s="31">
        <f ca="1">SUMIFS(AC$2:AC2465,D$2:D2465,D2465)*IF(R2465=0,1,2)</f>
        <v>0</v>
      </c>
    </row>
    <row r="2466" spans="1:30" x14ac:dyDescent="0.35">
      <c r="A2466" s="31">
        <f>IF(ISBLANK(B2466),"",COUNTIF(B$2:B2466,B2466))-1</f>
        <v>63</v>
      </c>
      <c r="B2466" s="31">
        <v>8</v>
      </c>
      <c r="C2466" s="10">
        <f>VLOOKUP($A2466,Database!$A:$Y,7,FALSE)</f>
        <v>46200.083333333336</v>
      </c>
      <c r="D2466" s="31" t="str">
        <f>VLOOKUP(Pronostics!$B2466,Setup_MPP!$A:$G,3,FALSE)</f>
        <v>Louuiiis</v>
      </c>
      <c r="E2466" s="31" t="str">
        <f>VLOOKUP(Pronostics!$B2466,Setup_MPP!$A:$G,2,FALSE)</f>
        <v>Louis HARLE</v>
      </c>
      <c r="F2466" s="31" t="str">
        <f>VLOOKUP($B2466,Setup_MPP!$A:$E,4,FALSE)</f>
        <v>#EEF7B1</v>
      </c>
      <c r="G2466" s="31" t="str">
        <f>VLOOKUP($B2466,Setup_MPP!$A:$E,5,FALSE)</f>
        <v>#C1CB7D</v>
      </c>
      <c r="H2466" s="31" t="str">
        <f>IFERROR(IF(AND(A2466&gt;=1,A2466&lt;=104),VLOOKUP($A2466,Location!$A:$J,6,FALSE),IF(A2466=0,"Avant l'ouverture",IF(OR(A2466=105,A2466=106),"Bonus"))),"")</f>
        <v>Tour 3</v>
      </c>
      <c r="I2466" s="31" t="str">
        <f>IF(LEFT(H2466,4)="Tour",VLOOKUP(A2466,Database!$A:$C,3,FALSE),"")</f>
        <v>H</v>
      </c>
      <c r="J2466" s="31" t="str">
        <f>VLOOKUP($A2466,Location!$A:$J,7,FALSE)</f>
        <v>Cap-Vert</v>
      </c>
      <c r="K2466" s="31" t="str">
        <f>IFERROR(VLOOKUP(J2466,Setup_Team!$B:$C,2,FALSE), "TDB")</f>
        <v>CPV</v>
      </c>
      <c r="L2466" s="31" t="str">
        <f>VLOOKUP($A2466,Location!$A:$J,8,FALSE)</f>
        <v>Arabie Saoudite</v>
      </c>
      <c r="M2466" s="31" t="str">
        <f>IFERROR(VLOOKUP(L2466,Setup_Team!$B:$C,2,FALSE), "TDB")</f>
        <v>SAU</v>
      </c>
      <c r="N2466" s="31" t="str">
        <f>VLOOKUP($A2466,Location!$A:$J,9,FALSE)</f>
        <v>Houston, Texas</v>
      </c>
      <c r="O2466" s="31" t="str">
        <f>VLOOKUP($A2466,Location!$A:$J,10,FALSE)</f>
        <v>NRG Stadium</v>
      </c>
      <c r="R2466" s="31">
        <v>0</v>
      </c>
      <c r="S2466" s="25">
        <f>VLOOKUP($A2466,Database!$A:$Y,10,FALSE)</f>
        <v>99</v>
      </c>
      <c r="T2466" s="25">
        <f>VLOOKUP($A2466,Database!$A:$Y,11,FALSE)</f>
        <v>123</v>
      </c>
      <c r="U2466" s="25">
        <f>VLOOKUP($A2466,Database!$A:$Y,12,FALSE)</f>
        <v>94</v>
      </c>
      <c r="V2466" s="25" t="str">
        <f>VLOOKUP(A2466,Database!A:M,13,FALSE)</f>
        <v>À venir</v>
      </c>
      <c r="W2466" s="25" t="str">
        <f>VLOOKUP($A2466,Database!$A:$Y,20,FALSE)</f>
        <v/>
      </c>
      <c r="X2466" s="25" t="str">
        <f>VLOOKUP($A2466,Database!$A:$Y,21,FALSE)</f>
        <v/>
      </c>
      <c r="Y2466" s="25" t="str">
        <f ca="1">IF(C2466&lt;NOW(),IF(AND(P2466&gt;Q2466,W2466&gt;X2466),S2466,IF(AND(P2466=Q2466,W2466=X2466),T2466,IF(AND(P2466&lt;Q2466,W2466&lt;X2466),U2466,0))),"")</f>
        <v/>
      </c>
      <c r="Z2466" s="25">
        <f>IF(AND(P2466=W2466,Q2466=X2466),1,0)</f>
        <v>1</v>
      </c>
      <c r="AA2466" s="25" t="str">
        <f>IF(Z2466=0,"",IF(ISBLANK(VLOOKUP(A2466,Database!A:AA,22,FALSE)),"",VLOOKUP(A2466,Database!A:AA,22,FALSE)))</f>
        <v>Exact</v>
      </c>
      <c r="AB2466" s="25">
        <f ca="1">IFERROR(IF(AND(Y2466&lt;&gt;"",OR(V2466="Terminé",V2466="En cours")),VLOOKUP(AA2466,Setup_ScoreExactBonus!A:D,4,FALSE),0),0)</f>
        <v>0</v>
      </c>
      <c r="AC2466" s="31" t="str">
        <f t="shared" ca="1" si="0"/>
        <v/>
      </c>
      <c r="AD2466" s="31">
        <f ca="1">SUMIFS(AC$2:AC2466,D$2:D2466,D2466)*IF(R2466=0,1,2)</f>
        <v>0</v>
      </c>
    </row>
    <row r="2467" spans="1:30" x14ac:dyDescent="0.35">
      <c r="A2467" s="31">
        <f>IF(ISBLANK(B2467),"",COUNTIF(B$2:B2467,B2467))-1</f>
        <v>63</v>
      </c>
      <c r="B2467" s="31">
        <v>9</v>
      </c>
      <c r="C2467" s="10">
        <f>VLOOKUP($A2467,Database!$A:$Y,7,FALSE)</f>
        <v>46200.083333333336</v>
      </c>
      <c r="D2467" s="31" t="str">
        <f>VLOOKUP(Pronostics!$B2467,Setup_MPP!$A:$G,3,FALSE)</f>
        <v>Aurelien_dqp</v>
      </c>
      <c r="E2467" s="31" t="str">
        <f>VLOOKUP(Pronostics!$B2467,Setup_MPP!$A:$G,2,FALSE)</f>
        <v>Aurélien DE POULPIQUET</v>
      </c>
      <c r="F2467" s="31" t="str">
        <f>VLOOKUP($B2467,Setup_MPP!$A:$E,4,FALSE)</f>
        <v>#F4EA9D</v>
      </c>
      <c r="G2467" s="31" t="str">
        <f>VLOOKUP($B2467,Setup_MPP!$A:$E,5,FALSE)</f>
        <v>#D2C458</v>
      </c>
      <c r="H2467" s="31" t="str">
        <f>IFERROR(IF(AND(A2467&gt;=1,A2467&lt;=104),VLOOKUP($A2467,Location!$A:$J,6,FALSE),IF(A2467=0,"Avant l'ouverture",IF(OR(A2467=105,A2467=106),"Bonus"))),"")</f>
        <v>Tour 3</v>
      </c>
      <c r="I2467" s="31" t="str">
        <f>IF(LEFT(H2467,4)="Tour",VLOOKUP(A2467,Database!$A:$C,3,FALSE),"")</f>
        <v>H</v>
      </c>
      <c r="J2467" s="31" t="str">
        <f>VLOOKUP($A2467,Location!$A:$J,7,FALSE)</f>
        <v>Cap-Vert</v>
      </c>
      <c r="K2467" s="31" t="str">
        <f>IFERROR(VLOOKUP(J2467,Setup_Team!$B:$C,2,FALSE), "TDB")</f>
        <v>CPV</v>
      </c>
      <c r="L2467" s="31" t="str">
        <f>VLOOKUP($A2467,Location!$A:$J,8,FALSE)</f>
        <v>Arabie Saoudite</v>
      </c>
      <c r="M2467" s="31" t="str">
        <f>IFERROR(VLOOKUP(L2467,Setup_Team!$B:$C,2,FALSE), "TDB")</f>
        <v>SAU</v>
      </c>
      <c r="N2467" s="31" t="str">
        <f>VLOOKUP($A2467,Location!$A:$J,9,FALSE)</f>
        <v>Houston, Texas</v>
      </c>
      <c r="O2467" s="31" t="str">
        <f>VLOOKUP($A2467,Location!$A:$J,10,FALSE)</f>
        <v>NRG Stadium</v>
      </c>
      <c r="R2467" s="31">
        <v>0</v>
      </c>
      <c r="S2467" s="25">
        <f>VLOOKUP($A2467,Database!$A:$Y,10,FALSE)</f>
        <v>99</v>
      </c>
      <c r="T2467" s="25">
        <f>VLOOKUP($A2467,Database!$A:$Y,11,FALSE)</f>
        <v>123</v>
      </c>
      <c r="U2467" s="25">
        <f>VLOOKUP($A2467,Database!$A:$Y,12,FALSE)</f>
        <v>94</v>
      </c>
      <c r="V2467" s="25" t="str">
        <f>VLOOKUP(A2467,Database!A:M,13,FALSE)</f>
        <v>À venir</v>
      </c>
      <c r="W2467" s="25" t="str">
        <f>VLOOKUP($A2467,Database!$A:$Y,20,FALSE)</f>
        <v/>
      </c>
      <c r="X2467" s="25" t="str">
        <f>VLOOKUP($A2467,Database!$A:$Y,21,FALSE)</f>
        <v/>
      </c>
      <c r="Y2467" s="25" t="str">
        <f ca="1">IF(C2467&lt;NOW(),IF(AND(P2467&gt;Q2467,W2467&gt;X2467),S2467,IF(AND(P2467=Q2467,W2467=X2467),T2467,IF(AND(P2467&lt;Q2467,W2467&lt;X2467),U2467,0))),"")</f>
        <v/>
      </c>
      <c r="Z2467" s="25">
        <f>IF(AND(P2467=W2467,Q2467=X2467),1,0)</f>
        <v>1</v>
      </c>
      <c r="AA2467" s="25" t="str">
        <f>IF(Z2467=0,"",IF(ISBLANK(VLOOKUP(A2467,Database!A:AA,22,FALSE)),"",VLOOKUP(A2467,Database!A:AA,22,FALSE)))</f>
        <v>Exact</v>
      </c>
      <c r="AB2467" s="25">
        <f ca="1">IFERROR(IF(AND(Y2467&lt;&gt;"",OR(V2467="Terminé",V2467="En cours")),VLOOKUP(AA2467,Setup_ScoreExactBonus!A:D,4,FALSE),0),0)</f>
        <v>0</v>
      </c>
      <c r="AC2467" s="31" t="str">
        <f t="shared" ca="1" si="0"/>
        <v/>
      </c>
      <c r="AD2467" s="31">
        <f ca="1">SUMIFS(AC$2:AC2467,D$2:D2467,D2467)*IF(R2467=0,1,2)</f>
        <v>0</v>
      </c>
    </row>
    <row r="2468" spans="1:30" x14ac:dyDescent="0.35">
      <c r="A2468" s="31">
        <f>IF(ISBLANK(B2468),"",COUNTIF(B$2:B2468,B2468))-1</f>
        <v>63</v>
      </c>
      <c r="B2468" s="31">
        <v>10</v>
      </c>
      <c r="C2468" s="10">
        <f>VLOOKUP($A2468,Database!$A:$Y,7,FALSE)</f>
        <v>46200.083333333336</v>
      </c>
      <c r="D2468" s="31" t="str">
        <f>VLOOKUP(Pronostics!$B2468,Setup_MPP!$A:$G,3,FALSE)</f>
        <v>RandomPaul</v>
      </c>
      <c r="E2468" s="31" t="str">
        <f>VLOOKUP(Pronostics!$B2468,Setup_MPP!$A:$G,2,FALSE)</f>
        <v>Paul MONTESINOS</v>
      </c>
      <c r="F2468" s="31" t="str">
        <f>VLOOKUP($B2468,Setup_MPP!$A:$E,4,FALSE)</f>
        <v>#C4B0FF</v>
      </c>
      <c r="G2468" s="31" t="str">
        <f>VLOOKUP($B2468,Setup_MPP!$A:$E,5,FALSE)</f>
        <v>#7F66C8</v>
      </c>
      <c r="H2468" s="31" t="str">
        <f>IFERROR(IF(AND(A2468&gt;=1,A2468&lt;=104),VLOOKUP($A2468,Location!$A:$J,6,FALSE),IF(A2468=0,"Avant l'ouverture",IF(OR(A2468=105,A2468=106),"Bonus"))),"")</f>
        <v>Tour 3</v>
      </c>
      <c r="I2468" s="31" t="str">
        <f>IF(LEFT(H2468,4)="Tour",VLOOKUP(A2468,Database!$A:$C,3,FALSE),"")</f>
        <v>H</v>
      </c>
      <c r="J2468" s="31" t="str">
        <f>VLOOKUP($A2468,Location!$A:$J,7,FALSE)</f>
        <v>Cap-Vert</v>
      </c>
      <c r="K2468" s="31" t="str">
        <f>IFERROR(VLOOKUP(J2468,Setup_Team!$B:$C,2,FALSE), "TDB")</f>
        <v>CPV</v>
      </c>
      <c r="L2468" s="31" t="str">
        <f>VLOOKUP($A2468,Location!$A:$J,8,FALSE)</f>
        <v>Arabie Saoudite</v>
      </c>
      <c r="M2468" s="31" t="str">
        <f>IFERROR(VLOOKUP(L2468,Setup_Team!$B:$C,2,FALSE), "TDB")</f>
        <v>SAU</v>
      </c>
      <c r="N2468" s="31" t="str">
        <f>VLOOKUP($A2468,Location!$A:$J,9,FALSE)</f>
        <v>Houston, Texas</v>
      </c>
      <c r="O2468" s="31" t="str">
        <f>VLOOKUP($A2468,Location!$A:$J,10,FALSE)</f>
        <v>NRG Stadium</v>
      </c>
      <c r="R2468" s="31">
        <v>0</v>
      </c>
      <c r="S2468" s="25">
        <f>VLOOKUP($A2468,Database!$A:$Y,10,FALSE)</f>
        <v>99</v>
      </c>
      <c r="T2468" s="25">
        <f>VLOOKUP($A2468,Database!$A:$Y,11,FALSE)</f>
        <v>123</v>
      </c>
      <c r="U2468" s="25">
        <f>VLOOKUP($A2468,Database!$A:$Y,12,FALSE)</f>
        <v>94</v>
      </c>
      <c r="V2468" s="25" t="str">
        <f>VLOOKUP(A2468,Database!A:M,13,FALSE)</f>
        <v>À venir</v>
      </c>
      <c r="W2468" s="25" t="str">
        <f>VLOOKUP($A2468,Database!$A:$Y,20,FALSE)</f>
        <v/>
      </c>
      <c r="X2468" s="25" t="str">
        <f>VLOOKUP($A2468,Database!$A:$Y,21,FALSE)</f>
        <v/>
      </c>
      <c r="Y2468" s="25" t="str">
        <f ca="1">IF(C2468&lt;NOW(),IF(AND(P2468&gt;Q2468,W2468&gt;X2468),S2468,IF(AND(P2468=Q2468,W2468=X2468),T2468,IF(AND(P2468&lt;Q2468,W2468&lt;X2468),U2468,0))),"")</f>
        <v/>
      </c>
      <c r="Z2468" s="25">
        <f>IF(AND(P2468=W2468,Q2468=X2468),1,0)</f>
        <v>1</v>
      </c>
      <c r="AA2468" s="25" t="str">
        <f>IF(Z2468=0,"",IF(ISBLANK(VLOOKUP(A2468,Database!A:AA,22,FALSE)),"",VLOOKUP(A2468,Database!A:AA,22,FALSE)))</f>
        <v>Exact</v>
      </c>
      <c r="AB2468" s="25">
        <f ca="1">IFERROR(IF(AND(Y2468&lt;&gt;"",OR(V2468="Terminé",V2468="En cours")),VLOOKUP(AA2468,Setup_ScoreExactBonus!A:D,4,FALSE),0),0)</f>
        <v>0</v>
      </c>
      <c r="AC2468" s="31" t="str">
        <f t="shared" ca="1" si="0"/>
        <v/>
      </c>
      <c r="AD2468" s="31">
        <f ca="1">SUMIFS(AC$2:AC2468,D$2:D2468,D2468)*IF(R2468=0,1,2)</f>
        <v>0</v>
      </c>
    </row>
    <row r="2469" spans="1:30" x14ac:dyDescent="0.35">
      <c r="A2469" s="31">
        <f>IF(ISBLANK(B2469),"",COUNTIF(B$2:B2469,B2469))-1</f>
        <v>63</v>
      </c>
      <c r="B2469" s="31">
        <v>11</v>
      </c>
      <c r="C2469" s="10">
        <f>VLOOKUP($A2469,Database!$A:$Y,7,FALSE)</f>
        <v>46200.083333333336</v>
      </c>
      <c r="D2469" s="31" t="str">
        <f>VLOOKUP(Pronostics!$B2469,Setup_MPP!$A:$G,3,FALSE)</f>
        <v>Kinsley#8SA6T</v>
      </c>
      <c r="E2469" s="31" t="str">
        <f>VLOOKUP(Pronostics!$B2469,Setup_MPP!$A:$G,2,FALSE)</f>
        <v>Kinsley ROQUE</v>
      </c>
      <c r="F2469" s="31" t="str">
        <f>VLOOKUP($B2469,Setup_MPP!$A:$E,4,FALSE)</f>
        <v>#CBEBBA</v>
      </c>
      <c r="G2469" s="31" t="str">
        <f>VLOOKUP($B2469,Setup_MPP!$A:$E,5,FALSE)</f>
        <v>#70BC6E</v>
      </c>
      <c r="H2469" s="31" t="str">
        <f>IFERROR(IF(AND(A2469&gt;=1,A2469&lt;=104),VLOOKUP($A2469,Location!$A:$J,6,FALSE),IF(A2469=0,"Avant l'ouverture",IF(OR(A2469=105,A2469=106),"Bonus"))),"")</f>
        <v>Tour 3</v>
      </c>
      <c r="I2469" s="31" t="str">
        <f>IF(LEFT(H2469,4)="Tour",VLOOKUP(A2469,Database!$A:$C,3,FALSE),"")</f>
        <v>H</v>
      </c>
      <c r="J2469" s="31" t="str">
        <f>VLOOKUP($A2469,Location!$A:$J,7,FALSE)</f>
        <v>Cap-Vert</v>
      </c>
      <c r="K2469" s="31" t="str">
        <f>IFERROR(VLOOKUP(J2469,Setup_Team!$B:$C,2,FALSE), "TDB")</f>
        <v>CPV</v>
      </c>
      <c r="L2469" s="31" t="str">
        <f>VLOOKUP($A2469,Location!$A:$J,8,FALSE)</f>
        <v>Arabie Saoudite</v>
      </c>
      <c r="M2469" s="31" t="str">
        <f>IFERROR(VLOOKUP(L2469,Setup_Team!$B:$C,2,FALSE), "TDB")</f>
        <v>SAU</v>
      </c>
      <c r="N2469" s="31" t="str">
        <f>VLOOKUP($A2469,Location!$A:$J,9,FALSE)</f>
        <v>Houston, Texas</v>
      </c>
      <c r="O2469" s="31" t="str">
        <f>VLOOKUP($A2469,Location!$A:$J,10,FALSE)</f>
        <v>NRG Stadium</v>
      </c>
      <c r="R2469" s="31">
        <v>0</v>
      </c>
      <c r="S2469" s="25">
        <f>VLOOKUP($A2469,Database!$A:$Y,10,FALSE)</f>
        <v>99</v>
      </c>
      <c r="T2469" s="25">
        <f>VLOOKUP($A2469,Database!$A:$Y,11,FALSE)</f>
        <v>123</v>
      </c>
      <c r="U2469" s="25">
        <f>VLOOKUP($A2469,Database!$A:$Y,12,FALSE)</f>
        <v>94</v>
      </c>
      <c r="V2469" s="25" t="str">
        <f>VLOOKUP(A2469,Database!A:M,13,FALSE)</f>
        <v>À venir</v>
      </c>
      <c r="W2469" s="25" t="str">
        <f>VLOOKUP($A2469,Database!$A:$Y,20,FALSE)</f>
        <v/>
      </c>
      <c r="X2469" s="25" t="str">
        <f>VLOOKUP($A2469,Database!$A:$Y,21,FALSE)</f>
        <v/>
      </c>
      <c r="Y2469" s="25" t="str">
        <f ca="1">IF(C2469&lt;NOW(),IF(AND(P2469&gt;Q2469,W2469&gt;X2469),S2469,IF(AND(P2469=Q2469,W2469=X2469),T2469,IF(AND(P2469&lt;Q2469,W2469&lt;X2469),U2469,0))),"")</f>
        <v/>
      </c>
      <c r="Z2469" s="25">
        <f>IF(AND(P2469=W2469,Q2469=X2469),1,0)</f>
        <v>1</v>
      </c>
      <c r="AA2469" s="25" t="str">
        <f>IF(Z2469=0,"",IF(ISBLANK(VLOOKUP(A2469,Database!A:AA,22,FALSE)),"",VLOOKUP(A2469,Database!A:AA,22,FALSE)))</f>
        <v>Exact</v>
      </c>
      <c r="AB2469" s="25">
        <f ca="1">IFERROR(IF(AND(Y2469&lt;&gt;"",OR(V2469="Terminé",V2469="En cours")),VLOOKUP(AA2469,Setup_ScoreExactBonus!A:D,4,FALSE),0),0)</f>
        <v>0</v>
      </c>
      <c r="AC2469" s="31" t="str">
        <f t="shared" ca="1" si="0"/>
        <v/>
      </c>
      <c r="AD2469" s="31">
        <f ca="1">SUMIFS(AC$2:AC2469,D$2:D2469,D2469)*IF(R2469=0,1,2)</f>
        <v>0</v>
      </c>
    </row>
    <row r="2470" spans="1:30" x14ac:dyDescent="0.35">
      <c r="A2470" s="31">
        <f>IF(ISBLANK(B2470),"",COUNTIF(B$2:B2470,B2470))-1</f>
        <v>63</v>
      </c>
      <c r="B2470" s="31">
        <v>12</v>
      </c>
      <c r="C2470" s="10">
        <f>VLOOKUP($A2470,Database!$A:$Y,7,FALSE)</f>
        <v>46200.083333333336</v>
      </c>
      <c r="D2470" s="31" t="str">
        <f>VLOOKUP(Pronostics!$B2470,Setup_MPP!$A:$G,3,FALSE)</f>
        <v>Jaouad1</v>
      </c>
      <c r="E2470" s="31" t="str">
        <f>VLOOKUP(Pronostics!$B2470,Setup_MPP!$A:$G,2,FALSE)</f>
        <v>Jaouad SETTI</v>
      </c>
      <c r="F2470" s="31" t="str">
        <f>VLOOKUP($B2470,Setup_MPP!$A:$E,4,FALSE)</f>
        <v>#C2D4FF</v>
      </c>
      <c r="G2470" s="31" t="str">
        <f>VLOOKUP($B2470,Setup_MPP!$A:$E,5,FALSE)</f>
        <v>#6586D5</v>
      </c>
      <c r="H2470" s="31" t="str">
        <f>IFERROR(IF(AND(A2470&gt;=1,A2470&lt;=104),VLOOKUP($A2470,Location!$A:$J,6,FALSE),IF(A2470=0,"Avant l'ouverture",IF(OR(A2470=105,A2470=106),"Bonus"))),"")</f>
        <v>Tour 3</v>
      </c>
      <c r="I2470" s="31" t="str">
        <f>IF(LEFT(H2470,4)="Tour",VLOOKUP(A2470,Database!$A:$C,3,FALSE),"")</f>
        <v>H</v>
      </c>
      <c r="J2470" s="31" t="str">
        <f>VLOOKUP($A2470,Location!$A:$J,7,FALSE)</f>
        <v>Cap-Vert</v>
      </c>
      <c r="K2470" s="31" t="str">
        <f>IFERROR(VLOOKUP(J2470,Setup_Team!$B:$C,2,FALSE), "TDB")</f>
        <v>CPV</v>
      </c>
      <c r="L2470" s="31" t="str">
        <f>VLOOKUP($A2470,Location!$A:$J,8,FALSE)</f>
        <v>Arabie Saoudite</v>
      </c>
      <c r="M2470" s="31" t="str">
        <f>IFERROR(VLOOKUP(L2470,Setup_Team!$B:$C,2,FALSE), "TDB")</f>
        <v>SAU</v>
      </c>
      <c r="N2470" s="31" t="str">
        <f>VLOOKUP($A2470,Location!$A:$J,9,FALSE)</f>
        <v>Houston, Texas</v>
      </c>
      <c r="O2470" s="31" t="str">
        <f>VLOOKUP($A2470,Location!$A:$J,10,FALSE)</f>
        <v>NRG Stadium</v>
      </c>
      <c r="R2470" s="31">
        <v>0</v>
      </c>
      <c r="S2470" s="25">
        <f>VLOOKUP($A2470,Database!$A:$Y,10,FALSE)</f>
        <v>99</v>
      </c>
      <c r="T2470" s="25">
        <f>VLOOKUP($A2470,Database!$A:$Y,11,FALSE)</f>
        <v>123</v>
      </c>
      <c r="U2470" s="25">
        <f>VLOOKUP($A2470,Database!$A:$Y,12,FALSE)</f>
        <v>94</v>
      </c>
      <c r="V2470" s="25" t="str">
        <f>VLOOKUP(A2470,Database!A:M,13,FALSE)</f>
        <v>À venir</v>
      </c>
      <c r="W2470" s="25" t="str">
        <f>VLOOKUP($A2470,Database!$A:$Y,20,FALSE)</f>
        <v/>
      </c>
      <c r="X2470" s="25" t="str">
        <f>VLOOKUP($A2470,Database!$A:$Y,21,FALSE)</f>
        <v/>
      </c>
      <c r="Y2470" s="25" t="str">
        <f ca="1">IF(C2470&lt;NOW(),IF(AND(P2470&gt;Q2470,W2470&gt;X2470),S2470,IF(AND(P2470=Q2470,W2470=X2470),T2470,IF(AND(P2470&lt;Q2470,W2470&lt;X2470),U2470,0))),"")</f>
        <v/>
      </c>
      <c r="Z2470" s="25">
        <f>IF(AND(P2470=W2470,Q2470=X2470),1,0)</f>
        <v>1</v>
      </c>
      <c r="AA2470" s="25" t="str">
        <f>IF(Z2470=0,"",IF(ISBLANK(VLOOKUP(A2470,Database!A:AA,22,FALSE)),"",VLOOKUP(A2470,Database!A:AA,22,FALSE)))</f>
        <v>Exact</v>
      </c>
      <c r="AB2470" s="25">
        <f ca="1">IFERROR(IF(AND(Y2470&lt;&gt;"",OR(V2470="Terminé",V2470="En cours")),VLOOKUP(AA2470,Setup_ScoreExactBonus!A:D,4,FALSE),0),0)</f>
        <v>0</v>
      </c>
      <c r="AC2470" s="31" t="str">
        <f t="shared" ca="1" si="0"/>
        <v/>
      </c>
      <c r="AD2470" s="31">
        <f ca="1">SUMIFS(AC$2:AC2470,D$2:D2470,D2470)*IF(R2470=0,1,2)</f>
        <v>0</v>
      </c>
    </row>
    <row r="2471" spans="1:30" x14ac:dyDescent="0.35">
      <c r="A2471" s="31">
        <f>IF(ISBLANK(B2471),"",COUNTIF(B$2:B2471,B2471))-1</f>
        <v>63</v>
      </c>
      <c r="B2471" s="31">
        <v>13</v>
      </c>
      <c r="C2471" s="10">
        <f>VLOOKUP($A2471,Database!$A:$Y,7,FALSE)</f>
        <v>46200.083333333336</v>
      </c>
      <c r="D2471" s="31" t="str">
        <f>VLOOKUP(Pronostics!$B2471,Setup_MPP!$A:$G,3,FALSE)</f>
        <v>Julien_I</v>
      </c>
      <c r="E2471" s="31" t="str">
        <f>VLOOKUP(Pronostics!$B2471,Setup_MPP!$A:$G,2,FALSE)</f>
        <v>Julien INGE</v>
      </c>
      <c r="F2471" s="31" t="str">
        <f>VLOOKUP($B2471,Setup_MPP!$A:$E,4,FALSE)</f>
        <v>#C1E0EF</v>
      </c>
      <c r="G2471" s="31" t="str">
        <f>VLOOKUP($B2471,Setup_MPP!$A:$E,5,FALSE)</f>
        <v>#4F91B2</v>
      </c>
      <c r="H2471" s="31" t="str">
        <f>IFERROR(IF(AND(A2471&gt;=1,A2471&lt;=104),VLOOKUP($A2471,Location!$A:$J,6,FALSE),IF(A2471=0,"Avant l'ouverture",IF(OR(A2471=105,A2471=106),"Bonus"))),"")</f>
        <v>Tour 3</v>
      </c>
      <c r="I2471" s="31" t="str">
        <f>IF(LEFT(H2471,4)="Tour",VLOOKUP(A2471,Database!$A:$C,3,FALSE),"")</f>
        <v>H</v>
      </c>
      <c r="J2471" s="31" t="str">
        <f>VLOOKUP($A2471,Location!$A:$J,7,FALSE)</f>
        <v>Cap-Vert</v>
      </c>
      <c r="K2471" s="31" t="str">
        <f>IFERROR(VLOOKUP(J2471,Setup_Team!$B:$C,2,FALSE), "TDB")</f>
        <v>CPV</v>
      </c>
      <c r="L2471" s="31" t="str">
        <f>VLOOKUP($A2471,Location!$A:$J,8,FALSE)</f>
        <v>Arabie Saoudite</v>
      </c>
      <c r="M2471" s="31" t="str">
        <f>IFERROR(VLOOKUP(L2471,Setup_Team!$B:$C,2,FALSE), "TDB")</f>
        <v>SAU</v>
      </c>
      <c r="N2471" s="31" t="str">
        <f>VLOOKUP($A2471,Location!$A:$J,9,FALSE)</f>
        <v>Houston, Texas</v>
      </c>
      <c r="O2471" s="31" t="str">
        <f>VLOOKUP($A2471,Location!$A:$J,10,FALSE)</f>
        <v>NRG Stadium</v>
      </c>
      <c r="R2471" s="31">
        <v>0</v>
      </c>
      <c r="S2471" s="25">
        <f>VLOOKUP($A2471,Database!$A:$Y,10,FALSE)</f>
        <v>99</v>
      </c>
      <c r="T2471" s="25">
        <f>VLOOKUP($A2471,Database!$A:$Y,11,FALSE)</f>
        <v>123</v>
      </c>
      <c r="U2471" s="25">
        <f>VLOOKUP($A2471,Database!$A:$Y,12,FALSE)</f>
        <v>94</v>
      </c>
      <c r="V2471" s="25" t="str">
        <f>VLOOKUP(A2471,Database!A:M,13,FALSE)</f>
        <v>À venir</v>
      </c>
      <c r="W2471" s="25" t="str">
        <f>VLOOKUP($A2471,Database!$A:$Y,20,FALSE)</f>
        <v/>
      </c>
      <c r="X2471" s="25" t="str">
        <f>VLOOKUP($A2471,Database!$A:$Y,21,FALSE)</f>
        <v/>
      </c>
      <c r="Y2471" s="25" t="str">
        <f ca="1">IF(C2471&lt;NOW(),IF(AND(P2471&gt;Q2471,W2471&gt;X2471),S2471,IF(AND(P2471=Q2471,W2471=X2471),T2471,IF(AND(P2471&lt;Q2471,W2471&lt;X2471),U2471,0))),"")</f>
        <v/>
      </c>
      <c r="Z2471" s="25">
        <f>IF(AND(P2471=W2471,Q2471=X2471),1,0)</f>
        <v>1</v>
      </c>
      <c r="AA2471" s="25" t="str">
        <f>IF(Z2471=0,"",IF(ISBLANK(VLOOKUP(A2471,Database!A:AA,22,FALSE)),"",VLOOKUP(A2471,Database!A:AA,22,FALSE)))</f>
        <v>Exact</v>
      </c>
      <c r="AB2471" s="25">
        <f ca="1">IFERROR(IF(AND(Y2471&lt;&gt;"",OR(V2471="Terminé",V2471="En cours")),VLOOKUP(AA2471,Setup_ScoreExactBonus!A:D,4,FALSE),0),0)</f>
        <v>0</v>
      </c>
      <c r="AC2471" s="31" t="str">
        <f t="shared" ca="1" si="0"/>
        <v/>
      </c>
      <c r="AD2471" s="31">
        <f ca="1">SUMIFS(AC$2:AC2471,D$2:D2471,D2471)*IF(R2471=0,1,2)</f>
        <v>0</v>
      </c>
    </row>
    <row r="2472" spans="1:30" x14ac:dyDescent="0.35">
      <c r="A2472" s="31">
        <f>IF(ISBLANK(B2472),"",COUNTIF(B$2:B2472,B2472))-1</f>
        <v>63</v>
      </c>
      <c r="B2472" s="31">
        <v>14</v>
      </c>
      <c r="C2472" s="10">
        <f>VLOOKUP($A2472,Database!$A:$Y,7,FALSE)</f>
        <v>46200.083333333336</v>
      </c>
      <c r="D2472" s="31" t="str">
        <f>VLOOKUP(Pronostics!$B2472,Setup_MPP!$A:$G,3,FALSE)</f>
        <v>MarieEYT</v>
      </c>
      <c r="E2472" s="31" t="str">
        <f>VLOOKUP(Pronostics!$B2472,Setup_MPP!$A:$G,2,FALSE)</f>
        <v>Marie EXBRAYAT</v>
      </c>
      <c r="F2472" s="31" t="str">
        <f>VLOOKUP($B2472,Setup_MPP!$A:$E,4,FALSE)</f>
        <v>#FFAFD2</v>
      </c>
      <c r="G2472" s="31" t="str">
        <f>VLOOKUP($B2472,Setup_MPP!$A:$E,5,FALSE)</f>
        <v>#F2589B</v>
      </c>
      <c r="H2472" s="31" t="str">
        <f>IFERROR(IF(AND(A2472&gt;=1,A2472&lt;=104),VLOOKUP($A2472,Location!$A:$J,6,FALSE),IF(A2472=0,"Avant l'ouverture",IF(OR(A2472=105,A2472=106),"Bonus"))),"")</f>
        <v>Tour 3</v>
      </c>
      <c r="I2472" s="31" t="str">
        <f>IF(LEFT(H2472,4)="Tour",VLOOKUP(A2472,Database!$A:$C,3,FALSE),"")</f>
        <v>H</v>
      </c>
      <c r="J2472" s="31" t="str">
        <f>VLOOKUP($A2472,Location!$A:$J,7,FALSE)</f>
        <v>Cap-Vert</v>
      </c>
      <c r="K2472" s="31" t="str">
        <f>IFERROR(VLOOKUP(J2472,Setup_Team!$B:$C,2,FALSE), "TDB")</f>
        <v>CPV</v>
      </c>
      <c r="L2472" s="31" t="str">
        <f>VLOOKUP($A2472,Location!$A:$J,8,FALSE)</f>
        <v>Arabie Saoudite</v>
      </c>
      <c r="M2472" s="31" t="str">
        <f>IFERROR(VLOOKUP(L2472,Setup_Team!$B:$C,2,FALSE), "TDB")</f>
        <v>SAU</v>
      </c>
      <c r="N2472" s="31" t="str">
        <f>VLOOKUP($A2472,Location!$A:$J,9,FALSE)</f>
        <v>Houston, Texas</v>
      </c>
      <c r="O2472" s="31" t="str">
        <f>VLOOKUP($A2472,Location!$A:$J,10,FALSE)</f>
        <v>NRG Stadium</v>
      </c>
      <c r="R2472" s="31">
        <v>0</v>
      </c>
      <c r="S2472" s="25">
        <f>VLOOKUP($A2472,Database!$A:$Y,10,FALSE)</f>
        <v>99</v>
      </c>
      <c r="T2472" s="25">
        <f>VLOOKUP($A2472,Database!$A:$Y,11,FALSE)</f>
        <v>123</v>
      </c>
      <c r="U2472" s="25">
        <f>VLOOKUP($A2472,Database!$A:$Y,12,FALSE)</f>
        <v>94</v>
      </c>
      <c r="V2472" s="25" t="str">
        <f>VLOOKUP(A2472,Database!A:M,13,FALSE)</f>
        <v>À venir</v>
      </c>
      <c r="W2472" s="25" t="str">
        <f>VLOOKUP($A2472,Database!$A:$Y,20,FALSE)</f>
        <v/>
      </c>
      <c r="X2472" s="25" t="str">
        <f>VLOOKUP($A2472,Database!$A:$Y,21,FALSE)</f>
        <v/>
      </c>
      <c r="Y2472" s="25" t="str">
        <f ca="1">IF(C2472&lt;NOW(),IF(AND(P2472&gt;Q2472,W2472&gt;X2472),S2472,IF(AND(P2472=Q2472,W2472=X2472),T2472,IF(AND(P2472&lt;Q2472,W2472&lt;X2472),U2472,0))),"")</f>
        <v/>
      </c>
      <c r="Z2472" s="25">
        <f>IF(AND(P2472=W2472,Q2472=X2472),1,0)</f>
        <v>1</v>
      </c>
      <c r="AA2472" s="25" t="str">
        <f>IF(Z2472=0,"",IF(ISBLANK(VLOOKUP(A2472,Database!A:AA,22,FALSE)),"",VLOOKUP(A2472,Database!A:AA,22,FALSE)))</f>
        <v>Exact</v>
      </c>
      <c r="AB2472" s="25">
        <f ca="1">IFERROR(IF(AND(Y2472&lt;&gt;"",OR(V2472="Terminé",V2472="En cours")),VLOOKUP(AA2472,Setup_ScoreExactBonus!A:D,4,FALSE),0),0)</f>
        <v>0</v>
      </c>
      <c r="AC2472" s="31" t="str">
        <f t="shared" ca="1" si="0"/>
        <v/>
      </c>
      <c r="AD2472" s="31">
        <f ca="1">SUMIFS(AC$2:AC2472,D$2:D2472,D2472)*IF(R2472=0,1,2)</f>
        <v>0</v>
      </c>
    </row>
    <row r="2473" spans="1:30" x14ac:dyDescent="0.35">
      <c r="A2473" s="31">
        <f>IF(ISBLANK(B2473),"",COUNTIF(B$2:B2473,B2473))-1</f>
        <v>63</v>
      </c>
      <c r="B2473" s="31">
        <v>15</v>
      </c>
      <c r="C2473" s="10">
        <f>VLOOKUP($A2473,Database!$A:$Y,7,FALSE)</f>
        <v>46200.083333333336</v>
      </c>
      <c r="D2473" s="31" t="str">
        <f>VLOOKUP(Pronostics!$B2473,Setup_MPP!$A:$G,3,FALSE)</f>
        <v>Amine#8UL9R</v>
      </c>
      <c r="E2473" s="31" t="str">
        <f>VLOOKUP(Pronostics!$B2473,Setup_MPP!$A:$G,2,FALSE)</f>
        <v>Amine ZARROUKI</v>
      </c>
      <c r="F2473" s="31" t="str">
        <f>VLOOKUP($B2473,Setup_MPP!$A:$E,4,FALSE)</f>
        <v>#FF9898</v>
      </c>
      <c r="G2473" s="31" t="str">
        <f>VLOOKUP($B2473,Setup_MPP!$A:$E,5,FALSE)</f>
        <v>#FF5D5D</v>
      </c>
      <c r="H2473" s="31" t="str">
        <f>IFERROR(IF(AND(A2473&gt;=1,A2473&lt;=104),VLOOKUP($A2473,Location!$A:$J,6,FALSE),IF(A2473=0,"Avant l'ouverture",IF(OR(A2473=105,A2473=106),"Bonus"))),"")</f>
        <v>Tour 3</v>
      </c>
      <c r="I2473" s="31" t="str">
        <f>IF(LEFT(H2473,4)="Tour",VLOOKUP(A2473,Database!$A:$C,3,FALSE),"")</f>
        <v>H</v>
      </c>
      <c r="J2473" s="31" t="str">
        <f>VLOOKUP($A2473,Location!$A:$J,7,FALSE)</f>
        <v>Cap-Vert</v>
      </c>
      <c r="K2473" s="31" t="str">
        <f>IFERROR(VLOOKUP(J2473,Setup_Team!$B:$C,2,FALSE), "TDB")</f>
        <v>CPV</v>
      </c>
      <c r="L2473" s="31" t="str">
        <f>VLOOKUP($A2473,Location!$A:$J,8,FALSE)</f>
        <v>Arabie Saoudite</v>
      </c>
      <c r="M2473" s="31" t="str">
        <f>IFERROR(VLOOKUP(L2473,Setup_Team!$B:$C,2,FALSE), "TDB")</f>
        <v>SAU</v>
      </c>
      <c r="N2473" s="31" t="str">
        <f>VLOOKUP($A2473,Location!$A:$J,9,FALSE)</f>
        <v>Houston, Texas</v>
      </c>
      <c r="O2473" s="31" t="str">
        <f>VLOOKUP($A2473,Location!$A:$J,10,FALSE)</f>
        <v>NRG Stadium</v>
      </c>
      <c r="R2473" s="31">
        <v>0</v>
      </c>
      <c r="S2473" s="25">
        <f>VLOOKUP($A2473,Database!$A:$Y,10,FALSE)</f>
        <v>99</v>
      </c>
      <c r="T2473" s="25">
        <f>VLOOKUP($A2473,Database!$A:$Y,11,FALSE)</f>
        <v>123</v>
      </c>
      <c r="U2473" s="25">
        <f>VLOOKUP($A2473,Database!$A:$Y,12,FALSE)</f>
        <v>94</v>
      </c>
      <c r="V2473" s="25" t="str">
        <f>VLOOKUP(A2473,Database!A:M,13,FALSE)</f>
        <v>À venir</v>
      </c>
      <c r="W2473" s="25" t="str">
        <f>VLOOKUP($A2473,Database!$A:$Y,20,FALSE)</f>
        <v/>
      </c>
      <c r="X2473" s="25" t="str">
        <f>VLOOKUP($A2473,Database!$A:$Y,21,FALSE)</f>
        <v/>
      </c>
      <c r="Y2473" s="25" t="str">
        <f ca="1">IF(C2473&lt;NOW(),IF(AND(P2473&gt;Q2473,W2473&gt;X2473),S2473,IF(AND(P2473=Q2473,W2473=X2473),T2473,IF(AND(P2473&lt;Q2473,W2473&lt;X2473),U2473,0))),"")</f>
        <v/>
      </c>
      <c r="Z2473" s="25">
        <f>IF(AND(P2473=W2473,Q2473=X2473),1,0)</f>
        <v>1</v>
      </c>
      <c r="AA2473" s="25" t="str">
        <f>IF(Z2473=0,"",IF(ISBLANK(VLOOKUP(A2473,Database!A:AA,22,FALSE)),"",VLOOKUP(A2473,Database!A:AA,22,FALSE)))</f>
        <v>Exact</v>
      </c>
      <c r="AB2473" s="25">
        <f ca="1">IFERROR(IF(AND(Y2473&lt;&gt;"",OR(V2473="Terminé",V2473="En cours")),VLOOKUP(AA2473,Setup_ScoreExactBonus!A:D,4,FALSE),0),0)</f>
        <v>0</v>
      </c>
      <c r="AC2473" s="31" t="str">
        <f t="shared" ca="1" si="0"/>
        <v/>
      </c>
      <c r="AD2473" s="31">
        <f ca="1">SUMIFS(AC$2:AC2473,D$2:D2473,D2473)*IF(R2473=0,1,2)</f>
        <v>0</v>
      </c>
    </row>
    <row r="2474" spans="1:30" x14ac:dyDescent="0.35">
      <c r="A2474" s="31">
        <f>IF(ISBLANK(B2474),"",COUNTIF(B$2:B2474,B2474))-1</f>
        <v>63</v>
      </c>
      <c r="B2474" s="31">
        <v>16</v>
      </c>
      <c r="C2474" s="10">
        <f>VLOOKUP($A2474,Database!$A:$Y,7,FALSE)</f>
        <v>46200.083333333336</v>
      </c>
      <c r="D2474" s="31" t="str">
        <f>VLOOKUP(Pronostics!$B2474,Setup_MPP!$A:$G,3,FALSE)</f>
        <v>Laura#8V93E</v>
      </c>
      <c r="E2474" s="31" t="str">
        <f>VLOOKUP(Pronostics!$B2474,Setup_MPP!$A:$G,2,FALSE)</f>
        <v>Laura GIULIANO</v>
      </c>
      <c r="F2474" s="31" t="str">
        <f>VLOOKUP($B2474,Setup_MPP!$A:$E,4,FALSE)</f>
        <v>#86A4FE</v>
      </c>
      <c r="G2474" s="31" t="str">
        <f>VLOOKUP($B2474,Setup_MPP!$A:$E,5,FALSE)</f>
        <v>#3769FF</v>
      </c>
      <c r="H2474" s="31" t="str">
        <f>IFERROR(IF(AND(A2474&gt;=1,A2474&lt;=104),VLOOKUP($A2474,Location!$A:$J,6,FALSE),IF(A2474=0,"Avant l'ouverture",IF(OR(A2474=105,A2474=106),"Bonus"))),"")</f>
        <v>Tour 3</v>
      </c>
      <c r="I2474" s="31" t="str">
        <f>IF(LEFT(H2474,4)="Tour",VLOOKUP(A2474,Database!$A:$C,3,FALSE),"")</f>
        <v>H</v>
      </c>
      <c r="J2474" s="31" t="str">
        <f>VLOOKUP($A2474,Location!$A:$J,7,FALSE)</f>
        <v>Cap-Vert</v>
      </c>
      <c r="K2474" s="31" t="str">
        <f>IFERROR(VLOOKUP(J2474,Setup_Team!$B:$C,2,FALSE), "TDB")</f>
        <v>CPV</v>
      </c>
      <c r="L2474" s="31" t="str">
        <f>VLOOKUP($A2474,Location!$A:$J,8,FALSE)</f>
        <v>Arabie Saoudite</v>
      </c>
      <c r="M2474" s="31" t="str">
        <f>IFERROR(VLOOKUP(L2474,Setup_Team!$B:$C,2,FALSE), "TDB")</f>
        <v>SAU</v>
      </c>
      <c r="N2474" s="31" t="str">
        <f>VLOOKUP($A2474,Location!$A:$J,9,FALSE)</f>
        <v>Houston, Texas</v>
      </c>
      <c r="O2474" s="31" t="str">
        <f>VLOOKUP($A2474,Location!$A:$J,10,FALSE)</f>
        <v>NRG Stadium</v>
      </c>
      <c r="R2474" s="31">
        <v>0</v>
      </c>
      <c r="S2474" s="25">
        <f>VLOOKUP($A2474,Database!$A:$Y,10,FALSE)</f>
        <v>99</v>
      </c>
      <c r="T2474" s="25">
        <f>VLOOKUP($A2474,Database!$A:$Y,11,FALSE)</f>
        <v>123</v>
      </c>
      <c r="U2474" s="25">
        <f>VLOOKUP($A2474,Database!$A:$Y,12,FALSE)</f>
        <v>94</v>
      </c>
      <c r="V2474" s="25" t="str">
        <f>VLOOKUP(A2474,Database!A:M,13,FALSE)</f>
        <v>À venir</v>
      </c>
      <c r="W2474" s="25" t="str">
        <f>VLOOKUP($A2474,Database!$A:$Y,20,FALSE)</f>
        <v/>
      </c>
      <c r="X2474" s="25" t="str">
        <f>VLOOKUP($A2474,Database!$A:$Y,21,FALSE)</f>
        <v/>
      </c>
      <c r="Y2474" s="25" t="str">
        <f ca="1">IF(C2474&lt;NOW(),IF(AND(P2474&gt;Q2474,W2474&gt;X2474),S2474,IF(AND(P2474=Q2474,W2474=X2474),T2474,IF(AND(P2474&lt;Q2474,W2474&lt;X2474),U2474,0))),"")</f>
        <v/>
      </c>
      <c r="Z2474" s="25">
        <f>IF(AND(P2474=W2474,Q2474=X2474),1,0)</f>
        <v>1</v>
      </c>
      <c r="AA2474" s="25" t="str">
        <f>IF(Z2474=0,"",IF(ISBLANK(VLOOKUP(A2474,Database!A:AA,22,FALSE)),"",VLOOKUP(A2474,Database!A:AA,22,FALSE)))</f>
        <v>Exact</v>
      </c>
      <c r="AB2474" s="25">
        <f ca="1">IFERROR(IF(AND(Y2474&lt;&gt;"",OR(V2474="Terminé",V2474="En cours")),VLOOKUP(AA2474,Setup_ScoreExactBonus!A:D,4,FALSE),0),0)</f>
        <v>0</v>
      </c>
      <c r="AC2474" s="31" t="str">
        <f t="shared" ca="1" si="0"/>
        <v/>
      </c>
      <c r="AD2474" s="31">
        <f ca="1">SUMIFS(AC$2:AC2474,D$2:D2474,D2474)*IF(R2474=0,1,2)</f>
        <v>0</v>
      </c>
    </row>
    <row r="2475" spans="1:30" x14ac:dyDescent="0.35">
      <c r="A2475" s="31">
        <f>IF(ISBLANK(B2475),"",COUNTIF(B$2:B2475,B2475))-1</f>
        <v>63</v>
      </c>
      <c r="B2475" s="31">
        <v>17</v>
      </c>
      <c r="C2475" s="10">
        <f>VLOOKUP($A2475,Database!$A:$Y,7,FALSE)</f>
        <v>46200.083333333336</v>
      </c>
      <c r="D2475" s="31" t="str">
        <f>VLOOKUP(Pronostics!$B2475,Setup_MPP!$A:$G,3,FALSE)</f>
        <v>Joueur17</v>
      </c>
      <c r="E2475" s="31" t="str">
        <f>VLOOKUP(Pronostics!$B2475,Setup_MPP!$A:$G,2,FALSE)</f>
        <v>Joueur17</v>
      </c>
      <c r="F2475" s="31" t="str">
        <f>VLOOKUP($B2475,Setup_MPP!$A:$E,4,FALSE)</f>
        <v>#FFB0B0</v>
      </c>
      <c r="G2475" s="31" t="str">
        <f>VLOOKUP($B2475,Setup_MPP!$A:$E,5,FALSE)</f>
        <v>#F25757</v>
      </c>
      <c r="H2475" s="31" t="str">
        <f>IFERROR(IF(AND(A2475&gt;=1,A2475&lt;=104),VLOOKUP($A2475,Location!$A:$J,6,FALSE),IF(A2475=0,"Avant l'ouverture",IF(OR(A2475=105,A2475=106),"Bonus"))),"")</f>
        <v>Tour 3</v>
      </c>
      <c r="I2475" s="31" t="str">
        <f>IF(LEFT(H2475,4)="Tour",VLOOKUP(A2475,Database!$A:$C,3,FALSE),"")</f>
        <v>H</v>
      </c>
      <c r="J2475" s="31" t="str">
        <f>VLOOKUP($A2475,Location!$A:$J,7,FALSE)</f>
        <v>Cap-Vert</v>
      </c>
      <c r="K2475" s="31" t="str">
        <f>IFERROR(VLOOKUP(J2475,Setup_Team!$B:$C,2,FALSE), "TDB")</f>
        <v>CPV</v>
      </c>
      <c r="L2475" s="31" t="str">
        <f>VLOOKUP($A2475,Location!$A:$J,8,FALSE)</f>
        <v>Arabie Saoudite</v>
      </c>
      <c r="M2475" s="31" t="str">
        <f>IFERROR(VLOOKUP(L2475,Setup_Team!$B:$C,2,FALSE), "TDB")</f>
        <v>SAU</v>
      </c>
      <c r="N2475" s="31" t="str">
        <f>VLOOKUP($A2475,Location!$A:$J,9,FALSE)</f>
        <v>Houston, Texas</v>
      </c>
      <c r="O2475" s="31" t="str">
        <f>VLOOKUP($A2475,Location!$A:$J,10,FALSE)</f>
        <v>NRG Stadium</v>
      </c>
      <c r="R2475" s="31">
        <v>0</v>
      </c>
      <c r="S2475" s="25">
        <f>VLOOKUP($A2475,Database!$A:$Y,10,FALSE)</f>
        <v>99</v>
      </c>
      <c r="T2475" s="25">
        <f>VLOOKUP($A2475,Database!$A:$Y,11,FALSE)</f>
        <v>123</v>
      </c>
      <c r="U2475" s="25">
        <f>VLOOKUP($A2475,Database!$A:$Y,12,FALSE)</f>
        <v>94</v>
      </c>
      <c r="V2475" s="25" t="str">
        <f>VLOOKUP(A2475,Database!A:M,13,FALSE)</f>
        <v>À venir</v>
      </c>
      <c r="W2475" s="25" t="str">
        <f>VLOOKUP($A2475,Database!$A:$Y,20,FALSE)</f>
        <v/>
      </c>
      <c r="X2475" s="25" t="str">
        <f>VLOOKUP($A2475,Database!$A:$Y,21,FALSE)</f>
        <v/>
      </c>
      <c r="Y2475" s="25" t="str">
        <f ca="1">IF(C2475&lt;NOW(),IF(AND(P2475&gt;Q2475,W2475&gt;X2475),S2475,IF(AND(P2475=Q2475,W2475=X2475),T2475,IF(AND(P2475&lt;Q2475,W2475&lt;X2475),U2475,0))),"")</f>
        <v/>
      </c>
      <c r="Z2475" s="25">
        <f>IF(AND(P2475=W2475,Q2475=X2475),1,0)</f>
        <v>1</v>
      </c>
      <c r="AA2475" s="25" t="str">
        <f>IF(Z2475=0,"",IF(ISBLANK(VLOOKUP(A2475,Database!A:AA,22,FALSE)),"",VLOOKUP(A2475,Database!A:AA,22,FALSE)))</f>
        <v>Exact</v>
      </c>
      <c r="AB2475" s="25">
        <f ca="1">IFERROR(IF(AND(Y2475&lt;&gt;"",OR(V2475="Terminé",V2475="En cours")),VLOOKUP(AA2475,Setup_ScoreExactBonus!A:D,4,FALSE),0),0)</f>
        <v>0</v>
      </c>
      <c r="AC2475" s="31" t="str">
        <f t="shared" ca="1" si="0"/>
        <v/>
      </c>
      <c r="AD2475" s="31">
        <f ca="1">SUMIFS(AC$2:AC2475,D$2:D2475,D2475)*IF(R2475=0,1,2)</f>
        <v>0</v>
      </c>
    </row>
    <row r="2476" spans="1:30" x14ac:dyDescent="0.35">
      <c r="A2476" s="31">
        <f>IF(ISBLANK(B2476),"",COUNTIF(B$2:B2476,B2476))-1</f>
        <v>63</v>
      </c>
      <c r="B2476" s="31">
        <v>18</v>
      </c>
      <c r="C2476" s="10">
        <f>VLOOKUP($A2476,Database!$A:$Y,7,FALSE)</f>
        <v>46200.083333333336</v>
      </c>
      <c r="D2476" s="31" t="str">
        <f>VLOOKUP(Pronostics!$B2476,Setup_MPP!$A:$G,3,FALSE)</f>
        <v>Joueur18</v>
      </c>
      <c r="E2476" s="31" t="str">
        <f>VLOOKUP(Pronostics!$B2476,Setup_MPP!$A:$G,2,FALSE)</f>
        <v>Joueur18</v>
      </c>
      <c r="F2476" s="31" t="str">
        <f>VLOOKUP($B2476,Setup_MPP!$A:$E,4,FALSE)</f>
        <v>#FFC9B0</v>
      </c>
      <c r="G2476" s="31" t="str">
        <f>VLOOKUP($B2476,Setup_MPP!$A:$E,5,FALSE)</f>
        <v>#F28D57</v>
      </c>
      <c r="H2476" s="31" t="str">
        <f>IFERROR(IF(AND(A2476&gt;=1,A2476&lt;=104),VLOOKUP($A2476,Location!$A:$J,6,FALSE),IF(A2476=0,"Avant l'ouverture",IF(OR(A2476=105,A2476=106),"Bonus"))),"")</f>
        <v>Tour 3</v>
      </c>
      <c r="I2476" s="31" t="str">
        <f>IF(LEFT(H2476,4)="Tour",VLOOKUP(A2476,Database!$A:$C,3,FALSE),"")</f>
        <v>H</v>
      </c>
      <c r="J2476" s="31" t="str">
        <f>VLOOKUP($A2476,Location!$A:$J,7,FALSE)</f>
        <v>Cap-Vert</v>
      </c>
      <c r="K2476" s="31" t="str">
        <f>IFERROR(VLOOKUP(J2476,Setup_Team!$B:$C,2,FALSE), "TDB")</f>
        <v>CPV</v>
      </c>
      <c r="L2476" s="31" t="str">
        <f>VLOOKUP($A2476,Location!$A:$J,8,FALSE)</f>
        <v>Arabie Saoudite</v>
      </c>
      <c r="M2476" s="31" t="str">
        <f>IFERROR(VLOOKUP(L2476,Setup_Team!$B:$C,2,FALSE), "TDB")</f>
        <v>SAU</v>
      </c>
      <c r="N2476" s="31" t="str">
        <f>VLOOKUP($A2476,Location!$A:$J,9,FALSE)</f>
        <v>Houston, Texas</v>
      </c>
      <c r="O2476" s="31" t="str">
        <f>VLOOKUP($A2476,Location!$A:$J,10,FALSE)</f>
        <v>NRG Stadium</v>
      </c>
      <c r="R2476" s="31">
        <v>0</v>
      </c>
      <c r="S2476" s="25">
        <f>VLOOKUP($A2476,Database!$A:$Y,10,FALSE)</f>
        <v>99</v>
      </c>
      <c r="T2476" s="25">
        <f>VLOOKUP($A2476,Database!$A:$Y,11,FALSE)</f>
        <v>123</v>
      </c>
      <c r="U2476" s="25">
        <f>VLOOKUP($A2476,Database!$A:$Y,12,FALSE)</f>
        <v>94</v>
      </c>
      <c r="V2476" s="25" t="str">
        <f>VLOOKUP(A2476,Database!A:M,13,FALSE)</f>
        <v>À venir</v>
      </c>
      <c r="W2476" s="25" t="str">
        <f>VLOOKUP($A2476,Database!$A:$Y,20,FALSE)</f>
        <v/>
      </c>
      <c r="X2476" s="25" t="str">
        <f>VLOOKUP($A2476,Database!$A:$Y,21,FALSE)</f>
        <v/>
      </c>
      <c r="Y2476" s="25" t="str">
        <f ca="1">IF(C2476&lt;NOW(),IF(AND(P2476&gt;Q2476,W2476&gt;X2476),S2476,IF(AND(P2476=Q2476,W2476=X2476),T2476,IF(AND(P2476&lt;Q2476,W2476&lt;X2476),U2476,0))),"")</f>
        <v/>
      </c>
      <c r="Z2476" s="25">
        <f>IF(AND(P2476=W2476,Q2476=X2476),1,0)</f>
        <v>1</v>
      </c>
      <c r="AA2476" s="25" t="str">
        <f>IF(Z2476=0,"",IF(ISBLANK(VLOOKUP(A2476,Database!A:AA,22,FALSE)),"",VLOOKUP(A2476,Database!A:AA,22,FALSE)))</f>
        <v>Exact</v>
      </c>
      <c r="AB2476" s="25">
        <f ca="1">IFERROR(IF(AND(Y2476&lt;&gt;"",OR(V2476="Terminé",V2476="En cours")),VLOOKUP(AA2476,Setup_ScoreExactBonus!A:D,4,FALSE),0),0)</f>
        <v>0</v>
      </c>
      <c r="AC2476" s="31" t="str">
        <f t="shared" ca="1" si="0"/>
        <v/>
      </c>
      <c r="AD2476" s="31">
        <f ca="1">SUMIFS(AC$2:AC2476,D$2:D2476,D2476)*IF(R2476=0,1,2)</f>
        <v>0</v>
      </c>
    </row>
    <row r="2477" spans="1:30" x14ac:dyDescent="0.35">
      <c r="A2477" s="31">
        <f>IF(ISBLANK(B2477),"",COUNTIF(B$2:B2477,B2477))-1</f>
        <v>63</v>
      </c>
      <c r="B2477" s="31">
        <v>19</v>
      </c>
      <c r="C2477" s="10">
        <f>VLOOKUP($A2477,Database!$A:$Y,7,FALSE)</f>
        <v>46200.083333333336</v>
      </c>
      <c r="D2477" s="31" t="str">
        <f>VLOOKUP(Pronostics!$B2477,Setup_MPP!$A:$G,3,FALSE)</f>
        <v>Joueur19</v>
      </c>
      <c r="E2477" s="31" t="str">
        <f>VLOOKUP(Pronostics!$B2477,Setup_MPP!$A:$G,2,FALSE)</f>
        <v>Joueur19</v>
      </c>
      <c r="F2477" s="31" t="str">
        <f>VLOOKUP($B2477,Setup_MPP!$A:$E,4,FALSE)</f>
        <v>#D5D5D5</v>
      </c>
      <c r="G2477" s="31" t="str">
        <f>VLOOKUP($B2477,Setup_MPP!$A:$E,5,FALSE)</f>
        <v>#727272</v>
      </c>
      <c r="H2477" s="31" t="str">
        <f>IFERROR(IF(AND(A2477&gt;=1,A2477&lt;=104),VLOOKUP($A2477,Location!$A:$J,6,FALSE),IF(A2477=0,"Avant l'ouverture",IF(OR(A2477=105,A2477=106),"Bonus"))),"")</f>
        <v>Tour 3</v>
      </c>
      <c r="I2477" s="31" t="str">
        <f>IF(LEFT(H2477,4)="Tour",VLOOKUP(A2477,Database!$A:$C,3,FALSE),"")</f>
        <v>H</v>
      </c>
      <c r="J2477" s="31" t="str">
        <f>VLOOKUP($A2477,Location!$A:$J,7,FALSE)</f>
        <v>Cap-Vert</v>
      </c>
      <c r="K2477" s="31" t="str">
        <f>IFERROR(VLOOKUP(J2477,Setup_Team!$B:$C,2,FALSE), "TDB")</f>
        <v>CPV</v>
      </c>
      <c r="L2477" s="31" t="str">
        <f>VLOOKUP($A2477,Location!$A:$J,8,FALSE)</f>
        <v>Arabie Saoudite</v>
      </c>
      <c r="M2477" s="31" t="str">
        <f>IFERROR(VLOOKUP(L2477,Setup_Team!$B:$C,2,FALSE), "TDB")</f>
        <v>SAU</v>
      </c>
      <c r="N2477" s="31" t="str">
        <f>VLOOKUP($A2477,Location!$A:$J,9,FALSE)</f>
        <v>Houston, Texas</v>
      </c>
      <c r="O2477" s="31" t="str">
        <f>VLOOKUP($A2477,Location!$A:$J,10,FALSE)</f>
        <v>NRG Stadium</v>
      </c>
      <c r="R2477" s="31">
        <v>0</v>
      </c>
      <c r="S2477" s="25">
        <f>VLOOKUP($A2477,Database!$A:$Y,10,FALSE)</f>
        <v>99</v>
      </c>
      <c r="T2477" s="25">
        <f>VLOOKUP($A2477,Database!$A:$Y,11,FALSE)</f>
        <v>123</v>
      </c>
      <c r="U2477" s="25">
        <f>VLOOKUP($A2477,Database!$A:$Y,12,FALSE)</f>
        <v>94</v>
      </c>
      <c r="V2477" s="25" t="str">
        <f>VLOOKUP(A2477,Database!A:M,13,FALSE)</f>
        <v>À venir</v>
      </c>
      <c r="W2477" s="25" t="str">
        <f>VLOOKUP($A2477,Database!$A:$Y,20,FALSE)</f>
        <v/>
      </c>
      <c r="X2477" s="25" t="str">
        <f>VLOOKUP($A2477,Database!$A:$Y,21,FALSE)</f>
        <v/>
      </c>
      <c r="Y2477" s="25" t="str">
        <f ca="1">IF(C2477&lt;NOW(),IF(AND(P2477&gt;Q2477,W2477&gt;X2477),S2477,IF(AND(P2477=Q2477,W2477=X2477),T2477,IF(AND(P2477&lt;Q2477,W2477&lt;X2477),U2477,0))),"")</f>
        <v/>
      </c>
      <c r="Z2477" s="25">
        <f>IF(AND(P2477=W2477,Q2477=X2477),1,0)</f>
        <v>1</v>
      </c>
      <c r="AA2477" s="25" t="str">
        <f>IF(Z2477=0,"",IF(ISBLANK(VLOOKUP(A2477,Database!A:AA,22,FALSE)),"",VLOOKUP(A2477,Database!A:AA,22,FALSE)))</f>
        <v>Exact</v>
      </c>
      <c r="AB2477" s="25">
        <f ca="1">IFERROR(IF(AND(Y2477&lt;&gt;"",OR(V2477="Terminé",V2477="En cours")),VLOOKUP(AA2477,Setup_ScoreExactBonus!A:D,4,FALSE),0),0)</f>
        <v>0</v>
      </c>
      <c r="AC2477" s="31" t="str">
        <f t="shared" ca="1" si="0"/>
        <v/>
      </c>
      <c r="AD2477" s="31">
        <f ca="1">SUMIFS(AC$2:AC2477,D$2:D2477,D2477)*IF(R2477=0,1,2)</f>
        <v>0</v>
      </c>
    </row>
    <row r="2478" spans="1:30" x14ac:dyDescent="0.35">
      <c r="A2478" s="31">
        <f>IF(ISBLANK(B2478),"",COUNTIF(B$2:B2478,B2478))-1</f>
        <v>63</v>
      </c>
      <c r="B2478" s="31">
        <v>20</v>
      </c>
      <c r="C2478" s="10">
        <f>VLOOKUP($A2478,Database!$A:$Y,7,FALSE)</f>
        <v>46200.083333333336</v>
      </c>
      <c r="D2478" s="31" t="str">
        <f>VLOOKUP(Pronostics!$B2478,Setup_MPP!$A:$G,3,FALSE)</f>
        <v>Joueur20</v>
      </c>
      <c r="E2478" s="31" t="str">
        <f>VLOOKUP(Pronostics!$B2478,Setup_MPP!$A:$G,2,FALSE)</f>
        <v>Joueur20</v>
      </c>
      <c r="F2478" s="31" t="str">
        <f>VLOOKUP($B2478,Setup_MPP!$A:$E,4,FALSE)</f>
        <v>#D5D5D5</v>
      </c>
      <c r="G2478" s="31" t="str">
        <f>VLOOKUP($B2478,Setup_MPP!$A:$E,5,FALSE)</f>
        <v>#727272</v>
      </c>
      <c r="H2478" s="31" t="str">
        <f>IFERROR(IF(AND(A2478&gt;=1,A2478&lt;=104),VLOOKUP($A2478,Location!$A:$J,6,FALSE),IF(A2478=0,"Avant l'ouverture",IF(OR(A2478=105,A2478=106),"Bonus"))),"")</f>
        <v>Tour 3</v>
      </c>
      <c r="I2478" s="31" t="str">
        <f>IF(LEFT(H2478,4)="Tour",VLOOKUP(A2478,Database!$A:$C,3,FALSE),"")</f>
        <v>H</v>
      </c>
      <c r="J2478" s="31" t="str">
        <f>VLOOKUP($A2478,Location!$A:$J,7,FALSE)</f>
        <v>Cap-Vert</v>
      </c>
      <c r="K2478" s="31" t="str">
        <f>IFERROR(VLOOKUP(J2478,Setup_Team!$B:$C,2,FALSE), "TDB")</f>
        <v>CPV</v>
      </c>
      <c r="L2478" s="31" t="str">
        <f>VLOOKUP($A2478,Location!$A:$J,8,FALSE)</f>
        <v>Arabie Saoudite</v>
      </c>
      <c r="M2478" s="31" t="str">
        <f>IFERROR(VLOOKUP(L2478,Setup_Team!$B:$C,2,FALSE), "TDB")</f>
        <v>SAU</v>
      </c>
      <c r="N2478" s="31" t="str">
        <f>VLOOKUP($A2478,Location!$A:$J,9,FALSE)</f>
        <v>Houston, Texas</v>
      </c>
      <c r="O2478" s="31" t="str">
        <f>VLOOKUP($A2478,Location!$A:$J,10,FALSE)</f>
        <v>NRG Stadium</v>
      </c>
      <c r="R2478" s="31">
        <v>0</v>
      </c>
      <c r="S2478" s="25">
        <f>VLOOKUP($A2478,Database!$A:$Y,10,FALSE)</f>
        <v>99</v>
      </c>
      <c r="T2478" s="25">
        <f>VLOOKUP($A2478,Database!$A:$Y,11,FALSE)</f>
        <v>123</v>
      </c>
      <c r="U2478" s="25">
        <f>VLOOKUP($A2478,Database!$A:$Y,12,FALSE)</f>
        <v>94</v>
      </c>
      <c r="V2478" s="25" t="str">
        <f>VLOOKUP(A2478,Database!A:M,13,FALSE)</f>
        <v>À venir</v>
      </c>
      <c r="W2478" s="25" t="str">
        <f>VLOOKUP($A2478,Database!$A:$Y,20,FALSE)</f>
        <v/>
      </c>
      <c r="X2478" s="25" t="str">
        <f>VLOOKUP($A2478,Database!$A:$Y,21,FALSE)</f>
        <v/>
      </c>
      <c r="Y2478" s="25" t="str">
        <f ca="1">IF(C2478&lt;NOW(),IF(AND(P2478&gt;Q2478,W2478&gt;X2478),S2478,IF(AND(P2478=Q2478,W2478=X2478),T2478,IF(AND(P2478&lt;Q2478,W2478&lt;X2478),U2478,0))),"")</f>
        <v/>
      </c>
      <c r="Z2478" s="25">
        <f>IF(AND(P2478=W2478,Q2478=X2478),1,0)</f>
        <v>1</v>
      </c>
      <c r="AA2478" s="25" t="str">
        <f>IF(Z2478=0,"",IF(ISBLANK(VLOOKUP(A2478,Database!A:AA,22,FALSE)),"",VLOOKUP(A2478,Database!A:AA,22,FALSE)))</f>
        <v>Exact</v>
      </c>
      <c r="AB2478" s="25">
        <f ca="1">IFERROR(IF(AND(Y2478&lt;&gt;"",OR(V2478="Terminé",V2478="En cours")),VLOOKUP(AA2478,Setup_ScoreExactBonus!A:D,4,FALSE),0),0)</f>
        <v>0</v>
      </c>
      <c r="AC2478" s="31" t="str">
        <f t="shared" ca="1" si="0"/>
        <v/>
      </c>
      <c r="AD2478" s="31">
        <f ca="1">SUMIFS(AC$2:AC2478,D$2:D2478,D2478)*IF(R2478=0,1,2)</f>
        <v>0</v>
      </c>
    </row>
    <row r="2479" spans="1:30" x14ac:dyDescent="0.35">
      <c r="A2479" s="31">
        <f>IF(ISBLANK(B2479),"",COUNTIF(B$2:B2479,B2479))-1</f>
        <v>63</v>
      </c>
      <c r="B2479" s="31">
        <v>21</v>
      </c>
      <c r="C2479" s="10">
        <f>VLOOKUP($A2479,Database!$A:$Y,7,FALSE)</f>
        <v>46200.083333333336</v>
      </c>
      <c r="D2479" s="31" t="str">
        <f>VLOOKUP(Pronostics!$B2479,Setup_MPP!$A:$G,3,FALSE)</f>
        <v>Joueur21</v>
      </c>
      <c r="E2479" s="31" t="str">
        <f>VLOOKUP(Pronostics!$B2479,Setup_MPP!$A:$G,2,FALSE)</f>
        <v>Joueur21</v>
      </c>
      <c r="F2479" s="31" t="str">
        <f>VLOOKUP($B2479,Setup_MPP!$A:$E,4,FALSE)</f>
        <v>#D5D5D5</v>
      </c>
      <c r="G2479" s="31" t="str">
        <f>VLOOKUP($B2479,Setup_MPP!$A:$E,5,FALSE)</f>
        <v>#727272</v>
      </c>
      <c r="H2479" s="31" t="str">
        <f>IFERROR(IF(AND(A2479&gt;=1,A2479&lt;=104),VLOOKUP($A2479,Location!$A:$J,6,FALSE),IF(A2479=0,"Avant l'ouverture",IF(OR(A2479=105,A2479=106),"Bonus"))),"")</f>
        <v>Tour 3</v>
      </c>
      <c r="I2479" s="31" t="str">
        <f>IF(LEFT(H2479,4)="Tour",VLOOKUP(A2479,Database!$A:$C,3,FALSE),"")</f>
        <v>H</v>
      </c>
      <c r="J2479" s="31" t="str">
        <f>VLOOKUP($A2479,Location!$A:$J,7,FALSE)</f>
        <v>Cap-Vert</v>
      </c>
      <c r="K2479" s="31" t="str">
        <f>IFERROR(VLOOKUP(J2479,Setup_Team!$B:$C,2,FALSE), "TDB")</f>
        <v>CPV</v>
      </c>
      <c r="L2479" s="31" t="str">
        <f>VLOOKUP($A2479,Location!$A:$J,8,FALSE)</f>
        <v>Arabie Saoudite</v>
      </c>
      <c r="M2479" s="31" t="str">
        <f>IFERROR(VLOOKUP(L2479,Setup_Team!$B:$C,2,FALSE), "TDB")</f>
        <v>SAU</v>
      </c>
      <c r="N2479" s="31" t="str">
        <f>VLOOKUP($A2479,Location!$A:$J,9,FALSE)</f>
        <v>Houston, Texas</v>
      </c>
      <c r="O2479" s="31" t="str">
        <f>VLOOKUP($A2479,Location!$A:$J,10,FALSE)</f>
        <v>NRG Stadium</v>
      </c>
      <c r="R2479" s="31">
        <v>0</v>
      </c>
      <c r="S2479" s="25">
        <f>VLOOKUP($A2479,Database!$A:$Y,10,FALSE)</f>
        <v>99</v>
      </c>
      <c r="T2479" s="25">
        <f>VLOOKUP($A2479,Database!$A:$Y,11,FALSE)</f>
        <v>123</v>
      </c>
      <c r="U2479" s="25">
        <f>VLOOKUP($A2479,Database!$A:$Y,12,FALSE)</f>
        <v>94</v>
      </c>
      <c r="V2479" s="25" t="str">
        <f>VLOOKUP(A2479,Database!A:M,13,FALSE)</f>
        <v>À venir</v>
      </c>
      <c r="W2479" s="25" t="str">
        <f>VLOOKUP($A2479,Database!$A:$Y,20,FALSE)</f>
        <v/>
      </c>
      <c r="X2479" s="25" t="str">
        <f>VLOOKUP($A2479,Database!$A:$Y,21,FALSE)</f>
        <v/>
      </c>
      <c r="Y2479" s="25" t="str">
        <f ca="1">IF(C2479&lt;NOW(),IF(AND(P2479&gt;Q2479,W2479&gt;X2479),S2479,IF(AND(P2479=Q2479,W2479=X2479),T2479,IF(AND(P2479&lt;Q2479,W2479&lt;X2479),U2479,0))),"")</f>
        <v/>
      </c>
      <c r="Z2479" s="25">
        <f>IF(AND(P2479=W2479,Q2479=X2479),1,0)</f>
        <v>1</v>
      </c>
      <c r="AA2479" s="25" t="str">
        <f>IF(Z2479=0,"",IF(ISBLANK(VLOOKUP(A2479,Database!A:AA,22,FALSE)),"",VLOOKUP(A2479,Database!A:AA,22,FALSE)))</f>
        <v>Exact</v>
      </c>
      <c r="AB2479" s="25">
        <f ca="1">IFERROR(IF(AND(Y2479&lt;&gt;"",OR(V2479="Terminé",V2479="En cours")),VLOOKUP(AA2479,Setup_ScoreExactBonus!A:D,4,FALSE),0),0)</f>
        <v>0</v>
      </c>
      <c r="AC2479" s="31" t="str">
        <f t="shared" ca="1" si="0"/>
        <v/>
      </c>
      <c r="AD2479" s="31">
        <f ca="1">SUMIFS(AC$2:AC2479,D$2:D2479,D2479)*IF(R2479=0,1,2)</f>
        <v>0</v>
      </c>
    </row>
    <row r="2480" spans="1:30" x14ac:dyDescent="0.35">
      <c r="A2480" s="31">
        <f>IF(ISBLANK(B2480),"",COUNTIF(B$2:B2480,B2480))-1</f>
        <v>63</v>
      </c>
      <c r="B2480" s="31">
        <v>22</v>
      </c>
      <c r="C2480" s="10">
        <f>VLOOKUP($A2480,Database!$A:$Y,7,FALSE)</f>
        <v>46200.083333333336</v>
      </c>
      <c r="D2480" s="31" t="str">
        <f>VLOOKUP(Pronostics!$B2480,Setup_MPP!$A:$G,3,FALSE)</f>
        <v>Joueur22</v>
      </c>
      <c r="E2480" s="31" t="str">
        <f>VLOOKUP(Pronostics!$B2480,Setup_MPP!$A:$G,2,FALSE)</f>
        <v>Joueur22</v>
      </c>
      <c r="F2480" s="31" t="str">
        <f>VLOOKUP($B2480,Setup_MPP!$A:$E,4,FALSE)</f>
        <v>#D5D5D5</v>
      </c>
      <c r="G2480" s="31" t="str">
        <f>VLOOKUP($B2480,Setup_MPP!$A:$E,5,FALSE)</f>
        <v>#727272</v>
      </c>
      <c r="H2480" s="31" t="str">
        <f>IFERROR(IF(AND(A2480&gt;=1,A2480&lt;=104),VLOOKUP($A2480,Location!$A:$J,6,FALSE),IF(A2480=0,"Avant l'ouverture",IF(OR(A2480=105,A2480=106),"Bonus"))),"")</f>
        <v>Tour 3</v>
      </c>
      <c r="I2480" s="31" t="str">
        <f>IF(LEFT(H2480,4)="Tour",VLOOKUP(A2480,Database!$A:$C,3,FALSE),"")</f>
        <v>H</v>
      </c>
      <c r="J2480" s="31" t="str">
        <f>VLOOKUP($A2480,Location!$A:$J,7,FALSE)</f>
        <v>Cap-Vert</v>
      </c>
      <c r="K2480" s="31" t="str">
        <f>IFERROR(VLOOKUP(J2480,Setup_Team!$B:$C,2,FALSE), "TDB")</f>
        <v>CPV</v>
      </c>
      <c r="L2480" s="31" t="str">
        <f>VLOOKUP($A2480,Location!$A:$J,8,FALSE)</f>
        <v>Arabie Saoudite</v>
      </c>
      <c r="M2480" s="31" t="str">
        <f>IFERROR(VLOOKUP(L2480,Setup_Team!$B:$C,2,FALSE), "TDB")</f>
        <v>SAU</v>
      </c>
      <c r="N2480" s="31" t="str">
        <f>VLOOKUP($A2480,Location!$A:$J,9,FALSE)</f>
        <v>Houston, Texas</v>
      </c>
      <c r="O2480" s="31" t="str">
        <f>VLOOKUP($A2480,Location!$A:$J,10,FALSE)</f>
        <v>NRG Stadium</v>
      </c>
      <c r="R2480" s="31">
        <v>0</v>
      </c>
      <c r="S2480" s="25">
        <f>VLOOKUP($A2480,Database!$A:$Y,10,FALSE)</f>
        <v>99</v>
      </c>
      <c r="T2480" s="25">
        <f>VLOOKUP($A2480,Database!$A:$Y,11,FALSE)</f>
        <v>123</v>
      </c>
      <c r="U2480" s="25">
        <f>VLOOKUP($A2480,Database!$A:$Y,12,FALSE)</f>
        <v>94</v>
      </c>
      <c r="V2480" s="25" t="str">
        <f>VLOOKUP(A2480,Database!A:M,13,FALSE)</f>
        <v>À venir</v>
      </c>
      <c r="W2480" s="25" t="str">
        <f>VLOOKUP($A2480,Database!$A:$Y,20,FALSE)</f>
        <v/>
      </c>
      <c r="X2480" s="25" t="str">
        <f>VLOOKUP($A2480,Database!$A:$Y,21,FALSE)</f>
        <v/>
      </c>
      <c r="Y2480" s="25" t="str">
        <f ca="1">IF(C2480&lt;NOW(),IF(AND(P2480&gt;Q2480,W2480&gt;X2480),S2480,IF(AND(P2480=Q2480,W2480=X2480),T2480,IF(AND(P2480&lt;Q2480,W2480&lt;X2480),U2480,0))),"")</f>
        <v/>
      </c>
      <c r="Z2480" s="25">
        <f>IF(AND(P2480=W2480,Q2480=X2480),1,0)</f>
        <v>1</v>
      </c>
      <c r="AA2480" s="25" t="str">
        <f>IF(Z2480=0,"",IF(ISBLANK(VLOOKUP(A2480,Database!A:AA,22,FALSE)),"",VLOOKUP(A2480,Database!A:AA,22,FALSE)))</f>
        <v>Exact</v>
      </c>
      <c r="AB2480" s="25">
        <f ca="1">IFERROR(IF(AND(Y2480&lt;&gt;"",OR(V2480="Terminé",V2480="En cours")),VLOOKUP(AA2480,Setup_ScoreExactBonus!A:D,4,FALSE),0),0)</f>
        <v>0</v>
      </c>
      <c r="AC2480" s="31" t="str">
        <f t="shared" ca="1" si="0"/>
        <v/>
      </c>
      <c r="AD2480" s="31">
        <f ca="1">SUMIFS(AC$2:AC2480,D$2:D2480,D2480)*IF(R2480=0,1,2)</f>
        <v>0</v>
      </c>
    </row>
    <row r="2481" spans="1:30" x14ac:dyDescent="0.35">
      <c r="A2481" s="31">
        <f>IF(ISBLANK(B2481),"",COUNTIF(B$2:B2481,B2481))-1</f>
        <v>63</v>
      </c>
      <c r="B2481" s="31">
        <v>23</v>
      </c>
      <c r="C2481" s="10">
        <f>VLOOKUP($A2481,Database!$A:$Y,7,FALSE)</f>
        <v>46200.083333333336</v>
      </c>
      <c r="D2481" s="31" t="str">
        <f>VLOOKUP(Pronostics!$B2481,Setup_MPP!$A:$G,3,FALSE)</f>
        <v>Joueur23</v>
      </c>
      <c r="E2481" s="31" t="str">
        <f>VLOOKUP(Pronostics!$B2481,Setup_MPP!$A:$G,2,FALSE)</f>
        <v>Joueur23</v>
      </c>
      <c r="F2481" s="31" t="str">
        <f>VLOOKUP($B2481,Setup_MPP!$A:$E,4,FALSE)</f>
        <v>#D5D5D5</v>
      </c>
      <c r="G2481" s="31" t="str">
        <f>VLOOKUP($B2481,Setup_MPP!$A:$E,5,FALSE)</f>
        <v>#727272</v>
      </c>
      <c r="H2481" s="31" t="str">
        <f>IFERROR(IF(AND(A2481&gt;=1,A2481&lt;=104),VLOOKUP($A2481,Location!$A:$J,6,FALSE),IF(A2481=0,"Avant l'ouverture",IF(OR(A2481=105,A2481=106),"Bonus"))),"")</f>
        <v>Tour 3</v>
      </c>
      <c r="I2481" s="31" t="str">
        <f>IF(LEFT(H2481,4)="Tour",VLOOKUP(A2481,Database!$A:$C,3,FALSE),"")</f>
        <v>H</v>
      </c>
      <c r="J2481" s="31" t="str">
        <f>VLOOKUP($A2481,Location!$A:$J,7,FALSE)</f>
        <v>Cap-Vert</v>
      </c>
      <c r="K2481" s="31" t="str">
        <f>IFERROR(VLOOKUP(J2481,Setup_Team!$B:$C,2,FALSE), "TDB")</f>
        <v>CPV</v>
      </c>
      <c r="L2481" s="31" t="str">
        <f>VLOOKUP($A2481,Location!$A:$J,8,FALSE)</f>
        <v>Arabie Saoudite</v>
      </c>
      <c r="M2481" s="31" t="str">
        <f>IFERROR(VLOOKUP(L2481,Setup_Team!$B:$C,2,FALSE), "TDB")</f>
        <v>SAU</v>
      </c>
      <c r="N2481" s="31" t="str">
        <f>VLOOKUP($A2481,Location!$A:$J,9,FALSE)</f>
        <v>Houston, Texas</v>
      </c>
      <c r="O2481" s="31" t="str">
        <f>VLOOKUP($A2481,Location!$A:$J,10,FALSE)</f>
        <v>NRG Stadium</v>
      </c>
      <c r="R2481" s="31">
        <v>0</v>
      </c>
      <c r="S2481" s="25">
        <f>VLOOKUP($A2481,Database!$A:$Y,10,FALSE)</f>
        <v>99</v>
      </c>
      <c r="T2481" s="25">
        <f>VLOOKUP($A2481,Database!$A:$Y,11,FALSE)</f>
        <v>123</v>
      </c>
      <c r="U2481" s="25">
        <f>VLOOKUP($A2481,Database!$A:$Y,12,FALSE)</f>
        <v>94</v>
      </c>
      <c r="V2481" s="25" t="str">
        <f>VLOOKUP(A2481,Database!A:M,13,FALSE)</f>
        <v>À venir</v>
      </c>
      <c r="W2481" s="25" t="str">
        <f>VLOOKUP($A2481,Database!$A:$Y,20,FALSE)</f>
        <v/>
      </c>
      <c r="X2481" s="25" t="str">
        <f>VLOOKUP($A2481,Database!$A:$Y,21,FALSE)</f>
        <v/>
      </c>
      <c r="Y2481" s="25" t="str">
        <f ca="1">IF(C2481&lt;NOW(),IF(AND(P2481&gt;Q2481,W2481&gt;X2481),S2481,IF(AND(P2481=Q2481,W2481=X2481),T2481,IF(AND(P2481&lt;Q2481,W2481&lt;X2481),U2481,0))),"")</f>
        <v/>
      </c>
      <c r="Z2481" s="25">
        <f>IF(AND(P2481=W2481,Q2481=X2481),1,0)</f>
        <v>1</v>
      </c>
      <c r="AA2481" s="25" t="str">
        <f>IF(Z2481=0,"",IF(ISBLANK(VLOOKUP(A2481,Database!A:AA,22,FALSE)),"",VLOOKUP(A2481,Database!A:AA,22,FALSE)))</f>
        <v>Exact</v>
      </c>
      <c r="AB2481" s="25">
        <f ca="1">IFERROR(IF(AND(Y2481&lt;&gt;"",OR(V2481="Terminé",V2481="En cours")),VLOOKUP(AA2481,Setup_ScoreExactBonus!A:D,4,FALSE),0),0)</f>
        <v>0</v>
      </c>
      <c r="AC2481" s="31" t="str">
        <f t="shared" ca="1" si="0"/>
        <v/>
      </c>
      <c r="AD2481" s="31">
        <f ca="1">SUMIFS(AC$2:AC2481,D$2:D2481,D2481)*IF(R2481=0,1,2)</f>
        <v>0</v>
      </c>
    </row>
    <row r="2482" spans="1:30" x14ac:dyDescent="0.35">
      <c r="A2482" s="31">
        <f>IF(ISBLANK(B2482),"",COUNTIF(B$2:B2482,B2482))-1</f>
        <v>63</v>
      </c>
      <c r="B2482" s="31">
        <v>24</v>
      </c>
      <c r="C2482" s="10">
        <f>VLOOKUP($A2482,Database!$A:$Y,7,FALSE)</f>
        <v>46200.083333333336</v>
      </c>
      <c r="D2482" s="31" t="str">
        <f>VLOOKUP(Pronostics!$B2482,Setup_MPP!$A:$G,3,FALSE)</f>
        <v>Joueur24</v>
      </c>
      <c r="E2482" s="31" t="str">
        <f>VLOOKUP(Pronostics!$B2482,Setup_MPP!$A:$G,2,FALSE)</f>
        <v>Joueur24</v>
      </c>
      <c r="F2482" s="31" t="str">
        <f>VLOOKUP($B2482,Setup_MPP!$A:$E,4,FALSE)</f>
        <v>#D5D5D5</v>
      </c>
      <c r="G2482" s="31" t="str">
        <f>VLOOKUP($B2482,Setup_MPP!$A:$E,5,FALSE)</f>
        <v>#727272</v>
      </c>
      <c r="H2482" s="31" t="str">
        <f>IFERROR(IF(AND(A2482&gt;=1,A2482&lt;=104),VLOOKUP($A2482,Location!$A:$J,6,FALSE),IF(A2482=0,"Avant l'ouverture",IF(OR(A2482=105,A2482=106),"Bonus"))),"")</f>
        <v>Tour 3</v>
      </c>
      <c r="I2482" s="31" t="str">
        <f>IF(LEFT(H2482,4)="Tour",VLOOKUP(A2482,Database!$A:$C,3,FALSE),"")</f>
        <v>H</v>
      </c>
      <c r="J2482" s="31" t="str">
        <f>VLOOKUP($A2482,Location!$A:$J,7,FALSE)</f>
        <v>Cap-Vert</v>
      </c>
      <c r="K2482" s="31" t="str">
        <f>IFERROR(VLOOKUP(J2482,Setup_Team!$B:$C,2,FALSE), "TDB")</f>
        <v>CPV</v>
      </c>
      <c r="L2482" s="31" t="str">
        <f>VLOOKUP($A2482,Location!$A:$J,8,FALSE)</f>
        <v>Arabie Saoudite</v>
      </c>
      <c r="M2482" s="31" t="str">
        <f>IFERROR(VLOOKUP(L2482,Setup_Team!$B:$C,2,FALSE), "TDB")</f>
        <v>SAU</v>
      </c>
      <c r="N2482" s="31" t="str">
        <f>VLOOKUP($A2482,Location!$A:$J,9,FALSE)</f>
        <v>Houston, Texas</v>
      </c>
      <c r="O2482" s="31" t="str">
        <f>VLOOKUP($A2482,Location!$A:$J,10,FALSE)</f>
        <v>NRG Stadium</v>
      </c>
      <c r="R2482" s="31">
        <v>0</v>
      </c>
      <c r="S2482" s="25">
        <f>VLOOKUP($A2482,Database!$A:$Y,10,FALSE)</f>
        <v>99</v>
      </c>
      <c r="T2482" s="25">
        <f>VLOOKUP($A2482,Database!$A:$Y,11,FALSE)</f>
        <v>123</v>
      </c>
      <c r="U2482" s="25">
        <f>VLOOKUP($A2482,Database!$A:$Y,12,FALSE)</f>
        <v>94</v>
      </c>
      <c r="V2482" s="25" t="str">
        <f>VLOOKUP(A2482,Database!A:M,13,FALSE)</f>
        <v>À venir</v>
      </c>
      <c r="W2482" s="25" t="str">
        <f>VLOOKUP($A2482,Database!$A:$Y,20,FALSE)</f>
        <v/>
      </c>
      <c r="X2482" s="25" t="str">
        <f>VLOOKUP($A2482,Database!$A:$Y,21,FALSE)</f>
        <v/>
      </c>
      <c r="Y2482" s="25" t="str">
        <f ca="1">IF(C2482&lt;NOW(),IF(AND(P2482&gt;Q2482,W2482&gt;X2482),S2482,IF(AND(P2482=Q2482,W2482=X2482),T2482,IF(AND(P2482&lt;Q2482,W2482&lt;X2482),U2482,0))),"")</f>
        <v/>
      </c>
      <c r="Z2482" s="25">
        <f>IF(AND(P2482=W2482,Q2482=X2482),1,0)</f>
        <v>1</v>
      </c>
      <c r="AA2482" s="25" t="str">
        <f>IF(Z2482=0,"",IF(ISBLANK(VLOOKUP(A2482,Database!A:AA,22,FALSE)),"",VLOOKUP(A2482,Database!A:AA,22,FALSE)))</f>
        <v>Exact</v>
      </c>
      <c r="AB2482" s="25">
        <f ca="1">IFERROR(IF(AND(Y2482&lt;&gt;"",OR(V2482="Terminé",V2482="En cours")),VLOOKUP(AA2482,Setup_ScoreExactBonus!A:D,4,FALSE),0),0)</f>
        <v>0</v>
      </c>
      <c r="AC2482" s="31" t="str">
        <f t="shared" ca="1" si="0"/>
        <v/>
      </c>
      <c r="AD2482" s="31">
        <f ca="1">SUMIFS(AC$2:AC2482,D$2:D2482,D2482)*IF(R2482=0,1,2)</f>
        <v>0</v>
      </c>
    </row>
    <row r="2483" spans="1:30" x14ac:dyDescent="0.35">
      <c r="A2483" s="31">
        <f>IF(ISBLANK(B2483),"",COUNTIF(B$2:B2483,B2483))-1</f>
        <v>63</v>
      </c>
      <c r="B2483" s="31">
        <v>25</v>
      </c>
      <c r="C2483" s="10">
        <f>VLOOKUP($A2483,Database!$A:$Y,7,FALSE)</f>
        <v>46200.083333333336</v>
      </c>
      <c r="D2483" s="31" t="str">
        <f>VLOOKUP(Pronostics!$B2483,Setup_MPP!$A:$G,3,FALSE)</f>
        <v>Joueur25</v>
      </c>
      <c r="E2483" s="31" t="str">
        <f>VLOOKUP(Pronostics!$B2483,Setup_MPP!$A:$G,2,FALSE)</f>
        <v>Joueur25</v>
      </c>
      <c r="F2483" s="31" t="str">
        <f>VLOOKUP($B2483,Setup_MPP!$A:$E,4,FALSE)</f>
        <v>#D5D5D5</v>
      </c>
      <c r="G2483" s="31" t="str">
        <f>VLOOKUP($B2483,Setup_MPP!$A:$E,5,FALSE)</f>
        <v>#727272</v>
      </c>
      <c r="H2483" s="31" t="str">
        <f>IFERROR(IF(AND(A2483&gt;=1,A2483&lt;=104),VLOOKUP($A2483,Location!$A:$J,6,FALSE),IF(A2483=0,"Avant l'ouverture",IF(OR(A2483=105,A2483=106),"Bonus"))),"")</f>
        <v>Tour 3</v>
      </c>
      <c r="I2483" s="31" t="str">
        <f>IF(LEFT(H2483,4)="Tour",VLOOKUP(A2483,Database!$A:$C,3,FALSE),"")</f>
        <v>H</v>
      </c>
      <c r="J2483" s="31" t="str">
        <f>VLOOKUP($A2483,Location!$A:$J,7,FALSE)</f>
        <v>Cap-Vert</v>
      </c>
      <c r="K2483" s="31" t="str">
        <f>IFERROR(VLOOKUP(J2483,Setup_Team!$B:$C,2,FALSE), "TDB")</f>
        <v>CPV</v>
      </c>
      <c r="L2483" s="31" t="str">
        <f>VLOOKUP($A2483,Location!$A:$J,8,FALSE)</f>
        <v>Arabie Saoudite</v>
      </c>
      <c r="M2483" s="31" t="str">
        <f>IFERROR(VLOOKUP(L2483,Setup_Team!$B:$C,2,FALSE), "TDB")</f>
        <v>SAU</v>
      </c>
      <c r="N2483" s="31" t="str">
        <f>VLOOKUP($A2483,Location!$A:$J,9,FALSE)</f>
        <v>Houston, Texas</v>
      </c>
      <c r="O2483" s="31" t="str">
        <f>VLOOKUP($A2483,Location!$A:$J,10,FALSE)</f>
        <v>NRG Stadium</v>
      </c>
      <c r="R2483" s="31">
        <v>0</v>
      </c>
      <c r="S2483" s="25">
        <f>VLOOKUP($A2483,Database!$A:$Y,10,FALSE)</f>
        <v>99</v>
      </c>
      <c r="T2483" s="25">
        <f>VLOOKUP($A2483,Database!$A:$Y,11,FALSE)</f>
        <v>123</v>
      </c>
      <c r="U2483" s="25">
        <f>VLOOKUP($A2483,Database!$A:$Y,12,FALSE)</f>
        <v>94</v>
      </c>
      <c r="V2483" s="25" t="str">
        <f>VLOOKUP(A2483,Database!A:M,13,FALSE)</f>
        <v>À venir</v>
      </c>
      <c r="W2483" s="25" t="str">
        <f>VLOOKUP($A2483,Database!$A:$Y,20,FALSE)</f>
        <v/>
      </c>
      <c r="X2483" s="25" t="str">
        <f>VLOOKUP($A2483,Database!$A:$Y,21,FALSE)</f>
        <v/>
      </c>
      <c r="Y2483" s="25" t="str">
        <f ca="1">IF(C2483&lt;NOW(),IF(AND(P2483&gt;Q2483,W2483&gt;X2483),S2483,IF(AND(P2483=Q2483,W2483=X2483),T2483,IF(AND(P2483&lt;Q2483,W2483&lt;X2483),U2483,0))),"")</f>
        <v/>
      </c>
      <c r="Z2483" s="25">
        <f>IF(AND(P2483=W2483,Q2483=X2483),1,0)</f>
        <v>1</v>
      </c>
      <c r="AA2483" s="25" t="str">
        <f>IF(Z2483=0,"",IF(ISBLANK(VLOOKUP(A2483,Database!A:AA,22,FALSE)),"",VLOOKUP(A2483,Database!A:AA,22,FALSE)))</f>
        <v>Exact</v>
      </c>
      <c r="AB2483" s="25">
        <f ca="1">IFERROR(IF(AND(Y2483&lt;&gt;"",OR(V2483="Terminé",V2483="En cours")),VLOOKUP(AA2483,Setup_ScoreExactBonus!A:D,4,FALSE),0),0)</f>
        <v>0</v>
      </c>
      <c r="AC2483" s="31" t="str">
        <f t="shared" ca="1" si="0"/>
        <v/>
      </c>
      <c r="AD2483" s="31">
        <f ca="1">SUMIFS(AC$2:AC2483,D$2:D2483,D2483)*IF(R2483=0,1,2)</f>
        <v>0</v>
      </c>
    </row>
    <row r="2484" spans="1:30" x14ac:dyDescent="0.35">
      <c r="A2484" s="31">
        <f>IF(ISBLANK(B2484),"",COUNTIF(B$2:B2484,B2484))-1</f>
        <v>63</v>
      </c>
      <c r="B2484" s="31">
        <v>26</v>
      </c>
      <c r="C2484" s="10">
        <f>VLOOKUP($A2484,Database!$A:$Y,7,FALSE)</f>
        <v>46200.083333333336</v>
      </c>
      <c r="D2484" s="31" t="str">
        <f>VLOOKUP(Pronostics!$B2484,Setup_MPP!$A:$G,3,FALSE)</f>
        <v>Joueur26</v>
      </c>
      <c r="E2484" s="31" t="str">
        <f>VLOOKUP(Pronostics!$B2484,Setup_MPP!$A:$G,2,FALSE)</f>
        <v>Joueur26</v>
      </c>
      <c r="F2484" s="31" t="str">
        <f>VLOOKUP($B2484,Setup_MPP!$A:$E,4,FALSE)</f>
        <v>#D5D5D5</v>
      </c>
      <c r="G2484" s="31" t="str">
        <f>VLOOKUP($B2484,Setup_MPP!$A:$E,5,FALSE)</f>
        <v>#727272</v>
      </c>
      <c r="H2484" s="31" t="str">
        <f>IFERROR(IF(AND(A2484&gt;=1,A2484&lt;=104),VLOOKUP($A2484,Location!$A:$J,6,FALSE),IF(A2484=0,"Avant l'ouverture",IF(OR(A2484=105,A2484=106),"Bonus"))),"")</f>
        <v>Tour 3</v>
      </c>
      <c r="I2484" s="31" t="str">
        <f>IF(LEFT(H2484,4)="Tour",VLOOKUP(A2484,Database!$A:$C,3,FALSE),"")</f>
        <v>H</v>
      </c>
      <c r="J2484" s="31" t="str">
        <f>VLOOKUP($A2484,Location!$A:$J,7,FALSE)</f>
        <v>Cap-Vert</v>
      </c>
      <c r="K2484" s="31" t="str">
        <f>IFERROR(VLOOKUP(J2484,Setup_Team!$B:$C,2,FALSE), "TDB")</f>
        <v>CPV</v>
      </c>
      <c r="L2484" s="31" t="str">
        <f>VLOOKUP($A2484,Location!$A:$J,8,FALSE)</f>
        <v>Arabie Saoudite</v>
      </c>
      <c r="M2484" s="31" t="str">
        <f>IFERROR(VLOOKUP(L2484,Setup_Team!$B:$C,2,FALSE), "TDB")</f>
        <v>SAU</v>
      </c>
      <c r="N2484" s="31" t="str">
        <f>VLOOKUP($A2484,Location!$A:$J,9,FALSE)</f>
        <v>Houston, Texas</v>
      </c>
      <c r="O2484" s="31" t="str">
        <f>VLOOKUP($A2484,Location!$A:$J,10,FALSE)</f>
        <v>NRG Stadium</v>
      </c>
      <c r="R2484" s="31">
        <v>0</v>
      </c>
      <c r="S2484" s="25">
        <f>VLOOKUP($A2484,Database!$A:$Y,10,FALSE)</f>
        <v>99</v>
      </c>
      <c r="T2484" s="25">
        <f>VLOOKUP($A2484,Database!$A:$Y,11,FALSE)</f>
        <v>123</v>
      </c>
      <c r="U2484" s="25">
        <f>VLOOKUP($A2484,Database!$A:$Y,12,FALSE)</f>
        <v>94</v>
      </c>
      <c r="V2484" s="25" t="str">
        <f>VLOOKUP(A2484,Database!A:M,13,FALSE)</f>
        <v>À venir</v>
      </c>
      <c r="W2484" s="25" t="str">
        <f>VLOOKUP($A2484,Database!$A:$Y,20,FALSE)</f>
        <v/>
      </c>
      <c r="X2484" s="25" t="str">
        <f>VLOOKUP($A2484,Database!$A:$Y,21,FALSE)</f>
        <v/>
      </c>
      <c r="Y2484" s="25" t="str">
        <f ca="1">IF(C2484&lt;NOW(),IF(AND(P2484&gt;Q2484,W2484&gt;X2484),S2484,IF(AND(P2484=Q2484,W2484=X2484),T2484,IF(AND(P2484&lt;Q2484,W2484&lt;X2484),U2484,0))),"")</f>
        <v/>
      </c>
      <c r="Z2484" s="25">
        <f>IF(AND(P2484=W2484,Q2484=X2484),1,0)</f>
        <v>1</v>
      </c>
      <c r="AA2484" s="25" t="str">
        <f>IF(Z2484=0,"",IF(ISBLANK(VLOOKUP(A2484,Database!A:AA,22,FALSE)),"",VLOOKUP(A2484,Database!A:AA,22,FALSE)))</f>
        <v>Exact</v>
      </c>
      <c r="AB2484" s="25">
        <f ca="1">IFERROR(IF(AND(Y2484&lt;&gt;"",OR(V2484="Terminé",V2484="En cours")),VLOOKUP(AA2484,Setup_ScoreExactBonus!A:D,4,FALSE),0),0)</f>
        <v>0</v>
      </c>
      <c r="AC2484" s="31" t="str">
        <f t="shared" ca="1" si="0"/>
        <v/>
      </c>
      <c r="AD2484" s="31">
        <f ca="1">SUMIFS(AC$2:AC2484,D$2:D2484,D2484)*IF(R2484=0,1,2)</f>
        <v>0</v>
      </c>
    </row>
    <row r="2485" spans="1:30" x14ac:dyDescent="0.35">
      <c r="A2485" s="31">
        <f>IF(ISBLANK(B2485),"",COUNTIF(B$2:B2485,B2485))-1</f>
        <v>63</v>
      </c>
      <c r="B2485" s="31">
        <v>27</v>
      </c>
      <c r="C2485" s="10">
        <f>VLOOKUP($A2485,Database!$A:$Y,7,FALSE)</f>
        <v>46200.083333333336</v>
      </c>
      <c r="D2485" s="31" t="str">
        <f>VLOOKUP(Pronostics!$B2485,Setup_MPP!$A:$G,3,FALSE)</f>
        <v>Joueur27</v>
      </c>
      <c r="E2485" s="31" t="str">
        <f>VLOOKUP(Pronostics!$B2485,Setup_MPP!$A:$G,2,FALSE)</f>
        <v>Joueur27</v>
      </c>
      <c r="F2485" s="31" t="str">
        <f>VLOOKUP($B2485,Setup_MPP!$A:$E,4,FALSE)</f>
        <v>#D5D5D5</v>
      </c>
      <c r="G2485" s="31" t="str">
        <f>VLOOKUP($B2485,Setup_MPP!$A:$E,5,FALSE)</f>
        <v>#727272</v>
      </c>
      <c r="H2485" s="31" t="str">
        <f>IFERROR(IF(AND(A2485&gt;=1,A2485&lt;=104),VLOOKUP($A2485,Location!$A:$J,6,FALSE),IF(A2485=0,"Avant l'ouverture",IF(OR(A2485=105,A2485=106),"Bonus"))),"")</f>
        <v>Tour 3</v>
      </c>
      <c r="I2485" s="31" t="str">
        <f>IF(LEFT(H2485,4)="Tour",VLOOKUP(A2485,Database!$A:$C,3,FALSE),"")</f>
        <v>H</v>
      </c>
      <c r="J2485" s="31" t="str">
        <f>VLOOKUP($A2485,Location!$A:$J,7,FALSE)</f>
        <v>Cap-Vert</v>
      </c>
      <c r="K2485" s="31" t="str">
        <f>IFERROR(VLOOKUP(J2485,Setup_Team!$B:$C,2,FALSE), "TDB")</f>
        <v>CPV</v>
      </c>
      <c r="L2485" s="31" t="str">
        <f>VLOOKUP($A2485,Location!$A:$J,8,FALSE)</f>
        <v>Arabie Saoudite</v>
      </c>
      <c r="M2485" s="31" t="str">
        <f>IFERROR(VLOOKUP(L2485,Setup_Team!$B:$C,2,FALSE), "TDB")</f>
        <v>SAU</v>
      </c>
      <c r="N2485" s="31" t="str">
        <f>VLOOKUP($A2485,Location!$A:$J,9,FALSE)</f>
        <v>Houston, Texas</v>
      </c>
      <c r="O2485" s="31" t="str">
        <f>VLOOKUP($A2485,Location!$A:$J,10,FALSE)</f>
        <v>NRG Stadium</v>
      </c>
      <c r="R2485" s="31">
        <v>0</v>
      </c>
      <c r="S2485" s="25">
        <f>VLOOKUP($A2485,Database!$A:$Y,10,FALSE)</f>
        <v>99</v>
      </c>
      <c r="T2485" s="25">
        <f>VLOOKUP($A2485,Database!$A:$Y,11,FALSE)</f>
        <v>123</v>
      </c>
      <c r="U2485" s="25">
        <f>VLOOKUP($A2485,Database!$A:$Y,12,FALSE)</f>
        <v>94</v>
      </c>
      <c r="V2485" s="25" t="str">
        <f>VLOOKUP(A2485,Database!A:M,13,FALSE)</f>
        <v>À venir</v>
      </c>
      <c r="W2485" s="25" t="str">
        <f>VLOOKUP($A2485,Database!$A:$Y,20,FALSE)</f>
        <v/>
      </c>
      <c r="X2485" s="25" t="str">
        <f>VLOOKUP($A2485,Database!$A:$Y,21,FALSE)</f>
        <v/>
      </c>
      <c r="Y2485" s="25" t="str">
        <f ca="1">IF(C2485&lt;NOW(),IF(AND(P2485&gt;Q2485,W2485&gt;X2485),S2485,IF(AND(P2485=Q2485,W2485=X2485),T2485,IF(AND(P2485&lt;Q2485,W2485&lt;X2485),U2485,0))),"")</f>
        <v/>
      </c>
      <c r="Z2485" s="25">
        <f>IF(AND(P2485=W2485,Q2485=X2485),1,0)</f>
        <v>1</v>
      </c>
      <c r="AA2485" s="25" t="str">
        <f>IF(Z2485=0,"",IF(ISBLANK(VLOOKUP(A2485,Database!A:AA,22,FALSE)),"",VLOOKUP(A2485,Database!A:AA,22,FALSE)))</f>
        <v>Exact</v>
      </c>
      <c r="AB2485" s="25">
        <f ca="1">IFERROR(IF(AND(Y2485&lt;&gt;"",OR(V2485="Terminé",V2485="En cours")),VLOOKUP(AA2485,Setup_ScoreExactBonus!A:D,4,FALSE),0),0)</f>
        <v>0</v>
      </c>
      <c r="AC2485" s="31" t="str">
        <f t="shared" ca="1" si="0"/>
        <v/>
      </c>
      <c r="AD2485" s="31">
        <f ca="1">SUMIFS(AC$2:AC2485,D$2:D2485,D2485)*IF(R2485=0,1,2)</f>
        <v>0</v>
      </c>
    </row>
    <row r="2486" spans="1:30" x14ac:dyDescent="0.35">
      <c r="A2486" s="31">
        <f>IF(ISBLANK(B2486),"",COUNTIF(B$2:B2486,B2486))-1</f>
        <v>63</v>
      </c>
      <c r="B2486" s="31">
        <v>28</v>
      </c>
      <c r="C2486" s="10">
        <f>VLOOKUP($A2486,Database!$A:$Y,7,FALSE)</f>
        <v>46200.083333333336</v>
      </c>
      <c r="D2486" s="31" t="str">
        <f>VLOOKUP(Pronostics!$B2486,Setup_MPP!$A:$G,3,FALSE)</f>
        <v>Joueur28</v>
      </c>
      <c r="E2486" s="31" t="str">
        <f>VLOOKUP(Pronostics!$B2486,Setup_MPP!$A:$G,2,FALSE)</f>
        <v>Joueur28</v>
      </c>
      <c r="F2486" s="31" t="str">
        <f>VLOOKUP($B2486,Setup_MPP!$A:$E,4,FALSE)</f>
        <v>#D5D5D5</v>
      </c>
      <c r="G2486" s="31" t="str">
        <f>VLOOKUP($B2486,Setup_MPP!$A:$E,5,FALSE)</f>
        <v>#727272</v>
      </c>
      <c r="H2486" s="31" t="str">
        <f>IFERROR(IF(AND(A2486&gt;=1,A2486&lt;=104),VLOOKUP($A2486,Location!$A:$J,6,FALSE),IF(A2486=0,"Avant l'ouverture",IF(OR(A2486=105,A2486=106),"Bonus"))),"")</f>
        <v>Tour 3</v>
      </c>
      <c r="I2486" s="31" t="str">
        <f>IF(LEFT(H2486,4)="Tour",VLOOKUP(A2486,Database!$A:$C,3,FALSE),"")</f>
        <v>H</v>
      </c>
      <c r="J2486" s="31" t="str">
        <f>VLOOKUP($A2486,Location!$A:$J,7,FALSE)</f>
        <v>Cap-Vert</v>
      </c>
      <c r="K2486" s="31" t="str">
        <f>IFERROR(VLOOKUP(J2486,Setup_Team!$B:$C,2,FALSE), "TDB")</f>
        <v>CPV</v>
      </c>
      <c r="L2486" s="31" t="str">
        <f>VLOOKUP($A2486,Location!$A:$J,8,FALSE)</f>
        <v>Arabie Saoudite</v>
      </c>
      <c r="M2486" s="31" t="str">
        <f>IFERROR(VLOOKUP(L2486,Setup_Team!$B:$C,2,FALSE), "TDB")</f>
        <v>SAU</v>
      </c>
      <c r="N2486" s="31" t="str">
        <f>VLOOKUP($A2486,Location!$A:$J,9,FALSE)</f>
        <v>Houston, Texas</v>
      </c>
      <c r="O2486" s="31" t="str">
        <f>VLOOKUP($A2486,Location!$A:$J,10,FALSE)</f>
        <v>NRG Stadium</v>
      </c>
      <c r="R2486" s="31">
        <v>0</v>
      </c>
      <c r="S2486" s="25">
        <f>VLOOKUP($A2486,Database!$A:$Y,10,FALSE)</f>
        <v>99</v>
      </c>
      <c r="T2486" s="25">
        <f>VLOOKUP($A2486,Database!$A:$Y,11,FALSE)</f>
        <v>123</v>
      </c>
      <c r="U2486" s="25">
        <f>VLOOKUP($A2486,Database!$A:$Y,12,FALSE)</f>
        <v>94</v>
      </c>
      <c r="V2486" s="25" t="str">
        <f>VLOOKUP(A2486,Database!A:M,13,FALSE)</f>
        <v>À venir</v>
      </c>
      <c r="W2486" s="25" t="str">
        <f>VLOOKUP($A2486,Database!$A:$Y,20,FALSE)</f>
        <v/>
      </c>
      <c r="X2486" s="25" t="str">
        <f>VLOOKUP($A2486,Database!$A:$Y,21,FALSE)</f>
        <v/>
      </c>
      <c r="Y2486" s="25" t="str">
        <f ca="1">IF(C2486&lt;NOW(),IF(AND(P2486&gt;Q2486,W2486&gt;X2486),S2486,IF(AND(P2486=Q2486,W2486=X2486),T2486,IF(AND(P2486&lt;Q2486,W2486&lt;X2486),U2486,0))),"")</f>
        <v/>
      </c>
      <c r="Z2486" s="25">
        <f>IF(AND(P2486=W2486,Q2486=X2486),1,0)</f>
        <v>1</v>
      </c>
      <c r="AA2486" s="25" t="str">
        <f>IF(Z2486=0,"",IF(ISBLANK(VLOOKUP(A2486,Database!A:AA,22,FALSE)),"",VLOOKUP(A2486,Database!A:AA,22,FALSE)))</f>
        <v>Exact</v>
      </c>
      <c r="AB2486" s="25">
        <f ca="1">IFERROR(IF(AND(Y2486&lt;&gt;"",OR(V2486="Terminé",V2486="En cours")),VLOOKUP(AA2486,Setup_ScoreExactBonus!A:D,4,FALSE),0),0)</f>
        <v>0</v>
      </c>
      <c r="AC2486" s="31" t="str">
        <f t="shared" ca="1" si="0"/>
        <v/>
      </c>
      <c r="AD2486" s="31">
        <f ca="1">SUMIFS(AC$2:AC2486,D$2:D2486,D2486)*IF(R2486=0,1,2)</f>
        <v>0</v>
      </c>
    </row>
    <row r="2487" spans="1:30" x14ac:dyDescent="0.35">
      <c r="A2487" s="31">
        <f>IF(ISBLANK(B2487),"",COUNTIF(B$2:B2487,B2487))-1</f>
        <v>63</v>
      </c>
      <c r="B2487" s="31">
        <v>29</v>
      </c>
      <c r="C2487" s="10">
        <f>VLOOKUP($A2487,Database!$A:$Y,7,FALSE)</f>
        <v>46200.083333333336</v>
      </c>
      <c r="D2487" s="31" t="str">
        <f>VLOOKUP(Pronostics!$B2487,Setup_MPP!$A:$G,3,FALSE)</f>
        <v>Joueur29</v>
      </c>
      <c r="E2487" s="31" t="str">
        <f>VLOOKUP(Pronostics!$B2487,Setup_MPP!$A:$G,2,FALSE)</f>
        <v>Joueur29</v>
      </c>
      <c r="F2487" s="31" t="str">
        <f>VLOOKUP($B2487,Setup_MPP!$A:$E,4,FALSE)</f>
        <v>#D5D5D5</v>
      </c>
      <c r="G2487" s="31" t="str">
        <f>VLOOKUP($B2487,Setup_MPP!$A:$E,5,FALSE)</f>
        <v>#727272</v>
      </c>
      <c r="H2487" s="31" t="str">
        <f>IFERROR(IF(AND(A2487&gt;=1,A2487&lt;=104),VLOOKUP($A2487,Location!$A:$J,6,FALSE),IF(A2487=0,"Avant l'ouverture",IF(OR(A2487=105,A2487=106),"Bonus"))),"")</f>
        <v>Tour 3</v>
      </c>
      <c r="I2487" s="31" t="str">
        <f>IF(LEFT(H2487,4)="Tour",VLOOKUP(A2487,Database!$A:$C,3,FALSE),"")</f>
        <v>H</v>
      </c>
      <c r="J2487" s="31" t="str">
        <f>VLOOKUP($A2487,Location!$A:$J,7,FALSE)</f>
        <v>Cap-Vert</v>
      </c>
      <c r="K2487" s="31" t="str">
        <f>IFERROR(VLOOKUP(J2487,Setup_Team!$B:$C,2,FALSE), "TDB")</f>
        <v>CPV</v>
      </c>
      <c r="L2487" s="31" t="str">
        <f>VLOOKUP($A2487,Location!$A:$J,8,FALSE)</f>
        <v>Arabie Saoudite</v>
      </c>
      <c r="M2487" s="31" t="str">
        <f>IFERROR(VLOOKUP(L2487,Setup_Team!$B:$C,2,FALSE), "TDB")</f>
        <v>SAU</v>
      </c>
      <c r="N2487" s="31" t="str">
        <f>VLOOKUP($A2487,Location!$A:$J,9,FALSE)</f>
        <v>Houston, Texas</v>
      </c>
      <c r="O2487" s="31" t="str">
        <f>VLOOKUP($A2487,Location!$A:$J,10,FALSE)</f>
        <v>NRG Stadium</v>
      </c>
      <c r="R2487" s="31">
        <v>0</v>
      </c>
      <c r="S2487" s="25">
        <f>VLOOKUP($A2487,Database!$A:$Y,10,FALSE)</f>
        <v>99</v>
      </c>
      <c r="T2487" s="25">
        <f>VLOOKUP($A2487,Database!$A:$Y,11,FALSE)</f>
        <v>123</v>
      </c>
      <c r="U2487" s="25">
        <f>VLOOKUP($A2487,Database!$A:$Y,12,FALSE)</f>
        <v>94</v>
      </c>
      <c r="V2487" s="25" t="str">
        <f>VLOOKUP(A2487,Database!A:M,13,FALSE)</f>
        <v>À venir</v>
      </c>
      <c r="W2487" s="25" t="str">
        <f>VLOOKUP($A2487,Database!$A:$Y,20,FALSE)</f>
        <v/>
      </c>
      <c r="X2487" s="25" t="str">
        <f>VLOOKUP($A2487,Database!$A:$Y,21,FALSE)</f>
        <v/>
      </c>
      <c r="Y2487" s="25" t="str">
        <f ca="1">IF(C2487&lt;NOW(),IF(AND(P2487&gt;Q2487,W2487&gt;X2487),S2487,IF(AND(P2487=Q2487,W2487=X2487),T2487,IF(AND(P2487&lt;Q2487,W2487&lt;X2487),U2487,0))),"")</f>
        <v/>
      </c>
      <c r="Z2487" s="25">
        <f>IF(AND(P2487=W2487,Q2487=X2487),1,0)</f>
        <v>1</v>
      </c>
      <c r="AA2487" s="25" t="str">
        <f>IF(Z2487=0,"",IF(ISBLANK(VLOOKUP(A2487,Database!A:AA,22,FALSE)),"",VLOOKUP(A2487,Database!A:AA,22,FALSE)))</f>
        <v>Exact</v>
      </c>
      <c r="AB2487" s="25">
        <f ca="1">IFERROR(IF(AND(Y2487&lt;&gt;"",OR(V2487="Terminé",V2487="En cours")),VLOOKUP(AA2487,Setup_ScoreExactBonus!A:D,4,FALSE),0),0)</f>
        <v>0</v>
      </c>
      <c r="AC2487" s="31" t="str">
        <f t="shared" ca="1" si="0"/>
        <v/>
      </c>
      <c r="AD2487" s="31">
        <f ca="1">SUMIFS(AC$2:AC2487,D$2:D2487,D2487)*IF(R2487=0,1,2)</f>
        <v>0</v>
      </c>
    </row>
    <row r="2488" spans="1:30" x14ac:dyDescent="0.35">
      <c r="A2488" s="31">
        <f>IF(ISBLANK(B2488),"",COUNTIF(B$2:B2488,B2488))-1</f>
        <v>63</v>
      </c>
      <c r="B2488" s="31">
        <v>30</v>
      </c>
      <c r="C2488" s="10">
        <f>VLOOKUP($A2488,Database!$A:$Y,7,FALSE)</f>
        <v>46200.083333333336</v>
      </c>
      <c r="D2488" s="31" t="str">
        <f>VLOOKUP(Pronostics!$B2488,Setup_MPP!$A:$G,3,FALSE)</f>
        <v>Joueur30</v>
      </c>
      <c r="E2488" s="31" t="str">
        <f>VLOOKUP(Pronostics!$B2488,Setup_MPP!$A:$G,2,FALSE)</f>
        <v>Joueur30</v>
      </c>
      <c r="F2488" s="31" t="str">
        <f>VLOOKUP($B2488,Setup_MPP!$A:$E,4,FALSE)</f>
        <v>#D5D5D5</v>
      </c>
      <c r="G2488" s="31" t="str">
        <f>VLOOKUP($B2488,Setup_MPP!$A:$E,5,FALSE)</f>
        <v>#727272</v>
      </c>
      <c r="H2488" s="31" t="str">
        <f>IFERROR(IF(AND(A2488&gt;=1,A2488&lt;=104),VLOOKUP($A2488,Location!$A:$J,6,FALSE),IF(A2488=0,"Avant l'ouverture",IF(OR(A2488=105,A2488=106),"Bonus"))),"")</f>
        <v>Tour 3</v>
      </c>
      <c r="I2488" s="31" t="str">
        <f>IF(LEFT(H2488,4)="Tour",VLOOKUP(A2488,Database!$A:$C,3,FALSE),"")</f>
        <v>H</v>
      </c>
      <c r="J2488" s="31" t="str">
        <f>VLOOKUP($A2488,Location!$A:$J,7,FALSE)</f>
        <v>Cap-Vert</v>
      </c>
      <c r="K2488" s="31" t="str">
        <f>IFERROR(VLOOKUP(J2488,Setup_Team!$B:$C,2,FALSE), "TDB")</f>
        <v>CPV</v>
      </c>
      <c r="L2488" s="31" t="str">
        <f>VLOOKUP($A2488,Location!$A:$J,8,FALSE)</f>
        <v>Arabie Saoudite</v>
      </c>
      <c r="M2488" s="31" t="str">
        <f>IFERROR(VLOOKUP(L2488,Setup_Team!$B:$C,2,FALSE), "TDB")</f>
        <v>SAU</v>
      </c>
      <c r="N2488" s="31" t="str">
        <f>VLOOKUP($A2488,Location!$A:$J,9,FALSE)</f>
        <v>Houston, Texas</v>
      </c>
      <c r="O2488" s="31" t="str">
        <f>VLOOKUP($A2488,Location!$A:$J,10,FALSE)</f>
        <v>NRG Stadium</v>
      </c>
      <c r="R2488" s="31">
        <v>0</v>
      </c>
      <c r="S2488" s="25">
        <f>VLOOKUP($A2488,Database!$A:$Y,10,FALSE)</f>
        <v>99</v>
      </c>
      <c r="T2488" s="25">
        <f>VLOOKUP($A2488,Database!$A:$Y,11,FALSE)</f>
        <v>123</v>
      </c>
      <c r="U2488" s="25">
        <f>VLOOKUP($A2488,Database!$A:$Y,12,FALSE)</f>
        <v>94</v>
      </c>
      <c r="V2488" s="25" t="str">
        <f>VLOOKUP(A2488,Database!A:M,13,FALSE)</f>
        <v>À venir</v>
      </c>
      <c r="W2488" s="25" t="str">
        <f>VLOOKUP($A2488,Database!$A:$Y,20,FALSE)</f>
        <v/>
      </c>
      <c r="X2488" s="25" t="str">
        <f>VLOOKUP($A2488,Database!$A:$Y,21,FALSE)</f>
        <v/>
      </c>
      <c r="Y2488" s="25" t="str">
        <f ca="1">IF(C2488&lt;NOW(),IF(AND(P2488&gt;Q2488,W2488&gt;X2488),S2488,IF(AND(P2488=Q2488,W2488=X2488),T2488,IF(AND(P2488&lt;Q2488,W2488&lt;X2488),U2488,0))),"")</f>
        <v/>
      </c>
      <c r="Z2488" s="25">
        <f>IF(AND(P2488=W2488,Q2488=X2488),1,0)</f>
        <v>1</v>
      </c>
      <c r="AA2488" s="25" t="str">
        <f>IF(Z2488=0,"",IF(ISBLANK(VLOOKUP(A2488,Database!A:AA,22,FALSE)),"",VLOOKUP(A2488,Database!A:AA,22,FALSE)))</f>
        <v>Exact</v>
      </c>
      <c r="AB2488" s="25">
        <f ca="1">IFERROR(IF(AND(Y2488&lt;&gt;"",OR(V2488="Terminé",V2488="En cours")),VLOOKUP(AA2488,Setup_ScoreExactBonus!A:D,4,FALSE),0),0)</f>
        <v>0</v>
      </c>
      <c r="AC2488" s="31" t="str">
        <f t="shared" ca="1" si="0"/>
        <v/>
      </c>
      <c r="AD2488" s="31">
        <f ca="1">SUMIFS(AC$2:AC2488,D$2:D2488,D2488)*IF(R2488=0,1,2)</f>
        <v>0</v>
      </c>
    </row>
    <row r="2489" spans="1:30" x14ac:dyDescent="0.35">
      <c r="A2489" s="31">
        <f>IF(ISBLANK(B2489),"",COUNTIF(B$2:B2489,B2489))-1</f>
        <v>63</v>
      </c>
      <c r="B2489" s="31">
        <v>31</v>
      </c>
      <c r="C2489" s="10">
        <f>VLOOKUP($A2489,Database!$A:$Y,7,FALSE)</f>
        <v>46200.083333333336</v>
      </c>
      <c r="D2489" s="31" t="str">
        <f>VLOOKUP(Pronostics!$B2489,Setup_MPP!$A:$G,3,FALSE)</f>
        <v>Joueur31</v>
      </c>
      <c r="E2489" s="31" t="str">
        <f>VLOOKUP(Pronostics!$B2489,Setup_MPP!$A:$G,2,FALSE)</f>
        <v>Joueur31</v>
      </c>
      <c r="F2489" s="31" t="str">
        <f>VLOOKUP($B2489,Setup_MPP!$A:$E,4,FALSE)</f>
        <v>#D5D5D5</v>
      </c>
      <c r="G2489" s="31" t="str">
        <f>VLOOKUP($B2489,Setup_MPP!$A:$E,5,FALSE)</f>
        <v>#727272</v>
      </c>
      <c r="H2489" s="31" t="str">
        <f>IFERROR(IF(AND(A2489&gt;=1,A2489&lt;=104),VLOOKUP($A2489,Location!$A:$J,6,FALSE),IF(A2489=0,"Avant l'ouverture",IF(OR(A2489=105,A2489=106),"Bonus"))),"")</f>
        <v>Tour 3</v>
      </c>
      <c r="I2489" s="31" t="str">
        <f>IF(LEFT(H2489,4)="Tour",VLOOKUP(A2489,Database!$A:$C,3,FALSE),"")</f>
        <v>H</v>
      </c>
      <c r="J2489" s="31" t="str">
        <f>VLOOKUP($A2489,Location!$A:$J,7,FALSE)</f>
        <v>Cap-Vert</v>
      </c>
      <c r="K2489" s="31" t="str">
        <f>IFERROR(VLOOKUP(J2489,Setup_Team!$B:$C,2,FALSE), "TDB")</f>
        <v>CPV</v>
      </c>
      <c r="L2489" s="31" t="str">
        <f>VLOOKUP($A2489,Location!$A:$J,8,FALSE)</f>
        <v>Arabie Saoudite</v>
      </c>
      <c r="M2489" s="31" t="str">
        <f>IFERROR(VLOOKUP(L2489,Setup_Team!$B:$C,2,FALSE), "TDB")</f>
        <v>SAU</v>
      </c>
      <c r="N2489" s="31" t="str">
        <f>VLOOKUP($A2489,Location!$A:$J,9,FALSE)</f>
        <v>Houston, Texas</v>
      </c>
      <c r="O2489" s="31" t="str">
        <f>VLOOKUP($A2489,Location!$A:$J,10,FALSE)</f>
        <v>NRG Stadium</v>
      </c>
      <c r="R2489" s="31">
        <v>0</v>
      </c>
      <c r="S2489" s="25">
        <f>VLOOKUP($A2489,Database!$A:$Y,10,FALSE)</f>
        <v>99</v>
      </c>
      <c r="T2489" s="25">
        <f>VLOOKUP($A2489,Database!$A:$Y,11,FALSE)</f>
        <v>123</v>
      </c>
      <c r="U2489" s="25">
        <f>VLOOKUP($A2489,Database!$A:$Y,12,FALSE)</f>
        <v>94</v>
      </c>
      <c r="V2489" s="25" t="str">
        <f>VLOOKUP(A2489,Database!A:M,13,FALSE)</f>
        <v>À venir</v>
      </c>
      <c r="W2489" s="25" t="str">
        <f>VLOOKUP($A2489,Database!$A:$Y,20,FALSE)</f>
        <v/>
      </c>
      <c r="X2489" s="25" t="str">
        <f>VLOOKUP($A2489,Database!$A:$Y,21,FALSE)</f>
        <v/>
      </c>
      <c r="Y2489" s="25" t="str">
        <f ca="1">IF(C2489&lt;NOW(),IF(AND(P2489&gt;Q2489,W2489&gt;X2489),S2489,IF(AND(P2489=Q2489,W2489=X2489),T2489,IF(AND(P2489&lt;Q2489,W2489&lt;X2489),U2489,0))),"")</f>
        <v/>
      </c>
      <c r="Z2489" s="25">
        <f>IF(AND(P2489=W2489,Q2489=X2489),1,0)</f>
        <v>1</v>
      </c>
      <c r="AA2489" s="25" t="str">
        <f>IF(Z2489=0,"",IF(ISBLANK(VLOOKUP(A2489,Database!A:AA,22,FALSE)),"",VLOOKUP(A2489,Database!A:AA,22,FALSE)))</f>
        <v>Exact</v>
      </c>
      <c r="AB2489" s="25">
        <f ca="1">IFERROR(IF(AND(Y2489&lt;&gt;"",OR(V2489="Terminé",V2489="En cours")),VLOOKUP(AA2489,Setup_ScoreExactBonus!A:D,4,FALSE),0),0)</f>
        <v>0</v>
      </c>
      <c r="AC2489" s="31" t="str">
        <f t="shared" ca="1" si="0"/>
        <v/>
      </c>
      <c r="AD2489" s="31">
        <f ca="1">SUMIFS(AC$2:AC2489,D$2:D2489,D2489)*IF(R2489=0,1,2)</f>
        <v>0</v>
      </c>
    </row>
    <row r="2490" spans="1:30" x14ac:dyDescent="0.35">
      <c r="A2490" s="31">
        <f>IF(ISBLANK(B2490),"",COUNTIF(B$2:B2490,B2490))-1</f>
        <v>63</v>
      </c>
      <c r="B2490" s="31">
        <v>32</v>
      </c>
      <c r="C2490" s="10">
        <f>VLOOKUP($A2490,Database!$A:$Y,7,FALSE)</f>
        <v>46200.083333333336</v>
      </c>
      <c r="D2490" s="31" t="str">
        <f>VLOOKUP(Pronostics!$B2490,Setup_MPP!$A:$G,3,FALSE)</f>
        <v>Joueur32</v>
      </c>
      <c r="E2490" s="31" t="str">
        <f>VLOOKUP(Pronostics!$B2490,Setup_MPP!$A:$G,2,FALSE)</f>
        <v>Joueur32</v>
      </c>
      <c r="F2490" s="31" t="str">
        <f>VLOOKUP($B2490,Setup_MPP!$A:$E,4,FALSE)</f>
        <v>#D5D5D5</v>
      </c>
      <c r="G2490" s="31" t="str">
        <f>VLOOKUP($B2490,Setup_MPP!$A:$E,5,FALSE)</f>
        <v>#727272</v>
      </c>
      <c r="H2490" s="31" t="str">
        <f>IFERROR(IF(AND(A2490&gt;=1,A2490&lt;=104),VLOOKUP($A2490,Location!$A:$J,6,FALSE),IF(A2490=0,"Avant l'ouverture",IF(OR(A2490=105,A2490=106),"Bonus"))),"")</f>
        <v>Tour 3</v>
      </c>
      <c r="I2490" s="31" t="str">
        <f>IF(LEFT(H2490,4)="Tour",VLOOKUP(A2490,Database!$A:$C,3,FALSE),"")</f>
        <v>H</v>
      </c>
      <c r="J2490" s="31" t="str">
        <f>VLOOKUP($A2490,Location!$A:$J,7,FALSE)</f>
        <v>Cap-Vert</v>
      </c>
      <c r="K2490" s="31" t="str">
        <f>IFERROR(VLOOKUP(J2490,Setup_Team!$B:$C,2,FALSE), "TDB")</f>
        <v>CPV</v>
      </c>
      <c r="L2490" s="31" t="str">
        <f>VLOOKUP($A2490,Location!$A:$J,8,FALSE)</f>
        <v>Arabie Saoudite</v>
      </c>
      <c r="M2490" s="31" t="str">
        <f>IFERROR(VLOOKUP(L2490,Setup_Team!$B:$C,2,FALSE), "TDB")</f>
        <v>SAU</v>
      </c>
      <c r="N2490" s="31" t="str">
        <f>VLOOKUP($A2490,Location!$A:$J,9,FALSE)</f>
        <v>Houston, Texas</v>
      </c>
      <c r="O2490" s="31" t="str">
        <f>VLOOKUP($A2490,Location!$A:$J,10,FALSE)</f>
        <v>NRG Stadium</v>
      </c>
      <c r="R2490" s="31">
        <v>0</v>
      </c>
      <c r="S2490" s="25">
        <f>VLOOKUP($A2490,Database!$A:$Y,10,FALSE)</f>
        <v>99</v>
      </c>
      <c r="T2490" s="25">
        <f>VLOOKUP($A2490,Database!$A:$Y,11,FALSE)</f>
        <v>123</v>
      </c>
      <c r="U2490" s="25">
        <f>VLOOKUP($A2490,Database!$A:$Y,12,FALSE)</f>
        <v>94</v>
      </c>
      <c r="V2490" s="25" t="str">
        <f>VLOOKUP(A2490,Database!A:M,13,FALSE)</f>
        <v>À venir</v>
      </c>
      <c r="W2490" s="25" t="str">
        <f>VLOOKUP($A2490,Database!$A:$Y,20,FALSE)</f>
        <v/>
      </c>
      <c r="X2490" s="25" t="str">
        <f>VLOOKUP($A2490,Database!$A:$Y,21,FALSE)</f>
        <v/>
      </c>
      <c r="Y2490" s="25" t="str">
        <f ca="1">IF(C2490&lt;NOW(),IF(AND(P2490&gt;Q2490,W2490&gt;X2490),S2490,IF(AND(P2490=Q2490,W2490=X2490),T2490,IF(AND(P2490&lt;Q2490,W2490&lt;X2490),U2490,0))),"")</f>
        <v/>
      </c>
      <c r="Z2490" s="25">
        <f>IF(AND(P2490=W2490,Q2490=X2490),1,0)</f>
        <v>1</v>
      </c>
      <c r="AA2490" s="25" t="str">
        <f>IF(Z2490=0,"",IF(ISBLANK(VLOOKUP(A2490,Database!A:AA,22,FALSE)),"",VLOOKUP(A2490,Database!A:AA,22,FALSE)))</f>
        <v>Exact</v>
      </c>
      <c r="AB2490" s="25">
        <f ca="1">IFERROR(IF(AND(Y2490&lt;&gt;"",OR(V2490="Terminé",V2490="En cours")),VLOOKUP(AA2490,Setup_ScoreExactBonus!A:D,4,FALSE),0),0)</f>
        <v>0</v>
      </c>
      <c r="AC2490" s="31" t="str">
        <f t="shared" ca="1" si="0"/>
        <v/>
      </c>
      <c r="AD2490" s="31">
        <f ca="1">SUMIFS(AC$2:AC2490,D$2:D2490,D2490)*IF(R2490=0,1,2)</f>
        <v>0</v>
      </c>
    </row>
    <row r="2491" spans="1:30" x14ac:dyDescent="0.35">
      <c r="A2491" s="31">
        <f>IF(ISBLANK(B2491),"",COUNTIF(B$2:B2491,B2491))-1</f>
        <v>63</v>
      </c>
      <c r="B2491" s="31">
        <v>33</v>
      </c>
      <c r="C2491" s="10">
        <f>VLOOKUP($A2491,Database!$A:$Y,7,FALSE)</f>
        <v>46200.083333333336</v>
      </c>
      <c r="D2491" s="31" t="str">
        <f>VLOOKUP(Pronostics!$B2491,Setup_MPP!$A:$G,3,FALSE)</f>
        <v>Joueur33</v>
      </c>
      <c r="E2491" s="31" t="str">
        <f>VLOOKUP(Pronostics!$B2491,Setup_MPP!$A:$G,2,FALSE)</f>
        <v>Joueur33</v>
      </c>
      <c r="F2491" s="31" t="str">
        <f>VLOOKUP($B2491,Setup_MPP!$A:$E,4,FALSE)</f>
        <v>#D5D5D5</v>
      </c>
      <c r="G2491" s="31" t="str">
        <f>VLOOKUP($B2491,Setup_MPP!$A:$E,5,FALSE)</f>
        <v>#727272</v>
      </c>
      <c r="H2491" s="31" t="str">
        <f>IFERROR(IF(AND(A2491&gt;=1,A2491&lt;=104),VLOOKUP($A2491,Location!$A:$J,6,FALSE),IF(A2491=0,"Avant l'ouverture",IF(OR(A2491=105,A2491=106),"Bonus"))),"")</f>
        <v>Tour 3</v>
      </c>
      <c r="I2491" s="31" t="str">
        <f>IF(LEFT(H2491,4)="Tour",VLOOKUP(A2491,Database!$A:$C,3,FALSE),"")</f>
        <v>H</v>
      </c>
      <c r="J2491" s="31" t="str">
        <f>VLOOKUP($A2491,Location!$A:$J,7,FALSE)</f>
        <v>Cap-Vert</v>
      </c>
      <c r="K2491" s="31" t="str">
        <f>IFERROR(VLOOKUP(J2491,Setup_Team!$B:$C,2,FALSE), "TDB")</f>
        <v>CPV</v>
      </c>
      <c r="L2491" s="31" t="str">
        <f>VLOOKUP($A2491,Location!$A:$J,8,FALSE)</f>
        <v>Arabie Saoudite</v>
      </c>
      <c r="M2491" s="31" t="str">
        <f>IFERROR(VLOOKUP(L2491,Setup_Team!$B:$C,2,FALSE), "TDB")</f>
        <v>SAU</v>
      </c>
      <c r="N2491" s="31" t="str">
        <f>VLOOKUP($A2491,Location!$A:$J,9,FALSE)</f>
        <v>Houston, Texas</v>
      </c>
      <c r="O2491" s="31" t="str">
        <f>VLOOKUP($A2491,Location!$A:$J,10,FALSE)</f>
        <v>NRG Stadium</v>
      </c>
      <c r="R2491" s="31">
        <v>0</v>
      </c>
      <c r="S2491" s="25">
        <f>VLOOKUP($A2491,Database!$A:$Y,10,FALSE)</f>
        <v>99</v>
      </c>
      <c r="T2491" s="25">
        <f>VLOOKUP($A2491,Database!$A:$Y,11,FALSE)</f>
        <v>123</v>
      </c>
      <c r="U2491" s="25">
        <f>VLOOKUP($A2491,Database!$A:$Y,12,FALSE)</f>
        <v>94</v>
      </c>
      <c r="V2491" s="25" t="str">
        <f>VLOOKUP(A2491,Database!A:M,13,FALSE)</f>
        <v>À venir</v>
      </c>
      <c r="W2491" s="25" t="str">
        <f>VLOOKUP($A2491,Database!$A:$Y,20,FALSE)</f>
        <v/>
      </c>
      <c r="X2491" s="25" t="str">
        <f>VLOOKUP($A2491,Database!$A:$Y,21,FALSE)</f>
        <v/>
      </c>
      <c r="Y2491" s="25" t="str">
        <f ca="1">IF(C2491&lt;NOW(),IF(AND(P2491&gt;Q2491,W2491&gt;X2491),S2491,IF(AND(P2491=Q2491,W2491=X2491),T2491,IF(AND(P2491&lt;Q2491,W2491&lt;X2491),U2491,0))),"")</f>
        <v/>
      </c>
      <c r="Z2491" s="25">
        <f>IF(AND(P2491=W2491,Q2491=X2491),1,0)</f>
        <v>1</v>
      </c>
      <c r="AA2491" s="25" t="str">
        <f>IF(Z2491=0,"",IF(ISBLANK(VLOOKUP(A2491,Database!A:AA,22,FALSE)),"",VLOOKUP(A2491,Database!A:AA,22,FALSE)))</f>
        <v>Exact</v>
      </c>
      <c r="AB2491" s="25">
        <f ca="1">IFERROR(IF(AND(Y2491&lt;&gt;"",OR(V2491="Terminé",V2491="En cours")),VLOOKUP(AA2491,Setup_ScoreExactBonus!A:D,4,FALSE),0),0)</f>
        <v>0</v>
      </c>
      <c r="AC2491" s="31" t="str">
        <f t="shared" ca="1" si="0"/>
        <v/>
      </c>
      <c r="AD2491" s="31">
        <f ca="1">SUMIFS(AC$2:AC2491,D$2:D2491,D2491)*IF(R2491=0,1,2)</f>
        <v>0</v>
      </c>
    </row>
    <row r="2492" spans="1:30" x14ac:dyDescent="0.35">
      <c r="A2492" s="31">
        <f>IF(ISBLANK(B2492),"",COUNTIF(B$2:B2492,B2492))-1</f>
        <v>63</v>
      </c>
      <c r="B2492" s="31">
        <v>34</v>
      </c>
      <c r="C2492" s="10">
        <f>VLOOKUP($A2492,Database!$A:$Y,7,FALSE)</f>
        <v>46200.083333333336</v>
      </c>
      <c r="D2492" s="31" t="str">
        <f>VLOOKUP(Pronostics!$B2492,Setup_MPP!$A:$G,3,FALSE)</f>
        <v>Joueur34</v>
      </c>
      <c r="E2492" s="31" t="str">
        <f>VLOOKUP(Pronostics!$B2492,Setup_MPP!$A:$G,2,FALSE)</f>
        <v>Joueur34</v>
      </c>
      <c r="F2492" s="31" t="str">
        <f>VLOOKUP($B2492,Setup_MPP!$A:$E,4,FALSE)</f>
        <v>#D5D5D5</v>
      </c>
      <c r="G2492" s="31" t="str">
        <f>VLOOKUP($B2492,Setup_MPP!$A:$E,5,FALSE)</f>
        <v>#727272</v>
      </c>
      <c r="H2492" s="31" t="str">
        <f>IFERROR(IF(AND(A2492&gt;=1,A2492&lt;=104),VLOOKUP($A2492,Location!$A:$J,6,FALSE),IF(A2492=0,"Avant l'ouverture",IF(OR(A2492=105,A2492=106),"Bonus"))),"")</f>
        <v>Tour 3</v>
      </c>
      <c r="I2492" s="31" t="str">
        <f>IF(LEFT(H2492,4)="Tour",VLOOKUP(A2492,Database!$A:$C,3,FALSE),"")</f>
        <v>H</v>
      </c>
      <c r="J2492" s="31" t="str">
        <f>VLOOKUP($A2492,Location!$A:$J,7,FALSE)</f>
        <v>Cap-Vert</v>
      </c>
      <c r="K2492" s="31" t="str">
        <f>IFERROR(VLOOKUP(J2492,Setup_Team!$B:$C,2,FALSE), "TDB")</f>
        <v>CPV</v>
      </c>
      <c r="L2492" s="31" t="str">
        <f>VLOOKUP($A2492,Location!$A:$J,8,FALSE)</f>
        <v>Arabie Saoudite</v>
      </c>
      <c r="M2492" s="31" t="str">
        <f>IFERROR(VLOOKUP(L2492,Setup_Team!$B:$C,2,FALSE), "TDB")</f>
        <v>SAU</v>
      </c>
      <c r="N2492" s="31" t="str">
        <f>VLOOKUP($A2492,Location!$A:$J,9,FALSE)</f>
        <v>Houston, Texas</v>
      </c>
      <c r="O2492" s="31" t="str">
        <f>VLOOKUP($A2492,Location!$A:$J,10,FALSE)</f>
        <v>NRG Stadium</v>
      </c>
      <c r="R2492" s="31">
        <v>0</v>
      </c>
      <c r="S2492" s="25">
        <f>VLOOKUP($A2492,Database!$A:$Y,10,FALSE)</f>
        <v>99</v>
      </c>
      <c r="T2492" s="25">
        <f>VLOOKUP($A2492,Database!$A:$Y,11,FALSE)</f>
        <v>123</v>
      </c>
      <c r="U2492" s="25">
        <f>VLOOKUP($A2492,Database!$A:$Y,12,FALSE)</f>
        <v>94</v>
      </c>
      <c r="V2492" s="25" t="str">
        <f>VLOOKUP(A2492,Database!A:M,13,FALSE)</f>
        <v>À venir</v>
      </c>
      <c r="W2492" s="25" t="str">
        <f>VLOOKUP($A2492,Database!$A:$Y,20,FALSE)</f>
        <v/>
      </c>
      <c r="X2492" s="25" t="str">
        <f>VLOOKUP($A2492,Database!$A:$Y,21,FALSE)</f>
        <v/>
      </c>
      <c r="Y2492" s="25" t="str">
        <f ca="1">IF(C2492&lt;NOW(),IF(AND(P2492&gt;Q2492,W2492&gt;X2492),S2492,IF(AND(P2492=Q2492,W2492=X2492),T2492,IF(AND(P2492&lt;Q2492,W2492&lt;X2492),U2492,0))),"")</f>
        <v/>
      </c>
      <c r="Z2492" s="25">
        <f>IF(AND(P2492=W2492,Q2492=X2492),1,0)</f>
        <v>1</v>
      </c>
      <c r="AA2492" s="25" t="str">
        <f>IF(Z2492=0,"",IF(ISBLANK(VLOOKUP(A2492,Database!A:AA,22,FALSE)),"",VLOOKUP(A2492,Database!A:AA,22,FALSE)))</f>
        <v>Exact</v>
      </c>
      <c r="AB2492" s="25">
        <f ca="1">IFERROR(IF(AND(Y2492&lt;&gt;"",OR(V2492="Terminé",V2492="En cours")),VLOOKUP(AA2492,Setup_ScoreExactBonus!A:D,4,FALSE),0),0)</f>
        <v>0</v>
      </c>
      <c r="AC2492" s="31" t="str">
        <f t="shared" ca="1" si="0"/>
        <v/>
      </c>
      <c r="AD2492" s="31">
        <f ca="1">SUMIFS(AC$2:AC2492,D$2:D2492,D2492)*IF(R2492=0,1,2)</f>
        <v>0</v>
      </c>
    </row>
    <row r="2493" spans="1:30" x14ac:dyDescent="0.35">
      <c r="A2493" s="31">
        <f>IF(ISBLANK(B2493),"",COUNTIF(B$2:B2493,B2493))-1</f>
        <v>63</v>
      </c>
      <c r="B2493" s="31">
        <v>35</v>
      </c>
      <c r="C2493" s="10">
        <f>VLOOKUP($A2493,Database!$A:$Y,7,FALSE)</f>
        <v>46200.083333333336</v>
      </c>
      <c r="D2493" s="31" t="str">
        <f>VLOOKUP(Pronostics!$B2493,Setup_MPP!$A:$G,3,FALSE)</f>
        <v>Joueur35</v>
      </c>
      <c r="E2493" s="31" t="str">
        <f>VLOOKUP(Pronostics!$B2493,Setup_MPP!$A:$G,2,FALSE)</f>
        <v>Joueur35</v>
      </c>
      <c r="F2493" s="31" t="str">
        <f>VLOOKUP($B2493,Setup_MPP!$A:$E,4,FALSE)</f>
        <v>#D5D5D5</v>
      </c>
      <c r="G2493" s="31" t="str">
        <f>VLOOKUP($B2493,Setup_MPP!$A:$E,5,FALSE)</f>
        <v>#727272</v>
      </c>
      <c r="H2493" s="31" t="str">
        <f>IFERROR(IF(AND(A2493&gt;=1,A2493&lt;=104),VLOOKUP($A2493,Location!$A:$J,6,FALSE),IF(A2493=0,"Avant l'ouverture",IF(OR(A2493=105,A2493=106),"Bonus"))),"")</f>
        <v>Tour 3</v>
      </c>
      <c r="I2493" s="31" t="str">
        <f>IF(LEFT(H2493,4)="Tour",VLOOKUP(A2493,Database!$A:$C,3,FALSE),"")</f>
        <v>H</v>
      </c>
      <c r="J2493" s="31" t="str">
        <f>VLOOKUP($A2493,Location!$A:$J,7,FALSE)</f>
        <v>Cap-Vert</v>
      </c>
      <c r="K2493" s="31" t="str">
        <f>IFERROR(VLOOKUP(J2493,Setup_Team!$B:$C,2,FALSE), "TDB")</f>
        <v>CPV</v>
      </c>
      <c r="L2493" s="31" t="str">
        <f>VLOOKUP($A2493,Location!$A:$J,8,FALSE)</f>
        <v>Arabie Saoudite</v>
      </c>
      <c r="M2493" s="31" t="str">
        <f>IFERROR(VLOOKUP(L2493,Setup_Team!$B:$C,2,FALSE), "TDB")</f>
        <v>SAU</v>
      </c>
      <c r="N2493" s="31" t="str">
        <f>VLOOKUP($A2493,Location!$A:$J,9,FALSE)</f>
        <v>Houston, Texas</v>
      </c>
      <c r="O2493" s="31" t="str">
        <f>VLOOKUP($A2493,Location!$A:$J,10,FALSE)</f>
        <v>NRG Stadium</v>
      </c>
      <c r="R2493" s="31">
        <v>0</v>
      </c>
      <c r="S2493" s="25">
        <f>VLOOKUP($A2493,Database!$A:$Y,10,FALSE)</f>
        <v>99</v>
      </c>
      <c r="T2493" s="25">
        <f>VLOOKUP($A2493,Database!$A:$Y,11,FALSE)</f>
        <v>123</v>
      </c>
      <c r="U2493" s="25">
        <f>VLOOKUP($A2493,Database!$A:$Y,12,FALSE)</f>
        <v>94</v>
      </c>
      <c r="V2493" s="25" t="str">
        <f>VLOOKUP(A2493,Database!A:M,13,FALSE)</f>
        <v>À venir</v>
      </c>
      <c r="W2493" s="25" t="str">
        <f>VLOOKUP($A2493,Database!$A:$Y,20,FALSE)</f>
        <v/>
      </c>
      <c r="X2493" s="25" t="str">
        <f>VLOOKUP($A2493,Database!$A:$Y,21,FALSE)</f>
        <v/>
      </c>
      <c r="Y2493" s="25" t="str">
        <f ca="1">IF(C2493&lt;NOW(),IF(AND(P2493&gt;Q2493,W2493&gt;X2493),S2493,IF(AND(P2493=Q2493,W2493=X2493),T2493,IF(AND(P2493&lt;Q2493,W2493&lt;X2493),U2493,0))),"")</f>
        <v/>
      </c>
      <c r="Z2493" s="25">
        <f>IF(AND(P2493=W2493,Q2493=X2493),1,0)</f>
        <v>1</v>
      </c>
      <c r="AA2493" s="25" t="str">
        <f>IF(Z2493=0,"",IF(ISBLANK(VLOOKUP(A2493,Database!A:AA,22,FALSE)),"",VLOOKUP(A2493,Database!A:AA,22,FALSE)))</f>
        <v>Exact</v>
      </c>
      <c r="AB2493" s="25">
        <f ca="1">IFERROR(IF(AND(Y2493&lt;&gt;"",OR(V2493="Terminé",V2493="En cours")),VLOOKUP(AA2493,Setup_ScoreExactBonus!A:D,4,FALSE),0),0)</f>
        <v>0</v>
      </c>
      <c r="AC2493" s="31" t="str">
        <f t="shared" ca="1" si="0"/>
        <v/>
      </c>
      <c r="AD2493" s="31">
        <f ca="1">SUMIFS(AC$2:AC2493,D$2:D2493,D2493)*IF(R2493=0,1,2)</f>
        <v>0</v>
      </c>
    </row>
    <row r="2494" spans="1:30" x14ac:dyDescent="0.35">
      <c r="A2494" s="31">
        <f>IF(ISBLANK(B2494),"",COUNTIF(B$2:B2494,B2494))-1</f>
        <v>63</v>
      </c>
      <c r="B2494" s="31">
        <v>36</v>
      </c>
      <c r="C2494" s="10">
        <f>VLOOKUP($A2494,Database!$A:$Y,7,FALSE)</f>
        <v>46200.083333333336</v>
      </c>
      <c r="D2494" s="31" t="str">
        <f>VLOOKUP(Pronostics!$B2494,Setup_MPP!$A:$G,3,FALSE)</f>
        <v>Joueur36</v>
      </c>
      <c r="E2494" s="31" t="str">
        <f>VLOOKUP(Pronostics!$B2494,Setup_MPP!$A:$G,2,FALSE)</f>
        <v>Joueur36</v>
      </c>
      <c r="F2494" s="31" t="str">
        <f>VLOOKUP($B2494,Setup_MPP!$A:$E,4,FALSE)</f>
        <v>#D5D5D5</v>
      </c>
      <c r="G2494" s="31" t="str">
        <f>VLOOKUP($B2494,Setup_MPP!$A:$E,5,FALSE)</f>
        <v>#727272</v>
      </c>
      <c r="H2494" s="31" t="str">
        <f>IFERROR(IF(AND(A2494&gt;=1,A2494&lt;=104),VLOOKUP($A2494,Location!$A:$J,6,FALSE),IF(A2494=0,"Avant l'ouverture",IF(OR(A2494=105,A2494=106),"Bonus"))),"")</f>
        <v>Tour 3</v>
      </c>
      <c r="I2494" s="31" t="str">
        <f>IF(LEFT(H2494,4)="Tour",VLOOKUP(A2494,Database!$A:$C,3,FALSE),"")</f>
        <v>H</v>
      </c>
      <c r="J2494" s="31" t="str">
        <f>VLOOKUP($A2494,Location!$A:$J,7,FALSE)</f>
        <v>Cap-Vert</v>
      </c>
      <c r="K2494" s="31" t="str">
        <f>IFERROR(VLOOKUP(J2494,Setup_Team!$B:$C,2,FALSE), "TDB")</f>
        <v>CPV</v>
      </c>
      <c r="L2494" s="31" t="str">
        <f>VLOOKUP($A2494,Location!$A:$J,8,FALSE)</f>
        <v>Arabie Saoudite</v>
      </c>
      <c r="M2494" s="31" t="str">
        <f>IFERROR(VLOOKUP(L2494,Setup_Team!$B:$C,2,FALSE), "TDB")</f>
        <v>SAU</v>
      </c>
      <c r="N2494" s="31" t="str">
        <f>VLOOKUP($A2494,Location!$A:$J,9,FALSE)</f>
        <v>Houston, Texas</v>
      </c>
      <c r="O2494" s="31" t="str">
        <f>VLOOKUP($A2494,Location!$A:$J,10,FALSE)</f>
        <v>NRG Stadium</v>
      </c>
      <c r="R2494" s="31">
        <v>0</v>
      </c>
      <c r="S2494" s="25">
        <f>VLOOKUP($A2494,Database!$A:$Y,10,FALSE)</f>
        <v>99</v>
      </c>
      <c r="T2494" s="25">
        <f>VLOOKUP($A2494,Database!$A:$Y,11,FALSE)</f>
        <v>123</v>
      </c>
      <c r="U2494" s="25">
        <f>VLOOKUP($A2494,Database!$A:$Y,12,FALSE)</f>
        <v>94</v>
      </c>
      <c r="V2494" s="25" t="str">
        <f>VLOOKUP(A2494,Database!A:M,13,FALSE)</f>
        <v>À venir</v>
      </c>
      <c r="W2494" s="25" t="str">
        <f>VLOOKUP($A2494,Database!$A:$Y,20,FALSE)</f>
        <v/>
      </c>
      <c r="X2494" s="25" t="str">
        <f>VLOOKUP($A2494,Database!$A:$Y,21,FALSE)</f>
        <v/>
      </c>
      <c r="Y2494" s="25" t="str">
        <f ca="1">IF(C2494&lt;NOW(),IF(AND(P2494&gt;Q2494,W2494&gt;X2494),S2494,IF(AND(P2494=Q2494,W2494=X2494),T2494,IF(AND(P2494&lt;Q2494,W2494&lt;X2494),U2494,0))),"")</f>
        <v/>
      </c>
      <c r="Z2494" s="25">
        <f>IF(AND(P2494=W2494,Q2494=X2494),1,0)</f>
        <v>1</v>
      </c>
      <c r="AA2494" s="25" t="str">
        <f>IF(Z2494=0,"",IF(ISBLANK(VLOOKUP(A2494,Database!A:AA,22,FALSE)),"",VLOOKUP(A2494,Database!A:AA,22,FALSE)))</f>
        <v>Exact</v>
      </c>
      <c r="AB2494" s="25">
        <f ca="1">IFERROR(IF(AND(Y2494&lt;&gt;"",OR(V2494="Terminé",V2494="En cours")),VLOOKUP(AA2494,Setup_ScoreExactBonus!A:D,4,FALSE),0),0)</f>
        <v>0</v>
      </c>
      <c r="AC2494" s="31" t="str">
        <f t="shared" ca="1" si="0"/>
        <v/>
      </c>
      <c r="AD2494" s="31">
        <f ca="1">SUMIFS(AC$2:AC2494,D$2:D2494,D2494)*IF(R2494=0,1,2)</f>
        <v>0</v>
      </c>
    </row>
    <row r="2495" spans="1:30" x14ac:dyDescent="0.35">
      <c r="A2495" s="31">
        <f>IF(ISBLANK(B2495),"",COUNTIF(B$2:B2495,B2495))-1</f>
        <v>63</v>
      </c>
      <c r="B2495" s="31">
        <v>37</v>
      </c>
      <c r="C2495" s="10">
        <f>VLOOKUP($A2495,Database!$A:$Y,7,FALSE)</f>
        <v>46200.083333333336</v>
      </c>
      <c r="D2495" s="31" t="str">
        <f>VLOOKUP(Pronostics!$B2495,Setup_MPP!$A:$G,3,FALSE)</f>
        <v>Joueur37</v>
      </c>
      <c r="E2495" s="31" t="str">
        <f>VLOOKUP(Pronostics!$B2495,Setup_MPP!$A:$G,2,FALSE)</f>
        <v>Joueur37</v>
      </c>
      <c r="F2495" s="31" t="str">
        <f>VLOOKUP($B2495,Setup_MPP!$A:$E,4,FALSE)</f>
        <v>#D5D5D5</v>
      </c>
      <c r="G2495" s="31" t="str">
        <f>VLOOKUP($B2495,Setup_MPP!$A:$E,5,FALSE)</f>
        <v>#727272</v>
      </c>
      <c r="H2495" s="31" t="str">
        <f>IFERROR(IF(AND(A2495&gt;=1,A2495&lt;=104),VLOOKUP($A2495,Location!$A:$J,6,FALSE),IF(A2495=0,"Avant l'ouverture",IF(OR(A2495=105,A2495=106),"Bonus"))),"")</f>
        <v>Tour 3</v>
      </c>
      <c r="I2495" s="31" t="str">
        <f>IF(LEFT(H2495,4)="Tour",VLOOKUP(A2495,Database!$A:$C,3,FALSE),"")</f>
        <v>H</v>
      </c>
      <c r="J2495" s="31" t="str">
        <f>VLOOKUP($A2495,Location!$A:$J,7,FALSE)</f>
        <v>Cap-Vert</v>
      </c>
      <c r="K2495" s="31" t="str">
        <f>IFERROR(VLOOKUP(J2495,Setup_Team!$B:$C,2,FALSE), "TDB")</f>
        <v>CPV</v>
      </c>
      <c r="L2495" s="31" t="str">
        <f>VLOOKUP($A2495,Location!$A:$J,8,FALSE)</f>
        <v>Arabie Saoudite</v>
      </c>
      <c r="M2495" s="31" t="str">
        <f>IFERROR(VLOOKUP(L2495,Setup_Team!$B:$C,2,FALSE), "TDB")</f>
        <v>SAU</v>
      </c>
      <c r="N2495" s="31" t="str">
        <f>VLOOKUP($A2495,Location!$A:$J,9,FALSE)</f>
        <v>Houston, Texas</v>
      </c>
      <c r="O2495" s="31" t="str">
        <f>VLOOKUP($A2495,Location!$A:$J,10,FALSE)</f>
        <v>NRG Stadium</v>
      </c>
      <c r="R2495" s="31">
        <v>0</v>
      </c>
      <c r="S2495" s="25">
        <f>VLOOKUP($A2495,Database!$A:$Y,10,FALSE)</f>
        <v>99</v>
      </c>
      <c r="T2495" s="25">
        <f>VLOOKUP($A2495,Database!$A:$Y,11,FALSE)</f>
        <v>123</v>
      </c>
      <c r="U2495" s="25">
        <f>VLOOKUP($A2495,Database!$A:$Y,12,FALSE)</f>
        <v>94</v>
      </c>
      <c r="V2495" s="25" t="str">
        <f>VLOOKUP(A2495,Database!A:M,13,FALSE)</f>
        <v>À venir</v>
      </c>
      <c r="W2495" s="25" t="str">
        <f>VLOOKUP($A2495,Database!$A:$Y,20,FALSE)</f>
        <v/>
      </c>
      <c r="X2495" s="25" t="str">
        <f>VLOOKUP($A2495,Database!$A:$Y,21,FALSE)</f>
        <v/>
      </c>
      <c r="Y2495" s="25" t="str">
        <f ca="1">IF(C2495&lt;NOW(),IF(AND(P2495&gt;Q2495,W2495&gt;X2495),S2495,IF(AND(P2495=Q2495,W2495=X2495),T2495,IF(AND(P2495&lt;Q2495,W2495&lt;X2495),U2495,0))),"")</f>
        <v/>
      </c>
      <c r="Z2495" s="25">
        <f>IF(AND(P2495=W2495,Q2495=X2495),1,0)</f>
        <v>1</v>
      </c>
      <c r="AA2495" s="25" t="str">
        <f>IF(Z2495=0,"",IF(ISBLANK(VLOOKUP(A2495,Database!A:AA,22,FALSE)),"",VLOOKUP(A2495,Database!A:AA,22,FALSE)))</f>
        <v>Exact</v>
      </c>
      <c r="AB2495" s="25">
        <f ca="1">IFERROR(IF(AND(Y2495&lt;&gt;"",OR(V2495="Terminé",V2495="En cours")),VLOOKUP(AA2495,Setup_ScoreExactBonus!A:D,4,FALSE),0),0)</f>
        <v>0</v>
      </c>
      <c r="AC2495" s="31" t="str">
        <f t="shared" ca="1" si="0"/>
        <v/>
      </c>
      <c r="AD2495" s="31">
        <f ca="1">SUMIFS(AC$2:AC2495,D$2:D2495,D2495)*IF(R2495=0,1,2)</f>
        <v>0</v>
      </c>
    </row>
    <row r="2496" spans="1:30" x14ac:dyDescent="0.35">
      <c r="A2496" s="31">
        <f>IF(ISBLANK(B2496),"",COUNTIF(B$2:B2496,B2496))-1</f>
        <v>63</v>
      </c>
      <c r="B2496" s="31">
        <v>38</v>
      </c>
      <c r="C2496" s="10">
        <f>VLOOKUP($A2496,Database!$A:$Y,7,FALSE)</f>
        <v>46200.083333333336</v>
      </c>
      <c r="D2496" s="31" t="str">
        <f>VLOOKUP(Pronostics!$B2496,Setup_MPP!$A:$G,3,FALSE)</f>
        <v>Joueur38</v>
      </c>
      <c r="E2496" s="31" t="str">
        <f>VLOOKUP(Pronostics!$B2496,Setup_MPP!$A:$G,2,FALSE)</f>
        <v>Joueur38</v>
      </c>
      <c r="F2496" s="31" t="str">
        <f>VLOOKUP($B2496,Setup_MPP!$A:$E,4,FALSE)</f>
        <v>#D5D5D5</v>
      </c>
      <c r="G2496" s="31" t="str">
        <f>VLOOKUP($B2496,Setup_MPP!$A:$E,5,FALSE)</f>
        <v>#727272</v>
      </c>
      <c r="H2496" s="31" t="str">
        <f>IFERROR(IF(AND(A2496&gt;=1,A2496&lt;=104),VLOOKUP($A2496,Location!$A:$J,6,FALSE),IF(A2496=0,"Avant l'ouverture",IF(OR(A2496=105,A2496=106),"Bonus"))),"")</f>
        <v>Tour 3</v>
      </c>
      <c r="I2496" s="31" t="str">
        <f>IF(LEFT(H2496,4)="Tour",VLOOKUP(A2496,Database!$A:$C,3,FALSE),"")</f>
        <v>H</v>
      </c>
      <c r="J2496" s="31" t="str">
        <f>VLOOKUP($A2496,Location!$A:$J,7,FALSE)</f>
        <v>Cap-Vert</v>
      </c>
      <c r="K2496" s="31" t="str">
        <f>IFERROR(VLOOKUP(J2496,Setup_Team!$B:$C,2,FALSE), "TDB")</f>
        <v>CPV</v>
      </c>
      <c r="L2496" s="31" t="str">
        <f>VLOOKUP($A2496,Location!$A:$J,8,FALSE)</f>
        <v>Arabie Saoudite</v>
      </c>
      <c r="M2496" s="31" t="str">
        <f>IFERROR(VLOOKUP(L2496,Setup_Team!$B:$C,2,FALSE), "TDB")</f>
        <v>SAU</v>
      </c>
      <c r="N2496" s="31" t="str">
        <f>VLOOKUP($A2496,Location!$A:$J,9,FALSE)</f>
        <v>Houston, Texas</v>
      </c>
      <c r="O2496" s="31" t="str">
        <f>VLOOKUP($A2496,Location!$A:$J,10,FALSE)</f>
        <v>NRG Stadium</v>
      </c>
      <c r="R2496" s="31">
        <v>0</v>
      </c>
      <c r="S2496" s="25">
        <f>VLOOKUP($A2496,Database!$A:$Y,10,FALSE)</f>
        <v>99</v>
      </c>
      <c r="T2496" s="25">
        <f>VLOOKUP($A2496,Database!$A:$Y,11,FALSE)</f>
        <v>123</v>
      </c>
      <c r="U2496" s="25">
        <f>VLOOKUP($A2496,Database!$A:$Y,12,FALSE)</f>
        <v>94</v>
      </c>
      <c r="V2496" s="25" t="str">
        <f>VLOOKUP(A2496,Database!A:M,13,FALSE)</f>
        <v>À venir</v>
      </c>
      <c r="W2496" s="25" t="str">
        <f>VLOOKUP($A2496,Database!$A:$Y,20,FALSE)</f>
        <v/>
      </c>
      <c r="X2496" s="25" t="str">
        <f>VLOOKUP($A2496,Database!$A:$Y,21,FALSE)</f>
        <v/>
      </c>
      <c r="Y2496" s="25" t="str">
        <f ca="1">IF(C2496&lt;NOW(),IF(AND(P2496&gt;Q2496,W2496&gt;X2496),S2496,IF(AND(P2496=Q2496,W2496=X2496),T2496,IF(AND(P2496&lt;Q2496,W2496&lt;X2496),U2496,0))),"")</f>
        <v/>
      </c>
      <c r="Z2496" s="25">
        <f>IF(AND(P2496=W2496,Q2496=X2496),1,0)</f>
        <v>1</v>
      </c>
      <c r="AA2496" s="25" t="str">
        <f>IF(Z2496=0,"",IF(ISBLANK(VLOOKUP(A2496,Database!A:AA,22,FALSE)),"",VLOOKUP(A2496,Database!A:AA,22,FALSE)))</f>
        <v>Exact</v>
      </c>
      <c r="AB2496" s="25">
        <f ca="1">IFERROR(IF(AND(Y2496&lt;&gt;"",OR(V2496="Terminé",V2496="En cours")),VLOOKUP(AA2496,Setup_ScoreExactBonus!A:D,4,FALSE),0),0)</f>
        <v>0</v>
      </c>
      <c r="AC2496" s="31" t="str">
        <f t="shared" ca="1" si="0"/>
        <v/>
      </c>
      <c r="AD2496" s="31">
        <f ca="1">SUMIFS(AC$2:AC2496,D$2:D2496,D2496)*IF(R2496=0,1,2)</f>
        <v>0</v>
      </c>
    </row>
    <row r="2497" spans="1:30" x14ac:dyDescent="0.35">
      <c r="A2497" s="31">
        <f>IF(ISBLANK(B2497),"",COUNTIF(B$2:B2497,B2497))-1</f>
        <v>63</v>
      </c>
      <c r="B2497" s="31">
        <v>39</v>
      </c>
      <c r="C2497" s="10">
        <f>VLOOKUP($A2497,Database!$A:$Y,7,FALSE)</f>
        <v>46200.083333333336</v>
      </c>
      <c r="D2497" s="31" t="str">
        <f>VLOOKUP(Pronostics!$B2497,Setup_MPP!$A:$G,3,FALSE)</f>
        <v>Joueur39</v>
      </c>
      <c r="E2497" s="31" t="str">
        <f>VLOOKUP(Pronostics!$B2497,Setup_MPP!$A:$G,2,FALSE)</f>
        <v>Joueur39</v>
      </c>
      <c r="F2497" s="31" t="str">
        <f>VLOOKUP($B2497,Setup_MPP!$A:$E,4,FALSE)</f>
        <v>#D5D5D5</v>
      </c>
      <c r="G2497" s="31" t="str">
        <f>VLOOKUP($B2497,Setup_MPP!$A:$E,5,FALSE)</f>
        <v>#727272</v>
      </c>
      <c r="H2497" s="31" t="str">
        <f>IFERROR(IF(AND(A2497&gt;=1,A2497&lt;=104),VLOOKUP($A2497,Location!$A:$J,6,FALSE),IF(A2497=0,"Avant l'ouverture",IF(OR(A2497=105,A2497=106),"Bonus"))),"")</f>
        <v>Tour 3</v>
      </c>
      <c r="I2497" s="31" t="str">
        <f>IF(LEFT(H2497,4)="Tour",VLOOKUP(A2497,Database!$A:$C,3,FALSE),"")</f>
        <v>H</v>
      </c>
      <c r="J2497" s="31" t="str">
        <f>VLOOKUP($A2497,Location!$A:$J,7,FALSE)</f>
        <v>Cap-Vert</v>
      </c>
      <c r="K2497" s="31" t="str">
        <f>IFERROR(VLOOKUP(J2497,Setup_Team!$B:$C,2,FALSE), "TDB")</f>
        <v>CPV</v>
      </c>
      <c r="L2497" s="31" t="str">
        <f>VLOOKUP($A2497,Location!$A:$J,8,FALSE)</f>
        <v>Arabie Saoudite</v>
      </c>
      <c r="M2497" s="31" t="str">
        <f>IFERROR(VLOOKUP(L2497,Setup_Team!$B:$C,2,FALSE), "TDB")</f>
        <v>SAU</v>
      </c>
      <c r="N2497" s="31" t="str">
        <f>VLOOKUP($A2497,Location!$A:$J,9,FALSE)</f>
        <v>Houston, Texas</v>
      </c>
      <c r="O2497" s="31" t="str">
        <f>VLOOKUP($A2497,Location!$A:$J,10,FALSE)</f>
        <v>NRG Stadium</v>
      </c>
      <c r="R2497" s="31">
        <v>0</v>
      </c>
      <c r="S2497" s="25">
        <f>VLOOKUP($A2497,Database!$A:$Y,10,FALSE)</f>
        <v>99</v>
      </c>
      <c r="T2497" s="25">
        <f>VLOOKUP($A2497,Database!$A:$Y,11,FALSE)</f>
        <v>123</v>
      </c>
      <c r="U2497" s="25">
        <f>VLOOKUP($A2497,Database!$A:$Y,12,FALSE)</f>
        <v>94</v>
      </c>
      <c r="V2497" s="25" t="str">
        <f>VLOOKUP(A2497,Database!A:M,13,FALSE)</f>
        <v>À venir</v>
      </c>
      <c r="W2497" s="25" t="str">
        <f>VLOOKUP($A2497,Database!$A:$Y,20,FALSE)</f>
        <v/>
      </c>
      <c r="X2497" s="25" t="str">
        <f>VLOOKUP($A2497,Database!$A:$Y,21,FALSE)</f>
        <v/>
      </c>
      <c r="Y2497" s="25" t="str">
        <f ca="1">IF(C2497&lt;NOW(),IF(AND(P2497&gt;Q2497,W2497&gt;X2497),S2497,IF(AND(P2497=Q2497,W2497=X2497),T2497,IF(AND(P2497&lt;Q2497,W2497&lt;X2497),U2497,0))),"")</f>
        <v/>
      </c>
      <c r="Z2497" s="25">
        <f>IF(AND(P2497=W2497,Q2497=X2497),1,0)</f>
        <v>1</v>
      </c>
      <c r="AA2497" s="25" t="str">
        <f>IF(Z2497=0,"",IF(ISBLANK(VLOOKUP(A2497,Database!A:AA,22,FALSE)),"",VLOOKUP(A2497,Database!A:AA,22,FALSE)))</f>
        <v>Exact</v>
      </c>
      <c r="AB2497" s="25">
        <f ca="1">IFERROR(IF(AND(Y2497&lt;&gt;"",OR(V2497="Terminé",V2497="En cours")),VLOOKUP(AA2497,Setup_ScoreExactBonus!A:D,4,FALSE),0),0)</f>
        <v>0</v>
      </c>
      <c r="AC2497" s="31" t="str">
        <f t="shared" ca="1" si="0"/>
        <v/>
      </c>
      <c r="AD2497" s="31">
        <f ca="1">SUMIFS(AC$2:AC2497,D$2:D2497,D2497)*IF(R2497=0,1,2)</f>
        <v>0</v>
      </c>
    </row>
    <row r="2498" spans="1:30" x14ac:dyDescent="0.35">
      <c r="A2498" s="31">
        <f>IF(ISBLANK(B2498),"",COUNTIF(B$2:B2498,B2498))-1</f>
        <v>64</v>
      </c>
      <c r="B2498" s="31">
        <v>1</v>
      </c>
      <c r="C2498" s="10">
        <f>VLOOKUP($A2498,Database!$A:$Y,7,FALSE)</f>
        <v>46200.083333333336</v>
      </c>
      <c r="D2498" s="31" t="str">
        <f>VLOOKUP(Pronostics!$B2498,Setup_MPP!$A:$G,3,FALSE)</f>
        <v>_Nicolas_LM_</v>
      </c>
      <c r="E2498" s="31" t="str">
        <f>VLOOKUP(Pronostics!$B2498,Setup_MPP!$A:$G,2,FALSE)</f>
        <v>Nicolas LE MOUEL</v>
      </c>
      <c r="F2498" s="31" t="str">
        <f>VLOOKUP($B2498,Setup_MPP!$A:$E,4,FALSE)</f>
        <v>#F7C79D</v>
      </c>
      <c r="G2498" s="31" t="str">
        <f>VLOOKUP($B2498,Setup_MPP!$A:$E,5,FALSE)</f>
        <v>#FFBE85</v>
      </c>
      <c r="H2498" s="31" t="str">
        <f>IFERROR(IF(AND(A2498&gt;=1,A2498&lt;=104),VLOOKUP($A2498,Location!$A:$J,6,FALSE),IF(A2498=0,"Avant l'ouverture",IF(OR(A2498=105,A2498=106),"Bonus"))),"")</f>
        <v>Tour 3</v>
      </c>
      <c r="I2498" s="31" t="str">
        <f>IF(LEFT(H2498,4)="Tour",VLOOKUP(A2498,Database!$A:$C,3,FALSE),"")</f>
        <v>H</v>
      </c>
      <c r="J2498" s="31" t="str">
        <f>VLOOKUP($A2498,Location!$A:$J,7,FALSE)</f>
        <v>Uruguay</v>
      </c>
      <c r="K2498" s="31" t="str">
        <f>IFERROR(VLOOKUP(J2498,Setup_Team!$B:$C,2,FALSE), "TDB")</f>
        <v>URY</v>
      </c>
      <c r="L2498" s="31" t="str">
        <f>VLOOKUP($A2498,Location!$A:$J,8,FALSE)</f>
        <v>Espagne</v>
      </c>
      <c r="M2498" s="31" t="str">
        <f>IFERROR(VLOOKUP(L2498,Setup_Team!$B:$C,2,FALSE), "TDB")</f>
        <v>ESP</v>
      </c>
      <c r="N2498" s="31" t="str">
        <f>VLOOKUP($A2498,Location!$A:$J,9,FALSE)</f>
        <v>Zapopan</v>
      </c>
      <c r="O2498" s="31" t="str">
        <f>VLOOKUP($A2498,Location!$A:$J,10,FALSE)</f>
        <v>Estadio Akron</v>
      </c>
      <c r="P2498" s="44"/>
      <c r="Q2498" s="44"/>
      <c r="R2498" s="31">
        <v>0</v>
      </c>
      <c r="S2498" s="25">
        <f>VLOOKUP($A2498,Database!$A:$Y,10,FALSE)</f>
        <v>143</v>
      </c>
      <c r="T2498" s="25">
        <f>VLOOKUP($A2498,Database!$A:$Y,11,FALSE)</f>
        <v>112</v>
      </c>
      <c r="U2498" s="25">
        <f>VLOOKUP($A2498,Database!$A:$Y,12,FALSE)</f>
        <v>57</v>
      </c>
      <c r="V2498" s="25" t="str">
        <f>VLOOKUP(A2498,Database!A:M,13,FALSE)</f>
        <v>À venir</v>
      </c>
      <c r="W2498" s="25" t="str">
        <f>VLOOKUP($A2498,Database!$A:$Y,20,FALSE)</f>
        <v/>
      </c>
      <c r="X2498" s="25" t="str">
        <f>VLOOKUP($A2498,Database!$A:$Y,21,FALSE)</f>
        <v/>
      </c>
      <c r="Y2498" s="25" t="str">
        <f ca="1">IF(C2498&lt;NOW(),IF(AND(P2498&gt;Q2498,W2498&gt;X2498),S2498,IF(AND(P2498=Q2498,W2498=X2498),T2498,IF(AND(P2498&lt;Q2498,W2498&lt;X2498),U2498,0))),"")</f>
        <v/>
      </c>
      <c r="Z2498" s="25">
        <f>IF(AND(P2498=W2498,Q2498=X2498),1,0)</f>
        <v>1</v>
      </c>
      <c r="AA2498" s="25" t="str">
        <f>IF(Z2498=0,"",IF(ISBLANK(VLOOKUP(A2498,Database!A:AA,22,FALSE)),"",VLOOKUP(A2498,Database!A:AA,22,FALSE)))</f>
        <v>Exact</v>
      </c>
      <c r="AB2498" s="25">
        <f ca="1">IFERROR(IF(AND(Y2498&lt;&gt;"",OR(V2498="Terminé",V2498="En cours")),VLOOKUP(AA2498,Setup_ScoreExactBonus!A:D,4,FALSE),0),0)</f>
        <v>0</v>
      </c>
      <c r="AC2498" s="31" t="str">
        <f t="shared" ca="1" si="0"/>
        <v/>
      </c>
      <c r="AD2498" s="31">
        <f ca="1">SUMIFS(AC$2:AC2498,D$2:D2498,D2498)*IF(R2498=0,1,2)</f>
        <v>0</v>
      </c>
    </row>
    <row r="2499" spans="1:30" x14ac:dyDescent="0.35">
      <c r="A2499" s="31">
        <f>IF(ISBLANK(B2499),"",COUNTIF(B$2:B2499,B2499))-1</f>
        <v>64</v>
      </c>
      <c r="B2499" s="31">
        <v>2</v>
      </c>
      <c r="C2499" s="10">
        <f>VLOOKUP($A2499,Database!$A:$Y,7,FALSE)</f>
        <v>46200.083333333336</v>
      </c>
      <c r="D2499" s="31" t="str">
        <f>VLOOKUP(Pronostics!$B2499,Setup_MPP!$A:$G,3,FALSE)</f>
        <v>leaelaz</v>
      </c>
      <c r="E2499" s="31" t="str">
        <f>VLOOKUP(Pronostics!$B2499,Setup_MPP!$A:$G,2,FALSE)</f>
        <v>Léa EL ASERY</v>
      </c>
      <c r="F2499" s="31" t="str">
        <f>VLOOKUP($B2499,Setup_MPP!$A:$E,4,FALSE)</f>
        <v>#FFBEBE</v>
      </c>
      <c r="G2499" s="31" t="str">
        <f>VLOOKUP($B2499,Setup_MPP!$A:$E,5,FALSE)</f>
        <v>#DF6868</v>
      </c>
      <c r="H2499" s="31" t="str">
        <f>IFERROR(IF(AND(A2499&gt;=1,A2499&lt;=104),VLOOKUP($A2499,Location!$A:$J,6,FALSE),IF(A2499=0,"Avant l'ouverture",IF(OR(A2499=105,A2499=106),"Bonus"))),"")</f>
        <v>Tour 3</v>
      </c>
      <c r="I2499" s="31" t="str">
        <f>IF(LEFT(H2499,4)="Tour",VLOOKUP(A2499,Database!$A:$C,3,FALSE),"")</f>
        <v>H</v>
      </c>
      <c r="J2499" s="31" t="str">
        <f>VLOOKUP($A2499,Location!$A:$J,7,FALSE)</f>
        <v>Uruguay</v>
      </c>
      <c r="K2499" s="31" t="str">
        <f>IFERROR(VLOOKUP(J2499,Setup_Team!$B:$C,2,FALSE), "TDB")</f>
        <v>URY</v>
      </c>
      <c r="L2499" s="31" t="str">
        <f>VLOOKUP($A2499,Location!$A:$J,8,FALSE)</f>
        <v>Espagne</v>
      </c>
      <c r="M2499" s="31" t="str">
        <f>IFERROR(VLOOKUP(L2499,Setup_Team!$B:$C,2,FALSE), "TDB")</f>
        <v>ESP</v>
      </c>
      <c r="N2499" s="31" t="str">
        <f>VLOOKUP($A2499,Location!$A:$J,9,FALSE)</f>
        <v>Zapopan</v>
      </c>
      <c r="O2499" s="31" t="str">
        <f>VLOOKUP($A2499,Location!$A:$J,10,FALSE)</f>
        <v>Estadio Akron</v>
      </c>
      <c r="R2499" s="31">
        <v>0</v>
      </c>
      <c r="S2499" s="25">
        <f>VLOOKUP($A2499,Database!$A:$Y,10,FALSE)</f>
        <v>143</v>
      </c>
      <c r="T2499" s="25">
        <f>VLOOKUP($A2499,Database!$A:$Y,11,FALSE)</f>
        <v>112</v>
      </c>
      <c r="U2499" s="25">
        <f>VLOOKUP($A2499,Database!$A:$Y,12,FALSE)</f>
        <v>57</v>
      </c>
      <c r="V2499" s="25" t="str">
        <f>VLOOKUP(A2499,Database!A:M,13,FALSE)</f>
        <v>À venir</v>
      </c>
      <c r="W2499" s="25" t="str">
        <f>VLOOKUP($A2499,Database!$A:$Y,20,FALSE)</f>
        <v/>
      </c>
      <c r="X2499" s="25" t="str">
        <f>VLOOKUP($A2499,Database!$A:$Y,21,FALSE)</f>
        <v/>
      </c>
      <c r="Y2499" s="25" t="str">
        <f ca="1">IF(C2499&lt;NOW(),IF(AND(P2499&gt;Q2499,W2499&gt;X2499),S2499,IF(AND(P2499=Q2499,W2499=X2499),T2499,IF(AND(P2499&lt;Q2499,W2499&lt;X2499),U2499,0))),"")</f>
        <v/>
      </c>
      <c r="Z2499" s="25">
        <f>IF(AND(P2499=W2499,Q2499=X2499),1,0)</f>
        <v>1</v>
      </c>
      <c r="AA2499" s="25" t="str">
        <f>IF(Z2499=0,"",IF(ISBLANK(VLOOKUP(A2499,Database!A:AA,22,FALSE)),"",VLOOKUP(A2499,Database!A:AA,22,FALSE)))</f>
        <v>Exact</v>
      </c>
      <c r="AB2499" s="25">
        <f ca="1">IFERROR(IF(AND(Y2499&lt;&gt;"",OR(V2499="Terminé",V2499="En cours")),VLOOKUP(AA2499,Setup_ScoreExactBonus!A:D,4,FALSE),0),0)</f>
        <v>0</v>
      </c>
      <c r="AC2499" s="31" t="str">
        <f t="shared" ca="1" si="0"/>
        <v/>
      </c>
      <c r="AD2499" s="31">
        <f ca="1">SUMIFS(AC$2:AC2499,D$2:D2499,D2499)*IF(R2499=0,1,2)</f>
        <v>0</v>
      </c>
    </row>
    <row r="2500" spans="1:30" x14ac:dyDescent="0.35">
      <c r="A2500" s="31">
        <f>IF(ISBLANK(B2500),"",COUNTIF(B$2:B2500,B2500))-1</f>
        <v>64</v>
      </c>
      <c r="B2500" s="31">
        <v>3</v>
      </c>
      <c r="C2500" s="10">
        <f>VLOOKUP($A2500,Database!$A:$Y,7,FALSE)</f>
        <v>46200.083333333336</v>
      </c>
      <c r="D2500" s="31" t="str">
        <f>VLOOKUP(Pronostics!$B2500,Setup_MPP!$A:$G,3,FALSE)</f>
        <v>PasMetalleux</v>
      </c>
      <c r="E2500" s="31" t="str">
        <f>VLOOKUP(Pronostics!$B2500,Setup_MPP!$A:$G,2,FALSE)</f>
        <v>Elwenn JOUBREL</v>
      </c>
      <c r="F2500" s="31" t="str">
        <f>VLOOKUP($B2500,Setup_MPP!$A:$E,4,FALSE)</f>
        <v>#F5C7FC</v>
      </c>
      <c r="G2500" s="31" t="str">
        <f>VLOOKUP($B2500,Setup_MPP!$A:$E,5,FALSE)</f>
        <v>#C489CF</v>
      </c>
      <c r="H2500" s="31" t="str">
        <f>IFERROR(IF(AND(A2500&gt;=1,A2500&lt;=104),VLOOKUP($A2500,Location!$A:$J,6,FALSE),IF(A2500=0,"Avant l'ouverture",IF(OR(A2500=105,A2500=106),"Bonus"))),"")</f>
        <v>Tour 3</v>
      </c>
      <c r="I2500" s="31" t="str">
        <f>IF(LEFT(H2500,4)="Tour",VLOOKUP(A2500,Database!$A:$C,3,FALSE),"")</f>
        <v>H</v>
      </c>
      <c r="J2500" s="31" t="str">
        <f>VLOOKUP($A2500,Location!$A:$J,7,FALSE)</f>
        <v>Uruguay</v>
      </c>
      <c r="K2500" s="31" t="str">
        <f>IFERROR(VLOOKUP(J2500,Setup_Team!$B:$C,2,FALSE), "TDB")</f>
        <v>URY</v>
      </c>
      <c r="L2500" s="31" t="str">
        <f>VLOOKUP($A2500,Location!$A:$J,8,FALSE)</f>
        <v>Espagne</v>
      </c>
      <c r="M2500" s="31" t="str">
        <f>IFERROR(VLOOKUP(L2500,Setup_Team!$B:$C,2,FALSE), "TDB")</f>
        <v>ESP</v>
      </c>
      <c r="N2500" s="31" t="str">
        <f>VLOOKUP($A2500,Location!$A:$J,9,FALSE)</f>
        <v>Zapopan</v>
      </c>
      <c r="O2500" s="31" t="str">
        <f>VLOOKUP($A2500,Location!$A:$J,10,FALSE)</f>
        <v>Estadio Akron</v>
      </c>
      <c r="R2500" s="31">
        <v>0</v>
      </c>
      <c r="S2500" s="25">
        <f>VLOOKUP($A2500,Database!$A:$Y,10,FALSE)</f>
        <v>143</v>
      </c>
      <c r="T2500" s="25">
        <f>VLOOKUP($A2500,Database!$A:$Y,11,FALSE)</f>
        <v>112</v>
      </c>
      <c r="U2500" s="25">
        <f>VLOOKUP($A2500,Database!$A:$Y,12,FALSE)</f>
        <v>57</v>
      </c>
      <c r="V2500" s="25" t="str">
        <f>VLOOKUP(A2500,Database!A:M,13,FALSE)</f>
        <v>À venir</v>
      </c>
      <c r="W2500" s="25" t="str">
        <f>VLOOKUP($A2500,Database!$A:$Y,20,FALSE)</f>
        <v/>
      </c>
      <c r="X2500" s="25" t="str">
        <f>VLOOKUP($A2500,Database!$A:$Y,21,FALSE)</f>
        <v/>
      </c>
      <c r="Y2500" s="25" t="str">
        <f ca="1">IF(C2500&lt;NOW(),IF(AND(P2500&gt;Q2500,W2500&gt;X2500),S2500,IF(AND(P2500=Q2500,W2500=X2500),T2500,IF(AND(P2500&lt;Q2500,W2500&lt;X2500),U2500,0))),"")</f>
        <v/>
      </c>
      <c r="Z2500" s="25">
        <f>IF(AND(P2500=W2500,Q2500=X2500),1,0)</f>
        <v>1</v>
      </c>
      <c r="AA2500" s="25" t="str">
        <f>IF(Z2500=0,"",IF(ISBLANK(VLOOKUP(A2500,Database!A:AA,22,FALSE)),"",VLOOKUP(A2500,Database!A:AA,22,FALSE)))</f>
        <v>Exact</v>
      </c>
      <c r="AB2500" s="25">
        <f ca="1">IFERROR(IF(AND(Y2500&lt;&gt;"",OR(V2500="Terminé",V2500="En cours")),VLOOKUP(AA2500,Setup_ScoreExactBonus!A:D,4,FALSE),0),0)</f>
        <v>0</v>
      </c>
      <c r="AC2500" s="31" t="str">
        <f t="shared" ca="1" si="0"/>
        <v/>
      </c>
      <c r="AD2500" s="31">
        <f ca="1">SUMIFS(AC$2:AC2500,D$2:D2500,D2500)*IF(R2500=0,1,2)</f>
        <v>0</v>
      </c>
    </row>
    <row r="2501" spans="1:30" x14ac:dyDescent="0.35">
      <c r="A2501" s="31">
        <f>IF(ISBLANK(B2501),"",COUNTIF(B$2:B2501,B2501))-1</f>
        <v>64</v>
      </c>
      <c r="B2501" s="31">
        <v>4</v>
      </c>
      <c r="C2501" s="10">
        <f>VLOOKUP($A2501,Database!$A:$Y,7,FALSE)</f>
        <v>46200.083333333336</v>
      </c>
      <c r="D2501" s="31" t="str">
        <f>VLOOKUP(Pronostics!$B2501,Setup_MPP!$A:$G,3,FALSE)</f>
        <v>Popo444</v>
      </c>
      <c r="E2501" s="31" t="str">
        <f>VLOOKUP(Pronostics!$B2501,Setup_MPP!$A:$G,2,FALSE)</f>
        <v>Pauline OLIVIER</v>
      </c>
      <c r="F2501" s="31" t="str">
        <f>VLOOKUP($B2501,Setup_MPP!$A:$E,4,FALSE)</f>
        <v>#A5EA7F</v>
      </c>
      <c r="G2501" s="31" t="str">
        <f>VLOOKUP($B2501,Setup_MPP!$A:$E,5,FALSE)</f>
        <v>#80C65A</v>
      </c>
      <c r="H2501" s="31" t="str">
        <f>IFERROR(IF(AND(A2501&gt;=1,A2501&lt;=104),VLOOKUP($A2501,Location!$A:$J,6,FALSE),IF(A2501=0,"Avant l'ouverture",IF(OR(A2501=105,A2501=106),"Bonus"))),"")</f>
        <v>Tour 3</v>
      </c>
      <c r="I2501" s="31" t="str">
        <f>IF(LEFT(H2501,4)="Tour",VLOOKUP(A2501,Database!$A:$C,3,FALSE),"")</f>
        <v>H</v>
      </c>
      <c r="J2501" s="31" t="str">
        <f>VLOOKUP($A2501,Location!$A:$J,7,FALSE)</f>
        <v>Uruguay</v>
      </c>
      <c r="K2501" s="31" t="str">
        <f>IFERROR(VLOOKUP(J2501,Setup_Team!$B:$C,2,FALSE), "TDB")</f>
        <v>URY</v>
      </c>
      <c r="L2501" s="31" t="str">
        <f>VLOOKUP($A2501,Location!$A:$J,8,FALSE)</f>
        <v>Espagne</v>
      </c>
      <c r="M2501" s="31" t="str">
        <f>IFERROR(VLOOKUP(L2501,Setup_Team!$B:$C,2,FALSE), "TDB")</f>
        <v>ESP</v>
      </c>
      <c r="N2501" s="31" t="str">
        <f>VLOOKUP($A2501,Location!$A:$J,9,FALSE)</f>
        <v>Zapopan</v>
      </c>
      <c r="O2501" s="31" t="str">
        <f>VLOOKUP($A2501,Location!$A:$J,10,FALSE)</f>
        <v>Estadio Akron</v>
      </c>
      <c r="R2501" s="31">
        <v>0</v>
      </c>
      <c r="S2501" s="25">
        <f>VLOOKUP($A2501,Database!$A:$Y,10,FALSE)</f>
        <v>143</v>
      </c>
      <c r="T2501" s="25">
        <f>VLOOKUP($A2501,Database!$A:$Y,11,FALSE)</f>
        <v>112</v>
      </c>
      <c r="U2501" s="25">
        <f>VLOOKUP($A2501,Database!$A:$Y,12,FALSE)</f>
        <v>57</v>
      </c>
      <c r="V2501" s="25" t="str">
        <f>VLOOKUP(A2501,Database!A:M,13,FALSE)</f>
        <v>À venir</v>
      </c>
      <c r="W2501" s="25" t="str">
        <f>VLOOKUP($A2501,Database!$A:$Y,20,FALSE)</f>
        <v/>
      </c>
      <c r="X2501" s="25" t="str">
        <f>VLOOKUP($A2501,Database!$A:$Y,21,FALSE)</f>
        <v/>
      </c>
      <c r="Y2501" s="25" t="str">
        <f ca="1">IF(C2501&lt;NOW(),IF(AND(P2501&gt;Q2501,W2501&gt;X2501),S2501,IF(AND(P2501=Q2501,W2501=X2501),T2501,IF(AND(P2501&lt;Q2501,W2501&lt;X2501),U2501,0))),"")</f>
        <v/>
      </c>
      <c r="Z2501" s="25">
        <f>IF(AND(P2501=W2501,Q2501=X2501),1,0)</f>
        <v>1</v>
      </c>
      <c r="AA2501" s="25" t="str">
        <f>IF(Z2501=0,"",IF(ISBLANK(VLOOKUP(A2501,Database!A:AA,22,FALSE)),"",VLOOKUP(A2501,Database!A:AA,22,FALSE)))</f>
        <v>Exact</v>
      </c>
      <c r="AB2501" s="25">
        <f ca="1">IFERROR(IF(AND(Y2501&lt;&gt;"",OR(V2501="Terminé",V2501="En cours")),VLOOKUP(AA2501,Setup_ScoreExactBonus!A:D,4,FALSE),0),0)</f>
        <v>0</v>
      </c>
      <c r="AC2501" s="31" t="str">
        <f t="shared" ca="1" si="0"/>
        <v/>
      </c>
      <c r="AD2501" s="31">
        <f ca="1">SUMIFS(AC$2:AC2501,D$2:D2501,D2501)*IF(R2501=0,1,2)</f>
        <v>0</v>
      </c>
    </row>
    <row r="2502" spans="1:30" x14ac:dyDescent="0.35">
      <c r="A2502" s="31">
        <f>IF(ISBLANK(B2502),"",COUNTIF(B$2:B2502,B2502))-1</f>
        <v>64</v>
      </c>
      <c r="B2502" s="31">
        <v>5</v>
      </c>
      <c r="C2502" s="10">
        <f>VLOOKUP($A2502,Database!$A:$Y,7,FALSE)</f>
        <v>46200.083333333336</v>
      </c>
      <c r="D2502" s="31" t="str">
        <f>VLOOKUP(Pronostics!$B2502,Setup_MPP!$A:$G,3,FALSE)</f>
        <v>_Jujul</v>
      </c>
      <c r="E2502" s="31" t="str">
        <f>VLOOKUP(Pronostics!$B2502,Setup_MPP!$A:$G,2,FALSE)</f>
        <v>Julie BOISSIERE</v>
      </c>
      <c r="F2502" s="31" t="str">
        <f>VLOOKUP($B2502,Setup_MPP!$A:$E,4,FALSE)</f>
        <v>#D890FF</v>
      </c>
      <c r="G2502" s="31" t="str">
        <f>VLOOKUP($B2502,Setup_MPP!$A:$E,5,FALSE)</f>
        <v>#B750EF</v>
      </c>
      <c r="H2502" s="31" t="str">
        <f>IFERROR(IF(AND(A2502&gt;=1,A2502&lt;=104),VLOOKUP($A2502,Location!$A:$J,6,FALSE),IF(A2502=0,"Avant l'ouverture",IF(OR(A2502=105,A2502=106),"Bonus"))),"")</f>
        <v>Tour 3</v>
      </c>
      <c r="I2502" s="31" t="str">
        <f>IF(LEFT(H2502,4)="Tour",VLOOKUP(A2502,Database!$A:$C,3,FALSE),"")</f>
        <v>H</v>
      </c>
      <c r="J2502" s="31" t="str">
        <f>VLOOKUP($A2502,Location!$A:$J,7,FALSE)</f>
        <v>Uruguay</v>
      </c>
      <c r="K2502" s="31" t="str">
        <f>IFERROR(VLOOKUP(J2502,Setup_Team!$B:$C,2,FALSE), "TDB")</f>
        <v>URY</v>
      </c>
      <c r="L2502" s="31" t="str">
        <f>VLOOKUP($A2502,Location!$A:$J,8,FALSE)</f>
        <v>Espagne</v>
      </c>
      <c r="M2502" s="31" t="str">
        <f>IFERROR(VLOOKUP(L2502,Setup_Team!$B:$C,2,FALSE), "TDB")</f>
        <v>ESP</v>
      </c>
      <c r="N2502" s="31" t="str">
        <f>VLOOKUP($A2502,Location!$A:$J,9,FALSE)</f>
        <v>Zapopan</v>
      </c>
      <c r="O2502" s="31" t="str">
        <f>VLOOKUP($A2502,Location!$A:$J,10,FALSE)</f>
        <v>Estadio Akron</v>
      </c>
      <c r="R2502" s="31">
        <v>0</v>
      </c>
      <c r="S2502" s="25">
        <f>VLOOKUP($A2502,Database!$A:$Y,10,FALSE)</f>
        <v>143</v>
      </c>
      <c r="T2502" s="25">
        <f>VLOOKUP($A2502,Database!$A:$Y,11,FALSE)</f>
        <v>112</v>
      </c>
      <c r="U2502" s="25">
        <f>VLOOKUP($A2502,Database!$A:$Y,12,FALSE)</f>
        <v>57</v>
      </c>
      <c r="V2502" s="25" t="str">
        <f>VLOOKUP(A2502,Database!A:M,13,FALSE)</f>
        <v>À venir</v>
      </c>
      <c r="W2502" s="25" t="str">
        <f>VLOOKUP($A2502,Database!$A:$Y,20,FALSE)</f>
        <v/>
      </c>
      <c r="X2502" s="25" t="str">
        <f>VLOOKUP($A2502,Database!$A:$Y,21,FALSE)</f>
        <v/>
      </c>
      <c r="Y2502" s="25" t="str">
        <f ca="1">IF(C2502&lt;NOW(),IF(AND(P2502&gt;Q2502,W2502&gt;X2502),S2502,IF(AND(P2502=Q2502,W2502=X2502),T2502,IF(AND(P2502&lt;Q2502,W2502&lt;X2502),U2502,0))),"")</f>
        <v/>
      </c>
      <c r="Z2502" s="25">
        <f>IF(AND(P2502=W2502,Q2502=X2502),1,0)</f>
        <v>1</v>
      </c>
      <c r="AA2502" s="25" t="str">
        <f>IF(Z2502=0,"",IF(ISBLANK(VLOOKUP(A2502,Database!A:AA,22,FALSE)),"",VLOOKUP(A2502,Database!A:AA,22,FALSE)))</f>
        <v>Exact</v>
      </c>
      <c r="AB2502" s="25">
        <f ca="1">IFERROR(IF(AND(Y2502&lt;&gt;"",OR(V2502="Terminé",V2502="En cours")),VLOOKUP(AA2502,Setup_ScoreExactBonus!A:D,4,FALSE),0),0)</f>
        <v>0</v>
      </c>
      <c r="AC2502" s="31" t="str">
        <f t="shared" ca="1" si="0"/>
        <v/>
      </c>
      <c r="AD2502" s="31">
        <f ca="1">SUMIFS(AC$2:AC2502,D$2:D2502,D2502)*IF(R2502=0,1,2)</f>
        <v>0</v>
      </c>
    </row>
    <row r="2503" spans="1:30" x14ac:dyDescent="0.35">
      <c r="A2503" s="31">
        <f>IF(ISBLANK(B2503),"",COUNTIF(B$2:B2503,B2503))-1</f>
        <v>64</v>
      </c>
      <c r="B2503" s="31">
        <v>6</v>
      </c>
      <c r="C2503" s="10">
        <f>VLOOKUP($A2503,Database!$A:$Y,7,FALSE)</f>
        <v>46200.083333333336</v>
      </c>
      <c r="D2503" s="31" t="str">
        <f>VLOOKUP(Pronostics!$B2503,Setup_MPP!$A:$G,3,FALSE)</f>
        <v>Julay</v>
      </c>
      <c r="E2503" s="31" t="str">
        <f>VLOOKUP(Pronostics!$B2503,Setup_MPP!$A:$G,2,FALSE)</f>
        <v>Julie BOUCHARD</v>
      </c>
      <c r="F2503" s="31" t="str">
        <f>VLOOKUP($B2503,Setup_MPP!$A:$E,4,FALSE)</f>
        <v>#A6F7B1</v>
      </c>
      <c r="G2503" s="31" t="str">
        <f>VLOOKUP($B2503,Setup_MPP!$A:$E,5,FALSE)</f>
        <v>#6EC179</v>
      </c>
      <c r="H2503" s="31" t="str">
        <f>IFERROR(IF(AND(A2503&gt;=1,A2503&lt;=104),VLOOKUP($A2503,Location!$A:$J,6,FALSE),IF(A2503=0,"Avant l'ouverture",IF(OR(A2503=105,A2503=106),"Bonus"))),"")</f>
        <v>Tour 3</v>
      </c>
      <c r="I2503" s="31" t="str">
        <f>IF(LEFT(H2503,4)="Tour",VLOOKUP(A2503,Database!$A:$C,3,FALSE),"")</f>
        <v>H</v>
      </c>
      <c r="J2503" s="31" t="str">
        <f>VLOOKUP($A2503,Location!$A:$J,7,FALSE)</f>
        <v>Uruguay</v>
      </c>
      <c r="K2503" s="31" t="str">
        <f>IFERROR(VLOOKUP(J2503,Setup_Team!$B:$C,2,FALSE), "TDB")</f>
        <v>URY</v>
      </c>
      <c r="L2503" s="31" t="str">
        <f>VLOOKUP($A2503,Location!$A:$J,8,FALSE)</f>
        <v>Espagne</v>
      </c>
      <c r="M2503" s="31" t="str">
        <f>IFERROR(VLOOKUP(L2503,Setup_Team!$B:$C,2,FALSE), "TDB")</f>
        <v>ESP</v>
      </c>
      <c r="N2503" s="31" t="str">
        <f>VLOOKUP($A2503,Location!$A:$J,9,FALSE)</f>
        <v>Zapopan</v>
      </c>
      <c r="O2503" s="31" t="str">
        <f>VLOOKUP($A2503,Location!$A:$J,10,FALSE)</f>
        <v>Estadio Akron</v>
      </c>
      <c r="R2503" s="31">
        <v>0</v>
      </c>
      <c r="S2503" s="25">
        <f>VLOOKUP($A2503,Database!$A:$Y,10,FALSE)</f>
        <v>143</v>
      </c>
      <c r="T2503" s="25">
        <f>VLOOKUP($A2503,Database!$A:$Y,11,FALSE)</f>
        <v>112</v>
      </c>
      <c r="U2503" s="25">
        <f>VLOOKUP($A2503,Database!$A:$Y,12,FALSE)</f>
        <v>57</v>
      </c>
      <c r="V2503" s="25" t="str">
        <f>VLOOKUP(A2503,Database!A:M,13,FALSE)</f>
        <v>À venir</v>
      </c>
      <c r="W2503" s="25" t="str">
        <f>VLOOKUP($A2503,Database!$A:$Y,20,FALSE)</f>
        <v/>
      </c>
      <c r="X2503" s="25" t="str">
        <f>VLOOKUP($A2503,Database!$A:$Y,21,FALSE)</f>
        <v/>
      </c>
      <c r="Y2503" s="25" t="str">
        <f ca="1">IF(C2503&lt;NOW(),IF(AND(P2503&gt;Q2503,W2503&gt;X2503),S2503,IF(AND(P2503=Q2503,W2503=X2503),T2503,IF(AND(P2503&lt;Q2503,W2503&lt;X2503),U2503,0))),"")</f>
        <v/>
      </c>
      <c r="Z2503" s="25">
        <f>IF(AND(P2503=W2503,Q2503=X2503),1,0)</f>
        <v>1</v>
      </c>
      <c r="AA2503" s="25" t="str">
        <f>IF(Z2503=0,"",IF(ISBLANK(VLOOKUP(A2503,Database!A:AA,22,FALSE)),"",VLOOKUP(A2503,Database!A:AA,22,FALSE)))</f>
        <v>Exact</v>
      </c>
      <c r="AB2503" s="25">
        <f ca="1">IFERROR(IF(AND(Y2503&lt;&gt;"",OR(V2503="Terminé",V2503="En cours")),VLOOKUP(AA2503,Setup_ScoreExactBonus!A:D,4,FALSE),0),0)</f>
        <v>0</v>
      </c>
      <c r="AC2503" s="31" t="str">
        <f t="shared" ca="1" si="0"/>
        <v/>
      </c>
      <c r="AD2503" s="31">
        <f ca="1">SUMIFS(AC$2:AC2503,D$2:D2503,D2503)*IF(R2503=0,1,2)</f>
        <v>0</v>
      </c>
    </row>
    <row r="2504" spans="1:30" x14ac:dyDescent="0.35">
      <c r="A2504" s="31">
        <f>IF(ISBLANK(B2504),"",COUNTIF(B$2:B2504,B2504))-1</f>
        <v>64</v>
      </c>
      <c r="B2504" s="31">
        <v>7</v>
      </c>
      <c r="C2504" s="10">
        <f>VLOOKUP($A2504,Database!$A:$Y,7,FALSE)</f>
        <v>46200.083333333336</v>
      </c>
      <c r="D2504" s="31" t="str">
        <f>VLOOKUP(Pronostics!$B2504,Setup_MPP!$A:$G,3,FALSE)</f>
        <v>__Vince__</v>
      </c>
      <c r="E2504" s="31" t="str">
        <f>VLOOKUP(Pronostics!$B2504,Setup_MPP!$A:$G,2,FALSE)</f>
        <v>Vincent FRAYSSE</v>
      </c>
      <c r="F2504" s="31" t="str">
        <f>VLOOKUP($B2504,Setup_MPP!$A:$E,4,FALSE)</f>
        <v>#B2EAE8</v>
      </c>
      <c r="G2504" s="31" t="str">
        <f>VLOOKUP($B2504,Setup_MPP!$A:$E,5,FALSE)</f>
        <v>#6CB4B1</v>
      </c>
      <c r="H2504" s="31" t="str">
        <f>IFERROR(IF(AND(A2504&gt;=1,A2504&lt;=104),VLOOKUP($A2504,Location!$A:$J,6,FALSE),IF(A2504=0,"Avant l'ouverture",IF(OR(A2504=105,A2504=106),"Bonus"))),"")</f>
        <v>Tour 3</v>
      </c>
      <c r="I2504" s="31" t="str">
        <f>IF(LEFT(H2504,4)="Tour",VLOOKUP(A2504,Database!$A:$C,3,FALSE),"")</f>
        <v>H</v>
      </c>
      <c r="J2504" s="31" t="str">
        <f>VLOOKUP($A2504,Location!$A:$J,7,FALSE)</f>
        <v>Uruguay</v>
      </c>
      <c r="K2504" s="31" t="str">
        <f>IFERROR(VLOOKUP(J2504,Setup_Team!$B:$C,2,FALSE), "TDB")</f>
        <v>URY</v>
      </c>
      <c r="L2504" s="31" t="str">
        <f>VLOOKUP($A2504,Location!$A:$J,8,FALSE)</f>
        <v>Espagne</v>
      </c>
      <c r="M2504" s="31" t="str">
        <f>IFERROR(VLOOKUP(L2504,Setup_Team!$B:$C,2,FALSE), "TDB")</f>
        <v>ESP</v>
      </c>
      <c r="N2504" s="31" t="str">
        <f>VLOOKUP($A2504,Location!$A:$J,9,FALSE)</f>
        <v>Zapopan</v>
      </c>
      <c r="O2504" s="31" t="str">
        <f>VLOOKUP($A2504,Location!$A:$J,10,FALSE)</f>
        <v>Estadio Akron</v>
      </c>
      <c r="R2504" s="31">
        <v>0</v>
      </c>
      <c r="S2504" s="25">
        <f>VLOOKUP($A2504,Database!$A:$Y,10,FALSE)</f>
        <v>143</v>
      </c>
      <c r="T2504" s="25">
        <f>VLOOKUP($A2504,Database!$A:$Y,11,FALSE)</f>
        <v>112</v>
      </c>
      <c r="U2504" s="25">
        <f>VLOOKUP($A2504,Database!$A:$Y,12,FALSE)</f>
        <v>57</v>
      </c>
      <c r="V2504" s="25" t="str">
        <f>VLOOKUP(A2504,Database!A:M,13,FALSE)</f>
        <v>À venir</v>
      </c>
      <c r="W2504" s="25" t="str">
        <f>VLOOKUP($A2504,Database!$A:$Y,20,FALSE)</f>
        <v/>
      </c>
      <c r="X2504" s="25" t="str">
        <f>VLOOKUP($A2504,Database!$A:$Y,21,FALSE)</f>
        <v/>
      </c>
      <c r="Y2504" s="25" t="str">
        <f ca="1">IF(C2504&lt;NOW(),IF(AND(P2504&gt;Q2504,W2504&gt;X2504),S2504,IF(AND(P2504=Q2504,W2504=X2504),T2504,IF(AND(P2504&lt;Q2504,W2504&lt;X2504),U2504,0))),"")</f>
        <v/>
      </c>
      <c r="Z2504" s="25">
        <f>IF(AND(P2504=W2504,Q2504=X2504),1,0)</f>
        <v>1</v>
      </c>
      <c r="AA2504" s="25" t="str">
        <f>IF(Z2504=0,"",IF(ISBLANK(VLOOKUP(A2504,Database!A:AA,22,FALSE)),"",VLOOKUP(A2504,Database!A:AA,22,FALSE)))</f>
        <v>Exact</v>
      </c>
      <c r="AB2504" s="25">
        <f ca="1">IFERROR(IF(AND(Y2504&lt;&gt;"",OR(V2504="Terminé",V2504="En cours")),VLOOKUP(AA2504,Setup_ScoreExactBonus!A:D,4,FALSE),0),0)</f>
        <v>0</v>
      </c>
      <c r="AC2504" s="31" t="str">
        <f t="shared" ca="1" si="0"/>
        <v/>
      </c>
      <c r="AD2504" s="31">
        <f ca="1">SUMIFS(AC$2:AC2504,D$2:D2504,D2504)*IF(R2504=0,1,2)</f>
        <v>0</v>
      </c>
    </row>
    <row r="2505" spans="1:30" x14ac:dyDescent="0.35">
      <c r="A2505" s="31">
        <f>IF(ISBLANK(B2505),"",COUNTIF(B$2:B2505,B2505))-1</f>
        <v>64</v>
      </c>
      <c r="B2505" s="31">
        <v>8</v>
      </c>
      <c r="C2505" s="10">
        <f>VLOOKUP($A2505,Database!$A:$Y,7,FALSE)</f>
        <v>46200.083333333336</v>
      </c>
      <c r="D2505" s="31" t="str">
        <f>VLOOKUP(Pronostics!$B2505,Setup_MPP!$A:$G,3,FALSE)</f>
        <v>Louuiiis</v>
      </c>
      <c r="E2505" s="31" t="str">
        <f>VLOOKUP(Pronostics!$B2505,Setup_MPP!$A:$G,2,FALSE)</f>
        <v>Louis HARLE</v>
      </c>
      <c r="F2505" s="31" t="str">
        <f>VLOOKUP($B2505,Setup_MPP!$A:$E,4,FALSE)</f>
        <v>#EEF7B1</v>
      </c>
      <c r="G2505" s="31" t="str">
        <f>VLOOKUP($B2505,Setup_MPP!$A:$E,5,FALSE)</f>
        <v>#C1CB7D</v>
      </c>
      <c r="H2505" s="31" t="str">
        <f>IFERROR(IF(AND(A2505&gt;=1,A2505&lt;=104),VLOOKUP($A2505,Location!$A:$J,6,FALSE),IF(A2505=0,"Avant l'ouverture",IF(OR(A2505=105,A2505=106),"Bonus"))),"")</f>
        <v>Tour 3</v>
      </c>
      <c r="I2505" s="31" t="str">
        <f>IF(LEFT(H2505,4)="Tour",VLOOKUP(A2505,Database!$A:$C,3,FALSE),"")</f>
        <v>H</v>
      </c>
      <c r="J2505" s="31" t="str">
        <f>VLOOKUP($A2505,Location!$A:$J,7,FALSE)</f>
        <v>Uruguay</v>
      </c>
      <c r="K2505" s="31" t="str">
        <f>IFERROR(VLOOKUP(J2505,Setup_Team!$B:$C,2,FALSE), "TDB")</f>
        <v>URY</v>
      </c>
      <c r="L2505" s="31" t="str">
        <f>VLOOKUP($A2505,Location!$A:$J,8,FALSE)</f>
        <v>Espagne</v>
      </c>
      <c r="M2505" s="31" t="str">
        <f>IFERROR(VLOOKUP(L2505,Setup_Team!$B:$C,2,FALSE), "TDB")</f>
        <v>ESP</v>
      </c>
      <c r="N2505" s="31" t="str">
        <f>VLOOKUP($A2505,Location!$A:$J,9,FALSE)</f>
        <v>Zapopan</v>
      </c>
      <c r="O2505" s="31" t="str">
        <f>VLOOKUP($A2505,Location!$A:$J,10,FALSE)</f>
        <v>Estadio Akron</v>
      </c>
      <c r="R2505" s="31">
        <v>0</v>
      </c>
      <c r="S2505" s="25">
        <f>VLOOKUP($A2505,Database!$A:$Y,10,FALSE)</f>
        <v>143</v>
      </c>
      <c r="T2505" s="25">
        <f>VLOOKUP($A2505,Database!$A:$Y,11,FALSE)</f>
        <v>112</v>
      </c>
      <c r="U2505" s="25">
        <f>VLOOKUP($A2505,Database!$A:$Y,12,FALSE)</f>
        <v>57</v>
      </c>
      <c r="V2505" s="25" t="str">
        <f>VLOOKUP(A2505,Database!A:M,13,FALSE)</f>
        <v>À venir</v>
      </c>
      <c r="W2505" s="25" t="str">
        <f>VLOOKUP($A2505,Database!$A:$Y,20,FALSE)</f>
        <v/>
      </c>
      <c r="X2505" s="25" t="str">
        <f>VLOOKUP($A2505,Database!$A:$Y,21,FALSE)</f>
        <v/>
      </c>
      <c r="Y2505" s="25" t="str">
        <f ca="1">IF(C2505&lt;NOW(),IF(AND(P2505&gt;Q2505,W2505&gt;X2505),S2505,IF(AND(P2505=Q2505,W2505=X2505),T2505,IF(AND(P2505&lt;Q2505,W2505&lt;X2505),U2505,0))),"")</f>
        <v/>
      </c>
      <c r="Z2505" s="25">
        <f>IF(AND(P2505=W2505,Q2505=X2505),1,0)</f>
        <v>1</v>
      </c>
      <c r="AA2505" s="25" t="str">
        <f>IF(Z2505=0,"",IF(ISBLANK(VLOOKUP(A2505,Database!A:AA,22,FALSE)),"",VLOOKUP(A2505,Database!A:AA,22,FALSE)))</f>
        <v>Exact</v>
      </c>
      <c r="AB2505" s="25">
        <f ca="1">IFERROR(IF(AND(Y2505&lt;&gt;"",OR(V2505="Terminé",V2505="En cours")),VLOOKUP(AA2505,Setup_ScoreExactBonus!A:D,4,FALSE),0),0)</f>
        <v>0</v>
      </c>
      <c r="AC2505" s="31" t="str">
        <f t="shared" ca="1" si="0"/>
        <v/>
      </c>
      <c r="AD2505" s="31">
        <f ca="1">SUMIFS(AC$2:AC2505,D$2:D2505,D2505)*IF(R2505=0,1,2)</f>
        <v>0</v>
      </c>
    </row>
    <row r="2506" spans="1:30" x14ac:dyDescent="0.35">
      <c r="A2506" s="31">
        <f>IF(ISBLANK(B2506),"",COUNTIF(B$2:B2506,B2506))-1</f>
        <v>64</v>
      </c>
      <c r="B2506" s="31">
        <v>9</v>
      </c>
      <c r="C2506" s="10">
        <f>VLOOKUP($A2506,Database!$A:$Y,7,FALSE)</f>
        <v>46200.083333333336</v>
      </c>
      <c r="D2506" s="31" t="str">
        <f>VLOOKUP(Pronostics!$B2506,Setup_MPP!$A:$G,3,FALSE)</f>
        <v>Aurelien_dqp</v>
      </c>
      <c r="E2506" s="31" t="str">
        <f>VLOOKUP(Pronostics!$B2506,Setup_MPP!$A:$G,2,FALSE)</f>
        <v>Aurélien DE POULPIQUET</v>
      </c>
      <c r="F2506" s="31" t="str">
        <f>VLOOKUP($B2506,Setup_MPP!$A:$E,4,FALSE)</f>
        <v>#F4EA9D</v>
      </c>
      <c r="G2506" s="31" t="str">
        <f>VLOOKUP($B2506,Setup_MPP!$A:$E,5,FALSE)</f>
        <v>#D2C458</v>
      </c>
      <c r="H2506" s="31" t="str">
        <f>IFERROR(IF(AND(A2506&gt;=1,A2506&lt;=104),VLOOKUP($A2506,Location!$A:$J,6,FALSE),IF(A2506=0,"Avant l'ouverture",IF(OR(A2506=105,A2506=106),"Bonus"))),"")</f>
        <v>Tour 3</v>
      </c>
      <c r="I2506" s="31" t="str">
        <f>IF(LEFT(H2506,4)="Tour",VLOOKUP(A2506,Database!$A:$C,3,FALSE),"")</f>
        <v>H</v>
      </c>
      <c r="J2506" s="31" t="str">
        <f>VLOOKUP($A2506,Location!$A:$J,7,FALSE)</f>
        <v>Uruguay</v>
      </c>
      <c r="K2506" s="31" t="str">
        <f>IFERROR(VLOOKUP(J2506,Setup_Team!$B:$C,2,FALSE), "TDB")</f>
        <v>URY</v>
      </c>
      <c r="L2506" s="31" t="str">
        <f>VLOOKUP($A2506,Location!$A:$J,8,FALSE)</f>
        <v>Espagne</v>
      </c>
      <c r="M2506" s="31" t="str">
        <f>IFERROR(VLOOKUP(L2506,Setup_Team!$B:$C,2,FALSE), "TDB")</f>
        <v>ESP</v>
      </c>
      <c r="N2506" s="31" t="str">
        <f>VLOOKUP($A2506,Location!$A:$J,9,FALSE)</f>
        <v>Zapopan</v>
      </c>
      <c r="O2506" s="31" t="str">
        <f>VLOOKUP($A2506,Location!$A:$J,10,FALSE)</f>
        <v>Estadio Akron</v>
      </c>
      <c r="R2506" s="31">
        <v>0</v>
      </c>
      <c r="S2506" s="25">
        <f>VLOOKUP($A2506,Database!$A:$Y,10,FALSE)</f>
        <v>143</v>
      </c>
      <c r="T2506" s="25">
        <f>VLOOKUP($A2506,Database!$A:$Y,11,FALSE)</f>
        <v>112</v>
      </c>
      <c r="U2506" s="25">
        <f>VLOOKUP($A2506,Database!$A:$Y,12,FALSE)</f>
        <v>57</v>
      </c>
      <c r="V2506" s="25" t="str">
        <f>VLOOKUP(A2506,Database!A:M,13,FALSE)</f>
        <v>À venir</v>
      </c>
      <c r="W2506" s="25" t="str">
        <f>VLOOKUP($A2506,Database!$A:$Y,20,FALSE)</f>
        <v/>
      </c>
      <c r="X2506" s="25" t="str">
        <f>VLOOKUP($A2506,Database!$A:$Y,21,FALSE)</f>
        <v/>
      </c>
      <c r="Y2506" s="25" t="str">
        <f ca="1">IF(C2506&lt;NOW(),IF(AND(P2506&gt;Q2506,W2506&gt;X2506),S2506,IF(AND(P2506=Q2506,W2506=X2506),T2506,IF(AND(P2506&lt;Q2506,W2506&lt;X2506),U2506,0))),"")</f>
        <v/>
      </c>
      <c r="Z2506" s="25">
        <f>IF(AND(P2506=W2506,Q2506=X2506),1,0)</f>
        <v>1</v>
      </c>
      <c r="AA2506" s="25" t="str">
        <f>IF(Z2506=0,"",IF(ISBLANK(VLOOKUP(A2506,Database!A:AA,22,FALSE)),"",VLOOKUP(A2506,Database!A:AA,22,FALSE)))</f>
        <v>Exact</v>
      </c>
      <c r="AB2506" s="25">
        <f ca="1">IFERROR(IF(AND(Y2506&lt;&gt;"",OR(V2506="Terminé",V2506="En cours")),VLOOKUP(AA2506,Setup_ScoreExactBonus!A:D,4,FALSE),0),0)</f>
        <v>0</v>
      </c>
      <c r="AC2506" s="31" t="str">
        <f t="shared" ca="1" si="0"/>
        <v/>
      </c>
      <c r="AD2506" s="31">
        <f ca="1">SUMIFS(AC$2:AC2506,D$2:D2506,D2506)*IF(R2506=0,1,2)</f>
        <v>0</v>
      </c>
    </row>
    <row r="2507" spans="1:30" x14ac:dyDescent="0.35">
      <c r="A2507" s="31">
        <f>IF(ISBLANK(B2507),"",COUNTIF(B$2:B2507,B2507))-1</f>
        <v>64</v>
      </c>
      <c r="B2507" s="31">
        <v>10</v>
      </c>
      <c r="C2507" s="10">
        <f>VLOOKUP($A2507,Database!$A:$Y,7,FALSE)</f>
        <v>46200.083333333336</v>
      </c>
      <c r="D2507" s="31" t="str">
        <f>VLOOKUP(Pronostics!$B2507,Setup_MPP!$A:$G,3,FALSE)</f>
        <v>RandomPaul</v>
      </c>
      <c r="E2507" s="31" t="str">
        <f>VLOOKUP(Pronostics!$B2507,Setup_MPP!$A:$G,2,FALSE)</f>
        <v>Paul MONTESINOS</v>
      </c>
      <c r="F2507" s="31" t="str">
        <f>VLOOKUP($B2507,Setup_MPP!$A:$E,4,FALSE)</f>
        <v>#C4B0FF</v>
      </c>
      <c r="G2507" s="31" t="str">
        <f>VLOOKUP($B2507,Setup_MPP!$A:$E,5,FALSE)</f>
        <v>#7F66C8</v>
      </c>
      <c r="H2507" s="31" t="str">
        <f>IFERROR(IF(AND(A2507&gt;=1,A2507&lt;=104),VLOOKUP($A2507,Location!$A:$J,6,FALSE),IF(A2507=0,"Avant l'ouverture",IF(OR(A2507=105,A2507=106),"Bonus"))),"")</f>
        <v>Tour 3</v>
      </c>
      <c r="I2507" s="31" t="str">
        <f>IF(LEFT(H2507,4)="Tour",VLOOKUP(A2507,Database!$A:$C,3,FALSE),"")</f>
        <v>H</v>
      </c>
      <c r="J2507" s="31" t="str">
        <f>VLOOKUP($A2507,Location!$A:$J,7,FALSE)</f>
        <v>Uruguay</v>
      </c>
      <c r="K2507" s="31" t="str">
        <f>IFERROR(VLOOKUP(J2507,Setup_Team!$B:$C,2,FALSE), "TDB")</f>
        <v>URY</v>
      </c>
      <c r="L2507" s="31" t="str">
        <f>VLOOKUP($A2507,Location!$A:$J,8,FALSE)</f>
        <v>Espagne</v>
      </c>
      <c r="M2507" s="31" t="str">
        <f>IFERROR(VLOOKUP(L2507,Setup_Team!$B:$C,2,FALSE), "TDB")</f>
        <v>ESP</v>
      </c>
      <c r="N2507" s="31" t="str">
        <f>VLOOKUP($A2507,Location!$A:$J,9,FALSE)</f>
        <v>Zapopan</v>
      </c>
      <c r="O2507" s="31" t="str">
        <f>VLOOKUP($A2507,Location!$A:$J,10,FALSE)</f>
        <v>Estadio Akron</v>
      </c>
      <c r="R2507" s="31">
        <v>0</v>
      </c>
      <c r="S2507" s="25">
        <f>VLOOKUP($A2507,Database!$A:$Y,10,FALSE)</f>
        <v>143</v>
      </c>
      <c r="T2507" s="25">
        <f>VLOOKUP($A2507,Database!$A:$Y,11,FALSE)</f>
        <v>112</v>
      </c>
      <c r="U2507" s="25">
        <f>VLOOKUP($A2507,Database!$A:$Y,12,FALSE)</f>
        <v>57</v>
      </c>
      <c r="V2507" s="25" t="str">
        <f>VLOOKUP(A2507,Database!A:M,13,FALSE)</f>
        <v>À venir</v>
      </c>
      <c r="W2507" s="25" t="str">
        <f>VLOOKUP($A2507,Database!$A:$Y,20,FALSE)</f>
        <v/>
      </c>
      <c r="X2507" s="25" t="str">
        <f>VLOOKUP($A2507,Database!$A:$Y,21,FALSE)</f>
        <v/>
      </c>
      <c r="Y2507" s="25" t="str">
        <f ca="1">IF(C2507&lt;NOW(),IF(AND(P2507&gt;Q2507,W2507&gt;X2507),S2507,IF(AND(P2507=Q2507,W2507=X2507),T2507,IF(AND(P2507&lt;Q2507,W2507&lt;X2507),U2507,0))),"")</f>
        <v/>
      </c>
      <c r="Z2507" s="25">
        <f>IF(AND(P2507=W2507,Q2507=X2507),1,0)</f>
        <v>1</v>
      </c>
      <c r="AA2507" s="25" t="str">
        <f>IF(Z2507=0,"",IF(ISBLANK(VLOOKUP(A2507,Database!A:AA,22,FALSE)),"",VLOOKUP(A2507,Database!A:AA,22,FALSE)))</f>
        <v>Exact</v>
      </c>
      <c r="AB2507" s="25">
        <f ca="1">IFERROR(IF(AND(Y2507&lt;&gt;"",OR(V2507="Terminé",V2507="En cours")),VLOOKUP(AA2507,Setup_ScoreExactBonus!A:D,4,FALSE),0),0)</f>
        <v>0</v>
      </c>
      <c r="AC2507" s="31" t="str">
        <f t="shared" ca="1" si="0"/>
        <v/>
      </c>
      <c r="AD2507" s="31">
        <f ca="1">SUMIFS(AC$2:AC2507,D$2:D2507,D2507)*IF(R2507=0,1,2)</f>
        <v>0</v>
      </c>
    </row>
    <row r="2508" spans="1:30" x14ac:dyDescent="0.35">
      <c r="A2508" s="31">
        <f>IF(ISBLANK(B2508),"",COUNTIF(B$2:B2508,B2508))-1</f>
        <v>64</v>
      </c>
      <c r="B2508" s="31">
        <v>11</v>
      </c>
      <c r="C2508" s="10">
        <f>VLOOKUP($A2508,Database!$A:$Y,7,FALSE)</f>
        <v>46200.083333333336</v>
      </c>
      <c r="D2508" s="31" t="str">
        <f>VLOOKUP(Pronostics!$B2508,Setup_MPP!$A:$G,3,FALSE)</f>
        <v>Kinsley#8SA6T</v>
      </c>
      <c r="E2508" s="31" t="str">
        <f>VLOOKUP(Pronostics!$B2508,Setup_MPP!$A:$G,2,FALSE)</f>
        <v>Kinsley ROQUE</v>
      </c>
      <c r="F2508" s="31" t="str">
        <f>VLOOKUP($B2508,Setup_MPP!$A:$E,4,FALSE)</f>
        <v>#CBEBBA</v>
      </c>
      <c r="G2508" s="31" t="str">
        <f>VLOOKUP($B2508,Setup_MPP!$A:$E,5,FALSE)</f>
        <v>#70BC6E</v>
      </c>
      <c r="H2508" s="31" t="str">
        <f>IFERROR(IF(AND(A2508&gt;=1,A2508&lt;=104),VLOOKUP($A2508,Location!$A:$J,6,FALSE),IF(A2508=0,"Avant l'ouverture",IF(OR(A2508=105,A2508=106),"Bonus"))),"")</f>
        <v>Tour 3</v>
      </c>
      <c r="I2508" s="31" t="str">
        <f>IF(LEFT(H2508,4)="Tour",VLOOKUP(A2508,Database!$A:$C,3,FALSE),"")</f>
        <v>H</v>
      </c>
      <c r="J2508" s="31" t="str">
        <f>VLOOKUP($A2508,Location!$A:$J,7,FALSE)</f>
        <v>Uruguay</v>
      </c>
      <c r="K2508" s="31" t="str">
        <f>IFERROR(VLOOKUP(J2508,Setup_Team!$B:$C,2,FALSE), "TDB")</f>
        <v>URY</v>
      </c>
      <c r="L2508" s="31" t="str">
        <f>VLOOKUP($A2508,Location!$A:$J,8,FALSE)</f>
        <v>Espagne</v>
      </c>
      <c r="M2508" s="31" t="str">
        <f>IFERROR(VLOOKUP(L2508,Setup_Team!$B:$C,2,FALSE), "TDB")</f>
        <v>ESP</v>
      </c>
      <c r="N2508" s="31" t="str">
        <f>VLOOKUP($A2508,Location!$A:$J,9,FALSE)</f>
        <v>Zapopan</v>
      </c>
      <c r="O2508" s="31" t="str">
        <f>VLOOKUP($A2508,Location!$A:$J,10,FALSE)</f>
        <v>Estadio Akron</v>
      </c>
      <c r="R2508" s="31">
        <v>0</v>
      </c>
      <c r="S2508" s="25">
        <f>VLOOKUP($A2508,Database!$A:$Y,10,FALSE)</f>
        <v>143</v>
      </c>
      <c r="T2508" s="25">
        <f>VLOOKUP($A2508,Database!$A:$Y,11,FALSE)</f>
        <v>112</v>
      </c>
      <c r="U2508" s="25">
        <f>VLOOKUP($A2508,Database!$A:$Y,12,FALSE)</f>
        <v>57</v>
      </c>
      <c r="V2508" s="25" t="str">
        <f>VLOOKUP(A2508,Database!A:M,13,FALSE)</f>
        <v>À venir</v>
      </c>
      <c r="W2508" s="25" t="str">
        <f>VLOOKUP($A2508,Database!$A:$Y,20,FALSE)</f>
        <v/>
      </c>
      <c r="X2508" s="25" t="str">
        <f>VLOOKUP($A2508,Database!$A:$Y,21,FALSE)</f>
        <v/>
      </c>
      <c r="Y2508" s="25" t="str">
        <f ca="1">IF(C2508&lt;NOW(),IF(AND(P2508&gt;Q2508,W2508&gt;X2508),S2508,IF(AND(P2508=Q2508,W2508=X2508),T2508,IF(AND(P2508&lt;Q2508,W2508&lt;X2508),U2508,0))),"")</f>
        <v/>
      </c>
      <c r="Z2508" s="25">
        <f>IF(AND(P2508=W2508,Q2508=X2508),1,0)</f>
        <v>1</v>
      </c>
      <c r="AA2508" s="25" t="str">
        <f>IF(Z2508=0,"",IF(ISBLANK(VLOOKUP(A2508,Database!A:AA,22,FALSE)),"",VLOOKUP(A2508,Database!A:AA,22,FALSE)))</f>
        <v>Exact</v>
      </c>
      <c r="AB2508" s="25">
        <f ca="1">IFERROR(IF(AND(Y2508&lt;&gt;"",OR(V2508="Terminé",V2508="En cours")),VLOOKUP(AA2508,Setup_ScoreExactBonus!A:D,4,FALSE),0),0)</f>
        <v>0</v>
      </c>
      <c r="AC2508" s="31" t="str">
        <f t="shared" ca="1" si="0"/>
        <v/>
      </c>
      <c r="AD2508" s="31">
        <f ca="1">SUMIFS(AC$2:AC2508,D$2:D2508,D2508)*IF(R2508=0,1,2)</f>
        <v>0</v>
      </c>
    </row>
    <row r="2509" spans="1:30" x14ac:dyDescent="0.35">
      <c r="A2509" s="31">
        <f>IF(ISBLANK(B2509),"",COUNTIF(B$2:B2509,B2509))-1</f>
        <v>64</v>
      </c>
      <c r="B2509" s="31">
        <v>12</v>
      </c>
      <c r="C2509" s="10">
        <f>VLOOKUP($A2509,Database!$A:$Y,7,FALSE)</f>
        <v>46200.083333333336</v>
      </c>
      <c r="D2509" s="31" t="str">
        <f>VLOOKUP(Pronostics!$B2509,Setup_MPP!$A:$G,3,FALSE)</f>
        <v>Jaouad1</v>
      </c>
      <c r="E2509" s="31" t="str">
        <f>VLOOKUP(Pronostics!$B2509,Setup_MPP!$A:$G,2,FALSE)</f>
        <v>Jaouad SETTI</v>
      </c>
      <c r="F2509" s="31" t="str">
        <f>VLOOKUP($B2509,Setup_MPP!$A:$E,4,FALSE)</f>
        <v>#C2D4FF</v>
      </c>
      <c r="G2509" s="31" t="str">
        <f>VLOOKUP($B2509,Setup_MPP!$A:$E,5,FALSE)</f>
        <v>#6586D5</v>
      </c>
      <c r="H2509" s="31" t="str">
        <f>IFERROR(IF(AND(A2509&gt;=1,A2509&lt;=104),VLOOKUP($A2509,Location!$A:$J,6,FALSE),IF(A2509=0,"Avant l'ouverture",IF(OR(A2509=105,A2509=106),"Bonus"))),"")</f>
        <v>Tour 3</v>
      </c>
      <c r="I2509" s="31" t="str">
        <f>IF(LEFT(H2509,4)="Tour",VLOOKUP(A2509,Database!$A:$C,3,FALSE),"")</f>
        <v>H</v>
      </c>
      <c r="J2509" s="31" t="str">
        <f>VLOOKUP($A2509,Location!$A:$J,7,FALSE)</f>
        <v>Uruguay</v>
      </c>
      <c r="K2509" s="31" t="str">
        <f>IFERROR(VLOOKUP(J2509,Setup_Team!$B:$C,2,FALSE), "TDB")</f>
        <v>URY</v>
      </c>
      <c r="L2509" s="31" t="str">
        <f>VLOOKUP($A2509,Location!$A:$J,8,FALSE)</f>
        <v>Espagne</v>
      </c>
      <c r="M2509" s="31" t="str">
        <f>IFERROR(VLOOKUP(L2509,Setup_Team!$B:$C,2,FALSE), "TDB")</f>
        <v>ESP</v>
      </c>
      <c r="N2509" s="31" t="str">
        <f>VLOOKUP($A2509,Location!$A:$J,9,FALSE)</f>
        <v>Zapopan</v>
      </c>
      <c r="O2509" s="31" t="str">
        <f>VLOOKUP($A2509,Location!$A:$J,10,FALSE)</f>
        <v>Estadio Akron</v>
      </c>
      <c r="R2509" s="31">
        <v>0</v>
      </c>
      <c r="S2509" s="25">
        <f>VLOOKUP($A2509,Database!$A:$Y,10,FALSE)</f>
        <v>143</v>
      </c>
      <c r="T2509" s="25">
        <f>VLOOKUP($A2509,Database!$A:$Y,11,FALSE)</f>
        <v>112</v>
      </c>
      <c r="U2509" s="25">
        <f>VLOOKUP($A2509,Database!$A:$Y,12,FALSE)</f>
        <v>57</v>
      </c>
      <c r="V2509" s="25" t="str">
        <f>VLOOKUP(A2509,Database!A:M,13,FALSE)</f>
        <v>À venir</v>
      </c>
      <c r="W2509" s="25" t="str">
        <f>VLOOKUP($A2509,Database!$A:$Y,20,FALSE)</f>
        <v/>
      </c>
      <c r="X2509" s="25" t="str">
        <f>VLOOKUP($A2509,Database!$A:$Y,21,FALSE)</f>
        <v/>
      </c>
      <c r="Y2509" s="25" t="str">
        <f ca="1">IF(C2509&lt;NOW(),IF(AND(P2509&gt;Q2509,W2509&gt;X2509),S2509,IF(AND(P2509=Q2509,W2509=X2509),T2509,IF(AND(P2509&lt;Q2509,W2509&lt;X2509),U2509,0))),"")</f>
        <v/>
      </c>
      <c r="Z2509" s="25">
        <f>IF(AND(P2509=W2509,Q2509=X2509),1,0)</f>
        <v>1</v>
      </c>
      <c r="AA2509" s="25" t="str">
        <f>IF(Z2509=0,"",IF(ISBLANK(VLOOKUP(A2509,Database!A:AA,22,FALSE)),"",VLOOKUP(A2509,Database!A:AA,22,FALSE)))</f>
        <v>Exact</v>
      </c>
      <c r="AB2509" s="25">
        <f ca="1">IFERROR(IF(AND(Y2509&lt;&gt;"",OR(V2509="Terminé",V2509="En cours")),VLOOKUP(AA2509,Setup_ScoreExactBonus!A:D,4,FALSE),0),0)</f>
        <v>0</v>
      </c>
      <c r="AC2509" s="31" t="str">
        <f t="shared" ca="1" si="0"/>
        <v/>
      </c>
      <c r="AD2509" s="31">
        <f ca="1">SUMIFS(AC$2:AC2509,D$2:D2509,D2509)*IF(R2509=0,1,2)</f>
        <v>0</v>
      </c>
    </row>
    <row r="2510" spans="1:30" x14ac:dyDescent="0.35">
      <c r="A2510" s="31">
        <f>IF(ISBLANK(B2510),"",COUNTIF(B$2:B2510,B2510))-1</f>
        <v>64</v>
      </c>
      <c r="B2510" s="31">
        <v>13</v>
      </c>
      <c r="C2510" s="10">
        <f>VLOOKUP($A2510,Database!$A:$Y,7,FALSE)</f>
        <v>46200.083333333336</v>
      </c>
      <c r="D2510" s="31" t="str">
        <f>VLOOKUP(Pronostics!$B2510,Setup_MPP!$A:$G,3,FALSE)</f>
        <v>Julien_I</v>
      </c>
      <c r="E2510" s="31" t="str">
        <f>VLOOKUP(Pronostics!$B2510,Setup_MPP!$A:$G,2,FALSE)</f>
        <v>Julien INGE</v>
      </c>
      <c r="F2510" s="31" t="str">
        <f>VLOOKUP($B2510,Setup_MPP!$A:$E,4,FALSE)</f>
        <v>#C1E0EF</v>
      </c>
      <c r="G2510" s="31" t="str">
        <f>VLOOKUP($B2510,Setup_MPP!$A:$E,5,FALSE)</f>
        <v>#4F91B2</v>
      </c>
      <c r="H2510" s="31" t="str">
        <f>IFERROR(IF(AND(A2510&gt;=1,A2510&lt;=104),VLOOKUP($A2510,Location!$A:$J,6,FALSE),IF(A2510=0,"Avant l'ouverture",IF(OR(A2510=105,A2510=106),"Bonus"))),"")</f>
        <v>Tour 3</v>
      </c>
      <c r="I2510" s="31" t="str">
        <f>IF(LEFT(H2510,4)="Tour",VLOOKUP(A2510,Database!$A:$C,3,FALSE),"")</f>
        <v>H</v>
      </c>
      <c r="J2510" s="31" t="str">
        <f>VLOOKUP($A2510,Location!$A:$J,7,FALSE)</f>
        <v>Uruguay</v>
      </c>
      <c r="K2510" s="31" t="str">
        <f>IFERROR(VLOOKUP(J2510,Setup_Team!$B:$C,2,FALSE), "TDB")</f>
        <v>URY</v>
      </c>
      <c r="L2510" s="31" t="str">
        <f>VLOOKUP($A2510,Location!$A:$J,8,FALSE)</f>
        <v>Espagne</v>
      </c>
      <c r="M2510" s="31" t="str">
        <f>IFERROR(VLOOKUP(L2510,Setup_Team!$B:$C,2,FALSE), "TDB")</f>
        <v>ESP</v>
      </c>
      <c r="N2510" s="31" t="str">
        <f>VLOOKUP($A2510,Location!$A:$J,9,FALSE)</f>
        <v>Zapopan</v>
      </c>
      <c r="O2510" s="31" t="str">
        <f>VLOOKUP($A2510,Location!$A:$J,10,FALSE)</f>
        <v>Estadio Akron</v>
      </c>
      <c r="R2510" s="31">
        <v>0</v>
      </c>
      <c r="S2510" s="25">
        <f>VLOOKUP($A2510,Database!$A:$Y,10,FALSE)</f>
        <v>143</v>
      </c>
      <c r="T2510" s="25">
        <f>VLOOKUP($A2510,Database!$A:$Y,11,FALSE)</f>
        <v>112</v>
      </c>
      <c r="U2510" s="25">
        <f>VLOOKUP($A2510,Database!$A:$Y,12,FALSE)</f>
        <v>57</v>
      </c>
      <c r="V2510" s="25" t="str">
        <f>VLOOKUP(A2510,Database!A:M,13,FALSE)</f>
        <v>À venir</v>
      </c>
      <c r="W2510" s="25" t="str">
        <f>VLOOKUP($A2510,Database!$A:$Y,20,FALSE)</f>
        <v/>
      </c>
      <c r="X2510" s="25" t="str">
        <f>VLOOKUP($A2510,Database!$A:$Y,21,FALSE)</f>
        <v/>
      </c>
      <c r="Y2510" s="25" t="str">
        <f ca="1">IF(C2510&lt;NOW(),IF(AND(P2510&gt;Q2510,W2510&gt;X2510),S2510,IF(AND(P2510=Q2510,W2510=X2510),T2510,IF(AND(P2510&lt;Q2510,W2510&lt;X2510),U2510,0))),"")</f>
        <v/>
      </c>
      <c r="Z2510" s="25">
        <f>IF(AND(P2510=W2510,Q2510=X2510),1,0)</f>
        <v>1</v>
      </c>
      <c r="AA2510" s="25" t="str">
        <f>IF(Z2510=0,"",IF(ISBLANK(VLOOKUP(A2510,Database!A:AA,22,FALSE)),"",VLOOKUP(A2510,Database!A:AA,22,FALSE)))</f>
        <v>Exact</v>
      </c>
      <c r="AB2510" s="25">
        <f ca="1">IFERROR(IF(AND(Y2510&lt;&gt;"",OR(V2510="Terminé",V2510="En cours")),VLOOKUP(AA2510,Setup_ScoreExactBonus!A:D,4,FALSE),0),0)</f>
        <v>0</v>
      </c>
      <c r="AC2510" s="31" t="str">
        <f t="shared" ca="1" si="0"/>
        <v/>
      </c>
      <c r="AD2510" s="31">
        <f ca="1">SUMIFS(AC$2:AC2510,D$2:D2510,D2510)*IF(R2510=0,1,2)</f>
        <v>0</v>
      </c>
    </row>
    <row r="2511" spans="1:30" x14ac:dyDescent="0.35">
      <c r="A2511" s="31">
        <f>IF(ISBLANK(B2511),"",COUNTIF(B$2:B2511,B2511))-1</f>
        <v>64</v>
      </c>
      <c r="B2511" s="31">
        <v>14</v>
      </c>
      <c r="C2511" s="10">
        <f>VLOOKUP($A2511,Database!$A:$Y,7,FALSE)</f>
        <v>46200.083333333336</v>
      </c>
      <c r="D2511" s="31" t="str">
        <f>VLOOKUP(Pronostics!$B2511,Setup_MPP!$A:$G,3,FALSE)</f>
        <v>MarieEYT</v>
      </c>
      <c r="E2511" s="31" t="str">
        <f>VLOOKUP(Pronostics!$B2511,Setup_MPP!$A:$G,2,FALSE)</f>
        <v>Marie EXBRAYAT</v>
      </c>
      <c r="F2511" s="31" t="str">
        <f>VLOOKUP($B2511,Setup_MPP!$A:$E,4,FALSE)</f>
        <v>#FFAFD2</v>
      </c>
      <c r="G2511" s="31" t="str">
        <f>VLOOKUP($B2511,Setup_MPP!$A:$E,5,FALSE)</f>
        <v>#F2589B</v>
      </c>
      <c r="H2511" s="31" t="str">
        <f>IFERROR(IF(AND(A2511&gt;=1,A2511&lt;=104),VLOOKUP($A2511,Location!$A:$J,6,FALSE),IF(A2511=0,"Avant l'ouverture",IF(OR(A2511=105,A2511=106),"Bonus"))),"")</f>
        <v>Tour 3</v>
      </c>
      <c r="I2511" s="31" t="str">
        <f>IF(LEFT(H2511,4)="Tour",VLOOKUP(A2511,Database!$A:$C,3,FALSE),"")</f>
        <v>H</v>
      </c>
      <c r="J2511" s="31" t="str">
        <f>VLOOKUP($A2511,Location!$A:$J,7,FALSE)</f>
        <v>Uruguay</v>
      </c>
      <c r="K2511" s="31" t="str">
        <f>IFERROR(VLOOKUP(J2511,Setup_Team!$B:$C,2,FALSE), "TDB")</f>
        <v>URY</v>
      </c>
      <c r="L2511" s="31" t="str">
        <f>VLOOKUP($A2511,Location!$A:$J,8,FALSE)</f>
        <v>Espagne</v>
      </c>
      <c r="M2511" s="31" t="str">
        <f>IFERROR(VLOOKUP(L2511,Setup_Team!$B:$C,2,FALSE), "TDB")</f>
        <v>ESP</v>
      </c>
      <c r="N2511" s="31" t="str">
        <f>VLOOKUP($A2511,Location!$A:$J,9,FALSE)</f>
        <v>Zapopan</v>
      </c>
      <c r="O2511" s="31" t="str">
        <f>VLOOKUP($A2511,Location!$A:$J,10,FALSE)</f>
        <v>Estadio Akron</v>
      </c>
      <c r="R2511" s="31">
        <v>0</v>
      </c>
      <c r="S2511" s="25">
        <f>VLOOKUP($A2511,Database!$A:$Y,10,FALSE)</f>
        <v>143</v>
      </c>
      <c r="T2511" s="25">
        <f>VLOOKUP($A2511,Database!$A:$Y,11,FALSE)</f>
        <v>112</v>
      </c>
      <c r="U2511" s="25">
        <f>VLOOKUP($A2511,Database!$A:$Y,12,FALSE)</f>
        <v>57</v>
      </c>
      <c r="V2511" s="25" t="str">
        <f>VLOOKUP(A2511,Database!A:M,13,FALSE)</f>
        <v>À venir</v>
      </c>
      <c r="W2511" s="25" t="str">
        <f>VLOOKUP($A2511,Database!$A:$Y,20,FALSE)</f>
        <v/>
      </c>
      <c r="X2511" s="25" t="str">
        <f>VLOOKUP($A2511,Database!$A:$Y,21,FALSE)</f>
        <v/>
      </c>
      <c r="Y2511" s="25" t="str">
        <f ca="1">IF(C2511&lt;NOW(),IF(AND(P2511&gt;Q2511,W2511&gt;X2511),S2511,IF(AND(P2511=Q2511,W2511=X2511),T2511,IF(AND(P2511&lt;Q2511,W2511&lt;X2511),U2511,0))),"")</f>
        <v/>
      </c>
      <c r="Z2511" s="25">
        <f>IF(AND(P2511=W2511,Q2511=X2511),1,0)</f>
        <v>1</v>
      </c>
      <c r="AA2511" s="25" t="str">
        <f>IF(Z2511=0,"",IF(ISBLANK(VLOOKUP(A2511,Database!A:AA,22,FALSE)),"",VLOOKUP(A2511,Database!A:AA,22,FALSE)))</f>
        <v>Exact</v>
      </c>
      <c r="AB2511" s="25">
        <f ca="1">IFERROR(IF(AND(Y2511&lt;&gt;"",OR(V2511="Terminé",V2511="En cours")),VLOOKUP(AA2511,Setup_ScoreExactBonus!A:D,4,FALSE),0),0)</f>
        <v>0</v>
      </c>
      <c r="AC2511" s="31" t="str">
        <f t="shared" ca="1" si="0"/>
        <v/>
      </c>
      <c r="AD2511" s="31">
        <f ca="1">SUMIFS(AC$2:AC2511,D$2:D2511,D2511)*IF(R2511=0,1,2)</f>
        <v>0</v>
      </c>
    </row>
    <row r="2512" spans="1:30" x14ac:dyDescent="0.35">
      <c r="A2512" s="31">
        <f>IF(ISBLANK(B2512),"",COUNTIF(B$2:B2512,B2512))-1</f>
        <v>64</v>
      </c>
      <c r="B2512" s="31">
        <v>15</v>
      </c>
      <c r="C2512" s="10">
        <f>VLOOKUP($A2512,Database!$A:$Y,7,FALSE)</f>
        <v>46200.083333333336</v>
      </c>
      <c r="D2512" s="31" t="str">
        <f>VLOOKUP(Pronostics!$B2512,Setup_MPP!$A:$G,3,FALSE)</f>
        <v>Amine#8UL9R</v>
      </c>
      <c r="E2512" s="31" t="str">
        <f>VLOOKUP(Pronostics!$B2512,Setup_MPP!$A:$G,2,FALSE)</f>
        <v>Amine ZARROUKI</v>
      </c>
      <c r="F2512" s="31" t="str">
        <f>VLOOKUP($B2512,Setup_MPP!$A:$E,4,FALSE)</f>
        <v>#FF9898</v>
      </c>
      <c r="G2512" s="31" t="str">
        <f>VLOOKUP($B2512,Setup_MPP!$A:$E,5,FALSE)</f>
        <v>#FF5D5D</v>
      </c>
      <c r="H2512" s="31" t="str">
        <f>IFERROR(IF(AND(A2512&gt;=1,A2512&lt;=104),VLOOKUP($A2512,Location!$A:$J,6,FALSE),IF(A2512=0,"Avant l'ouverture",IF(OR(A2512=105,A2512=106),"Bonus"))),"")</f>
        <v>Tour 3</v>
      </c>
      <c r="I2512" s="31" t="str">
        <f>IF(LEFT(H2512,4)="Tour",VLOOKUP(A2512,Database!$A:$C,3,FALSE),"")</f>
        <v>H</v>
      </c>
      <c r="J2512" s="31" t="str">
        <f>VLOOKUP($A2512,Location!$A:$J,7,FALSE)</f>
        <v>Uruguay</v>
      </c>
      <c r="K2512" s="31" t="str">
        <f>IFERROR(VLOOKUP(J2512,Setup_Team!$B:$C,2,FALSE), "TDB")</f>
        <v>URY</v>
      </c>
      <c r="L2512" s="31" t="str">
        <f>VLOOKUP($A2512,Location!$A:$J,8,FALSE)</f>
        <v>Espagne</v>
      </c>
      <c r="M2512" s="31" t="str">
        <f>IFERROR(VLOOKUP(L2512,Setup_Team!$B:$C,2,FALSE), "TDB")</f>
        <v>ESP</v>
      </c>
      <c r="N2512" s="31" t="str">
        <f>VLOOKUP($A2512,Location!$A:$J,9,FALSE)</f>
        <v>Zapopan</v>
      </c>
      <c r="O2512" s="31" t="str">
        <f>VLOOKUP($A2512,Location!$A:$J,10,FALSE)</f>
        <v>Estadio Akron</v>
      </c>
      <c r="R2512" s="31">
        <v>0</v>
      </c>
      <c r="S2512" s="25">
        <f>VLOOKUP($A2512,Database!$A:$Y,10,FALSE)</f>
        <v>143</v>
      </c>
      <c r="T2512" s="25">
        <f>VLOOKUP($A2512,Database!$A:$Y,11,FALSE)</f>
        <v>112</v>
      </c>
      <c r="U2512" s="25">
        <f>VLOOKUP($A2512,Database!$A:$Y,12,FALSE)</f>
        <v>57</v>
      </c>
      <c r="V2512" s="25" t="str">
        <f>VLOOKUP(A2512,Database!A:M,13,FALSE)</f>
        <v>À venir</v>
      </c>
      <c r="W2512" s="25" t="str">
        <f>VLOOKUP($A2512,Database!$A:$Y,20,FALSE)</f>
        <v/>
      </c>
      <c r="X2512" s="25" t="str">
        <f>VLOOKUP($A2512,Database!$A:$Y,21,FALSE)</f>
        <v/>
      </c>
      <c r="Y2512" s="25" t="str">
        <f ca="1">IF(C2512&lt;NOW(),IF(AND(P2512&gt;Q2512,W2512&gt;X2512),S2512,IF(AND(P2512=Q2512,W2512=X2512),T2512,IF(AND(P2512&lt;Q2512,W2512&lt;X2512),U2512,0))),"")</f>
        <v/>
      </c>
      <c r="Z2512" s="25">
        <f>IF(AND(P2512=W2512,Q2512=X2512),1,0)</f>
        <v>1</v>
      </c>
      <c r="AA2512" s="25" t="str">
        <f>IF(Z2512=0,"",IF(ISBLANK(VLOOKUP(A2512,Database!A:AA,22,FALSE)),"",VLOOKUP(A2512,Database!A:AA,22,FALSE)))</f>
        <v>Exact</v>
      </c>
      <c r="AB2512" s="25">
        <f ca="1">IFERROR(IF(AND(Y2512&lt;&gt;"",OR(V2512="Terminé",V2512="En cours")),VLOOKUP(AA2512,Setup_ScoreExactBonus!A:D,4,FALSE),0),0)</f>
        <v>0</v>
      </c>
      <c r="AC2512" s="31" t="str">
        <f t="shared" ca="1" si="0"/>
        <v/>
      </c>
      <c r="AD2512" s="31">
        <f ca="1">SUMIFS(AC$2:AC2512,D$2:D2512,D2512)*IF(R2512=0,1,2)</f>
        <v>0</v>
      </c>
    </row>
    <row r="2513" spans="1:30" x14ac:dyDescent="0.35">
      <c r="A2513" s="31">
        <f>IF(ISBLANK(B2513),"",COUNTIF(B$2:B2513,B2513))-1</f>
        <v>64</v>
      </c>
      <c r="B2513" s="31">
        <v>16</v>
      </c>
      <c r="C2513" s="10">
        <f>VLOOKUP($A2513,Database!$A:$Y,7,FALSE)</f>
        <v>46200.083333333336</v>
      </c>
      <c r="D2513" s="31" t="str">
        <f>VLOOKUP(Pronostics!$B2513,Setup_MPP!$A:$G,3,FALSE)</f>
        <v>Laura#8V93E</v>
      </c>
      <c r="E2513" s="31" t="str">
        <f>VLOOKUP(Pronostics!$B2513,Setup_MPP!$A:$G,2,FALSE)</f>
        <v>Laura GIULIANO</v>
      </c>
      <c r="F2513" s="31" t="str">
        <f>VLOOKUP($B2513,Setup_MPP!$A:$E,4,FALSE)</f>
        <v>#86A4FE</v>
      </c>
      <c r="G2513" s="31" t="str">
        <f>VLOOKUP($B2513,Setup_MPP!$A:$E,5,FALSE)</f>
        <v>#3769FF</v>
      </c>
      <c r="H2513" s="31" t="str">
        <f>IFERROR(IF(AND(A2513&gt;=1,A2513&lt;=104),VLOOKUP($A2513,Location!$A:$J,6,FALSE),IF(A2513=0,"Avant l'ouverture",IF(OR(A2513=105,A2513=106),"Bonus"))),"")</f>
        <v>Tour 3</v>
      </c>
      <c r="I2513" s="31" t="str">
        <f>IF(LEFT(H2513,4)="Tour",VLOOKUP(A2513,Database!$A:$C,3,FALSE),"")</f>
        <v>H</v>
      </c>
      <c r="J2513" s="31" t="str">
        <f>VLOOKUP($A2513,Location!$A:$J,7,FALSE)</f>
        <v>Uruguay</v>
      </c>
      <c r="K2513" s="31" t="str">
        <f>IFERROR(VLOOKUP(J2513,Setup_Team!$B:$C,2,FALSE), "TDB")</f>
        <v>URY</v>
      </c>
      <c r="L2513" s="31" t="str">
        <f>VLOOKUP($A2513,Location!$A:$J,8,FALSE)</f>
        <v>Espagne</v>
      </c>
      <c r="M2513" s="31" t="str">
        <f>IFERROR(VLOOKUP(L2513,Setup_Team!$B:$C,2,FALSE), "TDB")</f>
        <v>ESP</v>
      </c>
      <c r="N2513" s="31" t="str">
        <f>VLOOKUP($A2513,Location!$A:$J,9,FALSE)</f>
        <v>Zapopan</v>
      </c>
      <c r="O2513" s="31" t="str">
        <f>VLOOKUP($A2513,Location!$A:$J,10,FALSE)</f>
        <v>Estadio Akron</v>
      </c>
      <c r="R2513" s="31">
        <v>0</v>
      </c>
      <c r="S2513" s="25">
        <f>VLOOKUP($A2513,Database!$A:$Y,10,FALSE)</f>
        <v>143</v>
      </c>
      <c r="T2513" s="25">
        <f>VLOOKUP($A2513,Database!$A:$Y,11,FALSE)</f>
        <v>112</v>
      </c>
      <c r="U2513" s="25">
        <f>VLOOKUP($A2513,Database!$A:$Y,12,FALSE)</f>
        <v>57</v>
      </c>
      <c r="V2513" s="25" t="str">
        <f>VLOOKUP(A2513,Database!A:M,13,FALSE)</f>
        <v>À venir</v>
      </c>
      <c r="W2513" s="25" t="str">
        <f>VLOOKUP($A2513,Database!$A:$Y,20,FALSE)</f>
        <v/>
      </c>
      <c r="X2513" s="25" t="str">
        <f>VLOOKUP($A2513,Database!$A:$Y,21,FALSE)</f>
        <v/>
      </c>
      <c r="Y2513" s="25" t="str">
        <f ca="1">IF(C2513&lt;NOW(),IF(AND(P2513&gt;Q2513,W2513&gt;X2513),S2513,IF(AND(P2513=Q2513,W2513=X2513),T2513,IF(AND(P2513&lt;Q2513,W2513&lt;X2513),U2513,0))),"")</f>
        <v/>
      </c>
      <c r="Z2513" s="25">
        <f>IF(AND(P2513=W2513,Q2513=X2513),1,0)</f>
        <v>1</v>
      </c>
      <c r="AA2513" s="25" t="str">
        <f>IF(Z2513=0,"",IF(ISBLANK(VLOOKUP(A2513,Database!A:AA,22,FALSE)),"",VLOOKUP(A2513,Database!A:AA,22,FALSE)))</f>
        <v>Exact</v>
      </c>
      <c r="AB2513" s="25">
        <f ca="1">IFERROR(IF(AND(Y2513&lt;&gt;"",OR(V2513="Terminé",V2513="En cours")),VLOOKUP(AA2513,Setup_ScoreExactBonus!A:D,4,FALSE),0),0)</f>
        <v>0</v>
      </c>
      <c r="AC2513" s="31" t="str">
        <f t="shared" ca="1" si="0"/>
        <v/>
      </c>
      <c r="AD2513" s="31">
        <f ca="1">SUMIFS(AC$2:AC2513,D$2:D2513,D2513)*IF(R2513=0,1,2)</f>
        <v>0</v>
      </c>
    </row>
    <row r="2514" spans="1:30" x14ac:dyDescent="0.35">
      <c r="A2514" s="31">
        <f>IF(ISBLANK(B2514),"",COUNTIF(B$2:B2514,B2514))-1</f>
        <v>64</v>
      </c>
      <c r="B2514" s="31">
        <v>17</v>
      </c>
      <c r="C2514" s="10">
        <f>VLOOKUP($A2514,Database!$A:$Y,7,FALSE)</f>
        <v>46200.083333333336</v>
      </c>
      <c r="D2514" s="31" t="str">
        <f>VLOOKUP(Pronostics!$B2514,Setup_MPP!$A:$G,3,FALSE)</f>
        <v>Joueur17</v>
      </c>
      <c r="E2514" s="31" t="str">
        <f>VLOOKUP(Pronostics!$B2514,Setup_MPP!$A:$G,2,FALSE)</f>
        <v>Joueur17</v>
      </c>
      <c r="F2514" s="31" t="str">
        <f>VLOOKUP($B2514,Setup_MPP!$A:$E,4,FALSE)</f>
        <v>#FFB0B0</v>
      </c>
      <c r="G2514" s="31" t="str">
        <f>VLOOKUP($B2514,Setup_MPP!$A:$E,5,FALSE)</f>
        <v>#F25757</v>
      </c>
      <c r="H2514" s="31" t="str">
        <f>IFERROR(IF(AND(A2514&gt;=1,A2514&lt;=104),VLOOKUP($A2514,Location!$A:$J,6,FALSE),IF(A2514=0,"Avant l'ouverture",IF(OR(A2514=105,A2514=106),"Bonus"))),"")</f>
        <v>Tour 3</v>
      </c>
      <c r="I2514" s="31" t="str">
        <f>IF(LEFT(H2514,4)="Tour",VLOOKUP(A2514,Database!$A:$C,3,FALSE),"")</f>
        <v>H</v>
      </c>
      <c r="J2514" s="31" t="str">
        <f>VLOOKUP($A2514,Location!$A:$J,7,FALSE)</f>
        <v>Uruguay</v>
      </c>
      <c r="K2514" s="31" t="str">
        <f>IFERROR(VLOOKUP(J2514,Setup_Team!$B:$C,2,FALSE), "TDB")</f>
        <v>URY</v>
      </c>
      <c r="L2514" s="31" t="str">
        <f>VLOOKUP($A2514,Location!$A:$J,8,FALSE)</f>
        <v>Espagne</v>
      </c>
      <c r="M2514" s="31" t="str">
        <f>IFERROR(VLOOKUP(L2514,Setup_Team!$B:$C,2,FALSE), "TDB")</f>
        <v>ESP</v>
      </c>
      <c r="N2514" s="31" t="str">
        <f>VLOOKUP($A2514,Location!$A:$J,9,FALSE)</f>
        <v>Zapopan</v>
      </c>
      <c r="O2514" s="31" t="str">
        <f>VLOOKUP($A2514,Location!$A:$J,10,FALSE)</f>
        <v>Estadio Akron</v>
      </c>
      <c r="R2514" s="31">
        <v>0</v>
      </c>
      <c r="S2514" s="25">
        <f>VLOOKUP($A2514,Database!$A:$Y,10,FALSE)</f>
        <v>143</v>
      </c>
      <c r="T2514" s="25">
        <f>VLOOKUP($A2514,Database!$A:$Y,11,FALSE)</f>
        <v>112</v>
      </c>
      <c r="U2514" s="25">
        <f>VLOOKUP($A2514,Database!$A:$Y,12,FALSE)</f>
        <v>57</v>
      </c>
      <c r="V2514" s="25" t="str">
        <f>VLOOKUP(A2514,Database!A:M,13,FALSE)</f>
        <v>À venir</v>
      </c>
      <c r="W2514" s="25" t="str">
        <f>VLOOKUP($A2514,Database!$A:$Y,20,FALSE)</f>
        <v/>
      </c>
      <c r="X2514" s="25" t="str">
        <f>VLOOKUP($A2514,Database!$A:$Y,21,FALSE)</f>
        <v/>
      </c>
      <c r="Y2514" s="25" t="str">
        <f ca="1">IF(C2514&lt;NOW(),IF(AND(P2514&gt;Q2514,W2514&gt;X2514),S2514,IF(AND(P2514=Q2514,W2514=X2514),T2514,IF(AND(P2514&lt;Q2514,W2514&lt;X2514),U2514,0))),"")</f>
        <v/>
      </c>
      <c r="Z2514" s="25">
        <f>IF(AND(P2514=W2514,Q2514=X2514),1,0)</f>
        <v>1</v>
      </c>
      <c r="AA2514" s="25" t="str">
        <f>IF(Z2514=0,"",IF(ISBLANK(VLOOKUP(A2514,Database!A:AA,22,FALSE)),"",VLOOKUP(A2514,Database!A:AA,22,FALSE)))</f>
        <v>Exact</v>
      </c>
      <c r="AB2514" s="25">
        <f ca="1">IFERROR(IF(AND(Y2514&lt;&gt;"",OR(V2514="Terminé",V2514="En cours")),VLOOKUP(AA2514,Setup_ScoreExactBonus!A:D,4,FALSE),0),0)</f>
        <v>0</v>
      </c>
      <c r="AC2514" s="31" t="str">
        <f t="shared" ca="1" si="0"/>
        <v/>
      </c>
      <c r="AD2514" s="31">
        <f ca="1">SUMIFS(AC$2:AC2514,D$2:D2514,D2514)*IF(R2514=0,1,2)</f>
        <v>0</v>
      </c>
    </row>
    <row r="2515" spans="1:30" x14ac:dyDescent="0.35">
      <c r="A2515" s="31">
        <f>IF(ISBLANK(B2515),"",COUNTIF(B$2:B2515,B2515))-1</f>
        <v>64</v>
      </c>
      <c r="B2515" s="31">
        <v>18</v>
      </c>
      <c r="C2515" s="10">
        <f>VLOOKUP($A2515,Database!$A:$Y,7,FALSE)</f>
        <v>46200.083333333336</v>
      </c>
      <c r="D2515" s="31" t="str">
        <f>VLOOKUP(Pronostics!$B2515,Setup_MPP!$A:$G,3,FALSE)</f>
        <v>Joueur18</v>
      </c>
      <c r="E2515" s="31" t="str">
        <f>VLOOKUP(Pronostics!$B2515,Setup_MPP!$A:$G,2,FALSE)</f>
        <v>Joueur18</v>
      </c>
      <c r="F2515" s="31" t="str">
        <f>VLOOKUP($B2515,Setup_MPP!$A:$E,4,FALSE)</f>
        <v>#FFC9B0</v>
      </c>
      <c r="G2515" s="31" t="str">
        <f>VLOOKUP($B2515,Setup_MPP!$A:$E,5,FALSE)</f>
        <v>#F28D57</v>
      </c>
      <c r="H2515" s="31" t="str">
        <f>IFERROR(IF(AND(A2515&gt;=1,A2515&lt;=104),VLOOKUP($A2515,Location!$A:$J,6,FALSE),IF(A2515=0,"Avant l'ouverture",IF(OR(A2515=105,A2515=106),"Bonus"))),"")</f>
        <v>Tour 3</v>
      </c>
      <c r="I2515" s="31" t="str">
        <f>IF(LEFT(H2515,4)="Tour",VLOOKUP(A2515,Database!$A:$C,3,FALSE),"")</f>
        <v>H</v>
      </c>
      <c r="J2515" s="31" t="str">
        <f>VLOOKUP($A2515,Location!$A:$J,7,FALSE)</f>
        <v>Uruguay</v>
      </c>
      <c r="K2515" s="31" t="str">
        <f>IFERROR(VLOOKUP(J2515,Setup_Team!$B:$C,2,FALSE), "TDB")</f>
        <v>URY</v>
      </c>
      <c r="L2515" s="31" t="str">
        <f>VLOOKUP($A2515,Location!$A:$J,8,FALSE)</f>
        <v>Espagne</v>
      </c>
      <c r="M2515" s="31" t="str">
        <f>IFERROR(VLOOKUP(L2515,Setup_Team!$B:$C,2,FALSE), "TDB")</f>
        <v>ESP</v>
      </c>
      <c r="N2515" s="31" t="str">
        <f>VLOOKUP($A2515,Location!$A:$J,9,FALSE)</f>
        <v>Zapopan</v>
      </c>
      <c r="O2515" s="31" t="str">
        <f>VLOOKUP($A2515,Location!$A:$J,10,FALSE)</f>
        <v>Estadio Akron</v>
      </c>
      <c r="R2515" s="31">
        <v>0</v>
      </c>
      <c r="S2515" s="25">
        <f>VLOOKUP($A2515,Database!$A:$Y,10,FALSE)</f>
        <v>143</v>
      </c>
      <c r="T2515" s="25">
        <f>VLOOKUP($A2515,Database!$A:$Y,11,FALSE)</f>
        <v>112</v>
      </c>
      <c r="U2515" s="25">
        <f>VLOOKUP($A2515,Database!$A:$Y,12,FALSE)</f>
        <v>57</v>
      </c>
      <c r="V2515" s="25" t="str">
        <f>VLOOKUP(A2515,Database!A:M,13,FALSE)</f>
        <v>À venir</v>
      </c>
      <c r="W2515" s="25" t="str">
        <f>VLOOKUP($A2515,Database!$A:$Y,20,FALSE)</f>
        <v/>
      </c>
      <c r="X2515" s="25" t="str">
        <f>VLOOKUP($A2515,Database!$A:$Y,21,FALSE)</f>
        <v/>
      </c>
      <c r="Y2515" s="25" t="str">
        <f ca="1">IF(C2515&lt;NOW(),IF(AND(P2515&gt;Q2515,W2515&gt;X2515),S2515,IF(AND(P2515=Q2515,W2515=X2515),T2515,IF(AND(P2515&lt;Q2515,W2515&lt;X2515),U2515,0))),"")</f>
        <v/>
      </c>
      <c r="Z2515" s="25">
        <f>IF(AND(P2515=W2515,Q2515=X2515),1,0)</f>
        <v>1</v>
      </c>
      <c r="AA2515" s="25" t="str">
        <f>IF(Z2515=0,"",IF(ISBLANK(VLOOKUP(A2515,Database!A:AA,22,FALSE)),"",VLOOKUP(A2515,Database!A:AA,22,FALSE)))</f>
        <v>Exact</v>
      </c>
      <c r="AB2515" s="25">
        <f ca="1">IFERROR(IF(AND(Y2515&lt;&gt;"",OR(V2515="Terminé",V2515="En cours")),VLOOKUP(AA2515,Setup_ScoreExactBonus!A:D,4,FALSE),0),0)</f>
        <v>0</v>
      </c>
      <c r="AC2515" s="31" t="str">
        <f t="shared" ca="1" si="0"/>
        <v/>
      </c>
      <c r="AD2515" s="31">
        <f ca="1">SUMIFS(AC$2:AC2515,D$2:D2515,D2515)*IF(R2515=0,1,2)</f>
        <v>0</v>
      </c>
    </row>
    <row r="2516" spans="1:30" x14ac:dyDescent="0.35">
      <c r="A2516" s="31">
        <f>IF(ISBLANK(B2516),"",COUNTIF(B$2:B2516,B2516))-1</f>
        <v>64</v>
      </c>
      <c r="B2516" s="31">
        <v>19</v>
      </c>
      <c r="C2516" s="10">
        <f>VLOOKUP($A2516,Database!$A:$Y,7,FALSE)</f>
        <v>46200.083333333336</v>
      </c>
      <c r="D2516" s="31" t="str">
        <f>VLOOKUP(Pronostics!$B2516,Setup_MPP!$A:$G,3,FALSE)</f>
        <v>Joueur19</v>
      </c>
      <c r="E2516" s="31" t="str">
        <f>VLOOKUP(Pronostics!$B2516,Setup_MPP!$A:$G,2,FALSE)</f>
        <v>Joueur19</v>
      </c>
      <c r="F2516" s="31" t="str">
        <f>VLOOKUP($B2516,Setup_MPP!$A:$E,4,FALSE)</f>
        <v>#D5D5D5</v>
      </c>
      <c r="G2516" s="31" t="str">
        <f>VLOOKUP($B2516,Setup_MPP!$A:$E,5,FALSE)</f>
        <v>#727272</v>
      </c>
      <c r="H2516" s="31" t="str">
        <f>IFERROR(IF(AND(A2516&gt;=1,A2516&lt;=104),VLOOKUP($A2516,Location!$A:$J,6,FALSE),IF(A2516=0,"Avant l'ouverture",IF(OR(A2516=105,A2516=106),"Bonus"))),"")</f>
        <v>Tour 3</v>
      </c>
      <c r="I2516" s="31" t="str">
        <f>IF(LEFT(H2516,4)="Tour",VLOOKUP(A2516,Database!$A:$C,3,FALSE),"")</f>
        <v>H</v>
      </c>
      <c r="J2516" s="31" t="str">
        <f>VLOOKUP($A2516,Location!$A:$J,7,FALSE)</f>
        <v>Uruguay</v>
      </c>
      <c r="K2516" s="31" t="str">
        <f>IFERROR(VLOOKUP(J2516,Setup_Team!$B:$C,2,FALSE), "TDB")</f>
        <v>URY</v>
      </c>
      <c r="L2516" s="31" t="str">
        <f>VLOOKUP($A2516,Location!$A:$J,8,FALSE)</f>
        <v>Espagne</v>
      </c>
      <c r="M2516" s="31" t="str">
        <f>IFERROR(VLOOKUP(L2516,Setup_Team!$B:$C,2,FALSE), "TDB")</f>
        <v>ESP</v>
      </c>
      <c r="N2516" s="31" t="str">
        <f>VLOOKUP($A2516,Location!$A:$J,9,FALSE)</f>
        <v>Zapopan</v>
      </c>
      <c r="O2516" s="31" t="str">
        <f>VLOOKUP($A2516,Location!$A:$J,10,FALSE)</f>
        <v>Estadio Akron</v>
      </c>
      <c r="R2516" s="31">
        <v>0</v>
      </c>
      <c r="S2516" s="25">
        <f>VLOOKUP($A2516,Database!$A:$Y,10,FALSE)</f>
        <v>143</v>
      </c>
      <c r="T2516" s="25">
        <f>VLOOKUP($A2516,Database!$A:$Y,11,FALSE)</f>
        <v>112</v>
      </c>
      <c r="U2516" s="25">
        <f>VLOOKUP($A2516,Database!$A:$Y,12,FALSE)</f>
        <v>57</v>
      </c>
      <c r="V2516" s="25" t="str">
        <f>VLOOKUP(A2516,Database!A:M,13,FALSE)</f>
        <v>À venir</v>
      </c>
      <c r="W2516" s="25" t="str">
        <f>VLOOKUP($A2516,Database!$A:$Y,20,FALSE)</f>
        <v/>
      </c>
      <c r="X2516" s="25" t="str">
        <f>VLOOKUP($A2516,Database!$A:$Y,21,FALSE)</f>
        <v/>
      </c>
      <c r="Y2516" s="25" t="str">
        <f ca="1">IF(C2516&lt;NOW(),IF(AND(P2516&gt;Q2516,W2516&gt;X2516),S2516,IF(AND(P2516=Q2516,W2516=X2516),T2516,IF(AND(P2516&lt;Q2516,W2516&lt;X2516),U2516,0))),"")</f>
        <v/>
      </c>
      <c r="Z2516" s="25">
        <f>IF(AND(P2516=W2516,Q2516=X2516),1,0)</f>
        <v>1</v>
      </c>
      <c r="AA2516" s="25" t="str">
        <f>IF(Z2516=0,"",IF(ISBLANK(VLOOKUP(A2516,Database!A:AA,22,FALSE)),"",VLOOKUP(A2516,Database!A:AA,22,FALSE)))</f>
        <v>Exact</v>
      </c>
      <c r="AB2516" s="25">
        <f ca="1">IFERROR(IF(AND(Y2516&lt;&gt;"",OR(V2516="Terminé",V2516="En cours")),VLOOKUP(AA2516,Setup_ScoreExactBonus!A:D,4,FALSE),0),0)</f>
        <v>0</v>
      </c>
      <c r="AC2516" s="31" t="str">
        <f t="shared" ca="1" si="0"/>
        <v/>
      </c>
      <c r="AD2516" s="31">
        <f ca="1">SUMIFS(AC$2:AC2516,D$2:D2516,D2516)*IF(R2516=0,1,2)</f>
        <v>0</v>
      </c>
    </row>
    <row r="2517" spans="1:30" x14ac:dyDescent="0.35">
      <c r="A2517" s="31">
        <f>IF(ISBLANK(B2517),"",COUNTIF(B$2:B2517,B2517))-1</f>
        <v>64</v>
      </c>
      <c r="B2517" s="31">
        <v>20</v>
      </c>
      <c r="C2517" s="10">
        <f>VLOOKUP($A2517,Database!$A:$Y,7,FALSE)</f>
        <v>46200.083333333336</v>
      </c>
      <c r="D2517" s="31" t="str">
        <f>VLOOKUP(Pronostics!$B2517,Setup_MPP!$A:$G,3,FALSE)</f>
        <v>Joueur20</v>
      </c>
      <c r="E2517" s="31" t="str">
        <f>VLOOKUP(Pronostics!$B2517,Setup_MPP!$A:$G,2,FALSE)</f>
        <v>Joueur20</v>
      </c>
      <c r="F2517" s="31" t="str">
        <f>VLOOKUP($B2517,Setup_MPP!$A:$E,4,FALSE)</f>
        <v>#D5D5D5</v>
      </c>
      <c r="G2517" s="31" t="str">
        <f>VLOOKUP($B2517,Setup_MPP!$A:$E,5,FALSE)</f>
        <v>#727272</v>
      </c>
      <c r="H2517" s="31" t="str">
        <f>IFERROR(IF(AND(A2517&gt;=1,A2517&lt;=104),VLOOKUP($A2517,Location!$A:$J,6,FALSE),IF(A2517=0,"Avant l'ouverture",IF(OR(A2517=105,A2517=106),"Bonus"))),"")</f>
        <v>Tour 3</v>
      </c>
      <c r="I2517" s="31" t="str">
        <f>IF(LEFT(H2517,4)="Tour",VLOOKUP(A2517,Database!$A:$C,3,FALSE),"")</f>
        <v>H</v>
      </c>
      <c r="J2517" s="31" t="str">
        <f>VLOOKUP($A2517,Location!$A:$J,7,FALSE)</f>
        <v>Uruguay</v>
      </c>
      <c r="K2517" s="31" t="str">
        <f>IFERROR(VLOOKUP(J2517,Setup_Team!$B:$C,2,FALSE), "TDB")</f>
        <v>URY</v>
      </c>
      <c r="L2517" s="31" t="str">
        <f>VLOOKUP($A2517,Location!$A:$J,8,FALSE)</f>
        <v>Espagne</v>
      </c>
      <c r="M2517" s="31" t="str">
        <f>IFERROR(VLOOKUP(L2517,Setup_Team!$B:$C,2,FALSE), "TDB")</f>
        <v>ESP</v>
      </c>
      <c r="N2517" s="31" t="str">
        <f>VLOOKUP($A2517,Location!$A:$J,9,FALSE)</f>
        <v>Zapopan</v>
      </c>
      <c r="O2517" s="31" t="str">
        <f>VLOOKUP($A2517,Location!$A:$J,10,FALSE)</f>
        <v>Estadio Akron</v>
      </c>
      <c r="R2517" s="31">
        <v>0</v>
      </c>
      <c r="S2517" s="25">
        <f>VLOOKUP($A2517,Database!$A:$Y,10,FALSE)</f>
        <v>143</v>
      </c>
      <c r="T2517" s="25">
        <f>VLOOKUP($A2517,Database!$A:$Y,11,FALSE)</f>
        <v>112</v>
      </c>
      <c r="U2517" s="25">
        <f>VLOOKUP($A2517,Database!$A:$Y,12,FALSE)</f>
        <v>57</v>
      </c>
      <c r="V2517" s="25" t="str">
        <f>VLOOKUP(A2517,Database!A:M,13,FALSE)</f>
        <v>À venir</v>
      </c>
      <c r="W2517" s="25" t="str">
        <f>VLOOKUP($A2517,Database!$A:$Y,20,FALSE)</f>
        <v/>
      </c>
      <c r="X2517" s="25" t="str">
        <f>VLOOKUP($A2517,Database!$A:$Y,21,FALSE)</f>
        <v/>
      </c>
      <c r="Y2517" s="25" t="str">
        <f ca="1">IF(C2517&lt;NOW(),IF(AND(P2517&gt;Q2517,W2517&gt;X2517),S2517,IF(AND(P2517=Q2517,W2517=X2517),T2517,IF(AND(P2517&lt;Q2517,W2517&lt;X2517),U2517,0))),"")</f>
        <v/>
      </c>
      <c r="Z2517" s="25">
        <f>IF(AND(P2517=W2517,Q2517=X2517),1,0)</f>
        <v>1</v>
      </c>
      <c r="AA2517" s="25" t="str">
        <f>IF(Z2517=0,"",IF(ISBLANK(VLOOKUP(A2517,Database!A:AA,22,FALSE)),"",VLOOKUP(A2517,Database!A:AA,22,FALSE)))</f>
        <v>Exact</v>
      </c>
      <c r="AB2517" s="25">
        <f ca="1">IFERROR(IF(AND(Y2517&lt;&gt;"",OR(V2517="Terminé",V2517="En cours")),VLOOKUP(AA2517,Setup_ScoreExactBonus!A:D,4,FALSE),0),0)</f>
        <v>0</v>
      </c>
      <c r="AC2517" s="31" t="str">
        <f t="shared" ca="1" si="0"/>
        <v/>
      </c>
      <c r="AD2517" s="31">
        <f ca="1">SUMIFS(AC$2:AC2517,D$2:D2517,D2517)*IF(R2517=0,1,2)</f>
        <v>0</v>
      </c>
    </row>
    <row r="2518" spans="1:30" x14ac:dyDescent="0.35">
      <c r="A2518" s="31">
        <f>IF(ISBLANK(B2518),"",COUNTIF(B$2:B2518,B2518))-1</f>
        <v>64</v>
      </c>
      <c r="B2518" s="31">
        <v>21</v>
      </c>
      <c r="C2518" s="10">
        <f>VLOOKUP($A2518,Database!$A:$Y,7,FALSE)</f>
        <v>46200.083333333336</v>
      </c>
      <c r="D2518" s="31" t="str">
        <f>VLOOKUP(Pronostics!$B2518,Setup_MPP!$A:$G,3,FALSE)</f>
        <v>Joueur21</v>
      </c>
      <c r="E2518" s="31" t="str">
        <f>VLOOKUP(Pronostics!$B2518,Setup_MPP!$A:$G,2,FALSE)</f>
        <v>Joueur21</v>
      </c>
      <c r="F2518" s="31" t="str">
        <f>VLOOKUP($B2518,Setup_MPP!$A:$E,4,FALSE)</f>
        <v>#D5D5D5</v>
      </c>
      <c r="G2518" s="31" t="str">
        <f>VLOOKUP($B2518,Setup_MPP!$A:$E,5,FALSE)</f>
        <v>#727272</v>
      </c>
      <c r="H2518" s="31" t="str">
        <f>IFERROR(IF(AND(A2518&gt;=1,A2518&lt;=104),VLOOKUP($A2518,Location!$A:$J,6,FALSE),IF(A2518=0,"Avant l'ouverture",IF(OR(A2518=105,A2518=106),"Bonus"))),"")</f>
        <v>Tour 3</v>
      </c>
      <c r="I2518" s="31" t="str">
        <f>IF(LEFT(H2518,4)="Tour",VLOOKUP(A2518,Database!$A:$C,3,FALSE),"")</f>
        <v>H</v>
      </c>
      <c r="J2518" s="31" t="str">
        <f>VLOOKUP($A2518,Location!$A:$J,7,FALSE)</f>
        <v>Uruguay</v>
      </c>
      <c r="K2518" s="31" t="str">
        <f>IFERROR(VLOOKUP(J2518,Setup_Team!$B:$C,2,FALSE), "TDB")</f>
        <v>URY</v>
      </c>
      <c r="L2518" s="31" t="str">
        <f>VLOOKUP($A2518,Location!$A:$J,8,FALSE)</f>
        <v>Espagne</v>
      </c>
      <c r="M2518" s="31" t="str">
        <f>IFERROR(VLOOKUP(L2518,Setup_Team!$B:$C,2,FALSE), "TDB")</f>
        <v>ESP</v>
      </c>
      <c r="N2518" s="31" t="str">
        <f>VLOOKUP($A2518,Location!$A:$J,9,FALSE)</f>
        <v>Zapopan</v>
      </c>
      <c r="O2518" s="31" t="str">
        <f>VLOOKUP($A2518,Location!$A:$J,10,FALSE)</f>
        <v>Estadio Akron</v>
      </c>
      <c r="R2518" s="31">
        <v>0</v>
      </c>
      <c r="S2518" s="25">
        <f>VLOOKUP($A2518,Database!$A:$Y,10,FALSE)</f>
        <v>143</v>
      </c>
      <c r="T2518" s="25">
        <f>VLOOKUP($A2518,Database!$A:$Y,11,FALSE)</f>
        <v>112</v>
      </c>
      <c r="U2518" s="25">
        <f>VLOOKUP($A2518,Database!$A:$Y,12,FALSE)</f>
        <v>57</v>
      </c>
      <c r="V2518" s="25" t="str">
        <f>VLOOKUP(A2518,Database!A:M,13,FALSE)</f>
        <v>À venir</v>
      </c>
      <c r="W2518" s="25" t="str">
        <f>VLOOKUP($A2518,Database!$A:$Y,20,FALSE)</f>
        <v/>
      </c>
      <c r="X2518" s="25" t="str">
        <f>VLOOKUP($A2518,Database!$A:$Y,21,FALSE)</f>
        <v/>
      </c>
      <c r="Y2518" s="25" t="str">
        <f ca="1">IF(C2518&lt;NOW(),IF(AND(P2518&gt;Q2518,W2518&gt;X2518),S2518,IF(AND(P2518=Q2518,W2518=X2518),T2518,IF(AND(P2518&lt;Q2518,W2518&lt;X2518),U2518,0))),"")</f>
        <v/>
      </c>
      <c r="Z2518" s="25">
        <f>IF(AND(P2518=W2518,Q2518=X2518),1,0)</f>
        <v>1</v>
      </c>
      <c r="AA2518" s="25" t="str">
        <f>IF(Z2518=0,"",IF(ISBLANK(VLOOKUP(A2518,Database!A:AA,22,FALSE)),"",VLOOKUP(A2518,Database!A:AA,22,FALSE)))</f>
        <v>Exact</v>
      </c>
      <c r="AB2518" s="25">
        <f ca="1">IFERROR(IF(AND(Y2518&lt;&gt;"",OR(V2518="Terminé",V2518="En cours")),VLOOKUP(AA2518,Setup_ScoreExactBonus!A:D,4,FALSE),0),0)</f>
        <v>0</v>
      </c>
      <c r="AC2518" s="31" t="str">
        <f t="shared" ca="1" si="0"/>
        <v/>
      </c>
      <c r="AD2518" s="31">
        <f ca="1">SUMIFS(AC$2:AC2518,D$2:D2518,D2518)*IF(R2518=0,1,2)</f>
        <v>0</v>
      </c>
    </row>
    <row r="2519" spans="1:30" x14ac:dyDescent="0.35">
      <c r="A2519" s="31">
        <f>IF(ISBLANK(B2519),"",COUNTIF(B$2:B2519,B2519))-1</f>
        <v>64</v>
      </c>
      <c r="B2519" s="31">
        <v>22</v>
      </c>
      <c r="C2519" s="10">
        <f>VLOOKUP($A2519,Database!$A:$Y,7,FALSE)</f>
        <v>46200.083333333336</v>
      </c>
      <c r="D2519" s="31" t="str">
        <f>VLOOKUP(Pronostics!$B2519,Setup_MPP!$A:$G,3,FALSE)</f>
        <v>Joueur22</v>
      </c>
      <c r="E2519" s="31" t="str">
        <f>VLOOKUP(Pronostics!$B2519,Setup_MPP!$A:$G,2,FALSE)</f>
        <v>Joueur22</v>
      </c>
      <c r="F2519" s="31" t="str">
        <f>VLOOKUP($B2519,Setup_MPP!$A:$E,4,FALSE)</f>
        <v>#D5D5D5</v>
      </c>
      <c r="G2519" s="31" t="str">
        <f>VLOOKUP($B2519,Setup_MPP!$A:$E,5,FALSE)</f>
        <v>#727272</v>
      </c>
      <c r="H2519" s="31" t="str">
        <f>IFERROR(IF(AND(A2519&gt;=1,A2519&lt;=104),VLOOKUP($A2519,Location!$A:$J,6,FALSE),IF(A2519=0,"Avant l'ouverture",IF(OR(A2519=105,A2519=106),"Bonus"))),"")</f>
        <v>Tour 3</v>
      </c>
      <c r="I2519" s="31" t="str">
        <f>IF(LEFT(H2519,4)="Tour",VLOOKUP(A2519,Database!$A:$C,3,FALSE),"")</f>
        <v>H</v>
      </c>
      <c r="J2519" s="31" t="str">
        <f>VLOOKUP($A2519,Location!$A:$J,7,FALSE)</f>
        <v>Uruguay</v>
      </c>
      <c r="K2519" s="31" t="str">
        <f>IFERROR(VLOOKUP(J2519,Setup_Team!$B:$C,2,FALSE), "TDB")</f>
        <v>URY</v>
      </c>
      <c r="L2519" s="31" t="str">
        <f>VLOOKUP($A2519,Location!$A:$J,8,FALSE)</f>
        <v>Espagne</v>
      </c>
      <c r="M2519" s="31" t="str">
        <f>IFERROR(VLOOKUP(L2519,Setup_Team!$B:$C,2,FALSE), "TDB")</f>
        <v>ESP</v>
      </c>
      <c r="N2519" s="31" t="str">
        <f>VLOOKUP($A2519,Location!$A:$J,9,FALSE)</f>
        <v>Zapopan</v>
      </c>
      <c r="O2519" s="31" t="str">
        <f>VLOOKUP($A2519,Location!$A:$J,10,FALSE)</f>
        <v>Estadio Akron</v>
      </c>
      <c r="R2519" s="31">
        <v>0</v>
      </c>
      <c r="S2519" s="25">
        <f>VLOOKUP($A2519,Database!$A:$Y,10,FALSE)</f>
        <v>143</v>
      </c>
      <c r="T2519" s="25">
        <f>VLOOKUP($A2519,Database!$A:$Y,11,FALSE)</f>
        <v>112</v>
      </c>
      <c r="U2519" s="25">
        <f>VLOOKUP($A2519,Database!$A:$Y,12,FALSE)</f>
        <v>57</v>
      </c>
      <c r="V2519" s="25" t="str">
        <f>VLOOKUP(A2519,Database!A:M,13,FALSE)</f>
        <v>À venir</v>
      </c>
      <c r="W2519" s="25" t="str">
        <f>VLOOKUP($A2519,Database!$A:$Y,20,FALSE)</f>
        <v/>
      </c>
      <c r="X2519" s="25" t="str">
        <f>VLOOKUP($A2519,Database!$A:$Y,21,FALSE)</f>
        <v/>
      </c>
      <c r="Y2519" s="25" t="str">
        <f ca="1">IF(C2519&lt;NOW(),IF(AND(P2519&gt;Q2519,W2519&gt;X2519),S2519,IF(AND(P2519=Q2519,W2519=X2519),T2519,IF(AND(P2519&lt;Q2519,W2519&lt;X2519),U2519,0))),"")</f>
        <v/>
      </c>
      <c r="Z2519" s="25">
        <f>IF(AND(P2519=W2519,Q2519=X2519),1,0)</f>
        <v>1</v>
      </c>
      <c r="AA2519" s="25" t="str">
        <f>IF(Z2519=0,"",IF(ISBLANK(VLOOKUP(A2519,Database!A:AA,22,FALSE)),"",VLOOKUP(A2519,Database!A:AA,22,FALSE)))</f>
        <v>Exact</v>
      </c>
      <c r="AB2519" s="25">
        <f ca="1">IFERROR(IF(AND(Y2519&lt;&gt;"",OR(V2519="Terminé",V2519="En cours")),VLOOKUP(AA2519,Setup_ScoreExactBonus!A:D,4,FALSE),0),0)</f>
        <v>0</v>
      </c>
      <c r="AC2519" s="31" t="str">
        <f t="shared" ca="1" si="0"/>
        <v/>
      </c>
      <c r="AD2519" s="31">
        <f ca="1">SUMIFS(AC$2:AC2519,D$2:D2519,D2519)*IF(R2519=0,1,2)</f>
        <v>0</v>
      </c>
    </row>
    <row r="2520" spans="1:30" x14ac:dyDescent="0.35">
      <c r="A2520" s="31">
        <f>IF(ISBLANK(B2520),"",COUNTIF(B$2:B2520,B2520))-1</f>
        <v>64</v>
      </c>
      <c r="B2520" s="31">
        <v>23</v>
      </c>
      <c r="C2520" s="10">
        <f>VLOOKUP($A2520,Database!$A:$Y,7,FALSE)</f>
        <v>46200.083333333336</v>
      </c>
      <c r="D2520" s="31" t="str">
        <f>VLOOKUP(Pronostics!$B2520,Setup_MPP!$A:$G,3,FALSE)</f>
        <v>Joueur23</v>
      </c>
      <c r="E2520" s="31" t="str">
        <f>VLOOKUP(Pronostics!$B2520,Setup_MPP!$A:$G,2,FALSE)</f>
        <v>Joueur23</v>
      </c>
      <c r="F2520" s="31" t="str">
        <f>VLOOKUP($B2520,Setup_MPP!$A:$E,4,FALSE)</f>
        <v>#D5D5D5</v>
      </c>
      <c r="G2520" s="31" t="str">
        <f>VLOOKUP($B2520,Setup_MPP!$A:$E,5,FALSE)</f>
        <v>#727272</v>
      </c>
      <c r="H2520" s="31" t="str">
        <f>IFERROR(IF(AND(A2520&gt;=1,A2520&lt;=104),VLOOKUP($A2520,Location!$A:$J,6,FALSE),IF(A2520=0,"Avant l'ouverture",IF(OR(A2520=105,A2520=106),"Bonus"))),"")</f>
        <v>Tour 3</v>
      </c>
      <c r="I2520" s="31" t="str">
        <f>IF(LEFT(H2520,4)="Tour",VLOOKUP(A2520,Database!$A:$C,3,FALSE),"")</f>
        <v>H</v>
      </c>
      <c r="J2520" s="31" t="str">
        <f>VLOOKUP($A2520,Location!$A:$J,7,FALSE)</f>
        <v>Uruguay</v>
      </c>
      <c r="K2520" s="31" t="str">
        <f>IFERROR(VLOOKUP(J2520,Setup_Team!$B:$C,2,FALSE), "TDB")</f>
        <v>URY</v>
      </c>
      <c r="L2520" s="31" t="str">
        <f>VLOOKUP($A2520,Location!$A:$J,8,FALSE)</f>
        <v>Espagne</v>
      </c>
      <c r="M2520" s="31" t="str">
        <f>IFERROR(VLOOKUP(L2520,Setup_Team!$B:$C,2,FALSE), "TDB")</f>
        <v>ESP</v>
      </c>
      <c r="N2520" s="31" t="str">
        <f>VLOOKUP($A2520,Location!$A:$J,9,FALSE)</f>
        <v>Zapopan</v>
      </c>
      <c r="O2520" s="31" t="str">
        <f>VLOOKUP($A2520,Location!$A:$J,10,FALSE)</f>
        <v>Estadio Akron</v>
      </c>
      <c r="R2520" s="31">
        <v>0</v>
      </c>
      <c r="S2520" s="25">
        <f>VLOOKUP($A2520,Database!$A:$Y,10,FALSE)</f>
        <v>143</v>
      </c>
      <c r="T2520" s="25">
        <f>VLOOKUP($A2520,Database!$A:$Y,11,FALSE)</f>
        <v>112</v>
      </c>
      <c r="U2520" s="25">
        <f>VLOOKUP($A2520,Database!$A:$Y,12,FALSE)</f>
        <v>57</v>
      </c>
      <c r="V2520" s="25" t="str">
        <f>VLOOKUP(A2520,Database!A:M,13,FALSE)</f>
        <v>À venir</v>
      </c>
      <c r="W2520" s="25" t="str">
        <f>VLOOKUP($A2520,Database!$A:$Y,20,FALSE)</f>
        <v/>
      </c>
      <c r="X2520" s="25" t="str">
        <f>VLOOKUP($A2520,Database!$A:$Y,21,FALSE)</f>
        <v/>
      </c>
      <c r="Y2520" s="25" t="str">
        <f ca="1">IF(C2520&lt;NOW(),IF(AND(P2520&gt;Q2520,W2520&gt;X2520),S2520,IF(AND(P2520=Q2520,W2520=X2520),T2520,IF(AND(P2520&lt;Q2520,W2520&lt;X2520),U2520,0))),"")</f>
        <v/>
      </c>
      <c r="Z2520" s="25">
        <f>IF(AND(P2520=W2520,Q2520=X2520),1,0)</f>
        <v>1</v>
      </c>
      <c r="AA2520" s="25" t="str">
        <f>IF(Z2520=0,"",IF(ISBLANK(VLOOKUP(A2520,Database!A:AA,22,FALSE)),"",VLOOKUP(A2520,Database!A:AA,22,FALSE)))</f>
        <v>Exact</v>
      </c>
      <c r="AB2520" s="25">
        <f ca="1">IFERROR(IF(AND(Y2520&lt;&gt;"",OR(V2520="Terminé",V2520="En cours")),VLOOKUP(AA2520,Setup_ScoreExactBonus!A:D,4,FALSE),0),0)</f>
        <v>0</v>
      </c>
      <c r="AC2520" s="31" t="str">
        <f t="shared" ca="1" si="0"/>
        <v/>
      </c>
      <c r="AD2520" s="31">
        <f ca="1">SUMIFS(AC$2:AC2520,D$2:D2520,D2520)*IF(R2520=0,1,2)</f>
        <v>0</v>
      </c>
    </row>
    <row r="2521" spans="1:30" x14ac:dyDescent="0.35">
      <c r="A2521" s="31">
        <f>IF(ISBLANK(B2521),"",COUNTIF(B$2:B2521,B2521))-1</f>
        <v>64</v>
      </c>
      <c r="B2521" s="31">
        <v>24</v>
      </c>
      <c r="C2521" s="10">
        <f>VLOOKUP($A2521,Database!$A:$Y,7,FALSE)</f>
        <v>46200.083333333336</v>
      </c>
      <c r="D2521" s="31" t="str">
        <f>VLOOKUP(Pronostics!$B2521,Setup_MPP!$A:$G,3,FALSE)</f>
        <v>Joueur24</v>
      </c>
      <c r="E2521" s="31" t="str">
        <f>VLOOKUP(Pronostics!$B2521,Setup_MPP!$A:$G,2,FALSE)</f>
        <v>Joueur24</v>
      </c>
      <c r="F2521" s="31" t="str">
        <f>VLOOKUP($B2521,Setup_MPP!$A:$E,4,FALSE)</f>
        <v>#D5D5D5</v>
      </c>
      <c r="G2521" s="31" t="str">
        <f>VLOOKUP($B2521,Setup_MPP!$A:$E,5,FALSE)</f>
        <v>#727272</v>
      </c>
      <c r="H2521" s="31" t="str">
        <f>IFERROR(IF(AND(A2521&gt;=1,A2521&lt;=104),VLOOKUP($A2521,Location!$A:$J,6,FALSE),IF(A2521=0,"Avant l'ouverture",IF(OR(A2521=105,A2521=106),"Bonus"))),"")</f>
        <v>Tour 3</v>
      </c>
      <c r="I2521" s="31" t="str">
        <f>IF(LEFT(H2521,4)="Tour",VLOOKUP(A2521,Database!$A:$C,3,FALSE),"")</f>
        <v>H</v>
      </c>
      <c r="J2521" s="31" t="str">
        <f>VLOOKUP($A2521,Location!$A:$J,7,FALSE)</f>
        <v>Uruguay</v>
      </c>
      <c r="K2521" s="31" t="str">
        <f>IFERROR(VLOOKUP(J2521,Setup_Team!$B:$C,2,FALSE), "TDB")</f>
        <v>URY</v>
      </c>
      <c r="L2521" s="31" t="str">
        <f>VLOOKUP($A2521,Location!$A:$J,8,FALSE)</f>
        <v>Espagne</v>
      </c>
      <c r="M2521" s="31" t="str">
        <f>IFERROR(VLOOKUP(L2521,Setup_Team!$B:$C,2,FALSE), "TDB")</f>
        <v>ESP</v>
      </c>
      <c r="N2521" s="31" t="str">
        <f>VLOOKUP($A2521,Location!$A:$J,9,FALSE)</f>
        <v>Zapopan</v>
      </c>
      <c r="O2521" s="31" t="str">
        <f>VLOOKUP($A2521,Location!$A:$J,10,FALSE)</f>
        <v>Estadio Akron</v>
      </c>
      <c r="R2521" s="31">
        <v>0</v>
      </c>
      <c r="S2521" s="25">
        <f>VLOOKUP($A2521,Database!$A:$Y,10,FALSE)</f>
        <v>143</v>
      </c>
      <c r="T2521" s="25">
        <f>VLOOKUP($A2521,Database!$A:$Y,11,FALSE)</f>
        <v>112</v>
      </c>
      <c r="U2521" s="25">
        <f>VLOOKUP($A2521,Database!$A:$Y,12,FALSE)</f>
        <v>57</v>
      </c>
      <c r="V2521" s="25" t="str">
        <f>VLOOKUP(A2521,Database!A:M,13,FALSE)</f>
        <v>À venir</v>
      </c>
      <c r="W2521" s="25" t="str">
        <f>VLOOKUP($A2521,Database!$A:$Y,20,FALSE)</f>
        <v/>
      </c>
      <c r="X2521" s="25" t="str">
        <f>VLOOKUP($A2521,Database!$A:$Y,21,FALSE)</f>
        <v/>
      </c>
      <c r="Y2521" s="25" t="str">
        <f ca="1">IF(C2521&lt;NOW(),IF(AND(P2521&gt;Q2521,W2521&gt;X2521),S2521,IF(AND(P2521=Q2521,W2521=X2521),T2521,IF(AND(P2521&lt;Q2521,W2521&lt;X2521),U2521,0))),"")</f>
        <v/>
      </c>
      <c r="Z2521" s="25">
        <f>IF(AND(P2521=W2521,Q2521=X2521),1,0)</f>
        <v>1</v>
      </c>
      <c r="AA2521" s="25" t="str">
        <f>IF(Z2521=0,"",IF(ISBLANK(VLOOKUP(A2521,Database!A:AA,22,FALSE)),"",VLOOKUP(A2521,Database!A:AA,22,FALSE)))</f>
        <v>Exact</v>
      </c>
      <c r="AB2521" s="25">
        <f ca="1">IFERROR(IF(AND(Y2521&lt;&gt;"",OR(V2521="Terminé",V2521="En cours")),VLOOKUP(AA2521,Setup_ScoreExactBonus!A:D,4,FALSE),0),0)</f>
        <v>0</v>
      </c>
      <c r="AC2521" s="31" t="str">
        <f t="shared" ca="1" si="0"/>
        <v/>
      </c>
      <c r="AD2521" s="31">
        <f ca="1">SUMIFS(AC$2:AC2521,D$2:D2521,D2521)*IF(R2521=0,1,2)</f>
        <v>0</v>
      </c>
    </row>
    <row r="2522" spans="1:30" x14ac:dyDescent="0.35">
      <c r="A2522" s="31">
        <f>IF(ISBLANK(B2522),"",COUNTIF(B$2:B2522,B2522))-1</f>
        <v>64</v>
      </c>
      <c r="B2522" s="31">
        <v>25</v>
      </c>
      <c r="C2522" s="10">
        <f>VLOOKUP($A2522,Database!$A:$Y,7,FALSE)</f>
        <v>46200.083333333336</v>
      </c>
      <c r="D2522" s="31" t="str">
        <f>VLOOKUP(Pronostics!$B2522,Setup_MPP!$A:$G,3,FALSE)</f>
        <v>Joueur25</v>
      </c>
      <c r="E2522" s="31" t="str">
        <f>VLOOKUP(Pronostics!$B2522,Setup_MPP!$A:$G,2,FALSE)</f>
        <v>Joueur25</v>
      </c>
      <c r="F2522" s="31" t="str">
        <f>VLOOKUP($B2522,Setup_MPP!$A:$E,4,FALSE)</f>
        <v>#D5D5D5</v>
      </c>
      <c r="G2522" s="31" t="str">
        <f>VLOOKUP($B2522,Setup_MPP!$A:$E,5,FALSE)</f>
        <v>#727272</v>
      </c>
      <c r="H2522" s="31" t="str">
        <f>IFERROR(IF(AND(A2522&gt;=1,A2522&lt;=104),VLOOKUP($A2522,Location!$A:$J,6,FALSE),IF(A2522=0,"Avant l'ouverture",IF(OR(A2522=105,A2522=106),"Bonus"))),"")</f>
        <v>Tour 3</v>
      </c>
      <c r="I2522" s="31" t="str">
        <f>IF(LEFT(H2522,4)="Tour",VLOOKUP(A2522,Database!$A:$C,3,FALSE),"")</f>
        <v>H</v>
      </c>
      <c r="J2522" s="31" t="str">
        <f>VLOOKUP($A2522,Location!$A:$J,7,FALSE)</f>
        <v>Uruguay</v>
      </c>
      <c r="K2522" s="31" t="str">
        <f>IFERROR(VLOOKUP(J2522,Setup_Team!$B:$C,2,FALSE), "TDB")</f>
        <v>URY</v>
      </c>
      <c r="L2522" s="31" t="str">
        <f>VLOOKUP($A2522,Location!$A:$J,8,FALSE)</f>
        <v>Espagne</v>
      </c>
      <c r="M2522" s="31" t="str">
        <f>IFERROR(VLOOKUP(L2522,Setup_Team!$B:$C,2,FALSE), "TDB")</f>
        <v>ESP</v>
      </c>
      <c r="N2522" s="31" t="str">
        <f>VLOOKUP($A2522,Location!$A:$J,9,FALSE)</f>
        <v>Zapopan</v>
      </c>
      <c r="O2522" s="31" t="str">
        <f>VLOOKUP($A2522,Location!$A:$J,10,FALSE)</f>
        <v>Estadio Akron</v>
      </c>
      <c r="R2522" s="31">
        <v>0</v>
      </c>
      <c r="S2522" s="25">
        <f>VLOOKUP($A2522,Database!$A:$Y,10,FALSE)</f>
        <v>143</v>
      </c>
      <c r="T2522" s="25">
        <f>VLOOKUP($A2522,Database!$A:$Y,11,FALSE)</f>
        <v>112</v>
      </c>
      <c r="U2522" s="25">
        <f>VLOOKUP($A2522,Database!$A:$Y,12,FALSE)</f>
        <v>57</v>
      </c>
      <c r="V2522" s="25" t="str">
        <f>VLOOKUP(A2522,Database!A:M,13,FALSE)</f>
        <v>À venir</v>
      </c>
      <c r="W2522" s="25" t="str">
        <f>VLOOKUP($A2522,Database!$A:$Y,20,FALSE)</f>
        <v/>
      </c>
      <c r="X2522" s="25" t="str">
        <f>VLOOKUP($A2522,Database!$A:$Y,21,FALSE)</f>
        <v/>
      </c>
      <c r="Y2522" s="25" t="str">
        <f ca="1">IF(C2522&lt;NOW(),IF(AND(P2522&gt;Q2522,W2522&gt;X2522),S2522,IF(AND(P2522=Q2522,W2522=X2522),T2522,IF(AND(P2522&lt;Q2522,W2522&lt;X2522),U2522,0))),"")</f>
        <v/>
      </c>
      <c r="Z2522" s="25">
        <f>IF(AND(P2522=W2522,Q2522=X2522),1,0)</f>
        <v>1</v>
      </c>
      <c r="AA2522" s="25" t="str">
        <f>IF(Z2522=0,"",IF(ISBLANK(VLOOKUP(A2522,Database!A:AA,22,FALSE)),"",VLOOKUP(A2522,Database!A:AA,22,FALSE)))</f>
        <v>Exact</v>
      </c>
      <c r="AB2522" s="25">
        <f ca="1">IFERROR(IF(AND(Y2522&lt;&gt;"",OR(V2522="Terminé",V2522="En cours")),VLOOKUP(AA2522,Setup_ScoreExactBonus!A:D,4,FALSE),0),0)</f>
        <v>0</v>
      </c>
      <c r="AC2522" s="31" t="str">
        <f t="shared" ca="1" si="0"/>
        <v/>
      </c>
      <c r="AD2522" s="31">
        <f ca="1">SUMIFS(AC$2:AC2522,D$2:D2522,D2522)*IF(R2522=0,1,2)</f>
        <v>0</v>
      </c>
    </row>
    <row r="2523" spans="1:30" x14ac:dyDescent="0.35">
      <c r="A2523" s="31">
        <f>IF(ISBLANK(B2523),"",COUNTIF(B$2:B2523,B2523))-1</f>
        <v>64</v>
      </c>
      <c r="B2523" s="31">
        <v>26</v>
      </c>
      <c r="C2523" s="10">
        <f>VLOOKUP($A2523,Database!$A:$Y,7,FALSE)</f>
        <v>46200.083333333336</v>
      </c>
      <c r="D2523" s="31" t="str">
        <f>VLOOKUP(Pronostics!$B2523,Setup_MPP!$A:$G,3,FALSE)</f>
        <v>Joueur26</v>
      </c>
      <c r="E2523" s="31" t="str">
        <f>VLOOKUP(Pronostics!$B2523,Setup_MPP!$A:$G,2,FALSE)</f>
        <v>Joueur26</v>
      </c>
      <c r="F2523" s="31" t="str">
        <f>VLOOKUP($B2523,Setup_MPP!$A:$E,4,FALSE)</f>
        <v>#D5D5D5</v>
      </c>
      <c r="G2523" s="31" t="str">
        <f>VLOOKUP($B2523,Setup_MPP!$A:$E,5,FALSE)</f>
        <v>#727272</v>
      </c>
      <c r="H2523" s="31" t="str">
        <f>IFERROR(IF(AND(A2523&gt;=1,A2523&lt;=104),VLOOKUP($A2523,Location!$A:$J,6,FALSE),IF(A2523=0,"Avant l'ouverture",IF(OR(A2523=105,A2523=106),"Bonus"))),"")</f>
        <v>Tour 3</v>
      </c>
      <c r="I2523" s="31" t="str">
        <f>IF(LEFT(H2523,4)="Tour",VLOOKUP(A2523,Database!$A:$C,3,FALSE),"")</f>
        <v>H</v>
      </c>
      <c r="J2523" s="31" t="str">
        <f>VLOOKUP($A2523,Location!$A:$J,7,FALSE)</f>
        <v>Uruguay</v>
      </c>
      <c r="K2523" s="31" t="str">
        <f>IFERROR(VLOOKUP(J2523,Setup_Team!$B:$C,2,FALSE), "TDB")</f>
        <v>URY</v>
      </c>
      <c r="L2523" s="31" t="str">
        <f>VLOOKUP($A2523,Location!$A:$J,8,FALSE)</f>
        <v>Espagne</v>
      </c>
      <c r="M2523" s="31" t="str">
        <f>IFERROR(VLOOKUP(L2523,Setup_Team!$B:$C,2,FALSE), "TDB")</f>
        <v>ESP</v>
      </c>
      <c r="N2523" s="31" t="str">
        <f>VLOOKUP($A2523,Location!$A:$J,9,FALSE)</f>
        <v>Zapopan</v>
      </c>
      <c r="O2523" s="31" t="str">
        <f>VLOOKUP($A2523,Location!$A:$J,10,FALSE)</f>
        <v>Estadio Akron</v>
      </c>
      <c r="R2523" s="31">
        <v>0</v>
      </c>
      <c r="S2523" s="25">
        <f>VLOOKUP($A2523,Database!$A:$Y,10,FALSE)</f>
        <v>143</v>
      </c>
      <c r="T2523" s="25">
        <f>VLOOKUP($A2523,Database!$A:$Y,11,FALSE)</f>
        <v>112</v>
      </c>
      <c r="U2523" s="25">
        <f>VLOOKUP($A2523,Database!$A:$Y,12,FALSE)</f>
        <v>57</v>
      </c>
      <c r="V2523" s="25" t="str">
        <f>VLOOKUP(A2523,Database!A:M,13,FALSE)</f>
        <v>À venir</v>
      </c>
      <c r="W2523" s="25" t="str">
        <f>VLOOKUP($A2523,Database!$A:$Y,20,FALSE)</f>
        <v/>
      </c>
      <c r="X2523" s="25" t="str">
        <f>VLOOKUP($A2523,Database!$A:$Y,21,FALSE)</f>
        <v/>
      </c>
      <c r="Y2523" s="25" t="str">
        <f ca="1">IF(C2523&lt;NOW(),IF(AND(P2523&gt;Q2523,W2523&gt;X2523),S2523,IF(AND(P2523=Q2523,W2523=X2523),T2523,IF(AND(P2523&lt;Q2523,W2523&lt;X2523),U2523,0))),"")</f>
        <v/>
      </c>
      <c r="Z2523" s="25">
        <f>IF(AND(P2523=W2523,Q2523=X2523),1,0)</f>
        <v>1</v>
      </c>
      <c r="AA2523" s="25" t="str">
        <f>IF(Z2523=0,"",IF(ISBLANK(VLOOKUP(A2523,Database!A:AA,22,FALSE)),"",VLOOKUP(A2523,Database!A:AA,22,FALSE)))</f>
        <v>Exact</v>
      </c>
      <c r="AB2523" s="25">
        <f ca="1">IFERROR(IF(AND(Y2523&lt;&gt;"",OR(V2523="Terminé",V2523="En cours")),VLOOKUP(AA2523,Setup_ScoreExactBonus!A:D,4,FALSE),0),0)</f>
        <v>0</v>
      </c>
      <c r="AC2523" s="31" t="str">
        <f t="shared" ca="1" si="0"/>
        <v/>
      </c>
      <c r="AD2523" s="31">
        <f ca="1">SUMIFS(AC$2:AC2523,D$2:D2523,D2523)*IF(R2523=0,1,2)</f>
        <v>0</v>
      </c>
    </row>
    <row r="2524" spans="1:30" x14ac:dyDescent="0.35">
      <c r="A2524" s="31">
        <f>IF(ISBLANK(B2524),"",COUNTIF(B$2:B2524,B2524))-1</f>
        <v>64</v>
      </c>
      <c r="B2524" s="31">
        <v>27</v>
      </c>
      <c r="C2524" s="10">
        <f>VLOOKUP($A2524,Database!$A:$Y,7,FALSE)</f>
        <v>46200.083333333336</v>
      </c>
      <c r="D2524" s="31" t="str">
        <f>VLOOKUP(Pronostics!$B2524,Setup_MPP!$A:$G,3,FALSE)</f>
        <v>Joueur27</v>
      </c>
      <c r="E2524" s="31" t="str">
        <f>VLOOKUP(Pronostics!$B2524,Setup_MPP!$A:$G,2,FALSE)</f>
        <v>Joueur27</v>
      </c>
      <c r="F2524" s="31" t="str">
        <f>VLOOKUP($B2524,Setup_MPP!$A:$E,4,FALSE)</f>
        <v>#D5D5D5</v>
      </c>
      <c r="G2524" s="31" t="str">
        <f>VLOOKUP($B2524,Setup_MPP!$A:$E,5,FALSE)</f>
        <v>#727272</v>
      </c>
      <c r="H2524" s="31" t="str">
        <f>IFERROR(IF(AND(A2524&gt;=1,A2524&lt;=104),VLOOKUP($A2524,Location!$A:$J,6,FALSE),IF(A2524=0,"Avant l'ouverture",IF(OR(A2524=105,A2524=106),"Bonus"))),"")</f>
        <v>Tour 3</v>
      </c>
      <c r="I2524" s="31" t="str">
        <f>IF(LEFT(H2524,4)="Tour",VLOOKUP(A2524,Database!$A:$C,3,FALSE),"")</f>
        <v>H</v>
      </c>
      <c r="J2524" s="31" t="str">
        <f>VLOOKUP($A2524,Location!$A:$J,7,FALSE)</f>
        <v>Uruguay</v>
      </c>
      <c r="K2524" s="31" t="str">
        <f>IFERROR(VLOOKUP(J2524,Setup_Team!$B:$C,2,FALSE), "TDB")</f>
        <v>URY</v>
      </c>
      <c r="L2524" s="31" t="str">
        <f>VLOOKUP($A2524,Location!$A:$J,8,FALSE)</f>
        <v>Espagne</v>
      </c>
      <c r="M2524" s="31" t="str">
        <f>IFERROR(VLOOKUP(L2524,Setup_Team!$B:$C,2,FALSE), "TDB")</f>
        <v>ESP</v>
      </c>
      <c r="N2524" s="31" t="str">
        <f>VLOOKUP($A2524,Location!$A:$J,9,FALSE)</f>
        <v>Zapopan</v>
      </c>
      <c r="O2524" s="31" t="str">
        <f>VLOOKUP($A2524,Location!$A:$J,10,FALSE)</f>
        <v>Estadio Akron</v>
      </c>
      <c r="R2524" s="31">
        <v>0</v>
      </c>
      <c r="S2524" s="25">
        <f>VLOOKUP($A2524,Database!$A:$Y,10,FALSE)</f>
        <v>143</v>
      </c>
      <c r="T2524" s="25">
        <f>VLOOKUP($A2524,Database!$A:$Y,11,FALSE)</f>
        <v>112</v>
      </c>
      <c r="U2524" s="25">
        <f>VLOOKUP($A2524,Database!$A:$Y,12,FALSE)</f>
        <v>57</v>
      </c>
      <c r="V2524" s="25" t="str">
        <f>VLOOKUP(A2524,Database!A:M,13,FALSE)</f>
        <v>À venir</v>
      </c>
      <c r="W2524" s="25" t="str">
        <f>VLOOKUP($A2524,Database!$A:$Y,20,FALSE)</f>
        <v/>
      </c>
      <c r="X2524" s="25" t="str">
        <f>VLOOKUP($A2524,Database!$A:$Y,21,FALSE)</f>
        <v/>
      </c>
      <c r="Y2524" s="25" t="str">
        <f ca="1">IF(C2524&lt;NOW(),IF(AND(P2524&gt;Q2524,W2524&gt;X2524),S2524,IF(AND(P2524=Q2524,W2524=X2524),T2524,IF(AND(P2524&lt;Q2524,W2524&lt;X2524),U2524,0))),"")</f>
        <v/>
      </c>
      <c r="Z2524" s="25">
        <f>IF(AND(P2524=W2524,Q2524=X2524),1,0)</f>
        <v>1</v>
      </c>
      <c r="AA2524" s="25" t="str">
        <f>IF(Z2524=0,"",IF(ISBLANK(VLOOKUP(A2524,Database!A:AA,22,FALSE)),"",VLOOKUP(A2524,Database!A:AA,22,FALSE)))</f>
        <v>Exact</v>
      </c>
      <c r="AB2524" s="25">
        <f ca="1">IFERROR(IF(AND(Y2524&lt;&gt;"",OR(V2524="Terminé",V2524="En cours")),VLOOKUP(AA2524,Setup_ScoreExactBonus!A:D,4,FALSE),0),0)</f>
        <v>0</v>
      </c>
      <c r="AC2524" s="31" t="str">
        <f t="shared" ca="1" si="0"/>
        <v/>
      </c>
      <c r="AD2524" s="31">
        <f ca="1">SUMIFS(AC$2:AC2524,D$2:D2524,D2524)*IF(R2524=0,1,2)</f>
        <v>0</v>
      </c>
    </row>
    <row r="2525" spans="1:30" x14ac:dyDescent="0.35">
      <c r="A2525" s="31">
        <f>IF(ISBLANK(B2525),"",COUNTIF(B$2:B2525,B2525))-1</f>
        <v>64</v>
      </c>
      <c r="B2525" s="31">
        <v>28</v>
      </c>
      <c r="C2525" s="10">
        <f>VLOOKUP($A2525,Database!$A:$Y,7,FALSE)</f>
        <v>46200.083333333336</v>
      </c>
      <c r="D2525" s="31" t="str">
        <f>VLOOKUP(Pronostics!$B2525,Setup_MPP!$A:$G,3,FALSE)</f>
        <v>Joueur28</v>
      </c>
      <c r="E2525" s="31" t="str">
        <f>VLOOKUP(Pronostics!$B2525,Setup_MPP!$A:$G,2,FALSE)</f>
        <v>Joueur28</v>
      </c>
      <c r="F2525" s="31" t="str">
        <f>VLOOKUP($B2525,Setup_MPP!$A:$E,4,FALSE)</f>
        <v>#D5D5D5</v>
      </c>
      <c r="G2525" s="31" t="str">
        <f>VLOOKUP($B2525,Setup_MPP!$A:$E,5,FALSE)</f>
        <v>#727272</v>
      </c>
      <c r="H2525" s="31" t="str">
        <f>IFERROR(IF(AND(A2525&gt;=1,A2525&lt;=104),VLOOKUP($A2525,Location!$A:$J,6,FALSE),IF(A2525=0,"Avant l'ouverture",IF(OR(A2525=105,A2525=106),"Bonus"))),"")</f>
        <v>Tour 3</v>
      </c>
      <c r="I2525" s="31" t="str">
        <f>IF(LEFT(H2525,4)="Tour",VLOOKUP(A2525,Database!$A:$C,3,FALSE),"")</f>
        <v>H</v>
      </c>
      <c r="J2525" s="31" t="str">
        <f>VLOOKUP($A2525,Location!$A:$J,7,FALSE)</f>
        <v>Uruguay</v>
      </c>
      <c r="K2525" s="31" t="str">
        <f>IFERROR(VLOOKUP(J2525,Setup_Team!$B:$C,2,FALSE), "TDB")</f>
        <v>URY</v>
      </c>
      <c r="L2525" s="31" t="str">
        <f>VLOOKUP($A2525,Location!$A:$J,8,FALSE)</f>
        <v>Espagne</v>
      </c>
      <c r="M2525" s="31" t="str">
        <f>IFERROR(VLOOKUP(L2525,Setup_Team!$B:$C,2,FALSE), "TDB")</f>
        <v>ESP</v>
      </c>
      <c r="N2525" s="31" t="str">
        <f>VLOOKUP($A2525,Location!$A:$J,9,FALSE)</f>
        <v>Zapopan</v>
      </c>
      <c r="O2525" s="31" t="str">
        <f>VLOOKUP($A2525,Location!$A:$J,10,FALSE)</f>
        <v>Estadio Akron</v>
      </c>
      <c r="R2525" s="31">
        <v>0</v>
      </c>
      <c r="S2525" s="25">
        <f>VLOOKUP($A2525,Database!$A:$Y,10,FALSE)</f>
        <v>143</v>
      </c>
      <c r="T2525" s="25">
        <f>VLOOKUP($A2525,Database!$A:$Y,11,FALSE)</f>
        <v>112</v>
      </c>
      <c r="U2525" s="25">
        <f>VLOOKUP($A2525,Database!$A:$Y,12,FALSE)</f>
        <v>57</v>
      </c>
      <c r="V2525" s="25" t="str">
        <f>VLOOKUP(A2525,Database!A:M,13,FALSE)</f>
        <v>À venir</v>
      </c>
      <c r="W2525" s="25" t="str">
        <f>VLOOKUP($A2525,Database!$A:$Y,20,FALSE)</f>
        <v/>
      </c>
      <c r="X2525" s="25" t="str">
        <f>VLOOKUP($A2525,Database!$A:$Y,21,FALSE)</f>
        <v/>
      </c>
      <c r="Y2525" s="25" t="str">
        <f ca="1">IF(C2525&lt;NOW(),IF(AND(P2525&gt;Q2525,W2525&gt;X2525),S2525,IF(AND(P2525=Q2525,W2525=X2525),T2525,IF(AND(P2525&lt;Q2525,W2525&lt;X2525),U2525,0))),"")</f>
        <v/>
      </c>
      <c r="Z2525" s="25">
        <f>IF(AND(P2525=W2525,Q2525=X2525),1,0)</f>
        <v>1</v>
      </c>
      <c r="AA2525" s="25" t="str">
        <f>IF(Z2525=0,"",IF(ISBLANK(VLOOKUP(A2525,Database!A:AA,22,FALSE)),"",VLOOKUP(A2525,Database!A:AA,22,FALSE)))</f>
        <v>Exact</v>
      </c>
      <c r="AB2525" s="25">
        <f ca="1">IFERROR(IF(AND(Y2525&lt;&gt;"",OR(V2525="Terminé",V2525="En cours")),VLOOKUP(AA2525,Setup_ScoreExactBonus!A:D,4,FALSE),0),0)</f>
        <v>0</v>
      </c>
      <c r="AC2525" s="31" t="str">
        <f t="shared" ref="AC2525:AC2588" ca="1" si="1">IF(Y2525&lt;&gt;"", Y2525 + IF(Z2525=1,AB2525, 0), "")</f>
        <v/>
      </c>
      <c r="AD2525" s="31">
        <f ca="1">SUMIFS(AC$2:AC2525,D$2:D2525,D2525)*IF(R2525=0,1,2)</f>
        <v>0</v>
      </c>
    </row>
    <row r="2526" spans="1:30" x14ac:dyDescent="0.35">
      <c r="A2526" s="31">
        <f>IF(ISBLANK(B2526),"",COUNTIF(B$2:B2526,B2526))-1</f>
        <v>64</v>
      </c>
      <c r="B2526" s="31">
        <v>29</v>
      </c>
      <c r="C2526" s="10">
        <f>VLOOKUP($A2526,Database!$A:$Y,7,FALSE)</f>
        <v>46200.083333333336</v>
      </c>
      <c r="D2526" s="31" t="str">
        <f>VLOOKUP(Pronostics!$B2526,Setup_MPP!$A:$G,3,FALSE)</f>
        <v>Joueur29</v>
      </c>
      <c r="E2526" s="31" t="str">
        <f>VLOOKUP(Pronostics!$B2526,Setup_MPP!$A:$G,2,FALSE)</f>
        <v>Joueur29</v>
      </c>
      <c r="F2526" s="31" t="str">
        <f>VLOOKUP($B2526,Setup_MPP!$A:$E,4,FALSE)</f>
        <v>#D5D5D5</v>
      </c>
      <c r="G2526" s="31" t="str">
        <f>VLOOKUP($B2526,Setup_MPP!$A:$E,5,FALSE)</f>
        <v>#727272</v>
      </c>
      <c r="H2526" s="31" t="str">
        <f>IFERROR(IF(AND(A2526&gt;=1,A2526&lt;=104),VLOOKUP($A2526,Location!$A:$J,6,FALSE),IF(A2526=0,"Avant l'ouverture",IF(OR(A2526=105,A2526=106),"Bonus"))),"")</f>
        <v>Tour 3</v>
      </c>
      <c r="I2526" s="31" t="str">
        <f>IF(LEFT(H2526,4)="Tour",VLOOKUP(A2526,Database!$A:$C,3,FALSE),"")</f>
        <v>H</v>
      </c>
      <c r="J2526" s="31" t="str">
        <f>VLOOKUP($A2526,Location!$A:$J,7,FALSE)</f>
        <v>Uruguay</v>
      </c>
      <c r="K2526" s="31" t="str">
        <f>IFERROR(VLOOKUP(J2526,Setup_Team!$B:$C,2,FALSE), "TDB")</f>
        <v>URY</v>
      </c>
      <c r="L2526" s="31" t="str">
        <f>VLOOKUP($A2526,Location!$A:$J,8,FALSE)</f>
        <v>Espagne</v>
      </c>
      <c r="M2526" s="31" t="str">
        <f>IFERROR(VLOOKUP(L2526,Setup_Team!$B:$C,2,FALSE), "TDB")</f>
        <v>ESP</v>
      </c>
      <c r="N2526" s="31" t="str">
        <f>VLOOKUP($A2526,Location!$A:$J,9,FALSE)</f>
        <v>Zapopan</v>
      </c>
      <c r="O2526" s="31" t="str">
        <f>VLOOKUP($A2526,Location!$A:$J,10,FALSE)</f>
        <v>Estadio Akron</v>
      </c>
      <c r="R2526" s="31">
        <v>0</v>
      </c>
      <c r="S2526" s="25">
        <f>VLOOKUP($A2526,Database!$A:$Y,10,FALSE)</f>
        <v>143</v>
      </c>
      <c r="T2526" s="25">
        <f>VLOOKUP($A2526,Database!$A:$Y,11,FALSE)</f>
        <v>112</v>
      </c>
      <c r="U2526" s="25">
        <f>VLOOKUP($A2526,Database!$A:$Y,12,FALSE)</f>
        <v>57</v>
      </c>
      <c r="V2526" s="25" t="str">
        <f>VLOOKUP(A2526,Database!A:M,13,FALSE)</f>
        <v>À venir</v>
      </c>
      <c r="W2526" s="25" t="str">
        <f>VLOOKUP($A2526,Database!$A:$Y,20,FALSE)</f>
        <v/>
      </c>
      <c r="X2526" s="25" t="str">
        <f>VLOOKUP($A2526,Database!$A:$Y,21,FALSE)</f>
        <v/>
      </c>
      <c r="Y2526" s="25" t="str">
        <f ca="1">IF(C2526&lt;NOW(),IF(AND(P2526&gt;Q2526,W2526&gt;X2526),S2526,IF(AND(P2526=Q2526,W2526=X2526),T2526,IF(AND(P2526&lt;Q2526,W2526&lt;X2526),U2526,0))),"")</f>
        <v/>
      </c>
      <c r="Z2526" s="25">
        <f>IF(AND(P2526=W2526,Q2526=X2526),1,0)</f>
        <v>1</v>
      </c>
      <c r="AA2526" s="25" t="str">
        <f>IF(Z2526=0,"",IF(ISBLANK(VLOOKUP(A2526,Database!A:AA,22,FALSE)),"",VLOOKUP(A2526,Database!A:AA,22,FALSE)))</f>
        <v>Exact</v>
      </c>
      <c r="AB2526" s="25">
        <f ca="1">IFERROR(IF(AND(Y2526&lt;&gt;"",OR(V2526="Terminé",V2526="En cours")),VLOOKUP(AA2526,Setup_ScoreExactBonus!A:D,4,FALSE),0),0)</f>
        <v>0</v>
      </c>
      <c r="AC2526" s="31" t="str">
        <f t="shared" ca="1" si="1"/>
        <v/>
      </c>
      <c r="AD2526" s="31">
        <f ca="1">SUMIFS(AC$2:AC2526,D$2:D2526,D2526)*IF(R2526=0,1,2)</f>
        <v>0</v>
      </c>
    </row>
    <row r="2527" spans="1:30" x14ac:dyDescent="0.35">
      <c r="A2527" s="31">
        <f>IF(ISBLANK(B2527),"",COUNTIF(B$2:B2527,B2527))-1</f>
        <v>64</v>
      </c>
      <c r="B2527" s="31">
        <v>30</v>
      </c>
      <c r="C2527" s="10">
        <f>VLOOKUP($A2527,Database!$A:$Y,7,FALSE)</f>
        <v>46200.083333333336</v>
      </c>
      <c r="D2527" s="31" t="str">
        <f>VLOOKUP(Pronostics!$B2527,Setup_MPP!$A:$G,3,FALSE)</f>
        <v>Joueur30</v>
      </c>
      <c r="E2527" s="31" t="str">
        <f>VLOOKUP(Pronostics!$B2527,Setup_MPP!$A:$G,2,FALSE)</f>
        <v>Joueur30</v>
      </c>
      <c r="F2527" s="31" t="str">
        <f>VLOOKUP($B2527,Setup_MPP!$A:$E,4,FALSE)</f>
        <v>#D5D5D5</v>
      </c>
      <c r="G2527" s="31" t="str">
        <f>VLOOKUP($B2527,Setup_MPP!$A:$E,5,FALSE)</f>
        <v>#727272</v>
      </c>
      <c r="H2527" s="31" t="str">
        <f>IFERROR(IF(AND(A2527&gt;=1,A2527&lt;=104),VLOOKUP($A2527,Location!$A:$J,6,FALSE),IF(A2527=0,"Avant l'ouverture",IF(OR(A2527=105,A2527=106),"Bonus"))),"")</f>
        <v>Tour 3</v>
      </c>
      <c r="I2527" s="31" t="str">
        <f>IF(LEFT(H2527,4)="Tour",VLOOKUP(A2527,Database!$A:$C,3,FALSE),"")</f>
        <v>H</v>
      </c>
      <c r="J2527" s="31" t="str">
        <f>VLOOKUP($A2527,Location!$A:$J,7,FALSE)</f>
        <v>Uruguay</v>
      </c>
      <c r="K2527" s="31" t="str">
        <f>IFERROR(VLOOKUP(J2527,Setup_Team!$B:$C,2,FALSE), "TDB")</f>
        <v>URY</v>
      </c>
      <c r="L2527" s="31" t="str">
        <f>VLOOKUP($A2527,Location!$A:$J,8,FALSE)</f>
        <v>Espagne</v>
      </c>
      <c r="M2527" s="31" t="str">
        <f>IFERROR(VLOOKUP(L2527,Setup_Team!$B:$C,2,FALSE), "TDB")</f>
        <v>ESP</v>
      </c>
      <c r="N2527" s="31" t="str">
        <f>VLOOKUP($A2527,Location!$A:$J,9,FALSE)</f>
        <v>Zapopan</v>
      </c>
      <c r="O2527" s="31" t="str">
        <f>VLOOKUP($A2527,Location!$A:$J,10,FALSE)</f>
        <v>Estadio Akron</v>
      </c>
      <c r="R2527" s="31">
        <v>0</v>
      </c>
      <c r="S2527" s="25">
        <f>VLOOKUP($A2527,Database!$A:$Y,10,FALSE)</f>
        <v>143</v>
      </c>
      <c r="T2527" s="25">
        <f>VLOOKUP($A2527,Database!$A:$Y,11,FALSE)</f>
        <v>112</v>
      </c>
      <c r="U2527" s="25">
        <f>VLOOKUP($A2527,Database!$A:$Y,12,FALSE)</f>
        <v>57</v>
      </c>
      <c r="V2527" s="25" t="str">
        <f>VLOOKUP(A2527,Database!A:M,13,FALSE)</f>
        <v>À venir</v>
      </c>
      <c r="W2527" s="25" t="str">
        <f>VLOOKUP($A2527,Database!$A:$Y,20,FALSE)</f>
        <v/>
      </c>
      <c r="X2527" s="25" t="str">
        <f>VLOOKUP($A2527,Database!$A:$Y,21,FALSE)</f>
        <v/>
      </c>
      <c r="Y2527" s="25" t="str">
        <f ca="1">IF(C2527&lt;NOW(),IF(AND(P2527&gt;Q2527,W2527&gt;X2527),S2527,IF(AND(P2527=Q2527,W2527=X2527),T2527,IF(AND(P2527&lt;Q2527,W2527&lt;X2527),U2527,0))),"")</f>
        <v/>
      </c>
      <c r="Z2527" s="25">
        <f>IF(AND(P2527=W2527,Q2527=X2527),1,0)</f>
        <v>1</v>
      </c>
      <c r="AA2527" s="25" t="str">
        <f>IF(Z2527=0,"",IF(ISBLANK(VLOOKUP(A2527,Database!A:AA,22,FALSE)),"",VLOOKUP(A2527,Database!A:AA,22,FALSE)))</f>
        <v>Exact</v>
      </c>
      <c r="AB2527" s="25">
        <f ca="1">IFERROR(IF(AND(Y2527&lt;&gt;"",OR(V2527="Terminé",V2527="En cours")),VLOOKUP(AA2527,Setup_ScoreExactBonus!A:D,4,FALSE),0),0)</f>
        <v>0</v>
      </c>
      <c r="AC2527" s="31" t="str">
        <f t="shared" ca="1" si="1"/>
        <v/>
      </c>
      <c r="AD2527" s="31">
        <f ca="1">SUMIFS(AC$2:AC2527,D$2:D2527,D2527)*IF(R2527=0,1,2)</f>
        <v>0</v>
      </c>
    </row>
    <row r="2528" spans="1:30" x14ac:dyDescent="0.35">
      <c r="A2528" s="31">
        <f>IF(ISBLANK(B2528),"",COUNTIF(B$2:B2528,B2528))-1</f>
        <v>64</v>
      </c>
      <c r="B2528" s="31">
        <v>31</v>
      </c>
      <c r="C2528" s="10">
        <f>VLOOKUP($A2528,Database!$A:$Y,7,FALSE)</f>
        <v>46200.083333333336</v>
      </c>
      <c r="D2528" s="31" t="str">
        <f>VLOOKUP(Pronostics!$B2528,Setup_MPP!$A:$G,3,FALSE)</f>
        <v>Joueur31</v>
      </c>
      <c r="E2528" s="31" t="str">
        <f>VLOOKUP(Pronostics!$B2528,Setup_MPP!$A:$G,2,FALSE)</f>
        <v>Joueur31</v>
      </c>
      <c r="F2528" s="31" t="str">
        <f>VLOOKUP($B2528,Setup_MPP!$A:$E,4,FALSE)</f>
        <v>#D5D5D5</v>
      </c>
      <c r="G2528" s="31" t="str">
        <f>VLOOKUP($B2528,Setup_MPP!$A:$E,5,FALSE)</f>
        <v>#727272</v>
      </c>
      <c r="H2528" s="31" t="str">
        <f>IFERROR(IF(AND(A2528&gt;=1,A2528&lt;=104),VLOOKUP($A2528,Location!$A:$J,6,FALSE),IF(A2528=0,"Avant l'ouverture",IF(OR(A2528=105,A2528=106),"Bonus"))),"")</f>
        <v>Tour 3</v>
      </c>
      <c r="I2528" s="31" t="str">
        <f>IF(LEFT(H2528,4)="Tour",VLOOKUP(A2528,Database!$A:$C,3,FALSE),"")</f>
        <v>H</v>
      </c>
      <c r="J2528" s="31" t="str">
        <f>VLOOKUP($A2528,Location!$A:$J,7,FALSE)</f>
        <v>Uruguay</v>
      </c>
      <c r="K2528" s="31" t="str">
        <f>IFERROR(VLOOKUP(J2528,Setup_Team!$B:$C,2,FALSE), "TDB")</f>
        <v>URY</v>
      </c>
      <c r="L2528" s="31" t="str">
        <f>VLOOKUP($A2528,Location!$A:$J,8,FALSE)</f>
        <v>Espagne</v>
      </c>
      <c r="M2528" s="31" t="str">
        <f>IFERROR(VLOOKUP(L2528,Setup_Team!$B:$C,2,FALSE), "TDB")</f>
        <v>ESP</v>
      </c>
      <c r="N2528" s="31" t="str">
        <f>VLOOKUP($A2528,Location!$A:$J,9,FALSE)</f>
        <v>Zapopan</v>
      </c>
      <c r="O2528" s="31" t="str">
        <f>VLOOKUP($A2528,Location!$A:$J,10,FALSE)</f>
        <v>Estadio Akron</v>
      </c>
      <c r="R2528" s="31">
        <v>0</v>
      </c>
      <c r="S2528" s="25">
        <f>VLOOKUP($A2528,Database!$A:$Y,10,FALSE)</f>
        <v>143</v>
      </c>
      <c r="T2528" s="25">
        <f>VLOOKUP($A2528,Database!$A:$Y,11,FALSE)</f>
        <v>112</v>
      </c>
      <c r="U2528" s="25">
        <f>VLOOKUP($A2528,Database!$A:$Y,12,FALSE)</f>
        <v>57</v>
      </c>
      <c r="V2528" s="25" t="str">
        <f>VLOOKUP(A2528,Database!A:M,13,FALSE)</f>
        <v>À venir</v>
      </c>
      <c r="W2528" s="25" t="str">
        <f>VLOOKUP($A2528,Database!$A:$Y,20,FALSE)</f>
        <v/>
      </c>
      <c r="X2528" s="25" t="str">
        <f>VLOOKUP($A2528,Database!$A:$Y,21,FALSE)</f>
        <v/>
      </c>
      <c r="Y2528" s="25" t="str">
        <f ca="1">IF(C2528&lt;NOW(),IF(AND(P2528&gt;Q2528,W2528&gt;X2528),S2528,IF(AND(P2528=Q2528,W2528=X2528),T2528,IF(AND(P2528&lt;Q2528,W2528&lt;X2528),U2528,0))),"")</f>
        <v/>
      </c>
      <c r="Z2528" s="25">
        <f>IF(AND(P2528=W2528,Q2528=X2528),1,0)</f>
        <v>1</v>
      </c>
      <c r="AA2528" s="25" t="str">
        <f>IF(Z2528=0,"",IF(ISBLANK(VLOOKUP(A2528,Database!A:AA,22,FALSE)),"",VLOOKUP(A2528,Database!A:AA,22,FALSE)))</f>
        <v>Exact</v>
      </c>
      <c r="AB2528" s="25">
        <f ca="1">IFERROR(IF(AND(Y2528&lt;&gt;"",OR(V2528="Terminé",V2528="En cours")),VLOOKUP(AA2528,Setup_ScoreExactBonus!A:D,4,FALSE),0),0)</f>
        <v>0</v>
      </c>
      <c r="AC2528" s="31" t="str">
        <f t="shared" ca="1" si="1"/>
        <v/>
      </c>
      <c r="AD2528" s="31">
        <f ca="1">SUMIFS(AC$2:AC2528,D$2:D2528,D2528)*IF(R2528=0,1,2)</f>
        <v>0</v>
      </c>
    </row>
    <row r="2529" spans="1:30" x14ac:dyDescent="0.35">
      <c r="A2529" s="31">
        <f>IF(ISBLANK(B2529),"",COUNTIF(B$2:B2529,B2529))-1</f>
        <v>64</v>
      </c>
      <c r="B2529" s="31">
        <v>32</v>
      </c>
      <c r="C2529" s="10">
        <f>VLOOKUP($A2529,Database!$A:$Y,7,FALSE)</f>
        <v>46200.083333333336</v>
      </c>
      <c r="D2529" s="31" t="str">
        <f>VLOOKUP(Pronostics!$B2529,Setup_MPP!$A:$G,3,FALSE)</f>
        <v>Joueur32</v>
      </c>
      <c r="E2529" s="31" t="str">
        <f>VLOOKUP(Pronostics!$B2529,Setup_MPP!$A:$G,2,FALSE)</f>
        <v>Joueur32</v>
      </c>
      <c r="F2529" s="31" t="str">
        <f>VLOOKUP($B2529,Setup_MPP!$A:$E,4,FALSE)</f>
        <v>#D5D5D5</v>
      </c>
      <c r="G2529" s="31" t="str">
        <f>VLOOKUP($B2529,Setup_MPP!$A:$E,5,FALSE)</f>
        <v>#727272</v>
      </c>
      <c r="H2529" s="31" t="str">
        <f>IFERROR(IF(AND(A2529&gt;=1,A2529&lt;=104),VLOOKUP($A2529,Location!$A:$J,6,FALSE),IF(A2529=0,"Avant l'ouverture",IF(OR(A2529=105,A2529=106),"Bonus"))),"")</f>
        <v>Tour 3</v>
      </c>
      <c r="I2529" s="31" t="str">
        <f>IF(LEFT(H2529,4)="Tour",VLOOKUP(A2529,Database!$A:$C,3,FALSE),"")</f>
        <v>H</v>
      </c>
      <c r="J2529" s="31" t="str">
        <f>VLOOKUP($A2529,Location!$A:$J,7,FALSE)</f>
        <v>Uruguay</v>
      </c>
      <c r="K2529" s="31" t="str">
        <f>IFERROR(VLOOKUP(J2529,Setup_Team!$B:$C,2,FALSE), "TDB")</f>
        <v>URY</v>
      </c>
      <c r="L2529" s="31" t="str">
        <f>VLOOKUP($A2529,Location!$A:$J,8,FALSE)</f>
        <v>Espagne</v>
      </c>
      <c r="M2529" s="31" t="str">
        <f>IFERROR(VLOOKUP(L2529,Setup_Team!$B:$C,2,FALSE), "TDB")</f>
        <v>ESP</v>
      </c>
      <c r="N2529" s="31" t="str">
        <f>VLOOKUP($A2529,Location!$A:$J,9,FALSE)</f>
        <v>Zapopan</v>
      </c>
      <c r="O2529" s="31" t="str">
        <f>VLOOKUP($A2529,Location!$A:$J,10,FALSE)</f>
        <v>Estadio Akron</v>
      </c>
      <c r="R2529" s="31">
        <v>0</v>
      </c>
      <c r="S2529" s="25">
        <f>VLOOKUP($A2529,Database!$A:$Y,10,FALSE)</f>
        <v>143</v>
      </c>
      <c r="T2529" s="25">
        <f>VLOOKUP($A2529,Database!$A:$Y,11,FALSE)</f>
        <v>112</v>
      </c>
      <c r="U2529" s="25">
        <f>VLOOKUP($A2529,Database!$A:$Y,12,FALSE)</f>
        <v>57</v>
      </c>
      <c r="V2529" s="25" t="str">
        <f>VLOOKUP(A2529,Database!A:M,13,FALSE)</f>
        <v>À venir</v>
      </c>
      <c r="W2529" s="25" t="str">
        <f>VLOOKUP($A2529,Database!$A:$Y,20,FALSE)</f>
        <v/>
      </c>
      <c r="X2529" s="25" t="str">
        <f>VLOOKUP($A2529,Database!$A:$Y,21,FALSE)</f>
        <v/>
      </c>
      <c r="Y2529" s="25" t="str">
        <f ca="1">IF(C2529&lt;NOW(),IF(AND(P2529&gt;Q2529,W2529&gt;X2529),S2529,IF(AND(P2529=Q2529,W2529=X2529),T2529,IF(AND(P2529&lt;Q2529,W2529&lt;X2529),U2529,0))),"")</f>
        <v/>
      </c>
      <c r="Z2529" s="25">
        <f>IF(AND(P2529=W2529,Q2529=X2529),1,0)</f>
        <v>1</v>
      </c>
      <c r="AA2529" s="25" t="str">
        <f>IF(Z2529=0,"",IF(ISBLANK(VLOOKUP(A2529,Database!A:AA,22,FALSE)),"",VLOOKUP(A2529,Database!A:AA,22,FALSE)))</f>
        <v>Exact</v>
      </c>
      <c r="AB2529" s="25">
        <f ca="1">IFERROR(IF(AND(Y2529&lt;&gt;"",OR(V2529="Terminé",V2529="En cours")),VLOOKUP(AA2529,Setup_ScoreExactBonus!A:D,4,FALSE),0),0)</f>
        <v>0</v>
      </c>
      <c r="AC2529" s="31" t="str">
        <f t="shared" ca="1" si="1"/>
        <v/>
      </c>
      <c r="AD2529" s="31">
        <f ca="1">SUMIFS(AC$2:AC2529,D$2:D2529,D2529)*IF(R2529=0,1,2)</f>
        <v>0</v>
      </c>
    </row>
    <row r="2530" spans="1:30" x14ac:dyDescent="0.35">
      <c r="A2530" s="31">
        <f>IF(ISBLANK(B2530),"",COUNTIF(B$2:B2530,B2530))-1</f>
        <v>64</v>
      </c>
      <c r="B2530" s="31">
        <v>33</v>
      </c>
      <c r="C2530" s="10">
        <f>VLOOKUP($A2530,Database!$A:$Y,7,FALSE)</f>
        <v>46200.083333333336</v>
      </c>
      <c r="D2530" s="31" t="str">
        <f>VLOOKUP(Pronostics!$B2530,Setup_MPP!$A:$G,3,FALSE)</f>
        <v>Joueur33</v>
      </c>
      <c r="E2530" s="31" t="str">
        <f>VLOOKUP(Pronostics!$B2530,Setup_MPP!$A:$G,2,FALSE)</f>
        <v>Joueur33</v>
      </c>
      <c r="F2530" s="31" t="str">
        <f>VLOOKUP($B2530,Setup_MPP!$A:$E,4,FALSE)</f>
        <v>#D5D5D5</v>
      </c>
      <c r="G2530" s="31" t="str">
        <f>VLOOKUP($B2530,Setup_MPP!$A:$E,5,FALSE)</f>
        <v>#727272</v>
      </c>
      <c r="H2530" s="31" t="str">
        <f>IFERROR(IF(AND(A2530&gt;=1,A2530&lt;=104),VLOOKUP($A2530,Location!$A:$J,6,FALSE),IF(A2530=0,"Avant l'ouverture",IF(OR(A2530=105,A2530=106),"Bonus"))),"")</f>
        <v>Tour 3</v>
      </c>
      <c r="I2530" s="31" t="str">
        <f>IF(LEFT(H2530,4)="Tour",VLOOKUP(A2530,Database!$A:$C,3,FALSE),"")</f>
        <v>H</v>
      </c>
      <c r="J2530" s="31" t="str">
        <f>VLOOKUP($A2530,Location!$A:$J,7,FALSE)</f>
        <v>Uruguay</v>
      </c>
      <c r="K2530" s="31" t="str">
        <f>IFERROR(VLOOKUP(J2530,Setup_Team!$B:$C,2,FALSE), "TDB")</f>
        <v>URY</v>
      </c>
      <c r="L2530" s="31" t="str">
        <f>VLOOKUP($A2530,Location!$A:$J,8,FALSE)</f>
        <v>Espagne</v>
      </c>
      <c r="M2530" s="31" t="str">
        <f>IFERROR(VLOOKUP(L2530,Setup_Team!$B:$C,2,FALSE), "TDB")</f>
        <v>ESP</v>
      </c>
      <c r="N2530" s="31" t="str">
        <f>VLOOKUP($A2530,Location!$A:$J,9,FALSE)</f>
        <v>Zapopan</v>
      </c>
      <c r="O2530" s="31" t="str">
        <f>VLOOKUP($A2530,Location!$A:$J,10,FALSE)</f>
        <v>Estadio Akron</v>
      </c>
      <c r="R2530" s="31">
        <v>0</v>
      </c>
      <c r="S2530" s="25">
        <f>VLOOKUP($A2530,Database!$A:$Y,10,FALSE)</f>
        <v>143</v>
      </c>
      <c r="T2530" s="25">
        <f>VLOOKUP($A2530,Database!$A:$Y,11,FALSE)</f>
        <v>112</v>
      </c>
      <c r="U2530" s="25">
        <f>VLOOKUP($A2530,Database!$A:$Y,12,FALSE)</f>
        <v>57</v>
      </c>
      <c r="V2530" s="25" t="str">
        <f>VLOOKUP(A2530,Database!A:M,13,FALSE)</f>
        <v>À venir</v>
      </c>
      <c r="W2530" s="25" t="str">
        <f>VLOOKUP($A2530,Database!$A:$Y,20,FALSE)</f>
        <v/>
      </c>
      <c r="X2530" s="25" t="str">
        <f>VLOOKUP($A2530,Database!$A:$Y,21,FALSE)</f>
        <v/>
      </c>
      <c r="Y2530" s="25" t="str">
        <f ca="1">IF(C2530&lt;NOW(),IF(AND(P2530&gt;Q2530,W2530&gt;X2530),S2530,IF(AND(P2530=Q2530,W2530=X2530),T2530,IF(AND(P2530&lt;Q2530,W2530&lt;X2530),U2530,0))),"")</f>
        <v/>
      </c>
      <c r="Z2530" s="25">
        <f>IF(AND(P2530=W2530,Q2530=X2530),1,0)</f>
        <v>1</v>
      </c>
      <c r="AA2530" s="25" t="str">
        <f>IF(Z2530=0,"",IF(ISBLANK(VLOOKUP(A2530,Database!A:AA,22,FALSE)),"",VLOOKUP(A2530,Database!A:AA,22,FALSE)))</f>
        <v>Exact</v>
      </c>
      <c r="AB2530" s="25">
        <f ca="1">IFERROR(IF(AND(Y2530&lt;&gt;"",OR(V2530="Terminé",V2530="En cours")),VLOOKUP(AA2530,Setup_ScoreExactBonus!A:D,4,FALSE),0),0)</f>
        <v>0</v>
      </c>
      <c r="AC2530" s="31" t="str">
        <f t="shared" ca="1" si="1"/>
        <v/>
      </c>
      <c r="AD2530" s="31">
        <f ca="1">SUMIFS(AC$2:AC2530,D$2:D2530,D2530)*IF(R2530=0,1,2)</f>
        <v>0</v>
      </c>
    </row>
    <row r="2531" spans="1:30" x14ac:dyDescent="0.35">
      <c r="A2531" s="31">
        <f>IF(ISBLANK(B2531),"",COUNTIF(B$2:B2531,B2531))-1</f>
        <v>64</v>
      </c>
      <c r="B2531" s="31">
        <v>34</v>
      </c>
      <c r="C2531" s="10">
        <f>VLOOKUP($A2531,Database!$A:$Y,7,FALSE)</f>
        <v>46200.083333333336</v>
      </c>
      <c r="D2531" s="31" t="str">
        <f>VLOOKUP(Pronostics!$B2531,Setup_MPP!$A:$G,3,FALSE)</f>
        <v>Joueur34</v>
      </c>
      <c r="E2531" s="31" t="str">
        <f>VLOOKUP(Pronostics!$B2531,Setup_MPP!$A:$G,2,FALSE)</f>
        <v>Joueur34</v>
      </c>
      <c r="F2531" s="31" t="str">
        <f>VLOOKUP($B2531,Setup_MPP!$A:$E,4,FALSE)</f>
        <v>#D5D5D5</v>
      </c>
      <c r="G2531" s="31" t="str">
        <f>VLOOKUP($B2531,Setup_MPP!$A:$E,5,FALSE)</f>
        <v>#727272</v>
      </c>
      <c r="H2531" s="31" t="str">
        <f>IFERROR(IF(AND(A2531&gt;=1,A2531&lt;=104),VLOOKUP($A2531,Location!$A:$J,6,FALSE),IF(A2531=0,"Avant l'ouverture",IF(OR(A2531=105,A2531=106),"Bonus"))),"")</f>
        <v>Tour 3</v>
      </c>
      <c r="I2531" s="31" t="str">
        <f>IF(LEFT(H2531,4)="Tour",VLOOKUP(A2531,Database!$A:$C,3,FALSE),"")</f>
        <v>H</v>
      </c>
      <c r="J2531" s="31" t="str">
        <f>VLOOKUP($A2531,Location!$A:$J,7,FALSE)</f>
        <v>Uruguay</v>
      </c>
      <c r="K2531" s="31" t="str">
        <f>IFERROR(VLOOKUP(J2531,Setup_Team!$B:$C,2,FALSE), "TDB")</f>
        <v>URY</v>
      </c>
      <c r="L2531" s="31" t="str">
        <f>VLOOKUP($A2531,Location!$A:$J,8,FALSE)</f>
        <v>Espagne</v>
      </c>
      <c r="M2531" s="31" t="str">
        <f>IFERROR(VLOOKUP(L2531,Setup_Team!$B:$C,2,FALSE), "TDB")</f>
        <v>ESP</v>
      </c>
      <c r="N2531" s="31" t="str">
        <f>VLOOKUP($A2531,Location!$A:$J,9,FALSE)</f>
        <v>Zapopan</v>
      </c>
      <c r="O2531" s="31" t="str">
        <f>VLOOKUP($A2531,Location!$A:$J,10,FALSE)</f>
        <v>Estadio Akron</v>
      </c>
      <c r="R2531" s="31">
        <v>0</v>
      </c>
      <c r="S2531" s="25">
        <f>VLOOKUP($A2531,Database!$A:$Y,10,FALSE)</f>
        <v>143</v>
      </c>
      <c r="T2531" s="25">
        <f>VLOOKUP($A2531,Database!$A:$Y,11,FALSE)</f>
        <v>112</v>
      </c>
      <c r="U2531" s="25">
        <f>VLOOKUP($A2531,Database!$A:$Y,12,FALSE)</f>
        <v>57</v>
      </c>
      <c r="V2531" s="25" t="str">
        <f>VLOOKUP(A2531,Database!A:M,13,FALSE)</f>
        <v>À venir</v>
      </c>
      <c r="W2531" s="25" t="str">
        <f>VLOOKUP($A2531,Database!$A:$Y,20,FALSE)</f>
        <v/>
      </c>
      <c r="X2531" s="25" t="str">
        <f>VLOOKUP($A2531,Database!$A:$Y,21,FALSE)</f>
        <v/>
      </c>
      <c r="Y2531" s="25" t="str">
        <f ca="1">IF(C2531&lt;NOW(),IF(AND(P2531&gt;Q2531,W2531&gt;X2531),S2531,IF(AND(P2531=Q2531,W2531=X2531),T2531,IF(AND(P2531&lt;Q2531,W2531&lt;X2531),U2531,0))),"")</f>
        <v/>
      </c>
      <c r="Z2531" s="25">
        <f>IF(AND(P2531=W2531,Q2531=X2531),1,0)</f>
        <v>1</v>
      </c>
      <c r="AA2531" s="25" t="str">
        <f>IF(Z2531=0,"",IF(ISBLANK(VLOOKUP(A2531,Database!A:AA,22,FALSE)),"",VLOOKUP(A2531,Database!A:AA,22,FALSE)))</f>
        <v>Exact</v>
      </c>
      <c r="AB2531" s="25">
        <f ca="1">IFERROR(IF(AND(Y2531&lt;&gt;"",OR(V2531="Terminé",V2531="En cours")),VLOOKUP(AA2531,Setup_ScoreExactBonus!A:D,4,FALSE),0),0)</f>
        <v>0</v>
      </c>
      <c r="AC2531" s="31" t="str">
        <f t="shared" ca="1" si="1"/>
        <v/>
      </c>
      <c r="AD2531" s="31">
        <f ca="1">SUMIFS(AC$2:AC2531,D$2:D2531,D2531)*IF(R2531=0,1,2)</f>
        <v>0</v>
      </c>
    </row>
    <row r="2532" spans="1:30" x14ac:dyDescent="0.35">
      <c r="A2532" s="31">
        <f>IF(ISBLANK(B2532),"",COUNTIF(B$2:B2532,B2532))-1</f>
        <v>64</v>
      </c>
      <c r="B2532" s="31">
        <v>35</v>
      </c>
      <c r="C2532" s="10">
        <f>VLOOKUP($A2532,Database!$A:$Y,7,FALSE)</f>
        <v>46200.083333333336</v>
      </c>
      <c r="D2532" s="31" t="str">
        <f>VLOOKUP(Pronostics!$B2532,Setup_MPP!$A:$G,3,FALSE)</f>
        <v>Joueur35</v>
      </c>
      <c r="E2532" s="31" t="str">
        <f>VLOOKUP(Pronostics!$B2532,Setup_MPP!$A:$G,2,FALSE)</f>
        <v>Joueur35</v>
      </c>
      <c r="F2532" s="31" t="str">
        <f>VLOOKUP($B2532,Setup_MPP!$A:$E,4,FALSE)</f>
        <v>#D5D5D5</v>
      </c>
      <c r="G2532" s="31" t="str">
        <f>VLOOKUP($B2532,Setup_MPP!$A:$E,5,FALSE)</f>
        <v>#727272</v>
      </c>
      <c r="H2532" s="31" t="str">
        <f>IFERROR(IF(AND(A2532&gt;=1,A2532&lt;=104),VLOOKUP($A2532,Location!$A:$J,6,FALSE),IF(A2532=0,"Avant l'ouverture",IF(OR(A2532=105,A2532=106),"Bonus"))),"")</f>
        <v>Tour 3</v>
      </c>
      <c r="I2532" s="31" t="str">
        <f>IF(LEFT(H2532,4)="Tour",VLOOKUP(A2532,Database!$A:$C,3,FALSE),"")</f>
        <v>H</v>
      </c>
      <c r="J2532" s="31" t="str">
        <f>VLOOKUP($A2532,Location!$A:$J,7,FALSE)</f>
        <v>Uruguay</v>
      </c>
      <c r="K2532" s="31" t="str">
        <f>IFERROR(VLOOKUP(J2532,Setup_Team!$B:$C,2,FALSE), "TDB")</f>
        <v>URY</v>
      </c>
      <c r="L2532" s="31" t="str">
        <f>VLOOKUP($A2532,Location!$A:$J,8,FALSE)</f>
        <v>Espagne</v>
      </c>
      <c r="M2532" s="31" t="str">
        <f>IFERROR(VLOOKUP(L2532,Setup_Team!$B:$C,2,FALSE), "TDB")</f>
        <v>ESP</v>
      </c>
      <c r="N2532" s="31" t="str">
        <f>VLOOKUP($A2532,Location!$A:$J,9,FALSE)</f>
        <v>Zapopan</v>
      </c>
      <c r="O2532" s="31" t="str">
        <f>VLOOKUP($A2532,Location!$A:$J,10,FALSE)</f>
        <v>Estadio Akron</v>
      </c>
      <c r="R2532" s="31">
        <v>0</v>
      </c>
      <c r="S2532" s="25">
        <f>VLOOKUP($A2532,Database!$A:$Y,10,FALSE)</f>
        <v>143</v>
      </c>
      <c r="T2532" s="25">
        <f>VLOOKUP($A2532,Database!$A:$Y,11,FALSE)</f>
        <v>112</v>
      </c>
      <c r="U2532" s="25">
        <f>VLOOKUP($A2532,Database!$A:$Y,12,FALSE)</f>
        <v>57</v>
      </c>
      <c r="V2532" s="25" t="str">
        <f>VLOOKUP(A2532,Database!A:M,13,FALSE)</f>
        <v>À venir</v>
      </c>
      <c r="W2532" s="25" t="str">
        <f>VLOOKUP($A2532,Database!$A:$Y,20,FALSE)</f>
        <v/>
      </c>
      <c r="X2532" s="25" t="str">
        <f>VLOOKUP($A2532,Database!$A:$Y,21,FALSE)</f>
        <v/>
      </c>
      <c r="Y2532" s="25" t="str">
        <f ca="1">IF(C2532&lt;NOW(),IF(AND(P2532&gt;Q2532,W2532&gt;X2532),S2532,IF(AND(P2532=Q2532,W2532=X2532),T2532,IF(AND(P2532&lt;Q2532,W2532&lt;X2532),U2532,0))),"")</f>
        <v/>
      </c>
      <c r="Z2532" s="25">
        <f>IF(AND(P2532=W2532,Q2532=X2532),1,0)</f>
        <v>1</v>
      </c>
      <c r="AA2532" s="25" t="str">
        <f>IF(Z2532=0,"",IF(ISBLANK(VLOOKUP(A2532,Database!A:AA,22,FALSE)),"",VLOOKUP(A2532,Database!A:AA,22,FALSE)))</f>
        <v>Exact</v>
      </c>
      <c r="AB2532" s="25">
        <f ca="1">IFERROR(IF(AND(Y2532&lt;&gt;"",OR(V2532="Terminé",V2532="En cours")),VLOOKUP(AA2532,Setup_ScoreExactBonus!A:D,4,FALSE),0),0)</f>
        <v>0</v>
      </c>
      <c r="AC2532" s="31" t="str">
        <f t="shared" ca="1" si="1"/>
        <v/>
      </c>
      <c r="AD2532" s="31">
        <f ca="1">SUMIFS(AC$2:AC2532,D$2:D2532,D2532)*IF(R2532=0,1,2)</f>
        <v>0</v>
      </c>
    </row>
    <row r="2533" spans="1:30" x14ac:dyDescent="0.35">
      <c r="A2533" s="31">
        <f>IF(ISBLANK(B2533),"",COUNTIF(B$2:B2533,B2533))-1</f>
        <v>64</v>
      </c>
      <c r="B2533" s="31">
        <v>36</v>
      </c>
      <c r="C2533" s="10">
        <f>VLOOKUP($A2533,Database!$A:$Y,7,FALSE)</f>
        <v>46200.083333333336</v>
      </c>
      <c r="D2533" s="31" t="str">
        <f>VLOOKUP(Pronostics!$B2533,Setup_MPP!$A:$G,3,FALSE)</f>
        <v>Joueur36</v>
      </c>
      <c r="E2533" s="31" t="str">
        <f>VLOOKUP(Pronostics!$B2533,Setup_MPP!$A:$G,2,FALSE)</f>
        <v>Joueur36</v>
      </c>
      <c r="F2533" s="31" t="str">
        <f>VLOOKUP($B2533,Setup_MPP!$A:$E,4,FALSE)</f>
        <v>#D5D5D5</v>
      </c>
      <c r="G2533" s="31" t="str">
        <f>VLOOKUP($B2533,Setup_MPP!$A:$E,5,FALSE)</f>
        <v>#727272</v>
      </c>
      <c r="H2533" s="31" t="str">
        <f>IFERROR(IF(AND(A2533&gt;=1,A2533&lt;=104),VLOOKUP($A2533,Location!$A:$J,6,FALSE),IF(A2533=0,"Avant l'ouverture",IF(OR(A2533=105,A2533=106),"Bonus"))),"")</f>
        <v>Tour 3</v>
      </c>
      <c r="I2533" s="31" t="str">
        <f>IF(LEFT(H2533,4)="Tour",VLOOKUP(A2533,Database!$A:$C,3,FALSE),"")</f>
        <v>H</v>
      </c>
      <c r="J2533" s="31" t="str">
        <f>VLOOKUP($A2533,Location!$A:$J,7,FALSE)</f>
        <v>Uruguay</v>
      </c>
      <c r="K2533" s="31" t="str">
        <f>IFERROR(VLOOKUP(J2533,Setup_Team!$B:$C,2,FALSE), "TDB")</f>
        <v>URY</v>
      </c>
      <c r="L2533" s="31" t="str">
        <f>VLOOKUP($A2533,Location!$A:$J,8,FALSE)</f>
        <v>Espagne</v>
      </c>
      <c r="M2533" s="31" t="str">
        <f>IFERROR(VLOOKUP(L2533,Setup_Team!$B:$C,2,FALSE), "TDB")</f>
        <v>ESP</v>
      </c>
      <c r="N2533" s="31" t="str">
        <f>VLOOKUP($A2533,Location!$A:$J,9,FALSE)</f>
        <v>Zapopan</v>
      </c>
      <c r="O2533" s="31" t="str">
        <f>VLOOKUP($A2533,Location!$A:$J,10,FALSE)</f>
        <v>Estadio Akron</v>
      </c>
      <c r="R2533" s="31">
        <v>0</v>
      </c>
      <c r="S2533" s="25">
        <f>VLOOKUP($A2533,Database!$A:$Y,10,FALSE)</f>
        <v>143</v>
      </c>
      <c r="T2533" s="25">
        <f>VLOOKUP($A2533,Database!$A:$Y,11,FALSE)</f>
        <v>112</v>
      </c>
      <c r="U2533" s="25">
        <f>VLOOKUP($A2533,Database!$A:$Y,12,FALSE)</f>
        <v>57</v>
      </c>
      <c r="V2533" s="25" t="str">
        <f>VLOOKUP(A2533,Database!A:M,13,FALSE)</f>
        <v>À venir</v>
      </c>
      <c r="W2533" s="25" t="str">
        <f>VLOOKUP($A2533,Database!$A:$Y,20,FALSE)</f>
        <v/>
      </c>
      <c r="X2533" s="25" t="str">
        <f>VLOOKUP($A2533,Database!$A:$Y,21,FALSE)</f>
        <v/>
      </c>
      <c r="Y2533" s="25" t="str">
        <f ca="1">IF(C2533&lt;NOW(),IF(AND(P2533&gt;Q2533,W2533&gt;X2533),S2533,IF(AND(P2533=Q2533,W2533=X2533),T2533,IF(AND(P2533&lt;Q2533,W2533&lt;X2533),U2533,0))),"")</f>
        <v/>
      </c>
      <c r="Z2533" s="25">
        <f>IF(AND(P2533=W2533,Q2533=X2533),1,0)</f>
        <v>1</v>
      </c>
      <c r="AA2533" s="25" t="str">
        <f>IF(Z2533=0,"",IF(ISBLANK(VLOOKUP(A2533,Database!A:AA,22,FALSE)),"",VLOOKUP(A2533,Database!A:AA,22,FALSE)))</f>
        <v>Exact</v>
      </c>
      <c r="AB2533" s="25">
        <f ca="1">IFERROR(IF(AND(Y2533&lt;&gt;"",OR(V2533="Terminé",V2533="En cours")),VLOOKUP(AA2533,Setup_ScoreExactBonus!A:D,4,FALSE),0),0)</f>
        <v>0</v>
      </c>
      <c r="AC2533" s="31" t="str">
        <f t="shared" ca="1" si="1"/>
        <v/>
      </c>
      <c r="AD2533" s="31">
        <f ca="1">SUMIFS(AC$2:AC2533,D$2:D2533,D2533)*IF(R2533=0,1,2)</f>
        <v>0</v>
      </c>
    </row>
    <row r="2534" spans="1:30" x14ac:dyDescent="0.35">
      <c r="A2534" s="31">
        <f>IF(ISBLANK(B2534),"",COUNTIF(B$2:B2534,B2534))-1</f>
        <v>64</v>
      </c>
      <c r="B2534" s="31">
        <v>37</v>
      </c>
      <c r="C2534" s="10">
        <f>VLOOKUP($A2534,Database!$A:$Y,7,FALSE)</f>
        <v>46200.083333333336</v>
      </c>
      <c r="D2534" s="31" t="str">
        <f>VLOOKUP(Pronostics!$B2534,Setup_MPP!$A:$G,3,FALSE)</f>
        <v>Joueur37</v>
      </c>
      <c r="E2534" s="31" t="str">
        <f>VLOOKUP(Pronostics!$B2534,Setup_MPP!$A:$G,2,FALSE)</f>
        <v>Joueur37</v>
      </c>
      <c r="F2534" s="31" t="str">
        <f>VLOOKUP($B2534,Setup_MPP!$A:$E,4,FALSE)</f>
        <v>#D5D5D5</v>
      </c>
      <c r="G2534" s="31" t="str">
        <f>VLOOKUP($B2534,Setup_MPP!$A:$E,5,FALSE)</f>
        <v>#727272</v>
      </c>
      <c r="H2534" s="31" t="str">
        <f>IFERROR(IF(AND(A2534&gt;=1,A2534&lt;=104),VLOOKUP($A2534,Location!$A:$J,6,FALSE),IF(A2534=0,"Avant l'ouverture",IF(OR(A2534=105,A2534=106),"Bonus"))),"")</f>
        <v>Tour 3</v>
      </c>
      <c r="I2534" s="31" t="str">
        <f>IF(LEFT(H2534,4)="Tour",VLOOKUP(A2534,Database!$A:$C,3,FALSE),"")</f>
        <v>H</v>
      </c>
      <c r="J2534" s="31" t="str">
        <f>VLOOKUP($A2534,Location!$A:$J,7,FALSE)</f>
        <v>Uruguay</v>
      </c>
      <c r="K2534" s="31" t="str">
        <f>IFERROR(VLOOKUP(J2534,Setup_Team!$B:$C,2,FALSE), "TDB")</f>
        <v>URY</v>
      </c>
      <c r="L2534" s="31" t="str">
        <f>VLOOKUP($A2534,Location!$A:$J,8,FALSE)</f>
        <v>Espagne</v>
      </c>
      <c r="M2534" s="31" t="str">
        <f>IFERROR(VLOOKUP(L2534,Setup_Team!$B:$C,2,FALSE), "TDB")</f>
        <v>ESP</v>
      </c>
      <c r="N2534" s="31" t="str">
        <f>VLOOKUP($A2534,Location!$A:$J,9,FALSE)</f>
        <v>Zapopan</v>
      </c>
      <c r="O2534" s="31" t="str">
        <f>VLOOKUP($A2534,Location!$A:$J,10,FALSE)</f>
        <v>Estadio Akron</v>
      </c>
      <c r="R2534" s="31">
        <v>0</v>
      </c>
      <c r="S2534" s="25">
        <f>VLOOKUP($A2534,Database!$A:$Y,10,FALSE)</f>
        <v>143</v>
      </c>
      <c r="T2534" s="25">
        <f>VLOOKUP($A2534,Database!$A:$Y,11,FALSE)</f>
        <v>112</v>
      </c>
      <c r="U2534" s="25">
        <f>VLOOKUP($A2534,Database!$A:$Y,12,FALSE)</f>
        <v>57</v>
      </c>
      <c r="V2534" s="25" t="str">
        <f>VLOOKUP(A2534,Database!A:M,13,FALSE)</f>
        <v>À venir</v>
      </c>
      <c r="W2534" s="25" t="str">
        <f>VLOOKUP($A2534,Database!$A:$Y,20,FALSE)</f>
        <v/>
      </c>
      <c r="X2534" s="25" t="str">
        <f>VLOOKUP($A2534,Database!$A:$Y,21,FALSE)</f>
        <v/>
      </c>
      <c r="Y2534" s="25" t="str">
        <f ca="1">IF(C2534&lt;NOW(),IF(AND(P2534&gt;Q2534,W2534&gt;X2534),S2534,IF(AND(P2534=Q2534,W2534=X2534),T2534,IF(AND(P2534&lt;Q2534,W2534&lt;X2534),U2534,0))),"")</f>
        <v/>
      </c>
      <c r="Z2534" s="25">
        <f>IF(AND(P2534=W2534,Q2534=X2534),1,0)</f>
        <v>1</v>
      </c>
      <c r="AA2534" s="25" t="str">
        <f>IF(Z2534=0,"",IF(ISBLANK(VLOOKUP(A2534,Database!A:AA,22,FALSE)),"",VLOOKUP(A2534,Database!A:AA,22,FALSE)))</f>
        <v>Exact</v>
      </c>
      <c r="AB2534" s="25">
        <f ca="1">IFERROR(IF(AND(Y2534&lt;&gt;"",OR(V2534="Terminé",V2534="En cours")),VLOOKUP(AA2534,Setup_ScoreExactBonus!A:D,4,FALSE),0),0)</f>
        <v>0</v>
      </c>
      <c r="AC2534" s="31" t="str">
        <f t="shared" ca="1" si="1"/>
        <v/>
      </c>
      <c r="AD2534" s="31">
        <f ca="1">SUMIFS(AC$2:AC2534,D$2:D2534,D2534)*IF(R2534=0,1,2)</f>
        <v>0</v>
      </c>
    </row>
    <row r="2535" spans="1:30" x14ac:dyDescent="0.35">
      <c r="A2535" s="31">
        <f>IF(ISBLANK(B2535),"",COUNTIF(B$2:B2535,B2535))-1</f>
        <v>64</v>
      </c>
      <c r="B2535" s="31">
        <v>38</v>
      </c>
      <c r="C2535" s="10">
        <f>VLOOKUP($A2535,Database!$A:$Y,7,FALSE)</f>
        <v>46200.083333333336</v>
      </c>
      <c r="D2535" s="31" t="str">
        <f>VLOOKUP(Pronostics!$B2535,Setup_MPP!$A:$G,3,FALSE)</f>
        <v>Joueur38</v>
      </c>
      <c r="E2535" s="31" t="str">
        <f>VLOOKUP(Pronostics!$B2535,Setup_MPP!$A:$G,2,FALSE)</f>
        <v>Joueur38</v>
      </c>
      <c r="F2535" s="31" t="str">
        <f>VLOOKUP($B2535,Setup_MPP!$A:$E,4,FALSE)</f>
        <v>#D5D5D5</v>
      </c>
      <c r="G2535" s="31" t="str">
        <f>VLOOKUP($B2535,Setup_MPP!$A:$E,5,FALSE)</f>
        <v>#727272</v>
      </c>
      <c r="H2535" s="31" t="str">
        <f>IFERROR(IF(AND(A2535&gt;=1,A2535&lt;=104),VLOOKUP($A2535,Location!$A:$J,6,FALSE),IF(A2535=0,"Avant l'ouverture",IF(OR(A2535=105,A2535=106),"Bonus"))),"")</f>
        <v>Tour 3</v>
      </c>
      <c r="I2535" s="31" t="str">
        <f>IF(LEFT(H2535,4)="Tour",VLOOKUP(A2535,Database!$A:$C,3,FALSE),"")</f>
        <v>H</v>
      </c>
      <c r="J2535" s="31" t="str">
        <f>VLOOKUP($A2535,Location!$A:$J,7,FALSE)</f>
        <v>Uruguay</v>
      </c>
      <c r="K2535" s="31" t="str">
        <f>IFERROR(VLOOKUP(J2535,Setup_Team!$B:$C,2,FALSE), "TDB")</f>
        <v>URY</v>
      </c>
      <c r="L2535" s="31" t="str">
        <f>VLOOKUP($A2535,Location!$A:$J,8,FALSE)</f>
        <v>Espagne</v>
      </c>
      <c r="M2535" s="31" t="str">
        <f>IFERROR(VLOOKUP(L2535,Setup_Team!$B:$C,2,FALSE), "TDB")</f>
        <v>ESP</v>
      </c>
      <c r="N2535" s="31" t="str">
        <f>VLOOKUP($A2535,Location!$A:$J,9,FALSE)</f>
        <v>Zapopan</v>
      </c>
      <c r="O2535" s="31" t="str">
        <f>VLOOKUP($A2535,Location!$A:$J,10,FALSE)</f>
        <v>Estadio Akron</v>
      </c>
      <c r="R2535" s="31">
        <v>0</v>
      </c>
      <c r="S2535" s="25">
        <f>VLOOKUP($A2535,Database!$A:$Y,10,FALSE)</f>
        <v>143</v>
      </c>
      <c r="T2535" s="25">
        <f>VLOOKUP($A2535,Database!$A:$Y,11,FALSE)</f>
        <v>112</v>
      </c>
      <c r="U2535" s="25">
        <f>VLOOKUP($A2535,Database!$A:$Y,12,FALSE)</f>
        <v>57</v>
      </c>
      <c r="V2535" s="25" t="str">
        <f>VLOOKUP(A2535,Database!A:M,13,FALSE)</f>
        <v>À venir</v>
      </c>
      <c r="W2535" s="25" t="str">
        <f>VLOOKUP($A2535,Database!$A:$Y,20,FALSE)</f>
        <v/>
      </c>
      <c r="X2535" s="25" t="str">
        <f>VLOOKUP($A2535,Database!$A:$Y,21,FALSE)</f>
        <v/>
      </c>
      <c r="Y2535" s="25" t="str">
        <f ca="1">IF(C2535&lt;NOW(),IF(AND(P2535&gt;Q2535,W2535&gt;X2535),S2535,IF(AND(P2535=Q2535,W2535=X2535),T2535,IF(AND(P2535&lt;Q2535,W2535&lt;X2535),U2535,0))),"")</f>
        <v/>
      </c>
      <c r="Z2535" s="25">
        <f>IF(AND(P2535=W2535,Q2535=X2535),1,0)</f>
        <v>1</v>
      </c>
      <c r="AA2535" s="25" t="str">
        <f>IF(Z2535=0,"",IF(ISBLANK(VLOOKUP(A2535,Database!A:AA,22,FALSE)),"",VLOOKUP(A2535,Database!A:AA,22,FALSE)))</f>
        <v>Exact</v>
      </c>
      <c r="AB2535" s="25">
        <f ca="1">IFERROR(IF(AND(Y2535&lt;&gt;"",OR(V2535="Terminé",V2535="En cours")),VLOOKUP(AA2535,Setup_ScoreExactBonus!A:D,4,FALSE),0),0)</f>
        <v>0</v>
      </c>
      <c r="AC2535" s="31" t="str">
        <f t="shared" ca="1" si="1"/>
        <v/>
      </c>
      <c r="AD2535" s="31">
        <f ca="1">SUMIFS(AC$2:AC2535,D$2:D2535,D2535)*IF(R2535=0,1,2)</f>
        <v>0</v>
      </c>
    </row>
    <row r="2536" spans="1:30" x14ac:dyDescent="0.35">
      <c r="A2536" s="31">
        <f>IF(ISBLANK(B2536),"",COUNTIF(B$2:B2536,B2536))-1</f>
        <v>64</v>
      </c>
      <c r="B2536" s="31">
        <v>39</v>
      </c>
      <c r="C2536" s="10">
        <f>VLOOKUP($A2536,Database!$A:$Y,7,FALSE)</f>
        <v>46200.083333333336</v>
      </c>
      <c r="D2536" s="31" t="str">
        <f>VLOOKUP(Pronostics!$B2536,Setup_MPP!$A:$G,3,FALSE)</f>
        <v>Joueur39</v>
      </c>
      <c r="E2536" s="31" t="str">
        <f>VLOOKUP(Pronostics!$B2536,Setup_MPP!$A:$G,2,FALSE)</f>
        <v>Joueur39</v>
      </c>
      <c r="F2536" s="31" t="str">
        <f>VLOOKUP($B2536,Setup_MPP!$A:$E,4,FALSE)</f>
        <v>#D5D5D5</v>
      </c>
      <c r="G2536" s="31" t="str">
        <f>VLOOKUP($B2536,Setup_MPP!$A:$E,5,FALSE)</f>
        <v>#727272</v>
      </c>
      <c r="H2536" s="31" t="str">
        <f>IFERROR(IF(AND(A2536&gt;=1,A2536&lt;=104),VLOOKUP($A2536,Location!$A:$J,6,FALSE),IF(A2536=0,"Avant l'ouverture",IF(OR(A2536=105,A2536=106),"Bonus"))),"")</f>
        <v>Tour 3</v>
      </c>
      <c r="I2536" s="31" t="str">
        <f>IF(LEFT(H2536,4)="Tour",VLOOKUP(A2536,Database!$A:$C,3,FALSE),"")</f>
        <v>H</v>
      </c>
      <c r="J2536" s="31" t="str">
        <f>VLOOKUP($A2536,Location!$A:$J,7,FALSE)</f>
        <v>Uruguay</v>
      </c>
      <c r="K2536" s="31" t="str">
        <f>IFERROR(VLOOKUP(J2536,Setup_Team!$B:$C,2,FALSE), "TDB")</f>
        <v>URY</v>
      </c>
      <c r="L2536" s="31" t="str">
        <f>VLOOKUP($A2536,Location!$A:$J,8,FALSE)</f>
        <v>Espagne</v>
      </c>
      <c r="M2536" s="31" t="str">
        <f>IFERROR(VLOOKUP(L2536,Setup_Team!$B:$C,2,FALSE), "TDB")</f>
        <v>ESP</v>
      </c>
      <c r="N2536" s="31" t="str">
        <f>VLOOKUP($A2536,Location!$A:$J,9,FALSE)</f>
        <v>Zapopan</v>
      </c>
      <c r="O2536" s="31" t="str">
        <f>VLOOKUP($A2536,Location!$A:$J,10,FALSE)</f>
        <v>Estadio Akron</v>
      </c>
      <c r="R2536" s="31">
        <v>0</v>
      </c>
      <c r="S2536" s="25">
        <f>VLOOKUP($A2536,Database!$A:$Y,10,FALSE)</f>
        <v>143</v>
      </c>
      <c r="T2536" s="25">
        <f>VLOOKUP($A2536,Database!$A:$Y,11,FALSE)</f>
        <v>112</v>
      </c>
      <c r="U2536" s="25">
        <f>VLOOKUP($A2536,Database!$A:$Y,12,FALSE)</f>
        <v>57</v>
      </c>
      <c r="V2536" s="25" t="str">
        <f>VLOOKUP(A2536,Database!A:M,13,FALSE)</f>
        <v>À venir</v>
      </c>
      <c r="W2536" s="25" t="str">
        <f>VLOOKUP($A2536,Database!$A:$Y,20,FALSE)</f>
        <v/>
      </c>
      <c r="X2536" s="25" t="str">
        <f>VLOOKUP($A2536,Database!$A:$Y,21,FALSE)</f>
        <v/>
      </c>
      <c r="Y2536" s="25" t="str">
        <f ca="1">IF(C2536&lt;NOW(),IF(AND(P2536&gt;Q2536,W2536&gt;X2536),S2536,IF(AND(P2536=Q2536,W2536=X2536),T2536,IF(AND(P2536&lt;Q2536,W2536&lt;X2536),U2536,0))),"")</f>
        <v/>
      </c>
      <c r="Z2536" s="25">
        <f>IF(AND(P2536=W2536,Q2536=X2536),1,0)</f>
        <v>1</v>
      </c>
      <c r="AA2536" s="25" t="str">
        <f>IF(Z2536=0,"",IF(ISBLANK(VLOOKUP(A2536,Database!A:AA,22,FALSE)),"",VLOOKUP(A2536,Database!A:AA,22,FALSE)))</f>
        <v>Exact</v>
      </c>
      <c r="AB2536" s="25">
        <f ca="1">IFERROR(IF(AND(Y2536&lt;&gt;"",OR(V2536="Terminé",V2536="En cours")),VLOOKUP(AA2536,Setup_ScoreExactBonus!A:D,4,FALSE),0),0)</f>
        <v>0</v>
      </c>
      <c r="AC2536" s="31" t="str">
        <f t="shared" ca="1" si="1"/>
        <v/>
      </c>
      <c r="AD2536" s="31">
        <f ca="1">SUMIFS(AC$2:AC2536,D$2:D2536,D2536)*IF(R2536=0,1,2)</f>
        <v>0</v>
      </c>
    </row>
    <row r="2537" spans="1:30" x14ac:dyDescent="0.35">
      <c r="A2537" s="31">
        <f>IF(ISBLANK(B2537),"",COUNTIF(B$2:B2537,B2537))-1</f>
        <v>65</v>
      </c>
      <c r="B2537" s="31">
        <v>1</v>
      </c>
      <c r="C2537" s="10">
        <f>VLOOKUP($A2537,Database!$A:$Y,7,FALSE)</f>
        <v>46200.208333333336</v>
      </c>
      <c r="D2537" s="31" t="str">
        <f>VLOOKUP(Pronostics!$B2537,Setup_MPP!$A:$G,3,FALSE)</f>
        <v>_Nicolas_LM_</v>
      </c>
      <c r="E2537" s="31" t="str">
        <f>VLOOKUP(Pronostics!$B2537,Setup_MPP!$A:$G,2,FALSE)</f>
        <v>Nicolas LE MOUEL</v>
      </c>
      <c r="F2537" s="31" t="str">
        <f>VLOOKUP($B2537,Setup_MPP!$A:$E,4,FALSE)</f>
        <v>#F7C79D</v>
      </c>
      <c r="G2537" s="31" t="str">
        <f>VLOOKUP($B2537,Setup_MPP!$A:$E,5,FALSE)</f>
        <v>#FFBE85</v>
      </c>
      <c r="H2537" s="31" t="str">
        <f>IFERROR(IF(AND(A2537&gt;=1,A2537&lt;=104),VLOOKUP($A2537,Location!$A:$J,6,FALSE),IF(A2537=0,"Avant l'ouverture",IF(OR(A2537=105,A2537=106),"Bonus"))),"")</f>
        <v>Tour 3</v>
      </c>
      <c r="I2537" s="31" t="str">
        <f>IF(LEFT(H2537,4)="Tour",VLOOKUP(A2537,Database!$A:$C,3,FALSE),"")</f>
        <v>G</v>
      </c>
      <c r="J2537" s="31" t="str">
        <f>VLOOKUP($A2537,Location!$A:$J,7,FALSE)</f>
        <v>Nouvelle-Zélande</v>
      </c>
      <c r="K2537" s="31" t="str">
        <f>IFERROR(VLOOKUP(J2537,Setup_Team!$B:$C,2,FALSE), "TDB")</f>
        <v>NZL</v>
      </c>
      <c r="L2537" s="31" t="str">
        <f>VLOOKUP($A2537,Location!$A:$J,8,FALSE)</f>
        <v>Belgique</v>
      </c>
      <c r="M2537" s="31" t="str">
        <f>IFERROR(VLOOKUP(L2537,Setup_Team!$B:$C,2,FALSE), "TDB")</f>
        <v>BEL</v>
      </c>
      <c r="N2537" s="31" t="str">
        <f>VLOOKUP($A2537,Location!$A:$J,9,FALSE)</f>
        <v>Seattle</v>
      </c>
      <c r="O2537" s="31" t="str">
        <f>VLOOKUP($A2537,Location!$A:$J,10,FALSE)</f>
        <v>Lumen Field</v>
      </c>
      <c r="P2537" s="44"/>
      <c r="Q2537" s="44"/>
      <c r="R2537" s="31">
        <v>0</v>
      </c>
      <c r="S2537" s="25">
        <f>VLOOKUP($A2537,Database!$A:$Y,10,FALSE)</f>
        <v>172</v>
      </c>
      <c r="T2537" s="25">
        <f>VLOOKUP($A2537,Database!$A:$Y,11,FALSE)</f>
        <v>129</v>
      </c>
      <c r="U2537" s="25">
        <f>VLOOKUP($A2537,Database!$A:$Y,12,FALSE)</f>
        <v>32</v>
      </c>
      <c r="V2537" s="25" t="str">
        <f>VLOOKUP(A2537,Database!A:M,13,FALSE)</f>
        <v>À venir</v>
      </c>
      <c r="W2537" s="25" t="str">
        <f>VLOOKUP($A2537,Database!$A:$Y,20,FALSE)</f>
        <v/>
      </c>
      <c r="X2537" s="25" t="str">
        <f>VLOOKUP($A2537,Database!$A:$Y,21,FALSE)</f>
        <v/>
      </c>
      <c r="Y2537" s="25" t="str">
        <f ca="1">IF(C2537&lt;NOW(),IF(AND(P2537&gt;Q2537,W2537&gt;X2537),S2537,IF(AND(P2537=Q2537,W2537=X2537),T2537,IF(AND(P2537&lt;Q2537,W2537&lt;X2537),U2537,0))),"")</f>
        <v/>
      </c>
      <c r="Z2537" s="25">
        <f>IF(AND(P2537=W2537,Q2537=X2537),1,0)</f>
        <v>1</v>
      </c>
      <c r="AA2537" s="25" t="str">
        <f>IF(Z2537=0,"",IF(ISBLANK(VLOOKUP(A2537,Database!A:AA,22,FALSE)),"",VLOOKUP(A2537,Database!A:AA,22,FALSE)))</f>
        <v>Exact</v>
      </c>
      <c r="AB2537" s="25">
        <f ca="1">IFERROR(IF(AND(Y2537&lt;&gt;"",OR(V2537="Terminé",V2537="En cours")),VLOOKUP(AA2537,Setup_ScoreExactBonus!A:D,4,FALSE),0),0)</f>
        <v>0</v>
      </c>
      <c r="AC2537" s="31" t="str">
        <f t="shared" ca="1" si="1"/>
        <v/>
      </c>
      <c r="AD2537" s="31">
        <f ca="1">SUMIFS(AC$2:AC2537,D$2:D2537,D2537)*IF(R2537=0,1,2)</f>
        <v>0</v>
      </c>
    </row>
    <row r="2538" spans="1:30" x14ac:dyDescent="0.35">
      <c r="A2538" s="31">
        <f>IF(ISBLANK(B2538),"",COUNTIF(B$2:B2538,B2538))-1</f>
        <v>65</v>
      </c>
      <c r="B2538" s="31">
        <v>2</v>
      </c>
      <c r="C2538" s="10">
        <f>VLOOKUP($A2538,Database!$A:$Y,7,FALSE)</f>
        <v>46200.208333333336</v>
      </c>
      <c r="D2538" s="31" t="str">
        <f>VLOOKUP(Pronostics!$B2538,Setup_MPP!$A:$G,3,FALSE)</f>
        <v>leaelaz</v>
      </c>
      <c r="E2538" s="31" t="str">
        <f>VLOOKUP(Pronostics!$B2538,Setup_MPP!$A:$G,2,FALSE)</f>
        <v>Léa EL ASERY</v>
      </c>
      <c r="F2538" s="31" t="str">
        <f>VLOOKUP($B2538,Setup_MPP!$A:$E,4,FALSE)</f>
        <v>#FFBEBE</v>
      </c>
      <c r="G2538" s="31" t="str">
        <f>VLOOKUP($B2538,Setup_MPP!$A:$E,5,FALSE)</f>
        <v>#DF6868</v>
      </c>
      <c r="H2538" s="31" t="str">
        <f>IFERROR(IF(AND(A2538&gt;=1,A2538&lt;=104),VLOOKUP($A2538,Location!$A:$J,6,FALSE),IF(A2538=0,"Avant l'ouverture",IF(OR(A2538=105,A2538=106),"Bonus"))),"")</f>
        <v>Tour 3</v>
      </c>
      <c r="I2538" s="31" t="str">
        <f>IF(LEFT(H2538,4)="Tour",VLOOKUP(A2538,Database!$A:$C,3,FALSE),"")</f>
        <v>G</v>
      </c>
      <c r="J2538" s="31" t="str">
        <f>VLOOKUP($A2538,Location!$A:$J,7,FALSE)</f>
        <v>Nouvelle-Zélande</v>
      </c>
      <c r="K2538" s="31" t="str">
        <f>IFERROR(VLOOKUP(J2538,Setup_Team!$B:$C,2,FALSE), "TDB")</f>
        <v>NZL</v>
      </c>
      <c r="L2538" s="31" t="str">
        <f>VLOOKUP($A2538,Location!$A:$J,8,FALSE)</f>
        <v>Belgique</v>
      </c>
      <c r="M2538" s="31" t="str">
        <f>IFERROR(VLOOKUP(L2538,Setup_Team!$B:$C,2,FALSE), "TDB")</f>
        <v>BEL</v>
      </c>
      <c r="N2538" s="31" t="str">
        <f>VLOOKUP($A2538,Location!$A:$J,9,FALSE)</f>
        <v>Seattle</v>
      </c>
      <c r="O2538" s="31" t="str">
        <f>VLOOKUP($A2538,Location!$A:$J,10,FALSE)</f>
        <v>Lumen Field</v>
      </c>
      <c r="R2538" s="31">
        <v>0</v>
      </c>
      <c r="S2538" s="25">
        <f>VLOOKUP($A2538,Database!$A:$Y,10,FALSE)</f>
        <v>172</v>
      </c>
      <c r="T2538" s="25">
        <f>VLOOKUP($A2538,Database!$A:$Y,11,FALSE)</f>
        <v>129</v>
      </c>
      <c r="U2538" s="25">
        <f>VLOOKUP($A2538,Database!$A:$Y,12,FALSE)</f>
        <v>32</v>
      </c>
      <c r="V2538" s="25" t="str">
        <f>VLOOKUP(A2538,Database!A:M,13,FALSE)</f>
        <v>À venir</v>
      </c>
      <c r="W2538" s="25" t="str">
        <f>VLOOKUP($A2538,Database!$A:$Y,20,FALSE)</f>
        <v/>
      </c>
      <c r="X2538" s="25" t="str">
        <f>VLOOKUP($A2538,Database!$A:$Y,21,FALSE)</f>
        <v/>
      </c>
      <c r="Y2538" s="25" t="str">
        <f ca="1">IF(C2538&lt;NOW(),IF(AND(P2538&gt;Q2538,W2538&gt;X2538),S2538,IF(AND(P2538=Q2538,W2538=X2538),T2538,IF(AND(P2538&lt;Q2538,W2538&lt;X2538),U2538,0))),"")</f>
        <v/>
      </c>
      <c r="Z2538" s="25">
        <f>IF(AND(P2538=W2538,Q2538=X2538),1,0)</f>
        <v>1</v>
      </c>
      <c r="AA2538" s="25" t="str">
        <f>IF(Z2538=0,"",IF(ISBLANK(VLOOKUP(A2538,Database!A:AA,22,FALSE)),"",VLOOKUP(A2538,Database!A:AA,22,FALSE)))</f>
        <v>Exact</v>
      </c>
      <c r="AB2538" s="25">
        <f ca="1">IFERROR(IF(AND(Y2538&lt;&gt;"",OR(V2538="Terminé",V2538="En cours")),VLOOKUP(AA2538,Setup_ScoreExactBonus!A:D,4,FALSE),0),0)</f>
        <v>0</v>
      </c>
      <c r="AC2538" s="31" t="str">
        <f t="shared" ca="1" si="1"/>
        <v/>
      </c>
      <c r="AD2538" s="31">
        <f ca="1">SUMIFS(AC$2:AC2538,D$2:D2538,D2538)*IF(R2538=0,1,2)</f>
        <v>0</v>
      </c>
    </row>
    <row r="2539" spans="1:30" x14ac:dyDescent="0.35">
      <c r="A2539" s="31">
        <f>IF(ISBLANK(B2539),"",COUNTIF(B$2:B2539,B2539))-1</f>
        <v>65</v>
      </c>
      <c r="B2539" s="31">
        <v>3</v>
      </c>
      <c r="C2539" s="10">
        <f>VLOOKUP($A2539,Database!$A:$Y,7,FALSE)</f>
        <v>46200.208333333336</v>
      </c>
      <c r="D2539" s="31" t="str">
        <f>VLOOKUP(Pronostics!$B2539,Setup_MPP!$A:$G,3,FALSE)</f>
        <v>PasMetalleux</v>
      </c>
      <c r="E2539" s="31" t="str">
        <f>VLOOKUP(Pronostics!$B2539,Setup_MPP!$A:$G,2,FALSE)</f>
        <v>Elwenn JOUBREL</v>
      </c>
      <c r="F2539" s="31" t="str">
        <f>VLOOKUP($B2539,Setup_MPP!$A:$E,4,FALSE)</f>
        <v>#F5C7FC</v>
      </c>
      <c r="G2539" s="31" t="str">
        <f>VLOOKUP($B2539,Setup_MPP!$A:$E,5,FALSE)</f>
        <v>#C489CF</v>
      </c>
      <c r="H2539" s="31" t="str">
        <f>IFERROR(IF(AND(A2539&gt;=1,A2539&lt;=104),VLOOKUP($A2539,Location!$A:$J,6,FALSE),IF(A2539=0,"Avant l'ouverture",IF(OR(A2539=105,A2539=106),"Bonus"))),"")</f>
        <v>Tour 3</v>
      </c>
      <c r="I2539" s="31" t="str">
        <f>IF(LEFT(H2539,4)="Tour",VLOOKUP(A2539,Database!$A:$C,3,FALSE),"")</f>
        <v>G</v>
      </c>
      <c r="J2539" s="31" t="str">
        <f>VLOOKUP($A2539,Location!$A:$J,7,FALSE)</f>
        <v>Nouvelle-Zélande</v>
      </c>
      <c r="K2539" s="31" t="str">
        <f>IFERROR(VLOOKUP(J2539,Setup_Team!$B:$C,2,FALSE), "TDB")</f>
        <v>NZL</v>
      </c>
      <c r="L2539" s="31" t="str">
        <f>VLOOKUP($A2539,Location!$A:$J,8,FALSE)</f>
        <v>Belgique</v>
      </c>
      <c r="M2539" s="31" t="str">
        <f>IFERROR(VLOOKUP(L2539,Setup_Team!$B:$C,2,FALSE), "TDB")</f>
        <v>BEL</v>
      </c>
      <c r="N2539" s="31" t="str">
        <f>VLOOKUP($A2539,Location!$A:$J,9,FALSE)</f>
        <v>Seattle</v>
      </c>
      <c r="O2539" s="31" t="str">
        <f>VLOOKUP($A2539,Location!$A:$J,10,FALSE)</f>
        <v>Lumen Field</v>
      </c>
      <c r="R2539" s="31">
        <v>0</v>
      </c>
      <c r="S2539" s="25">
        <f>VLOOKUP($A2539,Database!$A:$Y,10,FALSE)</f>
        <v>172</v>
      </c>
      <c r="T2539" s="25">
        <f>VLOOKUP($A2539,Database!$A:$Y,11,FALSE)</f>
        <v>129</v>
      </c>
      <c r="U2539" s="25">
        <f>VLOOKUP($A2539,Database!$A:$Y,12,FALSE)</f>
        <v>32</v>
      </c>
      <c r="V2539" s="25" t="str">
        <f>VLOOKUP(A2539,Database!A:M,13,FALSE)</f>
        <v>À venir</v>
      </c>
      <c r="W2539" s="25" t="str">
        <f>VLOOKUP($A2539,Database!$A:$Y,20,FALSE)</f>
        <v/>
      </c>
      <c r="X2539" s="25" t="str">
        <f>VLOOKUP($A2539,Database!$A:$Y,21,FALSE)</f>
        <v/>
      </c>
      <c r="Y2539" s="25" t="str">
        <f ca="1">IF(C2539&lt;NOW(),IF(AND(P2539&gt;Q2539,W2539&gt;X2539),S2539,IF(AND(P2539=Q2539,W2539=X2539),T2539,IF(AND(P2539&lt;Q2539,W2539&lt;X2539),U2539,0))),"")</f>
        <v/>
      </c>
      <c r="Z2539" s="25">
        <f>IF(AND(P2539=W2539,Q2539=X2539),1,0)</f>
        <v>1</v>
      </c>
      <c r="AA2539" s="25" t="str">
        <f>IF(Z2539=0,"",IF(ISBLANK(VLOOKUP(A2539,Database!A:AA,22,FALSE)),"",VLOOKUP(A2539,Database!A:AA,22,FALSE)))</f>
        <v>Exact</v>
      </c>
      <c r="AB2539" s="25">
        <f ca="1">IFERROR(IF(AND(Y2539&lt;&gt;"",OR(V2539="Terminé",V2539="En cours")),VLOOKUP(AA2539,Setup_ScoreExactBonus!A:D,4,FALSE),0),0)</f>
        <v>0</v>
      </c>
      <c r="AC2539" s="31" t="str">
        <f t="shared" ca="1" si="1"/>
        <v/>
      </c>
      <c r="AD2539" s="31">
        <f ca="1">SUMIFS(AC$2:AC2539,D$2:D2539,D2539)*IF(R2539=0,1,2)</f>
        <v>0</v>
      </c>
    </row>
    <row r="2540" spans="1:30" x14ac:dyDescent="0.35">
      <c r="A2540" s="31">
        <f>IF(ISBLANK(B2540),"",COUNTIF(B$2:B2540,B2540))-1</f>
        <v>65</v>
      </c>
      <c r="B2540" s="31">
        <v>4</v>
      </c>
      <c r="C2540" s="10">
        <f>VLOOKUP($A2540,Database!$A:$Y,7,FALSE)</f>
        <v>46200.208333333336</v>
      </c>
      <c r="D2540" s="31" t="str">
        <f>VLOOKUP(Pronostics!$B2540,Setup_MPP!$A:$G,3,FALSE)</f>
        <v>Popo444</v>
      </c>
      <c r="E2540" s="31" t="str">
        <f>VLOOKUP(Pronostics!$B2540,Setup_MPP!$A:$G,2,FALSE)</f>
        <v>Pauline OLIVIER</v>
      </c>
      <c r="F2540" s="31" t="str">
        <f>VLOOKUP($B2540,Setup_MPP!$A:$E,4,FALSE)</f>
        <v>#A5EA7F</v>
      </c>
      <c r="G2540" s="31" t="str">
        <f>VLOOKUP($B2540,Setup_MPP!$A:$E,5,FALSE)</f>
        <v>#80C65A</v>
      </c>
      <c r="H2540" s="31" t="str">
        <f>IFERROR(IF(AND(A2540&gt;=1,A2540&lt;=104),VLOOKUP($A2540,Location!$A:$J,6,FALSE),IF(A2540=0,"Avant l'ouverture",IF(OR(A2540=105,A2540=106),"Bonus"))),"")</f>
        <v>Tour 3</v>
      </c>
      <c r="I2540" s="31" t="str">
        <f>IF(LEFT(H2540,4)="Tour",VLOOKUP(A2540,Database!$A:$C,3,FALSE),"")</f>
        <v>G</v>
      </c>
      <c r="J2540" s="31" t="str">
        <f>VLOOKUP($A2540,Location!$A:$J,7,FALSE)</f>
        <v>Nouvelle-Zélande</v>
      </c>
      <c r="K2540" s="31" t="str">
        <f>IFERROR(VLOOKUP(J2540,Setup_Team!$B:$C,2,FALSE), "TDB")</f>
        <v>NZL</v>
      </c>
      <c r="L2540" s="31" t="str">
        <f>VLOOKUP($A2540,Location!$A:$J,8,FALSE)</f>
        <v>Belgique</v>
      </c>
      <c r="M2540" s="31" t="str">
        <f>IFERROR(VLOOKUP(L2540,Setup_Team!$B:$C,2,FALSE), "TDB")</f>
        <v>BEL</v>
      </c>
      <c r="N2540" s="31" t="str">
        <f>VLOOKUP($A2540,Location!$A:$J,9,FALSE)</f>
        <v>Seattle</v>
      </c>
      <c r="O2540" s="31" t="str">
        <f>VLOOKUP($A2540,Location!$A:$J,10,FALSE)</f>
        <v>Lumen Field</v>
      </c>
      <c r="R2540" s="31">
        <v>0</v>
      </c>
      <c r="S2540" s="25">
        <f>VLOOKUP($A2540,Database!$A:$Y,10,FALSE)</f>
        <v>172</v>
      </c>
      <c r="T2540" s="25">
        <f>VLOOKUP($A2540,Database!$A:$Y,11,FALSE)</f>
        <v>129</v>
      </c>
      <c r="U2540" s="25">
        <f>VLOOKUP($A2540,Database!$A:$Y,12,FALSE)</f>
        <v>32</v>
      </c>
      <c r="V2540" s="25" t="str">
        <f>VLOOKUP(A2540,Database!A:M,13,FALSE)</f>
        <v>À venir</v>
      </c>
      <c r="W2540" s="25" t="str">
        <f>VLOOKUP($A2540,Database!$A:$Y,20,FALSE)</f>
        <v/>
      </c>
      <c r="X2540" s="25" t="str">
        <f>VLOOKUP($A2540,Database!$A:$Y,21,FALSE)</f>
        <v/>
      </c>
      <c r="Y2540" s="25" t="str">
        <f ca="1">IF(C2540&lt;NOW(),IF(AND(P2540&gt;Q2540,W2540&gt;X2540),S2540,IF(AND(P2540=Q2540,W2540=X2540),T2540,IF(AND(P2540&lt;Q2540,W2540&lt;X2540),U2540,0))),"")</f>
        <v/>
      </c>
      <c r="Z2540" s="25">
        <f>IF(AND(P2540=W2540,Q2540=X2540),1,0)</f>
        <v>1</v>
      </c>
      <c r="AA2540" s="25" t="str">
        <f>IF(Z2540=0,"",IF(ISBLANK(VLOOKUP(A2540,Database!A:AA,22,FALSE)),"",VLOOKUP(A2540,Database!A:AA,22,FALSE)))</f>
        <v>Exact</v>
      </c>
      <c r="AB2540" s="25">
        <f ca="1">IFERROR(IF(AND(Y2540&lt;&gt;"",OR(V2540="Terminé",V2540="En cours")),VLOOKUP(AA2540,Setup_ScoreExactBonus!A:D,4,FALSE),0),0)</f>
        <v>0</v>
      </c>
      <c r="AC2540" s="31" t="str">
        <f t="shared" ca="1" si="1"/>
        <v/>
      </c>
      <c r="AD2540" s="31">
        <f ca="1">SUMIFS(AC$2:AC2540,D$2:D2540,D2540)*IF(R2540=0,1,2)</f>
        <v>0</v>
      </c>
    </row>
    <row r="2541" spans="1:30" x14ac:dyDescent="0.35">
      <c r="A2541" s="31">
        <f>IF(ISBLANK(B2541),"",COUNTIF(B$2:B2541,B2541))-1</f>
        <v>65</v>
      </c>
      <c r="B2541" s="31">
        <v>5</v>
      </c>
      <c r="C2541" s="10">
        <f>VLOOKUP($A2541,Database!$A:$Y,7,FALSE)</f>
        <v>46200.208333333336</v>
      </c>
      <c r="D2541" s="31" t="str">
        <f>VLOOKUP(Pronostics!$B2541,Setup_MPP!$A:$G,3,FALSE)</f>
        <v>_Jujul</v>
      </c>
      <c r="E2541" s="31" t="str">
        <f>VLOOKUP(Pronostics!$B2541,Setup_MPP!$A:$G,2,FALSE)</f>
        <v>Julie BOISSIERE</v>
      </c>
      <c r="F2541" s="31" t="str">
        <f>VLOOKUP($B2541,Setup_MPP!$A:$E,4,FALSE)</f>
        <v>#D890FF</v>
      </c>
      <c r="G2541" s="31" t="str">
        <f>VLOOKUP($B2541,Setup_MPP!$A:$E,5,FALSE)</f>
        <v>#B750EF</v>
      </c>
      <c r="H2541" s="31" t="str">
        <f>IFERROR(IF(AND(A2541&gt;=1,A2541&lt;=104),VLOOKUP($A2541,Location!$A:$J,6,FALSE),IF(A2541=0,"Avant l'ouverture",IF(OR(A2541=105,A2541=106),"Bonus"))),"")</f>
        <v>Tour 3</v>
      </c>
      <c r="I2541" s="31" t="str">
        <f>IF(LEFT(H2541,4)="Tour",VLOOKUP(A2541,Database!$A:$C,3,FALSE),"")</f>
        <v>G</v>
      </c>
      <c r="J2541" s="31" t="str">
        <f>VLOOKUP($A2541,Location!$A:$J,7,FALSE)</f>
        <v>Nouvelle-Zélande</v>
      </c>
      <c r="K2541" s="31" t="str">
        <f>IFERROR(VLOOKUP(J2541,Setup_Team!$B:$C,2,FALSE), "TDB")</f>
        <v>NZL</v>
      </c>
      <c r="L2541" s="31" t="str">
        <f>VLOOKUP($A2541,Location!$A:$J,8,FALSE)</f>
        <v>Belgique</v>
      </c>
      <c r="M2541" s="31" t="str">
        <f>IFERROR(VLOOKUP(L2541,Setup_Team!$B:$C,2,FALSE), "TDB")</f>
        <v>BEL</v>
      </c>
      <c r="N2541" s="31" t="str">
        <f>VLOOKUP($A2541,Location!$A:$J,9,FALSE)</f>
        <v>Seattle</v>
      </c>
      <c r="O2541" s="31" t="str">
        <f>VLOOKUP($A2541,Location!$A:$J,10,FALSE)</f>
        <v>Lumen Field</v>
      </c>
      <c r="R2541" s="31">
        <v>0</v>
      </c>
      <c r="S2541" s="25">
        <f>VLOOKUP($A2541,Database!$A:$Y,10,FALSE)</f>
        <v>172</v>
      </c>
      <c r="T2541" s="25">
        <f>VLOOKUP($A2541,Database!$A:$Y,11,FALSE)</f>
        <v>129</v>
      </c>
      <c r="U2541" s="25">
        <f>VLOOKUP($A2541,Database!$A:$Y,12,FALSE)</f>
        <v>32</v>
      </c>
      <c r="V2541" s="25" t="str">
        <f>VLOOKUP(A2541,Database!A:M,13,FALSE)</f>
        <v>À venir</v>
      </c>
      <c r="W2541" s="25" t="str">
        <f>VLOOKUP($A2541,Database!$A:$Y,20,FALSE)</f>
        <v/>
      </c>
      <c r="X2541" s="25" t="str">
        <f>VLOOKUP($A2541,Database!$A:$Y,21,FALSE)</f>
        <v/>
      </c>
      <c r="Y2541" s="25" t="str">
        <f ca="1">IF(C2541&lt;NOW(),IF(AND(P2541&gt;Q2541,W2541&gt;X2541),S2541,IF(AND(P2541=Q2541,W2541=X2541),T2541,IF(AND(P2541&lt;Q2541,W2541&lt;X2541),U2541,0))),"")</f>
        <v/>
      </c>
      <c r="Z2541" s="25">
        <f>IF(AND(P2541=W2541,Q2541=X2541),1,0)</f>
        <v>1</v>
      </c>
      <c r="AA2541" s="25" t="str">
        <f>IF(Z2541=0,"",IF(ISBLANK(VLOOKUP(A2541,Database!A:AA,22,FALSE)),"",VLOOKUP(A2541,Database!A:AA,22,FALSE)))</f>
        <v>Exact</v>
      </c>
      <c r="AB2541" s="25">
        <f ca="1">IFERROR(IF(AND(Y2541&lt;&gt;"",OR(V2541="Terminé",V2541="En cours")),VLOOKUP(AA2541,Setup_ScoreExactBonus!A:D,4,FALSE),0),0)</f>
        <v>0</v>
      </c>
      <c r="AC2541" s="31" t="str">
        <f t="shared" ca="1" si="1"/>
        <v/>
      </c>
      <c r="AD2541" s="31">
        <f ca="1">SUMIFS(AC$2:AC2541,D$2:D2541,D2541)*IF(R2541=0,1,2)</f>
        <v>0</v>
      </c>
    </row>
    <row r="2542" spans="1:30" x14ac:dyDescent="0.35">
      <c r="A2542" s="31">
        <f>IF(ISBLANK(B2542),"",COUNTIF(B$2:B2542,B2542))-1</f>
        <v>65</v>
      </c>
      <c r="B2542" s="31">
        <v>6</v>
      </c>
      <c r="C2542" s="10">
        <f>VLOOKUP($A2542,Database!$A:$Y,7,FALSE)</f>
        <v>46200.208333333336</v>
      </c>
      <c r="D2542" s="31" t="str">
        <f>VLOOKUP(Pronostics!$B2542,Setup_MPP!$A:$G,3,FALSE)</f>
        <v>Julay</v>
      </c>
      <c r="E2542" s="31" t="str">
        <f>VLOOKUP(Pronostics!$B2542,Setup_MPP!$A:$G,2,FALSE)</f>
        <v>Julie BOUCHARD</v>
      </c>
      <c r="F2542" s="31" t="str">
        <f>VLOOKUP($B2542,Setup_MPP!$A:$E,4,FALSE)</f>
        <v>#A6F7B1</v>
      </c>
      <c r="G2542" s="31" t="str">
        <f>VLOOKUP($B2542,Setup_MPP!$A:$E,5,FALSE)</f>
        <v>#6EC179</v>
      </c>
      <c r="H2542" s="31" t="str">
        <f>IFERROR(IF(AND(A2542&gt;=1,A2542&lt;=104),VLOOKUP($A2542,Location!$A:$J,6,FALSE),IF(A2542=0,"Avant l'ouverture",IF(OR(A2542=105,A2542=106),"Bonus"))),"")</f>
        <v>Tour 3</v>
      </c>
      <c r="I2542" s="31" t="str">
        <f>IF(LEFT(H2542,4)="Tour",VLOOKUP(A2542,Database!$A:$C,3,FALSE),"")</f>
        <v>G</v>
      </c>
      <c r="J2542" s="31" t="str">
        <f>VLOOKUP($A2542,Location!$A:$J,7,FALSE)</f>
        <v>Nouvelle-Zélande</v>
      </c>
      <c r="K2542" s="31" t="str">
        <f>IFERROR(VLOOKUP(J2542,Setup_Team!$B:$C,2,FALSE), "TDB")</f>
        <v>NZL</v>
      </c>
      <c r="L2542" s="31" t="str">
        <f>VLOOKUP($A2542,Location!$A:$J,8,FALSE)</f>
        <v>Belgique</v>
      </c>
      <c r="M2542" s="31" t="str">
        <f>IFERROR(VLOOKUP(L2542,Setup_Team!$B:$C,2,FALSE), "TDB")</f>
        <v>BEL</v>
      </c>
      <c r="N2542" s="31" t="str">
        <f>VLOOKUP($A2542,Location!$A:$J,9,FALSE)</f>
        <v>Seattle</v>
      </c>
      <c r="O2542" s="31" t="str">
        <f>VLOOKUP($A2542,Location!$A:$J,10,FALSE)</f>
        <v>Lumen Field</v>
      </c>
      <c r="R2542" s="31">
        <v>0</v>
      </c>
      <c r="S2542" s="25">
        <f>VLOOKUP($A2542,Database!$A:$Y,10,FALSE)</f>
        <v>172</v>
      </c>
      <c r="T2542" s="25">
        <f>VLOOKUP($A2542,Database!$A:$Y,11,FALSE)</f>
        <v>129</v>
      </c>
      <c r="U2542" s="25">
        <f>VLOOKUP($A2542,Database!$A:$Y,12,FALSE)</f>
        <v>32</v>
      </c>
      <c r="V2542" s="25" t="str">
        <f>VLOOKUP(A2542,Database!A:M,13,FALSE)</f>
        <v>À venir</v>
      </c>
      <c r="W2542" s="25" t="str">
        <f>VLOOKUP($A2542,Database!$A:$Y,20,FALSE)</f>
        <v/>
      </c>
      <c r="X2542" s="25" t="str">
        <f>VLOOKUP($A2542,Database!$A:$Y,21,FALSE)</f>
        <v/>
      </c>
      <c r="Y2542" s="25" t="str">
        <f ca="1">IF(C2542&lt;NOW(),IF(AND(P2542&gt;Q2542,W2542&gt;X2542),S2542,IF(AND(P2542=Q2542,W2542=X2542),T2542,IF(AND(P2542&lt;Q2542,W2542&lt;X2542),U2542,0))),"")</f>
        <v/>
      </c>
      <c r="Z2542" s="25">
        <f>IF(AND(P2542=W2542,Q2542=X2542),1,0)</f>
        <v>1</v>
      </c>
      <c r="AA2542" s="25" t="str">
        <f>IF(Z2542=0,"",IF(ISBLANK(VLOOKUP(A2542,Database!A:AA,22,FALSE)),"",VLOOKUP(A2542,Database!A:AA,22,FALSE)))</f>
        <v>Exact</v>
      </c>
      <c r="AB2542" s="25">
        <f ca="1">IFERROR(IF(AND(Y2542&lt;&gt;"",OR(V2542="Terminé",V2542="En cours")),VLOOKUP(AA2542,Setup_ScoreExactBonus!A:D,4,FALSE),0),0)</f>
        <v>0</v>
      </c>
      <c r="AC2542" s="31" t="str">
        <f t="shared" ca="1" si="1"/>
        <v/>
      </c>
      <c r="AD2542" s="31">
        <f ca="1">SUMIFS(AC$2:AC2542,D$2:D2542,D2542)*IF(R2542=0,1,2)</f>
        <v>0</v>
      </c>
    </row>
    <row r="2543" spans="1:30" x14ac:dyDescent="0.35">
      <c r="A2543" s="31">
        <f>IF(ISBLANK(B2543),"",COUNTIF(B$2:B2543,B2543))-1</f>
        <v>65</v>
      </c>
      <c r="B2543" s="31">
        <v>7</v>
      </c>
      <c r="C2543" s="10">
        <f>VLOOKUP($A2543,Database!$A:$Y,7,FALSE)</f>
        <v>46200.208333333336</v>
      </c>
      <c r="D2543" s="31" t="str">
        <f>VLOOKUP(Pronostics!$B2543,Setup_MPP!$A:$G,3,FALSE)</f>
        <v>__Vince__</v>
      </c>
      <c r="E2543" s="31" t="str">
        <f>VLOOKUP(Pronostics!$B2543,Setup_MPP!$A:$G,2,FALSE)</f>
        <v>Vincent FRAYSSE</v>
      </c>
      <c r="F2543" s="31" t="str">
        <f>VLOOKUP($B2543,Setup_MPP!$A:$E,4,FALSE)</f>
        <v>#B2EAE8</v>
      </c>
      <c r="G2543" s="31" t="str">
        <f>VLOOKUP($B2543,Setup_MPP!$A:$E,5,FALSE)</f>
        <v>#6CB4B1</v>
      </c>
      <c r="H2543" s="31" t="str">
        <f>IFERROR(IF(AND(A2543&gt;=1,A2543&lt;=104),VLOOKUP($A2543,Location!$A:$J,6,FALSE),IF(A2543=0,"Avant l'ouverture",IF(OR(A2543=105,A2543=106),"Bonus"))),"")</f>
        <v>Tour 3</v>
      </c>
      <c r="I2543" s="31" t="str">
        <f>IF(LEFT(H2543,4)="Tour",VLOOKUP(A2543,Database!$A:$C,3,FALSE),"")</f>
        <v>G</v>
      </c>
      <c r="J2543" s="31" t="str">
        <f>VLOOKUP($A2543,Location!$A:$J,7,FALSE)</f>
        <v>Nouvelle-Zélande</v>
      </c>
      <c r="K2543" s="31" t="str">
        <f>IFERROR(VLOOKUP(J2543,Setup_Team!$B:$C,2,FALSE), "TDB")</f>
        <v>NZL</v>
      </c>
      <c r="L2543" s="31" t="str">
        <f>VLOOKUP($A2543,Location!$A:$J,8,FALSE)</f>
        <v>Belgique</v>
      </c>
      <c r="M2543" s="31" t="str">
        <f>IFERROR(VLOOKUP(L2543,Setup_Team!$B:$C,2,FALSE), "TDB")</f>
        <v>BEL</v>
      </c>
      <c r="N2543" s="31" t="str">
        <f>VLOOKUP($A2543,Location!$A:$J,9,FALSE)</f>
        <v>Seattle</v>
      </c>
      <c r="O2543" s="31" t="str">
        <f>VLOOKUP($A2543,Location!$A:$J,10,FALSE)</f>
        <v>Lumen Field</v>
      </c>
      <c r="R2543" s="31">
        <v>0</v>
      </c>
      <c r="S2543" s="25">
        <f>VLOOKUP($A2543,Database!$A:$Y,10,FALSE)</f>
        <v>172</v>
      </c>
      <c r="T2543" s="25">
        <f>VLOOKUP($A2543,Database!$A:$Y,11,FALSE)</f>
        <v>129</v>
      </c>
      <c r="U2543" s="25">
        <f>VLOOKUP($A2543,Database!$A:$Y,12,FALSE)</f>
        <v>32</v>
      </c>
      <c r="V2543" s="25" t="str">
        <f>VLOOKUP(A2543,Database!A:M,13,FALSE)</f>
        <v>À venir</v>
      </c>
      <c r="W2543" s="25" t="str">
        <f>VLOOKUP($A2543,Database!$A:$Y,20,FALSE)</f>
        <v/>
      </c>
      <c r="X2543" s="25" t="str">
        <f>VLOOKUP($A2543,Database!$A:$Y,21,FALSE)</f>
        <v/>
      </c>
      <c r="Y2543" s="25" t="str">
        <f ca="1">IF(C2543&lt;NOW(),IF(AND(P2543&gt;Q2543,W2543&gt;X2543),S2543,IF(AND(P2543=Q2543,W2543=X2543),T2543,IF(AND(P2543&lt;Q2543,W2543&lt;X2543),U2543,0))),"")</f>
        <v/>
      </c>
      <c r="Z2543" s="25">
        <f>IF(AND(P2543=W2543,Q2543=X2543),1,0)</f>
        <v>1</v>
      </c>
      <c r="AA2543" s="25" t="str">
        <f>IF(Z2543=0,"",IF(ISBLANK(VLOOKUP(A2543,Database!A:AA,22,FALSE)),"",VLOOKUP(A2543,Database!A:AA,22,FALSE)))</f>
        <v>Exact</v>
      </c>
      <c r="AB2543" s="25">
        <f ca="1">IFERROR(IF(AND(Y2543&lt;&gt;"",OR(V2543="Terminé",V2543="En cours")),VLOOKUP(AA2543,Setup_ScoreExactBonus!A:D,4,FALSE),0),0)</f>
        <v>0</v>
      </c>
      <c r="AC2543" s="31" t="str">
        <f t="shared" ca="1" si="1"/>
        <v/>
      </c>
      <c r="AD2543" s="31">
        <f ca="1">SUMIFS(AC$2:AC2543,D$2:D2543,D2543)*IF(R2543=0,1,2)</f>
        <v>0</v>
      </c>
    </row>
    <row r="2544" spans="1:30" x14ac:dyDescent="0.35">
      <c r="A2544" s="31">
        <f>IF(ISBLANK(B2544),"",COUNTIF(B$2:B2544,B2544))-1</f>
        <v>65</v>
      </c>
      <c r="B2544" s="31">
        <v>8</v>
      </c>
      <c r="C2544" s="10">
        <f>VLOOKUP($A2544,Database!$A:$Y,7,FALSE)</f>
        <v>46200.208333333336</v>
      </c>
      <c r="D2544" s="31" t="str">
        <f>VLOOKUP(Pronostics!$B2544,Setup_MPP!$A:$G,3,FALSE)</f>
        <v>Louuiiis</v>
      </c>
      <c r="E2544" s="31" t="str">
        <f>VLOOKUP(Pronostics!$B2544,Setup_MPP!$A:$G,2,FALSE)</f>
        <v>Louis HARLE</v>
      </c>
      <c r="F2544" s="31" t="str">
        <f>VLOOKUP($B2544,Setup_MPP!$A:$E,4,FALSE)</f>
        <v>#EEF7B1</v>
      </c>
      <c r="G2544" s="31" t="str">
        <f>VLOOKUP($B2544,Setup_MPP!$A:$E,5,FALSE)</f>
        <v>#C1CB7D</v>
      </c>
      <c r="H2544" s="31" t="str">
        <f>IFERROR(IF(AND(A2544&gt;=1,A2544&lt;=104),VLOOKUP($A2544,Location!$A:$J,6,FALSE),IF(A2544=0,"Avant l'ouverture",IF(OR(A2544=105,A2544=106),"Bonus"))),"")</f>
        <v>Tour 3</v>
      </c>
      <c r="I2544" s="31" t="str">
        <f>IF(LEFT(H2544,4)="Tour",VLOOKUP(A2544,Database!$A:$C,3,FALSE),"")</f>
        <v>G</v>
      </c>
      <c r="J2544" s="31" t="str">
        <f>VLOOKUP($A2544,Location!$A:$J,7,FALSE)</f>
        <v>Nouvelle-Zélande</v>
      </c>
      <c r="K2544" s="31" t="str">
        <f>IFERROR(VLOOKUP(J2544,Setup_Team!$B:$C,2,FALSE), "TDB")</f>
        <v>NZL</v>
      </c>
      <c r="L2544" s="31" t="str">
        <f>VLOOKUP($A2544,Location!$A:$J,8,FALSE)</f>
        <v>Belgique</v>
      </c>
      <c r="M2544" s="31" t="str">
        <f>IFERROR(VLOOKUP(L2544,Setup_Team!$B:$C,2,FALSE), "TDB")</f>
        <v>BEL</v>
      </c>
      <c r="N2544" s="31" t="str">
        <f>VLOOKUP($A2544,Location!$A:$J,9,FALSE)</f>
        <v>Seattle</v>
      </c>
      <c r="O2544" s="31" t="str">
        <f>VLOOKUP($A2544,Location!$A:$J,10,FALSE)</f>
        <v>Lumen Field</v>
      </c>
      <c r="R2544" s="31">
        <v>0</v>
      </c>
      <c r="S2544" s="25">
        <f>VLOOKUP($A2544,Database!$A:$Y,10,FALSE)</f>
        <v>172</v>
      </c>
      <c r="T2544" s="25">
        <f>VLOOKUP($A2544,Database!$A:$Y,11,FALSE)</f>
        <v>129</v>
      </c>
      <c r="U2544" s="25">
        <f>VLOOKUP($A2544,Database!$A:$Y,12,FALSE)</f>
        <v>32</v>
      </c>
      <c r="V2544" s="25" t="str">
        <f>VLOOKUP(A2544,Database!A:M,13,FALSE)</f>
        <v>À venir</v>
      </c>
      <c r="W2544" s="25" t="str">
        <f>VLOOKUP($A2544,Database!$A:$Y,20,FALSE)</f>
        <v/>
      </c>
      <c r="X2544" s="25" t="str">
        <f>VLOOKUP($A2544,Database!$A:$Y,21,FALSE)</f>
        <v/>
      </c>
      <c r="Y2544" s="25" t="str">
        <f ca="1">IF(C2544&lt;NOW(),IF(AND(P2544&gt;Q2544,W2544&gt;X2544),S2544,IF(AND(P2544=Q2544,W2544=X2544),T2544,IF(AND(P2544&lt;Q2544,W2544&lt;X2544),U2544,0))),"")</f>
        <v/>
      </c>
      <c r="Z2544" s="25">
        <f>IF(AND(P2544=W2544,Q2544=X2544),1,0)</f>
        <v>1</v>
      </c>
      <c r="AA2544" s="25" t="str">
        <f>IF(Z2544=0,"",IF(ISBLANK(VLOOKUP(A2544,Database!A:AA,22,FALSE)),"",VLOOKUP(A2544,Database!A:AA,22,FALSE)))</f>
        <v>Exact</v>
      </c>
      <c r="AB2544" s="25">
        <f ca="1">IFERROR(IF(AND(Y2544&lt;&gt;"",OR(V2544="Terminé",V2544="En cours")),VLOOKUP(AA2544,Setup_ScoreExactBonus!A:D,4,FALSE),0),0)</f>
        <v>0</v>
      </c>
      <c r="AC2544" s="31" t="str">
        <f t="shared" ca="1" si="1"/>
        <v/>
      </c>
      <c r="AD2544" s="31">
        <f ca="1">SUMIFS(AC$2:AC2544,D$2:D2544,D2544)*IF(R2544=0,1,2)</f>
        <v>0</v>
      </c>
    </row>
    <row r="2545" spans="1:30" x14ac:dyDescent="0.35">
      <c r="A2545" s="31">
        <f>IF(ISBLANK(B2545),"",COUNTIF(B$2:B2545,B2545))-1</f>
        <v>65</v>
      </c>
      <c r="B2545" s="31">
        <v>9</v>
      </c>
      <c r="C2545" s="10">
        <f>VLOOKUP($A2545,Database!$A:$Y,7,FALSE)</f>
        <v>46200.208333333336</v>
      </c>
      <c r="D2545" s="31" t="str">
        <f>VLOOKUP(Pronostics!$B2545,Setup_MPP!$A:$G,3,FALSE)</f>
        <v>Aurelien_dqp</v>
      </c>
      <c r="E2545" s="31" t="str">
        <f>VLOOKUP(Pronostics!$B2545,Setup_MPP!$A:$G,2,FALSE)</f>
        <v>Aurélien DE POULPIQUET</v>
      </c>
      <c r="F2545" s="31" t="str">
        <f>VLOOKUP($B2545,Setup_MPP!$A:$E,4,FALSE)</f>
        <v>#F4EA9D</v>
      </c>
      <c r="G2545" s="31" t="str">
        <f>VLOOKUP($B2545,Setup_MPP!$A:$E,5,FALSE)</f>
        <v>#D2C458</v>
      </c>
      <c r="H2545" s="31" t="str">
        <f>IFERROR(IF(AND(A2545&gt;=1,A2545&lt;=104),VLOOKUP($A2545,Location!$A:$J,6,FALSE),IF(A2545=0,"Avant l'ouverture",IF(OR(A2545=105,A2545=106),"Bonus"))),"")</f>
        <v>Tour 3</v>
      </c>
      <c r="I2545" s="31" t="str">
        <f>IF(LEFT(H2545,4)="Tour",VLOOKUP(A2545,Database!$A:$C,3,FALSE),"")</f>
        <v>G</v>
      </c>
      <c r="J2545" s="31" t="str">
        <f>VLOOKUP($A2545,Location!$A:$J,7,FALSE)</f>
        <v>Nouvelle-Zélande</v>
      </c>
      <c r="K2545" s="31" t="str">
        <f>IFERROR(VLOOKUP(J2545,Setup_Team!$B:$C,2,FALSE), "TDB")</f>
        <v>NZL</v>
      </c>
      <c r="L2545" s="31" t="str">
        <f>VLOOKUP($A2545,Location!$A:$J,8,FALSE)</f>
        <v>Belgique</v>
      </c>
      <c r="M2545" s="31" t="str">
        <f>IFERROR(VLOOKUP(L2545,Setup_Team!$B:$C,2,FALSE), "TDB")</f>
        <v>BEL</v>
      </c>
      <c r="N2545" s="31" t="str">
        <f>VLOOKUP($A2545,Location!$A:$J,9,FALSE)</f>
        <v>Seattle</v>
      </c>
      <c r="O2545" s="31" t="str">
        <f>VLOOKUP($A2545,Location!$A:$J,10,FALSE)</f>
        <v>Lumen Field</v>
      </c>
      <c r="R2545" s="31">
        <v>0</v>
      </c>
      <c r="S2545" s="25">
        <f>VLOOKUP($A2545,Database!$A:$Y,10,FALSE)</f>
        <v>172</v>
      </c>
      <c r="T2545" s="25">
        <f>VLOOKUP($A2545,Database!$A:$Y,11,FALSE)</f>
        <v>129</v>
      </c>
      <c r="U2545" s="25">
        <f>VLOOKUP($A2545,Database!$A:$Y,12,FALSE)</f>
        <v>32</v>
      </c>
      <c r="V2545" s="25" t="str">
        <f>VLOOKUP(A2545,Database!A:M,13,FALSE)</f>
        <v>À venir</v>
      </c>
      <c r="W2545" s="25" t="str">
        <f>VLOOKUP($A2545,Database!$A:$Y,20,FALSE)</f>
        <v/>
      </c>
      <c r="X2545" s="25" t="str">
        <f>VLOOKUP($A2545,Database!$A:$Y,21,FALSE)</f>
        <v/>
      </c>
      <c r="Y2545" s="25" t="str">
        <f ca="1">IF(C2545&lt;NOW(),IF(AND(P2545&gt;Q2545,W2545&gt;X2545),S2545,IF(AND(P2545=Q2545,W2545=X2545),T2545,IF(AND(P2545&lt;Q2545,W2545&lt;X2545),U2545,0))),"")</f>
        <v/>
      </c>
      <c r="Z2545" s="25">
        <f>IF(AND(P2545=W2545,Q2545=X2545),1,0)</f>
        <v>1</v>
      </c>
      <c r="AA2545" s="25" t="str">
        <f>IF(Z2545=0,"",IF(ISBLANK(VLOOKUP(A2545,Database!A:AA,22,FALSE)),"",VLOOKUP(A2545,Database!A:AA,22,FALSE)))</f>
        <v>Exact</v>
      </c>
      <c r="AB2545" s="25">
        <f ca="1">IFERROR(IF(AND(Y2545&lt;&gt;"",OR(V2545="Terminé",V2545="En cours")),VLOOKUP(AA2545,Setup_ScoreExactBonus!A:D,4,FALSE),0),0)</f>
        <v>0</v>
      </c>
      <c r="AC2545" s="31" t="str">
        <f t="shared" ca="1" si="1"/>
        <v/>
      </c>
      <c r="AD2545" s="31">
        <f ca="1">SUMIFS(AC$2:AC2545,D$2:D2545,D2545)*IF(R2545=0,1,2)</f>
        <v>0</v>
      </c>
    </row>
    <row r="2546" spans="1:30" x14ac:dyDescent="0.35">
      <c r="A2546" s="31">
        <f>IF(ISBLANK(B2546),"",COUNTIF(B$2:B2546,B2546))-1</f>
        <v>65</v>
      </c>
      <c r="B2546" s="31">
        <v>10</v>
      </c>
      <c r="C2546" s="10">
        <f>VLOOKUP($A2546,Database!$A:$Y,7,FALSE)</f>
        <v>46200.208333333336</v>
      </c>
      <c r="D2546" s="31" t="str">
        <f>VLOOKUP(Pronostics!$B2546,Setup_MPP!$A:$G,3,FALSE)</f>
        <v>RandomPaul</v>
      </c>
      <c r="E2546" s="31" t="str">
        <f>VLOOKUP(Pronostics!$B2546,Setup_MPP!$A:$G,2,FALSE)</f>
        <v>Paul MONTESINOS</v>
      </c>
      <c r="F2546" s="31" t="str">
        <f>VLOOKUP($B2546,Setup_MPP!$A:$E,4,FALSE)</f>
        <v>#C4B0FF</v>
      </c>
      <c r="G2546" s="31" t="str">
        <f>VLOOKUP($B2546,Setup_MPP!$A:$E,5,FALSE)</f>
        <v>#7F66C8</v>
      </c>
      <c r="H2546" s="31" t="str">
        <f>IFERROR(IF(AND(A2546&gt;=1,A2546&lt;=104),VLOOKUP($A2546,Location!$A:$J,6,FALSE),IF(A2546=0,"Avant l'ouverture",IF(OR(A2546=105,A2546=106),"Bonus"))),"")</f>
        <v>Tour 3</v>
      </c>
      <c r="I2546" s="31" t="str">
        <f>IF(LEFT(H2546,4)="Tour",VLOOKUP(A2546,Database!$A:$C,3,FALSE),"")</f>
        <v>G</v>
      </c>
      <c r="J2546" s="31" t="str">
        <f>VLOOKUP($A2546,Location!$A:$J,7,FALSE)</f>
        <v>Nouvelle-Zélande</v>
      </c>
      <c r="K2546" s="31" t="str">
        <f>IFERROR(VLOOKUP(J2546,Setup_Team!$B:$C,2,FALSE), "TDB")</f>
        <v>NZL</v>
      </c>
      <c r="L2546" s="31" t="str">
        <f>VLOOKUP($A2546,Location!$A:$J,8,FALSE)</f>
        <v>Belgique</v>
      </c>
      <c r="M2546" s="31" t="str">
        <f>IFERROR(VLOOKUP(L2546,Setup_Team!$B:$C,2,FALSE), "TDB")</f>
        <v>BEL</v>
      </c>
      <c r="N2546" s="31" t="str">
        <f>VLOOKUP($A2546,Location!$A:$J,9,FALSE)</f>
        <v>Seattle</v>
      </c>
      <c r="O2546" s="31" t="str">
        <f>VLOOKUP($A2546,Location!$A:$J,10,FALSE)</f>
        <v>Lumen Field</v>
      </c>
      <c r="R2546" s="31">
        <v>0</v>
      </c>
      <c r="S2546" s="25">
        <f>VLOOKUP($A2546,Database!$A:$Y,10,FALSE)</f>
        <v>172</v>
      </c>
      <c r="T2546" s="25">
        <f>VLOOKUP($A2546,Database!$A:$Y,11,FALSE)</f>
        <v>129</v>
      </c>
      <c r="U2546" s="25">
        <f>VLOOKUP($A2546,Database!$A:$Y,12,FALSE)</f>
        <v>32</v>
      </c>
      <c r="V2546" s="25" t="str">
        <f>VLOOKUP(A2546,Database!A:M,13,FALSE)</f>
        <v>À venir</v>
      </c>
      <c r="W2546" s="25" t="str">
        <f>VLOOKUP($A2546,Database!$A:$Y,20,FALSE)</f>
        <v/>
      </c>
      <c r="X2546" s="25" t="str">
        <f>VLOOKUP($A2546,Database!$A:$Y,21,FALSE)</f>
        <v/>
      </c>
      <c r="Y2546" s="25" t="str">
        <f ca="1">IF(C2546&lt;NOW(),IF(AND(P2546&gt;Q2546,W2546&gt;X2546),S2546,IF(AND(P2546=Q2546,W2546=X2546),T2546,IF(AND(P2546&lt;Q2546,W2546&lt;X2546),U2546,0))),"")</f>
        <v/>
      </c>
      <c r="Z2546" s="25">
        <f>IF(AND(P2546=W2546,Q2546=X2546),1,0)</f>
        <v>1</v>
      </c>
      <c r="AA2546" s="25" t="str">
        <f>IF(Z2546=0,"",IF(ISBLANK(VLOOKUP(A2546,Database!A:AA,22,FALSE)),"",VLOOKUP(A2546,Database!A:AA,22,FALSE)))</f>
        <v>Exact</v>
      </c>
      <c r="AB2546" s="25">
        <f ca="1">IFERROR(IF(AND(Y2546&lt;&gt;"",OR(V2546="Terminé",V2546="En cours")),VLOOKUP(AA2546,Setup_ScoreExactBonus!A:D,4,FALSE),0),0)</f>
        <v>0</v>
      </c>
      <c r="AC2546" s="31" t="str">
        <f t="shared" ca="1" si="1"/>
        <v/>
      </c>
      <c r="AD2546" s="31">
        <f ca="1">SUMIFS(AC$2:AC2546,D$2:D2546,D2546)*IF(R2546=0,1,2)</f>
        <v>0</v>
      </c>
    </row>
    <row r="2547" spans="1:30" x14ac:dyDescent="0.35">
      <c r="A2547" s="31">
        <f>IF(ISBLANK(B2547),"",COUNTIF(B$2:B2547,B2547))-1</f>
        <v>65</v>
      </c>
      <c r="B2547" s="31">
        <v>11</v>
      </c>
      <c r="C2547" s="10">
        <f>VLOOKUP($A2547,Database!$A:$Y,7,FALSE)</f>
        <v>46200.208333333336</v>
      </c>
      <c r="D2547" s="31" t="str">
        <f>VLOOKUP(Pronostics!$B2547,Setup_MPP!$A:$G,3,FALSE)</f>
        <v>Kinsley#8SA6T</v>
      </c>
      <c r="E2547" s="31" t="str">
        <f>VLOOKUP(Pronostics!$B2547,Setup_MPP!$A:$G,2,FALSE)</f>
        <v>Kinsley ROQUE</v>
      </c>
      <c r="F2547" s="31" t="str">
        <f>VLOOKUP($B2547,Setup_MPP!$A:$E,4,FALSE)</f>
        <v>#CBEBBA</v>
      </c>
      <c r="G2547" s="31" t="str">
        <f>VLOOKUP($B2547,Setup_MPP!$A:$E,5,FALSE)</f>
        <v>#70BC6E</v>
      </c>
      <c r="H2547" s="31" t="str">
        <f>IFERROR(IF(AND(A2547&gt;=1,A2547&lt;=104),VLOOKUP($A2547,Location!$A:$J,6,FALSE),IF(A2547=0,"Avant l'ouverture",IF(OR(A2547=105,A2547=106),"Bonus"))),"")</f>
        <v>Tour 3</v>
      </c>
      <c r="I2547" s="31" t="str">
        <f>IF(LEFT(H2547,4)="Tour",VLOOKUP(A2547,Database!$A:$C,3,FALSE),"")</f>
        <v>G</v>
      </c>
      <c r="J2547" s="31" t="str">
        <f>VLOOKUP($A2547,Location!$A:$J,7,FALSE)</f>
        <v>Nouvelle-Zélande</v>
      </c>
      <c r="K2547" s="31" t="str">
        <f>IFERROR(VLOOKUP(J2547,Setup_Team!$B:$C,2,FALSE), "TDB")</f>
        <v>NZL</v>
      </c>
      <c r="L2547" s="31" t="str">
        <f>VLOOKUP($A2547,Location!$A:$J,8,FALSE)</f>
        <v>Belgique</v>
      </c>
      <c r="M2547" s="31" t="str">
        <f>IFERROR(VLOOKUP(L2547,Setup_Team!$B:$C,2,FALSE), "TDB")</f>
        <v>BEL</v>
      </c>
      <c r="N2547" s="31" t="str">
        <f>VLOOKUP($A2547,Location!$A:$J,9,FALSE)</f>
        <v>Seattle</v>
      </c>
      <c r="O2547" s="31" t="str">
        <f>VLOOKUP($A2547,Location!$A:$J,10,FALSE)</f>
        <v>Lumen Field</v>
      </c>
      <c r="R2547" s="31">
        <v>0</v>
      </c>
      <c r="S2547" s="25">
        <f>VLOOKUP($A2547,Database!$A:$Y,10,FALSE)</f>
        <v>172</v>
      </c>
      <c r="T2547" s="25">
        <f>VLOOKUP($A2547,Database!$A:$Y,11,FALSE)</f>
        <v>129</v>
      </c>
      <c r="U2547" s="25">
        <f>VLOOKUP($A2547,Database!$A:$Y,12,FALSE)</f>
        <v>32</v>
      </c>
      <c r="V2547" s="25" t="str">
        <f>VLOOKUP(A2547,Database!A:M,13,FALSE)</f>
        <v>À venir</v>
      </c>
      <c r="W2547" s="25" t="str">
        <f>VLOOKUP($A2547,Database!$A:$Y,20,FALSE)</f>
        <v/>
      </c>
      <c r="X2547" s="25" t="str">
        <f>VLOOKUP($A2547,Database!$A:$Y,21,FALSE)</f>
        <v/>
      </c>
      <c r="Y2547" s="25" t="str">
        <f ca="1">IF(C2547&lt;NOW(),IF(AND(P2547&gt;Q2547,W2547&gt;X2547),S2547,IF(AND(P2547=Q2547,W2547=X2547),T2547,IF(AND(P2547&lt;Q2547,W2547&lt;X2547),U2547,0))),"")</f>
        <v/>
      </c>
      <c r="Z2547" s="25">
        <f>IF(AND(P2547=W2547,Q2547=X2547),1,0)</f>
        <v>1</v>
      </c>
      <c r="AA2547" s="25" t="str">
        <f>IF(Z2547=0,"",IF(ISBLANK(VLOOKUP(A2547,Database!A:AA,22,FALSE)),"",VLOOKUP(A2547,Database!A:AA,22,FALSE)))</f>
        <v>Exact</v>
      </c>
      <c r="AB2547" s="25">
        <f ca="1">IFERROR(IF(AND(Y2547&lt;&gt;"",OR(V2547="Terminé",V2547="En cours")),VLOOKUP(AA2547,Setup_ScoreExactBonus!A:D,4,FALSE),0),0)</f>
        <v>0</v>
      </c>
      <c r="AC2547" s="31" t="str">
        <f t="shared" ca="1" si="1"/>
        <v/>
      </c>
      <c r="AD2547" s="31">
        <f ca="1">SUMIFS(AC$2:AC2547,D$2:D2547,D2547)*IF(R2547=0,1,2)</f>
        <v>0</v>
      </c>
    </row>
    <row r="2548" spans="1:30" x14ac:dyDescent="0.35">
      <c r="A2548" s="31">
        <f>IF(ISBLANK(B2548),"",COUNTIF(B$2:B2548,B2548))-1</f>
        <v>65</v>
      </c>
      <c r="B2548" s="31">
        <v>12</v>
      </c>
      <c r="C2548" s="10">
        <f>VLOOKUP($A2548,Database!$A:$Y,7,FALSE)</f>
        <v>46200.208333333336</v>
      </c>
      <c r="D2548" s="31" t="str">
        <f>VLOOKUP(Pronostics!$B2548,Setup_MPP!$A:$G,3,FALSE)</f>
        <v>Jaouad1</v>
      </c>
      <c r="E2548" s="31" t="str">
        <f>VLOOKUP(Pronostics!$B2548,Setup_MPP!$A:$G,2,FALSE)</f>
        <v>Jaouad SETTI</v>
      </c>
      <c r="F2548" s="31" t="str">
        <f>VLOOKUP($B2548,Setup_MPP!$A:$E,4,FALSE)</f>
        <v>#C2D4FF</v>
      </c>
      <c r="G2548" s="31" t="str">
        <f>VLOOKUP($B2548,Setup_MPP!$A:$E,5,FALSE)</f>
        <v>#6586D5</v>
      </c>
      <c r="H2548" s="31" t="str">
        <f>IFERROR(IF(AND(A2548&gt;=1,A2548&lt;=104),VLOOKUP($A2548,Location!$A:$J,6,FALSE),IF(A2548=0,"Avant l'ouverture",IF(OR(A2548=105,A2548=106),"Bonus"))),"")</f>
        <v>Tour 3</v>
      </c>
      <c r="I2548" s="31" t="str">
        <f>IF(LEFT(H2548,4)="Tour",VLOOKUP(A2548,Database!$A:$C,3,FALSE),"")</f>
        <v>G</v>
      </c>
      <c r="J2548" s="31" t="str">
        <f>VLOOKUP($A2548,Location!$A:$J,7,FALSE)</f>
        <v>Nouvelle-Zélande</v>
      </c>
      <c r="K2548" s="31" t="str">
        <f>IFERROR(VLOOKUP(J2548,Setup_Team!$B:$C,2,FALSE), "TDB")</f>
        <v>NZL</v>
      </c>
      <c r="L2548" s="31" t="str">
        <f>VLOOKUP($A2548,Location!$A:$J,8,FALSE)</f>
        <v>Belgique</v>
      </c>
      <c r="M2548" s="31" t="str">
        <f>IFERROR(VLOOKUP(L2548,Setup_Team!$B:$C,2,FALSE), "TDB")</f>
        <v>BEL</v>
      </c>
      <c r="N2548" s="31" t="str">
        <f>VLOOKUP($A2548,Location!$A:$J,9,FALSE)</f>
        <v>Seattle</v>
      </c>
      <c r="O2548" s="31" t="str">
        <f>VLOOKUP($A2548,Location!$A:$J,10,FALSE)</f>
        <v>Lumen Field</v>
      </c>
      <c r="R2548" s="31">
        <v>0</v>
      </c>
      <c r="S2548" s="25">
        <f>VLOOKUP($A2548,Database!$A:$Y,10,FALSE)</f>
        <v>172</v>
      </c>
      <c r="T2548" s="25">
        <f>VLOOKUP($A2548,Database!$A:$Y,11,FALSE)</f>
        <v>129</v>
      </c>
      <c r="U2548" s="25">
        <f>VLOOKUP($A2548,Database!$A:$Y,12,FALSE)</f>
        <v>32</v>
      </c>
      <c r="V2548" s="25" t="str">
        <f>VLOOKUP(A2548,Database!A:M,13,FALSE)</f>
        <v>À venir</v>
      </c>
      <c r="W2548" s="25" t="str">
        <f>VLOOKUP($A2548,Database!$A:$Y,20,FALSE)</f>
        <v/>
      </c>
      <c r="X2548" s="25" t="str">
        <f>VLOOKUP($A2548,Database!$A:$Y,21,FALSE)</f>
        <v/>
      </c>
      <c r="Y2548" s="25" t="str">
        <f ca="1">IF(C2548&lt;NOW(),IF(AND(P2548&gt;Q2548,W2548&gt;X2548),S2548,IF(AND(P2548=Q2548,W2548=X2548),T2548,IF(AND(P2548&lt;Q2548,W2548&lt;X2548),U2548,0))),"")</f>
        <v/>
      </c>
      <c r="Z2548" s="25">
        <f>IF(AND(P2548=W2548,Q2548=X2548),1,0)</f>
        <v>1</v>
      </c>
      <c r="AA2548" s="25" t="str">
        <f>IF(Z2548=0,"",IF(ISBLANK(VLOOKUP(A2548,Database!A:AA,22,FALSE)),"",VLOOKUP(A2548,Database!A:AA,22,FALSE)))</f>
        <v>Exact</v>
      </c>
      <c r="AB2548" s="25">
        <f ca="1">IFERROR(IF(AND(Y2548&lt;&gt;"",OR(V2548="Terminé",V2548="En cours")),VLOOKUP(AA2548,Setup_ScoreExactBonus!A:D,4,FALSE),0),0)</f>
        <v>0</v>
      </c>
      <c r="AC2548" s="31" t="str">
        <f t="shared" ca="1" si="1"/>
        <v/>
      </c>
      <c r="AD2548" s="31">
        <f ca="1">SUMIFS(AC$2:AC2548,D$2:D2548,D2548)*IF(R2548=0,1,2)</f>
        <v>0</v>
      </c>
    </row>
    <row r="2549" spans="1:30" x14ac:dyDescent="0.35">
      <c r="A2549" s="31">
        <f>IF(ISBLANK(B2549),"",COUNTIF(B$2:B2549,B2549))-1</f>
        <v>65</v>
      </c>
      <c r="B2549" s="31">
        <v>13</v>
      </c>
      <c r="C2549" s="10">
        <f>VLOOKUP($A2549,Database!$A:$Y,7,FALSE)</f>
        <v>46200.208333333336</v>
      </c>
      <c r="D2549" s="31" t="str">
        <f>VLOOKUP(Pronostics!$B2549,Setup_MPP!$A:$G,3,FALSE)</f>
        <v>Julien_I</v>
      </c>
      <c r="E2549" s="31" t="str">
        <f>VLOOKUP(Pronostics!$B2549,Setup_MPP!$A:$G,2,FALSE)</f>
        <v>Julien INGE</v>
      </c>
      <c r="F2549" s="31" t="str">
        <f>VLOOKUP($B2549,Setup_MPP!$A:$E,4,FALSE)</f>
        <v>#C1E0EF</v>
      </c>
      <c r="G2549" s="31" t="str">
        <f>VLOOKUP($B2549,Setup_MPP!$A:$E,5,FALSE)</f>
        <v>#4F91B2</v>
      </c>
      <c r="H2549" s="31" t="str">
        <f>IFERROR(IF(AND(A2549&gt;=1,A2549&lt;=104),VLOOKUP($A2549,Location!$A:$J,6,FALSE),IF(A2549=0,"Avant l'ouverture",IF(OR(A2549=105,A2549=106),"Bonus"))),"")</f>
        <v>Tour 3</v>
      </c>
      <c r="I2549" s="31" t="str">
        <f>IF(LEFT(H2549,4)="Tour",VLOOKUP(A2549,Database!$A:$C,3,FALSE),"")</f>
        <v>G</v>
      </c>
      <c r="J2549" s="31" t="str">
        <f>VLOOKUP($A2549,Location!$A:$J,7,FALSE)</f>
        <v>Nouvelle-Zélande</v>
      </c>
      <c r="K2549" s="31" t="str">
        <f>IFERROR(VLOOKUP(J2549,Setup_Team!$B:$C,2,FALSE), "TDB")</f>
        <v>NZL</v>
      </c>
      <c r="L2549" s="31" t="str">
        <f>VLOOKUP($A2549,Location!$A:$J,8,FALSE)</f>
        <v>Belgique</v>
      </c>
      <c r="M2549" s="31" t="str">
        <f>IFERROR(VLOOKUP(L2549,Setup_Team!$B:$C,2,FALSE), "TDB")</f>
        <v>BEL</v>
      </c>
      <c r="N2549" s="31" t="str">
        <f>VLOOKUP($A2549,Location!$A:$J,9,FALSE)</f>
        <v>Seattle</v>
      </c>
      <c r="O2549" s="31" t="str">
        <f>VLOOKUP($A2549,Location!$A:$J,10,FALSE)</f>
        <v>Lumen Field</v>
      </c>
      <c r="R2549" s="31">
        <v>0</v>
      </c>
      <c r="S2549" s="25">
        <f>VLOOKUP($A2549,Database!$A:$Y,10,FALSE)</f>
        <v>172</v>
      </c>
      <c r="T2549" s="25">
        <f>VLOOKUP($A2549,Database!$A:$Y,11,FALSE)</f>
        <v>129</v>
      </c>
      <c r="U2549" s="25">
        <f>VLOOKUP($A2549,Database!$A:$Y,12,FALSE)</f>
        <v>32</v>
      </c>
      <c r="V2549" s="25" t="str">
        <f>VLOOKUP(A2549,Database!A:M,13,FALSE)</f>
        <v>À venir</v>
      </c>
      <c r="W2549" s="25" t="str">
        <f>VLOOKUP($A2549,Database!$A:$Y,20,FALSE)</f>
        <v/>
      </c>
      <c r="X2549" s="25" t="str">
        <f>VLOOKUP($A2549,Database!$A:$Y,21,FALSE)</f>
        <v/>
      </c>
      <c r="Y2549" s="25" t="str">
        <f ca="1">IF(C2549&lt;NOW(),IF(AND(P2549&gt;Q2549,W2549&gt;X2549),S2549,IF(AND(P2549=Q2549,W2549=X2549),T2549,IF(AND(P2549&lt;Q2549,W2549&lt;X2549),U2549,0))),"")</f>
        <v/>
      </c>
      <c r="Z2549" s="25">
        <f>IF(AND(P2549=W2549,Q2549=X2549),1,0)</f>
        <v>1</v>
      </c>
      <c r="AA2549" s="25" t="str">
        <f>IF(Z2549=0,"",IF(ISBLANK(VLOOKUP(A2549,Database!A:AA,22,FALSE)),"",VLOOKUP(A2549,Database!A:AA,22,FALSE)))</f>
        <v>Exact</v>
      </c>
      <c r="AB2549" s="25">
        <f ca="1">IFERROR(IF(AND(Y2549&lt;&gt;"",OR(V2549="Terminé",V2549="En cours")),VLOOKUP(AA2549,Setup_ScoreExactBonus!A:D,4,FALSE),0),0)</f>
        <v>0</v>
      </c>
      <c r="AC2549" s="31" t="str">
        <f t="shared" ca="1" si="1"/>
        <v/>
      </c>
      <c r="AD2549" s="31">
        <f ca="1">SUMIFS(AC$2:AC2549,D$2:D2549,D2549)*IF(R2549=0,1,2)</f>
        <v>0</v>
      </c>
    </row>
    <row r="2550" spans="1:30" x14ac:dyDescent="0.35">
      <c r="A2550" s="31">
        <f>IF(ISBLANK(B2550),"",COUNTIF(B$2:B2550,B2550))-1</f>
        <v>65</v>
      </c>
      <c r="B2550" s="31">
        <v>14</v>
      </c>
      <c r="C2550" s="10">
        <f>VLOOKUP($A2550,Database!$A:$Y,7,FALSE)</f>
        <v>46200.208333333336</v>
      </c>
      <c r="D2550" s="31" t="str">
        <f>VLOOKUP(Pronostics!$B2550,Setup_MPP!$A:$G,3,FALSE)</f>
        <v>MarieEYT</v>
      </c>
      <c r="E2550" s="31" t="str">
        <f>VLOOKUP(Pronostics!$B2550,Setup_MPP!$A:$G,2,FALSE)</f>
        <v>Marie EXBRAYAT</v>
      </c>
      <c r="F2550" s="31" t="str">
        <f>VLOOKUP($B2550,Setup_MPP!$A:$E,4,FALSE)</f>
        <v>#FFAFD2</v>
      </c>
      <c r="G2550" s="31" t="str">
        <f>VLOOKUP($B2550,Setup_MPP!$A:$E,5,FALSE)</f>
        <v>#F2589B</v>
      </c>
      <c r="H2550" s="31" t="str">
        <f>IFERROR(IF(AND(A2550&gt;=1,A2550&lt;=104),VLOOKUP($A2550,Location!$A:$J,6,FALSE),IF(A2550=0,"Avant l'ouverture",IF(OR(A2550=105,A2550=106),"Bonus"))),"")</f>
        <v>Tour 3</v>
      </c>
      <c r="I2550" s="31" t="str">
        <f>IF(LEFT(H2550,4)="Tour",VLOOKUP(A2550,Database!$A:$C,3,FALSE),"")</f>
        <v>G</v>
      </c>
      <c r="J2550" s="31" t="str">
        <f>VLOOKUP($A2550,Location!$A:$J,7,FALSE)</f>
        <v>Nouvelle-Zélande</v>
      </c>
      <c r="K2550" s="31" t="str">
        <f>IFERROR(VLOOKUP(J2550,Setup_Team!$B:$C,2,FALSE), "TDB")</f>
        <v>NZL</v>
      </c>
      <c r="L2550" s="31" t="str">
        <f>VLOOKUP($A2550,Location!$A:$J,8,FALSE)</f>
        <v>Belgique</v>
      </c>
      <c r="M2550" s="31" t="str">
        <f>IFERROR(VLOOKUP(L2550,Setup_Team!$B:$C,2,FALSE), "TDB")</f>
        <v>BEL</v>
      </c>
      <c r="N2550" s="31" t="str">
        <f>VLOOKUP($A2550,Location!$A:$J,9,FALSE)</f>
        <v>Seattle</v>
      </c>
      <c r="O2550" s="31" t="str">
        <f>VLOOKUP($A2550,Location!$A:$J,10,FALSE)</f>
        <v>Lumen Field</v>
      </c>
      <c r="R2550" s="31">
        <v>0</v>
      </c>
      <c r="S2550" s="25">
        <f>VLOOKUP($A2550,Database!$A:$Y,10,FALSE)</f>
        <v>172</v>
      </c>
      <c r="T2550" s="25">
        <f>VLOOKUP($A2550,Database!$A:$Y,11,FALSE)</f>
        <v>129</v>
      </c>
      <c r="U2550" s="25">
        <f>VLOOKUP($A2550,Database!$A:$Y,12,FALSE)</f>
        <v>32</v>
      </c>
      <c r="V2550" s="25" t="str">
        <f>VLOOKUP(A2550,Database!A:M,13,FALSE)</f>
        <v>À venir</v>
      </c>
      <c r="W2550" s="25" t="str">
        <f>VLOOKUP($A2550,Database!$A:$Y,20,FALSE)</f>
        <v/>
      </c>
      <c r="X2550" s="25" t="str">
        <f>VLOOKUP($A2550,Database!$A:$Y,21,FALSE)</f>
        <v/>
      </c>
      <c r="Y2550" s="25" t="str">
        <f ca="1">IF(C2550&lt;NOW(),IF(AND(P2550&gt;Q2550,W2550&gt;X2550),S2550,IF(AND(P2550=Q2550,W2550=X2550),T2550,IF(AND(P2550&lt;Q2550,W2550&lt;X2550),U2550,0))),"")</f>
        <v/>
      </c>
      <c r="Z2550" s="25">
        <f>IF(AND(P2550=W2550,Q2550=X2550),1,0)</f>
        <v>1</v>
      </c>
      <c r="AA2550" s="25" t="str">
        <f>IF(Z2550=0,"",IF(ISBLANK(VLOOKUP(A2550,Database!A:AA,22,FALSE)),"",VLOOKUP(A2550,Database!A:AA,22,FALSE)))</f>
        <v>Exact</v>
      </c>
      <c r="AB2550" s="25">
        <f ca="1">IFERROR(IF(AND(Y2550&lt;&gt;"",OR(V2550="Terminé",V2550="En cours")),VLOOKUP(AA2550,Setup_ScoreExactBonus!A:D,4,FALSE),0),0)</f>
        <v>0</v>
      </c>
      <c r="AC2550" s="31" t="str">
        <f t="shared" ca="1" si="1"/>
        <v/>
      </c>
      <c r="AD2550" s="31">
        <f ca="1">SUMIFS(AC$2:AC2550,D$2:D2550,D2550)*IF(R2550=0,1,2)</f>
        <v>0</v>
      </c>
    </row>
    <row r="2551" spans="1:30" x14ac:dyDescent="0.35">
      <c r="A2551" s="31">
        <f>IF(ISBLANK(B2551),"",COUNTIF(B$2:B2551,B2551))-1</f>
        <v>65</v>
      </c>
      <c r="B2551" s="31">
        <v>15</v>
      </c>
      <c r="C2551" s="10">
        <f>VLOOKUP($A2551,Database!$A:$Y,7,FALSE)</f>
        <v>46200.208333333336</v>
      </c>
      <c r="D2551" s="31" t="str">
        <f>VLOOKUP(Pronostics!$B2551,Setup_MPP!$A:$G,3,FALSE)</f>
        <v>Amine#8UL9R</v>
      </c>
      <c r="E2551" s="31" t="str">
        <f>VLOOKUP(Pronostics!$B2551,Setup_MPP!$A:$G,2,FALSE)</f>
        <v>Amine ZARROUKI</v>
      </c>
      <c r="F2551" s="31" t="str">
        <f>VLOOKUP($B2551,Setup_MPP!$A:$E,4,FALSE)</f>
        <v>#FF9898</v>
      </c>
      <c r="G2551" s="31" t="str">
        <f>VLOOKUP($B2551,Setup_MPP!$A:$E,5,FALSE)</f>
        <v>#FF5D5D</v>
      </c>
      <c r="H2551" s="31" t="str">
        <f>IFERROR(IF(AND(A2551&gt;=1,A2551&lt;=104),VLOOKUP($A2551,Location!$A:$J,6,FALSE),IF(A2551=0,"Avant l'ouverture",IF(OR(A2551=105,A2551=106),"Bonus"))),"")</f>
        <v>Tour 3</v>
      </c>
      <c r="I2551" s="31" t="str">
        <f>IF(LEFT(H2551,4)="Tour",VLOOKUP(A2551,Database!$A:$C,3,FALSE),"")</f>
        <v>G</v>
      </c>
      <c r="J2551" s="31" t="str">
        <f>VLOOKUP($A2551,Location!$A:$J,7,FALSE)</f>
        <v>Nouvelle-Zélande</v>
      </c>
      <c r="K2551" s="31" t="str">
        <f>IFERROR(VLOOKUP(J2551,Setup_Team!$B:$C,2,FALSE), "TDB")</f>
        <v>NZL</v>
      </c>
      <c r="L2551" s="31" t="str">
        <f>VLOOKUP($A2551,Location!$A:$J,8,FALSE)</f>
        <v>Belgique</v>
      </c>
      <c r="M2551" s="31" t="str">
        <f>IFERROR(VLOOKUP(L2551,Setup_Team!$B:$C,2,FALSE), "TDB")</f>
        <v>BEL</v>
      </c>
      <c r="N2551" s="31" t="str">
        <f>VLOOKUP($A2551,Location!$A:$J,9,FALSE)</f>
        <v>Seattle</v>
      </c>
      <c r="O2551" s="31" t="str">
        <f>VLOOKUP($A2551,Location!$A:$J,10,FALSE)</f>
        <v>Lumen Field</v>
      </c>
      <c r="R2551" s="31">
        <v>0</v>
      </c>
      <c r="S2551" s="25">
        <f>VLOOKUP($A2551,Database!$A:$Y,10,FALSE)</f>
        <v>172</v>
      </c>
      <c r="T2551" s="25">
        <f>VLOOKUP($A2551,Database!$A:$Y,11,FALSE)</f>
        <v>129</v>
      </c>
      <c r="U2551" s="25">
        <f>VLOOKUP($A2551,Database!$A:$Y,12,FALSE)</f>
        <v>32</v>
      </c>
      <c r="V2551" s="25" t="str">
        <f>VLOOKUP(A2551,Database!A:M,13,FALSE)</f>
        <v>À venir</v>
      </c>
      <c r="W2551" s="25" t="str">
        <f>VLOOKUP($A2551,Database!$A:$Y,20,FALSE)</f>
        <v/>
      </c>
      <c r="X2551" s="25" t="str">
        <f>VLOOKUP($A2551,Database!$A:$Y,21,FALSE)</f>
        <v/>
      </c>
      <c r="Y2551" s="25" t="str">
        <f ca="1">IF(C2551&lt;NOW(),IF(AND(P2551&gt;Q2551,W2551&gt;X2551),S2551,IF(AND(P2551=Q2551,W2551=X2551),T2551,IF(AND(P2551&lt;Q2551,W2551&lt;X2551),U2551,0))),"")</f>
        <v/>
      </c>
      <c r="Z2551" s="25">
        <f>IF(AND(P2551=W2551,Q2551=X2551),1,0)</f>
        <v>1</v>
      </c>
      <c r="AA2551" s="25" t="str">
        <f>IF(Z2551=0,"",IF(ISBLANK(VLOOKUP(A2551,Database!A:AA,22,FALSE)),"",VLOOKUP(A2551,Database!A:AA,22,FALSE)))</f>
        <v>Exact</v>
      </c>
      <c r="AB2551" s="25">
        <f ca="1">IFERROR(IF(AND(Y2551&lt;&gt;"",OR(V2551="Terminé",V2551="En cours")),VLOOKUP(AA2551,Setup_ScoreExactBonus!A:D,4,FALSE),0),0)</f>
        <v>0</v>
      </c>
      <c r="AC2551" s="31" t="str">
        <f t="shared" ca="1" si="1"/>
        <v/>
      </c>
      <c r="AD2551" s="31">
        <f ca="1">SUMIFS(AC$2:AC2551,D$2:D2551,D2551)*IF(R2551=0,1,2)</f>
        <v>0</v>
      </c>
    </row>
    <row r="2552" spans="1:30" x14ac:dyDescent="0.35">
      <c r="A2552" s="31">
        <f>IF(ISBLANK(B2552),"",COUNTIF(B$2:B2552,B2552))-1</f>
        <v>65</v>
      </c>
      <c r="B2552" s="31">
        <v>16</v>
      </c>
      <c r="C2552" s="10">
        <f>VLOOKUP($A2552,Database!$A:$Y,7,FALSE)</f>
        <v>46200.208333333336</v>
      </c>
      <c r="D2552" s="31" t="str">
        <f>VLOOKUP(Pronostics!$B2552,Setup_MPP!$A:$G,3,FALSE)</f>
        <v>Laura#8V93E</v>
      </c>
      <c r="E2552" s="31" t="str">
        <f>VLOOKUP(Pronostics!$B2552,Setup_MPP!$A:$G,2,FALSE)</f>
        <v>Laura GIULIANO</v>
      </c>
      <c r="F2552" s="31" t="str">
        <f>VLOOKUP($B2552,Setup_MPP!$A:$E,4,FALSE)</f>
        <v>#86A4FE</v>
      </c>
      <c r="G2552" s="31" t="str">
        <f>VLOOKUP($B2552,Setup_MPP!$A:$E,5,FALSE)</f>
        <v>#3769FF</v>
      </c>
      <c r="H2552" s="31" t="str">
        <f>IFERROR(IF(AND(A2552&gt;=1,A2552&lt;=104),VLOOKUP($A2552,Location!$A:$J,6,FALSE),IF(A2552=0,"Avant l'ouverture",IF(OR(A2552=105,A2552=106),"Bonus"))),"")</f>
        <v>Tour 3</v>
      </c>
      <c r="I2552" s="31" t="str">
        <f>IF(LEFT(H2552,4)="Tour",VLOOKUP(A2552,Database!$A:$C,3,FALSE),"")</f>
        <v>G</v>
      </c>
      <c r="J2552" s="31" t="str">
        <f>VLOOKUP($A2552,Location!$A:$J,7,FALSE)</f>
        <v>Nouvelle-Zélande</v>
      </c>
      <c r="K2552" s="31" t="str">
        <f>IFERROR(VLOOKUP(J2552,Setup_Team!$B:$C,2,FALSE), "TDB")</f>
        <v>NZL</v>
      </c>
      <c r="L2552" s="31" t="str">
        <f>VLOOKUP($A2552,Location!$A:$J,8,FALSE)</f>
        <v>Belgique</v>
      </c>
      <c r="M2552" s="31" t="str">
        <f>IFERROR(VLOOKUP(L2552,Setup_Team!$B:$C,2,FALSE), "TDB")</f>
        <v>BEL</v>
      </c>
      <c r="N2552" s="31" t="str">
        <f>VLOOKUP($A2552,Location!$A:$J,9,FALSE)</f>
        <v>Seattle</v>
      </c>
      <c r="O2552" s="31" t="str">
        <f>VLOOKUP($A2552,Location!$A:$J,10,FALSE)</f>
        <v>Lumen Field</v>
      </c>
      <c r="R2552" s="31">
        <v>0</v>
      </c>
      <c r="S2552" s="25">
        <f>VLOOKUP($A2552,Database!$A:$Y,10,FALSE)</f>
        <v>172</v>
      </c>
      <c r="T2552" s="25">
        <f>VLOOKUP($A2552,Database!$A:$Y,11,FALSE)</f>
        <v>129</v>
      </c>
      <c r="U2552" s="25">
        <f>VLOOKUP($A2552,Database!$A:$Y,12,FALSE)</f>
        <v>32</v>
      </c>
      <c r="V2552" s="25" t="str">
        <f>VLOOKUP(A2552,Database!A:M,13,FALSE)</f>
        <v>À venir</v>
      </c>
      <c r="W2552" s="25" t="str">
        <f>VLOOKUP($A2552,Database!$A:$Y,20,FALSE)</f>
        <v/>
      </c>
      <c r="X2552" s="25" t="str">
        <f>VLOOKUP($A2552,Database!$A:$Y,21,FALSE)</f>
        <v/>
      </c>
      <c r="Y2552" s="25" t="str">
        <f ca="1">IF(C2552&lt;NOW(),IF(AND(P2552&gt;Q2552,W2552&gt;X2552),S2552,IF(AND(P2552=Q2552,W2552=X2552),T2552,IF(AND(P2552&lt;Q2552,W2552&lt;X2552),U2552,0))),"")</f>
        <v/>
      </c>
      <c r="Z2552" s="25">
        <f>IF(AND(P2552=W2552,Q2552=X2552),1,0)</f>
        <v>1</v>
      </c>
      <c r="AA2552" s="25" t="str">
        <f>IF(Z2552=0,"",IF(ISBLANK(VLOOKUP(A2552,Database!A:AA,22,FALSE)),"",VLOOKUP(A2552,Database!A:AA,22,FALSE)))</f>
        <v>Exact</v>
      </c>
      <c r="AB2552" s="25">
        <f ca="1">IFERROR(IF(AND(Y2552&lt;&gt;"",OR(V2552="Terminé",V2552="En cours")),VLOOKUP(AA2552,Setup_ScoreExactBonus!A:D,4,FALSE),0),0)</f>
        <v>0</v>
      </c>
      <c r="AC2552" s="31" t="str">
        <f t="shared" ca="1" si="1"/>
        <v/>
      </c>
      <c r="AD2552" s="31">
        <f ca="1">SUMIFS(AC$2:AC2552,D$2:D2552,D2552)*IF(R2552=0,1,2)</f>
        <v>0</v>
      </c>
    </row>
    <row r="2553" spans="1:30" x14ac:dyDescent="0.35">
      <c r="A2553" s="31">
        <f>IF(ISBLANK(B2553),"",COUNTIF(B$2:B2553,B2553))-1</f>
        <v>65</v>
      </c>
      <c r="B2553" s="31">
        <v>17</v>
      </c>
      <c r="C2553" s="10">
        <f>VLOOKUP($A2553,Database!$A:$Y,7,FALSE)</f>
        <v>46200.208333333336</v>
      </c>
      <c r="D2553" s="31" t="str">
        <f>VLOOKUP(Pronostics!$B2553,Setup_MPP!$A:$G,3,FALSE)</f>
        <v>Joueur17</v>
      </c>
      <c r="E2553" s="31" t="str">
        <f>VLOOKUP(Pronostics!$B2553,Setup_MPP!$A:$G,2,FALSE)</f>
        <v>Joueur17</v>
      </c>
      <c r="F2553" s="31" t="str">
        <f>VLOOKUP($B2553,Setup_MPP!$A:$E,4,FALSE)</f>
        <v>#FFB0B0</v>
      </c>
      <c r="G2553" s="31" t="str">
        <f>VLOOKUP($B2553,Setup_MPP!$A:$E,5,FALSE)</f>
        <v>#F25757</v>
      </c>
      <c r="H2553" s="31" t="str">
        <f>IFERROR(IF(AND(A2553&gt;=1,A2553&lt;=104),VLOOKUP($A2553,Location!$A:$J,6,FALSE),IF(A2553=0,"Avant l'ouverture",IF(OR(A2553=105,A2553=106),"Bonus"))),"")</f>
        <v>Tour 3</v>
      </c>
      <c r="I2553" s="31" t="str">
        <f>IF(LEFT(H2553,4)="Tour",VLOOKUP(A2553,Database!$A:$C,3,FALSE),"")</f>
        <v>G</v>
      </c>
      <c r="J2553" s="31" t="str">
        <f>VLOOKUP($A2553,Location!$A:$J,7,FALSE)</f>
        <v>Nouvelle-Zélande</v>
      </c>
      <c r="K2553" s="31" t="str">
        <f>IFERROR(VLOOKUP(J2553,Setup_Team!$B:$C,2,FALSE), "TDB")</f>
        <v>NZL</v>
      </c>
      <c r="L2553" s="31" t="str">
        <f>VLOOKUP($A2553,Location!$A:$J,8,FALSE)</f>
        <v>Belgique</v>
      </c>
      <c r="M2553" s="31" t="str">
        <f>IFERROR(VLOOKUP(L2553,Setup_Team!$B:$C,2,FALSE), "TDB")</f>
        <v>BEL</v>
      </c>
      <c r="N2553" s="31" t="str">
        <f>VLOOKUP($A2553,Location!$A:$J,9,FALSE)</f>
        <v>Seattle</v>
      </c>
      <c r="O2553" s="31" t="str">
        <f>VLOOKUP($A2553,Location!$A:$J,10,FALSE)</f>
        <v>Lumen Field</v>
      </c>
      <c r="R2553" s="31">
        <v>0</v>
      </c>
      <c r="S2553" s="25">
        <f>VLOOKUP($A2553,Database!$A:$Y,10,FALSE)</f>
        <v>172</v>
      </c>
      <c r="T2553" s="25">
        <f>VLOOKUP($A2553,Database!$A:$Y,11,FALSE)</f>
        <v>129</v>
      </c>
      <c r="U2553" s="25">
        <f>VLOOKUP($A2553,Database!$A:$Y,12,FALSE)</f>
        <v>32</v>
      </c>
      <c r="V2553" s="25" t="str">
        <f>VLOOKUP(A2553,Database!A:M,13,FALSE)</f>
        <v>À venir</v>
      </c>
      <c r="W2553" s="25" t="str">
        <f>VLOOKUP($A2553,Database!$A:$Y,20,FALSE)</f>
        <v/>
      </c>
      <c r="X2553" s="25" t="str">
        <f>VLOOKUP($A2553,Database!$A:$Y,21,FALSE)</f>
        <v/>
      </c>
      <c r="Y2553" s="25" t="str">
        <f ca="1">IF(C2553&lt;NOW(),IF(AND(P2553&gt;Q2553,W2553&gt;X2553),S2553,IF(AND(P2553=Q2553,W2553=X2553),T2553,IF(AND(P2553&lt;Q2553,W2553&lt;X2553),U2553,0))),"")</f>
        <v/>
      </c>
      <c r="Z2553" s="25">
        <f>IF(AND(P2553=W2553,Q2553=X2553),1,0)</f>
        <v>1</v>
      </c>
      <c r="AA2553" s="25" t="str">
        <f>IF(Z2553=0,"",IF(ISBLANK(VLOOKUP(A2553,Database!A:AA,22,FALSE)),"",VLOOKUP(A2553,Database!A:AA,22,FALSE)))</f>
        <v>Exact</v>
      </c>
      <c r="AB2553" s="25">
        <f ca="1">IFERROR(IF(AND(Y2553&lt;&gt;"",OR(V2553="Terminé",V2553="En cours")),VLOOKUP(AA2553,Setup_ScoreExactBonus!A:D,4,FALSE),0),0)</f>
        <v>0</v>
      </c>
      <c r="AC2553" s="31" t="str">
        <f t="shared" ca="1" si="1"/>
        <v/>
      </c>
      <c r="AD2553" s="31">
        <f ca="1">SUMIFS(AC$2:AC2553,D$2:D2553,D2553)*IF(R2553=0,1,2)</f>
        <v>0</v>
      </c>
    </row>
    <row r="2554" spans="1:30" x14ac:dyDescent="0.35">
      <c r="A2554" s="31">
        <f>IF(ISBLANK(B2554),"",COUNTIF(B$2:B2554,B2554))-1</f>
        <v>65</v>
      </c>
      <c r="B2554" s="31">
        <v>18</v>
      </c>
      <c r="C2554" s="10">
        <f>VLOOKUP($A2554,Database!$A:$Y,7,FALSE)</f>
        <v>46200.208333333336</v>
      </c>
      <c r="D2554" s="31" t="str">
        <f>VLOOKUP(Pronostics!$B2554,Setup_MPP!$A:$G,3,FALSE)</f>
        <v>Joueur18</v>
      </c>
      <c r="E2554" s="31" t="str">
        <f>VLOOKUP(Pronostics!$B2554,Setup_MPP!$A:$G,2,FALSE)</f>
        <v>Joueur18</v>
      </c>
      <c r="F2554" s="31" t="str">
        <f>VLOOKUP($B2554,Setup_MPP!$A:$E,4,FALSE)</f>
        <v>#FFC9B0</v>
      </c>
      <c r="G2554" s="31" t="str">
        <f>VLOOKUP($B2554,Setup_MPP!$A:$E,5,FALSE)</f>
        <v>#F28D57</v>
      </c>
      <c r="H2554" s="31" t="str">
        <f>IFERROR(IF(AND(A2554&gt;=1,A2554&lt;=104),VLOOKUP($A2554,Location!$A:$J,6,FALSE),IF(A2554=0,"Avant l'ouverture",IF(OR(A2554=105,A2554=106),"Bonus"))),"")</f>
        <v>Tour 3</v>
      </c>
      <c r="I2554" s="31" t="str">
        <f>IF(LEFT(H2554,4)="Tour",VLOOKUP(A2554,Database!$A:$C,3,FALSE),"")</f>
        <v>G</v>
      </c>
      <c r="J2554" s="31" t="str">
        <f>VLOOKUP($A2554,Location!$A:$J,7,FALSE)</f>
        <v>Nouvelle-Zélande</v>
      </c>
      <c r="K2554" s="31" t="str">
        <f>IFERROR(VLOOKUP(J2554,Setup_Team!$B:$C,2,FALSE), "TDB")</f>
        <v>NZL</v>
      </c>
      <c r="L2554" s="31" t="str">
        <f>VLOOKUP($A2554,Location!$A:$J,8,FALSE)</f>
        <v>Belgique</v>
      </c>
      <c r="M2554" s="31" t="str">
        <f>IFERROR(VLOOKUP(L2554,Setup_Team!$B:$C,2,FALSE), "TDB")</f>
        <v>BEL</v>
      </c>
      <c r="N2554" s="31" t="str">
        <f>VLOOKUP($A2554,Location!$A:$J,9,FALSE)</f>
        <v>Seattle</v>
      </c>
      <c r="O2554" s="31" t="str">
        <f>VLOOKUP($A2554,Location!$A:$J,10,FALSE)</f>
        <v>Lumen Field</v>
      </c>
      <c r="R2554" s="31">
        <v>0</v>
      </c>
      <c r="S2554" s="25">
        <f>VLOOKUP($A2554,Database!$A:$Y,10,FALSE)</f>
        <v>172</v>
      </c>
      <c r="T2554" s="25">
        <f>VLOOKUP($A2554,Database!$A:$Y,11,FALSE)</f>
        <v>129</v>
      </c>
      <c r="U2554" s="25">
        <f>VLOOKUP($A2554,Database!$A:$Y,12,FALSE)</f>
        <v>32</v>
      </c>
      <c r="V2554" s="25" t="str">
        <f>VLOOKUP(A2554,Database!A:M,13,FALSE)</f>
        <v>À venir</v>
      </c>
      <c r="W2554" s="25" t="str">
        <f>VLOOKUP($A2554,Database!$A:$Y,20,FALSE)</f>
        <v/>
      </c>
      <c r="X2554" s="25" t="str">
        <f>VLOOKUP($A2554,Database!$A:$Y,21,FALSE)</f>
        <v/>
      </c>
      <c r="Y2554" s="25" t="str">
        <f ca="1">IF(C2554&lt;NOW(),IF(AND(P2554&gt;Q2554,W2554&gt;X2554),S2554,IF(AND(P2554=Q2554,W2554=X2554),T2554,IF(AND(P2554&lt;Q2554,W2554&lt;X2554),U2554,0))),"")</f>
        <v/>
      </c>
      <c r="Z2554" s="25">
        <f>IF(AND(P2554=W2554,Q2554=X2554),1,0)</f>
        <v>1</v>
      </c>
      <c r="AA2554" s="25" t="str">
        <f>IF(Z2554=0,"",IF(ISBLANK(VLOOKUP(A2554,Database!A:AA,22,FALSE)),"",VLOOKUP(A2554,Database!A:AA,22,FALSE)))</f>
        <v>Exact</v>
      </c>
      <c r="AB2554" s="25">
        <f ca="1">IFERROR(IF(AND(Y2554&lt;&gt;"",OR(V2554="Terminé",V2554="En cours")),VLOOKUP(AA2554,Setup_ScoreExactBonus!A:D,4,FALSE),0),0)</f>
        <v>0</v>
      </c>
      <c r="AC2554" s="31" t="str">
        <f t="shared" ca="1" si="1"/>
        <v/>
      </c>
      <c r="AD2554" s="31">
        <f ca="1">SUMIFS(AC$2:AC2554,D$2:D2554,D2554)*IF(R2554=0,1,2)</f>
        <v>0</v>
      </c>
    </row>
    <row r="2555" spans="1:30" x14ac:dyDescent="0.35">
      <c r="A2555" s="31">
        <f>IF(ISBLANK(B2555),"",COUNTIF(B$2:B2555,B2555))-1</f>
        <v>65</v>
      </c>
      <c r="B2555" s="31">
        <v>19</v>
      </c>
      <c r="C2555" s="10">
        <f>VLOOKUP($A2555,Database!$A:$Y,7,FALSE)</f>
        <v>46200.208333333336</v>
      </c>
      <c r="D2555" s="31" t="str">
        <f>VLOOKUP(Pronostics!$B2555,Setup_MPP!$A:$G,3,FALSE)</f>
        <v>Joueur19</v>
      </c>
      <c r="E2555" s="31" t="str">
        <f>VLOOKUP(Pronostics!$B2555,Setup_MPP!$A:$G,2,FALSE)</f>
        <v>Joueur19</v>
      </c>
      <c r="F2555" s="31" t="str">
        <f>VLOOKUP($B2555,Setup_MPP!$A:$E,4,FALSE)</f>
        <v>#D5D5D5</v>
      </c>
      <c r="G2555" s="31" t="str">
        <f>VLOOKUP($B2555,Setup_MPP!$A:$E,5,FALSE)</f>
        <v>#727272</v>
      </c>
      <c r="H2555" s="31" t="str">
        <f>IFERROR(IF(AND(A2555&gt;=1,A2555&lt;=104),VLOOKUP($A2555,Location!$A:$J,6,FALSE),IF(A2555=0,"Avant l'ouverture",IF(OR(A2555=105,A2555=106),"Bonus"))),"")</f>
        <v>Tour 3</v>
      </c>
      <c r="I2555" s="31" t="str">
        <f>IF(LEFT(H2555,4)="Tour",VLOOKUP(A2555,Database!$A:$C,3,FALSE),"")</f>
        <v>G</v>
      </c>
      <c r="J2555" s="31" t="str">
        <f>VLOOKUP($A2555,Location!$A:$J,7,FALSE)</f>
        <v>Nouvelle-Zélande</v>
      </c>
      <c r="K2555" s="31" t="str">
        <f>IFERROR(VLOOKUP(J2555,Setup_Team!$B:$C,2,FALSE), "TDB")</f>
        <v>NZL</v>
      </c>
      <c r="L2555" s="31" t="str">
        <f>VLOOKUP($A2555,Location!$A:$J,8,FALSE)</f>
        <v>Belgique</v>
      </c>
      <c r="M2555" s="31" t="str">
        <f>IFERROR(VLOOKUP(L2555,Setup_Team!$B:$C,2,FALSE), "TDB")</f>
        <v>BEL</v>
      </c>
      <c r="N2555" s="31" t="str">
        <f>VLOOKUP($A2555,Location!$A:$J,9,FALSE)</f>
        <v>Seattle</v>
      </c>
      <c r="O2555" s="31" t="str">
        <f>VLOOKUP($A2555,Location!$A:$J,10,FALSE)</f>
        <v>Lumen Field</v>
      </c>
      <c r="R2555" s="31">
        <v>0</v>
      </c>
      <c r="S2555" s="25">
        <f>VLOOKUP($A2555,Database!$A:$Y,10,FALSE)</f>
        <v>172</v>
      </c>
      <c r="T2555" s="25">
        <f>VLOOKUP($A2555,Database!$A:$Y,11,FALSE)</f>
        <v>129</v>
      </c>
      <c r="U2555" s="25">
        <f>VLOOKUP($A2555,Database!$A:$Y,12,FALSE)</f>
        <v>32</v>
      </c>
      <c r="V2555" s="25" t="str">
        <f>VLOOKUP(A2555,Database!A:M,13,FALSE)</f>
        <v>À venir</v>
      </c>
      <c r="W2555" s="25" t="str">
        <f>VLOOKUP($A2555,Database!$A:$Y,20,FALSE)</f>
        <v/>
      </c>
      <c r="X2555" s="25" t="str">
        <f>VLOOKUP($A2555,Database!$A:$Y,21,FALSE)</f>
        <v/>
      </c>
      <c r="Y2555" s="25" t="str">
        <f ca="1">IF(C2555&lt;NOW(),IF(AND(P2555&gt;Q2555,W2555&gt;X2555),S2555,IF(AND(P2555=Q2555,W2555=X2555),T2555,IF(AND(P2555&lt;Q2555,W2555&lt;X2555),U2555,0))),"")</f>
        <v/>
      </c>
      <c r="Z2555" s="25">
        <f>IF(AND(P2555=W2555,Q2555=X2555),1,0)</f>
        <v>1</v>
      </c>
      <c r="AA2555" s="25" t="str">
        <f>IF(Z2555=0,"",IF(ISBLANK(VLOOKUP(A2555,Database!A:AA,22,FALSE)),"",VLOOKUP(A2555,Database!A:AA,22,FALSE)))</f>
        <v>Exact</v>
      </c>
      <c r="AB2555" s="25">
        <f ca="1">IFERROR(IF(AND(Y2555&lt;&gt;"",OR(V2555="Terminé",V2555="En cours")),VLOOKUP(AA2555,Setup_ScoreExactBonus!A:D,4,FALSE),0),0)</f>
        <v>0</v>
      </c>
      <c r="AC2555" s="31" t="str">
        <f t="shared" ca="1" si="1"/>
        <v/>
      </c>
      <c r="AD2555" s="31">
        <f ca="1">SUMIFS(AC$2:AC2555,D$2:D2555,D2555)*IF(R2555=0,1,2)</f>
        <v>0</v>
      </c>
    </row>
    <row r="2556" spans="1:30" x14ac:dyDescent="0.35">
      <c r="A2556" s="31">
        <f>IF(ISBLANK(B2556),"",COUNTIF(B$2:B2556,B2556))-1</f>
        <v>65</v>
      </c>
      <c r="B2556" s="31">
        <v>20</v>
      </c>
      <c r="C2556" s="10">
        <f>VLOOKUP($A2556,Database!$A:$Y,7,FALSE)</f>
        <v>46200.208333333336</v>
      </c>
      <c r="D2556" s="31" t="str">
        <f>VLOOKUP(Pronostics!$B2556,Setup_MPP!$A:$G,3,FALSE)</f>
        <v>Joueur20</v>
      </c>
      <c r="E2556" s="31" t="str">
        <f>VLOOKUP(Pronostics!$B2556,Setup_MPP!$A:$G,2,FALSE)</f>
        <v>Joueur20</v>
      </c>
      <c r="F2556" s="31" t="str">
        <f>VLOOKUP($B2556,Setup_MPP!$A:$E,4,FALSE)</f>
        <v>#D5D5D5</v>
      </c>
      <c r="G2556" s="31" t="str">
        <f>VLOOKUP($B2556,Setup_MPP!$A:$E,5,FALSE)</f>
        <v>#727272</v>
      </c>
      <c r="H2556" s="31" t="str">
        <f>IFERROR(IF(AND(A2556&gt;=1,A2556&lt;=104),VLOOKUP($A2556,Location!$A:$J,6,FALSE),IF(A2556=0,"Avant l'ouverture",IF(OR(A2556=105,A2556=106),"Bonus"))),"")</f>
        <v>Tour 3</v>
      </c>
      <c r="I2556" s="31" t="str">
        <f>IF(LEFT(H2556,4)="Tour",VLOOKUP(A2556,Database!$A:$C,3,FALSE),"")</f>
        <v>G</v>
      </c>
      <c r="J2556" s="31" t="str">
        <f>VLOOKUP($A2556,Location!$A:$J,7,FALSE)</f>
        <v>Nouvelle-Zélande</v>
      </c>
      <c r="K2556" s="31" t="str">
        <f>IFERROR(VLOOKUP(J2556,Setup_Team!$B:$C,2,FALSE), "TDB")</f>
        <v>NZL</v>
      </c>
      <c r="L2556" s="31" t="str">
        <f>VLOOKUP($A2556,Location!$A:$J,8,FALSE)</f>
        <v>Belgique</v>
      </c>
      <c r="M2556" s="31" t="str">
        <f>IFERROR(VLOOKUP(L2556,Setup_Team!$B:$C,2,FALSE), "TDB")</f>
        <v>BEL</v>
      </c>
      <c r="N2556" s="31" t="str">
        <f>VLOOKUP($A2556,Location!$A:$J,9,FALSE)</f>
        <v>Seattle</v>
      </c>
      <c r="O2556" s="31" t="str">
        <f>VLOOKUP($A2556,Location!$A:$J,10,FALSE)</f>
        <v>Lumen Field</v>
      </c>
      <c r="R2556" s="31">
        <v>0</v>
      </c>
      <c r="S2556" s="25">
        <f>VLOOKUP($A2556,Database!$A:$Y,10,FALSE)</f>
        <v>172</v>
      </c>
      <c r="T2556" s="25">
        <f>VLOOKUP($A2556,Database!$A:$Y,11,FALSE)</f>
        <v>129</v>
      </c>
      <c r="U2556" s="25">
        <f>VLOOKUP($A2556,Database!$A:$Y,12,FALSE)</f>
        <v>32</v>
      </c>
      <c r="V2556" s="25" t="str">
        <f>VLOOKUP(A2556,Database!A:M,13,FALSE)</f>
        <v>À venir</v>
      </c>
      <c r="W2556" s="25" t="str">
        <f>VLOOKUP($A2556,Database!$A:$Y,20,FALSE)</f>
        <v/>
      </c>
      <c r="X2556" s="25" t="str">
        <f>VLOOKUP($A2556,Database!$A:$Y,21,FALSE)</f>
        <v/>
      </c>
      <c r="Y2556" s="25" t="str">
        <f ca="1">IF(C2556&lt;NOW(),IF(AND(P2556&gt;Q2556,W2556&gt;X2556),S2556,IF(AND(P2556=Q2556,W2556=X2556),T2556,IF(AND(P2556&lt;Q2556,W2556&lt;X2556),U2556,0))),"")</f>
        <v/>
      </c>
      <c r="Z2556" s="25">
        <f>IF(AND(P2556=W2556,Q2556=X2556),1,0)</f>
        <v>1</v>
      </c>
      <c r="AA2556" s="25" t="str">
        <f>IF(Z2556=0,"",IF(ISBLANK(VLOOKUP(A2556,Database!A:AA,22,FALSE)),"",VLOOKUP(A2556,Database!A:AA,22,FALSE)))</f>
        <v>Exact</v>
      </c>
      <c r="AB2556" s="25">
        <f ca="1">IFERROR(IF(AND(Y2556&lt;&gt;"",OR(V2556="Terminé",V2556="En cours")),VLOOKUP(AA2556,Setup_ScoreExactBonus!A:D,4,FALSE),0),0)</f>
        <v>0</v>
      </c>
      <c r="AC2556" s="31" t="str">
        <f t="shared" ca="1" si="1"/>
        <v/>
      </c>
      <c r="AD2556" s="31">
        <f ca="1">SUMIFS(AC$2:AC2556,D$2:D2556,D2556)*IF(R2556=0,1,2)</f>
        <v>0</v>
      </c>
    </row>
    <row r="2557" spans="1:30" x14ac:dyDescent="0.35">
      <c r="A2557" s="31">
        <f>IF(ISBLANK(B2557),"",COUNTIF(B$2:B2557,B2557))-1</f>
        <v>65</v>
      </c>
      <c r="B2557" s="31">
        <v>21</v>
      </c>
      <c r="C2557" s="10">
        <f>VLOOKUP($A2557,Database!$A:$Y,7,FALSE)</f>
        <v>46200.208333333336</v>
      </c>
      <c r="D2557" s="31" t="str">
        <f>VLOOKUP(Pronostics!$B2557,Setup_MPP!$A:$G,3,FALSE)</f>
        <v>Joueur21</v>
      </c>
      <c r="E2557" s="31" t="str">
        <f>VLOOKUP(Pronostics!$B2557,Setup_MPP!$A:$G,2,FALSE)</f>
        <v>Joueur21</v>
      </c>
      <c r="F2557" s="31" t="str">
        <f>VLOOKUP($B2557,Setup_MPP!$A:$E,4,FALSE)</f>
        <v>#D5D5D5</v>
      </c>
      <c r="G2557" s="31" t="str">
        <f>VLOOKUP($B2557,Setup_MPP!$A:$E,5,FALSE)</f>
        <v>#727272</v>
      </c>
      <c r="H2557" s="31" t="str">
        <f>IFERROR(IF(AND(A2557&gt;=1,A2557&lt;=104),VLOOKUP($A2557,Location!$A:$J,6,FALSE),IF(A2557=0,"Avant l'ouverture",IF(OR(A2557=105,A2557=106),"Bonus"))),"")</f>
        <v>Tour 3</v>
      </c>
      <c r="I2557" s="31" t="str">
        <f>IF(LEFT(H2557,4)="Tour",VLOOKUP(A2557,Database!$A:$C,3,FALSE),"")</f>
        <v>G</v>
      </c>
      <c r="J2557" s="31" t="str">
        <f>VLOOKUP($A2557,Location!$A:$J,7,FALSE)</f>
        <v>Nouvelle-Zélande</v>
      </c>
      <c r="K2557" s="31" t="str">
        <f>IFERROR(VLOOKUP(J2557,Setup_Team!$B:$C,2,FALSE), "TDB")</f>
        <v>NZL</v>
      </c>
      <c r="L2557" s="31" t="str">
        <f>VLOOKUP($A2557,Location!$A:$J,8,FALSE)</f>
        <v>Belgique</v>
      </c>
      <c r="M2557" s="31" t="str">
        <f>IFERROR(VLOOKUP(L2557,Setup_Team!$B:$C,2,FALSE), "TDB")</f>
        <v>BEL</v>
      </c>
      <c r="N2557" s="31" t="str">
        <f>VLOOKUP($A2557,Location!$A:$J,9,FALSE)</f>
        <v>Seattle</v>
      </c>
      <c r="O2557" s="31" t="str">
        <f>VLOOKUP($A2557,Location!$A:$J,10,FALSE)</f>
        <v>Lumen Field</v>
      </c>
      <c r="R2557" s="31">
        <v>0</v>
      </c>
      <c r="S2557" s="25">
        <f>VLOOKUP($A2557,Database!$A:$Y,10,FALSE)</f>
        <v>172</v>
      </c>
      <c r="T2557" s="25">
        <f>VLOOKUP($A2557,Database!$A:$Y,11,FALSE)</f>
        <v>129</v>
      </c>
      <c r="U2557" s="25">
        <f>VLOOKUP($A2557,Database!$A:$Y,12,FALSE)</f>
        <v>32</v>
      </c>
      <c r="V2557" s="25" t="str">
        <f>VLOOKUP(A2557,Database!A:M,13,FALSE)</f>
        <v>À venir</v>
      </c>
      <c r="W2557" s="25" t="str">
        <f>VLOOKUP($A2557,Database!$A:$Y,20,FALSE)</f>
        <v/>
      </c>
      <c r="X2557" s="25" t="str">
        <f>VLOOKUP($A2557,Database!$A:$Y,21,FALSE)</f>
        <v/>
      </c>
      <c r="Y2557" s="25" t="str">
        <f ca="1">IF(C2557&lt;NOW(),IF(AND(P2557&gt;Q2557,W2557&gt;X2557),S2557,IF(AND(P2557=Q2557,W2557=X2557),T2557,IF(AND(P2557&lt;Q2557,W2557&lt;X2557),U2557,0))),"")</f>
        <v/>
      </c>
      <c r="Z2557" s="25">
        <f>IF(AND(P2557=W2557,Q2557=X2557),1,0)</f>
        <v>1</v>
      </c>
      <c r="AA2557" s="25" t="str">
        <f>IF(Z2557=0,"",IF(ISBLANK(VLOOKUP(A2557,Database!A:AA,22,FALSE)),"",VLOOKUP(A2557,Database!A:AA,22,FALSE)))</f>
        <v>Exact</v>
      </c>
      <c r="AB2557" s="25">
        <f ca="1">IFERROR(IF(AND(Y2557&lt;&gt;"",OR(V2557="Terminé",V2557="En cours")),VLOOKUP(AA2557,Setup_ScoreExactBonus!A:D,4,FALSE),0),0)</f>
        <v>0</v>
      </c>
      <c r="AC2557" s="31" t="str">
        <f t="shared" ca="1" si="1"/>
        <v/>
      </c>
      <c r="AD2557" s="31">
        <f ca="1">SUMIFS(AC$2:AC2557,D$2:D2557,D2557)*IF(R2557=0,1,2)</f>
        <v>0</v>
      </c>
    </row>
    <row r="2558" spans="1:30" x14ac:dyDescent="0.35">
      <c r="A2558" s="31">
        <f>IF(ISBLANK(B2558),"",COUNTIF(B$2:B2558,B2558))-1</f>
        <v>65</v>
      </c>
      <c r="B2558" s="31">
        <v>22</v>
      </c>
      <c r="C2558" s="10">
        <f>VLOOKUP($A2558,Database!$A:$Y,7,FALSE)</f>
        <v>46200.208333333336</v>
      </c>
      <c r="D2558" s="31" t="str">
        <f>VLOOKUP(Pronostics!$B2558,Setup_MPP!$A:$G,3,FALSE)</f>
        <v>Joueur22</v>
      </c>
      <c r="E2558" s="31" t="str">
        <f>VLOOKUP(Pronostics!$B2558,Setup_MPP!$A:$G,2,FALSE)</f>
        <v>Joueur22</v>
      </c>
      <c r="F2558" s="31" t="str">
        <f>VLOOKUP($B2558,Setup_MPP!$A:$E,4,FALSE)</f>
        <v>#D5D5D5</v>
      </c>
      <c r="G2558" s="31" t="str">
        <f>VLOOKUP($B2558,Setup_MPP!$A:$E,5,FALSE)</f>
        <v>#727272</v>
      </c>
      <c r="H2558" s="31" t="str">
        <f>IFERROR(IF(AND(A2558&gt;=1,A2558&lt;=104),VLOOKUP($A2558,Location!$A:$J,6,FALSE),IF(A2558=0,"Avant l'ouverture",IF(OR(A2558=105,A2558=106),"Bonus"))),"")</f>
        <v>Tour 3</v>
      </c>
      <c r="I2558" s="31" t="str">
        <f>IF(LEFT(H2558,4)="Tour",VLOOKUP(A2558,Database!$A:$C,3,FALSE),"")</f>
        <v>G</v>
      </c>
      <c r="J2558" s="31" t="str">
        <f>VLOOKUP($A2558,Location!$A:$J,7,FALSE)</f>
        <v>Nouvelle-Zélande</v>
      </c>
      <c r="K2558" s="31" t="str">
        <f>IFERROR(VLOOKUP(J2558,Setup_Team!$B:$C,2,FALSE), "TDB")</f>
        <v>NZL</v>
      </c>
      <c r="L2558" s="31" t="str">
        <f>VLOOKUP($A2558,Location!$A:$J,8,FALSE)</f>
        <v>Belgique</v>
      </c>
      <c r="M2558" s="31" t="str">
        <f>IFERROR(VLOOKUP(L2558,Setup_Team!$B:$C,2,FALSE), "TDB")</f>
        <v>BEL</v>
      </c>
      <c r="N2558" s="31" t="str">
        <f>VLOOKUP($A2558,Location!$A:$J,9,FALSE)</f>
        <v>Seattle</v>
      </c>
      <c r="O2558" s="31" t="str">
        <f>VLOOKUP($A2558,Location!$A:$J,10,FALSE)</f>
        <v>Lumen Field</v>
      </c>
      <c r="R2558" s="31">
        <v>0</v>
      </c>
      <c r="S2558" s="25">
        <f>VLOOKUP($A2558,Database!$A:$Y,10,FALSE)</f>
        <v>172</v>
      </c>
      <c r="T2558" s="25">
        <f>VLOOKUP($A2558,Database!$A:$Y,11,FALSE)</f>
        <v>129</v>
      </c>
      <c r="U2558" s="25">
        <f>VLOOKUP($A2558,Database!$A:$Y,12,FALSE)</f>
        <v>32</v>
      </c>
      <c r="V2558" s="25" t="str">
        <f>VLOOKUP(A2558,Database!A:M,13,FALSE)</f>
        <v>À venir</v>
      </c>
      <c r="W2558" s="25" t="str">
        <f>VLOOKUP($A2558,Database!$A:$Y,20,FALSE)</f>
        <v/>
      </c>
      <c r="X2558" s="25" t="str">
        <f>VLOOKUP($A2558,Database!$A:$Y,21,FALSE)</f>
        <v/>
      </c>
      <c r="Y2558" s="25" t="str">
        <f ca="1">IF(C2558&lt;NOW(),IF(AND(P2558&gt;Q2558,W2558&gt;X2558),S2558,IF(AND(P2558=Q2558,W2558=X2558),T2558,IF(AND(P2558&lt;Q2558,W2558&lt;X2558),U2558,0))),"")</f>
        <v/>
      </c>
      <c r="Z2558" s="25">
        <f>IF(AND(P2558=W2558,Q2558=X2558),1,0)</f>
        <v>1</v>
      </c>
      <c r="AA2558" s="25" t="str">
        <f>IF(Z2558=0,"",IF(ISBLANK(VLOOKUP(A2558,Database!A:AA,22,FALSE)),"",VLOOKUP(A2558,Database!A:AA,22,FALSE)))</f>
        <v>Exact</v>
      </c>
      <c r="AB2558" s="25">
        <f ca="1">IFERROR(IF(AND(Y2558&lt;&gt;"",OR(V2558="Terminé",V2558="En cours")),VLOOKUP(AA2558,Setup_ScoreExactBonus!A:D,4,FALSE),0),0)</f>
        <v>0</v>
      </c>
      <c r="AC2558" s="31" t="str">
        <f t="shared" ca="1" si="1"/>
        <v/>
      </c>
      <c r="AD2558" s="31">
        <f ca="1">SUMIFS(AC$2:AC2558,D$2:D2558,D2558)*IF(R2558=0,1,2)</f>
        <v>0</v>
      </c>
    </row>
    <row r="2559" spans="1:30" x14ac:dyDescent="0.35">
      <c r="A2559" s="31">
        <f>IF(ISBLANK(B2559),"",COUNTIF(B$2:B2559,B2559))-1</f>
        <v>65</v>
      </c>
      <c r="B2559" s="31">
        <v>23</v>
      </c>
      <c r="C2559" s="10">
        <f>VLOOKUP($A2559,Database!$A:$Y,7,FALSE)</f>
        <v>46200.208333333336</v>
      </c>
      <c r="D2559" s="31" t="str">
        <f>VLOOKUP(Pronostics!$B2559,Setup_MPP!$A:$G,3,FALSE)</f>
        <v>Joueur23</v>
      </c>
      <c r="E2559" s="31" t="str">
        <f>VLOOKUP(Pronostics!$B2559,Setup_MPP!$A:$G,2,FALSE)</f>
        <v>Joueur23</v>
      </c>
      <c r="F2559" s="31" t="str">
        <f>VLOOKUP($B2559,Setup_MPP!$A:$E,4,FALSE)</f>
        <v>#D5D5D5</v>
      </c>
      <c r="G2559" s="31" t="str">
        <f>VLOOKUP($B2559,Setup_MPP!$A:$E,5,FALSE)</f>
        <v>#727272</v>
      </c>
      <c r="H2559" s="31" t="str">
        <f>IFERROR(IF(AND(A2559&gt;=1,A2559&lt;=104),VLOOKUP($A2559,Location!$A:$J,6,FALSE),IF(A2559=0,"Avant l'ouverture",IF(OR(A2559=105,A2559=106),"Bonus"))),"")</f>
        <v>Tour 3</v>
      </c>
      <c r="I2559" s="31" t="str">
        <f>IF(LEFT(H2559,4)="Tour",VLOOKUP(A2559,Database!$A:$C,3,FALSE),"")</f>
        <v>G</v>
      </c>
      <c r="J2559" s="31" t="str">
        <f>VLOOKUP($A2559,Location!$A:$J,7,FALSE)</f>
        <v>Nouvelle-Zélande</v>
      </c>
      <c r="K2559" s="31" t="str">
        <f>IFERROR(VLOOKUP(J2559,Setup_Team!$B:$C,2,FALSE), "TDB")</f>
        <v>NZL</v>
      </c>
      <c r="L2559" s="31" t="str">
        <f>VLOOKUP($A2559,Location!$A:$J,8,FALSE)</f>
        <v>Belgique</v>
      </c>
      <c r="M2559" s="31" t="str">
        <f>IFERROR(VLOOKUP(L2559,Setup_Team!$B:$C,2,FALSE), "TDB")</f>
        <v>BEL</v>
      </c>
      <c r="N2559" s="31" t="str">
        <f>VLOOKUP($A2559,Location!$A:$J,9,FALSE)</f>
        <v>Seattle</v>
      </c>
      <c r="O2559" s="31" t="str">
        <f>VLOOKUP($A2559,Location!$A:$J,10,FALSE)</f>
        <v>Lumen Field</v>
      </c>
      <c r="R2559" s="31">
        <v>0</v>
      </c>
      <c r="S2559" s="25">
        <f>VLOOKUP($A2559,Database!$A:$Y,10,FALSE)</f>
        <v>172</v>
      </c>
      <c r="T2559" s="25">
        <f>VLOOKUP($A2559,Database!$A:$Y,11,FALSE)</f>
        <v>129</v>
      </c>
      <c r="U2559" s="25">
        <f>VLOOKUP($A2559,Database!$A:$Y,12,FALSE)</f>
        <v>32</v>
      </c>
      <c r="V2559" s="25" t="str">
        <f>VLOOKUP(A2559,Database!A:M,13,FALSE)</f>
        <v>À venir</v>
      </c>
      <c r="W2559" s="25" t="str">
        <f>VLOOKUP($A2559,Database!$A:$Y,20,FALSE)</f>
        <v/>
      </c>
      <c r="X2559" s="25" t="str">
        <f>VLOOKUP($A2559,Database!$A:$Y,21,FALSE)</f>
        <v/>
      </c>
      <c r="Y2559" s="25" t="str">
        <f ca="1">IF(C2559&lt;NOW(),IF(AND(P2559&gt;Q2559,W2559&gt;X2559),S2559,IF(AND(P2559=Q2559,W2559=X2559),T2559,IF(AND(P2559&lt;Q2559,W2559&lt;X2559),U2559,0))),"")</f>
        <v/>
      </c>
      <c r="Z2559" s="25">
        <f>IF(AND(P2559=W2559,Q2559=X2559),1,0)</f>
        <v>1</v>
      </c>
      <c r="AA2559" s="25" t="str">
        <f>IF(Z2559=0,"",IF(ISBLANK(VLOOKUP(A2559,Database!A:AA,22,FALSE)),"",VLOOKUP(A2559,Database!A:AA,22,FALSE)))</f>
        <v>Exact</v>
      </c>
      <c r="AB2559" s="25">
        <f ca="1">IFERROR(IF(AND(Y2559&lt;&gt;"",OR(V2559="Terminé",V2559="En cours")),VLOOKUP(AA2559,Setup_ScoreExactBonus!A:D,4,FALSE),0),0)</f>
        <v>0</v>
      </c>
      <c r="AC2559" s="31" t="str">
        <f t="shared" ca="1" si="1"/>
        <v/>
      </c>
      <c r="AD2559" s="31">
        <f ca="1">SUMIFS(AC$2:AC2559,D$2:D2559,D2559)*IF(R2559=0,1,2)</f>
        <v>0</v>
      </c>
    </row>
    <row r="2560" spans="1:30" x14ac:dyDescent="0.35">
      <c r="A2560" s="31">
        <f>IF(ISBLANK(B2560),"",COUNTIF(B$2:B2560,B2560))-1</f>
        <v>65</v>
      </c>
      <c r="B2560" s="31">
        <v>24</v>
      </c>
      <c r="C2560" s="10">
        <f>VLOOKUP($A2560,Database!$A:$Y,7,FALSE)</f>
        <v>46200.208333333336</v>
      </c>
      <c r="D2560" s="31" t="str">
        <f>VLOOKUP(Pronostics!$B2560,Setup_MPP!$A:$G,3,FALSE)</f>
        <v>Joueur24</v>
      </c>
      <c r="E2560" s="31" t="str">
        <f>VLOOKUP(Pronostics!$B2560,Setup_MPP!$A:$G,2,FALSE)</f>
        <v>Joueur24</v>
      </c>
      <c r="F2560" s="31" t="str">
        <f>VLOOKUP($B2560,Setup_MPP!$A:$E,4,FALSE)</f>
        <v>#D5D5D5</v>
      </c>
      <c r="G2560" s="31" t="str">
        <f>VLOOKUP($B2560,Setup_MPP!$A:$E,5,FALSE)</f>
        <v>#727272</v>
      </c>
      <c r="H2560" s="31" t="str">
        <f>IFERROR(IF(AND(A2560&gt;=1,A2560&lt;=104),VLOOKUP($A2560,Location!$A:$J,6,FALSE),IF(A2560=0,"Avant l'ouverture",IF(OR(A2560=105,A2560=106),"Bonus"))),"")</f>
        <v>Tour 3</v>
      </c>
      <c r="I2560" s="31" t="str">
        <f>IF(LEFT(H2560,4)="Tour",VLOOKUP(A2560,Database!$A:$C,3,FALSE),"")</f>
        <v>G</v>
      </c>
      <c r="J2560" s="31" t="str">
        <f>VLOOKUP($A2560,Location!$A:$J,7,FALSE)</f>
        <v>Nouvelle-Zélande</v>
      </c>
      <c r="K2560" s="31" t="str">
        <f>IFERROR(VLOOKUP(J2560,Setup_Team!$B:$C,2,FALSE), "TDB")</f>
        <v>NZL</v>
      </c>
      <c r="L2560" s="31" t="str">
        <f>VLOOKUP($A2560,Location!$A:$J,8,FALSE)</f>
        <v>Belgique</v>
      </c>
      <c r="M2560" s="31" t="str">
        <f>IFERROR(VLOOKUP(L2560,Setup_Team!$B:$C,2,FALSE), "TDB")</f>
        <v>BEL</v>
      </c>
      <c r="N2560" s="31" t="str">
        <f>VLOOKUP($A2560,Location!$A:$J,9,FALSE)</f>
        <v>Seattle</v>
      </c>
      <c r="O2560" s="31" t="str">
        <f>VLOOKUP($A2560,Location!$A:$J,10,FALSE)</f>
        <v>Lumen Field</v>
      </c>
      <c r="R2560" s="31">
        <v>0</v>
      </c>
      <c r="S2560" s="25">
        <f>VLOOKUP($A2560,Database!$A:$Y,10,FALSE)</f>
        <v>172</v>
      </c>
      <c r="T2560" s="25">
        <f>VLOOKUP($A2560,Database!$A:$Y,11,FALSE)</f>
        <v>129</v>
      </c>
      <c r="U2560" s="25">
        <f>VLOOKUP($A2560,Database!$A:$Y,12,FALSE)</f>
        <v>32</v>
      </c>
      <c r="V2560" s="25" t="str">
        <f>VLOOKUP(A2560,Database!A:M,13,FALSE)</f>
        <v>À venir</v>
      </c>
      <c r="W2560" s="25" t="str">
        <f>VLOOKUP($A2560,Database!$A:$Y,20,FALSE)</f>
        <v/>
      </c>
      <c r="X2560" s="25" t="str">
        <f>VLOOKUP($A2560,Database!$A:$Y,21,FALSE)</f>
        <v/>
      </c>
      <c r="Y2560" s="25" t="str">
        <f ca="1">IF(C2560&lt;NOW(),IF(AND(P2560&gt;Q2560,W2560&gt;X2560),S2560,IF(AND(P2560=Q2560,W2560=X2560),T2560,IF(AND(P2560&lt;Q2560,W2560&lt;X2560),U2560,0))),"")</f>
        <v/>
      </c>
      <c r="Z2560" s="25">
        <f>IF(AND(P2560=W2560,Q2560=X2560),1,0)</f>
        <v>1</v>
      </c>
      <c r="AA2560" s="25" t="str">
        <f>IF(Z2560=0,"",IF(ISBLANK(VLOOKUP(A2560,Database!A:AA,22,FALSE)),"",VLOOKUP(A2560,Database!A:AA,22,FALSE)))</f>
        <v>Exact</v>
      </c>
      <c r="AB2560" s="25">
        <f ca="1">IFERROR(IF(AND(Y2560&lt;&gt;"",OR(V2560="Terminé",V2560="En cours")),VLOOKUP(AA2560,Setup_ScoreExactBonus!A:D,4,FALSE),0),0)</f>
        <v>0</v>
      </c>
      <c r="AC2560" s="31" t="str">
        <f t="shared" ca="1" si="1"/>
        <v/>
      </c>
      <c r="AD2560" s="31">
        <f ca="1">SUMIFS(AC$2:AC2560,D$2:D2560,D2560)*IF(R2560=0,1,2)</f>
        <v>0</v>
      </c>
    </row>
    <row r="2561" spans="1:30" x14ac:dyDescent="0.35">
      <c r="A2561" s="31">
        <f>IF(ISBLANK(B2561),"",COUNTIF(B$2:B2561,B2561))-1</f>
        <v>65</v>
      </c>
      <c r="B2561" s="31">
        <v>25</v>
      </c>
      <c r="C2561" s="10">
        <f>VLOOKUP($A2561,Database!$A:$Y,7,FALSE)</f>
        <v>46200.208333333336</v>
      </c>
      <c r="D2561" s="31" t="str">
        <f>VLOOKUP(Pronostics!$B2561,Setup_MPP!$A:$G,3,FALSE)</f>
        <v>Joueur25</v>
      </c>
      <c r="E2561" s="31" t="str">
        <f>VLOOKUP(Pronostics!$B2561,Setup_MPP!$A:$G,2,FALSE)</f>
        <v>Joueur25</v>
      </c>
      <c r="F2561" s="31" t="str">
        <f>VLOOKUP($B2561,Setup_MPP!$A:$E,4,FALSE)</f>
        <v>#D5D5D5</v>
      </c>
      <c r="G2561" s="31" t="str">
        <f>VLOOKUP($B2561,Setup_MPP!$A:$E,5,FALSE)</f>
        <v>#727272</v>
      </c>
      <c r="H2561" s="31" t="str">
        <f>IFERROR(IF(AND(A2561&gt;=1,A2561&lt;=104),VLOOKUP($A2561,Location!$A:$J,6,FALSE),IF(A2561=0,"Avant l'ouverture",IF(OR(A2561=105,A2561=106),"Bonus"))),"")</f>
        <v>Tour 3</v>
      </c>
      <c r="I2561" s="31" t="str">
        <f>IF(LEFT(H2561,4)="Tour",VLOOKUP(A2561,Database!$A:$C,3,FALSE),"")</f>
        <v>G</v>
      </c>
      <c r="J2561" s="31" t="str">
        <f>VLOOKUP($A2561,Location!$A:$J,7,FALSE)</f>
        <v>Nouvelle-Zélande</v>
      </c>
      <c r="K2561" s="31" t="str">
        <f>IFERROR(VLOOKUP(J2561,Setup_Team!$B:$C,2,FALSE), "TDB")</f>
        <v>NZL</v>
      </c>
      <c r="L2561" s="31" t="str">
        <f>VLOOKUP($A2561,Location!$A:$J,8,FALSE)</f>
        <v>Belgique</v>
      </c>
      <c r="M2561" s="31" t="str">
        <f>IFERROR(VLOOKUP(L2561,Setup_Team!$B:$C,2,FALSE), "TDB")</f>
        <v>BEL</v>
      </c>
      <c r="N2561" s="31" t="str">
        <f>VLOOKUP($A2561,Location!$A:$J,9,FALSE)</f>
        <v>Seattle</v>
      </c>
      <c r="O2561" s="31" t="str">
        <f>VLOOKUP($A2561,Location!$A:$J,10,FALSE)</f>
        <v>Lumen Field</v>
      </c>
      <c r="R2561" s="31">
        <v>0</v>
      </c>
      <c r="S2561" s="25">
        <f>VLOOKUP($A2561,Database!$A:$Y,10,FALSE)</f>
        <v>172</v>
      </c>
      <c r="T2561" s="25">
        <f>VLOOKUP($A2561,Database!$A:$Y,11,FALSE)</f>
        <v>129</v>
      </c>
      <c r="U2561" s="25">
        <f>VLOOKUP($A2561,Database!$A:$Y,12,FALSE)</f>
        <v>32</v>
      </c>
      <c r="V2561" s="25" t="str">
        <f>VLOOKUP(A2561,Database!A:M,13,FALSE)</f>
        <v>À venir</v>
      </c>
      <c r="W2561" s="25" t="str">
        <f>VLOOKUP($A2561,Database!$A:$Y,20,FALSE)</f>
        <v/>
      </c>
      <c r="X2561" s="25" t="str">
        <f>VLOOKUP($A2561,Database!$A:$Y,21,FALSE)</f>
        <v/>
      </c>
      <c r="Y2561" s="25" t="str">
        <f ca="1">IF(C2561&lt;NOW(),IF(AND(P2561&gt;Q2561,W2561&gt;X2561),S2561,IF(AND(P2561=Q2561,W2561=X2561),T2561,IF(AND(P2561&lt;Q2561,W2561&lt;X2561),U2561,0))),"")</f>
        <v/>
      </c>
      <c r="Z2561" s="25">
        <f>IF(AND(P2561=W2561,Q2561=X2561),1,0)</f>
        <v>1</v>
      </c>
      <c r="AA2561" s="25" t="str">
        <f>IF(Z2561=0,"",IF(ISBLANK(VLOOKUP(A2561,Database!A:AA,22,FALSE)),"",VLOOKUP(A2561,Database!A:AA,22,FALSE)))</f>
        <v>Exact</v>
      </c>
      <c r="AB2561" s="25">
        <f ca="1">IFERROR(IF(AND(Y2561&lt;&gt;"",OR(V2561="Terminé",V2561="En cours")),VLOOKUP(AA2561,Setup_ScoreExactBonus!A:D,4,FALSE),0),0)</f>
        <v>0</v>
      </c>
      <c r="AC2561" s="31" t="str">
        <f t="shared" ca="1" si="1"/>
        <v/>
      </c>
      <c r="AD2561" s="31">
        <f ca="1">SUMIFS(AC$2:AC2561,D$2:D2561,D2561)*IF(R2561=0,1,2)</f>
        <v>0</v>
      </c>
    </row>
    <row r="2562" spans="1:30" x14ac:dyDescent="0.35">
      <c r="A2562" s="31">
        <f>IF(ISBLANK(B2562),"",COUNTIF(B$2:B2562,B2562))-1</f>
        <v>65</v>
      </c>
      <c r="B2562" s="31">
        <v>26</v>
      </c>
      <c r="C2562" s="10">
        <f>VLOOKUP($A2562,Database!$A:$Y,7,FALSE)</f>
        <v>46200.208333333336</v>
      </c>
      <c r="D2562" s="31" t="str">
        <f>VLOOKUP(Pronostics!$B2562,Setup_MPP!$A:$G,3,FALSE)</f>
        <v>Joueur26</v>
      </c>
      <c r="E2562" s="31" t="str">
        <f>VLOOKUP(Pronostics!$B2562,Setup_MPP!$A:$G,2,FALSE)</f>
        <v>Joueur26</v>
      </c>
      <c r="F2562" s="31" t="str">
        <f>VLOOKUP($B2562,Setup_MPP!$A:$E,4,FALSE)</f>
        <v>#D5D5D5</v>
      </c>
      <c r="G2562" s="31" t="str">
        <f>VLOOKUP($B2562,Setup_MPP!$A:$E,5,FALSE)</f>
        <v>#727272</v>
      </c>
      <c r="H2562" s="31" t="str">
        <f>IFERROR(IF(AND(A2562&gt;=1,A2562&lt;=104),VLOOKUP($A2562,Location!$A:$J,6,FALSE),IF(A2562=0,"Avant l'ouverture",IF(OR(A2562=105,A2562=106),"Bonus"))),"")</f>
        <v>Tour 3</v>
      </c>
      <c r="I2562" s="31" t="str">
        <f>IF(LEFT(H2562,4)="Tour",VLOOKUP(A2562,Database!$A:$C,3,FALSE),"")</f>
        <v>G</v>
      </c>
      <c r="J2562" s="31" t="str">
        <f>VLOOKUP($A2562,Location!$A:$J,7,FALSE)</f>
        <v>Nouvelle-Zélande</v>
      </c>
      <c r="K2562" s="31" t="str">
        <f>IFERROR(VLOOKUP(J2562,Setup_Team!$B:$C,2,FALSE), "TDB")</f>
        <v>NZL</v>
      </c>
      <c r="L2562" s="31" t="str">
        <f>VLOOKUP($A2562,Location!$A:$J,8,FALSE)</f>
        <v>Belgique</v>
      </c>
      <c r="M2562" s="31" t="str">
        <f>IFERROR(VLOOKUP(L2562,Setup_Team!$B:$C,2,FALSE), "TDB")</f>
        <v>BEL</v>
      </c>
      <c r="N2562" s="31" t="str">
        <f>VLOOKUP($A2562,Location!$A:$J,9,FALSE)</f>
        <v>Seattle</v>
      </c>
      <c r="O2562" s="31" t="str">
        <f>VLOOKUP($A2562,Location!$A:$J,10,FALSE)</f>
        <v>Lumen Field</v>
      </c>
      <c r="R2562" s="31">
        <v>0</v>
      </c>
      <c r="S2562" s="25">
        <f>VLOOKUP($A2562,Database!$A:$Y,10,FALSE)</f>
        <v>172</v>
      </c>
      <c r="T2562" s="25">
        <f>VLOOKUP($A2562,Database!$A:$Y,11,FALSE)</f>
        <v>129</v>
      </c>
      <c r="U2562" s="25">
        <f>VLOOKUP($A2562,Database!$A:$Y,12,FALSE)</f>
        <v>32</v>
      </c>
      <c r="V2562" s="25" t="str">
        <f>VLOOKUP(A2562,Database!A:M,13,FALSE)</f>
        <v>À venir</v>
      </c>
      <c r="W2562" s="25" t="str">
        <f>VLOOKUP($A2562,Database!$A:$Y,20,FALSE)</f>
        <v/>
      </c>
      <c r="X2562" s="25" t="str">
        <f>VLOOKUP($A2562,Database!$A:$Y,21,FALSE)</f>
        <v/>
      </c>
      <c r="Y2562" s="25" t="str">
        <f ca="1">IF(C2562&lt;NOW(),IF(AND(P2562&gt;Q2562,W2562&gt;X2562),S2562,IF(AND(P2562=Q2562,W2562=X2562),T2562,IF(AND(P2562&lt;Q2562,W2562&lt;X2562),U2562,0))),"")</f>
        <v/>
      </c>
      <c r="Z2562" s="25">
        <f>IF(AND(P2562=W2562,Q2562=X2562),1,0)</f>
        <v>1</v>
      </c>
      <c r="AA2562" s="25" t="str">
        <f>IF(Z2562=0,"",IF(ISBLANK(VLOOKUP(A2562,Database!A:AA,22,FALSE)),"",VLOOKUP(A2562,Database!A:AA,22,FALSE)))</f>
        <v>Exact</v>
      </c>
      <c r="AB2562" s="25">
        <f ca="1">IFERROR(IF(AND(Y2562&lt;&gt;"",OR(V2562="Terminé",V2562="En cours")),VLOOKUP(AA2562,Setup_ScoreExactBonus!A:D,4,FALSE),0),0)</f>
        <v>0</v>
      </c>
      <c r="AC2562" s="31" t="str">
        <f t="shared" ca="1" si="1"/>
        <v/>
      </c>
      <c r="AD2562" s="31">
        <f ca="1">SUMIFS(AC$2:AC2562,D$2:D2562,D2562)*IF(R2562=0,1,2)</f>
        <v>0</v>
      </c>
    </row>
    <row r="2563" spans="1:30" x14ac:dyDescent="0.35">
      <c r="A2563" s="31">
        <f>IF(ISBLANK(B2563),"",COUNTIF(B$2:B2563,B2563))-1</f>
        <v>65</v>
      </c>
      <c r="B2563" s="31">
        <v>27</v>
      </c>
      <c r="C2563" s="10">
        <f>VLOOKUP($A2563,Database!$A:$Y,7,FALSE)</f>
        <v>46200.208333333336</v>
      </c>
      <c r="D2563" s="31" t="str">
        <f>VLOOKUP(Pronostics!$B2563,Setup_MPP!$A:$G,3,FALSE)</f>
        <v>Joueur27</v>
      </c>
      <c r="E2563" s="31" t="str">
        <f>VLOOKUP(Pronostics!$B2563,Setup_MPP!$A:$G,2,FALSE)</f>
        <v>Joueur27</v>
      </c>
      <c r="F2563" s="31" t="str">
        <f>VLOOKUP($B2563,Setup_MPP!$A:$E,4,FALSE)</f>
        <v>#D5D5D5</v>
      </c>
      <c r="G2563" s="31" t="str">
        <f>VLOOKUP($B2563,Setup_MPP!$A:$E,5,FALSE)</f>
        <v>#727272</v>
      </c>
      <c r="H2563" s="31" t="str">
        <f>IFERROR(IF(AND(A2563&gt;=1,A2563&lt;=104),VLOOKUP($A2563,Location!$A:$J,6,FALSE),IF(A2563=0,"Avant l'ouverture",IF(OR(A2563=105,A2563=106),"Bonus"))),"")</f>
        <v>Tour 3</v>
      </c>
      <c r="I2563" s="31" t="str">
        <f>IF(LEFT(H2563,4)="Tour",VLOOKUP(A2563,Database!$A:$C,3,FALSE),"")</f>
        <v>G</v>
      </c>
      <c r="J2563" s="31" t="str">
        <f>VLOOKUP($A2563,Location!$A:$J,7,FALSE)</f>
        <v>Nouvelle-Zélande</v>
      </c>
      <c r="K2563" s="31" t="str">
        <f>IFERROR(VLOOKUP(J2563,Setup_Team!$B:$C,2,FALSE), "TDB")</f>
        <v>NZL</v>
      </c>
      <c r="L2563" s="31" t="str">
        <f>VLOOKUP($A2563,Location!$A:$J,8,FALSE)</f>
        <v>Belgique</v>
      </c>
      <c r="M2563" s="31" t="str">
        <f>IFERROR(VLOOKUP(L2563,Setup_Team!$B:$C,2,FALSE), "TDB")</f>
        <v>BEL</v>
      </c>
      <c r="N2563" s="31" t="str">
        <f>VLOOKUP($A2563,Location!$A:$J,9,FALSE)</f>
        <v>Seattle</v>
      </c>
      <c r="O2563" s="31" t="str">
        <f>VLOOKUP($A2563,Location!$A:$J,10,FALSE)</f>
        <v>Lumen Field</v>
      </c>
      <c r="R2563" s="31">
        <v>0</v>
      </c>
      <c r="S2563" s="25">
        <f>VLOOKUP($A2563,Database!$A:$Y,10,FALSE)</f>
        <v>172</v>
      </c>
      <c r="T2563" s="25">
        <f>VLOOKUP($A2563,Database!$A:$Y,11,FALSE)</f>
        <v>129</v>
      </c>
      <c r="U2563" s="25">
        <f>VLOOKUP($A2563,Database!$A:$Y,12,FALSE)</f>
        <v>32</v>
      </c>
      <c r="V2563" s="25" t="str">
        <f>VLOOKUP(A2563,Database!A:M,13,FALSE)</f>
        <v>À venir</v>
      </c>
      <c r="W2563" s="25" t="str">
        <f>VLOOKUP($A2563,Database!$A:$Y,20,FALSE)</f>
        <v/>
      </c>
      <c r="X2563" s="25" t="str">
        <f>VLOOKUP($A2563,Database!$A:$Y,21,FALSE)</f>
        <v/>
      </c>
      <c r="Y2563" s="25" t="str">
        <f ca="1">IF(C2563&lt;NOW(),IF(AND(P2563&gt;Q2563,W2563&gt;X2563),S2563,IF(AND(P2563=Q2563,W2563=X2563),T2563,IF(AND(P2563&lt;Q2563,W2563&lt;X2563),U2563,0))),"")</f>
        <v/>
      </c>
      <c r="Z2563" s="25">
        <f>IF(AND(P2563=W2563,Q2563=X2563),1,0)</f>
        <v>1</v>
      </c>
      <c r="AA2563" s="25" t="str">
        <f>IF(Z2563=0,"",IF(ISBLANK(VLOOKUP(A2563,Database!A:AA,22,FALSE)),"",VLOOKUP(A2563,Database!A:AA,22,FALSE)))</f>
        <v>Exact</v>
      </c>
      <c r="AB2563" s="25">
        <f ca="1">IFERROR(IF(AND(Y2563&lt;&gt;"",OR(V2563="Terminé",V2563="En cours")),VLOOKUP(AA2563,Setup_ScoreExactBonus!A:D,4,FALSE),0),0)</f>
        <v>0</v>
      </c>
      <c r="AC2563" s="31" t="str">
        <f t="shared" ca="1" si="1"/>
        <v/>
      </c>
      <c r="AD2563" s="31">
        <f ca="1">SUMIFS(AC$2:AC2563,D$2:D2563,D2563)*IF(R2563=0,1,2)</f>
        <v>0</v>
      </c>
    </row>
    <row r="2564" spans="1:30" x14ac:dyDescent="0.35">
      <c r="A2564" s="31">
        <f>IF(ISBLANK(B2564),"",COUNTIF(B$2:B2564,B2564))-1</f>
        <v>65</v>
      </c>
      <c r="B2564" s="31">
        <v>28</v>
      </c>
      <c r="C2564" s="10">
        <f>VLOOKUP($A2564,Database!$A:$Y,7,FALSE)</f>
        <v>46200.208333333336</v>
      </c>
      <c r="D2564" s="31" t="str">
        <f>VLOOKUP(Pronostics!$B2564,Setup_MPP!$A:$G,3,FALSE)</f>
        <v>Joueur28</v>
      </c>
      <c r="E2564" s="31" t="str">
        <f>VLOOKUP(Pronostics!$B2564,Setup_MPP!$A:$G,2,FALSE)</f>
        <v>Joueur28</v>
      </c>
      <c r="F2564" s="31" t="str">
        <f>VLOOKUP($B2564,Setup_MPP!$A:$E,4,FALSE)</f>
        <v>#D5D5D5</v>
      </c>
      <c r="G2564" s="31" t="str">
        <f>VLOOKUP($B2564,Setup_MPP!$A:$E,5,FALSE)</f>
        <v>#727272</v>
      </c>
      <c r="H2564" s="31" t="str">
        <f>IFERROR(IF(AND(A2564&gt;=1,A2564&lt;=104),VLOOKUP($A2564,Location!$A:$J,6,FALSE),IF(A2564=0,"Avant l'ouverture",IF(OR(A2564=105,A2564=106),"Bonus"))),"")</f>
        <v>Tour 3</v>
      </c>
      <c r="I2564" s="31" t="str">
        <f>IF(LEFT(H2564,4)="Tour",VLOOKUP(A2564,Database!$A:$C,3,FALSE),"")</f>
        <v>G</v>
      </c>
      <c r="J2564" s="31" t="str">
        <f>VLOOKUP($A2564,Location!$A:$J,7,FALSE)</f>
        <v>Nouvelle-Zélande</v>
      </c>
      <c r="K2564" s="31" t="str">
        <f>IFERROR(VLOOKUP(J2564,Setup_Team!$B:$C,2,FALSE), "TDB")</f>
        <v>NZL</v>
      </c>
      <c r="L2564" s="31" t="str">
        <f>VLOOKUP($A2564,Location!$A:$J,8,FALSE)</f>
        <v>Belgique</v>
      </c>
      <c r="M2564" s="31" t="str">
        <f>IFERROR(VLOOKUP(L2564,Setup_Team!$B:$C,2,FALSE), "TDB")</f>
        <v>BEL</v>
      </c>
      <c r="N2564" s="31" t="str">
        <f>VLOOKUP($A2564,Location!$A:$J,9,FALSE)</f>
        <v>Seattle</v>
      </c>
      <c r="O2564" s="31" t="str">
        <f>VLOOKUP($A2564,Location!$A:$J,10,FALSE)</f>
        <v>Lumen Field</v>
      </c>
      <c r="R2564" s="31">
        <v>0</v>
      </c>
      <c r="S2564" s="25">
        <f>VLOOKUP($A2564,Database!$A:$Y,10,FALSE)</f>
        <v>172</v>
      </c>
      <c r="T2564" s="25">
        <f>VLOOKUP($A2564,Database!$A:$Y,11,FALSE)</f>
        <v>129</v>
      </c>
      <c r="U2564" s="25">
        <f>VLOOKUP($A2564,Database!$A:$Y,12,FALSE)</f>
        <v>32</v>
      </c>
      <c r="V2564" s="25" t="str">
        <f>VLOOKUP(A2564,Database!A:M,13,FALSE)</f>
        <v>À venir</v>
      </c>
      <c r="W2564" s="25" t="str">
        <f>VLOOKUP($A2564,Database!$A:$Y,20,FALSE)</f>
        <v/>
      </c>
      <c r="X2564" s="25" t="str">
        <f>VLOOKUP($A2564,Database!$A:$Y,21,FALSE)</f>
        <v/>
      </c>
      <c r="Y2564" s="25" t="str">
        <f ca="1">IF(C2564&lt;NOW(),IF(AND(P2564&gt;Q2564,W2564&gt;X2564),S2564,IF(AND(P2564=Q2564,W2564=X2564),T2564,IF(AND(P2564&lt;Q2564,W2564&lt;X2564),U2564,0))),"")</f>
        <v/>
      </c>
      <c r="Z2564" s="25">
        <f>IF(AND(P2564=W2564,Q2564=X2564),1,0)</f>
        <v>1</v>
      </c>
      <c r="AA2564" s="25" t="str">
        <f>IF(Z2564=0,"",IF(ISBLANK(VLOOKUP(A2564,Database!A:AA,22,FALSE)),"",VLOOKUP(A2564,Database!A:AA,22,FALSE)))</f>
        <v>Exact</v>
      </c>
      <c r="AB2564" s="25">
        <f ca="1">IFERROR(IF(AND(Y2564&lt;&gt;"",OR(V2564="Terminé",V2564="En cours")),VLOOKUP(AA2564,Setup_ScoreExactBonus!A:D,4,FALSE),0),0)</f>
        <v>0</v>
      </c>
      <c r="AC2564" s="31" t="str">
        <f t="shared" ca="1" si="1"/>
        <v/>
      </c>
      <c r="AD2564" s="31">
        <f ca="1">SUMIFS(AC$2:AC2564,D$2:D2564,D2564)*IF(R2564=0,1,2)</f>
        <v>0</v>
      </c>
    </row>
    <row r="2565" spans="1:30" x14ac:dyDescent="0.35">
      <c r="A2565" s="31">
        <f>IF(ISBLANK(B2565),"",COUNTIF(B$2:B2565,B2565))-1</f>
        <v>65</v>
      </c>
      <c r="B2565" s="31">
        <v>29</v>
      </c>
      <c r="C2565" s="10">
        <f>VLOOKUP($A2565,Database!$A:$Y,7,FALSE)</f>
        <v>46200.208333333336</v>
      </c>
      <c r="D2565" s="31" t="str">
        <f>VLOOKUP(Pronostics!$B2565,Setup_MPP!$A:$G,3,FALSE)</f>
        <v>Joueur29</v>
      </c>
      <c r="E2565" s="31" t="str">
        <f>VLOOKUP(Pronostics!$B2565,Setup_MPP!$A:$G,2,FALSE)</f>
        <v>Joueur29</v>
      </c>
      <c r="F2565" s="31" t="str">
        <f>VLOOKUP($B2565,Setup_MPP!$A:$E,4,FALSE)</f>
        <v>#D5D5D5</v>
      </c>
      <c r="G2565" s="31" t="str">
        <f>VLOOKUP($B2565,Setup_MPP!$A:$E,5,FALSE)</f>
        <v>#727272</v>
      </c>
      <c r="H2565" s="31" t="str">
        <f>IFERROR(IF(AND(A2565&gt;=1,A2565&lt;=104),VLOOKUP($A2565,Location!$A:$J,6,FALSE),IF(A2565=0,"Avant l'ouverture",IF(OR(A2565=105,A2565=106),"Bonus"))),"")</f>
        <v>Tour 3</v>
      </c>
      <c r="I2565" s="31" t="str">
        <f>IF(LEFT(H2565,4)="Tour",VLOOKUP(A2565,Database!$A:$C,3,FALSE),"")</f>
        <v>G</v>
      </c>
      <c r="J2565" s="31" t="str">
        <f>VLOOKUP($A2565,Location!$A:$J,7,FALSE)</f>
        <v>Nouvelle-Zélande</v>
      </c>
      <c r="K2565" s="31" t="str">
        <f>IFERROR(VLOOKUP(J2565,Setup_Team!$B:$C,2,FALSE), "TDB")</f>
        <v>NZL</v>
      </c>
      <c r="L2565" s="31" t="str">
        <f>VLOOKUP($A2565,Location!$A:$J,8,FALSE)</f>
        <v>Belgique</v>
      </c>
      <c r="M2565" s="31" t="str">
        <f>IFERROR(VLOOKUP(L2565,Setup_Team!$B:$C,2,FALSE), "TDB")</f>
        <v>BEL</v>
      </c>
      <c r="N2565" s="31" t="str">
        <f>VLOOKUP($A2565,Location!$A:$J,9,FALSE)</f>
        <v>Seattle</v>
      </c>
      <c r="O2565" s="31" t="str">
        <f>VLOOKUP($A2565,Location!$A:$J,10,FALSE)</f>
        <v>Lumen Field</v>
      </c>
      <c r="R2565" s="31">
        <v>0</v>
      </c>
      <c r="S2565" s="25">
        <f>VLOOKUP($A2565,Database!$A:$Y,10,FALSE)</f>
        <v>172</v>
      </c>
      <c r="T2565" s="25">
        <f>VLOOKUP($A2565,Database!$A:$Y,11,FALSE)</f>
        <v>129</v>
      </c>
      <c r="U2565" s="25">
        <f>VLOOKUP($A2565,Database!$A:$Y,12,FALSE)</f>
        <v>32</v>
      </c>
      <c r="V2565" s="25" t="str">
        <f>VLOOKUP(A2565,Database!A:M,13,FALSE)</f>
        <v>À venir</v>
      </c>
      <c r="W2565" s="25" t="str">
        <f>VLOOKUP($A2565,Database!$A:$Y,20,FALSE)</f>
        <v/>
      </c>
      <c r="X2565" s="25" t="str">
        <f>VLOOKUP($A2565,Database!$A:$Y,21,FALSE)</f>
        <v/>
      </c>
      <c r="Y2565" s="25" t="str">
        <f ca="1">IF(C2565&lt;NOW(),IF(AND(P2565&gt;Q2565,W2565&gt;X2565),S2565,IF(AND(P2565=Q2565,W2565=X2565),T2565,IF(AND(P2565&lt;Q2565,W2565&lt;X2565),U2565,0))),"")</f>
        <v/>
      </c>
      <c r="Z2565" s="25">
        <f>IF(AND(P2565=W2565,Q2565=X2565),1,0)</f>
        <v>1</v>
      </c>
      <c r="AA2565" s="25" t="str">
        <f>IF(Z2565=0,"",IF(ISBLANK(VLOOKUP(A2565,Database!A:AA,22,FALSE)),"",VLOOKUP(A2565,Database!A:AA,22,FALSE)))</f>
        <v>Exact</v>
      </c>
      <c r="AB2565" s="25">
        <f ca="1">IFERROR(IF(AND(Y2565&lt;&gt;"",OR(V2565="Terminé",V2565="En cours")),VLOOKUP(AA2565,Setup_ScoreExactBonus!A:D,4,FALSE),0),0)</f>
        <v>0</v>
      </c>
      <c r="AC2565" s="31" t="str">
        <f t="shared" ca="1" si="1"/>
        <v/>
      </c>
      <c r="AD2565" s="31">
        <f ca="1">SUMIFS(AC$2:AC2565,D$2:D2565,D2565)*IF(R2565=0,1,2)</f>
        <v>0</v>
      </c>
    </row>
    <row r="2566" spans="1:30" x14ac:dyDescent="0.35">
      <c r="A2566" s="31">
        <f>IF(ISBLANK(B2566),"",COUNTIF(B$2:B2566,B2566))-1</f>
        <v>65</v>
      </c>
      <c r="B2566" s="31">
        <v>30</v>
      </c>
      <c r="C2566" s="10">
        <f>VLOOKUP($A2566,Database!$A:$Y,7,FALSE)</f>
        <v>46200.208333333336</v>
      </c>
      <c r="D2566" s="31" t="str">
        <f>VLOOKUP(Pronostics!$B2566,Setup_MPP!$A:$G,3,FALSE)</f>
        <v>Joueur30</v>
      </c>
      <c r="E2566" s="31" t="str">
        <f>VLOOKUP(Pronostics!$B2566,Setup_MPP!$A:$G,2,FALSE)</f>
        <v>Joueur30</v>
      </c>
      <c r="F2566" s="31" t="str">
        <f>VLOOKUP($B2566,Setup_MPP!$A:$E,4,FALSE)</f>
        <v>#D5D5D5</v>
      </c>
      <c r="G2566" s="31" t="str">
        <f>VLOOKUP($B2566,Setup_MPP!$A:$E,5,FALSE)</f>
        <v>#727272</v>
      </c>
      <c r="H2566" s="31" t="str">
        <f>IFERROR(IF(AND(A2566&gt;=1,A2566&lt;=104),VLOOKUP($A2566,Location!$A:$J,6,FALSE),IF(A2566=0,"Avant l'ouverture",IF(OR(A2566=105,A2566=106),"Bonus"))),"")</f>
        <v>Tour 3</v>
      </c>
      <c r="I2566" s="31" t="str">
        <f>IF(LEFT(H2566,4)="Tour",VLOOKUP(A2566,Database!$A:$C,3,FALSE),"")</f>
        <v>G</v>
      </c>
      <c r="J2566" s="31" t="str">
        <f>VLOOKUP($A2566,Location!$A:$J,7,FALSE)</f>
        <v>Nouvelle-Zélande</v>
      </c>
      <c r="K2566" s="31" t="str">
        <f>IFERROR(VLOOKUP(J2566,Setup_Team!$B:$C,2,FALSE), "TDB")</f>
        <v>NZL</v>
      </c>
      <c r="L2566" s="31" t="str">
        <f>VLOOKUP($A2566,Location!$A:$J,8,FALSE)</f>
        <v>Belgique</v>
      </c>
      <c r="M2566" s="31" t="str">
        <f>IFERROR(VLOOKUP(L2566,Setup_Team!$B:$C,2,FALSE), "TDB")</f>
        <v>BEL</v>
      </c>
      <c r="N2566" s="31" t="str">
        <f>VLOOKUP($A2566,Location!$A:$J,9,FALSE)</f>
        <v>Seattle</v>
      </c>
      <c r="O2566" s="31" t="str">
        <f>VLOOKUP($A2566,Location!$A:$J,10,FALSE)</f>
        <v>Lumen Field</v>
      </c>
      <c r="R2566" s="31">
        <v>0</v>
      </c>
      <c r="S2566" s="25">
        <f>VLOOKUP($A2566,Database!$A:$Y,10,FALSE)</f>
        <v>172</v>
      </c>
      <c r="T2566" s="25">
        <f>VLOOKUP($A2566,Database!$A:$Y,11,FALSE)</f>
        <v>129</v>
      </c>
      <c r="U2566" s="25">
        <f>VLOOKUP($A2566,Database!$A:$Y,12,FALSE)</f>
        <v>32</v>
      </c>
      <c r="V2566" s="25" t="str">
        <f>VLOOKUP(A2566,Database!A:M,13,FALSE)</f>
        <v>À venir</v>
      </c>
      <c r="W2566" s="25" t="str">
        <f>VLOOKUP($A2566,Database!$A:$Y,20,FALSE)</f>
        <v/>
      </c>
      <c r="X2566" s="25" t="str">
        <f>VLOOKUP($A2566,Database!$A:$Y,21,FALSE)</f>
        <v/>
      </c>
      <c r="Y2566" s="25" t="str">
        <f ca="1">IF(C2566&lt;NOW(),IF(AND(P2566&gt;Q2566,W2566&gt;X2566),S2566,IF(AND(P2566=Q2566,W2566=X2566),T2566,IF(AND(P2566&lt;Q2566,W2566&lt;X2566),U2566,0))),"")</f>
        <v/>
      </c>
      <c r="Z2566" s="25">
        <f>IF(AND(P2566=W2566,Q2566=X2566),1,0)</f>
        <v>1</v>
      </c>
      <c r="AA2566" s="25" t="str">
        <f>IF(Z2566=0,"",IF(ISBLANK(VLOOKUP(A2566,Database!A:AA,22,FALSE)),"",VLOOKUP(A2566,Database!A:AA,22,FALSE)))</f>
        <v>Exact</v>
      </c>
      <c r="AB2566" s="25">
        <f ca="1">IFERROR(IF(AND(Y2566&lt;&gt;"",OR(V2566="Terminé",V2566="En cours")),VLOOKUP(AA2566,Setup_ScoreExactBonus!A:D,4,FALSE),0),0)</f>
        <v>0</v>
      </c>
      <c r="AC2566" s="31" t="str">
        <f t="shared" ca="1" si="1"/>
        <v/>
      </c>
      <c r="AD2566" s="31">
        <f ca="1">SUMIFS(AC$2:AC2566,D$2:D2566,D2566)*IF(R2566=0,1,2)</f>
        <v>0</v>
      </c>
    </row>
    <row r="2567" spans="1:30" x14ac:dyDescent="0.35">
      <c r="A2567" s="31">
        <f>IF(ISBLANK(B2567),"",COUNTIF(B$2:B2567,B2567))-1</f>
        <v>65</v>
      </c>
      <c r="B2567" s="31">
        <v>31</v>
      </c>
      <c r="C2567" s="10">
        <f>VLOOKUP($A2567,Database!$A:$Y,7,FALSE)</f>
        <v>46200.208333333336</v>
      </c>
      <c r="D2567" s="31" t="str">
        <f>VLOOKUP(Pronostics!$B2567,Setup_MPP!$A:$G,3,FALSE)</f>
        <v>Joueur31</v>
      </c>
      <c r="E2567" s="31" t="str">
        <f>VLOOKUP(Pronostics!$B2567,Setup_MPP!$A:$G,2,FALSE)</f>
        <v>Joueur31</v>
      </c>
      <c r="F2567" s="31" t="str">
        <f>VLOOKUP($B2567,Setup_MPP!$A:$E,4,FALSE)</f>
        <v>#D5D5D5</v>
      </c>
      <c r="G2567" s="31" t="str">
        <f>VLOOKUP($B2567,Setup_MPP!$A:$E,5,FALSE)</f>
        <v>#727272</v>
      </c>
      <c r="H2567" s="31" t="str">
        <f>IFERROR(IF(AND(A2567&gt;=1,A2567&lt;=104),VLOOKUP($A2567,Location!$A:$J,6,FALSE),IF(A2567=0,"Avant l'ouverture",IF(OR(A2567=105,A2567=106),"Bonus"))),"")</f>
        <v>Tour 3</v>
      </c>
      <c r="I2567" s="31" t="str">
        <f>IF(LEFT(H2567,4)="Tour",VLOOKUP(A2567,Database!$A:$C,3,FALSE),"")</f>
        <v>G</v>
      </c>
      <c r="J2567" s="31" t="str">
        <f>VLOOKUP($A2567,Location!$A:$J,7,FALSE)</f>
        <v>Nouvelle-Zélande</v>
      </c>
      <c r="K2567" s="31" t="str">
        <f>IFERROR(VLOOKUP(J2567,Setup_Team!$B:$C,2,FALSE), "TDB")</f>
        <v>NZL</v>
      </c>
      <c r="L2567" s="31" t="str">
        <f>VLOOKUP($A2567,Location!$A:$J,8,FALSE)</f>
        <v>Belgique</v>
      </c>
      <c r="M2567" s="31" t="str">
        <f>IFERROR(VLOOKUP(L2567,Setup_Team!$B:$C,2,FALSE), "TDB")</f>
        <v>BEL</v>
      </c>
      <c r="N2567" s="31" t="str">
        <f>VLOOKUP($A2567,Location!$A:$J,9,FALSE)</f>
        <v>Seattle</v>
      </c>
      <c r="O2567" s="31" t="str">
        <f>VLOOKUP($A2567,Location!$A:$J,10,FALSE)</f>
        <v>Lumen Field</v>
      </c>
      <c r="R2567" s="31">
        <v>0</v>
      </c>
      <c r="S2567" s="25">
        <f>VLOOKUP($A2567,Database!$A:$Y,10,FALSE)</f>
        <v>172</v>
      </c>
      <c r="T2567" s="25">
        <f>VLOOKUP($A2567,Database!$A:$Y,11,FALSE)</f>
        <v>129</v>
      </c>
      <c r="U2567" s="25">
        <f>VLOOKUP($A2567,Database!$A:$Y,12,FALSE)</f>
        <v>32</v>
      </c>
      <c r="V2567" s="25" t="str">
        <f>VLOOKUP(A2567,Database!A:M,13,FALSE)</f>
        <v>À venir</v>
      </c>
      <c r="W2567" s="25" t="str">
        <f>VLOOKUP($A2567,Database!$A:$Y,20,FALSE)</f>
        <v/>
      </c>
      <c r="X2567" s="25" t="str">
        <f>VLOOKUP($A2567,Database!$A:$Y,21,FALSE)</f>
        <v/>
      </c>
      <c r="Y2567" s="25" t="str">
        <f ca="1">IF(C2567&lt;NOW(),IF(AND(P2567&gt;Q2567,W2567&gt;X2567),S2567,IF(AND(P2567=Q2567,W2567=X2567),T2567,IF(AND(P2567&lt;Q2567,W2567&lt;X2567),U2567,0))),"")</f>
        <v/>
      </c>
      <c r="Z2567" s="25">
        <f>IF(AND(P2567=W2567,Q2567=X2567),1,0)</f>
        <v>1</v>
      </c>
      <c r="AA2567" s="25" t="str">
        <f>IF(Z2567=0,"",IF(ISBLANK(VLOOKUP(A2567,Database!A:AA,22,FALSE)),"",VLOOKUP(A2567,Database!A:AA,22,FALSE)))</f>
        <v>Exact</v>
      </c>
      <c r="AB2567" s="25">
        <f ca="1">IFERROR(IF(AND(Y2567&lt;&gt;"",OR(V2567="Terminé",V2567="En cours")),VLOOKUP(AA2567,Setup_ScoreExactBonus!A:D,4,FALSE),0),0)</f>
        <v>0</v>
      </c>
      <c r="AC2567" s="31" t="str">
        <f t="shared" ca="1" si="1"/>
        <v/>
      </c>
      <c r="AD2567" s="31">
        <f ca="1">SUMIFS(AC$2:AC2567,D$2:D2567,D2567)*IF(R2567=0,1,2)</f>
        <v>0</v>
      </c>
    </row>
    <row r="2568" spans="1:30" x14ac:dyDescent="0.35">
      <c r="A2568" s="31">
        <f>IF(ISBLANK(B2568),"",COUNTIF(B$2:B2568,B2568))-1</f>
        <v>65</v>
      </c>
      <c r="B2568" s="31">
        <v>32</v>
      </c>
      <c r="C2568" s="10">
        <f>VLOOKUP($A2568,Database!$A:$Y,7,FALSE)</f>
        <v>46200.208333333336</v>
      </c>
      <c r="D2568" s="31" t="str">
        <f>VLOOKUP(Pronostics!$B2568,Setup_MPP!$A:$G,3,FALSE)</f>
        <v>Joueur32</v>
      </c>
      <c r="E2568" s="31" t="str">
        <f>VLOOKUP(Pronostics!$B2568,Setup_MPP!$A:$G,2,FALSE)</f>
        <v>Joueur32</v>
      </c>
      <c r="F2568" s="31" t="str">
        <f>VLOOKUP($B2568,Setup_MPP!$A:$E,4,FALSE)</f>
        <v>#D5D5D5</v>
      </c>
      <c r="G2568" s="31" t="str">
        <f>VLOOKUP($B2568,Setup_MPP!$A:$E,5,FALSE)</f>
        <v>#727272</v>
      </c>
      <c r="H2568" s="31" t="str">
        <f>IFERROR(IF(AND(A2568&gt;=1,A2568&lt;=104),VLOOKUP($A2568,Location!$A:$J,6,FALSE),IF(A2568=0,"Avant l'ouverture",IF(OR(A2568=105,A2568=106),"Bonus"))),"")</f>
        <v>Tour 3</v>
      </c>
      <c r="I2568" s="31" t="str">
        <f>IF(LEFT(H2568,4)="Tour",VLOOKUP(A2568,Database!$A:$C,3,FALSE),"")</f>
        <v>G</v>
      </c>
      <c r="J2568" s="31" t="str">
        <f>VLOOKUP($A2568,Location!$A:$J,7,FALSE)</f>
        <v>Nouvelle-Zélande</v>
      </c>
      <c r="K2568" s="31" t="str">
        <f>IFERROR(VLOOKUP(J2568,Setup_Team!$B:$C,2,FALSE), "TDB")</f>
        <v>NZL</v>
      </c>
      <c r="L2568" s="31" t="str">
        <f>VLOOKUP($A2568,Location!$A:$J,8,FALSE)</f>
        <v>Belgique</v>
      </c>
      <c r="M2568" s="31" t="str">
        <f>IFERROR(VLOOKUP(L2568,Setup_Team!$B:$C,2,FALSE), "TDB")</f>
        <v>BEL</v>
      </c>
      <c r="N2568" s="31" t="str">
        <f>VLOOKUP($A2568,Location!$A:$J,9,FALSE)</f>
        <v>Seattle</v>
      </c>
      <c r="O2568" s="31" t="str">
        <f>VLOOKUP($A2568,Location!$A:$J,10,FALSE)</f>
        <v>Lumen Field</v>
      </c>
      <c r="R2568" s="31">
        <v>0</v>
      </c>
      <c r="S2568" s="25">
        <f>VLOOKUP($A2568,Database!$A:$Y,10,FALSE)</f>
        <v>172</v>
      </c>
      <c r="T2568" s="25">
        <f>VLOOKUP($A2568,Database!$A:$Y,11,FALSE)</f>
        <v>129</v>
      </c>
      <c r="U2568" s="25">
        <f>VLOOKUP($A2568,Database!$A:$Y,12,FALSE)</f>
        <v>32</v>
      </c>
      <c r="V2568" s="25" t="str">
        <f>VLOOKUP(A2568,Database!A:M,13,FALSE)</f>
        <v>À venir</v>
      </c>
      <c r="W2568" s="25" t="str">
        <f>VLOOKUP($A2568,Database!$A:$Y,20,FALSE)</f>
        <v/>
      </c>
      <c r="X2568" s="25" t="str">
        <f>VLOOKUP($A2568,Database!$A:$Y,21,FALSE)</f>
        <v/>
      </c>
      <c r="Y2568" s="25" t="str">
        <f ca="1">IF(C2568&lt;NOW(),IF(AND(P2568&gt;Q2568,W2568&gt;X2568),S2568,IF(AND(P2568=Q2568,W2568=X2568),T2568,IF(AND(P2568&lt;Q2568,W2568&lt;X2568),U2568,0))),"")</f>
        <v/>
      </c>
      <c r="Z2568" s="25">
        <f>IF(AND(P2568=W2568,Q2568=X2568),1,0)</f>
        <v>1</v>
      </c>
      <c r="AA2568" s="25" t="str">
        <f>IF(Z2568=0,"",IF(ISBLANK(VLOOKUP(A2568,Database!A:AA,22,FALSE)),"",VLOOKUP(A2568,Database!A:AA,22,FALSE)))</f>
        <v>Exact</v>
      </c>
      <c r="AB2568" s="25">
        <f ca="1">IFERROR(IF(AND(Y2568&lt;&gt;"",OR(V2568="Terminé",V2568="En cours")),VLOOKUP(AA2568,Setup_ScoreExactBonus!A:D,4,FALSE),0),0)</f>
        <v>0</v>
      </c>
      <c r="AC2568" s="31" t="str">
        <f t="shared" ca="1" si="1"/>
        <v/>
      </c>
      <c r="AD2568" s="31">
        <f ca="1">SUMIFS(AC$2:AC2568,D$2:D2568,D2568)*IF(R2568=0,1,2)</f>
        <v>0</v>
      </c>
    </row>
    <row r="2569" spans="1:30" x14ac:dyDescent="0.35">
      <c r="A2569" s="31">
        <f>IF(ISBLANK(B2569),"",COUNTIF(B$2:B2569,B2569))-1</f>
        <v>65</v>
      </c>
      <c r="B2569" s="31">
        <v>33</v>
      </c>
      <c r="C2569" s="10">
        <f>VLOOKUP($A2569,Database!$A:$Y,7,FALSE)</f>
        <v>46200.208333333336</v>
      </c>
      <c r="D2569" s="31" t="str">
        <f>VLOOKUP(Pronostics!$B2569,Setup_MPP!$A:$G,3,FALSE)</f>
        <v>Joueur33</v>
      </c>
      <c r="E2569" s="31" t="str">
        <f>VLOOKUP(Pronostics!$B2569,Setup_MPP!$A:$G,2,FALSE)</f>
        <v>Joueur33</v>
      </c>
      <c r="F2569" s="31" t="str">
        <f>VLOOKUP($B2569,Setup_MPP!$A:$E,4,FALSE)</f>
        <v>#D5D5D5</v>
      </c>
      <c r="G2569" s="31" t="str">
        <f>VLOOKUP($B2569,Setup_MPP!$A:$E,5,FALSE)</f>
        <v>#727272</v>
      </c>
      <c r="H2569" s="31" t="str">
        <f>IFERROR(IF(AND(A2569&gt;=1,A2569&lt;=104),VLOOKUP($A2569,Location!$A:$J,6,FALSE),IF(A2569=0,"Avant l'ouverture",IF(OR(A2569=105,A2569=106),"Bonus"))),"")</f>
        <v>Tour 3</v>
      </c>
      <c r="I2569" s="31" t="str">
        <f>IF(LEFT(H2569,4)="Tour",VLOOKUP(A2569,Database!$A:$C,3,FALSE),"")</f>
        <v>G</v>
      </c>
      <c r="J2569" s="31" t="str">
        <f>VLOOKUP($A2569,Location!$A:$J,7,FALSE)</f>
        <v>Nouvelle-Zélande</v>
      </c>
      <c r="K2569" s="31" t="str">
        <f>IFERROR(VLOOKUP(J2569,Setup_Team!$B:$C,2,FALSE), "TDB")</f>
        <v>NZL</v>
      </c>
      <c r="L2569" s="31" t="str">
        <f>VLOOKUP($A2569,Location!$A:$J,8,FALSE)</f>
        <v>Belgique</v>
      </c>
      <c r="M2569" s="31" t="str">
        <f>IFERROR(VLOOKUP(L2569,Setup_Team!$B:$C,2,FALSE), "TDB")</f>
        <v>BEL</v>
      </c>
      <c r="N2569" s="31" t="str">
        <f>VLOOKUP($A2569,Location!$A:$J,9,FALSE)</f>
        <v>Seattle</v>
      </c>
      <c r="O2569" s="31" t="str">
        <f>VLOOKUP($A2569,Location!$A:$J,10,FALSE)</f>
        <v>Lumen Field</v>
      </c>
      <c r="R2569" s="31">
        <v>0</v>
      </c>
      <c r="S2569" s="25">
        <f>VLOOKUP($A2569,Database!$A:$Y,10,FALSE)</f>
        <v>172</v>
      </c>
      <c r="T2569" s="25">
        <f>VLOOKUP($A2569,Database!$A:$Y,11,FALSE)</f>
        <v>129</v>
      </c>
      <c r="U2569" s="25">
        <f>VLOOKUP($A2569,Database!$A:$Y,12,FALSE)</f>
        <v>32</v>
      </c>
      <c r="V2569" s="25" t="str">
        <f>VLOOKUP(A2569,Database!A:M,13,FALSE)</f>
        <v>À venir</v>
      </c>
      <c r="W2569" s="25" t="str">
        <f>VLOOKUP($A2569,Database!$A:$Y,20,FALSE)</f>
        <v/>
      </c>
      <c r="X2569" s="25" t="str">
        <f>VLOOKUP($A2569,Database!$A:$Y,21,FALSE)</f>
        <v/>
      </c>
      <c r="Y2569" s="25" t="str">
        <f ca="1">IF(C2569&lt;NOW(),IF(AND(P2569&gt;Q2569,W2569&gt;X2569),S2569,IF(AND(P2569=Q2569,W2569=X2569),T2569,IF(AND(P2569&lt;Q2569,W2569&lt;X2569),U2569,0))),"")</f>
        <v/>
      </c>
      <c r="Z2569" s="25">
        <f>IF(AND(P2569=W2569,Q2569=X2569),1,0)</f>
        <v>1</v>
      </c>
      <c r="AA2569" s="25" t="str">
        <f>IF(Z2569=0,"",IF(ISBLANK(VLOOKUP(A2569,Database!A:AA,22,FALSE)),"",VLOOKUP(A2569,Database!A:AA,22,FALSE)))</f>
        <v>Exact</v>
      </c>
      <c r="AB2569" s="25">
        <f ca="1">IFERROR(IF(AND(Y2569&lt;&gt;"",OR(V2569="Terminé",V2569="En cours")),VLOOKUP(AA2569,Setup_ScoreExactBonus!A:D,4,FALSE),0),0)</f>
        <v>0</v>
      </c>
      <c r="AC2569" s="31" t="str">
        <f t="shared" ca="1" si="1"/>
        <v/>
      </c>
      <c r="AD2569" s="31">
        <f ca="1">SUMIFS(AC$2:AC2569,D$2:D2569,D2569)*IF(R2569=0,1,2)</f>
        <v>0</v>
      </c>
    </row>
    <row r="2570" spans="1:30" x14ac:dyDescent="0.35">
      <c r="A2570" s="31">
        <f>IF(ISBLANK(B2570),"",COUNTIF(B$2:B2570,B2570))-1</f>
        <v>65</v>
      </c>
      <c r="B2570" s="31">
        <v>34</v>
      </c>
      <c r="C2570" s="10">
        <f>VLOOKUP($A2570,Database!$A:$Y,7,FALSE)</f>
        <v>46200.208333333336</v>
      </c>
      <c r="D2570" s="31" t="str">
        <f>VLOOKUP(Pronostics!$B2570,Setup_MPP!$A:$G,3,FALSE)</f>
        <v>Joueur34</v>
      </c>
      <c r="E2570" s="31" t="str">
        <f>VLOOKUP(Pronostics!$B2570,Setup_MPP!$A:$G,2,FALSE)</f>
        <v>Joueur34</v>
      </c>
      <c r="F2570" s="31" t="str">
        <f>VLOOKUP($B2570,Setup_MPP!$A:$E,4,FALSE)</f>
        <v>#D5D5D5</v>
      </c>
      <c r="G2570" s="31" t="str">
        <f>VLOOKUP($B2570,Setup_MPP!$A:$E,5,FALSE)</f>
        <v>#727272</v>
      </c>
      <c r="H2570" s="31" t="str">
        <f>IFERROR(IF(AND(A2570&gt;=1,A2570&lt;=104),VLOOKUP($A2570,Location!$A:$J,6,FALSE),IF(A2570=0,"Avant l'ouverture",IF(OR(A2570=105,A2570=106),"Bonus"))),"")</f>
        <v>Tour 3</v>
      </c>
      <c r="I2570" s="31" t="str">
        <f>IF(LEFT(H2570,4)="Tour",VLOOKUP(A2570,Database!$A:$C,3,FALSE),"")</f>
        <v>G</v>
      </c>
      <c r="J2570" s="31" t="str">
        <f>VLOOKUP($A2570,Location!$A:$J,7,FALSE)</f>
        <v>Nouvelle-Zélande</v>
      </c>
      <c r="K2570" s="31" t="str">
        <f>IFERROR(VLOOKUP(J2570,Setup_Team!$B:$C,2,FALSE), "TDB")</f>
        <v>NZL</v>
      </c>
      <c r="L2570" s="31" t="str">
        <f>VLOOKUP($A2570,Location!$A:$J,8,FALSE)</f>
        <v>Belgique</v>
      </c>
      <c r="M2570" s="31" t="str">
        <f>IFERROR(VLOOKUP(L2570,Setup_Team!$B:$C,2,FALSE), "TDB")</f>
        <v>BEL</v>
      </c>
      <c r="N2570" s="31" t="str">
        <f>VLOOKUP($A2570,Location!$A:$J,9,FALSE)</f>
        <v>Seattle</v>
      </c>
      <c r="O2570" s="31" t="str">
        <f>VLOOKUP($A2570,Location!$A:$J,10,FALSE)</f>
        <v>Lumen Field</v>
      </c>
      <c r="R2570" s="31">
        <v>0</v>
      </c>
      <c r="S2570" s="25">
        <f>VLOOKUP($A2570,Database!$A:$Y,10,FALSE)</f>
        <v>172</v>
      </c>
      <c r="T2570" s="25">
        <f>VLOOKUP($A2570,Database!$A:$Y,11,FALSE)</f>
        <v>129</v>
      </c>
      <c r="U2570" s="25">
        <f>VLOOKUP($A2570,Database!$A:$Y,12,FALSE)</f>
        <v>32</v>
      </c>
      <c r="V2570" s="25" t="str">
        <f>VLOOKUP(A2570,Database!A:M,13,FALSE)</f>
        <v>À venir</v>
      </c>
      <c r="W2570" s="25" t="str">
        <f>VLOOKUP($A2570,Database!$A:$Y,20,FALSE)</f>
        <v/>
      </c>
      <c r="X2570" s="25" t="str">
        <f>VLOOKUP($A2570,Database!$A:$Y,21,FALSE)</f>
        <v/>
      </c>
      <c r="Y2570" s="25" t="str">
        <f ca="1">IF(C2570&lt;NOW(),IF(AND(P2570&gt;Q2570,W2570&gt;X2570),S2570,IF(AND(P2570=Q2570,W2570=X2570),T2570,IF(AND(P2570&lt;Q2570,W2570&lt;X2570),U2570,0))),"")</f>
        <v/>
      </c>
      <c r="Z2570" s="25">
        <f>IF(AND(P2570=W2570,Q2570=X2570),1,0)</f>
        <v>1</v>
      </c>
      <c r="AA2570" s="25" t="str">
        <f>IF(Z2570=0,"",IF(ISBLANK(VLOOKUP(A2570,Database!A:AA,22,FALSE)),"",VLOOKUP(A2570,Database!A:AA,22,FALSE)))</f>
        <v>Exact</v>
      </c>
      <c r="AB2570" s="25">
        <f ca="1">IFERROR(IF(AND(Y2570&lt;&gt;"",OR(V2570="Terminé",V2570="En cours")),VLOOKUP(AA2570,Setup_ScoreExactBonus!A:D,4,FALSE),0),0)</f>
        <v>0</v>
      </c>
      <c r="AC2570" s="31" t="str">
        <f t="shared" ca="1" si="1"/>
        <v/>
      </c>
      <c r="AD2570" s="31">
        <f ca="1">SUMIFS(AC$2:AC2570,D$2:D2570,D2570)*IF(R2570=0,1,2)</f>
        <v>0</v>
      </c>
    </row>
    <row r="2571" spans="1:30" x14ac:dyDescent="0.35">
      <c r="A2571" s="31">
        <f>IF(ISBLANK(B2571),"",COUNTIF(B$2:B2571,B2571))-1</f>
        <v>65</v>
      </c>
      <c r="B2571" s="31">
        <v>35</v>
      </c>
      <c r="C2571" s="10">
        <f>VLOOKUP($A2571,Database!$A:$Y,7,FALSE)</f>
        <v>46200.208333333336</v>
      </c>
      <c r="D2571" s="31" t="str">
        <f>VLOOKUP(Pronostics!$B2571,Setup_MPP!$A:$G,3,FALSE)</f>
        <v>Joueur35</v>
      </c>
      <c r="E2571" s="31" t="str">
        <f>VLOOKUP(Pronostics!$B2571,Setup_MPP!$A:$G,2,FALSE)</f>
        <v>Joueur35</v>
      </c>
      <c r="F2571" s="31" t="str">
        <f>VLOOKUP($B2571,Setup_MPP!$A:$E,4,FALSE)</f>
        <v>#D5D5D5</v>
      </c>
      <c r="G2571" s="31" t="str">
        <f>VLOOKUP($B2571,Setup_MPP!$A:$E,5,FALSE)</f>
        <v>#727272</v>
      </c>
      <c r="H2571" s="31" t="str">
        <f>IFERROR(IF(AND(A2571&gt;=1,A2571&lt;=104),VLOOKUP($A2571,Location!$A:$J,6,FALSE),IF(A2571=0,"Avant l'ouverture",IF(OR(A2571=105,A2571=106),"Bonus"))),"")</f>
        <v>Tour 3</v>
      </c>
      <c r="I2571" s="31" t="str">
        <f>IF(LEFT(H2571,4)="Tour",VLOOKUP(A2571,Database!$A:$C,3,FALSE),"")</f>
        <v>G</v>
      </c>
      <c r="J2571" s="31" t="str">
        <f>VLOOKUP($A2571,Location!$A:$J,7,FALSE)</f>
        <v>Nouvelle-Zélande</v>
      </c>
      <c r="K2571" s="31" t="str">
        <f>IFERROR(VLOOKUP(J2571,Setup_Team!$B:$C,2,FALSE), "TDB")</f>
        <v>NZL</v>
      </c>
      <c r="L2571" s="31" t="str">
        <f>VLOOKUP($A2571,Location!$A:$J,8,FALSE)</f>
        <v>Belgique</v>
      </c>
      <c r="M2571" s="31" t="str">
        <f>IFERROR(VLOOKUP(L2571,Setup_Team!$B:$C,2,FALSE), "TDB")</f>
        <v>BEL</v>
      </c>
      <c r="N2571" s="31" t="str">
        <f>VLOOKUP($A2571,Location!$A:$J,9,FALSE)</f>
        <v>Seattle</v>
      </c>
      <c r="O2571" s="31" t="str">
        <f>VLOOKUP($A2571,Location!$A:$J,10,FALSE)</f>
        <v>Lumen Field</v>
      </c>
      <c r="R2571" s="31">
        <v>0</v>
      </c>
      <c r="S2571" s="25">
        <f>VLOOKUP($A2571,Database!$A:$Y,10,FALSE)</f>
        <v>172</v>
      </c>
      <c r="T2571" s="25">
        <f>VLOOKUP($A2571,Database!$A:$Y,11,FALSE)</f>
        <v>129</v>
      </c>
      <c r="U2571" s="25">
        <f>VLOOKUP($A2571,Database!$A:$Y,12,FALSE)</f>
        <v>32</v>
      </c>
      <c r="V2571" s="25" t="str">
        <f>VLOOKUP(A2571,Database!A:M,13,FALSE)</f>
        <v>À venir</v>
      </c>
      <c r="W2571" s="25" t="str">
        <f>VLOOKUP($A2571,Database!$A:$Y,20,FALSE)</f>
        <v/>
      </c>
      <c r="X2571" s="25" t="str">
        <f>VLOOKUP($A2571,Database!$A:$Y,21,FALSE)</f>
        <v/>
      </c>
      <c r="Y2571" s="25" t="str">
        <f ca="1">IF(C2571&lt;NOW(),IF(AND(P2571&gt;Q2571,W2571&gt;X2571),S2571,IF(AND(P2571=Q2571,W2571=X2571),T2571,IF(AND(P2571&lt;Q2571,W2571&lt;X2571),U2571,0))),"")</f>
        <v/>
      </c>
      <c r="Z2571" s="25">
        <f>IF(AND(P2571=W2571,Q2571=X2571),1,0)</f>
        <v>1</v>
      </c>
      <c r="AA2571" s="25" t="str">
        <f>IF(Z2571=0,"",IF(ISBLANK(VLOOKUP(A2571,Database!A:AA,22,FALSE)),"",VLOOKUP(A2571,Database!A:AA,22,FALSE)))</f>
        <v>Exact</v>
      </c>
      <c r="AB2571" s="25">
        <f ca="1">IFERROR(IF(AND(Y2571&lt;&gt;"",OR(V2571="Terminé",V2571="En cours")),VLOOKUP(AA2571,Setup_ScoreExactBonus!A:D,4,FALSE),0),0)</f>
        <v>0</v>
      </c>
      <c r="AC2571" s="31" t="str">
        <f t="shared" ca="1" si="1"/>
        <v/>
      </c>
      <c r="AD2571" s="31">
        <f ca="1">SUMIFS(AC$2:AC2571,D$2:D2571,D2571)*IF(R2571=0,1,2)</f>
        <v>0</v>
      </c>
    </row>
    <row r="2572" spans="1:30" x14ac:dyDescent="0.35">
      <c r="A2572" s="31">
        <f>IF(ISBLANK(B2572),"",COUNTIF(B$2:B2572,B2572))-1</f>
        <v>65</v>
      </c>
      <c r="B2572" s="31">
        <v>36</v>
      </c>
      <c r="C2572" s="10">
        <f>VLOOKUP($A2572,Database!$A:$Y,7,FALSE)</f>
        <v>46200.208333333336</v>
      </c>
      <c r="D2572" s="31" t="str">
        <f>VLOOKUP(Pronostics!$B2572,Setup_MPP!$A:$G,3,FALSE)</f>
        <v>Joueur36</v>
      </c>
      <c r="E2572" s="31" t="str">
        <f>VLOOKUP(Pronostics!$B2572,Setup_MPP!$A:$G,2,FALSE)</f>
        <v>Joueur36</v>
      </c>
      <c r="F2572" s="31" t="str">
        <f>VLOOKUP($B2572,Setup_MPP!$A:$E,4,FALSE)</f>
        <v>#D5D5D5</v>
      </c>
      <c r="G2572" s="31" t="str">
        <f>VLOOKUP($B2572,Setup_MPP!$A:$E,5,FALSE)</f>
        <v>#727272</v>
      </c>
      <c r="H2572" s="31" t="str">
        <f>IFERROR(IF(AND(A2572&gt;=1,A2572&lt;=104),VLOOKUP($A2572,Location!$A:$J,6,FALSE),IF(A2572=0,"Avant l'ouverture",IF(OR(A2572=105,A2572=106),"Bonus"))),"")</f>
        <v>Tour 3</v>
      </c>
      <c r="I2572" s="31" t="str">
        <f>IF(LEFT(H2572,4)="Tour",VLOOKUP(A2572,Database!$A:$C,3,FALSE),"")</f>
        <v>G</v>
      </c>
      <c r="J2572" s="31" t="str">
        <f>VLOOKUP($A2572,Location!$A:$J,7,FALSE)</f>
        <v>Nouvelle-Zélande</v>
      </c>
      <c r="K2572" s="31" t="str">
        <f>IFERROR(VLOOKUP(J2572,Setup_Team!$B:$C,2,FALSE), "TDB")</f>
        <v>NZL</v>
      </c>
      <c r="L2572" s="31" t="str">
        <f>VLOOKUP($A2572,Location!$A:$J,8,FALSE)</f>
        <v>Belgique</v>
      </c>
      <c r="M2572" s="31" t="str">
        <f>IFERROR(VLOOKUP(L2572,Setup_Team!$B:$C,2,FALSE), "TDB")</f>
        <v>BEL</v>
      </c>
      <c r="N2572" s="31" t="str">
        <f>VLOOKUP($A2572,Location!$A:$J,9,FALSE)</f>
        <v>Seattle</v>
      </c>
      <c r="O2572" s="31" t="str">
        <f>VLOOKUP($A2572,Location!$A:$J,10,FALSE)</f>
        <v>Lumen Field</v>
      </c>
      <c r="R2572" s="31">
        <v>0</v>
      </c>
      <c r="S2572" s="25">
        <f>VLOOKUP($A2572,Database!$A:$Y,10,FALSE)</f>
        <v>172</v>
      </c>
      <c r="T2572" s="25">
        <f>VLOOKUP($A2572,Database!$A:$Y,11,FALSE)</f>
        <v>129</v>
      </c>
      <c r="U2572" s="25">
        <f>VLOOKUP($A2572,Database!$A:$Y,12,FALSE)</f>
        <v>32</v>
      </c>
      <c r="V2572" s="25" t="str">
        <f>VLOOKUP(A2572,Database!A:M,13,FALSE)</f>
        <v>À venir</v>
      </c>
      <c r="W2572" s="25" t="str">
        <f>VLOOKUP($A2572,Database!$A:$Y,20,FALSE)</f>
        <v/>
      </c>
      <c r="X2572" s="25" t="str">
        <f>VLOOKUP($A2572,Database!$A:$Y,21,FALSE)</f>
        <v/>
      </c>
      <c r="Y2572" s="25" t="str">
        <f ca="1">IF(C2572&lt;NOW(),IF(AND(P2572&gt;Q2572,W2572&gt;X2572),S2572,IF(AND(P2572=Q2572,W2572=X2572),T2572,IF(AND(P2572&lt;Q2572,W2572&lt;X2572),U2572,0))),"")</f>
        <v/>
      </c>
      <c r="Z2572" s="25">
        <f>IF(AND(P2572=W2572,Q2572=X2572),1,0)</f>
        <v>1</v>
      </c>
      <c r="AA2572" s="25" t="str">
        <f>IF(Z2572=0,"",IF(ISBLANK(VLOOKUP(A2572,Database!A:AA,22,FALSE)),"",VLOOKUP(A2572,Database!A:AA,22,FALSE)))</f>
        <v>Exact</v>
      </c>
      <c r="AB2572" s="25">
        <f ca="1">IFERROR(IF(AND(Y2572&lt;&gt;"",OR(V2572="Terminé",V2572="En cours")),VLOOKUP(AA2572,Setup_ScoreExactBonus!A:D,4,FALSE),0),0)</f>
        <v>0</v>
      </c>
      <c r="AC2572" s="31" t="str">
        <f t="shared" ca="1" si="1"/>
        <v/>
      </c>
      <c r="AD2572" s="31">
        <f ca="1">SUMIFS(AC$2:AC2572,D$2:D2572,D2572)*IF(R2572=0,1,2)</f>
        <v>0</v>
      </c>
    </row>
    <row r="2573" spans="1:30" x14ac:dyDescent="0.35">
      <c r="A2573" s="31">
        <f>IF(ISBLANK(B2573),"",COUNTIF(B$2:B2573,B2573))-1</f>
        <v>65</v>
      </c>
      <c r="B2573" s="31">
        <v>37</v>
      </c>
      <c r="C2573" s="10">
        <f>VLOOKUP($A2573,Database!$A:$Y,7,FALSE)</f>
        <v>46200.208333333336</v>
      </c>
      <c r="D2573" s="31" t="str">
        <f>VLOOKUP(Pronostics!$B2573,Setup_MPP!$A:$G,3,FALSE)</f>
        <v>Joueur37</v>
      </c>
      <c r="E2573" s="31" t="str">
        <f>VLOOKUP(Pronostics!$B2573,Setup_MPP!$A:$G,2,FALSE)</f>
        <v>Joueur37</v>
      </c>
      <c r="F2573" s="31" t="str">
        <f>VLOOKUP($B2573,Setup_MPP!$A:$E,4,FALSE)</f>
        <v>#D5D5D5</v>
      </c>
      <c r="G2573" s="31" t="str">
        <f>VLOOKUP($B2573,Setup_MPP!$A:$E,5,FALSE)</f>
        <v>#727272</v>
      </c>
      <c r="H2573" s="31" t="str">
        <f>IFERROR(IF(AND(A2573&gt;=1,A2573&lt;=104),VLOOKUP($A2573,Location!$A:$J,6,FALSE),IF(A2573=0,"Avant l'ouverture",IF(OR(A2573=105,A2573=106),"Bonus"))),"")</f>
        <v>Tour 3</v>
      </c>
      <c r="I2573" s="31" t="str">
        <f>IF(LEFT(H2573,4)="Tour",VLOOKUP(A2573,Database!$A:$C,3,FALSE),"")</f>
        <v>G</v>
      </c>
      <c r="J2573" s="31" t="str">
        <f>VLOOKUP($A2573,Location!$A:$J,7,FALSE)</f>
        <v>Nouvelle-Zélande</v>
      </c>
      <c r="K2573" s="31" t="str">
        <f>IFERROR(VLOOKUP(J2573,Setup_Team!$B:$C,2,FALSE), "TDB")</f>
        <v>NZL</v>
      </c>
      <c r="L2573" s="31" t="str">
        <f>VLOOKUP($A2573,Location!$A:$J,8,FALSE)</f>
        <v>Belgique</v>
      </c>
      <c r="M2573" s="31" t="str">
        <f>IFERROR(VLOOKUP(L2573,Setup_Team!$B:$C,2,FALSE), "TDB")</f>
        <v>BEL</v>
      </c>
      <c r="N2573" s="31" t="str">
        <f>VLOOKUP($A2573,Location!$A:$J,9,FALSE)</f>
        <v>Seattle</v>
      </c>
      <c r="O2573" s="31" t="str">
        <f>VLOOKUP($A2573,Location!$A:$J,10,FALSE)</f>
        <v>Lumen Field</v>
      </c>
      <c r="R2573" s="31">
        <v>0</v>
      </c>
      <c r="S2573" s="25">
        <f>VLOOKUP($A2573,Database!$A:$Y,10,FALSE)</f>
        <v>172</v>
      </c>
      <c r="T2573" s="25">
        <f>VLOOKUP($A2573,Database!$A:$Y,11,FALSE)</f>
        <v>129</v>
      </c>
      <c r="U2573" s="25">
        <f>VLOOKUP($A2573,Database!$A:$Y,12,FALSE)</f>
        <v>32</v>
      </c>
      <c r="V2573" s="25" t="str">
        <f>VLOOKUP(A2573,Database!A:M,13,FALSE)</f>
        <v>À venir</v>
      </c>
      <c r="W2573" s="25" t="str">
        <f>VLOOKUP($A2573,Database!$A:$Y,20,FALSE)</f>
        <v/>
      </c>
      <c r="X2573" s="25" t="str">
        <f>VLOOKUP($A2573,Database!$A:$Y,21,FALSE)</f>
        <v/>
      </c>
      <c r="Y2573" s="25" t="str">
        <f ca="1">IF(C2573&lt;NOW(),IF(AND(P2573&gt;Q2573,W2573&gt;X2573),S2573,IF(AND(P2573=Q2573,W2573=X2573),T2573,IF(AND(P2573&lt;Q2573,W2573&lt;X2573),U2573,0))),"")</f>
        <v/>
      </c>
      <c r="Z2573" s="25">
        <f>IF(AND(P2573=W2573,Q2573=X2573),1,0)</f>
        <v>1</v>
      </c>
      <c r="AA2573" s="25" t="str">
        <f>IF(Z2573=0,"",IF(ISBLANK(VLOOKUP(A2573,Database!A:AA,22,FALSE)),"",VLOOKUP(A2573,Database!A:AA,22,FALSE)))</f>
        <v>Exact</v>
      </c>
      <c r="AB2573" s="25">
        <f ca="1">IFERROR(IF(AND(Y2573&lt;&gt;"",OR(V2573="Terminé",V2573="En cours")),VLOOKUP(AA2573,Setup_ScoreExactBonus!A:D,4,FALSE),0),0)</f>
        <v>0</v>
      </c>
      <c r="AC2573" s="31" t="str">
        <f t="shared" ca="1" si="1"/>
        <v/>
      </c>
      <c r="AD2573" s="31">
        <f ca="1">SUMIFS(AC$2:AC2573,D$2:D2573,D2573)*IF(R2573=0,1,2)</f>
        <v>0</v>
      </c>
    </row>
    <row r="2574" spans="1:30" x14ac:dyDescent="0.35">
      <c r="A2574" s="31">
        <f>IF(ISBLANK(B2574),"",COUNTIF(B$2:B2574,B2574))-1</f>
        <v>65</v>
      </c>
      <c r="B2574" s="31">
        <v>38</v>
      </c>
      <c r="C2574" s="10">
        <f>VLOOKUP($A2574,Database!$A:$Y,7,FALSE)</f>
        <v>46200.208333333336</v>
      </c>
      <c r="D2574" s="31" t="str">
        <f>VLOOKUP(Pronostics!$B2574,Setup_MPP!$A:$G,3,FALSE)</f>
        <v>Joueur38</v>
      </c>
      <c r="E2574" s="31" t="str">
        <f>VLOOKUP(Pronostics!$B2574,Setup_MPP!$A:$G,2,FALSE)</f>
        <v>Joueur38</v>
      </c>
      <c r="F2574" s="31" t="str">
        <f>VLOOKUP($B2574,Setup_MPP!$A:$E,4,FALSE)</f>
        <v>#D5D5D5</v>
      </c>
      <c r="G2574" s="31" t="str">
        <f>VLOOKUP($B2574,Setup_MPP!$A:$E,5,FALSE)</f>
        <v>#727272</v>
      </c>
      <c r="H2574" s="31" t="str">
        <f>IFERROR(IF(AND(A2574&gt;=1,A2574&lt;=104),VLOOKUP($A2574,Location!$A:$J,6,FALSE),IF(A2574=0,"Avant l'ouverture",IF(OR(A2574=105,A2574=106),"Bonus"))),"")</f>
        <v>Tour 3</v>
      </c>
      <c r="I2574" s="31" t="str">
        <f>IF(LEFT(H2574,4)="Tour",VLOOKUP(A2574,Database!$A:$C,3,FALSE),"")</f>
        <v>G</v>
      </c>
      <c r="J2574" s="31" t="str">
        <f>VLOOKUP($A2574,Location!$A:$J,7,FALSE)</f>
        <v>Nouvelle-Zélande</v>
      </c>
      <c r="K2574" s="31" t="str">
        <f>IFERROR(VLOOKUP(J2574,Setup_Team!$B:$C,2,FALSE), "TDB")</f>
        <v>NZL</v>
      </c>
      <c r="L2574" s="31" t="str">
        <f>VLOOKUP($A2574,Location!$A:$J,8,FALSE)</f>
        <v>Belgique</v>
      </c>
      <c r="M2574" s="31" t="str">
        <f>IFERROR(VLOOKUP(L2574,Setup_Team!$B:$C,2,FALSE), "TDB")</f>
        <v>BEL</v>
      </c>
      <c r="N2574" s="31" t="str">
        <f>VLOOKUP($A2574,Location!$A:$J,9,FALSE)</f>
        <v>Seattle</v>
      </c>
      <c r="O2574" s="31" t="str">
        <f>VLOOKUP($A2574,Location!$A:$J,10,FALSE)</f>
        <v>Lumen Field</v>
      </c>
      <c r="R2574" s="31">
        <v>0</v>
      </c>
      <c r="S2574" s="25">
        <f>VLOOKUP($A2574,Database!$A:$Y,10,FALSE)</f>
        <v>172</v>
      </c>
      <c r="T2574" s="25">
        <f>VLOOKUP($A2574,Database!$A:$Y,11,FALSE)</f>
        <v>129</v>
      </c>
      <c r="U2574" s="25">
        <f>VLOOKUP($A2574,Database!$A:$Y,12,FALSE)</f>
        <v>32</v>
      </c>
      <c r="V2574" s="25" t="str">
        <f>VLOOKUP(A2574,Database!A:M,13,FALSE)</f>
        <v>À venir</v>
      </c>
      <c r="W2574" s="25" t="str">
        <f>VLOOKUP($A2574,Database!$A:$Y,20,FALSE)</f>
        <v/>
      </c>
      <c r="X2574" s="25" t="str">
        <f>VLOOKUP($A2574,Database!$A:$Y,21,FALSE)</f>
        <v/>
      </c>
      <c r="Y2574" s="25" t="str">
        <f ca="1">IF(C2574&lt;NOW(),IF(AND(P2574&gt;Q2574,W2574&gt;X2574),S2574,IF(AND(P2574=Q2574,W2574=X2574),T2574,IF(AND(P2574&lt;Q2574,W2574&lt;X2574),U2574,0))),"")</f>
        <v/>
      </c>
      <c r="Z2574" s="25">
        <f>IF(AND(P2574=W2574,Q2574=X2574),1,0)</f>
        <v>1</v>
      </c>
      <c r="AA2574" s="25" t="str">
        <f>IF(Z2574=0,"",IF(ISBLANK(VLOOKUP(A2574,Database!A:AA,22,FALSE)),"",VLOOKUP(A2574,Database!A:AA,22,FALSE)))</f>
        <v>Exact</v>
      </c>
      <c r="AB2574" s="25">
        <f ca="1">IFERROR(IF(AND(Y2574&lt;&gt;"",OR(V2574="Terminé",V2574="En cours")),VLOOKUP(AA2574,Setup_ScoreExactBonus!A:D,4,FALSE),0),0)</f>
        <v>0</v>
      </c>
      <c r="AC2574" s="31" t="str">
        <f t="shared" ca="1" si="1"/>
        <v/>
      </c>
      <c r="AD2574" s="31">
        <f ca="1">SUMIFS(AC$2:AC2574,D$2:D2574,D2574)*IF(R2574=0,1,2)</f>
        <v>0</v>
      </c>
    </row>
    <row r="2575" spans="1:30" x14ac:dyDescent="0.35">
      <c r="A2575" s="31">
        <f>IF(ISBLANK(B2575),"",COUNTIF(B$2:B2575,B2575))-1</f>
        <v>65</v>
      </c>
      <c r="B2575" s="31">
        <v>39</v>
      </c>
      <c r="C2575" s="10">
        <f>VLOOKUP($A2575,Database!$A:$Y,7,FALSE)</f>
        <v>46200.208333333336</v>
      </c>
      <c r="D2575" s="31" t="str">
        <f>VLOOKUP(Pronostics!$B2575,Setup_MPP!$A:$G,3,FALSE)</f>
        <v>Joueur39</v>
      </c>
      <c r="E2575" s="31" t="str">
        <f>VLOOKUP(Pronostics!$B2575,Setup_MPP!$A:$G,2,FALSE)</f>
        <v>Joueur39</v>
      </c>
      <c r="F2575" s="31" t="str">
        <f>VLOOKUP($B2575,Setup_MPP!$A:$E,4,FALSE)</f>
        <v>#D5D5D5</v>
      </c>
      <c r="G2575" s="31" t="str">
        <f>VLOOKUP($B2575,Setup_MPP!$A:$E,5,FALSE)</f>
        <v>#727272</v>
      </c>
      <c r="H2575" s="31" t="str">
        <f>IFERROR(IF(AND(A2575&gt;=1,A2575&lt;=104),VLOOKUP($A2575,Location!$A:$J,6,FALSE),IF(A2575=0,"Avant l'ouverture",IF(OR(A2575=105,A2575=106),"Bonus"))),"")</f>
        <v>Tour 3</v>
      </c>
      <c r="I2575" s="31" t="str">
        <f>IF(LEFT(H2575,4)="Tour",VLOOKUP(A2575,Database!$A:$C,3,FALSE),"")</f>
        <v>G</v>
      </c>
      <c r="J2575" s="31" t="str">
        <f>VLOOKUP($A2575,Location!$A:$J,7,FALSE)</f>
        <v>Nouvelle-Zélande</v>
      </c>
      <c r="K2575" s="31" t="str">
        <f>IFERROR(VLOOKUP(J2575,Setup_Team!$B:$C,2,FALSE), "TDB")</f>
        <v>NZL</v>
      </c>
      <c r="L2575" s="31" t="str">
        <f>VLOOKUP($A2575,Location!$A:$J,8,FALSE)</f>
        <v>Belgique</v>
      </c>
      <c r="M2575" s="31" t="str">
        <f>IFERROR(VLOOKUP(L2575,Setup_Team!$B:$C,2,FALSE), "TDB")</f>
        <v>BEL</v>
      </c>
      <c r="N2575" s="31" t="str">
        <f>VLOOKUP($A2575,Location!$A:$J,9,FALSE)</f>
        <v>Seattle</v>
      </c>
      <c r="O2575" s="31" t="str">
        <f>VLOOKUP($A2575,Location!$A:$J,10,FALSE)</f>
        <v>Lumen Field</v>
      </c>
      <c r="R2575" s="31">
        <v>0</v>
      </c>
      <c r="S2575" s="25">
        <f>VLOOKUP($A2575,Database!$A:$Y,10,FALSE)</f>
        <v>172</v>
      </c>
      <c r="T2575" s="25">
        <f>VLOOKUP($A2575,Database!$A:$Y,11,FALSE)</f>
        <v>129</v>
      </c>
      <c r="U2575" s="25">
        <f>VLOOKUP($A2575,Database!$A:$Y,12,FALSE)</f>
        <v>32</v>
      </c>
      <c r="V2575" s="25" t="str">
        <f>VLOOKUP(A2575,Database!A:M,13,FALSE)</f>
        <v>À venir</v>
      </c>
      <c r="W2575" s="25" t="str">
        <f>VLOOKUP($A2575,Database!$A:$Y,20,FALSE)</f>
        <v/>
      </c>
      <c r="X2575" s="25" t="str">
        <f>VLOOKUP($A2575,Database!$A:$Y,21,FALSE)</f>
        <v/>
      </c>
      <c r="Y2575" s="25" t="str">
        <f ca="1">IF(C2575&lt;NOW(),IF(AND(P2575&gt;Q2575,W2575&gt;X2575),S2575,IF(AND(P2575=Q2575,W2575=X2575),T2575,IF(AND(P2575&lt;Q2575,W2575&lt;X2575),U2575,0))),"")</f>
        <v/>
      </c>
      <c r="Z2575" s="25">
        <f>IF(AND(P2575=W2575,Q2575=X2575),1,0)</f>
        <v>1</v>
      </c>
      <c r="AA2575" s="25" t="str">
        <f>IF(Z2575=0,"",IF(ISBLANK(VLOOKUP(A2575,Database!A:AA,22,FALSE)),"",VLOOKUP(A2575,Database!A:AA,22,FALSE)))</f>
        <v>Exact</v>
      </c>
      <c r="AB2575" s="25">
        <f ca="1">IFERROR(IF(AND(Y2575&lt;&gt;"",OR(V2575="Terminé",V2575="En cours")),VLOOKUP(AA2575,Setup_ScoreExactBonus!A:D,4,FALSE),0),0)</f>
        <v>0</v>
      </c>
      <c r="AC2575" s="31" t="str">
        <f t="shared" ca="1" si="1"/>
        <v/>
      </c>
      <c r="AD2575" s="31">
        <f ca="1">SUMIFS(AC$2:AC2575,D$2:D2575,D2575)*IF(R2575=0,1,2)</f>
        <v>0</v>
      </c>
    </row>
    <row r="2576" spans="1:30" x14ac:dyDescent="0.35">
      <c r="A2576" s="31">
        <f>IF(ISBLANK(B2576),"",COUNTIF(B$2:B2576,B2576))-1</f>
        <v>66</v>
      </c>
      <c r="B2576" s="31">
        <v>1</v>
      </c>
      <c r="C2576" s="10">
        <f>VLOOKUP($A2576,Database!$A:$Y,7,FALSE)</f>
        <v>46200.208333333336</v>
      </c>
      <c r="D2576" s="31" t="str">
        <f>VLOOKUP(Pronostics!$B2576,Setup_MPP!$A:$G,3,FALSE)</f>
        <v>_Nicolas_LM_</v>
      </c>
      <c r="E2576" s="31" t="str">
        <f>VLOOKUP(Pronostics!$B2576,Setup_MPP!$A:$G,2,FALSE)</f>
        <v>Nicolas LE MOUEL</v>
      </c>
      <c r="F2576" s="31" t="str">
        <f>VLOOKUP($B2576,Setup_MPP!$A:$E,4,FALSE)</f>
        <v>#F7C79D</v>
      </c>
      <c r="G2576" s="31" t="str">
        <f>VLOOKUP($B2576,Setup_MPP!$A:$E,5,FALSE)</f>
        <v>#FFBE85</v>
      </c>
      <c r="H2576" s="31" t="str">
        <f>IFERROR(IF(AND(A2576&gt;=1,A2576&lt;=104),VLOOKUP($A2576,Location!$A:$J,6,FALSE),IF(A2576=0,"Avant l'ouverture",IF(OR(A2576=105,A2576=106),"Bonus"))),"")</f>
        <v>Tour 3</v>
      </c>
      <c r="I2576" s="31" t="str">
        <f>IF(LEFT(H2576,4)="Tour",VLOOKUP(A2576,Database!$A:$C,3,FALSE),"")</f>
        <v>G</v>
      </c>
      <c r="J2576" s="31" t="str">
        <f>VLOOKUP($A2576,Location!$A:$J,7,FALSE)</f>
        <v>Egypte</v>
      </c>
      <c r="K2576" s="31" t="str">
        <f>IFERROR(VLOOKUP(J2576,Setup_Team!$B:$C,2,FALSE), "TDB")</f>
        <v>EGY</v>
      </c>
      <c r="L2576" s="31" t="str">
        <f>VLOOKUP($A2576,Location!$A:$J,8,FALSE)</f>
        <v>Iran</v>
      </c>
      <c r="M2576" s="31" t="str">
        <f>IFERROR(VLOOKUP(L2576,Setup_Team!$B:$C,2,FALSE), "TDB")</f>
        <v>IRN</v>
      </c>
      <c r="N2576" s="31" t="str">
        <f>VLOOKUP($A2576,Location!$A:$J,9,FALSE)</f>
        <v>Vancouver</v>
      </c>
      <c r="O2576" s="31" t="str">
        <f>VLOOKUP($A2576,Location!$A:$J,10,FALSE)</f>
        <v>BC Place</v>
      </c>
      <c r="P2576" s="44"/>
      <c r="Q2576" s="44"/>
      <c r="R2576" s="31">
        <v>0</v>
      </c>
      <c r="S2576" s="25">
        <f>VLOOKUP($A2576,Database!$A:$Y,10,FALSE)</f>
        <v>85</v>
      </c>
      <c r="T2576" s="25">
        <f>VLOOKUP($A2576,Database!$A:$Y,11,FALSE)</f>
        <v>114</v>
      </c>
      <c r="U2576" s="25">
        <f>VLOOKUP($A2576,Database!$A:$Y,12,FALSE)</f>
        <v>123</v>
      </c>
      <c r="V2576" s="25" t="str">
        <f>VLOOKUP(A2576,Database!A:M,13,FALSE)</f>
        <v>À venir</v>
      </c>
      <c r="W2576" s="25" t="str">
        <f>VLOOKUP($A2576,Database!$A:$Y,20,FALSE)</f>
        <v/>
      </c>
      <c r="X2576" s="25" t="str">
        <f>VLOOKUP($A2576,Database!$A:$Y,21,FALSE)</f>
        <v/>
      </c>
      <c r="Y2576" s="25" t="str">
        <f ca="1">IF(C2576&lt;NOW(),IF(AND(P2576&gt;Q2576,W2576&gt;X2576),S2576,IF(AND(P2576=Q2576,W2576=X2576),T2576,IF(AND(P2576&lt;Q2576,W2576&lt;X2576),U2576,0))),"")</f>
        <v/>
      </c>
      <c r="Z2576" s="25">
        <f>IF(AND(P2576=W2576,Q2576=X2576),1,0)</f>
        <v>1</v>
      </c>
      <c r="AA2576" s="25" t="str">
        <f>IF(Z2576=0,"",IF(ISBLANK(VLOOKUP(A2576,Database!A:AA,22,FALSE)),"",VLOOKUP(A2576,Database!A:AA,22,FALSE)))</f>
        <v>Exact</v>
      </c>
      <c r="AB2576" s="25">
        <f ca="1">IFERROR(IF(AND(Y2576&lt;&gt;"",OR(V2576="Terminé",V2576="En cours")),VLOOKUP(AA2576,Setup_ScoreExactBonus!A:D,4,FALSE),0),0)</f>
        <v>0</v>
      </c>
      <c r="AC2576" s="31" t="str">
        <f t="shared" ca="1" si="1"/>
        <v/>
      </c>
      <c r="AD2576" s="31">
        <f ca="1">SUMIFS(AC$2:AC2576,D$2:D2576,D2576)*IF(R2576=0,1,2)</f>
        <v>0</v>
      </c>
    </row>
    <row r="2577" spans="1:30" x14ac:dyDescent="0.35">
      <c r="A2577" s="31">
        <f>IF(ISBLANK(B2577),"",COUNTIF(B$2:B2577,B2577))-1</f>
        <v>66</v>
      </c>
      <c r="B2577" s="31">
        <v>2</v>
      </c>
      <c r="C2577" s="10">
        <f>VLOOKUP($A2577,Database!$A:$Y,7,FALSE)</f>
        <v>46200.208333333336</v>
      </c>
      <c r="D2577" s="31" t="str">
        <f>VLOOKUP(Pronostics!$B2577,Setup_MPP!$A:$G,3,FALSE)</f>
        <v>leaelaz</v>
      </c>
      <c r="E2577" s="31" t="str">
        <f>VLOOKUP(Pronostics!$B2577,Setup_MPP!$A:$G,2,FALSE)</f>
        <v>Léa EL ASERY</v>
      </c>
      <c r="F2577" s="31" t="str">
        <f>VLOOKUP($B2577,Setup_MPP!$A:$E,4,FALSE)</f>
        <v>#FFBEBE</v>
      </c>
      <c r="G2577" s="31" t="str">
        <f>VLOOKUP($B2577,Setup_MPP!$A:$E,5,FALSE)</f>
        <v>#DF6868</v>
      </c>
      <c r="H2577" s="31" t="str">
        <f>IFERROR(IF(AND(A2577&gt;=1,A2577&lt;=104),VLOOKUP($A2577,Location!$A:$J,6,FALSE),IF(A2577=0,"Avant l'ouverture",IF(OR(A2577=105,A2577=106),"Bonus"))),"")</f>
        <v>Tour 3</v>
      </c>
      <c r="I2577" s="31" t="str">
        <f>IF(LEFT(H2577,4)="Tour",VLOOKUP(A2577,Database!$A:$C,3,FALSE),"")</f>
        <v>G</v>
      </c>
      <c r="J2577" s="31" t="str">
        <f>VLOOKUP($A2577,Location!$A:$J,7,FALSE)</f>
        <v>Egypte</v>
      </c>
      <c r="K2577" s="31" t="str">
        <f>IFERROR(VLOOKUP(J2577,Setup_Team!$B:$C,2,FALSE), "TDB")</f>
        <v>EGY</v>
      </c>
      <c r="L2577" s="31" t="str">
        <f>VLOOKUP($A2577,Location!$A:$J,8,FALSE)</f>
        <v>Iran</v>
      </c>
      <c r="M2577" s="31" t="str">
        <f>IFERROR(VLOOKUP(L2577,Setup_Team!$B:$C,2,FALSE), "TDB")</f>
        <v>IRN</v>
      </c>
      <c r="N2577" s="31" t="str">
        <f>VLOOKUP($A2577,Location!$A:$J,9,FALSE)</f>
        <v>Vancouver</v>
      </c>
      <c r="O2577" s="31" t="str">
        <f>VLOOKUP($A2577,Location!$A:$J,10,FALSE)</f>
        <v>BC Place</v>
      </c>
      <c r="R2577" s="31">
        <v>0</v>
      </c>
      <c r="S2577" s="25">
        <f>VLOOKUP($A2577,Database!$A:$Y,10,FALSE)</f>
        <v>85</v>
      </c>
      <c r="T2577" s="25">
        <f>VLOOKUP($A2577,Database!$A:$Y,11,FALSE)</f>
        <v>114</v>
      </c>
      <c r="U2577" s="25">
        <f>VLOOKUP($A2577,Database!$A:$Y,12,FALSE)</f>
        <v>123</v>
      </c>
      <c r="V2577" s="25" t="str">
        <f>VLOOKUP(A2577,Database!A:M,13,FALSE)</f>
        <v>À venir</v>
      </c>
      <c r="W2577" s="25" t="str">
        <f>VLOOKUP($A2577,Database!$A:$Y,20,FALSE)</f>
        <v/>
      </c>
      <c r="X2577" s="25" t="str">
        <f>VLOOKUP($A2577,Database!$A:$Y,21,FALSE)</f>
        <v/>
      </c>
      <c r="Y2577" s="25" t="str">
        <f ca="1">IF(C2577&lt;NOW(),IF(AND(P2577&gt;Q2577,W2577&gt;X2577),S2577,IF(AND(P2577=Q2577,W2577=X2577),T2577,IF(AND(P2577&lt;Q2577,W2577&lt;X2577),U2577,0))),"")</f>
        <v/>
      </c>
      <c r="Z2577" s="25">
        <f>IF(AND(P2577=W2577,Q2577=X2577),1,0)</f>
        <v>1</v>
      </c>
      <c r="AA2577" s="25" t="str">
        <f>IF(Z2577=0,"",IF(ISBLANK(VLOOKUP(A2577,Database!A:AA,22,FALSE)),"",VLOOKUP(A2577,Database!A:AA,22,FALSE)))</f>
        <v>Exact</v>
      </c>
      <c r="AB2577" s="25">
        <f ca="1">IFERROR(IF(AND(Y2577&lt;&gt;"",OR(V2577="Terminé",V2577="En cours")),VLOOKUP(AA2577,Setup_ScoreExactBonus!A:D,4,FALSE),0),0)</f>
        <v>0</v>
      </c>
      <c r="AC2577" s="31" t="str">
        <f t="shared" ca="1" si="1"/>
        <v/>
      </c>
      <c r="AD2577" s="31">
        <f ca="1">SUMIFS(AC$2:AC2577,D$2:D2577,D2577)*IF(R2577=0,1,2)</f>
        <v>0</v>
      </c>
    </row>
    <row r="2578" spans="1:30" x14ac:dyDescent="0.35">
      <c r="A2578" s="31">
        <f>IF(ISBLANK(B2578),"",COUNTIF(B$2:B2578,B2578))-1</f>
        <v>66</v>
      </c>
      <c r="B2578" s="31">
        <v>3</v>
      </c>
      <c r="C2578" s="10">
        <f>VLOOKUP($A2578,Database!$A:$Y,7,FALSE)</f>
        <v>46200.208333333336</v>
      </c>
      <c r="D2578" s="31" t="str">
        <f>VLOOKUP(Pronostics!$B2578,Setup_MPP!$A:$G,3,FALSE)</f>
        <v>PasMetalleux</v>
      </c>
      <c r="E2578" s="31" t="str">
        <f>VLOOKUP(Pronostics!$B2578,Setup_MPP!$A:$G,2,FALSE)</f>
        <v>Elwenn JOUBREL</v>
      </c>
      <c r="F2578" s="31" t="str">
        <f>VLOOKUP($B2578,Setup_MPP!$A:$E,4,FALSE)</f>
        <v>#F5C7FC</v>
      </c>
      <c r="G2578" s="31" t="str">
        <f>VLOOKUP($B2578,Setup_MPP!$A:$E,5,FALSE)</f>
        <v>#C489CF</v>
      </c>
      <c r="H2578" s="31" t="str">
        <f>IFERROR(IF(AND(A2578&gt;=1,A2578&lt;=104),VLOOKUP($A2578,Location!$A:$J,6,FALSE),IF(A2578=0,"Avant l'ouverture",IF(OR(A2578=105,A2578=106),"Bonus"))),"")</f>
        <v>Tour 3</v>
      </c>
      <c r="I2578" s="31" t="str">
        <f>IF(LEFT(H2578,4)="Tour",VLOOKUP(A2578,Database!$A:$C,3,FALSE),"")</f>
        <v>G</v>
      </c>
      <c r="J2578" s="31" t="str">
        <f>VLOOKUP($A2578,Location!$A:$J,7,FALSE)</f>
        <v>Egypte</v>
      </c>
      <c r="K2578" s="31" t="str">
        <f>IFERROR(VLOOKUP(J2578,Setup_Team!$B:$C,2,FALSE), "TDB")</f>
        <v>EGY</v>
      </c>
      <c r="L2578" s="31" t="str">
        <f>VLOOKUP($A2578,Location!$A:$J,8,FALSE)</f>
        <v>Iran</v>
      </c>
      <c r="M2578" s="31" t="str">
        <f>IFERROR(VLOOKUP(L2578,Setup_Team!$B:$C,2,FALSE), "TDB")</f>
        <v>IRN</v>
      </c>
      <c r="N2578" s="31" t="str">
        <f>VLOOKUP($A2578,Location!$A:$J,9,FALSE)</f>
        <v>Vancouver</v>
      </c>
      <c r="O2578" s="31" t="str">
        <f>VLOOKUP($A2578,Location!$A:$J,10,FALSE)</f>
        <v>BC Place</v>
      </c>
      <c r="R2578" s="31">
        <v>0</v>
      </c>
      <c r="S2578" s="25">
        <f>VLOOKUP($A2578,Database!$A:$Y,10,FALSE)</f>
        <v>85</v>
      </c>
      <c r="T2578" s="25">
        <f>VLOOKUP($A2578,Database!$A:$Y,11,FALSE)</f>
        <v>114</v>
      </c>
      <c r="U2578" s="25">
        <f>VLOOKUP($A2578,Database!$A:$Y,12,FALSE)</f>
        <v>123</v>
      </c>
      <c r="V2578" s="25" t="str">
        <f>VLOOKUP(A2578,Database!A:M,13,FALSE)</f>
        <v>À venir</v>
      </c>
      <c r="W2578" s="25" t="str">
        <f>VLOOKUP($A2578,Database!$A:$Y,20,FALSE)</f>
        <v/>
      </c>
      <c r="X2578" s="25" t="str">
        <f>VLOOKUP($A2578,Database!$A:$Y,21,FALSE)</f>
        <v/>
      </c>
      <c r="Y2578" s="25" t="str">
        <f ca="1">IF(C2578&lt;NOW(),IF(AND(P2578&gt;Q2578,W2578&gt;X2578),S2578,IF(AND(P2578=Q2578,W2578=X2578),T2578,IF(AND(P2578&lt;Q2578,W2578&lt;X2578),U2578,0))),"")</f>
        <v/>
      </c>
      <c r="Z2578" s="25">
        <f>IF(AND(P2578=W2578,Q2578=X2578),1,0)</f>
        <v>1</v>
      </c>
      <c r="AA2578" s="25" t="str">
        <f>IF(Z2578=0,"",IF(ISBLANK(VLOOKUP(A2578,Database!A:AA,22,FALSE)),"",VLOOKUP(A2578,Database!A:AA,22,FALSE)))</f>
        <v>Exact</v>
      </c>
      <c r="AB2578" s="25">
        <f ca="1">IFERROR(IF(AND(Y2578&lt;&gt;"",OR(V2578="Terminé",V2578="En cours")),VLOOKUP(AA2578,Setup_ScoreExactBonus!A:D,4,FALSE),0),0)</f>
        <v>0</v>
      </c>
      <c r="AC2578" s="31" t="str">
        <f t="shared" ca="1" si="1"/>
        <v/>
      </c>
      <c r="AD2578" s="31">
        <f ca="1">SUMIFS(AC$2:AC2578,D$2:D2578,D2578)*IF(R2578=0,1,2)</f>
        <v>0</v>
      </c>
    </row>
    <row r="2579" spans="1:30" x14ac:dyDescent="0.35">
      <c r="A2579" s="31">
        <f>IF(ISBLANK(B2579),"",COUNTIF(B$2:B2579,B2579))-1</f>
        <v>66</v>
      </c>
      <c r="B2579" s="31">
        <v>4</v>
      </c>
      <c r="C2579" s="10">
        <f>VLOOKUP($A2579,Database!$A:$Y,7,FALSE)</f>
        <v>46200.208333333336</v>
      </c>
      <c r="D2579" s="31" t="str">
        <f>VLOOKUP(Pronostics!$B2579,Setup_MPP!$A:$G,3,FALSE)</f>
        <v>Popo444</v>
      </c>
      <c r="E2579" s="31" t="str">
        <f>VLOOKUP(Pronostics!$B2579,Setup_MPP!$A:$G,2,FALSE)</f>
        <v>Pauline OLIVIER</v>
      </c>
      <c r="F2579" s="31" t="str">
        <f>VLOOKUP($B2579,Setup_MPP!$A:$E,4,FALSE)</f>
        <v>#A5EA7F</v>
      </c>
      <c r="G2579" s="31" t="str">
        <f>VLOOKUP($B2579,Setup_MPP!$A:$E,5,FALSE)</f>
        <v>#80C65A</v>
      </c>
      <c r="H2579" s="31" t="str">
        <f>IFERROR(IF(AND(A2579&gt;=1,A2579&lt;=104),VLOOKUP($A2579,Location!$A:$J,6,FALSE),IF(A2579=0,"Avant l'ouverture",IF(OR(A2579=105,A2579=106),"Bonus"))),"")</f>
        <v>Tour 3</v>
      </c>
      <c r="I2579" s="31" t="str">
        <f>IF(LEFT(H2579,4)="Tour",VLOOKUP(A2579,Database!$A:$C,3,FALSE),"")</f>
        <v>G</v>
      </c>
      <c r="J2579" s="31" t="str">
        <f>VLOOKUP($A2579,Location!$A:$J,7,FALSE)</f>
        <v>Egypte</v>
      </c>
      <c r="K2579" s="31" t="str">
        <f>IFERROR(VLOOKUP(J2579,Setup_Team!$B:$C,2,FALSE), "TDB")</f>
        <v>EGY</v>
      </c>
      <c r="L2579" s="31" t="str">
        <f>VLOOKUP($A2579,Location!$A:$J,8,FALSE)</f>
        <v>Iran</v>
      </c>
      <c r="M2579" s="31" t="str">
        <f>IFERROR(VLOOKUP(L2579,Setup_Team!$B:$C,2,FALSE), "TDB")</f>
        <v>IRN</v>
      </c>
      <c r="N2579" s="31" t="str">
        <f>VLOOKUP($A2579,Location!$A:$J,9,FALSE)</f>
        <v>Vancouver</v>
      </c>
      <c r="O2579" s="31" t="str">
        <f>VLOOKUP($A2579,Location!$A:$J,10,FALSE)</f>
        <v>BC Place</v>
      </c>
      <c r="R2579" s="31">
        <v>0</v>
      </c>
      <c r="S2579" s="25">
        <f>VLOOKUP($A2579,Database!$A:$Y,10,FALSE)</f>
        <v>85</v>
      </c>
      <c r="T2579" s="25">
        <f>VLOOKUP($A2579,Database!$A:$Y,11,FALSE)</f>
        <v>114</v>
      </c>
      <c r="U2579" s="25">
        <f>VLOOKUP($A2579,Database!$A:$Y,12,FALSE)</f>
        <v>123</v>
      </c>
      <c r="V2579" s="25" t="str">
        <f>VLOOKUP(A2579,Database!A:M,13,FALSE)</f>
        <v>À venir</v>
      </c>
      <c r="W2579" s="25" t="str">
        <f>VLOOKUP($A2579,Database!$A:$Y,20,FALSE)</f>
        <v/>
      </c>
      <c r="X2579" s="25" t="str">
        <f>VLOOKUP($A2579,Database!$A:$Y,21,FALSE)</f>
        <v/>
      </c>
      <c r="Y2579" s="25" t="str">
        <f ca="1">IF(C2579&lt;NOW(),IF(AND(P2579&gt;Q2579,W2579&gt;X2579),S2579,IF(AND(P2579=Q2579,W2579=X2579),T2579,IF(AND(P2579&lt;Q2579,W2579&lt;X2579),U2579,0))),"")</f>
        <v/>
      </c>
      <c r="Z2579" s="25">
        <f>IF(AND(P2579=W2579,Q2579=X2579),1,0)</f>
        <v>1</v>
      </c>
      <c r="AA2579" s="25" t="str">
        <f>IF(Z2579=0,"",IF(ISBLANK(VLOOKUP(A2579,Database!A:AA,22,FALSE)),"",VLOOKUP(A2579,Database!A:AA,22,FALSE)))</f>
        <v>Exact</v>
      </c>
      <c r="AB2579" s="25">
        <f ca="1">IFERROR(IF(AND(Y2579&lt;&gt;"",OR(V2579="Terminé",V2579="En cours")),VLOOKUP(AA2579,Setup_ScoreExactBonus!A:D,4,FALSE),0),0)</f>
        <v>0</v>
      </c>
      <c r="AC2579" s="31" t="str">
        <f t="shared" ca="1" si="1"/>
        <v/>
      </c>
      <c r="AD2579" s="31">
        <f ca="1">SUMIFS(AC$2:AC2579,D$2:D2579,D2579)*IF(R2579=0,1,2)</f>
        <v>0</v>
      </c>
    </row>
    <row r="2580" spans="1:30" x14ac:dyDescent="0.35">
      <c r="A2580" s="31">
        <f>IF(ISBLANK(B2580),"",COUNTIF(B$2:B2580,B2580))-1</f>
        <v>66</v>
      </c>
      <c r="B2580" s="31">
        <v>5</v>
      </c>
      <c r="C2580" s="10">
        <f>VLOOKUP($A2580,Database!$A:$Y,7,FALSE)</f>
        <v>46200.208333333336</v>
      </c>
      <c r="D2580" s="31" t="str">
        <f>VLOOKUP(Pronostics!$B2580,Setup_MPP!$A:$G,3,FALSE)</f>
        <v>_Jujul</v>
      </c>
      <c r="E2580" s="31" t="str">
        <f>VLOOKUP(Pronostics!$B2580,Setup_MPP!$A:$G,2,FALSE)</f>
        <v>Julie BOISSIERE</v>
      </c>
      <c r="F2580" s="31" t="str">
        <f>VLOOKUP($B2580,Setup_MPP!$A:$E,4,FALSE)</f>
        <v>#D890FF</v>
      </c>
      <c r="G2580" s="31" t="str">
        <f>VLOOKUP($B2580,Setup_MPP!$A:$E,5,FALSE)</f>
        <v>#B750EF</v>
      </c>
      <c r="H2580" s="31" t="str">
        <f>IFERROR(IF(AND(A2580&gt;=1,A2580&lt;=104),VLOOKUP($A2580,Location!$A:$J,6,FALSE),IF(A2580=0,"Avant l'ouverture",IF(OR(A2580=105,A2580=106),"Bonus"))),"")</f>
        <v>Tour 3</v>
      </c>
      <c r="I2580" s="31" t="str">
        <f>IF(LEFT(H2580,4)="Tour",VLOOKUP(A2580,Database!$A:$C,3,FALSE),"")</f>
        <v>G</v>
      </c>
      <c r="J2580" s="31" t="str">
        <f>VLOOKUP($A2580,Location!$A:$J,7,FALSE)</f>
        <v>Egypte</v>
      </c>
      <c r="K2580" s="31" t="str">
        <f>IFERROR(VLOOKUP(J2580,Setup_Team!$B:$C,2,FALSE), "TDB")</f>
        <v>EGY</v>
      </c>
      <c r="L2580" s="31" t="str">
        <f>VLOOKUP($A2580,Location!$A:$J,8,FALSE)</f>
        <v>Iran</v>
      </c>
      <c r="M2580" s="31" t="str">
        <f>IFERROR(VLOOKUP(L2580,Setup_Team!$B:$C,2,FALSE), "TDB")</f>
        <v>IRN</v>
      </c>
      <c r="N2580" s="31" t="str">
        <f>VLOOKUP($A2580,Location!$A:$J,9,FALSE)</f>
        <v>Vancouver</v>
      </c>
      <c r="O2580" s="31" t="str">
        <f>VLOOKUP($A2580,Location!$A:$J,10,FALSE)</f>
        <v>BC Place</v>
      </c>
      <c r="R2580" s="31">
        <v>0</v>
      </c>
      <c r="S2580" s="25">
        <f>VLOOKUP($A2580,Database!$A:$Y,10,FALSE)</f>
        <v>85</v>
      </c>
      <c r="T2580" s="25">
        <f>VLOOKUP($A2580,Database!$A:$Y,11,FALSE)</f>
        <v>114</v>
      </c>
      <c r="U2580" s="25">
        <f>VLOOKUP($A2580,Database!$A:$Y,12,FALSE)</f>
        <v>123</v>
      </c>
      <c r="V2580" s="25" t="str">
        <f>VLOOKUP(A2580,Database!A:M,13,FALSE)</f>
        <v>À venir</v>
      </c>
      <c r="W2580" s="25" t="str">
        <f>VLOOKUP($A2580,Database!$A:$Y,20,FALSE)</f>
        <v/>
      </c>
      <c r="X2580" s="25" t="str">
        <f>VLOOKUP($A2580,Database!$A:$Y,21,FALSE)</f>
        <v/>
      </c>
      <c r="Y2580" s="25" t="str">
        <f ca="1">IF(C2580&lt;NOW(),IF(AND(P2580&gt;Q2580,W2580&gt;X2580),S2580,IF(AND(P2580=Q2580,W2580=X2580),T2580,IF(AND(P2580&lt;Q2580,W2580&lt;X2580),U2580,0))),"")</f>
        <v/>
      </c>
      <c r="Z2580" s="25">
        <f>IF(AND(P2580=W2580,Q2580=X2580),1,0)</f>
        <v>1</v>
      </c>
      <c r="AA2580" s="25" t="str">
        <f>IF(Z2580=0,"",IF(ISBLANK(VLOOKUP(A2580,Database!A:AA,22,FALSE)),"",VLOOKUP(A2580,Database!A:AA,22,FALSE)))</f>
        <v>Exact</v>
      </c>
      <c r="AB2580" s="25">
        <f ca="1">IFERROR(IF(AND(Y2580&lt;&gt;"",OR(V2580="Terminé",V2580="En cours")),VLOOKUP(AA2580,Setup_ScoreExactBonus!A:D,4,FALSE),0),0)</f>
        <v>0</v>
      </c>
      <c r="AC2580" s="31" t="str">
        <f t="shared" ca="1" si="1"/>
        <v/>
      </c>
      <c r="AD2580" s="31">
        <f ca="1">SUMIFS(AC$2:AC2580,D$2:D2580,D2580)*IF(R2580=0,1,2)</f>
        <v>0</v>
      </c>
    </row>
    <row r="2581" spans="1:30" x14ac:dyDescent="0.35">
      <c r="A2581" s="31">
        <f>IF(ISBLANK(B2581),"",COUNTIF(B$2:B2581,B2581))-1</f>
        <v>66</v>
      </c>
      <c r="B2581" s="31">
        <v>6</v>
      </c>
      <c r="C2581" s="10">
        <f>VLOOKUP($A2581,Database!$A:$Y,7,FALSE)</f>
        <v>46200.208333333336</v>
      </c>
      <c r="D2581" s="31" t="str">
        <f>VLOOKUP(Pronostics!$B2581,Setup_MPP!$A:$G,3,FALSE)</f>
        <v>Julay</v>
      </c>
      <c r="E2581" s="31" t="str">
        <f>VLOOKUP(Pronostics!$B2581,Setup_MPP!$A:$G,2,FALSE)</f>
        <v>Julie BOUCHARD</v>
      </c>
      <c r="F2581" s="31" t="str">
        <f>VLOOKUP($B2581,Setup_MPP!$A:$E,4,FALSE)</f>
        <v>#A6F7B1</v>
      </c>
      <c r="G2581" s="31" t="str">
        <f>VLOOKUP($B2581,Setup_MPP!$A:$E,5,FALSE)</f>
        <v>#6EC179</v>
      </c>
      <c r="H2581" s="31" t="str">
        <f>IFERROR(IF(AND(A2581&gt;=1,A2581&lt;=104),VLOOKUP($A2581,Location!$A:$J,6,FALSE),IF(A2581=0,"Avant l'ouverture",IF(OR(A2581=105,A2581=106),"Bonus"))),"")</f>
        <v>Tour 3</v>
      </c>
      <c r="I2581" s="31" t="str">
        <f>IF(LEFT(H2581,4)="Tour",VLOOKUP(A2581,Database!$A:$C,3,FALSE),"")</f>
        <v>G</v>
      </c>
      <c r="J2581" s="31" t="str">
        <f>VLOOKUP($A2581,Location!$A:$J,7,FALSE)</f>
        <v>Egypte</v>
      </c>
      <c r="K2581" s="31" t="str">
        <f>IFERROR(VLOOKUP(J2581,Setup_Team!$B:$C,2,FALSE), "TDB")</f>
        <v>EGY</v>
      </c>
      <c r="L2581" s="31" t="str">
        <f>VLOOKUP($A2581,Location!$A:$J,8,FALSE)</f>
        <v>Iran</v>
      </c>
      <c r="M2581" s="31" t="str">
        <f>IFERROR(VLOOKUP(L2581,Setup_Team!$B:$C,2,FALSE), "TDB")</f>
        <v>IRN</v>
      </c>
      <c r="N2581" s="31" t="str">
        <f>VLOOKUP($A2581,Location!$A:$J,9,FALSE)</f>
        <v>Vancouver</v>
      </c>
      <c r="O2581" s="31" t="str">
        <f>VLOOKUP($A2581,Location!$A:$J,10,FALSE)</f>
        <v>BC Place</v>
      </c>
      <c r="R2581" s="31">
        <v>0</v>
      </c>
      <c r="S2581" s="25">
        <f>VLOOKUP($A2581,Database!$A:$Y,10,FALSE)</f>
        <v>85</v>
      </c>
      <c r="T2581" s="25">
        <f>VLOOKUP($A2581,Database!$A:$Y,11,FALSE)</f>
        <v>114</v>
      </c>
      <c r="U2581" s="25">
        <f>VLOOKUP($A2581,Database!$A:$Y,12,FALSE)</f>
        <v>123</v>
      </c>
      <c r="V2581" s="25" t="str">
        <f>VLOOKUP(A2581,Database!A:M,13,FALSE)</f>
        <v>À venir</v>
      </c>
      <c r="W2581" s="25" t="str">
        <f>VLOOKUP($A2581,Database!$A:$Y,20,FALSE)</f>
        <v/>
      </c>
      <c r="X2581" s="25" t="str">
        <f>VLOOKUP($A2581,Database!$A:$Y,21,FALSE)</f>
        <v/>
      </c>
      <c r="Y2581" s="25" t="str">
        <f ca="1">IF(C2581&lt;NOW(),IF(AND(P2581&gt;Q2581,W2581&gt;X2581),S2581,IF(AND(P2581=Q2581,W2581=X2581),T2581,IF(AND(P2581&lt;Q2581,W2581&lt;X2581),U2581,0))),"")</f>
        <v/>
      </c>
      <c r="Z2581" s="25">
        <f>IF(AND(P2581=W2581,Q2581=X2581),1,0)</f>
        <v>1</v>
      </c>
      <c r="AA2581" s="25" t="str">
        <f>IF(Z2581=0,"",IF(ISBLANK(VLOOKUP(A2581,Database!A:AA,22,FALSE)),"",VLOOKUP(A2581,Database!A:AA,22,FALSE)))</f>
        <v>Exact</v>
      </c>
      <c r="AB2581" s="25">
        <f ca="1">IFERROR(IF(AND(Y2581&lt;&gt;"",OR(V2581="Terminé",V2581="En cours")),VLOOKUP(AA2581,Setup_ScoreExactBonus!A:D,4,FALSE),0),0)</f>
        <v>0</v>
      </c>
      <c r="AC2581" s="31" t="str">
        <f t="shared" ca="1" si="1"/>
        <v/>
      </c>
      <c r="AD2581" s="31">
        <f ca="1">SUMIFS(AC$2:AC2581,D$2:D2581,D2581)*IF(R2581=0,1,2)</f>
        <v>0</v>
      </c>
    </row>
    <row r="2582" spans="1:30" x14ac:dyDescent="0.35">
      <c r="A2582" s="31">
        <f>IF(ISBLANK(B2582),"",COUNTIF(B$2:B2582,B2582))-1</f>
        <v>66</v>
      </c>
      <c r="B2582" s="31">
        <v>7</v>
      </c>
      <c r="C2582" s="10">
        <f>VLOOKUP($A2582,Database!$A:$Y,7,FALSE)</f>
        <v>46200.208333333336</v>
      </c>
      <c r="D2582" s="31" t="str">
        <f>VLOOKUP(Pronostics!$B2582,Setup_MPP!$A:$G,3,FALSE)</f>
        <v>__Vince__</v>
      </c>
      <c r="E2582" s="31" t="str">
        <f>VLOOKUP(Pronostics!$B2582,Setup_MPP!$A:$G,2,FALSE)</f>
        <v>Vincent FRAYSSE</v>
      </c>
      <c r="F2582" s="31" t="str">
        <f>VLOOKUP($B2582,Setup_MPP!$A:$E,4,FALSE)</f>
        <v>#B2EAE8</v>
      </c>
      <c r="G2582" s="31" t="str">
        <f>VLOOKUP($B2582,Setup_MPP!$A:$E,5,FALSE)</f>
        <v>#6CB4B1</v>
      </c>
      <c r="H2582" s="31" t="str">
        <f>IFERROR(IF(AND(A2582&gt;=1,A2582&lt;=104),VLOOKUP($A2582,Location!$A:$J,6,FALSE),IF(A2582=0,"Avant l'ouverture",IF(OR(A2582=105,A2582=106),"Bonus"))),"")</f>
        <v>Tour 3</v>
      </c>
      <c r="I2582" s="31" t="str">
        <f>IF(LEFT(H2582,4)="Tour",VLOOKUP(A2582,Database!$A:$C,3,FALSE),"")</f>
        <v>G</v>
      </c>
      <c r="J2582" s="31" t="str">
        <f>VLOOKUP($A2582,Location!$A:$J,7,FALSE)</f>
        <v>Egypte</v>
      </c>
      <c r="K2582" s="31" t="str">
        <f>IFERROR(VLOOKUP(J2582,Setup_Team!$B:$C,2,FALSE), "TDB")</f>
        <v>EGY</v>
      </c>
      <c r="L2582" s="31" t="str">
        <f>VLOOKUP($A2582,Location!$A:$J,8,FALSE)</f>
        <v>Iran</v>
      </c>
      <c r="M2582" s="31" t="str">
        <f>IFERROR(VLOOKUP(L2582,Setup_Team!$B:$C,2,FALSE), "TDB")</f>
        <v>IRN</v>
      </c>
      <c r="N2582" s="31" t="str">
        <f>VLOOKUP($A2582,Location!$A:$J,9,FALSE)</f>
        <v>Vancouver</v>
      </c>
      <c r="O2582" s="31" t="str">
        <f>VLOOKUP($A2582,Location!$A:$J,10,FALSE)</f>
        <v>BC Place</v>
      </c>
      <c r="R2582" s="31">
        <v>0</v>
      </c>
      <c r="S2582" s="25">
        <f>VLOOKUP($A2582,Database!$A:$Y,10,FALSE)</f>
        <v>85</v>
      </c>
      <c r="T2582" s="25">
        <f>VLOOKUP($A2582,Database!$A:$Y,11,FALSE)</f>
        <v>114</v>
      </c>
      <c r="U2582" s="25">
        <f>VLOOKUP($A2582,Database!$A:$Y,12,FALSE)</f>
        <v>123</v>
      </c>
      <c r="V2582" s="25" t="str">
        <f>VLOOKUP(A2582,Database!A:M,13,FALSE)</f>
        <v>À venir</v>
      </c>
      <c r="W2582" s="25" t="str">
        <f>VLOOKUP($A2582,Database!$A:$Y,20,FALSE)</f>
        <v/>
      </c>
      <c r="X2582" s="25" t="str">
        <f>VLOOKUP($A2582,Database!$A:$Y,21,FALSE)</f>
        <v/>
      </c>
      <c r="Y2582" s="25" t="str">
        <f ca="1">IF(C2582&lt;NOW(),IF(AND(P2582&gt;Q2582,W2582&gt;X2582),S2582,IF(AND(P2582=Q2582,W2582=X2582),T2582,IF(AND(P2582&lt;Q2582,W2582&lt;X2582),U2582,0))),"")</f>
        <v/>
      </c>
      <c r="Z2582" s="25">
        <f>IF(AND(P2582=W2582,Q2582=X2582),1,0)</f>
        <v>1</v>
      </c>
      <c r="AA2582" s="25" t="str">
        <f>IF(Z2582=0,"",IF(ISBLANK(VLOOKUP(A2582,Database!A:AA,22,FALSE)),"",VLOOKUP(A2582,Database!A:AA,22,FALSE)))</f>
        <v>Exact</v>
      </c>
      <c r="AB2582" s="25">
        <f ca="1">IFERROR(IF(AND(Y2582&lt;&gt;"",OR(V2582="Terminé",V2582="En cours")),VLOOKUP(AA2582,Setup_ScoreExactBonus!A:D,4,FALSE),0),0)</f>
        <v>0</v>
      </c>
      <c r="AC2582" s="31" t="str">
        <f t="shared" ca="1" si="1"/>
        <v/>
      </c>
      <c r="AD2582" s="31">
        <f ca="1">SUMIFS(AC$2:AC2582,D$2:D2582,D2582)*IF(R2582=0,1,2)</f>
        <v>0</v>
      </c>
    </row>
    <row r="2583" spans="1:30" x14ac:dyDescent="0.35">
      <c r="A2583" s="31">
        <f>IF(ISBLANK(B2583),"",COUNTIF(B$2:B2583,B2583))-1</f>
        <v>66</v>
      </c>
      <c r="B2583" s="31">
        <v>8</v>
      </c>
      <c r="C2583" s="10">
        <f>VLOOKUP($A2583,Database!$A:$Y,7,FALSE)</f>
        <v>46200.208333333336</v>
      </c>
      <c r="D2583" s="31" t="str">
        <f>VLOOKUP(Pronostics!$B2583,Setup_MPP!$A:$G,3,FALSE)</f>
        <v>Louuiiis</v>
      </c>
      <c r="E2583" s="31" t="str">
        <f>VLOOKUP(Pronostics!$B2583,Setup_MPP!$A:$G,2,FALSE)</f>
        <v>Louis HARLE</v>
      </c>
      <c r="F2583" s="31" t="str">
        <f>VLOOKUP($B2583,Setup_MPP!$A:$E,4,FALSE)</f>
        <v>#EEF7B1</v>
      </c>
      <c r="G2583" s="31" t="str">
        <f>VLOOKUP($B2583,Setup_MPP!$A:$E,5,FALSE)</f>
        <v>#C1CB7D</v>
      </c>
      <c r="H2583" s="31" t="str">
        <f>IFERROR(IF(AND(A2583&gt;=1,A2583&lt;=104),VLOOKUP($A2583,Location!$A:$J,6,FALSE),IF(A2583=0,"Avant l'ouverture",IF(OR(A2583=105,A2583=106),"Bonus"))),"")</f>
        <v>Tour 3</v>
      </c>
      <c r="I2583" s="31" t="str">
        <f>IF(LEFT(H2583,4)="Tour",VLOOKUP(A2583,Database!$A:$C,3,FALSE),"")</f>
        <v>G</v>
      </c>
      <c r="J2583" s="31" t="str">
        <f>VLOOKUP($A2583,Location!$A:$J,7,FALSE)</f>
        <v>Egypte</v>
      </c>
      <c r="K2583" s="31" t="str">
        <f>IFERROR(VLOOKUP(J2583,Setup_Team!$B:$C,2,FALSE), "TDB")</f>
        <v>EGY</v>
      </c>
      <c r="L2583" s="31" t="str">
        <f>VLOOKUP($A2583,Location!$A:$J,8,FALSE)</f>
        <v>Iran</v>
      </c>
      <c r="M2583" s="31" t="str">
        <f>IFERROR(VLOOKUP(L2583,Setup_Team!$B:$C,2,FALSE), "TDB")</f>
        <v>IRN</v>
      </c>
      <c r="N2583" s="31" t="str">
        <f>VLOOKUP($A2583,Location!$A:$J,9,FALSE)</f>
        <v>Vancouver</v>
      </c>
      <c r="O2583" s="31" t="str">
        <f>VLOOKUP($A2583,Location!$A:$J,10,FALSE)</f>
        <v>BC Place</v>
      </c>
      <c r="R2583" s="31">
        <v>0</v>
      </c>
      <c r="S2583" s="25">
        <f>VLOOKUP($A2583,Database!$A:$Y,10,FALSE)</f>
        <v>85</v>
      </c>
      <c r="T2583" s="25">
        <f>VLOOKUP($A2583,Database!$A:$Y,11,FALSE)</f>
        <v>114</v>
      </c>
      <c r="U2583" s="25">
        <f>VLOOKUP($A2583,Database!$A:$Y,12,FALSE)</f>
        <v>123</v>
      </c>
      <c r="V2583" s="25" t="str">
        <f>VLOOKUP(A2583,Database!A:M,13,FALSE)</f>
        <v>À venir</v>
      </c>
      <c r="W2583" s="25" t="str">
        <f>VLOOKUP($A2583,Database!$A:$Y,20,FALSE)</f>
        <v/>
      </c>
      <c r="X2583" s="25" t="str">
        <f>VLOOKUP($A2583,Database!$A:$Y,21,FALSE)</f>
        <v/>
      </c>
      <c r="Y2583" s="25" t="str">
        <f ca="1">IF(C2583&lt;NOW(),IF(AND(P2583&gt;Q2583,W2583&gt;X2583),S2583,IF(AND(P2583=Q2583,W2583=X2583),T2583,IF(AND(P2583&lt;Q2583,W2583&lt;X2583),U2583,0))),"")</f>
        <v/>
      </c>
      <c r="Z2583" s="25">
        <f>IF(AND(P2583=W2583,Q2583=X2583),1,0)</f>
        <v>1</v>
      </c>
      <c r="AA2583" s="25" t="str">
        <f>IF(Z2583=0,"",IF(ISBLANK(VLOOKUP(A2583,Database!A:AA,22,FALSE)),"",VLOOKUP(A2583,Database!A:AA,22,FALSE)))</f>
        <v>Exact</v>
      </c>
      <c r="AB2583" s="25">
        <f ca="1">IFERROR(IF(AND(Y2583&lt;&gt;"",OR(V2583="Terminé",V2583="En cours")),VLOOKUP(AA2583,Setup_ScoreExactBonus!A:D,4,FALSE),0),0)</f>
        <v>0</v>
      </c>
      <c r="AC2583" s="31" t="str">
        <f t="shared" ca="1" si="1"/>
        <v/>
      </c>
      <c r="AD2583" s="31">
        <f ca="1">SUMIFS(AC$2:AC2583,D$2:D2583,D2583)*IF(R2583=0,1,2)</f>
        <v>0</v>
      </c>
    </row>
    <row r="2584" spans="1:30" x14ac:dyDescent="0.35">
      <c r="A2584" s="31">
        <f>IF(ISBLANK(B2584),"",COUNTIF(B$2:B2584,B2584))-1</f>
        <v>66</v>
      </c>
      <c r="B2584" s="31">
        <v>9</v>
      </c>
      <c r="C2584" s="10">
        <f>VLOOKUP($A2584,Database!$A:$Y,7,FALSE)</f>
        <v>46200.208333333336</v>
      </c>
      <c r="D2584" s="31" t="str">
        <f>VLOOKUP(Pronostics!$B2584,Setup_MPP!$A:$G,3,FALSE)</f>
        <v>Aurelien_dqp</v>
      </c>
      <c r="E2584" s="31" t="str">
        <f>VLOOKUP(Pronostics!$B2584,Setup_MPP!$A:$G,2,FALSE)</f>
        <v>Aurélien DE POULPIQUET</v>
      </c>
      <c r="F2584" s="31" t="str">
        <f>VLOOKUP($B2584,Setup_MPP!$A:$E,4,FALSE)</f>
        <v>#F4EA9D</v>
      </c>
      <c r="G2584" s="31" t="str">
        <f>VLOOKUP($B2584,Setup_MPP!$A:$E,5,FALSE)</f>
        <v>#D2C458</v>
      </c>
      <c r="H2584" s="31" t="str">
        <f>IFERROR(IF(AND(A2584&gt;=1,A2584&lt;=104),VLOOKUP($A2584,Location!$A:$J,6,FALSE),IF(A2584=0,"Avant l'ouverture",IF(OR(A2584=105,A2584=106),"Bonus"))),"")</f>
        <v>Tour 3</v>
      </c>
      <c r="I2584" s="31" t="str">
        <f>IF(LEFT(H2584,4)="Tour",VLOOKUP(A2584,Database!$A:$C,3,FALSE),"")</f>
        <v>G</v>
      </c>
      <c r="J2584" s="31" t="str">
        <f>VLOOKUP($A2584,Location!$A:$J,7,FALSE)</f>
        <v>Egypte</v>
      </c>
      <c r="K2584" s="31" t="str">
        <f>IFERROR(VLOOKUP(J2584,Setup_Team!$B:$C,2,FALSE), "TDB")</f>
        <v>EGY</v>
      </c>
      <c r="L2584" s="31" t="str">
        <f>VLOOKUP($A2584,Location!$A:$J,8,FALSE)</f>
        <v>Iran</v>
      </c>
      <c r="M2584" s="31" t="str">
        <f>IFERROR(VLOOKUP(L2584,Setup_Team!$B:$C,2,FALSE), "TDB")</f>
        <v>IRN</v>
      </c>
      <c r="N2584" s="31" t="str">
        <f>VLOOKUP($A2584,Location!$A:$J,9,FALSE)</f>
        <v>Vancouver</v>
      </c>
      <c r="O2584" s="31" t="str">
        <f>VLOOKUP($A2584,Location!$A:$J,10,FALSE)</f>
        <v>BC Place</v>
      </c>
      <c r="R2584" s="31">
        <v>0</v>
      </c>
      <c r="S2584" s="25">
        <f>VLOOKUP($A2584,Database!$A:$Y,10,FALSE)</f>
        <v>85</v>
      </c>
      <c r="T2584" s="25">
        <f>VLOOKUP($A2584,Database!$A:$Y,11,FALSE)</f>
        <v>114</v>
      </c>
      <c r="U2584" s="25">
        <f>VLOOKUP($A2584,Database!$A:$Y,12,FALSE)</f>
        <v>123</v>
      </c>
      <c r="V2584" s="25" t="str">
        <f>VLOOKUP(A2584,Database!A:M,13,FALSE)</f>
        <v>À venir</v>
      </c>
      <c r="W2584" s="25" t="str">
        <f>VLOOKUP($A2584,Database!$A:$Y,20,FALSE)</f>
        <v/>
      </c>
      <c r="X2584" s="25" t="str">
        <f>VLOOKUP($A2584,Database!$A:$Y,21,FALSE)</f>
        <v/>
      </c>
      <c r="Y2584" s="25" t="str">
        <f ca="1">IF(C2584&lt;NOW(),IF(AND(P2584&gt;Q2584,W2584&gt;X2584),S2584,IF(AND(P2584=Q2584,W2584=X2584),T2584,IF(AND(P2584&lt;Q2584,W2584&lt;X2584),U2584,0))),"")</f>
        <v/>
      </c>
      <c r="Z2584" s="25">
        <f>IF(AND(P2584=W2584,Q2584=X2584),1,0)</f>
        <v>1</v>
      </c>
      <c r="AA2584" s="25" t="str">
        <f>IF(Z2584=0,"",IF(ISBLANK(VLOOKUP(A2584,Database!A:AA,22,FALSE)),"",VLOOKUP(A2584,Database!A:AA,22,FALSE)))</f>
        <v>Exact</v>
      </c>
      <c r="AB2584" s="25">
        <f ca="1">IFERROR(IF(AND(Y2584&lt;&gt;"",OR(V2584="Terminé",V2584="En cours")),VLOOKUP(AA2584,Setup_ScoreExactBonus!A:D,4,FALSE),0),0)</f>
        <v>0</v>
      </c>
      <c r="AC2584" s="31" t="str">
        <f t="shared" ca="1" si="1"/>
        <v/>
      </c>
      <c r="AD2584" s="31">
        <f ca="1">SUMIFS(AC$2:AC2584,D$2:D2584,D2584)*IF(R2584=0,1,2)</f>
        <v>0</v>
      </c>
    </row>
    <row r="2585" spans="1:30" x14ac:dyDescent="0.35">
      <c r="A2585" s="31">
        <f>IF(ISBLANK(B2585),"",COUNTIF(B$2:B2585,B2585))-1</f>
        <v>66</v>
      </c>
      <c r="B2585" s="31">
        <v>10</v>
      </c>
      <c r="C2585" s="10">
        <f>VLOOKUP($A2585,Database!$A:$Y,7,FALSE)</f>
        <v>46200.208333333336</v>
      </c>
      <c r="D2585" s="31" t="str">
        <f>VLOOKUP(Pronostics!$B2585,Setup_MPP!$A:$G,3,FALSE)</f>
        <v>RandomPaul</v>
      </c>
      <c r="E2585" s="31" t="str">
        <f>VLOOKUP(Pronostics!$B2585,Setup_MPP!$A:$G,2,FALSE)</f>
        <v>Paul MONTESINOS</v>
      </c>
      <c r="F2585" s="31" t="str">
        <f>VLOOKUP($B2585,Setup_MPP!$A:$E,4,FALSE)</f>
        <v>#C4B0FF</v>
      </c>
      <c r="G2585" s="31" t="str">
        <f>VLOOKUP($B2585,Setup_MPP!$A:$E,5,FALSE)</f>
        <v>#7F66C8</v>
      </c>
      <c r="H2585" s="31" t="str">
        <f>IFERROR(IF(AND(A2585&gt;=1,A2585&lt;=104),VLOOKUP($A2585,Location!$A:$J,6,FALSE),IF(A2585=0,"Avant l'ouverture",IF(OR(A2585=105,A2585=106),"Bonus"))),"")</f>
        <v>Tour 3</v>
      </c>
      <c r="I2585" s="31" t="str">
        <f>IF(LEFT(H2585,4)="Tour",VLOOKUP(A2585,Database!$A:$C,3,FALSE),"")</f>
        <v>G</v>
      </c>
      <c r="J2585" s="31" t="str">
        <f>VLOOKUP($A2585,Location!$A:$J,7,FALSE)</f>
        <v>Egypte</v>
      </c>
      <c r="K2585" s="31" t="str">
        <f>IFERROR(VLOOKUP(J2585,Setup_Team!$B:$C,2,FALSE), "TDB")</f>
        <v>EGY</v>
      </c>
      <c r="L2585" s="31" t="str">
        <f>VLOOKUP($A2585,Location!$A:$J,8,FALSE)</f>
        <v>Iran</v>
      </c>
      <c r="M2585" s="31" t="str">
        <f>IFERROR(VLOOKUP(L2585,Setup_Team!$B:$C,2,FALSE), "TDB")</f>
        <v>IRN</v>
      </c>
      <c r="N2585" s="31" t="str">
        <f>VLOOKUP($A2585,Location!$A:$J,9,FALSE)</f>
        <v>Vancouver</v>
      </c>
      <c r="O2585" s="31" t="str">
        <f>VLOOKUP($A2585,Location!$A:$J,10,FALSE)</f>
        <v>BC Place</v>
      </c>
      <c r="R2585" s="31">
        <v>0</v>
      </c>
      <c r="S2585" s="25">
        <f>VLOOKUP($A2585,Database!$A:$Y,10,FALSE)</f>
        <v>85</v>
      </c>
      <c r="T2585" s="25">
        <f>VLOOKUP($A2585,Database!$A:$Y,11,FALSE)</f>
        <v>114</v>
      </c>
      <c r="U2585" s="25">
        <f>VLOOKUP($A2585,Database!$A:$Y,12,FALSE)</f>
        <v>123</v>
      </c>
      <c r="V2585" s="25" t="str">
        <f>VLOOKUP(A2585,Database!A:M,13,FALSE)</f>
        <v>À venir</v>
      </c>
      <c r="W2585" s="25" t="str">
        <f>VLOOKUP($A2585,Database!$A:$Y,20,FALSE)</f>
        <v/>
      </c>
      <c r="X2585" s="25" t="str">
        <f>VLOOKUP($A2585,Database!$A:$Y,21,FALSE)</f>
        <v/>
      </c>
      <c r="Y2585" s="25" t="str">
        <f ca="1">IF(C2585&lt;NOW(),IF(AND(P2585&gt;Q2585,W2585&gt;X2585),S2585,IF(AND(P2585=Q2585,W2585=X2585),T2585,IF(AND(P2585&lt;Q2585,W2585&lt;X2585),U2585,0))),"")</f>
        <v/>
      </c>
      <c r="Z2585" s="25">
        <f>IF(AND(P2585=W2585,Q2585=X2585),1,0)</f>
        <v>1</v>
      </c>
      <c r="AA2585" s="25" t="str">
        <f>IF(Z2585=0,"",IF(ISBLANK(VLOOKUP(A2585,Database!A:AA,22,FALSE)),"",VLOOKUP(A2585,Database!A:AA,22,FALSE)))</f>
        <v>Exact</v>
      </c>
      <c r="AB2585" s="25">
        <f ca="1">IFERROR(IF(AND(Y2585&lt;&gt;"",OR(V2585="Terminé",V2585="En cours")),VLOOKUP(AA2585,Setup_ScoreExactBonus!A:D,4,FALSE),0),0)</f>
        <v>0</v>
      </c>
      <c r="AC2585" s="31" t="str">
        <f t="shared" ca="1" si="1"/>
        <v/>
      </c>
      <c r="AD2585" s="31">
        <f ca="1">SUMIFS(AC$2:AC2585,D$2:D2585,D2585)*IF(R2585=0,1,2)</f>
        <v>0</v>
      </c>
    </row>
    <row r="2586" spans="1:30" x14ac:dyDescent="0.35">
      <c r="A2586" s="31">
        <f>IF(ISBLANK(B2586),"",COUNTIF(B$2:B2586,B2586))-1</f>
        <v>66</v>
      </c>
      <c r="B2586" s="31">
        <v>11</v>
      </c>
      <c r="C2586" s="10">
        <f>VLOOKUP($A2586,Database!$A:$Y,7,FALSE)</f>
        <v>46200.208333333336</v>
      </c>
      <c r="D2586" s="31" t="str">
        <f>VLOOKUP(Pronostics!$B2586,Setup_MPP!$A:$G,3,FALSE)</f>
        <v>Kinsley#8SA6T</v>
      </c>
      <c r="E2586" s="31" t="str">
        <f>VLOOKUP(Pronostics!$B2586,Setup_MPP!$A:$G,2,FALSE)</f>
        <v>Kinsley ROQUE</v>
      </c>
      <c r="F2586" s="31" t="str">
        <f>VLOOKUP($B2586,Setup_MPP!$A:$E,4,FALSE)</f>
        <v>#CBEBBA</v>
      </c>
      <c r="G2586" s="31" t="str">
        <f>VLOOKUP($B2586,Setup_MPP!$A:$E,5,FALSE)</f>
        <v>#70BC6E</v>
      </c>
      <c r="H2586" s="31" t="str">
        <f>IFERROR(IF(AND(A2586&gt;=1,A2586&lt;=104),VLOOKUP($A2586,Location!$A:$J,6,FALSE),IF(A2586=0,"Avant l'ouverture",IF(OR(A2586=105,A2586=106),"Bonus"))),"")</f>
        <v>Tour 3</v>
      </c>
      <c r="I2586" s="31" t="str">
        <f>IF(LEFT(H2586,4)="Tour",VLOOKUP(A2586,Database!$A:$C,3,FALSE),"")</f>
        <v>G</v>
      </c>
      <c r="J2586" s="31" t="str">
        <f>VLOOKUP($A2586,Location!$A:$J,7,FALSE)</f>
        <v>Egypte</v>
      </c>
      <c r="K2586" s="31" t="str">
        <f>IFERROR(VLOOKUP(J2586,Setup_Team!$B:$C,2,FALSE), "TDB")</f>
        <v>EGY</v>
      </c>
      <c r="L2586" s="31" t="str">
        <f>VLOOKUP($A2586,Location!$A:$J,8,FALSE)</f>
        <v>Iran</v>
      </c>
      <c r="M2586" s="31" t="str">
        <f>IFERROR(VLOOKUP(L2586,Setup_Team!$B:$C,2,FALSE), "TDB")</f>
        <v>IRN</v>
      </c>
      <c r="N2586" s="31" t="str">
        <f>VLOOKUP($A2586,Location!$A:$J,9,FALSE)</f>
        <v>Vancouver</v>
      </c>
      <c r="O2586" s="31" t="str">
        <f>VLOOKUP($A2586,Location!$A:$J,10,FALSE)</f>
        <v>BC Place</v>
      </c>
      <c r="R2586" s="31">
        <v>0</v>
      </c>
      <c r="S2586" s="25">
        <f>VLOOKUP($A2586,Database!$A:$Y,10,FALSE)</f>
        <v>85</v>
      </c>
      <c r="T2586" s="25">
        <f>VLOOKUP($A2586,Database!$A:$Y,11,FALSE)</f>
        <v>114</v>
      </c>
      <c r="U2586" s="25">
        <f>VLOOKUP($A2586,Database!$A:$Y,12,FALSE)</f>
        <v>123</v>
      </c>
      <c r="V2586" s="25" t="str">
        <f>VLOOKUP(A2586,Database!A:M,13,FALSE)</f>
        <v>À venir</v>
      </c>
      <c r="W2586" s="25" t="str">
        <f>VLOOKUP($A2586,Database!$A:$Y,20,FALSE)</f>
        <v/>
      </c>
      <c r="X2586" s="25" t="str">
        <f>VLOOKUP($A2586,Database!$A:$Y,21,FALSE)</f>
        <v/>
      </c>
      <c r="Y2586" s="25" t="str">
        <f ca="1">IF(C2586&lt;NOW(),IF(AND(P2586&gt;Q2586,W2586&gt;X2586),S2586,IF(AND(P2586=Q2586,W2586=X2586),T2586,IF(AND(P2586&lt;Q2586,W2586&lt;X2586),U2586,0))),"")</f>
        <v/>
      </c>
      <c r="Z2586" s="25">
        <f>IF(AND(P2586=W2586,Q2586=X2586),1,0)</f>
        <v>1</v>
      </c>
      <c r="AA2586" s="25" t="str">
        <f>IF(Z2586=0,"",IF(ISBLANK(VLOOKUP(A2586,Database!A:AA,22,FALSE)),"",VLOOKUP(A2586,Database!A:AA,22,FALSE)))</f>
        <v>Exact</v>
      </c>
      <c r="AB2586" s="25">
        <f ca="1">IFERROR(IF(AND(Y2586&lt;&gt;"",OR(V2586="Terminé",V2586="En cours")),VLOOKUP(AA2586,Setup_ScoreExactBonus!A:D,4,FALSE),0),0)</f>
        <v>0</v>
      </c>
      <c r="AC2586" s="31" t="str">
        <f t="shared" ca="1" si="1"/>
        <v/>
      </c>
      <c r="AD2586" s="31">
        <f ca="1">SUMIFS(AC$2:AC2586,D$2:D2586,D2586)*IF(R2586=0,1,2)</f>
        <v>0</v>
      </c>
    </row>
    <row r="2587" spans="1:30" x14ac:dyDescent="0.35">
      <c r="A2587" s="31">
        <f>IF(ISBLANK(B2587),"",COUNTIF(B$2:B2587,B2587))-1</f>
        <v>66</v>
      </c>
      <c r="B2587" s="31">
        <v>12</v>
      </c>
      <c r="C2587" s="10">
        <f>VLOOKUP($A2587,Database!$A:$Y,7,FALSE)</f>
        <v>46200.208333333336</v>
      </c>
      <c r="D2587" s="31" t="str">
        <f>VLOOKUP(Pronostics!$B2587,Setup_MPP!$A:$G,3,FALSE)</f>
        <v>Jaouad1</v>
      </c>
      <c r="E2587" s="31" t="str">
        <f>VLOOKUP(Pronostics!$B2587,Setup_MPP!$A:$G,2,FALSE)</f>
        <v>Jaouad SETTI</v>
      </c>
      <c r="F2587" s="31" t="str">
        <f>VLOOKUP($B2587,Setup_MPP!$A:$E,4,FALSE)</f>
        <v>#C2D4FF</v>
      </c>
      <c r="G2587" s="31" t="str">
        <f>VLOOKUP($B2587,Setup_MPP!$A:$E,5,FALSE)</f>
        <v>#6586D5</v>
      </c>
      <c r="H2587" s="31" t="str">
        <f>IFERROR(IF(AND(A2587&gt;=1,A2587&lt;=104),VLOOKUP($A2587,Location!$A:$J,6,FALSE),IF(A2587=0,"Avant l'ouverture",IF(OR(A2587=105,A2587=106),"Bonus"))),"")</f>
        <v>Tour 3</v>
      </c>
      <c r="I2587" s="31" t="str">
        <f>IF(LEFT(H2587,4)="Tour",VLOOKUP(A2587,Database!$A:$C,3,FALSE),"")</f>
        <v>G</v>
      </c>
      <c r="J2587" s="31" t="str">
        <f>VLOOKUP($A2587,Location!$A:$J,7,FALSE)</f>
        <v>Egypte</v>
      </c>
      <c r="K2587" s="31" t="str">
        <f>IFERROR(VLOOKUP(J2587,Setup_Team!$B:$C,2,FALSE), "TDB")</f>
        <v>EGY</v>
      </c>
      <c r="L2587" s="31" t="str">
        <f>VLOOKUP($A2587,Location!$A:$J,8,FALSE)</f>
        <v>Iran</v>
      </c>
      <c r="M2587" s="31" t="str">
        <f>IFERROR(VLOOKUP(L2587,Setup_Team!$B:$C,2,FALSE), "TDB")</f>
        <v>IRN</v>
      </c>
      <c r="N2587" s="31" t="str">
        <f>VLOOKUP($A2587,Location!$A:$J,9,FALSE)</f>
        <v>Vancouver</v>
      </c>
      <c r="O2587" s="31" t="str">
        <f>VLOOKUP($A2587,Location!$A:$J,10,FALSE)</f>
        <v>BC Place</v>
      </c>
      <c r="R2587" s="31">
        <v>0</v>
      </c>
      <c r="S2587" s="25">
        <f>VLOOKUP($A2587,Database!$A:$Y,10,FALSE)</f>
        <v>85</v>
      </c>
      <c r="T2587" s="25">
        <f>VLOOKUP($A2587,Database!$A:$Y,11,FALSE)</f>
        <v>114</v>
      </c>
      <c r="U2587" s="25">
        <f>VLOOKUP($A2587,Database!$A:$Y,12,FALSE)</f>
        <v>123</v>
      </c>
      <c r="V2587" s="25" t="str">
        <f>VLOOKUP(A2587,Database!A:M,13,FALSE)</f>
        <v>À venir</v>
      </c>
      <c r="W2587" s="25" t="str">
        <f>VLOOKUP($A2587,Database!$A:$Y,20,FALSE)</f>
        <v/>
      </c>
      <c r="X2587" s="25" t="str">
        <f>VLOOKUP($A2587,Database!$A:$Y,21,FALSE)</f>
        <v/>
      </c>
      <c r="Y2587" s="25" t="str">
        <f ca="1">IF(C2587&lt;NOW(),IF(AND(P2587&gt;Q2587,W2587&gt;X2587),S2587,IF(AND(P2587=Q2587,W2587=X2587),T2587,IF(AND(P2587&lt;Q2587,W2587&lt;X2587),U2587,0))),"")</f>
        <v/>
      </c>
      <c r="Z2587" s="25">
        <f>IF(AND(P2587=W2587,Q2587=X2587),1,0)</f>
        <v>1</v>
      </c>
      <c r="AA2587" s="25" t="str">
        <f>IF(Z2587=0,"",IF(ISBLANK(VLOOKUP(A2587,Database!A:AA,22,FALSE)),"",VLOOKUP(A2587,Database!A:AA,22,FALSE)))</f>
        <v>Exact</v>
      </c>
      <c r="AB2587" s="25">
        <f ca="1">IFERROR(IF(AND(Y2587&lt;&gt;"",OR(V2587="Terminé",V2587="En cours")),VLOOKUP(AA2587,Setup_ScoreExactBonus!A:D,4,FALSE),0),0)</f>
        <v>0</v>
      </c>
      <c r="AC2587" s="31" t="str">
        <f t="shared" ca="1" si="1"/>
        <v/>
      </c>
      <c r="AD2587" s="31">
        <f ca="1">SUMIFS(AC$2:AC2587,D$2:D2587,D2587)*IF(R2587=0,1,2)</f>
        <v>0</v>
      </c>
    </row>
    <row r="2588" spans="1:30" x14ac:dyDescent="0.35">
      <c r="A2588" s="31">
        <f>IF(ISBLANK(B2588),"",COUNTIF(B$2:B2588,B2588))-1</f>
        <v>66</v>
      </c>
      <c r="B2588" s="31">
        <v>13</v>
      </c>
      <c r="C2588" s="10">
        <f>VLOOKUP($A2588,Database!$A:$Y,7,FALSE)</f>
        <v>46200.208333333336</v>
      </c>
      <c r="D2588" s="31" t="str">
        <f>VLOOKUP(Pronostics!$B2588,Setup_MPP!$A:$G,3,FALSE)</f>
        <v>Julien_I</v>
      </c>
      <c r="E2588" s="31" t="str">
        <f>VLOOKUP(Pronostics!$B2588,Setup_MPP!$A:$G,2,FALSE)</f>
        <v>Julien INGE</v>
      </c>
      <c r="F2588" s="31" t="str">
        <f>VLOOKUP($B2588,Setup_MPP!$A:$E,4,FALSE)</f>
        <v>#C1E0EF</v>
      </c>
      <c r="G2588" s="31" t="str">
        <f>VLOOKUP($B2588,Setup_MPP!$A:$E,5,FALSE)</f>
        <v>#4F91B2</v>
      </c>
      <c r="H2588" s="31" t="str">
        <f>IFERROR(IF(AND(A2588&gt;=1,A2588&lt;=104),VLOOKUP($A2588,Location!$A:$J,6,FALSE),IF(A2588=0,"Avant l'ouverture",IF(OR(A2588=105,A2588=106),"Bonus"))),"")</f>
        <v>Tour 3</v>
      </c>
      <c r="I2588" s="31" t="str">
        <f>IF(LEFT(H2588,4)="Tour",VLOOKUP(A2588,Database!$A:$C,3,FALSE),"")</f>
        <v>G</v>
      </c>
      <c r="J2588" s="31" t="str">
        <f>VLOOKUP($A2588,Location!$A:$J,7,FALSE)</f>
        <v>Egypte</v>
      </c>
      <c r="K2588" s="31" t="str">
        <f>IFERROR(VLOOKUP(J2588,Setup_Team!$B:$C,2,FALSE), "TDB")</f>
        <v>EGY</v>
      </c>
      <c r="L2588" s="31" t="str">
        <f>VLOOKUP($A2588,Location!$A:$J,8,FALSE)</f>
        <v>Iran</v>
      </c>
      <c r="M2588" s="31" t="str">
        <f>IFERROR(VLOOKUP(L2588,Setup_Team!$B:$C,2,FALSE), "TDB")</f>
        <v>IRN</v>
      </c>
      <c r="N2588" s="31" t="str">
        <f>VLOOKUP($A2588,Location!$A:$J,9,FALSE)</f>
        <v>Vancouver</v>
      </c>
      <c r="O2588" s="31" t="str">
        <f>VLOOKUP($A2588,Location!$A:$J,10,FALSE)</f>
        <v>BC Place</v>
      </c>
      <c r="R2588" s="31">
        <v>0</v>
      </c>
      <c r="S2588" s="25">
        <f>VLOOKUP($A2588,Database!$A:$Y,10,FALSE)</f>
        <v>85</v>
      </c>
      <c r="T2588" s="25">
        <f>VLOOKUP($A2588,Database!$A:$Y,11,FALSE)</f>
        <v>114</v>
      </c>
      <c r="U2588" s="25">
        <f>VLOOKUP($A2588,Database!$A:$Y,12,FALSE)</f>
        <v>123</v>
      </c>
      <c r="V2588" s="25" t="str">
        <f>VLOOKUP(A2588,Database!A:M,13,FALSE)</f>
        <v>À venir</v>
      </c>
      <c r="W2588" s="25" t="str">
        <f>VLOOKUP($A2588,Database!$A:$Y,20,FALSE)</f>
        <v/>
      </c>
      <c r="X2588" s="25" t="str">
        <f>VLOOKUP($A2588,Database!$A:$Y,21,FALSE)</f>
        <v/>
      </c>
      <c r="Y2588" s="25" t="str">
        <f ca="1">IF(C2588&lt;NOW(),IF(AND(P2588&gt;Q2588,W2588&gt;X2588),S2588,IF(AND(P2588=Q2588,W2588=X2588),T2588,IF(AND(P2588&lt;Q2588,W2588&lt;X2588),U2588,0))),"")</f>
        <v/>
      </c>
      <c r="Z2588" s="25">
        <f>IF(AND(P2588=W2588,Q2588=X2588),1,0)</f>
        <v>1</v>
      </c>
      <c r="AA2588" s="25" t="str">
        <f>IF(Z2588=0,"",IF(ISBLANK(VLOOKUP(A2588,Database!A:AA,22,FALSE)),"",VLOOKUP(A2588,Database!A:AA,22,FALSE)))</f>
        <v>Exact</v>
      </c>
      <c r="AB2588" s="25">
        <f ca="1">IFERROR(IF(AND(Y2588&lt;&gt;"",OR(V2588="Terminé",V2588="En cours")),VLOOKUP(AA2588,Setup_ScoreExactBonus!A:D,4,FALSE),0),0)</f>
        <v>0</v>
      </c>
      <c r="AC2588" s="31" t="str">
        <f t="shared" ca="1" si="1"/>
        <v/>
      </c>
      <c r="AD2588" s="31">
        <f ca="1">SUMIFS(AC$2:AC2588,D$2:D2588,D2588)*IF(R2588=0,1,2)</f>
        <v>0</v>
      </c>
    </row>
    <row r="2589" spans="1:30" x14ac:dyDescent="0.35">
      <c r="A2589" s="31">
        <f>IF(ISBLANK(B2589),"",COUNTIF(B$2:B2589,B2589))-1</f>
        <v>66</v>
      </c>
      <c r="B2589" s="31">
        <v>14</v>
      </c>
      <c r="C2589" s="10">
        <f>VLOOKUP($A2589,Database!$A:$Y,7,FALSE)</f>
        <v>46200.208333333336</v>
      </c>
      <c r="D2589" s="31" t="str">
        <f>VLOOKUP(Pronostics!$B2589,Setup_MPP!$A:$G,3,FALSE)</f>
        <v>MarieEYT</v>
      </c>
      <c r="E2589" s="31" t="str">
        <f>VLOOKUP(Pronostics!$B2589,Setup_MPP!$A:$G,2,FALSE)</f>
        <v>Marie EXBRAYAT</v>
      </c>
      <c r="F2589" s="31" t="str">
        <f>VLOOKUP($B2589,Setup_MPP!$A:$E,4,FALSE)</f>
        <v>#FFAFD2</v>
      </c>
      <c r="G2589" s="31" t="str">
        <f>VLOOKUP($B2589,Setup_MPP!$A:$E,5,FALSE)</f>
        <v>#F2589B</v>
      </c>
      <c r="H2589" s="31" t="str">
        <f>IFERROR(IF(AND(A2589&gt;=1,A2589&lt;=104),VLOOKUP($A2589,Location!$A:$J,6,FALSE),IF(A2589=0,"Avant l'ouverture",IF(OR(A2589=105,A2589=106),"Bonus"))),"")</f>
        <v>Tour 3</v>
      </c>
      <c r="I2589" s="31" t="str">
        <f>IF(LEFT(H2589,4)="Tour",VLOOKUP(A2589,Database!$A:$C,3,FALSE),"")</f>
        <v>G</v>
      </c>
      <c r="J2589" s="31" t="str">
        <f>VLOOKUP($A2589,Location!$A:$J,7,FALSE)</f>
        <v>Egypte</v>
      </c>
      <c r="K2589" s="31" t="str">
        <f>IFERROR(VLOOKUP(J2589,Setup_Team!$B:$C,2,FALSE), "TDB")</f>
        <v>EGY</v>
      </c>
      <c r="L2589" s="31" t="str">
        <f>VLOOKUP($A2589,Location!$A:$J,8,FALSE)</f>
        <v>Iran</v>
      </c>
      <c r="M2589" s="31" t="str">
        <f>IFERROR(VLOOKUP(L2589,Setup_Team!$B:$C,2,FALSE), "TDB")</f>
        <v>IRN</v>
      </c>
      <c r="N2589" s="31" t="str">
        <f>VLOOKUP($A2589,Location!$A:$J,9,FALSE)</f>
        <v>Vancouver</v>
      </c>
      <c r="O2589" s="31" t="str">
        <f>VLOOKUP($A2589,Location!$A:$J,10,FALSE)</f>
        <v>BC Place</v>
      </c>
      <c r="R2589" s="31">
        <v>0</v>
      </c>
      <c r="S2589" s="25">
        <f>VLOOKUP($A2589,Database!$A:$Y,10,FALSE)</f>
        <v>85</v>
      </c>
      <c r="T2589" s="25">
        <f>VLOOKUP($A2589,Database!$A:$Y,11,FALSE)</f>
        <v>114</v>
      </c>
      <c r="U2589" s="25">
        <f>VLOOKUP($A2589,Database!$A:$Y,12,FALSE)</f>
        <v>123</v>
      </c>
      <c r="V2589" s="25" t="str">
        <f>VLOOKUP(A2589,Database!A:M,13,FALSE)</f>
        <v>À venir</v>
      </c>
      <c r="W2589" s="25" t="str">
        <f>VLOOKUP($A2589,Database!$A:$Y,20,FALSE)</f>
        <v/>
      </c>
      <c r="X2589" s="25" t="str">
        <f>VLOOKUP($A2589,Database!$A:$Y,21,FALSE)</f>
        <v/>
      </c>
      <c r="Y2589" s="25" t="str">
        <f ca="1">IF(C2589&lt;NOW(),IF(AND(P2589&gt;Q2589,W2589&gt;X2589),S2589,IF(AND(P2589=Q2589,W2589=X2589),T2589,IF(AND(P2589&lt;Q2589,W2589&lt;X2589),U2589,0))),"")</f>
        <v/>
      </c>
      <c r="Z2589" s="25">
        <f>IF(AND(P2589=W2589,Q2589=X2589),1,0)</f>
        <v>1</v>
      </c>
      <c r="AA2589" s="25" t="str">
        <f>IF(Z2589=0,"",IF(ISBLANK(VLOOKUP(A2589,Database!A:AA,22,FALSE)),"",VLOOKUP(A2589,Database!A:AA,22,FALSE)))</f>
        <v>Exact</v>
      </c>
      <c r="AB2589" s="25">
        <f ca="1">IFERROR(IF(AND(Y2589&lt;&gt;"",OR(V2589="Terminé",V2589="En cours")),VLOOKUP(AA2589,Setup_ScoreExactBonus!A:D,4,FALSE),0),0)</f>
        <v>0</v>
      </c>
      <c r="AC2589" s="31" t="str">
        <f t="shared" ref="AC2589:AC2652" ca="1" si="2">IF(Y2589&lt;&gt;"", Y2589 + IF(Z2589=1,AB2589, 0), "")</f>
        <v/>
      </c>
      <c r="AD2589" s="31">
        <f ca="1">SUMIFS(AC$2:AC2589,D$2:D2589,D2589)*IF(R2589=0,1,2)</f>
        <v>0</v>
      </c>
    </row>
    <row r="2590" spans="1:30" x14ac:dyDescent="0.35">
      <c r="A2590" s="31">
        <f>IF(ISBLANK(B2590),"",COUNTIF(B$2:B2590,B2590))-1</f>
        <v>66</v>
      </c>
      <c r="B2590" s="31">
        <v>15</v>
      </c>
      <c r="C2590" s="10">
        <f>VLOOKUP($A2590,Database!$A:$Y,7,FALSE)</f>
        <v>46200.208333333336</v>
      </c>
      <c r="D2590" s="31" t="str">
        <f>VLOOKUP(Pronostics!$B2590,Setup_MPP!$A:$G,3,FALSE)</f>
        <v>Amine#8UL9R</v>
      </c>
      <c r="E2590" s="31" t="str">
        <f>VLOOKUP(Pronostics!$B2590,Setup_MPP!$A:$G,2,FALSE)</f>
        <v>Amine ZARROUKI</v>
      </c>
      <c r="F2590" s="31" t="str">
        <f>VLOOKUP($B2590,Setup_MPP!$A:$E,4,FALSE)</f>
        <v>#FF9898</v>
      </c>
      <c r="G2590" s="31" t="str">
        <f>VLOOKUP($B2590,Setup_MPP!$A:$E,5,FALSE)</f>
        <v>#FF5D5D</v>
      </c>
      <c r="H2590" s="31" t="str">
        <f>IFERROR(IF(AND(A2590&gt;=1,A2590&lt;=104),VLOOKUP($A2590,Location!$A:$J,6,FALSE),IF(A2590=0,"Avant l'ouverture",IF(OR(A2590=105,A2590=106),"Bonus"))),"")</f>
        <v>Tour 3</v>
      </c>
      <c r="I2590" s="31" t="str">
        <f>IF(LEFT(H2590,4)="Tour",VLOOKUP(A2590,Database!$A:$C,3,FALSE),"")</f>
        <v>G</v>
      </c>
      <c r="J2590" s="31" t="str">
        <f>VLOOKUP($A2590,Location!$A:$J,7,FALSE)</f>
        <v>Egypte</v>
      </c>
      <c r="K2590" s="31" t="str">
        <f>IFERROR(VLOOKUP(J2590,Setup_Team!$B:$C,2,FALSE), "TDB")</f>
        <v>EGY</v>
      </c>
      <c r="L2590" s="31" t="str">
        <f>VLOOKUP($A2590,Location!$A:$J,8,FALSE)</f>
        <v>Iran</v>
      </c>
      <c r="M2590" s="31" t="str">
        <f>IFERROR(VLOOKUP(L2590,Setup_Team!$B:$C,2,FALSE), "TDB")</f>
        <v>IRN</v>
      </c>
      <c r="N2590" s="31" t="str">
        <f>VLOOKUP($A2590,Location!$A:$J,9,FALSE)</f>
        <v>Vancouver</v>
      </c>
      <c r="O2590" s="31" t="str">
        <f>VLOOKUP($A2590,Location!$A:$J,10,FALSE)</f>
        <v>BC Place</v>
      </c>
      <c r="R2590" s="31">
        <v>0</v>
      </c>
      <c r="S2590" s="25">
        <f>VLOOKUP($A2590,Database!$A:$Y,10,FALSE)</f>
        <v>85</v>
      </c>
      <c r="T2590" s="25">
        <f>VLOOKUP($A2590,Database!$A:$Y,11,FALSE)</f>
        <v>114</v>
      </c>
      <c r="U2590" s="25">
        <f>VLOOKUP($A2590,Database!$A:$Y,12,FALSE)</f>
        <v>123</v>
      </c>
      <c r="V2590" s="25" t="str">
        <f>VLOOKUP(A2590,Database!A:M,13,FALSE)</f>
        <v>À venir</v>
      </c>
      <c r="W2590" s="25" t="str">
        <f>VLOOKUP($A2590,Database!$A:$Y,20,FALSE)</f>
        <v/>
      </c>
      <c r="X2590" s="25" t="str">
        <f>VLOOKUP($A2590,Database!$A:$Y,21,FALSE)</f>
        <v/>
      </c>
      <c r="Y2590" s="25" t="str">
        <f ca="1">IF(C2590&lt;NOW(),IF(AND(P2590&gt;Q2590,W2590&gt;X2590),S2590,IF(AND(P2590=Q2590,W2590=X2590),T2590,IF(AND(P2590&lt;Q2590,W2590&lt;X2590),U2590,0))),"")</f>
        <v/>
      </c>
      <c r="Z2590" s="25">
        <f>IF(AND(P2590=W2590,Q2590=X2590),1,0)</f>
        <v>1</v>
      </c>
      <c r="AA2590" s="25" t="str">
        <f>IF(Z2590=0,"",IF(ISBLANK(VLOOKUP(A2590,Database!A:AA,22,FALSE)),"",VLOOKUP(A2590,Database!A:AA,22,FALSE)))</f>
        <v>Exact</v>
      </c>
      <c r="AB2590" s="25">
        <f ca="1">IFERROR(IF(AND(Y2590&lt;&gt;"",OR(V2590="Terminé",V2590="En cours")),VLOOKUP(AA2590,Setup_ScoreExactBonus!A:D,4,FALSE),0),0)</f>
        <v>0</v>
      </c>
      <c r="AC2590" s="31" t="str">
        <f t="shared" ca="1" si="2"/>
        <v/>
      </c>
      <c r="AD2590" s="31">
        <f ca="1">SUMIFS(AC$2:AC2590,D$2:D2590,D2590)*IF(R2590=0,1,2)</f>
        <v>0</v>
      </c>
    </row>
    <row r="2591" spans="1:30" x14ac:dyDescent="0.35">
      <c r="A2591" s="31">
        <f>IF(ISBLANK(B2591),"",COUNTIF(B$2:B2591,B2591))-1</f>
        <v>66</v>
      </c>
      <c r="B2591" s="31">
        <v>16</v>
      </c>
      <c r="C2591" s="10">
        <f>VLOOKUP($A2591,Database!$A:$Y,7,FALSE)</f>
        <v>46200.208333333336</v>
      </c>
      <c r="D2591" s="31" t="str">
        <f>VLOOKUP(Pronostics!$B2591,Setup_MPP!$A:$G,3,FALSE)</f>
        <v>Laura#8V93E</v>
      </c>
      <c r="E2591" s="31" t="str">
        <f>VLOOKUP(Pronostics!$B2591,Setup_MPP!$A:$G,2,FALSE)</f>
        <v>Laura GIULIANO</v>
      </c>
      <c r="F2591" s="31" t="str">
        <f>VLOOKUP($B2591,Setup_MPP!$A:$E,4,FALSE)</f>
        <v>#86A4FE</v>
      </c>
      <c r="G2591" s="31" t="str">
        <f>VLOOKUP($B2591,Setup_MPP!$A:$E,5,FALSE)</f>
        <v>#3769FF</v>
      </c>
      <c r="H2591" s="31" t="str">
        <f>IFERROR(IF(AND(A2591&gt;=1,A2591&lt;=104),VLOOKUP($A2591,Location!$A:$J,6,FALSE),IF(A2591=0,"Avant l'ouverture",IF(OR(A2591=105,A2591=106),"Bonus"))),"")</f>
        <v>Tour 3</v>
      </c>
      <c r="I2591" s="31" t="str">
        <f>IF(LEFT(H2591,4)="Tour",VLOOKUP(A2591,Database!$A:$C,3,FALSE),"")</f>
        <v>G</v>
      </c>
      <c r="J2591" s="31" t="str">
        <f>VLOOKUP($A2591,Location!$A:$J,7,FALSE)</f>
        <v>Egypte</v>
      </c>
      <c r="K2591" s="31" t="str">
        <f>IFERROR(VLOOKUP(J2591,Setup_Team!$B:$C,2,FALSE), "TDB")</f>
        <v>EGY</v>
      </c>
      <c r="L2591" s="31" t="str">
        <f>VLOOKUP($A2591,Location!$A:$J,8,FALSE)</f>
        <v>Iran</v>
      </c>
      <c r="M2591" s="31" t="str">
        <f>IFERROR(VLOOKUP(L2591,Setup_Team!$B:$C,2,FALSE), "TDB")</f>
        <v>IRN</v>
      </c>
      <c r="N2591" s="31" t="str">
        <f>VLOOKUP($A2591,Location!$A:$J,9,FALSE)</f>
        <v>Vancouver</v>
      </c>
      <c r="O2591" s="31" t="str">
        <f>VLOOKUP($A2591,Location!$A:$J,10,FALSE)</f>
        <v>BC Place</v>
      </c>
      <c r="R2591" s="31">
        <v>0</v>
      </c>
      <c r="S2591" s="25">
        <f>VLOOKUP($A2591,Database!$A:$Y,10,FALSE)</f>
        <v>85</v>
      </c>
      <c r="T2591" s="25">
        <f>VLOOKUP($A2591,Database!$A:$Y,11,FALSE)</f>
        <v>114</v>
      </c>
      <c r="U2591" s="25">
        <f>VLOOKUP($A2591,Database!$A:$Y,12,FALSE)</f>
        <v>123</v>
      </c>
      <c r="V2591" s="25" t="str">
        <f>VLOOKUP(A2591,Database!A:M,13,FALSE)</f>
        <v>À venir</v>
      </c>
      <c r="W2591" s="25" t="str">
        <f>VLOOKUP($A2591,Database!$A:$Y,20,FALSE)</f>
        <v/>
      </c>
      <c r="X2591" s="25" t="str">
        <f>VLOOKUP($A2591,Database!$A:$Y,21,FALSE)</f>
        <v/>
      </c>
      <c r="Y2591" s="25" t="str">
        <f ca="1">IF(C2591&lt;NOW(),IF(AND(P2591&gt;Q2591,W2591&gt;X2591),S2591,IF(AND(P2591=Q2591,W2591=X2591),T2591,IF(AND(P2591&lt;Q2591,W2591&lt;X2591),U2591,0))),"")</f>
        <v/>
      </c>
      <c r="Z2591" s="25">
        <f>IF(AND(P2591=W2591,Q2591=X2591),1,0)</f>
        <v>1</v>
      </c>
      <c r="AA2591" s="25" t="str">
        <f>IF(Z2591=0,"",IF(ISBLANK(VLOOKUP(A2591,Database!A:AA,22,FALSE)),"",VLOOKUP(A2591,Database!A:AA,22,FALSE)))</f>
        <v>Exact</v>
      </c>
      <c r="AB2591" s="25">
        <f ca="1">IFERROR(IF(AND(Y2591&lt;&gt;"",OR(V2591="Terminé",V2591="En cours")),VLOOKUP(AA2591,Setup_ScoreExactBonus!A:D,4,FALSE),0),0)</f>
        <v>0</v>
      </c>
      <c r="AC2591" s="31" t="str">
        <f t="shared" ca="1" si="2"/>
        <v/>
      </c>
      <c r="AD2591" s="31">
        <f ca="1">SUMIFS(AC$2:AC2591,D$2:D2591,D2591)*IF(R2591=0,1,2)</f>
        <v>0</v>
      </c>
    </row>
    <row r="2592" spans="1:30" x14ac:dyDescent="0.35">
      <c r="A2592" s="31">
        <f>IF(ISBLANK(B2592),"",COUNTIF(B$2:B2592,B2592))-1</f>
        <v>66</v>
      </c>
      <c r="B2592" s="31">
        <v>17</v>
      </c>
      <c r="C2592" s="10">
        <f>VLOOKUP($A2592,Database!$A:$Y,7,FALSE)</f>
        <v>46200.208333333336</v>
      </c>
      <c r="D2592" s="31" t="str">
        <f>VLOOKUP(Pronostics!$B2592,Setup_MPP!$A:$G,3,FALSE)</f>
        <v>Joueur17</v>
      </c>
      <c r="E2592" s="31" t="str">
        <f>VLOOKUP(Pronostics!$B2592,Setup_MPP!$A:$G,2,FALSE)</f>
        <v>Joueur17</v>
      </c>
      <c r="F2592" s="31" t="str">
        <f>VLOOKUP($B2592,Setup_MPP!$A:$E,4,FALSE)</f>
        <v>#FFB0B0</v>
      </c>
      <c r="G2592" s="31" t="str">
        <f>VLOOKUP($B2592,Setup_MPP!$A:$E,5,FALSE)</f>
        <v>#F25757</v>
      </c>
      <c r="H2592" s="31" t="str">
        <f>IFERROR(IF(AND(A2592&gt;=1,A2592&lt;=104),VLOOKUP($A2592,Location!$A:$J,6,FALSE),IF(A2592=0,"Avant l'ouverture",IF(OR(A2592=105,A2592=106),"Bonus"))),"")</f>
        <v>Tour 3</v>
      </c>
      <c r="I2592" s="31" t="str">
        <f>IF(LEFT(H2592,4)="Tour",VLOOKUP(A2592,Database!$A:$C,3,FALSE),"")</f>
        <v>G</v>
      </c>
      <c r="J2592" s="31" t="str">
        <f>VLOOKUP($A2592,Location!$A:$J,7,FALSE)</f>
        <v>Egypte</v>
      </c>
      <c r="K2592" s="31" t="str">
        <f>IFERROR(VLOOKUP(J2592,Setup_Team!$B:$C,2,FALSE), "TDB")</f>
        <v>EGY</v>
      </c>
      <c r="L2592" s="31" t="str">
        <f>VLOOKUP($A2592,Location!$A:$J,8,FALSE)</f>
        <v>Iran</v>
      </c>
      <c r="M2592" s="31" t="str">
        <f>IFERROR(VLOOKUP(L2592,Setup_Team!$B:$C,2,FALSE), "TDB")</f>
        <v>IRN</v>
      </c>
      <c r="N2592" s="31" t="str">
        <f>VLOOKUP($A2592,Location!$A:$J,9,FALSE)</f>
        <v>Vancouver</v>
      </c>
      <c r="O2592" s="31" t="str">
        <f>VLOOKUP($A2592,Location!$A:$J,10,FALSE)</f>
        <v>BC Place</v>
      </c>
      <c r="R2592" s="31">
        <v>0</v>
      </c>
      <c r="S2592" s="25">
        <f>VLOOKUP($A2592,Database!$A:$Y,10,FALSE)</f>
        <v>85</v>
      </c>
      <c r="T2592" s="25">
        <f>VLOOKUP($A2592,Database!$A:$Y,11,FALSE)</f>
        <v>114</v>
      </c>
      <c r="U2592" s="25">
        <f>VLOOKUP($A2592,Database!$A:$Y,12,FALSE)</f>
        <v>123</v>
      </c>
      <c r="V2592" s="25" t="str">
        <f>VLOOKUP(A2592,Database!A:M,13,FALSE)</f>
        <v>À venir</v>
      </c>
      <c r="W2592" s="25" t="str">
        <f>VLOOKUP($A2592,Database!$A:$Y,20,FALSE)</f>
        <v/>
      </c>
      <c r="X2592" s="25" t="str">
        <f>VLOOKUP($A2592,Database!$A:$Y,21,FALSE)</f>
        <v/>
      </c>
      <c r="Y2592" s="25" t="str">
        <f ca="1">IF(C2592&lt;NOW(),IF(AND(P2592&gt;Q2592,W2592&gt;X2592),S2592,IF(AND(P2592=Q2592,W2592=X2592),T2592,IF(AND(P2592&lt;Q2592,W2592&lt;X2592),U2592,0))),"")</f>
        <v/>
      </c>
      <c r="Z2592" s="25">
        <f>IF(AND(P2592=W2592,Q2592=X2592),1,0)</f>
        <v>1</v>
      </c>
      <c r="AA2592" s="25" t="str">
        <f>IF(Z2592=0,"",IF(ISBLANK(VLOOKUP(A2592,Database!A:AA,22,FALSE)),"",VLOOKUP(A2592,Database!A:AA,22,FALSE)))</f>
        <v>Exact</v>
      </c>
      <c r="AB2592" s="25">
        <f ca="1">IFERROR(IF(AND(Y2592&lt;&gt;"",OR(V2592="Terminé",V2592="En cours")),VLOOKUP(AA2592,Setup_ScoreExactBonus!A:D,4,FALSE),0),0)</f>
        <v>0</v>
      </c>
      <c r="AC2592" s="31" t="str">
        <f t="shared" ca="1" si="2"/>
        <v/>
      </c>
      <c r="AD2592" s="31">
        <f ca="1">SUMIFS(AC$2:AC2592,D$2:D2592,D2592)*IF(R2592=0,1,2)</f>
        <v>0</v>
      </c>
    </row>
    <row r="2593" spans="1:30" x14ac:dyDescent="0.35">
      <c r="A2593" s="31">
        <f>IF(ISBLANK(B2593),"",COUNTIF(B$2:B2593,B2593))-1</f>
        <v>66</v>
      </c>
      <c r="B2593" s="31">
        <v>18</v>
      </c>
      <c r="C2593" s="10">
        <f>VLOOKUP($A2593,Database!$A:$Y,7,FALSE)</f>
        <v>46200.208333333336</v>
      </c>
      <c r="D2593" s="31" t="str">
        <f>VLOOKUP(Pronostics!$B2593,Setup_MPP!$A:$G,3,FALSE)</f>
        <v>Joueur18</v>
      </c>
      <c r="E2593" s="31" t="str">
        <f>VLOOKUP(Pronostics!$B2593,Setup_MPP!$A:$G,2,FALSE)</f>
        <v>Joueur18</v>
      </c>
      <c r="F2593" s="31" t="str">
        <f>VLOOKUP($B2593,Setup_MPP!$A:$E,4,FALSE)</f>
        <v>#FFC9B0</v>
      </c>
      <c r="G2593" s="31" t="str">
        <f>VLOOKUP($B2593,Setup_MPP!$A:$E,5,FALSE)</f>
        <v>#F28D57</v>
      </c>
      <c r="H2593" s="31" t="str">
        <f>IFERROR(IF(AND(A2593&gt;=1,A2593&lt;=104),VLOOKUP($A2593,Location!$A:$J,6,FALSE),IF(A2593=0,"Avant l'ouverture",IF(OR(A2593=105,A2593=106),"Bonus"))),"")</f>
        <v>Tour 3</v>
      </c>
      <c r="I2593" s="31" t="str">
        <f>IF(LEFT(H2593,4)="Tour",VLOOKUP(A2593,Database!$A:$C,3,FALSE),"")</f>
        <v>G</v>
      </c>
      <c r="J2593" s="31" t="str">
        <f>VLOOKUP($A2593,Location!$A:$J,7,FALSE)</f>
        <v>Egypte</v>
      </c>
      <c r="K2593" s="31" t="str">
        <f>IFERROR(VLOOKUP(J2593,Setup_Team!$B:$C,2,FALSE), "TDB")</f>
        <v>EGY</v>
      </c>
      <c r="L2593" s="31" t="str">
        <f>VLOOKUP($A2593,Location!$A:$J,8,FALSE)</f>
        <v>Iran</v>
      </c>
      <c r="M2593" s="31" t="str">
        <f>IFERROR(VLOOKUP(L2593,Setup_Team!$B:$C,2,FALSE), "TDB")</f>
        <v>IRN</v>
      </c>
      <c r="N2593" s="31" t="str">
        <f>VLOOKUP($A2593,Location!$A:$J,9,FALSE)</f>
        <v>Vancouver</v>
      </c>
      <c r="O2593" s="31" t="str">
        <f>VLOOKUP($A2593,Location!$A:$J,10,FALSE)</f>
        <v>BC Place</v>
      </c>
      <c r="R2593" s="31">
        <v>0</v>
      </c>
      <c r="S2593" s="25">
        <f>VLOOKUP($A2593,Database!$A:$Y,10,FALSE)</f>
        <v>85</v>
      </c>
      <c r="T2593" s="25">
        <f>VLOOKUP($A2593,Database!$A:$Y,11,FALSE)</f>
        <v>114</v>
      </c>
      <c r="U2593" s="25">
        <f>VLOOKUP($A2593,Database!$A:$Y,12,FALSE)</f>
        <v>123</v>
      </c>
      <c r="V2593" s="25" t="str">
        <f>VLOOKUP(A2593,Database!A:M,13,FALSE)</f>
        <v>À venir</v>
      </c>
      <c r="W2593" s="25" t="str">
        <f>VLOOKUP($A2593,Database!$A:$Y,20,FALSE)</f>
        <v/>
      </c>
      <c r="X2593" s="25" t="str">
        <f>VLOOKUP($A2593,Database!$A:$Y,21,FALSE)</f>
        <v/>
      </c>
      <c r="Y2593" s="25" t="str">
        <f ca="1">IF(C2593&lt;NOW(),IF(AND(P2593&gt;Q2593,W2593&gt;X2593),S2593,IF(AND(P2593=Q2593,W2593=X2593),T2593,IF(AND(P2593&lt;Q2593,W2593&lt;X2593),U2593,0))),"")</f>
        <v/>
      </c>
      <c r="Z2593" s="25">
        <f>IF(AND(P2593=W2593,Q2593=X2593),1,0)</f>
        <v>1</v>
      </c>
      <c r="AA2593" s="25" t="str">
        <f>IF(Z2593=0,"",IF(ISBLANK(VLOOKUP(A2593,Database!A:AA,22,FALSE)),"",VLOOKUP(A2593,Database!A:AA,22,FALSE)))</f>
        <v>Exact</v>
      </c>
      <c r="AB2593" s="25">
        <f ca="1">IFERROR(IF(AND(Y2593&lt;&gt;"",OR(V2593="Terminé",V2593="En cours")),VLOOKUP(AA2593,Setup_ScoreExactBonus!A:D,4,FALSE),0),0)</f>
        <v>0</v>
      </c>
      <c r="AC2593" s="31" t="str">
        <f t="shared" ca="1" si="2"/>
        <v/>
      </c>
      <c r="AD2593" s="31">
        <f ca="1">SUMIFS(AC$2:AC2593,D$2:D2593,D2593)*IF(R2593=0,1,2)</f>
        <v>0</v>
      </c>
    </row>
    <row r="2594" spans="1:30" x14ac:dyDescent="0.35">
      <c r="A2594" s="31">
        <f>IF(ISBLANK(B2594),"",COUNTIF(B$2:B2594,B2594))-1</f>
        <v>66</v>
      </c>
      <c r="B2594" s="31">
        <v>19</v>
      </c>
      <c r="C2594" s="10">
        <f>VLOOKUP($A2594,Database!$A:$Y,7,FALSE)</f>
        <v>46200.208333333336</v>
      </c>
      <c r="D2594" s="31" t="str">
        <f>VLOOKUP(Pronostics!$B2594,Setup_MPP!$A:$G,3,FALSE)</f>
        <v>Joueur19</v>
      </c>
      <c r="E2594" s="31" t="str">
        <f>VLOOKUP(Pronostics!$B2594,Setup_MPP!$A:$G,2,FALSE)</f>
        <v>Joueur19</v>
      </c>
      <c r="F2594" s="31" t="str">
        <f>VLOOKUP($B2594,Setup_MPP!$A:$E,4,FALSE)</f>
        <v>#D5D5D5</v>
      </c>
      <c r="G2594" s="31" t="str">
        <f>VLOOKUP($B2594,Setup_MPP!$A:$E,5,FALSE)</f>
        <v>#727272</v>
      </c>
      <c r="H2594" s="31" t="str">
        <f>IFERROR(IF(AND(A2594&gt;=1,A2594&lt;=104),VLOOKUP($A2594,Location!$A:$J,6,FALSE),IF(A2594=0,"Avant l'ouverture",IF(OR(A2594=105,A2594=106),"Bonus"))),"")</f>
        <v>Tour 3</v>
      </c>
      <c r="I2594" s="31" t="str">
        <f>IF(LEFT(H2594,4)="Tour",VLOOKUP(A2594,Database!$A:$C,3,FALSE),"")</f>
        <v>G</v>
      </c>
      <c r="J2594" s="31" t="str">
        <f>VLOOKUP($A2594,Location!$A:$J,7,FALSE)</f>
        <v>Egypte</v>
      </c>
      <c r="K2594" s="31" t="str">
        <f>IFERROR(VLOOKUP(J2594,Setup_Team!$B:$C,2,FALSE), "TDB")</f>
        <v>EGY</v>
      </c>
      <c r="L2594" s="31" t="str">
        <f>VLOOKUP($A2594,Location!$A:$J,8,FALSE)</f>
        <v>Iran</v>
      </c>
      <c r="M2594" s="31" t="str">
        <f>IFERROR(VLOOKUP(L2594,Setup_Team!$B:$C,2,FALSE), "TDB")</f>
        <v>IRN</v>
      </c>
      <c r="N2594" s="31" t="str">
        <f>VLOOKUP($A2594,Location!$A:$J,9,FALSE)</f>
        <v>Vancouver</v>
      </c>
      <c r="O2594" s="31" t="str">
        <f>VLOOKUP($A2594,Location!$A:$J,10,FALSE)</f>
        <v>BC Place</v>
      </c>
      <c r="R2594" s="31">
        <v>0</v>
      </c>
      <c r="S2594" s="25">
        <f>VLOOKUP($A2594,Database!$A:$Y,10,FALSE)</f>
        <v>85</v>
      </c>
      <c r="T2594" s="25">
        <f>VLOOKUP($A2594,Database!$A:$Y,11,FALSE)</f>
        <v>114</v>
      </c>
      <c r="U2594" s="25">
        <f>VLOOKUP($A2594,Database!$A:$Y,12,FALSE)</f>
        <v>123</v>
      </c>
      <c r="V2594" s="25" t="str">
        <f>VLOOKUP(A2594,Database!A:M,13,FALSE)</f>
        <v>À venir</v>
      </c>
      <c r="W2594" s="25" t="str">
        <f>VLOOKUP($A2594,Database!$A:$Y,20,FALSE)</f>
        <v/>
      </c>
      <c r="X2594" s="25" t="str">
        <f>VLOOKUP($A2594,Database!$A:$Y,21,FALSE)</f>
        <v/>
      </c>
      <c r="Y2594" s="25" t="str">
        <f ca="1">IF(C2594&lt;NOW(),IF(AND(P2594&gt;Q2594,W2594&gt;X2594),S2594,IF(AND(P2594=Q2594,W2594=X2594),T2594,IF(AND(P2594&lt;Q2594,W2594&lt;X2594),U2594,0))),"")</f>
        <v/>
      </c>
      <c r="Z2594" s="25">
        <f>IF(AND(P2594=W2594,Q2594=X2594),1,0)</f>
        <v>1</v>
      </c>
      <c r="AA2594" s="25" t="str">
        <f>IF(Z2594=0,"",IF(ISBLANK(VLOOKUP(A2594,Database!A:AA,22,FALSE)),"",VLOOKUP(A2594,Database!A:AA,22,FALSE)))</f>
        <v>Exact</v>
      </c>
      <c r="AB2594" s="25">
        <f ca="1">IFERROR(IF(AND(Y2594&lt;&gt;"",OR(V2594="Terminé",V2594="En cours")),VLOOKUP(AA2594,Setup_ScoreExactBonus!A:D,4,FALSE),0),0)</f>
        <v>0</v>
      </c>
      <c r="AC2594" s="31" t="str">
        <f t="shared" ca="1" si="2"/>
        <v/>
      </c>
      <c r="AD2594" s="31">
        <f ca="1">SUMIFS(AC$2:AC2594,D$2:D2594,D2594)*IF(R2594=0,1,2)</f>
        <v>0</v>
      </c>
    </row>
    <row r="2595" spans="1:30" x14ac:dyDescent="0.35">
      <c r="A2595" s="31">
        <f>IF(ISBLANK(B2595),"",COUNTIF(B$2:B2595,B2595))-1</f>
        <v>66</v>
      </c>
      <c r="B2595" s="31">
        <v>20</v>
      </c>
      <c r="C2595" s="10">
        <f>VLOOKUP($A2595,Database!$A:$Y,7,FALSE)</f>
        <v>46200.208333333336</v>
      </c>
      <c r="D2595" s="31" t="str">
        <f>VLOOKUP(Pronostics!$B2595,Setup_MPP!$A:$G,3,FALSE)</f>
        <v>Joueur20</v>
      </c>
      <c r="E2595" s="31" t="str">
        <f>VLOOKUP(Pronostics!$B2595,Setup_MPP!$A:$G,2,FALSE)</f>
        <v>Joueur20</v>
      </c>
      <c r="F2595" s="31" t="str">
        <f>VLOOKUP($B2595,Setup_MPP!$A:$E,4,FALSE)</f>
        <v>#D5D5D5</v>
      </c>
      <c r="G2595" s="31" t="str">
        <f>VLOOKUP($B2595,Setup_MPP!$A:$E,5,FALSE)</f>
        <v>#727272</v>
      </c>
      <c r="H2595" s="31" t="str">
        <f>IFERROR(IF(AND(A2595&gt;=1,A2595&lt;=104),VLOOKUP($A2595,Location!$A:$J,6,FALSE),IF(A2595=0,"Avant l'ouverture",IF(OR(A2595=105,A2595=106),"Bonus"))),"")</f>
        <v>Tour 3</v>
      </c>
      <c r="I2595" s="31" t="str">
        <f>IF(LEFT(H2595,4)="Tour",VLOOKUP(A2595,Database!$A:$C,3,FALSE),"")</f>
        <v>G</v>
      </c>
      <c r="J2595" s="31" t="str">
        <f>VLOOKUP($A2595,Location!$A:$J,7,FALSE)</f>
        <v>Egypte</v>
      </c>
      <c r="K2595" s="31" t="str">
        <f>IFERROR(VLOOKUP(J2595,Setup_Team!$B:$C,2,FALSE), "TDB")</f>
        <v>EGY</v>
      </c>
      <c r="L2595" s="31" t="str">
        <f>VLOOKUP($A2595,Location!$A:$J,8,FALSE)</f>
        <v>Iran</v>
      </c>
      <c r="M2595" s="31" t="str">
        <f>IFERROR(VLOOKUP(L2595,Setup_Team!$B:$C,2,FALSE), "TDB")</f>
        <v>IRN</v>
      </c>
      <c r="N2595" s="31" t="str">
        <f>VLOOKUP($A2595,Location!$A:$J,9,FALSE)</f>
        <v>Vancouver</v>
      </c>
      <c r="O2595" s="31" t="str">
        <f>VLOOKUP($A2595,Location!$A:$J,10,FALSE)</f>
        <v>BC Place</v>
      </c>
      <c r="R2595" s="31">
        <v>0</v>
      </c>
      <c r="S2595" s="25">
        <f>VLOOKUP($A2595,Database!$A:$Y,10,FALSE)</f>
        <v>85</v>
      </c>
      <c r="T2595" s="25">
        <f>VLOOKUP($A2595,Database!$A:$Y,11,FALSE)</f>
        <v>114</v>
      </c>
      <c r="U2595" s="25">
        <f>VLOOKUP($A2595,Database!$A:$Y,12,FALSE)</f>
        <v>123</v>
      </c>
      <c r="V2595" s="25" t="str">
        <f>VLOOKUP(A2595,Database!A:M,13,FALSE)</f>
        <v>À venir</v>
      </c>
      <c r="W2595" s="25" t="str">
        <f>VLOOKUP($A2595,Database!$A:$Y,20,FALSE)</f>
        <v/>
      </c>
      <c r="X2595" s="25" t="str">
        <f>VLOOKUP($A2595,Database!$A:$Y,21,FALSE)</f>
        <v/>
      </c>
      <c r="Y2595" s="25" t="str">
        <f ca="1">IF(C2595&lt;NOW(),IF(AND(P2595&gt;Q2595,W2595&gt;X2595),S2595,IF(AND(P2595=Q2595,W2595=X2595),T2595,IF(AND(P2595&lt;Q2595,W2595&lt;X2595),U2595,0))),"")</f>
        <v/>
      </c>
      <c r="Z2595" s="25">
        <f>IF(AND(P2595=W2595,Q2595=X2595),1,0)</f>
        <v>1</v>
      </c>
      <c r="AA2595" s="25" t="str">
        <f>IF(Z2595=0,"",IF(ISBLANK(VLOOKUP(A2595,Database!A:AA,22,FALSE)),"",VLOOKUP(A2595,Database!A:AA,22,FALSE)))</f>
        <v>Exact</v>
      </c>
      <c r="AB2595" s="25">
        <f ca="1">IFERROR(IF(AND(Y2595&lt;&gt;"",OR(V2595="Terminé",V2595="En cours")),VLOOKUP(AA2595,Setup_ScoreExactBonus!A:D,4,FALSE),0),0)</f>
        <v>0</v>
      </c>
      <c r="AC2595" s="31" t="str">
        <f t="shared" ca="1" si="2"/>
        <v/>
      </c>
      <c r="AD2595" s="31">
        <f ca="1">SUMIFS(AC$2:AC2595,D$2:D2595,D2595)*IF(R2595=0,1,2)</f>
        <v>0</v>
      </c>
    </row>
    <row r="2596" spans="1:30" x14ac:dyDescent="0.35">
      <c r="A2596" s="31">
        <f>IF(ISBLANK(B2596),"",COUNTIF(B$2:B2596,B2596))-1</f>
        <v>66</v>
      </c>
      <c r="B2596" s="31">
        <v>21</v>
      </c>
      <c r="C2596" s="10">
        <f>VLOOKUP($A2596,Database!$A:$Y,7,FALSE)</f>
        <v>46200.208333333336</v>
      </c>
      <c r="D2596" s="31" t="str">
        <f>VLOOKUP(Pronostics!$B2596,Setup_MPP!$A:$G,3,FALSE)</f>
        <v>Joueur21</v>
      </c>
      <c r="E2596" s="31" t="str">
        <f>VLOOKUP(Pronostics!$B2596,Setup_MPP!$A:$G,2,FALSE)</f>
        <v>Joueur21</v>
      </c>
      <c r="F2596" s="31" t="str">
        <f>VLOOKUP($B2596,Setup_MPP!$A:$E,4,FALSE)</f>
        <v>#D5D5D5</v>
      </c>
      <c r="G2596" s="31" t="str">
        <f>VLOOKUP($B2596,Setup_MPP!$A:$E,5,FALSE)</f>
        <v>#727272</v>
      </c>
      <c r="H2596" s="31" t="str">
        <f>IFERROR(IF(AND(A2596&gt;=1,A2596&lt;=104),VLOOKUP($A2596,Location!$A:$J,6,FALSE),IF(A2596=0,"Avant l'ouverture",IF(OR(A2596=105,A2596=106),"Bonus"))),"")</f>
        <v>Tour 3</v>
      </c>
      <c r="I2596" s="31" t="str">
        <f>IF(LEFT(H2596,4)="Tour",VLOOKUP(A2596,Database!$A:$C,3,FALSE),"")</f>
        <v>G</v>
      </c>
      <c r="J2596" s="31" t="str">
        <f>VLOOKUP($A2596,Location!$A:$J,7,FALSE)</f>
        <v>Egypte</v>
      </c>
      <c r="K2596" s="31" t="str">
        <f>IFERROR(VLOOKUP(J2596,Setup_Team!$B:$C,2,FALSE), "TDB")</f>
        <v>EGY</v>
      </c>
      <c r="L2596" s="31" t="str">
        <f>VLOOKUP($A2596,Location!$A:$J,8,FALSE)</f>
        <v>Iran</v>
      </c>
      <c r="M2596" s="31" t="str">
        <f>IFERROR(VLOOKUP(L2596,Setup_Team!$B:$C,2,FALSE), "TDB")</f>
        <v>IRN</v>
      </c>
      <c r="N2596" s="31" t="str">
        <f>VLOOKUP($A2596,Location!$A:$J,9,FALSE)</f>
        <v>Vancouver</v>
      </c>
      <c r="O2596" s="31" t="str">
        <f>VLOOKUP($A2596,Location!$A:$J,10,FALSE)</f>
        <v>BC Place</v>
      </c>
      <c r="R2596" s="31">
        <v>0</v>
      </c>
      <c r="S2596" s="25">
        <f>VLOOKUP($A2596,Database!$A:$Y,10,FALSE)</f>
        <v>85</v>
      </c>
      <c r="T2596" s="25">
        <f>VLOOKUP($A2596,Database!$A:$Y,11,FALSE)</f>
        <v>114</v>
      </c>
      <c r="U2596" s="25">
        <f>VLOOKUP($A2596,Database!$A:$Y,12,FALSE)</f>
        <v>123</v>
      </c>
      <c r="V2596" s="25" t="str">
        <f>VLOOKUP(A2596,Database!A:M,13,FALSE)</f>
        <v>À venir</v>
      </c>
      <c r="W2596" s="25" t="str">
        <f>VLOOKUP($A2596,Database!$A:$Y,20,FALSE)</f>
        <v/>
      </c>
      <c r="X2596" s="25" t="str">
        <f>VLOOKUP($A2596,Database!$A:$Y,21,FALSE)</f>
        <v/>
      </c>
      <c r="Y2596" s="25" t="str">
        <f ca="1">IF(C2596&lt;NOW(),IF(AND(P2596&gt;Q2596,W2596&gt;X2596),S2596,IF(AND(P2596=Q2596,W2596=X2596),T2596,IF(AND(P2596&lt;Q2596,W2596&lt;X2596),U2596,0))),"")</f>
        <v/>
      </c>
      <c r="Z2596" s="25">
        <f>IF(AND(P2596=W2596,Q2596=X2596),1,0)</f>
        <v>1</v>
      </c>
      <c r="AA2596" s="25" t="str">
        <f>IF(Z2596=0,"",IF(ISBLANK(VLOOKUP(A2596,Database!A:AA,22,FALSE)),"",VLOOKUP(A2596,Database!A:AA,22,FALSE)))</f>
        <v>Exact</v>
      </c>
      <c r="AB2596" s="25">
        <f ca="1">IFERROR(IF(AND(Y2596&lt;&gt;"",OR(V2596="Terminé",V2596="En cours")),VLOOKUP(AA2596,Setup_ScoreExactBonus!A:D,4,FALSE),0),0)</f>
        <v>0</v>
      </c>
      <c r="AC2596" s="31" t="str">
        <f t="shared" ca="1" si="2"/>
        <v/>
      </c>
      <c r="AD2596" s="31">
        <f ca="1">SUMIFS(AC$2:AC2596,D$2:D2596,D2596)*IF(R2596=0,1,2)</f>
        <v>0</v>
      </c>
    </row>
    <row r="2597" spans="1:30" x14ac:dyDescent="0.35">
      <c r="A2597" s="31">
        <f>IF(ISBLANK(B2597),"",COUNTIF(B$2:B2597,B2597))-1</f>
        <v>66</v>
      </c>
      <c r="B2597" s="31">
        <v>22</v>
      </c>
      <c r="C2597" s="10">
        <f>VLOOKUP($A2597,Database!$A:$Y,7,FALSE)</f>
        <v>46200.208333333336</v>
      </c>
      <c r="D2597" s="31" t="str">
        <f>VLOOKUP(Pronostics!$B2597,Setup_MPP!$A:$G,3,FALSE)</f>
        <v>Joueur22</v>
      </c>
      <c r="E2597" s="31" t="str">
        <f>VLOOKUP(Pronostics!$B2597,Setup_MPP!$A:$G,2,FALSE)</f>
        <v>Joueur22</v>
      </c>
      <c r="F2597" s="31" t="str">
        <f>VLOOKUP($B2597,Setup_MPP!$A:$E,4,FALSE)</f>
        <v>#D5D5D5</v>
      </c>
      <c r="G2597" s="31" t="str">
        <f>VLOOKUP($B2597,Setup_MPP!$A:$E,5,FALSE)</f>
        <v>#727272</v>
      </c>
      <c r="H2597" s="31" t="str">
        <f>IFERROR(IF(AND(A2597&gt;=1,A2597&lt;=104),VLOOKUP($A2597,Location!$A:$J,6,FALSE),IF(A2597=0,"Avant l'ouverture",IF(OR(A2597=105,A2597=106),"Bonus"))),"")</f>
        <v>Tour 3</v>
      </c>
      <c r="I2597" s="31" t="str">
        <f>IF(LEFT(H2597,4)="Tour",VLOOKUP(A2597,Database!$A:$C,3,FALSE),"")</f>
        <v>G</v>
      </c>
      <c r="J2597" s="31" t="str">
        <f>VLOOKUP($A2597,Location!$A:$J,7,FALSE)</f>
        <v>Egypte</v>
      </c>
      <c r="K2597" s="31" t="str">
        <f>IFERROR(VLOOKUP(J2597,Setup_Team!$B:$C,2,FALSE), "TDB")</f>
        <v>EGY</v>
      </c>
      <c r="L2597" s="31" t="str">
        <f>VLOOKUP($A2597,Location!$A:$J,8,FALSE)</f>
        <v>Iran</v>
      </c>
      <c r="M2597" s="31" t="str">
        <f>IFERROR(VLOOKUP(L2597,Setup_Team!$B:$C,2,FALSE), "TDB")</f>
        <v>IRN</v>
      </c>
      <c r="N2597" s="31" t="str">
        <f>VLOOKUP($A2597,Location!$A:$J,9,FALSE)</f>
        <v>Vancouver</v>
      </c>
      <c r="O2597" s="31" t="str">
        <f>VLOOKUP($A2597,Location!$A:$J,10,FALSE)</f>
        <v>BC Place</v>
      </c>
      <c r="R2597" s="31">
        <v>0</v>
      </c>
      <c r="S2597" s="25">
        <f>VLOOKUP($A2597,Database!$A:$Y,10,FALSE)</f>
        <v>85</v>
      </c>
      <c r="T2597" s="25">
        <f>VLOOKUP($A2597,Database!$A:$Y,11,FALSE)</f>
        <v>114</v>
      </c>
      <c r="U2597" s="25">
        <f>VLOOKUP($A2597,Database!$A:$Y,12,FALSE)</f>
        <v>123</v>
      </c>
      <c r="V2597" s="25" t="str">
        <f>VLOOKUP(A2597,Database!A:M,13,FALSE)</f>
        <v>À venir</v>
      </c>
      <c r="W2597" s="25" t="str">
        <f>VLOOKUP($A2597,Database!$A:$Y,20,FALSE)</f>
        <v/>
      </c>
      <c r="X2597" s="25" t="str">
        <f>VLOOKUP($A2597,Database!$A:$Y,21,FALSE)</f>
        <v/>
      </c>
      <c r="Y2597" s="25" t="str">
        <f ca="1">IF(C2597&lt;NOW(),IF(AND(P2597&gt;Q2597,W2597&gt;X2597),S2597,IF(AND(P2597=Q2597,W2597=X2597),T2597,IF(AND(P2597&lt;Q2597,W2597&lt;X2597),U2597,0))),"")</f>
        <v/>
      </c>
      <c r="Z2597" s="25">
        <f>IF(AND(P2597=W2597,Q2597=X2597),1,0)</f>
        <v>1</v>
      </c>
      <c r="AA2597" s="25" t="str">
        <f>IF(Z2597=0,"",IF(ISBLANK(VLOOKUP(A2597,Database!A:AA,22,FALSE)),"",VLOOKUP(A2597,Database!A:AA,22,FALSE)))</f>
        <v>Exact</v>
      </c>
      <c r="AB2597" s="25">
        <f ca="1">IFERROR(IF(AND(Y2597&lt;&gt;"",OR(V2597="Terminé",V2597="En cours")),VLOOKUP(AA2597,Setup_ScoreExactBonus!A:D,4,FALSE),0),0)</f>
        <v>0</v>
      </c>
      <c r="AC2597" s="31" t="str">
        <f t="shared" ca="1" si="2"/>
        <v/>
      </c>
      <c r="AD2597" s="31">
        <f ca="1">SUMIFS(AC$2:AC2597,D$2:D2597,D2597)*IF(R2597=0,1,2)</f>
        <v>0</v>
      </c>
    </row>
    <row r="2598" spans="1:30" x14ac:dyDescent="0.35">
      <c r="A2598" s="31">
        <f>IF(ISBLANK(B2598),"",COUNTIF(B$2:B2598,B2598))-1</f>
        <v>66</v>
      </c>
      <c r="B2598" s="31">
        <v>23</v>
      </c>
      <c r="C2598" s="10">
        <f>VLOOKUP($A2598,Database!$A:$Y,7,FALSE)</f>
        <v>46200.208333333336</v>
      </c>
      <c r="D2598" s="31" t="str">
        <f>VLOOKUP(Pronostics!$B2598,Setup_MPP!$A:$G,3,FALSE)</f>
        <v>Joueur23</v>
      </c>
      <c r="E2598" s="31" t="str">
        <f>VLOOKUP(Pronostics!$B2598,Setup_MPP!$A:$G,2,FALSE)</f>
        <v>Joueur23</v>
      </c>
      <c r="F2598" s="31" t="str">
        <f>VLOOKUP($B2598,Setup_MPP!$A:$E,4,FALSE)</f>
        <v>#D5D5D5</v>
      </c>
      <c r="G2598" s="31" t="str">
        <f>VLOOKUP($B2598,Setup_MPP!$A:$E,5,FALSE)</f>
        <v>#727272</v>
      </c>
      <c r="H2598" s="31" t="str">
        <f>IFERROR(IF(AND(A2598&gt;=1,A2598&lt;=104),VLOOKUP($A2598,Location!$A:$J,6,FALSE),IF(A2598=0,"Avant l'ouverture",IF(OR(A2598=105,A2598=106),"Bonus"))),"")</f>
        <v>Tour 3</v>
      </c>
      <c r="I2598" s="31" t="str">
        <f>IF(LEFT(H2598,4)="Tour",VLOOKUP(A2598,Database!$A:$C,3,FALSE),"")</f>
        <v>G</v>
      </c>
      <c r="J2598" s="31" t="str">
        <f>VLOOKUP($A2598,Location!$A:$J,7,FALSE)</f>
        <v>Egypte</v>
      </c>
      <c r="K2598" s="31" t="str">
        <f>IFERROR(VLOOKUP(J2598,Setup_Team!$B:$C,2,FALSE), "TDB")</f>
        <v>EGY</v>
      </c>
      <c r="L2598" s="31" t="str">
        <f>VLOOKUP($A2598,Location!$A:$J,8,FALSE)</f>
        <v>Iran</v>
      </c>
      <c r="M2598" s="31" t="str">
        <f>IFERROR(VLOOKUP(L2598,Setup_Team!$B:$C,2,FALSE), "TDB")</f>
        <v>IRN</v>
      </c>
      <c r="N2598" s="31" t="str">
        <f>VLOOKUP($A2598,Location!$A:$J,9,FALSE)</f>
        <v>Vancouver</v>
      </c>
      <c r="O2598" s="31" t="str">
        <f>VLOOKUP($A2598,Location!$A:$J,10,FALSE)</f>
        <v>BC Place</v>
      </c>
      <c r="R2598" s="31">
        <v>0</v>
      </c>
      <c r="S2598" s="25">
        <f>VLOOKUP($A2598,Database!$A:$Y,10,FALSE)</f>
        <v>85</v>
      </c>
      <c r="T2598" s="25">
        <f>VLOOKUP($A2598,Database!$A:$Y,11,FALSE)</f>
        <v>114</v>
      </c>
      <c r="U2598" s="25">
        <f>VLOOKUP($A2598,Database!$A:$Y,12,FALSE)</f>
        <v>123</v>
      </c>
      <c r="V2598" s="25" t="str">
        <f>VLOOKUP(A2598,Database!A:M,13,FALSE)</f>
        <v>À venir</v>
      </c>
      <c r="W2598" s="25" t="str">
        <f>VLOOKUP($A2598,Database!$A:$Y,20,FALSE)</f>
        <v/>
      </c>
      <c r="X2598" s="25" t="str">
        <f>VLOOKUP($A2598,Database!$A:$Y,21,FALSE)</f>
        <v/>
      </c>
      <c r="Y2598" s="25" t="str">
        <f ca="1">IF(C2598&lt;NOW(),IF(AND(P2598&gt;Q2598,W2598&gt;X2598),S2598,IF(AND(P2598=Q2598,W2598=X2598),T2598,IF(AND(P2598&lt;Q2598,W2598&lt;X2598),U2598,0))),"")</f>
        <v/>
      </c>
      <c r="Z2598" s="25">
        <f>IF(AND(P2598=W2598,Q2598=X2598),1,0)</f>
        <v>1</v>
      </c>
      <c r="AA2598" s="25" t="str">
        <f>IF(Z2598=0,"",IF(ISBLANK(VLOOKUP(A2598,Database!A:AA,22,FALSE)),"",VLOOKUP(A2598,Database!A:AA,22,FALSE)))</f>
        <v>Exact</v>
      </c>
      <c r="AB2598" s="25">
        <f ca="1">IFERROR(IF(AND(Y2598&lt;&gt;"",OR(V2598="Terminé",V2598="En cours")),VLOOKUP(AA2598,Setup_ScoreExactBonus!A:D,4,FALSE),0),0)</f>
        <v>0</v>
      </c>
      <c r="AC2598" s="31" t="str">
        <f t="shared" ca="1" si="2"/>
        <v/>
      </c>
      <c r="AD2598" s="31">
        <f ca="1">SUMIFS(AC$2:AC2598,D$2:D2598,D2598)*IF(R2598=0,1,2)</f>
        <v>0</v>
      </c>
    </row>
    <row r="2599" spans="1:30" x14ac:dyDescent="0.35">
      <c r="A2599" s="31">
        <f>IF(ISBLANK(B2599),"",COUNTIF(B$2:B2599,B2599))-1</f>
        <v>66</v>
      </c>
      <c r="B2599" s="31">
        <v>24</v>
      </c>
      <c r="C2599" s="10">
        <f>VLOOKUP($A2599,Database!$A:$Y,7,FALSE)</f>
        <v>46200.208333333336</v>
      </c>
      <c r="D2599" s="31" t="str">
        <f>VLOOKUP(Pronostics!$B2599,Setup_MPP!$A:$G,3,FALSE)</f>
        <v>Joueur24</v>
      </c>
      <c r="E2599" s="31" t="str">
        <f>VLOOKUP(Pronostics!$B2599,Setup_MPP!$A:$G,2,FALSE)</f>
        <v>Joueur24</v>
      </c>
      <c r="F2599" s="31" t="str">
        <f>VLOOKUP($B2599,Setup_MPP!$A:$E,4,FALSE)</f>
        <v>#D5D5D5</v>
      </c>
      <c r="G2599" s="31" t="str">
        <f>VLOOKUP($B2599,Setup_MPP!$A:$E,5,FALSE)</f>
        <v>#727272</v>
      </c>
      <c r="H2599" s="31" t="str">
        <f>IFERROR(IF(AND(A2599&gt;=1,A2599&lt;=104),VLOOKUP($A2599,Location!$A:$J,6,FALSE),IF(A2599=0,"Avant l'ouverture",IF(OR(A2599=105,A2599=106),"Bonus"))),"")</f>
        <v>Tour 3</v>
      </c>
      <c r="I2599" s="31" t="str">
        <f>IF(LEFT(H2599,4)="Tour",VLOOKUP(A2599,Database!$A:$C,3,FALSE),"")</f>
        <v>G</v>
      </c>
      <c r="J2599" s="31" t="str">
        <f>VLOOKUP($A2599,Location!$A:$J,7,FALSE)</f>
        <v>Egypte</v>
      </c>
      <c r="K2599" s="31" t="str">
        <f>IFERROR(VLOOKUP(J2599,Setup_Team!$B:$C,2,FALSE), "TDB")</f>
        <v>EGY</v>
      </c>
      <c r="L2599" s="31" t="str">
        <f>VLOOKUP($A2599,Location!$A:$J,8,FALSE)</f>
        <v>Iran</v>
      </c>
      <c r="M2599" s="31" t="str">
        <f>IFERROR(VLOOKUP(L2599,Setup_Team!$B:$C,2,FALSE), "TDB")</f>
        <v>IRN</v>
      </c>
      <c r="N2599" s="31" t="str">
        <f>VLOOKUP($A2599,Location!$A:$J,9,FALSE)</f>
        <v>Vancouver</v>
      </c>
      <c r="O2599" s="31" t="str">
        <f>VLOOKUP($A2599,Location!$A:$J,10,FALSE)</f>
        <v>BC Place</v>
      </c>
      <c r="R2599" s="31">
        <v>0</v>
      </c>
      <c r="S2599" s="25">
        <f>VLOOKUP($A2599,Database!$A:$Y,10,FALSE)</f>
        <v>85</v>
      </c>
      <c r="T2599" s="25">
        <f>VLOOKUP($A2599,Database!$A:$Y,11,FALSE)</f>
        <v>114</v>
      </c>
      <c r="U2599" s="25">
        <f>VLOOKUP($A2599,Database!$A:$Y,12,FALSE)</f>
        <v>123</v>
      </c>
      <c r="V2599" s="25" t="str">
        <f>VLOOKUP(A2599,Database!A:M,13,FALSE)</f>
        <v>À venir</v>
      </c>
      <c r="W2599" s="25" t="str">
        <f>VLOOKUP($A2599,Database!$A:$Y,20,FALSE)</f>
        <v/>
      </c>
      <c r="X2599" s="25" t="str">
        <f>VLOOKUP($A2599,Database!$A:$Y,21,FALSE)</f>
        <v/>
      </c>
      <c r="Y2599" s="25" t="str">
        <f ca="1">IF(C2599&lt;NOW(),IF(AND(P2599&gt;Q2599,W2599&gt;X2599),S2599,IF(AND(P2599=Q2599,W2599=X2599),T2599,IF(AND(P2599&lt;Q2599,W2599&lt;X2599),U2599,0))),"")</f>
        <v/>
      </c>
      <c r="Z2599" s="25">
        <f>IF(AND(P2599=W2599,Q2599=X2599),1,0)</f>
        <v>1</v>
      </c>
      <c r="AA2599" s="25" t="str">
        <f>IF(Z2599=0,"",IF(ISBLANK(VLOOKUP(A2599,Database!A:AA,22,FALSE)),"",VLOOKUP(A2599,Database!A:AA,22,FALSE)))</f>
        <v>Exact</v>
      </c>
      <c r="AB2599" s="25">
        <f ca="1">IFERROR(IF(AND(Y2599&lt;&gt;"",OR(V2599="Terminé",V2599="En cours")),VLOOKUP(AA2599,Setup_ScoreExactBonus!A:D,4,FALSE),0),0)</f>
        <v>0</v>
      </c>
      <c r="AC2599" s="31" t="str">
        <f t="shared" ca="1" si="2"/>
        <v/>
      </c>
      <c r="AD2599" s="31">
        <f ca="1">SUMIFS(AC$2:AC2599,D$2:D2599,D2599)*IF(R2599=0,1,2)</f>
        <v>0</v>
      </c>
    </row>
    <row r="2600" spans="1:30" x14ac:dyDescent="0.35">
      <c r="A2600" s="31">
        <f>IF(ISBLANK(B2600),"",COUNTIF(B$2:B2600,B2600))-1</f>
        <v>66</v>
      </c>
      <c r="B2600" s="31">
        <v>25</v>
      </c>
      <c r="C2600" s="10">
        <f>VLOOKUP($A2600,Database!$A:$Y,7,FALSE)</f>
        <v>46200.208333333336</v>
      </c>
      <c r="D2600" s="31" t="str">
        <f>VLOOKUP(Pronostics!$B2600,Setup_MPP!$A:$G,3,FALSE)</f>
        <v>Joueur25</v>
      </c>
      <c r="E2600" s="31" t="str">
        <f>VLOOKUP(Pronostics!$B2600,Setup_MPP!$A:$G,2,FALSE)</f>
        <v>Joueur25</v>
      </c>
      <c r="F2600" s="31" t="str">
        <f>VLOOKUP($B2600,Setup_MPP!$A:$E,4,FALSE)</f>
        <v>#D5D5D5</v>
      </c>
      <c r="G2600" s="31" t="str">
        <f>VLOOKUP($B2600,Setup_MPP!$A:$E,5,FALSE)</f>
        <v>#727272</v>
      </c>
      <c r="H2600" s="31" t="str">
        <f>IFERROR(IF(AND(A2600&gt;=1,A2600&lt;=104),VLOOKUP($A2600,Location!$A:$J,6,FALSE),IF(A2600=0,"Avant l'ouverture",IF(OR(A2600=105,A2600=106),"Bonus"))),"")</f>
        <v>Tour 3</v>
      </c>
      <c r="I2600" s="31" t="str">
        <f>IF(LEFT(H2600,4)="Tour",VLOOKUP(A2600,Database!$A:$C,3,FALSE),"")</f>
        <v>G</v>
      </c>
      <c r="J2600" s="31" t="str">
        <f>VLOOKUP($A2600,Location!$A:$J,7,FALSE)</f>
        <v>Egypte</v>
      </c>
      <c r="K2600" s="31" t="str">
        <f>IFERROR(VLOOKUP(J2600,Setup_Team!$B:$C,2,FALSE), "TDB")</f>
        <v>EGY</v>
      </c>
      <c r="L2600" s="31" t="str">
        <f>VLOOKUP($A2600,Location!$A:$J,8,FALSE)</f>
        <v>Iran</v>
      </c>
      <c r="M2600" s="31" t="str">
        <f>IFERROR(VLOOKUP(L2600,Setup_Team!$B:$C,2,FALSE), "TDB")</f>
        <v>IRN</v>
      </c>
      <c r="N2600" s="31" t="str">
        <f>VLOOKUP($A2600,Location!$A:$J,9,FALSE)</f>
        <v>Vancouver</v>
      </c>
      <c r="O2600" s="31" t="str">
        <f>VLOOKUP($A2600,Location!$A:$J,10,FALSE)</f>
        <v>BC Place</v>
      </c>
      <c r="R2600" s="31">
        <v>0</v>
      </c>
      <c r="S2600" s="25">
        <f>VLOOKUP($A2600,Database!$A:$Y,10,FALSE)</f>
        <v>85</v>
      </c>
      <c r="T2600" s="25">
        <f>VLOOKUP($A2600,Database!$A:$Y,11,FALSE)</f>
        <v>114</v>
      </c>
      <c r="U2600" s="25">
        <f>VLOOKUP($A2600,Database!$A:$Y,12,FALSE)</f>
        <v>123</v>
      </c>
      <c r="V2600" s="25" t="str">
        <f>VLOOKUP(A2600,Database!A:M,13,FALSE)</f>
        <v>À venir</v>
      </c>
      <c r="W2600" s="25" t="str">
        <f>VLOOKUP($A2600,Database!$A:$Y,20,FALSE)</f>
        <v/>
      </c>
      <c r="X2600" s="25" t="str">
        <f>VLOOKUP($A2600,Database!$A:$Y,21,FALSE)</f>
        <v/>
      </c>
      <c r="Y2600" s="25" t="str">
        <f ca="1">IF(C2600&lt;NOW(),IF(AND(P2600&gt;Q2600,W2600&gt;X2600),S2600,IF(AND(P2600=Q2600,W2600=X2600),T2600,IF(AND(P2600&lt;Q2600,W2600&lt;X2600),U2600,0))),"")</f>
        <v/>
      </c>
      <c r="Z2600" s="25">
        <f>IF(AND(P2600=W2600,Q2600=X2600),1,0)</f>
        <v>1</v>
      </c>
      <c r="AA2600" s="25" t="str">
        <f>IF(Z2600=0,"",IF(ISBLANK(VLOOKUP(A2600,Database!A:AA,22,FALSE)),"",VLOOKUP(A2600,Database!A:AA,22,FALSE)))</f>
        <v>Exact</v>
      </c>
      <c r="AB2600" s="25">
        <f ca="1">IFERROR(IF(AND(Y2600&lt;&gt;"",OR(V2600="Terminé",V2600="En cours")),VLOOKUP(AA2600,Setup_ScoreExactBonus!A:D,4,FALSE),0),0)</f>
        <v>0</v>
      </c>
      <c r="AC2600" s="31" t="str">
        <f t="shared" ca="1" si="2"/>
        <v/>
      </c>
      <c r="AD2600" s="31">
        <f ca="1">SUMIFS(AC$2:AC2600,D$2:D2600,D2600)*IF(R2600=0,1,2)</f>
        <v>0</v>
      </c>
    </row>
    <row r="2601" spans="1:30" x14ac:dyDescent="0.35">
      <c r="A2601" s="31">
        <f>IF(ISBLANK(B2601),"",COUNTIF(B$2:B2601,B2601))-1</f>
        <v>66</v>
      </c>
      <c r="B2601" s="31">
        <v>26</v>
      </c>
      <c r="C2601" s="10">
        <f>VLOOKUP($A2601,Database!$A:$Y,7,FALSE)</f>
        <v>46200.208333333336</v>
      </c>
      <c r="D2601" s="31" t="str">
        <f>VLOOKUP(Pronostics!$B2601,Setup_MPP!$A:$G,3,FALSE)</f>
        <v>Joueur26</v>
      </c>
      <c r="E2601" s="31" t="str">
        <f>VLOOKUP(Pronostics!$B2601,Setup_MPP!$A:$G,2,FALSE)</f>
        <v>Joueur26</v>
      </c>
      <c r="F2601" s="31" t="str">
        <f>VLOOKUP($B2601,Setup_MPP!$A:$E,4,FALSE)</f>
        <v>#D5D5D5</v>
      </c>
      <c r="G2601" s="31" t="str">
        <f>VLOOKUP($B2601,Setup_MPP!$A:$E,5,FALSE)</f>
        <v>#727272</v>
      </c>
      <c r="H2601" s="31" t="str">
        <f>IFERROR(IF(AND(A2601&gt;=1,A2601&lt;=104),VLOOKUP($A2601,Location!$A:$J,6,FALSE),IF(A2601=0,"Avant l'ouverture",IF(OR(A2601=105,A2601=106),"Bonus"))),"")</f>
        <v>Tour 3</v>
      </c>
      <c r="I2601" s="31" t="str">
        <f>IF(LEFT(H2601,4)="Tour",VLOOKUP(A2601,Database!$A:$C,3,FALSE),"")</f>
        <v>G</v>
      </c>
      <c r="J2601" s="31" t="str">
        <f>VLOOKUP($A2601,Location!$A:$J,7,FALSE)</f>
        <v>Egypte</v>
      </c>
      <c r="K2601" s="31" t="str">
        <f>IFERROR(VLOOKUP(J2601,Setup_Team!$B:$C,2,FALSE), "TDB")</f>
        <v>EGY</v>
      </c>
      <c r="L2601" s="31" t="str">
        <f>VLOOKUP($A2601,Location!$A:$J,8,FALSE)</f>
        <v>Iran</v>
      </c>
      <c r="M2601" s="31" t="str">
        <f>IFERROR(VLOOKUP(L2601,Setup_Team!$B:$C,2,FALSE), "TDB")</f>
        <v>IRN</v>
      </c>
      <c r="N2601" s="31" t="str">
        <f>VLOOKUP($A2601,Location!$A:$J,9,FALSE)</f>
        <v>Vancouver</v>
      </c>
      <c r="O2601" s="31" t="str">
        <f>VLOOKUP($A2601,Location!$A:$J,10,FALSE)</f>
        <v>BC Place</v>
      </c>
      <c r="R2601" s="31">
        <v>0</v>
      </c>
      <c r="S2601" s="25">
        <f>VLOOKUP($A2601,Database!$A:$Y,10,FALSE)</f>
        <v>85</v>
      </c>
      <c r="T2601" s="25">
        <f>VLOOKUP($A2601,Database!$A:$Y,11,FALSE)</f>
        <v>114</v>
      </c>
      <c r="U2601" s="25">
        <f>VLOOKUP($A2601,Database!$A:$Y,12,FALSE)</f>
        <v>123</v>
      </c>
      <c r="V2601" s="25" t="str">
        <f>VLOOKUP(A2601,Database!A:M,13,FALSE)</f>
        <v>À venir</v>
      </c>
      <c r="W2601" s="25" t="str">
        <f>VLOOKUP($A2601,Database!$A:$Y,20,FALSE)</f>
        <v/>
      </c>
      <c r="X2601" s="25" t="str">
        <f>VLOOKUP($A2601,Database!$A:$Y,21,FALSE)</f>
        <v/>
      </c>
      <c r="Y2601" s="25" t="str">
        <f ca="1">IF(C2601&lt;NOW(),IF(AND(P2601&gt;Q2601,W2601&gt;X2601),S2601,IF(AND(P2601=Q2601,W2601=X2601),T2601,IF(AND(P2601&lt;Q2601,W2601&lt;X2601),U2601,0))),"")</f>
        <v/>
      </c>
      <c r="Z2601" s="25">
        <f>IF(AND(P2601=W2601,Q2601=X2601),1,0)</f>
        <v>1</v>
      </c>
      <c r="AA2601" s="25" t="str">
        <f>IF(Z2601=0,"",IF(ISBLANK(VLOOKUP(A2601,Database!A:AA,22,FALSE)),"",VLOOKUP(A2601,Database!A:AA,22,FALSE)))</f>
        <v>Exact</v>
      </c>
      <c r="AB2601" s="25">
        <f ca="1">IFERROR(IF(AND(Y2601&lt;&gt;"",OR(V2601="Terminé",V2601="En cours")),VLOOKUP(AA2601,Setup_ScoreExactBonus!A:D,4,FALSE),0),0)</f>
        <v>0</v>
      </c>
      <c r="AC2601" s="31" t="str">
        <f t="shared" ca="1" si="2"/>
        <v/>
      </c>
      <c r="AD2601" s="31">
        <f ca="1">SUMIFS(AC$2:AC2601,D$2:D2601,D2601)*IF(R2601=0,1,2)</f>
        <v>0</v>
      </c>
    </row>
    <row r="2602" spans="1:30" x14ac:dyDescent="0.35">
      <c r="A2602" s="31">
        <f>IF(ISBLANK(B2602),"",COUNTIF(B$2:B2602,B2602))-1</f>
        <v>66</v>
      </c>
      <c r="B2602" s="31">
        <v>27</v>
      </c>
      <c r="C2602" s="10">
        <f>VLOOKUP($A2602,Database!$A:$Y,7,FALSE)</f>
        <v>46200.208333333336</v>
      </c>
      <c r="D2602" s="31" t="str">
        <f>VLOOKUP(Pronostics!$B2602,Setup_MPP!$A:$G,3,FALSE)</f>
        <v>Joueur27</v>
      </c>
      <c r="E2602" s="31" t="str">
        <f>VLOOKUP(Pronostics!$B2602,Setup_MPP!$A:$G,2,FALSE)</f>
        <v>Joueur27</v>
      </c>
      <c r="F2602" s="31" t="str">
        <f>VLOOKUP($B2602,Setup_MPP!$A:$E,4,FALSE)</f>
        <v>#D5D5D5</v>
      </c>
      <c r="G2602" s="31" t="str">
        <f>VLOOKUP($B2602,Setup_MPP!$A:$E,5,FALSE)</f>
        <v>#727272</v>
      </c>
      <c r="H2602" s="31" t="str">
        <f>IFERROR(IF(AND(A2602&gt;=1,A2602&lt;=104),VLOOKUP($A2602,Location!$A:$J,6,FALSE),IF(A2602=0,"Avant l'ouverture",IF(OR(A2602=105,A2602=106),"Bonus"))),"")</f>
        <v>Tour 3</v>
      </c>
      <c r="I2602" s="31" t="str">
        <f>IF(LEFT(H2602,4)="Tour",VLOOKUP(A2602,Database!$A:$C,3,FALSE),"")</f>
        <v>G</v>
      </c>
      <c r="J2602" s="31" t="str">
        <f>VLOOKUP($A2602,Location!$A:$J,7,FALSE)</f>
        <v>Egypte</v>
      </c>
      <c r="K2602" s="31" t="str">
        <f>IFERROR(VLOOKUP(J2602,Setup_Team!$B:$C,2,FALSE), "TDB")</f>
        <v>EGY</v>
      </c>
      <c r="L2602" s="31" t="str">
        <f>VLOOKUP($A2602,Location!$A:$J,8,FALSE)</f>
        <v>Iran</v>
      </c>
      <c r="M2602" s="31" t="str">
        <f>IFERROR(VLOOKUP(L2602,Setup_Team!$B:$C,2,FALSE), "TDB")</f>
        <v>IRN</v>
      </c>
      <c r="N2602" s="31" t="str">
        <f>VLOOKUP($A2602,Location!$A:$J,9,FALSE)</f>
        <v>Vancouver</v>
      </c>
      <c r="O2602" s="31" t="str">
        <f>VLOOKUP($A2602,Location!$A:$J,10,FALSE)</f>
        <v>BC Place</v>
      </c>
      <c r="R2602" s="31">
        <v>0</v>
      </c>
      <c r="S2602" s="25">
        <f>VLOOKUP($A2602,Database!$A:$Y,10,FALSE)</f>
        <v>85</v>
      </c>
      <c r="T2602" s="25">
        <f>VLOOKUP($A2602,Database!$A:$Y,11,FALSE)</f>
        <v>114</v>
      </c>
      <c r="U2602" s="25">
        <f>VLOOKUP($A2602,Database!$A:$Y,12,FALSE)</f>
        <v>123</v>
      </c>
      <c r="V2602" s="25" t="str">
        <f>VLOOKUP(A2602,Database!A:M,13,FALSE)</f>
        <v>À venir</v>
      </c>
      <c r="W2602" s="25" t="str">
        <f>VLOOKUP($A2602,Database!$A:$Y,20,FALSE)</f>
        <v/>
      </c>
      <c r="X2602" s="25" t="str">
        <f>VLOOKUP($A2602,Database!$A:$Y,21,FALSE)</f>
        <v/>
      </c>
      <c r="Y2602" s="25" t="str">
        <f ca="1">IF(C2602&lt;NOW(),IF(AND(P2602&gt;Q2602,W2602&gt;X2602),S2602,IF(AND(P2602=Q2602,W2602=X2602),T2602,IF(AND(P2602&lt;Q2602,W2602&lt;X2602),U2602,0))),"")</f>
        <v/>
      </c>
      <c r="Z2602" s="25">
        <f>IF(AND(P2602=W2602,Q2602=X2602),1,0)</f>
        <v>1</v>
      </c>
      <c r="AA2602" s="25" t="str">
        <f>IF(Z2602=0,"",IF(ISBLANK(VLOOKUP(A2602,Database!A:AA,22,FALSE)),"",VLOOKUP(A2602,Database!A:AA,22,FALSE)))</f>
        <v>Exact</v>
      </c>
      <c r="AB2602" s="25">
        <f ca="1">IFERROR(IF(AND(Y2602&lt;&gt;"",OR(V2602="Terminé",V2602="En cours")),VLOOKUP(AA2602,Setup_ScoreExactBonus!A:D,4,FALSE),0),0)</f>
        <v>0</v>
      </c>
      <c r="AC2602" s="31" t="str">
        <f t="shared" ca="1" si="2"/>
        <v/>
      </c>
      <c r="AD2602" s="31">
        <f ca="1">SUMIFS(AC$2:AC2602,D$2:D2602,D2602)*IF(R2602=0,1,2)</f>
        <v>0</v>
      </c>
    </row>
    <row r="2603" spans="1:30" x14ac:dyDescent="0.35">
      <c r="A2603" s="31">
        <f>IF(ISBLANK(B2603),"",COUNTIF(B$2:B2603,B2603))-1</f>
        <v>66</v>
      </c>
      <c r="B2603" s="31">
        <v>28</v>
      </c>
      <c r="C2603" s="10">
        <f>VLOOKUP($A2603,Database!$A:$Y,7,FALSE)</f>
        <v>46200.208333333336</v>
      </c>
      <c r="D2603" s="31" t="str">
        <f>VLOOKUP(Pronostics!$B2603,Setup_MPP!$A:$G,3,FALSE)</f>
        <v>Joueur28</v>
      </c>
      <c r="E2603" s="31" t="str">
        <f>VLOOKUP(Pronostics!$B2603,Setup_MPP!$A:$G,2,FALSE)</f>
        <v>Joueur28</v>
      </c>
      <c r="F2603" s="31" t="str">
        <f>VLOOKUP($B2603,Setup_MPP!$A:$E,4,FALSE)</f>
        <v>#D5D5D5</v>
      </c>
      <c r="G2603" s="31" t="str">
        <f>VLOOKUP($B2603,Setup_MPP!$A:$E,5,FALSE)</f>
        <v>#727272</v>
      </c>
      <c r="H2603" s="31" t="str">
        <f>IFERROR(IF(AND(A2603&gt;=1,A2603&lt;=104),VLOOKUP($A2603,Location!$A:$J,6,FALSE),IF(A2603=0,"Avant l'ouverture",IF(OR(A2603=105,A2603=106),"Bonus"))),"")</f>
        <v>Tour 3</v>
      </c>
      <c r="I2603" s="31" t="str">
        <f>IF(LEFT(H2603,4)="Tour",VLOOKUP(A2603,Database!$A:$C,3,FALSE),"")</f>
        <v>G</v>
      </c>
      <c r="J2603" s="31" t="str">
        <f>VLOOKUP($A2603,Location!$A:$J,7,FALSE)</f>
        <v>Egypte</v>
      </c>
      <c r="K2603" s="31" t="str">
        <f>IFERROR(VLOOKUP(J2603,Setup_Team!$B:$C,2,FALSE), "TDB")</f>
        <v>EGY</v>
      </c>
      <c r="L2603" s="31" t="str">
        <f>VLOOKUP($A2603,Location!$A:$J,8,FALSE)</f>
        <v>Iran</v>
      </c>
      <c r="M2603" s="31" t="str">
        <f>IFERROR(VLOOKUP(L2603,Setup_Team!$B:$C,2,FALSE), "TDB")</f>
        <v>IRN</v>
      </c>
      <c r="N2603" s="31" t="str">
        <f>VLOOKUP($A2603,Location!$A:$J,9,FALSE)</f>
        <v>Vancouver</v>
      </c>
      <c r="O2603" s="31" t="str">
        <f>VLOOKUP($A2603,Location!$A:$J,10,FALSE)</f>
        <v>BC Place</v>
      </c>
      <c r="R2603" s="31">
        <v>0</v>
      </c>
      <c r="S2603" s="25">
        <f>VLOOKUP($A2603,Database!$A:$Y,10,FALSE)</f>
        <v>85</v>
      </c>
      <c r="T2603" s="25">
        <f>VLOOKUP($A2603,Database!$A:$Y,11,FALSE)</f>
        <v>114</v>
      </c>
      <c r="U2603" s="25">
        <f>VLOOKUP($A2603,Database!$A:$Y,12,FALSE)</f>
        <v>123</v>
      </c>
      <c r="V2603" s="25" t="str">
        <f>VLOOKUP(A2603,Database!A:M,13,FALSE)</f>
        <v>À venir</v>
      </c>
      <c r="W2603" s="25" t="str">
        <f>VLOOKUP($A2603,Database!$A:$Y,20,FALSE)</f>
        <v/>
      </c>
      <c r="X2603" s="25" t="str">
        <f>VLOOKUP($A2603,Database!$A:$Y,21,FALSE)</f>
        <v/>
      </c>
      <c r="Y2603" s="25" t="str">
        <f ca="1">IF(C2603&lt;NOW(),IF(AND(P2603&gt;Q2603,W2603&gt;X2603),S2603,IF(AND(P2603=Q2603,W2603=X2603),T2603,IF(AND(P2603&lt;Q2603,W2603&lt;X2603),U2603,0))),"")</f>
        <v/>
      </c>
      <c r="Z2603" s="25">
        <f>IF(AND(P2603=W2603,Q2603=X2603),1,0)</f>
        <v>1</v>
      </c>
      <c r="AA2603" s="25" t="str">
        <f>IF(Z2603=0,"",IF(ISBLANK(VLOOKUP(A2603,Database!A:AA,22,FALSE)),"",VLOOKUP(A2603,Database!A:AA,22,FALSE)))</f>
        <v>Exact</v>
      </c>
      <c r="AB2603" s="25">
        <f ca="1">IFERROR(IF(AND(Y2603&lt;&gt;"",OR(V2603="Terminé",V2603="En cours")),VLOOKUP(AA2603,Setup_ScoreExactBonus!A:D,4,FALSE),0),0)</f>
        <v>0</v>
      </c>
      <c r="AC2603" s="31" t="str">
        <f t="shared" ca="1" si="2"/>
        <v/>
      </c>
      <c r="AD2603" s="31">
        <f ca="1">SUMIFS(AC$2:AC2603,D$2:D2603,D2603)*IF(R2603=0,1,2)</f>
        <v>0</v>
      </c>
    </row>
    <row r="2604" spans="1:30" x14ac:dyDescent="0.35">
      <c r="A2604" s="31">
        <f>IF(ISBLANK(B2604),"",COUNTIF(B$2:B2604,B2604))-1</f>
        <v>66</v>
      </c>
      <c r="B2604" s="31">
        <v>29</v>
      </c>
      <c r="C2604" s="10">
        <f>VLOOKUP($A2604,Database!$A:$Y,7,FALSE)</f>
        <v>46200.208333333336</v>
      </c>
      <c r="D2604" s="31" t="str">
        <f>VLOOKUP(Pronostics!$B2604,Setup_MPP!$A:$G,3,FALSE)</f>
        <v>Joueur29</v>
      </c>
      <c r="E2604" s="31" t="str">
        <f>VLOOKUP(Pronostics!$B2604,Setup_MPP!$A:$G,2,FALSE)</f>
        <v>Joueur29</v>
      </c>
      <c r="F2604" s="31" t="str">
        <f>VLOOKUP($B2604,Setup_MPP!$A:$E,4,FALSE)</f>
        <v>#D5D5D5</v>
      </c>
      <c r="G2604" s="31" t="str">
        <f>VLOOKUP($B2604,Setup_MPP!$A:$E,5,FALSE)</f>
        <v>#727272</v>
      </c>
      <c r="H2604" s="31" t="str">
        <f>IFERROR(IF(AND(A2604&gt;=1,A2604&lt;=104),VLOOKUP($A2604,Location!$A:$J,6,FALSE),IF(A2604=0,"Avant l'ouverture",IF(OR(A2604=105,A2604=106),"Bonus"))),"")</f>
        <v>Tour 3</v>
      </c>
      <c r="I2604" s="31" t="str">
        <f>IF(LEFT(H2604,4)="Tour",VLOOKUP(A2604,Database!$A:$C,3,FALSE),"")</f>
        <v>G</v>
      </c>
      <c r="J2604" s="31" t="str">
        <f>VLOOKUP($A2604,Location!$A:$J,7,FALSE)</f>
        <v>Egypte</v>
      </c>
      <c r="K2604" s="31" t="str">
        <f>IFERROR(VLOOKUP(J2604,Setup_Team!$B:$C,2,FALSE), "TDB")</f>
        <v>EGY</v>
      </c>
      <c r="L2604" s="31" t="str">
        <f>VLOOKUP($A2604,Location!$A:$J,8,FALSE)</f>
        <v>Iran</v>
      </c>
      <c r="M2604" s="31" t="str">
        <f>IFERROR(VLOOKUP(L2604,Setup_Team!$B:$C,2,FALSE), "TDB")</f>
        <v>IRN</v>
      </c>
      <c r="N2604" s="31" t="str">
        <f>VLOOKUP($A2604,Location!$A:$J,9,FALSE)</f>
        <v>Vancouver</v>
      </c>
      <c r="O2604" s="31" t="str">
        <f>VLOOKUP($A2604,Location!$A:$J,10,FALSE)</f>
        <v>BC Place</v>
      </c>
      <c r="R2604" s="31">
        <v>0</v>
      </c>
      <c r="S2604" s="25">
        <f>VLOOKUP($A2604,Database!$A:$Y,10,FALSE)</f>
        <v>85</v>
      </c>
      <c r="T2604" s="25">
        <f>VLOOKUP($A2604,Database!$A:$Y,11,FALSE)</f>
        <v>114</v>
      </c>
      <c r="U2604" s="25">
        <f>VLOOKUP($A2604,Database!$A:$Y,12,FALSE)</f>
        <v>123</v>
      </c>
      <c r="V2604" s="25" t="str">
        <f>VLOOKUP(A2604,Database!A:M,13,FALSE)</f>
        <v>À venir</v>
      </c>
      <c r="W2604" s="25" t="str">
        <f>VLOOKUP($A2604,Database!$A:$Y,20,FALSE)</f>
        <v/>
      </c>
      <c r="X2604" s="25" t="str">
        <f>VLOOKUP($A2604,Database!$A:$Y,21,FALSE)</f>
        <v/>
      </c>
      <c r="Y2604" s="25" t="str">
        <f ca="1">IF(C2604&lt;NOW(),IF(AND(P2604&gt;Q2604,W2604&gt;X2604),S2604,IF(AND(P2604=Q2604,W2604=X2604),T2604,IF(AND(P2604&lt;Q2604,W2604&lt;X2604),U2604,0))),"")</f>
        <v/>
      </c>
      <c r="Z2604" s="25">
        <f>IF(AND(P2604=W2604,Q2604=X2604),1,0)</f>
        <v>1</v>
      </c>
      <c r="AA2604" s="25" t="str">
        <f>IF(Z2604=0,"",IF(ISBLANK(VLOOKUP(A2604,Database!A:AA,22,FALSE)),"",VLOOKUP(A2604,Database!A:AA,22,FALSE)))</f>
        <v>Exact</v>
      </c>
      <c r="AB2604" s="25">
        <f ca="1">IFERROR(IF(AND(Y2604&lt;&gt;"",OR(V2604="Terminé",V2604="En cours")),VLOOKUP(AA2604,Setup_ScoreExactBonus!A:D,4,FALSE),0),0)</f>
        <v>0</v>
      </c>
      <c r="AC2604" s="31" t="str">
        <f t="shared" ca="1" si="2"/>
        <v/>
      </c>
      <c r="AD2604" s="31">
        <f ca="1">SUMIFS(AC$2:AC2604,D$2:D2604,D2604)*IF(R2604=0,1,2)</f>
        <v>0</v>
      </c>
    </row>
    <row r="2605" spans="1:30" x14ac:dyDescent="0.35">
      <c r="A2605" s="31">
        <f>IF(ISBLANK(B2605),"",COUNTIF(B$2:B2605,B2605))-1</f>
        <v>66</v>
      </c>
      <c r="B2605" s="31">
        <v>30</v>
      </c>
      <c r="C2605" s="10">
        <f>VLOOKUP($A2605,Database!$A:$Y,7,FALSE)</f>
        <v>46200.208333333336</v>
      </c>
      <c r="D2605" s="31" t="str">
        <f>VLOOKUP(Pronostics!$B2605,Setup_MPP!$A:$G,3,FALSE)</f>
        <v>Joueur30</v>
      </c>
      <c r="E2605" s="31" t="str">
        <f>VLOOKUP(Pronostics!$B2605,Setup_MPP!$A:$G,2,FALSE)</f>
        <v>Joueur30</v>
      </c>
      <c r="F2605" s="31" t="str">
        <f>VLOOKUP($B2605,Setup_MPP!$A:$E,4,FALSE)</f>
        <v>#D5D5D5</v>
      </c>
      <c r="G2605" s="31" t="str">
        <f>VLOOKUP($B2605,Setup_MPP!$A:$E,5,FALSE)</f>
        <v>#727272</v>
      </c>
      <c r="H2605" s="31" t="str">
        <f>IFERROR(IF(AND(A2605&gt;=1,A2605&lt;=104),VLOOKUP($A2605,Location!$A:$J,6,FALSE),IF(A2605=0,"Avant l'ouverture",IF(OR(A2605=105,A2605=106),"Bonus"))),"")</f>
        <v>Tour 3</v>
      </c>
      <c r="I2605" s="31" t="str">
        <f>IF(LEFT(H2605,4)="Tour",VLOOKUP(A2605,Database!$A:$C,3,FALSE),"")</f>
        <v>G</v>
      </c>
      <c r="J2605" s="31" t="str">
        <f>VLOOKUP($A2605,Location!$A:$J,7,FALSE)</f>
        <v>Egypte</v>
      </c>
      <c r="K2605" s="31" t="str">
        <f>IFERROR(VLOOKUP(J2605,Setup_Team!$B:$C,2,FALSE), "TDB")</f>
        <v>EGY</v>
      </c>
      <c r="L2605" s="31" t="str">
        <f>VLOOKUP($A2605,Location!$A:$J,8,FALSE)</f>
        <v>Iran</v>
      </c>
      <c r="M2605" s="31" t="str">
        <f>IFERROR(VLOOKUP(L2605,Setup_Team!$B:$C,2,FALSE), "TDB")</f>
        <v>IRN</v>
      </c>
      <c r="N2605" s="31" t="str">
        <f>VLOOKUP($A2605,Location!$A:$J,9,FALSE)</f>
        <v>Vancouver</v>
      </c>
      <c r="O2605" s="31" t="str">
        <f>VLOOKUP($A2605,Location!$A:$J,10,FALSE)</f>
        <v>BC Place</v>
      </c>
      <c r="R2605" s="31">
        <v>0</v>
      </c>
      <c r="S2605" s="25">
        <f>VLOOKUP($A2605,Database!$A:$Y,10,FALSE)</f>
        <v>85</v>
      </c>
      <c r="T2605" s="25">
        <f>VLOOKUP($A2605,Database!$A:$Y,11,FALSE)</f>
        <v>114</v>
      </c>
      <c r="U2605" s="25">
        <f>VLOOKUP($A2605,Database!$A:$Y,12,FALSE)</f>
        <v>123</v>
      </c>
      <c r="V2605" s="25" t="str">
        <f>VLOOKUP(A2605,Database!A:M,13,FALSE)</f>
        <v>À venir</v>
      </c>
      <c r="W2605" s="25" t="str">
        <f>VLOOKUP($A2605,Database!$A:$Y,20,FALSE)</f>
        <v/>
      </c>
      <c r="X2605" s="25" t="str">
        <f>VLOOKUP($A2605,Database!$A:$Y,21,FALSE)</f>
        <v/>
      </c>
      <c r="Y2605" s="25" t="str">
        <f ca="1">IF(C2605&lt;NOW(),IF(AND(P2605&gt;Q2605,W2605&gt;X2605),S2605,IF(AND(P2605=Q2605,W2605=X2605),T2605,IF(AND(P2605&lt;Q2605,W2605&lt;X2605),U2605,0))),"")</f>
        <v/>
      </c>
      <c r="Z2605" s="25">
        <f>IF(AND(P2605=W2605,Q2605=X2605),1,0)</f>
        <v>1</v>
      </c>
      <c r="AA2605" s="25" t="str">
        <f>IF(Z2605=0,"",IF(ISBLANK(VLOOKUP(A2605,Database!A:AA,22,FALSE)),"",VLOOKUP(A2605,Database!A:AA,22,FALSE)))</f>
        <v>Exact</v>
      </c>
      <c r="AB2605" s="25">
        <f ca="1">IFERROR(IF(AND(Y2605&lt;&gt;"",OR(V2605="Terminé",V2605="En cours")),VLOOKUP(AA2605,Setup_ScoreExactBonus!A:D,4,FALSE),0),0)</f>
        <v>0</v>
      </c>
      <c r="AC2605" s="31" t="str">
        <f t="shared" ca="1" si="2"/>
        <v/>
      </c>
      <c r="AD2605" s="31">
        <f ca="1">SUMIFS(AC$2:AC2605,D$2:D2605,D2605)*IF(R2605=0,1,2)</f>
        <v>0</v>
      </c>
    </row>
    <row r="2606" spans="1:30" x14ac:dyDescent="0.35">
      <c r="A2606" s="31">
        <f>IF(ISBLANK(B2606),"",COUNTIF(B$2:B2606,B2606))-1</f>
        <v>66</v>
      </c>
      <c r="B2606" s="31">
        <v>31</v>
      </c>
      <c r="C2606" s="10">
        <f>VLOOKUP($A2606,Database!$A:$Y,7,FALSE)</f>
        <v>46200.208333333336</v>
      </c>
      <c r="D2606" s="31" t="str">
        <f>VLOOKUP(Pronostics!$B2606,Setup_MPP!$A:$G,3,FALSE)</f>
        <v>Joueur31</v>
      </c>
      <c r="E2606" s="31" t="str">
        <f>VLOOKUP(Pronostics!$B2606,Setup_MPP!$A:$G,2,FALSE)</f>
        <v>Joueur31</v>
      </c>
      <c r="F2606" s="31" t="str">
        <f>VLOOKUP($B2606,Setup_MPP!$A:$E,4,FALSE)</f>
        <v>#D5D5D5</v>
      </c>
      <c r="G2606" s="31" t="str">
        <f>VLOOKUP($B2606,Setup_MPP!$A:$E,5,FALSE)</f>
        <v>#727272</v>
      </c>
      <c r="H2606" s="31" t="str">
        <f>IFERROR(IF(AND(A2606&gt;=1,A2606&lt;=104),VLOOKUP($A2606,Location!$A:$J,6,FALSE),IF(A2606=0,"Avant l'ouverture",IF(OR(A2606=105,A2606=106),"Bonus"))),"")</f>
        <v>Tour 3</v>
      </c>
      <c r="I2606" s="31" t="str">
        <f>IF(LEFT(H2606,4)="Tour",VLOOKUP(A2606,Database!$A:$C,3,FALSE),"")</f>
        <v>G</v>
      </c>
      <c r="J2606" s="31" t="str">
        <f>VLOOKUP($A2606,Location!$A:$J,7,FALSE)</f>
        <v>Egypte</v>
      </c>
      <c r="K2606" s="31" t="str">
        <f>IFERROR(VLOOKUP(J2606,Setup_Team!$B:$C,2,FALSE), "TDB")</f>
        <v>EGY</v>
      </c>
      <c r="L2606" s="31" t="str">
        <f>VLOOKUP($A2606,Location!$A:$J,8,FALSE)</f>
        <v>Iran</v>
      </c>
      <c r="M2606" s="31" t="str">
        <f>IFERROR(VLOOKUP(L2606,Setup_Team!$B:$C,2,FALSE), "TDB")</f>
        <v>IRN</v>
      </c>
      <c r="N2606" s="31" t="str">
        <f>VLOOKUP($A2606,Location!$A:$J,9,FALSE)</f>
        <v>Vancouver</v>
      </c>
      <c r="O2606" s="31" t="str">
        <f>VLOOKUP($A2606,Location!$A:$J,10,FALSE)</f>
        <v>BC Place</v>
      </c>
      <c r="R2606" s="31">
        <v>0</v>
      </c>
      <c r="S2606" s="25">
        <f>VLOOKUP($A2606,Database!$A:$Y,10,FALSE)</f>
        <v>85</v>
      </c>
      <c r="T2606" s="25">
        <f>VLOOKUP($A2606,Database!$A:$Y,11,FALSE)</f>
        <v>114</v>
      </c>
      <c r="U2606" s="25">
        <f>VLOOKUP($A2606,Database!$A:$Y,12,FALSE)</f>
        <v>123</v>
      </c>
      <c r="V2606" s="25" t="str">
        <f>VLOOKUP(A2606,Database!A:M,13,FALSE)</f>
        <v>À venir</v>
      </c>
      <c r="W2606" s="25" t="str">
        <f>VLOOKUP($A2606,Database!$A:$Y,20,FALSE)</f>
        <v/>
      </c>
      <c r="X2606" s="25" t="str">
        <f>VLOOKUP($A2606,Database!$A:$Y,21,FALSE)</f>
        <v/>
      </c>
      <c r="Y2606" s="25" t="str">
        <f ca="1">IF(C2606&lt;NOW(),IF(AND(P2606&gt;Q2606,W2606&gt;X2606),S2606,IF(AND(P2606=Q2606,W2606=X2606),T2606,IF(AND(P2606&lt;Q2606,W2606&lt;X2606),U2606,0))),"")</f>
        <v/>
      </c>
      <c r="Z2606" s="25">
        <f>IF(AND(P2606=W2606,Q2606=X2606),1,0)</f>
        <v>1</v>
      </c>
      <c r="AA2606" s="25" t="str">
        <f>IF(Z2606=0,"",IF(ISBLANK(VLOOKUP(A2606,Database!A:AA,22,FALSE)),"",VLOOKUP(A2606,Database!A:AA,22,FALSE)))</f>
        <v>Exact</v>
      </c>
      <c r="AB2606" s="25">
        <f ca="1">IFERROR(IF(AND(Y2606&lt;&gt;"",OR(V2606="Terminé",V2606="En cours")),VLOOKUP(AA2606,Setup_ScoreExactBonus!A:D,4,FALSE),0),0)</f>
        <v>0</v>
      </c>
      <c r="AC2606" s="31" t="str">
        <f t="shared" ca="1" si="2"/>
        <v/>
      </c>
      <c r="AD2606" s="31">
        <f ca="1">SUMIFS(AC$2:AC2606,D$2:D2606,D2606)*IF(R2606=0,1,2)</f>
        <v>0</v>
      </c>
    </row>
    <row r="2607" spans="1:30" x14ac:dyDescent="0.35">
      <c r="A2607" s="31">
        <f>IF(ISBLANK(B2607),"",COUNTIF(B$2:B2607,B2607))-1</f>
        <v>66</v>
      </c>
      <c r="B2607" s="31">
        <v>32</v>
      </c>
      <c r="C2607" s="10">
        <f>VLOOKUP($A2607,Database!$A:$Y,7,FALSE)</f>
        <v>46200.208333333336</v>
      </c>
      <c r="D2607" s="31" t="str">
        <f>VLOOKUP(Pronostics!$B2607,Setup_MPP!$A:$G,3,FALSE)</f>
        <v>Joueur32</v>
      </c>
      <c r="E2607" s="31" t="str">
        <f>VLOOKUP(Pronostics!$B2607,Setup_MPP!$A:$G,2,FALSE)</f>
        <v>Joueur32</v>
      </c>
      <c r="F2607" s="31" t="str">
        <f>VLOOKUP($B2607,Setup_MPP!$A:$E,4,FALSE)</f>
        <v>#D5D5D5</v>
      </c>
      <c r="G2607" s="31" t="str">
        <f>VLOOKUP($B2607,Setup_MPP!$A:$E,5,FALSE)</f>
        <v>#727272</v>
      </c>
      <c r="H2607" s="31" t="str">
        <f>IFERROR(IF(AND(A2607&gt;=1,A2607&lt;=104),VLOOKUP($A2607,Location!$A:$J,6,FALSE),IF(A2607=0,"Avant l'ouverture",IF(OR(A2607=105,A2607=106),"Bonus"))),"")</f>
        <v>Tour 3</v>
      </c>
      <c r="I2607" s="31" t="str">
        <f>IF(LEFT(H2607,4)="Tour",VLOOKUP(A2607,Database!$A:$C,3,FALSE),"")</f>
        <v>G</v>
      </c>
      <c r="J2607" s="31" t="str">
        <f>VLOOKUP($A2607,Location!$A:$J,7,FALSE)</f>
        <v>Egypte</v>
      </c>
      <c r="K2607" s="31" t="str">
        <f>IFERROR(VLOOKUP(J2607,Setup_Team!$B:$C,2,FALSE), "TDB")</f>
        <v>EGY</v>
      </c>
      <c r="L2607" s="31" t="str">
        <f>VLOOKUP($A2607,Location!$A:$J,8,FALSE)</f>
        <v>Iran</v>
      </c>
      <c r="M2607" s="31" t="str">
        <f>IFERROR(VLOOKUP(L2607,Setup_Team!$B:$C,2,FALSE), "TDB")</f>
        <v>IRN</v>
      </c>
      <c r="N2607" s="31" t="str">
        <f>VLOOKUP($A2607,Location!$A:$J,9,FALSE)</f>
        <v>Vancouver</v>
      </c>
      <c r="O2607" s="31" t="str">
        <f>VLOOKUP($A2607,Location!$A:$J,10,FALSE)</f>
        <v>BC Place</v>
      </c>
      <c r="R2607" s="31">
        <v>0</v>
      </c>
      <c r="S2607" s="25">
        <f>VLOOKUP($A2607,Database!$A:$Y,10,FALSE)</f>
        <v>85</v>
      </c>
      <c r="T2607" s="25">
        <f>VLOOKUP($A2607,Database!$A:$Y,11,FALSE)</f>
        <v>114</v>
      </c>
      <c r="U2607" s="25">
        <f>VLOOKUP($A2607,Database!$A:$Y,12,FALSE)</f>
        <v>123</v>
      </c>
      <c r="V2607" s="25" t="str">
        <f>VLOOKUP(A2607,Database!A:M,13,FALSE)</f>
        <v>À venir</v>
      </c>
      <c r="W2607" s="25" t="str">
        <f>VLOOKUP($A2607,Database!$A:$Y,20,FALSE)</f>
        <v/>
      </c>
      <c r="X2607" s="25" t="str">
        <f>VLOOKUP($A2607,Database!$A:$Y,21,FALSE)</f>
        <v/>
      </c>
      <c r="Y2607" s="25" t="str">
        <f ca="1">IF(C2607&lt;NOW(),IF(AND(P2607&gt;Q2607,W2607&gt;X2607),S2607,IF(AND(P2607=Q2607,W2607=X2607),T2607,IF(AND(P2607&lt;Q2607,W2607&lt;X2607),U2607,0))),"")</f>
        <v/>
      </c>
      <c r="Z2607" s="25">
        <f>IF(AND(P2607=W2607,Q2607=X2607),1,0)</f>
        <v>1</v>
      </c>
      <c r="AA2607" s="25" t="str">
        <f>IF(Z2607=0,"",IF(ISBLANK(VLOOKUP(A2607,Database!A:AA,22,FALSE)),"",VLOOKUP(A2607,Database!A:AA,22,FALSE)))</f>
        <v>Exact</v>
      </c>
      <c r="AB2607" s="25">
        <f ca="1">IFERROR(IF(AND(Y2607&lt;&gt;"",OR(V2607="Terminé",V2607="En cours")),VLOOKUP(AA2607,Setup_ScoreExactBonus!A:D,4,FALSE),0),0)</f>
        <v>0</v>
      </c>
      <c r="AC2607" s="31" t="str">
        <f t="shared" ca="1" si="2"/>
        <v/>
      </c>
      <c r="AD2607" s="31">
        <f ca="1">SUMIFS(AC$2:AC2607,D$2:D2607,D2607)*IF(R2607=0,1,2)</f>
        <v>0</v>
      </c>
    </row>
    <row r="2608" spans="1:30" x14ac:dyDescent="0.35">
      <c r="A2608" s="31">
        <f>IF(ISBLANK(B2608),"",COUNTIF(B$2:B2608,B2608))-1</f>
        <v>66</v>
      </c>
      <c r="B2608" s="31">
        <v>33</v>
      </c>
      <c r="C2608" s="10">
        <f>VLOOKUP($A2608,Database!$A:$Y,7,FALSE)</f>
        <v>46200.208333333336</v>
      </c>
      <c r="D2608" s="31" t="str">
        <f>VLOOKUP(Pronostics!$B2608,Setup_MPP!$A:$G,3,FALSE)</f>
        <v>Joueur33</v>
      </c>
      <c r="E2608" s="31" t="str">
        <f>VLOOKUP(Pronostics!$B2608,Setup_MPP!$A:$G,2,FALSE)</f>
        <v>Joueur33</v>
      </c>
      <c r="F2608" s="31" t="str">
        <f>VLOOKUP($B2608,Setup_MPP!$A:$E,4,FALSE)</f>
        <v>#D5D5D5</v>
      </c>
      <c r="G2608" s="31" t="str">
        <f>VLOOKUP($B2608,Setup_MPP!$A:$E,5,FALSE)</f>
        <v>#727272</v>
      </c>
      <c r="H2608" s="31" t="str">
        <f>IFERROR(IF(AND(A2608&gt;=1,A2608&lt;=104),VLOOKUP($A2608,Location!$A:$J,6,FALSE),IF(A2608=0,"Avant l'ouverture",IF(OR(A2608=105,A2608=106),"Bonus"))),"")</f>
        <v>Tour 3</v>
      </c>
      <c r="I2608" s="31" t="str">
        <f>IF(LEFT(H2608,4)="Tour",VLOOKUP(A2608,Database!$A:$C,3,FALSE),"")</f>
        <v>G</v>
      </c>
      <c r="J2608" s="31" t="str">
        <f>VLOOKUP($A2608,Location!$A:$J,7,FALSE)</f>
        <v>Egypte</v>
      </c>
      <c r="K2608" s="31" t="str">
        <f>IFERROR(VLOOKUP(J2608,Setup_Team!$B:$C,2,FALSE), "TDB")</f>
        <v>EGY</v>
      </c>
      <c r="L2608" s="31" t="str">
        <f>VLOOKUP($A2608,Location!$A:$J,8,FALSE)</f>
        <v>Iran</v>
      </c>
      <c r="M2608" s="31" t="str">
        <f>IFERROR(VLOOKUP(L2608,Setup_Team!$B:$C,2,FALSE), "TDB")</f>
        <v>IRN</v>
      </c>
      <c r="N2608" s="31" t="str">
        <f>VLOOKUP($A2608,Location!$A:$J,9,FALSE)</f>
        <v>Vancouver</v>
      </c>
      <c r="O2608" s="31" t="str">
        <f>VLOOKUP($A2608,Location!$A:$J,10,FALSE)</f>
        <v>BC Place</v>
      </c>
      <c r="R2608" s="31">
        <v>0</v>
      </c>
      <c r="S2608" s="25">
        <f>VLOOKUP($A2608,Database!$A:$Y,10,FALSE)</f>
        <v>85</v>
      </c>
      <c r="T2608" s="25">
        <f>VLOOKUP($A2608,Database!$A:$Y,11,FALSE)</f>
        <v>114</v>
      </c>
      <c r="U2608" s="25">
        <f>VLOOKUP($A2608,Database!$A:$Y,12,FALSE)</f>
        <v>123</v>
      </c>
      <c r="V2608" s="25" t="str">
        <f>VLOOKUP(A2608,Database!A:M,13,FALSE)</f>
        <v>À venir</v>
      </c>
      <c r="W2608" s="25" t="str">
        <f>VLOOKUP($A2608,Database!$A:$Y,20,FALSE)</f>
        <v/>
      </c>
      <c r="X2608" s="25" t="str">
        <f>VLOOKUP($A2608,Database!$A:$Y,21,FALSE)</f>
        <v/>
      </c>
      <c r="Y2608" s="25" t="str">
        <f ca="1">IF(C2608&lt;NOW(),IF(AND(P2608&gt;Q2608,W2608&gt;X2608),S2608,IF(AND(P2608=Q2608,W2608=X2608),T2608,IF(AND(P2608&lt;Q2608,W2608&lt;X2608),U2608,0))),"")</f>
        <v/>
      </c>
      <c r="Z2608" s="25">
        <f>IF(AND(P2608=W2608,Q2608=X2608),1,0)</f>
        <v>1</v>
      </c>
      <c r="AA2608" s="25" t="str">
        <f>IF(Z2608=0,"",IF(ISBLANK(VLOOKUP(A2608,Database!A:AA,22,FALSE)),"",VLOOKUP(A2608,Database!A:AA,22,FALSE)))</f>
        <v>Exact</v>
      </c>
      <c r="AB2608" s="25">
        <f ca="1">IFERROR(IF(AND(Y2608&lt;&gt;"",OR(V2608="Terminé",V2608="En cours")),VLOOKUP(AA2608,Setup_ScoreExactBonus!A:D,4,FALSE),0),0)</f>
        <v>0</v>
      </c>
      <c r="AC2608" s="31" t="str">
        <f t="shared" ca="1" si="2"/>
        <v/>
      </c>
      <c r="AD2608" s="31">
        <f ca="1">SUMIFS(AC$2:AC2608,D$2:D2608,D2608)*IF(R2608=0,1,2)</f>
        <v>0</v>
      </c>
    </row>
    <row r="2609" spans="1:30" x14ac:dyDescent="0.35">
      <c r="A2609" s="31">
        <f>IF(ISBLANK(B2609),"",COUNTIF(B$2:B2609,B2609))-1</f>
        <v>66</v>
      </c>
      <c r="B2609" s="31">
        <v>34</v>
      </c>
      <c r="C2609" s="10">
        <f>VLOOKUP($A2609,Database!$A:$Y,7,FALSE)</f>
        <v>46200.208333333336</v>
      </c>
      <c r="D2609" s="31" t="str">
        <f>VLOOKUP(Pronostics!$B2609,Setup_MPP!$A:$G,3,FALSE)</f>
        <v>Joueur34</v>
      </c>
      <c r="E2609" s="31" t="str">
        <f>VLOOKUP(Pronostics!$B2609,Setup_MPP!$A:$G,2,FALSE)</f>
        <v>Joueur34</v>
      </c>
      <c r="F2609" s="31" t="str">
        <f>VLOOKUP($B2609,Setup_MPP!$A:$E,4,FALSE)</f>
        <v>#D5D5D5</v>
      </c>
      <c r="G2609" s="31" t="str">
        <f>VLOOKUP($B2609,Setup_MPP!$A:$E,5,FALSE)</f>
        <v>#727272</v>
      </c>
      <c r="H2609" s="31" t="str">
        <f>IFERROR(IF(AND(A2609&gt;=1,A2609&lt;=104),VLOOKUP($A2609,Location!$A:$J,6,FALSE),IF(A2609=0,"Avant l'ouverture",IF(OR(A2609=105,A2609=106),"Bonus"))),"")</f>
        <v>Tour 3</v>
      </c>
      <c r="I2609" s="31" t="str">
        <f>IF(LEFT(H2609,4)="Tour",VLOOKUP(A2609,Database!$A:$C,3,FALSE),"")</f>
        <v>G</v>
      </c>
      <c r="J2609" s="31" t="str">
        <f>VLOOKUP($A2609,Location!$A:$J,7,FALSE)</f>
        <v>Egypte</v>
      </c>
      <c r="K2609" s="31" t="str">
        <f>IFERROR(VLOOKUP(J2609,Setup_Team!$B:$C,2,FALSE), "TDB")</f>
        <v>EGY</v>
      </c>
      <c r="L2609" s="31" t="str">
        <f>VLOOKUP($A2609,Location!$A:$J,8,FALSE)</f>
        <v>Iran</v>
      </c>
      <c r="M2609" s="31" t="str">
        <f>IFERROR(VLOOKUP(L2609,Setup_Team!$B:$C,2,FALSE), "TDB")</f>
        <v>IRN</v>
      </c>
      <c r="N2609" s="31" t="str">
        <f>VLOOKUP($A2609,Location!$A:$J,9,FALSE)</f>
        <v>Vancouver</v>
      </c>
      <c r="O2609" s="31" t="str">
        <f>VLOOKUP($A2609,Location!$A:$J,10,FALSE)</f>
        <v>BC Place</v>
      </c>
      <c r="R2609" s="31">
        <v>0</v>
      </c>
      <c r="S2609" s="25">
        <f>VLOOKUP($A2609,Database!$A:$Y,10,FALSE)</f>
        <v>85</v>
      </c>
      <c r="T2609" s="25">
        <f>VLOOKUP($A2609,Database!$A:$Y,11,FALSE)</f>
        <v>114</v>
      </c>
      <c r="U2609" s="25">
        <f>VLOOKUP($A2609,Database!$A:$Y,12,FALSE)</f>
        <v>123</v>
      </c>
      <c r="V2609" s="25" t="str">
        <f>VLOOKUP(A2609,Database!A:M,13,FALSE)</f>
        <v>À venir</v>
      </c>
      <c r="W2609" s="25" t="str">
        <f>VLOOKUP($A2609,Database!$A:$Y,20,FALSE)</f>
        <v/>
      </c>
      <c r="X2609" s="25" t="str">
        <f>VLOOKUP($A2609,Database!$A:$Y,21,FALSE)</f>
        <v/>
      </c>
      <c r="Y2609" s="25" t="str">
        <f ca="1">IF(C2609&lt;NOW(),IF(AND(P2609&gt;Q2609,W2609&gt;X2609),S2609,IF(AND(P2609=Q2609,W2609=X2609),T2609,IF(AND(P2609&lt;Q2609,W2609&lt;X2609),U2609,0))),"")</f>
        <v/>
      </c>
      <c r="Z2609" s="25">
        <f>IF(AND(P2609=W2609,Q2609=X2609),1,0)</f>
        <v>1</v>
      </c>
      <c r="AA2609" s="25" t="str">
        <f>IF(Z2609=0,"",IF(ISBLANK(VLOOKUP(A2609,Database!A:AA,22,FALSE)),"",VLOOKUP(A2609,Database!A:AA,22,FALSE)))</f>
        <v>Exact</v>
      </c>
      <c r="AB2609" s="25">
        <f ca="1">IFERROR(IF(AND(Y2609&lt;&gt;"",OR(V2609="Terminé",V2609="En cours")),VLOOKUP(AA2609,Setup_ScoreExactBonus!A:D,4,FALSE),0),0)</f>
        <v>0</v>
      </c>
      <c r="AC2609" s="31" t="str">
        <f t="shared" ca="1" si="2"/>
        <v/>
      </c>
      <c r="AD2609" s="31">
        <f ca="1">SUMIFS(AC$2:AC2609,D$2:D2609,D2609)*IF(R2609=0,1,2)</f>
        <v>0</v>
      </c>
    </row>
    <row r="2610" spans="1:30" x14ac:dyDescent="0.35">
      <c r="A2610" s="31">
        <f>IF(ISBLANK(B2610),"",COUNTIF(B$2:B2610,B2610))-1</f>
        <v>66</v>
      </c>
      <c r="B2610" s="31">
        <v>35</v>
      </c>
      <c r="C2610" s="10">
        <f>VLOOKUP($A2610,Database!$A:$Y,7,FALSE)</f>
        <v>46200.208333333336</v>
      </c>
      <c r="D2610" s="31" t="str">
        <f>VLOOKUP(Pronostics!$B2610,Setup_MPP!$A:$G,3,FALSE)</f>
        <v>Joueur35</v>
      </c>
      <c r="E2610" s="31" t="str">
        <f>VLOOKUP(Pronostics!$B2610,Setup_MPP!$A:$G,2,FALSE)</f>
        <v>Joueur35</v>
      </c>
      <c r="F2610" s="31" t="str">
        <f>VLOOKUP($B2610,Setup_MPP!$A:$E,4,FALSE)</f>
        <v>#D5D5D5</v>
      </c>
      <c r="G2610" s="31" t="str">
        <f>VLOOKUP($B2610,Setup_MPP!$A:$E,5,FALSE)</f>
        <v>#727272</v>
      </c>
      <c r="H2610" s="31" t="str">
        <f>IFERROR(IF(AND(A2610&gt;=1,A2610&lt;=104),VLOOKUP($A2610,Location!$A:$J,6,FALSE),IF(A2610=0,"Avant l'ouverture",IF(OR(A2610=105,A2610=106),"Bonus"))),"")</f>
        <v>Tour 3</v>
      </c>
      <c r="I2610" s="31" t="str">
        <f>IF(LEFT(H2610,4)="Tour",VLOOKUP(A2610,Database!$A:$C,3,FALSE),"")</f>
        <v>G</v>
      </c>
      <c r="J2610" s="31" t="str">
        <f>VLOOKUP($A2610,Location!$A:$J,7,FALSE)</f>
        <v>Egypte</v>
      </c>
      <c r="K2610" s="31" t="str">
        <f>IFERROR(VLOOKUP(J2610,Setup_Team!$B:$C,2,FALSE), "TDB")</f>
        <v>EGY</v>
      </c>
      <c r="L2610" s="31" t="str">
        <f>VLOOKUP($A2610,Location!$A:$J,8,FALSE)</f>
        <v>Iran</v>
      </c>
      <c r="M2610" s="31" t="str">
        <f>IFERROR(VLOOKUP(L2610,Setup_Team!$B:$C,2,FALSE), "TDB")</f>
        <v>IRN</v>
      </c>
      <c r="N2610" s="31" t="str">
        <f>VLOOKUP($A2610,Location!$A:$J,9,FALSE)</f>
        <v>Vancouver</v>
      </c>
      <c r="O2610" s="31" t="str">
        <f>VLOOKUP($A2610,Location!$A:$J,10,FALSE)</f>
        <v>BC Place</v>
      </c>
      <c r="R2610" s="31">
        <v>0</v>
      </c>
      <c r="S2610" s="25">
        <f>VLOOKUP($A2610,Database!$A:$Y,10,FALSE)</f>
        <v>85</v>
      </c>
      <c r="T2610" s="25">
        <f>VLOOKUP($A2610,Database!$A:$Y,11,FALSE)</f>
        <v>114</v>
      </c>
      <c r="U2610" s="25">
        <f>VLOOKUP($A2610,Database!$A:$Y,12,FALSE)</f>
        <v>123</v>
      </c>
      <c r="V2610" s="25" t="str">
        <f>VLOOKUP(A2610,Database!A:M,13,FALSE)</f>
        <v>À venir</v>
      </c>
      <c r="W2610" s="25" t="str">
        <f>VLOOKUP($A2610,Database!$A:$Y,20,FALSE)</f>
        <v/>
      </c>
      <c r="X2610" s="25" t="str">
        <f>VLOOKUP($A2610,Database!$A:$Y,21,FALSE)</f>
        <v/>
      </c>
      <c r="Y2610" s="25" t="str">
        <f ca="1">IF(C2610&lt;NOW(),IF(AND(P2610&gt;Q2610,W2610&gt;X2610),S2610,IF(AND(P2610=Q2610,W2610=X2610),T2610,IF(AND(P2610&lt;Q2610,W2610&lt;X2610),U2610,0))),"")</f>
        <v/>
      </c>
      <c r="Z2610" s="25">
        <f>IF(AND(P2610=W2610,Q2610=X2610),1,0)</f>
        <v>1</v>
      </c>
      <c r="AA2610" s="25" t="str">
        <f>IF(Z2610=0,"",IF(ISBLANK(VLOOKUP(A2610,Database!A:AA,22,FALSE)),"",VLOOKUP(A2610,Database!A:AA,22,FALSE)))</f>
        <v>Exact</v>
      </c>
      <c r="AB2610" s="25">
        <f ca="1">IFERROR(IF(AND(Y2610&lt;&gt;"",OR(V2610="Terminé",V2610="En cours")),VLOOKUP(AA2610,Setup_ScoreExactBonus!A:D,4,FALSE),0),0)</f>
        <v>0</v>
      </c>
      <c r="AC2610" s="31" t="str">
        <f t="shared" ca="1" si="2"/>
        <v/>
      </c>
      <c r="AD2610" s="31">
        <f ca="1">SUMIFS(AC$2:AC2610,D$2:D2610,D2610)*IF(R2610=0,1,2)</f>
        <v>0</v>
      </c>
    </row>
    <row r="2611" spans="1:30" x14ac:dyDescent="0.35">
      <c r="A2611" s="31">
        <f>IF(ISBLANK(B2611),"",COUNTIF(B$2:B2611,B2611))-1</f>
        <v>66</v>
      </c>
      <c r="B2611" s="31">
        <v>36</v>
      </c>
      <c r="C2611" s="10">
        <f>VLOOKUP($A2611,Database!$A:$Y,7,FALSE)</f>
        <v>46200.208333333336</v>
      </c>
      <c r="D2611" s="31" t="str">
        <f>VLOOKUP(Pronostics!$B2611,Setup_MPP!$A:$G,3,FALSE)</f>
        <v>Joueur36</v>
      </c>
      <c r="E2611" s="31" t="str">
        <f>VLOOKUP(Pronostics!$B2611,Setup_MPP!$A:$G,2,FALSE)</f>
        <v>Joueur36</v>
      </c>
      <c r="F2611" s="31" t="str">
        <f>VLOOKUP($B2611,Setup_MPP!$A:$E,4,FALSE)</f>
        <v>#D5D5D5</v>
      </c>
      <c r="G2611" s="31" t="str">
        <f>VLOOKUP($B2611,Setup_MPP!$A:$E,5,FALSE)</f>
        <v>#727272</v>
      </c>
      <c r="H2611" s="31" t="str">
        <f>IFERROR(IF(AND(A2611&gt;=1,A2611&lt;=104),VLOOKUP($A2611,Location!$A:$J,6,FALSE),IF(A2611=0,"Avant l'ouverture",IF(OR(A2611=105,A2611=106),"Bonus"))),"")</f>
        <v>Tour 3</v>
      </c>
      <c r="I2611" s="31" t="str">
        <f>IF(LEFT(H2611,4)="Tour",VLOOKUP(A2611,Database!$A:$C,3,FALSE),"")</f>
        <v>G</v>
      </c>
      <c r="J2611" s="31" t="str">
        <f>VLOOKUP($A2611,Location!$A:$J,7,FALSE)</f>
        <v>Egypte</v>
      </c>
      <c r="K2611" s="31" t="str">
        <f>IFERROR(VLOOKUP(J2611,Setup_Team!$B:$C,2,FALSE), "TDB")</f>
        <v>EGY</v>
      </c>
      <c r="L2611" s="31" t="str">
        <f>VLOOKUP($A2611,Location!$A:$J,8,FALSE)</f>
        <v>Iran</v>
      </c>
      <c r="M2611" s="31" t="str">
        <f>IFERROR(VLOOKUP(L2611,Setup_Team!$B:$C,2,FALSE), "TDB")</f>
        <v>IRN</v>
      </c>
      <c r="N2611" s="31" t="str">
        <f>VLOOKUP($A2611,Location!$A:$J,9,FALSE)</f>
        <v>Vancouver</v>
      </c>
      <c r="O2611" s="31" t="str">
        <f>VLOOKUP($A2611,Location!$A:$J,10,FALSE)</f>
        <v>BC Place</v>
      </c>
      <c r="R2611" s="31">
        <v>0</v>
      </c>
      <c r="S2611" s="25">
        <f>VLOOKUP($A2611,Database!$A:$Y,10,FALSE)</f>
        <v>85</v>
      </c>
      <c r="T2611" s="25">
        <f>VLOOKUP($A2611,Database!$A:$Y,11,FALSE)</f>
        <v>114</v>
      </c>
      <c r="U2611" s="25">
        <f>VLOOKUP($A2611,Database!$A:$Y,12,FALSE)</f>
        <v>123</v>
      </c>
      <c r="V2611" s="25" t="str">
        <f>VLOOKUP(A2611,Database!A:M,13,FALSE)</f>
        <v>À venir</v>
      </c>
      <c r="W2611" s="25" t="str">
        <f>VLOOKUP($A2611,Database!$A:$Y,20,FALSE)</f>
        <v/>
      </c>
      <c r="X2611" s="25" t="str">
        <f>VLOOKUP($A2611,Database!$A:$Y,21,FALSE)</f>
        <v/>
      </c>
      <c r="Y2611" s="25" t="str">
        <f ca="1">IF(C2611&lt;NOW(),IF(AND(P2611&gt;Q2611,W2611&gt;X2611),S2611,IF(AND(P2611=Q2611,W2611=X2611),T2611,IF(AND(P2611&lt;Q2611,W2611&lt;X2611),U2611,0))),"")</f>
        <v/>
      </c>
      <c r="Z2611" s="25">
        <f>IF(AND(P2611=W2611,Q2611=X2611),1,0)</f>
        <v>1</v>
      </c>
      <c r="AA2611" s="25" t="str">
        <f>IF(Z2611=0,"",IF(ISBLANK(VLOOKUP(A2611,Database!A:AA,22,FALSE)),"",VLOOKUP(A2611,Database!A:AA,22,FALSE)))</f>
        <v>Exact</v>
      </c>
      <c r="AB2611" s="25">
        <f ca="1">IFERROR(IF(AND(Y2611&lt;&gt;"",OR(V2611="Terminé",V2611="En cours")),VLOOKUP(AA2611,Setup_ScoreExactBonus!A:D,4,FALSE),0),0)</f>
        <v>0</v>
      </c>
      <c r="AC2611" s="31" t="str">
        <f t="shared" ca="1" si="2"/>
        <v/>
      </c>
      <c r="AD2611" s="31">
        <f ca="1">SUMIFS(AC$2:AC2611,D$2:D2611,D2611)*IF(R2611=0,1,2)</f>
        <v>0</v>
      </c>
    </row>
    <row r="2612" spans="1:30" x14ac:dyDescent="0.35">
      <c r="A2612" s="31">
        <f>IF(ISBLANK(B2612),"",COUNTIF(B$2:B2612,B2612))-1</f>
        <v>66</v>
      </c>
      <c r="B2612" s="31">
        <v>37</v>
      </c>
      <c r="C2612" s="10">
        <f>VLOOKUP($A2612,Database!$A:$Y,7,FALSE)</f>
        <v>46200.208333333336</v>
      </c>
      <c r="D2612" s="31" t="str">
        <f>VLOOKUP(Pronostics!$B2612,Setup_MPP!$A:$G,3,FALSE)</f>
        <v>Joueur37</v>
      </c>
      <c r="E2612" s="31" t="str">
        <f>VLOOKUP(Pronostics!$B2612,Setup_MPP!$A:$G,2,FALSE)</f>
        <v>Joueur37</v>
      </c>
      <c r="F2612" s="31" t="str">
        <f>VLOOKUP($B2612,Setup_MPP!$A:$E,4,FALSE)</f>
        <v>#D5D5D5</v>
      </c>
      <c r="G2612" s="31" t="str">
        <f>VLOOKUP($B2612,Setup_MPP!$A:$E,5,FALSE)</f>
        <v>#727272</v>
      </c>
      <c r="H2612" s="31" t="str">
        <f>IFERROR(IF(AND(A2612&gt;=1,A2612&lt;=104),VLOOKUP($A2612,Location!$A:$J,6,FALSE),IF(A2612=0,"Avant l'ouverture",IF(OR(A2612=105,A2612=106),"Bonus"))),"")</f>
        <v>Tour 3</v>
      </c>
      <c r="I2612" s="31" t="str">
        <f>IF(LEFT(H2612,4)="Tour",VLOOKUP(A2612,Database!$A:$C,3,FALSE),"")</f>
        <v>G</v>
      </c>
      <c r="J2612" s="31" t="str">
        <f>VLOOKUP($A2612,Location!$A:$J,7,FALSE)</f>
        <v>Egypte</v>
      </c>
      <c r="K2612" s="31" t="str">
        <f>IFERROR(VLOOKUP(J2612,Setup_Team!$B:$C,2,FALSE), "TDB")</f>
        <v>EGY</v>
      </c>
      <c r="L2612" s="31" t="str">
        <f>VLOOKUP($A2612,Location!$A:$J,8,FALSE)</f>
        <v>Iran</v>
      </c>
      <c r="M2612" s="31" t="str">
        <f>IFERROR(VLOOKUP(L2612,Setup_Team!$B:$C,2,FALSE), "TDB")</f>
        <v>IRN</v>
      </c>
      <c r="N2612" s="31" t="str">
        <f>VLOOKUP($A2612,Location!$A:$J,9,FALSE)</f>
        <v>Vancouver</v>
      </c>
      <c r="O2612" s="31" t="str">
        <f>VLOOKUP($A2612,Location!$A:$J,10,FALSE)</f>
        <v>BC Place</v>
      </c>
      <c r="R2612" s="31">
        <v>0</v>
      </c>
      <c r="S2612" s="25">
        <f>VLOOKUP($A2612,Database!$A:$Y,10,FALSE)</f>
        <v>85</v>
      </c>
      <c r="T2612" s="25">
        <f>VLOOKUP($A2612,Database!$A:$Y,11,FALSE)</f>
        <v>114</v>
      </c>
      <c r="U2612" s="25">
        <f>VLOOKUP($A2612,Database!$A:$Y,12,FALSE)</f>
        <v>123</v>
      </c>
      <c r="V2612" s="25" t="str">
        <f>VLOOKUP(A2612,Database!A:M,13,FALSE)</f>
        <v>À venir</v>
      </c>
      <c r="W2612" s="25" t="str">
        <f>VLOOKUP($A2612,Database!$A:$Y,20,FALSE)</f>
        <v/>
      </c>
      <c r="X2612" s="25" t="str">
        <f>VLOOKUP($A2612,Database!$A:$Y,21,FALSE)</f>
        <v/>
      </c>
      <c r="Y2612" s="25" t="str">
        <f ca="1">IF(C2612&lt;NOW(),IF(AND(P2612&gt;Q2612,W2612&gt;X2612),S2612,IF(AND(P2612=Q2612,W2612=X2612),T2612,IF(AND(P2612&lt;Q2612,W2612&lt;X2612),U2612,0))),"")</f>
        <v/>
      </c>
      <c r="Z2612" s="25">
        <f>IF(AND(P2612=W2612,Q2612=X2612),1,0)</f>
        <v>1</v>
      </c>
      <c r="AA2612" s="25" t="str">
        <f>IF(Z2612=0,"",IF(ISBLANK(VLOOKUP(A2612,Database!A:AA,22,FALSE)),"",VLOOKUP(A2612,Database!A:AA,22,FALSE)))</f>
        <v>Exact</v>
      </c>
      <c r="AB2612" s="25">
        <f ca="1">IFERROR(IF(AND(Y2612&lt;&gt;"",OR(V2612="Terminé",V2612="En cours")),VLOOKUP(AA2612,Setup_ScoreExactBonus!A:D,4,FALSE),0),0)</f>
        <v>0</v>
      </c>
      <c r="AC2612" s="31" t="str">
        <f t="shared" ca="1" si="2"/>
        <v/>
      </c>
      <c r="AD2612" s="31">
        <f ca="1">SUMIFS(AC$2:AC2612,D$2:D2612,D2612)*IF(R2612=0,1,2)</f>
        <v>0</v>
      </c>
    </row>
    <row r="2613" spans="1:30" x14ac:dyDescent="0.35">
      <c r="A2613" s="31">
        <f>IF(ISBLANK(B2613),"",COUNTIF(B$2:B2613,B2613))-1</f>
        <v>66</v>
      </c>
      <c r="B2613" s="31">
        <v>38</v>
      </c>
      <c r="C2613" s="10">
        <f>VLOOKUP($A2613,Database!$A:$Y,7,FALSE)</f>
        <v>46200.208333333336</v>
      </c>
      <c r="D2613" s="31" t="str">
        <f>VLOOKUP(Pronostics!$B2613,Setup_MPP!$A:$G,3,FALSE)</f>
        <v>Joueur38</v>
      </c>
      <c r="E2613" s="31" t="str">
        <f>VLOOKUP(Pronostics!$B2613,Setup_MPP!$A:$G,2,FALSE)</f>
        <v>Joueur38</v>
      </c>
      <c r="F2613" s="31" t="str">
        <f>VLOOKUP($B2613,Setup_MPP!$A:$E,4,FALSE)</f>
        <v>#D5D5D5</v>
      </c>
      <c r="G2613" s="31" t="str">
        <f>VLOOKUP($B2613,Setup_MPP!$A:$E,5,FALSE)</f>
        <v>#727272</v>
      </c>
      <c r="H2613" s="31" t="str">
        <f>IFERROR(IF(AND(A2613&gt;=1,A2613&lt;=104),VLOOKUP($A2613,Location!$A:$J,6,FALSE),IF(A2613=0,"Avant l'ouverture",IF(OR(A2613=105,A2613=106),"Bonus"))),"")</f>
        <v>Tour 3</v>
      </c>
      <c r="I2613" s="31" t="str">
        <f>IF(LEFT(H2613,4)="Tour",VLOOKUP(A2613,Database!$A:$C,3,FALSE),"")</f>
        <v>G</v>
      </c>
      <c r="J2613" s="31" t="str">
        <f>VLOOKUP($A2613,Location!$A:$J,7,FALSE)</f>
        <v>Egypte</v>
      </c>
      <c r="K2613" s="31" t="str">
        <f>IFERROR(VLOOKUP(J2613,Setup_Team!$B:$C,2,FALSE), "TDB")</f>
        <v>EGY</v>
      </c>
      <c r="L2613" s="31" t="str">
        <f>VLOOKUP($A2613,Location!$A:$J,8,FALSE)</f>
        <v>Iran</v>
      </c>
      <c r="M2613" s="31" t="str">
        <f>IFERROR(VLOOKUP(L2613,Setup_Team!$B:$C,2,FALSE), "TDB")</f>
        <v>IRN</v>
      </c>
      <c r="N2613" s="31" t="str">
        <f>VLOOKUP($A2613,Location!$A:$J,9,FALSE)</f>
        <v>Vancouver</v>
      </c>
      <c r="O2613" s="31" t="str">
        <f>VLOOKUP($A2613,Location!$A:$J,10,FALSE)</f>
        <v>BC Place</v>
      </c>
      <c r="R2613" s="31">
        <v>0</v>
      </c>
      <c r="S2613" s="25">
        <f>VLOOKUP($A2613,Database!$A:$Y,10,FALSE)</f>
        <v>85</v>
      </c>
      <c r="T2613" s="25">
        <f>VLOOKUP($A2613,Database!$A:$Y,11,FALSE)</f>
        <v>114</v>
      </c>
      <c r="U2613" s="25">
        <f>VLOOKUP($A2613,Database!$A:$Y,12,FALSE)</f>
        <v>123</v>
      </c>
      <c r="V2613" s="25" t="str">
        <f>VLOOKUP(A2613,Database!A:M,13,FALSE)</f>
        <v>À venir</v>
      </c>
      <c r="W2613" s="25" t="str">
        <f>VLOOKUP($A2613,Database!$A:$Y,20,FALSE)</f>
        <v/>
      </c>
      <c r="X2613" s="25" t="str">
        <f>VLOOKUP($A2613,Database!$A:$Y,21,FALSE)</f>
        <v/>
      </c>
      <c r="Y2613" s="25" t="str">
        <f ca="1">IF(C2613&lt;NOW(),IF(AND(P2613&gt;Q2613,W2613&gt;X2613),S2613,IF(AND(P2613=Q2613,W2613=X2613),T2613,IF(AND(P2613&lt;Q2613,W2613&lt;X2613),U2613,0))),"")</f>
        <v/>
      </c>
      <c r="Z2613" s="25">
        <f>IF(AND(P2613=W2613,Q2613=X2613),1,0)</f>
        <v>1</v>
      </c>
      <c r="AA2613" s="25" t="str">
        <f>IF(Z2613=0,"",IF(ISBLANK(VLOOKUP(A2613,Database!A:AA,22,FALSE)),"",VLOOKUP(A2613,Database!A:AA,22,FALSE)))</f>
        <v>Exact</v>
      </c>
      <c r="AB2613" s="25">
        <f ca="1">IFERROR(IF(AND(Y2613&lt;&gt;"",OR(V2613="Terminé",V2613="En cours")),VLOOKUP(AA2613,Setup_ScoreExactBonus!A:D,4,FALSE),0),0)</f>
        <v>0</v>
      </c>
      <c r="AC2613" s="31" t="str">
        <f t="shared" ca="1" si="2"/>
        <v/>
      </c>
      <c r="AD2613" s="31">
        <f ca="1">SUMIFS(AC$2:AC2613,D$2:D2613,D2613)*IF(R2613=0,1,2)</f>
        <v>0</v>
      </c>
    </row>
    <row r="2614" spans="1:30" x14ac:dyDescent="0.35">
      <c r="A2614" s="31">
        <f>IF(ISBLANK(B2614),"",COUNTIF(B$2:B2614,B2614))-1</f>
        <v>66</v>
      </c>
      <c r="B2614" s="31">
        <v>39</v>
      </c>
      <c r="C2614" s="10">
        <f>VLOOKUP($A2614,Database!$A:$Y,7,FALSE)</f>
        <v>46200.208333333336</v>
      </c>
      <c r="D2614" s="31" t="str">
        <f>VLOOKUP(Pronostics!$B2614,Setup_MPP!$A:$G,3,FALSE)</f>
        <v>Joueur39</v>
      </c>
      <c r="E2614" s="31" t="str">
        <f>VLOOKUP(Pronostics!$B2614,Setup_MPP!$A:$G,2,FALSE)</f>
        <v>Joueur39</v>
      </c>
      <c r="F2614" s="31" t="str">
        <f>VLOOKUP($B2614,Setup_MPP!$A:$E,4,FALSE)</f>
        <v>#D5D5D5</v>
      </c>
      <c r="G2614" s="31" t="str">
        <f>VLOOKUP($B2614,Setup_MPP!$A:$E,5,FALSE)</f>
        <v>#727272</v>
      </c>
      <c r="H2614" s="31" t="str">
        <f>IFERROR(IF(AND(A2614&gt;=1,A2614&lt;=104),VLOOKUP($A2614,Location!$A:$J,6,FALSE),IF(A2614=0,"Avant l'ouverture",IF(OR(A2614=105,A2614=106),"Bonus"))),"")</f>
        <v>Tour 3</v>
      </c>
      <c r="I2614" s="31" t="str">
        <f>IF(LEFT(H2614,4)="Tour",VLOOKUP(A2614,Database!$A:$C,3,FALSE),"")</f>
        <v>G</v>
      </c>
      <c r="J2614" s="31" t="str">
        <f>VLOOKUP($A2614,Location!$A:$J,7,FALSE)</f>
        <v>Egypte</v>
      </c>
      <c r="K2614" s="31" t="str">
        <f>IFERROR(VLOOKUP(J2614,Setup_Team!$B:$C,2,FALSE), "TDB")</f>
        <v>EGY</v>
      </c>
      <c r="L2614" s="31" t="str">
        <f>VLOOKUP($A2614,Location!$A:$J,8,FALSE)</f>
        <v>Iran</v>
      </c>
      <c r="M2614" s="31" t="str">
        <f>IFERROR(VLOOKUP(L2614,Setup_Team!$B:$C,2,FALSE), "TDB")</f>
        <v>IRN</v>
      </c>
      <c r="N2614" s="31" t="str">
        <f>VLOOKUP($A2614,Location!$A:$J,9,FALSE)</f>
        <v>Vancouver</v>
      </c>
      <c r="O2614" s="31" t="str">
        <f>VLOOKUP($A2614,Location!$A:$J,10,FALSE)</f>
        <v>BC Place</v>
      </c>
      <c r="R2614" s="31">
        <v>0</v>
      </c>
      <c r="S2614" s="25">
        <f>VLOOKUP($A2614,Database!$A:$Y,10,FALSE)</f>
        <v>85</v>
      </c>
      <c r="T2614" s="25">
        <f>VLOOKUP($A2614,Database!$A:$Y,11,FALSE)</f>
        <v>114</v>
      </c>
      <c r="U2614" s="25">
        <f>VLOOKUP($A2614,Database!$A:$Y,12,FALSE)</f>
        <v>123</v>
      </c>
      <c r="V2614" s="25" t="str">
        <f>VLOOKUP(A2614,Database!A:M,13,FALSE)</f>
        <v>À venir</v>
      </c>
      <c r="W2614" s="25" t="str">
        <f>VLOOKUP($A2614,Database!$A:$Y,20,FALSE)</f>
        <v/>
      </c>
      <c r="X2614" s="25" t="str">
        <f>VLOOKUP($A2614,Database!$A:$Y,21,FALSE)</f>
        <v/>
      </c>
      <c r="Y2614" s="25" t="str">
        <f ca="1">IF(C2614&lt;NOW(),IF(AND(P2614&gt;Q2614,W2614&gt;X2614),S2614,IF(AND(P2614=Q2614,W2614=X2614),T2614,IF(AND(P2614&lt;Q2614,W2614&lt;X2614),U2614,0))),"")</f>
        <v/>
      </c>
      <c r="Z2614" s="25">
        <f>IF(AND(P2614=W2614,Q2614=X2614),1,0)</f>
        <v>1</v>
      </c>
      <c r="AA2614" s="25" t="str">
        <f>IF(Z2614=0,"",IF(ISBLANK(VLOOKUP(A2614,Database!A:AA,22,FALSE)),"",VLOOKUP(A2614,Database!A:AA,22,FALSE)))</f>
        <v>Exact</v>
      </c>
      <c r="AB2614" s="25">
        <f ca="1">IFERROR(IF(AND(Y2614&lt;&gt;"",OR(V2614="Terminé",V2614="En cours")),VLOOKUP(AA2614,Setup_ScoreExactBonus!A:D,4,FALSE),0),0)</f>
        <v>0</v>
      </c>
      <c r="AC2614" s="31" t="str">
        <f t="shared" ca="1" si="2"/>
        <v/>
      </c>
      <c r="AD2614" s="31">
        <f ca="1">SUMIFS(AC$2:AC2614,D$2:D2614,D2614)*IF(R2614=0,1,2)</f>
        <v>0</v>
      </c>
    </row>
    <row r="2615" spans="1:30" x14ac:dyDescent="0.35">
      <c r="A2615" s="31">
        <f>IF(ISBLANK(B2615),"",COUNTIF(B$2:B2615,B2615))-1</f>
        <v>67</v>
      </c>
      <c r="B2615" s="31">
        <v>1</v>
      </c>
      <c r="C2615" s="10">
        <f>VLOOKUP($A2615,Database!$A:$Y,7,FALSE)</f>
        <v>46200.958333333336</v>
      </c>
      <c r="D2615" s="31" t="str">
        <f>VLOOKUP(Pronostics!$B2615,Setup_MPP!$A:$G,3,FALSE)</f>
        <v>_Nicolas_LM_</v>
      </c>
      <c r="E2615" s="31" t="str">
        <f>VLOOKUP(Pronostics!$B2615,Setup_MPP!$A:$G,2,FALSE)</f>
        <v>Nicolas LE MOUEL</v>
      </c>
      <c r="F2615" s="31" t="str">
        <f>VLOOKUP($B2615,Setup_MPP!$A:$E,4,FALSE)</f>
        <v>#F7C79D</v>
      </c>
      <c r="G2615" s="31" t="str">
        <f>VLOOKUP($B2615,Setup_MPP!$A:$E,5,FALSE)</f>
        <v>#FFBE85</v>
      </c>
      <c r="H2615" s="31" t="str">
        <f>IFERROR(IF(AND(A2615&gt;=1,A2615&lt;=104),VLOOKUP($A2615,Location!$A:$J,6,FALSE),IF(A2615=0,"Avant l'ouverture",IF(OR(A2615=105,A2615=106),"Bonus"))),"")</f>
        <v>Tour 3</v>
      </c>
      <c r="I2615" s="31" t="str">
        <f>IF(LEFT(H2615,4)="Tour",VLOOKUP(A2615,Database!$A:$C,3,FALSE),"")</f>
        <v>L</v>
      </c>
      <c r="J2615" s="31" t="str">
        <f>VLOOKUP($A2615,Location!$A:$J,7,FALSE)</f>
        <v>Panama</v>
      </c>
      <c r="K2615" s="31" t="str">
        <f>IFERROR(VLOOKUP(J2615,Setup_Team!$B:$C,2,FALSE), "TDB")</f>
        <v>PAN</v>
      </c>
      <c r="L2615" s="31" t="str">
        <f>VLOOKUP($A2615,Location!$A:$J,8,FALSE)</f>
        <v>Angleterre</v>
      </c>
      <c r="M2615" s="31" t="str">
        <f>IFERROR(VLOOKUP(L2615,Setup_Team!$B:$C,2,FALSE), "TDB")</f>
        <v>ENG</v>
      </c>
      <c r="N2615" s="31" t="str">
        <f>VLOOKUP($A2615,Location!$A:$J,9,FALSE)</f>
        <v>Philadelphia, Pennsylvania</v>
      </c>
      <c r="O2615" s="31" t="str">
        <f>VLOOKUP($A2615,Location!$A:$J,10,FALSE)</f>
        <v>Lincoln Financial Field</v>
      </c>
      <c r="P2615" s="44"/>
      <c r="Q2615" s="44"/>
      <c r="R2615" s="31">
        <v>0</v>
      </c>
      <c r="S2615" s="25">
        <f>VLOOKUP($A2615,Database!$A:$Y,10,FALSE)</f>
        <v>168</v>
      </c>
      <c r="T2615" s="25">
        <f>VLOOKUP($A2615,Database!$A:$Y,11,FALSE)</f>
        <v>137</v>
      </c>
      <c r="U2615" s="25">
        <f>VLOOKUP($A2615,Database!$A:$Y,12,FALSE)</f>
        <v>32</v>
      </c>
      <c r="V2615" s="25" t="str">
        <f>VLOOKUP(A2615,Database!A:M,13,FALSE)</f>
        <v>À venir</v>
      </c>
      <c r="W2615" s="25" t="str">
        <f>VLOOKUP($A2615,Database!$A:$Y,20,FALSE)</f>
        <v/>
      </c>
      <c r="X2615" s="25" t="str">
        <f>VLOOKUP($A2615,Database!$A:$Y,21,FALSE)</f>
        <v/>
      </c>
      <c r="Y2615" s="25" t="str">
        <f ca="1">IF(C2615&lt;NOW(),IF(AND(P2615&gt;Q2615,W2615&gt;X2615),S2615,IF(AND(P2615=Q2615,W2615=X2615),T2615,IF(AND(P2615&lt;Q2615,W2615&lt;X2615),U2615,0))),"")</f>
        <v/>
      </c>
      <c r="Z2615" s="25">
        <f>IF(AND(P2615=W2615,Q2615=X2615),1,0)</f>
        <v>1</v>
      </c>
      <c r="AA2615" s="25" t="str">
        <f>IF(Z2615=0,"",IF(ISBLANK(VLOOKUP(A2615,Database!A:AA,22,FALSE)),"",VLOOKUP(A2615,Database!A:AA,22,FALSE)))</f>
        <v>Exact</v>
      </c>
      <c r="AB2615" s="25">
        <f ca="1">IFERROR(IF(AND(Y2615&lt;&gt;"",OR(V2615="Terminé",V2615="En cours")),VLOOKUP(AA2615,Setup_ScoreExactBonus!A:D,4,FALSE),0),0)</f>
        <v>0</v>
      </c>
      <c r="AC2615" s="31" t="str">
        <f t="shared" ca="1" si="2"/>
        <v/>
      </c>
      <c r="AD2615" s="31">
        <f ca="1">SUMIFS(AC$2:AC2615,D$2:D2615,D2615)*IF(R2615=0,1,2)</f>
        <v>0</v>
      </c>
    </row>
    <row r="2616" spans="1:30" x14ac:dyDescent="0.35">
      <c r="A2616" s="31">
        <f>IF(ISBLANK(B2616),"",COUNTIF(B$2:B2616,B2616))-1</f>
        <v>67</v>
      </c>
      <c r="B2616" s="31">
        <v>2</v>
      </c>
      <c r="C2616" s="10">
        <f>VLOOKUP($A2616,Database!$A:$Y,7,FALSE)</f>
        <v>46200.958333333336</v>
      </c>
      <c r="D2616" s="31" t="str">
        <f>VLOOKUP(Pronostics!$B2616,Setup_MPP!$A:$G,3,FALSE)</f>
        <v>leaelaz</v>
      </c>
      <c r="E2616" s="31" t="str">
        <f>VLOOKUP(Pronostics!$B2616,Setup_MPP!$A:$G,2,FALSE)</f>
        <v>Léa EL ASERY</v>
      </c>
      <c r="F2616" s="31" t="str">
        <f>VLOOKUP($B2616,Setup_MPP!$A:$E,4,FALSE)</f>
        <v>#FFBEBE</v>
      </c>
      <c r="G2616" s="31" t="str">
        <f>VLOOKUP($B2616,Setup_MPP!$A:$E,5,FALSE)</f>
        <v>#DF6868</v>
      </c>
      <c r="H2616" s="31" t="str">
        <f>IFERROR(IF(AND(A2616&gt;=1,A2616&lt;=104),VLOOKUP($A2616,Location!$A:$J,6,FALSE),IF(A2616=0,"Avant l'ouverture",IF(OR(A2616=105,A2616=106),"Bonus"))),"")</f>
        <v>Tour 3</v>
      </c>
      <c r="I2616" s="31" t="str">
        <f>IF(LEFT(H2616,4)="Tour",VLOOKUP(A2616,Database!$A:$C,3,FALSE),"")</f>
        <v>L</v>
      </c>
      <c r="J2616" s="31" t="str">
        <f>VLOOKUP($A2616,Location!$A:$J,7,FALSE)</f>
        <v>Panama</v>
      </c>
      <c r="K2616" s="31" t="str">
        <f>IFERROR(VLOOKUP(J2616,Setup_Team!$B:$C,2,FALSE), "TDB")</f>
        <v>PAN</v>
      </c>
      <c r="L2616" s="31" t="str">
        <f>VLOOKUP($A2616,Location!$A:$J,8,FALSE)</f>
        <v>Angleterre</v>
      </c>
      <c r="M2616" s="31" t="str">
        <f>IFERROR(VLOOKUP(L2616,Setup_Team!$B:$C,2,FALSE), "TDB")</f>
        <v>ENG</v>
      </c>
      <c r="N2616" s="31" t="str">
        <f>VLOOKUP($A2616,Location!$A:$J,9,FALSE)</f>
        <v>Philadelphia, Pennsylvania</v>
      </c>
      <c r="O2616" s="31" t="str">
        <f>VLOOKUP($A2616,Location!$A:$J,10,FALSE)</f>
        <v>Lincoln Financial Field</v>
      </c>
      <c r="R2616" s="31">
        <v>0</v>
      </c>
      <c r="S2616" s="25">
        <f>VLOOKUP($A2616,Database!$A:$Y,10,FALSE)</f>
        <v>168</v>
      </c>
      <c r="T2616" s="25">
        <f>VLOOKUP($A2616,Database!$A:$Y,11,FALSE)</f>
        <v>137</v>
      </c>
      <c r="U2616" s="25">
        <f>VLOOKUP($A2616,Database!$A:$Y,12,FALSE)</f>
        <v>32</v>
      </c>
      <c r="V2616" s="25" t="str">
        <f>VLOOKUP(A2616,Database!A:M,13,FALSE)</f>
        <v>À venir</v>
      </c>
      <c r="W2616" s="25" t="str">
        <f>VLOOKUP($A2616,Database!$A:$Y,20,FALSE)</f>
        <v/>
      </c>
      <c r="X2616" s="25" t="str">
        <f>VLOOKUP($A2616,Database!$A:$Y,21,FALSE)</f>
        <v/>
      </c>
      <c r="Y2616" s="25" t="str">
        <f ca="1">IF(C2616&lt;NOW(),IF(AND(P2616&gt;Q2616,W2616&gt;X2616),S2616,IF(AND(P2616=Q2616,W2616=X2616),T2616,IF(AND(P2616&lt;Q2616,W2616&lt;X2616),U2616,0))),"")</f>
        <v/>
      </c>
      <c r="Z2616" s="25">
        <f>IF(AND(P2616=W2616,Q2616=X2616),1,0)</f>
        <v>1</v>
      </c>
      <c r="AA2616" s="25" t="str">
        <f>IF(Z2616=0,"",IF(ISBLANK(VLOOKUP(A2616,Database!A:AA,22,FALSE)),"",VLOOKUP(A2616,Database!A:AA,22,FALSE)))</f>
        <v>Exact</v>
      </c>
      <c r="AB2616" s="25">
        <f ca="1">IFERROR(IF(AND(Y2616&lt;&gt;"",OR(V2616="Terminé",V2616="En cours")),VLOOKUP(AA2616,Setup_ScoreExactBonus!A:D,4,FALSE),0),0)</f>
        <v>0</v>
      </c>
      <c r="AC2616" s="31" t="str">
        <f t="shared" ca="1" si="2"/>
        <v/>
      </c>
      <c r="AD2616" s="31">
        <f ca="1">SUMIFS(AC$2:AC2616,D$2:D2616,D2616)*IF(R2616=0,1,2)</f>
        <v>0</v>
      </c>
    </row>
    <row r="2617" spans="1:30" x14ac:dyDescent="0.35">
      <c r="A2617" s="31">
        <f>IF(ISBLANK(B2617),"",COUNTIF(B$2:B2617,B2617))-1</f>
        <v>67</v>
      </c>
      <c r="B2617" s="31">
        <v>3</v>
      </c>
      <c r="C2617" s="10">
        <f>VLOOKUP($A2617,Database!$A:$Y,7,FALSE)</f>
        <v>46200.958333333336</v>
      </c>
      <c r="D2617" s="31" t="str">
        <f>VLOOKUP(Pronostics!$B2617,Setup_MPP!$A:$G,3,FALSE)</f>
        <v>PasMetalleux</v>
      </c>
      <c r="E2617" s="31" t="str">
        <f>VLOOKUP(Pronostics!$B2617,Setup_MPP!$A:$G,2,FALSE)</f>
        <v>Elwenn JOUBREL</v>
      </c>
      <c r="F2617" s="31" t="str">
        <f>VLOOKUP($B2617,Setup_MPP!$A:$E,4,FALSE)</f>
        <v>#F5C7FC</v>
      </c>
      <c r="G2617" s="31" t="str">
        <f>VLOOKUP($B2617,Setup_MPP!$A:$E,5,FALSE)</f>
        <v>#C489CF</v>
      </c>
      <c r="H2617" s="31" t="str">
        <f>IFERROR(IF(AND(A2617&gt;=1,A2617&lt;=104),VLOOKUP($A2617,Location!$A:$J,6,FALSE),IF(A2617=0,"Avant l'ouverture",IF(OR(A2617=105,A2617=106),"Bonus"))),"")</f>
        <v>Tour 3</v>
      </c>
      <c r="I2617" s="31" t="str">
        <f>IF(LEFT(H2617,4)="Tour",VLOOKUP(A2617,Database!$A:$C,3,FALSE),"")</f>
        <v>L</v>
      </c>
      <c r="J2617" s="31" t="str">
        <f>VLOOKUP($A2617,Location!$A:$J,7,FALSE)</f>
        <v>Panama</v>
      </c>
      <c r="K2617" s="31" t="str">
        <f>IFERROR(VLOOKUP(J2617,Setup_Team!$B:$C,2,FALSE), "TDB")</f>
        <v>PAN</v>
      </c>
      <c r="L2617" s="31" t="str">
        <f>VLOOKUP($A2617,Location!$A:$J,8,FALSE)</f>
        <v>Angleterre</v>
      </c>
      <c r="M2617" s="31" t="str">
        <f>IFERROR(VLOOKUP(L2617,Setup_Team!$B:$C,2,FALSE), "TDB")</f>
        <v>ENG</v>
      </c>
      <c r="N2617" s="31" t="str">
        <f>VLOOKUP($A2617,Location!$A:$J,9,FALSE)</f>
        <v>Philadelphia, Pennsylvania</v>
      </c>
      <c r="O2617" s="31" t="str">
        <f>VLOOKUP($A2617,Location!$A:$J,10,FALSE)</f>
        <v>Lincoln Financial Field</v>
      </c>
      <c r="R2617" s="31">
        <v>0</v>
      </c>
      <c r="S2617" s="25">
        <f>VLOOKUP($A2617,Database!$A:$Y,10,FALSE)</f>
        <v>168</v>
      </c>
      <c r="T2617" s="25">
        <f>VLOOKUP($A2617,Database!$A:$Y,11,FALSE)</f>
        <v>137</v>
      </c>
      <c r="U2617" s="25">
        <f>VLOOKUP($A2617,Database!$A:$Y,12,FALSE)</f>
        <v>32</v>
      </c>
      <c r="V2617" s="25" t="str">
        <f>VLOOKUP(A2617,Database!A:M,13,FALSE)</f>
        <v>À venir</v>
      </c>
      <c r="W2617" s="25" t="str">
        <f>VLOOKUP($A2617,Database!$A:$Y,20,FALSE)</f>
        <v/>
      </c>
      <c r="X2617" s="25" t="str">
        <f>VLOOKUP($A2617,Database!$A:$Y,21,FALSE)</f>
        <v/>
      </c>
      <c r="Y2617" s="25" t="str">
        <f ca="1">IF(C2617&lt;NOW(),IF(AND(P2617&gt;Q2617,W2617&gt;X2617),S2617,IF(AND(P2617=Q2617,W2617=X2617),T2617,IF(AND(P2617&lt;Q2617,W2617&lt;X2617),U2617,0))),"")</f>
        <v/>
      </c>
      <c r="Z2617" s="25">
        <f>IF(AND(P2617=W2617,Q2617=X2617),1,0)</f>
        <v>1</v>
      </c>
      <c r="AA2617" s="25" t="str">
        <f>IF(Z2617=0,"",IF(ISBLANK(VLOOKUP(A2617,Database!A:AA,22,FALSE)),"",VLOOKUP(A2617,Database!A:AA,22,FALSE)))</f>
        <v>Exact</v>
      </c>
      <c r="AB2617" s="25">
        <f ca="1">IFERROR(IF(AND(Y2617&lt;&gt;"",OR(V2617="Terminé",V2617="En cours")),VLOOKUP(AA2617,Setup_ScoreExactBonus!A:D,4,FALSE),0),0)</f>
        <v>0</v>
      </c>
      <c r="AC2617" s="31" t="str">
        <f t="shared" ca="1" si="2"/>
        <v/>
      </c>
      <c r="AD2617" s="31">
        <f ca="1">SUMIFS(AC$2:AC2617,D$2:D2617,D2617)*IF(R2617=0,1,2)</f>
        <v>0</v>
      </c>
    </row>
    <row r="2618" spans="1:30" x14ac:dyDescent="0.35">
      <c r="A2618" s="31">
        <f>IF(ISBLANK(B2618),"",COUNTIF(B$2:B2618,B2618))-1</f>
        <v>67</v>
      </c>
      <c r="B2618" s="31">
        <v>4</v>
      </c>
      <c r="C2618" s="10">
        <f>VLOOKUP($A2618,Database!$A:$Y,7,FALSE)</f>
        <v>46200.958333333336</v>
      </c>
      <c r="D2618" s="31" t="str">
        <f>VLOOKUP(Pronostics!$B2618,Setup_MPP!$A:$G,3,FALSE)</f>
        <v>Popo444</v>
      </c>
      <c r="E2618" s="31" t="str">
        <f>VLOOKUP(Pronostics!$B2618,Setup_MPP!$A:$G,2,FALSE)</f>
        <v>Pauline OLIVIER</v>
      </c>
      <c r="F2618" s="31" t="str">
        <f>VLOOKUP($B2618,Setup_MPP!$A:$E,4,FALSE)</f>
        <v>#A5EA7F</v>
      </c>
      <c r="G2618" s="31" t="str">
        <f>VLOOKUP($B2618,Setup_MPP!$A:$E,5,FALSE)</f>
        <v>#80C65A</v>
      </c>
      <c r="H2618" s="31" t="str">
        <f>IFERROR(IF(AND(A2618&gt;=1,A2618&lt;=104),VLOOKUP($A2618,Location!$A:$J,6,FALSE),IF(A2618=0,"Avant l'ouverture",IF(OR(A2618=105,A2618=106),"Bonus"))),"")</f>
        <v>Tour 3</v>
      </c>
      <c r="I2618" s="31" t="str">
        <f>IF(LEFT(H2618,4)="Tour",VLOOKUP(A2618,Database!$A:$C,3,FALSE),"")</f>
        <v>L</v>
      </c>
      <c r="J2618" s="31" t="str">
        <f>VLOOKUP($A2618,Location!$A:$J,7,FALSE)</f>
        <v>Panama</v>
      </c>
      <c r="K2618" s="31" t="str">
        <f>IFERROR(VLOOKUP(J2618,Setup_Team!$B:$C,2,FALSE), "TDB")</f>
        <v>PAN</v>
      </c>
      <c r="L2618" s="31" t="str">
        <f>VLOOKUP($A2618,Location!$A:$J,8,FALSE)</f>
        <v>Angleterre</v>
      </c>
      <c r="M2618" s="31" t="str">
        <f>IFERROR(VLOOKUP(L2618,Setup_Team!$B:$C,2,FALSE), "TDB")</f>
        <v>ENG</v>
      </c>
      <c r="N2618" s="31" t="str">
        <f>VLOOKUP($A2618,Location!$A:$J,9,FALSE)</f>
        <v>Philadelphia, Pennsylvania</v>
      </c>
      <c r="O2618" s="31" t="str">
        <f>VLOOKUP($A2618,Location!$A:$J,10,FALSE)</f>
        <v>Lincoln Financial Field</v>
      </c>
      <c r="R2618" s="31">
        <v>0</v>
      </c>
      <c r="S2618" s="25">
        <f>VLOOKUP($A2618,Database!$A:$Y,10,FALSE)</f>
        <v>168</v>
      </c>
      <c r="T2618" s="25">
        <f>VLOOKUP($A2618,Database!$A:$Y,11,FALSE)</f>
        <v>137</v>
      </c>
      <c r="U2618" s="25">
        <f>VLOOKUP($A2618,Database!$A:$Y,12,FALSE)</f>
        <v>32</v>
      </c>
      <c r="V2618" s="25" t="str">
        <f>VLOOKUP(A2618,Database!A:M,13,FALSE)</f>
        <v>À venir</v>
      </c>
      <c r="W2618" s="25" t="str">
        <f>VLOOKUP($A2618,Database!$A:$Y,20,FALSE)</f>
        <v/>
      </c>
      <c r="X2618" s="25" t="str">
        <f>VLOOKUP($A2618,Database!$A:$Y,21,FALSE)</f>
        <v/>
      </c>
      <c r="Y2618" s="25" t="str">
        <f ca="1">IF(C2618&lt;NOW(),IF(AND(P2618&gt;Q2618,W2618&gt;X2618),S2618,IF(AND(P2618=Q2618,W2618=X2618),T2618,IF(AND(P2618&lt;Q2618,W2618&lt;X2618),U2618,0))),"")</f>
        <v/>
      </c>
      <c r="Z2618" s="25">
        <f>IF(AND(P2618=W2618,Q2618=X2618),1,0)</f>
        <v>1</v>
      </c>
      <c r="AA2618" s="25" t="str">
        <f>IF(Z2618=0,"",IF(ISBLANK(VLOOKUP(A2618,Database!A:AA,22,FALSE)),"",VLOOKUP(A2618,Database!A:AA,22,FALSE)))</f>
        <v>Exact</v>
      </c>
      <c r="AB2618" s="25">
        <f ca="1">IFERROR(IF(AND(Y2618&lt;&gt;"",OR(V2618="Terminé",V2618="En cours")),VLOOKUP(AA2618,Setup_ScoreExactBonus!A:D,4,FALSE),0),0)</f>
        <v>0</v>
      </c>
      <c r="AC2618" s="31" t="str">
        <f t="shared" ca="1" si="2"/>
        <v/>
      </c>
      <c r="AD2618" s="31">
        <f ca="1">SUMIFS(AC$2:AC2618,D$2:D2618,D2618)*IF(R2618=0,1,2)</f>
        <v>0</v>
      </c>
    </row>
    <row r="2619" spans="1:30" x14ac:dyDescent="0.35">
      <c r="A2619" s="31">
        <f>IF(ISBLANK(B2619),"",COUNTIF(B$2:B2619,B2619))-1</f>
        <v>67</v>
      </c>
      <c r="B2619" s="31">
        <v>5</v>
      </c>
      <c r="C2619" s="10">
        <f>VLOOKUP($A2619,Database!$A:$Y,7,FALSE)</f>
        <v>46200.958333333336</v>
      </c>
      <c r="D2619" s="31" t="str">
        <f>VLOOKUP(Pronostics!$B2619,Setup_MPP!$A:$G,3,FALSE)</f>
        <v>_Jujul</v>
      </c>
      <c r="E2619" s="31" t="str">
        <f>VLOOKUP(Pronostics!$B2619,Setup_MPP!$A:$G,2,FALSE)</f>
        <v>Julie BOISSIERE</v>
      </c>
      <c r="F2619" s="31" t="str">
        <f>VLOOKUP($B2619,Setup_MPP!$A:$E,4,FALSE)</f>
        <v>#D890FF</v>
      </c>
      <c r="G2619" s="31" t="str">
        <f>VLOOKUP($B2619,Setup_MPP!$A:$E,5,FALSE)</f>
        <v>#B750EF</v>
      </c>
      <c r="H2619" s="31" t="str">
        <f>IFERROR(IF(AND(A2619&gt;=1,A2619&lt;=104),VLOOKUP($A2619,Location!$A:$J,6,FALSE),IF(A2619=0,"Avant l'ouverture",IF(OR(A2619=105,A2619=106),"Bonus"))),"")</f>
        <v>Tour 3</v>
      </c>
      <c r="I2619" s="31" t="str">
        <f>IF(LEFT(H2619,4)="Tour",VLOOKUP(A2619,Database!$A:$C,3,FALSE),"")</f>
        <v>L</v>
      </c>
      <c r="J2619" s="31" t="str">
        <f>VLOOKUP($A2619,Location!$A:$J,7,FALSE)</f>
        <v>Panama</v>
      </c>
      <c r="K2619" s="31" t="str">
        <f>IFERROR(VLOOKUP(J2619,Setup_Team!$B:$C,2,FALSE), "TDB")</f>
        <v>PAN</v>
      </c>
      <c r="L2619" s="31" t="str">
        <f>VLOOKUP($A2619,Location!$A:$J,8,FALSE)</f>
        <v>Angleterre</v>
      </c>
      <c r="M2619" s="31" t="str">
        <f>IFERROR(VLOOKUP(L2619,Setup_Team!$B:$C,2,FALSE), "TDB")</f>
        <v>ENG</v>
      </c>
      <c r="N2619" s="31" t="str">
        <f>VLOOKUP($A2619,Location!$A:$J,9,FALSE)</f>
        <v>Philadelphia, Pennsylvania</v>
      </c>
      <c r="O2619" s="31" t="str">
        <f>VLOOKUP($A2619,Location!$A:$J,10,FALSE)</f>
        <v>Lincoln Financial Field</v>
      </c>
      <c r="R2619" s="31">
        <v>0</v>
      </c>
      <c r="S2619" s="25">
        <f>VLOOKUP($A2619,Database!$A:$Y,10,FALSE)</f>
        <v>168</v>
      </c>
      <c r="T2619" s="25">
        <f>VLOOKUP($A2619,Database!$A:$Y,11,FALSE)</f>
        <v>137</v>
      </c>
      <c r="U2619" s="25">
        <f>VLOOKUP($A2619,Database!$A:$Y,12,FALSE)</f>
        <v>32</v>
      </c>
      <c r="V2619" s="25" t="str">
        <f>VLOOKUP(A2619,Database!A:M,13,FALSE)</f>
        <v>À venir</v>
      </c>
      <c r="W2619" s="25" t="str">
        <f>VLOOKUP($A2619,Database!$A:$Y,20,FALSE)</f>
        <v/>
      </c>
      <c r="X2619" s="25" t="str">
        <f>VLOOKUP($A2619,Database!$A:$Y,21,FALSE)</f>
        <v/>
      </c>
      <c r="Y2619" s="25" t="str">
        <f ca="1">IF(C2619&lt;NOW(),IF(AND(P2619&gt;Q2619,W2619&gt;X2619),S2619,IF(AND(P2619=Q2619,W2619=X2619),T2619,IF(AND(P2619&lt;Q2619,W2619&lt;X2619),U2619,0))),"")</f>
        <v/>
      </c>
      <c r="Z2619" s="25">
        <f>IF(AND(P2619=W2619,Q2619=X2619),1,0)</f>
        <v>1</v>
      </c>
      <c r="AA2619" s="25" t="str">
        <f>IF(Z2619=0,"",IF(ISBLANK(VLOOKUP(A2619,Database!A:AA,22,FALSE)),"",VLOOKUP(A2619,Database!A:AA,22,FALSE)))</f>
        <v>Exact</v>
      </c>
      <c r="AB2619" s="25">
        <f ca="1">IFERROR(IF(AND(Y2619&lt;&gt;"",OR(V2619="Terminé",V2619="En cours")),VLOOKUP(AA2619,Setup_ScoreExactBonus!A:D,4,FALSE),0),0)</f>
        <v>0</v>
      </c>
      <c r="AC2619" s="31" t="str">
        <f t="shared" ca="1" si="2"/>
        <v/>
      </c>
      <c r="AD2619" s="31">
        <f ca="1">SUMIFS(AC$2:AC2619,D$2:D2619,D2619)*IF(R2619=0,1,2)</f>
        <v>0</v>
      </c>
    </row>
    <row r="2620" spans="1:30" x14ac:dyDescent="0.35">
      <c r="A2620" s="31">
        <f>IF(ISBLANK(B2620),"",COUNTIF(B$2:B2620,B2620))-1</f>
        <v>67</v>
      </c>
      <c r="B2620" s="31">
        <v>6</v>
      </c>
      <c r="C2620" s="10">
        <f>VLOOKUP($A2620,Database!$A:$Y,7,FALSE)</f>
        <v>46200.958333333336</v>
      </c>
      <c r="D2620" s="31" t="str">
        <f>VLOOKUP(Pronostics!$B2620,Setup_MPP!$A:$G,3,FALSE)</f>
        <v>Julay</v>
      </c>
      <c r="E2620" s="31" t="str">
        <f>VLOOKUP(Pronostics!$B2620,Setup_MPP!$A:$G,2,FALSE)</f>
        <v>Julie BOUCHARD</v>
      </c>
      <c r="F2620" s="31" t="str">
        <f>VLOOKUP($B2620,Setup_MPP!$A:$E,4,FALSE)</f>
        <v>#A6F7B1</v>
      </c>
      <c r="G2620" s="31" t="str">
        <f>VLOOKUP($B2620,Setup_MPP!$A:$E,5,FALSE)</f>
        <v>#6EC179</v>
      </c>
      <c r="H2620" s="31" t="str">
        <f>IFERROR(IF(AND(A2620&gt;=1,A2620&lt;=104),VLOOKUP($A2620,Location!$A:$J,6,FALSE),IF(A2620=0,"Avant l'ouverture",IF(OR(A2620=105,A2620=106),"Bonus"))),"")</f>
        <v>Tour 3</v>
      </c>
      <c r="I2620" s="31" t="str">
        <f>IF(LEFT(H2620,4)="Tour",VLOOKUP(A2620,Database!$A:$C,3,FALSE),"")</f>
        <v>L</v>
      </c>
      <c r="J2620" s="31" t="str">
        <f>VLOOKUP($A2620,Location!$A:$J,7,FALSE)</f>
        <v>Panama</v>
      </c>
      <c r="K2620" s="31" t="str">
        <f>IFERROR(VLOOKUP(J2620,Setup_Team!$B:$C,2,FALSE), "TDB")</f>
        <v>PAN</v>
      </c>
      <c r="L2620" s="31" t="str">
        <f>VLOOKUP($A2620,Location!$A:$J,8,FALSE)</f>
        <v>Angleterre</v>
      </c>
      <c r="M2620" s="31" t="str">
        <f>IFERROR(VLOOKUP(L2620,Setup_Team!$B:$C,2,FALSE), "TDB")</f>
        <v>ENG</v>
      </c>
      <c r="N2620" s="31" t="str">
        <f>VLOOKUP($A2620,Location!$A:$J,9,FALSE)</f>
        <v>Philadelphia, Pennsylvania</v>
      </c>
      <c r="O2620" s="31" t="str">
        <f>VLOOKUP($A2620,Location!$A:$J,10,FALSE)</f>
        <v>Lincoln Financial Field</v>
      </c>
      <c r="R2620" s="31">
        <v>0</v>
      </c>
      <c r="S2620" s="25">
        <f>VLOOKUP($A2620,Database!$A:$Y,10,FALSE)</f>
        <v>168</v>
      </c>
      <c r="T2620" s="25">
        <f>VLOOKUP($A2620,Database!$A:$Y,11,FALSE)</f>
        <v>137</v>
      </c>
      <c r="U2620" s="25">
        <f>VLOOKUP($A2620,Database!$A:$Y,12,FALSE)</f>
        <v>32</v>
      </c>
      <c r="V2620" s="25" t="str">
        <f>VLOOKUP(A2620,Database!A:M,13,FALSE)</f>
        <v>À venir</v>
      </c>
      <c r="W2620" s="25" t="str">
        <f>VLOOKUP($A2620,Database!$A:$Y,20,FALSE)</f>
        <v/>
      </c>
      <c r="X2620" s="25" t="str">
        <f>VLOOKUP($A2620,Database!$A:$Y,21,FALSE)</f>
        <v/>
      </c>
      <c r="Y2620" s="25" t="str">
        <f ca="1">IF(C2620&lt;NOW(),IF(AND(P2620&gt;Q2620,W2620&gt;X2620),S2620,IF(AND(P2620=Q2620,W2620=X2620),T2620,IF(AND(P2620&lt;Q2620,W2620&lt;X2620),U2620,0))),"")</f>
        <v/>
      </c>
      <c r="Z2620" s="25">
        <f>IF(AND(P2620=W2620,Q2620=X2620),1,0)</f>
        <v>1</v>
      </c>
      <c r="AA2620" s="25" t="str">
        <f>IF(Z2620=0,"",IF(ISBLANK(VLOOKUP(A2620,Database!A:AA,22,FALSE)),"",VLOOKUP(A2620,Database!A:AA,22,FALSE)))</f>
        <v>Exact</v>
      </c>
      <c r="AB2620" s="25">
        <f ca="1">IFERROR(IF(AND(Y2620&lt;&gt;"",OR(V2620="Terminé",V2620="En cours")),VLOOKUP(AA2620,Setup_ScoreExactBonus!A:D,4,FALSE),0),0)</f>
        <v>0</v>
      </c>
      <c r="AC2620" s="31" t="str">
        <f t="shared" ca="1" si="2"/>
        <v/>
      </c>
      <c r="AD2620" s="31">
        <f ca="1">SUMIFS(AC$2:AC2620,D$2:D2620,D2620)*IF(R2620=0,1,2)</f>
        <v>0</v>
      </c>
    </row>
    <row r="2621" spans="1:30" x14ac:dyDescent="0.35">
      <c r="A2621" s="31">
        <f>IF(ISBLANK(B2621),"",COUNTIF(B$2:B2621,B2621))-1</f>
        <v>67</v>
      </c>
      <c r="B2621" s="31">
        <v>7</v>
      </c>
      <c r="C2621" s="10">
        <f>VLOOKUP($A2621,Database!$A:$Y,7,FALSE)</f>
        <v>46200.958333333336</v>
      </c>
      <c r="D2621" s="31" t="str">
        <f>VLOOKUP(Pronostics!$B2621,Setup_MPP!$A:$G,3,FALSE)</f>
        <v>__Vince__</v>
      </c>
      <c r="E2621" s="31" t="str">
        <f>VLOOKUP(Pronostics!$B2621,Setup_MPP!$A:$G,2,FALSE)</f>
        <v>Vincent FRAYSSE</v>
      </c>
      <c r="F2621" s="31" t="str">
        <f>VLOOKUP($B2621,Setup_MPP!$A:$E,4,FALSE)</f>
        <v>#B2EAE8</v>
      </c>
      <c r="G2621" s="31" t="str">
        <f>VLOOKUP($B2621,Setup_MPP!$A:$E,5,FALSE)</f>
        <v>#6CB4B1</v>
      </c>
      <c r="H2621" s="31" t="str">
        <f>IFERROR(IF(AND(A2621&gt;=1,A2621&lt;=104),VLOOKUP($A2621,Location!$A:$J,6,FALSE),IF(A2621=0,"Avant l'ouverture",IF(OR(A2621=105,A2621=106),"Bonus"))),"")</f>
        <v>Tour 3</v>
      </c>
      <c r="I2621" s="31" t="str">
        <f>IF(LEFT(H2621,4)="Tour",VLOOKUP(A2621,Database!$A:$C,3,FALSE),"")</f>
        <v>L</v>
      </c>
      <c r="J2621" s="31" t="str">
        <f>VLOOKUP($A2621,Location!$A:$J,7,FALSE)</f>
        <v>Panama</v>
      </c>
      <c r="K2621" s="31" t="str">
        <f>IFERROR(VLOOKUP(J2621,Setup_Team!$B:$C,2,FALSE), "TDB")</f>
        <v>PAN</v>
      </c>
      <c r="L2621" s="31" t="str">
        <f>VLOOKUP($A2621,Location!$A:$J,8,FALSE)</f>
        <v>Angleterre</v>
      </c>
      <c r="M2621" s="31" t="str">
        <f>IFERROR(VLOOKUP(L2621,Setup_Team!$B:$C,2,FALSE), "TDB")</f>
        <v>ENG</v>
      </c>
      <c r="N2621" s="31" t="str">
        <f>VLOOKUP($A2621,Location!$A:$J,9,FALSE)</f>
        <v>Philadelphia, Pennsylvania</v>
      </c>
      <c r="O2621" s="31" t="str">
        <f>VLOOKUP($A2621,Location!$A:$J,10,FALSE)</f>
        <v>Lincoln Financial Field</v>
      </c>
      <c r="R2621" s="31">
        <v>0</v>
      </c>
      <c r="S2621" s="25">
        <f>VLOOKUP($A2621,Database!$A:$Y,10,FALSE)</f>
        <v>168</v>
      </c>
      <c r="T2621" s="25">
        <f>VLOOKUP($A2621,Database!$A:$Y,11,FALSE)</f>
        <v>137</v>
      </c>
      <c r="U2621" s="25">
        <f>VLOOKUP($A2621,Database!$A:$Y,12,FALSE)</f>
        <v>32</v>
      </c>
      <c r="V2621" s="25" t="str">
        <f>VLOOKUP(A2621,Database!A:M,13,FALSE)</f>
        <v>À venir</v>
      </c>
      <c r="W2621" s="25" t="str">
        <f>VLOOKUP($A2621,Database!$A:$Y,20,FALSE)</f>
        <v/>
      </c>
      <c r="X2621" s="25" t="str">
        <f>VLOOKUP($A2621,Database!$A:$Y,21,FALSE)</f>
        <v/>
      </c>
      <c r="Y2621" s="25" t="str">
        <f ca="1">IF(C2621&lt;NOW(),IF(AND(P2621&gt;Q2621,W2621&gt;X2621),S2621,IF(AND(P2621=Q2621,W2621=X2621),T2621,IF(AND(P2621&lt;Q2621,W2621&lt;X2621),U2621,0))),"")</f>
        <v/>
      </c>
      <c r="Z2621" s="25">
        <f>IF(AND(P2621=W2621,Q2621=X2621),1,0)</f>
        <v>1</v>
      </c>
      <c r="AA2621" s="25" t="str">
        <f>IF(Z2621=0,"",IF(ISBLANK(VLOOKUP(A2621,Database!A:AA,22,FALSE)),"",VLOOKUP(A2621,Database!A:AA,22,FALSE)))</f>
        <v>Exact</v>
      </c>
      <c r="AB2621" s="25">
        <f ca="1">IFERROR(IF(AND(Y2621&lt;&gt;"",OR(V2621="Terminé",V2621="En cours")),VLOOKUP(AA2621,Setup_ScoreExactBonus!A:D,4,FALSE),0),0)</f>
        <v>0</v>
      </c>
      <c r="AC2621" s="31" t="str">
        <f t="shared" ca="1" si="2"/>
        <v/>
      </c>
      <c r="AD2621" s="31">
        <f ca="1">SUMIFS(AC$2:AC2621,D$2:D2621,D2621)*IF(R2621=0,1,2)</f>
        <v>0</v>
      </c>
    </row>
    <row r="2622" spans="1:30" x14ac:dyDescent="0.35">
      <c r="A2622" s="31">
        <f>IF(ISBLANK(B2622),"",COUNTIF(B$2:B2622,B2622))-1</f>
        <v>67</v>
      </c>
      <c r="B2622" s="31">
        <v>8</v>
      </c>
      <c r="C2622" s="10">
        <f>VLOOKUP($A2622,Database!$A:$Y,7,FALSE)</f>
        <v>46200.958333333336</v>
      </c>
      <c r="D2622" s="31" t="str">
        <f>VLOOKUP(Pronostics!$B2622,Setup_MPP!$A:$G,3,FALSE)</f>
        <v>Louuiiis</v>
      </c>
      <c r="E2622" s="31" t="str">
        <f>VLOOKUP(Pronostics!$B2622,Setup_MPP!$A:$G,2,FALSE)</f>
        <v>Louis HARLE</v>
      </c>
      <c r="F2622" s="31" t="str">
        <f>VLOOKUP($B2622,Setup_MPP!$A:$E,4,FALSE)</f>
        <v>#EEF7B1</v>
      </c>
      <c r="G2622" s="31" t="str">
        <f>VLOOKUP($B2622,Setup_MPP!$A:$E,5,FALSE)</f>
        <v>#C1CB7D</v>
      </c>
      <c r="H2622" s="31" t="str">
        <f>IFERROR(IF(AND(A2622&gt;=1,A2622&lt;=104),VLOOKUP($A2622,Location!$A:$J,6,FALSE),IF(A2622=0,"Avant l'ouverture",IF(OR(A2622=105,A2622=106),"Bonus"))),"")</f>
        <v>Tour 3</v>
      </c>
      <c r="I2622" s="31" t="str">
        <f>IF(LEFT(H2622,4)="Tour",VLOOKUP(A2622,Database!$A:$C,3,FALSE),"")</f>
        <v>L</v>
      </c>
      <c r="J2622" s="31" t="str">
        <f>VLOOKUP($A2622,Location!$A:$J,7,FALSE)</f>
        <v>Panama</v>
      </c>
      <c r="K2622" s="31" t="str">
        <f>IFERROR(VLOOKUP(J2622,Setup_Team!$B:$C,2,FALSE), "TDB")</f>
        <v>PAN</v>
      </c>
      <c r="L2622" s="31" t="str">
        <f>VLOOKUP($A2622,Location!$A:$J,8,FALSE)</f>
        <v>Angleterre</v>
      </c>
      <c r="M2622" s="31" t="str">
        <f>IFERROR(VLOOKUP(L2622,Setup_Team!$B:$C,2,FALSE), "TDB")</f>
        <v>ENG</v>
      </c>
      <c r="N2622" s="31" t="str">
        <f>VLOOKUP($A2622,Location!$A:$J,9,FALSE)</f>
        <v>Philadelphia, Pennsylvania</v>
      </c>
      <c r="O2622" s="31" t="str">
        <f>VLOOKUP($A2622,Location!$A:$J,10,FALSE)</f>
        <v>Lincoln Financial Field</v>
      </c>
      <c r="R2622" s="31">
        <v>0</v>
      </c>
      <c r="S2622" s="25">
        <f>VLOOKUP($A2622,Database!$A:$Y,10,FALSE)</f>
        <v>168</v>
      </c>
      <c r="T2622" s="25">
        <f>VLOOKUP($A2622,Database!$A:$Y,11,FALSE)</f>
        <v>137</v>
      </c>
      <c r="U2622" s="25">
        <f>VLOOKUP($A2622,Database!$A:$Y,12,FALSE)</f>
        <v>32</v>
      </c>
      <c r="V2622" s="25" t="str">
        <f>VLOOKUP(A2622,Database!A:M,13,FALSE)</f>
        <v>À venir</v>
      </c>
      <c r="W2622" s="25" t="str">
        <f>VLOOKUP($A2622,Database!$A:$Y,20,FALSE)</f>
        <v/>
      </c>
      <c r="X2622" s="25" t="str">
        <f>VLOOKUP($A2622,Database!$A:$Y,21,FALSE)</f>
        <v/>
      </c>
      <c r="Y2622" s="25" t="str">
        <f ca="1">IF(C2622&lt;NOW(),IF(AND(P2622&gt;Q2622,W2622&gt;X2622),S2622,IF(AND(P2622=Q2622,W2622=X2622),T2622,IF(AND(P2622&lt;Q2622,W2622&lt;X2622),U2622,0))),"")</f>
        <v/>
      </c>
      <c r="Z2622" s="25">
        <f>IF(AND(P2622=W2622,Q2622=X2622),1,0)</f>
        <v>1</v>
      </c>
      <c r="AA2622" s="25" t="str">
        <f>IF(Z2622=0,"",IF(ISBLANK(VLOOKUP(A2622,Database!A:AA,22,FALSE)),"",VLOOKUP(A2622,Database!A:AA,22,FALSE)))</f>
        <v>Exact</v>
      </c>
      <c r="AB2622" s="25">
        <f ca="1">IFERROR(IF(AND(Y2622&lt;&gt;"",OR(V2622="Terminé",V2622="En cours")),VLOOKUP(AA2622,Setup_ScoreExactBonus!A:D,4,FALSE),0),0)</f>
        <v>0</v>
      </c>
      <c r="AC2622" s="31" t="str">
        <f t="shared" ca="1" si="2"/>
        <v/>
      </c>
      <c r="AD2622" s="31">
        <f ca="1">SUMIFS(AC$2:AC2622,D$2:D2622,D2622)*IF(R2622=0,1,2)</f>
        <v>0</v>
      </c>
    </row>
    <row r="2623" spans="1:30" x14ac:dyDescent="0.35">
      <c r="A2623" s="31">
        <f>IF(ISBLANK(B2623),"",COUNTIF(B$2:B2623,B2623))-1</f>
        <v>67</v>
      </c>
      <c r="B2623" s="31">
        <v>9</v>
      </c>
      <c r="C2623" s="10">
        <f>VLOOKUP($A2623,Database!$A:$Y,7,FALSE)</f>
        <v>46200.958333333336</v>
      </c>
      <c r="D2623" s="31" t="str">
        <f>VLOOKUP(Pronostics!$B2623,Setup_MPP!$A:$G,3,FALSE)</f>
        <v>Aurelien_dqp</v>
      </c>
      <c r="E2623" s="31" t="str">
        <f>VLOOKUP(Pronostics!$B2623,Setup_MPP!$A:$G,2,FALSE)</f>
        <v>Aurélien DE POULPIQUET</v>
      </c>
      <c r="F2623" s="31" t="str">
        <f>VLOOKUP($B2623,Setup_MPP!$A:$E,4,FALSE)</f>
        <v>#F4EA9D</v>
      </c>
      <c r="G2623" s="31" t="str">
        <f>VLOOKUP($B2623,Setup_MPP!$A:$E,5,FALSE)</f>
        <v>#D2C458</v>
      </c>
      <c r="H2623" s="31" t="str">
        <f>IFERROR(IF(AND(A2623&gt;=1,A2623&lt;=104),VLOOKUP($A2623,Location!$A:$J,6,FALSE),IF(A2623=0,"Avant l'ouverture",IF(OR(A2623=105,A2623=106),"Bonus"))),"")</f>
        <v>Tour 3</v>
      </c>
      <c r="I2623" s="31" t="str">
        <f>IF(LEFT(H2623,4)="Tour",VLOOKUP(A2623,Database!$A:$C,3,FALSE),"")</f>
        <v>L</v>
      </c>
      <c r="J2623" s="31" t="str">
        <f>VLOOKUP($A2623,Location!$A:$J,7,FALSE)</f>
        <v>Panama</v>
      </c>
      <c r="K2623" s="31" t="str">
        <f>IFERROR(VLOOKUP(J2623,Setup_Team!$B:$C,2,FALSE), "TDB")</f>
        <v>PAN</v>
      </c>
      <c r="L2623" s="31" t="str">
        <f>VLOOKUP($A2623,Location!$A:$J,8,FALSE)</f>
        <v>Angleterre</v>
      </c>
      <c r="M2623" s="31" t="str">
        <f>IFERROR(VLOOKUP(L2623,Setup_Team!$B:$C,2,FALSE), "TDB")</f>
        <v>ENG</v>
      </c>
      <c r="N2623" s="31" t="str">
        <f>VLOOKUP($A2623,Location!$A:$J,9,FALSE)</f>
        <v>Philadelphia, Pennsylvania</v>
      </c>
      <c r="O2623" s="31" t="str">
        <f>VLOOKUP($A2623,Location!$A:$J,10,FALSE)</f>
        <v>Lincoln Financial Field</v>
      </c>
      <c r="R2623" s="31">
        <v>0</v>
      </c>
      <c r="S2623" s="25">
        <f>VLOOKUP($A2623,Database!$A:$Y,10,FALSE)</f>
        <v>168</v>
      </c>
      <c r="T2623" s="25">
        <f>VLOOKUP($A2623,Database!$A:$Y,11,FALSE)</f>
        <v>137</v>
      </c>
      <c r="U2623" s="25">
        <f>VLOOKUP($A2623,Database!$A:$Y,12,FALSE)</f>
        <v>32</v>
      </c>
      <c r="V2623" s="25" t="str">
        <f>VLOOKUP(A2623,Database!A:M,13,FALSE)</f>
        <v>À venir</v>
      </c>
      <c r="W2623" s="25" t="str">
        <f>VLOOKUP($A2623,Database!$A:$Y,20,FALSE)</f>
        <v/>
      </c>
      <c r="X2623" s="25" t="str">
        <f>VLOOKUP($A2623,Database!$A:$Y,21,FALSE)</f>
        <v/>
      </c>
      <c r="Y2623" s="25" t="str">
        <f ca="1">IF(C2623&lt;NOW(),IF(AND(P2623&gt;Q2623,W2623&gt;X2623),S2623,IF(AND(P2623=Q2623,W2623=X2623),T2623,IF(AND(P2623&lt;Q2623,W2623&lt;X2623),U2623,0))),"")</f>
        <v/>
      </c>
      <c r="Z2623" s="25">
        <f>IF(AND(P2623=W2623,Q2623=X2623),1,0)</f>
        <v>1</v>
      </c>
      <c r="AA2623" s="25" t="str">
        <f>IF(Z2623=0,"",IF(ISBLANK(VLOOKUP(A2623,Database!A:AA,22,FALSE)),"",VLOOKUP(A2623,Database!A:AA,22,FALSE)))</f>
        <v>Exact</v>
      </c>
      <c r="AB2623" s="25">
        <f ca="1">IFERROR(IF(AND(Y2623&lt;&gt;"",OR(V2623="Terminé",V2623="En cours")),VLOOKUP(AA2623,Setup_ScoreExactBonus!A:D,4,FALSE),0),0)</f>
        <v>0</v>
      </c>
      <c r="AC2623" s="31" t="str">
        <f t="shared" ca="1" si="2"/>
        <v/>
      </c>
      <c r="AD2623" s="31">
        <f ca="1">SUMIFS(AC$2:AC2623,D$2:D2623,D2623)*IF(R2623=0,1,2)</f>
        <v>0</v>
      </c>
    </row>
    <row r="2624" spans="1:30" x14ac:dyDescent="0.35">
      <c r="A2624" s="31">
        <f>IF(ISBLANK(B2624),"",COUNTIF(B$2:B2624,B2624))-1</f>
        <v>67</v>
      </c>
      <c r="B2624" s="31">
        <v>10</v>
      </c>
      <c r="C2624" s="10">
        <f>VLOOKUP($A2624,Database!$A:$Y,7,FALSE)</f>
        <v>46200.958333333336</v>
      </c>
      <c r="D2624" s="31" t="str">
        <f>VLOOKUP(Pronostics!$B2624,Setup_MPP!$A:$G,3,FALSE)</f>
        <v>RandomPaul</v>
      </c>
      <c r="E2624" s="31" t="str">
        <f>VLOOKUP(Pronostics!$B2624,Setup_MPP!$A:$G,2,FALSE)</f>
        <v>Paul MONTESINOS</v>
      </c>
      <c r="F2624" s="31" t="str">
        <f>VLOOKUP($B2624,Setup_MPP!$A:$E,4,FALSE)</f>
        <v>#C4B0FF</v>
      </c>
      <c r="G2624" s="31" t="str">
        <f>VLOOKUP($B2624,Setup_MPP!$A:$E,5,FALSE)</f>
        <v>#7F66C8</v>
      </c>
      <c r="H2624" s="31" t="str">
        <f>IFERROR(IF(AND(A2624&gt;=1,A2624&lt;=104),VLOOKUP($A2624,Location!$A:$J,6,FALSE),IF(A2624=0,"Avant l'ouverture",IF(OR(A2624=105,A2624=106),"Bonus"))),"")</f>
        <v>Tour 3</v>
      </c>
      <c r="I2624" s="31" t="str">
        <f>IF(LEFT(H2624,4)="Tour",VLOOKUP(A2624,Database!$A:$C,3,FALSE),"")</f>
        <v>L</v>
      </c>
      <c r="J2624" s="31" t="str">
        <f>VLOOKUP($A2624,Location!$A:$J,7,FALSE)</f>
        <v>Panama</v>
      </c>
      <c r="K2624" s="31" t="str">
        <f>IFERROR(VLOOKUP(J2624,Setup_Team!$B:$C,2,FALSE), "TDB")</f>
        <v>PAN</v>
      </c>
      <c r="L2624" s="31" t="str">
        <f>VLOOKUP($A2624,Location!$A:$J,8,FALSE)</f>
        <v>Angleterre</v>
      </c>
      <c r="M2624" s="31" t="str">
        <f>IFERROR(VLOOKUP(L2624,Setup_Team!$B:$C,2,FALSE), "TDB")</f>
        <v>ENG</v>
      </c>
      <c r="N2624" s="31" t="str">
        <f>VLOOKUP($A2624,Location!$A:$J,9,FALSE)</f>
        <v>Philadelphia, Pennsylvania</v>
      </c>
      <c r="O2624" s="31" t="str">
        <f>VLOOKUP($A2624,Location!$A:$J,10,FALSE)</f>
        <v>Lincoln Financial Field</v>
      </c>
      <c r="R2624" s="31">
        <v>0</v>
      </c>
      <c r="S2624" s="25">
        <f>VLOOKUP($A2624,Database!$A:$Y,10,FALSE)</f>
        <v>168</v>
      </c>
      <c r="T2624" s="25">
        <f>VLOOKUP($A2624,Database!$A:$Y,11,FALSE)</f>
        <v>137</v>
      </c>
      <c r="U2624" s="25">
        <f>VLOOKUP($A2624,Database!$A:$Y,12,FALSE)</f>
        <v>32</v>
      </c>
      <c r="V2624" s="25" t="str">
        <f>VLOOKUP(A2624,Database!A:M,13,FALSE)</f>
        <v>À venir</v>
      </c>
      <c r="W2624" s="25" t="str">
        <f>VLOOKUP($A2624,Database!$A:$Y,20,FALSE)</f>
        <v/>
      </c>
      <c r="X2624" s="25" t="str">
        <f>VLOOKUP($A2624,Database!$A:$Y,21,FALSE)</f>
        <v/>
      </c>
      <c r="Y2624" s="25" t="str">
        <f ca="1">IF(C2624&lt;NOW(),IF(AND(P2624&gt;Q2624,W2624&gt;X2624),S2624,IF(AND(P2624=Q2624,W2624=X2624),T2624,IF(AND(P2624&lt;Q2624,W2624&lt;X2624),U2624,0))),"")</f>
        <v/>
      </c>
      <c r="Z2624" s="25">
        <f>IF(AND(P2624=W2624,Q2624=X2624),1,0)</f>
        <v>1</v>
      </c>
      <c r="AA2624" s="25" t="str">
        <f>IF(Z2624=0,"",IF(ISBLANK(VLOOKUP(A2624,Database!A:AA,22,FALSE)),"",VLOOKUP(A2624,Database!A:AA,22,FALSE)))</f>
        <v>Exact</v>
      </c>
      <c r="AB2624" s="25">
        <f ca="1">IFERROR(IF(AND(Y2624&lt;&gt;"",OR(V2624="Terminé",V2624="En cours")),VLOOKUP(AA2624,Setup_ScoreExactBonus!A:D,4,FALSE),0),0)</f>
        <v>0</v>
      </c>
      <c r="AC2624" s="31" t="str">
        <f t="shared" ca="1" si="2"/>
        <v/>
      </c>
      <c r="AD2624" s="31">
        <f ca="1">SUMIFS(AC$2:AC2624,D$2:D2624,D2624)*IF(R2624=0,1,2)</f>
        <v>0</v>
      </c>
    </row>
    <row r="2625" spans="1:30" x14ac:dyDescent="0.35">
      <c r="A2625" s="31">
        <f>IF(ISBLANK(B2625),"",COUNTIF(B$2:B2625,B2625))-1</f>
        <v>67</v>
      </c>
      <c r="B2625" s="31">
        <v>11</v>
      </c>
      <c r="C2625" s="10">
        <f>VLOOKUP($A2625,Database!$A:$Y,7,FALSE)</f>
        <v>46200.958333333336</v>
      </c>
      <c r="D2625" s="31" t="str">
        <f>VLOOKUP(Pronostics!$B2625,Setup_MPP!$A:$G,3,FALSE)</f>
        <v>Kinsley#8SA6T</v>
      </c>
      <c r="E2625" s="31" t="str">
        <f>VLOOKUP(Pronostics!$B2625,Setup_MPP!$A:$G,2,FALSE)</f>
        <v>Kinsley ROQUE</v>
      </c>
      <c r="F2625" s="31" t="str">
        <f>VLOOKUP($B2625,Setup_MPP!$A:$E,4,FALSE)</f>
        <v>#CBEBBA</v>
      </c>
      <c r="G2625" s="31" t="str">
        <f>VLOOKUP($B2625,Setup_MPP!$A:$E,5,FALSE)</f>
        <v>#70BC6E</v>
      </c>
      <c r="H2625" s="31" t="str">
        <f>IFERROR(IF(AND(A2625&gt;=1,A2625&lt;=104),VLOOKUP($A2625,Location!$A:$J,6,FALSE),IF(A2625=0,"Avant l'ouverture",IF(OR(A2625=105,A2625=106),"Bonus"))),"")</f>
        <v>Tour 3</v>
      </c>
      <c r="I2625" s="31" t="str">
        <f>IF(LEFT(H2625,4)="Tour",VLOOKUP(A2625,Database!$A:$C,3,FALSE),"")</f>
        <v>L</v>
      </c>
      <c r="J2625" s="31" t="str">
        <f>VLOOKUP($A2625,Location!$A:$J,7,FALSE)</f>
        <v>Panama</v>
      </c>
      <c r="K2625" s="31" t="str">
        <f>IFERROR(VLOOKUP(J2625,Setup_Team!$B:$C,2,FALSE), "TDB")</f>
        <v>PAN</v>
      </c>
      <c r="L2625" s="31" t="str">
        <f>VLOOKUP($A2625,Location!$A:$J,8,FALSE)</f>
        <v>Angleterre</v>
      </c>
      <c r="M2625" s="31" t="str">
        <f>IFERROR(VLOOKUP(L2625,Setup_Team!$B:$C,2,FALSE), "TDB")</f>
        <v>ENG</v>
      </c>
      <c r="N2625" s="31" t="str">
        <f>VLOOKUP($A2625,Location!$A:$J,9,FALSE)</f>
        <v>Philadelphia, Pennsylvania</v>
      </c>
      <c r="O2625" s="31" t="str">
        <f>VLOOKUP($A2625,Location!$A:$J,10,FALSE)</f>
        <v>Lincoln Financial Field</v>
      </c>
      <c r="R2625" s="31">
        <v>0</v>
      </c>
      <c r="S2625" s="25">
        <f>VLOOKUP($A2625,Database!$A:$Y,10,FALSE)</f>
        <v>168</v>
      </c>
      <c r="T2625" s="25">
        <f>VLOOKUP($A2625,Database!$A:$Y,11,FALSE)</f>
        <v>137</v>
      </c>
      <c r="U2625" s="25">
        <f>VLOOKUP($A2625,Database!$A:$Y,12,FALSE)</f>
        <v>32</v>
      </c>
      <c r="V2625" s="25" t="str">
        <f>VLOOKUP(A2625,Database!A:M,13,FALSE)</f>
        <v>À venir</v>
      </c>
      <c r="W2625" s="25" t="str">
        <f>VLOOKUP($A2625,Database!$A:$Y,20,FALSE)</f>
        <v/>
      </c>
      <c r="X2625" s="25" t="str">
        <f>VLOOKUP($A2625,Database!$A:$Y,21,FALSE)</f>
        <v/>
      </c>
      <c r="Y2625" s="25" t="str">
        <f ca="1">IF(C2625&lt;NOW(),IF(AND(P2625&gt;Q2625,W2625&gt;X2625),S2625,IF(AND(P2625=Q2625,W2625=X2625),T2625,IF(AND(P2625&lt;Q2625,W2625&lt;X2625),U2625,0))),"")</f>
        <v/>
      </c>
      <c r="Z2625" s="25">
        <f>IF(AND(P2625=W2625,Q2625=X2625),1,0)</f>
        <v>1</v>
      </c>
      <c r="AA2625" s="25" t="str">
        <f>IF(Z2625=0,"",IF(ISBLANK(VLOOKUP(A2625,Database!A:AA,22,FALSE)),"",VLOOKUP(A2625,Database!A:AA,22,FALSE)))</f>
        <v>Exact</v>
      </c>
      <c r="AB2625" s="25">
        <f ca="1">IFERROR(IF(AND(Y2625&lt;&gt;"",OR(V2625="Terminé",V2625="En cours")),VLOOKUP(AA2625,Setup_ScoreExactBonus!A:D,4,FALSE),0),0)</f>
        <v>0</v>
      </c>
      <c r="AC2625" s="31" t="str">
        <f t="shared" ca="1" si="2"/>
        <v/>
      </c>
      <c r="AD2625" s="31">
        <f ca="1">SUMIFS(AC$2:AC2625,D$2:D2625,D2625)*IF(R2625=0,1,2)</f>
        <v>0</v>
      </c>
    </row>
    <row r="2626" spans="1:30" x14ac:dyDescent="0.35">
      <c r="A2626" s="31">
        <f>IF(ISBLANK(B2626),"",COUNTIF(B$2:B2626,B2626))-1</f>
        <v>67</v>
      </c>
      <c r="B2626" s="31">
        <v>12</v>
      </c>
      <c r="C2626" s="10">
        <f>VLOOKUP($A2626,Database!$A:$Y,7,FALSE)</f>
        <v>46200.958333333336</v>
      </c>
      <c r="D2626" s="31" t="str">
        <f>VLOOKUP(Pronostics!$B2626,Setup_MPP!$A:$G,3,FALSE)</f>
        <v>Jaouad1</v>
      </c>
      <c r="E2626" s="31" t="str">
        <f>VLOOKUP(Pronostics!$B2626,Setup_MPP!$A:$G,2,FALSE)</f>
        <v>Jaouad SETTI</v>
      </c>
      <c r="F2626" s="31" t="str">
        <f>VLOOKUP($B2626,Setup_MPP!$A:$E,4,FALSE)</f>
        <v>#C2D4FF</v>
      </c>
      <c r="G2626" s="31" t="str">
        <f>VLOOKUP($B2626,Setup_MPP!$A:$E,5,FALSE)</f>
        <v>#6586D5</v>
      </c>
      <c r="H2626" s="31" t="str">
        <f>IFERROR(IF(AND(A2626&gt;=1,A2626&lt;=104),VLOOKUP($A2626,Location!$A:$J,6,FALSE),IF(A2626=0,"Avant l'ouverture",IF(OR(A2626=105,A2626=106),"Bonus"))),"")</f>
        <v>Tour 3</v>
      </c>
      <c r="I2626" s="31" t="str">
        <f>IF(LEFT(H2626,4)="Tour",VLOOKUP(A2626,Database!$A:$C,3,FALSE),"")</f>
        <v>L</v>
      </c>
      <c r="J2626" s="31" t="str">
        <f>VLOOKUP($A2626,Location!$A:$J,7,FALSE)</f>
        <v>Panama</v>
      </c>
      <c r="K2626" s="31" t="str">
        <f>IFERROR(VLOOKUP(J2626,Setup_Team!$B:$C,2,FALSE), "TDB")</f>
        <v>PAN</v>
      </c>
      <c r="L2626" s="31" t="str">
        <f>VLOOKUP($A2626,Location!$A:$J,8,FALSE)</f>
        <v>Angleterre</v>
      </c>
      <c r="M2626" s="31" t="str">
        <f>IFERROR(VLOOKUP(L2626,Setup_Team!$B:$C,2,FALSE), "TDB")</f>
        <v>ENG</v>
      </c>
      <c r="N2626" s="31" t="str">
        <f>VLOOKUP($A2626,Location!$A:$J,9,FALSE)</f>
        <v>Philadelphia, Pennsylvania</v>
      </c>
      <c r="O2626" s="31" t="str">
        <f>VLOOKUP($A2626,Location!$A:$J,10,FALSE)</f>
        <v>Lincoln Financial Field</v>
      </c>
      <c r="R2626" s="31">
        <v>0</v>
      </c>
      <c r="S2626" s="25">
        <f>VLOOKUP($A2626,Database!$A:$Y,10,FALSE)</f>
        <v>168</v>
      </c>
      <c r="T2626" s="25">
        <f>VLOOKUP($A2626,Database!$A:$Y,11,FALSE)</f>
        <v>137</v>
      </c>
      <c r="U2626" s="25">
        <f>VLOOKUP($A2626,Database!$A:$Y,12,FALSE)</f>
        <v>32</v>
      </c>
      <c r="V2626" s="25" t="str">
        <f>VLOOKUP(A2626,Database!A:M,13,FALSE)</f>
        <v>À venir</v>
      </c>
      <c r="W2626" s="25" t="str">
        <f>VLOOKUP($A2626,Database!$A:$Y,20,FALSE)</f>
        <v/>
      </c>
      <c r="X2626" s="25" t="str">
        <f>VLOOKUP($A2626,Database!$A:$Y,21,FALSE)</f>
        <v/>
      </c>
      <c r="Y2626" s="25" t="str">
        <f ca="1">IF(C2626&lt;NOW(),IF(AND(P2626&gt;Q2626,W2626&gt;X2626),S2626,IF(AND(P2626=Q2626,W2626=X2626),T2626,IF(AND(P2626&lt;Q2626,W2626&lt;X2626),U2626,0))),"")</f>
        <v/>
      </c>
      <c r="Z2626" s="25">
        <f>IF(AND(P2626=W2626,Q2626=X2626),1,0)</f>
        <v>1</v>
      </c>
      <c r="AA2626" s="25" t="str">
        <f>IF(Z2626=0,"",IF(ISBLANK(VLOOKUP(A2626,Database!A:AA,22,FALSE)),"",VLOOKUP(A2626,Database!A:AA,22,FALSE)))</f>
        <v>Exact</v>
      </c>
      <c r="AB2626" s="25">
        <f ca="1">IFERROR(IF(AND(Y2626&lt;&gt;"",OR(V2626="Terminé",V2626="En cours")),VLOOKUP(AA2626,Setup_ScoreExactBonus!A:D,4,FALSE),0),0)</f>
        <v>0</v>
      </c>
      <c r="AC2626" s="31" t="str">
        <f t="shared" ca="1" si="2"/>
        <v/>
      </c>
      <c r="AD2626" s="31">
        <f ca="1">SUMIFS(AC$2:AC2626,D$2:D2626,D2626)*IF(R2626=0,1,2)</f>
        <v>0</v>
      </c>
    </row>
    <row r="2627" spans="1:30" x14ac:dyDescent="0.35">
      <c r="A2627" s="31">
        <f>IF(ISBLANK(B2627),"",COUNTIF(B$2:B2627,B2627))-1</f>
        <v>67</v>
      </c>
      <c r="B2627" s="31">
        <v>13</v>
      </c>
      <c r="C2627" s="10">
        <f>VLOOKUP($A2627,Database!$A:$Y,7,FALSE)</f>
        <v>46200.958333333336</v>
      </c>
      <c r="D2627" s="31" t="str">
        <f>VLOOKUP(Pronostics!$B2627,Setup_MPP!$A:$G,3,FALSE)</f>
        <v>Julien_I</v>
      </c>
      <c r="E2627" s="31" t="str">
        <f>VLOOKUP(Pronostics!$B2627,Setup_MPP!$A:$G,2,FALSE)</f>
        <v>Julien INGE</v>
      </c>
      <c r="F2627" s="31" t="str">
        <f>VLOOKUP($B2627,Setup_MPP!$A:$E,4,FALSE)</f>
        <v>#C1E0EF</v>
      </c>
      <c r="G2627" s="31" t="str">
        <f>VLOOKUP($B2627,Setup_MPP!$A:$E,5,FALSE)</f>
        <v>#4F91B2</v>
      </c>
      <c r="H2627" s="31" t="str">
        <f>IFERROR(IF(AND(A2627&gt;=1,A2627&lt;=104),VLOOKUP($A2627,Location!$A:$J,6,FALSE),IF(A2627=0,"Avant l'ouverture",IF(OR(A2627=105,A2627=106),"Bonus"))),"")</f>
        <v>Tour 3</v>
      </c>
      <c r="I2627" s="31" t="str">
        <f>IF(LEFT(H2627,4)="Tour",VLOOKUP(A2627,Database!$A:$C,3,FALSE),"")</f>
        <v>L</v>
      </c>
      <c r="J2627" s="31" t="str">
        <f>VLOOKUP($A2627,Location!$A:$J,7,FALSE)</f>
        <v>Panama</v>
      </c>
      <c r="K2627" s="31" t="str">
        <f>IFERROR(VLOOKUP(J2627,Setup_Team!$B:$C,2,FALSE), "TDB")</f>
        <v>PAN</v>
      </c>
      <c r="L2627" s="31" t="str">
        <f>VLOOKUP($A2627,Location!$A:$J,8,FALSE)</f>
        <v>Angleterre</v>
      </c>
      <c r="M2627" s="31" t="str">
        <f>IFERROR(VLOOKUP(L2627,Setup_Team!$B:$C,2,FALSE), "TDB")</f>
        <v>ENG</v>
      </c>
      <c r="N2627" s="31" t="str">
        <f>VLOOKUP($A2627,Location!$A:$J,9,FALSE)</f>
        <v>Philadelphia, Pennsylvania</v>
      </c>
      <c r="O2627" s="31" t="str">
        <f>VLOOKUP($A2627,Location!$A:$J,10,FALSE)</f>
        <v>Lincoln Financial Field</v>
      </c>
      <c r="R2627" s="31">
        <v>0</v>
      </c>
      <c r="S2627" s="25">
        <f>VLOOKUP($A2627,Database!$A:$Y,10,FALSE)</f>
        <v>168</v>
      </c>
      <c r="T2627" s="25">
        <f>VLOOKUP($A2627,Database!$A:$Y,11,FALSE)</f>
        <v>137</v>
      </c>
      <c r="U2627" s="25">
        <f>VLOOKUP($A2627,Database!$A:$Y,12,FALSE)</f>
        <v>32</v>
      </c>
      <c r="V2627" s="25" t="str">
        <f>VLOOKUP(A2627,Database!A:M,13,FALSE)</f>
        <v>À venir</v>
      </c>
      <c r="W2627" s="25" t="str">
        <f>VLOOKUP($A2627,Database!$A:$Y,20,FALSE)</f>
        <v/>
      </c>
      <c r="X2627" s="25" t="str">
        <f>VLOOKUP($A2627,Database!$A:$Y,21,FALSE)</f>
        <v/>
      </c>
      <c r="Y2627" s="25" t="str">
        <f ca="1">IF(C2627&lt;NOW(),IF(AND(P2627&gt;Q2627,W2627&gt;X2627),S2627,IF(AND(P2627=Q2627,W2627=X2627),T2627,IF(AND(P2627&lt;Q2627,W2627&lt;X2627),U2627,0))),"")</f>
        <v/>
      </c>
      <c r="Z2627" s="25">
        <f>IF(AND(P2627=W2627,Q2627=X2627),1,0)</f>
        <v>1</v>
      </c>
      <c r="AA2627" s="25" t="str">
        <f>IF(Z2627=0,"",IF(ISBLANK(VLOOKUP(A2627,Database!A:AA,22,FALSE)),"",VLOOKUP(A2627,Database!A:AA,22,FALSE)))</f>
        <v>Exact</v>
      </c>
      <c r="AB2627" s="25">
        <f ca="1">IFERROR(IF(AND(Y2627&lt;&gt;"",OR(V2627="Terminé",V2627="En cours")),VLOOKUP(AA2627,Setup_ScoreExactBonus!A:D,4,FALSE),0),0)</f>
        <v>0</v>
      </c>
      <c r="AC2627" s="31" t="str">
        <f t="shared" ca="1" si="2"/>
        <v/>
      </c>
      <c r="AD2627" s="31">
        <f ca="1">SUMIFS(AC$2:AC2627,D$2:D2627,D2627)*IF(R2627=0,1,2)</f>
        <v>0</v>
      </c>
    </row>
    <row r="2628" spans="1:30" x14ac:dyDescent="0.35">
      <c r="A2628" s="31">
        <f>IF(ISBLANK(B2628),"",COUNTIF(B$2:B2628,B2628))-1</f>
        <v>67</v>
      </c>
      <c r="B2628" s="31">
        <v>14</v>
      </c>
      <c r="C2628" s="10">
        <f>VLOOKUP($A2628,Database!$A:$Y,7,FALSE)</f>
        <v>46200.958333333336</v>
      </c>
      <c r="D2628" s="31" t="str">
        <f>VLOOKUP(Pronostics!$B2628,Setup_MPP!$A:$G,3,FALSE)</f>
        <v>MarieEYT</v>
      </c>
      <c r="E2628" s="31" t="str">
        <f>VLOOKUP(Pronostics!$B2628,Setup_MPP!$A:$G,2,FALSE)</f>
        <v>Marie EXBRAYAT</v>
      </c>
      <c r="F2628" s="31" t="str">
        <f>VLOOKUP($B2628,Setup_MPP!$A:$E,4,FALSE)</f>
        <v>#FFAFD2</v>
      </c>
      <c r="G2628" s="31" t="str">
        <f>VLOOKUP($B2628,Setup_MPP!$A:$E,5,FALSE)</f>
        <v>#F2589B</v>
      </c>
      <c r="H2628" s="31" t="str">
        <f>IFERROR(IF(AND(A2628&gt;=1,A2628&lt;=104),VLOOKUP($A2628,Location!$A:$J,6,FALSE),IF(A2628=0,"Avant l'ouverture",IF(OR(A2628=105,A2628=106),"Bonus"))),"")</f>
        <v>Tour 3</v>
      </c>
      <c r="I2628" s="31" t="str">
        <f>IF(LEFT(H2628,4)="Tour",VLOOKUP(A2628,Database!$A:$C,3,FALSE),"")</f>
        <v>L</v>
      </c>
      <c r="J2628" s="31" t="str">
        <f>VLOOKUP($A2628,Location!$A:$J,7,FALSE)</f>
        <v>Panama</v>
      </c>
      <c r="K2628" s="31" t="str">
        <f>IFERROR(VLOOKUP(J2628,Setup_Team!$B:$C,2,FALSE), "TDB")</f>
        <v>PAN</v>
      </c>
      <c r="L2628" s="31" t="str">
        <f>VLOOKUP($A2628,Location!$A:$J,8,FALSE)</f>
        <v>Angleterre</v>
      </c>
      <c r="M2628" s="31" t="str">
        <f>IFERROR(VLOOKUP(L2628,Setup_Team!$B:$C,2,FALSE), "TDB")</f>
        <v>ENG</v>
      </c>
      <c r="N2628" s="31" t="str">
        <f>VLOOKUP($A2628,Location!$A:$J,9,FALSE)</f>
        <v>Philadelphia, Pennsylvania</v>
      </c>
      <c r="O2628" s="31" t="str">
        <f>VLOOKUP($A2628,Location!$A:$J,10,FALSE)</f>
        <v>Lincoln Financial Field</v>
      </c>
      <c r="R2628" s="31">
        <v>0</v>
      </c>
      <c r="S2628" s="25">
        <f>VLOOKUP($A2628,Database!$A:$Y,10,FALSE)</f>
        <v>168</v>
      </c>
      <c r="T2628" s="25">
        <f>VLOOKUP($A2628,Database!$A:$Y,11,FALSE)</f>
        <v>137</v>
      </c>
      <c r="U2628" s="25">
        <f>VLOOKUP($A2628,Database!$A:$Y,12,FALSE)</f>
        <v>32</v>
      </c>
      <c r="V2628" s="25" t="str">
        <f>VLOOKUP(A2628,Database!A:M,13,FALSE)</f>
        <v>À venir</v>
      </c>
      <c r="W2628" s="25" t="str">
        <f>VLOOKUP($A2628,Database!$A:$Y,20,FALSE)</f>
        <v/>
      </c>
      <c r="X2628" s="25" t="str">
        <f>VLOOKUP($A2628,Database!$A:$Y,21,FALSE)</f>
        <v/>
      </c>
      <c r="Y2628" s="25" t="str">
        <f ca="1">IF(C2628&lt;NOW(),IF(AND(P2628&gt;Q2628,W2628&gt;X2628),S2628,IF(AND(P2628=Q2628,W2628=X2628),T2628,IF(AND(P2628&lt;Q2628,W2628&lt;X2628),U2628,0))),"")</f>
        <v/>
      </c>
      <c r="Z2628" s="25">
        <f>IF(AND(P2628=W2628,Q2628=X2628),1,0)</f>
        <v>1</v>
      </c>
      <c r="AA2628" s="25" t="str">
        <f>IF(Z2628=0,"",IF(ISBLANK(VLOOKUP(A2628,Database!A:AA,22,FALSE)),"",VLOOKUP(A2628,Database!A:AA,22,FALSE)))</f>
        <v>Exact</v>
      </c>
      <c r="AB2628" s="25">
        <f ca="1">IFERROR(IF(AND(Y2628&lt;&gt;"",OR(V2628="Terminé",V2628="En cours")),VLOOKUP(AA2628,Setup_ScoreExactBonus!A:D,4,FALSE),0),0)</f>
        <v>0</v>
      </c>
      <c r="AC2628" s="31" t="str">
        <f t="shared" ca="1" si="2"/>
        <v/>
      </c>
      <c r="AD2628" s="31">
        <f ca="1">SUMIFS(AC$2:AC2628,D$2:D2628,D2628)*IF(R2628=0,1,2)</f>
        <v>0</v>
      </c>
    </row>
    <row r="2629" spans="1:30" x14ac:dyDescent="0.35">
      <c r="A2629" s="31">
        <f>IF(ISBLANK(B2629),"",COUNTIF(B$2:B2629,B2629))-1</f>
        <v>67</v>
      </c>
      <c r="B2629" s="31">
        <v>15</v>
      </c>
      <c r="C2629" s="10">
        <f>VLOOKUP($A2629,Database!$A:$Y,7,FALSE)</f>
        <v>46200.958333333336</v>
      </c>
      <c r="D2629" s="31" t="str">
        <f>VLOOKUP(Pronostics!$B2629,Setup_MPP!$A:$G,3,FALSE)</f>
        <v>Amine#8UL9R</v>
      </c>
      <c r="E2629" s="31" t="str">
        <f>VLOOKUP(Pronostics!$B2629,Setup_MPP!$A:$G,2,FALSE)</f>
        <v>Amine ZARROUKI</v>
      </c>
      <c r="F2629" s="31" t="str">
        <f>VLOOKUP($B2629,Setup_MPP!$A:$E,4,FALSE)</f>
        <v>#FF9898</v>
      </c>
      <c r="G2629" s="31" t="str">
        <f>VLOOKUP($B2629,Setup_MPP!$A:$E,5,FALSE)</f>
        <v>#FF5D5D</v>
      </c>
      <c r="H2629" s="31" t="str">
        <f>IFERROR(IF(AND(A2629&gt;=1,A2629&lt;=104),VLOOKUP($A2629,Location!$A:$J,6,FALSE),IF(A2629=0,"Avant l'ouverture",IF(OR(A2629=105,A2629=106),"Bonus"))),"")</f>
        <v>Tour 3</v>
      </c>
      <c r="I2629" s="31" t="str">
        <f>IF(LEFT(H2629,4)="Tour",VLOOKUP(A2629,Database!$A:$C,3,FALSE),"")</f>
        <v>L</v>
      </c>
      <c r="J2629" s="31" t="str">
        <f>VLOOKUP($A2629,Location!$A:$J,7,FALSE)</f>
        <v>Panama</v>
      </c>
      <c r="K2629" s="31" t="str">
        <f>IFERROR(VLOOKUP(J2629,Setup_Team!$B:$C,2,FALSE), "TDB")</f>
        <v>PAN</v>
      </c>
      <c r="L2629" s="31" t="str">
        <f>VLOOKUP($A2629,Location!$A:$J,8,FALSE)</f>
        <v>Angleterre</v>
      </c>
      <c r="M2629" s="31" t="str">
        <f>IFERROR(VLOOKUP(L2629,Setup_Team!$B:$C,2,FALSE), "TDB")</f>
        <v>ENG</v>
      </c>
      <c r="N2629" s="31" t="str">
        <f>VLOOKUP($A2629,Location!$A:$J,9,FALSE)</f>
        <v>Philadelphia, Pennsylvania</v>
      </c>
      <c r="O2629" s="31" t="str">
        <f>VLOOKUP($A2629,Location!$A:$J,10,FALSE)</f>
        <v>Lincoln Financial Field</v>
      </c>
      <c r="R2629" s="31">
        <v>0</v>
      </c>
      <c r="S2629" s="25">
        <f>VLOOKUP($A2629,Database!$A:$Y,10,FALSE)</f>
        <v>168</v>
      </c>
      <c r="T2629" s="25">
        <f>VLOOKUP($A2629,Database!$A:$Y,11,FALSE)</f>
        <v>137</v>
      </c>
      <c r="U2629" s="25">
        <f>VLOOKUP($A2629,Database!$A:$Y,12,FALSE)</f>
        <v>32</v>
      </c>
      <c r="V2629" s="25" t="str">
        <f>VLOOKUP(A2629,Database!A:M,13,FALSE)</f>
        <v>À venir</v>
      </c>
      <c r="W2629" s="25" t="str">
        <f>VLOOKUP($A2629,Database!$A:$Y,20,FALSE)</f>
        <v/>
      </c>
      <c r="X2629" s="25" t="str">
        <f>VLOOKUP($A2629,Database!$A:$Y,21,FALSE)</f>
        <v/>
      </c>
      <c r="Y2629" s="25" t="str">
        <f ca="1">IF(C2629&lt;NOW(),IF(AND(P2629&gt;Q2629,W2629&gt;X2629),S2629,IF(AND(P2629=Q2629,W2629=X2629),T2629,IF(AND(P2629&lt;Q2629,W2629&lt;X2629),U2629,0))),"")</f>
        <v/>
      </c>
      <c r="Z2629" s="25">
        <f>IF(AND(P2629=W2629,Q2629=X2629),1,0)</f>
        <v>1</v>
      </c>
      <c r="AA2629" s="25" t="str">
        <f>IF(Z2629=0,"",IF(ISBLANK(VLOOKUP(A2629,Database!A:AA,22,FALSE)),"",VLOOKUP(A2629,Database!A:AA,22,FALSE)))</f>
        <v>Exact</v>
      </c>
      <c r="AB2629" s="25">
        <f ca="1">IFERROR(IF(AND(Y2629&lt;&gt;"",OR(V2629="Terminé",V2629="En cours")),VLOOKUP(AA2629,Setup_ScoreExactBonus!A:D,4,FALSE),0),0)</f>
        <v>0</v>
      </c>
      <c r="AC2629" s="31" t="str">
        <f t="shared" ca="1" si="2"/>
        <v/>
      </c>
      <c r="AD2629" s="31">
        <f ca="1">SUMIFS(AC$2:AC2629,D$2:D2629,D2629)*IF(R2629=0,1,2)</f>
        <v>0</v>
      </c>
    </row>
    <row r="2630" spans="1:30" x14ac:dyDescent="0.35">
      <c r="A2630" s="31">
        <f>IF(ISBLANK(B2630),"",COUNTIF(B$2:B2630,B2630))-1</f>
        <v>67</v>
      </c>
      <c r="B2630" s="31">
        <v>16</v>
      </c>
      <c r="C2630" s="10">
        <f>VLOOKUP($A2630,Database!$A:$Y,7,FALSE)</f>
        <v>46200.958333333336</v>
      </c>
      <c r="D2630" s="31" t="str">
        <f>VLOOKUP(Pronostics!$B2630,Setup_MPP!$A:$G,3,FALSE)</f>
        <v>Laura#8V93E</v>
      </c>
      <c r="E2630" s="31" t="str">
        <f>VLOOKUP(Pronostics!$B2630,Setup_MPP!$A:$G,2,FALSE)</f>
        <v>Laura GIULIANO</v>
      </c>
      <c r="F2630" s="31" t="str">
        <f>VLOOKUP($B2630,Setup_MPP!$A:$E,4,FALSE)</f>
        <v>#86A4FE</v>
      </c>
      <c r="G2630" s="31" t="str">
        <f>VLOOKUP($B2630,Setup_MPP!$A:$E,5,FALSE)</f>
        <v>#3769FF</v>
      </c>
      <c r="H2630" s="31" t="str">
        <f>IFERROR(IF(AND(A2630&gt;=1,A2630&lt;=104),VLOOKUP($A2630,Location!$A:$J,6,FALSE),IF(A2630=0,"Avant l'ouverture",IF(OR(A2630=105,A2630=106),"Bonus"))),"")</f>
        <v>Tour 3</v>
      </c>
      <c r="I2630" s="31" t="str">
        <f>IF(LEFT(H2630,4)="Tour",VLOOKUP(A2630,Database!$A:$C,3,FALSE),"")</f>
        <v>L</v>
      </c>
      <c r="J2630" s="31" t="str">
        <f>VLOOKUP($A2630,Location!$A:$J,7,FALSE)</f>
        <v>Panama</v>
      </c>
      <c r="K2630" s="31" t="str">
        <f>IFERROR(VLOOKUP(J2630,Setup_Team!$B:$C,2,FALSE), "TDB")</f>
        <v>PAN</v>
      </c>
      <c r="L2630" s="31" t="str">
        <f>VLOOKUP($A2630,Location!$A:$J,8,FALSE)</f>
        <v>Angleterre</v>
      </c>
      <c r="M2630" s="31" t="str">
        <f>IFERROR(VLOOKUP(L2630,Setup_Team!$B:$C,2,FALSE), "TDB")</f>
        <v>ENG</v>
      </c>
      <c r="N2630" s="31" t="str">
        <f>VLOOKUP($A2630,Location!$A:$J,9,FALSE)</f>
        <v>Philadelphia, Pennsylvania</v>
      </c>
      <c r="O2630" s="31" t="str">
        <f>VLOOKUP($A2630,Location!$A:$J,10,FALSE)</f>
        <v>Lincoln Financial Field</v>
      </c>
      <c r="R2630" s="31">
        <v>0</v>
      </c>
      <c r="S2630" s="25">
        <f>VLOOKUP($A2630,Database!$A:$Y,10,FALSE)</f>
        <v>168</v>
      </c>
      <c r="T2630" s="25">
        <f>VLOOKUP($A2630,Database!$A:$Y,11,FALSE)</f>
        <v>137</v>
      </c>
      <c r="U2630" s="25">
        <f>VLOOKUP($A2630,Database!$A:$Y,12,FALSE)</f>
        <v>32</v>
      </c>
      <c r="V2630" s="25" t="str">
        <f>VLOOKUP(A2630,Database!A:M,13,FALSE)</f>
        <v>À venir</v>
      </c>
      <c r="W2630" s="25" t="str">
        <f>VLOOKUP($A2630,Database!$A:$Y,20,FALSE)</f>
        <v/>
      </c>
      <c r="X2630" s="25" t="str">
        <f>VLOOKUP($A2630,Database!$A:$Y,21,FALSE)</f>
        <v/>
      </c>
      <c r="Y2630" s="25" t="str">
        <f ca="1">IF(C2630&lt;NOW(),IF(AND(P2630&gt;Q2630,W2630&gt;X2630),S2630,IF(AND(P2630=Q2630,W2630=X2630),T2630,IF(AND(P2630&lt;Q2630,W2630&lt;X2630),U2630,0))),"")</f>
        <v/>
      </c>
      <c r="Z2630" s="25">
        <f>IF(AND(P2630=W2630,Q2630=X2630),1,0)</f>
        <v>1</v>
      </c>
      <c r="AA2630" s="25" t="str">
        <f>IF(Z2630=0,"",IF(ISBLANK(VLOOKUP(A2630,Database!A:AA,22,FALSE)),"",VLOOKUP(A2630,Database!A:AA,22,FALSE)))</f>
        <v>Exact</v>
      </c>
      <c r="AB2630" s="25">
        <f ca="1">IFERROR(IF(AND(Y2630&lt;&gt;"",OR(V2630="Terminé",V2630="En cours")),VLOOKUP(AA2630,Setup_ScoreExactBonus!A:D,4,FALSE),0),0)</f>
        <v>0</v>
      </c>
      <c r="AC2630" s="31" t="str">
        <f t="shared" ca="1" si="2"/>
        <v/>
      </c>
      <c r="AD2630" s="31">
        <f ca="1">SUMIFS(AC$2:AC2630,D$2:D2630,D2630)*IF(R2630=0,1,2)</f>
        <v>0</v>
      </c>
    </row>
    <row r="2631" spans="1:30" x14ac:dyDescent="0.35">
      <c r="A2631" s="31">
        <f>IF(ISBLANK(B2631),"",COUNTIF(B$2:B2631,B2631))-1</f>
        <v>67</v>
      </c>
      <c r="B2631" s="31">
        <v>17</v>
      </c>
      <c r="C2631" s="10">
        <f>VLOOKUP($A2631,Database!$A:$Y,7,FALSE)</f>
        <v>46200.958333333336</v>
      </c>
      <c r="D2631" s="31" t="str">
        <f>VLOOKUP(Pronostics!$B2631,Setup_MPP!$A:$G,3,FALSE)</f>
        <v>Joueur17</v>
      </c>
      <c r="E2631" s="31" t="str">
        <f>VLOOKUP(Pronostics!$B2631,Setup_MPP!$A:$G,2,FALSE)</f>
        <v>Joueur17</v>
      </c>
      <c r="F2631" s="31" t="str">
        <f>VLOOKUP($B2631,Setup_MPP!$A:$E,4,FALSE)</f>
        <v>#FFB0B0</v>
      </c>
      <c r="G2631" s="31" t="str">
        <f>VLOOKUP($B2631,Setup_MPP!$A:$E,5,FALSE)</f>
        <v>#F25757</v>
      </c>
      <c r="H2631" s="31" t="str">
        <f>IFERROR(IF(AND(A2631&gt;=1,A2631&lt;=104),VLOOKUP($A2631,Location!$A:$J,6,FALSE),IF(A2631=0,"Avant l'ouverture",IF(OR(A2631=105,A2631=106),"Bonus"))),"")</f>
        <v>Tour 3</v>
      </c>
      <c r="I2631" s="31" t="str">
        <f>IF(LEFT(H2631,4)="Tour",VLOOKUP(A2631,Database!$A:$C,3,FALSE),"")</f>
        <v>L</v>
      </c>
      <c r="J2631" s="31" t="str">
        <f>VLOOKUP($A2631,Location!$A:$J,7,FALSE)</f>
        <v>Panama</v>
      </c>
      <c r="K2631" s="31" t="str">
        <f>IFERROR(VLOOKUP(J2631,Setup_Team!$B:$C,2,FALSE), "TDB")</f>
        <v>PAN</v>
      </c>
      <c r="L2631" s="31" t="str">
        <f>VLOOKUP($A2631,Location!$A:$J,8,FALSE)</f>
        <v>Angleterre</v>
      </c>
      <c r="M2631" s="31" t="str">
        <f>IFERROR(VLOOKUP(L2631,Setup_Team!$B:$C,2,FALSE), "TDB")</f>
        <v>ENG</v>
      </c>
      <c r="N2631" s="31" t="str">
        <f>VLOOKUP($A2631,Location!$A:$J,9,FALSE)</f>
        <v>Philadelphia, Pennsylvania</v>
      </c>
      <c r="O2631" s="31" t="str">
        <f>VLOOKUP($A2631,Location!$A:$J,10,FALSE)</f>
        <v>Lincoln Financial Field</v>
      </c>
      <c r="R2631" s="31">
        <v>0</v>
      </c>
      <c r="S2631" s="25">
        <f>VLOOKUP($A2631,Database!$A:$Y,10,FALSE)</f>
        <v>168</v>
      </c>
      <c r="T2631" s="25">
        <f>VLOOKUP($A2631,Database!$A:$Y,11,FALSE)</f>
        <v>137</v>
      </c>
      <c r="U2631" s="25">
        <f>VLOOKUP($A2631,Database!$A:$Y,12,FALSE)</f>
        <v>32</v>
      </c>
      <c r="V2631" s="25" t="str">
        <f>VLOOKUP(A2631,Database!A:M,13,FALSE)</f>
        <v>À venir</v>
      </c>
      <c r="W2631" s="25" t="str">
        <f>VLOOKUP($A2631,Database!$A:$Y,20,FALSE)</f>
        <v/>
      </c>
      <c r="X2631" s="25" t="str">
        <f>VLOOKUP($A2631,Database!$A:$Y,21,FALSE)</f>
        <v/>
      </c>
      <c r="Y2631" s="25" t="str">
        <f ca="1">IF(C2631&lt;NOW(),IF(AND(P2631&gt;Q2631,W2631&gt;X2631),S2631,IF(AND(P2631=Q2631,W2631=X2631),T2631,IF(AND(P2631&lt;Q2631,W2631&lt;X2631),U2631,0))),"")</f>
        <v/>
      </c>
      <c r="Z2631" s="25">
        <f>IF(AND(P2631=W2631,Q2631=X2631),1,0)</f>
        <v>1</v>
      </c>
      <c r="AA2631" s="25" t="str">
        <f>IF(Z2631=0,"",IF(ISBLANK(VLOOKUP(A2631,Database!A:AA,22,FALSE)),"",VLOOKUP(A2631,Database!A:AA,22,FALSE)))</f>
        <v>Exact</v>
      </c>
      <c r="AB2631" s="25">
        <f ca="1">IFERROR(IF(AND(Y2631&lt;&gt;"",OR(V2631="Terminé",V2631="En cours")),VLOOKUP(AA2631,Setup_ScoreExactBonus!A:D,4,FALSE),0),0)</f>
        <v>0</v>
      </c>
      <c r="AC2631" s="31" t="str">
        <f t="shared" ca="1" si="2"/>
        <v/>
      </c>
      <c r="AD2631" s="31">
        <f ca="1">SUMIFS(AC$2:AC2631,D$2:D2631,D2631)*IF(R2631=0,1,2)</f>
        <v>0</v>
      </c>
    </row>
    <row r="2632" spans="1:30" x14ac:dyDescent="0.35">
      <c r="A2632" s="31">
        <f>IF(ISBLANK(B2632),"",COUNTIF(B$2:B2632,B2632))-1</f>
        <v>67</v>
      </c>
      <c r="B2632" s="31">
        <v>18</v>
      </c>
      <c r="C2632" s="10">
        <f>VLOOKUP($A2632,Database!$A:$Y,7,FALSE)</f>
        <v>46200.958333333336</v>
      </c>
      <c r="D2632" s="31" t="str">
        <f>VLOOKUP(Pronostics!$B2632,Setup_MPP!$A:$G,3,FALSE)</f>
        <v>Joueur18</v>
      </c>
      <c r="E2632" s="31" t="str">
        <f>VLOOKUP(Pronostics!$B2632,Setup_MPP!$A:$G,2,FALSE)</f>
        <v>Joueur18</v>
      </c>
      <c r="F2632" s="31" t="str">
        <f>VLOOKUP($B2632,Setup_MPP!$A:$E,4,FALSE)</f>
        <v>#FFC9B0</v>
      </c>
      <c r="G2632" s="31" t="str">
        <f>VLOOKUP($B2632,Setup_MPP!$A:$E,5,FALSE)</f>
        <v>#F28D57</v>
      </c>
      <c r="H2632" s="31" t="str">
        <f>IFERROR(IF(AND(A2632&gt;=1,A2632&lt;=104),VLOOKUP($A2632,Location!$A:$J,6,FALSE),IF(A2632=0,"Avant l'ouverture",IF(OR(A2632=105,A2632=106),"Bonus"))),"")</f>
        <v>Tour 3</v>
      </c>
      <c r="I2632" s="31" t="str">
        <f>IF(LEFT(H2632,4)="Tour",VLOOKUP(A2632,Database!$A:$C,3,FALSE),"")</f>
        <v>L</v>
      </c>
      <c r="J2632" s="31" t="str">
        <f>VLOOKUP($A2632,Location!$A:$J,7,FALSE)</f>
        <v>Panama</v>
      </c>
      <c r="K2632" s="31" t="str">
        <f>IFERROR(VLOOKUP(J2632,Setup_Team!$B:$C,2,FALSE), "TDB")</f>
        <v>PAN</v>
      </c>
      <c r="L2632" s="31" t="str">
        <f>VLOOKUP($A2632,Location!$A:$J,8,FALSE)</f>
        <v>Angleterre</v>
      </c>
      <c r="M2632" s="31" t="str">
        <f>IFERROR(VLOOKUP(L2632,Setup_Team!$B:$C,2,FALSE), "TDB")</f>
        <v>ENG</v>
      </c>
      <c r="N2632" s="31" t="str">
        <f>VLOOKUP($A2632,Location!$A:$J,9,FALSE)</f>
        <v>Philadelphia, Pennsylvania</v>
      </c>
      <c r="O2632" s="31" t="str">
        <f>VLOOKUP($A2632,Location!$A:$J,10,FALSE)</f>
        <v>Lincoln Financial Field</v>
      </c>
      <c r="R2632" s="31">
        <v>0</v>
      </c>
      <c r="S2632" s="25">
        <f>VLOOKUP($A2632,Database!$A:$Y,10,FALSE)</f>
        <v>168</v>
      </c>
      <c r="T2632" s="25">
        <f>VLOOKUP($A2632,Database!$A:$Y,11,FALSE)</f>
        <v>137</v>
      </c>
      <c r="U2632" s="25">
        <f>VLOOKUP($A2632,Database!$A:$Y,12,FALSE)</f>
        <v>32</v>
      </c>
      <c r="V2632" s="25" t="str">
        <f>VLOOKUP(A2632,Database!A:M,13,FALSE)</f>
        <v>À venir</v>
      </c>
      <c r="W2632" s="25" t="str">
        <f>VLOOKUP($A2632,Database!$A:$Y,20,FALSE)</f>
        <v/>
      </c>
      <c r="X2632" s="25" t="str">
        <f>VLOOKUP($A2632,Database!$A:$Y,21,FALSE)</f>
        <v/>
      </c>
      <c r="Y2632" s="25" t="str">
        <f ca="1">IF(C2632&lt;NOW(),IF(AND(P2632&gt;Q2632,W2632&gt;X2632),S2632,IF(AND(P2632=Q2632,W2632=X2632),T2632,IF(AND(P2632&lt;Q2632,W2632&lt;X2632),U2632,0))),"")</f>
        <v/>
      </c>
      <c r="Z2632" s="25">
        <f>IF(AND(P2632=W2632,Q2632=X2632),1,0)</f>
        <v>1</v>
      </c>
      <c r="AA2632" s="25" t="str">
        <f>IF(Z2632=0,"",IF(ISBLANK(VLOOKUP(A2632,Database!A:AA,22,FALSE)),"",VLOOKUP(A2632,Database!A:AA,22,FALSE)))</f>
        <v>Exact</v>
      </c>
      <c r="AB2632" s="25">
        <f ca="1">IFERROR(IF(AND(Y2632&lt;&gt;"",OR(V2632="Terminé",V2632="En cours")),VLOOKUP(AA2632,Setup_ScoreExactBonus!A:D,4,FALSE),0),0)</f>
        <v>0</v>
      </c>
      <c r="AC2632" s="31" t="str">
        <f t="shared" ca="1" si="2"/>
        <v/>
      </c>
      <c r="AD2632" s="31">
        <f ca="1">SUMIFS(AC$2:AC2632,D$2:D2632,D2632)*IF(R2632=0,1,2)</f>
        <v>0</v>
      </c>
    </row>
    <row r="2633" spans="1:30" x14ac:dyDescent="0.35">
      <c r="A2633" s="31">
        <f>IF(ISBLANK(B2633),"",COUNTIF(B$2:B2633,B2633))-1</f>
        <v>67</v>
      </c>
      <c r="B2633" s="31">
        <v>19</v>
      </c>
      <c r="C2633" s="10">
        <f>VLOOKUP($A2633,Database!$A:$Y,7,FALSE)</f>
        <v>46200.958333333336</v>
      </c>
      <c r="D2633" s="31" t="str">
        <f>VLOOKUP(Pronostics!$B2633,Setup_MPP!$A:$G,3,FALSE)</f>
        <v>Joueur19</v>
      </c>
      <c r="E2633" s="31" t="str">
        <f>VLOOKUP(Pronostics!$B2633,Setup_MPP!$A:$G,2,FALSE)</f>
        <v>Joueur19</v>
      </c>
      <c r="F2633" s="31" t="str">
        <f>VLOOKUP($B2633,Setup_MPP!$A:$E,4,FALSE)</f>
        <v>#D5D5D5</v>
      </c>
      <c r="G2633" s="31" t="str">
        <f>VLOOKUP($B2633,Setup_MPP!$A:$E,5,FALSE)</f>
        <v>#727272</v>
      </c>
      <c r="H2633" s="31" t="str">
        <f>IFERROR(IF(AND(A2633&gt;=1,A2633&lt;=104),VLOOKUP($A2633,Location!$A:$J,6,FALSE),IF(A2633=0,"Avant l'ouverture",IF(OR(A2633=105,A2633=106),"Bonus"))),"")</f>
        <v>Tour 3</v>
      </c>
      <c r="I2633" s="31" t="str">
        <f>IF(LEFT(H2633,4)="Tour",VLOOKUP(A2633,Database!$A:$C,3,FALSE),"")</f>
        <v>L</v>
      </c>
      <c r="J2633" s="31" t="str">
        <f>VLOOKUP($A2633,Location!$A:$J,7,FALSE)</f>
        <v>Panama</v>
      </c>
      <c r="K2633" s="31" t="str">
        <f>IFERROR(VLOOKUP(J2633,Setup_Team!$B:$C,2,FALSE), "TDB")</f>
        <v>PAN</v>
      </c>
      <c r="L2633" s="31" t="str">
        <f>VLOOKUP($A2633,Location!$A:$J,8,FALSE)</f>
        <v>Angleterre</v>
      </c>
      <c r="M2633" s="31" t="str">
        <f>IFERROR(VLOOKUP(L2633,Setup_Team!$B:$C,2,FALSE), "TDB")</f>
        <v>ENG</v>
      </c>
      <c r="N2633" s="31" t="str">
        <f>VLOOKUP($A2633,Location!$A:$J,9,FALSE)</f>
        <v>Philadelphia, Pennsylvania</v>
      </c>
      <c r="O2633" s="31" t="str">
        <f>VLOOKUP($A2633,Location!$A:$J,10,FALSE)</f>
        <v>Lincoln Financial Field</v>
      </c>
      <c r="R2633" s="31">
        <v>0</v>
      </c>
      <c r="S2633" s="25">
        <f>VLOOKUP($A2633,Database!$A:$Y,10,FALSE)</f>
        <v>168</v>
      </c>
      <c r="T2633" s="25">
        <f>VLOOKUP($A2633,Database!$A:$Y,11,FALSE)</f>
        <v>137</v>
      </c>
      <c r="U2633" s="25">
        <f>VLOOKUP($A2633,Database!$A:$Y,12,FALSE)</f>
        <v>32</v>
      </c>
      <c r="V2633" s="25" t="str">
        <f>VLOOKUP(A2633,Database!A:M,13,FALSE)</f>
        <v>À venir</v>
      </c>
      <c r="W2633" s="25" t="str">
        <f>VLOOKUP($A2633,Database!$A:$Y,20,FALSE)</f>
        <v/>
      </c>
      <c r="X2633" s="25" t="str">
        <f>VLOOKUP($A2633,Database!$A:$Y,21,FALSE)</f>
        <v/>
      </c>
      <c r="Y2633" s="25" t="str">
        <f ca="1">IF(C2633&lt;NOW(),IF(AND(P2633&gt;Q2633,W2633&gt;X2633),S2633,IF(AND(P2633=Q2633,W2633=X2633),T2633,IF(AND(P2633&lt;Q2633,W2633&lt;X2633),U2633,0))),"")</f>
        <v/>
      </c>
      <c r="Z2633" s="25">
        <f>IF(AND(P2633=W2633,Q2633=X2633),1,0)</f>
        <v>1</v>
      </c>
      <c r="AA2633" s="25" t="str">
        <f>IF(Z2633=0,"",IF(ISBLANK(VLOOKUP(A2633,Database!A:AA,22,FALSE)),"",VLOOKUP(A2633,Database!A:AA,22,FALSE)))</f>
        <v>Exact</v>
      </c>
      <c r="AB2633" s="25">
        <f ca="1">IFERROR(IF(AND(Y2633&lt;&gt;"",OR(V2633="Terminé",V2633="En cours")),VLOOKUP(AA2633,Setup_ScoreExactBonus!A:D,4,FALSE),0),0)</f>
        <v>0</v>
      </c>
      <c r="AC2633" s="31" t="str">
        <f t="shared" ca="1" si="2"/>
        <v/>
      </c>
      <c r="AD2633" s="31">
        <f ca="1">SUMIFS(AC$2:AC2633,D$2:D2633,D2633)*IF(R2633=0,1,2)</f>
        <v>0</v>
      </c>
    </row>
    <row r="2634" spans="1:30" x14ac:dyDescent="0.35">
      <c r="A2634" s="31">
        <f>IF(ISBLANK(B2634),"",COUNTIF(B$2:B2634,B2634))-1</f>
        <v>67</v>
      </c>
      <c r="B2634" s="31">
        <v>20</v>
      </c>
      <c r="C2634" s="10">
        <f>VLOOKUP($A2634,Database!$A:$Y,7,FALSE)</f>
        <v>46200.958333333336</v>
      </c>
      <c r="D2634" s="31" t="str">
        <f>VLOOKUP(Pronostics!$B2634,Setup_MPP!$A:$G,3,FALSE)</f>
        <v>Joueur20</v>
      </c>
      <c r="E2634" s="31" t="str">
        <f>VLOOKUP(Pronostics!$B2634,Setup_MPP!$A:$G,2,FALSE)</f>
        <v>Joueur20</v>
      </c>
      <c r="F2634" s="31" t="str">
        <f>VLOOKUP($B2634,Setup_MPP!$A:$E,4,FALSE)</f>
        <v>#D5D5D5</v>
      </c>
      <c r="G2634" s="31" t="str">
        <f>VLOOKUP($B2634,Setup_MPP!$A:$E,5,FALSE)</f>
        <v>#727272</v>
      </c>
      <c r="H2634" s="31" t="str">
        <f>IFERROR(IF(AND(A2634&gt;=1,A2634&lt;=104),VLOOKUP($A2634,Location!$A:$J,6,FALSE),IF(A2634=0,"Avant l'ouverture",IF(OR(A2634=105,A2634=106),"Bonus"))),"")</f>
        <v>Tour 3</v>
      </c>
      <c r="I2634" s="31" t="str">
        <f>IF(LEFT(H2634,4)="Tour",VLOOKUP(A2634,Database!$A:$C,3,FALSE),"")</f>
        <v>L</v>
      </c>
      <c r="J2634" s="31" t="str">
        <f>VLOOKUP($A2634,Location!$A:$J,7,FALSE)</f>
        <v>Panama</v>
      </c>
      <c r="K2634" s="31" t="str">
        <f>IFERROR(VLOOKUP(J2634,Setup_Team!$B:$C,2,FALSE), "TDB")</f>
        <v>PAN</v>
      </c>
      <c r="L2634" s="31" t="str">
        <f>VLOOKUP($A2634,Location!$A:$J,8,FALSE)</f>
        <v>Angleterre</v>
      </c>
      <c r="M2634" s="31" t="str">
        <f>IFERROR(VLOOKUP(L2634,Setup_Team!$B:$C,2,FALSE), "TDB")</f>
        <v>ENG</v>
      </c>
      <c r="N2634" s="31" t="str">
        <f>VLOOKUP($A2634,Location!$A:$J,9,FALSE)</f>
        <v>Philadelphia, Pennsylvania</v>
      </c>
      <c r="O2634" s="31" t="str">
        <f>VLOOKUP($A2634,Location!$A:$J,10,FALSE)</f>
        <v>Lincoln Financial Field</v>
      </c>
      <c r="R2634" s="31">
        <v>0</v>
      </c>
      <c r="S2634" s="25">
        <f>VLOOKUP($A2634,Database!$A:$Y,10,FALSE)</f>
        <v>168</v>
      </c>
      <c r="T2634" s="25">
        <f>VLOOKUP($A2634,Database!$A:$Y,11,FALSE)</f>
        <v>137</v>
      </c>
      <c r="U2634" s="25">
        <f>VLOOKUP($A2634,Database!$A:$Y,12,FALSE)</f>
        <v>32</v>
      </c>
      <c r="V2634" s="25" t="str">
        <f>VLOOKUP(A2634,Database!A:M,13,FALSE)</f>
        <v>À venir</v>
      </c>
      <c r="W2634" s="25" t="str">
        <f>VLOOKUP($A2634,Database!$A:$Y,20,FALSE)</f>
        <v/>
      </c>
      <c r="X2634" s="25" t="str">
        <f>VLOOKUP($A2634,Database!$A:$Y,21,FALSE)</f>
        <v/>
      </c>
      <c r="Y2634" s="25" t="str">
        <f ca="1">IF(C2634&lt;NOW(),IF(AND(P2634&gt;Q2634,W2634&gt;X2634),S2634,IF(AND(P2634=Q2634,W2634=X2634),T2634,IF(AND(P2634&lt;Q2634,W2634&lt;X2634),U2634,0))),"")</f>
        <v/>
      </c>
      <c r="Z2634" s="25">
        <f>IF(AND(P2634=W2634,Q2634=X2634),1,0)</f>
        <v>1</v>
      </c>
      <c r="AA2634" s="25" t="str">
        <f>IF(Z2634=0,"",IF(ISBLANK(VLOOKUP(A2634,Database!A:AA,22,FALSE)),"",VLOOKUP(A2634,Database!A:AA,22,FALSE)))</f>
        <v>Exact</v>
      </c>
      <c r="AB2634" s="25">
        <f ca="1">IFERROR(IF(AND(Y2634&lt;&gt;"",OR(V2634="Terminé",V2634="En cours")),VLOOKUP(AA2634,Setup_ScoreExactBonus!A:D,4,FALSE),0),0)</f>
        <v>0</v>
      </c>
      <c r="AC2634" s="31" t="str">
        <f t="shared" ca="1" si="2"/>
        <v/>
      </c>
      <c r="AD2634" s="31">
        <f ca="1">SUMIFS(AC$2:AC2634,D$2:D2634,D2634)*IF(R2634=0,1,2)</f>
        <v>0</v>
      </c>
    </row>
    <row r="2635" spans="1:30" x14ac:dyDescent="0.35">
      <c r="A2635" s="31">
        <f>IF(ISBLANK(B2635),"",COUNTIF(B$2:B2635,B2635))-1</f>
        <v>67</v>
      </c>
      <c r="B2635" s="31">
        <v>21</v>
      </c>
      <c r="C2635" s="10">
        <f>VLOOKUP($A2635,Database!$A:$Y,7,FALSE)</f>
        <v>46200.958333333336</v>
      </c>
      <c r="D2635" s="31" t="str">
        <f>VLOOKUP(Pronostics!$B2635,Setup_MPP!$A:$G,3,FALSE)</f>
        <v>Joueur21</v>
      </c>
      <c r="E2635" s="31" t="str">
        <f>VLOOKUP(Pronostics!$B2635,Setup_MPP!$A:$G,2,FALSE)</f>
        <v>Joueur21</v>
      </c>
      <c r="F2635" s="31" t="str">
        <f>VLOOKUP($B2635,Setup_MPP!$A:$E,4,FALSE)</f>
        <v>#D5D5D5</v>
      </c>
      <c r="G2635" s="31" t="str">
        <f>VLOOKUP($B2635,Setup_MPP!$A:$E,5,FALSE)</f>
        <v>#727272</v>
      </c>
      <c r="H2635" s="31" t="str">
        <f>IFERROR(IF(AND(A2635&gt;=1,A2635&lt;=104),VLOOKUP($A2635,Location!$A:$J,6,FALSE),IF(A2635=0,"Avant l'ouverture",IF(OR(A2635=105,A2635=106),"Bonus"))),"")</f>
        <v>Tour 3</v>
      </c>
      <c r="I2635" s="31" t="str">
        <f>IF(LEFT(H2635,4)="Tour",VLOOKUP(A2635,Database!$A:$C,3,FALSE),"")</f>
        <v>L</v>
      </c>
      <c r="J2635" s="31" t="str">
        <f>VLOOKUP($A2635,Location!$A:$J,7,FALSE)</f>
        <v>Panama</v>
      </c>
      <c r="K2635" s="31" t="str">
        <f>IFERROR(VLOOKUP(J2635,Setup_Team!$B:$C,2,FALSE), "TDB")</f>
        <v>PAN</v>
      </c>
      <c r="L2635" s="31" t="str">
        <f>VLOOKUP($A2635,Location!$A:$J,8,FALSE)</f>
        <v>Angleterre</v>
      </c>
      <c r="M2635" s="31" t="str">
        <f>IFERROR(VLOOKUP(L2635,Setup_Team!$B:$C,2,FALSE), "TDB")</f>
        <v>ENG</v>
      </c>
      <c r="N2635" s="31" t="str">
        <f>VLOOKUP($A2635,Location!$A:$J,9,FALSE)</f>
        <v>Philadelphia, Pennsylvania</v>
      </c>
      <c r="O2635" s="31" t="str">
        <f>VLOOKUP($A2635,Location!$A:$J,10,FALSE)</f>
        <v>Lincoln Financial Field</v>
      </c>
      <c r="R2635" s="31">
        <v>0</v>
      </c>
      <c r="S2635" s="25">
        <f>VLOOKUP($A2635,Database!$A:$Y,10,FALSE)</f>
        <v>168</v>
      </c>
      <c r="T2635" s="25">
        <f>VLOOKUP($A2635,Database!$A:$Y,11,FALSE)</f>
        <v>137</v>
      </c>
      <c r="U2635" s="25">
        <f>VLOOKUP($A2635,Database!$A:$Y,12,FALSE)</f>
        <v>32</v>
      </c>
      <c r="V2635" s="25" t="str">
        <f>VLOOKUP(A2635,Database!A:M,13,FALSE)</f>
        <v>À venir</v>
      </c>
      <c r="W2635" s="25" t="str">
        <f>VLOOKUP($A2635,Database!$A:$Y,20,FALSE)</f>
        <v/>
      </c>
      <c r="X2635" s="25" t="str">
        <f>VLOOKUP($A2635,Database!$A:$Y,21,FALSE)</f>
        <v/>
      </c>
      <c r="Y2635" s="25" t="str">
        <f ca="1">IF(C2635&lt;NOW(),IF(AND(P2635&gt;Q2635,W2635&gt;X2635),S2635,IF(AND(P2635=Q2635,W2635=X2635),T2635,IF(AND(P2635&lt;Q2635,W2635&lt;X2635),U2635,0))),"")</f>
        <v/>
      </c>
      <c r="Z2635" s="25">
        <f>IF(AND(P2635=W2635,Q2635=X2635),1,0)</f>
        <v>1</v>
      </c>
      <c r="AA2635" s="25" t="str">
        <f>IF(Z2635=0,"",IF(ISBLANK(VLOOKUP(A2635,Database!A:AA,22,FALSE)),"",VLOOKUP(A2635,Database!A:AA,22,FALSE)))</f>
        <v>Exact</v>
      </c>
      <c r="AB2635" s="25">
        <f ca="1">IFERROR(IF(AND(Y2635&lt;&gt;"",OR(V2635="Terminé",V2635="En cours")),VLOOKUP(AA2635,Setup_ScoreExactBonus!A:D,4,FALSE),0),0)</f>
        <v>0</v>
      </c>
      <c r="AC2635" s="31" t="str">
        <f t="shared" ca="1" si="2"/>
        <v/>
      </c>
      <c r="AD2635" s="31">
        <f ca="1">SUMIFS(AC$2:AC2635,D$2:D2635,D2635)*IF(R2635=0,1,2)</f>
        <v>0</v>
      </c>
    </row>
    <row r="2636" spans="1:30" x14ac:dyDescent="0.35">
      <c r="A2636" s="31">
        <f>IF(ISBLANK(B2636),"",COUNTIF(B$2:B2636,B2636))-1</f>
        <v>67</v>
      </c>
      <c r="B2636" s="31">
        <v>22</v>
      </c>
      <c r="C2636" s="10">
        <f>VLOOKUP($A2636,Database!$A:$Y,7,FALSE)</f>
        <v>46200.958333333336</v>
      </c>
      <c r="D2636" s="31" t="str">
        <f>VLOOKUP(Pronostics!$B2636,Setup_MPP!$A:$G,3,FALSE)</f>
        <v>Joueur22</v>
      </c>
      <c r="E2636" s="31" t="str">
        <f>VLOOKUP(Pronostics!$B2636,Setup_MPP!$A:$G,2,FALSE)</f>
        <v>Joueur22</v>
      </c>
      <c r="F2636" s="31" t="str">
        <f>VLOOKUP($B2636,Setup_MPP!$A:$E,4,FALSE)</f>
        <v>#D5D5D5</v>
      </c>
      <c r="G2636" s="31" t="str">
        <f>VLOOKUP($B2636,Setup_MPP!$A:$E,5,FALSE)</f>
        <v>#727272</v>
      </c>
      <c r="H2636" s="31" t="str">
        <f>IFERROR(IF(AND(A2636&gt;=1,A2636&lt;=104),VLOOKUP($A2636,Location!$A:$J,6,FALSE),IF(A2636=0,"Avant l'ouverture",IF(OR(A2636=105,A2636=106),"Bonus"))),"")</f>
        <v>Tour 3</v>
      </c>
      <c r="I2636" s="31" t="str">
        <f>IF(LEFT(H2636,4)="Tour",VLOOKUP(A2636,Database!$A:$C,3,FALSE),"")</f>
        <v>L</v>
      </c>
      <c r="J2636" s="31" t="str">
        <f>VLOOKUP($A2636,Location!$A:$J,7,FALSE)</f>
        <v>Panama</v>
      </c>
      <c r="K2636" s="31" t="str">
        <f>IFERROR(VLOOKUP(J2636,Setup_Team!$B:$C,2,FALSE), "TDB")</f>
        <v>PAN</v>
      </c>
      <c r="L2636" s="31" t="str">
        <f>VLOOKUP($A2636,Location!$A:$J,8,FALSE)</f>
        <v>Angleterre</v>
      </c>
      <c r="M2636" s="31" t="str">
        <f>IFERROR(VLOOKUP(L2636,Setup_Team!$B:$C,2,FALSE), "TDB")</f>
        <v>ENG</v>
      </c>
      <c r="N2636" s="31" t="str">
        <f>VLOOKUP($A2636,Location!$A:$J,9,FALSE)</f>
        <v>Philadelphia, Pennsylvania</v>
      </c>
      <c r="O2636" s="31" t="str">
        <f>VLOOKUP($A2636,Location!$A:$J,10,FALSE)</f>
        <v>Lincoln Financial Field</v>
      </c>
      <c r="R2636" s="31">
        <v>0</v>
      </c>
      <c r="S2636" s="25">
        <f>VLOOKUP($A2636,Database!$A:$Y,10,FALSE)</f>
        <v>168</v>
      </c>
      <c r="T2636" s="25">
        <f>VLOOKUP($A2636,Database!$A:$Y,11,FALSE)</f>
        <v>137</v>
      </c>
      <c r="U2636" s="25">
        <f>VLOOKUP($A2636,Database!$A:$Y,12,FALSE)</f>
        <v>32</v>
      </c>
      <c r="V2636" s="25" t="str">
        <f>VLOOKUP(A2636,Database!A:M,13,FALSE)</f>
        <v>À venir</v>
      </c>
      <c r="W2636" s="25" t="str">
        <f>VLOOKUP($A2636,Database!$A:$Y,20,FALSE)</f>
        <v/>
      </c>
      <c r="X2636" s="25" t="str">
        <f>VLOOKUP($A2636,Database!$A:$Y,21,FALSE)</f>
        <v/>
      </c>
      <c r="Y2636" s="25" t="str">
        <f ca="1">IF(C2636&lt;NOW(),IF(AND(P2636&gt;Q2636,W2636&gt;X2636),S2636,IF(AND(P2636=Q2636,W2636=X2636),T2636,IF(AND(P2636&lt;Q2636,W2636&lt;X2636),U2636,0))),"")</f>
        <v/>
      </c>
      <c r="Z2636" s="25">
        <f>IF(AND(P2636=W2636,Q2636=X2636),1,0)</f>
        <v>1</v>
      </c>
      <c r="AA2636" s="25" t="str">
        <f>IF(Z2636=0,"",IF(ISBLANK(VLOOKUP(A2636,Database!A:AA,22,FALSE)),"",VLOOKUP(A2636,Database!A:AA,22,FALSE)))</f>
        <v>Exact</v>
      </c>
      <c r="AB2636" s="25">
        <f ca="1">IFERROR(IF(AND(Y2636&lt;&gt;"",OR(V2636="Terminé",V2636="En cours")),VLOOKUP(AA2636,Setup_ScoreExactBonus!A:D,4,FALSE),0),0)</f>
        <v>0</v>
      </c>
      <c r="AC2636" s="31" t="str">
        <f t="shared" ca="1" si="2"/>
        <v/>
      </c>
      <c r="AD2636" s="31">
        <f ca="1">SUMIFS(AC$2:AC2636,D$2:D2636,D2636)*IF(R2636=0,1,2)</f>
        <v>0</v>
      </c>
    </row>
    <row r="2637" spans="1:30" x14ac:dyDescent="0.35">
      <c r="A2637" s="31">
        <f>IF(ISBLANK(B2637),"",COUNTIF(B$2:B2637,B2637))-1</f>
        <v>67</v>
      </c>
      <c r="B2637" s="31">
        <v>23</v>
      </c>
      <c r="C2637" s="10">
        <f>VLOOKUP($A2637,Database!$A:$Y,7,FALSE)</f>
        <v>46200.958333333336</v>
      </c>
      <c r="D2637" s="31" t="str">
        <f>VLOOKUP(Pronostics!$B2637,Setup_MPP!$A:$G,3,FALSE)</f>
        <v>Joueur23</v>
      </c>
      <c r="E2637" s="31" t="str">
        <f>VLOOKUP(Pronostics!$B2637,Setup_MPP!$A:$G,2,FALSE)</f>
        <v>Joueur23</v>
      </c>
      <c r="F2637" s="31" t="str">
        <f>VLOOKUP($B2637,Setup_MPP!$A:$E,4,FALSE)</f>
        <v>#D5D5D5</v>
      </c>
      <c r="G2637" s="31" t="str">
        <f>VLOOKUP($B2637,Setup_MPP!$A:$E,5,FALSE)</f>
        <v>#727272</v>
      </c>
      <c r="H2637" s="31" t="str">
        <f>IFERROR(IF(AND(A2637&gt;=1,A2637&lt;=104),VLOOKUP($A2637,Location!$A:$J,6,FALSE),IF(A2637=0,"Avant l'ouverture",IF(OR(A2637=105,A2637=106),"Bonus"))),"")</f>
        <v>Tour 3</v>
      </c>
      <c r="I2637" s="31" t="str">
        <f>IF(LEFT(H2637,4)="Tour",VLOOKUP(A2637,Database!$A:$C,3,FALSE),"")</f>
        <v>L</v>
      </c>
      <c r="J2637" s="31" t="str">
        <f>VLOOKUP($A2637,Location!$A:$J,7,FALSE)</f>
        <v>Panama</v>
      </c>
      <c r="K2637" s="31" t="str">
        <f>IFERROR(VLOOKUP(J2637,Setup_Team!$B:$C,2,FALSE), "TDB")</f>
        <v>PAN</v>
      </c>
      <c r="L2637" s="31" t="str">
        <f>VLOOKUP($A2637,Location!$A:$J,8,FALSE)</f>
        <v>Angleterre</v>
      </c>
      <c r="M2637" s="31" t="str">
        <f>IFERROR(VLOOKUP(L2637,Setup_Team!$B:$C,2,FALSE), "TDB")</f>
        <v>ENG</v>
      </c>
      <c r="N2637" s="31" t="str">
        <f>VLOOKUP($A2637,Location!$A:$J,9,FALSE)</f>
        <v>Philadelphia, Pennsylvania</v>
      </c>
      <c r="O2637" s="31" t="str">
        <f>VLOOKUP($A2637,Location!$A:$J,10,FALSE)</f>
        <v>Lincoln Financial Field</v>
      </c>
      <c r="R2637" s="31">
        <v>0</v>
      </c>
      <c r="S2637" s="25">
        <f>VLOOKUP($A2637,Database!$A:$Y,10,FALSE)</f>
        <v>168</v>
      </c>
      <c r="T2637" s="25">
        <f>VLOOKUP($A2637,Database!$A:$Y,11,FALSE)</f>
        <v>137</v>
      </c>
      <c r="U2637" s="25">
        <f>VLOOKUP($A2637,Database!$A:$Y,12,FALSE)</f>
        <v>32</v>
      </c>
      <c r="V2637" s="25" t="str">
        <f>VLOOKUP(A2637,Database!A:M,13,FALSE)</f>
        <v>À venir</v>
      </c>
      <c r="W2637" s="25" t="str">
        <f>VLOOKUP($A2637,Database!$A:$Y,20,FALSE)</f>
        <v/>
      </c>
      <c r="X2637" s="25" t="str">
        <f>VLOOKUP($A2637,Database!$A:$Y,21,FALSE)</f>
        <v/>
      </c>
      <c r="Y2637" s="25" t="str">
        <f ca="1">IF(C2637&lt;NOW(),IF(AND(P2637&gt;Q2637,W2637&gt;X2637),S2637,IF(AND(P2637=Q2637,W2637=X2637),T2637,IF(AND(P2637&lt;Q2637,W2637&lt;X2637),U2637,0))),"")</f>
        <v/>
      </c>
      <c r="Z2637" s="25">
        <f>IF(AND(P2637=W2637,Q2637=X2637),1,0)</f>
        <v>1</v>
      </c>
      <c r="AA2637" s="25" t="str">
        <f>IF(Z2637=0,"",IF(ISBLANK(VLOOKUP(A2637,Database!A:AA,22,FALSE)),"",VLOOKUP(A2637,Database!A:AA,22,FALSE)))</f>
        <v>Exact</v>
      </c>
      <c r="AB2637" s="25">
        <f ca="1">IFERROR(IF(AND(Y2637&lt;&gt;"",OR(V2637="Terminé",V2637="En cours")),VLOOKUP(AA2637,Setup_ScoreExactBonus!A:D,4,FALSE),0),0)</f>
        <v>0</v>
      </c>
      <c r="AC2637" s="31" t="str">
        <f t="shared" ca="1" si="2"/>
        <v/>
      </c>
      <c r="AD2637" s="31">
        <f ca="1">SUMIFS(AC$2:AC2637,D$2:D2637,D2637)*IF(R2637=0,1,2)</f>
        <v>0</v>
      </c>
    </row>
    <row r="2638" spans="1:30" x14ac:dyDescent="0.35">
      <c r="A2638" s="31">
        <f>IF(ISBLANK(B2638),"",COUNTIF(B$2:B2638,B2638))-1</f>
        <v>67</v>
      </c>
      <c r="B2638" s="31">
        <v>24</v>
      </c>
      <c r="C2638" s="10">
        <f>VLOOKUP($A2638,Database!$A:$Y,7,FALSE)</f>
        <v>46200.958333333336</v>
      </c>
      <c r="D2638" s="31" t="str">
        <f>VLOOKUP(Pronostics!$B2638,Setup_MPP!$A:$G,3,FALSE)</f>
        <v>Joueur24</v>
      </c>
      <c r="E2638" s="31" t="str">
        <f>VLOOKUP(Pronostics!$B2638,Setup_MPP!$A:$G,2,FALSE)</f>
        <v>Joueur24</v>
      </c>
      <c r="F2638" s="31" t="str">
        <f>VLOOKUP($B2638,Setup_MPP!$A:$E,4,FALSE)</f>
        <v>#D5D5D5</v>
      </c>
      <c r="G2638" s="31" t="str">
        <f>VLOOKUP($B2638,Setup_MPP!$A:$E,5,FALSE)</f>
        <v>#727272</v>
      </c>
      <c r="H2638" s="31" t="str">
        <f>IFERROR(IF(AND(A2638&gt;=1,A2638&lt;=104),VLOOKUP($A2638,Location!$A:$J,6,FALSE),IF(A2638=0,"Avant l'ouverture",IF(OR(A2638=105,A2638=106),"Bonus"))),"")</f>
        <v>Tour 3</v>
      </c>
      <c r="I2638" s="31" t="str">
        <f>IF(LEFT(H2638,4)="Tour",VLOOKUP(A2638,Database!$A:$C,3,FALSE),"")</f>
        <v>L</v>
      </c>
      <c r="J2638" s="31" t="str">
        <f>VLOOKUP($A2638,Location!$A:$J,7,FALSE)</f>
        <v>Panama</v>
      </c>
      <c r="K2638" s="31" t="str">
        <f>IFERROR(VLOOKUP(J2638,Setup_Team!$B:$C,2,FALSE), "TDB")</f>
        <v>PAN</v>
      </c>
      <c r="L2638" s="31" t="str">
        <f>VLOOKUP($A2638,Location!$A:$J,8,FALSE)</f>
        <v>Angleterre</v>
      </c>
      <c r="M2638" s="31" t="str">
        <f>IFERROR(VLOOKUP(L2638,Setup_Team!$B:$C,2,FALSE), "TDB")</f>
        <v>ENG</v>
      </c>
      <c r="N2638" s="31" t="str">
        <f>VLOOKUP($A2638,Location!$A:$J,9,FALSE)</f>
        <v>Philadelphia, Pennsylvania</v>
      </c>
      <c r="O2638" s="31" t="str">
        <f>VLOOKUP($A2638,Location!$A:$J,10,FALSE)</f>
        <v>Lincoln Financial Field</v>
      </c>
      <c r="R2638" s="31">
        <v>0</v>
      </c>
      <c r="S2638" s="25">
        <f>VLOOKUP($A2638,Database!$A:$Y,10,FALSE)</f>
        <v>168</v>
      </c>
      <c r="T2638" s="25">
        <f>VLOOKUP($A2638,Database!$A:$Y,11,FALSE)</f>
        <v>137</v>
      </c>
      <c r="U2638" s="25">
        <f>VLOOKUP($A2638,Database!$A:$Y,12,FALSE)</f>
        <v>32</v>
      </c>
      <c r="V2638" s="25" t="str">
        <f>VLOOKUP(A2638,Database!A:M,13,FALSE)</f>
        <v>À venir</v>
      </c>
      <c r="W2638" s="25" t="str">
        <f>VLOOKUP($A2638,Database!$A:$Y,20,FALSE)</f>
        <v/>
      </c>
      <c r="X2638" s="25" t="str">
        <f>VLOOKUP($A2638,Database!$A:$Y,21,FALSE)</f>
        <v/>
      </c>
      <c r="Y2638" s="25" t="str">
        <f ca="1">IF(C2638&lt;NOW(),IF(AND(P2638&gt;Q2638,W2638&gt;X2638),S2638,IF(AND(P2638=Q2638,W2638=X2638),T2638,IF(AND(P2638&lt;Q2638,W2638&lt;X2638),U2638,0))),"")</f>
        <v/>
      </c>
      <c r="Z2638" s="25">
        <f>IF(AND(P2638=W2638,Q2638=X2638),1,0)</f>
        <v>1</v>
      </c>
      <c r="AA2638" s="25" t="str">
        <f>IF(Z2638=0,"",IF(ISBLANK(VLOOKUP(A2638,Database!A:AA,22,FALSE)),"",VLOOKUP(A2638,Database!A:AA,22,FALSE)))</f>
        <v>Exact</v>
      </c>
      <c r="AB2638" s="25">
        <f ca="1">IFERROR(IF(AND(Y2638&lt;&gt;"",OR(V2638="Terminé",V2638="En cours")),VLOOKUP(AA2638,Setup_ScoreExactBonus!A:D,4,FALSE),0),0)</f>
        <v>0</v>
      </c>
      <c r="AC2638" s="31" t="str">
        <f t="shared" ca="1" si="2"/>
        <v/>
      </c>
      <c r="AD2638" s="31">
        <f ca="1">SUMIFS(AC$2:AC2638,D$2:D2638,D2638)*IF(R2638=0,1,2)</f>
        <v>0</v>
      </c>
    </row>
    <row r="2639" spans="1:30" x14ac:dyDescent="0.35">
      <c r="A2639" s="31">
        <f>IF(ISBLANK(B2639),"",COUNTIF(B$2:B2639,B2639))-1</f>
        <v>67</v>
      </c>
      <c r="B2639" s="31">
        <v>25</v>
      </c>
      <c r="C2639" s="10">
        <f>VLOOKUP($A2639,Database!$A:$Y,7,FALSE)</f>
        <v>46200.958333333336</v>
      </c>
      <c r="D2639" s="31" t="str">
        <f>VLOOKUP(Pronostics!$B2639,Setup_MPP!$A:$G,3,FALSE)</f>
        <v>Joueur25</v>
      </c>
      <c r="E2639" s="31" t="str">
        <f>VLOOKUP(Pronostics!$B2639,Setup_MPP!$A:$G,2,FALSE)</f>
        <v>Joueur25</v>
      </c>
      <c r="F2639" s="31" t="str">
        <f>VLOOKUP($B2639,Setup_MPP!$A:$E,4,FALSE)</f>
        <v>#D5D5D5</v>
      </c>
      <c r="G2639" s="31" t="str">
        <f>VLOOKUP($B2639,Setup_MPP!$A:$E,5,FALSE)</f>
        <v>#727272</v>
      </c>
      <c r="H2639" s="31" t="str">
        <f>IFERROR(IF(AND(A2639&gt;=1,A2639&lt;=104),VLOOKUP($A2639,Location!$A:$J,6,FALSE),IF(A2639=0,"Avant l'ouverture",IF(OR(A2639=105,A2639=106),"Bonus"))),"")</f>
        <v>Tour 3</v>
      </c>
      <c r="I2639" s="31" t="str">
        <f>IF(LEFT(H2639,4)="Tour",VLOOKUP(A2639,Database!$A:$C,3,FALSE),"")</f>
        <v>L</v>
      </c>
      <c r="J2639" s="31" t="str">
        <f>VLOOKUP($A2639,Location!$A:$J,7,FALSE)</f>
        <v>Panama</v>
      </c>
      <c r="K2639" s="31" t="str">
        <f>IFERROR(VLOOKUP(J2639,Setup_Team!$B:$C,2,FALSE), "TDB")</f>
        <v>PAN</v>
      </c>
      <c r="L2639" s="31" t="str">
        <f>VLOOKUP($A2639,Location!$A:$J,8,FALSE)</f>
        <v>Angleterre</v>
      </c>
      <c r="M2639" s="31" t="str">
        <f>IFERROR(VLOOKUP(L2639,Setup_Team!$B:$C,2,FALSE), "TDB")</f>
        <v>ENG</v>
      </c>
      <c r="N2639" s="31" t="str">
        <f>VLOOKUP($A2639,Location!$A:$J,9,FALSE)</f>
        <v>Philadelphia, Pennsylvania</v>
      </c>
      <c r="O2639" s="31" t="str">
        <f>VLOOKUP($A2639,Location!$A:$J,10,FALSE)</f>
        <v>Lincoln Financial Field</v>
      </c>
      <c r="R2639" s="31">
        <v>0</v>
      </c>
      <c r="S2639" s="25">
        <f>VLOOKUP($A2639,Database!$A:$Y,10,FALSE)</f>
        <v>168</v>
      </c>
      <c r="T2639" s="25">
        <f>VLOOKUP($A2639,Database!$A:$Y,11,FALSE)</f>
        <v>137</v>
      </c>
      <c r="U2639" s="25">
        <f>VLOOKUP($A2639,Database!$A:$Y,12,FALSE)</f>
        <v>32</v>
      </c>
      <c r="V2639" s="25" t="str">
        <f>VLOOKUP(A2639,Database!A:M,13,FALSE)</f>
        <v>À venir</v>
      </c>
      <c r="W2639" s="25" t="str">
        <f>VLOOKUP($A2639,Database!$A:$Y,20,FALSE)</f>
        <v/>
      </c>
      <c r="X2639" s="25" t="str">
        <f>VLOOKUP($A2639,Database!$A:$Y,21,FALSE)</f>
        <v/>
      </c>
      <c r="Y2639" s="25" t="str">
        <f ca="1">IF(C2639&lt;NOW(),IF(AND(P2639&gt;Q2639,W2639&gt;X2639),S2639,IF(AND(P2639=Q2639,W2639=X2639),T2639,IF(AND(P2639&lt;Q2639,W2639&lt;X2639),U2639,0))),"")</f>
        <v/>
      </c>
      <c r="Z2639" s="25">
        <f>IF(AND(P2639=W2639,Q2639=X2639),1,0)</f>
        <v>1</v>
      </c>
      <c r="AA2639" s="25" t="str">
        <f>IF(Z2639=0,"",IF(ISBLANK(VLOOKUP(A2639,Database!A:AA,22,FALSE)),"",VLOOKUP(A2639,Database!A:AA,22,FALSE)))</f>
        <v>Exact</v>
      </c>
      <c r="AB2639" s="25">
        <f ca="1">IFERROR(IF(AND(Y2639&lt;&gt;"",OR(V2639="Terminé",V2639="En cours")),VLOOKUP(AA2639,Setup_ScoreExactBonus!A:D,4,FALSE),0),0)</f>
        <v>0</v>
      </c>
      <c r="AC2639" s="31" t="str">
        <f t="shared" ca="1" si="2"/>
        <v/>
      </c>
      <c r="AD2639" s="31">
        <f ca="1">SUMIFS(AC$2:AC2639,D$2:D2639,D2639)*IF(R2639=0,1,2)</f>
        <v>0</v>
      </c>
    </row>
    <row r="2640" spans="1:30" x14ac:dyDescent="0.35">
      <c r="A2640" s="31">
        <f>IF(ISBLANK(B2640),"",COUNTIF(B$2:B2640,B2640))-1</f>
        <v>67</v>
      </c>
      <c r="B2640" s="31">
        <v>26</v>
      </c>
      <c r="C2640" s="10">
        <f>VLOOKUP($A2640,Database!$A:$Y,7,FALSE)</f>
        <v>46200.958333333336</v>
      </c>
      <c r="D2640" s="31" t="str">
        <f>VLOOKUP(Pronostics!$B2640,Setup_MPP!$A:$G,3,FALSE)</f>
        <v>Joueur26</v>
      </c>
      <c r="E2640" s="31" t="str">
        <f>VLOOKUP(Pronostics!$B2640,Setup_MPP!$A:$G,2,FALSE)</f>
        <v>Joueur26</v>
      </c>
      <c r="F2640" s="31" t="str">
        <f>VLOOKUP($B2640,Setup_MPP!$A:$E,4,FALSE)</f>
        <v>#D5D5D5</v>
      </c>
      <c r="G2640" s="31" t="str">
        <f>VLOOKUP($B2640,Setup_MPP!$A:$E,5,FALSE)</f>
        <v>#727272</v>
      </c>
      <c r="H2640" s="31" t="str">
        <f>IFERROR(IF(AND(A2640&gt;=1,A2640&lt;=104),VLOOKUP($A2640,Location!$A:$J,6,FALSE),IF(A2640=0,"Avant l'ouverture",IF(OR(A2640=105,A2640=106),"Bonus"))),"")</f>
        <v>Tour 3</v>
      </c>
      <c r="I2640" s="31" t="str">
        <f>IF(LEFT(H2640,4)="Tour",VLOOKUP(A2640,Database!$A:$C,3,FALSE),"")</f>
        <v>L</v>
      </c>
      <c r="J2640" s="31" t="str">
        <f>VLOOKUP($A2640,Location!$A:$J,7,FALSE)</f>
        <v>Panama</v>
      </c>
      <c r="K2640" s="31" t="str">
        <f>IFERROR(VLOOKUP(J2640,Setup_Team!$B:$C,2,FALSE), "TDB")</f>
        <v>PAN</v>
      </c>
      <c r="L2640" s="31" t="str">
        <f>VLOOKUP($A2640,Location!$A:$J,8,FALSE)</f>
        <v>Angleterre</v>
      </c>
      <c r="M2640" s="31" t="str">
        <f>IFERROR(VLOOKUP(L2640,Setup_Team!$B:$C,2,FALSE), "TDB")</f>
        <v>ENG</v>
      </c>
      <c r="N2640" s="31" t="str">
        <f>VLOOKUP($A2640,Location!$A:$J,9,FALSE)</f>
        <v>Philadelphia, Pennsylvania</v>
      </c>
      <c r="O2640" s="31" t="str">
        <f>VLOOKUP($A2640,Location!$A:$J,10,FALSE)</f>
        <v>Lincoln Financial Field</v>
      </c>
      <c r="R2640" s="31">
        <v>0</v>
      </c>
      <c r="S2640" s="25">
        <f>VLOOKUP($A2640,Database!$A:$Y,10,FALSE)</f>
        <v>168</v>
      </c>
      <c r="T2640" s="25">
        <f>VLOOKUP($A2640,Database!$A:$Y,11,FALSE)</f>
        <v>137</v>
      </c>
      <c r="U2640" s="25">
        <f>VLOOKUP($A2640,Database!$A:$Y,12,FALSE)</f>
        <v>32</v>
      </c>
      <c r="V2640" s="25" t="str">
        <f>VLOOKUP(A2640,Database!A:M,13,FALSE)</f>
        <v>À venir</v>
      </c>
      <c r="W2640" s="25" t="str">
        <f>VLOOKUP($A2640,Database!$A:$Y,20,FALSE)</f>
        <v/>
      </c>
      <c r="X2640" s="25" t="str">
        <f>VLOOKUP($A2640,Database!$A:$Y,21,FALSE)</f>
        <v/>
      </c>
      <c r="Y2640" s="25" t="str">
        <f ca="1">IF(C2640&lt;NOW(),IF(AND(P2640&gt;Q2640,W2640&gt;X2640),S2640,IF(AND(P2640=Q2640,W2640=X2640),T2640,IF(AND(P2640&lt;Q2640,W2640&lt;X2640),U2640,0))),"")</f>
        <v/>
      </c>
      <c r="Z2640" s="25">
        <f>IF(AND(P2640=W2640,Q2640=X2640),1,0)</f>
        <v>1</v>
      </c>
      <c r="AA2640" s="25" t="str">
        <f>IF(Z2640=0,"",IF(ISBLANK(VLOOKUP(A2640,Database!A:AA,22,FALSE)),"",VLOOKUP(A2640,Database!A:AA,22,FALSE)))</f>
        <v>Exact</v>
      </c>
      <c r="AB2640" s="25">
        <f ca="1">IFERROR(IF(AND(Y2640&lt;&gt;"",OR(V2640="Terminé",V2640="En cours")),VLOOKUP(AA2640,Setup_ScoreExactBonus!A:D,4,FALSE),0),0)</f>
        <v>0</v>
      </c>
      <c r="AC2640" s="31" t="str">
        <f t="shared" ca="1" si="2"/>
        <v/>
      </c>
      <c r="AD2640" s="31">
        <f ca="1">SUMIFS(AC$2:AC2640,D$2:D2640,D2640)*IF(R2640=0,1,2)</f>
        <v>0</v>
      </c>
    </row>
    <row r="2641" spans="1:30" x14ac:dyDescent="0.35">
      <c r="A2641" s="31">
        <f>IF(ISBLANK(B2641),"",COUNTIF(B$2:B2641,B2641))-1</f>
        <v>67</v>
      </c>
      <c r="B2641" s="31">
        <v>27</v>
      </c>
      <c r="C2641" s="10">
        <f>VLOOKUP($A2641,Database!$A:$Y,7,FALSE)</f>
        <v>46200.958333333336</v>
      </c>
      <c r="D2641" s="31" t="str">
        <f>VLOOKUP(Pronostics!$B2641,Setup_MPP!$A:$G,3,FALSE)</f>
        <v>Joueur27</v>
      </c>
      <c r="E2641" s="31" t="str">
        <f>VLOOKUP(Pronostics!$B2641,Setup_MPP!$A:$G,2,FALSE)</f>
        <v>Joueur27</v>
      </c>
      <c r="F2641" s="31" t="str">
        <f>VLOOKUP($B2641,Setup_MPP!$A:$E,4,FALSE)</f>
        <v>#D5D5D5</v>
      </c>
      <c r="G2641" s="31" t="str">
        <f>VLOOKUP($B2641,Setup_MPP!$A:$E,5,FALSE)</f>
        <v>#727272</v>
      </c>
      <c r="H2641" s="31" t="str">
        <f>IFERROR(IF(AND(A2641&gt;=1,A2641&lt;=104),VLOOKUP($A2641,Location!$A:$J,6,FALSE),IF(A2641=0,"Avant l'ouverture",IF(OR(A2641=105,A2641=106),"Bonus"))),"")</f>
        <v>Tour 3</v>
      </c>
      <c r="I2641" s="31" t="str">
        <f>IF(LEFT(H2641,4)="Tour",VLOOKUP(A2641,Database!$A:$C,3,FALSE),"")</f>
        <v>L</v>
      </c>
      <c r="J2641" s="31" t="str">
        <f>VLOOKUP($A2641,Location!$A:$J,7,FALSE)</f>
        <v>Panama</v>
      </c>
      <c r="K2641" s="31" t="str">
        <f>IFERROR(VLOOKUP(J2641,Setup_Team!$B:$C,2,FALSE), "TDB")</f>
        <v>PAN</v>
      </c>
      <c r="L2641" s="31" t="str">
        <f>VLOOKUP($A2641,Location!$A:$J,8,FALSE)</f>
        <v>Angleterre</v>
      </c>
      <c r="M2641" s="31" t="str">
        <f>IFERROR(VLOOKUP(L2641,Setup_Team!$B:$C,2,FALSE), "TDB")</f>
        <v>ENG</v>
      </c>
      <c r="N2641" s="31" t="str">
        <f>VLOOKUP($A2641,Location!$A:$J,9,FALSE)</f>
        <v>Philadelphia, Pennsylvania</v>
      </c>
      <c r="O2641" s="31" t="str">
        <f>VLOOKUP($A2641,Location!$A:$J,10,FALSE)</f>
        <v>Lincoln Financial Field</v>
      </c>
      <c r="R2641" s="31">
        <v>0</v>
      </c>
      <c r="S2641" s="25">
        <f>VLOOKUP($A2641,Database!$A:$Y,10,FALSE)</f>
        <v>168</v>
      </c>
      <c r="T2641" s="25">
        <f>VLOOKUP($A2641,Database!$A:$Y,11,FALSE)</f>
        <v>137</v>
      </c>
      <c r="U2641" s="25">
        <f>VLOOKUP($A2641,Database!$A:$Y,12,FALSE)</f>
        <v>32</v>
      </c>
      <c r="V2641" s="25" t="str">
        <f>VLOOKUP(A2641,Database!A:M,13,FALSE)</f>
        <v>À venir</v>
      </c>
      <c r="W2641" s="25" t="str">
        <f>VLOOKUP($A2641,Database!$A:$Y,20,FALSE)</f>
        <v/>
      </c>
      <c r="X2641" s="25" t="str">
        <f>VLOOKUP($A2641,Database!$A:$Y,21,FALSE)</f>
        <v/>
      </c>
      <c r="Y2641" s="25" t="str">
        <f ca="1">IF(C2641&lt;NOW(),IF(AND(P2641&gt;Q2641,W2641&gt;X2641),S2641,IF(AND(P2641=Q2641,W2641=X2641),T2641,IF(AND(P2641&lt;Q2641,W2641&lt;X2641),U2641,0))),"")</f>
        <v/>
      </c>
      <c r="Z2641" s="25">
        <f>IF(AND(P2641=W2641,Q2641=X2641),1,0)</f>
        <v>1</v>
      </c>
      <c r="AA2641" s="25" t="str">
        <f>IF(Z2641=0,"",IF(ISBLANK(VLOOKUP(A2641,Database!A:AA,22,FALSE)),"",VLOOKUP(A2641,Database!A:AA,22,FALSE)))</f>
        <v>Exact</v>
      </c>
      <c r="AB2641" s="25">
        <f ca="1">IFERROR(IF(AND(Y2641&lt;&gt;"",OR(V2641="Terminé",V2641="En cours")),VLOOKUP(AA2641,Setup_ScoreExactBonus!A:D,4,FALSE),0),0)</f>
        <v>0</v>
      </c>
      <c r="AC2641" s="31" t="str">
        <f t="shared" ca="1" si="2"/>
        <v/>
      </c>
      <c r="AD2641" s="31">
        <f ca="1">SUMIFS(AC$2:AC2641,D$2:D2641,D2641)*IF(R2641=0,1,2)</f>
        <v>0</v>
      </c>
    </row>
    <row r="2642" spans="1:30" x14ac:dyDescent="0.35">
      <c r="A2642" s="31">
        <f>IF(ISBLANK(B2642),"",COUNTIF(B$2:B2642,B2642))-1</f>
        <v>67</v>
      </c>
      <c r="B2642" s="31">
        <v>28</v>
      </c>
      <c r="C2642" s="10">
        <f>VLOOKUP($A2642,Database!$A:$Y,7,FALSE)</f>
        <v>46200.958333333336</v>
      </c>
      <c r="D2642" s="31" t="str">
        <f>VLOOKUP(Pronostics!$B2642,Setup_MPP!$A:$G,3,FALSE)</f>
        <v>Joueur28</v>
      </c>
      <c r="E2642" s="31" t="str">
        <f>VLOOKUP(Pronostics!$B2642,Setup_MPP!$A:$G,2,FALSE)</f>
        <v>Joueur28</v>
      </c>
      <c r="F2642" s="31" t="str">
        <f>VLOOKUP($B2642,Setup_MPP!$A:$E,4,FALSE)</f>
        <v>#D5D5D5</v>
      </c>
      <c r="G2642" s="31" t="str">
        <f>VLOOKUP($B2642,Setup_MPP!$A:$E,5,FALSE)</f>
        <v>#727272</v>
      </c>
      <c r="H2642" s="31" t="str">
        <f>IFERROR(IF(AND(A2642&gt;=1,A2642&lt;=104),VLOOKUP($A2642,Location!$A:$J,6,FALSE),IF(A2642=0,"Avant l'ouverture",IF(OR(A2642=105,A2642=106),"Bonus"))),"")</f>
        <v>Tour 3</v>
      </c>
      <c r="I2642" s="31" t="str">
        <f>IF(LEFT(H2642,4)="Tour",VLOOKUP(A2642,Database!$A:$C,3,FALSE),"")</f>
        <v>L</v>
      </c>
      <c r="J2642" s="31" t="str">
        <f>VLOOKUP($A2642,Location!$A:$J,7,FALSE)</f>
        <v>Panama</v>
      </c>
      <c r="K2642" s="31" t="str">
        <f>IFERROR(VLOOKUP(J2642,Setup_Team!$B:$C,2,FALSE), "TDB")</f>
        <v>PAN</v>
      </c>
      <c r="L2642" s="31" t="str">
        <f>VLOOKUP($A2642,Location!$A:$J,8,FALSE)</f>
        <v>Angleterre</v>
      </c>
      <c r="M2642" s="31" t="str">
        <f>IFERROR(VLOOKUP(L2642,Setup_Team!$B:$C,2,FALSE), "TDB")</f>
        <v>ENG</v>
      </c>
      <c r="N2642" s="31" t="str">
        <f>VLOOKUP($A2642,Location!$A:$J,9,FALSE)</f>
        <v>Philadelphia, Pennsylvania</v>
      </c>
      <c r="O2642" s="31" t="str">
        <f>VLOOKUP($A2642,Location!$A:$J,10,FALSE)</f>
        <v>Lincoln Financial Field</v>
      </c>
      <c r="R2642" s="31">
        <v>0</v>
      </c>
      <c r="S2642" s="25">
        <f>VLOOKUP($A2642,Database!$A:$Y,10,FALSE)</f>
        <v>168</v>
      </c>
      <c r="T2642" s="25">
        <f>VLOOKUP($A2642,Database!$A:$Y,11,FALSE)</f>
        <v>137</v>
      </c>
      <c r="U2642" s="25">
        <f>VLOOKUP($A2642,Database!$A:$Y,12,FALSE)</f>
        <v>32</v>
      </c>
      <c r="V2642" s="25" t="str">
        <f>VLOOKUP(A2642,Database!A:M,13,FALSE)</f>
        <v>À venir</v>
      </c>
      <c r="W2642" s="25" t="str">
        <f>VLOOKUP($A2642,Database!$A:$Y,20,FALSE)</f>
        <v/>
      </c>
      <c r="X2642" s="25" t="str">
        <f>VLOOKUP($A2642,Database!$A:$Y,21,FALSE)</f>
        <v/>
      </c>
      <c r="Y2642" s="25" t="str">
        <f ca="1">IF(C2642&lt;NOW(),IF(AND(P2642&gt;Q2642,W2642&gt;X2642),S2642,IF(AND(P2642=Q2642,W2642=X2642),T2642,IF(AND(P2642&lt;Q2642,W2642&lt;X2642),U2642,0))),"")</f>
        <v/>
      </c>
      <c r="Z2642" s="25">
        <f>IF(AND(P2642=W2642,Q2642=X2642),1,0)</f>
        <v>1</v>
      </c>
      <c r="AA2642" s="25" t="str">
        <f>IF(Z2642=0,"",IF(ISBLANK(VLOOKUP(A2642,Database!A:AA,22,FALSE)),"",VLOOKUP(A2642,Database!A:AA,22,FALSE)))</f>
        <v>Exact</v>
      </c>
      <c r="AB2642" s="25">
        <f ca="1">IFERROR(IF(AND(Y2642&lt;&gt;"",OR(V2642="Terminé",V2642="En cours")),VLOOKUP(AA2642,Setup_ScoreExactBonus!A:D,4,FALSE),0),0)</f>
        <v>0</v>
      </c>
      <c r="AC2642" s="31" t="str">
        <f t="shared" ca="1" si="2"/>
        <v/>
      </c>
      <c r="AD2642" s="31">
        <f ca="1">SUMIFS(AC$2:AC2642,D$2:D2642,D2642)*IF(R2642=0,1,2)</f>
        <v>0</v>
      </c>
    </row>
    <row r="2643" spans="1:30" x14ac:dyDescent="0.35">
      <c r="A2643" s="31">
        <f>IF(ISBLANK(B2643),"",COUNTIF(B$2:B2643,B2643))-1</f>
        <v>67</v>
      </c>
      <c r="B2643" s="31">
        <v>29</v>
      </c>
      <c r="C2643" s="10">
        <f>VLOOKUP($A2643,Database!$A:$Y,7,FALSE)</f>
        <v>46200.958333333336</v>
      </c>
      <c r="D2643" s="31" t="str">
        <f>VLOOKUP(Pronostics!$B2643,Setup_MPP!$A:$G,3,FALSE)</f>
        <v>Joueur29</v>
      </c>
      <c r="E2643" s="31" t="str">
        <f>VLOOKUP(Pronostics!$B2643,Setup_MPP!$A:$G,2,FALSE)</f>
        <v>Joueur29</v>
      </c>
      <c r="F2643" s="31" t="str">
        <f>VLOOKUP($B2643,Setup_MPP!$A:$E,4,FALSE)</f>
        <v>#D5D5D5</v>
      </c>
      <c r="G2643" s="31" t="str">
        <f>VLOOKUP($B2643,Setup_MPP!$A:$E,5,FALSE)</f>
        <v>#727272</v>
      </c>
      <c r="H2643" s="31" t="str">
        <f>IFERROR(IF(AND(A2643&gt;=1,A2643&lt;=104),VLOOKUP($A2643,Location!$A:$J,6,FALSE),IF(A2643=0,"Avant l'ouverture",IF(OR(A2643=105,A2643=106),"Bonus"))),"")</f>
        <v>Tour 3</v>
      </c>
      <c r="I2643" s="31" t="str">
        <f>IF(LEFT(H2643,4)="Tour",VLOOKUP(A2643,Database!$A:$C,3,FALSE),"")</f>
        <v>L</v>
      </c>
      <c r="J2643" s="31" t="str">
        <f>VLOOKUP($A2643,Location!$A:$J,7,FALSE)</f>
        <v>Panama</v>
      </c>
      <c r="K2643" s="31" t="str">
        <f>IFERROR(VLOOKUP(J2643,Setup_Team!$B:$C,2,FALSE), "TDB")</f>
        <v>PAN</v>
      </c>
      <c r="L2643" s="31" t="str">
        <f>VLOOKUP($A2643,Location!$A:$J,8,FALSE)</f>
        <v>Angleterre</v>
      </c>
      <c r="M2643" s="31" t="str">
        <f>IFERROR(VLOOKUP(L2643,Setup_Team!$B:$C,2,FALSE), "TDB")</f>
        <v>ENG</v>
      </c>
      <c r="N2643" s="31" t="str">
        <f>VLOOKUP($A2643,Location!$A:$J,9,FALSE)</f>
        <v>Philadelphia, Pennsylvania</v>
      </c>
      <c r="O2643" s="31" t="str">
        <f>VLOOKUP($A2643,Location!$A:$J,10,FALSE)</f>
        <v>Lincoln Financial Field</v>
      </c>
      <c r="R2643" s="31">
        <v>0</v>
      </c>
      <c r="S2643" s="25">
        <f>VLOOKUP($A2643,Database!$A:$Y,10,FALSE)</f>
        <v>168</v>
      </c>
      <c r="T2643" s="25">
        <f>VLOOKUP($A2643,Database!$A:$Y,11,FALSE)</f>
        <v>137</v>
      </c>
      <c r="U2643" s="25">
        <f>VLOOKUP($A2643,Database!$A:$Y,12,FALSE)</f>
        <v>32</v>
      </c>
      <c r="V2643" s="25" t="str">
        <f>VLOOKUP(A2643,Database!A:M,13,FALSE)</f>
        <v>À venir</v>
      </c>
      <c r="W2643" s="25" t="str">
        <f>VLOOKUP($A2643,Database!$A:$Y,20,FALSE)</f>
        <v/>
      </c>
      <c r="X2643" s="25" t="str">
        <f>VLOOKUP($A2643,Database!$A:$Y,21,FALSE)</f>
        <v/>
      </c>
      <c r="Y2643" s="25" t="str">
        <f ca="1">IF(C2643&lt;NOW(),IF(AND(P2643&gt;Q2643,W2643&gt;X2643),S2643,IF(AND(P2643=Q2643,W2643=X2643),T2643,IF(AND(P2643&lt;Q2643,W2643&lt;X2643),U2643,0))),"")</f>
        <v/>
      </c>
      <c r="Z2643" s="25">
        <f>IF(AND(P2643=W2643,Q2643=X2643),1,0)</f>
        <v>1</v>
      </c>
      <c r="AA2643" s="25" t="str">
        <f>IF(Z2643=0,"",IF(ISBLANK(VLOOKUP(A2643,Database!A:AA,22,FALSE)),"",VLOOKUP(A2643,Database!A:AA,22,FALSE)))</f>
        <v>Exact</v>
      </c>
      <c r="AB2643" s="25">
        <f ca="1">IFERROR(IF(AND(Y2643&lt;&gt;"",OR(V2643="Terminé",V2643="En cours")),VLOOKUP(AA2643,Setup_ScoreExactBonus!A:D,4,FALSE),0),0)</f>
        <v>0</v>
      </c>
      <c r="AC2643" s="31" t="str">
        <f t="shared" ca="1" si="2"/>
        <v/>
      </c>
      <c r="AD2643" s="31">
        <f ca="1">SUMIFS(AC$2:AC2643,D$2:D2643,D2643)*IF(R2643=0,1,2)</f>
        <v>0</v>
      </c>
    </row>
    <row r="2644" spans="1:30" x14ac:dyDescent="0.35">
      <c r="A2644" s="31">
        <f>IF(ISBLANK(B2644),"",COUNTIF(B$2:B2644,B2644))-1</f>
        <v>67</v>
      </c>
      <c r="B2644" s="31">
        <v>30</v>
      </c>
      <c r="C2644" s="10">
        <f>VLOOKUP($A2644,Database!$A:$Y,7,FALSE)</f>
        <v>46200.958333333336</v>
      </c>
      <c r="D2644" s="31" t="str">
        <f>VLOOKUP(Pronostics!$B2644,Setup_MPP!$A:$G,3,FALSE)</f>
        <v>Joueur30</v>
      </c>
      <c r="E2644" s="31" t="str">
        <f>VLOOKUP(Pronostics!$B2644,Setup_MPP!$A:$G,2,FALSE)</f>
        <v>Joueur30</v>
      </c>
      <c r="F2644" s="31" t="str">
        <f>VLOOKUP($B2644,Setup_MPP!$A:$E,4,FALSE)</f>
        <v>#D5D5D5</v>
      </c>
      <c r="G2644" s="31" t="str">
        <f>VLOOKUP($B2644,Setup_MPP!$A:$E,5,FALSE)</f>
        <v>#727272</v>
      </c>
      <c r="H2644" s="31" t="str">
        <f>IFERROR(IF(AND(A2644&gt;=1,A2644&lt;=104),VLOOKUP($A2644,Location!$A:$J,6,FALSE),IF(A2644=0,"Avant l'ouverture",IF(OR(A2644=105,A2644=106),"Bonus"))),"")</f>
        <v>Tour 3</v>
      </c>
      <c r="I2644" s="31" t="str">
        <f>IF(LEFT(H2644,4)="Tour",VLOOKUP(A2644,Database!$A:$C,3,FALSE),"")</f>
        <v>L</v>
      </c>
      <c r="J2644" s="31" t="str">
        <f>VLOOKUP($A2644,Location!$A:$J,7,FALSE)</f>
        <v>Panama</v>
      </c>
      <c r="K2644" s="31" t="str">
        <f>IFERROR(VLOOKUP(J2644,Setup_Team!$B:$C,2,FALSE), "TDB")</f>
        <v>PAN</v>
      </c>
      <c r="L2644" s="31" t="str">
        <f>VLOOKUP($A2644,Location!$A:$J,8,FALSE)</f>
        <v>Angleterre</v>
      </c>
      <c r="M2644" s="31" t="str">
        <f>IFERROR(VLOOKUP(L2644,Setup_Team!$B:$C,2,FALSE), "TDB")</f>
        <v>ENG</v>
      </c>
      <c r="N2644" s="31" t="str">
        <f>VLOOKUP($A2644,Location!$A:$J,9,FALSE)</f>
        <v>Philadelphia, Pennsylvania</v>
      </c>
      <c r="O2644" s="31" t="str">
        <f>VLOOKUP($A2644,Location!$A:$J,10,FALSE)</f>
        <v>Lincoln Financial Field</v>
      </c>
      <c r="R2644" s="31">
        <v>0</v>
      </c>
      <c r="S2644" s="25">
        <f>VLOOKUP($A2644,Database!$A:$Y,10,FALSE)</f>
        <v>168</v>
      </c>
      <c r="T2644" s="25">
        <f>VLOOKUP($A2644,Database!$A:$Y,11,FALSE)</f>
        <v>137</v>
      </c>
      <c r="U2644" s="25">
        <f>VLOOKUP($A2644,Database!$A:$Y,12,FALSE)</f>
        <v>32</v>
      </c>
      <c r="V2644" s="25" t="str">
        <f>VLOOKUP(A2644,Database!A:M,13,FALSE)</f>
        <v>À venir</v>
      </c>
      <c r="W2644" s="25" t="str">
        <f>VLOOKUP($A2644,Database!$A:$Y,20,FALSE)</f>
        <v/>
      </c>
      <c r="X2644" s="25" t="str">
        <f>VLOOKUP($A2644,Database!$A:$Y,21,FALSE)</f>
        <v/>
      </c>
      <c r="Y2644" s="25" t="str">
        <f ca="1">IF(C2644&lt;NOW(),IF(AND(P2644&gt;Q2644,W2644&gt;X2644),S2644,IF(AND(P2644=Q2644,W2644=X2644),T2644,IF(AND(P2644&lt;Q2644,W2644&lt;X2644),U2644,0))),"")</f>
        <v/>
      </c>
      <c r="Z2644" s="25">
        <f>IF(AND(P2644=W2644,Q2644=X2644),1,0)</f>
        <v>1</v>
      </c>
      <c r="AA2644" s="25" t="str">
        <f>IF(Z2644=0,"",IF(ISBLANK(VLOOKUP(A2644,Database!A:AA,22,FALSE)),"",VLOOKUP(A2644,Database!A:AA,22,FALSE)))</f>
        <v>Exact</v>
      </c>
      <c r="AB2644" s="25">
        <f ca="1">IFERROR(IF(AND(Y2644&lt;&gt;"",OR(V2644="Terminé",V2644="En cours")),VLOOKUP(AA2644,Setup_ScoreExactBonus!A:D,4,FALSE),0),0)</f>
        <v>0</v>
      </c>
      <c r="AC2644" s="31" t="str">
        <f t="shared" ca="1" si="2"/>
        <v/>
      </c>
      <c r="AD2644" s="31">
        <f ca="1">SUMIFS(AC$2:AC2644,D$2:D2644,D2644)*IF(R2644=0,1,2)</f>
        <v>0</v>
      </c>
    </row>
    <row r="2645" spans="1:30" x14ac:dyDescent="0.35">
      <c r="A2645" s="31">
        <f>IF(ISBLANK(B2645),"",COUNTIF(B$2:B2645,B2645))-1</f>
        <v>67</v>
      </c>
      <c r="B2645" s="31">
        <v>31</v>
      </c>
      <c r="C2645" s="10">
        <f>VLOOKUP($A2645,Database!$A:$Y,7,FALSE)</f>
        <v>46200.958333333336</v>
      </c>
      <c r="D2645" s="31" t="str">
        <f>VLOOKUP(Pronostics!$B2645,Setup_MPP!$A:$G,3,FALSE)</f>
        <v>Joueur31</v>
      </c>
      <c r="E2645" s="31" t="str">
        <f>VLOOKUP(Pronostics!$B2645,Setup_MPP!$A:$G,2,FALSE)</f>
        <v>Joueur31</v>
      </c>
      <c r="F2645" s="31" t="str">
        <f>VLOOKUP($B2645,Setup_MPP!$A:$E,4,FALSE)</f>
        <v>#D5D5D5</v>
      </c>
      <c r="G2645" s="31" t="str">
        <f>VLOOKUP($B2645,Setup_MPP!$A:$E,5,FALSE)</f>
        <v>#727272</v>
      </c>
      <c r="H2645" s="31" t="str">
        <f>IFERROR(IF(AND(A2645&gt;=1,A2645&lt;=104),VLOOKUP($A2645,Location!$A:$J,6,FALSE),IF(A2645=0,"Avant l'ouverture",IF(OR(A2645=105,A2645=106),"Bonus"))),"")</f>
        <v>Tour 3</v>
      </c>
      <c r="I2645" s="31" t="str">
        <f>IF(LEFT(H2645,4)="Tour",VLOOKUP(A2645,Database!$A:$C,3,FALSE),"")</f>
        <v>L</v>
      </c>
      <c r="J2645" s="31" t="str">
        <f>VLOOKUP($A2645,Location!$A:$J,7,FALSE)</f>
        <v>Panama</v>
      </c>
      <c r="K2645" s="31" t="str">
        <f>IFERROR(VLOOKUP(J2645,Setup_Team!$B:$C,2,FALSE), "TDB")</f>
        <v>PAN</v>
      </c>
      <c r="L2645" s="31" t="str">
        <f>VLOOKUP($A2645,Location!$A:$J,8,FALSE)</f>
        <v>Angleterre</v>
      </c>
      <c r="M2645" s="31" t="str">
        <f>IFERROR(VLOOKUP(L2645,Setup_Team!$B:$C,2,FALSE), "TDB")</f>
        <v>ENG</v>
      </c>
      <c r="N2645" s="31" t="str">
        <f>VLOOKUP($A2645,Location!$A:$J,9,FALSE)</f>
        <v>Philadelphia, Pennsylvania</v>
      </c>
      <c r="O2645" s="31" t="str">
        <f>VLOOKUP($A2645,Location!$A:$J,10,FALSE)</f>
        <v>Lincoln Financial Field</v>
      </c>
      <c r="R2645" s="31">
        <v>0</v>
      </c>
      <c r="S2645" s="25">
        <f>VLOOKUP($A2645,Database!$A:$Y,10,FALSE)</f>
        <v>168</v>
      </c>
      <c r="T2645" s="25">
        <f>VLOOKUP($A2645,Database!$A:$Y,11,FALSE)</f>
        <v>137</v>
      </c>
      <c r="U2645" s="25">
        <f>VLOOKUP($A2645,Database!$A:$Y,12,FALSE)</f>
        <v>32</v>
      </c>
      <c r="V2645" s="25" t="str">
        <f>VLOOKUP(A2645,Database!A:M,13,FALSE)</f>
        <v>À venir</v>
      </c>
      <c r="W2645" s="25" t="str">
        <f>VLOOKUP($A2645,Database!$A:$Y,20,FALSE)</f>
        <v/>
      </c>
      <c r="X2645" s="25" t="str">
        <f>VLOOKUP($A2645,Database!$A:$Y,21,FALSE)</f>
        <v/>
      </c>
      <c r="Y2645" s="25" t="str">
        <f ca="1">IF(C2645&lt;NOW(),IF(AND(P2645&gt;Q2645,W2645&gt;X2645),S2645,IF(AND(P2645=Q2645,W2645=X2645),T2645,IF(AND(P2645&lt;Q2645,W2645&lt;X2645),U2645,0))),"")</f>
        <v/>
      </c>
      <c r="Z2645" s="25">
        <f>IF(AND(P2645=W2645,Q2645=X2645),1,0)</f>
        <v>1</v>
      </c>
      <c r="AA2645" s="25" t="str">
        <f>IF(Z2645=0,"",IF(ISBLANK(VLOOKUP(A2645,Database!A:AA,22,FALSE)),"",VLOOKUP(A2645,Database!A:AA,22,FALSE)))</f>
        <v>Exact</v>
      </c>
      <c r="AB2645" s="25">
        <f ca="1">IFERROR(IF(AND(Y2645&lt;&gt;"",OR(V2645="Terminé",V2645="En cours")),VLOOKUP(AA2645,Setup_ScoreExactBonus!A:D,4,FALSE),0),0)</f>
        <v>0</v>
      </c>
      <c r="AC2645" s="31" t="str">
        <f t="shared" ca="1" si="2"/>
        <v/>
      </c>
      <c r="AD2645" s="31">
        <f ca="1">SUMIFS(AC$2:AC2645,D$2:D2645,D2645)*IF(R2645=0,1,2)</f>
        <v>0</v>
      </c>
    </row>
    <row r="2646" spans="1:30" x14ac:dyDescent="0.35">
      <c r="A2646" s="31">
        <f>IF(ISBLANK(B2646),"",COUNTIF(B$2:B2646,B2646))-1</f>
        <v>67</v>
      </c>
      <c r="B2646" s="31">
        <v>32</v>
      </c>
      <c r="C2646" s="10">
        <f>VLOOKUP($A2646,Database!$A:$Y,7,FALSE)</f>
        <v>46200.958333333336</v>
      </c>
      <c r="D2646" s="31" t="str">
        <f>VLOOKUP(Pronostics!$B2646,Setup_MPP!$A:$G,3,FALSE)</f>
        <v>Joueur32</v>
      </c>
      <c r="E2646" s="31" t="str">
        <f>VLOOKUP(Pronostics!$B2646,Setup_MPP!$A:$G,2,FALSE)</f>
        <v>Joueur32</v>
      </c>
      <c r="F2646" s="31" t="str">
        <f>VLOOKUP($B2646,Setup_MPP!$A:$E,4,FALSE)</f>
        <v>#D5D5D5</v>
      </c>
      <c r="G2646" s="31" t="str">
        <f>VLOOKUP($B2646,Setup_MPP!$A:$E,5,FALSE)</f>
        <v>#727272</v>
      </c>
      <c r="H2646" s="31" t="str">
        <f>IFERROR(IF(AND(A2646&gt;=1,A2646&lt;=104),VLOOKUP($A2646,Location!$A:$J,6,FALSE),IF(A2646=0,"Avant l'ouverture",IF(OR(A2646=105,A2646=106),"Bonus"))),"")</f>
        <v>Tour 3</v>
      </c>
      <c r="I2646" s="31" t="str">
        <f>IF(LEFT(H2646,4)="Tour",VLOOKUP(A2646,Database!$A:$C,3,FALSE),"")</f>
        <v>L</v>
      </c>
      <c r="J2646" s="31" t="str">
        <f>VLOOKUP($A2646,Location!$A:$J,7,FALSE)</f>
        <v>Panama</v>
      </c>
      <c r="K2646" s="31" t="str">
        <f>IFERROR(VLOOKUP(J2646,Setup_Team!$B:$C,2,FALSE), "TDB")</f>
        <v>PAN</v>
      </c>
      <c r="L2646" s="31" t="str">
        <f>VLOOKUP($A2646,Location!$A:$J,8,FALSE)</f>
        <v>Angleterre</v>
      </c>
      <c r="M2646" s="31" t="str">
        <f>IFERROR(VLOOKUP(L2646,Setup_Team!$B:$C,2,FALSE), "TDB")</f>
        <v>ENG</v>
      </c>
      <c r="N2646" s="31" t="str">
        <f>VLOOKUP($A2646,Location!$A:$J,9,FALSE)</f>
        <v>Philadelphia, Pennsylvania</v>
      </c>
      <c r="O2646" s="31" t="str">
        <f>VLOOKUP($A2646,Location!$A:$J,10,FALSE)</f>
        <v>Lincoln Financial Field</v>
      </c>
      <c r="R2646" s="31">
        <v>0</v>
      </c>
      <c r="S2646" s="25">
        <f>VLOOKUP($A2646,Database!$A:$Y,10,FALSE)</f>
        <v>168</v>
      </c>
      <c r="T2646" s="25">
        <f>VLOOKUP($A2646,Database!$A:$Y,11,FALSE)</f>
        <v>137</v>
      </c>
      <c r="U2646" s="25">
        <f>VLOOKUP($A2646,Database!$A:$Y,12,FALSE)</f>
        <v>32</v>
      </c>
      <c r="V2646" s="25" t="str">
        <f>VLOOKUP(A2646,Database!A:M,13,FALSE)</f>
        <v>À venir</v>
      </c>
      <c r="W2646" s="25" t="str">
        <f>VLOOKUP($A2646,Database!$A:$Y,20,FALSE)</f>
        <v/>
      </c>
      <c r="X2646" s="25" t="str">
        <f>VLOOKUP($A2646,Database!$A:$Y,21,FALSE)</f>
        <v/>
      </c>
      <c r="Y2646" s="25" t="str">
        <f ca="1">IF(C2646&lt;NOW(),IF(AND(P2646&gt;Q2646,W2646&gt;X2646),S2646,IF(AND(P2646=Q2646,W2646=X2646),T2646,IF(AND(P2646&lt;Q2646,W2646&lt;X2646),U2646,0))),"")</f>
        <v/>
      </c>
      <c r="Z2646" s="25">
        <f>IF(AND(P2646=W2646,Q2646=X2646),1,0)</f>
        <v>1</v>
      </c>
      <c r="AA2646" s="25" t="str">
        <f>IF(Z2646=0,"",IF(ISBLANK(VLOOKUP(A2646,Database!A:AA,22,FALSE)),"",VLOOKUP(A2646,Database!A:AA,22,FALSE)))</f>
        <v>Exact</v>
      </c>
      <c r="AB2646" s="25">
        <f ca="1">IFERROR(IF(AND(Y2646&lt;&gt;"",OR(V2646="Terminé",V2646="En cours")),VLOOKUP(AA2646,Setup_ScoreExactBonus!A:D,4,FALSE),0),0)</f>
        <v>0</v>
      </c>
      <c r="AC2646" s="31" t="str">
        <f t="shared" ca="1" si="2"/>
        <v/>
      </c>
      <c r="AD2646" s="31">
        <f ca="1">SUMIFS(AC$2:AC2646,D$2:D2646,D2646)*IF(R2646=0,1,2)</f>
        <v>0</v>
      </c>
    </row>
    <row r="2647" spans="1:30" x14ac:dyDescent="0.35">
      <c r="A2647" s="31">
        <f>IF(ISBLANK(B2647),"",COUNTIF(B$2:B2647,B2647))-1</f>
        <v>67</v>
      </c>
      <c r="B2647" s="31">
        <v>33</v>
      </c>
      <c r="C2647" s="10">
        <f>VLOOKUP($A2647,Database!$A:$Y,7,FALSE)</f>
        <v>46200.958333333336</v>
      </c>
      <c r="D2647" s="31" t="str">
        <f>VLOOKUP(Pronostics!$B2647,Setup_MPP!$A:$G,3,FALSE)</f>
        <v>Joueur33</v>
      </c>
      <c r="E2647" s="31" t="str">
        <f>VLOOKUP(Pronostics!$B2647,Setup_MPP!$A:$G,2,FALSE)</f>
        <v>Joueur33</v>
      </c>
      <c r="F2647" s="31" t="str">
        <f>VLOOKUP($B2647,Setup_MPP!$A:$E,4,FALSE)</f>
        <v>#D5D5D5</v>
      </c>
      <c r="G2647" s="31" t="str">
        <f>VLOOKUP($B2647,Setup_MPP!$A:$E,5,FALSE)</f>
        <v>#727272</v>
      </c>
      <c r="H2647" s="31" t="str">
        <f>IFERROR(IF(AND(A2647&gt;=1,A2647&lt;=104),VLOOKUP($A2647,Location!$A:$J,6,FALSE),IF(A2647=0,"Avant l'ouverture",IF(OR(A2647=105,A2647=106),"Bonus"))),"")</f>
        <v>Tour 3</v>
      </c>
      <c r="I2647" s="31" t="str">
        <f>IF(LEFT(H2647,4)="Tour",VLOOKUP(A2647,Database!$A:$C,3,FALSE),"")</f>
        <v>L</v>
      </c>
      <c r="J2647" s="31" t="str">
        <f>VLOOKUP($A2647,Location!$A:$J,7,FALSE)</f>
        <v>Panama</v>
      </c>
      <c r="K2647" s="31" t="str">
        <f>IFERROR(VLOOKUP(J2647,Setup_Team!$B:$C,2,FALSE), "TDB")</f>
        <v>PAN</v>
      </c>
      <c r="L2647" s="31" t="str">
        <f>VLOOKUP($A2647,Location!$A:$J,8,FALSE)</f>
        <v>Angleterre</v>
      </c>
      <c r="M2647" s="31" t="str">
        <f>IFERROR(VLOOKUP(L2647,Setup_Team!$B:$C,2,FALSE), "TDB")</f>
        <v>ENG</v>
      </c>
      <c r="N2647" s="31" t="str">
        <f>VLOOKUP($A2647,Location!$A:$J,9,FALSE)</f>
        <v>Philadelphia, Pennsylvania</v>
      </c>
      <c r="O2647" s="31" t="str">
        <f>VLOOKUP($A2647,Location!$A:$J,10,FALSE)</f>
        <v>Lincoln Financial Field</v>
      </c>
      <c r="R2647" s="31">
        <v>0</v>
      </c>
      <c r="S2647" s="25">
        <f>VLOOKUP($A2647,Database!$A:$Y,10,FALSE)</f>
        <v>168</v>
      </c>
      <c r="T2647" s="25">
        <f>VLOOKUP($A2647,Database!$A:$Y,11,FALSE)</f>
        <v>137</v>
      </c>
      <c r="U2647" s="25">
        <f>VLOOKUP($A2647,Database!$A:$Y,12,FALSE)</f>
        <v>32</v>
      </c>
      <c r="V2647" s="25" t="str">
        <f>VLOOKUP(A2647,Database!A:M,13,FALSE)</f>
        <v>À venir</v>
      </c>
      <c r="W2647" s="25" t="str">
        <f>VLOOKUP($A2647,Database!$A:$Y,20,FALSE)</f>
        <v/>
      </c>
      <c r="X2647" s="25" t="str">
        <f>VLOOKUP($A2647,Database!$A:$Y,21,FALSE)</f>
        <v/>
      </c>
      <c r="Y2647" s="25" t="str">
        <f ca="1">IF(C2647&lt;NOW(),IF(AND(P2647&gt;Q2647,W2647&gt;X2647),S2647,IF(AND(P2647=Q2647,W2647=X2647),T2647,IF(AND(P2647&lt;Q2647,W2647&lt;X2647),U2647,0))),"")</f>
        <v/>
      </c>
      <c r="Z2647" s="25">
        <f>IF(AND(P2647=W2647,Q2647=X2647),1,0)</f>
        <v>1</v>
      </c>
      <c r="AA2647" s="25" t="str">
        <f>IF(Z2647=0,"",IF(ISBLANK(VLOOKUP(A2647,Database!A:AA,22,FALSE)),"",VLOOKUP(A2647,Database!A:AA,22,FALSE)))</f>
        <v>Exact</v>
      </c>
      <c r="AB2647" s="25">
        <f ca="1">IFERROR(IF(AND(Y2647&lt;&gt;"",OR(V2647="Terminé",V2647="En cours")),VLOOKUP(AA2647,Setup_ScoreExactBonus!A:D,4,FALSE),0),0)</f>
        <v>0</v>
      </c>
      <c r="AC2647" s="31" t="str">
        <f t="shared" ca="1" si="2"/>
        <v/>
      </c>
      <c r="AD2647" s="31">
        <f ca="1">SUMIFS(AC$2:AC2647,D$2:D2647,D2647)*IF(R2647=0,1,2)</f>
        <v>0</v>
      </c>
    </row>
    <row r="2648" spans="1:30" x14ac:dyDescent="0.35">
      <c r="A2648" s="31">
        <f>IF(ISBLANK(B2648),"",COUNTIF(B$2:B2648,B2648))-1</f>
        <v>67</v>
      </c>
      <c r="B2648" s="31">
        <v>34</v>
      </c>
      <c r="C2648" s="10">
        <f>VLOOKUP($A2648,Database!$A:$Y,7,FALSE)</f>
        <v>46200.958333333336</v>
      </c>
      <c r="D2648" s="31" t="str">
        <f>VLOOKUP(Pronostics!$B2648,Setup_MPP!$A:$G,3,FALSE)</f>
        <v>Joueur34</v>
      </c>
      <c r="E2648" s="31" t="str">
        <f>VLOOKUP(Pronostics!$B2648,Setup_MPP!$A:$G,2,FALSE)</f>
        <v>Joueur34</v>
      </c>
      <c r="F2648" s="31" t="str">
        <f>VLOOKUP($B2648,Setup_MPP!$A:$E,4,FALSE)</f>
        <v>#D5D5D5</v>
      </c>
      <c r="G2648" s="31" t="str">
        <f>VLOOKUP($B2648,Setup_MPP!$A:$E,5,FALSE)</f>
        <v>#727272</v>
      </c>
      <c r="H2648" s="31" t="str">
        <f>IFERROR(IF(AND(A2648&gt;=1,A2648&lt;=104),VLOOKUP($A2648,Location!$A:$J,6,FALSE),IF(A2648=0,"Avant l'ouverture",IF(OR(A2648=105,A2648=106),"Bonus"))),"")</f>
        <v>Tour 3</v>
      </c>
      <c r="I2648" s="31" t="str">
        <f>IF(LEFT(H2648,4)="Tour",VLOOKUP(A2648,Database!$A:$C,3,FALSE),"")</f>
        <v>L</v>
      </c>
      <c r="J2648" s="31" t="str">
        <f>VLOOKUP($A2648,Location!$A:$J,7,FALSE)</f>
        <v>Panama</v>
      </c>
      <c r="K2648" s="31" t="str">
        <f>IFERROR(VLOOKUP(J2648,Setup_Team!$B:$C,2,FALSE), "TDB")</f>
        <v>PAN</v>
      </c>
      <c r="L2648" s="31" t="str">
        <f>VLOOKUP($A2648,Location!$A:$J,8,FALSE)</f>
        <v>Angleterre</v>
      </c>
      <c r="M2648" s="31" t="str">
        <f>IFERROR(VLOOKUP(L2648,Setup_Team!$B:$C,2,FALSE), "TDB")</f>
        <v>ENG</v>
      </c>
      <c r="N2648" s="31" t="str">
        <f>VLOOKUP($A2648,Location!$A:$J,9,FALSE)</f>
        <v>Philadelphia, Pennsylvania</v>
      </c>
      <c r="O2648" s="31" t="str">
        <f>VLOOKUP($A2648,Location!$A:$J,10,FALSE)</f>
        <v>Lincoln Financial Field</v>
      </c>
      <c r="R2648" s="31">
        <v>0</v>
      </c>
      <c r="S2648" s="25">
        <f>VLOOKUP($A2648,Database!$A:$Y,10,FALSE)</f>
        <v>168</v>
      </c>
      <c r="T2648" s="25">
        <f>VLOOKUP($A2648,Database!$A:$Y,11,FALSE)</f>
        <v>137</v>
      </c>
      <c r="U2648" s="25">
        <f>VLOOKUP($A2648,Database!$A:$Y,12,FALSE)</f>
        <v>32</v>
      </c>
      <c r="V2648" s="25" t="str">
        <f>VLOOKUP(A2648,Database!A:M,13,FALSE)</f>
        <v>À venir</v>
      </c>
      <c r="W2648" s="25" t="str">
        <f>VLOOKUP($A2648,Database!$A:$Y,20,FALSE)</f>
        <v/>
      </c>
      <c r="X2648" s="25" t="str">
        <f>VLOOKUP($A2648,Database!$A:$Y,21,FALSE)</f>
        <v/>
      </c>
      <c r="Y2648" s="25" t="str">
        <f ca="1">IF(C2648&lt;NOW(),IF(AND(P2648&gt;Q2648,W2648&gt;X2648),S2648,IF(AND(P2648=Q2648,W2648=X2648),T2648,IF(AND(P2648&lt;Q2648,W2648&lt;X2648),U2648,0))),"")</f>
        <v/>
      </c>
      <c r="Z2648" s="25">
        <f>IF(AND(P2648=W2648,Q2648=X2648),1,0)</f>
        <v>1</v>
      </c>
      <c r="AA2648" s="25" t="str">
        <f>IF(Z2648=0,"",IF(ISBLANK(VLOOKUP(A2648,Database!A:AA,22,FALSE)),"",VLOOKUP(A2648,Database!A:AA,22,FALSE)))</f>
        <v>Exact</v>
      </c>
      <c r="AB2648" s="25">
        <f ca="1">IFERROR(IF(AND(Y2648&lt;&gt;"",OR(V2648="Terminé",V2648="En cours")),VLOOKUP(AA2648,Setup_ScoreExactBonus!A:D,4,FALSE),0),0)</f>
        <v>0</v>
      </c>
      <c r="AC2648" s="31" t="str">
        <f t="shared" ca="1" si="2"/>
        <v/>
      </c>
      <c r="AD2648" s="31">
        <f ca="1">SUMIFS(AC$2:AC2648,D$2:D2648,D2648)*IF(R2648=0,1,2)</f>
        <v>0</v>
      </c>
    </row>
    <row r="2649" spans="1:30" x14ac:dyDescent="0.35">
      <c r="A2649" s="31">
        <f>IF(ISBLANK(B2649),"",COUNTIF(B$2:B2649,B2649))-1</f>
        <v>67</v>
      </c>
      <c r="B2649" s="31">
        <v>35</v>
      </c>
      <c r="C2649" s="10">
        <f>VLOOKUP($A2649,Database!$A:$Y,7,FALSE)</f>
        <v>46200.958333333336</v>
      </c>
      <c r="D2649" s="31" t="str">
        <f>VLOOKUP(Pronostics!$B2649,Setup_MPP!$A:$G,3,FALSE)</f>
        <v>Joueur35</v>
      </c>
      <c r="E2649" s="31" t="str">
        <f>VLOOKUP(Pronostics!$B2649,Setup_MPP!$A:$G,2,FALSE)</f>
        <v>Joueur35</v>
      </c>
      <c r="F2649" s="31" t="str">
        <f>VLOOKUP($B2649,Setup_MPP!$A:$E,4,FALSE)</f>
        <v>#D5D5D5</v>
      </c>
      <c r="G2649" s="31" t="str">
        <f>VLOOKUP($B2649,Setup_MPP!$A:$E,5,FALSE)</f>
        <v>#727272</v>
      </c>
      <c r="H2649" s="31" t="str">
        <f>IFERROR(IF(AND(A2649&gt;=1,A2649&lt;=104),VLOOKUP($A2649,Location!$A:$J,6,FALSE),IF(A2649=0,"Avant l'ouverture",IF(OR(A2649=105,A2649=106),"Bonus"))),"")</f>
        <v>Tour 3</v>
      </c>
      <c r="I2649" s="31" t="str">
        <f>IF(LEFT(H2649,4)="Tour",VLOOKUP(A2649,Database!$A:$C,3,FALSE),"")</f>
        <v>L</v>
      </c>
      <c r="J2649" s="31" t="str">
        <f>VLOOKUP($A2649,Location!$A:$J,7,FALSE)</f>
        <v>Panama</v>
      </c>
      <c r="K2649" s="31" t="str">
        <f>IFERROR(VLOOKUP(J2649,Setup_Team!$B:$C,2,FALSE), "TDB")</f>
        <v>PAN</v>
      </c>
      <c r="L2649" s="31" t="str">
        <f>VLOOKUP($A2649,Location!$A:$J,8,FALSE)</f>
        <v>Angleterre</v>
      </c>
      <c r="M2649" s="31" t="str">
        <f>IFERROR(VLOOKUP(L2649,Setup_Team!$B:$C,2,FALSE), "TDB")</f>
        <v>ENG</v>
      </c>
      <c r="N2649" s="31" t="str">
        <f>VLOOKUP($A2649,Location!$A:$J,9,FALSE)</f>
        <v>Philadelphia, Pennsylvania</v>
      </c>
      <c r="O2649" s="31" t="str">
        <f>VLOOKUP($A2649,Location!$A:$J,10,FALSE)</f>
        <v>Lincoln Financial Field</v>
      </c>
      <c r="R2649" s="31">
        <v>0</v>
      </c>
      <c r="S2649" s="25">
        <f>VLOOKUP($A2649,Database!$A:$Y,10,FALSE)</f>
        <v>168</v>
      </c>
      <c r="T2649" s="25">
        <f>VLOOKUP($A2649,Database!$A:$Y,11,FALSE)</f>
        <v>137</v>
      </c>
      <c r="U2649" s="25">
        <f>VLOOKUP($A2649,Database!$A:$Y,12,FALSE)</f>
        <v>32</v>
      </c>
      <c r="V2649" s="25" t="str">
        <f>VLOOKUP(A2649,Database!A:M,13,FALSE)</f>
        <v>À venir</v>
      </c>
      <c r="W2649" s="25" t="str">
        <f>VLOOKUP($A2649,Database!$A:$Y,20,FALSE)</f>
        <v/>
      </c>
      <c r="X2649" s="25" t="str">
        <f>VLOOKUP($A2649,Database!$A:$Y,21,FALSE)</f>
        <v/>
      </c>
      <c r="Y2649" s="25" t="str">
        <f ca="1">IF(C2649&lt;NOW(),IF(AND(P2649&gt;Q2649,W2649&gt;X2649),S2649,IF(AND(P2649=Q2649,W2649=X2649),T2649,IF(AND(P2649&lt;Q2649,W2649&lt;X2649),U2649,0))),"")</f>
        <v/>
      </c>
      <c r="Z2649" s="25">
        <f>IF(AND(P2649=W2649,Q2649=X2649),1,0)</f>
        <v>1</v>
      </c>
      <c r="AA2649" s="25" t="str">
        <f>IF(Z2649=0,"",IF(ISBLANK(VLOOKUP(A2649,Database!A:AA,22,FALSE)),"",VLOOKUP(A2649,Database!A:AA,22,FALSE)))</f>
        <v>Exact</v>
      </c>
      <c r="AB2649" s="25">
        <f ca="1">IFERROR(IF(AND(Y2649&lt;&gt;"",OR(V2649="Terminé",V2649="En cours")),VLOOKUP(AA2649,Setup_ScoreExactBonus!A:D,4,FALSE),0),0)</f>
        <v>0</v>
      </c>
      <c r="AC2649" s="31" t="str">
        <f t="shared" ca="1" si="2"/>
        <v/>
      </c>
      <c r="AD2649" s="31">
        <f ca="1">SUMIFS(AC$2:AC2649,D$2:D2649,D2649)*IF(R2649=0,1,2)</f>
        <v>0</v>
      </c>
    </row>
    <row r="2650" spans="1:30" x14ac:dyDescent="0.35">
      <c r="A2650" s="31">
        <f>IF(ISBLANK(B2650),"",COUNTIF(B$2:B2650,B2650))-1</f>
        <v>67</v>
      </c>
      <c r="B2650" s="31">
        <v>36</v>
      </c>
      <c r="C2650" s="10">
        <f>VLOOKUP($A2650,Database!$A:$Y,7,FALSE)</f>
        <v>46200.958333333336</v>
      </c>
      <c r="D2650" s="31" t="str">
        <f>VLOOKUP(Pronostics!$B2650,Setup_MPP!$A:$G,3,FALSE)</f>
        <v>Joueur36</v>
      </c>
      <c r="E2650" s="31" t="str">
        <f>VLOOKUP(Pronostics!$B2650,Setup_MPP!$A:$G,2,FALSE)</f>
        <v>Joueur36</v>
      </c>
      <c r="F2650" s="31" t="str">
        <f>VLOOKUP($B2650,Setup_MPP!$A:$E,4,FALSE)</f>
        <v>#D5D5D5</v>
      </c>
      <c r="G2650" s="31" t="str">
        <f>VLOOKUP($B2650,Setup_MPP!$A:$E,5,FALSE)</f>
        <v>#727272</v>
      </c>
      <c r="H2650" s="31" t="str">
        <f>IFERROR(IF(AND(A2650&gt;=1,A2650&lt;=104),VLOOKUP($A2650,Location!$A:$J,6,FALSE),IF(A2650=0,"Avant l'ouverture",IF(OR(A2650=105,A2650=106),"Bonus"))),"")</f>
        <v>Tour 3</v>
      </c>
      <c r="I2650" s="31" t="str">
        <f>IF(LEFT(H2650,4)="Tour",VLOOKUP(A2650,Database!$A:$C,3,FALSE),"")</f>
        <v>L</v>
      </c>
      <c r="J2650" s="31" t="str">
        <f>VLOOKUP($A2650,Location!$A:$J,7,FALSE)</f>
        <v>Panama</v>
      </c>
      <c r="K2650" s="31" t="str">
        <f>IFERROR(VLOOKUP(J2650,Setup_Team!$B:$C,2,FALSE), "TDB")</f>
        <v>PAN</v>
      </c>
      <c r="L2650" s="31" t="str">
        <f>VLOOKUP($A2650,Location!$A:$J,8,FALSE)</f>
        <v>Angleterre</v>
      </c>
      <c r="M2650" s="31" t="str">
        <f>IFERROR(VLOOKUP(L2650,Setup_Team!$B:$C,2,FALSE), "TDB")</f>
        <v>ENG</v>
      </c>
      <c r="N2650" s="31" t="str">
        <f>VLOOKUP($A2650,Location!$A:$J,9,FALSE)</f>
        <v>Philadelphia, Pennsylvania</v>
      </c>
      <c r="O2650" s="31" t="str">
        <f>VLOOKUP($A2650,Location!$A:$J,10,FALSE)</f>
        <v>Lincoln Financial Field</v>
      </c>
      <c r="R2650" s="31">
        <v>0</v>
      </c>
      <c r="S2650" s="25">
        <f>VLOOKUP($A2650,Database!$A:$Y,10,FALSE)</f>
        <v>168</v>
      </c>
      <c r="T2650" s="25">
        <f>VLOOKUP($A2650,Database!$A:$Y,11,FALSE)</f>
        <v>137</v>
      </c>
      <c r="U2650" s="25">
        <f>VLOOKUP($A2650,Database!$A:$Y,12,FALSE)</f>
        <v>32</v>
      </c>
      <c r="V2650" s="25" t="str">
        <f>VLOOKUP(A2650,Database!A:M,13,FALSE)</f>
        <v>À venir</v>
      </c>
      <c r="W2650" s="25" t="str">
        <f>VLOOKUP($A2650,Database!$A:$Y,20,FALSE)</f>
        <v/>
      </c>
      <c r="X2650" s="25" t="str">
        <f>VLOOKUP($A2650,Database!$A:$Y,21,FALSE)</f>
        <v/>
      </c>
      <c r="Y2650" s="25" t="str">
        <f ca="1">IF(C2650&lt;NOW(),IF(AND(P2650&gt;Q2650,W2650&gt;X2650),S2650,IF(AND(P2650=Q2650,W2650=X2650),T2650,IF(AND(P2650&lt;Q2650,W2650&lt;X2650),U2650,0))),"")</f>
        <v/>
      </c>
      <c r="Z2650" s="25">
        <f>IF(AND(P2650=W2650,Q2650=X2650),1,0)</f>
        <v>1</v>
      </c>
      <c r="AA2650" s="25" t="str">
        <f>IF(Z2650=0,"",IF(ISBLANK(VLOOKUP(A2650,Database!A:AA,22,FALSE)),"",VLOOKUP(A2650,Database!A:AA,22,FALSE)))</f>
        <v>Exact</v>
      </c>
      <c r="AB2650" s="25">
        <f ca="1">IFERROR(IF(AND(Y2650&lt;&gt;"",OR(V2650="Terminé",V2650="En cours")),VLOOKUP(AA2650,Setup_ScoreExactBonus!A:D,4,FALSE),0),0)</f>
        <v>0</v>
      </c>
      <c r="AC2650" s="31" t="str">
        <f t="shared" ca="1" si="2"/>
        <v/>
      </c>
      <c r="AD2650" s="31">
        <f ca="1">SUMIFS(AC$2:AC2650,D$2:D2650,D2650)*IF(R2650=0,1,2)</f>
        <v>0</v>
      </c>
    </row>
    <row r="2651" spans="1:30" x14ac:dyDescent="0.35">
      <c r="A2651" s="31">
        <f>IF(ISBLANK(B2651),"",COUNTIF(B$2:B2651,B2651))-1</f>
        <v>67</v>
      </c>
      <c r="B2651" s="31">
        <v>37</v>
      </c>
      <c r="C2651" s="10">
        <f>VLOOKUP($A2651,Database!$A:$Y,7,FALSE)</f>
        <v>46200.958333333336</v>
      </c>
      <c r="D2651" s="31" t="str">
        <f>VLOOKUP(Pronostics!$B2651,Setup_MPP!$A:$G,3,FALSE)</f>
        <v>Joueur37</v>
      </c>
      <c r="E2651" s="31" t="str">
        <f>VLOOKUP(Pronostics!$B2651,Setup_MPP!$A:$G,2,FALSE)</f>
        <v>Joueur37</v>
      </c>
      <c r="F2651" s="31" t="str">
        <f>VLOOKUP($B2651,Setup_MPP!$A:$E,4,FALSE)</f>
        <v>#D5D5D5</v>
      </c>
      <c r="G2651" s="31" t="str">
        <f>VLOOKUP($B2651,Setup_MPP!$A:$E,5,FALSE)</f>
        <v>#727272</v>
      </c>
      <c r="H2651" s="31" t="str">
        <f>IFERROR(IF(AND(A2651&gt;=1,A2651&lt;=104),VLOOKUP($A2651,Location!$A:$J,6,FALSE),IF(A2651=0,"Avant l'ouverture",IF(OR(A2651=105,A2651=106),"Bonus"))),"")</f>
        <v>Tour 3</v>
      </c>
      <c r="I2651" s="31" t="str">
        <f>IF(LEFT(H2651,4)="Tour",VLOOKUP(A2651,Database!$A:$C,3,FALSE),"")</f>
        <v>L</v>
      </c>
      <c r="J2651" s="31" t="str">
        <f>VLOOKUP($A2651,Location!$A:$J,7,FALSE)</f>
        <v>Panama</v>
      </c>
      <c r="K2651" s="31" t="str">
        <f>IFERROR(VLOOKUP(J2651,Setup_Team!$B:$C,2,FALSE), "TDB")</f>
        <v>PAN</v>
      </c>
      <c r="L2651" s="31" t="str">
        <f>VLOOKUP($A2651,Location!$A:$J,8,FALSE)</f>
        <v>Angleterre</v>
      </c>
      <c r="M2651" s="31" t="str">
        <f>IFERROR(VLOOKUP(L2651,Setup_Team!$B:$C,2,FALSE), "TDB")</f>
        <v>ENG</v>
      </c>
      <c r="N2651" s="31" t="str">
        <f>VLOOKUP($A2651,Location!$A:$J,9,FALSE)</f>
        <v>Philadelphia, Pennsylvania</v>
      </c>
      <c r="O2651" s="31" t="str">
        <f>VLOOKUP($A2651,Location!$A:$J,10,FALSE)</f>
        <v>Lincoln Financial Field</v>
      </c>
      <c r="R2651" s="31">
        <v>0</v>
      </c>
      <c r="S2651" s="25">
        <f>VLOOKUP($A2651,Database!$A:$Y,10,FALSE)</f>
        <v>168</v>
      </c>
      <c r="T2651" s="25">
        <f>VLOOKUP($A2651,Database!$A:$Y,11,FALSE)</f>
        <v>137</v>
      </c>
      <c r="U2651" s="25">
        <f>VLOOKUP($A2651,Database!$A:$Y,12,FALSE)</f>
        <v>32</v>
      </c>
      <c r="V2651" s="25" t="str">
        <f>VLOOKUP(A2651,Database!A:M,13,FALSE)</f>
        <v>À venir</v>
      </c>
      <c r="W2651" s="25" t="str">
        <f>VLOOKUP($A2651,Database!$A:$Y,20,FALSE)</f>
        <v/>
      </c>
      <c r="X2651" s="25" t="str">
        <f>VLOOKUP($A2651,Database!$A:$Y,21,FALSE)</f>
        <v/>
      </c>
      <c r="Y2651" s="25" t="str">
        <f ca="1">IF(C2651&lt;NOW(),IF(AND(P2651&gt;Q2651,W2651&gt;X2651),S2651,IF(AND(P2651=Q2651,W2651=X2651),T2651,IF(AND(P2651&lt;Q2651,W2651&lt;X2651),U2651,0))),"")</f>
        <v/>
      </c>
      <c r="Z2651" s="25">
        <f>IF(AND(P2651=W2651,Q2651=X2651),1,0)</f>
        <v>1</v>
      </c>
      <c r="AA2651" s="25" t="str">
        <f>IF(Z2651=0,"",IF(ISBLANK(VLOOKUP(A2651,Database!A:AA,22,FALSE)),"",VLOOKUP(A2651,Database!A:AA,22,FALSE)))</f>
        <v>Exact</v>
      </c>
      <c r="AB2651" s="25">
        <f ca="1">IFERROR(IF(AND(Y2651&lt;&gt;"",OR(V2651="Terminé",V2651="En cours")),VLOOKUP(AA2651,Setup_ScoreExactBonus!A:D,4,FALSE),0),0)</f>
        <v>0</v>
      </c>
      <c r="AC2651" s="31" t="str">
        <f t="shared" ca="1" si="2"/>
        <v/>
      </c>
      <c r="AD2651" s="31">
        <f ca="1">SUMIFS(AC$2:AC2651,D$2:D2651,D2651)*IF(R2651=0,1,2)</f>
        <v>0</v>
      </c>
    </row>
    <row r="2652" spans="1:30" x14ac:dyDescent="0.35">
      <c r="A2652" s="31">
        <f>IF(ISBLANK(B2652),"",COUNTIF(B$2:B2652,B2652))-1</f>
        <v>67</v>
      </c>
      <c r="B2652" s="31">
        <v>38</v>
      </c>
      <c r="C2652" s="10">
        <f>VLOOKUP($A2652,Database!$A:$Y,7,FALSE)</f>
        <v>46200.958333333336</v>
      </c>
      <c r="D2652" s="31" t="str">
        <f>VLOOKUP(Pronostics!$B2652,Setup_MPP!$A:$G,3,FALSE)</f>
        <v>Joueur38</v>
      </c>
      <c r="E2652" s="31" t="str">
        <f>VLOOKUP(Pronostics!$B2652,Setup_MPP!$A:$G,2,FALSE)</f>
        <v>Joueur38</v>
      </c>
      <c r="F2652" s="31" t="str">
        <f>VLOOKUP($B2652,Setup_MPP!$A:$E,4,FALSE)</f>
        <v>#D5D5D5</v>
      </c>
      <c r="G2652" s="31" t="str">
        <f>VLOOKUP($B2652,Setup_MPP!$A:$E,5,FALSE)</f>
        <v>#727272</v>
      </c>
      <c r="H2652" s="31" t="str">
        <f>IFERROR(IF(AND(A2652&gt;=1,A2652&lt;=104),VLOOKUP($A2652,Location!$A:$J,6,FALSE),IF(A2652=0,"Avant l'ouverture",IF(OR(A2652=105,A2652=106),"Bonus"))),"")</f>
        <v>Tour 3</v>
      </c>
      <c r="I2652" s="31" t="str">
        <f>IF(LEFT(H2652,4)="Tour",VLOOKUP(A2652,Database!$A:$C,3,FALSE),"")</f>
        <v>L</v>
      </c>
      <c r="J2652" s="31" t="str">
        <f>VLOOKUP($A2652,Location!$A:$J,7,FALSE)</f>
        <v>Panama</v>
      </c>
      <c r="K2652" s="31" t="str">
        <f>IFERROR(VLOOKUP(J2652,Setup_Team!$B:$C,2,FALSE), "TDB")</f>
        <v>PAN</v>
      </c>
      <c r="L2652" s="31" t="str">
        <f>VLOOKUP($A2652,Location!$A:$J,8,FALSE)</f>
        <v>Angleterre</v>
      </c>
      <c r="M2652" s="31" t="str">
        <f>IFERROR(VLOOKUP(L2652,Setup_Team!$B:$C,2,FALSE), "TDB")</f>
        <v>ENG</v>
      </c>
      <c r="N2652" s="31" t="str">
        <f>VLOOKUP($A2652,Location!$A:$J,9,FALSE)</f>
        <v>Philadelphia, Pennsylvania</v>
      </c>
      <c r="O2652" s="31" t="str">
        <f>VLOOKUP($A2652,Location!$A:$J,10,FALSE)</f>
        <v>Lincoln Financial Field</v>
      </c>
      <c r="R2652" s="31">
        <v>0</v>
      </c>
      <c r="S2652" s="25">
        <f>VLOOKUP($A2652,Database!$A:$Y,10,FALSE)</f>
        <v>168</v>
      </c>
      <c r="T2652" s="25">
        <f>VLOOKUP($A2652,Database!$A:$Y,11,FALSE)</f>
        <v>137</v>
      </c>
      <c r="U2652" s="25">
        <f>VLOOKUP($A2652,Database!$A:$Y,12,FALSE)</f>
        <v>32</v>
      </c>
      <c r="V2652" s="25" t="str">
        <f>VLOOKUP(A2652,Database!A:M,13,FALSE)</f>
        <v>À venir</v>
      </c>
      <c r="W2652" s="25" t="str">
        <f>VLOOKUP($A2652,Database!$A:$Y,20,FALSE)</f>
        <v/>
      </c>
      <c r="X2652" s="25" t="str">
        <f>VLOOKUP($A2652,Database!$A:$Y,21,FALSE)</f>
        <v/>
      </c>
      <c r="Y2652" s="25" t="str">
        <f ca="1">IF(C2652&lt;NOW(),IF(AND(P2652&gt;Q2652,W2652&gt;X2652),S2652,IF(AND(P2652=Q2652,W2652=X2652),T2652,IF(AND(P2652&lt;Q2652,W2652&lt;X2652),U2652,0))),"")</f>
        <v/>
      </c>
      <c r="Z2652" s="25">
        <f>IF(AND(P2652=W2652,Q2652=X2652),1,0)</f>
        <v>1</v>
      </c>
      <c r="AA2652" s="25" t="str">
        <f>IF(Z2652=0,"",IF(ISBLANK(VLOOKUP(A2652,Database!A:AA,22,FALSE)),"",VLOOKUP(A2652,Database!A:AA,22,FALSE)))</f>
        <v>Exact</v>
      </c>
      <c r="AB2652" s="25">
        <f ca="1">IFERROR(IF(AND(Y2652&lt;&gt;"",OR(V2652="Terminé",V2652="En cours")),VLOOKUP(AA2652,Setup_ScoreExactBonus!A:D,4,FALSE),0),0)</f>
        <v>0</v>
      </c>
      <c r="AC2652" s="31" t="str">
        <f t="shared" ca="1" si="2"/>
        <v/>
      </c>
      <c r="AD2652" s="31">
        <f ca="1">SUMIFS(AC$2:AC2652,D$2:D2652,D2652)*IF(R2652=0,1,2)</f>
        <v>0</v>
      </c>
    </row>
    <row r="2653" spans="1:30" x14ac:dyDescent="0.35">
      <c r="A2653" s="31">
        <f>IF(ISBLANK(B2653),"",COUNTIF(B$2:B2653,B2653))-1</f>
        <v>67</v>
      </c>
      <c r="B2653" s="31">
        <v>39</v>
      </c>
      <c r="C2653" s="10">
        <f>VLOOKUP($A2653,Database!$A:$Y,7,FALSE)</f>
        <v>46200.958333333336</v>
      </c>
      <c r="D2653" s="31" t="str">
        <f>VLOOKUP(Pronostics!$B2653,Setup_MPP!$A:$G,3,FALSE)</f>
        <v>Joueur39</v>
      </c>
      <c r="E2653" s="31" t="str">
        <f>VLOOKUP(Pronostics!$B2653,Setup_MPP!$A:$G,2,FALSE)</f>
        <v>Joueur39</v>
      </c>
      <c r="F2653" s="31" t="str">
        <f>VLOOKUP($B2653,Setup_MPP!$A:$E,4,FALSE)</f>
        <v>#D5D5D5</v>
      </c>
      <c r="G2653" s="31" t="str">
        <f>VLOOKUP($B2653,Setup_MPP!$A:$E,5,FALSE)</f>
        <v>#727272</v>
      </c>
      <c r="H2653" s="31" t="str">
        <f>IFERROR(IF(AND(A2653&gt;=1,A2653&lt;=104),VLOOKUP($A2653,Location!$A:$J,6,FALSE),IF(A2653=0,"Avant l'ouverture",IF(OR(A2653=105,A2653=106),"Bonus"))),"")</f>
        <v>Tour 3</v>
      </c>
      <c r="I2653" s="31" t="str">
        <f>IF(LEFT(H2653,4)="Tour",VLOOKUP(A2653,Database!$A:$C,3,FALSE),"")</f>
        <v>L</v>
      </c>
      <c r="J2653" s="31" t="str">
        <f>VLOOKUP($A2653,Location!$A:$J,7,FALSE)</f>
        <v>Panama</v>
      </c>
      <c r="K2653" s="31" t="str">
        <f>IFERROR(VLOOKUP(J2653,Setup_Team!$B:$C,2,FALSE), "TDB")</f>
        <v>PAN</v>
      </c>
      <c r="L2653" s="31" t="str">
        <f>VLOOKUP($A2653,Location!$A:$J,8,FALSE)</f>
        <v>Angleterre</v>
      </c>
      <c r="M2653" s="31" t="str">
        <f>IFERROR(VLOOKUP(L2653,Setup_Team!$B:$C,2,FALSE), "TDB")</f>
        <v>ENG</v>
      </c>
      <c r="N2653" s="31" t="str">
        <f>VLOOKUP($A2653,Location!$A:$J,9,FALSE)</f>
        <v>Philadelphia, Pennsylvania</v>
      </c>
      <c r="O2653" s="31" t="str">
        <f>VLOOKUP($A2653,Location!$A:$J,10,FALSE)</f>
        <v>Lincoln Financial Field</v>
      </c>
      <c r="R2653" s="31">
        <v>0</v>
      </c>
      <c r="S2653" s="25">
        <f>VLOOKUP($A2653,Database!$A:$Y,10,FALSE)</f>
        <v>168</v>
      </c>
      <c r="T2653" s="25">
        <f>VLOOKUP($A2653,Database!$A:$Y,11,FALSE)</f>
        <v>137</v>
      </c>
      <c r="U2653" s="25">
        <f>VLOOKUP($A2653,Database!$A:$Y,12,FALSE)</f>
        <v>32</v>
      </c>
      <c r="V2653" s="25" t="str">
        <f>VLOOKUP(A2653,Database!A:M,13,FALSE)</f>
        <v>À venir</v>
      </c>
      <c r="W2653" s="25" t="str">
        <f>VLOOKUP($A2653,Database!$A:$Y,20,FALSE)</f>
        <v/>
      </c>
      <c r="X2653" s="25" t="str">
        <f>VLOOKUP($A2653,Database!$A:$Y,21,FALSE)</f>
        <v/>
      </c>
      <c r="Y2653" s="25" t="str">
        <f ca="1">IF(C2653&lt;NOW(),IF(AND(P2653&gt;Q2653,W2653&gt;X2653),S2653,IF(AND(P2653=Q2653,W2653=X2653),T2653,IF(AND(P2653&lt;Q2653,W2653&lt;X2653),U2653,0))),"")</f>
        <v/>
      </c>
      <c r="Z2653" s="25">
        <f>IF(AND(P2653=W2653,Q2653=X2653),1,0)</f>
        <v>1</v>
      </c>
      <c r="AA2653" s="25" t="str">
        <f>IF(Z2653=0,"",IF(ISBLANK(VLOOKUP(A2653,Database!A:AA,22,FALSE)),"",VLOOKUP(A2653,Database!A:AA,22,FALSE)))</f>
        <v>Exact</v>
      </c>
      <c r="AB2653" s="25">
        <f ca="1">IFERROR(IF(AND(Y2653&lt;&gt;"",OR(V2653="Terminé",V2653="En cours")),VLOOKUP(AA2653,Setup_ScoreExactBonus!A:D,4,FALSE),0),0)</f>
        <v>0</v>
      </c>
      <c r="AC2653" s="31" t="str">
        <f t="shared" ref="AC2653:AC2716" ca="1" si="3">IF(Y2653&lt;&gt;"", Y2653 + IF(Z2653=1,AB2653, 0), "")</f>
        <v/>
      </c>
      <c r="AD2653" s="31">
        <f ca="1">SUMIFS(AC$2:AC2653,D$2:D2653,D2653)*IF(R2653=0,1,2)</f>
        <v>0</v>
      </c>
    </row>
    <row r="2654" spans="1:30" x14ac:dyDescent="0.35">
      <c r="A2654" s="31">
        <f>IF(ISBLANK(B2654),"",COUNTIF(B$2:B2654,B2654))-1</f>
        <v>68</v>
      </c>
      <c r="B2654" s="31">
        <v>1</v>
      </c>
      <c r="C2654" s="10">
        <f>VLOOKUP($A2654,Database!$A:$Y,7,FALSE)</f>
        <v>46200.958333333336</v>
      </c>
      <c r="D2654" s="31" t="str">
        <f>VLOOKUP(Pronostics!$B2654,Setup_MPP!$A:$G,3,FALSE)</f>
        <v>_Nicolas_LM_</v>
      </c>
      <c r="E2654" s="31" t="str">
        <f>VLOOKUP(Pronostics!$B2654,Setup_MPP!$A:$G,2,FALSE)</f>
        <v>Nicolas LE MOUEL</v>
      </c>
      <c r="F2654" s="31" t="str">
        <f>VLOOKUP($B2654,Setup_MPP!$A:$E,4,FALSE)</f>
        <v>#F7C79D</v>
      </c>
      <c r="G2654" s="31" t="str">
        <f>VLOOKUP($B2654,Setup_MPP!$A:$E,5,FALSE)</f>
        <v>#FFBE85</v>
      </c>
      <c r="H2654" s="31" t="str">
        <f>IFERROR(IF(AND(A2654&gt;=1,A2654&lt;=104),VLOOKUP($A2654,Location!$A:$J,6,FALSE),IF(A2654=0,"Avant l'ouverture",IF(OR(A2654=105,A2654=106),"Bonus"))),"")</f>
        <v>Tour 3</v>
      </c>
      <c r="I2654" s="31" t="str">
        <f>IF(LEFT(H2654,4)="Tour",VLOOKUP(A2654,Database!$A:$C,3,FALSE),"")</f>
        <v>L</v>
      </c>
      <c r="J2654" s="31" t="str">
        <f>VLOOKUP($A2654,Location!$A:$J,7,FALSE)</f>
        <v>Croatie</v>
      </c>
      <c r="K2654" s="31" t="str">
        <f>IFERROR(VLOOKUP(J2654,Setup_Team!$B:$C,2,FALSE), "TDB")</f>
        <v>HRV</v>
      </c>
      <c r="L2654" s="31" t="str">
        <f>VLOOKUP($A2654,Location!$A:$J,8,FALSE)</f>
        <v>Ghana</v>
      </c>
      <c r="M2654" s="31" t="str">
        <f>IFERROR(VLOOKUP(L2654,Setup_Team!$B:$C,2,FALSE), "TDB")</f>
        <v>GHA</v>
      </c>
      <c r="N2654" s="31" t="str">
        <f>VLOOKUP($A2654,Location!$A:$J,9,FALSE)</f>
        <v>East Rutherford, New Jersey/New York</v>
      </c>
      <c r="O2654" s="31" t="str">
        <f>VLOOKUP($A2654,Location!$A:$J,10,FALSE)</f>
        <v>MetLife Stadium</v>
      </c>
      <c r="P2654" s="44"/>
      <c r="Q2654" s="44"/>
      <c r="R2654" s="31">
        <v>0</v>
      </c>
      <c r="S2654" s="25">
        <f>VLOOKUP($A2654,Database!$A:$Y,10,FALSE)</f>
        <v>57</v>
      </c>
      <c r="T2654" s="25">
        <f>VLOOKUP($A2654,Database!$A:$Y,11,FALSE)</f>
        <v>120</v>
      </c>
      <c r="U2654" s="25">
        <f>VLOOKUP($A2654,Database!$A:$Y,12,FALSE)</f>
        <v>138</v>
      </c>
      <c r="V2654" s="25" t="str">
        <f>VLOOKUP(A2654,Database!A:M,13,FALSE)</f>
        <v>À venir</v>
      </c>
      <c r="W2654" s="25" t="str">
        <f>VLOOKUP($A2654,Database!$A:$Y,20,FALSE)</f>
        <v/>
      </c>
      <c r="X2654" s="25" t="str">
        <f>VLOOKUP($A2654,Database!$A:$Y,21,FALSE)</f>
        <v/>
      </c>
      <c r="Y2654" s="25" t="str">
        <f ca="1">IF(C2654&lt;NOW(),IF(AND(P2654&gt;Q2654,W2654&gt;X2654),S2654,IF(AND(P2654=Q2654,W2654=X2654),T2654,IF(AND(P2654&lt;Q2654,W2654&lt;X2654),U2654,0))),"")</f>
        <v/>
      </c>
      <c r="Z2654" s="25">
        <f>IF(AND(P2654=W2654,Q2654=X2654),1,0)</f>
        <v>1</v>
      </c>
      <c r="AA2654" s="25" t="str">
        <f>IF(Z2654=0,"",IF(ISBLANK(VLOOKUP(A2654,Database!A:AA,22,FALSE)),"",VLOOKUP(A2654,Database!A:AA,22,FALSE)))</f>
        <v>Exact</v>
      </c>
      <c r="AB2654" s="25">
        <f ca="1">IFERROR(IF(AND(Y2654&lt;&gt;"",OR(V2654="Terminé",V2654="En cours")),VLOOKUP(AA2654,Setup_ScoreExactBonus!A:D,4,FALSE),0),0)</f>
        <v>0</v>
      </c>
      <c r="AC2654" s="31" t="str">
        <f t="shared" ca="1" si="3"/>
        <v/>
      </c>
      <c r="AD2654" s="31">
        <f ca="1">SUMIFS(AC$2:AC2654,D$2:D2654,D2654)*IF(R2654=0,1,2)</f>
        <v>0</v>
      </c>
    </row>
    <row r="2655" spans="1:30" x14ac:dyDescent="0.35">
      <c r="A2655" s="31">
        <f>IF(ISBLANK(B2655),"",COUNTIF(B$2:B2655,B2655))-1</f>
        <v>68</v>
      </c>
      <c r="B2655" s="31">
        <v>2</v>
      </c>
      <c r="C2655" s="10">
        <f>VLOOKUP($A2655,Database!$A:$Y,7,FALSE)</f>
        <v>46200.958333333336</v>
      </c>
      <c r="D2655" s="31" t="str">
        <f>VLOOKUP(Pronostics!$B2655,Setup_MPP!$A:$G,3,FALSE)</f>
        <v>leaelaz</v>
      </c>
      <c r="E2655" s="31" t="str">
        <f>VLOOKUP(Pronostics!$B2655,Setup_MPP!$A:$G,2,FALSE)</f>
        <v>Léa EL ASERY</v>
      </c>
      <c r="F2655" s="31" t="str">
        <f>VLOOKUP($B2655,Setup_MPP!$A:$E,4,FALSE)</f>
        <v>#FFBEBE</v>
      </c>
      <c r="G2655" s="31" t="str">
        <f>VLOOKUP($B2655,Setup_MPP!$A:$E,5,FALSE)</f>
        <v>#DF6868</v>
      </c>
      <c r="H2655" s="31" t="str">
        <f>IFERROR(IF(AND(A2655&gt;=1,A2655&lt;=104),VLOOKUP($A2655,Location!$A:$J,6,FALSE),IF(A2655=0,"Avant l'ouverture",IF(OR(A2655=105,A2655=106),"Bonus"))),"")</f>
        <v>Tour 3</v>
      </c>
      <c r="I2655" s="31" t="str">
        <f>IF(LEFT(H2655,4)="Tour",VLOOKUP(A2655,Database!$A:$C,3,FALSE),"")</f>
        <v>L</v>
      </c>
      <c r="J2655" s="31" t="str">
        <f>VLOOKUP($A2655,Location!$A:$J,7,FALSE)</f>
        <v>Croatie</v>
      </c>
      <c r="K2655" s="31" t="str">
        <f>IFERROR(VLOOKUP(J2655,Setup_Team!$B:$C,2,FALSE), "TDB")</f>
        <v>HRV</v>
      </c>
      <c r="L2655" s="31" t="str">
        <f>VLOOKUP($A2655,Location!$A:$J,8,FALSE)</f>
        <v>Ghana</v>
      </c>
      <c r="M2655" s="31" t="str">
        <f>IFERROR(VLOOKUP(L2655,Setup_Team!$B:$C,2,FALSE), "TDB")</f>
        <v>GHA</v>
      </c>
      <c r="N2655" s="31" t="str">
        <f>VLOOKUP($A2655,Location!$A:$J,9,FALSE)</f>
        <v>East Rutherford, New Jersey/New York</v>
      </c>
      <c r="O2655" s="31" t="str">
        <f>VLOOKUP($A2655,Location!$A:$J,10,FALSE)</f>
        <v>MetLife Stadium</v>
      </c>
      <c r="R2655" s="31">
        <v>0</v>
      </c>
      <c r="S2655" s="25">
        <f>VLOOKUP($A2655,Database!$A:$Y,10,FALSE)</f>
        <v>57</v>
      </c>
      <c r="T2655" s="25">
        <f>VLOOKUP($A2655,Database!$A:$Y,11,FALSE)</f>
        <v>120</v>
      </c>
      <c r="U2655" s="25">
        <f>VLOOKUP($A2655,Database!$A:$Y,12,FALSE)</f>
        <v>138</v>
      </c>
      <c r="V2655" s="25" t="str">
        <f>VLOOKUP(A2655,Database!A:M,13,FALSE)</f>
        <v>À venir</v>
      </c>
      <c r="W2655" s="25" t="str">
        <f>VLOOKUP($A2655,Database!$A:$Y,20,FALSE)</f>
        <v/>
      </c>
      <c r="X2655" s="25" t="str">
        <f>VLOOKUP($A2655,Database!$A:$Y,21,FALSE)</f>
        <v/>
      </c>
      <c r="Y2655" s="25" t="str">
        <f ca="1">IF(C2655&lt;NOW(),IF(AND(P2655&gt;Q2655,W2655&gt;X2655),S2655,IF(AND(P2655=Q2655,W2655=X2655),T2655,IF(AND(P2655&lt;Q2655,W2655&lt;X2655),U2655,0))),"")</f>
        <v/>
      </c>
      <c r="Z2655" s="25">
        <f>IF(AND(P2655=W2655,Q2655=X2655),1,0)</f>
        <v>1</v>
      </c>
      <c r="AA2655" s="25" t="str">
        <f>IF(Z2655=0,"",IF(ISBLANK(VLOOKUP(A2655,Database!A:AA,22,FALSE)),"",VLOOKUP(A2655,Database!A:AA,22,FALSE)))</f>
        <v>Exact</v>
      </c>
      <c r="AB2655" s="25">
        <f ca="1">IFERROR(IF(AND(Y2655&lt;&gt;"",OR(V2655="Terminé",V2655="En cours")),VLOOKUP(AA2655,Setup_ScoreExactBonus!A:D,4,FALSE),0),0)</f>
        <v>0</v>
      </c>
      <c r="AC2655" s="31" t="str">
        <f t="shared" ca="1" si="3"/>
        <v/>
      </c>
      <c r="AD2655" s="31">
        <f ca="1">SUMIFS(AC$2:AC2655,D$2:D2655,D2655)*IF(R2655=0,1,2)</f>
        <v>0</v>
      </c>
    </row>
    <row r="2656" spans="1:30" x14ac:dyDescent="0.35">
      <c r="A2656" s="31">
        <f>IF(ISBLANK(B2656),"",COUNTIF(B$2:B2656,B2656))-1</f>
        <v>68</v>
      </c>
      <c r="B2656" s="31">
        <v>3</v>
      </c>
      <c r="C2656" s="10">
        <f>VLOOKUP($A2656,Database!$A:$Y,7,FALSE)</f>
        <v>46200.958333333336</v>
      </c>
      <c r="D2656" s="31" t="str">
        <f>VLOOKUP(Pronostics!$B2656,Setup_MPP!$A:$G,3,FALSE)</f>
        <v>PasMetalleux</v>
      </c>
      <c r="E2656" s="31" t="str">
        <f>VLOOKUP(Pronostics!$B2656,Setup_MPP!$A:$G,2,FALSE)</f>
        <v>Elwenn JOUBREL</v>
      </c>
      <c r="F2656" s="31" t="str">
        <f>VLOOKUP($B2656,Setup_MPP!$A:$E,4,FALSE)</f>
        <v>#F5C7FC</v>
      </c>
      <c r="G2656" s="31" t="str">
        <f>VLOOKUP($B2656,Setup_MPP!$A:$E,5,FALSE)</f>
        <v>#C489CF</v>
      </c>
      <c r="H2656" s="31" t="str">
        <f>IFERROR(IF(AND(A2656&gt;=1,A2656&lt;=104),VLOOKUP($A2656,Location!$A:$J,6,FALSE),IF(A2656=0,"Avant l'ouverture",IF(OR(A2656=105,A2656=106),"Bonus"))),"")</f>
        <v>Tour 3</v>
      </c>
      <c r="I2656" s="31" t="str">
        <f>IF(LEFT(H2656,4)="Tour",VLOOKUP(A2656,Database!$A:$C,3,FALSE),"")</f>
        <v>L</v>
      </c>
      <c r="J2656" s="31" t="str">
        <f>VLOOKUP($A2656,Location!$A:$J,7,FALSE)</f>
        <v>Croatie</v>
      </c>
      <c r="K2656" s="31" t="str">
        <f>IFERROR(VLOOKUP(J2656,Setup_Team!$B:$C,2,FALSE), "TDB")</f>
        <v>HRV</v>
      </c>
      <c r="L2656" s="31" t="str">
        <f>VLOOKUP($A2656,Location!$A:$J,8,FALSE)</f>
        <v>Ghana</v>
      </c>
      <c r="M2656" s="31" t="str">
        <f>IFERROR(VLOOKUP(L2656,Setup_Team!$B:$C,2,FALSE), "TDB")</f>
        <v>GHA</v>
      </c>
      <c r="N2656" s="31" t="str">
        <f>VLOOKUP($A2656,Location!$A:$J,9,FALSE)</f>
        <v>East Rutherford, New Jersey/New York</v>
      </c>
      <c r="O2656" s="31" t="str">
        <f>VLOOKUP($A2656,Location!$A:$J,10,FALSE)</f>
        <v>MetLife Stadium</v>
      </c>
      <c r="R2656" s="31">
        <v>0</v>
      </c>
      <c r="S2656" s="25">
        <f>VLOOKUP($A2656,Database!$A:$Y,10,FALSE)</f>
        <v>57</v>
      </c>
      <c r="T2656" s="25">
        <f>VLOOKUP($A2656,Database!$A:$Y,11,FALSE)</f>
        <v>120</v>
      </c>
      <c r="U2656" s="25">
        <f>VLOOKUP($A2656,Database!$A:$Y,12,FALSE)</f>
        <v>138</v>
      </c>
      <c r="V2656" s="25" t="str">
        <f>VLOOKUP(A2656,Database!A:M,13,FALSE)</f>
        <v>À venir</v>
      </c>
      <c r="W2656" s="25" t="str">
        <f>VLOOKUP($A2656,Database!$A:$Y,20,FALSE)</f>
        <v/>
      </c>
      <c r="X2656" s="25" t="str">
        <f>VLOOKUP($A2656,Database!$A:$Y,21,FALSE)</f>
        <v/>
      </c>
      <c r="Y2656" s="25" t="str">
        <f ca="1">IF(C2656&lt;NOW(),IF(AND(P2656&gt;Q2656,W2656&gt;X2656),S2656,IF(AND(P2656=Q2656,W2656=X2656),T2656,IF(AND(P2656&lt;Q2656,W2656&lt;X2656),U2656,0))),"")</f>
        <v/>
      </c>
      <c r="Z2656" s="25">
        <f>IF(AND(P2656=W2656,Q2656=X2656),1,0)</f>
        <v>1</v>
      </c>
      <c r="AA2656" s="25" t="str">
        <f>IF(Z2656=0,"",IF(ISBLANK(VLOOKUP(A2656,Database!A:AA,22,FALSE)),"",VLOOKUP(A2656,Database!A:AA,22,FALSE)))</f>
        <v>Exact</v>
      </c>
      <c r="AB2656" s="25">
        <f ca="1">IFERROR(IF(AND(Y2656&lt;&gt;"",OR(V2656="Terminé",V2656="En cours")),VLOOKUP(AA2656,Setup_ScoreExactBonus!A:D,4,FALSE),0),0)</f>
        <v>0</v>
      </c>
      <c r="AC2656" s="31" t="str">
        <f t="shared" ca="1" si="3"/>
        <v/>
      </c>
      <c r="AD2656" s="31">
        <f ca="1">SUMIFS(AC$2:AC2656,D$2:D2656,D2656)*IF(R2656=0,1,2)</f>
        <v>0</v>
      </c>
    </row>
    <row r="2657" spans="1:30" x14ac:dyDescent="0.35">
      <c r="A2657" s="31">
        <f>IF(ISBLANK(B2657),"",COUNTIF(B$2:B2657,B2657))-1</f>
        <v>68</v>
      </c>
      <c r="B2657" s="31">
        <v>4</v>
      </c>
      <c r="C2657" s="10">
        <f>VLOOKUP($A2657,Database!$A:$Y,7,FALSE)</f>
        <v>46200.958333333336</v>
      </c>
      <c r="D2657" s="31" t="str">
        <f>VLOOKUP(Pronostics!$B2657,Setup_MPP!$A:$G,3,FALSE)</f>
        <v>Popo444</v>
      </c>
      <c r="E2657" s="31" t="str">
        <f>VLOOKUP(Pronostics!$B2657,Setup_MPP!$A:$G,2,FALSE)</f>
        <v>Pauline OLIVIER</v>
      </c>
      <c r="F2657" s="31" t="str">
        <f>VLOOKUP($B2657,Setup_MPP!$A:$E,4,FALSE)</f>
        <v>#A5EA7F</v>
      </c>
      <c r="G2657" s="31" t="str">
        <f>VLOOKUP($B2657,Setup_MPP!$A:$E,5,FALSE)</f>
        <v>#80C65A</v>
      </c>
      <c r="H2657" s="31" t="str">
        <f>IFERROR(IF(AND(A2657&gt;=1,A2657&lt;=104),VLOOKUP($A2657,Location!$A:$J,6,FALSE),IF(A2657=0,"Avant l'ouverture",IF(OR(A2657=105,A2657=106),"Bonus"))),"")</f>
        <v>Tour 3</v>
      </c>
      <c r="I2657" s="31" t="str">
        <f>IF(LEFT(H2657,4)="Tour",VLOOKUP(A2657,Database!$A:$C,3,FALSE),"")</f>
        <v>L</v>
      </c>
      <c r="J2657" s="31" t="str">
        <f>VLOOKUP($A2657,Location!$A:$J,7,FALSE)</f>
        <v>Croatie</v>
      </c>
      <c r="K2657" s="31" t="str">
        <f>IFERROR(VLOOKUP(J2657,Setup_Team!$B:$C,2,FALSE), "TDB")</f>
        <v>HRV</v>
      </c>
      <c r="L2657" s="31" t="str">
        <f>VLOOKUP($A2657,Location!$A:$J,8,FALSE)</f>
        <v>Ghana</v>
      </c>
      <c r="M2657" s="31" t="str">
        <f>IFERROR(VLOOKUP(L2657,Setup_Team!$B:$C,2,FALSE), "TDB")</f>
        <v>GHA</v>
      </c>
      <c r="N2657" s="31" t="str">
        <f>VLOOKUP($A2657,Location!$A:$J,9,FALSE)</f>
        <v>East Rutherford, New Jersey/New York</v>
      </c>
      <c r="O2657" s="31" t="str">
        <f>VLOOKUP($A2657,Location!$A:$J,10,FALSE)</f>
        <v>MetLife Stadium</v>
      </c>
      <c r="R2657" s="31">
        <v>0</v>
      </c>
      <c r="S2657" s="25">
        <f>VLOOKUP($A2657,Database!$A:$Y,10,FALSE)</f>
        <v>57</v>
      </c>
      <c r="T2657" s="25">
        <f>VLOOKUP($A2657,Database!$A:$Y,11,FALSE)</f>
        <v>120</v>
      </c>
      <c r="U2657" s="25">
        <f>VLOOKUP($A2657,Database!$A:$Y,12,FALSE)</f>
        <v>138</v>
      </c>
      <c r="V2657" s="25" t="str">
        <f>VLOOKUP(A2657,Database!A:M,13,FALSE)</f>
        <v>À venir</v>
      </c>
      <c r="W2657" s="25" t="str">
        <f>VLOOKUP($A2657,Database!$A:$Y,20,FALSE)</f>
        <v/>
      </c>
      <c r="X2657" s="25" t="str">
        <f>VLOOKUP($A2657,Database!$A:$Y,21,FALSE)</f>
        <v/>
      </c>
      <c r="Y2657" s="25" t="str">
        <f ca="1">IF(C2657&lt;NOW(),IF(AND(P2657&gt;Q2657,W2657&gt;X2657),S2657,IF(AND(P2657=Q2657,W2657=X2657),T2657,IF(AND(P2657&lt;Q2657,W2657&lt;X2657),U2657,0))),"")</f>
        <v/>
      </c>
      <c r="Z2657" s="25">
        <f>IF(AND(P2657=W2657,Q2657=X2657),1,0)</f>
        <v>1</v>
      </c>
      <c r="AA2657" s="25" t="str">
        <f>IF(Z2657=0,"",IF(ISBLANK(VLOOKUP(A2657,Database!A:AA,22,FALSE)),"",VLOOKUP(A2657,Database!A:AA,22,FALSE)))</f>
        <v>Exact</v>
      </c>
      <c r="AB2657" s="25">
        <f ca="1">IFERROR(IF(AND(Y2657&lt;&gt;"",OR(V2657="Terminé",V2657="En cours")),VLOOKUP(AA2657,Setup_ScoreExactBonus!A:D,4,FALSE),0),0)</f>
        <v>0</v>
      </c>
      <c r="AC2657" s="31" t="str">
        <f t="shared" ca="1" si="3"/>
        <v/>
      </c>
      <c r="AD2657" s="31">
        <f ca="1">SUMIFS(AC$2:AC2657,D$2:D2657,D2657)*IF(R2657=0,1,2)</f>
        <v>0</v>
      </c>
    </row>
    <row r="2658" spans="1:30" x14ac:dyDescent="0.35">
      <c r="A2658" s="31">
        <f>IF(ISBLANK(B2658),"",COUNTIF(B$2:B2658,B2658))-1</f>
        <v>68</v>
      </c>
      <c r="B2658" s="31">
        <v>5</v>
      </c>
      <c r="C2658" s="10">
        <f>VLOOKUP($A2658,Database!$A:$Y,7,FALSE)</f>
        <v>46200.958333333336</v>
      </c>
      <c r="D2658" s="31" t="str">
        <f>VLOOKUP(Pronostics!$B2658,Setup_MPP!$A:$G,3,FALSE)</f>
        <v>_Jujul</v>
      </c>
      <c r="E2658" s="31" t="str">
        <f>VLOOKUP(Pronostics!$B2658,Setup_MPP!$A:$G,2,FALSE)</f>
        <v>Julie BOISSIERE</v>
      </c>
      <c r="F2658" s="31" t="str">
        <f>VLOOKUP($B2658,Setup_MPP!$A:$E,4,FALSE)</f>
        <v>#D890FF</v>
      </c>
      <c r="G2658" s="31" t="str">
        <f>VLOOKUP($B2658,Setup_MPP!$A:$E,5,FALSE)</f>
        <v>#B750EF</v>
      </c>
      <c r="H2658" s="31" t="str">
        <f>IFERROR(IF(AND(A2658&gt;=1,A2658&lt;=104),VLOOKUP($A2658,Location!$A:$J,6,FALSE),IF(A2658=0,"Avant l'ouverture",IF(OR(A2658=105,A2658=106),"Bonus"))),"")</f>
        <v>Tour 3</v>
      </c>
      <c r="I2658" s="31" t="str">
        <f>IF(LEFT(H2658,4)="Tour",VLOOKUP(A2658,Database!$A:$C,3,FALSE),"")</f>
        <v>L</v>
      </c>
      <c r="J2658" s="31" t="str">
        <f>VLOOKUP($A2658,Location!$A:$J,7,FALSE)</f>
        <v>Croatie</v>
      </c>
      <c r="K2658" s="31" t="str">
        <f>IFERROR(VLOOKUP(J2658,Setup_Team!$B:$C,2,FALSE), "TDB")</f>
        <v>HRV</v>
      </c>
      <c r="L2658" s="31" t="str">
        <f>VLOOKUP($A2658,Location!$A:$J,8,FALSE)</f>
        <v>Ghana</v>
      </c>
      <c r="M2658" s="31" t="str">
        <f>IFERROR(VLOOKUP(L2658,Setup_Team!$B:$C,2,FALSE), "TDB")</f>
        <v>GHA</v>
      </c>
      <c r="N2658" s="31" t="str">
        <f>VLOOKUP($A2658,Location!$A:$J,9,FALSE)</f>
        <v>East Rutherford, New Jersey/New York</v>
      </c>
      <c r="O2658" s="31" t="str">
        <f>VLOOKUP($A2658,Location!$A:$J,10,FALSE)</f>
        <v>MetLife Stadium</v>
      </c>
      <c r="R2658" s="31">
        <v>0</v>
      </c>
      <c r="S2658" s="25">
        <f>VLOOKUP($A2658,Database!$A:$Y,10,FALSE)</f>
        <v>57</v>
      </c>
      <c r="T2658" s="25">
        <f>VLOOKUP($A2658,Database!$A:$Y,11,FALSE)</f>
        <v>120</v>
      </c>
      <c r="U2658" s="25">
        <f>VLOOKUP($A2658,Database!$A:$Y,12,FALSE)</f>
        <v>138</v>
      </c>
      <c r="V2658" s="25" t="str">
        <f>VLOOKUP(A2658,Database!A:M,13,FALSE)</f>
        <v>À venir</v>
      </c>
      <c r="W2658" s="25" t="str">
        <f>VLOOKUP($A2658,Database!$A:$Y,20,FALSE)</f>
        <v/>
      </c>
      <c r="X2658" s="25" t="str">
        <f>VLOOKUP($A2658,Database!$A:$Y,21,FALSE)</f>
        <v/>
      </c>
      <c r="Y2658" s="25" t="str">
        <f ca="1">IF(C2658&lt;NOW(),IF(AND(P2658&gt;Q2658,W2658&gt;X2658),S2658,IF(AND(P2658=Q2658,W2658=X2658),T2658,IF(AND(P2658&lt;Q2658,W2658&lt;X2658),U2658,0))),"")</f>
        <v/>
      </c>
      <c r="Z2658" s="25">
        <f>IF(AND(P2658=W2658,Q2658=X2658),1,0)</f>
        <v>1</v>
      </c>
      <c r="AA2658" s="25" t="str">
        <f>IF(Z2658=0,"",IF(ISBLANK(VLOOKUP(A2658,Database!A:AA,22,FALSE)),"",VLOOKUP(A2658,Database!A:AA,22,FALSE)))</f>
        <v>Exact</v>
      </c>
      <c r="AB2658" s="25">
        <f ca="1">IFERROR(IF(AND(Y2658&lt;&gt;"",OR(V2658="Terminé",V2658="En cours")),VLOOKUP(AA2658,Setup_ScoreExactBonus!A:D,4,FALSE),0),0)</f>
        <v>0</v>
      </c>
      <c r="AC2658" s="31" t="str">
        <f t="shared" ca="1" si="3"/>
        <v/>
      </c>
      <c r="AD2658" s="31">
        <f ca="1">SUMIFS(AC$2:AC2658,D$2:D2658,D2658)*IF(R2658=0,1,2)</f>
        <v>0</v>
      </c>
    </row>
    <row r="2659" spans="1:30" x14ac:dyDescent="0.35">
      <c r="A2659" s="31">
        <f>IF(ISBLANK(B2659),"",COUNTIF(B$2:B2659,B2659))-1</f>
        <v>68</v>
      </c>
      <c r="B2659" s="31">
        <v>6</v>
      </c>
      <c r="C2659" s="10">
        <f>VLOOKUP($A2659,Database!$A:$Y,7,FALSE)</f>
        <v>46200.958333333336</v>
      </c>
      <c r="D2659" s="31" t="str">
        <f>VLOOKUP(Pronostics!$B2659,Setup_MPP!$A:$G,3,FALSE)</f>
        <v>Julay</v>
      </c>
      <c r="E2659" s="31" t="str">
        <f>VLOOKUP(Pronostics!$B2659,Setup_MPP!$A:$G,2,FALSE)</f>
        <v>Julie BOUCHARD</v>
      </c>
      <c r="F2659" s="31" t="str">
        <f>VLOOKUP($B2659,Setup_MPP!$A:$E,4,FALSE)</f>
        <v>#A6F7B1</v>
      </c>
      <c r="G2659" s="31" t="str">
        <f>VLOOKUP($B2659,Setup_MPP!$A:$E,5,FALSE)</f>
        <v>#6EC179</v>
      </c>
      <c r="H2659" s="31" t="str">
        <f>IFERROR(IF(AND(A2659&gt;=1,A2659&lt;=104),VLOOKUP($A2659,Location!$A:$J,6,FALSE),IF(A2659=0,"Avant l'ouverture",IF(OR(A2659=105,A2659=106),"Bonus"))),"")</f>
        <v>Tour 3</v>
      </c>
      <c r="I2659" s="31" t="str">
        <f>IF(LEFT(H2659,4)="Tour",VLOOKUP(A2659,Database!$A:$C,3,FALSE),"")</f>
        <v>L</v>
      </c>
      <c r="J2659" s="31" t="str">
        <f>VLOOKUP($A2659,Location!$A:$J,7,FALSE)</f>
        <v>Croatie</v>
      </c>
      <c r="K2659" s="31" t="str">
        <f>IFERROR(VLOOKUP(J2659,Setup_Team!$B:$C,2,FALSE), "TDB")</f>
        <v>HRV</v>
      </c>
      <c r="L2659" s="31" t="str">
        <f>VLOOKUP($A2659,Location!$A:$J,8,FALSE)</f>
        <v>Ghana</v>
      </c>
      <c r="M2659" s="31" t="str">
        <f>IFERROR(VLOOKUP(L2659,Setup_Team!$B:$C,2,FALSE), "TDB")</f>
        <v>GHA</v>
      </c>
      <c r="N2659" s="31" t="str">
        <f>VLOOKUP($A2659,Location!$A:$J,9,FALSE)</f>
        <v>East Rutherford, New Jersey/New York</v>
      </c>
      <c r="O2659" s="31" t="str">
        <f>VLOOKUP($A2659,Location!$A:$J,10,FALSE)</f>
        <v>MetLife Stadium</v>
      </c>
      <c r="R2659" s="31">
        <v>0</v>
      </c>
      <c r="S2659" s="25">
        <f>VLOOKUP($A2659,Database!$A:$Y,10,FALSE)</f>
        <v>57</v>
      </c>
      <c r="T2659" s="25">
        <f>VLOOKUP($A2659,Database!$A:$Y,11,FALSE)</f>
        <v>120</v>
      </c>
      <c r="U2659" s="25">
        <f>VLOOKUP($A2659,Database!$A:$Y,12,FALSE)</f>
        <v>138</v>
      </c>
      <c r="V2659" s="25" t="str">
        <f>VLOOKUP(A2659,Database!A:M,13,FALSE)</f>
        <v>À venir</v>
      </c>
      <c r="W2659" s="25" t="str">
        <f>VLOOKUP($A2659,Database!$A:$Y,20,FALSE)</f>
        <v/>
      </c>
      <c r="X2659" s="25" t="str">
        <f>VLOOKUP($A2659,Database!$A:$Y,21,FALSE)</f>
        <v/>
      </c>
      <c r="Y2659" s="25" t="str">
        <f ca="1">IF(C2659&lt;NOW(),IF(AND(P2659&gt;Q2659,W2659&gt;X2659),S2659,IF(AND(P2659=Q2659,W2659=X2659),T2659,IF(AND(P2659&lt;Q2659,W2659&lt;X2659),U2659,0))),"")</f>
        <v/>
      </c>
      <c r="Z2659" s="25">
        <f>IF(AND(P2659=W2659,Q2659=X2659),1,0)</f>
        <v>1</v>
      </c>
      <c r="AA2659" s="25" t="str">
        <f>IF(Z2659=0,"",IF(ISBLANK(VLOOKUP(A2659,Database!A:AA,22,FALSE)),"",VLOOKUP(A2659,Database!A:AA,22,FALSE)))</f>
        <v>Exact</v>
      </c>
      <c r="AB2659" s="25">
        <f ca="1">IFERROR(IF(AND(Y2659&lt;&gt;"",OR(V2659="Terminé",V2659="En cours")),VLOOKUP(AA2659,Setup_ScoreExactBonus!A:D,4,FALSE),0),0)</f>
        <v>0</v>
      </c>
      <c r="AC2659" s="31" t="str">
        <f t="shared" ca="1" si="3"/>
        <v/>
      </c>
      <c r="AD2659" s="31">
        <f ca="1">SUMIFS(AC$2:AC2659,D$2:D2659,D2659)*IF(R2659=0,1,2)</f>
        <v>0</v>
      </c>
    </row>
    <row r="2660" spans="1:30" x14ac:dyDescent="0.35">
      <c r="A2660" s="31">
        <f>IF(ISBLANK(B2660),"",COUNTIF(B$2:B2660,B2660))-1</f>
        <v>68</v>
      </c>
      <c r="B2660" s="31">
        <v>7</v>
      </c>
      <c r="C2660" s="10">
        <f>VLOOKUP($A2660,Database!$A:$Y,7,FALSE)</f>
        <v>46200.958333333336</v>
      </c>
      <c r="D2660" s="31" t="str">
        <f>VLOOKUP(Pronostics!$B2660,Setup_MPP!$A:$G,3,FALSE)</f>
        <v>__Vince__</v>
      </c>
      <c r="E2660" s="31" t="str">
        <f>VLOOKUP(Pronostics!$B2660,Setup_MPP!$A:$G,2,FALSE)</f>
        <v>Vincent FRAYSSE</v>
      </c>
      <c r="F2660" s="31" t="str">
        <f>VLOOKUP($B2660,Setup_MPP!$A:$E,4,FALSE)</f>
        <v>#B2EAE8</v>
      </c>
      <c r="G2660" s="31" t="str">
        <f>VLOOKUP($B2660,Setup_MPP!$A:$E,5,FALSE)</f>
        <v>#6CB4B1</v>
      </c>
      <c r="H2660" s="31" t="str">
        <f>IFERROR(IF(AND(A2660&gt;=1,A2660&lt;=104),VLOOKUP($A2660,Location!$A:$J,6,FALSE),IF(A2660=0,"Avant l'ouverture",IF(OR(A2660=105,A2660=106),"Bonus"))),"")</f>
        <v>Tour 3</v>
      </c>
      <c r="I2660" s="31" t="str">
        <f>IF(LEFT(H2660,4)="Tour",VLOOKUP(A2660,Database!$A:$C,3,FALSE),"")</f>
        <v>L</v>
      </c>
      <c r="J2660" s="31" t="str">
        <f>VLOOKUP($A2660,Location!$A:$J,7,FALSE)</f>
        <v>Croatie</v>
      </c>
      <c r="K2660" s="31" t="str">
        <f>IFERROR(VLOOKUP(J2660,Setup_Team!$B:$C,2,FALSE), "TDB")</f>
        <v>HRV</v>
      </c>
      <c r="L2660" s="31" t="str">
        <f>VLOOKUP($A2660,Location!$A:$J,8,FALSE)</f>
        <v>Ghana</v>
      </c>
      <c r="M2660" s="31" t="str">
        <f>IFERROR(VLOOKUP(L2660,Setup_Team!$B:$C,2,FALSE), "TDB")</f>
        <v>GHA</v>
      </c>
      <c r="N2660" s="31" t="str">
        <f>VLOOKUP($A2660,Location!$A:$J,9,FALSE)</f>
        <v>East Rutherford, New Jersey/New York</v>
      </c>
      <c r="O2660" s="31" t="str">
        <f>VLOOKUP($A2660,Location!$A:$J,10,FALSE)</f>
        <v>MetLife Stadium</v>
      </c>
      <c r="R2660" s="31">
        <v>0</v>
      </c>
      <c r="S2660" s="25">
        <f>VLOOKUP($A2660,Database!$A:$Y,10,FALSE)</f>
        <v>57</v>
      </c>
      <c r="T2660" s="25">
        <f>VLOOKUP($A2660,Database!$A:$Y,11,FALSE)</f>
        <v>120</v>
      </c>
      <c r="U2660" s="25">
        <f>VLOOKUP($A2660,Database!$A:$Y,12,FALSE)</f>
        <v>138</v>
      </c>
      <c r="V2660" s="25" t="str">
        <f>VLOOKUP(A2660,Database!A:M,13,FALSE)</f>
        <v>À venir</v>
      </c>
      <c r="W2660" s="25" t="str">
        <f>VLOOKUP($A2660,Database!$A:$Y,20,FALSE)</f>
        <v/>
      </c>
      <c r="X2660" s="25" t="str">
        <f>VLOOKUP($A2660,Database!$A:$Y,21,FALSE)</f>
        <v/>
      </c>
      <c r="Y2660" s="25" t="str">
        <f ca="1">IF(C2660&lt;NOW(),IF(AND(P2660&gt;Q2660,W2660&gt;X2660),S2660,IF(AND(P2660=Q2660,W2660=X2660),T2660,IF(AND(P2660&lt;Q2660,W2660&lt;X2660),U2660,0))),"")</f>
        <v/>
      </c>
      <c r="Z2660" s="25">
        <f>IF(AND(P2660=W2660,Q2660=X2660),1,0)</f>
        <v>1</v>
      </c>
      <c r="AA2660" s="25" t="str">
        <f>IF(Z2660=0,"",IF(ISBLANK(VLOOKUP(A2660,Database!A:AA,22,FALSE)),"",VLOOKUP(A2660,Database!A:AA,22,FALSE)))</f>
        <v>Exact</v>
      </c>
      <c r="AB2660" s="25">
        <f ca="1">IFERROR(IF(AND(Y2660&lt;&gt;"",OR(V2660="Terminé",V2660="En cours")),VLOOKUP(AA2660,Setup_ScoreExactBonus!A:D,4,FALSE),0),0)</f>
        <v>0</v>
      </c>
      <c r="AC2660" s="31" t="str">
        <f t="shared" ca="1" si="3"/>
        <v/>
      </c>
      <c r="AD2660" s="31">
        <f ca="1">SUMIFS(AC$2:AC2660,D$2:D2660,D2660)*IF(R2660=0,1,2)</f>
        <v>0</v>
      </c>
    </row>
    <row r="2661" spans="1:30" x14ac:dyDescent="0.35">
      <c r="A2661" s="31">
        <f>IF(ISBLANK(B2661),"",COUNTIF(B$2:B2661,B2661))-1</f>
        <v>68</v>
      </c>
      <c r="B2661" s="31">
        <v>8</v>
      </c>
      <c r="C2661" s="10">
        <f>VLOOKUP($A2661,Database!$A:$Y,7,FALSE)</f>
        <v>46200.958333333336</v>
      </c>
      <c r="D2661" s="31" t="str">
        <f>VLOOKUP(Pronostics!$B2661,Setup_MPP!$A:$G,3,FALSE)</f>
        <v>Louuiiis</v>
      </c>
      <c r="E2661" s="31" t="str">
        <f>VLOOKUP(Pronostics!$B2661,Setup_MPP!$A:$G,2,FALSE)</f>
        <v>Louis HARLE</v>
      </c>
      <c r="F2661" s="31" t="str">
        <f>VLOOKUP($B2661,Setup_MPP!$A:$E,4,FALSE)</f>
        <v>#EEF7B1</v>
      </c>
      <c r="G2661" s="31" t="str">
        <f>VLOOKUP($B2661,Setup_MPP!$A:$E,5,FALSE)</f>
        <v>#C1CB7D</v>
      </c>
      <c r="H2661" s="31" t="str">
        <f>IFERROR(IF(AND(A2661&gt;=1,A2661&lt;=104),VLOOKUP($A2661,Location!$A:$J,6,FALSE),IF(A2661=0,"Avant l'ouverture",IF(OR(A2661=105,A2661=106),"Bonus"))),"")</f>
        <v>Tour 3</v>
      </c>
      <c r="I2661" s="31" t="str">
        <f>IF(LEFT(H2661,4)="Tour",VLOOKUP(A2661,Database!$A:$C,3,FALSE),"")</f>
        <v>L</v>
      </c>
      <c r="J2661" s="31" t="str">
        <f>VLOOKUP($A2661,Location!$A:$J,7,FALSE)</f>
        <v>Croatie</v>
      </c>
      <c r="K2661" s="31" t="str">
        <f>IFERROR(VLOOKUP(J2661,Setup_Team!$B:$C,2,FALSE), "TDB")</f>
        <v>HRV</v>
      </c>
      <c r="L2661" s="31" t="str">
        <f>VLOOKUP($A2661,Location!$A:$J,8,FALSE)</f>
        <v>Ghana</v>
      </c>
      <c r="M2661" s="31" t="str">
        <f>IFERROR(VLOOKUP(L2661,Setup_Team!$B:$C,2,FALSE), "TDB")</f>
        <v>GHA</v>
      </c>
      <c r="N2661" s="31" t="str">
        <f>VLOOKUP($A2661,Location!$A:$J,9,FALSE)</f>
        <v>East Rutherford, New Jersey/New York</v>
      </c>
      <c r="O2661" s="31" t="str">
        <f>VLOOKUP($A2661,Location!$A:$J,10,FALSE)</f>
        <v>MetLife Stadium</v>
      </c>
      <c r="R2661" s="31">
        <v>0</v>
      </c>
      <c r="S2661" s="25">
        <f>VLOOKUP($A2661,Database!$A:$Y,10,FALSE)</f>
        <v>57</v>
      </c>
      <c r="T2661" s="25">
        <f>VLOOKUP($A2661,Database!$A:$Y,11,FALSE)</f>
        <v>120</v>
      </c>
      <c r="U2661" s="25">
        <f>VLOOKUP($A2661,Database!$A:$Y,12,FALSE)</f>
        <v>138</v>
      </c>
      <c r="V2661" s="25" t="str">
        <f>VLOOKUP(A2661,Database!A:M,13,FALSE)</f>
        <v>À venir</v>
      </c>
      <c r="W2661" s="25" t="str">
        <f>VLOOKUP($A2661,Database!$A:$Y,20,FALSE)</f>
        <v/>
      </c>
      <c r="X2661" s="25" t="str">
        <f>VLOOKUP($A2661,Database!$A:$Y,21,FALSE)</f>
        <v/>
      </c>
      <c r="Y2661" s="25" t="str">
        <f ca="1">IF(C2661&lt;NOW(),IF(AND(P2661&gt;Q2661,W2661&gt;X2661),S2661,IF(AND(P2661=Q2661,W2661=X2661),T2661,IF(AND(P2661&lt;Q2661,W2661&lt;X2661),U2661,0))),"")</f>
        <v/>
      </c>
      <c r="Z2661" s="25">
        <f>IF(AND(P2661=W2661,Q2661=X2661),1,0)</f>
        <v>1</v>
      </c>
      <c r="AA2661" s="25" t="str">
        <f>IF(Z2661=0,"",IF(ISBLANK(VLOOKUP(A2661,Database!A:AA,22,FALSE)),"",VLOOKUP(A2661,Database!A:AA,22,FALSE)))</f>
        <v>Exact</v>
      </c>
      <c r="AB2661" s="25">
        <f ca="1">IFERROR(IF(AND(Y2661&lt;&gt;"",OR(V2661="Terminé",V2661="En cours")),VLOOKUP(AA2661,Setup_ScoreExactBonus!A:D,4,FALSE),0),0)</f>
        <v>0</v>
      </c>
      <c r="AC2661" s="31" t="str">
        <f t="shared" ca="1" si="3"/>
        <v/>
      </c>
      <c r="AD2661" s="31">
        <f ca="1">SUMIFS(AC$2:AC2661,D$2:D2661,D2661)*IF(R2661=0,1,2)</f>
        <v>0</v>
      </c>
    </row>
    <row r="2662" spans="1:30" x14ac:dyDescent="0.35">
      <c r="A2662" s="31">
        <f>IF(ISBLANK(B2662),"",COUNTIF(B$2:B2662,B2662))-1</f>
        <v>68</v>
      </c>
      <c r="B2662" s="31">
        <v>9</v>
      </c>
      <c r="C2662" s="10">
        <f>VLOOKUP($A2662,Database!$A:$Y,7,FALSE)</f>
        <v>46200.958333333336</v>
      </c>
      <c r="D2662" s="31" t="str">
        <f>VLOOKUP(Pronostics!$B2662,Setup_MPP!$A:$G,3,FALSE)</f>
        <v>Aurelien_dqp</v>
      </c>
      <c r="E2662" s="31" t="str">
        <f>VLOOKUP(Pronostics!$B2662,Setup_MPP!$A:$G,2,FALSE)</f>
        <v>Aurélien DE POULPIQUET</v>
      </c>
      <c r="F2662" s="31" t="str">
        <f>VLOOKUP($B2662,Setup_MPP!$A:$E,4,FALSE)</f>
        <v>#F4EA9D</v>
      </c>
      <c r="G2662" s="31" t="str">
        <f>VLOOKUP($B2662,Setup_MPP!$A:$E,5,FALSE)</f>
        <v>#D2C458</v>
      </c>
      <c r="H2662" s="31" t="str">
        <f>IFERROR(IF(AND(A2662&gt;=1,A2662&lt;=104),VLOOKUP($A2662,Location!$A:$J,6,FALSE),IF(A2662=0,"Avant l'ouverture",IF(OR(A2662=105,A2662=106),"Bonus"))),"")</f>
        <v>Tour 3</v>
      </c>
      <c r="I2662" s="31" t="str">
        <f>IF(LEFT(H2662,4)="Tour",VLOOKUP(A2662,Database!$A:$C,3,FALSE),"")</f>
        <v>L</v>
      </c>
      <c r="J2662" s="31" t="str">
        <f>VLOOKUP($A2662,Location!$A:$J,7,FALSE)</f>
        <v>Croatie</v>
      </c>
      <c r="K2662" s="31" t="str">
        <f>IFERROR(VLOOKUP(J2662,Setup_Team!$B:$C,2,FALSE), "TDB")</f>
        <v>HRV</v>
      </c>
      <c r="L2662" s="31" t="str">
        <f>VLOOKUP($A2662,Location!$A:$J,8,FALSE)</f>
        <v>Ghana</v>
      </c>
      <c r="M2662" s="31" t="str">
        <f>IFERROR(VLOOKUP(L2662,Setup_Team!$B:$C,2,FALSE), "TDB")</f>
        <v>GHA</v>
      </c>
      <c r="N2662" s="31" t="str">
        <f>VLOOKUP($A2662,Location!$A:$J,9,FALSE)</f>
        <v>East Rutherford, New Jersey/New York</v>
      </c>
      <c r="O2662" s="31" t="str">
        <f>VLOOKUP($A2662,Location!$A:$J,10,FALSE)</f>
        <v>MetLife Stadium</v>
      </c>
      <c r="R2662" s="31">
        <v>0</v>
      </c>
      <c r="S2662" s="25">
        <f>VLOOKUP($A2662,Database!$A:$Y,10,FALSE)</f>
        <v>57</v>
      </c>
      <c r="T2662" s="25">
        <f>VLOOKUP($A2662,Database!$A:$Y,11,FALSE)</f>
        <v>120</v>
      </c>
      <c r="U2662" s="25">
        <f>VLOOKUP($A2662,Database!$A:$Y,12,FALSE)</f>
        <v>138</v>
      </c>
      <c r="V2662" s="25" t="str">
        <f>VLOOKUP(A2662,Database!A:M,13,FALSE)</f>
        <v>À venir</v>
      </c>
      <c r="W2662" s="25" t="str">
        <f>VLOOKUP($A2662,Database!$A:$Y,20,FALSE)</f>
        <v/>
      </c>
      <c r="X2662" s="25" t="str">
        <f>VLOOKUP($A2662,Database!$A:$Y,21,FALSE)</f>
        <v/>
      </c>
      <c r="Y2662" s="25" t="str">
        <f ca="1">IF(C2662&lt;NOW(),IF(AND(P2662&gt;Q2662,W2662&gt;X2662),S2662,IF(AND(P2662=Q2662,W2662=X2662),T2662,IF(AND(P2662&lt;Q2662,W2662&lt;X2662),U2662,0))),"")</f>
        <v/>
      </c>
      <c r="Z2662" s="25">
        <f>IF(AND(P2662=W2662,Q2662=X2662),1,0)</f>
        <v>1</v>
      </c>
      <c r="AA2662" s="25" t="str">
        <f>IF(Z2662=0,"",IF(ISBLANK(VLOOKUP(A2662,Database!A:AA,22,FALSE)),"",VLOOKUP(A2662,Database!A:AA,22,FALSE)))</f>
        <v>Exact</v>
      </c>
      <c r="AB2662" s="25">
        <f ca="1">IFERROR(IF(AND(Y2662&lt;&gt;"",OR(V2662="Terminé",V2662="En cours")),VLOOKUP(AA2662,Setup_ScoreExactBonus!A:D,4,FALSE),0),0)</f>
        <v>0</v>
      </c>
      <c r="AC2662" s="31" t="str">
        <f t="shared" ca="1" si="3"/>
        <v/>
      </c>
      <c r="AD2662" s="31">
        <f ca="1">SUMIFS(AC$2:AC2662,D$2:D2662,D2662)*IF(R2662=0,1,2)</f>
        <v>0</v>
      </c>
    </row>
    <row r="2663" spans="1:30" x14ac:dyDescent="0.35">
      <c r="A2663" s="31">
        <f>IF(ISBLANK(B2663),"",COUNTIF(B$2:B2663,B2663))-1</f>
        <v>68</v>
      </c>
      <c r="B2663" s="31">
        <v>10</v>
      </c>
      <c r="C2663" s="10">
        <f>VLOOKUP($A2663,Database!$A:$Y,7,FALSE)</f>
        <v>46200.958333333336</v>
      </c>
      <c r="D2663" s="31" t="str">
        <f>VLOOKUP(Pronostics!$B2663,Setup_MPP!$A:$G,3,FALSE)</f>
        <v>RandomPaul</v>
      </c>
      <c r="E2663" s="31" t="str">
        <f>VLOOKUP(Pronostics!$B2663,Setup_MPP!$A:$G,2,FALSE)</f>
        <v>Paul MONTESINOS</v>
      </c>
      <c r="F2663" s="31" t="str">
        <f>VLOOKUP($B2663,Setup_MPP!$A:$E,4,FALSE)</f>
        <v>#C4B0FF</v>
      </c>
      <c r="G2663" s="31" t="str">
        <f>VLOOKUP($B2663,Setup_MPP!$A:$E,5,FALSE)</f>
        <v>#7F66C8</v>
      </c>
      <c r="H2663" s="31" t="str">
        <f>IFERROR(IF(AND(A2663&gt;=1,A2663&lt;=104),VLOOKUP($A2663,Location!$A:$J,6,FALSE),IF(A2663=0,"Avant l'ouverture",IF(OR(A2663=105,A2663=106),"Bonus"))),"")</f>
        <v>Tour 3</v>
      </c>
      <c r="I2663" s="31" t="str">
        <f>IF(LEFT(H2663,4)="Tour",VLOOKUP(A2663,Database!$A:$C,3,FALSE),"")</f>
        <v>L</v>
      </c>
      <c r="J2663" s="31" t="str">
        <f>VLOOKUP($A2663,Location!$A:$J,7,FALSE)</f>
        <v>Croatie</v>
      </c>
      <c r="K2663" s="31" t="str">
        <f>IFERROR(VLOOKUP(J2663,Setup_Team!$B:$C,2,FALSE), "TDB")</f>
        <v>HRV</v>
      </c>
      <c r="L2663" s="31" t="str">
        <f>VLOOKUP($A2663,Location!$A:$J,8,FALSE)</f>
        <v>Ghana</v>
      </c>
      <c r="M2663" s="31" t="str">
        <f>IFERROR(VLOOKUP(L2663,Setup_Team!$B:$C,2,FALSE), "TDB")</f>
        <v>GHA</v>
      </c>
      <c r="N2663" s="31" t="str">
        <f>VLOOKUP($A2663,Location!$A:$J,9,FALSE)</f>
        <v>East Rutherford, New Jersey/New York</v>
      </c>
      <c r="O2663" s="31" t="str">
        <f>VLOOKUP($A2663,Location!$A:$J,10,FALSE)</f>
        <v>MetLife Stadium</v>
      </c>
      <c r="R2663" s="31">
        <v>0</v>
      </c>
      <c r="S2663" s="25">
        <f>VLOOKUP($A2663,Database!$A:$Y,10,FALSE)</f>
        <v>57</v>
      </c>
      <c r="T2663" s="25">
        <f>VLOOKUP($A2663,Database!$A:$Y,11,FALSE)</f>
        <v>120</v>
      </c>
      <c r="U2663" s="25">
        <f>VLOOKUP($A2663,Database!$A:$Y,12,FALSE)</f>
        <v>138</v>
      </c>
      <c r="V2663" s="25" t="str">
        <f>VLOOKUP(A2663,Database!A:M,13,FALSE)</f>
        <v>À venir</v>
      </c>
      <c r="W2663" s="25" t="str">
        <f>VLOOKUP($A2663,Database!$A:$Y,20,FALSE)</f>
        <v/>
      </c>
      <c r="X2663" s="25" t="str">
        <f>VLOOKUP($A2663,Database!$A:$Y,21,FALSE)</f>
        <v/>
      </c>
      <c r="Y2663" s="25" t="str">
        <f ca="1">IF(C2663&lt;NOW(),IF(AND(P2663&gt;Q2663,W2663&gt;X2663),S2663,IF(AND(P2663=Q2663,W2663=X2663),T2663,IF(AND(P2663&lt;Q2663,W2663&lt;X2663),U2663,0))),"")</f>
        <v/>
      </c>
      <c r="Z2663" s="25">
        <f>IF(AND(P2663=W2663,Q2663=X2663),1,0)</f>
        <v>1</v>
      </c>
      <c r="AA2663" s="25" t="str">
        <f>IF(Z2663=0,"",IF(ISBLANK(VLOOKUP(A2663,Database!A:AA,22,FALSE)),"",VLOOKUP(A2663,Database!A:AA,22,FALSE)))</f>
        <v>Exact</v>
      </c>
      <c r="AB2663" s="25">
        <f ca="1">IFERROR(IF(AND(Y2663&lt;&gt;"",OR(V2663="Terminé",V2663="En cours")),VLOOKUP(AA2663,Setup_ScoreExactBonus!A:D,4,FALSE),0),0)</f>
        <v>0</v>
      </c>
      <c r="AC2663" s="31" t="str">
        <f t="shared" ca="1" si="3"/>
        <v/>
      </c>
      <c r="AD2663" s="31">
        <f ca="1">SUMIFS(AC$2:AC2663,D$2:D2663,D2663)*IF(R2663=0,1,2)</f>
        <v>0</v>
      </c>
    </row>
    <row r="2664" spans="1:30" x14ac:dyDescent="0.35">
      <c r="A2664" s="31">
        <f>IF(ISBLANK(B2664),"",COUNTIF(B$2:B2664,B2664))-1</f>
        <v>68</v>
      </c>
      <c r="B2664" s="31">
        <v>11</v>
      </c>
      <c r="C2664" s="10">
        <f>VLOOKUP($A2664,Database!$A:$Y,7,FALSE)</f>
        <v>46200.958333333336</v>
      </c>
      <c r="D2664" s="31" t="str">
        <f>VLOOKUP(Pronostics!$B2664,Setup_MPP!$A:$G,3,FALSE)</f>
        <v>Kinsley#8SA6T</v>
      </c>
      <c r="E2664" s="31" t="str">
        <f>VLOOKUP(Pronostics!$B2664,Setup_MPP!$A:$G,2,FALSE)</f>
        <v>Kinsley ROQUE</v>
      </c>
      <c r="F2664" s="31" t="str">
        <f>VLOOKUP($B2664,Setup_MPP!$A:$E,4,FALSE)</f>
        <v>#CBEBBA</v>
      </c>
      <c r="G2664" s="31" t="str">
        <f>VLOOKUP($B2664,Setup_MPP!$A:$E,5,FALSE)</f>
        <v>#70BC6E</v>
      </c>
      <c r="H2664" s="31" t="str">
        <f>IFERROR(IF(AND(A2664&gt;=1,A2664&lt;=104),VLOOKUP($A2664,Location!$A:$J,6,FALSE),IF(A2664=0,"Avant l'ouverture",IF(OR(A2664=105,A2664=106),"Bonus"))),"")</f>
        <v>Tour 3</v>
      </c>
      <c r="I2664" s="31" t="str">
        <f>IF(LEFT(H2664,4)="Tour",VLOOKUP(A2664,Database!$A:$C,3,FALSE),"")</f>
        <v>L</v>
      </c>
      <c r="J2664" s="31" t="str">
        <f>VLOOKUP($A2664,Location!$A:$J,7,FALSE)</f>
        <v>Croatie</v>
      </c>
      <c r="K2664" s="31" t="str">
        <f>IFERROR(VLOOKUP(J2664,Setup_Team!$B:$C,2,FALSE), "TDB")</f>
        <v>HRV</v>
      </c>
      <c r="L2664" s="31" t="str">
        <f>VLOOKUP($A2664,Location!$A:$J,8,FALSE)</f>
        <v>Ghana</v>
      </c>
      <c r="M2664" s="31" t="str">
        <f>IFERROR(VLOOKUP(L2664,Setup_Team!$B:$C,2,FALSE), "TDB")</f>
        <v>GHA</v>
      </c>
      <c r="N2664" s="31" t="str">
        <f>VLOOKUP($A2664,Location!$A:$J,9,FALSE)</f>
        <v>East Rutherford, New Jersey/New York</v>
      </c>
      <c r="O2664" s="31" t="str">
        <f>VLOOKUP($A2664,Location!$A:$J,10,FALSE)</f>
        <v>MetLife Stadium</v>
      </c>
      <c r="R2664" s="31">
        <v>0</v>
      </c>
      <c r="S2664" s="25">
        <f>VLOOKUP($A2664,Database!$A:$Y,10,FALSE)</f>
        <v>57</v>
      </c>
      <c r="T2664" s="25">
        <f>VLOOKUP($A2664,Database!$A:$Y,11,FALSE)</f>
        <v>120</v>
      </c>
      <c r="U2664" s="25">
        <f>VLOOKUP($A2664,Database!$A:$Y,12,FALSE)</f>
        <v>138</v>
      </c>
      <c r="V2664" s="25" t="str">
        <f>VLOOKUP(A2664,Database!A:M,13,FALSE)</f>
        <v>À venir</v>
      </c>
      <c r="W2664" s="25" t="str">
        <f>VLOOKUP($A2664,Database!$A:$Y,20,FALSE)</f>
        <v/>
      </c>
      <c r="X2664" s="25" t="str">
        <f>VLOOKUP($A2664,Database!$A:$Y,21,FALSE)</f>
        <v/>
      </c>
      <c r="Y2664" s="25" t="str">
        <f ca="1">IF(C2664&lt;NOW(),IF(AND(P2664&gt;Q2664,W2664&gt;X2664),S2664,IF(AND(P2664=Q2664,W2664=X2664),T2664,IF(AND(P2664&lt;Q2664,W2664&lt;X2664),U2664,0))),"")</f>
        <v/>
      </c>
      <c r="Z2664" s="25">
        <f>IF(AND(P2664=W2664,Q2664=X2664),1,0)</f>
        <v>1</v>
      </c>
      <c r="AA2664" s="25" t="str">
        <f>IF(Z2664=0,"",IF(ISBLANK(VLOOKUP(A2664,Database!A:AA,22,FALSE)),"",VLOOKUP(A2664,Database!A:AA,22,FALSE)))</f>
        <v>Exact</v>
      </c>
      <c r="AB2664" s="25">
        <f ca="1">IFERROR(IF(AND(Y2664&lt;&gt;"",OR(V2664="Terminé",V2664="En cours")),VLOOKUP(AA2664,Setup_ScoreExactBonus!A:D,4,FALSE),0),0)</f>
        <v>0</v>
      </c>
      <c r="AC2664" s="31" t="str">
        <f t="shared" ca="1" si="3"/>
        <v/>
      </c>
      <c r="AD2664" s="31">
        <f ca="1">SUMIFS(AC$2:AC2664,D$2:D2664,D2664)*IF(R2664=0,1,2)</f>
        <v>0</v>
      </c>
    </row>
    <row r="2665" spans="1:30" x14ac:dyDescent="0.35">
      <c r="A2665" s="31">
        <f>IF(ISBLANK(B2665),"",COUNTIF(B$2:B2665,B2665))-1</f>
        <v>68</v>
      </c>
      <c r="B2665" s="31">
        <v>12</v>
      </c>
      <c r="C2665" s="10">
        <f>VLOOKUP($A2665,Database!$A:$Y,7,FALSE)</f>
        <v>46200.958333333336</v>
      </c>
      <c r="D2665" s="31" t="str">
        <f>VLOOKUP(Pronostics!$B2665,Setup_MPP!$A:$G,3,FALSE)</f>
        <v>Jaouad1</v>
      </c>
      <c r="E2665" s="31" t="str">
        <f>VLOOKUP(Pronostics!$B2665,Setup_MPP!$A:$G,2,FALSE)</f>
        <v>Jaouad SETTI</v>
      </c>
      <c r="F2665" s="31" t="str">
        <f>VLOOKUP($B2665,Setup_MPP!$A:$E,4,FALSE)</f>
        <v>#C2D4FF</v>
      </c>
      <c r="G2665" s="31" t="str">
        <f>VLOOKUP($B2665,Setup_MPP!$A:$E,5,FALSE)</f>
        <v>#6586D5</v>
      </c>
      <c r="H2665" s="31" t="str">
        <f>IFERROR(IF(AND(A2665&gt;=1,A2665&lt;=104),VLOOKUP($A2665,Location!$A:$J,6,FALSE),IF(A2665=0,"Avant l'ouverture",IF(OR(A2665=105,A2665=106),"Bonus"))),"")</f>
        <v>Tour 3</v>
      </c>
      <c r="I2665" s="31" t="str">
        <f>IF(LEFT(H2665,4)="Tour",VLOOKUP(A2665,Database!$A:$C,3,FALSE),"")</f>
        <v>L</v>
      </c>
      <c r="J2665" s="31" t="str">
        <f>VLOOKUP($A2665,Location!$A:$J,7,FALSE)</f>
        <v>Croatie</v>
      </c>
      <c r="K2665" s="31" t="str">
        <f>IFERROR(VLOOKUP(J2665,Setup_Team!$B:$C,2,FALSE), "TDB")</f>
        <v>HRV</v>
      </c>
      <c r="L2665" s="31" t="str">
        <f>VLOOKUP($A2665,Location!$A:$J,8,FALSE)</f>
        <v>Ghana</v>
      </c>
      <c r="M2665" s="31" t="str">
        <f>IFERROR(VLOOKUP(L2665,Setup_Team!$B:$C,2,FALSE), "TDB")</f>
        <v>GHA</v>
      </c>
      <c r="N2665" s="31" t="str">
        <f>VLOOKUP($A2665,Location!$A:$J,9,FALSE)</f>
        <v>East Rutherford, New Jersey/New York</v>
      </c>
      <c r="O2665" s="31" t="str">
        <f>VLOOKUP($A2665,Location!$A:$J,10,FALSE)</f>
        <v>MetLife Stadium</v>
      </c>
      <c r="R2665" s="31">
        <v>0</v>
      </c>
      <c r="S2665" s="25">
        <f>VLOOKUP($A2665,Database!$A:$Y,10,FALSE)</f>
        <v>57</v>
      </c>
      <c r="T2665" s="25">
        <f>VLOOKUP($A2665,Database!$A:$Y,11,FALSE)</f>
        <v>120</v>
      </c>
      <c r="U2665" s="25">
        <f>VLOOKUP($A2665,Database!$A:$Y,12,FALSE)</f>
        <v>138</v>
      </c>
      <c r="V2665" s="25" t="str">
        <f>VLOOKUP(A2665,Database!A:M,13,FALSE)</f>
        <v>À venir</v>
      </c>
      <c r="W2665" s="25" t="str">
        <f>VLOOKUP($A2665,Database!$A:$Y,20,FALSE)</f>
        <v/>
      </c>
      <c r="X2665" s="25" t="str">
        <f>VLOOKUP($A2665,Database!$A:$Y,21,FALSE)</f>
        <v/>
      </c>
      <c r="Y2665" s="25" t="str">
        <f ca="1">IF(C2665&lt;NOW(),IF(AND(P2665&gt;Q2665,W2665&gt;X2665),S2665,IF(AND(P2665=Q2665,W2665=X2665),T2665,IF(AND(P2665&lt;Q2665,W2665&lt;X2665),U2665,0))),"")</f>
        <v/>
      </c>
      <c r="Z2665" s="25">
        <f>IF(AND(P2665=W2665,Q2665=X2665),1,0)</f>
        <v>1</v>
      </c>
      <c r="AA2665" s="25" t="str">
        <f>IF(Z2665=0,"",IF(ISBLANK(VLOOKUP(A2665,Database!A:AA,22,FALSE)),"",VLOOKUP(A2665,Database!A:AA,22,FALSE)))</f>
        <v>Exact</v>
      </c>
      <c r="AB2665" s="25">
        <f ca="1">IFERROR(IF(AND(Y2665&lt;&gt;"",OR(V2665="Terminé",V2665="En cours")),VLOOKUP(AA2665,Setup_ScoreExactBonus!A:D,4,FALSE),0),0)</f>
        <v>0</v>
      </c>
      <c r="AC2665" s="31" t="str">
        <f t="shared" ca="1" si="3"/>
        <v/>
      </c>
      <c r="AD2665" s="31">
        <f ca="1">SUMIFS(AC$2:AC2665,D$2:D2665,D2665)*IF(R2665=0,1,2)</f>
        <v>0</v>
      </c>
    </row>
    <row r="2666" spans="1:30" x14ac:dyDescent="0.35">
      <c r="A2666" s="31">
        <f>IF(ISBLANK(B2666),"",COUNTIF(B$2:B2666,B2666))-1</f>
        <v>68</v>
      </c>
      <c r="B2666" s="31">
        <v>13</v>
      </c>
      <c r="C2666" s="10">
        <f>VLOOKUP($A2666,Database!$A:$Y,7,FALSE)</f>
        <v>46200.958333333336</v>
      </c>
      <c r="D2666" s="31" t="str">
        <f>VLOOKUP(Pronostics!$B2666,Setup_MPP!$A:$G,3,FALSE)</f>
        <v>Julien_I</v>
      </c>
      <c r="E2666" s="31" t="str">
        <f>VLOOKUP(Pronostics!$B2666,Setup_MPP!$A:$G,2,FALSE)</f>
        <v>Julien INGE</v>
      </c>
      <c r="F2666" s="31" t="str">
        <f>VLOOKUP($B2666,Setup_MPP!$A:$E,4,FALSE)</f>
        <v>#C1E0EF</v>
      </c>
      <c r="G2666" s="31" t="str">
        <f>VLOOKUP($B2666,Setup_MPP!$A:$E,5,FALSE)</f>
        <v>#4F91B2</v>
      </c>
      <c r="H2666" s="31" t="str">
        <f>IFERROR(IF(AND(A2666&gt;=1,A2666&lt;=104),VLOOKUP($A2666,Location!$A:$J,6,FALSE),IF(A2666=0,"Avant l'ouverture",IF(OR(A2666=105,A2666=106),"Bonus"))),"")</f>
        <v>Tour 3</v>
      </c>
      <c r="I2666" s="31" t="str">
        <f>IF(LEFT(H2666,4)="Tour",VLOOKUP(A2666,Database!$A:$C,3,FALSE),"")</f>
        <v>L</v>
      </c>
      <c r="J2666" s="31" t="str">
        <f>VLOOKUP($A2666,Location!$A:$J,7,FALSE)</f>
        <v>Croatie</v>
      </c>
      <c r="K2666" s="31" t="str">
        <f>IFERROR(VLOOKUP(J2666,Setup_Team!$B:$C,2,FALSE), "TDB")</f>
        <v>HRV</v>
      </c>
      <c r="L2666" s="31" t="str">
        <f>VLOOKUP($A2666,Location!$A:$J,8,FALSE)</f>
        <v>Ghana</v>
      </c>
      <c r="M2666" s="31" t="str">
        <f>IFERROR(VLOOKUP(L2666,Setup_Team!$B:$C,2,FALSE), "TDB")</f>
        <v>GHA</v>
      </c>
      <c r="N2666" s="31" t="str">
        <f>VLOOKUP($A2666,Location!$A:$J,9,FALSE)</f>
        <v>East Rutherford, New Jersey/New York</v>
      </c>
      <c r="O2666" s="31" t="str">
        <f>VLOOKUP($A2666,Location!$A:$J,10,FALSE)</f>
        <v>MetLife Stadium</v>
      </c>
      <c r="R2666" s="31">
        <v>0</v>
      </c>
      <c r="S2666" s="25">
        <f>VLOOKUP($A2666,Database!$A:$Y,10,FALSE)</f>
        <v>57</v>
      </c>
      <c r="T2666" s="25">
        <f>VLOOKUP($A2666,Database!$A:$Y,11,FALSE)</f>
        <v>120</v>
      </c>
      <c r="U2666" s="25">
        <f>VLOOKUP($A2666,Database!$A:$Y,12,FALSE)</f>
        <v>138</v>
      </c>
      <c r="V2666" s="25" t="str">
        <f>VLOOKUP(A2666,Database!A:M,13,FALSE)</f>
        <v>À venir</v>
      </c>
      <c r="W2666" s="25" t="str">
        <f>VLOOKUP($A2666,Database!$A:$Y,20,FALSE)</f>
        <v/>
      </c>
      <c r="X2666" s="25" t="str">
        <f>VLOOKUP($A2666,Database!$A:$Y,21,FALSE)</f>
        <v/>
      </c>
      <c r="Y2666" s="25" t="str">
        <f ca="1">IF(C2666&lt;NOW(),IF(AND(P2666&gt;Q2666,W2666&gt;X2666),S2666,IF(AND(P2666=Q2666,W2666=X2666),T2666,IF(AND(P2666&lt;Q2666,W2666&lt;X2666),U2666,0))),"")</f>
        <v/>
      </c>
      <c r="Z2666" s="25">
        <f>IF(AND(P2666=W2666,Q2666=X2666),1,0)</f>
        <v>1</v>
      </c>
      <c r="AA2666" s="25" t="str">
        <f>IF(Z2666=0,"",IF(ISBLANK(VLOOKUP(A2666,Database!A:AA,22,FALSE)),"",VLOOKUP(A2666,Database!A:AA,22,FALSE)))</f>
        <v>Exact</v>
      </c>
      <c r="AB2666" s="25">
        <f ca="1">IFERROR(IF(AND(Y2666&lt;&gt;"",OR(V2666="Terminé",V2666="En cours")),VLOOKUP(AA2666,Setup_ScoreExactBonus!A:D,4,FALSE),0),0)</f>
        <v>0</v>
      </c>
      <c r="AC2666" s="31" t="str">
        <f t="shared" ca="1" si="3"/>
        <v/>
      </c>
      <c r="AD2666" s="31">
        <f ca="1">SUMIFS(AC$2:AC2666,D$2:D2666,D2666)*IF(R2666=0,1,2)</f>
        <v>0</v>
      </c>
    </row>
    <row r="2667" spans="1:30" x14ac:dyDescent="0.35">
      <c r="A2667" s="31">
        <f>IF(ISBLANK(B2667),"",COUNTIF(B$2:B2667,B2667))-1</f>
        <v>68</v>
      </c>
      <c r="B2667" s="31">
        <v>14</v>
      </c>
      <c r="C2667" s="10">
        <f>VLOOKUP($A2667,Database!$A:$Y,7,FALSE)</f>
        <v>46200.958333333336</v>
      </c>
      <c r="D2667" s="31" t="str">
        <f>VLOOKUP(Pronostics!$B2667,Setup_MPP!$A:$G,3,FALSE)</f>
        <v>MarieEYT</v>
      </c>
      <c r="E2667" s="31" t="str">
        <f>VLOOKUP(Pronostics!$B2667,Setup_MPP!$A:$G,2,FALSE)</f>
        <v>Marie EXBRAYAT</v>
      </c>
      <c r="F2667" s="31" t="str">
        <f>VLOOKUP($B2667,Setup_MPP!$A:$E,4,FALSE)</f>
        <v>#FFAFD2</v>
      </c>
      <c r="G2667" s="31" t="str">
        <f>VLOOKUP($B2667,Setup_MPP!$A:$E,5,FALSE)</f>
        <v>#F2589B</v>
      </c>
      <c r="H2667" s="31" t="str">
        <f>IFERROR(IF(AND(A2667&gt;=1,A2667&lt;=104),VLOOKUP($A2667,Location!$A:$J,6,FALSE),IF(A2667=0,"Avant l'ouverture",IF(OR(A2667=105,A2667=106),"Bonus"))),"")</f>
        <v>Tour 3</v>
      </c>
      <c r="I2667" s="31" t="str">
        <f>IF(LEFT(H2667,4)="Tour",VLOOKUP(A2667,Database!$A:$C,3,FALSE),"")</f>
        <v>L</v>
      </c>
      <c r="J2667" s="31" t="str">
        <f>VLOOKUP($A2667,Location!$A:$J,7,FALSE)</f>
        <v>Croatie</v>
      </c>
      <c r="K2667" s="31" t="str">
        <f>IFERROR(VLOOKUP(J2667,Setup_Team!$B:$C,2,FALSE), "TDB")</f>
        <v>HRV</v>
      </c>
      <c r="L2667" s="31" t="str">
        <f>VLOOKUP($A2667,Location!$A:$J,8,FALSE)</f>
        <v>Ghana</v>
      </c>
      <c r="M2667" s="31" t="str">
        <f>IFERROR(VLOOKUP(L2667,Setup_Team!$B:$C,2,FALSE), "TDB")</f>
        <v>GHA</v>
      </c>
      <c r="N2667" s="31" t="str">
        <f>VLOOKUP($A2667,Location!$A:$J,9,FALSE)</f>
        <v>East Rutherford, New Jersey/New York</v>
      </c>
      <c r="O2667" s="31" t="str">
        <f>VLOOKUP($A2667,Location!$A:$J,10,FALSE)</f>
        <v>MetLife Stadium</v>
      </c>
      <c r="R2667" s="31">
        <v>0</v>
      </c>
      <c r="S2667" s="25">
        <f>VLOOKUP($A2667,Database!$A:$Y,10,FALSE)</f>
        <v>57</v>
      </c>
      <c r="T2667" s="25">
        <f>VLOOKUP($A2667,Database!$A:$Y,11,FALSE)</f>
        <v>120</v>
      </c>
      <c r="U2667" s="25">
        <f>VLOOKUP($A2667,Database!$A:$Y,12,FALSE)</f>
        <v>138</v>
      </c>
      <c r="V2667" s="25" t="str">
        <f>VLOOKUP(A2667,Database!A:M,13,FALSE)</f>
        <v>À venir</v>
      </c>
      <c r="W2667" s="25" t="str">
        <f>VLOOKUP($A2667,Database!$A:$Y,20,FALSE)</f>
        <v/>
      </c>
      <c r="X2667" s="25" t="str">
        <f>VLOOKUP($A2667,Database!$A:$Y,21,FALSE)</f>
        <v/>
      </c>
      <c r="Y2667" s="25" t="str">
        <f ca="1">IF(C2667&lt;NOW(),IF(AND(P2667&gt;Q2667,W2667&gt;X2667),S2667,IF(AND(P2667=Q2667,W2667=X2667),T2667,IF(AND(P2667&lt;Q2667,W2667&lt;X2667),U2667,0))),"")</f>
        <v/>
      </c>
      <c r="Z2667" s="25">
        <f>IF(AND(P2667=W2667,Q2667=X2667),1,0)</f>
        <v>1</v>
      </c>
      <c r="AA2667" s="25" t="str">
        <f>IF(Z2667=0,"",IF(ISBLANK(VLOOKUP(A2667,Database!A:AA,22,FALSE)),"",VLOOKUP(A2667,Database!A:AA,22,FALSE)))</f>
        <v>Exact</v>
      </c>
      <c r="AB2667" s="25">
        <f ca="1">IFERROR(IF(AND(Y2667&lt;&gt;"",OR(V2667="Terminé",V2667="En cours")),VLOOKUP(AA2667,Setup_ScoreExactBonus!A:D,4,FALSE),0),0)</f>
        <v>0</v>
      </c>
      <c r="AC2667" s="31" t="str">
        <f t="shared" ca="1" si="3"/>
        <v/>
      </c>
      <c r="AD2667" s="31">
        <f ca="1">SUMIFS(AC$2:AC2667,D$2:D2667,D2667)*IF(R2667=0,1,2)</f>
        <v>0</v>
      </c>
    </row>
    <row r="2668" spans="1:30" x14ac:dyDescent="0.35">
      <c r="A2668" s="31">
        <f>IF(ISBLANK(B2668),"",COUNTIF(B$2:B2668,B2668))-1</f>
        <v>68</v>
      </c>
      <c r="B2668" s="31">
        <v>15</v>
      </c>
      <c r="C2668" s="10">
        <f>VLOOKUP($A2668,Database!$A:$Y,7,FALSE)</f>
        <v>46200.958333333336</v>
      </c>
      <c r="D2668" s="31" t="str">
        <f>VLOOKUP(Pronostics!$B2668,Setup_MPP!$A:$G,3,FALSE)</f>
        <v>Amine#8UL9R</v>
      </c>
      <c r="E2668" s="31" t="str">
        <f>VLOOKUP(Pronostics!$B2668,Setup_MPP!$A:$G,2,FALSE)</f>
        <v>Amine ZARROUKI</v>
      </c>
      <c r="F2668" s="31" t="str">
        <f>VLOOKUP($B2668,Setup_MPP!$A:$E,4,FALSE)</f>
        <v>#FF9898</v>
      </c>
      <c r="G2668" s="31" t="str">
        <f>VLOOKUP($B2668,Setup_MPP!$A:$E,5,FALSE)</f>
        <v>#FF5D5D</v>
      </c>
      <c r="H2668" s="31" t="str">
        <f>IFERROR(IF(AND(A2668&gt;=1,A2668&lt;=104),VLOOKUP($A2668,Location!$A:$J,6,FALSE),IF(A2668=0,"Avant l'ouverture",IF(OR(A2668=105,A2668=106),"Bonus"))),"")</f>
        <v>Tour 3</v>
      </c>
      <c r="I2668" s="31" t="str">
        <f>IF(LEFT(H2668,4)="Tour",VLOOKUP(A2668,Database!$A:$C,3,FALSE),"")</f>
        <v>L</v>
      </c>
      <c r="J2668" s="31" t="str">
        <f>VLOOKUP($A2668,Location!$A:$J,7,FALSE)</f>
        <v>Croatie</v>
      </c>
      <c r="K2668" s="31" t="str">
        <f>IFERROR(VLOOKUP(J2668,Setup_Team!$B:$C,2,FALSE), "TDB")</f>
        <v>HRV</v>
      </c>
      <c r="L2668" s="31" t="str">
        <f>VLOOKUP($A2668,Location!$A:$J,8,FALSE)</f>
        <v>Ghana</v>
      </c>
      <c r="M2668" s="31" t="str">
        <f>IFERROR(VLOOKUP(L2668,Setup_Team!$B:$C,2,FALSE), "TDB")</f>
        <v>GHA</v>
      </c>
      <c r="N2668" s="31" t="str">
        <f>VLOOKUP($A2668,Location!$A:$J,9,FALSE)</f>
        <v>East Rutherford, New Jersey/New York</v>
      </c>
      <c r="O2668" s="31" t="str">
        <f>VLOOKUP($A2668,Location!$A:$J,10,FALSE)</f>
        <v>MetLife Stadium</v>
      </c>
      <c r="R2668" s="31">
        <v>0</v>
      </c>
      <c r="S2668" s="25">
        <f>VLOOKUP($A2668,Database!$A:$Y,10,FALSE)</f>
        <v>57</v>
      </c>
      <c r="T2668" s="25">
        <f>VLOOKUP($A2668,Database!$A:$Y,11,FALSE)</f>
        <v>120</v>
      </c>
      <c r="U2668" s="25">
        <f>VLOOKUP($A2668,Database!$A:$Y,12,FALSE)</f>
        <v>138</v>
      </c>
      <c r="V2668" s="25" t="str">
        <f>VLOOKUP(A2668,Database!A:M,13,FALSE)</f>
        <v>À venir</v>
      </c>
      <c r="W2668" s="25" t="str">
        <f>VLOOKUP($A2668,Database!$A:$Y,20,FALSE)</f>
        <v/>
      </c>
      <c r="X2668" s="25" t="str">
        <f>VLOOKUP($A2668,Database!$A:$Y,21,FALSE)</f>
        <v/>
      </c>
      <c r="Y2668" s="25" t="str">
        <f ca="1">IF(C2668&lt;NOW(),IF(AND(P2668&gt;Q2668,W2668&gt;X2668),S2668,IF(AND(P2668=Q2668,W2668=X2668),T2668,IF(AND(P2668&lt;Q2668,W2668&lt;X2668),U2668,0))),"")</f>
        <v/>
      </c>
      <c r="Z2668" s="25">
        <f>IF(AND(P2668=W2668,Q2668=X2668),1,0)</f>
        <v>1</v>
      </c>
      <c r="AA2668" s="25" t="str">
        <f>IF(Z2668=0,"",IF(ISBLANK(VLOOKUP(A2668,Database!A:AA,22,FALSE)),"",VLOOKUP(A2668,Database!A:AA,22,FALSE)))</f>
        <v>Exact</v>
      </c>
      <c r="AB2668" s="25">
        <f ca="1">IFERROR(IF(AND(Y2668&lt;&gt;"",OR(V2668="Terminé",V2668="En cours")),VLOOKUP(AA2668,Setup_ScoreExactBonus!A:D,4,FALSE),0),0)</f>
        <v>0</v>
      </c>
      <c r="AC2668" s="31" t="str">
        <f t="shared" ca="1" si="3"/>
        <v/>
      </c>
      <c r="AD2668" s="31">
        <f ca="1">SUMIFS(AC$2:AC2668,D$2:D2668,D2668)*IF(R2668=0,1,2)</f>
        <v>0</v>
      </c>
    </row>
    <row r="2669" spans="1:30" x14ac:dyDescent="0.35">
      <c r="A2669" s="31">
        <f>IF(ISBLANK(B2669),"",COUNTIF(B$2:B2669,B2669))-1</f>
        <v>68</v>
      </c>
      <c r="B2669" s="31">
        <v>16</v>
      </c>
      <c r="C2669" s="10">
        <f>VLOOKUP($A2669,Database!$A:$Y,7,FALSE)</f>
        <v>46200.958333333336</v>
      </c>
      <c r="D2669" s="31" t="str">
        <f>VLOOKUP(Pronostics!$B2669,Setup_MPP!$A:$G,3,FALSE)</f>
        <v>Laura#8V93E</v>
      </c>
      <c r="E2669" s="31" t="str">
        <f>VLOOKUP(Pronostics!$B2669,Setup_MPP!$A:$G,2,FALSE)</f>
        <v>Laura GIULIANO</v>
      </c>
      <c r="F2669" s="31" t="str">
        <f>VLOOKUP($B2669,Setup_MPP!$A:$E,4,FALSE)</f>
        <v>#86A4FE</v>
      </c>
      <c r="G2669" s="31" t="str">
        <f>VLOOKUP($B2669,Setup_MPP!$A:$E,5,FALSE)</f>
        <v>#3769FF</v>
      </c>
      <c r="H2669" s="31" t="str">
        <f>IFERROR(IF(AND(A2669&gt;=1,A2669&lt;=104),VLOOKUP($A2669,Location!$A:$J,6,FALSE),IF(A2669=0,"Avant l'ouverture",IF(OR(A2669=105,A2669=106),"Bonus"))),"")</f>
        <v>Tour 3</v>
      </c>
      <c r="I2669" s="31" t="str">
        <f>IF(LEFT(H2669,4)="Tour",VLOOKUP(A2669,Database!$A:$C,3,FALSE),"")</f>
        <v>L</v>
      </c>
      <c r="J2669" s="31" t="str">
        <f>VLOOKUP($A2669,Location!$A:$J,7,FALSE)</f>
        <v>Croatie</v>
      </c>
      <c r="K2669" s="31" t="str">
        <f>IFERROR(VLOOKUP(J2669,Setup_Team!$B:$C,2,FALSE), "TDB")</f>
        <v>HRV</v>
      </c>
      <c r="L2669" s="31" t="str">
        <f>VLOOKUP($A2669,Location!$A:$J,8,FALSE)</f>
        <v>Ghana</v>
      </c>
      <c r="M2669" s="31" t="str">
        <f>IFERROR(VLOOKUP(L2669,Setup_Team!$B:$C,2,FALSE), "TDB")</f>
        <v>GHA</v>
      </c>
      <c r="N2669" s="31" t="str">
        <f>VLOOKUP($A2669,Location!$A:$J,9,FALSE)</f>
        <v>East Rutherford, New Jersey/New York</v>
      </c>
      <c r="O2669" s="31" t="str">
        <f>VLOOKUP($A2669,Location!$A:$J,10,FALSE)</f>
        <v>MetLife Stadium</v>
      </c>
      <c r="R2669" s="31">
        <v>0</v>
      </c>
      <c r="S2669" s="25">
        <f>VLOOKUP($A2669,Database!$A:$Y,10,FALSE)</f>
        <v>57</v>
      </c>
      <c r="T2669" s="25">
        <f>VLOOKUP($A2669,Database!$A:$Y,11,FALSE)</f>
        <v>120</v>
      </c>
      <c r="U2669" s="25">
        <f>VLOOKUP($A2669,Database!$A:$Y,12,FALSE)</f>
        <v>138</v>
      </c>
      <c r="V2669" s="25" t="str">
        <f>VLOOKUP(A2669,Database!A:M,13,FALSE)</f>
        <v>À venir</v>
      </c>
      <c r="W2669" s="25" t="str">
        <f>VLOOKUP($A2669,Database!$A:$Y,20,FALSE)</f>
        <v/>
      </c>
      <c r="X2669" s="25" t="str">
        <f>VLOOKUP($A2669,Database!$A:$Y,21,FALSE)</f>
        <v/>
      </c>
      <c r="Y2669" s="25" t="str">
        <f ca="1">IF(C2669&lt;NOW(),IF(AND(P2669&gt;Q2669,W2669&gt;X2669),S2669,IF(AND(P2669=Q2669,W2669=X2669),T2669,IF(AND(P2669&lt;Q2669,W2669&lt;X2669),U2669,0))),"")</f>
        <v/>
      </c>
      <c r="Z2669" s="25">
        <f>IF(AND(P2669=W2669,Q2669=X2669),1,0)</f>
        <v>1</v>
      </c>
      <c r="AA2669" s="25" t="str">
        <f>IF(Z2669=0,"",IF(ISBLANK(VLOOKUP(A2669,Database!A:AA,22,FALSE)),"",VLOOKUP(A2669,Database!A:AA,22,FALSE)))</f>
        <v>Exact</v>
      </c>
      <c r="AB2669" s="25">
        <f ca="1">IFERROR(IF(AND(Y2669&lt;&gt;"",OR(V2669="Terminé",V2669="En cours")),VLOOKUP(AA2669,Setup_ScoreExactBonus!A:D,4,FALSE),0),0)</f>
        <v>0</v>
      </c>
      <c r="AC2669" s="31" t="str">
        <f t="shared" ca="1" si="3"/>
        <v/>
      </c>
      <c r="AD2669" s="31">
        <f ca="1">SUMIFS(AC$2:AC2669,D$2:D2669,D2669)*IF(R2669=0,1,2)</f>
        <v>0</v>
      </c>
    </row>
    <row r="2670" spans="1:30" x14ac:dyDescent="0.35">
      <c r="A2670" s="31">
        <f>IF(ISBLANK(B2670),"",COUNTIF(B$2:B2670,B2670))-1</f>
        <v>68</v>
      </c>
      <c r="B2670" s="31">
        <v>17</v>
      </c>
      <c r="C2670" s="10">
        <f>VLOOKUP($A2670,Database!$A:$Y,7,FALSE)</f>
        <v>46200.958333333336</v>
      </c>
      <c r="D2670" s="31" t="str">
        <f>VLOOKUP(Pronostics!$B2670,Setup_MPP!$A:$G,3,FALSE)</f>
        <v>Joueur17</v>
      </c>
      <c r="E2670" s="31" t="str">
        <f>VLOOKUP(Pronostics!$B2670,Setup_MPP!$A:$G,2,FALSE)</f>
        <v>Joueur17</v>
      </c>
      <c r="F2670" s="31" t="str">
        <f>VLOOKUP($B2670,Setup_MPP!$A:$E,4,FALSE)</f>
        <v>#FFB0B0</v>
      </c>
      <c r="G2670" s="31" t="str">
        <f>VLOOKUP($B2670,Setup_MPP!$A:$E,5,FALSE)</f>
        <v>#F25757</v>
      </c>
      <c r="H2670" s="31" t="str">
        <f>IFERROR(IF(AND(A2670&gt;=1,A2670&lt;=104),VLOOKUP($A2670,Location!$A:$J,6,FALSE),IF(A2670=0,"Avant l'ouverture",IF(OR(A2670=105,A2670=106),"Bonus"))),"")</f>
        <v>Tour 3</v>
      </c>
      <c r="I2670" s="31" t="str">
        <f>IF(LEFT(H2670,4)="Tour",VLOOKUP(A2670,Database!$A:$C,3,FALSE),"")</f>
        <v>L</v>
      </c>
      <c r="J2670" s="31" t="str">
        <f>VLOOKUP($A2670,Location!$A:$J,7,FALSE)</f>
        <v>Croatie</v>
      </c>
      <c r="K2670" s="31" t="str">
        <f>IFERROR(VLOOKUP(J2670,Setup_Team!$B:$C,2,FALSE), "TDB")</f>
        <v>HRV</v>
      </c>
      <c r="L2670" s="31" t="str">
        <f>VLOOKUP($A2670,Location!$A:$J,8,FALSE)</f>
        <v>Ghana</v>
      </c>
      <c r="M2670" s="31" t="str">
        <f>IFERROR(VLOOKUP(L2670,Setup_Team!$B:$C,2,FALSE), "TDB")</f>
        <v>GHA</v>
      </c>
      <c r="N2670" s="31" t="str">
        <f>VLOOKUP($A2670,Location!$A:$J,9,FALSE)</f>
        <v>East Rutherford, New Jersey/New York</v>
      </c>
      <c r="O2670" s="31" t="str">
        <f>VLOOKUP($A2670,Location!$A:$J,10,FALSE)</f>
        <v>MetLife Stadium</v>
      </c>
      <c r="R2670" s="31">
        <v>0</v>
      </c>
      <c r="S2670" s="25">
        <f>VLOOKUP($A2670,Database!$A:$Y,10,FALSE)</f>
        <v>57</v>
      </c>
      <c r="T2670" s="25">
        <f>VLOOKUP($A2670,Database!$A:$Y,11,FALSE)</f>
        <v>120</v>
      </c>
      <c r="U2670" s="25">
        <f>VLOOKUP($A2670,Database!$A:$Y,12,FALSE)</f>
        <v>138</v>
      </c>
      <c r="V2670" s="25" t="str">
        <f>VLOOKUP(A2670,Database!A:M,13,FALSE)</f>
        <v>À venir</v>
      </c>
      <c r="W2670" s="25" t="str">
        <f>VLOOKUP($A2670,Database!$A:$Y,20,FALSE)</f>
        <v/>
      </c>
      <c r="X2670" s="25" t="str">
        <f>VLOOKUP($A2670,Database!$A:$Y,21,FALSE)</f>
        <v/>
      </c>
      <c r="Y2670" s="25" t="str">
        <f ca="1">IF(C2670&lt;NOW(),IF(AND(P2670&gt;Q2670,W2670&gt;X2670),S2670,IF(AND(P2670=Q2670,W2670=X2670),T2670,IF(AND(P2670&lt;Q2670,W2670&lt;X2670),U2670,0))),"")</f>
        <v/>
      </c>
      <c r="Z2670" s="25">
        <f>IF(AND(P2670=W2670,Q2670=X2670),1,0)</f>
        <v>1</v>
      </c>
      <c r="AA2670" s="25" t="str">
        <f>IF(Z2670=0,"",IF(ISBLANK(VLOOKUP(A2670,Database!A:AA,22,FALSE)),"",VLOOKUP(A2670,Database!A:AA,22,FALSE)))</f>
        <v>Exact</v>
      </c>
      <c r="AB2670" s="25">
        <f ca="1">IFERROR(IF(AND(Y2670&lt;&gt;"",OR(V2670="Terminé",V2670="En cours")),VLOOKUP(AA2670,Setup_ScoreExactBonus!A:D,4,FALSE),0),0)</f>
        <v>0</v>
      </c>
      <c r="AC2670" s="31" t="str">
        <f t="shared" ca="1" si="3"/>
        <v/>
      </c>
      <c r="AD2670" s="31">
        <f ca="1">SUMIFS(AC$2:AC2670,D$2:D2670,D2670)*IF(R2670=0,1,2)</f>
        <v>0</v>
      </c>
    </row>
    <row r="2671" spans="1:30" x14ac:dyDescent="0.35">
      <c r="A2671" s="31">
        <f>IF(ISBLANK(B2671),"",COUNTIF(B$2:B2671,B2671))-1</f>
        <v>68</v>
      </c>
      <c r="B2671" s="31">
        <v>18</v>
      </c>
      <c r="C2671" s="10">
        <f>VLOOKUP($A2671,Database!$A:$Y,7,FALSE)</f>
        <v>46200.958333333336</v>
      </c>
      <c r="D2671" s="31" t="str">
        <f>VLOOKUP(Pronostics!$B2671,Setup_MPP!$A:$G,3,FALSE)</f>
        <v>Joueur18</v>
      </c>
      <c r="E2671" s="31" t="str">
        <f>VLOOKUP(Pronostics!$B2671,Setup_MPP!$A:$G,2,FALSE)</f>
        <v>Joueur18</v>
      </c>
      <c r="F2671" s="31" t="str">
        <f>VLOOKUP($B2671,Setup_MPP!$A:$E,4,FALSE)</f>
        <v>#FFC9B0</v>
      </c>
      <c r="G2671" s="31" t="str">
        <f>VLOOKUP($B2671,Setup_MPP!$A:$E,5,FALSE)</f>
        <v>#F28D57</v>
      </c>
      <c r="H2671" s="31" t="str">
        <f>IFERROR(IF(AND(A2671&gt;=1,A2671&lt;=104),VLOOKUP($A2671,Location!$A:$J,6,FALSE),IF(A2671=0,"Avant l'ouverture",IF(OR(A2671=105,A2671=106),"Bonus"))),"")</f>
        <v>Tour 3</v>
      </c>
      <c r="I2671" s="31" t="str">
        <f>IF(LEFT(H2671,4)="Tour",VLOOKUP(A2671,Database!$A:$C,3,FALSE),"")</f>
        <v>L</v>
      </c>
      <c r="J2671" s="31" t="str">
        <f>VLOOKUP($A2671,Location!$A:$J,7,FALSE)</f>
        <v>Croatie</v>
      </c>
      <c r="K2671" s="31" t="str">
        <f>IFERROR(VLOOKUP(J2671,Setup_Team!$B:$C,2,FALSE), "TDB")</f>
        <v>HRV</v>
      </c>
      <c r="L2671" s="31" t="str">
        <f>VLOOKUP($A2671,Location!$A:$J,8,FALSE)</f>
        <v>Ghana</v>
      </c>
      <c r="M2671" s="31" t="str">
        <f>IFERROR(VLOOKUP(L2671,Setup_Team!$B:$C,2,FALSE), "TDB")</f>
        <v>GHA</v>
      </c>
      <c r="N2671" s="31" t="str">
        <f>VLOOKUP($A2671,Location!$A:$J,9,FALSE)</f>
        <v>East Rutherford, New Jersey/New York</v>
      </c>
      <c r="O2671" s="31" t="str">
        <f>VLOOKUP($A2671,Location!$A:$J,10,FALSE)</f>
        <v>MetLife Stadium</v>
      </c>
      <c r="R2671" s="31">
        <v>0</v>
      </c>
      <c r="S2671" s="25">
        <f>VLOOKUP($A2671,Database!$A:$Y,10,FALSE)</f>
        <v>57</v>
      </c>
      <c r="T2671" s="25">
        <f>VLOOKUP($A2671,Database!$A:$Y,11,FALSE)</f>
        <v>120</v>
      </c>
      <c r="U2671" s="25">
        <f>VLOOKUP($A2671,Database!$A:$Y,12,FALSE)</f>
        <v>138</v>
      </c>
      <c r="V2671" s="25" t="str">
        <f>VLOOKUP(A2671,Database!A:M,13,FALSE)</f>
        <v>À venir</v>
      </c>
      <c r="W2671" s="25" t="str">
        <f>VLOOKUP($A2671,Database!$A:$Y,20,FALSE)</f>
        <v/>
      </c>
      <c r="X2671" s="25" t="str">
        <f>VLOOKUP($A2671,Database!$A:$Y,21,FALSE)</f>
        <v/>
      </c>
      <c r="Y2671" s="25" t="str">
        <f ca="1">IF(C2671&lt;NOW(),IF(AND(P2671&gt;Q2671,W2671&gt;X2671),S2671,IF(AND(P2671=Q2671,W2671=X2671),T2671,IF(AND(P2671&lt;Q2671,W2671&lt;X2671),U2671,0))),"")</f>
        <v/>
      </c>
      <c r="Z2671" s="25">
        <f>IF(AND(P2671=W2671,Q2671=X2671),1,0)</f>
        <v>1</v>
      </c>
      <c r="AA2671" s="25" t="str">
        <f>IF(Z2671=0,"",IF(ISBLANK(VLOOKUP(A2671,Database!A:AA,22,FALSE)),"",VLOOKUP(A2671,Database!A:AA,22,FALSE)))</f>
        <v>Exact</v>
      </c>
      <c r="AB2671" s="25">
        <f ca="1">IFERROR(IF(AND(Y2671&lt;&gt;"",OR(V2671="Terminé",V2671="En cours")),VLOOKUP(AA2671,Setup_ScoreExactBonus!A:D,4,FALSE),0),0)</f>
        <v>0</v>
      </c>
      <c r="AC2671" s="31" t="str">
        <f t="shared" ca="1" si="3"/>
        <v/>
      </c>
      <c r="AD2671" s="31">
        <f ca="1">SUMIFS(AC$2:AC2671,D$2:D2671,D2671)*IF(R2671=0,1,2)</f>
        <v>0</v>
      </c>
    </row>
    <row r="2672" spans="1:30" x14ac:dyDescent="0.35">
      <c r="A2672" s="31">
        <f>IF(ISBLANK(B2672),"",COUNTIF(B$2:B2672,B2672))-1</f>
        <v>68</v>
      </c>
      <c r="B2672" s="31">
        <v>19</v>
      </c>
      <c r="C2672" s="10">
        <f>VLOOKUP($A2672,Database!$A:$Y,7,FALSE)</f>
        <v>46200.958333333336</v>
      </c>
      <c r="D2672" s="31" t="str">
        <f>VLOOKUP(Pronostics!$B2672,Setup_MPP!$A:$G,3,FALSE)</f>
        <v>Joueur19</v>
      </c>
      <c r="E2672" s="31" t="str">
        <f>VLOOKUP(Pronostics!$B2672,Setup_MPP!$A:$G,2,FALSE)</f>
        <v>Joueur19</v>
      </c>
      <c r="F2672" s="31" t="str">
        <f>VLOOKUP($B2672,Setup_MPP!$A:$E,4,FALSE)</f>
        <v>#D5D5D5</v>
      </c>
      <c r="G2672" s="31" t="str">
        <f>VLOOKUP($B2672,Setup_MPP!$A:$E,5,FALSE)</f>
        <v>#727272</v>
      </c>
      <c r="H2672" s="31" t="str">
        <f>IFERROR(IF(AND(A2672&gt;=1,A2672&lt;=104),VLOOKUP($A2672,Location!$A:$J,6,FALSE),IF(A2672=0,"Avant l'ouverture",IF(OR(A2672=105,A2672=106),"Bonus"))),"")</f>
        <v>Tour 3</v>
      </c>
      <c r="I2672" s="31" t="str">
        <f>IF(LEFT(H2672,4)="Tour",VLOOKUP(A2672,Database!$A:$C,3,FALSE),"")</f>
        <v>L</v>
      </c>
      <c r="J2672" s="31" t="str">
        <f>VLOOKUP($A2672,Location!$A:$J,7,FALSE)</f>
        <v>Croatie</v>
      </c>
      <c r="K2672" s="31" t="str">
        <f>IFERROR(VLOOKUP(J2672,Setup_Team!$B:$C,2,FALSE), "TDB")</f>
        <v>HRV</v>
      </c>
      <c r="L2672" s="31" t="str">
        <f>VLOOKUP($A2672,Location!$A:$J,8,FALSE)</f>
        <v>Ghana</v>
      </c>
      <c r="M2672" s="31" t="str">
        <f>IFERROR(VLOOKUP(L2672,Setup_Team!$B:$C,2,FALSE), "TDB")</f>
        <v>GHA</v>
      </c>
      <c r="N2672" s="31" t="str">
        <f>VLOOKUP($A2672,Location!$A:$J,9,FALSE)</f>
        <v>East Rutherford, New Jersey/New York</v>
      </c>
      <c r="O2672" s="31" t="str">
        <f>VLOOKUP($A2672,Location!$A:$J,10,FALSE)</f>
        <v>MetLife Stadium</v>
      </c>
      <c r="R2672" s="31">
        <v>0</v>
      </c>
      <c r="S2672" s="25">
        <f>VLOOKUP($A2672,Database!$A:$Y,10,FALSE)</f>
        <v>57</v>
      </c>
      <c r="T2672" s="25">
        <f>VLOOKUP($A2672,Database!$A:$Y,11,FALSE)</f>
        <v>120</v>
      </c>
      <c r="U2672" s="25">
        <f>VLOOKUP($A2672,Database!$A:$Y,12,FALSE)</f>
        <v>138</v>
      </c>
      <c r="V2672" s="25" t="str">
        <f>VLOOKUP(A2672,Database!A:M,13,FALSE)</f>
        <v>À venir</v>
      </c>
      <c r="W2672" s="25" t="str">
        <f>VLOOKUP($A2672,Database!$A:$Y,20,FALSE)</f>
        <v/>
      </c>
      <c r="X2672" s="25" t="str">
        <f>VLOOKUP($A2672,Database!$A:$Y,21,FALSE)</f>
        <v/>
      </c>
      <c r="Y2672" s="25" t="str">
        <f ca="1">IF(C2672&lt;NOW(),IF(AND(P2672&gt;Q2672,W2672&gt;X2672),S2672,IF(AND(P2672=Q2672,W2672=X2672),T2672,IF(AND(P2672&lt;Q2672,W2672&lt;X2672),U2672,0))),"")</f>
        <v/>
      </c>
      <c r="Z2672" s="25">
        <f>IF(AND(P2672=W2672,Q2672=X2672),1,0)</f>
        <v>1</v>
      </c>
      <c r="AA2672" s="25" t="str">
        <f>IF(Z2672=0,"",IF(ISBLANK(VLOOKUP(A2672,Database!A:AA,22,FALSE)),"",VLOOKUP(A2672,Database!A:AA,22,FALSE)))</f>
        <v>Exact</v>
      </c>
      <c r="AB2672" s="25">
        <f ca="1">IFERROR(IF(AND(Y2672&lt;&gt;"",OR(V2672="Terminé",V2672="En cours")),VLOOKUP(AA2672,Setup_ScoreExactBonus!A:D,4,FALSE),0),0)</f>
        <v>0</v>
      </c>
      <c r="AC2672" s="31" t="str">
        <f t="shared" ca="1" si="3"/>
        <v/>
      </c>
      <c r="AD2672" s="31">
        <f ca="1">SUMIFS(AC$2:AC2672,D$2:D2672,D2672)*IF(R2672=0,1,2)</f>
        <v>0</v>
      </c>
    </row>
    <row r="2673" spans="1:30" x14ac:dyDescent="0.35">
      <c r="A2673" s="31">
        <f>IF(ISBLANK(B2673),"",COUNTIF(B$2:B2673,B2673))-1</f>
        <v>68</v>
      </c>
      <c r="B2673" s="31">
        <v>20</v>
      </c>
      <c r="C2673" s="10">
        <f>VLOOKUP($A2673,Database!$A:$Y,7,FALSE)</f>
        <v>46200.958333333336</v>
      </c>
      <c r="D2673" s="31" t="str">
        <f>VLOOKUP(Pronostics!$B2673,Setup_MPP!$A:$G,3,FALSE)</f>
        <v>Joueur20</v>
      </c>
      <c r="E2673" s="31" t="str">
        <f>VLOOKUP(Pronostics!$B2673,Setup_MPP!$A:$G,2,FALSE)</f>
        <v>Joueur20</v>
      </c>
      <c r="F2673" s="31" t="str">
        <f>VLOOKUP($B2673,Setup_MPP!$A:$E,4,FALSE)</f>
        <v>#D5D5D5</v>
      </c>
      <c r="G2673" s="31" t="str">
        <f>VLOOKUP($B2673,Setup_MPP!$A:$E,5,FALSE)</f>
        <v>#727272</v>
      </c>
      <c r="H2673" s="31" t="str">
        <f>IFERROR(IF(AND(A2673&gt;=1,A2673&lt;=104),VLOOKUP($A2673,Location!$A:$J,6,FALSE),IF(A2673=0,"Avant l'ouverture",IF(OR(A2673=105,A2673=106),"Bonus"))),"")</f>
        <v>Tour 3</v>
      </c>
      <c r="I2673" s="31" t="str">
        <f>IF(LEFT(H2673,4)="Tour",VLOOKUP(A2673,Database!$A:$C,3,FALSE),"")</f>
        <v>L</v>
      </c>
      <c r="J2673" s="31" t="str">
        <f>VLOOKUP($A2673,Location!$A:$J,7,FALSE)</f>
        <v>Croatie</v>
      </c>
      <c r="K2673" s="31" t="str">
        <f>IFERROR(VLOOKUP(J2673,Setup_Team!$B:$C,2,FALSE), "TDB")</f>
        <v>HRV</v>
      </c>
      <c r="L2673" s="31" t="str">
        <f>VLOOKUP($A2673,Location!$A:$J,8,FALSE)</f>
        <v>Ghana</v>
      </c>
      <c r="M2673" s="31" t="str">
        <f>IFERROR(VLOOKUP(L2673,Setup_Team!$B:$C,2,FALSE), "TDB")</f>
        <v>GHA</v>
      </c>
      <c r="N2673" s="31" t="str">
        <f>VLOOKUP($A2673,Location!$A:$J,9,FALSE)</f>
        <v>East Rutherford, New Jersey/New York</v>
      </c>
      <c r="O2673" s="31" t="str">
        <f>VLOOKUP($A2673,Location!$A:$J,10,FALSE)</f>
        <v>MetLife Stadium</v>
      </c>
      <c r="R2673" s="31">
        <v>0</v>
      </c>
      <c r="S2673" s="25">
        <f>VLOOKUP($A2673,Database!$A:$Y,10,FALSE)</f>
        <v>57</v>
      </c>
      <c r="T2673" s="25">
        <f>VLOOKUP($A2673,Database!$A:$Y,11,FALSE)</f>
        <v>120</v>
      </c>
      <c r="U2673" s="25">
        <f>VLOOKUP($A2673,Database!$A:$Y,12,FALSE)</f>
        <v>138</v>
      </c>
      <c r="V2673" s="25" t="str">
        <f>VLOOKUP(A2673,Database!A:M,13,FALSE)</f>
        <v>À venir</v>
      </c>
      <c r="W2673" s="25" t="str">
        <f>VLOOKUP($A2673,Database!$A:$Y,20,FALSE)</f>
        <v/>
      </c>
      <c r="X2673" s="25" t="str">
        <f>VLOOKUP($A2673,Database!$A:$Y,21,FALSE)</f>
        <v/>
      </c>
      <c r="Y2673" s="25" t="str">
        <f ca="1">IF(C2673&lt;NOW(),IF(AND(P2673&gt;Q2673,W2673&gt;X2673),S2673,IF(AND(P2673=Q2673,W2673=X2673),T2673,IF(AND(P2673&lt;Q2673,W2673&lt;X2673),U2673,0))),"")</f>
        <v/>
      </c>
      <c r="Z2673" s="25">
        <f>IF(AND(P2673=W2673,Q2673=X2673),1,0)</f>
        <v>1</v>
      </c>
      <c r="AA2673" s="25" t="str">
        <f>IF(Z2673=0,"",IF(ISBLANK(VLOOKUP(A2673,Database!A:AA,22,FALSE)),"",VLOOKUP(A2673,Database!A:AA,22,FALSE)))</f>
        <v>Exact</v>
      </c>
      <c r="AB2673" s="25">
        <f ca="1">IFERROR(IF(AND(Y2673&lt;&gt;"",OR(V2673="Terminé",V2673="En cours")),VLOOKUP(AA2673,Setup_ScoreExactBonus!A:D,4,FALSE),0),0)</f>
        <v>0</v>
      </c>
      <c r="AC2673" s="31" t="str">
        <f t="shared" ca="1" si="3"/>
        <v/>
      </c>
      <c r="AD2673" s="31">
        <f ca="1">SUMIFS(AC$2:AC2673,D$2:D2673,D2673)*IF(R2673=0,1,2)</f>
        <v>0</v>
      </c>
    </row>
    <row r="2674" spans="1:30" x14ac:dyDescent="0.35">
      <c r="A2674" s="31">
        <f>IF(ISBLANK(B2674),"",COUNTIF(B$2:B2674,B2674))-1</f>
        <v>68</v>
      </c>
      <c r="B2674" s="31">
        <v>21</v>
      </c>
      <c r="C2674" s="10">
        <f>VLOOKUP($A2674,Database!$A:$Y,7,FALSE)</f>
        <v>46200.958333333336</v>
      </c>
      <c r="D2674" s="31" t="str">
        <f>VLOOKUP(Pronostics!$B2674,Setup_MPP!$A:$G,3,FALSE)</f>
        <v>Joueur21</v>
      </c>
      <c r="E2674" s="31" t="str">
        <f>VLOOKUP(Pronostics!$B2674,Setup_MPP!$A:$G,2,FALSE)</f>
        <v>Joueur21</v>
      </c>
      <c r="F2674" s="31" t="str">
        <f>VLOOKUP($B2674,Setup_MPP!$A:$E,4,FALSE)</f>
        <v>#D5D5D5</v>
      </c>
      <c r="G2674" s="31" t="str">
        <f>VLOOKUP($B2674,Setup_MPP!$A:$E,5,FALSE)</f>
        <v>#727272</v>
      </c>
      <c r="H2674" s="31" t="str">
        <f>IFERROR(IF(AND(A2674&gt;=1,A2674&lt;=104),VLOOKUP($A2674,Location!$A:$J,6,FALSE),IF(A2674=0,"Avant l'ouverture",IF(OR(A2674=105,A2674=106),"Bonus"))),"")</f>
        <v>Tour 3</v>
      </c>
      <c r="I2674" s="31" t="str">
        <f>IF(LEFT(H2674,4)="Tour",VLOOKUP(A2674,Database!$A:$C,3,FALSE),"")</f>
        <v>L</v>
      </c>
      <c r="J2674" s="31" t="str">
        <f>VLOOKUP($A2674,Location!$A:$J,7,FALSE)</f>
        <v>Croatie</v>
      </c>
      <c r="K2674" s="31" t="str">
        <f>IFERROR(VLOOKUP(J2674,Setup_Team!$B:$C,2,FALSE), "TDB")</f>
        <v>HRV</v>
      </c>
      <c r="L2674" s="31" t="str">
        <f>VLOOKUP($A2674,Location!$A:$J,8,FALSE)</f>
        <v>Ghana</v>
      </c>
      <c r="M2674" s="31" t="str">
        <f>IFERROR(VLOOKUP(L2674,Setup_Team!$B:$C,2,FALSE), "TDB")</f>
        <v>GHA</v>
      </c>
      <c r="N2674" s="31" t="str">
        <f>VLOOKUP($A2674,Location!$A:$J,9,FALSE)</f>
        <v>East Rutherford, New Jersey/New York</v>
      </c>
      <c r="O2674" s="31" t="str">
        <f>VLOOKUP($A2674,Location!$A:$J,10,FALSE)</f>
        <v>MetLife Stadium</v>
      </c>
      <c r="R2674" s="31">
        <v>0</v>
      </c>
      <c r="S2674" s="25">
        <f>VLOOKUP($A2674,Database!$A:$Y,10,FALSE)</f>
        <v>57</v>
      </c>
      <c r="T2674" s="25">
        <f>VLOOKUP($A2674,Database!$A:$Y,11,FALSE)</f>
        <v>120</v>
      </c>
      <c r="U2674" s="25">
        <f>VLOOKUP($A2674,Database!$A:$Y,12,FALSE)</f>
        <v>138</v>
      </c>
      <c r="V2674" s="25" t="str">
        <f>VLOOKUP(A2674,Database!A:M,13,FALSE)</f>
        <v>À venir</v>
      </c>
      <c r="W2674" s="25" t="str">
        <f>VLOOKUP($A2674,Database!$A:$Y,20,FALSE)</f>
        <v/>
      </c>
      <c r="X2674" s="25" t="str">
        <f>VLOOKUP($A2674,Database!$A:$Y,21,FALSE)</f>
        <v/>
      </c>
      <c r="Y2674" s="25" t="str">
        <f ca="1">IF(C2674&lt;NOW(),IF(AND(P2674&gt;Q2674,W2674&gt;X2674),S2674,IF(AND(P2674=Q2674,W2674=X2674),T2674,IF(AND(P2674&lt;Q2674,W2674&lt;X2674),U2674,0))),"")</f>
        <v/>
      </c>
      <c r="Z2674" s="25">
        <f>IF(AND(P2674=W2674,Q2674=X2674),1,0)</f>
        <v>1</v>
      </c>
      <c r="AA2674" s="25" t="str">
        <f>IF(Z2674=0,"",IF(ISBLANK(VLOOKUP(A2674,Database!A:AA,22,FALSE)),"",VLOOKUP(A2674,Database!A:AA,22,FALSE)))</f>
        <v>Exact</v>
      </c>
      <c r="AB2674" s="25">
        <f ca="1">IFERROR(IF(AND(Y2674&lt;&gt;"",OR(V2674="Terminé",V2674="En cours")),VLOOKUP(AA2674,Setup_ScoreExactBonus!A:D,4,FALSE),0),0)</f>
        <v>0</v>
      </c>
      <c r="AC2674" s="31" t="str">
        <f t="shared" ca="1" si="3"/>
        <v/>
      </c>
      <c r="AD2674" s="31">
        <f ca="1">SUMIFS(AC$2:AC2674,D$2:D2674,D2674)*IF(R2674=0,1,2)</f>
        <v>0</v>
      </c>
    </row>
    <row r="2675" spans="1:30" x14ac:dyDescent="0.35">
      <c r="A2675" s="31">
        <f>IF(ISBLANK(B2675),"",COUNTIF(B$2:B2675,B2675))-1</f>
        <v>68</v>
      </c>
      <c r="B2675" s="31">
        <v>22</v>
      </c>
      <c r="C2675" s="10">
        <f>VLOOKUP($A2675,Database!$A:$Y,7,FALSE)</f>
        <v>46200.958333333336</v>
      </c>
      <c r="D2675" s="31" t="str">
        <f>VLOOKUP(Pronostics!$B2675,Setup_MPP!$A:$G,3,FALSE)</f>
        <v>Joueur22</v>
      </c>
      <c r="E2675" s="31" t="str">
        <f>VLOOKUP(Pronostics!$B2675,Setup_MPP!$A:$G,2,FALSE)</f>
        <v>Joueur22</v>
      </c>
      <c r="F2675" s="31" t="str">
        <f>VLOOKUP($B2675,Setup_MPP!$A:$E,4,FALSE)</f>
        <v>#D5D5D5</v>
      </c>
      <c r="G2675" s="31" t="str">
        <f>VLOOKUP($B2675,Setup_MPP!$A:$E,5,FALSE)</f>
        <v>#727272</v>
      </c>
      <c r="H2675" s="31" t="str">
        <f>IFERROR(IF(AND(A2675&gt;=1,A2675&lt;=104),VLOOKUP($A2675,Location!$A:$J,6,FALSE),IF(A2675=0,"Avant l'ouverture",IF(OR(A2675=105,A2675=106),"Bonus"))),"")</f>
        <v>Tour 3</v>
      </c>
      <c r="I2675" s="31" t="str">
        <f>IF(LEFT(H2675,4)="Tour",VLOOKUP(A2675,Database!$A:$C,3,FALSE),"")</f>
        <v>L</v>
      </c>
      <c r="J2675" s="31" t="str">
        <f>VLOOKUP($A2675,Location!$A:$J,7,FALSE)</f>
        <v>Croatie</v>
      </c>
      <c r="K2675" s="31" t="str">
        <f>IFERROR(VLOOKUP(J2675,Setup_Team!$B:$C,2,FALSE), "TDB")</f>
        <v>HRV</v>
      </c>
      <c r="L2675" s="31" t="str">
        <f>VLOOKUP($A2675,Location!$A:$J,8,FALSE)</f>
        <v>Ghana</v>
      </c>
      <c r="M2675" s="31" t="str">
        <f>IFERROR(VLOOKUP(L2675,Setup_Team!$B:$C,2,FALSE), "TDB")</f>
        <v>GHA</v>
      </c>
      <c r="N2675" s="31" t="str">
        <f>VLOOKUP($A2675,Location!$A:$J,9,FALSE)</f>
        <v>East Rutherford, New Jersey/New York</v>
      </c>
      <c r="O2675" s="31" t="str">
        <f>VLOOKUP($A2675,Location!$A:$J,10,FALSE)</f>
        <v>MetLife Stadium</v>
      </c>
      <c r="R2675" s="31">
        <v>0</v>
      </c>
      <c r="S2675" s="25">
        <f>VLOOKUP($A2675,Database!$A:$Y,10,FALSE)</f>
        <v>57</v>
      </c>
      <c r="T2675" s="25">
        <f>VLOOKUP($A2675,Database!$A:$Y,11,FALSE)</f>
        <v>120</v>
      </c>
      <c r="U2675" s="25">
        <f>VLOOKUP($A2675,Database!$A:$Y,12,FALSE)</f>
        <v>138</v>
      </c>
      <c r="V2675" s="25" t="str">
        <f>VLOOKUP(A2675,Database!A:M,13,FALSE)</f>
        <v>À venir</v>
      </c>
      <c r="W2675" s="25" t="str">
        <f>VLOOKUP($A2675,Database!$A:$Y,20,FALSE)</f>
        <v/>
      </c>
      <c r="X2675" s="25" t="str">
        <f>VLOOKUP($A2675,Database!$A:$Y,21,FALSE)</f>
        <v/>
      </c>
      <c r="Y2675" s="25" t="str">
        <f ca="1">IF(C2675&lt;NOW(),IF(AND(P2675&gt;Q2675,W2675&gt;X2675),S2675,IF(AND(P2675=Q2675,W2675=X2675),T2675,IF(AND(P2675&lt;Q2675,W2675&lt;X2675),U2675,0))),"")</f>
        <v/>
      </c>
      <c r="Z2675" s="25">
        <f>IF(AND(P2675=W2675,Q2675=X2675),1,0)</f>
        <v>1</v>
      </c>
      <c r="AA2675" s="25" t="str">
        <f>IF(Z2675=0,"",IF(ISBLANK(VLOOKUP(A2675,Database!A:AA,22,FALSE)),"",VLOOKUP(A2675,Database!A:AA,22,FALSE)))</f>
        <v>Exact</v>
      </c>
      <c r="AB2675" s="25">
        <f ca="1">IFERROR(IF(AND(Y2675&lt;&gt;"",OR(V2675="Terminé",V2675="En cours")),VLOOKUP(AA2675,Setup_ScoreExactBonus!A:D,4,FALSE),0),0)</f>
        <v>0</v>
      </c>
      <c r="AC2675" s="31" t="str">
        <f t="shared" ca="1" si="3"/>
        <v/>
      </c>
      <c r="AD2675" s="31">
        <f ca="1">SUMIFS(AC$2:AC2675,D$2:D2675,D2675)*IF(R2675=0,1,2)</f>
        <v>0</v>
      </c>
    </row>
    <row r="2676" spans="1:30" x14ac:dyDescent="0.35">
      <c r="A2676" s="31">
        <f>IF(ISBLANK(B2676),"",COUNTIF(B$2:B2676,B2676))-1</f>
        <v>68</v>
      </c>
      <c r="B2676" s="31">
        <v>23</v>
      </c>
      <c r="C2676" s="10">
        <f>VLOOKUP($A2676,Database!$A:$Y,7,FALSE)</f>
        <v>46200.958333333336</v>
      </c>
      <c r="D2676" s="31" t="str">
        <f>VLOOKUP(Pronostics!$B2676,Setup_MPP!$A:$G,3,FALSE)</f>
        <v>Joueur23</v>
      </c>
      <c r="E2676" s="31" t="str">
        <f>VLOOKUP(Pronostics!$B2676,Setup_MPP!$A:$G,2,FALSE)</f>
        <v>Joueur23</v>
      </c>
      <c r="F2676" s="31" t="str">
        <f>VLOOKUP($B2676,Setup_MPP!$A:$E,4,FALSE)</f>
        <v>#D5D5D5</v>
      </c>
      <c r="G2676" s="31" t="str">
        <f>VLOOKUP($B2676,Setup_MPP!$A:$E,5,FALSE)</f>
        <v>#727272</v>
      </c>
      <c r="H2676" s="31" t="str">
        <f>IFERROR(IF(AND(A2676&gt;=1,A2676&lt;=104),VLOOKUP($A2676,Location!$A:$J,6,FALSE),IF(A2676=0,"Avant l'ouverture",IF(OR(A2676=105,A2676=106),"Bonus"))),"")</f>
        <v>Tour 3</v>
      </c>
      <c r="I2676" s="31" t="str">
        <f>IF(LEFT(H2676,4)="Tour",VLOOKUP(A2676,Database!$A:$C,3,FALSE),"")</f>
        <v>L</v>
      </c>
      <c r="J2676" s="31" t="str">
        <f>VLOOKUP($A2676,Location!$A:$J,7,FALSE)</f>
        <v>Croatie</v>
      </c>
      <c r="K2676" s="31" t="str">
        <f>IFERROR(VLOOKUP(J2676,Setup_Team!$B:$C,2,FALSE), "TDB")</f>
        <v>HRV</v>
      </c>
      <c r="L2676" s="31" t="str">
        <f>VLOOKUP($A2676,Location!$A:$J,8,FALSE)</f>
        <v>Ghana</v>
      </c>
      <c r="M2676" s="31" t="str">
        <f>IFERROR(VLOOKUP(L2676,Setup_Team!$B:$C,2,FALSE), "TDB")</f>
        <v>GHA</v>
      </c>
      <c r="N2676" s="31" t="str">
        <f>VLOOKUP($A2676,Location!$A:$J,9,FALSE)</f>
        <v>East Rutherford, New Jersey/New York</v>
      </c>
      <c r="O2676" s="31" t="str">
        <f>VLOOKUP($A2676,Location!$A:$J,10,FALSE)</f>
        <v>MetLife Stadium</v>
      </c>
      <c r="R2676" s="31">
        <v>0</v>
      </c>
      <c r="S2676" s="25">
        <f>VLOOKUP($A2676,Database!$A:$Y,10,FALSE)</f>
        <v>57</v>
      </c>
      <c r="T2676" s="25">
        <f>VLOOKUP($A2676,Database!$A:$Y,11,FALSE)</f>
        <v>120</v>
      </c>
      <c r="U2676" s="25">
        <f>VLOOKUP($A2676,Database!$A:$Y,12,FALSE)</f>
        <v>138</v>
      </c>
      <c r="V2676" s="25" t="str">
        <f>VLOOKUP(A2676,Database!A:M,13,FALSE)</f>
        <v>À venir</v>
      </c>
      <c r="W2676" s="25" t="str">
        <f>VLOOKUP($A2676,Database!$A:$Y,20,FALSE)</f>
        <v/>
      </c>
      <c r="X2676" s="25" t="str">
        <f>VLOOKUP($A2676,Database!$A:$Y,21,FALSE)</f>
        <v/>
      </c>
      <c r="Y2676" s="25" t="str">
        <f ca="1">IF(C2676&lt;NOW(),IF(AND(P2676&gt;Q2676,W2676&gt;X2676),S2676,IF(AND(P2676=Q2676,W2676=X2676),T2676,IF(AND(P2676&lt;Q2676,W2676&lt;X2676),U2676,0))),"")</f>
        <v/>
      </c>
      <c r="Z2676" s="25">
        <f>IF(AND(P2676=W2676,Q2676=X2676),1,0)</f>
        <v>1</v>
      </c>
      <c r="AA2676" s="25" t="str">
        <f>IF(Z2676=0,"",IF(ISBLANK(VLOOKUP(A2676,Database!A:AA,22,FALSE)),"",VLOOKUP(A2676,Database!A:AA,22,FALSE)))</f>
        <v>Exact</v>
      </c>
      <c r="AB2676" s="25">
        <f ca="1">IFERROR(IF(AND(Y2676&lt;&gt;"",OR(V2676="Terminé",V2676="En cours")),VLOOKUP(AA2676,Setup_ScoreExactBonus!A:D,4,FALSE),0),0)</f>
        <v>0</v>
      </c>
      <c r="AC2676" s="31" t="str">
        <f t="shared" ca="1" si="3"/>
        <v/>
      </c>
      <c r="AD2676" s="31">
        <f ca="1">SUMIFS(AC$2:AC2676,D$2:D2676,D2676)*IF(R2676=0,1,2)</f>
        <v>0</v>
      </c>
    </row>
    <row r="2677" spans="1:30" x14ac:dyDescent="0.35">
      <c r="A2677" s="31">
        <f>IF(ISBLANK(B2677),"",COUNTIF(B$2:B2677,B2677))-1</f>
        <v>68</v>
      </c>
      <c r="B2677" s="31">
        <v>24</v>
      </c>
      <c r="C2677" s="10">
        <f>VLOOKUP($A2677,Database!$A:$Y,7,FALSE)</f>
        <v>46200.958333333336</v>
      </c>
      <c r="D2677" s="31" t="str">
        <f>VLOOKUP(Pronostics!$B2677,Setup_MPP!$A:$G,3,FALSE)</f>
        <v>Joueur24</v>
      </c>
      <c r="E2677" s="31" t="str">
        <f>VLOOKUP(Pronostics!$B2677,Setup_MPP!$A:$G,2,FALSE)</f>
        <v>Joueur24</v>
      </c>
      <c r="F2677" s="31" t="str">
        <f>VLOOKUP($B2677,Setup_MPP!$A:$E,4,FALSE)</f>
        <v>#D5D5D5</v>
      </c>
      <c r="G2677" s="31" t="str">
        <f>VLOOKUP($B2677,Setup_MPP!$A:$E,5,FALSE)</f>
        <v>#727272</v>
      </c>
      <c r="H2677" s="31" t="str">
        <f>IFERROR(IF(AND(A2677&gt;=1,A2677&lt;=104),VLOOKUP($A2677,Location!$A:$J,6,FALSE),IF(A2677=0,"Avant l'ouverture",IF(OR(A2677=105,A2677=106),"Bonus"))),"")</f>
        <v>Tour 3</v>
      </c>
      <c r="I2677" s="31" t="str">
        <f>IF(LEFT(H2677,4)="Tour",VLOOKUP(A2677,Database!$A:$C,3,FALSE),"")</f>
        <v>L</v>
      </c>
      <c r="J2677" s="31" t="str">
        <f>VLOOKUP($A2677,Location!$A:$J,7,FALSE)</f>
        <v>Croatie</v>
      </c>
      <c r="K2677" s="31" t="str">
        <f>IFERROR(VLOOKUP(J2677,Setup_Team!$B:$C,2,FALSE), "TDB")</f>
        <v>HRV</v>
      </c>
      <c r="L2677" s="31" t="str">
        <f>VLOOKUP($A2677,Location!$A:$J,8,FALSE)</f>
        <v>Ghana</v>
      </c>
      <c r="M2677" s="31" t="str">
        <f>IFERROR(VLOOKUP(L2677,Setup_Team!$B:$C,2,FALSE), "TDB")</f>
        <v>GHA</v>
      </c>
      <c r="N2677" s="31" t="str">
        <f>VLOOKUP($A2677,Location!$A:$J,9,FALSE)</f>
        <v>East Rutherford, New Jersey/New York</v>
      </c>
      <c r="O2677" s="31" t="str">
        <f>VLOOKUP($A2677,Location!$A:$J,10,FALSE)</f>
        <v>MetLife Stadium</v>
      </c>
      <c r="R2677" s="31">
        <v>0</v>
      </c>
      <c r="S2677" s="25">
        <f>VLOOKUP($A2677,Database!$A:$Y,10,FALSE)</f>
        <v>57</v>
      </c>
      <c r="T2677" s="25">
        <f>VLOOKUP($A2677,Database!$A:$Y,11,FALSE)</f>
        <v>120</v>
      </c>
      <c r="U2677" s="25">
        <f>VLOOKUP($A2677,Database!$A:$Y,12,FALSE)</f>
        <v>138</v>
      </c>
      <c r="V2677" s="25" t="str">
        <f>VLOOKUP(A2677,Database!A:M,13,FALSE)</f>
        <v>À venir</v>
      </c>
      <c r="W2677" s="25" t="str">
        <f>VLOOKUP($A2677,Database!$A:$Y,20,FALSE)</f>
        <v/>
      </c>
      <c r="X2677" s="25" t="str">
        <f>VLOOKUP($A2677,Database!$A:$Y,21,FALSE)</f>
        <v/>
      </c>
      <c r="Y2677" s="25" t="str">
        <f ca="1">IF(C2677&lt;NOW(),IF(AND(P2677&gt;Q2677,W2677&gt;X2677),S2677,IF(AND(P2677=Q2677,W2677=X2677),T2677,IF(AND(P2677&lt;Q2677,W2677&lt;X2677),U2677,0))),"")</f>
        <v/>
      </c>
      <c r="Z2677" s="25">
        <f>IF(AND(P2677=W2677,Q2677=X2677),1,0)</f>
        <v>1</v>
      </c>
      <c r="AA2677" s="25" t="str">
        <f>IF(Z2677=0,"",IF(ISBLANK(VLOOKUP(A2677,Database!A:AA,22,FALSE)),"",VLOOKUP(A2677,Database!A:AA,22,FALSE)))</f>
        <v>Exact</v>
      </c>
      <c r="AB2677" s="25">
        <f ca="1">IFERROR(IF(AND(Y2677&lt;&gt;"",OR(V2677="Terminé",V2677="En cours")),VLOOKUP(AA2677,Setup_ScoreExactBonus!A:D,4,FALSE),0),0)</f>
        <v>0</v>
      </c>
      <c r="AC2677" s="31" t="str">
        <f t="shared" ca="1" si="3"/>
        <v/>
      </c>
      <c r="AD2677" s="31">
        <f ca="1">SUMIFS(AC$2:AC2677,D$2:D2677,D2677)*IF(R2677=0,1,2)</f>
        <v>0</v>
      </c>
    </row>
    <row r="2678" spans="1:30" x14ac:dyDescent="0.35">
      <c r="A2678" s="31">
        <f>IF(ISBLANK(B2678),"",COUNTIF(B$2:B2678,B2678))-1</f>
        <v>68</v>
      </c>
      <c r="B2678" s="31">
        <v>25</v>
      </c>
      <c r="C2678" s="10">
        <f>VLOOKUP($A2678,Database!$A:$Y,7,FALSE)</f>
        <v>46200.958333333336</v>
      </c>
      <c r="D2678" s="31" t="str">
        <f>VLOOKUP(Pronostics!$B2678,Setup_MPP!$A:$G,3,FALSE)</f>
        <v>Joueur25</v>
      </c>
      <c r="E2678" s="31" t="str">
        <f>VLOOKUP(Pronostics!$B2678,Setup_MPP!$A:$G,2,FALSE)</f>
        <v>Joueur25</v>
      </c>
      <c r="F2678" s="31" t="str">
        <f>VLOOKUP($B2678,Setup_MPP!$A:$E,4,FALSE)</f>
        <v>#D5D5D5</v>
      </c>
      <c r="G2678" s="31" t="str">
        <f>VLOOKUP($B2678,Setup_MPP!$A:$E,5,FALSE)</f>
        <v>#727272</v>
      </c>
      <c r="H2678" s="31" t="str">
        <f>IFERROR(IF(AND(A2678&gt;=1,A2678&lt;=104),VLOOKUP($A2678,Location!$A:$J,6,FALSE),IF(A2678=0,"Avant l'ouverture",IF(OR(A2678=105,A2678=106),"Bonus"))),"")</f>
        <v>Tour 3</v>
      </c>
      <c r="I2678" s="31" t="str">
        <f>IF(LEFT(H2678,4)="Tour",VLOOKUP(A2678,Database!$A:$C,3,FALSE),"")</f>
        <v>L</v>
      </c>
      <c r="J2678" s="31" t="str">
        <f>VLOOKUP($A2678,Location!$A:$J,7,FALSE)</f>
        <v>Croatie</v>
      </c>
      <c r="K2678" s="31" t="str">
        <f>IFERROR(VLOOKUP(J2678,Setup_Team!$B:$C,2,FALSE), "TDB")</f>
        <v>HRV</v>
      </c>
      <c r="L2678" s="31" t="str">
        <f>VLOOKUP($A2678,Location!$A:$J,8,FALSE)</f>
        <v>Ghana</v>
      </c>
      <c r="M2678" s="31" t="str">
        <f>IFERROR(VLOOKUP(L2678,Setup_Team!$B:$C,2,FALSE), "TDB")</f>
        <v>GHA</v>
      </c>
      <c r="N2678" s="31" t="str">
        <f>VLOOKUP($A2678,Location!$A:$J,9,FALSE)</f>
        <v>East Rutherford, New Jersey/New York</v>
      </c>
      <c r="O2678" s="31" t="str">
        <f>VLOOKUP($A2678,Location!$A:$J,10,FALSE)</f>
        <v>MetLife Stadium</v>
      </c>
      <c r="R2678" s="31">
        <v>0</v>
      </c>
      <c r="S2678" s="25">
        <f>VLOOKUP($A2678,Database!$A:$Y,10,FALSE)</f>
        <v>57</v>
      </c>
      <c r="T2678" s="25">
        <f>VLOOKUP($A2678,Database!$A:$Y,11,FALSE)</f>
        <v>120</v>
      </c>
      <c r="U2678" s="25">
        <f>VLOOKUP($A2678,Database!$A:$Y,12,FALSE)</f>
        <v>138</v>
      </c>
      <c r="V2678" s="25" t="str">
        <f>VLOOKUP(A2678,Database!A:M,13,FALSE)</f>
        <v>À venir</v>
      </c>
      <c r="W2678" s="25" t="str">
        <f>VLOOKUP($A2678,Database!$A:$Y,20,FALSE)</f>
        <v/>
      </c>
      <c r="X2678" s="25" t="str">
        <f>VLOOKUP($A2678,Database!$A:$Y,21,FALSE)</f>
        <v/>
      </c>
      <c r="Y2678" s="25" t="str">
        <f ca="1">IF(C2678&lt;NOW(),IF(AND(P2678&gt;Q2678,W2678&gt;X2678),S2678,IF(AND(P2678=Q2678,W2678=X2678),T2678,IF(AND(P2678&lt;Q2678,W2678&lt;X2678),U2678,0))),"")</f>
        <v/>
      </c>
      <c r="Z2678" s="25">
        <f>IF(AND(P2678=W2678,Q2678=X2678),1,0)</f>
        <v>1</v>
      </c>
      <c r="AA2678" s="25" t="str">
        <f>IF(Z2678=0,"",IF(ISBLANK(VLOOKUP(A2678,Database!A:AA,22,FALSE)),"",VLOOKUP(A2678,Database!A:AA,22,FALSE)))</f>
        <v>Exact</v>
      </c>
      <c r="AB2678" s="25">
        <f ca="1">IFERROR(IF(AND(Y2678&lt;&gt;"",OR(V2678="Terminé",V2678="En cours")),VLOOKUP(AA2678,Setup_ScoreExactBonus!A:D,4,FALSE),0),0)</f>
        <v>0</v>
      </c>
      <c r="AC2678" s="31" t="str">
        <f t="shared" ca="1" si="3"/>
        <v/>
      </c>
      <c r="AD2678" s="31">
        <f ca="1">SUMIFS(AC$2:AC2678,D$2:D2678,D2678)*IF(R2678=0,1,2)</f>
        <v>0</v>
      </c>
    </row>
    <row r="2679" spans="1:30" x14ac:dyDescent="0.35">
      <c r="A2679" s="31">
        <f>IF(ISBLANK(B2679),"",COUNTIF(B$2:B2679,B2679))-1</f>
        <v>68</v>
      </c>
      <c r="B2679" s="31">
        <v>26</v>
      </c>
      <c r="C2679" s="10">
        <f>VLOOKUP($A2679,Database!$A:$Y,7,FALSE)</f>
        <v>46200.958333333336</v>
      </c>
      <c r="D2679" s="31" t="str">
        <f>VLOOKUP(Pronostics!$B2679,Setup_MPP!$A:$G,3,FALSE)</f>
        <v>Joueur26</v>
      </c>
      <c r="E2679" s="31" t="str">
        <f>VLOOKUP(Pronostics!$B2679,Setup_MPP!$A:$G,2,FALSE)</f>
        <v>Joueur26</v>
      </c>
      <c r="F2679" s="31" t="str">
        <f>VLOOKUP($B2679,Setup_MPP!$A:$E,4,FALSE)</f>
        <v>#D5D5D5</v>
      </c>
      <c r="G2679" s="31" t="str">
        <f>VLOOKUP($B2679,Setup_MPP!$A:$E,5,FALSE)</f>
        <v>#727272</v>
      </c>
      <c r="H2679" s="31" t="str">
        <f>IFERROR(IF(AND(A2679&gt;=1,A2679&lt;=104),VLOOKUP($A2679,Location!$A:$J,6,FALSE),IF(A2679=0,"Avant l'ouverture",IF(OR(A2679=105,A2679=106),"Bonus"))),"")</f>
        <v>Tour 3</v>
      </c>
      <c r="I2679" s="31" t="str">
        <f>IF(LEFT(H2679,4)="Tour",VLOOKUP(A2679,Database!$A:$C,3,FALSE),"")</f>
        <v>L</v>
      </c>
      <c r="J2679" s="31" t="str">
        <f>VLOOKUP($A2679,Location!$A:$J,7,FALSE)</f>
        <v>Croatie</v>
      </c>
      <c r="K2679" s="31" t="str">
        <f>IFERROR(VLOOKUP(J2679,Setup_Team!$B:$C,2,FALSE), "TDB")</f>
        <v>HRV</v>
      </c>
      <c r="L2679" s="31" t="str">
        <f>VLOOKUP($A2679,Location!$A:$J,8,FALSE)</f>
        <v>Ghana</v>
      </c>
      <c r="M2679" s="31" t="str">
        <f>IFERROR(VLOOKUP(L2679,Setup_Team!$B:$C,2,FALSE), "TDB")</f>
        <v>GHA</v>
      </c>
      <c r="N2679" s="31" t="str">
        <f>VLOOKUP($A2679,Location!$A:$J,9,FALSE)</f>
        <v>East Rutherford, New Jersey/New York</v>
      </c>
      <c r="O2679" s="31" t="str">
        <f>VLOOKUP($A2679,Location!$A:$J,10,FALSE)</f>
        <v>MetLife Stadium</v>
      </c>
      <c r="R2679" s="31">
        <v>0</v>
      </c>
      <c r="S2679" s="25">
        <f>VLOOKUP($A2679,Database!$A:$Y,10,FALSE)</f>
        <v>57</v>
      </c>
      <c r="T2679" s="25">
        <f>VLOOKUP($A2679,Database!$A:$Y,11,FALSE)</f>
        <v>120</v>
      </c>
      <c r="U2679" s="25">
        <f>VLOOKUP($A2679,Database!$A:$Y,12,FALSE)</f>
        <v>138</v>
      </c>
      <c r="V2679" s="25" t="str">
        <f>VLOOKUP(A2679,Database!A:M,13,FALSE)</f>
        <v>À venir</v>
      </c>
      <c r="W2679" s="25" t="str">
        <f>VLOOKUP($A2679,Database!$A:$Y,20,FALSE)</f>
        <v/>
      </c>
      <c r="X2679" s="25" t="str">
        <f>VLOOKUP($A2679,Database!$A:$Y,21,FALSE)</f>
        <v/>
      </c>
      <c r="Y2679" s="25" t="str">
        <f ca="1">IF(C2679&lt;NOW(),IF(AND(P2679&gt;Q2679,W2679&gt;X2679),S2679,IF(AND(P2679=Q2679,W2679=X2679),T2679,IF(AND(P2679&lt;Q2679,W2679&lt;X2679),U2679,0))),"")</f>
        <v/>
      </c>
      <c r="Z2679" s="25">
        <f>IF(AND(P2679=W2679,Q2679=X2679),1,0)</f>
        <v>1</v>
      </c>
      <c r="AA2679" s="25" t="str">
        <f>IF(Z2679=0,"",IF(ISBLANK(VLOOKUP(A2679,Database!A:AA,22,FALSE)),"",VLOOKUP(A2679,Database!A:AA,22,FALSE)))</f>
        <v>Exact</v>
      </c>
      <c r="AB2679" s="25">
        <f ca="1">IFERROR(IF(AND(Y2679&lt;&gt;"",OR(V2679="Terminé",V2679="En cours")),VLOOKUP(AA2679,Setup_ScoreExactBonus!A:D,4,FALSE),0),0)</f>
        <v>0</v>
      </c>
      <c r="AC2679" s="31" t="str">
        <f t="shared" ca="1" si="3"/>
        <v/>
      </c>
      <c r="AD2679" s="31">
        <f ca="1">SUMIFS(AC$2:AC2679,D$2:D2679,D2679)*IF(R2679=0,1,2)</f>
        <v>0</v>
      </c>
    </row>
    <row r="2680" spans="1:30" x14ac:dyDescent="0.35">
      <c r="A2680" s="31">
        <f>IF(ISBLANK(B2680),"",COUNTIF(B$2:B2680,B2680))-1</f>
        <v>68</v>
      </c>
      <c r="B2680" s="31">
        <v>27</v>
      </c>
      <c r="C2680" s="10">
        <f>VLOOKUP($A2680,Database!$A:$Y,7,FALSE)</f>
        <v>46200.958333333336</v>
      </c>
      <c r="D2680" s="31" t="str">
        <f>VLOOKUP(Pronostics!$B2680,Setup_MPP!$A:$G,3,FALSE)</f>
        <v>Joueur27</v>
      </c>
      <c r="E2680" s="31" t="str">
        <f>VLOOKUP(Pronostics!$B2680,Setup_MPP!$A:$G,2,FALSE)</f>
        <v>Joueur27</v>
      </c>
      <c r="F2680" s="31" t="str">
        <f>VLOOKUP($B2680,Setup_MPP!$A:$E,4,FALSE)</f>
        <v>#D5D5D5</v>
      </c>
      <c r="G2680" s="31" t="str">
        <f>VLOOKUP($B2680,Setup_MPP!$A:$E,5,FALSE)</f>
        <v>#727272</v>
      </c>
      <c r="H2680" s="31" t="str">
        <f>IFERROR(IF(AND(A2680&gt;=1,A2680&lt;=104),VLOOKUP($A2680,Location!$A:$J,6,FALSE),IF(A2680=0,"Avant l'ouverture",IF(OR(A2680=105,A2680=106),"Bonus"))),"")</f>
        <v>Tour 3</v>
      </c>
      <c r="I2680" s="31" t="str">
        <f>IF(LEFT(H2680,4)="Tour",VLOOKUP(A2680,Database!$A:$C,3,FALSE),"")</f>
        <v>L</v>
      </c>
      <c r="J2680" s="31" t="str">
        <f>VLOOKUP($A2680,Location!$A:$J,7,FALSE)</f>
        <v>Croatie</v>
      </c>
      <c r="K2680" s="31" t="str">
        <f>IFERROR(VLOOKUP(J2680,Setup_Team!$B:$C,2,FALSE), "TDB")</f>
        <v>HRV</v>
      </c>
      <c r="L2680" s="31" t="str">
        <f>VLOOKUP($A2680,Location!$A:$J,8,FALSE)</f>
        <v>Ghana</v>
      </c>
      <c r="M2680" s="31" t="str">
        <f>IFERROR(VLOOKUP(L2680,Setup_Team!$B:$C,2,FALSE), "TDB")</f>
        <v>GHA</v>
      </c>
      <c r="N2680" s="31" t="str">
        <f>VLOOKUP($A2680,Location!$A:$J,9,FALSE)</f>
        <v>East Rutherford, New Jersey/New York</v>
      </c>
      <c r="O2680" s="31" t="str">
        <f>VLOOKUP($A2680,Location!$A:$J,10,FALSE)</f>
        <v>MetLife Stadium</v>
      </c>
      <c r="R2680" s="31">
        <v>0</v>
      </c>
      <c r="S2680" s="25">
        <f>VLOOKUP($A2680,Database!$A:$Y,10,FALSE)</f>
        <v>57</v>
      </c>
      <c r="T2680" s="25">
        <f>VLOOKUP($A2680,Database!$A:$Y,11,FALSE)</f>
        <v>120</v>
      </c>
      <c r="U2680" s="25">
        <f>VLOOKUP($A2680,Database!$A:$Y,12,FALSE)</f>
        <v>138</v>
      </c>
      <c r="V2680" s="25" t="str">
        <f>VLOOKUP(A2680,Database!A:M,13,FALSE)</f>
        <v>À venir</v>
      </c>
      <c r="W2680" s="25" t="str">
        <f>VLOOKUP($A2680,Database!$A:$Y,20,FALSE)</f>
        <v/>
      </c>
      <c r="X2680" s="25" t="str">
        <f>VLOOKUP($A2680,Database!$A:$Y,21,FALSE)</f>
        <v/>
      </c>
      <c r="Y2680" s="25" t="str">
        <f ca="1">IF(C2680&lt;NOW(),IF(AND(P2680&gt;Q2680,W2680&gt;X2680),S2680,IF(AND(P2680=Q2680,W2680=X2680),T2680,IF(AND(P2680&lt;Q2680,W2680&lt;X2680),U2680,0))),"")</f>
        <v/>
      </c>
      <c r="Z2680" s="25">
        <f>IF(AND(P2680=W2680,Q2680=X2680),1,0)</f>
        <v>1</v>
      </c>
      <c r="AA2680" s="25" t="str">
        <f>IF(Z2680=0,"",IF(ISBLANK(VLOOKUP(A2680,Database!A:AA,22,FALSE)),"",VLOOKUP(A2680,Database!A:AA,22,FALSE)))</f>
        <v>Exact</v>
      </c>
      <c r="AB2680" s="25">
        <f ca="1">IFERROR(IF(AND(Y2680&lt;&gt;"",OR(V2680="Terminé",V2680="En cours")),VLOOKUP(AA2680,Setup_ScoreExactBonus!A:D,4,FALSE),0),0)</f>
        <v>0</v>
      </c>
      <c r="AC2680" s="31" t="str">
        <f t="shared" ca="1" si="3"/>
        <v/>
      </c>
      <c r="AD2680" s="31">
        <f ca="1">SUMIFS(AC$2:AC2680,D$2:D2680,D2680)*IF(R2680=0,1,2)</f>
        <v>0</v>
      </c>
    </row>
    <row r="2681" spans="1:30" x14ac:dyDescent="0.35">
      <c r="A2681" s="31">
        <f>IF(ISBLANK(B2681),"",COUNTIF(B$2:B2681,B2681))-1</f>
        <v>68</v>
      </c>
      <c r="B2681" s="31">
        <v>28</v>
      </c>
      <c r="C2681" s="10">
        <f>VLOOKUP($A2681,Database!$A:$Y,7,FALSE)</f>
        <v>46200.958333333336</v>
      </c>
      <c r="D2681" s="31" t="str">
        <f>VLOOKUP(Pronostics!$B2681,Setup_MPP!$A:$G,3,FALSE)</f>
        <v>Joueur28</v>
      </c>
      <c r="E2681" s="31" t="str">
        <f>VLOOKUP(Pronostics!$B2681,Setup_MPP!$A:$G,2,FALSE)</f>
        <v>Joueur28</v>
      </c>
      <c r="F2681" s="31" t="str">
        <f>VLOOKUP($B2681,Setup_MPP!$A:$E,4,FALSE)</f>
        <v>#D5D5D5</v>
      </c>
      <c r="G2681" s="31" t="str">
        <f>VLOOKUP($B2681,Setup_MPP!$A:$E,5,FALSE)</f>
        <v>#727272</v>
      </c>
      <c r="H2681" s="31" t="str">
        <f>IFERROR(IF(AND(A2681&gt;=1,A2681&lt;=104),VLOOKUP($A2681,Location!$A:$J,6,FALSE),IF(A2681=0,"Avant l'ouverture",IF(OR(A2681=105,A2681=106),"Bonus"))),"")</f>
        <v>Tour 3</v>
      </c>
      <c r="I2681" s="31" t="str">
        <f>IF(LEFT(H2681,4)="Tour",VLOOKUP(A2681,Database!$A:$C,3,FALSE),"")</f>
        <v>L</v>
      </c>
      <c r="J2681" s="31" t="str">
        <f>VLOOKUP($A2681,Location!$A:$J,7,FALSE)</f>
        <v>Croatie</v>
      </c>
      <c r="K2681" s="31" t="str">
        <f>IFERROR(VLOOKUP(J2681,Setup_Team!$B:$C,2,FALSE), "TDB")</f>
        <v>HRV</v>
      </c>
      <c r="L2681" s="31" t="str">
        <f>VLOOKUP($A2681,Location!$A:$J,8,FALSE)</f>
        <v>Ghana</v>
      </c>
      <c r="M2681" s="31" t="str">
        <f>IFERROR(VLOOKUP(L2681,Setup_Team!$B:$C,2,FALSE), "TDB")</f>
        <v>GHA</v>
      </c>
      <c r="N2681" s="31" t="str">
        <f>VLOOKUP($A2681,Location!$A:$J,9,FALSE)</f>
        <v>East Rutherford, New Jersey/New York</v>
      </c>
      <c r="O2681" s="31" t="str">
        <f>VLOOKUP($A2681,Location!$A:$J,10,FALSE)</f>
        <v>MetLife Stadium</v>
      </c>
      <c r="R2681" s="31">
        <v>0</v>
      </c>
      <c r="S2681" s="25">
        <f>VLOOKUP($A2681,Database!$A:$Y,10,FALSE)</f>
        <v>57</v>
      </c>
      <c r="T2681" s="25">
        <f>VLOOKUP($A2681,Database!$A:$Y,11,FALSE)</f>
        <v>120</v>
      </c>
      <c r="U2681" s="25">
        <f>VLOOKUP($A2681,Database!$A:$Y,12,FALSE)</f>
        <v>138</v>
      </c>
      <c r="V2681" s="25" t="str">
        <f>VLOOKUP(A2681,Database!A:M,13,FALSE)</f>
        <v>À venir</v>
      </c>
      <c r="W2681" s="25" t="str">
        <f>VLOOKUP($A2681,Database!$A:$Y,20,FALSE)</f>
        <v/>
      </c>
      <c r="X2681" s="25" t="str">
        <f>VLOOKUP($A2681,Database!$A:$Y,21,FALSE)</f>
        <v/>
      </c>
      <c r="Y2681" s="25" t="str">
        <f ca="1">IF(C2681&lt;NOW(),IF(AND(P2681&gt;Q2681,W2681&gt;X2681),S2681,IF(AND(P2681=Q2681,W2681=X2681),T2681,IF(AND(P2681&lt;Q2681,W2681&lt;X2681),U2681,0))),"")</f>
        <v/>
      </c>
      <c r="Z2681" s="25">
        <f>IF(AND(P2681=W2681,Q2681=X2681),1,0)</f>
        <v>1</v>
      </c>
      <c r="AA2681" s="25" t="str">
        <f>IF(Z2681=0,"",IF(ISBLANK(VLOOKUP(A2681,Database!A:AA,22,FALSE)),"",VLOOKUP(A2681,Database!A:AA,22,FALSE)))</f>
        <v>Exact</v>
      </c>
      <c r="AB2681" s="25">
        <f ca="1">IFERROR(IF(AND(Y2681&lt;&gt;"",OR(V2681="Terminé",V2681="En cours")),VLOOKUP(AA2681,Setup_ScoreExactBonus!A:D,4,FALSE),0),0)</f>
        <v>0</v>
      </c>
      <c r="AC2681" s="31" t="str">
        <f t="shared" ca="1" si="3"/>
        <v/>
      </c>
      <c r="AD2681" s="31">
        <f ca="1">SUMIFS(AC$2:AC2681,D$2:D2681,D2681)*IF(R2681=0,1,2)</f>
        <v>0</v>
      </c>
    </row>
    <row r="2682" spans="1:30" x14ac:dyDescent="0.35">
      <c r="A2682" s="31">
        <f>IF(ISBLANK(B2682),"",COUNTIF(B$2:B2682,B2682))-1</f>
        <v>68</v>
      </c>
      <c r="B2682" s="31">
        <v>29</v>
      </c>
      <c r="C2682" s="10">
        <f>VLOOKUP($A2682,Database!$A:$Y,7,FALSE)</f>
        <v>46200.958333333336</v>
      </c>
      <c r="D2682" s="31" t="str">
        <f>VLOOKUP(Pronostics!$B2682,Setup_MPP!$A:$G,3,FALSE)</f>
        <v>Joueur29</v>
      </c>
      <c r="E2682" s="31" t="str">
        <f>VLOOKUP(Pronostics!$B2682,Setup_MPP!$A:$G,2,FALSE)</f>
        <v>Joueur29</v>
      </c>
      <c r="F2682" s="31" t="str">
        <f>VLOOKUP($B2682,Setup_MPP!$A:$E,4,FALSE)</f>
        <v>#D5D5D5</v>
      </c>
      <c r="G2682" s="31" t="str">
        <f>VLOOKUP($B2682,Setup_MPP!$A:$E,5,FALSE)</f>
        <v>#727272</v>
      </c>
      <c r="H2682" s="31" t="str">
        <f>IFERROR(IF(AND(A2682&gt;=1,A2682&lt;=104),VLOOKUP($A2682,Location!$A:$J,6,FALSE),IF(A2682=0,"Avant l'ouverture",IF(OR(A2682=105,A2682=106),"Bonus"))),"")</f>
        <v>Tour 3</v>
      </c>
      <c r="I2682" s="31" t="str">
        <f>IF(LEFT(H2682,4)="Tour",VLOOKUP(A2682,Database!$A:$C,3,FALSE),"")</f>
        <v>L</v>
      </c>
      <c r="J2682" s="31" t="str">
        <f>VLOOKUP($A2682,Location!$A:$J,7,FALSE)</f>
        <v>Croatie</v>
      </c>
      <c r="K2682" s="31" t="str">
        <f>IFERROR(VLOOKUP(J2682,Setup_Team!$B:$C,2,FALSE), "TDB")</f>
        <v>HRV</v>
      </c>
      <c r="L2682" s="31" t="str">
        <f>VLOOKUP($A2682,Location!$A:$J,8,FALSE)</f>
        <v>Ghana</v>
      </c>
      <c r="M2682" s="31" t="str">
        <f>IFERROR(VLOOKUP(L2682,Setup_Team!$B:$C,2,FALSE), "TDB")</f>
        <v>GHA</v>
      </c>
      <c r="N2682" s="31" t="str">
        <f>VLOOKUP($A2682,Location!$A:$J,9,FALSE)</f>
        <v>East Rutherford, New Jersey/New York</v>
      </c>
      <c r="O2682" s="31" t="str">
        <f>VLOOKUP($A2682,Location!$A:$J,10,FALSE)</f>
        <v>MetLife Stadium</v>
      </c>
      <c r="R2682" s="31">
        <v>0</v>
      </c>
      <c r="S2682" s="25">
        <f>VLOOKUP($A2682,Database!$A:$Y,10,FALSE)</f>
        <v>57</v>
      </c>
      <c r="T2682" s="25">
        <f>VLOOKUP($A2682,Database!$A:$Y,11,FALSE)</f>
        <v>120</v>
      </c>
      <c r="U2682" s="25">
        <f>VLOOKUP($A2682,Database!$A:$Y,12,FALSE)</f>
        <v>138</v>
      </c>
      <c r="V2682" s="25" t="str">
        <f>VLOOKUP(A2682,Database!A:M,13,FALSE)</f>
        <v>À venir</v>
      </c>
      <c r="W2682" s="25" t="str">
        <f>VLOOKUP($A2682,Database!$A:$Y,20,FALSE)</f>
        <v/>
      </c>
      <c r="X2682" s="25" t="str">
        <f>VLOOKUP($A2682,Database!$A:$Y,21,FALSE)</f>
        <v/>
      </c>
      <c r="Y2682" s="25" t="str">
        <f ca="1">IF(C2682&lt;NOW(),IF(AND(P2682&gt;Q2682,W2682&gt;X2682),S2682,IF(AND(P2682=Q2682,W2682=X2682),T2682,IF(AND(P2682&lt;Q2682,W2682&lt;X2682),U2682,0))),"")</f>
        <v/>
      </c>
      <c r="Z2682" s="25">
        <f>IF(AND(P2682=W2682,Q2682=X2682),1,0)</f>
        <v>1</v>
      </c>
      <c r="AA2682" s="25" t="str">
        <f>IF(Z2682=0,"",IF(ISBLANK(VLOOKUP(A2682,Database!A:AA,22,FALSE)),"",VLOOKUP(A2682,Database!A:AA,22,FALSE)))</f>
        <v>Exact</v>
      </c>
      <c r="AB2682" s="25">
        <f ca="1">IFERROR(IF(AND(Y2682&lt;&gt;"",OR(V2682="Terminé",V2682="En cours")),VLOOKUP(AA2682,Setup_ScoreExactBonus!A:D,4,FALSE),0),0)</f>
        <v>0</v>
      </c>
      <c r="AC2682" s="31" t="str">
        <f t="shared" ca="1" si="3"/>
        <v/>
      </c>
      <c r="AD2682" s="31">
        <f ca="1">SUMIFS(AC$2:AC2682,D$2:D2682,D2682)*IF(R2682=0,1,2)</f>
        <v>0</v>
      </c>
    </row>
    <row r="2683" spans="1:30" x14ac:dyDescent="0.35">
      <c r="A2683" s="31">
        <f>IF(ISBLANK(B2683),"",COUNTIF(B$2:B2683,B2683))-1</f>
        <v>68</v>
      </c>
      <c r="B2683" s="31">
        <v>30</v>
      </c>
      <c r="C2683" s="10">
        <f>VLOOKUP($A2683,Database!$A:$Y,7,FALSE)</f>
        <v>46200.958333333336</v>
      </c>
      <c r="D2683" s="31" t="str">
        <f>VLOOKUP(Pronostics!$B2683,Setup_MPP!$A:$G,3,FALSE)</f>
        <v>Joueur30</v>
      </c>
      <c r="E2683" s="31" t="str">
        <f>VLOOKUP(Pronostics!$B2683,Setup_MPP!$A:$G,2,FALSE)</f>
        <v>Joueur30</v>
      </c>
      <c r="F2683" s="31" t="str">
        <f>VLOOKUP($B2683,Setup_MPP!$A:$E,4,FALSE)</f>
        <v>#D5D5D5</v>
      </c>
      <c r="G2683" s="31" t="str">
        <f>VLOOKUP($B2683,Setup_MPP!$A:$E,5,FALSE)</f>
        <v>#727272</v>
      </c>
      <c r="H2683" s="31" t="str">
        <f>IFERROR(IF(AND(A2683&gt;=1,A2683&lt;=104),VLOOKUP($A2683,Location!$A:$J,6,FALSE),IF(A2683=0,"Avant l'ouverture",IF(OR(A2683=105,A2683=106),"Bonus"))),"")</f>
        <v>Tour 3</v>
      </c>
      <c r="I2683" s="31" t="str">
        <f>IF(LEFT(H2683,4)="Tour",VLOOKUP(A2683,Database!$A:$C,3,FALSE),"")</f>
        <v>L</v>
      </c>
      <c r="J2683" s="31" t="str">
        <f>VLOOKUP($A2683,Location!$A:$J,7,FALSE)</f>
        <v>Croatie</v>
      </c>
      <c r="K2683" s="31" t="str">
        <f>IFERROR(VLOOKUP(J2683,Setup_Team!$B:$C,2,FALSE), "TDB")</f>
        <v>HRV</v>
      </c>
      <c r="L2683" s="31" t="str">
        <f>VLOOKUP($A2683,Location!$A:$J,8,FALSE)</f>
        <v>Ghana</v>
      </c>
      <c r="M2683" s="31" t="str">
        <f>IFERROR(VLOOKUP(L2683,Setup_Team!$B:$C,2,FALSE), "TDB")</f>
        <v>GHA</v>
      </c>
      <c r="N2683" s="31" t="str">
        <f>VLOOKUP($A2683,Location!$A:$J,9,FALSE)</f>
        <v>East Rutherford, New Jersey/New York</v>
      </c>
      <c r="O2683" s="31" t="str">
        <f>VLOOKUP($A2683,Location!$A:$J,10,FALSE)</f>
        <v>MetLife Stadium</v>
      </c>
      <c r="R2683" s="31">
        <v>0</v>
      </c>
      <c r="S2683" s="25">
        <f>VLOOKUP($A2683,Database!$A:$Y,10,FALSE)</f>
        <v>57</v>
      </c>
      <c r="T2683" s="25">
        <f>VLOOKUP($A2683,Database!$A:$Y,11,FALSE)</f>
        <v>120</v>
      </c>
      <c r="U2683" s="25">
        <f>VLOOKUP($A2683,Database!$A:$Y,12,FALSE)</f>
        <v>138</v>
      </c>
      <c r="V2683" s="25" t="str">
        <f>VLOOKUP(A2683,Database!A:M,13,FALSE)</f>
        <v>À venir</v>
      </c>
      <c r="W2683" s="25" t="str">
        <f>VLOOKUP($A2683,Database!$A:$Y,20,FALSE)</f>
        <v/>
      </c>
      <c r="X2683" s="25" t="str">
        <f>VLOOKUP($A2683,Database!$A:$Y,21,FALSE)</f>
        <v/>
      </c>
      <c r="Y2683" s="25" t="str">
        <f ca="1">IF(C2683&lt;NOW(),IF(AND(P2683&gt;Q2683,W2683&gt;X2683),S2683,IF(AND(P2683=Q2683,W2683=X2683),T2683,IF(AND(P2683&lt;Q2683,W2683&lt;X2683),U2683,0))),"")</f>
        <v/>
      </c>
      <c r="Z2683" s="25">
        <f>IF(AND(P2683=W2683,Q2683=X2683),1,0)</f>
        <v>1</v>
      </c>
      <c r="AA2683" s="25" t="str">
        <f>IF(Z2683=0,"",IF(ISBLANK(VLOOKUP(A2683,Database!A:AA,22,FALSE)),"",VLOOKUP(A2683,Database!A:AA,22,FALSE)))</f>
        <v>Exact</v>
      </c>
      <c r="AB2683" s="25">
        <f ca="1">IFERROR(IF(AND(Y2683&lt;&gt;"",OR(V2683="Terminé",V2683="En cours")),VLOOKUP(AA2683,Setup_ScoreExactBonus!A:D,4,FALSE),0),0)</f>
        <v>0</v>
      </c>
      <c r="AC2683" s="31" t="str">
        <f t="shared" ca="1" si="3"/>
        <v/>
      </c>
      <c r="AD2683" s="31">
        <f ca="1">SUMIFS(AC$2:AC2683,D$2:D2683,D2683)*IF(R2683=0,1,2)</f>
        <v>0</v>
      </c>
    </row>
    <row r="2684" spans="1:30" x14ac:dyDescent="0.35">
      <c r="A2684" s="31">
        <f>IF(ISBLANK(B2684),"",COUNTIF(B$2:B2684,B2684))-1</f>
        <v>68</v>
      </c>
      <c r="B2684" s="31">
        <v>31</v>
      </c>
      <c r="C2684" s="10">
        <f>VLOOKUP($A2684,Database!$A:$Y,7,FALSE)</f>
        <v>46200.958333333336</v>
      </c>
      <c r="D2684" s="31" t="str">
        <f>VLOOKUP(Pronostics!$B2684,Setup_MPP!$A:$G,3,FALSE)</f>
        <v>Joueur31</v>
      </c>
      <c r="E2684" s="31" t="str">
        <f>VLOOKUP(Pronostics!$B2684,Setup_MPP!$A:$G,2,FALSE)</f>
        <v>Joueur31</v>
      </c>
      <c r="F2684" s="31" t="str">
        <f>VLOOKUP($B2684,Setup_MPP!$A:$E,4,FALSE)</f>
        <v>#D5D5D5</v>
      </c>
      <c r="G2684" s="31" t="str">
        <f>VLOOKUP($B2684,Setup_MPP!$A:$E,5,FALSE)</f>
        <v>#727272</v>
      </c>
      <c r="H2684" s="31" t="str">
        <f>IFERROR(IF(AND(A2684&gt;=1,A2684&lt;=104),VLOOKUP($A2684,Location!$A:$J,6,FALSE),IF(A2684=0,"Avant l'ouverture",IF(OR(A2684=105,A2684=106),"Bonus"))),"")</f>
        <v>Tour 3</v>
      </c>
      <c r="I2684" s="31" t="str">
        <f>IF(LEFT(H2684,4)="Tour",VLOOKUP(A2684,Database!$A:$C,3,FALSE),"")</f>
        <v>L</v>
      </c>
      <c r="J2684" s="31" t="str">
        <f>VLOOKUP($A2684,Location!$A:$J,7,FALSE)</f>
        <v>Croatie</v>
      </c>
      <c r="K2684" s="31" t="str">
        <f>IFERROR(VLOOKUP(J2684,Setup_Team!$B:$C,2,FALSE), "TDB")</f>
        <v>HRV</v>
      </c>
      <c r="L2684" s="31" t="str">
        <f>VLOOKUP($A2684,Location!$A:$J,8,FALSE)</f>
        <v>Ghana</v>
      </c>
      <c r="M2684" s="31" t="str">
        <f>IFERROR(VLOOKUP(L2684,Setup_Team!$B:$C,2,FALSE), "TDB")</f>
        <v>GHA</v>
      </c>
      <c r="N2684" s="31" t="str">
        <f>VLOOKUP($A2684,Location!$A:$J,9,FALSE)</f>
        <v>East Rutherford, New Jersey/New York</v>
      </c>
      <c r="O2684" s="31" t="str">
        <f>VLOOKUP($A2684,Location!$A:$J,10,FALSE)</f>
        <v>MetLife Stadium</v>
      </c>
      <c r="R2684" s="31">
        <v>0</v>
      </c>
      <c r="S2684" s="25">
        <f>VLOOKUP($A2684,Database!$A:$Y,10,FALSE)</f>
        <v>57</v>
      </c>
      <c r="T2684" s="25">
        <f>VLOOKUP($A2684,Database!$A:$Y,11,FALSE)</f>
        <v>120</v>
      </c>
      <c r="U2684" s="25">
        <f>VLOOKUP($A2684,Database!$A:$Y,12,FALSE)</f>
        <v>138</v>
      </c>
      <c r="V2684" s="25" t="str">
        <f>VLOOKUP(A2684,Database!A:M,13,FALSE)</f>
        <v>À venir</v>
      </c>
      <c r="W2684" s="25" t="str">
        <f>VLOOKUP($A2684,Database!$A:$Y,20,FALSE)</f>
        <v/>
      </c>
      <c r="X2684" s="25" t="str">
        <f>VLOOKUP($A2684,Database!$A:$Y,21,FALSE)</f>
        <v/>
      </c>
      <c r="Y2684" s="25" t="str">
        <f ca="1">IF(C2684&lt;NOW(),IF(AND(P2684&gt;Q2684,W2684&gt;X2684),S2684,IF(AND(P2684=Q2684,W2684=X2684),T2684,IF(AND(P2684&lt;Q2684,W2684&lt;X2684),U2684,0))),"")</f>
        <v/>
      </c>
      <c r="Z2684" s="25">
        <f>IF(AND(P2684=W2684,Q2684=X2684),1,0)</f>
        <v>1</v>
      </c>
      <c r="AA2684" s="25" t="str">
        <f>IF(Z2684=0,"",IF(ISBLANK(VLOOKUP(A2684,Database!A:AA,22,FALSE)),"",VLOOKUP(A2684,Database!A:AA,22,FALSE)))</f>
        <v>Exact</v>
      </c>
      <c r="AB2684" s="25">
        <f ca="1">IFERROR(IF(AND(Y2684&lt;&gt;"",OR(V2684="Terminé",V2684="En cours")),VLOOKUP(AA2684,Setup_ScoreExactBonus!A:D,4,FALSE),0),0)</f>
        <v>0</v>
      </c>
      <c r="AC2684" s="31" t="str">
        <f t="shared" ca="1" si="3"/>
        <v/>
      </c>
      <c r="AD2684" s="31">
        <f ca="1">SUMIFS(AC$2:AC2684,D$2:D2684,D2684)*IF(R2684=0,1,2)</f>
        <v>0</v>
      </c>
    </row>
    <row r="2685" spans="1:30" x14ac:dyDescent="0.35">
      <c r="A2685" s="31">
        <f>IF(ISBLANK(B2685),"",COUNTIF(B$2:B2685,B2685))-1</f>
        <v>68</v>
      </c>
      <c r="B2685" s="31">
        <v>32</v>
      </c>
      <c r="C2685" s="10">
        <f>VLOOKUP($A2685,Database!$A:$Y,7,FALSE)</f>
        <v>46200.958333333336</v>
      </c>
      <c r="D2685" s="31" t="str">
        <f>VLOOKUP(Pronostics!$B2685,Setup_MPP!$A:$G,3,FALSE)</f>
        <v>Joueur32</v>
      </c>
      <c r="E2685" s="31" t="str">
        <f>VLOOKUP(Pronostics!$B2685,Setup_MPP!$A:$G,2,FALSE)</f>
        <v>Joueur32</v>
      </c>
      <c r="F2685" s="31" t="str">
        <f>VLOOKUP($B2685,Setup_MPP!$A:$E,4,FALSE)</f>
        <v>#D5D5D5</v>
      </c>
      <c r="G2685" s="31" t="str">
        <f>VLOOKUP($B2685,Setup_MPP!$A:$E,5,FALSE)</f>
        <v>#727272</v>
      </c>
      <c r="H2685" s="31" t="str">
        <f>IFERROR(IF(AND(A2685&gt;=1,A2685&lt;=104),VLOOKUP($A2685,Location!$A:$J,6,FALSE),IF(A2685=0,"Avant l'ouverture",IF(OR(A2685=105,A2685=106),"Bonus"))),"")</f>
        <v>Tour 3</v>
      </c>
      <c r="I2685" s="31" t="str">
        <f>IF(LEFT(H2685,4)="Tour",VLOOKUP(A2685,Database!$A:$C,3,FALSE),"")</f>
        <v>L</v>
      </c>
      <c r="J2685" s="31" t="str">
        <f>VLOOKUP($A2685,Location!$A:$J,7,FALSE)</f>
        <v>Croatie</v>
      </c>
      <c r="K2685" s="31" t="str">
        <f>IFERROR(VLOOKUP(J2685,Setup_Team!$B:$C,2,FALSE), "TDB")</f>
        <v>HRV</v>
      </c>
      <c r="L2685" s="31" t="str">
        <f>VLOOKUP($A2685,Location!$A:$J,8,FALSE)</f>
        <v>Ghana</v>
      </c>
      <c r="M2685" s="31" t="str">
        <f>IFERROR(VLOOKUP(L2685,Setup_Team!$B:$C,2,FALSE), "TDB")</f>
        <v>GHA</v>
      </c>
      <c r="N2685" s="31" t="str">
        <f>VLOOKUP($A2685,Location!$A:$J,9,FALSE)</f>
        <v>East Rutherford, New Jersey/New York</v>
      </c>
      <c r="O2685" s="31" t="str">
        <f>VLOOKUP($A2685,Location!$A:$J,10,FALSE)</f>
        <v>MetLife Stadium</v>
      </c>
      <c r="R2685" s="31">
        <v>0</v>
      </c>
      <c r="S2685" s="25">
        <f>VLOOKUP($A2685,Database!$A:$Y,10,FALSE)</f>
        <v>57</v>
      </c>
      <c r="T2685" s="25">
        <f>VLOOKUP($A2685,Database!$A:$Y,11,FALSE)</f>
        <v>120</v>
      </c>
      <c r="U2685" s="25">
        <f>VLOOKUP($A2685,Database!$A:$Y,12,FALSE)</f>
        <v>138</v>
      </c>
      <c r="V2685" s="25" t="str">
        <f>VLOOKUP(A2685,Database!A:M,13,FALSE)</f>
        <v>À venir</v>
      </c>
      <c r="W2685" s="25" t="str">
        <f>VLOOKUP($A2685,Database!$A:$Y,20,FALSE)</f>
        <v/>
      </c>
      <c r="X2685" s="25" t="str">
        <f>VLOOKUP($A2685,Database!$A:$Y,21,FALSE)</f>
        <v/>
      </c>
      <c r="Y2685" s="25" t="str">
        <f ca="1">IF(C2685&lt;NOW(),IF(AND(P2685&gt;Q2685,W2685&gt;X2685),S2685,IF(AND(P2685=Q2685,W2685=X2685),T2685,IF(AND(P2685&lt;Q2685,W2685&lt;X2685),U2685,0))),"")</f>
        <v/>
      </c>
      <c r="Z2685" s="25">
        <f>IF(AND(P2685=W2685,Q2685=X2685),1,0)</f>
        <v>1</v>
      </c>
      <c r="AA2685" s="25" t="str">
        <f>IF(Z2685=0,"",IF(ISBLANK(VLOOKUP(A2685,Database!A:AA,22,FALSE)),"",VLOOKUP(A2685,Database!A:AA,22,FALSE)))</f>
        <v>Exact</v>
      </c>
      <c r="AB2685" s="25">
        <f ca="1">IFERROR(IF(AND(Y2685&lt;&gt;"",OR(V2685="Terminé",V2685="En cours")),VLOOKUP(AA2685,Setup_ScoreExactBonus!A:D,4,FALSE),0),0)</f>
        <v>0</v>
      </c>
      <c r="AC2685" s="31" t="str">
        <f t="shared" ca="1" si="3"/>
        <v/>
      </c>
      <c r="AD2685" s="31">
        <f ca="1">SUMIFS(AC$2:AC2685,D$2:D2685,D2685)*IF(R2685=0,1,2)</f>
        <v>0</v>
      </c>
    </row>
    <row r="2686" spans="1:30" x14ac:dyDescent="0.35">
      <c r="A2686" s="31">
        <f>IF(ISBLANK(B2686),"",COUNTIF(B$2:B2686,B2686))-1</f>
        <v>68</v>
      </c>
      <c r="B2686" s="31">
        <v>33</v>
      </c>
      <c r="C2686" s="10">
        <f>VLOOKUP($A2686,Database!$A:$Y,7,FALSE)</f>
        <v>46200.958333333336</v>
      </c>
      <c r="D2686" s="31" t="str">
        <f>VLOOKUP(Pronostics!$B2686,Setup_MPP!$A:$G,3,FALSE)</f>
        <v>Joueur33</v>
      </c>
      <c r="E2686" s="31" t="str">
        <f>VLOOKUP(Pronostics!$B2686,Setup_MPP!$A:$G,2,FALSE)</f>
        <v>Joueur33</v>
      </c>
      <c r="F2686" s="31" t="str">
        <f>VLOOKUP($B2686,Setup_MPP!$A:$E,4,FALSE)</f>
        <v>#D5D5D5</v>
      </c>
      <c r="G2686" s="31" t="str">
        <f>VLOOKUP($B2686,Setup_MPP!$A:$E,5,FALSE)</f>
        <v>#727272</v>
      </c>
      <c r="H2686" s="31" t="str">
        <f>IFERROR(IF(AND(A2686&gt;=1,A2686&lt;=104),VLOOKUP($A2686,Location!$A:$J,6,FALSE),IF(A2686=0,"Avant l'ouverture",IF(OR(A2686=105,A2686=106),"Bonus"))),"")</f>
        <v>Tour 3</v>
      </c>
      <c r="I2686" s="31" t="str">
        <f>IF(LEFT(H2686,4)="Tour",VLOOKUP(A2686,Database!$A:$C,3,FALSE),"")</f>
        <v>L</v>
      </c>
      <c r="J2686" s="31" t="str">
        <f>VLOOKUP($A2686,Location!$A:$J,7,FALSE)</f>
        <v>Croatie</v>
      </c>
      <c r="K2686" s="31" t="str">
        <f>IFERROR(VLOOKUP(J2686,Setup_Team!$B:$C,2,FALSE), "TDB")</f>
        <v>HRV</v>
      </c>
      <c r="L2686" s="31" t="str">
        <f>VLOOKUP($A2686,Location!$A:$J,8,FALSE)</f>
        <v>Ghana</v>
      </c>
      <c r="M2686" s="31" t="str">
        <f>IFERROR(VLOOKUP(L2686,Setup_Team!$B:$C,2,FALSE), "TDB")</f>
        <v>GHA</v>
      </c>
      <c r="N2686" s="31" t="str">
        <f>VLOOKUP($A2686,Location!$A:$J,9,FALSE)</f>
        <v>East Rutherford, New Jersey/New York</v>
      </c>
      <c r="O2686" s="31" t="str">
        <f>VLOOKUP($A2686,Location!$A:$J,10,FALSE)</f>
        <v>MetLife Stadium</v>
      </c>
      <c r="R2686" s="31">
        <v>0</v>
      </c>
      <c r="S2686" s="25">
        <f>VLOOKUP($A2686,Database!$A:$Y,10,FALSE)</f>
        <v>57</v>
      </c>
      <c r="T2686" s="25">
        <f>VLOOKUP($A2686,Database!$A:$Y,11,FALSE)</f>
        <v>120</v>
      </c>
      <c r="U2686" s="25">
        <f>VLOOKUP($A2686,Database!$A:$Y,12,FALSE)</f>
        <v>138</v>
      </c>
      <c r="V2686" s="25" t="str">
        <f>VLOOKUP(A2686,Database!A:M,13,FALSE)</f>
        <v>À venir</v>
      </c>
      <c r="W2686" s="25" t="str">
        <f>VLOOKUP($A2686,Database!$A:$Y,20,FALSE)</f>
        <v/>
      </c>
      <c r="X2686" s="25" t="str">
        <f>VLOOKUP($A2686,Database!$A:$Y,21,FALSE)</f>
        <v/>
      </c>
      <c r="Y2686" s="25" t="str">
        <f ca="1">IF(C2686&lt;NOW(),IF(AND(P2686&gt;Q2686,W2686&gt;X2686),S2686,IF(AND(P2686=Q2686,W2686=X2686),T2686,IF(AND(P2686&lt;Q2686,W2686&lt;X2686),U2686,0))),"")</f>
        <v/>
      </c>
      <c r="Z2686" s="25">
        <f>IF(AND(P2686=W2686,Q2686=X2686),1,0)</f>
        <v>1</v>
      </c>
      <c r="AA2686" s="25" t="str">
        <f>IF(Z2686=0,"",IF(ISBLANK(VLOOKUP(A2686,Database!A:AA,22,FALSE)),"",VLOOKUP(A2686,Database!A:AA,22,FALSE)))</f>
        <v>Exact</v>
      </c>
      <c r="AB2686" s="25">
        <f ca="1">IFERROR(IF(AND(Y2686&lt;&gt;"",OR(V2686="Terminé",V2686="En cours")),VLOOKUP(AA2686,Setup_ScoreExactBonus!A:D,4,FALSE),0),0)</f>
        <v>0</v>
      </c>
      <c r="AC2686" s="31" t="str">
        <f t="shared" ca="1" si="3"/>
        <v/>
      </c>
      <c r="AD2686" s="31">
        <f ca="1">SUMIFS(AC$2:AC2686,D$2:D2686,D2686)*IF(R2686=0,1,2)</f>
        <v>0</v>
      </c>
    </row>
    <row r="2687" spans="1:30" x14ac:dyDescent="0.35">
      <c r="A2687" s="31">
        <f>IF(ISBLANK(B2687),"",COUNTIF(B$2:B2687,B2687))-1</f>
        <v>68</v>
      </c>
      <c r="B2687" s="31">
        <v>34</v>
      </c>
      <c r="C2687" s="10">
        <f>VLOOKUP($A2687,Database!$A:$Y,7,FALSE)</f>
        <v>46200.958333333336</v>
      </c>
      <c r="D2687" s="31" t="str">
        <f>VLOOKUP(Pronostics!$B2687,Setup_MPP!$A:$G,3,FALSE)</f>
        <v>Joueur34</v>
      </c>
      <c r="E2687" s="31" t="str">
        <f>VLOOKUP(Pronostics!$B2687,Setup_MPP!$A:$G,2,FALSE)</f>
        <v>Joueur34</v>
      </c>
      <c r="F2687" s="31" t="str">
        <f>VLOOKUP($B2687,Setup_MPP!$A:$E,4,FALSE)</f>
        <v>#D5D5D5</v>
      </c>
      <c r="G2687" s="31" t="str">
        <f>VLOOKUP($B2687,Setup_MPP!$A:$E,5,FALSE)</f>
        <v>#727272</v>
      </c>
      <c r="H2687" s="31" t="str">
        <f>IFERROR(IF(AND(A2687&gt;=1,A2687&lt;=104),VLOOKUP($A2687,Location!$A:$J,6,FALSE),IF(A2687=0,"Avant l'ouverture",IF(OR(A2687=105,A2687=106),"Bonus"))),"")</f>
        <v>Tour 3</v>
      </c>
      <c r="I2687" s="31" t="str">
        <f>IF(LEFT(H2687,4)="Tour",VLOOKUP(A2687,Database!$A:$C,3,FALSE),"")</f>
        <v>L</v>
      </c>
      <c r="J2687" s="31" t="str">
        <f>VLOOKUP($A2687,Location!$A:$J,7,FALSE)</f>
        <v>Croatie</v>
      </c>
      <c r="K2687" s="31" t="str">
        <f>IFERROR(VLOOKUP(J2687,Setup_Team!$B:$C,2,FALSE), "TDB")</f>
        <v>HRV</v>
      </c>
      <c r="L2687" s="31" t="str">
        <f>VLOOKUP($A2687,Location!$A:$J,8,FALSE)</f>
        <v>Ghana</v>
      </c>
      <c r="M2687" s="31" t="str">
        <f>IFERROR(VLOOKUP(L2687,Setup_Team!$B:$C,2,FALSE), "TDB")</f>
        <v>GHA</v>
      </c>
      <c r="N2687" s="31" t="str">
        <f>VLOOKUP($A2687,Location!$A:$J,9,FALSE)</f>
        <v>East Rutherford, New Jersey/New York</v>
      </c>
      <c r="O2687" s="31" t="str">
        <f>VLOOKUP($A2687,Location!$A:$J,10,FALSE)</f>
        <v>MetLife Stadium</v>
      </c>
      <c r="R2687" s="31">
        <v>0</v>
      </c>
      <c r="S2687" s="25">
        <f>VLOOKUP($A2687,Database!$A:$Y,10,FALSE)</f>
        <v>57</v>
      </c>
      <c r="T2687" s="25">
        <f>VLOOKUP($A2687,Database!$A:$Y,11,FALSE)</f>
        <v>120</v>
      </c>
      <c r="U2687" s="25">
        <f>VLOOKUP($A2687,Database!$A:$Y,12,FALSE)</f>
        <v>138</v>
      </c>
      <c r="V2687" s="25" t="str">
        <f>VLOOKUP(A2687,Database!A:M,13,FALSE)</f>
        <v>À venir</v>
      </c>
      <c r="W2687" s="25" t="str">
        <f>VLOOKUP($A2687,Database!$A:$Y,20,FALSE)</f>
        <v/>
      </c>
      <c r="X2687" s="25" t="str">
        <f>VLOOKUP($A2687,Database!$A:$Y,21,FALSE)</f>
        <v/>
      </c>
      <c r="Y2687" s="25" t="str">
        <f ca="1">IF(C2687&lt;NOW(),IF(AND(P2687&gt;Q2687,W2687&gt;X2687),S2687,IF(AND(P2687=Q2687,W2687=X2687),T2687,IF(AND(P2687&lt;Q2687,W2687&lt;X2687),U2687,0))),"")</f>
        <v/>
      </c>
      <c r="Z2687" s="25">
        <f>IF(AND(P2687=W2687,Q2687=X2687),1,0)</f>
        <v>1</v>
      </c>
      <c r="AA2687" s="25" t="str">
        <f>IF(Z2687=0,"",IF(ISBLANK(VLOOKUP(A2687,Database!A:AA,22,FALSE)),"",VLOOKUP(A2687,Database!A:AA,22,FALSE)))</f>
        <v>Exact</v>
      </c>
      <c r="AB2687" s="25">
        <f ca="1">IFERROR(IF(AND(Y2687&lt;&gt;"",OR(V2687="Terminé",V2687="En cours")),VLOOKUP(AA2687,Setup_ScoreExactBonus!A:D,4,FALSE),0),0)</f>
        <v>0</v>
      </c>
      <c r="AC2687" s="31" t="str">
        <f t="shared" ca="1" si="3"/>
        <v/>
      </c>
      <c r="AD2687" s="31">
        <f ca="1">SUMIFS(AC$2:AC2687,D$2:D2687,D2687)*IF(R2687=0,1,2)</f>
        <v>0</v>
      </c>
    </row>
    <row r="2688" spans="1:30" x14ac:dyDescent="0.35">
      <c r="A2688" s="31">
        <f>IF(ISBLANK(B2688),"",COUNTIF(B$2:B2688,B2688))-1</f>
        <v>68</v>
      </c>
      <c r="B2688" s="31">
        <v>35</v>
      </c>
      <c r="C2688" s="10">
        <f>VLOOKUP($A2688,Database!$A:$Y,7,FALSE)</f>
        <v>46200.958333333336</v>
      </c>
      <c r="D2688" s="31" t="str">
        <f>VLOOKUP(Pronostics!$B2688,Setup_MPP!$A:$G,3,FALSE)</f>
        <v>Joueur35</v>
      </c>
      <c r="E2688" s="31" t="str">
        <f>VLOOKUP(Pronostics!$B2688,Setup_MPP!$A:$G,2,FALSE)</f>
        <v>Joueur35</v>
      </c>
      <c r="F2688" s="31" t="str">
        <f>VLOOKUP($B2688,Setup_MPP!$A:$E,4,FALSE)</f>
        <v>#D5D5D5</v>
      </c>
      <c r="G2688" s="31" t="str">
        <f>VLOOKUP($B2688,Setup_MPP!$A:$E,5,FALSE)</f>
        <v>#727272</v>
      </c>
      <c r="H2688" s="31" t="str">
        <f>IFERROR(IF(AND(A2688&gt;=1,A2688&lt;=104),VLOOKUP($A2688,Location!$A:$J,6,FALSE),IF(A2688=0,"Avant l'ouverture",IF(OR(A2688=105,A2688=106),"Bonus"))),"")</f>
        <v>Tour 3</v>
      </c>
      <c r="I2688" s="31" t="str">
        <f>IF(LEFT(H2688,4)="Tour",VLOOKUP(A2688,Database!$A:$C,3,FALSE),"")</f>
        <v>L</v>
      </c>
      <c r="J2688" s="31" t="str">
        <f>VLOOKUP($A2688,Location!$A:$J,7,FALSE)</f>
        <v>Croatie</v>
      </c>
      <c r="K2688" s="31" t="str">
        <f>IFERROR(VLOOKUP(J2688,Setup_Team!$B:$C,2,FALSE), "TDB")</f>
        <v>HRV</v>
      </c>
      <c r="L2688" s="31" t="str">
        <f>VLOOKUP($A2688,Location!$A:$J,8,FALSE)</f>
        <v>Ghana</v>
      </c>
      <c r="M2688" s="31" t="str">
        <f>IFERROR(VLOOKUP(L2688,Setup_Team!$B:$C,2,FALSE), "TDB")</f>
        <v>GHA</v>
      </c>
      <c r="N2688" s="31" t="str">
        <f>VLOOKUP($A2688,Location!$A:$J,9,FALSE)</f>
        <v>East Rutherford, New Jersey/New York</v>
      </c>
      <c r="O2688" s="31" t="str">
        <f>VLOOKUP($A2688,Location!$A:$J,10,FALSE)</f>
        <v>MetLife Stadium</v>
      </c>
      <c r="R2688" s="31">
        <v>0</v>
      </c>
      <c r="S2688" s="25">
        <f>VLOOKUP($A2688,Database!$A:$Y,10,FALSE)</f>
        <v>57</v>
      </c>
      <c r="T2688" s="25">
        <f>VLOOKUP($A2688,Database!$A:$Y,11,FALSE)</f>
        <v>120</v>
      </c>
      <c r="U2688" s="25">
        <f>VLOOKUP($A2688,Database!$A:$Y,12,FALSE)</f>
        <v>138</v>
      </c>
      <c r="V2688" s="25" t="str">
        <f>VLOOKUP(A2688,Database!A:M,13,FALSE)</f>
        <v>À venir</v>
      </c>
      <c r="W2688" s="25" t="str">
        <f>VLOOKUP($A2688,Database!$A:$Y,20,FALSE)</f>
        <v/>
      </c>
      <c r="X2688" s="25" t="str">
        <f>VLOOKUP($A2688,Database!$A:$Y,21,FALSE)</f>
        <v/>
      </c>
      <c r="Y2688" s="25" t="str">
        <f ca="1">IF(C2688&lt;NOW(),IF(AND(P2688&gt;Q2688,W2688&gt;X2688),S2688,IF(AND(P2688=Q2688,W2688=X2688),T2688,IF(AND(P2688&lt;Q2688,W2688&lt;X2688),U2688,0))),"")</f>
        <v/>
      </c>
      <c r="Z2688" s="25">
        <f>IF(AND(P2688=W2688,Q2688=X2688),1,0)</f>
        <v>1</v>
      </c>
      <c r="AA2688" s="25" t="str">
        <f>IF(Z2688=0,"",IF(ISBLANK(VLOOKUP(A2688,Database!A:AA,22,FALSE)),"",VLOOKUP(A2688,Database!A:AA,22,FALSE)))</f>
        <v>Exact</v>
      </c>
      <c r="AB2688" s="25">
        <f ca="1">IFERROR(IF(AND(Y2688&lt;&gt;"",OR(V2688="Terminé",V2688="En cours")),VLOOKUP(AA2688,Setup_ScoreExactBonus!A:D,4,FALSE),0),0)</f>
        <v>0</v>
      </c>
      <c r="AC2688" s="31" t="str">
        <f t="shared" ca="1" si="3"/>
        <v/>
      </c>
      <c r="AD2688" s="31">
        <f ca="1">SUMIFS(AC$2:AC2688,D$2:D2688,D2688)*IF(R2688=0,1,2)</f>
        <v>0</v>
      </c>
    </row>
    <row r="2689" spans="1:30" x14ac:dyDescent="0.35">
      <c r="A2689" s="31">
        <f>IF(ISBLANK(B2689),"",COUNTIF(B$2:B2689,B2689))-1</f>
        <v>68</v>
      </c>
      <c r="B2689" s="31">
        <v>36</v>
      </c>
      <c r="C2689" s="10">
        <f>VLOOKUP($A2689,Database!$A:$Y,7,FALSE)</f>
        <v>46200.958333333336</v>
      </c>
      <c r="D2689" s="31" t="str">
        <f>VLOOKUP(Pronostics!$B2689,Setup_MPP!$A:$G,3,FALSE)</f>
        <v>Joueur36</v>
      </c>
      <c r="E2689" s="31" t="str">
        <f>VLOOKUP(Pronostics!$B2689,Setup_MPP!$A:$G,2,FALSE)</f>
        <v>Joueur36</v>
      </c>
      <c r="F2689" s="31" t="str">
        <f>VLOOKUP($B2689,Setup_MPP!$A:$E,4,FALSE)</f>
        <v>#D5D5D5</v>
      </c>
      <c r="G2689" s="31" t="str">
        <f>VLOOKUP($B2689,Setup_MPP!$A:$E,5,FALSE)</f>
        <v>#727272</v>
      </c>
      <c r="H2689" s="31" t="str">
        <f>IFERROR(IF(AND(A2689&gt;=1,A2689&lt;=104),VLOOKUP($A2689,Location!$A:$J,6,FALSE),IF(A2689=0,"Avant l'ouverture",IF(OR(A2689=105,A2689=106),"Bonus"))),"")</f>
        <v>Tour 3</v>
      </c>
      <c r="I2689" s="31" t="str">
        <f>IF(LEFT(H2689,4)="Tour",VLOOKUP(A2689,Database!$A:$C,3,FALSE),"")</f>
        <v>L</v>
      </c>
      <c r="J2689" s="31" t="str">
        <f>VLOOKUP($A2689,Location!$A:$J,7,FALSE)</f>
        <v>Croatie</v>
      </c>
      <c r="K2689" s="31" t="str">
        <f>IFERROR(VLOOKUP(J2689,Setup_Team!$B:$C,2,FALSE), "TDB")</f>
        <v>HRV</v>
      </c>
      <c r="L2689" s="31" t="str">
        <f>VLOOKUP($A2689,Location!$A:$J,8,FALSE)</f>
        <v>Ghana</v>
      </c>
      <c r="M2689" s="31" t="str">
        <f>IFERROR(VLOOKUP(L2689,Setup_Team!$B:$C,2,FALSE), "TDB")</f>
        <v>GHA</v>
      </c>
      <c r="N2689" s="31" t="str">
        <f>VLOOKUP($A2689,Location!$A:$J,9,FALSE)</f>
        <v>East Rutherford, New Jersey/New York</v>
      </c>
      <c r="O2689" s="31" t="str">
        <f>VLOOKUP($A2689,Location!$A:$J,10,FALSE)</f>
        <v>MetLife Stadium</v>
      </c>
      <c r="R2689" s="31">
        <v>0</v>
      </c>
      <c r="S2689" s="25">
        <f>VLOOKUP($A2689,Database!$A:$Y,10,FALSE)</f>
        <v>57</v>
      </c>
      <c r="T2689" s="25">
        <f>VLOOKUP($A2689,Database!$A:$Y,11,FALSE)</f>
        <v>120</v>
      </c>
      <c r="U2689" s="25">
        <f>VLOOKUP($A2689,Database!$A:$Y,12,FALSE)</f>
        <v>138</v>
      </c>
      <c r="V2689" s="25" t="str">
        <f>VLOOKUP(A2689,Database!A:M,13,FALSE)</f>
        <v>À venir</v>
      </c>
      <c r="W2689" s="25" t="str">
        <f>VLOOKUP($A2689,Database!$A:$Y,20,FALSE)</f>
        <v/>
      </c>
      <c r="X2689" s="25" t="str">
        <f>VLOOKUP($A2689,Database!$A:$Y,21,FALSE)</f>
        <v/>
      </c>
      <c r="Y2689" s="25" t="str">
        <f ca="1">IF(C2689&lt;NOW(),IF(AND(P2689&gt;Q2689,W2689&gt;X2689),S2689,IF(AND(P2689=Q2689,W2689=X2689),T2689,IF(AND(P2689&lt;Q2689,W2689&lt;X2689),U2689,0))),"")</f>
        <v/>
      </c>
      <c r="Z2689" s="25">
        <f>IF(AND(P2689=W2689,Q2689=X2689),1,0)</f>
        <v>1</v>
      </c>
      <c r="AA2689" s="25" t="str">
        <f>IF(Z2689=0,"",IF(ISBLANK(VLOOKUP(A2689,Database!A:AA,22,FALSE)),"",VLOOKUP(A2689,Database!A:AA,22,FALSE)))</f>
        <v>Exact</v>
      </c>
      <c r="AB2689" s="25">
        <f ca="1">IFERROR(IF(AND(Y2689&lt;&gt;"",OR(V2689="Terminé",V2689="En cours")),VLOOKUP(AA2689,Setup_ScoreExactBonus!A:D,4,FALSE),0),0)</f>
        <v>0</v>
      </c>
      <c r="AC2689" s="31" t="str">
        <f t="shared" ca="1" si="3"/>
        <v/>
      </c>
      <c r="AD2689" s="31">
        <f ca="1">SUMIFS(AC$2:AC2689,D$2:D2689,D2689)*IF(R2689=0,1,2)</f>
        <v>0</v>
      </c>
    </row>
    <row r="2690" spans="1:30" x14ac:dyDescent="0.35">
      <c r="A2690" s="31">
        <f>IF(ISBLANK(B2690),"",COUNTIF(B$2:B2690,B2690))-1</f>
        <v>68</v>
      </c>
      <c r="B2690" s="31">
        <v>37</v>
      </c>
      <c r="C2690" s="10">
        <f>VLOOKUP($A2690,Database!$A:$Y,7,FALSE)</f>
        <v>46200.958333333336</v>
      </c>
      <c r="D2690" s="31" t="str">
        <f>VLOOKUP(Pronostics!$B2690,Setup_MPP!$A:$G,3,FALSE)</f>
        <v>Joueur37</v>
      </c>
      <c r="E2690" s="31" t="str">
        <f>VLOOKUP(Pronostics!$B2690,Setup_MPP!$A:$G,2,FALSE)</f>
        <v>Joueur37</v>
      </c>
      <c r="F2690" s="31" t="str">
        <f>VLOOKUP($B2690,Setup_MPP!$A:$E,4,FALSE)</f>
        <v>#D5D5D5</v>
      </c>
      <c r="G2690" s="31" t="str">
        <f>VLOOKUP($B2690,Setup_MPP!$A:$E,5,FALSE)</f>
        <v>#727272</v>
      </c>
      <c r="H2690" s="31" t="str">
        <f>IFERROR(IF(AND(A2690&gt;=1,A2690&lt;=104),VLOOKUP($A2690,Location!$A:$J,6,FALSE),IF(A2690=0,"Avant l'ouverture",IF(OR(A2690=105,A2690=106),"Bonus"))),"")</f>
        <v>Tour 3</v>
      </c>
      <c r="I2690" s="31" t="str">
        <f>IF(LEFT(H2690,4)="Tour",VLOOKUP(A2690,Database!$A:$C,3,FALSE),"")</f>
        <v>L</v>
      </c>
      <c r="J2690" s="31" t="str">
        <f>VLOOKUP($A2690,Location!$A:$J,7,FALSE)</f>
        <v>Croatie</v>
      </c>
      <c r="K2690" s="31" t="str">
        <f>IFERROR(VLOOKUP(J2690,Setup_Team!$B:$C,2,FALSE), "TDB")</f>
        <v>HRV</v>
      </c>
      <c r="L2690" s="31" t="str">
        <f>VLOOKUP($A2690,Location!$A:$J,8,FALSE)</f>
        <v>Ghana</v>
      </c>
      <c r="M2690" s="31" t="str">
        <f>IFERROR(VLOOKUP(L2690,Setup_Team!$B:$C,2,FALSE), "TDB")</f>
        <v>GHA</v>
      </c>
      <c r="N2690" s="31" t="str">
        <f>VLOOKUP($A2690,Location!$A:$J,9,FALSE)</f>
        <v>East Rutherford, New Jersey/New York</v>
      </c>
      <c r="O2690" s="31" t="str">
        <f>VLOOKUP($A2690,Location!$A:$J,10,FALSE)</f>
        <v>MetLife Stadium</v>
      </c>
      <c r="R2690" s="31">
        <v>0</v>
      </c>
      <c r="S2690" s="25">
        <f>VLOOKUP($A2690,Database!$A:$Y,10,FALSE)</f>
        <v>57</v>
      </c>
      <c r="T2690" s="25">
        <f>VLOOKUP($A2690,Database!$A:$Y,11,FALSE)</f>
        <v>120</v>
      </c>
      <c r="U2690" s="25">
        <f>VLOOKUP($A2690,Database!$A:$Y,12,FALSE)</f>
        <v>138</v>
      </c>
      <c r="V2690" s="25" t="str">
        <f>VLOOKUP(A2690,Database!A:M,13,FALSE)</f>
        <v>À venir</v>
      </c>
      <c r="W2690" s="25" t="str">
        <f>VLOOKUP($A2690,Database!$A:$Y,20,FALSE)</f>
        <v/>
      </c>
      <c r="X2690" s="25" t="str">
        <f>VLOOKUP($A2690,Database!$A:$Y,21,FALSE)</f>
        <v/>
      </c>
      <c r="Y2690" s="25" t="str">
        <f ca="1">IF(C2690&lt;NOW(),IF(AND(P2690&gt;Q2690,W2690&gt;X2690),S2690,IF(AND(P2690=Q2690,W2690=X2690),T2690,IF(AND(P2690&lt;Q2690,W2690&lt;X2690),U2690,0))),"")</f>
        <v/>
      </c>
      <c r="Z2690" s="25">
        <f>IF(AND(P2690=W2690,Q2690=X2690),1,0)</f>
        <v>1</v>
      </c>
      <c r="AA2690" s="25" t="str">
        <f>IF(Z2690=0,"",IF(ISBLANK(VLOOKUP(A2690,Database!A:AA,22,FALSE)),"",VLOOKUP(A2690,Database!A:AA,22,FALSE)))</f>
        <v>Exact</v>
      </c>
      <c r="AB2690" s="25">
        <f ca="1">IFERROR(IF(AND(Y2690&lt;&gt;"",OR(V2690="Terminé",V2690="En cours")),VLOOKUP(AA2690,Setup_ScoreExactBonus!A:D,4,FALSE),0),0)</f>
        <v>0</v>
      </c>
      <c r="AC2690" s="31" t="str">
        <f t="shared" ca="1" si="3"/>
        <v/>
      </c>
      <c r="AD2690" s="31">
        <f ca="1">SUMIFS(AC$2:AC2690,D$2:D2690,D2690)*IF(R2690=0,1,2)</f>
        <v>0</v>
      </c>
    </row>
    <row r="2691" spans="1:30" x14ac:dyDescent="0.35">
      <c r="A2691" s="31">
        <f>IF(ISBLANK(B2691),"",COUNTIF(B$2:B2691,B2691))-1</f>
        <v>68</v>
      </c>
      <c r="B2691" s="31">
        <v>38</v>
      </c>
      <c r="C2691" s="10">
        <f>VLOOKUP($A2691,Database!$A:$Y,7,FALSE)</f>
        <v>46200.958333333336</v>
      </c>
      <c r="D2691" s="31" t="str">
        <f>VLOOKUP(Pronostics!$B2691,Setup_MPP!$A:$G,3,FALSE)</f>
        <v>Joueur38</v>
      </c>
      <c r="E2691" s="31" t="str">
        <f>VLOOKUP(Pronostics!$B2691,Setup_MPP!$A:$G,2,FALSE)</f>
        <v>Joueur38</v>
      </c>
      <c r="F2691" s="31" t="str">
        <f>VLOOKUP($B2691,Setup_MPP!$A:$E,4,FALSE)</f>
        <v>#D5D5D5</v>
      </c>
      <c r="G2691" s="31" t="str">
        <f>VLOOKUP($B2691,Setup_MPP!$A:$E,5,FALSE)</f>
        <v>#727272</v>
      </c>
      <c r="H2691" s="31" t="str">
        <f>IFERROR(IF(AND(A2691&gt;=1,A2691&lt;=104),VLOOKUP($A2691,Location!$A:$J,6,FALSE),IF(A2691=0,"Avant l'ouverture",IF(OR(A2691=105,A2691=106),"Bonus"))),"")</f>
        <v>Tour 3</v>
      </c>
      <c r="I2691" s="31" t="str">
        <f>IF(LEFT(H2691,4)="Tour",VLOOKUP(A2691,Database!$A:$C,3,FALSE),"")</f>
        <v>L</v>
      </c>
      <c r="J2691" s="31" t="str">
        <f>VLOOKUP($A2691,Location!$A:$J,7,FALSE)</f>
        <v>Croatie</v>
      </c>
      <c r="K2691" s="31" t="str">
        <f>IFERROR(VLOOKUP(J2691,Setup_Team!$B:$C,2,FALSE), "TDB")</f>
        <v>HRV</v>
      </c>
      <c r="L2691" s="31" t="str">
        <f>VLOOKUP($A2691,Location!$A:$J,8,FALSE)</f>
        <v>Ghana</v>
      </c>
      <c r="M2691" s="31" t="str">
        <f>IFERROR(VLOOKUP(L2691,Setup_Team!$B:$C,2,FALSE), "TDB")</f>
        <v>GHA</v>
      </c>
      <c r="N2691" s="31" t="str">
        <f>VLOOKUP($A2691,Location!$A:$J,9,FALSE)</f>
        <v>East Rutherford, New Jersey/New York</v>
      </c>
      <c r="O2691" s="31" t="str">
        <f>VLOOKUP($A2691,Location!$A:$J,10,FALSE)</f>
        <v>MetLife Stadium</v>
      </c>
      <c r="R2691" s="31">
        <v>0</v>
      </c>
      <c r="S2691" s="25">
        <f>VLOOKUP($A2691,Database!$A:$Y,10,FALSE)</f>
        <v>57</v>
      </c>
      <c r="T2691" s="25">
        <f>VLOOKUP($A2691,Database!$A:$Y,11,FALSE)</f>
        <v>120</v>
      </c>
      <c r="U2691" s="25">
        <f>VLOOKUP($A2691,Database!$A:$Y,12,FALSE)</f>
        <v>138</v>
      </c>
      <c r="V2691" s="25" t="str">
        <f>VLOOKUP(A2691,Database!A:M,13,FALSE)</f>
        <v>À venir</v>
      </c>
      <c r="W2691" s="25" t="str">
        <f>VLOOKUP($A2691,Database!$A:$Y,20,FALSE)</f>
        <v/>
      </c>
      <c r="X2691" s="25" t="str">
        <f>VLOOKUP($A2691,Database!$A:$Y,21,FALSE)</f>
        <v/>
      </c>
      <c r="Y2691" s="25" t="str">
        <f ca="1">IF(C2691&lt;NOW(),IF(AND(P2691&gt;Q2691,W2691&gt;X2691),S2691,IF(AND(P2691=Q2691,W2691=X2691),T2691,IF(AND(P2691&lt;Q2691,W2691&lt;X2691),U2691,0))),"")</f>
        <v/>
      </c>
      <c r="Z2691" s="25">
        <f>IF(AND(P2691=W2691,Q2691=X2691),1,0)</f>
        <v>1</v>
      </c>
      <c r="AA2691" s="25" t="str">
        <f>IF(Z2691=0,"",IF(ISBLANK(VLOOKUP(A2691,Database!A:AA,22,FALSE)),"",VLOOKUP(A2691,Database!A:AA,22,FALSE)))</f>
        <v>Exact</v>
      </c>
      <c r="AB2691" s="25">
        <f ca="1">IFERROR(IF(AND(Y2691&lt;&gt;"",OR(V2691="Terminé",V2691="En cours")),VLOOKUP(AA2691,Setup_ScoreExactBonus!A:D,4,FALSE),0),0)</f>
        <v>0</v>
      </c>
      <c r="AC2691" s="31" t="str">
        <f t="shared" ca="1" si="3"/>
        <v/>
      </c>
      <c r="AD2691" s="31">
        <f ca="1">SUMIFS(AC$2:AC2691,D$2:D2691,D2691)*IF(R2691=0,1,2)</f>
        <v>0</v>
      </c>
    </row>
    <row r="2692" spans="1:30" x14ac:dyDescent="0.35">
      <c r="A2692" s="31">
        <f>IF(ISBLANK(B2692),"",COUNTIF(B$2:B2692,B2692))-1</f>
        <v>68</v>
      </c>
      <c r="B2692" s="31">
        <v>39</v>
      </c>
      <c r="C2692" s="10">
        <f>VLOOKUP($A2692,Database!$A:$Y,7,FALSE)</f>
        <v>46200.958333333336</v>
      </c>
      <c r="D2692" s="31" t="str">
        <f>VLOOKUP(Pronostics!$B2692,Setup_MPP!$A:$G,3,FALSE)</f>
        <v>Joueur39</v>
      </c>
      <c r="E2692" s="31" t="str">
        <f>VLOOKUP(Pronostics!$B2692,Setup_MPP!$A:$G,2,FALSE)</f>
        <v>Joueur39</v>
      </c>
      <c r="F2692" s="31" t="str">
        <f>VLOOKUP($B2692,Setup_MPP!$A:$E,4,FALSE)</f>
        <v>#D5D5D5</v>
      </c>
      <c r="G2692" s="31" t="str">
        <f>VLOOKUP($B2692,Setup_MPP!$A:$E,5,FALSE)</f>
        <v>#727272</v>
      </c>
      <c r="H2692" s="31" t="str">
        <f>IFERROR(IF(AND(A2692&gt;=1,A2692&lt;=104),VLOOKUP($A2692,Location!$A:$J,6,FALSE),IF(A2692=0,"Avant l'ouverture",IF(OR(A2692=105,A2692=106),"Bonus"))),"")</f>
        <v>Tour 3</v>
      </c>
      <c r="I2692" s="31" t="str">
        <f>IF(LEFT(H2692,4)="Tour",VLOOKUP(A2692,Database!$A:$C,3,FALSE),"")</f>
        <v>L</v>
      </c>
      <c r="J2692" s="31" t="str">
        <f>VLOOKUP($A2692,Location!$A:$J,7,FALSE)</f>
        <v>Croatie</v>
      </c>
      <c r="K2692" s="31" t="str">
        <f>IFERROR(VLOOKUP(J2692,Setup_Team!$B:$C,2,FALSE), "TDB")</f>
        <v>HRV</v>
      </c>
      <c r="L2692" s="31" t="str">
        <f>VLOOKUP($A2692,Location!$A:$J,8,FALSE)</f>
        <v>Ghana</v>
      </c>
      <c r="M2692" s="31" t="str">
        <f>IFERROR(VLOOKUP(L2692,Setup_Team!$B:$C,2,FALSE), "TDB")</f>
        <v>GHA</v>
      </c>
      <c r="N2692" s="31" t="str">
        <f>VLOOKUP($A2692,Location!$A:$J,9,FALSE)</f>
        <v>East Rutherford, New Jersey/New York</v>
      </c>
      <c r="O2692" s="31" t="str">
        <f>VLOOKUP($A2692,Location!$A:$J,10,FALSE)</f>
        <v>MetLife Stadium</v>
      </c>
      <c r="R2692" s="31">
        <v>0</v>
      </c>
      <c r="S2692" s="25">
        <f>VLOOKUP($A2692,Database!$A:$Y,10,FALSE)</f>
        <v>57</v>
      </c>
      <c r="T2692" s="25">
        <f>VLOOKUP($A2692,Database!$A:$Y,11,FALSE)</f>
        <v>120</v>
      </c>
      <c r="U2692" s="25">
        <f>VLOOKUP($A2692,Database!$A:$Y,12,FALSE)</f>
        <v>138</v>
      </c>
      <c r="V2692" s="25" t="str">
        <f>VLOOKUP(A2692,Database!A:M,13,FALSE)</f>
        <v>À venir</v>
      </c>
      <c r="W2692" s="25" t="str">
        <f>VLOOKUP($A2692,Database!$A:$Y,20,FALSE)</f>
        <v/>
      </c>
      <c r="X2692" s="25" t="str">
        <f>VLOOKUP($A2692,Database!$A:$Y,21,FALSE)</f>
        <v/>
      </c>
      <c r="Y2692" s="25" t="str">
        <f ca="1">IF(C2692&lt;NOW(),IF(AND(P2692&gt;Q2692,W2692&gt;X2692),S2692,IF(AND(P2692=Q2692,W2692=X2692),T2692,IF(AND(P2692&lt;Q2692,W2692&lt;X2692),U2692,0))),"")</f>
        <v/>
      </c>
      <c r="Z2692" s="25">
        <f>IF(AND(P2692=W2692,Q2692=X2692),1,0)</f>
        <v>1</v>
      </c>
      <c r="AA2692" s="25" t="str">
        <f>IF(Z2692=0,"",IF(ISBLANK(VLOOKUP(A2692,Database!A:AA,22,FALSE)),"",VLOOKUP(A2692,Database!A:AA,22,FALSE)))</f>
        <v>Exact</v>
      </c>
      <c r="AB2692" s="25">
        <f ca="1">IFERROR(IF(AND(Y2692&lt;&gt;"",OR(V2692="Terminé",V2692="En cours")),VLOOKUP(AA2692,Setup_ScoreExactBonus!A:D,4,FALSE),0),0)</f>
        <v>0</v>
      </c>
      <c r="AC2692" s="31" t="str">
        <f t="shared" ca="1" si="3"/>
        <v/>
      </c>
      <c r="AD2692" s="31">
        <f ca="1">SUMIFS(AC$2:AC2692,D$2:D2692,D2692)*IF(R2692=0,1,2)</f>
        <v>0</v>
      </c>
    </row>
    <row r="2693" spans="1:30" x14ac:dyDescent="0.35">
      <c r="A2693" s="31">
        <f>IF(ISBLANK(B2693),"",COUNTIF(B$2:B2693,B2693))-1</f>
        <v>69</v>
      </c>
      <c r="B2693" s="31">
        <v>1</v>
      </c>
      <c r="C2693" s="10">
        <f>VLOOKUP($A2693,Database!$A:$Y,7,FALSE)</f>
        <v>46201.0625</v>
      </c>
      <c r="D2693" s="31" t="str">
        <f>VLOOKUP(Pronostics!$B2693,Setup_MPP!$A:$G,3,FALSE)</f>
        <v>_Nicolas_LM_</v>
      </c>
      <c r="E2693" s="31" t="str">
        <f>VLOOKUP(Pronostics!$B2693,Setup_MPP!$A:$G,2,FALSE)</f>
        <v>Nicolas LE MOUEL</v>
      </c>
      <c r="F2693" s="31" t="str">
        <f>VLOOKUP($B2693,Setup_MPP!$A:$E,4,FALSE)</f>
        <v>#F7C79D</v>
      </c>
      <c r="G2693" s="31" t="str">
        <f>VLOOKUP($B2693,Setup_MPP!$A:$E,5,FALSE)</f>
        <v>#FFBE85</v>
      </c>
      <c r="H2693" s="31" t="str">
        <f>IFERROR(IF(AND(A2693&gt;=1,A2693&lt;=104),VLOOKUP($A2693,Location!$A:$J,6,FALSE),IF(A2693=0,"Avant l'ouverture",IF(OR(A2693=105,A2693=106),"Bonus"))),"")</f>
        <v>Tour 3</v>
      </c>
      <c r="I2693" s="31" t="str">
        <f>IF(LEFT(H2693,4)="Tour",VLOOKUP(A2693,Database!$A:$C,3,FALSE),"")</f>
        <v>K</v>
      </c>
      <c r="J2693" s="31" t="str">
        <f>VLOOKUP($A2693,Location!$A:$J,7,FALSE)</f>
        <v>Colombie</v>
      </c>
      <c r="K2693" s="31" t="str">
        <f>IFERROR(VLOOKUP(J2693,Setup_Team!$B:$C,2,FALSE), "TDB")</f>
        <v>COL</v>
      </c>
      <c r="L2693" s="31" t="str">
        <f>VLOOKUP($A2693,Location!$A:$J,8,FALSE)</f>
        <v>Portugal</v>
      </c>
      <c r="M2693" s="31" t="str">
        <f>IFERROR(VLOOKUP(L2693,Setup_Team!$B:$C,2,FALSE), "TDB")</f>
        <v>PRT</v>
      </c>
      <c r="N2693" s="31" t="str">
        <f>VLOOKUP($A2693,Location!$A:$J,9,FALSE)</f>
        <v>Miami Gardens, Florida</v>
      </c>
      <c r="O2693" s="31" t="str">
        <f>VLOOKUP($A2693,Location!$A:$J,10,FALSE)</f>
        <v>Hard Rock Stadium</v>
      </c>
      <c r="P2693" s="44"/>
      <c r="Q2693" s="44"/>
      <c r="R2693" s="31">
        <v>0</v>
      </c>
      <c r="S2693" s="25">
        <f>VLOOKUP($A2693,Database!$A:$Y,10,FALSE)</f>
        <v>154</v>
      </c>
      <c r="T2693" s="25">
        <f>VLOOKUP($A2693,Database!$A:$Y,11,FALSE)</f>
        <v>102</v>
      </c>
      <c r="U2693" s="25">
        <f>VLOOKUP($A2693,Database!$A:$Y,12,FALSE)</f>
        <v>55</v>
      </c>
      <c r="V2693" s="25" t="str">
        <f>VLOOKUP(A2693,Database!A:M,13,FALSE)</f>
        <v>À venir</v>
      </c>
      <c r="W2693" s="25" t="str">
        <f>VLOOKUP($A2693,Database!$A:$Y,20,FALSE)</f>
        <v/>
      </c>
      <c r="X2693" s="25" t="str">
        <f>VLOOKUP($A2693,Database!$A:$Y,21,FALSE)</f>
        <v/>
      </c>
      <c r="Y2693" s="25" t="str">
        <f ca="1">IF(C2693&lt;NOW(),IF(AND(P2693&gt;Q2693,W2693&gt;X2693),S2693,IF(AND(P2693=Q2693,W2693=X2693),T2693,IF(AND(P2693&lt;Q2693,W2693&lt;X2693),U2693,0))),"")</f>
        <v/>
      </c>
      <c r="Z2693" s="25">
        <f>IF(AND(P2693=W2693,Q2693=X2693),1,0)</f>
        <v>1</v>
      </c>
      <c r="AA2693" s="25" t="str">
        <f>IF(Z2693=0,"",IF(ISBLANK(VLOOKUP(A2693,Database!A:AA,22,FALSE)),"",VLOOKUP(A2693,Database!A:AA,22,FALSE)))</f>
        <v>Exact</v>
      </c>
      <c r="AB2693" s="25">
        <f ca="1">IFERROR(IF(AND(Y2693&lt;&gt;"",OR(V2693="Terminé",V2693="En cours")),VLOOKUP(AA2693,Setup_ScoreExactBonus!A:D,4,FALSE),0),0)</f>
        <v>0</v>
      </c>
      <c r="AC2693" s="31" t="str">
        <f t="shared" ca="1" si="3"/>
        <v/>
      </c>
      <c r="AD2693" s="31">
        <f ca="1">SUMIFS(AC$2:AC2693,D$2:D2693,D2693)*IF(R2693=0,1,2)</f>
        <v>0</v>
      </c>
    </row>
    <row r="2694" spans="1:30" x14ac:dyDescent="0.35">
      <c r="A2694" s="31">
        <f>IF(ISBLANK(B2694),"",COUNTIF(B$2:B2694,B2694))-1</f>
        <v>69</v>
      </c>
      <c r="B2694" s="31">
        <v>2</v>
      </c>
      <c r="C2694" s="10">
        <f>VLOOKUP($A2694,Database!$A:$Y,7,FALSE)</f>
        <v>46201.0625</v>
      </c>
      <c r="D2694" s="31" t="str">
        <f>VLOOKUP(Pronostics!$B2694,Setup_MPP!$A:$G,3,FALSE)</f>
        <v>leaelaz</v>
      </c>
      <c r="E2694" s="31" t="str">
        <f>VLOOKUP(Pronostics!$B2694,Setup_MPP!$A:$G,2,FALSE)</f>
        <v>Léa EL ASERY</v>
      </c>
      <c r="F2694" s="31" t="str">
        <f>VLOOKUP($B2694,Setup_MPP!$A:$E,4,FALSE)</f>
        <v>#FFBEBE</v>
      </c>
      <c r="G2694" s="31" t="str">
        <f>VLOOKUP($B2694,Setup_MPP!$A:$E,5,FALSE)</f>
        <v>#DF6868</v>
      </c>
      <c r="H2694" s="31" t="str">
        <f>IFERROR(IF(AND(A2694&gt;=1,A2694&lt;=104),VLOOKUP($A2694,Location!$A:$J,6,FALSE),IF(A2694=0,"Avant l'ouverture",IF(OR(A2694=105,A2694=106),"Bonus"))),"")</f>
        <v>Tour 3</v>
      </c>
      <c r="I2694" s="31" t="str">
        <f>IF(LEFT(H2694,4)="Tour",VLOOKUP(A2694,Database!$A:$C,3,FALSE),"")</f>
        <v>K</v>
      </c>
      <c r="J2694" s="31" t="str">
        <f>VLOOKUP($A2694,Location!$A:$J,7,FALSE)</f>
        <v>Colombie</v>
      </c>
      <c r="K2694" s="31" t="str">
        <f>IFERROR(VLOOKUP(J2694,Setup_Team!$B:$C,2,FALSE), "TDB")</f>
        <v>COL</v>
      </c>
      <c r="L2694" s="31" t="str">
        <f>VLOOKUP($A2694,Location!$A:$J,8,FALSE)</f>
        <v>Portugal</v>
      </c>
      <c r="M2694" s="31" t="str">
        <f>IFERROR(VLOOKUP(L2694,Setup_Team!$B:$C,2,FALSE), "TDB")</f>
        <v>PRT</v>
      </c>
      <c r="N2694" s="31" t="str">
        <f>VLOOKUP($A2694,Location!$A:$J,9,FALSE)</f>
        <v>Miami Gardens, Florida</v>
      </c>
      <c r="O2694" s="31" t="str">
        <f>VLOOKUP($A2694,Location!$A:$J,10,FALSE)</f>
        <v>Hard Rock Stadium</v>
      </c>
      <c r="R2694" s="31">
        <v>0</v>
      </c>
      <c r="S2694" s="25">
        <f>VLOOKUP($A2694,Database!$A:$Y,10,FALSE)</f>
        <v>154</v>
      </c>
      <c r="T2694" s="25">
        <f>VLOOKUP($A2694,Database!$A:$Y,11,FALSE)</f>
        <v>102</v>
      </c>
      <c r="U2694" s="25">
        <f>VLOOKUP($A2694,Database!$A:$Y,12,FALSE)</f>
        <v>55</v>
      </c>
      <c r="V2694" s="25" t="str">
        <f>VLOOKUP(A2694,Database!A:M,13,FALSE)</f>
        <v>À venir</v>
      </c>
      <c r="W2694" s="25" t="str">
        <f>VLOOKUP($A2694,Database!$A:$Y,20,FALSE)</f>
        <v/>
      </c>
      <c r="X2694" s="25" t="str">
        <f>VLOOKUP($A2694,Database!$A:$Y,21,FALSE)</f>
        <v/>
      </c>
      <c r="Y2694" s="25" t="str">
        <f ca="1">IF(C2694&lt;NOW(),IF(AND(P2694&gt;Q2694,W2694&gt;X2694),S2694,IF(AND(P2694=Q2694,W2694=X2694),T2694,IF(AND(P2694&lt;Q2694,W2694&lt;X2694),U2694,0))),"")</f>
        <v/>
      </c>
      <c r="Z2694" s="25">
        <f>IF(AND(P2694=W2694,Q2694=X2694),1,0)</f>
        <v>1</v>
      </c>
      <c r="AA2694" s="25" t="str">
        <f>IF(Z2694=0,"",IF(ISBLANK(VLOOKUP(A2694,Database!A:AA,22,FALSE)),"",VLOOKUP(A2694,Database!A:AA,22,FALSE)))</f>
        <v>Exact</v>
      </c>
      <c r="AB2694" s="25">
        <f ca="1">IFERROR(IF(AND(Y2694&lt;&gt;"",OR(V2694="Terminé",V2694="En cours")),VLOOKUP(AA2694,Setup_ScoreExactBonus!A:D,4,FALSE),0),0)</f>
        <v>0</v>
      </c>
      <c r="AC2694" s="31" t="str">
        <f t="shared" ca="1" si="3"/>
        <v/>
      </c>
      <c r="AD2694" s="31">
        <f ca="1">SUMIFS(AC$2:AC2694,D$2:D2694,D2694)*IF(R2694=0,1,2)</f>
        <v>0</v>
      </c>
    </row>
    <row r="2695" spans="1:30" x14ac:dyDescent="0.35">
      <c r="A2695" s="31">
        <f>IF(ISBLANK(B2695),"",COUNTIF(B$2:B2695,B2695))-1</f>
        <v>69</v>
      </c>
      <c r="B2695" s="31">
        <v>3</v>
      </c>
      <c r="C2695" s="10">
        <f>VLOOKUP($A2695,Database!$A:$Y,7,FALSE)</f>
        <v>46201.0625</v>
      </c>
      <c r="D2695" s="31" t="str">
        <f>VLOOKUP(Pronostics!$B2695,Setup_MPP!$A:$G,3,FALSE)</f>
        <v>PasMetalleux</v>
      </c>
      <c r="E2695" s="31" t="str">
        <f>VLOOKUP(Pronostics!$B2695,Setup_MPP!$A:$G,2,FALSE)</f>
        <v>Elwenn JOUBREL</v>
      </c>
      <c r="F2695" s="31" t="str">
        <f>VLOOKUP($B2695,Setup_MPP!$A:$E,4,FALSE)</f>
        <v>#F5C7FC</v>
      </c>
      <c r="G2695" s="31" t="str">
        <f>VLOOKUP($B2695,Setup_MPP!$A:$E,5,FALSE)</f>
        <v>#C489CF</v>
      </c>
      <c r="H2695" s="31" t="str">
        <f>IFERROR(IF(AND(A2695&gt;=1,A2695&lt;=104),VLOOKUP($A2695,Location!$A:$J,6,FALSE),IF(A2695=0,"Avant l'ouverture",IF(OR(A2695=105,A2695=106),"Bonus"))),"")</f>
        <v>Tour 3</v>
      </c>
      <c r="I2695" s="31" t="str">
        <f>IF(LEFT(H2695,4)="Tour",VLOOKUP(A2695,Database!$A:$C,3,FALSE),"")</f>
        <v>K</v>
      </c>
      <c r="J2695" s="31" t="str">
        <f>VLOOKUP($A2695,Location!$A:$J,7,FALSE)</f>
        <v>Colombie</v>
      </c>
      <c r="K2695" s="31" t="str">
        <f>IFERROR(VLOOKUP(J2695,Setup_Team!$B:$C,2,FALSE), "TDB")</f>
        <v>COL</v>
      </c>
      <c r="L2695" s="31" t="str">
        <f>VLOOKUP($A2695,Location!$A:$J,8,FALSE)</f>
        <v>Portugal</v>
      </c>
      <c r="M2695" s="31" t="str">
        <f>IFERROR(VLOOKUP(L2695,Setup_Team!$B:$C,2,FALSE), "TDB")</f>
        <v>PRT</v>
      </c>
      <c r="N2695" s="31" t="str">
        <f>VLOOKUP($A2695,Location!$A:$J,9,FALSE)</f>
        <v>Miami Gardens, Florida</v>
      </c>
      <c r="O2695" s="31" t="str">
        <f>VLOOKUP($A2695,Location!$A:$J,10,FALSE)</f>
        <v>Hard Rock Stadium</v>
      </c>
      <c r="R2695" s="31">
        <v>0</v>
      </c>
      <c r="S2695" s="25">
        <f>VLOOKUP($A2695,Database!$A:$Y,10,FALSE)</f>
        <v>154</v>
      </c>
      <c r="T2695" s="25">
        <f>VLOOKUP($A2695,Database!$A:$Y,11,FALSE)</f>
        <v>102</v>
      </c>
      <c r="U2695" s="25">
        <f>VLOOKUP($A2695,Database!$A:$Y,12,FALSE)</f>
        <v>55</v>
      </c>
      <c r="V2695" s="25" t="str">
        <f>VLOOKUP(A2695,Database!A:M,13,FALSE)</f>
        <v>À venir</v>
      </c>
      <c r="W2695" s="25" t="str">
        <f>VLOOKUP($A2695,Database!$A:$Y,20,FALSE)</f>
        <v/>
      </c>
      <c r="X2695" s="25" t="str">
        <f>VLOOKUP($A2695,Database!$A:$Y,21,FALSE)</f>
        <v/>
      </c>
      <c r="Y2695" s="25" t="str">
        <f ca="1">IF(C2695&lt;NOW(),IF(AND(P2695&gt;Q2695,W2695&gt;X2695),S2695,IF(AND(P2695=Q2695,W2695=X2695),T2695,IF(AND(P2695&lt;Q2695,W2695&lt;X2695),U2695,0))),"")</f>
        <v/>
      </c>
      <c r="Z2695" s="25">
        <f>IF(AND(P2695=W2695,Q2695=X2695),1,0)</f>
        <v>1</v>
      </c>
      <c r="AA2695" s="25" t="str">
        <f>IF(Z2695=0,"",IF(ISBLANK(VLOOKUP(A2695,Database!A:AA,22,FALSE)),"",VLOOKUP(A2695,Database!A:AA,22,FALSE)))</f>
        <v>Exact</v>
      </c>
      <c r="AB2695" s="25">
        <f ca="1">IFERROR(IF(AND(Y2695&lt;&gt;"",OR(V2695="Terminé",V2695="En cours")),VLOOKUP(AA2695,Setup_ScoreExactBonus!A:D,4,FALSE),0),0)</f>
        <v>0</v>
      </c>
      <c r="AC2695" s="31" t="str">
        <f t="shared" ca="1" si="3"/>
        <v/>
      </c>
      <c r="AD2695" s="31">
        <f ca="1">SUMIFS(AC$2:AC2695,D$2:D2695,D2695)*IF(R2695=0,1,2)</f>
        <v>0</v>
      </c>
    </row>
    <row r="2696" spans="1:30" x14ac:dyDescent="0.35">
      <c r="A2696" s="31">
        <f>IF(ISBLANK(B2696),"",COUNTIF(B$2:B2696,B2696))-1</f>
        <v>69</v>
      </c>
      <c r="B2696" s="31">
        <v>4</v>
      </c>
      <c r="C2696" s="10">
        <f>VLOOKUP($A2696,Database!$A:$Y,7,FALSE)</f>
        <v>46201.0625</v>
      </c>
      <c r="D2696" s="31" t="str">
        <f>VLOOKUP(Pronostics!$B2696,Setup_MPP!$A:$G,3,FALSE)</f>
        <v>Popo444</v>
      </c>
      <c r="E2696" s="31" t="str">
        <f>VLOOKUP(Pronostics!$B2696,Setup_MPP!$A:$G,2,FALSE)</f>
        <v>Pauline OLIVIER</v>
      </c>
      <c r="F2696" s="31" t="str">
        <f>VLOOKUP($B2696,Setup_MPP!$A:$E,4,FALSE)</f>
        <v>#A5EA7F</v>
      </c>
      <c r="G2696" s="31" t="str">
        <f>VLOOKUP($B2696,Setup_MPP!$A:$E,5,FALSE)</f>
        <v>#80C65A</v>
      </c>
      <c r="H2696" s="31" t="str">
        <f>IFERROR(IF(AND(A2696&gt;=1,A2696&lt;=104),VLOOKUP($A2696,Location!$A:$J,6,FALSE),IF(A2696=0,"Avant l'ouverture",IF(OR(A2696=105,A2696=106),"Bonus"))),"")</f>
        <v>Tour 3</v>
      </c>
      <c r="I2696" s="31" t="str">
        <f>IF(LEFT(H2696,4)="Tour",VLOOKUP(A2696,Database!$A:$C,3,FALSE),"")</f>
        <v>K</v>
      </c>
      <c r="J2696" s="31" t="str">
        <f>VLOOKUP($A2696,Location!$A:$J,7,FALSE)</f>
        <v>Colombie</v>
      </c>
      <c r="K2696" s="31" t="str">
        <f>IFERROR(VLOOKUP(J2696,Setup_Team!$B:$C,2,FALSE), "TDB")</f>
        <v>COL</v>
      </c>
      <c r="L2696" s="31" t="str">
        <f>VLOOKUP($A2696,Location!$A:$J,8,FALSE)</f>
        <v>Portugal</v>
      </c>
      <c r="M2696" s="31" t="str">
        <f>IFERROR(VLOOKUP(L2696,Setup_Team!$B:$C,2,FALSE), "TDB")</f>
        <v>PRT</v>
      </c>
      <c r="N2696" s="31" t="str">
        <f>VLOOKUP($A2696,Location!$A:$J,9,FALSE)</f>
        <v>Miami Gardens, Florida</v>
      </c>
      <c r="O2696" s="31" t="str">
        <f>VLOOKUP($A2696,Location!$A:$J,10,FALSE)</f>
        <v>Hard Rock Stadium</v>
      </c>
      <c r="R2696" s="31">
        <v>0</v>
      </c>
      <c r="S2696" s="25">
        <f>VLOOKUP($A2696,Database!$A:$Y,10,FALSE)</f>
        <v>154</v>
      </c>
      <c r="T2696" s="25">
        <f>VLOOKUP($A2696,Database!$A:$Y,11,FALSE)</f>
        <v>102</v>
      </c>
      <c r="U2696" s="25">
        <f>VLOOKUP($A2696,Database!$A:$Y,12,FALSE)</f>
        <v>55</v>
      </c>
      <c r="V2696" s="25" t="str">
        <f>VLOOKUP(A2696,Database!A:M,13,FALSE)</f>
        <v>À venir</v>
      </c>
      <c r="W2696" s="25" t="str">
        <f>VLOOKUP($A2696,Database!$A:$Y,20,FALSE)</f>
        <v/>
      </c>
      <c r="X2696" s="25" t="str">
        <f>VLOOKUP($A2696,Database!$A:$Y,21,FALSE)</f>
        <v/>
      </c>
      <c r="Y2696" s="25" t="str">
        <f ca="1">IF(C2696&lt;NOW(),IF(AND(P2696&gt;Q2696,W2696&gt;X2696),S2696,IF(AND(P2696=Q2696,W2696=X2696),T2696,IF(AND(P2696&lt;Q2696,W2696&lt;X2696),U2696,0))),"")</f>
        <v/>
      </c>
      <c r="Z2696" s="25">
        <f>IF(AND(P2696=W2696,Q2696=X2696),1,0)</f>
        <v>1</v>
      </c>
      <c r="AA2696" s="25" t="str">
        <f>IF(Z2696=0,"",IF(ISBLANK(VLOOKUP(A2696,Database!A:AA,22,FALSE)),"",VLOOKUP(A2696,Database!A:AA,22,FALSE)))</f>
        <v>Exact</v>
      </c>
      <c r="AB2696" s="25">
        <f ca="1">IFERROR(IF(AND(Y2696&lt;&gt;"",OR(V2696="Terminé",V2696="En cours")),VLOOKUP(AA2696,Setup_ScoreExactBonus!A:D,4,FALSE),0),0)</f>
        <v>0</v>
      </c>
      <c r="AC2696" s="31" t="str">
        <f t="shared" ca="1" si="3"/>
        <v/>
      </c>
      <c r="AD2696" s="31">
        <f ca="1">SUMIFS(AC$2:AC2696,D$2:D2696,D2696)*IF(R2696=0,1,2)</f>
        <v>0</v>
      </c>
    </row>
    <row r="2697" spans="1:30" x14ac:dyDescent="0.35">
      <c r="A2697" s="31">
        <f>IF(ISBLANK(B2697),"",COUNTIF(B$2:B2697,B2697))-1</f>
        <v>69</v>
      </c>
      <c r="B2697" s="31">
        <v>5</v>
      </c>
      <c r="C2697" s="10">
        <f>VLOOKUP($A2697,Database!$A:$Y,7,FALSE)</f>
        <v>46201.0625</v>
      </c>
      <c r="D2697" s="31" t="str">
        <f>VLOOKUP(Pronostics!$B2697,Setup_MPP!$A:$G,3,FALSE)</f>
        <v>_Jujul</v>
      </c>
      <c r="E2697" s="31" t="str">
        <f>VLOOKUP(Pronostics!$B2697,Setup_MPP!$A:$G,2,FALSE)</f>
        <v>Julie BOISSIERE</v>
      </c>
      <c r="F2697" s="31" t="str">
        <f>VLOOKUP($B2697,Setup_MPP!$A:$E,4,FALSE)</f>
        <v>#D890FF</v>
      </c>
      <c r="G2697" s="31" t="str">
        <f>VLOOKUP($B2697,Setup_MPP!$A:$E,5,FALSE)</f>
        <v>#B750EF</v>
      </c>
      <c r="H2697" s="31" t="str">
        <f>IFERROR(IF(AND(A2697&gt;=1,A2697&lt;=104),VLOOKUP($A2697,Location!$A:$J,6,FALSE),IF(A2697=0,"Avant l'ouverture",IF(OR(A2697=105,A2697=106),"Bonus"))),"")</f>
        <v>Tour 3</v>
      </c>
      <c r="I2697" s="31" t="str">
        <f>IF(LEFT(H2697,4)="Tour",VLOOKUP(A2697,Database!$A:$C,3,FALSE),"")</f>
        <v>K</v>
      </c>
      <c r="J2697" s="31" t="str">
        <f>VLOOKUP($A2697,Location!$A:$J,7,FALSE)</f>
        <v>Colombie</v>
      </c>
      <c r="K2697" s="31" t="str">
        <f>IFERROR(VLOOKUP(J2697,Setup_Team!$B:$C,2,FALSE), "TDB")</f>
        <v>COL</v>
      </c>
      <c r="L2697" s="31" t="str">
        <f>VLOOKUP($A2697,Location!$A:$J,8,FALSE)</f>
        <v>Portugal</v>
      </c>
      <c r="M2697" s="31" t="str">
        <f>IFERROR(VLOOKUP(L2697,Setup_Team!$B:$C,2,FALSE), "TDB")</f>
        <v>PRT</v>
      </c>
      <c r="N2697" s="31" t="str">
        <f>VLOOKUP($A2697,Location!$A:$J,9,FALSE)</f>
        <v>Miami Gardens, Florida</v>
      </c>
      <c r="O2697" s="31" t="str">
        <f>VLOOKUP($A2697,Location!$A:$J,10,FALSE)</f>
        <v>Hard Rock Stadium</v>
      </c>
      <c r="R2697" s="31">
        <v>0</v>
      </c>
      <c r="S2697" s="25">
        <f>VLOOKUP($A2697,Database!$A:$Y,10,FALSE)</f>
        <v>154</v>
      </c>
      <c r="T2697" s="25">
        <f>VLOOKUP($A2697,Database!$A:$Y,11,FALSE)</f>
        <v>102</v>
      </c>
      <c r="U2697" s="25">
        <f>VLOOKUP($A2697,Database!$A:$Y,12,FALSE)</f>
        <v>55</v>
      </c>
      <c r="V2697" s="25" t="str">
        <f>VLOOKUP(A2697,Database!A:M,13,FALSE)</f>
        <v>À venir</v>
      </c>
      <c r="W2697" s="25" t="str">
        <f>VLOOKUP($A2697,Database!$A:$Y,20,FALSE)</f>
        <v/>
      </c>
      <c r="X2697" s="25" t="str">
        <f>VLOOKUP($A2697,Database!$A:$Y,21,FALSE)</f>
        <v/>
      </c>
      <c r="Y2697" s="25" t="str">
        <f ca="1">IF(C2697&lt;NOW(),IF(AND(P2697&gt;Q2697,W2697&gt;X2697),S2697,IF(AND(P2697=Q2697,W2697=X2697),T2697,IF(AND(P2697&lt;Q2697,W2697&lt;X2697),U2697,0))),"")</f>
        <v/>
      </c>
      <c r="Z2697" s="25">
        <f>IF(AND(P2697=W2697,Q2697=X2697),1,0)</f>
        <v>1</v>
      </c>
      <c r="AA2697" s="25" t="str">
        <f>IF(Z2697=0,"",IF(ISBLANK(VLOOKUP(A2697,Database!A:AA,22,FALSE)),"",VLOOKUP(A2697,Database!A:AA,22,FALSE)))</f>
        <v>Exact</v>
      </c>
      <c r="AB2697" s="25">
        <f ca="1">IFERROR(IF(AND(Y2697&lt;&gt;"",OR(V2697="Terminé",V2697="En cours")),VLOOKUP(AA2697,Setup_ScoreExactBonus!A:D,4,FALSE),0),0)</f>
        <v>0</v>
      </c>
      <c r="AC2697" s="31" t="str">
        <f t="shared" ca="1" si="3"/>
        <v/>
      </c>
      <c r="AD2697" s="31">
        <f ca="1">SUMIFS(AC$2:AC2697,D$2:D2697,D2697)*IF(R2697=0,1,2)</f>
        <v>0</v>
      </c>
    </row>
    <row r="2698" spans="1:30" x14ac:dyDescent="0.35">
      <c r="A2698" s="31">
        <f>IF(ISBLANK(B2698),"",COUNTIF(B$2:B2698,B2698))-1</f>
        <v>69</v>
      </c>
      <c r="B2698" s="31">
        <v>6</v>
      </c>
      <c r="C2698" s="10">
        <f>VLOOKUP($A2698,Database!$A:$Y,7,FALSE)</f>
        <v>46201.0625</v>
      </c>
      <c r="D2698" s="31" t="str">
        <f>VLOOKUP(Pronostics!$B2698,Setup_MPP!$A:$G,3,FALSE)</f>
        <v>Julay</v>
      </c>
      <c r="E2698" s="31" t="str">
        <f>VLOOKUP(Pronostics!$B2698,Setup_MPP!$A:$G,2,FALSE)</f>
        <v>Julie BOUCHARD</v>
      </c>
      <c r="F2698" s="31" t="str">
        <f>VLOOKUP($B2698,Setup_MPP!$A:$E,4,FALSE)</f>
        <v>#A6F7B1</v>
      </c>
      <c r="G2698" s="31" t="str">
        <f>VLOOKUP($B2698,Setup_MPP!$A:$E,5,FALSE)</f>
        <v>#6EC179</v>
      </c>
      <c r="H2698" s="31" t="str">
        <f>IFERROR(IF(AND(A2698&gt;=1,A2698&lt;=104),VLOOKUP($A2698,Location!$A:$J,6,FALSE),IF(A2698=0,"Avant l'ouverture",IF(OR(A2698=105,A2698=106),"Bonus"))),"")</f>
        <v>Tour 3</v>
      </c>
      <c r="I2698" s="31" t="str">
        <f>IF(LEFT(H2698,4)="Tour",VLOOKUP(A2698,Database!$A:$C,3,FALSE),"")</f>
        <v>K</v>
      </c>
      <c r="J2698" s="31" t="str">
        <f>VLOOKUP($A2698,Location!$A:$J,7,FALSE)</f>
        <v>Colombie</v>
      </c>
      <c r="K2698" s="31" t="str">
        <f>IFERROR(VLOOKUP(J2698,Setup_Team!$B:$C,2,FALSE), "TDB")</f>
        <v>COL</v>
      </c>
      <c r="L2698" s="31" t="str">
        <f>VLOOKUP($A2698,Location!$A:$J,8,FALSE)</f>
        <v>Portugal</v>
      </c>
      <c r="M2698" s="31" t="str">
        <f>IFERROR(VLOOKUP(L2698,Setup_Team!$B:$C,2,FALSE), "TDB")</f>
        <v>PRT</v>
      </c>
      <c r="N2698" s="31" t="str">
        <f>VLOOKUP($A2698,Location!$A:$J,9,FALSE)</f>
        <v>Miami Gardens, Florida</v>
      </c>
      <c r="O2698" s="31" t="str">
        <f>VLOOKUP($A2698,Location!$A:$J,10,FALSE)</f>
        <v>Hard Rock Stadium</v>
      </c>
      <c r="R2698" s="31">
        <v>0</v>
      </c>
      <c r="S2698" s="25">
        <f>VLOOKUP($A2698,Database!$A:$Y,10,FALSE)</f>
        <v>154</v>
      </c>
      <c r="T2698" s="25">
        <f>VLOOKUP($A2698,Database!$A:$Y,11,FALSE)</f>
        <v>102</v>
      </c>
      <c r="U2698" s="25">
        <f>VLOOKUP($A2698,Database!$A:$Y,12,FALSE)</f>
        <v>55</v>
      </c>
      <c r="V2698" s="25" t="str">
        <f>VLOOKUP(A2698,Database!A:M,13,FALSE)</f>
        <v>À venir</v>
      </c>
      <c r="W2698" s="25" t="str">
        <f>VLOOKUP($A2698,Database!$A:$Y,20,FALSE)</f>
        <v/>
      </c>
      <c r="X2698" s="25" t="str">
        <f>VLOOKUP($A2698,Database!$A:$Y,21,FALSE)</f>
        <v/>
      </c>
      <c r="Y2698" s="25" t="str">
        <f ca="1">IF(C2698&lt;NOW(),IF(AND(P2698&gt;Q2698,W2698&gt;X2698),S2698,IF(AND(P2698=Q2698,W2698=X2698),T2698,IF(AND(P2698&lt;Q2698,W2698&lt;X2698),U2698,0))),"")</f>
        <v/>
      </c>
      <c r="Z2698" s="25">
        <f>IF(AND(P2698=W2698,Q2698=X2698),1,0)</f>
        <v>1</v>
      </c>
      <c r="AA2698" s="25" t="str">
        <f>IF(Z2698=0,"",IF(ISBLANK(VLOOKUP(A2698,Database!A:AA,22,FALSE)),"",VLOOKUP(A2698,Database!A:AA,22,FALSE)))</f>
        <v>Exact</v>
      </c>
      <c r="AB2698" s="25">
        <f ca="1">IFERROR(IF(AND(Y2698&lt;&gt;"",OR(V2698="Terminé",V2698="En cours")),VLOOKUP(AA2698,Setup_ScoreExactBonus!A:D,4,FALSE),0),0)</f>
        <v>0</v>
      </c>
      <c r="AC2698" s="31" t="str">
        <f t="shared" ca="1" si="3"/>
        <v/>
      </c>
      <c r="AD2698" s="31">
        <f ca="1">SUMIFS(AC$2:AC2698,D$2:D2698,D2698)*IF(R2698=0,1,2)</f>
        <v>0</v>
      </c>
    </row>
    <row r="2699" spans="1:30" x14ac:dyDescent="0.35">
      <c r="A2699" s="31">
        <f>IF(ISBLANK(B2699),"",COUNTIF(B$2:B2699,B2699))-1</f>
        <v>69</v>
      </c>
      <c r="B2699" s="31">
        <v>7</v>
      </c>
      <c r="C2699" s="10">
        <f>VLOOKUP($A2699,Database!$A:$Y,7,FALSE)</f>
        <v>46201.0625</v>
      </c>
      <c r="D2699" s="31" t="str">
        <f>VLOOKUP(Pronostics!$B2699,Setup_MPP!$A:$G,3,FALSE)</f>
        <v>__Vince__</v>
      </c>
      <c r="E2699" s="31" t="str">
        <f>VLOOKUP(Pronostics!$B2699,Setup_MPP!$A:$G,2,FALSE)</f>
        <v>Vincent FRAYSSE</v>
      </c>
      <c r="F2699" s="31" t="str">
        <f>VLOOKUP($B2699,Setup_MPP!$A:$E,4,FALSE)</f>
        <v>#B2EAE8</v>
      </c>
      <c r="G2699" s="31" t="str">
        <f>VLOOKUP($B2699,Setup_MPP!$A:$E,5,FALSE)</f>
        <v>#6CB4B1</v>
      </c>
      <c r="H2699" s="31" t="str">
        <f>IFERROR(IF(AND(A2699&gt;=1,A2699&lt;=104),VLOOKUP($A2699,Location!$A:$J,6,FALSE),IF(A2699=0,"Avant l'ouverture",IF(OR(A2699=105,A2699=106),"Bonus"))),"")</f>
        <v>Tour 3</v>
      </c>
      <c r="I2699" s="31" t="str">
        <f>IF(LEFT(H2699,4)="Tour",VLOOKUP(A2699,Database!$A:$C,3,FALSE),"")</f>
        <v>K</v>
      </c>
      <c r="J2699" s="31" t="str">
        <f>VLOOKUP($A2699,Location!$A:$J,7,FALSE)</f>
        <v>Colombie</v>
      </c>
      <c r="K2699" s="31" t="str">
        <f>IFERROR(VLOOKUP(J2699,Setup_Team!$B:$C,2,FALSE), "TDB")</f>
        <v>COL</v>
      </c>
      <c r="L2699" s="31" t="str">
        <f>VLOOKUP($A2699,Location!$A:$J,8,FALSE)</f>
        <v>Portugal</v>
      </c>
      <c r="M2699" s="31" t="str">
        <f>IFERROR(VLOOKUP(L2699,Setup_Team!$B:$C,2,FALSE), "TDB")</f>
        <v>PRT</v>
      </c>
      <c r="N2699" s="31" t="str">
        <f>VLOOKUP($A2699,Location!$A:$J,9,FALSE)</f>
        <v>Miami Gardens, Florida</v>
      </c>
      <c r="O2699" s="31" t="str">
        <f>VLOOKUP($A2699,Location!$A:$J,10,FALSE)</f>
        <v>Hard Rock Stadium</v>
      </c>
      <c r="R2699" s="31">
        <v>0</v>
      </c>
      <c r="S2699" s="25">
        <f>VLOOKUP($A2699,Database!$A:$Y,10,FALSE)</f>
        <v>154</v>
      </c>
      <c r="T2699" s="25">
        <f>VLOOKUP($A2699,Database!$A:$Y,11,FALSE)</f>
        <v>102</v>
      </c>
      <c r="U2699" s="25">
        <f>VLOOKUP($A2699,Database!$A:$Y,12,FALSE)</f>
        <v>55</v>
      </c>
      <c r="V2699" s="25" t="str">
        <f>VLOOKUP(A2699,Database!A:M,13,FALSE)</f>
        <v>À venir</v>
      </c>
      <c r="W2699" s="25" t="str">
        <f>VLOOKUP($A2699,Database!$A:$Y,20,FALSE)</f>
        <v/>
      </c>
      <c r="X2699" s="25" t="str">
        <f>VLOOKUP($A2699,Database!$A:$Y,21,FALSE)</f>
        <v/>
      </c>
      <c r="Y2699" s="25" t="str">
        <f ca="1">IF(C2699&lt;NOW(),IF(AND(P2699&gt;Q2699,W2699&gt;X2699),S2699,IF(AND(P2699=Q2699,W2699=X2699),T2699,IF(AND(P2699&lt;Q2699,W2699&lt;X2699),U2699,0))),"")</f>
        <v/>
      </c>
      <c r="Z2699" s="25">
        <f>IF(AND(P2699=W2699,Q2699=X2699),1,0)</f>
        <v>1</v>
      </c>
      <c r="AA2699" s="25" t="str">
        <f>IF(Z2699=0,"",IF(ISBLANK(VLOOKUP(A2699,Database!A:AA,22,FALSE)),"",VLOOKUP(A2699,Database!A:AA,22,FALSE)))</f>
        <v>Exact</v>
      </c>
      <c r="AB2699" s="25">
        <f ca="1">IFERROR(IF(AND(Y2699&lt;&gt;"",OR(V2699="Terminé",V2699="En cours")),VLOOKUP(AA2699,Setup_ScoreExactBonus!A:D,4,FALSE),0),0)</f>
        <v>0</v>
      </c>
      <c r="AC2699" s="31" t="str">
        <f t="shared" ca="1" si="3"/>
        <v/>
      </c>
      <c r="AD2699" s="31">
        <f ca="1">SUMIFS(AC$2:AC2699,D$2:D2699,D2699)*IF(R2699=0,1,2)</f>
        <v>0</v>
      </c>
    </row>
    <row r="2700" spans="1:30" x14ac:dyDescent="0.35">
      <c r="A2700" s="31">
        <f>IF(ISBLANK(B2700),"",COUNTIF(B$2:B2700,B2700))-1</f>
        <v>69</v>
      </c>
      <c r="B2700" s="31">
        <v>8</v>
      </c>
      <c r="C2700" s="10">
        <f>VLOOKUP($A2700,Database!$A:$Y,7,FALSE)</f>
        <v>46201.0625</v>
      </c>
      <c r="D2700" s="31" t="str">
        <f>VLOOKUP(Pronostics!$B2700,Setup_MPP!$A:$G,3,FALSE)</f>
        <v>Louuiiis</v>
      </c>
      <c r="E2700" s="31" t="str">
        <f>VLOOKUP(Pronostics!$B2700,Setup_MPP!$A:$G,2,FALSE)</f>
        <v>Louis HARLE</v>
      </c>
      <c r="F2700" s="31" t="str">
        <f>VLOOKUP($B2700,Setup_MPP!$A:$E,4,FALSE)</f>
        <v>#EEF7B1</v>
      </c>
      <c r="G2700" s="31" t="str">
        <f>VLOOKUP($B2700,Setup_MPP!$A:$E,5,FALSE)</f>
        <v>#C1CB7D</v>
      </c>
      <c r="H2700" s="31" t="str">
        <f>IFERROR(IF(AND(A2700&gt;=1,A2700&lt;=104),VLOOKUP($A2700,Location!$A:$J,6,FALSE),IF(A2700=0,"Avant l'ouverture",IF(OR(A2700=105,A2700=106),"Bonus"))),"")</f>
        <v>Tour 3</v>
      </c>
      <c r="I2700" s="31" t="str">
        <f>IF(LEFT(H2700,4)="Tour",VLOOKUP(A2700,Database!$A:$C,3,FALSE),"")</f>
        <v>K</v>
      </c>
      <c r="J2700" s="31" t="str">
        <f>VLOOKUP($A2700,Location!$A:$J,7,FALSE)</f>
        <v>Colombie</v>
      </c>
      <c r="K2700" s="31" t="str">
        <f>IFERROR(VLOOKUP(J2700,Setup_Team!$B:$C,2,FALSE), "TDB")</f>
        <v>COL</v>
      </c>
      <c r="L2700" s="31" t="str">
        <f>VLOOKUP($A2700,Location!$A:$J,8,FALSE)</f>
        <v>Portugal</v>
      </c>
      <c r="M2700" s="31" t="str">
        <f>IFERROR(VLOOKUP(L2700,Setup_Team!$B:$C,2,FALSE), "TDB")</f>
        <v>PRT</v>
      </c>
      <c r="N2700" s="31" t="str">
        <f>VLOOKUP($A2700,Location!$A:$J,9,FALSE)</f>
        <v>Miami Gardens, Florida</v>
      </c>
      <c r="O2700" s="31" t="str">
        <f>VLOOKUP($A2700,Location!$A:$J,10,FALSE)</f>
        <v>Hard Rock Stadium</v>
      </c>
      <c r="R2700" s="31">
        <v>0</v>
      </c>
      <c r="S2700" s="25">
        <f>VLOOKUP($A2700,Database!$A:$Y,10,FALSE)</f>
        <v>154</v>
      </c>
      <c r="T2700" s="25">
        <f>VLOOKUP($A2700,Database!$A:$Y,11,FALSE)</f>
        <v>102</v>
      </c>
      <c r="U2700" s="25">
        <f>VLOOKUP($A2700,Database!$A:$Y,12,FALSE)</f>
        <v>55</v>
      </c>
      <c r="V2700" s="25" t="str">
        <f>VLOOKUP(A2700,Database!A:M,13,FALSE)</f>
        <v>À venir</v>
      </c>
      <c r="W2700" s="25" t="str">
        <f>VLOOKUP($A2700,Database!$A:$Y,20,FALSE)</f>
        <v/>
      </c>
      <c r="X2700" s="25" t="str">
        <f>VLOOKUP($A2700,Database!$A:$Y,21,FALSE)</f>
        <v/>
      </c>
      <c r="Y2700" s="25" t="str">
        <f ca="1">IF(C2700&lt;NOW(),IF(AND(P2700&gt;Q2700,W2700&gt;X2700),S2700,IF(AND(P2700=Q2700,W2700=X2700),T2700,IF(AND(P2700&lt;Q2700,W2700&lt;X2700),U2700,0))),"")</f>
        <v/>
      </c>
      <c r="Z2700" s="25">
        <f>IF(AND(P2700=W2700,Q2700=X2700),1,0)</f>
        <v>1</v>
      </c>
      <c r="AA2700" s="25" t="str">
        <f>IF(Z2700=0,"",IF(ISBLANK(VLOOKUP(A2700,Database!A:AA,22,FALSE)),"",VLOOKUP(A2700,Database!A:AA,22,FALSE)))</f>
        <v>Exact</v>
      </c>
      <c r="AB2700" s="25">
        <f ca="1">IFERROR(IF(AND(Y2700&lt;&gt;"",OR(V2700="Terminé",V2700="En cours")),VLOOKUP(AA2700,Setup_ScoreExactBonus!A:D,4,FALSE),0),0)</f>
        <v>0</v>
      </c>
      <c r="AC2700" s="31" t="str">
        <f t="shared" ca="1" si="3"/>
        <v/>
      </c>
      <c r="AD2700" s="31">
        <f ca="1">SUMIFS(AC$2:AC2700,D$2:D2700,D2700)*IF(R2700=0,1,2)</f>
        <v>0</v>
      </c>
    </row>
    <row r="2701" spans="1:30" x14ac:dyDescent="0.35">
      <c r="A2701" s="31">
        <f>IF(ISBLANK(B2701),"",COUNTIF(B$2:B2701,B2701))-1</f>
        <v>69</v>
      </c>
      <c r="B2701" s="31">
        <v>9</v>
      </c>
      <c r="C2701" s="10">
        <f>VLOOKUP($A2701,Database!$A:$Y,7,FALSE)</f>
        <v>46201.0625</v>
      </c>
      <c r="D2701" s="31" t="str">
        <f>VLOOKUP(Pronostics!$B2701,Setup_MPP!$A:$G,3,FALSE)</f>
        <v>Aurelien_dqp</v>
      </c>
      <c r="E2701" s="31" t="str">
        <f>VLOOKUP(Pronostics!$B2701,Setup_MPP!$A:$G,2,FALSE)</f>
        <v>Aurélien DE POULPIQUET</v>
      </c>
      <c r="F2701" s="31" t="str">
        <f>VLOOKUP($B2701,Setup_MPP!$A:$E,4,FALSE)</f>
        <v>#F4EA9D</v>
      </c>
      <c r="G2701" s="31" t="str">
        <f>VLOOKUP($B2701,Setup_MPP!$A:$E,5,FALSE)</f>
        <v>#D2C458</v>
      </c>
      <c r="H2701" s="31" t="str">
        <f>IFERROR(IF(AND(A2701&gt;=1,A2701&lt;=104),VLOOKUP($A2701,Location!$A:$J,6,FALSE),IF(A2701=0,"Avant l'ouverture",IF(OR(A2701=105,A2701=106),"Bonus"))),"")</f>
        <v>Tour 3</v>
      </c>
      <c r="I2701" s="31" t="str">
        <f>IF(LEFT(H2701,4)="Tour",VLOOKUP(A2701,Database!$A:$C,3,FALSE),"")</f>
        <v>K</v>
      </c>
      <c r="J2701" s="31" t="str">
        <f>VLOOKUP($A2701,Location!$A:$J,7,FALSE)</f>
        <v>Colombie</v>
      </c>
      <c r="K2701" s="31" t="str">
        <f>IFERROR(VLOOKUP(J2701,Setup_Team!$B:$C,2,FALSE), "TDB")</f>
        <v>COL</v>
      </c>
      <c r="L2701" s="31" t="str">
        <f>VLOOKUP($A2701,Location!$A:$J,8,FALSE)</f>
        <v>Portugal</v>
      </c>
      <c r="M2701" s="31" t="str">
        <f>IFERROR(VLOOKUP(L2701,Setup_Team!$B:$C,2,FALSE), "TDB")</f>
        <v>PRT</v>
      </c>
      <c r="N2701" s="31" t="str">
        <f>VLOOKUP($A2701,Location!$A:$J,9,FALSE)</f>
        <v>Miami Gardens, Florida</v>
      </c>
      <c r="O2701" s="31" t="str">
        <f>VLOOKUP($A2701,Location!$A:$J,10,FALSE)</f>
        <v>Hard Rock Stadium</v>
      </c>
      <c r="R2701" s="31">
        <v>0</v>
      </c>
      <c r="S2701" s="25">
        <f>VLOOKUP($A2701,Database!$A:$Y,10,FALSE)</f>
        <v>154</v>
      </c>
      <c r="T2701" s="25">
        <f>VLOOKUP($A2701,Database!$A:$Y,11,FALSE)</f>
        <v>102</v>
      </c>
      <c r="U2701" s="25">
        <f>VLOOKUP($A2701,Database!$A:$Y,12,FALSE)</f>
        <v>55</v>
      </c>
      <c r="V2701" s="25" t="str">
        <f>VLOOKUP(A2701,Database!A:M,13,FALSE)</f>
        <v>À venir</v>
      </c>
      <c r="W2701" s="25" t="str">
        <f>VLOOKUP($A2701,Database!$A:$Y,20,FALSE)</f>
        <v/>
      </c>
      <c r="X2701" s="25" t="str">
        <f>VLOOKUP($A2701,Database!$A:$Y,21,FALSE)</f>
        <v/>
      </c>
      <c r="Y2701" s="25" t="str">
        <f ca="1">IF(C2701&lt;NOW(),IF(AND(P2701&gt;Q2701,W2701&gt;X2701),S2701,IF(AND(P2701=Q2701,W2701=X2701),T2701,IF(AND(P2701&lt;Q2701,W2701&lt;X2701),U2701,0))),"")</f>
        <v/>
      </c>
      <c r="Z2701" s="25">
        <f>IF(AND(P2701=W2701,Q2701=X2701),1,0)</f>
        <v>1</v>
      </c>
      <c r="AA2701" s="25" t="str">
        <f>IF(Z2701=0,"",IF(ISBLANK(VLOOKUP(A2701,Database!A:AA,22,FALSE)),"",VLOOKUP(A2701,Database!A:AA,22,FALSE)))</f>
        <v>Exact</v>
      </c>
      <c r="AB2701" s="25">
        <f ca="1">IFERROR(IF(AND(Y2701&lt;&gt;"",OR(V2701="Terminé",V2701="En cours")),VLOOKUP(AA2701,Setup_ScoreExactBonus!A:D,4,FALSE),0),0)</f>
        <v>0</v>
      </c>
      <c r="AC2701" s="31" t="str">
        <f t="shared" ca="1" si="3"/>
        <v/>
      </c>
      <c r="AD2701" s="31">
        <f ca="1">SUMIFS(AC$2:AC2701,D$2:D2701,D2701)*IF(R2701=0,1,2)</f>
        <v>0</v>
      </c>
    </row>
    <row r="2702" spans="1:30" x14ac:dyDescent="0.35">
      <c r="A2702" s="31">
        <f>IF(ISBLANK(B2702),"",COUNTIF(B$2:B2702,B2702))-1</f>
        <v>69</v>
      </c>
      <c r="B2702" s="31">
        <v>10</v>
      </c>
      <c r="C2702" s="10">
        <f>VLOOKUP($A2702,Database!$A:$Y,7,FALSE)</f>
        <v>46201.0625</v>
      </c>
      <c r="D2702" s="31" t="str">
        <f>VLOOKUP(Pronostics!$B2702,Setup_MPP!$A:$G,3,FALSE)</f>
        <v>RandomPaul</v>
      </c>
      <c r="E2702" s="31" t="str">
        <f>VLOOKUP(Pronostics!$B2702,Setup_MPP!$A:$G,2,FALSE)</f>
        <v>Paul MONTESINOS</v>
      </c>
      <c r="F2702" s="31" t="str">
        <f>VLOOKUP($B2702,Setup_MPP!$A:$E,4,FALSE)</f>
        <v>#C4B0FF</v>
      </c>
      <c r="G2702" s="31" t="str">
        <f>VLOOKUP($B2702,Setup_MPP!$A:$E,5,FALSE)</f>
        <v>#7F66C8</v>
      </c>
      <c r="H2702" s="31" t="str">
        <f>IFERROR(IF(AND(A2702&gt;=1,A2702&lt;=104),VLOOKUP($A2702,Location!$A:$J,6,FALSE),IF(A2702=0,"Avant l'ouverture",IF(OR(A2702=105,A2702=106),"Bonus"))),"")</f>
        <v>Tour 3</v>
      </c>
      <c r="I2702" s="31" t="str">
        <f>IF(LEFT(H2702,4)="Tour",VLOOKUP(A2702,Database!$A:$C,3,FALSE),"")</f>
        <v>K</v>
      </c>
      <c r="J2702" s="31" t="str">
        <f>VLOOKUP($A2702,Location!$A:$J,7,FALSE)</f>
        <v>Colombie</v>
      </c>
      <c r="K2702" s="31" t="str">
        <f>IFERROR(VLOOKUP(J2702,Setup_Team!$B:$C,2,FALSE), "TDB")</f>
        <v>COL</v>
      </c>
      <c r="L2702" s="31" t="str">
        <f>VLOOKUP($A2702,Location!$A:$J,8,FALSE)</f>
        <v>Portugal</v>
      </c>
      <c r="M2702" s="31" t="str">
        <f>IFERROR(VLOOKUP(L2702,Setup_Team!$B:$C,2,FALSE), "TDB")</f>
        <v>PRT</v>
      </c>
      <c r="N2702" s="31" t="str">
        <f>VLOOKUP($A2702,Location!$A:$J,9,FALSE)</f>
        <v>Miami Gardens, Florida</v>
      </c>
      <c r="O2702" s="31" t="str">
        <f>VLOOKUP($A2702,Location!$A:$J,10,FALSE)</f>
        <v>Hard Rock Stadium</v>
      </c>
      <c r="R2702" s="31">
        <v>0</v>
      </c>
      <c r="S2702" s="25">
        <f>VLOOKUP($A2702,Database!$A:$Y,10,FALSE)</f>
        <v>154</v>
      </c>
      <c r="T2702" s="25">
        <f>VLOOKUP($A2702,Database!$A:$Y,11,FALSE)</f>
        <v>102</v>
      </c>
      <c r="U2702" s="25">
        <f>VLOOKUP($A2702,Database!$A:$Y,12,FALSE)</f>
        <v>55</v>
      </c>
      <c r="V2702" s="25" t="str">
        <f>VLOOKUP(A2702,Database!A:M,13,FALSE)</f>
        <v>À venir</v>
      </c>
      <c r="W2702" s="25" t="str">
        <f>VLOOKUP($A2702,Database!$A:$Y,20,FALSE)</f>
        <v/>
      </c>
      <c r="X2702" s="25" t="str">
        <f>VLOOKUP($A2702,Database!$A:$Y,21,FALSE)</f>
        <v/>
      </c>
      <c r="Y2702" s="25" t="str">
        <f ca="1">IF(C2702&lt;NOW(),IF(AND(P2702&gt;Q2702,W2702&gt;X2702),S2702,IF(AND(P2702=Q2702,W2702=X2702),T2702,IF(AND(P2702&lt;Q2702,W2702&lt;X2702),U2702,0))),"")</f>
        <v/>
      </c>
      <c r="Z2702" s="25">
        <f>IF(AND(P2702=W2702,Q2702=X2702),1,0)</f>
        <v>1</v>
      </c>
      <c r="AA2702" s="25" t="str">
        <f>IF(Z2702=0,"",IF(ISBLANK(VLOOKUP(A2702,Database!A:AA,22,FALSE)),"",VLOOKUP(A2702,Database!A:AA,22,FALSE)))</f>
        <v>Exact</v>
      </c>
      <c r="AB2702" s="25">
        <f ca="1">IFERROR(IF(AND(Y2702&lt;&gt;"",OR(V2702="Terminé",V2702="En cours")),VLOOKUP(AA2702,Setup_ScoreExactBonus!A:D,4,FALSE),0),0)</f>
        <v>0</v>
      </c>
      <c r="AC2702" s="31" t="str">
        <f t="shared" ca="1" si="3"/>
        <v/>
      </c>
      <c r="AD2702" s="31">
        <f ca="1">SUMIFS(AC$2:AC2702,D$2:D2702,D2702)*IF(R2702=0,1,2)</f>
        <v>0</v>
      </c>
    </row>
    <row r="2703" spans="1:30" x14ac:dyDescent="0.35">
      <c r="A2703" s="31">
        <f>IF(ISBLANK(B2703),"",COUNTIF(B$2:B2703,B2703))-1</f>
        <v>69</v>
      </c>
      <c r="B2703" s="31">
        <v>11</v>
      </c>
      <c r="C2703" s="10">
        <f>VLOOKUP($A2703,Database!$A:$Y,7,FALSE)</f>
        <v>46201.0625</v>
      </c>
      <c r="D2703" s="31" t="str">
        <f>VLOOKUP(Pronostics!$B2703,Setup_MPP!$A:$G,3,FALSE)</f>
        <v>Kinsley#8SA6T</v>
      </c>
      <c r="E2703" s="31" t="str">
        <f>VLOOKUP(Pronostics!$B2703,Setup_MPP!$A:$G,2,FALSE)</f>
        <v>Kinsley ROQUE</v>
      </c>
      <c r="F2703" s="31" t="str">
        <f>VLOOKUP($B2703,Setup_MPP!$A:$E,4,FALSE)</f>
        <v>#CBEBBA</v>
      </c>
      <c r="G2703" s="31" t="str">
        <f>VLOOKUP($B2703,Setup_MPP!$A:$E,5,FALSE)</f>
        <v>#70BC6E</v>
      </c>
      <c r="H2703" s="31" t="str">
        <f>IFERROR(IF(AND(A2703&gt;=1,A2703&lt;=104),VLOOKUP($A2703,Location!$A:$J,6,FALSE),IF(A2703=0,"Avant l'ouverture",IF(OR(A2703=105,A2703=106),"Bonus"))),"")</f>
        <v>Tour 3</v>
      </c>
      <c r="I2703" s="31" t="str">
        <f>IF(LEFT(H2703,4)="Tour",VLOOKUP(A2703,Database!$A:$C,3,FALSE),"")</f>
        <v>K</v>
      </c>
      <c r="J2703" s="31" t="str">
        <f>VLOOKUP($A2703,Location!$A:$J,7,FALSE)</f>
        <v>Colombie</v>
      </c>
      <c r="K2703" s="31" t="str">
        <f>IFERROR(VLOOKUP(J2703,Setup_Team!$B:$C,2,FALSE), "TDB")</f>
        <v>COL</v>
      </c>
      <c r="L2703" s="31" t="str">
        <f>VLOOKUP($A2703,Location!$A:$J,8,FALSE)</f>
        <v>Portugal</v>
      </c>
      <c r="M2703" s="31" t="str">
        <f>IFERROR(VLOOKUP(L2703,Setup_Team!$B:$C,2,FALSE), "TDB")</f>
        <v>PRT</v>
      </c>
      <c r="N2703" s="31" t="str">
        <f>VLOOKUP($A2703,Location!$A:$J,9,FALSE)</f>
        <v>Miami Gardens, Florida</v>
      </c>
      <c r="O2703" s="31" t="str">
        <f>VLOOKUP($A2703,Location!$A:$J,10,FALSE)</f>
        <v>Hard Rock Stadium</v>
      </c>
      <c r="R2703" s="31">
        <v>0</v>
      </c>
      <c r="S2703" s="25">
        <f>VLOOKUP($A2703,Database!$A:$Y,10,FALSE)</f>
        <v>154</v>
      </c>
      <c r="T2703" s="25">
        <f>VLOOKUP($A2703,Database!$A:$Y,11,FALSE)</f>
        <v>102</v>
      </c>
      <c r="U2703" s="25">
        <f>VLOOKUP($A2703,Database!$A:$Y,12,FALSE)</f>
        <v>55</v>
      </c>
      <c r="V2703" s="25" t="str">
        <f>VLOOKUP(A2703,Database!A:M,13,FALSE)</f>
        <v>À venir</v>
      </c>
      <c r="W2703" s="25" t="str">
        <f>VLOOKUP($A2703,Database!$A:$Y,20,FALSE)</f>
        <v/>
      </c>
      <c r="X2703" s="25" t="str">
        <f>VLOOKUP($A2703,Database!$A:$Y,21,FALSE)</f>
        <v/>
      </c>
      <c r="Y2703" s="25" t="str">
        <f ca="1">IF(C2703&lt;NOW(),IF(AND(P2703&gt;Q2703,W2703&gt;X2703),S2703,IF(AND(P2703=Q2703,W2703=X2703),T2703,IF(AND(P2703&lt;Q2703,W2703&lt;X2703),U2703,0))),"")</f>
        <v/>
      </c>
      <c r="Z2703" s="25">
        <f>IF(AND(P2703=W2703,Q2703=X2703),1,0)</f>
        <v>1</v>
      </c>
      <c r="AA2703" s="25" t="str">
        <f>IF(Z2703=0,"",IF(ISBLANK(VLOOKUP(A2703,Database!A:AA,22,FALSE)),"",VLOOKUP(A2703,Database!A:AA,22,FALSE)))</f>
        <v>Exact</v>
      </c>
      <c r="AB2703" s="25">
        <f ca="1">IFERROR(IF(AND(Y2703&lt;&gt;"",OR(V2703="Terminé",V2703="En cours")),VLOOKUP(AA2703,Setup_ScoreExactBonus!A:D,4,FALSE),0),0)</f>
        <v>0</v>
      </c>
      <c r="AC2703" s="31" t="str">
        <f t="shared" ca="1" si="3"/>
        <v/>
      </c>
      <c r="AD2703" s="31">
        <f ca="1">SUMIFS(AC$2:AC2703,D$2:D2703,D2703)*IF(R2703=0,1,2)</f>
        <v>0</v>
      </c>
    </row>
    <row r="2704" spans="1:30" x14ac:dyDescent="0.35">
      <c r="A2704" s="31">
        <f>IF(ISBLANK(B2704),"",COUNTIF(B$2:B2704,B2704))-1</f>
        <v>69</v>
      </c>
      <c r="B2704" s="31">
        <v>12</v>
      </c>
      <c r="C2704" s="10">
        <f>VLOOKUP($A2704,Database!$A:$Y,7,FALSE)</f>
        <v>46201.0625</v>
      </c>
      <c r="D2704" s="31" t="str">
        <f>VLOOKUP(Pronostics!$B2704,Setup_MPP!$A:$G,3,FALSE)</f>
        <v>Jaouad1</v>
      </c>
      <c r="E2704" s="31" t="str">
        <f>VLOOKUP(Pronostics!$B2704,Setup_MPP!$A:$G,2,FALSE)</f>
        <v>Jaouad SETTI</v>
      </c>
      <c r="F2704" s="31" t="str">
        <f>VLOOKUP($B2704,Setup_MPP!$A:$E,4,FALSE)</f>
        <v>#C2D4FF</v>
      </c>
      <c r="G2704" s="31" t="str">
        <f>VLOOKUP($B2704,Setup_MPP!$A:$E,5,FALSE)</f>
        <v>#6586D5</v>
      </c>
      <c r="H2704" s="31" t="str">
        <f>IFERROR(IF(AND(A2704&gt;=1,A2704&lt;=104),VLOOKUP($A2704,Location!$A:$J,6,FALSE),IF(A2704=0,"Avant l'ouverture",IF(OR(A2704=105,A2704=106),"Bonus"))),"")</f>
        <v>Tour 3</v>
      </c>
      <c r="I2704" s="31" t="str">
        <f>IF(LEFT(H2704,4)="Tour",VLOOKUP(A2704,Database!$A:$C,3,FALSE),"")</f>
        <v>K</v>
      </c>
      <c r="J2704" s="31" t="str">
        <f>VLOOKUP($A2704,Location!$A:$J,7,FALSE)</f>
        <v>Colombie</v>
      </c>
      <c r="K2704" s="31" t="str">
        <f>IFERROR(VLOOKUP(J2704,Setup_Team!$B:$C,2,FALSE), "TDB")</f>
        <v>COL</v>
      </c>
      <c r="L2704" s="31" t="str">
        <f>VLOOKUP($A2704,Location!$A:$J,8,FALSE)</f>
        <v>Portugal</v>
      </c>
      <c r="M2704" s="31" t="str">
        <f>IFERROR(VLOOKUP(L2704,Setup_Team!$B:$C,2,FALSE), "TDB")</f>
        <v>PRT</v>
      </c>
      <c r="N2704" s="31" t="str">
        <f>VLOOKUP($A2704,Location!$A:$J,9,FALSE)</f>
        <v>Miami Gardens, Florida</v>
      </c>
      <c r="O2704" s="31" t="str">
        <f>VLOOKUP($A2704,Location!$A:$J,10,FALSE)</f>
        <v>Hard Rock Stadium</v>
      </c>
      <c r="R2704" s="31">
        <v>0</v>
      </c>
      <c r="S2704" s="25">
        <f>VLOOKUP($A2704,Database!$A:$Y,10,FALSE)</f>
        <v>154</v>
      </c>
      <c r="T2704" s="25">
        <f>VLOOKUP($A2704,Database!$A:$Y,11,FALSE)</f>
        <v>102</v>
      </c>
      <c r="U2704" s="25">
        <f>VLOOKUP($A2704,Database!$A:$Y,12,FALSE)</f>
        <v>55</v>
      </c>
      <c r="V2704" s="25" t="str">
        <f>VLOOKUP(A2704,Database!A:M,13,FALSE)</f>
        <v>À venir</v>
      </c>
      <c r="W2704" s="25" t="str">
        <f>VLOOKUP($A2704,Database!$A:$Y,20,FALSE)</f>
        <v/>
      </c>
      <c r="X2704" s="25" t="str">
        <f>VLOOKUP($A2704,Database!$A:$Y,21,FALSE)</f>
        <v/>
      </c>
      <c r="Y2704" s="25" t="str">
        <f ca="1">IF(C2704&lt;NOW(),IF(AND(P2704&gt;Q2704,W2704&gt;X2704),S2704,IF(AND(P2704=Q2704,W2704=X2704),T2704,IF(AND(P2704&lt;Q2704,W2704&lt;X2704),U2704,0))),"")</f>
        <v/>
      </c>
      <c r="Z2704" s="25">
        <f>IF(AND(P2704=W2704,Q2704=X2704),1,0)</f>
        <v>1</v>
      </c>
      <c r="AA2704" s="25" t="str">
        <f>IF(Z2704=0,"",IF(ISBLANK(VLOOKUP(A2704,Database!A:AA,22,FALSE)),"",VLOOKUP(A2704,Database!A:AA,22,FALSE)))</f>
        <v>Exact</v>
      </c>
      <c r="AB2704" s="25">
        <f ca="1">IFERROR(IF(AND(Y2704&lt;&gt;"",OR(V2704="Terminé",V2704="En cours")),VLOOKUP(AA2704,Setup_ScoreExactBonus!A:D,4,FALSE),0),0)</f>
        <v>0</v>
      </c>
      <c r="AC2704" s="31" t="str">
        <f t="shared" ca="1" si="3"/>
        <v/>
      </c>
      <c r="AD2704" s="31">
        <f ca="1">SUMIFS(AC$2:AC2704,D$2:D2704,D2704)*IF(R2704=0,1,2)</f>
        <v>0</v>
      </c>
    </row>
    <row r="2705" spans="1:30" x14ac:dyDescent="0.35">
      <c r="A2705" s="31">
        <f>IF(ISBLANK(B2705),"",COUNTIF(B$2:B2705,B2705))-1</f>
        <v>69</v>
      </c>
      <c r="B2705" s="31">
        <v>13</v>
      </c>
      <c r="C2705" s="10">
        <f>VLOOKUP($A2705,Database!$A:$Y,7,FALSE)</f>
        <v>46201.0625</v>
      </c>
      <c r="D2705" s="31" t="str">
        <f>VLOOKUP(Pronostics!$B2705,Setup_MPP!$A:$G,3,FALSE)</f>
        <v>Julien_I</v>
      </c>
      <c r="E2705" s="31" t="str">
        <f>VLOOKUP(Pronostics!$B2705,Setup_MPP!$A:$G,2,FALSE)</f>
        <v>Julien INGE</v>
      </c>
      <c r="F2705" s="31" t="str">
        <f>VLOOKUP($B2705,Setup_MPP!$A:$E,4,FALSE)</f>
        <v>#C1E0EF</v>
      </c>
      <c r="G2705" s="31" t="str">
        <f>VLOOKUP($B2705,Setup_MPP!$A:$E,5,FALSE)</f>
        <v>#4F91B2</v>
      </c>
      <c r="H2705" s="31" t="str">
        <f>IFERROR(IF(AND(A2705&gt;=1,A2705&lt;=104),VLOOKUP($A2705,Location!$A:$J,6,FALSE),IF(A2705=0,"Avant l'ouverture",IF(OR(A2705=105,A2705=106),"Bonus"))),"")</f>
        <v>Tour 3</v>
      </c>
      <c r="I2705" s="31" t="str">
        <f>IF(LEFT(H2705,4)="Tour",VLOOKUP(A2705,Database!$A:$C,3,FALSE),"")</f>
        <v>K</v>
      </c>
      <c r="J2705" s="31" t="str">
        <f>VLOOKUP($A2705,Location!$A:$J,7,FALSE)</f>
        <v>Colombie</v>
      </c>
      <c r="K2705" s="31" t="str">
        <f>IFERROR(VLOOKUP(J2705,Setup_Team!$B:$C,2,FALSE), "TDB")</f>
        <v>COL</v>
      </c>
      <c r="L2705" s="31" t="str">
        <f>VLOOKUP($A2705,Location!$A:$J,8,FALSE)</f>
        <v>Portugal</v>
      </c>
      <c r="M2705" s="31" t="str">
        <f>IFERROR(VLOOKUP(L2705,Setup_Team!$B:$C,2,FALSE), "TDB")</f>
        <v>PRT</v>
      </c>
      <c r="N2705" s="31" t="str">
        <f>VLOOKUP($A2705,Location!$A:$J,9,FALSE)</f>
        <v>Miami Gardens, Florida</v>
      </c>
      <c r="O2705" s="31" t="str">
        <f>VLOOKUP($A2705,Location!$A:$J,10,FALSE)</f>
        <v>Hard Rock Stadium</v>
      </c>
      <c r="R2705" s="31">
        <v>0</v>
      </c>
      <c r="S2705" s="25">
        <f>VLOOKUP($A2705,Database!$A:$Y,10,FALSE)</f>
        <v>154</v>
      </c>
      <c r="T2705" s="25">
        <f>VLOOKUP($A2705,Database!$A:$Y,11,FALSE)</f>
        <v>102</v>
      </c>
      <c r="U2705" s="25">
        <f>VLOOKUP($A2705,Database!$A:$Y,12,FALSE)</f>
        <v>55</v>
      </c>
      <c r="V2705" s="25" t="str">
        <f>VLOOKUP(A2705,Database!A:M,13,FALSE)</f>
        <v>À venir</v>
      </c>
      <c r="W2705" s="25" t="str">
        <f>VLOOKUP($A2705,Database!$A:$Y,20,FALSE)</f>
        <v/>
      </c>
      <c r="X2705" s="25" t="str">
        <f>VLOOKUP($A2705,Database!$A:$Y,21,FALSE)</f>
        <v/>
      </c>
      <c r="Y2705" s="25" t="str">
        <f ca="1">IF(C2705&lt;NOW(),IF(AND(P2705&gt;Q2705,W2705&gt;X2705),S2705,IF(AND(P2705=Q2705,W2705=X2705),T2705,IF(AND(P2705&lt;Q2705,W2705&lt;X2705),U2705,0))),"")</f>
        <v/>
      </c>
      <c r="Z2705" s="25">
        <f>IF(AND(P2705=W2705,Q2705=X2705),1,0)</f>
        <v>1</v>
      </c>
      <c r="AA2705" s="25" t="str">
        <f>IF(Z2705=0,"",IF(ISBLANK(VLOOKUP(A2705,Database!A:AA,22,FALSE)),"",VLOOKUP(A2705,Database!A:AA,22,FALSE)))</f>
        <v>Exact</v>
      </c>
      <c r="AB2705" s="25">
        <f ca="1">IFERROR(IF(AND(Y2705&lt;&gt;"",OR(V2705="Terminé",V2705="En cours")),VLOOKUP(AA2705,Setup_ScoreExactBonus!A:D,4,FALSE),0),0)</f>
        <v>0</v>
      </c>
      <c r="AC2705" s="31" t="str">
        <f t="shared" ca="1" si="3"/>
        <v/>
      </c>
      <c r="AD2705" s="31">
        <f ca="1">SUMIFS(AC$2:AC2705,D$2:D2705,D2705)*IF(R2705=0,1,2)</f>
        <v>0</v>
      </c>
    </row>
    <row r="2706" spans="1:30" x14ac:dyDescent="0.35">
      <c r="A2706" s="31">
        <f>IF(ISBLANK(B2706),"",COUNTIF(B$2:B2706,B2706))-1</f>
        <v>69</v>
      </c>
      <c r="B2706" s="31">
        <v>14</v>
      </c>
      <c r="C2706" s="10">
        <f>VLOOKUP($A2706,Database!$A:$Y,7,FALSE)</f>
        <v>46201.0625</v>
      </c>
      <c r="D2706" s="31" t="str">
        <f>VLOOKUP(Pronostics!$B2706,Setup_MPP!$A:$G,3,FALSE)</f>
        <v>MarieEYT</v>
      </c>
      <c r="E2706" s="31" t="str">
        <f>VLOOKUP(Pronostics!$B2706,Setup_MPP!$A:$G,2,FALSE)</f>
        <v>Marie EXBRAYAT</v>
      </c>
      <c r="F2706" s="31" t="str">
        <f>VLOOKUP($B2706,Setup_MPP!$A:$E,4,FALSE)</f>
        <v>#FFAFD2</v>
      </c>
      <c r="G2706" s="31" t="str">
        <f>VLOOKUP($B2706,Setup_MPP!$A:$E,5,FALSE)</f>
        <v>#F2589B</v>
      </c>
      <c r="H2706" s="31" t="str">
        <f>IFERROR(IF(AND(A2706&gt;=1,A2706&lt;=104),VLOOKUP($A2706,Location!$A:$J,6,FALSE),IF(A2706=0,"Avant l'ouverture",IF(OR(A2706=105,A2706=106),"Bonus"))),"")</f>
        <v>Tour 3</v>
      </c>
      <c r="I2706" s="31" t="str">
        <f>IF(LEFT(H2706,4)="Tour",VLOOKUP(A2706,Database!$A:$C,3,FALSE),"")</f>
        <v>K</v>
      </c>
      <c r="J2706" s="31" t="str">
        <f>VLOOKUP($A2706,Location!$A:$J,7,FALSE)</f>
        <v>Colombie</v>
      </c>
      <c r="K2706" s="31" t="str">
        <f>IFERROR(VLOOKUP(J2706,Setup_Team!$B:$C,2,FALSE), "TDB")</f>
        <v>COL</v>
      </c>
      <c r="L2706" s="31" t="str">
        <f>VLOOKUP($A2706,Location!$A:$J,8,FALSE)</f>
        <v>Portugal</v>
      </c>
      <c r="M2706" s="31" t="str">
        <f>IFERROR(VLOOKUP(L2706,Setup_Team!$B:$C,2,FALSE), "TDB")</f>
        <v>PRT</v>
      </c>
      <c r="N2706" s="31" t="str">
        <f>VLOOKUP($A2706,Location!$A:$J,9,FALSE)</f>
        <v>Miami Gardens, Florida</v>
      </c>
      <c r="O2706" s="31" t="str">
        <f>VLOOKUP($A2706,Location!$A:$J,10,FALSE)</f>
        <v>Hard Rock Stadium</v>
      </c>
      <c r="R2706" s="31">
        <v>0</v>
      </c>
      <c r="S2706" s="25">
        <f>VLOOKUP($A2706,Database!$A:$Y,10,FALSE)</f>
        <v>154</v>
      </c>
      <c r="T2706" s="25">
        <f>VLOOKUP($A2706,Database!$A:$Y,11,FALSE)</f>
        <v>102</v>
      </c>
      <c r="U2706" s="25">
        <f>VLOOKUP($A2706,Database!$A:$Y,12,FALSE)</f>
        <v>55</v>
      </c>
      <c r="V2706" s="25" t="str">
        <f>VLOOKUP(A2706,Database!A:M,13,FALSE)</f>
        <v>À venir</v>
      </c>
      <c r="W2706" s="25" t="str">
        <f>VLOOKUP($A2706,Database!$A:$Y,20,FALSE)</f>
        <v/>
      </c>
      <c r="X2706" s="25" t="str">
        <f>VLOOKUP($A2706,Database!$A:$Y,21,FALSE)</f>
        <v/>
      </c>
      <c r="Y2706" s="25" t="str">
        <f ca="1">IF(C2706&lt;NOW(),IF(AND(P2706&gt;Q2706,W2706&gt;X2706),S2706,IF(AND(P2706=Q2706,W2706=X2706),T2706,IF(AND(P2706&lt;Q2706,W2706&lt;X2706),U2706,0))),"")</f>
        <v/>
      </c>
      <c r="Z2706" s="25">
        <f>IF(AND(P2706=W2706,Q2706=X2706),1,0)</f>
        <v>1</v>
      </c>
      <c r="AA2706" s="25" t="str">
        <f>IF(Z2706=0,"",IF(ISBLANK(VLOOKUP(A2706,Database!A:AA,22,FALSE)),"",VLOOKUP(A2706,Database!A:AA,22,FALSE)))</f>
        <v>Exact</v>
      </c>
      <c r="AB2706" s="25">
        <f ca="1">IFERROR(IF(AND(Y2706&lt;&gt;"",OR(V2706="Terminé",V2706="En cours")),VLOOKUP(AA2706,Setup_ScoreExactBonus!A:D,4,FALSE),0),0)</f>
        <v>0</v>
      </c>
      <c r="AC2706" s="31" t="str">
        <f t="shared" ca="1" si="3"/>
        <v/>
      </c>
      <c r="AD2706" s="31">
        <f ca="1">SUMIFS(AC$2:AC2706,D$2:D2706,D2706)*IF(R2706=0,1,2)</f>
        <v>0</v>
      </c>
    </row>
    <row r="2707" spans="1:30" x14ac:dyDescent="0.35">
      <c r="A2707" s="31">
        <f>IF(ISBLANK(B2707),"",COUNTIF(B$2:B2707,B2707))-1</f>
        <v>69</v>
      </c>
      <c r="B2707" s="31">
        <v>15</v>
      </c>
      <c r="C2707" s="10">
        <f>VLOOKUP($A2707,Database!$A:$Y,7,FALSE)</f>
        <v>46201.0625</v>
      </c>
      <c r="D2707" s="31" t="str">
        <f>VLOOKUP(Pronostics!$B2707,Setup_MPP!$A:$G,3,FALSE)</f>
        <v>Amine#8UL9R</v>
      </c>
      <c r="E2707" s="31" t="str">
        <f>VLOOKUP(Pronostics!$B2707,Setup_MPP!$A:$G,2,FALSE)</f>
        <v>Amine ZARROUKI</v>
      </c>
      <c r="F2707" s="31" t="str">
        <f>VLOOKUP($B2707,Setup_MPP!$A:$E,4,FALSE)</f>
        <v>#FF9898</v>
      </c>
      <c r="G2707" s="31" t="str">
        <f>VLOOKUP($B2707,Setup_MPP!$A:$E,5,FALSE)</f>
        <v>#FF5D5D</v>
      </c>
      <c r="H2707" s="31" t="str">
        <f>IFERROR(IF(AND(A2707&gt;=1,A2707&lt;=104),VLOOKUP($A2707,Location!$A:$J,6,FALSE),IF(A2707=0,"Avant l'ouverture",IF(OR(A2707=105,A2707=106),"Bonus"))),"")</f>
        <v>Tour 3</v>
      </c>
      <c r="I2707" s="31" t="str">
        <f>IF(LEFT(H2707,4)="Tour",VLOOKUP(A2707,Database!$A:$C,3,FALSE),"")</f>
        <v>K</v>
      </c>
      <c r="J2707" s="31" t="str">
        <f>VLOOKUP($A2707,Location!$A:$J,7,FALSE)</f>
        <v>Colombie</v>
      </c>
      <c r="K2707" s="31" t="str">
        <f>IFERROR(VLOOKUP(J2707,Setup_Team!$B:$C,2,FALSE), "TDB")</f>
        <v>COL</v>
      </c>
      <c r="L2707" s="31" t="str">
        <f>VLOOKUP($A2707,Location!$A:$J,8,FALSE)</f>
        <v>Portugal</v>
      </c>
      <c r="M2707" s="31" t="str">
        <f>IFERROR(VLOOKUP(L2707,Setup_Team!$B:$C,2,FALSE), "TDB")</f>
        <v>PRT</v>
      </c>
      <c r="N2707" s="31" t="str">
        <f>VLOOKUP($A2707,Location!$A:$J,9,FALSE)</f>
        <v>Miami Gardens, Florida</v>
      </c>
      <c r="O2707" s="31" t="str">
        <f>VLOOKUP($A2707,Location!$A:$J,10,FALSE)</f>
        <v>Hard Rock Stadium</v>
      </c>
      <c r="R2707" s="31">
        <v>0</v>
      </c>
      <c r="S2707" s="25">
        <f>VLOOKUP($A2707,Database!$A:$Y,10,FALSE)</f>
        <v>154</v>
      </c>
      <c r="T2707" s="25">
        <f>VLOOKUP($A2707,Database!$A:$Y,11,FALSE)</f>
        <v>102</v>
      </c>
      <c r="U2707" s="25">
        <f>VLOOKUP($A2707,Database!$A:$Y,12,FALSE)</f>
        <v>55</v>
      </c>
      <c r="V2707" s="25" t="str">
        <f>VLOOKUP(A2707,Database!A:M,13,FALSE)</f>
        <v>À venir</v>
      </c>
      <c r="W2707" s="25" t="str">
        <f>VLOOKUP($A2707,Database!$A:$Y,20,FALSE)</f>
        <v/>
      </c>
      <c r="X2707" s="25" t="str">
        <f>VLOOKUP($A2707,Database!$A:$Y,21,FALSE)</f>
        <v/>
      </c>
      <c r="Y2707" s="25" t="str">
        <f ca="1">IF(C2707&lt;NOW(),IF(AND(P2707&gt;Q2707,W2707&gt;X2707),S2707,IF(AND(P2707=Q2707,W2707=X2707),T2707,IF(AND(P2707&lt;Q2707,W2707&lt;X2707),U2707,0))),"")</f>
        <v/>
      </c>
      <c r="Z2707" s="25">
        <f>IF(AND(P2707=W2707,Q2707=X2707),1,0)</f>
        <v>1</v>
      </c>
      <c r="AA2707" s="25" t="str">
        <f>IF(Z2707=0,"",IF(ISBLANK(VLOOKUP(A2707,Database!A:AA,22,FALSE)),"",VLOOKUP(A2707,Database!A:AA,22,FALSE)))</f>
        <v>Exact</v>
      </c>
      <c r="AB2707" s="25">
        <f ca="1">IFERROR(IF(AND(Y2707&lt;&gt;"",OR(V2707="Terminé",V2707="En cours")),VLOOKUP(AA2707,Setup_ScoreExactBonus!A:D,4,FALSE),0),0)</f>
        <v>0</v>
      </c>
      <c r="AC2707" s="31" t="str">
        <f t="shared" ca="1" si="3"/>
        <v/>
      </c>
      <c r="AD2707" s="31">
        <f ca="1">SUMIFS(AC$2:AC2707,D$2:D2707,D2707)*IF(R2707=0,1,2)</f>
        <v>0</v>
      </c>
    </row>
    <row r="2708" spans="1:30" x14ac:dyDescent="0.35">
      <c r="A2708" s="31">
        <f>IF(ISBLANK(B2708),"",COUNTIF(B$2:B2708,B2708))-1</f>
        <v>69</v>
      </c>
      <c r="B2708" s="31">
        <v>16</v>
      </c>
      <c r="C2708" s="10">
        <f>VLOOKUP($A2708,Database!$A:$Y,7,FALSE)</f>
        <v>46201.0625</v>
      </c>
      <c r="D2708" s="31" t="str">
        <f>VLOOKUP(Pronostics!$B2708,Setup_MPP!$A:$G,3,FALSE)</f>
        <v>Laura#8V93E</v>
      </c>
      <c r="E2708" s="31" t="str">
        <f>VLOOKUP(Pronostics!$B2708,Setup_MPP!$A:$G,2,FALSE)</f>
        <v>Laura GIULIANO</v>
      </c>
      <c r="F2708" s="31" t="str">
        <f>VLOOKUP($B2708,Setup_MPP!$A:$E,4,FALSE)</f>
        <v>#86A4FE</v>
      </c>
      <c r="G2708" s="31" t="str">
        <f>VLOOKUP($B2708,Setup_MPP!$A:$E,5,FALSE)</f>
        <v>#3769FF</v>
      </c>
      <c r="H2708" s="31" t="str">
        <f>IFERROR(IF(AND(A2708&gt;=1,A2708&lt;=104),VLOOKUP($A2708,Location!$A:$J,6,FALSE),IF(A2708=0,"Avant l'ouverture",IF(OR(A2708=105,A2708=106),"Bonus"))),"")</f>
        <v>Tour 3</v>
      </c>
      <c r="I2708" s="31" t="str">
        <f>IF(LEFT(H2708,4)="Tour",VLOOKUP(A2708,Database!$A:$C,3,FALSE),"")</f>
        <v>K</v>
      </c>
      <c r="J2708" s="31" t="str">
        <f>VLOOKUP($A2708,Location!$A:$J,7,FALSE)</f>
        <v>Colombie</v>
      </c>
      <c r="K2708" s="31" t="str">
        <f>IFERROR(VLOOKUP(J2708,Setup_Team!$B:$C,2,FALSE), "TDB")</f>
        <v>COL</v>
      </c>
      <c r="L2708" s="31" t="str">
        <f>VLOOKUP($A2708,Location!$A:$J,8,FALSE)</f>
        <v>Portugal</v>
      </c>
      <c r="M2708" s="31" t="str">
        <f>IFERROR(VLOOKUP(L2708,Setup_Team!$B:$C,2,FALSE), "TDB")</f>
        <v>PRT</v>
      </c>
      <c r="N2708" s="31" t="str">
        <f>VLOOKUP($A2708,Location!$A:$J,9,FALSE)</f>
        <v>Miami Gardens, Florida</v>
      </c>
      <c r="O2708" s="31" t="str">
        <f>VLOOKUP($A2708,Location!$A:$J,10,FALSE)</f>
        <v>Hard Rock Stadium</v>
      </c>
      <c r="R2708" s="31">
        <v>0</v>
      </c>
      <c r="S2708" s="25">
        <f>VLOOKUP($A2708,Database!$A:$Y,10,FALSE)</f>
        <v>154</v>
      </c>
      <c r="T2708" s="25">
        <f>VLOOKUP($A2708,Database!$A:$Y,11,FALSE)</f>
        <v>102</v>
      </c>
      <c r="U2708" s="25">
        <f>VLOOKUP($A2708,Database!$A:$Y,12,FALSE)</f>
        <v>55</v>
      </c>
      <c r="V2708" s="25" t="str">
        <f>VLOOKUP(A2708,Database!A:M,13,FALSE)</f>
        <v>À venir</v>
      </c>
      <c r="W2708" s="25" t="str">
        <f>VLOOKUP($A2708,Database!$A:$Y,20,FALSE)</f>
        <v/>
      </c>
      <c r="X2708" s="25" t="str">
        <f>VLOOKUP($A2708,Database!$A:$Y,21,FALSE)</f>
        <v/>
      </c>
      <c r="Y2708" s="25" t="str">
        <f ca="1">IF(C2708&lt;NOW(),IF(AND(P2708&gt;Q2708,W2708&gt;X2708),S2708,IF(AND(P2708=Q2708,W2708=X2708),T2708,IF(AND(P2708&lt;Q2708,W2708&lt;X2708),U2708,0))),"")</f>
        <v/>
      </c>
      <c r="Z2708" s="25">
        <f>IF(AND(P2708=W2708,Q2708=X2708),1,0)</f>
        <v>1</v>
      </c>
      <c r="AA2708" s="25" t="str">
        <f>IF(Z2708=0,"",IF(ISBLANK(VLOOKUP(A2708,Database!A:AA,22,FALSE)),"",VLOOKUP(A2708,Database!A:AA,22,FALSE)))</f>
        <v>Exact</v>
      </c>
      <c r="AB2708" s="25">
        <f ca="1">IFERROR(IF(AND(Y2708&lt;&gt;"",OR(V2708="Terminé",V2708="En cours")),VLOOKUP(AA2708,Setup_ScoreExactBonus!A:D,4,FALSE),0),0)</f>
        <v>0</v>
      </c>
      <c r="AC2708" s="31" t="str">
        <f t="shared" ca="1" si="3"/>
        <v/>
      </c>
      <c r="AD2708" s="31">
        <f ca="1">SUMIFS(AC$2:AC2708,D$2:D2708,D2708)*IF(R2708=0,1,2)</f>
        <v>0</v>
      </c>
    </row>
    <row r="2709" spans="1:30" x14ac:dyDescent="0.35">
      <c r="A2709" s="31">
        <f>IF(ISBLANK(B2709),"",COUNTIF(B$2:B2709,B2709))-1</f>
        <v>69</v>
      </c>
      <c r="B2709" s="31">
        <v>17</v>
      </c>
      <c r="C2709" s="10">
        <f>VLOOKUP($A2709,Database!$A:$Y,7,FALSE)</f>
        <v>46201.0625</v>
      </c>
      <c r="D2709" s="31" t="str">
        <f>VLOOKUP(Pronostics!$B2709,Setup_MPP!$A:$G,3,FALSE)</f>
        <v>Joueur17</v>
      </c>
      <c r="E2709" s="31" t="str">
        <f>VLOOKUP(Pronostics!$B2709,Setup_MPP!$A:$G,2,FALSE)</f>
        <v>Joueur17</v>
      </c>
      <c r="F2709" s="31" t="str">
        <f>VLOOKUP($B2709,Setup_MPP!$A:$E,4,FALSE)</f>
        <v>#FFB0B0</v>
      </c>
      <c r="G2709" s="31" t="str">
        <f>VLOOKUP($B2709,Setup_MPP!$A:$E,5,FALSE)</f>
        <v>#F25757</v>
      </c>
      <c r="H2709" s="31" t="str">
        <f>IFERROR(IF(AND(A2709&gt;=1,A2709&lt;=104),VLOOKUP($A2709,Location!$A:$J,6,FALSE),IF(A2709=0,"Avant l'ouverture",IF(OR(A2709=105,A2709=106),"Bonus"))),"")</f>
        <v>Tour 3</v>
      </c>
      <c r="I2709" s="31" t="str">
        <f>IF(LEFT(H2709,4)="Tour",VLOOKUP(A2709,Database!$A:$C,3,FALSE),"")</f>
        <v>K</v>
      </c>
      <c r="J2709" s="31" t="str">
        <f>VLOOKUP($A2709,Location!$A:$J,7,FALSE)</f>
        <v>Colombie</v>
      </c>
      <c r="K2709" s="31" t="str">
        <f>IFERROR(VLOOKUP(J2709,Setup_Team!$B:$C,2,FALSE), "TDB")</f>
        <v>COL</v>
      </c>
      <c r="L2709" s="31" t="str">
        <f>VLOOKUP($A2709,Location!$A:$J,8,FALSE)</f>
        <v>Portugal</v>
      </c>
      <c r="M2709" s="31" t="str">
        <f>IFERROR(VLOOKUP(L2709,Setup_Team!$B:$C,2,FALSE), "TDB")</f>
        <v>PRT</v>
      </c>
      <c r="N2709" s="31" t="str">
        <f>VLOOKUP($A2709,Location!$A:$J,9,FALSE)</f>
        <v>Miami Gardens, Florida</v>
      </c>
      <c r="O2709" s="31" t="str">
        <f>VLOOKUP($A2709,Location!$A:$J,10,FALSE)</f>
        <v>Hard Rock Stadium</v>
      </c>
      <c r="R2709" s="31">
        <v>0</v>
      </c>
      <c r="S2709" s="25">
        <f>VLOOKUP($A2709,Database!$A:$Y,10,FALSE)</f>
        <v>154</v>
      </c>
      <c r="T2709" s="25">
        <f>VLOOKUP($A2709,Database!$A:$Y,11,FALSE)</f>
        <v>102</v>
      </c>
      <c r="U2709" s="25">
        <f>VLOOKUP($A2709,Database!$A:$Y,12,FALSE)</f>
        <v>55</v>
      </c>
      <c r="V2709" s="25" t="str">
        <f>VLOOKUP(A2709,Database!A:M,13,FALSE)</f>
        <v>À venir</v>
      </c>
      <c r="W2709" s="25" t="str">
        <f>VLOOKUP($A2709,Database!$A:$Y,20,FALSE)</f>
        <v/>
      </c>
      <c r="X2709" s="25" t="str">
        <f>VLOOKUP($A2709,Database!$A:$Y,21,FALSE)</f>
        <v/>
      </c>
      <c r="Y2709" s="25" t="str">
        <f ca="1">IF(C2709&lt;NOW(),IF(AND(P2709&gt;Q2709,W2709&gt;X2709),S2709,IF(AND(P2709=Q2709,W2709=X2709),T2709,IF(AND(P2709&lt;Q2709,W2709&lt;X2709),U2709,0))),"")</f>
        <v/>
      </c>
      <c r="Z2709" s="25">
        <f>IF(AND(P2709=W2709,Q2709=X2709),1,0)</f>
        <v>1</v>
      </c>
      <c r="AA2709" s="25" t="str">
        <f>IF(Z2709=0,"",IF(ISBLANK(VLOOKUP(A2709,Database!A:AA,22,FALSE)),"",VLOOKUP(A2709,Database!A:AA,22,FALSE)))</f>
        <v>Exact</v>
      </c>
      <c r="AB2709" s="25">
        <f ca="1">IFERROR(IF(AND(Y2709&lt;&gt;"",OR(V2709="Terminé",V2709="En cours")),VLOOKUP(AA2709,Setup_ScoreExactBonus!A:D,4,FALSE),0),0)</f>
        <v>0</v>
      </c>
      <c r="AC2709" s="31" t="str">
        <f t="shared" ca="1" si="3"/>
        <v/>
      </c>
      <c r="AD2709" s="31">
        <f ca="1">SUMIFS(AC$2:AC2709,D$2:D2709,D2709)*IF(R2709=0,1,2)</f>
        <v>0</v>
      </c>
    </row>
    <row r="2710" spans="1:30" x14ac:dyDescent="0.35">
      <c r="A2710" s="31">
        <f>IF(ISBLANK(B2710),"",COUNTIF(B$2:B2710,B2710))-1</f>
        <v>69</v>
      </c>
      <c r="B2710" s="31">
        <v>18</v>
      </c>
      <c r="C2710" s="10">
        <f>VLOOKUP($A2710,Database!$A:$Y,7,FALSE)</f>
        <v>46201.0625</v>
      </c>
      <c r="D2710" s="31" t="str">
        <f>VLOOKUP(Pronostics!$B2710,Setup_MPP!$A:$G,3,FALSE)</f>
        <v>Joueur18</v>
      </c>
      <c r="E2710" s="31" t="str">
        <f>VLOOKUP(Pronostics!$B2710,Setup_MPP!$A:$G,2,FALSE)</f>
        <v>Joueur18</v>
      </c>
      <c r="F2710" s="31" t="str">
        <f>VLOOKUP($B2710,Setup_MPP!$A:$E,4,FALSE)</f>
        <v>#FFC9B0</v>
      </c>
      <c r="G2710" s="31" t="str">
        <f>VLOOKUP($B2710,Setup_MPP!$A:$E,5,FALSE)</f>
        <v>#F28D57</v>
      </c>
      <c r="H2710" s="31" t="str">
        <f>IFERROR(IF(AND(A2710&gt;=1,A2710&lt;=104),VLOOKUP($A2710,Location!$A:$J,6,FALSE),IF(A2710=0,"Avant l'ouverture",IF(OR(A2710=105,A2710=106),"Bonus"))),"")</f>
        <v>Tour 3</v>
      </c>
      <c r="I2710" s="31" t="str">
        <f>IF(LEFT(H2710,4)="Tour",VLOOKUP(A2710,Database!$A:$C,3,FALSE),"")</f>
        <v>K</v>
      </c>
      <c r="J2710" s="31" t="str">
        <f>VLOOKUP($A2710,Location!$A:$J,7,FALSE)</f>
        <v>Colombie</v>
      </c>
      <c r="K2710" s="31" t="str">
        <f>IFERROR(VLOOKUP(J2710,Setup_Team!$B:$C,2,FALSE), "TDB")</f>
        <v>COL</v>
      </c>
      <c r="L2710" s="31" t="str">
        <f>VLOOKUP($A2710,Location!$A:$J,8,FALSE)</f>
        <v>Portugal</v>
      </c>
      <c r="M2710" s="31" t="str">
        <f>IFERROR(VLOOKUP(L2710,Setup_Team!$B:$C,2,FALSE), "TDB")</f>
        <v>PRT</v>
      </c>
      <c r="N2710" s="31" t="str">
        <f>VLOOKUP($A2710,Location!$A:$J,9,FALSE)</f>
        <v>Miami Gardens, Florida</v>
      </c>
      <c r="O2710" s="31" t="str">
        <f>VLOOKUP($A2710,Location!$A:$J,10,FALSE)</f>
        <v>Hard Rock Stadium</v>
      </c>
      <c r="R2710" s="31">
        <v>0</v>
      </c>
      <c r="S2710" s="25">
        <f>VLOOKUP($A2710,Database!$A:$Y,10,FALSE)</f>
        <v>154</v>
      </c>
      <c r="T2710" s="25">
        <f>VLOOKUP($A2710,Database!$A:$Y,11,FALSE)</f>
        <v>102</v>
      </c>
      <c r="U2710" s="25">
        <f>VLOOKUP($A2710,Database!$A:$Y,12,FALSE)</f>
        <v>55</v>
      </c>
      <c r="V2710" s="25" t="str">
        <f>VLOOKUP(A2710,Database!A:M,13,FALSE)</f>
        <v>À venir</v>
      </c>
      <c r="W2710" s="25" t="str">
        <f>VLOOKUP($A2710,Database!$A:$Y,20,FALSE)</f>
        <v/>
      </c>
      <c r="X2710" s="25" t="str">
        <f>VLOOKUP($A2710,Database!$A:$Y,21,FALSE)</f>
        <v/>
      </c>
      <c r="Y2710" s="25" t="str">
        <f ca="1">IF(C2710&lt;NOW(),IF(AND(P2710&gt;Q2710,W2710&gt;X2710),S2710,IF(AND(P2710=Q2710,W2710=X2710),T2710,IF(AND(P2710&lt;Q2710,W2710&lt;X2710),U2710,0))),"")</f>
        <v/>
      </c>
      <c r="Z2710" s="25">
        <f>IF(AND(P2710=W2710,Q2710=X2710),1,0)</f>
        <v>1</v>
      </c>
      <c r="AA2710" s="25" t="str">
        <f>IF(Z2710=0,"",IF(ISBLANK(VLOOKUP(A2710,Database!A:AA,22,FALSE)),"",VLOOKUP(A2710,Database!A:AA,22,FALSE)))</f>
        <v>Exact</v>
      </c>
      <c r="AB2710" s="25">
        <f ca="1">IFERROR(IF(AND(Y2710&lt;&gt;"",OR(V2710="Terminé",V2710="En cours")),VLOOKUP(AA2710,Setup_ScoreExactBonus!A:D,4,FALSE),0),0)</f>
        <v>0</v>
      </c>
      <c r="AC2710" s="31" t="str">
        <f t="shared" ca="1" si="3"/>
        <v/>
      </c>
      <c r="AD2710" s="31">
        <f ca="1">SUMIFS(AC$2:AC2710,D$2:D2710,D2710)*IF(R2710=0,1,2)</f>
        <v>0</v>
      </c>
    </row>
    <row r="2711" spans="1:30" x14ac:dyDescent="0.35">
      <c r="A2711" s="31">
        <f>IF(ISBLANK(B2711),"",COUNTIF(B$2:B2711,B2711))-1</f>
        <v>69</v>
      </c>
      <c r="B2711" s="31">
        <v>19</v>
      </c>
      <c r="C2711" s="10">
        <f>VLOOKUP($A2711,Database!$A:$Y,7,FALSE)</f>
        <v>46201.0625</v>
      </c>
      <c r="D2711" s="31" t="str">
        <f>VLOOKUP(Pronostics!$B2711,Setup_MPP!$A:$G,3,FALSE)</f>
        <v>Joueur19</v>
      </c>
      <c r="E2711" s="31" t="str">
        <f>VLOOKUP(Pronostics!$B2711,Setup_MPP!$A:$G,2,FALSE)</f>
        <v>Joueur19</v>
      </c>
      <c r="F2711" s="31" t="str">
        <f>VLOOKUP($B2711,Setup_MPP!$A:$E,4,FALSE)</f>
        <v>#D5D5D5</v>
      </c>
      <c r="G2711" s="31" t="str">
        <f>VLOOKUP($B2711,Setup_MPP!$A:$E,5,FALSE)</f>
        <v>#727272</v>
      </c>
      <c r="H2711" s="31" t="str">
        <f>IFERROR(IF(AND(A2711&gt;=1,A2711&lt;=104),VLOOKUP($A2711,Location!$A:$J,6,FALSE),IF(A2711=0,"Avant l'ouverture",IF(OR(A2711=105,A2711=106),"Bonus"))),"")</f>
        <v>Tour 3</v>
      </c>
      <c r="I2711" s="31" t="str">
        <f>IF(LEFT(H2711,4)="Tour",VLOOKUP(A2711,Database!$A:$C,3,FALSE),"")</f>
        <v>K</v>
      </c>
      <c r="J2711" s="31" t="str">
        <f>VLOOKUP($A2711,Location!$A:$J,7,FALSE)</f>
        <v>Colombie</v>
      </c>
      <c r="K2711" s="31" t="str">
        <f>IFERROR(VLOOKUP(J2711,Setup_Team!$B:$C,2,FALSE), "TDB")</f>
        <v>COL</v>
      </c>
      <c r="L2711" s="31" t="str">
        <f>VLOOKUP($A2711,Location!$A:$J,8,FALSE)</f>
        <v>Portugal</v>
      </c>
      <c r="M2711" s="31" t="str">
        <f>IFERROR(VLOOKUP(L2711,Setup_Team!$B:$C,2,FALSE), "TDB")</f>
        <v>PRT</v>
      </c>
      <c r="N2711" s="31" t="str">
        <f>VLOOKUP($A2711,Location!$A:$J,9,FALSE)</f>
        <v>Miami Gardens, Florida</v>
      </c>
      <c r="O2711" s="31" t="str">
        <f>VLOOKUP($A2711,Location!$A:$J,10,FALSE)</f>
        <v>Hard Rock Stadium</v>
      </c>
      <c r="R2711" s="31">
        <v>0</v>
      </c>
      <c r="S2711" s="25">
        <f>VLOOKUP($A2711,Database!$A:$Y,10,FALSE)</f>
        <v>154</v>
      </c>
      <c r="T2711" s="25">
        <f>VLOOKUP($A2711,Database!$A:$Y,11,FALSE)</f>
        <v>102</v>
      </c>
      <c r="U2711" s="25">
        <f>VLOOKUP($A2711,Database!$A:$Y,12,FALSE)</f>
        <v>55</v>
      </c>
      <c r="V2711" s="25" t="str">
        <f>VLOOKUP(A2711,Database!A:M,13,FALSE)</f>
        <v>À venir</v>
      </c>
      <c r="W2711" s="25" t="str">
        <f>VLOOKUP($A2711,Database!$A:$Y,20,FALSE)</f>
        <v/>
      </c>
      <c r="X2711" s="25" t="str">
        <f>VLOOKUP($A2711,Database!$A:$Y,21,FALSE)</f>
        <v/>
      </c>
      <c r="Y2711" s="25" t="str">
        <f ca="1">IF(C2711&lt;NOW(),IF(AND(P2711&gt;Q2711,W2711&gt;X2711),S2711,IF(AND(P2711=Q2711,W2711=X2711),T2711,IF(AND(P2711&lt;Q2711,W2711&lt;X2711),U2711,0))),"")</f>
        <v/>
      </c>
      <c r="Z2711" s="25">
        <f>IF(AND(P2711=W2711,Q2711=X2711),1,0)</f>
        <v>1</v>
      </c>
      <c r="AA2711" s="25" t="str">
        <f>IF(Z2711=0,"",IF(ISBLANK(VLOOKUP(A2711,Database!A:AA,22,FALSE)),"",VLOOKUP(A2711,Database!A:AA,22,FALSE)))</f>
        <v>Exact</v>
      </c>
      <c r="AB2711" s="25">
        <f ca="1">IFERROR(IF(AND(Y2711&lt;&gt;"",OR(V2711="Terminé",V2711="En cours")),VLOOKUP(AA2711,Setup_ScoreExactBonus!A:D,4,FALSE),0),0)</f>
        <v>0</v>
      </c>
      <c r="AC2711" s="31" t="str">
        <f t="shared" ca="1" si="3"/>
        <v/>
      </c>
      <c r="AD2711" s="31">
        <f ca="1">SUMIFS(AC$2:AC2711,D$2:D2711,D2711)*IF(R2711=0,1,2)</f>
        <v>0</v>
      </c>
    </row>
    <row r="2712" spans="1:30" x14ac:dyDescent="0.35">
      <c r="A2712" s="31">
        <f>IF(ISBLANK(B2712),"",COUNTIF(B$2:B2712,B2712))-1</f>
        <v>69</v>
      </c>
      <c r="B2712" s="31">
        <v>20</v>
      </c>
      <c r="C2712" s="10">
        <f>VLOOKUP($A2712,Database!$A:$Y,7,FALSE)</f>
        <v>46201.0625</v>
      </c>
      <c r="D2712" s="31" t="str">
        <f>VLOOKUP(Pronostics!$B2712,Setup_MPP!$A:$G,3,FALSE)</f>
        <v>Joueur20</v>
      </c>
      <c r="E2712" s="31" t="str">
        <f>VLOOKUP(Pronostics!$B2712,Setup_MPP!$A:$G,2,FALSE)</f>
        <v>Joueur20</v>
      </c>
      <c r="F2712" s="31" t="str">
        <f>VLOOKUP($B2712,Setup_MPP!$A:$E,4,FALSE)</f>
        <v>#D5D5D5</v>
      </c>
      <c r="G2712" s="31" t="str">
        <f>VLOOKUP($B2712,Setup_MPP!$A:$E,5,FALSE)</f>
        <v>#727272</v>
      </c>
      <c r="H2712" s="31" t="str">
        <f>IFERROR(IF(AND(A2712&gt;=1,A2712&lt;=104),VLOOKUP($A2712,Location!$A:$J,6,FALSE),IF(A2712=0,"Avant l'ouverture",IF(OR(A2712=105,A2712=106),"Bonus"))),"")</f>
        <v>Tour 3</v>
      </c>
      <c r="I2712" s="31" t="str">
        <f>IF(LEFT(H2712,4)="Tour",VLOOKUP(A2712,Database!$A:$C,3,FALSE),"")</f>
        <v>K</v>
      </c>
      <c r="J2712" s="31" t="str">
        <f>VLOOKUP($A2712,Location!$A:$J,7,FALSE)</f>
        <v>Colombie</v>
      </c>
      <c r="K2712" s="31" t="str">
        <f>IFERROR(VLOOKUP(J2712,Setup_Team!$B:$C,2,FALSE), "TDB")</f>
        <v>COL</v>
      </c>
      <c r="L2712" s="31" t="str">
        <f>VLOOKUP($A2712,Location!$A:$J,8,FALSE)</f>
        <v>Portugal</v>
      </c>
      <c r="M2712" s="31" t="str">
        <f>IFERROR(VLOOKUP(L2712,Setup_Team!$B:$C,2,FALSE), "TDB")</f>
        <v>PRT</v>
      </c>
      <c r="N2712" s="31" t="str">
        <f>VLOOKUP($A2712,Location!$A:$J,9,FALSE)</f>
        <v>Miami Gardens, Florida</v>
      </c>
      <c r="O2712" s="31" t="str">
        <f>VLOOKUP($A2712,Location!$A:$J,10,FALSE)</f>
        <v>Hard Rock Stadium</v>
      </c>
      <c r="R2712" s="31">
        <v>0</v>
      </c>
      <c r="S2712" s="25">
        <f>VLOOKUP($A2712,Database!$A:$Y,10,FALSE)</f>
        <v>154</v>
      </c>
      <c r="T2712" s="25">
        <f>VLOOKUP($A2712,Database!$A:$Y,11,FALSE)</f>
        <v>102</v>
      </c>
      <c r="U2712" s="25">
        <f>VLOOKUP($A2712,Database!$A:$Y,12,FALSE)</f>
        <v>55</v>
      </c>
      <c r="V2712" s="25" t="str">
        <f>VLOOKUP(A2712,Database!A:M,13,FALSE)</f>
        <v>À venir</v>
      </c>
      <c r="W2712" s="25" t="str">
        <f>VLOOKUP($A2712,Database!$A:$Y,20,FALSE)</f>
        <v/>
      </c>
      <c r="X2712" s="25" t="str">
        <f>VLOOKUP($A2712,Database!$A:$Y,21,FALSE)</f>
        <v/>
      </c>
      <c r="Y2712" s="25" t="str">
        <f ca="1">IF(C2712&lt;NOW(),IF(AND(P2712&gt;Q2712,W2712&gt;X2712),S2712,IF(AND(P2712=Q2712,W2712=X2712),T2712,IF(AND(P2712&lt;Q2712,W2712&lt;X2712),U2712,0))),"")</f>
        <v/>
      </c>
      <c r="Z2712" s="25">
        <f>IF(AND(P2712=W2712,Q2712=X2712),1,0)</f>
        <v>1</v>
      </c>
      <c r="AA2712" s="25" t="str">
        <f>IF(Z2712=0,"",IF(ISBLANK(VLOOKUP(A2712,Database!A:AA,22,FALSE)),"",VLOOKUP(A2712,Database!A:AA,22,FALSE)))</f>
        <v>Exact</v>
      </c>
      <c r="AB2712" s="25">
        <f ca="1">IFERROR(IF(AND(Y2712&lt;&gt;"",OR(V2712="Terminé",V2712="En cours")),VLOOKUP(AA2712,Setup_ScoreExactBonus!A:D,4,FALSE),0),0)</f>
        <v>0</v>
      </c>
      <c r="AC2712" s="31" t="str">
        <f t="shared" ca="1" si="3"/>
        <v/>
      </c>
      <c r="AD2712" s="31">
        <f ca="1">SUMIFS(AC$2:AC2712,D$2:D2712,D2712)*IF(R2712=0,1,2)</f>
        <v>0</v>
      </c>
    </row>
    <row r="2713" spans="1:30" x14ac:dyDescent="0.35">
      <c r="A2713" s="31">
        <f>IF(ISBLANK(B2713),"",COUNTIF(B$2:B2713,B2713))-1</f>
        <v>69</v>
      </c>
      <c r="B2713" s="31">
        <v>21</v>
      </c>
      <c r="C2713" s="10">
        <f>VLOOKUP($A2713,Database!$A:$Y,7,FALSE)</f>
        <v>46201.0625</v>
      </c>
      <c r="D2713" s="31" t="str">
        <f>VLOOKUP(Pronostics!$B2713,Setup_MPP!$A:$G,3,FALSE)</f>
        <v>Joueur21</v>
      </c>
      <c r="E2713" s="31" t="str">
        <f>VLOOKUP(Pronostics!$B2713,Setup_MPP!$A:$G,2,FALSE)</f>
        <v>Joueur21</v>
      </c>
      <c r="F2713" s="31" t="str">
        <f>VLOOKUP($B2713,Setup_MPP!$A:$E,4,FALSE)</f>
        <v>#D5D5D5</v>
      </c>
      <c r="G2713" s="31" t="str">
        <f>VLOOKUP($B2713,Setup_MPP!$A:$E,5,FALSE)</f>
        <v>#727272</v>
      </c>
      <c r="H2713" s="31" t="str">
        <f>IFERROR(IF(AND(A2713&gt;=1,A2713&lt;=104),VLOOKUP($A2713,Location!$A:$J,6,FALSE),IF(A2713=0,"Avant l'ouverture",IF(OR(A2713=105,A2713=106),"Bonus"))),"")</f>
        <v>Tour 3</v>
      </c>
      <c r="I2713" s="31" t="str">
        <f>IF(LEFT(H2713,4)="Tour",VLOOKUP(A2713,Database!$A:$C,3,FALSE),"")</f>
        <v>K</v>
      </c>
      <c r="J2713" s="31" t="str">
        <f>VLOOKUP($A2713,Location!$A:$J,7,FALSE)</f>
        <v>Colombie</v>
      </c>
      <c r="K2713" s="31" t="str">
        <f>IFERROR(VLOOKUP(J2713,Setup_Team!$B:$C,2,FALSE), "TDB")</f>
        <v>COL</v>
      </c>
      <c r="L2713" s="31" t="str">
        <f>VLOOKUP($A2713,Location!$A:$J,8,FALSE)</f>
        <v>Portugal</v>
      </c>
      <c r="M2713" s="31" t="str">
        <f>IFERROR(VLOOKUP(L2713,Setup_Team!$B:$C,2,FALSE), "TDB")</f>
        <v>PRT</v>
      </c>
      <c r="N2713" s="31" t="str">
        <f>VLOOKUP($A2713,Location!$A:$J,9,FALSE)</f>
        <v>Miami Gardens, Florida</v>
      </c>
      <c r="O2713" s="31" t="str">
        <f>VLOOKUP($A2713,Location!$A:$J,10,FALSE)</f>
        <v>Hard Rock Stadium</v>
      </c>
      <c r="R2713" s="31">
        <v>0</v>
      </c>
      <c r="S2713" s="25">
        <f>VLOOKUP($A2713,Database!$A:$Y,10,FALSE)</f>
        <v>154</v>
      </c>
      <c r="T2713" s="25">
        <f>VLOOKUP($A2713,Database!$A:$Y,11,FALSE)</f>
        <v>102</v>
      </c>
      <c r="U2713" s="25">
        <f>VLOOKUP($A2713,Database!$A:$Y,12,FALSE)</f>
        <v>55</v>
      </c>
      <c r="V2713" s="25" t="str">
        <f>VLOOKUP(A2713,Database!A:M,13,FALSE)</f>
        <v>À venir</v>
      </c>
      <c r="W2713" s="25" t="str">
        <f>VLOOKUP($A2713,Database!$A:$Y,20,FALSE)</f>
        <v/>
      </c>
      <c r="X2713" s="25" t="str">
        <f>VLOOKUP($A2713,Database!$A:$Y,21,FALSE)</f>
        <v/>
      </c>
      <c r="Y2713" s="25" t="str">
        <f ca="1">IF(C2713&lt;NOW(),IF(AND(P2713&gt;Q2713,W2713&gt;X2713),S2713,IF(AND(P2713=Q2713,W2713=X2713),T2713,IF(AND(P2713&lt;Q2713,W2713&lt;X2713),U2713,0))),"")</f>
        <v/>
      </c>
      <c r="Z2713" s="25">
        <f>IF(AND(P2713=W2713,Q2713=X2713),1,0)</f>
        <v>1</v>
      </c>
      <c r="AA2713" s="25" t="str">
        <f>IF(Z2713=0,"",IF(ISBLANK(VLOOKUP(A2713,Database!A:AA,22,FALSE)),"",VLOOKUP(A2713,Database!A:AA,22,FALSE)))</f>
        <v>Exact</v>
      </c>
      <c r="AB2713" s="25">
        <f ca="1">IFERROR(IF(AND(Y2713&lt;&gt;"",OR(V2713="Terminé",V2713="En cours")),VLOOKUP(AA2713,Setup_ScoreExactBonus!A:D,4,FALSE),0),0)</f>
        <v>0</v>
      </c>
      <c r="AC2713" s="31" t="str">
        <f t="shared" ca="1" si="3"/>
        <v/>
      </c>
      <c r="AD2713" s="31">
        <f ca="1">SUMIFS(AC$2:AC2713,D$2:D2713,D2713)*IF(R2713=0,1,2)</f>
        <v>0</v>
      </c>
    </row>
    <row r="2714" spans="1:30" x14ac:dyDescent="0.35">
      <c r="A2714" s="31">
        <f>IF(ISBLANK(B2714),"",COUNTIF(B$2:B2714,B2714))-1</f>
        <v>69</v>
      </c>
      <c r="B2714" s="31">
        <v>22</v>
      </c>
      <c r="C2714" s="10">
        <f>VLOOKUP($A2714,Database!$A:$Y,7,FALSE)</f>
        <v>46201.0625</v>
      </c>
      <c r="D2714" s="31" t="str">
        <f>VLOOKUP(Pronostics!$B2714,Setup_MPP!$A:$G,3,FALSE)</f>
        <v>Joueur22</v>
      </c>
      <c r="E2714" s="31" t="str">
        <f>VLOOKUP(Pronostics!$B2714,Setup_MPP!$A:$G,2,FALSE)</f>
        <v>Joueur22</v>
      </c>
      <c r="F2714" s="31" t="str">
        <f>VLOOKUP($B2714,Setup_MPP!$A:$E,4,FALSE)</f>
        <v>#D5D5D5</v>
      </c>
      <c r="G2714" s="31" t="str">
        <f>VLOOKUP($B2714,Setup_MPP!$A:$E,5,FALSE)</f>
        <v>#727272</v>
      </c>
      <c r="H2714" s="31" t="str">
        <f>IFERROR(IF(AND(A2714&gt;=1,A2714&lt;=104),VLOOKUP($A2714,Location!$A:$J,6,FALSE),IF(A2714=0,"Avant l'ouverture",IF(OR(A2714=105,A2714=106),"Bonus"))),"")</f>
        <v>Tour 3</v>
      </c>
      <c r="I2714" s="31" t="str">
        <f>IF(LEFT(H2714,4)="Tour",VLOOKUP(A2714,Database!$A:$C,3,FALSE),"")</f>
        <v>K</v>
      </c>
      <c r="J2714" s="31" t="str">
        <f>VLOOKUP($A2714,Location!$A:$J,7,FALSE)</f>
        <v>Colombie</v>
      </c>
      <c r="K2714" s="31" t="str">
        <f>IFERROR(VLOOKUP(J2714,Setup_Team!$B:$C,2,FALSE), "TDB")</f>
        <v>COL</v>
      </c>
      <c r="L2714" s="31" t="str">
        <f>VLOOKUP($A2714,Location!$A:$J,8,FALSE)</f>
        <v>Portugal</v>
      </c>
      <c r="M2714" s="31" t="str">
        <f>IFERROR(VLOOKUP(L2714,Setup_Team!$B:$C,2,FALSE), "TDB")</f>
        <v>PRT</v>
      </c>
      <c r="N2714" s="31" t="str">
        <f>VLOOKUP($A2714,Location!$A:$J,9,FALSE)</f>
        <v>Miami Gardens, Florida</v>
      </c>
      <c r="O2714" s="31" t="str">
        <f>VLOOKUP($A2714,Location!$A:$J,10,FALSE)</f>
        <v>Hard Rock Stadium</v>
      </c>
      <c r="R2714" s="31">
        <v>0</v>
      </c>
      <c r="S2714" s="25">
        <f>VLOOKUP($A2714,Database!$A:$Y,10,FALSE)</f>
        <v>154</v>
      </c>
      <c r="T2714" s="25">
        <f>VLOOKUP($A2714,Database!$A:$Y,11,FALSE)</f>
        <v>102</v>
      </c>
      <c r="U2714" s="25">
        <f>VLOOKUP($A2714,Database!$A:$Y,12,FALSE)</f>
        <v>55</v>
      </c>
      <c r="V2714" s="25" t="str">
        <f>VLOOKUP(A2714,Database!A:M,13,FALSE)</f>
        <v>À venir</v>
      </c>
      <c r="W2714" s="25" t="str">
        <f>VLOOKUP($A2714,Database!$A:$Y,20,FALSE)</f>
        <v/>
      </c>
      <c r="X2714" s="25" t="str">
        <f>VLOOKUP($A2714,Database!$A:$Y,21,FALSE)</f>
        <v/>
      </c>
      <c r="Y2714" s="25" t="str">
        <f ca="1">IF(C2714&lt;NOW(),IF(AND(P2714&gt;Q2714,W2714&gt;X2714),S2714,IF(AND(P2714=Q2714,W2714=X2714),T2714,IF(AND(P2714&lt;Q2714,W2714&lt;X2714),U2714,0))),"")</f>
        <v/>
      </c>
      <c r="Z2714" s="25">
        <f>IF(AND(P2714=W2714,Q2714=X2714),1,0)</f>
        <v>1</v>
      </c>
      <c r="AA2714" s="25" t="str">
        <f>IF(Z2714=0,"",IF(ISBLANK(VLOOKUP(A2714,Database!A:AA,22,FALSE)),"",VLOOKUP(A2714,Database!A:AA,22,FALSE)))</f>
        <v>Exact</v>
      </c>
      <c r="AB2714" s="25">
        <f ca="1">IFERROR(IF(AND(Y2714&lt;&gt;"",OR(V2714="Terminé",V2714="En cours")),VLOOKUP(AA2714,Setup_ScoreExactBonus!A:D,4,FALSE),0),0)</f>
        <v>0</v>
      </c>
      <c r="AC2714" s="31" t="str">
        <f t="shared" ca="1" si="3"/>
        <v/>
      </c>
      <c r="AD2714" s="31">
        <f ca="1">SUMIFS(AC$2:AC2714,D$2:D2714,D2714)*IF(R2714=0,1,2)</f>
        <v>0</v>
      </c>
    </row>
    <row r="2715" spans="1:30" x14ac:dyDescent="0.35">
      <c r="A2715" s="31">
        <f>IF(ISBLANK(B2715),"",COUNTIF(B$2:B2715,B2715))-1</f>
        <v>69</v>
      </c>
      <c r="B2715" s="31">
        <v>23</v>
      </c>
      <c r="C2715" s="10">
        <f>VLOOKUP($A2715,Database!$A:$Y,7,FALSE)</f>
        <v>46201.0625</v>
      </c>
      <c r="D2715" s="31" t="str">
        <f>VLOOKUP(Pronostics!$B2715,Setup_MPP!$A:$G,3,FALSE)</f>
        <v>Joueur23</v>
      </c>
      <c r="E2715" s="31" t="str">
        <f>VLOOKUP(Pronostics!$B2715,Setup_MPP!$A:$G,2,FALSE)</f>
        <v>Joueur23</v>
      </c>
      <c r="F2715" s="31" t="str">
        <f>VLOOKUP($B2715,Setup_MPP!$A:$E,4,FALSE)</f>
        <v>#D5D5D5</v>
      </c>
      <c r="G2715" s="31" t="str">
        <f>VLOOKUP($B2715,Setup_MPP!$A:$E,5,FALSE)</f>
        <v>#727272</v>
      </c>
      <c r="H2715" s="31" t="str">
        <f>IFERROR(IF(AND(A2715&gt;=1,A2715&lt;=104),VLOOKUP($A2715,Location!$A:$J,6,FALSE),IF(A2715=0,"Avant l'ouverture",IF(OR(A2715=105,A2715=106),"Bonus"))),"")</f>
        <v>Tour 3</v>
      </c>
      <c r="I2715" s="31" t="str">
        <f>IF(LEFT(H2715,4)="Tour",VLOOKUP(A2715,Database!$A:$C,3,FALSE),"")</f>
        <v>K</v>
      </c>
      <c r="J2715" s="31" t="str">
        <f>VLOOKUP($A2715,Location!$A:$J,7,FALSE)</f>
        <v>Colombie</v>
      </c>
      <c r="K2715" s="31" t="str">
        <f>IFERROR(VLOOKUP(J2715,Setup_Team!$B:$C,2,FALSE), "TDB")</f>
        <v>COL</v>
      </c>
      <c r="L2715" s="31" t="str">
        <f>VLOOKUP($A2715,Location!$A:$J,8,FALSE)</f>
        <v>Portugal</v>
      </c>
      <c r="M2715" s="31" t="str">
        <f>IFERROR(VLOOKUP(L2715,Setup_Team!$B:$C,2,FALSE), "TDB")</f>
        <v>PRT</v>
      </c>
      <c r="N2715" s="31" t="str">
        <f>VLOOKUP($A2715,Location!$A:$J,9,FALSE)</f>
        <v>Miami Gardens, Florida</v>
      </c>
      <c r="O2715" s="31" t="str">
        <f>VLOOKUP($A2715,Location!$A:$J,10,FALSE)</f>
        <v>Hard Rock Stadium</v>
      </c>
      <c r="R2715" s="31">
        <v>0</v>
      </c>
      <c r="S2715" s="25">
        <f>VLOOKUP($A2715,Database!$A:$Y,10,FALSE)</f>
        <v>154</v>
      </c>
      <c r="T2715" s="25">
        <f>VLOOKUP($A2715,Database!$A:$Y,11,FALSE)</f>
        <v>102</v>
      </c>
      <c r="U2715" s="25">
        <f>VLOOKUP($A2715,Database!$A:$Y,12,FALSE)</f>
        <v>55</v>
      </c>
      <c r="V2715" s="25" t="str">
        <f>VLOOKUP(A2715,Database!A:M,13,FALSE)</f>
        <v>À venir</v>
      </c>
      <c r="W2715" s="25" t="str">
        <f>VLOOKUP($A2715,Database!$A:$Y,20,FALSE)</f>
        <v/>
      </c>
      <c r="X2715" s="25" t="str">
        <f>VLOOKUP($A2715,Database!$A:$Y,21,FALSE)</f>
        <v/>
      </c>
      <c r="Y2715" s="25" t="str">
        <f ca="1">IF(C2715&lt;NOW(),IF(AND(P2715&gt;Q2715,W2715&gt;X2715),S2715,IF(AND(P2715=Q2715,W2715=X2715),T2715,IF(AND(P2715&lt;Q2715,W2715&lt;X2715),U2715,0))),"")</f>
        <v/>
      </c>
      <c r="Z2715" s="25">
        <f>IF(AND(P2715=W2715,Q2715=X2715),1,0)</f>
        <v>1</v>
      </c>
      <c r="AA2715" s="25" t="str">
        <f>IF(Z2715=0,"",IF(ISBLANK(VLOOKUP(A2715,Database!A:AA,22,FALSE)),"",VLOOKUP(A2715,Database!A:AA,22,FALSE)))</f>
        <v>Exact</v>
      </c>
      <c r="AB2715" s="25">
        <f ca="1">IFERROR(IF(AND(Y2715&lt;&gt;"",OR(V2715="Terminé",V2715="En cours")),VLOOKUP(AA2715,Setup_ScoreExactBonus!A:D,4,FALSE),0),0)</f>
        <v>0</v>
      </c>
      <c r="AC2715" s="31" t="str">
        <f t="shared" ca="1" si="3"/>
        <v/>
      </c>
      <c r="AD2715" s="31">
        <f ca="1">SUMIFS(AC$2:AC2715,D$2:D2715,D2715)*IF(R2715=0,1,2)</f>
        <v>0</v>
      </c>
    </row>
    <row r="2716" spans="1:30" x14ac:dyDescent="0.35">
      <c r="A2716" s="31">
        <f>IF(ISBLANK(B2716),"",COUNTIF(B$2:B2716,B2716))-1</f>
        <v>69</v>
      </c>
      <c r="B2716" s="31">
        <v>24</v>
      </c>
      <c r="C2716" s="10">
        <f>VLOOKUP($A2716,Database!$A:$Y,7,FALSE)</f>
        <v>46201.0625</v>
      </c>
      <c r="D2716" s="31" t="str">
        <f>VLOOKUP(Pronostics!$B2716,Setup_MPP!$A:$G,3,FALSE)</f>
        <v>Joueur24</v>
      </c>
      <c r="E2716" s="31" t="str">
        <f>VLOOKUP(Pronostics!$B2716,Setup_MPP!$A:$G,2,FALSE)</f>
        <v>Joueur24</v>
      </c>
      <c r="F2716" s="31" t="str">
        <f>VLOOKUP($B2716,Setup_MPP!$A:$E,4,FALSE)</f>
        <v>#D5D5D5</v>
      </c>
      <c r="G2716" s="31" t="str">
        <f>VLOOKUP($B2716,Setup_MPP!$A:$E,5,FALSE)</f>
        <v>#727272</v>
      </c>
      <c r="H2716" s="31" t="str">
        <f>IFERROR(IF(AND(A2716&gt;=1,A2716&lt;=104),VLOOKUP($A2716,Location!$A:$J,6,FALSE),IF(A2716=0,"Avant l'ouverture",IF(OR(A2716=105,A2716=106),"Bonus"))),"")</f>
        <v>Tour 3</v>
      </c>
      <c r="I2716" s="31" t="str">
        <f>IF(LEFT(H2716,4)="Tour",VLOOKUP(A2716,Database!$A:$C,3,FALSE),"")</f>
        <v>K</v>
      </c>
      <c r="J2716" s="31" t="str">
        <f>VLOOKUP($A2716,Location!$A:$J,7,FALSE)</f>
        <v>Colombie</v>
      </c>
      <c r="K2716" s="31" t="str">
        <f>IFERROR(VLOOKUP(J2716,Setup_Team!$B:$C,2,FALSE), "TDB")</f>
        <v>COL</v>
      </c>
      <c r="L2716" s="31" t="str">
        <f>VLOOKUP($A2716,Location!$A:$J,8,FALSE)</f>
        <v>Portugal</v>
      </c>
      <c r="M2716" s="31" t="str">
        <f>IFERROR(VLOOKUP(L2716,Setup_Team!$B:$C,2,FALSE), "TDB")</f>
        <v>PRT</v>
      </c>
      <c r="N2716" s="31" t="str">
        <f>VLOOKUP($A2716,Location!$A:$J,9,FALSE)</f>
        <v>Miami Gardens, Florida</v>
      </c>
      <c r="O2716" s="31" t="str">
        <f>VLOOKUP($A2716,Location!$A:$J,10,FALSE)</f>
        <v>Hard Rock Stadium</v>
      </c>
      <c r="R2716" s="31">
        <v>0</v>
      </c>
      <c r="S2716" s="25">
        <f>VLOOKUP($A2716,Database!$A:$Y,10,FALSE)</f>
        <v>154</v>
      </c>
      <c r="T2716" s="25">
        <f>VLOOKUP($A2716,Database!$A:$Y,11,FALSE)</f>
        <v>102</v>
      </c>
      <c r="U2716" s="25">
        <f>VLOOKUP($A2716,Database!$A:$Y,12,FALSE)</f>
        <v>55</v>
      </c>
      <c r="V2716" s="25" t="str">
        <f>VLOOKUP(A2716,Database!A:M,13,FALSE)</f>
        <v>À venir</v>
      </c>
      <c r="W2716" s="25" t="str">
        <f>VLOOKUP($A2716,Database!$A:$Y,20,FALSE)</f>
        <v/>
      </c>
      <c r="X2716" s="25" t="str">
        <f>VLOOKUP($A2716,Database!$A:$Y,21,FALSE)</f>
        <v/>
      </c>
      <c r="Y2716" s="25" t="str">
        <f ca="1">IF(C2716&lt;NOW(),IF(AND(P2716&gt;Q2716,W2716&gt;X2716),S2716,IF(AND(P2716=Q2716,W2716=X2716),T2716,IF(AND(P2716&lt;Q2716,W2716&lt;X2716),U2716,0))),"")</f>
        <v/>
      </c>
      <c r="Z2716" s="25">
        <f>IF(AND(P2716=W2716,Q2716=X2716),1,0)</f>
        <v>1</v>
      </c>
      <c r="AA2716" s="25" t="str">
        <f>IF(Z2716=0,"",IF(ISBLANK(VLOOKUP(A2716,Database!A:AA,22,FALSE)),"",VLOOKUP(A2716,Database!A:AA,22,FALSE)))</f>
        <v>Exact</v>
      </c>
      <c r="AB2716" s="25">
        <f ca="1">IFERROR(IF(AND(Y2716&lt;&gt;"",OR(V2716="Terminé",V2716="En cours")),VLOOKUP(AA2716,Setup_ScoreExactBonus!A:D,4,FALSE),0),0)</f>
        <v>0</v>
      </c>
      <c r="AC2716" s="31" t="str">
        <f t="shared" ca="1" si="3"/>
        <v/>
      </c>
      <c r="AD2716" s="31">
        <f ca="1">SUMIFS(AC$2:AC2716,D$2:D2716,D2716)*IF(R2716=0,1,2)</f>
        <v>0</v>
      </c>
    </row>
    <row r="2717" spans="1:30" x14ac:dyDescent="0.35">
      <c r="A2717" s="31">
        <f>IF(ISBLANK(B2717),"",COUNTIF(B$2:B2717,B2717))-1</f>
        <v>69</v>
      </c>
      <c r="B2717" s="31">
        <v>25</v>
      </c>
      <c r="C2717" s="10">
        <f>VLOOKUP($A2717,Database!$A:$Y,7,FALSE)</f>
        <v>46201.0625</v>
      </c>
      <c r="D2717" s="31" t="str">
        <f>VLOOKUP(Pronostics!$B2717,Setup_MPP!$A:$G,3,FALSE)</f>
        <v>Joueur25</v>
      </c>
      <c r="E2717" s="31" t="str">
        <f>VLOOKUP(Pronostics!$B2717,Setup_MPP!$A:$G,2,FALSE)</f>
        <v>Joueur25</v>
      </c>
      <c r="F2717" s="31" t="str">
        <f>VLOOKUP($B2717,Setup_MPP!$A:$E,4,FALSE)</f>
        <v>#D5D5D5</v>
      </c>
      <c r="G2717" s="31" t="str">
        <f>VLOOKUP($B2717,Setup_MPP!$A:$E,5,FALSE)</f>
        <v>#727272</v>
      </c>
      <c r="H2717" s="31" t="str">
        <f>IFERROR(IF(AND(A2717&gt;=1,A2717&lt;=104),VLOOKUP($A2717,Location!$A:$J,6,FALSE),IF(A2717=0,"Avant l'ouverture",IF(OR(A2717=105,A2717=106),"Bonus"))),"")</f>
        <v>Tour 3</v>
      </c>
      <c r="I2717" s="31" t="str">
        <f>IF(LEFT(H2717,4)="Tour",VLOOKUP(A2717,Database!$A:$C,3,FALSE),"")</f>
        <v>K</v>
      </c>
      <c r="J2717" s="31" t="str">
        <f>VLOOKUP($A2717,Location!$A:$J,7,FALSE)</f>
        <v>Colombie</v>
      </c>
      <c r="K2717" s="31" t="str">
        <f>IFERROR(VLOOKUP(J2717,Setup_Team!$B:$C,2,FALSE), "TDB")</f>
        <v>COL</v>
      </c>
      <c r="L2717" s="31" t="str">
        <f>VLOOKUP($A2717,Location!$A:$J,8,FALSE)</f>
        <v>Portugal</v>
      </c>
      <c r="M2717" s="31" t="str">
        <f>IFERROR(VLOOKUP(L2717,Setup_Team!$B:$C,2,FALSE), "TDB")</f>
        <v>PRT</v>
      </c>
      <c r="N2717" s="31" t="str">
        <f>VLOOKUP($A2717,Location!$A:$J,9,FALSE)</f>
        <v>Miami Gardens, Florida</v>
      </c>
      <c r="O2717" s="31" t="str">
        <f>VLOOKUP($A2717,Location!$A:$J,10,FALSE)</f>
        <v>Hard Rock Stadium</v>
      </c>
      <c r="R2717" s="31">
        <v>0</v>
      </c>
      <c r="S2717" s="25">
        <f>VLOOKUP($A2717,Database!$A:$Y,10,FALSE)</f>
        <v>154</v>
      </c>
      <c r="T2717" s="25">
        <f>VLOOKUP($A2717,Database!$A:$Y,11,FALSE)</f>
        <v>102</v>
      </c>
      <c r="U2717" s="25">
        <f>VLOOKUP($A2717,Database!$A:$Y,12,FALSE)</f>
        <v>55</v>
      </c>
      <c r="V2717" s="25" t="str">
        <f>VLOOKUP(A2717,Database!A:M,13,FALSE)</f>
        <v>À venir</v>
      </c>
      <c r="W2717" s="25" t="str">
        <f>VLOOKUP($A2717,Database!$A:$Y,20,FALSE)</f>
        <v/>
      </c>
      <c r="X2717" s="25" t="str">
        <f>VLOOKUP($A2717,Database!$A:$Y,21,FALSE)</f>
        <v/>
      </c>
      <c r="Y2717" s="25" t="str">
        <f ca="1">IF(C2717&lt;NOW(),IF(AND(P2717&gt;Q2717,W2717&gt;X2717),S2717,IF(AND(P2717=Q2717,W2717=X2717),T2717,IF(AND(P2717&lt;Q2717,W2717&lt;X2717),U2717,0))),"")</f>
        <v/>
      </c>
      <c r="Z2717" s="25">
        <f>IF(AND(P2717=W2717,Q2717=X2717),1,0)</f>
        <v>1</v>
      </c>
      <c r="AA2717" s="25" t="str">
        <f>IF(Z2717=0,"",IF(ISBLANK(VLOOKUP(A2717,Database!A:AA,22,FALSE)),"",VLOOKUP(A2717,Database!A:AA,22,FALSE)))</f>
        <v>Exact</v>
      </c>
      <c r="AB2717" s="25">
        <f ca="1">IFERROR(IF(AND(Y2717&lt;&gt;"",OR(V2717="Terminé",V2717="En cours")),VLOOKUP(AA2717,Setup_ScoreExactBonus!A:D,4,FALSE),0),0)</f>
        <v>0</v>
      </c>
      <c r="AC2717" s="31" t="str">
        <f t="shared" ref="AC2717:AC2780" ca="1" si="4">IF(Y2717&lt;&gt;"", Y2717 + IF(Z2717=1,AB2717, 0), "")</f>
        <v/>
      </c>
      <c r="AD2717" s="31">
        <f ca="1">SUMIFS(AC$2:AC2717,D$2:D2717,D2717)*IF(R2717=0,1,2)</f>
        <v>0</v>
      </c>
    </row>
    <row r="2718" spans="1:30" x14ac:dyDescent="0.35">
      <c r="A2718" s="31">
        <f>IF(ISBLANK(B2718),"",COUNTIF(B$2:B2718,B2718))-1</f>
        <v>69</v>
      </c>
      <c r="B2718" s="31">
        <v>26</v>
      </c>
      <c r="C2718" s="10">
        <f>VLOOKUP($A2718,Database!$A:$Y,7,FALSE)</f>
        <v>46201.0625</v>
      </c>
      <c r="D2718" s="31" t="str">
        <f>VLOOKUP(Pronostics!$B2718,Setup_MPP!$A:$G,3,FALSE)</f>
        <v>Joueur26</v>
      </c>
      <c r="E2718" s="31" t="str">
        <f>VLOOKUP(Pronostics!$B2718,Setup_MPP!$A:$G,2,FALSE)</f>
        <v>Joueur26</v>
      </c>
      <c r="F2718" s="31" t="str">
        <f>VLOOKUP($B2718,Setup_MPP!$A:$E,4,FALSE)</f>
        <v>#D5D5D5</v>
      </c>
      <c r="G2718" s="31" t="str">
        <f>VLOOKUP($B2718,Setup_MPP!$A:$E,5,FALSE)</f>
        <v>#727272</v>
      </c>
      <c r="H2718" s="31" t="str">
        <f>IFERROR(IF(AND(A2718&gt;=1,A2718&lt;=104),VLOOKUP($A2718,Location!$A:$J,6,FALSE),IF(A2718=0,"Avant l'ouverture",IF(OR(A2718=105,A2718=106),"Bonus"))),"")</f>
        <v>Tour 3</v>
      </c>
      <c r="I2718" s="31" t="str">
        <f>IF(LEFT(H2718,4)="Tour",VLOOKUP(A2718,Database!$A:$C,3,FALSE),"")</f>
        <v>K</v>
      </c>
      <c r="J2718" s="31" t="str">
        <f>VLOOKUP($A2718,Location!$A:$J,7,FALSE)</f>
        <v>Colombie</v>
      </c>
      <c r="K2718" s="31" t="str">
        <f>IFERROR(VLOOKUP(J2718,Setup_Team!$B:$C,2,FALSE), "TDB")</f>
        <v>COL</v>
      </c>
      <c r="L2718" s="31" t="str">
        <f>VLOOKUP($A2718,Location!$A:$J,8,FALSE)</f>
        <v>Portugal</v>
      </c>
      <c r="M2718" s="31" t="str">
        <f>IFERROR(VLOOKUP(L2718,Setup_Team!$B:$C,2,FALSE), "TDB")</f>
        <v>PRT</v>
      </c>
      <c r="N2718" s="31" t="str">
        <f>VLOOKUP($A2718,Location!$A:$J,9,FALSE)</f>
        <v>Miami Gardens, Florida</v>
      </c>
      <c r="O2718" s="31" t="str">
        <f>VLOOKUP($A2718,Location!$A:$J,10,FALSE)</f>
        <v>Hard Rock Stadium</v>
      </c>
      <c r="R2718" s="31">
        <v>0</v>
      </c>
      <c r="S2718" s="25">
        <f>VLOOKUP($A2718,Database!$A:$Y,10,FALSE)</f>
        <v>154</v>
      </c>
      <c r="T2718" s="25">
        <f>VLOOKUP($A2718,Database!$A:$Y,11,FALSE)</f>
        <v>102</v>
      </c>
      <c r="U2718" s="25">
        <f>VLOOKUP($A2718,Database!$A:$Y,12,FALSE)</f>
        <v>55</v>
      </c>
      <c r="V2718" s="25" t="str">
        <f>VLOOKUP(A2718,Database!A:M,13,FALSE)</f>
        <v>À venir</v>
      </c>
      <c r="W2718" s="25" t="str">
        <f>VLOOKUP($A2718,Database!$A:$Y,20,FALSE)</f>
        <v/>
      </c>
      <c r="X2718" s="25" t="str">
        <f>VLOOKUP($A2718,Database!$A:$Y,21,FALSE)</f>
        <v/>
      </c>
      <c r="Y2718" s="25" t="str">
        <f ca="1">IF(C2718&lt;NOW(),IF(AND(P2718&gt;Q2718,W2718&gt;X2718),S2718,IF(AND(P2718=Q2718,W2718=X2718),T2718,IF(AND(P2718&lt;Q2718,W2718&lt;X2718),U2718,0))),"")</f>
        <v/>
      </c>
      <c r="Z2718" s="25">
        <f>IF(AND(P2718=W2718,Q2718=X2718),1,0)</f>
        <v>1</v>
      </c>
      <c r="AA2718" s="25" t="str">
        <f>IF(Z2718=0,"",IF(ISBLANK(VLOOKUP(A2718,Database!A:AA,22,FALSE)),"",VLOOKUP(A2718,Database!A:AA,22,FALSE)))</f>
        <v>Exact</v>
      </c>
      <c r="AB2718" s="25">
        <f ca="1">IFERROR(IF(AND(Y2718&lt;&gt;"",OR(V2718="Terminé",V2718="En cours")),VLOOKUP(AA2718,Setup_ScoreExactBonus!A:D,4,FALSE),0),0)</f>
        <v>0</v>
      </c>
      <c r="AC2718" s="31" t="str">
        <f t="shared" ca="1" si="4"/>
        <v/>
      </c>
      <c r="AD2718" s="31">
        <f ca="1">SUMIFS(AC$2:AC2718,D$2:D2718,D2718)*IF(R2718=0,1,2)</f>
        <v>0</v>
      </c>
    </row>
    <row r="2719" spans="1:30" x14ac:dyDescent="0.35">
      <c r="A2719" s="31">
        <f>IF(ISBLANK(B2719),"",COUNTIF(B$2:B2719,B2719))-1</f>
        <v>69</v>
      </c>
      <c r="B2719" s="31">
        <v>27</v>
      </c>
      <c r="C2719" s="10">
        <f>VLOOKUP($A2719,Database!$A:$Y,7,FALSE)</f>
        <v>46201.0625</v>
      </c>
      <c r="D2719" s="31" t="str">
        <f>VLOOKUP(Pronostics!$B2719,Setup_MPP!$A:$G,3,FALSE)</f>
        <v>Joueur27</v>
      </c>
      <c r="E2719" s="31" t="str">
        <f>VLOOKUP(Pronostics!$B2719,Setup_MPP!$A:$G,2,FALSE)</f>
        <v>Joueur27</v>
      </c>
      <c r="F2719" s="31" t="str">
        <f>VLOOKUP($B2719,Setup_MPP!$A:$E,4,FALSE)</f>
        <v>#D5D5D5</v>
      </c>
      <c r="G2719" s="31" t="str">
        <f>VLOOKUP($B2719,Setup_MPP!$A:$E,5,FALSE)</f>
        <v>#727272</v>
      </c>
      <c r="H2719" s="31" t="str">
        <f>IFERROR(IF(AND(A2719&gt;=1,A2719&lt;=104),VLOOKUP($A2719,Location!$A:$J,6,FALSE),IF(A2719=0,"Avant l'ouverture",IF(OR(A2719=105,A2719=106),"Bonus"))),"")</f>
        <v>Tour 3</v>
      </c>
      <c r="I2719" s="31" t="str">
        <f>IF(LEFT(H2719,4)="Tour",VLOOKUP(A2719,Database!$A:$C,3,FALSE),"")</f>
        <v>K</v>
      </c>
      <c r="J2719" s="31" t="str">
        <f>VLOOKUP($A2719,Location!$A:$J,7,FALSE)</f>
        <v>Colombie</v>
      </c>
      <c r="K2719" s="31" t="str">
        <f>IFERROR(VLOOKUP(J2719,Setup_Team!$B:$C,2,FALSE), "TDB")</f>
        <v>COL</v>
      </c>
      <c r="L2719" s="31" t="str">
        <f>VLOOKUP($A2719,Location!$A:$J,8,FALSE)</f>
        <v>Portugal</v>
      </c>
      <c r="M2719" s="31" t="str">
        <f>IFERROR(VLOOKUP(L2719,Setup_Team!$B:$C,2,FALSE), "TDB")</f>
        <v>PRT</v>
      </c>
      <c r="N2719" s="31" t="str">
        <f>VLOOKUP($A2719,Location!$A:$J,9,FALSE)</f>
        <v>Miami Gardens, Florida</v>
      </c>
      <c r="O2719" s="31" t="str">
        <f>VLOOKUP($A2719,Location!$A:$J,10,FALSE)</f>
        <v>Hard Rock Stadium</v>
      </c>
      <c r="R2719" s="31">
        <v>0</v>
      </c>
      <c r="S2719" s="25">
        <f>VLOOKUP($A2719,Database!$A:$Y,10,FALSE)</f>
        <v>154</v>
      </c>
      <c r="T2719" s="25">
        <f>VLOOKUP($A2719,Database!$A:$Y,11,FALSE)</f>
        <v>102</v>
      </c>
      <c r="U2719" s="25">
        <f>VLOOKUP($A2719,Database!$A:$Y,12,FALSE)</f>
        <v>55</v>
      </c>
      <c r="V2719" s="25" t="str">
        <f>VLOOKUP(A2719,Database!A:M,13,FALSE)</f>
        <v>À venir</v>
      </c>
      <c r="W2719" s="25" t="str">
        <f>VLOOKUP($A2719,Database!$A:$Y,20,FALSE)</f>
        <v/>
      </c>
      <c r="X2719" s="25" t="str">
        <f>VLOOKUP($A2719,Database!$A:$Y,21,FALSE)</f>
        <v/>
      </c>
      <c r="Y2719" s="25" t="str">
        <f ca="1">IF(C2719&lt;NOW(),IF(AND(P2719&gt;Q2719,W2719&gt;X2719),S2719,IF(AND(P2719=Q2719,W2719=X2719),T2719,IF(AND(P2719&lt;Q2719,W2719&lt;X2719),U2719,0))),"")</f>
        <v/>
      </c>
      <c r="Z2719" s="25">
        <f>IF(AND(P2719=W2719,Q2719=X2719),1,0)</f>
        <v>1</v>
      </c>
      <c r="AA2719" s="25" t="str">
        <f>IF(Z2719=0,"",IF(ISBLANK(VLOOKUP(A2719,Database!A:AA,22,FALSE)),"",VLOOKUP(A2719,Database!A:AA,22,FALSE)))</f>
        <v>Exact</v>
      </c>
      <c r="AB2719" s="25">
        <f ca="1">IFERROR(IF(AND(Y2719&lt;&gt;"",OR(V2719="Terminé",V2719="En cours")),VLOOKUP(AA2719,Setup_ScoreExactBonus!A:D,4,FALSE),0),0)</f>
        <v>0</v>
      </c>
      <c r="AC2719" s="31" t="str">
        <f t="shared" ca="1" si="4"/>
        <v/>
      </c>
      <c r="AD2719" s="31">
        <f ca="1">SUMIFS(AC$2:AC2719,D$2:D2719,D2719)*IF(R2719=0,1,2)</f>
        <v>0</v>
      </c>
    </row>
    <row r="2720" spans="1:30" x14ac:dyDescent="0.35">
      <c r="A2720" s="31">
        <f>IF(ISBLANK(B2720),"",COUNTIF(B$2:B2720,B2720))-1</f>
        <v>69</v>
      </c>
      <c r="B2720" s="31">
        <v>28</v>
      </c>
      <c r="C2720" s="10">
        <f>VLOOKUP($A2720,Database!$A:$Y,7,FALSE)</f>
        <v>46201.0625</v>
      </c>
      <c r="D2720" s="31" t="str">
        <f>VLOOKUP(Pronostics!$B2720,Setup_MPP!$A:$G,3,FALSE)</f>
        <v>Joueur28</v>
      </c>
      <c r="E2720" s="31" t="str">
        <f>VLOOKUP(Pronostics!$B2720,Setup_MPP!$A:$G,2,FALSE)</f>
        <v>Joueur28</v>
      </c>
      <c r="F2720" s="31" t="str">
        <f>VLOOKUP($B2720,Setup_MPP!$A:$E,4,FALSE)</f>
        <v>#D5D5D5</v>
      </c>
      <c r="G2720" s="31" t="str">
        <f>VLOOKUP($B2720,Setup_MPP!$A:$E,5,FALSE)</f>
        <v>#727272</v>
      </c>
      <c r="H2720" s="31" t="str">
        <f>IFERROR(IF(AND(A2720&gt;=1,A2720&lt;=104),VLOOKUP($A2720,Location!$A:$J,6,FALSE),IF(A2720=0,"Avant l'ouverture",IF(OR(A2720=105,A2720=106),"Bonus"))),"")</f>
        <v>Tour 3</v>
      </c>
      <c r="I2720" s="31" t="str">
        <f>IF(LEFT(H2720,4)="Tour",VLOOKUP(A2720,Database!$A:$C,3,FALSE),"")</f>
        <v>K</v>
      </c>
      <c r="J2720" s="31" t="str">
        <f>VLOOKUP($A2720,Location!$A:$J,7,FALSE)</f>
        <v>Colombie</v>
      </c>
      <c r="K2720" s="31" t="str">
        <f>IFERROR(VLOOKUP(J2720,Setup_Team!$B:$C,2,FALSE), "TDB")</f>
        <v>COL</v>
      </c>
      <c r="L2720" s="31" t="str">
        <f>VLOOKUP($A2720,Location!$A:$J,8,FALSE)</f>
        <v>Portugal</v>
      </c>
      <c r="M2720" s="31" t="str">
        <f>IFERROR(VLOOKUP(L2720,Setup_Team!$B:$C,2,FALSE), "TDB")</f>
        <v>PRT</v>
      </c>
      <c r="N2720" s="31" t="str">
        <f>VLOOKUP($A2720,Location!$A:$J,9,FALSE)</f>
        <v>Miami Gardens, Florida</v>
      </c>
      <c r="O2720" s="31" t="str">
        <f>VLOOKUP($A2720,Location!$A:$J,10,FALSE)</f>
        <v>Hard Rock Stadium</v>
      </c>
      <c r="R2720" s="31">
        <v>0</v>
      </c>
      <c r="S2720" s="25">
        <f>VLOOKUP($A2720,Database!$A:$Y,10,FALSE)</f>
        <v>154</v>
      </c>
      <c r="T2720" s="25">
        <f>VLOOKUP($A2720,Database!$A:$Y,11,FALSE)</f>
        <v>102</v>
      </c>
      <c r="U2720" s="25">
        <f>VLOOKUP($A2720,Database!$A:$Y,12,FALSE)</f>
        <v>55</v>
      </c>
      <c r="V2720" s="25" t="str">
        <f>VLOOKUP(A2720,Database!A:M,13,FALSE)</f>
        <v>À venir</v>
      </c>
      <c r="W2720" s="25" t="str">
        <f>VLOOKUP($A2720,Database!$A:$Y,20,FALSE)</f>
        <v/>
      </c>
      <c r="X2720" s="25" t="str">
        <f>VLOOKUP($A2720,Database!$A:$Y,21,FALSE)</f>
        <v/>
      </c>
      <c r="Y2720" s="25" t="str">
        <f ca="1">IF(C2720&lt;NOW(),IF(AND(P2720&gt;Q2720,W2720&gt;X2720),S2720,IF(AND(P2720=Q2720,W2720=X2720),T2720,IF(AND(P2720&lt;Q2720,W2720&lt;X2720),U2720,0))),"")</f>
        <v/>
      </c>
      <c r="Z2720" s="25">
        <f>IF(AND(P2720=W2720,Q2720=X2720),1,0)</f>
        <v>1</v>
      </c>
      <c r="AA2720" s="25" t="str">
        <f>IF(Z2720=0,"",IF(ISBLANK(VLOOKUP(A2720,Database!A:AA,22,FALSE)),"",VLOOKUP(A2720,Database!A:AA,22,FALSE)))</f>
        <v>Exact</v>
      </c>
      <c r="AB2720" s="25">
        <f ca="1">IFERROR(IF(AND(Y2720&lt;&gt;"",OR(V2720="Terminé",V2720="En cours")),VLOOKUP(AA2720,Setup_ScoreExactBonus!A:D,4,FALSE),0),0)</f>
        <v>0</v>
      </c>
      <c r="AC2720" s="31" t="str">
        <f t="shared" ca="1" si="4"/>
        <v/>
      </c>
      <c r="AD2720" s="31">
        <f ca="1">SUMIFS(AC$2:AC2720,D$2:D2720,D2720)*IF(R2720=0,1,2)</f>
        <v>0</v>
      </c>
    </row>
    <row r="2721" spans="1:30" x14ac:dyDescent="0.35">
      <c r="A2721" s="31">
        <f>IF(ISBLANK(B2721),"",COUNTIF(B$2:B2721,B2721))-1</f>
        <v>69</v>
      </c>
      <c r="B2721" s="31">
        <v>29</v>
      </c>
      <c r="C2721" s="10">
        <f>VLOOKUP($A2721,Database!$A:$Y,7,FALSE)</f>
        <v>46201.0625</v>
      </c>
      <c r="D2721" s="31" t="str">
        <f>VLOOKUP(Pronostics!$B2721,Setup_MPP!$A:$G,3,FALSE)</f>
        <v>Joueur29</v>
      </c>
      <c r="E2721" s="31" t="str">
        <f>VLOOKUP(Pronostics!$B2721,Setup_MPP!$A:$G,2,FALSE)</f>
        <v>Joueur29</v>
      </c>
      <c r="F2721" s="31" t="str">
        <f>VLOOKUP($B2721,Setup_MPP!$A:$E,4,FALSE)</f>
        <v>#D5D5D5</v>
      </c>
      <c r="G2721" s="31" t="str">
        <f>VLOOKUP($B2721,Setup_MPP!$A:$E,5,FALSE)</f>
        <v>#727272</v>
      </c>
      <c r="H2721" s="31" t="str">
        <f>IFERROR(IF(AND(A2721&gt;=1,A2721&lt;=104),VLOOKUP($A2721,Location!$A:$J,6,FALSE),IF(A2721=0,"Avant l'ouverture",IF(OR(A2721=105,A2721=106),"Bonus"))),"")</f>
        <v>Tour 3</v>
      </c>
      <c r="I2721" s="31" t="str">
        <f>IF(LEFT(H2721,4)="Tour",VLOOKUP(A2721,Database!$A:$C,3,FALSE),"")</f>
        <v>K</v>
      </c>
      <c r="J2721" s="31" t="str">
        <f>VLOOKUP($A2721,Location!$A:$J,7,FALSE)</f>
        <v>Colombie</v>
      </c>
      <c r="K2721" s="31" t="str">
        <f>IFERROR(VLOOKUP(J2721,Setup_Team!$B:$C,2,FALSE), "TDB")</f>
        <v>COL</v>
      </c>
      <c r="L2721" s="31" t="str">
        <f>VLOOKUP($A2721,Location!$A:$J,8,FALSE)</f>
        <v>Portugal</v>
      </c>
      <c r="M2721" s="31" t="str">
        <f>IFERROR(VLOOKUP(L2721,Setup_Team!$B:$C,2,FALSE), "TDB")</f>
        <v>PRT</v>
      </c>
      <c r="N2721" s="31" t="str">
        <f>VLOOKUP($A2721,Location!$A:$J,9,FALSE)</f>
        <v>Miami Gardens, Florida</v>
      </c>
      <c r="O2721" s="31" t="str">
        <f>VLOOKUP($A2721,Location!$A:$J,10,FALSE)</f>
        <v>Hard Rock Stadium</v>
      </c>
      <c r="R2721" s="31">
        <v>0</v>
      </c>
      <c r="S2721" s="25">
        <f>VLOOKUP($A2721,Database!$A:$Y,10,FALSE)</f>
        <v>154</v>
      </c>
      <c r="T2721" s="25">
        <f>VLOOKUP($A2721,Database!$A:$Y,11,FALSE)</f>
        <v>102</v>
      </c>
      <c r="U2721" s="25">
        <f>VLOOKUP($A2721,Database!$A:$Y,12,FALSE)</f>
        <v>55</v>
      </c>
      <c r="V2721" s="25" t="str">
        <f>VLOOKUP(A2721,Database!A:M,13,FALSE)</f>
        <v>À venir</v>
      </c>
      <c r="W2721" s="25" t="str">
        <f>VLOOKUP($A2721,Database!$A:$Y,20,FALSE)</f>
        <v/>
      </c>
      <c r="X2721" s="25" t="str">
        <f>VLOOKUP($A2721,Database!$A:$Y,21,FALSE)</f>
        <v/>
      </c>
      <c r="Y2721" s="25" t="str">
        <f ca="1">IF(C2721&lt;NOW(),IF(AND(P2721&gt;Q2721,W2721&gt;X2721),S2721,IF(AND(P2721=Q2721,W2721=X2721),T2721,IF(AND(P2721&lt;Q2721,W2721&lt;X2721),U2721,0))),"")</f>
        <v/>
      </c>
      <c r="Z2721" s="25">
        <f>IF(AND(P2721=W2721,Q2721=X2721),1,0)</f>
        <v>1</v>
      </c>
      <c r="AA2721" s="25" t="str">
        <f>IF(Z2721=0,"",IF(ISBLANK(VLOOKUP(A2721,Database!A:AA,22,FALSE)),"",VLOOKUP(A2721,Database!A:AA,22,FALSE)))</f>
        <v>Exact</v>
      </c>
      <c r="AB2721" s="25">
        <f ca="1">IFERROR(IF(AND(Y2721&lt;&gt;"",OR(V2721="Terminé",V2721="En cours")),VLOOKUP(AA2721,Setup_ScoreExactBonus!A:D,4,FALSE),0),0)</f>
        <v>0</v>
      </c>
      <c r="AC2721" s="31" t="str">
        <f t="shared" ca="1" si="4"/>
        <v/>
      </c>
      <c r="AD2721" s="31">
        <f ca="1">SUMIFS(AC$2:AC2721,D$2:D2721,D2721)*IF(R2721=0,1,2)</f>
        <v>0</v>
      </c>
    </row>
    <row r="2722" spans="1:30" x14ac:dyDescent="0.35">
      <c r="A2722" s="31">
        <f>IF(ISBLANK(B2722),"",COUNTIF(B$2:B2722,B2722))-1</f>
        <v>69</v>
      </c>
      <c r="B2722" s="31">
        <v>30</v>
      </c>
      <c r="C2722" s="10">
        <f>VLOOKUP($A2722,Database!$A:$Y,7,FALSE)</f>
        <v>46201.0625</v>
      </c>
      <c r="D2722" s="31" t="str">
        <f>VLOOKUP(Pronostics!$B2722,Setup_MPP!$A:$G,3,FALSE)</f>
        <v>Joueur30</v>
      </c>
      <c r="E2722" s="31" t="str">
        <f>VLOOKUP(Pronostics!$B2722,Setup_MPP!$A:$G,2,FALSE)</f>
        <v>Joueur30</v>
      </c>
      <c r="F2722" s="31" t="str">
        <f>VLOOKUP($B2722,Setup_MPP!$A:$E,4,FALSE)</f>
        <v>#D5D5D5</v>
      </c>
      <c r="G2722" s="31" t="str">
        <f>VLOOKUP($B2722,Setup_MPP!$A:$E,5,FALSE)</f>
        <v>#727272</v>
      </c>
      <c r="H2722" s="31" t="str">
        <f>IFERROR(IF(AND(A2722&gt;=1,A2722&lt;=104),VLOOKUP($A2722,Location!$A:$J,6,FALSE),IF(A2722=0,"Avant l'ouverture",IF(OR(A2722=105,A2722=106),"Bonus"))),"")</f>
        <v>Tour 3</v>
      </c>
      <c r="I2722" s="31" t="str">
        <f>IF(LEFT(H2722,4)="Tour",VLOOKUP(A2722,Database!$A:$C,3,FALSE),"")</f>
        <v>K</v>
      </c>
      <c r="J2722" s="31" t="str">
        <f>VLOOKUP($A2722,Location!$A:$J,7,FALSE)</f>
        <v>Colombie</v>
      </c>
      <c r="K2722" s="31" t="str">
        <f>IFERROR(VLOOKUP(J2722,Setup_Team!$B:$C,2,FALSE), "TDB")</f>
        <v>COL</v>
      </c>
      <c r="L2722" s="31" t="str">
        <f>VLOOKUP($A2722,Location!$A:$J,8,FALSE)</f>
        <v>Portugal</v>
      </c>
      <c r="M2722" s="31" t="str">
        <f>IFERROR(VLOOKUP(L2722,Setup_Team!$B:$C,2,FALSE), "TDB")</f>
        <v>PRT</v>
      </c>
      <c r="N2722" s="31" t="str">
        <f>VLOOKUP($A2722,Location!$A:$J,9,FALSE)</f>
        <v>Miami Gardens, Florida</v>
      </c>
      <c r="O2722" s="31" t="str">
        <f>VLOOKUP($A2722,Location!$A:$J,10,FALSE)</f>
        <v>Hard Rock Stadium</v>
      </c>
      <c r="R2722" s="31">
        <v>0</v>
      </c>
      <c r="S2722" s="25">
        <f>VLOOKUP($A2722,Database!$A:$Y,10,FALSE)</f>
        <v>154</v>
      </c>
      <c r="T2722" s="25">
        <f>VLOOKUP($A2722,Database!$A:$Y,11,FALSE)</f>
        <v>102</v>
      </c>
      <c r="U2722" s="25">
        <f>VLOOKUP($A2722,Database!$A:$Y,12,FALSE)</f>
        <v>55</v>
      </c>
      <c r="V2722" s="25" t="str">
        <f>VLOOKUP(A2722,Database!A:M,13,FALSE)</f>
        <v>À venir</v>
      </c>
      <c r="W2722" s="25" t="str">
        <f>VLOOKUP($A2722,Database!$A:$Y,20,FALSE)</f>
        <v/>
      </c>
      <c r="X2722" s="25" t="str">
        <f>VLOOKUP($A2722,Database!$A:$Y,21,FALSE)</f>
        <v/>
      </c>
      <c r="Y2722" s="25" t="str">
        <f ca="1">IF(C2722&lt;NOW(),IF(AND(P2722&gt;Q2722,W2722&gt;X2722),S2722,IF(AND(P2722=Q2722,W2722=X2722),T2722,IF(AND(P2722&lt;Q2722,W2722&lt;X2722),U2722,0))),"")</f>
        <v/>
      </c>
      <c r="Z2722" s="25">
        <f>IF(AND(P2722=W2722,Q2722=X2722),1,0)</f>
        <v>1</v>
      </c>
      <c r="AA2722" s="25" t="str">
        <f>IF(Z2722=0,"",IF(ISBLANK(VLOOKUP(A2722,Database!A:AA,22,FALSE)),"",VLOOKUP(A2722,Database!A:AA,22,FALSE)))</f>
        <v>Exact</v>
      </c>
      <c r="AB2722" s="25">
        <f ca="1">IFERROR(IF(AND(Y2722&lt;&gt;"",OR(V2722="Terminé",V2722="En cours")),VLOOKUP(AA2722,Setup_ScoreExactBonus!A:D,4,FALSE),0),0)</f>
        <v>0</v>
      </c>
      <c r="AC2722" s="31" t="str">
        <f t="shared" ca="1" si="4"/>
        <v/>
      </c>
      <c r="AD2722" s="31">
        <f ca="1">SUMIFS(AC$2:AC2722,D$2:D2722,D2722)*IF(R2722=0,1,2)</f>
        <v>0</v>
      </c>
    </row>
    <row r="2723" spans="1:30" x14ac:dyDescent="0.35">
      <c r="A2723" s="31">
        <f>IF(ISBLANK(B2723),"",COUNTIF(B$2:B2723,B2723))-1</f>
        <v>69</v>
      </c>
      <c r="B2723" s="31">
        <v>31</v>
      </c>
      <c r="C2723" s="10">
        <f>VLOOKUP($A2723,Database!$A:$Y,7,FALSE)</f>
        <v>46201.0625</v>
      </c>
      <c r="D2723" s="31" t="str">
        <f>VLOOKUP(Pronostics!$B2723,Setup_MPP!$A:$G,3,FALSE)</f>
        <v>Joueur31</v>
      </c>
      <c r="E2723" s="31" t="str">
        <f>VLOOKUP(Pronostics!$B2723,Setup_MPP!$A:$G,2,FALSE)</f>
        <v>Joueur31</v>
      </c>
      <c r="F2723" s="31" t="str">
        <f>VLOOKUP($B2723,Setup_MPP!$A:$E,4,FALSE)</f>
        <v>#D5D5D5</v>
      </c>
      <c r="G2723" s="31" t="str">
        <f>VLOOKUP($B2723,Setup_MPP!$A:$E,5,FALSE)</f>
        <v>#727272</v>
      </c>
      <c r="H2723" s="31" t="str">
        <f>IFERROR(IF(AND(A2723&gt;=1,A2723&lt;=104),VLOOKUP($A2723,Location!$A:$J,6,FALSE),IF(A2723=0,"Avant l'ouverture",IF(OR(A2723=105,A2723=106),"Bonus"))),"")</f>
        <v>Tour 3</v>
      </c>
      <c r="I2723" s="31" t="str">
        <f>IF(LEFT(H2723,4)="Tour",VLOOKUP(A2723,Database!$A:$C,3,FALSE),"")</f>
        <v>K</v>
      </c>
      <c r="J2723" s="31" t="str">
        <f>VLOOKUP($A2723,Location!$A:$J,7,FALSE)</f>
        <v>Colombie</v>
      </c>
      <c r="K2723" s="31" t="str">
        <f>IFERROR(VLOOKUP(J2723,Setup_Team!$B:$C,2,FALSE), "TDB")</f>
        <v>COL</v>
      </c>
      <c r="L2723" s="31" t="str">
        <f>VLOOKUP($A2723,Location!$A:$J,8,FALSE)</f>
        <v>Portugal</v>
      </c>
      <c r="M2723" s="31" t="str">
        <f>IFERROR(VLOOKUP(L2723,Setup_Team!$B:$C,2,FALSE), "TDB")</f>
        <v>PRT</v>
      </c>
      <c r="N2723" s="31" t="str">
        <f>VLOOKUP($A2723,Location!$A:$J,9,FALSE)</f>
        <v>Miami Gardens, Florida</v>
      </c>
      <c r="O2723" s="31" t="str">
        <f>VLOOKUP($A2723,Location!$A:$J,10,FALSE)</f>
        <v>Hard Rock Stadium</v>
      </c>
      <c r="R2723" s="31">
        <v>0</v>
      </c>
      <c r="S2723" s="25">
        <f>VLOOKUP($A2723,Database!$A:$Y,10,FALSE)</f>
        <v>154</v>
      </c>
      <c r="T2723" s="25">
        <f>VLOOKUP($A2723,Database!$A:$Y,11,FALSE)</f>
        <v>102</v>
      </c>
      <c r="U2723" s="25">
        <f>VLOOKUP($A2723,Database!$A:$Y,12,FALSE)</f>
        <v>55</v>
      </c>
      <c r="V2723" s="25" t="str">
        <f>VLOOKUP(A2723,Database!A:M,13,FALSE)</f>
        <v>À venir</v>
      </c>
      <c r="W2723" s="25" t="str">
        <f>VLOOKUP($A2723,Database!$A:$Y,20,FALSE)</f>
        <v/>
      </c>
      <c r="X2723" s="25" t="str">
        <f>VLOOKUP($A2723,Database!$A:$Y,21,FALSE)</f>
        <v/>
      </c>
      <c r="Y2723" s="25" t="str">
        <f ca="1">IF(C2723&lt;NOW(),IF(AND(P2723&gt;Q2723,W2723&gt;X2723),S2723,IF(AND(P2723=Q2723,W2723=X2723),T2723,IF(AND(P2723&lt;Q2723,W2723&lt;X2723),U2723,0))),"")</f>
        <v/>
      </c>
      <c r="Z2723" s="25">
        <f>IF(AND(P2723=W2723,Q2723=X2723),1,0)</f>
        <v>1</v>
      </c>
      <c r="AA2723" s="25" t="str">
        <f>IF(Z2723=0,"",IF(ISBLANK(VLOOKUP(A2723,Database!A:AA,22,FALSE)),"",VLOOKUP(A2723,Database!A:AA,22,FALSE)))</f>
        <v>Exact</v>
      </c>
      <c r="AB2723" s="25">
        <f ca="1">IFERROR(IF(AND(Y2723&lt;&gt;"",OR(V2723="Terminé",V2723="En cours")),VLOOKUP(AA2723,Setup_ScoreExactBonus!A:D,4,FALSE),0),0)</f>
        <v>0</v>
      </c>
      <c r="AC2723" s="31" t="str">
        <f t="shared" ca="1" si="4"/>
        <v/>
      </c>
      <c r="AD2723" s="31">
        <f ca="1">SUMIFS(AC$2:AC2723,D$2:D2723,D2723)*IF(R2723=0,1,2)</f>
        <v>0</v>
      </c>
    </row>
    <row r="2724" spans="1:30" x14ac:dyDescent="0.35">
      <c r="A2724" s="31">
        <f>IF(ISBLANK(B2724),"",COUNTIF(B$2:B2724,B2724))-1</f>
        <v>69</v>
      </c>
      <c r="B2724" s="31">
        <v>32</v>
      </c>
      <c r="C2724" s="10">
        <f>VLOOKUP($A2724,Database!$A:$Y,7,FALSE)</f>
        <v>46201.0625</v>
      </c>
      <c r="D2724" s="31" t="str">
        <f>VLOOKUP(Pronostics!$B2724,Setup_MPP!$A:$G,3,FALSE)</f>
        <v>Joueur32</v>
      </c>
      <c r="E2724" s="31" t="str">
        <f>VLOOKUP(Pronostics!$B2724,Setup_MPP!$A:$G,2,FALSE)</f>
        <v>Joueur32</v>
      </c>
      <c r="F2724" s="31" t="str">
        <f>VLOOKUP($B2724,Setup_MPP!$A:$E,4,FALSE)</f>
        <v>#D5D5D5</v>
      </c>
      <c r="G2724" s="31" t="str">
        <f>VLOOKUP($B2724,Setup_MPP!$A:$E,5,FALSE)</f>
        <v>#727272</v>
      </c>
      <c r="H2724" s="31" t="str">
        <f>IFERROR(IF(AND(A2724&gt;=1,A2724&lt;=104),VLOOKUP($A2724,Location!$A:$J,6,FALSE),IF(A2724=0,"Avant l'ouverture",IF(OR(A2724=105,A2724=106),"Bonus"))),"")</f>
        <v>Tour 3</v>
      </c>
      <c r="I2724" s="31" t="str">
        <f>IF(LEFT(H2724,4)="Tour",VLOOKUP(A2724,Database!$A:$C,3,FALSE),"")</f>
        <v>K</v>
      </c>
      <c r="J2724" s="31" t="str">
        <f>VLOOKUP($A2724,Location!$A:$J,7,FALSE)</f>
        <v>Colombie</v>
      </c>
      <c r="K2724" s="31" t="str">
        <f>IFERROR(VLOOKUP(J2724,Setup_Team!$B:$C,2,FALSE), "TDB")</f>
        <v>COL</v>
      </c>
      <c r="L2724" s="31" t="str">
        <f>VLOOKUP($A2724,Location!$A:$J,8,FALSE)</f>
        <v>Portugal</v>
      </c>
      <c r="M2724" s="31" t="str">
        <f>IFERROR(VLOOKUP(L2724,Setup_Team!$B:$C,2,FALSE), "TDB")</f>
        <v>PRT</v>
      </c>
      <c r="N2724" s="31" t="str">
        <f>VLOOKUP($A2724,Location!$A:$J,9,FALSE)</f>
        <v>Miami Gardens, Florida</v>
      </c>
      <c r="O2724" s="31" t="str">
        <f>VLOOKUP($A2724,Location!$A:$J,10,FALSE)</f>
        <v>Hard Rock Stadium</v>
      </c>
      <c r="R2724" s="31">
        <v>0</v>
      </c>
      <c r="S2724" s="25">
        <f>VLOOKUP($A2724,Database!$A:$Y,10,FALSE)</f>
        <v>154</v>
      </c>
      <c r="T2724" s="25">
        <f>VLOOKUP($A2724,Database!$A:$Y,11,FALSE)</f>
        <v>102</v>
      </c>
      <c r="U2724" s="25">
        <f>VLOOKUP($A2724,Database!$A:$Y,12,FALSE)</f>
        <v>55</v>
      </c>
      <c r="V2724" s="25" t="str">
        <f>VLOOKUP(A2724,Database!A:M,13,FALSE)</f>
        <v>À venir</v>
      </c>
      <c r="W2724" s="25" t="str">
        <f>VLOOKUP($A2724,Database!$A:$Y,20,FALSE)</f>
        <v/>
      </c>
      <c r="X2724" s="25" t="str">
        <f>VLOOKUP($A2724,Database!$A:$Y,21,FALSE)</f>
        <v/>
      </c>
      <c r="Y2724" s="25" t="str">
        <f ca="1">IF(C2724&lt;NOW(),IF(AND(P2724&gt;Q2724,W2724&gt;X2724),S2724,IF(AND(P2724=Q2724,W2724=X2724),T2724,IF(AND(P2724&lt;Q2724,W2724&lt;X2724),U2724,0))),"")</f>
        <v/>
      </c>
      <c r="Z2724" s="25">
        <f>IF(AND(P2724=W2724,Q2724=X2724),1,0)</f>
        <v>1</v>
      </c>
      <c r="AA2724" s="25" t="str">
        <f>IF(Z2724=0,"",IF(ISBLANK(VLOOKUP(A2724,Database!A:AA,22,FALSE)),"",VLOOKUP(A2724,Database!A:AA,22,FALSE)))</f>
        <v>Exact</v>
      </c>
      <c r="AB2724" s="25">
        <f ca="1">IFERROR(IF(AND(Y2724&lt;&gt;"",OR(V2724="Terminé",V2724="En cours")),VLOOKUP(AA2724,Setup_ScoreExactBonus!A:D,4,FALSE),0),0)</f>
        <v>0</v>
      </c>
      <c r="AC2724" s="31" t="str">
        <f t="shared" ca="1" si="4"/>
        <v/>
      </c>
      <c r="AD2724" s="31">
        <f ca="1">SUMIFS(AC$2:AC2724,D$2:D2724,D2724)*IF(R2724=0,1,2)</f>
        <v>0</v>
      </c>
    </row>
    <row r="2725" spans="1:30" x14ac:dyDescent="0.35">
      <c r="A2725" s="31">
        <f>IF(ISBLANK(B2725),"",COUNTIF(B$2:B2725,B2725))-1</f>
        <v>69</v>
      </c>
      <c r="B2725" s="31">
        <v>33</v>
      </c>
      <c r="C2725" s="10">
        <f>VLOOKUP($A2725,Database!$A:$Y,7,FALSE)</f>
        <v>46201.0625</v>
      </c>
      <c r="D2725" s="31" t="str">
        <f>VLOOKUP(Pronostics!$B2725,Setup_MPP!$A:$G,3,FALSE)</f>
        <v>Joueur33</v>
      </c>
      <c r="E2725" s="31" t="str">
        <f>VLOOKUP(Pronostics!$B2725,Setup_MPP!$A:$G,2,FALSE)</f>
        <v>Joueur33</v>
      </c>
      <c r="F2725" s="31" t="str">
        <f>VLOOKUP($B2725,Setup_MPP!$A:$E,4,FALSE)</f>
        <v>#D5D5D5</v>
      </c>
      <c r="G2725" s="31" t="str">
        <f>VLOOKUP($B2725,Setup_MPP!$A:$E,5,FALSE)</f>
        <v>#727272</v>
      </c>
      <c r="H2725" s="31" t="str">
        <f>IFERROR(IF(AND(A2725&gt;=1,A2725&lt;=104),VLOOKUP($A2725,Location!$A:$J,6,FALSE),IF(A2725=0,"Avant l'ouverture",IF(OR(A2725=105,A2725=106),"Bonus"))),"")</f>
        <v>Tour 3</v>
      </c>
      <c r="I2725" s="31" t="str">
        <f>IF(LEFT(H2725,4)="Tour",VLOOKUP(A2725,Database!$A:$C,3,FALSE),"")</f>
        <v>K</v>
      </c>
      <c r="J2725" s="31" t="str">
        <f>VLOOKUP($A2725,Location!$A:$J,7,FALSE)</f>
        <v>Colombie</v>
      </c>
      <c r="K2725" s="31" t="str">
        <f>IFERROR(VLOOKUP(J2725,Setup_Team!$B:$C,2,FALSE), "TDB")</f>
        <v>COL</v>
      </c>
      <c r="L2725" s="31" t="str">
        <f>VLOOKUP($A2725,Location!$A:$J,8,FALSE)</f>
        <v>Portugal</v>
      </c>
      <c r="M2725" s="31" t="str">
        <f>IFERROR(VLOOKUP(L2725,Setup_Team!$B:$C,2,FALSE), "TDB")</f>
        <v>PRT</v>
      </c>
      <c r="N2725" s="31" t="str">
        <f>VLOOKUP($A2725,Location!$A:$J,9,FALSE)</f>
        <v>Miami Gardens, Florida</v>
      </c>
      <c r="O2725" s="31" t="str">
        <f>VLOOKUP($A2725,Location!$A:$J,10,FALSE)</f>
        <v>Hard Rock Stadium</v>
      </c>
      <c r="R2725" s="31">
        <v>0</v>
      </c>
      <c r="S2725" s="25">
        <f>VLOOKUP($A2725,Database!$A:$Y,10,FALSE)</f>
        <v>154</v>
      </c>
      <c r="T2725" s="25">
        <f>VLOOKUP($A2725,Database!$A:$Y,11,FALSE)</f>
        <v>102</v>
      </c>
      <c r="U2725" s="25">
        <f>VLOOKUP($A2725,Database!$A:$Y,12,FALSE)</f>
        <v>55</v>
      </c>
      <c r="V2725" s="25" t="str">
        <f>VLOOKUP(A2725,Database!A:M,13,FALSE)</f>
        <v>À venir</v>
      </c>
      <c r="W2725" s="25" t="str">
        <f>VLOOKUP($A2725,Database!$A:$Y,20,FALSE)</f>
        <v/>
      </c>
      <c r="X2725" s="25" t="str">
        <f>VLOOKUP($A2725,Database!$A:$Y,21,FALSE)</f>
        <v/>
      </c>
      <c r="Y2725" s="25" t="str">
        <f ca="1">IF(C2725&lt;NOW(),IF(AND(P2725&gt;Q2725,W2725&gt;X2725),S2725,IF(AND(P2725=Q2725,W2725=X2725),T2725,IF(AND(P2725&lt;Q2725,W2725&lt;X2725),U2725,0))),"")</f>
        <v/>
      </c>
      <c r="Z2725" s="25">
        <f>IF(AND(P2725=W2725,Q2725=X2725),1,0)</f>
        <v>1</v>
      </c>
      <c r="AA2725" s="25" t="str">
        <f>IF(Z2725=0,"",IF(ISBLANK(VLOOKUP(A2725,Database!A:AA,22,FALSE)),"",VLOOKUP(A2725,Database!A:AA,22,FALSE)))</f>
        <v>Exact</v>
      </c>
      <c r="AB2725" s="25">
        <f ca="1">IFERROR(IF(AND(Y2725&lt;&gt;"",OR(V2725="Terminé",V2725="En cours")),VLOOKUP(AA2725,Setup_ScoreExactBonus!A:D,4,FALSE),0),0)</f>
        <v>0</v>
      </c>
      <c r="AC2725" s="31" t="str">
        <f t="shared" ca="1" si="4"/>
        <v/>
      </c>
      <c r="AD2725" s="31">
        <f ca="1">SUMIFS(AC$2:AC2725,D$2:D2725,D2725)*IF(R2725=0,1,2)</f>
        <v>0</v>
      </c>
    </row>
    <row r="2726" spans="1:30" x14ac:dyDescent="0.35">
      <c r="A2726" s="31">
        <f>IF(ISBLANK(B2726),"",COUNTIF(B$2:B2726,B2726))-1</f>
        <v>69</v>
      </c>
      <c r="B2726" s="31">
        <v>34</v>
      </c>
      <c r="C2726" s="10">
        <f>VLOOKUP($A2726,Database!$A:$Y,7,FALSE)</f>
        <v>46201.0625</v>
      </c>
      <c r="D2726" s="31" t="str">
        <f>VLOOKUP(Pronostics!$B2726,Setup_MPP!$A:$G,3,FALSE)</f>
        <v>Joueur34</v>
      </c>
      <c r="E2726" s="31" t="str">
        <f>VLOOKUP(Pronostics!$B2726,Setup_MPP!$A:$G,2,FALSE)</f>
        <v>Joueur34</v>
      </c>
      <c r="F2726" s="31" t="str">
        <f>VLOOKUP($B2726,Setup_MPP!$A:$E,4,FALSE)</f>
        <v>#D5D5D5</v>
      </c>
      <c r="G2726" s="31" t="str">
        <f>VLOOKUP($B2726,Setup_MPP!$A:$E,5,FALSE)</f>
        <v>#727272</v>
      </c>
      <c r="H2726" s="31" t="str">
        <f>IFERROR(IF(AND(A2726&gt;=1,A2726&lt;=104),VLOOKUP($A2726,Location!$A:$J,6,FALSE),IF(A2726=0,"Avant l'ouverture",IF(OR(A2726=105,A2726=106),"Bonus"))),"")</f>
        <v>Tour 3</v>
      </c>
      <c r="I2726" s="31" t="str">
        <f>IF(LEFT(H2726,4)="Tour",VLOOKUP(A2726,Database!$A:$C,3,FALSE),"")</f>
        <v>K</v>
      </c>
      <c r="J2726" s="31" t="str">
        <f>VLOOKUP($A2726,Location!$A:$J,7,FALSE)</f>
        <v>Colombie</v>
      </c>
      <c r="K2726" s="31" t="str">
        <f>IFERROR(VLOOKUP(J2726,Setup_Team!$B:$C,2,FALSE), "TDB")</f>
        <v>COL</v>
      </c>
      <c r="L2726" s="31" t="str">
        <f>VLOOKUP($A2726,Location!$A:$J,8,FALSE)</f>
        <v>Portugal</v>
      </c>
      <c r="M2726" s="31" t="str">
        <f>IFERROR(VLOOKUP(L2726,Setup_Team!$B:$C,2,FALSE), "TDB")</f>
        <v>PRT</v>
      </c>
      <c r="N2726" s="31" t="str">
        <f>VLOOKUP($A2726,Location!$A:$J,9,FALSE)</f>
        <v>Miami Gardens, Florida</v>
      </c>
      <c r="O2726" s="31" t="str">
        <f>VLOOKUP($A2726,Location!$A:$J,10,FALSE)</f>
        <v>Hard Rock Stadium</v>
      </c>
      <c r="R2726" s="31">
        <v>0</v>
      </c>
      <c r="S2726" s="25">
        <f>VLOOKUP($A2726,Database!$A:$Y,10,FALSE)</f>
        <v>154</v>
      </c>
      <c r="T2726" s="25">
        <f>VLOOKUP($A2726,Database!$A:$Y,11,FALSE)</f>
        <v>102</v>
      </c>
      <c r="U2726" s="25">
        <f>VLOOKUP($A2726,Database!$A:$Y,12,FALSE)</f>
        <v>55</v>
      </c>
      <c r="V2726" s="25" t="str">
        <f>VLOOKUP(A2726,Database!A:M,13,FALSE)</f>
        <v>À venir</v>
      </c>
      <c r="W2726" s="25" t="str">
        <f>VLOOKUP($A2726,Database!$A:$Y,20,FALSE)</f>
        <v/>
      </c>
      <c r="X2726" s="25" t="str">
        <f>VLOOKUP($A2726,Database!$A:$Y,21,FALSE)</f>
        <v/>
      </c>
      <c r="Y2726" s="25" t="str">
        <f ca="1">IF(C2726&lt;NOW(),IF(AND(P2726&gt;Q2726,W2726&gt;X2726),S2726,IF(AND(P2726=Q2726,W2726=X2726),T2726,IF(AND(P2726&lt;Q2726,W2726&lt;X2726),U2726,0))),"")</f>
        <v/>
      </c>
      <c r="Z2726" s="25">
        <f>IF(AND(P2726=W2726,Q2726=X2726),1,0)</f>
        <v>1</v>
      </c>
      <c r="AA2726" s="25" t="str">
        <f>IF(Z2726=0,"",IF(ISBLANK(VLOOKUP(A2726,Database!A:AA,22,FALSE)),"",VLOOKUP(A2726,Database!A:AA,22,FALSE)))</f>
        <v>Exact</v>
      </c>
      <c r="AB2726" s="25">
        <f ca="1">IFERROR(IF(AND(Y2726&lt;&gt;"",OR(V2726="Terminé",V2726="En cours")),VLOOKUP(AA2726,Setup_ScoreExactBonus!A:D,4,FALSE),0),0)</f>
        <v>0</v>
      </c>
      <c r="AC2726" s="31" t="str">
        <f t="shared" ca="1" si="4"/>
        <v/>
      </c>
      <c r="AD2726" s="31">
        <f ca="1">SUMIFS(AC$2:AC2726,D$2:D2726,D2726)*IF(R2726=0,1,2)</f>
        <v>0</v>
      </c>
    </row>
    <row r="2727" spans="1:30" x14ac:dyDescent="0.35">
      <c r="A2727" s="31">
        <f>IF(ISBLANK(B2727),"",COUNTIF(B$2:B2727,B2727))-1</f>
        <v>69</v>
      </c>
      <c r="B2727" s="31">
        <v>35</v>
      </c>
      <c r="C2727" s="10">
        <f>VLOOKUP($A2727,Database!$A:$Y,7,FALSE)</f>
        <v>46201.0625</v>
      </c>
      <c r="D2727" s="31" t="str">
        <f>VLOOKUP(Pronostics!$B2727,Setup_MPP!$A:$G,3,FALSE)</f>
        <v>Joueur35</v>
      </c>
      <c r="E2727" s="31" t="str">
        <f>VLOOKUP(Pronostics!$B2727,Setup_MPP!$A:$G,2,FALSE)</f>
        <v>Joueur35</v>
      </c>
      <c r="F2727" s="31" t="str">
        <f>VLOOKUP($B2727,Setup_MPP!$A:$E,4,FALSE)</f>
        <v>#D5D5D5</v>
      </c>
      <c r="G2727" s="31" t="str">
        <f>VLOOKUP($B2727,Setup_MPP!$A:$E,5,FALSE)</f>
        <v>#727272</v>
      </c>
      <c r="H2727" s="31" t="str">
        <f>IFERROR(IF(AND(A2727&gt;=1,A2727&lt;=104),VLOOKUP($A2727,Location!$A:$J,6,FALSE),IF(A2727=0,"Avant l'ouverture",IF(OR(A2727=105,A2727=106),"Bonus"))),"")</f>
        <v>Tour 3</v>
      </c>
      <c r="I2727" s="31" t="str">
        <f>IF(LEFT(H2727,4)="Tour",VLOOKUP(A2727,Database!$A:$C,3,FALSE),"")</f>
        <v>K</v>
      </c>
      <c r="J2727" s="31" t="str">
        <f>VLOOKUP($A2727,Location!$A:$J,7,FALSE)</f>
        <v>Colombie</v>
      </c>
      <c r="K2727" s="31" t="str">
        <f>IFERROR(VLOOKUP(J2727,Setup_Team!$B:$C,2,FALSE), "TDB")</f>
        <v>COL</v>
      </c>
      <c r="L2727" s="31" t="str">
        <f>VLOOKUP($A2727,Location!$A:$J,8,FALSE)</f>
        <v>Portugal</v>
      </c>
      <c r="M2727" s="31" t="str">
        <f>IFERROR(VLOOKUP(L2727,Setup_Team!$B:$C,2,FALSE), "TDB")</f>
        <v>PRT</v>
      </c>
      <c r="N2727" s="31" t="str">
        <f>VLOOKUP($A2727,Location!$A:$J,9,FALSE)</f>
        <v>Miami Gardens, Florida</v>
      </c>
      <c r="O2727" s="31" t="str">
        <f>VLOOKUP($A2727,Location!$A:$J,10,FALSE)</f>
        <v>Hard Rock Stadium</v>
      </c>
      <c r="R2727" s="31">
        <v>0</v>
      </c>
      <c r="S2727" s="25">
        <f>VLOOKUP($A2727,Database!$A:$Y,10,FALSE)</f>
        <v>154</v>
      </c>
      <c r="T2727" s="25">
        <f>VLOOKUP($A2727,Database!$A:$Y,11,FALSE)</f>
        <v>102</v>
      </c>
      <c r="U2727" s="25">
        <f>VLOOKUP($A2727,Database!$A:$Y,12,FALSE)</f>
        <v>55</v>
      </c>
      <c r="V2727" s="25" t="str">
        <f>VLOOKUP(A2727,Database!A:M,13,FALSE)</f>
        <v>À venir</v>
      </c>
      <c r="W2727" s="25" t="str">
        <f>VLOOKUP($A2727,Database!$A:$Y,20,FALSE)</f>
        <v/>
      </c>
      <c r="X2727" s="25" t="str">
        <f>VLOOKUP($A2727,Database!$A:$Y,21,FALSE)</f>
        <v/>
      </c>
      <c r="Y2727" s="25" t="str">
        <f ca="1">IF(C2727&lt;NOW(),IF(AND(P2727&gt;Q2727,W2727&gt;X2727),S2727,IF(AND(P2727=Q2727,W2727=X2727),T2727,IF(AND(P2727&lt;Q2727,W2727&lt;X2727),U2727,0))),"")</f>
        <v/>
      </c>
      <c r="Z2727" s="25">
        <f>IF(AND(P2727=W2727,Q2727=X2727),1,0)</f>
        <v>1</v>
      </c>
      <c r="AA2727" s="25" t="str">
        <f>IF(Z2727=0,"",IF(ISBLANK(VLOOKUP(A2727,Database!A:AA,22,FALSE)),"",VLOOKUP(A2727,Database!A:AA,22,FALSE)))</f>
        <v>Exact</v>
      </c>
      <c r="AB2727" s="25">
        <f ca="1">IFERROR(IF(AND(Y2727&lt;&gt;"",OR(V2727="Terminé",V2727="En cours")),VLOOKUP(AA2727,Setup_ScoreExactBonus!A:D,4,FALSE),0),0)</f>
        <v>0</v>
      </c>
      <c r="AC2727" s="31" t="str">
        <f t="shared" ca="1" si="4"/>
        <v/>
      </c>
      <c r="AD2727" s="31">
        <f ca="1">SUMIFS(AC$2:AC2727,D$2:D2727,D2727)*IF(R2727=0,1,2)</f>
        <v>0</v>
      </c>
    </row>
    <row r="2728" spans="1:30" x14ac:dyDescent="0.35">
      <c r="A2728" s="31">
        <f>IF(ISBLANK(B2728),"",COUNTIF(B$2:B2728,B2728))-1</f>
        <v>69</v>
      </c>
      <c r="B2728" s="31">
        <v>36</v>
      </c>
      <c r="C2728" s="10">
        <f>VLOOKUP($A2728,Database!$A:$Y,7,FALSE)</f>
        <v>46201.0625</v>
      </c>
      <c r="D2728" s="31" t="str">
        <f>VLOOKUP(Pronostics!$B2728,Setup_MPP!$A:$G,3,FALSE)</f>
        <v>Joueur36</v>
      </c>
      <c r="E2728" s="31" t="str">
        <f>VLOOKUP(Pronostics!$B2728,Setup_MPP!$A:$G,2,FALSE)</f>
        <v>Joueur36</v>
      </c>
      <c r="F2728" s="31" t="str">
        <f>VLOOKUP($B2728,Setup_MPP!$A:$E,4,FALSE)</f>
        <v>#D5D5D5</v>
      </c>
      <c r="G2728" s="31" t="str">
        <f>VLOOKUP($B2728,Setup_MPP!$A:$E,5,FALSE)</f>
        <v>#727272</v>
      </c>
      <c r="H2728" s="31" t="str">
        <f>IFERROR(IF(AND(A2728&gt;=1,A2728&lt;=104),VLOOKUP($A2728,Location!$A:$J,6,FALSE),IF(A2728=0,"Avant l'ouverture",IF(OR(A2728=105,A2728=106),"Bonus"))),"")</f>
        <v>Tour 3</v>
      </c>
      <c r="I2728" s="31" t="str">
        <f>IF(LEFT(H2728,4)="Tour",VLOOKUP(A2728,Database!$A:$C,3,FALSE),"")</f>
        <v>K</v>
      </c>
      <c r="J2728" s="31" t="str">
        <f>VLOOKUP($A2728,Location!$A:$J,7,FALSE)</f>
        <v>Colombie</v>
      </c>
      <c r="K2728" s="31" t="str">
        <f>IFERROR(VLOOKUP(J2728,Setup_Team!$B:$C,2,FALSE), "TDB")</f>
        <v>COL</v>
      </c>
      <c r="L2728" s="31" t="str">
        <f>VLOOKUP($A2728,Location!$A:$J,8,FALSE)</f>
        <v>Portugal</v>
      </c>
      <c r="M2728" s="31" t="str">
        <f>IFERROR(VLOOKUP(L2728,Setup_Team!$B:$C,2,FALSE), "TDB")</f>
        <v>PRT</v>
      </c>
      <c r="N2728" s="31" t="str">
        <f>VLOOKUP($A2728,Location!$A:$J,9,FALSE)</f>
        <v>Miami Gardens, Florida</v>
      </c>
      <c r="O2728" s="31" t="str">
        <f>VLOOKUP($A2728,Location!$A:$J,10,FALSE)</f>
        <v>Hard Rock Stadium</v>
      </c>
      <c r="R2728" s="31">
        <v>0</v>
      </c>
      <c r="S2728" s="25">
        <f>VLOOKUP($A2728,Database!$A:$Y,10,FALSE)</f>
        <v>154</v>
      </c>
      <c r="T2728" s="25">
        <f>VLOOKUP($A2728,Database!$A:$Y,11,FALSE)</f>
        <v>102</v>
      </c>
      <c r="U2728" s="25">
        <f>VLOOKUP($A2728,Database!$A:$Y,12,FALSE)</f>
        <v>55</v>
      </c>
      <c r="V2728" s="25" t="str">
        <f>VLOOKUP(A2728,Database!A:M,13,FALSE)</f>
        <v>À venir</v>
      </c>
      <c r="W2728" s="25" t="str">
        <f>VLOOKUP($A2728,Database!$A:$Y,20,FALSE)</f>
        <v/>
      </c>
      <c r="X2728" s="25" t="str">
        <f>VLOOKUP($A2728,Database!$A:$Y,21,FALSE)</f>
        <v/>
      </c>
      <c r="Y2728" s="25" t="str">
        <f ca="1">IF(C2728&lt;NOW(),IF(AND(P2728&gt;Q2728,W2728&gt;X2728),S2728,IF(AND(P2728=Q2728,W2728=X2728),T2728,IF(AND(P2728&lt;Q2728,W2728&lt;X2728),U2728,0))),"")</f>
        <v/>
      </c>
      <c r="Z2728" s="25">
        <f>IF(AND(P2728=W2728,Q2728=X2728),1,0)</f>
        <v>1</v>
      </c>
      <c r="AA2728" s="25" t="str">
        <f>IF(Z2728=0,"",IF(ISBLANK(VLOOKUP(A2728,Database!A:AA,22,FALSE)),"",VLOOKUP(A2728,Database!A:AA,22,FALSE)))</f>
        <v>Exact</v>
      </c>
      <c r="AB2728" s="25">
        <f ca="1">IFERROR(IF(AND(Y2728&lt;&gt;"",OR(V2728="Terminé",V2728="En cours")),VLOOKUP(AA2728,Setup_ScoreExactBonus!A:D,4,FALSE),0),0)</f>
        <v>0</v>
      </c>
      <c r="AC2728" s="31" t="str">
        <f t="shared" ca="1" si="4"/>
        <v/>
      </c>
      <c r="AD2728" s="31">
        <f ca="1">SUMIFS(AC$2:AC2728,D$2:D2728,D2728)*IF(R2728=0,1,2)</f>
        <v>0</v>
      </c>
    </row>
    <row r="2729" spans="1:30" x14ac:dyDescent="0.35">
      <c r="A2729" s="31">
        <f>IF(ISBLANK(B2729),"",COUNTIF(B$2:B2729,B2729))-1</f>
        <v>69</v>
      </c>
      <c r="B2729" s="31">
        <v>37</v>
      </c>
      <c r="C2729" s="10">
        <f>VLOOKUP($A2729,Database!$A:$Y,7,FALSE)</f>
        <v>46201.0625</v>
      </c>
      <c r="D2729" s="31" t="str">
        <f>VLOOKUP(Pronostics!$B2729,Setup_MPP!$A:$G,3,FALSE)</f>
        <v>Joueur37</v>
      </c>
      <c r="E2729" s="31" t="str">
        <f>VLOOKUP(Pronostics!$B2729,Setup_MPP!$A:$G,2,FALSE)</f>
        <v>Joueur37</v>
      </c>
      <c r="F2729" s="31" t="str">
        <f>VLOOKUP($B2729,Setup_MPP!$A:$E,4,FALSE)</f>
        <v>#D5D5D5</v>
      </c>
      <c r="G2729" s="31" t="str">
        <f>VLOOKUP($B2729,Setup_MPP!$A:$E,5,FALSE)</f>
        <v>#727272</v>
      </c>
      <c r="H2729" s="31" t="str">
        <f>IFERROR(IF(AND(A2729&gt;=1,A2729&lt;=104),VLOOKUP($A2729,Location!$A:$J,6,FALSE),IF(A2729=0,"Avant l'ouverture",IF(OR(A2729=105,A2729=106),"Bonus"))),"")</f>
        <v>Tour 3</v>
      </c>
      <c r="I2729" s="31" t="str">
        <f>IF(LEFT(H2729,4)="Tour",VLOOKUP(A2729,Database!$A:$C,3,FALSE),"")</f>
        <v>K</v>
      </c>
      <c r="J2729" s="31" t="str">
        <f>VLOOKUP($A2729,Location!$A:$J,7,FALSE)</f>
        <v>Colombie</v>
      </c>
      <c r="K2729" s="31" t="str">
        <f>IFERROR(VLOOKUP(J2729,Setup_Team!$B:$C,2,FALSE), "TDB")</f>
        <v>COL</v>
      </c>
      <c r="L2729" s="31" t="str">
        <f>VLOOKUP($A2729,Location!$A:$J,8,FALSE)</f>
        <v>Portugal</v>
      </c>
      <c r="M2729" s="31" t="str">
        <f>IFERROR(VLOOKUP(L2729,Setup_Team!$B:$C,2,FALSE), "TDB")</f>
        <v>PRT</v>
      </c>
      <c r="N2729" s="31" t="str">
        <f>VLOOKUP($A2729,Location!$A:$J,9,FALSE)</f>
        <v>Miami Gardens, Florida</v>
      </c>
      <c r="O2729" s="31" t="str">
        <f>VLOOKUP($A2729,Location!$A:$J,10,FALSE)</f>
        <v>Hard Rock Stadium</v>
      </c>
      <c r="R2729" s="31">
        <v>0</v>
      </c>
      <c r="S2729" s="25">
        <f>VLOOKUP($A2729,Database!$A:$Y,10,FALSE)</f>
        <v>154</v>
      </c>
      <c r="T2729" s="25">
        <f>VLOOKUP($A2729,Database!$A:$Y,11,FALSE)</f>
        <v>102</v>
      </c>
      <c r="U2729" s="25">
        <f>VLOOKUP($A2729,Database!$A:$Y,12,FALSE)</f>
        <v>55</v>
      </c>
      <c r="V2729" s="25" t="str">
        <f>VLOOKUP(A2729,Database!A:M,13,FALSE)</f>
        <v>À venir</v>
      </c>
      <c r="W2729" s="25" t="str">
        <f>VLOOKUP($A2729,Database!$A:$Y,20,FALSE)</f>
        <v/>
      </c>
      <c r="X2729" s="25" t="str">
        <f>VLOOKUP($A2729,Database!$A:$Y,21,FALSE)</f>
        <v/>
      </c>
      <c r="Y2729" s="25" t="str">
        <f ca="1">IF(C2729&lt;NOW(),IF(AND(P2729&gt;Q2729,W2729&gt;X2729),S2729,IF(AND(P2729=Q2729,W2729=X2729),T2729,IF(AND(P2729&lt;Q2729,W2729&lt;X2729),U2729,0))),"")</f>
        <v/>
      </c>
      <c r="Z2729" s="25">
        <f>IF(AND(P2729=W2729,Q2729=X2729),1,0)</f>
        <v>1</v>
      </c>
      <c r="AA2729" s="25" t="str">
        <f>IF(Z2729=0,"",IF(ISBLANK(VLOOKUP(A2729,Database!A:AA,22,FALSE)),"",VLOOKUP(A2729,Database!A:AA,22,FALSE)))</f>
        <v>Exact</v>
      </c>
      <c r="AB2729" s="25">
        <f ca="1">IFERROR(IF(AND(Y2729&lt;&gt;"",OR(V2729="Terminé",V2729="En cours")),VLOOKUP(AA2729,Setup_ScoreExactBonus!A:D,4,FALSE),0),0)</f>
        <v>0</v>
      </c>
      <c r="AC2729" s="31" t="str">
        <f t="shared" ca="1" si="4"/>
        <v/>
      </c>
      <c r="AD2729" s="31">
        <f ca="1">SUMIFS(AC$2:AC2729,D$2:D2729,D2729)*IF(R2729=0,1,2)</f>
        <v>0</v>
      </c>
    </row>
    <row r="2730" spans="1:30" x14ac:dyDescent="0.35">
      <c r="A2730" s="31">
        <f>IF(ISBLANK(B2730),"",COUNTIF(B$2:B2730,B2730))-1</f>
        <v>69</v>
      </c>
      <c r="B2730" s="31">
        <v>38</v>
      </c>
      <c r="C2730" s="10">
        <f>VLOOKUP($A2730,Database!$A:$Y,7,FALSE)</f>
        <v>46201.0625</v>
      </c>
      <c r="D2730" s="31" t="str">
        <f>VLOOKUP(Pronostics!$B2730,Setup_MPP!$A:$G,3,FALSE)</f>
        <v>Joueur38</v>
      </c>
      <c r="E2730" s="31" t="str">
        <f>VLOOKUP(Pronostics!$B2730,Setup_MPP!$A:$G,2,FALSE)</f>
        <v>Joueur38</v>
      </c>
      <c r="F2730" s="31" t="str">
        <f>VLOOKUP($B2730,Setup_MPP!$A:$E,4,FALSE)</f>
        <v>#D5D5D5</v>
      </c>
      <c r="G2730" s="31" t="str">
        <f>VLOOKUP($B2730,Setup_MPP!$A:$E,5,FALSE)</f>
        <v>#727272</v>
      </c>
      <c r="H2730" s="31" t="str">
        <f>IFERROR(IF(AND(A2730&gt;=1,A2730&lt;=104),VLOOKUP($A2730,Location!$A:$J,6,FALSE),IF(A2730=0,"Avant l'ouverture",IF(OR(A2730=105,A2730=106),"Bonus"))),"")</f>
        <v>Tour 3</v>
      </c>
      <c r="I2730" s="31" t="str">
        <f>IF(LEFT(H2730,4)="Tour",VLOOKUP(A2730,Database!$A:$C,3,FALSE),"")</f>
        <v>K</v>
      </c>
      <c r="J2730" s="31" t="str">
        <f>VLOOKUP($A2730,Location!$A:$J,7,FALSE)</f>
        <v>Colombie</v>
      </c>
      <c r="K2730" s="31" t="str">
        <f>IFERROR(VLOOKUP(J2730,Setup_Team!$B:$C,2,FALSE), "TDB")</f>
        <v>COL</v>
      </c>
      <c r="L2730" s="31" t="str">
        <f>VLOOKUP($A2730,Location!$A:$J,8,FALSE)</f>
        <v>Portugal</v>
      </c>
      <c r="M2730" s="31" t="str">
        <f>IFERROR(VLOOKUP(L2730,Setup_Team!$B:$C,2,FALSE), "TDB")</f>
        <v>PRT</v>
      </c>
      <c r="N2730" s="31" t="str">
        <f>VLOOKUP($A2730,Location!$A:$J,9,FALSE)</f>
        <v>Miami Gardens, Florida</v>
      </c>
      <c r="O2730" s="31" t="str">
        <f>VLOOKUP($A2730,Location!$A:$J,10,FALSE)</f>
        <v>Hard Rock Stadium</v>
      </c>
      <c r="R2730" s="31">
        <v>0</v>
      </c>
      <c r="S2730" s="25">
        <f>VLOOKUP($A2730,Database!$A:$Y,10,FALSE)</f>
        <v>154</v>
      </c>
      <c r="T2730" s="25">
        <f>VLOOKUP($A2730,Database!$A:$Y,11,FALSE)</f>
        <v>102</v>
      </c>
      <c r="U2730" s="25">
        <f>VLOOKUP($A2730,Database!$A:$Y,12,FALSE)</f>
        <v>55</v>
      </c>
      <c r="V2730" s="25" t="str">
        <f>VLOOKUP(A2730,Database!A:M,13,FALSE)</f>
        <v>À venir</v>
      </c>
      <c r="W2730" s="25" t="str">
        <f>VLOOKUP($A2730,Database!$A:$Y,20,FALSE)</f>
        <v/>
      </c>
      <c r="X2730" s="25" t="str">
        <f>VLOOKUP($A2730,Database!$A:$Y,21,FALSE)</f>
        <v/>
      </c>
      <c r="Y2730" s="25" t="str">
        <f ca="1">IF(C2730&lt;NOW(),IF(AND(P2730&gt;Q2730,W2730&gt;X2730),S2730,IF(AND(P2730=Q2730,W2730=X2730),T2730,IF(AND(P2730&lt;Q2730,W2730&lt;X2730),U2730,0))),"")</f>
        <v/>
      </c>
      <c r="Z2730" s="25">
        <f>IF(AND(P2730=W2730,Q2730=X2730),1,0)</f>
        <v>1</v>
      </c>
      <c r="AA2730" s="25" t="str">
        <f>IF(Z2730=0,"",IF(ISBLANK(VLOOKUP(A2730,Database!A:AA,22,FALSE)),"",VLOOKUP(A2730,Database!A:AA,22,FALSE)))</f>
        <v>Exact</v>
      </c>
      <c r="AB2730" s="25">
        <f ca="1">IFERROR(IF(AND(Y2730&lt;&gt;"",OR(V2730="Terminé",V2730="En cours")),VLOOKUP(AA2730,Setup_ScoreExactBonus!A:D,4,FALSE),0),0)</f>
        <v>0</v>
      </c>
      <c r="AC2730" s="31" t="str">
        <f t="shared" ca="1" si="4"/>
        <v/>
      </c>
      <c r="AD2730" s="31">
        <f ca="1">SUMIFS(AC$2:AC2730,D$2:D2730,D2730)*IF(R2730=0,1,2)</f>
        <v>0</v>
      </c>
    </row>
    <row r="2731" spans="1:30" x14ac:dyDescent="0.35">
      <c r="A2731" s="31">
        <f>IF(ISBLANK(B2731),"",COUNTIF(B$2:B2731,B2731))-1</f>
        <v>69</v>
      </c>
      <c r="B2731" s="31">
        <v>39</v>
      </c>
      <c r="C2731" s="10">
        <f>VLOOKUP($A2731,Database!$A:$Y,7,FALSE)</f>
        <v>46201.0625</v>
      </c>
      <c r="D2731" s="31" t="str">
        <f>VLOOKUP(Pronostics!$B2731,Setup_MPP!$A:$G,3,FALSE)</f>
        <v>Joueur39</v>
      </c>
      <c r="E2731" s="31" t="str">
        <f>VLOOKUP(Pronostics!$B2731,Setup_MPP!$A:$G,2,FALSE)</f>
        <v>Joueur39</v>
      </c>
      <c r="F2731" s="31" t="str">
        <f>VLOOKUP($B2731,Setup_MPP!$A:$E,4,FALSE)</f>
        <v>#D5D5D5</v>
      </c>
      <c r="G2731" s="31" t="str">
        <f>VLOOKUP($B2731,Setup_MPP!$A:$E,5,FALSE)</f>
        <v>#727272</v>
      </c>
      <c r="H2731" s="31" t="str">
        <f>IFERROR(IF(AND(A2731&gt;=1,A2731&lt;=104),VLOOKUP($A2731,Location!$A:$J,6,FALSE),IF(A2731=0,"Avant l'ouverture",IF(OR(A2731=105,A2731=106),"Bonus"))),"")</f>
        <v>Tour 3</v>
      </c>
      <c r="I2731" s="31" t="str">
        <f>IF(LEFT(H2731,4)="Tour",VLOOKUP(A2731,Database!$A:$C,3,FALSE),"")</f>
        <v>K</v>
      </c>
      <c r="J2731" s="31" t="str">
        <f>VLOOKUP($A2731,Location!$A:$J,7,FALSE)</f>
        <v>Colombie</v>
      </c>
      <c r="K2731" s="31" t="str">
        <f>IFERROR(VLOOKUP(J2731,Setup_Team!$B:$C,2,FALSE), "TDB")</f>
        <v>COL</v>
      </c>
      <c r="L2731" s="31" t="str">
        <f>VLOOKUP($A2731,Location!$A:$J,8,FALSE)</f>
        <v>Portugal</v>
      </c>
      <c r="M2731" s="31" t="str">
        <f>IFERROR(VLOOKUP(L2731,Setup_Team!$B:$C,2,FALSE), "TDB")</f>
        <v>PRT</v>
      </c>
      <c r="N2731" s="31" t="str">
        <f>VLOOKUP($A2731,Location!$A:$J,9,FALSE)</f>
        <v>Miami Gardens, Florida</v>
      </c>
      <c r="O2731" s="31" t="str">
        <f>VLOOKUP($A2731,Location!$A:$J,10,FALSE)</f>
        <v>Hard Rock Stadium</v>
      </c>
      <c r="R2731" s="31">
        <v>0</v>
      </c>
      <c r="S2731" s="25">
        <f>VLOOKUP($A2731,Database!$A:$Y,10,FALSE)</f>
        <v>154</v>
      </c>
      <c r="T2731" s="25">
        <f>VLOOKUP($A2731,Database!$A:$Y,11,FALSE)</f>
        <v>102</v>
      </c>
      <c r="U2731" s="25">
        <f>VLOOKUP($A2731,Database!$A:$Y,12,FALSE)</f>
        <v>55</v>
      </c>
      <c r="V2731" s="25" t="str">
        <f>VLOOKUP(A2731,Database!A:M,13,FALSE)</f>
        <v>À venir</v>
      </c>
      <c r="W2731" s="25" t="str">
        <f>VLOOKUP($A2731,Database!$A:$Y,20,FALSE)</f>
        <v/>
      </c>
      <c r="X2731" s="25" t="str">
        <f>VLOOKUP($A2731,Database!$A:$Y,21,FALSE)</f>
        <v/>
      </c>
      <c r="Y2731" s="25" t="str">
        <f ca="1">IF(C2731&lt;NOW(),IF(AND(P2731&gt;Q2731,W2731&gt;X2731),S2731,IF(AND(P2731=Q2731,W2731=X2731),T2731,IF(AND(P2731&lt;Q2731,W2731&lt;X2731),U2731,0))),"")</f>
        <v/>
      </c>
      <c r="Z2731" s="25">
        <f>IF(AND(P2731=W2731,Q2731=X2731),1,0)</f>
        <v>1</v>
      </c>
      <c r="AA2731" s="25" t="str">
        <f>IF(Z2731=0,"",IF(ISBLANK(VLOOKUP(A2731,Database!A:AA,22,FALSE)),"",VLOOKUP(A2731,Database!A:AA,22,FALSE)))</f>
        <v>Exact</v>
      </c>
      <c r="AB2731" s="25">
        <f ca="1">IFERROR(IF(AND(Y2731&lt;&gt;"",OR(V2731="Terminé",V2731="En cours")),VLOOKUP(AA2731,Setup_ScoreExactBonus!A:D,4,FALSE),0),0)</f>
        <v>0</v>
      </c>
      <c r="AC2731" s="31" t="str">
        <f t="shared" ca="1" si="4"/>
        <v/>
      </c>
      <c r="AD2731" s="31">
        <f ca="1">SUMIFS(AC$2:AC2731,D$2:D2731,D2731)*IF(R2731=0,1,2)</f>
        <v>0</v>
      </c>
    </row>
    <row r="2732" spans="1:30" x14ac:dyDescent="0.35">
      <c r="A2732" s="31">
        <f>IF(ISBLANK(B2732),"",COUNTIF(B$2:B2732,B2732))-1</f>
        <v>70</v>
      </c>
      <c r="B2732" s="31">
        <v>1</v>
      </c>
      <c r="C2732" s="10">
        <f>VLOOKUP($A2732,Database!$A:$Y,7,FALSE)</f>
        <v>46201.0625</v>
      </c>
      <c r="D2732" s="31" t="str">
        <f>VLOOKUP(Pronostics!$B2732,Setup_MPP!$A:$G,3,FALSE)</f>
        <v>_Nicolas_LM_</v>
      </c>
      <c r="E2732" s="31" t="str">
        <f>VLOOKUP(Pronostics!$B2732,Setup_MPP!$A:$G,2,FALSE)</f>
        <v>Nicolas LE MOUEL</v>
      </c>
      <c r="F2732" s="31" t="str">
        <f>VLOOKUP($B2732,Setup_MPP!$A:$E,4,FALSE)</f>
        <v>#F7C79D</v>
      </c>
      <c r="G2732" s="31" t="str">
        <f>VLOOKUP($B2732,Setup_MPP!$A:$E,5,FALSE)</f>
        <v>#FFBE85</v>
      </c>
      <c r="H2732" s="31" t="str">
        <f>IFERROR(IF(AND(A2732&gt;=1,A2732&lt;=104),VLOOKUP($A2732,Location!$A:$J,6,FALSE),IF(A2732=0,"Avant l'ouverture",IF(OR(A2732=105,A2732=106),"Bonus"))),"")</f>
        <v>Tour 3</v>
      </c>
      <c r="I2732" s="31" t="str">
        <f>IF(LEFT(H2732,4)="Tour",VLOOKUP(A2732,Database!$A:$C,3,FALSE),"")</f>
        <v>K</v>
      </c>
      <c r="J2732" s="31" t="str">
        <f>VLOOKUP($A2732,Location!$A:$J,7,FALSE)</f>
        <v>RD Congo</v>
      </c>
      <c r="K2732" s="31" t="str">
        <f>IFERROR(VLOOKUP(J2732,Setup_Team!$B:$C,2,FALSE), "TDB")</f>
        <v>COD</v>
      </c>
      <c r="L2732" s="31" t="str">
        <f>VLOOKUP($A2732,Location!$A:$J,8,FALSE)</f>
        <v>Ouzbékistan</v>
      </c>
      <c r="M2732" s="31" t="str">
        <f>IFERROR(VLOOKUP(L2732,Setup_Team!$B:$C,2,FALSE), "TDB")</f>
        <v>NZD</v>
      </c>
      <c r="N2732" s="31" t="str">
        <f>VLOOKUP($A2732,Location!$A:$J,9,FALSE)</f>
        <v>Atlanta</v>
      </c>
      <c r="O2732" s="31" t="str">
        <f>VLOOKUP($A2732,Location!$A:$J,10,FALSE)</f>
        <v>Mercedes-Benz Stadium</v>
      </c>
      <c r="P2732" s="44"/>
      <c r="Q2732" s="44"/>
      <c r="R2732" s="31">
        <v>0</v>
      </c>
      <c r="S2732" s="25">
        <f>VLOOKUP($A2732,Database!$A:$Y,10,FALSE)</f>
        <v>63</v>
      </c>
      <c r="T2732" s="25">
        <f>VLOOKUP($A2732,Database!$A:$Y,11,FALSE)</f>
        <v>107</v>
      </c>
      <c r="U2732" s="25">
        <f>VLOOKUP($A2732,Database!$A:$Y,12,FALSE)</f>
        <v>158</v>
      </c>
      <c r="V2732" s="25" t="str">
        <f>VLOOKUP(A2732,Database!A:M,13,FALSE)</f>
        <v>À venir</v>
      </c>
      <c r="W2732" s="25" t="str">
        <f>VLOOKUP($A2732,Database!$A:$Y,20,FALSE)</f>
        <v/>
      </c>
      <c r="X2732" s="25" t="str">
        <f>VLOOKUP($A2732,Database!$A:$Y,21,FALSE)</f>
        <v/>
      </c>
      <c r="Y2732" s="25" t="str">
        <f ca="1">IF(C2732&lt;NOW(),IF(AND(P2732&gt;Q2732,W2732&gt;X2732),S2732,IF(AND(P2732=Q2732,W2732=X2732),T2732,IF(AND(P2732&lt;Q2732,W2732&lt;X2732),U2732,0))),"")</f>
        <v/>
      </c>
      <c r="Z2732" s="25">
        <f>IF(AND(P2732=W2732,Q2732=X2732),1,0)</f>
        <v>1</v>
      </c>
      <c r="AA2732" s="25" t="str">
        <f>IF(Z2732=0,"",IF(ISBLANK(VLOOKUP(A2732,Database!A:AA,22,FALSE)),"",VLOOKUP(A2732,Database!A:AA,22,FALSE)))</f>
        <v>Exact</v>
      </c>
      <c r="AB2732" s="25">
        <f ca="1">IFERROR(IF(AND(Y2732&lt;&gt;"",OR(V2732="Terminé",V2732="En cours")),VLOOKUP(AA2732,Setup_ScoreExactBonus!A:D,4,FALSE),0),0)</f>
        <v>0</v>
      </c>
      <c r="AC2732" s="31" t="str">
        <f t="shared" ca="1" si="4"/>
        <v/>
      </c>
      <c r="AD2732" s="31">
        <f ca="1">SUMIFS(AC$2:AC2732,D$2:D2732,D2732)*IF(R2732=0,1,2)</f>
        <v>0</v>
      </c>
    </row>
    <row r="2733" spans="1:30" x14ac:dyDescent="0.35">
      <c r="A2733" s="31">
        <f>IF(ISBLANK(B2733),"",COUNTIF(B$2:B2733,B2733))-1</f>
        <v>70</v>
      </c>
      <c r="B2733" s="31">
        <v>2</v>
      </c>
      <c r="C2733" s="10">
        <f>VLOOKUP($A2733,Database!$A:$Y,7,FALSE)</f>
        <v>46201.0625</v>
      </c>
      <c r="D2733" s="31" t="str">
        <f>VLOOKUP(Pronostics!$B2733,Setup_MPP!$A:$G,3,FALSE)</f>
        <v>leaelaz</v>
      </c>
      <c r="E2733" s="31" t="str">
        <f>VLOOKUP(Pronostics!$B2733,Setup_MPP!$A:$G,2,FALSE)</f>
        <v>Léa EL ASERY</v>
      </c>
      <c r="F2733" s="31" t="str">
        <f>VLOOKUP($B2733,Setup_MPP!$A:$E,4,FALSE)</f>
        <v>#FFBEBE</v>
      </c>
      <c r="G2733" s="31" t="str">
        <f>VLOOKUP($B2733,Setup_MPP!$A:$E,5,FALSE)</f>
        <v>#DF6868</v>
      </c>
      <c r="H2733" s="31" t="str">
        <f>IFERROR(IF(AND(A2733&gt;=1,A2733&lt;=104),VLOOKUP($A2733,Location!$A:$J,6,FALSE),IF(A2733=0,"Avant l'ouverture",IF(OR(A2733=105,A2733=106),"Bonus"))),"")</f>
        <v>Tour 3</v>
      </c>
      <c r="I2733" s="31" t="str">
        <f>IF(LEFT(H2733,4)="Tour",VLOOKUP(A2733,Database!$A:$C,3,FALSE),"")</f>
        <v>K</v>
      </c>
      <c r="J2733" s="31" t="str">
        <f>VLOOKUP($A2733,Location!$A:$J,7,FALSE)</f>
        <v>RD Congo</v>
      </c>
      <c r="K2733" s="31" t="str">
        <f>IFERROR(VLOOKUP(J2733,Setup_Team!$B:$C,2,FALSE), "TDB")</f>
        <v>COD</v>
      </c>
      <c r="L2733" s="31" t="str">
        <f>VLOOKUP($A2733,Location!$A:$J,8,FALSE)</f>
        <v>Ouzbékistan</v>
      </c>
      <c r="M2733" s="31" t="str">
        <f>IFERROR(VLOOKUP(L2733,Setup_Team!$B:$C,2,FALSE), "TDB")</f>
        <v>NZD</v>
      </c>
      <c r="N2733" s="31" t="str">
        <f>VLOOKUP($A2733,Location!$A:$J,9,FALSE)</f>
        <v>Atlanta</v>
      </c>
      <c r="O2733" s="31" t="str">
        <f>VLOOKUP($A2733,Location!$A:$J,10,FALSE)</f>
        <v>Mercedes-Benz Stadium</v>
      </c>
      <c r="R2733" s="31">
        <v>0</v>
      </c>
      <c r="S2733" s="25">
        <f>VLOOKUP($A2733,Database!$A:$Y,10,FALSE)</f>
        <v>63</v>
      </c>
      <c r="T2733" s="25">
        <f>VLOOKUP($A2733,Database!$A:$Y,11,FALSE)</f>
        <v>107</v>
      </c>
      <c r="U2733" s="25">
        <f>VLOOKUP($A2733,Database!$A:$Y,12,FALSE)</f>
        <v>158</v>
      </c>
      <c r="V2733" s="25" t="str">
        <f>VLOOKUP(A2733,Database!A:M,13,FALSE)</f>
        <v>À venir</v>
      </c>
      <c r="W2733" s="25" t="str">
        <f>VLOOKUP($A2733,Database!$A:$Y,20,FALSE)</f>
        <v/>
      </c>
      <c r="X2733" s="25" t="str">
        <f>VLOOKUP($A2733,Database!$A:$Y,21,FALSE)</f>
        <v/>
      </c>
      <c r="Y2733" s="25" t="str">
        <f ca="1">IF(C2733&lt;NOW(),IF(AND(P2733&gt;Q2733,W2733&gt;X2733),S2733,IF(AND(P2733=Q2733,W2733=X2733),T2733,IF(AND(P2733&lt;Q2733,W2733&lt;X2733),U2733,0))),"")</f>
        <v/>
      </c>
      <c r="Z2733" s="25">
        <f>IF(AND(P2733=W2733,Q2733=X2733),1,0)</f>
        <v>1</v>
      </c>
      <c r="AA2733" s="25" t="str">
        <f>IF(Z2733=0,"",IF(ISBLANK(VLOOKUP(A2733,Database!A:AA,22,FALSE)),"",VLOOKUP(A2733,Database!A:AA,22,FALSE)))</f>
        <v>Exact</v>
      </c>
      <c r="AB2733" s="25">
        <f ca="1">IFERROR(IF(AND(Y2733&lt;&gt;"",OR(V2733="Terminé",V2733="En cours")),VLOOKUP(AA2733,Setup_ScoreExactBonus!A:D,4,FALSE),0),0)</f>
        <v>0</v>
      </c>
      <c r="AC2733" s="31" t="str">
        <f t="shared" ca="1" si="4"/>
        <v/>
      </c>
      <c r="AD2733" s="31">
        <f ca="1">SUMIFS(AC$2:AC2733,D$2:D2733,D2733)*IF(R2733=0,1,2)</f>
        <v>0</v>
      </c>
    </row>
    <row r="2734" spans="1:30" x14ac:dyDescent="0.35">
      <c r="A2734" s="31">
        <f>IF(ISBLANK(B2734),"",COUNTIF(B$2:B2734,B2734))-1</f>
        <v>70</v>
      </c>
      <c r="B2734" s="31">
        <v>3</v>
      </c>
      <c r="C2734" s="10">
        <f>VLOOKUP($A2734,Database!$A:$Y,7,FALSE)</f>
        <v>46201.0625</v>
      </c>
      <c r="D2734" s="31" t="str">
        <f>VLOOKUP(Pronostics!$B2734,Setup_MPP!$A:$G,3,FALSE)</f>
        <v>PasMetalleux</v>
      </c>
      <c r="E2734" s="31" t="str">
        <f>VLOOKUP(Pronostics!$B2734,Setup_MPP!$A:$G,2,FALSE)</f>
        <v>Elwenn JOUBREL</v>
      </c>
      <c r="F2734" s="31" t="str">
        <f>VLOOKUP($B2734,Setup_MPP!$A:$E,4,FALSE)</f>
        <v>#F5C7FC</v>
      </c>
      <c r="G2734" s="31" t="str">
        <f>VLOOKUP($B2734,Setup_MPP!$A:$E,5,FALSE)</f>
        <v>#C489CF</v>
      </c>
      <c r="H2734" s="31" t="str">
        <f>IFERROR(IF(AND(A2734&gt;=1,A2734&lt;=104),VLOOKUP($A2734,Location!$A:$J,6,FALSE),IF(A2734=0,"Avant l'ouverture",IF(OR(A2734=105,A2734=106),"Bonus"))),"")</f>
        <v>Tour 3</v>
      </c>
      <c r="I2734" s="31" t="str">
        <f>IF(LEFT(H2734,4)="Tour",VLOOKUP(A2734,Database!$A:$C,3,FALSE),"")</f>
        <v>K</v>
      </c>
      <c r="J2734" s="31" t="str">
        <f>VLOOKUP($A2734,Location!$A:$J,7,FALSE)</f>
        <v>RD Congo</v>
      </c>
      <c r="K2734" s="31" t="str">
        <f>IFERROR(VLOOKUP(J2734,Setup_Team!$B:$C,2,FALSE), "TDB")</f>
        <v>COD</v>
      </c>
      <c r="L2734" s="31" t="str">
        <f>VLOOKUP($A2734,Location!$A:$J,8,FALSE)</f>
        <v>Ouzbékistan</v>
      </c>
      <c r="M2734" s="31" t="str">
        <f>IFERROR(VLOOKUP(L2734,Setup_Team!$B:$C,2,FALSE), "TDB")</f>
        <v>NZD</v>
      </c>
      <c r="N2734" s="31" t="str">
        <f>VLOOKUP($A2734,Location!$A:$J,9,FALSE)</f>
        <v>Atlanta</v>
      </c>
      <c r="O2734" s="31" t="str">
        <f>VLOOKUP($A2734,Location!$A:$J,10,FALSE)</f>
        <v>Mercedes-Benz Stadium</v>
      </c>
      <c r="R2734" s="31">
        <v>0</v>
      </c>
      <c r="S2734" s="25">
        <f>VLOOKUP($A2734,Database!$A:$Y,10,FALSE)</f>
        <v>63</v>
      </c>
      <c r="T2734" s="25">
        <f>VLOOKUP($A2734,Database!$A:$Y,11,FALSE)</f>
        <v>107</v>
      </c>
      <c r="U2734" s="25">
        <f>VLOOKUP($A2734,Database!$A:$Y,12,FALSE)</f>
        <v>158</v>
      </c>
      <c r="V2734" s="25" t="str">
        <f>VLOOKUP(A2734,Database!A:M,13,FALSE)</f>
        <v>À venir</v>
      </c>
      <c r="W2734" s="25" t="str">
        <f>VLOOKUP($A2734,Database!$A:$Y,20,FALSE)</f>
        <v/>
      </c>
      <c r="X2734" s="25" t="str">
        <f>VLOOKUP($A2734,Database!$A:$Y,21,FALSE)</f>
        <v/>
      </c>
      <c r="Y2734" s="25" t="str">
        <f ca="1">IF(C2734&lt;NOW(),IF(AND(P2734&gt;Q2734,W2734&gt;X2734),S2734,IF(AND(P2734=Q2734,W2734=X2734),T2734,IF(AND(P2734&lt;Q2734,W2734&lt;X2734),U2734,0))),"")</f>
        <v/>
      </c>
      <c r="Z2734" s="25">
        <f>IF(AND(P2734=W2734,Q2734=X2734),1,0)</f>
        <v>1</v>
      </c>
      <c r="AA2734" s="25" t="str">
        <f>IF(Z2734=0,"",IF(ISBLANK(VLOOKUP(A2734,Database!A:AA,22,FALSE)),"",VLOOKUP(A2734,Database!A:AA,22,FALSE)))</f>
        <v>Exact</v>
      </c>
      <c r="AB2734" s="25">
        <f ca="1">IFERROR(IF(AND(Y2734&lt;&gt;"",OR(V2734="Terminé",V2734="En cours")),VLOOKUP(AA2734,Setup_ScoreExactBonus!A:D,4,FALSE),0),0)</f>
        <v>0</v>
      </c>
      <c r="AC2734" s="31" t="str">
        <f t="shared" ca="1" si="4"/>
        <v/>
      </c>
      <c r="AD2734" s="31">
        <f ca="1">SUMIFS(AC$2:AC2734,D$2:D2734,D2734)*IF(R2734=0,1,2)</f>
        <v>0</v>
      </c>
    </row>
    <row r="2735" spans="1:30" x14ac:dyDescent="0.35">
      <c r="A2735" s="31">
        <f>IF(ISBLANK(B2735),"",COUNTIF(B$2:B2735,B2735))-1</f>
        <v>70</v>
      </c>
      <c r="B2735" s="31">
        <v>4</v>
      </c>
      <c r="C2735" s="10">
        <f>VLOOKUP($A2735,Database!$A:$Y,7,FALSE)</f>
        <v>46201.0625</v>
      </c>
      <c r="D2735" s="31" t="str">
        <f>VLOOKUP(Pronostics!$B2735,Setup_MPP!$A:$G,3,FALSE)</f>
        <v>Popo444</v>
      </c>
      <c r="E2735" s="31" t="str">
        <f>VLOOKUP(Pronostics!$B2735,Setup_MPP!$A:$G,2,FALSE)</f>
        <v>Pauline OLIVIER</v>
      </c>
      <c r="F2735" s="31" t="str">
        <f>VLOOKUP($B2735,Setup_MPP!$A:$E,4,FALSE)</f>
        <v>#A5EA7F</v>
      </c>
      <c r="G2735" s="31" t="str">
        <f>VLOOKUP($B2735,Setup_MPP!$A:$E,5,FALSE)</f>
        <v>#80C65A</v>
      </c>
      <c r="H2735" s="31" t="str">
        <f>IFERROR(IF(AND(A2735&gt;=1,A2735&lt;=104),VLOOKUP($A2735,Location!$A:$J,6,FALSE),IF(A2735=0,"Avant l'ouverture",IF(OR(A2735=105,A2735=106),"Bonus"))),"")</f>
        <v>Tour 3</v>
      </c>
      <c r="I2735" s="31" t="str">
        <f>IF(LEFT(H2735,4)="Tour",VLOOKUP(A2735,Database!$A:$C,3,FALSE),"")</f>
        <v>K</v>
      </c>
      <c r="J2735" s="31" t="str">
        <f>VLOOKUP($A2735,Location!$A:$J,7,FALSE)</f>
        <v>RD Congo</v>
      </c>
      <c r="K2735" s="31" t="str">
        <f>IFERROR(VLOOKUP(J2735,Setup_Team!$B:$C,2,FALSE), "TDB")</f>
        <v>COD</v>
      </c>
      <c r="L2735" s="31" t="str">
        <f>VLOOKUP($A2735,Location!$A:$J,8,FALSE)</f>
        <v>Ouzbékistan</v>
      </c>
      <c r="M2735" s="31" t="str">
        <f>IFERROR(VLOOKUP(L2735,Setup_Team!$B:$C,2,FALSE), "TDB")</f>
        <v>NZD</v>
      </c>
      <c r="N2735" s="31" t="str">
        <f>VLOOKUP($A2735,Location!$A:$J,9,FALSE)</f>
        <v>Atlanta</v>
      </c>
      <c r="O2735" s="31" t="str">
        <f>VLOOKUP($A2735,Location!$A:$J,10,FALSE)</f>
        <v>Mercedes-Benz Stadium</v>
      </c>
      <c r="R2735" s="31">
        <v>0</v>
      </c>
      <c r="S2735" s="25">
        <f>VLOOKUP($A2735,Database!$A:$Y,10,FALSE)</f>
        <v>63</v>
      </c>
      <c r="T2735" s="25">
        <f>VLOOKUP($A2735,Database!$A:$Y,11,FALSE)</f>
        <v>107</v>
      </c>
      <c r="U2735" s="25">
        <f>VLOOKUP($A2735,Database!$A:$Y,12,FALSE)</f>
        <v>158</v>
      </c>
      <c r="V2735" s="25" t="str">
        <f>VLOOKUP(A2735,Database!A:M,13,FALSE)</f>
        <v>À venir</v>
      </c>
      <c r="W2735" s="25" t="str">
        <f>VLOOKUP($A2735,Database!$A:$Y,20,FALSE)</f>
        <v/>
      </c>
      <c r="X2735" s="25" t="str">
        <f>VLOOKUP($A2735,Database!$A:$Y,21,FALSE)</f>
        <v/>
      </c>
      <c r="Y2735" s="25" t="str">
        <f ca="1">IF(C2735&lt;NOW(),IF(AND(P2735&gt;Q2735,W2735&gt;X2735),S2735,IF(AND(P2735=Q2735,W2735=X2735),T2735,IF(AND(P2735&lt;Q2735,W2735&lt;X2735),U2735,0))),"")</f>
        <v/>
      </c>
      <c r="Z2735" s="25">
        <f>IF(AND(P2735=W2735,Q2735=X2735),1,0)</f>
        <v>1</v>
      </c>
      <c r="AA2735" s="25" t="str">
        <f>IF(Z2735=0,"",IF(ISBLANK(VLOOKUP(A2735,Database!A:AA,22,FALSE)),"",VLOOKUP(A2735,Database!A:AA,22,FALSE)))</f>
        <v>Exact</v>
      </c>
      <c r="AB2735" s="25">
        <f ca="1">IFERROR(IF(AND(Y2735&lt;&gt;"",OR(V2735="Terminé",V2735="En cours")),VLOOKUP(AA2735,Setup_ScoreExactBonus!A:D,4,FALSE),0),0)</f>
        <v>0</v>
      </c>
      <c r="AC2735" s="31" t="str">
        <f t="shared" ca="1" si="4"/>
        <v/>
      </c>
      <c r="AD2735" s="31">
        <f ca="1">SUMIFS(AC$2:AC2735,D$2:D2735,D2735)*IF(R2735=0,1,2)</f>
        <v>0</v>
      </c>
    </row>
    <row r="2736" spans="1:30" x14ac:dyDescent="0.35">
      <c r="A2736" s="31">
        <f>IF(ISBLANK(B2736),"",COUNTIF(B$2:B2736,B2736))-1</f>
        <v>70</v>
      </c>
      <c r="B2736" s="31">
        <v>5</v>
      </c>
      <c r="C2736" s="10">
        <f>VLOOKUP($A2736,Database!$A:$Y,7,FALSE)</f>
        <v>46201.0625</v>
      </c>
      <c r="D2736" s="31" t="str">
        <f>VLOOKUP(Pronostics!$B2736,Setup_MPP!$A:$G,3,FALSE)</f>
        <v>_Jujul</v>
      </c>
      <c r="E2736" s="31" t="str">
        <f>VLOOKUP(Pronostics!$B2736,Setup_MPP!$A:$G,2,FALSE)</f>
        <v>Julie BOISSIERE</v>
      </c>
      <c r="F2736" s="31" t="str">
        <f>VLOOKUP($B2736,Setup_MPP!$A:$E,4,FALSE)</f>
        <v>#D890FF</v>
      </c>
      <c r="G2736" s="31" t="str">
        <f>VLOOKUP($B2736,Setup_MPP!$A:$E,5,FALSE)</f>
        <v>#B750EF</v>
      </c>
      <c r="H2736" s="31" t="str">
        <f>IFERROR(IF(AND(A2736&gt;=1,A2736&lt;=104),VLOOKUP($A2736,Location!$A:$J,6,FALSE),IF(A2736=0,"Avant l'ouverture",IF(OR(A2736=105,A2736=106),"Bonus"))),"")</f>
        <v>Tour 3</v>
      </c>
      <c r="I2736" s="31" t="str">
        <f>IF(LEFT(H2736,4)="Tour",VLOOKUP(A2736,Database!$A:$C,3,FALSE),"")</f>
        <v>K</v>
      </c>
      <c r="J2736" s="31" t="str">
        <f>VLOOKUP($A2736,Location!$A:$J,7,FALSE)</f>
        <v>RD Congo</v>
      </c>
      <c r="K2736" s="31" t="str">
        <f>IFERROR(VLOOKUP(J2736,Setup_Team!$B:$C,2,FALSE), "TDB")</f>
        <v>COD</v>
      </c>
      <c r="L2736" s="31" t="str">
        <f>VLOOKUP($A2736,Location!$A:$J,8,FALSE)</f>
        <v>Ouzbékistan</v>
      </c>
      <c r="M2736" s="31" t="str">
        <f>IFERROR(VLOOKUP(L2736,Setup_Team!$B:$C,2,FALSE), "TDB")</f>
        <v>NZD</v>
      </c>
      <c r="N2736" s="31" t="str">
        <f>VLOOKUP($A2736,Location!$A:$J,9,FALSE)</f>
        <v>Atlanta</v>
      </c>
      <c r="O2736" s="31" t="str">
        <f>VLOOKUP($A2736,Location!$A:$J,10,FALSE)</f>
        <v>Mercedes-Benz Stadium</v>
      </c>
      <c r="R2736" s="31">
        <v>0</v>
      </c>
      <c r="S2736" s="25">
        <f>VLOOKUP($A2736,Database!$A:$Y,10,FALSE)</f>
        <v>63</v>
      </c>
      <c r="T2736" s="25">
        <f>VLOOKUP($A2736,Database!$A:$Y,11,FALSE)</f>
        <v>107</v>
      </c>
      <c r="U2736" s="25">
        <f>VLOOKUP($A2736,Database!$A:$Y,12,FALSE)</f>
        <v>158</v>
      </c>
      <c r="V2736" s="25" t="str">
        <f>VLOOKUP(A2736,Database!A:M,13,FALSE)</f>
        <v>À venir</v>
      </c>
      <c r="W2736" s="25" t="str">
        <f>VLOOKUP($A2736,Database!$A:$Y,20,FALSE)</f>
        <v/>
      </c>
      <c r="X2736" s="25" t="str">
        <f>VLOOKUP($A2736,Database!$A:$Y,21,FALSE)</f>
        <v/>
      </c>
      <c r="Y2736" s="25" t="str">
        <f ca="1">IF(C2736&lt;NOW(),IF(AND(P2736&gt;Q2736,W2736&gt;X2736),S2736,IF(AND(P2736=Q2736,W2736=X2736),T2736,IF(AND(P2736&lt;Q2736,W2736&lt;X2736),U2736,0))),"")</f>
        <v/>
      </c>
      <c r="Z2736" s="25">
        <f>IF(AND(P2736=W2736,Q2736=X2736),1,0)</f>
        <v>1</v>
      </c>
      <c r="AA2736" s="25" t="str">
        <f>IF(Z2736=0,"",IF(ISBLANK(VLOOKUP(A2736,Database!A:AA,22,FALSE)),"",VLOOKUP(A2736,Database!A:AA,22,FALSE)))</f>
        <v>Exact</v>
      </c>
      <c r="AB2736" s="25">
        <f ca="1">IFERROR(IF(AND(Y2736&lt;&gt;"",OR(V2736="Terminé",V2736="En cours")),VLOOKUP(AA2736,Setup_ScoreExactBonus!A:D,4,FALSE),0),0)</f>
        <v>0</v>
      </c>
      <c r="AC2736" s="31" t="str">
        <f t="shared" ca="1" si="4"/>
        <v/>
      </c>
      <c r="AD2736" s="31">
        <f ca="1">SUMIFS(AC$2:AC2736,D$2:D2736,D2736)*IF(R2736=0,1,2)</f>
        <v>0</v>
      </c>
    </row>
    <row r="2737" spans="1:30" x14ac:dyDescent="0.35">
      <c r="A2737" s="31">
        <f>IF(ISBLANK(B2737),"",COUNTIF(B$2:B2737,B2737))-1</f>
        <v>70</v>
      </c>
      <c r="B2737" s="31">
        <v>6</v>
      </c>
      <c r="C2737" s="10">
        <f>VLOOKUP($A2737,Database!$A:$Y,7,FALSE)</f>
        <v>46201.0625</v>
      </c>
      <c r="D2737" s="31" t="str">
        <f>VLOOKUP(Pronostics!$B2737,Setup_MPP!$A:$G,3,FALSE)</f>
        <v>Julay</v>
      </c>
      <c r="E2737" s="31" t="str">
        <f>VLOOKUP(Pronostics!$B2737,Setup_MPP!$A:$G,2,FALSE)</f>
        <v>Julie BOUCHARD</v>
      </c>
      <c r="F2737" s="31" t="str">
        <f>VLOOKUP($B2737,Setup_MPP!$A:$E,4,FALSE)</f>
        <v>#A6F7B1</v>
      </c>
      <c r="G2737" s="31" t="str">
        <f>VLOOKUP($B2737,Setup_MPP!$A:$E,5,FALSE)</f>
        <v>#6EC179</v>
      </c>
      <c r="H2737" s="31" t="str">
        <f>IFERROR(IF(AND(A2737&gt;=1,A2737&lt;=104),VLOOKUP($A2737,Location!$A:$J,6,FALSE),IF(A2737=0,"Avant l'ouverture",IF(OR(A2737=105,A2737=106),"Bonus"))),"")</f>
        <v>Tour 3</v>
      </c>
      <c r="I2737" s="31" t="str">
        <f>IF(LEFT(H2737,4)="Tour",VLOOKUP(A2737,Database!$A:$C,3,FALSE),"")</f>
        <v>K</v>
      </c>
      <c r="J2737" s="31" t="str">
        <f>VLOOKUP($A2737,Location!$A:$J,7,FALSE)</f>
        <v>RD Congo</v>
      </c>
      <c r="K2737" s="31" t="str">
        <f>IFERROR(VLOOKUP(J2737,Setup_Team!$B:$C,2,FALSE), "TDB")</f>
        <v>COD</v>
      </c>
      <c r="L2737" s="31" t="str">
        <f>VLOOKUP($A2737,Location!$A:$J,8,FALSE)</f>
        <v>Ouzbékistan</v>
      </c>
      <c r="M2737" s="31" t="str">
        <f>IFERROR(VLOOKUP(L2737,Setup_Team!$B:$C,2,FALSE), "TDB")</f>
        <v>NZD</v>
      </c>
      <c r="N2737" s="31" t="str">
        <f>VLOOKUP($A2737,Location!$A:$J,9,FALSE)</f>
        <v>Atlanta</v>
      </c>
      <c r="O2737" s="31" t="str">
        <f>VLOOKUP($A2737,Location!$A:$J,10,FALSE)</f>
        <v>Mercedes-Benz Stadium</v>
      </c>
      <c r="R2737" s="31">
        <v>0</v>
      </c>
      <c r="S2737" s="25">
        <f>VLOOKUP($A2737,Database!$A:$Y,10,FALSE)</f>
        <v>63</v>
      </c>
      <c r="T2737" s="25">
        <f>VLOOKUP($A2737,Database!$A:$Y,11,FALSE)</f>
        <v>107</v>
      </c>
      <c r="U2737" s="25">
        <f>VLOOKUP($A2737,Database!$A:$Y,12,FALSE)</f>
        <v>158</v>
      </c>
      <c r="V2737" s="25" t="str">
        <f>VLOOKUP(A2737,Database!A:M,13,FALSE)</f>
        <v>À venir</v>
      </c>
      <c r="W2737" s="25" t="str">
        <f>VLOOKUP($A2737,Database!$A:$Y,20,FALSE)</f>
        <v/>
      </c>
      <c r="X2737" s="25" t="str">
        <f>VLOOKUP($A2737,Database!$A:$Y,21,FALSE)</f>
        <v/>
      </c>
      <c r="Y2737" s="25" t="str">
        <f ca="1">IF(C2737&lt;NOW(),IF(AND(P2737&gt;Q2737,W2737&gt;X2737),S2737,IF(AND(P2737=Q2737,W2737=X2737),T2737,IF(AND(P2737&lt;Q2737,W2737&lt;X2737),U2737,0))),"")</f>
        <v/>
      </c>
      <c r="Z2737" s="25">
        <f>IF(AND(P2737=W2737,Q2737=X2737),1,0)</f>
        <v>1</v>
      </c>
      <c r="AA2737" s="25" t="str">
        <f>IF(Z2737=0,"",IF(ISBLANK(VLOOKUP(A2737,Database!A:AA,22,FALSE)),"",VLOOKUP(A2737,Database!A:AA,22,FALSE)))</f>
        <v>Exact</v>
      </c>
      <c r="AB2737" s="25">
        <f ca="1">IFERROR(IF(AND(Y2737&lt;&gt;"",OR(V2737="Terminé",V2737="En cours")),VLOOKUP(AA2737,Setup_ScoreExactBonus!A:D,4,FALSE),0),0)</f>
        <v>0</v>
      </c>
      <c r="AC2737" s="31" t="str">
        <f t="shared" ca="1" si="4"/>
        <v/>
      </c>
      <c r="AD2737" s="31">
        <f ca="1">SUMIFS(AC$2:AC2737,D$2:D2737,D2737)*IF(R2737=0,1,2)</f>
        <v>0</v>
      </c>
    </row>
    <row r="2738" spans="1:30" x14ac:dyDescent="0.35">
      <c r="A2738" s="31">
        <f>IF(ISBLANK(B2738),"",COUNTIF(B$2:B2738,B2738))-1</f>
        <v>70</v>
      </c>
      <c r="B2738" s="31">
        <v>7</v>
      </c>
      <c r="C2738" s="10">
        <f>VLOOKUP($A2738,Database!$A:$Y,7,FALSE)</f>
        <v>46201.0625</v>
      </c>
      <c r="D2738" s="31" t="str">
        <f>VLOOKUP(Pronostics!$B2738,Setup_MPP!$A:$G,3,FALSE)</f>
        <v>__Vince__</v>
      </c>
      <c r="E2738" s="31" t="str">
        <f>VLOOKUP(Pronostics!$B2738,Setup_MPP!$A:$G,2,FALSE)</f>
        <v>Vincent FRAYSSE</v>
      </c>
      <c r="F2738" s="31" t="str">
        <f>VLOOKUP($B2738,Setup_MPP!$A:$E,4,FALSE)</f>
        <v>#B2EAE8</v>
      </c>
      <c r="G2738" s="31" t="str">
        <f>VLOOKUP($B2738,Setup_MPP!$A:$E,5,FALSE)</f>
        <v>#6CB4B1</v>
      </c>
      <c r="H2738" s="31" t="str">
        <f>IFERROR(IF(AND(A2738&gt;=1,A2738&lt;=104),VLOOKUP($A2738,Location!$A:$J,6,FALSE),IF(A2738=0,"Avant l'ouverture",IF(OR(A2738=105,A2738=106),"Bonus"))),"")</f>
        <v>Tour 3</v>
      </c>
      <c r="I2738" s="31" t="str">
        <f>IF(LEFT(H2738,4)="Tour",VLOOKUP(A2738,Database!$A:$C,3,FALSE),"")</f>
        <v>K</v>
      </c>
      <c r="J2738" s="31" t="str">
        <f>VLOOKUP($A2738,Location!$A:$J,7,FALSE)</f>
        <v>RD Congo</v>
      </c>
      <c r="K2738" s="31" t="str">
        <f>IFERROR(VLOOKUP(J2738,Setup_Team!$B:$C,2,FALSE), "TDB")</f>
        <v>COD</v>
      </c>
      <c r="L2738" s="31" t="str">
        <f>VLOOKUP($A2738,Location!$A:$J,8,FALSE)</f>
        <v>Ouzbékistan</v>
      </c>
      <c r="M2738" s="31" t="str">
        <f>IFERROR(VLOOKUP(L2738,Setup_Team!$B:$C,2,FALSE), "TDB")</f>
        <v>NZD</v>
      </c>
      <c r="N2738" s="31" t="str">
        <f>VLOOKUP($A2738,Location!$A:$J,9,FALSE)</f>
        <v>Atlanta</v>
      </c>
      <c r="O2738" s="31" t="str">
        <f>VLOOKUP($A2738,Location!$A:$J,10,FALSE)</f>
        <v>Mercedes-Benz Stadium</v>
      </c>
      <c r="R2738" s="31">
        <v>0</v>
      </c>
      <c r="S2738" s="25">
        <f>VLOOKUP($A2738,Database!$A:$Y,10,FALSE)</f>
        <v>63</v>
      </c>
      <c r="T2738" s="25">
        <f>VLOOKUP($A2738,Database!$A:$Y,11,FALSE)</f>
        <v>107</v>
      </c>
      <c r="U2738" s="25">
        <f>VLOOKUP($A2738,Database!$A:$Y,12,FALSE)</f>
        <v>158</v>
      </c>
      <c r="V2738" s="25" t="str">
        <f>VLOOKUP(A2738,Database!A:M,13,FALSE)</f>
        <v>À venir</v>
      </c>
      <c r="W2738" s="25" t="str">
        <f>VLOOKUP($A2738,Database!$A:$Y,20,FALSE)</f>
        <v/>
      </c>
      <c r="X2738" s="25" t="str">
        <f>VLOOKUP($A2738,Database!$A:$Y,21,FALSE)</f>
        <v/>
      </c>
      <c r="Y2738" s="25" t="str">
        <f ca="1">IF(C2738&lt;NOW(),IF(AND(P2738&gt;Q2738,W2738&gt;X2738),S2738,IF(AND(P2738=Q2738,W2738=X2738),T2738,IF(AND(P2738&lt;Q2738,W2738&lt;X2738),U2738,0))),"")</f>
        <v/>
      </c>
      <c r="Z2738" s="25">
        <f>IF(AND(P2738=W2738,Q2738=X2738),1,0)</f>
        <v>1</v>
      </c>
      <c r="AA2738" s="25" t="str">
        <f>IF(Z2738=0,"",IF(ISBLANK(VLOOKUP(A2738,Database!A:AA,22,FALSE)),"",VLOOKUP(A2738,Database!A:AA,22,FALSE)))</f>
        <v>Exact</v>
      </c>
      <c r="AB2738" s="25">
        <f ca="1">IFERROR(IF(AND(Y2738&lt;&gt;"",OR(V2738="Terminé",V2738="En cours")),VLOOKUP(AA2738,Setup_ScoreExactBonus!A:D,4,FALSE),0),0)</f>
        <v>0</v>
      </c>
      <c r="AC2738" s="31" t="str">
        <f t="shared" ca="1" si="4"/>
        <v/>
      </c>
      <c r="AD2738" s="31">
        <f ca="1">SUMIFS(AC$2:AC2738,D$2:D2738,D2738)*IF(R2738=0,1,2)</f>
        <v>0</v>
      </c>
    </row>
    <row r="2739" spans="1:30" x14ac:dyDescent="0.35">
      <c r="A2739" s="31">
        <f>IF(ISBLANK(B2739),"",COUNTIF(B$2:B2739,B2739))-1</f>
        <v>70</v>
      </c>
      <c r="B2739" s="31">
        <v>8</v>
      </c>
      <c r="C2739" s="10">
        <f>VLOOKUP($A2739,Database!$A:$Y,7,FALSE)</f>
        <v>46201.0625</v>
      </c>
      <c r="D2739" s="31" t="str">
        <f>VLOOKUP(Pronostics!$B2739,Setup_MPP!$A:$G,3,FALSE)</f>
        <v>Louuiiis</v>
      </c>
      <c r="E2739" s="31" t="str">
        <f>VLOOKUP(Pronostics!$B2739,Setup_MPP!$A:$G,2,FALSE)</f>
        <v>Louis HARLE</v>
      </c>
      <c r="F2739" s="31" t="str">
        <f>VLOOKUP($B2739,Setup_MPP!$A:$E,4,FALSE)</f>
        <v>#EEF7B1</v>
      </c>
      <c r="G2739" s="31" t="str">
        <f>VLOOKUP($B2739,Setup_MPP!$A:$E,5,FALSE)</f>
        <v>#C1CB7D</v>
      </c>
      <c r="H2739" s="31" t="str">
        <f>IFERROR(IF(AND(A2739&gt;=1,A2739&lt;=104),VLOOKUP($A2739,Location!$A:$J,6,FALSE),IF(A2739=0,"Avant l'ouverture",IF(OR(A2739=105,A2739=106),"Bonus"))),"")</f>
        <v>Tour 3</v>
      </c>
      <c r="I2739" s="31" t="str">
        <f>IF(LEFT(H2739,4)="Tour",VLOOKUP(A2739,Database!$A:$C,3,FALSE),"")</f>
        <v>K</v>
      </c>
      <c r="J2739" s="31" t="str">
        <f>VLOOKUP($A2739,Location!$A:$J,7,FALSE)</f>
        <v>RD Congo</v>
      </c>
      <c r="K2739" s="31" t="str">
        <f>IFERROR(VLOOKUP(J2739,Setup_Team!$B:$C,2,FALSE), "TDB")</f>
        <v>COD</v>
      </c>
      <c r="L2739" s="31" t="str">
        <f>VLOOKUP($A2739,Location!$A:$J,8,FALSE)</f>
        <v>Ouzbékistan</v>
      </c>
      <c r="M2739" s="31" t="str">
        <f>IFERROR(VLOOKUP(L2739,Setup_Team!$B:$C,2,FALSE), "TDB")</f>
        <v>NZD</v>
      </c>
      <c r="N2739" s="31" t="str">
        <f>VLOOKUP($A2739,Location!$A:$J,9,FALSE)</f>
        <v>Atlanta</v>
      </c>
      <c r="O2739" s="31" t="str">
        <f>VLOOKUP($A2739,Location!$A:$J,10,FALSE)</f>
        <v>Mercedes-Benz Stadium</v>
      </c>
      <c r="R2739" s="31">
        <v>0</v>
      </c>
      <c r="S2739" s="25">
        <f>VLOOKUP($A2739,Database!$A:$Y,10,FALSE)</f>
        <v>63</v>
      </c>
      <c r="T2739" s="25">
        <f>VLOOKUP($A2739,Database!$A:$Y,11,FALSE)</f>
        <v>107</v>
      </c>
      <c r="U2739" s="25">
        <f>VLOOKUP($A2739,Database!$A:$Y,12,FALSE)</f>
        <v>158</v>
      </c>
      <c r="V2739" s="25" t="str">
        <f>VLOOKUP(A2739,Database!A:M,13,FALSE)</f>
        <v>À venir</v>
      </c>
      <c r="W2739" s="25" t="str">
        <f>VLOOKUP($A2739,Database!$A:$Y,20,FALSE)</f>
        <v/>
      </c>
      <c r="X2739" s="25" t="str">
        <f>VLOOKUP($A2739,Database!$A:$Y,21,FALSE)</f>
        <v/>
      </c>
      <c r="Y2739" s="25" t="str">
        <f ca="1">IF(C2739&lt;NOW(),IF(AND(P2739&gt;Q2739,W2739&gt;X2739),S2739,IF(AND(P2739=Q2739,W2739=X2739),T2739,IF(AND(P2739&lt;Q2739,W2739&lt;X2739),U2739,0))),"")</f>
        <v/>
      </c>
      <c r="Z2739" s="25">
        <f>IF(AND(P2739=W2739,Q2739=X2739),1,0)</f>
        <v>1</v>
      </c>
      <c r="AA2739" s="25" t="str">
        <f>IF(Z2739=0,"",IF(ISBLANK(VLOOKUP(A2739,Database!A:AA,22,FALSE)),"",VLOOKUP(A2739,Database!A:AA,22,FALSE)))</f>
        <v>Exact</v>
      </c>
      <c r="AB2739" s="25">
        <f ca="1">IFERROR(IF(AND(Y2739&lt;&gt;"",OR(V2739="Terminé",V2739="En cours")),VLOOKUP(AA2739,Setup_ScoreExactBonus!A:D,4,FALSE),0),0)</f>
        <v>0</v>
      </c>
      <c r="AC2739" s="31" t="str">
        <f t="shared" ca="1" si="4"/>
        <v/>
      </c>
      <c r="AD2739" s="31">
        <f ca="1">SUMIFS(AC$2:AC2739,D$2:D2739,D2739)*IF(R2739=0,1,2)</f>
        <v>0</v>
      </c>
    </row>
    <row r="2740" spans="1:30" x14ac:dyDescent="0.35">
      <c r="A2740" s="31">
        <f>IF(ISBLANK(B2740),"",COUNTIF(B$2:B2740,B2740))-1</f>
        <v>70</v>
      </c>
      <c r="B2740" s="31">
        <v>9</v>
      </c>
      <c r="C2740" s="10">
        <f>VLOOKUP($A2740,Database!$A:$Y,7,FALSE)</f>
        <v>46201.0625</v>
      </c>
      <c r="D2740" s="31" t="str">
        <f>VLOOKUP(Pronostics!$B2740,Setup_MPP!$A:$G,3,FALSE)</f>
        <v>Aurelien_dqp</v>
      </c>
      <c r="E2740" s="31" t="str">
        <f>VLOOKUP(Pronostics!$B2740,Setup_MPP!$A:$G,2,FALSE)</f>
        <v>Aurélien DE POULPIQUET</v>
      </c>
      <c r="F2740" s="31" t="str">
        <f>VLOOKUP($B2740,Setup_MPP!$A:$E,4,FALSE)</f>
        <v>#F4EA9D</v>
      </c>
      <c r="G2740" s="31" t="str">
        <f>VLOOKUP($B2740,Setup_MPP!$A:$E,5,FALSE)</f>
        <v>#D2C458</v>
      </c>
      <c r="H2740" s="31" t="str">
        <f>IFERROR(IF(AND(A2740&gt;=1,A2740&lt;=104),VLOOKUP($A2740,Location!$A:$J,6,FALSE),IF(A2740=0,"Avant l'ouverture",IF(OR(A2740=105,A2740=106),"Bonus"))),"")</f>
        <v>Tour 3</v>
      </c>
      <c r="I2740" s="31" t="str">
        <f>IF(LEFT(H2740,4)="Tour",VLOOKUP(A2740,Database!$A:$C,3,FALSE),"")</f>
        <v>K</v>
      </c>
      <c r="J2740" s="31" t="str">
        <f>VLOOKUP($A2740,Location!$A:$J,7,FALSE)</f>
        <v>RD Congo</v>
      </c>
      <c r="K2740" s="31" t="str">
        <f>IFERROR(VLOOKUP(J2740,Setup_Team!$B:$C,2,FALSE), "TDB")</f>
        <v>COD</v>
      </c>
      <c r="L2740" s="31" t="str">
        <f>VLOOKUP($A2740,Location!$A:$J,8,FALSE)</f>
        <v>Ouzbékistan</v>
      </c>
      <c r="M2740" s="31" t="str">
        <f>IFERROR(VLOOKUP(L2740,Setup_Team!$B:$C,2,FALSE), "TDB")</f>
        <v>NZD</v>
      </c>
      <c r="N2740" s="31" t="str">
        <f>VLOOKUP($A2740,Location!$A:$J,9,FALSE)</f>
        <v>Atlanta</v>
      </c>
      <c r="O2740" s="31" t="str">
        <f>VLOOKUP($A2740,Location!$A:$J,10,FALSE)</f>
        <v>Mercedes-Benz Stadium</v>
      </c>
      <c r="R2740" s="31">
        <v>0</v>
      </c>
      <c r="S2740" s="25">
        <f>VLOOKUP($A2740,Database!$A:$Y,10,FALSE)</f>
        <v>63</v>
      </c>
      <c r="T2740" s="25">
        <f>VLOOKUP($A2740,Database!$A:$Y,11,FALSE)</f>
        <v>107</v>
      </c>
      <c r="U2740" s="25">
        <f>VLOOKUP($A2740,Database!$A:$Y,12,FALSE)</f>
        <v>158</v>
      </c>
      <c r="V2740" s="25" t="str">
        <f>VLOOKUP(A2740,Database!A:M,13,FALSE)</f>
        <v>À venir</v>
      </c>
      <c r="W2740" s="25" t="str">
        <f>VLOOKUP($A2740,Database!$A:$Y,20,FALSE)</f>
        <v/>
      </c>
      <c r="X2740" s="25" t="str">
        <f>VLOOKUP($A2740,Database!$A:$Y,21,FALSE)</f>
        <v/>
      </c>
      <c r="Y2740" s="25" t="str">
        <f ca="1">IF(C2740&lt;NOW(),IF(AND(P2740&gt;Q2740,W2740&gt;X2740),S2740,IF(AND(P2740=Q2740,W2740=X2740),T2740,IF(AND(P2740&lt;Q2740,W2740&lt;X2740),U2740,0))),"")</f>
        <v/>
      </c>
      <c r="Z2740" s="25">
        <f>IF(AND(P2740=W2740,Q2740=X2740),1,0)</f>
        <v>1</v>
      </c>
      <c r="AA2740" s="25" t="str">
        <f>IF(Z2740=0,"",IF(ISBLANK(VLOOKUP(A2740,Database!A:AA,22,FALSE)),"",VLOOKUP(A2740,Database!A:AA,22,FALSE)))</f>
        <v>Exact</v>
      </c>
      <c r="AB2740" s="25">
        <f ca="1">IFERROR(IF(AND(Y2740&lt;&gt;"",OR(V2740="Terminé",V2740="En cours")),VLOOKUP(AA2740,Setup_ScoreExactBonus!A:D,4,FALSE),0),0)</f>
        <v>0</v>
      </c>
      <c r="AC2740" s="31" t="str">
        <f t="shared" ca="1" si="4"/>
        <v/>
      </c>
      <c r="AD2740" s="31">
        <f ca="1">SUMIFS(AC$2:AC2740,D$2:D2740,D2740)*IF(R2740=0,1,2)</f>
        <v>0</v>
      </c>
    </row>
    <row r="2741" spans="1:30" x14ac:dyDescent="0.35">
      <c r="A2741" s="31">
        <f>IF(ISBLANK(B2741),"",COUNTIF(B$2:B2741,B2741))-1</f>
        <v>70</v>
      </c>
      <c r="B2741" s="31">
        <v>10</v>
      </c>
      <c r="C2741" s="10">
        <f>VLOOKUP($A2741,Database!$A:$Y,7,FALSE)</f>
        <v>46201.0625</v>
      </c>
      <c r="D2741" s="31" t="str">
        <f>VLOOKUP(Pronostics!$B2741,Setup_MPP!$A:$G,3,FALSE)</f>
        <v>RandomPaul</v>
      </c>
      <c r="E2741" s="31" t="str">
        <f>VLOOKUP(Pronostics!$B2741,Setup_MPP!$A:$G,2,FALSE)</f>
        <v>Paul MONTESINOS</v>
      </c>
      <c r="F2741" s="31" t="str">
        <f>VLOOKUP($B2741,Setup_MPP!$A:$E,4,FALSE)</f>
        <v>#C4B0FF</v>
      </c>
      <c r="G2741" s="31" t="str">
        <f>VLOOKUP($B2741,Setup_MPP!$A:$E,5,FALSE)</f>
        <v>#7F66C8</v>
      </c>
      <c r="H2741" s="31" t="str">
        <f>IFERROR(IF(AND(A2741&gt;=1,A2741&lt;=104),VLOOKUP($A2741,Location!$A:$J,6,FALSE),IF(A2741=0,"Avant l'ouverture",IF(OR(A2741=105,A2741=106),"Bonus"))),"")</f>
        <v>Tour 3</v>
      </c>
      <c r="I2741" s="31" t="str">
        <f>IF(LEFT(H2741,4)="Tour",VLOOKUP(A2741,Database!$A:$C,3,FALSE),"")</f>
        <v>K</v>
      </c>
      <c r="J2741" s="31" t="str">
        <f>VLOOKUP($A2741,Location!$A:$J,7,FALSE)</f>
        <v>RD Congo</v>
      </c>
      <c r="K2741" s="31" t="str">
        <f>IFERROR(VLOOKUP(J2741,Setup_Team!$B:$C,2,FALSE), "TDB")</f>
        <v>COD</v>
      </c>
      <c r="L2741" s="31" t="str">
        <f>VLOOKUP($A2741,Location!$A:$J,8,FALSE)</f>
        <v>Ouzbékistan</v>
      </c>
      <c r="M2741" s="31" t="str">
        <f>IFERROR(VLOOKUP(L2741,Setup_Team!$B:$C,2,FALSE), "TDB")</f>
        <v>NZD</v>
      </c>
      <c r="N2741" s="31" t="str">
        <f>VLOOKUP($A2741,Location!$A:$J,9,FALSE)</f>
        <v>Atlanta</v>
      </c>
      <c r="O2741" s="31" t="str">
        <f>VLOOKUP($A2741,Location!$A:$J,10,FALSE)</f>
        <v>Mercedes-Benz Stadium</v>
      </c>
      <c r="R2741" s="31">
        <v>0</v>
      </c>
      <c r="S2741" s="25">
        <f>VLOOKUP($A2741,Database!$A:$Y,10,FALSE)</f>
        <v>63</v>
      </c>
      <c r="T2741" s="25">
        <f>VLOOKUP($A2741,Database!$A:$Y,11,FALSE)</f>
        <v>107</v>
      </c>
      <c r="U2741" s="25">
        <f>VLOOKUP($A2741,Database!$A:$Y,12,FALSE)</f>
        <v>158</v>
      </c>
      <c r="V2741" s="25" t="str">
        <f>VLOOKUP(A2741,Database!A:M,13,FALSE)</f>
        <v>À venir</v>
      </c>
      <c r="W2741" s="25" t="str">
        <f>VLOOKUP($A2741,Database!$A:$Y,20,FALSE)</f>
        <v/>
      </c>
      <c r="X2741" s="25" t="str">
        <f>VLOOKUP($A2741,Database!$A:$Y,21,FALSE)</f>
        <v/>
      </c>
      <c r="Y2741" s="25" t="str">
        <f ca="1">IF(C2741&lt;NOW(),IF(AND(P2741&gt;Q2741,W2741&gt;X2741),S2741,IF(AND(P2741=Q2741,W2741=X2741),T2741,IF(AND(P2741&lt;Q2741,W2741&lt;X2741),U2741,0))),"")</f>
        <v/>
      </c>
      <c r="Z2741" s="25">
        <f>IF(AND(P2741=W2741,Q2741=X2741),1,0)</f>
        <v>1</v>
      </c>
      <c r="AA2741" s="25" t="str">
        <f>IF(Z2741=0,"",IF(ISBLANK(VLOOKUP(A2741,Database!A:AA,22,FALSE)),"",VLOOKUP(A2741,Database!A:AA,22,FALSE)))</f>
        <v>Exact</v>
      </c>
      <c r="AB2741" s="25">
        <f ca="1">IFERROR(IF(AND(Y2741&lt;&gt;"",OR(V2741="Terminé",V2741="En cours")),VLOOKUP(AA2741,Setup_ScoreExactBonus!A:D,4,FALSE),0),0)</f>
        <v>0</v>
      </c>
      <c r="AC2741" s="31" t="str">
        <f t="shared" ca="1" si="4"/>
        <v/>
      </c>
      <c r="AD2741" s="31">
        <f ca="1">SUMIFS(AC$2:AC2741,D$2:D2741,D2741)*IF(R2741=0,1,2)</f>
        <v>0</v>
      </c>
    </row>
    <row r="2742" spans="1:30" x14ac:dyDescent="0.35">
      <c r="A2742" s="31">
        <f>IF(ISBLANK(B2742),"",COUNTIF(B$2:B2742,B2742))-1</f>
        <v>70</v>
      </c>
      <c r="B2742" s="31">
        <v>11</v>
      </c>
      <c r="C2742" s="10">
        <f>VLOOKUP($A2742,Database!$A:$Y,7,FALSE)</f>
        <v>46201.0625</v>
      </c>
      <c r="D2742" s="31" t="str">
        <f>VLOOKUP(Pronostics!$B2742,Setup_MPP!$A:$G,3,FALSE)</f>
        <v>Kinsley#8SA6T</v>
      </c>
      <c r="E2742" s="31" t="str">
        <f>VLOOKUP(Pronostics!$B2742,Setup_MPP!$A:$G,2,FALSE)</f>
        <v>Kinsley ROQUE</v>
      </c>
      <c r="F2742" s="31" t="str">
        <f>VLOOKUP($B2742,Setup_MPP!$A:$E,4,FALSE)</f>
        <v>#CBEBBA</v>
      </c>
      <c r="G2742" s="31" t="str">
        <f>VLOOKUP($B2742,Setup_MPP!$A:$E,5,FALSE)</f>
        <v>#70BC6E</v>
      </c>
      <c r="H2742" s="31" t="str">
        <f>IFERROR(IF(AND(A2742&gt;=1,A2742&lt;=104),VLOOKUP($A2742,Location!$A:$J,6,FALSE),IF(A2742=0,"Avant l'ouverture",IF(OR(A2742=105,A2742=106),"Bonus"))),"")</f>
        <v>Tour 3</v>
      </c>
      <c r="I2742" s="31" t="str">
        <f>IF(LEFT(H2742,4)="Tour",VLOOKUP(A2742,Database!$A:$C,3,FALSE),"")</f>
        <v>K</v>
      </c>
      <c r="J2742" s="31" t="str">
        <f>VLOOKUP($A2742,Location!$A:$J,7,FALSE)</f>
        <v>RD Congo</v>
      </c>
      <c r="K2742" s="31" t="str">
        <f>IFERROR(VLOOKUP(J2742,Setup_Team!$B:$C,2,FALSE), "TDB")</f>
        <v>COD</v>
      </c>
      <c r="L2742" s="31" t="str">
        <f>VLOOKUP($A2742,Location!$A:$J,8,FALSE)</f>
        <v>Ouzbékistan</v>
      </c>
      <c r="M2742" s="31" t="str">
        <f>IFERROR(VLOOKUP(L2742,Setup_Team!$B:$C,2,FALSE), "TDB")</f>
        <v>NZD</v>
      </c>
      <c r="N2742" s="31" t="str">
        <f>VLOOKUP($A2742,Location!$A:$J,9,FALSE)</f>
        <v>Atlanta</v>
      </c>
      <c r="O2742" s="31" t="str">
        <f>VLOOKUP($A2742,Location!$A:$J,10,FALSE)</f>
        <v>Mercedes-Benz Stadium</v>
      </c>
      <c r="R2742" s="31">
        <v>0</v>
      </c>
      <c r="S2742" s="25">
        <f>VLOOKUP($A2742,Database!$A:$Y,10,FALSE)</f>
        <v>63</v>
      </c>
      <c r="T2742" s="25">
        <f>VLOOKUP($A2742,Database!$A:$Y,11,FALSE)</f>
        <v>107</v>
      </c>
      <c r="U2742" s="25">
        <f>VLOOKUP($A2742,Database!$A:$Y,12,FALSE)</f>
        <v>158</v>
      </c>
      <c r="V2742" s="25" t="str">
        <f>VLOOKUP(A2742,Database!A:M,13,FALSE)</f>
        <v>À venir</v>
      </c>
      <c r="W2742" s="25" t="str">
        <f>VLOOKUP($A2742,Database!$A:$Y,20,FALSE)</f>
        <v/>
      </c>
      <c r="X2742" s="25" t="str">
        <f>VLOOKUP($A2742,Database!$A:$Y,21,FALSE)</f>
        <v/>
      </c>
      <c r="Y2742" s="25" t="str">
        <f ca="1">IF(C2742&lt;NOW(),IF(AND(P2742&gt;Q2742,W2742&gt;X2742),S2742,IF(AND(P2742=Q2742,W2742=X2742),T2742,IF(AND(P2742&lt;Q2742,W2742&lt;X2742),U2742,0))),"")</f>
        <v/>
      </c>
      <c r="Z2742" s="25">
        <f>IF(AND(P2742=W2742,Q2742=X2742),1,0)</f>
        <v>1</v>
      </c>
      <c r="AA2742" s="25" t="str">
        <f>IF(Z2742=0,"",IF(ISBLANK(VLOOKUP(A2742,Database!A:AA,22,FALSE)),"",VLOOKUP(A2742,Database!A:AA,22,FALSE)))</f>
        <v>Exact</v>
      </c>
      <c r="AB2742" s="25">
        <f ca="1">IFERROR(IF(AND(Y2742&lt;&gt;"",OR(V2742="Terminé",V2742="En cours")),VLOOKUP(AA2742,Setup_ScoreExactBonus!A:D,4,FALSE),0),0)</f>
        <v>0</v>
      </c>
      <c r="AC2742" s="31" t="str">
        <f t="shared" ca="1" si="4"/>
        <v/>
      </c>
      <c r="AD2742" s="31">
        <f ca="1">SUMIFS(AC$2:AC2742,D$2:D2742,D2742)*IF(R2742=0,1,2)</f>
        <v>0</v>
      </c>
    </row>
    <row r="2743" spans="1:30" x14ac:dyDescent="0.35">
      <c r="A2743" s="31">
        <f>IF(ISBLANK(B2743),"",COUNTIF(B$2:B2743,B2743))-1</f>
        <v>70</v>
      </c>
      <c r="B2743" s="31">
        <v>12</v>
      </c>
      <c r="C2743" s="10">
        <f>VLOOKUP($A2743,Database!$A:$Y,7,FALSE)</f>
        <v>46201.0625</v>
      </c>
      <c r="D2743" s="31" t="str">
        <f>VLOOKUP(Pronostics!$B2743,Setup_MPP!$A:$G,3,FALSE)</f>
        <v>Jaouad1</v>
      </c>
      <c r="E2743" s="31" t="str">
        <f>VLOOKUP(Pronostics!$B2743,Setup_MPP!$A:$G,2,FALSE)</f>
        <v>Jaouad SETTI</v>
      </c>
      <c r="F2743" s="31" t="str">
        <f>VLOOKUP($B2743,Setup_MPP!$A:$E,4,FALSE)</f>
        <v>#C2D4FF</v>
      </c>
      <c r="G2743" s="31" t="str">
        <f>VLOOKUP($B2743,Setup_MPP!$A:$E,5,FALSE)</f>
        <v>#6586D5</v>
      </c>
      <c r="H2743" s="31" t="str">
        <f>IFERROR(IF(AND(A2743&gt;=1,A2743&lt;=104),VLOOKUP($A2743,Location!$A:$J,6,FALSE),IF(A2743=0,"Avant l'ouverture",IF(OR(A2743=105,A2743=106),"Bonus"))),"")</f>
        <v>Tour 3</v>
      </c>
      <c r="I2743" s="31" t="str">
        <f>IF(LEFT(H2743,4)="Tour",VLOOKUP(A2743,Database!$A:$C,3,FALSE),"")</f>
        <v>K</v>
      </c>
      <c r="J2743" s="31" t="str">
        <f>VLOOKUP($A2743,Location!$A:$J,7,FALSE)</f>
        <v>RD Congo</v>
      </c>
      <c r="K2743" s="31" t="str">
        <f>IFERROR(VLOOKUP(J2743,Setup_Team!$B:$C,2,FALSE), "TDB")</f>
        <v>COD</v>
      </c>
      <c r="L2743" s="31" t="str">
        <f>VLOOKUP($A2743,Location!$A:$J,8,FALSE)</f>
        <v>Ouzbékistan</v>
      </c>
      <c r="M2743" s="31" t="str">
        <f>IFERROR(VLOOKUP(L2743,Setup_Team!$B:$C,2,FALSE), "TDB")</f>
        <v>NZD</v>
      </c>
      <c r="N2743" s="31" t="str">
        <f>VLOOKUP($A2743,Location!$A:$J,9,FALSE)</f>
        <v>Atlanta</v>
      </c>
      <c r="O2743" s="31" t="str">
        <f>VLOOKUP($A2743,Location!$A:$J,10,FALSE)</f>
        <v>Mercedes-Benz Stadium</v>
      </c>
      <c r="R2743" s="31">
        <v>0</v>
      </c>
      <c r="S2743" s="25">
        <f>VLOOKUP($A2743,Database!$A:$Y,10,FALSE)</f>
        <v>63</v>
      </c>
      <c r="T2743" s="25">
        <f>VLOOKUP($A2743,Database!$A:$Y,11,FALSE)</f>
        <v>107</v>
      </c>
      <c r="U2743" s="25">
        <f>VLOOKUP($A2743,Database!$A:$Y,12,FALSE)</f>
        <v>158</v>
      </c>
      <c r="V2743" s="25" t="str">
        <f>VLOOKUP(A2743,Database!A:M,13,FALSE)</f>
        <v>À venir</v>
      </c>
      <c r="W2743" s="25" t="str">
        <f>VLOOKUP($A2743,Database!$A:$Y,20,FALSE)</f>
        <v/>
      </c>
      <c r="X2743" s="25" t="str">
        <f>VLOOKUP($A2743,Database!$A:$Y,21,FALSE)</f>
        <v/>
      </c>
      <c r="Y2743" s="25" t="str">
        <f ca="1">IF(C2743&lt;NOW(),IF(AND(P2743&gt;Q2743,W2743&gt;X2743),S2743,IF(AND(P2743=Q2743,W2743=X2743),T2743,IF(AND(P2743&lt;Q2743,W2743&lt;X2743),U2743,0))),"")</f>
        <v/>
      </c>
      <c r="Z2743" s="25">
        <f>IF(AND(P2743=W2743,Q2743=X2743),1,0)</f>
        <v>1</v>
      </c>
      <c r="AA2743" s="25" t="str">
        <f>IF(Z2743=0,"",IF(ISBLANK(VLOOKUP(A2743,Database!A:AA,22,FALSE)),"",VLOOKUP(A2743,Database!A:AA,22,FALSE)))</f>
        <v>Exact</v>
      </c>
      <c r="AB2743" s="25">
        <f ca="1">IFERROR(IF(AND(Y2743&lt;&gt;"",OR(V2743="Terminé",V2743="En cours")),VLOOKUP(AA2743,Setup_ScoreExactBonus!A:D,4,FALSE),0),0)</f>
        <v>0</v>
      </c>
      <c r="AC2743" s="31" t="str">
        <f t="shared" ca="1" si="4"/>
        <v/>
      </c>
      <c r="AD2743" s="31">
        <f ca="1">SUMIFS(AC$2:AC2743,D$2:D2743,D2743)*IF(R2743=0,1,2)</f>
        <v>0</v>
      </c>
    </row>
    <row r="2744" spans="1:30" x14ac:dyDescent="0.35">
      <c r="A2744" s="31">
        <f>IF(ISBLANK(B2744),"",COUNTIF(B$2:B2744,B2744))-1</f>
        <v>70</v>
      </c>
      <c r="B2744" s="31">
        <v>13</v>
      </c>
      <c r="C2744" s="10">
        <f>VLOOKUP($A2744,Database!$A:$Y,7,FALSE)</f>
        <v>46201.0625</v>
      </c>
      <c r="D2744" s="31" t="str">
        <f>VLOOKUP(Pronostics!$B2744,Setup_MPP!$A:$G,3,FALSE)</f>
        <v>Julien_I</v>
      </c>
      <c r="E2744" s="31" t="str">
        <f>VLOOKUP(Pronostics!$B2744,Setup_MPP!$A:$G,2,FALSE)</f>
        <v>Julien INGE</v>
      </c>
      <c r="F2744" s="31" t="str">
        <f>VLOOKUP($B2744,Setup_MPP!$A:$E,4,FALSE)</f>
        <v>#C1E0EF</v>
      </c>
      <c r="G2744" s="31" t="str">
        <f>VLOOKUP($B2744,Setup_MPP!$A:$E,5,FALSE)</f>
        <v>#4F91B2</v>
      </c>
      <c r="H2744" s="31" t="str">
        <f>IFERROR(IF(AND(A2744&gt;=1,A2744&lt;=104),VLOOKUP($A2744,Location!$A:$J,6,FALSE),IF(A2744=0,"Avant l'ouverture",IF(OR(A2744=105,A2744=106),"Bonus"))),"")</f>
        <v>Tour 3</v>
      </c>
      <c r="I2744" s="31" t="str">
        <f>IF(LEFT(H2744,4)="Tour",VLOOKUP(A2744,Database!$A:$C,3,FALSE),"")</f>
        <v>K</v>
      </c>
      <c r="J2744" s="31" t="str">
        <f>VLOOKUP($A2744,Location!$A:$J,7,FALSE)</f>
        <v>RD Congo</v>
      </c>
      <c r="K2744" s="31" t="str">
        <f>IFERROR(VLOOKUP(J2744,Setup_Team!$B:$C,2,FALSE), "TDB")</f>
        <v>COD</v>
      </c>
      <c r="L2744" s="31" t="str">
        <f>VLOOKUP($A2744,Location!$A:$J,8,FALSE)</f>
        <v>Ouzbékistan</v>
      </c>
      <c r="M2744" s="31" t="str">
        <f>IFERROR(VLOOKUP(L2744,Setup_Team!$B:$C,2,FALSE), "TDB")</f>
        <v>NZD</v>
      </c>
      <c r="N2744" s="31" t="str">
        <f>VLOOKUP($A2744,Location!$A:$J,9,FALSE)</f>
        <v>Atlanta</v>
      </c>
      <c r="O2744" s="31" t="str">
        <f>VLOOKUP($A2744,Location!$A:$J,10,FALSE)</f>
        <v>Mercedes-Benz Stadium</v>
      </c>
      <c r="R2744" s="31">
        <v>0</v>
      </c>
      <c r="S2744" s="25">
        <f>VLOOKUP($A2744,Database!$A:$Y,10,FALSE)</f>
        <v>63</v>
      </c>
      <c r="T2744" s="25">
        <f>VLOOKUP($A2744,Database!$A:$Y,11,FALSE)</f>
        <v>107</v>
      </c>
      <c r="U2744" s="25">
        <f>VLOOKUP($A2744,Database!$A:$Y,12,FALSE)</f>
        <v>158</v>
      </c>
      <c r="V2744" s="25" t="str">
        <f>VLOOKUP(A2744,Database!A:M,13,FALSE)</f>
        <v>À venir</v>
      </c>
      <c r="W2744" s="25" t="str">
        <f>VLOOKUP($A2744,Database!$A:$Y,20,FALSE)</f>
        <v/>
      </c>
      <c r="X2744" s="25" t="str">
        <f>VLOOKUP($A2744,Database!$A:$Y,21,FALSE)</f>
        <v/>
      </c>
      <c r="Y2744" s="25" t="str">
        <f ca="1">IF(C2744&lt;NOW(),IF(AND(P2744&gt;Q2744,W2744&gt;X2744),S2744,IF(AND(P2744=Q2744,W2744=X2744),T2744,IF(AND(P2744&lt;Q2744,W2744&lt;X2744),U2744,0))),"")</f>
        <v/>
      </c>
      <c r="Z2744" s="25">
        <f>IF(AND(P2744=W2744,Q2744=X2744),1,0)</f>
        <v>1</v>
      </c>
      <c r="AA2744" s="25" t="str">
        <f>IF(Z2744=0,"",IF(ISBLANK(VLOOKUP(A2744,Database!A:AA,22,FALSE)),"",VLOOKUP(A2744,Database!A:AA,22,FALSE)))</f>
        <v>Exact</v>
      </c>
      <c r="AB2744" s="25">
        <f ca="1">IFERROR(IF(AND(Y2744&lt;&gt;"",OR(V2744="Terminé",V2744="En cours")),VLOOKUP(AA2744,Setup_ScoreExactBonus!A:D,4,FALSE),0),0)</f>
        <v>0</v>
      </c>
      <c r="AC2744" s="31" t="str">
        <f t="shared" ca="1" si="4"/>
        <v/>
      </c>
      <c r="AD2744" s="31">
        <f ca="1">SUMIFS(AC$2:AC2744,D$2:D2744,D2744)*IF(R2744=0,1,2)</f>
        <v>0</v>
      </c>
    </row>
    <row r="2745" spans="1:30" x14ac:dyDescent="0.35">
      <c r="A2745" s="31">
        <f>IF(ISBLANK(B2745),"",COUNTIF(B$2:B2745,B2745))-1</f>
        <v>70</v>
      </c>
      <c r="B2745" s="31">
        <v>14</v>
      </c>
      <c r="C2745" s="10">
        <f>VLOOKUP($A2745,Database!$A:$Y,7,FALSE)</f>
        <v>46201.0625</v>
      </c>
      <c r="D2745" s="31" t="str">
        <f>VLOOKUP(Pronostics!$B2745,Setup_MPP!$A:$G,3,FALSE)</f>
        <v>MarieEYT</v>
      </c>
      <c r="E2745" s="31" t="str">
        <f>VLOOKUP(Pronostics!$B2745,Setup_MPP!$A:$G,2,FALSE)</f>
        <v>Marie EXBRAYAT</v>
      </c>
      <c r="F2745" s="31" t="str">
        <f>VLOOKUP($B2745,Setup_MPP!$A:$E,4,FALSE)</f>
        <v>#FFAFD2</v>
      </c>
      <c r="G2745" s="31" t="str">
        <f>VLOOKUP($B2745,Setup_MPP!$A:$E,5,FALSE)</f>
        <v>#F2589B</v>
      </c>
      <c r="H2745" s="31" t="str">
        <f>IFERROR(IF(AND(A2745&gt;=1,A2745&lt;=104),VLOOKUP($A2745,Location!$A:$J,6,FALSE),IF(A2745=0,"Avant l'ouverture",IF(OR(A2745=105,A2745=106),"Bonus"))),"")</f>
        <v>Tour 3</v>
      </c>
      <c r="I2745" s="31" t="str">
        <f>IF(LEFT(H2745,4)="Tour",VLOOKUP(A2745,Database!$A:$C,3,FALSE),"")</f>
        <v>K</v>
      </c>
      <c r="J2745" s="31" t="str">
        <f>VLOOKUP($A2745,Location!$A:$J,7,FALSE)</f>
        <v>RD Congo</v>
      </c>
      <c r="K2745" s="31" t="str">
        <f>IFERROR(VLOOKUP(J2745,Setup_Team!$B:$C,2,FALSE), "TDB")</f>
        <v>COD</v>
      </c>
      <c r="L2745" s="31" t="str">
        <f>VLOOKUP($A2745,Location!$A:$J,8,FALSE)</f>
        <v>Ouzbékistan</v>
      </c>
      <c r="M2745" s="31" t="str">
        <f>IFERROR(VLOOKUP(L2745,Setup_Team!$B:$C,2,FALSE), "TDB")</f>
        <v>NZD</v>
      </c>
      <c r="N2745" s="31" t="str">
        <f>VLOOKUP($A2745,Location!$A:$J,9,FALSE)</f>
        <v>Atlanta</v>
      </c>
      <c r="O2745" s="31" t="str">
        <f>VLOOKUP($A2745,Location!$A:$J,10,FALSE)</f>
        <v>Mercedes-Benz Stadium</v>
      </c>
      <c r="R2745" s="31">
        <v>0</v>
      </c>
      <c r="S2745" s="25">
        <f>VLOOKUP($A2745,Database!$A:$Y,10,FALSE)</f>
        <v>63</v>
      </c>
      <c r="T2745" s="25">
        <f>VLOOKUP($A2745,Database!$A:$Y,11,FALSE)</f>
        <v>107</v>
      </c>
      <c r="U2745" s="25">
        <f>VLOOKUP($A2745,Database!$A:$Y,12,FALSE)</f>
        <v>158</v>
      </c>
      <c r="V2745" s="25" t="str">
        <f>VLOOKUP(A2745,Database!A:M,13,FALSE)</f>
        <v>À venir</v>
      </c>
      <c r="W2745" s="25" t="str">
        <f>VLOOKUP($A2745,Database!$A:$Y,20,FALSE)</f>
        <v/>
      </c>
      <c r="X2745" s="25" t="str">
        <f>VLOOKUP($A2745,Database!$A:$Y,21,FALSE)</f>
        <v/>
      </c>
      <c r="Y2745" s="25" t="str">
        <f ca="1">IF(C2745&lt;NOW(),IF(AND(P2745&gt;Q2745,W2745&gt;X2745),S2745,IF(AND(P2745=Q2745,W2745=X2745),T2745,IF(AND(P2745&lt;Q2745,W2745&lt;X2745),U2745,0))),"")</f>
        <v/>
      </c>
      <c r="Z2745" s="25">
        <f>IF(AND(P2745=W2745,Q2745=X2745),1,0)</f>
        <v>1</v>
      </c>
      <c r="AA2745" s="25" t="str">
        <f>IF(Z2745=0,"",IF(ISBLANK(VLOOKUP(A2745,Database!A:AA,22,FALSE)),"",VLOOKUP(A2745,Database!A:AA,22,FALSE)))</f>
        <v>Exact</v>
      </c>
      <c r="AB2745" s="25">
        <f ca="1">IFERROR(IF(AND(Y2745&lt;&gt;"",OR(V2745="Terminé",V2745="En cours")),VLOOKUP(AA2745,Setup_ScoreExactBonus!A:D,4,FALSE),0),0)</f>
        <v>0</v>
      </c>
      <c r="AC2745" s="31" t="str">
        <f t="shared" ca="1" si="4"/>
        <v/>
      </c>
      <c r="AD2745" s="31">
        <f ca="1">SUMIFS(AC$2:AC2745,D$2:D2745,D2745)*IF(R2745=0,1,2)</f>
        <v>0</v>
      </c>
    </row>
    <row r="2746" spans="1:30" x14ac:dyDescent="0.35">
      <c r="A2746" s="31">
        <f>IF(ISBLANK(B2746),"",COUNTIF(B$2:B2746,B2746))-1</f>
        <v>70</v>
      </c>
      <c r="B2746" s="31">
        <v>15</v>
      </c>
      <c r="C2746" s="10">
        <f>VLOOKUP($A2746,Database!$A:$Y,7,FALSE)</f>
        <v>46201.0625</v>
      </c>
      <c r="D2746" s="31" t="str">
        <f>VLOOKUP(Pronostics!$B2746,Setup_MPP!$A:$G,3,FALSE)</f>
        <v>Amine#8UL9R</v>
      </c>
      <c r="E2746" s="31" t="str">
        <f>VLOOKUP(Pronostics!$B2746,Setup_MPP!$A:$G,2,FALSE)</f>
        <v>Amine ZARROUKI</v>
      </c>
      <c r="F2746" s="31" t="str">
        <f>VLOOKUP($B2746,Setup_MPP!$A:$E,4,FALSE)</f>
        <v>#FF9898</v>
      </c>
      <c r="G2746" s="31" t="str">
        <f>VLOOKUP($B2746,Setup_MPP!$A:$E,5,FALSE)</f>
        <v>#FF5D5D</v>
      </c>
      <c r="H2746" s="31" t="str">
        <f>IFERROR(IF(AND(A2746&gt;=1,A2746&lt;=104),VLOOKUP($A2746,Location!$A:$J,6,FALSE),IF(A2746=0,"Avant l'ouverture",IF(OR(A2746=105,A2746=106),"Bonus"))),"")</f>
        <v>Tour 3</v>
      </c>
      <c r="I2746" s="31" t="str">
        <f>IF(LEFT(H2746,4)="Tour",VLOOKUP(A2746,Database!$A:$C,3,FALSE),"")</f>
        <v>K</v>
      </c>
      <c r="J2746" s="31" t="str">
        <f>VLOOKUP($A2746,Location!$A:$J,7,FALSE)</f>
        <v>RD Congo</v>
      </c>
      <c r="K2746" s="31" t="str">
        <f>IFERROR(VLOOKUP(J2746,Setup_Team!$B:$C,2,FALSE), "TDB")</f>
        <v>COD</v>
      </c>
      <c r="L2746" s="31" t="str">
        <f>VLOOKUP($A2746,Location!$A:$J,8,FALSE)</f>
        <v>Ouzbékistan</v>
      </c>
      <c r="M2746" s="31" t="str">
        <f>IFERROR(VLOOKUP(L2746,Setup_Team!$B:$C,2,FALSE), "TDB")</f>
        <v>NZD</v>
      </c>
      <c r="N2746" s="31" t="str">
        <f>VLOOKUP($A2746,Location!$A:$J,9,FALSE)</f>
        <v>Atlanta</v>
      </c>
      <c r="O2746" s="31" t="str">
        <f>VLOOKUP($A2746,Location!$A:$J,10,FALSE)</f>
        <v>Mercedes-Benz Stadium</v>
      </c>
      <c r="R2746" s="31">
        <v>0</v>
      </c>
      <c r="S2746" s="25">
        <f>VLOOKUP($A2746,Database!$A:$Y,10,FALSE)</f>
        <v>63</v>
      </c>
      <c r="T2746" s="25">
        <f>VLOOKUP($A2746,Database!$A:$Y,11,FALSE)</f>
        <v>107</v>
      </c>
      <c r="U2746" s="25">
        <f>VLOOKUP($A2746,Database!$A:$Y,12,FALSE)</f>
        <v>158</v>
      </c>
      <c r="V2746" s="25" t="str">
        <f>VLOOKUP(A2746,Database!A:M,13,FALSE)</f>
        <v>À venir</v>
      </c>
      <c r="W2746" s="25" t="str">
        <f>VLOOKUP($A2746,Database!$A:$Y,20,FALSE)</f>
        <v/>
      </c>
      <c r="X2746" s="25" t="str">
        <f>VLOOKUP($A2746,Database!$A:$Y,21,FALSE)</f>
        <v/>
      </c>
      <c r="Y2746" s="25" t="str">
        <f ca="1">IF(C2746&lt;NOW(),IF(AND(P2746&gt;Q2746,W2746&gt;X2746),S2746,IF(AND(P2746=Q2746,W2746=X2746),T2746,IF(AND(P2746&lt;Q2746,W2746&lt;X2746),U2746,0))),"")</f>
        <v/>
      </c>
      <c r="Z2746" s="25">
        <f>IF(AND(P2746=W2746,Q2746=X2746),1,0)</f>
        <v>1</v>
      </c>
      <c r="AA2746" s="25" t="str">
        <f>IF(Z2746=0,"",IF(ISBLANK(VLOOKUP(A2746,Database!A:AA,22,FALSE)),"",VLOOKUP(A2746,Database!A:AA,22,FALSE)))</f>
        <v>Exact</v>
      </c>
      <c r="AB2746" s="25">
        <f ca="1">IFERROR(IF(AND(Y2746&lt;&gt;"",OR(V2746="Terminé",V2746="En cours")),VLOOKUP(AA2746,Setup_ScoreExactBonus!A:D,4,FALSE),0),0)</f>
        <v>0</v>
      </c>
      <c r="AC2746" s="31" t="str">
        <f t="shared" ca="1" si="4"/>
        <v/>
      </c>
      <c r="AD2746" s="31">
        <f ca="1">SUMIFS(AC$2:AC2746,D$2:D2746,D2746)*IF(R2746=0,1,2)</f>
        <v>0</v>
      </c>
    </row>
    <row r="2747" spans="1:30" x14ac:dyDescent="0.35">
      <c r="A2747" s="31">
        <f>IF(ISBLANK(B2747),"",COUNTIF(B$2:B2747,B2747))-1</f>
        <v>70</v>
      </c>
      <c r="B2747" s="31">
        <v>16</v>
      </c>
      <c r="C2747" s="10">
        <f>VLOOKUP($A2747,Database!$A:$Y,7,FALSE)</f>
        <v>46201.0625</v>
      </c>
      <c r="D2747" s="31" t="str">
        <f>VLOOKUP(Pronostics!$B2747,Setup_MPP!$A:$G,3,FALSE)</f>
        <v>Laura#8V93E</v>
      </c>
      <c r="E2747" s="31" t="str">
        <f>VLOOKUP(Pronostics!$B2747,Setup_MPP!$A:$G,2,FALSE)</f>
        <v>Laura GIULIANO</v>
      </c>
      <c r="F2747" s="31" t="str">
        <f>VLOOKUP($B2747,Setup_MPP!$A:$E,4,FALSE)</f>
        <v>#86A4FE</v>
      </c>
      <c r="G2747" s="31" t="str">
        <f>VLOOKUP($B2747,Setup_MPP!$A:$E,5,FALSE)</f>
        <v>#3769FF</v>
      </c>
      <c r="H2747" s="31" t="str">
        <f>IFERROR(IF(AND(A2747&gt;=1,A2747&lt;=104),VLOOKUP($A2747,Location!$A:$J,6,FALSE),IF(A2747=0,"Avant l'ouverture",IF(OR(A2747=105,A2747=106),"Bonus"))),"")</f>
        <v>Tour 3</v>
      </c>
      <c r="I2747" s="31" t="str">
        <f>IF(LEFT(H2747,4)="Tour",VLOOKUP(A2747,Database!$A:$C,3,FALSE),"")</f>
        <v>K</v>
      </c>
      <c r="J2747" s="31" t="str">
        <f>VLOOKUP($A2747,Location!$A:$J,7,FALSE)</f>
        <v>RD Congo</v>
      </c>
      <c r="K2747" s="31" t="str">
        <f>IFERROR(VLOOKUP(J2747,Setup_Team!$B:$C,2,FALSE), "TDB")</f>
        <v>COD</v>
      </c>
      <c r="L2747" s="31" t="str">
        <f>VLOOKUP($A2747,Location!$A:$J,8,FALSE)</f>
        <v>Ouzbékistan</v>
      </c>
      <c r="M2747" s="31" t="str">
        <f>IFERROR(VLOOKUP(L2747,Setup_Team!$B:$C,2,FALSE), "TDB")</f>
        <v>NZD</v>
      </c>
      <c r="N2747" s="31" t="str">
        <f>VLOOKUP($A2747,Location!$A:$J,9,FALSE)</f>
        <v>Atlanta</v>
      </c>
      <c r="O2747" s="31" t="str">
        <f>VLOOKUP($A2747,Location!$A:$J,10,FALSE)</f>
        <v>Mercedes-Benz Stadium</v>
      </c>
      <c r="R2747" s="31">
        <v>0</v>
      </c>
      <c r="S2747" s="25">
        <f>VLOOKUP($A2747,Database!$A:$Y,10,FALSE)</f>
        <v>63</v>
      </c>
      <c r="T2747" s="25">
        <f>VLOOKUP($A2747,Database!$A:$Y,11,FALSE)</f>
        <v>107</v>
      </c>
      <c r="U2747" s="25">
        <f>VLOOKUP($A2747,Database!$A:$Y,12,FALSE)</f>
        <v>158</v>
      </c>
      <c r="V2747" s="25" t="str">
        <f>VLOOKUP(A2747,Database!A:M,13,FALSE)</f>
        <v>À venir</v>
      </c>
      <c r="W2747" s="25" t="str">
        <f>VLOOKUP($A2747,Database!$A:$Y,20,FALSE)</f>
        <v/>
      </c>
      <c r="X2747" s="25" t="str">
        <f>VLOOKUP($A2747,Database!$A:$Y,21,FALSE)</f>
        <v/>
      </c>
      <c r="Y2747" s="25" t="str">
        <f ca="1">IF(C2747&lt;NOW(),IF(AND(P2747&gt;Q2747,W2747&gt;X2747),S2747,IF(AND(P2747=Q2747,W2747=X2747),T2747,IF(AND(P2747&lt;Q2747,W2747&lt;X2747),U2747,0))),"")</f>
        <v/>
      </c>
      <c r="Z2747" s="25">
        <f>IF(AND(P2747=W2747,Q2747=X2747),1,0)</f>
        <v>1</v>
      </c>
      <c r="AA2747" s="25" t="str">
        <f>IF(Z2747=0,"",IF(ISBLANK(VLOOKUP(A2747,Database!A:AA,22,FALSE)),"",VLOOKUP(A2747,Database!A:AA,22,FALSE)))</f>
        <v>Exact</v>
      </c>
      <c r="AB2747" s="25">
        <f ca="1">IFERROR(IF(AND(Y2747&lt;&gt;"",OR(V2747="Terminé",V2747="En cours")),VLOOKUP(AA2747,Setup_ScoreExactBonus!A:D,4,FALSE),0),0)</f>
        <v>0</v>
      </c>
      <c r="AC2747" s="31" t="str">
        <f t="shared" ca="1" si="4"/>
        <v/>
      </c>
      <c r="AD2747" s="31">
        <f ca="1">SUMIFS(AC$2:AC2747,D$2:D2747,D2747)*IF(R2747=0,1,2)</f>
        <v>0</v>
      </c>
    </row>
    <row r="2748" spans="1:30" x14ac:dyDescent="0.35">
      <c r="A2748" s="31">
        <f>IF(ISBLANK(B2748),"",COUNTIF(B$2:B2748,B2748))-1</f>
        <v>70</v>
      </c>
      <c r="B2748" s="31">
        <v>17</v>
      </c>
      <c r="C2748" s="10">
        <f>VLOOKUP($A2748,Database!$A:$Y,7,FALSE)</f>
        <v>46201.0625</v>
      </c>
      <c r="D2748" s="31" t="str">
        <f>VLOOKUP(Pronostics!$B2748,Setup_MPP!$A:$G,3,FALSE)</f>
        <v>Joueur17</v>
      </c>
      <c r="E2748" s="31" t="str">
        <f>VLOOKUP(Pronostics!$B2748,Setup_MPP!$A:$G,2,FALSE)</f>
        <v>Joueur17</v>
      </c>
      <c r="F2748" s="31" t="str">
        <f>VLOOKUP($B2748,Setup_MPP!$A:$E,4,FALSE)</f>
        <v>#FFB0B0</v>
      </c>
      <c r="G2748" s="31" t="str">
        <f>VLOOKUP($B2748,Setup_MPP!$A:$E,5,FALSE)</f>
        <v>#F25757</v>
      </c>
      <c r="H2748" s="31" t="str">
        <f>IFERROR(IF(AND(A2748&gt;=1,A2748&lt;=104),VLOOKUP($A2748,Location!$A:$J,6,FALSE),IF(A2748=0,"Avant l'ouverture",IF(OR(A2748=105,A2748=106),"Bonus"))),"")</f>
        <v>Tour 3</v>
      </c>
      <c r="I2748" s="31" t="str">
        <f>IF(LEFT(H2748,4)="Tour",VLOOKUP(A2748,Database!$A:$C,3,FALSE),"")</f>
        <v>K</v>
      </c>
      <c r="J2748" s="31" t="str">
        <f>VLOOKUP($A2748,Location!$A:$J,7,FALSE)</f>
        <v>RD Congo</v>
      </c>
      <c r="K2748" s="31" t="str">
        <f>IFERROR(VLOOKUP(J2748,Setup_Team!$B:$C,2,FALSE), "TDB")</f>
        <v>COD</v>
      </c>
      <c r="L2748" s="31" t="str">
        <f>VLOOKUP($A2748,Location!$A:$J,8,FALSE)</f>
        <v>Ouzbékistan</v>
      </c>
      <c r="M2748" s="31" t="str">
        <f>IFERROR(VLOOKUP(L2748,Setup_Team!$B:$C,2,FALSE), "TDB")</f>
        <v>NZD</v>
      </c>
      <c r="N2748" s="31" t="str">
        <f>VLOOKUP($A2748,Location!$A:$J,9,FALSE)</f>
        <v>Atlanta</v>
      </c>
      <c r="O2748" s="31" t="str">
        <f>VLOOKUP($A2748,Location!$A:$J,10,FALSE)</f>
        <v>Mercedes-Benz Stadium</v>
      </c>
      <c r="R2748" s="31">
        <v>0</v>
      </c>
      <c r="S2748" s="25">
        <f>VLOOKUP($A2748,Database!$A:$Y,10,FALSE)</f>
        <v>63</v>
      </c>
      <c r="T2748" s="25">
        <f>VLOOKUP($A2748,Database!$A:$Y,11,FALSE)</f>
        <v>107</v>
      </c>
      <c r="U2748" s="25">
        <f>VLOOKUP($A2748,Database!$A:$Y,12,FALSE)</f>
        <v>158</v>
      </c>
      <c r="V2748" s="25" t="str">
        <f>VLOOKUP(A2748,Database!A:M,13,FALSE)</f>
        <v>À venir</v>
      </c>
      <c r="W2748" s="25" t="str">
        <f>VLOOKUP($A2748,Database!$A:$Y,20,FALSE)</f>
        <v/>
      </c>
      <c r="X2748" s="25" t="str">
        <f>VLOOKUP($A2748,Database!$A:$Y,21,FALSE)</f>
        <v/>
      </c>
      <c r="Y2748" s="25" t="str">
        <f ca="1">IF(C2748&lt;NOW(),IF(AND(P2748&gt;Q2748,W2748&gt;X2748),S2748,IF(AND(P2748=Q2748,W2748=X2748),T2748,IF(AND(P2748&lt;Q2748,W2748&lt;X2748),U2748,0))),"")</f>
        <v/>
      </c>
      <c r="Z2748" s="25">
        <f>IF(AND(P2748=W2748,Q2748=X2748),1,0)</f>
        <v>1</v>
      </c>
      <c r="AA2748" s="25" t="str">
        <f>IF(Z2748=0,"",IF(ISBLANK(VLOOKUP(A2748,Database!A:AA,22,FALSE)),"",VLOOKUP(A2748,Database!A:AA,22,FALSE)))</f>
        <v>Exact</v>
      </c>
      <c r="AB2748" s="25">
        <f ca="1">IFERROR(IF(AND(Y2748&lt;&gt;"",OR(V2748="Terminé",V2748="En cours")),VLOOKUP(AA2748,Setup_ScoreExactBonus!A:D,4,FALSE),0),0)</f>
        <v>0</v>
      </c>
      <c r="AC2748" s="31" t="str">
        <f t="shared" ca="1" si="4"/>
        <v/>
      </c>
      <c r="AD2748" s="31">
        <f ca="1">SUMIFS(AC$2:AC2748,D$2:D2748,D2748)*IF(R2748=0,1,2)</f>
        <v>0</v>
      </c>
    </row>
    <row r="2749" spans="1:30" x14ac:dyDescent="0.35">
      <c r="A2749" s="31">
        <f>IF(ISBLANK(B2749),"",COUNTIF(B$2:B2749,B2749))-1</f>
        <v>70</v>
      </c>
      <c r="B2749" s="31">
        <v>18</v>
      </c>
      <c r="C2749" s="10">
        <f>VLOOKUP($A2749,Database!$A:$Y,7,FALSE)</f>
        <v>46201.0625</v>
      </c>
      <c r="D2749" s="31" t="str">
        <f>VLOOKUP(Pronostics!$B2749,Setup_MPP!$A:$G,3,FALSE)</f>
        <v>Joueur18</v>
      </c>
      <c r="E2749" s="31" t="str">
        <f>VLOOKUP(Pronostics!$B2749,Setup_MPP!$A:$G,2,FALSE)</f>
        <v>Joueur18</v>
      </c>
      <c r="F2749" s="31" t="str">
        <f>VLOOKUP($B2749,Setup_MPP!$A:$E,4,FALSE)</f>
        <v>#FFC9B0</v>
      </c>
      <c r="G2749" s="31" t="str">
        <f>VLOOKUP($B2749,Setup_MPP!$A:$E,5,FALSE)</f>
        <v>#F28D57</v>
      </c>
      <c r="H2749" s="31" t="str">
        <f>IFERROR(IF(AND(A2749&gt;=1,A2749&lt;=104),VLOOKUP($A2749,Location!$A:$J,6,FALSE),IF(A2749=0,"Avant l'ouverture",IF(OR(A2749=105,A2749=106),"Bonus"))),"")</f>
        <v>Tour 3</v>
      </c>
      <c r="I2749" s="31" t="str">
        <f>IF(LEFT(H2749,4)="Tour",VLOOKUP(A2749,Database!$A:$C,3,FALSE),"")</f>
        <v>K</v>
      </c>
      <c r="J2749" s="31" t="str">
        <f>VLOOKUP($A2749,Location!$A:$J,7,FALSE)</f>
        <v>RD Congo</v>
      </c>
      <c r="K2749" s="31" t="str">
        <f>IFERROR(VLOOKUP(J2749,Setup_Team!$B:$C,2,FALSE), "TDB")</f>
        <v>COD</v>
      </c>
      <c r="L2749" s="31" t="str">
        <f>VLOOKUP($A2749,Location!$A:$J,8,FALSE)</f>
        <v>Ouzbékistan</v>
      </c>
      <c r="M2749" s="31" t="str">
        <f>IFERROR(VLOOKUP(L2749,Setup_Team!$B:$C,2,FALSE), "TDB")</f>
        <v>NZD</v>
      </c>
      <c r="N2749" s="31" t="str">
        <f>VLOOKUP($A2749,Location!$A:$J,9,FALSE)</f>
        <v>Atlanta</v>
      </c>
      <c r="O2749" s="31" t="str">
        <f>VLOOKUP($A2749,Location!$A:$J,10,FALSE)</f>
        <v>Mercedes-Benz Stadium</v>
      </c>
      <c r="R2749" s="31">
        <v>0</v>
      </c>
      <c r="S2749" s="25">
        <f>VLOOKUP($A2749,Database!$A:$Y,10,FALSE)</f>
        <v>63</v>
      </c>
      <c r="T2749" s="25">
        <f>VLOOKUP($A2749,Database!$A:$Y,11,FALSE)</f>
        <v>107</v>
      </c>
      <c r="U2749" s="25">
        <f>VLOOKUP($A2749,Database!$A:$Y,12,FALSE)</f>
        <v>158</v>
      </c>
      <c r="V2749" s="25" t="str">
        <f>VLOOKUP(A2749,Database!A:M,13,FALSE)</f>
        <v>À venir</v>
      </c>
      <c r="W2749" s="25" t="str">
        <f>VLOOKUP($A2749,Database!$A:$Y,20,FALSE)</f>
        <v/>
      </c>
      <c r="X2749" s="25" t="str">
        <f>VLOOKUP($A2749,Database!$A:$Y,21,FALSE)</f>
        <v/>
      </c>
      <c r="Y2749" s="25" t="str">
        <f ca="1">IF(C2749&lt;NOW(),IF(AND(P2749&gt;Q2749,W2749&gt;X2749),S2749,IF(AND(P2749=Q2749,W2749=X2749),T2749,IF(AND(P2749&lt;Q2749,W2749&lt;X2749),U2749,0))),"")</f>
        <v/>
      </c>
      <c r="Z2749" s="25">
        <f>IF(AND(P2749=W2749,Q2749=X2749),1,0)</f>
        <v>1</v>
      </c>
      <c r="AA2749" s="25" t="str">
        <f>IF(Z2749=0,"",IF(ISBLANK(VLOOKUP(A2749,Database!A:AA,22,FALSE)),"",VLOOKUP(A2749,Database!A:AA,22,FALSE)))</f>
        <v>Exact</v>
      </c>
      <c r="AB2749" s="25">
        <f ca="1">IFERROR(IF(AND(Y2749&lt;&gt;"",OR(V2749="Terminé",V2749="En cours")),VLOOKUP(AA2749,Setup_ScoreExactBonus!A:D,4,FALSE),0),0)</f>
        <v>0</v>
      </c>
      <c r="AC2749" s="31" t="str">
        <f t="shared" ca="1" si="4"/>
        <v/>
      </c>
      <c r="AD2749" s="31">
        <f ca="1">SUMIFS(AC$2:AC2749,D$2:D2749,D2749)*IF(R2749=0,1,2)</f>
        <v>0</v>
      </c>
    </row>
    <row r="2750" spans="1:30" x14ac:dyDescent="0.35">
      <c r="A2750" s="31">
        <f>IF(ISBLANK(B2750),"",COUNTIF(B$2:B2750,B2750))-1</f>
        <v>70</v>
      </c>
      <c r="B2750" s="31">
        <v>19</v>
      </c>
      <c r="C2750" s="10">
        <f>VLOOKUP($A2750,Database!$A:$Y,7,FALSE)</f>
        <v>46201.0625</v>
      </c>
      <c r="D2750" s="31" t="str">
        <f>VLOOKUP(Pronostics!$B2750,Setup_MPP!$A:$G,3,FALSE)</f>
        <v>Joueur19</v>
      </c>
      <c r="E2750" s="31" t="str">
        <f>VLOOKUP(Pronostics!$B2750,Setup_MPP!$A:$G,2,FALSE)</f>
        <v>Joueur19</v>
      </c>
      <c r="F2750" s="31" t="str">
        <f>VLOOKUP($B2750,Setup_MPP!$A:$E,4,FALSE)</f>
        <v>#D5D5D5</v>
      </c>
      <c r="G2750" s="31" t="str">
        <f>VLOOKUP($B2750,Setup_MPP!$A:$E,5,FALSE)</f>
        <v>#727272</v>
      </c>
      <c r="H2750" s="31" t="str">
        <f>IFERROR(IF(AND(A2750&gt;=1,A2750&lt;=104),VLOOKUP($A2750,Location!$A:$J,6,FALSE),IF(A2750=0,"Avant l'ouverture",IF(OR(A2750=105,A2750=106),"Bonus"))),"")</f>
        <v>Tour 3</v>
      </c>
      <c r="I2750" s="31" t="str">
        <f>IF(LEFT(H2750,4)="Tour",VLOOKUP(A2750,Database!$A:$C,3,FALSE),"")</f>
        <v>K</v>
      </c>
      <c r="J2750" s="31" t="str">
        <f>VLOOKUP($A2750,Location!$A:$J,7,FALSE)</f>
        <v>RD Congo</v>
      </c>
      <c r="K2750" s="31" t="str">
        <f>IFERROR(VLOOKUP(J2750,Setup_Team!$B:$C,2,FALSE), "TDB")</f>
        <v>COD</v>
      </c>
      <c r="L2750" s="31" t="str">
        <f>VLOOKUP($A2750,Location!$A:$J,8,FALSE)</f>
        <v>Ouzbékistan</v>
      </c>
      <c r="M2750" s="31" t="str">
        <f>IFERROR(VLOOKUP(L2750,Setup_Team!$B:$C,2,FALSE), "TDB")</f>
        <v>NZD</v>
      </c>
      <c r="N2750" s="31" t="str">
        <f>VLOOKUP($A2750,Location!$A:$J,9,FALSE)</f>
        <v>Atlanta</v>
      </c>
      <c r="O2750" s="31" t="str">
        <f>VLOOKUP($A2750,Location!$A:$J,10,FALSE)</f>
        <v>Mercedes-Benz Stadium</v>
      </c>
      <c r="R2750" s="31">
        <v>0</v>
      </c>
      <c r="S2750" s="25">
        <f>VLOOKUP($A2750,Database!$A:$Y,10,FALSE)</f>
        <v>63</v>
      </c>
      <c r="T2750" s="25">
        <f>VLOOKUP($A2750,Database!$A:$Y,11,FALSE)</f>
        <v>107</v>
      </c>
      <c r="U2750" s="25">
        <f>VLOOKUP($A2750,Database!$A:$Y,12,FALSE)</f>
        <v>158</v>
      </c>
      <c r="V2750" s="25" t="str">
        <f>VLOOKUP(A2750,Database!A:M,13,FALSE)</f>
        <v>À venir</v>
      </c>
      <c r="W2750" s="25" t="str">
        <f>VLOOKUP($A2750,Database!$A:$Y,20,FALSE)</f>
        <v/>
      </c>
      <c r="X2750" s="25" t="str">
        <f>VLOOKUP($A2750,Database!$A:$Y,21,FALSE)</f>
        <v/>
      </c>
      <c r="Y2750" s="25" t="str">
        <f ca="1">IF(C2750&lt;NOW(),IF(AND(P2750&gt;Q2750,W2750&gt;X2750),S2750,IF(AND(P2750=Q2750,W2750=X2750),T2750,IF(AND(P2750&lt;Q2750,W2750&lt;X2750),U2750,0))),"")</f>
        <v/>
      </c>
      <c r="Z2750" s="25">
        <f>IF(AND(P2750=W2750,Q2750=X2750),1,0)</f>
        <v>1</v>
      </c>
      <c r="AA2750" s="25" t="str">
        <f>IF(Z2750=0,"",IF(ISBLANK(VLOOKUP(A2750,Database!A:AA,22,FALSE)),"",VLOOKUP(A2750,Database!A:AA,22,FALSE)))</f>
        <v>Exact</v>
      </c>
      <c r="AB2750" s="25">
        <f ca="1">IFERROR(IF(AND(Y2750&lt;&gt;"",OR(V2750="Terminé",V2750="En cours")),VLOOKUP(AA2750,Setup_ScoreExactBonus!A:D,4,FALSE),0),0)</f>
        <v>0</v>
      </c>
      <c r="AC2750" s="31" t="str">
        <f t="shared" ca="1" si="4"/>
        <v/>
      </c>
      <c r="AD2750" s="31">
        <f ca="1">SUMIFS(AC$2:AC2750,D$2:D2750,D2750)*IF(R2750=0,1,2)</f>
        <v>0</v>
      </c>
    </row>
    <row r="2751" spans="1:30" x14ac:dyDescent="0.35">
      <c r="A2751" s="31">
        <f>IF(ISBLANK(B2751),"",COUNTIF(B$2:B2751,B2751))-1</f>
        <v>70</v>
      </c>
      <c r="B2751" s="31">
        <v>20</v>
      </c>
      <c r="C2751" s="10">
        <f>VLOOKUP($A2751,Database!$A:$Y,7,FALSE)</f>
        <v>46201.0625</v>
      </c>
      <c r="D2751" s="31" t="str">
        <f>VLOOKUP(Pronostics!$B2751,Setup_MPP!$A:$G,3,FALSE)</f>
        <v>Joueur20</v>
      </c>
      <c r="E2751" s="31" t="str">
        <f>VLOOKUP(Pronostics!$B2751,Setup_MPP!$A:$G,2,FALSE)</f>
        <v>Joueur20</v>
      </c>
      <c r="F2751" s="31" t="str">
        <f>VLOOKUP($B2751,Setup_MPP!$A:$E,4,FALSE)</f>
        <v>#D5D5D5</v>
      </c>
      <c r="G2751" s="31" t="str">
        <f>VLOOKUP($B2751,Setup_MPP!$A:$E,5,FALSE)</f>
        <v>#727272</v>
      </c>
      <c r="H2751" s="31" t="str">
        <f>IFERROR(IF(AND(A2751&gt;=1,A2751&lt;=104),VLOOKUP($A2751,Location!$A:$J,6,FALSE),IF(A2751=0,"Avant l'ouverture",IF(OR(A2751=105,A2751=106),"Bonus"))),"")</f>
        <v>Tour 3</v>
      </c>
      <c r="I2751" s="31" t="str">
        <f>IF(LEFT(H2751,4)="Tour",VLOOKUP(A2751,Database!$A:$C,3,FALSE),"")</f>
        <v>K</v>
      </c>
      <c r="J2751" s="31" t="str">
        <f>VLOOKUP($A2751,Location!$A:$J,7,FALSE)</f>
        <v>RD Congo</v>
      </c>
      <c r="K2751" s="31" t="str">
        <f>IFERROR(VLOOKUP(J2751,Setup_Team!$B:$C,2,FALSE), "TDB")</f>
        <v>COD</v>
      </c>
      <c r="L2751" s="31" t="str">
        <f>VLOOKUP($A2751,Location!$A:$J,8,FALSE)</f>
        <v>Ouzbékistan</v>
      </c>
      <c r="M2751" s="31" t="str">
        <f>IFERROR(VLOOKUP(L2751,Setup_Team!$B:$C,2,FALSE), "TDB")</f>
        <v>NZD</v>
      </c>
      <c r="N2751" s="31" t="str">
        <f>VLOOKUP($A2751,Location!$A:$J,9,FALSE)</f>
        <v>Atlanta</v>
      </c>
      <c r="O2751" s="31" t="str">
        <f>VLOOKUP($A2751,Location!$A:$J,10,FALSE)</f>
        <v>Mercedes-Benz Stadium</v>
      </c>
      <c r="R2751" s="31">
        <v>0</v>
      </c>
      <c r="S2751" s="25">
        <f>VLOOKUP($A2751,Database!$A:$Y,10,FALSE)</f>
        <v>63</v>
      </c>
      <c r="T2751" s="25">
        <f>VLOOKUP($A2751,Database!$A:$Y,11,FALSE)</f>
        <v>107</v>
      </c>
      <c r="U2751" s="25">
        <f>VLOOKUP($A2751,Database!$A:$Y,12,FALSE)</f>
        <v>158</v>
      </c>
      <c r="V2751" s="25" t="str">
        <f>VLOOKUP(A2751,Database!A:M,13,FALSE)</f>
        <v>À venir</v>
      </c>
      <c r="W2751" s="25" t="str">
        <f>VLOOKUP($A2751,Database!$A:$Y,20,FALSE)</f>
        <v/>
      </c>
      <c r="X2751" s="25" t="str">
        <f>VLOOKUP($A2751,Database!$A:$Y,21,FALSE)</f>
        <v/>
      </c>
      <c r="Y2751" s="25" t="str">
        <f ca="1">IF(C2751&lt;NOW(),IF(AND(P2751&gt;Q2751,W2751&gt;X2751),S2751,IF(AND(P2751=Q2751,W2751=X2751),T2751,IF(AND(P2751&lt;Q2751,W2751&lt;X2751),U2751,0))),"")</f>
        <v/>
      </c>
      <c r="Z2751" s="25">
        <f>IF(AND(P2751=W2751,Q2751=X2751),1,0)</f>
        <v>1</v>
      </c>
      <c r="AA2751" s="25" t="str">
        <f>IF(Z2751=0,"",IF(ISBLANK(VLOOKUP(A2751,Database!A:AA,22,FALSE)),"",VLOOKUP(A2751,Database!A:AA,22,FALSE)))</f>
        <v>Exact</v>
      </c>
      <c r="AB2751" s="25">
        <f ca="1">IFERROR(IF(AND(Y2751&lt;&gt;"",OR(V2751="Terminé",V2751="En cours")),VLOOKUP(AA2751,Setup_ScoreExactBonus!A:D,4,FALSE),0),0)</f>
        <v>0</v>
      </c>
      <c r="AC2751" s="31" t="str">
        <f t="shared" ca="1" si="4"/>
        <v/>
      </c>
      <c r="AD2751" s="31">
        <f ca="1">SUMIFS(AC$2:AC2751,D$2:D2751,D2751)*IF(R2751=0,1,2)</f>
        <v>0</v>
      </c>
    </row>
    <row r="2752" spans="1:30" x14ac:dyDescent="0.35">
      <c r="A2752" s="31">
        <f>IF(ISBLANK(B2752),"",COUNTIF(B$2:B2752,B2752))-1</f>
        <v>70</v>
      </c>
      <c r="B2752" s="31">
        <v>21</v>
      </c>
      <c r="C2752" s="10">
        <f>VLOOKUP($A2752,Database!$A:$Y,7,FALSE)</f>
        <v>46201.0625</v>
      </c>
      <c r="D2752" s="31" t="str">
        <f>VLOOKUP(Pronostics!$B2752,Setup_MPP!$A:$G,3,FALSE)</f>
        <v>Joueur21</v>
      </c>
      <c r="E2752" s="31" t="str">
        <f>VLOOKUP(Pronostics!$B2752,Setup_MPP!$A:$G,2,FALSE)</f>
        <v>Joueur21</v>
      </c>
      <c r="F2752" s="31" t="str">
        <f>VLOOKUP($B2752,Setup_MPP!$A:$E,4,FALSE)</f>
        <v>#D5D5D5</v>
      </c>
      <c r="G2752" s="31" t="str">
        <f>VLOOKUP($B2752,Setup_MPP!$A:$E,5,FALSE)</f>
        <v>#727272</v>
      </c>
      <c r="H2752" s="31" t="str">
        <f>IFERROR(IF(AND(A2752&gt;=1,A2752&lt;=104),VLOOKUP($A2752,Location!$A:$J,6,FALSE),IF(A2752=0,"Avant l'ouverture",IF(OR(A2752=105,A2752=106),"Bonus"))),"")</f>
        <v>Tour 3</v>
      </c>
      <c r="I2752" s="31" t="str">
        <f>IF(LEFT(H2752,4)="Tour",VLOOKUP(A2752,Database!$A:$C,3,FALSE),"")</f>
        <v>K</v>
      </c>
      <c r="J2752" s="31" t="str">
        <f>VLOOKUP($A2752,Location!$A:$J,7,FALSE)</f>
        <v>RD Congo</v>
      </c>
      <c r="K2752" s="31" t="str">
        <f>IFERROR(VLOOKUP(J2752,Setup_Team!$B:$C,2,FALSE), "TDB")</f>
        <v>COD</v>
      </c>
      <c r="L2752" s="31" t="str">
        <f>VLOOKUP($A2752,Location!$A:$J,8,FALSE)</f>
        <v>Ouzbékistan</v>
      </c>
      <c r="M2752" s="31" t="str">
        <f>IFERROR(VLOOKUP(L2752,Setup_Team!$B:$C,2,FALSE), "TDB")</f>
        <v>NZD</v>
      </c>
      <c r="N2752" s="31" t="str">
        <f>VLOOKUP($A2752,Location!$A:$J,9,FALSE)</f>
        <v>Atlanta</v>
      </c>
      <c r="O2752" s="31" t="str">
        <f>VLOOKUP($A2752,Location!$A:$J,10,FALSE)</f>
        <v>Mercedes-Benz Stadium</v>
      </c>
      <c r="R2752" s="31">
        <v>0</v>
      </c>
      <c r="S2752" s="25">
        <f>VLOOKUP($A2752,Database!$A:$Y,10,FALSE)</f>
        <v>63</v>
      </c>
      <c r="T2752" s="25">
        <f>VLOOKUP($A2752,Database!$A:$Y,11,FALSE)</f>
        <v>107</v>
      </c>
      <c r="U2752" s="25">
        <f>VLOOKUP($A2752,Database!$A:$Y,12,FALSE)</f>
        <v>158</v>
      </c>
      <c r="V2752" s="25" t="str">
        <f>VLOOKUP(A2752,Database!A:M,13,FALSE)</f>
        <v>À venir</v>
      </c>
      <c r="W2752" s="25" t="str">
        <f>VLOOKUP($A2752,Database!$A:$Y,20,FALSE)</f>
        <v/>
      </c>
      <c r="X2752" s="25" t="str">
        <f>VLOOKUP($A2752,Database!$A:$Y,21,FALSE)</f>
        <v/>
      </c>
      <c r="Y2752" s="25" t="str">
        <f ca="1">IF(C2752&lt;NOW(),IF(AND(P2752&gt;Q2752,W2752&gt;X2752),S2752,IF(AND(P2752=Q2752,W2752=X2752),T2752,IF(AND(P2752&lt;Q2752,W2752&lt;X2752),U2752,0))),"")</f>
        <v/>
      </c>
      <c r="Z2752" s="25">
        <f>IF(AND(P2752=W2752,Q2752=X2752),1,0)</f>
        <v>1</v>
      </c>
      <c r="AA2752" s="25" t="str">
        <f>IF(Z2752=0,"",IF(ISBLANK(VLOOKUP(A2752,Database!A:AA,22,FALSE)),"",VLOOKUP(A2752,Database!A:AA,22,FALSE)))</f>
        <v>Exact</v>
      </c>
      <c r="AB2752" s="25">
        <f ca="1">IFERROR(IF(AND(Y2752&lt;&gt;"",OR(V2752="Terminé",V2752="En cours")),VLOOKUP(AA2752,Setup_ScoreExactBonus!A:D,4,FALSE),0),0)</f>
        <v>0</v>
      </c>
      <c r="AC2752" s="31" t="str">
        <f t="shared" ca="1" si="4"/>
        <v/>
      </c>
      <c r="AD2752" s="31">
        <f ca="1">SUMIFS(AC$2:AC2752,D$2:D2752,D2752)*IF(R2752=0,1,2)</f>
        <v>0</v>
      </c>
    </row>
    <row r="2753" spans="1:30" x14ac:dyDescent="0.35">
      <c r="A2753" s="31">
        <f>IF(ISBLANK(B2753),"",COUNTIF(B$2:B2753,B2753))-1</f>
        <v>70</v>
      </c>
      <c r="B2753" s="31">
        <v>22</v>
      </c>
      <c r="C2753" s="10">
        <f>VLOOKUP($A2753,Database!$A:$Y,7,FALSE)</f>
        <v>46201.0625</v>
      </c>
      <c r="D2753" s="31" t="str">
        <f>VLOOKUP(Pronostics!$B2753,Setup_MPP!$A:$G,3,FALSE)</f>
        <v>Joueur22</v>
      </c>
      <c r="E2753" s="31" t="str">
        <f>VLOOKUP(Pronostics!$B2753,Setup_MPP!$A:$G,2,FALSE)</f>
        <v>Joueur22</v>
      </c>
      <c r="F2753" s="31" t="str">
        <f>VLOOKUP($B2753,Setup_MPP!$A:$E,4,FALSE)</f>
        <v>#D5D5D5</v>
      </c>
      <c r="G2753" s="31" t="str">
        <f>VLOOKUP($B2753,Setup_MPP!$A:$E,5,FALSE)</f>
        <v>#727272</v>
      </c>
      <c r="H2753" s="31" t="str">
        <f>IFERROR(IF(AND(A2753&gt;=1,A2753&lt;=104),VLOOKUP($A2753,Location!$A:$J,6,FALSE),IF(A2753=0,"Avant l'ouverture",IF(OR(A2753=105,A2753=106),"Bonus"))),"")</f>
        <v>Tour 3</v>
      </c>
      <c r="I2753" s="31" t="str">
        <f>IF(LEFT(H2753,4)="Tour",VLOOKUP(A2753,Database!$A:$C,3,FALSE),"")</f>
        <v>K</v>
      </c>
      <c r="J2753" s="31" t="str">
        <f>VLOOKUP($A2753,Location!$A:$J,7,FALSE)</f>
        <v>RD Congo</v>
      </c>
      <c r="K2753" s="31" t="str">
        <f>IFERROR(VLOOKUP(J2753,Setup_Team!$B:$C,2,FALSE), "TDB")</f>
        <v>COD</v>
      </c>
      <c r="L2753" s="31" t="str">
        <f>VLOOKUP($A2753,Location!$A:$J,8,FALSE)</f>
        <v>Ouzbékistan</v>
      </c>
      <c r="M2753" s="31" t="str">
        <f>IFERROR(VLOOKUP(L2753,Setup_Team!$B:$C,2,FALSE), "TDB")</f>
        <v>NZD</v>
      </c>
      <c r="N2753" s="31" t="str">
        <f>VLOOKUP($A2753,Location!$A:$J,9,FALSE)</f>
        <v>Atlanta</v>
      </c>
      <c r="O2753" s="31" t="str">
        <f>VLOOKUP($A2753,Location!$A:$J,10,FALSE)</f>
        <v>Mercedes-Benz Stadium</v>
      </c>
      <c r="R2753" s="31">
        <v>0</v>
      </c>
      <c r="S2753" s="25">
        <f>VLOOKUP($A2753,Database!$A:$Y,10,FALSE)</f>
        <v>63</v>
      </c>
      <c r="T2753" s="25">
        <f>VLOOKUP($A2753,Database!$A:$Y,11,FALSE)</f>
        <v>107</v>
      </c>
      <c r="U2753" s="25">
        <f>VLOOKUP($A2753,Database!$A:$Y,12,FALSE)</f>
        <v>158</v>
      </c>
      <c r="V2753" s="25" t="str">
        <f>VLOOKUP(A2753,Database!A:M,13,FALSE)</f>
        <v>À venir</v>
      </c>
      <c r="W2753" s="25" t="str">
        <f>VLOOKUP($A2753,Database!$A:$Y,20,FALSE)</f>
        <v/>
      </c>
      <c r="X2753" s="25" t="str">
        <f>VLOOKUP($A2753,Database!$A:$Y,21,FALSE)</f>
        <v/>
      </c>
      <c r="Y2753" s="25" t="str">
        <f ca="1">IF(C2753&lt;NOW(),IF(AND(P2753&gt;Q2753,W2753&gt;X2753),S2753,IF(AND(P2753=Q2753,W2753=X2753),T2753,IF(AND(P2753&lt;Q2753,W2753&lt;X2753),U2753,0))),"")</f>
        <v/>
      </c>
      <c r="Z2753" s="25">
        <f>IF(AND(P2753=W2753,Q2753=X2753),1,0)</f>
        <v>1</v>
      </c>
      <c r="AA2753" s="25" t="str">
        <f>IF(Z2753=0,"",IF(ISBLANK(VLOOKUP(A2753,Database!A:AA,22,FALSE)),"",VLOOKUP(A2753,Database!A:AA,22,FALSE)))</f>
        <v>Exact</v>
      </c>
      <c r="AB2753" s="25">
        <f ca="1">IFERROR(IF(AND(Y2753&lt;&gt;"",OR(V2753="Terminé",V2753="En cours")),VLOOKUP(AA2753,Setup_ScoreExactBonus!A:D,4,FALSE),0),0)</f>
        <v>0</v>
      </c>
      <c r="AC2753" s="31" t="str">
        <f t="shared" ca="1" si="4"/>
        <v/>
      </c>
      <c r="AD2753" s="31">
        <f ca="1">SUMIFS(AC$2:AC2753,D$2:D2753,D2753)*IF(R2753=0,1,2)</f>
        <v>0</v>
      </c>
    </row>
    <row r="2754" spans="1:30" x14ac:dyDescent="0.35">
      <c r="A2754" s="31">
        <f>IF(ISBLANK(B2754),"",COUNTIF(B$2:B2754,B2754))-1</f>
        <v>70</v>
      </c>
      <c r="B2754" s="31">
        <v>23</v>
      </c>
      <c r="C2754" s="10">
        <f>VLOOKUP($A2754,Database!$A:$Y,7,FALSE)</f>
        <v>46201.0625</v>
      </c>
      <c r="D2754" s="31" t="str">
        <f>VLOOKUP(Pronostics!$B2754,Setup_MPP!$A:$G,3,FALSE)</f>
        <v>Joueur23</v>
      </c>
      <c r="E2754" s="31" t="str">
        <f>VLOOKUP(Pronostics!$B2754,Setup_MPP!$A:$G,2,FALSE)</f>
        <v>Joueur23</v>
      </c>
      <c r="F2754" s="31" t="str">
        <f>VLOOKUP($B2754,Setup_MPP!$A:$E,4,FALSE)</f>
        <v>#D5D5D5</v>
      </c>
      <c r="G2754" s="31" t="str">
        <f>VLOOKUP($B2754,Setup_MPP!$A:$E,5,FALSE)</f>
        <v>#727272</v>
      </c>
      <c r="H2754" s="31" t="str">
        <f>IFERROR(IF(AND(A2754&gt;=1,A2754&lt;=104),VLOOKUP($A2754,Location!$A:$J,6,FALSE),IF(A2754=0,"Avant l'ouverture",IF(OR(A2754=105,A2754=106),"Bonus"))),"")</f>
        <v>Tour 3</v>
      </c>
      <c r="I2754" s="31" t="str">
        <f>IF(LEFT(H2754,4)="Tour",VLOOKUP(A2754,Database!$A:$C,3,FALSE),"")</f>
        <v>K</v>
      </c>
      <c r="J2754" s="31" t="str">
        <f>VLOOKUP($A2754,Location!$A:$J,7,FALSE)</f>
        <v>RD Congo</v>
      </c>
      <c r="K2754" s="31" t="str">
        <f>IFERROR(VLOOKUP(J2754,Setup_Team!$B:$C,2,FALSE), "TDB")</f>
        <v>COD</v>
      </c>
      <c r="L2754" s="31" t="str">
        <f>VLOOKUP($A2754,Location!$A:$J,8,FALSE)</f>
        <v>Ouzbékistan</v>
      </c>
      <c r="M2754" s="31" t="str">
        <f>IFERROR(VLOOKUP(L2754,Setup_Team!$B:$C,2,FALSE), "TDB")</f>
        <v>NZD</v>
      </c>
      <c r="N2754" s="31" t="str">
        <f>VLOOKUP($A2754,Location!$A:$J,9,FALSE)</f>
        <v>Atlanta</v>
      </c>
      <c r="O2754" s="31" t="str">
        <f>VLOOKUP($A2754,Location!$A:$J,10,FALSE)</f>
        <v>Mercedes-Benz Stadium</v>
      </c>
      <c r="R2754" s="31">
        <v>0</v>
      </c>
      <c r="S2754" s="25">
        <f>VLOOKUP($A2754,Database!$A:$Y,10,FALSE)</f>
        <v>63</v>
      </c>
      <c r="T2754" s="25">
        <f>VLOOKUP($A2754,Database!$A:$Y,11,FALSE)</f>
        <v>107</v>
      </c>
      <c r="U2754" s="25">
        <f>VLOOKUP($A2754,Database!$A:$Y,12,FALSE)</f>
        <v>158</v>
      </c>
      <c r="V2754" s="25" t="str">
        <f>VLOOKUP(A2754,Database!A:M,13,FALSE)</f>
        <v>À venir</v>
      </c>
      <c r="W2754" s="25" t="str">
        <f>VLOOKUP($A2754,Database!$A:$Y,20,FALSE)</f>
        <v/>
      </c>
      <c r="X2754" s="25" t="str">
        <f>VLOOKUP($A2754,Database!$A:$Y,21,FALSE)</f>
        <v/>
      </c>
      <c r="Y2754" s="25" t="str">
        <f ca="1">IF(C2754&lt;NOW(),IF(AND(P2754&gt;Q2754,W2754&gt;X2754),S2754,IF(AND(P2754=Q2754,W2754=X2754),T2754,IF(AND(P2754&lt;Q2754,W2754&lt;X2754),U2754,0))),"")</f>
        <v/>
      </c>
      <c r="Z2754" s="25">
        <f>IF(AND(P2754=W2754,Q2754=X2754),1,0)</f>
        <v>1</v>
      </c>
      <c r="AA2754" s="25" t="str">
        <f>IF(Z2754=0,"",IF(ISBLANK(VLOOKUP(A2754,Database!A:AA,22,FALSE)),"",VLOOKUP(A2754,Database!A:AA,22,FALSE)))</f>
        <v>Exact</v>
      </c>
      <c r="AB2754" s="25">
        <f ca="1">IFERROR(IF(AND(Y2754&lt;&gt;"",OR(V2754="Terminé",V2754="En cours")),VLOOKUP(AA2754,Setup_ScoreExactBonus!A:D,4,FALSE),0),0)</f>
        <v>0</v>
      </c>
      <c r="AC2754" s="31" t="str">
        <f t="shared" ca="1" si="4"/>
        <v/>
      </c>
      <c r="AD2754" s="31">
        <f ca="1">SUMIFS(AC$2:AC2754,D$2:D2754,D2754)*IF(R2754=0,1,2)</f>
        <v>0</v>
      </c>
    </row>
    <row r="2755" spans="1:30" x14ac:dyDescent="0.35">
      <c r="A2755" s="31">
        <f>IF(ISBLANK(B2755),"",COUNTIF(B$2:B2755,B2755))-1</f>
        <v>70</v>
      </c>
      <c r="B2755" s="31">
        <v>24</v>
      </c>
      <c r="C2755" s="10">
        <f>VLOOKUP($A2755,Database!$A:$Y,7,FALSE)</f>
        <v>46201.0625</v>
      </c>
      <c r="D2755" s="31" t="str">
        <f>VLOOKUP(Pronostics!$B2755,Setup_MPP!$A:$G,3,FALSE)</f>
        <v>Joueur24</v>
      </c>
      <c r="E2755" s="31" t="str">
        <f>VLOOKUP(Pronostics!$B2755,Setup_MPP!$A:$G,2,FALSE)</f>
        <v>Joueur24</v>
      </c>
      <c r="F2755" s="31" t="str">
        <f>VLOOKUP($B2755,Setup_MPP!$A:$E,4,FALSE)</f>
        <v>#D5D5D5</v>
      </c>
      <c r="G2755" s="31" t="str">
        <f>VLOOKUP($B2755,Setup_MPP!$A:$E,5,FALSE)</f>
        <v>#727272</v>
      </c>
      <c r="H2755" s="31" t="str">
        <f>IFERROR(IF(AND(A2755&gt;=1,A2755&lt;=104),VLOOKUP($A2755,Location!$A:$J,6,FALSE),IF(A2755=0,"Avant l'ouverture",IF(OR(A2755=105,A2755=106),"Bonus"))),"")</f>
        <v>Tour 3</v>
      </c>
      <c r="I2755" s="31" t="str">
        <f>IF(LEFT(H2755,4)="Tour",VLOOKUP(A2755,Database!$A:$C,3,FALSE),"")</f>
        <v>K</v>
      </c>
      <c r="J2755" s="31" t="str">
        <f>VLOOKUP($A2755,Location!$A:$J,7,FALSE)</f>
        <v>RD Congo</v>
      </c>
      <c r="K2755" s="31" t="str">
        <f>IFERROR(VLOOKUP(J2755,Setup_Team!$B:$C,2,FALSE), "TDB")</f>
        <v>COD</v>
      </c>
      <c r="L2755" s="31" t="str">
        <f>VLOOKUP($A2755,Location!$A:$J,8,FALSE)</f>
        <v>Ouzbékistan</v>
      </c>
      <c r="M2755" s="31" t="str">
        <f>IFERROR(VLOOKUP(L2755,Setup_Team!$B:$C,2,FALSE), "TDB")</f>
        <v>NZD</v>
      </c>
      <c r="N2755" s="31" t="str">
        <f>VLOOKUP($A2755,Location!$A:$J,9,FALSE)</f>
        <v>Atlanta</v>
      </c>
      <c r="O2755" s="31" t="str">
        <f>VLOOKUP($A2755,Location!$A:$J,10,FALSE)</f>
        <v>Mercedes-Benz Stadium</v>
      </c>
      <c r="R2755" s="31">
        <v>0</v>
      </c>
      <c r="S2755" s="25">
        <f>VLOOKUP($A2755,Database!$A:$Y,10,FALSE)</f>
        <v>63</v>
      </c>
      <c r="T2755" s="25">
        <f>VLOOKUP($A2755,Database!$A:$Y,11,FALSE)</f>
        <v>107</v>
      </c>
      <c r="U2755" s="25">
        <f>VLOOKUP($A2755,Database!$A:$Y,12,FALSE)</f>
        <v>158</v>
      </c>
      <c r="V2755" s="25" t="str">
        <f>VLOOKUP(A2755,Database!A:M,13,FALSE)</f>
        <v>À venir</v>
      </c>
      <c r="W2755" s="25" t="str">
        <f>VLOOKUP($A2755,Database!$A:$Y,20,FALSE)</f>
        <v/>
      </c>
      <c r="X2755" s="25" t="str">
        <f>VLOOKUP($A2755,Database!$A:$Y,21,FALSE)</f>
        <v/>
      </c>
      <c r="Y2755" s="25" t="str">
        <f ca="1">IF(C2755&lt;NOW(),IF(AND(P2755&gt;Q2755,W2755&gt;X2755),S2755,IF(AND(P2755=Q2755,W2755=X2755),T2755,IF(AND(P2755&lt;Q2755,W2755&lt;X2755),U2755,0))),"")</f>
        <v/>
      </c>
      <c r="Z2755" s="25">
        <f>IF(AND(P2755=W2755,Q2755=X2755),1,0)</f>
        <v>1</v>
      </c>
      <c r="AA2755" s="25" t="str">
        <f>IF(Z2755=0,"",IF(ISBLANK(VLOOKUP(A2755,Database!A:AA,22,FALSE)),"",VLOOKUP(A2755,Database!A:AA,22,FALSE)))</f>
        <v>Exact</v>
      </c>
      <c r="AB2755" s="25">
        <f ca="1">IFERROR(IF(AND(Y2755&lt;&gt;"",OR(V2755="Terminé",V2755="En cours")),VLOOKUP(AA2755,Setup_ScoreExactBonus!A:D,4,FALSE),0),0)</f>
        <v>0</v>
      </c>
      <c r="AC2755" s="31" t="str">
        <f t="shared" ca="1" si="4"/>
        <v/>
      </c>
      <c r="AD2755" s="31">
        <f ca="1">SUMIFS(AC$2:AC2755,D$2:D2755,D2755)*IF(R2755=0,1,2)</f>
        <v>0</v>
      </c>
    </row>
    <row r="2756" spans="1:30" x14ac:dyDescent="0.35">
      <c r="A2756" s="31">
        <f>IF(ISBLANK(B2756),"",COUNTIF(B$2:B2756,B2756))-1</f>
        <v>70</v>
      </c>
      <c r="B2756" s="31">
        <v>25</v>
      </c>
      <c r="C2756" s="10">
        <f>VLOOKUP($A2756,Database!$A:$Y,7,FALSE)</f>
        <v>46201.0625</v>
      </c>
      <c r="D2756" s="31" t="str">
        <f>VLOOKUP(Pronostics!$B2756,Setup_MPP!$A:$G,3,FALSE)</f>
        <v>Joueur25</v>
      </c>
      <c r="E2756" s="31" t="str">
        <f>VLOOKUP(Pronostics!$B2756,Setup_MPP!$A:$G,2,FALSE)</f>
        <v>Joueur25</v>
      </c>
      <c r="F2756" s="31" t="str">
        <f>VLOOKUP($B2756,Setup_MPP!$A:$E,4,FALSE)</f>
        <v>#D5D5D5</v>
      </c>
      <c r="G2756" s="31" t="str">
        <f>VLOOKUP($B2756,Setup_MPP!$A:$E,5,FALSE)</f>
        <v>#727272</v>
      </c>
      <c r="H2756" s="31" t="str">
        <f>IFERROR(IF(AND(A2756&gt;=1,A2756&lt;=104),VLOOKUP($A2756,Location!$A:$J,6,FALSE),IF(A2756=0,"Avant l'ouverture",IF(OR(A2756=105,A2756=106),"Bonus"))),"")</f>
        <v>Tour 3</v>
      </c>
      <c r="I2756" s="31" t="str">
        <f>IF(LEFT(H2756,4)="Tour",VLOOKUP(A2756,Database!$A:$C,3,FALSE),"")</f>
        <v>K</v>
      </c>
      <c r="J2756" s="31" t="str">
        <f>VLOOKUP($A2756,Location!$A:$J,7,FALSE)</f>
        <v>RD Congo</v>
      </c>
      <c r="K2756" s="31" t="str">
        <f>IFERROR(VLOOKUP(J2756,Setup_Team!$B:$C,2,FALSE), "TDB")</f>
        <v>COD</v>
      </c>
      <c r="L2756" s="31" t="str">
        <f>VLOOKUP($A2756,Location!$A:$J,8,FALSE)</f>
        <v>Ouzbékistan</v>
      </c>
      <c r="M2756" s="31" t="str">
        <f>IFERROR(VLOOKUP(L2756,Setup_Team!$B:$C,2,FALSE), "TDB")</f>
        <v>NZD</v>
      </c>
      <c r="N2756" s="31" t="str">
        <f>VLOOKUP($A2756,Location!$A:$J,9,FALSE)</f>
        <v>Atlanta</v>
      </c>
      <c r="O2756" s="31" t="str">
        <f>VLOOKUP($A2756,Location!$A:$J,10,FALSE)</f>
        <v>Mercedes-Benz Stadium</v>
      </c>
      <c r="R2756" s="31">
        <v>0</v>
      </c>
      <c r="S2756" s="25">
        <f>VLOOKUP($A2756,Database!$A:$Y,10,FALSE)</f>
        <v>63</v>
      </c>
      <c r="T2756" s="25">
        <f>VLOOKUP($A2756,Database!$A:$Y,11,FALSE)</f>
        <v>107</v>
      </c>
      <c r="U2756" s="25">
        <f>VLOOKUP($A2756,Database!$A:$Y,12,FALSE)</f>
        <v>158</v>
      </c>
      <c r="V2756" s="25" t="str">
        <f>VLOOKUP(A2756,Database!A:M,13,FALSE)</f>
        <v>À venir</v>
      </c>
      <c r="W2756" s="25" t="str">
        <f>VLOOKUP($A2756,Database!$A:$Y,20,FALSE)</f>
        <v/>
      </c>
      <c r="X2756" s="25" t="str">
        <f>VLOOKUP($A2756,Database!$A:$Y,21,FALSE)</f>
        <v/>
      </c>
      <c r="Y2756" s="25" t="str">
        <f ca="1">IF(C2756&lt;NOW(),IF(AND(P2756&gt;Q2756,W2756&gt;X2756),S2756,IF(AND(P2756=Q2756,W2756=X2756),T2756,IF(AND(P2756&lt;Q2756,W2756&lt;X2756),U2756,0))),"")</f>
        <v/>
      </c>
      <c r="Z2756" s="25">
        <f>IF(AND(P2756=W2756,Q2756=X2756),1,0)</f>
        <v>1</v>
      </c>
      <c r="AA2756" s="25" t="str">
        <f>IF(Z2756=0,"",IF(ISBLANK(VLOOKUP(A2756,Database!A:AA,22,FALSE)),"",VLOOKUP(A2756,Database!A:AA,22,FALSE)))</f>
        <v>Exact</v>
      </c>
      <c r="AB2756" s="25">
        <f ca="1">IFERROR(IF(AND(Y2756&lt;&gt;"",OR(V2756="Terminé",V2756="En cours")),VLOOKUP(AA2756,Setup_ScoreExactBonus!A:D,4,FALSE),0),0)</f>
        <v>0</v>
      </c>
      <c r="AC2756" s="31" t="str">
        <f t="shared" ca="1" si="4"/>
        <v/>
      </c>
      <c r="AD2756" s="31">
        <f ca="1">SUMIFS(AC$2:AC2756,D$2:D2756,D2756)*IF(R2756=0,1,2)</f>
        <v>0</v>
      </c>
    </row>
    <row r="2757" spans="1:30" x14ac:dyDescent="0.35">
      <c r="A2757" s="31">
        <f>IF(ISBLANK(B2757),"",COUNTIF(B$2:B2757,B2757))-1</f>
        <v>70</v>
      </c>
      <c r="B2757" s="31">
        <v>26</v>
      </c>
      <c r="C2757" s="10">
        <f>VLOOKUP($A2757,Database!$A:$Y,7,FALSE)</f>
        <v>46201.0625</v>
      </c>
      <c r="D2757" s="31" t="str">
        <f>VLOOKUP(Pronostics!$B2757,Setup_MPP!$A:$G,3,FALSE)</f>
        <v>Joueur26</v>
      </c>
      <c r="E2757" s="31" t="str">
        <f>VLOOKUP(Pronostics!$B2757,Setup_MPP!$A:$G,2,FALSE)</f>
        <v>Joueur26</v>
      </c>
      <c r="F2757" s="31" t="str">
        <f>VLOOKUP($B2757,Setup_MPP!$A:$E,4,FALSE)</f>
        <v>#D5D5D5</v>
      </c>
      <c r="G2757" s="31" t="str">
        <f>VLOOKUP($B2757,Setup_MPP!$A:$E,5,FALSE)</f>
        <v>#727272</v>
      </c>
      <c r="H2757" s="31" t="str">
        <f>IFERROR(IF(AND(A2757&gt;=1,A2757&lt;=104),VLOOKUP($A2757,Location!$A:$J,6,FALSE),IF(A2757=0,"Avant l'ouverture",IF(OR(A2757=105,A2757=106),"Bonus"))),"")</f>
        <v>Tour 3</v>
      </c>
      <c r="I2757" s="31" t="str">
        <f>IF(LEFT(H2757,4)="Tour",VLOOKUP(A2757,Database!$A:$C,3,FALSE),"")</f>
        <v>K</v>
      </c>
      <c r="J2757" s="31" t="str">
        <f>VLOOKUP($A2757,Location!$A:$J,7,FALSE)</f>
        <v>RD Congo</v>
      </c>
      <c r="K2757" s="31" t="str">
        <f>IFERROR(VLOOKUP(J2757,Setup_Team!$B:$C,2,FALSE), "TDB")</f>
        <v>COD</v>
      </c>
      <c r="L2757" s="31" t="str">
        <f>VLOOKUP($A2757,Location!$A:$J,8,FALSE)</f>
        <v>Ouzbékistan</v>
      </c>
      <c r="M2757" s="31" t="str">
        <f>IFERROR(VLOOKUP(L2757,Setup_Team!$B:$C,2,FALSE), "TDB")</f>
        <v>NZD</v>
      </c>
      <c r="N2757" s="31" t="str">
        <f>VLOOKUP($A2757,Location!$A:$J,9,FALSE)</f>
        <v>Atlanta</v>
      </c>
      <c r="O2757" s="31" t="str">
        <f>VLOOKUP($A2757,Location!$A:$J,10,FALSE)</f>
        <v>Mercedes-Benz Stadium</v>
      </c>
      <c r="R2757" s="31">
        <v>0</v>
      </c>
      <c r="S2757" s="25">
        <f>VLOOKUP($A2757,Database!$A:$Y,10,FALSE)</f>
        <v>63</v>
      </c>
      <c r="T2757" s="25">
        <f>VLOOKUP($A2757,Database!$A:$Y,11,FALSE)</f>
        <v>107</v>
      </c>
      <c r="U2757" s="25">
        <f>VLOOKUP($A2757,Database!$A:$Y,12,FALSE)</f>
        <v>158</v>
      </c>
      <c r="V2757" s="25" t="str">
        <f>VLOOKUP(A2757,Database!A:M,13,FALSE)</f>
        <v>À venir</v>
      </c>
      <c r="W2757" s="25" t="str">
        <f>VLOOKUP($A2757,Database!$A:$Y,20,FALSE)</f>
        <v/>
      </c>
      <c r="X2757" s="25" t="str">
        <f>VLOOKUP($A2757,Database!$A:$Y,21,FALSE)</f>
        <v/>
      </c>
      <c r="Y2757" s="25" t="str">
        <f ca="1">IF(C2757&lt;NOW(),IF(AND(P2757&gt;Q2757,W2757&gt;X2757),S2757,IF(AND(P2757=Q2757,W2757=X2757),T2757,IF(AND(P2757&lt;Q2757,W2757&lt;X2757),U2757,0))),"")</f>
        <v/>
      </c>
      <c r="Z2757" s="25">
        <f>IF(AND(P2757=W2757,Q2757=X2757),1,0)</f>
        <v>1</v>
      </c>
      <c r="AA2757" s="25" t="str">
        <f>IF(Z2757=0,"",IF(ISBLANK(VLOOKUP(A2757,Database!A:AA,22,FALSE)),"",VLOOKUP(A2757,Database!A:AA,22,FALSE)))</f>
        <v>Exact</v>
      </c>
      <c r="AB2757" s="25">
        <f ca="1">IFERROR(IF(AND(Y2757&lt;&gt;"",OR(V2757="Terminé",V2757="En cours")),VLOOKUP(AA2757,Setup_ScoreExactBonus!A:D,4,FALSE),0),0)</f>
        <v>0</v>
      </c>
      <c r="AC2757" s="31" t="str">
        <f t="shared" ca="1" si="4"/>
        <v/>
      </c>
      <c r="AD2757" s="31">
        <f ca="1">SUMIFS(AC$2:AC2757,D$2:D2757,D2757)*IF(R2757=0,1,2)</f>
        <v>0</v>
      </c>
    </row>
    <row r="2758" spans="1:30" x14ac:dyDescent="0.35">
      <c r="A2758" s="31">
        <f>IF(ISBLANK(B2758),"",COUNTIF(B$2:B2758,B2758))-1</f>
        <v>70</v>
      </c>
      <c r="B2758" s="31">
        <v>27</v>
      </c>
      <c r="C2758" s="10">
        <f>VLOOKUP($A2758,Database!$A:$Y,7,FALSE)</f>
        <v>46201.0625</v>
      </c>
      <c r="D2758" s="31" t="str">
        <f>VLOOKUP(Pronostics!$B2758,Setup_MPP!$A:$G,3,FALSE)</f>
        <v>Joueur27</v>
      </c>
      <c r="E2758" s="31" t="str">
        <f>VLOOKUP(Pronostics!$B2758,Setup_MPP!$A:$G,2,FALSE)</f>
        <v>Joueur27</v>
      </c>
      <c r="F2758" s="31" t="str">
        <f>VLOOKUP($B2758,Setup_MPP!$A:$E,4,FALSE)</f>
        <v>#D5D5D5</v>
      </c>
      <c r="G2758" s="31" t="str">
        <f>VLOOKUP($B2758,Setup_MPP!$A:$E,5,FALSE)</f>
        <v>#727272</v>
      </c>
      <c r="H2758" s="31" t="str">
        <f>IFERROR(IF(AND(A2758&gt;=1,A2758&lt;=104),VLOOKUP($A2758,Location!$A:$J,6,FALSE),IF(A2758=0,"Avant l'ouverture",IF(OR(A2758=105,A2758=106),"Bonus"))),"")</f>
        <v>Tour 3</v>
      </c>
      <c r="I2758" s="31" t="str">
        <f>IF(LEFT(H2758,4)="Tour",VLOOKUP(A2758,Database!$A:$C,3,FALSE),"")</f>
        <v>K</v>
      </c>
      <c r="J2758" s="31" t="str">
        <f>VLOOKUP($A2758,Location!$A:$J,7,FALSE)</f>
        <v>RD Congo</v>
      </c>
      <c r="K2758" s="31" t="str">
        <f>IFERROR(VLOOKUP(J2758,Setup_Team!$B:$C,2,FALSE), "TDB")</f>
        <v>COD</v>
      </c>
      <c r="L2758" s="31" t="str">
        <f>VLOOKUP($A2758,Location!$A:$J,8,FALSE)</f>
        <v>Ouzbékistan</v>
      </c>
      <c r="M2758" s="31" t="str">
        <f>IFERROR(VLOOKUP(L2758,Setup_Team!$B:$C,2,FALSE), "TDB")</f>
        <v>NZD</v>
      </c>
      <c r="N2758" s="31" t="str">
        <f>VLOOKUP($A2758,Location!$A:$J,9,FALSE)</f>
        <v>Atlanta</v>
      </c>
      <c r="O2758" s="31" t="str">
        <f>VLOOKUP($A2758,Location!$A:$J,10,FALSE)</f>
        <v>Mercedes-Benz Stadium</v>
      </c>
      <c r="R2758" s="31">
        <v>0</v>
      </c>
      <c r="S2758" s="25">
        <f>VLOOKUP($A2758,Database!$A:$Y,10,FALSE)</f>
        <v>63</v>
      </c>
      <c r="T2758" s="25">
        <f>VLOOKUP($A2758,Database!$A:$Y,11,FALSE)</f>
        <v>107</v>
      </c>
      <c r="U2758" s="25">
        <f>VLOOKUP($A2758,Database!$A:$Y,12,FALSE)</f>
        <v>158</v>
      </c>
      <c r="V2758" s="25" t="str">
        <f>VLOOKUP(A2758,Database!A:M,13,FALSE)</f>
        <v>À venir</v>
      </c>
      <c r="W2758" s="25" t="str">
        <f>VLOOKUP($A2758,Database!$A:$Y,20,FALSE)</f>
        <v/>
      </c>
      <c r="X2758" s="25" t="str">
        <f>VLOOKUP($A2758,Database!$A:$Y,21,FALSE)</f>
        <v/>
      </c>
      <c r="Y2758" s="25" t="str">
        <f ca="1">IF(C2758&lt;NOW(),IF(AND(P2758&gt;Q2758,W2758&gt;X2758),S2758,IF(AND(P2758=Q2758,W2758=X2758),T2758,IF(AND(P2758&lt;Q2758,W2758&lt;X2758),U2758,0))),"")</f>
        <v/>
      </c>
      <c r="Z2758" s="25">
        <f>IF(AND(P2758=W2758,Q2758=X2758),1,0)</f>
        <v>1</v>
      </c>
      <c r="AA2758" s="25" t="str">
        <f>IF(Z2758=0,"",IF(ISBLANK(VLOOKUP(A2758,Database!A:AA,22,FALSE)),"",VLOOKUP(A2758,Database!A:AA,22,FALSE)))</f>
        <v>Exact</v>
      </c>
      <c r="AB2758" s="25">
        <f ca="1">IFERROR(IF(AND(Y2758&lt;&gt;"",OR(V2758="Terminé",V2758="En cours")),VLOOKUP(AA2758,Setup_ScoreExactBonus!A:D,4,FALSE),0),0)</f>
        <v>0</v>
      </c>
      <c r="AC2758" s="31" t="str">
        <f t="shared" ca="1" si="4"/>
        <v/>
      </c>
      <c r="AD2758" s="31">
        <f ca="1">SUMIFS(AC$2:AC2758,D$2:D2758,D2758)*IF(R2758=0,1,2)</f>
        <v>0</v>
      </c>
    </row>
    <row r="2759" spans="1:30" x14ac:dyDescent="0.35">
      <c r="A2759" s="31">
        <f>IF(ISBLANK(B2759),"",COUNTIF(B$2:B2759,B2759))-1</f>
        <v>70</v>
      </c>
      <c r="B2759" s="31">
        <v>28</v>
      </c>
      <c r="C2759" s="10">
        <f>VLOOKUP($A2759,Database!$A:$Y,7,FALSE)</f>
        <v>46201.0625</v>
      </c>
      <c r="D2759" s="31" t="str">
        <f>VLOOKUP(Pronostics!$B2759,Setup_MPP!$A:$G,3,FALSE)</f>
        <v>Joueur28</v>
      </c>
      <c r="E2759" s="31" t="str">
        <f>VLOOKUP(Pronostics!$B2759,Setup_MPP!$A:$G,2,FALSE)</f>
        <v>Joueur28</v>
      </c>
      <c r="F2759" s="31" t="str">
        <f>VLOOKUP($B2759,Setup_MPP!$A:$E,4,FALSE)</f>
        <v>#D5D5D5</v>
      </c>
      <c r="G2759" s="31" t="str">
        <f>VLOOKUP($B2759,Setup_MPP!$A:$E,5,FALSE)</f>
        <v>#727272</v>
      </c>
      <c r="H2759" s="31" t="str">
        <f>IFERROR(IF(AND(A2759&gt;=1,A2759&lt;=104),VLOOKUP($A2759,Location!$A:$J,6,FALSE),IF(A2759=0,"Avant l'ouverture",IF(OR(A2759=105,A2759=106),"Bonus"))),"")</f>
        <v>Tour 3</v>
      </c>
      <c r="I2759" s="31" t="str">
        <f>IF(LEFT(H2759,4)="Tour",VLOOKUP(A2759,Database!$A:$C,3,FALSE),"")</f>
        <v>K</v>
      </c>
      <c r="J2759" s="31" t="str">
        <f>VLOOKUP($A2759,Location!$A:$J,7,FALSE)</f>
        <v>RD Congo</v>
      </c>
      <c r="K2759" s="31" t="str">
        <f>IFERROR(VLOOKUP(J2759,Setup_Team!$B:$C,2,FALSE), "TDB")</f>
        <v>COD</v>
      </c>
      <c r="L2759" s="31" t="str">
        <f>VLOOKUP($A2759,Location!$A:$J,8,FALSE)</f>
        <v>Ouzbékistan</v>
      </c>
      <c r="M2759" s="31" t="str">
        <f>IFERROR(VLOOKUP(L2759,Setup_Team!$B:$C,2,FALSE), "TDB")</f>
        <v>NZD</v>
      </c>
      <c r="N2759" s="31" t="str">
        <f>VLOOKUP($A2759,Location!$A:$J,9,FALSE)</f>
        <v>Atlanta</v>
      </c>
      <c r="O2759" s="31" t="str">
        <f>VLOOKUP($A2759,Location!$A:$J,10,FALSE)</f>
        <v>Mercedes-Benz Stadium</v>
      </c>
      <c r="R2759" s="31">
        <v>0</v>
      </c>
      <c r="S2759" s="25">
        <f>VLOOKUP($A2759,Database!$A:$Y,10,FALSE)</f>
        <v>63</v>
      </c>
      <c r="T2759" s="25">
        <f>VLOOKUP($A2759,Database!$A:$Y,11,FALSE)</f>
        <v>107</v>
      </c>
      <c r="U2759" s="25">
        <f>VLOOKUP($A2759,Database!$A:$Y,12,FALSE)</f>
        <v>158</v>
      </c>
      <c r="V2759" s="25" t="str">
        <f>VLOOKUP(A2759,Database!A:M,13,FALSE)</f>
        <v>À venir</v>
      </c>
      <c r="W2759" s="25" t="str">
        <f>VLOOKUP($A2759,Database!$A:$Y,20,FALSE)</f>
        <v/>
      </c>
      <c r="X2759" s="25" t="str">
        <f>VLOOKUP($A2759,Database!$A:$Y,21,FALSE)</f>
        <v/>
      </c>
      <c r="Y2759" s="25" t="str">
        <f ca="1">IF(C2759&lt;NOW(),IF(AND(P2759&gt;Q2759,W2759&gt;X2759),S2759,IF(AND(P2759=Q2759,W2759=X2759),T2759,IF(AND(P2759&lt;Q2759,W2759&lt;X2759),U2759,0))),"")</f>
        <v/>
      </c>
      <c r="Z2759" s="25">
        <f>IF(AND(P2759=W2759,Q2759=X2759),1,0)</f>
        <v>1</v>
      </c>
      <c r="AA2759" s="25" t="str">
        <f>IF(Z2759=0,"",IF(ISBLANK(VLOOKUP(A2759,Database!A:AA,22,FALSE)),"",VLOOKUP(A2759,Database!A:AA,22,FALSE)))</f>
        <v>Exact</v>
      </c>
      <c r="AB2759" s="25">
        <f ca="1">IFERROR(IF(AND(Y2759&lt;&gt;"",OR(V2759="Terminé",V2759="En cours")),VLOOKUP(AA2759,Setup_ScoreExactBonus!A:D,4,FALSE),0),0)</f>
        <v>0</v>
      </c>
      <c r="AC2759" s="31" t="str">
        <f t="shared" ca="1" si="4"/>
        <v/>
      </c>
      <c r="AD2759" s="31">
        <f ca="1">SUMIFS(AC$2:AC2759,D$2:D2759,D2759)*IF(R2759=0,1,2)</f>
        <v>0</v>
      </c>
    </row>
    <row r="2760" spans="1:30" x14ac:dyDescent="0.35">
      <c r="A2760" s="31">
        <f>IF(ISBLANK(B2760),"",COUNTIF(B$2:B2760,B2760))-1</f>
        <v>70</v>
      </c>
      <c r="B2760" s="31">
        <v>29</v>
      </c>
      <c r="C2760" s="10">
        <f>VLOOKUP($A2760,Database!$A:$Y,7,FALSE)</f>
        <v>46201.0625</v>
      </c>
      <c r="D2760" s="31" t="str">
        <f>VLOOKUP(Pronostics!$B2760,Setup_MPP!$A:$G,3,FALSE)</f>
        <v>Joueur29</v>
      </c>
      <c r="E2760" s="31" t="str">
        <f>VLOOKUP(Pronostics!$B2760,Setup_MPP!$A:$G,2,FALSE)</f>
        <v>Joueur29</v>
      </c>
      <c r="F2760" s="31" t="str">
        <f>VLOOKUP($B2760,Setup_MPP!$A:$E,4,FALSE)</f>
        <v>#D5D5D5</v>
      </c>
      <c r="G2760" s="31" t="str">
        <f>VLOOKUP($B2760,Setup_MPP!$A:$E,5,FALSE)</f>
        <v>#727272</v>
      </c>
      <c r="H2760" s="31" t="str">
        <f>IFERROR(IF(AND(A2760&gt;=1,A2760&lt;=104),VLOOKUP($A2760,Location!$A:$J,6,FALSE),IF(A2760=0,"Avant l'ouverture",IF(OR(A2760=105,A2760=106),"Bonus"))),"")</f>
        <v>Tour 3</v>
      </c>
      <c r="I2760" s="31" t="str">
        <f>IF(LEFT(H2760,4)="Tour",VLOOKUP(A2760,Database!$A:$C,3,FALSE),"")</f>
        <v>K</v>
      </c>
      <c r="J2760" s="31" t="str">
        <f>VLOOKUP($A2760,Location!$A:$J,7,FALSE)</f>
        <v>RD Congo</v>
      </c>
      <c r="K2760" s="31" t="str">
        <f>IFERROR(VLOOKUP(J2760,Setup_Team!$B:$C,2,FALSE), "TDB")</f>
        <v>COD</v>
      </c>
      <c r="L2760" s="31" t="str">
        <f>VLOOKUP($A2760,Location!$A:$J,8,FALSE)</f>
        <v>Ouzbékistan</v>
      </c>
      <c r="M2760" s="31" t="str">
        <f>IFERROR(VLOOKUP(L2760,Setup_Team!$B:$C,2,FALSE), "TDB")</f>
        <v>NZD</v>
      </c>
      <c r="N2760" s="31" t="str">
        <f>VLOOKUP($A2760,Location!$A:$J,9,FALSE)</f>
        <v>Atlanta</v>
      </c>
      <c r="O2760" s="31" t="str">
        <f>VLOOKUP($A2760,Location!$A:$J,10,FALSE)</f>
        <v>Mercedes-Benz Stadium</v>
      </c>
      <c r="R2760" s="31">
        <v>0</v>
      </c>
      <c r="S2760" s="25">
        <f>VLOOKUP($A2760,Database!$A:$Y,10,FALSE)</f>
        <v>63</v>
      </c>
      <c r="T2760" s="25">
        <f>VLOOKUP($A2760,Database!$A:$Y,11,FALSE)</f>
        <v>107</v>
      </c>
      <c r="U2760" s="25">
        <f>VLOOKUP($A2760,Database!$A:$Y,12,FALSE)</f>
        <v>158</v>
      </c>
      <c r="V2760" s="25" t="str">
        <f>VLOOKUP(A2760,Database!A:M,13,FALSE)</f>
        <v>À venir</v>
      </c>
      <c r="W2760" s="25" t="str">
        <f>VLOOKUP($A2760,Database!$A:$Y,20,FALSE)</f>
        <v/>
      </c>
      <c r="X2760" s="25" t="str">
        <f>VLOOKUP($A2760,Database!$A:$Y,21,FALSE)</f>
        <v/>
      </c>
      <c r="Y2760" s="25" t="str">
        <f ca="1">IF(C2760&lt;NOW(),IF(AND(P2760&gt;Q2760,W2760&gt;X2760),S2760,IF(AND(P2760=Q2760,W2760=X2760),T2760,IF(AND(P2760&lt;Q2760,W2760&lt;X2760),U2760,0))),"")</f>
        <v/>
      </c>
      <c r="Z2760" s="25">
        <f>IF(AND(P2760=W2760,Q2760=X2760),1,0)</f>
        <v>1</v>
      </c>
      <c r="AA2760" s="25" t="str">
        <f>IF(Z2760=0,"",IF(ISBLANK(VLOOKUP(A2760,Database!A:AA,22,FALSE)),"",VLOOKUP(A2760,Database!A:AA,22,FALSE)))</f>
        <v>Exact</v>
      </c>
      <c r="AB2760" s="25">
        <f ca="1">IFERROR(IF(AND(Y2760&lt;&gt;"",OR(V2760="Terminé",V2760="En cours")),VLOOKUP(AA2760,Setup_ScoreExactBonus!A:D,4,FALSE),0),0)</f>
        <v>0</v>
      </c>
      <c r="AC2760" s="31" t="str">
        <f t="shared" ca="1" si="4"/>
        <v/>
      </c>
      <c r="AD2760" s="31">
        <f ca="1">SUMIFS(AC$2:AC2760,D$2:D2760,D2760)*IF(R2760=0,1,2)</f>
        <v>0</v>
      </c>
    </row>
    <row r="2761" spans="1:30" x14ac:dyDescent="0.35">
      <c r="A2761" s="31">
        <f>IF(ISBLANK(B2761),"",COUNTIF(B$2:B2761,B2761))-1</f>
        <v>70</v>
      </c>
      <c r="B2761" s="31">
        <v>30</v>
      </c>
      <c r="C2761" s="10">
        <f>VLOOKUP($A2761,Database!$A:$Y,7,FALSE)</f>
        <v>46201.0625</v>
      </c>
      <c r="D2761" s="31" t="str">
        <f>VLOOKUP(Pronostics!$B2761,Setup_MPP!$A:$G,3,FALSE)</f>
        <v>Joueur30</v>
      </c>
      <c r="E2761" s="31" t="str">
        <f>VLOOKUP(Pronostics!$B2761,Setup_MPP!$A:$G,2,FALSE)</f>
        <v>Joueur30</v>
      </c>
      <c r="F2761" s="31" t="str">
        <f>VLOOKUP($B2761,Setup_MPP!$A:$E,4,FALSE)</f>
        <v>#D5D5D5</v>
      </c>
      <c r="G2761" s="31" t="str">
        <f>VLOOKUP($B2761,Setup_MPP!$A:$E,5,FALSE)</f>
        <v>#727272</v>
      </c>
      <c r="H2761" s="31" t="str">
        <f>IFERROR(IF(AND(A2761&gt;=1,A2761&lt;=104),VLOOKUP($A2761,Location!$A:$J,6,FALSE),IF(A2761=0,"Avant l'ouverture",IF(OR(A2761=105,A2761=106),"Bonus"))),"")</f>
        <v>Tour 3</v>
      </c>
      <c r="I2761" s="31" t="str">
        <f>IF(LEFT(H2761,4)="Tour",VLOOKUP(A2761,Database!$A:$C,3,FALSE),"")</f>
        <v>K</v>
      </c>
      <c r="J2761" s="31" t="str">
        <f>VLOOKUP($A2761,Location!$A:$J,7,FALSE)</f>
        <v>RD Congo</v>
      </c>
      <c r="K2761" s="31" t="str">
        <f>IFERROR(VLOOKUP(J2761,Setup_Team!$B:$C,2,FALSE), "TDB")</f>
        <v>COD</v>
      </c>
      <c r="L2761" s="31" t="str">
        <f>VLOOKUP($A2761,Location!$A:$J,8,FALSE)</f>
        <v>Ouzbékistan</v>
      </c>
      <c r="M2761" s="31" t="str">
        <f>IFERROR(VLOOKUP(L2761,Setup_Team!$B:$C,2,FALSE), "TDB")</f>
        <v>NZD</v>
      </c>
      <c r="N2761" s="31" t="str">
        <f>VLOOKUP($A2761,Location!$A:$J,9,FALSE)</f>
        <v>Atlanta</v>
      </c>
      <c r="O2761" s="31" t="str">
        <f>VLOOKUP($A2761,Location!$A:$J,10,FALSE)</f>
        <v>Mercedes-Benz Stadium</v>
      </c>
      <c r="R2761" s="31">
        <v>0</v>
      </c>
      <c r="S2761" s="25">
        <f>VLOOKUP($A2761,Database!$A:$Y,10,FALSE)</f>
        <v>63</v>
      </c>
      <c r="T2761" s="25">
        <f>VLOOKUP($A2761,Database!$A:$Y,11,FALSE)</f>
        <v>107</v>
      </c>
      <c r="U2761" s="25">
        <f>VLOOKUP($A2761,Database!$A:$Y,12,FALSE)</f>
        <v>158</v>
      </c>
      <c r="V2761" s="25" t="str">
        <f>VLOOKUP(A2761,Database!A:M,13,FALSE)</f>
        <v>À venir</v>
      </c>
      <c r="W2761" s="25" t="str">
        <f>VLOOKUP($A2761,Database!$A:$Y,20,FALSE)</f>
        <v/>
      </c>
      <c r="X2761" s="25" t="str">
        <f>VLOOKUP($A2761,Database!$A:$Y,21,FALSE)</f>
        <v/>
      </c>
      <c r="Y2761" s="25" t="str">
        <f ca="1">IF(C2761&lt;NOW(),IF(AND(P2761&gt;Q2761,W2761&gt;X2761),S2761,IF(AND(P2761=Q2761,W2761=X2761),T2761,IF(AND(P2761&lt;Q2761,W2761&lt;X2761),U2761,0))),"")</f>
        <v/>
      </c>
      <c r="Z2761" s="25">
        <f>IF(AND(P2761=W2761,Q2761=X2761),1,0)</f>
        <v>1</v>
      </c>
      <c r="AA2761" s="25" t="str">
        <f>IF(Z2761=0,"",IF(ISBLANK(VLOOKUP(A2761,Database!A:AA,22,FALSE)),"",VLOOKUP(A2761,Database!A:AA,22,FALSE)))</f>
        <v>Exact</v>
      </c>
      <c r="AB2761" s="25">
        <f ca="1">IFERROR(IF(AND(Y2761&lt;&gt;"",OR(V2761="Terminé",V2761="En cours")),VLOOKUP(AA2761,Setup_ScoreExactBonus!A:D,4,FALSE),0),0)</f>
        <v>0</v>
      </c>
      <c r="AC2761" s="31" t="str">
        <f t="shared" ca="1" si="4"/>
        <v/>
      </c>
      <c r="AD2761" s="31">
        <f ca="1">SUMIFS(AC$2:AC2761,D$2:D2761,D2761)*IF(R2761=0,1,2)</f>
        <v>0</v>
      </c>
    </row>
    <row r="2762" spans="1:30" x14ac:dyDescent="0.35">
      <c r="A2762" s="31">
        <f>IF(ISBLANK(B2762),"",COUNTIF(B$2:B2762,B2762))-1</f>
        <v>70</v>
      </c>
      <c r="B2762" s="31">
        <v>31</v>
      </c>
      <c r="C2762" s="10">
        <f>VLOOKUP($A2762,Database!$A:$Y,7,FALSE)</f>
        <v>46201.0625</v>
      </c>
      <c r="D2762" s="31" t="str">
        <f>VLOOKUP(Pronostics!$B2762,Setup_MPP!$A:$G,3,FALSE)</f>
        <v>Joueur31</v>
      </c>
      <c r="E2762" s="31" t="str">
        <f>VLOOKUP(Pronostics!$B2762,Setup_MPP!$A:$G,2,FALSE)</f>
        <v>Joueur31</v>
      </c>
      <c r="F2762" s="31" t="str">
        <f>VLOOKUP($B2762,Setup_MPP!$A:$E,4,FALSE)</f>
        <v>#D5D5D5</v>
      </c>
      <c r="G2762" s="31" t="str">
        <f>VLOOKUP($B2762,Setup_MPP!$A:$E,5,FALSE)</f>
        <v>#727272</v>
      </c>
      <c r="H2762" s="31" t="str">
        <f>IFERROR(IF(AND(A2762&gt;=1,A2762&lt;=104),VLOOKUP($A2762,Location!$A:$J,6,FALSE),IF(A2762=0,"Avant l'ouverture",IF(OR(A2762=105,A2762=106),"Bonus"))),"")</f>
        <v>Tour 3</v>
      </c>
      <c r="I2762" s="31" t="str">
        <f>IF(LEFT(H2762,4)="Tour",VLOOKUP(A2762,Database!$A:$C,3,FALSE),"")</f>
        <v>K</v>
      </c>
      <c r="J2762" s="31" t="str">
        <f>VLOOKUP($A2762,Location!$A:$J,7,FALSE)</f>
        <v>RD Congo</v>
      </c>
      <c r="K2762" s="31" t="str">
        <f>IFERROR(VLOOKUP(J2762,Setup_Team!$B:$C,2,FALSE), "TDB")</f>
        <v>COD</v>
      </c>
      <c r="L2762" s="31" t="str">
        <f>VLOOKUP($A2762,Location!$A:$J,8,FALSE)</f>
        <v>Ouzbékistan</v>
      </c>
      <c r="M2762" s="31" t="str">
        <f>IFERROR(VLOOKUP(L2762,Setup_Team!$B:$C,2,FALSE), "TDB")</f>
        <v>NZD</v>
      </c>
      <c r="N2762" s="31" t="str">
        <f>VLOOKUP($A2762,Location!$A:$J,9,FALSE)</f>
        <v>Atlanta</v>
      </c>
      <c r="O2762" s="31" t="str">
        <f>VLOOKUP($A2762,Location!$A:$J,10,FALSE)</f>
        <v>Mercedes-Benz Stadium</v>
      </c>
      <c r="R2762" s="31">
        <v>0</v>
      </c>
      <c r="S2762" s="25">
        <f>VLOOKUP($A2762,Database!$A:$Y,10,FALSE)</f>
        <v>63</v>
      </c>
      <c r="T2762" s="25">
        <f>VLOOKUP($A2762,Database!$A:$Y,11,FALSE)</f>
        <v>107</v>
      </c>
      <c r="U2762" s="25">
        <f>VLOOKUP($A2762,Database!$A:$Y,12,FALSE)</f>
        <v>158</v>
      </c>
      <c r="V2762" s="25" t="str">
        <f>VLOOKUP(A2762,Database!A:M,13,FALSE)</f>
        <v>À venir</v>
      </c>
      <c r="W2762" s="25" t="str">
        <f>VLOOKUP($A2762,Database!$A:$Y,20,FALSE)</f>
        <v/>
      </c>
      <c r="X2762" s="25" t="str">
        <f>VLOOKUP($A2762,Database!$A:$Y,21,FALSE)</f>
        <v/>
      </c>
      <c r="Y2762" s="25" t="str">
        <f ca="1">IF(C2762&lt;NOW(),IF(AND(P2762&gt;Q2762,W2762&gt;X2762),S2762,IF(AND(P2762=Q2762,W2762=X2762),T2762,IF(AND(P2762&lt;Q2762,W2762&lt;X2762),U2762,0))),"")</f>
        <v/>
      </c>
      <c r="Z2762" s="25">
        <f>IF(AND(P2762=W2762,Q2762=X2762),1,0)</f>
        <v>1</v>
      </c>
      <c r="AA2762" s="25" t="str">
        <f>IF(Z2762=0,"",IF(ISBLANK(VLOOKUP(A2762,Database!A:AA,22,FALSE)),"",VLOOKUP(A2762,Database!A:AA,22,FALSE)))</f>
        <v>Exact</v>
      </c>
      <c r="AB2762" s="25">
        <f ca="1">IFERROR(IF(AND(Y2762&lt;&gt;"",OR(V2762="Terminé",V2762="En cours")),VLOOKUP(AA2762,Setup_ScoreExactBonus!A:D,4,FALSE),0),0)</f>
        <v>0</v>
      </c>
      <c r="AC2762" s="31" t="str">
        <f t="shared" ca="1" si="4"/>
        <v/>
      </c>
      <c r="AD2762" s="31">
        <f ca="1">SUMIFS(AC$2:AC2762,D$2:D2762,D2762)*IF(R2762=0,1,2)</f>
        <v>0</v>
      </c>
    </row>
    <row r="2763" spans="1:30" x14ac:dyDescent="0.35">
      <c r="A2763" s="31">
        <f>IF(ISBLANK(B2763),"",COUNTIF(B$2:B2763,B2763))-1</f>
        <v>70</v>
      </c>
      <c r="B2763" s="31">
        <v>32</v>
      </c>
      <c r="C2763" s="10">
        <f>VLOOKUP($A2763,Database!$A:$Y,7,FALSE)</f>
        <v>46201.0625</v>
      </c>
      <c r="D2763" s="31" t="str">
        <f>VLOOKUP(Pronostics!$B2763,Setup_MPP!$A:$G,3,FALSE)</f>
        <v>Joueur32</v>
      </c>
      <c r="E2763" s="31" t="str">
        <f>VLOOKUP(Pronostics!$B2763,Setup_MPP!$A:$G,2,FALSE)</f>
        <v>Joueur32</v>
      </c>
      <c r="F2763" s="31" t="str">
        <f>VLOOKUP($B2763,Setup_MPP!$A:$E,4,FALSE)</f>
        <v>#D5D5D5</v>
      </c>
      <c r="G2763" s="31" t="str">
        <f>VLOOKUP($B2763,Setup_MPP!$A:$E,5,FALSE)</f>
        <v>#727272</v>
      </c>
      <c r="H2763" s="31" t="str">
        <f>IFERROR(IF(AND(A2763&gt;=1,A2763&lt;=104),VLOOKUP($A2763,Location!$A:$J,6,FALSE),IF(A2763=0,"Avant l'ouverture",IF(OR(A2763=105,A2763=106),"Bonus"))),"")</f>
        <v>Tour 3</v>
      </c>
      <c r="I2763" s="31" t="str">
        <f>IF(LEFT(H2763,4)="Tour",VLOOKUP(A2763,Database!$A:$C,3,FALSE),"")</f>
        <v>K</v>
      </c>
      <c r="J2763" s="31" t="str">
        <f>VLOOKUP($A2763,Location!$A:$J,7,FALSE)</f>
        <v>RD Congo</v>
      </c>
      <c r="K2763" s="31" t="str">
        <f>IFERROR(VLOOKUP(J2763,Setup_Team!$B:$C,2,FALSE), "TDB")</f>
        <v>COD</v>
      </c>
      <c r="L2763" s="31" t="str">
        <f>VLOOKUP($A2763,Location!$A:$J,8,FALSE)</f>
        <v>Ouzbékistan</v>
      </c>
      <c r="M2763" s="31" t="str">
        <f>IFERROR(VLOOKUP(L2763,Setup_Team!$B:$C,2,FALSE), "TDB")</f>
        <v>NZD</v>
      </c>
      <c r="N2763" s="31" t="str">
        <f>VLOOKUP($A2763,Location!$A:$J,9,FALSE)</f>
        <v>Atlanta</v>
      </c>
      <c r="O2763" s="31" t="str">
        <f>VLOOKUP($A2763,Location!$A:$J,10,FALSE)</f>
        <v>Mercedes-Benz Stadium</v>
      </c>
      <c r="R2763" s="31">
        <v>0</v>
      </c>
      <c r="S2763" s="25">
        <f>VLOOKUP($A2763,Database!$A:$Y,10,FALSE)</f>
        <v>63</v>
      </c>
      <c r="T2763" s="25">
        <f>VLOOKUP($A2763,Database!$A:$Y,11,FALSE)</f>
        <v>107</v>
      </c>
      <c r="U2763" s="25">
        <f>VLOOKUP($A2763,Database!$A:$Y,12,FALSE)</f>
        <v>158</v>
      </c>
      <c r="V2763" s="25" t="str">
        <f>VLOOKUP(A2763,Database!A:M,13,FALSE)</f>
        <v>À venir</v>
      </c>
      <c r="W2763" s="25" t="str">
        <f>VLOOKUP($A2763,Database!$A:$Y,20,FALSE)</f>
        <v/>
      </c>
      <c r="X2763" s="25" t="str">
        <f>VLOOKUP($A2763,Database!$A:$Y,21,FALSE)</f>
        <v/>
      </c>
      <c r="Y2763" s="25" t="str">
        <f ca="1">IF(C2763&lt;NOW(),IF(AND(P2763&gt;Q2763,W2763&gt;X2763),S2763,IF(AND(P2763=Q2763,W2763=X2763),T2763,IF(AND(P2763&lt;Q2763,W2763&lt;X2763),U2763,0))),"")</f>
        <v/>
      </c>
      <c r="Z2763" s="25">
        <f>IF(AND(P2763=W2763,Q2763=X2763),1,0)</f>
        <v>1</v>
      </c>
      <c r="AA2763" s="25" t="str">
        <f>IF(Z2763=0,"",IF(ISBLANK(VLOOKUP(A2763,Database!A:AA,22,FALSE)),"",VLOOKUP(A2763,Database!A:AA,22,FALSE)))</f>
        <v>Exact</v>
      </c>
      <c r="AB2763" s="25">
        <f ca="1">IFERROR(IF(AND(Y2763&lt;&gt;"",OR(V2763="Terminé",V2763="En cours")),VLOOKUP(AA2763,Setup_ScoreExactBonus!A:D,4,FALSE),0),0)</f>
        <v>0</v>
      </c>
      <c r="AC2763" s="31" t="str">
        <f t="shared" ca="1" si="4"/>
        <v/>
      </c>
      <c r="AD2763" s="31">
        <f ca="1">SUMIFS(AC$2:AC2763,D$2:D2763,D2763)*IF(R2763=0,1,2)</f>
        <v>0</v>
      </c>
    </row>
    <row r="2764" spans="1:30" x14ac:dyDescent="0.35">
      <c r="A2764" s="31">
        <f>IF(ISBLANK(B2764),"",COUNTIF(B$2:B2764,B2764))-1</f>
        <v>70</v>
      </c>
      <c r="B2764" s="31">
        <v>33</v>
      </c>
      <c r="C2764" s="10">
        <f>VLOOKUP($A2764,Database!$A:$Y,7,FALSE)</f>
        <v>46201.0625</v>
      </c>
      <c r="D2764" s="31" t="str">
        <f>VLOOKUP(Pronostics!$B2764,Setup_MPP!$A:$G,3,FALSE)</f>
        <v>Joueur33</v>
      </c>
      <c r="E2764" s="31" t="str">
        <f>VLOOKUP(Pronostics!$B2764,Setup_MPP!$A:$G,2,FALSE)</f>
        <v>Joueur33</v>
      </c>
      <c r="F2764" s="31" t="str">
        <f>VLOOKUP($B2764,Setup_MPP!$A:$E,4,FALSE)</f>
        <v>#D5D5D5</v>
      </c>
      <c r="G2764" s="31" t="str">
        <f>VLOOKUP($B2764,Setup_MPP!$A:$E,5,FALSE)</f>
        <v>#727272</v>
      </c>
      <c r="H2764" s="31" t="str">
        <f>IFERROR(IF(AND(A2764&gt;=1,A2764&lt;=104),VLOOKUP($A2764,Location!$A:$J,6,FALSE),IF(A2764=0,"Avant l'ouverture",IF(OR(A2764=105,A2764=106),"Bonus"))),"")</f>
        <v>Tour 3</v>
      </c>
      <c r="I2764" s="31" t="str">
        <f>IF(LEFT(H2764,4)="Tour",VLOOKUP(A2764,Database!$A:$C,3,FALSE),"")</f>
        <v>K</v>
      </c>
      <c r="J2764" s="31" t="str">
        <f>VLOOKUP($A2764,Location!$A:$J,7,FALSE)</f>
        <v>RD Congo</v>
      </c>
      <c r="K2764" s="31" t="str">
        <f>IFERROR(VLOOKUP(J2764,Setup_Team!$B:$C,2,FALSE), "TDB")</f>
        <v>COD</v>
      </c>
      <c r="L2764" s="31" t="str">
        <f>VLOOKUP($A2764,Location!$A:$J,8,FALSE)</f>
        <v>Ouzbékistan</v>
      </c>
      <c r="M2764" s="31" t="str">
        <f>IFERROR(VLOOKUP(L2764,Setup_Team!$B:$C,2,FALSE), "TDB")</f>
        <v>NZD</v>
      </c>
      <c r="N2764" s="31" t="str">
        <f>VLOOKUP($A2764,Location!$A:$J,9,FALSE)</f>
        <v>Atlanta</v>
      </c>
      <c r="O2764" s="31" t="str">
        <f>VLOOKUP($A2764,Location!$A:$J,10,FALSE)</f>
        <v>Mercedes-Benz Stadium</v>
      </c>
      <c r="R2764" s="31">
        <v>0</v>
      </c>
      <c r="S2764" s="25">
        <f>VLOOKUP($A2764,Database!$A:$Y,10,FALSE)</f>
        <v>63</v>
      </c>
      <c r="T2764" s="25">
        <f>VLOOKUP($A2764,Database!$A:$Y,11,FALSE)</f>
        <v>107</v>
      </c>
      <c r="U2764" s="25">
        <f>VLOOKUP($A2764,Database!$A:$Y,12,FALSE)</f>
        <v>158</v>
      </c>
      <c r="V2764" s="25" t="str">
        <f>VLOOKUP(A2764,Database!A:M,13,FALSE)</f>
        <v>À venir</v>
      </c>
      <c r="W2764" s="25" t="str">
        <f>VLOOKUP($A2764,Database!$A:$Y,20,FALSE)</f>
        <v/>
      </c>
      <c r="X2764" s="25" t="str">
        <f>VLOOKUP($A2764,Database!$A:$Y,21,FALSE)</f>
        <v/>
      </c>
      <c r="Y2764" s="25" t="str">
        <f ca="1">IF(C2764&lt;NOW(),IF(AND(P2764&gt;Q2764,W2764&gt;X2764),S2764,IF(AND(P2764=Q2764,W2764=X2764),T2764,IF(AND(P2764&lt;Q2764,W2764&lt;X2764),U2764,0))),"")</f>
        <v/>
      </c>
      <c r="Z2764" s="25">
        <f>IF(AND(P2764=W2764,Q2764=X2764),1,0)</f>
        <v>1</v>
      </c>
      <c r="AA2764" s="25" t="str">
        <f>IF(Z2764=0,"",IF(ISBLANK(VLOOKUP(A2764,Database!A:AA,22,FALSE)),"",VLOOKUP(A2764,Database!A:AA,22,FALSE)))</f>
        <v>Exact</v>
      </c>
      <c r="AB2764" s="25">
        <f ca="1">IFERROR(IF(AND(Y2764&lt;&gt;"",OR(V2764="Terminé",V2764="En cours")),VLOOKUP(AA2764,Setup_ScoreExactBonus!A:D,4,FALSE),0),0)</f>
        <v>0</v>
      </c>
      <c r="AC2764" s="31" t="str">
        <f t="shared" ca="1" si="4"/>
        <v/>
      </c>
      <c r="AD2764" s="31">
        <f ca="1">SUMIFS(AC$2:AC2764,D$2:D2764,D2764)*IF(R2764=0,1,2)</f>
        <v>0</v>
      </c>
    </row>
    <row r="2765" spans="1:30" x14ac:dyDescent="0.35">
      <c r="A2765" s="31">
        <f>IF(ISBLANK(B2765),"",COUNTIF(B$2:B2765,B2765))-1</f>
        <v>70</v>
      </c>
      <c r="B2765" s="31">
        <v>34</v>
      </c>
      <c r="C2765" s="10">
        <f>VLOOKUP($A2765,Database!$A:$Y,7,FALSE)</f>
        <v>46201.0625</v>
      </c>
      <c r="D2765" s="31" t="str">
        <f>VLOOKUP(Pronostics!$B2765,Setup_MPP!$A:$G,3,FALSE)</f>
        <v>Joueur34</v>
      </c>
      <c r="E2765" s="31" t="str">
        <f>VLOOKUP(Pronostics!$B2765,Setup_MPP!$A:$G,2,FALSE)</f>
        <v>Joueur34</v>
      </c>
      <c r="F2765" s="31" t="str">
        <f>VLOOKUP($B2765,Setup_MPP!$A:$E,4,FALSE)</f>
        <v>#D5D5D5</v>
      </c>
      <c r="G2765" s="31" t="str">
        <f>VLOOKUP($B2765,Setup_MPP!$A:$E,5,FALSE)</f>
        <v>#727272</v>
      </c>
      <c r="H2765" s="31" t="str">
        <f>IFERROR(IF(AND(A2765&gt;=1,A2765&lt;=104),VLOOKUP($A2765,Location!$A:$J,6,FALSE),IF(A2765=0,"Avant l'ouverture",IF(OR(A2765=105,A2765=106),"Bonus"))),"")</f>
        <v>Tour 3</v>
      </c>
      <c r="I2765" s="31" t="str">
        <f>IF(LEFT(H2765,4)="Tour",VLOOKUP(A2765,Database!$A:$C,3,FALSE),"")</f>
        <v>K</v>
      </c>
      <c r="J2765" s="31" t="str">
        <f>VLOOKUP($A2765,Location!$A:$J,7,FALSE)</f>
        <v>RD Congo</v>
      </c>
      <c r="K2765" s="31" t="str">
        <f>IFERROR(VLOOKUP(J2765,Setup_Team!$B:$C,2,FALSE), "TDB")</f>
        <v>COD</v>
      </c>
      <c r="L2765" s="31" t="str">
        <f>VLOOKUP($A2765,Location!$A:$J,8,FALSE)</f>
        <v>Ouzbékistan</v>
      </c>
      <c r="M2765" s="31" t="str">
        <f>IFERROR(VLOOKUP(L2765,Setup_Team!$B:$C,2,FALSE), "TDB")</f>
        <v>NZD</v>
      </c>
      <c r="N2765" s="31" t="str">
        <f>VLOOKUP($A2765,Location!$A:$J,9,FALSE)</f>
        <v>Atlanta</v>
      </c>
      <c r="O2765" s="31" t="str">
        <f>VLOOKUP($A2765,Location!$A:$J,10,FALSE)</f>
        <v>Mercedes-Benz Stadium</v>
      </c>
      <c r="R2765" s="31">
        <v>0</v>
      </c>
      <c r="S2765" s="25">
        <f>VLOOKUP($A2765,Database!$A:$Y,10,FALSE)</f>
        <v>63</v>
      </c>
      <c r="T2765" s="25">
        <f>VLOOKUP($A2765,Database!$A:$Y,11,FALSE)</f>
        <v>107</v>
      </c>
      <c r="U2765" s="25">
        <f>VLOOKUP($A2765,Database!$A:$Y,12,FALSE)</f>
        <v>158</v>
      </c>
      <c r="V2765" s="25" t="str">
        <f>VLOOKUP(A2765,Database!A:M,13,FALSE)</f>
        <v>À venir</v>
      </c>
      <c r="W2765" s="25" t="str">
        <f>VLOOKUP($A2765,Database!$A:$Y,20,FALSE)</f>
        <v/>
      </c>
      <c r="X2765" s="25" t="str">
        <f>VLOOKUP($A2765,Database!$A:$Y,21,FALSE)</f>
        <v/>
      </c>
      <c r="Y2765" s="25" t="str">
        <f ca="1">IF(C2765&lt;NOW(),IF(AND(P2765&gt;Q2765,W2765&gt;X2765),S2765,IF(AND(P2765=Q2765,W2765=X2765),T2765,IF(AND(P2765&lt;Q2765,W2765&lt;X2765),U2765,0))),"")</f>
        <v/>
      </c>
      <c r="Z2765" s="25">
        <f>IF(AND(P2765=W2765,Q2765=X2765),1,0)</f>
        <v>1</v>
      </c>
      <c r="AA2765" s="25" t="str">
        <f>IF(Z2765=0,"",IF(ISBLANK(VLOOKUP(A2765,Database!A:AA,22,FALSE)),"",VLOOKUP(A2765,Database!A:AA,22,FALSE)))</f>
        <v>Exact</v>
      </c>
      <c r="AB2765" s="25">
        <f ca="1">IFERROR(IF(AND(Y2765&lt;&gt;"",OR(V2765="Terminé",V2765="En cours")),VLOOKUP(AA2765,Setup_ScoreExactBonus!A:D,4,FALSE),0),0)</f>
        <v>0</v>
      </c>
      <c r="AC2765" s="31" t="str">
        <f t="shared" ca="1" si="4"/>
        <v/>
      </c>
      <c r="AD2765" s="31">
        <f ca="1">SUMIFS(AC$2:AC2765,D$2:D2765,D2765)*IF(R2765=0,1,2)</f>
        <v>0</v>
      </c>
    </row>
    <row r="2766" spans="1:30" x14ac:dyDescent="0.35">
      <c r="A2766" s="31">
        <f>IF(ISBLANK(B2766),"",COUNTIF(B$2:B2766,B2766))-1</f>
        <v>70</v>
      </c>
      <c r="B2766" s="31">
        <v>35</v>
      </c>
      <c r="C2766" s="10">
        <f>VLOOKUP($A2766,Database!$A:$Y,7,FALSE)</f>
        <v>46201.0625</v>
      </c>
      <c r="D2766" s="31" t="str">
        <f>VLOOKUP(Pronostics!$B2766,Setup_MPP!$A:$G,3,FALSE)</f>
        <v>Joueur35</v>
      </c>
      <c r="E2766" s="31" t="str">
        <f>VLOOKUP(Pronostics!$B2766,Setup_MPP!$A:$G,2,FALSE)</f>
        <v>Joueur35</v>
      </c>
      <c r="F2766" s="31" t="str">
        <f>VLOOKUP($B2766,Setup_MPP!$A:$E,4,FALSE)</f>
        <v>#D5D5D5</v>
      </c>
      <c r="G2766" s="31" t="str">
        <f>VLOOKUP($B2766,Setup_MPP!$A:$E,5,FALSE)</f>
        <v>#727272</v>
      </c>
      <c r="H2766" s="31" t="str">
        <f>IFERROR(IF(AND(A2766&gt;=1,A2766&lt;=104),VLOOKUP($A2766,Location!$A:$J,6,FALSE),IF(A2766=0,"Avant l'ouverture",IF(OR(A2766=105,A2766=106),"Bonus"))),"")</f>
        <v>Tour 3</v>
      </c>
      <c r="I2766" s="31" t="str">
        <f>IF(LEFT(H2766,4)="Tour",VLOOKUP(A2766,Database!$A:$C,3,FALSE),"")</f>
        <v>K</v>
      </c>
      <c r="J2766" s="31" t="str">
        <f>VLOOKUP($A2766,Location!$A:$J,7,FALSE)</f>
        <v>RD Congo</v>
      </c>
      <c r="K2766" s="31" t="str">
        <f>IFERROR(VLOOKUP(J2766,Setup_Team!$B:$C,2,FALSE), "TDB")</f>
        <v>COD</v>
      </c>
      <c r="L2766" s="31" t="str">
        <f>VLOOKUP($A2766,Location!$A:$J,8,FALSE)</f>
        <v>Ouzbékistan</v>
      </c>
      <c r="M2766" s="31" t="str">
        <f>IFERROR(VLOOKUP(L2766,Setup_Team!$B:$C,2,FALSE), "TDB")</f>
        <v>NZD</v>
      </c>
      <c r="N2766" s="31" t="str">
        <f>VLOOKUP($A2766,Location!$A:$J,9,FALSE)</f>
        <v>Atlanta</v>
      </c>
      <c r="O2766" s="31" t="str">
        <f>VLOOKUP($A2766,Location!$A:$J,10,FALSE)</f>
        <v>Mercedes-Benz Stadium</v>
      </c>
      <c r="R2766" s="31">
        <v>0</v>
      </c>
      <c r="S2766" s="25">
        <f>VLOOKUP($A2766,Database!$A:$Y,10,FALSE)</f>
        <v>63</v>
      </c>
      <c r="T2766" s="25">
        <f>VLOOKUP($A2766,Database!$A:$Y,11,FALSE)</f>
        <v>107</v>
      </c>
      <c r="U2766" s="25">
        <f>VLOOKUP($A2766,Database!$A:$Y,12,FALSE)</f>
        <v>158</v>
      </c>
      <c r="V2766" s="25" t="str">
        <f>VLOOKUP(A2766,Database!A:M,13,FALSE)</f>
        <v>À venir</v>
      </c>
      <c r="W2766" s="25" t="str">
        <f>VLOOKUP($A2766,Database!$A:$Y,20,FALSE)</f>
        <v/>
      </c>
      <c r="X2766" s="25" t="str">
        <f>VLOOKUP($A2766,Database!$A:$Y,21,FALSE)</f>
        <v/>
      </c>
      <c r="Y2766" s="25" t="str">
        <f ca="1">IF(C2766&lt;NOW(),IF(AND(P2766&gt;Q2766,W2766&gt;X2766),S2766,IF(AND(P2766=Q2766,W2766=X2766),T2766,IF(AND(P2766&lt;Q2766,W2766&lt;X2766),U2766,0))),"")</f>
        <v/>
      </c>
      <c r="Z2766" s="25">
        <f>IF(AND(P2766=W2766,Q2766=X2766),1,0)</f>
        <v>1</v>
      </c>
      <c r="AA2766" s="25" t="str">
        <f>IF(Z2766=0,"",IF(ISBLANK(VLOOKUP(A2766,Database!A:AA,22,FALSE)),"",VLOOKUP(A2766,Database!A:AA,22,FALSE)))</f>
        <v>Exact</v>
      </c>
      <c r="AB2766" s="25">
        <f ca="1">IFERROR(IF(AND(Y2766&lt;&gt;"",OR(V2766="Terminé",V2766="En cours")),VLOOKUP(AA2766,Setup_ScoreExactBonus!A:D,4,FALSE),0),0)</f>
        <v>0</v>
      </c>
      <c r="AC2766" s="31" t="str">
        <f t="shared" ca="1" si="4"/>
        <v/>
      </c>
      <c r="AD2766" s="31">
        <f ca="1">SUMIFS(AC$2:AC2766,D$2:D2766,D2766)*IF(R2766=0,1,2)</f>
        <v>0</v>
      </c>
    </row>
    <row r="2767" spans="1:30" x14ac:dyDescent="0.35">
      <c r="A2767" s="31">
        <f>IF(ISBLANK(B2767),"",COUNTIF(B$2:B2767,B2767))-1</f>
        <v>70</v>
      </c>
      <c r="B2767" s="31">
        <v>36</v>
      </c>
      <c r="C2767" s="10">
        <f>VLOOKUP($A2767,Database!$A:$Y,7,FALSE)</f>
        <v>46201.0625</v>
      </c>
      <c r="D2767" s="31" t="str">
        <f>VLOOKUP(Pronostics!$B2767,Setup_MPP!$A:$G,3,FALSE)</f>
        <v>Joueur36</v>
      </c>
      <c r="E2767" s="31" t="str">
        <f>VLOOKUP(Pronostics!$B2767,Setup_MPP!$A:$G,2,FALSE)</f>
        <v>Joueur36</v>
      </c>
      <c r="F2767" s="31" t="str">
        <f>VLOOKUP($B2767,Setup_MPP!$A:$E,4,FALSE)</f>
        <v>#D5D5D5</v>
      </c>
      <c r="G2767" s="31" t="str">
        <f>VLOOKUP($B2767,Setup_MPP!$A:$E,5,FALSE)</f>
        <v>#727272</v>
      </c>
      <c r="H2767" s="31" t="str">
        <f>IFERROR(IF(AND(A2767&gt;=1,A2767&lt;=104),VLOOKUP($A2767,Location!$A:$J,6,FALSE),IF(A2767=0,"Avant l'ouverture",IF(OR(A2767=105,A2767=106),"Bonus"))),"")</f>
        <v>Tour 3</v>
      </c>
      <c r="I2767" s="31" t="str">
        <f>IF(LEFT(H2767,4)="Tour",VLOOKUP(A2767,Database!$A:$C,3,FALSE),"")</f>
        <v>K</v>
      </c>
      <c r="J2767" s="31" t="str">
        <f>VLOOKUP($A2767,Location!$A:$J,7,FALSE)</f>
        <v>RD Congo</v>
      </c>
      <c r="K2767" s="31" t="str">
        <f>IFERROR(VLOOKUP(J2767,Setup_Team!$B:$C,2,FALSE), "TDB")</f>
        <v>COD</v>
      </c>
      <c r="L2767" s="31" t="str">
        <f>VLOOKUP($A2767,Location!$A:$J,8,FALSE)</f>
        <v>Ouzbékistan</v>
      </c>
      <c r="M2767" s="31" t="str">
        <f>IFERROR(VLOOKUP(L2767,Setup_Team!$B:$C,2,FALSE), "TDB")</f>
        <v>NZD</v>
      </c>
      <c r="N2767" s="31" t="str">
        <f>VLOOKUP($A2767,Location!$A:$J,9,FALSE)</f>
        <v>Atlanta</v>
      </c>
      <c r="O2767" s="31" t="str">
        <f>VLOOKUP($A2767,Location!$A:$J,10,FALSE)</f>
        <v>Mercedes-Benz Stadium</v>
      </c>
      <c r="R2767" s="31">
        <v>0</v>
      </c>
      <c r="S2767" s="25">
        <f>VLOOKUP($A2767,Database!$A:$Y,10,FALSE)</f>
        <v>63</v>
      </c>
      <c r="T2767" s="25">
        <f>VLOOKUP($A2767,Database!$A:$Y,11,FALSE)</f>
        <v>107</v>
      </c>
      <c r="U2767" s="25">
        <f>VLOOKUP($A2767,Database!$A:$Y,12,FALSE)</f>
        <v>158</v>
      </c>
      <c r="V2767" s="25" t="str">
        <f>VLOOKUP(A2767,Database!A:M,13,FALSE)</f>
        <v>À venir</v>
      </c>
      <c r="W2767" s="25" t="str">
        <f>VLOOKUP($A2767,Database!$A:$Y,20,FALSE)</f>
        <v/>
      </c>
      <c r="X2767" s="25" t="str">
        <f>VLOOKUP($A2767,Database!$A:$Y,21,FALSE)</f>
        <v/>
      </c>
      <c r="Y2767" s="25" t="str">
        <f ca="1">IF(C2767&lt;NOW(),IF(AND(P2767&gt;Q2767,W2767&gt;X2767),S2767,IF(AND(P2767=Q2767,W2767=X2767),T2767,IF(AND(P2767&lt;Q2767,W2767&lt;X2767),U2767,0))),"")</f>
        <v/>
      </c>
      <c r="Z2767" s="25">
        <f>IF(AND(P2767=W2767,Q2767=X2767),1,0)</f>
        <v>1</v>
      </c>
      <c r="AA2767" s="25" t="str">
        <f>IF(Z2767=0,"",IF(ISBLANK(VLOOKUP(A2767,Database!A:AA,22,FALSE)),"",VLOOKUP(A2767,Database!A:AA,22,FALSE)))</f>
        <v>Exact</v>
      </c>
      <c r="AB2767" s="25">
        <f ca="1">IFERROR(IF(AND(Y2767&lt;&gt;"",OR(V2767="Terminé",V2767="En cours")),VLOOKUP(AA2767,Setup_ScoreExactBonus!A:D,4,FALSE),0),0)</f>
        <v>0</v>
      </c>
      <c r="AC2767" s="31" t="str">
        <f t="shared" ca="1" si="4"/>
        <v/>
      </c>
      <c r="AD2767" s="31">
        <f ca="1">SUMIFS(AC$2:AC2767,D$2:D2767,D2767)*IF(R2767=0,1,2)</f>
        <v>0</v>
      </c>
    </row>
    <row r="2768" spans="1:30" x14ac:dyDescent="0.35">
      <c r="A2768" s="31">
        <f>IF(ISBLANK(B2768),"",COUNTIF(B$2:B2768,B2768))-1</f>
        <v>70</v>
      </c>
      <c r="B2768" s="31">
        <v>37</v>
      </c>
      <c r="C2768" s="10">
        <f>VLOOKUP($A2768,Database!$A:$Y,7,FALSE)</f>
        <v>46201.0625</v>
      </c>
      <c r="D2768" s="31" t="str">
        <f>VLOOKUP(Pronostics!$B2768,Setup_MPP!$A:$G,3,FALSE)</f>
        <v>Joueur37</v>
      </c>
      <c r="E2768" s="31" t="str">
        <f>VLOOKUP(Pronostics!$B2768,Setup_MPP!$A:$G,2,FALSE)</f>
        <v>Joueur37</v>
      </c>
      <c r="F2768" s="31" t="str">
        <f>VLOOKUP($B2768,Setup_MPP!$A:$E,4,FALSE)</f>
        <v>#D5D5D5</v>
      </c>
      <c r="G2768" s="31" t="str">
        <f>VLOOKUP($B2768,Setup_MPP!$A:$E,5,FALSE)</f>
        <v>#727272</v>
      </c>
      <c r="H2768" s="31" t="str">
        <f>IFERROR(IF(AND(A2768&gt;=1,A2768&lt;=104),VLOOKUP($A2768,Location!$A:$J,6,FALSE),IF(A2768=0,"Avant l'ouverture",IF(OR(A2768=105,A2768=106),"Bonus"))),"")</f>
        <v>Tour 3</v>
      </c>
      <c r="I2768" s="31" t="str">
        <f>IF(LEFT(H2768,4)="Tour",VLOOKUP(A2768,Database!$A:$C,3,FALSE),"")</f>
        <v>K</v>
      </c>
      <c r="J2768" s="31" t="str">
        <f>VLOOKUP($A2768,Location!$A:$J,7,FALSE)</f>
        <v>RD Congo</v>
      </c>
      <c r="K2768" s="31" t="str">
        <f>IFERROR(VLOOKUP(J2768,Setup_Team!$B:$C,2,FALSE), "TDB")</f>
        <v>COD</v>
      </c>
      <c r="L2768" s="31" t="str">
        <f>VLOOKUP($A2768,Location!$A:$J,8,FALSE)</f>
        <v>Ouzbékistan</v>
      </c>
      <c r="M2768" s="31" t="str">
        <f>IFERROR(VLOOKUP(L2768,Setup_Team!$B:$C,2,FALSE), "TDB")</f>
        <v>NZD</v>
      </c>
      <c r="N2768" s="31" t="str">
        <f>VLOOKUP($A2768,Location!$A:$J,9,FALSE)</f>
        <v>Atlanta</v>
      </c>
      <c r="O2768" s="31" t="str">
        <f>VLOOKUP($A2768,Location!$A:$J,10,FALSE)</f>
        <v>Mercedes-Benz Stadium</v>
      </c>
      <c r="R2768" s="31">
        <v>0</v>
      </c>
      <c r="S2768" s="25">
        <f>VLOOKUP($A2768,Database!$A:$Y,10,FALSE)</f>
        <v>63</v>
      </c>
      <c r="T2768" s="25">
        <f>VLOOKUP($A2768,Database!$A:$Y,11,FALSE)</f>
        <v>107</v>
      </c>
      <c r="U2768" s="25">
        <f>VLOOKUP($A2768,Database!$A:$Y,12,FALSE)</f>
        <v>158</v>
      </c>
      <c r="V2768" s="25" t="str">
        <f>VLOOKUP(A2768,Database!A:M,13,FALSE)</f>
        <v>À venir</v>
      </c>
      <c r="W2768" s="25" t="str">
        <f>VLOOKUP($A2768,Database!$A:$Y,20,FALSE)</f>
        <v/>
      </c>
      <c r="X2768" s="25" t="str">
        <f>VLOOKUP($A2768,Database!$A:$Y,21,FALSE)</f>
        <v/>
      </c>
      <c r="Y2768" s="25" t="str">
        <f ca="1">IF(C2768&lt;NOW(),IF(AND(P2768&gt;Q2768,W2768&gt;X2768),S2768,IF(AND(P2768=Q2768,W2768=X2768),T2768,IF(AND(P2768&lt;Q2768,W2768&lt;X2768),U2768,0))),"")</f>
        <v/>
      </c>
      <c r="Z2768" s="25">
        <f>IF(AND(P2768=W2768,Q2768=X2768),1,0)</f>
        <v>1</v>
      </c>
      <c r="AA2768" s="25" t="str">
        <f>IF(Z2768=0,"",IF(ISBLANK(VLOOKUP(A2768,Database!A:AA,22,FALSE)),"",VLOOKUP(A2768,Database!A:AA,22,FALSE)))</f>
        <v>Exact</v>
      </c>
      <c r="AB2768" s="25">
        <f ca="1">IFERROR(IF(AND(Y2768&lt;&gt;"",OR(V2768="Terminé",V2768="En cours")),VLOOKUP(AA2768,Setup_ScoreExactBonus!A:D,4,FALSE),0),0)</f>
        <v>0</v>
      </c>
      <c r="AC2768" s="31" t="str">
        <f t="shared" ca="1" si="4"/>
        <v/>
      </c>
      <c r="AD2768" s="31">
        <f ca="1">SUMIFS(AC$2:AC2768,D$2:D2768,D2768)*IF(R2768=0,1,2)</f>
        <v>0</v>
      </c>
    </row>
    <row r="2769" spans="1:30" x14ac:dyDescent="0.35">
      <c r="A2769" s="31">
        <f>IF(ISBLANK(B2769),"",COUNTIF(B$2:B2769,B2769))-1</f>
        <v>70</v>
      </c>
      <c r="B2769" s="31">
        <v>38</v>
      </c>
      <c r="C2769" s="10">
        <f>VLOOKUP($A2769,Database!$A:$Y,7,FALSE)</f>
        <v>46201.0625</v>
      </c>
      <c r="D2769" s="31" t="str">
        <f>VLOOKUP(Pronostics!$B2769,Setup_MPP!$A:$G,3,FALSE)</f>
        <v>Joueur38</v>
      </c>
      <c r="E2769" s="31" t="str">
        <f>VLOOKUP(Pronostics!$B2769,Setup_MPP!$A:$G,2,FALSE)</f>
        <v>Joueur38</v>
      </c>
      <c r="F2769" s="31" t="str">
        <f>VLOOKUP($B2769,Setup_MPP!$A:$E,4,FALSE)</f>
        <v>#D5D5D5</v>
      </c>
      <c r="G2769" s="31" t="str">
        <f>VLOOKUP($B2769,Setup_MPP!$A:$E,5,FALSE)</f>
        <v>#727272</v>
      </c>
      <c r="H2769" s="31" t="str">
        <f>IFERROR(IF(AND(A2769&gt;=1,A2769&lt;=104),VLOOKUP($A2769,Location!$A:$J,6,FALSE),IF(A2769=0,"Avant l'ouverture",IF(OR(A2769=105,A2769=106),"Bonus"))),"")</f>
        <v>Tour 3</v>
      </c>
      <c r="I2769" s="31" t="str">
        <f>IF(LEFT(H2769,4)="Tour",VLOOKUP(A2769,Database!$A:$C,3,FALSE),"")</f>
        <v>K</v>
      </c>
      <c r="J2769" s="31" t="str">
        <f>VLOOKUP($A2769,Location!$A:$J,7,FALSE)</f>
        <v>RD Congo</v>
      </c>
      <c r="K2769" s="31" t="str">
        <f>IFERROR(VLOOKUP(J2769,Setup_Team!$B:$C,2,FALSE), "TDB")</f>
        <v>COD</v>
      </c>
      <c r="L2769" s="31" t="str">
        <f>VLOOKUP($A2769,Location!$A:$J,8,FALSE)</f>
        <v>Ouzbékistan</v>
      </c>
      <c r="M2769" s="31" t="str">
        <f>IFERROR(VLOOKUP(L2769,Setup_Team!$B:$C,2,FALSE), "TDB")</f>
        <v>NZD</v>
      </c>
      <c r="N2769" s="31" t="str">
        <f>VLOOKUP($A2769,Location!$A:$J,9,FALSE)</f>
        <v>Atlanta</v>
      </c>
      <c r="O2769" s="31" t="str">
        <f>VLOOKUP($A2769,Location!$A:$J,10,FALSE)</f>
        <v>Mercedes-Benz Stadium</v>
      </c>
      <c r="R2769" s="31">
        <v>0</v>
      </c>
      <c r="S2769" s="25">
        <f>VLOOKUP($A2769,Database!$A:$Y,10,FALSE)</f>
        <v>63</v>
      </c>
      <c r="T2769" s="25">
        <f>VLOOKUP($A2769,Database!$A:$Y,11,FALSE)</f>
        <v>107</v>
      </c>
      <c r="U2769" s="25">
        <f>VLOOKUP($A2769,Database!$A:$Y,12,FALSE)</f>
        <v>158</v>
      </c>
      <c r="V2769" s="25" t="str">
        <f>VLOOKUP(A2769,Database!A:M,13,FALSE)</f>
        <v>À venir</v>
      </c>
      <c r="W2769" s="25" t="str">
        <f>VLOOKUP($A2769,Database!$A:$Y,20,FALSE)</f>
        <v/>
      </c>
      <c r="X2769" s="25" t="str">
        <f>VLOOKUP($A2769,Database!$A:$Y,21,FALSE)</f>
        <v/>
      </c>
      <c r="Y2769" s="25" t="str">
        <f ca="1">IF(C2769&lt;NOW(),IF(AND(P2769&gt;Q2769,W2769&gt;X2769),S2769,IF(AND(P2769=Q2769,W2769=X2769),T2769,IF(AND(P2769&lt;Q2769,W2769&lt;X2769),U2769,0))),"")</f>
        <v/>
      </c>
      <c r="Z2769" s="25">
        <f>IF(AND(P2769=W2769,Q2769=X2769),1,0)</f>
        <v>1</v>
      </c>
      <c r="AA2769" s="25" t="str">
        <f>IF(Z2769=0,"",IF(ISBLANK(VLOOKUP(A2769,Database!A:AA,22,FALSE)),"",VLOOKUP(A2769,Database!A:AA,22,FALSE)))</f>
        <v>Exact</v>
      </c>
      <c r="AB2769" s="25">
        <f ca="1">IFERROR(IF(AND(Y2769&lt;&gt;"",OR(V2769="Terminé",V2769="En cours")),VLOOKUP(AA2769,Setup_ScoreExactBonus!A:D,4,FALSE),0),0)</f>
        <v>0</v>
      </c>
      <c r="AC2769" s="31" t="str">
        <f t="shared" ca="1" si="4"/>
        <v/>
      </c>
      <c r="AD2769" s="31">
        <f ca="1">SUMIFS(AC$2:AC2769,D$2:D2769,D2769)*IF(R2769=0,1,2)</f>
        <v>0</v>
      </c>
    </row>
    <row r="2770" spans="1:30" x14ac:dyDescent="0.35">
      <c r="A2770" s="31">
        <f>IF(ISBLANK(B2770),"",COUNTIF(B$2:B2770,B2770))-1</f>
        <v>70</v>
      </c>
      <c r="B2770" s="31">
        <v>39</v>
      </c>
      <c r="C2770" s="10">
        <f>VLOOKUP($A2770,Database!$A:$Y,7,FALSE)</f>
        <v>46201.0625</v>
      </c>
      <c r="D2770" s="31" t="str">
        <f>VLOOKUP(Pronostics!$B2770,Setup_MPP!$A:$G,3,FALSE)</f>
        <v>Joueur39</v>
      </c>
      <c r="E2770" s="31" t="str">
        <f>VLOOKUP(Pronostics!$B2770,Setup_MPP!$A:$G,2,FALSE)</f>
        <v>Joueur39</v>
      </c>
      <c r="F2770" s="31" t="str">
        <f>VLOOKUP($B2770,Setup_MPP!$A:$E,4,FALSE)</f>
        <v>#D5D5D5</v>
      </c>
      <c r="G2770" s="31" t="str">
        <f>VLOOKUP($B2770,Setup_MPP!$A:$E,5,FALSE)</f>
        <v>#727272</v>
      </c>
      <c r="H2770" s="31" t="str">
        <f>IFERROR(IF(AND(A2770&gt;=1,A2770&lt;=104),VLOOKUP($A2770,Location!$A:$J,6,FALSE),IF(A2770=0,"Avant l'ouverture",IF(OR(A2770=105,A2770=106),"Bonus"))),"")</f>
        <v>Tour 3</v>
      </c>
      <c r="I2770" s="31" t="str">
        <f>IF(LEFT(H2770,4)="Tour",VLOOKUP(A2770,Database!$A:$C,3,FALSE),"")</f>
        <v>K</v>
      </c>
      <c r="J2770" s="31" t="str">
        <f>VLOOKUP($A2770,Location!$A:$J,7,FALSE)</f>
        <v>RD Congo</v>
      </c>
      <c r="K2770" s="31" t="str">
        <f>IFERROR(VLOOKUP(J2770,Setup_Team!$B:$C,2,FALSE), "TDB")</f>
        <v>COD</v>
      </c>
      <c r="L2770" s="31" t="str">
        <f>VLOOKUP($A2770,Location!$A:$J,8,FALSE)</f>
        <v>Ouzbékistan</v>
      </c>
      <c r="M2770" s="31" t="str">
        <f>IFERROR(VLOOKUP(L2770,Setup_Team!$B:$C,2,FALSE), "TDB")</f>
        <v>NZD</v>
      </c>
      <c r="N2770" s="31" t="str">
        <f>VLOOKUP($A2770,Location!$A:$J,9,FALSE)</f>
        <v>Atlanta</v>
      </c>
      <c r="O2770" s="31" t="str">
        <f>VLOOKUP($A2770,Location!$A:$J,10,FALSE)</f>
        <v>Mercedes-Benz Stadium</v>
      </c>
      <c r="R2770" s="31">
        <v>0</v>
      </c>
      <c r="S2770" s="25">
        <f>VLOOKUP($A2770,Database!$A:$Y,10,FALSE)</f>
        <v>63</v>
      </c>
      <c r="T2770" s="25">
        <f>VLOOKUP($A2770,Database!$A:$Y,11,FALSE)</f>
        <v>107</v>
      </c>
      <c r="U2770" s="25">
        <f>VLOOKUP($A2770,Database!$A:$Y,12,FALSE)</f>
        <v>158</v>
      </c>
      <c r="V2770" s="25" t="str">
        <f>VLOOKUP(A2770,Database!A:M,13,FALSE)</f>
        <v>À venir</v>
      </c>
      <c r="W2770" s="25" t="str">
        <f>VLOOKUP($A2770,Database!$A:$Y,20,FALSE)</f>
        <v/>
      </c>
      <c r="X2770" s="25" t="str">
        <f>VLOOKUP($A2770,Database!$A:$Y,21,FALSE)</f>
        <v/>
      </c>
      <c r="Y2770" s="25" t="str">
        <f ca="1">IF(C2770&lt;NOW(),IF(AND(P2770&gt;Q2770,W2770&gt;X2770),S2770,IF(AND(P2770=Q2770,W2770=X2770),T2770,IF(AND(P2770&lt;Q2770,W2770&lt;X2770),U2770,0))),"")</f>
        <v/>
      </c>
      <c r="Z2770" s="25">
        <f>IF(AND(P2770=W2770,Q2770=X2770),1,0)</f>
        <v>1</v>
      </c>
      <c r="AA2770" s="25" t="str">
        <f>IF(Z2770=0,"",IF(ISBLANK(VLOOKUP(A2770,Database!A:AA,22,FALSE)),"",VLOOKUP(A2770,Database!A:AA,22,FALSE)))</f>
        <v>Exact</v>
      </c>
      <c r="AB2770" s="25">
        <f ca="1">IFERROR(IF(AND(Y2770&lt;&gt;"",OR(V2770="Terminé",V2770="En cours")),VLOOKUP(AA2770,Setup_ScoreExactBonus!A:D,4,FALSE),0),0)</f>
        <v>0</v>
      </c>
      <c r="AC2770" s="31" t="str">
        <f t="shared" ca="1" si="4"/>
        <v/>
      </c>
      <c r="AD2770" s="31">
        <f ca="1">SUMIFS(AC$2:AC2770,D$2:D2770,D2770)*IF(R2770=0,1,2)</f>
        <v>0</v>
      </c>
    </row>
    <row r="2771" spans="1:30" x14ac:dyDescent="0.35">
      <c r="A2771" s="31">
        <f>IF(ISBLANK(B2771),"",COUNTIF(B$2:B2771,B2771))-1</f>
        <v>71</v>
      </c>
      <c r="B2771" s="31">
        <v>2</v>
      </c>
      <c r="C2771" s="10">
        <f>VLOOKUP($A2771,Database!$A:$Y,7,FALSE)</f>
        <v>46201.166666666664</v>
      </c>
      <c r="D2771" s="31" t="str">
        <f>VLOOKUP(Pronostics!$B2771,Setup_MPP!$A:$G,3,FALSE)</f>
        <v>leaelaz</v>
      </c>
      <c r="E2771" s="31" t="str">
        <f>VLOOKUP(Pronostics!$B2771,Setup_MPP!$A:$G,2,FALSE)</f>
        <v>Léa EL ASERY</v>
      </c>
      <c r="F2771" s="31" t="str">
        <f>VLOOKUP($B2771,Setup_MPP!$A:$E,4,FALSE)</f>
        <v>#FFBEBE</v>
      </c>
      <c r="G2771" s="31" t="str">
        <f>VLOOKUP($B2771,Setup_MPP!$A:$E,5,FALSE)</f>
        <v>#DF6868</v>
      </c>
      <c r="H2771" s="31" t="str">
        <f>IFERROR(IF(AND(A2771&gt;=1,A2771&lt;=104),VLOOKUP($A2771,Location!$A:$J,6,FALSE),IF(A2771=0,"Avant l'ouverture",IF(OR(A2771=105,A2771=106),"Bonus"))),"")</f>
        <v>Tour 3</v>
      </c>
      <c r="I2771" s="31" t="str">
        <f>IF(LEFT(H2771,4)="Tour",VLOOKUP(A2771,Database!$A:$C,3,FALSE),"")</f>
        <v>J</v>
      </c>
      <c r="J2771" s="31" t="str">
        <f>VLOOKUP($A2771,Location!$A:$J,7,FALSE)</f>
        <v>Algérie</v>
      </c>
      <c r="K2771" s="31" t="str">
        <f>IFERROR(VLOOKUP(J2771,Setup_Team!$B:$C,2,FALSE), "TDB")</f>
        <v>ALG</v>
      </c>
      <c r="L2771" s="31" t="str">
        <f>VLOOKUP($A2771,Location!$A:$J,8,FALSE)</f>
        <v>Autriche</v>
      </c>
      <c r="M2771" s="31" t="str">
        <f>IFERROR(VLOOKUP(L2771,Setup_Team!$B:$C,2,FALSE), "TDB")</f>
        <v>AUT</v>
      </c>
      <c r="N2771" s="31" t="str">
        <f>VLOOKUP($A2771,Location!$A:$J,9,FALSE)</f>
        <v>Kansas City, Missouri</v>
      </c>
      <c r="O2771" s="31" t="str">
        <f>VLOOKUP($A2771,Location!$A:$J,10,FALSE)</f>
        <v>Arrowhead Stadium</v>
      </c>
      <c r="R2771" s="31">
        <v>0</v>
      </c>
      <c r="S2771" s="25">
        <f>VLOOKUP($A2771,Database!$A:$Y,10,FALSE)</f>
        <v>96</v>
      </c>
      <c r="T2771" s="25">
        <f>VLOOKUP($A2771,Database!$A:$Y,11,FALSE)</f>
        <v>103</v>
      </c>
      <c r="U2771" s="25">
        <f>VLOOKUP($A2771,Database!$A:$Y,12,FALSE)</f>
        <v>107</v>
      </c>
      <c r="V2771" s="25" t="str">
        <f>VLOOKUP(A2771,Database!A:M,13,FALSE)</f>
        <v>À venir</v>
      </c>
      <c r="W2771" s="25" t="str">
        <f>VLOOKUP($A2771,Database!$A:$Y,20,FALSE)</f>
        <v/>
      </c>
      <c r="X2771" s="25" t="str">
        <f>VLOOKUP($A2771,Database!$A:$Y,21,FALSE)</f>
        <v/>
      </c>
      <c r="Y2771" s="25" t="str">
        <f ca="1">IF(C2771&lt;NOW(),IF(AND(P2771&gt;Q2771,W2771&gt;X2771),S2771,IF(AND(P2771=Q2771,W2771=X2771),T2771,IF(AND(P2771&lt;Q2771,W2771&lt;X2771),U2771,0))),"")</f>
        <v/>
      </c>
      <c r="Z2771" s="25">
        <f>IF(AND(P2771=W2771,Q2771=X2771),1,0)</f>
        <v>1</v>
      </c>
      <c r="AA2771" s="25" t="str">
        <f>IF(Z2771=0,"",IF(ISBLANK(VLOOKUP(A2771,Database!A:AA,22,FALSE)),"",VLOOKUP(A2771,Database!A:AA,22,FALSE)))</f>
        <v>Exact</v>
      </c>
      <c r="AB2771" s="25">
        <f ca="1">IFERROR(IF(AND(Y2771&lt;&gt;"",OR(V2771="Terminé",V2771="En cours")),VLOOKUP(AA2771,Setup_ScoreExactBonus!A:D,4,FALSE),0),0)</f>
        <v>0</v>
      </c>
      <c r="AC2771" s="31" t="str">
        <f t="shared" ca="1" si="4"/>
        <v/>
      </c>
      <c r="AD2771" s="31">
        <f ca="1">SUMIFS(AC$2:AC2771,D$2:D2771,D2771)*IF(R2771=0,1,2)</f>
        <v>0</v>
      </c>
    </row>
    <row r="2772" spans="1:30" x14ac:dyDescent="0.35">
      <c r="A2772" s="31">
        <f>IF(ISBLANK(B2772),"",COUNTIF(B$2:B2772,B2772))-1</f>
        <v>71</v>
      </c>
      <c r="B2772" s="31">
        <v>3</v>
      </c>
      <c r="C2772" s="10">
        <f>VLOOKUP($A2772,Database!$A:$Y,7,FALSE)</f>
        <v>46201.166666666664</v>
      </c>
      <c r="D2772" s="31" t="str">
        <f>VLOOKUP(Pronostics!$B2772,Setup_MPP!$A:$G,3,FALSE)</f>
        <v>PasMetalleux</v>
      </c>
      <c r="E2772" s="31" t="str">
        <f>VLOOKUP(Pronostics!$B2772,Setup_MPP!$A:$G,2,FALSE)</f>
        <v>Elwenn JOUBREL</v>
      </c>
      <c r="F2772" s="31" t="str">
        <f>VLOOKUP($B2772,Setup_MPP!$A:$E,4,FALSE)</f>
        <v>#F5C7FC</v>
      </c>
      <c r="G2772" s="31" t="str">
        <f>VLOOKUP($B2772,Setup_MPP!$A:$E,5,FALSE)</f>
        <v>#C489CF</v>
      </c>
      <c r="H2772" s="31" t="str">
        <f>IFERROR(IF(AND(A2772&gt;=1,A2772&lt;=104),VLOOKUP($A2772,Location!$A:$J,6,FALSE),IF(A2772=0,"Avant l'ouverture",IF(OR(A2772=105,A2772=106),"Bonus"))),"")</f>
        <v>Tour 3</v>
      </c>
      <c r="I2772" s="31" t="str">
        <f>IF(LEFT(H2772,4)="Tour",VLOOKUP(A2772,Database!$A:$C,3,FALSE),"")</f>
        <v>J</v>
      </c>
      <c r="J2772" s="31" t="str">
        <f>VLOOKUP($A2772,Location!$A:$J,7,FALSE)</f>
        <v>Algérie</v>
      </c>
      <c r="K2772" s="31" t="str">
        <f>IFERROR(VLOOKUP(J2772,Setup_Team!$B:$C,2,FALSE), "TDB")</f>
        <v>ALG</v>
      </c>
      <c r="L2772" s="31" t="str">
        <f>VLOOKUP($A2772,Location!$A:$J,8,FALSE)</f>
        <v>Autriche</v>
      </c>
      <c r="M2772" s="31" t="str">
        <f>IFERROR(VLOOKUP(L2772,Setup_Team!$B:$C,2,FALSE), "TDB")</f>
        <v>AUT</v>
      </c>
      <c r="N2772" s="31" t="str">
        <f>VLOOKUP($A2772,Location!$A:$J,9,FALSE)</f>
        <v>Kansas City, Missouri</v>
      </c>
      <c r="O2772" s="31" t="str">
        <f>VLOOKUP($A2772,Location!$A:$J,10,FALSE)</f>
        <v>Arrowhead Stadium</v>
      </c>
      <c r="R2772" s="31">
        <v>0</v>
      </c>
      <c r="S2772" s="25">
        <f>VLOOKUP($A2772,Database!$A:$Y,10,FALSE)</f>
        <v>96</v>
      </c>
      <c r="T2772" s="25">
        <f>VLOOKUP($A2772,Database!$A:$Y,11,FALSE)</f>
        <v>103</v>
      </c>
      <c r="U2772" s="25">
        <f>VLOOKUP($A2772,Database!$A:$Y,12,FALSE)</f>
        <v>107</v>
      </c>
      <c r="V2772" s="25" t="str">
        <f>VLOOKUP(A2772,Database!A:M,13,FALSE)</f>
        <v>À venir</v>
      </c>
      <c r="W2772" s="25" t="str">
        <f>VLOOKUP($A2772,Database!$A:$Y,20,FALSE)</f>
        <v/>
      </c>
      <c r="X2772" s="25" t="str">
        <f>VLOOKUP($A2772,Database!$A:$Y,21,FALSE)</f>
        <v/>
      </c>
      <c r="Y2772" s="25" t="str">
        <f ca="1">IF(C2772&lt;NOW(),IF(AND(P2772&gt;Q2772,W2772&gt;X2772),S2772,IF(AND(P2772=Q2772,W2772=X2772),T2772,IF(AND(P2772&lt;Q2772,W2772&lt;X2772),U2772,0))),"")</f>
        <v/>
      </c>
      <c r="Z2772" s="25">
        <f>IF(AND(P2772=W2772,Q2772=X2772),1,0)</f>
        <v>1</v>
      </c>
      <c r="AA2772" s="25" t="str">
        <f>IF(Z2772=0,"",IF(ISBLANK(VLOOKUP(A2772,Database!A:AA,22,FALSE)),"",VLOOKUP(A2772,Database!A:AA,22,FALSE)))</f>
        <v>Exact</v>
      </c>
      <c r="AB2772" s="25">
        <f ca="1">IFERROR(IF(AND(Y2772&lt;&gt;"",OR(V2772="Terminé",V2772="En cours")),VLOOKUP(AA2772,Setup_ScoreExactBonus!A:D,4,FALSE),0),0)</f>
        <v>0</v>
      </c>
      <c r="AC2772" s="31" t="str">
        <f t="shared" ca="1" si="4"/>
        <v/>
      </c>
      <c r="AD2772" s="31">
        <f ca="1">SUMIFS(AC$2:AC2772,D$2:D2772,D2772)*IF(R2772=0,1,2)</f>
        <v>0</v>
      </c>
    </row>
    <row r="2773" spans="1:30" x14ac:dyDescent="0.35">
      <c r="A2773" s="31">
        <f>IF(ISBLANK(B2773),"",COUNTIF(B$2:B2773,B2773))-1</f>
        <v>71</v>
      </c>
      <c r="B2773" s="31">
        <v>17</v>
      </c>
      <c r="C2773" s="10">
        <f>VLOOKUP($A2773,Database!$A:$Y,7,FALSE)</f>
        <v>46201.166666666664</v>
      </c>
      <c r="D2773" s="31" t="str">
        <f>VLOOKUP(Pronostics!$B2773,Setup_MPP!$A:$G,3,FALSE)</f>
        <v>Joueur17</v>
      </c>
      <c r="E2773" s="31" t="str">
        <f>VLOOKUP(Pronostics!$B2773,Setup_MPP!$A:$G,2,FALSE)</f>
        <v>Joueur17</v>
      </c>
      <c r="F2773" s="31" t="str">
        <f>VLOOKUP($B2773,Setup_MPP!$A:$E,4,FALSE)</f>
        <v>#FFB0B0</v>
      </c>
      <c r="G2773" s="31" t="str">
        <f>VLOOKUP($B2773,Setup_MPP!$A:$E,5,FALSE)</f>
        <v>#F25757</v>
      </c>
      <c r="H2773" s="31" t="str">
        <f>IFERROR(IF(AND(A2773&gt;=1,A2773&lt;=104),VLOOKUP($A2773,Location!$A:$J,6,FALSE),IF(A2773=0,"Avant l'ouverture",IF(OR(A2773=105,A2773=106),"Bonus"))),"")</f>
        <v>Tour 3</v>
      </c>
      <c r="I2773" s="31" t="str">
        <f>IF(LEFT(H2773,4)="Tour",VLOOKUP(A2773,Database!$A:$C,3,FALSE),"")</f>
        <v>J</v>
      </c>
      <c r="J2773" s="31" t="str">
        <f>VLOOKUP($A2773,Location!$A:$J,7,FALSE)</f>
        <v>Algérie</v>
      </c>
      <c r="K2773" s="31" t="str">
        <f>IFERROR(VLOOKUP(J2773,Setup_Team!$B:$C,2,FALSE), "TDB")</f>
        <v>ALG</v>
      </c>
      <c r="L2773" s="31" t="str">
        <f>VLOOKUP($A2773,Location!$A:$J,8,FALSE)</f>
        <v>Autriche</v>
      </c>
      <c r="M2773" s="31" t="str">
        <f>IFERROR(VLOOKUP(L2773,Setup_Team!$B:$C,2,FALSE), "TDB")</f>
        <v>AUT</v>
      </c>
      <c r="N2773" s="31" t="str">
        <f>VLOOKUP($A2773,Location!$A:$J,9,FALSE)</f>
        <v>Kansas City, Missouri</v>
      </c>
      <c r="O2773" s="31" t="str">
        <f>VLOOKUP($A2773,Location!$A:$J,10,FALSE)</f>
        <v>Arrowhead Stadium</v>
      </c>
      <c r="R2773" s="31">
        <v>0</v>
      </c>
      <c r="S2773" s="25">
        <f>VLOOKUP($A2773,Database!$A:$Y,10,FALSE)</f>
        <v>96</v>
      </c>
      <c r="T2773" s="25">
        <f>VLOOKUP($A2773,Database!$A:$Y,11,FALSE)</f>
        <v>103</v>
      </c>
      <c r="U2773" s="25">
        <f>VLOOKUP($A2773,Database!$A:$Y,12,FALSE)</f>
        <v>107</v>
      </c>
      <c r="V2773" s="25" t="str">
        <f>VLOOKUP(A2773,Database!A:M,13,FALSE)</f>
        <v>À venir</v>
      </c>
      <c r="W2773" s="25" t="str">
        <f>VLOOKUP($A2773,Database!$A:$Y,20,FALSE)</f>
        <v/>
      </c>
      <c r="X2773" s="25" t="str">
        <f>VLOOKUP($A2773,Database!$A:$Y,21,FALSE)</f>
        <v/>
      </c>
      <c r="Y2773" s="25" t="str">
        <f ca="1">IF(C2773&lt;NOW(),IF(AND(P2773&gt;Q2773,W2773&gt;X2773),S2773,IF(AND(P2773=Q2773,W2773=X2773),T2773,IF(AND(P2773&lt;Q2773,W2773&lt;X2773),U2773,0))),"")</f>
        <v/>
      </c>
      <c r="Z2773" s="25">
        <f>IF(AND(P2773=W2773,Q2773=X2773),1,0)</f>
        <v>1</v>
      </c>
      <c r="AA2773" s="25" t="str">
        <f>IF(Z2773=0,"",IF(ISBLANK(VLOOKUP(A2773,Database!A:AA,22,FALSE)),"",VLOOKUP(A2773,Database!A:AA,22,FALSE)))</f>
        <v>Exact</v>
      </c>
      <c r="AB2773" s="25">
        <f ca="1">IFERROR(IF(AND(Y2773&lt;&gt;"",OR(V2773="Terminé",V2773="En cours")),VLOOKUP(AA2773,Setup_ScoreExactBonus!A:D,4,FALSE),0),0)</f>
        <v>0</v>
      </c>
      <c r="AC2773" s="31" t="str">
        <f t="shared" ca="1" si="4"/>
        <v/>
      </c>
      <c r="AD2773" s="31">
        <f ca="1">SUMIFS(AC$2:AC2773,D$2:D2773,D2773)*IF(R2773=0,1,2)</f>
        <v>0</v>
      </c>
    </row>
    <row r="2774" spans="1:30" x14ac:dyDescent="0.35">
      <c r="A2774" s="31">
        <f>IF(ISBLANK(B2774),"",COUNTIF(B$2:B2774,B2774))-1</f>
        <v>71</v>
      </c>
      <c r="B2774" s="31">
        <v>8</v>
      </c>
      <c r="C2774" s="10">
        <f>VLOOKUP($A2774,Database!$A:$Y,7,FALSE)</f>
        <v>46201.166666666664</v>
      </c>
      <c r="D2774" s="31" t="str">
        <f>VLOOKUP(Pronostics!$B2774,Setup_MPP!$A:$G,3,FALSE)</f>
        <v>Louuiiis</v>
      </c>
      <c r="E2774" s="31" t="str">
        <f>VLOOKUP(Pronostics!$B2774,Setup_MPP!$A:$G,2,FALSE)</f>
        <v>Louis HARLE</v>
      </c>
      <c r="F2774" s="31" t="str">
        <f>VLOOKUP($B2774,Setup_MPP!$A:$E,4,FALSE)</f>
        <v>#EEF7B1</v>
      </c>
      <c r="G2774" s="31" t="str">
        <f>VLOOKUP($B2774,Setup_MPP!$A:$E,5,FALSE)</f>
        <v>#C1CB7D</v>
      </c>
      <c r="H2774" s="31" t="str">
        <f>IFERROR(IF(AND(A2774&gt;=1,A2774&lt;=104),VLOOKUP($A2774,Location!$A:$J,6,FALSE),IF(A2774=0,"Avant l'ouverture",IF(OR(A2774=105,A2774=106),"Bonus"))),"")</f>
        <v>Tour 3</v>
      </c>
      <c r="I2774" s="31" t="str">
        <f>IF(LEFT(H2774,4)="Tour",VLOOKUP(A2774,Database!$A:$C,3,FALSE),"")</f>
        <v>J</v>
      </c>
      <c r="J2774" s="31" t="str">
        <f>VLOOKUP($A2774,Location!$A:$J,7,FALSE)</f>
        <v>Algérie</v>
      </c>
      <c r="K2774" s="31" t="str">
        <f>IFERROR(VLOOKUP(J2774,Setup_Team!$B:$C,2,FALSE), "TDB")</f>
        <v>ALG</v>
      </c>
      <c r="L2774" s="31" t="str">
        <f>VLOOKUP($A2774,Location!$A:$J,8,FALSE)</f>
        <v>Autriche</v>
      </c>
      <c r="M2774" s="31" t="str">
        <f>IFERROR(VLOOKUP(L2774,Setup_Team!$B:$C,2,FALSE), "TDB")</f>
        <v>AUT</v>
      </c>
      <c r="N2774" s="31" t="str">
        <f>VLOOKUP($A2774,Location!$A:$J,9,FALSE)</f>
        <v>Kansas City, Missouri</v>
      </c>
      <c r="O2774" s="31" t="str">
        <f>VLOOKUP($A2774,Location!$A:$J,10,FALSE)</f>
        <v>Arrowhead Stadium</v>
      </c>
      <c r="R2774" s="31">
        <v>0</v>
      </c>
      <c r="S2774" s="25">
        <f>VLOOKUP($A2774,Database!$A:$Y,10,FALSE)</f>
        <v>96</v>
      </c>
      <c r="T2774" s="25">
        <f>VLOOKUP($A2774,Database!$A:$Y,11,FALSE)</f>
        <v>103</v>
      </c>
      <c r="U2774" s="25">
        <f>VLOOKUP($A2774,Database!$A:$Y,12,FALSE)</f>
        <v>107</v>
      </c>
      <c r="V2774" s="25" t="str">
        <f>VLOOKUP(A2774,Database!A:M,13,FALSE)</f>
        <v>À venir</v>
      </c>
      <c r="W2774" s="25" t="str">
        <f>VLOOKUP($A2774,Database!$A:$Y,20,FALSE)</f>
        <v/>
      </c>
      <c r="X2774" s="25" t="str">
        <f>VLOOKUP($A2774,Database!$A:$Y,21,FALSE)</f>
        <v/>
      </c>
      <c r="Y2774" s="25" t="str">
        <f ca="1">IF(C2774&lt;NOW(),IF(AND(P2774&gt;Q2774,W2774&gt;X2774),S2774,IF(AND(P2774=Q2774,W2774=X2774),T2774,IF(AND(P2774&lt;Q2774,W2774&lt;X2774),U2774,0))),"")</f>
        <v/>
      </c>
      <c r="Z2774" s="25">
        <f>IF(AND(P2774=W2774,Q2774=X2774),1,0)</f>
        <v>1</v>
      </c>
      <c r="AA2774" s="25" t="str">
        <f>IF(Z2774=0,"",IF(ISBLANK(VLOOKUP(A2774,Database!A:AA,22,FALSE)),"",VLOOKUP(A2774,Database!A:AA,22,FALSE)))</f>
        <v>Exact</v>
      </c>
      <c r="AB2774" s="25">
        <f ca="1">IFERROR(IF(AND(Y2774&lt;&gt;"",OR(V2774="Terminé",V2774="En cours")),VLOOKUP(AA2774,Setup_ScoreExactBonus!A:D,4,FALSE),0),0)</f>
        <v>0</v>
      </c>
      <c r="AC2774" s="31" t="str">
        <f t="shared" ca="1" si="4"/>
        <v/>
      </c>
      <c r="AD2774" s="31">
        <f ca="1">SUMIFS(AC$2:AC2774,D$2:D2774,D2774)*IF(R2774=0,1,2)</f>
        <v>0</v>
      </c>
    </row>
    <row r="2775" spans="1:30" x14ac:dyDescent="0.35">
      <c r="A2775" s="31">
        <f>IF(ISBLANK(B2775),"",COUNTIF(B$2:B2775,B2775))-1</f>
        <v>71</v>
      </c>
      <c r="B2775" s="31">
        <v>13</v>
      </c>
      <c r="C2775" s="10">
        <f>VLOOKUP($A2775,Database!$A:$Y,7,FALSE)</f>
        <v>46201.166666666664</v>
      </c>
      <c r="D2775" s="31" t="str">
        <f>VLOOKUP(Pronostics!$B2775,Setup_MPP!$A:$G,3,FALSE)</f>
        <v>Julien_I</v>
      </c>
      <c r="E2775" s="31" t="str">
        <f>VLOOKUP(Pronostics!$B2775,Setup_MPP!$A:$G,2,FALSE)</f>
        <v>Julien INGE</v>
      </c>
      <c r="F2775" s="31" t="str">
        <f>VLOOKUP($B2775,Setup_MPP!$A:$E,4,FALSE)</f>
        <v>#C1E0EF</v>
      </c>
      <c r="G2775" s="31" t="str">
        <f>VLOOKUP($B2775,Setup_MPP!$A:$E,5,FALSE)</f>
        <v>#4F91B2</v>
      </c>
      <c r="H2775" s="31" t="str">
        <f>IFERROR(IF(AND(A2775&gt;=1,A2775&lt;=104),VLOOKUP($A2775,Location!$A:$J,6,FALSE),IF(A2775=0,"Avant l'ouverture",IF(OR(A2775=105,A2775=106),"Bonus"))),"")</f>
        <v>Tour 3</v>
      </c>
      <c r="I2775" s="31" t="str">
        <f>IF(LEFT(H2775,4)="Tour",VLOOKUP(A2775,Database!$A:$C,3,FALSE),"")</f>
        <v>J</v>
      </c>
      <c r="J2775" s="31" t="str">
        <f>VLOOKUP($A2775,Location!$A:$J,7,FALSE)</f>
        <v>Algérie</v>
      </c>
      <c r="K2775" s="31" t="str">
        <f>IFERROR(VLOOKUP(J2775,Setup_Team!$B:$C,2,FALSE), "TDB")</f>
        <v>ALG</v>
      </c>
      <c r="L2775" s="31" t="str">
        <f>VLOOKUP($A2775,Location!$A:$J,8,FALSE)</f>
        <v>Autriche</v>
      </c>
      <c r="M2775" s="31" t="str">
        <f>IFERROR(VLOOKUP(L2775,Setup_Team!$B:$C,2,FALSE), "TDB")</f>
        <v>AUT</v>
      </c>
      <c r="N2775" s="31" t="str">
        <f>VLOOKUP($A2775,Location!$A:$J,9,FALSE)</f>
        <v>Kansas City, Missouri</v>
      </c>
      <c r="O2775" s="31" t="str">
        <f>VLOOKUP($A2775,Location!$A:$J,10,FALSE)</f>
        <v>Arrowhead Stadium</v>
      </c>
      <c r="R2775" s="31">
        <v>0</v>
      </c>
      <c r="S2775" s="25">
        <f>VLOOKUP($A2775,Database!$A:$Y,10,FALSE)</f>
        <v>96</v>
      </c>
      <c r="T2775" s="25">
        <f>VLOOKUP($A2775,Database!$A:$Y,11,FALSE)</f>
        <v>103</v>
      </c>
      <c r="U2775" s="25">
        <f>VLOOKUP($A2775,Database!$A:$Y,12,FALSE)</f>
        <v>107</v>
      </c>
      <c r="V2775" s="25" t="str">
        <f>VLOOKUP(A2775,Database!A:M,13,FALSE)</f>
        <v>À venir</v>
      </c>
      <c r="W2775" s="25" t="str">
        <f>VLOOKUP($A2775,Database!$A:$Y,20,FALSE)</f>
        <v/>
      </c>
      <c r="X2775" s="25" t="str">
        <f>VLOOKUP($A2775,Database!$A:$Y,21,FALSE)</f>
        <v/>
      </c>
      <c r="Y2775" s="25" t="str">
        <f ca="1">IF(C2775&lt;NOW(),IF(AND(P2775&gt;Q2775,W2775&gt;X2775),S2775,IF(AND(P2775=Q2775,W2775=X2775),T2775,IF(AND(P2775&lt;Q2775,W2775&lt;X2775),U2775,0))),"")</f>
        <v/>
      </c>
      <c r="Z2775" s="25">
        <f>IF(AND(P2775=W2775,Q2775=X2775),1,0)</f>
        <v>1</v>
      </c>
      <c r="AA2775" s="25" t="str">
        <f>IF(Z2775=0,"",IF(ISBLANK(VLOOKUP(A2775,Database!A:AA,22,FALSE)),"",VLOOKUP(A2775,Database!A:AA,22,FALSE)))</f>
        <v>Exact</v>
      </c>
      <c r="AB2775" s="25">
        <f ca="1">IFERROR(IF(AND(Y2775&lt;&gt;"",OR(V2775="Terminé",V2775="En cours")),VLOOKUP(AA2775,Setup_ScoreExactBonus!A:D,4,FALSE),0),0)</f>
        <v>0</v>
      </c>
      <c r="AC2775" s="31" t="str">
        <f t="shared" ca="1" si="4"/>
        <v/>
      </c>
      <c r="AD2775" s="31">
        <f ca="1">SUMIFS(AC$2:AC2775,D$2:D2775,D2775)*IF(R2775=0,1,2)</f>
        <v>0</v>
      </c>
    </row>
    <row r="2776" spans="1:30" x14ac:dyDescent="0.35">
      <c r="A2776" s="31">
        <f>IF(ISBLANK(B2776),"",COUNTIF(B$2:B2776,B2776))-1</f>
        <v>71</v>
      </c>
      <c r="B2776" s="31">
        <v>4</v>
      </c>
      <c r="C2776" s="10">
        <f>VLOOKUP($A2776,Database!$A:$Y,7,FALSE)</f>
        <v>46201.166666666664</v>
      </c>
      <c r="D2776" s="31" t="str">
        <f>VLOOKUP(Pronostics!$B2776,Setup_MPP!$A:$G,3,FALSE)</f>
        <v>Popo444</v>
      </c>
      <c r="E2776" s="31" t="str">
        <f>VLOOKUP(Pronostics!$B2776,Setup_MPP!$A:$G,2,FALSE)</f>
        <v>Pauline OLIVIER</v>
      </c>
      <c r="F2776" s="31" t="str">
        <f>VLOOKUP($B2776,Setup_MPP!$A:$E,4,FALSE)</f>
        <v>#A5EA7F</v>
      </c>
      <c r="G2776" s="31" t="str">
        <f>VLOOKUP($B2776,Setup_MPP!$A:$E,5,FALSE)</f>
        <v>#80C65A</v>
      </c>
      <c r="H2776" s="31" t="str">
        <f>IFERROR(IF(AND(A2776&gt;=1,A2776&lt;=104),VLOOKUP($A2776,Location!$A:$J,6,FALSE),IF(A2776=0,"Avant l'ouverture",IF(OR(A2776=105,A2776=106),"Bonus"))),"")</f>
        <v>Tour 3</v>
      </c>
      <c r="I2776" s="31" t="str">
        <f>IF(LEFT(H2776,4)="Tour",VLOOKUP(A2776,Database!$A:$C,3,FALSE),"")</f>
        <v>J</v>
      </c>
      <c r="J2776" s="31" t="str">
        <f>VLOOKUP($A2776,Location!$A:$J,7,FALSE)</f>
        <v>Algérie</v>
      </c>
      <c r="K2776" s="31" t="str">
        <f>IFERROR(VLOOKUP(J2776,Setup_Team!$B:$C,2,FALSE), "TDB")</f>
        <v>ALG</v>
      </c>
      <c r="L2776" s="31" t="str">
        <f>VLOOKUP($A2776,Location!$A:$J,8,FALSE)</f>
        <v>Autriche</v>
      </c>
      <c r="M2776" s="31" t="str">
        <f>IFERROR(VLOOKUP(L2776,Setup_Team!$B:$C,2,FALSE), "TDB")</f>
        <v>AUT</v>
      </c>
      <c r="N2776" s="31" t="str">
        <f>VLOOKUP($A2776,Location!$A:$J,9,FALSE)</f>
        <v>Kansas City, Missouri</v>
      </c>
      <c r="O2776" s="31" t="str">
        <f>VLOOKUP($A2776,Location!$A:$J,10,FALSE)</f>
        <v>Arrowhead Stadium</v>
      </c>
      <c r="R2776" s="31">
        <v>0</v>
      </c>
      <c r="S2776" s="25">
        <f>VLOOKUP($A2776,Database!$A:$Y,10,FALSE)</f>
        <v>96</v>
      </c>
      <c r="T2776" s="25">
        <f>VLOOKUP($A2776,Database!$A:$Y,11,FALSE)</f>
        <v>103</v>
      </c>
      <c r="U2776" s="25">
        <f>VLOOKUP($A2776,Database!$A:$Y,12,FALSE)</f>
        <v>107</v>
      </c>
      <c r="V2776" s="25" t="str">
        <f>VLOOKUP(A2776,Database!A:M,13,FALSE)</f>
        <v>À venir</v>
      </c>
      <c r="W2776" s="25" t="str">
        <f>VLOOKUP($A2776,Database!$A:$Y,20,FALSE)</f>
        <v/>
      </c>
      <c r="X2776" s="25" t="str">
        <f>VLOOKUP($A2776,Database!$A:$Y,21,FALSE)</f>
        <v/>
      </c>
      <c r="Y2776" s="25" t="str">
        <f ca="1">IF(C2776&lt;NOW(),IF(AND(P2776&gt;Q2776,W2776&gt;X2776),S2776,IF(AND(P2776=Q2776,W2776=X2776),T2776,IF(AND(P2776&lt;Q2776,W2776&lt;X2776),U2776,0))),"")</f>
        <v/>
      </c>
      <c r="Z2776" s="25">
        <f>IF(AND(P2776=W2776,Q2776=X2776),1,0)</f>
        <v>1</v>
      </c>
      <c r="AA2776" s="25" t="str">
        <f>IF(Z2776=0,"",IF(ISBLANK(VLOOKUP(A2776,Database!A:AA,22,FALSE)),"",VLOOKUP(A2776,Database!A:AA,22,FALSE)))</f>
        <v>Exact</v>
      </c>
      <c r="AB2776" s="25">
        <f ca="1">IFERROR(IF(AND(Y2776&lt;&gt;"",OR(V2776="Terminé",V2776="En cours")),VLOOKUP(AA2776,Setup_ScoreExactBonus!A:D,4,FALSE),0),0)</f>
        <v>0</v>
      </c>
      <c r="AC2776" s="31" t="str">
        <f t="shared" ca="1" si="4"/>
        <v/>
      </c>
      <c r="AD2776" s="31">
        <f ca="1">SUMIFS(AC$2:AC2776,D$2:D2776,D2776)*IF(R2776=0,1,2)</f>
        <v>0</v>
      </c>
    </row>
    <row r="2777" spans="1:30" x14ac:dyDescent="0.35">
      <c r="A2777" s="31">
        <f>IF(ISBLANK(B2777),"",COUNTIF(B$2:B2777,B2777))-1</f>
        <v>71</v>
      </c>
      <c r="B2777" s="31">
        <v>6</v>
      </c>
      <c r="C2777" s="10">
        <f>VLOOKUP($A2777,Database!$A:$Y,7,FALSE)</f>
        <v>46201.166666666664</v>
      </c>
      <c r="D2777" s="31" t="str">
        <f>VLOOKUP(Pronostics!$B2777,Setup_MPP!$A:$G,3,FALSE)</f>
        <v>Julay</v>
      </c>
      <c r="E2777" s="31" t="str">
        <f>VLOOKUP(Pronostics!$B2777,Setup_MPP!$A:$G,2,FALSE)</f>
        <v>Julie BOUCHARD</v>
      </c>
      <c r="F2777" s="31" t="str">
        <f>VLOOKUP($B2777,Setup_MPP!$A:$E,4,FALSE)</f>
        <v>#A6F7B1</v>
      </c>
      <c r="G2777" s="31" t="str">
        <f>VLOOKUP($B2777,Setup_MPP!$A:$E,5,FALSE)</f>
        <v>#6EC179</v>
      </c>
      <c r="H2777" s="31" t="str">
        <f>IFERROR(IF(AND(A2777&gt;=1,A2777&lt;=104),VLOOKUP($A2777,Location!$A:$J,6,FALSE),IF(A2777=0,"Avant l'ouverture",IF(OR(A2777=105,A2777=106),"Bonus"))),"")</f>
        <v>Tour 3</v>
      </c>
      <c r="I2777" s="31" t="str">
        <f>IF(LEFT(H2777,4)="Tour",VLOOKUP(A2777,Database!$A:$C,3,FALSE),"")</f>
        <v>J</v>
      </c>
      <c r="J2777" s="31" t="str">
        <f>VLOOKUP($A2777,Location!$A:$J,7,FALSE)</f>
        <v>Algérie</v>
      </c>
      <c r="K2777" s="31" t="str">
        <f>IFERROR(VLOOKUP(J2777,Setup_Team!$B:$C,2,FALSE), "TDB")</f>
        <v>ALG</v>
      </c>
      <c r="L2777" s="31" t="str">
        <f>VLOOKUP($A2777,Location!$A:$J,8,FALSE)</f>
        <v>Autriche</v>
      </c>
      <c r="M2777" s="31" t="str">
        <f>IFERROR(VLOOKUP(L2777,Setup_Team!$B:$C,2,FALSE), "TDB")</f>
        <v>AUT</v>
      </c>
      <c r="N2777" s="31" t="str">
        <f>VLOOKUP($A2777,Location!$A:$J,9,FALSE)</f>
        <v>Kansas City, Missouri</v>
      </c>
      <c r="O2777" s="31" t="str">
        <f>VLOOKUP($A2777,Location!$A:$J,10,FALSE)</f>
        <v>Arrowhead Stadium</v>
      </c>
      <c r="R2777" s="31">
        <v>0</v>
      </c>
      <c r="S2777" s="25">
        <f>VLOOKUP($A2777,Database!$A:$Y,10,FALSE)</f>
        <v>96</v>
      </c>
      <c r="T2777" s="25">
        <f>VLOOKUP($A2777,Database!$A:$Y,11,FALSE)</f>
        <v>103</v>
      </c>
      <c r="U2777" s="25">
        <f>VLOOKUP($A2777,Database!$A:$Y,12,FALSE)</f>
        <v>107</v>
      </c>
      <c r="V2777" s="25" t="str">
        <f>VLOOKUP(A2777,Database!A:M,13,FALSE)</f>
        <v>À venir</v>
      </c>
      <c r="W2777" s="25" t="str">
        <f>VLOOKUP($A2777,Database!$A:$Y,20,FALSE)</f>
        <v/>
      </c>
      <c r="X2777" s="25" t="str">
        <f>VLOOKUP($A2777,Database!$A:$Y,21,FALSE)</f>
        <v/>
      </c>
      <c r="Y2777" s="25" t="str">
        <f ca="1">IF(C2777&lt;NOW(),IF(AND(P2777&gt;Q2777,W2777&gt;X2777),S2777,IF(AND(P2777=Q2777,W2777=X2777),T2777,IF(AND(P2777&lt;Q2777,W2777&lt;X2777),U2777,0))),"")</f>
        <v/>
      </c>
      <c r="Z2777" s="25">
        <f>IF(AND(P2777=W2777,Q2777=X2777),1,0)</f>
        <v>1</v>
      </c>
      <c r="AA2777" s="25" t="str">
        <f>IF(Z2777=0,"",IF(ISBLANK(VLOOKUP(A2777,Database!A:AA,22,FALSE)),"",VLOOKUP(A2777,Database!A:AA,22,FALSE)))</f>
        <v>Exact</v>
      </c>
      <c r="AB2777" s="25">
        <f ca="1">IFERROR(IF(AND(Y2777&lt;&gt;"",OR(V2777="Terminé",V2777="En cours")),VLOOKUP(AA2777,Setup_ScoreExactBonus!A:D,4,FALSE),0),0)</f>
        <v>0</v>
      </c>
      <c r="AC2777" s="31" t="str">
        <f t="shared" ca="1" si="4"/>
        <v/>
      </c>
      <c r="AD2777" s="31">
        <f ca="1">SUMIFS(AC$2:AC2777,D$2:D2777,D2777)*IF(R2777=0,1,2)</f>
        <v>0</v>
      </c>
    </row>
    <row r="2778" spans="1:30" x14ac:dyDescent="0.35">
      <c r="A2778" s="31">
        <f>IF(ISBLANK(B2778),"",COUNTIF(B$2:B2778,B2778))-1</f>
        <v>71</v>
      </c>
      <c r="B2778" s="31">
        <v>7</v>
      </c>
      <c r="C2778" s="10">
        <f>VLOOKUP($A2778,Database!$A:$Y,7,FALSE)</f>
        <v>46201.166666666664</v>
      </c>
      <c r="D2778" s="31" t="str">
        <f>VLOOKUP(Pronostics!$B2778,Setup_MPP!$A:$G,3,FALSE)</f>
        <v>__Vince__</v>
      </c>
      <c r="E2778" s="31" t="str">
        <f>VLOOKUP(Pronostics!$B2778,Setup_MPP!$A:$G,2,FALSE)</f>
        <v>Vincent FRAYSSE</v>
      </c>
      <c r="F2778" s="31" t="str">
        <f>VLOOKUP($B2778,Setup_MPP!$A:$E,4,FALSE)</f>
        <v>#B2EAE8</v>
      </c>
      <c r="G2778" s="31" t="str">
        <f>VLOOKUP($B2778,Setup_MPP!$A:$E,5,FALSE)</f>
        <v>#6CB4B1</v>
      </c>
      <c r="H2778" s="31" t="str">
        <f>IFERROR(IF(AND(A2778&gt;=1,A2778&lt;=104),VLOOKUP($A2778,Location!$A:$J,6,FALSE),IF(A2778=0,"Avant l'ouverture",IF(OR(A2778=105,A2778=106),"Bonus"))),"")</f>
        <v>Tour 3</v>
      </c>
      <c r="I2778" s="31" t="str">
        <f>IF(LEFT(H2778,4)="Tour",VLOOKUP(A2778,Database!$A:$C,3,FALSE),"")</f>
        <v>J</v>
      </c>
      <c r="J2778" s="31" t="str">
        <f>VLOOKUP($A2778,Location!$A:$J,7,FALSE)</f>
        <v>Algérie</v>
      </c>
      <c r="K2778" s="31" t="str">
        <f>IFERROR(VLOOKUP(J2778,Setup_Team!$B:$C,2,FALSE), "TDB")</f>
        <v>ALG</v>
      </c>
      <c r="L2778" s="31" t="str">
        <f>VLOOKUP($A2778,Location!$A:$J,8,FALSE)</f>
        <v>Autriche</v>
      </c>
      <c r="M2778" s="31" t="str">
        <f>IFERROR(VLOOKUP(L2778,Setup_Team!$B:$C,2,FALSE), "TDB")</f>
        <v>AUT</v>
      </c>
      <c r="N2778" s="31" t="str">
        <f>VLOOKUP($A2778,Location!$A:$J,9,FALSE)</f>
        <v>Kansas City, Missouri</v>
      </c>
      <c r="O2778" s="31" t="str">
        <f>VLOOKUP($A2778,Location!$A:$J,10,FALSE)</f>
        <v>Arrowhead Stadium</v>
      </c>
      <c r="R2778" s="31">
        <v>0</v>
      </c>
      <c r="S2778" s="25">
        <f>VLOOKUP($A2778,Database!$A:$Y,10,FALSE)</f>
        <v>96</v>
      </c>
      <c r="T2778" s="25">
        <f>VLOOKUP($A2778,Database!$A:$Y,11,FALSE)</f>
        <v>103</v>
      </c>
      <c r="U2778" s="25">
        <f>VLOOKUP($A2778,Database!$A:$Y,12,FALSE)</f>
        <v>107</v>
      </c>
      <c r="V2778" s="25" t="str">
        <f>VLOOKUP(A2778,Database!A:M,13,FALSE)</f>
        <v>À venir</v>
      </c>
      <c r="W2778" s="25" t="str">
        <f>VLOOKUP($A2778,Database!$A:$Y,20,FALSE)</f>
        <v/>
      </c>
      <c r="X2778" s="25" t="str">
        <f>VLOOKUP($A2778,Database!$A:$Y,21,FALSE)</f>
        <v/>
      </c>
      <c r="Y2778" s="25" t="str">
        <f ca="1">IF(C2778&lt;NOW(),IF(AND(P2778&gt;Q2778,W2778&gt;X2778),S2778,IF(AND(P2778=Q2778,W2778=X2778),T2778,IF(AND(P2778&lt;Q2778,W2778&lt;X2778),U2778,0))),"")</f>
        <v/>
      </c>
      <c r="Z2778" s="25">
        <f>IF(AND(P2778=W2778,Q2778=X2778),1,0)</f>
        <v>1</v>
      </c>
      <c r="AA2778" s="25" t="str">
        <f>IF(Z2778=0,"",IF(ISBLANK(VLOOKUP(A2778,Database!A:AA,22,FALSE)),"",VLOOKUP(A2778,Database!A:AA,22,FALSE)))</f>
        <v>Exact</v>
      </c>
      <c r="AB2778" s="25">
        <f ca="1">IFERROR(IF(AND(Y2778&lt;&gt;"",OR(V2778="Terminé",V2778="En cours")),VLOOKUP(AA2778,Setup_ScoreExactBonus!A:D,4,FALSE),0),0)</f>
        <v>0</v>
      </c>
      <c r="AC2778" s="31" t="str">
        <f t="shared" ca="1" si="4"/>
        <v/>
      </c>
      <c r="AD2778" s="31">
        <f ca="1">SUMIFS(AC$2:AC2778,D$2:D2778,D2778)*IF(R2778=0,1,2)</f>
        <v>0</v>
      </c>
    </row>
    <row r="2779" spans="1:30" x14ac:dyDescent="0.35">
      <c r="A2779" s="31">
        <f>IF(ISBLANK(B2779),"",COUNTIF(B$2:B2779,B2779))-1</f>
        <v>71</v>
      </c>
      <c r="B2779" s="31">
        <v>10</v>
      </c>
      <c r="C2779" s="10">
        <f>VLOOKUP($A2779,Database!$A:$Y,7,FALSE)</f>
        <v>46201.166666666664</v>
      </c>
      <c r="D2779" s="31" t="str">
        <f>VLOOKUP(Pronostics!$B2779,Setup_MPP!$A:$G,3,FALSE)</f>
        <v>RandomPaul</v>
      </c>
      <c r="E2779" s="31" t="str">
        <f>VLOOKUP(Pronostics!$B2779,Setup_MPP!$A:$G,2,FALSE)</f>
        <v>Paul MONTESINOS</v>
      </c>
      <c r="F2779" s="31" t="str">
        <f>VLOOKUP($B2779,Setup_MPP!$A:$E,4,FALSE)</f>
        <v>#C4B0FF</v>
      </c>
      <c r="G2779" s="31" t="str">
        <f>VLOOKUP($B2779,Setup_MPP!$A:$E,5,FALSE)</f>
        <v>#7F66C8</v>
      </c>
      <c r="H2779" s="31" t="str">
        <f>IFERROR(IF(AND(A2779&gt;=1,A2779&lt;=104),VLOOKUP($A2779,Location!$A:$J,6,FALSE),IF(A2779=0,"Avant l'ouverture",IF(OR(A2779=105,A2779=106),"Bonus"))),"")</f>
        <v>Tour 3</v>
      </c>
      <c r="I2779" s="31" t="str">
        <f>IF(LEFT(H2779,4)="Tour",VLOOKUP(A2779,Database!$A:$C,3,FALSE),"")</f>
        <v>J</v>
      </c>
      <c r="J2779" s="31" t="str">
        <f>VLOOKUP($A2779,Location!$A:$J,7,FALSE)</f>
        <v>Algérie</v>
      </c>
      <c r="K2779" s="31" t="str">
        <f>IFERROR(VLOOKUP(J2779,Setup_Team!$B:$C,2,FALSE), "TDB")</f>
        <v>ALG</v>
      </c>
      <c r="L2779" s="31" t="str">
        <f>VLOOKUP($A2779,Location!$A:$J,8,FALSE)</f>
        <v>Autriche</v>
      </c>
      <c r="M2779" s="31" t="str">
        <f>IFERROR(VLOOKUP(L2779,Setup_Team!$B:$C,2,FALSE), "TDB")</f>
        <v>AUT</v>
      </c>
      <c r="N2779" s="31" t="str">
        <f>VLOOKUP($A2779,Location!$A:$J,9,FALSE)</f>
        <v>Kansas City, Missouri</v>
      </c>
      <c r="O2779" s="31" t="str">
        <f>VLOOKUP($A2779,Location!$A:$J,10,FALSE)</f>
        <v>Arrowhead Stadium</v>
      </c>
      <c r="R2779" s="31">
        <v>0</v>
      </c>
      <c r="S2779" s="25">
        <f>VLOOKUP($A2779,Database!$A:$Y,10,FALSE)</f>
        <v>96</v>
      </c>
      <c r="T2779" s="25">
        <f>VLOOKUP($A2779,Database!$A:$Y,11,FALSE)</f>
        <v>103</v>
      </c>
      <c r="U2779" s="25">
        <f>VLOOKUP($A2779,Database!$A:$Y,12,FALSE)</f>
        <v>107</v>
      </c>
      <c r="V2779" s="25" t="str">
        <f>VLOOKUP(A2779,Database!A:M,13,FALSE)</f>
        <v>À venir</v>
      </c>
      <c r="W2779" s="25" t="str">
        <f>VLOOKUP($A2779,Database!$A:$Y,20,FALSE)</f>
        <v/>
      </c>
      <c r="X2779" s="25" t="str">
        <f>VLOOKUP($A2779,Database!$A:$Y,21,FALSE)</f>
        <v/>
      </c>
      <c r="Y2779" s="25" t="str">
        <f ca="1">IF(C2779&lt;NOW(),IF(AND(P2779&gt;Q2779,W2779&gt;X2779),S2779,IF(AND(P2779=Q2779,W2779=X2779),T2779,IF(AND(P2779&lt;Q2779,W2779&lt;X2779),U2779,0))),"")</f>
        <v/>
      </c>
      <c r="Z2779" s="25">
        <f>IF(AND(P2779=W2779,Q2779=X2779),1,0)</f>
        <v>1</v>
      </c>
      <c r="AA2779" s="25" t="str">
        <f>IF(Z2779=0,"",IF(ISBLANK(VLOOKUP(A2779,Database!A:AA,22,FALSE)),"",VLOOKUP(A2779,Database!A:AA,22,FALSE)))</f>
        <v>Exact</v>
      </c>
      <c r="AB2779" s="25">
        <f ca="1">IFERROR(IF(AND(Y2779&lt;&gt;"",OR(V2779="Terminé",V2779="En cours")),VLOOKUP(AA2779,Setup_ScoreExactBonus!A:D,4,FALSE),0),0)</f>
        <v>0</v>
      </c>
      <c r="AC2779" s="31" t="str">
        <f t="shared" ca="1" si="4"/>
        <v/>
      </c>
      <c r="AD2779" s="31">
        <f ca="1">SUMIFS(AC$2:AC2779,D$2:D2779,D2779)*IF(R2779=0,1,2)</f>
        <v>0</v>
      </c>
    </row>
    <row r="2780" spans="1:30" x14ac:dyDescent="0.35">
      <c r="A2780" s="31">
        <f>IF(ISBLANK(B2780),"",COUNTIF(B$2:B2780,B2780))-1</f>
        <v>71</v>
      </c>
      <c r="B2780" s="31">
        <v>12</v>
      </c>
      <c r="C2780" s="10">
        <f>VLOOKUP($A2780,Database!$A:$Y,7,FALSE)</f>
        <v>46201.166666666664</v>
      </c>
      <c r="D2780" s="31" t="str">
        <f>VLOOKUP(Pronostics!$B2780,Setup_MPP!$A:$G,3,FALSE)</f>
        <v>Jaouad1</v>
      </c>
      <c r="E2780" s="31" t="str">
        <f>VLOOKUP(Pronostics!$B2780,Setup_MPP!$A:$G,2,FALSE)</f>
        <v>Jaouad SETTI</v>
      </c>
      <c r="F2780" s="31" t="str">
        <f>VLOOKUP($B2780,Setup_MPP!$A:$E,4,FALSE)</f>
        <v>#C2D4FF</v>
      </c>
      <c r="G2780" s="31" t="str">
        <f>VLOOKUP($B2780,Setup_MPP!$A:$E,5,FALSE)</f>
        <v>#6586D5</v>
      </c>
      <c r="H2780" s="31" t="str">
        <f>IFERROR(IF(AND(A2780&gt;=1,A2780&lt;=104),VLOOKUP($A2780,Location!$A:$J,6,FALSE),IF(A2780=0,"Avant l'ouverture",IF(OR(A2780=105,A2780=106),"Bonus"))),"")</f>
        <v>Tour 3</v>
      </c>
      <c r="I2780" s="31" t="str">
        <f>IF(LEFT(H2780,4)="Tour",VLOOKUP(A2780,Database!$A:$C,3,FALSE),"")</f>
        <v>J</v>
      </c>
      <c r="J2780" s="31" t="str">
        <f>VLOOKUP($A2780,Location!$A:$J,7,FALSE)</f>
        <v>Algérie</v>
      </c>
      <c r="K2780" s="31" t="str">
        <f>IFERROR(VLOOKUP(J2780,Setup_Team!$B:$C,2,FALSE), "TDB")</f>
        <v>ALG</v>
      </c>
      <c r="L2780" s="31" t="str">
        <f>VLOOKUP($A2780,Location!$A:$J,8,FALSE)</f>
        <v>Autriche</v>
      </c>
      <c r="M2780" s="31" t="str">
        <f>IFERROR(VLOOKUP(L2780,Setup_Team!$B:$C,2,FALSE), "TDB")</f>
        <v>AUT</v>
      </c>
      <c r="N2780" s="31" t="str">
        <f>VLOOKUP($A2780,Location!$A:$J,9,FALSE)</f>
        <v>Kansas City, Missouri</v>
      </c>
      <c r="O2780" s="31" t="str">
        <f>VLOOKUP($A2780,Location!$A:$J,10,FALSE)</f>
        <v>Arrowhead Stadium</v>
      </c>
      <c r="R2780" s="31">
        <v>0</v>
      </c>
      <c r="S2780" s="25">
        <f>VLOOKUP($A2780,Database!$A:$Y,10,FALSE)</f>
        <v>96</v>
      </c>
      <c r="T2780" s="25">
        <f>VLOOKUP($A2780,Database!$A:$Y,11,FALSE)</f>
        <v>103</v>
      </c>
      <c r="U2780" s="25">
        <f>VLOOKUP($A2780,Database!$A:$Y,12,FALSE)</f>
        <v>107</v>
      </c>
      <c r="V2780" s="25" t="str">
        <f>VLOOKUP(A2780,Database!A:M,13,FALSE)</f>
        <v>À venir</v>
      </c>
      <c r="W2780" s="25" t="str">
        <f>VLOOKUP($A2780,Database!$A:$Y,20,FALSE)</f>
        <v/>
      </c>
      <c r="X2780" s="25" t="str">
        <f>VLOOKUP($A2780,Database!$A:$Y,21,FALSE)</f>
        <v/>
      </c>
      <c r="Y2780" s="25" t="str">
        <f ca="1">IF(C2780&lt;NOW(),IF(AND(P2780&gt;Q2780,W2780&gt;X2780),S2780,IF(AND(P2780=Q2780,W2780=X2780),T2780,IF(AND(P2780&lt;Q2780,W2780&lt;X2780),U2780,0))),"")</f>
        <v/>
      </c>
      <c r="Z2780" s="25">
        <f>IF(AND(P2780=W2780,Q2780=X2780),1,0)</f>
        <v>1</v>
      </c>
      <c r="AA2780" s="25" t="str">
        <f>IF(Z2780=0,"",IF(ISBLANK(VLOOKUP(A2780,Database!A:AA,22,FALSE)),"",VLOOKUP(A2780,Database!A:AA,22,FALSE)))</f>
        <v>Exact</v>
      </c>
      <c r="AB2780" s="25">
        <f ca="1">IFERROR(IF(AND(Y2780&lt;&gt;"",OR(V2780="Terminé",V2780="En cours")),VLOOKUP(AA2780,Setup_ScoreExactBonus!A:D,4,FALSE),0),0)</f>
        <v>0</v>
      </c>
      <c r="AC2780" s="31" t="str">
        <f t="shared" ca="1" si="4"/>
        <v/>
      </c>
      <c r="AD2780" s="31">
        <f ca="1">SUMIFS(AC$2:AC2780,D$2:D2780,D2780)*IF(R2780=0,1,2)</f>
        <v>0</v>
      </c>
    </row>
    <row r="2781" spans="1:30" x14ac:dyDescent="0.35">
      <c r="A2781" s="31">
        <f>IF(ISBLANK(B2781),"",COUNTIF(B$2:B2781,B2781))-1</f>
        <v>71</v>
      </c>
      <c r="B2781" s="31">
        <v>14</v>
      </c>
      <c r="C2781" s="10">
        <f>VLOOKUP($A2781,Database!$A:$Y,7,FALSE)</f>
        <v>46201.166666666664</v>
      </c>
      <c r="D2781" s="31" t="str">
        <f>VLOOKUP(Pronostics!$B2781,Setup_MPP!$A:$G,3,FALSE)</f>
        <v>MarieEYT</v>
      </c>
      <c r="E2781" s="31" t="str">
        <f>VLOOKUP(Pronostics!$B2781,Setup_MPP!$A:$G,2,FALSE)</f>
        <v>Marie EXBRAYAT</v>
      </c>
      <c r="F2781" s="31" t="str">
        <f>VLOOKUP($B2781,Setup_MPP!$A:$E,4,FALSE)</f>
        <v>#FFAFD2</v>
      </c>
      <c r="G2781" s="31" t="str">
        <f>VLOOKUP($B2781,Setup_MPP!$A:$E,5,FALSE)</f>
        <v>#F2589B</v>
      </c>
      <c r="H2781" s="31" t="str">
        <f>IFERROR(IF(AND(A2781&gt;=1,A2781&lt;=104),VLOOKUP($A2781,Location!$A:$J,6,FALSE),IF(A2781=0,"Avant l'ouverture",IF(OR(A2781=105,A2781=106),"Bonus"))),"")</f>
        <v>Tour 3</v>
      </c>
      <c r="I2781" s="31" t="str">
        <f>IF(LEFT(H2781,4)="Tour",VLOOKUP(A2781,Database!$A:$C,3,FALSE),"")</f>
        <v>J</v>
      </c>
      <c r="J2781" s="31" t="str">
        <f>VLOOKUP($A2781,Location!$A:$J,7,FALSE)</f>
        <v>Algérie</v>
      </c>
      <c r="K2781" s="31" t="str">
        <f>IFERROR(VLOOKUP(J2781,Setup_Team!$B:$C,2,FALSE), "TDB")</f>
        <v>ALG</v>
      </c>
      <c r="L2781" s="31" t="str">
        <f>VLOOKUP($A2781,Location!$A:$J,8,FALSE)</f>
        <v>Autriche</v>
      </c>
      <c r="M2781" s="31" t="str">
        <f>IFERROR(VLOOKUP(L2781,Setup_Team!$B:$C,2,FALSE), "TDB")</f>
        <v>AUT</v>
      </c>
      <c r="N2781" s="31" t="str">
        <f>VLOOKUP($A2781,Location!$A:$J,9,FALSE)</f>
        <v>Kansas City, Missouri</v>
      </c>
      <c r="O2781" s="31" t="str">
        <f>VLOOKUP($A2781,Location!$A:$J,10,FALSE)</f>
        <v>Arrowhead Stadium</v>
      </c>
      <c r="R2781" s="31">
        <v>0</v>
      </c>
      <c r="S2781" s="25">
        <f>VLOOKUP($A2781,Database!$A:$Y,10,FALSE)</f>
        <v>96</v>
      </c>
      <c r="T2781" s="25">
        <f>VLOOKUP($A2781,Database!$A:$Y,11,FALSE)</f>
        <v>103</v>
      </c>
      <c r="U2781" s="25">
        <f>VLOOKUP($A2781,Database!$A:$Y,12,FALSE)</f>
        <v>107</v>
      </c>
      <c r="V2781" s="25" t="str">
        <f>VLOOKUP(A2781,Database!A:M,13,FALSE)</f>
        <v>À venir</v>
      </c>
      <c r="W2781" s="25" t="str">
        <f>VLOOKUP($A2781,Database!$A:$Y,20,FALSE)</f>
        <v/>
      </c>
      <c r="X2781" s="25" t="str">
        <f>VLOOKUP($A2781,Database!$A:$Y,21,FALSE)</f>
        <v/>
      </c>
      <c r="Y2781" s="25" t="str">
        <f ca="1">IF(C2781&lt;NOW(),IF(AND(P2781&gt;Q2781,W2781&gt;X2781),S2781,IF(AND(P2781=Q2781,W2781=X2781),T2781,IF(AND(P2781&lt;Q2781,W2781&lt;X2781),U2781,0))),"")</f>
        <v/>
      </c>
      <c r="Z2781" s="25">
        <f>IF(AND(P2781=W2781,Q2781=X2781),1,0)</f>
        <v>1</v>
      </c>
      <c r="AA2781" s="25" t="str">
        <f>IF(Z2781=0,"",IF(ISBLANK(VLOOKUP(A2781,Database!A:AA,22,FALSE)),"",VLOOKUP(A2781,Database!A:AA,22,FALSE)))</f>
        <v>Exact</v>
      </c>
      <c r="AB2781" s="25">
        <f ca="1">IFERROR(IF(AND(Y2781&lt;&gt;"",OR(V2781="Terminé",V2781="En cours")),VLOOKUP(AA2781,Setup_ScoreExactBonus!A:D,4,FALSE),0),0)</f>
        <v>0</v>
      </c>
      <c r="AC2781" s="31" t="str">
        <f t="shared" ref="AC2781:AC2844" ca="1" si="5">IF(Y2781&lt;&gt;"", Y2781 + IF(Z2781=1,AB2781, 0), "")</f>
        <v/>
      </c>
      <c r="AD2781" s="31">
        <f ca="1">SUMIFS(AC$2:AC2781,D$2:D2781,D2781)*IF(R2781=0,1,2)</f>
        <v>0</v>
      </c>
    </row>
    <row r="2782" spans="1:30" x14ac:dyDescent="0.35">
      <c r="A2782" s="31">
        <f>IF(ISBLANK(B2782),"",COUNTIF(B$2:B2782,B2782))-1</f>
        <v>71</v>
      </c>
      <c r="B2782" s="31">
        <v>15</v>
      </c>
      <c r="C2782" s="10">
        <f>VLOOKUP($A2782,Database!$A:$Y,7,FALSE)</f>
        <v>46201.166666666664</v>
      </c>
      <c r="D2782" s="31" t="str">
        <f>VLOOKUP(Pronostics!$B2782,Setup_MPP!$A:$G,3,FALSE)</f>
        <v>Amine#8UL9R</v>
      </c>
      <c r="E2782" s="31" t="str">
        <f>VLOOKUP(Pronostics!$B2782,Setup_MPP!$A:$G,2,FALSE)</f>
        <v>Amine ZARROUKI</v>
      </c>
      <c r="F2782" s="31" t="str">
        <f>VLOOKUP($B2782,Setup_MPP!$A:$E,4,FALSE)</f>
        <v>#FF9898</v>
      </c>
      <c r="G2782" s="31" t="str">
        <f>VLOOKUP($B2782,Setup_MPP!$A:$E,5,FALSE)</f>
        <v>#FF5D5D</v>
      </c>
      <c r="H2782" s="31" t="str">
        <f>IFERROR(IF(AND(A2782&gt;=1,A2782&lt;=104),VLOOKUP($A2782,Location!$A:$J,6,FALSE),IF(A2782=0,"Avant l'ouverture",IF(OR(A2782=105,A2782=106),"Bonus"))),"")</f>
        <v>Tour 3</v>
      </c>
      <c r="I2782" s="31" t="str">
        <f>IF(LEFT(H2782,4)="Tour",VLOOKUP(A2782,Database!$A:$C,3,FALSE),"")</f>
        <v>J</v>
      </c>
      <c r="J2782" s="31" t="str">
        <f>VLOOKUP($A2782,Location!$A:$J,7,FALSE)</f>
        <v>Algérie</v>
      </c>
      <c r="K2782" s="31" t="str">
        <f>IFERROR(VLOOKUP(J2782,Setup_Team!$B:$C,2,FALSE), "TDB")</f>
        <v>ALG</v>
      </c>
      <c r="L2782" s="31" t="str">
        <f>VLOOKUP($A2782,Location!$A:$J,8,FALSE)</f>
        <v>Autriche</v>
      </c>
      <c r="M2782" s="31" t="str">
        <f>IFERROR(VLOOKUP(L2782,Setup_Team!$B:$C,2,FALSE), "TDB")</f>
        <v>AUT</v>
      </c>
      <c r="N2782" s="31" t="str">
        <f>VLOOKUP($A2782,Location!$A:$J,9,FALSE)</f>
        <v>Kansas City, Missouri</v>
      </c>
      <c r="O2782" s="31" t="str">
        <f>VLOOKUP($A2782,Location!$A:$J,10,FALSE)</f>
        <v>Arrowhead Stadium</v>
      </c>
      <c r="R2782" s="31">
        <v>0</v>
      </c>
      <c r="S2782" s="25">
        <f>VLOOKUP($A2782,Database!$A:$Y,10,FALSE)</f>
        <v>96</v>
      </c>
      <c r="T2782" s="25">
        <f>VLOOKUP($A2782,Database!$A:$Y,11,FALSE)</f>
        <v>103</v>
      </c>
      <c r="U2782" s="25">
        <f>VLOOKUP($A2782,Database!$A:$Y,12,FALSE)</f>
        <v>107</v>
      </c>
      <c r="V2782" s="25" t="str">
        <f>VLOOKUP(A2782,Database!A:M,13,FALSE)</f>
        <v>À venir</v>
      </c>
      <c r="W2782" s="25" t="str">
        <f>VLOOKUP($A2782,Database!$A:$Y,20,FALSE)</f>
        <v/>
      </c>
      <c r="X2782" s="25" t="str">
        <f>VLOOKUP($A2782,Database!$A:$Y,21,FALSE)</f>
        <v/>
      </c>
      <c r="Y2782" s="25" t="str">
        <f ca="1">IF(C2782&lt;NOW(),IF(AND(P2782&gt;Q2782,W2782&gt;X2782),S2782,IF(AND(P2782=Q2782,W2782=X2782),T2782,IF(AND(P2782&lt;Q2782,W2782&lt;X2782),U2782,0))),"")</f>
        <v/>
      </c>
      <c r="Z2782" s="25">
        <f>IF(AND(P2782=W2782,Q2782=X2782),1,0)</f>
        <v>1</v>
      </c>
      <c r="AA2782" s="25" t="str">
        <f>IF(Z2782=0,"",IF(ISBLANK(VLOOKUP(A2782,Database!A:AA,22,FALSE)),"",VLOOKUP(A2782,Database!A:AA,22,FALSE)))</f>
        <v>Exact</v>
      </c>
      <c r="AB2782" s="25">
        <f ca="1">IFERROR(IF(AND(Y2782&lt;&gt;"",OR(V2782="Terminé",V2782="En cours")),VLOOKUP(AA2782,Setup_ScoreExactBonus!A:D,4,FALSE),0),0)</f>
        <v>0</v>
      </c>
      <c r="AC2782" s="31" t="str">
        <f t="shared" ca="1" si="5"/>
        <v/>
      </c>
      <c r="AD2782" s="31">
        <f ca="1">SUMIFS(AC$2:AC2782,D$2:D2782,D2782)*IF(R2782=0,1,2)</f>
        <v>0</v>
      </c>
    </row>
    <row r="2783" spans="1:30" x14ac:dyDescent="0.35">
      <c r="A2783" s="31">
        <f>IF(ISBLANK(B2783),"",COUNTIF(B$2:B2783,B2783))-1</f>
        <v>71</v>
      </c>
      <c r="B2783" s="31">
        <v>1</v>
      </c>
      <c r="C2783" s="10">
        <f>VLOOKUP($A2783,Database!$A:$Y,7,FALSE)</f>
        <v>46201.166666666664</v>
      </c>
      <c r="D2783" s="31" t="str">
        <f>VLOOKUP(Pronostics!$B2783,Setup_MPP!$A:$G,3,FALSE)</f>
        <v>_Nicolas_LM_</v>
      </c>
      <c r="E2783" s="31" t="str">
        <f>VLOOKUP(Pronostics!$B2783,Setup_MPP!$A:$G,2,FALSE)</f>
        <v>Nicolas LE MOUEL</v>
      </c>
      <c r="F2783" s="31" t="str">
        <f>VLOOKUP($B2783,Setup_MPP!$A:$E,4,FALSE)</f>
        <v>#F7C79D</v>
      </c>
      <c r="G2783" s="31" t="str">
        <f>VLOOKUP($B2783,Setup_MPP!$A:$E,5,FALSE)</f>
        <v>#FFBE85</v>
      </c>
      <c r="H2783" s="31" t="str">
        <f>IFERROR(IF(AND(A2783&gt;=1,A2783&lt;=104),VLOOKUP($A2783,Location!$A:$J,6,FALSE),IF(A2783=0,"Avant l'ouverture",IF(OR(A2783=105,A2783=106),"Bonus"))),"")</f>
        <v>Tour 3</v>
      </c>
      <c r="I2783" s="31" t="str">
        <f>IF(LEFT(H2783,4)="Tour",VLOOKUP(A2783,Database!$A:$C,3,FALSE),"")</f>
        <v>J</v>
      </c>
      <c r="J2783" s="31" t="str">
        <f>VLOOKUP($A2783,Location!$A:$J,7,FALSE)</f>
        <v>Algérie</v>
      </c>
      <c r="K2783" s="31" t="str">
        <f>IFERROR(VLOOKUP(J2783,Setup_Team!$B:$C,2,FALSE), "TDB")</f>
        <v>ALG</v>
      </c>
      <c r="L2783" s="31" t="str">
        <f>VLOOKUP($A2783,Location!$A:$J,8,FALSE)</f>
        <v>Autriche</v>
      </c>
      <c r="M2783" s="31" t="str">
        <f>IFERROR(VLOOKUP(L2783,Setup_Team!$B:$C,2,FALSE), "TDB")</f>
        <v>AUT</v>
      </c>
      <c r="N2783" s="31" t="str">
        <f>VLOOKUP($A2783,Location!$A:$J,9,FALSE)</f>
        <v>Kansas City, Missouri</v>
      </c>
      <c r="O2783" s="31" t="str">
        <f>VLOOKUP($A2783,Location!$A:$J,10,FALSE)</f>
        <v>Arrowhead Stadium</v>
      </c>
      <c r="P2783" s="44"/>
      <c r="Q2783" s="44"/>
      <c r="R2783" s="31">
        <v>0</v>
      </c>
      <c r="S2783" s="25">
        <f>VLOOKUP($A2783,Database!$A:$Y,10,FALSE)</f>
        <v>96</v>
      </c>
      <c r="T2783" s="25">
        <f>VLOOKUP($A2783,Database!$A:$Y,11,FALSE)</f>
        <v>103</v>
      </c>
      <c r="U2783" s="25">
        <f>VLOOKUP($A2783,Database!$A:$Y,12,FALSE)</f>
        <v>107</v>
      </c>
      <c r="V2783" s="25" t="str">
        <f>VLOOKUP(A2783,Database!A:M,13,FALSE)</f>
        <v>À venir</v>
      </c>
      <c r="W2783" s="25" t="str">
        <f>VLOOKUP($A2783,Database!$A:$Y,20,FALSE)</f>
        <v/>
      </c>
      <c r="X2783" s="25" t="str">
        <f>VLOOKUP($A2783,Database!$A:$Y,21,FALSE)</f>
        <v/>
      </c>
      <c r="Y2783" s="25" t="str">
        <f ca="1">IF(C2783&lt;NOW(),IF(AND(P2783&gt;Q2783,W2783&gt;X2783),S2783,IF(AND(P2783=Q2783,W2783=X2783),T2783,IF(AND(P2783&lt;Q2783,W2783&lt;X2783),U2783,0))),"")</f>
        <v/>
      </c>
      <c r="Z2783" s="25">
        <f>IF(AND(P2783=W2783,Q2783=X2783),1,0)</f>
        <v>1</v>
      </c>
      <c r="AA2783" s="25" t="str">
        <f>IF(Z2783=0,"",IF(ISBLANK(VLOOKUP(A2783,Database!A:AA,22,FALSE)),"",VLOOKUP(A2783,Database!A:AA,22,FALSE)))</f>
        <v>Exact</v>
      </c>
      <c r="AB2783" s="25">
        <f ca="1">IFERROR(IF(AND(Y2783&lt;&gt;"",OR(V2783="Terminé",V2783="En cours")),VLOOKUP(AA2783,Setup_ScoreExactBonus!A:D,4,FALSE),0),0)</f>
        <v>0</v>
      </c>
      <c r="AC2783" s="31" t="str">
        <f t="shared" ca="1" si="5"/>
        <v/>
      </c>
      <c r="AD2783" s="31">
        <f ca="1">SUMIFS(AC$2:AC2783,D$2:D2783,D2783)*IF(R2783=0,1,2)</f>
        <v>0</v>
      </c>
    </row>
    <row r="2784" spans="1:30" x14ac:dyDescent="0.35">
      <c r="A2784" s="31">
        <f>IF(ISBLANK(B2784),"",COUNTIF(B$2:B2784,B2784))-1</f>
        <v>71</v>
      </c>
      <c r="B2784" s="31">
        <v>5</v>
      </c>
      <c r="C2784" s="10">
        <f>VLOOKUP($A2784,Database!$A:$Y,7,FALSE)</f>
        <v>46201.166666666664</v>
      </c>
      <c r="D2784" s="31" t="str">
        <f>VLOOKUP(Pronostics!$B2784,Setup_MPP!$A:$G,3,FALSE)</f>
        <v>_Jujul</v>
      </c>
      <c r="E2784" s="31" t="str">
        <f>VLOOKUP(Pronostics!$B2784,Setup_MPP!$A:$G,2,FALSE)</f>
        <v>Julie BOISSIERE</v>
      </c>
      <c r="F2784" s="31" t="str">
        <f>VLOOKUP($B2784,Setup_MPP!$A:$E,4,FALSE)</f>
        <v>#D890FF</v>
      </c>
      <c r="G2784" s="31" t="str">
        <f>VLOOKUP($B2784,Setup_MPP!$A:$E,5,FALSE)</f>
        <v>#B750EF</v>
      </c>
      <c r="H2784" s="31" t="str">
        <f>IFERROR(IF(AND(A2784&gt;=1,A2784&lt;=104),VLOOKUP($A2784,Location!$A:$J,6,FALSE),IF(A2784=0,"Avant l'ouverture",IF(OR(A2784=105,A2784=106),"Bonus"))),"")</f>
        <v>Tour 3</v>
      </c>
      <c r="I2784" s="31" t="str">
        <f>IF(LEFT(H2784,4)="Tour",VLOOKUP(A2784,Database!$A:$C,3,FALSE),"")</f>
        <v>J</v>
      </c>
      <c r="J2784" s="31" t="str">
        <f>VLOOKUP($A2784,Location!$A:$J,7,FALSE)</f>
        <v>Algérie</v>
      </c>
      <c r="K2784" s="31" t="str">
        <f>IFERROR(VLOOKUP(J2784,Setup_Team!$B:$C,2,FALSE), "TDB")</f>
        <v>ALG</v>
      </c>
      <c r="L2784" s="31" t="str">
        <f>VLOOKUP($A2784,Location!$A:$J,8,FALSE)</f>
        <v>Autriche</v>
      </c>
      <c r="M2784" s="31" t="str">
        <f>IFERROR(VLOOKUP(L2784,Setup_Team!$B:$C,2,FALSE), "TDB")</f>
        <v>AUT</v>
      </c>
      <c r="N2784" s="31" t="str">
        <f>VLOOKUP($A2784,Location!$A:$J,9,FALSE)</f>
        <v>Kansas City, Missouri</v>
      </c>
      <c r="O2784" s="31" t="str">
        <f>VLOOKUP($A2784,Location!$A:$J,10,FALSE)</f>
        <v>Arrowhead Stadium</v>
      </c>
      <c r="R2784" s="31">
        <v>0</v>
      </c>
      <c r="S2784" s="25">
        <f>VLOOKUP($A2784,Database!$A:$Y,10,FALSE)</f>
        <v>96</v>
      </c>
      <c r="T2784" s="25">
        <f>VLOOKUP($A2784,Database!$A:$Y,11,FALSE)</f>
        <v>103</v>
      </c>
      <c r="U2784" s="25">
        <f>VLOOKUP($A2784,Database!$A:$Y,12,FALSE)</f>
        <v>107</v>
      </c>
      <c r="V2784" s="25" t="str">
        <f>VLOOKUP(A2784,Database!A:M,13,FALSE)</f>
        <v>À venir</v>
      </c>
      <c r="W2784" s="25" t="str">
        <f>VLOOKUP($A2784,Database!$A:$Y,20,FALSE)</f>
        <v/>
      </c>
      <c r="X2784" s="25" t="str">
        <f>VLOOKUP($A2784,Database!$A:$Y,21,FALSE)</f>
        <v/>
      </c>
      <c r="Y2784" s="25" t="str">
        <f ca="1">IF(C2784&lt;NOW(),IF(AND(P2784&gt;Q2784,W2784&gt;X2784),S2784,IF(AND(P2784=Q2784,W2784=X2784),T2784,IF(AND(P2784&lt;Q2784,W2784&lt;X2784),U2784,0))),"")</f>
        <v/>
      </c>
      <c r="Z2784" s="25">
        <f>IF(AND(P2784=W2784,Q2784=X2784),1,0)</f>
        <v>1</v>
      </c>
      <c r="AA2784" s="25" t="str">
        <f>IF(Z2784=0,"",IF(ISBLANK(VLOOKUP(A2784,Database!A:AA,22,FALSE)),"",VLOOKUP(A2784,Database!A:AA,22,FALSE)))</f>
        <v>Exact</v>
      </c>
      <c r="AB2784" s="25">
        <f ca="1">IFERROR(IF(AND(Y2784&lt;&gt;"",OR(V2784="Terminé",V2784="En cours")),VLOOKUP(AA2784,Setup_ScoreExactBonus!A:D,4,FALSE),0),0)</f>
        <v>0</v>
      </c>
      <c r="AC2784" s="31" t="str">
        <f t="shared" ca="1" si="5"/>
        <v/>
      </c>
      <c r="AD2784" s="31">
        <f ca="1">SUMIFS(AC$2:AC2784,D$2:D2784,D2784)*IF(R2784=0,1,2)</f>
        <v>0</v>
      </c>
    </row>
    <row r="2785" spans="1:30" x14ac:dyDescent="0.35">
      <c r="A2785" s="31">
        <f>IF(ISBLANK(B2785),"",COUNTIF(B$2:B2785,B2785))-1</f>
        <v>71</v>
      </c>
      <c r="B2785" s="31">
        <v>9</v>
      </c>
      <c r="C2785" s="10">
        <f>VLOOKUP($A2785,Database!$A:$Y,7,FALSE)</f>
        <v>46201.166666666664</v>
      </c>
      <c r="D2785" s="31" t="str">
        <f>VLOOKUP(Pronostics!$B2785,Setup_MPP!$A:$G,3,FALSE)</f>
        <v>Aurelien_dqp</v>
      </c>
      <c r="E2785" s="31" t="str">
        <f>VLOOKUP(Pronostics!$B2785,Setup_MPP!$A:$G,2,FALSE)</f>
        <v>Aurélien DE POULPIQUET</v>
      </c>
      <c r="F2785" s="31" t="str">
        <f>VLOOKUP($B2785,Setup_MPP!$A:$E,4,FALSE)</f>
        <v>#F4EA9D</v>
      </c>
      <c r="G2785" s="31" t="str">
        <f>VLOOKUP($B2785,Setup_MPP!$A:$E,5,FALSE)</f>
        <v>#D2C458</v>
      </c>
      <c r="H2785" s="31" t="str">
        <f>IFERROR(IF(AND(A2785&gt;=1,A2785&lt;=104),VLOOKUP($A2785,Location!$A:$J,6,FALSE),IF(A2785=0,"Avant l'ouverture",IF(OR(A2785=105,A2785=106),"Bonus"))),"")</f>
        <v>Tour 3</v>
      </c>
      <c r="I2785" s="31" t="str">
        <f>IF(LEFT(H2785,4)="Tour",VLOOKUP(A2785,Database!$A:$C,3,FALSE),"")</f>
        <v>J</v>
      </c>
      <c r="J2785" s="31" t="str">
        <f>VLOOKUP($A2785,Location!$A:$J,7,FALSE)</f>
        <v>Algérie</v>
      </c>
      <c r="K2785" s="31" t="str">
        <f>IFERROR(VLOOKUP(J2785,Setup_Team!$B:$C,2,FALSE), "TDB")</f>
        <v>ALG</v>
      </c>
      <c r="L2785" s="31" t="str">
        <f>VLOOKUP($A2785,Location!$A:$J,8,FALSE)</f>
        <v>Autriche</v>
      </c>
      <c r="M2785" s="31" t="str">
        <f>IFERROR(VLOOKUP(L2785,Setup_Team!$B:$C,2,FALSE), "TDB")</f>
        <v>AUT</v>
      </c>
      <c r="N2785" s="31" t="str">
        <f>VLOOKUP($A2785,Location!$A:$J,9,FALSE)</f>
        <v>Kansas City, Missouri</v>
      </c>
      <c r="O2785" s="31" t="str">
        <f>VLOOKUP($A2785,Location!$A:$J,10,FALSE)</f>
        <v>Arrowhead Stadium</v>
      </c>
      <c r="R2785" s="31">
        <v>0</v>
      </c>
      <c r="S2785" s="25">
        <f>VLOOKUP($A2785,Database!$A:$Y,10,FALSE)</f>
        <v>96</v>
      </c>
      <c r="T2785" s="25">
        <f>VLOOKUP($A2785,Database!$A:$Y,11,FALSE)</f>
        <v>103</v>
      </c>
      <c r="U2785" s="25">
        <f>VLOOKUP($A2785,Database!$A:$Y,12,FALSE)</f>
        <v>107</v>
      </c>
      <c r="V2785" s="25" t="str">
        <f>VLOOKUP(A2785,Database!A:M,13,FALSE)</f>
        <v>À venir</v>
      </c>
      <c r="W2785" s="25" t="str">
        <f>VLOOKUP($A2785,Database!$A:$Y,20,FALSE)</f>
        <v/>
      </c>
      <c r="X2785" s="25" t="str">
        <f>VLOOKUP($A2785,Database!$A:$Y,21,FALSE)</f>
        <v/>
      </c>
      <c r="Y2785" s="25" t="str">
        <f ca="1">IF(C2785&lt;NOW(),IF(AND(P2785&gt;Q2785,W2785&gt;X2785),S2785,IF(AND(P2785=Q2785,W2785=X2785),T2785,IF(AND(P2785&lt;Q2785,W2785&lt;X2785),U2785,0))),"")</f>
        <v/>
      </c>
      <c r="Z2785" s="25">
        <f>IF(AND(P2785=W2785,Q2785=X2785),1,0)</f>
        <v>1</v>
      </c>
      <c r="AA2785" s="25" t="str">
        <f>IF(Z2785=0,"",IF(ISBLANK(VLOOKUP(A2785,Database!A:AA,22,FALSE)),"",VLOOKUP(A2785,Database!A:AA,22,FALSE)))</f>
        <v>Exact</v>
      </c>
      <c r="AB2785" s="25">
        <f ca="1">IFERROR(IF(AND(Y2785&lt;&gt;"",OR(V2785="Terminé",V2785="En cours")),VLOOKUP(AA2785,Setup_ScoreExactBonus!A:D,4,FALSE),0),0)</f>
        <v>0</v>
      </c>
      <c r="AC2785" s="31" t="str">
        <f t="shared" ca="1" si="5"/>
        <v/>
      </c>
      <c r="AD2785" s="31">
        <f ca="1">SUMIFS(AC$2:AC2785,D$2:D2785,D2785)*IF(R2785=0,1,2)</f>
        <v>0</v>
      </c>
    </row>
    <row r="2786" spans="1:30" x14ac:dyDescent="0.35">
      <c r="A2786" s="31">
        <f>IF(ISBLANK(B2786),"",COUNTIF(B$2:B2786,B2786))-1</f>
        <v>71</v>
      </c>
      <c r="B2786" s="31">
        <v>16</v>
      </c>
      <c r="C2786" s="10">
        <f>VLOOKUP($A2786,Database!$A:$Y,7,FALSE)</f>
        <v>46201.166666666664</v>
      </c>
      <c r="D2786" s="31" t="str">
        <f>VLOOKUP(Pronostics!$B2786,Setup_MPP!$A:$G,3,FALSE)</f>
        <v>Laura#8V93E</v>
      </c>
      <c r="E2786" s="31" t="str">
        <f>VLOOKUP(Pronostics!$B2786,Setup_MPP!$A:$G,2,FALSE)</f>
        <v>Laura GIULIANO</v>
      </c>
      <c r="F2786" s="31" t="str">
        <f>VLOOKUP($B2786,Setup_MPP!$A:$E,4,FALSE)</f>
        <v>#86A4FE</v>
      </c>
      <c r="G2786" s="31" t="str">
        <f>VLOOKUP($B2786,Setup_MPP!$A:$E,5,FALSE)</f>
        <v>#3769FF</v>
      </c>
      <c r="H2786" s="31" t="str">
        <f>IFERROR(IF(AND(A2786&gt;=1,A2786&lt;=104),VLOOKUP($A2786,Location!$A:$J,6,FALSE),IF(A2786=0,"Avant l'ouverture",IF(OR(A2786=105,A2786=106),"Bonus"))),"")</f>
        <v>Tour 3</v>
      </c>
      <c r="I2786" s="31" t="str">
        <f>IF(LEFT(H2786,4)="Tour",VLOOKUP(A2786,Database!$A:$C,3,FALSE),"")</f>
        <v>J</v>
      </c>
      <c r="J2786" s="31" t="str">
        <f>VLOOKUP($A2786,Location!$A:$J,7,FALSE)</f>
        <v>Algérie</v>
      </c>
      <c r="K2786" s="31" t="str">
        <f>IFERROR(VLOOKUP(J2786,Setup_Team!$B:$C,2,FALSE), "TDB")</f>
        <v>ALG</v>
      </c>
      <c r="L2786" s="31" t="str">
        <f>VLOOKUP($A2786,Location!$A:$J,8,FALSE)</f>
        <v>Autriche</v>
      </c>
      <c r="M2786" s="31" t="str">
        <f>IFERROR(VLOOKUP(L2786,Setup_Team!$B:$C,2,FALSE), "TDB")</f>
        <v>AUT</v>
      </c>
      <c r="N2786" s="31" t="str">
        <f>VLOOKUP($A2786,Location!$A:$J,9,FALSE)</f>
        <v>Kansas City, Missouri</v>
      </c>
      <c r="O2786" s="31" t="str">
        <f>VLOOKUP($A2786,Location!$A:$J,10,FALSE)</f>
        <v>Arrowhead Stadium</v>
      </c>
      <c r="R2786" s="31">
        <v>0</v>
      </c>
      <c r="S2786" s="25">
        <f>VLOOKUP($A2786,Database!$A:$Y,10,FALSE)</f>
        <v>96</v>
      </c>
      <c r="T2786" s="25">
        <f>VLOOKUP($A2786,Database!$A:$Y,11,FALSE)</f>
        <v>103</v>
      </c>
      <c r="U2786" s="25">
        <f>VLOOKUP($A2786,Database!$A:$Y,12,FALSE)</f>
        <v>107</v>
      </c>
      <c r="V2786" s="25" t="str">
        <f>VLOOKUP(A2786,Database!A:M,13,FALSE)</f>
        <v>À venir</v>
      </c>
      <c r="W2786" s="25" t="str">
        <f>VLOOKUP($A2786,Database!$A:$Y,20,FALSE)</f>
        <v/>
      </c>
      <c r="X2786" s="25" t="str">
        <f>VLOOKUP($A2786,Database!$A:$Y,21,FALSE)</f>
        <v/>
      </c>
      <c r="Y2786" s="25" t="str">
        <f ca="1">IF(C2786&lt;NOW(),IF(AND(P2786&gt;Q2786,W2786&gt;X2786),S2786,IF(AND(P2786=Q2786,W2786=X2786),T2786,IF(AND(P2786&lt;Q2786,W2786&lt;X2786),U2786,0))),"")</f>
        <v/>
      </c>
      <c r="Z2786" s="25">
        <f>IF(AND(P2786=W2786,Q2786=X2786),1,0)</f>
        <v>1</v>
      </c>
      <c r="AA2786" s="25" t="str">
        <f>IF(Z2786=0,"",IF(ISBLANK(VLOOKUP(A2786,Database!A:AA,22,FALSE)),"",VLOOKUP(A2786,Database!A:AA,22,FALSE)))</f>
        <v>Exact</v>
      </c>
      <c r="AB2786" s="25">
        <f ca="1">IFERROR(IF(AND(Y2786&lt;&gt;"",OR(V2786="Terminé",V2786="En cours")),VLOOKUP(AA2786,Setup_ScoreExactBonus!A:D,4,FALSE),0),0)</f>
        <v>0</v>
      </c>
      <c r="AC2786" s="31" t="str">
        <f t="shared" ca="1" si="5"/>
        <v/>
      </c>
      <c r="AD2786" s="31">
        <f ca="1">SUMIFS(AC$2:AC2786,D$2:D2786,D2786)*IF(R2786=0,1,2)</f>
        <v>0</v>
      </c>
    </row>
    <row r="2787" spans="1:30" x14ac:dyDescent="0.35">
      <c r="A2787" s="31">
        <f>IF(ISBLANK(B2787),"",COUNTIF(B$2:B2787,B2787))-1</f>
        <v>71</v>
      </c>
      <c r="B2787" s="31">
        <v>11</v>
      </c>
      <c r="C2787" s="10">
        <f>VLOOKUP($A2787,Database!$A:$Y,7,FALSE)</f>
        <v>46201.166666666664</v>
      </c>
      <c r="D2787" s="31" t="str">
        <f>VLOOKUP(Pronostics!$B2787,Setup_MPP!$A:$G,3,FALSE)</f>
        <v>Kinsley#8SA6T</v>
      </c>
      <c r="E2787" s="31" t="str">
        <f>VLOOKUP(Pronostics!$B2787,Setup_MPP!$A:$G,2,FALSE)</f>
        <v>Kinsley ROQUE</v>
      </c>
      <c r="F2787" s="31" t="str">
        <f>VLOOKUP($B2787,Setup_MPP!$A:$E,4,FALSE)</f>
        <v>#CBEBBA</v>
      </c>
      <c r="G2787" s="31" t="str">
        <f>VLOOKUP($B2787,Setup_MPP!$A:$E,5,FALSE)</f>
        <v>#70BC6E</v>
      </c>
      <c r="H2787" s="31" t="str">
        <f>IFERROR(IF(AND(A2787&gt;=1,A2787&lt;=104),VLOOKUP($A2787,Location!$A:$J,6,FALSE),IF(A2787=0,"Avant l'ouverture",IF(OR(A2787=105,A2787=106),"Bonus"))),"")</f>
        <v>Tour 3</v>
      </c>
      <c r="I2787" s="31" t="str">
        <f>IF(LEFT(H2787,4)="Tour",VLOOKUP(A2787,Database!$A:$C,3,FALSE),"")</f>
        <v>J</v>
      </c>
      <c r="J2787" s="31" t="str">
        <f>VLOOKUP($A2787,Location!$A:$J,7,FALSE)</f>
        <v>Algérie</v>
      </c>
      <c r="K2787" s="31" t="str">
        <f>IFERROR(VLOOKUP(J2787,Setup_Team!$B:$C,2,FALSE), "TDB")</f>
        <v>ALG</v>
      </c>
      <c r="L2787" s="31" t="str">
        <f>VLOOKUP($A2787,Location!$A:$J,8,FALSE)</f>
        <v>Autriche</v>
      </c>
      <c r="M2787" s="31" t="str">
        <f>IFERROR(VLOOKUP(L2787,Setup_Team!$B:$C,2,FALSE), "TDB")</f>
        <v>AUT</v>
      </c>
      <c r="N2787" s="31" t="str">
        <f>VLOOKUP($A2787,Location!$A:$J,9,FALSE)</f>
        <v>Kansas City, Missouri</v>
      </c>
      <c r="O2787" s="31" t="str">
        <f>VLOOKUP($A2787,Location!$A:$J,10,FALSE)</f>
        <v>Arrowhead Stadium</v>
      </c>
      <c r="R2787" s="31">
        <v>0</v>
      </c>
      <c r="S2787" s="25">
        <f>VLOOKUP($A2787,Database!$A:$Y,10,FALSE)</f>
        <v>96</v>
      </c>
      <c r="T2787" s="25">
        <f>VLOOKUP($A2787,Database!$A:$Y,11,FALSE)</f>
        <v>103</v>
      </c>
      <c r="U2787" s="25">
        <f>VLOOKUP($A2787,Database!$A:$Y,12,FALSE)</f>
        <v>107</v>
      </c>
      <c r="V2787" s="25" t="str">
        <f>VLOOKUP(A2787,Database!A:M,13,FALSE)</f>
        <v>À venir</v>
      </c>
      <c r="W2787" s="25" t="str">
        <f>VLOOKUP($A2787,Database!$A:$Y,20,FALSE)</f>
        <v/>
      </c>
      <c r="X2787" s="25" t="str">
        <f>VLOOKUP($A2787,Database!$A:$Y,21,FALSE)</f>
        <v/>
      </c>
      <c r="Y2787" s="25" t="str">
        <f ca="1">IF(C2787&lt;NOW(),IF(AND(P2787&gt;Q2787,W2787&gt;X2787),S2787,IF(AND(P2787=Q2787,W2787=X2787),T2787,IF(AND(P2787&lt;Q2787,W2787&lt;X2787),U2787,0))),"")</f>
        <v/>
      </c>
      <c r="Z2787" s="25">
        <f>IF(AND(P2787=W2787,Q2787=X2787),1,0)</f>
        <v>1</v>
      </c>
      <c r="AA2787" s="25" t="str">
        <f>IF(Z2787=0,"",IF(ISBLANK(VLOOKUP(A2787,Database!A:AA,22,FALSE)),"",VLOOKUP(A2787,Database!A:AA,22,FALSE)))</f>
        <v>Exact</v>
      </c>
      <c r="AB2787" s="25">
        <f ca="1">IFERROR(IF(AND(Y2787&lt;&gt;"",OR(V2787="Terminé",V2787="En cours")),VLOOKUP(AA2787,Setup_ScoreExactBonus!A:D,4,FALSE),0),0)</f>
        <v>0</v>
      </c>
      <c r="AC2787" s="31" t="str">
        <f t="shared" ca="1" si="5"/>
        <v/>
      </c>
      <c r="AD2787" s="31">
        <f ca="1">SUMIFS(AC$2:AC2787,D$2:D2787,D2787)*IF(R2787=0,1,2)</f>
        <v>0</v>
      </c>
    </row>
    <row r="2788" spans="1:30" x14ac:dyDescent="0.35">
      <c r="A2788" s="31">
        <f>IF(ISBLANK(B2788),"",COUNTIF(B$2:B2788,B2788))-1</f>
        <v>71</v>
      </c>
      <c r="B2788" s="31">
        <v>24</v>
      </c>
      <c r="C2788" s="10">
        <f>VLOOKUP($A2788,Database!$A:$Y,7,FALSE)</f>
        <v>46201.166666666664</v>
      </c>
      <c r="D2788" s="31" t="str">
        <f>VLOOKUP(Pronostics!$B2788,Setup_MPP!$A:$G,3,FALSE)</f>
        <v>Joueur24</v>
      </c>
      <c r="E2788" s="31" t="str">
        <f>VLOOKUP(Pronostics!$B2788,Setup_MPP!$A:$G,2,FALSE)</f>
        <v>Joueur24</v>
      </c>
      <c r="F2788" s="31" t="str">
        <f>VLOOKUP($B2788,Setup_MPP!$A:$E,4,FALSE)</f>
        <v>#D5D5D5</v>
      </c>
      <c r="G2788" s="31" t="str">
        <f>VLOOKUP($B2788,Setup_MPP!$A:$E,5,FALSE)</f>
        <v>#727272</v>
      </c>
      <c r="H2788" s="31" t="str">
        <f>IFERROR(IF(AND(A2788&gt;=1,A2788&lt;=104),VLOOKUP($A2788,Location!$A:$J,6,FALSE),IF(A2788=0,"Avant l'ouverture",IF(OR(A2788=105,A2788=106),"Bonus"))),"")</f>
        <v>Tour 3</v>
      </c>
      <c r="I2788" s="31" t="str">
        <f>IF(LEFT(H2788,4)="Tour",VLOOKUP(A2788,Database!$A:$C,3,FALSE),"")</f>
        <v>J</v>
      </c>
      <c r="J2788" s="31" t="str">
        <f>VLOOKUP($A2788,Location!$A:$J,7,FALSE)</f>
        <v>Algérie</v>
      </c>
      <c r="K2788" s="31" t="str">
        <f>IFERROR(VLOOKUP(J2788,Setup_Team!$B:$C,2,FALSE), "TDB")</f>
        <v>ALG</v>
      </c>
      <c r="L2788" s="31" t="str">
        <f>VLOOKUP($A2788,Location!$A:$J,8,FALSE)</f>
        <v>Autriche</v>
      </c>
      <c r="M2788" s="31" t="str">
        <f>IFERROR(VLOOKUP(L2788,Setup_Team!$B:$C,2,FALSE), "TDB")</f>
        <v>AUT</v>
      </c>
      <c r="N2788" s="31" t="str">
        <f>VLOOKUP($A2788,Location!$A:$J,9,FALSE)</f>
        <v>Kansas City, Missouri</v>
      </c>
      <c r="O2788" s="31" t="str">
        <f>VLOOKUP($A2788,Location!$A:$J,10,FALSE)</f>
        <v>Arrowhead Stadium</v>
      </c>
      <c r="R2788" s="31">
        <v>0</v>
      </c>
      <c r="S2788" s="25">
        <f>VLOOKUP($A2788,Database!$A:$Y,10,FALSE)</f>
        <v>96</v>
      </c>
      <c r="T2788" s="25">
        <f>VLOOKUP($A2788,Database!$A:$Y,11,FALSE)</f>
        <v>103</v>
      </c>
      <c r="U2788" s="25">
        <f>VLOOKUP($A2788,Database!$A:$Y,12,FALSE)</f>
        <v>107</v>
      </c>
      <c r="V2788" s="25" t="str">
        <f>VLOOKUP(A2788,Database!A:M,13,FALSE)</f>
        <v>À venir</v>
      </c>
      <c r="W2788" s="25" t="str">
        <f>VLOOKUP($A2788,Database!$A:$Y,20,FALSE)</f>
        <v/>
      </c>
      <c r="X2788" s="25" t="str">
        <f>VLOOKUP($A2788,Database!$A:$Y,21,FALSE)</f>
        <v/>
      </c>
      <c r="Y2788" s="25" t="str">
        <f ca="1">IF(C2788&lt;NOW(),IF(AND(P2788&gt;Q2788,W2788&gt;X2788),S2788,IF(AND(P2788=Q2788,W2788=X2788),T2788,IF(AND(P2788&lt;Q2788,W2788&lt;X2788),U2788,0))),"")</f>
        <v/>
      </c>
      <c r="Z2788" s="25">
        <f>IF(AND(P2788=W2788,Q2788=X2788),1,0)</f>
        <v>1</v>
      </c>
      <c r="AA2788" s="25" t="str">
        <f>IF(Z2788=0,"",IF(ISBLANK(VLOOKUP(A2788,Database!A:AA,22,FALSE)),"",VLOOKUP(A2788,Database!A:AA,22,FALSE)))</f>
        <v>Exact</v>
      </c>
      <c r="AB2788" s="25">
        <f ca="1">IFERROR(IF(AND(Y2788&lt;&gt;"",OR(V2788="Terminé",V2788="En cours")),VLOOKUP(AA2788,Setup_ScoreExactBonus!A:D,4,FALSE),0),0)</f>
        <v>0</v>
      </c>
      <c r="AC2788" s="31" t="str">
        <f t="shared" ca="1" si="5"/>
        <v/>
      </c>
      <c r="AD2788" s="31">
        <f ca="1">SUMIFS(AC$2:AC2788,D$2:D2788,D2788)*IF(R2788=0,1,2)</f>
        <v>0</v>
      </c>
    </row>
    <row r="2789" spans="1:30" x14ac:dyDescent="0.35">
      <c r="A2789" s="31">
        <f>IF(ISBLANK(B2789),"",COUNTIF(B$2:B2789,B2789))-1</f>
        <v>71</v>
      </c>
      <c r="B2789" s="31">
        <v>19</v>
      </c>
      <c r="C2789" s="10">
        <f>VLOOKUP($A2789,Database!$A:$Y,7,FALSE)</f>
        <v>46201.166666666664</v>
      </c>
      <c r="D2789" s="31" t="str">
        <f>VLOOKUP(Pronostics!$B2789,Setup_MPP!$A:$G,3,FALSE)</f>
        <v>Joueur19</v>
      </c>
      <c r="E2789" s="31" t="str">
        <f>VLOOKUP(Pronostics!$B2789,Setup_MPP!$A:$G,2,FALSE)</f>
        <v>Joueur19</v>
      </c>
      <c r="F2789" s="31" t="str">
        <f>VLOOKUP($B2789,Setup_MPP!$A:$E,4,FALSE)</f>
        <v>#D5D5D5</v>
      </c>
      <c r="G2789" s="31" t="str">
        <f>VLOOKUP($B2789,Setup_MPP!$A:$E,5,FALSE)</f>
        <v>#727272</v>
      </c>
      <c r="H2789" s="31" t="str">
        <f>IFERROR(IF(AND(A2789&gt;=1,A2789&lt;=104),VLOOKUP($A2789,Location!$A:$J,6,FALSE),IF(A2789=0,"Avant l'ouverture",IF(OR(A2789=105,A2789=106),"Bonus"))),"")</f>
        <v>Tour 3</v>
      </c>
      <c r="I2789" s="31" t="str">
        <f>IF(LEFT(H2789,4)="Tour",VLOOKUP(A2789,Database!$A:$C,3,FALSE),"")</f>
        <v>J</v>
      </c>
      <c r="J2789" s="31" t="str">
        <f>VLOOKUP($A2789,Location!$A:$J,7,FALSE)</f>
        <v>Algérie</v>
      </c>
      <c r="K2789" s="31" t="str">
        <f>IFERROR(VLOOKUP(J2789,Setup_Team!$B:$C,2,FALSE), "TDB")</f>
        <v>ALG</v>
      </c>
      <c r="L2789" s="31" t="str">
        <f>VLOOKUP($A2789,Location!$A:$J,8,FALSE)</f>
        <v>Autriche</v>
      </c>
      <c r="M2789" s="31" t="str">
        <f>IFERROR(VLOOKUP(L2789,Setup_Team!$B:$C,2,FALSE), "TDB")</f>
        <v>AUT</v>
      </c>
      <c r="N2789" s="31" t="str">
        <f>VLOOKUP($A2789,Location!$A:$J,9,FALSE)</f>
        <v>Kansas City, Missouri</v>
      </c>
      <c r="O2789" s="31" t="str">
        <f>VLOOKUP($A2789,Location!$A:$J,10,FALSE)</f>
        <v>Arrowhead Stadium</v>
      </c>
      <c r="R2789" s="31">
        <v>0</v>
      </c>
      <c r="S2789" s="25">
        <f>VLOOKUP($A2789,Database!$A:$Y,10,FALSE)</f>
        <v>96</v>
      </c>
      <c r="T2789" s="25">
        <f>VLOOKUP($A2789,Database!$A:$Y,11,FALSE)</f>
        <v>103</v>
      </c>
      <c r="U2789" s="25">
        <f>VLOOKUP($A2789,Database!$A:$Y,12,FALSE)</f>
        <v>107</v>
      </c>
      <c r="V2789" s="25" t="str">
        <f>VLOOKUP(A2789,Database!A:M,13,FALSE)</f>
        <v>À venir</v>
      </c>
      <c r="W2789" s="25" t="str">
        <f>VLOOKUP($A2789,Database!$A:$Y,20,FALSE)</f>
        <v/>
      </c>
      <c r="X2789" s="25" t="str">
        <f>VLOOKUP($A2789,Database!$A:$Y,21,FALSE)</f>
        <v/>
      </c>
      <c r="Y2789" s="25" t="str">
        <f ca="1">IF(C2789&lt;NOW(),IF(AND(P2789&gt;Q2789,W2789&gt;X2789),S2789,IF(AND(P2789=Q2789,W2789=X2789),T2789,IF(AND(P2789&lt;Q2789,W2789&lt;X2789),U2789,0))),"")</f>
        <v/>
      </c>
      <c r="Z2789" s="25">
        <f>IF(AND(P2789=W2789,Q2789=X2789),1,0)</f>
        <v>1</v>
      </c>
      <c r="AA2789" s="25" t="str">
        <f>IF(Z2789=0,"",IF(ISBLANK(VLOOKUP(A2789,Database!A:AA,22,FALSE)),"",VLOOKUP(A2789,Database!A:AA,22,FALSE)))</f>
        <v>Exact</v>
      </c>
      <c r="AB2789" s="25">
        <f ca="1">IFERROR(IF(AND(Y2789&lt;&gt;"",OR(V2789="Terminé",V2789="En cours")),VLOOKUP(AA2789,Setup_ScoreExactBonus!A:D,4,FALSE),0),0)</f>
        <v>0</v>
      </c>
      <c r="AC2789" s="31" t="str">
        <f t="shared" ca="1" si="5"/>
        <v/>
      </c>
      <c r="AD2789" s="31">
        <f ca="1">SUMIFS(AC$2:AC2789,D$2:D2789,D2789)*IF(R2789=0,1,2)</f>
        <v>0</v>
      </c>
    </row>
    <row r="2790" spans="1:30" x14ac:dyDescent="0.35">
      <c r="A2790" s="31">
        <f>IF(ISBLANK(B2790),"",COUNTIF(B$2:B2790,B2790))-1</f>
        <v>71</v>
      </c>
      <c r="B2790" s="31">
        <v>18</v>
      </c>
      <c r="C2790" s="10">
        <f>VLOOKUP($A2790,Database!$A:$Y,7,FALSE)</f>
        <v>46201.166666666664</v>
      </c>
      <c r="D2790" s="31" t="str">
        <f>VLOOKUP(Pronostics!$B2790,Setup_MPP!$A:$G,3,FALSE)</f>
        <v>Joueur18</v>
      </c>
      <c r="E2790" s="31" t="str">
        <f>VLOOKUP(Pronostics!$B2790,Setup_MPP!$A:$G,2,FALSE)</f>
        <v>Joueur18</v>
      </c>
      <c r="F2790" s="31" t="str">
        <f>VLOOKUP($B2790,Setup_MPP!$A:$E,4,FALSE)</f>
        <v>#FFC9B0</v>
      </c>
      <c r="G2790" s="31" t="str">
        <f>VLOOKUP($B2790,Setup_MPP!$A:$E,5,FALSE)</f>
        <v>#F28D57</v>
      </c>
      <c r="H2790" s="31" t="str">
        <f>IFERROR(IF(AND(A2790&gt;=1,A2790&lt;=104),VLOOKUP($A2790,Location!$A:$J,6,FALSE),IF(A2790=0,"Avant l'ouverture",IF(OR(A2790=105,A2790=106),"Bonus"))),"")</f>
        <v>Tour 3</v>
      </c>
      <c r="I2790" s="31" t="str">
        <f>IF(LEFT(H2790,4)="Tour",VLOOKUP(A2790,Database!$A:$C,3,FALSE),"")</f>
        <v>J</v>
      </c>
      <c r="J2790" s="31" t="str">
        <f>VLOOKUP($A2790,Location!$A:$J,7,FALSE)</f>
        <v>Algérie</v>
      </c>
      <c r="K2790" s="31" t="str">
        <f>IFERROR(VLOOKUP(J2790,Setup_Team!$B:$C,2,FALSE), "TDB")</f>
        <v>ALG</v>
      </c>
      <c r="L2790" s="31" t="str">
        <f>VLOOKUP($A2790,Location!$A:$J,8,FALSE)</f>
        <v>Autriche</v>
      </c>
      <c r="M2790" s="31" t="str">
        <f>IFERROR(VLOOKUP(L2790,Setup_Team!$B:$C,2,FALSE), "TDB")</f>
        <v>AUT</v>
      </c>
      <c r="N2790" s="31" t="str">
        <f>VLOOKUP($A2790,Location!$A:$J,9,FALSE)</f>
        <v>Kansas City, Missouri</v>
      </c>
      <c r="O2790" s="31" t="str">
        <f>VLOOKUP($A2790,Location!$A:$J,10,FALSE)</f>
        <v>Arrowhead Stadium</v>
      </c>
      <c r="R2790" s="31">
        <v>0</v>
      </c>
      <c r="S2790" s="25">
        <f>VLOOKUP($A2790,Database!$A:$Y,10,FALSE)</f>
        <v>96</v>
      </c>
      <c r="T2790" s="25">
        <f>VLOOKUP($A2790,Database!$A:$Y,11,FALSE)</f>
        <v>103</v>
      </c>
      <c r="U2790" s="25">
        <f>VLOOKUP($A2790,Database!$A:$Y,12,FALSE)</f>
        <v>107</v>
      </c>
      <c r="V2790" s="25" t="str">
        <f>VLOOKUP(A2790,Database!A:M,13,FALSE)</f>
        <v>À venir</v>
      </c>
      <c r="W2790" s="25" t="str">
        <f>VLOOKUP($A2790,Database!$A:$Y,20,FALSE)</f>
        <v/>
      </c>
      <c r="X2790" s="25" t="str">
        <f>VLOOKUP($A2790,Database!$A:$Y,21,FALSE)</f>
        <v/>
      </c>
      <c r="Y2790" s="25" t="str">
        <f ca="1">IF(C2790&lt;NOW(),IF(AND(P2790&gt;Q2790,W2790&gt;X2790),S2790,IF(AND(P2790=Q2790,W2790=X2790),T2790,IF(AND(P2790&lt;Q2790,W2790&lt;X2790),U2790,0))),"")</f>
        <v/>
      </c>
      <c r="Z2790" s="25">
        <f>IF(AND(P2790=W2790,Q2790=X2790),1,0)</f>
        <v>1</v>
      </c>
      <c r="AA2790" s="25" t="str">
        <f>IF(Z2790=0,"",IF(ISBLANK(VLOOKUP(A2790,Database!A:AA,22,FALSE)),"",VLOOKUP(A2790,Database!A:AA,22,FALSE)))</f>
        <v>Exact</v>
      </c>
      <c r="AB2790" s="25">
        <f ca="1">IFERROR(IF(AND(Y2790&lt;&gt;"",OR(V2790="Terminé",V2790="En cours")),VLOOKUP(AA2790,Setup_ScoreExactBonus!A:D,4,FALSE),0),0)</f>
        <v>0</v>
      </c>
      <c r="AC2790" s="31" t="str">
        <f t="shared" ca="1" si="5"/>
        <v/>
      </c>
      <c r="AD2790" s="31">
        <f ca="1">SUMIFS(AC$2:AC2790,D$2:D2790,D2790)*IF(R2790=0,1,2)</f>
        <v>0</v>
      </c>
    </row>
    <row r="2791" spans="1:30" x14ac:dyDescent="0.35">
      <c r="A2791" s="31">
        <f>IF(ISBLANK(B2791),"",COUNTIF(B$2:B2791,B2791))-1</f>
        <v>71</v>
      </c>
      <c r="B2791" s="31">
        <v>20</v>
      </c>
      <c r="C2791" s="10">
        <f>VLOOKUP($A2791,Database!$A:$Y,7,FALSE)</f>
        <v>46201.166666666664</v>
      </c>
      <c r="D2791" s="31" t="str">
        <f>VLOOKUP(Pronostics!$B2791,Setup_MPP!$A:$G,3,FALSE)</f>
        <v>Joueur20</v>
      </c>
      <c r="E2791" s="31" t="str">
        <f>VLOOKUP(Pronostics!$B2791,Setup_MPP!$A:$G,2,FALSE)</f>
        <v>Joueur20</v>
      </c>
      <c r="F2791" s="31" t="str">
        <f>VLOOKUP($B2791,Setup_MPP!$A:$E,4,FALSE)</f>
        <v>#D5D5D5</v>
      </c>
      <c r="G2791" s="31" t="str">
        <f>VLOOKUP($B2791,Setup_MPP!$A:$E,5,FALSE)</f>
        <v>#727272</v>
      </c>
      <c r="H2791" s="31" t="str">
        <f>IFERROR(IF(AND(A2791&gt;=1,A2791&lt;=104),VLOOKUP($A2791,Location!$A:$J,6,FALSE),IF(A2791=0,"Avant l'ouverture",IF(OR(A2791=105,A2791=106),"Bonus"))),"")</f>
        <v>Tour 3</v>
      </c>
      <c r="I2791" s="31" t="str">
        <f>IF(LEFT(H2791,4)="Tour",VLOOKUP(A2791,Database!$A:$C,3,FALSE),"")</f>
        <v>J</v>
      </c>
      <c r="J2791" s="31" t="str">
        <f>VLOOKUP($A2791,Location!$A:$J,7,FALSE)</f>
        <v>Algérie</v>
      </c>
      <c r="K2791" s="31" t="str">
        <f>IFERROR(VLOOKUP(J2791,Setup_Team!$B:$C,2,FALSE), "TDB")</f>
        <v>ALG</v>
      </c>
      <c r="L2791" s="31" t="str">
        <f>VLOOKUP($A2791,Location!$A:$J,8,FALSE)</f>
        <v>Autriche</v>
      </c>
      <c r="M2791" s="31" t="str">
        <f>IFERROR(VLOOKUP(L2791,Setup_Team!$B:$C,2,FALSE), "TDB")</f>
        <v>AUT</v>
      </c>
      <c r="N2791" s="31" t="str">
        <f>VLOOKUP($A2791,Location!$A:$J,9,FALSE)</f>
        <v>Kansas City, Missouri</v>
      </c>
      <c r="O2791" s="31" t="str">
        <f>VLOOKUP($A2791,Location!$A:$J,10,FALSE)</f>
        <v>Arrowhead Stadium</v>
      </c>
      <c r="R2791" s="31">
        <v>0</v>
      </c>
      <c r="S2791" s="25">
        <f>VLOOKUP($A2791,Database!$A:$Y,10,FALSE)</f>
        <v>96</v>
      </c>
      <c r="T2791" s="25">
        <f>VLOOKUP($A2791,Database!$A:$Y,11,FALSE)</f>
        <v>103</v>
      </c>
      <c r="U2791" s="25">
        <f>VLOOKUP($A2791,Database!$A:$Y,12,FALSE)</f>
        <v>107</v>
      </c>
      <c r="V2791" s="25" t="str">
        <f>VLOOKUP(A2791,Database!A:M,13,FALSE)</f>
        <v>À venir</v>
      </c>
      <c r="W2791" s="25" t="str">
        <f>VLOOKUP($A2791,Database!$A:$Y,20,FALSE)</f>
        <v/>
      </c>
      <c r="X2791" s="25" t="str">
        <f>VLOOKUP($A2791,Database!$A:$Y,21,FALSE)</f>
        <v/>
      </c>
      <c r="Y2791" s="25" t="str">
        <f ca="1">IF(C2791&lt;NOW(),IF(AND(P2791&gt;Q2791,W2791&gt;X2791),S2791,IF(AND(P2791=Q2791,W2791=X2791),T2791,IF(AND(P2791&lt;Q2791,W2791&lt;X2791),U2791,0))),"")</f>
        <v/>
      </c>
      <c r="Z2791" s="25">
        <f>IF(AND(P2791=W2791,Q2791=X2791),1,0)</f>
        <v>1</v>
      </c>
      <c r="AA2791" s="25" t="str">
        <f>IF(Z2791=0,"",IF(ISBLANK(VLOOKUP(A2791,Database!A:AA,22,FALSE)),"",VLOOKUP(A2791,Database!A:AA,22,FALSE)))</f>
        <v>Exact</v>
      </c>
      <c r="AB2791" s="25">
        <f ca="1">IFERROR(IF(AND(Y2791&lt;&gt;"",OR(V2791="Terminé",V2791="En cours")),VLOOKUP(AA2791,Setup_ScoreExactBonus!A:D,4,FALSE),0),0)</f>
        <v>0</v>
      </c>
      <c r="AC2791" s="31" t="str">
        <f t="shared" ca="1" si="5"/>
        <v/>
      </c>
      <c r="AD2791" s="31">
        <f ca="1">SUMIFS(AC$2:AC2791,D$2:D2791,D2791)*IF(R2791=0,1,2)</f>
        <v>0</v>
      </c>
    </row>
    <row r="2792" spans="1:30" x14ac:dyDescent="0.35">
      <c r="A2792" s="31">
        <f>IF(ISBLANK(B2792),"",COUNTIF(B$2:B2792,B2792))-1</f>
        <v>71</v>
      </c>
      <c r="B2792" s="31">
        <v>22</v>
      </c>
      <c r="C2792" s="10">
        <f>VLOOKUP($A2792,Database!$A:$Y,7,FALSE)</f>
        <v>46201.166666666664</v>
      </c>
      <c r="D2792" s="31" t="str">
        <f>VLOOKUP(Pronostics!$B2792,Setup_MPP!$A:$G,3,FALSE)</f>
        <v>Joueur22</v>
      </c>
      <c r="E2792" s="31" t="str">
        <f>VLOOKUP(Pronostics!$B2792,Setup_MPP!$A:$G,2,FALSE)</f>
        <v>Joueur22</v>
      </c>
      <c r="F2792" s="31" t="str">
        <f>VLOOKUP($B2792,Setup_MPP!$A:$E,4,FALSE)</f>
        <v>#D5D5D5</v>
      </c>
      <c r="G2792" s="31" t="str">
        <f>VLOOKUP($B2792,Setup_MPP!$A:$E,5,FALSE)</f>
        <v>#727272</v>
      </c>
      <c r="H2792" s="31" t="str">
        <f>IFERROR(IF(AND(A2792&gt;=1,A2792&lt;=104),VLOOKUP($A2792,Location!$A:$J,6,FALSE),IF(A2792=0,"Avant l'ouverture",IF(OR(A2792=105,A2792=106),"Bonus"))),"")</f>
        <v>Tour 3</v>
      </c>
      <c r="I2792" s="31" t="str">
        <f>IF(LEFT(H2792,4)="Tour",VLOOKUP(A2792,Database!$A:$C,3,FALSE),"")</f>
        <v>J</v>
      </c>
      <c r="J2792" s="31" t="str">
        <f>VLOOKUP($A2792,Location!$A:$J,7,FALSE)</f>
        <v>Algérie</v>
      </c>
      <c r="K2792" s="31" t="str">
        <f>IFERROR(VLOOKUP(J2792,Setup_Team!$B:$C,2,FALSE), "TDB")</f>
        <v>ALG</v>
      </c>
      <c r="L2792" s="31" t="str">
        <f>VLOOKUP($A2792,Location!$A:$J,8,FALSE)</f>
        <v>Autriche</v>
      </c>
      <c r="M2792" s="31" t="str">
        <f>IFERROR(VLOOKUP(L2792,Setup_Team!$B:$C,2,FALSE), "TDB")</f>
        <v>AUT</v>
      </c>
      <c r="N2792" s="31" t="str">
        <f>VLOOKUP($A2792,Location!$A:$J,9,FALSE)</f>
        <v>Kansas City, Missouri</v>
      </c>
      <c r="O2792" s="31" t="str">
        <f>VLOOKUP($A2792,Location!$A:$J,10,FALSE)</f>
        <v>Arrowhead Stadium</v>
      </c>
      <c r="R2792" s="31">
        <v>0</v>
      </c>
      <c r="S2792" s="25">
        <f>VLOOKUP($A2792,Database!$A:$Y,10,FALSE)</f>
        <v>96</v>
      </c>
      <c r="T2792" s="25">
        <f>VLOOKUP($A2792,Database!$A:$Y,11,FALSE)</f>
        <v>103</v>
      </c>
      <c r="U2792" s="25">
        <f>VLOOKUP($A2792,Database!$A:$Y,12,FALSE)</f>
        <v>107</v>
      </c>
      <c r="V2792" s="25" t="str">
        <f>VLOOKUP(A2792,Database!A:M,13,FALSE)</f>
        <v>À venir</v>
      </c>
      <c r="W2792" s="25" t="str">
        <f>VLOOKUP($A2792,Database!$A:$Y,20,FALSE)</f>
        <v/>
      </c>
      <c r="X2792" s="25" t="str">
        <f>VLOOKUP($A2792,Database!$A:$Y,21,FALSE)</f>
        <v/>
      </c>
      <c r="Y2792" s="25" t="str">
        <f ca="1">IF(C2792&lt;NOW(),IF(AND(P2792&gt;Q2792,W2792&gt;X2792),S2792,IF(AND(P2792=Q2792,W2792=X2792),T2792,IF(AND(P2792&lt;Q2792,W2792&lt;X2792),U2792,0))),"")</f>
        <v/>
      </c>
      <c r="Z2792" s="25">
        <f>IF(AND(P2792=W2792,Q2792=X2792),1,0)</f>
        <v>1</v>
      </c>
      <c r="AA2792" s="25" t="str">
        <f>IF(Z2792=0,"",IF(ISBLANK(VLOOKUP(A2792,Database!A:AA,22,FALSE)),"",VLOOKUP(A2792,Database!A:AA,22,FALSE)))</f>
        <v>Exact</v>
      </c>
      <c r="AB2792" s="25">
        <f ca="1">IFERROR(IF(AND(Y2792&lt;&gt;"",OR(V2792="Terminé",V2792="En cours")),VLOOKUP(AA2792,Setup_ScoreExactBonus!A:D,4,FALSE),0),0)</f>
        <v>0</v>
      </c>
      <c r="AC2792" s="31" t="str">
        <f t="shared" ca="1" si="5"/>
        <v/>
      </c>
      <c r="AD2792" s="31">
        <f ca="1">SUMIFS(AC$2:AC2792,D$2:D2792,D2792)*IF(R2792=0,1,2)</f>
        <v>0</v>
      </c>
    </row>
    <row r="2793" spans="1:30" x14ac:dyDescent="0.35">
      <c r="A2793" s="31">
        <f>IF(ISBLANK(B2793),"",COUNTIF(B$2:B2793,B2793))-1</f>
        <v>71</v>
      </c>
      <c r="B2793" s="31">
        <v>23</v>
      </c>
      <c r="C2793" s="10">
        <f>VLOOKUP($A2793,Database!$A:$Y,7,FALSE)</f>
        <v>46201.166666666664</v>
      </c>
      <c r="D2793" s="31" t="str">
        <f>VLOOKUP(Pronostics!$B2793,Setup_MPP!$A:$G,3,FALSE)</f>
        <v>Joueur23</v>
      </c>
      <c r="E2793" s="31" t="str">
        <f>VLOOKUP(Pronostics!$B2793,Setup_MPP!$A:$G,2,FALSE)</f>
        <v>Joueur23</v>
      </c>
      <c r="F2793" s="31" t="str">
        <f>VLOOKUP($B2793,Setup_MPP!$A:$E,4,FALSE)</f>
        <v>#D5D5D5</v>
      </c>
      <c r="G2793" s="31" t="str">
        <f>VLOOKUP($B2793,Setup_MPP!$A:$E,5,FALSE)</f>
        <v>#727272</v>
      </c>
      <c r="H2793" s="31" t="str">
        <f>IFERROR(IF(AND(A2793&gt;=1,A2793&lt;=104),VLOOKUP($A2793,Location!$A:$J,6,FALSE),IF(A2793=0,"Avant l'ouverture",IF(OR(A2793=105,A2793=106),"Bonus"))),"")</f>
        <v>Tour 3</v>
      </c>
      <c r="I2793" s="31" t="str">
        <f>IF(LEFT(H2793,4)="Tour",VLOOKUP(A2793,Database!$A:$C,3,FALSE),"")</f>
        <v>J</v>
      </c>
      <c r="J2793" s="31" t="str">
        <f>VLOOKUP($A2793,Location!$A:$J,7,FALSE)</f>
        <v>Algérie</v>
      </c>
      <c r="K2793" s="31" t="str">
        <f>IFERROR(VLOOKUP(J2793,Setup_Team!$B:$C,2,FALSE), "TDB")</f>
        <v>ALG</v>
      </c>
      <c r="L2793" s="31" t="str">
        <f>VLOOKUP($A2793,Location!$A:$J,8,FALSE)</f>
        <v>Autriche</v>
      </c>
      <c r="M2793" s="31" t="str">
        <f>IFERROR(VLOOKUP(L2793,Setup_Team!$B:$C,2,FALSE), "TDB")</f>
        <v>AUT</v>
      </c>
      <c r="N2793" s="31" t="str">
        <f>VLOOKUP($A2793,Location!$A:$J,9,FALSE)</f>
        <v>Kansas City, Missouri</v>
      </c>
      <c r="O2793" s="31" t="str">
        <f>VLOOKUP($A2793,Location!$A:$J,10,FALSE)</f>
        <v>Arrowhead Stadium</v>
      </c>
      <c r="R2793" s="31">
        <v>0</v>
      </c>
      <c r="S2793" s="25">
        <f>VLOOKUP($A2793,Database!$A:$Y,10,FALSE)</f>
        <v>96</v>
      </c>
      <c r="T2793" s="25">
        <f>VLOOKUP($A2793,Database!$A:$Y,11,FALSE)</f>
        <v>103</v>
      </c>
      <c r="U2793" s="25">
        <f>VLOOKUP($A2793,Database!$A:$Y,12,FALSE)</f>
        <v>107</v>
      </c>
      <c r="V2793" s="25" t="str">
        <f>VLOOKUP(A2793,Database!A:M,13,FALSE)</f>
        <v>À venir</v>
      </c>
      <c r="W2793" s="25" t="str">
        <f>VLOOKUP($A2793,Database!$A:$Y,20,FALSE)</f>
        <v/>
      </c>
      <c r="X2793" s="25" t="str">
        <f>VLOOKUP($A2793,Database!$A:$Y,21,FALSE)</f>
        <v/>
      </c>
      <c r="Y2793" s="25" t="str">
        <f ca="1">IF(C2793&lt;NOW(),IF(AND(P2793&gt;Q2793,W2793&gt;X2793),S2793,IF(AND(P2793=Q2793,W2793=X2793),T2793,IF(AND(P2793&lt;Q2793,W2793&lt;X2793),U2793,0))),"")</f>
        <v/>
      </c>
      <c r="Z2793" s="25">
        <f>IF(AND(P2793=W2793,Q2793=X2793),1,0)</f>
        <v>1</v>
      </c>
      <c r="AA2793" s="25" t="str">
        <f>IF(Z2793=0,"",IF(ISBLANK(VLOOKUP(A2793,Database!A:AA,22,FALSE)),"",VLOOKUP(A2793,Database!A:AA,22,FALSE)))</f>
        <v>Exact</v>
      </c>
      <c r="AB2793" s="25">
        <f ca="1">IFERROR(IF(AND(Y2793&lt;&gt;"",OR(V2793="Terminé",V2793="En cours")),VLOOKUP(AA2793,Setup_ScoreExactBonus!A:D,4,FALSE),0),0)</f>
        <v>0</v>
      </c>
      <c r="AC2793" s="31" t="str">
        <f t="shared" ca="1" si="5"/>
        <v/>
      </c>
      <c r="AD2793" s="31">
        <f ca="1">SUMIFS(AC$2:AC2793,D$2:D2793,D2793)*IF(R2793=0,1,2)</f>
        <v>0</v>
      </c>
    </row>
    <row r="2794" spans="1:30" x14ac:dyDescent="0.35">
      <c r="A2794" s="31">
        <f>IF(ISBLANK(B2794),"",COUNTIF(B$2:B2794,B2794))-1</f>
        <v>71</v>
      </c>
      <c r="B2794" s="31">
        <v>21</v>
      </c>
      <c r="C2794" s="10">
        <f>VLOOKUP($A2794,Database!$A:$Y,7,FALSE)</f>
        <v>46201.166666666664</v>
      </c>
      <c r="D2794" s="31" t="str">
        <f>VLOOKUP(Pronostics!$B2794,Setup_MPP!$A:$G,3,FALSE)</f>
        <v>Joueur21</v>
      </c>
      <c r="E2794" s="31" t="str">
        <f>VLOOKUP(Pronostics!$B2794,Setup_MPP!$A:$G,2,FALSE)</f>
        <v>Joueur21</v>
      </c>
      <c r="F2794" s="31" t="str">
        <f>VLOOKUP($B2794,Setup_MPP!$A:$E,4,FALSE)</f>
        <v>#D5D5D5</v>
      </c>
      <c r="G2794" s="31" t="str">
        <f>VLOOKUP($B2794,Setup_MPP!$A:$E,5,FALSE)</f>
        <v>#727272</v>
      </c>
      <c r="H2794" s="31" t="str">
        <f>IFERROR(IF(AND(A2794&gt;=1,A2794&lt;=104),VLOOKUP($A2794,Location!$A:$J,6,FALSE),IF(A2794=0,"Avant l'ouverture",IF(OR(A2794=105,A2794=106),"Bonus"))),"")</f>
        <v>Tour 3</v>
      </c>
      <c r="I2794" s="31" t="str">
        <f>IF(LEFT(H2794,4)="Tour",VLOOKUP(A2794,Database!$A:$C,3,FALSE),"")</f>
        <v>J</v>
      </c>
      <c r="J2794" s="31" t="str">
        <f>VLOOKUP($A2794,Location!$A:$J,7,FALSE)</f>
        <v>Algérie</v>
      </c>
      <c r="K2794" s="31" t="str">
        <f>IFERROR(VLOOKUP(J2794,Setup_Team!$B:$C,2,FALSE), "TDB")</f>
        <v>ALG</v>
      </c>
      <c r="L2794" s="31" t="str">
        <f>VLOOKUP($A2794,Location!$A:$J,8,FALSE)</f>
        <v>Autriche</v>
      </c>
      <c r="M2794" s="31" t="str">
        <f>IFERROR(VLOOKUP(L2794,Setup_Team!$B:$C,2,FALSE), "TDB")</f>
        <v>AUT</v>
      </c>
      <c r="N2794" s="31" t="str">
        <f>VLOOKUP($A2794,Location!$A:$J,9,FALSE)</f>
        <v>Kansas City, Missouri</v>
      </c>
      <c r="O2794" s="31" t="str">
        <f>VLOOKUP($A2794,Location!$A:$J,10,FALSE)</f>
        <v>Arrowhead Stadium</v>
      </c>
      <c r="R2794" s="31">
        <v>0</v>
      </c>
      <c r="S2794" s="25">
        <f>VLOOKUP($A2794,Database!$A:$Y,10,FALSE)</f>
        <v>96</v>
      </c>
      <c r="T2794" s="25">
        <f>VLOOKUP($A2794,Database!$A:$Y,11,FALSE)</f>
        <v>103</v>
      </c>
      <c r="U2794" s="25">
        <f>VLOOKUP($A2794,Database!$A:$Y,12,FALSE)</f>
        <v>107</v>
      </c>
      <c r="V2794" s="25" t="str">
        <f>VLOOKUP(A2794,Database!A:M,13,FALSE)</f>
        <v>À venir</v>
      </c>
      <c r="W2794" s="25" t="str">
        <f>VLOOKUP($A2794,Database!$A:$Y,20,FALSE)</f>
        <v/>
      </c>
      <c r="X2794" s="25" t="str">
        <f>VLOOKUP($A2794,Database!$A:$Y,21,FALSE)</f>
        <v/>
      </c>
      <c r="Y2794" s="25" t="str">
        <f ca="1">IF(C2794&lt;NOW(),IF(AND(P2794&gt;Q2794,W2794&gt;X2794),S2794,IF(AND(P2794=Q2794,W2794=X2794),T2794,IF(AND(P2794&lt;Q2794,W2794&lt;X2794),U2794,0))),"")</f>
        <v/>
      </c>
      <c r="Z2794" s="25">
        <f>IF(AND(P2794=W2794,Q2794=X2794),1,0)</f>
        <v>1</v>
      </c>
      <c r="AA2794" s="25" t="str">
        <f>IF(Z2794=0,"",IF(ISBLANK(VLOOKUP(A2794,Database!A:AA,22,FALSE)),"",VLOOKUP(A2794,Database!A:AA,22,FALSE)))</f>
        <v>Exact</v>
      </c>
      <c r="AB2794" s="25">
        <f ca="1">IFERROR(IF(AND(Y2794&lt;&gt;"",OR(V2794="Terminé",V2794="En cours")),VLOOKUP(AA2794,Setup_ScoreExactBonus!A:D,4,FALSE),0),0)</f>
        <v>0</v>
      </c>
      <c r="AC2794" s="31" t="str">
        <f t="shared" ca="1" si="5"/>
        <v/>
      </c>
      <c r="AD2794" s="31">
        <f ca="1">SUMIFS(AC$2:AC2794,D$2:D2794,D2794)*IF(R2794=0,1,2)</f>
        <v>0</v>
      </c>
    </row>
    <row r="2795" spans="1:30" x14ac:dyDescent="0.35">
      <c r="A2795" s="31">
        <f>IF(ISBLANK(B2795),"",COUNTIF(B$2:B2795,B2795))-1</f>
        <v>71</v>
      </c>
      <c r="B2795" s="31">
        <v>25</v>
      </c>
      <c r="C2795" s="10">
        <f>VLOOKUP($A2795,Database!$A:$Y,7,FALSE)</f>
        <v>46201.166666666664</v>
      </c>
      <c r="D2795" s="31" t="str">
        <f>VLOOKUP(Pronostics!$B2795,Setup_MPP!$A:$G,3,FALSE)</f>
        <v>Joueur25</v>
      </c>
      <c r="E2795" s="31" t="str">
        <f>VLOOKUP(Pronostics!$B2795,Setup_MPP!$A:$G,2,FALSE)</f>
        <v>Joueur25</v>
      </c>
      <c r="F2795" s="31" t="str">
        <f>VLOOKUP($B2795,Setup_MPP!$A:$E,4,FALSE)</f>
        <v>#D5D5D5</v>
      </c>
      <c r="G2795" s="31" t="str">
        <f>VLOOKUP($B2795,Setup_MPP!$A:$E,5,FALSE)</f>
        <v>#727272</v>
      </c>
      <c r="H2795" s="31" t="str">
        <f>IFERROR(IF(AND(A2795&gt;=1,A2795&lt;=104),VLOOKUP($A2795,Location!$A:$J,6,FALSE),IF(A2795=0,"Avant l'ouverture",IF(OR(A2795=105,A2795=106),"Bonus"))),"")</f>
        <v>Tour 3</v>
      </c>
      <c r="I2795" s="31" t="str">
        <f>IF(LEFT(H2795,4)="Tour",VLOOKUP(A2795,Database!$A:$C,3,FALSE),"")</f>
        <v>J</v>
      </c>
      <c r="J2795" s="31" t="str">
        <f>VLOOKUP($A2795,Location!$A:$J,7,FALSE)</f>
        <v>Algérie</v>
      </c>
      <c r="K2795" s="31" t="str">
        <f>IFERROR(VLOOKUP(J2795,Setup_Team!$B:$C,2,FALSE), "TDB")</f>
        <v>ALG</v>
      </c>
      <c r="L2795" s="31" t="str">
        <f>VLOOKUP($A2795,Location!$A:$J,8,FALSE)</f>
        <v>Autriche</v>
      </c>
      <c r="M2795" s="31" t="str">
        <f>IFERROR(VLOOKUP(L2795,Setup_Team!$B:$C,2,FALSE), "TDB")</f>
        <v>AUT</v>
      </c>
      <c r="N2795" s="31" t="str">
        <f>VLOOKUP($A2795,Location!$A:$J,9,FALSE)</f>
        <v>Kansas City, Missouri</v>
      </c>
      <c r="O2795" s="31" t="str">
        <f>VLOOKUP($A2795,Location!$A:$J,10,FALSE)</f>
        <v>Arrowhead Stadium</v>
      </c>
      <c r="R2795" s="31">
        <v>0</v>
      </c>
      <c r="S2795" s="25">
        <f>VLOOKUP($A2795,Database!$A:$Y,10,FALSE)</f>
        <v>96</v>
      </c>
      <c r="T2795" s="25">
        <f>VLOOKUP($A2795,Database!$A:$Y,11,FALSE)</f>
        <v>103</v>
      </c>
      <c r="U2795" s="25">
        <f>VLOOKUP($A2795,Database!$A:$Y,12,FALSE)</f>
        <v>107</v>
      </c>
      <c r="V2795" s="25" t="str">
        <f>VLOOKUP(A2795,Database!A:M,13,FALSE)</f>
        <v>À venir</v>
      </c>
      <c r="W2795" s="25" t="str">
        <f>VLOOKUP($A2795,Database!$A:$Y,20,FALSE)</f>
        <v/>
      </c>
      <c r="X2795" s="25" t="str">
        <f>VLOOKUP($A2795,Database!$A:$Y,21,FALSE)</f>
        <v/>
      </c>
      <c r="Y2795" s="25" t="str">
        <f ca="1">IF(C2795&lt;NOW(),IF(AND(P2795&gt;Q2795,W2795&gt;X2795),S2795,IF(AND(P2795=Q2795,W2795=X2795),T2795,IF(AND(P2795&lt;Q2795,W2795&lt;X2795),U2795,0))),"")</f>
        <v/>
      </c>
      <c r="Z2795" s="25">
        <f>IF(AND(P2795=W2795,Q2795=X2795),1,0)</f>
        <v>1</v>
      </c>
      <c r="AA2795" s="25" t="str">
        <f>IF(Z2795=0,"",IF(ISBLANK(VLOOKUP(A2795,Database!A:AA,22,FALSE)),"",VLOOKUP(A2795,Database!A:AA,22,FALSE)))</f>
        <v>Exact</v>
      </c>
      <c r="AB2795" s="25">
        <f ca="1">IFERROR(IF(AND(Y2795&lt;&gt;"",OR(V2795="Terminé",V2795="En cours")),VLOOKUP(AA2795,Setup_ScoreExactBonus!A:D,4,FALSE),0),0)</f>
        <v>0</v>
      </c>
      <c r="AC2795" s="31" t="str">
        <f t="shared" ca="1" si="5"/>
        <v/>
      </c>
      <c r="AD2795" s="31">
        <f ca="1">SUMIFS(AC$2:AC2795,D$2:D2795,D2795)*IF(R2795=0,1,2)</f>
        <v>0</v>
      </c>
    </row>
    <row r="2796" spans="1:30" x14ac:dyDescent="0.35">
      <c r="A2796" s="31">
        <f>IF(ISBLANK(B2796),"",COUNTIF(B$2:B2796,B2796))-1</f>
        <v>71</v>
      </c>
      <c r="B2796" s="31">
        <v>26</v>
      </c>
      <c r="C2796" s="10">
        <f>VLOOKUP($A2796,Database!$A:$Y,7,FALSE)</f>
        <v>46201.166666666664</v>
      </c>
      <c r="D2796" s="31" t="str">
        <f>VLOOKUP(Pronostics!$B2796,Setup_MPP!$A:$G,3,FALSE)</f>
        <v>Joueur26</v>
      </c>
      <c r="E2796" s="31" t="str">
        <f>VLOOKUP(Pronostics!$B2796,Setup_MPP!$A:$G,2,FALSE)</f>
        <v>Joueur26</v>
      </c>
      <c r="F2796" s="31" t="str">
        <f>VLOOKUP($B2796,Setup_MPP!$A:$E,4,FALSE)</f>
        <v>#D5D5D5</v>
      </c>
      <c r="G2796" s="31" t="str">
        <f>VLOOKUP($B2796,Setup_MPP!$A:$E,5,FALSE)</f>
        <v>#727272</v>
      </c>
      <c r="H2796" s="31" t="str">
        <f>IFERROR(IF(AND(A2796&gt;=1,A2796&lt;=104),VLOOKUP($A2796,Location!$A:$J,6,FALSE),IF(A2796=0,"Avant l'ouverture",IF(OR(A2796=105,A2796=106),"Bonus"))),"")</f>
        <v>Tour 3</v>
      </c>
      <c r="I2796" s="31" t="str">
        <f>IF(LEFT(H2796,4)="Tour",VLOOKUP(A2796,Database!$A:$C,3,FALSE),"")</f>
        <v>J</v>
      </c>
      <c r="J2796" s="31" t="str">
        <f>VLOOKUP($A2796,Location!$A:$J,7,FALSE)</f>
        <v>Algérie</v>
      </c>
      <c r="K2796" s="31" t="str">
        <f>IFERROR(VLOOKUP(J2796,Setup_Team!$B:$C,2,FALSE), "TDB")</f>
        <v>ALG</v>
      </c>
      <c r="L2796" s="31" t="str">
        <f>VLOOKUP($A2796,Location!$A:$J,8,FALSE)</f>
        <v>Autriche</v>
      </c>
      <c r="M2796" s="31" t="str">
        <f>IFERROR(VLOOKUP(L2796,Setup_Team!$B:$C,2,FALSE), "TDB")</f>
        <v>AUT</v>
      </c>
      <c r="N2796" s="31" t="str">
        <f>VLOOKUP($A2796,Location!$A:$J,9,FALSE)</f>
        <v>Kansas City, Missouri</v>
      </c>
      <c r="O2796" s="31" t="str">
        <f>VLOOKUP($A2796,Location!$A:$J,10,FALSE)</f>
        <v>Arrowhead Stadium</v>
      </c>
      <c r="R2796" s="31">
        <v>0</v>
      </c>
      <c r="S2796" s="25">
        <f>VLOOKUP($A2796,Database!$A:$Y,10,FALSE)</f>
        <v>96</v>
      </c>
      <c r="T2796" s="25">
        <f>VLOOKUP($A2796,Database!$A:$Y,11,FALSE)</f>
        <v>103</v>
      </c>
      <c r="U2796" s="25">
        <f>VLOOKUP($A2796,Database!$A:$Y,12,FALSE)</f>
        <v>107</v>
      </c>
      <c r="V2796" s="25" t="str">
        <f>VLOOKUP(A2796,Database!A:M,13,FALSE)</f>
        <v>À venir</v>
      </c>
      <c r="W2796" s="25" t="str">
        <f>VLOOKUP($A2796,Database!$A:$Y,20,FALSE)</f>
        <v/>
      </c>
      <c r="X2796" s="25" t="str">
        <f>VLOOKUP($A2796,Database!$A:$Y,21,FALSE)</f>
        <v/>
      </c>
      <c r="Y2796" s="25" t="str">
        <f ca="1">IF(C2796&lt;NOW(),IF(AND(P2796&gt;Q2796,W2796&gt;X2796),S2796,IF(AND(P2796=Q2796,W2796=X2796),T2796,IF(AND(P2796&lt;Q2796,W2796&lt;X2796),U2796,0))),"")</f>
        <v/>
      </c>
      <c r="Z2796" s="25">
        <f>IF(AND(P2796=W2796,Q2796=X2796),1,0)</f>
        <v>1</v>
      </c>
      <c r="AA2796" s="25" t="str">
        <f>IF(Z2796=0,"",IF(ISBLANK(VLOOKUP(A2796,Database!A:AA,22,FALSE)),"",VLOOKUP(A2796,Database!A:AA,22,FALSE)))</f>
        <v>Exact</v>
      </c>
      <c r="AB2796" s="25">
        <f ca="1">IFERROR(IF(AND(Y2796&lt;&gt;"",OR(V2796="Terminé",V2796="En cours")),VLOOKUP(AA2796,Setup_ScoreExactBonus!A:D,4,FALSE),0),0)</f>
        <v>0</v>
      </c>
      <c r="AC2796" s="31" t="str">
        <f t="shared" ca="1" si="5"/>
        <v/>
      </c>
      <c r="AD2796" s="31">
        <f ca="1">SUMIFS(AC$2:AC2796,D$2:D2796,D2796)*IF(R2796=0,1,2)</f>
        <v>0</v>
      </c>
    </row>
    <row r="2797" spans="1:30" x14ac:dyDescent="0.35">
      <c r="A2797" s="31">
        <f>IF(ISBLANK(B2797),"",COUNTIF(B$2:B2797,B2797))-1</f>
        <v>71</v>
      </c>
      <c r="B2797" s="31">
        <v>27</v>
      </c>
      <c r="C2797" s="10">
        <f>VLOOKUP($A2797,Database!$A:$Y,7,FALSE)</f>
        <v>46201.166666666664</v>
      </c>
      <c r="D2797" s="31" t="str">
        <f>VLOOKUP(Pronostics!$B2797,Setup_MPP!$A:$G,3,FALSE)</f>
        <v>Joueur27</v>
      </c>
      <c r="E2797" s="31" t="str">
        <f>VLOOKUP(Pronostics!$B2797,Setup_MPP!$A:$G,2,FALSE)</f>
        <v>Joueur27</v>
      </c>
      <c r="F2797" s="31" t="str">
        <f>VLOOKUP($B2797,Setup_MPP!$A:$E,4,FALSE)</f>
        <v>#D5D5D5</v>
      </c>
      <c r="G2797" s="31" t="str">
        <f>VLOOKUP($B2797,Setup_MPP!$A:$E,5,FALSE)</f>
        <v>#727272</v>
      </c>
      <c r="H2797" s="31" t="str">
        <f>IFERROR(IF(AND(A2797&gt;=1,A2797&lt;=104),VLOOKUP($A2797,Location!$A:$J,6,FALSE),IF(A2797=0,"Avant l'ouverture",IF(OR(A2797=105,A2797=106),"Bonus"))),"")</f>
        <v>Tour 3</v>
      </c>
      <c r="I2797" s="31" t="str">
        <f>IF(LEFT(H2797,4)="Tour",VLOOKUP(A2797,Database!$A:$C,3,FALSE),"")</f>
        <v>J</v>
      </c>
      <c r="J2797" s="31" t="str">
        <f>VLOOKUP($A2797,Location!$A:$J,7,FALSE)</f>
        <v>Algérie</v>
      </c>
      <c r="K2797" s="31" t="str">
        <f>IFERROR(VLOOKUP(J2797,Setup_Team!$B:$C,2,FALSE), "TDB")</f>
        <v>ALG</v>
      </c>
      <c r="L2797" s="31" t="str">
        <f>VLOOKUP($A2797,Location!$A:$J,8,FALSE)</f>
        <v>Autriche</v>
      </c>
      <c r="M2797" s="31" t="str">
        <f>IFERROR(VLOOKUP(L2797,Setup_Team!$B:$C,2,FALSE), "TDB")</f>
        <v>AUT</v>
      </c>
      <c r="N2797" s="31" t="str">
        <f>VLOOKUP($A2797,Location!$A:$J,9,FALSE)</f>
        <v>Kansas City, Missouri</v>
      </c>
      <c r="O2797" s="31" t="str">
        <f>VLOOKUP($A2797,Location!$A:$J,10,FALSE)</f>
        <v>Arrowhead Stadium</v>
      </c>
      <c r="R2797" s="31">
        <v>0</v>
      </c>
      <c r="S2797" s="25">
        <f>VLOOKUP($A2797,Database!$A:$Y,10,FALSE)</f>
        <v>96</v>
      </c>
      <c r="T2797" s="25">
        <f>VLOOKUP($A2797,Database!$A:$Y,11,FALSE)</f>
        <v>103</v>
      </c>
      <c r="U2797" s="25">
        <f>VLOOKUP($A2797,Database!$A:$Y,12,FALSE)</f>
        <v>107</v>
      </c>
      <c r="V2797" s="25" t="str">
        <f>VLOOKUP(A2797,Database!A:M,13,FALSE)</f>
        <v>À venir</v>
      </c>
      <c r="W2797" s="25" t="str">
        <f>VLOOKUP($A2797,Database!$A:$Y,20,FALSE)</f>
        <v/>
      </c>
      <c r="X2797" s="25" t="str">
        <f>VLOOKUP($A2797,Database!$A:$Y,21,FALSE)</f>
        <v/>
      </c>
      <c r="Y2797" s="25" t="str">
        <f ca="1">IF(C2797&lt;NOW(),IF(AND(P2797&gt;Q2797,W2797&gt;X2797),S2797,IF(AND(P2797=Q2797,W2797=X2797),T2797,IF(AND(P2797&lt;Q2797,W2797&lt;X2797),U2797,0))),"")</f>
        <v/>
      </c>
      <c r="Z2797" s="25">
        <f>IF(AND(P2797=W2797,Q2797=X2797),1,0)</f>
        <v>1</v>
      </c>
      <c r="AA2797" s="25" t="str">
        <f>IF(Z2797=0,"",IF(ISBLANK(VLOOKUP(A2797,Database!A:AA,22,FALSE)),"",VLOOKUP(A2797,Database!A:AA,22,FALSE)))</f>
        <v>Exact</v>
      </c>
      <c r="AB2797" s="25">
        <f ca="1">IFERROR(IF(AND(Y2797&lt;&gt;"",OR(V2797="Terminé",V2797="En cours")),VLOOKUP(AA2797,Setup_ScoreExactBonus!A:D,4,FALSE),0),0)</f>
        <v>0</v>
      </c>
      <c r="AC2797" s="31" t="str">
        <f t="shared" ca="1" si="5"/>
        <v/>
      </c>
      <c r="AD2797" s="31">
        <f ca="1">SUMIFS(AC$2:AC2797,D$2:D2797,D2797)*IF(R2797=0,1,2)</f>
        <v>0</v>
      </c>
    </row>
    <row r="2798" spans="1:30" x14ac:dyDescent="0.35">
      <c r="A2798" s="31">
        <f>IF(ISBLANK(B2798),"",COUNTIF(B$2:B2798,B2798))-1</f>
        <v>71</v>
      </c>
      <c r="B2798" s="31">
        <v>28</v>
      </c>
      <c r="C2798" s="10">
        <f>VLOOKUP($A2798,Database!$A:$Y,7,FALSE)</f>
        <v>46201.166666666664</v>
      </c>
      <c r="D2798" s="31" t="str">
        <f>VLOOKUP(Pronostics!$B2798,Setup_MPP!$A:$G,3,FALSE)</f>
        <v>Joueur28</v>
      </c>
      <c r="E2798" s="31" t="str">
        <f>VLOOKUP(Pronostics!$B2798,Setup_MPP!$A:$G,2,FALSE)</f>
        <v>Joueur28</v>
      </c>
      <c r="F2798" s="31" t="str">
        <f>VLOOKUP($B2798,Setup_MPP!$A:$E,4,FALSE)</f>
        <v>#D5D5D5</v>
      </c>
      <c r="G2798" s="31" t="str">
        <f>VLOOKUP($B2798,Setup_MPP!$A:$E,5,FALSE)</f>
        <v>#727272</v>
      </c>
      <c r="H2798" s="31" t="str">
        <f>IFERROR(IF(AND(A2798&gt;=1,A2798&lt;=104),VLOOKUP($A2798,Location!$A:$J,6,FALSE),IF(A2798=0,"Avant l'ouverture",IF(OR(A2798=105,A2798=106),"Bonus"))),"")</f>
        <v>Tour 3</v>
      </c>
      <c r="I2798" s="31" t="str">
        <f>IF(LEFT(H2798,4)="Tour",VLOOKUP(A2798,Database!$A:$C,3,FALSE),"")</f>
        <v>J</v>
      </c>
      <c r="J2798" s="31" t="str">
        <f>VLOOKUP($A2798,Location!$A:$J,7,FALSE)</f>
        <v>Algérie</v>
      </c>
      <c r="K2798" s="31" t="str">
        <f>IFERROR(VLOOKUP(J2798,Setup_Team!$B:$C,2,FALSE), "TDB")</f>
        <v>ALG</v>
      </c>
      <c r="L2798" s="31" t="str">
        <f>VLOOKUP($A2798,Location!$A:$J,8,FALSE)</f>
        <v>Autriche</v>
      </c>
      <c r="M2798" s="31" t="str">
        <f>IFERROR(VLOOKUP(L2798,Setup_Team!$B:$C,2,FALSE), "TDB")</f>
        <v>AUT</v>
      </c>
      <c r="N2798" s="31" t="str">
        <f>VLOOKUP($A2798,Location!$A:$J,9,FALSE)</f>
        <v>Kansas City, Missouri</v>
      </c>
      <c r="O2798" s="31" t="str">
        <f>VLOOKUP($A2798,Location!$A:$J,10,FALSE)</f>
        <v>Arrowhead Stadium</v>
      </c>
      <c r="R2798" s="31">
        <v>0</v>
      </c>
      <c r="S2798" s="25">
        <f>VLOOKUP($A2798,Database!$A:$Y,10,FALSE)</f>
        <v>96</v>
      </c>
      <c r="T2798" s="25">
        <f>VLOOKUP($A2798,Database!$A:$Y,11,FALSE)</f>
        <v>103</v>
      </c>
      <c r="U2798" s="25">
        <f>VLOOKUP($A2798,Database!$A:$Y,12,FALSE)</f>
        <v>107</v>
      </c>
      <c r="V2798" s="25" t="str">
        <f>VLOOKUP(A2798,Database!A:M,13,FALSE)</f>
        <v>À venir</v>
      </c>
      <c r="W2798" s="25" t="str">
        <f>VLOOKUP($A2798,Database!$A:$Y,20,FALSE)</f>
        <v/>
      </c>
      <c r="X2798" s="25" t="str">
        <f>VLOOKUP($A2798,Database!$A:$Y,21,FALSE)</f>
        <v/>
      </c>
      <c r="Y2798" s="25" t="str">
        <f ca="1">IF(C2798&lt;NOW(),IF(AND(P2798&gt;Q2798,W2798&gt;X2798),S2798,IF(AND(P2798=Q2798,W2798=X2798),T2798,IF(AND(P2798&lt;Q2798,W2798&lt;X2798),U2798,0))),"")</f>
        <v/>
      </c>
      <c r="Z2798" s="25">
        <f>IF(AND(P2798=W2798,Q2798=X2798),1,0)</f>
        <v>1</v>
      </c>
      <c r="AA2798" s="25" t="str">
        <f>IF(Z2798=0,"",IF(ISBLANK(VLOOKUP(A2798,Database!A:AA,22,FALSE)),"",VLOOKUP(A2798,Database!A:AA,22,FALSE)))</f>
        <v>Exact</v>
      </c>
      <c r="AB2798" s="25">
        <f ca="1">IFERROR(IF(AND(Y2798&lt;&gt;"",OR(V2798="Terminé",V2798="En cours")),VLOOKUP(AA2798,Setup_ScoreExactBonus!A:D,4,FALSE),0),0)</f>
        <v>0</v>
      </c>
      <c r="AC2798" s="31" t="str">
        <f t="shared" ca="1" si="5"/>
        <v/>
      </c>
      <c r="AD2798" s="31">
        <f ca="1">SUMIFS(AC$2:AC2798,D$2:D2798,D2798)*IF(R2798=0,1,2)</f>
        <v>0</v>
      </c>
    </row>
    <row r="2799" spans="1:30" x14ac:dyDescent="0.35">
      <c r="A2799" s="31">
        <f>IF(ISBLANK(B2799),"",COUNTIF(B$2:B2799,B2799))-1</f>
        <v>71</v>
      </c>
      <c r="B2799" s="31">
        <v>29</v>
      </c>
      <c r="C2799" s="10">
        <f>VLOOKUP($A2799,Database!$A:$Y,7,FALSE)</f>
        <v>46201.166666666664</v>
      </c>
      <c r="D2799" s="31" t="str">
        <f>VLOOKUP(Pronostics!$B2799,Setup_MPP!$A:$G,3,FALSE)</f>
        <v>Joueur29</v>
      </c>
      <c r="E2799" s="31" t="str">
        <f>VLOOKUP(Pronostics!$B2799,Setup_MPP!$A:$G,2,FALSE)</f>
        <v>Joueur29</v>
      </c>
      <c r="F2799" s="31" t="str">
        <f>VLOOKUP($B2799,Setup_MPP!$A:$E,4,FALSE)</f>
        <v>#D5D5D5</v>
      </c>
      <c r="G2799" s="31" t="str">
        <f>VLOOKUP($B2799,Setup_MPP!$A:$E,5,FALSE)</f>
        <v>#727272</v>
      </c>
      <c r="H2799" s="31" t="str">
        <f>IFERROR(IF(AND(A2799&gt;=1,A2799&lt;=104),VLOOKUP($A2799,Location!$A:$J,6,FALSE),IF(A2799=0,"Avant l'ouverture",IF(OR(A2799=105,A2799=106),"Bonus"))),"")</f>
        <v>Tour 3</v>
      </c>
      <c r="I2799" s="31" t="str">
        <f>IF(LEFT(H2799,4)="Tour",VLOOKUP(A2799,Database!$A:$C,3,FALSE),"")</f>
        <v>J</v>
      </c>
      <c r="J2799" s="31" t="str">
        <f>VLOOKUP($A2799,Location!$A:$J,7,FALSE)</f>
        <v>Algérie</v>
      </c>
      <c r="K2799" s="31" t="str">
        <f>IFERROR(VLOOKUP(J2799,Setup_Team!$B:$C,2,FALSE), "TDB")</f>
        <v>ALG</v>
      </c>
      <c r="L2799" s="31" t="str">
        <f>VLOOKUP($A2799,Location!$A:$J,8,FALSE)</f>
        <v>Autriche</v>
      </c>
      <c r="M2799" s="31" t="str">
        <f>IFERROR(VLOOKUP(L2799,Setup_Team!$B:$C,2,FALSE), "TDB")</f>
        <v>AUT</v>
      </c>
      <c r="N2799" s="31" t="str">
        <f>VLOOKUP($A2799,Location!$A:$J,9,FALSE)</f>
        <v>Kansas City, Missouri</v>
      </c>
      <c r="O2799" s="31" t="str">
        <f>VLOOKUP($A2799,Location!$A:$J,10,FALSE)</f>
        <v>Arrowhead Stadium</v>
      </c>
      <c r="R2799" s="31">
        <v>0</v>
      </c>
      <c r="S2799" s="25">
        <f>VLOOKUP($A2799,Database!$A:$Y,10,FALSE)</f>
        <v>96</v>
      </c>
      <c r="T2799" s="25">
        <f>VLOOKUP($A2799,Database!$A:$Y,11,FALSE)</f>
        <v>103</v>
      </c>
      <c r="U2799" s="25">
        <f>VLOOKUP($A2799,Database!$A:$Y,12,FALSE)</f>
        <v>107</v>
      </c>
      <c r="V2799" s="25" t="str">
        <f>VLOOKUP(A2799,Database!A:M,13,FALSE)</f>
        <v>À venir</v>
      </c>
      <c r="W2799" s="25" t="str">
        <f>VLOOKUP($A2799,Database!$A:$Y,20,FALSE)</f>
        <v/>
      </c>
      <c r="X2799" s="25" t="str">
        <f>VLOOKUP($A2799,Database!$A:$Y,21,FALSE)</f>
        <v/>
      </c>
      <c r="Y2799" s="25" t="str">
        <f ca="1">IF(C2799&lt;NOW(),IF(AND(P2799&gt;Q2799,W2799&gt;X2799),S2799,IF(AND(P2799=Q2799,W2799=X2799),T2799,IF(AND(P2799&lt;Q2799,W2799&lt;X2799),U2799,0))),"")</f>
        <v/>
      </c>
      <c r="Z2799" s="25">
        <f>IF(AND(P2799=W2799,Q2799=X2799),1,0)</f>
        <v>1</v>
      </c>
      <c r="AA2799" s="25" t="str">
        <f>IF(Z2799=0,"",IF(ISBLANK(VLOOKUP(A2799,Database!A:AA,22,FALSE)),"",VLOOKUP(A2799,Database!A:AA,22,FALSE)))</f>
        <v>Exact</v>
      </c>
      <c r="AB2799" s="25">
        <f ca="1">IFERROR(IF(AND(Y2799&lt;&gt;"",OR(V2799="Terminé",V2799="En cours")),VLOOKUP(AA2799,Setup_ScoreExactBonus!A:D,4,FALSE),0),0)</f>
        <v>0</v>
      </c>
      <c r="AC2799" s="31" t="str">
        <f t="shared" ca="1" si="5"/>
        <v/>
      </c>
      <c r="AD2799" s="31">
        <f ca="1">SUMIFS(AC$2:AC2799,D$2:D2799,D2799)*IF(R2799=0,1,2)</f>
        <v>0</v>
      </c>
    </row>
    <row r="2800" spans="1:30" x14ac:dyDescent="0.35">
      <c r="A2800" s="31">
        <f>IF(ISBLANK(B2800),"",COUNTIF(B$2:B2800,B2800))-1</f>
        <v>71</v>
      </c>
      <c r="B2800" s="31">
        <v>31</v>
      </c>
      <c r="C2800" s="10">
        <f>VLOOKUP($A2800,Database!$A:$Y,7,FALSE)</f>
        <v>46201.166666666664</v>
      </c>
      <c r="D2800" s="31" t="str">
        <f>VLOOKUP(Pronostics!$B2800,Setup_MPP!$A:$G,3,FALSE)</f>
        <v>Joueur31</v>
      </c>
      <c r="E2800" s="31" t="str">
        <f>VLOOKUP(Pronostics!$B2800,Setup_MPP!$A:$G,2,FALSE)</f>
        <v>Joueur31</v>
      </c>
      <c r="F2800" s="31" t="str">
        <f>VLOOKUP($B2800,Setup_MPP!$A:$E,4,FALSE)</f>
        <v>#D5D5D5</v>
      </c>
      <c r="G2800" s="31" t="str">
        <f>VLOOKUP($B2800,Setup_MPP!$A:$E,5,FALSE)</f>
        <v>#727272</v>
      </c>
      <c r="H2800" s="31" t="str">
        <f>IFERROR(IF(AND(A2800&gt;=1,A2800&lt;=104),VLOOKUP($A2800,Location!$A:$J,6,FALSE),IF(A2800=0,"Avant l'ouverture",IF(OR(A2800=105,A2800=106),"Bonus"))),"")</f>
        <v>Tour 3</v>
      </c>
      <c r="I2800" s="31" t="str">
        <f>IF(LEFT(H2800,4)="Tour",VLOOKUP(A2800,Database!$A:$C,3,FALSE),"")</f>
        <v>J</v>
      </c>
      <c r="J2800" s="31" t="str">
        <f>VLOOKUP($A2800,Location!$A:$J,7,FALSE)</f>
        <v>Algérie</v>
      </c>
      <c r="K2800" s="31" t="str">
        <f>IFERROR(VLOOKUP(J2800,Setup_Team!$B:$C,2,FALSE), "TDB")</f>
        <v>ALG</v>
      </c>
      <c r="L2800" s="31" t="str">
        <f>VLOOKUP($A2800,Location!$A:$J,8,FALSE)</f>
        <v>Autriche</v>
      </c>
      <c r="M2800" s="31" t="str">
        <f>IFERROR(VLOOKUP(L2800,Setup_Team!$B:$C,2,FALSE), "TDB")</f>
        <v>AUT</v>
      </c>
      <c r="N2800" s="31" t="str">
        <f>VLOOKUP($A2800,Location!$A:$J,9,FALSE)</f>
        <v>Kansas City, Missouri</v>
      </c>
      <c r="O2800" s="31" t="str">
        <f>VLOOKUP($A2800,Location!$A:$J,10,FALSE)</f>
        <v>Arrowhead Stadium</v>
      </c>
      <c r="R2800" s="31">
        <v>0</v>
      </c>
      <c r="S2800" s="25">
        <f>VLOOKUP($A2800,Database!$A:$Y,10,FALSE)</f>
        <v>96</v>
      </c>
      <c r="T2800" s="25">
        <f>VLOOKUP($A2800,Database!$A:$Y,11,FALSE)</f>
        <v>103</v>
      </c>
      <c r="U2800" s="25">
        <f>VLOOKUP($A2800,Database!$A:$Y,12,FALSE)</f>
        <v>107</v>
      </c>
      <c r="V2800" s="25" t="str">
        <f>VLOOKUP(A2800,Database!A:M,13,FALSE)</f>
        <v>À venir</v>
      </c>
      <c r="W2800" s="25" t="str">
        <f>VLOOKUP($A2800,Database!$A:$Y,20,FALSE)</f>
        <v/>
      </c>
      <c r="X2800" s="25" t="str">
        <f>VLOOKUP($A2800,Database!$A:$Y,21,FALSE)</f>
        <v/>
      </c>
      <c r="Y2800" s="25" t="str">
        <f ca="1">IF(C2800&lt;NOW(),IF(AND(P2800&gt;Q2800,W2800&gt;X2800),S2800,IF(AND(P2800=Q2800,W2800=X2800),T2800,IF(AND(P2800&lt;Q2800,W2800&lt;X2800),U2800,0))),"")</f>
        <v/>
      </c>
      <c r="Z2800" s="25">
        <f>IF(AND(P2800=W2800,Q2800=X2800),1,0)</f>
        <v>1</v>
      </c>
      <c r="AA2800" s="25" t="str">
        <f>IF(Z2800=0,"",IF(ISBLANK(VLOOKUP(A2800,Database!A:AA,22,FALSE)),"",VLOOKUP(A2800,Database!A:AA,22,FALSE)))</f>
        <v>Exact</v>
      </c>
      <c r="AB2800" s="25">
        <f ca="1">IFERROR(IF(AND(Y2800&lt;&gt;"",OR(V2800="Terminé",V2800="En cours")),VLOOKUP(AA2800,Setup_ScoreExactBonus!A:D,4,FALSE),0),0)</f>
        <v>0</v>
      </c>
      <c r="AC2800" s="31" t="str">
        <f t="shared" ca="1" si="5"/>
        <v/>
      </c>
      <c r="AD2800" s="31">
        <f ca="1">SUMIFS(AC$2:AC2800,D$2:D2800,D2800)*IF(R2800=0,1,2)</f>
        <v>0</v>
      </c>
    </row>
    <row r="2801" spans="1:30" x14ac:dyDescent="0.35">
      <c r="A2801" s="31">
        <f>IF(ISBLANK(B2801),"",COUNTIF(B$2:B2801,B2801))-1</f>
        <v>71</v>
      </c>
      <c r="B2801" s="31">
        <v>34</v>
      </c>
      <c r="C2801" s="10">
        <f>VLOOKUP($A2801,Database!$A:$Y,7,FALSE)</f>
        <v>46201.166666666664</v>
      </c>
      <c r="D2801" s="31" t="str">
        <f>VLOOKUP(Pronostics!$B2801,Setup_MPP!$A:$G,3,FALSE)</f>
        <v>Joueur34</v>
      </c>
      <c r="E2801" s="31" t="str">
        <f>VLOOKUP(Pronostics!$B2801,Setup_MPP!$A:$G,2,FALSE)</f>
        <v>Joueur34</v>
      </c>
      <c r="F2801" s="31" t="str">
        <f>VLOOKUP($B2801,Setup_MPP!$A:$E,4,FALSE)</f>
        <v>#D5D5D5</v>
      </c>
      <c r="G2801" s="31" t="str">
        <f>VLOOKUP($B2801,Setup_MPP!$A:$E,5,FALSE)</f>
        <v>#727272</v>
      </c>
      <c r="H2801" s="31" t="str">
        <f>IFERROR(IF(AND(A2801&gt;=1,A2801&lt;=104),VLOOKUP($A2801,Location!$A:$J,6,FALSE),IF(A2801=0,"Avant l'ouverture",IF(OR(A2801=105,A2801=106),"Bonus"))),"")</f>
        <v>Tour 3</v>
      </c>
      <c r="I2801" s="31" t="str">
        <f>IF(LEFT(H2801,4)="Tour",VLOOKUP(A2801,Database!$A:$C,3,FALSE),"")</f>
        <v>J</v>
      </c>
      <c r="J2801" s="31" t="str">
        <f>VLOOKUP($A2801,Location!$A:$J,7,FALSE)</f>
        <v>Algérie</v>
      </c>
      <c r="K2801" s="31" t="str">
        <f>IFERROR(VLOOKUP(J2801,Setup_Team!$B:$C,2,FALSE), "TDB")</f>
        <v>ALG</v>
      </c>
      <c r="L2801" s="31" t="str">
        <f>VLOOKUP($A2801,Location!$A:$J,8,FALSE)</f>
        <v>Autriche</v>
      </c>
      <c r="M2801" s="31" t="str">
        <f>IFERROR(VLOOKUP(L2801,Setup_Team!$B:$C,2,FALSE), "TDB")</f>
        <v>AUT</v>
      </c>
      <c r="N2801" s="31" t="str">
        <f>VLOOKUP($A2801,Location!$A:$J,9,FALSE)</f>
        <v>Kansas City, Missouri</v>
      </c>
      <c r="O2801" s="31" t="str">
        <f>VLOOKUP($A2801,Location!$A:$J,10,FALSE)</f>
        <v>Arrowhead Stadium</v>
      </c>
      <c r="R2801" s="31">
        <v>0</v>
      </c>
      <c r="S2801" s="25">
        <f>VLOOKUP($A2801,Database!$A:$Y,10,FALSE)</f>
        <v>96</v>
      </c>
      <c r="T2801" s="25">
        <f>VLOOKUP($A2801,Database!$A:$Y,11,FALSE)</f>
        <v>103</v>
      </c>
      <c r="U2801" s="25">
        <f>VLOOKUP($A2801,Database!$A:$Y,12,FALSE)</f>
        <v>107</v>
      </c>
      <c r="V2801" s="25" t="str">
        <f>VLOOKUP(A2801,Database!A:M,13,FALSE)</f>
        <v>À venir</v>
      </c>
      <c r="W2801" s="25" t="str">
        <f>VLOOKUP($A2801,Database!$A:$Y,20,FALSE)</f>
        <v/>
      </c>
      <c r="X2801" s="25" t="str">
        <f>VLOOKUP($A2801,Database!$A:$Y,21,FALSE)</f>
        <v/>
      </c>
      <c r="Y2801" s="25" t="str">
        <f ca="1">IF(C2801&lt;NOW(),IF(AND(P2801&gt;Q2801,W2801&gt;X2801),S2801,IF(AND(P2801=Q2801,W2801=X2801),T2801,IF(AND(P2801&lt;Q2801,W2801&lt;X2801),U2801,0))),"")</f>
        <v/>
      </c>
      <c r="Z2801" s="25">
        <f>IF(AND(P2801=W2801,Q2801=X2801),1,0)</f>
        <v>1</v>
      </c>
      <c r="AA2801" s="25" t="str">
        <f>IF(Z2801=0,"",IF(ISBLANK(VLOOKUP(A2801,Database!A:AA,22,FALSE)),"",VLOOKUP(A2801,Database!A:AA,22,FALSE)))</f>
        <v>Exact</v>
      </c>
      <c r="AB2801" s="25">
        <f ca="1">IFERROR(IF(AND(Y2801&lt;&gt;"",OR(V2801="Terminé",V2801="En cours")),VLOOKUP(AA2801,Setup_ScoreExactBonus!A:D,4,FALSE),0),0)</f>
        <v>0</v>
      </c>
      <c r="AC2801" s="31" t="str">
        <f t="shared" ca="1" si="5"/>
        <v/>
      </c>
      <c r="AD2801" s="31">
        <f ca="1">SUMIFS(AC$2:AC2801,D$2:D2801,D2801)*IF(R2801=0,1,2)</f>
        <v>0</v>
      </c>
    </row>
    <row r="2802" spans="1:30" x14ac:dyDescent="0.35">
      <c r="A2802" s="31">
        <f>IF(ISBLANK(B2802),"",COUNTIF(B$2:B2802,B2802))-1</f>
        <v>71</v>
      </c>
      <c r="B2802" s="31">
        <v>30</v>
      </c>
      <c r="C2802" s="10">
        <f>VLOOKUP($A2802,Database!$A:$Y,7,FALSE)</f>
        <v>46201.166666666664</v>
      </c>
      <c r="D2802" s="31" t="str">
        <f>VLOOKUP(Pronostics!$B2802,Setup_MPP!$A:$G,3,FALSE)</f>
        <v>Joueur30</v>
      </c>
      <c r="E2802" s="31" t="str">
        <f>VLOOKUP(Pronostics!$B2802,Setup_MPP!$A:$G,2,FALSE)</f>
        <v>Joueur30</v>
      </c>
      <c r="F2802" s="31" t="str">
        <f>VLOOKUP($B2802,Setup_MPP!$A:$E,4,FALSE)</f>
        <v>#D5D5D5</v>
      </c>
      <c r="G2802" s="31" t="str">
        <f>VLOOKUP($B2802,Setup_MPP!$A:$E,5,FALSE)</f>
        <v>#727272</v>
      </c>
      <c r="H2802" s="31" t="str">
        <f>IFERROR(IF(AND(A2802&gt;=1,A2802&lt;=104),VLOOKUP($A2802,Location!$A:$J,6,FALSE),IF(A2802=0,"Avant l'ouverture",IF(OR(A2802=105,A2802=106),"Bonus"))),"")</f>
        <v>Tour 3</v>
      </c>
      <c r="I2802" s="31" t="str">
        <f>IF(LEFT(H2802,4)="Tour",VLOOKUP(A2802,Database!$A:$C,3,FALSE),"")</f>
        <v>J</v>
      </c>
      <c r="J2802" s="31" t="str">
        <f>VLOOKUP($A2802,Location!$A:$J,7,FALSE)</f>
        <v>Algérie</v>
      </c>
      <c r="K2802" s="31" t="str">
        <f>IFERROR(VLOOKUP(J2802,Setup_Team!$B:$C,2,FALSE), "TDB")</f>
        <v>ALG</v>
      </c>
      <c r="L2802" s="31" t="str">
        <f>VLOOKUP($A2802,Location!$A:$J,8,FALSE)</f>
        <v>Autriche</v>
      </c>
      <c r="M2802" s="31" t="str">
        <f>IFERROR(VLOOKUP(L2802,Setup_Team!$B:$C,2,FALSE), "TDB")</f>
        <v>AUT</v>
      </c>
      <c r="N2802" s="31" t="str">
        <f>VLOOKUP($A2802,Location!$A:$J,9,FALSE)</f>
        <v>Kansas City, Missouri</v>
      </c>
      <c r="O2802" s="31" t="str">
        <f>VLOOKUP($A2802,Location!$A:$J,10,FALSE)</f>
        <v>Arrowhead Stadium</v>
      </c>
      <c r="R2802" s="31">
        <v>0</v>
      </c>
      <c r="S2802" s="25">
        <f>VLOOKUP($A2802,Database!$A:$Y,10,FALSE)</f>
        <v>96</v>
      </c>
      <c r="T2802" s="25">
        <f>VLOOKUP($A2802,Database!$A:$Y,11,FALSE)</f>
        <v>103</v>
      </c>
      <c r="U2802" s="25">
        <f>VLOOKUP($A2802,Database!$A:$Y,12,FALSE)</f>
        <v>107</v>
      </c>
      <c r="V2802" s="25" t="str">
        <f>VLOOKUP(A2802,Database!A:M,13,FALSE)</f>
        <v>À venir</v>
      </c>
      <c r="W2802" s="25" t="str">
        <f>VLOOKUP($A2802,Database!$A:$Y,20,FALSE)</f>
        <v/>
      </c>
      <c r="X2802" s="25" t="str">
        <f>VLOOKUP($A2802,Database!$A:$Y,21,FALSE)</f>
        <v/>
      </c>
      <c r="Y2802" s="25" t="str">
        <f ca="1">IF(C2802&lt;NOW(),IF(AND(P2802&gt;Q2802,W2802&gt;X2802),S2802,IF(AND(P2802=Q2802,W2802=X2802),T2802,IF(AND(P2802&lt;Q2802,W2802&lt;X2802),U2802,0))),"")</f>
        <v/>
      </c>
      <c r="Z2802" s="25">
        <f>IF(AND(P2802=W2802,Q2802=X2802),1,0)</f>
        <v>1</v>
      </c>
      <c r="AA2802" s="25" t="str">
        <f>IF(Z2802=0,"",IF(ISBLANK(VLOOKUP(A2802,Database!A:AA,22,FALSE)),"",VLOOKUP(A2802,Database!A:AA,22,FALSE)))</f>
        <v>Exact</v>
      </c>
      <c r="AB2802" s="25">
        <f ca="1">IFERROR(IF(AND(Y2802&lt;&gt;"",OR(V2802="Terminé",V2802="En cours")),VLOOKUP(AA2802,Setup_ScoreExactBonus!A:D,4,FALSE),0),0)</f>
        <v>0</v>
      </c>
      <c r="AC2802" s="31" t="str">
        <f t="shared" ca="1" si="5"/>
        <v/>
      </c>
      <c r="AD2802" s="31">
        <f ca="1">SUMIFS(AC$2:AC2802,D$2:D2802,D2802)*IF(R2802=0,1,2)</f>
        <v>0</v>
      </c>
    </row>
    <row r="2803" spans="1:30" x14ac:dyDescent="0.35">
      <c r="A2803" s="31">
        <f>IF(ISBLANK(B2803),"",COUNTIF(B$2:B2803,B2803))-1</f>
        <v>71</v>
      </c>
      <c r="B2803" s="31">
        <v>32</v>
      </c>
      <c r="C2803" s="10">
        <f>VLOOKUP($A2803,Database!$A:$Y,7,FALSE)</f>
        <v>46201.166666666664</v>
      </c>
      <c r="D2803" s="31" t="str">
        <f>VLOOKUP(Pronostics!$B2803,Setup_MPP!$A:$G,3,FALSE)</f>
        <v>Joueur32</v>
      </c>
      <c r="E2803" s="31" t="str">
        <f>VLOOKUP(Pronostics!$B2803,Setup_MPP!$A:$G,2,FALSE)</f>
        <v>Joueur32</v>
      </c>
      <c r="F2803" s="31" t="str">
        <f>VLOOKUP($B2803,Setup_MPP!$A:$E,4,FALSE)</f>
        <v>#D5D5D5</v>
      </c>
      <c r="G2803" s="31" t="str">
        <f>VLOOKUP($B2803,Setup_MPP!$A:$E,5,FALSE)</f>
        <v>#727272</v>
      </c>
      <c r="H2803" s="31" t="str">
        <f>IFERROR(IF(AND(A2803&gt;=1,A2803&lt;=104),VLOOKUP($A2803,Location!$A:$J,6,FALSE),IF(A2803=0,"Avant l'ouverture",IF(OR(A2803=105,A2803=106),"Bonus"))),"")</f>
        <v>Tour 3</v>
      </c>
      <c r="I2803" s="31" t="str">
        <f>IF(LEFT(H2803,4)="Tour",VLOOKUP(A2803,Database!$A:$C,3,FALSE),"")</f>
        <v>J</v>
      </c>
      <c r="J2803" s="31" t="str">
        <f>VLOOKUP($A2803,Location!$A:$J,7,FALSE)</f>
        <v>Algérie</v>
      </c>
      <c r="K2803" s="31" t="str">
        <f>IFERROR(VLOOKUP(J2803,Setup_Team!$B:$C,2,FALSE), "TDB")</f>
        <v>ALG</v>
      </c>
      <c r="L2803" s="31" t="str">
        <f>VLOOKUP($A2803,Location!$A:$J,8,FALSE)</f>
        <v>Autriche</v>
      </c>
      <c r="M2803" s="31" t="str">
        <f>IFERROR(VLOOKUP(L2803,Setup_Team!$B:$C,2,FALSE), "TDB")</f>
        <v>AUT</v>
      </c>
      <c r="N2803" s="31" t="str">
        <f>VLOOKUP($A2803,Location!$A:$J,9,FALSE)</f>
        <v>Kansas City, Missouri</v>
      </c>
      <c r="O2803" s="31" t="str">
        <f>VLOOKUP($A2803,Location!$A:$J,10,FALSE)</f>
        <v>Arrowhead Stadium</v>
      </c>
      <c r="R2803" s="31">
        <v>0</v>
      </c>
      <c r="S2803" s="25">
        <f>VLOOKUP($A2803,Database!$A:$Y,10,FALSE)</f>
        <v>96</v>
      </c>
      <c r="T2803" s="25">
        <f>VLOOKUP($A2803,Database!$A:$Y,11,FALSE)</f>
        <v>103</v>
      </c>
      <c r="U2803" s="25">
        <f>VLOOKUP($A2803,Database!$A:$Y,12,FALSE)</f>
        <v>107</v>
      </c>
      <c r="V2803" s="25" t="str">
        <f>VLOOKUP(A2803,Database!A:M,13,FALSE)</f>
        <v>À venir</v>
      </c>
      <c r="W2803" s="25" t="str">
        <f>VLOOKUP($A2803,Database!$A:$Y,20,FALSE)</f>
        <v/>
      </c>
      <c r="X2803" s="25" t="str">
        <f>VLOOKUP($A2803,Database!$A:$Y,21,FALSE)</f>
        <v/>
      </c>
      <c r="Y2803" s="25" t="str">
        <f ca="1">IF(C2803&lt;NOW(),IF(AND(P2803&gt;Q2803,W2803&gt;X2803),S2803,IF(AND(P2803=Q2803,W2803=X2803),T2803,IF(AND(P2803&lt;Q2803,W2803&lt;X2803),U2803,0))),"")</f>
        <v/>
      </c>
      <c r="Z2803" s="25">
        <f>IF(AND(P2803=W2803,Q2803=X2803),1,0)</f>
        <v>1</v>
      </c>
      <c r="AA2803" s="25" t="str">
        <f>IF(Z2803=0,"",IF(ISBLANK(VLOOKUP(A2803,Database!A:AA,22,FALSE)),"",VLOOKUP(A2803,Database!A:AA,22,FALSE)))</f>
        <v>Exact</v>
      </c>
      <c r="AB2803" s="25">
        <f ca="1">IFERROR(IF(AND(Y2803&lt;&gt;"",OR(V2803="Terminé",V2803="En cours")),VLOOKUP(AA2803,Setup_ScoreExactBonus!A:D,4,FALSE),0),0)</f>
        <v>0</v>
      </c>
      <c r="AC2803" s="31" t="str">
        <f t="shared" ca="1" si="5"/>
        <v/>
      </c>
      <c r="AD2803" s="31">
        <f ca="1">SUMIFS(AC$2:AC2803,D$2:D2803,D2803)*IF(R2803=0,1,2)</f>
        <v>0</v>
      </c>
    </row>
    <row r="2804" spans="1:30" x14ac:dyDescent="0.35">
      <c r="A2804" s="31">
        <f>IF(ISBLANK(B2804),"",COUNTIF(B$2:B2804,B2804))-1</f>
        <v>71</v>
      </c>
      <c r="B2804" s="31">
        <v>33</v>
      </c>
      <c r="C2804" s="10">
        <f>VLOOKUP($A2804,Database!$A:$Y,7,FALSE)</f>
        <v>46201.166666666664</v>
      </c>
      <c r="D2804" s="31" t="str">
        <f>VLOOKUP(Pronostics!$B2804,Setup_MPP!$A:$G,3,FALSE)</f>
        <v>Joueur33</v>
      </c>
      <c r="E2804" s="31" t="str">
        <f>VLOOKUP(Pronostics!$B2804,Setup_MPP!$A:$G,2,FALSE)</f>
        <v>Joueur33</v>
      </c>
      <c r="F2804" s="31" t="str">
        <f>VLOOKUP($B2804,Setup_MPP!$A:$E,4,FALSE)</f>
        <v>#D5D5D5</v>
      </c>
      <c r="G2804" s="31" t="str">
        <f>VLOOKUP($B2804,Setup_MPP!$A:$E,5,FALSE)</f>
        <v>#727272</v>
      </c>
      <c r="H2804" s="31" t="str">
        <f>IFERROR(IF(AND(A2804&gt;=1,A2804&lt;=104),VLOOKUP($A2804,Location!$A:$J,6,FALSE),IF(A2804=0,"Avant l'ouverture",IF(OR(A2804=105,A2804=106),"Bonus"))),"")</f>
        <v>Tour 3</v>
      </c>
      <c r="I2804" s="31" t="str">
        <f>IF(LEFT(H2804,4)="Tour",VLOOKUP(A2804,Database!$A:$C,3,FALSE),"")</f>
        <v>J</v>
      </c>
      <c r="J2804" s="31" t="str">
        <f>VLOOKUP($A2804,Location!$A:$J,7,FALSE)</f>
        <v>Algérie</v>
      </c>
      <c r="K2804" s="31" t="str">
        <f>IFERROR(VLOOKUP(J2804,Setup_Team!$B:$C,2,FALSE), "TDB")</f>
        <v>ALG</v>
      </c>
      <c r="L2804" s="31" t="str">
        <f>VLOOKUP($A2804,Location!$A:$J,8,FALSE)</f>
        <v>Autriche</v>
      </c>
      <c r="M2804" s="31" t="str">
        <f>IFERROR(VLOOKUP(L2804,Setup_Team!$B:$C,2,FALSE), "TDB")</f>
        <v>AUT</v>
      </c>
      <c r="N2804" s="31" t="str">
        <f>VLOOKUP($A2804,Location!$A:$J,9,FALSE)</f>
        <v>Kansas City, Missouri</v>
      </c>
      <c r="O2804" s="31" t="str">
        <f>VLOOKUP($A2804,Location!$A:$J,10,FALSE)</f>
        <v>Arrowhead Stadium</v>
      </c>
      <c r="R2804" s="31">
        <v>0</v>
      </c>
      <c r="S2804" s="25">
        <f>VLOOKUP($A2804,Database!$A:$Y,10,FALSE)</f>
        <v>96</v>
      </c>
      <c r="T2804" s="25">
        <f>VLOOKUP($A2804,Database!$A:$Y,11,FALSE)</f>
        <v>103</v>
      </c>
      <c r="U2804" s="25">
        <f>VLOOKUP($A2804,Database!$A:$Y,12,FALSE)</f>
        <v>107</v>
      </c>
      <c r="V2804" s="25" t="str">
        <f>VLOOKUP(A2804,Database!A:M,13,FALSE)</f>
        <v>À venir</v>
      </c>
      <c r="W2804" s="25" t="str">
        <f>VLOOKUP($A2804,Database!$A:$Y,20,FALSE)</f>
        <v/>
      </c>
      <c r="X2804" s="25" t="str">
        <f>VLOOKUP($A2804,Database!$A:$Y,21,FALSE)</f>
        <v/>
      </c>
      <c r="Y2804" s="25" t="str">
        <f ca="1">IF(C2804&lt;NOW(),IF(AND(P2804&gt;Q2804,W2804&gt;X2804),S2804,IF(AND(P2804=Q2804,W2804=X2804),T2804,IF(AND(P2804&lt;Q2804,W2804&lt;X2804),U2804,0))),"")</f>
        <v/>
      </c>
      <c r="Z2804" s="25">
        <f>IF(AND(P2804=W2804,Q2804=X2804),1,0)</f>
        <v>1</v>
      </c>
      <c r="AA2804" s="25" t="str">
        <f>IF(Z2804=0,"",IF(ISBLANK(VLOOKUP(A2804,Database!A:AA,22,FALSE)),"",VLOOKUP(A2804,Database!A:AA,22,FALSE)))</f>
        <v>Exact</v>
      </c>
      <c r="AB2804" s="25">
        <f ca="1">IFERROR(IF(AND(Y2804&lt;&gt;"",OR(V2804="Terminé",V2804="En cours")),VLOOKUP(AA2804,Setup_ScoreExactBonus!A:D,4,FALSE),0),0)</f>
        <v>0</v>
      </c>
      <c r="AC2804" s="31" t="str">
        <f t="shared" ca="1" si="5"/>
        <v/>
      </c>
      <c r="AD2804" s="31">
        <f ca="1">SUMIFS(AC$2:AC2804,D$2:D2804,D2804)*IF(R2804=0,1,2)</f>
        <v>0</v>
      </c>
    </row>
    <row r="2805" spans="1:30" x14ac:dyDescent="0.35">
      <c r="A2805" s="31">
        <f>IF(ISBLANK(B2805),"",COUNTIF(B$2:B2805,B2805))-1</f>
        <v>71</v>
      </c>
      <c r="B2805" s="31">
        <v>36</v>
      </c>
      <c r="C2805" s="10">
        <f>VLOOKUP($A2805,Database!$A:$Y,7,FALSE)</f>
        <v>46201.166666666664</v>
      </c>
      <c r="D2805" s="31" t="str">
        <f>VLOOKUP(Pronostics!$B2805,Setup_MPP!$A:$G,3,FALSE)</f>
        <v>Joueur36</v>
      </c>
      <c r="E2805" s="31" t="str">
        <f>VLOOKUP(Pronostics!$B2805,Setup_MPP!$A:$G,2,FALSE)</f>
        <v>Joueur36</v>
      </c>
      <c r="F2805" s="31" t="str">
        <f>VLOOKUP($B2805,Setup_MPP!$A:$E,4,FALSE)</f>
        <v>#D5D5D5</v>
      </c>
      <c r="G2805" s="31" t="str">
        <f>VLOOKUP($B2805,Setup_MPP!$A:$E,5,FALSE)</f>
        <v>#727272</v>
      </c>
      <c r="H2805" s="31" t="str">
        <f>IFERROR(IF(AND(A2805&gt;=1,A2805&lt;=104),VLOOKUP($A2805,Location!$A:$J,6,FALSE),IF(A2805=0,"Avant l'ouverture",IF(OR(A2805=105,A2805=106),"Bonus"))),"")</f>
        <v>Tour 3</v>
      </c>
      <c r="I2805" s="31" t="str">
        <f>IF(LEFT(H2805,4)="Tour",VLOOKUP(A2805,Database!$A:$C,3,FALSE),"")</f>
        <v>J</v>
      </c>
      <c r="J2805" s="31" t="str">
        <f>VLOOKUP($A2805,Location!$A:$J,7,FALSE)</f>
        <v>Algérie</v>
      </c>
      <c r="K2805" s="31" t="str">
        <f>IFERROR(VLOOKUP(J2805,Setup_Team!$B:$C,2,FALSE), "TDB")</f>
        <v>ALG</v>
      </c>
      <c r="L2805" s="31" t="str">
        <f>VLOOKUP($A2805,Location!$A:$J,8,FALSE)</f>
        <v>Autriche</v>
      </c>
      <c r="M2805" s="31" t="str">
        <f>IFERROR(VLOOKUP(L2805,Setup_Team!$B:$C,2,FALSE), "TDB")</f>
        <v>AUT</v>
      </c>
      <c r="N2805" s="31" t="str">
        <f>VLOOKUP($A2805,Location!$A:$J,9,FALSE)</f>
        <v>Kansas City, Missouri</v>
      </c>
      <c r="O2805" s="31" t="str">
        <f>VLOOKUP($A2805,Location!$A:$J,10,FALSE)</f>
        <v>Arrowhead Stadium</v>
      </c>
      <c r="R2805" s="31">
        <v>0</v>
      </c>
      <c r="S2805" s="25">
        <f>VLOOKUP($A2805,Database!$A:$Y,10,FALSE)</f>
        <v>96</v>
      </c>
      <c r="T2805" s="25">
        <f>VLOOKUP($A2805,Database!$A:$Y,11,FALSE)</f>
        <v>103</v>
      </c>
      <c r="U2805" s="25">
        <f>VLOOKUP($A2805,Database!$A:$Y,12,FALSE)</f>
        <v>107</v>
      </c>
      <c r="V2805" s="25" t="str">
        <f>VLOOKUP(A2805,Database!A:M,13,FALSE)</f>
        <v>À venir</v>
      </c>
      <c r="W2805" s="25" t="str">
        <f>VLOOKUP($A2805,Database!$A:$Y,20,FALSE)</f>
        <v/>
      </c>
      <c r="X2805" s="25" t="str">
        <f>VLOOKUP($A2805,Database!$A:$Y,21,FALSE)</f>
        <v/>
      </c>
      <c r="Y2805" s="25" t="str">
        <f ca="1">IF(C2805&lt;NOW(),IF(AND(P2805&gt;Q2805,W2805&gt;X2805),S2805,IF(AND(P2805=Q2805,W2805=X2805),T2805,IF(AND(P2805&lt;Q2805,W2805&lt;X2805),U2805,0))),"")</f>
        <v/>
      </c>
      <c r="Z2805" s="25">
        <f>IF(AND(P2805=W2805,Q2805=X2805),1,0)</f>
        <v>1</v>
      </c>
      <c r="AA2805" s="25" t="str">
        <f>IF(Z2805=0,"",IF(ISBLANK(VLOOKUP(A2805,Database!A:AA,22,FALSE)),"",VLOOKUP(A2805,Database!A:AA,22,FALSE)))</f>
        <v>Exact</v>
      </c>
      <c r="AB2805" s="25">
        <f ca="1">IFERROR(IF(AND(Y2805&lt;&gt;"",OR(V2805="Terminé",V2805="En cours")),VLOOKUP(AA2805,Setup_ScoreExactBonus!A:D,4,FALSE),0),0)</f>
        <v>0</v>
      </c>
      <c r="AC2805" s="31" t="str">
        <f t="shared" ca="1" si="5"/>
        <v/>
      </c>
      <c r="AD2805" s="31">
        <f ca="1">SUMIFS(AC$2:AC2805,D$2:D2805,D2805)*IF(R2805=0,1,2)</f>
        <v>0</v>
      </c>
    </row>
    <row r="2806" spans="1:30" x14ac:dyDescent="0.35">
      <c r="A2806" s="31">
        <f>IF(ISBLANK(B2806),"",COUNTIF(B$2:B2806,B2806))-1</f>
        <v>71</v>
      </c>
      <c r="B2806" s="31">
        <v>35</v>
      </c>
      <c r="C2806" s="10">
        <f>VLOOKUP($A2806,Database!$A:$Y,7,FALSE)</f>
        <v>46201.166666666664</v>
      </c>
      <c r="D2806" s="31" t="str">
        <f>VLOOKUP(Pronostics!$B2806,Setup_MPP!$A:$G,3,FALSE)</f>
        <v>Joueur35</v>
      </c>
      <c r="E2806" s="31" t="str">
        <f>VLOOKUP(Pronostics!$B2806,Setup_MPP!$A:$G,2,FALSE)</f>
        <v>Joueur35</v>
      </c>
      <c r="F2806" s="31" t="str">
        <f>VLOOKUP($B2806,Setup_MPP!$A:$E,4,FALSE)</f>
        <v>#D5D5D5</v>
      </c>
      <c r="G2806" s="31" t="str">
        <f>VLOOKUP($B2806,Setup_MPP!$A:$E,5,FALSE)</f>
        <v>#727272</v>
      </c>
      <c r="H2806" s="31" t="str">
        <f>IFERROR(IF(AND(A2806&gt;=1,A2806&lt;=104),VLOOKUP($A2806,Location!$A:$J,6,FALSE),IF(A2806=0,"Avant l'ouverture",IF(OR(A2806=105,A2806=106),"Bonus"))),"")</f>
        <v>Tour 3</v>
      </c>
      <c r="I2806" s="31" t="str">
        <f>IF(LEFT(H2806,4)="Tour",VLOOKUP(A2806,Database!$A:$C,3,FALSE),"")</f>
        <v>J</v>
      </c>
      <c r="J2806" s="31" t="str">
        <f>VLOOKUP($A2806,Location!$A:$J,7,FALSE)</f>
        <v>Algérie</v>
      </c>
      <c r="K2806" s="31" t="str">
        <f>IFERROR(VLOOKUP(J2806,Setup_Team!$B:$C,2,FALSE), "TDB")</f>
        <v>ALG</v>
      </c>
      <c r="L2806" s="31" t="str">
        <f>VLOOKUP($A2806,Location!$A:$J,8,FALSE)</f>
        <v>Autriche</v>
      </c>
      <c r="M2806" s="31" t="str">
        <f>IFERROR(VLOOKUP(L2806,Setup_Team!$B:$C,2,FALSE), "TDB")</f>
        <v>AUT</v>
      </c>
      <c r="N2806" s="31" t="str">
        <f>VLOOKUP($A2806,Location!$A:$J,9,FALSE)</f>
        <v>Kansas City, Missouri</v>
      </c>
      <c r="O2806" s="31" t="str">
        <f>VLOOKUP($A2806,Location!$A:$J,10,FALSE)</f>
        <v>Arrowhead Stadium</v>
      </c>
      <c r="R2806" s="31">
        <v>0</v>
      </c>
      <c r="S2806" s="25">
        <f>VLOOKUP($A2806,Database!$A:$Y,10,FALSE)</f>
        <v>96</v>
      </c>
      <c r="T2806" s="25">
        <f>VLOOKUP($A2806,Database!$A:$Y,11,FALSE)</f>
        <v>103</v>
      </c>
      <c r="U2806" s="25">
        <f>VLOOKUP($A2806,Database!$A:$Y,12,FALSE)</f>
        <v>107</v>
      </c>
      <c r="V2806" s="25" t="str">
        <f>VLOOKUP(A2806,Database!A:M,13,FALSE)</f>
        <v>À venir</v>
      </c>
      <c r="W2806" s="25" t="str">
        <f>VLOOKUP($A2806,Database!$A:$Y,20,FALSE)</f>
        <v/>
      </c>
      <c r="X2806" s="25" t="str">
        <f>VLOOKUP($A2806,Database!$A:$Y,21,FALSE)</f>
        <v/>
      </c>
      <c r="Y2806" s="25" t="str">
        <f ca="1">IF(C2806&lt;NOW(),IF(AND(P2806&gt;Q2806,W2806&gt;X2806),S2806,IF(AND(P2806=Q2806,W2806=X2806),T2806,IF(AND(P2806&lt;Q2806,W2806&lt;X2806),U2806,0))),"")</f>
        <v/>
      </c>
      <c r="Z2806" s="25">
        <f>IF(AND(P2806=W2806,Q2806=X2806),1,0)</f>
        <v>1</v>
      </c>
      <c r="AA2806" s="25" t="str">
        <f>IF(Z2806=0,"",IF(ISBLANK(VLOOKUP(A2806,Database!A:AA,22,FALSE)),"",VLOOKUP(A2806,Database!A:AA,22,FALSE)))</f>
        <v>Exact</v>
      </c>
      <c r="AB2806" s="25">
        <f ca="1">IFERROR(IF(AND(Y2806&lt;&gt;"",OR(V2806="Terminé",V2806="En cours")),VLOOKUP(AA2806,Setup_ScoreExactBonus!A:D,4,FALSE),0),0)</f>
        <v>0</v>
      </c>
      <c r="AC2806" s="31" t="str">
        <f t="shared" ca="1" si="5"/>
        <v/>
      </c>
      <c r="AD2806" s="31">
        <f ca="1">SUMIFS(AC$2:AC2806,D$2:D2806,D2806)*IF(R2806=0,1,2)</f>
        <v>0</v>
      </c>
    </row>
    <row r="2807" spans="1:30" x14ac:dyDescent="0.35">
      <c r="A2807" s="31">
        <f>IF(ISBLANK(B2807),"",COUNTIF(B$2:B2807,B2807))-1</f>
        <v>71</v>
      </c>
      <c r="B2807" s="31">
        <v>38</v>
      </c>
      <c r="C2807" s="10">
        <f>VLOOKUP($A2807,Database!$A:$Y,7,FALSE)</f>
        <v>46201.166666666664</v>
      </c>
      <c r="D2807" s="31" t="str">
        <f>VLOOKUP(Pronostics!$B2807,Setup_MPP!$A:$G,3,FALSE)</f>
        <v>Joueur38</v>
      </c>
      <c r="E2807" s="31" t="str">
        <f>VLOOKUP(Pronostics!$B2807,Setup_MPP!$A:$G,2,FALSE)</f>
        <v>Joueur38</v>
      </c>
      <c r="F2807" s="31" t="str">
        <f>VLOOKUP($B2807,Setup_MPP!$A:$E,4,FALSE)</f>
        <v>#D5D5D5</v>
      </c>
      <c r="G2807" s="31" t="str">
        <f>VLOOKUP($B2807,Setup_MPP!$A:$E,5,FALSE)</f>
        <v>#727272</v>
      </c>
      <c r="H2807" s="31" t="str">
        <f>IFERROR(IF(AND(A2807&gt;=1,A2807&lt;=104),VLOOKUP($A2807,Location!$A:$J,6,FALSE),IF(A2807=0,"Avant l'ouverture",IF(OR(A2807=105,A2807=106),"Bonus"))),"")</f>
        <v>Tour 3</v>
      </c>
      <c r="I2807" s="31" t="str">
        <f>IF(LEFT(H2807,4)="Tour",VLOOKUP(A2807,Database!$A:$C,3,FALSE),"")</f>
        <v>J</v>
      </c>
      <c r="J2807" s="31" t="str">
        <f>VLOOKUP($A2807,Location!$A:$J,7,FALSE)</f>
        <v>Algérie</v>
      </c>
      <c r="K2807" s="31" t="str">
        <f>IFERROR(VLOOKUP(J2807,Setup_Team!$B:$C,2,FALSE), "TDB")</f>
        <v>ALG</v>
      </c>
      <c r="L2807" s="31" t="str">
        <f>VLOOKUP($A2807,Location!$A:$J,8,FALSE)</f>
        <v>Autriche</v>
      </c>
      <c r="M2807" s="31" t="str">
        <f>IFERROR(VLOOKUP(L2807,Setup_Team!$B:$C,2,FALSE), "TDB")</f>
        <v>AUT</v>
      </c>
      <c r="N2807" s="31" t="str">
        <f>VLOOKUP($A2807,Location!$A:$J,9,FALSE)</f>
        <v>Kansas City, Missouri</v>
      </c>
      <c r="O2807" s="31" t="str">
        <f>VLOOKUP($A2807,Location!$A:$J,10,FALSE)</f>
        <v>Arrowhead Stadium</v>
      </c>
      <c r="R2807" s="31">
        <v>0</v>
      </c>
      <c r="S2807" s="25">
        <f>VLOOKUP($A2807,Database!$A:$Y,10,FALSE)</f>
        <v>96</v>
      </c>
      <c r="T2807" s="25">
        <f>VLOOKUP($A2807,Database!$A:$Y,11,FALSE)</f>
        <v>103</v>
      </c>
      <c r="U2807" s="25">
        <f>VLOOKUP($A2807,Database!$A:$Y,12,FALSE)</f>
        <v>107</v>
      </c>
      <c r="V2807" s="25" t="str">
        <f>VLOOKUP(A2807,Database!A:M,13,FALSE)</f>
        <v>À venir</v>
      </c>
      <c r="W2807" s="25" t="str">
        <f>VLOOKUP($A2807,Database!$A:$Y,20,FALSE)</f>
        <v/>
      </c>
      <c r="X2807" s="25" t="str">
        <f>VLOOKUP($A2807,Database!$A:$Y,21,FALSE)</f>
        <v/>
      </c>
      <c r="Y2807" s="25" t="str">
        <f ca="1">IF(C2807&lt;NOW(),IF(AND(P2807&gt;Q2807,W2807&gt;X2807),S2807,IF(AND(P2807=Q2807,W2807=X2807),T2807,IF(AND(P2807&lt;Q2807,W2807&lt;X2807),U2807,0))),"")</f>
        <v/>
      </c>
      <c r="Z2807" s="25">
        <f>IF(AND(P2807=W2807,Q2807=X2807),1,0)</f>
        <v>1</v>
      </c>
      <c r="AA2807" s="25" t="str">
        <f>IF(Z2807=0,"",IF(ISBLANK(VLOOKUP(A2807,Database!A:AA,22,FALSE)),"",VLOOKUP(A2807,Database!A:AA,22,FALSE)))</f>
        <v>Exact</v>
      </c>
      <c r="AB2807" s="25">
        <f ca="1">IFERROR(IF(AND(Y2807&lt;&gt;"",OR(V2807="Terminé",V2807="En cours")),VLOOKUP(AA2807,Setup_ScoreExactBonus!A:D,4,FALSE),0),0)</f>
        <v>0</v>
      </c>
      <c r="AC2807" s="31" t="str">
        <f t="shared" ca="1" si="5"/>
        <v/>
      </c>
      <c r="AD2807" s="31">
        <f ca="1">SUMIFS(AC$2:AC2807,D$2:D2807,D2807)*IF(R2807=0,1,2)</f>
        <v>0</v>
      </c>
    </row>
    <row r="2808" spans="1:30" x14ac:dyDescent="0.35">
      <c r="A2808" s="31">
        <f>IF(ISBLANK(B2808),"",COUNTIF(B$2:B2808,B2808))-1</f>
        <v>71</v>
      </c>
      <c r="B2808" s="31">
        <v>37</v>
      </c>
      <c r="C2808" s="10">
        <f>VLOOKUP($A2808,Database!$A:$Y,7,FALSE)</f>
        <v>46201.166666666664</v>
      </c>
      <c r="D2808" s="31" t="str">
        <f>VLOOKUP(Pronostics!$B2808,Setup_MPP!$A:$G,3,FALSE)</f>
        <v>Joueur37</v>
      </c>
      <c r="E2808" s="31" t="str">
        <f>VLOOKUP(Pronostics!$B2808,Setup_MPP!$A:$G,2,FALSE)</f>
        <v>Joueur37</v>
      </c>
      <c r="F2808" s="31" t="str">
        <f>VLOOKUP($B2808,Setup_MPP!$A:$E,4,FALSE)</f>
        <v>#D5D5D5</v>
      </c>
      <c r="G2808" s="31" t="str">
        <f>VLOOKUP($B2808,Setup_MPP!$A:$E,5,FALSE)</f>
        <v>#727272</v>
      </c>
      <c r="H2808" s="31" t="str">
        <f>IFERROR(IF(AND(A2808&gt;=1,A2808&lt;=104),VLOOKUP($A2808,Location!$A:$J,6,FALSE),IF(A2808=0,"Avant l'ouverture",IF(OR(A2808=105,A2808=106),"Bonus"))),"")</f>
        <v>Tour 3</v>
      </c>
      <c r="I2808" s="31" t="str">
        <f>IF(LEFT(H2808,4)="Tour",VLOOKUP(A2808,Database!$A:$C,3,FALSE),"")</f>
        <v>J</v>
      </c>
      <c r="J2808" s="31" t="str">
        <f>VLOOKUP($A2808,Location!$A:$J,7,FALSE)</f>
        <v>Algérie</v>
      </c>
      <c r="K2808" s="31" t="str">
        <f>IFERROR(VLOOKUP(J2808,Setup_Team!$B:$C,2,FALSE), "TDB")</f>
        <v>ALG</v>
      </c>
      <c r="L2808" s="31" t="str">
        <f>VLOOKUP($A2808,Location!$A:$J,8,FALSE)</f>
        <v>Autriche</v>
      </c>
      <c r="M2808" s="31" t="str">
        <f>IFERROR(VLOOKUP(L2808,Setup_Team!$B:$C,2,FALSE), "TDB")</f>
        <v>AUT</v>
      </c>
      <c r="N2808" s="31" t="str">
        <f>VLOOKUP($A2808,Location!$A:$J,9,FALSE)</f>
        <v>Kansas City, Missouri</v>
      </c>
      <c r="O2808" s="31" t="str">
        <f>VLOOKUP($A2808,Location!$A:$J,10,FALSE)</f>
        <v>Arrowhead Stadium</v>
      </c>
      <c r="R2808" s="31">
        <v>0</v>
      </c>
      <c r="S2808" s="25">
        <f>VLOOKUP($A2808,Database!$A:$Y,10,FALSE)</f>
        <v>96</v>
      </c>
      <c r="T2808" s="25">
        <f>VLOOKUP($A2808,Database!$A:$Y,11,FALSE)</f>
        <v>103</v>
      </c>
      <c r="U2808" s="25">
        <f>VLOOKUP($A2808,Database!$A:$Y,12,FALSE)</f>
        <v>107</v>
      </c>
      <c r="V2808" s="25" t="str">
        <f>VLOOKUP(A2808,Database!A:M,13,FALSE)</f>
        <v>À venir</v>
      </c>
      <c r="W2808" s="25" t="str">
        <f>VLOOKUP($A2808,Database!$A:$Y,20,FALSE)</f>
        <v/>
      </c>
      <c r="X2808" s="25" t="str">
        <f>VLOOKUP($A2808,Database!$A:$Y,21,FALSE)</f>
        <v/>
      </c>
      <c r="Y2808" s="25" t="str">
        <f ca="1">IF(C2808&lt;NOW(),IF(AND(P2808&gt;Q2808,W2808&gt;X2808),S2808,IF(AND(P2808=Q2808,W2808=X2808),T2808,IF(AND(P2808&lt;Q2808,W2808&lt;X2808),U2808,0))),"")</f>
        <v/>
      </c>
      <c r="Z2808" s="25">
        <f>IF(AND(P2808=W2808,Q2808=X2808),1,0)</f>
        <v>1</v>
      </c>
      <c r="AA2808" s="25" t="str">
        <f>IF(Z2808=0,"",IF(ISBLANK(VLOOKUP(A2808,Database!A:AA,22,FALSE)),"",VLOOKUP(A2808,Database!A:AA,22,FALSE)))</f>
        <v>Exact</v>
      </c>
      <c r="AB2808" s="25">
        <f ca="1">IFERROR(IF(AND(Y2808&lt;&gt;"",OR(V2808="Terminé",V2808="En cours")),VLOOKUP(AA2808,Setup_ScoreExactBonus!A:D,4,FALSE),0),0)</f>
        <v>0</v>
      </c>
      <c r="AC2808" s="31" t="str">
        <f t="shared" ca="1" si="5"/>
        <v/>
      </c>
      <c r="AD2808" s="31">
        <f ca="1">SUMIFS(AC$2:AC2808,D$2:D2808,D2808)*IF(R2808=0,1,2)</f>
        <v>0</v>
      </c>
    </row>
    <row r="2809" spans="1:30" x14ac:dyDescent="0.35">
      <c r="A2809" s="31">
        <f>IF(ISBLANK(B2809),"",COUNTIF(B$2:B2809,B2809))-1</f>
        <v>71</v>
      </c>
      <c r="B2809" s="31">
        <v>39</v>
      </c>
      <c r="C2809" s="10">
        <f>VLOOKUP($A2809,Database!$A:$Y,7,FALSE)</f>
        <v>46201.166666666664</v>
      </c>
      <c r="D2809" s="31" t="str">
        <f>VLOOKUP(Pronostics!$B2809,Setup_MPP!$A:$G,3,FALSE)</f>
        <v>Joueur39</v>
      </c>
      <c r="E2809" s="31" t="str">
        <f>VLOOKUP(Pronostics!$B2809,Setup_MPP!$A:$G,2,FALSE)</f>
        <v>Joueur39</v>
      </c>
      <c r="F2809" s="31" t="str">
        <f>VLOOKUP($B2809,Setup_MPP!$A:$E,4,FALSE)</f>
        <v>#D5D5D5</v>
      </c>
      <c r="G2809" s="31" t="str">
        <f>VLOOKUP($B2809,Setup_MPP!$A:$E,5,FALSE)</f>
        <v>#727272</v>
      </c>
      <c r="H2809" s="31" t="str">
        <f>IFERROR(IF(AND(A2809&gt;=1,A2809&lt;=104),VLOOKUP($A2809,Location!$A:$J,6,FALSE),IF(A2809=0,"Avant l'ouverture",IF(OR(A2809=105,A2809=106),"Bonus"))),"")</f>
        <v>Tour 3</v>
      </c>
      <c r="I2809" s="31" t="str">
        <f>IF(LEFT(H2809,4)="Tour",VLOOKUP(A2809,Database!$A:$C,3,FALSE),"")</f>
        <v>J</v>
      </c>
      <c r="J2809" s="31" t="str">
        <f>VLOOKUP($A2809,Location!$A:$J,7,FALSE)</f>
        <v>Algérie</v>
      </c>
      <c r="K2809" s="31" t="str">
        <f>IFERROR(VLOOKUP(J2809,Setup_Team!$B:$C,2,FALSE), "TDB")</f>
        <v>ALG</v>
      </c>
      <c r="L2809" s="31" t="str">
        <f>VLOOKUP($A2809,Location!$A:$J,8,FALSE)</f>
        <v>Autriche</v>
      </c>
      <c r="M2809" s="31" t="str">
        <f>IFERROR(VLOOKUP(L2809,Setup_Team!$B:$C,2,FALSE), "TDB")</f>
        <v>AUT</v>
      </c>
      <c r="N2809" s="31" t="str">
        <f>VLOOKUP($A2809,Location!$A:$J,9,FALSE)</f>
        <v>Kansas City, Missouri</v>
      </c>
      <c r="O2809" s="31" t="str">
        <f>VLOOKUP($A2809,Location!$A:$J,10,FALSE)</f>
        <v>Arrowhead Stadium</v>
      </c>
      <c r="R2809" s="31">
        <v>0</v>
      </c>
      <c r="S2809" s="25">
        <f>VLOOKUP($A2809,Database!$A:$Y,10,FALSE)</f>
        <v>96</v>
      </c>
      <c r="T2809" s="25">
        <f>VLOOKUP($A2809,Database!$A:$Y,11,FALSE)</f>
        <v>103</v>
      </c>
      <c r="U2809" s="25">
        <f>VLOOKUP($A2809,Database!$A:$Y,12,FALSE)</f>
        <v>107</v>
      </c>
      <c r="V2809" s="25" t="str">
        <f>VLOOKUP(A2809,Database!A:M,13,FALSE)</f>
        <v>À venir</v>
      </c>
      <c r="W2809" s="25" t="str">
        <f>VLOOKUP($A2809,Database!$A:$Y,20,FALSE)</f>
        <v/>
      </c>
      <c r="X2809" s="25" t="str">
        <f>VLOOKUP($A2809,Database!$A:$Y,21,FALSE)</f>
        <v/>
      </c>
      <c r="Y2809" s="25" t="str">
        <f ca="1">IF(C2809&lt;NOW(),IF(AND(P2809&gt;Q2809,W2809&gt;X2809),S2809,IF(AND(P2809=Q2809,W2809=X2809),T2809,IF(AND(P2809&lt;Q2809,W2809&lt;X2809),U2809,0))),"")</f>
        <v/>
      </c>
      <c r="Z2809" s="25">
        <f>IF(AND(P2809=W2809,Q2809=X2809),1,0)</f>
        <v>1</v>
      </c>
      <c r="AA2809" s="25" t="str">
        <f>IF(Z2809=0,"",IF(ISBLANK(VLOOKUP(A2809,Database!A:AA,22,FALSE)),"",VLOOKUP(A2809,Database!A:AA,22,FALSE)))</f>
        <v>Exact</v>
      </c>
      <c r="AB2809" s="25">
        <f ca="1">IFERROR(IF(AND(Y2809&lt;&gt;"",OR(V2809="Terminé",V2809="En cours")),VLOOKUP(AA2809,Setup_ScoreExactBonus!A:D,4,FALSE),0),0)</f>
        <v>0</v>
      </c>
      <c r="AC2809" s="31" t="str">
        <f t="shared" ca="1" si="5"/>
        <v/>
      </c>
      <c r="AD2809" s="31">
        <f ca="1">SUMIFS(AC$2:AC2809,D$2:D2809,D2809)*IF(R2809=0,1,2)</f>
        <v>0</v>
      </c>
    </row>
    <row r="2810" spans="1:30" x14ac:dyDescent="0.35">
      <c r="A2810" s="31">
        <f>IF(ISBLANK(B2810),"",COUNTIF(B$2:B2810,B2810))-1</f>
        <v>72</v>
      </c>
      <c r="B2810" s="31">
        <v>1</v>
      </c>
      <c r="C2810" s="10">
        <f>VLOOKUP($A2810,Database!$A:$Y,7,FALSE)</f>
        <v>46201.166666666664</v>
      </c>
      <c r="D2810" s="31" t="str">
        <f>VLOOKUP(Pronostics!$B2810,Setup_MPP!$A:$G,3,FALSE)</f>
        <v>_Nicolas_LM_</v>
      </c>
      <c r="E2810" s="31" t="str">
        <f>VLOOKUP(Pronostics!$B2810,Setup_MPP!$A:$G,2,FALSE)</f>
        <v>Nicolas LE MOUEL</v>
      </c>
      <c r="F2810" s="31" t="str">
        <f>VLOOKUP($B2810,Setup_MPP!$A:$E,4,FALSE)</f>
        <v>#F7C79D</v>
      </c>
      <c r="G2810" s="31" t="str">
        <f>VLOOKUP($B2810,Setup_MPP!$A:$E,5,FALSE)</f>
        <v>#FFBE85</v>
      </c>
      <c r="H2810" s="31" t="str">
        <f>IFERROR(IF(AND(A2810&gt;=1,A2810&lt;=104),VLOOKUP($A2810,Location!$A:$J,6,FALSE),IF(A2810=0,"Avant l'ouverture",IF(OR(A2810=105,A2810=106),"Bonus"))),"")</f>
        <v>Tour 3</v>
      </c>
      <c r="I2810" s="31" t="str">
        <f>IF(LEFT(H2810,4)="Tour",VLOOKUP(A2810,Database!$A:$C,3,FALSE),"")</f>
        <v>J</v>
      </c>
      <c r="J2810" s="31" t="str">
        <f>VLOOKUP($A2810,Location!$A:$J,7,FALSE)</f>
        <v>Jordanie</v>
      </c>
      <c r="K2810" s="31" t="str">
        <f>IFERROR(VLOOKUP(J2810,Setup_Team!$B:$C,2,FALSE), "TDB")</f>
        <v>JOR</v>
      </c>
      <c r="L2810" s="31" t="str">
        <f>VLOOKUP($A2810,Location!$A:$J,8,FALSE)</f>
        <v>Argentine</v>
      </c>
      <c r="M2810" s="31" t="str">
        <f>IFERROR(VLOOKUP(L2810,Setup_Team!$B:$C,2,FALSE), "TDB")</f>
        <v>ARG</v>
      </c>
      <c r="N2810" s="31" t="str">
        <f>VLOOKUP($A2810,Location!$A:$J,9,FALSE)</f>
        <v>Arlington, Dallas, Texas</v>
      </c>
      <c r="O2810" s="31" t="str">
        <f>VLOOKUP($A2810,Location!$A:$J,10,FALSE)</f>
        <v>AT&amp;T Stadium</v>
      </c>
      <c r="R2810" s="31">
        <v>0</v>
      </c>
      <c r="S2810" s="25">
        <f>VLOOKUP($A2810,Database!$A:$Y,10,FALSE)</f>
        <v>165</v>
      </c>
      <c r="T2810" s="25">
        <f>VLOOKUP($A2810,Database!$A:$Y,11,FALSE)</f>
        <v>145</v>
      </c>
      <c r="U2810" s="25">
        <f>VLOOKUP($A2810,Database!$A:$Y,12,FALSE)</f>
        <v>32</v>
      </c>
      <c r="V2810" s="25" t="str">
        <f>VLOOKUP(A2810,Database!A:M,13,FALSE)</f>
        <v>À venir</v>
      </c>
      <c r="W2810" s="25" t="str">
        <f>VLOOKUP($A2810,Database!$A:$Y,20,FALSE)</f>
        <v/>
      </c>
      <c r="X2810" s="25" t="str">
        <f>VLOOKUP($A2810,Database!$A:$Y,21,FALSE)</f>
        <v/>
      </c>
      <c r="Y2810" s="25" t="str">
        <f ca="1">IF(C2810&lt;NOW(),IF(AND(P2810&gt;Q2810,W2810&gt;X2810),S2810,IF(AND(P2810=Q2810,W2810=X2810),T2810,IF(AND(P2810&lt;Q2810,W2810&lt;X2810),U2810,0))),"")</f>
        <v/>
      </c>
      <c r="Z2810" s="25">
        <f>IF(AND(P2810=W2810,Q2810=X2810),1,0)</f>
        <v>1</v>
      </c>
      <c r="AA2810" s="25" t="str">
        <f>IF(Z2810=0,"",IF(ISBLANK(VLOOKUP(A2810,Database!A:AA,22,FALSE)),"",VLOOKUP(A2810,Database!A:AA,22,FALSE)))</f>
        <v>Exact</v>
      </c>
      <c r="AB2810" s="25">
        <f ca="1">IFERROR(IF(AND(Y2810&lt;&gt;"",OR(V2810="Terminé",V2810="En cours")),VLOOKUP(AA2810,Setup_ScoreExactBonus!A:D,4,FALSE),0),0)</f>
        <v>0</v>
      </c>
      <c r="AC2810" s="31" t="str">
        <f t="shared" ca="1" si="5"/>
        <v/>
      </c>
      <c r="AD2810" s="31">
        <f ca="1">SUMIFS(AC$2:AC2810,D$2:D2810,D2810)*IF(R2810=0,1,2)</f>
        <v>0</v>
      </c>
    </row>
    <row r="2811" spans="1:30" x14ac:dyDescent="0.35">
      <c r="A2811" s="31">
        <f>IF(ISBLANK(B2811),"",COUNTIF(B$2:B2811,B2811))-1</f>
        <v>72</v>
      </c>
      <c r="B2811" s="31">
        <v>2</v>
      </c>
      <c r="C2811" s="10">
        <f>VLOOKUP($A2811,Database!$A:$Y,7,FALSE)</f>
        <v>46201.166666666664</v>
      </c>
      <c r="D2811" s="31" t="str">
        <f>VLOOKUP(Pronostics!$B2811,Setup_MPP!$A:$G,3,FALSE)</f>
        <v>leaelaz</v>
      </c>
      <c r="E2811" s="31" t="str">
        <f>VLOOKUP(Pronostics!$B2811,Setup_MPP!$A:$G,2,FALSE)</f>
        <v>Léa EL ASERY</v>
      </c>
      <c r="F2811" s="31" t="str">
        <f>VLOOKUP($B2811,Setup_MPP!$A:$E,4,FALSE)</f>
        <v>#FFBEBE</v>
      </c>
      <c r="G2811" s="31" t="str">
        <f>VLOOKUP($B2811,Setup_MPP!$A:$E,5,FALSE)</f>
        <v>#DF6868</v>
      </c>
      <c r="H2811" s="31" t="str">
        <f>IFERROR(IF(AND(A2811&gt;=1,A2811&lt;=104),VLOOKUP($A2811,Location!$A:$J,6,FALSE),IF(A2811=0,"Avant l'ouverture",IF(OR(A2811=105,A2811=106),"Bonus"))),"")</f>
        <v>Tour 3</v>
      </c>
      <c r="I2811" s="31" t="str">
        <f>IF(LEFT(H2811,4)="Tour",VLOOKUP(A2811,Database!$A:$C,3,FALSE),"")</f>
        <v>J</v>
      </c>
      <c r="J2811" s="31" t="str">
        <f>VLOOKUP($A2811,Location!$A:$J,7,FALSE)</f>
        <v>Jordanie</v>
      </c>
      <c r="K2811" s="31" t="str">
        <f>IFERROR(VLOOKUP(J2811,Setup_Team!$B:$C,2,FALSE), "TDB")</f>
        <v>JOR</v>
      </c>
      <c r="L2811" s="31" t="str">
        <f>VLOOKUP($A2811,Location!$A:$J,8,FALSE)</f>
        <v>Argentine</v>
      </c>
      <c r="M2811" s="31" t="str">
        <f>IFERROR(VLOOKUP(L2811,Setup_Team!$B:$C,2,FALSE), "TDB")</f>
        <v>ARG</v>
      </c>
      <c r="N2811" s="31" t="str">
        <f>VLOOKUP($A2811,Location!$A:$J,9,FALSE)</f>
        <v>Arlington, Dallas, Texas</v>
      </c>
      <c r="O2811" s="31" t="str">
        <f>VLOOKUP($A2811,Location!$A:$J,10,FALSE)</f>
        <v>AT&amp;T Stadium</v>
      </c>
      <c r="R2811" s="31">
        <v>0</v>
      </c>
      <c r="S2811" s="25">
        <f>VLOOKUP($A2811,Database!$A:$Y,10,FALSE)</f>
        <v>165</v>
      </c>
      <c r="T2811" s="25">
        <f>VLOOKUP($A2811,Database!$A:$Y,11,FALSE)</f>
        <v>145</v>
      </c>
      <c r="U2811" s="25">
        <f>VLOOKUP($A2811,Database!$A:$Y,12,FALSE)</f>
        <v>32</v>
      </c>
      <c r="V2811" s="25" t="str">
        <f>VLOOKUP(A2811,Database!A:M,13,FALSE)</f>
        <v>À venir</v>
      </c>
      <c r="W2811" s="25" t="str">
        <f>VLOOKUP($A2811,Database!$A:$Y,20,FALSE)</f>
        <v/>
      </c>
      <c r="X2811" s="25" t="str">
        <f>VLOOKUP($A2811,Database!$A:$Y,21,FALSE)</f>
        <v/>
      </c>
      <c r="Y2811" s="25" t="str">
        <f ca="1">IF(C2811&lt;NOW(),IF(AND(P2811&gt;Q2811,W2811&gt;X2811),S2811,IF(AND(P2811=Q2811,W2811=X2811),T2811,IF(AND(P2811&lt;Q2811,W2811&lt;X2811),U2811,0))),"")</f>
        <v/>
      </c>
      <c r="Z2811" s="25">
        <f>IF(AND(P2811=W2811,Q2811=X2811),1,0)</f>
        <v>1</v>
      </c>
      <c r="AA2811" s="25" t="str">
        <f>IF(Z2811=0,"",IF(ISBLANK(VLOOKUP(A2811,Database!A:AA,22,FALSE)),"",VLOOKUP(A2811,Database!A:AA,22,FALSE)))</f>
        <v>Exact</v>
      </c>
      <c r="AB2811" s="25">
        <f ca="1">IFERROR(IF(AND(Y2811&lt;&gt;"",OR(V2811="Terminé",V2811="En cours")),VLOOKUP(AA2811,Setup_ScoreExactBonus!A:D,4,FALSE),0),0)</f>
        <v>0</v>
      </c>
      <c r="AC2811" s="31" t="str">
        <f t="shared" ca="1" si="5"/>
        <v/>
      </c>
      <c r="AD2811" s="31">
        <f ca="1">SUMIFS(AC$2:AC2811,D$2:D2811,D2811)*IF(R2811=0,1,2)</f>
        <v>0</v>
      </c>
    </row>
    <row r="2812" spans="1:30" x14ac:dyDescent="0.35">
      <c r="A2812" s="31">
        <f>IF(ISBLANK(B2812),"",COUNTIF(B$2:B2812,B2812))-1</f>
        <v>72</v>
      </c>
      <c r="B2812" s="31">
        <v>3</v>
      </c>
      <c r="C2812" s="10">
        <f>VLOOKUP($A2812,Database!$A:$Y,7,FALSE)</f>
        <v>46201.166666666664</v>
      </c>
      <c r="D2812" s="31" t="str">
        <f>VLOOKUP(Pronostics!$B2812,Setup_MPP!$A:$G,3,FALSE)</f>
        <v>PasMetalleux</v>
      </c>
      <c r="E2812" s="31" t="str">
        <f>VLOOKUP(Pronostics!$B2812,Setup_MPP!$A:$G,2,FALSE)</f>
        <v>Elwenn JOUBREL</v>
      </c>
      <c r="F2812" s="31" t="str">
        <f>VLOOKUP($B2812,Setup_MPP!$A:$E,4,FALSE)</f>
        <v>#F5C7FC</v>
      </c>
      <c r="G2812" s="31" t="str">
        <f>VLOOKUP($B2812,Setup_MPP!$A:$E,5,FALSE)</f>
        <v>#C489CF</v>
      </c>
      <c r="H2812" s="31" t="str">
        <f>IFERROR(IF(AND(A2812&gt;=1,A2812&lt;=104),VLOOKUP($A2812,Location!$A:$J,6,FALSE),IF(A2812=0,"Avant l'ouverture",IF(OR(A2812=105,A2812=106),"Bonus"))),"")</f>
        <v>Tour 3</v>
      </c>
      <c r="I2812" s="31" t="str">
        <f>IF(LEFT(H2812,4)="Tour",VLOOKUP(A2812,Database!$A:$C,3,FALSE),"")</f>
        <v>J</v>
      </c>
      <c r="J2812" s="31" t="str">
        <f>VLOOKUP($A2812,Location!$A:$J,7,FALSE)</f>
        <v>Jordanie</v>
      </c>
      <c r="K2812" s="31" t="str">
        <f>IFERROR(VLOOKUP(J2812,Setup_Team!$B:$C,2,FALSE), "TDB")</f>
        <v>JOR</v>
      </c>
      <c r="L2812" s="31" t="str">
        <f>VLOOKUP($A2812,Location!$A:$J,8,FALSE)</f>
        <v>Argentine</v>
      </c>
      <c r="M2812" s="31" t="str">
        <f>IFERROR(VLOOKUP(L2812,Setup_Team!$B:$C,2,FALSE), "TDB")</f>
        <v>ARG</v>
      </c>
      <c r="N2812" s="31" t="str">
        <f>VLOOKUP($A2812,Location!$A:$J,9,FALSE)</f>
        <v>Arlington, Dallas, Texas</v>
      </c>
      <c r="O2812" s="31" t="str">
        <f>VLOOKUP($A2812,Location!$A:$J,10,FALSE)</f>
        <v>AT&amp;T Stadium</v>
      </c>
      <c r="R2812" s="31">
        <v>0</v>
      </c>
      <c r="S2812" s="25">
        <f>VLOOKUP($A2812,Database!$A:$Y,10,FALSE)</f>
        <v>165</v>
      </c>
      <c r="T2812" s="25">
        <f>VLOOKUP($A2812,Database!$A:$Y,11,FALSE)</f>
        <v>145</v>
      </c>
      <c r="U2812" s="25">
        <f>VLOOKUP($A2812,Database!$A:$Y,12,FALSE)</f>
        <v>32</v>
      </c>
      <c r="V2812" s="25" t="str">
        <f>VLOOKUP(A2812,Database!A:M,13,FALSE)</f>
        <v>À venir</v>
      </c>
      <c r="W2812" s="25" t="str">
        <f>VLOOKUP($A2812,Database!$A:$Y,20,FALSE)</f>
        <v/>
      </c>
      <c r="X2812" s="25" t="str">
        <f>VLOOKUP($A2812,Database!$A:$Y,21,FALSE)</f>
        <v/>
      </c>
      <c r="Y2812" s="25" t="str">
        <f ca="1">IF(C2812&lt;NOW(),IF(AND(P2812&gt;Q2812,W2812&gt;X2812),S2812,IF(AND(P2812=Q2812,W2812=X2812),T2812,IF(AND(P2812&lt;Q2812,W2812&lt;X2812),U2812,0))),"")</f>
        <v/>
      </c>
      <c r="Z2812" s="25">
        <f>IF(AND(P2812=W2812,Q2812=X2812),1,0)</f>
        <v>1</v>
      </c>
      <c r="AA2812" s="25" t="str">
        <f>IF(Z2812=0,"",IF(ISBLANK(VLOOKUP(A2812,Database!A:AA,22,FALSE)),"",VLOOKUP(A2812,Database!A:AA,22,FALSE)))</f>
        <v>Exact</v>
      </c>
      <c r="AB2812" s="25">
        <f ca="1">IFERROR(IF(AND(Y2812&lt;&gt;"",OR(V2812="Terminé",V2812="En cours")),VLOOKUP(AA2812,Setup_ScoreExactBonus!A:D,4,FALSE),0),0)</f>
        <v>0</v>
      </c>
      <c r="AC2812" s="31" t="str">
        <f t="shared" ca="1" si="5"/>
        <v/>
      </c>
      <c r="AD2812" s="31">
        <f ca="1">SUMIFS(AC$2:AC2812,D$2:D2812,D2812)*IF(R2812=0,1,2)</f>
        <v>0</v>
      </c>
    </row>
    <row r="2813" spans="1:30" x14ac:dyDescent="0.35">
      <c r="A2813" s="31">
        <f>IF(ISBLANK(B2813),"",COUNTIF(B$2:B2813,B2813))-1</f>
        <v>72</v>
      </c>
      <c r="B2813" s="31">
        <v>4</v>
      </c>
      <c r="C2813" s="10">
        <f>VLOOKUP($A2813,Database!$A:$Y,7,FALSE)</f>
        <v>46201.166666666664</v>
      </c>
      <c r="D2813" s="31" t="str">
        <f>VLOOKUP(Pronostics!$B2813,Setup_MPP!$A:$G,3,FALSE)</f>
        <v>Popo444</v>
      </c>
      <c r="E2813" s="31" t="str">
        <f>VLOOKUP(Pronostics!$B2813,Setup_MPP!$A:$G,2,FALSE)</f>
        <v>Pauline OLIVIER</v>
      </c>
      <c r="F2813" s="31" t="str">
        <f>VLOOKUP($B2813,Setup_MPP!$A:$E,4,FALSE)</f>
        <v>#A5EA7F</v>
      </c>
      <c r="G2813" s="31" t="str">
        <f>VLOOKUP($B2813,Setup_MPP!$A:$E,5,FALSE)</f>
        <v>#80C65A</v>
      </c>
      <c r="H2813" s="31" t="str">
        <f>IFERROR(IF(AND(A2813&gt;=1,A2813&lt;=104),VLOOKUP($A2813,Location!$A:$J,6,FALSE),IF(A2813=0,"Avant l'ouverture",IF(OR(A2813=105,A2813=106),"Bonus"))),"")</f>
        <v>Tour 3</v>
      </c>
      <c r="I2813" s="31" t="str">
        <f>IF(LEFT(H2813,4)="Tour",VLOOKUP(A2813,Database!$A:$C,3,FALSE),"")</f>
        <v>J</v>
      </c>
      <c r="J2813" s="31" t="str">
        <f>VLOOKUP($A2813,Location!$A:$J,7,FALSE)</f>
        <v>Jordanie</v>
      </c>
      <c r="K2813" s="31" t="str">
        <f>IFERROR(VLOOKUP(J2813,Setup_Team!$B:$C,2,FALSE), "TDB")</f>
        <v>JOR</v>
      </c>
      <c r="L2813" s="31" t="str">
        <f>VLOOKUP($A2813,Location!$A:$J,8,FALSE)</f>
        <v>Argentine</v>
      </c>
      <c r="M2813" s="31" t="str">
        <f>IFERROR(VLOOKUP(L2813,Setup_Team!$B:$C,2,FALSE), "TDB")</f>
        <v>ARG</v>
      </c>
      <c r="N2813" s="31" t="str">
        <f>VLOOKUP($A2813,Location!$A:$J,9,FALSE)</f>
        <v>Arlington, Dallas, Texas</v>
      </c>
      <c r="O2813" s="31" t="str">
        <f>VLOOKUP($A2813,Location!$A:$J,10,FALSE)</f>
        <v>AT&amp;T Stadium</v>
      </c>
      <c r="R2813" s="31">
        <v>0</v>
      </c>
      <c r="S2813" s="25">
        <f>VLOOKUP($A2813,Database!$A:$Y,10,FALSE)</f>
        <v>165</v>
      </c>
      <c r="T2813" s="25">
        <f>VLOOKUP($A2813,Database!$A:$Y,11,FALSE)</f>
        <v>145</v>
      </c>
      <c r="U2813" s="25">
        <f>VLOOKUP($A2813,Database!$A:$Y,12,FALSE)</f>
        <v>32</v>
      </c>
      <c r="V2813" s="25" t="str">
        <f>VLOOKUP(A2813,Database!A:M,13,FALSE)</f>
        <v>À venir</v>
      </c>
      <c r="W2813" s="25" t="str">
        <f>VLOOKUP($A2813,Database!$A:$Y,20,FALSE)</f>
        <v/>
      </c>
      <c r="X2813" s="25" t="str">
        <f>VLOOKUP($A2813,Database!$A:$Y,21,FALSE)</f>
        <v/>
      </c>
      <c r="Y2813" s="25" t="str">
        <f ca="1">IF(C2813&lt;NOW(),IF(AND(P2813&gt;Q2813,W2813&gt;X2813),S2813,IF(AND(P2813=Q2813,W2813=X2813),T2813,IF(AND(P2813&lt;Q2813,W2813&lt;X2813),U2813,0))),"")</f>
        <v/>
      </c>
      <c r="Z2813" s="25">
        <f>IF(AND(P2813=W2813,Q2813=X2813),1,0)</f>
        <v>1</v>
      </c>
      <c r="AA2813" s="25" t="str">
        <f>IF(Z2813=0,"",IF(ISBLANK(VLOOKUP(A2813,Database!A:AA,22,FALSE)),"",VLOOKUP(A2813,Database!A:AA,22,FALSE)))</f>
        <v>Exact</v>
      </c>
      <c r="AB2813" s="25">
        <f ca="1">IFERROR(IF(AND(Y2813&lt;&gt;"",OR(V2813="Terminé",V2813="En cours")),VLOOKUP(AA2813,Setup_ScoreExactBonus!A:D,4,FALSE),0),0)</f>
        <v>0</v>
      </c>
      <c r="AC2813" s="31" t="str">
        <f t="shared" ca="1" si="5"/>
        <v/>
      </c>
      <c r="AD2813" s="31">
        <f ca="1">SUMIFS(AC$2:AC2813,D$2:D2813,D2813)*IF(R2813=0,1,2)</f>
        <v>0</v>
      </c>
    </row>
    <row r="2814" spans="1:30" x14ac:dyDescent="0.35">
      <c r="A2814" s="31">
        <f>IF(ISBLANK(B2814),"",COUNTIF(B$2:B2814,B2814))-1</f>
        <v>72</v>
      </c>
      <c r="B2814" s="31">
        <v>5</v>
      </c>
      <c r="C2814" s="10">
        <f>VLOOKUP($A2814,Database!$A:$Y,7,FALSE)</f>
        <v>46201.166666666664</v>
      </c>
      <c r="D2814" s="31" t="str">
        <f>VLOOKUP(Pronostics!$B2814,Setup_MPP!$A:$G,3,FALSE)</f>
        <v>_Jujul</v>
      </c>
      <c r="E2814" s="31" t="str">
        <f>VLOOKUP(Pronostics!$B2814,Setup_MPP!$A:$G,2,FALSE)</f>
        <v>Julie BOISSIERE</v>
      </c>
      <c r="F2814" s="31" t="str">
        <f>VLOOKUP($B2814,Setup_MPP!$A:$E,4,FALSE)</f>
        <v>#D890FF</v>
      </c>
      <c r="G2814" s="31" t="str">
        <f>VLOOKUP($B2814,Setup_MPP!$A:$E,5,FALSE)</f>
        <v>#B750EF</v>
      </c>
      <c r="H2814" s="31" t="str">
        <f>IFERROR(IF(AND(A2814&gt;=1,A2814&lt;=104),VLOOKUP($A2814,Location!$A:$J,6,FALSE),IF(A2814=0,"Avant l'ouverture",IF(OR(A2814=105,A2814=106),"Bonus"))),"")</f>
        <v>Tour 3</v>
      </c>
      <c r="I2814" s="31" t="str">
        <f>IF(LEFT(H2814,4)="Tour",VLOOKUP(A2814,Database!$A:$C,3,FALSE),"")</f>
        <v>J</v>
      </c>
      <c r="J2814" s="31" t="str">
        <f>VLOOKUP($A2814,Location!$A:$J,7,FALSE)</f>
        <v>Jordanie</v>
      </c>
      <c r="K2814" s="31" t="str">
        <f>IFERROR(VLOOKUP(J2814,Setup_Team!$B:$C,2,FALSE), "TDB")</f>
        <v>JOR</v>
      </c>
      <c r="L2814" s="31" t="str">
        <f>VLOOKUP($A2814,Location!$A:$J,8,FALSE)</f>
        <v>Argentine</v>
      </c>
      <c r="M2814" s="31" t="str">
        <f>IFERROR(VLOOKUP(L2814,Setup_Team!$B:$C,2,FALSE), "TDB")</f>
        <v>ARG</v>
      </c>
      <c r="N2814" s="31" t="str">
        <f>VLOOKUP($A2814,Location!$A:$J,9,FALSE)</f>
        <v>Arlington, Dallas, Texas</v>
      </c>
      <c r="O2814" s="31" t="str">
        <f>VLOOKUP($A2814,Location!$A:$J,10,FALSE)</f>
        <v>AT&amp;T Stadium</v>
      </c>
      <c r="R2814" s="31">
        <v>0</v>
      </c>
      <c r="S2814" s="25">
        <f>VLOOKUP($A2814,Database!$A:$Y,10,FALSE)</f>
        <v>165</v>
      </c>
      <c r="T2814" s="25">
        <f>VLOOKUP($A2814,Database!$A:$Y,11,FALSE)</f>
        <v>145</v>
      </c>
      <c r="U2814" s="25">
        <f>VLOOKUP($A2814,Database!$A:$Y,12,FALSE)</f>
        <v>32</v>
      </c>
      <c r="V2814" s="25" t="str">
        <f>VLOOKUP(A2814,Database!A:M,13,FALSE)</f>
        <v>À venir</v>
      </c>
      <c r="W2814" s="25" t="str">
        <f>VLOOKUP($A2814,Database!$A:$Y,20,FALSE)</f>
        <v/>
      </c>
      <c r="X2814" s="25" t="str">
        <f>VLOOKUP($A2814,Database!$A:$Y,21,FALSE)</f>
        <v/>
      </c>
      <c r="Y2814" s="25" t="str">
        <f ca="1">IF(C2814&lt;NOW(),IF(AND(P2814&gt;Q2814,W2814&gt;X2814),S2814,IF(AND(P2814=Q2814,W2814=X2814),T2814,IF(AND(P2814&lt;Q2814,W2814&lt;X2814),U2814,0))),"")</f>
        <v/>
      </c>
      <c r="Z2814" s="25">
        <f>IF(AND(P2814=W2814,Q2814=X2814),1,0)</f>
        <v>1</v>
      </c>
      <c r="AA2814" s="25" t="str">
        <f>IF(Z2814=0,"",IF(ISBLANK(VLOOKUP(A2814,Database!A:AA,22,FALSE)),"",VLOOKUP(A2814,Database!A:AA,22,FALSE)))</f>
        <v>Exact</v>
      </c>
      <c r="AB2814" s="25">
        <f ca="1">IFERROR(IF(AND(Y2814&lt;&gt;"",OR(V2814="Terminé",V2814="En cours")),VLOOKUP(AA2814,Setup_ScoreExactBonus!A:D,4,FALSE),0),0)</f>
        <v>0</v>
      </c>
      <c r="AC2814" s="31" t="str">
        <f t="shared" ca="1" si="5"/>
        <v/>
      </c>
      <c r="AD2814" s="31">
        <f ca="1">SUMIFS(AC$2:AC2814,D$2:D2814,D2814)*IF(R2814=0,1,2)</f>
        <v>0</v>
      </c>
    </row>
    <row r="2815" spans="1:30" x14ac:dyDescent="0.35">
      <c r="A2815" s="31">
        <f>IF(ISBLANK(B2815),"",COUNTIF(B$2:B2815,B2815))-1</f>
        <v>72</v>
      </c>
      <c r="B2815" s="31">
        <v>6</v>
      </c>
      <c r="C2815" s="10">
        <f>VLOOKUP($A2815,Database!$A:$Y,7,FALSE)</f>
        <v>46201.166666666664</v>
      </c>
      <c r="D2815" s="31" t="str">
        <f>VLOOKUP(Pronostics!$B2815,Setup_MPP!$A:$G,3,FALSE)</f>
        <v>Julay</v>
      </c>
      <c r="E2815" s="31" t="str">
        <f>VLOOKUP(Pronostics!$B2815,Setup_MPP!$A:$G,2,FALSE)</f>
        <v>Julie BOUCHARD</v>
      </c>
      <c r="F2815" s="31" t="str">
        <f>VLOOKUP($B2815,Setup_MPP!$A:$E,4,FALSE)</f>
        <v>#A6F7B1</v>
      </c>
      <c r="G2815" s="31" t="str">
        <f>VLOOKUP($B2815,Setup_MPP!$A:$E,5,FALSE)</f>
        <v>#6EC179</v>
      </c>
      <c r="H2815" s="31" t="str">
        <f>IFERROR(IF(AND(A2815&gt;=1,A2815&lt;=104),VLOOKUP($A2815,Location!$A:$J,6,FALSE),IF(A2815=0,"Avant l'ouverture",IF(OR(A2815=105,A2815=106),"Bonus"))),"")</f>
        <v>Tour 3</v>
      </c>
      <c r="I2815" s="31" t="str">
        <f>IF(LEFT(H2815,4)="Tour",VLOOKUP(A2815,Database!$A:$C,3,FALSE),"")</f>
        <v>J</v>
      </c>
      <c r="J2815" s="31" t="str">
        <f>VLOOKUP($A2815,Location!$A:$J,7,FALSE)</f>
        <v>Jordanie</v>
      </c>
      <c r="K2815" s="31" t="str">
        <f>IFERROR(VLOOKUP(J2815,Setup_Team!$B:$C,2,FALSE), "TDB")</f>
        <v>JOR</v>
      </c>
      <c r="L2815" s="31" t="str">
        <f>VLOOKUP($A2815,Location!$A:$J,8,FALSE)</f>
        <v>Argentine</v>
      </c>
      <c r="M2815" s="31" t="str">
        <f>IFERROR(VLOOKUP(L2815,Setup_Team!$B:$C,2,FALSE), "TDB")</f>
        <v>ARG</v>
      </c>
      <c r="N2815" s="31" t="str">
        <f>VLOOKUP($A2815,Location!$A:$J,9,FALSE)</f>
        <v>Arlington, Dallas, Texas</v>
      </c>
      <c r="O2815" s="31" t="str">
        <f>VLOOKUP($A2815,Location!$A:$J,10,FALSE)</f>
        <v>AT&amp;T Stadium</v>
      </c>
      <c r="R2815" s="31">
        <v>0</v>
      </c>
      <c r="S2815" s="25">
        <f>VLOOKUP($A2815,Database!$A:$Y,10,FALSE)</f>
        <v>165</v>
      </c>
      <c r="T2815" s="25">
        <f>VLOOKUP($A2815,Database!$A:$Y,11,FALSE)</f>
        <v>145</v>
      </c>
      <c r="U2815" s="25">
        <f>VLOOKUP($A2815,Database!$A:$Y,12,FALSE)</f>
        <v>32</v>
      </c>
      <c r="V2815" s="25" t="str">
        <f>VLOOKUP(A2815,Database!A:M,13,FALSE)</f>
        <v>À venir</v>
      </c>
      <c r="W2815" s="25" t="str">
        <f>VLOOKUP($A2815,Database!$A:$Y,20,FALSE)</f>
        <v/>
      </c>
      <c r="X2815" s="25" t="str">
        <f>VLOOKUP($A2815,Database!$A:$Y,21,FALSE)</f>
        <v/>
      </c>
      <c r="Y2815" s="25" t="str">
        <f ca="1">IF(C2815&lt;NOW(),IF(AND(P2815&gt;Q2815,W2815&gt;X2815),S2815,IF(AND(P2815=Q2815,W2815=X2815),T2815,IF(AND(P2815&lt;Q2815,W2815&lt;X2815),U2815,0))),"")</f>
        <v/>
      </c>
      <c r="Z2815" s="25">
        <f>IF(AND(P2815=W2815,Q2815=X2815),1,0)</f>
        <v>1</v>
      </c>
      <c r="AA2815" s="25" t="str">
        <f>IF(Z2815=0,"",IF(ISBLANK(VLOOKUP(A2815,Database!A:AA,22,FALSE)),"",VLOOKUP(A2815,Database!A:AA,22,FALSE)))</f>
        <v>Exact</v>
      </c>
      <c r="AB2815" s="25">
        <f ca="1">IFERROR(IF(AND(Y2815&lt;&gt;"",OR(V2815="Terminé",V2815="En cours")),VLOOKUP(AA2815,Setup_ScoreExactBonus!A:D,4,FALSE),0),0)</f>
        <v>0</v>
      </c>
      <c r="AC2815" s="31" t="str">
        <f t="shared" ca="1" si="5"/>
        <v/>
      </c>
      <c r="AD2815" s="31">
        <f ca="1">SUMIFS(AC$2:AC2815,D$2:D2815,D2815)*IF(R2815=0,1,2)</f>
        <v>0</v>
      </c>
    </row>
    <row r="2816" spans="1:30" x14ac:dyDescent="0.35">
      <c r="A2816" s="31">
        <f>IF(ISBLANK(B2816),"",COUNTIF(B$2:B2816,B2816))-1</f>
        <v>72</v>
      </c>
      <c r="B2816" s="31">
        <v>7</v>
      </c>
      <c r="C2816" s="10">
        <f>VLOOKUP($A2816,Database!$A:$Y,7,FALSE)</f>
        <v>46201.166666666664</v>
      </c>
      <c r="D2816" s="31" t="str">
        <f>VLOOKUP(Pronostics!$B2816,Setup_MPP!$A:$G,3,FALSE)</f>
        <v>__Vince__</v>
      </c>
      <c r="E2816" s="31" t="str">
        <f>VLOOKUP(Pronostics!$B2816,Setup_MPP!$A:$G,2,FALSE)</f>
        <v>Vincent FRAYSSE</v>
      </c>
      <c r="F2816" s="31" t="str">
        <f>VLOOKUP($B2816,Setup_MPP!$A:$E,4,FALSE)</f>
        <v>#B2EAE8</v>
      </c>
      <c r="G2816" s="31" t="str">
        <f>VLOOKUP($B2816,Setup_MPP!$A:$E,5,FALSE)</f>
        <v>#6CB4B1</v>
      </c>
      <c r="H2816" s="31" t="str">
        <f>IFERROR(IF(AND(A2816&gt;=1,A2816&lt;=104),VLOOKUP($A2816,Location!$A:$J,6,FALSE),IF(A2816=0,"Avant l'ouverture",IF(OR(A2816=105,A2816=106),"Bonus"))),"")</f>
        <v>Tour 3</v>
      </c>
      <c r="I2816" s="31" t="str">
        <f>IF(LEFT(H2816,4)="Tour",VLOOKUP(A2816,Database!$A:$C,3,FALSE),"")</f>
        <v>J</v>
      </c>
      <c r="J2816" s="31" t="str">
        <f>VLOOKUP($A2816,Location!$A:$J,7,FALSE)</f>
        <v>Jordanie</v>
      </c>
      <c r="K2816" s="31" t="str">
        <f>IFERROR(VLOOKUP(J2816,Setup_Team!$B:$C,2,FALSE), "TDB")</f>
        <v>JOR</v>
      </c>
      <c r="L2816" s="31" t="str">
        <f>VLOOKUP($A2816,Location!$A:$J,8,FALSE)</f>
        <v>Argentine</v>
      </c>
      <c r="M2816" s="31" t="str">
        <f>IFERROR(VLOOKUP(L2816,Setup_Team!$B:$C,2,FALSE), "TDB")</f>
        <v>ARG</v>
      </c>
      <c r="N2816" s="31" t="str">
        <f>VLOOKUP($A2816,Location!$A:$J,9,FALSE)</f>
        <v>Arlington, Dallas, Texas</v>
      </c>
      <c r="O2816" s="31" t="str">
        <f>VLOOKUP($A2816,Location!$A:$J,10,FALSE)</f>
        <v>AT&amp;T Stadium</v>
      </c>
      <c r="R2816" s="31">
        <v>0</v>
      </c>
      <c r="S2816" s="25">
        <f>VLOOKUP($A2816,Database!$A:$Y,10,FALSE)</f>
        <v>165</v>
      </c>
      <c r="T2816" s="25">
        <f>VLOOKUP($A2816,Database!$A:$Y,11,FALSE)</f>
        <v>145</v>
      </c>
      <c r="U2816" s="25">
        <f>VLOOKUP($A2816,Database!$A:$Y,12,FALSE)</f>
        <v>32</v>
      </c>
      <c r="V2816" s="25" t="str">
        <f>VLOOKUP(A2816,Database!A:M,13,FALSE)</f>
        <v>À venir</v>
      </c>
      <c r="W2816" s="25" t="str">
        <f>VLOOKUP($A2816,Database!$A:$Y,20,FALSE)</f>
        <v/>
      </c>
      <c r="X2816" s="25" t="str">
        <f>VLOOKUP($A2816,Database!$A:$Y,21,FALSE)</f>
        <v/>
      </c>
      <c r="Y2816" s="25" t="str">
        <f ca="1">IF(C2816&lt;NOW(),IF(AND(P2816&gt;Q2816,W2816&gt;X2816),S2816,IF(AND(P2816=Q2816,W2816=X2816),T2816,IF(AND(P2816&lt;Q2816,W2816&lt;X2816),U2816,0))),"")</f>
        <v/>
      </c>
      <c r="Z2816" s="25">
        <f>IF(AND(P2816=W2816,Q2816=X2816),1,0)</f>
        <v>1</v>
      </c>
      <c r="AA2816" s="25" t="str">
        <f>IF(Z2816=0,"",IF(ISBLANK(VLOOKUP(A2816,Database!A:AA,22,FALSE)),"",VLOOKUP(A2816,Database!A:AA,22,FALSE)))</f>
        <v>Exact</v>
      </c>
      <c r="AB2816" s="25">
        <f ca="1">IFERROR(IF(AND(Y2816&lt;&gt;"",OR(V2816="Terminé",V2816="En cours")),VLOOKUP(AA2816,Setup_ScoreExactBonus!A:D,4,FALSE),0),0)</f>
        <v>0</v>
      </c>
      <c r="AC2816" s="31" t="str">
        <f t="shared" ca="1" si="5"/>
        <v/>
      </c>
      <c r="AD2816" s="31">
        <f ca="1">SUMIFS(AC$2:AC2816,D$2:D2816,D2816)*IF(R2816=0,1,2)</f>
        <v>0</v>
      </c>
    </row>
    <row r="2817" spans="1:30" x14ac:dyDescent="0.35">
      <c r="A2817" s="31">
        <f>IF(ISBLANK(B2817),"",COUNTIF(B$2:B2817,B2817))-1</f>
        <v>72</v>
      </c>
      <c r="B2817" s="31">
        <v>8</v>
      </c>
      <c r="C2817" s="10">
        <f>VLOOKUP($A2817,Database!$A:$Y,7,FALSE)</f>
        <v>46201.166666666664</v>
      </c>
      <c r="D2817" s="31" t="str">
        <f>VLOOKUP(Pronostics!$B2817,Setup_MPP!$A:$G,3,FALSE)</f>
        <v>Louuiiis</v>
      </c>
      <c r="E2817" s="31" t="str">
        <f>VLOOKUP(Pronostics!$B2817,Setup_MPP!$A:$G,2,FALSE)</f>
        <v>Louis HARLE</v>
      </c>
      <c r="F2817" s="31" t="str">
        <f>VLOOKUP($B2817,Setup_MPP!$A:$E,4,FALSE)</f>
        <v>#EEF7B1</v>
      </c>
      <c r="G2817" s="31" t="str">
        <f>VLOOKUP($B2817,Setup_MPP!$A:$E,5,FALSE)</f>
        <v>#C1CB7D</v>
      </c>
      <c r="H2817" s="31" t="str">
        <f>IFERROR(IF(AND(A2817&gt;=1,A2817&lt;=104),VLOOKUP($A2817,Location!$A:$J,6,FALSE),IF(A2817=0,"Avant l'ouverture",IF(OR(A2817=105,A2817=106),"Bonus"))),"")</f>
        <v>Tour 3</v>
      </c>
      <c r="I2817" s="31" t="str">
        <f>IF(LEFT(H2817,4)="Tour",VLOOKUP(A2817,Database!$A:$C,3,FALSE),"")</f>
        <v>J</v>
      </c>
      <c r="J2817" s="31" t="str">
        <f>VLOOKUP($A2817,Location!$A:$J,7,FALSE)</f>
        <v>Jordanie</v>
      </c>
      <c r="K2817" s="31" t="str">
        <f>IFERROR(VLOOKUP(J2817,Setup_Team!$B:$C,2,FALSE), "TDB")</f>
        <v>JOR</v>
      </c>
      <c r="L2817" s="31" t="str">
        <f>VLOOKUP($A2817,Location!$A:$J,8,FALSE)</f>
        <v>Argentine</v>
      </c>
      <c r="M2817" s="31" t="str">
        <f>IFERROR(VLOOKUP(L2817,Setup_Team!$B:$C,2,FALSE), "TDB")</f>
        <v>ARG</v>
      </c>
      <c r="N2817" s="31" t="str">
        <f>VLOOKUP($A2817,Location!$A:$J,9,FALSE)</f>
        <v>Arlington, Dallas, Texas</v>
      </c>
      <c r="O2817" s="31" t="str">
        <f>VLOOKUP($A2817,Location!$A:$J,10,FALSE)</f>
        <v>AT&amp;T Stadium</v>
      </c>
      <c r="R2817" s="31">
        <v>0</v>
      </c>
      <c r="S2817" s="25">
        <f>VLOOKUP($A2817,Database!$A:$Y,10,FALSE)</f>
        <v>165</v>
      </c>
      <c r="T2817" s="25">
        <f>VLOOKUP($A2817,Database!$A:$Y,11,FALSE)</f>
        <v>145</v>
      </c>
      <c r="U2817" s="25">
        <f>VLOOKUP($A2817,Database!$A:$Y,12,FALSE)</f>
        <v>32</v>
      </c>
      <c r="V2817" s="25" t="str">
        <f>VLOOKUP(A2817,Database!A:M,13,FALSE)</f>
        <v>À venir</v>
      </c>
      <c r="W2817" s="25" t="str">
        <f>VLOOKUP($A2817,Database!$A:$Y,20,FALSE)</f>
        <v/>
      </c>
      <c r="X2817" s="25" t="str">
        <f>VLOOKUP($A2817,Database!$A:$Y,21,FALSE)</f>
        <v/>
      </c>
      <c r="Y2817" s="25" t="str">
        <f ca="1">IF(C2817&lt;NOW(),IF(AND(P2817&gt;Q2817,W2817&gt;X2817),S2817,IF(AND(P2817=Q2817,W2817=X2817),T2817,IF(AND(P2817&lt;Q2817,W2817&lt;X2817),U2817,0))),"")</f>
        <v/>
      </c>
      <c r="Z2817" s="25">
        <f>IF(AND(P2817=W2817,Q2817=X2817),1,0)</f>
        <v>1</v>
      </c>
      <c r="AA2817" s="25" t="str">
        <f>IF(Z2817=0,"",IF(ISBLANK(VLOOKUP(A2817,Database!A:AA,22,FALSE)),"",VLOOKUP(A2817,Database!A:AA,22,FALSE)))</f>
        <v>Exact</v>
      </c>
      <c r="AB2817" s="25">
        <f ca="1">IFERROR(IF(AND(Y2817&lt;&gt;"",OR(V2817="Terminé",V2817="En cours")),VLOOKUP(AA2817,Setup_ScoreExactBonus!A:D,4,FALSE),0),0)</f>
        <v>0</v>
      </c>
      <c r="AC2817" s="31" t="str">
        <f t="shared" ca="1" si="5"/>
        <v/>
      </c>
      <c r="AD2817" s="31">
        <f ca="1">SUMIFS(AC$2:AC2817,D$2:D2817,D2817)*IF(R2817=0,1,2)</f>
        <v>0</v>
      </c>
    </row>
    <row r="2818" spans="1:30" x14ac:dyDescent="0.35">
      <c r="A2818" s="31">
        <f>IF(ISBLANK(B2818),"",COUNTIF(B$2:B2818,B2818))-1</f>
        <v>72</v>
      </c>
      <c r="B2818" s="31">
        <v>9</v>
      </c>
      <c r="C2818" s="10">
        <f>VLOOKUP($A2818,Database!$A:$Y,7,FALSE)</f>
        <v>46201.166666666664</v>
      </c>
      <c r="D2818" s="31" t="str">
        <f>VLOOKUP(Pronostics!$B2818,Setup_MPP!$A:$G,3,FALSE)</f>
        <v>Aurelien_dqp</v>
      </c>
      <c r="E2818" s="31" t="str">
        <f>VLOOKUP(Pronostics!$B2818,Setup_MPP!$A:$G,2,FALSE)</f>
        <v>Aurélien DE POULPIQUET</v>
      </c>
      <c r="F2818" s="31" t="str">
        <f>VLOOKUP($B2818,Setup_MPP!$A:$E,4,FALSE)</f>
        <v>#F4EA9D</v>
      </c>
      <c r="G2818" s="31" t="str">
        <f>VLOOKUP($B2818,Setup_MPP!$A:$E,5,FALSE)</f>
        <v>#D2C458</v>
      </c>
      <c r="H2818" s="31" t="str">
        <f>IFERROR(IF(AND(A2818&gt;=1,A2818&lt;=104),VLOOKUP($A2818,Location!$A:$J,6,FALSE),IF(A2818=0,"Avant l'ouverture",IF(OR(A2818=105,A2818=106),"Bonus"))),"")</f>
        <v>Tour 3</v>
      </c>
      <c r="I2818" s="31" t="str">
        <f>IF(LEFT(H2818,4)="Tour",VLOOKUP(A2818,Database!$A:$C,3,FALSE),"")</f>
        <v>J</v>
      </c>
      <c r="J2818" s="31" t="str">
        <f>VLOOKUP($A2818,Location!$A:$J,7,FALSE)</f>
        <v>Jordanie</v>
      </c>
      <c r="K2818" s="31" t="str">
        <f>IFERROR(VLOOKUP(J2818,Setup_Team!$B:$C,2,FALSE), "TDB")</f>
        <v>JOR</v>
      </c>
      <c r="L2818" s="31" t="str">
        <f>VLOOKUP($A2818,Location!$A:$J,8,FALSE)</f>
        <v>Argentine</v>
      </c>
      <c r="M2818" s="31" t="str">
        <f>IFERROR(VLOOKUP(L2818,Setup_Team!$B:$C,2,FALSE), "TDB")</f>
        <v>ARG</v>
      </c>
      <c r="N2818" s="31" t="str">
        <f>VLOOKUP($A2818,Location!$A:$J,9,FALSE)</f>
        <v>Arlington, Dallas, Texas</v>
      </c>
      <c r="O2818" s="31" t="str">
        <f>VLOOKUP($A2818,Location!$A:$J,10,FALSE)</f>
        <v>AT&amp;T Stadium</v>
      </c>
      <c r="R2818" s="31">
        <v>0</v>
      </c>
      <c r="S2818" s="25">
        <f>VLOOKUP($A2818,Database!$A:$Y,10,FALSE)</f>
        <v>165</v>
      </c>
      <c r="T2818" s="25">
        <f>VLOOKUP($A2818,Database!$A:$Y,11,FALSE)</f>
        <v>145</v>
      </c>
      <c r="U2818" s="25">
        <f>VLOOKUP($A2818,Database!$A:$Y,12,FALSE)</f>
        <v>32</v>
      </c>
      <c r="V2818" s="25" t="str">
        <f>VLOOKUP(A2818,Database!A:M,13,FALSE)</f>
        <v>À venir</v>
      </c>
      <c r="W2818" s="25" t="str">
        <f>VLOOKUP($A2818,Database!$A:$Y,20,FALSE)</f>
        <v/>
      </c>
      <c r="X2818" s="25" t="str">
        <f>VLOOKUP($A2818,Database!$A:$Y,21,FALSE)</f>
        <v/>
      </c>
      <c r="Y2818" s="25" t="str">
        <f ca="1">IF(C2818&lt;NOW(),IF(AND(P2818&gt;Q2818,W2818&gt;X2818),S2818,IF(AND(P2818=Q2818,W2818=X2818),T2818,IF(AND(P2818&lt;Q2818,W2818&lt;X2818),U2818,0))),"")</f>
        <v/>
      </c>
      <c r="Z2818" s="25">
        <f>IF(AND(P2818=W2818,Q2818=X2818),1,0)</f>
        <v>1</v>
      </c>
      <c r="AA2818" s="25" t="str">
        <f>IF(Z2818=0,"",IF(ISBLANK(VLOOKUP(A2818,Database!A:AA,22,FALSE)),"",VLOOKUP(A2818,Database!A:AA,22,FALSE)))</f>
        <v>Exact</v>
      </c>
      <c r="AB2818" s="25">
        <f ca="1">IFERROR(IF(AND(Y2818&lt;&gt;"",OR(V2818="Terminé",V2818="En cours")),VLOOKUP(AA2818,Setup_ScoreExactBonus!A:D,4,FALSE),0),0)</f>
        <v>0</v>
      </c>
      <c r="AC2818" s="31" t="str">
        <f t="shared" ca="1" si="5"/>
        <v/>
      </c>
      <c r="AD2818" s="31">
        <f ca="1">SUMIFS(AC$2:AC2818,D$2:D2818,D2818)*IF(R2818=0,1,2)</f>
        <v>0</v>
      </c>
    </row>
    <row r="2819" spans="1:30" x14ac:dyDescent="0.35">
      <c r="A2819" s="31">
        <f>IF(ISBLANK(B2819),"",COUNTIF(B$2:B2819,B2819))-1</f>
        <v>72</v>
      </c>
      <c r="B2819" s="31">
        <v>10</v>
      </c>
      <c r="C2819" s="10">
        <f>VLOOKUP($A2819,Database!$A:$Y,7,FALSE)</f>
        <v>46201.166666666664</v>
      </c>
      <c r="D2819" s="31" t="str">
        <f>VLOOKUP(Pronostics!$B2819,Setup_MPP!$A:$G,3,FALSE)</f>
        <v>RandomPaul</v>
      </c>
      <c r="E2819" s="31" t="str">
        <f>VLOOKUP(Pronostics!$B2819,Setup_MPP!$A:$G,2,FALSE)</f>
        <v>Paul MONTESINOS</v>
      </c>
      <c r="F2819" s="31" t="str">
        <f>VLOOKUP($B2819,Setup_MPP!$A:$E,4,FALSE)</f>
        <v>#C4B0FF</v>
      </c>
      <c r="G2819" s="31" t="str">
        <f>VLOOKUP($B2819,Setup_MPP!$A:$E,5,FALSE)</f>
        <v>#7F66C8</v>
      </c>
      <c r="H2819" s="31" t="str">
        <f>IFERROR(IF(AND(A2819&gt;=1,A2819&lt;=104),VLOOKUP($A2819,Location!$A:$J,6,FALSE),IF(A2819=0,"Avant l'ouverture",IF(OR(A2819=105,A2819=106),"Bonus"))),"")</f>
        <v>Tour 3</v>
      </c>
      <c r="I2819" s="31" t="str">
        <f>IF(LEFT(H2819,4)="Tour",VLOOKUP(A2819,Database!$A:$C,3,FALSE),"")</f>
        <v>J</v>
      </c>
      <c r="J2819" s="31" t="str">
        <f>VLOOKUP($A2819,Location!$A:$J,7,FALSE)</f>
        <v>Jordanie</v>
      </c>
      <c r="K2819" s="31" t="str">
        <f>IFERROR(VLOOKUP(J2819,Setup_Team!$B:$C,2,FALSE), "TDB")</f>
        <v>JOR</v>
      </c>
      <c r="L2819" s="31" t="str">
        <f>VLOOKUP($A2819,Location!$A:$J,8,FALSE)</f>
        <v>Argentine</v>
      </c>
      <c r="M2819" s="31" t="str">
        <f>IFERROR(VLOOKUP(L2819,Setup_Team!$B:$C,2,FALSE), "TDB")</f>
        <v>ARG</v>
      </c>
      <c r="N2819" s="31" t="str">
        <f>VLOOKUP($A2819,Location!$A:$J,9,FALSE)</f>
        <v>Arlington, Dallas, Texas</v>
      </c>
      <c r="O2819" s="31" t="str">
        <f>VLOOKUP($A2819,Location!$A:$J,10,FALSE)</f>
        <v>AT&amp;T Stadium</v>
      </c>
      <c r="R2819" s="31">
        <v>0</v>
      </c>
      <c r="S2819" s="25">
        <f>VLOOKUP($A2819,Database!$A:$Y,10,FALSE)</f>
        <v>165</v>
      </c>
      <c r="T2819" s="25">
        <f>VLOOKUP($A2819,Database!$A:$Y,11,FALSE)</f>
        <v>145</v>
      </c>
      <c r="U2819" s="25">
        <f>VLOOKUP($A2819,Database!$A:$Y,12,FALSE)</f>
        <v>32</v>
      </c>
      <c r="V2819" s="25" t="str">
        <f>VLOOKUP(A2819,Database!A:M,13,FALSE)</f>
        <v>À venir</v>
      </c>
      <c r="W2819" s="25" t="str">
        <f>VLOOKUP($A2819,Database!$A:$Y,20,FALSE)</f>
        <v/>
      </c>
      <c r="X2819" s="25" t="str">
        <f>VLOOKUP($A2819,Database!$A:$Y,21,FALSE)</f>
        <v/>
      </c>
      <c r="Y2819" s="25" t="str">
        <f ca="1">IF(C2819&lt;NOW(),IF(AND(P2819&gt;Q2819,W2819&gt;X2819),S2819,IF(AND(P2819=Q2819,W2819=X2819),T2819,IF(AND(P2819&lt;Q2819,W2819&lt;X2819),U2819,0))),"")</f>
        <v/>
      </c>
      <c r="Z2819" s="25">
        <f>IF(AND(P2819=W2819,Q2819=X2819),1,0)</f>
        <v>1</v>
      </c>
      <c r="AA2819" s="25" t="str">
        <f>IF(Z2819=0,"",IF(ISBLANK(VLOOKUP(A2819,Database!A:AA,22,FALSE)),"",VLOOKUP(A2819,Database!A:AA,22,FALSE)))</f>
        <v>Exact</v>
      </c>
      <c r="AB2819" s="25">
        <f ca="1">IFERROR(IF(AND(Y2819&lt;&gt;"",OR(V2819="Terminé",V2819="En cours")),VLOOKUP(AA2819,Setup_ScoreExactBonus!A:D,4,FALSE),0),0)</f>
        <v>0</v>
      </c>
      <c r="AC2819" s="31" t="str">
        <f t="shared" ca="1" si="5"/>
        <v/>
      </c>
      <c r="AD2819" s="31">
        <f ca="1">SUMIFS(AC$2:AC2819,D$2:D2819,D2819)*IF(R2819=0,1,2)</f>
        <v>0</v>
      </c>
    </row>
    <row r="2820" spans="1:30" x14ac:dyDescent="0.35">
      <c r="A2820" s="31">
        <f>IF(ISBLANK(B2820),"",COUNTIF(B$2:B2820,B2820))-1</f>
        <v>72</v>
      </c>
      <c r="B2820" s="31">
        <v>11</v>
      </c>
      <c r="C2820" s="10">
        <f>VLOOKUP($A2820,Database!$A:$Y,7,FALSE)</f>
        <v>46201.166666666664</v>
      </c>
      <c r="D2820" s="31" t="str">
        <f>VLOOKUP(Pronostics!$B2820,Setup_MPP!$A:$G,3,FALSE)</f>
        <v>Kinsley#8SA6T</v>
      </c>
      <c r="E2820" s="31" t="str">
        <f>VLOOKUP(Pronostics!$B2820,Setup_MPP!$A:$G,2,FALSE)</f>
        <v>Kinsley ROQUE</v>
      </c>
      <c r="F2820" s="31" t="str">
        <f>VLOOKUP($B2820,Setup_MPP!$A:$E,4,FALSE)</f>
        <v>#CBEBBA</v>
      </c>
      <c r="G2820" s="31" t="str">
        <f>VLOOKUP($B2820,Setup_MPP!$A:$E,5,FALSE)</f>
        <v>#70BC6E</v>
      </c>
      <c r="H2820" s="31" t="str">
        <f>IFERROR(IF(AND(A2820&gt;=1,A2820&lt;=104),VLOOKUP($A2820,Location!$A:$J,6,FALSE),IF(A2820=0,"Avant l'ouverture",IF(OR(A2820=105,A2820=106),"Bonus"))),"")</f>
        <v>Tour 3</v>
      </c>
      <c r="I2820" s="31" t="str">
        <f>IF(LEFT(H2820,4)="Tour",VLOOKUP(A2820,Database!$A:$C,3,FALSE),"")</f>
        <v>J</v>
      </c>
      <c r="J2820" s="31" t="str">
        <f>VLOOKUP($A2820,Location!$A:$J,7,FALSE)</f>
        <v>Jordanie</v>
      </c>
      <c r="K2820" s="31" t="str">
        <f>IFERROR(VLOOKUP(J2820,Setup_Team!$B:$C,2,FALSE), "TDB")</f>
        <v>JOR</v>
      </c>
      <c r="L2820" s="31" t="str">
        <f>VLOOKUP($A2820,Location!$A:$J,8,FALSE)</f>
        <v>Argentine</v>
      </c>
      <c r="M2820" s="31" t="str">
        <f>IFERROR(VLOOKUP(L2820,Setup_Team!$B:$C,2,FALSE), "TDB")</f>
        <v>ARG</v>
      </c>
      <c r="N2820" s="31" t="str">
        <f>VLOOKUP($A2820,Location!$A:$J,9,FALSE)</f>
        <v>Arlington, Dallas, Texas</v>
      </c>
      <c r="O2820" s="31" t="str">
        <f>VLOOKUP($A2820,Location!$A:$J,10,FALSE)</f>
        <v>AT&amp;T Stadium</v>
      </c>
      <c r="R2820" s="31">
        <v>0</v>
      </c>
      <c r="S2820" s="25">
        <f>VLOOKUP($A2820,Database!$A:$Y,10,FALSE)</f>
        <v>165</v>
      </c>
      <c r="T2820" s="25">
        <f>VLOOKUP($A2820,Database!$A:$Y,11,FALSE)</f>
        <v>145</v>
      </c>
      <c r="U2820" s="25">
        <f>VLOOKUP($A2820,Database!$A:$Y,12,FALSE)</f>
        <v>32</v>
      </c>
      <c r="V2820" s="25" t="str">
        <f>VLOOKUP(A2820,Database!A:M,13,FALSE)</f>
        <v>À venir</v>
      </c>
      <c r="W2820" s="25" t="str">
        <f>VLOOKUP($A2820,Database!$A:$Y,20,FALSE)</f>
        <v/>
      </c>
      <c r="X2820" s="25" t="str">
        <f>VLOOKUP($A2820,Database!$A:$Y,21,FALSE)</f>
        <v/>
      </c>
      <c r="Y2820" s="25" t="str">
        <f ca="1">IF(C2820&lt;NOW(),IF(AND(P2820&gt;Q2820,W2820&gt;X2820),S2820,IF(AND(P2820=Q2820,W2820=X2820),T2820,IF(AND(P2820&lt;Q2820,W2820&lt;X2820),U2820,0))),"")</f>
        <v/>
      </c>
      <c r="Z2820" s="25">
        <f>IF(AND(P2820=W2820,Q2820=X2820),1,0)</f>
        <v>1</v>
      </c>
      <c r="AA2820" s="25" t="str">
        <f>IF(Z2820=0,"",IF(ISBLANK(VLOOKUP(A2820,Database!A:AA,22,FALSE)),"",VLOOKUP(A2820,Database!A:AA,22,FALSE)))</f>
        <v>Exact</v>
      </c>
      <c r="AB2820" s="25">
        <f ca="1">IFERROR(IF(AND(Y2820&lt;&gt;"",OR(V2820="Terminé",V2820="En cours")),VLOOKUP(AA2820,Setup_ScoreExactBonus!A:D,4,FALSE),0),0)</f>
        <v>0</v>
      </c>
      <c r="AC2820" s="31" t="str">
        <f t="shared" ca="1" si="5"/>
        <v/>
      </c>
      <c r="AD2820" s="31">
        <f ca="1">SUMIFS(AC$2:AC2820,D$2:D2820,D2820)*IF(R2820=0,1,2)</f>
        <v>0</v>
      </c>
    </row>
    <row r="2821" spans="1:30" x14ac:dyDescent="0.35">
      <c r="A2821" s="31">
        <f>IF(ISBLANK(B2821),"",COUNTIF(B$2:B2821,B2821))-1</f>
        <v>72</v>
      </c>
      <c r="B2821" s="31">
        <v>12</v>
      </c>
      <c r="C2821" s="10">
        <f>VLOOKUP($A2821,Database!$A:$Y,7,FALSE)</f>
        <v>46201.166666666664</v>
      </c>
      <c r="D2821" s="31" t="str">
        <f>VLOOKUP(Pronostics!$B2821,Setup_MPP!$A:$G,3,FALSE)</f>
        <v>Jaouad1</v>
      </c>
      <c r="E2821" s="31" t="str">
        <f>VLOOKUP(Pronostics!$B2821,Setup_MPP!$A:$G,2,FALSE)</f>
        <v>Jaouad SETTI</v>
      </c>
      <c r="F2821" s="31" t="str">
        <f>VLOOKUP($B2821,Setup_MPP!$A:$E,4,FALSE)</f>
        <v>#C2D4FF</v>
      </c>
      <c r="G2821" s="31" t="str">
        <f>VLOOKUP($B2821,Setup_MPP!$A:$E,5,FALSE)</f>
        <v>#6586D5</v>
      </c>
      <c r="H2821" s="31" t="str">
        <f>IFERROR(IF(AND(A2821&gt;=1,A2821&lt;=104),VLOOKUP($A2821,Location!$A:$J,6,FALSE),IF(A2821=0,"Avant l'ouverture",IF(OR(A2821=105,A2821=106),"Bonus"))),"")</f>
        <v>Tour 3</v>
      </c>
      <c r="I2821" s="31" t="str">
        <f>IF(LEFT(H2821,4)="Tour",VLOOKUP(A2821,Database!$A:$C,3,FALSE),"")</f>
        <v>J</v>
      </c>
      <c r="J2821" s="31" t="str">
        <f>VLOOKUP($A2821,Location!$A:$J,7,FALSE)</f>
        <v>Jordanie</v>
      </c>
      <c r="K2821" s="31" t="str">
        <f>IFERROR(VLOOKUP(J2821,Setup_Team!$B:$C,2,FALSE), "TDB")</f>
        <v>JOR</v>
      </c>
      <c r="L2821" s="31" t="str">
        <f>VLOOKUP($A2821,Location!$A:$J,8,FALSE)</f>
        <v>Argentine</v>
      </c>
      <c r="M2821" s="31" t="str">
        <f>IFERROR(VLOOKUP(L2821,Setup_Team!$B:$C,2,FALSE), "TDB")</f>
        <v>ARG</v>
      </c>
      <c r="N2821" s="31" t="str">
        <f>VLOOKUP($A2821,Location!$A:$J,9,FALSE)</f>
        <v>Arlington, Dallas, Texas</v>
      </c>
      <c r="O2821" s="31" t="str">
        <f>VLOOKUP($A2821,Location!$A:$J,10,FALSE)</f>
        <v>AT&amp;T Stadium</v>
      </c>
      <c r="R2821" s="31">
        <v>0</v>
      </c>
      <c r="S2821" s="25">
        <f>VLOOKUP($A2821,Database!$A:$Y,10,FALSE)</f>
        <v>165</v>
      </c>
      <c r="T2821" s="25">
        <f>VLOOKUP($A2821,Database!$A:$Y,11,FALSE)</f>
        <v>145</v>
      </c>
      <c r="U2821" s="25">
        <f>VLOOKUP($A2821,Database!$A:$Y,12,FALSE)</f>
        <v>32</v>
      </c>
      <c r="V2821" s="25" t="str">
        <f>VLOOKUP(A2821,Database!A:M,13,FALSE)</f>
        <v>À venir</v>
      </c>
      <c r="W2821" s="25" t="str">
        <f>VLOOKUP($A2821,Database!$A:$Y,20,FALSE)</f>
        <v/>
      </c>
      <c r="X2821" s="25" t="str">
        <f>VLOOKUP($A2821,Database!$A:$Y,21,FALSE)</f>
        <v/>
      </c>
      <c r="Y2821" s="25" t="str">
        <f ca="1">IF(C2821&lt;NOW(),IF(AND(P2821&gt;Q2821,W2821&gt;X2821),S2821,IF(AND(P2821=Q2821,W2821=X2821),T2821,IF(AND(P2821&lt;Q2821,W2821&lt;X2821),U2821,0))),"")</f>
        <v/>
      </c>
      <c r="Z2821" s="25">
        <f>IF(AND(P2821=W2821,Q2821=X2821),1,0)</f>
        <v>1</v>
      </c>
      <c r="AA2821" s="25" t="str">
        <f>IF(Z2821=0,"",IF(ISBLANK(VLOOKUP(A2821,Database!A:AA,22,FALSE)),"",VLOOKUP(A2821,Database!A:AA,22,FALSE)))</f>
        <v>Exact</v>
      </c>
      <c r="AB2821" s="25">
        <f ca="1">IFERROR(IF(AND(Y2821&lt;&gt;"",OR(V2821="Terminé",V2821="En cours")),VLOOKUP(AA2821,Setup_ScoreExactBonus!A:D,4,FALSE),0),0)</f>
        <v>0</v>
      </c>
      <c r="AC2821" s="31" t="str">
        <f t="shared" ca="1" si="5"/>
        <v/>
      </c>
      <c r="AD2821" s="31">
        <f ca="1">SUMIFS(AC$2:AC2821,D$2:D2821,D2821)*IF(R2821=0,1,2)</f>
        <v>0</v>
      </c>
    </row>
    <row r="2822" spans="1:30" x14ac:dyDescent="0.35">
      <c r="A2822" s="31">
        <f>IF(ISBLANK(B2822),"",COUNTIF(B$2:B2822,B2822))-1</f>
        <v>72</v>
      </c>
      <c r="B2822" s="31">
        <v>13</v>
      </c>
      <c r="C2822" s="10">
        <f>VLOOKUP($A2822,Database!$A:$Y,7,FALSE)</f>
        <v>46201.166666666664</v>
      </c>
      <c r="D2822" s="31" t="str">
        <f>VLOOKUP(Pronostics!$B2822,Setup_MPP!$A:$G,3,FALSE)</f>
        <v>Julien_I</v>
      </c>
      <c r="E2822" s="31" t="str">
        <f>VLOOKUP(Pronostics!$B2822,Setup_MPP!$A:$G,2,FALSE)</f>
        <v>Julien INGE</v>
      </c>
      <c r="F2822" s="31" t="str">
        <f>VLOOKUP($B2822,Setup_MPP!$A:$E,4,FALSE)</f>
        <v>#C1E0EF</v>
      </c>
      <c r="G2822" s="31" t="str">
        <f>VLOOKUP($B2822,Setup_MPP!$A:$E,5,FALSE)</f>
        <v>#4F91B2</v>
      </c>
      <c r="H2822" s="31" t="str">
        <f>IFERROR(IF(AND(A2822&gt;=1,A2822&lt;=104),VLOOKUP($A2822,Location!$A:$J,6,FALSE),IF(A2822=0,"Avant l'ouverture",IF(OR(A2822=105,A2822=106),"Bonus"))),"")</f>
        <v>Tour 3</v>
      </c>
      <c r="I2822" s="31" t="str">
        <f>IF(LEFT(H2822,4)="Tour",VLOOKUP(A2822,Database!$A:$C,3,FALSE),"")</f>
        <v>J</v>
      </c>
      <c r="J2822" s="31" t="str">
        <f>VLOOKUP($A2822,Location!$A:$J,7,FALSE)</f>
        <v>Jordanie</v>
      </c>
      <c r="K2822" s="31" t="str">
        <f>IFERROR(VLOOKUP(J2822,Setup_Team!$B:$C,2,FALSE), "TDB")</f>
        <v>JOR</v>
      </c>
      <c r="L2822" s="31" t="str">
        <f>VLOOKUP($A2822,Location!$A:$J,8,FALSE)</f>
        <v>Argentine</v>
      </c>
      <c r="M2822" s="31" t="str">
        <f>IFERROR(VLOOKUP(L2822,Setup_Team!$B:$C,2,FALSE), "TDB")</f>
        <v>ARG</v>
      </c>
      <c r="N2822" s="31" t="str">
        <f>VLOOKUP($A2822,Location!$A:$J,9,FALSE)</f>
        <v>Arlington, Dallas, Texas</v>
      </c>
      <c r="O2822" s="31" t="str">
        <f>VLOOKUP($A2822,Location!$A:$J,10,FALSE)</f>
        <v>AT&amp;T Stadium</v>
      </c>
      <c r="R2822" s="31">
        <v>0</v>
      </c>
      <c r="S2822" s="25">
        <f>VLOOKUP($A2822,Database!$A:$Y,10,FALSE)</f>
        <v>165</v>
      </c>
      <c r="T2822" s="25">
        <f>VLOOKUP($A2822,Database!$A:$Y,11,FALSE)</f>
        <v>145</v>
      </c>
      <c r="U2822" s="25">
        <f>VLOOKUP($A2822,Database!$A:$Y,12,FALSE)</f>
        <v>32</v>
      </c>
      <c r="V2822" s="25" t="str">
        <f>VLOOKUP(A2822,Database!A:M,13,FALSE)</f>
        <v>À venir</v>
      </c>
      <c r="W2822" s="25" t="str">
        <f>VLOOKUP($A2822,Database!$A:$Y,20,FALSE)</f>
        <v/>
      </c>
      <c r="X2822" s="25" t="str">
        <f>VLOOKUP($A2822,Database!$A:$Y,21,FALSE)</f>
        <v/>
      </c>
      <c r="Y2822" s="25" t="str">
        <f ca="1">IF(C2822&lt;NOW(),IF(AND(P2822&gt;Q2822,W2822&gt;X2822),S2822,IF(AND(P2822=Q2822,W2822=X2822),T2822,IF(AND(P2822&lt;Q2822,W2822&lt;X2822),U2822,0))),"")</f>
        <v/>
      </c>
      <c r="Z2822" s="25">
        <f>IF(AND(P2822=W2822,Q2822=X2822),1,0)</f>
        <v>1</v>
      </c>
      <c r="AA2822" s="25" t="str">
        <f>IF(Z2822=0,"",IF(ISBLANK(VLOOKUP(A2822,Database!A:AA,22,FALSE)),"",VLOOKUP(A2822,Database!A:AA,22,FALSE)))</f>
        <v>Exact</v>
      </c>
      <c r="AB2822" s="25">
        <f ca="1">IFERROR(IF(AND(Y2822&lt;&gt;"",OR(V2822="Terminé",V2822="En cours")),VLOOKUP(AA2822,Setup_ScoreExactBonus!A:D,4,FALSE),0),0)</f>
        <v>0</v>
      </c>
      <c r="AC2822" s="31" t="str">
        <f t="shared" ca="1" si="5"/>
        <v/>
      </c>
      <c r="AD2822" s="31">
        <f ca="1">SUMIFS(AC$2:AC2822,D$2:D2822,D2822)*IF(R2822=0,1,2)</f>
        <v>0</v>
      </c>
    </row>
    <row r="2823" spans="1:30" x14ac:dyDescent="0.35">
      <c r="A2823" s="31">
        <f>IF(ISBLANK(B2823),"",COUNTIF(B$2:B2823,B2823))-1</f>
        <v>72</v>
      </c>
      <c r="B2823" s="31">
        <v>14</v>
      </c>
      <c r="C2823" s="10">
        <f>VLOOKUP($A2823,Database!$A:$Y,7,FALSE)</f>
        <v>46201.166666666664</v>
      </c>
      <c r="D2823" s="31" t="str">
        <f>VLOOKUP(Pronostics!$B2823,Setup_MPP!$A:$G,3,FALSE)</f>
        <v>MarieEYT</v>
      </c>
      <c r="E2823" s="31" t="str">
        <f>VLOOKUP(Pronostics!$B2823,Setup_MPP!$A:$G,2,FALSE)</f>
        <v>Marie EXBRAYAT</v>
      </c>
      <c r="F2823" s="31" t="str">
        <f>VLOOKUP($B2823,Setup_MPP!$A:$E,4,FALSE)</f>
        <v>#FFAFD2</v>
      </c>
      <c r="G2823" s="31" t="str">
        <f>VLOOKUP($B2823,Setup_MPP!$A:$E,5,FALSE)</f>
        <v>#F2589B</v>
      </c>
      <c r="H2823" s="31" t="str">
        <f>IFERROR(IF(AND(A2823&gt;=1,A2823&lt;=104),VLOOKUP($A2823,Location!$A:$J,6,FALSE),IF(A2823=0,"Avant l'ouverture",IF(OR(A2823=105,A2823=106),"Bonus"))),"")</f>
        <v>Tour 3</v>
      </c>
      <c r="I2823" s="31" t="str">
        <f>IF(LEFT(H2823,4)="Tour",VLOOKUP(A2823,Database!$A:$C,3,FALSE),"")</f>
        <v>J</v>
      </c>
      <c r="J2823" s="31" t="str">
        <f>VLOOKUP($A2823,Location!$A:$J,7,FALSE)</f>
        <v>Jordanie</v>
      </c>
      <c r="K2823" s="31" t="str">
        <f>IFERROR(VLOOKUP(J2823,Setup_Team!$B:$C,2,FALSE), "TDB")</f>
        <v>JOR</v>
      </c>
      <c r="L2823" s="31" t="str">
        <f>VLOOKUP($A2823,Location!$A:$J,8,FALSE)</f>
        <v>Argentine</v>
      </c>
      <c r="M2823" s="31" t="str">
        <f>IFERROR(VLOOKUP(L2823,Setup_Team!$B:$C,2,FALSE), "TDB")</f>
        <v>ARG</v>
      </c>
      <c r="N2823" s="31" t="str">
        <f>VLOOKUP($A2823,Location!$A:$J,9,FALSE)</f>
        <v>Arlington, Dallas, Texas</v>
      </c>
      <c r="O2823" s="31" t="str">
        <f>VLOOKUP($A2823,Location!$A:$J,10,FALSE)</f>
        <v>AT&amp;T Stadium</v>
      </c>
      <c r="R2823" s="31">
        <v>0</v>
      </c>
      <c r="S2823" s="25">
        <f>VLOOKUP($A2823,Database!$A:$Y,10,FALSE)</f>
        <v>165</v>
      </c>
      <c r="T2823" s="25">
        <f>VLOOKUP($A2823,Database!$A:$Y,11,FALSE)</f>
        <v>145</v>
      </c>
      <c r="U2823" s="25">
        <f>VLOOKUP($A2823,Database!$A:$Y,12,FALSE)</f>
        <v>32</v>
      </c>
      <c r="V2823" s="25" t="str">
        <f>VLOOKUP(A2823,Database!A:M,13,FALSE)</f>
        <v>À venir</v>
      </c>
      <c r="W2823" s="25" t="str">
        <f>VLOOKUP($A2823,Database!$A:$Y,20,FALSE)</f>
        <v/>
      </c>
      <c r="X2823" s="25" t="str">
        <f>VLOOKUP($A2823,Database!$A:$Y,21,FALSE)</f>
        <v/>
      </c>
      <c r="Y2823" s="25" t="str">
        <f ca="1">IF(C2823&lt;NOW(),IF(AND(P2823&gt;Q2823,W2823&gt;X2823),S2823,IF(AND(P2823=Q2823,W2823=X2823),T2823,IF(AND(P2823&lt;Q2823,W2823&lt;X2823),U2823,0))),"")</f>
        <v/>
      </c>
      <c r="Z2823" s="25">
        <f>IF(AND(P2823=W2823,Q2823=X2823),1,0)</f>
        <v>1</v>
      </c>
      <c r="AA2823" s="25" t="str">
        <f>IF(Z2823=0,"",IF(ISBLANK(VLOOKUP(A2823,Database!A:AA,22,FALSE)),"",VLOOKUP(A2823,Database!A:AA,22,FALSE)))</f>
        <v>Exact</v>
      </c>
      <c r="AB2823" s="25">
        <f ca="1">IFERROR(IF(AND(Y2823&lt;&gt;"",OR(V2823="Terminé",V2823="En cours")),VLOOKUP(AA2823,Setup_ScoreExactBonus!A:D,4,FALSE),0),0)</f>
        <v>0</v>
      </c>
      <c r="AC2823" s="31" t="str">
        <f t="shared" ca="1" si="5"/>
        <v/>
      </c>
      <c r="AD2823" s="31">
        <f ca="1">SUMIFS(AC$2:AC2823,D$2:D2823,D2823)*IF(R2823=0,1,2)</f>
        <v>0</v>
      </c>
    </row>
    <row r="2824" spans="1:30" x14ac:dyDescent="0.35">
      <c r="A2824" s="31">
        <f>IF(ISBLANK(B2824),"",COUNTIF(B$2:B2824,B2824))-1</f>
        <v>72</v>
      </c>
      <c r="B2824" s="31">
        <v>15</v>
      </c>
      <c r="C2824" s="10">
        <f>VLOOKUP($A2824,Database!$A:$Y,7,FALSE)</f>
        <v>46201.166666666664</v>
      </c>
      <c r="D2824" s="31" t="str">
        <f>VLOOKUP(Pronostics!$B2824,Setup_MPP!$A:$G,3,FALSE)</f>
        <v>Amine#8UL9R</v>
      </c>
      <c r="E2824" s="31" t="str">
        <f>VLOOKUP(Pronostics!$B2824,Setup_MPP!$A:$G,2,FALSE)</f>
        <v>Amine ZARROUKI</v>
      </c>
      <c r="F2824" s="31" t="str">
        <f>VLOOKUP($B2824,Setup_MPP!$A:$E,4,FALSE)</f>
        <v>#FF9898</v>
      </c>
      <c r="G2824" s="31" t="str">
        <f>VLOOKUP($B2824,Setup_MPP!$A:$E,5,FALSE)</f>
        <v>#FF5D5D</v>
      </c>
      <c r="H2824" s="31" t="str">
        <f>IFERROR(IF(AND(A2824&gt;=1,A2824&lt;=104),VLOOKUP($A2824,Location!$A:$J,6,FALSE),IF(A2824=0,"Avant l'ouverture",IF(OR(A2824=105,A2824=106),"Bonus"))),"")</f>
        <v>Tour 3</v>
      </c>
      <c r="I2824" s="31" t="str">
        <f>IF(LEFT(H2824,4)="Tour",VLOOKUP(A2824,Database!$A:$C,3,FALSE),"")</f>
        <v>J</v>
      </c>
      <c r="J2824" s="31" t="str">
        <f>VLOOKUP($A2824,Location!$A:$J,7,FALSE)</f>
        <v>Jordanie</v>
      </c>
      <c r="K2824" s="31" t="str">
        <f>IFERROR(VLOOKUP(J2824,Setup_Team!$B:$C,2,FALSE), "TDB")</f>
        <v>JOR</v>
      </c>
      <c r="L2824" s="31" t="str">
        <f>VLOOKUP($A2824,Location!$A:$J,8,FALSE)</f>
        <v>Argentine</v>
      </c>
      <c r="M2824" s="31" t="str">
        <f>IFERROR(VLOOKUP(L2824,Setup_Team!$B:$C,2,FALSE), "TDB")</f>
        <v>ARG</v>
      </c>
      <c r="N2824" s="31" t="str">
        <f>VLOOKUP($A2824,Location!$A:$J,9,FALSE)</f>
        <v>Arlington, Dallas, Texas</v>
      </c>
      <c r="O2824" s="31" t="str">
        <f>VLOOKUP($A2824,Location!$A:$J,10,FALSE)</f>
        <v>AT&amp;T Stadium</v>
      </c>
      <c r="R2824" s="31">
        <v>0</v>
      </c>
      <c r="S2824" s="25">
        <f>VLOOKUP($A2824,Database!$A:$Y,10,FALSE)</f>
        <v>165</v>
      </c>
      <c r="T2824" s="25">
        <f>VLOOKUP($A2824,Database!$A:$Y,11,FALSE)</f>
        <v>145</v>
      </c>
      <c r="U2824" s="25">
        <f>VLOOKUP($A2824,Database!$A:$Y,12,FALSE)</f>
        <v>32</v>
      </c>
      <c r="V2824" s="25" t="str">
        <f>VLOOKUP(A2824,Database!A:M,13,FALSE)</f>
        <v>À venir</v>
      </c>
      <c r="W2824" s="25" t="str">
        <f>VLOOKUP($A2824,Database!$A:$Y,20,FALSE)</f>
        <v/>
      </c>
      <c r="X2824" s="25" t="str">
        <f>VLOOKUP($A2824,Database!$A:$Y,21,FALSE)</f>
        <v/>
      </c>
      <c r="Y2824" s="25" t="str">
        <f ca="1">IF(C2824&lt;NOW(),IF(AND(P2824&gt;Q2824,W2824&gt;X2824),S2824,IF(AND(P2824=Q2824,W2824=X2824),T2824,IF(AND(P2824&lt;Q2824,W2824&lt;X2824),U2824,0))),"")</f>
        <v/>
      </c>
      <c r="Z2824" s="25">
        <f>IF(AND(P2824=W2824,Q2824=X2824),1,0)</f>
        <v>1</v>
      </c>
      <c r="AA2824" s="25" t="str">
        <f>IF(Z2824=0,"",IF(ISBLANK(VLOOKUP(A2824,Database!A:AA,22,FALSE)),"",VLOOKUP(A2824,Database!A:AA,22,FALSE)))</f>
        <v>Exact</v>
      </c>
      <c r="AB2824" s="25">
        <f ca="1">IFERROR(IF(AND(Y2824&lt;&gt;"",OR(V2824="Terminé",V2824="En cours")),VLOOKUP(AA2824,Setup_ScoreExactBonus!A:D,4,FALSE),0),0)</f>
        <v>0</v>
      </c>
      <c r="AC2824" s="31" t="str">
        <f t="shared" ca="1" si="5"/>
        <v/>
      </c>
      <c r="AD2824" s="31">
        <f ca="1">SUMIFS(AC$2:AC2824,D$2:D2824,D2824)*IF(R2824=0,1,2)</f>
        <v>0</v>
      </c>
    </row>
    <row r="2825" spans="1:30" x14ac:dyDescent="0.35">
      <c r="A2825" s="31">
        <f>IF(ISBLANK(B2825),"",COUNTIF(B$2:B2825,B2825))-1</f>
        <v>72</v>
      </c>
      <c r="B2825" s="31">
        <v>16</v>
      </c>
      <c r="C2825" s="10">
        <f>VLOOKUP($A2825,Database!$A:$Y,7,FALSE)</f>
        <v>46201.166666666664</v>
      </c>
      <c r="D2825" s="31" t="str">
        <f>VLOOKUP(Pronostics!$B2825,Setup_MPP!$A:$G,3,FALSE)</f>
        <v>Laura#8V93E</v>
      </c>
      <c r="E2825" s="31" t="str">
        <f>VLOOKUP(Pronostics!$B2825,Setup_MPP!$A:$G,2,FALSE)</f>
        <v>Laura GIULIANO</v>
      </c>
      <c r="F2825" s="31" t="str">
        <f>VLOOKUP($B2825,Setup_MPP!$A:$E,4,FALSE)</f>
        <v>#86A4FE</v>
      </c>
      <c r="G2825" s="31" t="str">
        <f>VLOOKUP($B2825,Setup_MPP!$A:$E,5,FALSE)</f>
        <v>#3769FF</v>
      </c>
      <c r="H2825" s="31" t="str">
        <f>IFERROR(IF(AND(A2825&gt;=1,A2825&lt;=104),VLOOKUP($A2825,Location!$A:$J,6,FALSE),IF(A2825=0,"Avant l'ouverture",IF(OR(A2825=105,A2825=106),"Bonus"))),"")</f>
        <v>Tour 3</v>
      </c>
      <c r="I2825" s="31" t="str">
        <f>IF(LEFT(H2825,4)="Tour",VLOOKUP(A2825,Database!$A:$C,3,FALSE),"")</f>
        <v>J</v>
      </c>
      <c r="J2825" s="31" t="str">
        <f>VLOOKUP($A2825,Location!$A:$J,7,FALSE)</f>
        <v>Jordanie</v>
      </c>
      <c r="K2825" s="31" t="str">
        <f>IFERROR(VLOOKUP(J2825,Setup_Team!$B:$C,2,FALSE), "TDB")</f>
        <v>JOR</v>
      </c>
      <c r="L2825" s="31" t="str">
        <f>VLOOKUP($A2825,Location!$A:$J,8,FALSE)</f>
        <v>Argentine</v>
      </c>
      <c r="M2825" s="31" t="str">
        <f>IFERROR(VLOOKUP(L2825,Setup_Team!$B:$C,2,FALSE), "TDB")</f>
        <v>ARG</v>
      </c>
      <c r="N2825" s="31" t="str">
        <f>VLOOKUP($A2825,Location!$A:$J,9,FALSE)</f>
        <v>Arlington, Dallas, Texas</v>
      </c>
      <c r="O2825" s="31" t="str">
        <f>VLOOKUP($A2825,Location!$A:$J,10,FALSE)</f>
        <v>AT&amp;T Stadium</v>
      </c>
      <c r="R2825" s="31">
        <v>0</v>
      </c>
      <c r="S2825" s="25">
        <f>VLOOKUP($A2825,Database!$A:$Y,10,FALSE)</f>
        <v>165</v>
      </c>
      <c r="T2825" s="25">
        <f>VLOOKUP($A2825,Database!$A:$Y,11,FALSE)</f>
        <v>145</v>
      </c>
      <c r="U2825" s="25">
        <f>VLOOKUP($A2825,Database!$A:$Y,12,FALSE)</f>
        <v>32</v>
      </c>
      <c r="V2825" s="25" t="str">
        <f>VLOOKUP(A2825,Database!A:M,13,FALSE)</f>
        <v>À venir</v>
      </c>
      <c r="W2825" s="25" t="str">
        <f>VLOOKUP($A2825,Database!$A:$Y,20,FALSE)</f>
        <v/>
      </c>
      <c r="X2825" s="25" t="str">
        <f>VLOOKUP($A2825,Database!$A:$Y,21,FALSE)</f>
        <v/>
      </c>
      <c r="Y2825" s="25" t="str">
        <f ca="1">IF(C2825&lt;NOW(),IF(AND(P2825&gt;Q2825,W2825&gt;X2825),S2825,IF(AND(P2825=Q2825,W2825=X2825),T2825,IF(AND(P2825&lt;Q2825,W2825&lt;X2825),U2825,0))),"")</f>
        <v/>
      </c>
      <c r="Z2825" s="25">
        <f>IF(AND(P2825=W2825,Q2825=X2825),1,0)</f>
        <v>1</v>
      </c>
      <c r="AA2825" s="25" t="str">
        <f>IF(Z2825=0,"",IF(ISBLANK(VLOOKUP(A2825,Database!A:AA,22,FALSE)),"",VLOOKUP(A2825,Database!A:AA,22,FALSE)))</f>
        <v>Exact</v>
      </c>
      <c r="AB2825" s="25">
        <f ca="1">IFERROR(IF(AND(Y2825&lt;&gt;"",OR(V2825="Terminé",V2825="En cours")),VLOOKUP(AA2825,Setup_ScoreExactBonus!A:D,4,FALSE),0),0)</f>
        <v>0</v>
      </c>
      <c r="AC2825" s="31" t="str">
        <f t="shared" ca="1" si="5"/>
        <v/>
      </c>
      <c r="AD2825" s="31">
        <f ca="1">SUMIFS(AC$2:AC2825,D$2:D2825,D2825)*IF(R2825=0,1,2)</f>
        <v>0</v>
      </c>
    </row>
    <row r="2826" spans="1:30" x14ac:dyDescent="0.35">
      <c r="A2826" s="31">
        <f>IF(ISBLANK(B2826),"",COUNTIF(B$2:B2826,B2826))-1</f>
        <v>72</v>
      </c>
      <c r="B2826" s="31">
        <v>17</v>
      </c>
      <c r="C2826" s="10">
        <f>VLOOKUP($A2826,Database!$A:$Y,7,FALSE)</f>
        <v>46201.166666666664</v>
      </c>
      <c r="D2826" s="31" t="str">
        <f>VLOOKUP(Pronostics!$B2826,Setup_MPP!$A:$G,3,FALSE)</f>
        <v>Joueur17</v>
      </c>
      <c r="E2826" s="31" t="str">
        <f>VLOOKUP(Pronostics!$B2826,Setup_MPP!$A:$G,2,FALSE)</f>
        <v>Joueur17</v>
      </c>
      <c r="F2826" s="31" t="str">
        <f>VLOOKUP($B2826,Setup_MPP!$A:$E,4,FALSE)</f>
        <v>#FFB0B0</v>
      </c>
      <c r="G2826" s="31" t="str">
        <f>VLOOKUP($B2826,Setup_MPP!$A:$E,5,FALSE)</f>
        <v>#F25757</v>
      </c>
      <c r="H2826" s="31" t="str">
        <f>IFERROR(IF(AND(A2826&gt;=1,A2826&lt;=104),VLOOKUP($A2826,Location!$A:$J,6,FALSE),IF(A2826=0,"Avant l'ouverture",IF(OR(A2826=105,A2826=106),"Bonus"))),"")</f>
        <v>Tour 3</v>
      </c>
      <c r="I2826" s="31" t="str">
        <f>IF(LEFT(H2826,4)="Tour",VLOOKUP(A2826,Database!$A:$C,3,FALSE),"")</f>
        <v>J</v>
      </c>
      <c r="J2826" s="31" t="str">
        <f>VLOOKUP($A2826,Location!$A:$J,7,FALSE)</f>
        <v>Jordanie</v>
      </c>
      <c r="K2826" s="31" t="str">
        <f>IFERROR(VLOOKUP(J2826,Setup_Team!$B:$C,2,FALSE), "TDB")</f>
        <v>JOR</v>
      </c>
      <c r="L2826" s="31" t="str">
        <f>VLOOKUP($A2826,Location!$A:$J,8,FALSE)</f>
        <v>Argentine</v>
      </c>
      <c r="M2826" s="31" t="str">
        <f>IFERROR(VLOOKUP(L2826,Setup_Team!$B:$C,2,FALSE), "TDB")</f>
        <v>ARG</v>
      </c>
      <c r="N2826" s="31" t="str">
        <f>VLOOKUP($A2826,Location!$A:$J,9,FALSE)</f>
        <v>Arlington, Dallas, Texas</v>
      </c>
      <c r="O2826" s="31" t="str">
        <f>VLOOKUP($A2826,Location!$A:$J,10,FALSE)</f>
        <v>AT&amp;T Stadium</v>
      </c>
      <c r="R2826" s="31">
        <v>0</v>
      </c>
      <c r="S2826" s="25">
        <f>VLOOKUP($A2826,Database!$A:$Y,10,FALSE)</f>
        <v>165</v>
      </c>
      <c r="T2826" s="25">
        <f>VLOOKUP($A2826,Database!$A:$Y,11,FALSE)</f>
        <v>145</v>
      </c>
      <c r="U2826" s="25">
        <f>VLOOKUP($A2826,Database!$A:$Y,12,FALSE)</f>
        <v>32</v>
      </c>
      <c r="V2826" s="25" t="str">
        <f>VLOOKUP(A2826,Database!A:M,13,FALSE)</f>
        <v>À venir</v>
      </c>
      <c r="W2826" s="25" t="str">
        <f>VLOOKUP($A2826,Database!$A:$Y,20,FALSE)</f>
        <v/>
      </c>
      <c r="X2826" s="25" t="str">
        <f>VLOOKUP($A2826,Database!$A:$Y,21,FALSE)</f>
        <v/>
      </c>
      <c r="Y2826" s="25" t="str">
        <f ca="1">IF(C2826&lt;NOW(),IF(AND(P2826&gt;Q2826,W2826&gt;X2826),S2826,IF(AND(P2826=Q2826,W2826=X2826),T2826,IF(AND(P2826&lt;Q2826,W2826&lt;X2826),U2826,0))),"")</f>
        <v/>
      </c>
      <c r="Z2826" s="25">
        <f>IF(AND(P2826=W2826,Q2826=X2826),1,0)</f>
        <v>1</v>
      </c>
      <c r="AA2826" s="25" t="str">
        <f>IF(Z2826=0,"",IF(ISBLANK(VLOOKUP(A2826,Database!A:AA,22,FALSE)),"",VLOOKUP(A2826,Database!A:AA,22,FALSE)))</f>
        <v>Exact</v>
      </c>
      <c r="AB2826" s="25">
        <f ca="1">IFERROR(IF(AND(Y2826&lt;&gt;"",OR(V2826="Terminé",V2826="En cours")),VLOOKUP(AA2826,Setup_ScoreExactBonus!A:D,4,FALSE),0),0)</f>
        <v>0</v>
      </c>
      <c r="AC2826" s="31" t="str">
        <f t="shared" ca="1" si="5"/>
        <v/>
      </c>
      <c r="AD2826" s="31">
        <f ca="1">SUMIFS(AC$2:AC2826,D$2:D2826,D2826)*IF(R2826=0,1,2)</f>
        <v>0</v>
      </c>
    </row>
    <row r="2827" spans="1:30" x14ac:dyDescent="0.35">
      <c r="A2827" s="31">
        <f>IF(ISBLANK(B2827),"",COUNTIF(B$2:B2827,B2827))-1</f>
        <v>72</v>
      </c>
      <c r="B2827" s="31">
        <v>18</v>
      </c>
      <c r="C2827" s="10">
        <f>VLOOKUP($A2827,Database!$A:$Y,7,FALSE)</f>
        <v>46201.166666666664</v>
      </c>
      <c r="D2827" s="31" t="str">
        <f>VLOOKUP(Pronostics!$B2827,Setup_MPP!$A:$G,3,FALSE)</f>
        <v>Joueur18</v>
      </c>
      <c r="E2827" s="31" t="str">
        <f>VLOOKUP(Pronostics!$B2827,Setup_MPP!$A:$G,2,FALSE)</f>
        <v>Joueur18</v>
      </c>
      <c r="F2827" s="31" t="str">
        <f>VLOOKUP($B2827,Setup_MPP!$A:$E,4,FALSE)</f>
        <v>#FFC9B0</v>
      </c>
      <c r="G2827" s="31" t="str">
        <f>VLOOKUP($B2827,Setup_MPP!$A:$E,5,FALSE)</f>
        <v>#F28D57</v>
      </c>
      <c r="H2827" s="31" t="str">
        <f>IFERROR(IF(AND(A2827&gt;=1,A2827&lt;=104),VLOOKUP($A2827,Location!$A:$J,6,FALSE),IF(A2827=0,"Avant l'ouverture",IF(OR(A2827=105,A2827=106),"Bonus"))),"")</f>
        <v>Tour 3</v>
      </c>
      <c r="I2827" s="31" t="str">
        <f>IF(LEFT(H2827,4)="Tour",VLOOKUP(A2827,Database!$A:$C,3,FALSE),"")</f>
        <v>J</v>
      </c>
      <c r="J2827" s="31" t="str">
        <f>VLOOKUP($A2827,Location!$A:$J,7,FALSE)</f>
        <v>Jordanie</v>
      </c>
      <c r="K2827" s="31" t="str">
        <f>IFERROR(VLOOKUP(J2827,Setup_Team!$B:$C,2,FALSE), "TDB")</f>
        <v>JOR</v>
      </c>
      <c r="L2827" s="31" t="str">
        <f>VLOOKUP($A2827,Location!$A:$J,8,FALSE)</f>
        <v>Argentine</v>
      </c>
      <c r="M2827" s="31" t="str">
        <f>IFERROR(VLOOKUP(L2827,Setup_Team!$B:$C,2,FALSE), "TDB")</f>
        <v>ARG</v>
      </c>
      <c r="N2827" s="31" t="str">
        <f>VLOOKUP($A2827,Location!$A:$J,9,FALSE)</f>
        <v>Arlington, Dallas, Texas</v>
      </c>
      <c r="O2827" s="31" t="str">
        <f>VLOOKUP($A2827,Location!$A:$J,10,FALSE)</f>
        <v>AT&amp;T Stadium</v>
      </c>
      <c r="R2827" s="31">
        <v>0</v>
      </c>
      <c r="S2827" s="25">
        <f>VLOOKUP($A2827,Database!$A:$Y,10,FALSE)</f>
        <v>165</v>
      </c>
      <c r="T2827" s="25">
        <f>VLOOKUP($A2827,Database!$A:$Y,11,FALSE)</f>
        <v>145</v>
      </c>
      <c r="U2827" s="25">
        <f>VLOOKUP($A2827,Database!$A:$Y,12,FALSE)</f>
        <v>32</v>
      </c>
      <c r="V2827" s="25" t="str">
        <f>VLOOKUP(A2827,Database!A:M,13,FALSE)</f>
        <v>À venir</v>
      </c>
      <c r="W2827" s="25" t="str">
        <f>VLOOKUP($A2827,Database!$A:$Y,20,FALSE)</f>
        <v/>
      </c>
      <c r="X2827" s="25" t="str">
        <f>VLOOKUP($A2827,Database!$A:$Y,21,FALSE)</f>
        <v/>
      </c>
      <c r="Y2827" s="25" t="str">
        <f ca="1">IF(C2827&lt;NOW(),IF(AND(P2827&gt;Q2827,W2827&gt;X2827),S2827,IF(AND(P2827=Q2827,W2827=X2827),T2827,IF(AND(P2827&lt;Q2827,W2827&lt;X2827),U2827,0))),"")</f>
        <v/>
      </c>
      <c r="Z2827" s="25">
        <f>IF(AND(P2827=W2827,Q2827=X2827),1,0)</f>
        <v>1</v>
      </c>
      <c r="AA2827" s="25" t="str">
        <f>IF(Z2827=0,"",IF(ISBLANK(VLOOKUP(A2827,Database!A:AA,22,FALSE)),"",VLOOKUP(A2827,Database!A:AA,22,FALSE)))</f>
        <v>Exact</v>
      </c>
      <c r="AB2827" s="25">
        <f ca="1">IFERROR(IF(AND(Y2827&lt;&gt;"",OR(V2827="Terminé",V2827="En cours")),VLOOKUP(AA2827,Setup_ScoreExactBonus!A:D,4,FALSE),0),0)</f>
        <v>0</v>
      </c>
      <c r="AC2827" s="31" t="str">
        <f t="shared" ca="1" si="5"/>
        <v/>
      </c>
      <c r="AD2827" s="31">
        <f ca="1">SUMIFS(AC$2:AC2827,D$2:D2827,D2827)*IF(R2827=0,1,2)</f>
        <v>0</v>
      </c>
    </row>
    <row r="2828" spans="1:30" x14ac:dyDescent="0.35">
      <c r="A2828" s="31">
        <f>IF(ISBLANK(B2828),"",COUNTIF(B$2:B2828,B2828))-1</f>
        <v>72</v>
      </c>
      <c r="B2828" s="31">
        <v>19</v>
      </c>
      <c r="C2828" s="10">
        <f>VLOOKUP($A2828,Database!$A:$Y,7,FALSE)</f>
        <v>46201.166666666664</v>
      </c>
      <c r="D2828" s="31" t="str">
        <f>VLOOKUP(Pronostics!$B2828,Setup_MPP!$A:$G,3,FALSE)</f>
        <v>Joueur19</v>
      </c>
      <c r="E2828" s="31" t="str">
        <f>VLOOKUP(Pronostics!$B2828,Setup_MPP!$A:$G,2,FALSE)</f>
        <v>Joueur19</v>
      </c>
      <c r="F2828" s="31" t="str">
        <f>VLOOKUP($B2828,Setup_MPP!$A:$E,4,FALSE)</f>
        <v>#D5D5D5</v>
      </c>
      <c r="G2828" s="31" t="str">
        <f>VLOOKUP($B2828,Setup_MPP!$A:$E,5,FALSE)</f>
        <v>#727272</v>
      </c>
      <c r="H2828" s="31" t="str">
        <f>IFERROR(IF(AND(A2828&gt;=1,A2828&lt;=104),VLOOKUP($A2828,Location!$A:$J,6,FALSE),IF(A2828=0,"Avant l'ouverture",IF(OR(A2828=105,A2828=106),"Bonus"))),"")</f>
        <v>Tour 3</v>
      </c>
      <c r="I2828" s="31" t="str">
        <f>IF(LEFT(H2828,4)="Tour",VLOOKUP(A2828,Database!$A:$C,3,FALSE),"")</f>
        <v>J</v>
      </c>
      <c r="J2828" s="31" t="str">
        <f>VLOOKUP($A2828,Location!$A:$J,7,FALSE)</f>
        <v>Jordanie</v>
      </c>
      <c r="K2828" s="31" t="str">
        <f>IFERROR(VLOOKUP(J2828,Setup_Team!$B:$C,2,FALSE), "TDB")</f>
        <v>JOR</v>
      </c>
      <c r="L2828" s="31" t="str">
        <f>VLOOKUP($A2828,Location!$A:$J,8,FALSE)</f>
        <v>Argentine</v>
      </c>
      <c r="M2828" s="31" t="str">
        <f>IFERROR(VLOOKUP(L2828,Setup_Team!$B:$C,2,FALSE), "TDB")</f>
        <v>ARG</v>
      </c>
      <c r="N2828" s="31" t="str">
        <f>VLOOKUP($A2828,Location!$A:$J,9,FALSE)</f>
        <v>Arlington, Dallas, Texas</v>
      </c>
      <c r="O2828" s="31" t="str">
        <f>VLOOKUP($A2828,Location!$A:$J,10,FALSE)</f>
        <v>AT&amp;T Stadium</v>
      </c>
      <c r="R2828" s="31">
        <v>0</v>
      </c>
      <c r="S2828" s="25">
        <f>VLOOKUP($A2828,Database!$A:$Y,10,FALSE)</f>
        <v>165</v>
      </c>
      <c r="T2828" s="25">
        <f>VLOOKUP($A2828,Database!$A:$Y,11,FALSE)</f>
        <v>145</v>
      </c>
      <c r="U2828" s="25">
        <f>VLOOKUP($A2828,Database!$A:$Y,12,FALSE)</f>
        <v>32</v>
      </c>
      <c r="V2828" s="25" t="str">
        <f>VLOOKUP(A2828,Database!A:M,13,FALSE)</f>
        <v>À venir</v>
      </c>
      <c r="W2828" s="25" t="str">
        <f>VLOOKUP($A2828,Database!$A:$Y,20,FALSE)</f>
        <v/>
      </c>
      <c r="X2828" s="25" t="str">
        <f>VLOOKUP($A2828,Database!$A:$Y,21,FALSE)</f>
        <v/>
      </c>
      <c r="Y2828" s="25" t="str">
        <f ca="1">IF(C2828&lt;NOW(),IF(AND(P2828&gt;Q2828,W2828&gt;X2828),S2828,IF(AND(P2828=Q2828,W2828=X2828),T2828,IF(AND(P2828&lt;Q2828,W2828&lt;X2828),U2828,0))),"")</f>
        <v/>
      </c>
      <c r="Z2828" s="25">
        <f>IF(AND(P2828=W2828,Q2828=X2828),1,0)</f>
        <v>1</v>
      </c>
      <c r="AA2828" s="25" t="str">
        <f>IF(Z2828=0,"",IF(ISBLANK(VLOOKUP(A2828,Database!A:AA,22,FALSE)),"",VLOOKUP(A2828,Database!A:AA,22,FALSE)))</f>
        <v>Exact</v>
      </c>
      <c r="AB2828" s="25">
        <f ca="1">IFERROR(IF(AND(Y2828&lt;&gt;"",OR(V2828="Terminé",V2828="En cours")),VLOOKUP(AA2828,Setup_ScoreExactBonus!A:D,4,FALSE),0),0)</f>
        <v>0</v>
      </c>
      <c r="AC2828" s="31" t="str">
        <f t="shared" ca="1" si="5"/>
        <v/>
      </c>
      <c r="AD2828" s="31">
        <f ca="1">SUMIFS(AC$2:AC2828,D$2:D2828,D2828)*IF(R2828=0,1,2)</f>
        <v>0</v>
      </c>
    </row>
    <row r="2829" spans="1:30" x14ac:dyDescent="0.35">
      <c r="A2829" s="31">
        <f>IF(ISBLANK(B2829),"",COUNTIF(B$2:B2829,B2829))-1</f>
        <v>72</v>
      </c>
      <c r="B2829" s="31">
        <v>20</v>
      </c>
      <c r="C2829" s="10">
        <f>VLOOKUP($A2829,Database!$A:$Y,7,FALSE)</f>
        <v>46201.166666666664</v>
      </c>
      <c r="D2829" s="31" t="str">
        <f>VLOOKUP(Pronostics!$B2829,Setup_MPP!$A:$G,3,FALSE)</f>
        <v>Joueur20</v>
      </c>
      <c r="E2829" s="31" t="str">
        <f>VLOOKUP(Pronostics!$B2829,Setup_MPP!$A:$G,2,FALSE)</f>
        <v>Joueur20</v>
      </c>
      <c r="F2829" s="31" t="str">
        <f>VLOOKUP($B2829,Setup_MPP!$A:$E,4,FALSE)</f>
        <v>#D5D5D5</v>
      </c>
      <c r="G2829" s="31" t="str">
        <f>VLOOKUP($B2829,Setup_MPP!$A:$E,5,FALSE)</f>
        <v>#727272</v>
      </c>
      <c r="H2829" s="31" t="str">
        <f>IFERROR(IF(AND(A2829&gt;=1,A2829&lt;=104),VLOOKUP($A2829,Location!$A:$J,6,FALSE),IF(A2829=0,"Avant l'ouverture",IF(OR(A2829=105,A2829=106),"Bonus"))),"")</f>
        <v>Tour 3</v>
      </c>
      <c r="I2829" s="31" t="str">
        <f>IF(LEFT(H2829,4)="Tour",VLOOKUP(A2829,Database!$A:$C,3,FALSE),"")</f>
        <v>J</v>
      </c>
      <c r="J2829" s="31" t="str">
        <f>VLOOKUP($A2829,Location!$A:$J,7,FALSE)</f>
        <v>Jordanie</v>
      </c>
      <c r="K2829" s="31" t="str">
        <f>IFERROR(VLOOKUP(J2829,Setup_Team!$B:$C,2,FALSE), "TDB")</f>
        <v>JOR</v>
      </c>
      <c r="L2829" s="31" t="str">
        <f>VLOOKUP($A2829,Location!$A:$J,8,FALSE)</f>
        <v>Argentine</v>
      </c>
      <c r="M2829" s="31" t="str">
        <f>IFERROR(VLOOKUP(L2829,Setup_Team!$B:$C,2,FALSE), "TDB")</f>
        <v>ARG</v>
      </c>
      <c r="N2829" s="31" t="str">
        <f>VLOOKUP($A2829,Location!$A:$J,9,FALSE)</f>
        <v>Arlington, Dallas, Texas</v>
      </c>
      <c r="O2829" s="31" t="str">
        <f>VLOOKUP($A2829,Location!$A:$J,10,FALSE)</f>
        <v>AT&amp;T Stadium</v>
      </c>
      <c r="R2829" s="31">
        <v>0</v>
      </c>
      <c r="S2829" s="25">
        <f>VLOOKUP($A2829,Database!$A:$Y,10,FALSE)</f>
        <v>165</v>
      </c>
      <c r="T2829" s="25">
        <f>VLOOKUP($A2829,Database!$A:$Y,11,FALSE)</f>
        <v>145</v>
      </c>
      <c r="U2829" s="25">
        <f>VLOOKUP($A2829,Database!$A:$Y,12,FALSE)</f>
        <v>32</v>
      </c>
      <c r="V2829" s="25" t="str">
        <f>VLOOKUP(A2829,Database!A:M,13,FALSE)</f>
        <v>À venir</v>
      </c>
      <c r="W2829" s="25" t="str">
        <f>VLOOKUP($A2829,Database!$A:$Y,20,FALSE)</f>
        <v/>
      </c>
      <c r="X2829" s="25" t="str">
        <f>VLOOKUP($A2829,Database!$A:$Y,21,FALSE)</f>
        <v/>
      </c>
      <c r="Y2829" s="25" t="str">
        <f ca="1">IF(C2829&lt;NOW(),IF(AND(P2829&gt;Q2829,W2829&gt;X2829),S2829,IF(AND(P2829=Q2829,W2829=X2829),T2829,IF(AND(P2829&lt;Q2829,W2829&lt;X2829),U2829,0))),"")</f>
        <v/>
      </c>
      <c r="Z2829" s="25">
        <f>IF(AND(P2829=W2829,Q2829=X2829),1,0)</f>
        <v>1</v>
      </c>
      <c r="AA2829" s="25" t="str">
        <f>IF(Z2829=0,"",IF(ISBLANK(VLOOKUP(A2829,Database!A:AA,22,FALSE)),"",VLOOKUP(A2829,Database!A:AA,22,FALSE)))</f>
        <v>Exact</v>
      </c>
      <c r="AB2829" s="25">
        <f ca="1">IFERROR(IF(AND(Y2829&lt;&gt;"",OR(V2829="Terminé",V2829="En cours")),VLOOKUP(AA2829,Setup_ScoreExactBonus!A:D,4,FALSE),0),0)</f>
        <v>0</v>
      </c>
      <c r="AC2829" s="31" t="str">
        <f t="shared" ca="1" si="5"/>
        <v/>
      </c>
      <c r="AD2829" s="31">
        <f ca="1">SUMIFS(AC$2:AC2829,D$2:D2829,D2829)*IF(R2829=0,1,2)</f>
        <v>0</v>
      </c>
    </row>
    <row r="2830" spans="1:30" x14ac:dyDescent="0.35">
      <c r="A2830" s="31">
        <f>IF(ISBLANK(B2830),"",COUNTIF(B$2:B2830,B2830))-1</f>
        <v>72</v>
      </c>
      <c r="B2830" s="31">
        <v>21</v>
      </c>
      <c r="C2830" s="10">
        <f>VLOOKUP($A2830,Database!$A:$Y,7,FALSE)</f>
        <v>46201.166666666664</v>
      </c>
      <c r="D2830" s="31" t="str">
        <f>VLOOKUP(Pronostics!$B2830,Setup_MPP!$A:$G,3,FALSE)</f>
        <v>Joueur21</v>
      </c>
      <c r="E2830" s="31" t="str">
        <f>VLOOKUP(Pronostics!$B2830,Setup_MPP!$A:$G,2,FALSE)</f>
        <v>Joueur21</v>
      </c>
      <c r="F2830" s="31" t="str">
        <f>VLOOKUP($B2830,Setup_MPP!$A:$E,4,FALSE)</f>
        <v>#D5D5D5</v>
      </c>
      <c r="G2830" s="31" t="str">
        <f>VLOOKUP($B2830,Setup_MPP!$A:$E,5,FALSE)</f>
        <v>#727272</v>
      </c>
      <c r="H2830" s="31" t="str">
        <f>IFERROR(IF(AND(A2830&gt;=1,A2830&lt;=104),VLOOKUP($A2830,Location!$A:$J,6,FALSE),IF(A2830=0,"Avant l'ouverture",IF(OR(A2830=105,A2830=106),"Bonus"))),"")</f>
        <v>Tour 3</v>
      </c>
      <c r="I2830" s="31" t="str">
        <f>IF(LEFT(H2830,4)="Tour",VLOOKUP(A2830,Database!$A:$C,3,FALSE),"")</f>
        <v>J</v>
      </c>
      <c r="J2830" s="31" t="str">
        <f>VLOOKUP($A2830,Location!$A:$J,7,FALSE)</f>
        <v>Jordanie</v>
      </c>
      <c r="K2830" s="31" t="str">
        <f>IFERROR(VLOOKUP(J2830,Setup_Team!$B:$C,2,FALSE), "TDB")</f>
        <v>JOR</v>
      </c>
      <c r="L2830" s="31" t="str">
        <f>VLOOKUP($A2830,Location!$A:$J,8,FALSE)</f>
        <v>Argentine</v>
      </c>
      <c r="M2830" s="31" t="str">
        <f>IFERROR(VLOOKUP(L2830,Setup_Team!$B:$C,2,FALSE), "TDB")</f>
        <v>ARG</v>
      </c>
      <c r="N2830" s="31" t="str">
        <f>VLOOKUP($A2830,Location!$A:$J,9,FALSE)</f>
        <v>Arlington, Dallas, Texas</v>
      </c>
      <c r="O2830" s="31" t="str">
        <f>VLOOKUP($A2830,Location!$A:$J,10,FALSE)</f>
        <v>AT&amp;T Stadium</v>
      </c>
      <c r="R2830" s="31">
        <v>0</v>
      </c>
      <c r="S2830" s="25">
        <f>VLOOKUP($A2830,Database!$A:$Y,10,FALSE)</f>
        <v>165</v>
      </c>
      <c r="T2830" s="25">
        <f>VLOOKUP($A2830,Database!$A:$Y,11,FALSE)</f>
        <v>145</v>
      </c>
      <c r="U2830" s="25">
        <f>VLOOKUP($A2830,Database!$A:$Y,12,FALSE)</f>
        <v>32</v>
      </c>
      <c r="V2830" s="25" t="str">
        <f>VLOOKUP(A2830,Database!A:M,13,FALSE)</f>
        <v>À venir</v>
      </c>
      <c r="W2830" s="25" t="str">
        <f>VLOOKUP($A2830,Database!$A:$Y,20,FALSE)</f>
        <v/>
      </c>
      <c r="X2830" s="25" t="str">
        <f>VLOOKUP($A2830,Database!$A:$Y,21,FALSE)</f>
        <v/>
      </c>
      <c r="Y2830" s="25" t="str">
        <f ca="1">IF(C2830&lt;NOW(),IF(AND(P2830&gt;Q2830,W2830&gt;X2830),S2830,IF(AND(P2830=Q2830,W2830=X2830),T2830,IF(AND(P2830&lt;Q2830,W2830&lt;X2830),U2830,0))),"")</f>
        <v/>
      </c>
      <c r="Z2830" s="25">
        <f>IF(AND(P2830=W2830,Q2830=X2830),1,0)</f>
        <v>1</v>
      </c>
      <c r="AA2830" s="25" t="str">
        <f>IF(Z2830=0,"",IF(ISBLANK(VLOOKUP(A2830,Database!A:AA,22,FALSE)),"",VLOOKUP(A2830,Database!A:AA,22,FALSE)))</f>
        <v>Exact</v>
      </c>
      <c r="AB2830" s="25">
        <f ca="1">IFERROR(IF(AND(Y2830&lt;&gt;"",OR(V2830="Terminé",V2830="En cours")),VLOOKUP(AA2830,Setup_ScoreExactBonus!A:D,4,FALSE),0),0)</f>
        <v>0</v>
      </c>
      <c r="AC2830" s="31" t="str">
        <f t="shared" ca="1" si="5"/>
        <v/>
      </c>
      <c r="AD2830" s="31">
        <f ca="1">SUMIFS(AC$2:AC2830,D$2:D2830,D2830)*IF(R2830=0,1,2)</f>
        <v>0</v>
      </c>
    </row>
    <row r="2831" spans="1:30" x14ac:dyDescent="0.35">
      <c r="A2831" s="31">
        <f>IF(ISBLANK(B2831),"",COUNTIF(B$2:B2831,B2831))-1</f>
        <v>72</v>
      </c>
      <c r="B2831" s="31">
        <v>22</v>
      </c>
      <c r="C2831" s="10">
        <f>VLOOKUP($A2831,Database!$A:$Y,7,FALSE)</f>
        <v>46201.166666666664</v>
      </c>
      <c r="D2831" s="31" t="str">
        <f>VLOOKUP(Pronostics!$B2831,Setup_MPP!$A:$G,3,FALSE)</f>
        <v>Joueur22</v>
      </c>
      <c r="E2831" s="31" t="str">
        <f>VLOOKUP(Pronostics!$B2831,Setup_MPP!$A:$G,2,FALSE)</f>
        <v>Joueur22</v>
      </c>
      <c r="F2831" s="31" t="str">
        <f>VLOOKUP($B2831,Setup_MPP!$A:$E,4,FALSE)</f>
        <v>#D5D5D5</v>
      </c>
      <c r="G2831" s="31" t="str">
        <f>VLOOKUP($B2831,Setup_MPP!$A:$E,5,FALSE)</f>
        <v>#727272</v>
      </c>
      <c r="H2831" s="31" t="str">
        <f>IFERROR(IF(AND(A2831&gt;=1,A2831&lt;=104),VLOOKUP($A2831,Location!$A:$J,6,FALSE),IF(A2831=0,"Avant l'ouverture",IF(OR(A2831=105,A2831=106),"Bonus"))),"")</f>
        <v>Tour 3</v>
      </c>
      <c r="I2831" s="31" t="str">
        <f>IF(LEFT(H2831,4)="Tour",VLOOKUP(A2831,Database!$A:$C,3,FALSE),"")</f>
        <v>J</v>
      </c>
      <c r="J2831" s="31" t="str">
        <f>VLOOKUP($A2831,Location!$A:$J,7,FALSE)</f>
        <v>Jordanie</v>
      </c>
      <c r="K2831" s="31" t="str">
        <f>IFERROR(VLOOKUP(J2831,Setup_Team!$B:$C,2,FALSE), "TDB")</f>
        <v>JOR</v>
      </c>
      <c r="L2831" s="31" t="str">
        <f>VLOOKUP($A2831,Location!$A:$J,8,FALSE)</f>
        <v>Argentine</v>
      </c>
      <c r="M2831" s="31" t="str">
        <f>IFERROR(VLOOKUP(L2831,Setup_Team!$B:$C,2,FALSE), "TDB")</f>
        <v>ARG</v>
      </c>
      <c r="N2831" s="31" t="str">
        <f>VLOOKUP($A2831,Location!$A:$J,9,FALSE)</f>
        <v>Arlington, Dallas, Texas</v>
      </c>
      <c r="O2831" s="31" t="str">
        <f>VLOOKUP($A2831,Location!$A:$J,10,FALSE)</f>
        <v>AT&amp;T Stadium</v>
      </c>
      <c r="R2831" s="31">
        <v>0</v>
      </c>
      <c r="S2831" s="25">
        <f>VLOOKUP($A2831,Database!$A:$Y,10,FALSE)</f>
        <v>165</v>
      </c>
      <c r="T2831" s="25">
        <f>VLOOKUP($A2831,Database!$A:$Y,11,FALSE)</f>
        <v>145</v>
      </c>
      <c r="U2831" s="25">
        <f>VLOOKUP($A2831,Database!$A:$Y,12,FALSE)</f>
        <v>32</v>
      </c>
      <c r="V2831" s="25" t="str">
        <f>VLOOKUP(A2831,Database!A:M,13,FALSE)</f>
        <v>À venir</v>
      </c>
      <c r="W2831" s="25" t="str">
        <f>VLOOKUP($A2831,Database!$A:$Y,20,FALSE)</f>
        <v/>
      </c>
      <c r="X2831" s="25" t="str">
        <f>VLOOKUP($A2831,Database!$A:$Y,21,FALSE)</f>
        <v/>
      </c>
      <c r="Y2831" s="25" t="str">
        <f ca="1">IF(C2831&lt;NOW(),IF(AND(P2831&gt;Q2831,W2831&gt;X2831),S2831,IF(AND(P2831=Q2831,W2831=X2831),T2831,IF(AND(P2831&lt;Q2831,W2831&lt;X2831),U2831,0))),"")</f>
        <v/>
      </c>
      <c r="Z2831" s="25">
        <f>IF(AND(P2831=W2831,Q2831=X2831),1,0)</f>
        <v>1</v>
      </c>
      <c r="AA2831" s="25" t="str">
        <f>IF(Z2831=0,"",IF(ISBLANK(VLOOKUP(A2831,Database!A:AA,22,FALSE)),"",VLOOKUP(A2831,Database!A:AA,22,FALSE)))</f>
        <v>Exact</v>
      </c>
      <c r="AB2831" s="25">
        <f ca="1">IFERROR(IF(AND(Y2831&lt;&gt;"",OR(V2831="Terminé",V2831="En cours")),VLOOKUP(AA2831,Setup_ScoreExactBonus!A:D,4,FALSE),0),0)</f>
        <v>0</v>
      </c>
      <c r="AC2831" s="31" t="str">
        <f t="shared" ca="1" si="5"/>
        <v/>
      </c>
      <c r="AD2831" s="31">
        <f ca="1">SUMIFS(AC$2:AC2831,D$2:D2831,D2831)*IF(R2831=0,1,2)</f>
        <v>0</v>
      </c>
    </row>
    <row r="2832" spans="1:30" x14ac:dyDescent="0.35">
      <c r="A2832" s="31">
        <f>IF(ISBLANK(B2832),"",COUNTIF(B$2:B2832,B2832))-1</f>
        <v>72</v>
      </c>
      <c r="B2832" s="31">
        <v>23</v>
      </c>
      <c r="C2832" s="10">
        <f>VLOOKUP($A2832,Database!$A:$Y,7,FALSE)</f>
        <v>46201.166666666664</v>
      </c>
      <c r="D2832" s="31" t="str">
        <f>VLOOKUP(Pronostics!$B2832,Setup_MPP!$A:$G,3,FALSE)</f>
        <v>Joueur23</v>
      </c>
      <c r="E2832" s="31" t="str">
        <f>VLOOKUP(Pronostics!$B2832,Setup_MPP!$A:$G,2,FALSE)</f>
        <v>Joueur23</v>
      </c>
      <c r="F2832" s="31" t="str">
        <f>VLOOKUP($B2832,Setup_MPP!$A:$E,4,FALSE)</f>
        <v>#D5D5D5</v>
      </c>
      <c r="G2832" s="31" t="str">
        <f>VLOOKUP($B2832,Setup_MPP!$A:$E,5,FALSE)</f>
        <v>#727272</v>
      </c>
      <c r="H2832" s="31" t="str">
        <f>IFERROR(IF(AND(A2832&gt;=1,A2832&lt;=104),VLOOKUP($A2832,Location!$A:$J,6,FALSE),IF(A2832=0,"Avant l'ouverture",IF(OR(A2832=105,A2832=106),"Bonus"))),"")</f>
        <v>Tour 3</v>
      </c>
      <c r="I2832" s="31" t="str">
        <f>IF(LEFT(H2832,4)="Tour",VLOOKUP(A2832,Database!$A:$C,3,FALSE),"")</f>
        <v>J</v>
      </c>
      <c r="J2832" s="31" t="str">
        <f>VLOOKUP($A2832,Location!$A:$J,7,FALSE)</f>
        <v>Jordanie</v>
      </c>
      <c r="K2832" s="31" t="str">
        <f>IFERROR(VLOOKUP(J2832,Setup_Team!$B:$C,2,FALSE), "TDB")</f>
        <v>JOR</v>
      </c>
      <c r="L2832" s="31" t="str">
        <f>VLOOKUP($A2832,Location!$A:$J,8,FALSE)</f>
        <v>Argentine</v>
      </c>
      <c r="M2832" s="31" t="str">
        <f>IFERROR(VLOOKUP(L2832,Setup_Team!$B:$C,2,FALSE), "TDB")</f>
        <v>ARG</v>
      </c>
      <c r="N2832" s="31" t="str">
        <f>VLOOKUP($A2832,Location!$A:$J,9,FALSE)</f>
        <v>Arlington, Dallas, Texas</v>
      </c>
      <c r="O2832" s="31" t="str">
        <f>VLOOKUP($A2832,Location!$A:$J,10,FALSE)</f>
        <v>AT&amp;T Stadium</v>
      </c>
      <c r="R2832" s="31">
        <v>0</v>
      </c>
      <c r="S2832" s="25">
        <f>VLOOKUP($A2832,Database!$A:$Y,10,FALSE)</f>
        <v>165</v>
      </c>
      <c r="T2832" s="25">
        <f>VLOOKUP($A2832,Database!$A:$Y,11,FALSE)</f>
        <v>145</v>
      </c>
      <c r="U2832" s="25">
        <f>VLOOKUP($A2832,Database!$A:$Y,12,FALSE)</f>
        <v>32</v>
      </c>
      <c r="V2832" s="25" t="str">
        <f>VLOOKUP(A2832,Database!A:M,13,FALSE)</f>
        <v>À venir</v>
      </c>
      <c r="W2832" s="25" t="str">
        <f>VLOOKUP($A2832,Database!$A:$Y,20,FALSE)</f>
        <v/>
      </c>
      <c r="X2832" s="25" t="str">
        <f>VLOOKUP($A2832,Database!$A:$Y,21,FALSE)</f>
        <v/>
      </c>
      <c r="Y2832" s="25" t="str">
        <f ca="1">IF(C2832&lt;NOW(),IF(AND(P2832&gt;Q2832,W2832&gt;X2832),S2832,IF(AND(P2832=Q2832,W2832=X2832),T2832,IF(AND(P2832&lt;Q2832,W2832&lt;X2832),U2832,0))),"")</f>
        <v/>
      </c>
      <c r="Z2832" s="25">
        <f>IF(AND(P2832=W2832,Q2832=X2832),1,0)</f>
        <v>1</v>
      </c>
      <c r="AA2832" s="25" t="str">
        <f>IF(Z2832=0,"",IF(ISBLANK(VLOOKUP(A2832,Database!A:AA,22,FALSE)),"",VLOOKUP(A2832,Database!A:AA,22,FALSE)))</f>
        <v>Exact</v>
      </c>
      <c r="AB2832" s="25">
        <f ca="1">IFERROR(IF(AND(Y2832&lt;&gt;"",OR(V2832="Terminé",V2832="En cours")),VLOOKUP(AA2832,Setup_ScoreExactBonus!A:D,4,FALSE),0),0)</f>
        <v>0</v>
      </c>
      <c r="AC2832" s="31" t="str">
        <f t="shared" ca="1" si="5"/>
        <v/>
      </c>
      <c r="AD2832" s="31">
        <f ca="1">SUMIFS(AC$2:AC2832,D$2:D2832,D2832)*IF(R2832=0,1,2)</f>
        <v>0</v>
      </c>
    </row>
    <row r="2833" spans="1:30" x14ac:dyDescent="0.35">
      <c r="A2833" s="31">
        <f>IF(ISBLANK(B2833),"",COUNTIF(B$2:B2833,B2833))-1</f>
        <v>72</v>
      </c>
      <c r="B2833" s="31">
        <v>24</v>
      </c>
      <c r="C2833" s="10">
        <f>VLOOKUP($A2833,Database!$A:$Y,7,FALSE)</f>
        <v>46201.166666666664</v>
      </c>
      <c r="D2833" s="31" t="str">
        <f>VLOOKUP(Pronostics!$B2833,Setup_MPP!$A:$G,3,FALSE)</f>
        <v>Joueur24</v>
      </c>
      <c r="E2833" s="31" t="str">
        <f>VLOOKUP(Pronostics!$B2833,Setup_MPP!$A:$G,2,FALSE)</f>
        <v>Joueur24</v>
      </c>
      <c r="F2833" s="31" t="str">
        <f>VLOOKUP($B2833,Setup_MPP!$A:$E,4,FALSE)</f>
        <v>#D5D5D5</v>
      </c>
      <c r="G2833" s="31" t="str">
        <f>VLOOKUP($B2833,Setup_MPP!$A:$E,5,FALSE)</f>
        <v>#727272</v>
      </c>
      <c r="H2833" s="31" t="str">
        <f>IFERROR(IF(AND(A2833&gt;=1,A2833&lt;=104),VLOOKUP($A2833,Location!$A:$J,6,FALSE),IF(A2833=0,"Avant l'ouverture",IF(OR(A2833=105,A2833=106),"Bonus"))),"")</f>
        <v>Tour 3</v>
      </c>
      <c r="I2833" s="31" t="str">
        <f>IF(LEFT(H2833,4)="Tour",VLOOKUP(A2833,Database!$A:$C,3,FALSE),"")</f>
        <v>J</v>
      </c>
      <c r="J2833" s="31" t="str">
        <f>VLOOKUP($A2833,Location!$A:$J,7,FALSE)</f>
        <v>Jordanie</v>
      </c>
      <c r="K2833" s="31" t="str">
        <f>IFERROR(VLOOKUP(J2833,Setup_Team!$B:$C,2,FALSE), "TDB")</f>
        <v>JOR</v>
      </c>
      <c r="L2833" s="31" t="str">
        <f>VLOOKUP($A2833,Location!$A:$J,8,FALSE)</f>
        <v>Argentine</v>
      </c>
      <c r="M2833" s="31" t="str">
        <f>IFERROR(VLOOKUP(L2833,Setup_Team!$B:$C,2,FALSE), "TDB")</f>
        <v>ARG</v>
      </c>
      <c r="N2833" s="31" t="str">
        <f>VLOOKUP($A2833,Location!$A:$J,9,FALSE)</f>
        <v>Arlington, Dallas, Texas</v>
      </c>
      <c r="O2833" s="31" t="str">
        <f>VLOOKUP($A2833,Location!$A:$J,10,FALSE)</f>
        <v>AT&amp;T Stadium</v>
      </c>
      <c r="R2833" s="31">
        <v>0</v>
      </c>
      <c r="S2833" s="25">
        <f>VLOOKUP($A2833,Database!$A:$Y,10,FALSE)</f>
        <v>165</v>
      </c>
      <c r="T2833" s="25">
        <f>VLOOKUP($A2833,Database!$A:$Y,11,FALSE)</f>
        <v>145</v>
      </c>
      <c r="U2833" s="25">
        <f>VLOOKUP($A2833,Database!$A:$Y,12,FALSE)</f>
        <v>32</v>
      </c>
      <c r="V2833" s="25" t="str">
        <f>VLOOKUP(A2833,Database!A:M,13,FALSE)</f>
        <v>À venir</v>
      </c>
      <c r="W2833" s="25" t="str">
        <f>VLOOKUP($A2833,Database!$A:$Y,20,FALSE)</f>
        <v/>
      </c>
      <c r="X2833" s="25" t="str">
        <f>VLOOKUP($A2833,Database!$A:$Y,21,FALSE)</f>
        <v/>
      </c>
      <c r="Y2833" s="25" t="str">
        <f ca="1">IF(C2833&lt;NOW(),IF(AND(P2833&gt;Q2833,W2833&gt;X2833),S2833,IF(AND(P2833=Q2833,W2833=X2833),T2833,IF(AND(P2833&lt;Q2833,W2833&lt;X2833),U2833,0))),"")</f>
        <v/>
      </c>
      <c r="Z2833" s="25">
        <f>IF(AND(P2833=W2833,Q2833=X2833),1,0)</f>
        <v>1</v>
      </c>
      <c r="AA2833" s="25" t="str">
        <f>IF(Z2833=0,"",IF(ISBLANK(VLOOKUP(A2833,Database!A:AA,22,FALSE)),"",VLOOKUP(A2833,Database!A:AA,22,FALSE)))</f>
        <v>Exact</v>
      </c>
      <c r="AB2833" s="25">
        <f ca="1">IFERROR(IF(AND(Y2833&lt;&gt;"",OR(V2833="Terminé",V2833="En cours")),VLOOKUP(AA2833,Setup_ScoreExactBonus!A:D,4,FALSE),0),0)</f>
        <v>0</v>
      </c>
      <c r="AC2833" s="31" t="str">
        <f t="shared" ca="1" si="5"/>
        <v/>
      </c>
      <c r="AD2833" s="31">
        <f ca="1">SUMIFS(AC$2:AC2833,D$2:D2833,D2833)*IF(R2833=0,1,2)</f>
        <v>0</v>
      </c>
    </row>
    <row r="2834" spans="1:30" x14ac:dyDescent="0.35">
      <c r="A2834" s="31">
        <f>IF(ISBLANK(B2834),"",COUNTIF(B$2:B2834,B2834))-1</f>
        <v>72</v>
      </c>
      <c r="B2834" s="31">
        <v>25</v>
      </c>
      <c r="C2834" s="10">
        <f>VLOOKUP($A2834,Database!$A:$Y,7,FALSE)</f>
        <v>46201.166666666664</v>
      </c>
      <c r="D2834" s="31" t="str">
        <f>VLOOKUP(Pronostics!$B2834,Setup_MPP!$A:$G,3,FALSE)</f>
        <v>Joueur25</v>
      </c>
      <c r="E2834" s="31" t="str">
        <f>VLOOKUP(Pronostics!$B2834,Setup_MPP!$A:$G,2,FALSE)</f>
        <v>Joueur25</v>
      </c>
      <c r="F2834" s="31" t="str">
        <f>VLOOKUP($B2834,Setup_MPP!$A:$E,4,FALSE)</f>
        <v>#D5D5D5</v>
      </c>
      <c r="G2834" s="31" t="str">
        <f>VLOOKUP($B2834,Setup_MPP!$A:$E,5,FALSE)</f>
        <v>#727272</v>
      </c>
      <c r="H2834" s="31" t="str">
        <f>IFERROR(IF(AND(A2834&gt;=1,A2834&lt;=104),VLOOKUP($A2834,Location!$A:$J,6,FALSE),IF(A2834=0,"Avant l'ouverture",IF(OR(A2834=105,A2834=106),"Bonus"))),"")</f>
        <v>Tour 3</v>
      </c>
      <c r="I2834" s="31" t="str">
        <f>IF(LEFT(H2834,4)="Tour",VLOOKUP(A2834,Database!$A:$C,3,FALSE),"")</f>
        <v>J</v>
      </c>
      <c r="J2834" s="31" t="str">
        <f>VLOOKUP($A2834,Location!$A:$J,7,FALSE)</f>
        <v>Jordanie</v>
      </c>
      <c r="K2834" s="31" t="str">
        <f>IFERROR(VLOOKUP(J2834,Setup_Team!$B:$C,2,FALSE), "TDB")</f>
        <v>JOR</v>
      </c>
      <c r="L2834" s="31" t="str">
        <f>VLOOKUP($A2834,Location!$A:$J,8,FALSE)</f>
        <v>Argentine</v>
      </c>
      <c r="M2834" s="31" t="str">
        <f>IFERROR(VLOOKUP(L2834,Setup_Team!$B:$C,2,FALSE), "TDB")</f>
        <v>ARG</v>
      </c>
      <c r="N2834" s="31" t="str">
        <f>VLOOKUP($A2834,Location!$A:$J,9,FALSE)</f>
        <v>Arlington, Dallas, Texas</v>
      </c>
      <c r="O2834" s="31" t="str">
        <f>VLOOKUP($A2834,Location!$A:$J,10,FALSE)</f>
        <v>AT&amp;T Stadium</v>
      </c>
      <c r="R2834" s="31">
        <v>0</v>
      </c>
      <c r="S2834" s="25">
        <f>VLOOKUP($A2834,Database!$A:$Y,10,FALSE)</f>
        <v>165</v>
      </c>
      <c r="T2834" s="25">
        <f>VLOOKUP($A2834,Database!$A:$Y,11,FALSE)</f>
        <v>145</v>
      </c>
      <c r="U2834" s="25">
        <f>VLOOKUP($A2834,Database!$A:$Y,12,FALSE)</f>
        <v>32</v>
      </c>
      <c r="V2834" s="25" t="str">
        <f>VLOOKUP(A2834,Database!A:M,13,FALSE)</f>
        <v>À venir</v>
      </c>
      <c r="W2834" s="25" t="str">
        <f>VLOOKUP($A2834,Database!$A:$Y,20,FALSE)</f>
        <v/>
      </c>
      <c r="X2834" s="25" t="str">
        <f>VLOOKUP($A2834,Database!$A:$Y,21,FALSE)</f>
        <v/>
      </c>
      <c r="Y2834" s="25" t="str">
        <f ca="1">IF(C2834&lt;NOW(),IF(AND(P2834&gt;Q2834,W2834&gt;X2834),S2834,IF(AND(P2834=Q2834,W2834=X2834),T2834,IF(AND(P2834&lt;Q2834,W2834&lt;X2834),U2834,0))),"")</f>
        <v/>
      </c>
      <c r="Z2834" s="25">
        <f>IF(AND(P2834=W2834,Q2834=X2834),1,0)</f>
        <v>1</v>
      </c>
      <c r="AA2834" s="25" t="str">
        <f>IF(Z2834=0,"",IF(ISBLANK(VLOOKUP(A2834,Database!A:AA,22,FALSE)),"",VLOOKUP(A2834,Database!A:AA,22,FALSE)))</f>
        <v>Exact</v>
      </c>
      <c r="AB2834" s="25">
        <f ca="1">IFERROR(IF(AND(Y2834&lt;&gt;"",OR(V2834="Terminé",V2834="En cours")),VLOOKUP(AA2834,Setup_ScoreExactBonus!A:D,4,FALSE),0),0)</f>
        <v>0</v>
      </c>
      <c r="AC2834" s="31" t="str">
        <f t="shared" ca="1" si="5"/>
        <v/>
      </c>
      <c r="AD2834" s="31">
        <f ca="1">SUMIFS(AC$2:AC2834,D$2:D2834,D2834)*IF(R2834=0,1,2)</f>
        <v>0</v>
      </c>
    </row>
    <row r="2835" spans="1:30" x14ac:dyDescent="0.35">
      <c r="A2835" s="31">
        <f>IF(ISBLANK(B2835),"",COUNTIF(B$2:B2835,B2835))-1</f>
        <v>72</v>
      </c>
      <c r="B2835" s="31">
        <v>26</v>
      </c>
      <c r="C2835" s="10">
        <f>VLOOKUP($A2835,Database!$A:$Y,7,FALSE)</f>
        <v>46201.166666666664</v>
      </c>
      <c r="D2835" s="31" t="str">
        <f>VLOOKUP(Pronostics!$B2835,Setup_MPP!$A:$G,3,FALSE)</f>
        <v>Joueur26</v>
      </c>
      <c r="E2835" s="31" t="str">
        <f>VLOOKUP(Pronostics!$B2835,Setup_MPP!$A:$G,2,FALSE)</f>
        <v>Joueur26</v>
      </c>
      <c r="F2835" s="31" t="str">
        <f>VLOOKUP($B2835,Setup_MPP!$A:$E,4,FALSE)</f>
        <v>#D5D5D5</v>
      </c>
      <c r="G2835" s="31" t="str">
        <f>VLOOKUP($B2835,Setup_MPP!$A:$E,5,FALSE)</f>
        <v>#727272</v>
      </c>
      <c r="H2835" s="31" t="str">
        <f>IFERROR(IF(AND(A2835&gt;=1,A2835&lt;=104),VLOOKUP($A2835,Location!$A:$J,6,FALSE),IF(A2835=0,"Avant l'ouverture",IF(OR(A2835=105,A2835=106),"Bonus"))),"")</f>
        <v>Tour 3</v>
      </c>
      <c r="I2835" s="31" t="str">
        <f>IF(LEFT(H2835,4)="Tour",VLOOKUP(A2835,Database!$A:$C,3,FALSE),"")</f>
        <v>J</v>
      </c>
      <c r="J2835" s="31" t="str">
        <f>VLOOKUP($A2835,Location!$A:$J,7,FALSE)</f>
        <v>Jordanie</v>
      </c>
      <c r="K2835" s="31" t="str">
        <f>IFERROR(VLOOKUP(J2835,Setup_Team!$B:$C,2,FALSE), "TDB")</f>
        <v>JOR</v>
      </c>
      <c r="L2835" s="31" t="str">
        <f>VLOOKUP($A2835,Location!$A:$J,8,FALSE)</f>
        <v>Argentine</v>
      </c>
      <c r="M2835" s="31" t="str">
        <f>IFERROR(VLOOKUP(L2835,Setup_Team!$B:$C,2,FALSE), "TDB")</f>
        <v>ARG</v>
      </c>
      <c r="N2835" s="31" t="str">
        <f>VLOOKUP($A2835,Location!$A:$J,9,FALSE)</f>
        <v>Arlington, Dallas, Texas</v>
      </c>
      <c r="O2835" s="31" t="str">
        <f>VLOOKUP($A2835,Location!$A:$J,10,FALSE)</f>
        <v>AT&amp;T Stadium</v>
      </c>
      <c r="R2835" s="31">
        <v>0</v>
      </c>
      <c r="S2835" s="25">
        <f>VLOOKUP($A2835,Database!$A:$Y,10,FALSE)</f>
        <v>165</v>
      </c>
      <c r="T2835" s="25">
        <f>VLOOKUP($A2835,Database!$A:$Y,11,FALSE)</f>
        <v>145</v>
      </c>
      <c r="U2835" s="25">
        <f>VLOOKUP($A2835,Database!$A:$Y,12,FALSE)</f>
        <v>32</v>
      </c>
      <c r="V2835" s="25" t="str">
        <f>VLOOKUP(A2835,Database!A:M,13,FALSE)</f>
        <v>À venir</v>
      </c>
      <c r="W2835" s="25" t="str">
        <f>VLOOKUP($A2835,Database!$A:$Y,20,FALSE)</f>
        <v/>
      </c>
      <c r="X2835" s="25" t="str">
        <f>VLOOKUP($A2835,Database!$A:$Y,21,FALSE)</f>
        <v/>
      </c>
      <c r="Y2835" s="25" t="str">
        <f ca="1">IF(C2835&lt;NOW(),IF(AND(P2835&gt;Q2835,W2835&gt;X2835),S2835,IF(AND(P2835=Q2835,W2835=X2835),T2835,IF(AND(P2835&lt;Q2835,W2835&lt;X2835),U2835,0))),"")</f>
        <v/>
      </c>
      <c r="Z2835" s="25">
        <f>IF(AND(P2835=W2835,Q2835=X2835),1,0)</f>
        <v>1</v>
      </c>
      <c r="AA2835" s="25" t="str">
        <f>IF(Z2835=0,"",IF(ISBLANK(VLOOKUP(A2835,Database!A:AA,22,FALSE)),"",VLOOKUP(A2835,Database!A:AA,22,FALSE)))</f>
        <v>Exact</v>
      </c>
      <c r="AB2835" s="25">
        <f ca="1">IFERROR(IF(AND(Y2835&lt;&gt;"",OR(V2835="Terminé",V2835="En cours")),VLOOKUP(AA2835,Setup_ScoreExactBonus!A:D,4,FALSE),0),0)</f>
        <v>0</v>
      </c>
      <c r="AC2835" s="31" t="str">
        <f t="shared" ca="1" si="5"/>
        <v/>
      </c>
      <c r="AD2835" s="31">
        <f ca="1">SUMIFS(AC$2:AC2835,D$2:D2835,D2835)*IF(R2835=0,1,2)</f>
        <v>0</v>
      </c>
    </row>
    <row r="2836" spans="1:30" x14ac:dyDescent="0.35">
      <c r="A2836" s="31">
        <f>IF(ISBLANK(B2836),"",COUNTIF(B$2:B2836,B2836))-1</f>
        <v>72</v>
      </c>
      <c r="B2836" s="31">
        <v>27</v>
      </c>
      <c r="C2836" s="10">
        <f>VLOOKUP($A2836,Database!$A:$Y,7,FALSE)</f>
        <v>46201.166666666664</v>
      </c>
      <c r="D2836" s="31" t="str">
        <f>VLOOKUP(Pronostics!$B2836,Setup_MPP!$A:$G,3,FALSE)</f>
        <v>Joueur27</v>
      </c>
      <c r="E2836" s="31" t="str">
        <f>VLOOKUP(Pronostics!$B2836,Setup_MPP!$A:$G,2,FALSE)</f>
        <v>Joueur27</v>
      </c>
      <c r="F2836" s="31" t="str">
        <f>VLOOKUP($B2836,Setup_MPP!$A:$E,4,FALSE)</f>
        <v>#D5D5D5</v>
      </c>
      <c r="G2836" s="31" t="str">
        <f>VLOOKUP($B2836,Setup_MPP!$A:$E,5,FALSE)</f>
        <v>#727272</v>
      </c>
      <c r="H2836" s="31" t="str">
        <f>IFERROR(IF(AND(A2836&gt;=1,A2836&lt;=104),VLOOKUP($A2836,Location!$A:$J,6,FALSE),IF(A2836=0,"Avant l'ouverture",IF(OR(A2836=105,A2836=106),"Bonus"))),"")</f>
        <v>Tour 3</v>
      </c>
      <c r="I2836" s="31" t="str">
        <f>IF(LEFT(H2836,4)="Tour",VLOOKUP(A2836,Database!$A:$C,3,FALSE),"")</f>
        <v>J</v>
      </c>
      <c r="J2836" s="31" t="str">
        <f>VLOOKUP($A2836,Location!$A:$J,7,FALSE)</f>
        <v>Jordanie</v>
      </c>
      <c r="K2836" s="31" t="str">
        <f>IFERROR(VLOOKUP(J2836,Setup_Team!$B:$C,2,FALSE), "TDB")</f>
        <v>JOR</v>
      </c>
      <c r="L2836" s="31" t="str">
        <f>VLOOKUP($A2836,Location!$A:$J,8,FALSE)</f>
        <v>Argentine</v>
      </c>
      <c r="M2836" s="31" t="str">
        <f>IFERROR(VLOOKUP(L2836,Setup_Team!$B:$C,2,FALSE), "TDB")</f>
        <v>ARG</v>
      </c>
      <c r="N2836" s="31" t="str">
        <f>VLOOKUP($A2836,Location!$A:$J,9,FALSE)</f>
        <v>Arlington, Dallas, Texas</v>
      </c>
      <c r="O2836" s="31" t="str">
        <f>VLOOKUP($A2836,Location!$A:$J,10,FALSE)</f>
        <v>AT&amp;T Stadium</v>
      </c>
      <c r="R2836" s="31">
        <v>0</v>
      </c>
      <c r="S2836" s="25">
        <f>VLOOKUP($A2836,Database!$A:$Y,10,FALSE)</f>
        <v>165</v>
      </c>
      <c r="T2836" s="25">
        <f>VLOOKUP($A2836,Database!$A:$Y,11,FALSE)</f>
        <v>145</v>
      </c>
      <c r="U2836" s="25">
        <f>VLOOKUP($A2836,Database!$A:$Y,12,FALSE)</f>
        <v>32</v>
      </c>
      <c r="V2836" s="25" t="str">
        <f>VLOOKUP(A2836,Database!A:M,13,FALSE)</f>
        <v>À venir</v>
      </c>
      <c r="W2836" s="25" t="str">
        <f>VLOOKUP($A2836,Database!$A:$Y,20,FALSE)</f>
        <v/>
      </c>
      <c r="X2836" s="25" t="str">
        <f>VLOOKUP($A2836,Database!$A:$Y,21,FALSE)</f>
        <v/>
      </c>
      <c r="Y2836" s="25" t="str">
        <f ca="1">IF(C2836&lt;NOW(),IF(AND(P2836&gt;Q2836,W2836&gt;X2836),S2836,IF(AND(P2836=Q2836,W2836=X2836),T2836,IF(AND(P2836&lt;Q2836,W2836&lt;X2836),U2836,0))),"")</f>
        <v/>
      </c>
      <c r="Z2836" s="25">
        <f>IF(AND(P2836=W2836,Q2836=X2836),1,0)</f>
        <v>1</v>
      </c>
      <c r="AA2836" s="25" t="str">
        <f>IF(Z2836=0,"",IF(ISBLANK(VLOOKUP(A2836,Database!A:AA,22,FALSE)),"",VLOOKUP(A2836,Database!A:AA,22,FALSE)))</f>
        <v>Exact</v>
      </c>
      <c r="AB2836" s="25">
        <f ca="1">IFERROR(IF(AND(Y2836&lt;&gt;"",OR(V2836="Terminé",V2836="En cours")),VLOOKUP(AA2836,Setup_ScoreExactBonus!A:D,4,FALSE),0),0)</f>
        <v>0</v>
      </c>
      <c r="AC2836" s="31" t="str">
        <f t="shared" ca="1" si="5"/>
        <v/>
      </c>
      <c r="AD2836" s="31">
        <f ca="1">SUMIFS(AC$2:AC2836,D$2:D2836,D2836)*IF(R2836=0,1,2)</f>
        <v>0</v>
      </c>
    </row>
    <row r="2837" spans="1:30" x14ac:dyDescent="0.35">
      <c r="A2837" s="31">
        <f>IF(ISBLANK(B2837),"",COUNTIF(B$2:B2837,B2837))-1</f>
        <v>72</v>
      </c>
      <c r="B2837" s="31">
        <v>28</v>
      </c>
      <c r="C2837" s="10">
        <f>VLOOKUP($A2837,Database!$A:$Y,7,FALSE)</f>
        <v>46201.166666666664</v>
      </c>
      <c r="D2837" s="31" t="str">
        <f>VLOOKUP(Pronostics!$B2837,Setup_MPP!$A:$G,3,FALSE)</f>
        <v>Joueur28</v>
      </c>
      <c r="E2837" s="31" t="str">
        <f>VLOOKUP(Pronostics!$B2837,Setup_MPP!$A:$G,2,FALSE)</f>
        <v>Joueur28</v>
      </c>
      <c r="F2837" s="31" t="str">
        <f>VLOOKUP($B2837,Setup_MPP!$A:$E,4,FALSE)</f>
        <v>#D5D5D5</v>
      </c>
      <c r="G2837" s="31" t="str">
        <f>VLOOKUP($B2837,Setup_MPP!$A:$E,5,FALSE)</f>
        <v>#727272</v>
      </c>
      <c r="H2837" s="31" t="str">
        <f>IFERROR(IF(AND(A2837&gt;=1,A2837&lt;=104),VLOOKUP($A2837,Location!$A:$J,6,FALSE),IF(A2837=0,"Avant l'ouverture",IF(OR(A2837=105,A2837=106),"Bonus"))),"")</f>
        <v>Tour 3</v>
      </c>
      <c r="I2837" s="31" t="str">
        <f>IF(LEFT(H2837,4)="Tour",VLOOKUP(A2837,Database!$A:$C,3,FALSE),"")</f>
        <v>J</v>
      </c>
      <c r="J2837" s="31" t="str">
        <f>VLOOKUP($A2837,Location!$A:$J,7,FALSE)</f>
        <v>Jordanie</v>
      </c>
      <c r="K2837" s="31" t="str">
        <f>IFERROR(VLOOKUP(J2837,Setup_Team!$B:$C,2,FALSE), "TDB")</f>
        <v>JOR</v>
      </c>
      <c r="L2837" s="31" t="str">
        <f>VLOOKUP($A2837,Location!$A:$J,8,FALSE)</f>
        <v>Argentine</v>
      </c>
      <c r="M2837" s="31" t="str">
        <f>IFERROR(VLOOKUP(L2837,Setup_Team!$B:$C,2,FALSE), "TDB")</f>
        <v>ARG</v>
      </c>
      <c r="N2837" s="31" t="str">
        <f>VLOOKUP($A2837,Location!$A:$J,9,FALSE)</f>
        <v>Arlington, Dallas, Texas</v>
      </c>
      <c r="O2837" s="31" t="str">
        <f>VLOOKUP($A2837,Location!$A:$J,10,FALSE)</f>
        <v>AT&amp;T Stadium</v>
      </c>
      <c r="R2837" s="31">
        <v>0</v>
      </c>
      <c r="S2837" s="25">
        <f>VLOOKUP($A2837,Database!$A:$Y,10,FALSE)</f>
        <v>165</v>
      </c>
      <c r="T2837" s="25">
        <f>VLOOKUP($A2837,Database!$A:$Y,11,FALSE)</f>
        <v>145</v>
      </c>
      <c r="U2837" s="25">
        <f>VLOOKUP($A2837,Database!$A:$Y,12,FALSE)</f>
        <v>32</v>
      </c>
      <c r="V2837" s="25" t="str">
        <f>VLOOKUP(A2837,Database!A:M,13,FALSE)</f>
        <v>À venir</v>
      </c>
      <c r="W2837" s="25" t="str">
        <f>VLOOKUP($A2837,Database!$A:$Y,20,FALSE)</f>
        <v/>
      </c>
      <c r="X2837" s="25" t="str">
        <f>VLOOKUP($A2837,Database!$A:$Y,21,FALSE)</f>
        <v/>
      </c>
      <c r="Y2837" s="25" t="str">
        <f ca="1">IF(C2837&lt;NOW(),IF(AND(P2837&gt;Q2837,W2837&gt;X2837),S2837,IF(AND(P2837=Q2837,W2837=X2837),T2837,IF(AND(P2837&lt;Q2837,W2837&lt;X2837),U2837,0))),"")</f>
        <v/>
      </c>
      <c r="Z2837" s="25">
        <f>IF(AND(P2837=W2837,Q2837=X2837),1,0)</f>
        <v>1</v>
      </c>
      <c r="AA2837" s="25" t="str">
        <f>IF(Z2837=0,"",IF(ISBLANK(VLOOKUP(A2837,Database!A:AA,22,FALSE)),"",VLOOKUP(A2837,Database!A:AA,22,FALSE)))</f>
        <v>Exact</v>
      </c>
      <c r="AB2837" s="25">
        <f ca="1">IFERROR(IF(AND(Y2837&lt;&gt;"",OR(V2837="Terminé",V2837="En cours")),VLOOKUP(AA2837,Setup_ScoreExactBonus!A:D,4,FALSE),0),0)</f>
        <v>0</v>
      </c>
      <c r="AC2837" s="31" t="str">
        <f t="shared" ca="1" si="5"/>
        <v/>
      </c>
      <c r="AD2837" s="31">
        <f ca="1">SUMIFS(AC$2:AC2837,D$2:D2837,D2837)*IF(R2837=0,1,2)</f>
        <v>0</v>
      </c>
    </row>
    <row r="2838" spans="1:30" x14ac:dyDescent="0.35">
      <c r="A2838" s="31">
        <f>IF(ISBLANK(B2838),"",COUNTIF(B$2:B2838,B2838))-1</f>
        <v>72</v>
      </c>
      <c r="B2838" s="31">
        <v>29</v>
      </c>
      <c r="C2838" s="10">
        <f>VLOOKUP($A2838,Database!$A:$Y,7,FALSE)</f>
        <v>46201.166666666664</v>
      </c>
      <c r="D2838" s="31" t="str">
        <f>VLOOKUP(Pronostics!$B2838,Setup_MPP!$A:$G,3,FALSE)</f>
        <v>Joueur29</v>
      </c>
      <c r="E2838" s="31" t="str">
        <f>VLOOKUP(Pronostics!$B2838,Setup_MPP!$A:$G,2,FALSE)</f>
        <v>Joueur29</v>
      </c>
      <c r="F2838" s="31" t="str">
        <f>VLOOKUP($B2838,Setup_MPP!$A:$E,4,FALSE)</f>
        <v>#D5D5D5</v>
      </c>
      <c r="G2838" s="31" t="str">
        <f>VLOOKUP($B2838,Setup_MPP!$A:$E,5,FALSE)</f>
        <v>#727272</v>
      </c>
      <c r="H2838" s="31" t="str">
        <f>IFERROR(IF(AND(A2838&gt;=1,A2838&lt;=104),VLOOKUP($A2838,Location!$A:$J,6,FALSE),IF(A2838=0,"Avant l'ouverture",IF(OR(A2838=105,A2838=106),"Bonus"))),"")</f>
        <v>Tour 3</v>
      </c>
      <c r="I2838" s="31" t="str">
        <f>IF(LEFT(H2838,4)="Tour",VLOOKUP(A2838,Database!$A:$C,3,FALSE),"")</f>
        <v>J</v>
      </c>
      <c r="J2838" s="31" t="str">
        <f>VLOOKUP($A2838,Location!$A:$J,7,FALSE)</f>
        <v>Jordanie</v>
      </c>
      <c r="K2838" s="31" t="str">
        <f>IFERROR(VLOOKUP(J2838,Setup_Team!$B:$C,2,FALSE), "TDB")</f>
        <v>JOR</v>
      </c>
      <c r="L2838" s="31" t="str">
        <f>VLOOKUP($A2838,Location!$A:$J,8,FALSE)</f>
        <v>Argentine</v>
      </c>
      <c r="M2838" s="31" t="str">
        <f>IFERROR(VLOOKUP(L2838,Setup_Team!$B:$C,2,FALSE), "TDB")</f>
        <v>ARG</v>
      </c>
      <c r="N2838" s="31" t="str">
        <f>VLOOKUP($A2838,Location!$A:$J,9,FALSE)</f>
        <v>Arlington, Dallas, Texas</v>
      </c>
      <c r="O2838" s="31" t="str">
        <f>VLOOKUP($A2838,Location!$A:$J,10,FALSE)</f>
        <v>AT&amp;T Stadium</v>
      </c>
      <c r="R2838" s="31">
        <v>0</v>
      </c>
      <c r="S2838" s="25">
        <f>VLOOKUP($A2838,Database!$A:$Y,10,FALSE)</f>
        <v>165</v>
      </c>
      <c r="T2838" s="25">
        <f>VLOOKUP($A2838,Database!$A:$Y,11,FALSE)</f>
        <v>145</v>
      </c>
      <c r="U2838" s="25">
        <f>VLOOKUP($A2838,Database!$A:$Y,12,FALSE)</f>
        <v>32</v>
      </c>
      <c r="V2838" s="25" t="str">
        <f>VLOOKUP(A2838,Database!A:M,13,FALSE)</f>
        <v>À venir</v>
      </c>
      <c r="W2838" s="25" t="str">
        <f>VLOOKUP($A2838,Database!$A:$Y,20,FALSE)</f>
        <v/>
      </c>
      <c r="X2838" s="25" t="str">
        <f>VLOOKUP($A2838,Database!$A:$Y,21,FALSE)</f>
        <v/>
      </c>
      <c r="Y2838" s="25" t="str">
        <f ca="1">IF(C2838&lt;NOW(),IF(AND(P2838&gt;Q2838,W2838&gt;X2838),S2838,IF(AND(P2838=Q2838,W2838=X2838),T2838,IF(AND(P2838&lt;Q2838,W2838&lt;X2838),U2838,0))),"")</f>
        <v/>
      </c>
      <c r="Z2838" s="25">
        <f>IF(AND(P2838=W2838,Q2838=X2838),1,0)</f>
        <v>1</v>
      </c>
      <c r="AA2838" s="25" t="str">
        <f>IF(Z2838=0,"",IF(ISBLANK(VLOOKUP(A2838,Database!A:AA,22,FALSE)),"",VLOOKUP(A2838,Database!A:AA,22,FALSE)))</f>
        <v>Exact</v>
      </c>
      <c r="AB2838" s="25">
        <f ca="1">IFERROR(IF(AND(Y2838&lt;&gt;"",OR(V2838="Terminé",V2838="En cours")),VLOOKUP(AA2838,Setup_ScoreExactBonus!A:D,4,FALSE),0),0)</f>
        <v>0</v>
      </c>
      <c r="AC2838" s="31" t="str">
        <f t="shared" ca="1" si="5"/>
        <v/>
      </c>
      <c r="AD2838" s="31">
        <f ca="1">SUMIFS(AC$2:AC2838,D$2:D2838,D2838)*IF(R2838=0,1,2)</f>
        <v>0</v>
      </c>
    </row>
    <row r="2839" spans="1:30" x14ac:dyDescent="0.35">
      <c r="A2839" s="31">
        <f>IF(ISBLANK(B2839),"",COUNTIF(B$2:B2839,B2839))-1</f>
        <v>72</v>
      </c>
      <c r="B2839" s="31">
        <v>30</v>
      </c>
      <c r="C2839" s="10">
        <f>VLOOKUP($A2839,Database!$A:$Y,7,FALSE)</f>
        <v>46201.166666666664</v>
      </c>
      <c r="D2839" s="31" t="str">
        <f>VLOOKUP(Pronostics!$B2839,Setup_MPP!$A:$G,3,FALSE)</f>
        <v>Joueur30</v>
      </c>
      <c r="E2839" s="31" t="str">
        <f>VLOOKUP(Pronostics!$B2839,Setup_MPP!$A:$G,2,FALSE)</f>
        <v>Joueur30</v>
      </c>
      <c r="F2839" s="31" t="str">
        <f>VLOOKUP($B2839,Setup_MPP!$A:$E,4,FALSE)</f>
        <v>#D5D5D5</v>
      </c>
      <c r="G2839" s="31" t="str">
        <f>VLOOKUP($B2839,Setup_MPP!$A:$E,5,FALSE)</f>
        <v>#727272</v>
      </c>
      <c r="H2839" s="31" t="str">
        <f>IFERROR(IF(AND(A2839&gt;=1,A2839&lt;=104),VLOOKUP($A2839,Location!$A:$J,6,FALSE),IF(A2839=0,"Avant l'ouverture",IF(OR(A2839=105,A2839=106),"Bonus"))),"")</f>
        <v>Tour 3</v>
      </c>
      <c r="I2839" s="31" t="str">
        <f>IF(LEFT(H2839,4)="Tour",VLOOKUP(A2839,Database!$A:$C,3,FALSE),"")</f>
        <v>J</v>
      </c>
      <c r="J2839" s="31" t="str">
        <f>VLOOKUP($A2839,Location!$A:$J,7,FALSE)</f>
        <v>Jordanie</v>
      </c>
      <c r="K2839" s="31" t="str">
        <f>IFERROR(VLOOKUP(J2839,Setup_Team!$B:$C,2,FALSE), "TDB")</f>
        <v>JOR</v>
      </c>
      <c r="L2839" s="31" t="str">
        <f>VLOOKUP($A2839,Location!$A:$J,8,FALSE)</f>
        <v>Argentine</v>
      </c>
      <c r="M2839" s="31" t="str">
        <f>IFERROR(VLOOKUP(L2839,Setup_Team!$B:$C,2,FALSE), "TDB")</f>
        <v>ARG</v>
      </c>
      <c r="N2839" s="31" t="str">
        <f>VLOOKUP($A2839,Location!$A:$J,9,FALSE)</f>
        <v>Arlington, Dallas, Texas</v>
      </c>
      <c r="O2839" s="31" t="str">
        <f>VLOOKUP($A2839,Location!$A:$J,10,FALSE)</f>
        <v>AT&amp;T Stadium</v>
      </c>
      <c r="R2839" s="31">
        <v>0</v>
      </c>
      <c r="S2839" s="25">
        <f>VLOOKUP($A2839,Database!$A:$Y,10,FALSE)</f>
        <v>165</v>
      </c>
      <c r="T2839" s="25">
        <f>VLOOKUP($A2839,Database!$A:$Y,11,FALSE)</f>
        <v>145</v>
      </c>
      <c r="U2839" s="25">
        <f>VLOOKUP($A2839,Database!$A:$Y,12,FALSE)</f>
        <v>32</v>
      </c>
      <c r="V2839" s="25" t="str">
        <f>VLOOKUP(A2839,Database!A:M,13,FALSE)</f>
        <v>À venir</v>
      </c>
      <c r="W2839" s="25" t="str">
        <f>VLOOKUP($A2839,Database!$A:$Y,20,FALSE)</f>
        <v/>
      </c>
      <c r="X2839" s="25" t="str">
        <f>VLOOKUP($A2839,Database!$A:$Y,21,FALSE)</f>
        <v/>
      </c>
      <c r="Y2839" s="25" t="str">
        <f ca="1">IF(C2839&lt;NOW(),IF(AND(P2839&gt;Q2839,W2839&gt;X2839),S2839,IF(AND(P2839=Q2839,W2839=X2839),T2839,IF(AND(P2839&lt;Q2839,W2839&lt;X2839),U2839,0))),"")</f>
        <v/>
      </c>
      <c r="Z2839" s="25">
        <f>IF(AND(P2839=W2839,Q2839=X2839),1,0)</f>
        <v>1</v>
      </c>
      <c r="AA2839" s="25" t="str">
        <f>IF(Z2839=0,"",IF(ISBLANK(VLOOKUP(A2839,Database!A:AA,22,FALSE)),"",VLOOKUP(A2839,Database!A:AA,22,FALSE)))</f>
        <v>Exact</v>
      </c>
      <c r="AB2839" s="25">
        <f ca="1">IFERROR(IF(AND(Y2839&lt;&gt;"",OR(V2839="Terminé",V2839="En cours")),VLOOKUP(AA2839,Setup_ScoreExactBonus!A:D,4,FALSE),0),0)</f>
        <v>0</v>
      </c>
      <c r="AC2839" s="31" t="str">
        <f t="shared" ca="1" si="5"/>
        <v/>
      </c>
      <c r="AD2839" s="31">
        <f ca="1">SUMIFS(AC$2:AC2839,D$2:D2839,D2839)*IF(R2839=0,1,2)</f>
        <v>0</v>
      </c>
    </row>
    <row r="2840" spans="1:30" x14ac:dyDescent="0.35">
      <c r="A2840" s="31">
        <f>IF(ISBLANK(B2840),"",COUNTIF(B$2:B2840,B2840))-1</f>
        <v>72</v>
      </c>
      <c r="B2840" s="31">
        <v>31</v>
      </c>
      <c r="C2840" s="10">
        <f>VLOOKUP($A2840,Database!$A:$Y,7,FALSE)</f>
        <v>46201.166666666664</v>
      </c>
      <c r="D2840" s="31" t="str">
        <f>VLOOKUP(Pronostics!$B2840,Setup_MPP!$A:$G,3,FALSE)</f>
        <v>Joueur31</v>
      </c>
      <c r="E2840" s="31" t="str">
        <f>VLOOKUP(Pronostics!$B2840,Setup_MPP!$A:$G,2,FALSE)</f>
        <v>Joueur31</v>
      </c>
      <c r="F2840" s="31" t="str">
        <f>VLOOKUP($B2840,Setup_MPP!$A:$E,4,FALSE)</f>
        <v>#D5D5D5</v>
      </c>
      <c r="G2840" s="31" t="str">
        <f>VLOOKUP($B2840,Setup_MPP!$A:$E,5,FALSE)</f>
        <v>#727272</v>
      </c>
      <c r="H2840" s="31" t="str">
        <f>IFERROR(IF(AND(A2840&gt;=1,A2840&lt;=104),VLOOKUP($A2840,Location!$A:$J,6,FALSE),IF(A2840=0,"Avant l'ouverture",IF(OR(A2840=105,A2840=106),"Bonus"))),"")</f>
        <v>Tour 3</v>
      </c>
      <c r="I2840" s="31" t="str">
        <f>IF(LEFT(H2840,4)="Tour",VLOOKUP(A2840,Database!$A:$C,3,FALSE),"")</f>
        <v>J</v>
      </c>
      <c r="J2840" s="31" t="str">
        <f>VLOOKUP($A2840,Location!$A:$J,7,FALSE)</f>
        <v>Jordanie</v>
      </c>
      <c r="K2840" s="31" t="str">
        <f>IFERROR(VLOOKUP(J2840,Setup_Team!$B:$C,2,FALSE), "TDB")</f>
        <v>JOR</v>
      </c>
      <c r="L2840" s="31" t="str">
        <f>VLOOKUP($A2840,Location!$A:$J,8,FALSE)</f>
        <v>Argentine</v>
      </c>
      <c r="M2840" s="31" t="str">
        <f>IFERROR(VLOOKUP(L2840,Setup_Team!$B:$C,2,FALSE), "TDB")</f>
        <v>ARG</v>
      </c>
      <c r="N2840" s="31" t="str">
        <f>VLOOKUP($A2840,Location!$A:$J,9,FALSE)</f>
        <v>Arlington, Dallas, Texas</v>
      </c>
      <c r="O2840" s="31" t="str">
        <f>VLOOKUP($A2840,Location!$A:$J,10,FALSE)</f>
        <v>AT&amp;T Stadium</v>
      </c>
      <c r="R2840" s="31">
        <v>0</v>
      </c>
      <c r="S2840" s="25">
        <f>VLOOKUP($A2840,Database!$A:$Y,10,FALSE)</f>
        <v>165</v>
      </c>
      <c r="T2840" s="25">
        <f>VLOOKUP($A2840,Database!$A:$Y,11,FALSE)</f>
        <v>145</v>
      </c>
      <c r="U2840" s="25">
        <f>VLOOKUP($A2840,Database!$A:$Y,12,FALSE)</f>
        <v>32</v>
      </c>
      <c r="V2840" s="25" t="str">
        <f>VLOOKUP(A2840,Database!A:M,13,FALSE)</f>
        <v>À venir</v>
      </c>
      <c r="W2840" s="25" t="str">
        <f>VLOOKUP($A2840,Database!$A:$Y,20,FALSE)</f>
        <v/>
      </c>
      <c r="X2840" s="25" t="str">
        <f>VLOOKUP($A2840,Database!$A:$Y,21,FALSE)</f>
        <v/>
      </c>
      <c r="Y2840" s="25" t="str">
        <f ca="1">IF(C2840&lt;NOW(),IF(AND(P2840&gt;Q2840,W2840&gt;X2840),S2840,IF(AND(P2840=Q2840,W2840=X2840),T2840,IF(AND(P2840&lt;Q2840,W2840&lt;X2840),U2840,0))),"")</f>
        <v/>
      </c>
      <c r="Z2840" s="25">
        <f>IF(AND(P2840=W2840,Q2840=X2840),1,0)</f>
        <v>1</v>
      </c>
      <c r="AA2840" s="25" t="str">
        <f>IF(Z2840=0,"",IF(ISBLANK(VLOOKUP(A2840,Database!A:AA,22,FALSE)),"",VLOOKUP(A2840,Database!A:AA,22,FALSE)))</f>
        <v>Exact</v>
      </c>
      <c r="AB2840" s="25">
        <f ca="1">IFERROR(IF(AND(Y2840&lt;&gt;"",OR(V2840="Terminé",V2840="En cours")),VLOOKUP(AA2840,Setup_ScoreExactBonus!A:D,4,FALSE),0),0)</f>
        <v>0</v>
      </c>
      <c r="AC2840" s="31" t="str">
        <f t="shared" ca="1" si="5"/>
        <v/>
      </c>
      <c r="AD2840" s="31">
        <f ca="1">SUMIFS(AC$2:AC2840,D$2:D2840,D2840)*IF(R2840=0,1,2)</f>
        <v>0</v>
      </c>
    </row>
    <row r="2841" spans="1:30" x14ac:dyDescent="0.35">
      <c r="A2841" s="31">
        <f>IF(ISBLANK(B2841),"",COUNTIF(B$2:B2841,B2841))-1</f>
        <v>72</v>
      </c>
      <c r="B2841" s="31">
        <v>32</v>
      </c>
      <c r="C2841" s="10">
        <f>VLOOKUP($A2841,Database!$A:$Y,7,FALSE)</f>
        <v>46201.166666666664</v>
      </c>
      <c r="D2841" s="31" t="str">
        <f>VLOOKUP(Pronostics!$B2841,Setup_MPP!$A:$G,3,FALSE)</f>
        <v>Joueur32</v>
      </c>
      <c r="E2841" s="31" t="str">
        <f>VLOOKUP(Pronostics!$B2841,Setup_MPP!$A:$G,2,FALSE)</f>
        <v>Joueur32</v>
      </c>
      <c r="F2841" s="31" t="str">
        <f>VLOOKUP($B2841,Setup_MPP!$A:$E,4,FALSE)</f>
        <v>#D5D5D5</v>
      </c>
      <c r="G2841" s="31" t="str">
        <f>VLOOKUP($B2841,Setup_MPP!$A:$E,5,FALSE)</f>
        <v>#727272</v>
      </c>
      <c r="H2841" s="31" t="str">
        <f>IFERROR(IF(AND(A2841&gt;=1,A2841&lt;=104),VLOOKUP($A2841,Location!$A:$J,6,FALSE),IF(A2841=0,"Avant l'ouverture",IF(OR(A2841=105,A2841=106),"Bonus"))),"")</f>
        <v>Tour 3</v>
      </c>
      <c r="I2841" s="31" t="str">
        <f>IF(LEFT(H2841,4)="Tour",VLOOKUP(A2841,Database!$A:$C,3,FALSE),"")</f>
        <v>J</v>
      </c>
      <c r="J2841" s="31" t="str">
        <f>VLOOKUP($A2841,Location!$A:$J,7,FALSE)</f>
        <v>Jordanie</v>
      </c>
      <c r="K2841" s="31" t="str">
        <f>IFERROR(VLOOKUP(J2841,Setup_Team!$B:$C,2,FALSE), "TDB")</f>
        <v>JOR</v>
      </c>
      <c r="L2841" s="31" t="str">
        <f>VLOOKUP($A2841,Location!$A:$J,8,FALSE)</f>
        <v>Argentine</v>
      </c>
      <c r="M2841" s="31" t="str">
        <f>IFERROR(VLOOKUP(L2841,Setup_Team!$B:$C,2,FALSE), "TDB")</f>
        <v>ARG</v>
      </c>
      <c r="N2841" s="31" t="str">
        <f>VLOOKUP($A2841,Location!$A:$J,9,FALSE)</f>
        <v>Arlington, Dallas, Texas</v>
      </c>
      <c r="O2841" s="31" t="str">
        <f>VLOOKUP($A2841,Location!$A:$J,10,FALSE)</f>
        <v>AT&amp;T Stadium</v>
      </c>
      <c r="R2841" s="31">
        <v>0</v>
      </c>
      <c r="S2841" s="25">
        <f>VLOOKUP($A2841,Database!$A:$Y,10,FALSE)</f>
        <v>165</v>
      </c>
      <c r="T2841" s="25">
        <f>VLOOKUP($A2841,Database!$A:$Y,11,FALSE)</f>
        <v>145</v>
      </c>
      <c r="U2841" s="25">
        <f>VLOOKUP($A2841,Database!$A:$Y,12,FALSE)</f>
        <v>32</v>
      </c>
      <c r="V2841" s="25" t="str">
        <f>VLOOKUP(A2841,Database!A:M,13,FALSE)</f>
        <v>À venir</v>
      </c>
      <c r="W2841" s="25" t="str">
        <f>VLOOKUP($A2841,Database!$A:$Y,20,FALSE)</f>
        <v/>
      </c>
      <c r="X2841" s="25" t="str">
        <f>VLOOKUP($A2841,Database!$A:$Y,21,FALSE)</f>
        <v/>
      </c>
      <c r="Y2841" s="25" t="str">
        <f ca="1">IF(C2841&lt;NOW(),IF(AND(P2841&gt;Q2841,W2841&gt;X2841),S2841,IF(AND(P2841=Q2841,W2841=X2841),T2841,IF(AND(P2841&lt;Q2841,W2841&lt;X2841),U2841,0))),"")</f>
        <v/>
      </c>
      <c r="Z2841" s="25">
        <f>IF(AND(P2841=W2841,Q2841=X2841),1,0)</f>
        <v>1</v>
      </c>
      <c r="AA2841" s="25" t="str">
        <f>IF(Z2841=0,"",IF(ISBLANK(VLOOKUP(A2841,Database!A:AA,22,FALSE)),"",VLOOKUP(A2841,Database!A:AA,22,FALSE)))</f>
        <v>Exact</v>
      </c>
      <c r="AB2841" s="25">
        <f ca="1">IFERROR(IF(AND(Y2841&lt;&gt;"",OR(V2841="Terminé",V2841="En cours")),VLOOKUP(AA2841,Setup_ScoreExactBonus!A:D,4,FALSE),0),0)</f>
        <v>0</v>
      </c>
      <c r="AC2841" s="31" t="str">
        <f t="shared" ca="1" si="5"/>
        <v/>
      </c>
      <c r="AD2841" s="31">
        <f ca="1">SUMIFS(AC$2:AC2841,D$2:D2841,D2841)*IF(R2841=0,1,2)</f>
        <v>0</v>
      </c>
    </row>
    <row r="2842" spans="1:30" x14ac:dyDescent="0.35">
      <c r="A2842" s="31">
        <f>IF(ISBLANK(B2842),"",COUNTIF(B$2:B2842,B2842))-1</f>
        <v>72</v>
      </c>
      <c r="B2842" s="31">
        <v>33</v>
      </c>
      <c r="C2842" s="10">
        <f>VLOOKUP($A2842,Database!$A:$Y,7,FALSE)</f>
        <v>46201.166666666664</v>
      </c>
      <c r="D2842" s="31" t="str">
        <f>VLOOKUP(Pronostics!$B2842,Setup_MPP!$A:$G,3,FALSE)</f>
        <v>Joueur33</v>
      </c>
      <c r="E2842" s="31" t="str">
        <f>VLOOKUP(Pronostics!$B2842,Setup_MPP!$A:$G,2,FALSE)</f>
        <v>Joueur33</v>
      </c>
      <c r="F2842" s="31" t="str">
        <f>VLOOKUP($B2842,Setup_MPP!$A:$E,4,FALSE)</f>
        <v>#D5D5D5</v>
      </c>
      <c r="G2842" s="31" t="str">
        <f>VLOOKUP($B2842,Setup_MPP!$A:$E,5,FALSE)</f>
        <v>#727272</v>
      </c>
      <c r="H2842" s="31" t="str">
        <f>IFERROR(IF(AND(A2842&gt;=1,A2842&lt;=104),VLOOKUP($A2842,Location!$A:$J,6,FALSE),IF(A2842=0,"Avant l'ouverture",IF(OR(A2842=105,A2842=106),"Bonus"))),"")</f>
        <v>Tour 3</v>
      </c>
      <c r="I2842" s="31" t="str">
        <f>IF(LEFT(H2842,4)="Tour",VLOOKUP(A2842,Database!$A:$C,3,FALSE),"")</f>
        <v>J</v>
      </c>
      <c r="J2842" s="31" t="str">
        <f>VLOOKUP($A2842,Location!$A:$J,7,FALSE)</f>
        <v>Jordanie</v>
      </c>
      <c r="K2842" s="31" t="str">
        <f>IFERROR(VLOOKUP(J2842,Setup_Team!$B:$C,2,FALSE), "TDB")</f>
        <v>JOR</v>
      </c>
      <c r="L2842" s="31" t="str">
        <f>VLOOKUP($A2842,Location!$A:$J,8,FALSE)</f>
        <v>Argentine</v>
      </c>
      <c r="M2842" s="31" t="str">
        <f>IFERROR(VLOOKUP(L2842,Setup_Team!$B:$C,2,FALSE), "TDB")</f>
        <v>ARG</v>
      </c>
      <c r="N2842" s="31" t="str">
        <f>VLOOKUP($A2842,Location!$A:$J,9,FALSE)</f>
        <v>Arlington, Dallas, Texas</v>
      </c>
      <c r="O2842" s="31" t="str">
        <f>VLOOKUP($A2842,Location!$A:$J,10,FALSE)</f>
        <v>AT&amp;T Stadium</v>
      </c>
      <c r="R2842" s="31">
        <v>0</v>
      </c>
      <c r="S2842" s="25">
        <f>VLOOKUP($A2842,Database!$A:$Y,10,FALSE)</f>
        <v>165</v>
      </c>
      <c r="T2842" s="25">
        <f>VLOOKUP($A2842,Database!$A:$Y,11,FALSE)</f>
        <v>145</v>
      </c>
      <c r="U2842" s="25">
        <f>VLOOKUP($A2842,Database!$A:$Y,12,FALSE)</f>
        <v>32</v>
      </c>
      <c r="V2842" s="25" t="str">
        <f>VLOOKUP(A2842,Database!A:M,13,FALSE)</f>
        <v>À venir</v>
      </c>
      <c r="W2842" s="25" t="str">
        <f>VLOOKUP($A2842,Database!$A:$Y,20,FALSE)</f>
        <v/>
      </c>
      <c r="X2842" s="25" t="str">
        <f>VLOOKUP($A2842,Database!$A:$Y,21,FALSE)</f>
        <v/>
      </c>
      <c r="Y2842" s="25" t="str">
        <f ca="1">IF(C2842&lt;NOW(),IF(AND(P2842&gt;Q2842,W2842&gt;X2842),S2842,IF(AND(P2842=Q2842,W2842=X2842),T2842,IF(AND(P2842&lt;Q2842,W2842&lt;X2842),U2842,0))),"")</f>
        <v/>
      </c>
      <c r="Z2842" s="25">
        <f>IF(AND(P2842=W2842,Q2842=X2842),1,0)</f>
        <v>1</v>
      </c>
      <c r="AA2842" s="25" t="str">
        <f>IF(Z2842=0,"",IF(ISBLANK(VLOOKUP(A2842,Database!A:AA,22,FALSE)),"",VLOOKUP(A2842,Database!A:AA,22,FALSE)))</f>
        <v>Exact</v>
      </c>
      <c r="AB2842" s="25">
        <f ca="1">IFERROR(IF(AND(Y2842&lt;&gt;"",OR(V2842="Terminé",V2842="En cours")),VLOOKUP(AA2842,Setup_ScoreExactBonus!A:D,4,FALSE),0),0)</f>
        <v>0</v>
      </c>
      <c r="AC2842" s="31" t="str">
        <f t="shared" ca="1" si="5"/>
        <v/>
      </c>
      <c r="AD2842" s="31">
        <f ca="1">SUMIFS(AC$2:AC2842,D$2:D2842,D2842)*IF(R2842=0,1,2)</f>
        <v>0</v>
      </c>
    </row>
    <row r="2843" spans="1:30" x14ac:dyDescent="0.35">
      <c r="A2843" s="31">
        <f>IF(ISBLANK(B2843),"",COUNTIF(B$2:B2843,B2843))-1</f>
        <v>72</v>
      </c>
      <c r="B2843" s="31">
        <v>34</v>
      </c>
      <c r="C2843" s="10">
        <f>VLOOKUP($A2843,Database!$A:$Y,7,FALSE)</f>
        <v>46201.166666666664</v>
      </c>
      <c r="D2843" s="31" t="str">
        <f>VLOOKUP(Pronostics!$B2843,Setup_MPP!$A:$G,3,FALSE)</f>
        <v>Joueur34</v>
      </c>
      <c r="E2843" s="31" t="str">
        <f>VLOOKUP(Pronostics!$B2843,Setup_MPP!$A:$G,2,FALSE)</f>
        <v>Joueur34</v>
      </c>
      <c r="F2843" s="31" t="str">
        <f>VLOOKUP($B2843,Setup_MPP!$A:$E,4,FALSE)</f>
        <v>#D5D5D5</v>
      </c>
      <c r="G2843" s="31" t="str">
        <f>VLOOKUP($B2843,Setup_MPP!$A:$E,5,FALSE)</f>
        <v>#727272</v>
      </c>
      <c r="H2843" s="31" t="str">
        <f>IFERROR(IF(AND(A2843&gt;=1,A2843&lt;=104),VLOOKUP($A2843,Location!$A:$J,6,FALSE),IF(A2843=0,"Avant l'ouverture",IF(OR(A2843=105,A2843=106),"Bonus"))),"")</f>
        <v>Tour 3</v>
      </c>
      <c r="I2843" s="31" t="str">
        <f>IF(LEFT(H2843,4)="Tour",VLOOKUP(A2843,Database!$A:$C,3,FALSE),"")</f>
        <v>J</v>
      </c>
      <c r="J2843" s="31" t="str">
        <f>VLOOKUP($A2843,Location!$A:$J,7,FALSE)</f>
        <v>Jordanie</v>
      </c>
      <c r="K2843" s="31" t="str">
        <f>IFERROR(VLOOKUP(J2843,Setup_Team!$B:$C,2,FALSE), "TDB")</f>
        <v>JOR</v>
      </c>
      <c r="L2843" s="31" t="str">
        <f>VLOOKUP($A2843,Location!$A:$J,8,FALSE)</f>
        <v>Argentine</v>
      </c>
      <c r="M2843" s="31" t="str">
        <f>IFERROR(VLOOKUP(L2843,Setup_Team!$B:$C,2,FALSE), "TDB")</f>
        <v>ARG</v>
      </c>
      <c r="N2843" s="31" t="str">
        <f>VLOOKUP($A2843,Location!$A:$J,9,FALSE)</f>
        <v>Arlington, Dallas, Texas</v>
      </c>
      <c r="O2843" s="31" t="str">
        <f>VLOOKUP($A2843,Location!$A:$J,10,FALSE)</f>
        <v>AT&amp;T Stadium</v>
      </c>
      <c r="R2843" s="31">
        <v>0</v>
      </c>
      <c r="S2843" s="25">
        <f>VLOOKUP($A2843,Database!$A:$Y,10,FALSE)</f>
        <v>165</v>
      </c>
      <c r="T2843" s="25">
        <f>VLOOKUP($A2843,Database!$A:$Y,11,FALSE)</f>
        <v>145</v>
      </c>
      <c r="U2843" s="25">
        <f>VLOOKUP($A2843,Database!$A:$Y,12,FALSE)</f>
        <v>32</v>
      </c>
      <c r="V2843" s="25" t="str">
        <f>VLOOKUP(A2843,Database!A:M,13,FALSE)</f>
        <v>À venir</v>
      </c>
      <c r="W2843" s="25" t="str">
        <f>VLOOKUP($A2843,Database!$A:$Y,20,FALSE)</f>
        <v/>
      </c>
      <c r="X2843" s="25" t="str">
        <f>VLOOKUP($A2843,Database!$A:$Y,21,FALSE)</f>
        <v/>
      </c>
      <c r="Y2843" s="25" t="str">
        <f ca="1">IF(C2843&lt;NOW(),IF(AND(P2843&gt;Q2843,W2843&gt;X2843),S2843,IF(AND(P2843=Q2843,W2843=X2843),T2843,IF(AND(P2843&lt;Q2843,W2843&lt;X2843),U2843,0))),"")</f>
        <v/>
      </c>
      <c r="Z2843" s="25">
        <f>IF(AND(P2843=W2843,Q2843=X2843),1,0)</f>
        <v>1</v>
      </c>
      <c r="AA2843" s="25" t="str">
        <f>IF(Z2843=0,"",IF(ISBLANK(VLOOKUP(A2843,Database!A:AA,22,FALSE)),"",VLOOKUP(A2843,Database!A:AA,22,FALSE)))</f>
        <v>Exact</v>
      </c>
      <c r="AB2843" s="25">
        <f ca="1">IFERROR(IF(AND(Y2843&lt;&gt;"",OR(V2843="Terminé",V2843="En cours")),VLOOKUP(AA2843,Setup_ScoreExactBonus!A:D,4,FALSE),0),0)</f>
        <v>0</v>
      </c>
      <c r="AC2843" s="31" t="str">
        <f t="shared" ca="1" si="5"/>
        <v/>
      </c>
      <c r="AD2843" s="31">
        <f ca="1">SUMIFS(AC$2:AC2843,D$2:D2843,D2843)*IF(R2843=0,1,2)</f>
        <v>0</v>
      </c>
    </row>
    <row r="2844" spans="1:30" x14ac:dyDescent="0.35">
      <c r="A2844" s="31">
        <f>IF(ISBLANK(B2844),"",COUNTIF(B$2:B2844,B2844))-1</f>
        <v>72</v>
      </c>
      <c r="B2844" s="31">
        <v>35</v>
      </c>
      <c r="C2844" s="10">
        <f>VLOOKUP($A2844,Database!$A:$Y,7,FALSE)</f>
        <v>46201.166666666664</v>
      </c>
      <c r="D2844" s="31" t="str">
        <f>VLOOKUP(Pronostics!$B2844,Setup_MPP!$A:$G,3,FALSE)</f>
        <v>Joueur35</v>
      </c>
      <c r="E2844" s="31" t="str">
        <f>VLOOKUP(Pronostics!$B2844,Setup_MPP!$A:$G,2,FALSE)</f>
        <v>Joueur35</v>
      </c>
      <c r="F2844" s="31" t="str">
        <f>VLOOKUP($B2844,Setup_MPP!$A:$E,4,FALSE)</f>
        <v>#D5D5D5</v>
      </c>
      <c r="G2844" s="31" t="str">
        <f>VLOOKUP($B2844,Setup_MPP!$A:$E,5,FALSE)</f>
        <v>#727272</v>
      </c>
      <c r="H2844" s="31" t="str">
        <f>IFERROR(IF(AND(A2844&gt;=1,A2844&lt;=104),VLOOKUP($A2844,Location!$A:$J,6,FALSE),IF(A2844=0,"Avant l'ouverture",IF(OR(A2844=105,A2844=106),"Bonus"))),"")</f>
        <v>Tour 3</v>
      </c>
      <c r="I2844" s="31" t="str">
        <f>IF(LEFT(H2844,4)="Tour",VLOOKUP(A2844,Database!$A:$C,3,FALSE),"")</f>
        <v>J</v>
      </c>
      <c r="J2844" s="31" t="str">
        <f>VLOOKUP($A2844,Location!$A:$J,7,FALSE)</f>
        <v>Jordanie</v>
      </c>
      <c r="K2844" s="31" t="str">
        <f>IFERROR(VLOOKUP(J2844,Setup_Team!$B:$C,2,FALSE), "TDB")</f>
        <v>JOR</v>
      </c>
      <c r="L2844" s="31" t="str">
        <f>VLOOKUP($A2844,Location!$A:$J,8,FALSE)</f>
        <v>Argentine</v>
      </c>
      <c r="M2844" s="31" t="str">
        <f>IFERROR(VLOOKUP(L2844,Setup_Team!$B:$C,2,FALSE), "TDB")</f>
        <v>ARG</v>
      </c>
      <c r="N2844" s="31" t="str">
        <f>VLOOKUP($A2844,Location!$A:$J,9,FALSE)</f>
        <v>Arlington, Dallas, Texas</v>
      </c>
      <c r="O2844" s="31" t="str">
        <f>VLOOKUP($A2844,Location!$A:$J,10,FALSE)</f>
        <v>AT&amp;T Stadium</v>
      </c>
      <c r="R2844" s="31">
        <v>0</v>
      </c>
      <c r="S2844" s="25">
        <f>VLOOKUP($A2844,Database!$A:$Y,10,FALSE)</f>
        <v>165</v>
      </c>
      <c r="T2844" s="25">
        <f>VLOOKUP($A2844,Database!$A:$Y,11,FALSE)</f>
        <v>145</v>
      </c>
      <c r="U2844" s="25">
        <f>VLOOKUP($A2844,Database!$A:$Y,12,FALSE)</f>
        <v>32</v>
      </c>
      <c r="V2844" s="25" t="str">
        <f>VLOOKUP(A2844,Database!A:M,13,FALSE)</f>
        <v>À venir</v>
      </c>
      <c r="W2844" s="25" t="str">
        <f>VLOOKUP($A2844,Database!$A:$Y,20,FALSE)</f>
        <v/>
      </c>
      <c r="X2844" s="25" t="str">
        <f>VLOOKUP($A2844,Database!$A:$Y,21,FALSE)</f>
        <v/>
      </c>
      <c r="Y2844" s="25" t="str">
        <f ca="1">IF(C2844&lt;NOW(),IF(AND(P2844&gt;Q2844,W2844&gt;X2844),S2844,IF(AND(P2844=Q2844,W2844=X2844),T2844,IF(AND(P2844&lt;Q2844,W2844&lt;X2844),U2844,0))),"")</f>
        <v/>
      </c>
      <c r="Z2844" s="25">
        <f>IF(AND(P2844=W2844,Q2844=X2844),1,0)</f>
        <v>1</v>
      </c>
      <c r="AA2844" s="25" t="str">
        <f>IF(Z2844=0,"",IF(ISBLANK(VLOOKUP(A2844,Database!A:AA,22,FALSE)),"",VLOOKUP(A2844,Database!A:AA,22,FALSE)))</f>
        <v>Exact</v>
      </c>
      <c r="AB2844" s="25">
        <f ca="1">IFERROR(IF(AND(Y2844&lt;&gt;"",OR(V2844="Terminé",V2844="En cours")),VLOOKUP(AA2844,Setup_ScoreExactBonus!A:D,4,FALSE),0),0)</f>
        <v>0</v>
      </c>
      <c r="AC2844" s="31" t="str">
        <f t="shared" ca="1" si="5"/>
        <v/>
      </c>
      <c r="AD2844" s="31">
        <f ca="1">SUMIFS(AC$2:AC2844,D$2:D2844,D2844)*IF(R2844=0,1,2)</f>
        <v>0</v>
      </c>
    </row>
    <row r="2845" spans="1:30" x14ac:dyDescent="0.35">
      <c r="A2845" s="31">
        <f>IF(ISBLANK(B2845),"",COUNTIF(B$2:B2845,B2845))-1</f>
        <v>72</v>
      </c>
      <c r="B2845" s="31">
        <v>36</v>
      </c>
      <c r="C2845" s="10">
        <f>VLOOKUP($A2845,Database!$A:$Y,7,FALSE)</f>
        <v>46201.166666666664</v>
      </c>
      <c r="D2845" s="31" t="str">
        <f>VLOOKUP(Pronostics!$B2845,Setup_MPP!$A:$G,3,FALSE)</f>
        <v>Joueur36</v>
      </c>
      <c r="E2845" s="31" t="str">
        <f>VLOOKUP(Pronostics!$B2845,Setup_MPP!$A:$G,2,FALSE)</f>
        <v>Joueur36</v>
      </c>
      <c r="F2845" s="31" t="str">
        <f>VLOOKUP($B2845,Setup_MPP!$A:$E,4,FALSE)</f>
        <v>#D5D5D5</v>
      </c>
      <c r="G2845" s="31" t="str">
        <f>VLOOKUP($B2845,Setup_MPP!$A:$E,5,FALSE)</f>
        <v>#727272</v>
      </c>
      <c r="H2845" s="31" t="str">
        <f>IFERROR(IF(AND(A2845&gt;=1,A2845&lt;=104),VLOOKUP($A2845,Location!$A:$J,6,FALSE),IF(A2845=0,"Avant l'ouverture",IF(OR(A2845=105,A2845=106),"Bonus"))),"")</f>
        <v>Tour 3</v>
      </c>
      <c r="I2845" s="31" t="str">
        <f>IF(LEFT(H2845,4)="Tour",VLOOKUP(A2845,Database!$A:$C,3,FALSE),"")</f>
        <v>J</v>
      </c>
      <c r="J2845" s="31" t="str">
        <f>VLOOKUP($A2845,Location!$A:$J,7,FALSE)</f>
        <v>Jordanie</v>
      </c>
      <c r="K2845" s="31" t="str">
        <f>IFERROR(VLOOKUP(J2845,Setup_Team!$B:$C,2,FALSE), "TDB")</f>
        <v>JOR</v>
      </c>
      <c r="L2845" s="31" t="str">
        <f>VLOOKUP($A2845,Location!$A:$J,8,FALSE)</f>
        <v>Argentine</v>
      </c>
      <c r="M2845" s="31" t="str">
        <f>IFERROR(VLOOKUP(L2845,Setup_Team!$B:$C,2,FALSE), "TDB")</f>
        <v>ARG</v>
      </c>
      <c r="N2845" s="31" t="str">
        <f>VLOOKUP($A2845,Location!$A:$J,9,FALSE)</f>
        <v>Arlington, Dallas, Texas</v>
      </c>
      <c r="O2845" s="31" t="str">
        <f>VLOOKUP($A2845,Location!$A:$J,10,FALSE)</f>
        <v>AT&amp;T Stadium</v>
      </c>
      <c r="R2845" s="31">
        <v>0</v>
      </c>
      <c r="S2845" s="25">
        <f>VLOOKUP($A2845,Database!$A:$Y,10,FALSE)</f>
        <v>165</v>
      </c>
      <c r="T2845" s="25">
        <f>VLOOKUP($A2845,Database!$A:$Y,11,FALSE)</f>
        <v>145</v>
      </c>
      <c r="U2845" s="25">
        <f>VLOOKUP($A2845,Database!$A:$Y,12,FALSE)</f>
        <v>32</v>
      </c>
      <c r="V2845" s="25" t="str">
        <f>VLOOKUP(A2845,Database!A:M,13,FALSE)</f>
        <v>À venir</v>
      </c>
      <c r="W2845" s="25" t="str">
        <f>VLOOKUP($A2845,Database!$A:$Y,20,FALSE)</f>
        <v/>
      </c>
      <c r="X2845" s="25" t="str">
        <f>VLOOKUP($A2845,Database!$A:$Y,21,FALSE)</f>
        <v/>
      </c>
      <c r="Y2845" s="25" t="str">
        <f ca="1">IF(C2845&lt;NOW(),IF(AND(P2845&gt;Q2845,W2845&gt;X2845),S2845,IF(AND(P2845=Q2845,W2845=X2845),T2845,IF(AND(P2845&lt;Q2845,W2845&lt;X2845),U2845,0))),"")</f>
        <v/>
      </c>
      <c r="Z2845" s="25">
        <f>IF(AND(P2845=W2845,Q2845=X2845),1,0)</f>
        <v>1</v>
      </c>
      <c r="AA2845" s="25" t="str">
        <f>IF(Z2845=0,"",IF(ISBLANK(VLOOKUP(A2845,Database!A:AA,22,FALSE)),"",VLOOKUP(A2845,Database!A:AA,22,FALSE)))</f>
        <v>Exact</v>
      </c>
      <c r="AB2845" s="25">
        <f ca="1">IFERROR(IF(AND(Y2845&lt;&gt;"",OR(V2845="Terminé",V2845="En cours")),VLOOKUP(AA2845,Setup_ScoreExactBonus!A:D,4,FALSE),0),0)</f>
        <v>0</v>
      </c>
      <c r="AC2845" s="31" t="str">
        <f t="shared" ref="AC2845:AC2908" ca="1" si="6">IF(Y2845&lt;&gt;"", Y2845 + IF(Z2845=1,AB2845, 0), "")</f>
        <v/>
      </c>
      <c r="AD2845" s="31">
        <f ca="1">SUMIFS(AC$2:AC2845,D$2:D2845,D2845)*IF(R2845=0,1,2)</f>
        <v>0</v>
      </c>
    </row>
    <row r="2846" spans="1:30" x14ac:dyDescent="0.35">
      <c r="A2846" s="31">
        <f>IF(ISBLANK(B2846),"",COUNTIF(B$2:B2846,B2846))-1</f>
        <v>72</v>
      </c>
      <c r="B2846" s="31">
        <v>37</v>
      </c>
      <c r="C2846" s="10">
        <f>VLOOKUP($A2846,Database!$A:$Y,7,FALSE)</f>
        <v>46201.166666666664</v>
      </c>
      <c r="D2846" s="31" t="str">
        <f>VLOOKUP(Pronostics!$B2846,Setup_MPP!$A:$G,3,FALSE)</f>
        <v>Joueur37</v>
      </c>
      <c r="E2846" s="31" t="str">
        <f>VLOOKUP(Pronostics!$B2846,Setup_MPP!$A:$G,2,FALSE)</f>
        <v>Joueur37</v>
      </c>
      <c r="F2846" s="31" t="str">
        <f>VLOOKUP($B2846,Setup_MPP!$A:$E,4,FALSE)</f>
        <v>#D5D5D5</v>
      </c>
      <c r="G2846" s="31" t="str">
        <f>VLOOKUP($B2846,Setup_MPP!$A:$E,5,FALSE)</f>
        <v>#727272</v>
      </c>
      <c r="H2846" s="31" t="str">
        <f>IFERROR(IF(AND(A2846&gt;=1,A2846&lt;=104),VLOOKUP($A2846,Location!$A:$J,6,FALSE),IF(A2846=0,"Avant l'ouverture",IF(OR(A2846=105,A2846=106),"Bonus"))),"")</f>
        <v>Tour 3</v>
      </c>
      <c r="I2846" s="31" t="str">
        <f>IF(LEFT(H2846,4)="Tour",VLOOKUP(A2846,Database!$A:$C,3,FALSE),"")</f>
        <v>J</v>
      </c>
      <c r="J2846" s="31" t="str">
        <f>VLOOKUP($A2846,Location!$A:$J,7,FALSE)</f>
        <v>Jordanie</v>
      </c>
      <c r="K2846" s="31" t="str">
        <f>IFERROR(VLOOKUP(J2846,Setup_Team!$B:$C,2,FALSE), "TDB")</f>
        <v>JOR</v>
      </c>
      <c r="L2846" s="31" t="str">
        <f>VLOOKUP($A2846,Location!$A:$J,8,FALSE)</f>
        <v>Argentine</v>
      </c>
      <c r="M2846" s="31" t="str">
        <f>IFERROR(VLOOKUP(L2846,Setup_Team!$B:$C,2,FALSE), "TDB")</f>
        <v>ARG</v>
      </c>
      <c r="N2846" s="31" t="str">
        <f>VLOOKUP($A2846,Location!$A:$J,9,FALSE)</f>
        <v>Arlington, Dallas, Texas</v>
      </c>
      <c r="O2846" s="31" t="str">
        <f>VLOOKUP($A2846,Location!$A:$J,10,FALSE)</f>
        <v>AT&amp;T Stadium</v>
      </c>
      <c r="R2846" s="31">
        <v>0</v>
      </c>
      <c r="S2846" s="25">
        <f>VLOOKUP($A2846,Database!$A:$Y,10,FALSE)</f>
        <v>165</v>
      </c>
      <c r="T2846" s="25">
        <f>VLOOKUP($A2846,Database!$A:$Y,11,FALSE)</f>
        <v>145</v>
      </c>
      <c r="U2846" s="25">
        <f>VLOOKUP($A2846,Database!$A:$Y,12,FALSE)</f>
        <v>32</v>
      </c>
      <c r="V2846" s="25" t="str">
        <f>VLOOKUP(A2846,Database!A:M,13,FALSE)</f>
        <v>À venir</v>
      </c>
      <c r="W2846" s="25" t="str">
        <f>VLOOKUP($A2846,Database!$A:$Y,20,FALSE)</f>
        <v/>
      </c>
      <c r="X2846" s="25" t="str">
        <f>VLOOKUP($A2846,Database!$A:$Y,21,FALSE)</f>
        <v/>
      </c>
      <c r="Y2846" s="25" t="str">
        <f ca="1">IF(C2846&lt;NOW(),IF(AND(P2846&gt;Q2846,W2846&gt;X2846),S2846,IF(AND(P2846=Q2846,W2846=X2846),T2846,IF(AND(P2846&lt;Q2846,W2846&lt;X2846),U2846,0))),"")</f>
        <v/>
      </c>
      <c r="Z2846" s="25">
        <f>IF(AND(P2846=W2846,Q2846=X2846),1,0)</f>
        <v>1</v>
      </c>
      <c r="AA2846" s="25" t="str">
        <f>IF(Z2846=0,"",IF(ISBLANK(VLOOKUP(A2846,Database!A:AA,22,FALSE)),"",VLOOKUP(A2846,Database!A:AA,22,FALSE)))</f>
        <v>Exact</v>
      </c>
      <c r="AB2846" s="25">
        <f ca="1">IFERROR(IF(AND(Y2846&lt;&gt;"",OR(V2846="Terminé",V2846="En cours")),VLOOKUP(AA2846,Setup_ScoreExactBonus!A:D,4,FALSE),0),0)</f>
        <v>0</v>
      </c>
      <c r="AC2846" s="31" t="str">
        <f t="shared" ca="1" si="6"/>
        <v/>
      </c>
      <c r="AD2846" s="31">
        <f ca="1">SUMIFS(AC$2:AC2846,D$2:D2846,D2846)*IF(R2846=0,1,2)</f>
        <v>0</v>
      </c>
    </row>
    <row r="2847" spans="1:30" x14ac:dyDescent="0.35">
      <c r="A2847" s="31">
        <f>IF(ISBLANK(B2847),"",COUNTIF(B$2:B2847,B2847))-1</f>
        <v>72</v>
      </c>
      <c r="B2847" s="31">
        <v>38</v>
      </c>
      <c r="C2847" s="10">
        <f>VLOOKUP($A2847,Database!$A:$Y,7,FALSE)</f>
        <v>46201.166666666664</v>
      </c>
      <c r="D2847" s="31" t="str">
        <f>VLOOKUP(Pronostics!$B2847,Setup_MPP!$A:$G,3,FALSE)</f>
        <v>Joueur38</v>
      </c>
      <c r="E2847" s="31" t="str">
        <f>VLOOKUP(Pronostics!$B2847,Setup_MPP!$A:$G,2,FALSE)</f>
        <v>Joueur38</v>
      </c>
      <c r="F2847" s="31" t="str">
        <f>VLOOKUP($B2847,Setup_MPP!$A:$E,4,FALSE)</f>
        <v>#D5D5D5</v>
      </c>
      <c r="G2847" s="31" t="str">
        <f>VLOOKUP($B2847,Setup_MPP!$A:$E,5,FALSE)</f>
        <v>#727272</v>
      </c>
      <c r="H2847" s="31" t="str">
        <f>IFERROR(IF(AND(A2847&gt;=1,A2847&lt;=104),VLOOKUP($A2847,Location!$A:$J,6,FALSE),IF(A2847=0,"Avant l'ouverture",IF(OR(A2847=105,A2847=106),"Bonus"))),"")</f>
        <v>Tour 3</v>
      </c>
      <c r="I2847" s="31" t="str">
        <f>IF(LEFT(H2847,4)="Tour",VLOOKUP(A2847,Database!$A:$C,3,FALSE),"")</f>
        <v>J</v>
      </c>
      <c r="J2847" s="31" t="str">
        <f>VLOOKUP($A2847,Location!$A:$J,7,FALSE)</f>
        <v>Jordanie</v>
      </c>
      <c r="K2847" s="31" t="str">
        <f>IFERROR(VLOOKUP(J2847,Setup_Team!$B:$C,2,FALSE), "TDB")</f>
        <v>JOR</v>
      </c>
      <c r="L2847" s="31" t="str">
        <f>VLOOKUP($A2847,Location!$A:$J,8,FALSE)</f>
        <v>Argentine</v>
      </c>
      <c r="M2847" s="31" t="str">
        <f>IFERROR(VLOOKUP(L2847,Setup_Team!$B:$C,2,FALSE), "TDB")</f>
        <v>ARG</v>
      </c>
      <c r="N2847" s="31" t="str">
        <f>VLOOKUP($A2847,Location!$A:$J,9,FALSE)</f>
        <v>Arlington, Dallas, Texas</v>
      </c>
      <c r="O2847" s="31" t="str">
        <f>VLOOKUP($A2847,Location!$A:$J,10,FALSE)</f>
        <v>AT&amp;T Stadium</v>
      </c>
      <c r="R2847" s="31">
        <v>0</v>
      </c>
      <c r="S2847" s="25">
        <f>VLOOKUP($A2847,Database!$A:$Y,10,FALSE)</f>
        <v>165</v>
      </c>
      <c r="T2847" s="25">
        <f>VLOOKUP($A2847,Database!$A:$Y,11,FALSE)</f>
        <v>145</v>
      </c>
      <c r="U2847" s="25">
        <f>VLOOKUP($A2847,Database!$A:$Y,12,FALSE)</f>
        <v>32</v>
      </c>
      <c r="V2847" s="25" t="str">
        <f>VLOOKUP(A2847,Database!A:M,13,FALSE)</f>
        <v>À venir</v>
      </c>
      <c r="W2847" s="25" t="str">
        <f>VLOOKUP($A2847,Database!$A:$Y,20,FALSE)</f>
        <v/>
      </c>
      <c r="X2847" s="25" t="str">
        <f>VLOOKUP($A2847,Database!$A:$Y,21,FALSE)</f>
        <v/>
      </c>
      <c r="Y2847" s="25" t="str">
        <f ca="1">IF(C2847&lt;NOW(),IF(AND(P2847&gt;Q2847,W2847&gt;X2847),S2847,IF(AND(P2847=Q2847,W2847=X2847),T2847,IF(AND(P2847&lt;Q2847,W2847&lt;X2847),U2847,0))),"")</f>
        <v/>
      </c>
      <c r="Z2847" s="25">
        <f>IF(AND(P2847=W2847,Q2847=X2847),1,0)</f>
        <v>1</v>
      </c>
      <c r="AA2847" s="25" t="str">
        <f>IF(Z2847=0,"",IF(ISBLANK(VLOOKUP(A2847,Database!A:AA,22,FALSE)),"",VLOOKUP(A2847,Database!A:AA,22,FALSE)))</f>
        <v>Exact</v>
      </c>
      <c r="AB2847" s="25">
        <f ca="1">IFERROR(IF(AND(Y2847&lt;&gt;"",OR(V2847="Terminé",V2847="En cours")),VLOOKUP(AA2847,Setup_ScoreExactBonus!A:D,4,FALSE),0),0)</f>
        <v>0</v>
      </c>
      <c r="AC2847" s="31" t="str">
        <f t="shared" ca="1" si="6"/>
        <v/>
      </c>
      <c r="AD2847" s="31">
        <f ca="1">SUMIFS(AC$2:AC2847,D$2:D2847,D2847)*IF(R2847=0,1,2)</f>
        <v>0</v>
      </c>
    </row>
    <row r="2848" spans="1:30" x14ac:dyDescent="0.35">
      <c r="A2848" s="31">
        <f>IF(ISBLANK(B2848),"",COUNTIF(B$2:B2848,B2848))-1</f>
        <v>72</v>
      </c>
      <c r="B2848" s="31">
        <v>39</v>
      </c>
      <c r="C2848" s="10">
        <f>VLOOKUP($A2848,Database!$A:$Y,7,FALSE)</f>
        <v>46201.166666666664</v>
      </c>
      <c r="D2848" s="31" t="str">
        <f>VLOOKUP(Pronostics!$B2848,Setup_MPP!$A:$G,3,FALSE)</f>
        <v>Joueur39</v>
      </c>
      <c r="E2848" s="31" t="str">
        <f>VLOOKUP(Pronostics!$B2848,Setup_MPP!$A:$G,2,FALSE)</f>
        <v>Joueur39</v>
      </c>
      <c r="F2848" s="31" t="str">
        <f>VLOOKUP($B2848,Setup_MPP!$A:$E,4,FALSE)</f>
        <v>#D5D5D5</v>
      </c>
      <c r="G2848" s="31" t="str">
        <f>VLOOKUP($B2848,Setup_MPP!$A:$E,5,FALSE)</f>
        <v>#727272</v>
      </c>
      <c r="H2848" s="31" t="str">
        <f>IFERROR(IF(AND(A2848&gt;=1,A2848&lt;=104),VLOOKUP($A2848,Location!$A:$J,6,FALSE),IF(A2848=0,"Avant l'ouverture",IF(OR(A2848=105,A2848=106),"Bonus"))),"")</f>
        <v>Tour 3</v>
      </c>
      <c r="I2848" s="31" t="str">
        <f>IF(LEFT(H2848,4)="Tour",VLOOKUP(A2848,Database!$A:$C,3,FALSE),"")</f>
        <v>J</v>
      </c>
      <c r="J2848" s="31" t="str">
        <f>VLOOKUP($A2848,Location!$A:$J,7,FALSE)</f>
        <v>Jordanie</v>
      </c>
      <c r="K2848" s="31" t="str">
        <f>IFERROR(VLOOKUP(J2848,Setup_Team!$B:$C,2,FALSE), "TDB")</f>
        <v>JOR</v>
      </c>
      <c r="L2848" s="31" t="str">
        <f>VLOOKUP($A2848,Location!$A:$J,8,FALSE)</f>
        <v>Argentine</v>
      </c>
      <c r="M2848" s="31" t="str">
        <f>IFERROR(VLOOKUP(L2848,Setup_Team!$B:$C,2,FALSE), "TDB")</f>
        <v>ARG</v>
      </c>
      <c r="N2848" s="31" t="str">
        <f>VLOOKUP($A2848,Location!$A:$J,9,FALSE)</f>
        <v>Arlington, Dallas, Texas</v>
      </c>
      <c r="O2848" s="31" t="str">
        <f>VLOOKUP($A2848,Location!$A:$J,10,FALSE)</f>
        <v>AT&amp;T Stadium</v>
      </c>
      <c r="R2848" s="31">
        <v>0</v>
      </c>
      <c r="S2848" s="25">
        <f>VLOOKUP($A2848,Database!$A:$Y,10,FALSE)</f>
        <v>165</v>
      </c>
      <c r="T2848" s="25">
        <f>VLOOKUP($A2848,Database!$A:$Y,11,FALSE)</f>
        <v>145</v>
      </c>
      <c r="U2848" s="25">
        <f>VLOOKUP($A2848,Database!$A:$Y,12,FALSE)</f>
        <v>32</v>
      </c>
      <c r="V2848" s="25" t="str">
        <f>VLOOKUP(A2848,Database!A:M,13,FALSE)</f>
        <v>À venir</v>
      </c>
      <c r="W2848" s="25" t="str">
        <f>VLOOKUP($A2848,Database!$A:$Y,20,FALSE)</f>
        <v/>
      </c>
      <c r="X2848" s="25" t="str">
        <f>VLOOKUP($A2848,Database!$A:$Y,21,FALSE)</f>
        <v/>
      </c>
      <c r="Y2848" s="25" t="str">
        <f ca="1">IF(C2848&lt;NOW(),IF(AND(P2848&gt;Q2848,W2848&gt;X2848),S2848,IF(AND(P2848=Q2848,W2848=X2848),T2848,IF(AND(P2848&lt;Q2848,W2848&lt;X2848),U2848,0))),"")</f>
        <v/>
      </c>
      <c r="Z2848" s="25">
        <f>IF(AND(P2848=W2848,Q2848=X2848),1,0)</f>
        <v>1</v>
      </c>
      <c r="AA2848" s="25" t="str">
        <f>IF(Z2848=0,"",IF(ISBLANK(VLOOKUP(A2848,Database!A:AA,22,FALSE)),"",VLOOKUP(A2848,Database!A:AA,22,FALSE)))</f>
        <v>Exact</v>
      </c>
      <c r="AB2848" s="25">
        <f ca="1">IFERROR(IF(AND(Y2848&lt;&gt;"",OR(V2848="Terminé",V2848="En cours")),VLOOKUP(AA2848,Setup_ScoreExactBonus!A:D,4,FALSE),0),0)</f>
        <v>0</v>
      </c>
      <c r="AC2848" s="31" t="str">
        <f t="shared" ca="1" si="6"/>
        <v/>
      </c>
      <c r="AD2848" s="31">
        <f ca="1">SUMIFS(AC$2:AC2848,D$2:D2848,D2848)*IF(R2848=0,1,2)</f>
        <v>0</v>
      </c>
    </row>
    <row r="2849" spans="1:30" x14ac:dyDescent="0.35">
      <c r="A2849" s="31">
        <f>IF(ISBLANK(B2849),"",COUNTIF(B$2:B2849,B2849))-1</f>
        <v>73</v>
      </c>
      <c r="B2849" s="31">
        <v>1</v>
      </c>
      <c r="C2849" s="10">
        <f>VLOOKUP($A2849,Database!$A:$Y,7,FALSE)</f>
        <v>46201.875</v>
      </c>
      <c r="D2849" s="31" t="str">
        <f>VLOOKUP(Pronostics!$B2849,Setup_MPP!$A:$G,3,FALSE)</f>
        <v>_Nicolas_LM_</v>
      </c>
      <c r="E2849" s="31" t="str">
        <f>VLOOKUP(Pronostics!$B2849,Setup_MPP!$A:$G,2,FALSE)</f>
        <v>Nicolas LE MOUEL</v>
      </c>
      <c r="F2849" s="31" t="str">
        <f>VLOOKUP($B2849,Setup_MPP!$A:$E,4,FALSE)</f>
        <v>#F7C79D</v>
      </c>
      <c r="G2849" s="31" t="str">
        <f>VLOOKUP($B2849,Setup_MPP!$A:$E,5,FALSE)</f>
        <v>#FFBE85</v>
      </c>
      <c r="H2849" s="31" t="str">
        <f>IFERROR(IF(AND(A2849&gt;=1,A2849&lt;=104),VLOOKUP($A2849,Location!$A:$J,6,FALSE),IF(A2849=0,"Avant l'ouverture",IF(OR(A2849=105,A2849=106),"Bonus"))),"")</f>
        <v>1/16 Finale</v>
      </c>
      <c r="I2849" s="31" t="str">
        <f>IF(LEFT(H2849,4)="Tour",VLOOKUP(A2849,Database!$A:$C,3,FALSE),"")</f>
        <v/>
      </c>
      <c r="J2849" s="31" t="str">
        <f>VLOOKUP($A2849,Location!$A:$J,7,FALSE)</f>
        <v>TBD</v>
      </c>
      <c r="K2849" s="31" t="str">
        <f>IFERROR(VLOOKUP(J2849,Setup_Team!$B:$C,2,FALSE), "TDB")</f>
        <v>TDB</v>
      </c>
      <c r="L2849" s="31" t="str">
        <f>VLOOKUP($A2849,Location!$A:$J,8,FALSE)</f>
        <v>TBD</v>
      </c>
      <c r="M2849" s="31" t="str">
        <f>IFERROR(VLOOKUP(L2849,Setup_Team!$B:$C,2,FALSE), "TDB")</f>
        <v>TDB</v>
      </c>
      <c r="N2849" s="31" t="str">
        <f>VLOOKUP($A2849,Location!$A:$J,9,FALSE)</f>
        <v>Inglewood, Los Angeles, California</v>
      </c>
      <c r="O2849" s="31" t="str">
        <f>VLOOKUP($A2849,Location!$A:$J,10,FALSE)</f>
        <v>SoFi Stadium</v>
      </c>
      <c r="R2849" s="31">
        <v>0</v>
      </c>
      <c r="S2849" s="25">
        <f>VLOOKUP($A2849,Database!$A:$Y,10,FALSE)</f>
        <v>0</v>
      </c>
      <c r="T2849" s="25">
        <f>VLOOKUP($A2849,Database!$A:$Y,11,FALSE)</f>
        <v>0</v>
      </c>
      <c r="U2849" s="25">
        <f>VLOOKUP($A2849,Database!$A:$Y,12,FALSE)</f>
        <v>0</v>
      </c>
      <c r="V2849" s="25" t="str">
        <f>VLOOKUP(A2849,Database!A:M,13,FALSE)</f>
        <v>À venir</v>
      </c>
      <c r="W2849" s="25" t="str">
        <f>VLOOKUP($A2849,Database!$A:$Y,20,FALSE)</f>
        <v/>
      </c>
      <c r="X2849" s="25" t="str">
        <f>VLOOKUP($A2849,Database!$A:$Y,21,FALSE)</f>
        <v/>
      </c>
      <c r="Y2849" s="25" t="str">
        <f ca="1">IF(C2849&lt;NOW(),IF(AND(P2849&gt;Q2849,W2849&gt;X2849),S2849,IF(AND(P2849=Q2849,W2849=X2849),T2849,IF(AND(P2849&lt;Q2849,W2849&lt;X2849),U2849,0))),"")</f>
        <v/>
      </c>
      <c r="Z2849" s="25">
        <f>IF(AND(P2849=W2849,Q2849=X2849),1,0)</f>
        <v>1</v>
      </c>
      <c r="AA2849" s="25" t="str">
        <f>IF(Z2849=0,"",IF(ISBLANK(VLOOKUP(A2849,Database!A:AA,22,FALSE)),"",VLOOKUP(A2849,Database!A:AA,22,FALSE)))</f>
        <v>Exact</v>
      </c>
      <c r="AB2849" s="25">
        <f ca="1">IFERROR(IF(AND(Y2849&lt;&gt;"",OR(V2849="Terminé",V2849="En cours")),VLOOKUP(AA2849,Setup_ScoreExactBonus!A:D,4,FALSE),0),0)</f>
        <v>0</v>
      </c>
      <c r="AC2849" s="31" t="str">
        <f t="shared" ca="1" si="6"/>
        <v/>
      </c>
      <c r="AD2849" s="31">
        <f ca="1">SUMIFS(AC$2:AC2849,D$2:D2849,D2849)*IF(R2849=0,1,2)</f>
        <v>0</v>
      </c>
    </row>
    <row r="2850" spans="1:30" x14ac:dyDescent="0.35">
      <c r="A2850" s="31">
        <f>IF(ISBLANK(B2850),"",COUNTIF(B$2:B2850,B2850))-1</f>
        <v>73</v>
      </c>
      <c r="B2850" s="31">
        <v>2</v>
      </c>
      <c r="C2850" s="10">
        <f>VLOOKUP($A2850,Database!$A:$Y,7,FALSE)</f>
        <v>46201.875</v>
      </c>
      <c r="D2850" s="31" t="str">
        <f>VLOOKUP(Pronostics!$B2850,Setup_MPP!$A:$G,3,FALSE)</f>
        <v>leaelaz</v>
      </c>
      <c r="E2850" s="31" t="str">
        <f>VLOOKUP(Pronostics!$B2850,Setup_MPP!$A:$G,2,FALSE)</f>
        <v>Léa EL ASERY</v>
      </c>
      <c r="F2850" s="31" t="str">
        <f>VLOOKUP($B2850,Setup_MPP!$A:$E,4,FALSE)</f>
        <v>#FFBEBE</v>
      </c>
      <c r="G2850" s="31" t="str">
        <f>VLOOKUP($B2850,Setup_MPP!$A:$E,5,FALSE)</f>
        <v>#DF6868</v>
      </c>
      <c r="H2850" s="31" t="str">
        <f>IFERROR(IF(AND(A2850&gt;=1,A2850&lt;=104),VLOOKUP($A2850,Location!$A:$J,6,FALSE),IF(A2850=0,"Avant l'ouverture",IF(OR(A2850=105,A2850=106),"Bonus"))),"")</f>
        <v>1/16 Finale</v>
      </c>
      <c r="I2850" s="31" t="str">
        <f>IF(LEFT(H2850,4)="Tour",VLOOKUP(A2850,Database!$A:$C,3,FALSE),"")</f>
        <v/>
      </c>
      <c r="J2850" s="31" t="str">
        <f>VLOOKUP($A2850,Location!$A:$J,7,FALSE)</f>
        <v>TBD</v>
      </c>
      <c r="K2850" s="31" t="str">
        <f>IFERROR(VLOOKUP(J2850,Setup_Team!$B:$C,2,FALSE), "TDB")</f>
        <v>TDB</v>
      </c>
      <c r="L2850" s="31" t="str">
        <f>VLOOKUP($A2850,Location!$A:$J,8,FALSE)</f>
        <v>TBD</v>
      </c>
      <c r="M2850" s="31" t="str">
        <f>IFERROR(VLOOKUP(L2850,Setup_Team!$B:$C,2,FALSE), "TDB")</f>
        <v>TDB</v>
      </c>
      <c r="N2850" s="31" t="str">
        <f>VLOOKUP($A2850,Location!$A:$J,9,FALSE)</f>
        <v>Inglewood, Los Angeles, California</v>
      </c>
      <c r="O2850" s="31" t="str">
        <f>VLOOKUP($A2850,Location!$A:$J,10,FALSE)</f>
        <v>SoFi Stadium</v>
      </c>
      <c r="R2850" s="31">
        <v>0</v>
      </c>
      <c r="S2850" s="25">
        <f>VLOOKUP($A2850,Database!$A:$Y,10,FALSE)</f>
        <v>0</v>
      </c>
      <c r="T2850" s="25">
        <f>VLOOKUP($A2850,Database!$A:$Y,11,FALSE)</f>
        <v>0</v>
      </c>
      <c r="U2850" s="25">
        <f>VLOOKUP($A2850,Database!$A:$Y,12,FALSE)</f>
        <v>0</v>
      </c>
      <c r="V2850" s="25" t="str">
        <f>VLOOKUP(A2850,Database!A:M,13,FALSE)</f>
        <v>À venir</v>
      </c>
      <c r="W2850" s="25" t="str">
        <f>VLOOKUP($A2850,Database!$A:$Y,20,FALSE)</f>
        <v/>
      </c>
      <c r="X2850" s="25" t="str">
        <f>VLOOKUP($A2850,Database!$A:$Y,21,FALSE)</f>
        <v/>
      </c>
      <c r="Y2850" s="25" t="str">
        <f ca="1">IF(C2850&lt;NOW(),IF(AND(P2850&gt;Q2850,W2850&gt;X2850),S2850,IF(AND(P2850=Q2850,W2850=X2850),T2850,IF(AND(P2850&lt;Q2850,W2850&lt;X2850),U2850,0))),"")</f>
        <v/>
      </c>
      <c r="Z2850" s="25">
        <f>IF(AND(P2850=W2850,Q2850=X2850),1,0)</f>
        <v>1</v>
      </c>
      <c r="AA2850" s="25" t="str">
        <f>IF(Z2850=0,"",IF(ISBLANK(VLOOKUP(A2850,Database!A:AA,22,FALSE)),"",VLOOKUP(A2850,Database!A:AA,22,FALSE)))</f>
        <v>Exact</v>
      </c>
      <c r="AB2850" s="25">
        <f ca="1">IFERROR(IF(AND(Y2850&lt;&gt;"",OR(V2850="Terminé",V2850="En cours")),VLOOKUP(AA2850,Setup_ScoreExactBonus!A:D,4,FALSE),0),0)</f>
        <v>0</v>
      </c>
      <c r="AC2850" s="31" t="str">
        <f t="shared" ca="1" si="6"/>
        <v/>
      </c>
      <c r="AD2850" s="31">
        <f ca="1">SUMIFS(AC$2:AC2850,D$2:D2850,D2850)*IF(R2850=0,1,2)</f>
        <v>0</v>
      </c>
    </row>
    <row r="2851" spans="1:30" x14ac:dyDescent="0.35">
      <c r="A2851" s="31">
        <f>IF(ISBLANK(B2851),"",COUNTIF(B$2:B2851,B2851))-1</f>
        <v>73</v>
      </c>
      <c r="B2851" s="31">
        <v>3</v>
      </c>
      <c r="C2851" s="10">
        <f>VLOOKUP($A2851,Database!$A:$Y,7,FALSE)</f>
        <v>46201.875</v>
      </c>
      <c r="D2851" s="31" t="str">
        <f>VLOOKUP(Pronostics!$B2851,Setup_MPP!$A:$G,3,FALSE)</f>
        <v>PasMetalleux</v>
      </c>
      <c r="E2851" s="31" t="str">
        <f>VLOOKUP(Pronostics!$B2851,Setup_MPP!$A:$G,2,FALSE)</f>
        <v>Elwenn JOUBREL</v>
      </c>
      <c r="F2851" s="31" t="str">
        <f>VLOOKUP($B2851,Setup_MPP!$A:$E,4,FALSE)</f>
        <v>#F5C7FC</v>
      </c>
      <c r="G2851" s="31" t="str">
        <f>VLOOKUP($B2851,Setup_MPP!$A:$E,5,FALSE)</f>
        <v>#C489CF</v>
      </c>
      <c r="H2851" s="31" t="str">
        <f>IFERROR(IF(AND(A2851&gt;=1,A2851&lt;=104),VLOOKUP($A2851,Location!$A:$J,6,FALSE),IF(A2851=0,"Avant l'ouverture",IF(OR(A2851=105,A2851=106),"Bonus"))),"")</f>
        <v>1/16 Finale</v>
      </c>
      <c r="I2851" s="31" t="str">
        <f>IF(LEFT(H2851,4)="Tour",VLOOKUP(A2851,Database!$A:$C,3,FALSE),"")</f>
        <v/>
      </c>
      <c r="J2851" s="31" t="str">
        <f>VLOOKUP($A2851,Location!$A:$J,7,FALSE)</f>
        <v>TBD</v>
      </c>
      <c r="K2851" s="31" t="str">
        <f>IFERROR(VLOOKUP(J2851,Setup_Team!$B:$C,2,FALSE), "TDB")</f>
        <v>TDB</v>
      </c>
      <c r="L2851" s="31" t="str">
        <f>VLOOKUP($A2851,Location!$A:$J,8,FALSE)</f>
        <v>TBD</v>
      </c>
      <c r="M2851" s="31" t="str">
        <f>IFERROR(VLOOKUP(L2851,Setup_Team!$B:$C,2,FALSE), "TDB")</f>
        <v>TDB</v>
      </c>
      <c r="N2851" s="31" t="str">
        <f>VLOOKUP($A2851,Location!$A:$J,9,FALSE)</f>
        <v>Inglewood, Los Angeles, California</v>
      </c>
      <c r="O2851" s="31" t="str">
        <f>VLOOKUP($A2851,Location!$A:$J,10,FALSE)</f>
        <v>SoFi Stadium</v>
      </c>
      <c r="R2851" s="31">
        <v>0</v>
      </c>
      <c r="S2851" s="25">
        <f>VLOOKUP($A2851,Database!$A:$Y,10,FALSE)</f>
        <v>0</v>
      </c>
      <c r="T2851" s="25">
        <f>VLOOKUP($A2851,Database!$A:$Y,11,FALSE)</f>
        <v>0</v>
      </c>
      <c r="U2851" s="25">
        <f>VLOOKUP($A2851,Database!$A:$Y,12,FALSE)</f>
        <v>0</v>
      </c>
      <c r="V2851" s="25" t="str">
        <f>VLOOKUP(A2851,Database!A:M,13,FALSE)</f>
        <v>À venir</v>
      </c>
      <c r="W2851" s="25" t="str">
        <f>VLOOKUP($A2851,Database!$A:$Y,20,FALSE)</f>
        <v/>
      </c>
      <c r="X2851" s="25" t="str">
        <f>VLOOKUP($A2851,Database!$A:$Y,21,FALSE)</f>
        <v/>
      </c>
      <c r="Y2851" s="25" t="str">
        <f ca="1">IF(C2851&lt;NOW(),IF(AND(P2851&gt;Q2851,W2851&gt;X2851),S2851,IF(AND(P2851=Q2851,W2851=X2851),T2851,IF(AND(P2851&lt;Q2851,W2851&lt;X2851),U2851,0))),"")</f>
        <v/>
      </c>
      <c r="Z2851" s="25">
        <f>IF(AND(P2851=W2851,Q2851=X2851),1,0)</f>
        <v>1</v>
      </c>
      <c r="AA2851" s="25" t="str">
        <f>IF(Z2851=0,"",IF(ISBLANK(VLOOKUP(A2851,Database!A:AA,22,FALSE)),"",VLOOKUP(A2851,Database!A:AA,22,FALSE)))</f>
        <v>Exact</v>
      </c>
      <c r="AB2851" s="25">
        <f ca="1">IFERROR(IF(AND(Y2851&lt;&gt;"",OR(V2851="Terminé",V2851="En cours")),VLOOKUP(AA2851,Setup_ScoreExactBonus!A:D,4,FALSE),0),0)</f>
        <v>0</v>
      </c>
      <c r="AC2851" s="31" t="str">
        <f t="shared" ca="1" si="6"/>
        <v/>
      </c>
      <c r="AD2851" s="31">
        <f ca="1">SUMIFS(AC$2:AC2851,D$2:D2851,D2851)*IF(R2851=0,1,2)</f>
        <v>0</v>
      </c>
    </row>
    <row r="2852" spans="1:30" x14ac:dyDescent="0.35">
      <c r="A2852" s="31">
        <f>IF(ISBLANK(B2852),"",COUNTIF(B$2:B2852,B2852))-1</f>
        <v>73</v>
      </c>
      <c r="B2852" s="31">
        <v>4</v>
      </c>
      <c r="C2852" s="10">
        <f>VLOOKUP($A2852,Database!$A:$Y,7,FALSE)</f>
        <v>46201.875</v>
      </c>
      <c r="D2852" s="31" t="str">
        <f>VLOOKUP(Pronostics!$B2852,Setup_MPP!$A:$G,3,FALSE)</f>
        <v>Popo444</v>
      </c>
      <c r="E2852" s="31" t="str">
        <f>VLOOKUP(Pronostics!$B2852,Setup_MPP!$A:$G,2,FALSE)</f>
        <v>Pauline OLIVIER</v>
      </c>
      <c r="F2852" s="31" t="str">
        <f>VLOOKUP($B2852,Setup_MPP!$A:$E,4,FALSE)</f>
        <v>#A5EA7F</v>
      </c>
      <c r="G2852" s="31" t="str">
        <f>VLOOKUP($B2852,Setup_MPP!$A:$E,5,FALSE)</f>
        <v>#80C65A</v>
      </c>
      <c r="H2852" s="31" t="str">
        <f>IFERROR(IF(AND(A2852&gt;=1,A2852&lt;=104),VLOOKUP($A2852,Location!$A:$J,6,FALSE),IF(A2852=0,"Avant l'ouverture",IF(OR(A2852=105,A2852=106),"Bonus"))),"")</f>
        <v>1/16 Finale</v>
      </c>
      <c r="I2852" s="31" t="str">
        <f>IF(LEFT(H2852,4)="Tour",VLOOKUP(A2852,Database!$A:$C,3,FALSE),"")</f>
        <v/>
      </c>
      <c r="J2852" s="31" t="str">
        <f>VLOOKUP($A2852,Location!$A:$J,7,FALSE)</f>
        <v>TBD</v>
      </c>
      <c r="K2852" s="31" t="str">
        <f>IFERROR(VLOOKUP(J2852,Setup_Team!$B:$C,2,FALSE), "TDB")</f>
        <v>TDB</v>
      </c>
      <c r="L2852" s="31" t="str">
        <f>VLOOKUP($A2852,Location!$A:$J,8,FALSE)</f>
        <v>TBD</v>
      </c>
      <c r="M2852" s="31" t="str">
        <f>IFERROR(VLOOKUP(L2852,Setup_Team!$B:$C,2,FALSE), "TDB")</f>
        <v>TDB</v>
      </c>
      <c r="N2852" s="31" t="str">
        <f>VLOOKUP($A2852,Location!$A:$J,9,FALSE)</f>
        <v>Inglewood, Los Angeles, California</v>
      </c>
      <c r="O2852" s="31" t="str">
        <f>VLOOKUP($A2852,Location!$A:$J,10,FALSE)</f>
        <v>SoFi Stadium</v>
      </c>
      <c r="R2852" s="31">
        <v>0</v>
      </c>
      <c r="S2852" s="25">
        <f>VLOOKUP($A2852,Database!$A:$Y,10,FALSE)</f>
        <v>0</v>
      </c>
      <c r="T2852" s="25">
        <f>VLOOKUP($A2852,Database!$A:$Y,11,FALSE)</f>
        <v>0</v>
      </c>
      <c r="U2852" s="25">
        <f>VLOOKUP($A2852,Database!$A:$Y,12,FALSE)</f>
        <v>0</v>
      </c>
      <c r="V2852" s="25" t="str">
        <f>VLOOKUP(A2852,Database!A:M,13,FALSE)</f>
        <v>À venir</v>
      </c>
      <c r="W2852" s="25" t="str">
        <f>VLOOKUP($A2852,Database!$A:$Y,20,FALSE)</f>
        <v/>
      </c>
      <c r="X2852" s="25" t="str">
        <f>VLOOKUP($A2852,Database!$A:$Y,21,FALSE)</f>
        <v/>
      </c>
      <c r="Y2852" s="25" t="str">
        <f ca="1">IF(C2852&lt;NOW(),IF(AND(P2852&gt;Q2852,W2852&gt;X2852),S2852,IF(AND(P2852=Q2852,W2852=X2852),T2852,IF(AND(P2852&lt;Q2852,W2852&lt;X2852),U2852,0))),"")</f>
        <v/>
      </c>
      <c r="Z2852" s="25">
        <f>IF(AND(P2852=W2852,Q2852=X2852),1,0)</f>
        <v>1</v>
      </c>
      <c r="AA2852" s="25" t="str">
        <f>IF(Z2852=0,"",IF(ISBLANK(VLOOKUP(A2852,Database!A:AA,22,FALSE)),"",VLOOKUP(A2852,Database!A:AA,22,FALSE)))</f>
        <v>Exact</v>
      </c>
      <c r="AB2852" s="25">
        <f ca="1">IFERROR(IF(AND(Y2852&lt;&gt;"",OR(V2852="Terminé",V2852="En cours")),VLOOKUP(AA2852,Setup_ScoreExactBonus!A:D,4,FALSE),0),0)</f>
        <v>0</v>
      </c>
      <c r="AC2852" s="31" t="str">
        <f t="shared" ca="1" si="6"/>
        <v/>
      </c>
      <c r="AD2852" s="31">
        <f ca="1">SUMIFS(AC$2:AC2852,D$2:D2852,D2852)*IF(R2852=0,1,2)</f>
        <v>0</v>
      </c>
    </row>
    <row r="2853" spans="1:30" x14ac:dyDescent="0.35">
      <c r="A2853" s="31">
        <f>IF(ISBLANK(B2853),"",COUNTIF(B$2:B2853,B2853))-1</f>
        <v>73</v>
      </c>
      <c r="B2853" s="31">
        <v>5</v>
      </c>
      <c r="C2853" s="10">
        <f>VLOOKUP($A2853,Database!$A:$Y,7,FALSE)</f>
        <v>46201.875</v>
      </c>
      <c r="D2853" s="31" t="str">
        <f>VLOOKUP(Pronostics!$B2853,Setup_MPP!$A:$G,3,FALSE)</f>
        <v>_Jujul</v>
      </c>
      <c r="E2853" s="31" t="str">
        <f>VLOOKUP(Pronostics!$B2853,Setup_MPP!$A:$G,2,FALSE)</f>
        <v>Julie BOISSIERE</v>
      </c>
      <c r="F2853" s="31" t="str">
        <f>VLOOKUP($B2853,Setup_MPP!$A:$E,4,FALSE)</f>
        <v>#D890FF</v>
      </c>
      <c r="G2853" s="31" t="str">
        <f>VLOOKUP($B2853,Setup_MPP!$A:$E,5,FALSE)</f>
        <v>#B750EF</v>
      </c>
      <c r="H2853" s="31" t="str">
        <f>IFERROR(IF(AND(A2853&gt;=1,A2853&lt;=104),VLOOKUP($A2853,Location!$A:$J,6,FALSE),IF(A2853=0,"Avant l'ouverture",IF(OR(A2853=105,A2853=106),"Bonus"))),"")</f>
        <v>1/16 Finale</v>
      </c>
      <c r="I2853" s="31" t="str">
        <f>IF(LEFT(H2853,4)="Tour",VLOOKUP(A2853,Database!$A:$C,3,FALSE),"")</f>
        <v/>
      </c>
      <c r="J2853" s="31" t="str">
        <f>VLOOKUP($A2853,Location!$A:$J,7,FALSE)</f>
        <v>TBD</v>
      </c>
      <c r="K2853" s="31" t="str">
        <f>IFERROR(VLOOKUP(J2853,Setup_Team!$B:$C,2,FALSE), "TDB")</f>
        <v>TDB</v>
      </c>
      <c r="L2853" s="31" t="str">
        <f>VLOOKUP($A2853,Location!$A:$J,8,FALSE)</f>
        <v>TBD</v>
      </c>
      <c r="M2853" s="31" t="str">
        <f>IFERROR(VLOOKUP(L2853,Setup_Team!$B:$C,2,FALSE), "TDB")</f>
        <v>TDB</v>
      </c>
      <c r="N2853" s="31" t="str">
        <f>VLOOKUP($A2853,Location!$A:$J,9,FALSE)</f>
        <v>Inglewood, Los Angeles, California</v>
      </c>
      <c r="O2853" s="31" t="str">
        <f>VLOOKUP($A2853,Location!$A:$J,10,FALSE)</f>
        <v>SoFi Stadium</v>
      </c>
      <c r="R2853" s="31">
        <v>0</v>
      </c>
      <c r="S2853" s="25">
        <f>VLOOKUP($A2853,Database!$A:$Y,10,FALSE)</f>
        <v>0</v>
      </c>
      <c r="T2853" s="25">
        <f>VLOOKUP($A2853,Database!$A:$Y,11,FALSE)</f>
        <v>0</v>
      </c>
      <c r="U2853" s="25">
        <f>VLOOKUP($A2853,Database!$A:$Y,12,FALSE)</f>
        <v>0</v>
      </c>
      <c r="V2853" s="25" t="str">
        <f>VLOOKUP(A2853,Database!A:M,13,FALSE)</f>
        <v>À venir</v>
      </c>
      <c r="W2853" s="25" t="str">
        <f>VLOOKUP($A2853,Database!$A:$Y,20,FALSE)</f>
        <v/>
      </c>
      <c r="X2853" s="25" t="str">
        <f>VLOOKUP($A2853,Database!$A:$Y,21,FALSE)</f>
        <v/>
      </c>
      <c r="Y2853" s="25" t="str">
        <f ca="1">IF(C2853&lt;NOW(),IF(AND(P2853&gt;Q2853,W2853&gt;X2853),S2853,IF(AND(P2853=Q2853,W2853=X2853),T2853,IF(AND(P2853&lt;Q2853,W2853&lt;X2853),U2853,0))),"")</f>
        <v/>
      </c>
      <c r="Z2853" s="25">
        <f>IF(AND(P2853=W2853,Q2853=X2853),1,0)</f>
        <v>1</v>
      </c>
      <c r="AA2853" s="25" t="str">
        <f>IF(Z2853=0,"",IF(ISBLANK(VLOOKUP(A2853,Database!A:AA,22,FALSE)),"",VLOOKUP(A2853,Database!A:AA,22,FALSE)))</f>
        <v>Exact</v>
      </c>
      <c r="AB2853" s="25">
        <f ca="1">IFERROR(IF(AND(Y2853&lt;&gt;"",OR(V2853="Terminé",V2853="En cours")),VLOOKUP(AA2853,Setup_ScoreExactBonus!A:D,4,FALSE),0),0)</f>
        <v>0</v>
      </c>
      <c r="AC2853" s="31" t="str">
        <f t="shared" ca="1" si="6"/>
        <v/>
      </c>
      <c r="AD2853" s="31">
        <f ca="1">SUMIFS(AC$2:AC2853,D$2:D2853,D2853)*IF(R2853=0,1,2)</f>
        <v>0</v>
      </c>
    </row>
    <row r="2854" spans="1:30" x14ac:dyDescent="0.35">
      <c r="A2854" s="31">
        <f>IF(ISBLANK(B2854),"",COUNTIF(B$2:B2854,B2854))-1</f>
        <v>73</v>
      </c>
      <c r="B2854" s="31">
        <v>6</v>
      </c>
      <c r="C2854" s="10">
        <f>VLOOKUP($A2854,Database!$A:$Y,7,FALSE)</f>
        <v>46201.875</v>
      </c>
      <c r="D2854" s="31" t="str">
        <f>VLOOKUP(Pronostics!$B2854,Setup_MPP!$A:$G,3,FALSE)</f>
        <v>Julay</v>
      </c>
      <c r="E2854" s="31" t="str">
        <f>VLOOKUP(Pronostics!$B2854,Setup_MPP!$A:$G,2,FALSE)</f>
        <v>Julie BOUCHARD</v>
      </c>
      <c r="F2854" s="31" t="str">
        <f>VLOOKUP($B2854,Setup_MPP!$A:$E,4,FALSE)</f>
        <v>#A6F7B1</v>
      </c>
      <c r="G2854" s="31" t="str">
        <f>VLOOKUP($B2854,Setup_MPP!$A:$E,5,FALSE)</f>
        <v>#6EC179</v>
      </c>
      <c r="H2854" s="31" t="str">
        <f>IFERROR(IF(AND(A2854&gt;=1,A2854&lt;=104),VLOOKUP($A2854,Location!$A:$J,6,FALSE),IF(A2854=0,"Avant l'ouverture",IF(OR(A2854=105,A2854=106),"Bonus"))),"")</f>
        <v>1/16 Finale</v>
      </c>
      <c r="I2854" s="31" t="str">
        <f>IF(LEFT(H2854,4)="Tour",VLOOKUP(A2854,Database!$A:$C,3,FALSE),"")</f>
        <v/>
      </c>
      <c r="J2854" s="31" t="str">
        <f>VLOOKUP($A2854,Location!$A:$J,7,FALSE)</f>
        <v>TBD</v>
      </c>
      <c r="K2854" s="31" t="str">
        <f>IFERROR(VLOOKUP(J2854,Setup_Team!$B:$C,2,FALSE), "TDB")</f>
        <v>TDB</v>
      </c>
      <c r="L2854" s="31" t="str">
        <f>VLOOKUP($A2854,Location!$A:$J,8,FALSE)</f>
        <v>TBD</v>
      </c>
      <c r="M2854" s="31" t="str">
        <f>IFERROR(VLOOKUP(L2854,Setup_Team!$B:$C,2,FALSE), "TDB")</f>
        <v>TDB</v>
      </c>
      <c r="N2854" s="31" t="str">
        <f>VLOOKUP($A2854,Location!$A:$J,9,FALSE)</f>
        <v>Inglewood, Los Angeles, California</v>
      </c>
      <c r="O2854" s="31" t="str">
        <f>VLOOKUP($A2854,Location!$A:$J,10,FALSE)</f>
        <v>SoFi Stadium</v>
      </c>
      <c r="R2854" s="31">
        <v>0</v>
      </c>
      <c r="S2854" s="25">
        <f>VLOOKUP($A2854,Database!$A:$Y,10,FALSE)</f>
        <v>0</v>
      </c>
      <c r="T2854" s="25">
        <f>VLOOKUP($A2854,Database!$A:$Y,11,FALSE)</f>
        <v>0</v>
      </c>
      <c r="U2854" s="25">
        <f>VLOOKUP($A2854,Database!$A:$Y,12,FALSE)</f>
        <v>0</v>
      </c>
      <c r="V2854" s="25" t="str">
        <f>VLOOKUP(A2854,Database!A:M,13,FALSE)</f>
        <v>À venir</v>
      </c>
      <c r="W2854" s="25" t="str">
        <f>VLOOKUP($A2854,Database!$A:$Y,20,FALSE)</f>
        <v/>
      </c>
      <c r="X2854" s="25" t="str">
        <f>VLOOKUP($A2854,Database!$A:$Y,21,FALSE)</f>
        <v/>
      </c>
      <c r="Y2854" s="25" t="str">
        <f ca="1">IF(C2854&lt;NOW(),IF(AND(P2854&gt;Q2854,W2854&gt;X2854),S2854,IF(AND(P2854=Q2854,W2854=X2854),T2854,IF(AND(P2854&lt;Q2854,W2854&lt;X2854),U2854,0))),"")</f>
        <v/>
      </c>
      <c r="Z2854" s="25">
        <f>IF(AND(P2854=W2854,Q2854=X2854),1,0)</f>
        <v>1</v>
      </c>
      <c r="AA2854" s="25" t="str">
        <f>IF(Z2854=0,"",IF(ISBLANK(VLOOKUP(A2854,Database!A:AA,22,FALSE)),"",VLOOKUP(A2854,Database!A:AA,22,FALSE)))</f>
        <v>Exact</v>
      </c>
      <c r="AB2854" s="25">
        <f ca="1">IFERROR(IF(AND(Y2854&lt;&gt;"",OR(V2854="Terminé",V2854="En cours")),VLOOKUP(AA2854,Setup_ScoreExactBonus!A:D,4,FALSE),0),0)</f>
        <v>0</v>
      </c>
      <c r="AC2854" s="31" t="str">
        <f t="shared" ca="1" si="6"/>
        <v/>
      </c>
      <c r="AD2854" s="31">
        <f ca="1">SUMIFS(AC$2:AC2854,D$2:D2854,D2854)*IF(R2854=0,1,2)</f>
        <v>0</v>
      </c>
    </row>
    <row r="2855" spans="1:30" x14ac:dyDescent="0.35">
      <c r="A2855" s="31">
        <f>IF(ISBLANK(B2855),"",COUNTIF(B$2:B2855,B2855))-1</f>
        <v>73</v>
      </c>
      <c r="B2855" s="31">
        <v>7</v>
      </c>
      <c r="C2855" s="10">
        <f>VLOOKUP($A2855,Database!$A:$Y,7,FALSE)</f>
        <v>46201.875</v>
      </c>
      <c r="D2855" s="31" t="str">
        <f>VLOOKUP(Pronostics!$B2855,Setup_MPP!$A:$G,3,FALSE)</f>
        <v>__Vince__</v>
      </c>
      <c r="E2855" s="31" t="str">
        <f>VLOOKUP(Pronostics!$B2855,Setup_MPP!$A:$G,2,FALSE)</f>
        <v>Vincent FRAYSSE</v>
      </c>
      <c r="F2855" s="31" t="str">
        <f>VLOOKUP($B2855,Setup_MPP!$A:$E,4,FALSE)</f>
        <v>#B2EAE8</v>
      </c>
      <c r="G2855" s="31" t="str">
        <f>VLOOKUP($B2855,Setup_MPP!$A:$E,5,FALSE)</f>
        <v>#6CB4B1</v>
      </c>
      <c r="H2855" s="31" t="str">
        <f>IFERROR(IF(AND(A2855&gt;=1,A2855&lt;=104),VLOOKUP($A2855,Location!$A:$J,6,FALSE),IF(A2855=0,"Avant l'ouverture",IF(OR(A2855=105,A2855=106),"Bonus"))),"")</f>
        <v>1/16 Finale</v>
      </c>
      <c r="I2855" s="31" t="str">
        <f>IF(LEFT(H2855,4)="Tour",VLOOKUP(A2855,Database!$A:$C,3,FALSE),"")</f>
        <v/>
      </c>
      <c r="J2855" s="31" t="str">
        <f>VLOOKUP($A2855,Location!$A:$J,7,FALSE)</f>
        <v>TBD</v>
      </c>
      <c r="K2855" s="31" t="str">
        <f>IFERROR(VLOOKUP(J2855,Setup_Team!$B:$C,2,FALSE), "TDB")</f>
        <v>TDB</v>
      </c>
      <c r="L2855" s="31" t="str">
        <f>VLOOKUP($A2855,Location!$A:$J,8,FALSE)</f>
        <v>TBD</v>
      </c>
      <c r="M2855" s="31" t="str">
        <f>IFERROR(VLOOKUP(L2855,Setup_Team!$B:$C,2,FALSE), "TDB")</f>
        <v>TDB</v>
      </c>
      <c r="N2855" s="31" t="str">
        <f>VLOOKUP($A2855,Location!$A:$J,9,FALSE)</f>
        <v>Inglewood, Los Angeles, California</v>
      </c>
      <c r="O2855" s="31" t="str">
        <f>VLOOKUP($A2855,Location!$A:$J,10,FALSE)</f>
        <v>SoFi Stadium</v>
      </c>
      <c r="R2855" s="31">
        <v>0</v>
      </c>
      <c r="S2855" s="25">
        <f>VLOOKUP($A2855,Database!$A:$Y,10,FALSE)</f>
        <v>0</v>
      </c>
      <c r="T2855" s="25">
        <f>VLOOKUP($A2855,Database!$A:$Y,11,FALSE)</f>
        <v>0</v>
      </c>
      <c r="U2855" s="25">
        <f>VLOOKUP($A2855,Database!$A:$Y,12,FALSE)</f>
        <v>0</v>
      </c>
      <c r="V2855" s="25" t="str">
        <f>VLOOKUP(A2855,Database!A:M,13,FALSE)</f>
        <v>À venir</v>
      </c>
      <c r="W2855" s="25" t="str">
        <f>VLOOKUP($A2855,Database!$A:$Y,20,FALSE)</f>
        <v/>
      </c>
      <c r="X2855" s="25" t="str">
        <f>VLOOKUP($A2855,Database!$A:$Y,21,FALSE)</f>
        <v/>
      </c>
      <c r="Y2855" s="25" t="str">
        <f ca="1">IF(C2855&lt;NOW(),IF(AND(P2855&gt;Q2855,W2855&gt;X2855),S2855,IF(AND(P2855=Q2855,W2855=X2855),T2855,IF(AND(P2855&lt;Q2855,W2855&lt;X2855),U2855,0))),"")</f>
        <v/>
      </c>
      <c r="Z2855" s="25">
        <f>IF(AND(P2855=W2855,Q2855=X2855),1,0)</f>
        <v>1</v>
      </c>
      <c r="AA2855" s="25" t="str">
        <f>IF(Z2855=0,"",IF(ISBLANK(VLOOKUP(A2855,Database!A:AA,22,FALSE)),"",VLOOKUP(A2855,Database!A:AA,22,FALSE)))</f>
        <v>Exact</v>
      </c>
      <c r="AB2855" s="25">
        <f ca="1">IFERROR(IF(AND(Y2855&lt;&gt;"",OR(V2855="Terminé",V2855="En cours")),VLOOKUP(AA2855,Setup_ScoreExactBonus!A:D,4,FALSE),0),0)</f>
        <v>0</v>
      </c>
      <c r="AC2855" s="31" t="str">
        <f t="shared" ca="1" si="6"/>
        <v/>
      </c>
      <c r="AD2855" s="31">
        <f ca="1">SUMIFS(AC$2:AC2855,D$2:D2855,D2855)*IF(R2855=0,1,2)</f>
        <v>0</v>
      </c>
    </row>
    <row r="2856" spans="1:30" x14ac:dyDescent="0.35">
      <c r="A2856" s="31">
        <f>IF(ISBLANK(B2856),"",COUNTIF(B$2:B2856,B2856))-1</f>
        <v>73</v>
      </c>
      <c r="B2856" s="31">
        <v>8</v>
      </c>
      <c r="C2856" s="10">
        <f>VLOOKUP($A2856,Database!$A:$Y,7,FALSE)</f>
        <v>46201.875</v>
      </c>
      <c r="D2856" s="31" t="str">
        <f>VLOOKUP(Pronostics!$B2856,Setup_MPP!$A:$G,3,FALSE)</f>
        <v>Louuiiis</v>
      </c>
      <c r="E2856" s="31" t="str">
        <f>VLOOKUP(Pronostics!$B2856,Setup_MPP!$A:$G,2,FALSE)</f>
        <v>Louis HARLE</v>
      </c>
      <c r="F2856" s="31" t="str">
        <f>VLOOKUP($B2856,Setup_MPP!$A:$E,4,FALSE)</f>
        <v>#EEF7B1</v>
      </c>
      <c r="G2856" s="31" t="str">
        <f>VLOOKUP($B2856,Setup_MPP!$A:$E,5,FALSE)</f>
        <v>#C1CB7D</v>
      </c>
      <c r="H2856" s="31" t="str">
        <f>IFERROR(IF(AND(A2856&gt;=1,A2856&lt;=104),VLOOKUP($A2856,Location!$A:$J,6,FALSE),IF(A2856=0,"Avant l'ouverture",IF(OR(A2856=105,A2856=106),"Bonus"))),"")</f>
        <v>1/16 Finale</v>
      </c>
      <c r="I2856" s="31" t="str">
        <f>IF(LEFT(H2856,4)="Tour",VLOOKUP(A2856,Database!$A:$C,3,FALSE),"")</f>
        <v/>
      </c>
      <c r="J2856" s="31" t="str">
        <f>VLOOKUP($A2856,Location!$A:$J,7,FALSE)</f>
        <v>TBD</v>
      </c>
      <c r="K2856" s="31" t="str">
        <f>IFERROR(VLOOKUP(J2856,Setup_Team!$B:$C,2,FALSE), "TDB")</f>
        <v>TDB</v>
      </c>
      <c r="L2856" s="31" t="str">
        <f>VLOOKUP($A2856,Location!$A:$J,8,FALSE)</f>
        <v>TBD</v>
      </c>
      <c r="M2856" s="31" t="str">
        <f>IFERROR(VLOOKUP(L2856,Setup_Team!$B:$C,2,FALSE), "TDB")</f>
        <v>TDB</v>
      </c>
      <c r="N2856" s="31" t="str">
        <f>VLOOKUP($A2856,Location!$A:$J,9,FALSE)</f>
        <v>Inglewood, Los Angeles, California</v>
      </c>
      <c r="O2856" s="31" t="str">
        <f>VLOOKUP($A2856,Location!$A:$J,10,FALSE)</f>
        <v>SoFi Stadium</v>
      </c>
      <c r="R2856" s="31">
        <v>0</v>
      </c>
      <c r="S2856" s="25">
        <f>VLOOKUP($A2856,Database!$A:$Y,10,FALSE)</f>
        <v>0</v>
      </c>
      <c r="T2856" s="25">
        <f>VLOOKUP($A2856,Database!$A:$Y,11,FALSE)</f>
        <v>0</v>
      </c>
      <c r="U2856" s="25">
        <f>VLOOKUP($A2856,Database!$A:$Y,12,FALSE)</f>
        <v>0</v>
      </c>
      <c r="V2856" s="25" t="str">
        <f>VLOOKUP(A2856,Database!A:M,13,FALSE)</f>
        <v>À venir</v>
      </c>
      <c r="W2856" s="25" t="str">
        <f>VLOOKUP($A2856,Database!$A:$Y,20,FALSE)</f>
        <v/>
      </c>
      <c r="X2856" s="25" t="str">
        <f>VLOOKUP($A2856,Database!$A:$Y,21,FALSE)</f>
        <v/>
      </c>
      <c r="Y2856" s="25" t="str">
        <f ca="1">IF(C2856&lt;NOW(),IF(AND(P2856&gt;Q2856,W2856&gt;X2856),S2856,IF(AND(P2856=Q2856,W2856=X2856),T2856,IF(AND(P2856&lt;Q2856,W2856&lt;X2856),U2856,0))),"")</f>
        <v/>
      </c>
      <c r="Z2856" s="25">
        <f>IF(AND(P2856=W2856,Q2856=X2856),1,0)</f>
        <v>1</v>
      </c>
      <c r="AA2856" s="25" t="str">
        <f>IF(Z2856=0,"",IF(ISBLANK(VLOOKUP(A2856,Database!A:AA,22,FALSE)),"",VLOOKUP(A2856,Database!A:AA,22,FALSE)))</f>
        <v>Exact</v>
      </c>
      <c r="AB2856" s="25">
        <f ca="1">IFERROR(IF(AND(Y2856&lt;&gt;"",OR(V2856="Terminé",V2856="En cours")),VLOOKUP(AA2856,Setup_ScoreExactBonus!A:D,4,FALSE),0),0)</f>
        <v>0</v>
      </c>
      <c r="AC2856" s="31" t="str">
        <f t="shared" ca="1" si="6"/>
        <v/>
      </c>
      <c r="AD2856" s="31">
        <f ca="1">SUMIFS(AC$2:AC2856,D$2:D2856,D2856)*IF(R2856=0,1,2)</f>
        <v>0</v>
      </c>
    </row>
    <row r="2857" spans="1:30" x14ac:dyDescent="0.35">
      <c r="A2857" s="31">
        <f>IF(ISBLANK(B2857),"",COUNTIF(B$2:B2857,B2857))-1</f>
        <v>73</v>
      </c>
      <c r="B2857" s="31">
        <v>9</v>
      </c>
      <c r="C2857" s="10">
        <f>VLOOKUP($A2857,Database!$A:$Y,7,FALSE)</f>
        <v>46201.875</v>
      </c>
      <c r="D2857" s="31" t="str">
        <f>VLOOKUP(Pronostics!$B2857,Setup_MPP!$A:$G,3,FALSE)</f>
        <v>Aurelien_dqp</v>
      </c>
      <c r="E2857" s="31" t="str">
        <f>VLOOKUP(Pronostics!$B2857,Setup_MPP!$A:$G,2,FALSE)</f>
        <v>Aurélien DE POULPIQUET</v>
      </c>
      <c r="F2857" s="31" t="str">
        <f>VLOOKUP($B2857,Setup_MPP!$A:$E,4,FALSE)</f>
        <v>#F4EA9D</v>
      </c>
      <c r="G2857" s="31" t="str">
        <f>VLOOKUP($B2857,Setup_MPP!$A:$E,5,FALSE)</f>
        <v>#D2C458</v>
      </c>
      <c r="H2857" s="31" t="str">
        <f>IFERROR(IF(AND(A2857&gt;=1,A2857&lt;=104),VLOOKUP($A2857,Location!$A:$J,6,FALSE),IF(A2857=0,"Avant l'ouverture",IF(OR(A2857=105,A2857=106),"Bonus"))),"")</f>
        <v>1/16 Finale</v>
      </c>
      <c r="I2857" s="31" t="str">
        <f>IF(LEFT(H2857,4)="Tour",VLOOKUP(A2857,Database!$A:$C,3,FALSE),"")</f>
        <v/>
      </c>
      <c r="J2857" s="31" t="str">
        <f>VLOOKUP($A2857,Location!$A:$J,7,FALSE)</f>
        <v>TBD</v>
      </c>
      <c r="K2857" s="31" t="str">
        <f>IFERROR(VLOOKUP(J2857,Setup_Team!$B:$C,2,FALSE), "TDB")</f>
        <v>TDB</v>
      </c>
      <c r="L2857" s="31" t="str">
        <f>VLOOKUP($A2857,Location!$A:$J,8,FALSE)</f>
        <v>TBD</v>
      </c>
      <c r="M2857" s="31" t="str">
        <f>IFERROR(VLOOKUP(L2857,Setup_Team!$B:$C,2,FALSE), "TDB")</f>
        <v>TDB</v>
      </c>
      <c r="N2857" s="31" t="str">
        <f>VLOOKUP($A2857,Location!$A:$J,9,FALSE)</f>
        <v>Inglewood, Los Angeles, California</v>
      </c>
      <c r="O2857" s="31" t="str">
        <f>VLOOKUP($A2857,Location!$A:$J,10,FALSE)</f>
        <v>SoFi Stadium</v>
      </c>
      <c r="R2857" s="31">
        <v>0</v>
      </c>
      <c r="S2857" s="25">
        <f>VLOOKUP($A2857,Database!$A:$Y,10,FALSE)</f>
        <v>0</v>
      </c>
      <c r="T2857" s="25">
        <f>VLOOKUP($A2857,Database!$A:$Y,11,FALSE)</f>
        <v>0</v>
      </c>
      <c r="U2857" s="25">
        <f>VLOOKUP($A2857,Database!$A:$Y,12,FALSE)</f>
        <v>0</v>
      </c>
      <c r="V2857" s="25" t="str">
        <f>VLOOKUP(A2857,Database!A:M,13,FALSE)</f>
        <v>À venir</v>
      </c>
      <c r="W2857" s="25" t="str">
        <f>VLOOKUP($A2857,Database!$A:$Y,20,FALSE)</f>
        <v/>
      </c>
      <c r="X2857" s="25" t="str">
        <f>VLOOKUP($A2857,Database!$A:$Y,21,FALSE)</f>
        <v/>
      </c>
      <c r="Y2857" s="25" t="str">
        <f ca="1">IF(C2857&lt;NOW(),IF(AND(P2857&gt;Q2857,W2857&gt;X2857),S2857,IF(AND(P2857=Q2857,W2857=X2857),T2857,IF(AND(P2857&lt;Q2857,W2857&lt;X2857),U2857,0))),"")</f>
        <v/>
      </c>
      <c r="Z2857" s="25">
        <f>IF(AND(P2857=W2857,Q2857=X2857),1,0)</f>
        <v>1</v>
      </c>
      <c r="AA2857" s="25" t="str">
        <f>IF(Z2857=0,"",IF(ISBLANK(VLOOKUP(A2857,Database!A:AA,22,FALSE)),"",VLOOKUP(A2857,Database!A:AA,22,FALSE)))</f>
        <v>Exact</v>
      </c>
      <c r="AB2857" s="25">
        <f ca="1">IFERROR(IF(AND(Y2857&lt;&gt;"",OR(V2857="Terminé",V2857="En cours")),VLOOKUP(AA2857,Setup_ScoreExactBonus!A:D,4,FALSE),0),0)</f>
        <v>0</v>
      </c>
      <c r="AC2857" s="31" t="str">
        <f t="shared" ca="1" si="6"/>
        <v/>
      </c>
      <c r="AD2857" s="31">
        <f ca="1">SUMIFS(AC$2:AC2857,D$2:D2857,D2857)*IF(R2857=0,1,2)</f>
        <v>0</v>
      </c>
    </row>
    <row r="2858" spans="1:30" x14ac:dyDescent="0.35">
      <c r="A2858" s="31">
        <f>IF(ISBLANK(B2858),"",COUNTIF(B$2:B2858,B2858))-1</f>
        <v>73</v>
      </c>
      <c r="B2858" s="31">
        <v>10</v>
      </c>
      <c r="C2858" s="10">
        <f>VLOOKUP($A2858,Database!$A:$Y,7,FALSE)</f>
        <v>46201.875</v>
      </c>
      <c r="D2858" s="31" t="str">
        <f>VLOOKUP(Pronostics!$B2858,Setup_MPP!$A:$G,3,FALSE)</f>
        <v>RandomPaul</v>
      </c>
      <c r="E2858" s="31" t="str">
        <f>VLOOKUP(Pronostics!$B2858,Setup_MPP!$A:$G,2,FALSE)</f>
        <v>Paul MONTESINOS</v>
      </c>
      <c r="F2858" s="31" t="str">
        <f>VLOOKUP($B2858,Setup_MPP!$A:$E,4,FALSE)</f>
        <v>#C4B0FF</v>
      </c>
      <c r="G2858" s="31" t="str">
        <f>VLOOKUP($B2858,Setup_MPP!$A:$E,5,FALSE)</f>
        <v>#7F66C8</v>
      </c>
      <c r="H2858" s="31" t="str">
        <f>IFERROR(IF(AND(A2858&gt;=1,A2858&lt;=104),VLOOKUP($A2858,Location!$A:$J,6,FALSE),IF(A2858=0,"Avant l'ouverture",IF(OR(A2858=105,A2858=106),"Bonus"))),"")</f>
        <v>1/16 Finale</v>
      </c>
      <c r="I2858" s="31" t="str">
        <f>IF(LEFT(H2858,4)="Tour",VLOOKUP(A2858,Database!$A:$C,3,FALSE),"")</f>
        <v/>
      </c>
      <c r="J2858" s="31" t="str">
        <f>VLOOKUP($A2858,Location!$A:$J,7,FALSE)</f>
        <v>TBD</v>
      </c>
      <c r="K2858" s="31" t="str">
        <f>IFERROR(VLOOKUP(J2858,Setup_Team!$B:$C,2,FALSE), "TDB")</f>
        <v>TDB</v>
      </c>
      <c r="L2858" s="31" t="str">
        <f>VLOOKUP($A2858,Location!$A:$J,8,FALSE)</f>
        <v>TBD</v>
      </c>
      <c r="M2858" s="31" t="str">
        <f>IFERROR(VLOOKUP(L2858,Setup_Team!$B:$C,2,FALSE), "TDB")</f>
        <v>TDB</v>
      </c>
      <c r="N2858" s="31" t="str">
        <f>VLOOKUP($A2858,Location!$A:$J,9,FALSE)</f>
        <v>Inglewood, Los Angeles, California</v>
      </c>
      <c r="O2858" s="31" t="str">
        <f>VLOOKUP($A2858,Location!$A:$J,10,FALSE)</f>
        <v>SoFi Stadium</v>
      </c>
      <c r="R2858" s="31">
        <v>0</v>
      </c>
      <c r="S2858" s="25">
        <f>VLOOKUP($A2858,Database!$A:$Y,10,FALSE)</f>
        <v>0</v>
      </c>
      <c r="T2858" s="25">
        <f>VLOOKUP($A2858,Database!$A:$Y,11,FALSE)</f>
        <v>0</v>
      </c>
      <c r="U2858" s="25">
        <f>VLOOKUP($A2858,Database!$A:$Y,12,FALSE)</f>
        <v>0</v>
      </c>
      <c r="V2858" s="25" t="str">
        <f>VLOOKUP(A2858,Database!A:M,13,FALSE)</f>
        <v>À venir</v>
      </c>
      <c r="W2858" s="25" t="str">
        <f>VLOOKUP($A2858,Database!$A:$Y,20,FALSE)</f>
        <v/>
      </c>
      <c r="X2858" s="25" t="str">
        <f>VLOOKUP($A2858,Database!$A:$Y,21,FALSE)</f>
        <v/>
      </c>
      <c r="Y2858" s="25" t="str">
        <f ca="1">IF(C2858&lt;NOW(),IF(AND(P2858&gt;Q2858,W2858&gt;X2858),S2858,IF(AND(P2858=Q2858,W2858=X2858),T2858,IF(AND(P2858&lt;Q2858,W2858&lt;X2858),U2858,0))),"")</f>
        <v/>
      </c>
      <c r="Z2858" s="25">
        <f>IF(AND(P2858=W2858,Q2858=X2858),1,0)</f>
        <v>1</v>
      </c>
      <c r="AA2858" s="25" t="str">
        <f>IF(Z2858=0,"",IF(ISBLANK(VLOOKUP(A2858,Database!A:AA,22,FALSE)),"",VLOOKUP(A2858,Database!A:AA,22,FALSE)))</f>
        <v>Exact</v>
      </c>
      <c r="AB2858" s="25">
        <f ca="1">IFERROR(IF(AND(Y2858&lt;&gt;"",OR(V2858="Terminé",V2858="En cours")),VLOOKUP(AA2858,Setup_ScoreExactBonus!A:D,4,FALSE),0),0)</f>
        <v>0</v>
      </c>
      <c r="AC2858" s="31" t="str">
        <f t="shared" ca="1" si="6"/>
        <v/>
      </c>
      <c r="AD2858" s="31">
        <f ca="1">SUMIFS(AC$2:AC2858,D$2:D2858,D2858)*IF(R2858=0,1,2)</f>
        <v>0</v>
      </c>
    </row>
    <row r="2859" spans="1:30" x14ac:dyDescent="0.35">
      <c r="A2859" s="31">
        <f>IF(ISBLANK(B2859),"",COUNTIF(B$2:B2859,B2859))-1</f>
        <v>73</v>
      </c>
      <c r="B2859" s="31">
        <v>11</v>
      </c>
      <c r="C2859" s="10">
        <f>VLOOKUP($A2859,Database!$A:$Y,7,FALSE)</f>
        <v>46201.875</v>
      </c>
      <c r="D2859" s="31" t="str">
        <f>VLOOKUP(Pronostics!$B2859,Setup_MPP!$A:$G,3,FALSE)</f>
        <v>Kinsley#8SA6T</v>
      </c>
      <c r="E2859" s="31" t="str">
        <f>VLOOKUP(Pronostics!$B2859,Setup_MPP!$A:$G,2,FALSE)</f>
        <v>Kinsley ROQUE</v>
      </c>
      <c r="F2859" s="31" t="str">
        <f>VLOOKUP($B2859,Setup_MPP!$A:$E,4,FALSE)</f>
        <v>#CBEBBA</v>
      </c>
      <c r="G2859" s="31" t="str">
        <f>VLOOKUP($B2859,Setup_MPP!$A:$E,5,FALSE)</f>
        <v>#70BC6E</v>
      </c>
      <c r="H2859" s="31" t="str">
        <f>IFERROR(IF(AND(A2859&gt;=1,A2859&lt;=104),VLOOKUP($A2859,Location!$A:$J,6,FALSE),IF(A2859=0,"Avant l'ouverture",IF(OR(A2859=105,A2859=106),"Bonus"))),"")</f>
        <v>1/16 Finale</v>
      </c>
      <c r="I2859" s="31" t="str">
        <f>IF(LEFT(H2859,4)="Tour",VLOOKUP(A2859,Database!$A:$C,3,FALSE),"")</f>
        <v/>
      </c>
      <c r="J2859" s="31" t="str">
        <f>VLOOKUP($A2859,Location!$A:$J,7,FALSE)</f>
        <v>TBD</v>
      </c>
      <c r="K2859" s="31" t="str">
        <f>IFERROR(VLOOKUP(J2859,Setup_Team!$B:$C,2,FALSE), "TDB")</f>
        <v>TDB</v>
      </c>
      <c r="L2859" s="31" t="str">
        <f>VLOOKUP($A2859,Location!$A:$J,8,FALSE)</f>
        <v>TBD</v>
      </c>
      <c r="M2859" s="31" t="str">
        <f>IFERROR(VLOOKUP(L2859,Setup_Team!$B:$C,2,FALSE), "TDB")</f>
        <v>TDB</v>
      </c>
      <c r="N2859" s="31" t="str">
        <f>VLOOKUP($A2859,Location!$A:$J,9,FALSE)</f>
        <v>Inglewood, Los Angeles, California</v>
      </c>
      <c r="O2859" s="31" t="str">
        <f>VLOOKUP($A2859,Location!$A:$J,10,FALSE)</f>
        <v>SoFi Stadium</v>
      </c>
      <c r="R2859" s="31">
        <v>0</v>
      </c>
      <c r="S2859" s="25">
        <f>VLOOKUP($A2859,Database!$A:$Y,10,FALSE)</f>
        <v>0</v>
      </c>
      <c r="T2859" s="25">
        <f>VLOOKUP($A2859,Database!$A:$Y,11,FALSE)</f>
        <v>0</v>
      </c>
      <c r="U2859" s="25">
        <f>VLOOKUP($A2859,Database!$A:$Y,12,FALSE)</f>
        <v>0</v>
      </c>
      <c r="V2859" s="25" t="str">
        <f>VLOOKUP(A2859,Database!A:M,13,FALSE)</f>
        <v>À venir</v>
      </c>
      <c r="W2859" s="25" t="str">
        <f>VLOOKUP($A2859,Database!$A:$Y,20,FALSE)</f>
        <v/>
      </c>
      <c r="X2859" s="25" t="str">
        <f>VLOOKUP($A2859,Database!$A:$Y,21,FALSE)</f>
        <v/>
      </c>
      <c r="Y2859" s="25" t="str">
        <f ca="1">IF(C2859&lt;NOW(),IF(AND(P2859&gt;Q2859,W2859&gt;X2859),S2859,IF(AND(P2859=Q2859,W2859=X2859),T2859,IF(AND(P2859&lt;Q2859,W2859&lt;X2859),U2859,0))),"")</f>
        <v/>
      </c>
      <c r="Z2859" s="25">
        <f>IF(AND(P2859=W2859,Q2859=X2859),1,0)</f>
        <v>1</v>
      </c>
      <c r="AA2859" s="25" t="str">
        <f>IF(Z2859=0,"",IF(ISBLANK(VLOOKUP(A2859,Database!A:AA,22,FALSE)),"",VLOOKUP(A2859,Database!A:AA,22,FALSE)))</f>
        <v>Exact</v>
      </c>
      <c r="AB2859" s="25">
        <f ca="1">IFERROR(IF(AND(Y2859&lt;&gt;"",OR(V2859="Terminé",V2859="En cours")),VLOOKUP(AA2859,Setup_ScoreExactBonus!A:D,4,FALSE),0),0)</f>
        <v>0</v>
      </c>
      <c r="AC2859" s="31" t="str">
        <f t="shared" ca="1" si="6"/>
        <v/>
      </c>
      <c r="AD2859" s="31">
        <f ca="1">SUMIFS(AC$2:AC2859,D$2:D2859,D2859)*IF(R2859=0,1,2)</f>
        <v>0</v>
      </c>
    </row>
    <row r="2860" spans="1:30" x14ac:dyDescent="0.35">
      <c r="A2860" s="31">
        <f>IF(ISBLANK(B2860),"",COUNTIF(B$2:B2860,B2860))-1</f>
        <v>73</v>
      </c>
      <c r="B2860" s="31">
        <v>12</v>
      </c>
      <c r="C2860" s="10">
        <f>VLOOKUP($A2860,Database!$A:$Y,7,FALSE)</f>
        <v>46201.875</v>
      </c>
      <c r="D2860" s="31" t="str">
        <f>VLOOKUP(Pronostics!$B2860,Setup_MPP!$A:$G,3,FALSE)</f>
        <v>Jaouad1</v>
      </c>
      <c r="E2860" s="31" t="str">
        <f>VLOOKUP(Pronostics!$B2860,Setup_MPP!$A:$G,2,FALSE)</f>
        <v>Jaouad SETTI</v>
      </c>
      <c r="F2860" s="31" t="str">
        <f>VLOOKUP($B2860,Setup_MPP!$A:$E,4,FALSE)</f>
        <v>#C2D4FF</v>
      </c>
      <c r="G2860" s="31" t="str">
        <f>VLOOKUP($B2860,Setup_MPP!$A:$E,5,FALSE)</f>
        <v>#6586D5</v>
      </c>
      <c r="H2860" s="31" t="str">
        <f>IFERROR(IF(AND(A2860&gt;=1,A2860&lt;=104),VLOOKUP($A2860,Location!$A:$J,6,FALSE),IF(A2860=0,"Avant l'ouverture",IF(OR(A2860=105,A2860=106),"Bonus"))),"")</f>
        <v>1/16 Finale</v>
      </c>
      <c r="I2860" s="31" t="str">
        <f>IF(LEFT(H2860,4)="Tour",VLOOKUP(A2860,Database!$A:$C,3,FALSE),"")</f>
        <v/>
      </c>
      <c r="J2860" s="31" t="str">
        <f>VLOOKUP($A2860,Location!$A:$J,7,FALSE)</f>
        <v>TBD</v>
      </c>
      <c r="K2860" s="31" t="str">
        <f>IFERROR(VLOOKUP(J2860,Setup_Team!$B:$C,2,FALSE), "TDB")</f>
        <v>TDB</v>
      </c>
      <c r="L2860" s="31" t="str">
        <f>VLOOKUP($A2860,Location!$A:$J,8,FALSE)</f>
        <v>TBD</v>
      </c>
      <c r="M2860" s="31" t="str">
        <f>IFERROR(VLOOKUP(L2860,Setup_Team!$B:$C,2,FALSE), "TDB")</f>
        <v>TDB</v>
      </c>
      <c r="N2860" s="31" t="str">
        <f>VLOOKUP($A2860,Location!$A:$J,9,FALSE)</f>
        <v>Inglewood, Los Angeles, California</v>
      </c>
      <c r="O2860" s="31" t="str">
        <f>VLOOKUP($A2860,Location!$A:$J,10,FALSE)</f>
        <v>SoFi Stadium</v>
      </c>
      <c r="R2860" s="31">
        <v>0</v>
      </c>
      <c r="S2860" s="25">
        <f>VLOOKUP($A2860,Database!$A:$Y,10,FALSE)</f>
        <v>0</v>
      </c>
      <c r="T2860" s="25">
        <f>VLOOKUP($A2860,Database!$A:$Y,11,FALSE)</f>
        <v>0</v>
      </c>
      <c r="U2860" s="25">
        <f>VLOOKUP($A2860,Database!$A:$Y,12,FALSE)</f>
        <v>0</v>
      </c>
      <c r="V2860" s="25" t="str">
        <f>VLOOKUP(A2860,Database!A:M,13,FALSE)</f>
        <v>À venir</v>
      </c>
      <c r="W2860" s="25" t="str">
        <f>VLOOKUP($A2860,Database!$A:$Y,20,FALSE)</f>
        <v/>
      </c>
      <c r="X2860" s="25" t="str">
        <f>VLOOKUP($A2860,Database!$A:$Y,21,FALSE)</f>
        <v/>
      </c>
      <c r="Y2860" s="25" t="str">
        <f ca="1">IF(C2860&lt;NOW(),IF(AND(P2860&gt;Q2860,W2860&gt;X2860),S2860,IF(AND(P2860=Q2860,W2860=X2860),T2860,IF(AND(P2860&lt;Q2860,W2860&lt;X2860),U2860,0))),"")</f>
        <v/>
      </c>
      <c r="Z2860" s="25">
        <f>IF(AND(P2860=W2860,Q2860=X2860),1,0)</f>
        <v>1</v>
      </c>
      <c r="AA2860" s="25" t="str">
        <f>IF(Z2860=0,"",IF(ISBLANK(VLOOKUP(A2860,Database!A:AA,22,FALSE)),"",VLOOKUP(A2860,Database!A:AA,22,FALSE)))</f>
        <v>Exact</v>
      </c>
      <c r="AB2860" s="25">
        <f ca="1">IFERROR(IF(AND(Y2860&lt;&gt;"",OR(V2860="Terminé",V2860="En cours")),VLOOKUP(AA2860,Setup_ScoreExactBonus!A:D,4,FALSE),0),0)</f>
        <v>0</v>
      </c>
      <c r="AC2860" s="31" t="str">
        <f t="shared" ca="1" si="6"/>
        <v/>
      </c>
      <c r="AD2860" s="31">
        <f ca="1">SUMIFS(AC$2:AC2860,D$2:D2860,D2860)*IF(R2860=0,1,2)</f>
        <v>0</v>
      </c>
    </row>
    <row r="2861" spans="1:30" x14ac:dyDescent="0.35">
      <c r="A2861" s="31">
        <f>IF(ISBLANK(B2861),"",COUNTIF(B$2:B2861,B2861))-1</f>
        <v>73</v>
      </c>
      <c r="B2861" s="31">
        <v>13</v>
      </c>
      <c r="C2861" s="10">
        <f>VLOOKUP($A2861,Database!$A:$Y,7,FALSE)</f>
        <v>46201.875</v>
      </c>
      <c r="D2861" s="31" t="str">
        <f>VLOOKUP(Pronostics!$B2861,Setup_MPP!$A:$G,3,FALSE)</f>
        <v>Julien_I</v>
      </c>
      <c r="E2861" s="31" t="str">
        <f>VLOOKUP(Pronostics!$B2861,Setup_MPP!$A:$G,2,FALSE)</f>
        <v>Julien INGE</v>
      </c>
      <c r="F2861" s="31" t="str">
        <f>VLOOKUP($B2861,Setup_MPP!$A:$E,4,FALSE)</f>
        <v>#C1E0EF</v>
      </c>
      <c r="G2861" s="31" t="str">
        <f>VLOOKUP($B2861,Setup_MPP!$A:$E,5,FALSE)</f>
        <v>#4F91B2</v>
      </c>
      <c r="H2861" s="31" t="str">
        <f>IFERROR(IF(AND(A2861&gt;=1,A2861&lt;=104),VLOOKUP($A2861,Location!$A:$J,6,FALSE),IF(A2861=0,"Avant l'ouverture",IF(OR(A2861=105,A2861=106),"Bonus"))),"")</f>
        <v>1/16 Finale</v>
      </c>
      <c r="I2861" s="31" t="str">
        <f>IF(LEFT(H2861,4)="Tour",VLOOKUP(A2861,Database!$A:$C,3,FALSE),"")</f>
        <v/>
      </c>
      <c r="J2861" s="31" t="str">
        <f>VLOOKUP($A2861,Location!$A:$J,7,FALSE)</f>
        <v>TBD</v>
      </c>
      <c r="K2861" s="31" t="str">
        <f>IFERROR(VLOOKUP(J2861,Setup_Team!$B:$C,2,FALSE), "TDB")</f>
        <v>TDB</v>
      </c>
      <c r="L2861" s="31" t="str">
        <f>VLOOKUP($A2861,Location!$A:$J,8,FALSE)</f>
        <v>TBD</v>
      </c>
      <c r="M2861" s="31" t="str">
        <f>IFERROR(VLOOKUP(L2861,Setup_Team!$B:$C,2,FALSE), "TDB")</f>
        <v>TDB</v>
      </c>
      <c r="N2861" s="31" t="str">
        <f>VLOOKUP($A2861,Location!$A:$J,9,FALSE)</f>
        <v>Inglewood, Los Angeles, California</v>
      </c>
      <c r="O2861" s="31" t="str">
        <f>VLOOKUP($A2861,Location!$A:$J,10,FALSE)</f>
        <v>SoFi Stadium</v>
      </c>
      <c r="R2861" s="31">
        <v>0</v>
      </c>
      <c r="S2861" s="25">
        <f>VLOOKUP($A2861,Database!$A:$Y,10,FALSE)</f>
        <v>0</v>
      </c>
      <c r="T2861" s="25">
        <f>VLOOKUP($A2861,Database!$A:$Y,11,FALSE)</f>
        <v>0</v>
      </c>
      <c r="U2861" s="25">
        <f>VLOOKUP($A2861,Database!$A:$Y,12,FALSE)</f>
        <v>0</v>
      </c>
      <c r="V2861" s="25" t="str">
        <f>VLOOKUP(A2861,Database!A:M,13,FALSE)</f>
        <v>À venir</v>
      </c>
      <c r="W2861" s="25" t="str">
        <f>VLOOKUP($A2861,Database!$A:$Y,20,FALSE)</f>
        <v/>
      </c>
      <c r="X2861" s="25" t="str">
        <f>VLOOKUP($A2861,Database!$A:$Y,21,FALSE)</f>
        <v/>
      </c>
      <c r="Y2861" s="25" t="str">
        <f ca="1">IF(C2861&lt;NOW(),IF(AND(P2861&gt;Q2861,W2861&gt;X2861),S2861,IF(AND(P2861=Q2861,W2861=X2861),T2861,IF(AND(P2861&lt;Q2861,W2861&lt;X2861),U2861,0))),"")</f>
        <v/>
      </c>
      <c r="Z2861" s="25">
        <f>IF(AND(P2861=W2861,Q2861=X2861),1,0)</f>
        <v>1</v>
      </c>
      <c r="AA2861" s="25" t="str">
        <f>IF(Z2861=0,"",IF(ISBLANK(VLOOKUP(A2861,Database!A:AA,22,FALSE)),"",VLOOKUP(A2861,Database!A:AA,22,FALSE)))</f>
        <v>Exact</v>
      </c>
      <c r="AB2861" s="25">
        <f ca="1">IFERROR(IF(AND(Y2861&lt;&gt;"",OR(V2861="Terminé",V2861="En cours")),VLOOKUP(AA2861,Setup_ScoreExactBonus!A:D,4,FALSE),0),0)</f>
        <v>0</v>
      </c>
      <c r="AC2861" s="31" t="str">
        <f t="shared" ca="1" si="6"/>
        <v/>
      </c>
      <c r="AD2861" s="31">
        <f ca="1">SUMIFS(AC$2:AC2861,D$2:D2861,D2861)*IF(R2861=0,1,2)</f>
        <v>0</v>
      </c>
    </row>
    <row r="2862" spans="1:30" x14ac:dyDescent="0.35">
      <c r="A2862" s="31">
        <f>IF(ISBLANK(B2862),"",COUNTIF(B$2:B2862,B2862))-1</f>
        <v>73</v>
      </c>
      <c r="B2862" s="31">
        <v>14</v>
      </c>
      <c r="C2862" s="10">
        <f>VLOOKUP($A2862,Database!$A:$Y,7,FALSE)</f>
        <v>46201.875</v>
      </c>
      <c r="D2862" s="31" t="str">
        <f>VLOOKUP(Pronostics!$B2862,Setup_MPP!$A:$G,3,FALSE)</f>
        <v>MarieEYT</v>
      </c>
      <c r="E2862" s="31" t="str">
        <f>VLOOKUP(Pronostics!$B2862,Setup_MPP!$A:$G,2,FALSE)</f>
        <v>Marie EXBRAYAT</v>
      </c>
      <c r="F2862" s="31" t="str">
        <f>VLOOKUP($B2862,Setup_MPP!$A:$E,4,FALSE)</f>
        <v>#FFAFD2</v>
      </c>
      <c r="G2862" s="31" t="str">
        <f>VLOOKUP($B2862,Setup_MPP!$A:$E,5,FALSE)</f>
        <v>#F2589B</v>
      </c>
      <c r="H2862" s="31" t="str">
        <f>IFERROR(IF(AND(A2862&gt;=1,A2862&lt;=104),VLOOKUP($A2862,Location!$A:$J,6,FALSE),IF(A2862=0,"Avant l'ouverture",IF(OR(A2862=105,A2862=106),"Bonus"))),"")</f>
        <v>1/16 Finale</v>
      </c>
      <c r="I2862" s="31" t="str">
        <f>IF(LEFT(H2862,4)="Tour",VLOOKUP(A2862,Database!$A:$C,3,FALSE),"")</f>
        <v/>
      </c>
      <c r="J2862" s="31" t="str">
        <f>VLOOKUP($A2862,Location!$A:$J,7,FALSE)</f>
        <v>TBD</v>
      </c>
      <c r="K2862" s="31" t="str">
        <f>IFERROR(VLOOKUP(J2862,Setup_Team!$B:$C,2,FALSE), "TDB")</f>
        <v>TDB</v>
      </c>
      <c r="L2862" s="31" t="str">
        <f>VLOOKUP($A2862,Location!$A:$J,8,FALSE)</f>
        <v>TBD</v>
      </c>
      <c r="M2862" s="31" t="str">
        <f>IFERROR(VLOOKUP(L2862,Setup_Team!$B:$C,2,FALSE), "TDB")</f>
        <v>TDB</v>
      </c>
      <c r="N2862" s="31" t="str">
        <f>VLOOKUP($A2862,Location!$A:$J,9,FALSE)</f>
        <v>Inglewood, Los Angeles, California</v>
      </c>
      <c r="O2862" s="31" t="str">
        <f>VLOOKUP($A2862,Location!$A:$J,10,FALSE)</f>
        <v>SoFi Stadium</v>
      </c>
      <c r="R2862" s="31">
        <v>0</v>
      </c>
      <c r="S2862" s="25">
        <f>VLOOKUP($A2862,Database!$A:$Y,10,FALSE)</f>
        <v>0</v>
      </c>
      <c r="T2862" s="25">
        <f>VLOOKUP($A2862,Database!$A:$Y,11,FALSE)</f>
        <v>0</v>
      </c>
      <c r="U2862" s="25">
        <f>VLOOKUP($A2862,Database!$A:$Y,12,FALSE)</f>
        <v>0</v>
      </c>
      <c r="V2862" s="25" t="str">
        <f>VLOOKUP(A2862,Database!A:M,13,FALSE)</f>
        <v>À venir</v>
      </c>
      <c r="W2862" s="25" t="str">
        <f>VLOOKUP($A2862,Database!$A:$Y,20,FALSE)</f>
        <v/>
      </c>
      <c r="X2862" s="25" t="str">
        <f>VLOOKUP($A2862,Database!$A:$Y,21,FALSE)</f>
        <v/>
      </c>
      <c r="Y2862" s="25" t="str">
        <f ca="1">IF(C2862&lt;NOW(),IF(AND(P2862&gt;Q2862,W2862&gt;X2862),S2862,IF(AND(P2862=Q2862,W2862=X2862),T2862,IF(AND(P2862&lt;Q2862,W2862&lt;X2862),U2862,0))),"")</f>
        <v/>
      </c>
      <c r="Z2862" s="25">
        <f>IF(AND(P2862=W2862,Q2862=X2862),1,0)</f>
        <v>1</v>
      </c>
      <c r="AA2862" s="25" t="str">
        <f>IF(Z2862=0,"",IF(ISBLANK(VLOOKUP(A2862,Database!A:AA,22,FALSE)),"",VLOOKUP(A2862,Database!A:AA,22,FALSE)))</f>
        <v>Exact</v>
      </c>
      <c r="AB2862" s="25">
        <f ca="1">IFERROR(IF(AND(Y2862&lt;&gt;"",OR(V2862="Terminé",V2862="En cours")),VLOOKUP(AA2862,Setup_ScoreExactBonus!A:D,4,FALSE),0),0)</f>
        <v>0</v>
      </c>
      <c r="AC2862" s="31" t="str">
        <f t="shared" ca="1" si="6"/>
        <v/>
      </c>
      <c r="AD2862" s="31">
        <f ca="1">SUMIFS(AC$2:AC2862,D$2:D2862,D2862)*IF(R2862=0,1,2)</f>
        <v>0</v>
      </c>
    </row>
    <row r="2863" spans="1:30" x14ac:dyDescent="0.35">
      <c r="A2863" s="31">
        <f>IF(ISBLANK(B2863),"",COUNTIF(B$2:B2863,B2863))-1</f>
        <v>73</v>
      </c>
      <c r="B2863" s="31">
        <v>15</v>
      </c>
      <c r="C2863" s="10">
        <f>VLOOKUP($A2863,Database!$A:$Y,7,FALSE)</f>
        <v>46201.875</v>
      </c>
      <c r="D2863" s="31" t="str">
        <f>VLOOKUP(Pronostics!$B2863,Setup_MPP!$A:$G,3,FALSE)</f>
        <v>Amine#8UL9R</v>
      </c>
      <c r="E2863" s="31" t="str">
        <f>VLOOKUP(Pronostics!$B2863,Setup_MPP!$A:$G,2,FALSE)</f>
        <v>Amine ZARROUKI</v>
      </c>
      <c r="F2863" s="31" t="str">
        <f>VLOOKUP($B2863,Setup_MPP!$A:$E,4,FALSE)</f>
        <v>#FF9898</v>
      </c>
      <c r="G2863" s="31" t="str">
        <f>VLOOKUP($B2863,Setup_MPP!$A:$E,5,FALSE)</f>
        <v>#FF5D5D</v>
      </c>
      <c r="H2863" s="31" t="str">
        <f>IFERROR(IF(AND(A2863&gt;=1,A2863&lt;=104),VLOOKUP($A2863,Location!$A:$J,6,FALSE),IF(A2863=0,"Avant l'ouverture",IF(OR(A2863=105,A2863=106),"Bonus"))),"")</f>
        <v>1/16 Finale</v>
      </c>
      <c r="I2863" s="31" t="str">
        <f>IF(LEFT(H2863,4)="Tour",VLOOKUP(A2863,Database!$A:$C,3,FALSE),"")</f>
        <v/>
      </c>
      <c r="J2863" s="31" t="str">
        <f>VLOOKUP($A2863,Location!$A:$J,7,FALSE)</f>
        <v>TBD</v>
      </c>
      <c r="K2863" s="31" t="str">
        <f>IFERROR(VLOOKUP(J2863,Setup_Team!$B:$C,2,FALSE), "TDB")</f>
        <v>TDB</v>
      </c>
      <c r="L2863" s="31" t="str">
        <f>VLOOKUP($A2863,Location!$A:$J,8,FALSE)</f>
        <v>TBD</v>
      </c>
      <c r="M2863" s="31" t="str">
        <f>IFERROR(VLOOKUP(L2863,Setup_Team!$B:$C,2,FALSE), "TDB")</f>
        <v>TDB</v>
      </c>
      <c r="N2863" s="31" t="str">
        <f>VLOOKUP($A2863,Location!$A:$J,9,FALSE)</f>
        <v>Inglewood, Los Angeles, California</v>
      </c>
      <c r="O2863" s="31" t="str">
        <f>VLOOKUP($A2863,Location!$A:$J,10,FALSE)</f>
        <v>SoFi Stadium</v>
      </c>
      <c r="R2863" s="31">
        <v>0</v>
      </c>
      <c r="S2863" s="25">
        <f>VLOOKUP($A2863,Database!$A:$Y,10,FALSE)</f>
        <v>0</v>
      </c>
      <c r="T2863" s="25">
        <f>VLOOKUP($A2863,Database!$A:$Y,11,FALSE)</f>
        <v>0</v>
      </c>
      <c r="U2863" s="25">
        <f>VLOOKUP($A2863,Database!$A:$Y,12,FALSE)</f>
        <v>0</v>
      </c>
      <c r="V2863" s="25" t="str">
        <f>VLOOKUP(A2863,Database!A:M,13,FALSE)</f>
        <v>À venir</v>
      </c>
      <c r="W2863" s="25" t="str">
        <f>VLOOKUP($A2863,Database!$A:$Y,20,FALSE)</f>
        <v/>
      </c>
      <c r="X2863" s="25" t="str">
        <f>VLOOKUP($A2863,Database!$A:$Y,21,FALSE)</f>
        <v/>
      </c>
      <c r="Y2863" s="25" t="str">
        <f ca="1">IF(C2863&lt;NOW(),IF(AND(P2863&gt;Q2863,W2863&gt;X2863),S2863,IF(AND(P2863=Q2863,W2863=X2863),T2863,IF(AND(P2863&lt;Q2863,W2863&lt;X2863),U2863,0))),"")</f>
        <v/>
      </c>
      <c r="Z2863" s="25">
        <f>IF(AND(P2863=W2863,Q2863=X2863),1,0)</f>
        <v>1</v>
      </c>
      <c r="AA2863" s="25" t="str">
        <f>IF(Z2863=0,"",IF(ISBLANK(VLOOKUP(A2863,Database!A:AA,22,FALSE)),"",VLOOKUP(A2863,Database!A:AA,22,FALSE)))</f>
        <v>Exact</v>
      </c>
      <c r="AB2863" s="25">
        <f ca="1">IFERROR(IF(AND(Y2863&lt;&gt;"",OR(V2863="Terminé",V2863="En cours")),VLOOKUP(AA2863,Setup_ScoreExactBonus!A:D,4,FALSE),0),0)</f>
        <v>0</v>
      </c>
      <c r="AC2863" s="31" t="str">
        <f t="shared" ca="1" si="6"/>
        <v/>
      </c>
      <c r="AD2863" s="31">
        <f ca="1">SUMIFS(AC$2:AC2863,D$2:D2863,D2863)*IF(R2863=0,1,2)</f>
        <v>0</v>
      </c>
    </row>
    <row r="2864" spans="1:30" x14ac:dyDescent="0.35">
      <c r="A2864" s="31">
        <f>IF(ISBLANK(B2864),"",COUNTIF(B$2:B2864,B2864))-1</f>
        <v>73</v>
      </c>
      <c r="B2864" s="31">
        <v>16</v>
      </c>
      <c r="C2864" s="10">
        <f>VLOOKUP($A2864,Database!$A:$Y,7,FALSE)</f>
        <v>46201.875</v>
      </c>
      <c r="D2864" s="31" t="str">
        <f>VLOOKUP(Pronostics!$B2864,Setup_MPP!$A:$G,3,FALSE)</f>
        <v>Laura#8V93E</v>
      </c>
      <c r="E2864" s="31" t="str">
        <f>VLOOKUP(Pronostics!$B2864,Setup_MPP!$A:$G,2,FALSE)</f>
        <v>Laura GIULIANO</v>
      </c>
      <c r="F2864" s="31" t="str">
        <f>VLOOKUP($B2864,Setup_MPP!$A:$E,4,FALSE)</f>
        <v>#86A4FE</v>
      </c>
      <c r="G2864" s="31" t="str">
        <f>VLOOKUP($B2864,Setup_MPP!$A:$E,5,FALSE)</f>
        <v>#3769FF</v>
      </c>
      <c r="H2864" s="31" t="str">
        <f>IFERROR(IF(AND(A2864&gt;=1,A2864&lt;=104),VLOOKUP($A2864,Location!$A:$J,6,FALSE),IF(A2864=0,"Avant l'ouverture",IF(OR(A2864=105,A2864=106),"Bonus"))),"")</f>
        <v>1/16 Finale</v>
      </c>
      <c r="I2864" s="31" t="str">
        <f>IF(LEFT(H2864,4)="Tour",VLOOKUP(A2864,Database!$A:$C,3,FALSE),"")</f>
        <v/>
      </c>
      <c r="J2864" s="31" t="str">
        <f>VLOOKUP($A2864,Location!$A:$J,7,FALSE)</f>
        <v>TBD</v>
      </c>
      <c r="K2864" s="31" t="str">
        <f>IFERROR(VLOOKUP(J2864,Setup_Team!$B:$C,2,FALSE), "TDB")</f>
        <v>TDB</v>
      </c>
      <c r="L2864" s="31" t="str">
        <f>VLOOKUP($A2864,Location!$A:$J,8,FALSE)</f>
        <v>TBD</v>
      </c>
      <c r="M2864" s="31" t="str">
        <f>IFERROR(VLOOKUP(L2864,Setup_Team!$B:$C,2,FALSE), "TDB")</f>
        <v>TDB</v>
      </c>
      <c r="N2864" s="31" t="str">
        <f>VLOOKUP($A2864,Location!$A:$J,9,FALSE)</f>
        <v>Inglewood, Los Angeles, California</v>
      </c>
      <c r="O2864" s="31" t="str">
        <f>VLOOKUP($A2864,Location!$A:$J,10,FALSE)</f>
        <v>SoFi Stadium</v>
      </c>
      <c r="R2864" s="31">
        <v>0</v>
      </c>
      <c r="S2864" s="25">
        <f>VLOOKUP($A2864,Database!$A:$Y,10,FALSE)</f>
        <v>0</v>
      </c>
      <c r="T2864" s="25">
        <f>VLOOKUP($A2864,Database!$A:$Y,11,FALSE)</f>
        <v>0</v>
      </c>
      <c r="U2864" s="25">
        <f>VLOOKUP($A2864,Database!$A:$Y,12,FALSE)</f>
        <v>0</v>
      </c>
      <c r="V2864" s="25" t="str">
        <f>VLOOKUP(A2864,Database!A:M,13,FALSE)</f>
        <v>À venir</v>
      </c>
      <c r="W2864" s="25" t="str">
        <f>VLOOKUP($A2864,Database!$A:$Y,20,FALSE)</f>
        <v/>
      </c>
      <c r="X2864" s="25" t="str">
        <f>VLOOKUP($A2864,Database!$A:$Y,21,FALSE)</f>
        <v/>
      </c>
      <c r="Y2864" s="25" t="str">
        <f ca="1">IF(C2864&lt;NOW(),IF(AND(P2864&gt;Q2864,W2864&gt;X2864),S2864,IF(AND(P2864=Q2864,W2864=X2864),T2864,IF(AND(P2864&lt;Q2864,W2864&lt;X2864),U2864,0))),"")</f>
        <v/>
      </c>
      <c r="Z2864" s="25">
        <f>IF(AND(P2864=W2864,Q2864=X2864),1,0)</f>
        <v>1</v>
      </c>
      <c r="AA2864" s="25" t="str">
        <f>IF(Z2864=0,"",IF(ISBLANK(VLOOKUP(A2864,Database!A:AA,22,FALSE)),"",VLOOKUP(A2864,Database!A:AA,22,FALSE)))</f>
        <v>Exact</v>
      </c>
      <c r="AB2864" s="25">
        <f ca="1">IFERROR(IF(AND(Y2864&lt;&gt;"",OR(V2864="Terminé",V2864="En cours")),VLOOKUP(AA2864,Setup_ScoreExactBonus!A:D,4,FALSE),0),0)</f>
        <v>0</v>
      </c>
      <c r="AC2864" s="31" t="str">
        <f t="shared" ca="1" si="6"/>
        <v/>
      </c>
      <c r="AD2864" s="31">
        <f ca="1">SUMIFS(AC$2:AC2864,D$2:D2864,D2864)*IF(R2864=0,1,2)</f>
        <v>0</v>
      </c>
    </row>
    <row r="2865" spans="1:30" x14ac:dyDescent="0.35">
      <c r="A2865" s="31">
        <f>IF(ISBLANK(B2865),"",COUNTIF(B$2:B2865,B2865))-1</f>
        <v>73</v>
      </c>
      <c r="B2865" s="31">
        <v>17</v>
      </c>
      <c r="C2865" s="10">
        <f>VLOOKUP($A2865,Database!$A:$Y,7,FALSE)</f>
        <v>46201.875</v>
      </c>
      <c r="D2865" s="31" t="str">
        <f>VLOOKUP(Pronostics!$B2865,Setup_MPP!$A:$G,3,FALSE)</f>
        <v>Joueur17</v>
      </c>
      <c r="E2865" s="31" t="str">
        <f>VLOOKUP(Pronostics!$B2865,Setup_MPP!$A:$G,2,FALSE)</f>
        <v>Joueur17</v>
      </c>
      <c r="F2865" s="31" t="str">
        <f>VLOOKUP($B2865,Setup_MPP!$A:$E,4,FALSE)</f>
        <v>#FFB0B0</v>
      </c>
      <c r="G2865" s="31" t="str">
        <f>VLOOKUP($B2865,Setup_MPP!$A:$E,5,FALSE)</f>
        <v>#F25757</v>
      </c>
      <c r="H2865" s="31" t="str">
        <f>IFERROR(IF(AND(A2865&gt;=1,A2865&lt;=104),VLOOKUP($A2865,Location!$A:$J,6,FALSE),IF(A2865=0,"Avant l'ouverture",IF(OR(A2865=105,A2865=106),"Bonus"))),"")</f>
        <v>1/16 Finale</v>
      </c>
      <c r="I2865" s="31" t="str">
        <f>IF(LEFT(H2865,4)="Tour",VLOOKUP(A2865,Database!$A:$C,3,FALSE),"")</f>
        <v/>
      </c>
      <c r="J2865" s="31" t="str">
        <f>VLOOKUP($A2865,Location!$A:$J,7,FALSE)</f>
        <v>TBD</v>
      </c>
      <c r="K2865" s="31" t="str">
        <f>IFERROR(VLOOKUP(J2865,Setup_Team!$B:$C,2,FALSE), "TDB")</f>
        <v>TDB</v>
      </c>
      <c r="L2865" s="31" t="str">
        <f>VLOOKUP($A2865,Location!$A:$J,8,FALSE)</f>
        <v>TBD</v>
      </c>
      <c r="M2865" s="31" t="str">
        <f>IFERROR(VLOOKUP(L2865,Setup_Team!$B:$C,2,FALSE), "TDB")</f>
        <v>TDB</v>
      </c>
      <c r="N2865" s="31" t="str">
        <f>VLOOKUP($A2865,Location!$A:$J,9,FALSE)</f>
        <v>Inglewood, Los Angeles, California</v>
      </c>
      <c r="O2865" s="31" t="str">
        <f>VLOOKUP($A2865,Location!$A:$J,10,FALSE)</f>
        <v>SoFi Stadium</v>
      </c>
      <c r="R2865" s="31">
        <v>0</v>
      </c>
      <c r="S2865" s="25">
        <f>VLOOKUP($A2865,Database!$A:$Y,10,FALSE)</f>
        <v>0</v>
      </c>
      <c r="T2865" s="25">
        <f>VLOOKUP($A2865,Database!$A:$Y,11,FALSE)</f>
        <v>0</v>
      </c>
      <c r="U2865" s="25">
        <f>VLOOKUP($A2865,Database!$A:$Y,12,FALSE)</f>
        <v>0</v>
      </c>
      <c r="V2865" s="25" t="str">
        <f>VLOOKUP(A2865,Database!A:M,13,FALSE)</f>
        <v>À venir</v>
      </c>
      <c r="W2865" s="25" t="str">
        <f>VLOOKUP($A2865,Database!$A:$Y,20,FALSE)</f>
        <v/>
      </c>
      <c r="X2865" s="25" t="str">
        <f>VLOOKUP($A2865,Database!$A:$Y,21,FALSE)</f>
        <v/>
      </c>
      <c r="Y2865" s="25" t="str">
        <f ca="1">IF(C2865&lt;NOW(),IF(AND(P2865&gt;Q2865,W2865&gt;X2865),S2865,IF(AND(P2865=Q2865,W2865=X2865),T2865,IF(AND(P2865&lt;Q2865,W2865&lt;X2865),U2865,0))),"")</f>
        <v/>
      </c>
      <c r="Z2865" s="25">
        <f>IF(AND(P2865=W2865,Q2865=X2865),1,0)</f>
        <v>1</v>
      </c>
      <c r="AA2865" s="25" t="str">
        <f>IF(Z2865=0,"",IF(ISBLANK(VLOOKUP(A2865,Database!A:AA,22,FALSE)),"",VLOOKUP(A2865,Database!A:AA,22,FALSE)))</f>
        <v>Exact</v>
      </c>
      <c r="AB2865" s="25">
        <f ca="1">IFERROR(IF(AND(Y2865&lt;&gt;"",OR(V2865="Terminé",V2865="En cours")),VLOOKUP(AA2865,Setup_ScoreExactBonus!A:D,4,FALSE),0),0)</f>
        <v>0</v>
      </c>
      <c r="AC2865" s="31" t="str">
        <f t="shared" ca="1" si="6"/>
        <v/>
      </c>
      <c r="AD2865" s="31">
        <f ca="1">SUMIFS(AC$2:AC2865,D$2:D2865,D2865)*IF(R2865=0,1,2)</f>
        <v>0</v>
      </c>
    </row>
    <row r="2866" spans="1:30" x14ac:dyDescent="0.35">
      <c r="A2866" s="31">
        <f>IF(ISBLANK(B2866),"",COUNTIF(B$2:B2866,B2866))-1</f>
        <v>73</v>
      </c>
      <c r="B2866" s="31">
        <v>18</v>
      </c>
      <c r="C2866" s="10">
        <f>VLOOKUP($A2866,Database!$A:$Y,7,FALSE)</f>
        <v>46201.875</v>
      </c>
      <c r="D2866" s="31" t="str">
        <f>VLOOKUP(Pronostics!$B2866,Setup_MPP!$A:$G,3,FALSE)</f>
        <v>Joueur18</v>
      </c>
      <c r="E2866" s="31" t="str">
        <f>VLOOKUP(Pronostics!$B2866,Setup_MPP!$A:$G,2,FALSE)</f>
        <v>Joueur18</v>
      </c>
      <c r="F2866" s="31" t="str">
        <f>VLOOKUP($B2866,Setup_MPP!$A:$E,4,FALSE)</f>
        <v>#FFC9B0</v>
      </c>
      <c r="G2866" s="31" t="str">
        <f>VLOOKUP($B2866,Setup_MPP!$A:$E,5,FALSE)</f>
        <v>#F28D57</v>
      </c>
      <c r="H2866" s="31" t="str">
        <f>IFERROR(IF(AND(A2866&gt;=1,A2866&lt;=104),VLOOKUP($A2866,Location!$A:$J,6,FALSE),IF(A2866=0,"Avant l'ouverture",IF(OR(A2866=105,A2866=106),"Bonus"))),"")</f>
        <v>1/16 Finale</v>
      </c>
      <c r="I2866" s="31" t="str">
        <f>IF(LEFT(H2866,4)="Tour",VLOOKUP(A2866,Database!$A:$C,3,FALSE),"")</f>
        <v/>
      </c>
      <c r="J2866" s="31" t="str">
        <f>VLOOKUP($A2866,Location!$A:$J,7,FALSE)</f>
        <v>TBD</v>
      </c>
      <c r="K2866" s="31" t="str">
        <f>IFERROR(VLOOKUP(J2866,Setup_Team!$B:$C,2,FALSE), "TDB")</f>
        <v>TDB</v>
      </c>
      <c r="L2866" s="31" t="str">
        <f>VLOOKUP($A2866,Location!$A:$J,8,FALSE)</f>
        <v>TBD</v>
      </c>
      <c r="M2866" s="31" t="str">
        <f>IFERROR(VLOOKUP(L2866,Setup_Team!$B:$C,2,FALSE), "TDB")</f>
        <v>TDB</v>
      </c>
      <c r="N2866" s="31" t="str">
        <f>VLOOKUP($A2866,Location!$A:$J,9,FALSE)</f>
        <v>Inglewood, Los Angeles, California</v>
      </c>
      <c r="O2866" s="31" t="str">
        <f>VLOOKUP($A2866,Location!$A:$J,10,FALSE)</f>
        <v>SoFi Stadium</v>
      </c>
      <c r="R2866" s="31">
        <v>0</v>
      </c>
      <c r="S2866" s="25">
        <f>VLOOKUP($A2866,Database!$A:$Y,10,FALSE)</f>
        <v>0</v>
      </c>
      <c r="T2866" s="25">
        <f>VLOOKUP($A2866,Database!$A:$Y,11,FALSE)</f>
        <v>0</v>
      </c>
      <c r="U2866" s="25">
        <f>VLOOKUP($A2866,Database!$A:$Y,12,FALSE)</f>
        <v>0</v>
      </c>
      <c r="V2866" s="25" t="str">
        <f>VLOOKUP(A2866,Database!A:M,13,FALSE)</f>
        <v>À venir</v>
      </c>
      <c r="W2866" s="25" t="str">
        <f>VLOOKUP($A2866,Database!$A:$Y,20,FALSE)</f>
        <v/>
      </c>
      <c r="X2866" s="25" t="str">
        <f>VLOOKUP($A2866,Database!$A:$Y,21,FALSE)</f>
        <v/>
      </c>
      <c r="Y2866" s="25" t="str">
        <f ca="1">IF(C2866&lt;NOW(),IF(AND(P2866&gt;Q2866,W2866&gt;X2866),S2866,IF(AND(P2866=Q2866,W2866=X2866),T2866,IF(AND(P2866&lt;Q2866,W2866&lt;X2866),U2866,0))),"")</f>
        <v/>
      </c>
      <c r="Z2866" s="25">
        <f>IF(AND(P2866=W2866,Q2866=X2866),1,0)</f>
        <v>1</v>
      </c>
      <c r="AA2866" s="25" t="str">
        <f>IF(Z2866=0,"",IF(ISBLANK(VLOOKUP(A2866,Database!A:AA,22,FALSE)),"",VLOOKUP(A2866,Database!A:AA,22,FALSE)))</f>
        <v>Exact</v>
      </c>
      <c r="AB2866" s="25">
        <f ca="1">IFERROR(IF(AND(Y2866&lt;&gt;"",OR(V2866="Terminé",V2866="En cours")),VLOOKUP(AA2866,Setup_ScoreExactBonus!A:D,4,FALSE),0),0)</f>
        <v>0</v>
      </c>
      <c r="AC2866" s="31" t="str">
        <f t="shared" ca="1" si="6"/>
        <v/>
      </c>
      <c r="AD2866" s="31">
        <f ca="1">SUMIFS(AC$2:AC2866,D$2:D2866,D2866)*IF(R2866=0,1,2)</f>
        <v>0</v>
      </c>
    </row>
    <row r="2867" spans="1:30" x14ac:dyDescent="0.35">
      <c r="A2867" s="31">
        <f>IF(ISBLANK(B2867),"",COUNTIF(B$2:B2867,B2867))-1</f>
        <v>73</v>
      </c>
      <c r="B2867" s="31">
        <v>19</v>
      </c>
      <c r="C2867" s="10">
        <f>VLOOKUP($A2867,Database!$A:$Y,7,FALSE)</f>
        <v>46201.875</v>
      </c>
      <c r="D2867" s="31" t="str">
        <f>VLOOKUP(Pronostics!$B2867,Setup_MPP!$A:$G,3,FALSE)</f>
        <v>Joueur19</v>
      </c>
      <c r="E2867" s="31" t="str">
        <f>VLOOKUP(Pronostics!$B2867,Setup_MPP!$A:$G,2,FALSE)</f>
        <v>Joueur19</v>
      </c>
      <c r="F2867" s="31" t="str">
        <f>VLOOKUP($B2867,Setup_MPP!$A:$E,4,FALSE)</f>
        <v>#D5D5D5</v>
      </c>
      <c r="G2867" s="31" t="str">
        <f>VLOOKUP($B2867,Setup_MPP!$A:$E,5,FALSE)</f>
        <v>#727272</v>
      </c>
      <c r="H2867" s="31" t="str">
        <f>IFERROR(IF(AND(A2867&gt;=1,A2867&lt;=104),VLOOKUP($A2867,Location!$A:$J,6,FALSE),IF(A2867=0,"Avant l'ouverture",IF(OR(A2867=105,A2867=106),"Bonus"))),"")</f>
        <v>1/16 Finale</v>
      </c>
      <c r="I2867" s="31" t="str">
        <f>IF(LEFT(H2867,4)="Tour",VLOOKUP(A2867,Database!$A:$C,3,FALSE),"")</f>
        <v/>
      </c>
      <c r="J2867" s="31" t="str">
        <f>VLOOKUP($A2867,Location!$A:$J,7,FALSE)</f>
        <v>TBD</v>
      </c>
      <c r="K2867" s="31" t="str">
        <f>IFERROR(VLOOKUP(J2867,Setup_Team!$B:$C,2,FALSE), "TDB")</f>
        <v>TDB</v>
      </c>
      <c r="L2867" s="31" t="str">
        <f>VLOOKUP($A2867,Location!$A:$J,8,FALSE)</f>
        <v>TBD</v>
      </c>
      <c r="M2867" s="31" t="str">
        <f>IFERROR(VLOOKUP(L2867,Setup_Team!$B:$C,2,FALSE), "TDB")</f>
        <v>TDB</v>
      </c>
      <c r="N2867" s="31" t="str">
        <f>VLOOKUP($A2867,Location!$A:$J,9,FALSE)</f>
        <v>Inglewood, Los Angeles, California</v>
      </c>
      <c r="O2867" s="31" t="str">
        <f>VLOOKUP($A2867,Location!$A:$J,10,FALSE)</f>
        <v>SoFi Stadium</v>
      </c>
      <c r="R2867" s="31">
        <v>0</v>
      </c>
      <c r="S2867" s="25">
        <f>VLOOKUP($A2867,Database!$A:$Y,10,FALSE)</f>
        <v>0</v>
      </c>
      <c r="T2867" s="25">
        <f>VLOOKUP($A2867,Database!$A:$Y,11,FALSE)</f>
        <v>0</v>
      </c>
      <c r="U2867" s="25">
        <f>VLOOKUP($A2867,Database!$A:$Y,12,FALSE)</f>
        <v>0</v>
      </c>
      <c r="V2867" s="25" t="str">
        <f>VLOOKUP(A2867,Database!A:M,13,FALSE)</f>
        <v>À venir</v>
      </c>
      <c r="W2867" s="25" t="str">
        <f>VLOOKUP($A2867,Database!$A:$Y,20,FALSE)</f>
        <v/>
      </c>
      <c r="X2867" s="25" t="str">
        <f>VLOOKUP($A2867,Database!$A:$Y,21,FALSE)</f>
        <v/>
      </c>
      <c r="Y2867" s="25" t="str">
        <f ca="1">IF(C2867&lt;NOW(),IF(AND(P2867&gt;Q2867,W2867&gt;X2867),S2867,IF(AND(P2867=Q2867,W2867=X2867),T2867,IF(AND(P2867&lt;Q2867,W2867&lt;X2867),U2867,0))),"")</f>
        <v/>
      </c>
      <c r="Z2867" s="25">
        <f>IF(AND(P2867=W2867,Q2867=X2867),1,0)</f>
        <v>1</v>
      </c>
      <c r="AA2867" s="25" t="str">
        <f>IF(Z2867=0,"",IF(ISBLANK(VLOOKUP(A2867,Database!A:AA,22,FALSE)),"",VLOOKUP(A2867,Database!A:AA,22,FALSE)))</f>
        <v>Exact</v>
      </c>
      <c r="AB2867" s="25">
        <f ca="1">IFERROR(IF(AND(Y2867&lt;&gt;"",OR(V2867="Terminé",V2867="En cours")),VLOOKUP(AA2867,Setup_ScoreExactBonus!A:D,4,FALSE),0),0)</f>
        <v>0</v>
      </c>
      <c r="AC2867" s="31" t="str">
        <f t="shared" ca="1" si="6"/>
        <v/>
      </c>
      <c r="AD2867" s="31">
        <f ca="1">SUMIFS(AC$2:AC2867,D$2:D2867,D2867)*IF(R2867=0,1,2)</f>
        <v>0</v>
      </c>
    </row>
    <row r="2868" spans="1:30" x14ac:dyDescent="0.35">
      <c r="A2868" s="31">
        <f>IF(ISBLANK(B2868),"",COUNTIF(B$2:B2868,B2868))-1</f>
        <v>73</v>
      </c>
      <c r="B2868" s="31">
        <v>20</v>
      </c>
      <c r="C2868" s="10">
        <f>VLOOKUP($A2868,Database!$A:$Y,7,FALSE)</f>
        <v>46201.875</v>
      </c>
      <c r="D2868" s="31" t="str">
        <f>VLOOKUP(Pronostics!$B2868,Setup_MPP!$A:$G,3,FALSE)</f>
        <v>Joueur20</v>
      </c>
      <c r="E2868" s="31" t="str">
        <f>VLOOKUP(Pronostics!$B2868,Setup_MPP!$A:$G,2,FALSE)</f>
        <v>Joueur20</v>
      </c>
      <c r="F2868" s="31" t="str">
        <f>VLOOKUP($B2868,Setup_MPP!$A:$E,4,FALSE)</f>
        <v>#D5D5D5</v>
      </c>
      <c r="G2868" s="31" t="str">
        <f>VLOOKUP($B2868,Setup_MPP!$A:$E,5,FALSE)</f>
        <v>#727272</v>
      </c>
      <c r="H2868" s="31" t="str">
        <f>IFERROR(IF(AND(A2868&gt;=1,A2868&lt;=104),VLOOKUP($A2868,Location!$A:$J,6,FALSE),IF(A2868=0,"Avant l'ouverture",IF(OR(A2868=105,A2868=106),"Bonus"))),"")</f>
        <v>1/16 Finale</v>
      </c>
      <c r="I2868" s="31" t="str">
        <f>IF(LEFT(H2868,4)="Tour",VLOOKUP(A2868,Database!$A:$C,3,FALSE),"")</f>
        <v/>
      </c>
      <c r="J2868" s="31" t="str">
        <f>VLOOKUP($A2868,Location!$A:$J,7,FALSE)</f>
        <v>TBD</v>
      </c>
      <c r="K2868" s="31" t="str">
        <f>IFERROR(VLOOKUP(J2868,Setup_Team!$B:$C,2,FALSE), "TDB")</f>
        <v>TDB</v>
      </c>
      <c r="L2868" s="31" t="str">
        <f>VLOOKUP($A2868,Location!$A:$J,8,FALSE)</f>
        <v>TBD</v>
      </c>
      <c r="M2868" s="31" t="str">
        <f>IFERROR(VLOOKUP(L2868,Setup_Team!$B:$C,2,FALSE), "TDB")</f>
        <v>TDB</v>
      </c>
      <c r="N2868" s="31" t="str">
        <f>VLOOKUP($A2868,Location!$A:$J,9,FALSE)</f>
        <v>Inglewood, Los Angeles, California</v>
      </c>
      <c r="O2868" s="31" t="str">
        <f>VLOOKUP($A2868,Location!$A:$J,10,FALSE)</f>
        <v>SoFi Stadium</v>
      </c>
      <c r="R2868" s="31">
        <v>0</v>
      </c>
      <c r="S2868" s="25">
        <f>VLOOKUP($A2868,Database!$A:$Y,10,FALSE)</f>
        <v>0</v>
      </c>
      <c r="T2868" s="25">
        <f>VLOOKUP($A2868,Database!$A:$Y,11,FALSE)</f>
        <v>0</v>
      </c>
      <c r="U2868" s="25">
        <f>VLOOKUP($A2868,Database!$A:$Y,12,FALSE)</f>
        <v>0</v>
      </c>
      <c r="V2868" s="25" t="str">
        <f>VLOOKUP(A2868,Database!A:M,13,FALSE)</f>
        <v>À venir</v>
      </c>
      <c r="W2868" s="25" t="str">
        <f>VLOOKUP($A2868,Database!$A:$Y,20,FALSE)</f>
        <v/>
      </c>
      <c r="X2868" s="25" t="str">
        <f>VLOOKUP($A2868,Database!$A:$Y,21,FALSE)</f>
        <v/>
      </c>
      <c r="Y2868" s="25" t="str">
        <f ca="1">IF(C2868&lt;NOW(),IF(AND(P2868&gt;Q2868,W2868&gt;X2868),S2868,IF(AND(P2868=Q2868,W2868=X2868),T2868,IF(AND(P2868&lt;Q2868,W2868&lt;X2868),U2868,0))),"")</f>
        <v/>
      </c>
      <c r="Z2868" s="25">
        <f>IF(AND(P2868=W2868,Q2868=X2868),1,0)</f>
        <v>1</v>
      </c>
      <c r="AA2868" s="25" t="str">
        <f>IF(Z2868=0,"",IF(ISBLANK(VLOOKUP(A2868,Database!A:AA,22,FALSE)),"",VLOOKUP(A2868,Database!A:AA,22,FALSE)))</f>
        <v>Exact</v>
      </c>
      <c r="AB2868" s="25">
        <f ca="1">IFERROR(IF(AND(Y2868&lt;&gt;"",OR(V2868="Terminé",V2868="En cours")),VLOOKUP(AA2868,Setup_ScoreExactBonus!A:D,4,FALSE),0),0)</f>
        <v>0</v>
      </c>
      <c r="AC2868" s="31" t="str">
        <f t="shared" ca="1" si="6"/>
        <v/>
      </c>
      <c r="AD2868" s="31">
        <f ca="1">SUMIFS(AC$2:AC2868,D$2:D2868,D2868)*IF(R2868=0,1,2)</f>
        <v>0</v>
      </c>
    </row>
    <row r="2869" spans="1:30" x14ac:dyDescent="0.35">
      <c r="A2869" s="31">
        <f>IF(ISBLANK(B2869),"",COUNTIF(B$2:B2869,B2869))-1</f>
        <v>73</v>
      </c>
      <c r="B2869" s="31">
        <v>21</v>
      </c>
      <c r="C2869" s="10">
        <f>VLOOKUP($A2869,Database!$A:$Y,7,FALSE)</f>
        <v>46201.875</v>
      </c>
      <c r="D2869" s="31" t="str">
        <f>VLOOKUP(Pronostics!$B2869,Setup_MPP!$A:$G,3,FALSE)</f>
        <v>Joueur21</v>
      </c>
      <c r="E2869" s="31" t="str">
        <f>VLOOKUP(Pronostics!$B2869,Setup_MPP!$A:$G,2,FALSE)</f>
        <v>Joueur21</v>
      </c>
      <c r="F2869" s="31" t="str">
        <f>VLOOKUP($B2869,Setup_MPP!$A:$E,4,FALSE)</f>
        <v>#D5D5D5</v>
      </c>
      <c r="G2869" s="31" t="str">
        <f>VLOOKUP($B2869,Setup_MPP!$A:$E,5,FALSE)</f>
        <v>#727272</v>
      </c>
      <c r="H2869" s="31" t="str">
        <f>IFERROR(IF(AND(A2869&gt;=1,A2869&lt;=104),VLOOKUP($A2869,Location!$A:$J,6,FALSE),IF(A2869=0,"Avant l'ouverture",IF(OR(A2869=105,A2869=106),"Bonus"))),"")</f>
        <v>1/16 Finale</v>
      </c>
      <c r="I2869" s="31" t="str">
        <f>IF(LEFT(H2869,4)="Tour",VLOOKUP(A2869,Database!$A:$C,3,FALSE),"")</f>
        <v/>
      </c>
      <c r="J2869" s="31" t="str">
        <f>VLOOKUP($A2869,Location!$A:$J,7,FALSE)</f>
        <v>TBD</v>
      </c>
      <c r="K2869" s="31" t="str">
        <f>IFERROR(VLOOKUP(J2869,Setup_Team!$B:$C,2,FALSE), "TDB")</f>
        <v>TDB</v>
      </c>
      <c r="L2869" s="31" t="str">
        <f>VLOOKUP($A2869,Location!$A:$J,8,FALSE)</f>
        <v>TBD</v>
      </c>
      <c r="M2869" s="31" t="str">
        <f>IFERROR(VLOOKUP(L2869,Setup_Team!$B:$C,2,FALSE), "TDB")</f>
        <v>TDB</v>
      </c>
      <c r="N2869" s="31" t="str">
        <f>VLOOKUP($A2869,Location!$A:$J,9,FALSE)</f>
        <v>Inglewood, Los Angeles, California</v>
      </c>
      <c r="O2869" s="31" t="str">
        <f>VLOOKUP($A2869,Location!$A:$J,10,FALSE)</f>
        <v>SoFi Stadium</v>
      </c>
      <c r="R2869" s="31">
        <v>0</v>
      </c>
      <c r="S2869" s="25">
        <f>VLOOKUP($A2869,Database!$A:$Y,10,FALSE)</f>
        <v>0</v>
      </c>
      <c r="T2869" s="25">
        <f>VLOOKUP($A2869,Database!$A:$Y,11,FALSE)</f>
        <v>0</v>
      </c>
      <c r="U2869" s="25">
        <f>VLOOKUP($A2869,Database!$A:$Y,12,FALSE)</f>
        <v>0</v>
      </c>
      <c r="V2869" s="25" t="str">
        <f>VLOOKUP(A2869,Database!A:M,13,FALSE)</f>
        <v>À venir</v>
      </c>
      <c r="W2869" s="25" t="str">
        <f>VLOOKUP($A2869,Database!$A:$Y,20,FALSE)</f>
        <v/>
      </c>
      <c r="X2869" s="25" t="str">
        <f>VLOOKUP($A2869,Database!$A:$Y,21,FALSE)</f>
        <v/>
      </c>
      <c r="Y2869" s="25" t="str">
        <f ca="1">IF(C2869&lt;NOW(),IF(AND(P2869&gt;Q2869,W2869&gt;X2869),S2869,IF(AND(P2869=Q2869,W2869=X2869),T2869,IF(AND(P2869&lt;Q2869,W2869&lt;X2869),U2869,0))),"")</f>
        <v/>
      </c>
      <c r="Z2869" s="25">
        <f>IF(AND(P2869=W2869,Q2869=X2869),1,0)</f>
        <v>1</v>
      </c>
      <c r="AA2869" s="25" t="str">
        <f>IF(Z2869=0,"",IF(ISBLANK(VLOOKUP(A2869,Database!A:AA,22,FALSE)),"",VLOOKUP(A2869,Database!A:AA,22,FALSE)))</f>
        <v>Exact</v>
      </c>
      <c r="AB2869" s="25">
        <f ca="1">IFERROR(IF(AND(Y2869&lt;&gt;"",OR(V2869="Terminé",V2869="En cours")),VLOOKUP(AA2869,Setup_ScoreExactBonus!A:D,4,FALSE),0),0)</f>
        <v>0</v>
      </c>
      <c r="AC2869" s="31" t="str">
        <f t="shared" ca="1" si="6"/>
        <v/>
      </c>
      <c r="AD2869" s="31">
        <f ca="1">SUMIFS(AC$2:AC2869,D$2:D2869,D2869)*IF(R2869=0,1,2)</f>
        <v>0</v>
      </c>
    </row>
    <row r="2870" spans="1:30" x14ac:dyDescent="0.35">
      <c r="A2870" s="31">
        <f>IF(ISBLANK(B2870),"",COUNTIF(B$2:B2870,B2870))-1</f>
        <v>73</v>
      </c>
      <c r="B2870" s="31">
        <v>22</v>
      </c>
      <c r="C2870" s="10">
        <f>VLOOKUP($A2870,Database!$A:$Y,7,FALSE)</f>
        <v>46201.875</v>
      </c>
      <c r="D2870" s="31" t="str">
        <f>VLOOKUP(Pronostics!$B2870,Setup_MPP!$A:$G,3,FALSE)</f>
        <v>Joueur22</v>
      </c>
      <c r="E2870" s="31" t="str">
        <f>VLOOKUP(Pronostics!$B2870,Setup_MPP!$A:$G,2,FALSE)</f>
        <v>Joueur22</v>
      </c>
      <c r="F2870" s="31" t="str">
        <f>VLOOKUP($B2870,Setup_MPP!$A:$E,4,FALSE)</f>
        <v>#D5D5D5</v>
      </c>
      <c r="G2870" s="31" t="str">
        <f>VLOOKUP($B2870,Setup_MPP!$A:$E,5,FALSE)</f>
        <v>#727272</v>
      </c>
      <c r="H2870" s="31" t="str">
        <f>IFERROR(IF(AND(A2870&gt;=1,A2870&lt;=104),VLOOKUP($A2870,Location!$A:$J,6,FALSE),IF(A2870=0,"Avant l'ouverture",IF(OR(A2870=105,A2870=106),"Bonus"))),"")</f>
        <v>1/16 Finale</v>
      </c>
      <c r="I2870" s="31" t="str">
        <f>IF(LEFT(H2870,4)="Tour",VLOOKUP(A2870,Database!$A:$C,3,FALSE),"")</f>
        <v/>
      </c>
      <c r="J2870" s="31" t="str">
        <f>VLOOKUP($A2870,Location!$A:$J,7,FALSE)</f>
        <v>TBD</v>
      </c>
      <c r="K2870" s="31" t="str">
        <f>IFERROR(VLOOKUP(J2870,Setup_Team!$B:$C,2,FALSE), "TDB")</f>
        <v>TDB</v>
      </c>
      <c r="L2870" s="31" t="str">
        <f>VLOOKUP($A2870,Location!$A:$J,8,FALSE)</f>
        <v>TBD</v>
      </c>
      <c r="M2870" s="31" t="str">
        <f>IFERROR(VLOOKUP(L2870,Setup_Team!$B:$C,2,FALSE), "TDB")</f>
        <v>TDB</v>
      </c>
      <c r="N2870" s="31" t="str">
        <f>VLOOKUP($A2870,Location!$A:$J,9,FALSE)</f>
        <v>Inglewood, Los Angeles, California</v>
      </c>
      <c r="O2870" s="31" t="str">
        <f>VLOOKUP($A2870,Location!$A:$J,10,FALSE)</f>
        <v>SoFi Stadium</v>
      </c>
      <c r="R2870" s="31">
        <v>0</v>
      </c>
      <c r="S2870" s="25">
        <f>VLOOKUP($A2870,Database!$A:$Y,10,FALSE)</f>
        <v>0</v>
      </c>
      <c r="T2870" s="25">
        <f>VLOOKUP($A2870,Database!$A:$Y,11,FALSE)</f>
        <v>0</v>
      </c>
      <c r="U2870" s="25">
        <f>VLOOKUP($A2870,Database!$A:$Y,12,FALSE)</f>
        <v>0</v>
      </c>
      <c r="V2870" s="25" t="str">
        <f>VLOOKUP(A2870,Database!A:M,13,FALSE)</f>
        <v>À venir</v>
      </c>
      <c r="W2870" s="25" t="str">
        <f>VLOOKUP($A2870,Database!$A:$Y,20,FALSE)</f>
        <v/>
      </c>
      <c r="X2870" s="25" t="str">
        <f>VLOOKUP($A2870,Database!$A:$Y,21,FALSE)</f>
        <v/>
      </c>
      <c r="Y2870" s="25" t="str">
        <f ca="1">IF(C2870&lt;NOW(),IF(AND(P2870&gt;Q2870,W2870&gt;X2870),S2870,IF(AND(P2870=Q2870,W2870=X2870),T2870,IF(AND(P2870&lt;Q2870,W2870&lt;X2870),U2870,0))),"")</f>
        <v/>
      </c>
      <c r="Z2870" s="25">
        <f>IF(AND(P2870=W2870,Q2870=X2870),1,0)</f>
        <v>1</v>
      </c>
      <c r="AA2870" s="25" t="str">
        <f>IF(Z2870=0,"",IF(ISBLANK(VLOOKUP(A2870,Database!A:AA,22,FALSE)),"",VLOOKUP(A2870,Database!A:AA,22,FALSE)))</f>
        <v>Exact</v>
      </c>
      <c r="AB2870" s="25">
        <f ca="1">IFERROR(IF(AND(Y2870&lt;&gt;"",OR(V2870="Terminé",V2870="En cours")),VLOOKUP(AA2870,Setup_ScoreExactBonus!A:D,4,FALSE),0),0)</f>
        <v>0</v>
      </c>
      <c r="AC2870" s="31" t="str">
        <f t="shared" ca="1" si="6"/>
        <v/>
      </c>
      <c r="AD2870" s="31">
        <f ca="1">SUMIFS(AC$2:AC2870,D$2:D2870,D2870)*IF(R2870=0,1,2)</f>
        <v>0</v>
      </c>
    </row>
    <row r="2871" spans="1:30" x14ac:dyDescent="0.35">
      <c r="A2871" s="31">
        <f>IF(ISBLANK(B2871),"",COUNTIF(B$2:B2871,B2871))-1</f>
        <v>73</v>
      </c>
      <c r="B2871" s="31">
        <v>23</v>
      </c>
      <c r="C2871" s="10">
        <f>VLOOKUP($A2871,Database!$A:$Y,7,FALSE)</f>
        <v>46201.875</v>
      </c>
      <c r="D2871" s="31" t="str">
        <f>VLOOKUP(Pronostics!$B2871,Setup_MPP!$A:$G,3,FALSE)</f>
        <v>Joueur23</v>
      </c>
      <c r="E2871" s="31" t="str">
        <f>VLOOKUP(Pronostics!$B2871,Setup_MPP!$A:$G,2,FALSE)</f>
        <v>Joueur23</v>
      </c>
      <c r="F2871" s="31" t="str">
        <f>VLOOKUP($B2871,Setup_MPP!$A:$E,4,FALSE)</f>
        <v>#D5D5D5</v>
      </c>
      <c r="G2871" s="31" t="str">
        <f>VLOOKUP($B2871,Setup_MPP!$A:$E,5,FALSE)</f>
        <v>#727272</v>
      </c>
      <c r="H2871" s="31" t="str">
        <f>IFERROR(IF(AND(A2871&gt;=1,A2871&lt;=104),VLOOKUP($A2871,Location!$A:$J,6,FALSE),IF(A2871=0,"Avant l'ouverture",IF(OR(A2871=105,A2871=106),"Bonus"))),"")</f>
        <v>1/16 Finale</v>
      </c>
      <c r="I2871" s="31" t="str">
        <f>IF(LEFT(H2871,4)="Tour",VLOOKUP(A2871,Database!$A:$C,3,FALSE),"")</f>
        <v/>
      </c>
      <c r="J2871" s="31" t="str">
        <f>VLOOKUP($A2871,Location!$A:$J,7,FALSE)</f>
        <v>TBD</v>
      </c>
      <c r="K2871" s="31" t="str">
        <f>IFERROR(VLOOKUP(J2871,Setup_Team!$B:$C,2,FALSE), "TDB")</f>
        <v>TDB</v>
      </c>
      <c r="L2871" s="31" t="str">
        <f>VLOOKUP($A2871,Location!$A:$J,8,FALSE)</f>
        <v>TBD</v>
      </c>
      <c r="M2871" s="31" t="str">
        <f>IFERROR(VLOOKUP(L2871,Setup_Team!$B:$C,2,FALSE), "TDB")</f>
        <v>TDB</v>
      </c>
      <c r="N2871" s="31" t="str">
        <f>VLOOKUP($A2871,Location!$A:$J,9,FALSE)</f>
        <v>Inglewood, Los Angeles, California</v>
      </c>
      <c r="O2871" s="31" t="str">
        <f>VLOOKUP($A2871,Location!$A:$J,10,FALSE)</f>
        <v>SoFi Stadium</v>
      </c>
      <c r="R2871" s="31">
        <v>0</v>
      </c>
      <c r="S2871" s="25">
        <f>VLOOKUP($A2871,Database!$A:$Y,10,FALSE)</f>
        <v>0</v>
      </c>
      <c r="T2871" s="25">
        <f>VLOOKUP($A2871,Database!$A:$Y,11,FALSE)</f>
        <v>0</v>
      </c>
      <c r="U2871" s="25">
        <f>VLOOKUP($A2871,Database!$A:$Y,12,FALSE)</f>
        <v>0</v>
      </c>
      <c r="V2871" s="25" t="str">
        <f>VLOOKUP(A2871,Database!A:M,13,FALSE)</f>
        <v>À venir</v>
      </c>
      <c r="W2871" s="25" t="str">
        <f>VLOOKUP($A2871,Database!$A:$Y,20,FALSE)</f>
        <v/>
      </c>
      <c r="X2871" s="25" t="str">
        <f>VLOOKUP($A2871,Database!$A:$Y,21,FALSE)</f>
        <v/>
      </c>
      <c r="Y2871" s="25" t="str">
        <f ca="1">IF(C2871&lt;NOW(),IF(AND(P2871&gt;Q2871,W2871&gt;X2871),S2871,IF(AND(P2871=Q2871,W2871=X2871),T2871,IF(AND(P2871&lt;Q2871,W2871&lt;X2871),U2871,0))),"")</f>
        <v/>
      </c>
      <c r="Z2871" s="25">
        <f>IF(AND(P2871=W2871,Q2871=X2871),1,0)</f>
        <v>1</v>
      </c>
      <c r="AA2871" s="25" t="str">
        <f>IF(Z2871=0,"",IF(ISBLANK(VLOOKUP(A2871,Database!A:AA,22,FALSE)),"",VLOOKUP(A2871,Database!A:AA,22,FALSE)))</f>
        <v>Exact</v>
      </c>
      <c r="AB2871" s="25">
        <f ca="1">IFERROR(IF(AND(Y2871&lt;&gt;"",OR(V2871="Terminé",V2871="En cours")),VLOOKUP(AA2871,Setup_ScoreExactBonus!A:D,4,FALSE),0),0)</f>
        <v>0</v>
      </c>
      <c r="AC2871" s="31" t="str">
        <f t="shared" ca="1" si="6"/>
        <v/>
      </c>
      <c r="AD2871" s="31">
        <f ca="1">SUMIFS(AC$2:AC2871,D$2:D2871,D2871)*IF(R2871=0,1,2)</f>
        <v>0</v>
      </c>
    </row>
    <row r="2872" spans="1:30" x14ac:dyDescent="0.35">
      <c r="A2872" s="31">
        <f>IF(ISBLANK(B2872),"",COUNTIF(B$2:B2872,B2872))-1</f>
        <v>73</v>
      </c>
      <c r="B2872" s="31">
        <v>24</v>
      </c>
      <c r="C2872" s="10">
        <f>VLOOKUP($A2872,Database!$A:$Y,7,FALSE)</f>
        <v>46201.875</v>
      </c>
      <c r="D2872" s="31" t="str">
        <f>VLOOKUP(Pronostics!$B2872,Setup_MPP!$A:$G,3,FALSE)</f>
        <v>Joueur24</v>
      </c>
      <c r="E2872" s="31" t="str">
        <f>VLOOKUP(Pronostics!$B2872,Setup_MPP!$A:$G,2,FALSE)</f>
        <v>Joueur24</v>
      </c>
      <c r="F2872" s="31" t="str">
        <f>VLOOKUP($B2872,Setup_MPP!$A:$E,4,FALSE)</f>
        <v>#D5D5D5</v>
      </c>
      <c r="G2872" s="31" t="str">
        <f>VLOOKUP($B2872,Setup_MPP!$A:$E,5,FALSE)</f>
        <v>#727272</v>
      </c>
      <c r="H2872" s="31" t="str">
        <f>IFERROR(IF(AND(A2872&gt;=1,A2872&lt;=104),VLOOKUP($A2872,Location!$A:$J,6,FALSE),IF(A2872=0,"Avant l'ouverture",IF(OR(A2872=105,A2872=106),"Bonus"))),"")</f>
        <v>1/16 Finale</v>
      </c>
      <c r="I2872" s="31" t="str">
        <f>IF(LEFT(H2872,4)="Tour",VLOOKUP(A2872,Database!$A:$C,3,FALSE),"")</f>
        <v/>
      </c>
      <c r="J2872" s="31" t="str">
        <f>VLOOKUP($A2872,Location!$A:$J,7,FALSE)</f>
        <v>TBD</v>
      </c>
      <c r="K2872" s="31" t="str">
        <f>IFERROR(VLOOKUP(J2872,Setup_Team!$B:$C,2,FALSE), "TDB")</f>
        <v>TDB</v>
      </c>
      <c r="L2872" s="31" t="str">
        <f>VLOOKUP($A2872,Location!$A:$J,8,FALSE)</f>
        <v>TBD</v>
      </c>
      <c r="M2872" s="31" t="str">
        <f>IFERROR(VLOOKUP(L2872,Setup_Team!$B:$C,2,FALSE), "TDB")</f>
        <v>TDB</v>
      </c>
      <c r="N2872" s="31" t="str">
        <f>VLOOKUP($A2872,Location!$A:$J,9,FALSE)</f>
        <v>Inglewood, Los Angeles, California</v>
      </c>
      <c r="O2872" s="31" t="str">
        <f>VLOOKUP($A2872,Location!$A:$J,10,FALSE)</f>
        <v>SoFi Stadium</v>
      </c>
      <c r="R2872" s="31">
        <v>0</v>
      </c>
      <c r="S2872" s="25">
        <f>VLOOKUP($A2872,Database!$A:$Y,10,FALSE)</f>
        <v>0</v>
      </c>
      <c r="T2872" s="25">
        <f>VLOOKUP($A2872,Database!$A:$Y,11,FALSE)</f>
        <v>0</v>
      </c>
      <c r="U2872" s="25">
        <f>VLOOKUP($A2872,Database!$A:$Y,12,FALSE)</f>
        <v>0</v>
      </c>
      <c r="V2872" s="25" t="str">
        <f>VLOOKUP(A2872,Database!A:M,13,FALSE)</f>
        <v>À venir</v>
      </c>
      <c r="W2872" s="25" t="str">
        <f>VLOOKUP($A2872,Database!$A:$Y,20,FALSE)</f>
        <v/>
      </c>
      <c r="X2872" s="25" t="str">
        <f>VLOOKUP($A2872,Database!$A:$Y,21,FALSE)</f>
        <v/>
      </c>
      <c r="Y2872" s="25" t="str">
        <f ca="1">IF(C2872&lt;NOW(),IF(AND(P2872&gt;Q2872,W2872&gt;X2872),S2872,IF(AND(P2872=Q2872,W2872=X2872),T2872,IF(AND(P2872&lt;Q2872,W2872&lt;X2872),U2872,0))),"")</f>
        <v/>
      </c>
      <c r="Z2872" s="25">
        <f>IF(AND(P2872=W2872,Q2872=X2872),1,0)</f>
        <v>1</v>
      </c>
      <c r="AA2872" s="25" t="str">
        <f>IF(Z2872=0,"",IF(ISBLANK(VLOOKUP(A2872,Database!A:AA,22,FALSE)),"",VLOOKUP(A2872,Database!A:AA,22,FALSE)))</f>
        <v>Exact</v>
      </c>
      <c r="AB2872" s="25">
        <f ca="1">IFERROR(IF(AND(Y2872&lt;&gt;"",OR(V2872="Terminé",V2872="En cours")),VLOOKUP(AA2872,Setup_ScoreExactBonus!A:D,4,FALSE),0),0)</f>
        <v>0</v>
      </c>
      <c r="AC2872" s="31" t="str">
        <f t="shared" ca="1" si="6"/>
        <v/>
      </c>
      <c r="AD2872" s="31">
        <f ca="1">SUMIFS(AC$2:AC2872,D$2:D2872,D2872)*IF(R2872=0,1,2)</f>
        <v>0</v>
      </c>
    </row>
    <row r="2873" spans="1:30" x14ac:dyDescent="0.35">
      <c r="A2873" s="31">
        <f>IF(ISBLANK(B2873),"",COUNTIF(B$2:B2873,B2873))-1</f>
        <v>73</v>
      </c>
      <c r="B2873" s="31">
        <v>25</v>
      </c>
      <c r="C2873" s="10">
        <f>VLOOKUP($A2873,Database!$A:$Y,7,FALSE)</f>
        <v>46201.875</v>
      </c>
      <c r="D2873" s="31" t="str">
        <f>VLOOKUP(Pronostics!$B2873,Setup_MPP!$A:$G,3,FALSE)</f>
        <v>Joueur25</v>
      </c>
      <c r="E2873" s="31" t="str">
        <f>VLOOKUP(Pronostics!$B2873,Setup_MPP!$A:$G,2,FALSE)</f>
        <v>Joueur25</v>
      </c>
      <c r="F2873" s="31" t="str">
        <f>VLOOKUP($B2873,Setup_MPP!$A:$E,4,FALSE)</f>
        <v>#D5D5D5</v>
      </c>
      <c r="G2873" s="31" t="str">
        <f>VLOOKUP($B2873,Setup_MPP!$A:$E,5,FALSE)</f>
        <v>#727272</v>
      </c>
      <c r="H2873" s="31" t="str">
        <f>IFERROR(IF(AND(A2873&gt;=1,A2873&lt;=104),VLOOKUP($A2873,Location!$A:$J,6,FALSE),IF(A2873=0,"Avant l'ouverture",IF(OR(A2873=105,A2873=106),"Bonus"))),"")</f>
        <v>1/16 Finale</v>
      </c>
      <c r="I2873" s="31" t="str">
        <f>IF(LEFT(H2873,4)="Tour",VLOOKUP(A2873,Database!$A:$C,3,FALSE),"")</f>
        <v/>
      </c>
      <c r="J2873" s="31" t="str">
        <f>VLOOKUP($A2873,Location!$A:$J,7,FALSE)</f>
        <v>TBD</v>
      </c>
      <c r="K2873" s="31" t="str">
        <f>IFERROR(VLOOKUP(J2873,Setup_Team!$B:$C,2,FALSE), "TDB")</f>
        <v>TDB</v>
      </c>
      <c r="L2873" s="31" t="str">
        <f>VLOOKUP($A2873,Location!$A:$J,8,FALSE)</f>
        <v>TBD</v>
      </c>
      <c r="M2873" s="31" t="str">
        <f>IFERROR(VLOOKUP(L2873,Setup_Team!$B:$C,2,FALSE), "TDB")</f>
        <v>TDB</v>
      </c>
      <c r="N2873" s="31" t="str">
        <f>VLOOKUP($A2873,Location!$A:$J,9,FALSE)</f>
        <v>Inglewood, Los Angeles, California</v>
      </c>
      <c r="O2873" s="31" t="str">
        <f>VLOOKUP($A2873,Location!$A:$J,10,FALSE)</f>
        <v>SoFi Stadium</v>
      </c>
      <c r="R2873" s="31">
        <v>0</v>
      </c>
      <c r="S2873" s="25">
        <f>VLOOKUP($A2873,Database!$A:$Y,10,FALSE)</f>
        <v>0</v>
      </c>
      <c r="T2873" s="25">
        <f>VLOOKUP($A2873,Database!$A:$Y,11,FALSE)</f>
        <v>0</v>
      </c>
      <c r="U2873" s="25">
        <f>VLOOKUP($A2873,Database!$A:$Y,12,FALSE)</f>
        <v>0</v>
      </c>
      <c r="V2873" s="25" t="str">
        <f>VLOOKUP(A2873,Database!A:M,13,FALSE)</f>
        <v>À venir</v>
      </c>
      <c r="W2873" s="25" t="str">
        <f>VLOOKUP($A2873,Database!$A:$Y,20,FALSE)</f>
        <v/>
      </c>
      <c r="X2873" s="25" t="str">
        <f>VLOOKUP($A2873,Database!$A:$Y,21,FALSE)</f>
        <v/>
      </c>
      <c r="Y2873" s="25" t="str">
        <f ca="1">IF(C2873&lt;NOW(),IF(AND(P2873&gt;Q2873,W2873&gt;X2873),S2873,IF(AND(P2873=Q2873,W2873=X2873),T2873,IF(AND(P2873&lt;Q2873,W2873&lt;X2873),U2873,0))),"")</f>
        <v/>
      </c>
      <c r="Z2873" s="25">
        <f>IF(AND(P2873=W2873,Q2873=X2873),1,0)</f>
        <v>1</v>
      </c>
      <c r="AA2873" s="25" t="str">
        <f>IF(Z2873=0,"",IF(ISBLANK(VLOOKUP(A2873,Database!A:AA,22,FALSE)),"",VLOOKUP(A2873,Database!A:AA,22,FALSE)))</f>
        <v>Exact</v>
      </c>
      <c r="AB2873" s="25">
        <f ca="1">IFERROR(IF(AND(Y2873&lt;&gt;"",OR(V2873="Terminé",V2873="En cours")),VLOOKUP(AA2873,Setup_ScoreExactBonus!A:D,4,FALSE),0),0)</f>
        <v>0</v>
      </c>
      <c r="AC2873" s="31" t="str">
        <f t="shared" ca="1" si="6"/>
        <v/>
      </c>
      <c r="AD2873" s="31">
        <f ca="1">SUMIFS(AC$2:AC2873,D$2:D2873,D2873)*IF(R2873=0,1,2)</f>
        <v>0</v>
      </c>
    </row>
    <row r="2874" spans="1:30" x14ac:dyDescent="0.35">
      <c r="A2874" s="31">
        <f>IF(ISBLANK(B2874),"",COUNTIF(B$2:B2874,B2874))-1</f>
        <v>73</v>
      </c>
      <c r="B2874" s="31">
        <v>26</v>
      </c>
      <c r="C2874" s="10">
        <f>VLOOKUP($A2874,Database!$A:$Y,7,FALSE)</f>
        <v>46201.875</v>
      </c>
      <c r="D2874" s="31" t="str">
        <f>VLOOKUP(Pronostics!$B2874,Setup_MPP!$A:$G,3,FALSE)</f>
        <v>Joueur26</v>
      </c>
      <c r="E2874" s="31" t="str">
        <f>VLOOKUP(Pronostics!$B2874,Setup_MPP!$A:$G,2,FALSE)</f>
        <v>Joueur26</v>
      </c>
      <c r="F2874" s="31" t="str">
        <f>VLOOKUP($B2874,Setup_MPP!$A:$E,4,FALSE)</f>
        <v>#D5D5D5</v>
      </c>
      <c r="G2874" s="31" t="str">
        <f>VLOOKUP($B2874,Setup_MPP!$A:$E,5,FALSE)</f>
        <v>#727272</v>
      </c>
      <c r="H2874" s="31" t="str">
        <f>IFERROR(IF(AND(A2874&gt;=1,A2874&lt;=104),VLOOKUP($A2874,Location!$A:$J,6,FALSE),IF(A2874=0,"Avant l'ouverture",IF(OR(A2874=105,A2874=106),"Bonus"))),"")</f>
        <v>1/16 Finale</v>
      </c>
      <c r="I2874" s="31" t="str">
        <f>IF(LEFT(H2874,4)="Tour",VLOOKUP(A2874,Database!$A:$C,3,FALSE),"")</f>
        <v/>
      </c>
      <c r="J2874" s="31" t="str">
        <f>VLOOKUP($A2874,Location!$A:$J,7,FALSE)</f>
        <v>TBD</v>
      </c>
      <c r="K2874" s="31" t="str">
        <f>IFERROR(VLOOKUP(J2874,Setup_Team!$B:$C,2,FALSE), "TDB")</f>
        <v>TDB</v>
      </c>
      <c r="L2874" s="31" t="str">
        <f>VLOOKUP($A2874,Location!$A:$J,8,FALSE)</f>
        <v>TBD</v>
      </c>
      <c r="M2874" s="31" t="str">
        <f>IFERROR(VLOOKUP(L2874,Setup_Team!$B:$C,2,FALSE), "TDB")</f>
        <v>TDB</v>
      </c>
      <c r="N2874" s="31" t="str">
        <f>VLOOKUP($A2874,Location!$A:$J,9,FALSE)</f>
        <v>Inglewood, Los Angeles, California</v>
      </c>
      <c r="O2874" s="31" t="str">
        <f>VLOOKUP($A2874,Location!$A:$J,10,FALSE)</f>
        <v>SoFi Stadium</v>
      </c>
      <c r="R2874" s="31">
        <v>0</v>
      </c>
      <c r="S2874" s="25">
        <f>VLOOKUP($A2874,Database!$A:$Y,10,FALSE)</f>
        <v>0</v>
      </c>
      <c r="T2874" s="25">
        <f>VLOOKUP($A2874,Database!$A:$Y,11,FALSE)</f>
        <v>0</v>
      </c>
      <c r="U2874" s="25">
        <f>VLOOKUP($A2874,Database!$A:$Y,12,FALSE)</f>
        <v>0</v>
      </c>
      <c r="V2874" s="25" t="str">
        <f>VLOOKUP(A2874,Database!A:M,13,FALSE)</f>
        <v>À venir</v>
      </c>
      <c r="W2874" s="25" t="str">
        <f>VLOOKUP($A2874,Database!$A:$Y,20,FALSE)</f>
        <v/>
      </c>
      <c r="X2874" s="25" t="str">
        <f>VLOOKUP($A2874,Database!$A:$Y,21,FALSE)</f>
        <v/>
      </c>
      <c r="Y2874" s="25" t="str">
        <f ca="1">IF(C2874&lt;NOW(),IF(AND(P2874&gt;Q2874,W2874&gt;X2874),S2874,IF(AND(P2874=Q2874,W2874=X2874),T2874,IF(AND(P2874&lt;Q2874,W2874&lt;X2874),U2874,0))),"")</f>
        <v/>
      </c>
      <c r="Z2874" s="25">
        <f>IF(AND(P2874=W2874,Q2874=X2874),1,0)</f>
        <v>1</v>
      </c>
      <c r="AA2874" s="25" t="str">
        <f>IF(Z2874=0,"",IF(ISBLANK(VLOOKUP(A2874,Database!A:AA,22,FALSE)),"",VLOOKUP(A2874,Database!A:AA,22,FALSE)))</f>
        <v>Exact</v>
      </c>
      <c r="AB2874" s="25">
        <f ca="1">IFERROR(IF(AND(Y2874&lt;&gt;"",OR(V2874="Terminé",V2874="En cours")),VLOOKUP(AA2874,Setup_ScoreExactBonus!A:D,4,FALSE),0),0)</f>
        <v>0</v>
      </c>
      <c r="AC2874" s="31" t="str">
        <f t="shared" ca="1" si="6"/>
        <v/>
      </c>
      <c r="AD2874" s="31">
        <f ca="1">SUMIFS(AC$2:AC2874,D$2:D2874,D2874)*IF(R2874=0,1,2)</f>
        <v>0</v>
      </c>
    </row>
    <row r="2875" spans="1:30" x14ac:dyDescent="0.35">
      <c r="A2875" s="31">
        <f>IF(ISBLANK(B2875),"",COUNTIF(B$2:B2875,B2875))-1</f>
        <v>73</v>
      </c>
      <c r="B2875" s="31">
        <v>27</v>
      </c>
      <c r="C2875" s="10">
        <f>VLOOKUP($A2875,Database!$A:$Y,7,FALSE)</f>
        <v>46201.875</v>
      </c>
      <c r="D2875" s="31" t="str">
        <f>VLOOKUP(Pronostics!$B2875,Setup_MPP!$A:$G,3,FALSE)</f>
        <v>Joueur27</v>
      </c>
      <c r="E2875" s="31" t="str">
        <f>VLOOKUP(Pronostics!$B2875,Setup_MPP!$A:$G,2,FALSE)</f>
        <v>Joueur27</v>
      </c>
      <c r="F2875" s="31" t="str">
        <f>VLOOKUP($B2875,Setup_MPP!$A:$E,4,FALSE)</f>
        <v>#D5D5D5</v>
      </c>
      <c r="G2875" s="31" t="str">
        <f>VLOOKUP($B2875,Setup_MPP!$A:$E,5,FALSE)</f>
        <v>#727272</v>
      </c>
      <c r="H2875" s="31" t="str">
        <f>IFERROR(IF(AND(A2875&gt;=1,A2875&lt;=104),VLOOKUP($A2875,Location!$A:$J,6,FALSE),IF(A2875=0,"Avant l'ouverture",IF(OR(A2875=105,A2875=106),"Bonus"))),"")</f>
        <v>1/16 Finale</v>
      </c>
      <c r="I2875" s="31" t="str">
        <f>IF(LEFT(H2875,4)="Tour",VLOOKUP(A2875,Database!$A:$C,3,FALSE),"")</f>
        <v/>
      </c>
      <c r="J2875" s="31" t="str">
        <f>VLOOKUP($A2875,Location!$A:$J,7,FALSE)</f>
        <v>TBD</v>
      </c>
      <c r="K2875" s="31" t="str">
        <f>IFERROR(VLOOKUP(J2875,Setup_Team!$B:$C,2,FALSE), "TDB")</f>
        <v>TDB</v>
      </c>
      <c r="L2875" s="31" t="str">
        <f>VLOOKUP($A2875,Location!$A:$J,8,FALSE)</f>
        <v>TBD</v>
      </c>
      <c r="M2875" s="31" t="str">
        <f>IFERROR(VLOOKUP(L2875,Setup_Team!$B:$C,2,FALSE), "TDB")</f>
        <v>TDB</v>
      </c>
      <c r="N2875" s="31" t="str">
        <f>VLOOKUP($A2875,Location!$A:$J,9,FALSE)</f>
        <v>Inglewood, Los Angeles, California</v>
      </c>
      <c r="O2875" s="31" t="str">
        <f>VLOOKUP($A2875,Location!$A:$J,10,FALSE)</f>
        <v>SoFi Stadium</v>
      </c>
      <c r="R2875" s="31">
        <v>0</v>
      </c>
      <c r="S2875" s="25">
        <f>VLOOKUP($A2875,Database!$A:$Y,10,FALSE)</f>
        <v>0</v>
      </c>
      <c r="T2875" s="25">
        <f>VLOOKUP($A2875,Database!$A:$Y,11,FALSE)</f>
        <v>0</v>
      </c>
      <c r="U2875" s="25">
        <f>VLOOKUP($A2875,Database!$A:$Y,12,FALSE)</f>
        <v>0</v>
      </c>
      <c r="V2875" s="25" t="str">
        <f>VLOOKUP(A2875,Database!A:M,13,FALSE)</f>
        <v>À venir</v>
      </c>
      <c r="W2875" s="25" t="str">
        <f>VLOOKUP($A2875,Database!$A:$Y,20,FALSE)</f>
        <v/>
      </c>
      <c r="X2875" s="25" t="str">
        <f>VLOOKUP($A2875,Database!$A:$Y,21,FALSE)</f>
        <v/>
      </c>
      <c r="Y2875" s="25" t="str">
        <f ca="1">IF(C2875&lt;NOW(),IF(AND(P2875&gt;Q2875,W2875&gt;X2875),S2875,IF(AND(P2875=Q2875,W2875=X2875),T2875,IF(AND(P2875&lt;Q2875,W2875&lt;X2875),U2875,0))),"")</f>
        <v/>
      </c>
      <c r="Z2875" s="25">
        <f>IF(AND(P2875=W2875,Q2875=X2875),1,0)</f>
        <v>1</v>
      </c>
      <c r="AA2875" s="25" t="str">
        <f>IF(Z2875=0,"",IF(ISBLANK(VLOOKUP(A2875,Database!A:AA,22,FALSE)),"",VLOOKUP(A2875,Database!A:AA,22,FALSE)))</f>
        <v>Exact</v>
      </c>
      <c r="AB2875" s="25">
        <f ca="1">IFERROR(IF(AND(Y2875&lt;&gt;"",OR(V2875="Terminé",V2875="En cours")),VLOOKUP(AA2875,Setup_ScoreExactBonus!A:D,4,FALSE),0),0)</f>
        <v>0</v>
      </c>
      <c r="AC2875" s="31" t="str">
        <f t="shared" ca="1" si="6"/>
        <v/>
      </c>
      <c r="AD2875" s="31">
        <f ca="1">SUMIFS(AC$2:AC2875,D$2:D2875,D2875)*IF(R2875=0,1,2)</f>
        <v>0</v>
      </c>
    </row>
    <row r="2876" spans="1:30" x14ac:dyDescent="0.35">
      <c r="A2876" s="31">
        <f>IF(ISBLANK(B2876),"",COUNTIF(B$2:B2876,B2876))-1</f>
        <v>73</v>
      </c>
      <c r="B2876" s="31">
        <v>28</v>
      </c>
      <c r="C2876" s="10">
        <f>VLOOKUP($A2876,Database!$A:$Y,7,FALSE)</f>
        <v>46201.875</v>
      </c>
      <c r="D2876" s="31" t="str">
        <f>VLOOKUP(Pronostics!$B2876,Setup_MPP!$A:$G,3,FALSE)</f>
        <v>Joueur28</v>
      </c>
      <c r="E2876" s="31" t="str">
        <f>VLOOKUP(Pronostics!$B2876,Setup_MPP!$A:$G,2,FALSE)</f>
        <v>Joueur28</v>
      </c>
      <c r="F2876" s="31" t="str">
        <f>VLOOKUP($B2876,Setup_MPP!$A:$E,4,FALSE)</f>
        <v>#D5D5D5</v>
      </c>
      <c r="G2876" s="31" t="str">
        <f>VLOOKUP($B2876,Setup_MPP!$A:$E,5,FALSE)</f>
        <v>#727272</v>
      </c>
      <c r="H2876" s="31" t="str">
        <f>IFERROR(IF(AND(A2876&gt;=1,A2876&lt;=104),VLOOKUP($A2876,Location!$A:$J,6,FALSE),IF(A2876=0,"Avant l'ouverture",IF(OR(A2876=105,A2876=106),"Bonus"))),"")</f>
        <v>1/16 Finale</v>
      </c>
      <c r="I2876" s="31" t="str">
        <f>IF(LEFT(H2876,4)="Tour",VLOOKUP(A2876,Database!$A:$C,3,FALSE),"")</f>
        <v/>
      </c>
      <c r="J2876" s="31" t="str">
        <f>VLOOKUP($A2876,Location!$A:$J,7,FALSE)</f>
        <v>TBD</v>
      </c>
      <c r="K2876" s="31" t="str">
        <f>IFERROR(VLOOKUP(J2876,Setup_Team!$B:$C,2,FALSE), "TDB")</f>
        <v>TDB</v>
      </c>
      <c r="L2876" s="31" t="str">
        <f>VLOOKUP($A2876,Location!$A:$J,8,FALSE)</f>
        <v>TBD</v>
      </c>
      <c r="M2876" s="31" t="str">
        <f>IFERROR(VLOOKUP(L2876,Setup_Team!$B:$C,2,FALSE), "TDB")</f>
        <v>TDB</v>
      </c>
      <c r="N2876" s="31" t="str">
        <f>VLOOKUP($A2876,Location!$A:$J,9,FALSE)</f>
        <v>Inglewood, Los Angeles, California</v>
      </c>
      <c r="O2876" s="31" t="str">
        <f>VLOOKUP($A2876,Location!$A:$J,10,FALSE)</f>
        <v>SoFi Stadium</v>
      </c>
      <c r="R2876" s="31">
        <v>0</v>
      </c>
      <c r="S2876" s="25">
        <f>VLOOKUP($A2876,Database!$A:$Y,10,FALSE)</f>
        <v>0</v>
      </c>
      <c r="T2876" s="25">
        <f>VLOOKUP($A2876,Database!$A:$Y,11,FALSE)</f>
        <v>0</v>
      </c>
      <c r="U2876" s="25">
        <f>VLOOKUP($A2876,Database!$A:$Y,12,FALSE)</f>
        <v>0</v>
      </c>
      <c r="V2876" s="25" t="str">
        <f>VLOOKUP(A2876,Database!A:M,13,FALSE)</f>
        <v>À venir</v>
      </c>
      <c r="W2876" s="25" t="str">
        <f>VLOOKUP($A2876,Database!$A:$Y,20,FALSE)</f>
        <v/>
      </c>
      <c r="X2876" s="25" t="str">
        <f>VLOOKUP($A2876,Database!$A:$Y,21,FALSE)</f>
        <v/>
      </c>
      <c r="Y2876" s="25" t="str">
        <f ca="1">IF(C2876&lt;NOW(),IF(AND(P2876&gt;Q2876,W2876&gt;X2876),S2876,IF(AND(P2876=Q2876,W2876=X2876),T2876,IF(AND(P2876&lt;Q2876,W2876&lt;X2876),U2876,0))),"")</f>
        <v/>
      </c>
      <c r="Z2876" s="25">
        <f>IF(AND(P2876=W2876,Q2876=X2876),1,0)</f>
        <v>1</v>
      </c>
      <c r="AA2876" s="25" t="str">
        <f>IF(Z2876=0,"",IF(ISBLANK(VLOOKUP(A2876,Database!A:AA,22,FALSE)),"",VLOOKUP(A2876,Database!A:AA,22,FALSE)))</f>
        <v>Exact</v>
      </c>
      <c r="AB2876" s="25">
        <f ca="1">IFERROR(IF(AND(Y2876&lt;&gt;"",OR(V2876="Terminé",V2876="En cours")),VLOOKUP(AA2876,Setup_ScoreExactBonus!A:D,4,FALSE),0),0)</f>
        <v>0</v>
      </c>
      <c r="AC2876" s="31" t="str">
        <f t="shared" ca="1" si="6"/>
        <v/>
      </c>
      <c r="AD2876" s="31">
        <f ca="1">SUMIFS(AC$2:AC2876,D$2:D2876,D2876)*IF(R2876=0,1,2)</f>
        <v>0</v>
      </c>
    </row>
    <row r="2877" spans="1:30" x14ac:dyDescent="0.35">
      <c r="A2877" s="31">
        <f>IF(ISBLANK(B2877),"",COUNTIF(B$2:B2877,B2877))-1</f>
        <v>73</v>
      </c>
      <c r="B2877" s="31">
        <v>29</v>
      </c>
      <c r="C2877" s="10">
        <f>VLOOKUP($A2877,Database!$A:$Y,7,FALSE)</f>
        <v>46201.875</v>
      </c>
      <c r="D2877" s="31" t="str">
        <f>VLOOKUP(Pronostics!$B2877,Setup_MPP!$A:$G,3,FALSE)</f>
        <v>Joueur29</v>
      </c>
      <c r="E2877" s="31" t="str">
        <f>VLOOKUP(Pronostics!$B2877,Setup_MPP!$A:$G,2,FALSE)</f>
        <v>Joueur29</v>
      </c>
      <c r="F2877" s="31" t="str">
        <f>VLOOKUP($B2877,Setup_MPP!$A:$E,4,FALSE)</f>
        <v>#D5D5D5</v>
      </c>
      <c r="G2877" s="31" t="str">
        <f>VLOOKUP($B2877,Setup_MPP!$A:$E,5,FALSE)</f>
        <v>#727272</v>
      </c>
      <c r="H2877" s="31" t="str">
        <f>IFERROR(IF(AND(A2877&gt;=1,A2877&lt;=104),VLOOKUP($A2877,Location!$A:$J,6,FALSE),IF(A2877=0,"Avant l'ouverture",IF(OR(A2877=105,A2877=106),"Bonus"))),"")</f>
        <v>1/16 Finale</v>
      </c>
      <c r="I2877" s="31" t="str">
        <f>IF(LEFT(H2877,4)="Tour",VLOOKUP(A2877,Database!$A:$C,3,FALSE),"")</f>
        <v/>
      </c>
      <c r="J2877" s="31" t="str">
        <f>VLOOKUP($A2877,Location!$A:$J,7,FALSE)</f>
        <v>TBD</v>
      </c>
      <c r="K2877" s="31" t="str">
        <f>IFERROR(VLOOKUP(J2877,Setup_Team!$B:$C,2,FALSE), "TDB")</f>
        <v>TDB</v>
      </c>
      <c r="L2877" s="31" t="str">
        <f>VLOOKUP($A2877,Location!$A:$J,8,FALSE)</f>
        <v>TBD</v>
      </c>
      <c r="M2877" s="31" t="str">
        <f>IFERROR(VLOOKUP(L2877,Setup_Team!$B:$C,2,FALSE), "TDB")</f>
        <v>TDB</v>
      </c>
      <c r="N2877" s="31" t="str">
        <f>VLOOKUP($A2877,Location!$A:$J,9,FALSE)</f>
        <v>Inglewood, Los Angeles, California</v>
      </c>
      <c r="O2877" s="31" t="str">
        <f>VLOOKUP($A2877,Location!$A:$J,10,FALSE)</f>
        <v>SoFi Stadium</v>
      </c>
      <c r="R2877" s="31">
        <v>0</v>
      </c>
      <c r="S2877" s="25">
        <f>VLOOKUP($A2877,Database!$A:$Y,10,FALSE)</f>
        <v>0</v>
      </c>
      <c r="T2877" s="25">
        <f>VLOOKUP($A2877,Database!$A:$Y,11,FALSE)</f>
        <v>0</v>
      </c>
      <c r="U2877" s="25">
        <f>VLOOKUP($A2877,Database!$A:$Y,12,FALSE)</f>
        <v>0</v>
      </c>
      <c r="V2877" s="25" t="str">
        <f>VLOOKUP(A2877,Database!A:M,13,FALSE)</f>
        <v>À venir</v>
      </c>
      <c r="W2877" s="25" t="str">
        <f>VLOOKUP($A2877,Database!$A:$Y,20,FALSE)</f>
        <v/>
      </c>
      <c r="X2877" s="25" t="str">
        <f>VLOOKUP($A2877,Database!$A:$Y,21,FALSE)</f>
        <v/>
      </c>
      <c r="Y2877" s="25" t="str">
        <f ca="1">IF(C2877&lt;NOW(),IF(AND(P2877&gt;Q2877,W2877&gt;X2877),S2877,IF(AND(P2877=Q2877,W2877=X2877),T2877,IF(AND(P2877&lt;Q2877,W2877&lt;X2877),U2877,0))),"")</f>
        <v/>
      </c>
      <c r="Z2877" s="25">
        <f>IF(AND(P2877=W2877,Q2877=X2877),1,0)</f>
        <v>1</v>
      </c>
      <c r="AA2877" s="25" t="str">
        <f>IF(Z2877=0,"",IF(ISBLANK(VLOOKUP(A2877,Database!A:AA,22,FALSE)),"",VLOOKUP(A2877,Database!A:AA,22,FALSE)))</f>
        <v>Exact</v>
      </c>
      <c r="AB2877" s="25">
        <f ca="1">IFERROR(IF(AND(Y2877&lt;&gt;"",OR(V2877="Terminé",V2877="En cours")),VLOOKUP(AA2877,Setup_ScoreExactBonus!A:D,4,FALSE),0),0)</f>
        <v>0</v>
      </c>
      <c r="AC2877" s="31" t="str">
        <f t="shared" ca="1" si="6"/>
        <v/>
      </c>
      <c r="AD2877" s="31">
        <f ca="1">SUMIFS(AC$2:AC2877,D$2:D2877,D2877)*IF(R2877=0,1,2)</f>
        <v>0</v>
      </c>
    </row>
    <row r="2878" spans="1:30" x14ac:dyDescent="0.35">
      <c r="A2878" s="31">
        <f>IF(ISBLANK(B2878),"",COUNTIF(B$2:B2878,B2878))-1</f>
        <v>73</v>
      </c>
      <c r="B2878" s="31">
        <v>30</v>
      </c>
      <c r="C2878" s="10">
        <f>VLOOKUP($A2878,Database!$A:$Y,7,FALSE)</f>
        <v>46201.875</v>
      </c>
      <c r="D2878" s="31" t="str">
        <f>VLOOKUP(Pronostics!$B2878,Setup_MPP!$A:$G,3,FALSE)</f>
        <v>Joueur30</v>
      </c>
      <c r="E2878" s="31" t="str">
        <f>VLOOKUP(Pronostics!$B2878,Setup_MPP!$A:$G,2,FALSE)</f>
        <v>Joueur30</v>
      </c>
      <c r="F2878" s="31" t="str">
        <f>VLOOKUP($B2878,Setup_MPP!$A:$E,4,FALSE)</f>
        <v>#D5D5D5</v>
      </c>
      <c r="G2878" s="31" t="str">
        <f>VLOOKUP($B2878,Setup_MPP!$A:$E,5,FALSE)</f>
        <v>#727272</v>
      </c>
      <c r="H2878" s="31" t="str">
        <f>IFERROR(IF(AND(A2878&gt;=1,A2878&lt;=104),VLOOKUP($A2878,Location!$A:$J,6,FALSE),IF(A2878=0,"Avant l'ouverture",IF(OR(A2878=105,A2878=106),"Bonus"))),"")</f>
        <v>1/16 Finale</v>
      </c>
      <c r="I2878" s="31" t="str">
        <f>IF(LEFT(H2878,4)="Tour",VLOOKUP(A2878,Database!$A:$C,3,FALSE),"")</f>
        <v/>
      </c>
      <c r="J2878" s="31" t="str">
        <f>VLOOKUP($A2878,Location!$A:$J,7,FALSE)</f>
        <v>TBD</v>
      </c>
      <c r="K2878" s="31" t="str">
        <f>IFERROR(VLOOKUP(J2878,Setup_Team!$B:$C,2,FALSE), "TDB")</f>
        <v>TDB</v>
      </c>
      <c r="L2878" s="31" t="str">
        <f>VLOOKUP($A2878,Location!$A:$J,8,FALSE)</f>
        <v>TBD</v>
      </c>
      <c r="M2878" s="31" t="str">
        <f>IFERROR(VLOOKUP(L2878,Setup_Team!$B:$C,2,FALSE), "TDB")</f>
        <v>TDB</v>
      </c>
      <c r="N2878" s="31" t="str">
        <f>VLOOKUP($A2878,Location!$A:$J,9,FALSE)</f>
        <v>Inglewood, Los Angeles, California</v>
      </c>
      <c r="O2878" s="31" t="str">
        <f>VLOOKUP($A2878,Location!$A:$J,10,FALSE)</f>
        <v>SoFi Stadium</v>
      </c>
      <c r="R2878" s="31">
        <v>0</v>
      </c>
      <c r="S2878" s="25">
        <f>VLOOKUP($A2878,Database!$A:$Y,10,FALSE)</f>
        <v>0</v>
      </c>
      <c r="T2878" s="25">
        <f>VLOOKUP($A2878,Database!$A:$Y,11,FALSE)</f>
        <v>0</v>
      </c>
      <c r="U2878" s="25">
        <f>VLOOKUP($A2878,Database!$A:$Y,12,FALSE)</f>
        <v>0</v>
      </c>
      <c r="V2878" s="25" t="str">
        <f>VLOOKUP(A2878,Database!A:M,13,FALSE)</f>
        <v>À venir</v>
      </c>
      <c r="W2878" s="25" t="str">
        <f>VLOOKUP($A2878,Database!$A:$Y,20,FALSE)</f>
        <v/>
      </c>
      <c r="X2878" s="25" t="str">
        <f>VLOOKUP($A2878,Database!$A:$Y,21,FALSE)</f>
        <v/>
      </c>
      <c r="Y2878" s="25" t="str">
        <f ca="1">IF(C2878&lt;NOW(),IF(AND(P2878&gt;Q2878,W2878&gt;X2878),S2878,IF(AND(P2878=Q2878,W2878=X2878),T2878,IF(AND(P2878&lt;Q2878,W2878&lt;X2878),U2878,0))),"")</f>
        <v/>
      </c>
      <c r="Z2878" s="25">
        <f>IF(AND(P2878=W2878,Q2878=X2878),1,0)</f>
        <v>1</v>
      </c>
      <c r="AA2878" s="25" t="str">
        <f>IF(Z2878=0,"",IF(ISBLANK(VLOOKUP(A2878,Database!A:AA,22,FALSE)),"",VLOOKUP(A2878,Database!A:AA,22,FALSE)))</f>
        <v>Exact</v>
      </c>
      <c r="AB2878" s="25">
        <f ca="1">IFERROR(IF(AND(Y2878&lt;&gt;"",OR(V2878="Terminé",V2878="En cours")),VLOOKUP(AA2878,Setup_ScoreExactBonus!A:D,4,FALSE),0),0)</f>
        <v>0</v>
      </c>
      <c r="AC2878" s="31" t="str">
        <f t="shared" ca="1" si="6"/>
        <v/>
      </c>
      <c r="AD2878" s="31">
        <f ca="1">SUMIFS(AC$2:AC2878,D$2:D2878,D2878)*IF(R2878=0,1,2)</f>
        <v>0</v>
      </c>
    </row>
    <row r="2879" spans="1:30" x14ac:dyDescent="0.35">
      <c r="A2879" s="31">
        <f>IF(ISBLANK(B2879),"",COUNTIF(B$2:B2879,B2879))-1</f>
        <v>73</v>
      </c>
      <c r="B2879" s="31">
        <v>31</v>
      </c>
      <c r="C2879" s="10">
        <f>VLOOKUP($A2879,Database!$A:$Y,7,FALSE)</f>
        <v>46201.875</v>
      </c>
      <c r="D2879" s="31" t="str">
        <f>VLOOKUP(Pronostics!$B2879,Setup_MPP!$A:$G,3,FALSE)</f>
        <v>Joueur31</v>
      </c>
      <c r="E2879" s="31" t="str">
        <f>VLOOKUP(Pronostics!$B2879,Setup_MPP!$A:$G,2,FALSE)</f>
        <v>Joueur31</v>
      </c>
      <c r="F2879" s="31" t="str">
        <f>VLOOKUP($B2879,Setup_MPP!$A:$E,4,FALSE)</f>
        <v>#D5D5D5</v>
      </c>
      <c r="G2879" s="31" t="str">
        <f>VLOOKUP($B2879,Setup_MPP!$A:$E,5,FALSE)</f>
        <v>#727272</v>
      </c>
      <c r="H2879" s="31" t="str">
        <f>IFERROR(IF(AND(A2879&gt;=1,A2879&lt;=104),VLOOKUP($A2879,Location!$A:$J,6,FALSE),IF(A2879=0,"Avant l'ouverture",IF(OR(A2879=105,A2879=106),"Bonus"))),"")</f>
        <v>1/16 Finale</v>
      </c>
      <c r="I2879" s="31" t="str">
        <f>IF(LEFT(H2879,4)="Tour",VLOOKUP(A2879,Database!$A:$C,3,FALSE),"")</f>
        <v/>
      </c>
      <c r="J2879" s="31" t="str">
        <f>VLOOKUP($A2879,Location!$A:$J,7,FALSE)</f>
        <v>TBD</v>
      </c>
      <c r="K2879" s="31" t="str">
        <f>IFERROR(VLOOKUP(J2879,Setup_Team!$B:$C,2,FALSE), "TDB")</f>
        <v>TDB</v>
      </c>
      <c r="L2879" s="31" t="str">
        <f>VLOOKUP($A2879,Location!$A:$J,8,FALSE)</f>
        <v>TBD</v>
      </c>
      <c r="M2879" s="31" t="str">
        <f>IFERROR(VLOOKUP(L2879,Setup_Team!$B:$C,2,FALSE), "TDB")</f>
        <v>TDB</v>
      </c>
      <c r="N2879" s="31" t="str">
        <f>VLOOKUP($A2879,Location!$A:$J,9,FALSE)</f>
        <v>Inglewood, Los Angeles, California</v>
      </c>
      <c r="O2879" s="31" t="str">
        <f>VLOOKUP($A2879,Location!$A:$J,10,FALSE)</f>
        <v>SoFi Stadium</v>
      </c>
      <c r="R2879" s="31">
        <v>0</v>
      </c>
      <c r="S2879" s="25">
        <f>VLOOKUP($A2879,Database!$A:$Y,10,FALSE)</f>
        <v>0</v>
      </c>
      <c r="T2879" s="25">
        <f>VLOOKUP($A2879,Database!$A:$Y,11,FALSE)</f>
        <v>0</v>
      </c>
      <c r="U2879" s="25">
        <f>VLOOKUP($A2879,Database!$A:$Y,12,FALSE)</f>
        <v>0</v>
      </c>
      <c r="V2879" s="25" t="str">
        <f>VLOOKUP(A2879,Database!A:M,13,FALSE)</f>
        <v>À venir</v>
      </c>
      <c r="W2879" s="25" t="str">
        <f>VLOOKUP($A2879,Database!$A:$Y,20,FALSE)</f>
        <v/>
      </c>
      <c r="X2879" s="25" t="str">
        <f>VLOOKUP($A2879,Database!$A:$Y,21,FALSE)</f>
        <v/>
      </c>
      <c r="Y2879" s="25" t="str">
        <f ca="1">IF(C2879&lt;NOW(),IF(AND(P2879&gt;Q2879,W2879&gt;X2879),S2879,IF(AND(P2879=Q2879,W2879=X2879),T2879,IF(AND(P2879&lt;Q2879,W2879&lt;X2879),U2879,0))),"")</f>
        <v/>
      </c>
      <c r="Z2879" s="25">
        <f>IF(AND(P2879=W2879,Q2879=X2879),1,0)</f>
        <v>1</v>
      </c>
      <c r="AA2879" s="25" t="str">
        <f>IF(Z2879=0,"",IF(ISBLANK(VLOOKUP(A2879,Database!A:AA,22,FALSE)),"",VLOOKUP(A2879,Database!A:AA,22,FALSE)))</f>
        <v>Exact</v>
      </c>
      <c r="AB2879" s="25">
        <f ca="1">IFERROR(IF(AND(Y2879&lt;&gt;"",OR(V2879="Terminé",V2879="En cours")),VLOOKUP(AA2879,Setup_ScoreExactBonus!A:D,4,FALSE),0),0)</f>
        <v>0</v>
      </c>
      <c r="AC2879" s="31" t="str">
        <f t="shared" ca="1" si="6"/>
        <v/>
      </c>
      <c r="AD2879" s="31">
        <f ca="1">SUMIFS(AC$2:AC2879,D$2:D2879,D2879)*IF(R2879=0,1,2)</f>
        <v>0</v>
      </c>
    </row>
    <row r="2880" spans="1:30" x14ac:dyDescent="0.35">
      <c r="A2880" s="31">
        <f>IF(ISBLANK(B2880),"",COUNTIF(B$2:B2880,B2880))-1</f>
        <v>73</v>
      </c>
      <c r="B2880" s="31">
        <v>32</v>
      </c>
      <c r="C2880" s="10">
        <f>VLOOKUP($A2880,Database!$A:$Y,7,FALSE)</f>
        <v>46201.875</v>
      </c>
      <c r="D2880" s="31" t="str">
        <f>VLOOKUP(Pronostics!$B2880,Setup_MPP!$A:$G,3,FALSE)</f>
        <v>Joueur32</v>
      </c>
      <c r="E2880" s="31" t="str">
        <f>VLOOKUP(Pronostics!$B2880,Setup_MPP!$A:$G,2,FALSE)</f>
        <v>Joueur32</v>
      </c>
      <c r="F2880" s="31" t="str">
        <f>VLOOKUP($B2880,Setup_MPP!$A:$E,4,FALSE)</f>
        <v>#D5D5D5</v>
      </c>
      <c r="G2880" s="31" t="str">
        <f>VLOOKUP($B2880,Setup_MPP!$A:$E,5,FALSE)</f>
        <v>#727272</v>
      </c>
      <c r="H2880" s="31" t="str">
        <f>IFERROR(IF(AND(A2880&gt;=1,A2880&lt;=104),VLOOKUP($A2880,Location!$A:$J,6,FALSE),IF(A2880=0,"Avant l'ouverture",IF(OR(A2880=105,A2880=106),"Bonus"))),"")</f>
        <v>1/16 Finale</v>
      </c>
      <c r="I2880" s="31" t="str">
        <f>IF(LEFT(H2880,4)="Tour",VLOOKUP(A2880,Database!$A:$C,3,FALSE),"")</f>
        <v/>
      </c>
      <c r="J2880" s="31" t="str">
        <f>VLOOKUP($A2880,Location!$A:$J,7,FALSE)</f>
        <v>TBD</v>
      </c>
      <c r="K2880" s="31" t="str">
        <f>IFERROR(VLOOKUP(J2880,Setup_Team!$B:$C,2,FALSE), "TDB")</f>
        <v>TDB</v>
      </c>
      <c r="L2880" s="31" t="str">
        <f>VLOOKUP($A2880,Location!$A:$J,8,FALSE)</f>
        <v>TBD</v>
      </c>
      <c r="M2880" s="31" t="str">
        <f>IFERROR(VLOOKUP(L2880,Setup_Team!$B:$C,2,FALSE), "TDB")</f>
        <v>TDB</v>
      </c>
      <c r="N2880" s="31" t="str">
        <f>VLOOKUP($A2880,Location!$A:$J,9,FALSE)</f>
        <v>Inglewood, Los Angeles, California</v>
      </c>
      <c r="O2880" s="31" t="str">
        <f>VLOOKUP($A2880,Location!$A:$J,10,FALSE)</f>
        <v>SoFi Stadium</v>
      </c>
      <c r="R2880" s="31">
        <v>0</v>
      </c>
      <c r="S2880" s="25">
        <f>VLOOKUP($A2880,Database!$A:$Y,10,FALSE)</f>
        <v>0</v>
      </c>
      <c r="T2880" s="25">
        <f>VLOOKUP($A2880,Database!$A:$Y,11,FALSE)</f>
        <v>0</v>
      </c>
      <c r="U2880" s="25">
        <f>VLOOKUP($A2880,Database!$A:$Y,12,FALSE)</f>
        <v>0</v>
      </c>
      <c r="V2880" s="25" t="str">
        <f>VLOOKUP(A2880,Database!A:M,13,FALSE)</f>
        <v>À venir</v>
      </c>
      <c r="W2880" s="25" t="str">
        <f>VLOOKUP($A2880,Database!$A:$Y,20,FALSE)</f>
        <v/>
      </c>
      <c r="X2880" s="25" t="str">
        <f>VLOOKUP($A2880,Database!$A:$Y,21,FALSE)</f>
        <v/>
      </c>
      <c r="Y2880" s="25" t="str">
        <f ca="1">IF(C2880&lt;NOW(),IF(AND(P2880&gt;Q2880,W2880&gt;X2880),S2880,IF(AND(P2880=Q2880,W2880=X2880),T2880,IF(AND(P2880&lt;Q2880,W2880&lt;X2880),U2880,0))),"")</f>
        <v/>
      </c>
      <c r="Z2880" s="25">
        <f>IF(AND(P2880=W2880,Q2880=X2880),1,0)</f>
        <v>1</v>
      </c>
      <c r="AA2880" s="25" t="str">
        <f>IF(Z2880=0,"",IF(ISBLANK(VLOOKUP(A2880,Database!A:AA,22,FALSE)),"",VLOOKUP(A2880,Database!A:AA,22,FALSE)))</f>
        <v>Exact</v>
      </c>
      <c r="AB2880" s="25">
        <f ca="1">IFERROR(IF(AND(Y2880&lt;&gt;"",OR(V2880="Terminé",V2880="En cours")),VLOOKUP(AA2880,Setup_ScoreExactBonus!A:D,4,FALSE),0),0)</f>
        <v>0</v>
      </c>
      <c r="AC2880" s="31" t="str">
        <f t="shared" ca="1" si="6"/>
        <v/>
      </c>
      <c r="AD2880" s="31">
        <f ca="1">SUMIFS(AC$2:AC2880,D$2:D2880,D2880)*IF(R2880=0,1,2)</f>
        <v>0</v>
      </c>
    </row>
    <row r="2881" spans="1:30" x14ac:dyDescent="0.35">
      <c r="A2881" s="31">
        <f>IF(ISBLANK(B2881),"",COUNTIF(B$2:B2881,B2881))-1</f>
        <v>73</v>
      </c>
      <c r="B2881" s="31">
        <v>33</v>
      </c>
      <c r="C2881" s="10">
        <f>VLOOKUP($A2881,Database!$A:$Y,7,FALSE)</f>
        <v>46201.875</v>
      </c>
      <c r="D2881" s="31" t="str">
        <f>VLOOKUP(Pronostics!$B2881,Setup_MPP!$A:$G,3,FALSE)</f>
        <v>Joueur33</v>
      </c>
      <c r="E2881" s="31" t="str">
        <f>VLOOKUP(Pronostics!$B2881,Setup_MPP!$A:$G,2,FALSE)</f>
        <v>Joueur33</v>
      </c>
      <c r="F2881" s="31" t="str">
        <f>VLOOKUP($B2881,Setup_MPP!$A:$E,4,FALSE)</f>
        <v>#D5D5D5</v>
      </c>
      <c r="G2881" s="31" t="str">
        <f>VLOOKUP($B2881,Setup_MPP!$A:$E,5,FALSE)</f>
        <v>#727272</v>
      </c>
      <c r="H2881" s="31" t="str">
        <f>IFERROR(IF(AND(A2881&gt;=1,A2881&lt;=104),VLOOKUP($A2881,Location!$A:$J,6,FALSE),IF(A2881=0,"Avant l'ouverture",IF(OR(A2881=105,A2881=106),"Bonus"))),"")</f>
        <v>1/16 Finale</v>
      </c>
      <c r="I2881" s="31" t="str">
        <f>IF(LEFT(H2881,4)="Tour",VLOOKUP(A2881,Database!$A:$C,3,FALSE),"")</f>
        <v/>
      </c>
      <c r="J2881" s="31" t="str">
        <f>VLOOKUP($A2881,Location!$A:$J,7,FALSE)</f>
        <v>TBD</v>
      </c>
      <c r="K2881" s="31" t="str">
        <f>IFERROR(VLOOKUP(J2881,Setup_Team!$B:$C,2,FALSE), "TDB")</f>
        <v>TDB</v>
      </c>
      <c r="L2881" s="31" t="str">
        <f>VLOOKUP($A2881,Location!$A:$J,8,FALSE)</f>
        <v>TBD</v>
      </c>
      <c r="M2881" s="31" t="str">
        <f>IFERROR(VLOOKUP(L2881,Setup_Team!$B:$C,2,FALSE), "TDB")</f>
        <v>TDB</v>
      </c>
      <c r="N2881" s="31" t="str">
        <f>VLOOKUP($A2881,Location!$A:$J,9,FALSE)</f>
        <v>Inglewood, Los Angeles, California</v>
      </c>
      <c r="O2881" s="31" t="str">
        <f>VLOOKUP($A2881,Location!$A:$J,10,FALSE)</f>
        <v>SoFi Stadium</v>
      </c>
      <c r="R2881" s="31">
        <v>0</v>
      </c>
      <c r="S2881" s="25">
        <f>VLOOKUP($A2881,Database!$A:$Y,10,FALSE)</f>
        <v>0</v>
      </c>
      <c r="T2881" s="25">
        <f>VLOOKUP($A2881,Database!$A:$Y,11,FALSE)</f>
        <v>0</v>
      </c>
      <c r="U2881" s="25">
        <f>VLOOKUP($A2881,Database!$A:$Y,12,FALSE)</f>
        <v>0</v>
      </c>
      <c r="V2881" s="25" t="str">
        <f>VLOOKUP(A2881,Database!A:M,13,FALSE)</f>
        <v>À venir</v>
      </c>
      <c r="W2881" s="25" t="str">
        <f>VLOOKUP($A2881,Database!$A:$Y,20,FALSE)</f>
        <v/>
      </c>
      <c r="X2881" s="25" t="str">
        <f>VLOOKUP($A2881,Database!$A:$Y,21,FALSE)</f>
        <v/>
      </c>
      <c r="Y2881" s="25" t="str">
        <f ca="1">IF(C2881&lt;NOW(),IF(AND(P2881&gt;Q2881,W2881&gt;X2881),S2881,IF(AND(P2881=Q2881,W2881=X2881),T2881,IF(AND(P2881&lt;Q2881,W2881&lt;X2881),U2881,0))),"")</f>
        <v/>
      </c>
      <c r="Z2881" s="25">
        <f>IF(AND(P2881=W2881,Q2881=X2881),1,0)</f>
        <v>1</v>
      </c>
      <c r="AA2881" s="25" t="str">
        <f>IF(Z2881=0,"",IF(ISBLANK(VLOOKUP(A2881,Database!A:AA,22,FALSE)),"",VLOOKUP(A2881,Database!A:AA,22,FALSE)))</f>
        <v>Exact</v>
      </c>
      <c r="AB2881" s="25">
        <f ca="1">IFERROR(IF(AND(Y2881&lt;&gt;"",OR(V2881="Terminé",V2881="En cours")),VLOOKUP(AA2881,Setup_ScoreExactBonus!A:D,4,FALSE),0),0)</f>
        <v>0</v>
      </c>
      <c r="AC2881" s="31" t="str">
        <f t="shared" ca="1" si="6"/>
        <v/>
      </c>
      <c r="AD2881" s="31">
        <f ca="1">SUMIFS(AC$2:AC2881,D$2:D2881,D2881)*IF(R2881=0,1,2)</f>
        <v>0</v>
      </c>
    </row>
    <row r="2882" spans="1:30" x14ac:dyDescent="0.35">
      <c r="A2882" s="31">
        <f>IF(ISBLANK(B2882),"",COUNTIF(B$2:B2882,B2882))-1</f>
        <v>73</v>
      </c>
      <c r="B2882" s="31">
        <v>34</v>
      </c>
      <c r="C2882" s="10">
        <f>VLOOKUP($A2882,Database!$A:$Y,7,FALSE)</f>
        <v>46201.875</v>
      </c>
      <c r="D2882" s="31" t="str">
        <f>VLOOKUP(Pronostics!$B2882,Setup_MPP!$A:$G,3,FALSE)</f>
        <v>Joueur34</v>
      </c>
      <c r="E2882" s="31" t="str">
        <f>VLOOKUP(Pronostics!$B2882,Setup_MPP!$A:$G,2,FALSE)</f>
        <v>Joueur34</v>
      </c>
      <c r="F2882" s="31" t="str">
        <f>VLOOKUP($B2882,Setup_MPP!$A:$E,4,FALSE)</f>
        <v>#D5D5D5</v>
      </c>
      <c r="G2882" s="31" t="str">
        <f>VLOOKUP($B2882,Setup_MPP!$A:$E,5,FALSE)</f>
        <v>#727272</v>
      </c>
      <c r="H2882" s="31" t="str">
        <f>IFERROR(IF(AND(A2882&gt;=1,A2882&lt;=104),VLOOKUP($A2882,Location!$A:$J,6,FALSE),IF(A2882=0,"Avant l'ouverture",IF(OR(A2882=105,A2882=106),"Bonus"))),"")</f>
        <v>1/16 Finale</v>
      </c>
      <c r="I2882" s="31" t="str">
        <f>IF(LEFT(H2882,4)="Tour",VLOOKUP(A2882,Database!$A:$C,3,FALSE),"")</f>
        <v/>
      </c>
      <c r="J2882" s="31" t="str">
        <f>VLOOKUP($A2882,Location!$A:$J,7,FALSE)</f>
        <v>TBD</v>
      </c>
      <c r="K2882" s="31" t="str">
        <f>IFERROR(VLOOKUP(J2882,Setup_Team!$B:$C,2,FALSE), "TDB")</f>
        <v>TDB</v>
      </c>
      <c r="L2882" s="31" t="str">
        <f>VLOOKUP($A2882,Location!$A:$J,8,FALSE)</f>
        <v>TBD</v>
      </c>
      <c r="M2882" s="31" t="str">
        <f>IFERROR(VLOOKUP(L2882,Setup_Team!$B:$C,2,FALSE), "TDB")</f>
        <v>TDB</v>
      </c>
      <c r="N2882" s="31" t="str">
        <f>VLOOKUP($A2882,Location!$A:$J,9,FALSE)</f>
        <v>Inglewood, Los Angeles, California</v>
      </c>
      <c r="O2882" s="31" t="str">
        <f>VLOOKUP($A2882,Location!$A:$J,10,FALSE)</f>
        <v>SoFi Stadium</v>
      </c>
      <c r="R2882" s="31">
        <v>0</v>
      </c>
      <c r="S2882" s="25">
        <f>VLOOKUP($A2882,Database!$A:$Y,10,FALSE)</f>
        <v>0</v>
      </c>
      <c r="T2882" s="25">
        <f>VLOOKUP($A2882,Database!$A:$Y,11,FALSE)</f>
        <v>0</v>
      </c>
      <c r="U2882" s="25">
        <f>VLOOKUP($A2882,Database!$A:$Y,12,FALSE)</f>
        <v>0</v>
      </c>
      <c r="V2882" s="25" t="str">
        <f>VLOOKUP(A2882,Database!A:M,13,FALSE)</f>
        <v>À venir</v>
      </c>
      <c r="W2882" s="25" t="str">
        <f>VLOOKUP($A2882,Database!$A:$Y,20,FALSE)</f>
        <v/>
      </c>
      <c r="X2882" s="25" t="str">
        <f>VLOOKUP($A2882,Database!$A:$Y,21,FALSE)</f>
        <v/>
      </c>
      <c r="Y2882" s="25" t="str">
        <f ca="1">IF(C2882&lt;NOW(),IF(AND(P2882&gt;Q2882,W2882&gt;X2882),S2882,IF(AND(P2882=Q2882,W2882=X2882),T2882,IF(AND(P2882&lt;Q2882,W2882&lt;X2882),U2882,0))),"")</f>
        <v/>
      </c>
      <c r="Z2882" s="25">
        <f>IF(AND(P2882=W2882,Q2882=X2882),1,0)</f>
        <v>1</v>
      </c>
      <c r="AA2882" s="25" t="str">
        <f>IF(Z2882=0,"",IF(ISBLANK(VLOOKUP(A2882,Database!A:AA,22,FALSE)),"",VLOOKUP(A2882,Database!A:AA,22,FALSE)))</f>
        <v>Exact</v>
      </c>
      <c r="AB2882" s="25">
        <f ca="1">IFERROR(IF(AND(Y2882&lt;&gt;"",OR(V2882="Terminé",V2882="En cours")),VLOOKUP(AA2882,Setup_ScoreExactBonus!A:D,4,FALSE),0),0)</f>
        <v>0</v>
      </c>
      <c r="AC2882" s="31" t="str">
        <f t="shared" ca="1" si="6"/>
        <v/>
      </c>
      <c r="AD2882" s="31">
        <f ca="1">SUMIFS(AC$2:AC2882,D$2:D2882,D2882)*IF(R2882=0,1,2)</f>
        <v>0</v>
      </c>
    </row>
    <row r="2883" spans="1:30" x14ac:dyDescent="0.35">
      <c r="A2883" s="31">
        <f>IF(ISBLANK(B2883),"",COUNTIF(B$2:B2883,B2883))-1</f>
        <v>73</v>
      </c>
      <c r="B2883" s="31">
        <v>35</v>
      </c>
      <c r="C2883" s="10">
        <f>VLOOKUP($A2883,Database!$A:$Y,7,FALSE)</f>
        <v>46201.875</v>
      </c>
      <c r="D2883" s="31" t="str">
        <f>VLOOKUP(Pronostics!$B2883,Setup_MPP!$A:$G,3,FALSE)</f>
        <v>Joueur35</v>
      </c>
      <c r="E2883" s="31" t="str">
        <f>VLOOKUP(Pronostics!$B2883,Setup_MPP!$A:$G,2,FALSE)</f>
        <v>Joueur35</v>
      </c>
      <c r="F2883" s="31" t="str">
        <f>VLOOKUP($B2883,Setup_MPP!$A:$E,4,FALSE)</f>
        <v>#D5D5D5</v>
      </c>
      <c r="G2883" s="31" t="str">
        <f>VLOOKUP($B2883,Setup_MPP!$A:$E,5,FALSE)</f>
        <v>#727272</v>
      </c>
      <c r="H2883" s="31" t="str">
        <f>IFERROR(IF(AND(A2883&gt;=1,A2883&lt;=104),VLOOKUP($A2883,Location!$A:$J,6,FALSE),IF(A2883=0,"Avant l'ouverture",IF(OR(A2883=105,A2883=106),"Bonus"))),"")</f>
        <v>1/16 Finale</v>
      </c>
      <c r="I2883" s="31" t="str">
        <f>IF(LEFT(H2883,4)="Tour",VLOOKUP(A2883,Database!$A:$C,3,FALSE),"")</f>
        <v/>
      </c>
      <c r="J2883" s="31" t="str">
        <f>VLOOKUP($A2883,Location!$A:$J,7,FALSE)</f>
        <v>TBD</v>
      </c>
      <c r="K2883" s="31" t="str">
        <f>IFERROR(VLOOKUP(J2883,Setup_Team!$B:$C,2,FALSE), "TDB")</f>
        <v>TDB</v>
      </c>
      <c r="L2883" s="31" t="str">
        <f>VLOOKUP($A2883,Location!$A:$J,8,FALSE)</f>
        <v>TBD</v>
      </c>
      <c r="M2883" s="31" t="str">
        <f>IFERROR(VLOOKUP(L2883,Setup_Team!$B:$C,2,FALSE), "TDB")</f>
        <v>TDB</v>
      </c>
      <c r="N2883" s="31" t="str">
        <f>VLOOKUP($A2883,Location!$A:$J,9,FALSE)</f>
        <v>Inglewood, Los Angeles, California</v>
      </c>
      <c r="O2883" s="31" t="str">
        <f>VLOOKUP($A2883,Location!$A:$J,10,FALSE)</f>
        <v>SoFi Stadium</v>
      </c>
      <c r="R2883" s="31">
        <v>0</v>
      </c>
      <c r="S2883" s="25">
        <f>VLOOKUP($A2883,Database!$A:$Y,10,FALSE)</f>
        <v>0</v>
      </c>
      <c r="T2883" s="25">
        <f>VLOOKUP($A2883,Database!$A:$Y,11,FALSE)</f>
        <v>0</v>
      </c>
      <c r="U2883" s="25">
        <f>VLOOKUP($A2883,Database!$A:$Y,12,FALSE)</f>
        <v>0</v>
      </c>
      <c r="V2883" s="25" t="str">
        <f>VLOOKUP(A2883,Database!A:M,13,FALSE)</f>
        <v>À venir</v>
      </c>
      <c r="W2883" s="25" t="str">
        <f>VLOOKUP($A2883,Database!$A:$Y,20,FALSE)</f>
        <v/>
      </c>
      <c r="X2883" s="25" t="str">
        <f>VLOOKUP($A2883,Database!$A:$Y,21,FALSE)</f>
        <v/>
      </c>
      <c r="Y2883" s="25" t="str">
        <f ca="1">IF(C2883&lt;NOW(),IF(AND(P2883&gt;Q2883,W2883&gt;X2883),S2883,IF(AND(P2883=Q2883,W2883=X2883),T2883,IF(AND(P2883&lt;Q2883,W2883&lt;X2883),U2883,0))),"")</f>
        <v/>
      </c>
      <c r="Z2883" s="25">
        <f>IF(AND(P2883=W2883,Q2883=X2883),1,0)</f>
        <v>1</v>
      </c>
      <c r="AA2883" s="25" t="str">
        <f>IF(Z2883=0,"",IF(ISBLANK(VLOOKUP(A2883,Database!A:AA,22,FALSE)),"",VLOOKUP(A2883,Database!A:AA,22,FALSE)))</f>
        <v>Exact</v>
      </c>
      <c r="AB2883" s="25">
        <f ca="1">IFERROR(IF(AND(Y2883&lt;&gt;"",OR(V2883="Terminé",V2883="En cours")),VLOOKUP(AA2883,Setup_ScoreExactBonus!A:D,4,FALSE),0),0)</f>
        <v>0</v>
      </c>
      <c r="AC2883" s="31" t="str">
        <f t="shared" ca="1" si="6"/>
        <v/>
      </c>
      <c r="AD2883" s="31">
        <f ca="1">SUMIFS(AC$2:AC2883,D$2:D2883,D2883)*IF(R2883=0,1,2)</f>
        <v>0</v>
      </c>
    </row>
    <row r="2884" spans="1:30" x14ac:dyDescent="0.35">
      <c r="A2884" s="31">
        <f>IF(ISBLANK(B2884),"",COUNTIF(B$2:B2884,B2884))-1</f>
        <v>73</v>
      </c>
      <c r="B2884" s="31">
        <v>36</v>
      </c>
      <c r="C2884" s="10">
        <f>VLOOKUP($A2884,Database!$A:$Y,7,FALSE)</f>
        <v>46201.875</v>
      </c>
      <c r="D2884" s="31" t="str">
        <f>VLOOKUP(Pronostics!$B2884,Setup_MPP!$A:$G,3,FALSE)</f>
        <v>Joueur36</v>
      </c>
      <c r="E2884" s="31" t="str">
        <f>VLOOKUP(Pronostics!$B2884,Setup_MPP!$A:$G,2,FALSE)</f>
        <v>Joueur36</v>
      </c>
      <c r="F2884" s="31" t="str">
        <f>VLOOKUP($B2884,Setup_MPP!$A:$E,4,FALSE)</f>
        <v>#D5D5D5</v>
      </c>
      <c r="G2884" s="31" t="str">
        <f>VLOOKUP($B2884,Setup_MPP!$A:$E,5,FALSE)</f>
        <v>#727272</v>
      </c>
      <c r="H2884" s="31" t="str">
        <f>IFERROR(IF(AND(A2884&gt;=1,A2884&lt;=104),VLOOKUP($A2884,Location!$A:$J,6,FALSE),IF(A2884=0,"Avant l'ouverture",IF(OR(A2884=105,A2884=106),"Bonus"))),"")</f>
        <v>1/16 Finale</v>
      </c>
      <c r="I2884" s="31" t="str">
        <f>IF(LEFT(H2884,4)="Tour",VLOOKUP(A2884,Database!$A:$C,3,FALSE),"")</f>
        <v/>
      </c>
      <c r="J2884" s="31" t="str">
        <f>VLOOKUP($A2884,Location!$A:$J,7,FALSE)</f>
        <v>TBD</v>
      </c>
      <c r="K2884" s="31" t="str">
        <f>IFERROR(VLOOKUP(J2884,Setup_Team!$B:$C,2,FALSE), "TDB")</f>
        <v>TDB</v>
      </c>
      <c r="L2884" s="31" t="str">
        <f>VLOOKUP($A2884,Location!$A:$J,8,FALSE)</f>
        <v>TBD</v>
      </c>
      <c r="M2884" s="31" t="str">
        <f>IFERROR(VLOOKUP(L2884,Setup_Team!$B:$C,2,FALSE), "TDB")</f>
        <v>TDB</v>
      </c>
      <c r="N2884" s="31" t="str">
        <f>VLOOKUP($A2884,Location!$A:$J,9,FALSE)</f>
        <v>Inglewood, Los Angeles, California</v>
      </c>
      <c r="O2884" s="31" t="str">
        <f>VLOOKUP($A2884,Location!$A:$J,10,FALSE)</f>
        <v>SoFi Stadium</v>
      </c>
      <c r="R2884" s="31">
        <v>0</v>
      </c>
      <c r="S2884" s="25">
        <f>VLOOKUP($A2884,Database!$A:$Y,10,FALSE)</f>
        <v>0</v>
      </c>
      <c r="T2884" s="25">
        <f>VLOOKUP($A2884,Database!$A:$Y,11,FALSE)</f>
        <v>0</v>
      </c>
      <c r="U2884" s="25">
        <f>VLOOKUP($A2884,Database!$A:$Y,12,FALSE)</f>
        <v>0</v>
      </c>
      <c r="V2884" s="25" t="str">
        <f>VLOOKUP(A2884,Database!A:M,13,FALSE)</f>
        <v>À venir</v>
      </c>
      <c r="W2884" s="25" t="str">
        <f>VLOOKUP($A2884,Database!$A:$Y,20,FALSE)</f>
        <v/>
      </c>
      <c r="X2884" s="25" t="str">
        <f>VLOOKUP($A2884,Database!$A:$Y,21,FALSE)</f>
        <v/>
      </c>
      <c r="Y2884" s="25" t="str">
        <f ca="1">IF(C2884&lt;NOW(),IF(AND(P2884&gt;Q2884,W2884&gt;X2884),S2884,IF(AND(P2884=Q2884,W2884=X2884),T2884,IF(AND(P2884&lt;Q2884,W2884&lt;X2884),U2884,0))),"")</f>
        <v/>
      </c>
      <c r="Z2884" s="25">
        <f>IF(AND(P2884=W2884,Q2884=X2884),1,0)</f>
        <v>1</v>
      </c>
      <c r="AA2884" s="25" t="str">
        <f>IF(Z2884=0,"",IF(ISBLANK(VLOOKUP(A2884,Database!A:AA,22,FALSE)),"",VLOOKUP(A2884,Database!A:AA,22,FALSE)))</f>
        <v>Exact</v>
      </c>
      <c r="AB2884" s="25">
        <f ca="1">IFERROR(IF(AND(Y2884&lt;&gt;"",OR(V2884="Terminé",V2884="En cours")),VLOOKUP(AA2884,Setup_ScoreExactBonus!A:D,4,FALSE),0),0)</f>
        <v>0</v>
      </c>
      <c r="AC2884" s="31" t="str">
        <f t="shared" ca="1" si="6"/>
        <v/>
      </c>
      <c r="AD2884" s="31">
        <f ca="1">SUMIFS(AC$2:AC2884,D$2:D2884,D2884)*IF(R2884=0,1,2)</f>
        <v>0</v>
      </c>
    </row>
    <row r="2885" spans="1:30" x14ac:dyDescent="0.35">
      <c r="A2885" s="31">
        <f>IF(ISBLANK(B2885),"",COUNTIF(B$2:B2885,B2885))-1</f>
        <v>73</v>
      </c>
      <c r="B2885" s="31">
        <v>37</v>
      </c>
      <c r="C2885" s="10">
        <f>VLOOKUP($A2885,Database!$A:$Y,7,FALSE)</f>
        <v>46201.875</v>
      </c>
      <c r="D2885" s="31" t="str">
        <f>VLOOKUP(Pronostics!$B2885,Setup_MPP!$A:$G,3,FALSE)</f>
        <v>Joueur37</v>
      </c>
      <c r="E2885" s="31" t="str">
        <f>VLOOKUP(Pronostics!$B2885,Setup_MPP!$A:$G,2,FALSE)</f>
        <v>Joueur37</v>
      </c>
      <c r="F2885" s="31" t="str">
        <f>VLOOKUP($B2885,Setup_MPP!$A:$E,4,FALSE)</f>
        <v>#D5D5D5</v>
      </c>
      <c r="G2885" s="31" t="str">
        <f>VLOOKUP($B2885,Setup_MPP!$A:$E,5,FALSE)</f>
        <v>#727272</v>
      </c>
      <c r="H2885" s="31" t="str">
        <f>IFERROR(IF(AND(A2885&gt;=1,A2885&lt;=104),VLOOKUP($A2885,Location!$A:$J,6,FALSE),IF(A2885=0,"Avant l'ouverture",IF(OR(A2885=105,A2885=106),"Bonus"))),"")</f>
        <v>1/16 Finale</v>
      </c>
      <c r="I2885" s="31" t="str">
        <f>IF(LEFT(H2885,4)="Tour",VLOOKUP(A2885,Database!$A:$C,3,FALSE),"")</f>
        <v/>
      </c>
      <c r="J2885" s="31" t="str">
        <f>VLOOKUP($A2885,Location!$A:$J,7,FALSE)</f>
        <v>TBD</v>
      </c>
      <c r="K2885" s="31" t="str">
        <f>IFERROR(VLOOKUP(J2885,Setup_Team!$B:$C,2,FALSE), "TDB")</f>
        <v>TDB</v>
      </c>
      <c r="L2885" s="31" t="str">
        <f>VLOOKUP($A2885,Location!$A:$J,8,FALSE)</f>
        <v>TBD</v>
      </c>
      <c r="M2885" s="31" t="str">
        <f>IFERROR(VLOOKUP(L2885,Setup_Team!$B:$C,2,FALSE), "TDB")</f>
        <v>TDB</v>
      </c>
      <c r="N2885" s="31" t="str">
        <f>VLOOKUP($A2885,Location!$A:$J,9,FALSE)</f>
        <v>Inglewood, Los Angeles, California</v>
      </c>
      <c r="O2885" s="31" t="str">
        <f>VLOOKUP($A2885,Location!$A:$J,10,FALSE)</f>
        <v>SoFi Stadium</v>
      </c>
      <c r="R2885" s="31">
        <v>0</v>
      </c>
      <c r="S2885" s="25">
        <f>VLOOKUP($A2885,Database!$A:$Y,10,FALSE)</f>
        <v>0</v>
      </c>
      <c r="T2885" s="25">
        <f>VLOOKUP($A2885,Database!$A:$Y,11,FALSE)</f>
        <v>0</v>
      </c>
      <c r="U2885" s="25">
        <f>VLOOKUP($A2885,Database!$A:$Y,12,FALSE)</f>
        <v>0</v>
      </c>
      <c r="V2885" s="25" t="str">
        <f>VLOOKUP(A2885,Database!A:M,13,FALSE)</f>
        <v>À venir</v>
      </c>
      <c r="W2885" s="25" t="str">
        <f>VLOOKUP($A2885,Database!$A:$Y,20,FALSE)</f>
        <v/>
      </c>
      <c r="X2885" s="25" t="str">
        <f>VLOOKUP($A2885,Database!$A:$Y,21,FALSE)</f>
        <v/>
      </c>
      <c r="Y2885" s="25" t="str">
        <f ca="1">IF(C2885&lt;NOW(),IF(AND(P2885&gt;Q2885,W2885&gt;X2885),S2885,IF(AND(P2885=Q2885,W2885=X2885),T2885,IF(AND(P2885&lt;Q2885,W2885&lt;X2885),U2885,0))),"")</f>
        <v/>
      </c>
      <c r="Z2885" s="25">
        <f>IF(AND(P2885=W2885,Q2885=X2885),1,0)</f>
        <v>1</v>
      </c>
      <c r="AA2885" s="25" t="str">
        <f>IF(Z2885=0,"",IF(ISBLANK(VLOOKUP(A2885,Database!A:AA,22,FALSE)),"",VLOOKUP(A2885,Database!A:AA,22,FALSE)))</f>
        <v>Exact</v>
      </c>
      <c r="AB2885" s="25">
        <f ca="1">IFERROR(IF(AND(Y2885&lt;&gt;"",OR(V2885="Terminé",V2885="En cours")),VLOOKUP(AA2885,Setup_ScoreExactBonus!A:D,4,FALSE),0),0)</f>
        <v>0</v>
      </c>
      <c r="AC2885" s="31" t="str">
        <f t="shared" ca="1" si="6"/>
        <v/>
      </c>
      <c r="AD2885" s="31">
        <f ca="1">SUMIFS(AC$2:AC2885,D$2:D2885,D2885)*IF(R2885=0,1,2)</f>
        <v>0</v>
      </c>
    </row>
    <row r="2886" spans="1:30" x14ac:dyDescent="0.35">
      <c r="A2886" s="31">
        <f>IF(ISBLANK(B2886),"",COUNTIF(B$2:B2886,B2886))-1</f>
        <v>73</v>
      </c>
      <c r="B2886" s="31">
        <v>38</v>
      </c>
      <c r="C2886" s="10">
        <f>VLOOKUP($A2886,Database!$A:$Y,7,FALSE)</f>
        <v>46201.875</v>
      </c>
      <c r="D2886" s="31" t="str">
        <f>VLOOKUP(Pronostics!$B2886,Setup_MPP!$A:$G,3,FALSE)</f>
        <v>Joueur38</v>
      </c>
      <c r="E2886" s="31" t="str">
        <f>VLOOKUP(Pronostics!$B2886,Setup_MPP!$A:$G,2,FALSE)</f>
        <v>Joueur38</v>
      </c>
      <c r="F2886" s="31" t="str">
        <f>VLOOKUP($B2886,Setup_MPP!$A:$E,4,FALSE)</f>
        <v>#D5D5D5</v>
      </c>
      <c r="G2886" s="31" t="str">
        <f>VLOOKUP($B2886,Setup_MPP!$A:$E,5,FALSE)</f>
        <v>#727272</v>
      </c>
      <c r="H2886" s="31" t="str">
        <f>IFERROR(IF(AND(A2886&gt;=1,A2886&lt;=104),VLOOKUP($A2886,Location!$A:$J,6,FALSE),IF(A2886=0,"Avant l'ouverture",IF(OR(A2886=105,A2886=106),"Bonus"))),"")</f>
        <v>1/16 Finale</v>
      </c>
      <c r="I2886" s="31" t="str">
        <f>IF(LEFT(H2886,4)="Tour",VLOOKUP(A2886,Database!$A:$C,3,FALSE),"")</f>
        <v/>
      </c>
      <c r="J2886" s="31" t="str">
        <f>VLOOKUP($A2886,Location!$A:$J,7,FALSE)</f>
        <v>TBD</v>
      </c>
      <c r="K2886" s="31" t="str">
        <f>IFERROR(VLOOKUP(J2886,Setup_Team!$B:$C,2,FALSE), "TDB")</f>
        <v>TDB</v>
      </c>
      <c r="L2886" s="31" t="str">
        <f>VLOOKUP($A2886,Location!$A:$J,8,FALSE)</f>
        <v>TBD</v>
      </c>
      <c r="M2886" s="31" t="str">
        <f>IFERROR(VLOOKUP(L2886,Setup_Team!$B:$C,2,FALSE), "TDB")</f>
        <v>TDB</v>
      </c>
      <c r="N2886" s="31" t="str">
        <f>VLOOKUP($A2886,Location!$A:$J,9,FALSE)</f>
        <v>Inglewood, Los Angeles, California</v>
      </c>
      <c r="O2886" s="31" t="str">
        <f>VLOOKUP($A2886,Location!$A:$J,10,FALSE)</f>
        <v>SoFi Stadium</v>
      </c>
      <c r="R2886" s="31">
        <v>0</v>
      </c>
      <c r="S2886" s="25">
        <f>VLOOKUP($A2886,Database!$A:$Y,10,FALSE)</f>
        <v>0</v>
      </c>
      <c r="T2886" s="25">
        <f>VLOOKUP($A2886,Database!$A:$Y,11,FALSE)</f>
        <v>0</v>
      </c>
      <c r="U2886" s="25">
        <f>VLOOKUP($A2886,Database!$A:$Y,12,FALSE)</f>
        <v>0</v>
      </c>
      <c r="V2886" s="25" t="str">
        <f>VLOOKUP(A2886,Database!A:M,13,FALSE)</f>
        <v>À venir</v>
      </c>
      <c r="W2886" s="25" t="str">
        <f>VLOOKUP($A2886,Database!$A:$Y,20,FALSE)</f>
        <v/>
      </c>
      <c r="X2886" s="25" t="str">
        <f>VLOOKUP($A2886,Database!$A:$Y,21,FALSE)</f>
        <v/>
      </c>
      <c r="Y2886" s="25" t="str">
        <f ca="1">IF(C2886&lt;NOW(),IF(AND(P2886&gt;Q2886,W2886&gt;X2886),S2886,IF(AND(P2886=Q2886,W2886=X2886),T2886,IF(AND(P2886&lt;Q2886,W2886&lt;X2886),U2886,0))),"")</f>
        <v/>
      </c>
      <c r="Z2886" s="25">
        <f>IF(AND(P2886=W2886,Q2886=X2886),1,0)</f>
        <v>1</v>
      </c>
      <c r="AA2886" s="25" t="str">
        <f>IF(Z2886=0,"",IF(ISBLANK(VLOOKUP(A2886,Database!A:AA,22,FALSE)),"",VLOOKUP(A2886,Database!A:AA,22,FALSE)))</f>
        <v>Exact</v>
      </c>
      <c r="AB2886" s="25">
        <f ca="1">IFERROR(IF(AND(Y2886&lt;&gt;"",OR(V2886="Terminé",V2886="En cours")),VLOOKUP(AA2886,Setup_ScoreExactBonus!A:D,4,FALSE),0),0)</f>
        <v>0</v>
      </c>
      <c r="AC2886" s="31" t="str">
        <f t="shared" ca="1" si="6"/>
        <v/>
      </c>
      <c r="AD2886" s="31">
        <f ca="1">SUMIFS(AC$2:AC2886,D$2:D2886,D2886)*IF(R2886=0,1,2)</f>
        <v>0</v>
      </c>
    </row>
    <row r="2887" spans="1:30" x14ac:dyDescent="0.35">
      <c r="A2887" s="31">
        <f>IF(ISBLANK(B2887),"",COUNTIF(B$2:B2887,B2887))-1</f>
        <v>73</v>
      </c>
      <c r="B2887" s="31">
        <v>39</v>
      </c>
      <c r="C2887" s="10">
        <f>VLOOKUP($A2887,Database!$A:$Y,7,FALSE)</f>
        <v>46201.875</v>
      </c>
      <c r="D2887" s="31" t="str">
        <f>VLOOKUP(Pronostics!$B2887,Setup_MPP!$A:$G,3,FALSE)</f>
        <v>Joueur39</v>
      </c>
      <c r="E2887" s="31" t="str">
        <f>VLOOKUP(Pronostics!$B2887,Setup_MPP!$A:$G,2,FALSE)</f>
        <v>Joueur39</v>
      </c>
      <c r="F2887" s="31" t="str">
        <f>VLOOKUP($B2887,Setup_MPP!$A:$E,4,FALSE)</f>
        <v>#D5D5D5</v>
      </c>
      <c r="G2887" s="31" t="str">
        <f>VLOOKUP($B2887,Setup_MPP!$A:$E,5,FALSE)</f>
        <v>#727272</v>
      </c>
      <c r="H2887" s="31" t="str">
        <f>IFERROR(IF(AND(A2887&gt;=1,A2887&lt;=104),VLOOKUP($A2887,Location!$A:$J,6,FALSE),IF(A2887=0,"Avant l'ouverture",IF(OR(A2887=105,A2887=106),"Bonus"))),"")</f>
        <v>1/16 Finale</v>
      </c>
      <c r="I2887" s="31" t="str">
        <f>IF(LEFT(H2887,4)="Tour",VLOOKUP(A2887,Database!$A:$C,3,FALSE),"")</f>
        <v/>
      </c>
      <c r="J2887" s="31" t="str">
        <f>VLOOKUP($A2887,Location!$A:$J,7,FALSE)</f>
        <v>TBD</v>
      </c>
      <c r="K2887" s="31" t="str">
        <f>IFERROR(VLOOKUP(J2887,Setup_Team!$B:$C,2,FALSE), "TDB")</f>
        <v>TDB</v>
      </c>
      <c r="L2887" s="31" t="str">
        <f>VLOOKUP($A2887,Location!$A:$J,8,FALSE)</f>
        <v>TBD</v>
      </c>
      <c r="M2887" s="31" t="str">
        <f>IFERROR(VLOOKUP(L2887,Setup_Team!$B:$C,2,FALSE), "TDB")</f>
        <v>TDB</v>
      </c>
      <c r="N2887" s="31" t="str">
        <f>VLOOKUP($A2887,Location!$A:$J,9,FALSE)</f>
        <v>Inglewood, Los Angeles, California</v>
      </c>
      <c r="O2887" s="31" t="str">
        <f>VLOOKUP($A2887,Location!$A:$J,10,FALSE)</f>
        <v>SoFi Stadium</v>
      </c>
      <c r="R2887" s="31">
        <v>0</v>
      </c>
      <c r="S2887" s="25">
        <f>VLOOKUP($A2887,Database!$A:$Y,10,FALSE)</f>
        <v>0</v>
      </c>
      <c r="T2887" s="25">
        <f>VLOOKUP($A2887,Database!$A:$Y,11,FALSE)</f>
        <v>0</v>
      </c>
      <c r="U2887" s="25">
        <f>VLOOKUP($A2887,Database!$A:$Y,12,FALSE)</f>
        <v>0</v>
      </c>
      <c r="V2887" s="25" t="str">
        <f>VLOOKUP(A2887,Database!A:M,13,FALSE)</f>
        <v>À venir</v>
      </c>
      <c r="W2887" s="25" t="str">
        <f>VLOOKUP($A2887,Database!$A:$Y,20,FALSE)</f>
        <v/>
      </c>
      <c r="X2887" s="25" t="str">
        <f>VLOOKUP($A2887,Database!$A:$Y,21,FALSE)</f>
        <v/>
      </c>
      <c r="Y2887" s="25" t="str">
        <f ca="1">IF(C2887&lt;NOW(),IF(AND(P2887&gt;Q2887,W2887&gt;X2887),S2887,IF(AND(P2887=Q2887,W2887=X2887),T2887,IF(AND(P2887&lt;Q2887,W2887&lt;X2887),U2887,0))),"")</f>
        <v/>
      </c>
      <c r="Z2887" s="25">
        <f>IF(AND(P2887=W2887,Q2887=X2887),1,0)</f>
        <v>1</v>
      </c>
      <c r="AA2887" s="25" t="str">
        <f>IF(Z2887=0,"",IF(ISBLANK(VLOOKUP(A2887,Database!A:AA,22,FALSE)),"",VLOOKUP(A2887,Database!A:AA,22,FALSE)))</f>
        <v>Exact</v>
      </c>
      <c r="AB2887" s="25">
        <f ca="1">IFERROR(IF(AND(Y2887&lt;&gt;"",OR(V2887="Terminé",V2887="En cours")),VLOOKUP(AA2887,Setup_ScoreExactBonus!A:D,4,FALSE),0),0)</f>
        <v>0</v>
      </c>
      <c r="AC2887" s="31" t="str">
        <f t="shared" ca="1" si="6"/>
        <v/>
      </c>
      <c r="AD2887" s="31">
        <f ca="1">SUMIFS(AC$2:AC2887,D$2:D2887,D2887)*IF(R2887=0,1,2)</f>
        <v>0</v>
      </c>
    </row>
    <row r="2888" spans="1:30" x14ac:dyDescent="0.35">
      <c r="A2888" s="31">
        <f>IF(ISBLANK(B2888),"",COUNTIF(B$2:B2888,B2888))-1</f>
        <v>74</v>
      </c>
      <c r="B2888" s="31">
        <v>1</v>
      </c>
      <c r="C2888" s="10">
        <f>VLOOKUP($A2888,Database!$A:$Y,7,FALSE)</f>
        <v>46202.791666666664</v>
      </c>
      <c r="D2888" s="31" t="str">
        <f>VLOOKUP(Pronostics!$B2888,Setup_MPP!$A:$G,3,FALSE)</f>
        <v>_Nicolas_LM_</v>
      </c>
      <c r="E2888" s="31" t="str">
        <f>VLOOKUP(Pronostics!$B2888,Setup_MPP!$A:$G,2,FALSE)</f>
        <v>Nicolas LE MOUEL</v>
      </c>
      <c r="F2888" s="31" t="str">
        <f>VLOOKUP($B2888,Setup_MPP!$A:$E,4,FALSE)</f>
        <v>#F7C79D</v>
      </c>
      <c r="G2888" s="31" t="str">
        <f>VLOOKUP($B2888,Setup_MPP!$A:$E,5,FALSE)</f>
        <v>#FFBE85</v>
      </c>
      <c r="H2888" s="31" t="str">
        <f>IFERROR(IF(AND(A2888&gt;=1,A2888&lt;=104),VLOOKUP($A2888,Location!$A:$J,6,FALSE),IF(A2888=0,"Avant l'ouverture",IF(OR(A2888=105,A2888=106),"Bonus"))),"")</f>
        <v>1/16 Finale</v>
      </c>
      <c r="I2888" s="31" t="str">
        <f>IF(LEFT(H2888,4)="Tour",VLOOKUP(A2888,Database!$A:$C,3,FALSE),"")</f>
        <v/>
      </c>
      <c r="J2888" s="31" t="str">
        <f>VLOOKUP($A2888,Location!$A:$J,7,FALSE)</f>
        <v>TBD</v>
      </c>
      <c r="K2888" s="31" t="str">
        <f>IFERROR(VLOOKUP(J2888,Setup_Team!$B:$C,2,FALSE), "TDB")</f>
        <v>TDB</v>
      </c>
      <c r="L2888" s="31" t="str">
        <f>VLOOKUP($A2888,Location!$A:$J,8,FALSE)</f>
        <v>TBD</v>
      </c>
      <c r="M2888" s="31" t="str">
        <f>IFERROR(VLOOKUP(L2888,Setup_Team!$B:$C,2,FALSE), "TDB")</f>
        <v>TDB</v>
      </c>
      <c r="N2888" s="31" t="str">
        <f>VLOOKUP($A2888,Location!$A:$J,9,FALSE)</f>
        <v>Houston, Texas</v>
      </c>
      <c r="O2888" s="31" t="str">
        <f>VLOOKUP($A2888,Location!$A:$J,10,FALSE)</f>
        <v>NRG Stadium</v>
      </c>
      <c r="R2888" s="31">
        <v>0</v>
      </c>
      <c r="S2888" s="25">
        <f>VLOOKUP($A2888,Database!$A:$Y,10,FALSE)</f>
        <v>0</v>
      </c>
      <c r="T2888" s="25">
        <f>VLOOKUP($A2888,Database!$A:$Y,11,FALSE)</f>
        <v>0</v>
      </c>
      <c r="U2888" s="25">
        <f>VLOOKUP($A2888,Database!$A:$Y,12,FALSE)</f>
        <v>0</v>
      </c>
      <c r="V2888" s="25" t="str">
        <f>VLOOKUP(A2888,Database!A:M,13,FALSE)</f>
        <v>À venir</v>
      </c>
      <c r="W2888" s="25" t="str">
        <f>VLOOKUP($A2888,Database!$A:$Y,20,FALSE)</f>
        <v/>
      </c>
      <c r="X2888" s="25" t="str">
        <f>VLOOKUP($A2888,Database!$A:$Y,21,FALSE)</f>
        <v/>
      </c>
      <c r="Y2888" s="25" t="str">
        <f ca="1">IF(C2888&lt;NOW(),IF(AND(P2888&gt;Q2888,W2888&gt;X2888),S2888,IF(AND(P2888=Q2888,W2888=X2888),T2888,IF(AND(P2888&lt;Q2888,W2888&lt;X2888),U2888,0))),"")</f>
        <v/>
      </c>
      <c r="Z2888" s="25">
        <f>IF(AND(P2888=W2888,Q2888=X2888),1,0)</f>
        <v>1</v>
      </c>
      <c r="AA2888" s="25" t="str">
        <f>IF(Z2888=0,"",IF(ISBLANK(VLOOKUP(A2888,Database!A:AA,22,FALSE)),"",VLOOKUP(A2888,Database!A:AA,22,FALSE)))</f>
        <v>Exact</v>
      </c>
      <c r="AB2888" s="25">
        <f ca="1">IFERROR(IF(AND(Y2888&lt;&gt;"",OR(V2888="Terminé",V2888="En cours")),VLOOKUP(AA2888,Setup_ScoreExactBonus!A:D,4,FALSE),0),0)</f>
        <v>0</v>
      </c>
      <c r="AC2888" s="31" t="str">
        <f t="shared" ca="1" si="6"/>
        <v/>
      </c>
      <c r="AD2888" s="31">
        <f ca="1">SUMIFS(AC$2:AC2888,D$2:D2888,D2888)*IF(R2888=0,1,2)</f>
        <v>0</v>
      </c>
    </row>
    <row r="2889" spans="1:30" x14ac:dyDescent="0.35">
      <c r="A2889" s="31">
        <f>IF(ISBLANK(B2889),"",COUNTIF(B$2:B2889,B2889))-1</f>
        <v>74</v>
      </c>
      <c r="B2889" s="31">
        <v>2</v>
      </c>
      <c r="C2889" s="10">
        <f>VLOOKUP($A2889,Database!$A:$Y,7,FALSE)</f>
        <v>46202.791666666664</v>
      </c>
      <c r="D2889" s="31" t="str">
        <f>VLOOKUP(Pronostics!$B2889,Setup_MPP!$A:$G,3,FALSE)</f>
        <v>leaelaz</v>
      </c>
      <c r="E2889" s="31" t="str">
        <f>VLOOKUP(Pronostics!$B2889,Setup_MPP!$A:$G,2,FALSE)</f>
        <v>Léa EL ASERY</v>
      </c>
      <c r="F2889" s="31" t="str">
        <f>VLOOKUP($B2889,Setup_MPP!$A:$E,4,FALSE)</f>
        <v>#FFBEBE</v>
      </c>
      <c r="G2889" s="31" t="str">
        <f>VLOOKUP($B2889,Setup_MPP!$A:$E,5,FALSE)</f>
        <v>#DF6868</v>
      </c>
      <c r="H2889" s="31" t="str">
        <f>IFERROR(IF(AND(A2889&gt;=1,A2889&lt;=104),VLOOKUP($A2889,Location!$A:$J,6,FALSE),IF(A2889=0,"Avant l'ouverture",IF(OR(A2889=105,A2889=106),"Bonus"))),"")</f>
        <v>1/16 Finale</v>
      </c>
      <c r="I2889" s="31" t="str">
        <f>IF(LEFT(H2889,4)="Tour",VLOOKUP(A2889,Database!$A:$C,3,FALSE),"")</f>
        <v/>
      </c>
      <c r="J2889" s="31" t="str">
        <f>VLOOKUP($A2889,Location!$A:$J,7,FALSE)</f>
        <v>TBD</v>
      </c>
      <c r="K2889" s="31" t="str">
        <f>IFERROR(VLOOKUP(J2889,Setup_Team!$B:$C,2,FALSE), "TDB")</f>
        <v>TDB</v>
      </c>
      <c r="L2889" s="31" t="str">
        <f>VLOOKUP($A2889,Location!$A:$J,8,FALSE)</f>
        <v>TBD</v>
      </c>
      <c r="M2889" s="31" t="str">
        <f>IFERROR(VLOOKUP(L2889,Setup_Team!$B:$C,2,FALSE), "TDB")</f>
        <v>TDB</v>
      </c>
      <c r="N2889" s="31" t="str">
        <f>VLOOKUP($A2889,Location!$A:$J,9,FALSE)</f>
        <v>Houston, Texas</v>
      </c>
      <c r="O2889" s="31" t="str">
        <f>VLOOKUP($A2889,Location!$A:$J,10,FALSE)</f>
        <v>NRG Stadium</v>
      </c>
      <c r="R2889" s="31">
        <v>0</v>
      </c>
      <c r="S2889" s="25">
        <f>VLOOKUP($A2889,Database!$A:$Y,10,FALSE)</f>
        <v>0</v>
      </c>
      <c r="T2889" s="25">
        <f>VLOOKUP($A2889,Database!$A:$Y,11,FALSE)</f>
        <v>0</v>
      </c>
      <c r="U2889" s="25">
        <f>VLOOKUP($A2889,Database!$A:$Y,12,FALSE)</f>
        <v>0</v>
      </c>
      <c r="V2889" s="25" t="str">
        <f>VLOOKUP(A2889,Database!A:M,13,FALSE)</f>
        <v>À venir</v>
      </c>
      <c r="W2889" s="25" t="str">
        <f>VLOOKUP($A2889,Database!$A:$Y,20,FALSE)</f>
        <v/>
      </c>
      <c r="X2889" s="25" t="str">
        <f>VLOOKUP($A2889,Database!$A:$Y,21,FALSE)</f>
        <v/>
      </c>
      <c r="Y2889" s="25" t="str">
        <f ca="1">IF(C2889&lt;NOW(),IF(AND(P2889&gt;Q2889,W2889&gt;X2889),S2889,IF(AND(P2889=Q2889,W2889=X2889),T2889,IF(AND(P2889&lt;Q2889,W2889&lt;X2889),U2889,0))),"")</f>
        <v/>
      </c>
      <c r="Z2889" s="25">
        <f>IF(AND(P2889=W2889,Q2889=X2889),1,0)</f>
        <v>1</v>
      </c>
      <c r="AA2889" s="25" t="str">
        <f>IF(Z2889=0,"",IF(ISBLANK(VLOOKUP(A2889,Database!A:AA,22,FALSE)),"",VLOOKUP(A2889,Database!A:AA,22,FALSE)))</f>
        <v>Exact</v>
      </c>
      <c r="AB2889" s="25">
        <f ca="1">IFERROR(IF(AND(Y2889&lt;&gt;"",OR(V2889="Terminé",V2889="En cours")),VLOOKUP(AA2889,Setup_ScoreExactBonus!A:D,4,FALSE),0),0)</f>
        <v>0</v>
      </c>
      <c r="AC2889" s="31" t="str">
        <f t="shared" ca="1" si="6"/>
        <v/>
      </c>
      <c r="AD2889" s="31">
        <f ca="1">SUMIFS(AC$2:AC2889,D$2:D2889,D2889)*IF(R2889=0,1,2)</f>
        <v>0</v>
      </c>
    </row>
    <row r="2890" spans="1:30" x14ac:dyDescent="0.35">
      <c r="A2890" s="31">
        <f>IF(ISBLANK(B2890),"",COUNTIF(B$2:B2890,B2890))-1</f>
        <v>74</v>
      </c>
      <c r="B2890" s="31">
        <v>3</v>
      </c>
      <c r="C2890" s="10">
        <f>VLOOKUP($A2890,Database!$A:$Y,7,FALSE)</f>
        <v>46202.791666666664</v>
      </c>
      <c r="D2890" s="31" t="str">
        <f>VLOOKUP(Pronostics!$B2890,Setup_MPP!$A:$G,3,FALSE)</f>
        <v>PasMetalleux</v>
      </c>
      <c r="E2890" s="31" t="str">
        <f>VLOOKUP(Pronostics!$B2890,Setup_MPP!$A:$G,2,FALSE)</f>
        <v>Elwenn JOUBREL</v>
      </c>
      <c r="F2890" s="31" t="str">
        <f>VLOOKUP($B2890,Setup_MPP!$A:$E,4,FALSE)</f>
        <v>#F5C7FC</v>
      </c>
      <c r="G2890" s="31" t="str">
        <f>VLOOKUP($B2890,Setup_MPP!$A:$E,5,FALSE)</f>
        <v>#C489CF</v>
      </c>
      <c r="H2890" s="31" t="str">
        <f>IFERROR(IF(AND(A2890&gt;=1,A2890&lt;=104),VLOOKUP($A2890,Location!$A:$J,6,FALSE),IF(A2890=0,"Avant l'ouverture",IF(OR(A2890=105,A2890=106),"Bonus"))),"")</f>
        <v>1/16 Finale</v>
      </c>
      <c r="I2890" s="31" t="str">
        <f>IF(LEFT(H2890,4)="Tour",VLOOKUP(A2890,Database!$A:$C,3,FALSE),"")</f>
        <v/>
      </c>
      <c r="J2890" s="31" t="str">
        <f>VLOOKUP($A2890,Location!$A:$J,7,FALSE)</f>
        <v>TBD</v>
      </c>
      <c r="K2890" s="31" t="str">
        <f>IFERROR(VLOOKUP(J2890,Setup_Team!$B:$C,2,FALSE), "TDB")</f>
        <v>TDB</v>
      </c>
      <c r="L2890" s="31" t="str">
        <f>VLOOKUP($A2890,Location!$A:$J,8,FALSE)</f>
        <v>TBD</v>
      </c>
      <c r="M2890" s="31" t="str">
        <f>IFERROR(VLOOKUP(L2890,Setup_Team!$B:$C,2,FALSE), "TDB")</f>
        <v>TDB</v>
      </c>
      <c r="N2890" s="31" t="str">
        <f>VLOOKUP($A2890,Location!$A:$J,9,FALSE)</f>
        <v>Houston, Texas</v>
      </c>
      <c r="O2890" s="31" t="str">
        <f>VLOOKUP($A2890,Location!$A:$J,10,FALSE)</f>
        <v>NRG Stadium</v>
      </c>
      <c r="R2890" s="31">
        <v>0</v>
      </c>
      <c r="S2890" s="25">
        <f>VLOOKUP($A2890,Database!$A:$Y,10,FALSE)</f>
        <v>0</v>
      </c>
      <c r="T2890" s="25">
        <f>VLOOKUP($A2890,Database!$A:$Y,11,FALSE)</f>
        <v>0</v>
      </c>
      <c r="U2890" s="25">
        <f>VLOOKUP($A2890,Database!$A:$Y,12,FALSE)</f>
        <v>0</v>
      </c>
      <c r="V2890" s="25" t="str">
        <f>VLOOKUP(A2890,Database!A:M,13,FALSE)</f>
        <v>À venir</v>
      </c>
      <c r="W2890" s="25" t="str">
        <f>VLOOKUP($A2890,Database!$A:$Y,20,FALSE)</f>
        <v/>
      </c>
      <c r="X2890" s="25" t="str">
        <f>VLOOKUP($A2890,Database!$A:$Y,21,FALSE)</f>
        <v/>
      </c>
      <c r="Y2890" s="25" t="str">
        <f ca="1">IF(C2890&lt;NOW(),IF(AND(P2890&gt;Q2890,W2890&gt;X2890),S2890,IF(AND(P2890=Q2890,W2890=X2890),T2890,IF(AND(P2890&lt;Q2890,W2890&lt;X2890),U2890,0))),"")</f>
        <v/>
      </c>
      <c r="Z2890" s="25">
        <f>IF(AND(P2890=W2890,Q2890=X2890),1,0)</f>
        <v>1</v>
      </c>
      <c r="AA2890" s="25" t="str">
        <f>IF(Z2890=0,"",IF(ISBLANK(VLOOKUP(A2890,Database!A:AA,22,FALSE)),"",VLOOKUP(A2890,Database!A:AA,22,FALSE)))</f>
        <v>Exact</v>
      </c>
      <c r="AB2890" s="25">
        <f ca="1">IFERROR(IF(AND(Y2890&lt;&gt;"",OR(V2890="Terminé",V2890="En cours")),VLOOKUP(AA2890,Setup_ScoreExactBonus!A:D,4,FALSE),0),0)</f>
        <v>0</v>
      </c>
      <c r="AC2890" s="31" t="str">
        <f t="shared" ca="1" si="6"/>
        <v/>
      </c>
      <c r="AD2890" s="31">
        <f ca="1">SUMIFS(AC$2:AC2890,D$2:D2890,D2890)*IF(R2890=0,1,2)</f>
        <v>0</v>
      </c>
    </row>
    <row r="2891" spans="1:30" x14ac:dyDescent="0.35">
      <c r="A2891" s="31">
        <f>IF(ISBLANK(B2891),"",COUNTIF(B$2:B2891,B2891))-1</f>
        <v>74</v>
      </c>
      <c r="B2891" s="31">
        <v>4</v>
      </c>
      <c r="C2891" s="10">
        <f>VLOOKUP($A2891,Database!$A:$Y,7,FALSE)</f>
        <v>46202.791666666664</v>
      </c>
      <c r="D2891" s="31" t="str">
        <f>VLOOKUP(Pronostics!$B2891,Setup_MPP!$A:$G,3,FALSE)</f>
        <v>Popo444</v>
      </c>
      <c r="E2891" s="31" t="str">
        <f>VLOOKUP(Pronostics!$B2891,Setup_MPP!$A:$G,2,FALSE)</f>
        <v>Pauline OLIVIER</v>
      </c>
      <c r="F2891" s="31" t="str">
        <f>VLOOKUP($B2891,Setup_MPP!$A:$E,4,FALSE)</f>
        <v>#A5EA7F</v>
      </c>
      <c r="G2891" s="31" t="str">
        <f>VLOOKUP($B2891,Setup_MPP!$A:$E,5,FALSE)</f>
        <v>#80C65A</v>
      </c>
      <c r="H2891" s="31" t="str">
        <f>IFERROR(IF(AND(A2891&gt;=1,A2891&lt;=104),VLOOKUP($A2891,Location!$A:$J,6,FALSE),IF(A2891=0,"Avant l'ouverture",IF(OR(A2891=105,A2891=106),"Bonus"))),"")</f>
        <v>1/16 Finale</v>
      </c>
      <c r="I2891" s="31" t="str">
        <f>IF(LEFT(H2891,4)="Tour",VLOOKUP(A2891,Database!$A:$C,3,FALSE),"")</f>
        <v/>
      </c>
      <c r="J2891" s="31" t="str">
        <f>VLOOKUP($A2891,Location!$A:$J,7,FALSE)</f>
        <v>TBD</v>
      </c>
      <c r="K2891" s="31" t="str">
        <f>IFERROR(VLOOKUP(J2891,Setup_Team!$B:$C,2,FALSE), "TDB")</f>
        <v>TDB</v>
      </c>
      <c r="L2891" s="31" t="str">
        <f>VLOOKUP($A2891,Location!$A:$J,8,FALSE)</f>
        <v>TBD</v>
      </c>
      <c r="M2891" s="31" t="str">
        <f>IFERROR(VLOOKUP(L2891,Setup_Team!$B:$C,2,FALSE), "TDB")</f>
        <v>TDB</v>
      </c>
      <c r="N2891" s="31" t="str">
        <f>VLOOKUP($A2891,Location!$A:$J,9,FALSE)</f>
        <v>Houston, Texas</v>
      </c>
      <c r="O2891" s="31" t="str">
        <f>VLOOKUP($A2891,Location!$A:$J,10,FALSE)</f>
        <v>NRG Stadium</v>
      </c>
      <c r="R2891" s="31">
        <v>0</v>
      </c>
      <c r="S2891" s="25">
        <f>VLOOKUP($A2891,Database!$A:$Y,10,FALSE)</f>
        <v>0</v>
      </c>
      <c r="T2891" s="25">
        <f>VLOOKUP($A2891,Database!$A:$Y,11,FALSE)</f>
        <v>0</v>
      </c>
      <c r="U2891" s="25">
        <f>VLOOKUP($A2891,Database!$A:$Y,12,FALSE)</f>
        <v>0</v>
      </c>
      <c r="V2891" s="25" t="str">
        <f>VLOOKUP(A2891,Database!A:M,13,FALSE)</f>
        <v>À venir</v>
      </c>
      <c r="W2891" s="25" t="str">
        <f>VLOOKUP($A2891,Database!$A:$Y,20,FALSE)</f>
        <v/>
      </c>
      <c r="X2891" s="25" t="str">
        <f>VLOOKUP($A2891,Database!$A:$Y,21,FALSE)</f>
        <v/>
      </c>
      <c r="Y2891" s="25" t="str">
        <f ca="1">IF(C2891&lt;NOW(),IF(AND(P2891&gt;Q2891,W2891&gt;X2891),S2891,IF(AND(P2891=Q2891,W2891=X2891),T2891,IF(AND(P2891&lt;Q2891,W2891&lt;X2891),U2891,0))),"")</f>
        <v/>
      </c>
      <c r="Z2891" s="25">
        <f>IF(AND(P2891=W2891,Q2891=X2891),1,0)</f>
        <v>1</v>
      </c>
      <c r="AA2891" s="25" t="str">
        <f>IF(Z2891=0,"",IF(ISBLANK(VLOOKUP(A2891,Database!A:AA,22,FALSE)),"",VLOOKUP(A2891,Database!A:AA,22,FALSE)))</f>
        <v>Exact</v>
      </c>
      <c r="AB2891" s="25">
        <f ca="1">IFERROR(IF(AND(Y2891&lt;&gt;"",OR(V2891="Terminé",V2891="En cours")),VLOOKUP(AA2891,Setup_ScoreExactBonus!A:D,4,FALSE),0),0)</f>
        <v>0</v>
      </c>
      <c r="AC2891" s="31" t="str">
        <f t="shared" ca="1" si="6"/>
        <v/>
      </c>
      <c r="AD2891" s="31">
        <f ca="1">SUMIFS(AC$2:AC2891,D$2:D2891,D2891)*IF(R2891=0,1,2)</f>
        <v>0</v>
      </c>
    </row>
    <row r="2892" spans="1:30" x14ac:dyDescent="0.35">
      <c r="A2892" s="31">
        <f>IF(ISBLANK(B2892),"",COUNTIF(B$2:B2892,B2892))-1</f>
        <v>74</v>
      </c>
      <c r="B2892" s="31">
        <v>5</v>
      </c>
      <c r="C2892" s="10">
        <f>VLOOKUP($A2892,Database!$A:$Y,7,FALSE)</f>
        <v>46202.791666666664</v>
      </c>
      <c r="D2892" s="31" t="str">
        <f>VLOOKUP(Pronostics!$B2892,Setup_MPP!$A:$G,3,FALSE)</f>
        <v>_Jujul</v>
      </c>
      <c r="E2892" s="31" t="str">
        <f>VLOOKUP(Pronostics!$B2892,Setup_MPP!$A:$G,2,FALSE)</f>
        <v>Julie BOISSIERE</v>
      </c>
      <c r="F2892" s="31" t="str">
        <f>VLOOKUP($B2892,Setup_MPP!$A:$E,4,FALSE)</f>
        <v>#D890FF</v>
      </c>
      <c r="G2892" s="31" t="str">
        <f>VLOOKUP($B2892,Setup_MPP!$A:$E,5,FALSE)</f>
        <v>#B750EF</v>
      </c>
      <c r="H2892" s="31" t="str">
        <f>IFERROR(IF(AND(A2892&gt;=1,A2892&lt;=104),VLOOKUP($A2892,Location!$A:$J,6,FALSE),IF(A2892=0,"Avant l'ouverture",IF(OR(A2892=105,A2892=106),"Bonus"))),"")</f>
        <v>1/16 Finale</v>
      </c>
      <c r="I2892" s="31" t="str">
        <f>IF(LEFT(H2892,4)="Tour",VLOOKUP(A2892,Database!$A:$C,3,FALSE),"")</f>
        <v/>
      </c>
      <c r="J2892" s="31" t="str">
        <f>VLOOKUP($A2892,Location!$A:$J,7,FALSE)</f>
        <v>TBD</v>
      </c>
      <c r="K2892" s="31" t="str">
        <f>IFERROR(VLOOKUP(J2892,Setup_Team!$B:$C,2,FALSE), "TDB")</f>
        <v>TDB</v>
      </c>
      <c r="L2892" s="31" t="str">
        <f>VLOOKUP($A2892,Location!$A:$J,8,FALSE)</f>
        <v>TBD</v>
      </c>
      <c r="M2892" s="31" t="str">
        <f>IFERROR(VLOOKUP(L2892,Setup_Team!$B:$C,2,FALSE), "TDB")</f>
        <v>TDB</v>
      </c>
      <c r="N2892" s="31" t="str">
        <f>VLOOKUP($A2892,Location!$A:$J,9,FALSE)</f>
        <v>Houston, Texas</v>
      </c>
      <c r="O2892" s="31" t="str">
        <f>VLOOKUP($A2892,Location!$A:$J,10,FALSE)</f>
        <v>NRG Stadium</v>
      </c>
      <c r="R2892" s="31">
        <v>0</v>
      </c>
      <c r="S2892" s="25">
        <f>VLOOKUP($A2892,Database!$A:$Y,10,FALSE)</f>
        <v>0</v>
      </c>
      <c r="T2892" s="25">
        <f>VLOOKUP($A2892,Database!$A:$Y,11,FALSE)</f>
        <v>0</v>
      </c>
      <c r="U2892" s="25">
        <f>VLOOKUP($A2892,Database!$A:$Y,12,FALSE)</f>
        <v>0</v>
      </c>
      <c r="V2892" s="25" t="str">
        <f>VLOOKUP(A2892,Database!A:M,13,FALSE)</f>
        <v>À venir</v>
      </c>
      <c r="W2892" s="25" t="str">
        <f>VLOOKUP($A2892,Database!$A:$Y,20,FALSE)</f>
        <v/>
      </c>
      <c r="X2892" s="25" t="str">
        <f>VLOOKUP($A2892,Database!$A:$Y,21,FALSE)</f>
        <v/>
      </c>
      <c r="Y2892" s="25" t="str">
        <f ca="1">IF(C2892&lt;NOW(),IF(AND(P2892&gt;Q2892,W2892&gt;X2892),S2892,IF(AND(P2892=Q2892,W2892=X2892),T2892,IF(AND(P2892&lt;Q2892,W2892&lt;X2892),U2892,0))),"")</f>
        <v/>
      </c>
      <c r="Z2892" s="25">
        <f>IF(AND(P2892=W2892,Q2892=X2892),1,0)</f>
        <v>1</v>
      </c>
      <c r="AA2892" s="25" t="str">
        <f>IF(Z2892=0,"",IF(ISBLANK(VLOOKUP(A2892,Database!A:AA,22,FALSE)),"",VLOOKUP(A2892,Database!A:AA,22,FALSE)))</f>
        <v>Exact</v>
      </c>
      <c r="AB2892" s="25">
        <f ca="1">IFERROR(IF(AND(Y2892&lt;&gt;"",OR(V2892="Terminé",V2892="En cours")),VLOOKUP(AA2892,Setup_ScoreExactBonus!A:D,4,FALSE),0),0)</f>
        <v>0</v>
      </c>
      <c r="AC2892" s="31" t="str">
        <f t="shared" ca="1" si="6"/>
        <v/>
      </c>
      <c r="AD2892" s="31">
        <f ca="1">SUMIFS(AC$2:AC2892,D$2:D2892,D2892)*IF(R2892=0,1,2)</f>
        <v>0</v>
      </c>
    </row>
    <row r="2893" spans="1:30" x14ac:dyDescent="0.35">
      <c r="A2893" s="31">
        <f>IF(ISBLANK(B2893),"",COUNTIF(B$2:B2893,B2893))-1</f>
        <v>74</v>
      </c>
      <c r="B2893" s="31">
        <v>6</v>
      </c>
      <c r="C2893" s="10">
        <f>VLOOKUP($A2893,Database!$A:$Y,7,FALSE)</f>
        <v>46202.791666666664</v>
      </c>
      <c r="D2893" s="31" t="str">
        <f>VLOOKUP(Pronostics!$B2893,Setup_MPP!$A:$G,3,FALSE)</f>
        <v>Julay</v>
      </c>
      <c r="E2893" s="31" t="str">
        <f>VLOOKUP(Pronostics!$B2893,Setup_MPP!$A:$G,2,FALSE)</f>
        <v>Julie BOUCHARD</v>
      </c>
      <c r="F2893" s="31" t="str">
        <f>VLOOKUP($B2893,Setup_MPP!$A:$E,4,FALSE)</f>
        <v>#A6F7B1</v>
      </c>
      <c r="G2893" s="31" t="str">
        <f>VLOOKUP($B2893,Setup_MPP!$A:$E,5,FALSE)</f>
        <v>#6EC179</v>
      </c>
      <c r="H2893" s="31" t="str">
        <f>IFERROR(IF(AND(A2893&gt;=1,A2893&lt;=104),VLOOKUP($A2893,Location!$A:$J,6,FALSE),IF(A2893=0,"Avant l'ouverture",IF(OR(A2893=105,A2893=106),"Bonus"))),"")</f>
        <v>1/16 Finale</v>
      </c>
      <c r="I2893" s="31" t="str">
        <f>IF(LEFT(H2893,4)="Tour",VLOOKUP(A2893,Database!$A:$C,3,FALSE),"")</f>
        <v/>
      </c>
      <c r="J2893" s="31" t="str">
        <f>VLOOKUP($A2893,Location!$A:$J,7,FALSE)</f>
        <v>TBD</v>
      </c>
      <c r="K2893" s="31" t="str">
        <f>IFERROR(VLOOKUP(J2893,Setup_Team!$B:$C,2,FALSE), "TDB")</f>
        <v>TDB</v>
      </c>
      <c r="L2893" s="31" t="str">
        <f>VLOOKUP($A2893,Location!$A:$J,8,FALSE)</f>
        <v>TBD</v>
      </c>
      <c r="M2893" s="31" t="str">
        <f>IFERROR(VLOOKUP(L2893,Setup_Team!$B:$C,2,FALSE), "TDB")</f>
        <v>TDB</v>
      </c>
      <c r="N2893" s="31" t="str">
        <f>VLOOKUP($A2893,Location!$A:$J,9,FALSE)</f>
        <v>Houston, Texas</v>
      </c>
      <c r="O2893" s="31" t="str">
        <f>VLOOKUP($A2893,Location!$A:$J,10,FALSE)</f>
        <v>NRG Stadium</v>
      </c>
      <c r="R2893" s="31">
        <v>0</v>
      </c>
      <c r="S2893" s="25">
        <f>VLOOKUP($A2893,Database!$A:$Y,10,FALSE)</f>
        <v>0</v>
      </c>
      <c r="T2893" s="25">
        <f>VLOOKUP($A2893,Database!$A:$Y,11,FALSE)</f>
        <v>0</v>
      </c>
      <c r="U2893" s="25">
        <f>VLOOKUP($A2893,Database!$A:$Y,12,FALSE)</f>
        <v>0</v>
      </c>
      <c r="V2893" s="25" t="str">
        <f>VLOOKUP(A2893,Database!A:M,13,FALSE)</f>
        <v>À venir</v>
      </c>
      <c r="W2893" s="25" t="str">
        <f>VLOOKUP($A2893,Database!$A:$Y,20,FALSE)</f>
        <v/>
      </c>
      <c r="X2893" s="25" t="str">
        <f>VLOOKUP($A2893,Database!$A:$Y,21,FALSE)</f>
        <v/>
      </c>
      <c r="Y2893" s="25" t="str">
        <f ca="1">IF(C2893&lt;NOW(),IF(AND(P2893&gt;Q2893,W2893&gt;X2893),S2893,IF(AND(P2893=Q2893,W2893=X2893),T2893,IF(AND(P2893&lt;Q2893,W2893&lt;X2893),U2893,0))),"")</f>
        <v/>
      </c>
      <c r="Z2893" s="25">
        <f>IF(AND(P2893=W2893,Q2893=X2893),1,0)</f>
        <v>1</v>
      </c>
      <c r="AA2893" s="25" t="str">
        <f>IF(Z2893=0,"",IF(ISBLANK(VLOOKUP(A2893,Database!A:AA,22,FALSE)),"",VLOOKUP(A2893,Database!A:AA,22,FALSE)))</f>
        <v>Exact</v>
      </c>
      <c r="AB2893" s="25">
        <f ca="1">IFERROR(IF(AND(Y2893&lt;&gt;"",OR(V2893="Terminé",V2893="En cours")),VLOOKUP(AA2893,Setup_ScoreExactBonus!A:D,4,FALSE),0),0)</f>
        <v>0</v>
      </c>
      <c r="AC2893" s="31" t="str">
        <f t="shared" ca="1" si="6"/>
        <v/>
      </c>
      <c r="AD2893" s="31">
        <f ca="1">SUMIFS(AC$2:AC2893,D$2:D2893,D2893)*IF(R2893=0,1,2)</f>
        <v>0</v>
      </c>
    </row>
    <row r="2894" spans="1:30" x14ac:dyDescent="0.35">
      <c r="A2894" s="31">
        <f>IF(ISBLANK(B2894),"",COUNTIF(B$2:B2894,B2894))-1</f>
        <v>74</v>
      </c>
      <c r="B2894" s="31">
        <v>7</v>
      </c>
      <c r="C2894" s="10">
        <f>VLOOKUP($A2894,Database!$A:$Y,7,FALSE)</f>
        <v>46202.791666666664</v>
      </c>
      <c r="D2894" s="31" t="str">
        <f>VLOOKUP(Pronostics!$B2894,Setup_MPP!$A:$G,3,FALSE)</f>
        <v>__Vince__</v>
      </c>
      <c r="E2894" s="31" t="str">
        <f>VLOOKUP(Pronostics!$B2894,Setup_MPP!$A:$G,2,FALSE)</f>
        <v>Vincent FRAYSSE</v>
      </c>
      <c r="F2894" s="31" t="str">
        <f>VLOOKUP($B2894,Setup_MPP!$A:$E,4,FALSE)</f>
        <v>#B2EAE8</v>
      </c>
      <c r="G2894" s="31" t="str">
        <f>VLOOKUP($B2894,Setup_MPP!$A:$E,5,FALSE)</f>
        <v>#6CB4B1</v>
      </c>
      <c r="H2894" s="31" t="str">
        <f>IFERROR(IF(AND(A2894&gt;=1,A2894&lt;=104),VLOOKUP($A2894,Location!$A:$J,6,FALSE),IF(A2894=0,"Avant l'ouverture",IF(OR(A2894=105,A2894=106),"Bonus"))),"")</f>
        <v>1/16 Finale</v>
      </c>
      <c r="I2894" s="31" t="str">
        <f>IF(LEFT(H2894,4)="Tour",VLOOKUP(A2894,Database!$A:$C,3,FALSE),"")</f>
        <v/>
      </c>
      <c r="J2894" s="31" t="str">
        <f>VLOOKUP($A2894,Location!$A:$J,7,FALSE)</f>
        <v>TBD</v>
      </c>
      <c r="K2894" s="31" t="str">
        <f>IFERROR(VLOOKUP(J2894,Setup_Team!$B:$C,2,FALSE), "TDB")</f>
        <v>TDB</v>
      </c>
      <c r="L2894" s="31" t="str">
        <f>VLOOKUP($A2894,Location!$A:$J,8,FALSE)</f>
        <v>TBD</v>
      </c>
      <c r="M2894" s="31" t="str">
        <f>IFERROR(VLOOKUP(L2894,Setup_Team!$B:$C,2,FALSE), "TDB")</f>
        <v>TDB</v>
      </c>
      <c r="N2894" s="31" t="str">
        <f>VLOOKUP($A2894,Location!$A:$J,9,FALSE)</f>
        <v>Houston, Texas</v>
      </c>
      <c r="O2894" s="31" t="str">
        <f>VLOOKUP($A2894,Location!$A:$J,10,FALSE)</f>
        <v>NRG Stadium</v>
      </c>
      <c r="R2894" s="31">
        <v>0</v>
      </c>
      <c r="S2894" s="25">
        <f>VLOOKUP($A2894,Database!$A:$Y,10,FALSE)</f>
        <v>0</v>
      </c>
      <c r="T2894" s="25">
        <f>VLOOKUP($A2894,Database!$A:$Y,11,FALSE)</f>
        <v>0</v>
      </c>
      <c r="U2894" s="25">
        <f>VLOOKUP($A2894,Database!$A:$Y,12,FALSE)</f>
        <v>0</v>
      </c>
      <c r="V2894" s="25" t="str">
        <f>VLOOKUP(A2894,Database!A:M,13,FALSE)</f>
        <v>À venir</v>
      </c>
      <c r="W2894" s="25" t="str">
        <f>VLOOKUP($A2894,Database!$A:$Y,20,FALSE)</f>
        <v/>
      </c>
      <c r="X2894" s="25" t="str">
        <f>VLOOKUP($A2894,Database!$A:$Y,21,FALSE)</f>
        <v/>
      </c>
      <c r="Y2894" s="25" t="str">
        <f ca="1">IF(C2894&lt;NOW(),IF(AND(P2894&gt;Q2894,W2894&gt;X2894),S2894,IF(AND(P2894=Q2894,W2894=X2894),T2894,IF(AND(P2894&lt;Q2894,W2894&lt;X2894),U2894,0))),"")</f>
        <v/>
      </c>
      <c r="Z2894" s="25">
        <f>IF(AND(P2894=W2894,Q2894=X2894),1,0)</f>
        <v>1</v>
      </c>
      <c r="AA2894" s="25" t="str">
        <f>IF(Z2894=0,"",IF(ISBLANK(VLOOKUP(A2894,Database!A:AA,22,FALSE)),"",VLOOKUP(A2894,Database!A:AA,22,FALSE)))</f>
        <v>Exact</v>
      </c>
      <c r="AB2894" s="25">
        <f ca="1">IFERROR(IF(AND(Y2894&lt;&gt;"",OR(V2894="Terminé",V2894="En cours")),VLOOKUP(AA2894,Setup_ScoreExactBonus!A:D,4,FALSE),0),0)</f>
        <v>0</v>
      </c>
      <c r="AC2894" s="31" t="str">
        <f t="shared" ca="1" si="6"/>
        <v/>
      </c>
      <c r="AD2894" s="31">
        <f ca="1">SUMIFS(AC$2:AC2894,D$2:D2894,D2894)*IF(R2894=0,1,2)</f>
        <v>0</v>
      </c>
    </row>
    <row r="2895" spans="1:30" x14ac:dyDescent="0.35">
      <c r="A2895" s="31">
        <f>IF(ISBLANK(B2895),"",COUNTIF(B$2:B2895,B2895))-1</f>
        <v>74</v>
      </c>
      <c r="B2895" s="31">
        <v>8</v>
      </c>
      <c r="C2895" s="10">
        <f>VLOOKUP($A2895,Database!$A:$Y,7,FALSE)</f>
        <v>46202.791666666664</v>
      </c>
      <c r="D2895" s="31" t="str">
        <f>VLOOKUP(Pronostics!$B2895,Setup_MPP!$A:$G,3,FALSE)</f>
        <v>Louuiiis</v>
      </c>
      <c r="E2895" s="31" t="str">
        <f>VLOOKUP(Pronostics!$B2895,Setup_MPP!$A:$G,2,FALSE)</f>
        <v>Louis HARLE</v>
      </c>
      <c r="F2895" s="31" t="str">
        <f>VLOOKUP($B2895,Setup_MPP!$A:$E,4,FALSE)</f>
        <v>#EEF7B1</v>
      </c>
      <c r="G2895" s="31" t="str">
        <f>VLOOKUP($B2895,Setup_MPP!$A:$E,5,FALSE)</f>
        <v>#C1CB7D</v>
      </c>
      <c r="H2895" s="31" t="str">
        <f>IFERROR(IF(AND(A2895&gt;=1,A2895&lt;=104),VLOOKUP($A2895,Location!$A:$J,6,FALSE),IF(A2895=0,"Avant l'ouverture",IF(OR(A2895=105,A2895=106),"Bonus"))),"")</f>
        <v>1/16 Finale</v>
      </c>
      <c r="I2895" s="31" t="str">
        <f>IF(LEFT(H2895,4)="Tour",VLOOKUP(A2895,Database!$A:$C,3,FALSE),"")</f>
        <v/>
      </c>
      <c r="J2895" s="31" t="str">
        <f>VLOOKUP($A2895,Location!$A:$J,7,FALSE)</f>
        <v>TBD</v>
      </c>
      <c r="K2895" s="31" t="str">
        <f>IFERROR(VLOOKUP(J2895,Setup_Team!$B:$C,2,FALSE), "TDB")</f>
        <v>TDB</v>
      </c>
      <c r="L2895" s="31" t="str">
        <f>VLOOKUP($A2895,Location!$A:$J,8,FALSE)</f>
        <v>TBD</v>
      </c>
      <c r="M2895" s="31" t="str">
        <f>IFERROR(VLOOKUP(L2895,Setup_Team!$B:$C,2,FALSE), "TDB")</f>
        <v>TDB</v>
      </c>
      <c r="N2895" s="31" t="str">
        <f>VLOOKUP($A2895,Location!$A:$J,9,FALSE)</f>
        <v>Houston, Texas</v>
      </c>
      <c r="O2895" s="31" t="str">
        <f>VLOOKUP($A2895,Location!$A:$J,10,FALSE)</f>
        <v>NRG Stadium</v>
      </c>
      <c r="R2895" s="31">
        <v>0</v>
      </c>
      <c r="S2895" s="25">
        <f>VLOOKUP($A2895,Database!$A:$Y,10,FALSE)</f>
        <v>0</v>
      </c>
      <c r="T2895" s="25">
        <f>VLOOKUP($A2895,Database!$A:$Y,11,FALSE)</f>
        <v>0</v>
      </c>
      <c r="U2895" s="25">
        <f>VLOOKUP($A2895,Database!$A:$Y,12,FALSE)</f>
        <v>0</v>
      </c>
      <c r="V2895" s="25" t="str">
        <f>VLOOKUP(A2895,Database!A:M,13,FALSE)</f>
        <v>À venir</v>
      </c>
      <c r="W2895" s="25" t="str">
        <f>VLOOKUP($A2895,Database!$A:$Y,20,FALSE)</f>
        <v/>
      </c>
      <c r="X2895" s="25" t="str">
        <f>VLOOKUP($A2895,Database!$A:$Y,21,FALSE)</f>
        <v/>
      </c>
      <c r="Y2895" s="25" t="str">
        <f ca="1">IF(C2895&lt;NOW(),IF(AND(P2895&gt;Q2895,W2895&gt;X2895),S2895,IF(AND(P2895=Q2895,W2895=X2895),T2895,IF(AND(P2895&lt;Q2895,W2895&lt;X2895),U2895,0))),"")</f>
        <v/>
      </c>
      <c r="Z2895" s="25">
        <f>IF(AND(P2895=W2895,Q2895=X2895),1,0)</f>
        <v>1</v>
      </c>
      <c r="AA2895" s="25" t="str">
        <f>IF(Z2895=0,"",IF(ISBLANK(VLOOKUP(A2895,Database!A:AA,22,FALSE)),"",VLOOKUP(A2895,Database!A:AA,22,FALSE)))</f>
        <v>Exact</v>
      </c>
      <c r="AB2895" s="25">
        <f ca="1">IFERROR(IF(AND(Y2895&lt;&gt;"",OR(V2895="Terminé",V2895="En cours")),VLOOKUP(AA2895,Setup_ScoreExactBonus!A:D,4,FALSE),0),0)</f>
        <v>0</v>
      </c>
      <c r="AC2895" s="31" t="str">
        <f t="shared" ca="1" si="6"/>
        <v/>
      </c>
      <c r="AD2895" s="31">
        <f ca="1">SUMIFS(AC$2:AC2895,D$2:D2895,D2895)*IF(R2895=0,1,2)</f>
        <v>0</v>
      </c>
    </row>
    <row r="2896" spans="1:30" x14ac:dyDescent="0.35">
      <c r="A2896" s="31">
        <f>IF(ISBLANK(B2896),"",COUNTIF(B$2:B2896,B2896))-1</f>
        <v>74</v>
      </c>
      <c r="B2896" s="31">
        <v>9</v>
      </c>
      <c r="C2896" s="10">
        <f>VLOOKUP($A2896,Database!$A:$Y,7,FALSE)</f>
        <v>46202.791666666664</v>
      </c>
      <c r="D2896" s="31" t="str">
        <f>VLOOKUP(Pronostics!$B2896,Setup_MPP!$A:$G,3,FALSE)</f>
        <v>Aurelien_dqp</v>
      </c>
      <c r="E2896" s="31" t="str">
        <f>VLOOKUP(Pronostics!$B2896,Setup_MPP!$A:$G,2,FALSE)</f>
        <v>Aurélien DE POULPIQUET</v>
      </c>
      <c r="F2896" s="31" t="str">
        <f>VLOOKUP($B2896,Setup_MPP!$A:$E,4,FALSE)</f>
        <v>#F4EA9D</v>
      </c>
      <c r="G2896" s="31" t="str">
        <f>VLOOKUP($B2896,Setup_MPP!$A:$E,5,FALSE)</f>
        <v>#D2C458</v>
      </c>
      <c r="H2896" s="31" t="str">
        <f>IFERROR(IF(AND(A2896&gt;=1,A2896&lt;=104),VLOOKUP($A2896,Location!$A:$J,6,FALSE),IF(A2896=0,"Avant l'ouverture",IF(OR(A2896=105,A2896=106),"Bonus"))),"")</f>
        <v>1/16 Finale</v>
      </c>
      <c r="I2896" s="31" t="str">
        <f>IF(LEFT(H2896,4)="Tour",VLOOKUP(A2896,Database!$A:$C,3,FALSE),"")</f>
        <v/>
      </c>
      <c r="J2896" s="31" t="str">
        <f>VLOOKUP($A2896,Location!$A:$J,7,FALSE)</f>
        <v>TBD</v>
      </c>
      <c r="K2896" s="31" t="str">
        <f>IFERROR(VLOOKUP(J2896,Setup_Team!$B:$C,2,FALSE), "TDB")</f>
        <v>TDB</v>
      </c>
      <c r="L2896" s="31" t="str">
        <f>VLOOKUP($A2896,Location!$A:$J,8,FALSE)</f>
        <v>TBD</v>
      </c>
      <c r="M2896" s="31" t="str">
        <f>IFERROR(VLOOKUP(L2896,Setup_Team!$B:$C,2,FALSE), "TDB")</f>
        <v>TDB</v>
      </c>
      <c r="N2896" s="31" t="str">
        <f>VLOOKUP($A2896,Location!$A:$J,9,FALSE)</f>
        <v>Houston, Texas</v>
      </c>
      <c r="O2896" s="31" t="str">
        <f>VLOOKUP($A2896,Location!$A:$J,10,FALSE)</f>
        <v>NRG Stadium</v>
      </c>
      <c r="R2896" s="31">
        <v>0</v>
      </c>
      <c r="S2896" s="25">
        <f>VLOOKUP($A2896,Database!$A:$Y,10,FALSE)</f>
        <v>0</v>
      </c>
      <c r="T2896" s="25">
        <f>VLOOKUP($A2896,Database!$A:$Y,11,FALSE)</f>
        <v>0</v>
      </c>
      <c r="U2896" s="25">
        <f>VLOOKUP($A2896,Database!$A:$Y,12,FALSE)</f>
        <v>0</v>
      </c>
      <c r="V2896" s="25" t="str">
        <f>VLOOKUP(A2896,Database!A:M,13,FALSE)</f>
        <v>À venir</v>
      </c>
      <c r="W2896" s="25" t="str">
        <f>VLOOKUP($A2896,Database!$A:$Y,20,FALSE)</f>
        <v/>
      </c>
      <c r="X2896" s="25" t="str">
        <f>VLOOKUP($A2896,Database!$A:$Y,21,FALSE)</f>
        <v/>
      </c>
      <c r="Y2896" s="25" t="str">
        <f ca="1">IF(C2896&lt;NOW(),IF(AND(P2896&gt;Q2896,W2896&gt;X2896),S2896,IF(AND(P2896=Q2896,W2896=X2896),T2896,IF(AND(P2896&lt;Q2896,W2896&lt;X2896),U2896,0))),"")</f>
        <v/>
      </c>
      <c r="Z2896" s="25">
        <f>IF(AND(P2896=W2896,Q2896=X2896),1,0)</f>
        <v>1</v>
      </c>
      <c r="AA2896" s="25" t="str">
        <f>IF(Z2896=0,"",IF(ISBLANK(VLOOKUP(A2896,Database!A:AA,22,FALSE)),"",VLOOKUP(A2896,Database!A:AA,22,FALSE)))</f>
        <v>Exact</v>
      </c>
      <c r="AB2896" s="25">
        <f ca="1">IFERROR(IF(AND(Y2896&lt;&gt;"",OR(V2896="Terminé",V2896="En cours")),VLOOKUP(AA2896,Setup_ScoreExactBonus!A:D,4,FALSE),0),0)</f>
        <v>0</v>
      </c>
      <c r="AC2896" s="31" t="str">
        <f t="shared" ca="1" si="6"/>
        <v/>
      </c>
      <c r="AD2896" s="31">
        <f ca="1">SUMIFS(AC$2:AC2896,D$2:D2896,D2896)*IF(R2896=0,1,2)</f>
        <v>0</v>
      </c>
    </row>
    <row r="2897" spans="1:30" x14ac:dyDescent="0.35">
      <c r="A2897" s="31">
        <f>IF(ISBLANK(B2897),"",COUNTIF(B$2:B2897,B2897))-1</f>
        <v>74</v>
      </c>
      <c r="B2897" s="31">
        <v>10</v>
      </c>
      <c r="C2897" s="10">
        <f>VLOOKUP($A2897,Database!$A:$Y,7,FALSE)</f>
        <v>46202.791666666664</v>
      </c>
      <c r="D2897" s="31" t="str">
        <f>VLOOKUP(Pronostics!$B2897,Setup_MPP!$A:$G,3,FALSE)</f>
        <v>RandomPaul</v>
      </c>
      <c r="E2897" s="31" t="str">
        <f>VLOOKUP(Pronostics!$B2897,Setup_MPP!$A:$G,2,FALSE)</f>
        <v>Paul MONTESINOS</v>
      </c>
      <c r="F2897" s="31" t="str">
        <f>VLOOKUP($B2897,Setup_MPP!$A:$E,4,FALSE)</f>
        <v>#C4B0FF</v>
      </c>
      <c r="G2897" s="31" t="str">
        <f>VLOOKUP($B2897,Setup_MPP!$A:$E,5,FALSE)</f>
        <v>#7F66C8</v>
      </c>
      <c r="H2897" s="31" t="str">
        <f>IFERROR(IF(AND(A2897&gt;=1,A2897&lt;=104),VLOOKUP($A2897,Location!$A:$J,6,FALSE),IF(A2897=0,"Avant l'ouverture",IF(OR(A2897=105,A2897=106),"Bonus"))),"")</f>
        <v>1/16 Finale</v>
      </c>
      <c r="I2897" s="31" t="str">
        <f>IF(LEFT(H2897,4)="Tour",VLOOKUP(A2897,Database!$A:$C,3,FALSE),"")</f>
        <v/>
      </c>
      <c r="J2897" s="31" t="str">
        <f>VLOOKUP($A2897,Location!$A:$J,7,FALSE)</f>
        <v>TBD</v>
      </c>
      <c r="K2897" s="31" t="str">
        <f>IFERROR(VLOOKUP(J2897,Setup_Team!$B:$C,2,FALSE), "TDB")</f>
        <v>TDB</v>
      </c>
      <c r="L2897" s="31" t="str">
        <f>VLOOKUP($A2897,Location!$A:$J,8,FALSE)</f>
        <v>TBD</v>
      </c>
      <c r="M2897" s="31" t="str">
        <f>IFERROR(VLOOKUP(L2897,Setup_Team!$B:$C,2,FALSE), "TDB")</f>
        <v>TDB</v>
      </c>
      <c r="N2897" s="31" t="str">
        <f>VLOOKUP($A2897,Location!$A:$J,9,FALSE)</f>
        <v>Houston, Texas</v>
      </c>
      <c r="O2897" s="31" t="str">
        <f>VLOOKUP($A2897,Location!$A:$J,10,FALSE)</f>
        <v>NRG Stadium</v>
      </c>
      <c r="R2897" s="31">
        <v>0</v>
      </c>
      <c r="S2897" s="25">
        <f>VLOOKUP($A2897,Database!$A:$Y,10,FALSE)</f>
        <v>0</v>
      </c>
      <c r="T2897" s="25">
        <f>VLOOKUP($A2897,Database!$A:$Y,11,FALSE)</f>
        <v>0</v>
      </c>
      <c r="U2897" s="25">
        <f>VLOOKUP($A2897,Database!$A:$Y,12,FALSE)</f>
        <v>0</v>
      </c>
      <c r="V2897" s="25" t="str">
        <f>VLOOKUP(A2897,Database!A:M,13,FALSE)</f>
        <v>À venir</v>
      </c>
      <c r="W2897" s="25" t="str">
        <f>VLOOKUP($A2897,Database!$A:$Y,20,FALSE)</f>
        <v/>
      </c>
      <c r="X2897" s="25" t="str">
        <f>VLOOKUP($A2897,Database!$A:$Y,21,FALSE)</f>
        <v/>
      </c>
      <c r="Y2897" s="25" t="str">
        <f ca="1">IF(C2897&lt;NOW(),IF(AND(P2897&gt;Q2897,W2897&gt;X2897),S2897,IF(AND(P2897=Q2897,W2897=X2897),T2897,IF(AND(P2897&lt;Q2897,W2897&lt;X2897),U2897,0))),"")</f>
        <v/>
      </c>
      <c r="Z2897" s="25">
        <f>IF(AND(P2897=W2897,Q2897=X2897),1,0)</f>
        <v>1</v>
      </c>
      <c r="AA2897" s="25" t="str">
        <f>IF(Z2897=0,"",IF(ISBLANK(VLOOKUP(A2897,Database!A:AA,22,FALSE)),"",VLOOKUP(A2897,Database!A:AA,22,FALSE)))</f>
        <v>Exact</v>
      </c>
      <c r="AB2897" s="25">
        <f ca="1">IFERROR(IF(AND(Y2897&lt;&gt;"",OR(V2897="Terminé",V2897="En cours")),VLOOKUP(AA2897,Setup_ScoreExactBonus!A:D,4,FALSE),0),0)</f>
        <v>0</v>
      </c>
      <c r="AC2897" s="31" t="str">
        <f t="shared" ca="1" si="6"/>
        <v/>
      </c>
      <c r="AD2897" s="31">
        <f ca="1">SUMIFS(AC$2:AC2897,D$2:D2897,D2897)*IF(R2897=0,1,2)</f>
        <v>0</v>
      </c>
    </row>
    <row r="2898" spans="1:30" x14ac:dyDescent="0.35">
      <c r="A2898" s="31">
        <f>IF(ISBLANK(B2898),"",COUNTIF(B$2:B2898,B2898))-1</f>
        <v>74</v>
      </c>
      <c r="B2898" s="31">
        <v>11</v>
      </c>
      <c r="C2898" s="10">
        <f>VLOOKUP($A2898,Database!$A:$Y,7,FALSE)</f>
        <v>46202.791666666664</v>
      </c>
      <c r="D2898" s="31" t="str">
        <f>VLOOKUP(Pronostics!$B2898,Setup_MPP!$A:$G,3,FALSE)</f>
        <v>Kinsley#8SA6T</v>
      </c>
      <c r="E2898" s="31" t="str">
        <f>VLOOKUP(Pronostics!$B2898,Setup_MPP!$A:$G,2,FALSE)</f>
        <v>Kinsley ROQUE</v>
      </c>
      <c r="F2898" s="31" t="str">
        <f>VLOOKUP($B2898,Setup_MPP!$A:$E,4,FALSE)</f>
        <v>#CBEBBA</v>
      </c>
      <c r="G2898" s="31" t="str">
        <f>VLOOKUP($B2898,Setup_MPP!$A:$E,5,FALSE)</f>
        <v>#70BC6E</v>
      </c>
      <c r="H2898" s="31" t="str">
        <f>IFERROR(IF(AND(A2898&gt;=1,A2898&lt;=104),VLOOKUP($A2898,Location!$A:$J,6,FALSE),IF(A2898=0,"Avant l'ouverture",IF(OR(A2898=105,A2898=106),"Bonus"))),"")</f>
        <v>1/16 Finale</v>
      </c>
      <c r="I2898" s="31" t="str">
        <f>IF(LEFT(H2898,4)="Tour",VLOOKUP(A2898,Database!$A:$C,3,FALSE),"")</f>
        <v/>
      </c>
      <c r="J2898" s="31" t="str">
        <f>VLOOKUP($A2898,Location!$A:$J,7,FALSE)</f>
        <v>TBD</v>
      </c>
      <c r="K2898" s="31" t="str">
        <f>IFERROR(VLOOKUP(J2898,Setup_Team!$B:$C,2,FALSE), "TDB")</f>
        <v>TDB</v>
      </c>
      <c r="L2898" s="31" t="str">
        <f>VLOOKUP($A2898,Location!$A:$J,8,FALSE)</f>
        <v>TBD</v>
      </c>
      <c r="M2898" s="31" t="str">
        <f>IFERROR(VLOOKUP(L2898,Setup_Team!$B:$C,2,FALSE), "TDB")</f>
        <v>TDB</v>
      </c>
      <c r="N2898" s="31" t="str">
        <f>VLOOKUP($A2898,Location!$A:$J,9,FALSE)</f>
        <v>Houston, Texas</v>
      </c>
      <c r="O2898" s="31" t="str">
        <f>VLOOKUP($A2898,Location!$A:$J,10,FALSE)</f>
        <v>NRG Stadium</v>
      </c>
      <c r="R2898" s="31">
        <v>0</v>
      </c>
      <c r="S2898" s="25">
        <f>VLOOKUP($A2898,Database!$A:$Y,10,FALSE)</f>
        <v>0</v>
      </c>
      <c r="T2898" s="25">
        <f>VLOOKUP($A2898,Database!$A:$Y,11,FALSE)</f>
        <v>0</v>
      </c>
      <c r="U2898" s="25">
        <f>VLOOKUP($A2898,Database!$A:$Y,12,FALSE)</f>
        <v>0</v>
      </c>
      <c r="V2898" s="25" t="str">
        <f>VLOOKUP(A2898,Database!A:M,13,FALSE)</f>
        <v>À venir</v>
      </c>
      <c r="W2898" s="25" t="str">
        <f>VLOOKUP($A2898,Database!$A:$Y,20,FALSE)</f>
        <v/>
      </c>
      <c r="X2898" s="25" t="str">
        <f>VLOOKUP($A2898,Database!$A:$Y,21,FALSE)</f>
        <v/>
      </c>
      <c r="Y2898" s="25" t="str">
        <f ca="1">IF(C2898&lt;NOW(),IF(AND(P2898&gt;Q2898,W2898&gt;X2898),S2898,IF(AND(P2898=Q2898,W2898=X2898),T2898,IF(AND(P2898&lt;Q2898,W2898&lt;X2898),U2898,0))),"")</f>
        <v/>
      </c>
      <c r="Z2898" s="25">
        <f>IF(AND(P2898=W2898,Q2898=X2898),1,0)</f>
        <v>1</v>
      </c>
      <c r="AA2898" s="25" t="str">
        <f>IF(Z2898=0,"",IF(ISBLANK(VLOOKUP(A2898,Database!A:AA,22,FALSE)),"",VLOOKUP(A2898,Database!A:AA,22,FALSE)))</f>
        <v>Exact</v>
      </c>
      <c r="AB2898" s="25">
        <f ca="1">IFERROR(IF(AND(Y2898&lt;&gt;"",OR(V2898="Terminé",V2898="En cours")),VLOOKUP(AA2898,Setup_ScoreExactBonus!A:D,4,FALSE),0),0)</f>
        <v>0</v>
      </c>
      <c r="AC2898" s="31" t="str">
        <f t="shared" ca="1" si="6"/>
        <v/>
      </c>
      <c r="AD2898" s="31">
        <f ca="1">SUMIFS(AC$2:AC2898,D$2:D2898,D2898)*IF(R2898=0,1,2)</f>
        <v>0</v>
      </c>
    </row>
    <row r="2899" spans="1:30" x14ac:dyDescent="0.35">
      <c r="A2899" s="31">
        <f>IF(ISBLANK(B2899),"",COUNTIF(B$2:B2899,B2899))-1</f>
        <v>74</v>
      </c>
      <c r="B2899" s="31">
        <v>12</v>
      </c>
      <c r="C2899" s="10">
        <f>VLOOKUP($A2899,Database!$A:$Y,7,FALSE)</f>
        <v>46202.791666666664</v>
      </c>
      <c r="D2899" s="31" t="str">
        <f>VLOOKUP(Pronostics!$B2899,Setup_MPP!$A:$G,3,FALSE)</f>
        <v>Jaouad1</v>
      </c>
      <c r="E2899" s="31" t="str">
        <f>VLOOKUP(Pronostics!$B2899,Setup_MPP!$A:$G,2,FALSE)</f>
        <v>Jaouad SETTI</v>
      </c>
      <c r="F2899" s="31" t="str">
        <f>VLOOKUP($B2899,Setup_MPP!$A:$E,4,FALSE)</f>
        <v>#C2D4FF</v>
      </c>
      <c r="G2899" s="31" t="str">
        <f>VLOOKUP($B2899,Setup_MPP!$A:$E,5,FALSE)</f>
        <v>#6586D5</v>
      </c>
      <c r="H2899" s="31" t="str">
        <f>IFERROR(IF(AND(A2899&gt;=1,A2899&lt;=104),VLOOKUP($A2899,Location!$A:$J,6,FALSE),IF(A2899=0,"Avant l'ouverture",IF(OR(A2899=105,A2899=106),"Bonus"))),"")</f>
        <v>1/16 Finale</v>
      </c>
      <c r="I2899" s="31" t="str">
        <f>IF(LEFT(H2899,4)="Tour",VLOOKUP(A2899,Database!$A:$C,3,FALSE),"")</f>
        <v/>
      </c>
      <c r="J2899" s="31" t="str">
        <f>VLOOKUP($A2899,Location!$A:$J,7,FALSE)</f>
        <v>TBD</v>
      </c>
      <c r="K2899" s="31" t="str">
        <f>IFERROR(VLOOKUP(J2899,Setup_Team!$B:$C,2,FALSE), "TDB")</f>
        <v>TDB</v>
      </c>
      <c r="L2899" s="31" t="str">
        <f>VLOOKUP($A2899,Location!$A:$J,8,FALSE)</f>
        <v>TBD</v>
      </c>
      <c r="M2899" s="31" t="str">
        <f>IFERROR(VLOOKUP(L2899,Setup_Team!$B:$C,2,FALSE), "TDB")</f>
        <v>TDB</v>
      </c>
      <c r="N2899" s="31" t="str">
        <f>VLOOKUP($A2899,Location!$A:$J,9,FALSE)</f>
        <v>Houston, Texas</v>
      </c>
      <c r="O2899" s="31" t="str">
        <f>VLOOKUP($A2899,Location!$A:$J,10,FALSE)</f>
        <v>NRG Stadium</v>
      </c>
      <c r="R2899" s="31">
        <v>0</v>
      </c>
      <c r="S2899" s="25">
        <f>VLOOKUP($A2899,Database!$A:$Y,10,FALSE)</f>
        <v>0</v>
      </c>
      <c r="T2899" s="25">
        <f>VLOOKUP($A2899,Database!$A:$Y,11,FALSE)</f>
        <v>0</v>
      </c>
      <c r="U2899" s="25">
        <f>VLOOKUP($A2899,Database!$A:$Y,12,FALSE)</f>
        <v>0</v>
      </c>
      <c r="V2899" s="25" t="str">
        <f>VLOOKUP(A2899,Database!A:M,13,FALSE)</f>
        <v>À venir</v>
      </c>
      <c r="W2899" s="25" t="str">
        <f>VLOOKUP($A2899,Database!$A:$Y,20,FALSE)</f>
        <v/>
      </c>
      <c r="X2899" s="25" t="str">
        <f>VLOOKUP($A2899,Database!$A:$Y,21,FALSE)</f>
        <v/>
      </c>
      <c r="Y2899" s="25" t="str">
        <f ca="1">IF(C2899&lt;NOW(),IF(AND(P2899&gt;Q2899,W2899&gt;X2899),S2899,IF(AND(P2899=Q2899,W2899=X2899),T2899,IF(AND(P2899&lt;Q2899,W2899&lt;X2899),U2899,0))),"")</f>
        <v/>
      </c>
      <c r="Z2899" s="25">
        <f>IF(AND(P2899=W2899,Q2899=X2899),1,0)</f>
        <v>1</v>
      </c>
      <c r="AA2899" s="25" t="str">
        <f>IF(Z2899=0,"",IF(ISBLANK(VLOOKUP(A2899,Database!A:AA,22,FALSE)),"",VLOOKUP(A2899,Database!A:AA,22,FALSE)))</f>
        <v>Exact</v>
      </c>
      <c r="AB2899" s="25">
        <f ca="1">IFERROR(IF(AND(Y2899&lt;&gt;"",OR(V2899="Terminé",V2899="En cours")),VLOOKUP(AA2899,Setup_ScoreExactBonus!A:D,4,FALSE),0),0)</f>
        <v>0</v>
      </c>
      <c r="AC2899" s="31" t="str">
        <f t="shared" ca="1" si="6"/>
        <v/>
      </c>
      <c r="AD2899" s="31">
        <f ca="1">SUMIFS(AC$2:AC2899,D$2:D2899,D2899)*IF(R2899=0,1,2)</f>
        <v>0</v>
      </c>
    </row>
    <row r="2900" spans="1:30" x14ac:dyDescent="0.35">
      <c r="A2900" s="31">
        <f>IF(ISBLANK(B2900),"",COUNTIF(B$2:B2900,B2900))-1</f>
        <v>74</v>
      </c>
      <c r="B2900" s="31">
        <v>13</v>
      </c>
      <c r="C2900" s="10">
        <f>VLOOKUP($A2900,Database!$A:$Y,7,FALSE)</f>
        <v>46202.791666666664</v>
      </c>
      <c r="D2900" s="31" t="str">
        <f>VLOOKUP(Pronostics!$B2900,Setup_MPP!$A:$G,3,FALSE)</f>
        <v>Julien_I</v>
      </c>
      <c r="E2900" s="31" t="str">
        <f>VLOOKUP(Pronostics!$B2900,Setup_MPP!$A:$G,2,FALSE)</f>
        <v>Julien INGE</v>
      </c>
      <c r="F2900" s="31" t="str">
        <f>VLOOKUP($B2900,Setup_MPP!$A:$E,4,FALSE)</f>
        <v>#C1E0EF</v>
      </c>
      <c r="G2900" s="31" t="str">
        <f>VLOOKUP($B2900,Setup_MPP!$A:$E,5,FALSE)</f>
        <v>#4F91B2</v>
      </c>
      <c r="H2900" s="31" t="str">
        <f>IFERROR(IF(AND(A2900&gt;=1,A2900&lt;=104),VLOOKUP($A2900,Location!$A:$J,6,FALSE),IF(A2900=0,"Avant l'ouverture",IF(OR(A2900=105,A2900=106),"Bonus"))),"")</f>
        <v>1/16 Finale</v>
      </c>
      <c r="I2900" s="31" t="str">
        <f>IF(LEFT(H2900,4)="Tour",VLOOKUP(A2900,Database!$A:$C,3,FALSE),"")</f>
        <v/>
      </c>
      <c r="J2900" s="31" t="str">
        <f>VLOOKUP($A2900,Location!$A:$J,7,FALSE)</f>
        <v>TBD</v>
      </c>
      <c r="K2900" s="31" t="str">
        <f>IFERROR(VLOOKUP(J2900,Setup_Team!$B:$C,2,FALSE), "TDB")</f>
        <v>TDB</v>
      </c>
      <c r="L2900" s="31" t="str">
        <f>VLOOKUP($A2900,Location!$A:$J,8,FALSE)</f>
        <v>TBD</v>
      </c>
      <c r="M2900" s="31" t="str">
        <f>IFERROR(VLOOKUP(L2900,Setup_Team!$B:$C,2,FALSE), "TDB")</f>
        <v>TDB</v>
      </c>
      <c r="N2900" s="31" t="str">
        <f>VLOOKUP($A2900,Location!$A:$J,9,FALSE)</f>
        <v>Houston, Texas</v>
      </c>
      <c r="O2900" s="31" t="str">
        <f>VLOOKUP($A2900,Location!$A:$J,10,FALSE)</f>
        <v>NRG Stadium</v>
      </c>
      <c r="R2900" s="31">
        <v>0</v>
      </c>
      <c r="S2900" s="25">
        <f>VLOOKUP($A2900,Database!$A:$Y,10,FALSE)</f>
        <v>0</v>
      </c>
      <c r="T2900" s="25">
        <f>VLOOKUP($A2900,Database!$A:$Y,11,FALSE)</f>
        <v>0</v>
      </c>
      <c r="U2900" s="25">
        <f>VLOOKUP($A2900,Database!$A:$Y,12,FALSE)</f>
        <v>0</v>
      </c>
      <c r="V2900" s="25" t="str">
        <f>VLOOKUP(A2900,Database!A:M,13,FALSE)</f>
        <v>À venir</v>
      </c>
      <c r="W2900" s="25" t="str">
        <f>VLOOKUP($A2900,Database!$A:$Y,20,FALSE)</f>
        <v/>
      </c>
      <c r="X2900" s="25" t="str">
        <f>VLOOKUP($A2900,Database!$A:$Y,21,FALSE)</f>
        <v/>
      </c>
      <c r="Y2900" s="25" t="str">
        <f ca="1">IF(C2900&lt;NOW(),IF(AND(P2900&gt;Q2900,W2900&gt;X2900),S2900,IF(AND(P2900=Q2900,W2900=X2900),T2900,IF(AND(P2900&lt;Q2900,W2900&lt;X2900),U2900,0))),"")</f>
        <v/>
      </c>
      <c r="Z2900" s="25">
        <f>IF(AND(P2900=W2900,Q2900=X2900),1,0)</f>
        <v>1</v>
      </c>
      <c r="AA2900" s="25" t="str">
        <f>IF(Z2900=0,"",IF(ISBLANK(VLOOKUP(A2900,Database!A:AA,22,FALSE)),"",VLOOKUP(A2900,Database!A:AA,22,FALSE)))</f>
        <v>Exact</v>
      </c>
      <c r="AB2900" s="25">
        <f ca="1">IFERROR(IF(AND(Y2900&lt;&gt;"",OR(V2900="Terminé",V2900="En cours")),VLOOKUP(AA2900,Setup_ScoreExactBonus!A:D,4,FALSE),0),0)</f>
        <v>0</v>
      </c>
      <c r="AC2900" s="31" t="str">
        <f t="shared" ca="1" si="6"/>
        <v/>
      </c>
      <c r="AD2900" s="31">
        <f ca="1">SUMIFS(AC$2:AC2900,D$2:D2900,D2900)*IF(R2900=0,1,2)</f>
        <v>0</v>
      </c>
    </row>
    <row r="2901" spans="1:30" x14ac:dyDescent="0.35">
      <c r="A2901" s="31">
        <f>IF(ISBLANK(B2901),"",COUNTIF(B$2:B2901,B2901))-1</f>
        <v>74</v>
      </c>
      <c r="B2901" s="31">
        <v>14</v>
      </c>
      <c r="C2901" s="10">
        <f>VLOOKUP($A2901,Database!$A:$Y,7,FALSE)</f>
        <v>46202.791666666664</v>
      </c>
      <c r="D2901" s="31" t="str">
        <f>VLOOKUP(Pronostics!$B2901,Setup_MPP!$A:$G,3,FALSE)</f>
        <v>MarieEYT</v>
      </c>
      <c r="E2901" s="31" t="str">
        <f>VLOOKUP(Pronostics!$B2901,Setup_MPP!$A:$G,2,FALSE)</f>
        <v>Marie EXBRAYAT</v>
      </c>
      <c r="F2901" s="31" t="str">
        <f>VLOOKUP($B2901,Setup_MPP!$A:$E,4,FALSE)</f>
        <v>#FFAFD2</v>
      </c>
      <c r="G2901" s="31" t="str">
        <f>VLOOKUP($B2901,Setup_MPP!$A:$E,5,FALSE)</f>
        <v>#F2589B</v>
      </c>
      <c r="H2901" s="31" t="str">
        <f>IFERROR(IF(AND(A2901&gt;=1,A2901&lt;=104),VLOOKUP($A2901,Location!$A:$J,6,FALSE),IF(A2901=0,"Avant l'ouverture",IF(OR(A2901=105,A2901=106),"Bonus"))),"")</f>
        <v>1/16 Finale</v>
      </c>
      <c r="I2901" s="31" t="str">
        <f>IF(LEFT(H2901,4)="Tour",VLOOKUP(A2901,Database!$A:$C,3,FALSE),"")</f>
        <v/>
      </c>
      <c r="J2901" s="31" t="str">
        <f>VLOOKUP($A2901,Location!$A:$J,7,FALSE)</f>
        <v>TBD</v>
      </c>
      <c r="K2901" s="31" t="str">
        <f>IFERROR(VLOOKUP(J2901,Setup_Team!$B:$C,2,FALSE), "TDB")</f>
        <v>TDB</v>
      </c>
      <c r="L2901" s="31" t="str">
        <f>VLOOKUP($A2901,Location!$A:$J,8,FALSE)</f>
        <v>TBD</v>
      </c>
      <c r="M2901" s="31" t="str">
        <f>IFERROR(VLOOKUP(L2901,Setup_Team!$B:$C,2,FALSE), "TDB")</f>
        <v>TDB</v>
      </c>
      <c r="N2901" s="31" t="str">
        <f>VLOOKUP($A2901,Location!$A:$J,9,FALSE)</f>
        <v>Houston, Texas</v>
      </c>
      <c r="O2901" s="31" t="str">
        <f>VLOOKUP($A2901,Location!$A:$J,10,FALSE)</f>
        <v>NRG Stadium</v>
      </c>
      <c r="R2901" s="31">
        <v>0</v>
      </c>
      <c r="S2901" s="25">
        <f>VLOOKUP($A2901,Database!$A:$Y,10,FALSE)</f>
        <v>0</v>
      </c>
      <c r="T2901" s="25">
        <f>VLOOKUP($A2901,Database!$A:$Y,11,FALSE)</f>
        <v>0</v>
      </c>
      <c r="U2901" s="25">
        <f>VLOOKUP($A2901,Database!$A:$Y,12,FALSE)</f>
        <v>0</v>
      </c>
      <c r="V2901" s="25" t="str">
        <f>VLOOKUP(A2901,Database!A:M,13,FALSE)</f>
        <v>À venir</v>
      </c>
      <c r="W2901" s="25" t="str">
        <f>VLOOKUP($A2901,Database!$A:$Y,20,FALSE)</f>
        <v/>
      </c>
      <c r="X2901" s="25" t="str">
        <f>VLOOKUP($A2901,Database!$A:$Y,21,FALSE)</f>
        <v/>
      </c>
      <c r="Y2901" s="25" t="str">
        <f ca="1">IF(C2901&lt;NOW(),IF(AND(P2901&gt;Q2901,W2901&gt;X2901),S2901,IF(AND(P2901=Q2901,W2901=X2901),T2901,IF(AND(P2901&lt;Q2901,W2901&lt;X2901),U2901,0))),"")</f>
        <v/>
      </c>
      <c r="Z2901" s="25">
        <f>IF(AND(P2901=W2901,Q2901=X2901),1,0)</f>
        <v>1</v>
      </c>
      <c r="AA2901" s="25" t="str">
        <f>IF(Z2901=0,"",IF(ISBLANK(VLOOKUP(A2901,Database!A:AA,22,FALSE)),"",VLOOKUP(A2901,Database!A:AA,22,FALSE)))</f>
        <v>Exact</v>
      </c>
      <c r="AB2901" s="25">
        <f ca="1">IFERROR(IF(AND(Y2901&lt;&gt;"",OR(V2901="Terminé",V2901="En cours")),VLOOKUP(AA2901,Setup_ScoreExactBonus!A:D,4,FALSE),0),0)</f>
        <v>0</v>
      </c>
      <c r="AC2901" s="31" t="str">
        <f t="shared" ca="1" si="6"/>
        <v/>
      </c>
      <c r="AD2901" s="31">
        <f ca="1">SUMIFS(AC$2:AC2901,D$2:D2901,D2901)*IF(R2901=0,1,2)</f>
        <v>0</v>
      </c>
    </row>
    <row r="2902" spans="1:30" x14ac:dyDescent="0.35">
      <c r="A2902" s="31">
        <f>IF(ISBLANK(B2902),"",COUNTIF(B$2:B2902,B2902))-1</f>
        <v>74</v>
      </c>
      <c r="B2902" s="31">
        <v>15</v>
      </c>
      <c r="C2902" s="10">
        <f>VLOOKUP($A2902,Database!$A:$Y,7,FALSE)</f>
        <v>46202.791666666664</v>
      </c>
      <c r="D2902" s="31" t="str">
        <f>VLOOKUP(Pronostics!$B2902,Setup_MPP!$A:$G,3,FALSE)</f>
        <v>Amine#8UL9R</v>
      </c>
      <c r="E2902" s="31" t="str">
        <f>VLOOKUP(Pronostics!$B2902,Setup_MPP!$A:$G,2,FALSE)</f>
        <v>Amine ZARROUKI</v>
      </c>
      <c r="F2902" s="31" t="str">
        <f>VLOOKUP($B2902,Setup_MPP!$A:$E,4,FALSE)</f>
        <v>#FF9898</v>
      </c>
      <c r="G2902" s="31" t="str">
        <f>VLOOKUP($B2902,Setup_MPP!$A:$E,5,FALSE)</f>
        <v>#FF5D5D</v>
      </c>
      <c r="H2902" s="31" t="str">
        <f>IFERROR(IF(AND(A2902&gt;=1,A2902&lt;=104),VLOOKUP($A2902,Location!$A:$J,6,FALSE),IF(A2902=0,"Avant l'ouverture",IF(OR(A2902=105,A2902=106),"Bonus"))),"")</f>
        <v>1/16 Finale</v>
      </c>
      <c r="I2902" s="31" t="str">
        <f>IF(LEFT(H2902,4)="Tour",VLOOKUP(A2902,Database!$A:$C,3,FALSE),"")</f>
        <v/>
      </c>
      <c r="J2902" s="31" t="str">
        <f>VLOOKUP($A2902,Location!$A:$J,7,FALSE)</f>
        <v>TBD</v>
      </c>
      <c r="K2902" s="31" t="str">
        <f>IFERROR(VLOOKUP(J2902,Setup_Team!$B:$C,2,FALSE), "TDB")</f>
        <v>TDB</v>
      </c>
      <c r="L2902" s="31" t="str">
        <f>VLOOKUP($A2902,Location!$A:$J,8,FALSE)</f>
        <v>TBD</v>
      </c>
      <c r="M2902" s="31" t="str">
        <f>IFERROR(VLOOKUP(L2902,Setup_Team!$B:$C,2,FALSE), "TDB")</f>
        <v>TDB</v>
      </c>
      <c r="N2902" s="31" t="str">
        <f>VLOOKUP($A2902,Location!$A:$J,9,FALSE)</f>
        <v>Houston, Texas</v>
      </c>
      <c r="O2902" s="31" t="str">
        <f>VLOOKUP($A2902,Location!$A:$J,10,FALSE)</f>
        <v>NRG Stadium</v>
      </c>
      <c r="R2902" s="31">
        <v>0</v>
      </c>
      <c r="S2902" s="25">
        <f>VLOOKUP($A2902,Database!$A:$Y,10,FALSE)</f>
        <v>0</v>
      </c>
      <c r="T2902" s="25">
        <f>VLOOKUP($A2902,Database!$A:$Y,11,FALSE)</f>
        <v>0</v>
      </c>
      <c r="U2902" s="25">
        <f>VLOOKUP($A2902,Database!$A:$Y,12,FALSE)</f>
        <v>0</v>
      </c>
      <c r="V2902" s="25" t="str">
        <f>VLOOKUP(A2902,Database!A:M,13,FALSE)</f>
        <v>À venir</v>
      </c>
      <c r="W2902" s="25" t="str">
        <f>VLOOKUP($A2902,Database!$A:$Y,20,FALSE)</f>
        <v/>
      </c>
      <c r="X2902" s="25" t="str">
        <f>VLOOKUP($A2902,Database!$A:$Y,21,FALSE)</f>
        <v/>
      </c>
      <c r="Y2902" s="25" t="str">
        <f ca="1">IF(C2902&lt;NOW(),IF(AND(P2902&gt;Q2902,W2902&gt;X2902),S2902,IF(AND(P2902=Q2902,W2902=X2902),T2902,IF(AND(P2902&lt;Q2902,W2902&lt;X2902),U2902,0))),"")</f>
        <v/>
      </c>
      <c r="Z2902" s="25">
        <f>IF(AND(P2902=W2902,Q2902=X2902),1,0)</f>
        <v>1</v>
      </c>
      <c r="AA2902" s="25" t="str">
        <f>IF(Z2902=0,"",IF(ISBLANK(VLOOKUP(A2902,Database!A:AA,22,FALSE)),"",VLOOKUP(A2902,Database!A:AA,22,FALSE)))</f>
        <v>Exact</v>
      </c>
      <c r="AB2902" s="25">
        <f ca="1">IFERROR(IF(AND(Y2902&lt;&gt;"",OR(V2902="Terminé",V2902="En cours")),VLOOKUP(AA2902,Setup_ScoreExactBonus!A:D,4,FALSE),0),0)</f>
        <v>0</v>
      </c>
      <c r="AC2902" s="31" t="str">
        <f t="shared" ca="1" si="6"/>
        <v/>
      </c>
      <c r="AD2902" s="31">
        <f ca="1">SUMIFS(AC$2:AC2902,D$2:D2902,D2902)*IF(R2902=0,1,2)</f>
        <v>0</v>
      </c>
    </row>
    <row r="2903" spans="1:30" x14ac:dyDescent="0.35">
      <c r="A2903" s="31">
        <f>IF(ISBLANK(B2903),"",COUNTIF(B$2:B2903,B2903))-1</f>
        <v>74</v>
      </c>
      <c r="B2903" s="31">
        <v>16</v>
      </c>
      <c r="C2903" s="10">
        <f>VLOOKUP($A2903,Database!$A:$Y,7,FALSE)</f>
        <v>46202.791666666664</v>
      </c>
      <c r="D2903" s="31" t="str">
        <f>VLOOKUP(Pronostics!$B2903,Setup_MPP!$A:$G,3,FALSE)</f>
        <v>Laura#8V93E</v>
      </c>
      <c r="E2903" s="31" t="str">
        <f>VLOOKUP(Pronostics!$B2903,Setup_MPP!$A:$G,2,FALSE)</f>
        <v>Laura GIULIANO</v>
      </c>
      <c r="F2903" s="31" t="str">
        <f>VLOOKUP($B2903,Setup_MPP!$A:$E,4,FALSE)</f>
        <v>#86A4FE</v>
      </c>
      <c r="G2903" s="31" t="str">
        <f>VLOOKUP($B2903,Setup_MPP!$A:$E,5,FALSE)</f>
        <v>#3769FF</v>
      </c>
      <c r="H2903" s="31" t="str">
        <f>IFERROR(IF(AND(A2903&gt;=1,A2903&lt;=104),VLOOKUP($A2903,Location!$A:$J,6,FALSE),IF(A2903=0,"Avant l'ouverture",IF(OR(A2903=105,A2903=106),"Bonus"))),"")</f>
        <v>1/16 Finale</v>
      </c>
      <c r="I2903" s="31" t="str">
        <f>IF(LEFT(H2903,4)="Tour",VLOOKUP(A2903,Database!$A:$C,3,FALSE),"")</f>
        <v/>
      </c>
      <c r="J2903" s="31" t="str">
        <f>VLOOKUP($A2903,Location!$A:$J,7,FALSE)</f>
        <v>TBD</v>
      </c>
      <c r="K2903" s="31" t="str">
        <f>IFERROR(VLOOKUP(J2903,Setup_Team!$B:$C,2,FALSE), "TDB")</f>
        <v>TDB</v>
      </c>
      <c r="L2903" s="31" t="str">
        <f>VLOOKUP($A2903,Location!$A:$J,8,FALSE)</f>
        <v>TBD</v>
      </c>
      <c r="M2903" s="31" t="str">
        <f>IFERROR(VLOOKUP(L2903,Setup_Team!$B:$C,2,FALSE), "TDB")</f>
        <v>TDB</v>
      </c>
      <c r="N2903" s="31" t="str">
        <f>VLOOKUP($A2903,Location!$A:$J,9,FALSE)</f>
        <v>Houston, Texas</v>
      </c>
      <c r="O2903" s="31" t="str">
        <f>VLOOKUP($A2903,Location!$A:$J,10,FALSE)</f>
        <v>NRG Stadium</v>
      </c>
      <c r="R2903" s="31">
        <v>0</v>
      </c>
      <c r="S2903" s="25">
        <f>VLOOKUP($A2903,Database!$A:$Y,10,FALSE)</f>
        <v>0</v>
      </c>
      <c r="T2903" s="25">
        <f>VLOOKUP($A2903,Database!$A:$Y,11,FALSE)</f>
        <v>0</v>
      </c>
      <c r="U2903" s="25">
        <f>VLOOKUP($A2903,Database!$A:$Y,12,FALSE)</f>
        <v>0</v>
      </c>
      <c r="V2903" s="25" t="str">
        <f>VLOOKUP(A2903,Database!A:M,13,FALSE)</f>
        <v>À venir</v>
      </c>
      <c r="W2903" s="25" t="str">
        <f>VLOOKUP($A2903,Database!$A:$Y,20,FALSE)</f>
        <v/>
      </c>
      <c r="X2903" s="25" t="str">
        <f>VLOOKUP($A2903,Database!$A:$Y,21,FALSE)</f>
        <v/>
      </c>
      <c r="Y2903" s="25" t="str">
        <f ca="1">IF(C2903&lt;NOW(),IF(AND(P2903&gt;Q2903,W2903&gt;X2903),S2903,IF(AND(P2903=Q2903,W2903=X2903),T2903,IF(AND(P2903&lt;Q2903,W2903&lt;X2903),U2903,0))),"")</f>
        <v/>
      </c>
      <c r="Z2903" s="25">
        <f>IF(AND(P2903=W2903,Q2903=X2903),1,0)</f>
        <v>1</v>
      </c>
      <c r="AA2903" s="25" t="str">
        <f>IF(Z2903=0,"",IF(ISBLANK(VLOOKUP(A2903,Database!A:AA,22,FALSE)),"",VLOOKUP(A2903,Database!A:AA,22,FALSE)))</f>
        <v>Exact</v>
      </c>
      <c r="AB2903" s="25">
        <f ca="1">IFERROR(IF(AND(Y2903&lt;&gt;"",OR(V2903="Terminé",V2903="En cours")),VLOOKUP(AA2903,Setup_ScoreExactBonus!A:D,4,FALSE),0),0)</f>
        <v>0</v>
      </c>
      <c r="AC2903" s="31" t="str">
        <f t="shared" ca="1" si="6"/>
        <v/>
      </c>
      <c r="AD2903" s="31">
        <f ca="1">SUMIFS(AC$2:AC2903,D$2:D2903,D2903)*IF(R2903=0,1,2)</f>
        <v>0</v>
      </c>
    </row>
    <row r="2904" spans="1:30" x14ac:dyDescent="0.35">
      <c r="A2904" s="31">
        <f>IF(ISBLANK(B2904),"",COUNTIF(B$2:B2904,B2904))-1</f>
        <v>74</v>
      </c>
      <c r="B2904" s="31">
        <v>17</v>
      </c>
      <c r="C2904" s="10">
        <f>VLOOKUP($A2904,Database!$A:$Y,7,FALSE)</f>
        <v>46202.791666666664</v>
      </c>
      <c r="D2904" s="31" t="str">
        <f>VLOOKUP(Pronostics!$B2904,Setup_MPP!$A:$G,3,FALSE)</f>
        <v>Joueur17</v>
      </c>
      <c r="E2904" s="31" t="str">
        <f>VLOOKUP(Pronostics!$B2904,Setup_MPP!$A:$G,2,FALSE)</f>
        <v>Joueur17</v>
      </c>
      <c r="F2904" s="31" t="str">
        <f>VLOOKUP($B2904,Setup_MPP!$A:$E,4,FALSE)</f>
        <v>#FFB0B0</v>
      </c>
      <c r="G2904" s="31" t="str">
        <f>VLOOKUP($B2904,Setup_MPP!$A:$E,5,FALSE)</f>
        <v>#F25757</v>
      </c>
      <c r="H2904" s="31" t="str">
        <f>IFERROR(IF(AND(A2904&gt;=1,A2904&lt;=104),VLOOKUP($A2904,Location!$A:$J,6,FALSE),IF(A2904=0,"Avant l'ouverture",IF(OR(A2904=105,A2904=106),"Bonus"))),"")</f>
        <v>1/16 Finale</v>
      </c>
      <c r="I2904" s="31" t="str">
        <f>IF(LEFT(H2904,4)="Tour",VLOOKUP(A2904,Database!$A:$C,3,FALSE),"")</f>
        <v/>
      </c>
      <c r="J2904" s="31" t="str">
        <f>VLOOKUP($A2904,Location!$A:$J,7,FALSE)</f>
        <v>TBD</v>
      </c>
      <c r="K2904" s="31" t="str">
        <f>IFERROR(VLOOKUP(J2904,Setup_Team!$B:$C,2,FALSE), "TDB")</f>
        <v>TDB</v>
      </c>
      <c r="L2904" s="31" t="str">
        <f>VLOOKUP($A2904,Location!$A:$J,8,FALSE)</f>
        <v>TBD</v>
      </c>
      <c r="M2904" s="31" t="str">
        <f>IFERROR(VLOOKUP(L2904,Setup_Team!$B:$C,2,FALSE), "TDB")</f>
        <v>TDB</v>
      </c>
      <c r="N2904" s="31" t="str">
        <f>VLOOKUP($A2904,Location!$A:$J,9,FALSE)</f>
        <v>Houston, Texas</v>
      </c>
      <c r="O2904" s="31" t="str">
        <f>VLOOKUP($A2904,Location!$A:$J,10,FALSE)</f>
        <v>NRG Stadium</v>
      </c>
      <c r="R2904" s="31">
        <v>0</v>
      </c>
      <c r="S2904" s="25">
        <f>VLOOKUP($A2904,Database!$A:$Y,10,FALSE)</f>
        <v>0</v>
      </c>
      <c r="T2904" s="25">
        <f>VLOOKUP($A2904,Database!$A:$Y,11,FALSE)</f>
        <v>0</v>
      </c>
      <c r="U2904" s="25">
        <f>VLOOKUP($A2904,Database!$A:$Y,12,FALSE)</f>
        <v>0</v>
      </c>
      <c r="V2904" s="25" t="str">
        <f>VLOOKUP(A2904,Database!A:M,13,FALSE)</f>
        <v>À venir</v>
      </c>
      <c r="W2904" s="25" t="str">
        <f>VLOOKUP($A2904,Database!$A:$Y,20,FALSE)</f>
        <v/>
      </c>
      <c r="X2904" s="25" t="str">
        <f>VLOOKUP($A2904,Database!$A:$Y,21,FALSE)</f>
        <v/>
      </c>
      <c r="Y2904" s="25" t="str">
        <f ca="1">IF(C2904&lt;NOW(),IF(AND(P2904&gt;Q2904,W2904&gt;X2904),S2904,IF(AND(P2904=Q2904,W2904=X2904),T2904,IF(AND(P2904&lt;Q2904,W2904&lt;X2904),U2904,0))),"")</f>
        <v/>
      </c>
      <c r="Z2904" s="25">
        <f>IF(AND(P2904=W2904,Q2904=X2904),1,0)</f>
        <v>1</v>
      </c>
      <c r="AA2904" s="25" t="str">
        <f>IF(Z2904=0,"",IF(ISBLANK(VLOOKUP(A2904,Database!A:AA,22,FALSE)),"",VLOOKUP(A2904,Database!A:AA,22,FALSE)))</f>
        <v>Exact</v>
      </c>
      <c r="AB2904" s="25">
        <f ca="1">IFERROR(IF(AND(Y2904&lt;&gt;"",OR(V2904="Terminé",V2904="En cours")),VLOOKUP(AA2904,Setup_ScoreExactBonus!A:D,4,FALSE),0),0)</f>
        <v>0</v>
      </c>
      <c r="AC2904" s="31" t="str">
        <f t="shared" ca="1" si="6"/>
        <v/>
      </c>
      <c r="AD2904" s="31">
        <f ca="1">SUMIFS(AC$2:AC2904,D$2:D2904,D2904)*IF(R2904=0,1,2)</f>
        <v>0</v>
      </c>
    </row>
    <row r="2905" spans="1:30" x14ac:dyDescent="0.35">
      <c r="A2905" s="31">
        <f>IF(ISBLANK(B2905),"",COUNTIF(B$2:B2905,B2905))-1</f>
        <v>74</v>
      </c>
      <c r="B2905" s="31">
        <v>18</v>
      </c>
      <c r="C2905" s="10">
        <f>VLOOKUP($A2905,Database!$A:$Y,7,FALSE)</f>
        <v>46202.791666666664</v>
      </c>
      <c r="D2905" s="31" t="str">
        <f>VLOOKUP(Pronostics!$B2905,Setup_MPP!$A:$G,3,FALSE)</f>
        <v>Joueur18</v>
      </c>
      <c r="E2905" s="31" t="str">
        <f>VLOOKUP(Pronostics!$B2905,Setup_MPP!$A:$G,2,FALSE)</f>
        <v>Joueur18</v>
      </c>
      <c r="F2905" s="31" t="str">
        <f>VLOOKUP($B2905,Setup_MPP!$A:$E,4,FALSE)</f>
        <v>#FFC9B0</v>
      </c>
      <c r="G2905" s="31" t="str">
        <f>VLOOKUP($B2905,Setup_MPP!$A:$E,5,FALSE)</f>
        <v>#F28D57</v>
      </c>
      <c r="H2905" s="31" t="str">
        <f>IFERROR(IF(AND(A2905&gt;=1,A2905&lt;=104),VLOOKUP($A2905,Location!$A:$J,6,FALSE),IF(A2905=0,"Avant l'ouverture",IF(OR(A2905=105,A2905=106),"Bonus"))),"")</f>
        <v>1/16 Finale</v>
      </c>
      <c r="I2905" s="31" t="str">
        <f>IF(LEFT(H2905,4)="Tour",VLOOKUP(A2905,Database!$A:$C,3,FALSE),"")</f>
        <v/>
      </c>
      <c r="J2905" s="31" t="str">
        <f>VLOOKUP($A2905,Location!$A:$J,7,FALSE)</f>
        <v>TBD</v>
      </c>
      <c r="K2905" s="31" t="str">
        <f>IFERROR(VLOOKUP(J2905,Setup_Team!$B:$C,2,FALSE), "TDB")</f>
        <v>TDB</v>
      </c>
      <c r="L2905" s="31" t="str">
        <f>VLOOKUP($A2905,Location!$A:$J,8,FALSE)</f>
        <v>TBD</v>
      </c>
      <c r="M2905" s="31" t="str">
        <f>IFERROR(VLOOKUP(L2905,Setup_Team!$B:$C,2,FALSE), "TDB")</f>
        <v>TDB</v>
      </c>
      <c r="N2905" s="31" t="str">
        <f>VLOOKUP($A2905,Location!$A:$J,9,FALSE)</f>
        <v>Houston, Texas</v>
      </c>
      <c r="O2905" s="31" t="str">
        <f>VLOOKUP($A2905,Location!$A:$J,10,FALSE)</f>
        <v>NRG Stadium</v>
      </c>
      <c r="R2905" s="31">
        <v>0</v>
      </c>
      <c r="S2905" s="25">
        <f>VLOOKUP($A2905,Database!$A:$Y,10,FALSE)</f>
        <v>0</v>
      </c>
      <c r="T2905" s="25">
        <f>VLOOKUP($A2905,Database!$A:$Y,11,FALSE)</f>
        <v>0</v>
      </c>
      <c r="U2905" s="25">
        <f>VLOOKUP($A2905,Database!$A:$Y,12,FALSE)</f>
        <v>0</v>
      </c>
      <c r="V2905" s="25" t="str">
        <f>VLOOKUP(A2905,Database!A:M,13,FALSE)</f>
        <v>À venir</v>
      </c>
      <c r="W2905" s="25" t="str">
        <f>VLOOKUP($A2905,Database!$A:$Y,20,FALSE)</f>
        <v/>
      </c>
      <c r="X2905" s="25" t="str">
        <f>VLOOKUP($A2905,Database!$A:$Y,21,FALSE)</f>
        <v/>
      </c>
      <c r="Y2905" s="25" t="str">
        <f ca="1">IF(C2905&lt;NOW(),IF(AND(P2905&gt;Q2905,W2905&gt;X2905),S2905,IF(AND(P2905=Q2905,W2905=X2905),T2905,IF(AND(P2905&lt;Q2905,W2905&lt;X2905),U2905,0))),"")</f>
        <v/>
      </c>
      <c r="Z2905" s="25">
        <f>IF(AND(P2905=W2905,Q2905=X2905),1,0)</f>
        <v>1</v>
      </c>
      <c r="AA2905" s="25" t="str">
        <f>IF(Z2905=0,"",IF(ISBLANK(VLOOKUP(A2905,Database!A:AA,22,FALSE)),"",VLOOKUP(A2905,Database!A:AA,22,FALSE)))</f>
        <v>Exact</v>
      </c>
      <c r="AB2905" s="25">
        <f ca="1">IFERROR(IF(AND(Y2905&lt;&gt;"",OR(V2905="Terminé",V2905="En cours")),VLOOKUP(AA2905,Setup_ScoreExactBonus!A:D,4,FALSE),0),0)</f>
        <v>0</v>
      </c>
      <c r="AC2905" s="31" t="str">
        <f t="shared" ca="1" si="6"/>
        <v/>
      </c>
      <c r="AD2905" s="31">
        <f ca="1">SUMIFS(AC$2:AC2905,D$2:D2905,D2905)*IF(R2905=0,1,2)</f>
        <v>0</v>
      </c>
    </row>
    <row r="2906" spans="1:30" x14ac:dyDescent="0.35">
      <c r="A2906" s="31">
        <f>IF(ISBLANK(B2906),"",COUNTIF(B$2:B2906,B2906))-1</f>
        <v>74</v>
      </c>
      <c r="B2906" s="31">
        <v>19</v>
      </c>
      <c r="C2906" s="10">
        <f>VLOOKUP($A2906,Database!$A:$Y,7,FALSE)</f>
        <v>46202.791666666664</v>
      </c>
      <c r="D2906" s="31" t="str">
        <f>VLOOKUP(Pronostics!$B2906,Setup_MPP!$A:$G,3,FALSE)</f>
        <v>Joueur19</v>
      </c>
      <c r="E2906" s="31" t="str">
        <f>VLOOKUP(Pronostics!$B2906,Setup_MPP!$A:$G,2,FALSE)</f>
        <v>Joueur19</v>
      </c>
      <c r="F2906" s="31" t="str">
        <f>VLOOKUP($B2906,Setup_MPP!$A:$E,4,FALSE)</f>
        <v>#D5D5D5</v>
      </c>
      <c r="G2906" s="31" t="str">
        <f>VLOOKUP($B2906,Setup_MPP!$A:$E,5,FALSE)</f>
        <v>#727272</v>
      </c>
      <c r="H2906" s="31" t="str">
        <f>IFERROR(IF(AND(A2906&gt;=1,A2906&lt;=104),VLOOKUP($A2906,Location!$A:$J,6,FALSE),IF(A2906=0,"Avant l'ouverture",IF(OR(A2906=105,A2906=106),"Bonus"))),"")</f>
        <v>1/16 Finale</v>
      </c>
      <c r="I2906" s="31" t="str">
        <f>IF(LEFT(H2906,4)="Tour",VLOOKUP(A2906,Database!$A:$C,3,FALSE),"")</f>
        <v/>
      </c>
      <c r="J2906" s="31" t="str">
        <f>VLOOKUP($A2906,Location!$A:$J,7,FALSE)</f>
        <v>TBD</v>
      </c>
      <c r="K2906" s="31" t="str">
        <f>IFERROR(VLOOKUP(J2906,Setup_Team!$B:$C,2,FALSE), "TDB")</f>
        <v>TDB</v>
      </c>
      <c r="L2906" s="31" t="str">
        <f>VLOOKUP($A2906,Location!$A:$J,8,FALSE)</f>
        <v>TBD</v>
      </c>
      <c r="M2906" s="31" t="str">
        <f>IFERROR(VLOOKUP(L2906,Setup_Team!$B:$C,2,FALSE), "TDB")</f>
        <v>TDB</v>
      </c>
      <c r="N2906" s="31" t="str">
        <f>VLOOKUP($A2906,Location!$A:$J,9,FALSE)</f>
        <v>Houston, Texas</v>
      </c>
      <c r="O2906" s="31" t="str">
        <f>VLOOKUP($A2906,Location!$A:$J,10,FALSE)</f>
        <v>NRG Stadium</v>
      </c>
      <c r="R2906" s="31">
        <v>0</v>
      </c>
      <c r="S2906" s="25">
        <f>VLOOKUP($A2906,Database!$A:$Y,10,FALSE)</f>
        <v>0</v>
      </c>
      <c r="T2906" s="25">
        <f>VLOOKUP($A2906,Database!$A:$Y,11,FALSE)</f>
        <v>0</v>
      </c>
      <c r="U2906" s="25">
        <f>VLOOKUP($A2906,Database!$A:$Y,12,FALSE)</f>
        <v>0</v>
      </c>
      <c r="V2906" s="25" t="str">
        <f>VLOOKUP(A2906,Database!A:M,13,FALSE)</f>
        <v>À venir</v>
      </c>
      <c r="W2906" s="25" t="str">
        <f>VLOOKUP($A2906,Database!$A:$Y,20,FALSE)</f>
        <v/>
      </c>
      <c r="X2906" s="25" t="str">
        <f>VLOOKUP($A2906,Database!$A:$Y,21,FALSE)</f>
        <v/>
      </c>
      <c r="Y2906" s="25" t="str">
        <f ca="1">IF(C2906&lt;NOW(),IF(AND(P2906&gt;Q2906,W2906&gt;X2906),S2906,IF(AND(P2906=Q2906,W2906=X2906),T2906,IF(AND(P2906&lt;Q2906,W2906&lt;X2906),U2906,0))),"")</f>
        <v/>
      </c>
      <c r="Z2906" s="25">
        <f>IF(AND(P2906=W2906,Q2906=X2906),1,0)</f>
        <v>1</v>
      </c>
      <c r="AA2906" s="25" t="str">
        <f>IF(Z2906=0,"",IF(ISBLANK(VLOOKUP(A2906,Database!A:AA,22,FALSE)),"",VLOOKUP(A2906,Database!A:AA,22,FALSE)))</f>
        <v>Exact</v>
      </c>
      <c r="AB2906" s="25">
        <f ca="1">IFERROR(IF(AND(Y2906&lt;&gt;"",OR(V2906="Terminé",V2906="En cours")),VLOOKUP(AA2906,Setup_ScoreExactBonus!A:D,4,FALSE),0),0)</f>
        <v>0</v>
      </c>
      <c r="AC2906" s="31" t="str">
        <f t="shared" ca="1" si="6"/>
        <v/>
      </c>
      <c r="AD2906" s="31">
        <f ca="1">SUMIFS(AC$2:AC2906,D$2:D2906,D2906)*IF(R2906=0,1,2)</f>
        <v>0</v>
      </c>
    </row>
    <row r="2907" spans="1:30" x14ac:dyDescent="0.35">
      <c r="A2907" s="31">
        <f>IF(ISBLANK(B2907),"",COUNTIF(B$2:B2907,B2907))-1</f>
        <v>74</v>
      </c>
      <c r="B2907" s="31">
        <v>20</v>
      </c>
      <c r="C2907" s="10">
        <f>VLOOKUP($A2907,Database!$A:$Y,7,FALSE)</f>
        <v>46202.791666666664</v>
      </c>
      <c r="D2907" s="31" t="str">
        <f>VLOOKUP(Pronostics!$B2907,Setup_MPP!$A:$G,3,FALSE)</f>
        <v>Joueur20</v>
      </c>
      <c r="E2907" s="31" t="str">
        <f>VLOOKUP(Pronostics!$B2907,Setup_MPP!$A:$G,2,FALSE)</f>
        <v>Joueur20</v>
      </c>
      <c r="F2907" s="31" t="str">
        <f>VLOOKUP($B2907,Setup_MPP!$A:$E,4,FALSE)</f>
        <v>#D5D5D5</v>
      </c>
      <c r="G2907" s="31" t="str">
        <f>VLOOKUP($B2907,Setup_MPP!$A:$E,5,FALSE)</f>
        <v>#727272</v>
      </c>
      <c r="H2907" s="31" t="str">
        <f>IFERROR(IF(AND(A2907&gt;=1,A2907&lt;=104),VLOOKUP($A2907,Location!$A:$J,6,FALSE),IF(A2907=0,"Avant l'ouverture",IF(OR(A2907=105,A2907=106),"Bonus"))),"")</f>
        <v>1/16 Finale</v>
      </c>
      <c r="I2907" s="31" t="str">
        <f>IF(LEFT(H2907,4)="Tour",VLOOKUP(A2907,Database!$A:$C,3,FALSE),"")</f>
        <v/>
      </c>
      <c r="J2907" s="31" t="str">
        <f>VLOOKUP($A2907,Location!$A:$J,7,FALSE)</f>
        <v>TBD</v>
      </c>
      <c r="K2907" s="31" t="str">
        <f>IFERROR(VLOOKUP(J2907,Setup_Team!$B:$C,2,FALSE), "TDB")</f>
        <v>TDB</v>
      </c>
      <c r="L2907" s="31" t="str">
        <f>VLOOKUP($A2907,Location!$A:$J,8,FALSE)</f>
        <v>TBD</v>
      </c>
      <c r="M2907" s="31" t="str">
        <f>IFERROR(VLOOKUP(L2907,Setup_Team!$B:$C,2,FALSE), "TDB")</f>
        <v>TDB</v>
      </c>
      <c r="N2907" s="31" t="str">
        <f>VLOOKUP($A2907,Location!$A:$J,9,FALSE)</f>
        <v>Houston, Texas</v>
      </c>
      <c r="O2907" s="31" t="str">
        <f>VLOOKUP($A2907,Location!$A:$J,10,FALSE)</f>
        <v>NRG Stadium</v>
      </c>
      <c r="R2907" s="31">
        <v>0</v>
      </c>
      <c r="S2907" s="25">
        <f>VLOOKUP($A2907,Database!$A:$Y,10,FALSE)</f>
        <v>0</v>
      </c>
      <c r="T2907" s="25">
        <f>VLOOKUP($A2907,Database!$A:$Y,11,FALSE)</f>
        <v>0</v>
      </c>
      <c r="U2907" s="25">
        <f>VLOOKUP($A2907,Database!$A:$Y,12,FALSE)</f>
        <v>0</v>
      </c>
      <c r="V2907" s="25" t="str">
        <f>VLOOKUP(A2907,Database!A:M,13,FALSE)</f>
        <v>À venir</v>
      </c>
      <c r="W2907" s="25" t="str">
        <f>VLOOKUP($A2907,Database!$A:$Y,20,FALSE)</f>
        <v/>
      </c>
      <c r="X2907" s="25" t="str">
        <f>VLOOKUP($A2907,Database!$A:$Y,21,FALSE)</f>
        <v/>
      </c>
      <c r="Y2907" s="25" t="str">
        <f ca="1">IF(C2907&lt;NOW(),IF(AND(P2907&gt;Q2907,W2907&gt;X2907),S2907,IF(AND(P2907=Q2907,W2907=X2907),T2907,IF(AND(P2907&lt;Q2907,W2907&lt;X2907),U2907,0))),"")</f>
        <v/>
      </c>
      <c r="Z2907" s="25">
        <f>IF(AND(P2907=W2907,Q2907=X2907),1,0)</f>
        <v>1</v>
      </c>
      <c r="AA2907" s="25" t="str">
        <f>IF(Z2907=0,"",IF(ISBLANK(VLOOKUP(A2907,Database!A:AA,22,FALSE)),"",VLOOKUP(A2907,Database!A:AA,22,FALSE)))</f>
        <v>Exact</v>
      </c>
      <c r="AB2907" s="25">
        <f ca="1">IFERROR(IF(AND(Y2907&lt;&gt;"",OR(V2907="Terminé",V2907="En cours")),VLOOKUP(AA2907,Setup_ScoreExactBonus!A:D,4,FALSE),0),0)</f>
        <v>0</v>
      </c>
      <c r="AC2907" s="31" t="str">
        <f t="shared" ca="1" si="6"/>
        <v/>
      </c>
      <c r="AD2907" s="31">
        <f ca="1">SUMIFS(AC$2:AC2907,D$2:D2907,D2907)*IF(R2907=0,1,2)</f>
        <v>0</v>
      </c>
    </row>
    <row r="2908" spans="1:30" x14ac:dyDescent="0.35">
      <c r="A2908" s="31">
        <f>IF(ISBLANK(B2908),"",COUNTIF(B$2:B2908,B2908))-1</f>
        <v>74</v>
      </c>
      <c r="B2908" s="31">
        <v>21</v>
      </c>
      <c r="C2908" s="10">
        <f>VLOOKUP($A2908,Database!$A:$Y,7,FALSE)</f>
        <v>46202.791666666664</v>
      </c>
      <c r="D2908" s="31" t="str">
        <f>VLOOKUP(Pronostics!$B2908,Setup_MPP!$A:$G,3,FALSE)</f>
        <v>Joueur21</v>
      </c>
      <c r="E2908" s="31" t="str">
        <f>VLOOKUP(Pronostics!$B2908,Setup_MPP!$A:$G,2,FALSE)</f>
        <v>Joueur21</v>
      </c>
      <c r="F2908" s="31" t="str">
        <f>VLOOKUP($B2908,Setup_MPP!$A:$E,4,FALSE)</f>
        <v>#D5D5D5</v>
      </c>
      <c r="G2908" s="31" t="str">
        <f>VLOOKUP($B2908,Setup_MPP!$A:$E,5,FALSE)</f>
        <v>#727272</v>
      </c>
      <c r="H2908" s="31" t="str">
        <f>IFERROR(IF(AND(A2908&gt;=1,A2908&lt;=104),VLOOKUP($A2908,Location!$A:$J,6,FALSE),IF(A2908=0,"Avant l'ouverture",IF(OR(A2908=105,A2908=106),"Bonus"))),"")</f>
        <v>1/16 Finale</v>
      </c>
      <c r="I2908" s="31" t="str">
        <f>IF(LEFT(H2908,4)="Tour",VLOOKUP(A2908,Database!$A:$C,3,FALSE),"")</f>
        <v/>
      </c>
      <c r="J2908" s="31" t="str">
        <f>VLOOKUP($A2908,Location!$A:$J,7,FALSE)</f>
        <v>TBD</v>
      </c>
      <c r="K2908" s="31" t="str">
        <f>IFERROR(VLOOKUP(J2908,Setup_Team!$B:$C,2,FALSE), "TDB")</f>
        <v>TDB</v>
      </c>
      <c r="L2908" s="31" t="str">
        <f>VLOOKUP($A2908,Location!$A:$J,8,FALSE)</f>
        <v>TBD</v>
      </c>
      <c r="M2908" s="31" t="str">
        <f>IFERROR(VLOOKUP(L2908,Setup_Team!$B:$C,2,FALSE), "TDB")</f>
        <v>TDB</v>
      </c>
      <c r="N2908" s="31" t="str">
        <f>VLOOKUP($A2908,Location!$A:$J,9,FALSE)</f>
        <v>Houston, Texas</v>
      </c>
      <c r="O2908" s="31" t="str">
        <f>VLOOKUP($A2908,Location!$A:$J,10,FALSE)</f>
        <v>NRG Stadium</v>
      </c>
      <c r="R2908" s="31">
        <v>0</v>
      </c>
      <c r="S2908" s="25">
        <f>VLOOKUP($A2908,Database!$A:$Y,10,FALSE)</f>
        <v>0</v>
      </c>
      <c r="T2908" s="25">
        <f>VLOOKUP($A2908,Database!$A:$Y,11,FALSE)</f>
        <v>0</v>
      </c>
      <c r="U2908" s="25">
        <f>VLOOKUP($A2908,Database!$A:$Y,12,FALSE)</f>
        <v>0</v>
      </c>
      <c r="V2908" s="25" t="str">
        <f>VLOOKUP(A2908,Database!A:M,13,FALSE)</f>
        <v>À venir</v>
      </c>
      <c r="W2908" s="25" t="str">
        <f>VLOOKUP($A2908,Database!$A:$Y,20,FALSE)</f>
        <v/>
      </c>
      <c r="X2908" s="25" t="str">
        <f>VLOOKUP($A2908,Database!$A:$Y,21,FALSE)</f>
        <v/>
      </c>
      <c r="Y2908" s="25" t="str">
        <f ca="1">IF(C2908&lt;NOW(),IF(AND(P2908&gt;Q2908,W2908&gt;X2908),S2908,IF(AND(P2908=Q2908,W2908=X2908),T2908,IF(AND(P2908&lt;Q2908,W2908&lt;X2908),U2908,0))),"")</f>
        <v/>
      </c>
      <c r="Z2908" s="25">
        <f>IF(AND(P2908=W2908,Q2908=X2908),1,0)</f>
        <v>1</v>
      </c>
      <c r="AA2908" s="25" t="str">
        <f>IF(Z2908=0,"",IF(ISBLANK(VLOOKUP(A2908,Database!A:AA,22,FALSE)),"",VLOOKUP(A2908,Database!A:AA,22,FALSE)))</f>
        <v>Exact</v>
      </c>
      <c r="AB2908" s="25">
        <f ca="1">IFERROR(IF(AND(Y2908&lt;&gt;"",OR(V2908="Terminé",V2908="En cours")),VLOOKUP(AA2908,Setup_ScoreExactBonus!A:D,4,FALSE),0),0)</f>
        <v>0</v>
      </c>
      <c r="AC2908" s="31" t="str">
        <f t="shared" ca="1" si="6"/>
        <v/>
      </c>
      <c r="AD2908" s="31">
        <f ca="1">SUMIFS(AC$2:AC2908,D$2:D2908,D2908)*IF(R2908=0,1,2)</f>
        <v>0</v>
      </c>
    </row>
    <row r="2909" spans="1:30" x14ac:dyDescent="0.35">
      <c r="A2909" s="31">
        <f>IF(ISBLANK(B2909),"",COUNTIF(B$2:B2909,B2909))-1</f>
        <v>74</v>
      </c>
      <c r="B2909" s="31">
        <v>22</v>
      </c>
      <c r="C2909" s="10">
        <f>VLOOKUP($A2909,Database!$A:$Y,7,FALSE)</f>
        <v>46202.791666666664</v>
      </c>
      <c r="D2909" s="31" t="str">
        <f>VLOOKUP(Pronostics!$B2909,Setup_MPP!$A:$G,3,FALSE)</f>
        <v>Joueur22</v>
      </c>
      <c r="E2909" s="31" t="str">
        <f>VLOOKUP(Pronostics!$B2909,Setup_MPP!$A:$G,2,FALSE)</f>
        <v>Joueur22</v>
      </c>
      <c r="F2909" s="31" t="str">
        <f>VLOOKUP($B2909,Setup_MPP!$A:$E,4,FALSE)</f>
        <v>#D5D5D5</v>
      </c>
      <c r="G2909" s="31" t="str">
        <f>VLOOKUP($B2909,Setup_MPP!$A:$E,5,FALSE)</f>
        <v>#727272</v>
      </c>
      <c r="H2909" s="31" t="str">
        <f>IFERROR(IF(AND(A2909&gt;=1,A2909&lt;=104),VLOOKUP($A2909,Location!$A:$J,6,FALSE),IF(A2909=0,"Avant l'ouverture",IF(OR(A2909=105,A2909=106),"Bonus"))),"")</f>
        <v>1/16 Finale</v>
      </c>
      <c r="I2909" s="31" t="str">
        <f>IF(LEFT(H2909,4)="Tour",VLOOKUP(A2909,Database!$A:$C,3,FALSE),"")</f>
        <v/>
      </c>
      <c r="J2909" s="31" t="str">
        <f>VLOOKUP($A2909,Location!$A:$J,7,FALSE)</f>
        <v>TBD</v>
      </c>
      <c r="K2909" s="31" t="str">
        <f>IFERROR(VLOOKUP(J2909,Setup_Team!$B:$C,2,FALSE), "TDB")</f>
        <v>TDB</v>
      </c>
      <c r="L2909" s="31" t="str">
        <f>VLOOKUP($A2909,Location!$A:$J,8,FALSE)</f>
        <v>TBD</v>
      </c>
      <c r="M2909" s="31" t="str">
        <f>IFERROR(VLOOKUP(L2909,Setup_Team!$B:$C,2,FALSE), "TDB")</f>
        <v>TDB</v>
      </c>
      <c r="N2909" s="31" t="str">
        <f>VLOOKUP($A2909,Location!$A:$J,9,FALSE)</f>
        <v>Houston, Texas</v>
      </c>
      <c r="O2909" s="31" t="str">
        <f>VLOOKUP($A2909,Location!$A:$J,10,FALSE)</f>
        <v>NRG Stadium</v>
      </c>
      <c r="R2909" s="31">
        <v>0</v>
      </c>
      <c r="S2909" s="25">
        <f>VLOOKUP($A2909,Database!$A:$Y,10,FALSE)</f>
        <v>0</v>
      </c>
      <c r="T2909" s="25">
        <f>VLOOKUP($A2909,Database!$A:$Y,11,FALSE)</f>
        <v>0</v>
      </c>
      <c r="U2909" s="25">
        <f>VLOOKUP($A2909,Database!$A:$Y,12,FALSE)</f>
        <v>0</v>
      </c>
      <c r="V2909" s="25" t="str">
        <f>VLOOKUP(A2909,Database!A:M,13,FALSE)</f>
        <v>À venir</v>
      </c>
      <c r="W2909" s="25" t="str">
        <f>VLOOKUP($A2909,Database!$A:$Y,20,FALSE)</f>
        <v/>
      </c>
      <c r="X2909" s="25" t="str">
        <f>VLOOKUP($A2909,Database!$A:$Y,21,FALSE)</f>
        <v/>
      </c>
      <c r="Y2909" s="25" t="str">
        <f ca="1">IF(C2909&lt;NOW(),IF(AND(P2909&gt;Q2909,W2909&gt;X2909),S2909,IF(AND(P2909=Q2909,W2909=X2909),T2909,IF(AND(P2909&lt;Q2909,W2909&lt;X2909),U2909,0))),"")</f>
        <v/>
      </c>
      <c r="Z2909" s="25">
        <f>IF(AND(P2909=W2909,Q2909=X2909),1,0)</f>
        <v>1</v>
      </c>
      <c r="AA2909" s="25" t="str">
        <f>IF(Z2909=0,"",IF(ISBLANK(VLOOKUP(A2909,Database!A:AA,22,FALSE)),"",VLOOKUP(A2909,Database!A:AA,22,FALSE)))</f>
        <v>Exact</v>
      </c>
      <c r="AB2909" s="25">
        <f ca="1">IFERROR(IF(AND(Y2909&lt;&gt;"",OR(V2909="Terminé",V2909="En cours")),VLOOKUP(AA2909,Setup_ScoreExactBonus!A:D,4,FALSE),0),0)</f>
        <v>0</v>
      </c>
      <c r="AC2909" s="31" t="str">
        <f t="shared" ref="AC2909:AC2972" ca="1" si="7">IF(Y2909&lt;&gt;"", Y2909 + IF(Z2909=1,AB2909, 0), "")</f>
        <v/>
      </c>
      <c r="AD2909" s="31">
        <f ca="1">SUMIFS(AC$2:AC2909,D$2:D2909,D2909)*IF(R2909=0,1,2)</f>
        <v>0</v>
      </c>
    </row>
    <row r="2910" spans="1:30" x14ac:dyDescent="0.35">
      <c r="A2910" s="31">
        <f>IF(ISBLANK(B2910),"",COUNTIF(B$2:B2910,B2910))-1</f>
        <v>74</v>
      </c>
      <c r="B2910" s="31">
        <v>23</v>
      </c>
      <c r="C2910" s="10">
        <f>VLOOKUP($A2910,Database!$A:$Y,7,FALSE)</f>
        <v>46202.791666666664</v>
      </c>
      <c r="D2910" s="31" t="str">
        <f>VLOOKUP(Pronostics!$B2910,Setup_MPP!$A:$G,3,FALSE)</f>
        <v>Joueur23</v>
      </c>
      <c r="E2910" s="31" t="str">
        <f>VLOOKUP(Pronostics!$B2910,Setup_MPP!$A:$G,2,FALSE)</f>
        <v>Joueur23</v>
      </c>
      <c r="F2910" s="31" t="str">
        <f>VLOOKUP($B2910,Setup_MPP!$A:$E,4,FALSE)</f>
        <v>#D5D5D5</v>
      </c>
      <c r="G2910" s="31" t="str">
        <f>VLOOKUP($B2910,Setup_MPP!$A:$E,5,FALSE)</f>
        <v>#727272</v>
      </c>
      <c r="H2910" s="31" t="str">
        <f>IFERROR(IF(AND(A2910&gt;=1,A2910&lt;=104),VLOOKUP($A2910,Location!$A:$J,6,FALSE),IF(A2910=0,"Avant l'ouverture",IF(OR(A2910=105,A2910=106),"Bonus"))),"")</f>
        <v>1/16 Finale</v>
      </c>
      <c r="I2910" s="31" t="str">
        <f>IF(LEFT(H2910,4)="Tour",VLOOKUP(A2910,Database!$A:$C,3,FALSE),"")</f>
        <v/>
      </c>
      <c r="J2910" s="31" t="str">
        <f>VLOOKUP($A2910,Location!$A:$J,7,FALSE)</f>
        <v>TBD</v>
      </c>
      <c r="K2910" s="31" t="str">
        <f>IFERROR(VLOOKUP(J2910,Setup_Team!$B:$C,2,FALSE), "TDB")</f>
        <v>TDB</v>
      </c>
      <c r="L2910" s="31" t="str">
        <f>VLOOKUP($A2910,Location!$A:$J,8,FALSE)</f>
        <v>TBD</v>
      </c>
      <c r="M2910" s="31" t="str">
        <f>IFERROR(VLOOKUP(L2910,Setup_Team!$B:$C,2,FALSE), "TDB")</f>
        <v>TDB</v>
      </c>
      <c r="N2910" s="31" t="str">
        <f>VLOOKUP($A2910,Location!$A:$J,9,FALSE)</f>
        <v>Houston, Texas</v>
      </c>
      <c r="O2910" s="31" t="str">
        <f>VLOOKUP($A2910,Location!$A:$J,10,FALSE)</f>
        <v>NRG Stadium</v>
      </c>
      <c r="R2910" s="31">
        <v>0</v>
      </c>
      <c r="S2910" s="25">
        <f>VLOOKUP($A2910,Database!$A:$Y,10,FALSE)</f>
        <v>0</v>
      </c>
      <c r="T2910" s="25">
        <f>VLOOKUP($A2910,Database!$A:$Y,11,FALSE)</f>
        <v>0</v>
      </c>
      <c r="U2910" s="25">
        <f>VLOOKUP($A2910,Database!$A:$Y,12,FALSE)</f>
        <v>0</v>
      </c>
      <c r="V2910" s="25" t="str">
        <f>VLOOKUP(A2910,Database!A:M,13,FALSE)</f>
        <v>À venir</v>
      </c>
      <c r="W2910" s="25" t="str">
        <f>VLOOKUP($A2910,Database!$A:$Y,20,FALSE)</f>
        <v/>
      </c>
      <c r="X2910" s="25" t="str">
        <f>VLOOKUP($A2910,Database!$A:$Y,21,FALSE)</f>
        <v/>
      </c>
      <c r="Y2910" s="25" t="str">
        <f ca="1">IF(C2910&lt;NOW(),IF(AND(P2910&gt;Q2910,W2910&gt;X2910),S2910,IF(AND(P2910=Q2910,W2910=X2910),T2910,IF(AND(P2910&lt;Q2910,W2910&lt;X2910),U2910,0))),"")</f>
        <v/>
      </c>
      <c r="Z2910" s="25">
        <f>IF(AND(P2910=W2910,Q2910=X2910),1,0)</f>
        <v>1</v>
      </c>
      <c r="AA2910" s="25" t="str">
        <f>IF(Z2910=0,"",IF(ISBLANK(VLOOKUP(A2910,Database!A:AA,22,FALSE)),"",VLOOKUP(A2910,Database!A:AA,22,FALSE)))</f>
        <v>Exact</v>
      </c>
      <c r="AB2910" s="25">
        <f ca="1">IFERROR(IF(AND(Y2910&lt;&gt;"",OR(V2910="Terminé",V2910="En cours")),VLOOKUP(AA2910,Setup_ScoreExactBonus!A:D,4,FALSE),0),0)</f>
        <v>0</v>
      </c>
      <c r="AC2910" s="31" t="str">
        <f t="shared" ca="1" si="7"/>
        <v/>
      </c>
      <c r="AD2910" s="31">
        <f ca="1">SUMIFS(AC$2:AC2910,D$2:D2910,D2910)*IF(R2910=0,1,2)</f>
        <v>0</v>
      </c>
    </row>
    <row r="2911" spans="1:30" x14ac:dyDescent="0.35">
      <c r="A2911" s="31">
        <f>IF(ISBLANK(B2911),"",COUNTIF(B$2:B2911,B2911))-1</f>
        <v>74</v>
      </c>
      <c r="B2911" s="31">
        <v>24</v>
      </c>
      <c r="C2911" s="10">
        <f>VLOOKUP($A2911,Database!$A:$Y,7,FALSE)</f>
        <v>46202.791666666664</v>
      </c>
      <c r="D2911" s="31" t="str">
        <f>VLOOKUP(Pronostics!$B2911,Setup_MPP!$A:$G,3,FALSE)</f>
        <v>Joueur24</v>
      </c>
      <c r="E2911" s="31" t="str">
        <f>VLOOKUP(Pronostics!$B2911,Setup_MPP!$A:$G,2,FALSE)</f>
        <v>Joueur24</v>
      </c>
      <c r="F2911" s="31" t="str">
        <f>VLOOKUP($B2911,Setup_MPP!$A:$E,4,FALSE)</f>
        <v>#D5D5D5</v>
      </c>
      <c r="G2911" s="31" t="str">
        <f>VLOOKUP($B2911,Setup_MPP!$A:$E,5,FALSE)</f>
        <v>#727272</v>
      </c>
      <c r="H2911" s="31" t="str">
        <f>IFERROR(IF(AND(A2911&gt;=1,A2911&lt;=104),VLOOKUP($A2911,Location!$A:$J,6,FALSE),IF(A2911=0,"Avant l'ouverture",IF(OR(A2911=105,A2911=106),"Bonus"))),"")</f>
        <v>1/16 Finale</v>
      </c>
      <c r="I2911" s="31" t="str">
        <f>IF(LEFT(H2911,4)="Tour",VLOOKUP(A2911,Database!$A:$C,3,FALSE),"")</f>
        <v/>
      </c>
      <c r="J2911" s="31" t="str">
        <f>VLOOKUP($A2911,Location!$A:$J,7,FALSE)</f>
        <v>TBD</v>
      </c>
      <c r="K2911" s="31" t="str">
        <f>IFERROR(VLOOKUP(J2911,Setup_Team!$B:$C,2,FALSE), "TDB")</f>
        <v>TDB</v>
      </c>
      <c r="L2911" s="31" t="str">
        <f>VLOOKUP($A2911,Location!$A:$J,8,FALSE)</f>
        <v>TBD</v>
      </c>
      <c r="M2911" s="31" t="str">
        <f>IFERROR(VLOOKUP(L2911,Setup_Team!$B:$C,2,FALSE), "TDB")</f>
        <v>TDB</v>
      </c>
      <c r="N2911" s="31" t="str">
        <f>VLOOKUP($A2911,Location!$A:$J,9,FALSE)</f>
        <v>Houston, Texas</v>
      </c>
      <c r="O2911" s="31" t="str">
        <f>VLOOKUP($A2911,Location!$A:$J,10,FALSE)</f>
        <v>NRG Stadium</v>
      </c>
      <c r="R2911" s="31">
        <v>0</v>
      </c>
      <c r="S2911" s="25">
        <f>VLOOKUP($A2911,Database!$A:$Y,10,FALSE)</f>
        <v>0</v>
      </c>
      <c r="T2911" s="25">
        <f>VLOOKUP($A2911,Database!$A:$Y,11,FALSE)</f>
        <v>0</v>
      </c>
      <c r="U2911" s="25">
        <f>VLOOKUP($A2911,Database!$A:$Y,12,FALSE)</f>
        <v>0</v>
      </c>
      <c r="V2911" s="25" t="str">
        <f>VLOOKUP(A2911,Database!A:M,13,FALSE)</f>
        <v>À venir</v>
      </c>
      <c r="W2911" s="25" t="str">
        <f>VLOOKUP($A2911,Database!$A:$Y,20,FALSE)</f>
        <v/>
      </c>
      <c r="X2911" s="25" t="str">
        <f>VLOOKUP($A2911,Database!$A:$Y,21,FALSE)</f>
        <v/>
      </c>
      <c r="Y2911" s="25" t="str">
        <f ca="1">IF(C2911&lt;NOW(),IF(AND(P2911&gt;Q2911,W2911&gt;X2911),S2911,IF(AND(P2911=Q2911,W2911=X2911),T2911,IF(AND(P2911&lt;Q2911,W2911&lt;X2911),U2911,0))),"")</f>
        <v/>
      </c>
      <c r="Z2911" s="25">
        <f>IF(AND(P2911=W2911,Q2911=X2911),1,0)</f>
        <v>1</v>
      </c>
      <c r="AA2911" s="25" t="str">
        <f>IF(Z2911=0,"",IF(ISBLANK(VLOOKUP(A2911,Database!A:AA,22,FALSE)),"",VLOOKUP(A2911,Database!A:AA,22,FALSE)))</f>
        <v>Exact</v>
      </c>
      <c r="AB2911" s="25">
        <f ca="1">IFERROR(IF(AND(Y2911&lt;&gt;"",OR(V2911="Terminé",V2911="En cours")),VLOOKUP(AA2911,Setup_ScoreExactBonus!A:D,4,FALSE),0),0)</f>
        <v>0</v>
      </c>
      <c r="AC2911" s="31" t="str">
        <f t="shared" ca="1" si="7"/>
        <v/>
      </c>
      <c r="AD2911" s="31">
        <f ca="1">SUMIFS(AC$2:AC2911,D$2:D2911,D2911)*IF(R2911=0,1,2)</f>
        <v>0</v>
      </c>
    </row>
    <row r="2912" spans="1:30" x14ac:dyDescent="0.35">
      <c r="A2912" s="31">
        <f>IF(ISBLANK(B2912),"",COUNTIF(B$2:B2912,B2912))-1</f>
        <v>74</v>
      </c>
      <c r="B2912" s="31">
        <v>25</v>
      </c>
      <c r="C2912" s="10">
        <f>VLOOKUP($A2912,Database!$A:$Y,7,FALSE)</f>
        <v>46202.791666666664</v>
      </c>
      <c r="D2912" s="31" t="str">
        <f>VLOOKUP(Pronostics!$B2912,Setup_MPP!$A:$G,3,FALSE)</f>
        <v>Joueur25</v>
      </c>
      <c r="E2912" s="31" t="str">
        <f>VLOOKUP(Pronostics!$B2912,Setup_MPP!$A:$G,2,FALSE)</f>
        <v>Joueur25</v>
      </c>
      <c r="F2912" s="31" t="str">
        <f>VLOOKUP($B2912,Setup_MPP!$A:$E,4,FALSE)</f>
        <v>#D5D5D5</v>
      </c>
      <c r="G2912" s="31" t="str">
        <f>VLOOKUP($B2912,Setup_MPP!$A:$E,5,FALSE)</f>
        <v>#727272</v>
      </c>
      <c r="H2912" s="31" t="str">
        <f>IFERROR(IF(AND(A2912&gt;=1,A2912&lt;=104),VLOOKUP($A2912,Location!$A:$J,6,FALSE),IF(A2912=0,"Avant l'ouverture",IF(OR(A2912=105,A2912=106),"Bonus"))),"")</f>
        <v>1/16 Finale</v>
      </c>
      <c r="I2912" s="31" t="str">
        <f>IF(LEFT(H2912,4)="Tour",VLOOKUP(A2912,Database!$A:$C,3,FALSE),"")</f>
        <v/>
      </c>
      <c r="J2912" s="31" t="str">
        <f>VLOOKUP($A2912,Location!$A:$J,7,FALSE)</f>
        <v>TBD</v>
      </c>
      <c r="K2912" s="31" t="str">
        <f>IFERROR(VLOOKUP(J2912,Setup_Team!$B:$C,2,FALSE), "TDB")</f>
        <v>TDB</v>
      </c>
      <c r="L2912" s="31" t="str">
        <f>VLOOKUP($A2912,Location!$A:$J,8,FALSE)</f>
        <v>TBD</v>
      </c>
      <c r="M2912" s="31" t="str">
        <f>IFERROR(VLOOKUP(L2912,Setup_Team!$B:$C,2,FALSE), "TDB")</f>
        <v>TDB</v>
      </c>
      <c r="N2912" s="31" t="str">
        <f>VLOOKUP($A2912,Location!$A:$J,9,FALSE)</f>
        <v>Houston, Texas</v>
      </c>
      <c r="O2912" s="31" t="str">
        <f>VLOOKUP($A2912,Location!$A:$J,10,FALSE)</f>
        <v>NRG Stadium</v>
      </c>
      <c r="R2912" s="31">
        <v>0</v>
      </c>
      <c r="S2912" s="25">
        <f>VLOOKUP($A2912,Database!$A:$Y,10,FALSE)</f>
        <v>0</v>
      </c>
      <c r="T2912" s="25">
        <f>VLOOKUP($A2912,Database!$A:$Y,11,FALSE)</f>
        <v>0</v>
      </c>
      <c r="U2912" s="25">
        <f>VLOOKUP($A2912,Database!$A:$Y,12,FALSE)</f>
        <v>0</v>
      </c>
      <c r="V2912" s="25" t="str">
        <f>VLOOKUP(A2912,Database!A:M,13,FALSE)</f>
        <v>À venir</v>
      </c>
      <c r="W2912" s="25" t="str">
        <f>VLOOKUP($A2912,Database!$A:$Y,20,FALSE)</f>
        <v/>
      </c>
      <c r="X2912" s="25" t="str">
        <f>VLOOKUP($A2912,Database!$A:$Y,21,FALSE)</f>
        <v/>
      </c>
      <c r="Y2912" s="25" t="str">
        <f ca="1">IF(C2912&lt;NOW(),IF(AND(P2912&gt;Q2912,W2912&gt;X2912),S2912,IF(AND(P2912=Q2912,W2912=X2912),T2912,IF(AND(P2912&lt;Q2912,W2912&lt;X2912),U2912,0))),"")</f>
        <v/>
      </c>
      <c r="Z2912" s="25">
        <f>IF(AND(P2912=W2912,Q2912=X2912),1,0)</f>
        <v>1</v>
      </c>
      <c r="AA2912" s="25" t="str">
        <f>IF(Z2912=0,"",IF(ISBLANK(VLOOKUP(A2912,Database!A:AA,22,FALSE)),"",VLOOKUP(A2912,Database!A:AA,22,FALSE)))</f>
        <v>Exact</v>
      </c>
      <c r="AB2912" s="25">
        <f ca="1">IFERROR(IF(AND(Y2912&lt;&gt;"",OR(V2912="Terminé",V2912="En cours")),VLOOKUP(AA2912,Setup_ScoreExactBonus!A:D,4,FALSE),0),0)</f>
        <v>0</v>
      </c>
      <c r="AC2912" s="31" t="str">
        <f t="shared" ca="1" si="7"/>
        <v/>
      </c>
      <c r="AD2912" s="31">
        <f ca="1">SUMIFS(AC$2:AC2912,D$2:D2912,D2912)*IF(R2912=0,1,2)</f>
        <v>0</v>
      </c>
    </row>
    <row r="2913" spans="1:30" x14ac:dyDescent="0.35">
      <c r="A2913" s="31">
        <f>IF(ISBLANK(B2913),"",COUNTIF(B$2:B2913,B2913))-1</f>
        <v>74</v>
      </c>
      <c r="B2913" s="31">
        <v>26</v>
      </c>
      <c r="C2913" s="10">
        <f>VLOOKUP($A2913,Database!$A:$Y,7,FALSE)</f>
        <v>46202.791666666664</v>
      </c>
      <c r="D2913" s="31" t="str">
        <f>VLOOKUP(Pronostics!$B2913,Setup_MPP!$A:$G,3,FALSE)</f>
        <v>Joueur26</v>
      </c>
      <c r="E2913" s="31" t="str">
        <f>VLOOKUP(Pronostics!$B2913,Setup_MPP!$A:$G,2,FALSE)</f>
        <v>Joueur26</v>
      </c>
      <c r="F2913" s="31" t="str">
        <f>VLOOKUP($B2913,Setup_MPP!$A:$E,4,FALSE)</f>
        <v>#D5D5D5</v>
      </c>
      <c r="G2913" s="31" t="str">
        <f>VLOOKUP($B2913,Setup_MPP!$A:$E,5,FALSE)</f>
        <v>#727272</v>
      </c>
      <c r="H2913" s="31" t="str">
        <f>IFERROR(IF(AND(A2913&gt;=1,A2913&lt;=104),VLOOKUP($A2913,Location!$A:$J,6,FALSE),IF(A2913=0,"Avant l'ouverture",IF(OR(A2913=105,A2913=106),"Bonus"))),"")</f>
        <v>1/16 Finale</v>
      </c>
      <c r="I2913" s="31" t="str">
        <f>IF(LEFT(H2913,4)="Tour",VLOOKUP(A2913,Database!$A:$C,3,FALSE),"")</f>
        <v/>
      </c>
      <c r="J2913" s="31" t="str">
        <f>VLOOKUP($A2913,Location!$A:$J,7,FALSE)</f>
        <v>TBD</v>
      </c>
      <c r="K2913" s="31" t="str">
        <f>IFERROR(VLOOKUP(J2913,Setup_Team!$B:$C,2,FALSE), "TDB")</f>
        <v>TDB</v>
      </c>
      <c r="L2913" s="31" t="str">
        <f>VLOOKUP($A2913,Location!$A:$J,8,FALSE)</f>
        <v>TBD</v>
      </c>
      <c r="M2913" s="31" t="str">
        <f>IFERROR(VLOOKUP(L2913,Setup_Team!$B:$C,2,FALSE), "TDB")</f>
        <v>TDB</v>
      </c>
      <c r="N2913" s="31" t="str">
        <f>VLOOKUP($A2913,Location!$A:$J,9,FALSE)</f>
        <v>Houston, Texas</v>
      </c>
      <c r="O2913" s="31" t="str">
        <f>VLOOKUP($A2913,Location!$A:$J,10,FALSE)</f>
        <v>NRG Stadium</v>
      </c>
      <c r="R2913" s="31">
        <v>0</v>
      </c>
      <c r="S2913" s="25">
        <f>VLOOKUP($A2913,Database!$A:$Y,10,FALSE)</f>
        <v>0</v>
      </c>
      <c r="T2913" s="25">
        <f>VLOOKUP($A2913,Database!$A:$Y,11,FALSE)</f>
        <v>0</v>
      </c>
      <c r="U2913" s="25">
        <f>VLOOKUP($A2913,Database!$A:$Y,12,FALSE)</f>
        <v>0</v>
      </c>
      <c r="V2913" s="25" t="str">
        <f>VLOOKUP(A2913,Database!A:M,13,FALSE)</f>
        <v>À venir</v>
      </c>
      <c r="W2913" s="25" t="str">
        <f>VLOOKUP($A2913,Database!$A:$Y,20,FALSE)</f>
        <v/>
      </c>
      <c r="X2913" s="25" t="str">
        <f>VLOOKUP($A2913,Database!$A:$Y,21,FALSE)</f>
        <v/>
      </c>
      <c r="Y2913" s="25" t="str">
        <f ca="1">IF(C2913&lt;NOW(),IF(AND(P2913&gt;Q2913,W2913&gt;X2913),S2913,IF(AND(P2913=Q2913,W2913=X2913),T2913,IF(AND(P2913&lt;Q2913,W2913&lt;X2913),U2913,0))),"")</f>
        <v/>
      </c>
      <c r="Z2913" s="25">
        <f>IF(AND(P2913=W2913,Q2913=X2913),1,0)</f>
        <v>1</v>
      </c>
      <c r="AA2913" s="25" t="str">
        <f>IF(Z2913=0,"",IF(ISBLANK(VLOOKUP(A2913,Database!A:AA,22,FALSE)),"",VLOOKUP(A2913,Database!A:AA,22,FALSE)))</f>
        <v>Exact</v>
      </c>
      <c r="AB2913" s="25">
        <f ca="1">IFERROR(IF(AND(Y2913&lt;&gt;"",OR(V2913="Terminé",V2913="En cours")),VLOOKUP(AA2913,Setup_ScoreExactBonus!A:D,4,FALSE),0),0)</f>
        <v>0</v>
      </c>
      <c r="AC2913" s="31" t="str">
        <f t="shared" ca="1" si="7"/>
        <v/>
      </c>
      <c r="AD2913" s="31">
        <f ca="1">SUMIFS(AC$2:AC2913,D$2:D2913,D2913)*IF(R2913=0,1,2)</f>
        <v>0</v>
      </c>
    </row>
    <row r="2914" spans="1:30" x14ac:dyDescent="0.35">
      <c r="A2914" s="31">
        <f>IF(ISBLANK(B2914),"",COUNTIF(B$2:B2914,B2914))-1</f>
        <v>74</v>
      </c>
      <c r="B2914" s="31">
        <v>27</v>
      </c>
      <c r="C2914" s="10">
        <f>VLOOKUP($A2914,Database!$A:$Y,7,FALSE)</f>
        <v>46202.791666666664</v>
      </c>
      <c r="D2914" s="31" t="str">
        <f>VLOOKUP(Pronostics!$B2914,Setup_MPP!$A:$G,3,FALSE)</f>
        <v>Joueur27</v>
      </c>
      <c r="E2914" s="31" t="str">
        <f>VLOOKUP(Pronostics!$B2914,Setup_MPP!$A:$G,2,FALSE)</f>
        <v>Joueur27</v>
      </c>
      <c r="F2914" s="31" t="str">
        <f>VLOOKUP($B2914,Setup_MPP!$A:$E,4,FALSE)</f>
        <v>#D5D5D5</v>
      </c>
      <c r="G2914" s="31" t="str">
        <f>VLOOKUP($B2914,Setup_MPP!$A:$E,5,FALSE)</f>
        <v>#727272</v>
      </c>
      <c r="H2914" s="31" t="str">
        <f>IFERROR(IF(AND(A2914&gt;=1,A2914&lt;=104),VLOOKUP($A2914,Location!$A:$J,6,FALSE),IF(A2914=0,"Avant l'ouverture",IF(OR(A2914=105,A2914=106),"Bonus"))),"")</f>
        <v>1/16 Finale</v>
      </c>
      <c r="I2914" s="31" t="str">
        <f>IF(LEFT(H2914,4)="Tour",VLOOKUP(A2914,Database!$A:$C,3,FALSE),"")</f>
        <v/>
      </c>
      <c r="J2914" s="31" t="str">
        <f>VLOOKUP($A2914,Location!$A:$J,7,FALSE)</f>
        <v>TBD</v>
      </c>
      <c r="K2914" s="31" t="str">
        <f>IFERROR(VLOOKUP(J2914,Setup_Team!$B:$C,2,FALSE), "TDB")</f>
        <v>TDB</v>
      </c>
      <c r="L2914" s="31" t="str">
        <f>VLOOKUP($A2914,Location!$A:$J,8,FALSE)</f>
        <v>TBD</v>
      </c>
      <c r="M2914" s="31" t="str">
        <f>IFERROR(VLOOKUP(L2914,Setup_Team!$B:$C,2,FALSE), "TDB")</f>
        <v>TDB</v>
      </c>
      <c r="N2914" s="31" t="str">
        <f>VLOOKUP($A2914,Location!$A:$J,9,FALSE)</f>
        <v>Houston, Texas</v>
      </c>
      <c r="O2914" s="31" t="str">
        <f>VLOOKUP($A2914,Location!$A:$J,10,FALSE)</f>
        <v>NRG Stadium</v>
      </c>
      <c r="R2914" s="31">
        <v>0</v>
      </c>
      <c r="S2914" s="25">
        <f>VLOOKUP($A2914,Database!$A:$Y,10,FALSE)</f>
        <v>0</v>
      </c>
      <c r="T2914" s="25">
        <f>VLOOKUP($A2914,Database!$A:$Y,11,FALSE)</f>
        <v>0</v>
      </c>
      <c r="U2914" s="25">
        <f>VLOOKUP($A2914,Database!$A:$Y,12,FALSE)</f>
        <v>0</v>
      </c>
      <c r="V2914" s="25" t="str">
        <f>VLOOKUP(A2914,Database!A:M,13,FALSE)</f>
        <v>À venir</v>
      </c>
      <c r="W2914" s="25" t="str">
        <f>VLOOKUP($A2914,Database!$A:$Y,20,FALSE)</f>
        <v/>
      </c>
      <c r="X2914" s="25" t="str">
        <f>VLOOKUP($A2914,Database!$A:$Y,21,FALSE)</f>
        <v/>
      </c>
      <c r="Y2914" s="25" t="str">
        <f ca="1">IF(C2914&lt;NOW(),IF(AND(P2914&gt;Q2914,W2914&gt;X2914),S2914,IF(AND(P2914=Q2914,W2914=X2914),T2914,IF(AND(P2914&lt;Q2914,W2914&lt;X2914),U2914,0))),"")</f>
        <v/>
      </c>
      <c r="Z2914" s="25">
        <f>IF(AND(P2914=W2914,Q2914=X2914),1,0)</f>
        <v>1</v>
      </c>
      <c r="AA2914" s="25" t="str">
        <f>IF(Z2914=0,"",IF(ISBLANK(VLOOKUP(A2914,Database!A:AA,22,FALSE)),"",VLOOKUP(A2914,Database!A:AA,22,FALSE)))</f>
        <v>Exact</v>
      </c>
      <c r="AB2914" s="25">
        <f ca="1">IFERROR(IF(AND(Y2914&lt;&gt;"",OR(V2914="Terminé",V2914="En cours")),VLOOKUP(AA2914,Setup_ScoreExactBonus!A:D,4,FALSE),0),0)</f>
        <v>0</v>
      </c>
      <c r="AC2914" s="31" t="str">
        <f t="shared" ca="1" si="7"/>
        <v/>
      </c>
      <c r="AD2914" s="31">
        <f ca="1">SUMIFS(AC$2:AC2914,D$2:D2914,D2914)*IF(R2914=0,1,2)</f>
        <v>0</v>
      </c>
    </row>
    <row r="2915" spans="1:30" x14ac:dyDescent="0.35">
      <c r="A2915" s="31">
        <f>IF(ISBLANK(B2915),"",COUNTIF(B$2:B2915,B2915))-1</f>
        <v>74</v>
      </c>
      <c r="B2915" s="31">
        <v>28</v>
      </c>
      <c r="C2915" s="10">
        <f>VLOOKUP($A2915,Database!$A:$Y,7,FALSE)</f>
        <v>46202.791666666664</v>
      </c>
      <c r="D2915" s="31" t="str">
        <f>VLOOKUP(Pronostics!$B2915,Setup_MPP!$A:$G,3,FALSE)</f>
        <v>Joueur28</v>
      </c>
      <c r="E2915" s="31" t="str">
        <f>VLOOKUP(Pronostics!$B2915,Setup_MPP!$A:$G,2,FALSE)</f>
        <v>Joueur28</v>
      </c>
      <c r="F2915" s="31" t="str">
        <f>VLOOKUP($B2915,Setup_MPP!$A:$E,4,FALSE)</f>
        <v>#D5D5D5</v>
      </c>
      <c r="G2915" s="31" t="str">
        <f>VLOOKUP($B2915,Setup_MPP!$A:$E,5,FALSE)</f>
        <v>#727272</v>
      </c>
      <c r="H2915" s="31" t="str">
        <f>IFERROR(IF(AND(A2915&gt;=1,A2915&lt;=104),VLOOKUP($A2915,Location!$A:$J,6,FALSE),IF(A2915=0,"Avant l'ouverture",IF(OR(A2915=105,A2915=106),"Bonus"))),"")</f>
        <v>1/16 Finale</v>
      </c>
      <c r="I2915" s="31" t="str">
        <f>IF(LEFT(H2915,4)="Tour",VLOOKUP(A2915,Database!$A:$C,3,FALSE),"")</f>
        <v/>
      </c>
      <c r="J2915" s="31" t="str">
        <f>VLOOKUP($A2915,Location!$A:$J,7,FALSE)</f>
        <v>TBD</v>
      </c>
      <c r="K2915" s="31" t="str">
        <f>IFERROR(VLOOKUP(J2915,Setup_Team!$B:$C,2,FALSE), "TDB")</f>
        <v>TDB</v>
      </c>
      <c r="L2915" s="31" t="str">
        <f>VLOOKUP($A2915,Location!$A:$J,8,FALSE)</f>
        <v>TBD</v>
      </c>
      <c r="M2915" s="31" t="str">
        <f>IFERROR(VLOOKUP(L2915,Setup_Team!$B:$C,2,FALSE), "TDB")</f>
        <v>TDB</v>
      </c>
      <c r="N2915" s="31" t="str">
        <f>VLOOKUP($A2915,Location!$A:$J,9,FALSE)</f>
        <v>Houston, Texas</v>
      </c>
      <c r="O2915" s="31" t="str">
        <f>VLOOKUP($A2915,Location!$A:$J,10,FALSE)</f>
        <v>NRG Stadium</v>
      </c>
      <c r="R2915" s="31">
        <v>0</v>
      </c>
      <c r="S2915" s="25">
        <f>VLOOKUP($A2915,Database!$A:$Y,10,FALSE)</f>
        <v>0</v>
      </c>
      <c r="T2915" s="25">
        <f>VLOOKUP($A2915,Database!$A:$Y,11,FALSE)</f>
        <v>0</v>
      </c>
      <c r="U2915" s="25">
        <f>VLOOKUP($A2915,Database!$A:$Y,12,FALSE)</f>
        <v>0</v>
      </c>
      <c r="V2915" s="25" t="str">
        <f>VLOOKUP(A2915,Database!A:M,13,FALSE)</f>
        <v>À venir</v>
      </c>
      <c r="W2915" s="25" t="str">
        <f>VLOOKUP($A2915,Database!$A:$Y,20,FALSE)</f>
        <v/>
      </c>
      <c r="X2915" s="25" t="str">
        <f>VLOOKUP($A2915,Database!$A:$Y,21,FALSE)</f>
        <v/>
      </c>
      <c r="Y2915" s="25" t="str">
        <f ca="1">IF(C2915&lt;NOW(),IF(AND(P2915&gt;Q2915,W2915&gt;X2915),S2915,IF(AND(P2915=Q2915,W2915=X2915),T2915,IF(AND(P2915&lt;Q2915,W2915&lt;X2915),U2915,0))),"")</f>
        <v/>
      </c>
      <c r="Z2915" s="25">
        <f>IF(AND(P2915=W2915,Q2915=X2915),1,0)</f>
        <v>1</v>
      </c>
      <c r="AA2915" s="25" t="str">
        <f>IF(Z2915=0,"",IF(ISBLANK(VLOOKUP(A2915,Database!A:AA,22,FALSE)),"",VLOOKUP(A2915,Database!A:AA,22,FALSE)))</f>
        <v>Exact</v>
      </c>
      <c r="AB2915" s="25">
        <f ca="1">IFERROR(IF(AND(Y2915&lt;&gt;"",OR(V2915="Terminé",V2915="En cours")),VLOOKUP(AA2915,Setup_ScoreExactBonus!A:D,4,FALSE),0),0)</f>
        <v>0</v>
      </c>
      <c r="AC2915" s="31" t="str">
        <f t="shared" ca="1" si="7"/>
        <v/>
      </c>
      <c r="AD2915" s="31">
        <f ca="1">SUMIFS(AC$2:AC2915,D$2:D2915,D2915)*IF(R2915=0,1,2)</f>
        <v>0</v>
      </c>
    </row>
    <row r="2916" spans="1:30" x14ac:dyDescent="0.35">
      <c r="A2916" s="31">
        <f>IF(ISBLANK(B2916),"",COUNTIF(B$2:B2916,B2916))-1</f>
        <v>74</v>
      </c>
      <c r="B2916" s="31">
        <v>29</v>
      </c>
      <c r="C2916" s="10">
        <f>VLOOKUP($A2916,Database!$A:$Y,7,FALSE)</f>
        <v>46202.791666666664</v>
      </c>
      <c r="D2916" s="31" t="str">
        <f>VLOOKUP(Pronostics!$B2916,Setup_MPP!$A:$G,3,FALSE)</f>
        <v>Joueur29</v>
      </c>
      <c r="E2916" s="31" t="str">
        <f>VLOOKUP(Pronostics!$B2916,Setup_MPP!$A:$G,2,FALSE)</f>
        <v>Joueur29</v>
      </c>
      <c r="F2916" s="31" t="str">
        <f>VLOOKUP($B2916,Setup_MPP!$A:$E,4,FALSE)</f>
        <v>#D5D5D5</v>
      </c>
      <c r="G2916" s="31" t="str">
        <f>VLOOKUP($B2916,Setup_MPP!$A:$E,5,FALSE)</f>
        <v>#727272</v>
      </c>
      <c r="H2916" s="31" t="str">
        <f>IFERROR(IF(AND(A2916&gt;=1,A2916&lt;=104),VLOOKUP($A2916,Location!$A:$J,6,FALSE),IF(A2916=0,"Avant l'ouverture",IF(OR(A2916=105,A2916=106),"Bonus"))),"")</f>
        <v>1/16 Finale</v>
      </c>
      <c r="I2916" s="31" t="str">
        <f>IF(LEFT(H2916,4)="Tour",VLOOKUP(A2916,Database!$A:$C,3,FALSE),"")</f>
        <v/>
      </c>
      <c r="J2916" s="31" t="str">
        <f>VLOOKUP($A2916,Location!$A:$J,7,FALSE)</f>
        <v>TBD</v>
      </c>
      <c r="K2916" s="31" t="str">
        <f>IFERROR(VLOOKUP(J2916,Setup_Team!$B:$C,2,FALSE), "TDB")</f>
        <v>TDB</v>
      </c>
      <c r="L2916" s="31" t="str">
        <f>VLOOKUP($A2916,Location!$A:$J,8,FALSE)</f>
        <v>TBD</v>
      </c>
      <c r="M2916" s="31" t="str">
        <f>IFERROR(VLOOKUP(L2916,Setup_Team!$B:$C,2,FALSE), "TDB")</f>
        <v>TDB</v>
      </c>
      <c r="N2916" s="31" t="str">
        <f>VLOOKUP($A2916,Location!$A:$J,9,FALSE)</f>
        <v>Houston, Texas</v>
      </c>
      <c r="O2916" s="31" t="str">
        <f>VLOOKUP($A2916,Location!$A:$J,10,FALSE)</f>
        <v>NRG Stadium</v>
      </c>
      <c r="R2916" s="31">
        <v>0</v>
      </c>
      <c r="S2916" s="25">
        <f>VLOOKUP($A2916,Database!$A:$Y,10,FALSE)</f>
        <v>0</v>
      </c>
      <c r="T2916" s="25">
        <f>VLOOKUP($A2916,Database!$A:$Y,11,FALSE)</f>
        <v>0</v>
      </c>
      <c r="U2916" s="25">
        <f>VLOOKUP($A2916,Database!$A:$Y,12,FALSE)</f>
        <v>0</v>
      </c>
      <c r="V2916" s="25" t="str">
        <f>VLOOKUP(A2916,Database!A:M,13,FALSE)</f>
        <v>À venir</v>
      </c>
      <c r="W2916" s="25" t="str">
        <f>VLOOKUP($A2916,Database!$A:$Y,20,FALSE)</f>
        <v/>
      </c>
      <c r="X2916" s="25" t="str">
        <f>VLOOKUP($A2916,Database!$A:$Y,21,FALSE)</f>
        <v/>
      </c>
      <c r="Y2916" s="25" t="str">
        <f ca="1">IF(C2916&lt;NOW(),IF(AND(P2916&gt;Q2916,W2916&gt;X2916),S2916,IF(AND(P2916=Q2916,W2916=X2916),T2916,IF(AND(P2916&lt;Q2916,W2916&lt;X2916),U2916,0))),"")</f>
        <v/>
      </c>
      <c r="Z2916" s="25">
        <f>IF(AND(P2916=W2916,Q2916=X2916),1,0)</f>
        <v>1</v>
      </c>
      <c r="AA2916" s="25" t="str">
        <f>IF(Z2916=0,"",IF(ISBLANK(VLOOKUP(A2916,Database!A:AA,22,FALSE)),"",VLOOKUP(A2916,Database!A:AA,22,FALSE)))</f>
        <v>Exact</v>
      </c>
      <c r="AB2916" s="25">
        <f ca="1">IFERROR(IF(AND(Y2916&lt;&gt;"",OR(V2916="Terminé",V2916="En cours")),VLOOKUP(AA2916,Setup_ScoreExactBonus!A:D,4,FALSE),0),0)</f>
        <v>0</v>
      </c>
      <c r="AC2916" s="31" t="str">
        <f t="shared" ca="1" si="7"/>
        <v/>
      </c>
      <c r="AD2916" s="31">
        <f ca="1">SUMIFS(AC$2:AC2916,D$2:D2916,D2916)*IF(R2916=0,1,2)</f>
        <v>0</v>
      </c>
    </row>
    <row r="2917" spans="1:30" x14ac:dyDescent="0.35">
      <c r="A2917" s="31">
        <f>IF(ISBLANK(B2917),"",COUNTIF(B$2:B2917,B2917))-1</f>
        <v>74</v>
      </c>
      <c r="B2917" s="31">
        <v>30</v>
      </c>
      <c r="C2917" s="10">
        <f>VLOOKUP($A2917,Database!$A:$Y,7,FALSE)</f>
        <v>46202.791666666664</v>
      </c>
      <c r="D2917" s="31" t="str">
        <f>VLOOKUP(Pronostics!$B2917,Setup_MPP!$A:$G,3,FALSE)</f>
        <v>Joueur30</v>
      </c>
      <c r="E2917" s="31" t="str">
        <f>VLOOKUP(Pronostics!$B2917,Setup_MPP!$A:$G,2,FALSE)</f>
        <v>Joueur30</v>
      </c>
      <c r="F2917" s="31" t="str">
        <f>VLOOKUP($B2917,Setup_MPP!$A:$E,4,FALSE)</f>
        <v>#D5D5D5</v>
      </c>
      <c r="G2917" s="31" t="str">
        <f>VLOOKUP($B2917,Setup_MPP!$A:$E,5,FALSE)</f>
        <v>#727272</v>
      </c>
      <c r="H2917" s="31" t="str">
        <f>IFERROR(IF(AND(A2917&gt;=1,A2917&lt;=104),VLOOKUP($A2917,Location!$A:$J,6,FALSE),IF(A2917=0,"Avant l'ouverture",IF(OR(A2917=105,A2917=106),"Bonus"))),"")</f>
        <v>1/16 Finale</v>
      </c>
      <c r="I2917" s="31" t="str">
        <f>IF(LEFT(H2917,4)="Tour",VLOOKUP(A2917,Database!$A:$C,3,FALSE),"")</f>
        <v/>
      </c>
      <c r="J2917" s="31" t="str">
        <f>VLOOKUP($A2917,Location!$A:$J,7,FALSE)</f>
        <v>TBD</v>
      </c>
      <c r="K2917" s="31" t="str">
        <f>IFERROR(VLOOKUP(J2917,Setup_Team!$B:$C,2,FALSE), "TDB")</f>
        <v>TDB</v>
      </c>
      <c r="L2917" s="31" t="str">
        <f>VLOOKUP($A2917,Location!$A:$J,8,FALSE)</f>
        <v>TBD</v>
      </c>
      <c r="M2917" s="31" t="str">
        <f>IFERROR(VLOOKUP(L2917,Setup_Team!$B:$C,2,FALSE), "TDB")</f>
        <v>TDB</v>
      </c>
      <c r="N2917" s="31" t="str">
        <f>VLOOKUP($A2917,Location!$A:$J,9,FALSE)</f>
        <v>Houston, Texas</v>
      </c>
      <c r="O2917" s="31" t="str">
        <f>VLOOKUP($A2917,Location!$A:$J,10,FALSE)</f>
        <v>NRG Stadium</v>
      </c>
      <c r="R2917" s="31">
        <v>0</v>
      </c>
      <c r="S2917" s="25">
        <f>VLOOKUP($A2917,Database!$A:$Y,10,FALSE)</f>
        <v>0</v>
      </c>
      <c r="T2917" s="25">
        <f>VLOOKUP($A2917,Database!$A:$Y,11,FALSE)</f>
        <v>0</v>
      </c>
      <c r="U2917" s="25">
        <f>VLOOKUP($A2917,Database!$A:$Y,12,FALSE)</f>
        <v>0</v>
      </c>
      <c r="V2917" s="25" t="str">
        <f>VLOOKUP(A2917,Database!A:M,13,FALSE)</f>
        <v>À venir</v>
      </c>
      <c r="W2917" s="25" t="str">
        <f>VLOOKUP($A2917,Database!$A:$Y,20,FALSE)</f>
        <v/>
      </c>
      <c r="X2917" s="25" t="str">
        <f>VLOOKUP($A2917,Database!$A:$Y,21,FALSE)</f>
        <v/>
      </c>
      <c r="Y2917" s="25" t="str">
        <f ca="1">IF(C2917&lt;NOW(),IF(AND(P2917&gt;Q2917,W2917&gt;X2917),S2917,IF(AND(P2917=Q2917,W2917=X2917),T2917,IF(AND(P2917&lt;Q2917,W2917&lt;X2917),U2917,0))),"")</f>
        <v/>
      </c>
      <c r="Z2917" s="25">
        <f>IF(AND(P2917=W2917,Q2917=X2917),1,0)</f>
        <v>1</v>
      </c>
      <c r="AA2917" s="25" t="str">
        <f>IF(Z2917=0,"",IF(ISBLANK(VLOOKUP(A2917,Database!A:AA,22,FALSE)),"",VLOOKUP(A2917,Database!A:AA,22,FALSE)))</f>
        <v>Exact</v>
      </c>
      <c r="AB2917" s="25">
        <f ca="1">IFERROR(IF(AND(Y2917&lt;&gt;"",OR(V2917="Terminé",V2917="En cours")),VLOOKUP(AA2917,Setup_ScoreExactBonus!A:D,4,FALSE),0),0)</f>
        <v>0</v>
      </c>
      <c r="AC2917" s="31" t="str">
        <f t="shared" ca="1" si="7"/>
        <v/>
      </c>
      <c r="AD2917" s="31">
        <f ca="1">SUMIFS(AC$2:AC2917,D$2:D2917,D2917)*IF(R2917=0,1,2)</f>
        <v>0</v>
      </c>
    </row>
    <row r="2918" spans="1:30" x14ac:dyDescent="0.35">
      <c r="A2918" s="31">
        <f>IF(ISBLANK(B2918),"",COUNTIF(B$2:B2918,B2918))-1</f>
        <v>74</v>
      </c>
      <c r="B2918" s="31">
        <v>31</v>
      </c>
      <c r="C2918" s="10">
        <f>VLOOKUP($A2918,Database!$A:$Y,7,FALSE)</f>
        <v>46202.791666666664</v>
      </c>
      <c r="D2918" s="31" t="str">
        <f>VLOOKUP(Pronostics!$B2918,Setup_MPP!$A:$G,3,FALSE)</f>
        <v>Joueur31</v>
      </c>
      <c r="E2918" s="31" t="str">
        <f>VLOOKUP(Pronostics!$B2918,Setup_MPP!$A:$G,2,FALSE)</f>
        <v>Joueur31</v>
      </c>
      <c r="F2918" s="31" t="str">
        <f>VLOOKUP($B2918,Setup_MPP!$A:$E,4,FALSE)</f>
        <v>#D5D5D5</v>
      </c>
      <c r="G2918" s="31" t="str">
        <f>VLOOKUP($B2918,Setup_MPP!$A:$E,5,FALSE)</f>
        <v>#727272</v>
      </c>
      <c r="H2918" s="31" t="str">
        <f>IFERROR(IF(AND(A2918&gt;=1,A2918&lt;=104),VLOOKUP($A2918,Location!$A:$J,6,FALSE),IF(A2918=0,"Avant l'ouverture",IF(OR(A2918=105,A2918=106),"Bonus"))),"")</f>
        <v>1/16 Finale</v>
      </c>
      <c r="I2918" s="31" t="str">
        <f>IF(LEFT(H2918,4)="Tour",VLOOKUP(A2918,Database!$A:$C,3,FALSE),"")</f>
        <v/>
      </c>
      <c r="J2918" s="31" t="str">
        <f>VLOOKUP($A2918,Location!$A:$J,7,FALSE)</f>
        <v>TBD</v>
      </c>
      <c r="K2918" s="31" t="str">
        <f>IFERROR(VLOOKUP(J2918,Setup_Team!$B:$C,2,FALSE), "TDB")</f>
        <v>TDB</v>
      </c>
      <c r="L2918" s="31" t="str">
        <f>VLOOKUP($A2918,Location!$A:$J,8,FALSE)</f>
        <v>TBD</v>
      </c>
      <c r="M2918" s="31" t="str">
        <f>IFERROR(VLOOKUP(L2918,Setup_Team!$B:$C,2,FALSE), "TDB")</f>
        <v>TDB</v>
      </c>
      <c r="N2918" s="31" t="str">
        <f>VLOOKUP($A2918,Location!$A:$J,9,FALSE)</f>
        <v>Houston, Texas</v>
      </c>
      <c r="O2918" s="31" t="str">
        <f>VLOOKUP($A2918,Location!$A:$J,10,FALSE)</f>
        <v>NRG Stadium</v>
      </c>
      <c r="R2918" s="31">
        <v>0</v>
      </c>
      <c r="S2918" s="25">
        <f>VLOOKUP($A2918,Database!$A:$Y,10,FALSE)</f>
        <v>0</v>
      </c>
      <c r="T2918" s="25">
        <f>VLOOKUP($A2918,Database!$A:$Y,11,FALSE)</f>
        <v>0</v>
      </c>
      <c r="U2918" s="25">
        <f>VLOOKUP($A2918,Database!$A:$Y,12,FALSE)</f>
        <v>0</v>
      </c>
      <c r="V2918" s="25" t="str">
        <f>VLOOKUP(A2918,Database!A:M,13,FALSE)</f>
        <v>À venir</v>
      </c>
      <c r="W2918" s="25" t="str">
        <f>VLOOKUP($A2918,Database!$A:$Y,20,FALSE)</f>
        <v/>
      </c>
      <c r="X2918" s="25" t="str">
        <f>VLOOKUP($A2918,Database!$A:$Y,21,FALSE)</f>
        <v/>
      </c>
      <c r="Y2918" s="25" t="str">
        <f ca="1">IF(C2918&lt;NOW(),IF(AND(P2918&gt;Q2918,W2918&gt;X2918),S2918,IF(AND(P2918=Q2918,W2918=X2918),T2918,IF(AND(P2918&lt;Q2918,W2918&lt;X2918),U2918,0))),"")</f>
        <v/>
      </c>
      <c r="Z2918" s="25">
        <f>IF(AND(P2918=W2918,Q2918=X2918),1,0)</f>
        <v>1</v>
      </c>
      <c r="AA2918" s="25" t="str">
        <f>IF(Z2918=0,"",IF(ISBLANK(VLOOKUP(A2918,Database!A:AA,22,FALSE)),"",VLOOKUP(A2918,Database!A:AA,22,FALSE)))</f>
        <v>Exact</v>
      </c>
      <c r="AB2918" s="25">
        <f ca="1">IFERROR(IF(AND(Y2918&lt;&gt;"",OR(V2918="Terminé",V2918="En cours")),VLOOKUP(AA2918,Setup_ScoreExactBonus!A:D,4,FALSE),0),0)</f>
        <v>0</v>
      </c>
      <c r="AC2918" s="31" t="str">
        <f t="shared" ca="1" si="7"/>
        <v/>
      </c>
      <c r="AD2918" s="31">
        <f ca="1">SUMIFS(AC$2:AC2918,D$2:D2918,D2918)*IF(R2918=0,1,2)</f>
        <v>0</v>
      </c>
    </row>
    <row r="2919" spans="1:30" x14ac:dyDescent="0.35">
      <c r="A2919" s="31">
        <f>IF(ISBLANK(B2919),"",COUNTIF(B$2:B2919,B2919))-1</f>
        <v>74</v>
      </c>
      <c r="B2919" s="31">
        <v>32</v>
      </c>
      <c r="C2919" s="10">
        <f>VLOOKUP($A2919,Database!$A:$Y,7,FALSE)</f>
        <v>46202.791666666664</v>
      </c>
      <c r="D2919" s="31" t="str">
        <f>VLOOKUP(Pronostics!$B2919,Setup_MPP!$A:$G,3,FALSE)</f>
        <v>Joueur32</v>
      </c>
      <c r="E2919" s="31" t="str">
        <f>VLOOKUP(Pronostics!$B2919,Setup_MPP!$A:$G,2,FALSE)</f>
        <v>Joueur32</v>
      </c>
      <c r="F2919" s="31" t="str">
        <f>VLOOKUP($B2919,Setup_MPP!$A:$E,4,FALSE)</f>
        <v>#D5D5D5</v>
      </c>
      <c r="G2919" s="31" t="str">
        <f>VLOOKUP($B2919,Setup_MPP!$A:$E,5,FALSE)</f>
        <v>#727272</v>
      </c>
      <c r="H2919" s="31" t="str">
        <f>IFERROR(IF(AND(A2919&gt;=1,A2919&lt;=104),VLOOKUP($A2919,Location!$A:$J,6,FALSE),IF(A2919=0,"Avant l'ouverture",IF(OR(A2919=105,A2919=106),"Bonus"))),"")</f>
        <v>1/16 Finale</v>
      </c>
      <c r="I2919" s="31" t="str">
        <f>IF(LEFT(H2919,4)="Tour",VLOOKUP(A2919,Database!$A:$C,3,FALSE),"")</f>
        <v/>
      </c>
      <c r="J2919" s="31" t="str">
        <f>VLOOKUP($A2919,Location!$A:$J,7,FALSE)</f>
        <v>TBD</v>
      </c>
      <c r="K2919" s="31" t="str">
        <f>IFERROR(VLOOKUP(J2919,Setup_Team!$B:$C,2,FALSE), "TDB")</f>
        <v>TDB</v>
      </c>
      <c r="L2919" s="31" t="str">
        <f>VLOOKUP($A2919,Location!$A:$J,8,FALSE)</f>
        <v>TBD</v>
      </c>
      <c r="M2919" s="31" t="str">
        <f>IFERROR(VLOOKUP(L2919,Setup_Team!$B:$C,2,FALSE), "TDB")</f>
        <v>TDB</v>
      </c>
      <c r="N2919" s="31" t="str">
        <f>VLOOKUP($A2919,Location!$A:$J,9,FALSE)</f>
        <v>Houston, Texas</v>
      </c>
      <c r="O2919" s="31" t="str">
        <f>VLOOKUP($A2919,Location!$A:$J,10,FALSE)</f>
        <v>NRG Stadium</v>
      </c>
      <c r="R2919" s="31">
        <v>0</v>
      </c>
      <c r="S2919" s="25">
        <f>VLOOKUP($A2919,Database!$A:$Y,10,FALSE)</f>
        <v>0</v>
      </c>
      <c r="T2919" s="25">
        <f>VLOOKUP($A2919,Database!$A:$Y,11,FALSE)</f>
        <v>0</v>
      </c>
      <c r="U2919" s="25">
        <f>VLOOKUP($A2919,Database!$A:$Y,12,FALSE)</f>
        <v>0</v>
      </c>
      <c r="V2919" s="25" t="str">
        <f>VLOOKUP(A2919,Database!A:M,13,FALSE)</f>
        <v>À venir</v>
      </c>
      <c r="W2919" s="25" t="str">
        <f>VLOOKUP($A2919,Database!$A:$Y,20,FALSE)</f>
        <v/>
      </c>
      <c r="X2919" s="25" t="str">
        <f>VLOOKUP($A2919,Database!$A:$Y,21,FALSE)</f>
        <v/>
      </c>
      <c r="Y2919" s="25" t="str">
        <f ca="1">IF(C2919&lt;NOW(),IF(AND(P2919&gt;Q2919,W2919&gt;X2919),S2919,IF(AND(P2919=Q2919,W2919=X2919),T2919,IF(AND(P2919&lt;Q2919,W2919&lt;X2919),U2919,0))),"")</f>
        <v/>
      </c>
      <c r="Z2919" s="25">
        <f>IF(AND(P2919=W2919,Q2919=X2919),1,0)</f>
        <v>1</v>
      </c>
      <c r="AA2919" s="25" t="str">
        <f>IF(Z2919=0,"",IF(ISBLANK(VLOOKUP(A2919,Database!A:AA,22,FALSE)),"",VLOOKUP(A2919,Database!A:AA,22,FALSE)))</f>
        <v>Exact</v>
      </c>
      <c r="AB2919" s="25">
        <f ca="1">IFERROR(IF(AND(Y2919&lt;&gt;"",OR(V2919="Terminé",V2919="En cours")),VLOOKUP(AA2919,Setup_ScoreExactBonus!A:D,4,FALSE),0),0)</f>
        <v>0</v>
      </c>
      <c r="AC2919" s="31" t="str">
        <f t="shared" ca="1" si="7"/>
        <v/>
      </c>
      <c r="AD2919" s="31">
        <f ca="1">SUMIFS(AC$2:AC2919,D$2:D2919,D2919)*IF(R2919=0,1,2)</f>
        <v>0</v>
      </c>
    </row>
    <row r="2920" spans="1:30" x14ac:dyDescent="0.35">
      <c r="A2920" s="31">
        <f>IF(ISBLANK(B2920),"",COUNTIF(B$2:B2920,B2920))-1</f>
        <v>74</v>
      </c>
      <c r="B2920" s="31">
        <v>33</v>
      </c>
      <c r="C2920" s="10">
        <f>VLOOKUP($A2920,Database!$A:$Y,7,FALSE)</f>
        <v>46202.791666666664</v>
      </c>
      <c r="D2920" s="31" t="str">
        <f>VLOOKUP(Pronostics!$B2920,Setup_MPP!$A:$G,3,FALSE)</f>
        <v>Joueur33</v>
      </c>
      <c r="E2920" s="31" t="str">
        <f>VLOOKUP(Pronostics!$B2920,Setup_MPP!$A:$G,2,FALSE)</f>
        <v>Joueur33</v>
      </c>
      <c r="F2920" s="31" t="str">
        <f>VLOOKUP($B2920,Setup_MPP!$A:$E,4,FALSE)</f>
        <v>#D5D5D5</v>
      </c>
      <c r="G2920" s="31" t="str">
        <f>VLOOKUP($B2920,Setup_MPP!$A:$E,5,FALSE)</f>
        <v>#727272</v>
      </c>
      <c r="H2920" s="31" t="str">
        <f>IFERROR(IF(AND(A2920&gt;=1,A2920&lt;=104),VLOOKUP($A2920,Location!$A:$J,6,FALSE),IF(A2920=0,"Avant l'ouverture",IF(OR(A2920=105,A2920=106),"Bonus"))),"")</f>
        <v>1/16 Finale</v>
      </c>
      <c r="I2920" s="31" t="str">
        <f>IF(LEFT(H2920,4)="Tour",VLOOKUP(A2920,Database!$A:$C,3,FALSE),"")</f>
        <v/>
      </c>
      <c r="J2920" s="31" t="str">
        <f>VLOOKUP($A2920,Location!$A:$J,7,FALSE)</f>
        <v>TBD</v>
      </c>
      <c r="K2920" s="31" t="str">
        <f>IFERROR(VLOOKUP(J2920,Setup_Team!$B:$C,2,FALSE), "TDB")</f>
        <v>TDB</v>
      </c>
      <c r="L2920" s="31" t="str">
        <f>VLOOKUP($A2920,Location!$A:$J,8,FALSE)</f>
        <v>TBD</v>
      </c>
      <c r="M2920" s="31" t="str">
        <f>IFERROR(VLOOKUP(L2920,Setup_Team!$B:$C,2,FALSE), "TDB")</f>
        <v>TDB</v>
      </c>
      <c r="N2920" s="31" t="str">
        <f>VLOOKUP($A2920,Location!$A:$J,9,FALSE)</f>
        <v>Houston, Texas</v>
      </c>
      <c r="O2920" s="31" t="str">
        <f>VLOOKUP($A2920,Location!$A:$J,10,FALSE)</f>
        <v>NRG Stadium</v>
      </c>
      <c r="R2920" s="31">
        <v>0</v>
      </c>
      <c r="S2920" s="25">
        <f>VLOOKUP($A2920,Database!$A:$Y,10,FALSE)</f>
        <v>0</v>
      </c>
      <c r="T2920" s="25">
        <f>VLOOKUP($A2920,Database!$A:$Y,11,FALSE)</f>
        <v>0</v>
      </c>
      <c r="U2920" s="25">
        <f>VLOOKUP($A2920,Database!$A:$Y,12,FALSE)</f>
        <v>0</v>
      </c>
      <c r="V2920" s="25" t="str">
        <f>VLOOKUP(A2920,Database!A:M,13,FALSE)</f>
        <v>À venir</v>
      </c>
      <c r="W2920" s="25" t="str">
        <f>VLOOKUP($A2920,Database!$A:$Y,20,FALSE)</f>
        <v/>
      </c>
      <c r="X2920" s="25" t="str">
        <f>VLOOKUP($A2920,Database!$A:$Y,21,FALSE)</f>
        <v/>
      </c>
      <c r="Y2920" s="25" t="str">
        <f ca="1">IF(C2920&lt;NOW(),IF(AND(P2920&gt;Q2920,W2920&gt;X2920),S2920,IF(AND(P2920=Q2920,W2920=X2920),T2920,IF(AND(P2920&lt;Q2920,W2920&lt;X2920),U2920,0))),"")</f>
        <v/>
      </c>
      <c r="Z2920" s="25">
        <f>IF(AND(P2920=W2920,Q2920=X2920),1,0)</f>
        <v>1</v>
      </c>
      <c r="AA2920" s="25" t="str">
        <f>IF(Z2920=0,"",IF(ISBLANK(VLOOKUP(A2920,Database!A:AA,22,FALSE)),"",VLOOKUP(A2920,Database!A:AA,22,FALSE)))</f>
        <v>Exact</v>
      </c>
      <c r="AB2920" s="25">
        <f ca="1">IFERROR(IF(AND(Y2920&lt;&gt;"",OR(V2920="Terminé",V2920="En cours")),VLOOKUP(AA2920,Setup_ScoreExactBonus!A:D,4,FALSE),0),0)</f>
        <v>0</v>
      </c>
      <c r="AC2920" s="31" t="str">
        <f t="shared" ca="1" si="7"/>
        <v/>
      </c>
      <c r="AD2920" s="31">
        <f ca="1">SUMIFS(AC$2:AC2920,D$2:D2920,D2920)*IF(R2920=0,1,2)</f>
        <v>0</v>
      </c>
    </row>
    <row r="2921" spans="1:30" x14ac:dyDescent="0.35">
      <c r="A2921" s="31">
        <f>IF(ISBLANK(B2921),"",COUNTIF(B$2:B2921,B2921))-1</f>
        <v>74</v>
      </c>
      <c r="B2921" s="31">
        <v>34</v>
      </c>
      <c r="C2921" s="10">
        <f>VLOOKUP($A2921,Database!$A:$Y,7,FALSE)</f>
        <v>46202.791666666664</v>
      </c>
      <c r="D2921" s="31" t="str">
        <f>VLOOKUP(Pronostics!$B2921,Setup_MPP!$A:$G,3,FALSE)</f>
        <v>Joueur34</v>
      </c>
      <c r="E2921" s="31" t="str">
        <f>VLOOKUP(Pronostics!$B2921,Setup_MPP!$A:$G,2,FALSE)</f>
        <v>Joueur34</v>
      </c>
      <c r="F2921" s="31" t="str">
        <f>VLOOKUP($B2921,Setup_MPP!$A:$E,4,FALSE)</f>
        <v>#D5D5D5</v>
      </c>
      <c r="G2921" s="31" t="str">
        <f>VLOOKUP($B2921,Setup_MPP!$A:$E,5,FALSE)</f>
        <v>#727272</v>
      </c>
      <c r="H2921" s="31" t="str">
        <f>IFERROR(IF(AND(A2921&gt;=1,A2921&lt;=104),VLOOKUP($A2921,Location!$A:$J,6,FALSE),IF(A2921=0,"Avant l'ouverture",IF(OR(A2921=105,A2921=106),"Bonus"))),"")</f>
        <v>1/16 Finale</v>
      </c>
      <c r="I2921" s="31" t="str">
        <f>IF(LEFT(H2921,4)="Tour",VLOOKUP(A2921,Database!$A:$C,3,FALSE),"")</f>
        <v/>
      </c>
      <c r="J2921" s="31" t="str">
        <f>VLOOKUP($A2921,Location!$A:$J,7,FALSE)</f>
        <v>TBD</v>
      </c>
      <c r="K2921" s="31" t="str">
        <f>IFERROR(VLOOKUP(J2921,Setup_Team!$B:$C,2,FALSE), "TDB")</f>
        <v>TDB</v>
      </c>
      <c r="L2921" s="31" t="str">
        <f>VLOOKUP($A2921,Location!$A:$J,8,FALSE)</f>
        <v>TBD</v>
      </c>
      <c r="M2921" s="31" t="str">
        <f>IFERROR(VLOOKUP(L2921,Setup_Team!$B:$C,2,FALSE), "TDB")</f>
        <v>TDB</v>
      </c>
      <c r="N2921" s="31" t="str">
        <f>VLOOKUP($A2921,Location!$A:$J,9,FALSE)</f>
        <v>Houston, Texas</v>
      </c>
      <c r="O2921" s="31" t="str">
        <f>VLOOKUP($A2921,Location!$A:$J,10,FALSE)</f>
        <v>NRG Stadium</v>
      </c>
      <c r="R2921" s="31">
        <v>0</v>
      </c>
      <c r="S2921" s="25">
        <f>VLOOKUP($A2921,Database!$A:$Y,10,FALSE)</f>
        <v>0</v>
      </c>
      <c r="T2921" s="25">
        <f>VLOOKUP($A2921,Database!$A:$Y,11,FALSE)</f>
        <v>0</v>
      </c>
      <c r="U2921" s="25">
        <f>VLOOKUP($A2921,Database!$A:$Y,12,FALSE)</f>
        <v>0</v>
      </c>
      <c r="V2921" s="25" t="str">
        <f>VLOOKUP(A2921,Database!A:M,13,FALSE)</f>
        <v>À venir</v>
      </c>
      <c r="W2921" s="25" t="str">
        <f>VLOOKUP($A2921,Database!$A:$Y,20,FALSE)</f>
        <v/>
      </c>
      <c r="X2921" s="25" t="str">
        <f>VLOOKUP($A2921,Database!$A:$Y,21,FALSE)</f>
        <v/>
      </c>
      <c r="Y2921" s="25" t="str">
        <f ca="1">IF(C2921&lt;NOW(),IF(AND(P2921&gt;Q2921,W2921&gt;X2921),S2921,IF(AND(P2921=Q2921,W2921=X2921),T2921,IF(AND(P2921&lt;Q2921,W2921&lt;X2921),U2921,0))),"")</f>
        <v/>
      </c>
      <c r="Z2921" s="25">
        <f>IF(AND(P2921=W2921,Q2921=X2921),1,0)</f>
        <v>1</v>
      </c>
      <c r="AA2921" s="25" t="str">
        <f>IF(Z2921=0,"",IF(ISBLANK(VLOOKUP(A2921,Database!A:AA,22,FALSE)),"",VLOOKUP(A2921,Database!A:AA,22,FALSE)))</f>
        <v>Exact</v>
      </c>
      <c r="AB2921" s="25">
        <f ca="1">IFERROR(IF(AND(Y2921&lt;&gt;"",OR(V2921="Terminé",V2921="En cours")),VLOOKUP(AA2921,Setup_ScoreExactBonus!A:D,4,FALSE),0),0)</f>
        <v>0</v>
      </c>
      <c r="AC2921" s="31" t="str">
        <f t="shared" ca="1" si="7"/>
        <v/>
      </c>
      <c r="AD2921" s="31">
        <f ca="1">SUMIFS(AC$2:AC2921,D$2:D2921,D2921)*IF(R2921=0,1,2)</f>
        <v>0</v>
      </c>
    </row>
    <row r="2922" spans="1:30" x14ac:dyDescent="0.35">
      <c r="A2922" s="31">
        <f>IF(ISBLANK(B2922),"",COUNTIF(B$2:B2922,B2922))-1</f>
        <v>74</v>
      </c>
      <c r="B2922" s="31">
        <v>35</v>
      </c>
      <c r="C2922" s="10">
        <f>VLOOKUP($A2922,Database!$A:$Y,7,FALSE)</f>
        <v>46202.791666666664</v>
      </c>
      <c r="D2922" s="31" t="str">
        <f>VLOOKUP(Pronostics!$B2922,Setup_MPP!$A:$G,3,FALSE)</f>
        <v>Joueur35</v>
      </c>
      <c r="E2922" s="31" t="str">
        <f>VLOOKUP(Pronostics!$B2922,Setup_MPP!$A:$G,2,FALSE)</f>
        <v>Joueur35</v>
      </c>
      <c r="F2922" s="31" t="str">
        <f>VLOOKUP($B2922,Setup_MPP!$A:$E,4,FALSE)</f>
        <v>#D5D5D5</v>
      </c>
      <c r="G2922" s="31" t="str">
        <f>VLOOKUP($B2922,Setup_MPP!$A:$E,5,FALSE)</f>
        <v>#727272</v>
      </c>
      <c r="H2922" s="31" t="str">
        <f>IFERROR(IF(AND(A2922&gt;=1,A2922&lt;=104),VLOOKUP($A2922,Location!$A:$J,6,FALSE),IF(A2922=0,"Avant l'ouverture",IF(OR(A2922=105,A2922=106),"Bonus"))),"")</f>
        <v>1/16 Finale</v>
      </c>
      <c r="I2922" s="31" t="str">
        <f>IF(LEFT(H2922,4)="Tour",VLOOKUP(A2922,Database!$A:$C,3,FALSE),"")</f>
        <v/>
      </c>
      <c r="J2922" s="31" t="str">
        <f>VLOOKUP($A2922,Location!$A:$J,7,FALSE)</f>
        <v>TBD</v>
      </c>
      <c r="K2922" s="31" t="str">
        <f>IFERROR(VLOOKUP(J2922,Setup_Team!$B:$C,2,FALSE), "TDB")</f>
        <v>TDB</v>
      </c>
      <c r="L2922" s="31" t="str">
        <f>VLOOKUP($A2922,Location!$A:$J,8,FALSE)</f>
        <v>TBD</v>
      </c>
      <c r="M2922" s="31" t="str">
        <f>IFERROR(VLOOKUP(L2922,Setup_Team!$B:$C,2,FALSE), "TDB")</f>
        <v>TDB</v>
      </c>
      <c r="N2922" s="31" t="str">
        <f>VLOOKUP($A2922,Location!$A:$J,9,FALSE)</f>
        <v>Houston, Texas</v>
      </c>
      <c r="O2922" s="31" t="str">
        <f>VLOOKUP($A2922,Location!$A:$J,10,FALSE)</f>
        <v>NRG Stadium</v>
      </c>
      <c r="R2922" s="31">
        <v>0</v>
      </c>
      <c r="S2922" s="25">
        <f>VLOOKUP($A2922,Database!$A:$Y,10,FALSE)</f>
        <v>0</v>
      </c>
      <c r="T2922" s="25">
        <f>VLOOKUP($A2922,Database!$A:$Y,11,FALSE)</f>
        <v>0</v>
      </c>
      <c r="U2922" s="25">
        <f>VLOOKUP($A2922,Database!$A:$Y,12,FALSE)</f>
        <v>0</v>
      </c>
      <c r="V2922" s="25" t="str">
        <f>VLOOKUP(A2922,Database!A:M,13,FALSE)</f>
        <v>À venir</v>
      </c>
      <c r="W2922" s="25" t="str">
        <f>VLOOKUP($A2922,Database!$A:$Y,20,FALSE)</f>
        <v/>
      </c>
      <c r="X2922" s="25" t="str">
        <f>VLOOKUP($A2922,Database!$A:$Y,21,FALSE)</f>
        <v/>
      </c>
      <c r="Y2922" s="25" t="str">
        <f ca="1">IF(C2922&lt;NOW(),IF(AND(P2922&gt;Q2922,W2922&gt;X2922),S2922,IF(AND(P2922=Q2922,W2922=X2922),T2922,IF(AND(P2922&lt;Q2922,W2922&lt;X2922),U2922,0))),"")</f>
        <v/>
      </c>
      <c r="Z2922" s="25">
        <f>IF(AND(P2922=W2922,Q2922=X2922),1,0)</f>
        <v>1</v>
      </c>
      <c r="AA2922" s="25" t="str">
        <f>IF(Z2922=0,"",IF(ISBLANK(VLOOKUP(A2922,Database!A:AA,22,FALSE)),"",VLOOKUP(A2922,Database!A:AA,22,FALSE)))</f>
        <v>Exact</v>
      </c>
      <c r="AB2922" s="25">
        <f ca="1">IFERROR(IF(AND(Y2922&lt;&gt;"",OR(V2922="Terminé",V2922="En cours")),VLOOKUP(AA2922,Setup_ScoreExactBonus!A:D,4,FALSE),0),0)</f>
        <v>0</v>
      </c>
      <c r="AC2922" s="31" t="str">
        <f t="shared" ca="1" si="7"/>
        <v/>
      </c>
      <c r="AD2922" s="31">
        <f ca="1">SUMIFS(AC$2:AC2922,D$2:D2922,D2922)*IF(R2922=0,1,2)</f>
        <v>0</v>
      </c>
    </row>
    <row r="2923" spans="1:30" x14ac:dyDescent="0.35">
      <c r="A2923" s="31">
        <f>IF(ISBLANK(B2923),"",COUNTIF(B$2:B2923,B2923))-1</f>
        <v>74</v>
      </c>
      <c r="B2923" s="31">
        <v>36</v>
      </c>
      <c r="C2923" s="10">
        <f>VLOOKUP($A2923,Database!$A:$Y,7,FALSE)</f>
        <v>46202.791666666664</v>
      </c>
      <c r="D2923" s="31" t="str">
        <f>VLOOKUP(Pronostics!$B2923,Setup_MPP!$A:$G,3,FALSE)</f>
        <v>Joueur36</v>
      </c>
      <c r="E2923" s="31" t="str">
        <f>VLOOKUP(Pronostics!$B2923,Setup_MPP!$A:$G,2,FALSE)</f>
        <v>Joueur36</v>
      </c>
      <c r="F2923" s="31" t="str">
        <f>VLOOKUP($B2923,Setup_MPP!$A:$E,4,FALSE)</f>
        <v>#D5D5D5</v>
      </c>
      <c r="G2923" s="31" t="str">
        <f>VLOOKUP($B2923,Setup_MPP!$A:$E,5,FALSE)</f>
        <v>#727272</v>
      </c>
      <c r="H2923" s="31" t="str">
        <f>IFERROR(IF(AND(A2923&gt;=1,A2923&lt;=104),VLOOKUP($A2923,Location!$A:$J,6,FALSE),IF(A2923=0,"Avant l'ouverture",IF(OR(A2923=105,A2923=106),"Bonus"))),"")</f>
        <v>1/16 Finale</v>
      </c>
      <c r="I2923" s="31" t="str">
        <f>IF(LEFT(H2923,4)="Tour",VLOOKUP(A2923,Database!$A:$C,3,FALSE),"")</f>
        <v/>
      </c>
      <c r="J2923" s="31" t="str">
        <f>VLOOKUP($A2923,Location!$A:$J,7,FALSE)</f>
        <v>TBD</v>
      </c>
      <c r="K2923" s="31" t="str">
        <f>IFERROR(VLOOKUP(J2923,Setup_Team!$B:$C,2,FALSE), "TDB")</f>
        <v>TDB</v>
      </c>
      <c r="L2923" s="31" t="str">
        <f>VLOOKUP($A2923,Location!$A:$J,8,FALSE)</f>
        <v>TBD</v>
      </c>
      <c r="M2923" s="31" t="str">
        <f>IFERROR(VLOOKUP(L2923,Setup_Team!$B:$C,2,FALSE), "TDB")</f>
        <v>TDB</v>
      </c>
      <c r="N2923" s="31" t="str">
        <f>VLOOKUP($A2923,Location!$A:$J,9,FALSE)</f>
        <v>Houston, Texas</v>
      </c>
      <c r="O2923" s="31" t="str">
        <f>VLOOKUP($A2923,Location!$A:$J,10,FALSE)</f>
        <v>NRG Stadium</v>
      </c>
      <c r="R2923" s="31">
        <v>0</v>
      </c>
      <c r="S2923" s="25">
        <f>VLOOKUP($A2923,Database!$A:$Y,10,FALSE)</f>
        <v>0</v>
      </c>
      <c r="T2923" s="25">
        <f>VLOOKUP($A2923,Database!$A:$Y,11,FALSE)</f>
        <v>0</v>
      </c>
      <c r="U2923" s="25">
        <f>VLOOKUP($A2923,Database!$A:$Y,12,FALSE)</f>
        <v>0</v>
      </c>
      <c r="V2923" s="25" t="str">
        <f>VLOOKUP(A2923,Database!A:M,13,FALSE)</f>
        <v>À venir</v>
      </c>
      <c r="W2923" s="25" t="str">
        <f>VLOOKUP($A2923,Database!$A:$Y,20,FALSE)</f>
        <v/>
      </c>
      <c r="X2923" s="25" t="str">
        <f>VLOOKUP($A2923,Database!$A:$Y,21,FALSE)</f>
        <v/>
      </c>
      <c r="Y2923" s="25" t="str">
        <f ca="1">IF(C2923&lt;NOW(),IF(AND(P2923&gt;Q2923,W2923&gt;X2923),S2923,IF(AND(P2923=Q2923,W2923=X2923),T2923,IF(AND(P2923&lt;Q2923,W2923&lt;X2923),U2923,0))),"")</f>
        <v/>
      </c>
      <c r="Z2923" s="25">
        <f>IF(AND(P2923=W2923,Q2923=X2923),1,0)</f>
        <v>1</v>
      </c>
      <c r="AA2923" s="25" t="str">
        <f>IF(Z2923=0,"",IF(ISBLANK(VLOOKUP(A2923,Database!A:AA,22,FALSE)),"",VLOOKUP(A2923,Database!A:AA,22,FALSE)))</f>
        <v>Exact</v>
      </c>
      <c r="AB2923" s="25">
        <f ca="1">IFERROR(IF(AND(Y2923&lt;&gt;"",OR(V2923="Terminé",V2923="En cours")),VLOOKUP(AA2923,Setup_ScoreExactBonus!A:D,4,FALSE),0),0)</f>
        <v>0</v>
      </c>
      <c r="AC2923" s="31" t="str">
        <f t="shared" ca="1" si="7"/>
        <v/>
      </c>
      <c r="AD2923" s="31">
        <f ca="1">SUMIFS(AC$2:AC2923,D$2:D2923,D2923)*IF(R2923=0,1,2)</f>
        <v>0</v>
      </c>
    </row>
    <row r="2924" spans="1:30" x14ac:dyDescent="0.35">
      <c r="A2924" s="31">
        <f>IF(ISBLANK(B2924),"",COUNTIF(B$2:B2924,B2924))-1</f>
        <v>74</v>
      </c>
      <c r="B2924" s="31">
        <v>37</v>
      </c>
      <c r="C2924" s="10">
        <f>VLOOKUP($A2924,Database!$A:$Y,7,FALSE)</f>
        <v>46202.791666666664</v>
      </c>
      <c r="D2924" s="31" t="str">
        <f>VLOOKUP(Pronostics!$B2924,Setup_MPP!$A:$G,3,FALSE)</f>
        <v>Joueur37</v>
      </c>
      <c r="E2924" s="31" t="str">
        <f>VLOOKUP(Pronostics!$B2924,Setup_MPP!$A:$G,2,FALSE)</f>
        <v>Joueur37</v>
      </c>
      <c r="F2924" s="31" t="str">
        <f>VLOOKUP($B2924,Setup_MPP!$A:$E,4,FALSE)</f>
        <v>#D5D5D5</v>
      </c>
      <c r="G2924" s="31" t="str">
        <f>VLOOKUP($B2924,Setup_MPP!$A:$E,5,FALSE)</f>
        <v>#727272</v>
      </c>
      <c r="H2924" s="31" t="str">
        <f>IFERROR(IF(AND(A2924&gt;=1,A2924&lt;=104),VLOOKUP($A2924,Location!$A:$J,6,FALSE),IF(A2924=0,"Avant l'ouverture",IF(OR(A2924=105,A2924=106),"Bonus"))),"")</f>
        <v>1/16 Finale</v>
      </c>
      <c r="I2924" s="31" t="str">
        <f>IF(LEFT(H2924,4)="Tour",VLOOKUP(A2924,Database!$A:$C,3,FALSE),"")</f>
        <v/>
      </c>
      <c r="J2924" s="31" t="str">
        <f>VLOOKUP($A2924,Location!$A:$J,7,FALSE)</f>
        <v>TBD</v>
      </c>
      <c r="K2924" s="31" t="str">
        <f>IFERROR(VLOOKUP(J2924,Setup_Team!$B:$C,2,FALSE), "TDB")</f>
        <v>TDB</v>
      </c>
      <c r="L2924" s="31" t="str">
        <f>VLOOKUP($A2924,Location!$A:$J,8,FALSE)</f>
        <v>TBD</v>
      </c>
      <c r="M2924" s="31" t="str">
        <f>IFERROR(VLOOKUP(L2924,Setup_Team!$B:$C,2,FALSE), "TDB")</f>
        <v>TDB</v>
      </c>
      <c r="N2924" s="31" t="str">
        <f>VLOOKUP($A2924,Location!$A:$J,9,FALSE)</f>
        <v>Houston, Texas</v>
      </c>
      <c r="O2924" s="31" t="str">
        <f>VLOOKUP($A2924,Location!$A:$J,10,FALSE)</f>
        <v>NRG Stadium</v>
      </c>
      <c r="R2924" s="31">
        <v>0</v>
      </c>
      <c r="S2924" s="25">
        <f>VLOOKUP($A2924,Database!$A:$Y,10,FALSE)</f>
        <v>0</v>
      </c>
      <c r="T2924" s="25">
        <f>VLOOKUP($A2924,Database!$A:$Y,11,FALSE)</f>
        <v>0</v>
      </c>
      <c r="U2924" s="25">
        <f>VLOOKUP($A2924,Database!$A:$Y,12,FALSE)</f>
        <v>0</v>
      </c>
      <c r="V2924" s="25" t="str">
        <f>VLOOKUP(A2924,Database!A:M,13,FALSE)</f>
        <v>À venir</v>
      </c>
      <c r="W2924" s="25" t="str">
        <f>VLOOKUP($A2924,Database!$A:$Y,20,FALSE)</f>
        <v/>
      </c>
      <c r="X2924" s="25" t="str">
        <f>VLOOKUP($A2924,Database!$A:$Y,21,FALSE)</f>
        <v/>
      </c>
      <c r="Y2924" s="25" t="str">
        <f ca="1">IF(C2924&lt;NOW(),IF(AND(P2924&gt;Q2924,W2924&gt;X2924),S2924,IF(AND(P2924=Q2924,W2924=X2924),T2924,IF(AND(P2924&lt;Q2924,W2924&lt;X2924),U2924,0))),"")</f>
        <v/>
      </c>
      <c r="Z2924" s="25">
        <f>IF(AND(P2924=W2924,Q2924=X2924),1,0)</f>
        <v>1</v>
      </c>
      <c r="AA2924" s="25" t="str">
        <f>IF(Z2924=0,"",IF(ISBLANK(VLOOKUP(A2924,Database!A:AA,22,FALSE)),"",VLOOKUP(A2924,Database!A:AA,22,FALSE)))</f>
        <v>Exact</v>
      </c>
      <c r="AB2924" s="25">
        <f ca="1">IFERROR(IF(AND(Y2924&lt;&gt;"",OR(V2924="Terminé",V2924="En cours")),VLOOKUP(AA2924,Setup_ScoreExactBonus!A:D,4,FALSE),0),0)</f>
        <v>0</v>
      </c>
      <c r="AC2924" s="31" t="str">
        <f t="shared" ca="1" si="7"/>
        <v/>
      </c>
      <c r="AD2924" s="31">
        <f ca="1">SUMIFS(AC$2:AC2924,D$2:D2924,D2924)*IF(R2924=0,1,2)</f>
        <v>0</v>
      </c>
    </row>
    <row r="2925" spans="1:30" x14ac:dyDescent="0.35">
      <c r="A2925" s="31">
        <f>IF(ISBLANK(B2925),"",COUNTIF(B$2:B2925,B2925))-1</f>
        <v>74</v>
      </c>
      <c r="B2925" s="31">
        <v>38</v>
      </c>
      <c r="C2925" s="10">
        <f>VLOOKUP($A2925,Database!$A:$Y,7,FALSE)</f>
        <v>46202.791666666664</v>
      </c>
      <c r="D2925" s="31" t="str">
        <f>VLOOKUP(Pronostics!$B2925,Setup_MPP!$A:$G,3,FALSE)</f>
        <v>Joueur38</v>
      </c>
      <c r="E2925" s="31" t="str">
        <f>VLOOKUP(Pronostics!$B2925,Setup_MPP!$A:$G,2,FALSE)</f>
        <v>Joueur38</v>
      </c>
      <c r="F2925" s="31" t="str">
        <f>VLOOKUP($B2925,Setup_MPP!$A:$E,4,FALSE)</f>
        <v>#D5D5D5</v>
      </c>
      <c r="G2925" s="31" t="str">
        <f>VLOOKUP($B2925,Setup_MPP!$A:$E,5,FALSE)</f>
        <v>#727272</v>
      </c>
      <c r="H2925" s="31" t="str">
        <f>IFERROR(IF(AND(A2925&gt;=1,A2925&lt;=104),VLOOKUP($A2925,Location!$A:$J,6,FALSE),IF(A2925=0,"Avant l'ouverture",IF(OR(A2925=105,A2925=106),"Bonus"))),"")</f>
        <v>1/16 Finale</v>
      </c>
      <c r="I2925" s="31" t="str">
        <f>IF(LEFT(H2925,4)="Tour",VLOOKUP(A2925,Database!$A:$C,3,FALSE),"")</f>
        <v/>
      </c>
      <c r="J2925" s="31" t="str">
        <f>VLOOKUP($A2925,Location!$A:$J,7,FALSE)</f>
        <v>TBD</v>
      </c>
      <c r="K2925" s="31" t="str">
        <f>IFERROR(VLOOKUP(J2925,Setup_Team!$B:$C,2,FALSE), "TDB")</f>
        <v>TDB</v>
      </c>
      <c r="L2925" s="31" t="str">
        <f>VLOOKUP($A2925,Location!$A:$J,8,FALSE)</f>
        <v>TBD</v>
      </c>
      <c r="M2925" s="31" t="str">
        <f>IFERROR(VLOOKUP(L2925,Setup_Team!$B:$C,2,FALSE), "TDB")</f>
        <v>TDB</v>
      </c>
      <c r="N2925" s="31" t="str">
        <f>VLOOKUP($A2925,Location!$A:$J,9,FALSE)</f>
        <v>Houston, Texas</v>
      </c>
      <c r="O2925" s="31" t="str">
        <f>VLOOKUP($A2925,Location!$A:$J,10,FALSE)</f>
        <v>NRG Stadium</v>
      </c>
      <c r="R2925" s="31">
        <v>0</v>
      </c>
      <c r="S2925" s="25">
        <f>VLOOKUP($A2925,Database!$A:$Y,10,FALSE)</f>
        <v>0</v>
      </c>
      <c r="T2925" s="25">
        <f>VLOOKUP($A2925,Database!$A:$Y,11,FALSE)</f>
        <v>0</v>
      </c>
      <c r="U2925" s="25">
        <f>VLOOKUP($A2925,Database!$A:$Y,12,FALSE)</f>
        <v>0</v>
      </c>
      <c r="V2925" s="25" t="str">
        <f>VLOOKUP(A2925,Database!A:M,13,FALSE)</f>
        <v>À venir</v>
      </c>
      <c r="W2925" s="25" t="str">
        <f>VLOOKUP($A2925,Database!$A:$Y,20,FALSE)</f>
        <v/>
      </c>
      <c r="X2925" s="25" t="str">
        <f>VLOOKUP($A2925,Database!$A:$Y,21,FALSE)</f>
        <v/>
      </c>
      <c r="Y2925" s="25" t="str">
        <f ca="1">IF(C2925&lt;NOW(),IF(AND(P2925&gt;Q2925,W2925&gt;X2925),S2925,IF(AND(P2925=Q2925,W2925=X2925),T2925,IF(AND(P2925&lt;Q2925,W2925&lt;X2925),U2925,0))),"")</f>
        <v/>
      </c>
      <c r="Z2925" s="25">
        <f>IF(AND(P2925=W2925,Q2925=X2925),1,0)</f>
        <v>1</v>
      </c>
      <c r="AA2925" s="25" t="str">
        <f>IF(Z2925=0,"",IF(ISBLANK(VLOOKUP(A2925,Database!A:AA,22,FALSE)),"",VLOOKUP(A2925,Database!A:AA,22,FALSE)))</f>
        <v>Exact</v>
      </c>
      <c r="AB2925" s="25">
        <f ca="1">IFERROR(IF(AND(Y2925&lt;&gt;"",OR(V2925="Terminé",V2925="En cours")),VLOOKUP(AA2925,Setup_ScoreExactBonus!A:D,4,FALSE),0),0)</f>
        <v>0</v>
      </c>
      <c r="AC2925" s="31" t="str">
        <f t="shared" ca="1" si="7"/>
        <v/>
      </c>
      <c r="AD2925" s="31">
        <f ca="1">SUMIFS(AC$2:AC2925,D$2:D2925,D2925)*IF(R2925=0,1,2)</f>
        <v>0</v>
      </c>
    </row>
    <row r="2926" spans="1:30" x14ac:dyDescent="0.35">
      <c r="A2926" s="31">
        <f>IF(ISBLANK(B2926),"",COUNTIF(B$2:B2926,B2926))-1</f>
        <v>74</v>
      </c>
      <c r="B2926" s="31">
        <v>39</v>
      </c>
      <c r="C2926" s="10">
        <f>VLOOKUP($A2926,Database!$A:$Y,7,FALSE)</f>
        <v>46202.791666666664</v>
      </c>
      <c r="D2926" s="31" t="str">
        <f>VLOOKUP(Pronostics!$B2926,Setup_MPP!$A:$G,3,FALSE)</f>
        <v>Joueur39</v>
      </c>
      <c r="E2926" s="31" t="str">
        <f>VLOOKUP(Pronostics!$B2926,Setup_MPP!$A:$G,2,FALSE)</f>
        <v>Joueur39</v>
      </c>
      <c r="F2926" s="31" t="str">
        <f>VLOOKUP($B2926,Setup_MPP!$A:$E,4,FALSE)</f>
        <v>#D5D5D5</v>
      </c>
      <c r="G2926" s="31" t="str">
        <f>VLOOKUP($B2926,Setup_MPP!$A:$E,5,FALSE)</f>
        <v>#727272</v>
      </c>
      <c r="H2926" s="31" t="str">
        <f>IFERROR(IF(AND(A2926&gt;=1,A2926&lt;=104),VLOOKUP($A2926,Location!$A:$J,6,FALSE),IF(A2926=0,"Avant l'ouverture",IF(OR(A2926=105,A2926=106),"Bonus"))),"")</f>
        <v>1/16 Finale</v>
      </c>
      <c r="I2926" s="31" t="str">
        <f>IF(LEFT(H2926,4)="Tour",VLOOKUP(A2926,Database!$A:$C,3,FALSE),"")</f>
        <v/>
      </c>
      <c r="J2926" s="31" t="str">
        <f>VLOOKUP($A2926,Location!$A:$J,7,FALSE)</f>
        <v>TBD</v>
      </c>
      <c r="K2926" s="31" t="str">
        <f>IFERROR(VLOOKUP(J2926,Setup_Team!$B:$C,2,FALSE), "TDB")</f>
        <v>TDB</v>
      </c>
      <c r="L2926" s="31" t="str">
        <f>VLOOKUP($A2926,Location!$A:$J,8,FALSE)</f>
        <v>TBD</v>
      </c>
      <c r="M2926" s="31" t="str">
        <f>IFERROR(VLOOKUP(L2926,Setup_Team!$B:$C,2,FALSE), "TDB")</f>
        <v>TDB</v>
      </c>
      <c r="N2926" s="31" t="str">
        <f>VLOOKUP($A2926,Location!$A:$J,9,FALSE)</f>
        <v>Houston, Texas</v>
      </c>
      <c r="O2926" s="31" t="str">
        <f>VLOOKUP($A2926,Location!$A:$J,10,FALSE)</f>
        <v>NRG Stadium</v>
      </c>
      <c r="R2926" s="31">
        <v>0</v>
      </c>
      <c r="S2926" s="25">
        <f>VLOOKUP($A2926,Database!$A:$Y,10,FALSE)</f>
        <v>0</v>
      </c>
      <c r="T2926" s="25">
        <f>VLOOKUP($A2926,Database!$A:$Y,11,FALSE)</f>
        <v>0</v>
      </c>
      <c r="U2926" s="25">
        <f>VLOOKUP($A2926,Database!$A:$Y,12,FALSE)</f>
        <v>0</v>
      </c>
      <c r="V2926" s="25" t="str">
        <f>VLOOKUP(A2926,Database!A:M,13,FALSE)</f>
        <v>À venir</v>
      </c>
      <c r="W2926" s="25" t="str">
        <f>VLOOKUP($A2926,Database!$A:$Y,20,FALSE)</f>
        <v/>
      </c>
      <c r="X2926" s="25" t="str">
        <f>VLOOKUP($A2926,Database!$A:$Y,21,FALSE)</f>
        <v/>
      </c>
      <c r="Y2926" s="25" t="str">
        <f ca="1">IF(C2926&lt;NOW(),IF(AND(P2926&gt;Q2926,W2926&gt;X2926),S2926,IF(AND(P2926=Q2926,W2926=X2926),T2926,IF(AND(P2926&lt;Q2926,W2926&lt;X2926),U2926,0))),"")</f>
        <v/>
      </c>
      <c r="Z2926" s="25">
        <f>IF(AND(P2926=W2926,Q2926=X2926),1,0)</f>
        <v>1</v>
      </c>
      <c r="AA2926" s="25" t="str">
        <f>IF(Z2926=0,"",IF(ISBLANK(VLOOKUP(A2926,Database!A:AA,22,FALSE)),"",VLOOKUP(A2926,Database!A:AA,22,FALSE)))</f>
        <v>Exact</v>
      </c>
      <c r="AB2926" s="25">
        <f ca="1">IFERROR(IF(AND(Y2926&lt;&gt;"",OR(V2926="Terminé",V2926="En cours")),VLOOKUP(AA2926,Setup_ScoreExactBonus!A:D,4,FALSE),0),0)</f>
        <v>0</v>
      </c>
      <c r="AC2926" s="31" t="str">
        <f t="shared" ca="1" si="7"/>
        <v/>
      </c>
      <c r="AD2926" s="31">
        <f ca="1">SUMIFS(AC$2:AC2926,D$2:D2926,D2926)*IF(R2926=0,1,2)</f>
        <v>0</v>
      </c>
    </row>
    <row r="2927" spans="1:30" x14ac:dyDescent="0.35">
      <c r="A2927" s="31">
        <f>IF(ISBLANK(B2927),"",COUNTIF(B$2:B2927,B2927))-1</f>
        <v>75</v>
      </c>
      <c r="B2927" s="31">
        <v>1</v>
      </c>
      <c r="C2927" s="10">
        <f>VLOOKUP($A2927,Database!$A:$Y,7,FALSE)</f>
        <v>46202.9375</v>
      </c>
      <c r="D2927" s="31" t="str">
        <f>VLOOKUP(Pronostics!$B2927,Setup_MPP!$A:$G,3,FALSE)</f>
        <v>_Nicolas_LM_</v>
      </c>
      <c r="E2927" s="31" t="str">
        <f>VLOOKUP(Pronostics!$B2927,Setup_MPP!$A:$G,2,FALSE)</f>
        <v>Nicolas LE MOUEL</v>
      </c>
      <c r="F2927" s="31" t="str">
        <f>VLOOKUP($B2927,Setup_MPP!$A:$E,4,FALSE)</f>
        <v>#F7C79D</v>
      </c>
      <c r="G2927" s="31" t="str">
        <f>VLOOKUP($B2927,Setup_MPP!$A:$E,5,FALSE)</f>
        <v>#FFBE85</v>
      </c>
      <c r="H2927" s="31" t="str">
        <f>IFERROR(IF(AND(A2927&gt;=1,A2927&lt;=104),VLOOKUP($A2927,Location!$A:$J,6,FALSE),IF(A2927=0,"Avant l'ouverture",IF(OR(A2927=105,A2927=106),"Bonus"))),"")</f>
        <v>1/16 Finale</v>
      </c>
      <c r="I2927" s="31" t="str">
        <f>IF(LEFT(H2927,4)="Tour",VLOOKUP(A2927,Database!$A:$C,3,FALSE),"")</f>
        <v/>
      </c>
      <c r="J2927" s="31" t="str">
        <f>VLOOKUP($A2927,Location!$A:$J,7,FALSE)</f>
        <v>TBD</v>
      </c>
      <c r="K2927" s="31" t="str">
        <f>IFERROR(VLOOKUP(J2927,Setup_Team!$B:$C,2,FALSE), "TDB")</f>
        <v>TDB</v>
      </c>
      <c r="L2927" s="31" t="str">
        <f>VLOOKUP($A2927,Location!$A:$J,8,FALSE)</f>
        <v>TBD</v>
      </c>
      <c r="M2927" s="31" t="str">
        <f>IFERROR(VLOOKUP(L2927,Setup_Team!$B:$C,2,FALSE), "TDB")</f>
        <v>TDB</v>
      </c>
      <c r="N2927" s="31" t="str">
        <f>VLOOKUP($A2927,Location!$A:$J,9,FALSE)</f>
        <v>Foxborough</v>
      </c>
      <c r="O2927" s="31" t="str">
        <f>VLOOKUP($A2927,Location!$A:$J,10,FALSE)</f>
        <v>Gillette Stadium</v>
      </c>
      <c r="R2927" s="31">
        <v>0</v>
      </c>
      <c r="S2927" s="25">
        <f>VLOOKUP($A2927,Database!$A:$Y,10,FALSE)</f>
        <v>0</v>
      </c>
      <c r="T2927" s="25">
        <f>VLOOKUP($A2927,Database!$A:$Y,11,FALSE)</f>
        <v>0</v>
      </c>
      <c r="U2927" s="25">
        <f>VLOOKUP($A2927,Database!$A:$Y,12,FALSE)</f>
        <v>0</v>
      </c>
      <c r="V2927" s="25" t="str">
        <f>VLOOKUP(A2927,Database!A:M,13,FALSE)</f>
        <v>À venir</v>
      </c>
      <c r="W2927" s="25" t="str">
        <f>VLOOKUP($A2927,Database!$A:$Y,20,FALSE)</f>
        <v/>
      </c>
      <c r="X2927" s="25" t="str">
        <f>VLOOKUP($A2927,Database!$A:$Y,21,FALSE)</f>
        <v/>
      </c>
      <c r="Y2927" s="25" t="str">
        <f ca="1">IF(C2927&lt;NOW(),IF(AND(P2927&gt;Q2927,W2927&gt;X2927),S2927,IF(AND(P2927=Q2927,W2927=X2927),T2927,IF(AND(P2927&lt;Q2927,W2927&lt;X2927),U2927,0))),"")</f>
        <v/>
      </c>
      <c r="Z2927" s="25">
        <f>IF(AND(P2927=W2927,Q2927=X2927),1,0)</f>
        <v>1</v>
      </c>
      <c r="AA2927" s="25" t="str">
        <f>IF(Z2927=0,"",IF(ISBLANK(VLOOKUP(A2927,Database!A:AA,22,FALSE)),"",VLOOKUP(A2927,Database!A:AA,22,FALSE)))</f>
        <v>Exact</v>
      </c>
      <c r="AB2927" s="25">
        <f ca="1">IFERROR(IF(AND(Y2927&lt;&gt;"",OR(V2927="Terminé",V2927="En cours")),VLOOKUP(AA2927,Setup_ScoreExactBonus!A:D,4,FALSE),0),0)</f>
        <v>0</v>
      </c>
      <c r="AC2927" s="31" t="str">
        <f t="shared" ca="1" si="7"/>
        <v/>
      </c>
      <c r="AD2927" s="31">
        <f ca="1">SUMIFS(AC$2:AC2927,D$2:D2927,D2927)*IF(R2927=0,1,2)</f>
        <v>0</v>
      </c>
    </row>
    <row r="2928" spans="1:30" x14ac:dyDescent="0.35">
      <c r="A2928" s="31">
        <f>IF(ISBLANK(B2928),"",COUNTIF(B$2:B2928,B2928))-1</f>
        <v>75</v>
      </c>
      <c r="B2928" s="31">
        <v>2</v>
      </c>
      <c r="C2928" s="10">
        <f>VLOOKUP($A2928,Database!$A:$Y,7,FALSE)</f>
        <v>46202.9375</v>
      </c>
      <c r="D2928" s="31" t="str">
        <f>VLOOKUP(Pronostics!$B2928,Setup_MPP!$A:$G,3,FALSE)</f>
        <v>leaelaz</v>
      </c>
      <c r="E2928" s="31" t="str">
        <f>VLOOKUP(Pronostics!$B2928,Setup_MPP!$A:$G,2,FALSE)</f>
        <v>Léa EL ASERY</v>
      </c>
      <c r="F2928" s="31" t="str">
        <f>VLOOKUP($B2928,Setup_MPP!$A:$E,4,FALSE)</f>
        <v>#FFBEBE</v>
      </c>
      <c r="G2928" s="31" t="str">
        <f>VLOOKUP($B2928,Setup_MPP!$A:$E,5,FALSE)</f>
        <v>#DF6868</v>
      </c>
      <c r="H2928" s="31" t="str">
        <f>IFERROR(IF(AND(A2928&gt;=1,A2928&lt;=104),VLOOKUP($A2928,Location!$A:$J,6,FALSE),IF(A2928=0,"Avant l'ouverture",IF(OR(A2928=105,A2928=106),"Bonus"))),"")</f>
        <v>1/16 Finale</v>
      </c>
      <c r="I2928" s="31" t="str">
        <f>IF(LEFT(H2928,4)="Tour",VLOOKUP(A2928,Database!$A:$C,3,FALSE),"")</f>
        <v/>
      </c>
      <c r="J2928" s="31" t="str">
        <f>VLOOKUP($A2928,Location!$A:$J,7,FALSE)</f>
        <v>TBD</v>
      </c>
      <c r="K2928" s="31" t="str">
        <f>IFERROR(VLOOKUP(J2928,Setup_Team!$B:$C,2,FALSE), "TDB")</f>
        <v>TDB</v>
      </c>
      <c r="L2928" s="31" t="str">
        <f>VLOOKUP($A2928,Location!$A:$J,8,FALSE)</f>
        <v>TBD</v>
      </c>
      <c r="M2928" s="31" t="str">
        <f>IFERROR(VLOOKUP(L2928,Setup_Team!$B:$C,2,FALSE), "TDB")</f>
        <v>TDB</v>
      </c>
      <c r="N2928" s="31" t="str">
        <f>VLOOKUP($A2928,Location!$A:$J,9,FALSE)</f>
        <v>Foxborough</v>
      </c>
      <c r="O2928" s="31" t="str">
        <f>VLOOKUP($A2928,Location!$A:$J,10,FALSE)</f>
        <v>Gillette Stadium</v>
      </c>
      <c r="R2928" s="31">
        <v>0</v>
      </c>
      <c r="S2928" s="25">
        <f>VLOOKUP($A2928,Database!$A:$Y,10,FALSE)</f>
        <v>0</v>
      </c>
      <c r="T2928" s="25">
        <f>VLOOKUP($A2928,Database!$A:$Y,11,FALSE)</f>
        <v>0</v>
      </c>
      <c r="U2928" s="25">
        <f>VLOOKUP($A2928,Database!$A:$Y,12,FALSE)</f>
        <v>0</v>
      </c>
      <c r="V2928" s="25" t="str">
        <f>VLOOKUP(A2928,Database!A:M,13,FALSE)</f>
        <v>À venir</v>
      </c>
      <c r="W2928" s="25" t="str">
        <f>VLOOKUP($A2928,Database!$A:$Y,20,FALSE)</f>
        <v/>
      </c>
      <c r="X2928" s="25" t="str">
        <f>VLOOKUP($A2928,Database!$A:$Y,21,FALSE)</f>
        <v/>
      </c>
      <c r="Y2928" s="25" t="str">
        <f ca="1">IF(C2928&lt;NOW(),IF(AND(P2928&gt;Q2928,W2928&gt;X2928),S2928,IF(AND(P2928=Q2928,W2928=X2928),T2928,IF(AND(P2928&lt;Q2928,W2928&lt;X2928),U2928,0))),"")</f>
        <v/>
      </c>
      <c r="Z2928" s="25">
        <f>IF(AND(P2928=W2928,Q2928=X2928),1,0)</f>
        <v>1</v>
      </c>
      <c r="AA2928" s="25" t="str">
        <f>IF(Z2928=0,"",IF(ISBLANK(VLOOKUP(A2928,Database!A:AA,22,FALSE)),"",VLOOKUP(A2928,Database!A:AA,22,FALSE)))</f>
        <v>Exact</v>
      </c>
      <c r="AB2928" s="25">
        <f ca="1">IFERROR(IF(AND(Y2928&lt;&gt;"",OR(V2928="Terminé",V2928="En cours")),VLOOKUP(AA2928,Setup_ScoreExactBonus!A:D,4,FALSE),0),0)</f>
        <v>0</v>
      </c>
      <c r="AC2928" s="31" t="str">
        <f t="shared" ca="1" si="7"/>
        <v/>
      </c>
      <c r="AD2928" s="31">
        <f ca="1">SUMIFS(AC$2:AC2928,D$2:D2928,D2928)*IF(R2928=0,1,2)</f>
        <v>0</v>
      </c>
    </row>
    <row r="2929" spans="1:30" x14ac:dyDescent="0.35">
      <c r="A2929" s="31">
        <f>IF(ISBLANK(B2929),"",COUNTIF(B$2:B2929,B2929))-1</f>
        <v>75</v>
      </c>
      <c r="B2929" s="31">
        <v>3</v>
      </c>
      <c r="C2929" s="10">
        <f>VLOOKUP($A2929,Database!$A:$Y,7,FALSE)</f>
        <v>46202.9375</v>
      </c>
      <c r="D2929" s="31" t="str">
        <f>VLOOKUP(Pronostics!$B2929,Setup_MPP!$A:$G,3,FALSE)</f>
        <v>PasMetalleux</v>
      </c>
      <c r="E2929" s="31" t="str">
        <f>VLOOKUP(Pronostics!$B2929,Setup_MPP!$A:$G,2,FALSE)</f>
        <v>Elwenn JOUBREL</v>
      </c>
      <c r="F2929" s="31" t="str">
        <f>VLOOKUP($B2929,Setup_MPP!$A:$E,4,FALSE)</f>
        <v>#F5C7FC</v>
      </c>
      <c r="G2929" s="31" t="str">
        <f>VLOOKUP($B2929,Setup_MPP!$A:$E,5,FALSE)</f>
        <v>#C489CF</v>
      </c>
      <c r="H2929" s="31" t="str">
        <f>IFERROR(IF(AND(A2929&gt;=1,A2929&lt;=104),VLOOKUP($A2929,Location!$A:$J,6,FALSE),IF(A2929=0,"Avant l'ouverture",IF(OR(A2929=105,A2929=106),"Bonus"))),"")</f>
        <v>1/16 Finale</v>
      </c>
      <c r="I2929" s="31" t="str">
        <f>IF(LEFT(H2929,4)="Tour",VLOOKUP(A2929,Database!$A:$C,3,FALSE),"")</f>
        <v/>
      </c>
      <c r="J2929" s="31" t="str">
        <f>VLOOKUP($A2929,Location!$A:$J,7,FALSE)</f>
        <v>TBD</v>
      </c>
      <c r="K2929" s="31" t="str">
        <f>IFERROR(VLOOKUP(J2929,Setup_Team!$B:$C,2,FALSE), "TDB")</f>
        <v>TDB</v>
      </c>
      <c r="L2929" s="31" t="str">
        <f>VLOOKUP($A2929,Location!$A:$J,8,FALSE)</f>
        <v>TBD</v>
      </c>
      <c r="M2929" s="31" t="str">
        <f>IFERROR(VLOOKUP(L2929,Setup_Team!$B:$C,2,FALSE), "TDB")</f>
        <v>TDB</v>
      </c>
      <c r="N2929" s="31" t="str">
        <f>VLOOKUP($A2929,Location!$A:$J,9,FALSE)</f>
        <v>Foxborough</v>
      </c>
      <c r="O2929" s="31" t="str">
        <f>VLOOKUP($A2929,Location!$A:$J,10,FALSE)</f>
        <v>Gillette Stadium</v>
      </c>
      <c r="R2929" s="31">
        <v>0</v>
      </c>
      <c r="S2929" s="25">
        <f>VLOOKUP($A2929,Database!$A:$Y,10,FALSE)</f>
        <v>0</v>
      </c>
      <c r="T2929" s="25">
        <f>VLOOKUP($A2929,Database!$A:$Y,11,FALSE)</f>
        <v>0</v>
      </c>
      <c r="U2929" s="25">
        <f>VLOOKUP($A2929,Database!$A:$Y,12,FALSE)</f>
        <v>0</v>
      </c>
      <c r="V2929" s="25" t="str">
        <f>VLOOKUP(A2929,Database!A:M,13,FALSE)</f>
        <v>À venir</v>
      </c>
      <c r="W2929" s="25" t="str">
        <f>VLOOKUP($A2929,Database!$A:$Y,20,FALSE)</f>
        <v/>
      </c>
      <c r="X2929" s="25" t="str">
        <f>VLOOKUP($A2929,Database!$A:$Y,21,FALSE)</f>
        <v/>
      </c>
      <c r="Y2929" s="25" t="str">
        <f ca="1">IF(C2929&lt;NOW(),IF(AND(P2929&gt;Q2929,W2929&gt;X2929),S2929,IF(AND(P2929=Q2929,W2929=X2929),T2929,IF(AND(P2929&lt;Q2929,W2929&lt;X2929),U2929,0))),"")</f>
        <v/>
      </c>
      <c r="Z2929" s="25">
        <f>IF(AND(P2929=W2929,Q2929=X2929),1,0)</f>
        <v>1</v>
      </c>
      <c r="AA2929" s="25" t="str">
        <f>IF(Z2929=0,"",IF(ISBLANK(VLOOKUP(A2929,Database!A:AA,22,FALSE)),"",VLOOKUP(A2929,Database!A:AA,22,FALSE)))</f>
        <v>Exact</v>
      </c>
      <c r="AB2929" s="25">
        <f ca="1">IFERROR(IF(AND(Y2929&lt;&gt;"",OR(V2929="Terminé",V2929="En cours")),VLOOKUP(AA2929,Setup_ScoreExactBonus!A:D,4,FALSE),0),0)</f>
        <v>0</v>
      </c>
      <c r="AC2929" s="31" t="str">
        <f t="shared" ca="1" si="7"/>
        <v/>
      </c>
      <c r="AD2929" s="31">
        <f ca="1">SUMIFS(AC$2:AC2929,D$2:D2929,D2929)*IF(R2929=0,1,2)</f>
        <v>0</v>
      </c>
    </row>
    <row r="2930" spans="1:30" x14ac:dyDescent="0.35">
      <c r="A2930" s="31">
        <f>IF(ISBLANK(B2930),"",COUNTIF(B$2:B2930,B2930))-1</f>
        <v>75</v>
      </c>
      <c r="B2930" s="31">
        <v>4</v>
      </c>
      <c r="C2930" s="10">
        <f>VLOOKUP($A2930,Database!$A:$Y,7,FALSE)</f>
        <v>46202.9375</v>
      </c>
      <c r="D2930" s="31" t="str">
        <f>VLOOKUP(Pronostics!$B2930,Setup_MPP!$A:$G,3,FALSE)</f>
        <v>Popo444</v>
      </c>
      <c r="E2930" s="31" t="str">
        <f>VLOOKUP(Pronostics!$B2930,Setup_MPP!$A:$G,2,FALSE)</f>
        <v>Pauline OLIVIER</v>
      </c>
      <c r="F2930" s="31" t="str">
        <f>VLOOKUP($B2930,Setup_MPP!$A:$E,4,FALSE)</f>
        <v>#A5EA7F</v>
      </c>
      <c r="G2930" s="31" t="str">
        <f>VLOOKUP($B2930,Setup_MPP!$A:$E,5,FALSE)</f>
        <v>#80C65A</v>
      </c>
      <c r="H2930" s="31" t="str">
        <f>IFERROR(IF(AND(A2930&gt;=1,A2930&lt;=104),VLOOKUP($A2930,Location!$A:$J,6,FALSE),IF(A2930=0,"Avant l'ouverture",IF(OR(A2930=105,A2930=106),"Bonus"))),"")</f>
        <v>1/16 Finale</v>
      </c>
      <c r="I2930" s="31" t="str">
        <f>IF(LEFT(H2930,4)="Tour",VLOOKUP(A2930,Database!$A:$C,3,FALSE),"")</f>
        <v/>
      </c>
      <c r="J2930" s="31" t="str">
        <f>VLOOKUP($A2930,Location!$A:$J,7,FALSE)</f>
        <v>TBD</v>
      </c>
      <c r="K2930" s="31" t="str">
        <f>IFERROR(VLOOKUP(J2930,Setup_Team!$B:$C,2,FALSE), "TDB")</f>
        <v>TDB</v>
      </c>
      <c r="L2930" s="31" t="str">
        <f>VLOOKUP($A2930,Location!$A:$J,8,FALSE)</f>
        <v>TBD</v>
      </c>
      <c r="M2930" s="31" t="str">
        <f>IFERROR(VLOOKUP(L2930,Setup_Team!$B:$C,2,FALSE), "TDB")</f>
        <v>TDB</v>
      </c>
      <c r="N2930" s="31" t="str">
        <f>VLOOKUP($A2930,Location!$A:$J,9,FALSE)</f>
        <v>Foxborough</v>
      </c>
      <c r="O2930" s="31" t="str">
        <f>VLOOKUP($A2930,Location!$A:$J,10,FALSE)</f>
        <v>Gillette Stadium</v>
      </c>
      <c r="R2930" s="31">
        <v>0</v>
      </c>
      <c r="S2930" s="25">
        <f>VLOOKUP($A2930,Database!$A:$Y,10,FALSE)</f>
        <v>0</v>
      </c>
      <c r="T2930" s="25">
        <f>VLOOKUP($A2930,Database!$A:$Y,11,FALSE)</f>
        <v>0</v>
      </c>
      <c r="U2930" s="25">
        <f>VLOOKUP($A2930,Database!$A:$Y,12,FALSE)</f>
        <v>0</v>
      </c>
      <c r="V2930" s="25" t="str">
        <f>VLOOKUP(A2930,Database!A:M,13,FALSE)</f>
        <v>À venir</v>
      </c>
      <c r="W2930" s="25" t="str">
        <f>VLOOKUP($A2930,Database!$A:$Y,20,FALSE)</f>
        <v/>
      </c>
      <c r="X2930" s="25" t="str">
        <f>VLOOKUP($A2930,Database!$A:$Y,21,FALSE)</f>
        <v/>
      </c>
      <c r="Y2930" s="25" t="str">
        <f ca="1">IF(C2930&lt;NOW(),IF(AND(P2930&gt;Q2930,W2930&gt;X2930),S2930,IF(AND(P2930=Q2930,W2930=X2930),T2930,IF(AND(P2930&lt;Q2930,W2930&lt;X2930),U2930,0))),"")</f>
        <v/>
      </c>
      <c r="Z2930" s="25">
        <f>IF(AND(P2930=W2930,Q2930=X2930),1,0)</f>
        <v>1</v>
      </c>
      <c r="AA2930" s="25" t="str">
        <f>IF(Z2930=0,"",IF(ISBLANK(VLOOKUP(A2930,Database!A:AA,22,FALSE)),"",VLOOKUP(A2930,Database!A:AA,22,FALSE)))</f>
        <v>Exact</v>
      </c>
      <c r="AB2930" s="25">
        <f ca="1">IFERROR(IF(AND(Y2930&lt;&gt;"",OR(V2930="Terminé",V2930="En cours")),VLOOKUP(AA2930,Setup_ScoreExactBonus!A:D,4,FALSE),0),0)</f>
        <v>0</v>
      </c>
      <c r="AC2930" s="31" t="str">
        <f t="shared" ca="1" si="7"/>
        <v/>
      </c>
      <c r="AD2930" s="31">
        <f ca="1">SUMIFS(AC$2:AC2930,D$2:D2930,D2930)*IF(R2930=0,1,2)</f>
        <v>0</v>
      </c>
    </row>
    <row r="2931" spans="1:30" x14ac:dyDescent="0.35">
      <c r="A2931" s="31">
        <f>IF(ISBLANK(B2931),"",COUNTIF(B$2:B2931,B2931))-1</f>
        <v>75</v>
      </c>
      <c r="B2931" s="31">
        <v>5</v>
      </c>
      <c r="C2931" s="10">
        <f>VLOOKUP($A2931,Database!$A:$Y,7,FALSE)</f>
        <v>46202.9375</v>
      </c>
      <c r="D2931" s="31" t="str">
        <f>VLOOKUP(Pronostics!$B2931,Setup_MPP!$A:$G,3,FALSE)</f>
        <v>_Jujul</v>
      </c>
      <c r="E2931" s="31" t="str">
        <f>VLOOKUP(Pronostics!$B2931,Setup_MPP!$A:$G,2,FALSE)</f>
        <v>Julie BOISSIERE</v>
      </c>
      <c r="F2931" s="31" t="str">
        <f>VLOOKUP($B2931,Setup_MPP!$A:$E,4,FALSE)</f>
        <v>#D890FF</v>
      </c>
      <c r="G2931" s="31" t="str">
        <f>VLOOKUP($B2931,Setup_MPP!$A:$E,5,FALSE)</f>
        <v>#B750EF</v>
      </c>
      <c r="H2931" s="31" t="str">
        <f>IFERROR(IF(AND(A2931&gt;=1,A2931&lt;=104),VLOOKUP($A2931,Location!$A:$J,6,FALSE),IF(A2931=0,"Avant l'ouverture",IF(OR(A2931=105,A2931=106),"Bonus"))),"")</f>
        <v>1/16 Finale</v>
      </c>
      <c r="I2931" s="31" t="str">
        <f>IF(LEFT(H2931,4)="Tour",VLOOKUP(A2931,Database!$A:$C,3,FALSE),"")</f>
        <v/>
      </c>
      <c r="J2931" s="31" t="str">
        <f>VLOOKUP($A2931,Location!$A:$J,7,FALSE)</f>
        <v>TBD</v>
      </c>
      <c r="K2931" s="31" t="str">
        <f>IFERROR(VLOOKUP(J2931,Setup_Team!$B:$C,2,FALSE), "TDB")</f>
        <v>TDB</v>
      </c>
      <c r="L2931" s="31" t="str">
        <f>VLOOKUP($A2931,Location!$A:$J,8,FALSE)</f>
        <v>TBD</v>
      </c>
      <c r="M2931" s="31" t="str">
        <f>IFERROR(VLOOKUP(L2931,Setup_Team!$B:$C,2,FALSE), "TDB")</f>
        <v>TDB</v>
      </c>
      <c r="N2931" s="31" t="str">
        <f>VLOOKUP($A2931,Location!$A:$J,9,FALSE)</f>
        <v>Foxborough</v>
      </c>
      <c r="O2931" s="31" t="str">
        <f>VLOOKUP($A2931,Location!$A:$J,10,FALSE)</f>
        <v>Gillette Stadium</v>
      </c>
      <c r="R2931" s="31">
        <v>0</v>
      </c>
      <c r="S2931" s="25">
        <f>VLOOKUP($A2931,Database!$A:$Y,10,FALSE)</f>
        <v>0</v>
      </c>
      <c r="T2931" s="25">
        <f>VLOOKUP($A2931,Database!$A:$Y,11,FALSE)</f>
        <v>0</v>
      </c>
      <c r="U2931" s="25">
        <f>VLOOKUP($A2931,Database!$A:$Y,12,FALSE)</f>
        <v>0</v>
      </c>
      <c r="V2931" s="25" t="str">
        <f>VLOOKUP(A2931,Database!A:M,13,FALSE)</f>
        <v>À venir</v>
      </c>
      <c r="W2931" s="25" t="str">
        <f>VLOOKUP($A2931,Database!$A:$Y,20,FALSE)</f>
        <v/>
      </c>
      <c r="X2931" s="25" t="str">
        <f>VLOOKUP($A2931,Database!$A:$Y,21,FALSE)</f>
        <v/>
      </c>
      <c r="Y2931" s="25" t="str">
        <f ca="1">IF(C2931&lt;NOW(),IF(AND(P2931&gt;Q2931,W2931&gt;X2931),S2931,IF(AND(P2931=Q2931,W2931=X2931),T2931,IF(AND(P2931&lt;Q2931,W2931&lt;X2931),U2931,0))),"")</f>
        <v/>
      </c>
      <c r="Z2931" s="25">
        <f>IF(AND(P2931=W2931,Q2931=X2931),1,0)</f>
        <v>1</v>
      </c>
      <c r="AA2931" s="25" t="str">
        <f>IF(Z2931=0,"",IF(ISBLANK(VLOOKUP(A2931,Database!A:AA,22,FALSE)),"",VLOOKUP(A2931,Database!A:AA,22,FALSE)))</f>
        <v>Exact</v>
      </c>
      <c r="AB2931" s="25">
        <f ca="1">IFERROR(IF(AND(Y2931&lt;&gt;"",OR(V2931="Terminé",V2931="En cours")),VLOOKUP(AA2931,Setup_ScoreExactBonus!A:D,4,FALSE),0),0)</f>
        <v>0</v>
      </c>
      <c r="AC2931" s="31" t="str">
        <f t="shared" ca="1" si="7"/>
        <v/>
      </c>
      <c r="AD2931" s="31">
        <f ca="1">SUMIFS(AC$2:AC2931,D$2:D2931,D2931)*IF(R2931=0,1,2)</f>
        <v>0</v>
      </c>
    </row>
    <row r="2932" spans="1:30" x14ac:dyDescent="0.35">
      <c r="A2932" s="31">
        <f>IF(ISBLANK(B2932),"",COUNTIF(B$2:B2932,B2932))-1</f>
        <v>75</v>
      </c>
      <c r="B2932" s="31">
        <v>6</v>
      </c>
      <c r="C2932" s="10">
        <f>VLOOKUP($A2932,Database!$A:$Y,7,FALSE)</f>
        <v>46202.9375</v>
      </c>
      <c r="D2932" s="31" t="str">
        <f>VLOOKUP(Pronostics!$B2932,Setup_MPP!$A:$G,3,FALSE)</f>
        <v>Julay</v>
      </c>
      <c r="E2932" s="31" t="str">
        <f>VLOOKUP(Pronostics!$B2932,Setup_MPP!$A:$G,2,FALSE)</f>
        <v>Julie BOUCHARD</v>
      </c>
      <c r="F2932" s="31" t="str">
        <f>VLOOKUP($B2932,Setup_MPP!$A:$E,4,FALSE)</f>
        <v>#A6F7B1</v>
      </c>
      <c r="G2932" s="31" t="str">
        <f>VLOOKUP($B2932,Setup_MPP!$A:$E,5,FALSE)</f>
        <v>#6EC179</v>
      </c>
      <c r="H2932" s="31" t="str">
        <f>IFERROR(IF(AND(A2932&gt;=1,A2932&lt;=104),VLOOKUP($A2932,Location!$A:$J,6,FALSE),IF(A2932=0,"Avant l'ouverture",IF(OR(A2932=105,A2932=106),"Bonus"))),"")</f>
        <v>1/16 Finale</v>
      </c>
      <c r="I2932" s="31" t="str">
        <f>IF(LEFT(H2932,4)="Tour",VLOOKUP(A2932,Database!$A:$C,3,FALSE),"")</f>
        <v/>
      </c>
      <c r="J2932" s="31" t="str">
        <f>VLOOKUP($A2932,Location!$A:$J,7,FALSE)</f>
        <v>TBD</v>
      </c>
      <c r="K2932" s="31" t="str">
        <f>IFERROR(VLOOKUP(J2932,Setup_Team!$B:$C,2,FALSE), "TDB")</f>
        <v>TDB</v>
      </c>
      <c r="L2932" s="31" t="str">
        <f>VLOOKUP($A2932,Location!$A:$J,8,FALSE)</f>
        <v>TBD</v>
      </c>
      <c r="M2932" s="31" t="str">
        <f>IFERROR(VLOOKUP(L2932,Setup_Team!$B:$C,2,FALSE), "TDB")</f>
        <v>TDB</v>
      </c>
      <c r="N2932" s="31" t="str">
        <f>VLOOKUP($A2932,Location!$A:$J,9,FALSE)</f>
        <v>Foxborough</v>
      </c>
      <c r="O2932" s="31" t="str">
        <f>VLOOKUP($A2932,Location!$A:$J,10,FALSE)</f>
        <v>Gillette Stadium</v>
      </c>
      <c r="R2932" s="31">
        <v>0</v>
      </c>
      <c r="S2932" s="25">
        <f>VLOOKUP($A2932,Database!$A:$Y,10,FALSE)</f>
        <v>0</v>
      </c>
      <c r="T2932" s="25">
        <f>VLOOKUP($A2932,Database!$A:$Y,11,FALSE)</f>
        <v>0</v>
      </c>
      <c r="U2932" s="25">
        <f>VLOOKUP($A2932,Database!$A:$Y,12,FALSE)</f>
        <v>0</v>
      </c>
      <c r="V2932" s="25" t="str">
        <f>VLOOKUP(A2932,Database!A:M,13,FALSE)</f>
        <v>À venir</v>
      </c>
      <c r="W2932" s="25" t="str">
        <f>VLOOKUP($A2932,Database!$A:$Y,20,FALSE)</f>
        <v/>
      </c>
      <c r="X2932" s="25" t="str">
        <f>VLOOKUP($A2932,Database!$A:$Y,21,FALSE)</f>
        <v/>
      </c>
      <c r="Y2932" s="25" t="str">
        <f ca="1">IF(C2932&lt;NOW(),IF(AND(P2932&gt;Q2932,W2932&gt;X2932),S2932,IF(AND(P2932=Q2932,W2932=X2932),T2932,IF(AND(P2932&lt;Q2932,W2932&lt;X2932),U2932,0))),"")</f>
        <v/>
      </c>
      <c r="Z2932" s="25">
        <f>IF(AND(P2932=W2932,Q2932=X2932),1,0)</f>
        <v>1</v>
      </c>
      <c r="AA2932" s="25" t="str">
        <f>IF(Z2932=0,"",IF(ISBLANK(VLOOKUP(A2932,Database!A:AA,22,FALSE)),"",VLOOKUP(A2932,Database!A:AA,22,FALSE)))</f>
        <v>Exact</v>
      </c>
      <c r="AB2932" s="25">
        <f ca="1">IFERROR(IF(AND(Y2932&lt;&gt;"",OR(V2932="Terminé",V2932="En cours")),VLOOKUP(AA2932,Setup_ScoreExactBonus!A:D,4,FALSE),0),0)</f>
        <v>0</v>
      </c>
      <c r="AC2932" s="31" t="str">
        <f t="shared" ca="1" si="7"/>
        <v/>
      </c>
      <c r="AD2932" s="31">
        <f ca="1">SUMIFS(AC$2:AC2932,D$2:D2932,D2932)*IF(R2932=0,1,2)</f>
        <v>0</v>
      </c>
    </row>
    <row r="2933" spans="1:30" x14ac:dyDescent="0.35">
      <c r="A2933" s="31">
        <f>IF(ISBLANK(B2933),"",COUNTIF(B$2:B2933,B2933))-1</f>
        <v>75</v>
      </c>
      <c r="B2933" s="31">
        <v>7</v>
      </c>
      <c r="C2933" s="10">
        <f>VLOOKUP($A2933,Database!$A:$Y,7,FALSE)</f>
        <v>46202.9375</v>
      </c>
      <c r="D2933" s="31" t="str">
        <f>VLOOKUP(Pronostics!$B2933,Setup_MPP!$A:$G,3,FALSE)</f>
        <v>__Vince__</v>
      </c>
      <c r="E2933" s="31" t="str">
        <f>VLOOKUP(Pronostics!$B2933,Setup_MPP!$A:$G,2,FALSE)</f>
        <v>Vincent FRAYSSE</v>
      </c>
      <c r="F2933" s="31" t="str">
        <f>VLOOKUP($B2933,Setup_MPP!$A:$E,4,FALSE)</f>
        <v>#B2EAE8</v>
      </c>
      <c r="G2933" s="31" t="str">
        <f>VLOOKUP($B2933,Setup_MPP!$A:$E,5,FALSE)</f>
        <v>#6CB4B1</v>
      </c>
      <c r="H2933" s="31" t="str">
        <f>IFERROR(IF(AND(A2933&gt;=1,A2933&lt;=104),VLOOKUP($A2933,Location!$A:$J,6,FALSE),IF(A2933=0,"Avant l'ouverture",IF(OR(A2933=105,A2933=106),"Bonus"))),"")</f>
        <v>1/16 Finale</v>
      </c>
      <c r="I2933" s="31" t="str">
        <f>IF(LEFT(H2933,4)="Tour",VLOOKUP(A2933,Database!$A:$C,3,FALSE),"")</f>
        <v/>
      </c>
      <c r="J2933" s="31" t="str">
        <f>VLOOKUP($A2933,Location!$A:$J,7,FALSE)</f>
        <v>TBD</v>
      </c>
      <c r="K2933" s="31" t="str">
        <f>IFERROR(VLOOKUP(J2933,Setup_Team!$B:$C,2,FALSE), "TDB")</f>
        <v>TDB</v>
      </c>
      <c r="L2933" s="31" t="str">
        <f>VLOOKUP($A2933,Location!$A:$J,8,FALSE)</f>
        <v>TBD</v>
      </c>
      <c r="M2933" s="31" t="str">
        <f>IFERROR(VLOOKUP(L2933,Setup_Team!$B:$C,2,FALSE), "TDB")</f>
        <v>TDB</v>
      </c>
      <c r="N2933" s="31" t="str">
        <f>VLOOKUP($A2933,Location!$A:$J,9,FALSE)</f>
        <v>Foxborough</v>
      </c>
      <c r="O2933" s="31" t="str">
        <f>VLOOKUP($A2933,Location!$A:$J,10,FALSE)</f>
        <v>Gillette Stadium</v>
      </c>
      <c r="R2933" s="31">
        <v>0</v>
      </c>
      <c r="S2933" s="25">
        <f>VLOOKUP($A2933,Database!$A:$Y,10,FALSE)</f>
        <v>0</v>
      </c>
      <c r="T2933" s="25">
        <f>VLOOKUP($A2933,Database!$A:$Y,11,FALSE)</f>
        <v>0</v>
      </c>
      <c r="U2933" s="25">
        <f>VLOOKUP($A2933,Database!$A:$Y,12,FALSE)</f>
        <v>0</v>
      </c>
      <c r="V2933" s="25" t="str">
        <f>VLOOKUP(A2933,Database!A:M,13,FALSE)</f>
        <v>À venir</v>
      </c>
      <c r="W2933" s="25" t="str">
        <f>VLOOKUP($A2933,Database!$A:$Y,20,FALSE)</f>
        <v/>
      </c>
      <c r="X2933" s="25" t="str">
        <f>VLOOKUP($A2933,Database!$A:$Y,21,FALSE)</f>
        <v/>
      </c>
      <c r="Y2933" s="25" t="str">
        <f ca="1">IF(C2933&lt;NOW(),IF(AND(P2933&gt;Q2933,W2933&gt;X2933),S2933,IF(AND(P2933=Q2933,W2933=X2933),T2933,IF(AND(P2933&lt;Q2933,W2933&lt;X2933),U2933,0))),"")</f>
        <v/>
      </c>
      <c r="Z2933" s="25">
        <f>IF(AND(P2933=W2933,Q2933=X2933),1,0)</f>
        <v>1</v>
      </c>
      <c r="AA2933" s="25" t="str">
        <f>IF(Z2933=0,"",IF(ISBLANK(VLOOKUP(A2933,Database!A:AA,22,FALSE)),"",VLOOKUP(A2933,Database!A:AA,22,FALSE)))</f>
        <v>Exact</v>
      </c>
      <c r="AB2933" s="25">
        <f ca="1">IFERROR(IF(AND(Y2933&lt;&gt;"",OR(V2933="Terminé",V2933="En cours")),VLOOKUP(AA2933,Setup_ScoreExactBonus!A:D,4,FALSE),0),0)</f>
        <v>0</v>
      </c>
      <c r="AC2933" s="31" t="str">
        <f t="shared" ca="1" si="7"/>
        <v/>
      </c>
      <c r="AD2933" s="31">
        <f ca="1">SUMIFS(AC$2:AC2933,D$2:D2933,D2933)*IF(R2933=0,1,2)</f>
        <v>0</v>
      </c>
    </row>
    <row r="2934" spans="1:30" x14ac:dyDescent="0.35">
      <c r="A2934" s="31">
        <f>IF(ISBLANK(B2934),"",COUNTIF(B$2:B2934,B2934))-1</f>
        <v>75</v>
      </c>
      <c r="B2934" s="31">
        <v>8</v>
      </c>
      <c r="C2934" s="10">
        <f>VLOOKUP($A2934,Database!$A:$Y,7,FALSE)</f>
        <v>46202.9375</v>
      </c>
      <c r="D2934" s="31" t="str">
        <f>VLOOKUP(Pronostics!$B2934,Setup_MPP!$A:$G,3,FALSE)</f>
        <v>Louuiiis</v>
      </c>
      <c r="E2934" s="31" t="str">
        <f>VLOOKUP(Pronostics!$B2934,Setup_MPP!$A:$G,2,FALSE)</f>
        <v>Louis HARLE</v>
      </c>
      <c r="F2934" s="31" t="str">
        <f>VLOOKUP($B2934,Setup_MPP!$A:$E,4,FALSE)</f>
        <v>#EEF7B1</v>
      </c>
      <c r="G2934" s="31" t="str">
        <f>VLOOKUP($B2934,Setup_MPP!$A:$E,5,FALSE)</f>
        <v>#C1CB7D</v>
      </c>
      <c r="H2934" s="31" t="str">
        <f>IFERROR(IF(AND(A2934&gt;=1,A2934&lt;=104),VLOOKUP($A2934,Location!$A:$J,6,FALSE),IF(A2934=0,"Avant l'ouverture",IF(OR(A2934=105,A2934=106),"Bonus"))),"")</f>
        <v>1/16 Finale</v>
      </c>
      <c r="I2934" s="31" t="str">
        <f>IF(LEFT(H2934,4)="Tour",VLOOKUP(A2934,Database!$A:$C,3,FALSE),"")</f>
        <v/>
      </c>
      <c r="J2934" s="31" t="str">
        <f>VLOOKUP($A2934,Location!$A:$J,7,FALSE)</f>
        <v>TBD</v>
      </c>
      <c r="K2934" s="31" t="str">
        <f>IFERROR(VLOOKUP(J2934,Setup_Team!$B:$C,2,FALSE), "TDB")</f>
        <v>TDB</v>
      </c>
      <c r="L2934" s="31" t="str">
        <f>VLOOKUP($A2934,Location!$A:$J,8,FALSE)</f>
        <v>TBD</v>
      </c>
      <c r="M2934" s="31" t="str">
        <f>IFERROR(VLOOKUP(L2934,Setup_Team!$B:$C,2,FALSE), "TDB")</f>
        <v>TDB</v>
      </c>
      <c r="N2934" s="31" t="str">
        <f>VLOOKUP($A2934,Location!$A:$J,9,FALSE)</f>
        <v>Foxborough</v>
      </c>
      <c r="O2934" s="31" t="str">
        <f>VLOOKUP($A2934,Location!$A:$J,10,FALSE)</f>
        <v>Gillette Stadium</v>
      </c>
      <c r="R2934" s="31">
        <v>0</v>
      </c>
      <c r="S2934" s="25">
        <f>VLOOKUP($A2934,Database!$A:$Y,10,FALSE)</f>
        <v>0</v>
      </c>
      <c r="T2934" s="25">
        <f>VLOOKUP($A2934,Database!$A:$Y,11,FALSE)</f>
        <v>0</v>
      </c>
      <c r="U2934" s="25">
        <f>VLOOKUP($A2934,Database!$A:$Y,12,FALSE)</f>
        <v>0</v>
      </c>
      <c r="V2934" s="25" t="str">
        <f>VLOOKUP(A2934,Database!A:M,13,FALSE)</f>
        <v>À venir</v>
      </c>
      <c r="W2934" s="25" t="str">
        <f>VLOOKUP($A2934,Database!$A:$Y,20,FALSE)</f>
        <v/>
      </c>
      <c r="X2934" s="25" t="str">
        <f>VLOOKUP($A2934,Database!$A:$Y,21,FALSE)</f>
        <v/>
      </c>
      <c r="Y2934" s="25" t="str">
        <f ca="1">IF(C2934&lt;NOW(),IF(AND(P2934&gt;Q2934,W2934&gt;X2934),S2934,IF(AND(P2934=Q2934,W2934=X2934),T2934,IF(AND(P2934&lt;Q2934,W2934&lt;X2934),U2934,0))),"")</f>
        <v/>
      </c>
      <c r="Z2934" s="25">
        <f>IF(AND(P2934=W2934,Q2934=X2934),1,0)</f>
        <v>1</v>
      </c>
      <c r="AA2934" s="25" t="str">
        <f>IF(Z2934=0,"",IF(ISBLANK(VLOOKUP(A2934,Database!A:AA,22,FALSE)),"",VLOOKUP(A2934,Database!A:AA,22,FALSE)))</f>
        <v>Exact</v>
      </c>
      <c r="AB2934" s="25">
        <f ca="1">IFERROR(IF(AND(Y2934&lt;&gt;"",OR(V2934="Terminé",V2934="En cours")),VLOOKUP(AA2934,Setup_ScoreExactBonus!A:D,4,FALSE),0),0)</f>
        <v>0</v>
      </c>
      <c r="AC2934" s="31" t="str">
        <f t="shared" ca="1" si="7"/>
        <v/>
      </c>
      <c r="AD2934" s="31">
        <f ca="1">SUMIFS(AC$2:AC2934,D$2:D2934,D2934)*IF(R2934=0,1,2)</f>
        <v>0</v>
      </c>
    </row>
    <row r="2935" spans="1:30" x14ac:dyDescent="0.35">
      <c r="A2935" s="31">
        <f>IF(ISBLANK(B2935),"",COUNTIF(B$2:B2935,B2935))-1</f>
        <v>75</v>
      </c>
      <c r="B2935" s="31">
        <v>9</v>
      </c>
      <c r="C2935" s="10">
        <f>VLOOKUP($A2935,Database!$A:$Y,7,FALSE)</f>
        <v>46202.9375</v>
      </c>
      <c r="D2935" s="31" t="str">
        <f>VLOOKUP(Pronostics!$B2935,Setup_MPP!$A:$G,3,FALSE)</f>
        <v>Aurelien_dqp</v>
      </c>
      <c r="E2935" s="31" t="str">
        <f>VLOOKUP(Pronostics!$B2935,Setup_MPP!$A:$G,2,FALSE)</f>
        <v>Aurélien DE POULPIQUET</v>
      </c>
      <c r="F2935" s="31" t="str">
        <f>VLOOKUP($B2935,Setup_MPP!$A:$E,4,FALSE)</f>
        <v>#F4EA9D</v>
      </c>
      <c r="G2935" s="31" t="str">
        <f>VLOOKUP($B2935,Setup_MPP!$A:$E,5,FALSE)</f>
        <v>#D2C458</v>
      </c>
      <c r="H2935" s="31" t="str">
        <f>IFERROR(IF(AND(A2935&gt;=1,A2935&lt;=104),VLOOKUP($A2935,Location!$A:$J,6,FALSE),IF(A2935=0,"Avant l'ouverture",IF(OR(A2935=105,A2935=106),"Bonus"))),"")</f>
        <v>1/16 Finale</v>
      </c>
      <c r="I2935" s="31" t="str">
        <f>IF(LEFT(H2935,4)="Tour",VLOOKUP(A2935,Database!$A:$C,3,FALSE),"")</f>
        <v/>
      </c>
      <c r="J2935" s="31" t="str">
        <f>VLOOKUP($A2935,Location!$A:$J,7,FALSE)</f>
        <v>TBD</v>
      </c>
      <c r="K2935" s="31" t="str">
        <f>IFERROR(VLOOKUP(J2935,Setup_Team!$B:$C,2,FALSE), "TDB")</f>
        <v>TDB</v>
      </c>
      <c r="L2935" s="31" t="str">
        <f>VLOOKUP($A2935,Location!$A:$J,8,FALSE)</f>
        <v>TBD</v>
      </c>
      <c r="M2935" s="31" t="str">
        <f>IFERROR(VLOOKUP(L2935,Setup_Team!$B:$C,2,FALSE), "TDB")</f>
        <v>TDB</v>
      </c>
      <c r="N2935" s="31" t="str">
        <f>VLOOKUP($A2935,Location!$A:$J,9,FALSE)</f>
        <v>Foxborough</v>
      </c>
      <c r="O2935" s="31" t="str">
        <f>VLOOKUP($A2935,Location!$A:$J,10,FALSE)</f>
        <v>Gillette Stadium</v>
      </c>
      <c r="R2935" s="31">
        <v>0</v>
      </c>
      <c r="S2935" s="25">
        <f>VLOOKUP($A2935,Database!$A:$Y,10,FALSE)</f>
        <v>0</v>
      </c>
      <c r="T2935" s="25">
        <f>VLOOKUP($A2935,Database!$A:$Y,11,FALSE)</f>
        <v>0</v>
      </c>
      <c r="U2935" s="25">
        <f>VLOOKUP($A2935,Database!$A:$Y,12,FALSE)</f>
        <v>0</v>
      </c>
      <c r="V2935" s="25" t="str">
        <f>VLOOKUP(A2935,Database!A:M,13,FALSE)</f>
        <v>À venir</v>
      </c>
      <c r="W2935" s="25" t="str">
        <f>VLOOKUP($A2935,Database!$A:$Y,20,FALSE)</f>
        <v/>
      </c>
      <c r="X2935" s="25" t="str">
        <f>VLOOKUP($A2935,Database!$A:$Y,21,FALSE)</f>
        <v/>
      </c>
      <c r="Y2935" s="25" t="str">
        <f ca="1">IF(C2935&lt;NOW(),IF(AND(P2935&gt;Q2935,W2935&gt;X2935),S2935,IF(AND(P2935=Q2935,W2935=X2935),T2935,IF(AND(P2935&lt;Q2935,W2935&lt;X2935),U2935,0))),"")</f>
        <v/>
      </c>
      <c r="Z2935" s="25">
        <f>IF(AND(P2935=W2935,Q2935=X2935),1,0)</f>
        <v>1</v>
      </c>
      <c r="AA2935" s="25" t="str">
        <f>IF(Z2935=0,"",IF(ISBLANK(VLOOKUP(A2935,Database!A:AA,22,FALSE)),"",VLOOKUP(A2935,Database!A:AA,22,FALSE)))</f>
        <v>Exact</v>
      </c>
      <c r="AB2935" s="25">
        <f ca="1">IFERROR(IF(AND(Y2935&lt;&gt;"",OR(V2935="Terminé",V2935="En cours")),VLOOKUP(AA2935,Setup_ScoreExactBonus!A:D,4,FALSE),0),0)</f>
        <v>0</v>
      </c>
      <c r="AC2935" s="31" t="str">
        <f t="shared" ca="1" si="7"/>
        <v/>
      </c>
      <c r="AD2935" s="31">
        <f ca="1">SUMIFS(AC$2:AC2935,D$2:D2935,D2935)*IF(R2935=0,1,2)</f>
        <v>0</v>
      </c>
    </row>
    <row r="2936" spans="1:30" x14ac:dyDescent="0.35">
      <c r="A2936" s="31">
        <f>IF(ISBLANK(B2936),"",COUNTIF(B$2:B2936,B2936))-1</f>
        <v>75</v>
      </c>
      <c r="B2936" s="31">
        <v>10</v>
      </c>
      <c r="C2936" s="10">
        <f>VLOOKUP($A2936,Database!$A:$Y,7,FALSE)</f>
        <v>46202.9375</v>
      </c>
      <c r="D2936" s="31" t="str">
        <f>VLOOKUP(Pronostics!$B2936,Setup_MPP!$A:$G,3,FALSE)</f>
        <v>RandomPaul</v>
      </c>
      <c r="E2936" s="31" t="str">
        <f>VLOOKUP(Pronostics!$B2936,Setup_MPP!$A:$G,2,FALSE)</f>
        <v>Paul MONTESINOS</v>
      </c>
      <c r="F2936" s="31" t="str">
        <f>VLOOKUP($B2936,Setup_MPP!$A:$E,4,FALSE)</f>
        <v>#C4B0FF</v>
      </c>
      <c r="G2936" s="31" t="str">
        <f>VLOOKUP($B2936,Setup_MPP!$A:$E,5,FALSE)</f>
        <v>#7F66C8</v>
      </c>
      <c r="H2936" s="31" t="str">
        <f>IFERROR(IF(AND(A2936&gt;=1,A2936&lt;=104),VLOOKUP($A2936,Location!$A:$J,6,FALSE),IF(A2936=0,"Avant l'ouverture",IF(OR(A2936=105,A2936=106),"Bonus"))),"")</f>
        <v>1/16 Finale</v>
      </c>
      <c r="I2936" s="31" t="str">
        <f>IF(LEFT(H2936,4)="Tour",VLOOKUP(A2936,Database!$A:$C,3,FALSE),"")</f>
        <v/>
      </c>
      <c r="J2936" s="31" t="str">
        <f>VLOOKUP($A2936,Location!$A:$J,7,FALSE)</f>
        <v>TBD</v>
      </c>
      <c r="K2936" s="31" t="str">
        <f>IFERROR(VLOOKUP(J2936,Setup_Team!$B:$C,2,FALSE), "TDB")</f>
        <v>TDB</v>
      </c>
      <c r="L2936" s="31" t="str">
        <f>VLOOKUP($A2936,Location!$A:$J,8,FALSE)</f>
        <v>TBD</v>
      </c>
      <c r="M2936" s="31" t="str">
        <f>IFERROR(VLOOKUP(L2936,Setup_Team!$B:$C,2,FALSE), "TDB")</f>
        <v>TDB</v>
      </c>
      <c r="N2936" s="31" t="str">
        <f>VLOOKUP($A2936,Location!$A:$J,9,FALSE)</f>
        <v>Foxborough</v>
      </c>
      <c r="O2936" s="31" t="str">
        <f>VLOOKUP($A2936,Location!$A:$J,10,FALSE)</f>
        <v>Gillette Stadium</v>
      </c>
      <c r="R2936" s="31">
        <v>0</v>
      </c>
      <c r="S2936" s="25">
        <f>VLOOKUP($A2936,Database!$A:$Y,10,FALSE)</f>
        <v>0</v>
      </c>
      <c r="T2936" s="25">
        <f>VLOOKUP($A2936,Database!$A:$Y,11,FALSE)</f>
        <v>0</v>
      </c>
      <c r="U2936" s="25">
        <f>VLOOKUP($A2936,Database!$A:$Y,12,FALSE)</f>
        <v>0</v>
      </c>
      <c r="V2936" s="25" t="str">
        <f>VLOOKUP(A2936,Database!A:M,13,FALSE)</f>
        <v>À venir</v>
      </c>
      <c r="W2936" s="25" t="str">
        <f>VLOOKUP($A2936,Database!$A:$Y,20,FALSE)</f>
        <v/>
      </c>
      <c r="X2936" s="25" t="str">
        <f>VLOOKUP($A2936,Database!$A:$Y,21,FALSE)</f>
        <v/>
      </c>
      <c r="Y2936" s="25" t="str">
        <f ca="1">IF(C2936&lt;NOW(),IF(AND(P2936&gt;Q2936,W2936&gt;X2936),S2936,IF(AND(P2936=Q2936,W2936=X2936),T2936,IF(AND(P2936&lt;Q2936,W2936&lt;X2936),U2936,0))),"")</f>
        <v/>
      </c>
      <c r="Z2936" s="25">
        <f>IF(AND(P2936=W2936,Q2936=X2936),1,0)</f>
        <v>1</v>
      </c>
      <c r="AA2936" s="25" t="str">
        <f>IF(Z2936=0,"",IF(ISBLANK(VLOOKUP(A2936,Database!A:AA,22,FALSE)),"",VLOOKUP(A2936,Database!A:AA,22,FALSE)))</f>
        <v>Exact</v>
      </c>
      <c r="AB2936" s="25">
        <f ca="1">IFERROR(IF(AND(Y2936&lt;&gt;"",OR(V2936="Terminé",V2936="En cours")),VLOOKUP(AA2936,Setup_ScoreExactBonus!A:D,4,FALSE),0),0)</f>
        <v>0</v>
      </c>
      <c r="AC2936" s="31" t="str">
        <f t="shared" ca="1" si="7"/>
        <v/>
      </c>
      <c r="AD2936" s="31">
        <f ca="1">SUMIFS(AC$2:AC2936,D$2:D2936,D2936)*IF(R2936=0,1,2)</f>
        <v>0</v>
      </c>
    </row>
    <row r="2937" spans="1:30" x14ac:dyDescent="0.35">
      <c r="A2937" s="31">
        <f>IF(ISBLANK(B2937),"",COUNTIF(B$2:B2937,B2937))-1</f>
        <v>75</v>
      </c>
      <c r="B2937" s="31">
        <v>11</v>
      </c>
      <c r="C2937" s="10">
        <f>VLOOKUP($A2937,Database!$A:$Y,7,FALSE)</f>
        <v>46202.9375</v>
      </c>
      <c r="D2937" s="31" t="str">
        <f>VLOOKUP(Pronostics!$B2937,Setup_MPP!$A:$G,3,FALSE)</f>
        <v>Kinsley#8SA6T</v>
      </c>
      <c r="E2937" s="31" t="str">
        <f>VLOOKUP(Pronostics!$B2937,Setup_MPP!$A:$G,2,FALSE)</f>
        <v>Kinsley ROQUE</v>
      </c>
      <c r="F2937" s="31" t="str">
        <f>VLOOKUP($B2937,Setup_MPP!$A:$E,4,FALSE)</f>
        <v>#CBEBBA</v>
      </c>
      <c r="G2937" s="31" t="str">
        <f>VLOOKUP($B2937,Setup_MPP!$A:$E,5,FALSE)</f>
        <v>#70BC6E</v>
      </c>
      <c r="H2937" s="31" t="str">
        <f>IFERROR(IF(AND(A2937&gt;=1,A2937&lt;=104),VLOOKUP($A2937,Location!$A:$J,6,FALSE),IF(A2937=0,"Avant l'ouverture",IF(OR(A2937=105,A2937=106),"Bonus"))),"")</f>
        <v>1/16 Finale</v>
      </c>
      <c r="I2937" s="31" t="str">
        <f>IF(LEFT(H2937,4)="Tour",VLOOKUP(A2937,Database!$A:$C,3,FALSE),"")</f>
        <v/>
      </c>
      <c r="J2937" s="31" t="str">
        <f>VLOOKUP($A2937,Location!$A:$J,7,FALSE)</f>
        <v>TBD</v>
      </c>
      <c r="K2937" s="31" t="str">
        <f>IFERROR(VLOOKUP(J2937,Setup_Team!$B:$C,2,FALSE), "TDB")</f>
        <v>TDB</v>
      </c>
      <c r="L2937" s="31" t="str">
        <f>VLOOKUP($A2937,Location!$A:$J,8,FALSE)</f>
        <v>TBD</v>
      </c>
      <c r="M2937" s="31" t="str">
        <f>IFERROR(VLOOKUP(L2937,Setup_Team!$B:$C,2,FALSE), "TDB")</f>
        <v>TDB</v>
      </c>
      <c r="N2937" s="31" t="str">
        <f>VLOOKUP($A2937,Location!$A:$J,9,FALSE)</f>
        <v>Foxborough</v>
      </c>
      <c r="O2937" s="31" t="str">
        <f>VLOOKUP($A2937,Location!$A:$J,10,FALSE)</f>
        <v>Gillette Stadium</v>
      </c>
      <c r="R2937" s="31">
        <v>0</v>
      </c>
      <c r="S2937" s="25">
        <f>VLOOKUP($A2937,Database!$A:$Y,10,FALSE)</f>
        <v>0</v>
      </c>
      <c r="T2937" s="25">
        <f>VLOOKUP($A2937,Database!$A:$Y,11,FALSE)</f>
        <v>0</v>
      </c>
      <c r="U2937" s="25">
        <f>VLOOKUP($A2937,Database!$A:$Y,12,FALSE)</f>
        <v>0</v>
      </c>
      <c r="V2937" s="25" t="str">
        <f>VLOOKUP(A2937,Database!A:M,13,FALSE)</f>
        <v>À venir</v>
      </c>
      <c r="W2937" s="25" t="str">
        <f>VLOOKUP($A2937,Database!$A:$Y,20,FALSE)</f>
        <v/>
      </c>
      <c r="X2937" s="25" t="str">
        <f>VLOOKUP($A2937,Database!$A:$Y,21,FALSE)</f>
        <v/>
      </c>
      <c r="Y2937" s="25" t="str">
        <f ca="1">IF(C2937&lt;NOW(),IF(AND(P2937&gt;Q2937,W2937&gt;X2937),S2937,IF(AND(P2937=Q2937,W2937=X2937),T2937,IF(AND(P2937&lt;Q2937,W2937&lt;X2937),U2937,0))),"")</f>
        <v/>
      </c>
      <c r="Z2937" s="25">
        <f>IF(AND(P2937=W2937,Q2937=X2937),1,0)</f>
        <v>1</v>
      </c>
      <c r="AA2937" s="25" t="str">
        <f>IF(Z2937=0,"",IF(ISBLANK(VLOOKUP(A2937,Database!A:AA,22,FALSE)),"",VLOOKUP(A2937,Database!A:AA,22,FALSE)))</f>
        <v>Exact</v>
      </c>
      <c r="AB2937" s="25">
        <f ca="1">IFERROR(IF(AND(Y2937&lt;&gt;"",OR(V2937="Terminé",V2937="En cours")),VLOOKUP(AA2937,Setup_ScoreExactBonus!A:D,4,FALSE),0),0)</f>
        <v>0</v>
      </c>
      <c r="AC2937" s="31" t="str">
        <f t="shared" ca="1" si="7"/>
        <v/>
      </c>
      <c r="AD2937" s="31">
        <f ca="1">SUMIFS(AC$2:AC2937,D$2:D2937,D2937)*IF(R2937=0,1,2)</f>
        <v>0</v>
      </c>
    </row>
    <row r="2938" spans="1:30" x14ac:dyDescent="0.35">
      <c r="A2938" s="31">
        <f>IF(ISBLANK(B2938),"",COUNTIF(B$2:B2938,B2938))-1</f>
        <v>75</v>
      </c>
      <c r="B2938" s="31">
        <v>12</v>
      </c>
      <c r="C2938" s="10">
        <f>VLOOKUP($A2938,Database!$A:$Y,7,FALSE)</f>
        <v>46202.9375</v>
      </c>
      <c r="D2938" s="31" t="str">
        <f>VLOOKUP(Pronostics!$B2938,Setup_MPP!$A:$G,3,FALSE)</f>
        <v>Jaouad1</v>
      </c>
      <c r="E2938" s="31" t="str">
        <f>VLOOKUP(Pronostics!$B2938,Setup_MPP!$A:$G,2,FALSE)</f>
        <v>Jaouad SETTI</v>
      </c>
      <c r="F2938" s="31" t="str">
        <f>VLOOKUP($B2938,Setup_MPP!$A:$E,4,FALSE)</f>
        <v>#C2D4FF</v>
      </c>
      <c r="G2938" s="31" t="str">
        <f>VLOOKUP($B2938,Setup_MPP!$A:$E,5,FALSE)</f>
        <v>#6586D5</v>
      </c>
      <c r="H2938" s="31" t="str">
        <f>IFERROR(IF(AND(A2938&gt;=1,A2938&lt;=104),VLOOKUP($A2938,Location!$A:$J,6,FALSE),IF(A2938=0,"Avant l'ouverture",IF(OR(A2938=105,A2938=106),"Bonus"))),"")</f>
        <v>1/16 Finale</v>
      </c>
      <c r="I2938" s="31" t="str">
        <f>IF(LEFT(H2938,4)="Tour",VLOOKUP(A2938,Database!$A:$C,3,FALSE),"")</f>
        <v/>
      </c>
      <c r="J2938" s="31" t="str">
        <f>VLOOKUP($A2938,Location!$A:$J,7,FALSE)</f>
        <v>TBD</v>
      </c>
      <c r="K2938" s="31" t="str">
        <f>IFERROR(VLOOKUP(J2938,Setup_Team!$B:$C,2,FALSE), "TDB")</f>
        <v>TDB</v>
      </c>
      <c r="L2938" s="31" t="str">
        <f>VLOOKUP($A2938,Location!$A:$J,8,FALSE)</f>
        <v>TBD</v>
      </c>
      <c r="M2938" s="31" t="str">
        <f>IFERROR(VLOOKUP(L2938,Setup_Team!$B:$C,2,FALSE), "TDB")</f>
        <v>TDB</v>
      </c>
      <c r="N2938" s="31" t="str">
        <f>VLOOKUP($A2938,Location!$A:$J,9,FALSE)</f>
        <v>Foxborough</v>
      </c>
      <c r="O2938" s="31" t="str">
        <f>VLOOKUP($A2938,Location!$A:$J,10,FALSE)</f>
        <v>Gillette Stadium</v>
      </c>
      <c r="R2938" s="31">
        <v>0</v>
      </c>
      <c r="S2938" s="25">
        <f>VLOOKUP($A2938,Database!$A:$Y,10,FALSE)</f>
        <v>0</v>
      </c>
      <c r="T2938" s="25">
        <f>VLOOKUP($A2938,Database!$A:$Y,11,FALSE)</f>
        <v>0</v>
      </c>
      <c r="U2938" s="25">
        <f>VLOOKUP($A2938,Database!$A:$Y,12,FALSE)</f>
        <v>0</v>
      </c>
      <c r="V2938" s="25" t="str">
        <f>VLOOKUP(A2938,Database!A:M,13,FALSE)</f>
        <v>À venir</v>
      </c>
      <c r="W2938" s="25" t="str">
        <f>VLOOKUP($A2938,Database!$A:$Y,20,FALSE)</f>
        <v/>
      </c>
      <c r="X2938" s="25" t="str">
        <f>VLOOKUP($A2938,Database!$A:$Y,21,FALSE)</f>
        <v/>
      </c>
      <c r="Y2938" s="25" t="str">
        <f ca="1">IF(C2938&lt;NOW(),IF(AND(P2938&gt;Q2938,W2938&gt;X2938),S2938,IF(AND(P2938=Q2938,W2938=X2938),T2938,IF(AND(P2938&lt;Q2938,W2938&lt;X2938),U2938,0))),"")</f>
        <v/>
      </c>
      <c r="Z2938" s="25">
        <f>IF(AND(P2938=W2938,Q2938=X2938),1,0)</f>
        <v>1</v>
      </c>
      <c r="AA2938" s="25" t="str">
        <f>IF(Z2938=0,"",IF(ISBLANK(VLOOKUP(A2938,Database!A:AA,22,FALSE)),"",VLOOKUP(A2938,Database!A:AA,22,FALSE)))</f>
        <v>Exact</v>
      </c>
      <c r="AB2938" s="25">
        <f ca="1">IFERROR(IF(AND(Y2938&lt;&gt;"",OR(V2938="Terminé",V2938="En cours")),VLOOKUP(AA2938,Setup_ScoreExactBonus!A:D,4,FALSE),0),0)</f>
        <v>0</v>
      </c>
      <c r="AC2938" s="31" t="str">
        <f t="shared" ca="1" si="7"/>
        <v/>
      </c>
      <c r="AD2938" s="31">
        <f ca="1">SUMIFS(AC$2:AC2938,D$2:D2938,D2938)*IF(R2938=0,1,2)</f>
        <v>0</v>
      </c>
    </row>
    <row r="2939" spans="1:30" x14ac:dyDescent="0.35">
      <c r="A2939" s="31">
        <f>IF(ISBLANK(B2939),"",COUNTIF(B$2:B2939,B2939))-1</f>
        <v>75</v>
      </c>
      <c r="B2939" s="31">
        <v>13</v>
      </c>
      <c r="C2939" s="10">
        <f>VLOOKUP($A2939,Database!$A:$Y,7,FALSE)</f>
        <v>46202.9375</v>
      </c>
      <c r="D2939" s="31" t="str">
        <f>VLOOKUP(Pronostics!$B2939,Setup_MPP!$A:$G,3,FALSE)</f>
        <v>Julien_I</v>
      </c>
      <c r="E2939" s="31" t="str">
        <f>VLOOKUP(Pronostics!$B2939,Setup_MPP!$A:$G,2,FALSE)</f>
        <v>Julien INGE</v>
      </c>
      <c r="F2939" s="31" t="str">
        <f>VLOOKUP($B2939,Setup_MPP!$A:$E,4,FALSE)</f>
        <v>#C1E0EF</v>
      </c>
      <c r="G2939" s="31" t="str">
        <f>VLOOKUP($B2939,Setup_MPP!$A:$E,5,FALSE)</f>
        <v>#4F91B2</v>
      </c>
      <c r="H2939" s="31" t="str">
        <f>IFERROR(IF(AND(A2939&gt;=1,A2939&lt;=104),VLOOKUP($A2939,Location!$A:$J,6,FALSE),IF(A2939=0,"Avant l'ouverture",IF(OR(A2939=105,A2939=106),"Bonus"))),"")</f>
        <v>1/16 Finale</v>
      </c>
      <c r="I2939" s="31" t="str">
        <f>IF(LEFT(H2939,4)="Tour",VLOOKUP(A2939,Database!$A:$C,3,FALSE),"")</f>
        <v/>
      </c>
      <c r="J2939" s="31" t="str">
        <f>VLOOKUP($A2939,Location!$A:$J,7,FALSE)</f>
        <v>TBD</v>
      </c>
      <c r="K2939" s="31" t="str">
        <f>IFERROR(VLOOKUP(J2939,Setup_Team!$B:$C,2,FALSE), "TDB")</f>
        <v>TDB</v>
      </c>
      <c r="L2939" s="31" t="str">
        <f>VLOOKUP($A2939,Location!$A:$J,8,FALSE)</f>
        <v>TBD</v>
      </c>
      <c r="M2939" s="31" t="str">
        <f>IFERROR(VLOOKUP(L2939,Setup_Team!$B:$C,2,FALSE), "TDB")</f>
        <v>TDB</v>
      </c>
      <c r="N2939" s="31" t="str">
        <f>VLOOKUP($A2939,Location!$A:$J,9,FALSE)</f>
        <v>Foxborough</v>
      </c>
      <c r="O2939" s="31" t="str">
        <f>VLOOKUP($A2939,Location!$A:$J,10,FALSE)</f>
        <v>Gillette Stadium</v>
      </c>
      <c r="R2939" s="31">
        <v>0</v>
      </c>
      <c r="S2939" s="25">
        <f>VLOOKUP($A2939,Database!$A:$Y,10,FALSE)</f>
        <v>0</v>
      </c>
      <c r="T2939" s="25">
        <f>VLOOKUP($A2939,Database!$A:$Y,11,FALSE)</f>
        <v>0</v>
      </c>
      <c r="U2939" s="25">
        <f>VLOOKUP($A2939,Database!$A:$Y,12,FALSE)</f>
        <v>0</v>
      </c>
      <c r="V2939" s="25" t="str">
        <f>VLOOKUP(A2939,Database!A:M,13,FALSE)</f>
        <v>À venir</v>
      </c>
      <c r="W2939" s="25" t="str">
        <f>VLOOKUP($A2939,Database!$A:$Y,20,FALSE)</f>
        <v/>
      </c>
      <c r="X2939" s="25" t="str">
        <f>VLOOKUP($A2939,Database!$A:$Y,21,FALSE)</f>
        <v/>
      </c>
      <c r="Y2939" s="25" t="str">
        <f ca="1">IF(C2939&lt;NOW(),IF(AND(P2939&gt;Q2939,W2939&gt;X2939),S2939,IF(AND(P2939=Q2939,W2939=X2939),T2939,IF(AND(P2939&lt;Q2939,W2939&lt;X2939),U2939,0))),"")</f>
        <v/>
      </c>
      <c r="Z2939" s="25">
        <f>IF(AND(P2939=W2939,Q2939=X2939),1,0)</f>
        <v>1</v>
      </c>
      <c r="AA2939" s="25" t="str">
        <f>IF(Z2939=0,"",IF(ISBLANK(VLOOKUP(A2939,Database!A:AA,22,FALSE)),"",VLOOKUP(A2939,Database!A:AA,22,FALSE)))</f>
        <v>Exact</v>
      </c>
      <c r="AB2939" s="25">
        <f ca="1">IFERROR(IF(AND(Y2939&lt;&gt;"",OR(V2939="Terminé",V2939="En cours")),VLOOKUP(AA2939,Setup_ScoreExactBonus!A:D,4,FALSE),0),0)</f>
        <v>0</v>
      </c>
      <c r="AC2939" s="31" t="str">
        <f t="shared" ca="1" si="7"/>
        <v/>
      </c>
      <c r="AD2939" s="31">
        <f ca="1">SUMIFS(AC$2:AC2939,D$2:D2939,D2939)*IF(R2939=0,1,2)</f>
        <v>0</v>
      </c>
    </row>
    <row r="2940" spans="1:30" x14ac:dyDescent="0.35">
      <c r="A2940" s="31">
        <f>IF(ISBLANK(B2940),"",COUNTIF(B$2:B2940,B2940))-1</f>
        <v>75</v>
      </c>
      <c r="B2940" s="31">
        <v>14</v>
      </c>
      <c r="C2940" s="10">
        <f>VLOOKUP($A2940,Database!$A:$Y,7,FALSE)</f>
        <v>46202.9375</v>
      </c>
      <c r="D2940" s="31" t="str">
        <f>VLOOKUP(Pronostics!$B2940,Setup_MPP!$A:$G,3,FALSE)</f>
        <v>MarieEYT</v>
      </c>
      <c r="E2940" s="31" t="str">
        <f>VLOOKUP(Pronostics!$B2940,Setup_MPP!$A:$G,2,FALSE)</f>
        <v>Marie EXBRAYAT</v>
      </c>
      <c r="F2940" s="31" t="str">
        <f>VLOOKUP($B2940,Setup_MPP!$A:$E,4,FALSE)</f>
        <v>#FFAFD2</v>
      </c>
      <c r="G2940" s="31" t="str">
        <f>VLOOKUP($B2940,Setup_MPP!$A:$E,5,FALSE)</f>
        <v>#F2589B</v>
      </c>
      <c r="H2940" s="31" t="str">
        <f>IFERROR(IF(AND(A2940&gt;=1,A2940&lt;=104),VLOOKUP($A2940,Location!$A:$J,6,FALSE),IF(A2940=0,"Avant l'ouverture",IF(OR(A2940=105,A2940=106),"Bonus"))),"")</f>
        <v>1/16 Finale</v>
      </c>
      <c r="I2940" s="31" t="str">
        <f>IF(LEFT(H2940,4)="Tour",VLOOKUP(A2940,Database!$A:$C,3,FALSE),"")</f>
        <v/>
      </c>
      <c r="J2940" s="31" t="str">
        <f>VLOOKUP($A2940,Location!$A:$J,7,FALSE)</f>
        <v>TBD</v>
      </c>
      <c r="K2940" s="31" t="str">
        <f>IFERROR(VLOOKUP(J2940,Setup_Team!$B:$C,2,FALSE), "TDB")</f>
        <v>TDB</v>
      </c>
      <c r="L2940" s="31" t="str">
        <f>VLOOKUP($A2940,Location!$A:$J,8,FALSE)</f>
        <v>TBD</v>
      </c>
      <c r="M2940" s="31" t="str">
        <f>IFERROR(VLOOKUP(L2940,Setup_Team!$B:$C,2,FALSE), "TDB")</f>
        <v>TDB</v>
      </c>
      <c r="N2940" s="31" t="str">
        <f>VLOOKUP($A2940,Location!$A:$J,9,FALSE)</f>
        <v>Foxborough</v>
      </c>
      <c r="O2940" s="31" t="str">
        <f>VLOOKUP($A2940,Location!$A:$J,10,FALSE)</f>
        <v>Gillette Stadium</v>
      </c>
      <c r="R2940" s="31">
        <v>0</v>
      </c>
      <c r="S2940" s="25">
        <f>VLOOKUP($A2940,Database!$A:$Y,10,FALSE)</f>
        <v>0</v>
      </c>
      <c r="T2940" s="25">
        <f>VLOOKUP($A2940,Database!$A:$Y,11,FALSE)</f>
        <v>0</v>
      </c>
      <c r="U2940" s="25">
        <f>VLOOKUP($A2940,Database!$A:$Y,12,FALSE)</f>
        <v>0</v>
      </c>
      <c r="V2940" s="25" t="str">
        <f>VLOOKUP(A2940,Database!A:M,13,FALSE)</f>
        <v>À venir</v>
      </c>
      <c r="W2940" s="25" t="str">
        <f>VLOOKUP($A2940,Database!$A:$Y,20,FALSE)</f>
        <v/>
      </c>
      <c r="X2940" s="25" t="str">
        <f>VLOOKUP($A2940,Database!$A:$Y,21,FALSE)</f>
        <v/>
      </c>
      <c r="Y2940" s="25" t="str">
        <f ca="1">IF(C2940&lt;NOW(),IF(AND(P2940&gt;Q2940,W2940&gt;X2940),S2940,IF(AND(P2940=Q2940,W2940=X2940),T2940,IF(AND(P2940&lt;Q2940,W2940&lt;X2940),U2940,0))),"")</f>
        <v/>
      </c>
      <c r="Z2940" s="25">
        <f>IF(AND(P2940=W2940,Q2940=X2940),1,0)</f>
        <v>1</v>
      </c>
      <c r="AA2940" s="25" t="str">
        <f>IF(Z2940=0,"",IF(ISBLANK(VLOOKUP(A2940,Database!A:AA,22,FALSE)),"",VLOOKUP(A2940,Database!A:AA,22,FALSE)))</f>
        <v>Exact</v>
      </c>
      <c r="AB2940" s="25">
        <f ca="1">IFERROR(IF(AND(Y2940&lt;&gt;"",OR(V2940="Terminé",V2940="En cours")),VLOOKUP(AA2940,Setup_ScoreExactBonus!A:D,4,FALSE),0),0)</f>
        <v>0</v>
      </c>
      <c r="AC2940" s="31" t="str">
        <f t="shared" ca="1" si="7"/>
        <v/>
      </c>
      <c r="AD2940" s="31">
        <f ca="1">SUMIFS(AC$2:AC2940,D$2:D2940,D2940)*IF(R2940=0,1,2)</f>
        <v>0</v>
      </c>
    </row>
    <row r="2941" spans="1:30" x14ac:dyDescent="0.35">
      <c r="A2941" s="31">
        <f>IF(ISBLANK(B2941),"",COUNTIF(B$2:B2941,B2941))-1</f>
        <v>75</v>
      </c>
      <c r="B2941" s="31">
        <v>15</v>
      </c>
      <c r="C2941" s="10">
        <f>VLOOKUP($A2941,Database!$A:$Y,7,FALSE)</f>
        <v>46202.9375</v>
      </c>
      <c r="D2941" s="31" t="str">
        <f>VLOOKUP(Pronostics!$B2941,Setup_MPP!$A:$G,3,FALSE)</f>
        <v>Amine#8UL9R</v>
      </c>
      <c r="E2941" s="31" t="str">
        <f>VLOOKUP(Pronostics!$B2941,Setup_MPP!$A:$G,2,FALSE)</f>
        <v>Amine ZARROUKI</v>
      </c>
      <c r="F2941" s="31" t="str">
        <f>VLOOKUP($B2941,Setup_MPP!$A:$E,4,FALSE)</f>
        <v>#FF9898</v>
      </c>
      <c r="G2941" s="31" t="str">
        <f>VLOOKUP($B2941,Setup_MPP!$A:$E,5,FALSE)</f>
        <v>#FF5D5D</v>
      </c>
      <c r="H2941" s="31" t="str">
        <f>IFERROR(IF(AND(A2941&gt;=1,A2941&lt;=104),VLOOKUP($A2941,Location!$A:$J,6,FALSE),IF(A2941=0,"Avant l'ouverture",IF(OR(A2941=105,A2941=106),"Bonus"))),"")</f>
        <v>1/16 Finale</v>
      </c>
      <c r="I2941" s="31" t="str">
        <f>IF(LEFT(H2941,4)="Tour",VLOOKUP(A2941,Database!$A:$C,3,FALSE),"")</f>
        <v/>
      </c>
      <c r="J2941" s="31" t="str">
        <f>VLOOKUP($A2941,Location!$A:$J,7,FALSE)</f>
        <v>TBD</v>
      </c>
      <c r="K2941" s="31" t="str">
        <f>IFERROR(VLOOKUP(J2941,Setup_Team!$B:$C,2,FALSE), "TDB")</f>
        <v>TDB</v>
      </c>
      <c r="L2941" s="31" t="str">
        <f>VLOOKUP($A2941,Location!$A:$J,8,FALSE)</f>
        <v>TBD</v>
      </c>
      <c r="M2941" s="31" t="str">
        <f>IFERROR(VLOOKUP(L2941,Setup_Team!$B:$C,2,FALSE), "TDB")</f>
        <v>TDB</v>
      </c>
      <c r="N2941" s="31" t="str">
        <f>VLOOKUP($A2941,Location!$A:$J,9,FALSE)</f>
        <v>Foxborough</v>
      </c>
      <c r="O2941" s="31" t="str">
        <f>VLOOKUP($A2941,Location!$A:$J,10,FALSE)</f>
        <v>Gillette Stadium</v>
      </c>
      <c r="R2941" s="31">
        <v>0</v>
      </c>
      <c r="S2941" s="25">
        <f>VLOOKUP($A2941,Database!$A:$Y,10,FALSE)</f>
        <v>0</v>
      </c>
      <c r="T2941" s="25">
        <f>VLOOKUP($A2941,Database!$A:$Y,11,FALSE)</f>
        <v>0</v>
      </c>
      <c r="U2941" s="25">
        <f>VLOOKUP($A2941,Database!$A:$Y,12,FALSE)</f>
        <v>0</v>
      </c>
      <c r="V2941" s="25" t="str">
        <f>VLOOKUP(A2941,Database!A:M,13,FALSE)</f>
        <v>À venir</v>
      </c>
      <c r="W2941" s="25" t="str">
        <f>VLOOKUP($A2941,Database!$A:$Y,20,FALSE)</f>
        <v/>
      </c>
      <c r="X2941" s="25" t="str">
        <f>VLOOKUP($A2941,Database!$A:$Y,21,FALSE)</f>
        <v/>
      </c>
      <c r="Y2941" s="25" t="str">
        <f ca="1">IF(C2941&lt;NOW(),IF(AND(P2941&gt;Q2941,W2941&gt;X2941),S2941,IF(AND(P2941=Q2941,W2941=X2941),T2941,IF(AND(P2941&lt;Q2941,W2941&lt;X2941),U2941,0))),"")</f>
        <v/>
      </c>
      <c r="Z2941" s="25">
        <f>IF(AND(P2941=W2941,Q2941=X2941),1,0)</f>
        <v>1</v>
      </c>
      <c r="AA2941" s="25" t="str">
        <f>IF(Z2941=0,"",IF(ISBLANK(VLOOKUP(A2941,Database!A:AA,22,FALSE)),"",VLOOKUP(A2941,Database!A:AA,22,FALSE)))</f>
        <v>Exact</v>
      </c>
      <c r="AB2941" s="25">
        <f ca="1">IFERROR(IF(AND(Y2941&lt;&gt;"",OR(V2941="Terminé",V2941="En cours")),VLOOKUP(AA2941,Setup_ScoreExactBonus!A:D,4,FALSE),0),0)</f>
        <v>0</v>
      </c>
      <c r="AC2941" s="31" t="str">
        <f t="shared" ca="1" si="7"/>
        <v/>
      </c>
      <c r="AD2941" s="31">
        <f ca="1">SUMIFS(AC$2:AC2941,D$2:D2941,D2941)*IF(R2941=0,1,2)</f>
        <v>0</v>
      </c>
    </row>
    <row r="2942" spans="1:30" x14ac:dyDescent="0.35">
      <c r="A2942" s="31">
        <f>IF(ISBLANK(B2942),"",COUNTIF(B$2:B2942,B2942))-1</f>
        <v>75</v>
      </c>
      <c r="B2942" s="31">
        <v>16</v>
      </c>
      <c r="C2942" s="10">
        <f>VLOOKUP($A2942,Database!$A:$Y,7,FALSE)</f>
        <v>46202.9375</v>
      </c>
      <c r="D2942" s="31" t="str">
        <f>VLOOKUP(Pronostics!$B2942,Setup_MPP!$A:$G,3,FALSE)</f>
        <v>Laura#8V93E</v>
      </c>
      <c r="E2942" s="31" t="str">
        <f>VLOOKUP(Pronostics!$B2942,Setup_MPP!$A:$G,2,FALSE)</f>
        <v>Laura GIULIANO</v>
      </c>
      <c r="F2942" s="31" t="str">
        <f>VLOOKUP($B2942,Setup_MPP!$A:$E,4,FALSE)</f>
        <v>#86A4FE</v>
      </c>
      <c r="G2942" s="31" t="str">
        <f>VLOOKUP($B2942,Setup_MPP!$A:$E,5,FALSE)</f>
        <v>#3769FF</v>
      </c>
      <c r="H2942" s="31" t="str">
        <f>IFERROR(IF(AND(A2942&gt;=1,A2942&lt;=104),VLOOKUP($A2942,Location!$A:$J,6,FALSE),IF(A2942=0,"Avant l'ouverture",IF(OR(A2942=105,A2942=106),"Bonus"))),"")</f>
        <v>1/16 Finale</v>
      </c>
      <c r="I2942" s="31" t="str">
        <f>IF(LEFT(H2942,4)="Tour",VLOOKUP(A2942,Database!$A:$C,3,FALSE),"")</f>
        <v/>
      </c>
      <c r="J2942" s="31" t="str">
        <f>VLOOKUP($A2942,Location!$A:$J,7,FALSE)</f>
        <v>TBD</v>
      </c>
      <c r="K2942" s="31" t="str">
        <f>IFERROR(VLOOKUP(J2942,Setup_Team!$B:$C,2,FALSE), "TDB")</f>
        <v>TDB</v>
      </c>
      <c r="L2942" s="31" t="str">
        <f>VLOOKUP($A2942,Location!$A:$J,8,FALSE)</f>
        <v>TBD</v>
      </c>
      <c r="M2942" s="31" t="str">
        <f>IFERROR(VLOOKUP(L2942,Setup_Team!$B:$C,2,FALSE), "TDB")</f>
        <v>TDB</v>
      </c>
      <c r="N2942" s="31" t="str">
        <f>VLOOKUP($A2942,Location!$A:$J,9,FALSE)</f>
        <v>Foxborough</v>
      </c>
      <c r="O2942" s="31" t="str">
        <f>VLOOKUP($A2942,Location!$A:$J,10,FALSE)</f>
        <v>Gillette Stadium</v>
      </c>
      <c r="R2942" s="31">
        <v>0</v>
      </c>
      <c r="S2942" s="25">
        <f>VLOOKUP($A2942,Database!$A:$Y,10,FALSE)</f>
        <v>0</v>
      </c>
      <c r="T2942" s="25">
        <f>VLOOKUP($A2942,Database!$A:$Y,11,FALSE)</f>
        <v>0</v>
      </c>
      <c r="U2942" s="25">
        <f>VLOOKUP($A2942,Database!$A:$Y,12,FALSE)</f>
        <v>0</v>
      </c>
      <c r="V2942" s="25" t="str">
        <f>VLOOKUP(A2942,Database!A:M,13,FALSE)</f>
        <v>À venir</v>
      </c>
      <c r="W2942" s="25" t="str">
        <f>VLOOKUP($A2942,Database!$A:$Y,20,FALSE)</f>
        <v/>
      </c>
      <c r="X2942" s="25" t="str">
        <f>VLOOKUP($A2942,Database!$A:$Y,21,FALSE)</f>
        <v/>
      </c>
      <c r="Y2942" s="25" t="str">
        <f ca="1">IF(C2942&lt;NOW(),IF(AND(P2942&gt;Q2942,W2942&gt;X2942),S2942,IF(AND(P2942=Q2942,W2942=X2942),T2942,IF(AND(P2942&lt;Q2942,W2942&lt;X2942),U2942,0))),"")</f>
        <v/>
      </c>
      <c r="Z2942" s="25">
        <f>IF(AND(P2942=W2942,Q2942=X2942),1,0)</f>
        <v>1</v>
      </c>
      <c r="AA2942" s="25" t="str">
        <f>IF(Z2942=0,"",IF(ISBLANK(VLOOKUP(A2942,Database!A:AA,22,FALSE)),"",VLOOKUP(A2942,Database!A:AA,22,FALSE)))</f>
        <v>Exact</v>
      </c>
      <c r="AB2942" s="25">
        <f ca="1">IFERROR(IF(AND(Y2942&lt;&gt;"",OR(V2942="Terminé",V2942="En cours")),VLOOKUP(AA2942,Setup_ScoreExactBonus!A:D,4,FALSE),0),0)</f>
        <v>0</v>
      </c>
      <c r="AC2942" s="31" t="str">
        <f t="shared" ca="1" si="7"/>
        <v/>
      </c>
      <c r="AD2942" s="31">
        <f ca="1">SUMIFS(AC$2:AC2942,D$2:D2942,D2942)*IF(R2942=0,1,2)</f>
        <v>0</v>
      </c>
    </row>
    <row r="2943" spans="1:30" x14ac:dyDescent="0.35">
      <c r="A2943" s="31">
        <f>IF(ISBLANK(B2943),"",COUNTIF(B$2:B2943,B2943))-1</f>
        <v>75</v>
      </c>
      <c r="B2943" s="31">
        <v>17</v>
      </c>
      <c r="C2943" s="10">
        <f>VLOOKUP($A2943,Database!$A:$Y,7,FALSE)</f>
        <v>46202.9375</v>
      </c>
      <c r="D2943" s="31" t="str">
        <f>VLOOKUP(Pronostics!$B2943,Setup_MPP!$A:$G,3,FALSE)</f>
        <v>Joueur17</v>
      </c>
      <c r="E2943" s="31" t="str">
        <f>VLOOKUP(Pronostics!$B2943,Setup_MPP!$A:$G,2,FALSE)</f>
        <v>Joueur17</v>
      </c>
      <c r="F2943" s="31" t="str">
        <f>VLOOKUP($B2943,Setup_MPP!$A:$E,4,FALSE)</f>
        <v>#FFB0B0</v>
      </c>
      <c r="G2943" s="31" t="str">
        <f>VLOOKUP($B2943,Setup_MPP!$A:$E,5,FALSE)</f>
        <v>#F25757</v>
      </c>
      <c r="H2943" s="31" t="str">
        <f>IFERROR(IF(AND(A2943&gt;=1,A2943&lt;=104),VLOOKUP($A2943,Location!$A:$J,6,FALSE),IF(A2943=0,"Avant l'ouverture",IF(OR(A2943=105,A2943=106),"Bonus"))),"")</f>
        <v>1/16 Finale</v>
      </c>
      <c r="I2943" s="31" t="str">
        <f>IF(LEFT(H2943,4)="Tour",VLOOKUP(A2943,Database!$A:$C,3,FALSE),"")</f>
        <v/>
      </c>
      <c r="J2943" s="31" t="str">
        <f>VLOOKUP($A2943,Location!$A:$J,7,FALSE)</f>
        <v>TBD</v>
      </c>
      <c r="K2943" s="31" t="str">
        <f>IFERROR(VLOOKUP(J2943,Setup_Team!$B:$C,2,FALSE), "TDB")</f>
        <v>TDB</v>
      </c>
      <c r="L2943" s="31" t="str">
        <f>VLOOKUP($A2943,Location!$A:$J,8,FALSE)</f>
        <v>TBD</v>
      </c>
      <c r="M2943" s="31" t="str">
        <f>IFERROR(VLOOKUP(L2943,Setup_Team!$B:$C,2,FALSE), "TDB")</f>
        <v>TDB</v>
      </c>
      <c r="N2943" s="31" t="str">
        <f>VLOOKUP($A2943,Location!$A:$J,9,FALSE)</f>
        <v>Foxborough</v>
      </c>
      <c r="O2943" s="31" t="str">
        <f>VLOOKUP($A2943,Location!$A:$J,10,FALSE)</f>
        <v>Gillette Stadium</v>
      </c>
      <c r="R2943" s="31">
        <v>0</v>
      </c>
      <c r="S2943" s="25">
        <f>VLOOKUP($A2943,Database!$A:$Y,10,FALSE)</f>
        <v>0</v>
      </c>
      <c r="T2943" s="25">
        <f>VLOOKUP($A2943,Database!$A:$Y,11,FALSE)</f>
        <v>0</v>
      </c>
      <c r="U2943" s="25">
        <f>VLOOKUP($A2943,Database!$A:$Y,12,FALSE)</f>
        <v>0</v>
      </c>
      <c r="V2943" s="25" t="str">
        <f>VLOOKUP(A2943,Database!A:M,13,FALSE)</f>
        <v>À venir</v>
      </c>
      <c r="W2943" s="25" t="str">
        <f>VLOOKUP($A2943,Database!$A:$Y,20,FALSE)</f>
        <v/>
      </c>
      <c r="X2943" s="25" t="str">
        <f>VLOOKUP($A2943,Database!$A:$Y,21,FALSE)</f>
        <v/>
      </c>
      <c r="Y2943" s="25" t="str">
        <f ca="1">IF(C2943&lt;NOW(),IF(AND(P2943&gt;Q2943,W2943&gt;X2943),S2943,IF(AND(P2943=Q2943,W2943=X2943),T2943,IF(AND(P2943&lt;Q2943,W2943&lt;X2943),U2943,0))),"")</f>
        <v/>
      </c>
      <c r="Z2943" s="25">
        <f>IF(AND(P2943=W2943,Q2943=X2943),1,0)</f>
        <v>1</v>
      </c>
      <c r="AA2943" s="25" t="str">
        <f>IF(Z2943=0,"",IF(ISBLANK(VLOOKUP(A2943,Database!A:AA,22,FALSE)),"",VLOOKUP(A2943,Database!A:AA,22,FALSE)))</f>
        <v>Exact</v>
      </c>
      <c r="AB2943" s="25">
        <f ca="1">IFERROR(IF(AND(Y2943&lt;&gt;"",OR(V2943="Terminé",V2943="En cours")),VLOOKUP(AA2943,Setup_ScoreExactBonus!A:D,4,FALSE),0),0)</f>
        <v>0</v>
      </c>
      <c r="AC2943" s="31" t="str">
        <f t="shared" ca="1" si="7"/>
        <v/>
      </c>
      <c r="AD2943" s="31">
        <f ca="1">SUMIFS(AC$2:AC2943,D$2:D2943,D2943)*IF(R2943=0,1,2)</f>
        <v>0</v>
      </c>
    </row>
    <row r="2944" spans="1:30" x14ac:dyDescent="0.35">
      <c r="A2944" s="31">
        <f>IF(ISBLANK(B2944),"",COUNTIF(B$2:B2944,B2944))-1</f>
        <v>75</v>
      </c>
      <c r="B2944" s="31">
        <v>18</v>
      </c>
      <c r="C2944" s="10">
        <f>VLOOKUP($A2944,Database!$A:$Y,7,FALSE)</f>
        <v>46202.9375</v>
      </c>
      <c r="D2944" s="31" t="str">
        <f>VLOOKUP(Pronostics!$B2944,Setup_MPP!$A:$G,3,FALSE)</f>
        <v>Joueur18</v>
      </c>
      <c r="E2944" s="31" t="str">
        <f>VLOOKUP(Pronostics!$B2944,Setup_MPP!$A:$G,2,FALSE)</f>
        <v>Joueur18</v>
      </c>
      <c r="F2944" s="31" t="str">
        <f>VLOOKUP($B2944,Setup_MPP!$A:$E,4,FALSE)</f>
        <v>#FFC9B0</v>
      </c>
      <c r="G2944" s="31" t="str">
        <f>VLOOKUP($B2944,Setup_MPP!$A:$E,5,FALSE)</f>
        <v>#F28D57</v>
      </c>
      <c r="H2944" s="31" t="str">
        <f>IFERROR(IF(AND(A2944&gt;=1,A2944&lt;=104),VLOOKUP($A2944,Location!$A:$J,6,FALSE),IF(A2944=0,"Avant l'ouverture",IF(OR(A2944=105,A2944=106),"Bonus"))),"")</f>
        <v>1/16 Finale</v>
      </c>
      <c r="I2944" s="31" t="str">
        <f>IF(LEFT(H2944,4)="Tour",VLOOKUP(A2944,Database!$A:$C,3,FALSE),"")</f>
        <v/>
      </c>
      <c r="J2944" s="31" t="str">
        <f>VLOOKUP($A2944,Location!$A:$J,7,FALSE)</f>
        <v>TBD</v>
      </c>
      <c r="K2944" s="31" t="str">
        <f>IFERROR(VLOOKUP(J2944,Setup_Team!$B:$C,2,FALSE), "TDB")</f>
        <v>TDB</v>
      </c>
      <c r="L2944" s="31" t="str">
        <f>VLOOKUP($A2944,Location!$A:$J,8,FALSE)</f>
        <v>TBD</v>
      </c>
      <c r="M2944" s="31" t="str">
        <f>IFERROR(VLOOKUP(L2944,Setup_Team!$B:$C,2,FALSE), "TDB")</f>
        <v>TDB</v>
      </c>
      <c r="N2944" s="31" t="str">
        <f>VLOOKUP($A2944,Location!$A:$J,9,FALSE)</f>
        <v>Foxborough</v>
      </c>
      <c r="O2944" s="31" t="str">
        <f>VLOOKUP($A2944,Location!$A:$J,10,FALSE)</f>
        <v>Gillette Stadium</v>
      </c>
      <c r="R2944" s="31">
        <v>0</v>
      </c>
      <c r="S2944" s="25">
        <f>VLOOKUP($A2944,Database!$A:$Y,10,FALSE)</f>
        <v>0</v>
      </c>
      <c r="T2944" s="25">
        <f>VLOOKUP($A2944,Database!$A:$Y,11,FALSE)</f>
        <v>0</v>
      </c>
      <c r="U2944" s="25">
        <f>VLOOKUP($A2944,Database!$A:$Y,12,FALSE)</f>
        <v>0</v>
      </c>
      <c r="V2944" s="25" t="str">
        <f>VLOOKUP(A2944,Database!A:M,13,FALSE)</f>
        <v>À venir</v>
      </c>
      <c r="W2944" s="25" t="str">
        <f>VLOOKUP($A2944,Database!$A:$Y,20,FALSE)</f>
        <v/>
      </c>
      <c r="X2944" s="25" t="str">
        <f>VLOOKUP($A2944,Database!$A:$Y,21,FALSE)</f>
        <v/>
      </c>
      <c r="Y2944" s="25" t="str">
        <f ca="1">IF(C2944&lt;NOW(),IF(AND(P2944&gt;Q2944,W2944&gt;X2944),S2944,IF(AND(P2944=Q2944,W2944=X2944),T2944,IF(AND(P2944&lt;Q2944,W2944&lt;X2944),U2944,0))),"")</f>
        <v/>
      </c>
      <c r="Z2944" s="25">
        <f>IF(AND(P2944=W2944,Q2944=X2944),1,0)</f>
        <v>1</v>
      </c>
      <c r="AA2944" s="25" t="str">
        <f>IF(Z2944=0,"",IF(ISBLANK(VLOOKUP(A2944,Database!A:AA,22,FALSE)),"",VLOOKUP(A2944,Database!A:AA,22,FALSE)))</f>
        <v>Exact</v>
      </c>
      <c r="AB2944" s="25">
        <f ca="1">IFERROR(IF(AND(Y2944&lt;&gt;"",OR(V2944="Terminé",V2944="En cours")),VLOOKUP(AA2944,Setup_ScoreExactBonus!A:D,4,FALSE),0),0)</f>
        <v>0</v>
      </c>
      <c r="AC2944" s="31" t="str">
        <f t="shared" ca="1" si="7"/>
        <v/>
      </c>
      <c r="AD2944" s="31">
        <f ca="1">SUMIFS(AC$2:AC2944,D$2:D2944,D2944)*IF(R2944=0,1,2)</f>
        <v>0</v>
      </c>
    </row>
    <row r="2945" spans="1:30" x14ac:dyDescent="0.35">
      <c r="A2945" s="31">
        <f>IF(ISBLANK(B2945),"",COUNTIF(B$2:B2945,B2945))-1</f>
        <v>75</v>
      </c>
      <c r="B2945" s="31">
        <v>19</v>
      </c>
      <c r="C2945" s="10">
        <f>VLOOKUP($A2945,Database!$A:$Y,7,FALSE)</f>
        <v>46202.9375</v>
      </c>
      <c r="D2945" s="31" t="str">
        <f>VLOOKUP(Pronostics!$B2945,Setup_MPP!$A:$G,3,FALSE)</f>
        <v>Joueur19</v>
      </c>
      <c r="E2945" s="31" t="str">
        <f>VLOOKUP(Pronostics!$B2945,Setup_MPP!$A:$G,2,FALSE)</f>
        <v>Joueur19</v>
      </c>
      <c r="F2945" s="31" t="str">
        <f>VLOOKUP($B2945,Setup_MPP!$A:$E,4,FALSE)</f>
        <v>#D5D5D5</v>
      </c>
      <c r="G2945" s="31" t="str">
        <f>VLOOKUP($B2945,Setup_MPP!$A:$E,5,FALSE)</f>
        <v>#727272</v>
      </c>
      <c r="H2945" s="31" t="str">
        <f>IFERROR(IF(AND(A2945&gt;=1,A2945&lt;=104),VLOOKUP($A2945,Location!$A:$J,6,FALSE),IF(A2945=0,"Avant l'ouverture",IF(OR(A2945=105,A2945=106),"Bonus"))),"")</f>
        <v>1/16 Finale</v>
      </c>
      <c r="I2945" s="31" t="str">
        <f>IF(LEFT(H2945,4)="Tour",VLOOKUP(A2945,Database!$A:$C,3,FALSE),"")</f>
        <v/>
      </c>
      <c r="J2945" s="31" t="str">
        <f>VLOOKUP($A2945,Location!$A:$J,7,FALSE)</f>
        <v>TBD</v>
      </c>
      <c r="K2945" s="31" t="str">
        <f>IFERROR(VLOOKUP(J2945,Setup_Team!$B:$C,2,FALSE), "TDB")</f>
        <v>TDB</v>
      </c>
      <c r="L2945" s="31" t="str">
        <f>VLOOKUP($A2945,Location!$A:$J,8,FALSE)</f>
        <v>TBD</v>
      </c>
      <c r="M2945" s="31" t="str">
        <f>IFERROR(VLOOKUP(L2945,Setup_Team!$B:$C,2,FALSE), "TDB")</f>
        <v>TDB</v>
      </c>
      <c r="N2945" s="31" t="str">
        <f>VLOOKUP($A2945,Location!$A:$J,9,FALSE)</f>
        <v>Foxborough</v>
      </c>
      <c r="O2945" s="31" t="str">
        <f>VLOOKUP($A2945,Location!$A:$J,10,FALSE)</f>
        <v>Gillette Stadium</v>
      </c>
      <c r="R2945" s="31">
        <v>0</v>
      </c>
      <c r="S2945" s="25">
        <f>VLOOKUP($A2945,Database!$A:$Y,10,FALSE)</f>
        <v>0</v>
      </c>
      <c r="T2945" s="25">
        <f>VLOOKUP($A2945,Database!$A:$Y,11,FALSE)</f>
        <v>0</v>
      </c>
      <c r="U2945" s="25">
        <f>VLOOKUP($A2945,Database!$A:$Y,12,FALSE)</f>
        <v>0</v>
      </c>
      <c r="V2945" s="25" t="str">
        <f>VLOOKUP(A2945,Database!A:M,13,FALSE)</f>
        <v>À venir</v>
      </c>
      <c r="W2945" s="25" t="str">
        <f>VLOOKUP($A2945,Database!$A:$Y,20,FALSE)</f>
        <v/>
      </c>
      <c r="X2945" s="25" t="str">
        <f>VLOOKUP($A2945,Database!$A:$Y,21,FALSE)</f>
        <v/>
      </c>
      <c r="Y2945" s="25" t="str">
        <f ca="1">IF(C2945&lt;NOW(),IF(AND(P2945&gt;Q2945,W2945&gt;X2945),S2945,IF(AND(P2945=Q2945,W2945=X2945),T2945,IF(AND(P2945&lt;Q2945,W2945&lt;X2945),U2945,0))),"")</f>
        <v/>
      </c>
      <c r="Z2945" s="25">
        <f>IF(AND(P2945=W2945,Q2945=X2945),1,0)</f>
        <v>1</v>
      </c>
      <c r="AA2945" s="25" t="str">
        <f>IF(Z2945=0,"",IF(ISBLANK(VLOOKUP(A2945,Database!A:AA,22,FALSE)),"",VLOOKUP(A2945,Database!A:AA,22,FALSE)))</f>
        <v>Exact</v>
      </c>
      <c r="AB2945" s="25">
        <f ca="1">IFERROR(IF(AND(Y2945&lt;&gt;"",OR(V2945="Terminé",V2945="En cours")),VLOOKUP(AA2945,Setup_ScoreExactBonus!A:D,4,FALSE),0),0)</f>
        <v>0</v>
      </c>
      <c r="AC2945" s="31" t="str">
        <f t="shared" ca="1" si="7"/>
        <v/>
      </c>
      <c r="AD2945" s="31">
        <f ca="1">SUMIFS(AC$2:AC2945,D$2:D2945,D2945)*IF(R2945=0,1,2)</f>
        <v>0</v>
      </c>
    </row>
    <row r="2946" spans="1:30" x14ac:dyDescent="0.35">
      <c r="A2946" s="31">
        <f>IF(ISBLANK(B2946),"",COUNTIF(B$2:B2946,B2946))-1</f>
        <v>75</v>
      </c>
      <c r="B2946" s="31">
        <v>20</v>
      </c>
      <c r="C2946" s="10">
        <f>VLOOKUP($A2946,Database!$A:$Y,7,FALSE)</f>
        <v>46202.9375</v>
      </c>
      <c r="D2946" s="31" t="str">
        <f>VLOOKUP(Pronostics!$B2946,Setup_MPP!$A:$G,3,FALSE)</f>
        <v>Joueur20</v>
      </c>
      <c r="E2946" s="31" t="str">
        <f>VLOOKUP(Pronostics!$B2946,Setup_MPP!$A:$G,2,FALSE)</f>
        <v>Joueur20</v>
      </c>
      <c r="F2946" s="31" t="str">
        <f>VLOOKUP($B2946,Setup_MPP!$A:$E,4,FALSE)</f>
        <v>#D5D5D5</v>
      </c>
      <c r="G2946" s="31" t="str">
        <f>VLOOKUP($B2946,Setup_MPP!$A:$E,5,FALSE)</f>
        <v>#727272</v>
      </c>
      <c r="H2946" s="31" t="str">
        <f>IFERROR(IF(AND(A2946&gt;=1,A2946&lt;=104),VLOOKUP($A2946,Location!$A:$J,6,FALSE),IF(A2946=0,"Avant l'ouverture",IF(OR(A2946=105,A2946=106),"Bonus"))),"")</f>
        <v>1/16 Finale</v>
      </c>
      <c r="I2946" s="31" t="str">
        <f>IF(LEFT(H2946,4)="Tour",VLOOKUP(A2946,Database!$A:$C,3,FALSE),"")</f>
        <v/>
      </c>
      <c r="J2946" s="31" t="str">
        <f>VLOOKUP($A2946,Location!$A:$J,7,FALSE)</f>
        <v>TBD</v>
      </c>
      <c r="K2946" s="31" t="str">
        <f>IFERROR(VLOOKUP(J2946,Setup_Team!$B:$C,2,FALSE), "TDB")</f>
        <v>TDB</v>
      </c>
      <c r="L2946" s="31" t="str">
        <f>VLOOKUP($A2946,Location!$A:$J,8,FALSE)</f>
        <v>TBD</v>
      </c>
      <c r="M2946" s="31" t="str">
        <f>IFERROR(VLOOKUP(L2946,Setup_Team!$B:$C,2,FALSE), "TDB")</f>
        <v>TDB</v>
      </c>
      <c r="N2946" s="31" t="str">
        <f>VLOOKUP($A2946,Location!$A:$J,9,FALSE)</f>
        <v>Foxborough</v>
      </c>
      <c r="O2946" s="31" t="str">
        <f>VLOOKUP($A2946,Location!$A:$J,10,FALSE)</f>
        <v>Gillette Stadium</v>
      </c>
      <c r="R2946" s="31">
        <v>0</v>
      </c>
      <c r="S2946" s="25">
        <f>VLOOKUP($A2946,Database!$A:$Y,10,FALSE)</f>
        <v>0</v>
      </c>
      <c r="T2946" s="25">
        <f>VLOOKUP($A2946,Database!$A:$Y,11,FALSE)</f>
        <v>0</v>
      </c>
      <c r="U2946" s="25">
        <f>VLOOKUP($A2946,Database!$A:$Y,12,FALSE)</f>
        <v>0</v>
      </c>
      <c r="V2946" s="25" t="str">
        <f>VLOOKUP(A2946,Database!A:M,13,FALSE)</f>
        <v>À venir</v>
      </c>
      <c r="W2946" s="25" t="str">
        <f>VLOOKUP($A2946,Database!$A:$Y,20,FALSE)</f>
        <v/>
      </c>
      <c r="X2946" s="25" t="str">
        <f>VLOOKUP($A2946,Database!$A:$Y,21,FALSE)</f>
        <v/>
      </c>
      <c r="Y2946" s="25" t="str">
        <f ca="1">IF(C2946&lt;NOW(),IF(AND(P2946&gt;Q2946,W2946&gt;X2946),S2946,IF(AND(P2946=Q2946,W2946=X2946),T2946,IF(AND(P2946&lt;Q2946,W2946&lt;X2946),U2946,0))),"")</f>
        <v/>
      </c>
      <c r="Z2946" s="25">
        <f>IF(AND(P2946=W2946,Q2946=X2946),1,0)</f>
        <v>1</v>
      </c>
      <c r="AA2946" s="25" t="str">
        <f>IF(Z2946=0,"",IF(ISBLANK(VLOOKUP(A2946,Database!A:AA,22,FALSE)),"",VLOOKUP(A2946,Database!A:AA,22,FALSE)))</f>
        <v>Exact</v>
      </c>
      <c r="AB2946" s="25">
        <f ca="1">IFERROR(IF(AND(Y2946&lt;&gt;"",OR(V2946="Terminé",V2946="En cours")),VLOOKUP(AA2946,Setup_ScoreExactBonus!A:D,4,FALSE),0),0)</f>
        <v>0</v>
      </c>
      <c r="AC2946" s="31" t="str">
        <f t="shared" ca="1" si="7"/>
        <v/>
      </c>
      <c r="AD2946" s="31">
        <f ca="1">SUMIFS(AC$2:AC2946,D$2:D2946,D2946)*IF(R2946=0,1,2)</f>
        <v>0</v>
      </c>
    </row>
    <row r="2947" spans="1:30" x14ac:dyDescent="0.35">
      <c r="A2947" s="31">
        <f>IF(ISBLANK(B2947),"",COUNTIF(B$2:B2947,B2947))-1</f>
        <v>75</v>
      </c>
      <c r="B2947" s="31">
        <v>21</v>
      </c>
      <c r="C2947" s="10">
        <f>VLOOKUP($A2947,Database!$A:$Y,7,FALSE)</f>
        <v>46202.9375</v>
      </c>
      <c r="D2947" s="31" t="str">
        <f>VLOOKUP(Pronostics!$B2947,Setup_MPP!$A:$G,3,FALSE)</f>
        <v>Joueur21</v>
      </c>
      <c r="E2947" s="31" t="str">
        <f>VLOOKUP(Pronostics!$B2947,Setup_MPP!$A:$G,2,FALSE)</f>
        <v>Joueur21</v>
      </c>
      <c r="F2947" s="31" t="str">
        <f>VLOOKUP($B2947,Setup_MPP!$A:$E,4,FALSE)</f>
        <v>#D5D5D5</v>
      </c>
      <c r="G2947" s="31" t="str">
        <f>VLOOKUP($B2947,Setup_MPP!$A:$E,5,FALSE)</f>
        <v>#727272</v>
      </c>
      <c r="H2947" s="31" t="str">
        <f>IFERROR(IF(AND(A2947&gt;=1,A2947&lt;=104),VLOOKUP($A2947,Location!$A:$J,6,FALSE),IF(A2947=0,"Avant l'ouverture",IF(OR(A2947=105,A2947=106),"Bonus"))),"")</f>
        <v>1/16 Finale</v>
      </c>
      <c r="I2947" s="31" t="str">
        <f>IF(LEFT(H2947,4)="Tour",VLOOKUP(A2947,Database!$A:$C,3,FALSE),"")</f>
        <v/>
      </c>
      <c r="J2947" s="31" t="str">
        <f>VLOOKUP($A2947,Location!$A:$J,7,FALSE)</f>
        <v>TBD</v>
      </c>
      <c r="K2947" s="31" t="str">
        <f>IFERROR(VLOOKUP(J2947,Setup_Team!$B:$C,2,FALSE), "TDB")</f>
        <v>TDB</v>
      </c>
      <c r="L2947" s="31" t="str">
        <f>VLOOKUP($A2947,Location!$A:$J,8,FALSE)</f>
        <v>TBD</v>
      </c>
      <c r="M2947" s="31" t="str">
        <f>IFERROR(VLOOKUP(L2947,Setup_Team!$B:$C,2,FALSE), "TDB")</f>
        <v>TDB</v>
      </c>
      <c r="N2947" s="31" t="str">
        <f>VLOOKUP($A2947,Location!$A:$J,9,FALSE)</f>
        <v>Foxborough</v>
      </c>
      <c r="O2947" s="31" t="str">
        <f>VLOOKUP($A2947,Location!$A:$J,10,FALSE)</f>
        <v>Gillette Stadium</v>
      </c>
      <c r="R2947" s="31">
        <v>0</v>
      </c>
      <c r="S2947" s="25">
        <f>VLOOKUP($A2947,Database!$A:$Y,10,FALSE)</f>
        <v>0</v>
      </c>
      <c r="T2947" s="25">
        <f>VLOOKUP($A2947,Database!$A:$Y,11,FALSE)</f>
        <v>0</v>
      </c>
      <c r="U2947" s="25">
        <f>VLOOKUP($A2947,Database!$A:$Y,12,FALSE)</f>
        <v>0</v>
      </c>
      <c r="V2947" s="25" t="str">
        <f>VLOOKUP(A2947,Database!A:M,13,FALSE)</f>
        <v>À venir</v>
      </c>
      <c r="W2947" s="25" t="str">
        <f>VLOOKUP($A2947,Database!$A:$Y,20,FALSE)</f>
        <v/>
      </c>
      <c r="X2947" s="25" t="str">
        <f>VLOOKUP($A2947,Database!$A:$Y,21,FALSE)</f>
        <v/>
      </c>
      <c r="Y2947" s="25" t="str">
        <f ca="1">IF(C2947&lt;NOW(),IF(AND(P2947&gt;Q2947,W2947&gt;X2947),S2947,IF(AND(P2947=Q2947,W2947=X2947),T2947,IF(AND(P2947&lt;Q2947,W2947&lt;X2947),U2947,0))),"")</f>
        <v/>
      </c>
      <c r="Z2947" s="25">
        <f>IF(AND(P2947=W2947,Q2947=X2947),1,0)</f>
        <v>1</v>
      </c>
      <c r="AA2947" s="25" t="str">
        <f>IF(Z2947=0,"",IF(ISBLANK(VLOOKUP(A2947,Database!A:AA,22,FALSE)),"",VLOOKUP(A2947,Database!A:AA,22,FALSE)))</f>
        <v>Exact</v>
      </c>
      <c r="AB2947" s="25">
        <f ca="1">IFERROR(IF(AND(Y2947&lt;&gt;"",OR(V2947="Terminé",V2947="En cours")),VLOOKUP(AA2947,Setup_ScoreExactBonus!A:D,4,FALSE),0),0)</f>
        <v>0</v>
      </c>
      <c r="AC2947" s="31" t="str">
        <f t="shared" ca="1" si="7"/>
        <v/>
      </c>
      <c r="AD2947" s="31">
        <f ca="1">SUMIFS(AC$2:AC2947,D$2:D2947,D2947)*IF(R2947=0,1,2)</f>
        <v>0</v>
      </c>
    </row>
    <row r="2948" spans="1:30" x14ac:dyDescent="0.35">
      <c r="A2948" s="31">
        <f>IF(ISBLANK(B2948),"",COUNTIF(B$2:B2948,B2948))-1</f>
        <v>75</v>
      </c>
      <c r="B2948" s="31">
        <v>22</v>
      </c>
      <c r="C2948" s="10">
        <f>VLOOKUP($A2948,Database!$A:$Y,7,FALSE)</f>
        <v>46202.9375</v>
      </c>
      <c r="D2948" s="31" t="str">
        <f>VLOOKUP(Pronostics!$B2948,Setup_MPP!$A:$G,3,FALSE)</f>
        <v>Joueur22</v>
      </c>
      <c r="E2948" s="31" t="str">
        <f>VLOOKUP(Pronostics!$B2948,Setup_MPP!$A:$G,2,FALSE)</f>
        <v>Joueur22</v>
      </c>
      <c r="F2948" s="31" t="str">
        <f>VLOOKUP($B2948,Setup_MPP!$A:$E,4,FALSE)</f>
        <v>#D5D5D5</v>
      </c>
      <c r="G2948" s="31" t="str">
        <f>VLOOKUP($B2948,Setup_MPP!$A:$E,5,FALSE)</f>
        <v>#727272</v>
      </c>
      <c r="H2948" s="31" t="str">
        <f>IFERROR(IF(AND(A2948&gt;=1,A2948&lt;=104),VLOOKUP($A2948,Location!$A:$J,6,FALSE),IF(A2948=0,"Avant l'ouverture",IF(OR(A2948=105,A2948=106),"Bonus"))),"")</f>
        <v>1/16 Finale</v>
      </c>
      <c r="I2948" s="31" t="str">
        <f>IF(LEFT(H2948,4)="Tour",VLOOKUP(A2948,Database!$A:$C,3,FALSE),"")</f>
        <v/>
      </c>
      <c r="J2948" s="31" t="str">
        <f>VLOOKUP($A2948,Location!$A:$J,7,FALSE)</f>
        <v>TBD</v>
      </c>
      <c r="K2948" s="31" t="str">
        <f>IFERROR(VLOOKUP(J2948,Setup_Team!$B:$C,2,FALSE), "TDB")</f>
        <v>TDB</v>
      </c>
      <c r="L2948" s="31" t="str">
        <f>VLOOKUP($A2948,Location!$A:$J,8,FALSE)</f>
        <v>TBD</v>
      </c>
      <c r="M2948" s="31" t="str">
        <f>IFERROR(VLOOKUP(L2948,Setup_Team!$B:$C,2,FALSE), "TDB")</f>
        <v>TDB</v>
      </c>
      <c r="N2948" s="31" t="str">
        <f>VLOOKUP($A2948,Location!$A:$J,9,FALSE)</f>
        <v>Foxborough</v>
      </c>
      <c r="O2948" s="31" t="str">
        <f>VLOOKUP($A2948,Location!$A:$J,10,FALSE)</f>
        <v>Gillette Stadium</v>
      </c>
      <c r="R2948" s="31">
        <v>0</v>
      </c>
      <c r="S2948" s="25">
        <f>VLOOKUP($A2948,Database!$A:$Y,10,FALSE)</f>
        <v>0</v>
      </c>
      <c r="T2948" s="25">
        <f>VLOOKUP($A2948,Database!$A:$Y,11,FALSE)</f>
        <v>0</v>
      </c>
      <c r="U2948" s="25">
        <f>VLOOKUP($A2948,Database!$A:$Y,12,FALSE)</f>
        <v>0</v>
      </c>
      <c r="V2948" s="25" t="str">
        <f>VLOOKUP(A2948,Database!A:M,13,FALSE)</f>
        <v>À venir</v>
      </c>
      <c r="W2948" s="25" t="str">
        <f>VLOOKUP($A2948,Database!$A:$Y,20,FALSE)</f>
        <v/>
      </c>
      <c r="X2948" s="25" t="str">
        <f>VLOOKUP($A2948,Database!$A:$Y,21,FALSE)</f>
        <v/>
      </c>
      <c r="Y2948" s="25" t="str">
        <f ca="1">IF(C2948&lt;NOW(),IF(AND(P2948&gt;Q2948,W2948&gt;X2948),S2948,IF(AND(P2948=Q2948,W2948=X2948),T2948,IF(AND(P2948&lt;Q2948,W2948&lt;X2948),U2948,0))),"")</f>
        <v/>
      </c>
      <c r="Z2948" s="25">
        <f>IF(AND(P2948=W2948,Q2948=X2948),1,0)</f>
        <v>1</v>
      </c>
      <c r="AA2948" s="25" t="str">
        <f>IF(Z2948=0,"",IF(ISBLANK(VLOOKUP(A2948,Database!A:AA,22,FALSE)),"",VLOOKUP(A2948,Database!A:AA,22,FALSE)))</f>
        <v>Exact</v>
      </c>
      <c r="AB2948" s="25">
        <f ca="1">IFERROR(IF(AND(Y2948&lt;&gt;"",OR(V2948="Terminé",V2948="En cours")),VLOOKUP(AA2948,Setup_ScoreExactBonus!A:D,4,FALSE),0),0)</f>
        <v>0</v>
      </c>
      <c r="AC2948" s="31" t="str">
        <f t="shared" ca="1" si="7"/>
        <v/>
      </c>
      <c r="AD2948" s="31">
        <f ca="1">SUMIFS(AC$2:AC2948,D$2:D2948,D2948)*IF(R2948=0,1,2)</f>
        <v>0</v>
      </c>
    </row>
    <row r="2949" spans="1:30" x14ac:dyDescent="0.35">
      <c r="A2949" s="31">
        <f>IF(ISBLANK(B2949),"",COUNTIF(B$2:B2949,B2949))-1</f>
        <v>75</v>
      </c>
      <c r="B2949" s="31">
        <v>23</v>
      </c>
      <c r="C2949" s="10">
        <f>VLOOKUP($A2949,Database!$A:$Y,7,FALSE)</f>
        <v>46202.9375</v>
      </c>
      <c r="D2949" s="31" t="str">
        <f>VLOOKUP(Pronostics!$B2949,Setup_MPP!$A:$G,3,FALSE)</f>
        <v>Joueur23</v>
      </c>
      <c r="E2949" s="31" t="str">
        <f>VLOOKUP(Pronostics!$B2949,Setup_MPP!$A:$G,2,FALSE)</f>
        <v>Joueur23</v>
      </c>
      <c r="F2949" s="31" t="str">
        <f>VLOOKUP($B2949,Setup_MPP!$A:$E,4,FALSE)</f>
        <v>#D5D5D5</v>
      </c>
      <c r="G2949" s="31" t="str">
        <f>VLOOKUP($B2949,Setup_MPP!$A:$E,5,FALSE)</f>
        <v>#727272</v>
      </c>
      <c r="H2949" s="31" t="str">
        <f>IFERROR(IF(AND(A2949&gt;=1,A2949&lt;=104),VLOOKUP($A2949,Location!$A:$J,6,FALSE),IF(A2949=0,"Avant l'ouverture",IF(OR(A2949=105,A2949=106),"Bonus"))),"")</f>
        <v>1/16 Finale</v>
      </c>
      <c r="I2949" s="31" t="str">
        <f>IF(LEFT(H2949,4)="Tour",VLOOKUP(A2949,Database!$A:$C,3,FALSE),"")</f>
        <v/>
      </c>
      <c r="J2949" s="31" t="str">
        <f>VLOOKUP($A2949,Location!$A:$J,7,FALSE)</f>
        <v>TBD</v>
      </c>
      <c r="K2949" s="31" t="str">
        <f>IFERROR(VLOOKUP(J2949,Setup_Team!$B:$C,2,FALSE), "TDB")</f>
        <v>TDB</v>
      </c>
      <c r="L2949" s="31" t="str">
        <f>VLOOKUP($A2949,Location!$A:$J,8,FALSE)</f>
        <v>TBD</v>
      </c>
      <c r="M2949" s="31" t="str">
        <f>IFERROR(VLOOKUP(L2949,Setup_Team!$B:$C,2,FALSE), "TDB")</f>
        <v>TDB</v>
      </c>
      <c r="N2949" s="31" t="str">
        <f>VLOOKUP($A2949,Location!$A:$J,9,FALSE)</f>
        <v>Foxborough</v>
      </c>
      <c r="O2949" s="31" t="str">
        <f>VLOOKUP($A2949,Location!$A:$J,10,FALSE)</f>
        <v>Gillette Stadium</v>
      </c>
      <c r="R2949" s="31">
        <v>0</v>
      </c>
      <c r="S2949" s="25">
        <f>VLOOKUP($A2949,Database!$A:$Y,10,FALSE)</f>
        <v>0</v>
      </c>
      <c r="T2949" s="25">
        <f>VLOOKUP($A2949,Database!$A:$Y,11,FALSE)</f>
        <v>0</v>
      </c>
      <c r="U2949" s="25">
        <f>VLOOKUP($A2949,Database!$A:$Y,12,FALSE)</f>
        <v>0</v>
      </c>
      <c r="V2949" s="25" t="str">
        <f>VLOOKUP(A2949,Database!A:M,13,FALSE)</f>
        <v>À venir</v>
      </c>
      <c r="W2949" s="25" t="str">
        <f>VLOOKUP($A2949,Database!$A:$Y,20,FALSE)</f>
        <v/>
      </c>
      <c r="X2949" s="25" t="str">
        <f>VLOOKUP($A2949,Database!$A:$Y,21,FALSE)</f>
        <v/>
      </c>
      <c r="Y2949" s="25" t="str">
        <f ca="1">IF(C2949&lt;NOW(),IF(AND(P2949&gt;Q2949,W2949&gt;X2949),S2949,IF(AND(P2949=Q2949,W2949=X2949),T2949,IF(AND(P2949&lt;Q2949,W2949&lt;X2949),U2949,0))),"")</f>
        <v/>
      </c>
      <c r="Z2949" s="25">
        <f>IF(AND(P2949=W2949,Q2949=X2949),1,0)</f>
        <v>1</v>
      </c>
      <c r="AA2949" s="25" t="str">
        <f>IF(Z2949=0,"",IF(ISBLANK(VLOOKUP(A2949,Database!A:AA,22,FALSE)),"",VLOOKUP(A2949,Database!A:AA,22,FALSE)))</f>
        <v>Exact</v>
      </c>
      <c r="AB2949" s="25">
        <f ca="1">IFERROR(IF(AND(Y2949&lt;&gt;"",OR(V2949="Terminé",V2949="En cours")),VLOOKUP(AA2949,Setup_ScoreExactBonus!A:D,4,FALSE),0),0)</f>
        <v>0</v>
      </c>
      <c r="AC2949" s="31" t="str">
        <f t="shared" ca="1" si="7"/>
        <v/>
      </c>
      <c r="AD2949" s="31">
        <f ca="1">SUMIFS(AC$2:AC2949,D$2:D2949,D2949)*IF(R2949=0,1,2)</f>
        <v>0</v>
      </c>
    </row>
    <row r="2950" spans="1:30" x14ac:dyDescent="0.35">
      <c r="A2950" s="31">
        <f>IF(ISBLANK(B2950),"",COUNTIF(B$2:B2950,B2950))-1</f>
        <v>75</v>
      </c>
      <c r="B2950" s="31">
        <v>24</v>
      </c>
      <c r="C2950" s="10">
        <f>VLOOKUP($A2950,Database!$A:$Y,7,FALSE)</f>
        <v>46202.9375</v>
      </c>
      <c r="D2950" s="31" t="str">
        <f>VLOOKUP(Pronostics!$B2950,Setup_MPP!$A:$G,3,FALSE)</f>
        <v>Joueur24</v>
      </c>
      <c r="E2950" s="31" t="str">
        <f>VLOOKUP(Pronostics!$B2950,Setup_MPP!$A:$G,2,FALSE)</f>
        <v>Joueur24</v>
      </c>
      <c r="F2950" s="31" t="str">
        <f>VLOOKUP($B2950,Setup_MPP!$A:$E,4,FALSE)</f>
        <v>#D5D5D5</v>
      </c>
      <c r="G2950" s="31" t="str">
        <f>VLOOKUP($B2950,Setup_MPP!$A:$E,5,FALSE)</f>
        <v>#727272</v>
      </c>
      <c r="H2950" s="31" t="str">
        <f>IFERROR(IF(AND(A2950&gt;=1,A2950&lt;=104),VLOOKUP($A2950,Location!$A:$J,6,FALSE),IF(A2950=0,"Avant l'ouverture",IF(OR(A2950=105,A2950=106),"Bonus"))),"")</f>
        <v>1/16 Finale</v>
      </c>
      <c r="I2950" s="31" t="str">
        <f>IF(LEFT(H2950,4)="Tour",VLOOKUP(A2950,Database!$A:$C,3,FALSE),"")</f>
        <v/>
      </c>
      <c r="J2950" s="31" t="str">
        <f>VLOOKUP($A2950,Location!$A:$J,7,FALSE)</f>
        <v>TBD</v>
      </c>
      <c r="K2950" s="31" t="str">
        <f>IFERROR(VLOOKUP(J2950,Setup_Team!$B:$C,2,FALSE), "TDB")</f>
        <v>TDB</v>
      </c>
      <c r="L2950" s="31" t="str">
        <f>VLOOKUP($A2950,Location!$A:$J,8,FALSE)</f>
        <v>TBD</v>
      </c>
      <c r="M2950" s="31" t="str">
        <f>IFERROR(VLOOKUP(L2950,Setup_Team!$B:$C,2,FALSE), "TDB")</f>
        <v>TDB</v>
      </c>
      <c r="N2950" s="31" t="str">
        <f>VLOOKUP($A2950,Location!$A:$J,9,FALSE)</f>
        <v>Foxborough</v>
      </c>
      <c r="O2950" s="31" t="str">
        <f>VLOOKUP($A2950,Location!$A:$J,10,FALSE)</f>
        <v>Gillette Stadium</v>
      </c>
      <c r="R2950" s="31">
        <v>0</v>
      </c>
      <c r="S2950" s="25">
        <f>VLOOKUP($A2950,Database!$A:$Y,10,FALSE)</f>
        <v>0</v>
      </c>
      <c r="T2950" s="25">
        <f>VLOOKUP($A2950,Database!$A:$Y,11,FALSE)</f>
        <v>0</v>
      </c>
      <c r="U2950" s="25">
        <f>VLOOKUP($A2950,Database!$A:$Y,12,FALSE)</f>
        <v>0</v>
      </c>
      <c r="V2950" s="25" t="str">
        <f>VLOOKUP(A2950,Database!A:M,13,FALSE)</f>
        <v>À venir</v>
      </c>
      <c r="W2950" s="25" t="str">
        <f>VLOOKUP($A2950,Database!$A:$Y,20,FALSE)</f>
        <v/>
      </c>
      <c r="X2950" s="25" t="str">
        <f>VLOOKUP($A2950,Database!$A:$Y,21,FALSE)</f>
        <v/>
      </c>
      <c r="Y2950" s="25" t="str">
        <f ca="1">IF(C2950&lt;NOW(),IF(AND(P2950&gt;Q2950,W2950&gt;X2950),S2950,IF(AND(P2950=Q2950,W2950=X2950),T2950,IF(AND(P2950&lt;Q2950,W2950&lt;X2950),U2950,0))),"")</f>
        <v/>
      </c>
      <c r="Z2950" s="25">
        <f>IF(AND(P2950=W2950,Q2950=X2950),1,0)</f>
        <v>1</v>
      </c>
      <c r="AA2950" s="25" t="str">
        <f>IF(Z2950=0,"",IF(ISBLANK(VLOOKUP(A2950,Database!A:AA,22,FALSE)),"",VLOOKUP(A2950,Database!A:AA,22,FALSE)))</f>
        <v>Exact</v>
      </c>
      <c r="AB2950" s="25">
        <f ca="1">IFERROR(IF(AND(Y2950&lt;&gt;"",OR(V2950="Terminé",V2950="En cours")),VLOOKUP(AA2950,Setup_ScoreExactBonus!A:D,4,FALSE),0),0)</f>
        <v>0</v>
      </c>
      <c r="AC2950" s="31" t="str">
        <f t="shared" ca="1" si="7"/>
        <v/>
      </c>
      <c r="AD2950" s="31">
        <f ca="1">SUMIFS(AC$2:AC2950,D$2:D2950,D2950)*IF(R2950=0,1,2)</f>
        <v>0</v>
      </c>
    </row>
    <row r="2951" spans="1:30" x14ac:dyDescent="0.35">
      <c r="A2951" s="31">
        <f>IF(ISBLANK(B2951),"",COUNTIF(B$2:B2951,B2951))-1</f>
        <v>75</v>
      </c>
      <c r="B2951" s="31">
        <v>25</v>
      </c>
      <c r="C2951" s="10">
        <f>VLOOKUP($A2951,Database!$A:$Y,7,FALSE)</f>
        <v>46202.9375</v>
      </c>
      <c r="D2951" s="31" t="str">
        <f>VLOOKUP(Pronostics!$B2951,Setup_MPP!$A:$G,3,FALSE)</f>
        <v>Joueur25</v>
      </c>
      <c r="E2951" s="31" t="str">
        <f>VLOOKUP(Pronostics!$B2951,Setup_MPP!$A:$G,2,FALSE)</f>
        <v>Joueur25</v>
      </c>
      <c r="F2951" s="31" t="str">
        <f>VLOOKUP($B2951,Setup_MPP!$A:$E,4,FALSE)</f>
        <v>#D5D5D5</v>
      </c>
      <c r="G2951" s="31" t="str">
        <f>VLOOKUP($B2951,Setup_MPP!$A:$E,5,FALSE)</f>
        <v>#727272</v>
      </c>
      <c r="H2951" s="31" t="str">
        <f>IFERROR(IF(AND(A2951&gt;=1,A2951&lt;=104),VLOOKUP($A2951,Location!$A:$J,6,FALSE),IF(A2951=0,"Avant l'ouverture",IF(OR(A2951=105,A2951=106),"Bonus"))),"")</f>
        <v>1/16 Finale</v>
      </c>
      <c r="I2951" s="31" t="str">
        <f>IF(LEFT(H2951,4)="Tour",VLOOKUP(A2951,Database!$A:$C,3,FALSE),"")</f>
        <v/>
      </c>
      <c r="J2951" s="31" t="str">
        <f>VLOOKUP($A2951,Location!$A:$J,7,FALSE)</f>
        <v>TBD</v>
      </c>
      <c r="K2951" s="31" t="str">
        <f>IFERROR(VLOOKUP(J2951,Setup_Team!$B:$C,2,FALSE), "TDB")</f>
        <v>TDB</v>
      </c>
      <c r="L2951" s="31" t="str">
        <f>VLOOKUP($A2951,Location!$A:$J,8,FALSE)</f>
        <v>TBD</v>
      </c>
      <c r="M2951" s="31" t="str">
        <f>IFERROR(VLOOKUP(L2951,Setup_Team!$B:$C,2,FALSE), "TDB")</f>
        <v>TDB</v>
      </c>
      <c r="N2951" s="31" t="str">
        <f>VLOOKUP($A2951,Location!$A:$J,9,FALSE)</f>
        <v>Foxborough</v>
      </c>
      <c r="O2951" s="31" t="str">
        <f>VLOOKUP($A2951,Location!$A:$J,10,FALSE)</f>
        <v>Gillette Stadium</v>
      </c>
      <c r="R2951" s="31">
        <v>0</v>
      </c>
      <c r="S2951" s="25">
        <f>VLOOKUP($A2951,Database!$A:$Y,10,FALSE)</f>
        <v>0</v>
      </c>
      <c r="T2951" s="25">
        <f>VLOOKUP($A2951,Database!$A:$Y,11,FALSE)</f>
        <v>0</v>
      </c>
      <c r="U2951" s="25">
        <f>VLOOKUP($A2951,Database!$A:$Y,12,FALSE)</f>
        <v>0</v>
      </c>
      <c r="V2951" s="25" t="str">
        <f>VLOOKUP(A2951,Database!A:M,13,FALSE)</f>
        <v>À venir</v>
      </c>
      <c r="W2951" s="25" t="str">
        <f>VLOOKUP($A2951,Database!$A:$Y,20,FALSE)</f>
        <v/>
      </c>
      <c r="X2951" s="25" t="str">
        <f>VLOOKUP($A2951,Database!$A:$Y,21,FALSE)</f>
        <v/>
      </c>
      <c r="Y2951" s="25" t="str">
        <f ca="1">IF(C2951&lt;NOW(),IF(AND(P2951&gt;Q2951,W2951&gt;X2951),S2951,IF(AND(P2951=Q2951,W2951=X2951),T2951,IF(AND(P2951&lt;Q2951,W2951&lt;X2951),U2951,0))),"")</f>
        <v/>
      </c>
      <c r="Z2951" s="25">
        <f>IF(AND(P2951=W2951,Q2951=X2951),1,0)</f>
        <v>1</v>
      </c>
      <c r="AA2951" s="25" t="str">
        <f>IF(Z2951=0,"",IF(ISBLANK(VLOOKUP(A2951,Database!A:AA,22,FALSE)),"",VLOOKUP(A2951,Database!A:AA,22,FALSE)))</f>
        <v>Exact</v>
      </c>
      <c r="AB2951" s="25">
        <f ca="1">IFERROR(IF(AND(Y2951&lt;&gt;"",OR(V2951="Terminé",V2951="En cours")),VLOOKUP(AA2951,Setup_ScoreExactBonus!A:D,4,FALSE),0),0)</f>
        <v>0</v>
      </c>
      <c r="AC2951" s="31" t="str">
        <f t="shared" ca="1" si="7"/>
        <v/>
      </c>
      <c r="AD2951" s="31">
        <f ca="1">SUMIFS(AC$2:AC2951,D$2:D2951,D2951)*IF(R2951=0,1,2)</f>
        <v>0</v>
      </c>
    </row>
    <row r="2952" spans="1:30" x14ac:dyDescent="0.35">
      <c r="A2952" s="31">
        <f>IF(ISBLANK(B2952),"",COUNTIF(B$2:B2952,B2952))-1</f>
        <v>75</v>
      </c>
      <c r="B2952" s="31">
        <v>26</v>
      </c>
      <c r="C2952" s="10">
        <f>VLOOKUP($A2952,Database!$A:$Y,7,FALSE)</f>
        <v>46202.9375</v>
      </c>
      <c r="D2952" s="31" t="str">
        <f>VLOOKUP(Pronostics!$B2952,Setup_MPP!$A:$G,3,FALSE)</f>
        <v>Joueur26</v>
      </c>
      <c r="E2952" s="31" t="str">
        <f>VLOOKUP(Pronostics!$B2952,Setup_MPP!$A:$G,2,FALSE)</f>
        <v>Joueur26</v>
      </c>
      <c r="F2952" s="31" t="str">
        <f>VLOOKUP($B2952,Setup_MPP!$A:$E,4,FALSE)</f>
        <v>#D5D5D5</v>
      </c>
      <c r="G2952" s="31" t="str">
        <f>VLOOKUP($B2952,Setup_MPP!$A:$E,5,FALSE)</f>
        <v>#727272</v>
      </c>
      <c r="H2952" s="31" t="str">
        <f>IFERROR(IF(AND(A2952&gt;=1,A2952&lt;=104),VLOOKUP($A2952,Location!$A:$J,6,FALSE),IF(A2952=0,"Avant l'ouverture",IF(OR(A2952=105,A2952=106),"Bonus"))),"")</f>
        <v>1/16 Finale</v>
      </c>
      <c r="I2952" s="31" t="str">
        <f>IF(LEFT(H2952,4)="Tour",VLOOKUP(A2952,Database!$A:$C,3,FALSE),"")</f>
        <v/>
      </c>
      <c r="J2952" s="31" t="str">
        <f>VLOOKUP($A2952,Location!$A:$J,7,FALSE)</f>
        <v>TBD</v>
      </c>
      <c r="K2952" s="31" t="str">
        <f>IFERROR(VLOOKUP(J2952,Setup_Team!$B:$C,2,FALSE), "TDB")</f>
        <v>TDB</v>
      </c>
      <c r="L2952" s="31" t="str">
        <f>VLOOKUP($A2952,Location!$A:$J,8,FALSE)</f>
        <v>TBD</v>
      </c>
      <c r="M2952" s="31" t="str">
        <f>IFERROR(VLOOKUP(L2952,Setup_Team!$B:$C,2,FALSE), "TDB")</f>
        <v>TDB</v>
      </c>
      <c r="N2952" s="31" t="str">
        <f>VLOOKUP($A2952,Location!$A:$J,9,FALSE)</f>
        <v>Foxborough</v>
      </c>
      <c r="O2952" s="31" t="str">
        <f>VLOOKUP($A2952,Location!$A:$J,10,FALSE)</f>
        <v>Gillette Stadium</v>
      </c>
      <c r="R2952" s="31">
        <v>0</v>
      </c>
      <c r="S2952" s="25">
        <f>VLOOKUP($A2952,Database!$A:$Y,10,FALSE)</f>
        <v>0</v>
      </c>
      <c r="T2952" s="25">
        <f>VLOOKUP($A2952,Database!$A:$Y,11,FALSE)</f>
        <v>0</v>
      </c>
      <c r="U2952" s="25">
        <f>VLOOKUP($A2952,Database!$A:$Y,12,FALSE)</f>
        <v>0</v>
      </c>
      <c r="V2952" s="25" t="str">
        <f>VLOOKUP(A2952,Database!A:M,13,FALSE)</f>
        <v>À venir</v>
      </c>
      <c r="W2952" s="25" t="str">
        <f>VLOOKUP($A2952,Database!$A:$Y,20,FALSE)</f>
        <v/>
      </c>
      <c r="X2952" s="25" t="str">
        <f>VLOOKUP($A2952,Database!$A:$Y,21,FALSE)</f>
        <v/>
      </c>
      <c r="Y2952" s="25" t="str">
        <f ca="1">IF(C2952&lt;NOW(),IF(AND(P2952&gt;Q2952,W2952&gt;X2952),S2952,IF(AND(P2952=Q2952,W2952=X2952),T2952,IF(AND(P2952&lt;Q2952,W2952&lt;X2952),U2952,0))),"")</f>
        <v/>
      </c>
      <c r="Z2952" s="25">
        <f>IF(AND(P2952=W2952,Q2952=X2952),1,0)</f>
        <v>1</v>
      </c>
      <c r="AA2952" s="25" t="str">
        <f>IF(Z2952=0,"",IF(ISBLANK(VLOOKUP(A2952,Database!A:AA,22,FALSE)),"",VLOOKUP(A2952,Database!A:AA,22,FALSE)))</f>
        <v>Exact</v>
      </c>
      <c r="AB2952" s="25">
        <f ca="1">IFERROR(IF(AND(Y2952&lt;&gt;"",OR(V2952="Terminé",V2952="En cours")),VLOOKUP(AA2952,Setup_ScoreExactBonus!A:D,4,FALSE),0),0)</f>
        <v>0</v>
      </c>
      <c r="AC2952" s="31" t="str">
        <f t="shared" ca="1" si="7"/>
        <v/>
      </c>
      <c r="AD2952" s="31">
        <f ca="1">SUMIFS(AC$2:AC2952,D$2:D2952,D2952)*IF(R2952=0,1,2)</f>
        <v>0</v>
      </c>
    </row>
    <row r="2953" spans="1:30" x14ac:dyDescent="0.35">
      <c r="A2953" s="31">
        <f>IF(ISBLANK(B2953),"",COUNTIF(B$2:B2953,B2953))-1</f>
        <v>75</v>
      </c>
      <c r="B2953" s="31">
        <v>27</v>
      </c>
      <c r="C2953" s="10">
        <f>VLOOKUP($A2953,Database!$A:$Y,7,FALSE)</f>
        <v>46202.9375</v>
      </c>
      <c r="D2953" s="31" t="str">
        <f>VLOOKUP(Pronostics!$B2953,Setup_MPP!$A:$G,3,FALSE)</f>
        <v>Joueur27</v>
      </c>
      <c r="E2953" s="31" t="str">
        <f>VLOOKUP(Pronostics!$B2953,Setup_MPP!$A:$G,2,FALSE)</f>
        <v>Joueur27</v>
      </c>
      <c r="F2953" s="31" t="str">
        <f>VLOOKUP($B2953,Setup_MPP!$A:$E,4,FALSE)</f>
        <v>#D5D5D5</v>
      </c>
      <c r="G2953" s="31" t="str">
        <f>VLOOKUP($B2953,Setup_MPP!$A:$E,5,FALSE)</f>
        <v>#727272</v>
      </c>
      <c r="H2953" s="31" t="str">
        <f>IFERROR(IF(AND(A2953&gt;=1,A2953&lt;=104),VLOOKUP($A2953,Location!$A:$J,6,FALSE),IF(A2953=0,"Avant l'ouverture",IF(OR(A2953=105,A2953=106),"Bonus"))),"")</f>
        <v>1/16 Finale</v>
      </c>
      <c r="I2953" s="31" t="str">
        <f>IF(LEFT(H2953,4)="Tour",VLOOKUP(A2953,Database!$A:$C,3,FALSE),"")</f>
        <v/>
      </c>
      <c r="J2953" s="31" t="str">
        <f>VLOOKUP($A2953,Location!$A:$J,7,FALSE)</f>
        <v>TBD</v>
      </c>
      <c r="K2953" s="31" t="str">
        <f>IFERROR(VLOOKUP(J2953,Setup_Team!$B:$C,2,FALSE), "TDB")</f>
        <v>TDB</v>
      </c>
      <c r="L2953" s="31" t="str">
        <f>VLOOKUP($A2953,Location!$A:$J,8,FALSE)</f>
        <v>TBD</v>
      </c>
      <c r="M2953" s="31" t="str">
        <f>IFERROR(VLOOKUP(L2953,Setup_Team!$B:$C,2,FALSE), "TDB")</f>
        <v>TDB</v>
      </c>
      <c r="N2953" s="31" t="str">
        <f>VLOOKUP($A2953,Location!$A:$J,9,FALSE)</f>
        <v>Foxborough</v>
      </c>
      <c r="O2953" s="31" t="str">
        <f>VLOOKUP($A2953,Location!$A:$J,10,FALSE)</f>
        <v>Gillette Stadium</v>
      </c>
      <c r="R2953" s="31">
        <v>0</v>
      </c>
      <c r="S2953" s="25">
        <f>VLOOKUP($A2953,Database!$A:$Y,10,FALSE)</f>
        <v>0</v>
      </c>
      <c r="T2953" s="25">
        <f>VLOOKUP($A2953,Database!$A:$Y,11,FALSE)</f>
        <v>0</v>
      </c>
      <c r="U2953" s="25">
        <f>VLOOKUP($A2953,Database!$A:$Y,12,FALSE)</f>
        <v>0</v>
      </c>
      <c r="V2953" s="25" t="str">
        <f>VLOOKUP(A2953,Database!A:M,13,FALSE)</f>
        <v>À venir</v>
      </c>
      <c r="W2953" s="25" t="str">
        <f>VLOOKUP($A2953,Database!$A:$Y,20,FALSE)</f>
        <v/>
      </c>
      <c r="X2953" s="25" t="str">
        <f>VLOOKUP($A2953,Database!$A:$Y,21,FALSE)</f>
        <v/>
      </c>
      <c r="Y2953" s="25" t="str">
        <f ca="1">IF(C2953&lt;NOW(),IF(AND(P2953&gt;Q2953,W2953&gt;X2953),S2953,IF(AND(P2953=Q2953,W2953=X2953),T2953,IF(AND(P2953&lt;Q2953,W2953&lt;X2953),U2953,0))),"")</f>
        <v/>
      </c>
      <c r="Z2953" s="25">
        <f>IF(AND(P2953=W2953,Q2953=X2953),1,0)</f>
        <v>1</v>
      </c>
      <c r="AA2953" s="25" t="str">
        <f>IF(Z2953=0,"",IF(ISBLANK(VLOOKUP(A2953,Database!A:AA,22,FALSE)),"",VLOOKUP(A2953,Database!A:AA,22,FALSE)))</f>
        <v>Exact</v>
      </c>
      <c r="AB2953" s="25">
        <f ca="1">IFERROR(IF(AND(Y2953&lt;&gt;"",OR(V2953="Terminé",V2953="En cours")),VLOOKUP(AA2953,Setup_ScoreExactBonus!A:D,4,FALSE),0),0)</f>
        <v>0</v>
      </c>
      <c r="AC2953" s="31" t="str">
        <f t="shared" ca="1" si="7"/>
        <v/>
      </c>
      <c r="AD2953" s="31">
        <f ca="1">SUMIFS(AC$2:AC2953,D$2:D2953,D2953)*IF(R2953=0,1,2)</f>
        <v>0</v>
      </c>
    </row>
    <row r="2954" spans="1:30" x14ac:dyDescent="0.35">
      <c r="A2954" s="31">
        <f>IF(ISBLANK(B2954),"",COUNTIF(B$2:B2954,B2954))-1</f>
        <v>75</v>
      </c>
      <c r="B2954" s="31">
        <v>28</v>
      </c>
      <c r="C2954" s="10">
        <f>VLOOKUP($A2954,Database!$A:$Y,7,FALSE)</f>
        <v>46202.9375</v>
      </c>
      <c r="D2954" s="31" t="str">
        <f>VLOOKUP(Pronostics!$B2954,Setup_MPP!$A:$G,3,FALSE)</f>
        <v>Joueur28</v>
      </c>
      <c r="E2954" s="31" t="str">
        <f>VLOOKUP(Pronostics!$B2954,Setup_MPP!$A:$G,2,FALSE)</f>
        <v>Joueur28</v>
      </c>
      <c r="F2954" s="31" t="str">
        <f>VLOOKUP($B2954,Setup_MPP!$A:$E,4,FALSE)</f>
        <v>#D5D5D5</v>
      </c>
      <c r="G2954" s="31" t="str">
        <f>VLOOKUP($B2954,Setup_MPP!$A:$E,5,FALSE)</f>
        <v>#727272</v>
      </c>
      <c r="H2954" s="31" t="str">
        <f>IFERROR(IF(AND(A2954&gt;=1,A2954&lt;=104),VLOOKUP($A2954,Location!$A:$J,6,FALSE),IF(A2954=0,"Avant l'ouverture",IF(OR(A2954=105,A2954=106),"Bonus"))),"")</f>
        <v>1/16 Finale</v>
      </c>
      <c r="I2954" s="31" t="str">
        <f>IF(LEFT(H2954,4)="Tour",VLOOKUP(A2954,Database!$A:$C,3,FALSE),"")</f>
        <v/>
      </c>
      <c r="J2954" s="31" t="str">
        <f>VLOOKUP($A2954,Location!$A:$J,7,FALSE)</f>
        <v>TBD</v>
      </c>
      <c r="K2954" s="31" t="str">
        <f>IFERROR(VLOOKUP(J2954,Setup_Team!$B:$C,2,FALSE), "TDB")</f>
        <v>TDB</v>
      </c>
      <c r="L2954" s="31" t="str">
        <f>VLOOKUP($A2954,Location!$A:$J,8,FALSE)</f>
        <v>TBD</v>
      </c>
      <c r="M2954" s="31" t="str">
        <f>IFERROR(VLOOKUP(L2954,Setup_Team!$B:$C,2,FALSE), "TDB")</f>
        <v>TDB</v>
      </c>
      <c r="N2954" s="31" t="str">
        <f>VLOOKUP($A2954,Location!$A:$J,9,FALSE)</f>
        <v>Foxborough</v>
      </c>
      <c r="O2954" s="31" t="str">
        <f>VLOOKUP($A2954,Location!$A:$J,10,FALSE)</f>
        <v>Gillette Stadium</v>
      </c>
      <c r="R2954" s="31">
        <v>0</v>
      </c>
      <c r="S2954" s="25">
        <f>VLOOKUP($A2954,Database!$A:$Y,10,FALSE)</f>
        <v>0</v>
      </c>
      <c r="T2954" s="25">
        <f>VLOOKUP($A2954,Database!$A:$Y,11,FALSE)</f>
        <v>0</v>
      </c>
      <c r="U2954" s="25">
        <f>VLOOKUP($A2954,Database!$A:$Y,12,FALSE)</f>
        <v>0</v>
      </c>
      <c r="V2954" s="25" t="str">
        <f>VLOOKUP(A2954,Database!A:M,13,FALSE)</f>
        <v>À venir</v>
      </c>
      <c r="W2954" s="25" t="str">
        <f>VLOOKUP($A2954,Database!$A:$Y,20,FALSE)</f>
        <v/>
      </c>
      <c r="X2954" s="25" t="str">
        <f>VLOOKUP($A2954,Database!$A:$Y,21,FALSE)</f>
        <v/>
      </c>
      <c r="Y2954" s="25" t="str">
        <f ca="1">IF(C2954&lt;NOW(),IF(AND(P2954&gt;Q2954,W2954&gt;X2954),S2954,IF(AND(P2954=Q2954,W2954=X2954),T2954,IF(AND(P2954&lt;Q2954,W2954&lt;X2954),U2954,0))),"")</f>
        <v/>
      </c>
      <c r="Z2954" s="25">
        <f>IF(AND(P2954=W2954,Q2954=X2954),1,0)</f>
        <v>1</v>
      </c>
      <c r="AA2954" s="25" t="str">
        <f>IF(Z2954=0,"",IF(ISBLANK(VLOOKUP(A2954,Database!A:AA,22,FALSE)),"",VLOOKUP(A2954,Database!A:AA,22,FALSE)))</f>
        <v>Exact</v>
      </c>
      <c r="AB2954" s="25">
        <f ca="1">IFERROR(IF(AND(Y2954&lt;&gt;"",OR(V2954="Terminé",V2954="En cours")),VLOOKUP(AA2954,Setup_ScoreExactBonus!A:D,4,FALSE),0),0)</f>
        <v>0</v>
      </c>
      <c r="AC2954" s="31" t="str">
        <f t="shared" ca="1" si="7"/>
        <v/>
      </c>
      <c r="AD2954" s="31">
        <f ca="1">SUMIFS(AC$2:AC2954,D$2:D2954,D2954)*IF(R2954=0,1,2)</f>
        <v>0</v>
      </c>
    </row>
    <row r="2955" spans="1:30" x14ac:dyDescent="0.35">
      <c r="A2955" s="31">
        <f>IF(ISBLANK(B2955),"",COUNTIF(B$2:B2955,B2955))-1</f>
        <v>75</v>
      </c>
      <c r="B2955" s="31">
        <v>29</v>
      </c>
      <c r="C2955" s="10">
        <f>VLOOKUP($A2955,Database!$A:$Y,7,FALSE)</f>
        <v>46202.9375</v>
      </c>
      <c r="D2955" s="31" t="str">
        <f>VLOOKUP(Pronostics!$B2955,Setup_MPP!$A:$G,3,FALSE)</f>
        <v>Joueur29</v>
      </c>
      <c r="E2955" s="31" t="str">
        <f>VLOOKUP(Pronostics!$B2955,Setup_MPP!$A:$G,2,FALSE)</f>
        <v>Joueur29</v>
      </c>
      <c r="F2955" s="31" t="str">
        <f>VLOOKUP($B2955,Setup_MPP!$A:$E,4,FALSE)</f>
        <v>#D5D5D5</v>
      </c>
      <c r="G2955" s="31" t="str">
        <f>VLOOKUP($B2955,Setup_MPP!$A:$E,5,FALSE)</f>
        <v>#727272</v>
      </c>
      <c r="H2955" s="31" t="str">
        <f>IFERROR(IF(AND(A2955&gt;=1,A2955&lt;=104),VLOOKUP($A2955,Location!$A:$J,6,FALSE),IF(A2955=0,"Avant l'ouverture",IF(OR(A2955=105,A2955=106),"Bonus"))),"")</f>
        <v>1/16 Finale</v>
      </c>
      <c r="I2955" s="31" t="str">
        <f>IF(LEFT(H2955,4)="Tour",VLOOKUP(A2955,Database!$A:$C,3,FALSE),"")</f>
        <v/>
      </c>
      <c r="J2955" s="31" t="str">
        <f>VLOOKUP($A2955,Location!$A:$J,7,FALSE)</f>
        <v>TBD</v>
      </c>
      <c r="K2955" s="31" t="str">
        <f>IFERROR(VLOOKUP(J2955,Setup_Team!$B:$C,2,FALSE), "TDB")</f>
        <v>TDB</v>
      </c>
      <c r="L2955" s="31" t="str">
        <f>VLOOKUP($A2955,Location!$A:$J,8,FALSE)</f>
        <v>TBD</v>
      </c>
      <c r="M2955" s="31" t="str">
        <f>IFERROR(VLOOKUP(L2955,Setup_Team!$B:$C,2,FALSE), "TDB")</f>
        <v>TDB</v>
      </c>
      <c r="N2955" s="31" t="str">
        <f>VLOOKUP($A2955,Location!$A:$J,9,FALSE)</f>
        <v>Foxborough</v>
      </c>
      <c r="O2955" s="31" t="str">
        <f>VLOOKUP($A2955,Location!$A:$J,10,FALSE)</f>
        <v>Gillette Stadium</v>
      </c>
      <c r="R2955" s="31">
        <v>0</v>
      </c>
      <c r="S2955" s="25">
        <f>VLOOKUP($A2955,Database!$A:$Y,10,FALSE)</f>
        <v>0</v>
      </c>
      <c r="T2955" s="25">
        <f>VLOOKUP($A2955,Database!$A:$Y,11,FALSE)</f>
        <v>0</v>
      </c>
      <c r="U2955" s="25">
        <f>VLOOKUP($A2955,Database!$A:$Y,12,FALSE)</f>
        <v>0</v>
      </c>
      <c r="V2955" s="25" t="str">
        <f>VLOOKUP(A2955,Database!A:M,13,FALSE)</f>
        <v>À venir</v>
      </c>
      <c r="W2955" s="25" t="str">
        <f>VLOOKUP($A2955,Database!$A:$Y,20,FALSE)</f>
        <v/>
      </c>
      <c r="X2955" s="25" t="str">
        <f>VLOOKUP($A2955,Database!$A:$Y,21,FALSE)</f>
        <v/>
      </c>
      <c r="Y2955" s="25" t="str">
        <f ca="1">IF(C2955&lt;NOW(),IF(AND(P2955&gt;Q2955,W2955&gt;X2955),S2955,IF(AND(P2955=Q2955,W2955=X2955),T2955,IF(AND(P2955&lt;Q2955,W2955&lt;X2955),U2955,0))),"")</f>
        <v/>
      </c>
      <c r="Z2955" s="25">
        <f>IF(AND(P2955=W2955,Q2955=X2955),1,0)</f>
        <v>1</v>
      </c>
      <c r="AA2955" s="25" t="str">
        <f>IF(Z2955=0,"",IF(ISBLANK(VLOOKUP(A2955,Database!A:AA,22,FALSE)),"",VLOOKUP(A2955,Database!A:AA,22,FALSE)))</f>
        <v>Exact</v>
      </c>
      <c r="AB2955" s="25">
        <f ca="1">IFERROR(IF(AND(Y2955&lt;&gt;"",OR(V2955="Terminé",V2955="En cours")),VLOOKUP(AA2955,Setup_ScoreExactBonus!A:D,4,FALSE),0),0)</f>
        <v>0</v>
      </c>
      <c r="AC2955" s="31" t="str">
        <f t="shared" ca="1" si="7"/>
        <v/>
      </c>
      <c r="AD2955" s="31">
        <f ca="1">SUMIFS(AC$2:AC2955,D$2:D2955,D2955)*IF(R2955=0,1,2)</f>
        <v>0</v>
      </c>
    </row>
    <row r="2956" spans="1:30" x14ac:dyDescent="0.35">
      <c r="A2956" s="31">
        <f>IF(ISBLANK(B2956),"",COUNTIF(B$2:B2956,B2956))-1</f>
        <v>75</v>
      </c>
      <c r="B2956" s="31">
        <v>30</v>
      </c>
      <c r="C2956" s="10">
        <f>VLOOKUP($A2956,Database!$A:$Y,7,FALSE)</f>
        <v>46202.9375</v>
      </c>
      <c r="D2956" s="31" t="str">
        <f>VLOOKUP(Pronostics!$B2956,Setup_MPP!$A:$G,3,FALSE)</f>
        <v>Joueur30</v>
      </c>
      <c r="E2956" s="31" t="str">
        <f>VLOOKUP(Pronostics!$B2956,Setup_MPP!$A:$G,2,FALSE)</f>
        <v>Joueur30</v>
      </c>
      <c r="F2956" s="31" t="str">
        <f>VLOOKUP($B2956,Setup_MPP!$A:$E,4,FALSE)</f>
        <v>#D5D5D5</v>
      </c>
      <c r="G2956" s="31" t="str">
        <f>VLOOKUP($B2956,Setup_MPP!$A:$E,5,FALSE)</f>
        <v>#727272</v>
      </c>
      <c r="H2956" s="31" t="str">
        <f>IFERROR(IF(AND(A2956&gt;=1,A2956&lt;=104),VLOOKUP($A2956,Location!$A:$J,6,FALSE),IF(A2956=0,"Avant l'ouverture",IF(OR(A2956=105,A2956=106),"Bonus"))),"")</f>
        <v>1/16 Finale</v>
      </c>
      <c r="I2956" s="31" t="str">
        <f>IF(LEFT(H2956,4)="Tour",VLOOKUP(A2956,Database!$A:$C,3,FALSE),"")</f>
        <v/>
      </c>
      <c r="J2956" s="31" t="str">
        <f>VLOOKUP($A2956,Location!$A:$J,7,FALSE)</f>
        <v>TBD</v>
      </c>
      <c r="K2956" s="31" t="str">
        <f>IFERROR(VLOOKUP(J2956,Setup_Team!$B:$C,2,FALSE), "TDB")</f>
        <v>TDB</v>
      </c>
      <c r="L2956" s="31" t="str">
        <f>VLOOKUP($A2956,Location!$A:$J,8,FALSE)</f>
        <v>TBD</v>
      </c>
      <c r="M2956" s="31" t="str">
        <f>IFERROR(VLOOKUP(L2956,Setup_Team!$B:$C,2,FALSE), "TDB")</f>
        <v>TDB</v>
      </c>
      <c r="N2956" s="31" t="str">
        <f>VLOOKUP($A2956,Location!$A:$J,9,FALSE)</f>
        <v>Foxborough</v>
      </c>
      <c r="O2956" s="31" t="str">
        <f>VLOOKUP($A2956,Location!$A:$J,10,FALSE)</f>
        <v>Gillette Stadium</v>
      </c>
      <c r="R2956" s="31">
        <v>0</v>
      </c>
      <c r="S2956" s="25">
        <f>VLOOKUP($A2956,Database!$A:$Y,10,FALSE)</f>
        <v>0</v>
      </c>
      <c r="T2956" s="25">
        <f>VLOOKUP($A2956,Database!$A:$Y,11,FALSE)</f>
        <v>0</v>
      </c>
      <c r="U2956" s="25">
        <f>VLOOKUP($A2956,Database!$A:$Y,12,FALSE)</f>
        <v>0</v>
      </c>
      <c r="V2956" s="25" t="str">
        <f>VLOOKUP(A2956,Database!A:M,13,FALSE)</f>
        <v>À venir</v>
      </c>
      <c r="W2956" s="25" t="str">
        <f>VLOOKUP($A2956,Database!$A:$Y,20,FALSE)</f>
        <v/>
      </c>
      <c r="X2956" s="25" t="str">
        <f>VLOOKUP($A2956,Database!$A:$Y,21,FALSE)</f>
        <v/>
      </c>
      <c r="Y2956" s="25" t="str">
        <f ca="1">IF(C2956&lt;NOW(),IF(AND(P2956&gt;Q2956,W2956&gt;X2956),S2956,IF(AND(P2956=Q2956,W2956=X2956),T2956,IF(AND(P2956&lt;Q2956,W2956&lt;X2956),U2956,0))),"")</f>
        <v/>
      </c>
      <c r="Z2956" s="25">
        <f>IF(AND(P2956=W2956,Q2956=X2956),1,0)</f>
        <v>1</v>
      </c>
      <c r="AA2956" s="25" t="str">
        <f>IF(Z2956=0,"",IF(ISBLANK(VLOOKUP(A2956,Database!A:AA,22,FALSE)),"",VLOOKUP(A2956,Database!A:AA,22,FALSE)))</f>
        <v>Exact</v>
      </c>
      <c r="AB2956" s="25">
        <f ca="1">IFERROR(IF(AND(Y2956&lt;&gt;"",OR(V2956="Terminé",V2956="En cours")),VLOOKUP(AA2956,Setup_ScoreExactBonus!A:D,4,FALSE),0),0)</f>
        <v>0</v>
      </c>
      <c r="AC2956" s="31" t="str">
        <f t="shared" ca="1" si="7"/>
        <v/>
      </c>
      <c r="AD2956" s="31">
        <f ca="1">SUMIFS(AC$2:AC2956,D$2:D2956,D2956)*IF(R2956=0,1,2)</f>
        <v>0</v>
      </c>
    </row>
    <row r="2957" spans="1:30" x14ac:dyDescent="0.35">
      <c r="A2957" s="31">
        <f>IF(ISBLANK(B2957),"",COUNTIF(B$2:B2957,B2957))-1</f>
        <v>75</v>
      </c>
      <c r="B2957" s="31">
        <v>31</v>
      </c>
      <c r="C2957" s="10">
        <f>VLOOKUP($A2957,Database!$A:$Y,7,FALSE)</f>
        <v>46202.9375</v>
      </c>
      <c r="D2957" s="31" t="str">
        <f>VLOOKUP(Pronostics!$B2957,Setup_MPP!$A:$G,3,FALSE)</f>
        <v>Joueur31</v>
      </c>
      <c r="E2957" s="31" t="str">
        <f>VLOOKUP(Pronostics!$B2957,Setup_MPP!$A:$G,2,FALSE)</f>
        <v>Joueur31</v>
      </c>
      <c r="F2957" s="31" t="str">
        <f>VLOOKUP($B2957,Setup_MPP!$A:$E,4,FALSE)</f>
        <v>#D5D5D5</v>
      </c>
      <c r="G2957" s="31" t="str">
        <f>VLOOKUP($B2957,Setup_MPP!$A:$E,5,FALSE)</f>
        <v>#727272</v>
      </c>
      <c r="H2957" s="31" t="str">
        <f>IFERROR(IF(AND(A2957&gt;=1,A2957&lt;=104),VLOOKUP($A2957,Location!$A:$J,6,FALSE),IF(A2957=0,"Avant l'ouverture",IF(OR(A2957=105,A2957=106),"Bonus"))),"")</f>
        <v>1/16 Finale</v>
      </c>
      <c r="I2957" s="31" t="str">
        <f>IF(LEFT(H2957,4)="Tour",VLOOKUP(A2957,Database!$A:$C,3,FALSE),"")</f>
        <v/>
      </c>
      <c r="J2957" s="31" t="str">
        <f>VLOOKUP($A2957,Location!$A:$J,7,FALSE)</f>
        <v>TBD</v>
      </c>
      <c r="K2957" s="31" t="str">
        <f>IFERROR(VLOOKUP(J2957,Setup_Team!$B:$C,2,FALSE), "TDB")</f>
        <v>TDB</v>
      </c>
      <c r="L2957" s="31" t="str">
        <f>VLOOKUP($A2957,Location!$A:$J,8,FALSE)</f>
        <v>TBD</v>
      </c>
      <c r="M2957" s="31" t="str">
        <f>IFERROR(VLOOKUP(L2957,Setup_Team!$B:$C,2,FALSE), "TDB")</f>
        <v>TDB</v>
      </c>
      <c r="N2957" s="31" t="str">
        <f>VLOOKUP($A2957,Location!$A:$J,9,FALSE)</f>
        <v>Foxborough</v>
      </c>
      <c r="O2957" s="31" t="str">
        <f>VLOOKUP($A2957,Location!$A:$J,10,FALSE)</f>
        <v>Gillette Stadium</v>
      </c>
      <c r="R2957" s="31">
        <v>0</v>
      </c>
      <c r="S2957" s="25">
        <f>VLOOKUP($A2957,Database!$A:$Y,10,FALSE)</f>
        <v>0</v>
      </c>
      <c r="T2957" s="25">
        <f>VLOOKUP($A2957,Database!$A:$Y,11,FALSE)</f>
        <v>0</v>
      </c>
      <c r="U2957" s="25">
        <f>VLOOKUP($A2957,Database!$A:$Y,12,FALSE)</f>
        <v>0</v>
      </c>
      <c r="V2957" s="25" t="str">
        <f>VLOOKUP(A2957,Database!A:M,13,FALSE)</f>
        <v>À venir</v>
      </c>
      <c r="W2957" s="25" t="str">
        <f>VLOOKUP($A2957,Database!$A:$Y,20,FALSE)</f>
        <v/>
      </c>
      <c r="X2957" s="25" t="str">
        <f>VLOOKUP($A2957,Database!$A:$Y,21,FALSE)</f>
        <v/>
      </c>
      <c r="Y2957" s="25" t="str">
        <f ca="1">IF(C2957&lt;NOW(),IF(AND(P2957&gt;Q2957,W2957&gt;X2957),S2957,IF(AND(P2957=Q2957,W2957=X2957),T2957,IF(AND(P2957&lt;Q2957,W2957&lt;X2957),U2957,0))),"")</f>
        <v/>
      </c>
      <c r="Z2957" s="25">
        <f>IF(AND(P2957=W2957,Q2957=X2957),1,0)</f>
        <v>1</v>
      </c>
      <c r="AA2957" s="25" t="str">
        <f>IF(Z2957=0,"",IF(ISBLANK(VLOOKUP(A2957,Database!A:AA,22,FALSE)),"",VLOOKUP(A2957,Database!A:AA,22,FALSE)))</f>
        <v>Exact</v>
      </c>
      <c r="AB2957" s="25">
        <f ca="1">IFERROR(IF(AND(Y2957&lt;&gt;"",OR(V2957="Terminé",V2957="En cours")),VLOOKUP(AA2957,Setup_ScoreExactBonus!A:D,4,FALSE),0),0)</f>
        <v>0</v>
      </c>
      <c r="AC2957" s="31" t="str">
        <f t="shared" ca="1" si="7"/>
        <v/>
      </c>
      <c r="AD2957" s="31">
        <f ca="1">SUMIFS(AC$2:AC2957,D$2:D2957,D2957)*IF(R2957=0,1,2)</f>
        <v>0</v>
      </c>
    </row>
    <row r="2958" spans="1:30" x14ac:dyDescent="0.35">
      <c r="A2958" s="31">
        <f>IF(ISBLANK(B2958),"",COUNTIF(B$2:B2958,B2958))-1</f>
        <v>75</v>
      </c>
      <c r="B2958" s="31">
        <v>32</v>
      </c>
      <c r="C2958" s="10">
        <f>VLOOKUP($A2958,Database!$A:$Y,7,FALSE)</f>
        <v>46202.9375</v>
      </c>
      <c r="D2958" s="31" t="str">
        <f>VLOOKUP(Pronostics!$B2958,Setup_MPP!$A:$G,3,FALSE)</f>
        <v>Joueur32</v>
      </c>
      <c r="E2958" s="31" t="str">
        <f>VLOOKUP(Pronostics!$B2958,Setup_MPP!$A:$G,2,FALSE)</f>
        <v>Joueur32</v>
      </c>
      <c r="F2958" s="31" t="str">
        <f>VLOOKUP($B2958,Setup_MPP!$A:$E,4,FALSE)</f>
        <v>#D5D5D5</v>
      </c>
      <c r="G2958" s="31" t="str">
        <f>VLOOKUP($B2958,Setup_MPP!$A:$E,5,FALSE)</f>
        <v>#727272</v>
      </c>
      <c r="H2958" s="31" t="str">
        <f>IFERROR(IF(AND(A2958&gt;=1,A2958&lt;=104),VLOOKUP($A2958,Location!$A:$J,6,FALSE),IF(A2958=0,"Avant l'ouverture",IF(OR(A2958=105,A2958=106),"Bonus"))),"")</f>
        <v>1/16 Finale</v>
      </c>
      <c r="I2958" s="31" t="str">
        <f>IF(LEFT(H2958,4)="Tour",VLOOKUP(A2958,Database!$A:$C,3,FALSE),"")</f>
        <v/>
      </c>
      <c r="J2958" s="31" t="str">
        <f>VLOOKUP($A2958,Location!$A:$J,7,FALSE)</f>
        <v>TBD</v>
      </c>
      <c r="K2958" s="31" t="str">
        <f>IFERROR(VLOOKUP(J2958,Setup_Team!$B:$C,2,FALSE), "TDB")</f>
        <v>TDB</v>
      </c>
      <c r="L2958" s="31" t="str">
        <f>VLOOKUP($A2958,Location!$A:$J,8,FALSE)</f>
        <v>TBD</v>
      </c>
      <c r="M2958" s="31" t="str">
        <f>IFERROR(VLOOKUP(L2958,Setup_Team!$B:$C,2,FALSE), "TDB")</f>
        <v>TDB</v>
      </c>
      <c r="N2958" s="31" t="str">
        <f>VLOOKUP($A2958,Location!$A:$J,9,FALSE)</f>
        <v>Foxborough</v>
      </c>
      <c r="O2958" s="31" t="str">
        <f>VLOOKUP($A2958,Location!$A:$J,10,FALSE)</f>
        <v>Gillette Stadium</v>
      </c>
      <c r="R2958" s="31">
        <v>0</v>
      </c>
      <c r="S2958" s="25">
        <f>VLOOKUP($A2958,Database!$A:$Y,10,FALSE)</f>
        <v>0</v>
      </c>
      <c r="T2958" s="25">
        <f>VLOOKUP($A2958,Database!$A:$Y,11,FALSE)</f>
        <v>0</v>
      </c>
      <c r="U2958" s="25">
        <f>VLOOKUP($A2958,Database!$A:$Y,12,FALSE)</f>
        <v>0</v>
      </c>
      <c r="V2958" s="25" t="str">
        <f>VLOOKUP(A2958,Database!A:M,13,FALSE)</f>
        <v>À venir</v>
      </c>
      <c r="W2958" s="25" t="str">
        <f>VLOOKUP($A2958,Database!$A:$Y,20,FALSE)</f>
        <v/>
      </c>
      <c r="X2958" s="25" t="str">
        <f>VLOOKUP($A2958,Database!$A:$Y,21,FALSE)</f>
        <v/>
      </c>
      <c r="Y2958" s="25" t="str">
        <f ca="1">IF(C2958&lt;NOW(),IF(AND(P2958&gt;Q2958,W2958&gt;X2958),S2958,IF(AND(P2958=Q2958,W2958=X2958),T2958,IF(AND(P2958&lt;Q2958,W2958&lt;X2958),U2958,0))),"")</f>
        <v/>
      </c>
      <c r="Z2958" s="25">
        <f>IF(AND(P2958=W2958,Q2958=X2958),1,0)</f>
        <v>1</v>
      </c>
      <c r="AA2958" s="25" t="str">
        <f>IF(Z2958=0,"",IF(ISBLANK(VLOOKUP(A2958,Database!A:AA,22,FALSE)),"",VLOOKUP(A2958,Database!A:AA,22,FALSE)))</f>
        <v>Exact</v>
      </c>
      <c r="AB2958" s="25">
        <f ca="1">IFERROR(IF(AND(Y2958&lt;&gt;"",OR(V2958="Terminé",V2958="En cours")),VLOOKUP(AA2958,Setup_ScoreExactBonus!A:D,4,FALSE),0),0)</f>
        <v>0</v>
      </c>
      <c r="AC2958" s="31" t="str">
        <f t="shared" ca="1" si="7"/>
        <v/>
      </c>
      <c r="AD2958" s="31">
        <f ca="1">SUMIFS(AC$2:AC2958,D$2:D2958,D2958)*IF(R2958=0,1,2)</f>
        <v>0</v>
      </c>
    </row>
    <row r="2959" spans="1:30" x14ac:dyDescent="0.35">
      <c r="A2959" s="31">
        <f>IF(ISBLANK(B2959),"",COUNTIF(B$2:B2959,B2959))-1</f>
        <v>75</v>
      </c>
      <c r="B2959" s="31">
        <v>33</v>
      </c>
      <c r="C2959" s="10">
        <f>VLOOKUP($A2959,Database!$A:$Y,7,FALSE)</f>
        <v>46202.9375</v>
      </c>
      <c r="D2959" s="31" t="str">
        <f>VLOOKUP(Pronostics!$B2959,Setup_MPP!$A:$G,3,FALSE)</f>
        <v>Joueur33</v>
      </c>
      <c r="E2959" s="31" t="str">
        <f>VLOOKUP(Pronostics!$B2959,Setup_MPP!$A:$G,2,FALSE)</f>
        <v>Joueur33</v>
      </c>
      <c r="F2959" s="31" t="str">
        <f>VLOOKUP($B2959,Setup_MPP!$A:$E,4,FALSE)</f>
        <v>#D5D5D5</v>
      </c>
      <c r="G2959" s="31" t="str">
        <f>VLOOKUP($B2959,Setup_MPP!$A:$E,5,FALSE)</f>
        <v>#727272</v>
      </c>
      <c r="H2959" s="31" t="str">
        <f>IFERROR(IF(AND(A2959&gt;=1,A2959&lt;=104),VLOOKUP($A2959,Location!$A:$J,6,FALSE),IF(A2959=0,"Avant l'ouverture",IF(OR(A2959=105,A2959=106),"Bonus"))),"")</f>
        <v>1/16 Finale</v>
      </c>
      <c r="I2959" s="31" t="str">
        <f>IF(LEFT(H2959,4)="Tour",VLOOKUP(A2959,Database!$A:$C,3,FALSE),"")</f>
        <v/>
      </c>
      <c r="J2959" s="31" t="str">
        <f>VLOOKUP($A2959,Location!$A:$J,7,FALSE)</f>
        <v>TBD</v>
      </c>
      <c r="K2959" s="31" t="str">
        <f>IFERROR(VLOOKUP(J2959,Setup_Team!$B:$C,2,FALSE), "TDB")</f>
        <v>TDB</v>
      </c>
      <c r="L2959" s="31" t="str">
        <f>VLOOKUP($A2959,Location!$A:$J,8,FALSE)</f>
        <v>TBD</v>
      </c>
      <c r="M2959" s="31" t="str">
        <f>IFERROR(VLOOKUP(L2959,Setup_Team!$B:$C,2,FALSE), "TDB")</f>
        <v>TDB</v>
      </c>
      <c r="N2959" s="31" t="str">
        <f>VLOOKUP($A2959,Location!$A:$J,9,FALSE)</f>
        <v>Foxborough</v>
      </c>
      <c r="O2959" s="31" t="str">
        <f>VLOOKUP($A2959,Location!$A:$J,10,FALSE)</f>
        <v>Gillette Stadium</v>
      </c>
      <c r="R2959" s="31">
        <v>0</v>
      </c>
      <c r="S2959" s="25">
        <f>VLOOKUP($A2959,Database!$A:$Y,10,FALSE)</f>
        <v>0</v>
      </c>
      <c r="T2959" s="25">
        <f>VLOOKUP($A2959,Database!$A:$Y,11,FALSE)</f>
        <v>0</v>
      </c>
      <c r="U2959" s="25">
        <f>VLOOKUP($A2959,Database!$A:$Y,12,FALSE)</f>
        <v>0</v>
      </c>
      <c r="V2959" s="25" t="str">
        <f>VLOOKUP(A2959,Database!A:M,13,FALSE)</f>
        <v>À venir</v>
      </c>
      <c r="W2959" s="25" t="str">
        <f>VLOOKUP($A2959,Database!$A:$Y,20,FALSE)</f>
        <v/>
      </c>
      <c r="X2959" s="25" t="str">
        <f>VLOOKUP($A2959,Database!$A:$Y,21,FALSE)</f>
        <v/>
      </c>
      <c r="Y2959" s="25" t="str">
        <f ca="1">IF(C2959&lt;NOW(),IF(AND(P2959&gt;Q2959,W2959&gt;X2959),S2959,IF(AND(P2959=Q2959,W2959=X2959),T2959,IF(AND(P2959&lt;Q2959,W2959&lt;X2959),U2959,0))),"")</f>
        <v/>
      </c>
      <c r="Z2959" s="25">
        <f>IF(AND(P2959=W2959,Q2959=X2959),1,0)</f>
        <v>1</v>
      </c>
      <c r="AA2959" s="25" t="str">
        <f>IF(Z2959=0,"",IF(ISBLANK(VLOOKUP(A2959,Database!A:AA,22,FALSE)),"",VLOOKUP(A2959,Database!A:AA,22,FALSE)))</f>
        <v>Exact</v>
      </c>
      <c r="AB2959" s="25">
        <f ca="1">IFERROR(IF(AND(Y2959&lt;&gt;"",OR(V2959="Terminé",V2959="En cours")),VLOOKUP(AA2959,Setup_ScoreExactBonus!A:D,4,FALSE),0),0)</f>
        <v>0</v>
      </c>
      <c r="AC2959" s="31" t="str">
        <f t="shared" ca="1" si="7"/>
        <v/>
      </c>
      <c r="AD2959" s="31">
        <f ca="1">SUMIFS(AC$2:AC2959,D$2:D2959,D2959)*IF(R2959=0,1,2)</f>
        <v>0</v>
      </c>
    </row>
    <row r="2960" spans="1:30" x14ac:dyDescent="0.35">
      <c r="A2960" s="31">
        <f>IF(ISBLANK(B2960),"",COUNTIF(B$2:B2960,B2960))-1</f>
        <v>75</v>
      </c>
      <c r="B2960" s="31">
        <v>34</v>
      </c>
      <c r="C2960" s="10">
        <f>VLOOKUP($A2960,Database!$A:$Y,7,FALSE)</f>
        <v>46202.9375</v>
      </c>
      <c r="D2960" s="31" t="str">
        <f>VLOOKUP(Pronostics!$B2960,Setup_MPP!$A:$G,3,FALSE)</f>
        <v>Joueur34</v>
      </c>
      <c r="E2960" s="31" t="str">
        <f>VLOOKUP(Pronostics!$B2960,Setup_MPP!$A:$G,2,FALSE)</f>
        <v>Joueur34</v>
      </c>
      <c r="F2960" s="31" t="str">
        <f>VLOOKUP($B2960,Setup_MPP!$A:$E,4,FALSE)</f>
        <v>#D5D5D5</v>
      </c>
      <c r="G2960" s="31" t="str">
        <f>VLOOKUP($B2960,Setup_MPP!$A:$E,5,FALSE)</f>
        <v>#727272</v>
      </c>
      <c r="H2960" s="31" t="str">
        <f>IFERROR(IF(AND(A2960&gt;=1,A2960&lt;=104),VLOOKUP($A2960,Location!$A:$J,6,FALSE),IF(A2960=0,"Avant l'ouverture",IF(OR(A2960=105,A2960=106),"Bonus"))),"")</f>
        <v>1/16 Finale</v>
      </c>
      <c r="I2960" s="31" t="str">
        <f>IF(LEFT(H2960,4)="Tour",VLOOKUP(A2960,Database!$A:$C,3,FALSE),"")</f>
        <v/>
      </c>
      <c r="J2960" s="31" t="str">
        <f>VLOOKUP($A2960,Location!$A:$J,7,FALSE)</f>
        <v>TBD</v>
      </c>
      <c r="K2960" s="31" t="str">
        <f>IFERROR(VLOOKUP(J2960,Setup_Team!$B:$C,2,FALSE), "TDB")</f>
        <v>TDB</v>
      </c>
      <c r="L2960" s="31" t="str">
        <f>VLOOKUP($A2960,Location!$A:$J,8,FALSE)</f>
        <v>TBD</v>
      </c>
      <c r="M2960" s="31" t="str">
        <f>IFERROR(VLOOKUP(L2960,Setup_Team!$B:$C,2,FALSE), "TDB")</f>
        <v>TDB</v>
      </c>
      <c r="N2960" s="31" t="str">
        <f>VLOOKUP($A2960,Location!$A:$J,9,FALSE)</f>
        <v>Foxborough</v>
      </c>
      <c r="O2960" s="31" t="str">
        <f>VLOOKUP($A2960,Location!$A:$J,10,FALSE)</f>
        <v>Gillette Stadium</v>
      </c>
      <c r="R2960" s="31">
        <v>0</v>
      </c>
      <c r="S2960" s="25">
        <f>VLOOKUP($A2960,Database!$A:$Y,10,FALSE)</f>
        <v>0</v>
      </c>
      <c r="T2960" s="25">
        <f>VLOOKUP($A2960,Database!$A:$Y,11,FALSE)</f>
        <v>0</v>
      </c>
      <c r="U2960" s="25">
        <f>VLOOKUP($A2960,Database!$A:$Y,12,FALSE)</f>
        <v>0</v>
      </c>
      <c r="V2960" s="25" t="str">
        <f>VLOOKUP(A2960,Database!A:M,13,FALSE)</f>
        <v>À venir</v>
      </c>
      <c r="W2960" s="25" t="str">
        <f>VLOOKUP($A2960,Database!$A:$Y,20,FALSE)</f>
        <v/>
      </c>
      <c r="X2960" s="25" t="str">
        <f>VLOOKUP($A2960,Database!$A:$Y,21,FALSE)</f>
        <v/>
      </c>
      <c r="Y2960" s="25" t="str">
        <f ca="1">IF(C2960&lt;NOW(),IF(AND(P2960&gt;Q2960,W2960&gt;X2960),S2960,IF(AND(P2960=Q2960,W2960=X2960),T2960,IF(AND(P2960&lt;Q2960,W2960&lt;X2960),U2960,0))),"")</f>
        <v/>
      </c>
      <c r="Z2960" s="25">
        <f>IF(AND(P2960=W2960,Q2960=X2960),1,0)</f>
        <v>1</v>
      </c>
      <c r="AA2960" s="25" t="str">
        <f>IF(Z2960=0,"",IF(ISBLANK(VLOOKUP(A2960,Database!A:AA,22,FALSE)),"",VLOOKUP(A2960,Database!A:AA,22,FALSE)))</f>
        <v>Exact</v>
      </c>
      <c r="AB2960" s="25">
        <f ca="1">IFERROR(IF(AND(Y2960&lt;&gt;"",OR(V2960="Terminé",V2960="En cours")),VLOOKUP(AA2960,Setup_ScoreExactBonus!A:D,4,FALSE),0),0)</f>
        <v>0</v>
      </c>
      <c r="AC2960" s="31" t="str">
        <f t="shared" ca="1" si="7"/>
        <v/>
      </c>
      <c r="AD2960" s="31">
        <f ca="1">SUMIFS(AC$2:AC2960,D$2:D2960,D2960)*IF(R2960=0,1,2)</f>
        <v>0</v>
      </c>
    </row>
    <row r="2961" spans="1:30" x14ac:dyDescent="0.35">
      <c r="A2961" s="31">
        <f>IF(ISBLANK(B2961),"",COUNTIF(B$2:B2961,B2961))-1</f>
        <v>75</v>
      </c>
      <c r="B2961" s="31">
        <v>35</v>
      </c>
      <c r="C2961" s="10">
        <f>VLOOKUP($A2961,Database!$A:$Y,7,FALSE)</f>
        <v>46202.9375</v>
      </c>
      <c r="D2961" s="31" t="str">
        <f>VLOOKUP(Pronostics!$B2961,Setup_MPP!$A:$G,3,FALSE)</f>
        <v>Joueur35</v>
      </c>
      <c r="E2961" s="31" t="str">
        <f>VLOOKUP(Pronostics!$B2961,Setup_MPP!$A:$G,2,FALSE)</f>
        <v>Joueur35</v>
      </c>
      <c r="F2961" s="31" t="str">
        <f>VLOOKUP($B2961,Setup_MPP!$A:$E,4,FALSE)</f>
        <v>#D5D5D5</v>
      </c>
      <c r="G2961" s="31" t="str">
        <f>VLOOKUP($B2961,Setup_MPP!$A:$E,5,FALSE)</f>
        <v>#727272</v>
      </c>
      <c r="H2961" s="31" t="str">
        <f>IFERROR(IF(AND(A2961&gt;=1,A2961&lt;=104),VLOOKUP($A2961,Location!$A:$J,6,FALSE),IF(A2961=0,"Avant l'ouverture",IF(OR(A2961=105,A2961=106),"Bonus"))),"")</f>
        <v>1/16 Finale</v>
      </c>
      <c r="I2961" s="31" t="str">
        <f>IF(LEFT(H2961,4)="Tour",VLOOKUP(A2961,Database!$A:$C,3,FALSE),"")</f>
        <v/>
      </c>
      <c r="J2961" s="31" t="str">
        <f>VLOOKUP($A2961,Location!$A:$J,7,FALSE)</f>
        <v>TBD</v>
      </c>
      <c r="K2961" s="31" t="str">
        <f>IFERROR(VLOOKUP(J2961,Setup_Team!$B:$C,2,FALSE), "TDB")</f>
        <v>TDB</v>
      </c>
      <c r="L2961" s="31" t="str">
        <f>VLOOKUP($A2961,Location!$A:$J,8,FALSE)</f>
        <v>TBD</v>
      </c>
      <c r="M2961" s="31" t="str">
        <f>IFERROR(VLOOKUP(L2961,Setup_Team!$B:$C,2,FALSE), "TDB")</f>
        <v>TDB</v>
      </c>
      <c r="N2961" s="31" t="str">
        <f>VLOOKUP($A2961,Location!$A:$J,9,FALSE)</f>
        <v>Foxborough</v>
      </c>
      <c r="O2961" s="31" t="str">
        <f>VLOOKUP($A2961,Location!$A:$J,10,FALSE)</f>
        <v>Gillette Stadium</v>
      </c>
      <c r="R2961" s="31">
        <v>0</v>
      </c>
      <c r="S2961" s="25">
        <f>VLOOKUP($A2961,Database!$A:$Y,10,FALSE)</f>
        <v>0</v>
      </c>
      <c r="T2961" s="25">
        <f>VLOOKUP($A2961,Database!$A:$Y,11,FALSE)</f>
        <v>0</v>
      </c>
      <c r="U2961" s="25">
        <f>VLOOKUP($A2961,Database!$A:$Y,12,FALSE)</f>
        <v>0</v>
      </c>
      <c r="V2961" s="25" t="str">
        <f>VLOOKUP(A2961,Database!A:M,13,FALSE)</f>
        <v>À venir</v>
      </c>
      <c r="W2961" s="25" t="str">
        <f>VLOOKUP($A2961,Database!$A:$Y,20,FALSE)</f>
        <v/>
      </c>
      <c r="X2961" s="25" t="str">
        <f>VLOOKUP($A2961,Database!$A:$Y,21,FALSE)</f>
        <v/>
      </c>
      <c r="Y2961" s="25" t="str">
        <f ca="1">IF(C2961&lt;NOW(),IF(AND(P2961&gt;Q2961,W2961&gt;X2961),S2961,IF(AND(P2961=Q2961,W2961=X2961),T2961,IF(AND(P2961&lt;Q2961,W2961&lt;X2961),U2961,0))),"")</f>
        <v/>
      </c>
      <c r="Z2961" s="25">
        <f>IF(AND(P2961=W2961,Q2961=X2961),1,0)</f>
        <v>1</v>
      </c>
      <c r="AA2961" s="25" t="str">
        <f>IF(Z2961=0,"",IF(ISBLANK(VLOOKUP(A2961,Database!A:AA,22,FALSE)),"",VLOOKUP(A2961,Database!A:AA,22,FALSE)))</f>
        <v>Exact</v>
      </c>
      <c r="AB2961" s="25">
        <f ca="1">IFERROR(IF(AND(Y2961&lt;&gt;"",OR(V2961="Terminé",V2961="En cours")),VLOOKUP(AA2961,Setup_ScoreExactBonus!A:D,4,FALSE),0),0)</f>
        <v>0</v>
      </c>
      <c r="AC2961" s="31" t="str">
        <f t="shared" ca="1" si="7"/>
        <v/>
      </c>
      <c r="AD2961" s="31">
        <f ca="1">SUMIFS(AC$2:AC2961,D$2:D2961,D2961)*IF(R2961=0,1,2)</f>
        <v>0</v>
      </c>
    </row>
    <row r="2962" spans="1:30" x14ac:dyDescent="0.35">
      <c r="A2962" s="31">
        <f>IF(ISBLANK(B2962),"",COUNTIF(B$2:B2962,B2962))-1</f>
        <v>75</v>
      </c>
      <c r="B2962" s="31">
        <v>36</v>
      </c>
      <c r="C2962" s="10">
        <f>VLOOKUP($A2962,Database!$A:$Y,7,FALSE)</f>
        <v>46202.9375</v>
      </c>
      <c r="D2962" s="31" t="str">
        <f>VLOOKUP(Pronostics!$B2962,Setup_MPP!$A:$G,3,FALSE)</f>
        <v>Joueur36</v>
      </c>
      <c r="E2962" s="31" t="str">
        <f>VLOOKUP(Pronostics!$B2962,Setup_MPP!$A:$G,2,FALSE)</f>
        <v>Joueur36</v>
      </c>
      <c r="F2962" s="31" t="str">
        <f>VLOOKUP($B2962,Setup_MPP!$A:$E,4,FALSE)</f>
        <v>#D5D5D5</v>
      </c>
      <c r="G2962" s="31" t="str">
        <f>VLOOKUP($B2962,Setup_MPP!$A:$E,5,FALSE)</f>
        <v>#727272</v>
      </c>
      <c r="H2962" s="31" t="str">
        <f>IFERROR(IF(AND(A2962&gt;=1,A2962&lt;=104),VLOOKUP($A2962,Location!$A:$J,6,FALSE),IF(A2962=0,"Avant l'ouverture",IF(OR(A2962=105,A2962=106),"Bonus"))),"")</f>
        <v>1/16 Finale</v>
      </c>
      <c r="I2962" s="31" t="str">
        <f>IF(LEFT(H2962,4)="Tour",VLOOKUP(A2962,Database!$A:$C,3,FALSE),"")</f>
        <v/>
      </c>
      <c r="J2962" s="31" t="str">
        <f>VLOOKUP($A2962,Location!$A:$J,7,FALSE)</f>
        <v>TBD</v>
      </c>
      <c r="K2962" s="31" t="str">
        <f>IFERROR(VLOOKUP(J2962,Setup_Team!$B:$C,2,FALSE), "TDB")</f>
        <v>TDB</v>
      </c>
      <c r="L2962" s="31" t="str">
        <f>VLOOKUP($A2962,Location!$A:$J,8,FALSE)</f>
        <v>TBD</v>
      </c>
      <c r="M2962" s="31" t="str">
        <f>IFERROR(VLOOKUP(L2962,Setup_Team!$B:$C,2,FALSE), "TDB")</f>
        <v>TDB</v>
      </c>
      <c r="N2962" s="31" t="str">
        <f>VLOOKUP($A2962,Location!$A:$J,9,FALSE)</f>
        <v>Foxborough</v>
      </c>
      <c r="O2962" s="31" t="str">
        <f>VLOOKUP($A2962,Location!$A:$J,10,FALSE)</f>
        <v>Gillette Stadium</v>
      </c>
      <c r="R2962" s="31">
        <v>0</v>
      </c>
      <c r="S2962" s="25">
        <f>VLOOKUP($A2962,Database!$A:$Y,10,FALSE)</f>
        <v>0</v>
      </c>
      <c r="T2962" s="25">
        <f>VLOOKUP($A2962,Database!$A:$Y,11,FALSE)</f>
        <v>0</v>
      </c>
      <c r="U2962" s="25">
        <f>VLOOKUP($A2962,Database!$A:$Y,12,FALSE)</f>
        <v>0</v>
      </c>
      <c r="V2962" s="25" t="str">
        <f>VLOOKUP(A2962,Database!A:M,13,FALSE)</f>
        <v>À venir</v>
      </c>
      <c r="W2962" s="25" t="str">
        <f>VLOOKUP($A2962,Database!$A:$Y,20,FALSE)</f>
        <v/>
      </c>
      <c r="X2962" s="25" t="str">
        <f>VLOOKUP($A2962,Database!$A:$Y,21,FALSE)</f>
        <v/>
      </c>
      <c r="Y2962" s="25" t="str">
        <f ca="1">IF(C2962&lt;NOW(),IF(AND(P2962&gt;Q2962,W2962&gt;X2962),S2962,IF(AND(P2962=Q2962,W2962=X2962),T2962,IF(AND(P2962&lt;Q2962,W2962&lt;X2962),U2962,0))),"")</f>
        <v/>
      </c>
      <c r="Z2962" s="25">
        <f>IF(AND(P2962=W2962,Q2962=X2962),1,0)</f>
        <v>1</v>
      </c>
      <c r="AA2962" s="25" t="str">
        <f>IF(Z2962=0,"",IF(ISBLANK(VLOOKUP(A2962,Database!A:AA,22,FALSE)),"",VLOOKUP(A2962,Database!A:AA,22,FALSE)))</f>
        <v>Exact</v>
      </c>
      <c r="AB2962" s="25">
        <f ca="1">IFERROR(IF(AND(Y2962&lt;&gt;"",OR(V2962="Terminé",V2962="En cours")),VLOOKUP(AA2962,Setup_ScoreExactBonus!A:D,4,FALSE),0),0)</f>
        <v>0</v>
      </c>
      <c r="AC2962" s="31" t="str">
        <f t="shared" ca="1" si="7"/>
        <v/>
      </c>
      <c r="AD2962" s="31">
        <f ca="1">SUMIFS(AC$2:AC2962,D$2:D2962,D2962)*IF(R2962=0,1,2)</f>
        <v>0</v>
      </c>
    </row>
    <row r="2963" spans="1:30" x14ac:dyDescent="0.35">
      <c r="A2963" s="31">
        <f>IF(ISBLANK(B2963),"",COUNTIF(B$2:B2963,B2963))-1</f>
        <v>75</v>
      </c>
      <c r="B2963" s="31">
        <v>37</v>
      </c>
      <c r="C2963" s="10">
        <f>VLOOKUP($A2963,Database!$A:$Y,7,FALSE)</f>
        <v>46202.9375</v>
      </c>
      <c r="D2963" s="31" t="str">
        <f>VLOOKUP(Pronostics!$B2963,Setup_MPP!$A:$G,3,FALSE)</f>
        <v>Joueur37</v>
      </c>
      <c r="E2963" s="31" t="str">
        <f>VLOOKUP(Pronostics!$B2963,Setup_MPP!$A:$G,2,FALSE)</f>
        <v>Joueur37</v>
      </c>
      <c r="F2963" s="31" t="str">
        <f>VLOOKUP($B2963,Setup_MPP!$A:$E,4,FALSE)</f>
        <v>#D5D5D5</v>
      </c>
      <c r="G2963" s="31" t="str">
        <f>VLOOKUP($B2963,Setup_MPP!$A:$E,5,FALSE)</f>
        <v>#727272</v>
      </c>
      <c r="H2963" s="31" t="str">
        <f>IFERROR(IF(AND(A2963&gt;=1,A2963&lt;=104),VLOOKUP($A2963,Location!$A:$J,6,FALSE),IF(A2963=0,"Avant l'ouverture",IF(OR(A2963=105,A2963=106),"Bonus"))),"")</f>
        <v>1/16 Finale</v>
      </c>
      <c r="I2963" s="31" t="str">
        <f>IF(LEFT(H2963,4)="Tour",VLOOKUP(A2963,Database!$A:$C,3,FALSE),"")</f>
        <v/>
      </c>
      <c r="J2963" s="31" t="str">
        <f>VLOOKUP($A2963,Location!$A:$J,7,FALSE)</f>
        <v>TBD</v>
      </c>
      <c r="K2963" s="31" t="str">
        <f>IFERROR(VLOOKUP(J2963,Setup_Team!$B:$C,2,FALSE), "TDB")</f>
        <v>TDB</v>
      </c>
      <c r="L2963" s="31" t="str">
        <f>VLOOKUP($A2963,Location!$A:$J,8,FALSE)</f>
        <v>TBD</v>
      </c>
      <c r="M2963" s="31" t="str">
        <f>IFERROR(VLOOKUP(L2963,Setup_Team!$B:$C,2,FALSE), "TDB")</f>
        <v>TDB</v>
      </c>
      <c r="N2963" s="31" t="str">
        <f>VLOOKUP($A2963,Location!$A:$J,9,FALSE)</f>
        <v>Foxborough</v>
      </c>
      <c r="O2963" s="31" t="str">
        <f>VLOOKUP($A2963,Location!$A:$J,10,FALSE)</f>
        <v>Gillette Stadium</v>
      </c>
      <c r="R2963" s="31">
        <v>0</v>
      </c>
      <c r="S2963" s="25">
        <f>VLOOKUP($A2963,Database!$A:$Y,10,FALSE)</f>
        <v>0</v>
      </c>
      <c r="T2963" s="25">
        <f>VLOOKUP($A2963,Database!$A:$Y,11,FALSE)</f>
        <v>0</v>
      </c>
      <c r="U2963" s="25">
        <f>VLOOKUP($A2963,Database!$A:$Y,12,FALSE)</f>
        <v>0</v>
      </c>
      <c r="V2963" s="25" t="str">
        <f>VLOOKUP(A2963,Database!A:M,13,FALSE)</f>
        <v>À venir</v>
      </c>
      <c r="W2963" s="25" t="str">
        <f>VLOOKUP($A2963,Database!$A:$Y,20,FALSE)</f>
        <v/>
      </c>
      <c r="X2963" s="25" t="str">
        <f>VLOOKUP($A2963,Database!$A:$Y,21,FALSE)</f>
        <v/>
      </c>
      <c r="Y2963" s="25" t="str">
        <f ca="1">IF(C2963&lt;NOW(),IF(AND(P2963&gt;Q2963,W2963&gt;X2963),S2963,IF(AND(P2963=Q2963,W2963=X2963),T2963,IF(AND(P2963&lt;Q2963,W2963&lt;X2963),U2963,0))),"")</f>
        <v/>
      </c>
      <c r="Z2963" s="25">
        <f>IF(AND(P2963=W2963,Q2963=X2963),1,0)</f>
        <v>1</v>
      </c>
      <c r="AA2963" s="25" t="str">
        <f>IF(Z2963=0,"",IF(ISBLANK(VLOOKUP(A2963,Database!A:AA,22,FALSE)),"",VLOOKUP(A2963,Database!A:AA,22,FALSE)))</f>
        <v>Exact</v>
      </c>
      <c r="AB2963" s="25">
        <f ca="1">IFERROR(IF(AND(Y2963&lt;&gt;"",OR(V2963="Terminé",V2963="En cours")),VLOOKUP(AA2963,Setup_ScoreExactBonus!A:D,4,FALSE),0),0)</f>
        <v>0</v>
      </c>
      <c r="AC2963" s="31" t="str">
        <f t="shared" ca="1" si="7"/>
        <v/>
      </c>
      <c r="AD2963" s="31">
        <f ca="1">SUMIFS(AC$2:AC2963,D$2:D2963,D2963)*IF(R2963=0,1,2)</f>
        <v>0</v>
      </c>
    </row>
    <row r="2964" spans="1:30" x14ac:dyDescent="0.35">
      <c r="A2964" s="31">
        <f>IF(ISBLANK(B2964),"",COUNTIF(B$2:B2964,B2964))-1</f>
        <v>75</v>
      </c>
      <c r="B2964" s="31">
        <v>38</v>
      </c>
      <c r="C2964" s="10">
        <f>VLOOKUP($A2964,Database!$A:$Y,7,FALSE)</f>
        <v>46202.9375</v>
      </c>
      <c r="D2964" s="31" t="str">
        <f>VLOOKUP(Pronostics!$B2964,Setup_MPP!$A:$G,3,FALSE)</f>
        <v>Joueur38</v>
      </c>
      <c r="E2964" s="31" t="str">
        <f>VLOOKUP(Pronostics!$B2964,Setup_MPP!$A:$G,2,FALSE)</f>
        <v>Joueur38</v>
      </c>
      <c r="F2964" s="31" t="str">
        <f>VLOOKUP($B2964,Setup_MPP!$A:$E,4,FALSE)</f>
        <v>#D5D5D5</v>
      </c>
      <c r="G2964" s="31" t="str">
        <f>VLOOKUP($B2964,Setup_MPP!$A:$E,5,FALSE)</f>
        <v>#727272</v>
      </c>
      <c r="H2964" s="31" t="str">
        <f>IFERROR(IF(AND(A2964&gt;=1,A2964&lt;=104),VLOOKUP($A2964,Location!$A:$J,6,FALSE),IF(A2964=0,"Avant l'ouverture",IF(OR(A2964=105,A2964=106),"Bonus"))),"")</f>
        <v>1/16 Finale</v>
      </c>
      <c r="I2964" s="31" t="str">
        <f>IF(LEFT(H2964,4)="Tour",VLOOKUP(A2964,Database!$A:$C,3,FALSE),"")</f>
        <v/>
      </c>
      <c r="J2964" s="31" t="str">
        <f>VLOOKUP($A2964,Location!$A:$J,7,FALSE)</f>
        <v>TBD</v>
      </c>
      <c r="K2964" s="31" t="str">
        <f>IFERROR(VLOOKUP(J2964,Setup_Team!$B:$C,2,FALSE), "TDB")</f>
        <v>TDB</v>
      </c>
      <c r="L2964" s="31" t="str">
        <f>VLOOKUP($A2964,Location!$A:$J,8,FALSE)</f>
        <v>TBD</v>
      </c>
      <c r="M2964" s="31" t="str">
        <f>IFERROR(VLOOKUP(L2964,Setup_Team!$B:$C,2,FALSE), "TDB")</f>
        <v>TDB</v>
      </c>
      <c r="N2964" s="31" t="str">
        <f>VLOOKUP($A2964,Location!$A:$J,9,FALSE)</f>
        <v>Foxborough</v>
      </c>
      <c r="O2964" s="31" t="str">
        <f>VLOOKUP($A2964,Location!$A:$J,10,FALSE)</f>
        <v>Gillette Stadium</v>
      </c>
      <c r="R2964" s="31">
        <v>0</v>
      </c>
      <c r="S2964" s="25">
        <f>VLOOKUP($A2964,Database!$A:$Y,10,FALSE)</f>
        <v>0</v>
      </c>
      <c r="T2964" s="25">
        <f>VLOOKUP($A2964,Database!$A:$Y,11,FALSE)</f>
        <v>0</v>
      </c>
      <c r="U2964" s="25">
        <f>VLOOKUP($A2964,Database!$A:$Y,12,FALSE)</f>
        <v>0</v>
      </c>
      <c r="V2964" s="25" t="str">
        <f>VLOOKUP(A2964,Database!A:M,13,FALSE)</f>
        <v>À venir</v>
      </c>
      <c r="W2964" s="25" t="str">
        <f>VLOOKUP($A2964,Database!$A:$Y,20,FALSE)</f>
        <v/>
      </c>
      <c r="X2964" s="25" t="str">
        <f>VLOOKUP($A2964,Database!$A:$Y,21,FALSE)</f>
        <v/>
      </c>
      <c r="Y2964" s="25" t="str">
        <f ca="1">IF(C2964&lt;NOW(),IF(AND(P2964&gt;Q2964,W2964&gt;X2964),S2964,IF(AND(P2964=Q2964,W2964=X2964),T2964,IF(AND(P2964&lt;Q2964,W2964&lt;X2964),U2964,0))),"")</f>
        <v/>
      </c>
      <c r="Z2964" s="25">
        <f>IF(AND(P2964=W2964,Q2964=X2964),1,0)</f>
        <v>1</v>
      </c>
      <c r="AA2964" s="25" t="str">
        <f>IF(Z2964=0,"",IF(ISBLANK(VLOOKUP(A2964,Database!A:AA,22,FALSE)),"",VLOOKUP(A2964,Database!A:AA,22,FALSE)))</f>
        <v>Exact</v>
      </c>
      <c r="AB2964" s="25">
        <f ca="1">IFERROR(IF(AND(Y2964&lt;&gt;"",OR(V2964="Terminé",V2964="En cours")),VLOOKUP(AA2964,Setup_ScoreExactBonus!A:D,4,FALSE),0),0)</f>
        <v>0</v>
      </c>
      <c r="AC2964" s="31" t="str">
        <f t="shared" ca="1" si="7"/>
        <v/>
      </c>
      <c r="AD2964" s="31">
        <f ca="1">SUMIFS(AC$2:AC2964,D$2:D2964,D2964)*IF(R2964=0,1,2)</f>
        <v>0</v>
      </c>
    </row>
    <row r="2965" spans="1:30" x14ac:dyDescent="0.35">
      <c r="A2965" s="31">
        <f>IF(ISBLANK(B2965),"",COUNTIF(B$2:B2965,B2965))-1</f>
        <v>75</v>
      </c>
      <c r="B2965" s="31">
        <v>39</v>
      </c>
      <c r="C2965" s="10">
        <f>VLOOKUP($A2965,Database!$A:$Y,7,FALSE)</f>
        <v>46202.9375</v>
      </c>
      <c r="D2965" s="31" t="str">
        <f>VLOOKUP(Pronostics!$B2965,Setup_MPP!$A:$G,3,FALSE)</f>
        <v>Joueur39</v>
      </c>
      <c r="E2965" s="31" t="str">
        <f>VLOOKUP(Pronostics!$B2965,Setup_MPP!$A:$G,2,FALSE)</f>
        <v>Joueur39</v>
      </c>
      <c r="F2965" s="31" t="str">
        <f>VLOOKUP($B2965,Setup_MPP!$A:$E,4,FALSE)</f>
        <v>#D5D5D5</v>
      </c>
      <c r="G2965" s="31" t="str">
        <f>VLOOKUP($B2965,Setup_MPP!$A:$E,5,FALSE)</f>
        <v>#727272</v>
      </c>
      <c r="H2965" s="31" t="str">
        <f>IFERROR(IF(AND(A2965&gt;=1,A2965&lt;=104),VLOOKUP($A2965,Location!$A:$J,6,FALSE),IF(A2965=0,"Avant l'ouverture",IF(OR(A2965=105,A2965=106),"Bonus"))),"")</f>
        <v>1/16 Finale</v>
      </c>
      <c r="I2965" s="31" t="str">
        <f>IF(LEFT(H2965,4)="Tour",VLOOKUP(A2965,Database!$A:$C,3,FALSE),"")</f>
        <v/>
      </c>
      <c r="J2965" s="31" t="str">
        <f>VLOOKUP($A2965,Location!$A:$J,7,FALSE)</f>
        <v>TBD</v>
      </c>
      <c r="K2965" s="31" t="str">
        <f>IFERROR(VLOOKUP(J2965,Setup_Team!$B:$C,2,FALSE), "TDB")</f>
        <v>TDB</v>
      </c>
      <c r="L2965" s="31" t="str">
        <f>VLOOKUP($A2965,Location!$A:$J,8,FALSE)</f>
        <v>TBD</v>
      </c>
      <c r="M2965" s="31" t="str">
        <f>IFERROR(VLOOKUP(L2965,Setup_Team!$B:$C,2,FALSE), "TDB")</f>
        <v>TDB</v>
      </c>
      <c r="N2965" s="31" t="str">
        <f>VLOOKUP($A2965,Location!$A:$J,9,FALSE)</f>
        <v>Foxborough</v>
      </c>
      <c r="O2965" s="31" t="str">
        <f>VLOOKUP($A2965,Location!$A:$J,10,FALSE)</f>
        <v>Gillette Stadium</v>
      </c>
      <c r="R2965" s="31">
        <v>0</v>
      </c>
      <c r="S2965" s="25">
        <f>VLOOKUP($A2965,Database!$A:$Y,10,FALSE)</f>
        <v>0</v>
      </c>
      <c r="T2965" s="25">
        <f>VLOOKUP($A2965,Database!$A:$Y,11,FALSE)</f>
        <v>0</v>
      </c>
      <c r="U2965" s="25">
        <f>VLOOKUP($A2965,Database!$A:$Y,12,FALSE)</f>
        <v>0</v>
      </c>
      <c r="V2965" s="25" t="str">
        <f>VLOOKUP(A2965,Database!A:M,13,FALSE)</f>
        <v>À venir</v>
      </c>
      <c r="W2965" s="25" t="str">
        <f>VLOOKUP($A2965,Database!$A:$Y,20,FALSE)</f>
        <v/>
      </c>
      <c r="X2965" s="25" t="str">
        <f>VLOOKUP($A2965,Database!$A:$Y,21,FALSE)</f>
        <v/>
      </c>
      <c r="Y2965" s="25" t="str">
        <f ca="1">IF(C2965&lt;NOW(),IF(AND(P2965&gt;Q2965,W2965&gt;X2965),S2965,IF(AND(P2965=Q2965,W2965=X2965),T2965,IF(AND(P2965&lt;Q2965,W2965&lt;X2965),U2965,0))),"")</f>
        <v/>
      </c>
      <c r="Z2965" s="25">
        <f>IF(AND(P2965=W2965,Q2965=X2965),1,0)</f>
        <v>1</v>
      </c>
      <c r="AA2965" s="25" t="str">
        <f>IF(Z2965=0,"",IF(ISBLANK(VLOOKUP(A2965,Database!A:AA,22,FALSE)),"",VLOOKUP(A2965,Database!A:AA,22,FALSE)))</f>
        <v>Exact</v>
      </c>
      <c r="AB2965" s="25">
        <f ca="1">IFERROR(IF(AND(Y2965&lt;&gt;"",OR(V2965="Terminé",V2965="En cours")),VLOOKUP(AA2965,Setup_ScoreExactBonus!A:D,4,FALSE),0),0)</f>
        <v>0</v>
      </c>
      <c r="AC2965" s="31" t="str">
        <f t="shared" ca="1" si="7"/>
        <v/>
      </c>
      <c r="AD2965" s="31">
        <f ca="1">SUMIFS(AC$2:AC2965,D$2:D2965,D2965)*IF(R2965=0,1,2)</f>
        <v>0</v>
      </c>
    </row>
    <row r="2966" spans="1:30" x14ac:dyDescent="0.35">
      <c r="A2966" s="31">
        <f>IF(ISBLANK(B2966),"",COUNTIF(B$2:B2966,B2966))-1</f>
        <v>76</v>
      </c>
      <c r="B2966" s="31">
        <v>1</v>
      </c>
      <c r="C2966" s="10">
        <f>VLOOKUP($A2966,Database!$A:$Y,7,FALSE)</f>
        <v>46203.125</v>
      </c>
      <c r="D2966" s="31" t="str">
        <f>VLOOKUP(Pronostics!$B2966,Setup_MPP!$A:$G,3,FALSE)</f>
        <v>_Nicolas_LM_</v>
      </c>
      <c r="E2966" s="31" t="str">
        <f>VLOOKUP(Pronostics!$B2966,Setup_MPP!$A:$G,2,FALSE)</f>
        <v>Nicolas LE MOUEL</v>
      </c>
      <c r="F2966" s="31" t="str">
        <f>VLOOKUP($B2966,Setup_MPP!$A:$E,4,FALSE)</f>
        <v>#F7C79D</v>
      </c>
      <c r="G2966" s="31" t="str">
        <f>VLOOKUP($B2966,Setup_MPP!$A:$E,5,FALSE)</f>
        <v>#FFBE85</v>
      </c>
      <c r="H2966" s="31" t="str">
        <f>IFERROR(IF(AND(A2966&gt;=1,A2966&lt;=104),VLOOKUP($A2966,Location!$A:$J,6,FALSE),IF(A2966=0,"Avant l'ouverture",IF(OR(A2966=105,A2966=106),"Bonus"))),"")</f>
        <v>1/16 Finale</v>
      </c>
      <c r="I2966" s="31" t="str">
        <f>IF(LEFT(H2966,4)="Tour",VLOOKUP(A2966,Database!$A:$C,3,FALSE),"")</f>
        <v/>
      </c>
      <c r="J2966" s="31" t="str">
        <f>VLOOKUP($A2966,Location!$A:$J,7,FALSE)</f>
        <v>TBD</v>
      </c>
      <c r="K2966" s="31" t="str">
        <f>IFERROR(VLOOKUP(J2966,Setup_Team!$B:$C,2,FALSE), "TDB")</f>
        <v>TDB</v>
      </c>
      <c r="L2966" s="31" t="str">
        <f>VLOOKUP($A2966,Location!$A:$J,8,FALSE)</f>
        <v>TBD</v>
      </c>
      <c r="M2966" s="31" t="str">
        <f>IFERROR(VLOOKUP(L2966,Setup_Team!$B:$C,2,FALSE), "TDB")</f>
        <v>TDB</v>
      </c>
      <c r="N2966" s="31" t="str">
        <f>VLOOKUP($A2966,Location!$A:$J,9,FALSE)</f>
        <v>Monterrey</v>
      </c>
      <c r="O2966" s="31" t="str">
        <f>VLOOKUP($A2966,Location!$A:$J,10,FALSE)</f>
        <v>Estadio BBVA</v>
      </c>
      <c r="R2966" s="31">
        <v>0</v>
      </c>
      <c r="S2966" s="25">
        <f>VLOOKUP($A2966,Database!$A:$Y,10,FALSE)</f>
        <v>0</v>
      </c>
      <c r="T2966" s="25">
        <f>VLOOKUP($A2966,Database!$A:$Y,11,FALSE)</f>
        <v>0</v>
      </c>
      <c r="U2966" s="25">
        <f>VLOOKUP($A2966,Database!$A:$Y,12,FALSE)</f>
        <v>0</v>
      </c>
      <c r="V2966" s="25" t="str">
        <f>VLOOKUP(A2966,Database!A:M,13,FALSE)</f>
        <v>À venir</v>
      </c>
      <c r="W2966" s="25" t="str">
        <f>VLOOKUP($A2966,Database!$A:$Y,20,FALSE)</f>
        <v/>
      </c>
      <c r="X2966" s="25" t="str">
        <f>VLOOKUP($A2966,Database!$A:$Y,21,FALSE)</f>
        <v/>
      </c>
      <c r="Y2966" s="25" t="str">
        <f ca="1">IF(C2966&lt;NOW(),IF(AND(P2966&gt;Q2966,W2966&gt;X2966),S2966,IF(AND(P2966=Q2966,W2966=X2966),T2966,IF(AND(P2966&lt;Q2966,W2966&lt;X2966),U2966,0))),"")</f>
        <v/>
      </c>
      <c r="Z2966" s="25">
        <f>IF(AND(P2966=W2966,Q2966=X2966),1,0)</f>
        <v>1</v>
      </c>
      <c r="AA2966" s="25" t="str">
        <f>IF(Z2966=0,"",IF(ISBLANK(VLOOKUP(A2966,Database!A:AA,22,FALSE)),"",VLOOKUP(A2966,Database!A:AA,22,FALSE)))</f>
        <v>Exact</v>
      </c>
      <c r="AB2966" s="25">
        <f ca="1">IFERROR(IF(AND(Y2966&lt;&gt;"",OR(V2966="Terminé",V2966="En cours")),VLOOKUP(AA2966,Setup_ScoreExactBonus!A:D,4,FALSE),0),0)</f>
        <v>0</v>
      </c>
      <c r="AC2966" s="31" t="str">
        <f t="shared" ca="1" si="7"/>
        <v/>
      </c>
      <c r="AD2966" s="31">
        <f ca="1">SUMIFS(AC$2:AC2966,D$2:D2966,D2966)*IF(R2966=0,1,2)</f>
        <v>0</v>
      </c>
    </row>
    <row r="2967" spans="1:30" x14ac:dyDescent="0.35">
      <c r="A2967" s="31">
        <f>IF(ISBLANK(B2967),"",COUNTIF(B$2:B2967,B2967))-1</f>
        <v>76</v>
      </c>
      <c r="B2967" s="31">
        <v>2</v>
      </c>
      <c r="C2967" s="10">
        <f>VLOOKUP($A2967,Database!$A:$Y,7,FALSE)</f>
        <v>46203.125</v>
      </c>
      <c r="D2967" s="31" t="str">
        <f>VLOOKUP(Pronostics!$B2967,Setup_MPP!$A:$G,3,FALSE)</f>
        <v>leaelaz</v>
      </c>
      <c r="E2967" s="31" t="str">
        <f>VLOOKUP(Pronostics!$B2967,Setup_MPP!$A:$G,2,FALSE)</f>
        <v>Léa EL ASERY</v>
      </c>
      <c r="F2967" s="31" t="str">
        <f>VLOOKUP($B2967,Setup_MPP!$A:$E,4,FALSE)</f>
        <v>#FFBEBE</v>
      </c>
      <c r="G2967" s="31" t="str">
        <f>VLOOKUP($B2967,Setup_MPP!$A:$E,5,FALSE)</f>
        <v>#DF6868</v>
      </c>
      <c r="H2967" s="31" t="str">
        <f>IFERROR(IF(AND(A2967&gt;=1,A2967&lt;=104),VLOOKUP($A2967,Location!$A:$J,6,FALSE),IF(A2967=0,"Avant l'ouverture",IF(OR(A2967=105,A2967=106),"Bonus"))),"")</f>
        <v>1/16 Finale</v>
      </c>
      <c r="I2967" s="31" t="str">
        <f>IF(LEFT(H2967,4)="Tour",VLOOKUP(A2967,Database!$A:$C,3,FALSE),"")</f>
        <v/>
      </c>
      <c r="J2967" s="31" t="str">
        <f>VLOOKUP($A2967,Location!$A:$J,7,FALSE)</f>
        <v>TBD</v>
      </c>
      <c r="K2967" s="31" t="str">
        <f>IFERROR(VLOOKUP(J2967,Setup_Team!$B:$C,2,FALSE), "TDB")</f>
        <v>TDB</v>
      </c>
      <c r="L2967" s="31" t="str">
        <f>VLOOKUP($A2967,Location!$A:$J,8,FALSE)</f>
        <v>TBD</v>
      </c>
      <c r="M2967" s="31" t="str">
        <f>IFERROR(VLOOKUP(L2967,Setup_Team!$B:$C,2,FALSE), "TDB")</f>
        <v>TDB</v>
      </c>
      <c r="N2967" s="31" t="str">
        <f>VLOOKUP($A2967,Location!$A:$J,9,FALSE)</f>
        <v>Monterrey</v>
      </c>
      <c r="O2967" s="31" t="str">
        <f>VLOOKUP($A2967,Location!$A:$J,10,FALSE)</f>
        <v>Estadio BBVA</v>
      </c>
      <c r="R2967" s="31">
        <v>0</v>
      </c>
      <c r="S2967" s="25">
        <f>VLOOKUP($A2967,Database!$A:$Y,10,FALSE)</f>
        <v>0</v>
      </c>
      <c r="T2967" s="25">
        <f>VLOOKUP($A2967,Database!$A:$Y,11,FALSE)</f>
        <v>0</v>
      </c>
      <c r="U2967" s="25">
        <f>VLOOKUP($A2967,Database!$A:$Y,12,FALSE)</f>
        <v>0</v>
      </c>
      <c r="V2967" s="25" t="str">
        <f>VLOOKUP(A2967,Database!A:M,13,FALSE)</f>
        <v>À venir</v>
      </c>
      <c r="W2967" s="25" t="str">
        <f>VLOOKUP($A2967,Database!$A:$Y,20,FALSE)</f>
        <v/>
      </c>
      <c r="X2967" s="25" t="str">
        <f>VLOOKUP($A2967,Database!$A:$Y,21,FALSE)</f>
        <v/>
      </c>
      <c r="Y2967" s="25" t="str">
        <f ca="1">IF(C2967&lt;NOW(),IF(AND(P2967&gt;Q2967,W2967&gt;X2967),S2967,IF(AND(P2967=Q2967,W2967=X2967),T2967,IF(AND(P2967&lt;Q2967,W2967&lt;X2967),U2967,0))),"")</f>
        <v/>
      </c>
      <c r="Z2967" s="25">
        <f>IF(AND(P2967=W2967,Q2967=X2967),1,0)</f>
        <v>1</v>
      </c>
      <c r="AA2967" s="25" t="str">
        <f>IF(Z2967=0,"",IF(ISBLANK(VLOOKUP(A2967,Database!A:AA,22,FALSE)),"",VLOOKUP(A2967,Database!A:AA,22,FALSE)))</f>
        <v>Exact</v>
      </c>
      <c r="AB2967" s="25">
        <f ca="1">IFERROR(IF(AND(Y2967&lt;&gt;"",OR(V2967="Terminé",V2967="En cours")),VLOOKUP(AA2967,Setup_ScoreExactBonus!A:D,4,FALSE),0),0)</f>
        <v>0</v>
      </c>
      <c r="AC2967" s="31" t="str">
        <f t="shared" ca="1" si="7"/>
        <v/>
      </c>
      <c r="AD2967" s="31">
        <f ca="1">SUMIFS(AC$2:AC2967,D$2:D2967,D2967)*IF(R2967=0,1,2)</f>
        <v>0</v>
      </c>
    </row>
    <row r="2968" spans="1:30" x14ac:dyDescent="0.35">
      <c r="A2968" s="31">
        <f>IF(ISBLANK(B2968),"",COUNTIF(B$2:B2968,B2968))-1</f>
        <v>76</v>
      </c>
      <c r="B2968" s="31">
        <v>3</v>
      </c>
      <c r="C2968" s="10">
        <f>VLOOKUP($A2968,Database!$A:$Y,7,FALSE)</f>
        <v>46203.125</v>
      </c>
      <c r="D2968" s="31" t="str">
        <f>VLOOKUP(Pronostics!$B2968,Setup_MPP!$A:$G,3,FALSE)</f>
        <v>PasMetalleux</v>
      </c>
      <c r="E2968" s="31" t="str">
        <f>VLOOKUP(Pronostics!$B2968,Setup_MPP!$A:$G,2,FALSE)</f>
        <v>Elwenn JOUBREL</v>
      </c>
      <c r="F2968" s="31" t="str">
        <f>VLOOKUP($B2968,Setup_MPP!$A:$E,4,FALSE)</f>
        <v>#F5C7FC</v>
      </c>
      <c r="G2968" s="31" t="str">
        <f>VLOOKUP($B2968,Setup_MPP!$A:$E,5,FALSE)</f>
        <v>#C489CF</v>
      </c>
      <c r="H2968" s="31" t="str">
        <f>IFERROR(IF(AND(A2968&gt;=1,A2968&lt;=104),VLOOKUP($A2968,Location!$A:$J,6,FALSE),IF(A2968=0,"Avant l'ouverture",IF(OR(A2968=105,A2968=106),"Bonus"))),"")</f>
        <v>1/16 Finale</v>
      </c>
      <c r="I2968" s="31" t="str">
        <f>IF(LEFT(H2968,4)="Tour",VLOOKUP(A2968,Database!$A:$C,3,FALSE),"")</f>
        <v/>
      </c>
      <c r="J2968" s="31" t="str">
        <f>VLOOKUP($A2968,Location!$A:$J,7,FALSE)</f>
        <v>TBD</v>
      </c>
      <c r="K2968" s="31" t="str">
        <f>IFERROR(VLOOKUP(J2968,Setup_Team!$B:$C,2,FALSE), "TDB")</f>
        <v>TDB</v>
      </c>
      <c r="L2968" s="31" t="str">
        <f>VLOOKUP($A2968,Location!$A:$J,8,FALSE)</f>
        <v>TBD</v>
      </c>
      <c r="M2968" s="31" t="str">
        <f>IFERROR(VLOOKUP(L2968,Setup_Team!$B:$C,2,FALSE), "TDB")</f>
        <v>TDB</v>
      </c>
      <c r="N2968" s="31" t="str">
        <f>VLOOKUP($A2968,Location!$A:$J,9,FALSE)</f>
        <v>Monterrey</v>
      </c>
      <c r="O2968" s="31" t="str">
        <f>VLOOKUP($A2968,Location!$A:$J,10,FALSE)</f>
        <v>Estadio BBVA</v>
      </c>
      <c r="R2968" s="31">
        <v>0</v>
      </c>
      <c r="S2968" s="25">
        <f>VLOOKUP($A2968,Database!$A:$Y,10,FALSE)</f>
        <v>0</v>
      </c>
      <c r="T2968" s="25">
        <f>VLOOKUP($A2968,Database!$A:$Y,11,FALSE)</f>
        <v>0</v>
      </c>
      <c r="U2968" s="25">
        <f>VLOOKUP($A2968,Database!$A:$Y,12,FALSE)</f>
        <v>0</v>
      </c>
      <c r="V2968" s="25" t="str">
        <f>VLOOKUP(A2968,Database!A:M,13,FALSE)</f>
        <v>À venir</v>
      </c>
      <c r="W2968" s="25" t="str">
        <f>VLOOKUP($A2968,Database!$A:$Y,20,FALSE)</f>
        <v/>
      </c>
      <c r="X2968" s="25" t="str">
        <f>VLOOKUP($A2968,Database!$A:$Y,21,FALSE)</f>
        <v/>
      </c>
      <c r="Y2968" s="25" t="str">
        <f ca="1">IF(C2968&lt;NOW(),IF(AND(P2968&gt;Q2968,W2968&gt;X2968),S2968,IF(AND(P2968=Q2968,W2968=X2968),T2968,IF(AND(P2968&lt;Q2968,W2968&lt;X2968),U2968,0))),"")</f>
        <v/>
      </c>
      <c r="Z2968" s="25">
        <f>IF(AND(P2968=W2968,Q2968=X2968),1,0)</f>
        <v>1</v>
      </c>
      <c r="AA2968" s="25" t="str">
        <f>IF(Z2968=0,"",IF(ISBLANK(VLOOKUP(A2968,Database!A:AA,22,FALSE)),"",VLOOKUP(A2968,Database!A:AA,22,FALSE)))</f>
        <v>Exact</v>
      </c>
      <c r="AB2968" s="25">
        <f ca="1">IFERROR(IF(AND(Y2968&lt;&gt;"",OR(V2968="Terminé",V2968="En cours")),VLOOKUP(AA2968,Setup_ScoreExactBonus!A:D,4,FALSE),0),0)</f>
        <v>0</v>
      </c>
      <c r="AC2968" s="31" t="str">
        <f t="shared" ca="1" si="7"/>
        <v/>
      </c>
      <c r="AD2968" s="31">
        <f ca="1">SUMIFS(AC$2:AC2968,D$2:D2968,D2968)*IF(R2968=0,1,2)</f>
        <v>0</v>
      </c>
    </row>
    <row r="2969" spans="1:30" x14ac:dyDescent="0.35">
      <c r="A2969" s="31">
        <f>IF(ISBLANK(B2969),"",COUNTIF(B$2:B2969,B2969))-1</f>
        <v>76</v>
      </c>
      <c r="B2969" s="31">
        <v>4</v>
      </c>
      <c r="C2969" s="10">
        <f>VLOOKUP($A2969,Database!$A:$Y,7,FALSE)</f>
        <v>46203.125</v>
      </c>
      <c r="D2969" s="31" t="str">
        <f>VLOOKUP(Pronostics!$B2969,Setup_MPP!$A:$G,3,FALSE)</f>
        <v>Popo444</v>
      </c>
      <c r="E2969" s="31" t="str">
        <f>VLOOKUP(Pronostics!$B2969,Setup_MPP!$A:$G,2,FALSE)</f>
        <v>Pauline OLIVIER</v>
      </c>
      <c r="F2969" s="31" t="str">
        <f>VLOOKUP($B2969,Setup_MPP!$A:$E,4,FALSE)</f>
        <v>#A5EA7F</v>
      </c>
      <c r="G2969" s="31" t="str">
        <f>VLOOKUP($B2969,Setup_MPP!$A:$E,5,FALSE)</f>
        <v>#80C65A</v>
      </c>
      <c r="H2969" s="31" t="str">
        <f>IFERROR(IF(AND(A2969&gt;=1,A2969&lt;=104),VLOOKUP($A2969,Location!$A:$J,6,FALSE),IF(A2969=0,"Avant l'ouverture",IF(OR(A2969=105,A2969=106),"Bonus"))),"")</f>
        <v>1/16 Finale</v>
      </c>
      <c r="I2969" s="31" t="str">
        <f>IF(LEFT(H2969,4)="Tour",VLOOKUP(A2969,Database!$A:$C,3,FALSE),"")</f>
        <v/>
      </c>
      <c r="J2969" s="31" t="str">
        <f>VLOOKUP($A2969,Location!$A:$J,7,FALSE)</f>
        <v>TBD</v>
      </c>
      <c r="K2969" s="31" t="str">
        <f>IFERROR(VLOOKUP(J2969,Setup_Team!$B:$C,2,FALSE), "TDB")</f>
        <v>TDB</v>
      </c>
      <c r="L2969" s="31" t="str">
        <f>VLOOKUP($A2969,Location!$A:$J,8,FALSE)</f>
        <v>TBD</v>
      </c>
      <c r="M2969" s="31" t="str">
        <f>IFERROR(VLOOKUP(L2969,Setup_Team!$B:$C,2,FALSE), "TDB")</f>
        <v>TDB</v>
      </c>
      <c r="N2969" s="31" t="str">
        <f>VLOOKUP($A2969,Location!$A:$J,9,FALSE)</f>
        <v>Monterrey</v>
      </c>
      <c r="O2969" s="31" t="str">
        <f>VLOOKUP($A2969,Location!$A:$J,10,FALSE)</f>
        <v>Estadio BBVA</v>
      </c>
      <c r="R2969" s="31">
        <v>0</v>
      </c>
      <c r="S2969" s="25">
        <f>VLOOKUP($A2969,Database!$A:$Y,10,FALSE)</f>
        <v>0</v>
      </c>
      <c r="T2969" s="25">
        <f>VLOOKUP($A2969,Database!$A:$Y,11,FALSE)</f>
        <v>0</v>
      </c>
      <c r="U2969" s="25">
        <f>VLOOKUP($A2969,Database!$A:$Y,12,FALSE)</f>
        <v>0</v>
      </c>
      <c r="V2969" s="25" t="str">
        <f>VLOOKUP(A2969,Database!A:M,13,FALSE)</f>
        <v>À venir</v>
      </c>
      <c r="W2969" s="25" t="str">
        <f>VLOOKUP($A2969,Database!$A:$Y,20,FALSE)</f>
        <v/>
      </c>
      <c r="X2969" s="25" t="str">
        <f>VLOOKUP($A2969,Database!$A:$Y,21,FALSE)</f>
        <v/>
      </c>
      <c r="Y2969" s="25" t="str">
        <f ca="1">IF(C2969&lt;NOW(),IF(AND(P2969&gt;Q2969,W2969&gt;X2969),S2969,IF(AND(P2969=Q2969,W2969=X2969),T2969,IF(AND(P2969&lt;Q2969,W2969&lt;X2969),U2969,0))),"")</f>
        <v/>
      </c>
      <c r="Z2969" s="25">
        <f>IF(AND(P2969=W2969,Q2969=X2969),1,0)</f>
        <v>1</v>
      </c>
      <c r="AA2969" s="25" t="str">
        <f>IF(Z2969=0,"",IF(ISBLANK(VLOOKUP(A2969,Database!A:AA,22,FALSE)),"",VLOOKUP(A2969,Database!A:AA,22,FALSE)))</f>
        <v>Exact</v>
      </c>
      <c r="AB2969" s="25">
        <f ca="1">IFERROR(IF(AND(Y2969&lt;&gt;"",OR(V2969="Terminé",V2969="En cours")),VLOOKUP(AA2969,Setup_ScoreExactBonus!A:D,4,FALSE),0),0)</f>
        <v>0</v>
      </c>
      <c r="AC2969" s="31" t="str">
        <f t="shared" ca="1" si="7"/>
        <v/>
      </c>
      <c r="AD2969" s="31">
        <f ca="1">SUMIFS(AC$2:AC2969,D$2:D2969,D2969)*IF(R2969=0,1,2)</f>
        <v>0</v>
      </c>
    </row>
    <row r="2970" spans="1:30" x14ac:dyDescent="0.35">
      <c r="A2970" s="31">
        <f>IF(ISBLANK(B2970),"",COUNTIF(B$2:B2970,B2970))-1</f>
        <v>76</v>
      </c>
      <c r="B2970" s="31">
        <v>5</v>
      </c>
      <c r="C2970" s="10">
        <f>VLOOKUP($A2970,Database!$A:$Y,7,FALSE)</f>
        <v>46203.125</v>
      </c>
      <c r="D2970" s="31" t="str">
        <f>VLOOKUP(Pronostics!$B2970,Setup_MPP!$A:$G,3,FALSE)</f>
        <v>_Jujul</v>
      </c>
      <c r="E2970" s="31" t="str">
        <f>VLOOKUP(Pronostics!$B2970,Setup_MPP!$A:$G,2,FALSE)</f>
        <v>Julie BOISSIERE</v>
      </c>
      <c r="F2970" s="31" t="str">
        <f>VLOOKUP($B2970,Setup_MPP!$A:$E,4,FALSE)</f>
        <v>#D890FF</v>
      </c>
      <c r="G2970" s="31" t="str">
        <f>VLOOKUP($B2970,Setup_MPP!$A:$E,5,FALSE)</f>
        <v>#B750EF</v>
      </c>
      <c r="H2970" s="31" t="str">
        <f>IFERROR(IF(AND(A2970&gt;=1,A2970&lt;=104),VLOOKUP($A2970,Location!$A:$J,6,FALSE),IF(A2970=0,"Avant l'ouverture",IF(OR(A2970=105,A2970=106),"Bonus"))),"")</f>
        <v>1/16 Finale</v>
      </c>
      <c r="I2970" s="31" t="str">
        <f>IF(LEFT(H2970,4)="Tour",VLOOKUP(A2970,Database!$A:$C,3,FALSE),"")</f>
        <v/>
      </c>
      <c r="J2970" s="31" t="str">
        <f>VLOOKUP($A2970,Location!$A:$J,7,FALSE)</f>
        <v>TBD</v>
      </c>
      <c r="K2970" s="31" t="str">
        <f>IFERROR(VLOOKUP(J2970,Setup_Team!$B:$C,2,FALSE), "TDB")</f>
        <v>TDB</v>
      </c>
      <c r="L2970" s="31" t="str">
        <f>VLOOKUP($A2970,Location!$A:$J,8,FALSE)</f>
        <v>TBD</v>
      </c>
      <c r="M2970" s="31" t="str">
        <f>IFERROR(VLOOKUP(L2970,Setup_Team!$B:$C,2,FALSE), "TDB")</f>
        <v>TDB</v>
      </c>
      <c r="N2970" s="31" t="str">
        <f>VLOOKUP($A2970,Location!$A:$J,9,FALSE)</f>
        <v>Monterrey</v>
      </c>
      <c r="O2970" s="31" t="str">
        <f>VLOOKUP($A2970,Location!$A:$J,10,FALSE)</f>
        <v>Estadio BBVA</v>
      </c>
      <c r="R2970" s="31">
        <v>0</v>
      </c>
      <c r="S2970" s="25">
        <f>VLOOKUP($A2970,Database!$A:$Y,10,FALSE)</f>
        <v>0</v>
      </c>
      <c r="T2970" s="25">
        <f>VLOOKUP($A2970,Database!$A:$Y,11,FALSE)</f>
        <v>0</v>
      </c>
      <c r="U2970" s="25">
        <f>VLOOKUP($A2970,Database!$A:$Y,12,FALSE)</f>
        <v>0</v>
      </c>
      <c r="V2970" s="25" t="str">
        <f>VLOOKUP(A2970,Database!A:M,13,FALSE)</f>
        <v>À venir</v>
      </c>
      <c r="W2970" s="25" t="str">
        <f>VLOOKUP($A2970,Database!$A:$Y,20,FALSE)</f>
        <v/>
      </c>
      <c r="X2970" s="25" t="str">
        <f>VLOOKUP($A2970,Database!$A:$Y,21,FALSE)</f>
        <v/>
      </c>
      <c r="Y2970" s="25" t="str">
        <f ca="1">IF(C2970&lt;NOW(),IF(AND(P2970&gt;Q2970,W2970&gt;X2970),S2970,IF(AND(P2970=Q2970,W2970=X2970),T2970,IF(AND(P2970&lt;Q2970,W2970&lt;X2970),U2970,0))),"")</f>
        <v/>
      </c>
      <c r="Z2970" s="25">
        <f>IF(AND(P2970=W2970,Q2970=X2970),1,0)</f>
        <v>1</v>
      </c>
      <c r="AA2970" s="25" t="str">
        <f>IF(Z2970=0,"",IF(ISBLANK(VLOOKUP(A2970,Database!A:AA,22,FALSE)),"",VLOOKUP(A2970,Database!A:AA,22,FALSE)))</f>
        <v>Exact</v>
      </c>
      <c r="AB2970" s="25">
        <f ca="1">IFERROR(IF(AND(Y2970&lt;&gt;"",OR(V2970="Terminé",V2970="En cours")),VLOOKUP(AA2970,Setup_ScoreExactBonus!A:D,4,FALSE),0),0)</f>
        <v>0</v>
      </c>
      <c r="AC2970" s="31" t="str">
        <f t="shared" ca="1" si="7"/>
        <v/>
      </c>
      <c r="AD2970" s="31">
        <f ca="1">SUMIFS(AC$2:AC2970,D$2:D2970,D2970)*IF(R2970=0,1,2)</f>
        <v>0</v>
      </c>
    </row>
    <row r="2971" spans="1:30" x14ac:dyDescent="0.35">
      <c r="A2971" s="31">
        <f>IF(ISBLANK(B2971),"",COUNTIF(B$2:B2971,B2971))-1</f>
        <v>76</v>
      </c>
      <c r="B2971" s="31">
        <v>6</v>
      </c>
      <c r="C2971" s="10">
        <f>VLOOKUP($A2971,Database!$A:$Y,7,FALSE)</f>
        <v>46203.125</v>
      </c>
      <c r="D2971" s="31" t="str">
        <f>VLOOKUP(Pronostics!$B2971,Setup_MPP!$A:$G,3,FALSE)</f>
        <v>Julay</v>
      </c>
      <c r="E2971" s="31" t="str">
        <f>VLOOKUP(Pronostics!$B2971,Setup_MPP!$A:$G,2,FALSE)</f>
        <v>Julie BOUCHARD</v>
      </c>
      <c r="F2971" s="31" t="str">
        <f>VLOOKUP($B2971,Setup_MPP!$A:$E,4,FALSE)</f>
        <v>#A6F7B1</v>
      </c>
      <c r="G2971" s="31" t="str">
        <f>VLOOKUP($B2971,Setup_MPP!$A:$E,5,FALSE)</f>
        <v>#6EC179</v>
      </c>
      <c r="H2971" s="31" t="str">
        <f>IFERROR(IF(AND(A2971&gt;=1,A2971&lt;=104),VLOOKUP($A2971,Location!$A:$J,6,FALSE),IF(A2971=0,"Avant l'ouverture",IF(OR(A2971=105,A2971=106),"Bonus"))),"")</f>
        <v>1/16 Finale</v>
      </c>
      <c r="I2971" s="31" t="str">
        <f>IF(LEFT(H2971,4)="Tour",VLOOKUP(A2971,Database!$A:$C,3,FALSE),"")</f>
        <v/>
      </c>
      <c r="J2971" s="31" t="str">
        <f>VLOOKUP($A2971,Location!$A:$J,7,FALSE)</f>
        <v>TBD</v>
      </c>
      <c r="K2971" s="31" t="str">
        <f>IFERROR(VLOOKUP(J2971,Setup_Team!$B:$C,2,FALSE), "TDB")</f>
        <v>TDB</v>
      </c>
      <c r="L2971" s="31" t="str">
        <f>VLOOKUP($A2971,Location!$A:$J,8,FALSE)</f>
        <v>TBD</v>
      </c>
      <c r="M2971" s="31" t="str">
        <f>IFERROR(VLOOKUP(L2971,Setup_Team!$B:$C,2,FALSE), "TDB")</f>
        <v>TDB</v>
      </c>
      <c r="N2971" s="31" t="str">
        <f>VLOOKUP($A2971,Location!$A:$J,9,FALSE)</f>
        <v>Monterrey</v>
      </c>
      <c r="O2971" s="31" t="str">
        <f>VLOOKUP($A2971,Location!$A:$J,10,FALSE)</f>
        <v>Estadio BBVA</v>
      </c>
      <c r="R2971" s="31">
        <v>0</v>
      </c>
      <c r="S2971" s="25">
        <f>VLOOKUP($A2971,Database!$A:$Y,10,FALSE)</f>
        <v>0</v>
      </c>
      <c r="T2971" s="25">
        <f>VLOOKUP($A2971,Database!$A:$Y,11,FALSE)</f>
        <v>0</v>
      </c>
      <c r="U2971" s="25">
        <f>VLOOKUP($A2971,Database!$A:$Y,12,FALSE)</f>
        <v>0</v>
      </c>
      <c r="V2971" s="25" t="str">
        <f>VLOOKUP(A2971,Database!A:M,13,FALSE)</f>
        <v>À venir</v>
      </c>
      <c r="W2971" s="25" t="str">
        <f>VLOOKUP($A2971,Database!$A:$Y,20,FALSE)</f>
        <v/>
      </c>
      <c r="X2971" s="25" t="str">
        <f>VLOOKUP($A2971,Database!$A:$Y,21,FALSE)</f>
        <v/>
      </c>
      <c r="Y2971" s="25" t="str">
        <f ca="1">IF(C2971&lt;NOW(),IF(AND(P2971&gt;Q2971,W2971&gt;X2971),S2971,IF(AND(P2971=Q2971,W2971=X2971),T2971,IF(AND(P2971&lt;Q2971,W2971&lt;X2971),U2971,0))),"")</f>
        <v/>
      </c>
      <c r="Z2971" s="25">
        <f>IF(AND(P2971=W2971,Q2971=X2971),1,0)</f>
        <v>1</v>
      </c>
      <c r="AA2971" s="25" t="str">
        <f>IF(Z2971=0,"",IF(ISBLANK(VLOOKUP(A2971,Database!A:AA,22,FALSE)),"",VLOOKUP(A2971,Database!A:AA,22,FALSE)))</f>
        <v>Exact</v>
      </c>
      <c r="AB2971" s="25">
        <f ca="1">IFERROR(IF(AND(Y2971&lt;&gt;"",OR(V2971="Terminé",V2971="En cours")),VLOOKUP(AA2971,Setup_ScoreExactBonus!A:D,4,FALSE),0),0)</f>
        <v>0</v>
      </c>
      <c r="AC2971" s="31" t="str">
        <f t="shared" ca="1" si="7"/>
        <v/>
      </c>
      <c r="AD2971" s="31">
        <f ca="1">SUMIFS(AC$2:AC2971,D$2:D2971,D2971)*IF(R2971=0,1,2)</f>
        <v>0</v>
      </c>
    </row>
    <row r="2972" spans="1:30" x14ac:dyDescent="0.35">
      <c r="A2972" s="31">
        <f>IF(ISBLANK(B2972),"",COUNTIF(B$2:B2972,B2972))-1</f>
        <v>76</v>
      </c>
      <c r="B2972" s="31">
        <v>7</v>
      </c>
      <c r="C2972" s="10">
        <f>VLOOKUP($A2972,Database!$A:$Y,7,FALSE)</f>
        <v>46203.125</v>
      </c>
      <c r="D2972" s="31" t="str">
        <f>VLOOKUP(Pronostics!$B2972,Setup_MPP!$A:$G,3,FALSE)</f>
        <v>__Vince__</v>
      </c>
      <c r="E2972" s="31" t="str">
        <f>VLOOKUP(Pronostics!$B2972,Setup_MPP!$A:$G,2,FALSE)</f>
        <v>Vincent FRAYSSE</v>
      </c>
      <c r="F2972" s="31" t="str">
        <f>VLOOKUP($B2972,Setup_MPP!$A:$E,4,FALSE)</f>
        <v>#B2EAE8</v>
      </c>
      <c r="G2972" s="31" t="str">
        <f>VLOOKUP($B2972,Setup_MPP!$A:$E,5,FALSE)</f>
        <v>#6CB4B1</v>
      </c>
      <c r="H2972" s="31" t="str">
        <f>IFERROR(IF(AND(A2972&gt;=1,A2972&lt;=104),VLOOKUP($A2972,Location!$A:$J,6,FALSE),IF(A2972=0,"Avant l'ouverture",IF(OR(A2972=105,A2972=106),"Bonus"))),"")</f>
        <v>1/16 Finale</v>
      </c>
      <c r="I2972" s="31" t="str">
        <f>IF(LEFT(H2972,4)="Tour",VLOOKUP(A2972,Database!$A:$C,3,FALSE),"")</f>
        <v/>
      </c>
      <c r="J2972" s="31" t="str">
        <f>VLOOKUP($A2972,Location!$A:$J,7,FALSE)</f>
        <v>TBD</v>
      </c>
      <c r="K2972" s="31" t="str">
        <f>IFERROR(VLOOKUP(J2972,Setup_Team!$B:$C,2,FALSE), "TDB")</f>
        <v>TDB</v>
      </c>
      <c r="L2972" s="31" t="str">
        <f>VLOOKUP($A2972,Location!$A:$J,8,FALSE)</f>
        <v>TBD</v>
      </c>
      <c r="M2972" s="31" t="str">
        <f>IFERROR(VLOOKUP(L2972,Setup_Team!$B:$C,2,FALSE), "TDB")</f>
        <v>TDB</v>
      </c>
      <c r="N2972" s="31" t="str">
        <f>VLOOKUP($A2972,Location!$A:$J,9,FALSE)</f>
        <v>Monterrey</v>
      </c>
      <c r="O2972" s="31" t="str">
        <f>VLOOKUP($A2972,Location!$A:$J,10,FALSE)</f>
        <v>Estadio BBVA</v>
      </c>
      <c r="R2972" s="31">
        <v>0</v>
      </c>
      <c r="S2972" s="25">
        <f>VLOOKUP($A2972,Database!$A:$Y,10,FALSE)</f>
        <v>0</v>
      </c>
      <c r="T2972" s="25">
        <f>VLOOKUP($A2972,Database!$A:$Y,11,FALSE)</f>
        <v>0</v>
      </c>
      <c r="U2972" s="25">
        <f>VLOOKUP($A2972,Database!$A:$Y,12,FALSE)</f>
        <v>0</v>
      </c>
      <c r="V2972" s="25" t="str">
        <f>VLOOKUP(A2972,Database!A:M,13,FALSE)</f>
        <v>À venir</v>
      </c>
      <c r="W2972" s="25" t="str">
        <f>VLOOKUP($A2972,Database!$A:$Y,20,FALSE)</f>
        <v/>
      </c>
      <c r="X2972" s="25" t="str">
        <f>VLOOKUP($A2972,Database!$A:$Y,21,FALSE)</f>
        <v/>
      </c>
      <c r="Y2972" s="25" t="str">
        <f ca="1">IF(C2972&lt;NOW(),IF(AND(P2972&gt;Q2972,W2972&gt;X2972),S2972,IF(AND(P2972=Q2972,W2972=X2972),T2972,IF(AND(P2972&lt;Q2972,W2972&lt;X2972),U2972,0))),"")</f>
        <v/>
      </c>
      <c r="Z2972" s="25">
        <f>IF(AND(P2972=W2972,Q2972=X2972),1,0)</f>
        <v>1</v>
      </c>
      <c r="AA2972" s="25" t="str">
        <f>IF(Z2972=0,"",IF(ISBLANK(VLOOKUP(A2972,Database!A:AA,22,FALSE)),"",VLOOKUP(A2972,Database!A:AA,22,FALSE)))</f>
        <v>Exact</v>
      </c>
      <c r="AB2972" s="25">
        <f ca="1">IFERROR(IF(AND(Y2972&lt;&gt;"",OR(V2972="Terminé",V2972="En cours")),VLOOKUP(AA2972,Setup_ScoreExactBonus!A:D,4,FALSE),0),0)</f>
        <v>0</v>
      </c>
      <c r="AC2972" s="31" t="str">
        <f t="shared" ca="1" si="7"/>
        <v/>
      </c>
      <c r="AD2972" s="31">
        <f ca="1">SUMIFS(AC$2:AC2972,D$2:D2972,D2972)*IF(R2972=0,1,2)</f>
        <v>0</v>
      </c>
    </row>
    <row r="2973" spans="1:30" x14ac:dyDescent="0.35">
      <c r="A2973" s="31">
        <f>IF(ISBLANK(B2973),"",COUNTIF(B$2:B2973,B2973))-1</f>
        <v>76</v>
      </c>
      <c r="B2973" s="31">
        <v>8</v>
      </c>
      <c r="C2973" s="10">
        <f>VLOOKUP($A2973,Database!$A:$Y,7,FALSE)</f>
        <v>46203.125</v>
      </c>
      <c r="D2973" s="31" t="str">
        <f>VLOOKUP(Pronostics!$B2973,Setup_MPP!$A:$G,3,FALSE)</f>
        <v>Louuiiis</v>
      </c>
      <c r="E2973" s="31" t="str">
        <f>VLOOKUP(Pronostics!$B2973,Setup_MPP!$A:$G,2,FALSE)</f>
        <v>Louis HARLE</v>
      </c>
      <c r="F2973" s="31" t="str">
        <f>VLOOKUP($B2973,Setup_MPP!$A:$E,4,FALSE)</f>
        <v>#EEF7B1</v>
      </c>
      <c r="G2973" s="31" t="str">
        <f>VLOOKUP($B2973,Setup_MPP!$A:$E,5,FALSE)</f>
        <v>#C1CB7D</v>
      </c>
      <c r="H2973" s="31" t="str">
        <f>IFERROR(IF(AND(A2973&gt;=1,A2973&lt;=104),VLOOKUP($A2973,Location!$A:$J,6,FALSE),IF(A2973=0,"Avant l'ouverture",IF(OR(A2973=105,A2973=106),"Bonus"))),"")</f>
        <v>1/16 Finale</v>
      </c>
      <c r="I2973" s="31" t="str">
        <f>IF(LEFT(H2973,4)="Tour",VLOOKUP(A2973,Database!$A:$C,3,FALSE),"")</f>
        <v/>
      </c>
      <c r="J2973" s="31" t="str">
        <f>VLOOKUP($A2973,Location!$A:$J,7,FALSE)</f>
        <v>TBD</v>
      </c>
      <c r="K2973" s="31" t="str">
        <f>IFERROR(VLOOKUP(J2973,Setup_Team!$B:$C,2,FALSE), "TDB")</f>
        <v>TDB</v>
      </c>
      <c r="L2973" s="31" t="str">
        <f>VLOOKUP($A2973,Location!$A:$J,8,FALSE)</f>
        <v>TBD</v>
      </c>
      <c r="M2973" s="31" t="str">
        <f>IFERROR(VLOOKUP(L2973,Setup_Team!$B:$C,2,FALSE), "TDB")</f>
        <v>TDB</v>
      </c>
      <c r="N2973" s="31" t="str">
        <f>VLOOKUP($A2973,Location!$A:$J,9,FALSE)</f>
        <v>Monterrey</v>
      </c>
      <c r="O2973" s="31" t="str">
        <f>VLOOKUP($A2973,Location!$A:$J,10,FALSE)</f>
        <v>Estadio BBVA</v>
      </c>
      <c r="R2973" s="31">
        <v>0</v>
      </c>
      <c r="S2973" s="25">
        <f>VLOOKUP($A2973,Database!$A:$Y,10,FALSE)</f>
        <v>0</v>
      </c>
      <c r="T2973" s="25">
        <f>VLOOKUP($A2973,Database!$A:$Y,11,FALSE)</f>
        <v>0</v>
      </c>
      <c r="U2973" s="25">
        <f>VLOOKUP($A2973,Database!$A:$Y,12,FALSE)</f>
        <v>0</v>
      </c>
      <c r="V2973" s="25" t="str">
        <f>VLOOKUP(A2973,Database!A:M,13,FALSE)</f>
        <v>À venir</v>
      </c>
      <c r="W2973" s="25" t="str">
        <f>VLOOKUP($A2973,Database!$A:$Y,20,FALSE)</f>
        <v/>
      </c>
      <c r="X2973" s="25" t="str">
        <f>VLOOKUP($A2973,Database!$A:$Y,21,FALSE)</f>
        <v/>
      </c>
      <c r="Y2973" s="25" t="str">
        <f ca="1">IF(C2973&lt;NOW(),IF(AND(P2973&gt;Q2973,W2973&gt;X2973),S2973,IF(AND(P2973=Q2973,W2973=X2973),T2973,IF(AND(P2973&lt;Q2973,W2973&lt;X2973),U2973,0))),"")</f>
        <v/>
      </c>
      <c r="Z2973" s="25">
        <f>IF(AND(P2973=W2973,Q2973=X2973),1,0)</f>
        <v>1</v>
      </c>
      <c r="AA2973" s="25" t="str">
        <f>IF(Z2973=0,"",IF(ISBLANK(VLOOKUP(A2973,Database!A:AA,22,FALSE)),"",VLOOKUP(A2973,Database!A:AA,22,FALSE)))</f>
        <v>Exact</v>
      </c>
      <c r="AB2973" s="25">
        <f ca="1">IFERROR(IF(AND(Y2973&lt;&gt;"",OR(V2973="Terminé",V2973="En cours")),VLOOKUP(AA2973,Setup_ScoreExactBonus!A:D,4,FALSE),0),0)</f>
        <v>0</v>
      </c>
      <c r="AC2973" s="31" t="str">
        <f t="shared" ref="AC2973:AC3036" ca="1" si="8">IF(Y2973&lt;&gt;"", Y2973 + IF(Z2973=1,AB2973, 0), "")</f>
        <v/>
      </c>
      <c r="AD2973" s="31">
        <f ca="1">SUMIFS(AC$2:AC2973,D$2:D2973,D2973)*IF(R2973=0,1,2)</f>
        <v>0</v>
      </c>
    </row>
    <row r="2974" spans="1:30" x14ac:dyDescent="0.35">
      <c r="A2974" s="31">
        <f>IF(ISBLANK(B2974),"",COUNTIF(B$2:B2974,B2974))-1</f>
        <v>76</v>
      </c>
      <c r="B2974" s="31">
        <v>9</v>
      </c>
      <c r="C2974" s="10">
        <f>VLOOKUP($A2974,Database!$A:$Y,7,FALSE)</f>
        <v>46203.125</v>
      </c>
      <c r="D2974" s="31" t="str">
        <f>VLOOKUP(Pronostics!$B2974,Setup_MPP!$A:$G,3,FALSE)</f>
        <v>Aurelien_dqp</v>
      </c>
      <c r="E2974" s="31" t="str">
        <f>VLOOKUP(Pronostics!$B2974,Setup_MPP!$A:$G,2,FALSE)</f>
        <v>Aurélien DE POULPIQUET</v>
      </c>
      <c r="F2974" s="31" t="str">
        <f>VLOOKUP($B2974,Setup_MPP!$A:$E,4,FALSE)</f>
        <v>#F4EA9D</v>
      </c>
      <c r="G2974" s="31" t="str">
        <f>VLOOKUP($B2974,Setup_MPP!$A:$E,5,FALSE)</f>
        <v>#D2C458</v>
      </c>
      <c r="H2974" s="31" t="str">
        <f>IFERROR(IF(AND(A2974&gt;=1,A2974&lt;=104),VLOOKUP($A2974,Location!$A:$J,6,FALSE),IF(A2974=0,"Avant l'ouverture",IF(OR(A2974=105,A2974=106),"Bonus"))),"")</f>
        <v>1/16 Finale</v>
      </c>
      <c r="I2974" s="31" t="str">
        <f>IF(LEFT(H2974,4)="Tour",VLOOKUP(A2974,Database!$A:$C,3,FALSE),"")</f>
        <v/>
      </c>
      <c r="J2974" s="31" t="str">
        <f>VLOOKUP($A2974,Location!$A:$J,7,FALSE)</f>
        <v>TBD</v>
      </c>
      <c r="K2974" s="31" t="str">
        <f>IFERROR(VLOOKUP(J2974,Setup_Team!$B:$C,2,FALSE), "TDB")</f>
        <v>TDB</v>
      </c>
      <c r="L2974" s="31" t="str">
        <f>VLOOKUP($A2974,Location!$A:$J,8,FALSE)</f>
        <v>TBD</v>
      </c>
      <c r="M2974" s="31" t="str">
        <f>IFERROR(VLOOKUP(L2974,Setup_Team!$B:$C,2,FALSE), "TDB")</f>
        <v>TDB</v>
      </c>
      <c r="N2974" s="31" t="str">
        <f>VLOOKUP($A2974,Location!$A:$J,9,FALSE)</f>
        <v>Monterrey</v>
      </c>
      <c r="O2974" s="31" t="str">
        <f>VLOOKUP($A2974,Location!$A:$J,10,FALSE)</f>
        <v>Estadio BBVA</v>
      </c>
      <c r="R2974" s="31">
        <v>0</v>
      </c>
      <c r="S2974" s="25">
        <f>VLOOKUP($A2974,Database!$A:$Y,10,FALSE)</f>
        <v>0</v>
      </c>
      <c r="T2974" s="25">
        <f>VLOOKUP($A2974,Database!$A:$Y,11,FALSE)</f>
        <v>0</v>
      </c>
      <c r="U2974" s="25">
        <f>VLOOKUP($A2974,Database!$A:$Y,12,FALSE)</f>
        <v>0</v>
      </c>
      <c r="V2974" s="25" t="str">
        <f>VLOOKUP(A2974,Database!A:M,13,FALSE)</f>
        <v>À venir</v>
      </c>
      <c r="W2974" s="25" t="str">
        <f>VLOOKUP($A2974,Database!$A:$Y,20,FALSE)</f>
        <v/>
      </c>
      <c r="X2974" s="25" t="str">
        <f>VLOOKUP($A2974,Database!$A:$Y,21,FALSE)</f>
        <v/>
      </c>
      <c r="Y2974" s="25" t="str">
        <f ca="1">IF(C2974&lt;NOW(),IF(AND(P2974&gt;Q2974,W2974&gt;X2974),S2974,IF(AND(P2974=Q2974,W2974=X2974),T2974,IF(AND(P2974&lt;Q2974,W2974&lt;X2974),U2974,0))),"")</f>
        <v/>
      </c>
      <c r="Z2974" s="25">
        <f>IF(AND(P2974=W2974,Q2974=X2974),1,0)</f>
        <v>1</v>
      </c>
      <c r="AA2974" s="25" t="str">
        <f>IF(Z2974=0,"",IF(ISBLANK(VLOOKUP(A2974,Database!A:AA,22,FALSE)),"",VLOOKUP(A2974,Database!A:AA,22,FALSE)))</f>
        <v>Exact</v>
      </c>
      <c r="AB2974" s="25">
        <f ca="1">IFERROR(IF(AND(Y2974&lt;&gt;"",OR(V2974="Terminé",V2974="En cours")),VLOOKUP(AA2974,Setup_ScoreExactBonus!A:D,4,FALSE),0),0)</f>
        <v>0</v>
      </c>
      <c r="AC2974" s="31" t="str">
        <f t="shared" ca="1" si="8"/>
        <v/>
      </c>
      <c r="AD2974" s="31">
        <f ca="1">SUMIFS(AC$2:AC2974,D$2:D2974,D2974)*IF(R2974=0,1,2)</f>
        <v>0</v>
      </c>
    </row>
    <row r="2975" spans="1:30" x14ac:dyDescent="0.35">
      <c r="A2975" s="31">
        <f>IF(ISBLANK(B2975),"",COUNTIF(B$2:B2975,B2975))-1</f>
        <v>76</v>
      </c>
      <c r="B2975" s="31">
        <v>10</v>
      </c>
      <c r="C2975" s="10">
        <f>VLOOKUP($A2975,Database!$A:$Y,7,FALSE)</f>
        <v>46203.125</v>
      </c>
      <c r="D2975" s="31" t="str">
        <f>VLOOKUP(Pronostics!$B2975,Setup_MPP!$A:$G,3,FALSE)</f>
        <v>RandomPaul</v>
      </c>
      <c r="E2975" s="31" t="str">
        <f>VLOOKUP(Pronostics!$B2975,Setup_MPP!$A:$G,2,FALSE)</f>
        <v>Paul MONTESINOS</v>
      </c>
      <c r="F2975" s="31" t="str">
        <f>VLOOKUP($B2975,Setup_MPP!$A:$E,4,FALSE)</f>
        <v>#C4B0FF</v>
      </c>
      <c r="G2975" s="31" t="str">
        <f>VLOOKUP($B2975,Setup_MPP!$A:$E,5,FALSE)</f>
        <v>#7F66C8</v>
      </c>
      <c r="H2975" s="31" t="str">
        <f>IFERROR(IF(AND(A2975&gt;=1,A2975&lt;=104),VLOOKUP($A2975,Location!$A:$J,6,FALSE),IF(A2975=0,"Avant l'ouverture",IF(OR(A2975=105,A2975=106),"Bonus"))),"")</f>
        <v>1/16 Finale</v>
      </c>
      <c r="I2975" s="31" t="str">
        <f>IF(LEFT(H2975,4)="Tour",VLOOKUP(A2975,Database!$A:$C,3,FALSE),"")</f>
        <v/>
      </c>
      <c r="J2975" s="31" t="str">
        <f>VLOOKUP($A2975,Location!$A:$J,7,FALSE)</f>
        <v>TBD</v>
      </c>
      <c r="K2975" s="31" t="str">
        <f>IFERROR(VLOOKUP(J2975,Setup_Team!$B:$C,2,FALSE), "TDB")</f>
        <v>TDB</v>
      </c>
      <c r="L2975" s="31" t="str">
        <f>VLOOKUP($A2975,Location!$A:$J,8,FALSE)</f>
        <v>TBD</v>
      </c>
      <c r="M2975" s="31" t="str">
        <f>IFERROR(VLOOKUP(L2975,Setup_Team!$B:$C,2,FALSE), "TDB")</f>
        <v>TDB</v>
      </c>
      <c r="N2975" s="31" t="str">
        <f>VLOOKUP($A2975,Location!$A:$J,9,FALSE)</f>
        <v>Monterrey</v>
      </c>
      <c r="O2975" s="31" t="str">
        <f>VLOOKUP($A2975,Location!$A:$J,10,FALSE)</f>
        <v>Estadio BBVA</v>
      </c>
      <c r="R2975" s="31">
        <v>0</v>
      </c>
      <c r="S2975" s="25">
        <f>VLOOKUP($A2975,Database!$A:$Y,10,FALSE)</f>
        <v>0</v>
      </c>
      <c r="T2975" s="25">
        <f>VLOOKUP($A2975,Database!$A:$Y,11,FALSE)</f>
        <v>0</v>
      </c>
      <c r="U2975" s="25">
        <f>VLOOKUP($A2975,Database!$A:$Y,12,FALSE)</f>
        <v>0</v>
      </c>
      <c r="V2975" s="25" t="str">
        <f>VLOOKUP(A2975,Database!A:M,13,FALSE)</f>
        <v>À venir</v>
      </c>
      <c r="W2975" s="25" t="str">
        <f>VLOOKUP($A2975,Database!$A:$Y,20,FALSE)</f>
        <v/>
      </c>
      <c r="X2975" s="25" t="str">
        <f>VLOOKUP($A2975,Database!$A:$Y,21,FALSE)</f>
        <v/>
      </c>
      <c r="Y2975" s="25" t="str">
        <f ca="1">IF(C2975&lt;NOW(),IF(AND(P2975&gt;Q2975,W2975&gt;X2975),S2975,IF(AND(P2975=Q2975,W2975=X2975),T2975,IF(AND(P2975&lt;Q2975,W2975&lt;X2975),U2975,0))),"")</f>
        <v/>
      </c>
      <c r="Z2975" s="25">
        <f>IF(AND(P2975=W2975,Q2975=X2975),1,0)</f>
        <v>1</v>
      </c>
      <c r="AA2975" s="25" t="str">
        <f>IF(Z2975=0,"",IF(ISBLANK(VLOOKUP(A2975,Database!A:AA,22,FALSE)),"",VLOOKUP(A2975,Database!A:AA,22,FALSE)))</f>
        <v>Exact</v>
      </c>
      <c r="AB2975" s="25">
        <f ca="1">IFERROR(IF(AND(Y2975&lt;&gt;"",OR(V2975="Terminé",V2975="En cours")),VLOOKUP(AA2975,Setup_ScoreExactBonus!A:D,4,FALSE),0),0)</f>
        <v>0</v>
      </c>
      <c r="AC2975" s="31" t="str">
        <f t="shared" ca="1" si="8"/>
        <v/>
      </c>
      <c r="AD2975" s="31">
        <f ca="1">SUMIFS(AC$2:AC2975,D$2:D2975,D2975)*IF(R2975=0,1,2)</f>
        <v>0</v>
      </c>
    </row>
    <row r="2976" spans="1:30" x14ac:dyDescent="0.35">
      <c r="A2976" s="31">
        <f>IF(ISBLANK(B2976),"",COUNTIF(B$2:B2976,B2976))-1</f>
        <v>76</v>
      </c>
      <c r="B2976" s="31">
        <v>11</v>
      </c>
      <c r="C2976" s="10">
        <f>VLOOKUP($A2976,Database!$A:$Y,7,FALSE)</f>
        <v>46203.125</v>
      </c>
      <c r="D2976" s="31" t="str">
        <f>VLOOKUP(Pronostics!$B2976,Setup_MPP!$A:$G,3,FALSE)</f>
        <v>Kinsley#8SA6T</v>
      </c>
      <c r="E2976" s="31" t="str">
        <f>VLOOKUP(Pronostics!$B2976,Setup_MPP!$A:$G,2,FALSE)</f>
        <v>Kinsley ROQUE</v>
      </c>
      <c r="F2976" s="31" t="str">
        <f>VLOOKUP($B2976,Setup_MPP!$A:$E,4,FALSE)</f>
        <v>#CBEBBA</v>
      </c>
      <c r="G2976" s="31" t="str">
        <f>VLOOKUP($B2976,Setup_MPP!$A:$E,5,FALSE)</f>
        <v>#70BC6E</v>
      </c>
      <c r="H2976" s="31" t="str">
        <f>IFERROR(IF(AND(A2976&gt;=1,A2976&lt;=104),VLOOKUP($A2976,Location!$A:$J,6,FALSE),IF(A2976=0,"Avant l'ouverture",IF(OR(A2976=105,A2976=106),"Bonus"))),"")</f>
        <v>1/16 Finale</v>
      </c>
      <c r="I2976" s="31" t="str">
        <f>IF(LEFT(H2976,4)="Tour",VLOOKUP(A2976,Database!$A:$C,3,FALSE),"")</f>
        <v/>
      </c>
      <c r="J2976" s="31" t="str">
        <f>VLOOKUP($A2976,Location!$A:$J,7,FALSE)</f>
        <v>TBD</v>
      </c>
      <c r="K2976" s="31" t="str">
        <f>IFERROR(VLOOKUP(J2976,Setup_Team!$B:$C,2,FALSE), "TDB")</f>
        <v>TDB</v>
      </c>
      <c r="L2976" s="31" t="str">
        <f>VLOOKUP($A2976,Location!$A:$J,8,FALSE)</f>
        <v>TBD</v>
      </c>
      <c r="M2976" s="31" t="str">
        <f>IFERROR(VLOOKUP(L2976,Setup_Team!$B:$C,2,FALSE), "TDB")</f>
        <v>TDB</v>
      </c>
      <c r="N2976" s="31" t="str">
        <f>VLOOKUP($A2976,Location!$A:$J,9,FALSE)</f>
        <v>Monterrey</v>
      </c>
      <c r="O2976" s="31" t="str">
        <f>VLOOKUP($A2976,Location!$A:$J,10,FALSE)</f>
        <v>Estadio BBVA</v>
      </c>
      <c r="R2976" s="31">
        <v>0</v>
      </c>
      <c r="S2976" s="25">
        <f>VLOOKUP($A2976,Database!$A:$Y,10,FALSE)</f>
        <v>0</v>
      </c>
      <c r="T2976" s="25">
        <f>VLOOKUP($A2976,Database!$A:$Y,11,FALSE)</f>
        <v>0</v>
      </c>
      <c r="U2976" s="25">
        <f>VLOOKUP($A2976,Database!$A:$Y,12,FALSE)</f>
        <v>0</v>
      </c>
      <c r="V2976" s="25" t="str">
        <f>VLOOKUP(A2976,Database!A:M,13,FALSE)</f>
        <v>À venir</v>
      </c>
      <c r="W2976" s="25" t="str">
        <f>VLOOKUP($A2976,Database!$A:$Y,20,FALSE)</f>
        <v/>
      </c>
      <c r="X2976" s="25" t="str">
        <f>VLOOKUP($A2976,Database!$A:$Y,21,FALSE)</f>
        <v/>
      </c>
      <c r="Y2976" s="25" t="str">
        <f ca="1">IF(C2976&lt;NOW(),IF(AND(P2976&gt;Q2976,W2976&gt;X2976),S2976,IF(AND(P2976=Q2976,W2976=X2976),T2976,IF(AND(P2976&lt;Q2976,W2976&lt;X2976),U2976,0))),"")</f>
        <v/>
      </c>
      <c r="Z2976" s="25">
        <f>IF(AND(P2976=W2976,Q2976=X2976),1,0)</f>
        <v>1</v>
      </c>
      <c r="AA2976" s="25" t="str">
        <f>IF(Z2976=0,"",IF(ISBLANK(VLOOKUP(A2976,Database!A:AA,22,FALSE)),"",VLOOKUP(A2976,Database!A:AA,22,FALSE)))</f>
        <v>Exact</v>
      </c>
      <c r="AB2976" s="25">
        <f ca="1">IFERROR(IF(AND(Y2976&lt;&gt;"",OR(V2976="Terminé",V2976="En cours")),VLOOKUP(AA2976,Setup_ScoreExactBonus!A:D,4,FALSE),0),0)</f>
        <v>0</v>
      </c>
      <c r="AC2976" s="31" t="str">
        <f t="shared" ca="1" si="8"/>
        <v/>
      </c>
      <c r="AD2976" s="31">
        <f ca="1">SUMIFS(AC$2:AC2976,D$2:D2976,D2976)*IF(R2976=0,1,2)</f>
        <v>0</v>
      </c>
    </row>
    <row r="2977" spans="1:30" x14ac:dyDescent="0.35">
      <c r="A2977" s="31">
        <f>IF(ISBLANK(B2977),"",COUNTIF(B$2:B2977,B2977))-1</f>
        <v>76</v>
      </c>
      <c r="B2977" s="31">
        <v>12</v>
      </c>
      <c r="C2977" s="10">
        <f>VLOOKUP($A2977,Database!$A:$Y,7,FALSE)</f>
        <v>46203.125</v>
      </c>
      <c r="D2977" s="31" t="str">
        <f>VLOOKUP(Pronostics!$B2977,Setup_MPP!$A:$G,3,FALSE)</f>
        <v>Jaouad1</v>
      </c>
      <c r="E2977" s="31" t="str">
        <f>VLOOKUP(Pronostics!$B2977,Setup_MPP!$A:$G,2,FALSE)</f>
        <v>Jaouad SETTI</v>
      </c>
      <c r="F2977" s="31" t="str">
        <f>VLOOKUP($B2977,Setup_MPP!$A:$E,4,FALSE)</f>
        <v>#C2D4FF</v>
      </c>
      <c r="G2977" s="31" t="str">
        <f>VLOOKUP($B2977,Setup_MPP!$A:$E,5,FALSE)</f>
        <v>#6586D5</v>
      </c>
      <c r="H2977" s="31" t="str">
        <f>IFERROR(IF(AND(A2977&gt;=1,A2977&lt;=104),VLOOKUP($A2977,Location!$A:$J,6,FALSE),IF(A2977=0,"Avant l'ouverture",IF(OR(A2977=105,A2977=106),"Bonus"))),"")</f>
        <v>1/16 Finale</v>
      </c>
      <c r="I2977" s="31" t="str">
        <f>IF(LEFT(H2977,4)="Tour",VLOOKUP(A2977,Database!$A:$C,3,FALSE),"")</f>
        <v/>
      </c>
      <c r="J2977" s="31" t="str">
        <f>VLOOKUP($A2977,Location!$A:$J,7,FALSE)</f>
        <v>TBD</v>
      </c>
      <c r="K2977" s="31" t="str">
        <f>IFERROR(VLOOKUP(J2977,Setup_Team!$B:$C,2,FALSE), "TDB")</f>
        <v>TDB</v>
      </c>
      <c r="L2977" s="31" t="str">
        <f>VLOOKUP($A2977,Location!$A:$J,8,FALSE)</f>
        <v>TBD</v>
      </c>
      <c r="M2977" s="31" t="str">
        <f>IFERROR(VLOOKUP(L2977,Setup_Team!$B:$C,2,FALSE), "TDB")</f>
        <v>TDB</v>
      </c>
      <c r="N2977" s="31" t="str">
        <f>VLOOKUP($A2977,Location!$A:$J,9,FALSE)</f>
        <v>Monterrey</v>
      </c>
      <c r="O2977" s="31" t="str">
        <f>VLOOKUP($A2977,Location!$A:$J,10,FALSE)</f>
        <v>Estadio BBVA</v>
      </c>
      <c r="R2977" s="31">
        <v>0</v>
      </c>
      <c r="S2977" s="25">
        <f>VLOOKUP($A2977,Database!$A:$Y,10,FALSE)</f>
        <v>0</v>
      </c>
      <c r="T2977" s="25">
        <f>VLOOKUP($A2977,Database!$A:$Y,11,FALSE)</f>
        <v>0</v>
      </c>
      <c r="U2977" s="25">
        <f>VLOOKUP($A2977,Database!$A:$Y,12,FALSE)</f>
        <v>0</v>
      </c>
      <c r="V2977" s="25" t="str">
        <f>VLOOKUP(A2977,Database!A:M,13,FALSE)</f>
        <v>À venir</v>
      </c>
      <c r="W2977" s="25" t="str">
        <f>VLOOKUP($A2977,Database!$A:$Y,20,FALSE)</f>
        <v/>
      </c>
      <c r="X2977" s="25" t="str">
        <f>VLOOKUP($A2977,Database!$A:$Y,21,FALSE)</f>
        <v/>
      </c>
      <c r="Y2977" s="25" t="str">
        <f ca="1">IF(C2977&lt;NOW(),IF(AND(P2977&gt;Q2977,W2977&gt;X2977),S2977,IF(AND(P2977=Q2977,W2977=X2977),T2977,IF(AND(P2977&lt;Q2977,W2977&lt;X2977),U2977,0))),"")</f>
        <v/>
      </c>
      <c r="Z2977" s="25">
        <f>IF(AND(P2977=W2977,Q2977=X2977),1,0)</f>
        <v>1</v>
      </c>
      <c r="AA2977" s="25" t="str">
        <f>IF(Z2977=0,"",IF(ISBLANK(VLOOKUP(A2977,Database!A:AA,22,FALSE)),"",VLOOKUP(A2977,Database!A:AA,22,FALSE)))</f>
        <v>Exact</v>
      </c>
      <c r="AB2977" s="25">
        <f ca="1">IFERROR(IF(AND(Y2977&lt;&gt;"",OR(V2977="Terminé",V2977="En cours")),VLOOKUP(AA2977,Setup_ScoreExactBonus!A:D,4,FALSE),0),0)</f>
        <v>0</v>
      </c>
      <c r="AC2977" s="31" t="str">
        <f t="shared" ca="1" si="8"/>
        <v/>
      </c>
      <c r="AD2977" s="31">
        <f ca="1">SUMIFS(AC$2:AC2977,D$2:D2977,D2977)*IF(R2977=0,1,2)</f>
        <v>0</v>
      </c>
    </row>
    <row r="2978" spans="1:30" x14ac:dyDescent="0.35">
      <c r="A2978" s="31">
        <f>IF(ISBLANK(B2978),"",COUNTIF(B$2:B2978,B2978))-1</f>
        <v>76</v>
      </c>
      <c r="B2978" s="31">
        <v>13</v>
      </c>
      <c r="C2978" s="10">
        <f>VLOOKUP($A2978,Database!$A:$Y,7,FALSE)</f>
        <v>46203.125</v>
      </c>
      <c r="D2978" s="31" t="str">
        <f>VLOOKUP(Pronostics!$B2978,Setup_MPP!$A:$G,3,FALSE)</f>
        <v>Julien_I</v>
      </c>
      <c r="E2978" s="31" t="str">
        <f>VLOOKUP(Pronostics!$B2978,Setup_MPP!$A:$G,2,FALSE)</f>
        <v>Julien INGE</v>
      </c>
      <c r="F2978" s="31" t="str">
        <f>VLOOKUP($B2978,Setup_MPP!$A:$E,4,FALSE)</f>
        <v>#C1E0EF</v>
      </c>
      <c r="G2978" s="31" t="str">
        <f>VLOOKUP($B2978,Setup_MPP!$A:$E,5,FALSE)</f>
        <v>#4F91B2</v>
      </c>
      <c r="H2978" s="31" t="str">
        <f>IFERROR(IF(AND(A2978&gt;=1,A2978&lt;=104),VLOOKUP($A2978,Location!$A:$J,6,FALSE),IF(A2978=0,"Avant l'ouverture",IF(OR(A2978=105,A2978=106),"Bonus"))),"")</f>
        <v>1/16 Finale</v>
      </c>
      <c r="I2978" s="31" t="str">
        <f>IF(LEFT(H2978,4)="Tour",VLOOKUP(A2978,Database!$A:$C,3,FALSE),"")</f>
        <v/>
      </c>
      <c r="J2978" s="31" t="str">
        <f>VLOOKUP($A2978,Location!$A:$J,7,FALSE)</f>
        <v>TBD</v>
      </c>
      <c r="K2978" s="31" t="str">
        <f>IFERROR(VLOOKUP(J2978,Setup_Team!$B:$C,2,FALSE), "TDB")</f>
        <v>TDB</v>
      </c>
      <c r="L2978" s="31" t="str">
        <f>VLOOKUP($A2978,Location!$A:$J,8,FALSE)</f>
        <v>TBD</v>
      </c>
      <c r="M2978" s="31" t="str">
        <f>IFERROR(VLOOKUP(L2978,Setup_Team!$B:$C,2,FALSE), "TDB")</f>
        <v>TDB</v>
      </c>
      <c r="N2978" s="31" t="str">
        <f>VLOOKUP($A2978,Location!$A:$J,9,FALSE)</f>
        <v>Monterrey</v>
      </c>
      <c r="O2978" s="31" t="str">
        <f>VLOOKUP($A2978,Location!$A:$J,10,FALSE)</f>
        <v>Estadio BBVA</v>
      </c>
      <c r="R2978" s="31">
        <v>0</v>
      </c>
      <c r="S2978" s="25">
        <f>VLOOKUP($A2978,Database!$A:$Y,10,FALSE)</f>
        <v>0</v>
      </c>
      <c r="T2978" s="25">
        <f>VLOOKUP($A2978,Database!$A:$Y,11,FALSE)</f>
        <v>0</v>
      </c>
      <c r="U2978" s="25">
        <f>VLOOKUP($A2978,Database!$A:$Y,12,FALSE)</f>
        <v>0</v>
      </c>
      <c r="V2978" s="25" t="str">
        <f>VLOOKUP(A2978,Database!A:M,13,FALSE)</f>
        <v>À venir</v>
      </c>
      <c r="W2978" s="25" t="str">
        <f>VLOOKUP($A2978,Database!$A:$Y,20,FALSE)</f>
        <v/>
      </c>
      <c r="X2978" s="25" t="str">
        <f>VLOOKUP($A2978,Database!$A:$Y,21,FALSE)</f>
        <v/>
      </c>
      <c r="Y2978" s="25" t="str">
        <f ca="1">IF(C2978&lt;NOW(),IF(AND(P2978&gt;Q2978,W2978&gt;X2978),S2978,IF(AND(P2978=Q2978,W2978=X2978),T2978,IF(AND(P2978&lt;Q2978,W2978&lt;X2978),U2978,0))),"")</f>
        <v/>
      </c>
      <c r="Z2978" s="25">
        <f>IF(AND(P2978=W2978,Q2978=X2978),1,0)</f>
        <v>1</v>
      </c>
      <c r="AA2978" s="25" t="str">
        <f>IF(Z2978=0,"",IF(ISBLANK(VLOOKUP(A2978,Database!A:AA,22,FALSE)),"",VLOOKUP(A2978,Database!A:AA,22,FALSE)))</f>
        <v>Exact</v>
      </c>
      <c r="AB2978" s="25">
        <f ca="1">IFERROR(IF(AND(Y2978&lt;&gt;"",OR(V2978="Terminé",V2978="En cours")),VLOOKUP(AA2978,Setup_ScoreExactBonus!A:D,4,FALSE),0),0)</f>
        <v>0</v>
      </c>
      <c r="AC2978" s="31" t="str">
        <f t="shared" ca="1" si="8"/>
        <v/>
      </c>
      <c r="AD2978" s="31">
        <f ca="1">SUMIFS(AC$2:AC2978,D$2:D2978,D2978)*IF(R2978=0,1,2)</f>
        <v>0</v>
      </c>
    </row>
    <row r="2979" spans="1:30" x14ac:dyDescent="0.35">
      <c r="A2979" s="31">
        <f>IF(ISBLANK(B2979),"",COUNTIF(B$2:B2979,B2979))-1</f>
        <v>76</v>
      </c>
      <c r="B2979" s="31">
        <v>14</v>
      </c>
      <c r="C2979" s="10">
        <f>VLOOKUP($A2979,Database!$A:$Y,7,FALSE)</f>
        <v>46203.125</v>
      </c>
      <c r="D2979" s="31" t="str">
        <f>VLOOKUP(Pronostics!$B2979,Setup_MPP!$A:$G,3,FALSE)</f>
        <v>MarieEYT</v>
      </c>
      <c r="E2979" s="31" t="str">
        <f>VLOOKUP(Pronostics!$B2979,Setup_MPP!$A:$G,2,FALSE)</f>
        <v>Marie EXBRAYAT</v>
      </c>
      <c r="F2979" s="31" t="str">
        <f>VLOOKUP($B2979,Setup_MPP!$A:$E,4,FALSE)</f>
        <v>#FFAFD2</v>
      </c>
      <c r="G2979" s="31" t="str">
        <f>VLOOKUP($B2979,Setup_MPP!$A:$E,5,FALSE)</f>
        <v>#F2589B</v>
      </c>
      <c r="H2979" s="31" t="str">
        <f>IFERROR(IF(AND(A2979&gt;=1,A2979&lt;=104),VLOOKUP($A2979,Location!$A:$J,6,FALSE),IF(A2979=0,"Avant l'ouverture",IF(OR(A2979=105,A2979=106),"Bonus"))),"")</f>
        <v>1/16 Finale</v>
      </c>
      <c r="I2979" s="31" t="str">
        <f>IF(LEFT(H2979,4)="Tour",VLOOKUP(A2979,Database!$A:$C,3,FALSE),"")</f>
        <v/>
      </c>
      <c r="J2979" s="31" t="str">
        <f>VLOOKUP($A2979,Location!$A:$J,7,FALSE)</f>
        <v>TBD</v>
      </c>
      <c r="K2979" s="31" t="str">
        <f>IFERROR(VLOOKUP(J2979,Setup_Team!$B:$C,2,FALSE), "TDB")</f>
        <v>TDB</v>
      </c>
      <c r="L2979" s="31" t="str">
        <f>VLOOKUP($A2979,Location!$A:$J,8,FALSE)</f>
        <v>TBD</v>
      </c>
      <c r="M2979" s="31" t="str">
        <f>IFERROR(VLOOKUP(L2979,Setup_Team!$B:$C,2,FALSE), "TDB")</f>
        <v>TDB</v>
      </c>
      <c r="N2979" s="31" t="str">
        <f>VLOOKUP($A2979,Location!$A:$J,9,FALSE)</f>
        <v>Monterrey</v>
      </c>
      <c r="O2979" s="31" t="str">
        <f>VLOOKUP($A2979,Location!$A:$J,10,FALSE)</f>
        <v>Estadio BBVA</v>
      </c>
      <c r="R2979" s="31">
        <v>0</v>
      </c>
      <c r="S2979" s="25">
        <f>VLOOKUP($A2979,Database!$A:$Y,10,FALSE)</f>
        <v>0</v>
      </c>
      <c r="T2979" s="25">
        <f>VLOOKUP($A2979,Database!$A:$Y,11,FALSE)</f>
        <v>0</v>
      </c>
      <c r="U2979" s="25">
        <f>VLOOKUP($A2979,Database!$A:$Y,12,FALSE)</f>
        <v>0</v>
      </c>
      <c r="V2979" s="25" t="str">
        <f>VLOOKUP(A2979,Database!A:M,13,FALSE)</f>
        <v>À venir</v>
      </c>
      <c r="W2979" s="25" t="str">
        <f>VLOOKUP($A2979,Database!$A:$Y,20,FALSE)</f>
        <v/>
      </c>
      <c r="X2979" s="25" t="str">
        <f>VLOOKUP($A2979,Database!$A:$Y,21,FALSE)</f>
        <v/>
      </c>
      <c r="Y2979" s="25" t="str">
        <f ca="1">IF(C2979&lt;NOW(),IF(AND(P2979&gt;Q2979,W2979&gt;X2979),S2979,IF(AND(P2979=Q2979,W2979=X2979),T2979,IF(AND(P2979&lt;Q2979,W2979&lt;X2979),U2979,0))),"")</f>
        <v/>
      </c>
      <c r="Z2979" s="25">
        <f>IF(AND(P2979=W2979,Q2979=X2979),1,0)</f>
        <v>1</v>
      </c>
      <c r="AA2979" s="25" t="str">
        <f>IF(Z2979=0,"",IF(ISBLANK(VLOOKUP(A2979,Database!A:AA,22,FALSE)),"",VLOOKUP(A2979,Database!A:AA,22,FALSE)))</f>
        <v>Exact</v>
      </c>
      <c r="AB2979" s="25">
        <f ca="1">IFERROR(IF(AND(Y2979&lt;&gt;"",OR(V2979="Terminé",V2979="En cours")),VLOOKUP(AA2979,Setup_ScoreExactBonus!A:D,4,FALSE),0),0)</f>
        <v>0</v>
      </c>
      <c r="AC2979" s="31" t="str">
        <f t="shared" ca="1" si="8"/>
        <v/>
      </c>
      <c r="AD2979" s="31">
        <f ca="1">SUMIFS(AC$2:AC2979,D$2:D2979,D2979)*IF(R2979=0,1,2)</f>
        <v>0</v>
      </c>
    </row>
    <row r="2980" spans="1:30" x14ac:dyDescent="0.35">
      <c r="A2980" s="31">
        <f>IF(ISBLANK(B2980),"",COUNTIF(B$2:B2980,B2980))-1</f>
        <v>76</v>
      </c>
      <c r="B2980" s="31">
        <v>15</v>
      </c>
      <c r="C2980" s="10">
        <f>VLOOKUP($A2980,Database!$A:$Y,7,FALSE)</f>
        <v>46203.125</v>
      </c>
      <c r="D2980" s="31" t="str">
        <f>VLOOKUP(Pronostics!$B2980,Setup_MPP!$A:$G,3,FALSE)</f>
        <v>Amine#8UL9R</v>
      </c>
      <c r="E2980" s="31" t="str">
        <f>VLOOKUP(Pronostics!$B2980,Setup_MPP!$A:$G,2,FALSE)</f>
        <v>Amine ZARROUKI</v>
      </c>
      <c r="F2980" s="31" t="str">
        <f>VLOOKUP($B2980,Setup_MPP!$A:$E,4,FALSE)</f>
        <v>#FF9898</v>
      </c>
      <c r="G2980" s="31" t="str">
        <f>VLOOKUP($B2980,Setup_MPP!$A:$E,5,FALSE)</f>
        <v>#FF5D5D</v>
      </c>
      <c r="H2980" s="31" t="str">
        <f>IFERROR(IF(AND(A2980&gt;=1,A2980&lt;=104),VLOOKUP($A2980,Location!$A:$J,6,FALSE),IF(A2980=0,"Avant l'ouverture",IF(OR(A2980=105,A2980=106),"Bonus"))),"")</f>
        <v>1/16 Finale</v>
      </c>
      <c r="I2980" s="31" t="str">
        <f>IF(LEFT(H2980,4)="Tour",VLOOKUP(A2980,Database!$A:$C,3,FALSE),"")</f>
        <v/>
      </c>
      <c r="J2980" s="31" t="str">
        <f>VLOOKUP($A2980,Location!$A:$J,7,FALSE)</f>
        <v>TBD</v>
      </c>
      <c r="K2980" s="31" t="str">
        <f>IFERROR(VLOOKUP(J2980,Setup_Team!$B:$C,2,FALSE), "TDB")</f>
        <v>TDB</v>
      </c>
      <c r="L2980" s="31" t="str">
        <f>VLOOKUP($A2980,Location!$A:$J,8,FALSE)</f>
        <v>TBD</v>
      </c>
      <c r="M2980" s="31" t="str">
        <f>IFERROR(VLOOKUP(L2980,Setup_Team!$B:$C,2,FALSE), "TDB")</f>
        <v>TDB</v>
      </c>
      <c r="N2980" s="31" t="str">
        <f>VLOOKUP($A2980,Location!$A:$J,9,FALSE)</f>
        <v>Monterrey</v>
      </c>
      <c r="O2980" s="31" t="str">
        <f>VLOOKUP($A2980,Location!$A:$J,10,FALSE)</f>
        <v>Estadio BBVA</v>
      </c>
      <c r="R2980" s="31">
        <v>0</v>
      </c>
      <c r="S2980" s="25">
        <f>VLOOKUP($A2980,Database!$A:$Y,10,FALSE)</f>
        <v>0</v>
      </c>
      <c r="T2980" s="25">
        <f>VLOOKUP($A2980,Database!$A:$Y,11,FALSE)</f>
        <v>0</v>
      </c>
      <c r="U2980" s="25">
        <f>VLOOKUP($A2980,Database!$A:$Y,12,FALSE)</f>
        <v>0</v>
      </c>
      <c r="V2980" s="25" t="str">
        <f>VLOOKUP(A2980,Database!A:M,13,FALSE)</f>
        <v>À venir</v>
      </c>
      <c r="W2980" s="25" t="str">
        <f>VLOOKUP($A2980,Database!$A:$Y,20,FALSE)</f>
        <v/>
      </c>
      <c r="X2980" s="25" t="str">
        <f>VLOOKUP($A2980,Database!$A:$Y,21,FALSE)</f>
        <v/>
      </c>
      <c r="Y2980" s="25" t="str">
        <f ca="1">IF(C2980&lt;NOW(),IF(AND(P2980&gt;Q2980,W2980&gt;X2980),S2980,IF(AND(P2980=Q2980,W2980=X2980),T2980,IF(AND(P2980&lt;Q2980,W2980&lt;X2980),U2980,0))),"")</f>
        <v/>
      </c>
      <c r="Z2980" s="25">
        <f>IF(AND(P2980=W2980,Q2980=X2980),1,0)</f>
        <v>1</v>
      </c>
      <c r="AA2980" s="25" t="str">
        <f>IF(Z2980=0,"",IF(ISBLANK(VLOOKUP(A2980,Database!A:AA,22,FALSE)),"",VLOOKUP(A2980,Database!A:AA,22,FALSE)))</f>
        <v>Exact</v>
      </c>
      <c r="AB2980" s="25">
        <f ca="1">IFERROR(IF(AND(Y2980&lt;&gt;"",OR(V2980="Terminé",V2980="En cours")),VLOOKUP(AA2980,Setup_ScoreExactBonus!A:D,4,FALSE),0),0)</f>
        <v>0</v>
      </c>
      <c r="AC2980" s="31" t="str">
        <f t="shared" ca="1" si="8"/>
        <v/>
      </c>
      <c r="AD2980" s="31">
        <f ca="1">SUMIFS(AC$2:AC2980,D$2:D2980,D2980)*IF(R2980=0,1,2)</f>
        <v>0</v>
      </c>
    </row>
    <row r="2981" spans="1:30" x14ac:dyDescent="0.35">
      <c r="A2981" s="31">
        <f>IF(ISBLANK(B2981),"",COUNTIF(B$2:B2981,B2981))-1</f>
        <v>76</v>
      </c>
      <c r="B2981" s="31">
        <v>16</v>
      </c>
      <c r="C2981" s="10">
        <f>VLOOKUP($A2981,Database!$A:$Y,7,FALSE)</f>
        <v>46203.125</v>
      </c>
      <c r="D2981" s="31" t="str">
        <f>VLOOKUP(Pronostics!$B2981,Setup_MPP!$A:$G,3,FALSE)</f>
        <v>Laura#8V93E</v>
      </c>
      <c r="E2981" s="31" t="str">
        <f>VLOOKUP(Pronostics!$B2981,Setup_MPP!$A:$G,2,FALSE)</f>
        <v>Laura GIULIANO</v>
      </c>
      <c r="F2981" s="31" t="str">
        <f>VLOOKUP($B2981,Setup_MPP!$A:$E,4,FALSE)</f>
        <v>#86A4FE</v>
      </c>
      <c r="G2981" s="31" t="str">
        <f>VLOOKUP($B2981,Setup_MPP!$A:$E,5,FALSE)</f>
        <v>#3769FF</v>
      </c>
      <c r="H2981" s="31" t="str">
        <f>IFERROR(IF(AND(A2981&gt;=1,A2981&lt;=104),VLOOKUP($A2981,Location!$A:$J,6,FALSE),IF(A2981=0,"Avant l'ouverture",IF(OR(A2981=105,A2981=106),"Bonus"))),"")</f>
        <v>1/16 Finale</v>
      </c>
      <c r="I2981" s="31" t="str">
        <f>IF(LEFT(H2981,4)="Tour",VLOOKUP(A2981,Database!$A:$C,3,FALSE),"")</f>
        <v/>
      </c>
      <c r="J2981" s="31" t="str">
        <f>VLOOKUP($A2981,Location!$A:$J,7,FALSE)</f>
        <v>TBD</v>
      </c>
      <c r="K2981" s="31" t="str">
        <f>IFERROR(VLOOKUP(J2981,Setup_Team!$B:$C,2,FALSE), "TDB")</f>
        <v>TDB</v>
      </c>
      <c r="L2981" s="31" t="str">
        <f>VLOOKUP($A2981,Location!$A:$J,8,FALSE)</f>
        <v>TBD</v>
      </c>
      <c r="M2981" s="31" t="str">
        <f>IFERROR(VLOOKUP(L2981,Setup_Team!$B:$C,2,FALSE), "TDB")</f>
        <v>TDB</v>
      </c>
      <c r="N2981" s="31" t="str">
        <f>VLOOKUP($A2981,Location!$A:$J,9,FALSE)</f>
        <v>Monterrey</v>
      </c>
      <c r="O2981" s="31" t="str">
        <f>VLOOKUP($A2981,Location!$A:$J,10,FALSE)</f>
        <v>Estadio BBVA</v>
      </c>
      <c r="R2981" s="31">
        <v>0</v>
      </c>
      <c r="S2981" s="25">
        <f>VLOOKUP($A2981,Database!$A:$Y,10,FALSE)</f>
        <v>0</v>
      </c>
      <c r="T2981" s="25">
        <f>VLOOKUP($A2981,Database!$A:$Y,11,FALSE)</f>
        <v>0</v>
      </c>
      <c r="U2981" s="25">
        <f>VLOOKUP($A2981,Database!$A:$Y,12,FALSE)</f>
        <v>0</v>
      </c>
      <c r="V2981" s="25" t="str">
        <f>VLOOKUP(A2981,Database!A:M,13,FALSE)</f>
        <v>À venir</v>
      </c>
      <c r="W2981" s="25" t="str">
        <f>VLOOKUP($A2981,Database!$A:$Y,20,FALSE)</f>
        <v/>
      </c>
      <c r="X2981" s="25" t="str">
        <f>VLOOKUP($A2981,Database!$A:$Y,21,FALSE)</f>
        <v/>
      </c>
      <c r="Y2981" s="25" t="str">
        <f ca="1">IF(C2981&lt;NOW(),IF(AND(P2981&gt;Q2981,W2981&gt;X2981),S2981,IF(AND(P2981=Q2981,W2981=X2981),T2981,IF(AND(P2981&lt;Q2981,W2981&lt;X2981),U2981,0))),"")</f>
        <v/>
      </c>
      <c r="Z2981" s="25">
        <f>IF(AND(P2981=W2981,Q2981=X2981),1,0)</f>
        <v>1</v>
      </c>
      <c r="AA2981" s="25" t="str">
        <f>IF(Z2981=0,"",IF(ISBLANK(VLOOKUP(A2981,Database!A:AA,22,FALSE)),"",VLOOKUP(A2981,Database!A:AA,22,FALSE)))</f>
        <v>Exact</v>
      </c>
      <c r="AB2981" s="25">
        <f ca="1">IFERROR(IF(AND(Y2981&lt;&gt;"",OR(V2981="Terminé",V2981="En cours")),VLOOKUP(AA2981,Setup_ScoreExactBonus!A:D,4,FALSE),0),0)</f>
        <v>0</v>
      </c>
      <c r="AC2981" s="31" t="str">
        <f t="shared" ca="1" si="8"/>
        <v/>
      </c>
      <c r="AD2981" s="31">
        <f ca="1">SUMIFS(AC$2:AC2981,D$2:D2981,D2981)*IF(R2981=0,1,2)</f>
        <v>0</v>
      </c>
    </row>
    <row r="2982" spans="1:30" x14ac:dyDescent="0.35">
      <c r="A2982" s="31">
        <f>IF(ISBLANK(B2982),"",COUNTIF(B$2:B2982,B2982))-1</f>
        <v>76</v>
      </c>
      <c r="B2982" s="31">
        <v>17</v>
      </c>
      <c r="C2982" s="10">
        <f>VLOOKUP($A2982,Database!$A:$Y,7,FALSE)</f>
        <v>46203.125</v>
      </c>
      <c r="D2982" s="31" t="str">
        <f>VLOOKUP(Pronostics!$B2982,Setup_MPP!$A:$G,3,FALSE)</f>
        <v>Joueur17</v>
      </c>
      <c r="E2982" s="31" t="str">
        <f>VLOOKUP(Pronostics!$B2982,Setup_MPP!$A:$G,2,FALSE)</f>
        <v>Joueur17</v>
      </c>
      <c r="F2982" s="31" t="str">
        <f>VLOOKUP($B2982,Setup_MPP!$A:$E,4,FALSE)</f>
        <v>#FFB0B0</v>
      </c>
      <c r="G2982" s="31" t="str">
        <f>VLOOKUP($B2982,Setup_MPP!$A:$E,5,FALSE)</f>
        <v>#F25757</v>
      </c>
      <c r="H2982" s="31" t="str">
        <f>IFERROR(IF(AND(A2982&gt;=1,A2982&lt;=104),VLOOKUP($A2982,Location!$A:$J,6,FALSE),IF(A2982=0,"Avant l'ouverture",IF(OR(A2982=105,A2982=106),"Bonus"))),"")</f>
        <v>1/16 Finale</v>
      </c>
      <c r="I2982" s="31" t="str">
        <f>IF(LEFT(H2982,4)="Tour",VLOOKUP(A2982,Database!$A:$C,3,FALSE),"")</f>
        <v/>
      </c>
      <c r="J2982" s="31" t="str">
        <f>VLOOKUP($A2982,Location!$A:$J,7,FALSE)</f>
        <v>TBD</v>
      </c>
      <c r="K2982" s="31" t="str">
        <f>IFERROR(VLOOKUP(J2982,Setup_Team!$B:$C,2,FALSE), "TDB")</f>
        <v>TDB</v>
      </c>
      <c r="L2982" s="31" t="str">
        <f>VLOOKUP($A2982,Location!$A:$J,8,FALSE)</f>
        <v>TBD</v>
      </c>
      <c r="M2982" s="31" t="str">
        <f>IFERROR(VLOOKUP(L2982,Setup_Team!$B:$C,2,FALSE), "TDB")</f>
        <v>TDB</v>
      </c>
      <c r="N2982" s="31" t="str">
        <f>VLOOKUP($A2982,Location!$A:$J,9,FALSE)</f>
        <v>Monterrey</v>
      </c>
      <c r="O2982" s="31" t="str">
        <f>VLOOKUP($A2982,Location!$A:$J,10,FALSE)</f>
        <v>Estadio BBVA</v>
      </c>
      <c r="R2982" s="31">
        <v>0</v>
      </c>
      <c r="S2982" s="25">
        <f>VLOOKUP($A2982,Database!$A:$Y,10,FALSE)</f>
        <v>0</v>
      </c>
      <c r="T2982" s="25">
        <f>VLOOKUP($A2982,Database!$A:$Y,11,FALSE)</f>
        <v>0</v>
      </c>
      <c r="U2982" s="25">
        <f>VLOOKUP($A2982,Database!$A:$Y,12,FALSE)</f>
        <v>0</v>
      </c>
      <c r="V2982" s="25" t="str">
        <f>VLOOKUP(A2982,Database!A:M,13,FALSE)</f>
        <v>À venir</v>
      </c>
      <c r="W2982" s="25" t="str">
        <f>VLOOKUP($A2982,Database!$A:$Y,20,FALSE)</f>
        <v/>
      </c>
      <c r="X2982" s="25" t="str">
        <f>VLOOKUP($A2982,Database!$A:$Y,21,FALSE)</f>
        <v/>
      </c>
      <c r="Y2982" s="25" t="str">
        <f ca="1">IF(C2982&lt;NOW(),IF(AND(P2982&gt;Q2982,W2982&gt;X2982),S2982,IF(AND(P2982=Q2982,W2982=X2982),T2982,IF(AND(P2982&lt;Q2982,W2982&lt;X2982),U2982,0))),"")</f>
        <v/>
      </c>
      <c r="Z2982" s="25">
        <f>IF(AND(P2982=W2982,Q2982=X2982),1,0)</f>
        <v>1</v>
      </c>
      <c r="AA2982" s="25" t="str">
        <f>IF(Z2982=0,"",IF(ISBLANK(VLOOKUP(A2982,Database!A:AA,22,FALSE)),"",VLOOKUP(A2982,Database!A:AA,22,FALSE)))</f>
        <v>Exact</v>
      </c>
      <c r="AB2982" s="25">
        <f ca="1">IFERROR(IF(AND(Y2982&lt;&gt;"",OR(V2982="Terminé",V2982="En cours")),VLOOKUP(AA2982,Setup_ScoreExactBonus!A:D,4,FALSE),0),0)</f>
        <v>0</v>
      </c>
      <c r="AC2982" s="31" t="str">
        <f t="shared" ca="1" si="8"/>
        <v/>
      </c>
      <c r="AD2982" s="31">
        <f ca="1">SUMIFS(AC$2:AC2982,D$2:D2982,D2982)*IF(R2982=0,1,2)</f>
        <v>0</v>
      </c>
    </row>
    <row r="2983" spans="1:30" x14ac:dyDescent="0.35">
      <c r="A2983" s="31">
        <f>IF(ISBLANK(B2983),"",COUNTIF(B$2:B2983,B2983))-1</f>
        <v>76</v>
      </c>
      <c r="B2983" s="31">
        <v>18</v>
      </c>
      <c r="C2983" s="10">
        <f>VLOOKUP($A2983,Database!$A:$Y,7,FALSE)</f>
        <v>46203.125</v>
      </c>
      <c r="D2983" s="31" t="str">
        <f>VLOOKUP(Pronostics!$B2983,Setup_MPP!$A:$G,3,FALSE)</f>
        <v>Joueur18</v>
      </c>
      <c r="E2983" s="31" t="str">
        <f>VLOOKUP(Pronostics!$B2983,Setup_MPP!$A:$G,2,FALSE)</f>
        <v>Joueur18</v>
      </c>
      <c r="F2983" s="31" t="str">
        <f>VLOOKUP($B2983,Setup_MPP!$A:$E,4,FALSE)</f>
        <v>#FFC9B0</v>
      </c>
      <c r="G2983" s="31" t="str">
        <f>VLOOKUP($B2983,Setup_MPP!$A:$E,5,FALSE)</f>
        <v>#F28D57</v>
      </c>
      <c r="H2983" s="31" t="str">
        <f>IFERROR(IF(AND(A2983&gt;=1,A2983&lt;=104),VLOOKUP($A2983,Location!$A:$J,6,FALSE),IF(A2983=0,"Avant l'ouverture",IF(OR(A2983=105,A2983=106),"Bonus"))),"")</f>
        <v>1/16 Finale</v>
      </c>
      <c r="I2983" s="31" t="str">
        <f>IF(LEFT(H2983,4)="Tour",VLOOKUP(A2983,Database!$A:$C,3,FALSE),"")</f>
        <v/>
      </c>
      <c r="J2983" s="31" t="str">
        <f>VLOOKUP($A2983,Location!$A:$J,7,FALSE)</f>
        <v>TBD</v>
      </c>
      <c r="K2983" s="31" t="str">
        <f>IFERROR(VLOOKUP(J2983,Setup_Team!$B:$C,2,FALSE), "TDB")</f>
        <v>TDB</v>
      </c>
      <c r="L2983" s="31" t="str">
        <f>VLOOKUP($A2983,Location!$A:$J,8,FALSE)</f>
        <v>TBD</v>
      </c>
      <c r="M2983" s="31" t="str">
        <f>IFERROR(VLOOKUP(L2983,Setup_Team!$B:$C,2,FALSE), "TDB")</f>
        <v>TDB</v>
      </c>
      <c r="N2983" s="31" t="str">
        <f>VLOOKUP($A2983,Location!$A:$J,9,FALSE)</f>
        <v>Monterrey</v>
      </c>
      <c r="O2983" s="31" t="str">
        <f>VLOOKUP($A2983,Location!$A:$J,10,FALSE)</f>
        <v>Estadio BBVA</v>
      </c>
      <c r="R2983" s="31">
        <v>0</v>
      </c>
      <c r="S2983" s="25">
        <f>VLOOKUP($A2983,Database!$A:$Y,10,FALSE)</f>
        <v>0</v>
      </c>
      <c r="T2983" s="25">
        <f>VLOOKUP($A2983,Database!$A:$Y,11,FALSE)</f>
        <v>0</v>
      </c>
      <c r="U2983" s="25">
        <f>VLOOKUP($A2983,Database!$A:$Y,12,FALSE)</f>
        <v>0</v>
      </c>
      <c r="V2983" s="25" t="str">
        <f>VLOOKUP(A2983,Database!A:M,13,FALSE)</f>
        <v>À venir</v>
      </c>
      <c r="W2983" s="25" t="str">
        <f>VLOOKUP($A2983,Database!$A:$Y,20,FALSE)</f>
        <v/>
      </c>
      <c r="X2983" s="25" t="str">
        <f>VLOOKUP($A2983,Database!$A:$Y,21,FALSE)</f>
        <v/>
      </c>
      <c r="Y2983" s="25" t="str">
        <f ca="1">IF(C2983&lt;NOW(),IF(AND(P2983&gt;Q2983,W2983&gt;X2983),S2983,IF(AND(P2983=Q2983,W2983=X2983),T2983,IF(AND(P2983&lt;Q2983,W2983&lt;X2983),U2983,0))),"")</f>
        <v/>
      </c>
      <c r="Z2983" s="25">
        <f>IF(AND(P2983=W2983,Q2983=X2983),1,0)</f>
        <v>1</v>
      </c>
      <c r="AA2983" s="25" t="str">
        <f>IF(Z2983=0,"",IF(ISBLANK(VLOOKUP(A2983,Database!A:AA,22,FALSE)),"",VLOOKUP(A2983,Database!A:AA,22,FALSE)))</f>
        <v>Exact</v>
      </c>
      <c r="AB2983" s="25">
        <f ca="1">IFERROR(IF(AND(Y2983&lt;&gt;"",OR(V2983="Terminé",V2983="En cours")),VLOOKUP(AA2983,Setup_ScoreExactBonus!A:D,4,FALSE),0),0)</f>
        <v>0</v>
      </c>
      <c r="AC2983" s="31" t="str">
        <f t="shared" ca="1" si="8"/>
        <v/>
      </c>
      <c r="AD2983" s="31">
        <f ca="1">SUMIFS(AC$2:AC2983,D$2:D2983,D2983)*IF(R2983=0,1,2)</f>
        <v>0</v>
      </c>
    </row>
    <row r="2984" spans="1:30" x14ac:dyDescent="0.35">
      <c r="A2984" s="31">
        <f>IF(ISBLANK(B2984),"",COUNTIF(B$2:B2984,B2984))-1</f>
        <v>76</v>
      </c>
      <c r="B2984" s="31">
        <v>19</v>
      </c>
      <c r="C2984" s="10">
        <f>VLOOKUP($A2984,Database!$A:$Y,7,FALSE)</f>
        <v>46203.125</v>
      </c>
      <c r="D2984" s="31" t="str">
        <f>VLOOKUP(Pronostics!$B2984,Setup_MPP!$A:$G,3,FALSE)</f>
        <v>Joueur19</v>
      </c>
      <c r="E2984" s="31" t="str">
        <f>VLOOKUP(Pronostics!$B2984,Setup_MPP!$A:$G,2,FALSE)</f>
        <v>Joueur19</v>
      </c>
      <c r="F2984" s="31" t="str">
        <f>VLOOKUP($B2984,Setup_MPP!$A:$E,4,FALSE)</f>
        <v>#D5D5D5</v>
      </c>
      <c r="G2984" s="31" t="str">
        <f>VLOOKUP($B2984,Setup_MPP!$A:$E,5,FALSE)</f>
        <v>#727272</v>
      </c>
      <c r="H2984" s="31" t="str">
        <f>IFERROR(IF(AND(A2984&gt;=1,A2984&lt;=104),VLOOKUP($A2984,Location!$A:$J,6,FALSE),IF(A2984=0,"Avant l'ouverture",IF(OR(A2984=105,A2984=106),"Bonus"))),"")</f>
        <v>1/16 Finale</v>
      </c>
      <c r="I2984" s="31" t="str">
        <f>IF(LEFT(H2984,4)="Tour",VLOOKUP(A2984,Database!$A:$C,3,FALSE),"")</f>
        <v/>
      </c>
      <c r="J2984" s="31" t="str">
        <f>VLOOKUP($A2984,Location!$A:$J,7,FALSE)</f>
        <v>TBD</v>
      </c>
      <c r="K2984" s="31" t="str">
        <f>IFERROR(VLOOKUP(J2984,Setup_Team!$B:$C,2,FALSE), "TDB")</f>
        <v>TDB</v>
      </c>
      <c r="L2984" s="31" t="str">
        <f>VLOOKUP($A2984,Location!$A:$J,8,FALSE)</f>
        <v>TBD</v>
      </c>
      <c r="M2984" s="31" t="str">
        <f>IFERROR(VLOOKUP(L2984,Setup_Team!$B:$C,2,FALSE), "TDB")</f>
        <v>TDB</v>
      </c>
      <c r="N2984" s="31" t="str">
        <f>VLOOKUP($A2984,Location!$A:$J,9,FALSE)</f>
        <v>Monterrey</v>
      </c>
      <c r="O2984" s="31" t="str">
        <f>VLOOKUP($A2984,Location!$A:$J,10,FALSE)</f>
        <v>Estadio BBVA</v>
      </c>
      <c r="R2984" s="31">
        <v>0</v>
      </c>
      <c r="S2984" s="25">
        <f>VLOOKUP($A2984,Database!$A:$Y,10,FALSE)</f>
        <v>0</v>
      </c>
      <c r="T2984" s="25">
        <f>VLOOKUP($A2984,Database!$A:$Y,11,FALSE)</f>
        <v>0</v>
      </c>
      <c r="U2984" s="25">
        <f>VLOOKUP($A2984,Database!$A:$Y,12,FALSE)</f>
        <v>0</v>
      </c>
      <c r="V2984" s="25" t="str">
        <f>VLOOKUP(A2984,Database!A:M,13,FALSE)</f>
        <v>À venir</v>
      </c>
      <c r="W2984" s="25" t="str">
        <f>VLOOKUP($A2984,Database!$A:$Y,20,FALSE)</f>
        <v/>
      </c>
      <c r="X2984" s="25" t="str">
        <f>VLOOKUP($A2984,Database!$A:$Y,21,FALSE)</f>
        <v/>
      </c>
      <c r="Y2984" s="25" t="str">
        <f ca="1">IF(C2984&lt;NOW(),IF(AND(P2984&gt;Q2984,W2984&gt;X2984),S2984,IF(AND(P2984=Q2984,W2984=X2984),T2984,IF(AND(P2984&lt;Q2984,W2984&lt;X2984),U2984,0))),"")</f>
        <v/>
      </c>
      <c r="Z2984" s="25">
        <f>IF(AND(P2984=W2984,Q2984=X2984),1,0)</f>
        <v>1</v>
      </c>
      <c r="AA2984" s="25" t="str">
        <f>IF(Z2984=0,"",IF(ISBLANK(VLOOKUP(A2984,Database!A:AA,22,FALSE)),"",VLOOKUP(A2984,Database!A:AA,22,FALSE)))</f>
        <v>Exact</v>
      </c>
      <c r="AB2984" s="25">
        <f ca="1">IFERROR(IF(AND(Y2984&lt;&gt;"",OR(V2984="Terminé",V2984="En cours")),VLOOKUP(AA2984,Setup_ScoreExactBonus!A:D,4,FALSE),0),0)</f>
        <v>0</v>
      </c>
      <c r="AC2984" s="31" t="str">
        <f t="shared" ca="1" si="8"/>
        <v/>
      </c>
      <c r="AD2984" s="31">
        <f ca="1">SUMIFS(AC$2:AC2984,D$2:D2984,D2984)*IF(R2984=0,1,2)</f>
        <v>0</v>
      </c>
    </row>
    <row r="2985" spans="1:30" x14ac:dyDescent="0.35">
      <c r="A2985" s="31">
        <f>IF(ISBLANK(B2985),"",COUNTIF(B$2:B2985,B2985))-1</f>
        <v>76</v>
      </c>
      <c r="B2985" s="31">
        <v>20</v>
      </c>
      <c r="C2985" s="10">
        <f>VLOOKUP($A2985,Database!$A:$Y,7,FALSE)</f>
        <v>46203.125</v>
      </c>
      <c r="D2985" s="31" t="str">
        <f>VLOOKUP(Pronostics!$B2985,Setup_MPP!$A:$G,3,FALSE)</f>
        <v>Joueur20</v>
      </c>
      <c r="E2985" s="31" t="str">
        <f>VLOOKUP(Pronostics!$B2985,Setup_MPP!$A:$G,2,FALSE)</f>
        <v>Joueur20</v>
      </c>
      <c r="F2985" s="31" t="str">
        <f>VLOOKUP($B2985,Setup_MPP!$A:$E,4,FALSE)</f>
        <v>#D5D5D5</v>
      </c>
      <c r="G2985" s="31" t="str">
        <f>VLOOKUP($B2985,Setup_MPP!$A:$E,5,FALSE)</f>
        <v>#727272</v>
      </c>
      <c r="H2985" s="31" t="str">
        <f>IFERROR(IF(AND(A2985&gt;=1,A2985&lt;=104),VLOOKUP($A2985,Location!$A:$J,6,FALSE),IF(A2985=0,"Avant l'ouverture",IF(OR(A2985=105,A2985=106),"Bonus"))),"")</f>
        <v>1/16 Finale</v>
      </c>
      <c r="I2985" s="31" t="str">
        <f>IF(LEFT(H2985,4)="Tour",VLOOKUP(A2985,Database!$A:$C,3,FALSE),"")</f>
        <v/>
      </c>
      <c r="J2985" s="31" t="str">
        <f>VLOOKUP($A2985,Location!$A:$J,7,FALSE)</f>
        <v>TBD</v>
      </c>
      <c r="K2985" s="31" t="str">
        <f>IFERROR(VLOOKUP(J2985,Setup_Team!$B:$C,2,FALSE), "TDB")</f>
        <v>TDB</v>
      </c>
      <c r="L2985" s="31" t="str">
        <f>VLOOKUP($A2985,Location!$A:$J,8,FALSE)</f>
        <v>TBD</v>
      </c>
      <c r="M2985" s="31" t="str">
        <f>IFERROR(VLOOKUP(L2985,Setup_Team!$B:$C,2,FALSE), "TDB")</f>
        <v>TDB</v>
      </c>
      <c r="N2985" s="31" t="str">
        <f>VLOOKUP($A2985,Location!$A:$J,9,FALSE)</f>
        <v>Monterrey</v>
      </c>
      <c r="O2985" s="31" t="str">
        <f>VLOOKUP($A2985,Location!$A:$J,10,FALSE)</f>
        <v>Estadio BBVA</v>
      </c>
      <c r="R2985" s="31">
        <v>0</v>
      </c>
      <c r="S2985" s="25">
        <f>VLOOKUP($A2985,Database!$A:$Y,10,FALSE)</f>
        <v>0</v>
      </c>
      <c r="T2985" s="25">
        <f>VLOOKUP($A2985,Database!$A:$Y,11,FALSE)</f>
        <v>0</v>
      </c>
      <c r="U2985" s="25">
        <f>VLOOKUP($A2985,Database!$A:$Y,12,FALSE)</f>
        <v>0</v>
      </c>
      <c r="V2985" s="25" t="str">
        <f>VLOOKUP(A2985,Database!A:M,13,FALSE)</f>
        <v>À venir</v>
      </c>
      <c r="W2985" s="25" t="str">
        <f>VLOOKUP($A2985,Database!$A:$Y,20,FALSE)</f>
        <v/>
      </c>
      <c r="X2985" s="25" t="str">
        <f>VLOOKUP($A2985,Database!$A:$Y,21,FALSE)</f>
        <v/>
      </c>
      <c r="Y2985" s="25" t="str">
        <f ca="1">IF(C2985&lt;NOW(),IF(AND(P2985&gt;Q2985,W2985&gt;X2985),S2985,IF(AND(P2985=Q2985,W2985=X2985),T2985,IF(AND(P2985&lt;Q2985,W2985&lt;X2985),U2985,0))),"")</f>
        <v/>
      </c>
      <c r="Z2985" s="25">
        <f>IF(AND(P2985=W2985,Q2985=X2985),1,0)</f>
        <v>1</v>
      </c>
      <c r="AA2985" s="25" t="str">
        <f>IF(Z2985=0,"",IF(ISBLANK(VLOOKUP(A2985,Database!A:AA,22,FALSE)),"",VLOOKUP(A2985,Database!A:AA,22,FALSE)))</f>
        <v>Exact</v>
      </c>
      <c r="AB2985" s="25">
        <f ca="1">IFERROR(IF(AND(Y2985&lt;&gt;"",OR(V2985="Terminé",V2985="En cours")),VLOOKUP(AA2985,Setup_ScoreExactBonus!A:D,4,FALSE),0),0)</f>
        <v>0</v>
      </c>
      <c r="AC2985" s="31" t="str">
        <f t="shared" ca="1" si="8"/>
        <v/>
      </c>
      <c r="AD2985" s="31">
        <f ca="1">SUMIFS(AC$2:AC2985,D$2:D2985,D2985)*IF(R2985=0,1,2)</f>
        <v>0</v>
      </c>
    </row>
    <row r="2986" spans="1:30" x14ac:dyDescent="0.35">
      <c r="A2986" s="31">
        <f>IF(ISBLANK(B2986),"",COUNTIF(B$2:B2986,B2986))-1</f>
        <v>76</v>
      </c>
      <c r="B2986" s="31">
        <v>21</v>
      </c>
      <c r="C2986" s="10">
        <f>VLOOKUP($A2986,Database!$A:$Y,7,FALSE)</f>
        <v>46203.125</v>
      </c>
      <c r="D2986" s="31" t="str">
        <f>VLOOKUP(Pronostics!$B2986,Setup_MPP!$A:$G,3,FALSE)</f>
        <v>Joueur21</v>
      </c>
      <c r="E2986" s="31" t="str">
        <f>VLOOKUP(Pronostics!$B2986,Setup_MPP!$A:$G,2,FALSE)</f>
        <v>Joueur21</v>
      </c>
      <c r="F2986" s="31" t="str">
        <f>VLOOKUP($B2986,Setup_MPP!$A:$E,4,FALSE)</f>
        <v>#D5D5D5</v>
      </c>
      <c r="G2986" s="31" t="str">
        <f>VLOOKUP($B2986,Setup_MPP!$A:$E,5,FALSE)</f>
        <v>#727272</v>
      </c>
      <c r="H2986" s="31" t="str">
        <f>IFERROR(IF(AND(A2986&gt;=1,A2986&lt;=104),VLOOKUP($A2986,Location!$A:$J,6,FALSE),IF(A2986=0,"Avant l'ouverture",IF(OR(A2986=105,A2986=106),"Bonus"))),"")</f>
        <v>1/16 Finale</v>
      </c>
      <c r="I2986" s="31" t="str">
        <f>IF(LEFT(H2986,4)="Tour",VLOOKUP(A2986,Database!$A:$C,3,FALSE),"")</f>
        <v/>
      </c>
      <c r="J2986" s="31" t="str">
        <f>VLOOKUP($A2986,Location!$A:$J,7,FALSE)</f>
        <v>TBD</v>
      </c>
      <c r="K2986" s="31" t="str">
        <f>IFERROR(VLOOKUP(J2986,Setup_Team!$B:$C,2,FALSE), "TDB")</f>
        <v>TDB</v>
      </c>
      <c r="L2986" s="31" t="str">
        <f>VLOOKUP($A2986,Location!$A:$J,8,FALSE)</f>
        <v>TBD</v>
      </c>
      <c r="M2986" s="31" t="str">
        <f>IFERROR(VLOOKUP(L2986,Setup_Team!$B:$C,2,FALSE), "TDB")</f>
        <v>TDB</v>
      </c>
      <c r="N2986" s="31" t="str">
        <f>VLOOKUP($A2986,Location!$A:$J,9,FALSE)</f>
        <v>Monterrey</v>
      </c>
      <c r="O2986" s="31" t="str">
        <f>VLOOKUP($A2986,Location!$A:$J,10,FALSE)</f>
        <v>Estadio BBVA</v>
      </c>
      <c r="R2986" s="31">
        <v>0</v>
      </c>
      <c r="S2986" s="25">
        <f>VLOOKUP($A2986,Database!$A:$Y,10,FALSE)</f>
        <v>0</v>
      </c>
      <c r="T2986" s="25">
        <f>VLOOKUP($A2986,Database!$A:$Y,11,FALSE)</f>
        <v>0</v>
      </c>
      <c r="U2986" s="25">
        <f>VLOOKUP($A2986,Database!$A:$Y,12,FALSE)</f>
        <v>0</v>
      </c>
      <c r="V2986" s="25" t="str">
        <f>VLOOKUP(A2986,Database!A:M,13,FALSE)</f>
        <v>À venir</v>
      </c>
      <c r="W2986" s="25" t="str">
        <f>VLOOKUP($A2986,Database!$A:$Y,20,FALSE)</f>
        <v/>
      </c>
      <c r="X2986" s="25" t="str">
        <f>VLOOKUP($A2986,Database!$A:$Y,21,FALSE)</f>
        <v/>
      </c>
      <c r="Y2986" s="25" t="str">
        <f ca="1">IF(C2986&lt;NOW(),IF(AND(P2986&gt;Q2986,W2986&gt;X2986),S2986,IF(AND(P2986=Q2986,W2986=X2986),T2986,IF(AND(P2986&lt;Q2986,W2986&lt;X2986),U2986,0))),"")</f>
        <v/>
      </c>
      <c r="Z2986" s="25">
        <f>IF(AND(P2986=W2986,Q2986=X2986),1,0)</f>
        <v>1</v>
      </c>
      <c r="AA2986" s="25" t="str">
        <f>IF(Z2986=0,"",IF(ISBLANK(VLOOKUP(A2986,Database!A:AA,22,FALSE)),"",VLOOKUP(A2986,Database!A:AA,22,FALSE)))</f>
        <v>Exact</v>
      </c>
      <c r="AB2986" s="25">
        <f ca="1">IFERROR(IF(AND(Y2986&lt;&gt;"",OR(V2986="Terminé",V2986="En cours")),VLOOKUP(AA2986,Setup_ScoreExactBonus!A:D,4,FALSE),0),0)</f>
        <v>0</v>
      </c>
      <c r="AC2986" s="31" t="str">
        <f t="shared" ca="1" si="8"/>
        <v/>
      </c>
      <c r="AD2986" s="31">
        <f ca="1">SUMIFS(AC$2:AC2986,D$2:D2986,D2986)*IF(R2986=0,1,2)</f>
        <v>0</v>
      </c>
    </row>
    <row r="2987" spans="1:30" x14ac:dyDescent="0.35">
      <c r="A2987" s="31">
        <f>IF(ISBLANK(B2987),"",COUNTIF(B$2:B2987,B2987))-1</f>
        <v>76</v>
      </c>
      <c r="B2987" s="31">
        <v>22</v>
      </c>
      <c r="C2987" s="10">
        <f>VLOOKUP($A2987,Database!$A:$Y,7,FALSE)</f>
        <v>46203.125</v>
      </c>
      <c r="D2987" s="31" t="str">
        <f>VLOOKUP(Pronostics!$B2987,Setup_MPP!$A:$G,3,FALSE)</f>
        <v>Joueur22</v>
      </c>
      <c r="E2987" s="31" t="str">
        <f>VLOOKUP(Pronostics!$B2987,Setup_MPP!$A:$G,2,FALSE)</f>
        <v>Joueur22</v>
      </c>
      <c r="F2987" s="31" t="str">
        <f>VLOOKUP($B2987,Setup_MPP!$A:$E,4,FALSE)</f>
        <v>#D5D5D5</v>
      </c>
      <c r="G2987" s="31" t="str">
        <f>VLOOKUP($B2987,Setup_MPP!$A:$E,5,FALSE)</f>
        <v>#727272</v>
      </c>
      <c r="H2987" s="31" t="str">
        <f>IFERROR(IF(AND(A2987&gt;=1,A2987&lt;=104),VLOOKUP($A2987,Location!$A:$J,6,FALSE),IF(A2987=0,"Avant l'ouverture",IF(OR(A2987=105,A2987=106),"Bonus"))),"")</f>
        <v>1/16 Finale</v>
      </c>
      <c r="I2987" s="31" t="str">
        <f>IF(LEFT(H2987,4)="Tour",VLOOKUP(A2987,Database!$A:$C,3,FALSE),"")</f>
        <v/>
      </c>
      <c r="J2987" s="31" t="str">
        <f>VLOOKUP($A2987,Location!$A:$J,7,FALSE)</f>
        <v>TBD</v>
      </c>
      <c r="K2987" s="31" t="str">
        <f>IFERROR(VLOOKUP(J2987,Setup_Team!$B:$C,2,FALSE), "TDB")</f>
        <v>TDB</v>
      </c>
      <c r="L2987" s="31" t="str">
        <f>VLOOKUP($A2987,Location!$A:$J,8,FALSE)</f>
        <v>TBD</v>
      </c>
      <c r="M2987" s="31" t="str">
        <f>IFERROR(VLOOKUP(L2987,Setup_Team!$B:$C,2,FALSE), "TDB")</f>
        <v>TDB</v>
      </c>
      <c r="N2987" s="31" t="str">
        <f>VLOOKUP($A2987,Location!$A:$J,9,FALSE)</f>
        <v>Monterrey</v>
      </c>
      <c r="O2987" s="31" t="str">
        <f>VLOOKUP($A2987,Location!$A:$J,10,FALSE)</f>
        <v>Estadio BBVA</v>
      </c>
      <c r="R2987" s="31">
        <v>0</v>
      </c>
      <c r="S2987" s="25">
        <f>VLOOKUP($A2987,Database!$A:$Y,10,FALSE)</f>
        <v>0</v>
      </c>
      <c r="T2987" s="25">
        <f>VLOOKUP($A2987,Database!$A:$Y,11,FALSE)</f>
        <v>0</v>
      </c>
      <c r="U2987" s="25">
        <f>VLOOKUP($A2987,Database!$A:$Y,12,FALSE)</f>
        <v>0</v>
      </c>
      <c r="V2987" s="25" t="str">
        <f>VLOOKUP(A2987,Database!A:M,13,FALSE)</f>
        <v>À venir</v>
      </c>
      <c r="W2987" s="25" t="str">
        <f>VLOOKUP($A2987,Database!$A:$Y,20,FALSE)</f>
        <v/>
      </c>
      <c r="X2987" s="25" t="str">
        <f>VLOOKUP($A2987,Database!$A:$Y,21,FALSE)</f>
        <v/>
      </c>
      <c r="Y2987" s="25" t="str">
        <f ca="1">IF(C2987&lt;NOW(),IF(AND(P2987&gt;Q2987,W2987&gt;X2987),S2987,IF(AND(P2987=Q2987,W2987=X2987),T2987,IF(AND(P2987&lt;Q2987,W2987&lt;X2987),U2987,0))),"")</f>
        <v/>
      </c>
      <c r="Z2987" s="25">
        <f>IF(AND(P2987=W2987,Q2987=X2987),1,0)</f>
        <v>1</v>
      </c>
      <c r="AA2987" s="25" t="str">
        <f>IF(Z2987=0,"",IF(ISBLANK(VLOOKUP(A2987,Database!A:AA,22,FALSE)),"",VLOOKUP(A2987,Database!A:AA,22,FALSE)))</f>
        <v>Exact</v>
      </c>
      <c r="AB2987" s="25">
        <f ca="1">IFERROR(IF(AND(Y2987&lt;&gt;"",OR(V2987="Terminé",V2987="En cours")),VLOOKUP(AA2987,Setup_ScoreExactBonus!A:D,4,FALSE),0),0)</f>
        <v>0</v>
      </c>
      <c r="AC2987" s="31" t="str">
        <f t="shared" ca="1" si="8"/>
        <v/>
      </c>
      <c r="AD2987" s="31">
        <f ca="1">SUMIFS(AC$2:AC2987,D$2:D2987,D2987)*IF(R2987=0,1,2)</f>
        <v>0</v>
      </c>
    </row>
    <row r="2988" spans="1:30" x14ac:dyDescent="0.35">
      <c r="A2988" s="31">
        <f>IF(ISBLANK(B2988),"",COUNTIF(B$2:B2988,B2988))-1</f>
        <v>76</v>
      </c>
      <c r="B2988" s="31">
        <v>23</v>
      </c>
      <c r="C2988" s="10">
        <f>VLOOKUP($A2988,Database!$A:$Y,7,FALSE)</f>
        <v>46203.125</v>
      </c>
      <c r="D2988" s="31" t="str">
        <f>VLOOKUP(Pronostics!$B2988,Setup_MPP!$A:$G,3,FALSE)</f>
        <v>Joueur23</v>
      </c>
      <c r="E2988" s="31" t="str">
        <f>VLOOKUP(Pronostics!$B2988,Setup_MPP!$A:$G,2,FALSE)</f>
        <v>Joueur23</v>
      </c>
      <c r="F2988" s="31" t="str">
        <f>VLOOKUP($B2988,Setup_MPP!$A:$E,4,FALSE)</f>
        <v>#D5D5D5</v>
      </c>
      <c r="G2988" s="31" t="str">
        <f>VLOOKUP($B2988,Setup_MPP!$A:$E,5,FALSE)</f>
        <v>#727272</v>
      </c>
      <c r="H2988" s="31" t="str">
        <f>IFERROR(IF(AND(A2988&gt;=1,A2988&lt;=104),VLOOKUP($A2988,Location!$A:$J,6,FALSE),IF(A2988=0,"Avant l'ouverture",IF(OR(A2988=105,A2988=106),"Bonus"))),"")</f>
        <v>1/16 Finale</v>
      </c>
      <c r="I2988" s="31" t="str">
        <f>IF(LEFT(H2988,4)="Tour",VLOOKUP(A2988,Database!$A:$C,3,FALSE),"")</f>
        <v/>
      </c>
      <c r="J2988" s="31" t="str">
        <f>VLOOKUP($A2988,Location!$A:$J,7,FALSE)</f>
        <v>TBD</v>
      </c>
      <c r="K2988" s="31" t="str">
        <f>IFERROR(VLOOKUP(J2988,Setup_Team!$B:$C,2,FALSE), "TDB")</f>
        <v>TDB</v>
      </c>
      <c r="L2988" s="31" t="str">
        <f>VLOOKUP($A2988,Location!$A:$J,8,FALSE)</f>
        <v>TBD</v>
      </c>
      <c r="M2988" s="31" t="str">
        <f>IFERROR(VLOOKUP(L2988,Setup_Team!$B:$C,2,FALSE), "TDB")</f>
        <v>TDB</v>
      </c>
      <c r="N2988" s="31" t="str">
        <f>VLOOKUP($A2988,Location!$A:$J,9,FALSE)</f>
        <v>Monterrey</v>
      </c>
      <c r="O2988" s="31" t="str">
        <f>VLOOKUP($A2988,Location!$A:$J,10,FALSE)</f>
        <v>Estadio BBVA</v>
      </c>
      <c r="R2988" s="31">
        <v>0</v>
      </c>
      <c r="S2988" s="25">
        <f>VLOOKUP($A2988,Database!$A:$Y,10,FALSE)</f>
        <v>0</v>
      </c>
      <c r="T2988" s="25">
        <f>VLOOKUP($A2988,Database!$A:$Y,11,FALSE)</f>
        <v>0</v>
      </c>
      <c r="U2988" s="25">
        <f>VLOOKUP($A2988,Database!$A:$Y,12,FALSE)</f>
        <v>0</v>
      </c>
      <c r="V2988" s="25" t="str">
        <f>VLOOKUP(A2988,Database!A:M,13,FALSE)</f>
        <v>À venir</v>
      </c>
      <c r="W2988" s="25" t="str">
        <f>VLOOKUP($A2988,Database!$A:$Y,20,FALSE)</f>
        <v/>
      </c>
      <c r="X2988" s="25" t="str">
        <f>VLOOKUP($A2988,Database!$A:$Y,21,FALSE)</f>
        <v/>
      </c>
      <c r="Y2988" s="25" t="str">
        <f ca="1">IF(C2988&lt;NOW(),IF(AND(P2988&gt;Q2988,W2988&gt;X2988),S2988,IF(AND(P2988=Q2988,W2988=X2988),T2988,IF(AND(P2988&lt;Q2988,W2988&lt;X2988),U2988,0))),"")</f>
        <v/>
      </c>
      <c r="Z2988" s="25">
        <f>IF(AND(P2988=W2988,Q2988=X2988),1,0)</f>
        <v>1</v>
      </c>
      <c r="AA2988" s="25" t="str">
        <f>IF(Z2988=0,"",IF(ISBLANK(VLOOKUP(A2988,Database!A:AA,22,FALSE)),"",VLOOKUP(A2988,Database!A:AA,22,FALSE)))</f>
        <v>Exact</v>
      </c>
      <c r="AB2988" s="25">
        <f ca="1">IFERROR(IF(AND(Y2988&lt;&gt;"",OR(V2988="Terminé",V2988="En cours")),VLOOKUP(AA2988,Setup_ScoreExactBonus!A:D,4,FALSE),0),0)</f>
        <v>0</v>
      </c>
      <c r="AC2988" s="31" t="str">
        <f t="shared" ca="1" si="8"/>
        <v/>
      </c>
      <c r="AD2988" s="31">
        <f ca="1">SUMIFS(AC$2:AC2988,D$2:D2988,D2988)*IF(R2988=0,1,2)</f>
        <v>0</v>
      </c>
    </row>
    <row r="2989" spans="1:30" x14ac:dyDescent="0.35">
      <c r="A2989" s="31">
        <f>IF(ISBLANK(B2989),"",COUNTIF(B$2:B2989,B2989))-1</f>
        <v>76</v>
      </c>
      <c r="B2989" s="31">
        <v>24</v>
      </c>
      <c r="C2989" s="10">
        <f>VLOOKUP($A2989,Database!$A:$Y,7,FALSE)</f>
        <v>46203.125</v>
      </c>
      <c r="D2989" s="31" t="str">
        <f>VLOOKUP(Pronostics!$B2989,Setup_MPP!$A:$G,3,FALSE)</f>
        <v>Joueur24</v>
      </c>
      <c r="E2989" s="31" t="str">
        <f>VLOOKUP(Pronostics!$B2989,Setup_MPP!$A:$G,2,FALSE)</f>
        <v>Joueur24</v>
      </c>
      <c r="F2989" s="31" t="str">
        <f>VLOOKUP($B2989,Setup_MPP!$A:$E,4,FALSE)</f>
        <v>#D5D5D5</v>
      </c>
      <c r="G2989" s="31" t="str">
        <f>VLOOKUP($B2989,Setup_MPP!$A:$E,5,FALSE)</f>
        <v>#727272</v>
      </c>
      <c r="H2989" s="31" t="str">
        <f>IFERROR(IF(AND(A2989&gt;=1,A2989&lt;=104),VLOOKUP($A2989,Location!$A:$J,6,FALSE),IF(A2989=0,"Avant l'ouverture",IF(OR(A2989=105,A2989=106),"Bonus"))),"")</f>
        <v>1/16 Finale</v>
      </c>
      <c r="I2989" s="31" t="str">
        <f>IF(LEFT(H2989,4)="Tour",VLOOKUP(A2989,Database!$A:$C,3,FALSE),"")</f>
        <v/>
      </c>
      <c r="J2989" s="31" t="str">
        <f>VLOOKUP($A2989,Location!$A:$J,7,FALSE)</f>
        <v>TBD</v>
      </c>
      <c r="K2989" s="31" t="str">
        <f>IFERROR(VLOOKUP(J2989,Setup_Team!$B:$C,2,FALSE), "TDB")</f>
        <v>TDB</v>
      </c>
      <c r="L2989" s="31" t="str">
        <f>VLOOKUP($A2989,Location!$A:$J,8,FALSE)</f>
        <v>TBD</v>
      </c>
      <c r="M2989" s="31" t="str">
        <f>IFERROR(VLOOKUP(L2989,Setup_Team!$B:$C,2,FALSE), "TDB")</f>
        <v>TDB</v>
      </c>
      <c r="N2989" s="31" t="str">
        <f>VLOOKUP($A2989,Location!$A:$J,9,FALSE)</f>
        <v>Monterrey</v>
      </c>
      <c r="O2989" s="31" t="str">
        <f>VLOOKUP($A2989,Location!$A:$J,10,FALSE)</f>
        <v>Estadio BBVA</v>
      </c>
      <c r="R2989" s="31">
        <v>0</v>
      </c>
      <c r="S2989" s="25">
        <f>VLOOKUP($A2989,Database!$A:$Y,10,FALSE)</f>
        <v>0</v>
      </c>
      <c r="T2989" s="25">
        <f>VLOOKUP($A2989,Database!$A:$Y,11,FALSE)</f>
        <v>0</v>
      </c>
      <c r="U2989" s="25">
        <f>VLOOKUP($A2989,Database!$A:$Y,12,FALSE)</f>
        <v>0</v>
      </c>
      <c r="V2989" s="25" t="str">
        <f>VLOOKUP(A2989,Database!A:M,13,FALSE)</f>
        <v>À venir</v>
      </c>
      <c r="W2989" s="25" t="str">
        <f>VLOOKUP($A2989,Database!$A:$Y,20,FALSE)</f>
        <v/>
      </c>
      <c r="X2989" s="25" t="str">
        <f>VLOOKUP($A2989,Database!$A:$Y,21,FALSE)</f>
        <v/>
      </c>
      <c r="Y2989" s="25" t="str">
        <f ca="1">IF(C2989&lt;NOW(),IF(AND(P2989&gt;Q2989,W2989&gt;X2989),S2989,IF(AND(P2989=Q2989,W2989=X2989),T2989,IF(AND(P2989&lt;Q2989,W2989&lt;X2989),U2989,0))),"")</f>
        <v/>
      </c>
      <c r="Z2989" s="25">
        <f>IF(AND(P2989=W2989,Q2989=X2989),1,0)</f>
        <v>1</v>
      </c>
      <c r="AA2989" s="25" t="str">
        <f>IF(Z2989=0,"",IF(ISBLANK(VLOOKUP(A2989,Database!A:AA,22,FALSE)),"",VLOOKUP(A2989,Database!A:AA,22,FALSE)))</f>
        <v>Exact</v>
      </c>
      <c r="AB2989" s="25">
        <f ca="1">IFERROR(IF(AND(Y2989&lt;&gt;"",OR(V2989="Terminé",V2989="En cours")),VLOOKUP(AA2989,Setup_ScoreExactBonus!A:D,4,FALSE),0),0)</f>
        <v>0</v>
      </c>
      <c r="AC2989" s="31" t="str">
        <f t="shared" ca="1" si="8"/>
        <v/>
      </c>
      <c r="AD2989" s="31">
        <f ca="1">SUMIFS(AC$2:AC2989,D$2:D2989,D2989)*IF(R2989=0,1,2)</f>
        <v>0</v>
      </c>
    </row>
    <row r="2990" spans="1:30" x14ac:dyDescent="0.35">
      <c r="A2990" s="31">
        <f>IF(ISBLANK(B2990),"",COUNTIF(B$2:B2990,B2990))-1</f>
        <v>76</v>
      </c>
      <c r="B2990" s="31">
        <v>25</v>
      </c>
      <c r="C2990" s="10">
        <f>VLOOKUP($A2990,Database!$A:$Y,7,FALSE)</f>
        <v>46203.125</v>
      </c>
      <c r="D2990" s="31" t="str">
        <f>VLOOKUP(Pronostics!$B2990,Setup_MPP!$A:$G,3,FALSE)</f>
        <v>Joueur25</v>
      </c>
      <c r="E2990" s="31" t="str">
        <f>VLOOKUP(Pronostics!$B2990,Setup_MPP!$A:$G,2,FALSE)</f>
        <v>Joueur25</v>
      </c>
      <c r="F2990" s="31" t="str">
        <f>VLOOKUP($B2990,Setup_MPP!$A:$E,4,FALSE)</f>
        <v>#D5D5D5</v>
      </c>
      <c r="G2990" s="31" t="str">
        <f>VLOOKUP($B2990,Setup_MPP!$A:$E,5,FALSE)</f>
        <v>#727272</v>
      </c>
      <c r="H2990" s="31" t="str">
        <f>IFERROR(IF(AND(A2990&gt;=1,A2990&lt;=104),VLOOKUP($A2990,Location!$A:$J,6,FALSE),IF(A2990=0,"Avant l'ouverture",IF(OR(A2990=105,A2990=106),"Bonus"))),"")</f>
        <v>1/16 Finale</v>
      </c>
      <c r="I2990" s="31" t="str">
        <f>IF(LEFT(H2990,4)="Tour",VLOOKUP(A2990,Database!$A:$C,3,FALSE),"")</f>
        <v/>
      </c>
      <c r="J2990" s="31" t="str">
        <f>VLOOKUP($A2990,Location!$A:$J,7,FALSE)</f>
        <v>TBD</v>
      </c>
      <c r="K2990" s="31" t="str">
        <f>IFERROR(VLOOKUP(J2990,Setup_Team!$B:$C,2,FALSE), "TDB")</f>
        <v>TDB</v>
      </c>
      <c r="L2990" s="31" t="str">
        <f>VLOOKUP($A2990,Location!$A:$J,8,FALSE)</f>
        <v>TBD</v>
      </c>
      <c r="M2990" s="31" t="str">
        <f>IFERROR(VLOOKUP(L2990,Setup_Team!$B:$C,2,FALSE), "TDB")</f>
        <v>TDB</v>
      </c>
      <c r="N2990" s="31" t="str">
        <f>VLOOKUP($A2990,Location!$A:$J,9,FALSE)</f>
        <v>Monterrey</v>
      </c>
      <c r="O2990" s="31" t="str">
        <f>VLOOKUP($A2990,Location!$A:$J,10,FALSE)</f>
        <v>Estadio BBVA</v>
      </c>
      <c r="R2990" s="31">
        <v>0</v>
      </c>
      <c r="S2990" s="25">
        <f>VLOOKUP($A2990,Database!$A:$Y,10,FALSE)</f>
        <v>0</v>
      </c>
      <c r="T2990" s="25">
        <f>VLOOKUP($A2990,Database!$A:$Y,11,FALSE)</f>
        <v>0</v>
      </c>
      <c r="U2990" s="25">
        <f>VLOOKUP($A2990,Database!$A:$Y,12,FALSE)</f>
        <v>0</v>
      </c>
      <c r="V2990" s="25" t="str">
        <f>VLOOKUP(A2990,Database!A:M,13,FALSE)</f>
        <v>À venir</v>
      </c>
      <c r="W2990" s="25" t="str">
        <f>VLOOKUP($A2990,Database!$A:$Y,20,FALSE)</f>
        <v/>
      </c>
      <c r="X2990" s="25" t="str">
        <f>VLOOKUP($A2990,Database!$A:$Y,21,FALSE)</f>
        <v/>
      </c>
      <c r="Y2990" s="25" t="str">
        <f ca="1">IF(C2990&lt;NOW(),IF(AND(P2990&gt;Q2990,W2990&gt;X2990),S2990,IF(AND(P2990=Q2990,W2990=X2990),T2990,IF(AND(P2990&lt;Q2990,W2990&lt;X2990),U2990,0))),"")</f>
        <v/>
      </c>
      <c r="Z2990" s="25">
        <f>IF(AND(P2990=W2990,Q2990=X2990),1,0)</f>
        <v>1</v>
      </c>
      <c r="AA2990" s="25" t="str">
        <f>IF(Z2990=0,"",IF(ISBLANK(VLOOKUP(A2990,Database!A:AA,22,FALSE)),"",VLOOKUP(A2990,Database!A:AA,22,FALSE)))</f>
        <v>Exact</v>
      </c>
      <c r="AB2990" s="25">
        <f ca="1">IFERROR(IF(AND(Y2990&lt;&gt;"",OR(V2990="Terminé",V2990="En cours")),VLOOKUP(AA2990,Setup_ScoreExactBonus!A:D,4,FALSE),0),0)</f>
        <v>0</v>
      </c>
      <c r="AC2990" s="31" t="str">
        <f t="shared" ca="1" si="8"/>
        <v/>
      </c>
      <c r="AD2990" s="31">
        <f ca="1">SUMIFS(AC$2:AC2990,D$2:D2990,D2990)*IF(R2990=0,1,2)</f>
        <v>0</v>
      </c>
    </row>
    <row r="2991" spans="1:30" x14ac:dyDescent="0.35">
      <c r="A2991" s="31">
        <f>IF(ISBLANK(B2991),"",COUNTIF(B$2:B2991,B2991))-1</f>
        <v>76</v>
      </c>
      <c r="B2991" s="31">
        <v>26</v>
      </c>
      <c r="C2991" s="10">
        <f>VLOOKUP($A2991,Database!$A:$Y,7,FALSE)</f>
        <v>46203.125</v>
      </c>
      <c r="D2991" s="31" t="str">
        <f>VLOOKUP(Pronostics!$B2991,Setup_MPP!$A:$G,3,FALSE)</f>
        <v>Joueur26</v>
      </c>
      <c r="E2991" s="31" t="str">
        <f>VLOOKUP(Pronostics!$B2991,Setup_MPP!$A:$G,2,FALSE)</f>
        <v>Joueur26</v>
      </c>
      <c r="F2991" s="31" t="str">
        <f>VLOOKUP($B2991,Setup_MPP!$A:$E,4,FALSE)</f>
        <v>#D5D5D5</v>
      </c>
      <c r="G2991" s="31" t="str">
        <f>VLOOKUP($B2991,Setup_MPP!$A:$E,5,FALSE)</f>
        <v>#727272</v>
      </c>
      <c r="H2991" s="31" t="str">
        <f>IFERROR(IF(AND(A2991&gt;=1,A2991&lt;=104),VLOOKUP($A2991,Location!$A:$J,6,FALSE),IF(A2991=0,"Avant l'ouverture",IF(OR(A2991=105,A2991=106),"Bonus"))),"")</f>
        <v>1/16 Finale</v>
      </c>
      <c r="I2991" s="31" t="str">
        <f>IF(LEFT(H2991,4)="Tour",VLOOKUP(A2991,Database!$A:$C,3,FALSE),"")</f>
        <v/>
      </c>
      <c r="J2991" s="31" t="str">
        <f>VLOOKUP($A2991,Location!$A:$J,7,FALSE)</f>
        <v>TBD</v>
      </c>
      <c r="K2991" s="31" t="str">
        <f>IFERROR(VLOOKUP(J2991,Setup_Team!$B:$C,2,FALSE), "TDB")</f>
        <v>TDB</v>
      </c>
      <c r="L2991" s="31" t="str">
        <f>VLOOKUP($A2991,Location!$A:$J,8,FALSE)</f>
        <v>TBD</v>
      </c>
      <c r="M2991" s="31" t="str">
        <f>IFERROR(VLOOKUP(L2991,Setup_Team!$B:$C,2,FALSE), "TDB")</f>
        <v>TDB</v>
      </c>
      <c r="N2991" s="31" t="str">
        <f>VLOOKUP($A2991,Location!$A:$J,9,FALSE)</f>
        <v>Monterrey</v>
      </c>
      <c r="O2991" s="31" t="str">
        <f>VLOOKUP($A2991,Location!$A:$J,10,FALSE)</f>
        <v>Estadio BBVA</v>
      </c>
      <c r="R2991" s="31">
        <v>0</v>
      </c>
      <c r="S2991" s="25">
        <f>VLOOKUP($A2991,Database!$A:$Y,10,FALSE)</f>
        <v>0</v>
      </c>
      <c r="T2991" s="25">
        <f>VLOOKUP($A2991,Database!$A:$Y,11,FALSE)</f>
        <v>0</v>
      </c>
      <c r="U2991" s="25">
        <f>VLOOKUP($A2991,Database!$A:$Y,12,FALSE)</f>
        <v>0</v>
      </c>
      <c r="V2991" s="25" t="str">
        <f>VLOOKUP(A2991,Database!A:M,13,FALSE)</f>
        <v>À venir</v>
      </c>
      <c r="W2991" s="25" t="str">
        <f>VLOOKUP($A2991,Database!$A:$Y,20,FALSE)</f>
        <v/>
      </c>
      <c r="X2991" s="25" t="str">
        <f>VLOOKUP($A2991,Database!$A:$Y,21,FALSE)</f>
        <v/>
      </c>
      <c r="Y2991" s="25" t="str">
        <f ca="1">IF(C2991&lt;NOW(),IF(AND(P2991&gt;Q2991,W2991&gt;X2991),S2991,IF(AND(P2991=Q2991,W2991=X2991),T2991,IF(AND(P2991&lt;Q2991,W2991&lt;X2991),U2991,0))),"")</f>
        <v/>
      </c>
      <c r="Z2991" s="25">
        <f>IF(AND(P2991=W2991,Q2991=X2991),1,0)</f>
        <v>1</v>
      </c>
      <c r="AA2991" s="25" t="str">
        <f>IF(Z2991=0,"",IF(ISBLANK(VLOOKUP(A2991,Database!A:AA,22,FALSE)),"",VLOOKUP(A2991,Database!A:AA,22,FALSE)))</f>
        <v>Exact</v>
      </c>
      <c r="AB2991" s="25">
        <f ca="1">IFERROR(IF(AND(Y2991&lt;&gt;"",OR(V2991="Terminé",V2991="En cours")),VLOOKUP(AA2991,Setup_ScoreExactBonus!A:D,4,FALSE),0),0)</f>
        <v>0</v>
      </c>
      <c r="AC2991" s="31" t="str">
        <f t="shared" ca="1" si="8"/>
        <v/>
      </c>
      <c r="AD2991" s="31">
        <f ca="1">SUMIFS(AC$2:AC2991,D$2:D2991,D2991)*IF(R2991=0,1,2)</f>
        <v>0</v>
      </c>
    </row>
    <row r="2992" spans="1:30" x14ac:dyDescent="0.35">
      <c r="A2992" s="31">
        <f>IF(ISBLANK(B2992),"",COUNTIF(B$2:B2992,B2992))-1</f>
        <v>76</v>
      </c>
      <c r="B2992" s="31">
        <v>27</v>
      </c>
      <c r="C2992" s="10">
        <f>VLOOKUP($A2992,Database!$A:$Y,7,FALSE)</f>
        <v>46203.125</v>
      </c>
      <c r="D2992" s="31" t="str">
        <f>VLOOKUP(Pronostics!$B2992,Setup_MPP!$A:$G,3,FALSE)</f>
        <v>Joueur27</v>
      </c>
      <c r="E2992" s="31" t="str">
        <f>VLOOKUP(Pronostics!$B2992,Setup_MPP!$A:$G,2,FALSE)</f>
        <v>Joueur27</v>
      </c>
      <c r="F2992" s="31" t="str">
        <f>VLOOKUP($B2992,Setup_MPP!$A:$E,4,FALSE)</f>
        <v>#D5D5D5</v>
      </c>
      <c r="G2992" s="31" t="str">
        <f>VLOOKUP($B2992,Setup_MPP!$A:$E,5,FALSE)</f>
        <v>#727272</v>
      </c>
      <c r="H2992" s="31" t="str">
        <f>IFERROR(IF(AND(A2992&gt;=1,A2992&lt;=104),VLOOKUP($A2992,Location!$A:$J,6,FALSE),IF(A2992=0,"Avant l'ouverture",IF(OR(A2992=105,A2992=106),"Bonus"))),"")</f>
        <v>1/16 Finale</v>
      </c>
      <c r="I2992" s="31" t="str">
        <f>IF(LEFT(H2992,4)="Tour",VLOOKUP(A2992,Database!$A:$C,3,FALSE),"")</f>
        <v/>
      </c>
      <c r="J2992" s="31" t="str">
        <f>VLOOKUP($A2992,Location!$A:$J,7,FALSE)</f>
        <v>TBD</v>
      </c>
      <c r="K2992" s="31" t="str">
        <f>IFERROR(VLOOKUP(J2992,Setup_Team!$B:$C,2,FALSE), "TDB")</f>
        <v>TDB</v>
      </c>
      <c r="L2992" s="31" t="str">
        <f>VLOOKUP($A2992,Location!$A:$J,8,FALSE)</f>
        <v>TBD</v>
      </c>
      <c r="M2992" s="31" t="str">
        <f>IFERROR(VLOOKUP(L2992,Setup_Team!$B:$C,2,FALSE), "TDB")</f>
        <v>TDB</v>
      </c>
      <c r="N2992" s="31" t="str">
        <f>VLOOKUP($A2992,Location!$A:$J,9,FALSE)</f>
        <v>Monterrey</v>
      </c>
      <c r="O2992" s="31" t="str">
        <f>VLOOKUP($A2992,Location!$A:$J,10,FALSE)</f>
        <v>Estadio BBVA</v>
      </c>
      <c r="R2992" s="31">
        <v>0</v>
      </c>
      <c r="S2992" s="25">
        <f>VLOOKUP($A2992,Database!$A:$Y,10,FALSE)</f>
        <v>0</v>
      </c>
      <c r="T2992" s="25">
        <f>VLOOKUP($A2992,Database!$A:$Y,11,FALSE)</f>
        <v>0</v>
      </c>
      <c r="U2992" s="25">
        <f>VLOOKUP($A2992,Database!$A:$Y,12,FALSE)</f>
        <v>0</v>
      </c>
      <c r="V2992" s="25" t="str">
        <f>VLOOKUP(A2992,Database!A:M,13,FALSE)</f>
        <v>À venir</v>
      </c>
      <c r="W2992" s="25" t="str">
        <f>VLOOKUP($A2992,Database!$A:$Y,20,FALSE)</f>
        <v/>
      </c>
      <c r="X2992" s="25" t="str">
        <f>VLOOKUP($A2992,Database!$A:$Y,21,FALSE)</f>
        <v/>
      </c>
      <c r="Y2992" s="25" t="str">
        <f ca="1">IF(C2992&lt;NOW(),IF(AND(P2992&gt;Q2992,W2992&gt;X2992),S2992,IF(AND(P2992=Q2992,W2992=X2992),T2992,IF(AND(P2992&lt;Q2992,W2992&lt;X2992),U2992,0))),"")</f>
        <v/>
      </c>
      <c r="Z2992" s="25">
        <f>IF(AND(P2992=W2992,Q2992=X2992),1,0)</f>
        <v>1</v>
      </c>
      <c r="AA2992" s="25" t="str">
        <f>IF(Z2992=0,"",IF(ISBLANK(VLOOKUP(A2992,Database!A:AA,22,FALSE)),"",VLOOKUP(A2992,Database!A:AA,22,FALSE)))</f>
        <v>Exact</v>
      </c>
      <c r="AB2992" s="25">
        <f ca="1">IFERROR(IF(AND(Y2992&lt;&gt;"",OR(V2992="Terminé",V2992="En cours")),VLOOKUP(AA2992,Setup_ScoreExactBonus!A:D,4,FALSE),0),0)</f>
        <v>0</v>
      </c>
      <c r="AC2992" s="31" t="str">
        <f t="shared" ca="1" si="8"/>
        <v/>
      </c>
      <c r="AD2992" s="31">
        <f ca="1">SUMIFS(AC$2:AC2992,D$2:D2992,D2992)*IF(R2992=0,1,2)</f>
        <v>0</v>
      </c>
    </row>
    <row r="2993" spans="1:30" x14ac:dyDescent="0.35">
      <c r="A2993" s="31">
        <f>IF(ISBLANK(B2993),"",COUNTIF(B$2:B2993,B2993))-1</f>
        <v>76</v>
      </c>
      <c r="B2993" s="31">
        <v>28</v>
      </c>
      <c r="C2993" s="10">
        <f>VLOOKUP($A2993,Database!$A:$Y,7,FALSE)</f>
        <v>46203.125</v>
      </c>
      <c r="D2993" s="31" t="str">
        <f>VLOOKUP(Pronostics!$B2993,Setup_MPP!$A:$G,3,FALSE)</f>
        <v>Joueur28</v>
      </c>
      <c r="E2993" s="31" t="str">
        <f>VLOOKUP(Pronostics!$B2993,Setup_MPP!$A:$G,2,FALSE)</f>
        <v>Joueur28</v>
      </c>
      <c r="F2993" s="31" t="str">
        <f>VLOOKUP($B2993,Setup_MPP!$A:$E,4,FALSE)</f>
        <v>#D5D5D5</v>
      </c>
      <c r="G2993" s="31" t="str">
        <f>VLOOKUP($B2993,Setup_MPP!$A:$E,5,FALSE)</f>
        <v>#727272</v>
      </c>
      <c r="H2993" s="31" t="str">
        <f>IFERROR(IF(AND(A2993&gt;=1,A2993&lt;=104),VLOOKUP($A2993,Location!$A:$J,6,FALSE),IF(A2993=0,"Avant l'ouverture",IF(OR(A2993=105,A2993=106),"Bonus"))),"")</f>
        <v>1/16 Finale</v>
      </c>
      <c r="I2993" s="31" t="str">
        <f>IF(LEFT(H2993,4)="Tour",VLOOKUP(A2993,Database!$A:$C,3,FALSE),"")</f>
        <v/>
      </c>
      <c r="J2993" s="31" t="str">
        <f>VLOOKUP($A2993,Location!$A:$J,7,FALSE)</f>
        <v>TBD</v>
      </c>
      <c r="K2993" s="31" t="str">
        <f>IFERROR(VLOOKUP(J2993,Setup_Team!$B:$C,2,FALSE), "TDB")</f>
        <v>TDB</v>
      </c>
      <c r="L2993" s="31" t="str">
        <f>VLOOKUP($A2993,Location!$A:$J,8,FALSE)</f>
        <v>TBD</v>
      </c>
      <c r="M2993" s="31" t="str">
        <f>IFERROR(VLOOKUP(L2993,Setup_Team!$B:$C,2,FALSE), "TDB")</f>
        <v>TDB</v>
      </c>
      <c r="N2993" s="31" t="str">
        <f>VLOOKUP($A2993,Location!$A:$J,9,FALSE)</f>
        <v>Monterrey</v>
      </c>
      <c r="O2993" s="31" t="str">
        <f>VLOOKUP($A2993,Location!$A:$J,10,FALSE)</f>
        <v>Estadio BBVA</v>
      </c>
      <c r="R2993" s="31">
        <v>0</v>
      </c>
      <c r="S2993" s="25">
        <f>VLOOKUP($A2993,Database!$A:$Y,10,FALSE)</f>
        <v>0</v>
      </c>
      <c r="T2993" s="25">
        <f>VLOOKUP($A2993,Database!$A:$Y,11,FALSE)</f>
        <v>0</v>
      </c>
      <c r="U2993" s="25">
        <f>VLOOKUP($A2993,Database!$A:$Y,12,FALSE)</f>
        <v>0</v>
      </c>
      <c r="V2993" s="25" t="str">
        <f>VLOOKUP(A2993,Database!A:M,13,FALSE)</f>
        <v>À venir</v>
      </c>
      <c r="W2993" s="25" t="str">
        <f>VLOOKUP($A2993,Database!$A:$Y,20,FALSE)</f>
        <v/>
      </c>
      <c r="X2993" s="25" t="str">
        <f>VLOOKUP($A2993,Database!$A:$Y,21,FALSE)</f>
        <v/>
      </c>
      <c r="Y2993" s="25" t="str">
        <f ca="1">IF(C2993&lt;NOW(),IF(AND(P2993&gt;Q2993,W2993&gt;X2993),S2993,IF(AND(P2993=Q2993,W2993=X2993),T2993,IF(AND(P2993&lt;Q2993,W2993&lt;X2993),U2993,0))),"")</f>
        <v/>
      </c>
      <c r="Z2993" s="25">
        <f>IF(AND(P2993=W2993,Q2993=X2993),1,0)</f>
        <v>1</v>
      </c>
      <c r="AA2993" s="25" t="str">
        <f>IF(Z2993=0,"",IF(ISBLANK(VLOOKUP(A2993,Database!A:AA,22,FALSE)),"",VLOOKUP(A2993,Database!A:AA,22,FALSE)))</f>
        <v>Exact</v>
      </c>
      <c r="AB2993" s="25">
        <f ca="1">IFERROR(IF(AND(Y2993&lt;&gt;"",OR(V2993="Terminé",V2993="En cours")),VLOOKUP(AA2993,Setup_ScoreExactBonus!A:D,4,FALSE),0),0)</f>
        <v>0</v>
      </c>
      <c r="AC2993" s="31" t="str">
        <f t="shared" ca="1" si="8"/>
        <v/>
      </c>
      <c r="AD2993" s="31">
        <f ca="1">SUMIFS(AC$2:AC2993,D$2:D2993,D2993)*IF(R2993=0,1,2)</f>
        <v>0</v>
      </c>
    </row>
    <row r="2994" spans="1:30" x14ac:dyDescent="0.35">
      <c r="A2994" s="31">
        <f>IF(ISBLANK(B2994),"",COUNTIF(B$2:B2994,B2994))-1</f>
        <v>76</v>
      </c>
      <c r="B2994" s="31">
        <v>29</v>
      </c>
      <c r="C2994" s="10">
        <f>VLOOKUP($A2994,Database!$A:$Y,7,FALSE)</f>
        <v>46203.125</v>
      </c>
      <c r="D2994" s="31" t="str">
        <f>VLOOKUP(Pronostics!$B2994,Setup_MPP!$A:$G,3,FALSE)</f>
        <v>Joueur29</v>
      </c>
      <c r="E2994" s="31" t="str">
        <f>VLOOKUP(Pronostics!$B2994,Setup_MPP!$A:$G,2,FALSE)</f>
        <v>Joueur29</v>
      </c>
      <c r="F2994" s="31" t="str">
        <f>VLOOKUP($B2994,Setup_MPP!$A:$E,4,FALSE)</f>
        <v>#D5D5D5</v>
      </c>
      <c r="G2994" s="31" t="str">
        <f>VLOOKUP($B2994,Setup_MPP!$A:$E,5,FALSE)</f>
        <v>#727272</v>
      </c>
      <c r="H2994" s="31" t="str">
        <f>IFERROR(IF(AND(A2994&gt;=1,A2994&lt;=104),VLOOKUP($A2994,Location!$A:$J,6,FALSE),IF(A2994=0,"Avant l'ouverture",IF(OR(A2994=105,A2994=106),"Bonus"))),"")</f>
        <v>1/16 Finale</v>
      </c>
      <c r="I2994" s="31" t="str">
        <f>IF(LEFT(H2994,4)="Tour",VLOOKUP(A2994,Database!$A:$C,3,FALSE),"")</f>
        <v/>
      </c>
      <c r="J2994" s="31" t="str">
        <f>VLOOKUP($A2994,Location!$A:$J,7,FALSE)</f>
        <v>TBD</v>
      </c>
      <c r="K2994" s="31" t="str">
        <f>IFERROR(VLOOKUP(J2994,Setup_Team!$B:$C,2,FALSE), "TDB")</f>
        <v>TDB</v>
      </c>
      <c r="L2994" s="31" t="str">
        <f>VLOOKUP($A2994,Location!$A:$J,8,FALSE)</f>
        <v>TBD</v>
      </c>
      <c r="M2994" s="31" t="str">
        <f>IFERROR(VLOOKUP(L2994,Setup_Team!$B:$C,2,FALSE), "TDB")</f>
        <v>TDB</v>
      </c>
      <c r="N2994" s="31" t="str">
        <f>VLOOKUP($A2994,Location!$A:$J,9,FALSE)</f>
        <v>Monterrey</v>
      </c>
      <c r="O2994" s="31" t="str">
        <f>VLOOKUP($A2994,Location!$A:$J,10,FALSE)</f>
        <v>Estadio BBVA</v>
      </c>
      <c r="R2994" s="31">
        <v>0</v>
      </c>
      <c r="S2994" s="25">
        <f>VLOOKUP($A2994,Database!$A:$Y,10,FALSE)</f>
        <v>0</v>
      </c>
      <c r="T2994" s="25">
        <f>VLOOKUP($A2994,Database!$A:$Y,11,FALSE)</f>
        <v>0</v>
      </c>
      <c r="U2994" s="25">
        <f>VLOOKUP($A2994,Database!$A:$Y,12,FALSE)</f>
        <v>0</v>
      </c>
      <c r="V2994" s="25" t="str">
        <f>VLOOKUP(A2994,Database!A:M,13,FALSE)</f>
        <v>À venir</v>
      </c>
      <c r="W2994" s="25" t="str">
        <f>VLOOKUP($A2994,Database!$A:$Y,20,FALSE)</f>
        <v/>
      </c>
      <c r="X2994" s="25" t="str">
        <f>VLOOKUP($A2994,Database!$A:$Y,21,FALSE)</f>
        <v/>
      </c>
      <c r="Y2994" s="25" t="str">
        <f ca="1">IF(C2994&lt;NOW(),IF(AND(P2994&gt;Q2994,W2994&gt;X2994),S2994,IF(AND(P2994=Q2994,W2994=X2994),T2994,IF(AND(P2994&lt;Q2994,W2994&lt;X2994),U2994,0))),"")</f>
        <v/>
      </c>
      <c r="Z2994" s="25">
        <f>IF(AND(P2994=W2994,Q2994=X2994),1,0)</f>
        <v>1</v>
      </c>
      <c r="AA2994" s="25" t="str">
        <f>IF(Z2994=0,"",IF(ISBLANK(VLOOKUP(A2994,Database!A:AA,22,FALSE)),"",VLOOKUP(A2994,Database!A:AA,22,FALSE)))</f>
        <v>Exact</v>
      </c>
      <c r="AB2994" s="25">
        <f ca="1">IFERROR(IF(AND(Y2994&lt;&gt;"",OR(V2994="Terminé",V2994="En cours")),VLOOKUP(AA2994,Setup_ScoreExactBonus!A:D,4,FALSE),0),0)</f>
        <v>0</v>
      </c>
      <c r="AC2994" s="31" t="str">
        <f t="shared" ca="1" si="8"/>
        <v/>
      </c>
      <c r="AD2994" s="31">
        <f ca="1">SUMIFS(AC$2:AC2994,D$2:D2994,D2994)*IF(R2994=0,1,2)</f>
        <v>0</v>
      </c>
    </row>
    <row r="2995" spans="1:30" x14ac:dyDescent="0.35">
      <c r="A2995" s="31">
        <f>IF(ISBLANK(B2995),"",COUNTIF(B$2:B2995,B2995))-1</f>
        <v>76</v>
      </c>
      <c r="B2995" s="31">
        <v>30</v>
      </c>
      <c r="C2995" s="10">
        <f>VLOOKUP($A2995,Database!$A:$Y,7,FALSE)</f>
        <v>46203.125</v>
      </c>
      <c r="D2995" s="31" t="str">
        <f>VLOOKUP(Pronostics!$B2995,Setup_MPP!$A:$G,3,FALSE)</f>
        <v>Joueur30</v>
      </c>
      <c r="E2995" s="31" t="str">
        <f>VLOOKUP(Pronostics!$B2995,Setup_MPP!$A:$G,2,FALSE)</f>
        <v>Joueur30</v>
      </c>
      <c r="F2995" s="31" t="str">
        <f>VLOOKUP($B2995,Setup_MPP!$A:$E,4,FALSE)</f>
        <v>#D5D5D5</v>
      </c>
      <c r="G2995" s="31" t="str">
        <f>VLOOKUP($B2995,Setup_MPP!$A:$E,5,FALSE)</f>
        <v>#727272</v>
      </c>
      <c r="H2995" s="31" t="str">
        <f>IFERROR(IF(AND(A2995&gt;=1,A2995&lt;=104),VLOOKUP($A2995,Location!$A:$J,6,FALSE),IF(A2995=0,"Avant l'ouverture",IF(OR(A2995=105,A2995=106),"Bonus"))),"")</f>
        <v>1/16 Finale</v>
      </c>
      <c r="I2995" s="31" t="str">
        <f>IF(LEFT(H2995,4)="Tour",VLOOKUP(A2995,Database!$A:$C,3,FALSE),"")</f>
        <v/>
      </c>
      <c r="J2995" s="31" t="str">
        <f>VLOOKUP($A2995,Location!$A:$J,7,FALSE)</f>
        <v>TBD</v>
      </c>
      <c r="K2995" s="31" t="str">
        <f>IFERROR(VLOOKUP(J2995,Setup_Team!$B:$C,2,FALSE), "TDB")</f>
        <v>TDB</v>
      </c>
      <c r="L2995" s="31" t="str">
        <f>VLOOKUP($A2995,Location!$A:$J,8,FALSE)</f>
        <v>TBD</v>
      </c>
      <c r="M2995" s="31" t="str">
        <f>IFERROR(VLOOKUP(L2995,Setup_Team!$B:$C,2,FALSE), "TDB")</f>
        <v>TDB</v>
      </c>
      <c r="N2995" s="31" t="str">
        <f>VLOOKUP($A2995,Location!$A:$J,9,FALSE)</f>
        <v>Monterrey</v>
      </c>
      <c r="O2995" s="31" t="str">
        <f>VLOOKUP($A2995,Location!$A:$J,10,FALSE)</f>
        <v>Estadio BBVA</v>
      </c>
      <c r="R2995" s="31">
        <v>0</v>
      </c>
      <c r="S2995" s="25">
        <f>VLOOKUP($A2995,Database!$A:$Y,10,FALSE)</f>
        <v>0</v>
      </c>
      <c r="T2995" s="25">
        <f>VLOOKUP($A2995,Database!$A:$Y,11,FALSE)</f>
        <v>0</v>
      </c>
      <c r="U2995" s="25">
        <f>VLOOKUP($A2995,Database!$A:$Y,12,FALSE)</f>
        <v>0</v>
      </c>
      <c r="V2995" s="25" t="str">
        <f>VLOOKUP(A2995,Database!A:M,13,FALSE)</f>
        <v>À venir</v>
      </c>
      <c r="W2995" s="25" t="str">
        <f>VLOOKUP($A2995,Database!$A:$Y,20,FALSE)</f>
        <v/>
      </c>
      <c r="X2995" s="25" t="str">
        <f>VLOOKUP($A2995,Database!$A:$Y,21,FALSE)</f>
        <v/>
      </c>
      <c r="Y2995" s="25" t="str">
        <f ca="1">IF(C2995&lt;NOW(),IF(AND(P2995&gt;Q2995,W2995&gt;X2995),S2995,IF(AND(P2995=Q2995,W2995=X2995),T2995,IF(AND(P2995&lt;Q2995,W2995&lt;X2995),U2995,0))),"")</f>
        <v/>
      </c>
      <c r="Z2995" s="25">
        <f>IF(AND(P2995=W2995,Q2995=X2995),1,0)</f>
        <v>1</v>
      </c>
      <c r="AA2995" s="25" t="str">
        <f>IF(Z2995=0,"",IF(ISBLANK(VLOOKUP(A2995,Database!A:AA,22,FALSE)),"",VLOOKUP(A2995,Database!A:AA,22,FALSE)))</f>
        <v>Exact</v>
      </c>
      <c r="AB2995" s="25">
        <f ca="1">IFERROR(IF(AND(Y2995&lt;&gt;"",OR(V2995="Terminé",V2995="En cours")),VLOOKUP(AA2995,Setup_ScoreExactBonus!A:D,4,FALSE),0),0)</f>
        <v>0</v>
      </c>
      <c r="AC2995" s="31" t="str">
        <f t="shared" ca="1" si="8"/>
        <v/>
      </c>
      <c r="AD2995" s="31">
        <f ca="1">SUMIFS(AC$2:AC2995,D$2:D2995,D2995)*IF(R2995=0,1,2)</f>
        <v>0</v>
      </c>
    </row>
    <row r="2996" spans="1:30" x14ac:dyDescent="0.35">
      <c r="A2996" s="31">
        <f>IF(ISBLANK(B2996),"",COUNTIF(B$2:B2996,B2996))-1</f>
        <v>76</v>
      </c>
      <c r="B2996" s="31">
        <v>31</v>
      </c>
      <c r="C2996" s="10">
        <f>VLOOKUP($A2996,Database!$A:$Y,7,FALSE)</f>
        <v>46203.125</v>
      </c>
      <c r="D2996" s="31" t="str">
        <f>VLOOKUP(Pronostics!$B2996,Setup_MPP!$A:$G,3,FALSE)</f>
        <v>Joueur31</v>
      </c>
      <c r="E2996" s="31" t="str">
        <f>VLOOKUP(Pronostics!$B2996,Setup_MPP!$A:$G,2,FALSE)</f>
        <v>Joueur31</v>
      </c>
      <c r="F2996" s="31" t="str">
        <f>VLOOKUP($B2996,Setup_MPP!$A:$E,4,FALSE)</f>
        <v>#D5D5D5</v>
      </c>
      <c r="G2996" s="31" t="str">
        <f>VLOOKUP($B2996,Setup_MPP!$A:$E,5,FALSE)</f>
        <v>#727272</v>
      </c>
      <c r="H2996" s="31" t="str">
        <f>IFERROR(IF(AND(A2996&gt;=1,A2996&lt;=104),VLOOKUP($A2996,Location!$A:$J,6,FALSE),IF(A2996=0,"Avant l'ouverture",IF(OR(A2996=105,A2996=106),"Bonus"))),"")</f>
        <v>1/16 Finale</v>
      </c>
      <c r="I2996" s="31" t="str">
        <f>IF(LEFT(H2996,4)="Tour",VLOOKUP(A2996,Database!$A:$C,3,FALSE),"")</f>
        <v/>
      </c>
      <c r="J2996" s="31" t="str">
        <f>VLOOKUP($A2996,Location!$A:$J,7,FALSE)</f>
        <v>TBD</v>
      </c>
      <c r="K2996" s="31" t="str">
        <f>IFERROR(VLOOKUP(J2996,Setup_Team!$B:$C,2,FALSE), "TDB")</f>
        <v>TDB</v>
      </c>
      <c r="L2996" s="31" t="str">
        <f>VLOOKUP($A2996,Location!$A:$J,8,FALSE)</f>
        <v>TBD</v>
      </c>
      <c r="M2996" s="31" t="str">
        <f>IFERROR(VLOOKUP(L2996,Setup_Team!$B:$C,2,FALSE), "TDB")</f>
        <v>TDB</v>
      </c>
      <c r="N2996" s="31" t="str">
        <f>VLOOKUP($A2996,Location!$A:$J,9,FALSE)</f>
        <v>Monterrey</v>
      </c>
      <c r="O2996" s="31" t="str">
        <f>VLOOKUP($A2996,Location!$A:$J,10,FALSE)</f>
        <v>Estadio BBVA</v>
      </c>
      <c r="R2996" s="31">
        <v>0</v>
      </c>
      <c r="S2996" s="25">
        <f>VLOOKUP($A2996,Database!$A:$Y,10,FALSE)</f>
        <v>0</v>
      </c>
      <c r="T2996" s="25">
        <f>VLOOKUP($A2996,Database!$A:$Y,11,FALSE)</f>
        <v>0</v>
      </c>
      <c r="U2996" s="25">
        <f>VLOOKUP($A2996,Database!$A:$Y,12,FALSE)</f>
        <v>0</v>
      </c>
      <c r="V2996" s="25" t="str">
        <f>VLOOKUP(A2996,Database!A:M,13,FALSE)</f>
        <v>À venir</v>
      </c>
      <c r="W2996" s="25" t="str">
        <f>VLOOKUP($A2996,Database!$A:$Y,20,FALSE)</f>
        <v/>
      </c>
      <c r="X2996" s="25" t="str">
        <f>VLOOKUP($A2996,Database!$A:$Y,21,FALSE)</f>
        <v/>
      </c>
      <c r="Y2996" s="25" t="str">
        <f ca="1">IF(C2996&lt;NOW(),IF(AND(P2996&gt;Q2996,W2996&gt;X2996),S2996,IF(AND(P2996=Q2996,W2996=X2996),T2996,IF(AND(P2996&lt;Q2996,W2996&lt;X2996),U2996,0))),"")</f>
        <v/>
      </c>
      <c r="Z2996" s="25">
        <f>IF(AND(P2996=W2996,Q2996=X2996),1,0)</f>
        <v>1</v>
      </c>
      <c r="AA2996" s="25" t="str">
        <f>IF(Z2996=0,"",IF(ISBLANK(VLOOKUP(A2996,Database!A:AA,22,FALSE)),"",VLOOKUP(A2996,Database!A:AA,22,FALSE)))</f>
        <v>Exact</v>
      </c>
      <c r="AB2996" s="25">
        <f ca="1">IFERROR(IF(AND(Y2996&lt;&gt;"",OR(V2996="Terminé",V2996="En cours")),VLOOKUP(AA2996,Setup_ScoreExactBonus!A:D,4,FALSE),0),0)</f>
        <v>0</v>
      </c>
      <c r="AC2996" s="31" t="str">
        <f t="shared" ca="1" si="8"/>
        <v/>
      </c>
      <c r="AD2996" s="31">
        <f ca="1">SUMIFS(AC$2:AC2996,D$2:D2996,D2996)*IF(R2996=0,1,2)</f>
        <v>0</v>
      </c>
    </row>
    <row r="2997" spans="1:30" x14ac:dyDescent="0.35">
      <c r="A2997" s="31">
        <f>IF(ISBLANK(B2997),"",COUNTIF(B$2:B2997,B2997))-1</f>
        <v>76</v>
      </c>
      <c r="B2997" s="31">
        <v>32</v>
      </c>
      <c r="C2997" s="10">
        <f>VLOOKUP($A2997,Database!$A:$Y,7,FALSE)</f>
        <v>46203.125</v>
      </c>
      <c r="D2997" s="31" t="str">
        <f>VLOOKUP(Pronostics!$B2997,Setup_MPP!$A:$G,3,FALSE)</f>
        <v>Joueur32</v>
      </c>
      <c r="E2997" s="31" t="str">
        <f>VLOOKUP(Pronostics!$B2997,Setup_MPP!$A:$G,2,FALSE)</f>
        <v>Joueur32</v>
      </c>
      <c r="F2997" s="31" t="str">
        <f>VLOOKUP($B2997,Setup_MPP!$A:$E,4,FALSE)</f>
        <v>#D5D5D5</v>
      </c>
      <c r="G2997" s="31" t="str">
        <f>VLOOKUP($B2997,Setup_MPP!$A:$E,5,FALSE)</f>
        <v>#727272</v>
      </c>
      <c r="H2997" s="31" t="str">
        <f>IFERROR(IF(AND(A2997&gt;=1,A2997&lt;=104),VLOOKUP($A2997,Location!$A:$J,6,FALSE),IF(A2997=0,"Avant l'ouverture",IF(OR(A2997=105,A2997=106),"Bonus"))),"")</f>
        <v>1/16 Finale</v>
      </c>
      <c r="I2997" s="31" t="str">
        <f>IF(LEFT(H2997,4)="Tour",VLOOKUP(A2997,Database!$A:$C,3,FALSE),"")</f>
        <v/>
      </c>
      <c r="J2997" s="31" t="str">
        <f>VLOOKUP($A2997,Location!$A:$J,7,FALSE)</f>
        <v>TBD</v>
      </c>
      <c r="K2997" s="31" t="str">
        <f>IFERROR(VLOOKUP(J2997,Setup_Team!$B:$C,2,FALSE), "TDB")</f>
        <v>TDB</v>
      </c>
      <c r="L2997" s="31" t="str">
        <f>VLOOKUP($A2997,Location!$A:$J,8,FALSE)</f>
        <v>TBD</v>
      </c>
      <c r="M2997" s="31" t="str">
        <f>IFERROR(VLOOKUP(L2997,Setup_Team!$B:$C,2,FALSE), "TDB")</f>
        <v>TDB</v>
      </c>
      <c r="N2997" s="31" t="str">
        <f>VLOOKUP($A2997,Location!$A:$J,9,FALSE)</f>
        <v>Monterrey</v>
      </c>
      <c r="O2997" s="31" t="str">
        <f>VLOOKUP($A2997,Location!$A:$J,10,FALSE)</f>
        <v>Estadio BBVA</v>
      </c>
      <c r="R2997" s="31">
        <v>0</v>
      </c>
      <c r="S2997" s="25">
        <f>VLOOKUP($A2997,Database!$A:$Y,10,FALSE)</f>
        <v>0</v>
      </c>
      <c r="T2997" s="25">
        <f>VLOOKUP($A2997,Database!$A:$Y,11,FALSE)</f>
        <v>0</v>
      </c>
      <c r="U2997" s="25">
        <f>VLOOKUP($A2997,Database!$A:$Y,12,FALSE)</f>
        <v>0</v>
      </c>
      <c r="V2997" s="25" t="str">
        <f>VLOOKUP(A2997,Database!A:M,13,FALSE)</f>
        <v>À venir</v>
      </c>
      <c r="W2997" s="25" t="str">
        <f>VLOOKUP($A2997,Database!$A:$Y,20,FALSE)</f>
        <v/>
      </c>
      <c r="X2997" s="25" t="str">
        <f>VLOOKUP($A2997,Database!$A:$Y,21,FALSE)</f>
        <v/>
      </c>
      <c r="Y2997" s="25" t="str">
        <f ca="1">IF(C2997&lt;NOW(),IF(AND(P2997&gt;Q2997,W2997&gt;X2997),S2997,IF(AND(P2997=Q2997,W2997=X2997),T2997,IF(AND(P2997&lt;Q2997,W2997&lt;X2997),U2997,0))),"")</f>
        <v/>
      </c>
      <c r="Z2997" s="25">
        <f>IF(AND(P2997=W2997,Q2997=X2997),1,0)</f>
        <v>1</v>
      </c>
      <c r="AA2997" s="25" t="str">
        <f>IF(Z2997=0,"",IF(ISBLANK(VLOOKUP(A2997,Database!A:AA,22,FALSE)),"",VLOOKUP(A2997,Database!A:AA,22,FALSE)))</f>
        <v>Exact</v>
      </c>
      <c r="AB2997" s="25">
        <f ca="1">IFERROR(IF(AND(Y2997&lt;&gt;"",OR(V2997="Terminé",V2997="En cours")),VLOOKUP(AA2997,Setup_ScoreExactBonus!A:D,4,FALSE),0),0)</f>
        <v>0</v>
      </c>
      <c r="AC2997" s="31" t="str">
        <f t="shared" ca="1" si="8"/>
        <v/>
      </c>
      <c r="AD2997" s="31">
        <f ca="1">SUMIFS(AC$2:AC2997,D$2:D2997,D2997)*IF(R2997=0,1,2)</f>
        <v>0</v>
      </c>
    </row>
    <row r="2998" spans="1:30" x14ac:dyDescent="0.35">
      <c r="A2998" s="31">
        <f>IF(ISBLANK(B2998),"",COUNTIF(B$2:B2998,B2998))-1</f>
        <v>76</v>
      </c>
      <c r="B2998" s="31">
        <v>33</v>
      </c>
      <c r="C2998" s="10">
        <f>VLOOKUP($A2998,Database!$A:$Y,7,FALSE)</f>
        <v>46203.125</v>
      </c>
      <c r="D2998" s="31" t="str">
        <f>VLOOKUP(Pronostics!$B2998,Setup_MPP!$A:$G,3,FALSE)</f>
        <v>Joueur33</v>
      </c>
      <c r="E2998" s="31" t="str">
        <f>VLOOKUP(Pronostics!$B2998,Setup_MPP!$A:$G,2,FALSE)</f>
        <v>Joueur33</v>
      </c>
      <c r="F2998" s="31" t="str">
        <f>VLOOKUP($B2998,Setup_MPP!$A:$E,4,FALSE)</f>
        <v>#D5D5D5</v>
      </c>
      <c r="G2998" s="31" t="str">
        <f>VLOOKUP($B2998,Setup_MPP!$A:$E,5,FALSE)</f>
        <v>#727272</v>
      </c>
      <c r="H2998" s="31" t="str">
        <f>IFERROR(IF(AND(A2998&gt;=1,A2998&lt;=104),VLOOKUP($A2998,Location!$A:$J,6,FALSE),IF(A2998=0,"Avant l'ouverture",IF(OR(A2998=105,A2998=106),"Bonus"))),"")</f>
        <v>1/16 Finale</v>
      </c>
      <c r="I2998" s="31" t="str">
        <f>IF(LEFT(H2998,4)="Tour",VLOOKUP(A2998,Database!$A:$C,3,FALSE),"")</f>
        <v/>
      </c>
      <c r="J2998" s="31" t="str">
        <f>VLOOKUP($A2998,Location!$A:$J,7,FALSE)</f>
        <v>TBD</v>
      </c>
      <c r="K2998" s="31" t="str">
        <f>IFERROR(VLOOKUP(J2998,Setup_Team!$B:$C,2,FALSE), "TDB")</f>
        <v>TDB</v>
      </c>
      <c r="L2998" s="31" t="str">
        <f>VLOOKUP($A2998,Location!$A:$J,8,FALSE)</f>
        <v>TBD</v>
      </c>
      <c r="M2998" s="31" t="str">
        <f>IFERROR(VLOOKUP(L2998,Setup_Team!$B:$C,2,FALSE), "TDB")</f>
        <v>TDB</v>
      </c>
      <c r="N2998" s="31" t="str">
        <f>VLOOKUP($A2998,Location!$A:$J,9,FALSE)</f>
        <v>Monterrey</v>
      </c>
      <c r="O2998" s="31" t="str">
        <f>VLOOKUP($A2998,Location!$A:$J,10,FALSE)</f>
        <v>Estadio BBVA</v>
      </c>
      <c r="R2998" s="31">
        <v>0</v>
      </c>
      <c r="S2998" s="25">
        <f>VLOOKUP($A2998,Database!$A:$Y,10,FALSE)</f>
        <v>0</v>
      </c>
      <c r="T2998" s="25">
        <f>VLOOKUP($A2998,Database!$A:$Y,11,FALSE)</f>
        <v>0</v>
      </c>
      <c r="U2998" s="25">
        <f>VLOOKUP($A2998,Database!$A:$Y,12,FALSE)</f>
        <v>0</v>
      </c>
      <c r="V2998" s="25" t="str">
        <f>VLOOKUP(A2998,Database!A:M,13,FALSE)</f>
        <v>À venir</v>
      </c>
      <c r="W2998" s="25" t="str">
        <f>VLOOKUP($A2998,Database!$A:$Y,20,FALSE)</f>
        <v/>
      </c>
      <c r="X2998" s="25" t="str">
        <f>VLOOKUP($A2998,Database!$A:$Y,21,FALSE)</f>
        <v/>
      </c>
      <c r="Y2998" s="25" t="str">
        <f ca="1">IF(C2998&lt;NOW(),IF(AND(P2998&gt;Q2998,W2998&gt;X2998),S2998,IF(AND(P2998=Q2998,W2998=X2998),T2998,IF(AND(P2998&lt;Q2998,W2998&lt;X2998),U2998,0))),"")</f>
        <v/>
      </c>
      <c r="Z2998" s="25">
        <f>IF(AND(P2998=W2998,Q2998=X2998),1,0)</f>
        <v>1</v>
      </c>
      <c r="AA2998" s="25" t="str">
        <f>IF(Z2998=0,"",IF(ISBLANK(VLOOKUP(A2998,Database!A:AA,22,FALSE)),"",VLOOKUP(A2998,Database!A:AA,22,FALSE)))</f>
        <v>Exact</v>
      </c>
      <c r="AB2998" s="25">
        <f ca="1">IFERROR(IF(AND(Y2998&lt;&gt;"",OR(V2998="Terminé",V2998="En cours")),VLOOKUP(AA2998,Setup_ScoreExactBonus!A:D,4,FALSE),0),0)</f>
        <v>0</v>
      </c>
      <c r="AC2998" s="31" t="str">
        <f t="shared" ca="1" si="8"/>
        <v/>
      </c>
      <c r="AD2998" s="31">
        <f ca="1">SUMIFS(AC$2:AC2998,D$2:D2998,D2998)*IF(R2998=0,1,2)</f>
        <v>0</v>
      </c>
    </row>
    <row r="2999" spans="1:30" x14ac:dyDescent="0.35">
      <c r="A2999" s="31">
        <f>IF(ISBLANK(B2999),"",COUNTIF(B$2:B2999,B2999))-1</f>
        <v>76</v>
      </c>
      <c r="B2999" s="31">
        <v>34</v>
      </c>
      <c r="C2999" s="10">
        <f>VLOOKUP($A2999,Database!$A:$Y,7,FALSE)</f>
        <v>46203.125</v>
      </c>
      <c r="D2999" s="31" t="str">
        <f>VLOOKUP(Pronostics!$B2999,Setup_MPP!$A:$G,3,FALSE)</f>
        <v>Joueur34</v>
      </c>
      <c r="E2999" s="31" t="str">
        <f>VLOOKUP(Pronostics!$B2999,Setup_MPP!$A:$G,2,FALSE)</f>
        <v>Joueur34</v>
      </c>
      <c r="F2999" s="31" t="str">
        <f>VLOOKUP($B2999,Setup_MPP!$A:$E,4,FALSE)</f>
        <v>#D5D5D5</v>
      </c>
      <c r="G2999" s="31" t="str">
        <f>VLOOKUP($B2999,Setup_MPP!$A:$E,5,FALSE)</f>
        <v>#727272</v>
      </c>
      <c r="H2999" s="31" t="str">
        <f>IFERROR(IF(AND(A2999&gt;=1,A2999&lt;=104),VLOOKUP($A2999,Location!$A:$J,6,FALSE),IF(A2999=0,"Avant l'ouverture",IF(OR(A2999=105,A2999=106),"Bonus"))),"")</f>
        <v>1/16 Finale</v>
      </c>
      <c r="I2999" s="31" t="str">
        <f>IF(LEFT(H2999,4)="Tour",VLOOKUP(A2999,Database!$A:$C,3,FALSE),"")</f>
        <v/>
      </c>
      <c r="J2999" s="31" t="str">
        <f>VLOOKUP($A2999,Location!$A:$J,7,FALSE)</f>
        <v>TBD</v>
      </c>
      <c r="K2999" s="31" t="str">
        <f>IFERROR(VLOOKUP(J2999,Setup_Team!$B:$C,2,FALSE), "TDB")</f>
        <v>TDB</v>
      </c>
      <c r="L2999" s="31" t="str">
        <f>VLOOKUP($A2999,Location!$A:$J,8,FALSE)</f>
        <v>TBD</v>
      </c>
      <c r="M2999" s="31" t="str">
        <f>IFERROR(VLOOKUP(L2999,Setup_Team!$B:$C,2,FALSE), "TDB")</f>
        <v>TDB</v>
      </c>
      <c r="N2999" s="31" t="str">
        <f>VLOOKUP($A2999,Location!$A:$J,9,FALSE)</f>
        <v>Monterrey</v>
      </c>
      <c r="O2999" s="31" t="str">
        <f>VLOOKUP($A2999,Location!$A:$J,10,FALSE)</f>
        <v>Estadio BBVA</v>
      </c>
      <c r="R2999" s="31">
        <v>0</v>
      </c>
      <c r="S2999" s="25">
        <f>VLOOKUP($A2999,Database!$A:$Y,10,FALSE)</f>
        <v>0</v>
      </c>
      <c r="T2999" s="25">
        <f>VLOOKUP($A2999,Database!$A:$Y,11,FALSE)</f>
        <v>0</v>
      </c>
      <c r="U2999" s="25">
        <f>VLOOKUP($A2999,Database!$A:$Y,12,FALSE)</f>
        <v>0</v>
      </c>
      <c r="V2999" s="25" t="str">
        <f>VLOOKUP(A2999,Database!A:M,13,FALSE)</f>
        <v>À venir</v>
      </c>
      <c r="W2999" s="25" t="str">
        <f>VLOOKUP($A2999,Database!$A:$Y,20,FALSE)</f>
        <v/>
      </c>
      <c r="X2999" s="25" t="str">
        <f>VLOOKUP($A2999,Database!$A:$Y,21,FALSE)</f>
        <v/>
      </c>
      <c r="Y2999" s="25" t="str">
        <f ca="1">IF(C2999&lt;NOW(),IF(AND(P2999&gt;Q2999,W2999&gt;X2999),S2999,IF(AND(P2999=Q2999,W2999=X2999),T2999,IF(AND(P2999&lt;Q2999,W2999&lt;X2999),U2999,0))),"")</f>
        <v/>
      </c>
      <c r="Z2999" s="25">
        <f>IF(AND(P2999=W2999,Q2999=X2999),1,0)</f>
        <v>1</v>
      </c>
      <c r="AA2999" s="25" t="str">
        <f>IF(Z2999=0,"",IF(ISBLANK(VLOOKUP(A2999,Database!A:AA,22,FALSE)),"",VLOOKUP(A2999,Database!A:AA,22,FALSE)))</f>
        <v>Exact</v>
      </c>
      <c r="AB2999" s="25">
        <f ca="1">IFERROR(IF(AND(Y2999&lt;&gt;"",OR(V2999="Terminé",V2999="En cours")),VLOOKUP(AA2999,Setup_ScoreExactBonus!A:D,4,FALSE),0),0)</f>
        <v>0</v>
      </c>
      <c r="AC2999" s="31" t="str">
        <f t="shared" ca="1" si="8"/>
        <v/>
      </c>
      <c r="AD2999" s="31">
        <f ca="1">SUMIFS(AC$2:AC2999,D$2:D2999,D2999)*IF(R2999=0,1,2)</f>
        <v>0</v>
      </c>
    </row>
    <row r="3000" spans="1:30" x14ac:dyDescent="0.35">
      <c r="A3000" s="31">
        <f>IF(ISBLANK(B3000),"",COUNTIF(B$2:B3000,B3000))-1</f>
        <v>76</v>
      </c>
      <c r="B3000" s="31">
        <v>35</v>
      </c>
      <c r="C3000" s="10">
        <f>VLOOKUP($A3000,Database!$A:$Y,7,FALSE)</f>
        <v>46203.125</v>
      </c>
      <c r="D3000" s="31" t="str">
        <f>VLOOKUP(Pronostics!$B3000,Setup_MPP!$A:$G,3,FALSE)</f>
        <v>Joueur35</v>
      </c>
      <c r="E3000" s="31" t="str">
        <f>VLOOKUP(Pronostics!$B3000,Setup_MPP!$A:$G,2,FALSE)</f>
        <v>Joueur35</v>
      </c>
      <c r="F3000" s="31" t="str">
        <f>VLOOKUP($B3000,Setup_MPP!$A:$E,4,FALSE)</f>
        <v>#D5D5D5</v>
      </c>
      <c r="G3000" s="31" t="str">
        <f>VLOOKUP($B3000,Setup_MPP!$A:$E,5,FALSE)</f>
        <v>#727272</v>
      </c>
      <c r="H3000" s="31" t="str">
        <f>IFERROR(IF(AND(A3000&gt;=1,A3000&lt;=104),VLOOKUP($A3000,Location!$A:$J,6,FALSE),IF(A3000=0,"Avant l'ouverture",IF(OR(A3000=105,A3000=106),"Bonus"))),"")</f>
        <v>1/16 Finale</v>
      </c>
      <c r="I3000" s="31" t="str">
        <f>IF(LEFT(H3000,4)="Tour",VLOOKUP(A3000,Database!$A:$C,3,FALSE),"")</f>
        <v/>
      </c>
      <c r="J3000" s="31" t="str">
        <f>VLOOKUP($A3000,Location!$A:$J,7,FALSE)</f>
        <v>TBD</v>
      </c>
      <c r="K3000" s="31" t="str">
        <f>IFERROR(VLOOKUP(J3000,Setup_Team!$B:$C,2,FALSE), "TDB")</f>
        <v>TDB</v>
      </c>
      <c r="L3000" s="31" t="str">
        <f>VLOOKUP($A3000,Location!$A:$J,8,FALSE)</f>
        <v>TBD</v>
      </c>
      <c r="M3000" s="31" t="str">
        <f>IFERROR(VLOOKUP(L3000,Setup_Team!$B:$C,2,FALSE), "TDB")</f>
        <v>TDB</v>
      </c>
      <c r="N3000" s="31" t="str">
        <f>VLOOKUP($A3000,Location!$A:$J,9,FALSE)</f>
        <v>Monterrey</v>
      </c>
      <c r="O3000" s="31" t="str">
        <f>VLOOKUP($A3000,Location!$A:$J,10,FALSE)</f>
        <v>Estadio BBVA</v>
      </c>
      <c r="R3000" s="31">
        <v>0</v>
      </c>
      <c r="S3000" s="25">
        <f>VLOOKUP($A3000,Database!$A:$Y,10,FALSE)</f>
        <v>0</v>
      </c>
      <c r="T3000" s="25">
        <f>VLOOKUP($A3000,Database!$A:$Y,11,FALSE)</f>
        <v>0</v>
      </c>
      <c r="U3000" s="25">
        <f>VLOOKUP($A3000,Database!$A:$Y,12,FALSE)</f>
        <v>0</v>
      </c>
      <c r="V3000" s="25" t="str">
        <f>VLOOKUP(A3000,Database!A:M,13,FALSE)</f>
        <v>À venir</v>
      </c>
      <c r="W3000" s="25" t="str">
        <f>VLOOKUP($A3000,Database!$A:$Y,20,FALSE)</f>
        <v/>
      </c>
      <c r="X3000" s="25" t="str">
        <f>VLOOKUP($A3000,Database!$A:$Y,21,FALSE)</f>
        <v/>
      </c>
      <c r="Y3000" s="25" t="str">
        <f ca="1">IF(C3000&lt;NOW(),IF(AND(P3000&gt;Q3000,W3000&gt;X3000),S3000,IF(AND(P3000=Q3000,W3000=X3000),T3000,IF(AND(P3000&lt;Q3000,W3000&lt;X3000),U3000,0))),"")</f>
        <v/>
      </c>
      <c r="Z3000" s="25">
        <f>IF(AND(P3000=W3000,Q3000=X3000),1,0)</f>
        <v>1</v>
      </c>
      <c r="AA3000" s="25" t="str">
        <f>IF(Z3000=0,"",IF(ISBLANK(VLOOKUP(A3000,Database!A:AA,22,FALSE)),"",VLOOKUP(A3000,Database!A:AA,22,FALSE)))</f>
        <v>Exact</v>
      </c>
      <c r="AB3000" s="25">
        <f ca="1">IFERROR(IF(AND(Y3000&lt;&gt;"",OR(V3000="Terminé",V3000="En cours")),VLOOKUP(AA3000,Setup_ScoreExactBonus!A:D,4,FALSE),0),0)</f>
        <v>0</v>
      </c>
      <c r="AC3000" s="31" t="str">
        <f t="shared" ca="1" si="8"/>
        <v/>
      </c>
      <c r="AD3000" s="31">
        <f ca="1">SUMIFS(AC$2:AC3000,D$2:D3000,D3000)*IF(R3000=0,1,2)</f>
        <v>0</v>
      </c>
    </row>
    <row r="3001" spans="1:30" x14ac:dyDescent="0.35">
      <c r="A3001" s="31">
        <f>IF(ISBLANK(B3001),"",COUNTIF(B$2:B3001,B3001))-1</f>
        <v>76</v>
      </c>
      <c r="B3001" s="31">
        <v>36</v>
      </c>
      <c r="C3001" s="10">
        <f>VLOOKUP($A3001,Database!$A:$Y,7,FALSE)</f>
        <v>46203.125</v>
      </c>
      <c r="D3001" s="31" t="str">
        <f>VLOOKUP(Pronostics!$B3001,Setup_MPP!$A:$G,3,FALSE)</f>
        <v>Joueur36</v>
      </c>
      <c r="E3001" s="31" t="str">
        <f>VLOOKUP(Pronostics!$B3001,Setup_MPP!$A:$G,2,FALSE)</f>
        <v>Joueur36</v>
      </c>
      <c r="F3001" s="31" t="str">
        <f>VLOOKUP($B3001,Setup_MPP!$A:$E,4,FALSE)</f>
        <v>#D5D5D5</v>
      </c>
      <c r="G3001" s="31" t="str">
        <f>VLOOKUP($B3001,Setup_MPP!$A:$E,5,FALSE)</f>
        <v>#727272</v>
      </c>
      <c r="H3001" s="31" t="str">
        <f>IFERROR(IF(AND(A3001&gt;=1,A3001&lt;=104),VLOOKUP($A3001,Location!$A:$J,6,FALSE),IF(A3001=0,"Avant l'ouverture",IF(OR(A3001=105,A3001=106),"Bonus"))),"")</f>
        <v>1/16 Finale</v>
      </c>
      <c r="I3001" s="31" t="str">
        <f>IF(LEFT(H3001,4)="Tour",VLOOKUP(A3001,Database!$A:$C,3,FALSE),"")</f>
        <v/>
      </c>
      <c r="J3001" s="31" t="str">
        <f>VLOOKUP($A3001,Location!$A:$J,7,FALSE)</f>
        <v>TBD</v>
      </c>
      <c r="K3001" s="31" t="str">
        <f>IFERROR(VLOOKUP(J3001,Setup_Team!$B:$C,2,FALSE), "TDB")</f>
        <v>TDB</v>
      </c>
      <c r="L3001" s="31" t="str">
        <f>VLOOKUP($A3001,Location!$A:$J,8,FALSE)</f>
        <v>TBD</v>
      </c>
      <c r="M3001" s="31" t="str">
        <f>IFERROR(VLOOKUP(L3001,Setup_Team!$B:$C,2,FALSE), "TDB")</f>
        <v>TDB</v>
      </c>
      <c r="N3001" s="31" t="str">
        <f>VLOOKUP($A3001,Location!$A:$J,9,FALSE)</f>
        <v>Monterrey</v>
      </c>
      <c r="O3001" s="31" t="str">
        <f>VLOOKUP($A3001,Location!$A:$J,10,FALSE)</f>
        <v>Estadio BBVA</v>
      </c>
      <c r="R3001" s="31">
        <v>0</v>
      </c>
      <c r="S3001" s="25">
        <f>VLOOKUP($A3001,Database!$A:$Y,10,FALSE)</f>
        <v>0</v>
      </c>
      <c r="T3001" s="25">
        <f>VLOOKUP($A3001,Database!$A:$Y,11,FALSE)</f>
        <v>0</v>
      </c>
      <c r="U3001" s="25">
        <f>VLOOKUP($A3001,Database!$A:$Y,12,FALSE)</f>
        <v>0</v>
      </c>
      <c r="V3001" s="25" t="str">
        <f>VLOOKUP(A3001,Database!A:M,13,FALSE)</f>
        <v>À venir</v>
      </c>
      <c r="W3001" s="25" t="str">
        <f>VLOOKUP($A3001,Database!$A:$Y,20,FALSE)</f>
        <v/>
      </c>
      <c r="X3001" s="25" t="str">
        <f>VLOOKUP($A3001,Database!$A:$Y,21,FALSE)</f>
        <v/>
      </c>
      <c r="Y3001" s="25" t="str">
        <f ca="1">IF(C3001&lt;NOW(),IF(AND(P3001&gt;Q3001,W3001&gt;X3001),S3001,IF(AND(P3001=Q3001,W3001=X3001),T3001,IF(AND(P3001&lt;Q3001,W3001&lt;X3001),U3001,0))),"")</f>
        <v/>
      </c>
      <c r="Z3001" s="25">
        <f>IF(AND(P3001=W3001,Q3001=X3001),1,0)</f>
        <v>1</v>
      </c>
      <c r="AA3001" s="25" t="str">
        <f>IF(Z3001=0,"",IF(ISBLANK(VLOOKUP(A3001,Database!A:AA,22,FALSE)),"",VLOOKUP(A3001,Database!A:AA,22,FALSE)))</f>
        <v>Exact</v>
      </c>
      <c r="AB3001" s="25">
        <f ca="1">IFERROR(IF(AND(Y3001&lt;&gt;"",OR(V3001="Terminé",V3001="En cours")),VLOOKUP(AA3001,Setup_ScoreExactBonus!A:D,4,FALSE),0),0)</f>
        <v>0</v>
      </c>
      <c r="AC3001" s="31" t="str">
        <f t="shared" ca="1" si="8"/>
        <v/>
      </c>
      <c r="AD3001" s="31">
        <f ca="1">SUMIFS(AC$2:AC3001,D$2:D3001,D3001)*IF(R3001=0,1,2)</f>
        <v>0</v>
      </c>
    </row>
    <row r="3002" spans="1:30" x14ac:dyDescent="0.35">
      <c r="A3002" s="31">
        <f>IF(ISBLANK(B3002),"",COUNTIF(B$2:B3002,B3002))-1</f>
        <v>76</v>
      </c>
      <c r="B3002" s="31">
        <v>37</v>
      </c>
      <c r="C3002" s="10">
        <f>VLOOKUP($A3002,Database!$A:$Y,7,FALSE)</f>
        <v>46203.125</v>
      </c>
      <c r="D3002" s="31" t="str">
        <f>VLOOKUP(Pronostics!$B3002,Setup_MPP!$A:$G,3,FALSE)</f>
        <v>Joueur37</v>
      </c>
      <c r="E3002" s="31" t="str">
        <f>VLOOKUP(Pronostics!$B3002,Setup_MPP!$A:$G,2,FALSE)</f>
        <v>Joueur37</v>
      </c>
      <c r="F3002" s="31" t="str">
        <f>VLOOKUP($B3002,Setup_MPP!$A:$E,4,FALSE)</f>
        <v>#D5D5D5</v>
      </c>
      <c r="G3002" s="31" t="str">
        <f>VLOOKUP($B3002,Setup_MPP!$A:$E,5,FALSE)</f>
        <v>#727272</v>
      </c>
      <c r="H3002" s="31" t="str">
        <f>IFERROR(IF(AND(A3002&gt;=1,A3002&lt;=104),VLOOKUP($A3002,Location!$A:$J,6,FALSE),IF(A3002=0,"Avant l'ouverture",IF(OR(A3002=105,A3002=106),"Bonus"))),"")</f>
        <v>1/16 Finale</v>
      </c>
      <c r="I3002" s="31" t="str">
        <f>IF(LEFT(H3002,4)="Tour",VLOOKUP(A3002,Database!$A:$C,3,FALSE),"")</f>
        <v/>
      </c>
      <c r="J3002" s="31" t="str">
        <f>VLOOKUP($A3002,Location!$A:$J,7,FALSE)</f>
        <v>TBD</v>
      </c>
      <c r="K3002" s="31" t="str">
        <f>IFERROR(VLOOKUP(J3002,Setup_Team!$B:$C,2,FALSE), "TDB")</f>
        <v>TDB</v>
      </c>
      <c r="L3002" s="31" t="str">
        <f>VLOOKUP($A3002,Location!$A:$J,8,FALSE)</f>
        <v>TBD</v>
      </c>
      <c r="M3002" s="31" t="str">
        <f>IFERROR(VLOOKUP(L3002,Setup_Team!$B:$C,2,FALSE), "TDB")</f>
        <v>TDB</v>
      </c>
      <c r="N3002" s="31" t="str">
        <f>VLOOKUP($A3002,Location!$A:$J,9,FALSE)</f>
        <v>Monterrey</v>
      </c>
      <c r="O3002" s="31" t="str">
        <f>VLOOKUP($A3002,Location!$A:$J,10,FALSE)</f>
        <v>Estadio BBVA</v>
      </c>
      <c r="R3002" s="31">
        <v>0</v>
      </c>
      <c r="S3002" s="25">
        <f>VLOOKUP($A3002,Database!$A:$Y,10,FALSE)</f>
        <v>0</v>
      </c>
      <c r="T3002" s="25">
        <f>VLOOKUP($A3002,Database!$A:$Y,11,FALSE)</f>
        <v>0</v>
      </c>
      <c r="U3002" s="25">
        <f>VLOOKUP($A3002,Database!$A:$Y,12,FALSE)</f>
        <v>0</v>
      </c>
      <c r="V3002" s="25" t="str">
        <f>VLOOKUP(A3002,Database!A:M,13,FALSE)</f>
        <v>À venir</v>
      </c>
      <c r="W3002" s="25" t="str">
        <f>VLOOKUP($A3002,Database!$A:$Y,20,FALSE)</f>
        <v/>
      </c>
      <c r="X3002" s="25" t="str">
        <f>VLOOKUP($A3002,Database!$A:$Y,21,FALSE)</f>
        <v/>
      </c>
      <c r="Y3002" s="25" t="str">
        <f ca="1">IF(C3002&lt;NOW(),IF(AND(P3002&gt;Q3002,W3002&gt;X3002),S3002,IF(AND(P3002=Q3002,W3002=X3002),T3002,IF(AND(P3002&lt;Q3002,W3002&lt;X3002),U3002,0))),"")</f>
        <v/>
      </c>
      <c r="Z3002" s="25">
        <f>IF(AND(P3002=W3002,Q3002=X3002),1,0)</f>
        <v>1</v>
      </c>
      <c r="AA3002" s="25" t="str">
        <f>IF(Z3002=0,"",IF(ISBLANK(VLOOKUP(A3002,Database!A:AA,22,FALSE)),"",VLOOKUP(A3002,Database!A:AA,22,FALSE)))</f>
        <v>Exact</v>
      </c>
      <c r="AB3002" s="25">
        <f ca="1">IFERROR(IF(AND(Y3002&lt;&gt;"",OR(V3002="Terminé",V3002="En cours")),VLOOKUP(AA3002,Setup_ScoreExactBonus!A:D,4,FALSE),0),0)</f>
        <v>0</v>
      </c>
      <c r="AC3002" s="31" t="str">
        <f t="shared" ca="1" si="8"/>
        <v/>
      </c>
      <c r="AD3002" s="31">
        <f ca="1">SUMIFS(AC$2:AC3002,D$2:D3002,D3002)*IF(R3002=0,1,2)</f>
        <v>0</v>
      </c>
    </row>
    <row r="3003" spans="1:30" x14ac:dyDescent="0.35">
      <c r="A3003" s="31">
        <f>IF(ISBLANK(B3003),"",COUNTIF(B$2:B3003,B3003))-1</f>
        <v>76</v>
      </c>
      <c r="B3003" s="31">
        <v>38</v>
      </c>
      <c r="C3003" s="10">
        <f>VLOOKUP($A3003,Database!$A:$Y,7,FALSE)</f>
        <v>46203.125</v>
      </c>
      <c r="D3003" s="31" t="str">
        <f>VLOOKUP(Pronostics!$B3003,Setup_MPP!$A:$G,3,FALSE)</f>
        <v>Joueur38</v>
      </c>
      <c r="E3003" s="31" t="str">
        <f>VLOOKUP(Pronostics!$B3003,Setup_MPP!$A:$G,2,FALSE)</f>
        <v>Joueur38</v>
      </c>
      <c r="F3003" s="31" t="str">
        <f>VLOOKUP($B3003,Setup_MPP!$A:$E,4,FALSE)</f>
        <v>#D5D5D5</v>
      </c>
      <c r="G3003" s="31" t="str">
        <f>VLOOKUP($B3003,Setup_MPP!$A:$E,5,FALSE)</f>
        <v>#727272</v>
      </c>
      <c r="H3003" s="31" t="str">
        <f>IFERROR(IF(AND(A3003&gt;=1,A3003&lt;=104),VLOOKUP($A3003,Location!$A:$J,6,FALSE),IF(A3003=0,"Avant l'ouverture",IF(OR(A3003=105,A3003=106),"Bonus"))),"")</f>
        <v>1/16 Finale</v>
      </c>
      <c r="I3003" s="31" t="str">
        <f>IF(LEFT(H3003,4)="Tour",VLOOKUP(A3003,Database!$A:$C,3,FALSE),"")</f>
        <v/>
      </c>
      <c r="J3003" s="31" t="str">
        <f>VLOOKUP($A3003,Location!$A:$J,7,FALSE)</f>
        <v>TBD</v>
      </c>
      <c r="K3003" s="31" t="str">
        <f>IFERROR(VLOOKUP(J3003,Setup_Team!$B:$C,2,FALSE), "TDB")</f>
        <v>TDB</v>
      </c>
      <c r="L3003" s="31" t="str">
        <f>VLOOKUP($A3003,Location!$A:$J,8,FALSE)</f>
        <v>TBD</v>
      </c>
      <c r="M3003" s="31" t="str">
        <f>IFERROR(VLOOKUP(L3003,Setup_Team!$B:$C,2,FALSE), "TDB")</f>
        <v>TDB</v>
      </c>
      <c r="N3003" s="31" t="str">
        <f>VLOOKUP($A3003,Location!$A:$J,9,FALSE)</f>
        <v>Monterrey</v>
      </c>
      <c r="O3003" s="31" t="str">
        <f>VLOOKUP($A3003,Location!$A:$J,10,FALSE)</f>
        <v>Estadio BBVA</v>
      </c>
      <c r="R3003" s="31">
        <v>0</v>
      </c>
      <c r="S3003" s="25">
        <f>VLOOKUP($A3003,Database!$A:$Y,10,FALSE)</f>
        <v>0</v>
      </c>
      <c r="T3003" s="25">
        <f>VLOOKUP($A3003,Database!$A:$Y,11,FALSE)</f>
        <v>0</v>
      </c>
      <c r="U3003" s="25">
        <f>VLOOKUP($A3003,Database!$A:$Y,12,FALSE)</f>
        <v>0</v>
      </c>
      <c r="V3003" s="25" t="str">
        <f>VLOOKUP(A3003,Database!A:M,13,FALSE)</f>
        <v>À venir</v>
      </c>
      <c r="W3003" s="25" t="str">
        <f>VLOOKUP($A3003,Database!$A:$Y,20,FALSE)</f>
        <v/>
      </c>
      <c r="X3003" s="25" t="str">
        <f>VLOOKUP($A3003,Database!$A:$Y,21,FALSE)</f>
        <v/>
      </c>
      <c r="Y3003" s="25" t="str">
        <f ca="1">IF(C3003&lt;NOW(),IF(AND(P3003&gt;Q3003,W3003&gt;X3003),S3003,IF(AND(P3003=Q3003,W3003=X3003),T3003,IF(AND(P3003&lt;Q3003,W3003&lt;X3003),U3003,0))),"")</f>
        <v/>
      </c>
      <c r="Z3003" s="25">
        <f>IF(AND(P3003=W3003,Q3003=X3003),1,0)</f>
        <v>1</v>
      </c>
      <c r="AA3003" s="25" t="str">
        <f>IF(Z3003=0,"",IF(ISBLANK(VLOOKUP(A3003,Database!A:AA,22,FALSE)),"",VLOOKUP(A3003,Database!A:AA,22,FALSE)))</f>
        <v>Exact</v>
      </c>
      <c r="AB3003" s="25">
        <f ca="1">IFERROR(IF(AND(Y3003&lt;&gt;"",OR(V3003="Terminé",V3003="En cours")),VLOOKUP(AA3003,Setup_ScoreExactBonus!A:D,4,FALSE),0),0)</f>
        <v>0</v>
      </c>
      <c r="AC3003" s="31" t="str">
        <f t="shared" ca="1" si="8"/>
        <v/>
      </c>
      <c r="AD3003" s="31">
        <f ca="1">SUMIFS(AC$2:AC3003,D$2:D3003,D3003)*IF(R3003=0,1,2)</f>
        <v>0</v>
      </c>
    </row>
    <row r="3004" spans="1:30" x14ac:dyDescent="0.35">
      <c r="A3004" s="31">
        <f>IF(ISBLANK(B3004),"",COUNTIF(B$2:B3004,B3004))-1</f>
        <v>76</v>
      </c>
      <c r="B3004" s="31">
        <v>39</v>
      </c>
      <c r="C3004" s="10">
        <f>VLOOKUP($A3004,Database!$A:$Y,7,FALSE)</f>
        <v>46203.125</v>
      </c>
      <c r="D3004" s="31" t="str">
        <f>VLOOKUP(Pronostics!$B3004,Setup_MPP!$A:$G,3,FALSE)</f>
        <v>Joueur39</v>
      </c>
      <c r="E3004" s="31" t="str">
        <f>VLOOKUP(Pronostics!$B3004,Setup_MPP!$A:$G,2,FALSE)</f>
        <v>Joueur39</v>
      </c>
      <c r="F3004" s="31" t="str">
        <f>VLOOKUP($B3004,Setup_MPP!$A:$E,4,FALSE)</f>
        <v>#D5D5D5</v>
      </c>
      <c r="G3004" s="31" t="str">
        <f>VLOOKUP($B3004,Setup_MPP!$A:$E,5,FALSE)</f>
        <v>#727272</v>
      </c>
      <c r="H3004" s="31" t="str">
        <f>IFERROR(IF(AND(A3004&gt;=1,A3004&lt;=104),VLOOKUP($A3004,Location!$A:$J,6,FALSE),IF(A3004=0,"Avant l'ouverture",IF(OR(A3004=105,A3004=106),"Bonus"))),"")</f>
        <v>1/16 Finale</v>
      </c>
      <c r="I3004" s="31" t="str">
        <f>IF(LEFT(H3004,4)="Tour",VLOOKUP(A3004,Database!$A:$C,3,FALSE),"")</f>
        <v/>
      </c>
      <c r="J3004" s="31" t="str">
        <f>VLOOKUP($A3004,Location!$A:$J,7,FALSE)</f>
        <v>TBD</v>
      </c>
      <c r="K3004" s="31" t="str">
        <f>IFERROR(VLOOKUP(J3004,Setup_Team!$B:$C,2,FALSE), "TDB")</f>
        <v>TDB</v>
      </c>
      <c r="L3004" s="31" t="str">
        <f>VLOOKUP($A3004,Location!$A:$J,8,FALSE)</f>
        <v>TBD</v>
      </c>
      <c r="M3004" s="31" t="str">
        <f>IFERROR(VLOOKUP(L3004,Setup_Team!$B:$C,2,FALSE), "TDB")</f>
        <v>TDB</v>
      </c>
      <c r="N3004" s="31" t="str">
        <f>VLOOKUP($A3004,Location!$A:$J,9,FALSE)</f>
        <v>Monterrey</v>
      </c>
      <c r="O3004" s="31" t="str">
        <f>VLOOKUP($A3004,Location!$A:$J,10,FALSE)</f>
        <v>Estadio BBVA</v>
      </c>
      <c r="R3004" s="31">
        <v>0</v>
      </c>
      <c r="S3004" s="25">
        <f>VLOOKUP($A3004,Database!$A:$Y,10,FALSE)</f>
        <v>0</v>
      </c>
      <c r="T3004" s="25">
        <f>VLOOKUP($A3004,Database!$A:$Y,11,FALSE)</f>
        <v>0</v>
      </c>
      <c r="U3004" s="25">
        <f>VLOOKUP($A3004,Database!$A:$Y,12,FALSE)</f>
        <v>0</v>
      </c>
      <c r="V3004" s="25" t="str">
        <f>VLOOKUP(A3004,Database!A:M,13,FALSE)</f>
        <v>À venir</v>
      </c>
      <c r="W3004" s="25" t="str">
        <f>VLOOKUP($A3004,Database!$A:$Y,20,FALSE)</f>
        <v/>
      </c>
      <c r="X3004" s="25" t="str">
        <f>VLOOKUP($A3004,Database!$A:$Y,21,FALSE)</f>
        <v/>
      </c>
      <c r="Y3004" s="25" t="str">
        <f ca="1">IF(C3004&lt;NOW(),IF(AND(P3004&gt;Q3004,W3004&gt;X3004),S3004,IF(AND(P3004=Q3004,W3004=X3004),T3004,IF(AND(P3004&lt;Q3004,W3004&lt;X3004),U3004,0))),"")</f>
        <v/>
      </c>
      <c r="Z3004" s="25">
        <f>IF(AND(P3004=W3004,Q3004=X3004),1,0)</f>
        <v>1</v>
      </c>
      <c r="AA3004" s="25" t="str">
        <f>IF(Z3004=0,"",IF(ISBLANK(VLOOKUP(A3004,Database!A:AA,22,FALSE)),"",VLOOKUP(A3004,Database!A:AA,22,FALSE)))</f>
        <v>Exact</v>
      </c>
      <c r="AB3004" s="25">
        <f ca="1">IFERROR(IF(AND(Y3004&lt;&gt;"",OR(V3004="Terminé",V3004="En cours")),VLOOKUP(AA3004,Setup_ScoreExactBonus!A:D,4,FALSE),0),0)</f>
        <v>0</v>
      </c>
      <c r="AC3004" s="31" t="str">
        <f t="shared" ca="1" si="8"/>
        <v/>
      </c>
      <c r="AD3004" s="31">
        <f ca="1">SUMIFS(AC$2:AC3004,D$2:D3004,D3004)*IF(R3004=0,1,2)</f>
        <v>0</v>
      </c>
    </row>
    <row r="3005" spans="1:30" x14ac:dyDescent="0.35">
      <c r="A3005" s="31">
        <f>IF(ISBLANK(B3005),"",COUNTIF(B$2:B3005,B3005))-1</f>
        <v>77</v>
      </c>
      <c r="B3005" s="31">
        <v>1</v>
      </c>
      <c r="C3005" s="10">
        <f>VLOOKUP($A3005,Database!$A:$Y,7,FALSE)</f>
        <v>46203.791666666664</v>
      </c>
      <c r="D3005" s="31" t="str">
        <f>VLOOKUP(Pronostics!$B3005,Setup_MPP!$A:$G,3,FALSE)</f>
        <v>_Nicolas_LM_</v>
      </c>
      <c r="E3005" s="31" t="str">
        <f>VLOOKUP(Pronostics!$B3005,Setup_MPP!$A:$G,2,FALSE)</f>
        <v>Nicolas LE MOUEL</v>
      </c>
      <c r="F3005" s="31" t="str">
        <f>VLOOKUP($B3005,Setup_MPP!$A:$E,4,FALSE)</f>
        <v>#F7C79D</v>
      </c>
      <c r="G3005" s="31" t="str">
        <f>VLOOKUP($B3005,Setup_MPP!$A:$E,5,FALSE)</f>
        <v>#FFBE85</v>
      </c>
      <c r="H3005" s="31" t="str">
        <f>IFERROR(IF(AND(A3005&gt;=1,A3005&lt;=104),VLOOKUP($A3005,Location!$A:$J,6,FALSE),IF(A3005=0,"Avant l'ouverture",IF(OR(A3005=105,A3005=106),"Bonus"))),"")</f>
        <v>1/16 Finale</v>
      </c>
      <c r="I3005" s="31" t="str">
        <f>IF(LEFT(H3005,4)="Tour",VLOOKUP(A3005,Database!$A:$C,3,FALSE),"")</f>
        <v/>
      </c>
      <c r="J3005" s="31" t="str">
        <f>VLOOKUP($A3005,Location!$A:$J,7,FALSE)</f>
        <v>TBD</v>
      </c>
      <c r="K3005" s="31" t="str">
        <f>IFERROR(VLOOKUP(J3005,Setup_Team!$B:$C,2,FALSE), "TDB")</f>
        <v>TDB</v>
      </c>
      <c r="L3005" s="31" t="str">
        <f>VLOOKUP($A3005,Location!$A:$J,8,FALSE)</f>
        <v>TBD</v>
      </c>
      <c r="M3005" s="31" t="str">
        <f>IFERROR(VLOOKUP(L3005,Setup_Team!$B:$C,2,FALSE), "TDB")</f>
        <v>TDB</v>
      </c>
      <c r="N3005" s="31" t="str">
        <f>VLOOKUP($A3005,Location!$A:$J,9,FALSE)</f>
        <v>Arlington, Dallas, Texas</v>
      </c>
      <c r="O3005" s="31" t="str">
        <f>VLOOKUP($A3005,Location!$A:$J,10,FALSE)</f>
        <v>AT&amp;T Stadium</v>
      </c>
      <c r="R3005" s="31">
        <v>0</v>
      </c>
      <c r="S3005" s="25">
        <f>VLOOKUP($A3005,Database!$A:$Y,10,FALSE)</f>
        <v>0</v>
      </c>
      <c r="T3005" s="25">
        <f>VLOOKUP($A3005,Database!$A:$Y,11,FALSE)</f>
        <v>0</v>
      </c>
      <c r="U3005" s="25">
        <f>VLOOKUP($A3005,Database!$A:$Y,12,FALSE)</f>
        <v>0</v>
      </c>
      <c r="V3005" s="25" t="str">
        <f>VLOOKUP(A3005,Database!A:M,13,FALSE)</f>
        <v>À venir</v>
      </c>
      <c r="W3005" s="25" t="str">
        <f>VLOOKUP($A3005,Database!$A:$Y,20,FALSE)</f>
        <v/>
      </c>
      <c r="X3005" s="25" t="str">
        <f>VLOOKUP($A3005,Database!$A:$Y,21,FALSE)</f>
        <v/>
      </c>
      <c r="Y3005" s="25" t="str">
        <f ca="1">IF(C3005&lt;NOW(),IF(AND(P3005&gt;Q3005,W3005&gt;X3005),S3005,IF(AND(P3005=Q3005,W3005=X3005),T3005,IF(AND(P3005&lt;Q3005,W3005&lt;X3005),U3005,0))),"")</f>
        <v/>
      </c>
      <c r="Z3005" s="25">
        <f>IF(AND(P3005=W3005,Q3005=X3005),1,0)</f>
        <v>1</v>
      </c>
      <c r="AA3005" s="25" t="str">
        <f>IF(Z3005=0,"",IF(ISBLANK(VLOOKUP(A3005,Database!A:AA,22,FALSE)),"",VLOOKUP(A3005,Database!A:AA,22,FALSE)))</f>
        <v>Exact</v>
      </c>
      <c r="AB3005" s="25">
        <f ca="1">IFERROR(IF(AND(Y3005&lt;&gt;"",OR(V3005="Terminé",V3005="En cours")),VLOOKUP(AA3005,Setup_ScoreExactBonus!A:D,4,FALSE),0),0)</f>
        <v>0</v>
      </c>
      <c r="AC3005" s="31" t="str">
        <f t="shared" ca="1" si="8"/>
        <v/>
      </c>
      <c r="AD3005" s="31">
        <f ca="1">SUMIFS(AC$2:AC3005,D$2:D3005,D3005)*IF(R3005=0,1,2)</f>
        <v>0</v>
      </c>
    </row>
    <row r="3006" spans="1:30" x14ac:dyDescent="0.35">
      <c r="A3006" s="31">
        <f>IF(ISBLANK(B3006),"",COUNTIF(B$2:B3006,B3006))-1</f>
        <v>77</v>
      </c>
      <c r="B3006" s="31">
        <v>2</v>
      </c>
      <c r="C3006" s="10">
        <f>VLOOKUP($A3006,Database!$A:$Y,7,FALSE)</f>
        <v>46203.791666666664</v>
      </c>
      <c r="D3006" s="31" t="str">
        <f>VLOOKUP(Pronostics!$B3006,Setup_MPP!$A:$G,3,FALSE)</f>
        <v>leaelaz</v>
      </c>
      <c r="E3006" s="31" t="str">
        <f>VLOOKUP(Pronostics!$B3006,Setup_MPP!$A:$G,2,FALSE)</f>
        <v>Léa EL ASERY</v>
      </c>
      <c r="F3006" s="31" t="str">
        <f>VLOOKUP($B3006,Setup_MPP!$A:$E,4,FALSE)</f>
        <v>#FFBEBE</v>
      </c>
      <c r="G3006" s="31" t="str">
        <f>VLOOKUP($B3006,Setup_MPP!$A:$E,5,FALSE)</f>
        <v>#DF6868</v>
      </c>
      <c r="H3006" s="31" t="str">
        <f>IFERROR(IF(AND(A3006&gt;=1,A3006&lt;=104),VLOOKUP($A3006,Location!$A:$J,6,FALSE),IF(A3006=0,"Avant l'ouverture",IF(OR(A3006=105,A3006=106),"Bonus"))),"")</f>
        <v>1/16 Finale</v>
      </c>
      <c r="I3006" s="31" t="str">
        <f>IF(LEFT(H3006,4)="Tour",VLOOKUP(A3006,Database!$A:$C,3,FALSE),"")</f>
        <v/>
      </c>
      <c r="J3006" s="31" t="str">
        <f>VLOOKUP($A3006,Location!$A:$J,7,FALSE)</f>
        <v>TBD</v>
      </c>
      <c r="K3006" s="31" t="str">
        <f>IFERROR(VLOOKUP(J3006,Setup_Team!$B:$C,2,FALSE), "TDB")</f>
        <v>TDB</v>
      </c>
      <c r="L3006" s="31" t="str">
        <f>VLOOKUP($A3006,Location!$A:$J,8,FALSE)</f>
        <v>TBD</v>
      </c>
      <c r="M3006" s="31" t="str">
        <f>IFERROR(VLOOKUP(L3006,Setup_Team!$B:$C,2,FALSE), "TDB")</f>
        <v>TDB</v>
      </c>
      <c r="N3006" s="31" t="str">
        <f>VLOOKUP($A3006,Location!$A:$J,9,FALSE)</f>
        <v>Arlington, Dallas, Texas</v>
      </c>
      <c r="O3006" s="31" t="str">
        <f>VLOOKUP($A3006,Location!$A:$J,10,FALSE)</f>
        <v>AT&amp;T Stadium</v>
      </c>
      <c r="R3006" s="31">
        <v>0</v>
      </c>
      <c r="S3006" s="25">
        <f>VLOOKUP($A3006,Database!$A:$Y,10,FALSE)</f>
        <v>0</v>
      </c>
      <c r="T3006" s="25">
        <f>VLOOKUP($A3006,Database!$A:$Y,11,FALSE)</f>
        <v>0</v>
      </c>
      <c r="U3006" s="25">
        <f>VLOOKUP($A3006,Database!$A:$Y,12,FALSE)</f>
        <v>0</v>
      </c>
      <c r="V3006" s="25" t="str">
        <f>VLOOKUP(A3006,Database!A:M,13,FALSE)</f>
        <v>À venir</v>
      </c>
      <c r="W3006" s="25" t="str">
        <f>VLOOKUP($A3006,Database!$A:$Y,20,FALSE)</f>
        <v/>
      </c>
      <c r="X3006" s="25" t="str">
        <f>VLOOKUP($A3006,Database!$A:$Y,21,FALSE)</f>
        <v/>
      </c>
      <c r="Y3006" s="25" t="str">
        <f ca="1">IF(C3006&lt;NOW(),IF(AND(P3006&gt;Q3006,W3006&gt;X3006),S3006,IF(AND(P3006=Q3006,W3006=X3006),T3006,IF(AND(P3006&lt;Q3006,W3006&lt;X3006),U3006,0))),"")</f>
        <v/>
      </c>
      <c r="Z3006" s="25">
        <f>IF(AND(P3006=W3006,Q3006=X3006),1,0)</f>
        <v>1</v>
      </c>
      <c r="AA3006" s="25" t="str">
        <f>IF(Z3006=0,"",IF(ISBLANK(VLOOKUP(A3006,Database!A:AA,22,FALSE)),"",VLOOKUP(A3006,Database!A:AA,22,FALSE)))</f>
        <v>Exact</v>
      </c>
      <c r="AB3006" s="25">
        <f ca="1">IFERROR(IF(AND(Y3006&lt;&gt;"",OR(V3006="Terminé",V3006="En cours")),VLOOKUP(AA3006,Setup_ScoreExactBonus!A:D,4,FALSE),0),0)</f>
        <v>0</v>
      </c>
      <c r="AC3006" s="31" t="str">
        <f t="shared" ca="1" si="8"/>
        <v/>
      </c>
      <c r="AD3006" s="31">
        <f ca="1">SUMIFS(AC$2:AC3006,D$2:D3006,D3006)*IF(R3006=0,1,2)</f>
        <v>0</v>
      </c>
    </row>
    <row r="3007" spans="1:30" x14ac:dyDescent="0.35">
      <c r="A3007" s="31">
        <f>IF(ISBLANK(B3007),"",COUNTIF(B$2:B3007,B3007))-1</f>
        <v>77</v>
      </c>
      <c r="B3007" s="31">
        <v>3</v>
      </c>
      <c r="C3007" s="10">
        <f>VLOOKUP($A3007,Database!$A:$Y,7,FALSE)</f>
        <v>46203.791666666664</v>
      </c>
      <c r="D3007" s="31" t="str">
        <f>VLOOKUP(Pronostics!$B3007,Setup_MPP!$A:$G,3,FALSE)</f>
        <v>PasMetalleux</v>
      </c>
      <c r="E3007" s="31" t="str">
        <f>VLOOKUP(Pronostics!$B3007,Setup_MPP!$A:$G,2,FALSE)</f>
        <v>Elwenn JOUBREL</v>
      </c>
      <c r="F3007" s="31" t="str">
        <f>VLOOKUP($B3007,Setup_MPP!$A:$E,4,FALSE)</f>
        <v>#F5C7FC</v>
      </c>
      <c r="G3007" s="31" t="str">
        <f>VLOOKUP($B3007,Setup_MPP!$A:$E,5,FALSE)</f>
        <v>#C489CF</v>
      </c>
      <c r="H3007" s="31" t="str">
        <f>IFERROR(IF(AND(A3007&gt;=1,A3007&lt;=104),VLOOKUP($A3007,Location!$A:$J,6,FALSE),IF(A3007=0,"Avant l'ouverture",IF(OR(A3007=105,A3007=106),"Bonus"))),"")</f>
        <v>1/16 Finale</v>
      </c>
      <c r="I3007" s="31" t="str">
        <f>IF(LEFT(H3007,4)="Tour",VLOOKUP(A3007,Database!$A:$C,3,FALSE),"")</f>
        <v/>
      </c>
      <c r="J3007" s="31" t="str">
        <f>VLOOKUP($A3007,Location!$A:$J,7,FALSE)</f>
        <v>TBD</v>
      </c>
      <c r="K3007" s="31" t="str">
        <f>IFERROR(VLOOKUP(J3007,Setup_Team!$B:$C,2,FALSE), "TDB")</f>
        <v>TDB</v>
      </c>
      <c r="L3007" s="31" t="str">
        <f>VLOOKUP($A3007,Location!$A:$J,8,FALSE)</f>
        <v>TBD</v>
      </c>
      <c r="M3007" s="31" t="str">
        <f>IFERROR(VLOOKUP(L3007,Setup_Team!$B:$C,2,FALSE), "TDB")</f>
        <v>TDB</v>
      </c>
      <c r="N3007" s="31" t="str">
        <f>VLOOKUP($A3007,Location!$A:$J,9,FALSE)</f>
        <v>Arlington, Dallas, Texas</v>
      </c>
      <c r="O3007" s="31" t="str">
        <f>VLOOKUP($A3007,Location!$A:$J,10,FALSE)</f>
        <v>AT&amp;T Stadium</v>
      </c>
      <c r="R3007" s="31">
        <v>0</v>
      </c>
      <c r="S3007" s="25">
        <f>VLOOKUP($A3007,Database!$A:$Y,10,FALSE)</f>
        <v>0</v>
      </c>
      <c r="T3007" s="25">
        <f>VLOOKUP($A3007,Database!$A:$Y,11,FALSE)</f>
        <v>0</v>
      </c>
      <c r="U3007" s="25">
        <f>VLOOKUP($A3007,Database!$A:$Y,12,FALSE)</f>
        <v>0</v>
      </c>
      <c r="V3007" s="25" t="str">
        <f>VLOOKUP(A3007,Database!A:M,13,FALSE)</f>
        <v>À venir</v>
      </c>
      <c r="W3007" s="25" t="str">
        <f>VLOOKUP($A3007,Database!$A:$Y,20,FALSE)</f>
        <v/>
      </c>
      <c r="X3007" s="25" t="str">
        <f>VLOOKUP($A3007,Database!$A:$Y,21,FALSE)</f>
        <v/>
      </c>
      <c r="Y3007" s="25" t="str">
        <f ca="1">IF(C3007&lt;NOW(),IF(AND(P3007&gt;Q3007,W3007&gt;X3007),S3007,IF(AND(P3007=Q3007,W3007=X3007),T3007,IF(AND(P3007&lt;Q3007,W3007&lt;X3007),U3007,0))),"")</f>
        <v/>
      </c>
      <c r="Z3007" s="25">
        <f>IF(AND(P3007=W3007,Q3007=X3007),1,0)</f>
        <v>1</v>
      </c>
      <c r="AA3007" s="25" t="str">
        <f>IF(Z3007=0,"",IF(ISBLANK(VLOOKUP(A3007,Database!A:AA,22,FALSE)),"",VLOOKUP(A3007,Database!A:AA,22,FALSE)))</f>
        <v>Exact</v>
      </c>
      <c r="AB3007" s="25">
        <f ca="1">IFERROR(IF(AND(Y3007&lt;&gt;"",OR(V3007="Terminé",V3007="En cours")),VLOOKUP(AA3007,Setup_ScoreExactBonus!A:D,4,FALSE),0),0)</f>
        <v>0</v>
      </c>
      <c r="AC3007" s="31" t="str">
        <f t="shared" ca="1" si="8"/>
        <v/>
      </c>
      <c r="AD3007" s="31">
        <f ca="1">SUMIFS(AC$2:AC3007,D$2:D3007,D3007)*IF(R3007=0,1,2)</f>
        <v>0</v>
      </c>
    </row>
    <row r="3008" spans="1:30" x14ac:dyDescent="0.35">
      <c r="A3008" s="31">
        <f>IF(ISBLANK(B3008),"",COUNTIF(B$2:B3008,B3008))-1</f>
        <v>77</v>
      </c>
      <c r="B3008" s="31">
        <v>4</v>
      </c>
      <c r="C3008" s="10">
        <f>VLOOKUP($A3008,Database!$A:$Y,7,FALSE)</f>
        <v>46203.791666666664</v>
      </c>
      <c r="D3008" s="31" t="str">
        <f>VLOOKUP(Pronostics!$B3008,Setup_MPP!$A:$G,3,FALSE)</f>
        <v>Popo444</v>
      </c>
      <c r="E3008" s="31" t="str">
        <f>VLOOKUP(Pronostics!$B3008,Setup_MPP!$A:$G,2,FALSE)</f>
        <v>Pauline OLIVIER</v>
      </c>
      <c r="F3008" s="31" t="str">
        <f>VLOOKUP($B3008,Setup_MPP!$A:$E,4,FALSE)</f>
        <v>#A5EA7F</v>
      </c>
      <c r="G3008" s="31" t="str">
        <f>VLOOKUP($B3008,Setup_MPP!$A:$E,5,FALSE)</f>
        <v>#80C65A</v>
      </c>
      <c r="H3008" s="31" t="str">
        <f>IFERROR(IF(AND(A3008&gt;=1,A3008&lt;=104),VLOOKUP($A3008,Location!$A:$J,6,FALSE),IF(A3008=0,"Avant l'ouverture",IF(OR(A3008=105,A3008=106),"Bonus"))),"")</f>
        <v>1/16 Finale</v>
      </c>
      <c r="I3008" s="31" t="str">
        <f>IF(LEFT(H3008,4)="Tour",VLOOKUP(A3008,Database!$A:$C,3,FALSE),"")</f>
        <v/>
      </c>
      <c r="J3008" s="31" t="str">
        <f>VLOOKUP($A3008,Location!$A:$J,7,FALSE)</f>
        <v>TBD</v>
      </c>
      <c r="K3008" s="31" t="str">
        <f>IFERROR(VLOOKUP(J3008,Setup_Team!$B:$C,2,FALSE), "TDB")</f>
        <v>TDB</v>
      </c>
      <c r="L3008" s="31" t="str">
        <f>VLOOKUP($A3008,Location!$A:$J,8,FALSE)</f>
        <v>TBD</v>
      </c>
      <c r="M3008" s="31" t="str">
        <f>IFERROR(VLOOKUP(L3008,Setup_Team!$B:$C,2,FALSE), "TDB")</f>
        <v>TDB</v>
      </c>
      <c r="N3008" s="31" t="str">
        <f>VLOOKUP($A3008,Location!$A:$J,9,FALSE)</f>
        <v>Arlington, Dallas, Texas</v>
      </c>
      <c r="O3008" s="31" t="str">
        <f>VLOOKUP($A3008,Location!$A:$J,10,FALSE)</f>
        <v>AT&amp;T Stadium</v>
      </c>
      <c r="R3008" s="31">
        <v>0</v>
      </c>
      <c r="S3008" s="25">
        <f>VLOOKUP($A3008,Database!$A:$Y,10,FALSE)</f>
        <v>0</v>
      </c>
      <c r="T3008" s="25">
        <f>VLOOKUP($A3008,Database!$A:$Y,11,FALSE)</f>
        <v>0</v>
      </c>
      <c r="U3008" s="25">
        <f>VLOOKUP($A3008,Database!$A:$Y,12,FALSE)</f>
        <v>0</v>
      </c>
      <c r="V3008" s="25" t="str">
        <f>VLOOKUP(A3008,Database!A:M,13,FALSE)</f>
        <v>À venir</v>
      </c>
      <c r="W3008" s="25" t="str">
        <f>VLOOKUP($A3008,Database!$A:$Y,20,FALSE)</f>
        <v/>
      </c>
      <c r="X3008" s="25" t="str">
        <f>VLOOKUP($A3008,Database!$A:$Y,21,FALSE)</f>
        <v/>
      </c>
      <c r="Y3008" s="25" t="str">
        <f ca="1">IF(C3008&lt;NOW(),IF(AND(P3008&gt;Q3008,W3008&gt;X3008),S3008,IF(AND(P3008=Q3008,W3008=X3008),T3008,IF(AND(P3008&lt;Q3008,W3008&lt;X3008),U3008,0))),"")</f>
        <v/>
      </c>
      <c r="Z3008" s="25">
        <f>IF(AND(P3008=W3008,Q3008=X3008),1,0)</f>
        <v>1</v>
      </c>
      <c r="AA3008" s="25" t="str">
        <f>IF(Z3008=0,"",IF(ISBLANK(VLOOKUP(A3008,Database!A:AA,22,FALSE)),"",VLOOKUP(A3008,Database!A:AA,22,FALSE)))</f>
        <v>Exact</v>
      </c>
      <c r="AB3008" s="25">
        <f ca="1">IFERROR(IF(AND(Y3008&lt;&gt;"",OR(V3008="Terminé",V3008="En cours")),VLOOKUP(AA3008,Setup_ScoreExactBonus!A:D,4,FALSE),0),0)</f>
        <v>0</v>
      </c>
      <c r="AC3008" s="31" t="str">
        <f t="shared" ca="1" si="8"/>
        <v/>
      </c>
      <c r="AD3008" s="31">
        <f ca="1">SUMIFS(AC$2:AC3008,D$2:D3008,D3008)*IF(R3008=0,1,2)</f>
        <v>0</v>
      </c>
    </row>
    <row r="3009" spans="1:30" x14ac:dyDescent="0.35">
      <c r="A3009" s="31">
        <f>IF(ISBLANK(B3009),"",COUNTIF(B$2:B3009,B3009))-1</f>
        <v>77</v>
      </c>
      <c r="B3009" s="31">
        <v>5</v>
      </c>
      <c r="C3009" s="10">
        <f>VLOOKUP($A3009,Database!$A:$Y,7,FALSE)</f>
        <v>46203.791666666664</v>
      </c>
      <c r="D3009" s="31" t="str">
        <f>VLOOKUP(Pronostics!$B3009,Setup_MPP!$A:$G,3,FALSE)</f>
        <v>_Jujul</v>
      </c>
      <c r="E3009" s="31" t="str">
        <f>VLOOKUP(Pronostics!$B3009,Setup_MPP!$A:$G,2,FALSE)</f>
        <v>Julie BOISSIERE</v>
      </c>
      <c r="F3009" s="31" t="str">
        <f>VLOOKUP($B3009,Setup_MPP!$A:$E,4,FALSE)</f>
        <v>#D890FF</v>
      </c>
      <c r="G3009" s="31" t="str">
        <f>VLOOKUP($B3009,Setup_MPP!$A:$E,5,FALSE)</f>
        <v>#B750EF</v>
      </c>
      <c r="H3009" s="31" t="str">
        <f>IFERROR(IF(AND(A3009&gt;=1,A3009&lt;=104),VLOOKUP($A3009,Location!$A:$J,6,FALSE),IF(A3009=0,"Avant l'ouverture",IF(OR(A3009=105,A3009=106),"Bonus"))),"")</f>
        <v>1/16 Finale</v>
      </c>
      <c r="I3009" s="31" t="str">
        <f>IF(LEFT(H3009,4)="Tour",VLOOKUP(A3009,Database!$A:$C,3,FALSE),"")</f>
        <v/>
      </c>
      <c r="J3009" s="31" t="str">
        <f>VLOOKUP($A3009,Location!$A:$J,7,FALSE)</f>
        <v>TBD</v>
      </c>
      <c r="K3009" s="31" t="str">
        <f>IFERROR(VLOOKUP(J3009,Setup_Team!$B:$C,2,FALSE), "TDB")</f>
        <v>TDB</v>
      </c>
      <c r="L3009" s="31" t="str">
        <f>VLOOKUP($A3009,Location!$A:$J,8,FALSE)</f>
        <v>TBD</v>
      </c>
      <c r="M3009" s="31" t="str">
        <f>IFERROR(VLOOKUP(L3009,Setup_Team!$B:$C,2,FALSE), "TDB")</f>
        <v>TDB</v>
      </c>
      <c r="N3009" s="31" t="str">
        <f>VLOOKUP($A3009,Location!$A:$J,9,FALSE)</f>
        <v>Arlington, Dallas, Texas</v>
      </c>
      <c r="O3009" s="31" t="str">
        <f>VLOOKUP($A3009,Location!$A:$J,10,FALSE)</f>
        <v>AT&amp;T Stadium</v>
      </c>
      <c r="R3009" s="31">
        <v>0</v>
      </c>
      <c r="S3009" s="25">
        <f>VLOOKUP($A3009,Database!$A:$Y,10,FALSE)</f>
        <v>0</v>
      </c>
      <c r="T3009" s="25">
        <f>VLOOKUP($A3009,Database!$A:$Y,11,FALSE)</f>
        <v>0</v>
      </c>
      <c r="U3009" s="25">
        <f>VLOOKUP($A3009,Database!$A:$Y,12,FALSE)</f>
        <v>0</v>
      </c>
      <c r="V3009" s="25" t="str">
        <f>VLOOKUP(A3009,Database!A:M,13,FALSE)</f>
        <v>À venir</v>
      </c>
      <c r="W3009" s="25" t="str">
        <f>VLOOKUP($A3009,Database!$A:$Y,20,FALSE)</f>
        <v/>
      </c>
      <c r="X3009" s="25" t="str">
        <f>VLOOKUP($A3009,Database!$A:$Y,21,FALSE)</f>
        <v/>
      </c>
      <c r="Y3009" s="25" t="str">
        <f ca="1">IF(C3009&lt;NOW(),IF(AND(P3009&gt;Q3009,W3009&gt;X3009),S3009,IF(AND(P3009=Q3009,W3009=X3009),T3009,IF(AND(P3009&lt;Q3009,W3009&lt;X3009),U3009,0))),"")</f>
        <v/>
      </c>
      <c r="Z3009" s="25">
        <f>IF(AND(P3009=W3009,Q3009=X3009),1,0)</f>
        <v>1</v>
      </c>
      <c r="AA3009" s="25" t="str">
        <f>IF(Z3009=0,"",IF(ISBLANK(VLOOKUP(A3009,Database!A:AA,22,FALSE)),"",VLOOKUP(A3009,Database!A:AA,22,FALSE)))</f>
        <v>Exact</v>
      </c>
      <c r="AB3009" s="25">
        <f ca="1">IFERROR(IF(AND(Y3009&lt;&gt;"",OR(V3009="Terminé",V3009="En cours")),VLOOKUP(AA3009,Setup_ScoreExactBonus!A:D,4,FALSE),0),0)</f>
        <v>0</v>
      </c>
      <c r="AC3009" s="31" t="str">
        <f t="shared" ca="1" si="8"/>
        <v/>
      </c>
      <c r="AD3009" s="31">
        <f ca="1">SUMIFS(AC$2:AC3009,D$2:D3009,D3009)*IF(R3009=0,1,2)</f>
        <v>0</v>
      </c>
    </row>
    <row r="3010" spans="1:30" x14ac:dyDescent="0.35">
      <c r="A3010" s="31">
        <f>IF(ISBLANK(B3010),"",COUNTIF(B$2:B3010,B3010))-1</f>
        <v>77</v>
      </c>
      <c r="B3010" s="31">
        <v>6</v>
      </c>
      <c r="C3010" s="10">
        <f>VLOOKUP($A3010,Database!$A:$Y,7,FALSE)</f>
        <v>46203.791666666664</v>
      </c>
      <c r="D3010" s="31" t="str">
        <f>VLOOKUP(Pronostics!$B3010,Setup_MPP!$A:$G,3,FALSE)</f>
        <v>Julay</v>
      </c>
      <c r="E3010" s="31" t="str">
        <f>VLOOKUP(Pronostics!$B3010,Setup_MPP!$A:$G,2,FALSE)</f>
        <v>Julie BOUCHARD</v>
      </c>
      <c r="F3010" s="31" t="str">
        <f>VLOOKUP($B3010,Setup_MPP!$A:$E,4,FALSE)</f>
        <v>#A6F7B1</v>
      </c>
      <c r="G3010" s="31" t="str">
        <f>VLOOKUP($B3010,Setup_MPP!$A:$E,5,FALSE)</f>
        <v>#6EC179</v>
      </c>
      <c r="H3010" s="31" t="str">
        <f>IFERROR(IF(AND(A3010&gt;=1,A3010&lt;=104),VLOOKUP($A3010,Location!$A:$J,6,FALSE),IF(A3010=0,"Avant l'ouverture",IF(OR(A3010=105,A3010=106),"Bonus"))),"")</f>
        <v>1/16 Finale</v>
      </c>
      <c r="I3010" s="31" t="str">
        <f>IF(LEFT(H3010,4)="Tour",VLOOKUP(A3010,Database!$A:$C,3,FALSE),"")</f>
        <v/>
      </c>
      <c r="J3010" s="31" t="str">
        <f>VLOOKUP($A3010,Location!$A:$J,7,FALSE)</f>
        <v>TBD</v>
      </c>
      <c r="K3010" s="31" t="str">
        <f>IFERROR(VLOOKUP(J3010,Setup_Team!$B:$C,2,FALSE), "TDB")</f>
        <v>TDB</v>
      </c>
      <c r="L3010" s="31" t="str">
        <f>VLOOKUP($A3010,Location!$A:$J,8,FALSE)</f>
        <v>TBD</v>
      </c>
      <c r="M3010" s="31" t="str">
        <f>IFERROR(VLOOKUP(L3010,Setup_Team!$B:$C,2,FALSE), "TDB")</f>
        <v>TDB</v>
      </c>
      <c r="N3010" s="31" t="str">
        <f>VLOOKUP($A3010,Location!$A:$J,9,FALSE)</f>
        <v>Arlington, Dallas, Texas</v>
      </c>
      <c r="O3010" s="31" t="str">
        <f>VLOOKUP($A3010,Location!$A:$J,10,FALSE)</f>
        <v>AT&amp;T Stadium</v>
      </c>
      <c r="R3010" s="31">
        <v>0</v>
      </c>
      <c r="S3010" s="25">
        <f>VLOOKUP($A3010,Database!$A:$Y,10,FALSE)</f>
        <v>0</v>
      </c>
      <c r="T3010" s="25">
        <f>VLOOKUP($A3010,Database!$A:$Y,11,FALSE)</f>
        <v>0</v>
      </c>
      <c r="U3010" s="25">
        <f>VLOOKUP($A3010,Database!$A:$Y,12,FALSE)</f>
        <v>0</v>
      </c>
      <c r="V3010" s="25" t="str">
        <f>VLOOKUP(A3010,Database!A:M,13,FALSE)</f>
        <v>À venir</v>
      </c>
      <c r="W3010" s="25" t="str">
        <f>VLOOKUP($A3010,Database!$A:$Y,20,FALSE)</f>
        <v/>
      </c>
      <c r="X3010" s="25" t="str">
        <f>VLOOKUP($A3010,Database!$A:$Y,21,FALSE)</f>
        <v/>
      </c>
      <c r="Y3010" s="25" t="str">
        <f ca="1">IF(C3010&lt;NOW(),IF(AND(P3010&gt;Q3010,W3010&gt;X3010),S3010,IF(AND(P3010=Q3010,W3010=X3010),T3010,IF(AND(P3010&lt;Q3010,W3010&lt;X3010),U3010,0))),"")</f>
        <v/>
      </c>
      <c r="Z3010" s="25">
        <f>IF(AND(P3010=W3010,Q3010=X3010),1,0)</f>
        <v>1</v>
      </c>
      <c r="AA3010" s="25" t="str">
        <f>IF(Z3010=0,"",IF(ISBLANK(VLOOKUP(A3010,Database!A:AA,22,FALSE)),"",VLOOKUP(A3010,Database!A:AA,22,FALSE)))</f>
        <v>Exact</v>
      </c>
      <c r="AB3010" s="25">
        <f ca="1">IFERROR(IF(AND(Y3010&lt;&gt;"",OR(V3010="Terminé",V3010="En cours")),VLOOKUP(AA3010,Setup_ScoreExactBonus!A:D,4,FALSE),0),0)</f>
        <v>0</v>
      </c>
      <c r="AC3010" s="31" t="str">
        <f t="shared" ca="1" si="8"/>
        <v/>
      </c>
      <c r="AD3010" s="31">
        <f ca="1">SUMIFS(AC$2:AC3010,D$2:D3010,D3010)*IF(R3010=0,1,2)</f>
        <v>0</v>
      </c>
    </row>
    <row r="3011" spans="1:30" x14ac:dyDescent="0.35">
      <c r="A3011" s="31">
        <f>IF(ISBLANK(B3011),"",COUNTIF(B$2:B3011,B3011))-1</f>
        <v>77</v>
      </c>
      <c r="B3011" s="31">
        <v>7</v>
      </c>
      <c r="C3011" s="10">
        <f>VLOOKUP($A3011,Database!$A:$Y,7,FALSE)</f>
        <v>46203.791666666664</v>
      </c>
      <c r="D3011" s="31" t="str">
        <f>VLOOKUP(Pronostics!$B3011,Setup_MPP!$A:$G,3,FALSE)</f>
        <v>__Vince__</v>
      </c>
      <c r="E3011" s="31" t="str">
        <f>VLOOKUP(Pronostics!$B3011,Setup_MPP!$A:$G,2,FALSE)</f>
        <v>Vincent FRAYSSE</v>
      </c>
      <c r="F3011" s="31" t="str">
        <f>VLOOKUP($B3011,Setup_MPP!$A:$E,4,FALSE)</f>
        <v>#B2EAE8</v>
      </c>
      <c r="G3011" s="31" t="str">
        <f>VLOOKUP($B3011,Setup_MPP!$A:$E,5,FALSE)</f>
        <v>#6CB4B1</v>
      </c>
      <c r="H3011" s="31" t="str">
        <f>IFERROR(IF(AND(A3011&gt;=1,A3011&lt;=104),VLOOKUP($A3011,Location!$A:$J,6,FALSE),IF(A3011=0,"Avant l'ouverture",IF(OR(A3011=105,A3011=106),"Bonus"))),"")</f>
        <v>1/16 Finale</v>
      </c>
      <c r="I3011" s="31" t="str">
        <f>IF(LEFT(H3011,4)="Tour",VLOOKUP(A3011,Database!$A:$C,3,FALSE),"")</f>
        <v/>
      </c>
      <c r="J3011" s="31" t="str">
        <f>VLOOKUP($A3011,Location!$A:$J,7,FALSE)</f>
        <v>TBD</v>
      </c>
      <c r="K3011" s="31" t="str">
        <f>IFERROR(VLOOKUP(J3011,Setup_Team!$B:$C,2,FALSE), "TDB")</f>
        <v>TDB</v>
      </c>
      <c r="L3011" s="31" t="str">
        <f>VLOOKUP($A3011,Location!$A:$J,8,FALSE)</f>
        <v>TBD</v>
      </c>
      <c r="M3011" s="31" t="str">
        <f>IFERROR(VLOOKUP(L3011,Setup_Team!$B:$C,2,FALSE), "TDB")</f>
        <v>TDB</v>
      </c>
      <c r="N3011" s="31" t="str">
        <f>VLOOKUP($A3011,Location!$A:$J,9,FALSE)</f>
        <v>Arlington, Dallas, Texas</v>
      </c>
      <c r="O3011" s="31" t="str">
        <f>VLOOKUP($A3011,Location!$A:$J,10,FALSE)</f>
        <v>AT&amp;T Stadium</v>
      </c>
      <c r="R3011" s="31">
        <v>0</v>
      </c>
      <c r="S3011" s="25">
        <f>VLOOKUP($A3011,Database!$A:$Y,10,FALSE)</f>
        <v>0</v>
      </c>
      <c r="T3011" s="25">
        <f>VLOOKUP($A3011,Database!$A:$Y,11,FALSE)</f>
        <v>0</v>
      </c>
      <c r="U3011" s="25">
        <f>VLOOKUP($A3011,Database!$A:$Y,12,FALSE)</f>
        <v>0</v>
      </c>
      <c r="V3011" s="25" t="str">
        <f>VLOOKUP(A3011,Database!A:M,13,FALSE)</f>
        <v>À venir</v>
      </c>
      <c r="W3011" s="25" t="str">
        <f>VLOOKUP($A3011,Database!$A:$Y,20,FALSE)</f>
        <v/>
      </c>
      <c r="X3011" s="25" t="str">
        <f>VLOOKUP($A3011,Database!$A:$Y,21,FALSE)</f>
        <v/>
      </c>
      <c r="Y3011" s="25" t="str">
        <f ca="1">IF(C3011&lt;NOW(),IF(AND(P3011&gt;Q3011,W3011&gt;X3011),S3011,IF(AND(P3011=Q3011,W3011=X3011),T3011,IF(AND(P3011&lt;Q3011,W3011&lt;X3011),U3011,0))),"")</f>
        <v/>
      </c>
      <c r="Z3011" s="25">
        <f>IF(AND(P3011=W3011,Q3011=X3011),1,0)</f>
        <v>1</v>
      </c>
      <c r="AA3011" s="25" t="str">
        <f>IF(Z3011=0,"",IF(ISBLANK(VLOOKUP(A3011,Database!A:AA,22,FALSE)),"",VLOOKUP(A3011,Database!A:AA,22,FALSE)))</f>
        <v>Exact</v>
      </c>
      <c r="AB3011" s="25">
        <f ca="1">IFERROR(IF(AND(Y3011&lt;&gt;"",OR(V3011="Terminé",V3011="En cours")),VLOOKUP(AA3011,Setup_ScoreExactBonus!A:D,4,FALSE),0),0)</f>
        <v>0</v>
      </c>
      <c r="AC3011" s="31" t="str">
        <f t="shared" ca="1" si="8"/>
        <v/>
      </c>
      <c r="AD3011" s="31">
        <f ca="1">SUMIFS(AC$2:AC3011,D$2:D3011,D3011)*IF(R3011=0,1,2)</f>
        <v>0</v>
      </c>
    </row>
    <row r="3012" spans="1:30" x14ac:dyDescent="0.35">
      <c r="A3012" s="31">
        <f>IF(ISBLANK(B3012),"",COUNTIF(B$2:B3012,B3012))-1</f>
        <v>77</v>
      </c>
      <c r="B3012" s="31">
        <v>8</v>
      </c>
      <c r="C3012" s="10">
        <f>VLOOKUP($A3012,Database!$A:$Y,7,FALSE)</f>
        <v>46203.791666666664</v>
      </c>
      <c r="D3012" s="31" t="str">
        <f>VLOOKUP(Pronostics!$B3012,Setup_MPP!$A:$G,3,FALSE)</f>
        <v>Louuiiis</v>
      </c>
      <c r="E3012" s="31" t="str">
        <f>VLOOKUP(Pronostics!$B3012,Setup_MPP!$A:$G,2,FALSE)</f>
        <v>Louis HARLE</v>
      </c>
      <c r="F3012" s="31" t="str">
        <f>VLOOKUP($B3012,Setup_MPP!$A:$E,4,FALSE)</f>
        <v>#EEF7B1</v>
      </c>
      <c r="G3012" s="31" t="str">
        <f>VLOOKUP($B3012,Setup_MPP!$A:$E,5,FALSE)</f>
        <v>#C1CB7D</v>
      </c>
      <c r="H3012" s="31" t="str">
        <f>IFERROR(IF(AND(A3012&gt;=1,A3012&lt;=104),VLOOKUP($A3012,Location!$A:$J,6,FALSE),IF(A3012=0,"Avant l'ouverture",IF(OR(A3012=105,A3012=106),"Bonus"))),"")</f>
        <v>1/16 Finale</v>
      </c>
      <c r="I3012" s="31" t="str">
        <f>IF(LEFT(H3012,4)="Tour",VLOOKUP(A3012,Database!$A:$C,3,FALSE),"")</f>
        <v/>
      </c>
      <c r="J3012" s="31" t="str">
        <f>VLOOKUP($A3012,Location!$A:$J,7,FALSE)</f>
        <v>TBD</v>
      </c>
      <c r="K3012" s="31" t="str">
        <f>IFERROR(VLOOKUP(J3012,Setup_Team!$B:$C,2,FALSE), "TDB")</f>
        <v>TDB</v>
      </c>
      <c r="L3012" s="31" t="str">
        <f>VLOOKUP($A3012,Location!$A:$J,8,FALSE)</f>
        <v>TBD</v>
      </c>
      <c r="M3012" s="31" t="str">
        <f>IFERROR(VLOOKUP(L3012,Setup_Team!$B:$C,2,FALSE), "TDB")</f>
        <v>TDB</v>
      </c>
      <c r="N3012" s="31" t="str">
        <f>VLOOKUP($A3012,Location!$A:$J,9,FALSE)</f>
        <v>Arlington, Dallas, Texas</v>
      </c>
      <c r="O3012" s="31" t="str">
        <f>VLOOKUP($A3012,Location!$A:$J,10,FALSE)</f>
        <v>AT&amp;T Stadium</v>
      </c>
      <c r="R3012" s="31">
        <v>0</v>
      </c>
      <c r="S3012" s="25">
        <f>VLOOKUP($A3012,Database!$A:$Y,10,FALSE)</f>
        <v>0</v>
      </c>
      <c r="T3012" s="25">
        <f>VLOOKUP($A3012,Database!$A:$Y,11,FALSE)</f>
        <v>0</v>
      </c>
      <c r="U3012" s="25">
        <f>VLOOKUP($A3012,Database!$A:$Y,12,FALSE)</f>
        <v>0</v>
      </c>
      <c r="V3012" s="25" t="str">
        <f>VLOOKUP(A3012,Database!A:M,13,FALSE)</f>
        <v>À venir</v>
      </c>
      <c r="W3012" s="25" t="str">
        <f>VLOOKUP($A3012,Database!$A:$Y,20,FALSE)</f>
        <v/>
      </c>
      <c r="X3012" s="25" t="str">
        <f>VLOOKUP($A3012,Database!$A:$Y,21,FALSE)</f>
        <v/>
      </c>
      <c r="Y3012" s="25" t="str">
        <f ca="1">IF(C3012&lt;NOW(),IF(AND(P3012&gt;Q3012,W3012&gt;X3012),S3012,IF(AND(P3012=Q3012,W3012=X3012),T3012,IF(AND(P3012&lt;Q3012,W3012&lt;X3012),U3012,0))),"")</f>
        <v/>
      </c>
      <c r="Z3012" s="25">
        <f>IF(AND(P3012=W3012,Q3012=X3012),1,0)</f>
        <v>1</v>
      </c>
      <c r="AA3012" s="25" t="str">
        <f>IF(Z3012=0,"",IF(ISBLANK(VLOOKUP(A3012,Database!A:AA,22,FALSE)),"",VLOOKUP(A3012,Database!A:AA,22,FALSE)))</f>
        <v>Exact</v>
      </c>
      <c r="AB3012" s="25">
        <f ca="1">IFERROR(IF(AND(Y3012&lt;&gt;"",OR(V3012="Terminé",V3012="En cours")),VLOOKUP(AA3012,Setup_ScoreExactBonus!A:D,4,FALSE),0),0)</f>
        <v>0</v>
      </c>
      <c r="AC3012" s="31" t="str">
        <f t="shared" ca="1" si="8"/>
        <v/>
      </c>
      <c r="AD3012" s="31">
        <f ca="1">SUMIFS(AC$2:AC3012,D$2:D3012,D3012)*IF(R3012=0,1,2)</f>
        <v>0</v>
      </c>
    </row>
    <row r="3013" spans="1:30" x14ac:dyDescent="0.35">
      <c r="A3013" s="31">
        <f>IF(ISBLANK(B3013),"",COUNTIF(B$2:B3013,B3013))-1</f>
        <v>77</v>
      </c>
      <c r="B3013" s="31">
        <v>9</v>
      </c>
      <c r="C3013" s="10">
        <f>VLOOKUP($A3013,Database!$A:$Y,7,FALSE)</f>
        <v>46203.791666666664</v>
      </c>
      <c r="D3013" s="31" t="str">
        <f>VLOOKUP(Pronostics!$B3013,Setup_MPP!$A:$G,3,FALSE)</f>
        <v>Aurelien_dqp</v>
      </c>
      <c r="E3013" s="31" t="str">
        <f>VLOOKUP(Pronostics!$B3013,Setup_MPP!$A:$G,2,FALSE)</f>
        <v>Aurélien DE POULPIQUET</v>
      </c>
      <c r="F3013" s="31" t="str">
        <f>VLOOKUP($B3013,Setup_MPP!$A:$E,4,FALSE)</f>
        <v>#F4EA9D</v>
      </c>
      <c r="G3013" s="31" t="str">
        <f>VLOOKUP($B3013,Setup_MPP!$A:$E,5,FALSE)</f>
        <v>#D2C458</v>
      </c>
      <c r="H3013" s="31" t="str">
        <f>IFERROR(IF(AND(A3013&gt;=1,A3013&lt;=104),VLOOKUP($A3013,Location!$A:$J,6,FALSE),IF(A3013=0,"Avant l'ouverture",IF(OR(A3013=105,A3013=106),"Bonus"))),"")</f>
        <v>1/16 Finale</v>
      </c>
      <c r="I3013" s="31" t="str">
        <f>IF(LEFT(H3013,4)="Tour",VLOOKUP(A3013,Database!$A:$C,3,FALSE),"")</f>
        <v/>
      </c>
      <c r="J3013" s="31" t="str">
        <f>VLOOKUP($A3013,Location!$A:$J,7,FALSE)</f>
        <v>TBD</v>
      </c>
      <c r="K3013" s="31" t="str">
        <f>IFERROR(VLOOKUP(J3013,Setup_Team!$B:$C,2,FALSE), "TDB")</f>
        <v>TDB</v>
      </c>
      <c r="L3013" s="31" t="str">
        <f>VLOOKUP($A3013,Location!$A:$J,8,FALSE)</f>
        <v>TBD</v>
      </c>
      <c r="M3013" s="31" t="str">
        <f>IFERROR(VLOOKUP(L3013,Setup_Team!$B:$C,2,FALSE), "TDB")</f>
        <v>TDB</v>
      </c>
      <c r="N3013" s="31" t="str">
        <f>VLOOKUP($A3013,Location!$A:$J,9,FALSE)</f>
        <v>Arlington, Dallas, Texas</v>
      </c>
      <c r="O3013" s="31" t="str">
        <f>VLOOKUP($A3013,Location!$A:$J,10,FALSE)</f>
        <v>AT&amp;T Stadium</v>
      </c>
      <c r="R3013" s="31">
        <v>0</v>
      </c>
      <c r="S3013" s="25">
        <f>VLOOKUP($A3013,Database!$A:$Y,10,FALSE)</f>
        <v>0</v>
      </c>
      <c r="T3013" s="25">
        <f>VLOOKUP($A3013,Database!$A:$Y,11,FALSE)</f>
        <v>0</v>
      </c>
      <c r="U3013" s="25">
        <f>VLOOKUP($A3013,Database!$A:$Y,12,FALSE)</f>
        <v>0</v>
      </c>
      <c r="V3013" s="25" t="str">
        <f>VLOOKUP(A3013,Database!A:M,13,FALSE)</f>
        <v>À venir</v>
      </c>
      <c r="W3013" s="25" t="str">
        <f>VLOOKUP($A3013,Database!$A:$Y,20,FALSE)</f>
        <v/>
      </c>
      <c r="X3013" s="25" t="str">
        <f>VLOOKUP($A3013,Database!$A:$Y,21,FALSE)</f>
        <v/>
      </c>
      <c r="Y3013" s="25" t="str">
        <f ca="1">IF(C3013&lt;NOW(),IF(AND(P3013&gt;Q3013,W3013&gt;X3013),S3013,IF(AND(P3013=Q3013,W3013=X3013),T3013,IF(AND(P3013&lt;Q3013,W3013&lt;X3013),U3013,0))),"")</f>
        <v/>
      </c>
      <c r="Z3013" s="25">
        <f>IF(AND(P3013=W3013,Q3013=X3013),1,0)</f>
        <v>1</v>
      </c>
      <c r="AA3013" s="25" t="str">
        <f>IF(Z3013=0,"",IF(ISBLANK(VLOOKUP(A3013,Database!A:AA,22,FALSE)),"",VLOOKUP(A3013,Database!A:AA,22,FALSE)))</f>
        <v>Exact</v>
      </c>
      <c r="AB3013" s="25">
        <f ca="1">IFERROR(IF(AND(Y3013&lt;&gt;"",OR(V3013="Terminé",V3013="En cours")),VLOOKUP(AA3013,Setup_ScoreExactBonus!A:D,4,FALSE),0),0)</f>
        <v>0</v>
      </c>
      <c r="AC3013" s="31" t="str">
        <f t="shared" ca="1" si="8"/>
        <v/>
      </c>
      <c r="AD3013" s="31">
        <f ca="1">SUMIFS(AC$2:AC3013,D$2:D3013,D3013)*IF(R3013=0,1,2)</f>
        <v>0</v>
      </c>
    </row>
    <row r="3014" spans="1:30" x14ac:dyDescent="0.35">
      <c r="A3014" s="31">
        <f>IF(ISBLANK(B3014),"",COUNTIF(B$2:B3014,B3014))-1</f>
        <v>77</v>
      </c>
      <c r="B3014" s="31">
        <v>10</v>
      </c>
      <c r="C3014" s="10">
        <f>VLOOKUP($A3014,Database!$A:$Y,7,FALSE)</f>
        <v>46203.791666666664</v>
      </c>
      <c r="D3014" s="31" t="str">
        <f>VLOOKUP(Pronostics!$B3014,Setup_MPP!$A:$G,3,FALSE)</f>
        <v>RandomPaul</v>
      </c>
      <c r="E3014" s="31" t="str">
        <f>VLOOKUP(Pronostics!$B3014,Setup_MPP!$A:$G,2,FALSE)</f>
        <v>Paul MONTESINOS</v>
      </c>
      <c r="F3014" s="31" t="str">
        <f>VLOOKUP($B3014,Setup_MPP!$A:$E,4,FALSE)</f>
        <v>#C4B0FF</v>
      </c>
      <c r="G3014" s="31" t="str">
        <f>VLOOKUP($B3014,Setup_MPP!$A:$E,5,FALSE)</f>
        <v>#7F66C8</v>
      </c>
      <c r="H3014" s="31" t="str">
        <f>IFERROR(IF(AND(A3014&gt;=1,A3014&lt;=104),VLOOKUP($A3014,Location!$A:$J,6,FALSE),IF(A3014=0,"Avant l'ouverture",IF(OR(A3014=105,A3014=106),"Bonus"))),"")</f>
        <v>1/16 Finale</v>
      </c>
      <c r="I3014" s="31" t="str">
        <f>IF(LEFT(H3014,4)="Tour",VLOOKUP(A3014,Database!$A:$C,3,FALSE),"")</f>
        <v/>
      </c>
      <c r="J3014" s="31" t="str">
        <f>VLOOKUP($A3014,Location!$A:$J,7,FALSE)</f>
        <v>TBD</v>
      </c>
      <c r="K3014" s="31" t="str">
        <f>IFERROR(VLOOKUP(J3014,Setup_Team!$B:$C,2,FALSE), "TDB")</f>
        <v>TDB</v>
      </c>
      <c r="L3014" s="31" t="str">
        <f>VLOOKUP($A3014,Location!$A:$J,8,FALSE)</f>
        <v>TBD</v>
      </c>
      <c r="M3014" s="31" t="str">
        <f>IFERROR(VLOOKUP(L3014,Setup_Team!$B:$C,2,FALSE), "TDB")</f>
        <v>TDB</v>
      </c>
      <c r="N3014" s="31" t="str">
        <f>VLOOKUP($A3014,Location!$A:$J,9,FALSE)</f>
        <v>Arlington, Dallas, Texas</v>
      </c>
      <c r="O3014" s="31" t="str">
        <f>VLOOKUP($A3014,Location!$A:$J,10,FALSE)</f>
        <v>AT&amp;T Stadium</v>
      </c>
      <c r="R3014" s="31">
        <v>0</v>
      </c>
      <c r="S3014" s="25">
        <f>VLOOKUP($A3014,Database!$A:$Y,10,FALSE)</f>
        <v>0</v>
      </c>
      <c r="T3014" s="25">
        <f>VLOOKUP($A3014,Database!$A:$Y,11,FALSE)</f>
        <v>0</v>
      </c>
      <c r="U3014" s="25">
        <f>VLOOKUP($A3014,Database!$A:$Y,12,FALSE)</f>
        <v>0</v>
      </c>
      <c r="V3014" s="25" t="str">
        <f>VLOOKUP(A3014,Database!A:M,13,FALSE)</f>
        <v>À venir</v>
      </c>
      <c r="W3014" s="25" t="str">
        <f>VLOOKUP($A3014,Database!$A:$Y,20,FALSE)</f>
        <v/>
      </c>
      <c r="X3014" s="25" t="str">
        <f>VLOOKUP($A3014,Database!$A:$Y,21,FALSE)</f>
        <v/>
      </c>
      <c r="Y3014" s="25" t="str">
        <f ca="1">IF(C3014&lt;NOW(),IF(AND(P3014&gt;Q3014,W3014&gt;X3014),S3014,IF(AND(P3014=Q3014,W3014=X3014),T3014,IF(AND(P3014&lt;Q3014,W3014&lt;X3014),U3014,0))),"")</f>
        <v/>
      </c>
      <c r="Z3014" s="25">
        <f>IF(AND(P3014=W3014,Q3014=X3014),1,0)</f>
        <v>1</v>
      </c>
      <c r="AA3014" s="25" t="str">
        <f>IF(Z3014=0,"",IF(ISBLANK(VLOOKUP(A3014,Database!A:AA,22,FALSE)),"",VLOOKUP(A3014,Database!A:AA,22,FALSE)))</f>
        <v>Exact</v>
      </c>
      <c r="AB3014" s="25">
        <f ca="1">IFERROR(IF(AND(Y3014&lt;&gt;"",OR(V3014="Terminé",V3014="En cours")),VLOOKUP(AA3014,Setup_ScoreExactBonus!A:D,4,FALSE),0),0)</f>
        <v>0</v>
      </c>
      <c r="AC3014" s="31" t="str">
        <f t="shared" ca="1" si="8"/>
        <v/>
      </c>
      <c r="AD3014" s="31">
        <f ca="1">SUMIFS(AC$2:AC3014,D$2:D3014,D3014)*IF(R3014=0,1,2)</f>
        <v>0</v>
      </c>
    </row>
    <row r="3015" spans="1:30" x14ac:dyDescent="0.35">
      <c r="A3015" s="31">
        <f>IF(ISBLANK(B3015),"",COUNTIF(B$2:B3015,B3015))-1</f>
        <v>77</v>
      </c>
      <c r="B3015" s="31">
        <v>11</v>
      </c>
      <c r="C3015" s="10">
        <f>VLOOKUP($A3015,Database!$A:$Y,7,FALSE)</f>
        <v>46203.791666666664</v>
      </c>
      <c r="D3015" s="31" t="str">
        <f>VLOOKUP(Pronostics!$B3015,Setup_MPP!$A:$G,3,FALSE)</f>
        <v>Kinsley#8SA6T</v>
      </c>
      <c r="E3015" s="31" t="str">
        <f>VLOOKUP(Pronostics!$B3015,Setup_MPP!$A:$G,2,FALSE)</f>
        <v>Kinsley ROQUE</v>
      </c>
      <c r="F3015" s="31" t="str">
        <f>VLOOKUP($B3015,Setup_MPP!$A:$E,4,FALSE)</f>
        <v>#CBEBBA</v>
      </c>
      <c r="G3015" s="31" t="str">
        <f>VLOOKUP($B3015,Setup_MPP!$A:$E,5,FALSE)</f>
        <v>#70BC6E</v>
      </c>
      <c r="H3015" s="31" t="str">
        <f>IFERROR(IF(AND(A3015&gt;=1,A3015&lt;=104),VLOOKUP($A3015,Location!$A:$J,6,FALSE),IF(A3015=0,"Avant l'ouverture",IF(OR(A3015=105,A3015=106),"Bonus"))),"")</f>
        <v>1/16 Finale</v>
      </c>
      <c r="I3015" s="31" t="str">
        <f>IF(LEFT(H3015,4)="Tour",VLOOKUP(A3015,Database!$A:$C,3,FALSE),"")</f>
        <v/>
      </c>
      <c r="J3015" s="31" t="str">
        <f>VLOOKUP($A3015,Location!$A:$J,7,FALSE)</f>
        <v>TBD</v>
      </c>
      <c r="K3015" s="31" t="str">
        <f>IFERROR(VLOOKUP(J3015,Setup_Team!$B:$C,2,FALSE), "TDB")</f>
        <v>TDB</v>
      </c>
      <c r="L3015" s="31" t="str">
        <f>VLOOKUP($A3015,Location!$A:$J,8,FALSE)</f>
        <v>TBD</v>
      </c>
      <c r="M3015" s="31" t="str">
        <f>IFERROR(VLOOKUP(L3015,Setup_Team!$B:$C,2,FALSE), "TDB")</f>
        <v>TDB</v>
      </c>
      <c r="N3015" s="31" t="str">
        <f>VLOOKUP($A3015,Location!$A:$J,9,FALSE)</f>
        <v>Arlington, Dallas, Texas</v>
      </c>
      <c r="O3015" s="31" t="str">
        <f>VLOOKUP($A3015,Location!$A:$J,10,FALSE)</f>
        <v>AT&amp;T Stadium</v>
      </c>
      <c r="R3015" s="31">
        <v>0</v>
      </c>
      <c r="S3015" s="25">
        <f>VLOOKUP($A3015,Database!$A:$Y,10,FALSE)</f>
        <v>0</v>
      </c>
      <c r="T3015" s="25">
        <f>VLOOKUP($A3015,Database!$A:$Y,11,FALSE)</f>
        <v>0</v>
      </c>
      <c r="U3015" s="25">
        <f>VLOOKUP($A3015,Database!$A:$Y,12,FALSE)</f>
        <v>0</v>
      </c>
      <c r="V3015" s="25" t="str">
        <f>VLOOKUP(A3015,Database!A:M,13,FALSE)</f>
        <v>À venir</v>
      </c>
      <c r="W3015" s="25" t="str">
        <f>VLOOKUP($A3015,Database!$A:$Y,20,FALSE)</f>
        <v/>
      </c>
      <c r="X3015" s="25" t="str">
        <f>VLOOKUP($A3015,Database!$A:$Y,21,FALSE)</f>
        <v/>
      </c>
      <c r="Y3015" s="25" t="str">
        <f ca="1">IF(C3015&lt;NOW(),IF(AND(P3015&gt;Q3015,W3015&gt;X3015),S3015,IF(AND(P3015=Q3015,W3015=X3015),T3015,IF(AND(P3015&lt;Q3015,W3015&lt;X3015),U3015,0))),"")</f>
        <v/>
      </c>
      <c r="Z3015" s="25">
        <f>IF(AND(P3015=W3015,Q3015=X3015),1,0)</f>
        <v>1</v>
      </c>
      <c r="AA3015" s="25" t="str">
        <f>IF(Z3015=0,"",IF(ISBLANK(VLOOKUP(A3015,Database!A:AA,22,FALSE)),"",VLOOKUP(A3015,Database!A:AA,22,FALSE)))</f>
        <v>Exact</v>
      </c>
      <c r="AB3015" s="25">
        <f ca="1">IFERROR(IF(AND(Y3015&lt;&gt;"",OR(V3015="Terminé",V3015="En cours")),VLOOKUP(AA3015,Setup_ScoreExactBonus!A:D,4,FALSE),0),0)</f>
        <v>0</v>
      </c>
      <c r="AC3015" s="31" t="str">
        <f t="shared" ca="1" si="8"/>
        <v/>
      </c>
      <c r="AD3015" s="31">
        <f ca="1">SUMIFS(AC$2:AC3015,D$2:D3015,D3015)*IF(R3015=0,1,2)</f>
        <v>0</v>
      </c>
    </row>
    <row r="3016" spans="1:30" x14ac:dyDescent="0.35">
      <c r="A3016" s="31">
        <f>IF(ISBLANK(B3016),"",COUNTIF(B$2:B3016,B3016))-1</f>
        <v>77</v>
      </c>
      <c r="B3016" s="31">
        <v>12</v>
      </c>
      <c r="C3016" s="10">
        <f>VLOOKUP($A3016,Database!$A:$Y,7,FALSE)</f>
        <v>46203.791666666664</v>
      </c>
      <c r="D3016" s="31" t="str">
        <f>VLOOKUP(Pronostics!$B3016,Setup_MPP!$A:$G,3,FALSE)</f>
        <v>Jaouad1</v>
      </c>
      <c r="E3016" s="31" t="str">
        <f>VLOOKUP(Pronostics!$B3016,Setup_MPP!$A:$G,2,FALSE)</f>
        <v>Jaouad SETTI</v>
      </c>
      <c r="F3016" s="31" t="str">
        <f>VLOOKUP($B3016,Setup_MPP!$A:$E,4,FALSE)</f>
        <v>#C2D4FF</v>
      </c>
      <c r="G3016" s="31" t="str">
        <f>VLOOKUP($B3016,Setup_MPP!$A:$E,5,FALSE)</f>
        <v>#6586D5</v>
      </c>
      <c r="H3016" s="31" t="str">
        <f>IFERROR(IF(AND(A3016&gt;=1,A3016&lt;=104),VLOOKUP($A3016,Location!$A:$J,6,FALSE),IF(A3016=0,"Avant l'ouverture",IF(OR(A3016=105,A3016=106),"Bonus"))),"")</f>
        <v>1/16 Finale</v>
      </c>
      <c r="I3016" s="31" t="str">
        <f>IF(LEFT(H3016,4)="Tour",VLOOKUP(A3016,Database!$A:$C,3,FALSE),"")</f>
        <v/>
      </c>
      <c r="J3016" s="31" t="str">
        <f>VLOOKUP($A3016,Location!$A:$J,7,FALSE)</f>
        <v>TBD</v>
      </c>
      <c r="K3016" s="31" t="str">
        <f>IFERROR(VLOOKUP(J3016,Setup_Team!$B:$C,2,FALSE), "TDB")</f>
        <v>TDB</v>
      </c>
      <c r="L3016" s="31" t="str">
        <f>VLOOKUP($A3016,Location!$A:$J,8,FALSE)</f>
        <v>TBD</v>
      </c>
      <c r="M3016" s="31" t="str">
        <f>IFERROR(VLOOKUP(L3016,Setup_Team!$B:$C,2,FALSE), "TDB")</f>
        <v>TDB</v>
      </c>
      <c r="N3016" s="31" t="str">
        <f>VLOOKUP($A3016,Location!$A:$J,9,FALSE)</f>
        <v>Arlington, Dallas, Texas</v>
      </c>
      <c r="O3016" s="31" t="str">
        <f>VLOOKUP($A3016,Location!$A:$J,10,FALSE)</f>
        <v>AT&amp;T Stadium</v>
      </c>
      <c r="R3016" s="31">
        <v>0</v>
      </c>
      <c r="S3016" s="25">
        <f>VLOOKUP($A3016,Database!$A:$Y,10,FALSE)</f>
        <v>0</v>
      </c>
      <c r="T3016" s="25">
        <f>VLOOKUP($A3016,Database!$A:$Y,11,FALSE)</f>
        <v>0</v>
      </c>
      <c r="U3016" s="25">
        <f>VLOOKUP($A3016,Database!$A:$Y,12,FALSE)</f>
        <v>0</v>
      </c>
      <c r="V3016" s="25" t="str">
        <f>VLOOKUP(A3016,Database!A:M,13,FALSE)</f>
        <v>À venir</v>
      </c>
      <c r="W3016" s="25" t="str">
        <f>VLOOKUP($A3016,Database!$A:$Y,20,FALSE)</f>
        <v/>
      </c>
      <c r="X3016" s="25" t="str">
        <f>VLOOKUP($A3016,Database!$A:$Y,21,FALSE)</f>
        <v/>
      </c>
      <c r="Y3016" s="25" t="str">
        <f ca="1">IF(C3016&lt;NOW(),IF(AND(P3016&gt;Q3016,W3016&gt;X3016),S3016,IF(AND(P3016=Q3016,W3016=X3016),T3016,IF(AND(P3016&lt;Q3016,W3016&lt;X3016),U3016,0))),"")</f>
        <v/>
      </c>
      <c r="Z3016" s="25">
        <f>IF(AND(P3016=W3016,Q3016=X3016),1,0)</f>
        <v>1</v>
      </c>
      <c r="AA3016" s="25" t="str">
        <f>IF(Z3016=0,"",IF(ISBLANK(VLOOKUP(A3016,Database!A:AA,22,FALSE)),"",VLOOKUP(A3016,Database!A:AA,22,FALSE)))</f>
        <v>Exact</v>
      </c>
      <c r="AB3016" s="25">
        <f ca="1">IFERROR(IF(AND(Y3016&lt;&gt;"",OR(V3016="Terminé",V3016="En cours")),VLOOKUP(AA3016,Setup_ScoreExactBonus!A:D,4,FALSE),0),0)</f>
        <v>0</v>
      </c>
      <c r="AC3016" s="31" t="str">
        <f t="shared" ca="1" si="8"/>
        <v/>
      </c>
      <c r="AD3016" s="31">
        <f ca="1">SUMIFS(AC$2:AC3016,D$2:D3016,D3016)*IF(R3016=0,1,2)</f>
        <v>0</v>
      </c>
    </row>
    <row r="3017" spans="1:30" x14ac:dyDescent="0.35">
      <c r="A3017" s="31">
        <f>IF(ISBLANK(B3017),"",COUNTIF(B$2:B3017,B3017))-1</f>
        <v>77</v>
      </c>
      <c r="B3017" s="31">
        <v>13</v>
      </c>
      <c r="C3017" s="10">
        <f>VLOOKUP($A3017,Database!$A:$Y,7,FALSE)</f>
        <v>46203.791666666664</v>
      </c>
      <c r="D3017" s="31" t="str">
        <f>VLOOKUP(Pronostics!$B3017,Setup_MPP!$A:$G,3,FALSE)</f>
        <v>Julien_I</v>
      </c>
      <c r="E3017" s="31" t="str">
        <f>VLOOKUP(Pronostics!$B3017,Setup_MPP!$A:$G,2,FALSE)</f>
        <v>Julien INGE</v>
      </c>
      <c r="F3017" s="31" t="str">
        <f>VLOOKUP($B3017,Setup_MPP!$A:$E,4,FALSE)</f>
        <v>#C1E0EF</v>
      </c>
      <c r="G3017" s="31" t="str">
        <f>VLOOKUP($B3017,Setup_MPP!$A:$E,5,FALSE)</f>
        <v>#4F91B2</v>
      </c>
      <c r="H3017" s="31" t="str">
        <f>IFERROR(IF(AND(A3017&gt;=1,A3017&lt;=104),VLOOKUP($A3017,Location!$A:$J,6,FALSE),IF(A3017=0,"Avant l'ouverture",IF(OR(A3017=105,A3017=106),"Bonus"))),"")</f>
        <v>1/16 Finale</v>
      </c>
      <c r="I3017" s="31" t="str">
        <f>IF(LEFT(H3017,4)="Tour",VLOOKUP(A3017,Database!$A:$C,3,FALSE),"")</f>
        <v/>
      </c>
      <c r="J3017" s="31" t="str">
        <f>VLOOKUP($A3017,Location!$A:$J,7,FALSE)</f>
        <v>TBD</v>
      </c>
      <c r="K3017" s="31" t="str">
        <f>IFERROR(VLOOKUP(J3017,Setup_Team!$B:$C,2,FALSE), "TDB")</f>
        <v>TDB</v>
      </c>
      <c r="L3017" s="31" t="str">
        <f>VLOOKUP($A3017,Location!$A:$J,8,FALSE)</f>
        <v>TBD</v>
      </c>
      <c r="M3017" s="31" t="str">
        <f>IFERROR(VLOOKUP(L3017,Setup_Team!$B:$C,2,FALSE), "TDB")</f>
        <v>TDB</v>
      </c>
      <c r="N3017" s="31" t="str">
        <f>VLOOKUP($A3017,Location!$A:$J,9,FALSE)</f>
        <v>Arlington, Dallas, Texas</v>
      </c>
      <c r="O3017" s="31" t="str">
        <f>VLOOKUP($A3017,Location!$A:$J,10,FALSE)</f>
        <v>AT&amp;T Stadium</v>
      </c>
      <c r="R3017" s="31">
        <v>0</v>
      </c>
      <c r="S3017" s="25">
        <f>VLOOKUP($A3017,Database!$A:$Y,10,FALSE)</f>
        <v>0</v>
      </c>
      <c r="T3017" s="25">
        <f>VLOOKUP($A3017,Database!$A:$Y,11,FALSE)</f>
        <v>0</v>
      </c>
      <c r="U3017" s="25">
        <f>VLOOKUP($A3017,Database!$A:$Y,12,FALSE)</f>
        <v>0</v>
      </c>
      <c r="V3017" s="25" t="str">
        <f>VLOOKUP(A3017,Database!A:M,13,FALSE)</f>
        <v>À venir</v>
      </c>
      <c r="W3017" s="25" t="str">
        <f>VLOOKUP($A3017,Database!$A:$Y,20,FALSE)</f>
        <v/>
      </c>
      <c r="X3017" s="25" t="str">
        <f>VLOOKUP($A3017,Database!$A:$Y,21,FALSE)</f>
        <v/>
      </c>
      <c r="Y3017" s="25" t="str">
        <f ca="1">IF(C3017&lt;NOW(),IF(AND(P3017&gt;Q3017,W3017&gt;X3017),S3017,IF(AND(P3017=Q3017,W3017=X3017),T3017,IF(AND(P3017&lt;Q3017,W3017&lt;X3017),U3017,0))),"")</f>
        <v/>
      </c>
      <c r="Z3017" s="25">
        <f>IF(AND(P3017=W3017,Q3017=X3017),1,0)</f>
        <v>1</v>
      </c>
      <c r="AA3017" s="25" t="str">
        <f>IF(Z3017=0,"",IF(ISBLANK(VLOOKUP(A3017,Database!A:AA,22,FALSE)),"",VLOOKUP(A3017,Database!A:AA,22,FALSE)))</f>
        <v>Exact</v>
      </c>
      <c r="AB3017" s="25">
        <f ca="1">IFERROR(IF(AND(Y3017&lt;&gt;"",OR(V3017="Terminé",V3017="En cours")),VLOOKUP(AA3017,Setup_ScoreExactBonus!A:D,4,FALSE),0),0)</f>
        <v>0</v>
      </c>
      <c r="AC3017" s="31" t="str">
        <f t="shared" ca="1" si="8"/>
        <v/>
      </c>
      <c r="AD3017" s="31">
        <f ca="1">SUMIFS(AC$2:AC3017,D$2:D3017,D3017)*IF(R3017=0,1,2)</f>
        <v>0</v>
      </c>
    </row>
    <row r="3018" spans="1:30" x14ac:dyDescent="0.35">
      <c r="A3018" s="31">
        <f>IF(ISBLANK(B3018),"",COUNTIF(B$2:B3018,B3018))-1</f>
        <v>77</v>
      </c>
      <c r="B3018" s="31">
        <v>14</v>
      </c>
      <c r="C3018" s="10">
        <f>VLOOKUP($A3018,Database!$A:$Y,7,FALSE)</f>
        <v>46203.791666666664</v>
      </c>
      <c r="D3018" s="31" t="str">
        <f>VLOOKUP(Pronostics!$B3018,Setup_MPP!$A:$G,3,FALSE)</f>
        <v>MarieEYT</v>
      </c>
      <c r="E3018" s="31" t="str">
        <f>VLOOKUP(Pronostics!$B3018,Setup_MPP!$A:$G,2,FALSE)</f>
        <v>Marie EXBRAYAT</v>
      </c>
      <c r="F3018" s="31" t="str">
        <f>VLOOKUP($B3018,Setup_MPP!$A:$E,4,FALSE)</f>
        <v>#FFAFD2</v>
      </c>
      <c r="G3018" s="31" t="str">
        <f>VLOOKUP($B3018,Setup_MPP!$A:$E,5,FALSE)</f>
        <v>#F2589B</v>
      </c>
      <c r="H3018" s="31" t="str">
        <f>IFERROR(IF(AND(A3018&gt;=1,A3018&lt;=104),VLOOKUP($A3018,Location!$A:$J,6,FALSE),IF(A3018=0,"Avant l'ouverture",IF(OR(A3018=105,A3018=106),"Bonus"))),"")</f>
        <v>1/16 Finale</v>
      </c>
      <c r="I3018" s="31" t="str">
        <f>IF(LEFT(H3018,4)="Tour",VLOOKUP(A3018,Database!$A:$C,3,FALSE),"")</f>
        <v/>
      </c>
      <c r="J3018" s="31" t="str">
        <f>VLOOKUP($A3018,Location!$A:$J,7,FALSE)</f>
        <v>TBD</v>
      </c>
      <c r="K3018" s="31" t="str">
        <f>IFERROR(VLOOKUP(J3018,Setup_Team!$B:$C,2,FALSE), "TDB")</f>
        <v>TDB</v>
      </c>
      <c r="L3018" s="31" t="str">
        <f>VLOOKUP($A3018,Location!$A:$J,8,FALSE)</f>
        <v>TBD</v>
      </c>
      <c r="M3018" s="31" t="str">
        <f>IFERROR(VLOOKUP(L3018,Setup_Team!$B:$C,2,FALSE), "TDB")</f>
        <v>TDB</v>
      </c>
      <c r="N3018" s="31" t="str">
        <f>VLOOKUP($A3018,Location!$A:$J,9,FALSE)</f>
        <v>Arlington, Dallas, Texas</v>
      </c>
      <c r="O3018" s="31" t="str">
        <f>VLOOKUP($A3018,Location!$A:$J,10,FALSE)</f>
        <v>AT&amp;T Stadium</v>
      </c>
      <c r="R3018" s="31">
        <v>0</v>
      </c>
      <c r="S3018" s="25">
        <f>VLOOKUP($A3018,Database!$A:$Y,10,FALSE)</f>
        <v>0</v>
      </c>
      <c r="T3018" s="25">
        <f>VLOOKUP($A3018,Database!$A:$Y,11,FALSE)</f>
        <v>0</v>
      </c>
      <c r="U3018" s="25">
        <f>VLOOKUP($A3018,Database!$A:$Y,12,FALSE)</f>
        <v>0</v>
      </c>
      <c r="V3018" s="25" t="str">
        <f>VLOOKUP(A3018,Database!A:M,13,FALSE)</f>
        <v>À venir</v>
      </c>
      <c r="W3018" s="25" t="str">
        <f>VLOOKUP($A3018,Database!$A:$Y,20,FALSE)</f>
        <v/>
      </c>
      <c r="X3018" s="25" t="str">
        <f>VLOOKUP($A3018,Database!$A:$Y,21,FALSE)</f>
        <v/>
      </c>
      <c r="Y3018" s="25" t="str">
        <f ca="1">IF(C3018&lt;NOW(),IF(AND(P3018&gt;Q3018,W3018&gt;X3018),S3018,IF(AND(P3018=Q3018,W3018=X3018),T3018,IF(AND(P3018&lt;Q3018,W3018&lt;X3018),U3018,0))),"")</f>
        <v/>
      </c>
      <c r="Z3018" s="25">
        <f>IF(AND(P3018=W3018,Q3018=X3018),1,0)</f>
        <v>1</v>
      </c>
      <c r="AA3018" s="25" t="str">
        <f>IF(Z3018=0,"",IF(ISBLANK(VLOOKUP(A3018,Database!A:AA,22,FALSE)),"",VLOOKUP(A3018,Database!A:AA,22,FALSE)))</f>
        <v>Exact</v>
      </c>
      <c r="AB3018" s="25">
        <f ca="1">IFERROR(IF(AND(Y3018&lt;&gt;"",OR(V3018="Terminé",V3018="En cours")),VLOOKUP(AA3018,Setup_ScoreExactBonus!A:D,4,FALSE),0),0)</f>
        <v>0</v>
      </c>
      <c r="AC3018" s="31" t="str">
        <f t="shared" ca="1" si="8"/>
        <v/>
      </c>
      <c r="AD3018" s="31">
        <f ca="1">SUMIFS(AC$2:AC3018,D$2:D3018,D3018)*IF(R3018=0,1,2)</f>
        <v>0</v>
      </c>
    </row>
    <row r="3019" spans="1:30" x14ac:dyDescent="0.35">
      <c r="A3019" s="31">
        <f>IF(ISBLANK(B3019),"",COUNTIF(B$2:B3019,B3019))-1</f>
        <v>77</v>
      </c>
      <c r="B3019" s="31">
        <v>15</v>
      </c>
      <c r="C3019" s="10">
        <f>VLOOKUP($A3019,Database!$A:$Y,7,FALSE)</f>
        <v>46203.791666666664</v>
      </c>
      <c r="D3019" s="31" t="str">
        <f>VLOOKUP(Pronostics!$B3019,Setup_MPP!$A:$G,3,FALSE)</f>
        <v>Amine#8UL9R</v>
      </c>
      <c r="E3019" s="31" t="str">
        <f>VLOOKUP(Pronostics!$B3019,Setup_MPP!$A:$G,2,FALSE)</f>
        <v>Amine ZARROUKI</v>
      </c>
      <c r="F3019" s="31" t="str">
        <f>VLOOKUP($B3019,Setup_MPP!$A:$E,4,FALSE)</f>
        <v>#FF9898</v>
      </c>
      <c r="G3019" s="31" t="str">
        <f>VLOOKUP($B3019,Setup_MPP!$A:$E,5,FALSE)</f>
        <v>#FF5D5D</v>
      </c>
      <c r="H3019" s="31" t="str">
        <f>IFERROR(IF(AND(A3019&gt;=1,A3019&lt;=104),VLOOKUP($A3019,Location!$A:$J,6,FALSE),IF(A3019=0,"Avant l'ouverture",IF(OR(A3019=105,A3019=106),"Bonus"))),"")</f>
        <v>1/16 Finale</v>
      </c>
      <c r="I3019" s="31" t="str">
        <f>IF(LEFT(H3019,4)="Tour",VLOOKUP(A3019,Database!$A:$C,3,FALSE),"")</f>
        <v/>
      </c>
      <c r="J3019" s="31" t="str">
        <f>VLOOKUP($A3019,Location!$A:$J,7,FALSE)</f>
        <v>TBD</v>
      </c>
      <c r="K3019" s="31" t="str">
        <f>IFERROR(VLOOKUP(J3019,Setup_Team!$B:$C,2,FALSE), "TDB")</f>
        <v>TDB</v>
      </c>
      <c r="L3019" s="31" t="str">
        <f>VLOOKUP($A3019,Location!$A:$J,8,FALSE)</f>
        <v>TBD</v>
      </c>
      <c r="M3019" s="31" t="str">
        <f>IFERROR(VLOOKUP(L3019,Setup_Team!$B:$C,2,FALSE), "TDB")</f>
        <v>TDB</v>
      </c>
      <c r="N3019" s="31" t="str">
        <f>VLOOKUP($A3019,Location!$A:$J,9,FALSE)</f>
        <v>Arlington, Dallas, Texas</v>
      </c>
      <c r="O3019" s="31" t="str">
        <f>VLOOKUP($A3019,Location!$A:$J,10,FALSE)</f>
        <v>AT&amp;T Stadium</v>
      </c>
      <c r="R3019" s="31">
        <v>0</v>
      </c>
      <c r="S3019" s="25">
        <f>VLOOKUP($A3019,Database!$A:$Y,10,FALSE)</f>
        <v>0</v>
      </c>
      <c r="T3019" s="25">
        <f>VLOOKUP($A3019,Database!$A:$Y,11,FALSE)</f>
        <v>0</v>
      </c>
      <c r="U3019" s="25">
        <f>VLOOKUP($A3019,Database!$A:$Y,12,FALSE)</f>
        <v>0</v>
      </c>
      <c r="V3019" s="25" t="str">
        <f>VLOOKUP(A3019,Database!A:M,13,FALSE)</f>
        <v>À venir</v>
      </c>
      <c r="W3019" s="25" t="str">
        <f>VLOOKUP($A3019,Database!$A:$Y,20,FALSE)</f>
        <v/>
      </c>
      <c r="X3019" s="25" t="str">
        <f>VLOOKUP($A3019,Database!$A:$Y,21,FALSE)</f>
        <v/>
      </c>
      <c r="Y3019" s="25" t="str">
        <f ca="1">IF(C3019&lt;NOW(),IF(AND(P3019&gt;Q3019,W3019&gt;X3019),S3019,IF(AND(P3019=Q3019,W3019=X3019),T3019,IF(AND(P3019&lt;Q3019,W3019&lt;X3019),U3019,0))),"")</f>
        <v/>
      </c>
      <c r="Z3019" s="25">
        <f>IF(AND(P3019=W3019,Q3019=X3019),1,0)</f>
        <v>1</v>
      </c>
      <c r="AA3019" s="25" t="str">
        <f>IF(Z3019=0,"",IF(ISBLANK(VLOOKUP(A3019,Database!A:AA,22,FALSE)),"",VLOOKUP(A3019,Database!A:AA,22,FALSE)))</f>
        <v>Exact</v>
      </c>
      <c r="AB3019" s="25">
        <f ca="1">IFERROR(IF(AND(Y3019&lt;&gt;"",OR(V3019="Terminé",V3019="En cours")),VLOOKUP(AA3019,Setup_ScoreExactBonus!A:D,4,FALSE),0),0)</f>
        <v>0</v>
      </c>
      <c r="AC3019" s="31" t="str">
        <f t="shared" ca="1" si="8"/>
        <v/>
      </c>
      <c r="AD3019" s="31">
        <f ca="1">SUMIFS(AC$2:AC3019,D$2:D3019,D3019)*IF(R3019=0,1,2)</f>
        <v>0</v>
      </c>
    </row>
    <row r="3020" spans="1:30" x14ac:dyDescent="0.35">
      <c r="A3020" s="31">
        <f>IF(ISBLANK(B3020),"",COUNTIF(B$2:B3020,B3020))-1</f>
        <v>77</v>
      </c>
      <c r="B3020" s="31">
        <v>16</v>
      </c>
      <c r="C3020" s="10">
        <f>VLOOKUP($A3020,Database!$A:$Y,7,FALSE)</f>
        <v>46203.791666666664</v>
      </c>
      <c r="D3020" s="31" t="str">
        <f>VLOOKUP(Pronostics!$B3020,Setup_MPP!$A:$G,3,FALSE)</f>
        <v>Laura#8V93E</v>
      </c>
      <c r="E3020" s="31" t="str">
        <f>VLOOKUP(Pronostics!$B3020,Setup_MPP!$A:$G,2,FALSE)</f>
        <v>Laura GIULIANO</v>
      </c>
      <c r="F3020" s="31" t="str">
        <f>VLOOKUP($B3020,Setup_MPP!$A:$E,4,FALSE)</f>
        <v>#86A4FE</v>
      </c>
      <c r="G3020" s="31" t="str">
        <f>VLOOKUP($B3020,Setup_MPP!$A:$E,5,FALSE)</f>
        <v>#3769FF</v>
      </c>
      <c r="H3020" s="31" t="str">
        <f>IFERROR(IF(AND(A3020&gt;=1,A3020&lt;=104),VLOOKUP($A3020,Location!$A:$J,6,FALSE),IF(A3020=0,"Avant l'ouverture",IF(OR(A3020=105,A3020=106),"Bonus"))),"")</f>
        <v>1/16 Finale</v>
      </c>
      <c r="I3020" s="31" t="str">
        <f>IF(LEFT(H3020,4)="Tour",VLOOKUP(A3020,Database!$A:$C,3,FALSE),"")</f>
        <v/>
      </c>
      <c r="J3020" s="31" t="str">
        <f>VLOOKUP($A3020,Location!$A:$J,7,FALSE)</f>
        <v>TBD</v>
      </c>
      <c r="K3020" s="31" t="str">
        <f>IFERROR(VLOOKUP(J3020,Setup_Team!$B:$C,2,FALSE), "TDB")</f>
        <v>TDB</v>
      </c>
      <c r="L3020" s="31" t="str">
        <f>VLOOKUP($A3020,Location!$A:$J,8,FALSE)</f>
        <v>TBD</v>
      </c>
      <c r="M3020" s="31" t="str">
        <f>IFERROR(VLOOKUP(L3020,Setup_Team!$B:$C,2,FALSE), "TDB")</f>
        <v>TDB</v>
      </c>
      <c r="N3020" s="31" t="str">
        <f>VLOOKUP($A3020,Location!$A:$J,9,FALSE)</f>
        <v>Arlington, Dallas, Texas</v>
      </c>
      <c r="O3020" s="31" t="str">
        <f>VLOOKUP($A3020,Location!$A:$J,10,FALSE)</f>
        <v>AT&amp;T Stadium</v>
      </c>
      <c r="R3020" s="31">
        <v>0</v>
      </c>
      <c r="S3020" s="25">
        <f>VLOOKUP($A3020,Database!$A:$Y,10,FALSE)</f>
        <v>0</v>
      </c>
      <c r="T3020" s="25">
        <f>VLOOKUP($A3020,Database!$A:$Y,11,FALSE)</f>
        <v>0</v>
      </c>
      <c r="U3020" s="25">
        <f>VLOOKUP($A3020,Database!$A:$Y,12,FALSE)</f>
        <v>0</v>
      </c>
      <c r="V3020" s="25" t="str">
        <f>VLOOKUP(A3020,Database!A:M,13,FALSE)</f>
        <v>À venir</v>
      </c>
      <c r="W3020" s="25" t="str">
        <f>VLOOKUP($A3020,Database!$A:$Y,20,FALSE)</f>
        <v/>
      </c>
      <c r="X3020" s="25" t="str">
        <f>VLOOKUP($A3020,Database!$A:$Y,21,FALSE)</f>
        <v/>
      </c>
      <c r="Y3020" s="25" t="str">
        <f ca="1">IF(C3020&lt;NOW(),IF(AND(P3020&gt;Q3020,W3020&gt;X3020),S3020,IF(AND(P3020=Q3020,W3020=X3020),T3020,IF(AND(P3020&lt;Q3020,W3020&lt;X3020),U3020,0))),"")</f>
        <v/>
      </c>
      <c r="Z3020" s="25">
        <f>IF(AND(P3020=W3020,Q3020=X3020),1,0)</f>
        <v>1</v>
      </c>
      <c r="AA3020" s="25" t="str">
        <f>IF(Z3020=0,"",IF(ISBLANK(VLOOKUP(A3020,Database!A:AA,22,FALSE)),"",VLOOKUP(A3020,Database!A:AA,22,FALSE)))</f>
        <v>Exact</v>
      </c>
      <c r="AB3020" s="25">
        <f ca="1">IFERROR(IF(AND(Y3020&lt;&gt;"",OR(V3020="Terminé",V3020="En cours")),VLOOKUP(AA3020,Setup_ScoreExactBonus!A:D,4,FALSE),0),0)</f>
        <v>0</v>
      </c>
      <c r="AC3020" s="31" t="str">
        <f t="shared" ca="1" si="8"/>
        <v/>
      </c>
      <c r="AD3020" s="31">
        <f ca="1">SUMIFS(AC$2:AC3020,D$2:D3020,D3020)*IF(R3020=0,1,2)</f>
        <v>0</v>
      </c>
    </row>
    <row r="3021" spans="1:30" x14ac:dyDescent="0.35">
      <c r="A3021" s="31">
        <f>IF(ISBLANK(B3021),"",COUNTIF(B$2:B3021,B3021))-1</f>
        <v>77</v>
      </c>
      <c r="B3021" s="31">
        <v>17</v>
      </c>
      <c r="C3021" s="10">
        <f>VLOOKUP($A3021,Database!$A:$Y,7,FALSE)</f>
        <v>46203.791666666664</v>
      </c>
      <c r="D3021" s="31" t="str">
        <f>VLOOKUP(Pronostics!$B3021,Setup_MPP!$A:$G,3,FALSE)</f>
        <v>Joueur17</v>
      </c>
      <c r="E3021" s="31" t="str">
        <f>VLOOKUP(Pronostics!$B3021,Setup_MPP!$A:$G,2,FALSE)</f>
        <v>Joueur17</v>
      </c>
      <c r="F3021" s="31" t="str">
        <f>VLOOKUP($B3021,Setup_MPP!$A:$E,4,FALSE)</f>
        <v>#FFB0B0</v>
      </c>
      <c r="G3021" s="31" t="str">
        <f>VLOOKUP($B3021,Setup_MPP!$A:$E,5,FALSE)</f>
        <v>#F25757</v>
      </c>
      <c r="H3021" s="31" t="str">
        <f>IFERROR(IF(AND(A3021&gt;=1,A3021&lt;=104),VLOOKUP($A3021,Location!$A:$J,6,FALSE),IF(A3021=0,"Avant l'ouverture",IF(OR(A3021=105,A3021=106),"Bonus"))),"")</f>
        <v>1/16 Finale</v>
      </c>
      <c r="I3021" s="31" t="str">
        <f>IF(LEFT(H3021,4)="Tour",VLOOKUP(A3021,Database!$A:$C,3,FALSE),"")</f>
        <v/>
      </c>
      <c r="J3021" s="31" t="str">
        <f>VLOOKUP($A3021,Location!$A:$J,7,FALSE)</f>
        <v>TBD</v>
      </c>
      <c r="K3021" s="31" t="str">
        <f>IFERROR(VLOOKUP(J3021,Setup_Team!$B:$C,2,FALSE), "TDB")</f>
        <v>TDB</v>
      </c>
      <c r="L3021" s="31" t="str">
        <f>VLOOKUP($A3021,Location!$A:$J,8,FALSE)</f>
        <v>TBD</v>
      </c>
      <c r="M3021" s="31" t="str">
        <f>IFERROR(VLOOKUP(L3021,Setup_Team!$B:$C,2,FALSE), "TDB")</f>
        <v>TDB</v>
      </c>
      <c r="N3021" s="31" t="str">
        <f>VLOOKUP($A3021,Location!$A:$J,9,FALSE)</f>
        <v>Arlington, Dallas, Texas</v>
      </c>
      <c r="O3021" s="31" t="str">
        <f>VLOOKUP($A3021,Location!$A:$J,10,FALSE)</f>
        <v>AT&amp;T Stadium</v>
      </c>
      <c r="R3021" s="31">
        <v>0</v>
      </c>
      <c r="S3021" s="25">
        <f>VLOOKUP($A3021,Database!$A:$Y,10,FALSE)</f>
        <v>0</v>
      </c>
      <c r="T3021" s="25">
        <f>VLOOKUP($A3021,Database!$A:$Y,11,FALSE)</f>
        <v>0</v>
      </c>
      <c r="U3021" s="25">
        <f>VLOOKUP($A3021,Database!$A:$Y,12,FALSE)</f>
        <v>0</v>
      </c>
      <c r="V3021" s="25" t="str">
        <f>VLOOKUP(A3021,Database!A:M,13,FALSE)</f>
        <v>À venir</v>
      </c>
      <c r="W3021" s="25" t="str">
        <f>VLOOKUP($A3021,Database!$A:$Y,20,FALSE)</f>
        <v/>
      </c>
      <c r="X3021" s="25" t="str">
        <f>VLOOKUP($A3021,Database!$A:$Y,21,FALSE)</f>
        <v/>
      </c>
      <c r="Y3021" s="25" t="str">
        <f ca="1">IF(C3021&lt;NOW(),IF(AND(P3021&gt;Q3021,W3021&gt;X3021),S3021,IF(AND(P3021=Q3021,W3021=X3021),T3021,IF(AND(P3021&lt;Q3021,W3021&lt;X3021),U3021,0))),"")</f>
        <v/>
      </c>
      <c r="Z3021" s="25">
        <f>IF(AND(P3021=W3021,Q3021=X3021),1,0)</f>
        <v>1</v>
      </c>
      <c r="AA3021" s="25" t="str">
        <f>IF(Z3021=0,"",IF(ISBLANK(VLOOKUP(A3021,Database!A:AA,22,FALSE)),"",VLOOKUP(A3021,Database!A:AA,22,FALSE)))</f>
        <v>Exact</v>
      </c>
      <c r="AB3021" s="25">
        <f ca="1">IFERROR(IF(AND(Y3021&lt;&gt;"",OR(V3021="Terminé",V3021="En cours")),VLOOKUP(AA3021,Setup_ScoreExactBonus!A:D,4,FALSE),0),0)</f>
        <v>0</v>
      </c>
      <c r="AC3021" s="31" t="str">
        <f t="shared" ca="1" si="8"/>
        <v/>
      </c>
      <c r="AD3021" s="31">
        <f ca="1">SUMIFS(AC$2:AC3021,D$2:D3021,D3021)*IF(R3021=0,1,2)</f>
        <v>0</v>
      </c>
    </row>
    <row r="3022" spans="1:30" x14ac:dyDescent="0.35">
      <c r="A3022" s="31">
        <f>IF(ISBLANK(B3022),"",COUNTIF(B$2:B3022,B3022))-1</f>
        <v>77</v>
      </c>
      <c r="B3022" s="31">
        <v>18</v>
      </c>
      <c r="C3022" s="10">
        <f>VLOOKUP($A3022,Database!$A:$Y,7,FALSE)</f>
        <v>46203.791666666664</v>
      </c>
      <c r="D3022" s="31" t="str">
        <f>VLOOKUP(Pronostics!$B3022,Setup_MPP!$A:$G,3,FALSE)</f>
        <v>Joueur18</v>
      </c>
      <c r="E3022" s="31" t="str">
        <f>VLOOKUP(Pronostics!$B3022,Setup_MPP!$A:$G,2,FALSE)</f>
        <v>Joueur18</v>
      </c>
      <c r="F3022" s="31" t="str">
        <f>VLOOKUP($B3022,Setup_MPP!$A:$E,4,FALSE)</f>
        <v>#FFC9B0</v>
      </c>
      <c r="G3022" s="31" t="str">
        <f>VLOOKUP($B3022,Setup_MPP!$A:$E,5,FALSE)</f>
        <v>#F28D57</v>
      </c>
      <c r="H3022" s="31" t="str">
        <f>IFERROR(IF(AND(A3022&gt;=1,A3022&lt;=104),VLOOKUP($A3022,Location!$A:$J,6,FALSE),IF(A3022=0,"Avant l'ouverture",IF(OR(A3022=105,A3022=106),"Bonus"))),"")</f>
        <v>1/16 Finale</v>
      </c>
      <c r="I3022" s="31" t="str">
        <f>IF(LEFT(H3022,4)="Tour",VLOOKUP(A3022,Database!$A:$C,3,FALSE),"")</f>
        <v/>
      </c>
      <c r="J3022" s="31" t="str">
        <f>VLOOKUP($A3022,Location!$A:$J,7,FALSE)</f>
        <v>TBD</v>
      </c>
      <c r="K3022" s="31" t="str">
        <f>IFERROR(VLOOKUP(J3022,Setup_Team!$B:$C,2,FALSE), "TDB")</f>
        <v>TDB</v>
      </c>
      <c r="L3022" s="31" t="str">
        <f>VLOOKUP($A3022,Location!$A:$J,8,FALSE)</f>
        <v>TBD</v>
      </c>
      <c r="M3022" s="31" t="str">
        <f>IFERROR(VLOOKUP(L3022,Setup_Team!$B:$C,2,FALSE), "TDB")</f>
        <v>TDB</v>
      </c>
      <c r="N3022" s="31" t="str">
        <f>VLOOKUP($A3022,Location!$A:$J,9,FALSE)</f>
        <v>Arlington, Dallas, Texas</v>
      </c>
      <c r="O3022" s="31" t="str">
        <f>VLOOKUP($A3022,Location!$A:$J,10,FALSE)</f>
        <v>AT&amp;T Stadium</v>
      </c>
      <c r="R3022" s="31">
        <v>0</v>
      </c>
      <c r="S3022" s="25">
        <f>VLOOKUP($A3022,Database!$A:$Y,10,FALSE)</f>
        <v>0</v>
      </c>
      <c r="T3022" s="25">
        <f>VLOOKUP($A3022,Database!$A:$Y,11,FALSE)</f>
        <v>0</v>
      </c>
      <c r="U3022" s="25">
        <f>VLOOKUP($A3022,Database!$A:$Y,12,FALSE)</f>
        <v>0</v>
      </c>
      <c r="V3022" s="25" t="str">
        <f>VLOOKUP(A3022,Database!A:M,13,FALSE)</f>
        <v>À venir</v>
      </c>
      <c r="W3022" s="25" t="str">
        <f>VLOOKUP($A3022,Database!$A:$Y,20,FALSE)</f>
        <v/>
      </c>
      <c r="X3022" s="25" t="str">
        <f>VLOOKUP($A3022,Database!$A:$Y,21,FALSE)</f>
        <v/>
      </c>
      <c r="Y3022" s="25" t="str">
        <f ca="1">IF(C3022&lt;NOW(),IF(AND(P3022&gt;Q3022,W3022&gt;X3022),S3022,IF(AND(P3022=Q3022,W3022=X3022),T3022,IF(AND(P3022&lt;Q3022,W3022&lt;X3022),U3022,0))),"")</f>
        <v/>
      </c>
      <c r="Z3022" s="25">
        <f>IF(AND(P3022=W3022,Q3022=X3022),1,0)</f>
        <v>1</v>
      </c>
      <c r="AA3022" s="25" t="str">
        <f>IF(Z3022=0,"",IF(ISBLANK(VLOOKUP(A3022,Database!A:AA,22,FALSE)),"",VLOOKUP(A3022,Database!A:AA,22,FALSE)))</f>
        <v>Exact</v>
      </c>
      <c r="AB3022" s="25">
        <f ca="1">IFERROR(IF(AND(Y3022&lt;&gt;"",OR(V3022="Terminé",V3022="En cours")),VLOOKUP(AA3022,Setup_ScoreExactBonus!A:D,4,FALSE),0),0)</f>
        <v>0</v>
      </c>
      <c r="AC3022" s="31" t="str">
        <f t="shared" ca="1" si="8"/>
        <v/>
      </c>
      <c r="AD3022" s="31">
        <f ca="1">SUMIFS(AC$2:AC3022,D$2:D3022,D3022)*IF(R3022=0,1,2)</f>
        <v>0</v>
      </c>
    </row>
    <row r="3023" spans="1:30" x14ac:dyDescent="0.35">
      <c r="A3023" s="31">
        <f>IF(ISBLANK(B3023),"",COUNTIF(B$2:B3023,B3023))-1</f>
        <v>77</v>
      </c>
      <c r="B3023" s="31">
        <v>19</v>
      </c>
      <c r="C3023" s="10">
        <f>VLOOKUP($A3023,Database!$A:$Y,7,FALSE)</f>
        <v>46203.791666666664</v>
      </c>
      <c r="D3023" s="31" t="str">
        <f>VLOOKUP(Pronostics!$B3023,Setup_MPP!$A:$G,3,FALSE)</f>
        <v>Joueur19</v>
      </c>
      <c r="E3023" s="31" t="str">
        <f>VLOOKUP(Pronostics!$B3023,Setup_MPP!$A:$G,2,FALSE)</f>
        <v>Joueur19</v>
      </c>
      <c r="F3023" s="31" t="str">
        <f>VLOOKUP($B3023,Setup_MPP!$A:$E,4,FALSE)</f>
        <v>#D5D5D5</v>
      </c>
      <c r="G3023" s="31" t="str">
        <f>VLOOKUP($B3023,Setup_MPP!$A:$E,5,FALSE)</f>
        <v>#727272</v>
      </c>
      <c r="H3023" s="31" t="str">
        <f>IFERROR(IF(AND(A3023&gt;=1,A3023&lt;=104),VLOOKUP($A3023,Location!$A:$J,6,FALSE),IF(A3023=0,"Avant l'ouverture",IF(OR(A3023=105,A3023=106),"Bonus"))),"")</f>
        <v>1/16 Finale</v>
      </c>
      <c r="I3023" s="31" t="str">
        <f>IF(LEFT(H3023,4)="Tour",VLOOKUP(A3023,Database!$A:$C,3,FALSE),"")</f>
        <v/>
      </c>
      <c r="J3023" s="31" t="str">
        <f>VLOOKUP($A3023,Location!$A:$J,7,FALSE)</f>
        <v>TBD</v>
      </c>
      <c r="K3023" s="31" t="str">
        <f>IFERROR(VLOOKUP(J3023,Setup_Team!$B:$C,2,FALSE), "TDB")</f>
        <v>TDB</v>
      </c>
      <c r="L3023" s="31" t="str">
        <f>VLOOKUP($A3023,Location!$A:$J,8,FALSE)</f>
        <v>TBD</v>
      </c>
      <c r="M3023" s="31" t="str">
        <f>IFERROR(VLOOKUP(L3023,Setup_Team!$B:$C,2,FALSE), "TDB")</f>
        <v>TDB</v>
      </c>
      <c r="N3023" s="31" t="str">
        <f>VLOOKUP($A3023,Location!$A:$J,9,FALSE)</f>
        <v>Arlington, Dallas, Texas</v>
      </c>
      <c r="O3023" s="31" t="str">
        <f>VLOOKUP($A3023,Location!$A:$J,10,FALSE)</f>
        <v>AT&amp;T Stadium</v>
      </c>
      <c r="R3023" s="31">
        <v>0</v>
      </c>
      <c r="S3023" s="25">
        <f>VLOOKUP($A3023,Database!$A:$Y,10,FALSE)</f>
        <v>0</v>
      </c>
      <c r="T3023" s="25">
        <f>VLOOKUP($A3023,Database!$A:$Y,11,FALSE)</f>
        <v>0</v>
      </c>
      <c r="U3023" s="25">
        <f>VLOOKUP($A3023,Database!$A:$Y,12,FALSE)</f>
        <v>0</v>
      </c>
      <c r="V3023" s="25" t="str">
        <f>VLOOKUP(A3023,Database!A:M,13,FALSE)</f>
        <v>À venir</v>
      </c>
      <c r="W3023" s="25" t="str">
        <f>VLOOKUP($A3023,Database!$A:$Y,20,FALSE)</f>
        <v/>
      </c>
      <c r="X3023" s="25" t="str">
        <f>VLOOKUP($A3023,Database!$A:$Y,21,FALSE)</f>
        <v/>
      </c>
      <c r="Y3023" s="25" t="str">
        <f ca="1">IF(C3023&lt;NOW(),IF(AND(P3023&gt;Q3023,W3023&gt;X3023),S3023,IF(AND(P3023=Q3023,W3023=X3023),T3023,IF(AND(P3023&lt;Q3023,W3023&lt;X3023),U3023,0))),"")</f>
        <v/>
      </c>
      <c r="Z3023" s="25">
        <f>IF(AND(P3023=W3023,Q3023=X3023),1,0)</f>
        <v>1</v>
      </c>
      <c r="AA3023" s="25" t="str">
        <f>IF(Z3023=0,"",IF(ISBLANK(VLOOKUP(A3023,Database!A:AA,22,FALSE)),"",VLOOKUP(A3023,Database!A:AA,22,FALSE)))</f>
        <v>Exact</v>
      </c>
      <c r="AB3023" s="25">
        <f ca="1">IFERROR(IF(AND(Y3023&lt;&gt;"",OR(V3023="Terminé",V3023="En cours")),VLOOKUP(AA3023,Setup_ScoreExactBonus!A:D,4,FALSE),0),0)</f>
        <v>0</v>
      </c>
      <c r="AC3023" s="31" t="str">
        <f t="shared" ca="1" si="8"/>
        <v/>
      </c>
      <c r="AD3023" s="31">
        <f ca="1">SUMIFS(AC$2:AC3023,D$2:D3023,D3023)*IF(R3023=0,1,2)</f>
        <v>0</v>
      </c>
    </row>
    <row r="3024" spans="1:30" x14ac:dyDescent="0.35">
      <c r="A3024" s="31">
        <f>IF(ISBLANK(B3024),"",COUNTIF(B$2:B3024,B3024))-1</f>
        <v>77</v>
      </c>
      <c r="B3024" s="31">
        <v>20</v>
      </c>
      <c r="C3024" s="10">
        <f>VLOOKUP($A3024,Database!$A:$Y,7,FALSE)</f>
        <v>46203.791666666664</v>
      </c>
      <c r="D3024" s="31" t="str">
        <f>VLOOKUP(Pronostics!$B3024,Setup_MPP!$A:$G,3,FALSE)</f>
        <v>Joueur20</v>
      </c>
      <c r="E3024" s="31" t="str">
        <f>VLOOKUP(Pronostics!$B3024,Setup_MPP!$A:$G,2,FALSE)</f>
        <v>Joueur20</v>
      </c>
      <c r="F3024" s="31" t="str">
        <f>VLOOKUP($B3024,Setup_MPP!$A:$E,4,FALSE)</f>
        <v>#D5D5D5</v>
      </c>
      <c r="G3024" s="31" t="str">
        <f>VLOOKUP($B3024,Setup_MPP!$A:$E,5,FALSE)</f>
        <v>#727272</v>
      </c>
      <c r="H3024" s="31" t="str">
        <f>IFERROR(IF(AND(A3024&gt;=1,A3024&lt;=104),VLOOKUP($A3024,Location!$A:$J,6,FALSE),IF(A3024=0,"Avant l'ouverture",IF(OR(A3024=105,A3024=106),"Bonus"))),"")</f>
        <v>1/16 Finale</v>
      </c>
      <c r="I3024" s="31" t="str">
        <f>IF(LEFT(H3024,4)="Tour",VLOOKUP(A3024,Database!$A:$C,3,FALSE),"")</f>
        <v/>
      </c>
      <c r="J3024" s="31" t="str">
        <f>VLOOKUP($A3024,Location!$A:$J,7,FALSE)</f>
        <v>TBD</v>
      </c>
      <c r="K3024" s="31" t="str">
        <f>IFERROR(VLOOKUP(J3024,Setup_Team!$B:$C,2,FALSE), "TDB")</f>
        <v>TDB</v>
      </c>
      <c r="L3024" s="31" t="str">
        <f>VLOOKUP($A3024,Location!$A:$J,8,FALSE)</f>
        <v>TBD</v>
      </c>
      <c r="M3024" s="31" t="str">
        <f>IFERROR(VLOOKUP(L3024,Setup_Team!$B:$C,2,FALSE), "TDB")</f>
        <v>TDB</v>
      </c>
      <c r="N3024" s="31" t="str">
        <f>VLOOKUP($A3024,Location!$A:$J,9,FALSE)</f>
        <v>Arlington, Dallas, Texas</v>
      </c>
      <c r="O3024" s="31" t="str">
        <f>VLOOKUP($A3024,Location!$A:$J,10,FALSE)</f>
        <v>AT&amp;T Stadium</v>
      </c>
      <c r="R3024" s="31">
        <v>0</v>
      </c>
      <c r="S3024" s="25">
        <f>VLOOKUP($A3024,Database!$A:$Y,10,FALSE)</f>
        <v>0</v>
      </c>
      <c r="T3024" s="25">
        <f>VLOOKUP($A3024,Database!$A:$Y,11,FALSE)</f>
        <v>0</v>
      </c>
      <c r="U3024" s="25">
        <f>VLOOKUP($A3024,Database!$A:$Y,12,FALSE)</f>
        <v>0</v>
      </c>
      <c r="V3024" s="25" t="str">
        <f>VLOOKUP(A3024,Database!A:M,13,FALSE)</f>
        <v>À venir</v>
      </c>
      <c r="W3024" s="25" t="str">
        <f>VLOOKUP($A3024,Database!$A:$Y,20,FALSE)</f>
        <v/>
      </c>
      <c r="X3024" s="25" t="str">
        <f>VLOOKUP($A3024,Database!$A:$Y,21,FALSE)</f>
        <v/>
      </c>
      <c r="Y3024" s="25" t="str">
        <f ca="1">IF(C3024&lt;NOW(),IF(AND(P3024&gt;Q3024,W3024&gt;X3024),S3024,IF(AND(P3024=Q3024,W3024=X3024),T3024,IF(AND(P3024&lt;Q3024,W3024&lt;X3024),U3024,0))),"")</f>
        <v/>
      </c>
      <c r="Z3024" s="25">
        <f>IF(AND(P3024=W3024,Q3024=X3024),1,0)</f>
        <v>1</v>
      </c>
      <c r="AA3024" s="25" t="str">
        <f>IF(Z3024=0,"",IF(ISBLANK(VLOOKUP(A3024,Database!A:AA,22,FALSE)),"",VLOOKUP(A3024,Database!A:AA,22,FALSE)))</f>
        <v>Exact</v>
      </c>
      <c r="AB3024" s="25">
        <f ca="1">IFERROR(IF(AND(Y3024&lt;&gt;"",OR(V3024="Terminé",V3024="En cours")),VLOOKUP(AA3024,Setup_ScoreExactBonus!A:D,4,FALSE),0),0)</f>
        <v>0</v>
      </c>
      <c r="AC3024" s="31" t="str">
        <f t="shared" ca="1" si="8"/>
        <v/>
      </c>
      <c r="AD3024" s="31">
        <f ca="1">SUMIFS(AC$2:AC3024,D$2:D3024,D3024)*IF(R3024=0,1,2)</f>
        <v>0</v>
      </c>
    </row>
    <row r="3025" spans="1:30" x14ac:dyDescent="0.35">
      <c r="A3025" s="31">
        <f>IF(ISBLANK(B3025),"",COUNTIF(B$2:B3025,B3025))-1</f>
        <v>77</v>
      </c>
      <c r="B3025" s="31">
        <v>21</v>
      </c>
      <c r="C3025" s="10">
        <f>VLOOKUP($A3025,Database!$A:$Y,7,FALSE)</f>
        <v>46203.791666666664</v>
      </c>
      <c r="D3025" s="31" t="str">
        <f>VLOOKUP(Pronostics!$B3025,Setup_MPP!$A:$G,3,FALSE)</f>
        <v>Joueur21</v>
      </c>
      <c r="E3025" s="31" t="str">
        <f>VLOOKUP(Pronostics!$B3025,Setup_MPP!$A:$G,2,FALSE)</f>
        <v>Joueur21</v>
      </c>
      <c r="F3025" s="31" t="str">
        <f>VLOOKUP($B3025,Setup_MPP!$A:$E,4,FALSE)</f>
        <v>#D5D5D5</v>
      </c>
      <c r="G3025" s="31" t="str">
        <f>VLOOKUP($B3025,Setup_MPP!$A:$E,5,FALSE)</f>
        <v>#727272</v>
      </c>
      <c r="H3025" s="31" t="str">
        <f>IFERROR(IF(AND(A3025&gt;=1,A3025&lt;=104),VLOOKUP($A3025,Location!$A:$J,6,FALSE),IF(A3025=0,"Avant l'ouverture",IF(OR(A3025=105,A3025=106),"Bonus"))),"")</f>
        <v>1/16 Finale</v>
      </c>
      <c r="I3025" s="31" t="str">
        <f>IF(LEFT(H3025,4)="Tour",VLOOKUP(A3025,Database!$A:$C,3,FALSE),"")</f>
        <v/>
      </c>
      <c r="J3025" s="31" t="str">
        <f>VLOOKUP($A3025,Location!$A:$J,7,FALSE)</f>
        <v>TBD</v>
      </c>
      <c r="K3025" s="31" t="str">
        <f>IFERROR(VLOOKUP(J3025,Setup_Team!$B:$C,2,FALSE), "TDB")</f>
        <v>TDB</v>
      </c>
      <c r="L3025" s="31" t="str">
        <f>VLOOKUP($A3025,Location!$A:$J,8,FALSE)</f>
        <v>TBD</v>
      </c>
      <c r="M3025" s="31" t="str">
        <f>IFERROR(VLOOKUP(L3025,Setup_Team!$B:$C,2,FALSE), "TDB")</f>
        <v>TDB</v>
      </c>
      <c r="N3025" s="31" t="str">
        <f>VLOOKUP($A3025,Location!$A:$J,9,FALSE)</f>
        <v>Arlington, Dallas, Texas</v>
      </c>
      <c r="O3025" s="31" t="str">
        <f>VLOOKUP($A3025,Location!$A:$J,10,FALSE)</f>
        <v>AT&amp;T Stadium</v>
      </c>
      <c r="R3025" s="31">
        <v>0</v>
      </c>
      <c r="S3025" s="25">
        <f>VLOOKUP($A3025,Database!$A:$Y,10,FALSE)</f>
        <v>0</v>
      </c>
      <c r="T3025" s="25">
        <f>VLOOKUP($A3025,Database!$A:$Y,11,FALSE)</f>
        <v>0</v>
      </c>
      <c r="U3025" s="25">
        <f>VLOOKUP($A3025,Database!$A:$Y,12,FALSE)</f>
        <v>0</v>
      </c>
      <c r="V3025" s="25" t="str">
        <f>VLOOKUP(A3025,Database!A:M,13,FALSE)</f>
        <v>À venir</v>
      </c>
      <c r="W3025" s="25" t="str">
        <f>VLOOKUP($A3025,Database!$A:$Y,20,FALSE)</f>
        <v/>
      </c>
      <c r="X3025" s="25" t="str">
        <f>VLOOKUP($A3025,Database!$A:$Y,21,FALSE)</f>
        <v/>
      </c>
      <c r="Y3025" s="25" t="str">
        <f ca="1">IF(C3025&lt;NOW(),IF(AND(P3025&gt;Q3025,W3025&gt;X3025),S3025,IF(AND(P3025=Q3025,W3025=X3025),T3025,IF(AND(P3025&lt;Q3025,W3025&lt;X3025),U3025,0))),"")</f>
        <v/>
      </c>
      <c r="Z3025" s="25">
        <f>IF(AND(P3025=W3025,Q3025=X3025),1,0)</f>
        <v>1</v>
      </c>
      <c r="AA3025" s="25" t="str">
        <f>IF(Z3025=0,"",IF(ISBLANK(VLOOKUP(A3025,Database!A:AA,22,FALSE)),"",VLOOKUP(A3025,Database!A:AA,22,FALSE)))</f>
        <v>Exact</v>
      </c>
      <c r="AB3025" s="25">
        <f ca="1">IFERROR(IF(AND(Y3025&lt;&gt;"",OR(V3025="Terminé",V3025="En cours")),VLOOKUP(AA3025,Setup_ScoreExactBonus!A:D,4,FALSE),0),0)</f>
        <v>0</v>
      </c>
      <c r="AC3025" s="31" t="str">
        <f t="shared" ca="1" si="8"/>
        <v/>
      </c>
      <c r="AD3025" s="31">
        <f ca="1">SUMIFS(AC$2:AC3025,D$2:D3025,D3025)*IF(R3025=0,1,2)</f>
        <v>0</v>
      </c>
    </row>
    <row r="3026" spans="1:30" x14ac:dyDescent="0.35">
      <c r="A3026" s="31">
        <f>IF(ISBLANK(B3026),"",COUNTIF(B$2:B3026,B3026))-1</f>
        <v>77</v>
      </c>
      <c r="B3026" s="31">
        <v>22</v>
      </c>
      <c r="C3026" s="10">
        <f>VLOOKUP($A3026,Database!$A:$Y,7,FALSE)</f>
        <v>46203.791666666664</v>
      </c>
      <c r="D3026" s="31" t="str">
        <f>VLOOKUP(Pronostics!$B3026,Setup_MPP!$A:$G,3,FALSE)</f>
        <v>Joueur22</v>
      </c>
      <c r="E3026" s="31" t="str">
        <f>VLOOKUP(Pronostics!$B3026,Setup_MPP!$A:$G,2,FALSE)</f>
        <v>Joueur22</v>
      </c>
      <c r="F3026" s="31" t="str">
        <f>VLOOKUP($B3026,Setup_MPP!$A:$E,4,FALSE)</f>
        <v>#D5D5D5</v>
      </c>
      <c r="G3026" s="31" t="str">
        <f>VLOOKUP($B3026,Setup_MPP!$A:$E,5,FALSE)</f>
        <v>#727272</v>
      </c>
      <c r="H3026" s="31" t="str">
        <f>IFERROR(IF(AND(A3026&gt;=1,A3026&lt;=104),VLOOKUP($A3026,Location!$A:$J,6,FALSE),IF(A3026=0,"Avant l'ouverture",IF(OR(A3026=105,A3026=106),"Bonus"))),"")</f>
        <v>1/16 Finale</v>
      </c>
      <c r="I3026" s="31" t="str">
        <f>IF(LEFT(H3026,4)="Tour",VLOOKUP(A3026,Database!$A:$C,3,FALSE),"")</f>
        <v/>
      </c>
      <c r="J3026" s="31" t="str">
        <f>VLOOKUP($A3026,Location!$A:$J,7,FALSE)</f>
        <v>TBD</v>
      </c>
      <c r="K3026" s="31" t="str">
        <f>IFERROR(VLOOKUP(J3026,Setup_Team!$B:$C,2,FALSE), "TDB")</f>
        <v>TDB</v>
      </c>
      <c r="L3026" s="31" t="str">
        <f>VLOOKUP($A3026,Location!$A:$J,8,FALSE)</f>
        <v>TBD</v>
      </c>
      <c r="M3026" s="31" t="str">
        <f>IFERROR(VLOOKUP(L3026,Setup_Team!$B:$C,2,FALSE), "TDB")</f>
        <v>TDB</v>
      </c>
      <c r="N3026" s="31" t="str">
        <f>VLOOKUP($A3026,Location!$A:$J,9,FALSE)</f>
        <v>Arlington, Dallas, Texas</v>
      </c>
      <c r="O3026" s="31" t="str">
        <f>VLOOKUP($A3026,Location!$A:$J,10,FALSE)</f>
        <v>AT&amp;T Stadium</v>
      </c>
      <c r="R3026" s="31">
        <v>0</v>
      </c>
      <c r="S3026" s="25">
        <f>VLOOKUP($A3026,Database!$A:$Y,10,FALSE)</f>
        <v>0</v>
      </c>
      <c r="T3026" s="25">
        <f>VLOOKUP($A3026,Database!$A:$Y,11,FALSE)</f>
        <v>0</v>
      </c>
      <c r="U3026" s="25">
        <f>VLOOKUP($A3026,Database!$A:$Y,12,FALSE)</f>
        <v>0</v>
      </c>
      <c r="V3026" s="25" t="str">
        <f>VLOOKUP(A3026,Database!A:M,13,FALSE)</f>
        <v>À venir</v>
      </c>
      <c r="W3026" s="25" t="str">
        <f>VLOOKUP($A3026,Database!$A:$Y,20,FALSE)</f>
        <v/>
      </c>
      <c r="X3026" s="25" t="str">
        <f>VLOOKUP($A3026,Database!$A:$Y,21,FALSE)</f>
        <v/>
      </c>
      <c r="Y3026" s="25" t="str">
        <f ca="1">IF(C3026&lt;NOW(),IF(AND(P3026&gt;Q3026,W3026&gt;X3026),S3026,IF(AND(P3026=Q3026,W3026=X3026),T3026,IF(AND(P3026&lt;Q3026,W3026&lt;X3026),U3026,0))),"")</f>
        <v/>
      </c>
      <c r="Z3026" s="25">
        <f>IF(AND(P3026=W3026,Q3026=X3026),1,0)</f>
        <v>1</v>
      </c>
      <c r="AA3026" s="25" t="str">
        <f>IF(Z3026=0,"",IF(ISBLANK(VLOOKUP(A3026,Database!A:AA,22,FALSE)),"",VLOOKUP(A3026,Database!A:AA,22,FALSE)))</f>
        <v>Exact</v>
      </c>
      <c r="AB3026" s="25">
        <f ca="1">IFERROR(IF(AND(Y3026&lt;&gt;"",OR(V3026="Terminé",V3026="En cours")),VLOOKUP(AA3026,Setup_ScoreExactBonus!A:D,4,FALSE),0),0)</f>
        <v>0</v>
      </c>
      <c r="AC3026" s="31" t="str">
        <f t="shared" ca="1" si="8"/>
        <v/>
      </c>
      <c r="AD3026" s="31">
        <f ca="1">SUMIFS(AC$2:AC3026,D$2:D3026,D3026)*IF(R3026=0,1,2)</f>
        <v>0</v>
      </c>
    </row>
    <row r="3027" spans="1:30" x14ac:dyDescent="0.35">
      <c r="A3027" s="31">
        <f>IF(ISBLANK(B3027),"",COUNTIF(B$2:B3027,B3027))-1</f>
        <v>77</v>
      </c>
      <c r="B3027" s="31">
        <v>23</v>
      </c>
      <c r="C3027" s="10">
        <f>VLOOKUP($A3027,Database!$A:$Y,7,FALSE)</f>
        <v>46203.791666666664</v>
      </c>
      <c r="D3027" s="31" t="str">
        <f>VLOOKUP(Pronostics!$B3027,Setup_MPP!$A:$G,3,FALSE)</f>
        <v>Joueur23</v>
      </c>
      <c r="E3027" s="31" t="str">
        <f>VLOOKUP(Pronostics!$B3027,Setup_MPP!$A:$G,2,FALSE)</f>
        <v>Joueur23</v>
      </c>
      <c r="F3027" s="31" t="str">
        <f>VLOOKUP($B3027,Setup_MPP!$A:$E,4,FALSE)</f>
        <v>#D5D5D5</v>
      </c>
      <c r="G3027" s="31" t="str">
        <f>VLOOKUP($B3027,Setup_MPP!$A:$E,5,FALSE)</f>
        <v>#727272</v>
      </c>
      <c r="H3027" s="31" t="str">
        <f>IFERROR(IF(AND(A3027&gt;=1,A3027&lt;=104),VLOOKUP($A3027,Location!$A:$J,6,FALSE),IF(A3027=0,"Avant l'ouverture",IF(OR(A3027=105,A3027=106),"Bonus"))),"")</f>
        <v>1/16 Finale</v>
      </c>
      <c r="I3027" s="31" t="str">
        <f>IF(LEFT(H3027,4)="Tour",VLOOKUP(A3027,Database!$A:$C,3,FALSE),"")</f>
        <v/>
      </c>
      <c r="J3027" s="31" t="str">
        <f>VLOOKUP($A3027,Location!$A:$J,7,FALSE)</f>
        <v>TBD</v>
      </c>
      <c r="K3027" s="31" t="str">
        <f>IFERROR(VLOOKUP(J3027,Setup_Team!$B:$C,2,FALSE), "TDB")</f>
        <v>TDB</v>
      </c>
      <c r="L3027" s="31" t="str">
        <f>VLOOKUP($A3027,Location!$A:$J,8,FALSE)</f>
        <v>TBD</v>
      </c>
      <c r="M3027" s="31" t="str">
        <f>IFERROR(VLOOKUP(L3027,Setup_Team!$B:$C,2,FALSE), "TDB")</f>
        <v>TDB</v>
      </c>
      <c r="N3027" s="31" t="str">
        <f>VLOOKUP($A3027,Location!$A:$J,9,FALSE)</f>
        <v>Arlington, Dallas, Texas</v>
      </c>
      <c r="O3027" s="31" t="str">
        <f>VLOOKUP($A3027,Location!$A:$J,10,FALSE)</f>
        <v>AT&amp;T Stadium</v>
      </c>
      <c r="R3027" s="31">
        <v>0</v>
      </c>
      <c r="S3027" s="25">
        <f>VLOOKUP($A3027,Database!$A:$Y,10,FALSE)</f>
        <v>0</v>
      </c>
      <c r="T3027" s="25">
        <f>VLOOKUP($A3027,Database!$A:$Y,11,FALSE)</f>
        <v>0</v>
      </c>
      <c r="U3027" s="25">
        <f>VLOOKUP($A3027,Database!$A:$Y,12,FALSE)</f>
        <v>0</v>
      </c>
      <c r="V3027" s="25" t="str">
        <f>VLOOKUP(A3027,Database!A:M,13,FALSE)</f>
        <v>À venir</v>
      </c>
      <c r="W3027" s="25" t="str">
        <f>VLOOKUP($A3027,Database!$A:$Y,20,FALSE)</f>
        <v/>
      </c>
      <c r="X3027" s="25" t="str">
        <f>VLOOKUP($A3027,Database!$A:$Y,21,FALSE)</f>
        <v/>
      </c>
      <c r="Y3027" s="25" t="str">
        <f ca="1">IF(C3027&lt;NOW(),IF(AND(P3027&gt;Q3027,W3027&gt;X3027),S3027,IF(AND(P3027=Q3027,W3027=X3027),T3027,IF(AND(P3027&lt;Q3027,W3027&lt;X3027),U3027,0))),"")</f>
        <v/>
      </c>
      <c r="Z3027" s="25">
        <f>IF(AND(P3027=W3027,Q3027=X3027),1,0)</f>
        <v>1</v>
      </c>
      <c r="AA3027" s="25" t="str">
        <f>IF(Z3027=0,"",IF(ISBLANK(VLOOKUP(A3027,Database!A:AA,22,FALSE)),"",VLOOKUP(A3027,Database!A:AA,22,FALSE)))</f>
        <v>Exact</v>
      </c>
      <c r="AB3027" s="25">
        <f ca="1">IFERROR(IF(AND(Y3027&lt;&gt;"",OR(V3027="Terminé",V3027="En cours")),VLOOKUP(AA3027,Setup_ScoreExactBonus!A:D,4,FALSE),0),0)</f>
        <v>0</v>
      </c>
      <c r="AC3027" s="31" t="str">
        <f t="shared" ca="1" si="8"/>
        <v/>
      </c>
      <c r="AD3027" s="31">
        <f ca="1">SUMIFS(AC$2:AC3027,D$2:D3027,D3027)*IF(R3027=0,1,2)</f>
        <v>0</v>
      </c>
    </row>
    <row r="3028" spans="1:30" x14ac:dyDescent="0.35">
      <c r="A3028" s="31">
        <f>IF(ISBLANK(B3028),"",COUNTIF(B$2:B3028,B3028))-1</f>
        <v>77</v>
      </c>
      <c r="B3028" s="31">
        <v>24</v>
      </c>
      <c r="C3028" s="10">
        <f>VLOOKUP($A3028,Database!$A:$Y,7,FALSE)</f>
        <v>46203.791666666664</v>
      </c>
      <c r="D3028" s="31" t="str">
        <f>VLOOKUP(Pronostics!$B3028,Setup_MPP!$A:$G,3,FALSE)</f>
        <v>Joueur24</v>
      </c>
      <c r="E3028" s="31" t="str">
        <f>VLOOKUP(Pronostics!$B3028,Setup_MPP!$A:$G,2,FALSE)</f>
        <v>Joueur24</v>
      </c>
      <c r="F3028" s="31" t="str">
        <f>VLOOKUP($B3028,Setup_MPP!$A:$E,4,FALSE)</f>
        <v>#D5D5D5</v>
      </c>
      <c r="G3028" s="31" t="str">
        <f>VLOOKUP($B3028,Setup_MPP!$A:$E,5,FALSE)</f>
        <v>#727272</v>
      </c>
      <c r="H3028" s="31" t="str">
        <f>IFERROR(IF(AND(A3028&gt;=1,A3028&lt;=104),VLOOKUP($A3028,Location!$A:$J,6,FALSE),IF(A3028=0,"Avant l'ouverture",IF(OR(A3028=105,A3028=106),"Bonus"))),"")</f>
        <v>1/16 Finale</v>
      </c>
      <c r="I3028" s="31" t="str">
        <f>IF(LEFT(H3028,4)="Tour",VLOOKUP(A3028,Database!$A:$C,3,FALSE),"")</f>
        <v/>
      </c>
      <c r="J3028" s="31" t="str">
        <f>VLOOKUP($A3028,Location!$A:$J,7,FALSE)</f>
        <v>TBD</v>
      </c>
      <c r="K3028" s="31" t="str">
        <f>IFERROR(VLOOKUP(J3028,Setup_Team!$B:$C,2,FALSE), "TDB")</f>
        <v>TDB</v>
      </c>
      <c r="L3028" s="31" t="str">
        <f>VLOOKUP($A3028,Location!$A:$J,8,FALSE)</f>
        <v>TBD</v>
      </c>
      <c r="M3028" s="31" t="str">
        <f>IFERROR(VLOOKUP(L3028,Setup_Team!$B:$C,2,FALSE), "TDB")</f>
        <v>TDB</v>
      </c>
      <c r="N3028" s="31" t="str">
        <f>VLOOKUP($A3028,Location!$A:$J,9,FALSE)</f>
        <v>Arlington, Dallas, Texas</v>
      </c>
      <c r="O3028" s="31" t="str">
        <f>VLOOKUP($A3028,Location!$A:$J,10,FALSE)</f>
        <v>AT&amp;T Stadium</v>
      </c>
      <c r="R3028" s="31">
        <v>0</v>
      </c>
      <c r="S3028" s="25">
        <f>VLOOKUP($A3028,Database!$A:$Y,10,FALSE)</f>
        <v>0</v>
      </c>
      <c r="T3028" s="25">
        <f>VLOOKUP($A3028,Database!$A:$Y,11,FALSE)</f>
        <v>0</v>
      </c>
      <c r="U3028" s="25">
        <f>VLOOKUP($A3028,Database!$A:$Y,12,FALSE)</f>
        <v>0</v>
      </c>
      <c r="V3028" s="25" t="str">
        <f>VLOOKUP(A3028,Database!A:M,13,FALSE)</f>
        <v>À venir</v>
      </c>
      <c r="W3028" s="25" t="str">
        <f>VLOOKUP($A3028,Database!$A:$Y,20,FALSE)</f>
        <v/>
      </c>
      <c r="X3028" s="25" t="str">
        <f>VLOOKUP($A3028,Database!$A:$Y,21,FALSE)</f>
        <v/>
      </c>
      <c r="Y3028" s="25" t="str">
        <f ca="1">IF(C3028&lt;NOW(),IF(AND(P3028&gt;Q3028,W3028&gt;X3028),S3028,IF(AND(P3028=Q3028,W3028=X3028),T3028,IF(AND(P3028&lt;Q3028,W3028&lt;X3028),U3028,0))),"")</f>
        <v/>
      </c>
      <c r="Z3028" s="25">
        <f>IF(AND(P3028=W3028,Q3028=X3028),1,0)</f>
        <v>1</v>
      </c>
      <c r="AA3028" s="25" t="str">
        <f>IF(Z3028=0,"",IF(ISBLANK(VLOOKUP(A3028,Database!A:AA,22,FALSE)),"",VLOOKUP(A3028,Database!A:AA,22,FALSE)))</f>
        <v>Exact</v>
      </c>
      <c r="AB3028" s="25">
        <f ca="1">IFERROR(IF(AND(Y3028&lt;&gt;"",OR(V3028="Terminé",V3028="En cours")),VLOOKUP(AA3028,Setup_ScoreExactBonus!A:D,4,FALSE),0),0)</f>
        <v>0</v>
      </c>
      <c r="AC3028" s="31" t="str">
        <f t="shared" ca="1" si="8"/>
        <v/>
      </c>
      <c r="AD3028" s="31">
        <f ca="1">SUMIFS(AC$2:AC3028,D$2:D3028,D3028)*IF(R3028=0,1,2)</f>
        <v>0</v>
      </c>
    </row>
    <row r="3029" spans="1:30" x14ac:dyDescent="0.35">
      <c r="A3029" s="31">
        <f>IF(ISBLANK(B3029),"",COUNTIF(B$2:B3029,B3029))-1</f>
        <v>77</v>
      </c>
      <c r="B3029" s="31">
        <v>25</v>
      </c>
      <c r="C3029" s="10">
        <f>VLOOKUP($A3029,Database!$A:$Y,7,FALSE)</f>
        <v>46203.791666666664</v>
      </c>
      <c r="D3029" s="31" t="str">
        <f>VLOOKUP(Pronostics!$B3029,Setup_MPP!$A:$G,3,FALSE)</f>
        <v>Joueur25</v>
      </c>
      <c r="E3029" s="31" t="str">
        <f>VLOOKUP(Pronostics!$B3029,Setup_MPP!$A:$G,2,FALSE)</f>
        <v>Joueur25</v>
      </c>
      <c r="F3029" s="31" t="str">
        <f>VLOOKUP($B3029,Setup_MPP!$A:$E,4,FALSE)</f>
        <v>#D5D5D5</v>
      </c>
      <c r="G3029" s="31" t="str">
        <f>VLOOKUP($B3029,Setup_MPP!$A:$E,5,FALSE)</f>
        <v>#727272</v>
      </c>
      <c r="H3029" s="31" t="str">
        <f>IFERROR(IF(AND(A3029&gt;=1,A3029&lt;=104),VLOOKUP($A3029,Location!$A:$J,6,FALSE),IF(A3029=0,"Avant l'ouverture",IF(OR(A3029=105,A3029=106),"Bonus"))),"")</f>
        <v>1/16 Finale</v>
      </c>
      <c r="I3029" s="31" t="str">
        <f>IF(LEFT(H3029,4)="Tour",VLOOKUP(A3029,Database!$A:$C,3,FALSE),"")</f>
        <v/>
      </c>
      <c r="J3029" s="31" t="str">
        <f>VLOOKUP($A3029,Location!$A:$J,7,FALSE)</f>
        <v>TBD</v>
      </c>
      <c r="K3029" s="31" t="str">
        <f>IFERROR(VLOOKUP(J3029,Setup_Team!$B:$C,2,FALSE), "TDB")</f>
        <v>TDB</v>
      </c>
      <c r="L3029" s="31" t="str">
        <f>VLOOKUP($A3029,Location!$A:$J,8,FALSE)</f>
        <v>TBD</v>
      </c>
      <c r="M3029" s="31" t="str">
        <f>IFERROR(VLOOKUP(L3029,Setup_Team!$B:$C,2,FALSE), "TDB")</f>
        <v>TDB</v>
      </c>
      <c r="N3029" s="31" t="str">
        <f>VLOOKUP($A3029,Location!$A:$J,9,FALSE)</f>
        <v>Arlington, Dallas, Texas</v>
      </c>
      <c r="O3029" s="31" t="str">
        <f>VLOOKUP($A3029,Location!$A:$J,10,FALSE)</f>
        <v>AT&amp;T Stadium</v>
      </c>
      <c r="R3029" s="31">
        <v>0</v>
      </c>
      <c r="S3029" s="25">
        <f>VLOOKUP($A3029,Database!$A:$Y,10,FALSE)</f>
        <v>0</v>
      </c>
      <c r="T3029" s="25">
        <f>VLOOKUP($A3029,Database!$A:$Y,11,FALSE)</f>
        <v>0</v>
      </c>
      <c r="U3029" s="25">
        <f>VLOOKUP($A3029,Database!$A:$Y,12,FALSE)</f>
        <v>0</v>
      </c>
      <c r="V3029" s="25" t="str">
        <f>VLOOKUP(A3029,Database!A:M,13,FALSE)</f>
        <v>À venir</v>
      </c>
      <c r="W3029" s="25" t="str">
        <f>VLOOKUP($A3029,Database!$A:$Y,20,FALSE)</f>
        <v/>
      </c>
      <c r="X3029" s="25" t="str">
        <f>VLOOKUP($A3029,Database!$A:$Y,21,FALSE)</f>
        <v/>
      </c>
      <c r="Y3029" s="25" t="str">
        <f ca="1">IF(C3029&lt;NOW(),IF(AND(P3029&gt;Q3029,W3029&gt;X3029),S3029,IF(AND(P3029=Q3029,W3029=X3029),T3029,IF(AND(P3029&lt;Q3029,W3029&lt;X3029),U3029,0))),"")</f>
        <v/>
      </c>
      <c r="Z3029" s="25">
        <f>IF(AND(P3029=W3029,Q3029=X3029),1,0)</f>
        <v>1</v>
      </c>
      <c r="AA3029" s="25" t="str">
        <f>IF(Z3029=0,"",IF(ISBLANK(VLOOKUP(A3029,Database!A:AA,22,FALSE)),"",VLOOKUP(A3029,Database!A:AA,22,FALSE)))</f>
        <v>Exact</v>
      </c>
      <c r="AB3029" s="25">
        <f ca="1">IFERROR(IF(AND(Y3029&lt;&gt;"",OR(V3029="Terminé",V3029="En cours")),VLOOKUP(AA3029,Setup_ScoreExactBonus!A:D,4,FALSE),0),0)</f>
        <v>0</v>
      </c>
      <c r="AC3029" s="31" t="str">
        <f t="shared" ca="1" si="8"/>
        <v/>
      </c>
      <c r="AD3029" s="31">
        <f ca="1">SUMIFS(AC$2:AC3029,D$2:D3029,D3029)*IF(R3029=0,1,2)</f>
        <v>0</v>
      </c>
    </row>
    <row r="3030" spans="1:30" x14ac:dyDescent="0.35">
      <c r="A3030" s="31">
        <f>IF(ISBLANK(B3030),"",COUNTIF(B$2:B3030,B3030))-1</f>
        <v>77</v>
      </c>
      <c r="B3030" s="31">
        <v>26</v>
      </c>
      <c r="C3030" s="10">
        <f>VLOOKUP($A3030,Database!$A:$Y,7,FALSE)</f>
        <v>46203.791666666664</v>
      </c>
      <c r="D3030" s="31" t="str">
        <f>VLOOKUP(Pronostics!$B3030,Setup_MPP!$A:$G,3,FALSE)</f>
        <v>Joueur26</v>
      </c>
      <c r="E3030" s="31" t="str">
        <f>VLOOKUP(Pronostics!$B3030,Setup_MPP!$A:$G,2,FALSE)</f>
        <v>Joueur26</v>
      </c>
      <c r="F3030" s="31" t="str">
        <f>VLOOKUP($B3030,Setup_MPP!$A:$E,4,FALSE)</f>
        <v>#D5D5D5</v>
      </c>
      <c r="G3030" s="31" t="str">
        <f>VLOOKUP($B3030,Setup_MPP!$A:$E,5,FALSE)</f>
        <v>#727272</v>
      </c>
      <c r="H3030" s="31" t="str">
        <f>IFERROR(IF(AND(A3030&gt;=1,A3030&lt;=104),VLOOKUP($A3030,Location!$A:$J,6,FALSE),IF(A3030=0,"Avant l'ouverture",IF(OR(A3030=105,A3030=106),"Bonus"))),"")</f>
        <v>1/16 Finale</v>
      </c>
      <c r="I3030" s="31" t="str">
        <f>IF(LEFT(H3030,4)="Tour",VLOOKUP(A3030,Database!$A:$C,3,FALSE),"")</f>
        <v/>
      </c>
      <c r="J3030" s="31" t="str">
        <f>VLOOKUP($A3030,Location!$A:$J,7,FALSE)</f>
        <v>TBD</v>
      </c>
      <c r="K3030" s="31" t="str">
        <f>IFERROR(VLOOKUP(J3030,Setup_Team!$B:$C,2,FALSE), "TDB")</f>
        <v>TDB</v>
      </c>
      <c r="L3030" s="31" t="str">
        <f>VLOOKUP($A3030,Location!$A:$J,8,FALSE)</f>
        <v>TBD</v>
      </c>
      <c r="M3030" s="31" t="str">
        <f>IFERROR(VLOOKUP(L3030,Setup_Team!$B:$C,2,FALSE), "TDB")</f>
        <v>TDB</v>
      </c>
      <c r="N3030" s="31" t="str">
        <f>VLOOKUP($A3030,Location!$A:$J,9,FALSE)</f>
        <v>Arlington, Dallas, Texas</v>
      </c>
      <c r="O3030" s="31" t="str">
        <f>VLOOKUP($A3030,Location!$A:$J,10,FALSE)</f>
        <v>AT&amp;T Stadium</v>
      </c>
      <c r="R3030" s="31">
        <v>0</v>
      </c>
      <c r="S3030" s="25">
        <f>VLOOKUP($A3030,Database!$A:$Y,10,FALSE)</f>
        <v>0</v>
      </c>
      <c r="T3030" s="25">
        <f>VLOOKUP($A3030,Database!$A:$Y,11,FALSE)</f>
        <v>0</v>
      </c>
      <c r="U3030" s="25">
        <f>VLOOKUP($A3030,Database!$A:$Y,12,FALSE)</f>
        <v>0</v>
      </c>
      <c r="V3030" s="25" t="str">
        <f>VLOOKUP(A3030,Database!A:M,13,FALSE)</f>
        <v>À venir</v>
      </c>
      <c r="W3030" s="25" t="str">
        <f>VLOOKUP($A3030,Database!$A:$Y,20,FALSE)</f>
        <v/>
      </c>
      <c r="X3030" s="25" t="str">
        <f>VLOOKUP($A3030,Database!$A:$Y,21,FALSE)</f>
        <v/>
      </c>
      <c r="Y3030" s="25" t="str">
        <f ca="1">IF(C3030&lt;NOW(),IF(AND(P3030&gt;Q3030,W3030&gt;X3030),S3030,IF(AND(P3030=Q3030,W3030=X3030),T3030,IF(AND(P3030&lt;Q3030,W3030&lt;X3030),U3030,0))),"")</f>
        <v/>
      </c>
      <c r="Z3030" s="25">
        <f>IF(AND(P3030=W3030,Q3030=X3030),1,0)</f>
        <v>1</v>
      </c>
      <c r="AA3030" s="25" t="str">
        <f>IF(Z3030=0,"",IF(ISBLANK(VLOOKUP(A3030,Database!A:AA,22,FALSE)),"",VLOOKUP(A3030,Database!A:AA,22,FALSE)))</f>
        <v>Exact</v>
      </c>
      <c r="AB3030" s="25">
        <f ca="1">IFERROR(IF(AND(Y3030&lt;&gt;"",OR(V3030="Terminé",V3030="En cours")),VLOOKUP(AA3030,Setup_ScoreExactBonus!A:D,4,FALSE),0),0)</f>
        <v>0</v>
      </c>
      <c r="AC3030" s="31" t="str">
        <f t="shared" ca="1" si="8"/>
        <v/>
      </c>
      <c r="AD3030" s="31">
        <f ca="1">SUMIFS(AC$2:AC3030,D$2:D3030,D3030)*IF(R3030=0,1,2)</f>
        <v>0</v>
      </c>
    </row>
    <row r="3031" spans="1:30" x14ac:dyDescent="0.35">
      <c r="A3031" s="31">
        <f>IF(ISBLANK(B3031),"",COUNTIF(B$2:B3031,B3031))-1</f>
        <v>77</v>
      </c>
      <c r="B3031" s="31">
        <v>27</v>
      </c>
      <c r="C3031" s="10">
        <f>VLOOKUP($A3031,Database!$A:$Y,7,FALSE)</f>
        <v>46203.791666666664</v>
      </c>
      <c r="D3031" s="31" t="str">
        <f>VLOOKUP(Pronostics!$B3031,Setup_MPP!$A:$G,3,FALSE)</f>
        <v>Joueur27</v>
      </c>
      <c r="E3031" s="31" t="str">
        <f>VLOOKUP(Pronostics!$B3031,Setup_MPP!$A:$G,2,FALSE)</f>
        <v>Joueur27</v>
      </c>
      <c r="F3031" s="31" t="str">
        <f>VLOOKUP($B3031,Setup_MPP!$A:$E,4,FALSE)</f>
        <v>#D5D5D5</v>
      </c>
      <c r="G3031" s="31" t="str">
        <f>VLOOKUP($B3031,Setup_MPP!$A:$E,5,FALSE)</f>
        <v>#727272</v>
      </c>
      <c r="H3031" s="31" t="str">
        <f>IFERROR(IF(AND(A3031&gt;=1,A3031&lt;=104),VLOOKUP($A3031,Location!$A:$J,6,FALSE),IF(A3031=0,"Avant l'ouverture",IF(OR(A3031=105,A3031=106),"Bonus"))),"")</f>
        <v>1/16 Finale</v>
      </c>
      <c r="I3031" s="31" t="str">
        <f>IF(LEFT(H3031,4)="Tour",VLOOKUP(A3031,Database!$A:$C,3,FALSE),"")</f>
        <v/>
      </c>
      <c r="J3031" s="31" t="str">
        <f>VLOOKUP($A3031,Location!$A:$J,7,FALSE)</f>
        <v>TBD</v>
      </c>
      <c r="K3031" s="31" t="str">
        <f>IFERROR(VLOOKUP(J3031,Setup_Team!$B:$C,2,FALSE), "TDB")</f>
        <v>TDB</v>
      </c>
      <c r="L3031" s="31" t="str">
        <f>VLOOKUP($A3031,Location!$A:$J,8,FALSE)</f>
        <v>TBD</v>
      </c>
      <c r="M3031" s="31" t="str">
        <f>IFERROR(VLOOKUP(L3031,Setup_Team!$B:$C,2,FALSE), "TDB")</f>
        <v>TDB</v>
      </c>
      <c r="N3031" s="31" t="str">
        <f>VLOOKUP($A3031,Location!$A:$J,9,FALSE)</f>
        <v>Arlington, Dallas, Texas</v>
      </c>
      <c r="O3031" s="31" t="str">
        <f>VLOOKUP($A3031,Location!$A:$J,10,FALSE)</f>
        <v>AT&amp;T Stadium</v>
      </c>
      <c r="R3031" s="31">
        <v>0</v>
      </c>
      <c r="S3031" s="25">
        <f>VLOOKUP($A3031,Database!$A:$Y,10,FALSE)</f>
        <v>0</v>
      </c>
      <c r="T3031" s="25">
        <f>VLOOKUP($A3031,Database!$A:$Y,11,FALSE)</f>
        <v>0</v>
      </c>
      <c r="U3031" s="25">
        <f>VLOOKUP($A3031,Database!$A:$Y,12,FALSE)</f>
        <v>0</v>
      </c>
      <c r="V3031" s="25" t="str">
        <f>VLOOKUP(A3031,Database!A:M,13,FALSE)</f>
        <v>À venir</v>
      </c>
      <c r="W3031" s="25" t="str">
        <f>VLOOKUP($A3031,Database!$A:$Y,20,FALSE)</f>
        <v/>
      </c>
      <c r="X3031" s="25" t="str">
        <f>VLOOKUP($A3031,Database!$A:$Y,21,FALSE)</f>
        <v/>
      </c>
      <c r="Y3031" s="25" t="str">
        <f ca="1">IF(C3031&lt;NOW(),IF(AND(P3031&gt;Q3031,W3031&gt;X3031),S3031,IF(AND(P3031=Q3031,W3031=X3031),T3031,IF(AND(P3031&lt;Q3031,W3031&lt;X3031),U3031,0))),"")</f>
        <v/>
      </c>
      <c r="Z3031" s="25">
        <f>IF(AND(P3031=W3031,Q3031=X3031),1,0)</f>
        <v>1</v>
      </c>
      <c r="AA3031" s="25" t="str">
        <f>IF(Z3031=0,"",IF(ISBLANK(VLOOKUP(A3031,Database!A:AA,22,FALSE)),"",VLOOKUP(A3031,Database!A:AA,22,FALSE)))</f>
        <v>Exact</v>
      </c>
      <c r="AB3031" s="25">
        <f ca="1">IFERROR(IF(AND(Y3031&lt;&gt;"",OR(V3031="Terminé",V3031="En cours")),VLOOKUP(AA3031,Setup_ScoreExactBonus!A:D,4,FALSE),0),0)</f>
        <v>0</v>
      </c>
      <c r="AC3031" s="31" t="str">
        <f t="shared" ca="1" si="8"/>
        <v/>
      </c>
      <c r="AD3031" s="31">
        <f ca="1">SUMIFS(AC$2:AC3031,D$2:D3031,D3031)*IF(R3031=0,1,2)</f>
        <v>0</v>
      </c>
    </row>
    <row r="3032" spans="1:30" x14ac:dyDescent="0.35">
      <c r="A3032" s="31">
        <f>IF(ISBLANK(B3032),"",COUNTIF(B$2:B3032,B3032))-1</f>
        <v>77</v>
      </c>
      <c r="B3032" s="31">
        <v>28</v>
      </c>
      <c r="C3032" s="10">
        <f>VLOOKUP($A3032,Database!$A:$Y,7,FALSE)</f>
        <v>46203.791666666664</v>
      </c>
      <c r="D3032" s="31" t="str">
        <f>VLOOKUP(Pronostics!$B3032,Setup_MPP!$A:$G,3,FALSE)</f>
        <v>Joueur28</v>
      </c>
      <c r="E3032" s="31" t="str">
        <f>VLOOKUP(Pronostics!$B3032,Setup_MPP!$A:$G,2,FALSE)</f>
        <v>Joueur28</v>
      </c>
      <c r="F3032" s="31" t="str">
        <f>VLOOKUP($B3032,Setup_MPP!$A:$E,4,FALSE)</f>
        <v>#D5D5D5</v>
      </c>
      <c r="G3032" s="31" t="str">
        <f>VLOOKUP($B3032,Setup_MPP!$A:$E,5,FALSE)</f>
        <v>#727272</v>
      </c>
      <c r="H3032" s="31" t="str">
        <f>IFERROR(IF(AND(A3032&gt;=1,A3032&lt;=104),VLOOKUP($A3032,Location!$A:$J,6,FALSE),IF(A3032=0,"Avant l'ouverture",IF(OR(A3032=105,A3032=106),"Bonus"))),"")</f>
        <v>1/16 Finale</v>
      </c>
      <c r="I3032" s="31" t="str">
        <f>IF(LEFT(H3032,4)="Tour",VLOOKUP(A3032,Database!$A:$C,3,FALSE),"")</f>
        <v/>
      </c>
      <c r="J3032" s="31" t="str">
        <f>VLOOKUP($A3032,Location!$A:$J,7,FALSE)</f>
        <v>TBD</v>
      </c>
      <c r="K3032" s="31" t="str">
        <f>IFERROR(VLOOKUP(J3032,Setup_Team!$B:$C,2,FALSE), "TDB")</f>
        <v>TDB</v>
      </c>
      <c r="L3032" s="31" t="str">
        <f>VLOOKUP($A3032,Location!$A:$J,8,FALSE)</f>
        <v>TBD</v>
      </c>
      <c r="M3032" s="31" t="str">
        <f>IFERROR(VLOOKUP(L3032,Setup_Team!$B:$C,2,FALSE), "TDB")</f>
        <v>TDB</v>
      </c>
      <c r="N3032" s="31" t="str">
        <f>VLOOKUP($A3032,Location!$A:$J,9,FALSE)</f>
        <v>Arlington, Dallas, Texas</v>
      </c>
      <c r="O3032" s="31" t="str">
        <f>VLOOKUP($A3032,Location!$A:$J,10,FALSE)</f>
        <v>AT&amp;T Stadium</v>
      </c>
      <c r="R3032" s="31">
        <v>0</v>
      </c>
      <c r="S3032" s="25">
        <f>VLOOKUP($A3032,Database!$A:$Y,10,FALSE)</f>
        <v>0</v>
      </c>
      <c r="T3032" s="25">
        <f>VLOOKUP($A3032,Database!$A:$Y,11,FALSE)</f>
        <v>0</v>
      </c>
      <c r="U3032" s="25">
        <f>VLOOKUP($A3032,Database!$A:$Y,12,FALSE)</f>
        <v>0</v>
      </c>
      <c r="V3032" s="25" t="str">
        <f>VLOOKUP(A3032,Database!A:M,13,FALSE)</f>
        <v>À venir</v>
      </c>
      <c r="W3032" s="25" t="str">
        <f>VLOOKUP($A3032,Database!$A:$Y,20,FALSE)</f>
        <v/>
      </c>
      <c r="X3032" s="25" t="str">
        <f>VLOOKUP($A3032,Database!$A:$Y,21,FALSE)</f>
        <v/>
      </c>
      <c r="Y3032" s="25" t="str">
        <f ca="1">IF(C3032&lt;NOW(),IF(AND(P3032&gt;Q3032,W3032&gt;X3032),S3032,IF(AND(P3032=Q3032,W3032=X3032),T3032,IF(AND(P3032&lt;Q3032,W3032&lt;X3032),U3032,0))),"")</f>
        <v/>
      </c>
      <c r="Z3032" s="25">
        <f>IF(AND(P3032=W3032,Q3032=X3032),1,0)</f>
        <v>1</v>
      </c>
      <c r="AA3032" s="25" t="str">
        <f>IF(Z3032=0,"",IF(ISBLANK(VLOOKUP(A3032,Database!A:AA,22,FALSE)),"",VLOOKUP(A3032,Database!A:AA,22,FALSE)))</f>
        <v>Exact</v>
      </c>
      <c r="AB3032" s="25">
        <f ca="1">IFERROR(IF(AND(Y3032&lt;&gt;"",OR(V3032="Terminé",V3032="En cours")),VLOOKUP(AA3032,Setup_ScoreExactBonus!A:D,4,FALSE),0),0)</f>
        <v>0</v>
      </c>
      <c r="AC3032" s="31" t="str">
        <f t="shared" ca="1" si="8"/>
        <v/>
      </c>
      <c r="AD3032" s="31">
        <f ca="1">SUMIFS(AC$2:AC3032,D$2:D3032,D3032)*IF(R3032=0,1,2)</f>
        <v>0</v>
      </c>
    </row>
    <row r="3033" spans="1:30" x14ac:dyDescent="0.35">
      <c r="A3033" s="31">
        <f>IF(ISBLANK(B3033),"",COUNTIF(B$2:B3033,B3033))-1</f>
        <v>77</v>
      </c>
      <c r="B3033" s="31">
        <v>29</v>
      </c>
      <c r="C3033" s="10">
        <f>VLOOKUP($A3033,Database!$A:$Y,7,FALSE)</f>
        <v>46203.791666666664</v>
      </c>
      <c r="D3033" s="31" t="str">
        <f>VLOOKUP(Pronostics!$B3033,Setup_MPP!$A:$G,3,FALSE)</f>
        <v>Joueur29</v>
      </c>
      <c r="E3033" s="31" t="str">
        <f>VLOOKUP(Pronostics!$B3033,Setup_MPP!$A:$G,2,FALSE)</f>
        <v>Joueur29</v>
      </c>
      <c r="F3033" s="31" t="str">
        <f>VLOOKUP($B3033,Setup_MPP!$A:$E,4,FALSE)</f>
        <v>#D5D5D5</v>
      </c>
      <c r="G3033" s="31" t="str">
        <f>VLOOKUP($B3033,Setup_MPP!$A:$E,5,FALSE)</f>
        <v>#727272</v>
      </c>
      <c r="H3033" s="31" t="str">
        <f>IFERROR(IF(AND(A3033&gt;=1,A3033&lt;=104),VLOOKUP($A3033,Location!$A:$J,6,FALSE),IF(A3033=0,"Avant l'ouverture",IF(OR(A3033=105,A3033=106),"Bonus"))),"")</f>
        <v>1/16 Finale</v>
      </c>
      <c r="I3033" s="31" t="str">
        <f>IF(LEFT(H3033,4)="Tour",VLOOKUP(A3033,Database!$A:$C,3,FALSE),"")</f>
        <v/>
      </c>
      <c r="J3033" s="31" t="str">
        <f>VLOOKUP($A3033,Location!$A:$J,7,FALSE)</f>
        <v>TBD</v>
      </c>
      <c r="K3033" s="31" t="str">
        <f>IFERROR(VLOOKUP(J3033,Setup_Team!$B:$C,2,FALSE), "TDB")</f>
        <v>TDB</v>
      </c>
      <c r="L3033" s="31" t="str">
        <f>VLOOKUP($A3033,Location!$A:$J,8,FALSE)</f>
        <v>TBD</v>
      </c>
      <c r="M3033" s="31" t="str">
        <f>IFERROR(VLOOKUP(L3033,Setup_Team!$B:$C,2,FALSE), "TDB")</f>
        <v>TDB</v>
      </c>
      <c r="N3033" s="31" t="str">
        <f>VLOOKUP($A3033,Location!$A:$J,9,FALSE)</f>
        <v>Arlington, Dallas, Texas</v>
      </c>
      <c r="O3033" s="31" t="str">
        <f>VLOOKUP($A3033,Location!$A:$J,10,FALSE)</f>
        <v>AT&amp;T Stadium</v>
      </c>
      <c r="R3033" s="31">
        <v>0</v>
      </c>
      <c r="S3033" s="25">
        <f>VLOOKUP($A3033,Database!$A:$Y,10,FALSE)</f>
        <v>0</v>
      </c>
      <c r="T3033" s="25">
        <f>VLOOKUP($A3033,Database!$A:$Y,11,FALSE)</f>
        <v>0</v>
      </c>
      <c r="U3033" s="25">
        <f>VLOOKUP($A3033,Database!$A:$Y,12,FALSE)</f>
        <v>0</v>
      </c>
      <c r="V3033" s="25" t="str">
        <f>VLOOKUP(A3033,Database!A:M,13,FALSE)</f>
        <v>À venir</v>
      </c>
      <c r="W3033" s="25" t="str">
        <f>VLOOKUP($A3033,Database!$A:$Y,20,FALSE)</f>
        <v/>
      </c>
      <c r="X3033" s="25" t="str">
        <f>VLOOKUP($A3033,Database!$A:$Y,21,FALSE)</f>
        <v/>
      </c>
      <c r="Y3033" s="25" t="str">
        <f ca="1">IF(C3033&lt;NOW(),IF(AND(P3033&gt;Q3033,W3033&gt;X3033),S3033,IF(AND(P3033=Q3033,W3033=X3033),T3033,IF(AND(P3033&lt;Q3033,W3033&lt;X3033),U3033,0))),"")</f>
        <v/>
      </c>
      <c r="Z3033" s="25">
        <f>IF(AND(P3033=W3033,Q3033=X3033),1,0)</f>
        <v>1</v>
      </c>
      <c r="AA3033" s="25" t="str">
        <f>IF(Z3033=0,"",IF(ISBLANK(VLOOKUP(A3033,Database!A:AA,22,FALSE)),"",VLOOKUP(A3033,Database!A:AA,22,FALSE)))</f>
        <v>Exact</v>
      </c>
      <c r="AB3033" s="25">
        <f ca="1">IFERROR(IF(AND(Y3033&lt;&gt;"",OR(V3033="Terminé",V3033="En cours")),VLOOKUP(AA3033,Setup_ScoreExactBonus!A:D,4,FALSE),0),0)</f>
        <v>0</v>
      </c>
      <c r="AC3033" s="31" t="str">
        <f t="shared" ca="1" si="8"/>
        <v/>
      </c>
      <c r="AD3033" s="31">
        <f ca="1">SUMIFS(AC$2:AC3033,D$2:D3033,D3033)*IF(R3033=0,1,2)</f>
        <v>0</v>
      </c>
    </row>
    <row r="3034" spans="1:30" x14ac:dyDescent="0.35">
      <c r="A3034" s="31">
        <f>IF(ISBLANK(B3034),"",COUNTIF(B$2:B3034,B3034))-1</f>
        <v>77</v>
      </c>
      <c r="B3034" s="31">
        <v>30</v>
      </c>
      <c r="C3034" s="10">
        <f>VLOOKUP($A3034,Database!$A:$Y,7,FALSE)</f>
        <v>46203.791666666664</v>
      </c>
      <c r="D3034" s="31" t="str">
        <f>VLOOKUP(Pronostics!$B3034,Setup_MPP!$A:$G,3,FALSE)</f>
        <v>Joueur30</v>
      </c>
      <c r="E3034" s="31" t="str">
        <f>VLOOKUP(Pronostics!$B3034,Setup_MPP!$A:$G,2,FALSE)</f>
        <v>Joueur30</v>
      </c>
      <c r="F3034" s="31" t="str">
        <f>VLOOKUP($B3034,Setup_MPP!$A:$E,4,FALSE)</f>
        <v>#D5D5D5</v>
      </c>
      <c r="G3034" s="31" t="str">
        <f>VLOOKUP($B3034,Setup_MPP!$A:$E,5,FALSE)</f>
        <v>#727272</v>
      </c>
      <c r="H3034" s="31" t="str">
        <f>IFERROR(IF(AND(A3034&gt;=1,A3034&lt;=104),VLOOKUP($A3034,Location!$A:$J,6,FALSE),IF(A3034=0,"Avant l'ouverture",IF(OR(A3034=105,A3034=106),"Bonus"))),"")</f>
        <v>1/16 Finale</v>
      </c>
      <c r="I3034" s="31" t="str">
        <f>IF(LEFT(H3034,4)="Tour",VLOOKUP(A3034,Database!$A:$C,3,FALSE),"")</f>
        <v/>
      </c>
      <c r="J3034" s="31" t="str">
        <f>VLOOKUP($A3034,Location!$A:$J,7,FALSE)</f>
        <v>TBD</v>
      </c>
      <c r="K3034" s="31" t="str">
        <f>IFERROR(VLOOKUP(J3034,Setup_Team!$B:$C,2,FALSE), "TDB")</f>
        <v>TDB</v>
      </c>
      <c r="L3034" s="31" t="str">
        <f>VLOOKUP($A3034,Location!$A:$J,8,FALSE)</f>
        <v>TBD</v>
      </c>
      <c r="M3034" s="31" t="str">
        <f>IFERROR(VLOOKUP(L3034,Setup_Team!$B:$C,2,FALSE), "TDB")</f>
        <v>TDB</v>
      </c>
      <c r="N3034" s="31" t="str">
        <f>VLOOKUP($A3034,Location!$A:$J,9,FALSE)</f>
        <v>Arlington, Dallas, Texas</v>
      </c>
      <c r="O3034" s="31" t="str">
        <f>VLOOKUP($A3034,Location!$A:$J,10,FALSE)</f>
        <v>AT&amp;T Stadium</v>
      </c>
      <c r="R3034" s="31">
        <v>0</v>
      </c>
      <c r="S3034" s="25">
        <f>VLOOKUP($A3034,Database!$A:$Y,10,FALSE)</f>
        <v>0</v>
      </c>
      <c r="T3034" s="25">
        <f>VLOOKUP($A3034,Database!$A:$Y,11,FALSE)</f>
        <v>0</v>
      </c>
      <c r="U3034" s="25">
        <f>VLOOKUP($A3034,Database!$A:$Y,12,FALSE)</f>
        <v>0</v>
      </c>
      <c r="V3034" s="25" t="str">
        <f>VLOOKUP(A3034,Database!A:M,13,FALSE)</f>
        <v>À venir</v>
      </c>
      <c r="W3034" s="25" t="str">
        <f>VLOOKUP($A3034,Database!$A:$Y,20,FALSE)</f>
        <v/>
      </c>
      <c r="X3034" s="25" t="str">
        <f>VLOOKUP($A3034,Database!$A:$Y,21,FALSE)</f>
        <v/>
      </c>
      <c r="Y3034" s="25" t="str">
        <f ca="1">IF(C3034&lt;NOW(),IF(AND(P3034&gt;Q3034,W3034&gt;X3034),S3034,IF(AND(P3034=Q3034,W3034=X3034),T3034,IF(AND(P3034&lt;Q3034,W3034&lt;X3034),U3034,0))),"")</f>
        <v/>
      </c>
      <c r="Z3034" s="25">
        <f>IF(AND(P3034=W3034,Q3034=X3034),1,0)</f>
        <v>1</v>
      </c>
      <c r="AA3034" s="25" t="str">
        <f>IF(Z3034=0,"",IF(ISBLANK(VLOOKUP(A3034,Database!A:AA,22,FALSE)),"",VLOOKUP(A3034,Database!A:AA,22,FALSE)))</f>
        <v>Exact</v>
      </c>
      <c r="AB3034" s="25">
        <f ca="1">IFERROR(IF(AND(Y3034&lt;&gt;"",OR(V3034="Terminé",V3034="En cours")),VLOOKUP(AA3034,Setup_ScoreExactBonus!A:D,4,FALSE),0),0)</f>
        <v>0</v>
      </c>
      <c r="AC3034" s="31" t="str">
        <f t="shared" ca="1" si="8"/>
        <v/>
      </c>
      <c r="AD3034" s="31">
        <f ca="1">SUMIFS(AC$2:AC3034,D$2:D3034,D3034)*IF(R3034=0,1,2)</f>
        <v>0</v>
      </c>
    </row>
    <row r="3035" spans="1:30" x14ac:dyDescent="0.35">
      <c r="A3035" s="31">
        <f>IF(ISBLANK(B3035),"",COUNTIF(B$2:B3035,B3035))-1</f>
        <v>77</v>
      </c>
      <c r="B3035" s="31">
        <v>31</v>
      </c>
      <c r="C3035" s="10">
        <f>VLOOKUP($A3035,Database!$A:$Y,7,FALSE)</f>
        <v>46203.791666666664</v>
      </c>
      <c r="D3035" s="31" t="str">
        <f>VLOOKUP(Pronostics!$B3035,Setup_MPP!$A:$G,3,FALSE)</f>
        <v>Joueur31</v>
      </c>
      <c r="E3035" s="31" t="str">
        <f>VLOOKUP(Pronostics!$B3035,Setup_MPP!$A:$G,2,FALSE)</f>
        <v>Joueur31</v>
      </c>
      <c r="F3035" s="31" t="str">
        <f>VLOOKUP($B3035,Setup_MPP!$A:$E,4,FALSE)</f>
        <v>#D5D5D5</v>
      </c>
      <c r="G3035" s="31" t="str">
        <f>VLOOKUP($B3035,Setup_MPP!$A:$E,5,FALSE)</f>
        <v>#727272</v>
      </c>
      <c r="H3035" s="31" t="str">
        <f>IFERROR(IF(AND(A3035&gt;=1,A3035&lt;=104),VLOOKUP($A3035,Location!$A:$J,6,FALSE),IF(A3035=0,"Avant l'ouverture",IF(OR(A3035=105,A3035=106),"Bonus"))),"")</f>
        <v>1/16 Finale</v>
      </c>
      <c r="I3035" s="31" t="str">
        <f>IF(LEFT(H3035,4)="Tour",VLOOKUP(A3035,Database!$A:$C,3,FALSE),"")</f>
        <v/>
      </c>
      <c r="J3035" s="31" t="str">
        <f>VLOOKUP($A3035,Location!$A:$J,7,FALSE)</f>
        <v>TBD</v>
      </c>
      <c r="K3035" s="31" t="str">
        <f>IFERROR(VLOOKUP(J3035,Setup_Team!$B:$C,2,FALSE), "TDB")</f>
        <v>TDB</v>
      </c>
      <c r="L3035" s="31" t="str">
        <f>VLOOKUP($A3035,Location!$A:$J,8,FALSE)</f>
        <v>TBD</v>
      </c>
      <c r="M3035" s="31" t="str">
        <f>IFERROR(VLOOKUP(L3035,Setup_Team!$B:$C,2,FALSE), "TDB")</f>
        <v>TDB</v>
      </c>
      <c r="N3035" s="31" t="str">
        <f>VLOOKUP($A3035,Location!$A:$J,9,FALSE)</f>
        <v>Arlington, Dallas, Texas</v>
      </c>
      <c r="O3035" s="31" t="str">
        <f>VLOOKUP($A3035,Location!$A:$J,10,FALSE)</f>
        <v>AT&amp;T Stadium</v>
      </c>
      <c r="R3035" s="31">
        <v>0</v>
      </c>
      <c r="S3035" s="25">
        <f>VLOOKUP($A3035,Database!$A:$Y,10,FALSE)</f>
        <v>0</v>
      </c>
      <c r="T3035" s="25">
        <f>VLOOKUP($A3035,Database!$A:$Y,11,FALSE)</f>
        <v>0</v>
      </c>
      <c r="U3035" s="25">
        <f>VLOOKUP($A3035,Database!$A:$Y,12,FALSE)</f>
        <v>0</v>
      </c>
      <c r="V3035" s="25" t="str">
        <f>VLOOKUP(A3035,Database!A:M,13,FALSE)</f>
        <v>À venir</v>
      </c>
      <c r="W3035" s="25" t="str">
        <f>VLOOKUP($A3035,Database!$A:$Y,20,FALSE)</f>
        <v/>
      </c>
      <c r="X3035" s="25" t="str">
        <f>VLOOKUP($A3035,Database!$A:$Y,21,FALSE)</f>
        <v/>
      </c>
      <c r="Y3035" s="25" t="str">
        <f ca="1">IF(C3035&lt;NOW(),IF(AND(P3035&gt;Q3035,W3035&gt;X3035),S3035,IF(AND(P3035=Q3035,W3035=X3035),T3035,IF(AND(P3035&lt;Q3035,W3035&lt;X3035),U3035,0))),"")</f>
        <v/>
      </c>
      <c r="Z3035" s="25">
        <f>IF(AND(P3035=W3035,Q3035=X3035),1,0)</f>
        <v>1</v>
      </c>
      <c r="AA3035" s="25" t="str">
        <f>IF(Z3035=0,"",IF(ISBLANK(VLOOKUP(A3035,Database!A:AA,22,FALSE)),"",VLOOKUP(A3035,Database!A:AA,22,FALSE)))</f>
        <v>Exact</v>
      </c>
      <c r="AB3035" s="25">
        <f ca="1">IFERROR(IF(AND(Y3035&lt;&gt;"",OR(V3035="Terminé",V3035="En cours")),VLOOKUP(AA3035,Setup_ScoreExactBonus!A:D,4,FALSE),0),0)</f>
        <v>0</v>
      </c>
      <c r="AC3035" s="31" t="str">
        <f t="shared" ca="1" si="8"/>
        <v/>
      </c>
      <c r="AD3035" s="31">
        <f ca="1">SUMIFS(AC$2:AC3035,D$2:D3035,D3035)*IF(R3035=0,1,2)</f>
        <v>0</v>
      </c>
    </row>
    <row r="3036" spans="1:30" x14ac:dyDescent="0.35">
      <c r="A3036" s="31">
        <f>IF(ISBLANK(B3036),"",COUNTIF(B$2:B3036,B3036))-1</f>
        <v>77</v>
      </c>
      <c r="B3036" s="31">
        <v>32</v>
      </c>
      <c r="C3036" s="10">
        <f>VLOOKUP($A3036,Database!$A:$Y,7,FALSE)</f>
        <v>46203.791666666664</v>
      </c>
      <c r="D3036" s="31" t="str">
        <f>VLOOKUP(Pronostics!$B3036,Setup_MPP!$A:$G,3,FALSE)</f>
        <v>Joueur32</v>
      </c>
      <c r="E3036" s="31" t="str">
        <f>VLOOKUP(Pronostics!$B3036,Setup_MPP!$A:$G,2,FALSE)</f>
        <v>Joueur32</v>
      </c>
      <c r="F3036" s="31" t="str">
        <f>VLOOKUP($B3036,Setup_MPP!$A:$E,4,FALSE)</f>
        <v>#D5D5D5</v>
      </c>
      <c r="G3036" s="31" t="str">
        <f>VLOOKUP($B3036,Setup_MPP!$A:$E,5,FALSE)</f>
        <v>#727272</v>
      </c>
      <c r="H3036" s="31" t="str">
        <f>IFERROR(IF(AND(A3036&gt;=1,A3036&lt;=104),VLOOKUP($A3036,Location!$A:$J,6,FALSE),IF(A3036=0,"Avant l'ouverture",IF(OR(A3036=105,A3036=106),"Bonus"))),"")</f>
        <v>1/16 Finale</v>
      </c>
      <c r="I3036" s="31" t="str">
        <f>IF(LEFT(H3036,4)="Tour",VLOOKUP(A3036,Database!$A:$C,3,FALSE),"")</f>
        <v/>
      </c>
      <c r="J3036" s="31" t="str">
        <f>VLOOKUP($A3036,Location!$A:$J,7,FALSE)</f>
        <v>TBD</v>
      </c>
      <c r="K3036" s="31" t="str">
        <f>IFERROR(VLOOKUP(J3036,Setup_Team!$B:$C,2,FALSE), "TDB")</f>
        <v>TDB</v>
      </c>
      <c r="L3036" s="31" t="str">
        <f>VLOOKUP($A3036,Location!$A:$J,8,FALSE)</f>
        <v>TBD</v>
      </c>
      <c r="M3036" s="31" t="str">
        <f>IFERROR(VLOOKUP(L3036,Setup_Team!$B:$C,2,FALSE), "TDB")</f>
        <v>TDB</v>
      </c>
      <c r="N3036" s="31" t="str">
        <f>VLOOKUP($A3036,Location!$A:$J,9,FALSE)</f>
        <v>Arlington, Dallas, Texas</v>
      </c>
      <c r="O3036" s="31" t="str">
        <f>VLOOKUP($A3036,Location!$A:$J,10,FALSE)</f>
        <v>AT&amp;T Stadium</v>
      </c>
      <c r="R3036" s="31">
        <v>0</v>
      </c>
      <c r="S3036" s="25">
        <f>VLOOKUP($A3036,Database!$A:$Y,10,FALSE)</f>
        <v>0</v>
      </c>
      <c r="T3036" s="25">
        <f>VLOOKUP($A3036,Database!$A:$Y,11,FALSE)</f>
        <v>0</v>
      </c>
      <c r="U3036" s="25">
        <f>VLOOKUP($A3036,Database!$A:$Y,12,FALSE)</f>
        <v>0</v>
      </c>
      <c r="V3036" s="25" t="str">
        <f>VLOOKUP(A3036,Database!A:M,13,FALSE)</f>
        <v>À venir</v>
      </c>
      <c r="W3036" s="25" t="str">
        <f>VLOOKUP($A3036,Database!$A:$Y,20,FALSE)</f>
        <v/>
      </c>
      <c r="X3036" s="25" t="str">
        <f>VLOOKUP($A3036,Database!$A:$Y,21,FALSE)</f>
        <v/>
      </c>
      <c r="Y3036" s="25" t="str">
        <f ca="1">IF(C3036&lt;NOW(),IF(AND(P3036&gt;Q3036,W3036&gt;X3036),S3036,IF(AND(P3036=Q3036,W3036=X3036),T3036,IF(AND(P3036&lt;Q3036,W3036&lt;X3036),U3036,0))),"")</f>
        <v/>
      </c>
      <c r="Z3036" s="25">
        <f>IF(AND(P3036=W3036,Q3036=X3036),1,0)</f>
        <v>1</v>
      </c>
      <c r="AA3036" s="25" t="str">
        <f>IF(Z3036=0,"",IF(ISBLANK(VLOOKUP(A3036,Database!A:AA,22,FALSE)),"",VLOOKUP(A3036,Database!A:AA,22,FALSE)))</f>
        <v>Exact</v>
      </c>
      <c r="AB3036" s="25">
        <f ca="1">IFERROR(IF(AND(Y3036&lt;&gt;"",OR(V3036="Terminé",V3036="En cours")),VLOOKUP(AA3036,Setup_ScoreExactBonus!A:D,4,FALSE),0),0)</f>
        <v>0</v>
      </c>
      <c r="AC3036" s="31" t="str">
        <f t="shared" ca="1" si="8"/>
        <v/>
      </c>
      <c r="AD3036" s="31">
        <f ca="1">SUMIFS(AC$2:AC3036,D$2:D3036,D3036)*IF(R3036=0,1,2)</f>
        <v>0</v>
      </c>
    </row>
    <row r="3037" spans="1:30" x14ac:dyDescent="0.35">
      <c r="A3037" s="31">
        <f>IF(ISBLANK(B3037),"",COUNTIF(B$2:B3037,B3037))-1</f>
        <v>77</v>
      </c>
      <c r="B3037" s="31">
        <v>33</v>
      </c>
      <c r="C3037" s="10">
        <f>VLOOKUP($A3037,Database!$A:$Y,7,FALSE)</f>
        <v>46203.791666666664</v>
      </c>
      <c r="D3037" s="31" t="str">
        <f>VLOOKUP(Pronostics!$B3037,Setup_MPP!$A:$G,3,FALSE)</f>
        <v>Joueur33</v>
      </c>
      <c r="E3037" s="31" t="str">
        <f>VLOOKUP(Pronostics!$B3037,Setup_MPP!$A:$G,2,FALSE)</f>
        <v>Joueur33</v>
      </c>
      <c r="F3037" s="31" t="str">
        <f>VLOOKUP($B3037,Setup_MPP!$A:$E,4,FALSE)</f>
        <v>#D5D5D5</v>
      </c>
      <c r="G3037" s="31" t="str">
        <f>VLOOKUP($B3037,Setup_MPP!$A:$E,5,FALSE)</f>
        <v>#727272</v>
      </c>
      <c r="H3037" s="31" t="str">
        <f>IFERROR(IF(AND(A3037&gt;=1,A3037&lt;=104),VLOOKUP($A3037,Location!$A:$J,6,FALSE),IF(A3037=0,"Avant l'ouverture",IF(OR(A3037=105,A3037=106),"Bonus"))),"")</f>
        <v>1/16 Finale</v>
      </c>
      <c r="I3037" s="31" t="str">
        <f>IF(LEFT(H3037,4)="Tour",VLOOKUP(A3037,Database!$A:$C,3,FALSE),"")</f>
        <v/>
      </c>
      <c r="J3037" s="31" t="str">
        <f>VLOOKUP($A3037,Location!$A:$J,7,FALSE)</f>
        <v>TBD</v>
      </c>
      <c r="K3037" s="31" t="str">
        <f>IFERROR(VLOOKUP(J3037,Setup_Team!$B:$C,2,FALSE), "TDB")</f>
        <v>TDB</v>
      </c>
      <c r="L3037" s="31" t="str">
        <f>VLOOKUP($A3037,Location!$A:$J,8,FALSE)</f>
        <v>TBD</v>
      </c>
      <c r="M3037" s="31" t="str">
        <f>IFERROR(VLOOKUP(L3037,Setup_Team!$B:$C,2,FALSE), "TDB")</f>
        <v>TDB</v>
      </c>
      <c r="N3037" s="31" t="str">
        <f>VLOOKUP($A3037,Location!$A:$J,9,FALSE)</f>
        <v>Arlington, Dallas, Texas</v>
      </c>
      <c r="O3037" s="31" t="str">
        <f>VLOOKUP($A3037,Location!$A:$J,10,FALSE)</f>
        <v>AT&amp;T Stadium</v>
      </c>
      <c r="R3037" s="31">
        <v>0</v>
      </c>
      <c r="S3037" s="25">
        <f>VLOOKUP($A3037,Database!$A:$Y,10,FALSE)</f>
        <v>0</v>
      </c>
      <c r="T3037" s="25">
        <f>VLOOKUP($A3037,Database!$A:$Y,11,FALSE)</f>
        <v>0</v>
      </c>
      <c r="U3037" s="25">
        <f>VLOOKUP($A3037,Database!$A:$Y,12,FALSE)</f>
        <v>0</v>
      </c>
      <c r="V3037" s="25" t="str">
        <f>VLOOKUP(A3037,Database!A:M,13,FALSE)</f>
        <v>À venir</v>
      </c>
      <c r="W3037" s="25" t="str">
        <f>VLOOKUP($A3037,Database!$A:$Y,20,FALSE)</f>
        <v/>
      </c>
      <c r="X3037" s="25" t="str">
        <f>VLOOKUP($A3037,Database!$A:$Y,21,FALSE)</f>
        <v/>
      </c>
      <c r="Y3037" s="25" t="str">
        <f ca="1">IF(C3037&lt;NOW(),IF(AND(P3037&gt;Q3037,W3037&gt;X3037),S3037,IF(AND(P3037=Q3037,W3037=X3037),T3037,IF(AND(P3037&lt;Q3037,W3037&lt;X3037),U3037,0))),"")</f>
        <v/>
      </c>
      <c r="Z3037" s="25">
        <f>IF(AND(P3037=W3037,Q3037=X3037),1,0)</f>
        <v>1</v>
      </c>
      <c r="AA3037" s="25" t="str">
        <f>IF(Z3037=0,"",IF(ISBLANK(VLOOKUP(A3037,Database!A:AA,22,FALSE)),"",VLOOKUP(A3037,Database!A:AA,22,FALSE)))</f>
        <v>Exact</v>
      </c>
      <c r="AB3037" s="25">
        <f ca="1">IFERROR(IF(AND(Y3037&lt;&gt;"",OR(V3037="Terminé",V3037="En cours")),VLOOKUP(AA3037,Setup_ScoreExactBonus!A:D,4,FALSE),0),0)</f>
        <v>0</v>
      </c>
      <c r="AC3037" s="31" t="str">
        <f t="shared" ref="AC3037:AC3100" ca="1" si="9">IF(Y3037&lt;&gt;"", Y3037 + IF(Z3037=1,AB3037, 0), "")</f>
        <v/>
      </c>
      <c r="AD3037" s="31">
        <f ca="1">SUMIFS(AC$2:AC3037,D$2:D3037,D3037)*IF(R3037=0,1,2)</f>
        <v>0</v>
      </c>
    </row>
    <row r="3038" spans="1:30" x14ac:dyDescent="0.35">
      <c r="A3038" s="31">
        <f>IF(ISBLANK(B3038),"",COUNTIF(B$2:B3038,B3038))-1</f>
        <v>77</v>
      </c>
      <c r="B3038" s="31">
        <v>34</v>
      </c>
      <c r="C3038" s="10">
        <f>VLOOKUP($A3038,Database!$A:$Y,7,FALSE)</f>
        <v>46203.791666666664</v>
      </c>
      <c r="D3038" s="31" t="str">
        <f>VLOOKUP(Pronostics!$B3038,Setup_MPP!$A:$G,3,FALSE)</f>
        <v>Joueur34</v>
      </c>
      <c r="E3038" s="31" t="str">
        <f>VLOOKUP(Pronostics!$B3038,Setup_MPP!$A:$G,2,FALSE)</f>
        <v>Joueur34</v>
      </c>
      <c r="F3038" s="31" t="str">
        <f>VLOOKUP($B3038,Setup_MPP!$A:$E,4,FALSE)</f>
        <v>#D5D5D5</v>
      </c>
      <c r="G3038" s="31" t="str">
        <f>VLOOKUP($B3038,Setup_MPP!$A:$E,5,FALSE)</f>
        <v>#727272</v>
      </c>
      <c r="H3038" s="31" t="str">
        <f>IFERROR(IF(AND(A3038&gt;=1,A3038&lt;=104),VLOOKUP($A3038,Location!$A:$J,6,FALSE),IF(A3038=0,"Avant l'ouverture",IF(OR(A3038=105,A3038=106),"Bonus"))),"")</f>
        <v>1/16 Finale</v>
      </c>
      <c r="I3038" s="31" t="str">
        <f>IF(LEFT(H3038,4)="Tour",VLOOKUP(A3038,Database!$A:$C,3,FALSE),"")</f>
        <v/>
      </c>
      <c r="J3038" s="31" t="str">
        <f>VLOOKUP($A3038,Location!$A:$J,7,FALSE)</f>
        <v>TBD</v>
      </c>
      <c r="K3038" s="31" t="str">
        <f>IFERROR(VLOOKUP(J3038,Setup_Team!$B:$C,2,FALSE), "TDB")</f>
        <v>TDB</v>
      </c>
      <c r="L3038" s="31" t="str">
        <f>VLOOKUP($A3038,Location!$A:$J,8,FALSE)</f>
        <v>TBD</v>
      </c>
      <c r="M3038" s="31" t="str">
        <f>IFERROR(VLOOKUP(L3038,Setup_Team!$B:$C,2,FALSE), "TDB")</f>
        <v>TDB</v>
      </c>
      <c r="N3038" s="31" t="str">
        <f>VLOOKUP($A3038,Location!$A:$J,9,FALSE)</f>
        <v>Arlington, Dallas, Texas</v>
      </c>
      <c r="O3038" s="31" t="str">
        <f>VLOOKUP($A3038,Location!$A:$J,10,FALSE)</f>
        <v>AT&amp;T Stadium</v>
      </c>
      <c r="R3038" s="31">
        <v>0</v>
      </c>
      <c r="S3038" s="25">
        <f>VLOOKUP($A3038,Database!$A:$Y,10,FALSE)</f>
        <v>0</v>
      </c>
      <c r="T3038" s="25">
        <f>VLOOKUP($A3038,Database!$A:$Y,11,FALSE)</f>
        <v>0</v>
      </c>
      <c r="U3038" s="25">
        <f>VLOOKUP($A3038,Database!$A:$Y,12,FALSE)</f>
        <v>0</v>
      </c>
      <c r="V3038" s="25" t="str">
        <f>VLOOKUP(A3038,Database!A:M,13,FALSE)</f>
        <v>À venir</v>
      </c>
      <c r="W3038" s="25" t="str">
        <f>VLOOKUP($A3038,Database!$A:$Y,20,FALSE)</f>
        <v/>
      </c>
      <c r="X3038" s="25" t="str">
        <f>VLOOKUP($A3038,Database!$A:$Y,21,FALSE)</f>
        <v/>
      </c>
      <c r="Y3038" s="25" t="str">
        <f ca="1">IF(C3038&lt;NOW(),IF(AND(P3038&gt;Q3038,W3038&gt;X3038),S3038,IF(AND(P3038=Q3038,W3038=X3038),T3038,IF(AND(P3038&lt;Q3038,W3038&lt;X3038),U3038,0))),"")</f>
        <v/>
      </c>
      <c r="Z3038" s="25">
        <f>IF(AND(P3038=W3038,Q3038=X3038),1,0)</f>
        <v>1</v>
      </c>
      <c r="AA3038" s="25" t="str">
        <f>IF(Z3038=0,"",IF(ISBLANK(VLOOKUP(A3038,Database!A:AA,22,FALSE)),"",VLOOKUP(A3038,Database!A:AA,22,FALSE)))</f>
        <v>Exact</v>
      </c>
      <c r="AB3038" s="25">
        <f ca="1">IFERROR(IF(AND(Y3038&lt;&gt;"",OR(V3038="Terminé",V3038="En cours")),VLOOKUP(AA3038,Setup_ScoreExactBonus!A:D,4,FALSE),0),0)</f>
        <v>0</v>
      </c>
      <c r="AC3038" s="31" t="str">
        <f t="shared" ca="1" si="9"/>
        <v/>
      </c>
      <c r="AD3038" s="31">
        <f ca="1">SUMIFS(AC$2:AC3038,D$2:D3038,D3038)*IF(R3038=0,1,2)</f>
        <v>0</v>
      </c>
    </row>
    <row r="3039" spans="1:30" x14ac:dyDescent="0.35">
      <c r="A3039" s="31">
        <f>IF(ISBLANK(B3039),"",COUNTIF(B$2:B3039,B3039))-1</f>
        <v>77</v>
      </c>
      <c r="B3039" s="31">
        <v>35</v>
      </c>
      <c r="C3039" s="10">
        <f>VLOOKUP($A3039,Database!$A:$Y,7,FALSE)</f>
        <v>46203.791666666664</v>
      </c>
      <c r="D3039" s="31" t="str">
        <f>VLOOKUP(Pronostics!$B3039,Setup_MPP!$A:$G,3,FALSE)</f>
        <v>Joueur35</v>
      </c>
      <c r="E3039" s="31" t="str">
        <f>VLOOKUP(Pronostics!$B3039,Setup_MPP!$A:$G,2,FALSE)</f>
        <v>Joueur35</v>
      </c>
      <c r="F3039" s="31" t="str">
        <f>VLOOKUP($B3039,Setup_MPP!$A:$E,4,FALSE)</f>
        <v>#D5D5D5</v>
      </c>
      <c r="G3039" s="31" t="str">
        <f>VLOOKUP($B3039,Setup_MPP!$A:$E,5,FALSE)</f>
        <v>#727272</v>
      </c>
      <c r="H3039" s="31" t="str">
        <f>IFERROR(IF(AND(A3039&gt;=1,A3039&lt;=104),VLOOKUP($A3039,Location!$A:$J,6,FALSE),IF(A3039=0,"Avant l'ouverture",IF(OR(A3039=105,A3039=106),"Bonus"))),"")</f>
        <v>1/16 Finale</v>
      </c>
      <c r="I3039" s="31" t="str">
        <f>IF(LEFT(H3039,4)="Tour",VLOOKUP(A3039,Database!$A:$C,3,FALSE),"")</f>
        <v/>
      </c>
      <c r="J3039" s="31" t="str">
        <f>VLOOKUP($A3039,Location!$A:$J,7,FALSE)</f>
        <v>TBD</v>
      </c>
      <c r="K3039" s="31" t="str">
        <f>IFERROR(VLOOKUP(J3039,Setup_Team!$B:$C,2,FALSE), "TDB")</f>
        <v>TDB</v>
      </c>
      <c r="L3039" s="31" t="str">
        <f>VLOOKUP($A3039,Location!$A:$J,8,FALSE)</f>
        <v>TBD</v>
      </c>
      <c r="M3039" s="31" t="str">
        <f>IFERROR(VLOOKUP(L3039,Setup_Team!$B:$C,2,FALSE), "TDB")</f>
        <v>TDB</v>
      </c>
      <c r="N3039" s="31" t="str">
        <f>VLOOKUP($A3039,Location!$A:$J,9,FALSE)</f>
        <v>Arlington, Dallas, Texas</v>
      </c>
      <c r="O3039" s="31" t="str">
        <f>VLOOKUP($A3039,Location!$A:$J,10,FALSE)</f>
        <v>AT&amp;T Stadium</v>
      </c>
      <c r="R3039" s="31">
        <v>0</v>
      </c>
      <c r="S3039" s="25">
        <f>VLOOKUP($A3039,Database!$A:$Y,10,FALSE)</f>
        <v>0</v>
      </c>
      <c r="T3039" s="25">
        <f>VLOOKUP($A3039,Database!$A:$Y,11,FALSE)</f>
        <v>0</v>
      </c>
      <c r="U3039" s="25">
        <f>VLOOKUP($A3039,Database!$A:$Y,12,FALSE)</f>
        <v>0</v>
      </c>
      <c r="V3039" s="25" t="str">
        <f>VLOOKUP(A3039,Database!A:M,13,FALSE)</f>
        <v>À venir</v>
      </c>
      <c r="W3039" s="25" t="str">
        <f>VLOOKUP($A3039,Database!$A:$Y,20,FALSE)</f>
        <v/>
      </c>
      <c r="X3039" s="25" t="str">
        <f>VLOOKUP($A3039,Database!$A:$Y,21,FALSE)</f>
        <v/>
      </c>
      <c r="Y3039" s="25" t="str">
        <f ca="1">IF(C3039&lt;NOW(),IF(AND(P3039&gt;Q3039,W3039&gt;X3039),S3039,IF(AND(P3039=Q3039,W3039=X3039),T3039,IF(AND(P3039&lt;Q3039,W3039&lt;X3039),U3039,0))),"")</f>
        <v/>
      </c>
      <c r="Z3039" s="25">
        <f>IF(AND(P3039=W3039,Q3039=X3039),1,0)</f>
        <v>1</v>
      </c>
      <c r="AA3039" s="25" t="str">
        <f>IF(Z3039=0,"",IF(ISBLANK(VLOOKUP(A3039,Database!A:AA,22,FALSE)),"",VLOOKUP(A3039,Database!A:AA,22,FALSE)))</f>
        <v>Exact</v>
      </c>
      <c r="AB3039" s="25">
        <f ca="1">IFERROR(IF(AND(Y3039&lt;&gt;"",OR(V3039="Terminé",V3039="En cours")),VLOOKUP(AA3039,Setup_ScoreExactBonus!A:D,4,FALSE),0),0)</f>
        <v>0</v>
      </c>
      <c r="AC3039" s="31" t="str">
        <f t="shared" ca="1" si="9"/>
        <v/>
      </c>
      <c r="AD3039" s="31">
        <f ca="1">SUMIFS(AC$2:AC3039,D$2:D3039,D3039)*IF(R3039=0,1,2)</f>
        <v>0</v>
      </c>
    </row>
    <row r="3040" spans="1:30" x14ac:dyDescent="0.35">
      <c r="A3040" s="31">
        <f>IF(ISBLANK(B3040),"",COUNTIF(B$2:B3040,B3040))-1</f>
        <v>77</v>
      </c>
      <c r="B3040" s="31">
        <v>36</v>
      </c>
      <c r="C3040" s="10">
        <f>VLOOKUP($A3040,Database!$A:$Y,7,FALSE)</f>
        <v>46203.791666666664</v>
      </c>
      <c r="D3040" s="31" t="str">
        <f>VLOOKUP(Pronostics!$B3040,Setup_MPP!$A:$G,3,FALSE)</f>
        <v>Joueur36</v>
      </c>
      <c r="E3040" s="31" t="str">
        <f>VLOOKUP(Pronostics!$B3040,Setup_MPP!$A:$G,2,FALSE)</f>
        <v>Joueur36</v>
      </c>
      <c r="F3040" s="31" t="str">
        <f>VLOOKUP($B3040,Setup_MPP!$A:$E,4,FALSE)</f>
        <v>#D5D5D5</v>
      </c>
      <c r="G3040" s="31" t="str">
        <f>VLOOKUP($B3040,Setup_MPP!$A:$E,5,FALSE)</f>
        <v>#727272</v>
      </c>
      <c r="H3040" s="31" t="str">
        <f>IFERROR(IF(AND(A3040&gt;=1,A3040&lt;=104),VLOOKUP($A3040,Location!$A:$J,6,FALSE),IF(A3040=0,"Avant l'ouverture",IF(OR(A3040=105,A3040=106),"Bonus"))),"")</f>
        <v>1/16 Finale</v>
      </c>
      <c r="I3040" s="31" t="str">
        <f>IF(LEFT(H3040,4)="Tour",VLOOKUP(A3040,Database!$A:$C,3,FALSE),"")</f>
        <v/>
      </c>
      <c r="J3040" s="31" t="str">
        <f>VLOOKUP($A3040,Location!$A:$J,7,FALSE)</f>
        <v>TBD</v>
      </c>
      <c r="K3040" s="31" t="str">
        <f>IFERROR(VLOOKUP(J3040,Setup_Team!$B:$C,2,FALSE), "TDB")</f>
        <v>TDB</v>
      </c>
      <c r="L3040" s="31" t="str">
        <f>VLOOKUP($A3040,Location!$A:$J,8,FALSE)</f>
        <v>TBD</v>
      </c>
      <c r="M3040" s="31" t="str">
        <f>IFERROR(VLOOKUP(L3040,Setup_Team!$B:$C,2,FALSE), "TDB")</f>
        <v>TDB</v>
      </c>
      <c r="N3040" s="31" t="str">
        <f>VLOOKUP($A3040,Location!$A:$J,9,FALSE)</f>
        <v>Arlington, Dallas, Texas</v>
      </c>
      <c r="O3040" s="31" t="str">
        <f>VLOOKUP($A3040,Location!$A:$J,10,FALSE)</f>
        <v>AT&amp;T Stadium</v>
      </c>
      <c r="R3040" s="31">
        <v>0</v>
      </c>
      <c r="S3040" s="25">
        <f>VLOOKUP($A3040,Database!$A:$Y,10,FALSE)</f>
        <v>0</v>
      </c>
      <c r="T3040" s="25">
        <f>VLOOKUP($A3040,Database!$A:$Y,11,FALSE)</f>
        <v>0</v>
      </c>
      <c r="U3040" s="25">
        <f>VLOOKUP($A3040,Database!$A:$Y,12,FALSE)</f>
        <v>0</v>
      </c>
      <c r="V3040" s="25" t="str">
        <f>VLOOKUP(A3040,Database!A:M,13,FALSE)</f>
        <v>À venir</v>
      </c>
      <c r="W3040" s="25" t="str">
        <f>VLOOKUP($A3040,Database!$A:$Y,20,FALSE)</f>
        <v/>
      </c>
      <c r="X3040" s="25" t="str">
        <f>VLOOKUP($A3040,Database!$A:$Y,21,FALSE)</f>
        <v/>
      </c>
      <c r="Y3040" s="25" t="str">
        <f ca="1">IF(C3040&lt;NOW(),IF(AND(P3040&gt;Q3040,W3040&gt;X3040),S3040,IF(AND(P3040=Q3040,W3040=X3040),T3040,IF(AND(P3040&lt;Q3040,W3040&lt;X3040),U3040,0))),"")</f>
        <v/>
      </c>
      <c r="Z3040" s="25">
        <f>IF(AND(P3040=W3040,Q3040=X3040),1,0)</f>
        <v>1</v>
      </c>
      <c r="AA3040" s="25" t="str">
        <f>IF(Z3040=0,"",IF(ISBLANK(VLOOKUP(A3040,Database!A:AA,22,FALSE)),"",VLOOKUP(A3040,Database!A:AA,22,FALSE)))</f>
        <v>Exact</v>
      </c>
      <c r="AB3040" s="25">
        <f ca="1">IFERROR(IF(AND(Y3040&lt;&gt;"",OR(V3040="Terminé",V3040="En cours")),VLOOKUP(AA3040,Setup_ScoreExactBonus!A:D,4,FALSE),0),0)</f>
        <v>0</v>
      </c>
      <c r="AC3040" s="31" t="str">
        <f t="shared" ca="1" si="9"/>
        <v/>
      </c>
      <c r="AD3040" s="31">
        <f ca="1">SUMIFS(AC$2:AC3040,D$2:D3040,D3040)*IF(R3040=0,1,2)</f>
        <v>0</v>
      </c>
    </row>
    <row r="3041" spans="1:30" x14ac:dyDescent="0.35">
      <c r="A3041" s="31">
        <f>IF(ISBLANK(B3041),"",COUNTIF(B$2:B3041,B3041))-1</f>
        <v>77</v>
      </c>
      <c r="B3041" s="31">
        <v>37</v>
      </c>
      <c r="C3041" s="10">
        <f>VLOOKUP($A3041,Database!$A:$Y,7,FALSE)</f>
        <v>46203.791666666664</v>
      </c>
      <c r="D3041" s="31" t="str">
        <f>VLOOKUP(Pronostics!$B3041,Setup_MPP!$A:$G,3,FALSE)</f>
        <v>Joueur37</v>
      </c>
      <c r="E3041" s="31" t="str">
        <f>VLOOKUP(Pronostics!$B3041,Setup_MPP!$A:$G,2,FALSE)</f>
        <v>Joueur37</v>
      </c>
      <c r="F3041" s="31" t="str">
        <f>VLOOKUP($B3041,Setup_MPP!$A:$E,4,FALSE)</f>
        <v>#D5D5D5</v>
      </c>
      <c r="G3041" s="31" t="str">
        <f>VLOOKUP($B3041,Setup_MPP!$A:$E,5,FALSE)</f>
        <v>#727272</v>
      </c>
      <c r="H3041" s="31" t="str">
        <f>IFERROR(IF(AND(A3041&gt;=1,A3041&lt;=104),VLOOKUP($A3041,Location!$A:$J,6,FALSE),IF(A3041=0,"Avant l'ouverture",IF(OR(A3041=105,A3041=106),"Bonus"))),"")</f>
        <v>1/16 Finale</v>
      </c>
      <c r="I3041" s="31" t="str">
        <f>IF(LEFT(H3041,4)="Tour",VLOOKUP(A3041,Database!$A:$C,3,FALSE),"")</f>
        <v/>
      </c>
      <c r="J3041" s="31" t="str">
        <f>VLOOKUP($A3041,Location!$A:$J,7,FALSE)</f>
        <v>TBD</v>
      </c>
      <c r="K3041" s="31" t="str">
        <f>IFERROR(VLOOKUP(J3041,Setup_Team!$B:$C,2,FALSE), "TDB")</f>
        <v>TDB</v>
      </c>
      <c r="L3041" s="31" t="str">
        <f>VLOOKUP($A3041,Location!$A:$J,8,FALSE)</f>
        <v>TBD</v>
      </c>
      <c r="M3041" s="31" t="str">
        <f>IFERROR(VLOOKUP(L3041,Setup_Team!$B:$C,2,FALSE), "TDB")</f>
        <v>TDB</v>
      </c>
      <c r="N3041" s="31" t="str">
        <f>VLOOKUP($A3041,Location!$A:$J,9,FALSE)</f>
        <v>Arlington, Dallas, Texas</v>
      </c>
      <c r="O3041" s="31" t="str">
        <f>VLOOKUP($A3041,Location!$A:$J,10,FALSE)</f>
        <v>AT&amp;T Stadium</v>
      </c>
      <c r="R3041" s="31">
        <v>0</v>
      </c>
      <c r="S3041" s="25">
        <f>VLOOKUP($A3041,Database!$A:$Y,10,FALSE)</f>
        <v>0</v>
      </c>
      <c r="T3041" s="25">
        <f>VLOOKUP($A3041,Database!$A:$Y,11,FALSE)</f>
        <v>0</v>
      </c>
      <c r="U3041" s="25">
        <f>VLOOKUP($A3041,Database!$A:$Y,12,FALSE)</f>
        <v>0</v>
      </c>
      <c r="V3041" s="25" t="str">
        <f>VLOOKUP(A3041,Database!A:M,13,FALSE)</f>
        <v>À venir</v>
      </c>
      <c r="W3041" s="25" t="str">
        <f>VLOOKUP($A3041,Database!$A:$Y,20,FALSE)</f>
        <v/>
      </c>
      <c r="X3041" s="25" t="str">
        <f>VLOOKUP($A3041,Database!$A:$Y,21,FALSE)</f>
        <v/>
      </c>
      <c r="Y3041" s="25" t="str">
        <f ca="1">IF(C3041&lt;NOW(),IF(AND(P3041&gt;Q3041,W3041&gt;X3041),S3041,IF(AND(P3041=Q3041,W3041=X3041),T3041,IF(AND(P3041&lt;Q3041,W3041&lt;X3041),U3041,0))),"")</f>
        <v/>
      </c>
      <c r="Z3041" s="25">
        <f>IF(AND(P3041=W3041,Q3041=X3041),1,0)</f>
        <v>1</v>
      </c>
      <c r="AA3041" s="25" t="str">
        <f>IF(Z3041=0,"",IF(ISBLANK(VLOOKUP(A3041,Database!A:AA,22,FALSE)),"",VLOOKUP(A3041,Database!A:AA,22,FALSE)))</f>
        <v>Exact</v>
      </c>
      <c r="AB3041" s="25">
        <f ca="1">IFERROR(IF(AND(Y3041&lt;&gt;"",OR(V3041="Terminé",V3041="En cours")),VLOOKUP(AA3041,Setup_ScoreExactBonus!A:D,4,FALSE),0),0)</f>
        <v>0</v>
      </c>
      <c r="AC3041" s="31" t="str">
        <f t="shared" ca="1" si="9"/>
        <v/>
      </c>
      <c r="AD3041" s="31">
        <f ca="1">SUMIFS(AC$2:AC3041,D$2:D3041,D3041)*IF(R3041=0,1,2)</f>
        <v>0</v>
      </c>
    </row>
    <row r="3042" spans="1:30" x14ac:dyDescent="0.35">
      <c r="A3042" s="31">
        <f>IF(ISBLANK(B3042),"",COUNTIF(B$2:B3042,B3042))-1</f>
        <v>77</v>
      </c>
      <c r="B3042" s="31">
        <v>38</v>
      </c>
      <c r="C3042" s="10">
        <f>VLOOKUP($A3042,Database!$A:$Y,7,FALSE)</f>
        <v>46203.791666666664</v>
      </c>
      <c r="D3042" s="31" t="str">
        <f>VLOOKUP(Pronostics!$B3042,Setup_MPP!$A:$G,3,FALSE)</f>
        <v>Joueur38</v>
      </c>
      <c r="E3042" s="31" t="str">
        <f>VLOOKUP(Pronostics!$B3042,Setup_MPP!$A:$G,2,FALSE)</f>
        <v>Joueur38</v>
      </c>
      <c r="F3042" s="31" t="str">
        <f>VLOOKUP($B3042,Setup_MPP!$A:$E,4,FALSE)</f>
        <v>#D5D5D5</v>
      </c>
      <c r="G3042" s="31" t="str">
        <f>VLOOKUP($B3042,Setup_MPP!$A:$E,5,FALSE)</f>
        <v>#727272</v>
      </c>
      <c r="H3042" s="31" t="str">
        <f>IFERROR(IF(AND(A3042&gt;=1,A3042&lt;=104),VLOOKUP($A3042,Location!$A:$J,6,FALSE),IF(A3042=0,"Avant l'ouverture",IF(OR(A3042=105,A3042=106),"Bonus"))),"")</f>
        <v>1/16 Finale</v>
      </c>
      <c r="I3042" s="31" t="str">
        <f>IF(LEFT(H3042,4)="Tour",VLOOKUP(A3042,Database!$A:$C,3,FALSE),"")</f>
        <v/>
      </c>
      <c r="J3042" s="31" t="str">
        <f>VLOOKUP($A3042,Location!$A:$J,7,FALSE)</f>
        <v>TBD</v>
      </c>
      <c r="K3042" s="31" t="str">
        <f>IFERROR(VLOOKUP(J3042,Setup_Team!$B:$C,2,FALSE), "TDB")</f>
        <v>TDB</v>
      </c>
      <c r="L3042" s="31" t="str">
        <f>VLOOKUP($A3042,Location!$A:$J,8,FALSE)</f>
        <v>TBD</v>
      </c>
      <c r="M3042" s="31" t="str">
        <f>IFERROR(VLOOKUP(L3042,Setup_Team!$B:$C,2,FALSE), "TDB")</f>
        <v>TDB</v>
      </c>
      <c r="N3042" s="31" t="str">
        <f>VLOOKUP($A3042,Location!$A:$J,9,FALSE)</f>
        <v>Arlington, Dallas, Texas</v>
      </c>
      <c r="O3042" s="31" t="str">
        <f>VLOOKUP($A3042,Location!$A:$J,10,FALSE)</f>
        <v>AT&amp;T Stadium</v>
      </c>
      <c r="R3042" s="31">
        <v>0</v>
      </c>
      <c r="S3042" s="25">
        <f>VLOOKUP($A3042,Database!$A:$Y,10,FALSE)</f>
        <v>0</v>
      </c>
      <c r="T3042" s="25">
        <f>VLOOKUP($A3042,Database!$A:$Y,11,FALSE)</f>
        <v>0</v>
      </c>
      <c r="U3042" s="25">
        <f>VLOOKUP($A3042,Database!$A:$Y,12,FALSE)</f>
        <v>0</v>
      </c>
      <c r="V3042" s="25" t="str">
        <f>VLOOKUP(A3042,Database!A:M,13,FALSE)</f>
        <v>À venir</v>
      </c>
      <c r="W3042" s="25" t="str">
        <f>VLOOKUP($A3042,Database!$A:$Y,20,FALSE)</f>
        <v/>
      </c>
      <c r="X3042" s="25" t="str">
        <f>VLOOKUP($A3042,Database!$A:$Y,21,FALSE)</f>
        <v/>
      </c>
      <c r="Y3042" s="25" t="str">
        <f ca="1">IF(C3042&lt;NOW(),IF(AND(P3042&gt;Q3042,W3042&gt;X3042),S3042,IF(AND(P3042=Q3042,W3042=X3042),T3042,IF(AND(P3042&lt;Q3042,W3042&lt;X3042),U3042,0))),"")</f>
        <v/>
      </c>
      <c r="Z3042" s="25">
        <f>IF(AND(P3042=W3042,Q3042=X3042),1,0)</f>
        <v>1</v>
      </c>
      <c r="AA3042" s="25" t="str">
        <f>IF(Z3042=0,"",IF(ISBLANK(VLOOKUP(A3042,Database!A:AA,22,FALSE)),"",VLOOKUP(A3042,Database!A:AA,22,FALSE)))</f>
        <v>Exact</v>
      </c>
      <c r="AB3042" s="25">
        <f ca="1">IFERROR(IF(AND(Y3042&lt;&gt;"",OR(V3042="Terminé",V3042="En cours")),VLOOKUP(AA3042,Setup_ScoreExactBonus!A:D,4,FALSE),0),0)</f>
        <v>0</v>
      </c>
      <c r="AC3042" s="31" t="str">
        <f t="shared" ca="1" si="9"/>
        <v/>
      </c>
      <c r="AD3042" s="31">
        <f ca="1">SUMIFS(AC$2:AC3042,D$2:D3042,D3042)*IF(R3042=0,1,2)</f>
        <v>0</v>
      </c>
    </row>
    <row r="3043" spans="1:30" x14ac:dyDescent="0.35">
      <c r="A3043" s="31">
        <f>IF(ISBLANK(B3043),"",COUNTIF(B$2:B3043,B3043))-1</f>
        <v>77</v>
      </c>
      <c r="B3043" s="31">
        <v>39</v>
      </c>
      <c r="C3043" s="10">
        <f>VLOOKUP($A3043,Database!$A:$Y,7,FALSE)</f>
        <v>46203.791666666664</v>
      </c>
      <c r="D3043" s="31" t="str">
        <f>VLOOKUP(Pronostics!$B3043,Setup_MPP!$A:$G,3,FALSE)</f>
        <v>Joueur39</v>
      </c>
      <c r="E3043" s="31" t="str">
        <f>VLOOKUP(Pronostics!$B3043,Setup_MPP!$A:$G,2,FALSE)</f>
        <v>Joueur39</v>
      </c>
      <c r="F3043" s="31" t="str">
        <f>VLOOKUP($B3043,Setup_MPP!$A:$E,4,FALSE)</f>
        <v>#D5D5D5</v>
      </c>
      <c r="G3043" s="31" t="str">
        <f>VLOOKUP($B3043,Setup_MPP!$A:$E,5,FALSE)</f>
        <v>#727272</v>
      </c>
      <c r="H3043" s="31" t="str">
        <f>IFERROR(IF(AND(A3043&gt;=1,A3043&lt;=104),VLOOKUP($A3043,Location!$A:$J,6,FALSE),IF(A3043=0,"Avant l'ouverture",IF(OR(A3043=105,A3043=106),"Bonus"))),"")</f>
        <v>1/16 Finale</v>
      </c>
      <c r="I3043" s="31" t="str">
        <f>IF(LEFT(H3043,4)="Tour",VLOOKUP(A3043,Database!$A:$C,3,FALSE),"")</f>
        <v/>
      </c>
      <c r="J3043" s="31" t="str">
        <f>VLOOKUP($A3043,Location!$A:$J,7,FALSE)</f>
        <v>TBD</v>
      </c>
      <c r="K3043" s="31" t="str">
        <f>IFERROR(VLOOKUP(J3043,Setup_Team!$B:$C,2,FALSE), "TDB")</f>
        <v>TDB</v>
      </c>
      <c r="L3043" s="31" t="str">
        <f>VLOOKUP($A3043,Location!$A:$J,8,FALSE)</f>
        <v>TBD</v>
      </c>
      <c r="M3043" s="31" t="str">
        <f>IFERROR(VLOOKUP(L3043,Setup_Team!$B:$C,2,FALSE), "TDB")</f>
        <v>TDB</v>
      </c>
      <c r="N3043" s="31" t="str">
        <f>VLOOKUP($A3043,Location!$A:$J,9,FALSE)</f>
        <v>Arlington, Dallas, Texas</v>
      </c>
      <c r="O3043" s="31" t="str">
        <f>VLOOKUP($A3043,Location!$A:$J,10,FALSE)</f>
        <v>AT&amp;T Stadium</v>
      </c>
      <c r="R3043" s="31">
        <v>0</v>
      </c>
      <c r="S3043" s="25">
        <f>VLOOKUP($A3043,Database!$A:$Y,10,FALSE)</f>
        <v>0</v>
      </c>
      <c r="T3043" s="25">
        <f>VLOOKUP($A3043,Database!$A:$Y,11,FALSE)</f>
        <v>0</v>
      </c>
      <c r="U3043" s="25">
        <f>VLOOKUP($A3043,Database!$A:$Y,12,FALSE)</f>
        <v>0</v>
      </c>
      <c r="V3043" s="25" t="str">
        <f>VLOOKUP(A3043,Database!A:M,13,FALSE)</f>
        <v>À venir</v>
      </c>
      <c r="W3043" s="25" t="str">
        <f>VLOOKUP($A3043,Database!$A:$Y,20,FALSE)</f>
        <v/>
      </c>
      <c r="X3043" s="25" t="str">
        <f>VLOOKUP($A3043,Database!$A:$Y,21,FALSE)</f>
        <v/>
      </c>
      <c r="Y3043" s="25" t="str">
        <f ca="1">IF(C3043&lt;NOW(),IF(AND(P3043&gt;Q3043,W3043&gt;X3043),S3043,IF(AND(P3043=Q3043,W3043=X3043),T3043,IF(AND(P3043&lt;Q3043,W3043&lt;X3043),U3043,0))),"")</f>
        <v/>
      </c>
      <c r="Z3043" s="25">
        <f>IF(AND(P3043=W3043,Q3043=X3043),1,0)</f>
        <v>1</v>
      </c>
      <c r="AA3043" s="25" t="str">
        <f>IF(Z3043=0,"",IF(ISBLANK(VLOOKUP(A3043,Database!A:AA,22,FALSE)),"",VLOOKUP(A3043,Database!A:AA,22,FALSE)))</f>
        <v>Exact</v>
      </c>
      <c r="AB3043" s="25">
        <f ca="1">IFERROR(IF(AND(Y3043&lt;&gt;"",OR(V3043="Terminé",V3043="En cours")),VLOOKUP(AA3043,Setup_ScoreExactBonus!A:D,4,FALSE),0),0)</f>
        <v>0</v>
      </c>
      <c r="AC3043" s="31" t="str">
        <f t="shared" ca="1" si="9"/>
        <v/>
      </c>
      <c r="AD3043" s="31">
        <f ca="1">SUMIFS(AC$2:AC3043,D$2:D3043,D3043)*IF(R3043=0,1,2)</f>
        <v>0</v>
      </c>
    </row>
    <row r="3044" spans="1:30" x14ac:dyDescent="0.35">
      <c r="A3044" s="31">
        <f>IF(ISBLANK(B3044),"",COUNTIF(B$2:B3044,B3044))-1</f>
        <v>78</v>
      </c>
      <c r="B3044" s="31">
        <v>1</v>
      </c>
      <c r="C3044" s="10">
        <f>VLOOKUP($A3044,Database!$A:$Y,7,FALSE)</f>
        <v>46203.958333333336</v>
      </c>
      <c r="D3044" s="31" t="str">
        <f>VLOOKUP(Pronostics!$B3044,Setup_MPP!$A:$G,3,FALSE)</f>
        <v>_Nicolas_LM_</v>
      </c>
      <c r="E3044" s="31" t="str">
        <f>VLOOKUP(Pronostics!$B3044,Setup_MPP!$A:$G,2,FALSE)</f>
        <v>Nicolas LE MOUEL</v>
      </c>
      <c r="F3044" s="31" t="str">
        <f>VLOOKUP($B3044,Setup_MPP!$A:$E,4,FALSE)</f>
        <v>#F7C79D</v>
      </c>
      <c r="G3044" s="31" t="str">
        <f>VLOOKUP($B3044,Setup_MPP!$A:$E,5,FALSE)</f>
        <v>#FFBE85</v>
      </c>
      <c r="H3044" s="31" t="str">
        <f>IFERROR(IF(AND(A3044&gt;=1,A3044&lt;=104),VLOOKUP($A3044,Location!$A:$J,6,FALSE),IF(A3044=0,"Avant l'ouverture",IF(OR(A3044=105,A3044=106),"Bonus"))),"")</f>
        <v>1/16 Finale</v>
      </c>
      <c r="I3044" s="31" t="str">
        <f>IF(LEFT(H3044,4)="Tour",VLOOKUP(A3044,Database!$A:$C,3,FALSE),"")</f>
        <v/>
      </c>
      <c r="J3044" s="31" t="str">
        <f>VLOOKUP($A3044,Location!$A:$J,7,FALSE)</f>
        <v>TBD</v>
      </c>
      <c r="K3044" s="31" t="str">
        <f>IFERROR(VLOOKUP(J3044,Setup_Team!$B:$C,2,FALSE), "TDB")</f>
        <v>TDB</v>
      </c>
      <c r="L3044" s="31" t="str">
        <f>VLOOKUP($A3044,Location!$A:$J,8,FALSE)</f>
        <v>TBD</v>
      </c>
      <c r="M3044" s="31" t="str">
        <f>IFERROR(VLOOKUP(L3044,Setup_Team!$B:$C,2,FALSE), "TDB")</f>
        <v>TDB</v>
      </c>
      <c r="N3044" s="31" t="str">
        <f>VLOOKUP($A3044,Location!$A:$J,9,FALSE)</f>
        <v>East Rutherford, New Jersey/New York</v>
      </c>
      <c r="O3044" s="31" t="str">
        <f>VLOOKUP($A3044,Location!$A:$J,10,FALSE)</f>
        <v>MetLife Stadium</v>
      </c>
      <c r="R3044" s="31">
        <v>0</v>
      </c>
      <c r="S3044" s="25">
        <f>VLOOKUP($A3044,Database!$A:$Y,10,FALSE)</f>
        <v>0</v>
      </c>
      <c r="T3044" s="25">
        <f>VLOOKUP($A3044,Database!$A:$Y,11,FALSE)</f>
        <v>0</v>
      </c>
      <c r="U3044" s="25">
        <f>VLOOKUP($A3044,Database!$A:$Y,12,FALSE)</f>
        <v>0</v>
      </c>
      <c r="V3044" s="25" t="str">
        <f>VLOOKUP(A3044,Database!A:M,13,FALSE)</f>
        <v>À venir</v>
      </c>
      <c r="W3044" s="25" t="str">
        <f>VLOOKUP($A3044,Database!$A:$Y,20,FALSE)</f>
        <v/>
      </c>
      <c r="X3044" s="25" t="str">
        <f>VLOOKUP($A3044,Database!$A:$Y,21,FALSE)</f>
        <v/>
      </c>
      <c r="Y3044" s="25" t="str">
        <f ca="1">IF(C3044&lt;NOW(),IF(AND(P3044&gt;Q3044,W3044&gt;X3044),S3044,IF(AND(P3044=Q3044,W3044=X3044),T3044,IF(AND(P3044&lt;Q3044,W3044&lt;X3044),U3044,0))),"")</f>
        <v/>
      </c>
      <c r="Z3044" s="25">
        <f>IF(AND(P3044=W3044,Q3044=X3044),1,0)</f>
        <v>1</v>
      </c>
      <c r="AA3044" s="25" t="str">
        <f>IF(Z3044=0,"",IF(ISBLANK(VLOOKUP(A3044,Database!A:AA,22,FALSE)),"",VLOOKUP(A3044,Database!A:AA,22,FALSE)))</f>
        <v>Exact</v>
      </c>
      <c r="AB3044" s="25">
        <f ca="1">IFERROR(IF(AND(Y3044&lt;&gt;"",OR(V3044="Terminé",V3044="En cours")),VLOOKUP(AA3044,Setup_ScoreExactBonus!A:D,4,FALSE),0),0)</f>
        <v>0</v>
      </c>
      <c r="AC3044" s="31" t="str">
        <f t="shared" ca="1" si="9"/>
        <v/>
      </c>
      <c r="AD3044" s="31">
        <f ca="1">SUMIFS(AC$2:AC3044,D$2:D3044,D3044)*IF(R3044=0,1,2)</f>
        <v>0</v>
      </c>
    </row>
    <row r="3045" spans="1:30" x14ac:dyDescent="0.35">
      <c r="A3045" s="31">
        <f>IF(ISBLANK(B3045),"",COUNTIF(B$2:B3045,B3045))-1</f>
        <v>78</v>
      </c>
      <c r="B3045" s="31">
        <v>2</v>
      </c>
      <c r="C3045" s="10">
        <f>VLOOKUP($A3045,Database!$A:$Y,7,FALSE)</f>
        <v>46203.958333333336</v>
      </c>
      <c r="D3045" s="31" t="str">
        <f>VLOOKUP(Pronostics!$B3045,Setup_MPP!$A:$G,3,FALSE)</f>
        <v>leaelaz</v>
      </c>
      <c r="E3045" s="31" t="str">
        <f>VLOOKUP(Pronostics!$B3045,Setup_MPP!$A:$G,2,FALSE)</f>
        <v>Léa EL ASERY</v>
      </c>
      <c r="F3045" s="31" t="str">
        <f>VLOOKUP($B3045,Setup_MPP!$A:$E,4,FALSE)</f>
        <v>#FFBEBE</v>
      </c>
      <c r="G3045" s="31" t="str">
        <f>VLOOKUP($B3045,Setup_MPP!$A:$E,5,FALSE)</f>
        <v>#DF6868</v>
      </c>
      <c r="H3045" s="31" t="str">
        <f>IFERROR(IF(AND(A3045&gt;=1,A3045&lt;=104),VLOOKUP($A3045,Location!$A:$J,6,FALSE),IF(A3045=0,"Avant l'ouverture",IF(OR(A3045=105,A3045=106),"Bonus"))),"")</f>
        <v>1/16 Finale</v>
      </c>
      <c r="I3045" s="31" t="str">
        <f>IF(LEFT(H3045,4)="Tour",VLOOKUP(A3045,Database!$A:$C,3,FALSE),"")</f>
        <v/>
      </c>
      <c r="J3045" s="31" t="str">
        <f>VLOOKUP($A3045,Location!$A:$J,7,FALSE)</f>
        <v>TBD</v>
      </c>
      <c r="K3045" s="31" t="str">
        <f>IFERROR(VLOOKUP(J3045,Setup_Team!$B:$C,2,FALSE), "TDB")</f>
        <v>TDB</v>
      </c>
      <c r="L3045" s="31" t="str">
        <f>VLOOKUP($A3045,Location!$A:$J,8,FALSE)</f>
        <v>TBD</v>
      </c>
      <c r="M3045" s="31" t="str">
        <f>IFERROR(VLOOKUP(L3045,Setup_Team!$B:$C,2,FALSE), "TDB")</f>
        <v>TDB</v>
      </c>
      <c r="N3045" s="31" t="str">
        <f>VLOOKUP($A3045,Location!$A:$J,9,FALSE)</f>
        <v>East Rutherford, New Jersey/New York</v>
      </c>
      <c r="O3045" s="31" t="str">
        <f>VLOOKUP($A3045,Location!$A:$J,10,FALSE)</f>
        <v>MetLife Stadium</v>
      </c>
      <c r="R3045" s="31">
        <v>0</v>
      </c>
      <c r="S3045" s="25">
        <f>VLOOKUP($A3045,Database!$A:$Y,10,FALSE)</f>
        <v>0</v>
      </c>
      <c r="T3045" s="25">
        <f>VLOOKUP($A3045,Database!$A:$Y,11,FALSE)</f>
        <v>0</v>
      </c>
      <c r="U3045" s="25">
        <f>VLOOKUP($A3045,Database!$A:$Y,12,FALSE)</f>
        <v>0</v>
      </c>
      <c r="V3045" s="25" t="str">
        <f>VLOOKUP(A3045,Database!A:M,13,FALSE)</f>
        <v>À venir</v>
      </c>
      <c r="W3045" s="25" t="str">
        <f>VLOOKUP($A3045,Database!$A:$Y,20,FALSE)</f>
        <v/>
      </c>
      <c r="X3045" s="25" t="str">
        <f>VLOOKUP($A3045,Database!$A:$Y,21,FALSE)</f>
        <v/>
      </c>
      <c r="Y3045" s="25" t="str">
        <f ca="1">IF(C3045&lt;NOW(),IF(AND(P3045&gt;Q3045,W3045&gt;X3045),S3045,IF(AND(P3045=Q3045,W3045=X3045),T3045,IF(AND(P3045&lt;Q3045,W3045&lt;X3045),U3045,0))),"")</f>
        <v/>
      </c>
      <c r="Z3045" s="25">
        <f>IF(AND(P3045=W3045,Q3045=X3045),1,0)</f>
        <v>1</v>
      </c>
      <c r="AA3045" s="25" t="str">
        <f>IF(Z3045=0,"",IF(ISBLANK(VLOOKUP(A3045,Database!A:AA,22,FALSE)),"",VLOOKUP(A3045,Database!A:AA,22,FALSE)))</f>
        <v>Exact</v>
      </c>
      <c r="AB3045" s="25">
        <f ca="1">IFERROR(IF(AND(Y3045&lt;&gt;"",OR(V3045="Terminé",V3045="En cours")),VLOOKUP(AA3045,Setup_ScoreExactBonus!A:D,4,FALSE),0),0)</f>
        <v>0</v>
      </c>
      <c r="AC3045" s="31" t="str">
        <f t="shared" ca="1" si="9"/>
        <v/>
      </c>
      <c r="AD3045" s="31">
        <f ca="1">SUMIFS(AC$2:AC3045,D$2:D3045,D3045)*IF(R3045=0,1,2)</f>
        <v>0</v>
      </c>
    </row>
    <row r="3046" spans="1:30" x14ac:dyDescent="0.35">
      <c r="A3046" s="31">
        <f>IF(ISBLANK(B3046),"",COUNTIF(B$2:B3046,B3046))-1</f>
        <v>78</v>
      </c>
      <c r="B3046" s="31">
        <v>3</v>
      </c>
      <c r="C3046" s="10">
        <f>VLOOKUP($A3046,Database!$A:$Y,7,FALSE)</f>
        <v>46203.958333333336</v>
      </c>
      <c r="D3046" s="31" t="str">
        <f>VLOOKUP(Pronostics!$B3046,Setup_MPP!$A:$G,3,FALSE)</f>
        <v>PasMetalleux</v>
      </c>
      <c r="E3046" s="31" t="str">
        <f>VLOOKUP(Pronostics!$B3046,Setup_MPP!$A:$G,2,FALSE)</f>
        <v>Elwenn JOUBREL</v>
      </c>
      <c r="F3046" s="31" t="str">
        <f>VLOOKUP($B3046,Setup_MPP!$A:$E,4,FALSE)</f>
        <v>#F5C7FC</v>
      </c>
      <c r="G3046" s="31" t="str">
        <f>VLOOKUP($B3046,Setup_MPP!$A:$E,5,FALSE)</f>
        <v>#C489CF</v>
      </c>
      <c r="H3046" s="31" t="str">
        <f>IFERROR(IF(AND(A3046&gt;=1,A3046&lt;=104),VLOOKUP($A3046,Location!$A:$J,6,FALSE),IF(A3046=0,"Avant l'ouverture",IF(OR(A3046=105,A3046=106),"Bonus"))),"")</f>
        <v>1/16 Finale</v>
      </c>
      <c r="I3046" s="31" t="str">
        <f>IF(LEFT(H3046,4)="Tour",VLOOKUP(A3046,Database!$A:$C,3,FALSE),"")</f>
        <v/>
      </c>
      <c r="J3046" s="31" t="str">
        <f>VLOOKUP($A3046,Location!$A:$J,7,FALSE)</f>
        <v>TBD</v>
      </c>
      <c r="K3046" s="31" t="str">
        <f>IFERROR(VLOOKUP(J3046,Setup_Team!$B:$C,2,FALSE), "TDB")</f>
        <v>TDB</v>
      </c>
      <c r="L3046" s="31" t="str">
        <f>VLOOKUP($A3046,Location!$A:$J,8,FALSE)</f>
        <v>TBD</v>
      </c>
      <c r="M3046" s="31" t="str">
        <f>IFERROR(VLOOKUP(L3046,Setup_Team!$B:$C,2,FALSE), "TDB")</f>
        <v>TDB</v>
      </c>
      <c r="N3046" s="31" t="str">
        <f>VLOOKUP($A3046,Location!$A:$J,9,FALSE)</f>
        <v>East Rutherford, New Jersey/New York</v>
      </c>
      <c r="O3046" s="31" t="str">
        <f>VLOOKUP($A3046,Location!$A:$J,10,FALSE)</f>
        <v>MetLife Stadium</v>
      </c>
      <c r="R3046" s="31">
        <v>0</v>
      </c>
      <c r="S3046" s="25">
        <f>VLOOKUP($A3046,Database!$A:$Y,10,FALSE)</f>
        <v>0</v>
      </c>
      <c r="T3046" s="25">
        <f>VLOOKUP($A3046,Database!$A:$Y,11,FALSE)</f>
        <v>0</v>
      </c>
      <c r="U3046" s="25">
        <f>VLOOKUP($A3046,Database!$A:$Y,12,FALSE)</f>
        <v>0</v>
      </c>
      <c r="V3046" s="25" t="str">
        <f>VLOOKUP(A3046,Database!A:M,13,FALSE)</f>
        <v>À venir</v>
      </c>
      <c r="W3046" s="25" t="str">
        <f>VLOOKUP($A3046,Database!$A:$Y,20,FALSE)</f>
        <v/>
      </c>
      <c r="X3046" s="25" t="str">
        <f>VLOOKUP($A3046,Database!$A:$Y,21,FALSE)</f>
        <v/>
      </c>
      <c r="Y3046" s="25" t="str">
        <f ca="1">IF(C3046&lt;NOW(),IF(AND(P3046&gt;Q3046,W3046&gt;X3046),S3046,IF(AND(P3046=Q3046,W3046=X3046),T3046,IF(AND(P3046&lt;Q3046,W3046&lt;X3046),U3046,0))),"")</f>
        <v/>
      </c>
      <c r="Z3046" s="25">
        <f>IF(AND(P3046=W3046,Q3046=X3046),1,0)</f>
        <v>1</v>
      </c>
      <c r="AA3046" s="25" t="str">
        <f>IF(Z3046=0,"",IF(ISBLANK(VLOOKUP(A3046,Database!A:AA,22,FALSE)),"",VLOOKUP(A3046,Database!A:AA,22,FALSE)))</f>
        <v>Exact</v>
      </c>
      <c r="AB3046" s="25">
        <f ca="1">IFERROR(IF(AND(Y3046&lt;&gt;"",OR(V3046="Terminé",V3046="En cours")),VLOOKUP(AA3046,Setup_ScoreExactBonus!A:D,4,FALSE),0),0)</f>
        <v>0</v>
      </c>
      <c r="AC3046" s="31" t="str">
        <f t="shared" ca="1" si="9"/>
        <v/>
      </c>
      <c r="AD3046" s="31">
        <f ca="1">SUMIFS(AC$2:AC3046,D$2:D3046,D3046)*IF(R3046=0,1,2)</f>
        <v>0</v>
      </c>
    </row>
    <row r="3047" spans="1:30" x14ac:dyDescent="0.35">
      <c r="A3047" s="31">
        <f>IF(ISBLANK(B3047),"",COUNTIF(B$2:B3047,B3047))-1</f>
        <v>78</v>
      </c>
      <c r="B3047" s="31">
        <v>4</v>
      </c>
      <c r="C3047" s="10">
        <f>VLOOKUP($A3047,Database!$A:$Y,7,FALSE)</f>
        <v>46203.958333333336</v>
      </c>
      <c r="D3047" s="31" t="str">
        <f>VLOOKUP(Pronostics!$B3047,Setup_MPP!$A:$G,3,FALSE)</f>
        <v>Popo444</v>
      </c>
      <c r="E3047" s="31" t="str">
        <f>VLOOKUP(Pronostics!$B3047,Setup_MPP!$A:$G,2,FALSE)</f>
        <v>Pauline OLIVIER</v>
      </c>
      <c r="F3047" s="31" t="str">
        <f>VLOOKUP($B3047,Setup_MPP!$A:$E,4,FALSE)</f>
        <v>#A5EA7F</v>
      </c>
      <c r="G3047" s="31" t="str">
        <f>VLOOKUP($B3047,Setup_MPP!$A:$E,5,FALSE)</f>
        <v>#80C65A</v>
      </c>
      <c r="H3047" s="31" t="str">
        <f>IFERROR(IF(AND(A3047&gt;=1,A3047&lt;=104),VLOOKUP($A3047,Location!$A:$J,6,FALSE),IF(A3047=0,"Avant l'ouverture",IF(OR(A3047=105,A3047=106),"Bonus"))),"")</f>
        <v>1/16 Finale</v>
      </c>
      <c r="I3047" s="31" t="str">
        <f>IF(LEFT(H3047,4)="Tour",VLOOKUP(A3047,Database!$A:$C,3,FALSE),"")</f>
        <v/>
      </c>
      <c r="J3047" s="31" t="str">
        <f>VLOOKUP($A3047,Location!$A:$J,7,FALSE)</f>
        <v>TBD</v>
      </c>
      <c r="K3047" s="31" t="str">
        <f>IFERROR(VLOOKUP(J3047,Setup_Team!$B:$C,2,FALSE), "TDB")</f>
        <v>TDB</v>
      </c>
      <c r="L3047" s="31" t="str">
        <f>VLOOKUP($A3047,Location!$A:$J,8,FALSE)</f>
        <v>TBD</v>
      </c>
      <c r="M3047" s="31" t="str">
        <f>IFERROR(VLOOKUP(L3047,Setup_Team!$B:$C,2,FALSE), "TDB")</f>
        <v>TDB</v>
      </c>
      <c r="N3047" s="31" t="str">
        <f>VLOOKUP($A3047,Location!$A:$J,9,FALSE)</f>
        <v>East Rutherford, New Jersey/New York</v>
      </c>
      <c r="O3047" s="31" t="str">
        <f>VLOOKUP($A3047,Location!$A:$J,10,FALSE)</f>
        <v>MetLife Stadium</v>
      </c>
      <c r="R3047" s="31">
        <v>0</v>
      </c>
      <c r="S3047" s="25">
        <f>VLOOKUP($A3047,Database!$A:$Y,10,FALSE)</f>
        <v>0</v>
      </c>
      <c r="T3047" s="25">
        <f>VLOOKUP($A3047,Database!$A:$Y,11,FALSE)</f>
        <v>0</v>
      </c>
      <c r="U3047" s="25">
        <f>VLOOKUP($A3047,Database!$A:$Y,12,FALSE)</f>
        <v>0</v>
      </c>
      <c r="V3047" s="25" t="str">
        <f>VLOOKUP(A3047,Database!A:M,13,FALSE)</f>
        <v>À venir</v>
      </c>
      <c r="W3047" s="25" t="str">
        <f>VLOOKUP($A3047,Database!$A:$Y,20,FALSE)</f>
        <v/>
      </c>
      <c r="X3047" s="25" t="str">
        <f>VLOOKUP($A3047,Database!$A:$Y,21,FALSE)</f>
        <v/>
      </c>
      <c r="Y3047" s="25" t="str">
        <f ca="1">IF(C3047&lt;NOW(),IF(AND(P3047&gt;Q3047,W3047&gt;X3047),S3047,IF(AND(P3047=Q3047,W3047=X3047),T3047,IF(AND(P3047&lt;Q3047,W3047&lt;X3047),U3047,0))),"")</f>
        <v/>
      </c>
      <c r="Z3047" s="25">
        <f>IF(AND(P3047=W3047,Q3047=X3047),1,0)</f>
        <v>1</v>
      </c>
      <c r="AA3047" s="25" t="str">
        <f>IF(Z3047=0,"",IF(ISBLANK(VLOOKUP(A3047,Database!A:AA,22,FALSE)),"",VLOOKUP(A3047,Database!A:AA,22,FALSE)))</f>
        <v>Exact</v>
      </c>
      <c r="AB3047" s="25">
        <f ca="1">IFERROR(IF(AND(Y3047&lt;&gt;"",OR(V3047="Terminé",V3047="En cours")),VLOOKUP(AA3047,Setup_ScoreExactBonus!A:D,4,FALSE),0),0)</f>
        <v>0</v>
      </c>
      <c r="AC3047" s="31" t="str">
        <f t="shared" ca="1" si="9"/>
        <v/>
      </c>
      <c r="AD3047" s="31">
        <f ca="1">SUMIFS(AC$2:AC3047,D$2:D3047,D3047)*IF(R3047=0,1,2)</f>
        <v>0</v>
      </c>
    </row>
    <row r="3048" spans="1:30" x14ac:dyDescent="0.35">
      <c r="A3048" s="31">
        <f>IF(ISBLANK(B3048),"",COUNTIF(B$2:B3048,B3048))-1</f>
        <v>78</v>
      </c>
      <c r="B3048" s="31">
        <v>5</v>
      </c>
      <c r="C3048" s="10">
        <f>VLOOKUP($A3048,Database!$A:$Y,7,FALSE)</f>
        <v>46203.958333333336</v>
      </c>
      <c r="D3048" s="31" t="str">
        <f>VLOOKUP(Pronostics!$B3048,Setup_MPP!$A:$G,3,FALSE)</f>
        <v>_Jujul</v>
      </c>
      <c r="E3048" s="31" t="str">
        <f>VLOOKUP(Pronostics!$B3048,Setup_MPP!$A:$G,2,FALSE)</f>
        <v>Julie BOISSIERE</v>
      </c>
      <c r="F3048" s="31" t="str">
        <f>VLOOKUP($B3048,Setup_MPP!$A:$E,4,FALSE)</f>
        <v>#D890FF</v>
      </c>
      <c r="G3048" s="31" t="str">
        <f>VLOOKUP($B3048,Setup_MPP!$A:$E,5,FALSE)</f>
        <v>#B750EF</v>
      </c>
      <c r="H3048" s="31" t="str">
        <f>IFERROR(IF(AND(A3048&gt;=1,A3048&lt;=104),VLOOKUP($A3048,Location!$A:$J,6,FALSE),IF(A3048=0,"Avant l'ouverture",IF(OR(A3048=105,A3048=106),"Bonus"))),"")</f>
        <v>1/16 Finale</v>
      </c>
      <c r="I3048" s="31" t="str">
        <f>IF(LEFT(H3048,4)="Tour",VLOOKUP(A3048,Database!$A:$C,3,FALSE),"")</f>
        <v/>
      </c>
      <c r="J3048" s="31" t="str">
        <f>VLOOKUP($A3048,Location!$A:$J,7,FALSE)</f>
        <v>TBD</v>
      </c>
      <c r="K3048" s="31" t="str">
        <f>IFERROR(VLOOKUP(J3048,Setup_Team!$B:$C,2,FALSE), "TDB")</f>
        <v>TDB</v>
      </c>
      <c r="L3048" s="31" t="str">
        <f>VLOOKUP($A3048,Location!$A:$J,8,FALSE)</f>
        <v>TBD</v>
      </c>
      <c r="M3048" s="31" t="str">
        <f>IFERROR(VLOOKUP(L3048,Setup_Team!$B:$C,2,FALSE), "TDB")</f>
        <v>TDB</v>
      </c>
      <c r="N3048" s="31" t="str">
        <f>VLOOKUP($A3048,Location!$A:$J,9,FALSE)</f>
        <v>East Rutherford, New Jersey/New York</v>
      </c>
      <c r="O3048" s="31" t="str">
        <f>VLOOKUP($A3048,Location!$A:$J,10,FALSE)</f>
        <v>MetLife Stadium</v>
      </c>
      <c r="R3048" s="31">
        <v>0</v>
      </c>
      <c r="S3048" s="25">
        <f>VLOOKUP($A3048,Database!$A:$Y,10,FALSE)</f>
        <v>0</v>
      </c>
      <c r="T3048" s="25">
        <f>VLOOKUP($A3048,Database!$A:$Y,11,FALSE)</f>
        <v>0</v>
      </c>
      <c r="U3048" s="25">
        <f>VLOOKUP($A3048,Database!$A:$Y,12,FALSE)</f>
        <v>0</v>
      </c>
      <c r="V3048" s="25" t="str">
        <f>VLOOKUP(A3048,Database!A:M,13,FALSE)</f>
        <v>À venir</v>
      </c>
      <c r="W3048" s="25" t="str">
        <f>VLOOKUP($A3048,Database!$A:$Y,20,FALSE)</f>
        <v/>
      </c>
      <c r="X3048" s="25" t="str">
        <f>VLOOKUP($A3048,Database!$A:$Y,21,FALSE)</f>
        <v/>
      </c>
      <c r="Y3048" s="25" t="str">
        <f ca="1">IF(C3048&lt;NOW(),IF(AND(P3048&gt;Q3048,W3048&gt;X3048),S3048,IF(AND(P3048=Q3048,W3048=X3048),T3048,IF(AND(P3048&lt;Q3048,W3048&lt;X3048),U3048,0))),"")</f>
        <v/>
      </c>
      <c r="Z3048" s="25">
        <f>IF(AND(P3048=W3048,Q3048=X3048),1,0)</f>
        <v>1</v>
      </c>
      <c r="AA3048" s="25" t="str">
        <f>IF(Z3048=0,"",IF(ISBLANK(VLOOKUP(A3048,Database!A:AA,22,FALSE)),"",VLOOKUP(A3048,Database!A:AA,22,FALSE)))</f>
        <v>Exact</v>
      </c>
      <c r="AB3048" s="25">
        <f ca="1">IFERROR(IF(AND(Y3048&lt;&gt;"",OR(V3048="Terminé",V3048="En cours")),VLOOKUP(AA3048,Setup_ScoreExactBonus!A:D,4,FALSE),0),0)</f>
        <v>0</v>
      </c>
      <c r="AC3048" s="31" t="str">
        <f t="shared" ca="1" si="9"/>
        <v/>
      </c>
      <c r="AD3048" s="31">
        <f ca="1">SUMIFS(AC$2:AC3048,D$2:D3048,D3048)*IF(R3048=0,1,2)</f>
        <v>0</v>
      </c>
    </row>
    <row r="3049" spans="1:30" x14ac:dyDescent="0.35">
      <c r="A3049" s="31">
        <f>IF(ISBLANK(B3049),"",COUNTIF(B$2:B3049,B3049))-1</f>
        <v>78</v>
      </c>
      <c r="B3049" s="31">
        <v>6</v>
      </c>
      <c r="C3049" s="10">
        <f>VLOOKUP($A3049,Database!$A:$Y,7,FALSE)</f>
        <v>46203.958333333336</v>
      </c>
      <c r="D3049" s="31" t="str">
        <f>VLOOKUP(Pronostics!$B3049,Setup_MPP!$A:$G,3,FALSE)</f>
        <v>Julay</v>
      </c>
      <c r="E3049" s="31" t="str">
        <f>VLOOKUP(Pronostics!$B3049,Setup_MPP!$A:$G,2,FALSE)</f>
        <v>Julie BOUCHARD</v>
      </c>
      <c r="F3049" s="31" t="str">
        <f>VLOOKUP($B3049,Setup_MPP!$A:$E,4,FALSE)</f>
        <v>#A6F7B1</v>
      </c>
      <c r="G3049" s="31" t="str">
        <f>VLOOKUP($B3049,Setup_MPP!$A:$E,5,FALSE)</f>
        <v>#6EC179</v>
      </c>
      <c r="H3049" s="31" t="str">
        <f>IFERROR(IF(AND(A3049&gt;=1,A3049&lt;=104),VLOOKUP($A3049,Location!$A:$J,6,FALSE),IF(A3049=0,"Avant l'ouverture",IF(OR(A3049=105,A3049=106),"Bonus"))),"")</f>
        <v>1/16 Finale</v>
      </c>
      <c r="I3049" s="31" t="str">
        <f>IF(LEFT(H3049,4)="Tour",VLOOKUP(A3049,Database!$A:$C,3,FALSE),"")</f>
        <v/>
      </c>
      <c r="J3049" s="31" t="str">
        <f>VLOOKUP($A3049,Location!$A:$J,7,FALSE)</f>
        <v>TBD</v>
      </c>
      <c r="K3049" s="31" t="str">
        <f>IFERROR(VLOOKUP(J3049,Setup_Team!$B:$C,2,FALSE), "TDB")</f>
        <v>TDB</v>
      </c>
      <c r="L3049" s="31" t="str">
        <f>VLOOKUP($A3049,Location!$A:$J,8,FALSE)</f>
        <v>TBD</v>
      </c>
      <c r="M3049" s="31" t="str">
        <f>IFERROR(VLOOKUP(L3049,Setup_Team!$B:$C,2,FALSE), "TDB")</f>
        <v>TDB</v>
      </c>
      <c r="N3049" s="31" t="str">
        <f>VLOOKUP($A3049,Location!$A:$J,9,FALSE)</f>
        <v>East Rutherford, New Jersey/New York</v>
      </c>
      <c r="O3049" s="31" t="str">
        <f>VLOOKUP($A3049,Location!$A:$J,10,FALSE)</f>
        <v>MetLife Stadium</v>
      </c>
      <c r="R3049" s="31">
        <v>0</v>
      </c>
      <c r="S3049" s="25">
        <f>VLOOKUP($A3049,Database!$A:$Y,10,FALSE)</f>
        <v>0</v>
      </c>
      <c r="T3049" s="25">
        <f>VLOOKUP($A3049,Database!$A:$Y,11,FALSE)</f>
        <v>0</v>
      </c>
      <c r="U3049" s="25">
        <f>VLOOKUP($A3049,Database!$A:$Y,12,FALSE)</f>
        <v>0</v>
      </c>
      <c r="V3049" s="25" t="str">
        <f>VLOOKUP(A3049,Database!A:M,13,FALSE)</f>
        <v>À venir</v>
      </c>
      <c r="W3049" s="25" t="str">
        <f>VLOOKUP($A3049,Database!$A:$Y,20,FALSE)</f>
        <v/>
      </c>
      <c r="X3049" s="25" t="str">
        <f>VLOOKUP($A3049,Database!$A:$Y,21,FALSE)</f>
        <v/>
      </c>
      <c r="Y3049" s="25" t="str">
        <f ca="1">IF(C3049&lt;NOW(),IF(AND(P3049&gt;Q3049,W3049&gt;X3049),S3049,IF(AND(P3049=Q3049,W3049=X3049),T3049,IF(AND(P3049&lt;Q3049,W3049&lt;X3049),U3049,0))),"")</f>
        <v/>
      </c>
      <c r="Z3049" s="25">
        <f>IF(AND(P3049=W3049,Q3049=X3049),1,0)</f>
        <v>1</v>
      </c>
      <c r="AA3049" s="25" t="str">
        <f>IF(Z3049=0,"",IF(ISBLANK(VLOOKUP(A3049,Database!A:AA,22,FALSE)),"",VLOOKUP(A3049,Database!A:AA,22,FALSE)))</f>
        <v>Exact</v>
      </c>
      <c r="AB3049" s="25">
        <f ca="1">IFERROR(IF(AND(Y3049&lt;&gt;"",OR(V3049="Terminé",V3049="En cours")),VLOOKUP(AA3049,Setup_ScoreExactBonus!A:D,4,FALSE),0),0)</f>
        <v>0</v>
      </c>
      <c r="AC3049" s="31" t="str">
        <f t="shared" ca="1" si="9"/>
        <v/>
      </c>
      <c r="AD3049" s="31">
        <f ca="1">SUMIFS(AC$2:AC3049,D$2:D3049,D3049)*IF(R3049=0,1,2)</f>
        <v>0</v>
      </c>
    </row>
    <row r="3050" spans="1:30" x14ac:dyDescent="0.35">
      <c r="A3050" s="31">
        <f>IF(ISBLANK(B3050),"",COUNTIF(B$2:B3050,B3050))-1</f>
        <v>78</v>
      </c>
      <c r="B3050" s="31">
        <v>7</v>
      </c>
      <c r="C3050" s="10">
        <f>VLOOKUP($A3050,Database!$A:$Y,7,FALSE)</f>
        <v>46203.958333333336</v>
      </c>
      <c r="D3050" s="31" t="str">
        <f>VLOOKUP(Pronostics!$B3050,Setup_MPP!$A:$G,3,FALSE)</f>
        <v>__Vince__</v>
      </c>
      <c r="E3050" s="31" t="str">
        <f>VLOOKUP(Pronostics!$B3050,Setup_MPP!$A:$G,2,FALSE)</f>
        <v>Vincent FRAYSSE</v>
      </c>
      <c r="F3050" s="31" t="str">
        <f>VLOOKUP($B3050,Setup_MPP!$A:$E,4,FALSE)</f>
        <v>#B2EAE8</v>
      </c>
      <c r="G3050" s="31" t="str">
        <f>VLOOKUP($B3050,Setup_MPP!$A:$E,5,FALSE)</f>
        <v>#6CB4B1</v>
      </c>
      <c r="H3050" s="31" t="str">
        <f>IFERROR(IF(AND(A3050&gt;=1,A3050&lt;=104),VLOOKUP($A3050,Location!$A:$J,6,FALSE),IF(A3050=0,"Avant l'ouverture",IF(OR(A3050=105,A3050=106),"Bonus"))),"")</f>
        <v>1/16 Finale</v>
      </c>
      <c r="I3050" s="31" t="str">
        <f>IF(LEFT(H3050,4)="Tour",VLOOKUP(A3050,Database!$A:$C,3,FALSE),"")</f>
        <v/>
      </c>
      <c r="J3050" s="31" t="str">
        <f>VLOOKUP($A3050,Location!$A:$J,7,FALSE)</f>
        <v>TBD</v>
      </c>
      <c r="K3050" s="31" t="str">
        <f>IFERROR(VLOOKUP(J3050,Setup_Team!$B:$C,2,FALSE), "TDB")</f>
        <v>TDB</v>
      </c>
      <c r="L3050" s="31" t="str">
        <f>VLOOKUP($A3050,Location!$A:$J,8,FALSE)</f>
        <v>TBD</v>
      </c>
      <c r="M3050" s="31" t="str">
        <f>IFERROR(VLOOKUP(L3050,Setup_Team!$B:$C,2,FALSE), "TDB")</f>
        <v>TDB</v>
      </c>
      <c r="N3050" s="31" t="str">
        <f>VLOOKUP($A3050,Location!$A:$J,9,FALSE)</f>
        <v>East Rutherford, New Jersey/New York</v>
      </c>
      <c r="O3050" s="31" t="str">
        <f>VLOOKUP($A3050,Location!$A:$J,10,FALSE)</f>
        <v>MetLife Stadium</v>
      </c>
      <c r="R3050" s="31">
        <v>0</v>
      </c>
      <c r="S3050" s="25">
        <f>VLOOKUP($A3050,Database!$A:$Y,10,FALSE)</f>
        <v>0</v>
      </c>
      <c r="T3050" s="25">
        <f>VLOOKUP($A3050,Database!$A:$Y,11,FALSE)</f>
        <v>0</v>
      </c>
      <c r="U3050" s="25">
        <f>VLOOKUP($A3050,Database!$A:$Y,12,FALSE)</f>
        <v>0</v>
      </c>
      <c r="V3050" s="25" t="str">
        <f>VLOOKUP(A3050,Database!A:M,13,FALSE)</f>
        <v>À venir</v>
      </c>
      <c r="W3050" s="25" t="str">
        <f>VLOOKUP($A3050,Database!$A:$Y,20,FALSE)</f>
        <v/>
      </c>
      <c r="X3050" s="25" t="str">
        <f>VLOOKUP($A3050,Database!$A:$Y,21,FALSE)</f>
        <v/>
      </c>
      <c r="Y3050" s="25" t="str">
        <f ca="1">IF(C3050&lt;NOW(),IF(AND(P3050&gt;Q3050,W3050&gt;X3050),S3050,IF(AND(P3050=Q3050,W3050=X3050),T3050,IF(AND(P3050&lt;Q3050,W3050&lt;X3050),U3050,0))),"")</f>
        <v/>
      </c>
      <c r="Z3050" s="25">
        <f>IF(AND(P3050=W3050,Q3050=X3050),1,0)</f>
        <v>1</v>
      </c>
      <c r="AA3050" s="25" t="str">
        <f>IF(Z3050=0,"",IF(ISBLANK(VLOOKUP(A3050,Database!A:AA,22,FALSE)),"",VLOOKUP(A3050,Database!A:AA,22,FALSE)))</f>
        <v>Exact</v>
      </c>
      <c r="AB3050" s="25">
        <f ca="1">IFERROR(IF(AND(Y3050&lt;&gt;"",OR(V3050="Terminé",V3050="En cours")),VLOOKUP(AA3050,Setup_ScoreExactBonus!A:D,4,FALSE),0),0)</f>
        <v>0</v>
      </c>
      <c r="AC3050" s="31" t="str">
        <f t="shared" ca="1" si="9"/>
        <v/>
      </c>
      <c r="AD3050" s="31">
        <f ca="1">SUMIFS(AC$2:AC3050,D$2:D3050,D3050)*IF(R3050=0,1,2)</f>
        <v>0</v>
      </c>
    </row>
    <row r="3051" spans="1:30" x14ac:dyDescent="0.35">
      <c r="A3051" s="31">
        <f>IF(ISBLANK(B3051),"",COUNTIF(B$2:B3051,B3051))-1</f>
        <v>78</v>
      </c>
      <c r="B3051" s="31">
        <v>8</v>
      </c>
      <c r="C3051" s="10">
        <f>VLOOKUP($A3051,Database!$A:$Y,7,FALSE)</f>
        <v>46203.958333333336</v>
      </c>
      <c r="D3051" s="31" t="str">
        <f>VLOOKUP(Pronostics!$B3051,Setup_MPP!$A:$G,3,FALSE)</f>
        <v>Louuiiis</v>
      </c>
      <c r="E3051" s="31" t="str">
        <f>VLOOKUP(Pronostics!$B3051,Setup_MPP!$A:$G,2,FALSE)</f>
        <v>Louis HARLE</v>
      </c>
      <c r="F3051" s="31" t="str">
        <f>VLOOKUP($B3051,Setup_MPP!$A:$E,4,FALSE)</f>
        <v>#EEF7B1</v>
      </c>
      <c r="G3051" s="31" t="str">
        <f>VLOOKUP($B3051,Setup_MPP!$A:$E,5,FALSE)</f>
        <v>#C1CB7D</v>
      </c>
      <c r="H3051" s="31" t="str">
        <f>IFERROR(IF(AND(A3051&gt;=1,A3051&lt;=104),VLOOKUP($A3051,Location!$A:$J,6,FALSE),IF(A3051=0,"Avant l'ouverture",IF(OR(A3051=105,A3051=106),"Bonus"))),"")</f>
        <v>1/16 Finale</v>
      </c>
      <c r="I3051" s="31" t="str">
        <f>IF(LEFT(H3051,4)="Tour",VLOOKUP(A3051,Database!$A:$C,3,FALSE),"")</f>
        <v/>
      </c>
      <c r="J3051" s="31" t="str">
        <f>VLOOKUP($A3051,Location!$A:$J,7,FALSE)</f>
        <v>TBD</v>
      </c>
      <c r="K3051" s="31" t="str">
        <f>IFERROR(VLOOKUP(J3051,Setup_Team!$B:$C,2,FALSE), "TDB")</f>
        <v>TDB</v>
      </c>
      <c r="L3051" s="31" t="str">
        <f>VLOOKUP($A3051,Location!$A:$J,8,FALSE)</f>
        <v>TBD</v>
      </c>
      <c r="M3051" s="31" t="str">
        <f>IFERROR(VLOOKUP(L3051,Setup_Team!$B:$C,2,FALSE), "TDB")</f>
        <v>TDB</v>
      </c>
      <c r="N3051" s="31" t="str">
        <f>VLOOKUP($A3051,Location!$A:$J,9,FALSE)</f>
        <v>East Rutherford, New Jersey/New York</v>
      </c>
      <c r="O3051" s="31" t="str">
        <f>VLOOKUP($A3051,Location!$A:$J,10,FALSE)</f>
        <v>MetLife Stadium</v>
      </c>
      <c r="R3051" s="31">
        <v>0</v>
      </c>
      <c r="S3051" s="25">
        <f>VLOOKUP($A3051,Database!$A:$Y,10,FALSE)</f>
        <v>0</v>
      </c>
      <c r="T3051" s="25">
        <f>VLOOKUP($A3051,Database!$A:$Y,11,FALSE)</f>
        <v>0</v>
      </c>
      <c r="U3051" s="25">
        <f>VLOOKUP($A3051,Database!$A:$Y,12,FALSE)</f>
        <v>0</v>
      </c>
      <c r="V3051" s="25" t="str">
        <f>VLOOKUP(A3051,Database!A:M,13,FALSE)</f>
        <v>À venir</v>
      </c>
      <c r="W3051" s="25" t="str">
        <f>VLOOKUP($A3051,Database!$A:$Y,20,FALSE)</f>
        <v/>
      </c>
      <c r="X3051" s="25" t="str">
        <f>VLOOKUP($A3051,Database!$A:$Y,21,FALSE)</f>
        <v/>
      </c>
      <c r="Y3051" s="25" t="str">
        <f ca="1">IF(C3051&lt;NOW(),IF(AND(P3051&gt;Q3051,W3051&gt;X3051),S3051,IF(AND(P3051=Q3051,W3051=X3051),T3051,IF(AND(P3051&lt;Q3051,W3051&lt;X3051),U3051,0))),"")</f>
        <v/>
      </c>
      <c r="Z3051" s="25">
        <f>IF(AND(P3051=W3051,Q3051=X3051),1,0)</f>
        <v>1</v>
      </c>
      <c r="AA3051" s="25" t="str">
        <f>IF(Z3051=0,"",IF(ISBLANK(VLOOKUP(A3051,Database!A:AA,22,FALSE)),"",VLOOKUP(A3051,Database!A:AA,22,FALSE)))</f>
        <v>Exact</v>
      </c>
      <c r="AB3051" s="25">
        <f ca="1">IFERROR(IF(AND(Y3051&lt;&gt;"",OR(V3051="Terminé",V3051="En cours")),VLOOKUP(AA3051,Setup_ScoreExactBonus!A:D,4,FALSE),0),0)</f>
        <v>0</v>
      </c>
      <c r="AC3051" s="31" t="str">
        <f t="shared" ca="1" si="9"/>
        <v/>
      </c>
      <c r="AD3051" s="31">
        <f ca="1">SUMIFS(AC$2:AC3051,D$2:D3051,D3051)*IF(R3051=0,1,2)</f>
        <v>0</v>
      </c>
    </row>
    <row r="3052" spans="1:30" x14ac:dyDescent="0.35">
      <c r="A3052" s="31">
        <f>IF(ISBLANK(B3052),"",COUNTIF(B$2:B3052,B3052))-1</f>
        <v>78</v>
      </c>
      <c r="B3052" s="31">
        <v>9</v>
      </c>
      <c r="C3052" s="10">
        <f>VLOOKUP($A3052,Database!$A:$Y,7,FALSE)</f>
        <v>46203.958333333336</v>
      </c>
      <c r="D3052" s="31" t="str">
        <f>VLOOKUP(Pronostics!$B3052,Setup_MPP!$A:$G,3,FALSE)</f>
        <v>Aurelien_dqp</v>
      </c>
      <c r="E3052" s="31" t="str">
        <f>VLOOKUP(Pronostics!$B3052,Setup_MPP!$A:$G,2,FALSE)</f>
        <v>Aurélien DE POULPIQUET</v>
      </c>
      <c r="F3052" s="31" t="str">
        <f>VLOOKUP($B3052,Setup_MPP!$A:$E,4,FALSE)</f>
        <v>#F4EA9D</v>
      </c>
      <c r="G3052" s="31" t="str">
        <f>VLOOKUP($B3052,Setup_MPP!$A:$E,5,FALSE)</f>
        <v>#D2C458</v>
      </c>
      <c r="H3052" s="31" t="str">
        <f>IFERROR(IF(AND(A3052&gt;=1,A3052&lt;=104),VLOOKUP($A3052,Location!$A:$J,6,FALSE),IF(A3052=0,"Avant l'ouverture",IF(OR(A3052=105,A3052=106),"Bonus"))),"")</f>
        <v>1/16 Finale</v>
      </c>
      <c r="I3052" s="31" t="str">
        <f>IF(LEFT(H3052,4)="Tour",VLOOKUP(A3052,Database!$A:$C,3,FALSE),"")</f>
        <v/>
      </c>
      <c r="J3052" s="31" t="str">
        <f>VLOOKUP($A3052,Location!$A:$J,7,FALSE)</f>
        <v>TBD</v>
      </c>
      <c r="K3052" s="31" t="str">
        <f>IFERROR(VLOOKUP(J3052,Setup_Team!$B:$C,2,FALSE), "TDB")</f>
        <v>TDB</v>
      </c>
      <c r="L3052" s="31" t="str">
        <f>VLOOKUP($A3052,Location!$A:$J,8,FALSE)</f>
        <v>TBD</v>
      </c>
      <c r="M3052" s="31" t="str">
        <f>IFERROR(VLOOKUP(L3052,Setup_Team!$B:$C,2,FALSE), "TDB")</f>
        <v>TDB</v>
      </c>
      <c r="N3052" s="31" t="str">
        <f>VLOOKUP($A3052,Location!$A:$J,9,FALSE)</f>
        <v>East Rutherford, New Jersey/New York</v>
      </c>
      <c r="O3052" s="31" t="str">
        <f>VLOOKUP($A3052,Location!$A:$J,10,FALSE)</f>
        <v>MetLife Stadium</v>
      </c>
      <c r="R3052" s="31">
        <v>0</v>
      </c>
      <c r="S3052" s="25">
        <f>VLOOKUP($A3052,Database!$A:$Y,10,FALSE)</f>
        <v>0</v>
      </c>
      <c r="T3052" s="25">
        <f>VLOOKUP($A3052,Database!$A:$Y,11,FALSE)</f>
        <v>0</v>
      </c>
      <c r="U3052" s="25">
        <f>VLOOKUP($A3052,Database!$A:$Y,12,FALSE)</f>
        <v>0</v>
      </c>
      <c r="V3052" s="25" t="str">
        <f>VLOOKUP(A3052,Database!A:M,13,FALSE)</f>
        <v>À venir</v>
      </c>
      <c r="W3052" s="25" t="str">
        <f>VLOOKUP($A3052,Database!$A:$Y,20,FALSE)</f>
        <v/>
      </c>
      <c r="X3052" s="25" t="str">
        <f>VLOOKUP($A3052,Database!$A:$Y,21,FALSE)</f>
        <v/>
      </c>
      <c r="Y3052" s="25" t="str">
        <f ca="1">IF(C3052&lt;NOW(),IF(AND(P3052&gt;Q3052,W3052&gt;X3052),S3052,IF(AND(P3052=Q3052,W3052=X3052),T3052,IF(AND(P3052&lt;Q3052,W3052&lt;X3052),U3052,0))),"")</f>
        <v/>
      </c>
      <c r="Z3052" s="25">
        <f>IF(AND(P3052=W3052,Q3052=X3052),1,0)</f>
        <v>1</v>
      </c>
      <c r="AA3052" s="25" t="str">
        <f>IF(Z3052=0,"",IF(ISBLANK(VLOOKUP(A3052,Database!A:AA,22,FALSE)),"",VLOOKUP(A3052,Database!A:AA,22,FALSE)))</f>
        <v>Exact</v>
      </c>
      <c r="AB3052" s="25">
        <f ca="1">IFERROR(IF(AND(Y3052&lt;&gt;"",OR(V3052="Terminé",V3052="En cours")),VLOOKUP(AA3052,Setup_ScoreExactBonus!A:D,4,FALSE),0),0)</f>
        <v>0</v>
      </c>
      <c r="AC3052" s="31" t="str">
        <f t="shared" ca="1" si="9"/>
        <v/>
      </c>
      <c r="AD3052" s="31">
        <f ca="1">SUMIFS(AC$2:AC3052,D$2:D3052,D3052)*IF(R3052=0,1,2)</f>
        <v>0</v>
      </c>
    </row>
    <row r="3053" spans="1:30" x14ac:dyDescent="0.35">
      <c r="A3053" s="31">
        <f>IF(ISBLANK(B3053),"",COUNTIF(B$2:B3053,B3053))-1</f>
        <v>78</v>
      </c>
      <c r="B3053" s="31">
        <v>10</v>
      </c>
      <c r="C3053" s="10">
        <f>VLOOKUP($A3053,Database!$A:$Y,7,FALSE)</f>
        <v>46203.958333333336</v>
      </c>
      <c r="D3053" s="31" t="str">
        <f>VLOOKUP(Pronostics!$B3053,Setup_MPP!$A:$G,3,FALSE)</f>
        <v>RandomPaul</v>
      </c>
      <c r="E3053" s="31" t="str">
        <f>VLOOKUP(Pronostics!$B3053,Setup_MPP!$A:$G,2,FALSE)</f>
        <v>Paul MONTESINOS</v>
      </c>
      <c r="F3053" s="31" t="str">
        <f>VLOOKUP($B3053,Setup_MPP!$A:$E,4,FALSE)</f>
        <v>#C4B0FF</v>
      </c>
      <c r="G3053" s="31" t="str">
        <f>VLOOKUP($B3053,Setup_MPP!$A:$E,5,FALSE)</f>
        <v>#7F66C8</v>
      </c>
      <c r="H3053" s="31" t="str">
        <f>IFERROR(IF(AND(A3053&gt;=1,A3053&lt;=104),VLOOKUP($A3053,Location!$A:$J,6,FALSE),IF(A3053=0,"Avant l'ouverture",IF(OR(A3053=105,A3053=106),"Bonus"))),"")</f>
        <v>1/16 Finale</v>
      </c>
      <c r="I3053" s="31" t="str">
        <f>IF(LEFT(H3053,4)="Tour",VLOOKUP(A3053,Database!$A:$C,3,FALSE),"")</f>
        <v/>
      </c>
      <c r="J3053" s="31" t="str">
        <f>VLOOKUP($A3053,Location!$A:$J,7,FALSE)</f>
        <v>TBD</v>
      </c>
      <c r="K3053" s="31" t="str">
        <f>IFERROR(VLOOKUP(J3053,Setup_Team!$B:$C,2,FALSE), "TDB")</f>
        <v>TDB</v>
      </c>
      <c r="L3053" s="31" t="str">
        <f>VLOOKUP($A3053,Location!$A:$J,8,FALSE)</f>
        <v>TBD</v>
      </c>
      <c r="M3053" s="31" t="str">
        <f>IFERROR(VLOOKUP(L3053,Setup_Team!$B:$C,2,FALSE), "TDB")</f>
        <v>TDB</v>
      </c>
      <c r="N3053" s="31" t="str">
        <f>VLOOKUP($A3053,Location!$A:$J,9,FALSE)</f>
        <v>East Rutherford, New Jersey/New York</v>
      </c>
      <c r="O3053" s="31" t="str">
        <f>VLOOKUP($A3053,Location!$A:$J,10,FALSE)</f>
        <v>MetLife Stadium</v>
      </c>
      <c r="R3053" s="31">
        <v>0</v>
      </c>
      <c r="S3053" s="25">
        <f>VLOOKUP($A3053,Database!$A:$Y,10,FALSE)</f>
        <v>0</v>
      </c>
      <c r="T3053" s="25">
        <f>VLOOKUP($A3053,Database!$A:$Y,11,FALSE)</f>
        <v>0</v>
      </c>
      <c r="U3053" s="25">
        <f>VLOOKUP($A3053,Database!$A:$Y,12,FALSE)</f>
        <v>0</v>
      </c>
      <c r="V3053" s="25" t="str">
        <f>VLOOKUP(A3053,Database!A:M,13,FALSE)</f>
        <v>À venir</v>
      </c>
      <c r="W3053" s="25" t="str">
        <f>VLOOKUP($A3053,Database!$A:$Y,20,FALSE)</f>
        <v/>
      </c>
      <c r="X3053" s="25" t="str">
        <f>VLOOKUP($A3053,Database!$A:$Y,21,FALSE)</f>
        <v/>
      </c>
      <c r="Y3053" s="25" t="str">
        <f ca="1">IF(C3053&lt;NOW(),IF(AND(P3053&gt;Q3053,W3053&gt;X3053),S3053,IF(AND(P3053=Q3053,W3053=X3053),T3053,IF(AND(P3053&lt;Q3053,W3053&lt;X3053),U3053,0))),"")</f>
        <v/>
      </c>
      <c r="Z3053" s="25">
        <f>IF(AND(P3053=W3053,Q3053=X3053),1,0)</f>
        <v>1</v>
      </c>
      <c r="AA3053" s="25" t="str">
        <f>IF(Z3053=0,"",IF(ISBLANK(VLOOKUP(A3053,Database!A:AA,22,FALSE)),"",VLOOKUP(A3053,Database!A:AA,22,FALSE)))</f>
        <v>Exact</v>
      </c>
      <c r="AB3053" s="25">
        <f ca="1">IFERROR(IF(AND(Y3053&lt;&gt;"",OR(V3053="Terminé",V3053="En cours")),VLOOKUP(AA3053,Setup_ScoreExactBonus!A:D,4,FALSE),0),0)</f>
        <v>0</v>
      </c>
      <c r="AC3053" s="31" t="str">
        <f t="shared" ca="1" si="9"/>
        <v/>
      </c>
      <c r="AD3053" s="31">
        <f ca="1">SUMIFS(AC$2:AC3053,D$2:D3053,D3053)*IF(R3053=0,1,2)</f>
        <v>0</v>
      </c>
    </row>
    <row r="3054" spans="1:30" x14ac:dyDescent="0.35">
      <c r="A3054" s="31">
        <f>IF(ISBLANK(B3054),"",COUNTIF(B$2:B3054,B3054))-1</f>
        <v>78</v>
      </c>
      <c r="B3054" s="31">
        <v>11</v>
      </c>
      <c r="C3054" s="10">
        <f>VLOOKUP($A3054,Database!$A:$Y,7,FALSE)</f>
        <v>46203.958333333336</v>
      </c>
      <c r="D3054" s="31" t="str">
        <f>VLOOKUP(Pronostics!$B3054,Setup_MPP!$A:$G,3,FALSE)</f>
        <v>Kinsley#8SA6T</v>
      </c>
      <c r="E3054" s="31" t="str">
        <f>VLOOKUP(Pronostics!$B3054,Setup_MPP!$A:$G,2,FALSE)</f>
        <v>Kinsley ROQUE</v>
      </c>
      <c r="F3054" s="31" t="str">
        <f>VLOOKUP($B3054,Setup_MPP!$A:$E,4,FALSE)</f>
        <v>#CBEBBA</v>
      </c>
      <c r="G3054" s="31" t="str">
        <f>VLOOKUP($B3054,Setup_MPP!$A:$E,5,FALSE)</f>
        <v>#70BC6E</v>
      </c>
      <c r="H3054" s="31" t="str">
        <f>IFERROR(IF(AND(A3054&gt;=1,A3054&lt;=104),VLOOKUP($A3054,Location!$A:$J,6,FALSE),IF(A3054=0,"Avant l'ouverture",IF(OR(A3054=105,A3054=106),"Bonus"))),"")</f>
        <v>1/16 Finale</v>
      </c>
      <c r="I3054" s="31" t="str">
        <f>IF(LEFT(H3054,4)="Tour",VLOOKUP(A3054,Database!$A:$C,3,FALSE),"")</f>
        <v/>
      </c>
      <c r="J3054" s="31" t="str">
        <f>VLOOKUP($A3054,Location!$A:$J,7,FALSE)</f>
        <v>TBD</v>
      </c>
      <c r="K3054" s="31" t="str">
        <f>IFERROR(VLOOKUP(J3054,Setup_Team!$B:$C,2,FALSE), "TDB")</f>
        <v>TDB</v>
      </c>
      <c r="L3054" s="31" t="str">
        <f>VLOOKUP($A3054,Location!$A:$J,8,FALSE)</f>
        <v>TBD</v>
      </c>
      <c r="M3054" s="31" t="str">
        <f>IFERROR(VLOOKUP(L3054,Setup_Team!$B:$C,2,FALSE), "TDB")</f>
        <v>TDB</v>
      </c>
      <c r="N3054" s="31" t="str">
        <f>VLOOKUP($A3054,Location!$A:$J,9,FALSE)</f>
        <v>East Rutherford, New Jersey/New York</v>
      </c>
      <c r="O3054" s="31" t="str">
        <f>VLOOKUP($A3054,Location!$A:$J,10,FALSE)</f>
        <v>MetLife Stadium</v>
      </c>
      <c r="R3054" s="31">
        <v>0</v>
      </c>
      <c r="S3054" s="25">
        <f>VLOOKUP($A3054,Database!$A:$Y,10,FALSE)</f>
        <v>0</v>
      </c>
      <c r="T3054" s="25">
        <f>VLOOKUP($A3054,Database!$A:$Y,11,FALSE)</f>
        <v>0</v>
      </c>
      <c r="U3054" s="25">
        <f>VLOOKUP($A3054,Database!$A:$Y,12,FALSE)</f>
        <v>0</v>
      </c>
      <c r="V3054" s="25" t="str">
        <f>VLOOKUP(A3054,Database!A:M,13,FALSE)</f>
        <v>À venir</v>
      </c>
      <c r="W3054" s="25" t="str">
        <f>VLOOKUP($A3054,Database!$A:$Y,20,FALSE)</f>
        <v/>
      </c>
      <c r="X3054" s="25" t="str">
        <f>VLOOKUP($A3054,Database!$A:$Y,21,FALSE)</f>
        <v/>
      </c>
      <c r="Y3054" s="25" t="str">
        <f ca="1">IF(C3054&lt;NOW(),IF(AND(P3054&gt;Q3054,W3054&gt;X3054),S3054,IF(AND(P3054=Q3054,W3054=X3054),T3054,IF(AND(P3054&lt;Q3054,W3054&lt;X3054),U3054,0))),"")</f>
        <v/>
      </c>
      <c r="Z3054" s="25">
        <f>IF(AND(P3054=W3054,Q3054=X3054),1,0)</f>
        <v>1</v>
      </c>
      <c r="AA3054" s="25" t="str">
        <f>IF(Z3054=0,"",IF(ISBLANK(VLOOKUP(A3054,Database!A:AA,22,FALSE)),"",VLOOKUP(A3054,Database!A:AA,22,FALSE)))</f>
        <v>Exact</v>
      </c>
      <c r="AB3054" s="25">
        <f ca="1">IFERROR(IF(AND(Y3054&lt;&gt;"",OR(V3054="Terminé",V3054="En cours")),VLOOKUP(AA3054,Setup_ScoreExactBonus!A:D,4,FALSE),0),0)</f>
        <v>0</v>
      </c>
      <c r="AC3054" s="31" t="str">
        <f t="shared" ca="1" si="9"/>
        <v/>
      </c>
      <c r="AD3054" s="31">
        <f ca="1">SUMIFS(AC$2:AC3054,D$2:D3054,D3054)*IF(R3054=0,1,2)</f>
        <v>0</v>
      </c>
    </row>
    <row r="3055" spans="1:30" x14ac:dyDescent="0.35">
      <c r="A3055" s="31">
        <f>IF(ISBLANK(B3055),"",COUNTIF(B$2:B3055,B3055))-1</f>
        <v>78</v>
      </c>
      <c r="B3055" s="31">
        <v>12</v>
      </c>
      <c r="C3055" s="10">
        <f>VLOOKUP($A3055,Database!$A:$Y,7,FALSE)</f>
        <v>46203.958333333336</v>
      </c>
      <c r="D3055" s="31" t="str">
        <f>VLOOKUP(Pronostics!$B3055,Setup_MPP!$A:$G,3,FALSE)</f>
        <v>Jaouad1</v>
      </c>
      <c r="E3055" s="31" t="str">
        <f>VLOOKUP(Pronostics!$B3055,Setup_MPP!$A:$G,2,FALSE)</f>
        <v>Jaouad SETTI</v>
      </c>
      <c r="F3055" s="31" t="str">
        <f>VLOOKUP($B3055,Setup_MPP!$A:$E,4,FALSE)</f>
        <v>#C2D4FF</v>
      </c>
      <c r="G3055" s="31" t="str">
        <f>VLOOKUP($B3055,Setup_MPP!$A:$E,5,FALSE)</f>
        <v>#6586D5</v>
      </c>
      <c r="H3055" s="31" t="str">
        <f>IFERROR(IF(AND(A3055&gt;=1,A3055&lt;=104),VLOOKUP($A3055,Location!$A:$J,6,FALSE),IF(A3055=0,"Avant l'ouverture",IF(OR(A3055=105,A3055=106),"Bonus"))),"")</f>
        <v>1/16 Finale</v>
      </c>
      <c r="I3055" s="31" t="str">
        <f>IF(LEFT(H3055,4)="Tour",VLOOKUP(A3055,Database!$A:$C,3,FALSE),"")</f>
        <v/>
      </c>
      <c r="J3055" s="31" t="str">
        <f>VLOOKUP($A3055,Location!$A:$J,7,FALSE)</f>
        <v>TBD</v>
      </c>
      <c r="K3055" s="31" t="str">
        <f>IFERROR(VLOOKUP(J3055,Setup_Team!$B:$C,2,FALSE), "TDB")</f>
        <v>TDB</v>
      </c>
      <c r="L3055" s="31" t="str">
        <f>VLOOKUP($A3055,Location!$A:$J,8,FALSE)</f>
        <v>TBD</v>
      </c>
      <c r="M3055" s="31" t="str">
        <f>IFERROR(VLOOKUP(L3055,Setup_Team!$B:$C,2,FALSE), "TDB")</f>
        <v>TDB</v>
      </c>
      <c r="N3055" s="31" t="str">
        <f>VLOOKUP($A3055,Location!$A:$J,9,FALSE)</f>
        <v>East Rutherford, New Jersey/New York</v>
      </c>
      <c r="O3055" s="31" t="str">
        <f>VLOOKUP($A3055,Location!$A:$J,10,FALSE)</f>
        <v>MetLife Stadium</v>
      </c>
      <c r="R3055" s="31">
        <v>0</v>
      </c>
      <c r="S3055" s="25">
        <f>VLOOKUP($A3055,Database!$A:$Y,10,FALSE)</f>
        <v>0</v>
      </c>
      <c r="T3055" s="25">
        <f>VLOOKUP($A3055,Database!$A:$Y,11,FALSE)</f>
        <v>0</v>
      </c>
      <c r="U3055" s="25">
        <f>VLOOKUP($A3055,Database!$A:$Y,12,FALSE)</f>
        <v>0</v>
      </c>
      <c r="V3055" s="25" t="str">
        <f>VLOOKUP(A3055,Database!A:M,13,FALSE)</f>
        <v>À venir</v>
      </c>
      <c r="W3055" s="25" t="str">
        <f>VLOOKUP($A3055,Database!$A:$Y,20,FALSE)</f>
        <v/>
      </c>
      <c r="X3055" s="25" t="str">
        <f>VLOOKUP($A3055,Database!$A:$Y,21,FALSE)</f>
        <v/>
      </c>
      <c r="Y3055" s="25" t="str">
        <f ca="1">IF(C3055&lt;NOW(),IF(AND(P3055&gt;Q3055,W3055&gt;X3055),S3055,IF(AND(P3055=Q3055,W3055=X3055),T3055,IF(AND(P3055&lt;Q3055,W3055&lt;X3055),U3055,0))),"")</f>
        <v/>
      </c>
      <c r="Z3055" s="25">
        <f>IF(AND(P3055=W3055,Q3055=X3055),1,0)</f>
        <v>1</v>
      </c>
      <c r="AA3055" s="25" t="str">
        <f>IF(Z3055=0,"",IF(ISBLANK(VLOOKUP(A3055,Database!A:AA,22,FALSE)),"",VLOOKUP(A3055,Database!A:AA,22,FALSE)))</f>
        <v>Exact</v>
      </c>
      <c r="AB3055" s="25">
        <f ca="1">IFERROR(IF(AND(Y3055&lt;&gt;"",OR(V3055="Terminé",V3055="En cours")),VLOOKUP(AA3055,Setup_ScoreExactBonus!A:D,4,FALSE),0),0)</f>
        <v>0</v>
      </c>
      <c r="AC3055" s="31" t="str">
        <f t="shared" ca="1" si="9"/>
        <v/>
      </c>
      <c r="AD3055" s="31">
        <f ca="1">SUMIFS(AC$2:AC3055,D$2:D3055,D3055)*IF(R3055=0,1,2)</f>
        <v>0</v>
      </c>
    </row>
    <row r="3056" spans="1:30" x14ac:dyDescent="0.35">
      <c r="A3056" s="31">
        <f>IF(ISBLANK(B3056),"",COUNTIF(B$2:B3056,B3056))-1</f>
        <v>78</v>
      </c>
      <c r="B3056" s="31">
        <v>13</v>
      </c>
      <c r="C3056" s="10">
        <f>VLOOKUP($A3056,Database!$A:$Y,7,FALSE)</f>
        <v>46203.958333333336</v>
      </c>
      <c r="D3056" s="31" t="str">
        <f>VLOOKUP(Pronostics!$B3056,Setup_MPP!$A:$G,3,FALSE)</f>
        <v>Julien_I</v>
      </c>
      <c r="E3056" s="31" t="str">
        <f>VLOOKUP(Pronostics!$B3056,Setup_MPP!$A:$G,2,FALSE)</f>
        <v>Julien INGE</v>
      </c>
      <c r="F3056" s="31" t="str">
        <f>VLOOKUP($B3056,Setup_MPP!$A:$E,4,FALSE)</f>
        <v>#C1E0EF</v>
      </c>
      <c r="G3056" s="31" t="str">
        <f>VLOOKUP($B3056,Setup_MPP!$A:$E,5,FALSE)</f>
        <v>#4F91B2</v>
      </c>
      <c r="H3056" s="31" t="str">
        <f>IFERROR(IF(AND(A3056&gt;=1,A3056&lt;=104),VLOOKUP($A3056,Location!$A:$J,6,FALSE),IF(A3056=0,"Avant l'ouverture",IF(OR(A3056=105,A3056=106),"Bonus"))),"")</f>
        <v>1/16 Finale</v>
      </c>
      <c r="I3056" s="31" t="str">
        <f>IF(LEFT(H3056,4)="Tour",VLOOKUP(A3056,Database!$A:$C,3,FALSE),"")</f>
        <v/>
      </c>
      <c r="J3056" s="31" t="str">
        <f>VLOOKUP($A3056,Location!$A:$J,7,FALSE)</f>
        <v>TBD</v>
      </c>
      <c r="K3056" s="31" t="str">
        <f>IFERROR(VLOOKUP(J3056,Setup_Team!$B:$C,2,FALSE), "TDB")</f>
        <v>TDB</v>
      </c>
      <c r="L3056" s="31" t="str">
        <f>VLOOKUP($A3056,Location!$A:$J,8,FALSE)</f>
        <v>TBD</v>
      </c>
      <c r="M3056" s="31" t="str">
        <f>IFERROR(VLOOKUP(L3056,Setup_Team!$B:$C,2,FALSE), "TDB")</f>
        <v>TDB</v>
      </c>
      <c r="N3056" s="31" t="str">
        <f>VLOOKUP($A3056,Location!$A:$J,9,FALSE)</f>
        <v>East Rutherford, New Jersey/New York</v>
      </c>
      <c r="O3056" s="31" t="str">
        <f>VLOOKUP($A3056,Location!$A:$J,10,FALSE)</f>
        <v>MetLife Stadium</v>
      </c>
      <c r="R3056" s="31">
        <v>0</v>
      </c>
      <c r="S3056" s="25">
        <f>VLOOKUP($A3056,Database!$A:$Y,10,FALSE)</f>
        <v>0</v>
      </c>
      <c r="T3056" s="25">
        <f>VLOOKUP($A3056,Database!$A:$Y,11,FALSE)</f>
        <v>0</v>
      </c>
      <c r="U3056" s="25">
        <f>VLOOKUP($A3056,Database!$A:$Y,12,FALSE)</f>
        <v>0</v>
      </c>
      <c r="V3056" s="25" t="str">
        <f>VLOOKUP(A3056,Database!A:M,13,FALSE)</f>
        <v>À venir</v>
      </c>
      <c r="W3056" s="25" t="str">
        <f>VLOOKUP($A3056,Database!$A:$Y,20,FALSE)</f>
        <v/>
      </c>
      <c r="X3056" s="25" t="str">
        <f>VLOOKUP($A3056,Database!$A:$Y,21,FALSE)</f>
        <v/>
      </c>
      <c r="Y3056" s="25" t="str">
        <f ca="1">IF(C3056&lt;NOW(),IF(AND(P3056&gt;Q3056,W3056&gt;X3056),S3056,IF(AND(P3056=Q3056,W3056=X3056),T3056,IF(AND(P3056&lt;Q3056,W3056&lt;X3056),U3056,0))),"")</f>
        <v/>
      </c>
      <c r="Z3056" s="25">
        <f>IF(AND(P3056=W3056,Q3056=X3056),1,0)</f>
        <v>1</v>
      </c>
      <c r="AA3056" s="25" t="str">
        <f>IF(Z3056=0,"",IF(ISBLANK(VLOOKUP(A3056,Database!A:AA,22,FALSE)),"",VLOOKUP(A3056,Database!A:AA,22,FALSE)))</f>
        <v>Exact</v>
      </c>
      <c r="AB3056" s="25">
        <f ca="1">IFERROR(IF(AND(Y3056&lt;&gt;"",OR(V3056="Terminé",V3056="En cours")),VLOOKUP(AA3056,Setup_ScoreExactBonus!A:D,4,FALSE),0),0)</f>
        <v>0</v>
      </c>
      <c r="AC3056" s="31" t="str">
        <f t="shared" ca="1" si="9"/>
        <v/>
      </c>
      <c r="AD3056" s="31">
        <f ca="1">SUMIFS(AC$2:AC3056,D$2:D3056,D3056)*IF(R3056=0,1,2)</f>
        <v>0</v>
      </c>
    </row>
    <row r="3057" spans="1:30" x14ac:dyDescent="0.35">
      <c r="A3057" s="31">
        <f>IF(ISBLANK(B3057),"",COUNTIF(B$2:B3057,B3057))-1</f>
        <v>78</v>
      </c>
      <c r="B3057" s="31">
        <v>14</v>
      </c>
      <c r="C3057" s="10">
        <f>VLOOKUP($A3057,Database!$A:$Y,7,FALSE)</f>
        <v>46203.958333333336</v>
      </c>
      <c r="D3057" s="31" t="str">
        <f>VLOOKUP(Pronostics!$B3057,Setup_MPP!$A:$G,3,FALSE)</f>
        <v>MarieEYT</v>
      </c>
      <c r="E3057" s="31" t="str">
        <f>VLOOKUP(Pronostics!$B3057,Setup_MPP!$A:$G,2,FALSE)</f>
        <v>Marie EXBRAYAT</v>
      </c>
      <c r="F3057" s="31" t="str">
        <f>VLOOKUP($B3057,Setup_MPP!$A:$E,4,FALSE)</f>
        <v>#FFAFD2</v>
      </c>
      <c r="G3057" s="31" t="str">
        <f>VLOOKUP($B3057,Setup_MPP!$A:$E,5,FALSE)</f>
        <v>#F2589B</v>
      </c>
      <c r="H3057" s="31" t="str">
        <f>IFERROR(IF(AND(A3057&gt;=1,A3057&lt;=104),VLOOKUP($A3057,Location!$A:$J,6,FALSE),IF(A3057=0,"Avant l'ouverture",IF(OR(A3057=105,A3057=106),"Bonus"))),"")</f>
        <v>1/16 Finale</v>
      </c>
      <c r="I3057" s="31" t="str">
        <f>IF(LEFT(H3057,4)="Tour",VLOOKUP(A3057,Database!$A:$C,3,FALSE),"")</f>
        <v/>
      </c>
      <c r="J3057" s="31" t="str">
        <f>VLOOKUP($A3057,Location!$A:$J,7,FALSE)</f>
        <v>TBD</v>
      </c>
      <c r="K3057" s="31" t="str">
        <f>IFERROR(VLOOKUP(J3057,Setup_Team!$B:$C,2,FALSE), "TDB")</f>
        <v>TDB</v>
      </c>
      <c r="L3057" s="31" t="str">
        <f>VLOOKUP($A3057,Location!$A:$J,8,FALSE)</f>
        <v>TBD</v>
      </c>
      <c r="M3057" s="31" t="str">
        <f>IFERROR(VLOOKUP(L3057,Setup_Team!$B:$C,2,FALSE), "TDB")</f>
        <v>TDB</v>
      </c>
      <c r="N3057" s="31" t="str">
        <f>VLOOKUP($A3057,Location!$A:$J,9,FALSE)</f>
        <v>East Rutherford, New Jersey/New York</v>
      </c>
      <c r="O3057" s="31" t="str">
        <f>VLOOKUP($A3057,Location!$A:$J,10,FALSE)</f>
        <v>MetLife Stadium</v>
      </c>
      <c r="R3057" s="31">
        <v>0</v>
      </c>
      <c r="S3057" s="25">
        <f>VLOOKUP($A3057,Database!$A:$Y,10,FALSE)</f>
        <v>0</v>
      </c>
      <c r="T3057" s="25">
        <f>VLOOKUP($A3057,Database!$A:$Y,11,FALSE)</f>
        <v>0</v>
      </c>
      <c r="U3057" s="25">
        <f>VLOOKUP($A3057,Database!$A:$Y,12,FALSE)</f>
        <v>0</v>
      </c>
      <c r="V3057" s="25" t="str">
        <f>VLOOKUP(A3057,Database!A:M,13,FALSE)</f>
        <v>À venir</v>
      </c>
      <c r="W3057" s="25" t="str">
        <f>VLOOKUP($A3057,Database!$A:$Y,20,FALSE)</f>
        <v/>
      </c>
      <c r="X3057" s="25" t="str">
        <f>VLOOKUP($A3057,Database!$A:$Y,21,FALSE)</f>
        <v/>
      </c>
      <c r="Y3057" s="25" t="str">
        <f ca="1">IF(C3057&lt;NOW(),IF(AND(P3057&gt;Q3057,W3057&gt;X3057),S3057,IF(AND(P3057=Q3057,W3057=X3057),T3057,IF(AND(P3057&lt;Q3057,W3057&lt;X3057),U3057,0))),"")</f>
        <v/>
      </c>
      <c r="Z3057" s="25">
        <f>IF(AND(P3057=W3057,Q3057=X3057),1,0)</f>
        <v>1</v>
      </c>
      <c r="AA3057" s="25" t="str">
        <f>IF(Z3057=0,"",IF(ISBLANK(VLOOKUP(A3057,Database!A:AA,22,FALSE)),"",VLOOKUP(A3057,Database!A:AA,22,FALSE)))</f>
        <v>Exact</v>
      </c>
      <c r="AB3057" s="25">
        <f ca="1">IFERROR(IF(AND(Y3057&lt;&gt;"",OR(V3057="Terminé",V3057="En cours")),VLOOKUP(AA3057,Setup_ScoreExactBonus!A:D,4,FALSE),0),0)</f>
        <v>0</v>
      </c>
      <c r="AC3057" s="31" t="str">
        <f t="shared" ca="1" si="9"/>
        <v/>
      </c>
      <c r="AD3057" s="31">
        <f ca="1">SUMIFS(AC$2:AC3057,D$2:D3057,D3057)*IF(R3057=0,1,2)</f>
        <v>0</v>
      </c>
    </row>
    <row r="3058" spans="1:30" x14ac:dyDescent="0.35">
      <c r="A3058" s="31">
        <f>IF(ISBLANK(B3058),"",COUNTIF(B$2:B3058,B3058))-1</f>
        <v>78</v>
      </c>
      <c r="B3058" s="31">
        <v>15</v>
      </c>
      <c r="C3058" s="10">
        <f>VLOOKUP($A3058,Database!$A:$Y,7,FALSE)</f>
        <v>46203.958333333336</v>
      </c>
      <c r="D3058" s="31" t="str">
        <f>VLOOKUP(Pronostics!$B3058,Setup_MPP!$A:$G,3,FALSE)</f>
        <v>Amine#8UL9R</v>
      </c>
      <c r="E3058" s="31" t="str">
        <f>VLOOKUP(Pronostics!$B3058,Setup_MPP!$A:$G,2,FALSE)</f>
        <v>Amine ZARROUKI</v>
      </c>
      <c r="F3058" s="31" t="str">
        <f>VLOOKUP($B3058,Setup_MPP!$A:$E,4,FALSE)</f>
        <v>#FF9898</v>
      </c>
      <c r="G3058" s="31" t="str">
        <f>VLOOKUP($B3058,Setup_MPP!$A:$E,5,FALSE)</f>
        <v>#FF5D5D</v>
      </c>
      <c r="H3058" s="31" t="str">
        <f>IFERROR(IF(AND(A3058&gt;=1,A3058&lt;=104),VLOOKUP($A3058,Location!$A:$J,6,FALSE),IF(A3058=0,"Avant l'ouverture",IF(OR(A3058=105,A3058=106),"Bonus"))),"")</f>
        <v>1/16 Finale</v>
      </c>
      <c r="I3058" s="31" t="str">
        <f>IF(LEFT(H3058,4)="Tour",VLOOKUP(A3058,Database!$A:$C,3,FALSE),"")</f>
        <v/>
      </c>
      <c r="J3058" s="31" t="str">
        <f>VLOOKUP($A3058,Location!$A:$J,7,FALSE)</f>
        <v>TBD</v>
      </c>
      <c r="K3058" s="31" t="str">
        <f>IFERROR(VLOOKUP(J3058,Setup_Team!$B:$C,2,FALSE), "TDB")</f>
        <v>TDB</v>
      </c>
      <c r="L3058" s="31" t="str">
        <f>VLOOKUP($A3058,Location!$A:$J,8,FALSE)</f>
        <v>TBD</v>
      </c>
      <c r="M3058" s="31" t="str">
        <f>IFERROR(VLOOKUP(L3058,Setup_Team!$B:$C,2,FALSE), "TDB")</f>
        <v>TDB</v>
      </c>
      <c r="N3058" s="31" t="str">
        <f>VLOOKUP($A3058,Location!$A:$J,9,FALSE)</f>
        <v>East Rutherford, New Jersey/New York</v>
      </c>
      <c r="O3058" s="31" t="str">
        <f>VLOOKUP($A3058,Location!$A:$J,10,FALSE)</f>
        <v>MetLife Stadium</v>
      </c>
      <c r="R3058" s="31">
        <v>0</v>
      </c>
      <c r="S3058" s="25">
        <f>VLOOKUP($A3058,Database!$A:$Y,10,FALSE)</f>
        <v>0</v>
      </c>
      <c r="T3058" s="25">
        <f>VLOOKUP($A3058,Database!$A:$Y,11,FALSE)</f>
        <v>0</v>
      </c>
      <c r="U3058" s="25">
        <f>VLOOKUP($A3058,Database!$A:$Y,12,FALSE)</f>
        <v>0</v>
      </c>
      <c r="V3058" s="25" t="str">
        <f>VLOOKUP(A3058,Database!A:M,13,FALSE)</f>
        <v>À venir</v>
      </c>
      <c r="W3058" s="25" t="str">
        <f>VLOOKUP($A3058,Database!$A:$Y,20,FALSE)</f>
        <v/>
      </c>
      <c r="X3058" s="25" t="str">
        <f>VLOOKUP($A3058,Database!$A:$Y,21,FALSE)</f>
        <v/>
      </c>
      <c r="Y3058" s="25" t="str">
        <f ca="1">IF(C3058&lt;NOW(),IF(AND(P3058&gt;Q3058,W3058&gt;X3058),S3058,IF(AND(P3058=Q3058,W3058=X3058),T3058,IF(AND(P3058&lt;Q3058,W3058&lt;X3058),U3058,0))),"")</f>
        <v/>
      </c>
      <c r="Z3058" s="25">
        <f>IF(AND(P3058=W3058,Q3058=X3058),1,0)</f>
        <v>1</v>
      </c>
      <c r="AA3058" s="25" t="str">
        <f>IF(Z3058=0,"",IF(ISBLANK(VLOOKUP(A3058,Database!A:AA,22,FALSE)),"",VLOOKUP(A3058,Database!A:AA,22,FALSE)))</f>
        <v>Exact</v>
      </c>
      <c r="AB3058" s="25">
        <f ca="1">IFERROR(IF(AND(Y3058&lt;&gt;"",OR(V3058="Terminé",V3058="En cours")),VLOOKUP(AA3058,Setup_ScoreExactBonus!A:D,4,FALSE),0),0)</f>
        <v>0</v>
      </c>
      <c r="AC3058" s="31" t="str">
        <f t="shared" ca="1" si="9"/>
        <v/>
      </c>
      <c r="AD3058" s="31">
        <f ca="1">SUMIFS(AC$2:AC3058,D$2:D3058,D3058)*IF(R3058=0,1,2)</f>
        <v>0</v>
      </c>
    </row>
    <row r="3059" spans="1:30" x14ac:dyDescent="0.35">
      <c r="A3059" s="31">
        <f>IF(ISBLANK(B3059),"",COUNTIF(B$2:B3059,B3059))-1</f>
        <v>78</v>
      </c>
      <c r="B3059" s="31">
        <v>16</v>
      </c>
      <c r="C3059" s="10">
        <f>VLOOKUP($A3059,Database!$A:$Y,7,FALSE)</f>
        <v>46203.958333333336</v>
      </c>
      <c r="D3059" s="31" t="str">
        <f>VLOOKUP(Pronostics!$B3059,Setup_MPP!$A:$G,3,FALSE)</f>
        <v>Laura#8V93E</v>
      </c>
      <c r="E3059" s="31" t="str">
        <f>VLOOKUP(Pronostics!$B3059,Setup_MPP!$A:$G,2,FALSE)</f>
        <v>Laura GIULIANO</v>
      </c>
      <c r="F3059" s="31" t="str">
        <f>VLOOKUP($B3059,Setup_MPP!$A:$E,4,FALSE)</f>
        <v>#86A4FE</v>
      </c>
      <c r="G3059" s="31" t="str">
        <f>VLOOKUP($B3059,Setup_MPP!$A:$E,5,FALSE)</f>
        <v>#3769FF</v>
      </c>
      <c r="H3059" s="31" t="str">
        <f>IFERROR(IF(AND(A3059&gt;=1,A3059&lt;=104),VLOOKUP($A3059,Location!$A:$J,6,FALSE),IF(A3059=0,"Avant l'ouverture",IF(OR(A3059=105,A3059=106),"Bonus"))),"")</f>
        <v>1/16 Finale</v>
      </c>
      <c r="I3059" s="31" t="str">
        <f>IF(LEFT(H3059,4)="Tour",VLOOKUP(A3059,Database!$A:$C,3,FALSE),"")</f>
        <v/>
      </c>
      <c r="J3059" s="31" t="str">
        <f>VLOOKUP($A3059,Location!$A:$J,7,FALSE)</f>
        <v>TBD</v>
      </c>
      <c r="K3059" s="31" t="str">
        <f>IFERROR(VLOOKUP(J3059,Setup_Team!$B:$C,2,FALSE), "TDB")</f>
        <v>TDB</v>
      </c>
      <c r="L3059" s="31" t="str">
        <f>VLOOKUP($A3059,Location!$A:$J,8,FALSE)</f>
        <v>TBD</v>
      </c>
      <c r="M3059" s="31" t="str">
        <f>IFERROR(VLOOKUP(L3059,Setup_Team!$B:$C,2,FALSE), "TDB")</f>
        <v>TDB</v>
      </c>
      <c r="N3059" s="31" t="str">
        <f>VLOOKUP($A3059,Location!$A:$J,9,FALSE)</f>
        <v>East Rutherford, New Jersey/New York</v>
      </c>
      <c r="O3059" s="31" t="str">
        <f>VLOOKUP($A3059,Location!$A:$J,10,FALSE)</f>
        <v>MetLife Stadium</v>
      </c>
      <c r="R3059" s="31">
        <v>0</v>
      </c>
      <c r="S3059" s="25">
        <f>VLOOKUP($A3059,Database!$A:$Y,10,FALSE)</f>
        <v>0</v>
      </c>
      <c r="T3059" s="25">
        <f>VLOOKUP($A3059,Database!$A:$Y,11,FALSE)</f>
        <v>0</v>
      </c>
      <c r="U3059" s="25">
        <f>VLOOKUP($A3059,Database!$A:$Y,12,FALSE)</f>
        <v>0</v>
      </c>
      <c r="V3059" s="25" t="str">
        <f>VLOOKUP(A3059,Database!A:M,13,FALSE)</f>
        <v>À venir</v>
      </c>
      <c r="W3059" s="25" t="str">
        <f>VLOOKUP($A3059,Database!$A:$Y,20,FALSE)</f>
        <v/>
      </c>
      <c r="X3059" s="25" t="str">
        <f>VLOOKUP($A3059,Database!$A:$Y,21,FALSE)</f>
        <v/>
      </c>
      <c r="Y3059" s="25" t="str">
        <f ca="1">IF(C3059&lt;NOW(),IF(AND(P3059&gt;Q3059,W3059&gt;X3059),S3059,IF(AND(P3059=Q3059,W3059=X3059),T3059,IF(AND(P3059&lt;Q3059,W3059&lt;X3059),U3059,0))),"")</f>
        <v/>
      </c>
      <c r="Z3059" s="25">
        <f>IF(AND(P3059=W3059,Q3059=X3059),1,0)</f>
        <v>1</v>
      </c>
      <c r="AA3059" s="25" t="str">
        <f>IF(Z3059=0,"",IF(ISBLANK(VLOOKUP(A3059,Database!A:AA,22,FALSE)),"",VLOOKUP(A3059,Database!A:AA,22,FALSE)))</f>
        <v>Exact</v>
      </c>
      <c r="AB3059" s="25">
        <f ca="1">IFERROR(IF(AND(Y3059&lt;&gt;"",OR(V3059="Terminé",V3059="En cours")),VLOOKUP(AA3059,Setup_ScoreExactBonus!A:D,4,FALSE),0),0)</f>
        <v>0</v>
      </c>
      <c r="AC3059" s="31" t="str">
        <f t="shared" ca="1" si="9"/>
        <v/>
      </c>
      <c r="AD3059" s="31">
        <f ca="1">SUMIFS(AC$2:AC3059,D$2:D3059,D3059)*IF(R3059=0,1,2)</f>
        <v>0</v>
      </c>
    </row>
    <row r="3060" spans="1:30" x14ac:dyDescent="0.35">
      <c r="A3060" s="31">
        <f>IF(ISBLANK(B3060),"",COUNTIF(B$2:B3060,B3060))-1</f>
        <v>78</v>
      </c>
      <c r="B3060" s="31">
        <v>17</v>
      </c>
      <c r="C3060" s="10">
        <f>VLOOKUP($A3060,Database!$A:$Y,7,FALSE)</f>
        <v>46203.958333333336</v>
      </c>
      <c r="D3060" s="31" t="str">
        <f>VLOOKUP(Pronostics!$B3060,Setup_MPP!$A:$G,3,FALSE)</f>
        <v>Joueur17</v>
      </c>
      <c r="E3060" s="31" t="str">
        <f>VLOOKUP(Pronostics!$B3060,Setup_MPP!$A:$G,2,FALSE)</f>
        <v>Joueur17</v>
      </c>
      <c r="F3060" s="31" t="str">
        <f>VLOOKUP($B3060,Setup_MPP!$A:$E,4,FALSE)</f>
        <v>#FFB0B0</v>
      </c>
      <c r="G3060" s="31" t="str">
        <f>VLOOKUP($B3060,Setup_MPP!$A:$E,5,FALSE)</f>
        <v>#F25757</v>
      </c>
      <c r="H3060" s="31" t="str">
        <f>IFERROR(IF(AND(A3060&gt;=1,A3060&lt;=104),VLOOKUP($A3060,Location!$A:$J,6,FALSE),IF(A3060=0,"Avant l'ouverture",IF(OR(A3060=105,A3060=106),"Bonus"))),"")</f>
        <v>1/16 Finale</v>
      </c>
      <c r="I3060" s="31" t="str">
        <f>IF(LEFT(H3060,4)="Tour",VLOOKUP(A3060,Database!$A:$C,3,FALSE),"")</f>
        <v/>
      </c>
      <c r="J3060" s="31" t="str">
        <f>VLOOKUP($A3060,Location!$A:$J,7,FALSE)</f>
        <v>TBD</v>
      </c>
      <c r="K3060" s="31" t="str">
        <f>IFERROR(VLOOKUP(J3060,Setup_Team!$B:$C,2,FALSE), "TDB")</f>
        <v>TDB</v>
      </c>
      <c r="L3060" s="31" t="str">
        <f>VLOOKUP($A3060,Location!$A:$J,8,FALSE)</f>
        <v>TBD</v>
      </c>
      <c r="M3060" s="31" t="str">
        <f>IFERROR(VLOOKUP(L3060,Setup_Team!$B:$C,2,FALSE), "TDB")</f>
        <v>TDB</v>
      </c>
      <c r="N3060" s="31" t="str">
        <f>VLOOKUP($A3060,Location!$A:$J,9,FALSE)</f>
        <v>East Rutherford, New Jersey/New York</v>
      </c>
      <c r="O3060" s="31" t="str">
        <f>VLOOKUP($A3060,Location!$A:$J,10,FALSE)</f>
        <v>MetLife Stadium</v>
      </c>
      <c r="R3060" s="31">
        <v>0</v>
      </c>
      <c r="S3060" s="25">
        <f>VLOOKUP($A3060,Database!$A:$Y,10,FALSE)</f>
        <v>0</v>
      </c>
      <c r="T3060" s="25">
        <f>VLOOKUP($A3060,Database!$A:$Y,11,FALSE)</f>
        <v>0</v>
      </c>
      <c r="U3060" s="25">
        <f>VLOOKUP($A3060,Database!$A:$Y,12,FALSE)</f>
        <v>0</v>
      </c>
      <c r="V3060" s="25" t="str">
        <f>VLOOKUP(A3060,Database!A:M,13,FALSE)</f>
        <v>À venir</v>
      </c>
      <c r="W3060" s="25" t="str">
        <f>VLOOKUP($A3060,Database!$A:$Y,20,FALSE)</f>
        <v/>
      </c>
      <c r="X3060" s="25" t="str">
        <f>VLOOKUP($A3060,Database!$A:$Y,21,FALSE)</f>
        <v/>
      </c>
      <c r="Y3060" s="25" t="str">
        <f ca="1">IF(C3060&lt;NOW(),IF(AND(P3060&gt;Q3060,W3060&gt;X3060),S3060,IF(AND(P3060=Q3060,W3060=X3060),T3060,IF(AND(P3060&lt;Q3060,W3060&lt;X3060),U3060,0))),"")</f>
        <v/>
      </c>
      <c r="Z3060" s="25">
        <f>IF(AND(P3060=W3060,Q3060=X3060),1,0)</f>
        <v>1</v>
      </c>
      <c r="AA3060" s="25" t="str">
        <f>IF(Z3060=0,"",IF(ISBLANK(VLOOKUP(A3060,Database!A:AA,22,FALSE)),"",VLOOKUP(A3060,Database!A:AA,22,FALSE)))</f>
        <v>Exact</v>
      </c>
      <c r="AB3060" s="25">
        <f ca="1">IFERROR(IF(AND(Y3060&lt;&gt;"",OR(V3060="Terminé",V3060="En cours")),VLOOKUP(AA3060,Setup_ScoreExactBonus!A:D,4,FALSE),0),0)</f>
        <v>0</v>
      </c>
      <c r="AC3060" s="31" t="str">
        <f t="shared" ca="1" si="9"/>
        <v/>
      </c>
      <c r="AD3060" s="31">
        <f ca="1">SUMIFS(AC$2:AC3060,D$2:D3060,D3060)*IF(R3060=0,1,2)</f>
        <v>0</v>
      </c>
    </row>
    <row r="3061" spans="1:30" x14ac:dyDescent="0.35">
      <c r="A3061" s="31">
        <f>IF(ISBLANK(B3061),"",COUNTIF(B$2:B3061,B3061))-1</f>
        <v>78</v>
      </c>
      <c r="B3061" s="31">
        <v>18</v>
      </c>
      <c r="C3061" s="10">
        <f>VLOOKUP($A3061,Database!$A:$Y,7,FALSE)</f>
        <v>46203.958333333336</v>
      </c>
      <c r="D3061" s="31" t="str">
        <f>VLOOKUP(Pronostics!$B3061,Setup_MPP!$A:$G,3,FALSE)</f>
        <v>Joueur18</v>
      </c>
      <c r="E3061" s="31" t="str">
        <f>VLOOKUP(Pronostics!$B3061,Setup_MPP!$A:$G,2,FALSE)</f>
        <v>Joueur18</v>
      </c>
      <c r="F3061" s="31" t="str">
        <f>VLOOKUP($B3061,Setup_MPP!$A:$E,4,FALSE)</f>
        <v>#FFC9B0</v>
      </c>
      <c r="G3061" s="31" t="str">
        <f>VLOOKUP($B3061,Setup_MPP!$A:$E,5,FALSE)</f>
        <v>#F28D57</v>
      </c>
      <c r="H3061" s="31" t="str">
        <f>IFERROR(IF(AND(A3061&gt;=1,A3061&lt;=104),VLOOKUP($A3061,Location!$A:$J,6,FALSE),IF(A3061=0,"Avant l'ouverture",IF(OR(A3061=105,A3061=106),"Bonus"))),"")</f>
        <v>1/16 Finale</v>
      </c>
      <c r="I3061" s="31" t="str">
        <f>IF(LEFT(H3061,4)="Tour",VLOOKUP(A3061,Database!$A:$C,3,FALSE),"")</f>
        <v/>
      </c>
      <c r="J3061" s="31" t="str">
        <f>VLOOKUP($A3061,Location!$A:$J,7,FALSE)</f>
        <v>TBD</v>
      </c>
      <c r="K3061" s="31" t="str">
        <f>IFERROR(VLOOKUP(J3061,Setup_Team!$B:$C,2,FALSE), "TDB")</f>
        <v>TDB</v>
      </c>
      <c r="L3061" s="31" t="str">
        <f>VLOOKUP($A3061,Location!$A:$J,8,FALSE)</f>
        <v>TBD</v>
      </c>
      <c r="M3061" s="31" t="str">
        <f>IFERROR(VLOOKUP(L3061,Setup_Team!$B:$C,2,FALSE), "TDB")</f>
        <v>TDB</v>
      </c>
      <c r="N3061" s="31" t="str">
        <f>VLOOKUP($A3061,Location!$A:$J,9,FALSE)</f>
        <v>East Rutherford, New Jersey/New York</v>
      </c>
      <c r="O3061" s="31" t="str">
        <f>VLOOKUP($A3061,Location!$A:$J,10,FALSE)</f>
        <v>MetLife Stadium</v>
      </c>
      <c r="R3061" s="31">
        <v>0</v>
      </c>
      <c r="S3061" s="25">
        <f>VLOOKUP($A3061,Database!$A:$Y,10,FALSE)</f>
        <v>0</v>
      </c>
      <c r="T3061" s="25">
        <f>VLOOKUP($A3061,Database!$A:$Y,11,FALSE)</f>
        <v>0</v>
      </c>
      <c r="U3061" s="25">
        <f>VLOOKUP($A3061,Database!$A:$Y,12,FALSE)</f>
        <v>0</v>
      </c>
      <c r="V3061" s="25" t="str">
        <f>VLOOKUP(A3061,Database!A:M,13,FALSE)</f>
        <v>À venir</v>
      </c>
      <c r="W3061" s="25" t="str">
        <f>VLOOKUP($A3061,Database!$A:$Y,20,FALSE)</f>
        <v/>
      </c>
      <c r="X3061" s="25" t="str">
        <f>VLOOKUP($A3061,Database!$A:$Y,21,FALSE)</f>
        <v/>
      </c>
      <c r="Y3061" s="25" t="str">
        <f ca="1">IF(C3061&lt;NOW(),IF(AND(P3061&gt;Q3061,W3061&gt;X3061),S3061,IF(AND(P3061=Q3061,W3061=X3061),T3061,IF(AND(P3061&lt;Q3061,W3061&lt;X3061),U3061,0))),"")</f>
        <v/>
      </c>
      <c r="Z3061" s="25">
        <f>IF(AND(P3061=W3061,Q3061=X3061),1,0)</f>
        <v>1</v>
      </c>
      <c r="AA3061" s="25" t="str">
        <f>IF(Z3061=0,"",IF(ISBLANK(VLOOKUP(A3061,Database!A:AA,22,FALSE)),"",VLOOKUP(A3061,Database!A:AA,22,FALSE)))</f>
        <v>Exact</v>
      </c>
      <c r="AB3061" s="25">
        <f ca="1">IFERROR(IF(AND(Y3061&lt;&gt;"",OR(V3061="Terminé",V3061="En cours")),VLOOKUP(AA3061,Setup_ScoreExactBonus!A:D,4,FALSE),0),0)</f>
        <v>0</v>
      </c>
      <c r="AC3061" s="31" t="str">
        <f t="shared" ca="1" si="9"/>
        <v/>
      </c>
      <c r="AD3061" s="31">
        <f ca="1">SUMIFS(AC$2:AC3061,D$2:D3061,D3061)*IF(R3061=0,1,2)</f>
        <v>0</v>
      </c>
    </row>
    <row r="3062" spans="1:30" x14ac:dyDescent="0.35">
      <c r="A3062" s="31">
        <f>IF(ISBLANK(B3062),"",COUNTIF(B$2:B3062,B3062))-1</f>
        <v>78</v>
      </c>
      <c r="B3062" s="31">
        <v>19</v>
      </c>
      <c r="C3062" s="10">
        <f>VLOOKUP($A3062,Database!$A:$Y,7,FALSE)</f>
        <v>46203.958333333336</v>
      </c>
      <c r="D3062" s="31" t="str">
        <f>VLOOKUP(Pronostics!$B3062,Setup_MPP!$A:$G,3,FALSE)</f>
        <v>Joueur19</v>
      </c>
      <c r="E3062" s="31" t="str">
        <f>VLOOKUP(Pronostics!$B3062,Setup_MPP!$A:$G,2,FALSE)</f>
        <v>Joueur19</v>
      </c>
      <c r="F3062" s="31" t="str">
        <f>VLOOKUP($B3062,Setup_MPP!$A:$E,4,FALSE)</f>
        <v>#D5D5D5</v>
      </c>
      <c r="G3062" s="31" t="str">
        <f>VLOOKUP($B3062,Setup_MPP!$A:$E,5,FALSE)</f>
        <v>#727272</v>
      </c>
      <c r="H3062" s="31" t="str">
        <f>IFERROR(IF(AND(A3062&gt;=1,A3062&lt;=104),VLOOKUP($A3062,Location!$A:$J,6,FALSE),IF(A3062=0,"Avant l'ouverture",IF(OR(A3062=105,A3062=106),"Bonus"))),"")</f>
        <v>1/16 Finale</v>
      </c>
      <c r="I3062" s="31" t="str">
        <f>IF(LEFT(H3062,4)="Tour",VLOOKUP(A3062,Database!$A:$C,3,FALSE),"")</f>
        <v/>
      </c>
      <c r="J3062" s="31" t="str">
        <f>VLOOKUP($A3062,Location!$A:$J,7,FALSE)</f>
        <v>TBD</v>
      </c>
      <c r="K3062" s="31" t="str">
        <f>IFERROR(VLOOKUP(J3062,Setup_Team!$B:$C,2,FALSE), "TDB")</f>
        <v>TDB</v>
      </c>
      <c r="L3062" s="31" t="str">
        <f>VLOOKUP($A3062,Location!$A:$J,8,FALSE)</f>
        <v>TBD</v>
      </c>
      <c r="M3062" s="31" t="str">
        <f>IFERROR(VLOOKUP(L3062,Setup_Team!$B:$C,2,FALSE), "TDB")</f>
        <v>TDB</v>
      </c>
      <c r="N3062" s="31" t="str">
        <f>VLOOKUP($A3062,Location!$A:$J,9,FALSE)</f>
        <v>East Rutherford, New Jersey/New York</v>
      </c>
      <c r="O3062" s="31" t="str">
        <f>VLOOKUP($A3062,Location!$A:$J,10,FALSE)</f>
        <v>MetLife Stadium</v>
      </c>
      <c r="R3062" s="31">
        <v>0</v>
      </c>
      <c r="S3062" s="25">
        <f>VLOOKUP($A3062,Database!$A:$Y,10,FALSE)</f>
        <v>0</v>
      </c>
      <c r="T3062" s="25">
        <f>VLOOKUP($A3062,Database!$A:$Y,11,FALSE)</f>
        <v>0</v>
      </c>
      <c r="U3062" s="25">
        <f>VLOOKUP($A3062,Database!$A:$Y,12,FALSE)</f>
        <v>0</v>
      </c>
      <c r="V3062" s="25" t="str">
        <f>VLOOKUP(A3062,Database!A:M,13,FALSE)</f>
        <v>À venir</v>
      </c>
      <c r="W3062" s="25" t="str">
        <f>VLOOKUP($A3062,Database!$A:$Y,20,FALSE)</f>
        <v/>
      </c>
      <c r="X3062" s="25" t="str">
        <f>VLOOKUP($A3062,Database!$A:$Y,21,FALSE)</f>
        <v/>
      </c>
      <c r="Y3062" s="25" t="str">
        <f ca="1">IF(C3062&lt;NOW(),IF(AND(P3062&gt;Q3062,W3062&gt;X3062),S3062,IF(AND(P3062=Q3062,W3062=X3062),T3062,IF(AND(P3062&lt;Q3062,W3062&lt;X3062),U3062,0))),"")</f>
        <v/>
      </c>
      <c r="Z3062" s="25">
        <f>IF(AND(P3062=W3062,Q3062=X3062),1,0)</f>
        <v>1</v>
      </c>
      <c r="AA3062" s="25" t="str">
        <f>IF(Z3062=0,"",IF(ISBLANK(VLOOKUP(A3062,Database!A:AA,22,FALSE)),"",VLOOKUP(A3062,Database!A:AA,22,FALSE)))</f>
        <v>Exact</v>
      </c>
      <c r="AB3062" s="25">
        <f ca="1">IFERROR(IF(AND(Y3062&lt;&gt;"",OR(V3062="Terminé",V3062="En cours")),VLOOKUP(AA3062,Setup_ScoreExactBonus!A:D,4,FALSE),0),0)</f>
        <v>0</v>
      </c>
      <c r="AC3062" s="31" t="str">
        <f t="shared" ca="1" si="9"/>
        <v/>
      </c>
      <c r="AD3062" s="31">
        <f ca="1">SUMIFS(AC$2:AC3062,D$2:D3062,D3062)*IF(R3062=0,1,2)</f>
        <v>0</v>
      </c>
    </row>
    <row r="3063" spans="1:30" x14ac:dyDescent="0.35">
      <c r="A3063" s="31">
        <f>IF(ISBLANK(B3063),"",COUNTIF(B$2:B3063,B3063))-1</f>
        <v>78</v>
      </c>
      <c r="B3063" s="31">
        <v>20</v>
      </c>
      <c r="C3063" s="10">
        <f>VLOOKUP($A3063,Database!$A:$Y,7,FALSE)</f>
        <v>46203.958333333336</v>
      </c>
      <c r="D3063" s="31" t="str">
        <f>VLOOKUP(Pronostics!$B3063,Setup_MPP!$A:$G,3,FALSE)</f>
        <v>Joueur20</v>
      </c>
      <c r="E3063" s="31" t="str">
        <f>VLOOKUP(Pronostics!$B3063,Setup_MPP!$A:$G,2,FALSE)</f>
        <v>Joueur20</v>
      </c>
      <c r="F3063" s="31" t="str">
        <f>VLOOKUP($B3063,Setup_MPP!$A:$E,4,FALSE)</f>
        <v>#D5D5D5</v>
      </c>
      <c r="G3063" s="31" t="str">
        <f>VLOOKUP($B3063,Setup_MPP!$A:$E,5,FALSE)</f>
        <v>#727272</v>
      </c>
      <c r="H3063" s="31" t="str">
        <f>IFERROR(IF(AND(A3063&gt;=1,A3063&lt;=104),VLOOKUP($A3063,Location!$A:$J,6,FALSE),IF(A3063=0,"Avant l'ouverture",IF(OR(A3063=105,A3063=106),"Bonus"))),"")</f>
        <v>1/16 Finale</v>
      </c>
      <c r="I3063" s="31" t="str">
        <f>IF(LEFT(H3063,4)="Tour",VLOOKUP(A3063,Database!$A:$C,3,FALSE),"")</f>
        <v/>
      </c>
      <c r="J3063" s="31" t="str">
        <f>VLOOKUP($A3063,Location!$A:$J,7,FALSE)</f>
        <v>TBD</v>
      </c>
      <c r="K3063" s="31" t="str">
        <f>IFERROR(VLOOKUP(J3063,Setup_Team!$B:$C,2,FALSE), "TDB")</f>
        <v>TDB</v>
      </c>
      <c r="L3063" s="31" t="str">
        <f>VLOOKUP($A3063,Location!$A:$J,8,FALSE)</f>
        <v>TBD</v>
      </c>
      <c r="M3063" s="31" t="str">
        <f>IFERROR(VLOOKUP(L3063,Setup_Team!$B:$C,2,FALSE), "TDB")</f>
        <v>TDB</v>
      </c>
      <c r="N3063" s="31" t="str">
        <f>VLOOKUP($A3063,Location!$A:$J,9,FALSE)</f>
        <v>East Rutherford, New Jersey/New York</v>
      </c>
      <c r="O3063" s="31" t="str">
        <f>VLOOKUP($A3063,Location!$A:$J,10,FALSE)</f>
        <v>MetLife Stadium</v>
      </c>
      <c r="R3063" s="31">
        <v>0</v>
      </c>
      <c r="S3063" s="25">
        <f>VLOOKUP($A3063,Database!$A:$Y,10,FALSE)</f>
        <v>0</v>
      </c>
      <c r="T3063" s="25">
        <f>VLOOKUP($A3063,Database!$A:$Y,11,FALSE)</f>
        <v>0</v>
      </c>
      <c r="U3063" s="25">
        <f>VLOOKUP($A3063,Database!$A:$Y,12,FALSE)</f>
        <v>0</v>
      </c>
      <c r="V3063" s="25" t="str">
        <f>VLOOKUP(A3063,Database!A:M,13,FALSE)</f>
        <v>À venir</v>
      </c>
      <c r="W3063" s="25" t="str">
        <f>VLOOKUP($A3063,Database!$A:$Y,20,FALSE)</f>
        <v/>
      </c>
      <c r="X3063" s="25" t="str">
        <f>VLOOKUP($A3063,Database!$A:$Y,21,FALSE)</f>
        <v/>
      </c>
      <c r="Y3063" s="25" t="str">
        <f ca="1">IF(C3063&lt;NOW(),IF(AND(P3063&gt;Q3063,W3063&gt;X3063),S3063,IF(AND(P3063=Q3063,W3063=X3063),T3063,IF(AND(P3063&lt;Q3063,W3063&lt;X3063),U3063,0))),"")</f>
        <v/>
      </c>
      <c r="Z3063" s="25">
        <f>IF(AND(P3063=W3063,Q3063=X3063),1,0)</f>
        <v>1</v>
      </c>
      <c r="AA3063" s="25" t="str">
        <f>IF(Z3063=0,"",IF(ISBLANK(VLOOKUP(A3063,Database!A:AA,22,FALSE)),"",VLOOKUP(A3063,Database!A:AA,22,FALSE)))</f>
        <v>Exact</v>
      </c>
      <c r="AB3063" s="25">
        <f ca="1">IFERROR(IF(AND(Y3063&lt;&gt;"",OR(V3063="Terminé",V3063="En cours")),VLOOKUP(AA3063,Setup_ScoreExactBonus!A:D,4,FALSE),0),0)</f>
        <v>0</v>
      </c>
      <c r="AC3063" s="31" t="str">
        <f t="shared" ca="1" si="9"/>
        <v/>
      </c>
      <c r="AD3063" s="31">
        <f ca="1">SUMIFS(AC$2:AC3063,D$2:D3063,D3063)*IF(R3063=0,1,2)</f>
        <v>0</v>
      </c>
    </row>
    <row r="3064" spans="1:30" x14ac:dyDescent="0.35">
      <c r="A3064" s="31">
        <f>IF(ISBLANK(B3064),"",COUNTIF(B$2:B3064,B3064))-1</f>
        <v>78</v>
      </c>
      <c r="B3064" s="31">
        <v>21</v>
      </c>
      <c r="C3064" s="10">
        <f>VLOOKUP($A3064,Database!$A:$Y,7,FALSE)</f>
        <v>46203.958333333336</v>
      </c>
      <c r="D3064" s="31" t="str">
        <f>VLOOKUP(Pronostics!$B3064,Setup_MPP!$A:$G,3,FALSE)</f>
        <v>Joueur21</v>
      </c>
      <c r="E3064" s="31" t="str">
        <f>VLOOKUP(Pronostics!$B3064,Setup_MPP!$A:$G,2,FALSE)</f>
        <v>Joueur21</v>
      </c>
      <c r="F3064" s="31" t="str">
        <f>VLOOKUP($B3064,Setup_MPP!$A:$E,4,FALSE)</f>
        <v>#D5D5D5</v>
      </c>
      <c r="G3064" s="31" t="str">
        <f>VLOOKUP($B3064,Setup_MPP!$A:$E,5,FALSE)</f>
        <v>#727272</v>
      </c>
      <c r="H3064" s="31" t="str">
        <f>IFERROR(IF(AND(A3064&gt;=1,A3064&lt;=104),VLOOKUP($A3064,Location!$A:$J,6,FALSE),IF(A3064=0,"Avant l'ouverture",IF(OR(A3064=105,A3064=106),"Bonus"))),"")</f>
        <v>1/16 Finale</v>
      </c>
      <c r="I3064" s="31" t="str">
        <f>IF(LEFT(H3064,4)="Tour",VLOOKUP(A3064,Database!$A:$C,3,FALSE),"")</f>
        <v/>
      </c>
      <c r="J3064" s="31" t="str">
        <f>VLOOKUP($A3064,Location!$A:$J,7,FALSE)</f>
        <v>TBD</v>
      </c>
      <c r="K3064" s="31" t="str">
        <f>IFERROR(VLOOKUP(J3064,Setup_Team!$B:$C,2,FALSE), "TDB")</f>
        <v>TDB</v>
      </c>
      <c r="L3064" s="31" t="str">
        <f>VLOOKUP($A3064,Location!$A:$J,8,FALSE)</f>
        <v>TBD</v>
      </c>
      <c r="M3064" s="31" t="str">
        <f>IFERROR(VLOOKUP(L3064,Setup_Team!$B:$C,2,FALSE), "TDB")</f>
        <v>TDB</v>
      </c>
      <c r="N3064" s="31" t="str">
        <f>VLOOKUP($A3064,Location!$A:$J,9,FALSE)</f>
        <v>East Rutherford, New Jersey/New York</v>
      </c>
      <c r="O3064" s="31" t="str">
        <f>VLOOKUP($A3064,Location!$A:$J,10,FALSE)</f>
        <v>MetLife Stadium</v>
      </c>
      <c r="R3064" s="31">
        <v>0</v>
      </c>
      <c r="S3064" s="25">
        <f>VLOOKUP($A3064,Database!$A:$Y,10,FALSE)</f>
        <v>0</v>
      </c>
      <c r="T3064" s="25">
        <f>VLOOKUP($A3064,Database!$A:$Y,11,FALSE)</f>
        <v>0</v>
      </c>
      <c r="U3064" s="25">
        <f>VLOOKUP($A3064,Database!$A:$Y,12,FALSE)</f>
        <v>0</v>
      </c>
      <c r="V3064" s="25" t="str">
        <f>VLOOKUP(A3064,Database!A:M,13,FALSE)</f>
        <v>À venir</v>
      </c>
      <c r="W3064" s="25" t="str">
        <f>VLOOKUP($A3064,Database!$A:$Y,20,FALSE)</f>
        <v/>
      </c>
      <c r="X3064" s="25" t="str">
        <f>VLOOKUP($A3064,Database!$A:$Y,21,FALSE)</f>
        <v/>
      </c>
      <c r="Y3064" s="25" t="str">
        <f ca="1">IF(C3064&lt;NOW(),IF(AND(P3064&gt;Q3064,W3064&gt;X3064),S3064,IF(AND(P3064=Q3064,W3064=X3064),T3064,IF(AND(P3064&lt;Q3064,W3064&lt;X3064),U3064,0))),"")</f>
        <v/>
      </c>
      <c r="Z3064" s="25">
        <f>IF(AND(P3064=W3064,Q3064=X3064),1,0)</f>
        <v>1</v>
      </c>
      <c r="AA3064" s="25" t="str">
        <f>IF(Z3064=0,"",IF(ISBLANK(VLOOKUP(A3064,Database!A:AA,22,FALSE)),"",VLOOKUP(A3064,Database!A:AA,22,FALSE)))</f>
        <v>Exact</v>
      </c>
      <c r="AB3064" s="25">
        <f ca="1">IFERROR(IF(AND(Y3064&lt;&gt;"",OR(V3064="Terminé",V3064="En cours")),VLOOKUP(AA3064,Setup_ScoreExactBonus!A:D,4,FALSE),0),0)</f>
        <v>0</v>
      </c>
      <c r="AC3064" s="31" t="str">
        <f t="shared" ca="1" si="9"/>
        <v/>
      </c>
      <c r="AD3064" s="31">
        <f ca="1">SUMIFS(AC$2:AC3064,D$2:D3064,D3064)*IF(R3064=0,1,2)</f>
        <v>0</v>
      </c>
    </row>
    <row r="3065" spans="1:30" x14ac:dyDescent="0.35">
      <c r="A3065" s="31">
        <f>IF(ISBLANK(B3065),"",COUNTIF(B$2:B3065,B3065))-1</f>
        <v>78</v>
      </c>
      <c r="B3065" s="31">
        <v>22</v>
      </c>
      <c r="C3065" s="10">
        <f>VLOOKUP($A3065,Database!$A:$Y,7,FALSE)</f>
        <v>46203.958333333336</v>
      </c>
      <c r="D3065" s="31" t="str">
        <f>VLOOKUP(Pronostics!$B3065,Setup_MPP!$A:$G,3,FALSE)</f>
        <v>Joueur22</v>
      </c>
      <c r="E3065" s="31" t="str">
        <f>VLOOKUP(Pronostics!$B3065,Setup_MPP!$A:$G,2,FALSE)</f>
        <v>Joueur22</v>
      </c>
      <c r="F3065" s="31" t="str">
        <f>VLOOKUP($B3065,Setup_MPP!$A:$E,4,FALSE)</f>
        <v>#D5D5D5</v>
      </c>
      <c r="G3065" s="31" t="str">
        <f>VLOOKUP($B3065,Setup_MPP!$A:$E,5,FALSE)</f>
        <v>#727272</v>
      </c>
      <c r="H3065" s="31" t="str">
        <f>IFERROR(IF(AND(A3065&gt;=1,A3065&lt;=104),VLOOKUP($A3065,Location!$A:$J,6,FALSE),IF(A3065=0,"Avant l'ouverture",IF(OR(A3065=105,A3065=106),"Bonus"))),"")</f>
        <v>1/16 Finale</v>
      </c>
      <c r="I3065" s="31" t="str">
        <f>IF(LEFT(H3065,4)="Tour",VLOOKUP(A3065,Database!$A:$C,3,FALSE),"")</f>
        <v/>
      </c>
      <c r="J3065" s="31" t="str">
        <f>VLOOKUP($A3065,Location!$A:$J,7,FALSE)</f>
        <v>TBD</v>
      </c>
      <c r="K3065" s="31" t="str">
        <f>IFERROR(VLOOKUP(J3065,Setup_Team!$B:$C,2,FALSE), "TDB")</f>
        <v>TDB</v>
      </c>
      <c r="L3065" s="31" t="str">
        <f>VLOOKUP($A3065,Location!$A:$J,8,FALSE)</f>
        <v>TBD</v>
      </c>
      <c r="M3065" s="31" t="str">
        <f>IFERROR(VLOOKUP(L3065,Setup_Team!$B:$C,2,FALSE), "TDB")</f>
        <v>TDB</v>
      </c>
      <c r="N3065" s="31" t="str">
        <f>VLOOKUP($A3065,Location!$A:$J,9,FALSE)</f>
        <v>East Rutherford, New Jersey/New York</v>
      </c>
      <c r="O3065" s="31" t="str">
        <f>VLOOKUP($A3065,Location!$A:$J,10,FALSE)</f>
        <v>MetLife Stadium</v>
      </c>
      <c r="R3065" s="31">
        <v>0</v>
      </c>
      <c r="S3065" s="25">
        <f>VLOOKUP($A3065,Database!$A:$Y,10,FALSE)</f>
        <v>0</v>
      </c>
      <c r="T3065" s="25">
        <f>VLOOKUP($A3065,Database!$A:$Y,11,FALSE)</f>
        <v>0</v>
      </c>
      <c r="U3065" s="25">
        <f>VLOOKUP($A3065,Database!$A:$Y,12,FALSE)</f>
        <v>0</v>
      </c>
      <c r="V3065" s="25" t="str">
        <f>VLOOKUP(A3065,Database!A:M,13,FALSE)</f>
        <v>À venir</v>
      </c>
      <c r="W3065" s="25" t="str">
        <f>VLOOKUP($A3065,Database!$A:$Y,20,FALSE)</f>
        <v/>
      </c>
      <c r="X3065" s="25" t="str">
        <f>VLOOKUP($A3065,Database!$A:$Y,21,FALSE)</f>
        <v/>
      </c>
      <c r="Y3065" s="25" t="str">
        <f ca="1">IF(C3065&lt;NOW(),IF(AND(P3065&gt;Q3065,W3065&gt;X3065),S3065,IF(AND(P3065=Q3065,W3065=X3065),T3065,IF(AND(P3065&lt;Q3065,W3065&lt;X3065),U3065,0))),"")</f>
        <v/>
      </c>
      <c r="Z3065" s="25">
        <f>IF(AND(P3065=W3065,Q3065=X3065),1,0)</f>
        <v>1</v>
      </c>
      <c r="AA3065" s="25" t="str">
        <f>IF(Z3065=0,"",IF(ISBLANK(VLOOKUP(A3065,Database!A:AA,22,FALSE)),"",VLOOKUP(A3065,Database!A:AA,22,FALSE)))</f>
        <v>Exact</v>
      </c>
      <c r="AB3065" s="25">
        <f ca="1">IFERROR(IF(AND(Y3065&lt;&gt;"",OR(V3065="Terminé",V3065="En cours")),VLOOKUP(AA3065,Setup_ScoreExactBonus!A:D,4,FALSE),0),0)</f>
        <v>0</v>
      </c>
      <c r="AC3065" s="31" t="str">
        <f t="shared" ca="1" si="9"/>
        <v/>
      </c>
      <c r="AD3065" s="31">
        <f ca="1">SUMIFS(AC$2:AC3065,D$2:D3065,D3065)*IF(R3065=0,1,2)</f>
        <v>0</v>
      </c>
    </row>
    <row r="3066" spans="1:30" x14ac:dyDescent="0.35">
      <c r="A3066" s="31">
        <f>IF(ISBLANK(B3066),"",COUNTIF(B$2:B3066,B3066))-1</f>
        <v>78</v>
      </c>
      <c r="B3066" s="31">
        <v>23</v>
      </c>
      <c r="C3066" s="10">
        <f>VLOOKUP($A3066,Database!$A:$Y,7,FALSE)</f>
        <v>46203.958333333336</v>
      </c>
      <c r="D3066" s="31" t="str">
        <f>VLOOKUP(Pronostics!$B3066,Setup_MPP!$A:$G,3,FALSE)</f>
        <v>Joueur23</v>
      </c>
      <c r="E3066" s="31" t="str">
        <f>VLOOKUP(Pronostics!$B3066,Setup_MPP!$A:$G,2,FALSE)</f>
        <v>Joueur23</v>
      </c>
      <c r="F3066" s="31" t="str">
        <f>VLOOKUP($B3066,Setup_MPP!$A:$E,4,FALSE)</f>
        <v>#D5D5D5</v>
      </c>
      <c r="G3066" s="31" t="str">
        <f>VLOOKUP($B3066,Setup_MPP!$A:$E,5,FALSE)</f>
        <v>#727272</v>
      </c>
      <c r="H3066" s="31" t="str">
        <f>IFERROR(IF(AND(A3066&gt;=1,A3066&lt;=104),VLOOKUP($A3066,Location!$A:$J,6,FALSE),IF(A3066=0,"Avant l'ouverture",IF(OR(A3066=105,A3066=106),"Bonus"))),"")</f>
        <v>1/16 Finale</v>
      </c>
      <c r="I3066" s="31" t="str">
        <f>IF(LEFT(H3066,4)="Tour",VLOOKUP(A3066,Database!$A:$C,3,FALSE),"")</f>
        <v/>
      </c>
      <c r="J3066" s="31" t="str">
        <f>VLOOKUP($A3066,Location!$A:$J,7,FALSE)</f>
        <v>TBD</v>
      </c>
      <c r="K3066" s="31" t="str">
        <f>IFERROR(VLOOKUP(J3066,Setup_Team!$B:$C,2,FALSE), "TDB")</f>
        <v>TDB</v>
      </c>
      <c r="L3066" s="31" t="str">
        <f>VLOOKUP($A3066,Location!$A:$J,8,FALSE)</f>
        <v>TBD</v>
      </c>
      <c r="M3066" s="31" t="str">
        <f>IFERROR(VLOOKUP(L3066,Setup_Team!$B:$C,2,FALSE), "TDB")</f>
        <v>TDB</v>
      </c>
      <c r="N3066" s="31" t="str">
        <f>VLOOKUP($A3066,Location!$A:$J,9,FALSE)</f>
        <v>East Rutherford, New Jersey/New York</v>
      </c>
      <c r="O3066" s="31" t="str">
        <f>VLOOKUP($A3066,Location!$A:$J,10,FALSE)</f>
        <v>MetLife Stadium</v>
      </c>
      <c r="R3066" s="31">
        <v>0</v>
      </c>
      <c r="S3066" s="25">
        <f>VLOOKUP($A3066,Database!$A:$Y,10,FALSE)</f>
        <v>0</v>
      </c>
      <c r="T3066" s="25">
        <f>VLOOKUP($A3066,Database!$A:$Y,11,FALSE)</f>
        <v>0</v>
      </c>
      <c r="U3066" s="25">
        <f>VLOOKUP($A3066,Database!$A:$Y,12,FALSE)</f>
        <v>0</v>
      </c>
      <c r="V3066" s="25" t="str">
        <f>VLOOKUP(A3066,Database!A:M,13,FALSE)</f>
        <v>À venir</v>
      </c>
      <c r="W3066" s="25" t="str">
        <f>VLOOKUP($A3066,Database!$A:$Y,20,FALSE)</f>
        <v/>
      </c>
      <c r="X3066" s="25" t="str">
        <f>VLOOKUP($A3066,Database!$A:$Y,21,FALSE)</f>
        <v/>
      </c>
      <c r="Y3066" s="25" t="str">
        <f ca="1">IF(C3066&lt;NOW(),IF(AND(P3066&gt;Q3066,W3066&gt;X3066),S3066,IF(AND(P3066=Q3066,W3066=X3066),T3066,IF(AND(P3066&lt;Q3066,W3066&lt;X3066),U3066,0))),"")</f>
        <v/>
      </c>
      <c r="Z3066" s="25">
        <f>IF(AND(P3066=W3066,Q3066=X3066),1,0)</f>
        <v>1</v>
      </c>
      <c r="AA3066" s="25" t="str">
        <f>IF(Z3066=0,"",IF(ISBLANK(VLOOKUP(A3066,Database!A:AA,22,FALSE)),"",VLOOKUP(A3066,Database!A:AA,22,FALSE)))</f>
        <v>Exact</v>
      </c>
      <c r="AB3066" s="25">
        <f ca="1">IFERROR(IF(AND(Y3066&lt;&gt;"",OR(V3066="Terminé",V3066="En cours")),VLOOKUP(AA3066,Setup_ScoreExactBonus!A:D,4,FALSE),0),0)</f>
        <v>0</v>
      </c>
      <c r="AC3066" s="31" t="str">
        <f t="shared" ca="1" si="9"/>
        <v/>
      </c>
      <c r="AD3066" s="31">
        <f ca="1">SUMIFS(AC$2:AC3066,D$2:D3066,D3066)*IF(R3066=0,1,2)</f>
        <v>0</v>
      </c>
    </row>
    <row r="3067" spans="1:30" x14ac:dyDescent="0.35">
      <c r="A3067" s="31">
        <f>IF(ISBLANK(B3067),"",COUNTIF(B$2:B3067,B3067))-1</f>
        <v>78</v>
      </c>
      <c r="B3067" s="31">
        <v>24</v>
      </c>
      <c r="C3067" s="10">
        <f>VLOOKUP($A3067,Database!$A:$Y,7,FALSE)</f>
        <v>46203.958333333336</v>
      </c>
      <c r="D3067" s="31" t="str">
        <f>VLOOKUP(Pronostics!$B3067,Setup_MPP!$A:$G,3,FALSE)</f>
        <v>Joueur24</v>
      </c>
      <c r="E3067" s="31" t="str">
        <f>VLOOKUP(Pronostics!$B3067,Setup_MPP!$A:$G,2,FALSE)</f>
        <v>Joueur24</v>
      </c>
      <c r="F3067" s="31" t="str">
        <f>VLOOKUP($B3067,Setup_MPP!$A:$E,4,FALSE)</f>
        <v>#D5D5D5</v>
      </c>
      <c r="G3067" s="31" t="str">
        <f>VLOOKUP($B3067,Setup_MPP!$A:$E,5,FALSE)</f>
        <v>#727272</v>
      </c>
      <c r="H3067" s="31" t="str">
        <f>IFERROR(IF(AND(A3067&gt;=1,A3067&lt;=104),VLOOKUP($A3067,Location!$A:$J,6,FALSE),IF(A3067=0,"Avant l'ouverture",IF(OR(A3067=105,A3067=106),"Bonus"))),"")</f>
        <v>1/16 Finale</v>
      </c>
      <c r="I3067" s="31" t="str">
        <f>IF(LEFT(H3067,4)="Tour",VLOOKUP(A3067,Database!$A:$C,3,FALSE),"")</f>
        <v/>
      </c>
      <c r="J3067" s="31" t="str">
        <f>VLOOKUP($A3067,Location!$A:$J,7,FALSE)</f>
        <v>TBD</v>
      </c>
      <c r="K3067" s="31" t="str">
        <f>IFERROR(VLOOKUP(J3067,Setup_Team!$B:$C,2,FALSE), "TDB")</f>
        <v>TDB</v>
      </c>
      <c r="L3067" s="31" t="str">
        <f>VLOOKUP($A3067,Location!$A:$J,8,FALSE)</f>
        <v>TBD</v>
      </c>
      <c r="M3067" s="31" t="str">
        <f>IFERROR(VLOOKUP(L3067,Setup_Team!$B:$C,2,FALSE), "TDB")</f>
        <v>TDB</v>
      </c>
      <c r="N3067" s="31" t="str">
        <f>VLOOKUP($A3067,Location!$A:$J,9,FALSE)</f>
        <v>East Rutherford, New Jersey/New York</v>
      </c>
      <c r="O3067" s="31" t="str">
        <f>VLOOKUP($A3067,Location!$A:$J,10,FALSE)</f>
        <v>MetLife Stadium</v>
      </c>
      <c r="R3067" s="31">
        <v>0</v>
      </c>
      <c r="S3067" s="25">
        <f>VLOOKUP($A3067,Database!$A:$Y,10,FALSE)</f>
        <v>0</v>
      </c>
      <c r="T3067" s="25">
        <f>VLOOKUP($A3067,Database!$A:$Y,11,FALSE)</f>
        <v>0</v>
      </c>
      <c r="U3067" s="25">
        <f>VLOOKUP($A3067,Database!$A:$Y,12,FALSE)</f>
        <v>0</v>
      </c>
      <c r="V3067" s="25" t="str">
        <f>VLOOKUP(A3067,Database!A:M,13,FALSE)</f>
        <v>À venir</v>
      </c>
      <c r="W3067" s="25" t="str">
        <f>VLOOKUP($A3067,Database!$A:$Y,20,FALSE)</f>
        <v/>
      </c>
      <c r="X3067" s="25" t="str">
        <f>VLOOKUP($A3067,Database!$A:$Y,21,FALSE)</f>
        <v/>
      </c>
      <c r="Y3067" s="25" t="str">
        <f ca="1">IF(C3067&lt;NOW(),IF(AND(P3067&gt;Q3067,W3067&gt;X3067),S3067,IF(AND(P3067=Q3067,W3067=X3067),T3067,IF(AND(P3067&lt;Q3067,W3067&lt;X3067),U3067,0))),"")</f>
        <v/>
      </c>
      <c r="Z3067" s="25">
        <f>IF(AND(P3067=W3067,Q3067=X3067),1,0)</f>
        <v>1</v>
      </c>
      <c r="AA3067" s="25" t="str">
        <f>IF(Z3067=0,"",IF(ISBLANK(VLOOKUP(A3067,Database!A:AA,22,FALSE)),"",VLOOKUP(A3067,Database!A:AA,22,FALSE)))</f>
        <v>Exact</v>
      </c>
      <c r="AB3067" s="25">
        <f ca="1">IFERROR(IF(AND(Y3067&lt;&gt;"",OR(V3067="Terminé",V3067="En cours")),VLOOKUP(AA3067,Setup_ScoreExactBonus!A:D,4,FALSE),0),0)</f>
        <v>0</v>
      </c>
      <c r="AC3067" s="31" t="str">
        <f t="shared" ca="1" si="9"/>
        <v/>
      </c>
      <c r="AD3067" s="31">
        <f ca="1">SUMIFS(AC$2:AC3067,D$2:D3067,D3067)*IF(R3067=0,1,2)</f>
        <v>0</v>
      </c>
    </row>
    <row r="3068" spans="1:30" x14ac:dyDescent="0.35">
      <c r="A3068" s="31">
        <f>IF(ISBLANK(B3068),"",COUNTIF(B$2:B3068,B3068))-1</f>
        <v>78</v>
      </c>
      <c r="B3068" s="31">
        <v>25</v>
      </c>
      <c r="C3068" s="10">
        <f>VLOOKUP($A3068,Database!$A:$Y,7,FALSE)</f>
        <v>46203.958333333336</v>
      </c>
      <c r="D3068" s="31" t="str">
        <f>VLOOKUP(Pronostics!$B3068,Setup_MPP!$A:$G,3,FALSE)</f>
        <v>Joueur25</v>
      </c>
      <c r="E3068" s="31" t="str">
        <f>VLOOKUP(Pronostics!$B3068,Setup_MPP!$A:$G,2,FALSE)</f>
        <v>Joueur25</v>
      </c>
      <c r="F3068" s="31" t="str">
        <f>VLOOKUP($B3068,Setup_MPP!$A:$E,4,FALSE)</f>
        <v>#D5D5D5</v>
      </c>
      <c r="G3068" s="31" t="str">
        <f>VLOOKUP($B3068,Setup_MPP!$A:$E,5,FALSE)</f>
        <v>#727272</v>
      </c>
      <c r="H3068" s="31" t="str">
        <f>IFERROR(IF(AND(A3068&gt;=1,A3068&lt;=104),VLOOKUP($A3068,Location!$A:$J,6,FALSE),IF(A3068=0,"Avant l'ouverture",IF(OR(A3068=105,A3068=106),"Bonus"))),"")</f>
        <v>1/16 Finale</v>
      </c>
      <c r="I3068" s="31" t="str">
        <f>IF(LEFT(H3068,4)="Tour",VLOOKUP(A3068,Database!$A:$C,3,FALSE),"")</f>
        <v/>
      </c>
      <c r="J3068" s="31" t="str">
        <f>VLOOKUP($A3068,Location!$A:$J,7,FALSE)</f>
        <v>TBD</v>
      </c>
      <c r="K3068" s="31" t="str">
        <f>IFERROR(VLOOKUP(J3068,Setup_Team!$B:$C,2,FALSE), "TDB")</f>
        <v>TDB</v>
      </c>
      <c r="L3068" s="31" t="str">
        <f>VLOOKUP($A3068,Location!$A:$J,8,FALSE)</f>
        <v>TBD</v>
      </c>
      <c r="M3068" s="31" t="str">
        <f>IFERROR(VLOOKUP(L3068,Setup_Team!$B:$C,2,FALSE), "TDB")</f>
        <v>TDB</v>
      </c>
      <c r="N3068" s="31" t="str">
        <f>VLOOKUP($A3068,Location!$A:$J,9,FALSE)</f>
        <v>East Rutherford, New Jersey/New York</v>
      </c>
      <c r="O3068" s="31" t="str">
        <f>VLOOKUP($A3068,Location!$A:$J,10,FALSE)</f>
        <v>MetLife Stadium</v>
      </c>
      <c r="R3068" s="31">
        <v>0</v>
      </c>
      <c r="S3068" s="25">
        <f>VLOOKUP($A3068,Database!$A:$Y,10,FALSE)</f>
        <v>0</v>
      </c>
      <c r="T3068" s="25">
        <f>VLOOKUP($A3068,Database!$A:$Y,11,FALSE)</f>
        <v>0</v>
      </c>
      <c r="U3068" s="25">
        <f>VLOOKUP($A3068,Database!$A:$Y,12,FALSE)</f>
        <v>0</v>
      </c>
      <c r="V3068" s="25" t="str">
        <f>VLOOKUP(A3068,Database!A:M,13,FALSE)</f>
        <v>À venir</v>
      </c>
      <c r="W3068" s="25" t="str">
        <f>VLOOKUP($A3068,Database!$A:$Y,20,FALSE)</f>
        <v/>
      </c>
      <c r="X3068" s="25" t="str">
        <f>VLOOKUP($A3068,Database!$A:$Y,21,FALSE)</f>
        <v/>
      </c>
      <c r="Y3068" s="25" t="str">
        <f ca="1">IF(C3068&lt;NOW(),IF(AND(P3068&gt;Q3068,W3068&gt;X3068),S3068,IF(AND(P3068=Q3068,W3068=X3068),T3068,IF(AND(P3068&lt;Q3068,W3068&lt;X3068),U3068,0))),"")</f>
        <v/>
      </c>
      <c r="Z3068" s="25">
        <f>IF(AND(P3068=W3068,Q3068=X3068),1,0)</f>
        <v>1</v>
      </c>
      <c r="AA3068" s="25" t="str">
        <f>IF(Z3068=0,"",IF(ISBLANK(VLOOKUP(A3068,Database!A:AA,22,FALSE)),"",VLOOKUP(A3068,Database!A:AA,22,FALSE)))</f>
        <v>Exact</v>
      </c>
      <c r="AB3068" s="25">
        <f ca="1">IFERROR(IF(AND(Y3068&lt;&gt;"",OR(V3068="Terminé",V3068="En cours")),VLOOKUP(AA3068,Setup_ScoreExactBonus!A:D,4,FALSE),0),0)</f>
        <v>0</v>
      </c>
      <c r="AC3068" s="31" t="str">
        <f t="shared" ca="1" si="9"/>
        <v/>
      </c>
      <c r="AD3068" s="31">
        <f ca="1">SUMIFS(AC$2:AC3068,D$2:D3068,D3068)*IF(R3068=0,1,2)</f>
        <v>0</v>
      </c>
    </row>
    <row r="3069" spans="1:30" x14ac:dyDescent="0.35">
      <c r="A3069" s="31">
        <f>IF(ISBLANK(B3069),"",COUNTIF(B$2:B3069,B3069))-1</f>
        <v>78</v>
      </c>
      <c r="B3069" s="31">
        <v>26</v>
      </c>
      <c r="C3069" s="10">
        <f>VLOOKUP($A3069,Database!$A:$Y,7,FALSE)</f>
        <v>46203.958333333336</v>
      </c>
      <c r="D3069" s="31" t="str">
        <f>VLOOKUP(Pronostics!$B3069,Setup_MPP!$A:$G,3,FALSE)</f>
        <v>Joueur26</v>
      </c>
      <c r="E3069" s="31" t="str">
        <f>VLOOKUP(Pronostics!$B3069,Setup_MPP!$A:$G,2,FALSE)</f>
        <v>Joueur26</v>
      </c>
      <c r="F3069" s="31" t="str">
        <f>VLOOKUP($B3069,Setup_MPP!$A:$E,4,FALSE)</f>
        <v>#D5D5D5</v>
      </c>
      <c r="G3069" s="31" t="str">
        <f>VLOOKUP($B3069,Setup_MPP!$A:$E,5,FALSE)</f>
        <v>#727272</v>
      </c>
      <c r="H3069" s="31" t="str">
        <f>IFERROR(IF(AND(A3069&gt;=1,A3069&lt;=104),VLOOKUP($A3069,Location!$A:$J,6,FALSE),IF(A3069=0,"Avant l'ouverture",IF(OR(A3069=105,A3069=106),"Bonus"))),"")</f>
        <v>1/16 Finale</v>
      </c>
      <c r="I3069" s="31" t="str">
        <f>IF(LEFT(H3069,4)="Tour",VLOOKUP(A3069,Database!$A:$C,3,FALSE),"")</f>
        <v/>
      </c>
      <c r="J3069" s="31" t="str">
        <f>VLOOKUP($A3069,Location!$A:$J,7,FALSE)</f>
        <v>TBD</v>
      </c>
      <c r="K3069" s="31" t="str">
        <f>IFERROR(VLOOKUP(J3069,Setup_Team!$B:$C,2,FALSE), "TDB")</f>
        <v>TDB</v>
      </c>
      <c r="L3069" s="31" t="str">
        <f>VLOOKUP($A3069,Location!$A:$J,8,FALSE)</f>
        <v>TBD</v>
      </c>
      <c r="M3069" s="31" t="str">
        <f>IFERROR(VLOOKUP(L3069,Setup_Team!$B:$C,2,FALSE), "TDB")</f>
        <v>TDB</v>
      </c>
      <c r="N3069" s="31" t="str">
        <f>VLOOKUP($A3069,Location!$A:$J,9,FALSE)</f>
        <v>East Rutherford, New Jersey/New York</v>
      </c>
      <c r="O3069" s="31" t="str">
        <f>VLOOKUP($A3069,Location!$A:$J,10,FALSE)</f>
        <v>MetLife Stadium</v>
      </c>
      <c r="R3069" s="31">
        <v>0</v>
      </c>
      <c r="S3069" s="25">
        <f>VLOOKUP($A3069,Database!$A:$Y,10,FALSE)</f>
        <v>0</v>
      </c>
      <c r="T3069" s="25">
        <f>VLOOKUP($A3069,Database!$A:$Y,11,FALSE)</f>
        <v>0</v>
      </c>
      <c r="U3069" s="25">
        <f>VLOOKUP($A3069,Database!$A:$Y,12,FALSE)</f>
        <v>0</v>
      </c>
      <c r="V3069" s="25" t="str">
        <f>VLOOKUP(A3069,Database!A:M,13,FALSE)</f>
        <v>À venir</v>
      </c>
      <c r="W3069" s="25" t="str">
        <f>VLOOKUP($A3069,Database!$A:$Y,20,FALSE)</f>
        <v/>
      </c>
      <c r="X3069" s="25" t="str">
        <f>VLOOKUP($A3069,Database!$A:$Y,21,FALSE)</f>
        <v/>
      </c>
      <c r="Y3069" s="25" t="str">
        <f ca="1">IF(C3069&lt;NOW(),IF(AND(P3069&gt;Q3069,W3069&gt;X3069),S3069,IF(AND(P3069=Q3069,W3069=X3069),T3069,IF(AND(P3069&lt;Q3069,W3069&lt;X3069),U3069,0))),"")</f>
        <v/>
      </c>
      <c r="Z3069" s="25">
        <f>IF(AND(P3069=W3069,Q3069=X3069),1,0)</f>
        <v>1</v>
      </c>
      <c r="AA3069" s="25" t="str">
        <f>IF(Z3069=0,"",IF(ISBLANK(VLOOKUP(A3069,Database!A:AA,22,FALSE)),"",VLOOKUP(A3069,Database!A:AA,22,FALSE)))</f>
        <v>Exact</v>
      </c>
      <c r="AB3069" s="25">
        <f ca="1">IFERROR(IF(AND(Y3069&lt;&gt;"",OR(V3069="Terminé",V3069="En cours")),VLOOKUP(AA3069,Setup_ScoreExactBonus!A:D,4,FALSE),0),0)</f>
        <v>0</v>
      </c>
      <c r="AC3069" s="31" t="str">
        <f t="shared" ca="1" si="9"/>
        <v/>
      </c>
      <c r="AD3069" s="31">
        <f ca="1">SUMIFS(AC$2:AC3069,D$2:D3069,D3069)*IF(R3069=0,1,2)</f>
        <v>0</v>
      </c>
    </row>
    <row r="3070" spans="1:30" x14ac:dyDescent="0.35">
      <c r="A3070" s="31">
        <f>IF(ISBLANK(B3070),"",COUNTIF(B$2:B3070,B3070))-1</f>
        <v>78</v>
      </c>
      <c r="B3070" s="31">
        <v>27</v>
      </c>
      <c r="C3070" s="10">
        <f>VLOOKUP($A3070,Database!$A:$Y,7,FALSE)</f>
        <v>46203.958333333336</v>
      </c>
      <c r="D3070" s="31" t="str">
        <f>VLOOKUP(Pronostics!$B3070,Setup_MPP!$A:$G,3,FALSE)</f>
        <v>Joueur27</v>
      </c>
      <c r="E3070" s="31" t="str">
        <f>VLOOKUP(Pronostics!$B3070,Setup_MPP!$A:$G,2,FALSE)</f>
        <v>Joueur27</v>
      </c>
      <c r="F3070" s="31" t="str">
        <f>VLOOKUP($B3070,Setup_MPP!$A:$E,4,FALSE)</f>
        <v>#D5D5D5</v>
      </c>
      <c r="G3070" s="31" t="str">
        <f>VLOOKUP($B3070,Setup_MPP!$A:$E,5,FALSE)</f>
        <v>#727272</v>
      </c>
      <c r="H3070" s="31" t="str">
        <f>IFERROR(IF(AND(A3070&gt;=1,A3070&lt;=104),VLOOKUP($A3070,Location!$A:$J,6,FALSE),IF(A3070=0,"Avant l'ouverture",IF(OR(A3070=105,A3070=106),"Bonus"))),"")</f>
        <v>1/16 Finale</v>
      </c>
      <c r="I3070" s="31" t="str">
        <f>IF(LEFT(H3070,4)="Tour",VLOOKUP(A3070,Database!$A:$C,3,FALSE),"")</f>
        <v/>
      </c>
      <c r="J3070" s="31" t="str">
        <f>VLOOKUP($A3070,Location!$A:$J,7,FALSE)</f>
        <v>TBD</v>
      </c>
      <c r="K3070" s="31" t="str">
        <f>IFERROR(VLOOKUP(J3070,Setup_Team!$B:$C,2,FALSE), "TDB")</f>
        <v>TDB</v>
      </c>
      <c r="L3070" s="31" t="str">
        <f>VLOOKUP($A3070,Location!$A:$J,8,FALSE)</f>
        <v>TBD</v>
      </c>
      <c r="M3070" s="31" t="str">
        <f>IFERROR(VLOOKUP(L3070,Setup_Team!$B:$C,2,FALSE), "TDB")</f>
        <v>TDB</v>
      </c>
      <c r="N3070" s="31" t="str">
        <f>VLOOKUP($A3070,Location!$A:$J,9,FALSE)</f>
        <v>East Rutherford, New Jersey/New York</v>
      </c>
      <c r="O3070" s="31" t="str">
        <f>VLOOKUP($A3070,Location!$A:$J,10,FALSE)</f>
        <v>MetLife Stadium</v>
      </c>
      <c r="R3070" s="31">
        <v>0</v>
      </c>
      <c r="S3070" s="25">
        <f>VLOOKUP($A3070,Database!$A:$Y,10,FALSE)</f>
        <v>0</v>
      </c>
      <c r="T3070" s="25">
        <f>VLOOKUP($A3070,Database!$A:$Y,11,FALSE)</f>
        <v>0</v>
      </c>
      <c r="U3070" s="25">
        <f>VLOOKUP($A3070,Database!$A:$Y,12,FALSE)</f>
        <v>0</v>
      </c>
      <c r="V3070" s="25" t="str">
        <f>VLOOKUP(A3070,Database!A:M,13,FALSE)</f>
        <v>À venir</v>
      </c>
      <c r="W3070" s="25" t="str">
        <f>VLOOKUP($A3070,Database!$A:$Y,20,FALSE)</f>
        <v/>
      </c>
      <c r="X3070" s="25" t="str">
        <f>VLOOKUP($A3070,Database!$A:$Y,21,FALSE)</f>
        <v/>
      </c>
      <c r="Y3070" s="25" t="str">
        <f ca="1">IF(C3070&lt;NOW(),IF(AND(P3070&gt;Q3070,W3070&gt;X3070),S3070,IF(AND(P3070=Q3070,W3070=X3070),T3070,IF(AND(P3070&lt;Q3070,W3070&lt;X3070),U3070,0))),"")</f>
        <v/>
      </c>
      <c r="Z3070" s="25">
        <f>IF(AND(P3070=W3070,Q3070=X3070),1,0)</f>
        <v>1</v>
      </c>
      <c r="AA3070" s="25" t="str">
        <f>IF(Z3070=0,"",IF(ISBLANK(VLOOKUP(A3070,Database!A:AA,22,FALSE)),"",VLOOKUP(A3070,Database!A:AA,22,FALSE)))</f>
        <v>Exact</v>
      </c>
      <c r="AB3070" s="25">
        <f ca="1">IFERROR(IF(AND(Y3070&lt;&gt;"",OR(V3070="Terminé",V3070="En cours")),VLOOKUP(AA3070,Setup_ScoreExactBonus!A:D,4,FALSE),0),0)</f>
        <v>0</v>
      </c>
      <c r="AC3070" s="31" t="str">
        <f t="shared" ca="1" si="9"/>
        <v/>
      </c>
      <c r="AD3070" s="31">
        <f ca="1">SUMIFS(AC$2:AC3070,D$2:D3070,D3070)*IF(R3070=0,1,2)</f>
        <v>0</v>
      </c>
    </row>
    <row r="3071" spans="1:30" x14ac:dyDescent="0.35">
      <c r="A3071" s="31">
        <f>IF(ISBLANK(B3071),"",COUNTIF(B$2:B3071,B3071))-1</f>
        <v>78</v>
      </c>
      <c r="B3071" s="31">
        <v>28</v>
      </c>
      <c r="C3071" s="10">
        <f>VLOOKUP($A3071,Database!$A:$Y,7,FALSE)</f>
        <v>46203.958333333336</v>
      </c>
      <c r="D3071" s="31" t="str">
        <f>VLOOKUP(Pronostics!$B3071,Setup_MPP!$A:$G,3,FALSE)</f>
        <v>Joueur28</v>
      </c>
      <c r="E3071" s="31" t="str">
        <f>VLOOKUP(Pronostics!$B3071,Setup_MPP!$A:$G,2,FALSE)</f>
        <v>Joueur28</v>
      </c>
      <c r="F3071" s="31" t="str">
        <f>VLOOKUP($B3071,Setup_MPP!$A:$E,4,FALSE)</f>
        <v>#D5D5D5</v>
      </c>
      <c r="G3071" s="31" t="str">
        <f>VLOOKUP($B3071,Setup_MPP!$A:$E,5,FALSE)</f>
        <v>#727272</v>
      </c>
      <c r="H3071" s="31" t="str">
        <f>IFERROR(IF(AND(A3071&gt;=1,A3071&lt;=104),VLOOKUP($A3071,Location!$A:$J,6,FALSE),IF(A3071=0,"Avant l'ouverture",IF(OR(A3071=105,A3071=106),"Bonus"))),"")</f>
        <v>1/16 Finale</v>
      </c>
      <c r="I3071" s="31" t="str">
        <f>IF(LEFT(H3071,4)="Tour",VLOOKUP(A3071,Database!$A:$C,3,FALSE),"")</f>
        <v/>
      </c>
      <c r="J3071" s="31" t="str">
        <f>VLOOKUP($A3071,Location!$A:$J,7,FALSE)</f>
        <v>TBD</v>
      </c>
      <c r="K3071" s="31" t="str">
        <f>IFERROR(VLOOKUP(J3071,Setup_Team!$B:$C,2,FALSE), "TDB")</f>
        <v>TDB</v>
      </c>
      <c r="L3071" s="31" t="str">
        <f>VLOOKUP($A3071,Location!$A:$J,8,FALSE)</f>
        <v>TBD</v>
      </c>
      <c r="M3071" s="31" t="str">
        <f>IFERROR(VLOOKUP(L3071,Setup_Team!$B:$C,2,FALSE), "TDB")</f>
        <v>TDB</v>
      </c>
      <c r="N3071" s="31" t="str">
        <f>VLOOKUP($A3071,Location!$A:$J,9,FALSE)</f>
        <v>East Rutherford, New Jersey/New York</v>
      </c>
      <c r="O3071" s="31" t="str">
        <f>VLOOKUP($A3071,Location!$A:$J,10,FALSE)</f>
        <v>MetLife Stadium</v>
      </c>
      <c r="R3071" s="31">
        <v>0</v>
      </c>
      <c r="S3071" s="25">
        <f>VLOOKUP($A3071,Database!$A:$Y,10,FALSE)</f>
        <v>0</v>
      </c>
      <c r="T3071" s="25">
        <f>VLOOKUP($A3071,Database!$A:$Y,11,FALSE)</f>
        <v>0</v>
      </c>
      <c r="U3071" s="25">
        <f>VLOOKUP($A3071,Database!$A:$Y,12,FALSE)</f>
        <v>0</v>
      </c>
      <c r="V3071" s="25" t="str">
        <f>VLOOKUP(A3071,Database!A:M,13,FALSE)</f>
        <v>À venir</v>
      </c>
      <c r="W3071" s="25" t="str">
        <f>VLOOKUP($A3071,Database!$A:$Y,20,FALSE)</f>
        <v/>
      </c>
      <c r="X3071" s="25" t="str">
        <f>VLOOKUP($A3071,Database!$A:$Y,21,FALSE)</f>
        <v/>
      </c>
      <c r="Y3071" s="25" t="str">
        <f ca="1">IF(C3071&lt;NOW(),IF(AND(P3071&gt;Q3071,W3071&gt;X3071),S3071,IF(AND(P3071=Q3071,W3071=X3071),T3071,IF(AND(P3071&lt;Q3071,W3071&lt;X3071),U3071,0))),"")</f>
        <v/>
      </c>
      <c r="Z3071" s="25">
        <f>IF(AND(P3071=W3071,Q3071=X3071),1,0)</f>
        <v>1</v>
      </c>
      <c r="AA3071" s="25" t="str">
        <f>IF(Z3071=0,"",IF(ISBLANK(VLOOKUP(A3071,Database!A:AA,22,FALSE)),"",VLOOKUP(A3071,Database!A:AA,22,FALSE)))</f>
        <v>Exact</v>
      </c>
      <c r="AB3071" s="25">
        <f ca="1">IFERROR(IF(AND(Y3071&lt;&gt;"",OR(V3071="Terminé",V3071="En cours")),VLOOKUP(AA3071,Setup_ScoreExactBonus!A:D,4,FALSE),0),0)</f>
        <v>0</v>
      </c>
      <c r="AC3071" s="31" t="str">
        <f t="shared" ca="1" si="9"/>
        <v/>
      </c>
      <c r="AD3071" s="31">
        <f ca="1">SUMIFS(AC$2:AC3071,D$2:D3071,D3071)*IF(R3071=0,1,2)</f>
        <v>0</v>
      </c>
    </row>
    <row r="3072" spans="1:30" x14ac:dyDescent="0.35">
      <c r="A3072" s="31">
        <f>IF(ISBLANK(B3072),"",COUNTIF(B$2:B3072,B3072))-1</f>
        <v>78</v>
      </c>
      <c r="B3072" s="31">
        <v>29</v>
      </c>
      <c r="C3072" s="10">
        <f>VLOOKUP($A3072,Database!$A:$Y,7,FALSE)</f>
        <v>46203.958333333336</v>
      </c>
      <c r="D3072" s="31" t="str">
        <f>VLOOKUP(Pronostics!$B3072,Setup_MPP!$A:$G,3,FALSE)</f>
        <v>Joueur29</v>
      </c>
      <c r="E3072" s="31" t="str">
        <f>VLOOKUP(Pronostics!$B3072,Setup_MPP!$A:$G,2,FALSE)</f>
        <v>Joueur29</v>
      </c>
      <c r="F3072" s="31" t="str">
        <f>VLOOKUP($B3072,Setup_MPP!$A:$E,4,FALSE)</f>
        <v>#D5D5D5</v>
      </c>
      <c r="G3072" s="31" t="str">
        <f>VLOOKUP($B3072,Setup_MPP!$A:$E,5,FALSE)</f>
        <v>#727272</v>
      </c>
      <c r="H3072" s="31" t="str">
        <f>IFERROR(IF(AND(A3072&gt;=1,A3072&lt;=104),VLOOKUP($A3072,Location!$A:$J,6,FALSE),IF(A3072=0,"Avant l'ouverture",IF(OR(A3072=105,A3072=106),"Bonus"))),"")</f>
        <v>1/16 Finale</v>
      </c>
      <c r="I3072" s="31" t="str">
        <f>IF(LEFT(H3072,4)="Tour",VLOOKUP(A3072,Database!$A:$C,3,FALSE),"")</f>
        <v/>
      </c>
      <c r="J3072" s="31" t="str">
        <f>VLOOKUP($A3072,Location!$A:$J,7,FALSE)</f>
        <v>TBD</v>
      </c>
      <c r="K3072" s="31" t="str">
        <f>IFERROR(VLOOKUP(J3072,Setup_Team!$B:$C,2,FALSE), "TDB")</f>
        <v>TDB</v>
      </c>
      <c r="L3072" s="31" t="str">
        <f>VLOOKUP($A3072,Location!$A:$J,8,FALSE)</f>
        <v>TBD</v>
      </c>
      <c r="M3072" s="31" t="str">
        <f>IFERROR(VLOOKUP(L3072,Setup_Team!$B:$C,2,FALSE), "TDB")</f>
        <v>TDB</v>
      </c>
      <c r="N3072" s="31" t="str">
        <f>VLOOKUP($A3072,Location!$A:$J,9,FALSE)</f>
        <v>East Rutherford, New Jersey/New York</v>
      </c>
      <c r="O3072" s="31" t="str">
        <f>VLOOKUP($A3072,Location!$A:$J,10,FALSE)</f>
        <v>MetLife Stadium</v>
      </c>
      <c r="R3072" s="31">
        <v>0</v>
      </c>
      <c r="S3072" s="25">
        <f>VLOOKUP($A3072,Database!$A:$Y,10,FALSE)</f>
        <v>0</v>
      </c>
      <c r="T3072" s="25">
        <f>VLOOKUP($A3072,Database!$A:$Y,11,FALSE)</f>
        <v>0</v>
      </c>
      <c r="U3072" s="25">
        <f>VLOOKUP($A3072,Database!$A:$Y,12,FALSE)</f>
        <v>0</v>
      </c>
      <c r="V3072" s="25" t="str">
        <f>VLOOKUP(A3072,Database!A:M,13,FALSE)</f>
        <v>À venir</v>
      </c>
      <c r="W3072" s="25" t="str">
        <f>VLOOKUP($A3072,Database!$A:$Y,20,FALSE)</f>
        <v/>
      </c>
      <c r="X3072" s="25" t="str">
        <f>VLOOKUP($A3072,Database!$A:$Y,21,FALSE)</f>
        <v/>
      </c>
      <c r="Y3072" s="25" t="str">
        <f ca="1">IF(C3072&lt;NOW(),IF(AND(P3072&gt;Q3072,W3072&gt;X3072),S3072,IF(AND(P3072=Q3072,W3072=X3072),T3072,IF(AND(P3072&lt;Q3072,W3072&lt;X3072),U3072,0))),"")</f>
        <v/>
      </c>
      <c r="Z3072" s="25">
        <f>IF(AND(P3072=W3072,Q3072=X3072),1,0)</f>
        <v>1</v>
      </c>
      <c r="AA3072" s="25" t="str">
        <f>IF(Z3072=0,"",IF(ISBLANK(VLOOKUP(A3072,Database!A:AA,22,FALSE)),"",VLOOKUP(A3072,Database!A:AA,22,FALSE)))</f>
        <v>Exact</v>
      </c>
      <c r="AB3072" s="25">
        <f ca="1">IFERROR(IF(AND(Y3072&lt;&gt;"",OR(V3072="Terminé",V3072="En cours")),VLOOKUP(AA3072,Setup_ScoreExactBonus!A:D,4,FALSE),0),0)</f>
        <v>0</v>
      </c>
      <c r="AC3072" s="31" t="str">
        <f t="shared" ca="1" si="9"/>
        <v/>
      </c>
      <c r="AD3072" s="31">
        <f ca="1">SUMIFS(AC$2:AC3072,D$2:D3072,D3072)*IF(R3072=0,1,2)</f>
        <v>0</v>
      </c>
    </row>
    <row r="3073" spans="1:30" x14ac:dyDescent="0.35">
      <c r="A3073" s="31">
        <f>IF(ISBLANK(B3073),"",COUNTIF(B$2:B3073,B3073))-1</f>
        <v>78</v>
      </c>
      <c r="B3073" s="31">
        <v>30</v>
      </c>
      <c r="C3073" s="10">
        <f>VLOOKUP($A3073,Database!$A:$Y,7,FALSE)</f>
        <v>46203.958333333336</v>
      </c>
      <c r="D3073" s="31" t="str">
        <f>VLOOKUP(Pronostics!$B3073,Setup_MPP!$A:$G,3,FALSE)</f>
        <v>Joueur30</v>
      </c>
      <c r="E3073" s="31" t="str">
        <f>VLOOKUP(Pronostics!$B3073,Setup_MPP!$A:$G,2,FALSE)</f>
        <v>Joueur30</v>
      </c>
      <c r="F3073" s="31" t="str">
        <f>VLOOKUP($B3073,Setup_MPP!$A:$E,4,FALSE)</f>
        <v>#D5D5D5</v>
      </c>
      <c r="G3073" s="31" t="str">
        <f>VLOOKUP($B3073,Setup_MPP!$A:$E,5,FALSE)</f>
        <v>#727272</v>
      </c>
      <c r="H3073" s="31" t="str">
        <f>IFERROR(IF(AND(A3073&gt;=1,A3073&lt;=104),VLOOKUP($A3073,Location!$A:$J,6,FALSE),IF(A3073=0,"Avant l'ouverture",IF(OR(A3073=105,A3073=106),"Bonus"))),"")</f>
        <v>1/16 Finale</v>
      </c>
      <c r="I3073" s="31" t="str">
        <f>IF(LEFT(H3073,4)="Tour",VLOOKUP(A3073,Database!$A:$C,3,FALSE),"")</f>
        <v/>
      </c>
      <c r="J3073" s="31" t="str">
        <f>VLOOKUP($A3073,Location!$A:$J,7,FALSE)</f>
        <v>TBD</v>
      </c>
      <c r="K3073" s="31" t="str">
        <f>IFERROR(VLOOKUP(J3073,Setup_Team!$B:$C,2,FALSE), "TDB")</f>
        <v>TDB</v>
      </c>
      <c r="L3073" s="31" t="str">
        <f>VLOOKUP($A3073,Location!$A:$J,8,FALSE)</f>
        <v>TBD</v>
      </c>
      <c r="M3073" s="31" t="str">
        <f>IFERROR(VLOOKUP(L3073,Setup_Team!$B:$C,2,FALSE), "TDB")</f>
        <v>TDB</v>
      </c>
      <c r="N3073" s="31" t="str">
        <f>VLOOKUP($A3073,Location!$A:$J,9,FALSE)</f>
        <v>East Rutherford, New Jersey/New York</v>
      </c>
      <c r="O3073" s="31" t="str">
        <f>VLOOKUP($A3073,Location!$A:$J,10,FALSE)</f>
        <v>MetLife Stadium</v>
      </c>
      <c r="R3073" s="31">
        <v>0</v>
      </c>
      <c r="S3073" s="25">
        <f>VLOOKUP($A3073,Database!$A:$Y,10,FALSE)</f>
        <v>0</v>
      </c>
      <c r="T3073" s="25">
        <f>VLOOKUP($A3073,Database!$A:$Y,11,FALSE)</f>
        <v>0</v>
      </c>
      <c r="U3073" s="25">
        <f>VLOOKUP($A3073,Database!$A:$Y,12,FALSE)</f>
        <v>0</v>
      </c>
      <c r="V3073" s="25" t="str">
        <f>VLOOKUP(A3073,Database!A:M,13,FALSE)</f>
        <v>À venir</v>
      </c>
      <c r="W3073" s="25" t="str">
        <f>VLOOKUP($A3073,Database!$A:$Y,20,FALSE)</f>
        <v/>
      </c>
      <c r="X3073" s="25" t="str">
        <f>VLOOKUP($A3073,Database!$A:$Y,21,FALSE)</f>
        <v/>
      </c>
      <c r="Y3073" s="25" t="str">
        <f ca="1">IF(C3073&lt;NOW(),IF(AND(P3073&gt;Q3073,W3073&gt;X3073),S3073,IF(AND(P3073=Q3073,W3073=X3073),T3073,IF(AND(P3073&lt;Q3073,W3073&lt;X3073),U3073,0))),"")</f>
        <v/>
      </c>
      <c r="Z3073" s="25">
        <f>IF(AND(P3073=W3073,Q3073=X3073),1,0)</f>
        <v>1</v>
      </c>
      <c r="AA3073" s="25" t="str">
        <f>IF(Z3073=0,"",IF(ISBLANK(VLOOKUP(A3073,Database!A:AA,22,FALSE)),"",VLOOKUP(A3073,Database!A:AA,22,FALSE)))</f>
        <v>Exact</v>
      </c>
      <c r="AB3073" s="25">
        <f ca="1">IFERROR(IF(AND(Y3073&lt;&gt;"",OR(V3073="Terminé",V3073="En cours")),VLOOKUP(AA3073,Setup_ScoreExactBonus!A:D,4,FALSE),0),0)</f>
        <v>0</v>
      </c>
      <c r="AC3073" s="31" t="str">
        <f t="shared" ca="1" si="9"/>
        <v/>
      </c>
      <c r="AD3073" s="31">
        <f ca="1">SUMIFS(AC$2:AC3073,D$2:D3073,D3073)*IF(R3073=0,1,2)</f>
        <v>0</v>
      </c>
    </row>
    <row r="3074" spans="1:30" x14ac:dyDescent="0.35">
      <c r="A3074" s="31">
        <f>IF(ISBLANK(B3074),"",COUNTIF(B$2:B3074,B3074))-1</f>
        <v>78</v>
      </c>
      <c r="B3074" s="31">
        <v>31</v>
      </c>
      <c r="C3074" s="10">
        <f>VLOOKUP($A3074,Database!$A:$Y,7,FALSE)</f>
        <v>46203.958333333336</v>
      </c>
      <c r="D3074" s="31" t="str">
        <f>VLOOKUP(Pronostics!$B3074,Setup_MPP!$A:$G,3,FALSE)</f>
        <v>Joueur31</v>
      </c>
      <c r="E3074" s="31" t="str">
        <f>VLOOKUP(Pronostics!$B3074,Setup_MPP!$A:$G,2,FALSE)</f>
        <v>Joueur31</v>
      </c>
      <c r="F3074" s="31" t="str">
        <f>VLOOKUP($B3074,Setup_MPP!$A:$E,4,FALSE)</f>
        <v>#D5D5D5</v>
      </c>
      <c r="G3074" s="31" t="str">
        <f>VLOOKUP($B3074,Setup_MPP!$A:$E,5,FALSE)</f>
        <v>#727272</v>
      </c>
      <c r="H3074" s="31" t="str">
        <f>IFERROR(IF(AND(A3074&gt;=1,A3074&lt;=104),VLOOKUP($A3074,Location!$A:$J,6,FALSE),IF(A3074=0,"Avant l'ouverture",IF(OR(A3074=105,A3074=106),"Bonus"))),"")</f>
        <v>1/16 Finale</v>
      </c>
      <c r="I3074" s="31" t="str">
        <f>IF(LEFT(H3074,4)="Tour",VLOOKUP(A3074,Database!$A:$C,3,FALSE),"")</f>
        <v/>
      </c>
      <c r="J3074" s="31" t="str">
        <f>VLOOKUP($A3074,Location!$A:$J,7,FALSE)</f>
        <v>TBD</v>
      </c>
      <c r="K3074" s="31" t="str">
        <f>IFERROR(VLOOKUP(J3074,Setup_Team!$B:$C,2,FALSE), "TDB")</f>
        <v>TDB</v>
      </c>
      <c r="L3074" s="31" t="str">
        <f>VLOOKUP($A3074,Location!$A:$J,8,FALSE)</f>
        <v>TBD</v>
      </c>
      <c r="M3074" s="31" t="str">
        <f>IFERROR(VLOOKUP(L3074,Setup_Team!$B:$C,2,FALSE), "TDB")</f>
        <v>TDB</v>
      </c>
      <c r="N3074" s="31" t="str">
        <f>VLOOKUP($A3074,Location!$A:$J,9,FALSE)</f>
        <v>East Rutherford, New Jersey/New York</v>
      </c>
      <c r="O3074" s="31" t="str">
        <f>VLOOKUP($A3074,Location!$A:$J,10,FALSE)</f>
        <v>MetLife Stadium</v>
      </c>
      <c r="R3074" s="31">
        <v>0</v>
      </c>
      <c r="S3074" s="25">
        <f>VLOOKUP($A3074,Database!$A:$Y,10,FALSE)</f>
        <v>0</v>
      </c>
      <c r="T3074" s="25">
        <f>VLOOKUP($A3074,Database!$A:$Y,11,FALSE)</f>
        <v>0</v>
      </c>
      <c r="U3074" s="25">
        <f>VLOOKUP($A3074,Database!$A:$Y,12,FALSE)</f>
        <v>0</v>
      </c>
      <c r="V3074" s="25" t="str">
        <f>VLOOKUP(A3074,Database!A:M,13,FALSE)</f>
        <v>À venir</v>
      </c>
      <c r="W3074" s="25" t="str">
        <f>VLOOKUP($A3074,Database!$A:$Y,20,FALSE)</f>
        <v/>
      </c>
      <c r="X3074" s="25" t="str">
        <f>VLOOKUP($A3074,Database!$A:$Y,21,FALSE)</f>
        <v/>
      </c>
      <c r="Y3074" s="25" t="str">
        <f ca="1">IF(C3074&lt;NOW(),IF(AND(P3074&gt;Q3074,W3074&gt;X3074),S3074,IF(AND(P3074=Q3074,W3074=X3074),T3074,IF(AND(P3074&lt;Q3074,W3074&lt;X3074),U3074,0))),"")</f>
        <v/>
      </c>
      <c r="Z3074" s="25">
        <f>IF(AND(P3074=W3074,Q3074=X3074),1,0)</f>
        <v>1</v>
      </c>
      <c r="AA3074" s="25" t="str">
        <f>IF(Z3074=0,"",IF(ISBLANK(VLOOKUP(A3074,Database!A:AA,22,FALSE)),"",VLOOKUP(A3074,Database!A:AA,22,FALSE)))</f>
        <v>Exact</v>
      </c>
      <c r="AB3074" s="25">
        <f ca="1">IFERROR(IF(AND(Y3074&lt;&gt;"",OR(V3074="Terminé",V3074="En cours")),VLOOKUP(AA3074,Setup_ScoreExactBonus!A:D,4,FALSE),0),0)</f>
        <v>0</v>
      </c>
      <c r="AC3074" s="31" t="str">
        <f t="shared" ca="1" si="9"/>
        <v/>
      </c>
      <c r="AD3074" s="31">
        <f ca="1">SUMIFS(AC$2:AC3074,D$2:D3074,D3074)*IF(R3074=0,1,2)</f>
        <v>0</v>
      </c>
    </row>
    <row r="3075" spans="1:30" x14ac:dyDescent="0.35">
      <c r="A3075" s="31">
        <f>IF(ISBLANK(B3075),"",COUNTIF(B$2:B3075,B3075))-1</f>
        <v>78</v>
      </c>
      <c r="B3075" s="31">
        <v>32</v>
      </c>
      <c r="C3075" s="10">
        <f>VLOOKUP($A3075,Database!$A:$Y,7,FALSE)</f>
        <v>46203.958333333336</v>
      </c>
      <c r="D3075" s="31" t="str">
        <f>VLOOKUP(Pronostics!$B3075,Setup_MPP!$A:$G,3,FALSE)</f>
        <v>Joueur32</v>
      </c>
      <c r="E3075" s="31" t="str">
        <f>VLOOKUP(Pronostics!$B3075,Setup_MPP!$A:$G,2,FALSE)</f>
        <v>Joueur32</v>
      </c>
      <c r="F3075" s="31" t="str">
        <f>VLOOKUP($B3075,Setup_MPP!$A:$E,4,FALSE)</f>
        <v>#D5D5D5</v>
      </c>
      <c r="G3075" s="31" t="str">
        <f>VLOOKUP($B3075,Setup_MPP!$A:$E,5,FALSE)</f>
        <v>#727272</v>
      </c>
      <c r="H3075" s="31" t="str">
        <f>IFERROR(IF(AND(A3075&gt;=1,A3075&lt;=104),VLOOKUP($A3075,Location!$A:$J,6,FALSE),IF(A3075=0,"Avant l'ouverture",IF(OR(A3075=105,A3075=106),"Bonus"))),"")</f>
        <v>1/16 Finale</v>
      </c>
      <c r="I3075" s="31" t="str">
        <f>IF(LEFT(H3075,4)="Tour",VLOOKUP(A3075,Database!$A:$C,3,FALSE),"")</f>
        <v/>
      </c>
      <c r="J3075" s="31" t="str">
        <f>VLOOKUP($A3075,Location!$A:$J,7,FALSE)</f>
        <v>TBD</v>
      </c>
      <c r="K3075" s="31" t="str">
        <f>IFERROR(VLOOKUP(J3075,Setup_Team!$B:$C,2,FALSE), "TDB")</f>
        <v>TDB</v>
      </c>
      <c r="L3075" s="31" t="str">
        <f>VLOOKUP($A3075,Location!$A:$J,8,FALSE)</f>
        <v>TBD</v>
      </c>
      <c r="M3075" s="31" t="str">
        <f>IFERROR(VLOOKUP(L3075,Setup_Team!$B:$C,2,FALSE), "TDB")</f>
        <v>TDB</v>
      </c>
      <c r="N3075" s="31" t="str">
        <f>VLOOKUP($A3075,Location!$A:$J,9,FALSE)</f>
        <v>East Rutherford, New Jersey/New York</v>
      </c>
      <c r="O3075" s="31" t="str">
        <f>VLOOKUP($A3075,Location!$A:$J,10,FALSE)</f>
        <v>MetLife Stadium</v>
      </c>
      <c r="R3075" s="31">
        <v>0</v>
      </c>
      <c r="S3075" s="25">
        <f>VLOOKUP($A3075,Database!$A:$Y,10,FALSE)</f>
        <v>0</v>
      </c>
      <c r="T3075" s="25">
        <f>VLOOKUP($A3075,Database!$A:$Y,11,FALSE)</f>
        <v>0</v>
      </c>
      <c r="U3075" s="25">
        <f>VLOOKUP($A3075,Database!$A:$Y,12,FALSE)</f>
        <v>0</v>
      </c>
      <c r="V3075" s="25" t="str">
        <f>VLOOKUP(A3075,Database!A:M,13,FALSE)</f>
        <v>À venir</v>
      </c>
      <c r="W3075" s="25" t="str">
        <f>VLOOKUP($A3075,Database!$A:$Y,20,FALSE)</f>
        <v/>
      </c>
      <c r="X3075" s="25" t="str">
        <f>VLOOKUP($A3075,Database!$A:$Y,21,FALSE)</f>
        <v/>
      </c>
      <c r="Y3075" s="25" t="str">
        <f ca="1">IF(C3075&lt;NOW(),IF(AND(P3075&gt;Q3075,W3075&gt;X3075),S3075,IF(AND(P3075=Q3075,W3075=X3075),T3075,IF(AND(P3075&lt;Q3075,W3075&lt;X3075),U3075,0))),"")</f>
        <v/>
      </c>
      <c r="Z3075" s="25">
        <f>IF(AND(P3075=W3075,Q3075=X3075),1,0)</f>
        <v>1</v>
      </c>
      <c r="AA3075" s="25" t="str">
        <f>IF(Z3075=0,"",IF(ISBLANK(VLOOKUP(A3075,Database!A:AA,22,FALSE)),"",VLOOKUP(A3075,Database!A:AA,22,FALSE)))</f>
        <v>Exact</v>
      </c>
      <c r="AB3075" s="25">
        <f ca="1">IFERROR(IF(AND(Y3075&lt;&gt;"",OR(V3075="Terminé",V3075="En cours")),VLOOKUP(AA3075,Setup_ScoreExactBonus!A:D,4,FALSE),0),0)</f>
        <v>0</v>
      </c>
      <c r="AC3075" s="31" t="str">
        <f t="shared" ca="1" si="9"/>
        <v/>
      </c>
      <c r="AD3075" s="31">
        <f ca="1">SUMIFS(AC$2:AC3075,D$2:D3075,D3075)*IF(R3075=0,1,2)</f>
        <v>0</v>
      </c>
    </row>
    <row r="3076" spans="1:30" x14ac:dyDescent="0.35">
      <c r="A3076" s="31">
        <f>IF(ISBLANK(B3076),"",COUNTIF(B$2:B3076,B3076))-1</f>
        <v>78</v>
      </c>
      <c r="B3076" s="31">
        <v>33</v>
      </c>
      <c r="C3076" s="10">
        <f>VLOOKUP($A3076,Database!$A:$Y,7,FALSE)</f>
        <v>46203.958333333336</v>
      </c>
      <c r="D3076" s="31" t="str">
        <f>VLOOKUP(Pronostics!$B3076,Setup_MPP!$A:$G,3,FALSE)</f>
        <v>Joueur33</v>
      </c>
      <c r="E3076" s="31" t="str">
        <f>VLOOKUP(Pronostics!$B3076,Setup_MPP!$A:$G,2,FALSE)</f>
        <v>Joueur33</v>
      </c>
      <c r="F3076" s="31" t="str">
        <f>VLOOKUP($B3076,Setup_MPP!$A:$E,4,FALSE)</f>
        <v>#D5D5D5</v>
      </c>
      <c r="G3076" s="31" t="str">
        <f>VLOOKUP($B3076,Setup_MPP!$A:$E,5,FALSE)</f>
        <v>#727272</v>
      </c>
      <c r="H3076" s="31" t="str">
        <f>IFERROR(IF(AND(A3076&gt;=1,A3076&lt;=104),VLOOKUP($A3076,Location!$A:$J,6,FALSE),IF(A3076=0,"Avant l'ouverture",IF(OR(A3076=105,A3076=106),"Bonus"))),"")</f>
        <v>1/16 Finale</v>
      </c>
      <c r="I3076" s="31" t="str">
        <f>IF(LEFT(H3076,4)="Tour",VLOOKUP(A3076,Database!$A:$C,3,FALSE),"")</f>
        <v/>
      </c>
      <c r="J3076" s="31" t="str">
        <f>VLOOKUP($A3076,Location!$A:$J,7,FALSE)</f>
        <v>TBD</v>
      </c>
      <c r="K3076" s="31" t="str">
        <f>IFERROR(VLOOKUP(J3076,Setup_Team!$B:$C,2,FALSE), "TDB")</f>
        <v>TDB</v>
      </c>
      <c r="L3076" s="31" t="str">
        <f>VLOOKUP($A3076,Location!$A:$J,8,FALSE)</f>
        <v>TBD</v>
      </c>
      <c r="M3076" s="31" t="str">
        <f>IFERROR(VLOOKUP(L3076,Setup_Team!$B:$C,2,FALSE), "TDB")</f>
        <v>TDB</v>
      </c>
      <c r="N3076" s="31" t="str">
        <f>VLOOKUP($A3076,Location!$A:$J,9,FALSE)</f>
        <v>East Rutherford, New Jersey/New York</v>
      </c>
      <c r="O3076" s="31" t="str">
        <f>VLOOKUP($A3076,Location!$A:$J,10,FALSE)</f>
        <v>MetLife Stadium</v>
      </c>
      <c r="R3076" s="31">
        <v>0</v>
      </c>
      <c r="S3076" s="25">
        <f>VLOOKUP($A3076,Database!$A:$Y,10,FALSE)</f>
        <v>0</v>
      </c>
      <c r="T3076" s="25">
        <f>VLOOKUP($A3076,Database!$A:$Y,11,FALSE)</f>
        <v>0</v>
      </c>
      <c r="U3076" s="25">
        <f>VLOOKUP($A3076,Database!$A:$Y,12,FALSE)</f>
        <v>0</v>
      </c>
      <c r="V3076" s="25" t="str">
        <f>VLOOKUP(A3076,Database!A:M,13,FALSE)</f>
        <v>À venir</v>
      </c>
      <c r="W3076" s="25" t="str">
        <f>VLOOKUP($A3076,Database!$A:$Y,20,FALSE)</f>
        <v/>
      </c>
      <c r="X3076" s="25" t="str">
        <f>VLOOKUP($A3076,Database!$A:$Y,21,FALSE)</f>
        <v/>
      </c>
      <c r="Y3076" s="25" t="str">
        <f ca="1">IF(C3076&lt;NOW(),IF(AND(P3076&gt;Q3076,W3076&gt;X3076),S3076,IF(AND(P3076=Q3076,W3076=X3076),T3076,IF(AND(P3076&lt;Q3076,W3076&lt;X3076),U3076,0))),"")</f>
        <v/>
      </c>
      <c r="Z3076" s="25">
        <f>IF(AND(P3076=W3076,Q3076=X3076),1,0)</f>
        <v>1</v>
      </c>
      <c r="AA3076" s="25" t="str">
        <f>IF(Z3076=0,"",IF(ISBLANK(VLOOKUP(A3076,Database!A:AA,22,FALSE)),"",VLOOKUP(A3076,Database!A:AA,22,FALSE)))</f>
        <v>Exact</v>
      </c>
      <c r="AB3076" s="25">
        <f ca="1">IFERROR(IF(AND(Y3076&lt;&gt;"",OR(V3076="Terminé",V3076="En cours")),VLOOKUP(AA3076,Setup_ScoreExactBonus!A:D,4,FALSE),0),0)</f>
        <v>0</v>
      </c>
      <c r="AC3076" s="31" t="str">
        <f t="shared" ca="1" si="9"/>
        <v/>
      </c>
      <c r="AD3076" s="31">
        <f ca="1">SUMIFS(AC$2:AC3076,D$2:D3076,D3076)*IF(R3076=0,1,2)</f>
        <v>0</v>
      </c>
    </row>
    <row r="3077" spans="1:30" x14ac:dyDescent="0.35">
      <c r="A3077" s="31">
        <f>IF(ISBLANK(B3077),"",COUNTIF(B$2:B3077,B3077))-1</f>
        <v>78</v>
      </c>
      <c r="B3077" s="31">
        <v>34</v>
      </c>
      <c r="C3077" s="10">
        <f>VLOOKUP($A3077,Database!$A:$Y,7,FALSE)</f>
        <v>46203.958333333336</v>
      </c>
      <c r="D3077" s="31" t="str">
        <f>VLOOKUP(Pronostics!$B3077,Setup_MPP!$A:$G,3,FALSE)</f>
        <v>Joueur34</v>
      </c>
      <c r="E3077" s="31" t="str">
        <f>VLOOKUP(Pronostics!$B3077,Setup_MPP!$A:$G,2,FALSE)</f>
        <v>Joueur34</v>
      </c>
      <c r="F3077" s="31" t="str">
        <f>VLOOKUP($B3077,Setup_MPP!$A:$E,4,FALSE)</f>
        <v>#D5D5D5</v>
      </c>
      <c r="G3077" s="31" t="str">
        <f>VLOOKUP($B3077,Setup_MPP!$A:$E,5,FALSE)</f>
        <v>#727272</v>
      </c>
      <c r="H3077" s="31" t="str">
        <f>IFERROR(IF(AND(A3077&gt;=1,A3077&lt;=104),VLOOKUP($A3077,Location!$A:$J,6,FALSE),IF(A3077=0,"Avant l'ouverture",IF(OR(A3077=105,A3077=106),"Bonus"))),"")</f>
        <v>1/16 Finale</v>
      </c>
      <c r="I3077" s="31" t="str">
        <f>IF(LEFT(H3077,4)="Tour",VLOOKUP(A3077,Database!$A:$C,3,FALSE),"")</f>
        <v/>
      </c>
      <c r="J3077" s="31" t="str">
        <f>VLOOKUP($A3077,Location!$A:$J,7,FALSE)</f>
        <v>TBD</v>
      </c>
      <c r="K3077" s="31" t="str">
        <f>IFERROR(VLOOKUP(J3077,Setup_Team!$B:$C,2,FALSE), "TDB")</f>
        <v>TDB</v>
      </c>
      <c r="L3077" s="31" t="str">
        <f>VLOOKUP($A3077,Location!$A:$J,8,FALSE)</f>
        <v>TBD</v>
      </c>
      <c r="M3077" s="31" t="str">
        <f>IFERROR(VLOOKUP(L3077,Setup_Team!$B:$C,2,FALSE), "TDB")</f>
        <v>TDB</v>
      </c>
      <c r="N3077" s="31" t="str">
        <f>VLOOKUP($A3077,Location!$A:$J,9,FALSE)</f>
        <v>East Rutherford, New Jersey/New York</v>
      </c>
      <c r="O3077" s="31" t="str">
        <f>VLOOKUP($A3077,Location!$A:$J,10,FALSE)</f>
        <v>MetLife Stadium</v>
      </c>
      <c r="R3077" s="31">
        <v>0</v>
      </c>
      <c r="S3077" s="25">
        <f>VLOOKUP($A3077,Database!$A:$Y,10,FALSE)</f>
        <v>0</v>
      </c>
      <c r="T3077" s="25">
        <f>VLOOKUP($A3077,Database!$A:$Y,11,FALSE)</f>
        <v>0</v>
      </c>
      <c r="U3077" s="25">
        <f>VLOOKUP($A3077,Database!$A:$Y,12,FALSE)</f>
        <v>0</v>
      </c>
      <c r="V3077" s="25" t="str">
        <f>VLOOKUP(A3077,Database!A:M,13,FALSE)</f>
        <v>À venir</v>
      </c>
      <c r="W3077" s="25" t="str">
        <f>VLOOKUP($A3077,Database!$A:$Y,20,FALSE)</f>
        <v/>
      </c>
      <c r="X3077" s="25" t="str">
        <f>VLOOKUP($A3077,Database!$A:$Y,21,FALSE)</f>
        <v/>
      </c>
      <c r="Y3077" s="25" t="str">
        <f ca="1">IF(C3077&lt;NOW(),IF(AND(P3077&gt;Q3077,W3077&gt;X3077),S3077,IF(AND(P3077=Q3077,W3077=X3077),T3077,IF(AND(P3077&lt;Q3077,W3077&lt;X3077),U3077,0))),"")</f>
        <v/>
      </c>
      <c r="Z3077" s="25">
        <f>IF(AND(P3077=W3077,Q3077=X3077),1,0)</f>
        <v>1</v>
      </c>
      <c r="AA3077" s="25" t="str">
        <f>IF(Z3077=0,"",IF(ISBLANK(VLOOKUP(A3077,Database!A:AA,22,FALSE)),"",VLOOKUP(A3077,Database!A:AA,22,FALSE)))</f>
        <v>Exact</v>
      </c>
      <c r="AB3077" s="25">
        <f ca="1">IFERROR(IF(AND(Y3077&lt;&gt;"",OR(V3077="Terminé",V3077="En cours")),VLOOKUP(AA3077,Setup_ScoreExactBonus!A:D,4,FALSE),0),0)</f>
        <v>0</v>
      </c>
      <c r="AC3077" s="31" t="str">
        <f t="shared" ca="1" si="9"/>
        <v/>
      </c>
      <c r="AD3077" s="31">
        <f ca="1">SUMIFS(AC$2:AC3077,D$2:D3077,D3077)*IF(R3077=0,1,2)</f>
        <v>0</v>
      </c>
    </row>
    <row r="3078" spans="1:30" x14ac:dyDescent="0.35">
      <c r="A3078" s="31">
        <f>IF(ISBLANK(B3078),"",COUNTIF(B$2:B3078,B3078))-1</f>
        <v>78</v>
      </c>
      <c r="B3078" s="31">
        <v>35</v>
      </c>
      <c r="C3078" s="10">
        <f>VLOOKUP($A3078,Database!$A:$Y,7,FALSE)</f>
        <v>46203.958333333336</v>
      </c>
      <c r="D3078" s="31" t="str">
        <f>VLOOKUP(Pronostics!$B3078,Setup_MPP!$A:$G,3,FALSE)</f>
        <v>Joueur35</v>
      </c>
      <c r="E3078" s="31" t="str">
        <f>VLOOKUP(Pronostics!$B3078,Setup_MPP!$A:$G,2,FALSE)</f>
        <v>Joueur35</v>
      </c>
      <c r="F3078" s="31" t="str">
        <f>VLOOKUP($B3078,Setup_MPP!$A:$E,4,FALSE)</f>
        <v>#D5D5D5</v>
      </c>
      <c r="G3078" s="31" t="str">
        <f>VLOOKUP($B3078,Setup_MPP!$A:$E,5,FALSE)</f>
        <v>#727272</v>
      </c>
      <c r="H3078" s="31" t="str">
        <f>IFERROR(IF(AND(A3078&gt;=1,A3078&lt;=104),VLOOKUP($A3078,Location!$A:$J,6,FALSE),IF(A3078=0,"Avant l'ouverture",IF(OR(A3078=105,A3078=106),"Bonus"))),"")</f>
        <v>1/16 Finale</v>
      </c>
      <c r="I3078" s="31" t="str">
        <f>IF(LEFT(H3078,4)="Tour",VLOOKUP(A3078,Database!$A:$C,3,FALSE),"")</f>
        <v/>
      </c>
      <c r="J3078" s="31" t="str">
        <f>VLOOKUP($A3078,Location!$A:$J,7,FALSE)</f>
        <v>TBD</v>
      </c>
      <c r="K3078" s="31" t="str">
        <f>IFERROR(VLOOKUP(J3078,Setup_Team!$B:$C,2,FALSE), "TDB")</f>
        <v>TDB</v>
      </c>
      <c r="L3078" s="31" t="str">
        <f>VLOOKUP($A3078,Location!$A:$J,8,FALSE)</f>
        <v>TBD</v>
      </c>
      <c r="M3078" s="31" t="str">
        <f>IFERROR(VLOOKUP(L3078,Setup_Team!$B:$C,2,FALSE), "TDB")</f>
        <v>TDB</v>
      </c>
      <c r="N3078" s="31" t="str">
        <f>VLOOKUP($A3078,Location!$A:$J,9,FALSE)</f>
        <v>East Rutherford, New Jersey/New York</v>
      </c>
      <c r="O3078" s="31" t="str">
        <f>VLOOKUP($A3078,Location!$A:$J,10,FALSE)</f>
        <v>MetLife Stadium</v>
      </c>
      <c r="R3078" s="31">
        <v>0</v>
      </c>
      <c r="S3078" s="25">
        <f>VLOOKUP($A3078,Database!$A:$Y,10,FALSE)</f>
        <v>0</v>
      </c>
      <c r="T3078" s="25">
        <f>VLOOKUP($A3078,Database!$A:$Y,11,FALSE)</f>
        <v>0</v>
      </c>
      <c r="U3078" s="25">
        <f>VLOOKUP($A3078,Database!$A:$Y,12,FALSE)</f>
        <v>0</v>
      </c>
      <c r="V3078" s="25" t="str">
        <f>VLOOKUP(A3078,Database!A:M,13,FALSE)</f>
        <v>À venir</v>
      </c>
      <c r="W3078" s="25" t="str">
        <f>VLOOKUP($A3078,Database!$A:$Y,20,FALSE)</f>
        <v/>
      </c>
      <c r="X3078" s="25" t="str">
        <f>VLOOKUP($A3078,Database!$A:$Y,21,FALSE)</f>
        <v/>
      </c>
      <c r="Y3078" s="25" t="str">
        <f ca="1">IF(C3078&lt;NOW(),IF(AND(P3078&gt;Q3078,W3078&gt;X3078),S3078,IF(AND(P3078=Q3078,W3078=X3078),T3078,IF(AND(P3078&lt;Q3078,W3078&lt;X3078),U3078,0))),"")</f>
        <v/>
      </c>
      <c r="Z3078" s="25">
        <f>IF(AND(P3078=W3078,Q3078=X3078),1,0)</f>
        <v>1</v>
      </c>
      <c r="AA3078" s="25" t="str">
        <f>IF(Z3078=0,"",IF(ISBLANK(VLOOKUP(A3078,Database!A:AA,22,FALSE)),"",VLOOKUP(A3078,Database!A:AA,22,FALSE)))</f>
        <v>Exact</v>
      </c>
      <c r="AB3078" s="25">
        <f ca="1">IFERROR(IF(AND(Y3078&lt;&gt;"",OR(V3078="Terminé",V3078="En cours")),VLOOKUP(AA3078,Setup_ScoreExactBonus!A:D,4,FALSE),0),0)</f>
        <v>0</v>
      </c>
      <c r="AC3078" s="31" t="str">
        <f t="shared" ca="1" si="9"/>
        <v/>
      </c>
      <c r="AD3078" s="31">
        <f ca="1">SUMIFS(AC$2:AC3078,D$2:D3078,D3078)*IF(R3078=0,1,2)</f>
        <v>0</v>
      </c>
    </row>
    <row r="3079" spans="1:30" x14ac:dyDescent="0.35">
      <c r="A3079" s="31">
        <f>IF(ISBLANK(B3079),"",COUNTIF(B$2:B3079,B3079))-1</f>
        <v>78</v>
      </c>
      <c r="B3079" s="31">
        <v>36</v>
      </c>
      <c r="C3079" s="10">
        <f>VLOOKUP($A3079,Database!$A:$Y,7,FALSE)</f>
        <v>46203.958333333336</v>
      </c>
      <c r="D3079" s="31" t="str">
        <f>VLOOKUP(Pronostics!$B3079,Setup_MPP!$A:$G,3,FALSE)</f>
        <v>Joueur36</v>
      </c>
      <c r="E3079" s="31" t="str">
        <f>VLOOKUP(Pronostics!$B3079,Setup_MPP!$A:$G,2,FALSE)</f>
        <v>Joueur36</v>
      </c>
      <c r="F3079" s="31" t="str">
        <f>VLOOKUP($B3079,Setup_MPP!$A:$E,4,FALSE)</f>
        <v>#D5D5D5</v>
      </c>
      <c r="G3079" s="31" t="str">
        <f>VLOOKUP($B3079,Setup_MPP!$A:$E,5,FALSE)</f>
        <v>#727272</v>
      </c>
      <c r="H3079" s="31" t="str">
        <f>IFERROR(IF(AND(A3079&gt;=1,A3079&lt;=104),VLOOKUP($A3079,Location!$A:$J,6,FALSE),IF(A3079=0,"Avant l'ouverture",IF(OR(A3079=105,A3079=106),"Bonus"))),"")</f>
        <v>1/16 Finale</v>
      </c>
      <c r="I3079" s="31" t="str">
        <f>IF(LEFT(H3079,4)="Tour",VLOOKUP(A3079,Database!$A:$C,3,FALSE),"")</f>
        <v/>
      </c>
      <c r="J3079" s="31" t="str">
        <f>VLOOKUP($A3079,Location!$A:$J,7,FALSE)</f>
        <v>TBD</v>
      </c>
      <c r="K3079" s="31" t="str">
        <f>IFERROR(VLOOKUP(J3079,Setup_Team!$B:$C,2,FALSE), "TDB")</f>
        <v>TDB</v>
      </c>
      <c r="L3079" s="31" t="str">
        <f>VLOOKUP($A3079,Location!$A:$J,8,FALSE)</f>
        <v>TBD</v>
      </c>
      <c r="M3079" s="31" t="str">
        <f>IFERROR(VLOOKUP(L3079,Setup_Team!$B:$C,2,FALSE), "TDB")</f>
        <v>TDB</v>
      </c>
      <c r="N3079" s="31" t="str">
        <f>VLOOKUP($A3079,Location!$A:$J,9,FALSE)</f>
        <v>East Rutherford, New Jersey/New York</v>
      </c>
      <c r="O3079" s="31" t="str">
        <f>VLOOKUP($A3079,Location!$A:$J,10,FALSE)</f>
        <v>MetLife Stadium</v>
      </c>
      <c r="R3079" s="31">
        <v>0</v>
      </c>
      <c r="S3079" s="25">
        <f>VLOOKUP($A3079,Database!$A:$Y,10,FALSE)</f>
        <v>0</v>
      </c>
      <c r="T3079" s="25">
        <f>VLOOKUP($A3079,Database!$A:$Y,11,FALSE)</f>
        <v>0</v>
      </c>
      <c r="U3079" s="25">
        <f>VLOOKUP($A3079,Database!$A:$Y,12,FALSE)</f>
        <v>0</v>
      </c>
      <c r="V3079" s="25" t="str">
        <f>VLOOKUP(A3079,Database!A:M,13,FALSE)</f>
        <v>À venir</v>
      </c>
      <c r="W3079" s="25" t="str">
        <f>VLOOKUP($A3079,Database!$A:$Y,20,FALSE)</f>
        <v/>
      </c>
      <c r="X3079" s="25" t="str">
        <f>VLOOKUP($A3079,Database!$A:$Y,21,FALSE)</f>
        <v/>
      </c>
      <c r="Y3079" s="25" t="str">
        <f ca="1">IF(C3079&lt;NOW(),IF(AND(P3079&gt;Q3079,W3079&gt;X3079),S3079,IF(AND(P3079=Q3079,W3079=X3079),T3079,IF(AND(P3079&lt;Q3079,W3079&lt;X3079),U3079,0))),"")</f>
        <v/>
      </c>
      <c r="Z3079" s="25">
        <f>IF(AND(P3079=W3079,Q3079=X3079),1,0)</f>
        <v>1</v>
      </c>
      <c r="AA3079" s="25" t="str">
        <f>IF(Z3079=0,"",IF(ISBLANK(VLOOKUP(A3079,Database!A:AA,22,FALSE)),"",VLOOKUP(A3079,Database!A:AA,22,FALSE)))</f>
        <v>Exact</v>
      </c>
      <c r="AB3079" s="25">
        <f ca="1">IFERROR(IF(AND(Y3079&lt;&gt;"",OR(V3079="Terminé",V3079="En cours")),VLOOKUP(AA3079,Setup_ScoreExactBonus!A:D,4,FALSE),0),0)</f>
        <v>0</v>
      </c>
      <c r="AC3079" s="31" t="str">
        <f t="shared" ca="1" si="9"/>
        <v/>
      </c>
      <c r="AD3079" s="31">
        <f ca="1">SUMIFS(AC$2:AC3079,D$2:D3079,D3079)*IF(R3079=0,1,2)</f>
        <v>0</v>
      </c>
    </row>
    <row r="3080" spans="1:30" x14ac:dyDescent="0.35">
      <c r="A3080" s="31">
        <f>IF(ISBLANK(B3080),"",COUNTIF(B$2:B3080,B3080))-1</f>
        <v>78</v>
      </c>
      <c r="B3080" s="31">
        <v>37</v>
      </c>
      <c r="C3080" s="10">
        <f>VLOOKUP($A3080,Database!$A:$Y,7,FALSE)</f>
        <v>46203.958333333336</v>
      </c>
      <c r="D3080" s="31" t="str">
        <f>VLOOKUP(Pronostics!$B3080,Setup_MPP!$A:$G,3,FALSE)</f>
        <v>Joueur37</v>
      </c>
      <c r="E3080" s="31" t="str">
        <f>VLOOKUP(Pronostics!$B3080,Setup_MPP!$A:$G,2,FALSE)</f>
        <v>Joueur37</v>
      </c>
      <c r="F3080" s="31" t="str">
        <f>VLOOKUP($B3080,Setup_MPP!$A:$E,4,FALSE)</f>
        <v>#D5D5D5</v>
      </c>
      <c r="G3080" s="31" t="str">
        <f>VLOOKUP($B3080,Setup_MPP!$A:$E,5,FALSE)</f>
        <v>#727272</v>
      </c>
      <c r="H3080" s="31" t="str">
        <f>IFERROR(IF(AND(A3080&gt;=1,A3080&lt;=104),VLOOKUP($A3080,Location!$A:$J,6,FALSE),IF(A3080=0,"Avant l'ouverture",IF(OR(A3080=105,A3080=106),"Bonus"))),"")</f>
        <v>1/16 Finale</v>
      </c>
      <c r="I3080" s="31" t="str">
        <f>IF(LEFT(H3080,4)="Tour",VLOOKUP(A3080,Database!$A:$C,3,FALSE),"")</f>
        <v/>
      </c>
      <c r="J3080" s="31" t="str">
        <f>VLOOKUP($A3080,Location!$A:$J,7,FALSE)</f>
        <v>TBD</v>
      </c>
      <c r="K3080" s="31" t="str">
        <f>IFERROR(VLOOKUP(J3080,Setup_Team!$B:$C,2,FALSE), "TDB")</f>
        <v>TDB</v>
      </c>
      <c r="L3080" s="31" t="str">
        <f>VLOOKUP($A3080,Location!$A:$J,8,FALSE)</f>
        <v>TBD</v>
      </c>
      <c r="M3080" s="31" t="str">
        <f>IFERROR(VLOOKUP(L3080,Setup_Team!$B:$C,2,FALSE), "TDB")</f>
        <v>TDB</v>
      </c>
      <c r="N3080" s="31" t="str">
        <f>VLOOKUP($A3080,Location!$A:$J,9,FALSE)</f>
        <v>East Rutherford, New Jersey/New York</v>
      </c>
      <c r="O3080" s="31" t="str">
        <f>VLOOKUP($A3080,Location!$A:$J,10,FALSE)</f>
        <v>MetLife Stadium</v>
      </c>
      <c r="R3080" s="31">
        <v>0</v>
      </c>
      <c r="S3080" s="25">
        <f>VLOOKUP($A3080,Database!$A:$Y,10,FALSE)</f>
        <v>0</v>
      </c>
      <c r="T3080" s="25">
        <f>VLOOKUP($A3080,Database!$A:$Y,11,FALSE)</f>
        <v>0</v>
      </c>
      <c r="U3080" s="25">
        <f>VLOOKUP($A3080,Database!$A:$Y,12,FALSE)</f>
        <v>0</v>
      </c>
      <c r="V3080" s="25" t="str">
        <f>VLOOKUP(A3080,Database!A:M,13,FALSE)</f>
        <v>À venir</v>
      </c>
      <c r="W3080" s="25" t="str">
        <f>VLOOKUP($A3080,Database!$A:$Y,20,FALSE)</f>
        <v/>
      </c>
      <c r="X3080" s="25" t="str">
        <f>VLOOKUP($A3080,Database!$A:$Y,21,FALSE)</f>
        <v/>
      </c>
      <c r="Y3080" s="25" t="str">
        <f ca="1">IF(C3080&lt;NOW(),IF(AND(P3080&gt;Q3080,W3080&gt;X3080),S3080,IF(AND(P3080=Q3080,W3080=X3080),T3080,IF(AND(P3080&lt;Q3080,W3080&lt;X3080),U3080,0))),"")</f>
        <v/>
      </c>
      <c r="Z3080" s="25">
        <f>IF(AND(P3080=W3080,Q3080=X3080),1,0)</f>
        <v>1</v>
      </c>
      <c r="AA3080" s="25" t="str">
        <f>IF(Z3080=0,"",IF(ISBLANK(VLOOKUP(A3080,Database!A:AA,22,FALSE)),"",VLOOKUP(A3080,Database!A:AA,22,FALSE)))</f>
        <v>Exact</v>
      </c>
      <c r="AB3080" s="25">
        <f ca="1">IFERROR(IF(AND(Y3080&lt;&gt;"",OR(V3080="Terminé",V3080="En cours")),VLOOKUP(AA3080,Setup_ScoreExactBonus!A:D,4,FALSE),0),0)</f>
        <v>0</v>
      </c>
      <c r="AC3080" s="31" t="str">
        <f t="shared" ca="1" si="9"/>
        <v/>
      </c>
      <c r="AD3080" s="31">
        <f ca="1">SUMIFS(AC$2:AC3080,D$2:D3080,D3080)*IF(R3080=0,1,2)</f>
        <v>0</v>
      </c>
    </row>
    <row r="3081" spans="1:30" x14ac:dyDescent="0.35">
      <c r="A3081" s="31">
        <f>IF(ISBLANK(B3081),"",COUNTIF(B$2:B3081,B3081))-1</f>
        <v>78</v>
      </c>
      <c r="B3081" s="31">
        <v>38</v>
      </c>
      <c r="C3081" s="10">
        <f>VLOOKUP($A3081,Database!$A:$Y,7,FALSE)</f>
        <v>46203.958333333336</v>
      </c>
      <c r="D3081" s="31" t="str">
        <f>VLOOKUP(Pronostics!$B3081,Setup_MPP!$A:$G,3,FALSE)</f>
        <v>Joueur38</v>
      </c>
      <c r="E3081" s="31" t="str">
        <f>VLOOKUP(Pronostics!$B3081,Setup_MPP!$A:$G,2,FALSE)</f>
        <v>Joueur38</v>
      </c>
      <c r="F3081" s="31" t="str">
        <f>VLOOKUP($B3081,Setup_MPP!$A:$E,4,FALSE)</f>
        <v>#D5D5D5</v>
      </c>
      <c r="G3081" s="31" t="str">
        <f>VLOOKUP($B3081,Setup_MPP!$A:$E,5,FALSE)</f>
        <v>#727272</v>
      </c>
      <c r="H3081" s="31" t="str">
        <f>IFERROR(IF(AND(A3081&gt;=1,A3081&lt;=104),VLOOKUP($A3081,Location!$A:$J,6,FALSE),IF(A3081=0,"Avant l'ouverture",IF(OR(A3081=105,A3081=106),"Bonus"))),"")</f>
        <v>1/16 Finale</v>
      </c>
      <c r="I3081" s="31" t="str">
        <f>IF(LEFT(H3081,4)="Tour",VLOOKUP(A3081,Database!$A:$C,3,FALSE),"")</f>
        <v/>
      </c>
      <c r="J3081" s="31" t="str">
        <f>VLOOKUP($A3081,Location!$A:$J,7,FALSE)</f>
        <v>TBD</v>
      </c>
      <c r="K3081" s="31" t="str">
        <f>IFERROR(VLOOKUP(J3081,Setup_Team!$B:$C,2,FALSE), "TDB")</f>
        <v>TDB</v>
      </c>
      <c r="L3081" s="31" t="str">
        <f>VLOOKUP($A3081,Location!$A:$J,8,FALSE)</f>
        <v>TBD</v>
      </c>
      <c r="M3081" s="31" t="str">
        <f>IFERROR(VLOOKUP(L3081,Setup_Team!$B:$C,2,FALSE), "TDB")</f>
        <v>TDB</v>
      </c>
      <c r="N3081" s="31" t="str">
        <f>VLOOKUP($A3081,Location!$A:$J,9,FALSE)</f>
        <v>East Rutherford, New Jersey/New York</v>
      </c>
      <c r="O3081" s="31" t="str">
        <f>VLOOKUP($A3081,Location!$A:$J,10,FALSE)</f>
        <v>MetLife Stadium</v>
      </c>
      <c r="R3081" s="31">
        <v>0</v>
      </c>
      <c r="S3081" s="25">
        <f>VLOOKUP($A3081,Database!$A:$Y,10,FALSE)</f>
        <v>0</v>
      </c>
      <c r="T3081" s="25">
        <f>VLOOKUP($A3081,Database!$A:$Y,11,FALSE)</f>
        <v>0</v>
      </c>
      <c r="U3081" s="25">
        <f>VLOOKUP($A3081,Database!$A:$Y,12,FALSE)</f>
        <v>0</v>
      </c>
      <c r="V3081" s="25" t="str">
        <f>VLOOKUP(A3081,Database!A:M,13,FALSE)</f>
        <v>À venir</v>
      </c>
      <c r="W3081" s="25" t="str">
        <f>VLOOKUP($A3081,Database!$A:$Y,20,FALSE)</f>
        <v/>
      </c>
      <c r="X3081" s="25" t="str">
        <f>VLOOKUP($A3081,Database!$A:$Y,21,FALSE)</f>
        <v/>
      </c>
      <c r="Y3081" s="25" t="str">
        <f ca="1">IF(C3081&lt;NOW(),IF(AND(P3081&gt;Q3081,W3081&gt;X3081),S3081,IF(AND(P3081=Q3081,W3081=X3081),T3081,IF(AND(P3081&lt;Q3081,W3081&lt;X3081),U3081,0))),"")</f>
        <v/>
      </c>
      <c r="Z3081" s="25">
        <f>IF(AND(P3081=W3081,Q3081=X3081),1,0)</f>
        <v>1</v>
      </c>
      <c r="AA3081" s="25" t="str">
        <f>IF(Z3081=0,"",IF(ISBLANK(VLOOKUP(A3081,Database!A:AA,22,FALSE)),"",VLOOKUP(A3081,Database!A:AA,22,FALSE)))</f>
        <v>Exact</v>
      </c>
      <c r="AB3081" s="25">
        <f ca="1">IFERROR(IF(AND(Y3081&lt;&gt;"",OR(V3081="Terminé",V3081="En cours")),VLOOKUP(AA3081,Setup_ScoreExactBonus!A:D,4,FALSE),0),0)</f>
        <v>0</v>
      </c>
      <c r="AC3081" s="31" t="str">
        <f t="shared" ca="1" si="9"/>
        <v/>
      </c>
      <c r="AD3081" s="31">
        <f ca="1">SUMIFS(AC$2:AC3081,D$2:D3081,D3081)*IF(R3081=0,1,2)</f>
        <v>0</v>
      </c>
    </row>
    <row r="3082" spans="1:30" x14ac:dyDescent="0.35">
      <c r="A3082" s="31">
        <f>IF(ISBLANK(B3082),"",COUNTIF(B$2:B3082,B3082))-1</f>
        <v>78</v>
      </c>
      <c r="B3082" s="31">
        <v>39</v>
      </c>
      <c r="C3082" s="10">
        <f>VLOOKUP($A3082,Database!$A:$Y,7,FALSE)</f>
        <v>46203.958333333336</v>
      </c>
      <c r="D3082" s="31" t="str">
        <f>VLOOKUP(Pronostics!$B3082,Setup_MPP!$A:$G,3,FALSE)</f>
        <v>Joueur39</v>
      </c>
      <c r="E3082" s="31" t="str">
        <f>VLOOKUP(Pronostics!$B3082,Setup_MPP!$A:$G,2,FALSE)</f>
        <v>Joueur39</v>
      </c>
      <c r="F3082" s="31" t="str">
        <f>VLOOKUP($B3082,Setup_MPP!$A:$E,4,FALSE)</f>
        <v>#D5D5D5</v>
      </c>
      <c r="G3082" s="31" t="str">
        <f>VLOOKUP($B3082,Setup_MPP!$A:$E,5,FALSE)</f>
        <v>#727272</v>
      </c>
      <c r="H3082" s="31" t="str">
        <f>IFERROR(IF(AND(A3082&gt;=1,A3082&lt;=104),VLOOKUP($A3082,Location!$A:$J,6,FALSE),IF(A3082=0,"Avant l'ouverture",IF(OR(A3082=105,A3082=106),"Bonus"))),"")</f>
        <v>1/16 Finale</v>
      </c>
      <c r="I3082" s="31" t="str">
        <f>IF(LEFT(H3082,4)="Tour",VLOOKUP(A3082,Database!$A:$C,3,FALSE),"")</f>
        <v/>
      </c>
      <c r="J3082" s="31" t="str">
        <f>VLOOKUP($A3082,Location!$A:$J,7,FALSE)</f>
        <v>TBD</v>
      </c>
      <c r="K3082" s="31" t="str">
        <f>IFERROR(VLOOKUP(J3082,Setup_Team!$B:$C,2,FALSE), "TDB")</f>
        <v>TDB</v>
      </c>
      <c r="L3082" s="31" t="str">
        <f>VLOOKUP($A3082,Location!$A:$J,8,FALSE)</f>
        <v>TBD</v>
      </c>
      <c r="M3082" s="31" t="str">
        <f>IFERROR(VLOOKUP(L3082,Setup_Team!$B:$C,2,FALSE), "TDB")</f>
        <v>TDB</v>
      </c>
      <c r="N3082" s="31" t="str">
        <f>VLOOKUP($A3082,Location!$A:$J,9,FALSE)</f>
        <v>East Rutherford, New Jersey/New York</v>
      </c>
      <c r="O3082" s="31" t="str">
        <f>VLOOKUP($A3082,Location!$A:$J,10,FALSE)</f>
        <v>MetLife Stadium</v>
      </c>
      <c r="R3082" s="31">
        <v>0</v>
      </c>
      <c r="S3082" s="25">
        <f>VLOOKUP($A3082,Database!$A:$Y,10,FALSE)</f>
        <v>0</v>
      </c>
      <c r="T3082" s="25">
        <f>VLOOKUP($A3082,Database!$A:$Y,11,FALSE)</f>
        <v>0</v>
      </c>
      <c r="U3082" s="25">
        <f>VLOOKUP($A3082,Database!$A:$Y,12,FALSE)</f>
        <v>0</v>
      </c>
      <c r="V3082" s="25" t="str">
        <f>VLOOKUP(A3082,Database!A:M,13,FALSE)</f>
        <v>À venir</v>
      </c>
      <c r="W3082" s="25" t="str">
        <f>VLOOKUP($A3082,Database!$A:$Y,20,FALSE)</f>
        <v/>
      </c>
      <c r="X3082" s="25" t="str">
        <f>VLOOKUP($A3082,Database!$A:$Y,21,FALSE)</f>
        <v/>
      </c>
      <c r="Y3082" s="25" t="str">
        <f ca="1">IF(C3082&lt;NOW(),IF(AND(P3082&gt;Q3082,W3082&gt;X3082),S3082,IF(AND(P3082=Q3082,W3082=X3082),T3082,IF(AND(P3082&lt;Q3082,W3082&lt;X3082),U3082,0))),"")</f>
        <v/>
      </c>
      <c r="Z3082" s="25">
        <f>IF(AND(P3082=W3082,Q3082=X3082),1,0)</f>
        <v>1</v>
      </c>
      <c r="AA3082" s="25" t="str">
        <f>IF(Z3082=0,"",IF(ISBLANK(VLOOKUP(A3082,Database!A:AA,22,FALSE)),"",VLOOKUP(A3082,Database!A:AA,22,FALSE)))</f>
        <v>Exact</v>
      </c>
      <c r="AB3082" s="25">
        <f ca="1">IFERROR(IF(AND(Y3082&lt;&gt;"",OR(V3082="Terminé",V3082="En cours")),VLOOKUP(AA3082,Setup_ScoreExactBonus!A:D,4,FALSE),0),0)</f>
        <v>0</v>
      </c>
      <c r="AC3082" s="31" t="str">
        <f t="shared" ca="1" si="9"/>
        <v/>
      </c>
      <c r="AD3082" s="31">
        <f ca="1">SUMIFS(AC$2:AC3082,D$2:D3082,D3082)*IF(R3082=0,1,2)</f>
        <v>0</v>
      </c>
    </row>
    <row r="3083" spans="1:30" x14ac:dyDescent="0.35">
      <c r="A3083" s="31">
        <f>IF(ISBLANK(B3083),"",COUNTIF(B$2:B3083,B3083))-1</f>
        <v>79</v>
      </c>
      <c r="B3083" s="31">
        <v>1</v>
      </c>
      <c r="C3083" s="10">
        <f>VLOOKUP($A3083,Database!$A:$Y,7,FALSE)</f>
        <v>46204.125</v>
      </c>
      <c r="D3083" s="31" t="str">
        <f>VLOOKUP(Pronostics!$B3083,Setup_MPP!$A:$G,3,FALSE)</f>
        <v>_Nicolas_LM_</v>
      </c>
      <c r="E3083" s="31" t="str">
        <f>VLOOKUP(Pronostics!$B3083,Setup_MPP!$A:$G,2,FALSE)</f>
        <v>Nicolas LE MOUEL</v>
      </c>
      <c r="F3083" s="31" t="str">
        <f>VLOOKUP($B3083,Setup_MPP!$A:$E,4,FALSE)</f>
        <v>#F7C79D</v>
      </c>
      <c r="G3083" s="31" t="str">
        <f>VLOOKUP($B3083,Setup_MPP!$A:$E,5,FALSE)</f>
        <v>#FFBE85</v>
      </c>
      <c r="H3083" s="31" t="str">
        <f>IFERROR(IF(AND(A3083&gt;=1,A3083&lt;=104),VLOOKUP($A3083,Location!$A:$J,6,FALSE),IF(A3083=0,"Avant l'ouverture",IF(OR(A3083=105,A3083=106),"Bonus"))),"")</f>
        <v>1/16 Finale</v>
      </c>
      <c r="I3083" s="31" t="str">
        <f>IF(LEFT(H3083,4)="Tour",VLOOKUP(A3083,Database!$A:$C,3,FALSE),"")</f>
        <v/>
      </c>
      <c r="J3083" s="31" t="str">
        <f>VLOOKUP($A3083,Location!$A:$J,7,FALSE)</f>
        <v>TBD</v>
      </c>
      <c r="K3083" s="31" t="str">
        <f>IFERROR(VLOOKUP(J3083,Setup_Team!$B:$C,2,FALSE), "TDB")</f>
        <v>TDB</v>
      </c>
      <c r="L3083" s="31" t="str">
        <f>VLOOKUP($A3083,Location!$A:$J,8,FALSE)</f>
        <v>TBD</v>
      </c>
      <c r="M3083" s="31" t="str">
        <f>IFERROR(VLOOKUP(L3083,Setup_Team!$B:$C,2,FALSE), "TDB")</f>
        <v>TDB</v>
      </c>
      <c r="N3083" s="31" t="str">
        <f>VLOOKUP($A3083,Location!$A:$J,9,FALSE)</f>
        <v>Mexique City</v>
      </c>
      <c r="O3083" s="31" t="str">
        <f>VLOOKUP($A3083,Location!$A:$J,10,FALSE)</f>
        <v>Estadio Azteca</v>
      </c>
      <c r="R3083" s="31">
        <v>0</v>
      </c>
      <c r="S3083" s="25">
        <f>VLOOKUP($A3083,Database!$A:$Y,10,FALSE)</f>
        <v>0</v>
      </c>
      <c r="T3083" s="25">
        <f>VLOOKUP($A3083,Database!$A:$Y,11,FALSE)</f>
        <v>0</v>
      </c>
      <c r="U3083" s="25">
        <f>VLOOKUP($A3083,Database!$A:$Y,12,FALSE)</f>
        <v>0</v>
      </c>
      <c r="V3083" s="25" t="str">
        <f>VLOOKUP(A3083,Database!A:M,13,FALSE)</f>
        <v>À venir</v>
      </c>
      <c r="W3083" s="25" t="str">
        <f>VLOOKUP($A3083,Database!$A:$Y,20,FALSE)</f>
        <v/>
      </c>
      <c r="X3083" s="25" t="str">
        <f>VLOOKUP($A3083,Database!$A:$Y,21,FALSE)</f>
        <v/>
      </c>
      <c r="Y3083" s="25" t="str">
        <f ca="1">IF(C3083&lt;NOW(),IF(AND(P3083&gt;Q3083,W3083&gt;X3083),S3083,IF(AND(P3083=Q3083,W3083=X3083),T3083,IF(AND(P3083&lt;Q3083,W3083&lt;X3083),U3083,0))),"")</f>
        <v/>
      </c>
      <c r="Z3083" s="25">
        <f>IF(AND(P3083=W3083,Q3083=X3083),1,0)</f>
        <v>1</v>
      </c>
      <c r="AA3083" s="25" t="str">
        <f>IF(Z3083=0,"",IF(ISBLANK(VLOOKUP(A3083,Database!A:AA,22,FALSE)),"",VLOOKUP(A3083,Database!A:AA,22,FALSE)))</f>
        <v>Exact</v>
      </c>
      <c r="AB3083" s="25">
        <f ca="1">IFERROR(IF(AND(Y3083&lt;&gt;"",OR(V3083="Terminé",V3083="En cours")),VLOOKUP(AA3083,Setup_ScoreExactBonus!A:D,4,FALSE),0),0)</f>
        <v>0</v>
      </c>
      <c r="AC3083" s="31" t="str">
        <f t="shared" ca="1" si="9"/>
        <v/>
      </c>
      <c r="AD3083" s="31">
        <f ca="1">SUMIFS(AC$2:AC3083,D$2:D3083,D3083)*IF(R3083=0,1,2)</f>
        <v>0</v>
      </c>
    </row>
    <row r="3084" spans="1:30" x14ac:dyDescent="0.35">
      <c r="A3084" s="31">
        <f>IF(ISBLANK(B3084),"",COUNTIF(B$2:B3084,B3084))-1</f>
        <v>79</v>
      </c>
      <c r="B3084" s="31">
        <v>2</v>
      </c>
      <c r="C3084" s="10">
        <f>VLOOKUP($A3084,Database!$A:$Y,7,FALSE)</f>
        <v>46204.125</v>
      </c>
      <c r="D3084" s="31" t="str">
        <f>VLOOKUP(Pronostics!$B3084,Setup_MPP!$A:$G,3,FALSE)</f>
        <v>leaelaz</v>
      </c>
      <c r="E3084" s="31" t="str">
        <f>VLOOKUP(Pronostics!$B3084,Setup_MPP!$A:$G,2,FALSE)</f>
        <v>Léa EL ASERY</v>
      </c>
      <c r="F3084" s="31" t="str">
        <f>VLOOKUP($B3084,Setup_MPP!$A:$E,4,FALSE)</f>
        <v>#FFBEBE</v>
      </c>
      <c r="G3084" s="31" t="str">
        <f>VLOOKUP($B3084,Setup_MPP!$A:$E,5,FALSE)</f>
        <v>#DF6868</v>
      </c>
      <c r="H3084" s="31" t="str">
        <f>IFERROR(IF(AND(A3084&gt;=1,A3084&lt;=104),VLOOKUP($A3084,Location!$A:$J,6,FALSE),IF(A3084=0,"Avant l'ouverture",IF(OR(A3084=105,A3084=106),"Bonus"))),"")</f>
        <v>1/16 Finale</v>
      </c>
      <c r="I3084" s="31" t="str">
        <f>IF(LEFT(H3084,4)="Tour",VLOOKUP(A3084,Database!$A:$C,3,FALSE),"")</f>
        <v/>
      </c>
      <c r="J3084" s="31" t="str">
        <f>VLOOKUP($A3084,Location!$A:$J,7,FALSE)</f>
        <v>TBD</v>
      </c>
      <c r="K3084" s="31" t="str">
        <f>IFERROR(VLOOKUP(J3084,Setup_Team!$B:$C,2,FALSE), "TDB")</f>
        <v>TDB</v>
      </c>
      <c r="L3084" s="31" t="str">
        <f>VLOOKUP($A3084,Location!$A:$J,8,FALSE)</f>
        <v>TBD</v>
      </c>
      <c r="M3084" s="31" t="str">
        <f>IFERROR(VLOOKUP(L3084,Setup_Team!$B:$C,2,FALSE), "TDB")</f>
        <v>TDB</v>
      </c>
      <c r="N3084" s="31" t="str">
        <f>VLOOKUP($A3084,Location!$A:$J,9,FALSE)</f>
        <v>Mexique City</v>
      </c>
      <c r="O3084" s="31" t="str">
        <f>VLOOKUP($A3084,Location!$A:$J,10,FALSE)</f>
        <v>Estadio Azteca</v>
      </c>
      <c r="R3084" s="31">
        <v>0</v>
      </c>
      <c r="S3084" s="25">
        <f>VLOOKUP($A3084,Database!$A:$Y,10,FALSE)</f>
        <v>0</v>
      </c>
      <c r="T3084" s="25">
        <f>VLOOKUP($A3084,Database!$A:$Y,11,FALSE)</f>
        <v>0</v>
      </c>
      <c r="U3084" s="25">
        <f>VLOOKUP($A3084,Database!$A:$Y,12,FALSE)</f>
        <v>0</v>
      </c>
      <c r="V3084" s="25" t="str">
        <f>VLOOKUP(A3084,Database!A:M,13,FALSE)</f>
        <v>À venir</v>
      </c>
      <c r="W3084" s="25" t="str">
        <f>VLOOKUP($A3084,Database!$A:$Y,20,FALSE)</f>
        <v/>
      </c>
      <c r="X3084" s="25" t="str">
        <f>VLOOKUP($A3084,Database!$A:$Y,21,FALSE)</f>
        <v/>
      </c>
      <c r="Y3084" s="25" t="str">
        <f ca="1">IF(C3084&lt;NOW(),IF(AND(P3084&gt;Q3084,W3084&gt;X3084),S3084,IF(AND(P3084=Q3084,W3084=X3084),T3084,IF(AND(P3084&lt;Q3084,W3084&lt;X3084),U3084,0))),"")</f>
        <v/>
      </c>
      <c r="Z3084" s="25">
        <f>IF(AND(P3084=W3084,Q3084=X3084),1,0)</f>
        <v>1</v>
      </c>
      <c r="AA3084" s="25" t="str">
        <f>IF(Z3084=0,"",IF(ISBLANK(VLOOKUP(A3084,Database!A:AA,22,FALSE)),"",VLOOKUP(A3084,Database!A:AA,22,FALSE)))</f>
        <v>Exact</v>
      </c>
      <c r="AB3084" s="25">
        <f ca="1">IFERROR(IF(AND(Y3084&lt;&gt;"",OR(V3084="Terminé",V3084="En cours")),VLOOKUP(AA3084,Setup_ScoreExactBonus!A:D,4,FALSE),0),0)</f>
        <v>0</v>
      </c>
      <c r="AC3084" s="31" t="str">
        <f t="shared" ca="1" si="9"/>
        <v/>
      </c>
      <c r="AD3084" s="31">
        <f ca="1">SUMIFS(AC$2:AC3084,D$2:D3084,D3084)*IF(R3084=0,1,2)</f>
        <v>0</v>
      </c>
    </row>
    <row r="3085" spans="1:30" x14ac:dyDescent="0.35">
      <c r="A3085" s="31">
        <f>IF(ISBLANK(B3085),"",COUNTIF(B$2:B3085,B3085))-1</f>
        <v>79</v>
      </c>
      <c r="B3085" s="31">
        <v>3</v>
      </c>
      <c r="C3085" s="10">
        <f>VLOOKUP($A3085,Database!$A:$Y,7,FALSE)</f>
        <v>46204.125</v>
      </c>
      <c r="D3085" s="31" t="str">
        <f>VLOOKUP(Pronostics!$B3085,Setup_MPP!$A:$G,3,FALSE)</f>
        <v>PasMetalleux</v>
      </c>
      <c r="E3085" s="31" t="str">
        <f>VLOOKUP(Pronostics!$B3085,Setup_MPP!$A:$G,2,FALSE)</f>
        <v>Elwenn JOUBREL</v>
      </c>
      <c r="F3085" s="31" t="str">
        <f>VLOOKUP($B3085,Setup_MPP!$A:$E,4,FALSE)</f>
        <v>#F5C7FC</v>
      </c>
      <c r="G3085" s="31" t="str">
        <f>VLOOKUP($B3085,Setup_MPP!$A:$E,5,FALSE)</f>
        <v>#C489CF</v>
      </c>
      <c r="H3085" s="31" t="str">
        <f>IFERROR(IF(AND(A3085&gt;=1,A3085&lt;=104),VLOOKUP($A3085,Location!$A:$J,6,FALSE),IF(A3085=0,"Avant l'ouverture",IF(OR(A3085=105,A3085=106),"Bonus"))),"")</f>
        <v>1/16 Finale</v>
      </c>
      <c r="I3085" s="31" t="str">
        <f>IF(LEFT(H3085,4)="Tour",VLOOKUP(A3085,Database!$A:$C,3,FALSE),"")</f>
        <v/>
      </c>
      <c r="J3085" s="31" t="str">
        <f>VLOOKUP($A3085,Location!$A:$J,7,FALSE)</f>
        <v>TBD</v>
      </c>
      <c r="K3085" s="31" t="str">
        <f>IFERROR(VLOOKUP(J3085,Setup_Team!$B:$C,2,FALSE), "TDB")</f>
        <v>TDB</v>
      </c>
      <c r="L3085" s="31" t="str">
        <f>VLOOKUP($A3085,Location!$A:$J,8,FALSE)</f>
        <v>TBD</v>
      </c>
      <c r="M3085" s="31" t="str">
        <f>IFERROR(VLOOKUP(L3085,Setup_Team!$B:$C,2,FALSE), "TDB")</f>
        <v>TDB</v>
      </c>
      <c r="N3085" s="31" t="str">
        <f>VLOOKUP($A3085,Location!$A:$J,9,FALSE)</f>
        <v>Mexique City</v>
      </c>
      <c r="O3085" s="31" t="str">
        <f>VLOOKUP($A3085,Location!$A:$J,10,FALSE)</f>
        <v>Estadio Azteca</v>
      </c>
      <c r="R3085" s="31">
        <v>0</v>
      </c>
      <c r="S3085" s="25">
        <f>VLOOKUP($A3085,Database!$A:$Y,10,FALSE)</f>
        <v>0</v>
      </c>
      <c r="T3085" s="25">
        <f>VLOOKUP($A3085,Database!$A:$Y,11,FALSE)</f>
        <v>0</v>
      </c>
      <c r="U3085" s="25">
        <f>VLOOKUP($A3085,Database!$A:$Y,12,FALSE)</f>
        <v>0</v>
      </c>
      <c r="V3085" s="25" t="str">
        <f>VLOOKUP(A3085,Database!A:M,13,FALSE)</f>
        <v>À venir</v>
      </c>
      <c r="W3085" s="25" t="str">
        <f>VLOOKUP($A3085,Database!$A:$Y,20,FALSE)</f>
        <v/>
      </c>
      <c r="X3085" s="25" t="str">
        <f>VLOOKUP($A3085,Database!$A:$Y,21,FALSE)</f>
        <v/>
      </c>
      <c r="Y3085" s="25" t="str">
        <f ca="1">IF(C3085&lt;NOW(),IF(AND(P3085&gt;Q3085,W3085&gt;X3085),S3085,IF(AND(P3085=Q3085,W3085=X3085),T3085,IF(AND(P3085&lt;Q3085,W3085&lt;X3085),U3085,0))),"")</f>
        <v/>
      </c>
      <c r="Z3085" s="25">
        <f>IF(AND(P3085=W3085,Q3085=X3085),1,0)</f>
        <v>1</v>
      </c>
      <c r="AA3085" s="25" t="str">
        <f>IF(Z3085=0,"",IF(ISBLANK(VLOOKUP(A3085,Database!A:AA,22,FALSE)),"",VLOOKUP(A3085,Database!A:AA,22,FALSE)))</f>
        <v>Exact</v>
      </c>
      <c r="AB3085" s="25">
        <f ca="1">IFERROR(IF(AND(Y3085&lt;&gt;"",OR(V3085="Terminé",V3085="En cours")),VLOOKUP(AA3085,Setup_ScoreExactBonus!A:D,4,FALSE),0),0)</f>
        <v>0</v>
      </c>
      <c r="AC3085" s="31" t="str">
        <f t="shared" ca="1" si="9"/>
        <v/>
      </c>
      <c r="AD3085" s="31">
        <f ca="1">SUMIFS(AC$2:AC3085,D$2:D3085,D3085)*IF(R3085=0,1,2)</f>
        <v>0</v>
      </c>
    </row>
    <row r="3086" spans="1:30" x14ac:dyDescent="0.35">
      <c r="A3086" s="31">
        <f>IF(ISBLANK(B3086),"",COUNTIF(B$2:B3086,B3086))-1</f>
        <v>79</v>
      </c>
      <c r="B3086" s="31">
        <v>4</v>
      </c>
      <c r="C3086" s="10">
        <f>VLOOKUP($A3086,Database!$A:$Y,7,FALSE)</f>
        <v>46204.125</v>
      </c>
      <c r="D3086" s="31" t="str">
        <f>VLOOKUP(Pronostics!$B3086,Setup_MPP!$A:$G,3,FALSE)</f>
        <v>Popo444</v>
      </c>
      <c r="E3086" s="31" t="str">
        <f>VLOOKUP(Pronostics!$B3086,Setup_MPP!$A:$G,2,FALSE)</f>
        <v>Pauline OLIVIER</v>
      </c>
      <c r="F3086" s="31" t="str">
        <f>VLOOKUP($B3086,Setup_MPP!$A:$E,4,FALSE)</f>
        <v>#A5EA7F</v>
      </c>
      <c r="G3086" s="31" t="str">
        <f>VLOOKUP($B3086,Setup_MPP!$A:$E,5,FALSE)</f>
        <v>#80C65A</v>
      </c>
      <c r="H3086" s="31" t="str">
        <f>IFERROR(IF(AND(A3086&gt;=1,A3086&lt;=104),VLOOKUP($A3086,Location!$A:$J,6,FALSE),IF(A3086=0,"Avant l'ouverture",IF(OR(A3086=105,A3086=106),"Bonus"))),"")</f>
        <v>1/16 Finale</v>
      </c>
      <c r="I3086" s="31" t="str">
        <f>IF(LEFT(H3086,4)="Tour",VLOOKUP(A3086,Database!$A:$C,3,FALSE),"")</f>
        <v/>
      </c>
      <c r="J3086" s="31" t="str">
        <f>VLOOKUP($A3086,Location!$A:$J,7,FALSE)</f>
        <v>TBD</v>
      </c>
      <c r="K3086" s="31" t="str">
        <f>IFERROR(VLOOKUP(J3086,Setup_Team!$B:$C,2,FALSE), "TDB")</f>
        <v>TDB</v>
      </c>
      <c r="L3086" s="31" t="str">
        <f>VLOOKUP($A3086,Location!$A:$J,8,FALSE)</f>
        <v>TBD</v>
      </c>
      <c r="M3086" s="31" t="str">
        <f>IFERROR(VLOOKUP(L3086,Setup_Team!$B:$C,2,FALSE), "TDB")</f>
        <v>TDB</v>
      </c>
      <c r="N3086" s="31" t="str">
        <f>VLOOKUP($A3086,Location!$A:$J,9,FALSE)</f>
        <v>Mexique City</v>
      </c>
      <c r="O3086" s="31" t="str">
        <f>VLOOKUP($A3086,Location!$A:$J,10,FALSE)</f>
        <v>Estadio Azteca</v>
      </c>
      <c r="R3086" s="31">
        <v>0</v>
      </c>
      <c r="S3086" s="25">
        <f>VLOOKUP($A3086,Database!$A:$Y,10,FALSE)</f>
        <v>0</v>
      </c>
      <c r="T3086" s="25">
        <f>VLOOKUP($A3086,Database!$A:$Y,11,FALSE)</f>
        <v>0</v>
      </c>
      <c r="U3086" s="25">
        <f>VLOOKUP($A3086,Database!$A:$Y,12,FALSE)</f>
        <v>0</v>
      </c>
      <c r="V3086" s="25" t="str">
        <f>VLOOKUP(A3086,Database!A:M,13,FALSE)</f>
        <v>À venir</v>
      </c>
      <c r="W3086" s="25" t="str">
        <f>VLOOKUP($A3086,Database!$A:$Y,20,FALSE)</f>
        <v/>
      </c>
      <c r="X3086" s="25" t="str">
        <f>VLOOKUP($A3086,Database!$A:$Y,21,FALSE)</f>
        <v/>
      </c>
      <c r="Y3086" s="25" t="str">
        <f ca="1">IF(C3086&lt;NOW(),IF(AND(P3086&gt;Q3086,W3086&gt;X3086),S3086,IF(AND(P3086=Q3086,W3086=X3086),T3086,IF(AND(P3086&lt;Q3086,W3086&lt;X3086),U3086,0))),"")</f>
        <v/>
      </c>
      <c r="Z3086" s="25">
        <f>IF(AND(P3086=W3086,Q3086=X3086),1,0)</f>
        <v>1</v>
      </c>
      <c r="AA3086" s="25" t="str">
        <f>IF(Z3086=0,"",IF(ISBLANK(VLOOKUP(A3086,Database!A:AA,22,FALSE)),"",VLOOKUP(A3086,Database!A:AA,22,FALSE)))</f>
        <v>Exact</v>
      </c>
      <c r="AB3086" s="25">
        <f ca="1">IFERROR(IF(AND(Y3086&lt;&gt;"",OR(V3086="Terminé",V3086="En cours")),VLOOKUP(AA3086,Setup_ScoreExactBonus!A:D,4,FALSE),0),0)</f>
        <v>0</v>
      </c>
      <c r="AC3086" s="31" t="str">
        <f t="shared" ca="1" si="9"/>
        <v/>
      </c>
      <c r="AD3086" s="31">
        <f ca="1">SUMIFS(AC$2:AC3086,D$2:D3086,D3086)*IF(R3086=0,1,2)</f>
        <v>0</v>
      </c>
    </row>
    <row r="3087" spans="1:30" x14ac:dyDescent="0.35">
      <c r="A3087" s="31">
        <f>IF(ISBLANK(B3087),"",COUNTIF(B$2:B3087,B3087))-1</f>
        <v>79</v>
      </c>
      <c r="B3087" s="31">
        <v>5</v>
      </c>
      <c r="C3087" s="10">
        <f>VLOOKUP($A3087,Database!$A:$Y,7,FALSE)</f>
        <v>46204.125</v>
      </c>
      <c r="D3087" s="31" t="str">
        <f>VLOOKUP(Pronostics!$B3087,Setup_MPP!$A:$G,3,FALSE)</f>
        <v>_Jujul</v>
      </c>
      <c r="E3087" s="31" t="str">
        <f>VLOOKUP(Pronostics!$B3087,Setup_MPP!$A:$G,2,FALSE)</f>
        <v>Julie BOISSIERE</v>
      </c>
      <c r="F3087" s="31" t="str">
        <f>VLOOKUP($B3087,Setup_MPP!$A:$E,4,FALSE)</f>
        <v>#D890FF</v>
      </c>
      <c r="G3087" s="31" t="str">
        <f>VLOOKUP($B3087,Setup_MPP!$A:$E,5,FALSE)</f>
        <v>#B750EF</v>
      </c>
      <c r="H3087" s="31" t="str">
        <f>IFERROR(IF(AND(A3087&gt;=1,A3087&lt;=104),VLOOKUP($A3087,Location!$A:$J,6,FALSE),IF(A3087=0,"Avant l'ouverture",IF(OR(A3087=105,A3087=106),"Bonus"))),"")</f>
        <v>1/16 Finale</v>
      </c>
      <c r="I3087" s="31" t="str">
        <f>IF(LEFT(H3087,4)="Tour",VLOOKUP(A3087,Database!$A:$C,3,FALSE),"")</f>
        <v/>
      </c>
      <c r="J3087" s="31" t="str">
        <f>VLOOKUP($A3087,Location!$A:$J,7,FALSE)</f>
        <v>TBD</v>
      </c>
      <c r="K3087" s="31" t="str">
        <f>IFERROR(VLOOKUP(J3087,Setup_Team!$B:$C,2,FALSE), "TDB")</f>
        <v>TDB</v>
      </c>
      <c r="L3087" s="31" t="str">
        <f>VLOOKUP($A3087,Location!$A:$J,8,FALSE)</f>
        <v>TBD</v>
      </c>
      <c r="M3087" s="31" t="str">
        <f>IFERROR(VLOOKUP(L3087,Setup_Team!$B:$C,2,FALSE), "TDB")</f>
        <v>TDB</v>
      </c>
      <c r="N3087" s="31" t="str">
        <f>VLOOKUP($A3087,Location!$A:$J,9,FALSE)</f>
        <v>Mexique City</v>
      </c>
      <c r="O3087" s="31" t="str">
        <f>VLOOKUP($A3087,Location!$A:$J,10,FALSE)</f>
        <v>Estadio Azteca</v>
      </c>
      <c r="R3087" s="31">
        <v>0</v>
      </c>
      <c r="S3087" s="25">
        <f>VLOOKUP($A3087,Database!$A:$Y,10,FALSE)</f>
        <v>0</v>
      </c>
      <c r="T3087" s="25">
        <f>VLOOKUP($A3087,Database!$A:$Y,11,FALSE)</f>
        <v>0</v>
      </c>
      <c r="U3087" s="25">
        <f>VLOOKUP($A3087,Database!$A:$Y,12,FALSE)</f>
        <v>0</v>
      </c>
      <c r="V3087" s="25" t="str">
        <f>VLOOKUP(A3087,Database!A:M,13,FALSE)</f>
        <v>À venir</v>
      </c>
      <c r="W3087" s="25" t="str">
        <f>VLOOKUP($A3087,Database!$A:$Y,20,FALSE)</f>
        <v/>
      </c>
      <c r="X3087" s="25" t="str">
        <f>VLOOKUP($A3087,Database!$A:$Y,21,FALSE)</f>
        <v/>
      </c>
      <c r="Y3087" s="25" t="str">
        <f ca="1">IF(C3087&lt;NOW(),IF(AND(P3087&gt;Q3087,W3087&gt;X3087),S3087,IF(AND(P3087=Q3087,W3087=X3087),T3087,IF(AND(P3087&lt;Q3087,W3087&lt;X3087),U3087,0))),"")</f>
        <v/>
      </c>
      <c r="Z3087" s="25">
        <f>IF(AND(P3087=W3087,Q3087=X3087),1,0)</f>
        <v>1</v>
      </c>
      <c r="AA3087" s="25" t="str">
        <f>IF(Z3087=0,"",IF(ISBLANK(VLOOKUP(A3087,Database!A:AA,22,FALSE)),"",VLOOKUP(A3087,Database!A:AA,22,FALSE)))</f>
        <v>Exact</v>
      </c>
      <c r="AB3087" s="25">
        <f ca="1">IFERROR(IF(AND(Y3087&lt;&gt;"",OR(V3087="Terminé",V3087="En cours")),VLOOKUP(AA3087,Setup_ScoreExactBonus!A:D,4,FALSE),0),0)</f>
        <v>0</v>
      </c>
      <c r="AC3087" s="31" t="str">
        <f t="shared" ca="1" si="9"/>
        <v/>
      </c>
      <c r="AD3087" s="31">
        <f ca="1">SUMIFS(AC$2:AC3087,D$2:D3087,D3087)*IF(R3087=0,1,2)</f>
        <v>0</v>
      </c>
    </row>
    <row r="3088" spans="1:30" x14ac:dyDescent="0.35">
      <c r="A3088" s="31">
        <f>IF(ISBLANK(B3088),"",COUNTIF(B$2:B3088,B3088))-1</f>
        <v>79</v>
      </c>
      <c r="B3088" s="31">
        <v>6</v>
      </c>
      <c r="C3088" s="10">
        <f>VLOOKUP($A3088,Database!$A:$Y,7,FALSE)</f>
        <v>46204.125</v>
      </c>
      <c r="D3088" s="31" t="str">
        <f>VLOOKUP(Pronostics!$B3088,Setup_MPP!$A:$G,3,FALSE)</f>
        <v>Julay</v>
      </c>
      <c r="E3088" s="31" t="str">
        <f>VLOOKUP(Pronostics!$B3088,Setup_MPP!$A:$G,2,FALSE)</f>
        <v>Julie BOUCHARD</v>
      </c>
      <c r="F3088" s="31" t="str">
        <f>VLOOKUP($B3088,Setup_MPP!$A:$E,4,FALSE)</f>
        <v>#A6F7B1</v>
      </c>
      <c r="G3088" s="31" t="str">
        <f>VLOOKUP($B3088,Setup_MPP!$A:$E,5,FALSE)</f>
        <v>#6EC179</v>
      </c>
      <c r="H3088" s="31" t="str">
        <f>IFERROR(IF(AND(A3088&gt;=1,A3088&lt;=104),VLOOKUP($A3088,Location!$A:$J,6,FALSE),IF(A3088=0,"Avant l'ouverture",IF(OR(A3088=105,A3088=106),"Bonus"))),"")</f>
        <v>1/16 Finale</v>
      </c>
      <c r="I3088" s="31" t="str">
        <f>IF(LEFT(H3088,4)="Tour",VLOOKUP(A3088,Database!$A:$C,3,FALSE),"")</f>
        <v/>
      </c>
      <c r="J3088" s="31" t="str">
        <f>VLOOKUP($A3088,Location!$A:$J,7,FALSE)</f>
        <v>TBD</v>
      </c>
      <c r="K3088" s="31" t="str">
        <f>IFERROR(VLOOKUP(J3088,Setup_Team!$B:$C,2,FALSE), "TDB")</f>
        <v>TDB</v>
      </c>
      <c r="L3088" s="31" t="str">
        <f>VLOOKUP($A3088,Location!$A:$J,8,FALSE)</f>
        <v>TBD</v>
      </c>
      <c r="M3088" s="31" t="str">
        <f>IFERROR(VLOOKUP(L3088,Setup_Team!$B:$C,2,FALSE), "TDB")</f>
        <v>TDB</v>
      </c>
      <c r="N3088" s="31" t="str">
        <f>VLOOKUP($A3088,Location!$A:$J,9,FALSE)</f>
        <v>Mexique City</v>
      </c>
      <c r="O3088" s="31" t="str">
        <f>VLOOKUP($A3088,Location!$A:$J,10,FALSE)</f>
        <v>Estadio Azteca</v>
      </c>
      <c r="R3088" s="31">
        <v>0</v>
      </c>
      <c r="S3088" s="25">
        <f>VLOOKUP($A3088,Database!$A:$Y,10,FALSE)</f>
        <v>0</v>
      </c>
      <c r="T3088" s="25">
        <f>VLOOKUP($A3088,Database!$A:$Y,11,FALSE)</f>
        <v>0</v>
      </c>
      <c r="U3088" s="25">
        <f>VLOOKUP($A3088,Database!$A:$Y,12,FALSE)</f>
        <v>0</v>
      </c>
      <c r="V3088" s="25" t="str">
        <f>VLOOKUP(A3088,Database!A:M,13,FALSE)</f>
        <v>À venir</v>
      </c>
      <c r="W3088" s="25" t="str">
        <f>VLOOKUP($A3088,Database!$A:$Y,20,FALSE)</f>
        <v/>
      </c>
      <c r="X3088" s="25" t="str">
        <f>VLOOKUP($A3088,Database!$A:$Y,21,FALSE)</f>
        <v/>
      </c>
      <c r="Y3088" s="25" t="str">
        <f ca="1">IF(C3088&lt;NOW(),IF(AND(P3088&gt;Q3088,W3088&gt;X3088),S3088,IF(AND(P3088=Q3088,W3088=X3088),T3088,IF(AND(P3088&lt;Q3088,W3088&lt;X3088),U3088,0))),"")</f>
        <v/>
      </c>
      <c r="Z3088" s="25">
        <f>IF(AND(P3088=W3088,Q3088=X3088),1,0)</f>
        <v>1</v>
      </c>
      <c r="AA3088" s="25" t="str">
        <f>IF(Z3088=0,"",IF(ISBLANK(VLOOKUP(A3088,Database!A:AA,22,FALSE)),"",VLOOKUP(A3088,Database!A:AA,22,FALSE)))</f>
        <v>Exact</v>
      </c>
      <c r="AB3088" s="25">
        <f ca="1">IFERROR(IF(AND(Y3088&lt;&gt;"",OR(V3088="Terminé",V3088="En cours")),VLOOKUP(AA3088,Setup_ScoreExactBonus!A:D,4,FALSE),0),0)</f>
        <v>0</v>
      </c>
      <c r="AC3088" s="31" t="str">
        <f t="shared" ca="1" si="9"/>
        <v/>
      </c>
      <c r="AD3088" s="31">
        <f ca="1">SUMIFS(AC$2:AC3088,D$2:D3088,D3088)*IF(R3088=0,1,2)</f>
        <v>0</v>
      </c>
    </row>
    <row r="3089" spans="1:30" x14ac:dyDescent="0.35">
      <c r="A3089" s="31">
        <f>IF(ISBLANK(B3089),"",COUNTIF(B$2:B3089,B3089))-1</f>
        <v>79</v>
      </c>
      <c r="B3089" s="31">
        <v>7</v>
      </c>
      <c r="C3089" s="10">
        <f>VLOOKUP($A3089,Database!$A:$Y,7,FALSE)</f>
        <v>46204.125</v>
      </c>
      <c r="D3089" s="31" t="str">
        <f>VLOOKUP(Pronostics!$B3089,Setup_MPP!$A:$G,3,FALSE)</f>
        <v>__Vince__</v>
      </c>
      <c r="E3089" s="31" t="str">
        <f>VLOOKUP(Pronostics!$B3089,Setup_MPP!$A:$G,2,FALSE)</f>
        <v>Vincent FRAYSSE</v>
      </c>
      <c r="F3089" s="31" t="str">
        <f>VLOOKUP($B3089,Setup_MPP!$A:$E,4,FALSE)</f>
        <v>#B2EAE8</v>
      </c>
      <c r="G3089" s="31" t="str">
        <f>VLOOKUP($B3089,Setup_MPP!$A:$E,5,FALSE)</f>
        <v>#6CB4B1</v>
      </c>
      <c r="H3089" s="31" t="str">
        <f>IFERROR(IF(AND(A3089&gt;=1,A3089&lt;=104),VLOOKUP($A3089,Location!$A:$J,6,FALSE),IF(A3089=0,"Avant l'ouverture",IF(OR(A3089=105,A3089=106),"Bonus"))),"")</f>
        <v>1/16 Finale</v>
      </c>
      <c r="I3089" s="31" t="str">
        <f>IF(LEFT(H3089,4)="Tour",VLOOKUP(A3089,Database!$A:$C,3,FALSE),"")</f>
        <v/>
      </c>
      <c r="J3089" s="31" t="str">
        <f>VLOOKUP($A3089,Location!$A:$J,7,FALSE)</f>
        <v>TBD</v>
      </c>
      <c r="K3089" s="31" t="str">
        <f>IFERROR(VLOOKUP(J3089,Setup_Team!$B:$C,2,FALSE), "TDB")</f>
        <v>TDB</v>
      </c>
      <c r="L3089" s="31" t="str">
        <f>VLOOKUP($A3089,Location!$A:$J,8,FALSE)</f>
        <v>TBD</v>
      </c>
      <c r="M3089" s="31" t="str">
        <f>IFERROR(VLOOKUP(L3089,Setup_Team!$B:$C,2,FALSE), "TDB")</f>
        <v>TDB</v>
      </c>
      <c r="N3089" s="31" t="str">
        <f>VLOOKUP($A3089,Location!$A:$J,9,FALSE)</f>
        <v>Mexique City</v>
      </c>
      <c r="O3089" s="31" t="str">
        <f>VLOOKUP($A3089,Location!$A:$J,10,FALSE)</f>
        <v>Estadio Azteca</v>
      </c>
      <c r="R3089" s="31">
        <v>0</v>
      </c>
      <c r="S3089" s="25">
        <f>VLOOKUP($A3089,Database!$A:$Y,10,FALSE)</f>
        <v>0</v>
      </c>
      <c r="T3089" s="25">
        <f>VLOOKUP($A3089,Database!$A:$Y,11,FALSE)</f>
        <v>0</v>
      </c>
      <c r="U3089" s="25">
        <f>VLOOKUP($A3089,Database!$A:$Y,12,FALSE)</f>
        <v>0</v>
      </c>
      <c r="V3089" s="25" t="str">
        <f>VLOOKUP(A3089,Database!A:M,13,FALSE)</f>
        <v>À venir</v>
      </c>
      <c r="W3089" s="25" t="str">
        <f>VLOOKUP($A3089,Database!$A:$Y,20,FALSE)</f>
        <v/>
      </c>
      <c r="X3089" s="25" t="str">
        <f>VLOOKUP($A3089,Database!$A:$Y,21,FALSE)</f>
        <v/>
      </c>
      <c r="Y3089" s="25" t="str">
        <f ca="1">IF(C3089&lt;NOW(),IF(AND(P3089&gt;Q3089,W3089&gt;X3089),S3089,IF(AND(P3089=Q3089,W3089=X3089),T3089,IF(AND(P3089&lt;Q3089,W3089&lt;X3089),U3089,0))),"")</f>
        <v/>
      </c>
      <c r="Z3089" s="25">
        <f>IF(AND(P3089=W3089,Q3089=X3089),1,0)</f>
        <v>1</v>
      </c>
      <c r="AA3089" s="25" t="str">
        <f>IF(Z3089=0,"",IF(ISBLANK(VLOOKUP(A3089,Database!A:AA,22,FALSE)),"",VLOOKUP(A3089,Database!A:AA,22,FALSE)))</f>
        <v>Exact</v>
      </c>
      <c r="AB3089" s="25">
        <f ca="1">IFERROR(IF(AND(Y3089&lt;&gt;"",OR(V3089="Terminé",V3089="En cours")),VLOOKUP(AA3089,Setup_ScoreExactBonus!A:D,4,FALSE),0),0)</f>
        <v>0</v>
      </c>
      <c r="AC3089" s="31" t="str">
        <f t="shared" ca="1" si="9"/>
        <v/>
      </c>
      <c r="AD3089" s="31">
        <f ca="1">SUMIFS(AC$2:AC3089,D$2:D3089,D3089)*IF(R3089=0,1,2)</f>
        <v>0</v>
      </c>
    </row>
    <row r="3090" spans="1:30" x14ac:dyDescent="0.35">
      <c r="A3090" s="31">
        <f>IF(ISBLANK(B3090),"",COUNTIF(B$2:B3090,B3090))-1</f>
        <v>79</v>
      </c>
      <c r="B3090" s="31">
        <v>8</v>
      </c>
      <c r="C3090" s="10">
        <f>VLOOKUP($A3090,Database!$A:$Y,7,FALSE)</f>
        <v>46204.125</v>
      </c>
      <c r="D3090" s="31" t="str">
        <f>VLOOKUP(Pronostics!$B3090,Setup_MPP!$A:$G,3,FALSE)</f>
        <v>Louuiiis</v>
      </c>
      <c r="E3090" s="31" t="str">
        <f>VLOOKUP(Pronostics!$B3090,Setup_MPP!$A:$G,2,FALSE)</f>
        <v>Louis HARLE</v>
      </c>
      <c r="F3090" s="31" t="str">
        <f>VLOOKUP($B3090,Setup_MPP!$A:$E,4,FALSE)</f>
        <v>#EEF7B1</v>
      </c>
      <c r="G3090" s="31" t="str">
        <f>VLOOKUP($B3090,Setup_MPP!$A:$E,5,FALSE)</f>
        <v>#C1CB7D</v>
      </c>
      <c r="H3090" s="31" t="str">
        <f>IFERROR(IF(AND(A3090&gt;=1,A3090&lt;=104),VLOOKUP($A3090,Location!$A:$J,6,FALSE),IF(A3090=0,"Avant l'ouverture",IF(OR(A3090=105,A3090=106),"Bonus"))),"")</f>
        <v>1/16 Finale</v>
      </c>
      <c r="I3090" s="31" t="str">
        <f>IF(LEFT(H3090,4)="Tour",VLOOKUP(A3090,Database!$A:$C,3,FALSE),"")</f>
        <v/>
      </c>
      <c r="J3090" s="31" t="str">
        <f>VLOOKUP($A3090,Location!$A:$J,7,FALSE)</f>
        <v>TBD</v>
      </c>
      <c r="K3090" s="31" t="str">
        <f>IFERROR(VLOOKUP(J3090,Setup_Team!$B:$C,2,FALSE), "TDB")</f>
        <v>TDB</v>
      </c>
      <c r="L3090" s="31" t="str">
        <f>VLOOKUP($A3090,Location!$A:$J,8,FALSE)</f>
        <v>TBD</v>
      </c>
      <c r="M3090" s="31" t="str">
        <f>IFERROR(VLOOKUP(L3090,Setup_Team!$B:$C,2,FALSE), "TDB")</f>
        <v>TDB</v>
      </c>
      <c r="N3090" s="31" t="str">
        <f>VLOOKUP($A3090,Location!$A:$J,9,FALSE)</f>
        <v>Mexique City</v>
      </c>
      <c r="O3090" s="31" t="str">
        <f>VLOOKUP($A3090,Location!$A:$J,10,FALSE)</f>
        <v>Estadio Azteca</v>
      </c>
      <c r="R3090" s="31">
        <v>0</v>
      </c>
      <c r="S3090" s="25">
        <f>VLOOKUP($A3090,Database!$A:$Y,10,FALSE)</f>
        <v>0</v>
      </c>
      <c r="T3090" s="25">
        <f>VLOOKUP($A3090,Database!$A:$Y,11,FALSE)</f>
        <v>0</v>
      </c>
      <c r="U3090" s="25">
        <f>VLOOKUP($A3090,Database!$A:$Y,12,FALSE)</f>
        <v>0</v>
      </c>
      <c r="V3090" s="25" t="str">
        <f>VLOOKUP(A3090,Database!A:M,13,FALSE)</f>
        <v>À venir</v>
      </c>
      <c r="W3090" s="25" t="str">
        <f>VLOOKUP($A3090,Database!$A:$Y,20,FALSE)</f>
        <v/>
      </c>
      <c r="X3090" s="25" t="str">
        <f>VLOOKUP($A3090,Database!$A:$Y,21,FALSE)</f>
        <v/>
      </c>
      <c r="Y3090" s="25" t="str">
        <f ca="1">IF(C3090&lt;NOW(),IF(AND(P3090&gt;Q3090,W3090&gt;X3090),S3090,IF(AND(P3090=Q3090,W3090=X3090),T3090,IF(AND(P3090&lt;Q3090,W3090&lt;X3090),U3090,0))),"")</f>
        <v/>
      </c>
      <c r="Z3090" s="25">
        <f>IF(AND(P3090=W3090,Q3090=X3090),1,0)</f>
        <v>1</v>
      </c>
      <c r="AA3090" s="25" t="str">
        <f>IF(Z3090=0,"",IF(ISBLANK(VLOOKUP(A3090,Database!A:AA,22,FALSE)),"",VLOOKUP(A3090,Database!A:AA,22,FALSE)))</f>
        <v>Exact</v>
      </c>
      <c r="AB3090" s="25">
        <f ca="1">IFERROR(IF(AND(Y3090&lt;&gt;"",OR(V3090="Terminé",V3090="En cours")),VLOOKUP(AA3090,Setup_ScoreExactBonus!A:D,4,FALSE),0),0)</f>
        <v>0</v>
      </c>
      <c r="AC3090" s="31" t="str">
        <f t="shared" ca="1" si="9"/>
        <v/>
      </c>
      <c r="AD3090" s="31">
        <f ca="1">SUMIFS(AC$2:AC3090,D$2:D3090,D3090)*IF(R3090=0,1,2)</f>
        <v>0</v>
      </c>
    </row>
    <row r="3091" spans="1:30" x14ac:dyDescent="0.35">
      <c r="A3091" s="31">
        <f>IF(ISBLANK(B3091),"",COUNTIF(B$2:B3091,B3091))-1</f>
        <v>79</v>
      </c>
      <c r="B3091" s="31">
        <v>9</v>
      </c>
      <c r="C3091" s="10">
        <f>VLOOKUP($A3091,Database!$A:$Y,7,FALSE)</f>
        <v>46204.125</v>
      </c>
      <c r="D3091" s="31" t="str">
        <f>VLOOKUP(Pronostics!$B3091,Setup_MPP!$A:$G,3,FALSE)</f>
        <v>Aurelien_dqp</v>
      </c>
      <c r="E3091" s="31" t="str">
        <f>VLOOKUP(Pronostics!$B3091,Setup_MPP!$A:$G,2,FALSE)</f>
        <v>Aurélien DE POULPIQUET</v>
      </c>
      <c r="F3091" s="31" t="str">
        <f>VLOOKUP($B3091,Setup_MPP!$A:$E,4,FALSE)</f>
        <v>#F4EA9D</v>
      </c>
      <c r="G3091" s="31" t="str">
        <f>VLOOKUP($B3091,Setup_MPP!$A:$E,5,FALSE)</f>
        <v>#D2C458</v>
      </c>
      <c r="H3091" s="31" t="str">
        <f>IFERROR(IF(AND(A3091&gt;=1,A3091&lt;=104),VLOOKUP($A3091,Location!$A:$J,6,FALSE),IF(A3091=0,"Avant l'ouverture",IF(OR(A3091=105,A3091=106),"Bonus"))),"")</f>
        <v>1/16 Finale</v>
      </c>
      <c r="I3091" s="31" t="str">
        <f>IF(LEFT(H3091,4)="Tour",VLOOKUP(A3091,Database!$A:$C,3,FALSE),"")</f>
        <v/>
      </c>
      <c r="J3091" s="31" t="str">
        <f>VLOOKUP($A3091,Location!$A:$J,7,FALSE)</f>
        <v>TBD</v>
      </c>
      <c r="K3091" s="31" t="str">
        <f>IFERROR(VLOOKUP(J3091,Setup_Team!$B:$C,2,FALSE), "TDB")</f>
        <v>TDB</v>
      </c>
      <c r="L3091" s="31" t="str">
        <f>VLOOKUP($A3091,Location!$A:$J,8,FALSE)</f>
        <v>TBD</v>
      </c>
      <c r="M3091" s="31" t="str">
        <f>IFERROR(VLOOKUP(L3091,Setup_Team!$B:$C,2,FALSE), "TDB")</f>
        <v>TDB</v>
      </c>
      <c r="N3091" s="31" t="str">
        <f>VLOOKUP($A3091,Location!$A:$J,9,FALSE)</f>
        <v>Mexique City</v>
      </c>
      <c r="O3091" s="31" t="str">
        <f>VLOOKUP($A3091,Location!$A:$J,10,FALSE)</f>
        <v>Estadio Azteca</v>
      </c>
      <c r="R3091" s="31">
        <v>0</v>
      </c>
      <c r="S3091" s="25">
        <f>VLOOKUP($A3091,Database!$A:$Y,10,FALSE)</f>
        <v>0</v>
      </c>
      <c r="T3091" s="25">
        <f>VLOOKUP($A3091,Database!$A:$Y,11,FALSE)</f>
        <v>0</v>
      </c>
      <c r="U3091" s="25">
        <f>VLOOKUP($A3091,Database!$A:$Y,12,FALSE)</f>
        <v>0</v>
      </c>
      <c r="V3091" s="25" t="str">
        <f>VLOOKUP(A3091,Database!A:M,13,FALSE)</f>
        <v>À venir</v>
      </c>
      <c r="W3091" s="25" t="str">
        <f>VLOOKUP($A3091,Database!$A:$Y,20,FALSE)</f>
        <v/>
      </c>
      <c r="X3091" s="25" t="str">
        <f>VLOOKUP($A3091,Database!$A:$Y,21,FALSE)</f>
        <v/>
      </c>
      <c r="Y3091" s="25" t="str">
        <f ca="1">IF(C3091&lt;NOW(),IF(AND(P3091&gt;Q3091,W3091&gt;X3091),S3091,IF(AND(P3091=Q3091,W3091=X3091),T3091,IF(AND(P3091&lt;Q3091,W3091&lt;X3091),U3091,0))),"")</f>
        <v/>
      </c>
      <c r="Z3091" s="25">
        <f>IF(AND(P3091=W3091,Q3091=X3091),1,0)</f>
        <v>1</v>
      </c>
      <c r="AA3091" s="25" t="str">
        <f>IF(Z3091=0,"",IF(ISBLANK(VLOOKUP(A3091,Database!A:AA,22,FALSE)),"",VLOOKUP(A3091,Database!A:AA,22,FALSE)))</f>
        <v>Exact</v>
      </c>
      <c r="AB3091" s="25">
        <f ca="1">IFERROR(IF(AND(Y3091&lt;&gt;"",OR(V3091="Terminé",V3091="En cours")),VLOOKUP(AA3091,Setup_ScoreExactBonus!A:D,4,FALSE),0),0)</f>
        <v>0</v>
      </c>
      <c r="AC3091" s="31" t="str">
        <f t="shared" ca="1" si="9"/>
        <v/>
      </c>
      <c r="AD3091" s="31">
        <f ca="1">SUMIFS(AC$2:AC3091,D$2:D3091,D3091)*IF(R3091=0,1,2)</f>
        <v>0</v>
      </c>
    </row>
    <row r="3092" spans="1:30" x14ac:dyDescent="0.35">
      <c r="A3092" s="31">
        <f>IF(ISBLANK(B3092),"",COUNTIF(B$2:B3092,B3092))-1</f>
        <v>79</v>
      </c>
      <c r="B3092" s="31">
        <v>10</v>
      </c>
      <c r="C3092" s="10">
        <f>VLOOKUP($A3092,Database!$A:$Y,7,FALSE)</f>
        <v>46204.125</v>
      </c>
      <c r="D3092" s="31" t="str">
        <f>VLOOKUP(Pronostics!$B3092,Setup_MPP!$A:$G,3,FALSE)</f>
        <v>RandomPaul</v>
      </c>
      <c r="E3092" s="31" t="str">
        <f>VLOOKUP(Pronostics!$B3092,Setup_MPP!$A:$G,2,FALSE)</f>
        <v>Paul MONTESINOS</v>
      </c>
      <c r="F3092" s="31" t="str">
        <f>VLOOKUP($B3092,Setup_MPP!$A:$E,4,FALSE)</f>
        <v>#C4B0FF</v>
      </c>
      <c r="G3092" s="31" t="str">
        <f>VLOOKUP($B3092,Setup_MPP!$A:$E,5,FALSE)</f>
        <v>#7F66C8</v>
      </c>
      <c r="H3092" s="31" t="str">
        <f>IFERROR(IF(AND(A3092&gt;=1,A3092&lt;=104),VLOOKUP($A3092,Location!$A:$J,6,FALSE),IF(A3092=0,"Avant l'ouverture",IF(OR(A3092=105,A3092=106),"Bonus"))),"")</f>
        <v>1/16 Finale</v>
      </c>
      <c r="I3092" s="31" t="str">
        <f>IF(LEFT(H3092,4)="Tour",VLOOKUP(A3092,Database!$A:$C,3,FALSE),"")</f>
        <v/>
      </c>
      <c r="J3092" s="31" t="str">
        <f>VLOOKUP($A3092,Location!$A:$J,7,FALSE)</f>
        <v>TBD</v>
      </c>
      <c r="K3092" s="31" t="str">
        <f>IFERROR(VLOOKUP(J3092,Setup_Team!$B:$C,2,FALSE), "TDB")</f>
        <v>TDB</v>
      </c>
      <c r="L3092" s="31" t="str">
        <f>VLOOKUP($A3092,Location!$A:$J,8,FALSE)</f>
        <v>TBD</v>
      </c>
      <c r="M3092" s="31" t="str">
        <f>IFERROR(VLOOKUP(L3092,Setup_Team!$B:$C,2,FALSE), "TDB")</f>
        <v>TDB</v>
      </c>
      <c r="N3092" s="31" t="str">
        <f>VLOOKUP($A3092,Location!$A:$J,9,FALSE)</f>
        <v>Mexique City</v>
      </c>
      <c r="O3092" s="31" t="str">
        <f>VLOOKUP($A3092,Location!$A:$J,10,FALSE)</f>
        <v>Estadio Azteca</v>
      </c>
      <c r="R3092" s="31">
        <v>0</v>
      </c>
      <c r="S3092" s="25">
        <f>VLOOKUP($A3092,Database!$A:$Y,10,FALSE)</f>
        <v>0</v>
      </c>
      <c r="T3092" s="25">
        <f>VLOOKUP($A3092,Database!$A:$Y,11,FALSE)</f>
        <v>0</v>
      </c>
      <c r="U3092" s="25">
        <f>VLOOKUP($A3092,Database!$A:$Y,12,FALSE)</f>
        <v>0</v>
      </c>
      <c r="V3092" s="25" t="str">
        <f>VLOOKUP(A3092,Database!A:M,13,FALSE)</f>
        <v>À venir</v>
      </c>
      <c r="W3092" s="25" t="str">
        <f>VLOOKUP($A3092,Database!$A:$Y,20,FALSE)</f>
        <v/>
      </c>
      <c r="X3092" s="25" t="str">
        <f>VLOOKUP($A3092,Database!$A:$Y,21,FALSE)</f>
        <v/>
      </c>
      <c r="Y3092" s="25" t="str">
        <f ca="1">IF(C3092&lt;NOW(),IF(AND(P3092&gt;Q3092,W3092&gt;X3092),S3092,IF(AND(P3092=Q3092,W3092=X3092),T3092,IF(AND(P3092&lt;Q3092,W3092&lt;X3092),U3092,0))),"")</f>
        <v/>
      </c>
      <c r="Z3092" s="25">
        <f>IF(AND(P3092=W3092,Q3092=X3092),1,0)</f>
        <v>1</v>
      </c>
      <c r="AA3092" s="25" t="str">
        <f>IF(Z3092=0,"",IF(ISBLANK(VLOOKUP(A3092,Database!A:AA,22,FALSE)),"",VLOOKUP(A3092,Database!A:AA,22,FALSE)))</f>
        <v>Exact</v>
      </c>
      <c r="AB3092" s="25">
        <f ca="1">IFERROR(IF(AND(Y3092&lt;&gt;"",OR(V3092="Terminé",V3092="En cours")),VLOOKUP(AA3092,Setup_ScoreExactBonus!A:D,4,FALSE),0),0)</f>
        <v>0</v>
      </c>
      <c r="AC3092" s="31" t="str">
        <f t="shared" ca="1" si="9"/>
        <v/>
      </c>
      <c r="AD3092" s="31">
        <f ca="1">SUMIFS(AC$2:AC3092,D$2:D3092,D3092)*IF(R3092=0,1,2)</f>
        <v>0</v>
      </c>
    </row>
    <row r="3093" spans="1:30" x14ac:dyDescent="0.35">
      <c r="A3093" s="31">
        <f>IF(ISBLANK(B3093),"",COUNTIF(B$2:B3093,B3093))-1</f>
        <v>79</v>
      </c>
      <c r="B3093" s="31">
        <v>11</v>
      </c>
      <c r="C3093" s="10">
        <f>VLOOKUP($A3093,Database!$A:$Y,7,FALSE)</f>
        <v>46204.125</v>
      </c>
      <c r="D3093" s="31" t="str">
        <f>VLOOKUP(Pronostics!$B3093,Setup_MPP!$A:$G,3,FALSE)</f>
        <v>Kinsley#8SA6T</v>
      </c>
      <c r="E3093" s="31" t="str">
        <f>VLOOKUP(Pronostics!$B3093,Setup_MPP!$A:$G,2,FALSE)</f>
        <v>Kinsley ROQUE</v>
      </c>
      <c r="F3093" s="31" t="str">
        <f>VLOOKUP($B3093,Setup_MPP!$A:$E,4,FALSE)</f>
        <v>#CBEBBA</v>
      </c>
      <c r="G3093" s="31" t="str">
        <f>VLOOKUP($B3093,Setup_MPP!$A:$E,5,FALSE)</f>
        <v>#70BC6E</v>
      </c>
      <c r="H3093" s="31" t="str">
        <f>IFERROR(IF(AND(A3093&gt;=1,A3093&lt;=104),VLOOKUP($A3093,Location!$A:$J,6,FALSE),IF(A3093=0,"Avant l'ouverture",IF(OR(A3093=105,A3093=106),"Bonus"))),"")</f>
        <v>1/16 Finale</v>
      </c>
      <c r="I3093" s="31" t="str">
        <f>IF(LEFT(H3093,4)="Tour",VLOOKUP(A3093,Database!$A:$C,3,FALSE),"")</f>
        <v/>
      </c>
      <c r="J3093" s="31" t="str">
        <f>VLOOKUP($A3093,Location!$A:$J,7,FALSE)</f>
        <v>TBD</v>
      </c>
      <c r="K3093" s="31" t="str">
        <f>IFERROR(VLOOKUP(J3093,Setup_Team!$B:$C,2,FALSE), "TDB")</f>
        <v>TDB</v>
      </c>
      <c r="L3093" s="31" t="str">
        <f>VLOOKUP($A3093,Location!$A:$J,8,FALSE)</f>
        <v>TBD</v>
      </c>
      <c r="M3093" s="31" t="str">
        <f>IFERROR(VLOOKUP(L3093,Setup_Team!$B:$C,2,FALSE), "TDB")</f>
        <v>TDB</v>
      </c>
      <c r="N3093" s="31" t="str">
        <f>VLOOKUP($A3093,Location!$A:$J,9,FALSE)</f>
        <v>Mexique City</v>
      </c>
      <c r="O3093" s="31" t="str">
        <f>VLOOKUP($A3093,Location!$A:$J,10,FALSE)</f>
        <v>Estadio Azteca</v>
      </c>
      <c r="R3093" s="31">
        <v>0</v>
      </c>
      <c r="S3093" s="25">
        <f>VLOOKUP($A3093,Database!$A:$Y,10,FALSE)</f>
        <v>0</v>
      </c>
      <c r="T3093" s="25">
        <f>VLOOKUP($A3093,Database!$A:$Y,11,FALSE)</f>
        <v>0</v>
      </c>
      <c r="U3093" s="25">
        <f>VLOOKUP($A3093,Database!$A:$Y,12,FALSE)</f>
        <v>0</v>
      </c>
      <c r="V3093" s="25" t="str">
        <f>VLOOKUP(A3093,Database!A:M,13,FALSE)</f>
        <v>À venir</v>
      </c>
      <c r="W3093" s="25" t="str">
        <f>VLOOKUP($A3093,Database!$A:$Y,20,FALSE)</f>
        <v/>
      </c>
      <c r="X3093" s="25" t="str">
        <f>VLOOKUP($A3093,Database!$A:$Y,21,FALSE)</f>
        <v/>
      </c>
      <c r="Y3093" s="25" t="str">
        <f ca="1">IF(C3093&lt;NOW(),IF(AND(P3093&gt;Q3093,W3093&gt;X3093),S3093,IF(AND(P3093=Q3093,W3093=X3093),T3093,IF(AND(P3093&lt;Q3093,W3093&lt;X3093),U3093,0))),"")</f>
        <v/>
      </c>
      <c r="Z3093" s="25">
        <f>IF(AND(P3093=W3093,Q3093=X3093),1,0)</f>
        <v>1</v>
      </c>
      <c r="AA3093" s="25" t="str">
        <f>IF(Z3093=0,"",IF(ISBLANK(VLOOKUP(A3093,Database!A:AA,22,FALSE)),"",VLOOKUP(A3093,Database!A:AA,22,FALSE)))</f>
        <v>Exact</v>
      </c>
      <c r="AB3093" s="25">
        <f ca="1">IFERROR(IF(AND(Y3093&lt;&gt;"",OR(V3093="Terminé",V3093="En cours")),VLOOKUP(AA3093,Setup_ScoreExactBonus!A:D,4,FALSE),0),0)</f>
        <v>0</v>
      </c>
      <c r="AC3093" s="31" t="str">
        <f t="shared" ca="1" si="9"/>
        <v/>
      </c>
      <c r="AD3093" s="31">
        <f ca="1">SUMIFS(AC$2:AC3093,D$2:D3093,D3093)*IF(R3093=0,1,2)</f>
        <v>0</v>
      </c>
    </row>
    <row r="3094" spans="1:30" x14ac:dyDescent="0.35">
      <c r="A3094" s="31">
        <f>IF(ISBLANK(B3094),"",COUNTIF(B$2:B3094,B3094))-1</f>
        <v>79</v>
      </c>
      <c r="B3094" s="31">
        <v>12</v>
      </c>
      <c r="C3094" s="10">
        <f>VLOOKUP($A3094,Database!$A:$Y,7,FALSE)</f>
        <v>46204.125</v>
      </c>
      <c r="D3094" s="31" t="str">
        <f>VLOOKUP(Pronostics!$B3094,Setup_MPP!$A:$G,3,FALSE)</f>
        <v>Jaouad1</v>
      </c>
      <c r="E3094" s="31" t="str">
        <f>VLOOKUP(Pronostics!$B3094,Setup_MPP!$A:$G,2,FALSE)</f>
        <v>Jaouad SETTI</v>
      </c>
      <c r="F3094" s="31" t="str">
        <f>VLOOKUP($B3094,Setup_MPP!$A:$E,4,FALSE)</f>
        <v>#C2D4FF</v>
      </c>
      <c r="G3094" s="31" t="str">
        <f>VLOOKUP($B3094,Setup_MPP!$A:$E,5,FALSE)</f>
        <v>#6586D5</v>
      </c>
      <c r="H3094" s="31" t="str">
        <f>IFERROR(IF(AND(A3094&gt;=1,A3094&lt;=104),VLOOKUP($A3094,Location!$A:$J,6,FALSE),IF(A3094=0,"Avant l'ouverture",IF(OR(A3094=105,A3094=106),"Bonus"))),"")</f>
        <v>1/16 Finale</v>
      </c>
      <c r="I3094" s="31" t="str">
        <f>IF(LEFT(H3094,4)="Tour",VLOOKUP(A3094,Database!$A:$C,3,FALSE),"")</f>
        <v/>
      </c>
      <c r="J3094" s="31" t="str">
        <f>VLOOKUP($A3094,Location!$A:$J,7,FALSE)</f>
        <v>TBD</v>
      </c>
      <c r="K3094" s="31" t="str">
        <f>IFERROR(VLOOKUP(J3094,Setup_Team!$B:$C,2,FALSE), "TDB")</f>
        <v>TDB</v>
      </c>
      <c r="L3094" s="31" t="str">
        <f>VLOOKUP($A3094,Location!$A:$J,8,FALSE)</f>
        <v>TBD</v>
      </c>
      <c r="M3094" s="31" t="str">
        <f>IFERROR(VLOOKUP(L3094,Setup_Team!$B:$C,2,FALSE), "TDB")</f>
        <v>TDB</v>
      </c>
      <c r="N3094" s="31" t="str">
        <f>VLOOKUP($A3094,Location!$A:$J,9,FALSE)</f>
        <v>Mexique City</v>
      </c>
      <c r="O3094" s="31" t="str">
        <f>VLOOKUP($A3094,Location!$A:$J,10,FALSE)</f>
        <v>Estadio Azteca</v>
      </c>
      <c r="R3094" s="31">
        <v>0</v>
      </c>
      <c r="S3094" s="25">
        <f>VLOOKUP($A3094,Database!$A:$Y,10,FALSE)</f>
        <v>0</v>
      </c>
      <c r="T3094" s="25">
        <f>VLOOKUP($A3094,Database!$A:$Y,11,FALSE)</f>
        <v>0</v>
      </c>
      <c r="U3094" s="25">
        <f>VLOOKUP($A3094,Database!$A:$Y,12,FALSE)</f>
        <v>0</v>
      </c>
      <c r="V3094" s="25" t="str">
        <f>VLOOKUP(A3094,Database!A:M,13,FALSE)</f>
        <v>À venir</v>
      </c>
      <c r="W3094" s="25" t="str">
        <f>VLOOKUP($A3094,Database!$A:$Y,20,FALSE)</f>
        <v/>
      </c>
      <c r="X3094" s="25" t="str">
        <f>VLOOKUP($A3094,Database!$A:$Y,21,FALSE)</f>
        <v/>
      </c>
      <c r="Y3094" s="25" t="str">
        <f ca="1">IF(C3094&lt;NOW(),IF(AND(P3094&gt;Q3094,W3094&gt;X3094),S3094,IF(AND(P3094=Q3094,W3094=X3094),T3094,IF(AND(P3094&lt;Q3094,W3094&lt;X3094),U3094,0))),"")</f>
        <v/>
      </c>
      <c r="Z3094" s="25">
        <f>IF(AND(P3094=W3094,Q3094=X3094),1,0)</f>
        <v>1</v>
      </c>
      <c r="AA3094" s="25" t="str">
        <f>IF(Z3094=0,"",IF(ISBLANK(VLOOKUP(A3094,Database!A:AA,22,FALSE)),"",VLOOKUP(A3094,Database!A:AA,22,FALSE)))</f>
        <v>Exact</v>
      </c>
      <c r="AB3094" s="25">
        <f ca="1">IFERROR(IF(AND(Y3094&lt;&gt;"",OR(V3094="Terminé",V3094="En cours")),VLOOKUP(AA3094,Setup_ScoreExactBonus!A:D,4,FALSE),0),0)</f>
        <v>0</v>
      </c>
      <c r="AC3094" s="31" t="str">
        <f t="shared" ca="1" si="9"/>
        <v/>
      </c>
      <c r="AD3094" s="31">
        <f ca="1">SUMIFS(AC$2:AC3094,D$2:D3094,D3094)*IF(R3094=0,1,2)</f>
        <v>0</v>
      </c>
    </row>
    <row r="3095" spans="1:30" x14ac:dyDescent="0.35">
      <c r="A3095" s="31">
        <f>IF(ISBLANK(B3095),"",COUNTIF(B$2:B3095,B3095))-1</f>
        <v>79</v>
      </c>
      <c r="B3095" s="31">
        <v>13</v>
      </c>
      <c r="C3095" s="10">
        <f>VLOOKUP($A3095,Database!$A:$Y,7,FALSE)</f>
        <v>46204.125</v>
      </c>
      <c r="D3095" s="31" t="str">
        <f>VLOOKUP(Pronostics!$B3095,Setup_MPP!$A:$G,3,FALSE)</f>
        <v>Julien_I</v>
      </c>
      <c r="E3095" s="31" t="str">
        <f>VLOOKUP(Pronostics!$B3095,Setup_MPP!$A:$G,2,FALSE)</f>
        <v>Julien INGE</v>
      </c>
      <c r="F3095" s="31" t="str">
        <f>VLOOKUP($B3095,Setup_MPP!$A:$E,4,FALSE)</f>
        <v>#C1E0EF</v>
      </c>
      <c r="G3095" s="31" t="str">
        <f>VLOOKUP($B3095,Setup_MPP!$A:$E,5,FALSE)</f>
        <v>#4F91B2</v>
      </c>
      <c r="H3095" s="31" t="str">
        <f>IFERROR(IF(AND(A3095&gt;=1,A3095&lt;=104),VLOOKUP($A3095,Location!$A:$J,6,FALSE),IF(A3095=0,"Avant l'ouverture",IF(OR(A3095=105,A3095=106),"Bonus"))),"")</f>
        <v>1/16 Finale</v>
      </c>
      <c r="I3095" s="31" t="str">
        <f>IF(LEFT(H3095,4)="Tour",VLOOKUP(A3095,Database!$A:$C,3,FALSE),"")</f>
        <v/>
      </c>
      <c r="J3095" s="31" t="str">
        <f>VLOOKUP($A3095,Location!$A:$J,7,FALSE)</f>
        <v>TBD</v>
      </c>
      <c r="K3095" s="31" t="str">
        <f>IFERROR(VLOOKUP(J3095,Setup_Team!$B:$C,2,FALSE), "TDB")</f>
        <v>TDB</v>
      </c>
      <c r="L3095" s="31" t="str">
        <f>VLOOKUP($A3095,Location!$A:$J,8,FALSE)</f>
        <v>TBD</v>
      </c>
      <c r="M3095" s="31" t="str">
        <f>IFERROR(VLOOKUP(L3095,Setup_Team!$B:$C,2,FALSE), "TDB")</f>
        <v>TDB</v>
      </c>
      <c r="N3095" s="31" t="str">
        <f>VLOOKUP($A3095,Location!$A:$J,9,FALSE)</f>
        <v>Mexique City</v>
      </c>
      <c r="O3095" s="31" t="str">
        <f>VLOOKUP($A3095,Location!$A:$J,10,FALSE)</f>
        <v>Estadio Azteca</v>
      </c>
      <c r="R3095" s="31">
        <v>0</v>
      </c>
      <c r="S3095" s="25">
        <f>VLOOKUP($A3095,Database!$A:$Y,10,FALSE)</f>
        <v>0</v>
      </c>
      <c r="T3095" s="25">
        <f>VLOOKUP($A3095,Database!$A:$Y,11,FALSE)</f>
        <v>0</v>
      </c>
      <c r="U3095" s="25">
        <f>VLOOKUP($A3095,Database!$A:$Y,12,FALSE)</f>
        <v>0</v>
      </c>
      <c r="V3095" s="25" t="str">
        <f>VLOOKUP(A3095,Database!A:M,13,FALSE)</f>
        <v>À venir</v>
      </c>
      <c r="W3095" s="25" t="str">
        <f>VLOOKUP($A3095,Database!$A:$Y,20,FALSE)</f>
        <v/>
      </c>
      <c r="X3095" s="25" t="str">
        <f>VLOOKUP($A3095,Database!$A:$Y,21,FALSE)</f>
        <v/>
      </c>
      <c r="Y3095" s="25" t="str">
        <f ca="1">IF(C3095&lt;NOW(),IF(AND(P3095&gt;Q3095,W3095&gt;X3095),S3095,IF(AND(P3095=Q3095,W3095=X3095),T3095,IF(AND(P3095&lt;Q3095,W3095&lt;X3095),U3095,0))),"")</f>
        <v/>
      </c>
      <c r="Z3095" s="25">
        <f>IF(AND(P3095=W3095,Q3095=X3095),1,0)</f>
        <v>1</v>
      </c>
      <c r="AA3095" s="25" t="str">
        <f>IF(Z3095=0,"",IF(ISBLANK(VLOOKUP(A3095,Database!A:AA,22,FALSE)),"",VLOOKUP(A3095,Database!A:AA,22,FALSE)))</f>
        <v>Exact</v>
      </c>
      <c r="AB3095" s="25">
        <f ca="1">IFERROR(IF(AND(Y3095&lt;&gt;"",OR(V3095="Terminé",V3095="En cours")),VLOOKUP(AA3095,Setup_ScoreExactBonus!A:D,4,FALSE),0),0)</f>
        <v>0</v>
      </c>
      <c r="AC3095" s="31" t="str">
        <f t="shared" ca="1" si="9"/>
        <v/>
      </c>
      <c r="AD3095" s="31">
        <f ca="1">SUMIFS(AC$2:AC3095,D$2:D3095,D3095)*IF(R3095=0,1,2)</f>
        <v>0</v>
      </c>
    </row>
    <row r="3096" spans="1:30" x14ac:dyDescent="0.35">
      <c r="A3096" s="31">
        <f>IF(ISBLANK(B3096),"",COUNTIF(B$2:B3096,B3096))-1</f>
        <v>79</v>
      </c>
      <c r="B3096" s="31">
        <v>14</v>
      </c>
      <c r="C3096" s="10">
        <f>VLOOKUP($A3096,Database!$A:$Y,7,FALSE)</f>
        <v>46204.125</v>
      </c>
      <c r="D3096" s="31" t="str">
        <f>VLOOKUP(Pronostics!$B3096,Setup_MPP!$A:$G,3,FALSE)</f>
        <v>MarieEYT</v>
      </c>
      <c r="E3096" s="31" t="str">
        <f>VLOOKUP(Pronostics!$B3096,Setup_MPP!$A:$G,2,FALSE)</f>
        <v>Marie EXBRAYAT</v>
      </c>
      <c r="F3096" s="31" t="str">
        <f>VLOOKUP($B3096,Setup_MPP!$A:$E,4,FALSE)</f>
        <v>#FFAFD2</v>
      </c>
      <c r="G3096" s="31" t="str">
        <f>VLOOKUP($B3096,Setup_MPP!$A:$E,5,FALSE)</f>
        <v>#F2589B</v>
      </c>
      <c r="H3096" s="31" t="str">
        <f>IFERROR(IF(AND(A3096&gt;=1,A3096&lt;=104),VLOOKUP($A3096,Location!$A:$J,6,FALSE),IF(A3096=0,"Avant l'ouverture",IF(OR(A3096=105,A3096=106),"Bonus"))),"")</f>
        <v>1/16 Finale</v>
      </c>
      <c r="I3096" s="31" t="str">
        <f>IF(LEFT(H3096,4)="Tour",VLOOKUP(A3096,Database!$A:$C,3,FALSE),"")</f>
        <v/>
      </c>
      <c r="J3096" s="31" t="str">
        <f>VLOOKUP($A3096,Location!$A:$J,7,FALSE)</f>
        <v>TBD</v>
      </c>
      <c r="K3096" s="31" t="str">
        <f>IFERROR(VLOOKUP(J3096,Setup_Team!$B:$C,2,FALSE), "TDB")</f>
        <v>TDB</v>
      </c>
      <c r="L3096" s="31" t="str">
        <f>VLOOKUP($A3096,Location!$A:$J,8,FALSE)</f>
        <v>TBD</v>
      </c>
      <c r="M3096" s="31" t="str">
        <f>IFERROR(VLOOKUP(L3096,Setup_Team!$B:$C,2,FALSE), "TDB")</f>
        <v>TDB</v>
      </c>
      <c r="N3096" s="31" t="str">
        <f>VLOOKUP($A3096,Location!$A:$J,9,FALSE)</f>
        <v>Mexique City</v>
      </c>
      <c r="O3096" s="31" t="str">
        <f>VLOOKUP($A3096,Location!$A:$J,10,FALSE)</f>
        <v>Estadio Azteca</v>
      </c>
      <c r="R3096" s="31">
        <v>0</v>
      </c>
      <c r="S3096" s="25">
        <f>VLOOKUP($A3096,Database!$A:$Y,10,FALSE)</f>
        <v>0</v>
      </c>
      <c r="T3096" s="25">
        <f>VLOOKUP($A3096,Database!$A:$Y,11,FALSE)</f>
        <v>0</v>
      </c>
      <c r="U3096" s="25">
        <f>VLOOKUP($A3096,Database!$A:$Y,12,FALSE)</f>
        <v>0</v>
      </c>
      <c r="V3096" s="25" t="str">
        <f>VLOOKUP(A3096,Database!A:M,13,FALSE)</f>
        <v>À venir</v>
      </c>
      <c r="W3096" s="25" t="str">
        <f>VLOOKUP($A3096,Database!$A:$Y,20,FALSE)</f>
        <v/>
      </c>
      <c r="X3096" s="25" t="str">
        <f>VLOOKUP($A3096,Database!$A:$Y,21,FALSE)</f>
        <v/>
      </c>
      <c r="Y3096" s="25" t="str">
        <f ca="1">IF(C3096&lt;NOW(),IF(AND(P3096&gt;Q3096,W3096&gt;X3096),S3096,IF(AND(P3096=Q3096,W3096=X3096),T3096,IF(AND(P3096&lt;Q3096,W3096&lt;X3096),U3096,0))),"")</f>
        <v/>
      </c>
      <c r="Z3096" s="25">
        <f>IF(AND(P3096=W3096,Q3096=X3096),1,0)</f>
        <v>1</v>
      </c>
      <c r="AA3096" s="25" t="str">
        <f>IF(Z3096=0,"",IF(ISBLANK(VLOOKUP(A3096,Database!A:AA,22,FALSE)),"",VLOOKUP(A3096,Database!A:AA,22,FALSE)))</f>
        <v>Exact</v>
      </c>
      <c r="AB3096" s="25">
        <f ca="1">IFERROR(IF(AND(Y3096&lt;&gt;"",OR(V3096="Terminé",V3096="En cours")),VLOOKUP(AA3096,Setup_ScoreExactBonus!A:D,4,FALSE),0),0)</f>
        <v>0</v>
      </c>
      <c r="AC3096" s="31" t="str">
        <f t="shared" ca="1" si="9"/>
        <v/>
      </c>
      <c r="AD3096" s="31">
        <f ca="1">SUMIFS(AC$2:AC3096,D$2:D3096,D3096)*IF(R3096=0,1,2)</f>
        <v>0</v>
      </c>
    </row>
    <row r="3097" spans="1:30" x14ac:dyDescent="0.35">
      <c r="A3097" s="31">
        <f>IF(ISBLANK(B3097),"",COUNTIF(B$2:B3097,B3097))-1</f>
        <v>79</v>
      </c>
      <c r="B3097" s="31">
        <v>15</v>
      </c>
      <c r="C3097" s="10">
        <f>VLOOKUP($A3097,Database!$A:$Y,7,FALSE)</f>
        <v>46204.125</v>
      </c>
      <c r="D3097" s="31" t="str">
        <f>VLOOKUP(Pronostics!$B3097,Setup_MPP!$A:$G,3,FALSE)</f>
        <v>Amine#8UL9R</v>
      </c>
      <c r="E3097" s="31" t="str">
        <f>VLOOKUP(Pronostics!$B3097,Setup_MPP!$A:$G,2,FALSE)</f>
        <v>Amine ZARROUKI</v>
      </c>
      <c r="F3097" s="31" t="str">
        <f>VLOOKUP($B3097,Setup_MPP!$A:$E,4,FALSE)</f>
        <v>#FF9898</v>
      </c>
      <c r="G3097" s="31" t="str">
        <f>VLOOKUP($B3097,Setup_MPP!$A:$E,5,FALSE)</f>
        <v>#FF5D5D</v>
      </c>
      <c r="H3097" s="31" t="str">
        <f>IFERROR(IF(AND(A3097&gt;=1,A3097&lt;=104),VLOOKUP($A3097,Location!$A:$J,6,FALSE),IF(A3097=0,"Avant l'ouverture",IF(OR(A3097=105,A3097=106),"Bonus"))),"")</f>
        <v>1/16 Finale</v>
      </c>
      <c r="I3097" s="31" t="str">
        <f>IF(LEFT(H3097,4)="Tour",VLOOKUP(A3097,Database!$A:$C,3,FALSE),"")</f>
        <v/>
      </c>
      <c r="J3097" s="31" t="str">
        <f>VLOOKUP($A3097,Location!$A:$J,7,FALSE)</f>
        <v>TBD</v>
      </c>
      <c r="K3097" s="31" t="str">
        <f>IFERROR(VLOOKUP(J3097,Setup_Team!$B:$C,2,FALSE), "TDB")</f>
        <v>TDB</v>
      </c>
      <c r="L3097" s="31" t="str">
        <f>VLOOKUP($A3097,Location!$A:$J,8,FALSE)</f>
        <v>TBD</v>
      </c>
      <c r="M3097" s="31" t="str">
        <f>IFERROR(VLOOKUP(L3097,Setup_Team!$B:$C,2,FALSE), "TDB")</f>
        <v>TDB</v>
      </c>
      <c r="N3097" s="31" t="str">
        <f>VLOOKUP($A3097,Location!$A:$J,9,FALSE)</f>
        <v>Mexique City</v>
      </c>
      <c r="O3097" s="31" t="str">
        <f>VLOOKUP($A3097,Location!$A:$J,10,FALSE)</f>
        <v>Estadio Azteca</v>
      </c>
      <c r="R3097" s="31">
        <v>0</v>
      </c>
      <c r="S3097" s="25">
        <f>VLOOKUP($A3097,Database!$A:$Y,10,FALSE)</f>
        <v>0</v>
      </c>
      <c r="T3097" s="25">
        <f>VLOOKUP($A3097,Database!$A:$Y,11,FALSE)</f>
        <v>0</v>
      </c>
      <c r="U3097" s="25">
        <f>VLOOKUP($A3097,Database!$A:$Y,12,FALSE)</f>
        <v>0</v>
      </c>
      <c r="V3097" s="25" t="str">
        <f>VLOOKUP(A3097,Database!A:M,13,FALSE)</f>
        <v>À venir</v>
      </c>
      <c r="W3097" s="25" t="str">
        <f>VLOOKUP($A3097,Database!$A:$Y,20,FALSE)</f>
        <v/>
      </c>
      <c r="X3097" s="25" t="str">
        <f>VLOOKUP($A3097,Database!$A:$Y,21,FALSE)</f>
        <v/>
      </c>
      <c r="Y3097" s="25" t="str">
        <f ca="1">IF(C3097&lt;NOW(),IF(AND(P3097&gt;Q3097,W3097&gt;X3097),S3097,IF(AND(P3097=Q3097,W3097=X3097),T3097,IF(AND(P3097&lt;Q3097,W3097&lt;X3097),U3097,0))),"")</f>
        <v/>
      </c>
      <c r="Z3097" s="25">
        <f>IF(AND(P3097=W3097,Q3097=X3097),1,0)</f>
        <v>1</v>
      </c>
      <c r="AA3097" s="25" t="str">
        <f>IF(Z3097=0,"",IF(ISBLANK(VLOOKUP(A3097,Database!A:AA,22,FALSE)),"",VLOOKUP(A3097,Database!A:AA,22,FALSE)))</f>
        <v>Exact</v>
      </c>
      <c r="AB3097" s="25">
        <f ca="1">IFERROR(IF(AND(Y3097&lt;&gt;"",OR(V3097="Terminé",V3097="En cours")),VLOOKUP(AA3097,Setup_ScoreExactBonus!A:D,4,FALSE),0),0)</f>
        <v>0</v>
      </c>
      <c r="AC3097" s="31" t="str">
        <f t="shared" ca="1" si="9"/>
        <v/>
      </c>
      <c r="AD3097" s="31">
        <f ca="1">SUMIFS(AC$2:AC3097,D$2:D3097,D3097)*IF(R3097=0,1,2)</f>
        <v>0</v>
      </c>
    </row>
    <row r="3098" spans="1:30" x14ac:dyDescent="0.35">
      <c r="A3098" s="31">
        <f>IF(ISBLANK(B3098),"",COUNTIF(B$2:B3098,B3098))-1</f>
        <v>79</v>
      </c>
      <c r="B3098" s="31">
        <v>16</v>
      </c>
      <c r="C3098" s="10">
        <f>VLOOKUP($A3098,Database!$A:$Y,7,FALSE)</f>
        <v>46204.125</v>
      </c>
      <c r="D3098" s="31" t="str">
        <f>VLOOKUP(Pronostics!$B3098,Setup_MPP!$A:$G,3,FALSE)</f>
        <v>Laura#8V93E</v>
      </c>
      <c r="E3098" s="31" t="str">
        <f>VLOOKUP(Pronostics!$B3098,Setup_MPP!$A:$G,2,FALSE)</f>
        <v>Laura GIULIANO</v>
      </c>
      <c r="F3098" s="31" t="str">
        <f>VLOOKUP($B3098,Setup_MPP!$A:$E,4,FALSE)</f>
        <v>#86A4FE</v>
      </c>
      <c r="G3098" s="31" t="str">
        <f>VLOOKUP($B3098,Setup_MPP!$A:$E,5,FALSE)</f>
        <v>#3769FF</v>
      </c>
      <c r="H3098" s="31" t="str">
        <f>IFERROR(IF(AND(A3098&gt;=1,A3098&lt;=104),VLOOKUP($A3098,Location!$A:$J,6,FALSE),IF(A3098=0,"Avant l'ouverture",IF(OR(A3098=105,A3098=106),"Bonus"))),"")</f>
        <v>1/16 Finale</v>
      </c>
      <c r="I3098" s="31" t="str">
        <f>IF(LEFT(H3098,4)="Tour",VLOOKUP(A3098,Database!$A:$C,3,FALSE),"")</f>
        <v/>
      </c>
      <c r="J3098" s="31" t="str">
        <f>VLOOKUP($A3098,Location!$A:$J,7,FALSE)</f>
        <v>TBD</v>
      </c>
      <c r="K3098" s="31" t="str">
        <f>IFERROR(VLOOKUP(J3098,Setup_Team!$B:$C,2,FALSE), "TDB")</f>
        <v>TDB</v>
      </c>
      <c r="L3098" s="31" t="str">
        <f>VLOOKUP($A3098,Location!$A:$J,8,FALSE)</f>
        <v>TBD</v>
      </c>
      <c r="M3098" s="31" t="str">
        <f>IFERROR(VLOOKUP(L3098,Setup_Team!$B:$C,2,FALSE), "TDB")</f>
        <v>TDB</v>
      </c>
      <c r="N3098" s="31" t="str">
        <f>VLOOKUP($A3098,Location!$A:$J,9,FALSE)</f>
        <v>Mexique City</v>
      </c>
      <c r="O3098" s="31" t="str">
        <f>VLOOKUP($A3098,Location!$A:$J,10,FALSE)</f>
        <v>Estadio Azteca</v>
      </c>
      <c r="R3098" s="31">
        <v>0</v>
      </c>
      <c r="S3098" s="25">
        <f>VLOOKUP($A3098,Database!$A:$Y,10,FALSE)</f>
        <v>0</v>
      </c>
      <c r="T3098" s="25">
        <f>VLOOKUP($A3098,Database!$A:$Y,11,FALSE)</f>
        <v>0</v>
      </c>
      <c r="U3098" s="25">
        <f>VLOOKUP($A3098,Database!$A:$Y,12,FALSE)</f>
        <v>0</v>
      </c>
      <c r="V3098" s="25" t="str">
        <f>VLOOKUP(A3098,Database!A:M,13,FALSE)</f>
        <v>À venir</v>
      </c>
      <c r="W3098" s="25" t="str">
        <f>VLOOKUP($A3098,Database!$A:$Y,20,FALSE)</f>
        <v/>
      </c>
      <c r="X3098" s="25" t="str">
        <f>VLOOKUP($A3098,Database!$A:$Y,21,FALSE)</f>
        <v/>
      </c>
      <c r="Y3098" s="25" t="str">
        <f ca="1">IF(C3098&lt;NOW(),IF(AND(P3098&gt;Q3098,W3098&gt;X3098),S3098,IF(AND(P3098=Q3098,W3098=X3098),T3098,IF(AND(P3098&lt;Q3098,W3098&lt;X3098),U3098,0))),"")</f>
        <v/>
      </c>
      <c r="Z3098" s="25">
        <f>IF(AND(P3098=W3098,Q3098=X3098),1,0)</f>
        <v>1</v>
      </c>
      <c r="AA3098" s="25" t="str">
        <f>IF(Z3098=0,"",IF(ISBLANK(VLOOKUP(A3098,Database!A:AA,22,FALSE)),"",VLOOKUP(A3098,Database!A:AA,22,FALSE)))</f>
        <v>Exact</v>
      </c>
      <c r="AB3098" s="25">
        <f ca="1">IFERROR(IF(AND(Y3098&lt;&gt;"",OR(V3098="Terminé",V3098="En cours")),VLOOKUP(AA3098,Setup_ScoreExactBonus!A:D,4,FALSE),0),0)</f>
        <v>0</v>
      </c>
      <c r="AC3098" s="31" t="str">
        <f t="shared" ca="1" si="9"/>
        <v/>
      </c>
      <c r="AD3098" s="31">
        <f ca="1">SUMIFS(AC$2:AC3098,D$2:D3098,D3098)*IF(R3098=0,1,2)</f>
        <v>0</v>
      </c>
    </row>
    <row r="3099" spans="1:30" x14ac:dyDescent="0.35">
      <c r="A3099" s="31">
        <f>IF(ISBLANK(B3099),"",COUNTIF(B$2:B3099,B3099))-1</f>
        <v>79</v>
      </c>
      <c r="B3099" s="31">
        <v>17</v>
      </c>
      <c r="C3099" s="10">
        <f>VLOOKUP($A3099,Database!$A:$Y,7,FALSE)</f>
        <v>46204.125</v>
      </c>
      <c r="D3099" s="31" t="str">
        <f>VLOOKUP(Pronostics!$B3099,Setup_MPP!$A:$G,3,FALSE)</f>
        <v>Joueur17</v>
      </c>
      <c r="E3099" s="31" t="str">
        <f>VLOOKUP(Pronostics!$B3099,Setup_MPP!$A:$G,2,FALSE)</f>
        <v>Joueur17</v>
      </c>
      <c r="F3099" s="31" t="str">
        <f>VLOOKUP($B3099,Setup_MPP!$A:$E,4,FALSE)</f>
        <v>#FFB0B0</v>
      </c>
      <c r="G3099" s="31" t="str">
        <f>VLOOKUP($B3099,Setup_MPP!$A:$E,5,FALSE)</f>
        <v>#F25757</v>
      </c>
      <c r="H3099" s="31" t="str">
        <f>IFERROR(IF(AND(A3099&gt;=1,A3099&lt;=104),VLOOKUP($A3099,Location!$A:$J,6,FALSE),IF(A3099=0,"Avant l'ouverture",IF(OR(A3099=105,A3099=106),"Bonus"))),"")</f>
        <v>1/16 Finale</v>
      </c>
      <c r="I3099" s="31" t="str">
        <f>IF(LEFT(H3099,4)="Tour",VLOOKUP(A3099,Database!$A:$C,3,FALSE),"")</f>
        <v/>
      </c>
      <c r="J3099" s="31" t="str">
        <f>VLOOKUP($A3099,Location!$A:$J,7,FALSE)</f>
        <v>TBD</v>
      </c>
      <c r="K3099" s="31" t="str">
        <f>IFERROR(VLOOKUP(J3099,Setup_Team!$B:$C,2,FALSE), "TDB")</f>
        <v>TDB</v>
      </c>
      <c r="L3099" s="31" t="str">
        <f>VLOOKUP($A3099,Location!$A:$J,8,FALSE)</f>
        <v>TBD</v>
      </c>
      <c r="M3099" s="31" t="str">
        <f>IFERROR(VLOOKUP(L3099,Setup_Team!$B:$C,2,FALSE), "TDB")</f>
        <v>TDB</v>
      </c>
      <c r="N3099" s="31" t="str">
        <f>VLOOKUP($A3099,Location!$A:$J,9,FALSE)</f>
        <v>Mexique City</v>
      </c>
      <c r="O3099" s="31" t="str">
        <f>VLOOKUP($A3099,Location!$A:$J,10,FALSE)</f>
        <v>Estadio Azteca</v>
      </c>
      <c r="R3099" s="31">
        <v>0</v>
      </c>
      <c r="S3099" s="25">
        <f>VLOOKUP($A3099,Database!$A:$Y,10,FALSE)</f>
        <v>0</v>
      </c>
      <c r="T3099" s="25">
        <f>VLOOKUP($A3099,Database!$A:$Y,11,FALSE)</f>
        <v>0</v>
      </c>
      <c r="U3099" s="25">
        <f>VLOOKUP($A3099,Database!$A:$Y,12,FALSE)</f>
        <v>0</v>
      </c>
      <c r="V3099" s="25" t="str">
        <f>VLOOKUP(A3099,Database!A:M,13,FALSE)</f>
        <v>À venir</v>
      </c>
      <c r="W3099" s="25" t="str">
        <f>VLOOKUP($A3099,Database!$A:$Y,20,FALSE)</f>
        <v/>
      </c>
      <c r="X3099" s="25" t="str">
        <f>VLOOKUP($A3099,Database!$A:$Y,21,FALSE)</f>
        <v/>
      </c>
      <c r="Y3099" s="25" t="str">
        <f ca="1">IF(C3099&lt;NOW(),IF(AND(P3099&gt;Q3099,W3099&gt;X3099),S3099,IF(AND(P3099=Q3099,W3099=X3099),T3099,IF(AND(P3099&lt;Q3099,W3099&lt;X3099),U3099,0))),"")</f>
        <v/>
      </c>
      <c r="Z3099" s="25">
        <f>IF(AND(P3099=W3099,Q3099=X3099),1,0)</f>
        <v>1</v>
      </c>
      <c r="AA3099" s="25" t="str">
        <f>IF(Z3099=0,"",IF(ISBLANK(VLOOKUP(A3099,Database!A:AA,22,FALSE)),"",VLOOKUP(A3099,Database!A:AA,22,FALSE)))</f>
        <v>Exact</v>
      </c>
      <c r="AB3099" s="25">
        <f ca="1">IFERROR(IF(AND(Y3099&lt;&gt;"",OR(V3099="Terminé",V3099="En cours")),VLOOKUP(AA3099,Setup_ScoreExactBonus!A:D,4,FALSE),0),0)</f>
        <v>0</v>
      </c>
      <c r="AC3099" s="31" t="str">
        <f t="shared" ca="1" si="9"/>
        <v/>
      </c>
      <c r="AD3099" s="31">
        <f ca="1">SUMIFS(AC$2:AC3099,D$2:D3099,D3099)*IF(R3099=0,1,2)</f>
        <v>0</v>
      </c>
    </row>
    <row r="3100" spans="1:30" x14ac:dyDescent="0.35">
      <c r="A3100" s="31">
        <f>IF(ISBLANK(B3100),"",COUNTIF(B$2:B3100,B3100))-1</f>
        <v>79</v>
      </c>
      <c r="B3100" s="31">
        <v>18</v>
      </c>
      <c r="C3100" s="10">
        <f>VLOOKUP($A3100,Database!$A:$Y,7,FALSE)</f>
        <v>46204.125</v>
      </c>
      <c r="D3100" s="31" t="str">
        <f>VLOOKUP(Pronostics!$B3100,Setup_MPP!$A:$G,3,FALSE)</f>
        <v>Joueur18</v>
      </c>
      <c r="E3100" s="31" t="str">
        <f>VLOOKUP(Pronostics!$B3100,Setup_MPP!$A:$G,2,FALSE)</f>
        <v>Joueur18</v>
      </c>
      <c r="F3100" s="31" t="str">
        <f>VLOOKUP($B3100,Setup_MPP!$A:$E,4,FALSE)</f>
        <v>#FFC9B0</v>
      </c>
      <c r="G3100" s="31" t="str">
        <f>VLOOKUP($B3100,Setup_MPP!$A:$E,5,FALSE)</f>
        <v>#F28D57</v>
      </c>
      <c r="H3100" s="31" t="str">
        <f>IFERROR(IF(AND(A3100&gt;=1,A3100&lt;=104),VLOOKUP($A3100,Location!$A:$J,6,FALSE),IF(A3100=0,"Avant l'ouverture",IF(OR(A3100=105,A3100=106),"Bonus"))),"")</f>
        <v>1/16 Finale</v>
      </c>
      <c r="I3100" s="31" t="str">
        <f>IF(LEFT(H3100,4)="Tour",VLOOKUP(A3100,Database!$A:$C,3,FALSE),"")</f>
        <v/>
      </c>
      <c r="J3100" s="31" t="str">
        <f>VLOOKUP($A3100,Location!$A:$J,7,FALSE)</f>
        <v>TBD</v>
      </c>
      <c r="K3100" s="31" t="str">
        <f>IFERROR(VLOOKUP(J3100,Setup_Team!$B:$C,2,FALSE), "TDB")</f>
        <v>TDB</v>
      </c>
      <c r="L3100" s="31" t="str">
        <f>VLOOKUP($A3100,Location!$A:$J,8,FALSE)</f>
        <v>TBD</v>
      </c>
      <c r="M3100" s="31" t="str">
        <f>IFERROR(VLOOKUP(L3100,Setup_Team!$B:$C,2,FALSE), "TDB")</f>
        <v>TDB</v>
      </c>
      <c r="N3100" s="31" t="str">
        <f>VLOOKUP($A3100,Location!$A:$J,9,FALSE)</f>
        <v>Mexique City</v>
      </c>
      <c r="O3100" s="31" t="str">
        <f>VLOOKUP($A3100,Location!$A:$J,10,FALSE)</f>
        <v>Estadio Azteca</v>
      </c>
      <c r="R3100" s="31">
        <v>0</v>
      </c>
      <c r="S3100" s="25">
        <f>VLOOKUP($A3100,Database!$A:$Y,10,FALSE)</f>
        <v>0</v>
      </c>
      <c r="T3100" s="25">
        <f>VLOOKUP($A3100,Database!$A:$Y,11,FALSE)</f>
        <v>0</v>
      </c>
      <c r="U3100" s="25">
        <f>VLOOKUP($A3100,Database!$A:$Y,12,FALSE)</f>
        <v>0</v>
      </c>
      <c r="V3100" s="25" t="str">
        <f>VLOOKUP(A3100,Database!A:M,13,FALSE)</f>
        <v>À venir</v>
      </c>
      <c r="W3100" s="25" t="str">
        <f>VLOOKUP($A3100,Database!$A:$Y,20,FALSE)</f>
        <v/>
      </c>
      <c r="X3100" s="25" t="str">
        <f>VLOOKUP($A3100,Database!$A:$Y,21,FALSE)</f>
        <v/>
      </c>
      <c r="Y3100" s="25" t="str">
        <f ca="1">IF(C3100&lt;NOW(),IF(AND(P3100&gt;Q3100,W3100&gt;X3100),S3100,IF(AND(P3100=Q3100,W3100=X3100),T3100,IF(AND(P3100&lt;Q3100,W3100&lt;X3100),U3100,0))),"")</f>
        <v/>
      </c>
      <c r="Z3100" s="25">
        <f>IF(AND(P3100=W3100,Q3100=X3100),1,0)</f>
        <v>1</v>
      </c>
      <c r="AA3100" s="25" t="str">
        <f>IF(Z3100=0,"",IF(ISBLANK(VLOOKUP(A3100,Database!A:AA,22,FALSE)),"",VLOOKUP(A3100,Database!A:AA,22,FALSE)))</f>
        <v>Exact</v>
      </c>
      <c r="AB3100" s="25">
        <f ca="1">IFERROR(IF(AND(Y3100&lt;&gt;"",OR(V3100="Terminé",V3100="En cours")),VLOOKUP(AA3100,Setup_ScoreExactBonus!A:D,4,FALSE),0),0)</f>
        <v>0</v>
      </c>
      <c r="AC3100" s="31" t="str">
        <f t="shared" ca="1" si="9"/>
        <v/>
      </c>
      <c r="AD3100" s="31">
        <f ca="1">SUMIFS(AC$2:AC3100,D$2:D3100,D3100)*IF(R3100=0,1,2)</f>
        <v>0</v>
      </c>
    </row>
    <row r="3101" spans="1:30" x14ac:dyDescent="0.35">
      <c r="A3101" s="31">
        <f>IF(ISBLANK(B3101),"",COUNTIF(B$2:B3101,B3101))-1</f>
        <v>79</v>
      </c>
      <c r="B3101" s="31">
        <v>19</v>
      </c>
      <c r="C3101" s="10">
        <f>VLOOKUP($A3101,Database!$A:$Y,7,FALSE)</f>
        <v>46204.125</v>
      </c>
      <c r="D3101" s="31" t="str">
        <f>VLOOKUP(Pronostics!$B3101,Setup_MPP!$A:$G,3,FALSE)</f>
        <v>Joueur19</v>
      </c>
      <c r="E3101" s="31" t="str">
        <f>VLOOKUP(Pronostics!$B3101,Setup_MPP!$A:$G,2,FALSE)</f>
        <v>Joueur19</v>
      </c>
      <c r="F3101" s="31" t="str">
        <f>VLOOKUP($B3101,Setup_MPP!$A:$E,4,FALSE)</f>
        <v>#D5D5D5</v>
      </c>
      <c r="G3101" s="31" t="str">
        <f>VLOOKUP($B3101,Setup_MPP!$A:$E,5,FALSE)</f>
        <v>#727272</v>
      </c>
      <c r="H3101" s="31" t="str">
        <f>IFERROR(IF(AND(A3101&gt;=1,A3101&lt;=104),VLOOKUP($A3101,Location!$A:$J,6,FALSE),IF(A3101=0,"Avant l'ouverture",IF(OR(A3101=105,A3101=106),"Bonus"))),"")</f>
        <v>1/16 Finale</v>
      </c>
      <c r="I3101" s="31" t="str">
        <f>IF(LEFT(H3101,4)="Tour",VLOOKUP(A3101,Database!$A:$C,3,FALSE),"")</f>
        <v/>
      </c>
      <c r="J3101" s="31" t="str">
        <f>VLOOKUP($A3101,Location!$A:$J,7,FALSE)</f>
        <v>TBD</v>
      </c>
      <c r="K3101" s="31" t="str">
        <f>IFERROR(VLOOKUP(J3101,Setup_Team!$B:$C,2,FALSE), "TDB")</f>
        <v>TDB</v>
      </c>
      <c r="L3101" s="31" t="str">
        <f>VLOOKUP($A3101,Location!$A:$J,8,FALSE)</f>
        <v>TBD</v>
      </c>
      <c r="M3101" s="31" t="str">
        <f>IFERROR(VLOOKUP(L3101,Setup_Team!$B:$C,2,FALSE), "TDB")</f>
        <v>TDB</v>
      </c>
      <c r="N3101" s="31" t="str">
        <f>VLOOKUP($A3101,Location!$A:$J,9,FALSE)</f>
        <v>Mexique City</v>
      </c>
      <c r="O3101" s="31" t="str">
        <f>VLOOKUP($A3101,Location!$A:$J,10,FALSE)</f>
        <v>Estadio Azteca</v>
      </c>
      <c r="R3101" s="31">
        <v>0</v>
      </c>
      <c r="S3101" s="25">
        <f>VLOOKUP($A3101,Database!$A:$Y,10,FALSE)</f>
        <v>0</v>
      </c>
      <c r="T3101" s="25">
        <f>VLOOKUP($A3101,Database!$A:$Y,11,FALSE)</f>
        <v>0</v>
      </c>
      <c r="U3101" s="25">
        <f>VLOOKUP($A3101,Database!$A:$Y,12,FALSE)</f>
        <v>0</v>
      </c>
      <c r="V3101" s="25" t="str">
        <f>VLOOKUP(A3101,Database!A:M,13,FALSE)</f>
        <v>À venir</v>
      </c>
      <c r="W3101" s="25" t="str">
        <f>VLOOKUP($A3101,Database!$A:$Y,20,FALSE)</f>
        <v/>
      </c>
      <c r="X3101" s="25" t="str">
        <f>VLOOKUP($A3101,Database!$A:$Y,21,FALSE)</f>
        <v/>
      </c>
      <c r="Y3101" s="25" t="str">
        <f ca="1">IF(C3101&lt;NOW(),IF(AND(P3101&gt;Q3101,W3101&gt;X3101),S3101,IF(AND(P3101=Q3101,W3101=X3101),T3101,IF(AND(P3101&lt;Q3101,W3101&lt;X3101),U3101,0))),"")</f>
        <v/>
      </c>
      <c r="Z3101" s="25">
        <f>IF(AND(P3101=W3101,Q3101=X3101),1,0)</f>
        <v>1</v>
      </c>
      <c r="AA3101" s="25" t="str">
        <f>IF(Z3101=0,"",IF(ISBLANK(VLOOKUP(A3101,Database!A:AA,22,FALSE)),"",VLOOKUP(A3101,Database!A:AA,22,FALSE)))</f>
        <v>Exact</v>
      </c>
      <c r="AB3101" s="25">
        <f ca="1">IFERROR(IF(AND(Y3101&lt;&gt;"",OR(V3101="Terminé",V3101="En cours")),VLOOKUP(AA3101,Setup_ScoreExactBonus!A:D,4,FALSE),0),0)</f>
        <v>0</v>
      </c>
      <c r="AC3101" s="31" t="str">
        <f t="shared" ref="AC3101:AC3164" ca="1" si="10">IF(Y3101&lt;&gt;"", Y3101 + IF(Z3101=1,AB3101, 0), "")</f>
        <v/>
      </c>
      <c r="AD3101" s="31">
        <f ca="1">SUMIFS(AC$2:AC3101,D$2:D3101,D3101)*IF(R3101=0,1,2)</f>
        <v>0</v>
      </c>
    </row>
    <row r="3102" spans="1:30" x14ac:dyDescent="0.35">
      <c r="A3102" s="31">
        <f>IF(ISBLANK(B3102),"",COUNTIF(B$2:B3102,B3102))-1</f>
        <v>79</v>
      </c>
      <c r="B3102" s="31">
        <v>20</v>
      </c>
      <c r="C3102" s="10">
        <f>VLOOKUP($A3102,Database!$A:$Y,7,FALSE)</f>
        <v>46204.125</v>
      </c>
      <c r="D3102" s="31" t="str">
        <f>VLOOKUP(Pronostics!$B3102,Setup_MPP!$A:$G,3,FALSE)</f>
        <v>Joueur20</v>
      </c>
      <c r="E3102" s="31" t="str">
        <f>VLOOKUP(Pronostics!$B3102,Setup_MPP!$A:$G,2,FALSE)</f>
        <v>Joueur20</v>
      </c>
      <c r="F3102" s="31" t="str">
        <f>VLOOKUP($B3102,Setup_MPP!$A:$E,4,FALSE)</f>
        <v>#D5D5D5</v>
      </c>
      <c r="G3102" s="31" t="str">
        <f>VLOOKUP($B3102,Setup_MPP!$A:$E,5,FALSE)</f>
        <v>#727272</v>
      </c>
      <c r="H3102" s="31" t="str">
        <f>IFERROR(IF(AND(A3102&gt;=1,A3102&lt;=104),VLOOKUP($A3102,Location!$A:$J,6,FALSE),IF(A3102=0,"Avant l'ouverture",IF(OR(A3102=105,A3102=106),"Bonus"))),"")</f>
        <v>1/16 Finale</v>
      </c>
      <c r="I3102" s="31" t="str">
        <f>IF(LEFT(H3102,4)="Tour",VLOOKUP(A3102,Database!$A:$C,3,FALSE),"")</f>
        <v/>
      </c>
      <c r="J3102" s="31" t="str">
        <f>VLOOKUP($A3102,Location!$A:$J,7,FALSE)</f>
        <v>TBD</v>
      </c>
      <c r="K3102" s="31" t="str">
        <f>IFERROR(VLOOKUP(J3102,Setup_Team!$B:$C,2,FALSE), "TDB")</f>
        <v>TDB</v>
      </c>
      <c r="L3102" s="31" t="str">
        <f>VLOOKUP($A3102,Location!$A:$J,8,FALSE)</f>
        <v>TBD</v>
      </c>
      <c r="M3102" s="31" t="str">
        <f>IFERROR(VLOOKUP(L3102,Setup_Team!$B:$C,2,FALSE), "TDB")</f>
        <v>TDB</v>
      </c>
      <c r="N3102" s="31" t="str">
        <f>VLOOKUP($A3102,Location!$A:$J,9,FALSE)</f>
        <v>Mexique City</v>
      </c>
      <c r="O3102" s="31" t="str">
        <f>VLOOKUP($A3102,Location!$A:$J,10,FALSE)</f>
        <v>Estadio Azteca</v>
      </c>
      <c r="R3102" s="31">
        <v>0</v>
      </c>
      <c r="S3102" s="25">
        <f>VLOOKUP($A3102,Database!$A:$Y,10,FALSE)</f>
        <v>0</v>
      </c>
      <c r="T3102" s="25">
        <f>VLOOKUP($A3102,Database!$A:$Y,11,FALSE)</f>
        <v>0</v>
      </c>
      <c r="U3102" s="25">
        <f>VLOOKUP($A3102,Database!$A:$Y,12,FALSE)</f>
        <v>0</v>
      </c>
      <c r="V3102" s="25" t="str">
        <f>VLOOKUP(A3102,Database!A:M,13,FALSE)</f>
        <v>À venir</v>
      </c>
      <c r="W3102" s="25" t="str">
        <f>VLOOKUP($A3102,Database!$A:$Y,20,FALSE)</f>
        <v/>
      </c>
      <c r="X3102" s="25" t="str">
        <f>VLOOKUP($A3102,Database!$A:$Y,21,FALSE)</f>
        <v/>
      </c>
      <c r="Y3102" s="25" t="str">
        <f ca="1">IF(C3102&lt;NOW(),IF(AND(P3102&gt;Q3102,W3102&gt;X3102),S3102,IF(AND(P3102=Q3102,W3102=X3102),T3102,IF(AND(P3102&lt;Q3102,W3102&lt;X3102),U3102,0))),"")</f>
        <v/>
      </c>
      <c r="Z3102" s="25">
        <f>IF(AND(P3102=W3102,Q3102=X3102),1,0)</f>
        <v>1</v>
      </c>
      <c r="AA3102" s="25" t="str">
        <f>IF(Z3102=0,"",IF(ISBLANK(VLOOKUP(A3102,Database!A:AA,22,FALSE)),"",VLOOKUP(A3102,Database!A:AA,22,FALSE)))</f>
        <v>Exact</v>
      </c>
      <c r="AB3102" s="25">
        <f ca="1">IFERROR(IF(AND(Y3102&lt;&gt;"",OR(V3102="Terminé",V3102="En cours")),VLOOKUP(AA3102,Setup_ScoreExactBonus!A:D,4,FALSE),0),0)</f>
        <v>0</v>
      </c>
      <c r="AC3102" s="31" t="str">
        <f t="shared" ca="1" si="10"/>
        <v/>
      </c>
      <c r="AD3102" s="31">
        <f ca="1">SUMIFS(AC$2:AC3102,D$2:D3102,D3102)*IF(R3102=0,1,2)</f>
        <v>0</v>
      </c>
    </row>
    <row r="3103" spans="1:30" x14ac:dyDescent="0.35">
      <c r="A3103" s="31">
        <f>IF(ISBLANK(B3103),"",COUNTIF(B$2:B3103,B3103))-1</f>
        <v>79</v>
      </c>
      <c r="B3103" s="31">
        <v>21</v>
      </c>
      <c r="C3103" s="10">
        <f>VLOOKUP($A3103,Database!$A:$Y,7,FALSE)</f>
        <v>46204.125</v>
      </c>
      <c r="D3103" s="31" t="str">
        <f>VLOOKUP(Pronostics!$B3103,Setup_MPP!$A:$G,3,FALSE)</f>
        <v>Joueur21</v>
      </c>
      <c r="E3103" s="31" t="str">
        <f>VLOOKUP(Pronostics!$B3103,Setup_MPP!$A:$G,2,FALSE)</f>
        <v>Joueur21</v>
      </c>
      <c r="F3103" s="31" t="str">
        <f>VLOOKUP($B3103,Setup_MPP!$A:$E,4,FALSE)</f>
        <v>#D5D5D5</v>
      </c>
      <c r="G3103" s="31" t="str">
        <f>VLOOKUP($B3103,Setup_MPP!$A:$E,5,FALSE)</f>
        <v>#727272</v>
      </c>
      <c r="H3103" s="31" t="str">
        <f>IFERROR(IF(AND(A3103&gt;=1,A3103&lt;=104),VLOOKUP($A3103,Location!$A:$J,6,FALSE),IF(A3103=0,"Avant l'ouverture",IF(OR(A3103=105,A3103=106),"Bonus"))),"")</f>
        <v>1/16 Finale</v>
      </c>
      <c r="I3103" s="31" t="str">
        <f>IF(LEFT(H3103,4)="Tour",VLOOKUP(A3103,Database!$A:$C,3,FALSE),"")</f>
        <v/>
      </c>
      <c r="J3103" s="31" t="str">
        <f>VLOOKUP($A3103,Location!$A:$J,7,FALSE)</f>
        <v>TBD</v>
      </c>
      <c r="K3103" s="31" t="str">
        <f>IFERROR(VLOOKUP(J3103,Setup_Team!$B:$C,2,FALSE), "TDB")</f>
        <v>TDB</v>
      </c>
      <c r="L3103" s="31" t="str">
        <f>VLOOKUP($A3103,Location!$A:$J,8,FALSE)</f>
        <v>TBD</v>
      </c>
      <c r="M3103" s="31" t="str">
        <f>IFERROR(VLOOKUP(L3103,Setup_Team!$B:$C,2,FALSE), "TDB")</f>
        <v>TDB</v>
      </c>
      <c r="N3103" s="31" t="str">
        <f>VLOOKUP($A3103,Location!$A:$J,9,FALSE)</f>
        <v>Mexique City</v>
      </c>
      <c r="O3103" s="31" t="str">
        <f>VLOOKUP($A3103,Location!$A:$J,10,FALSE)</f>
        <v>Estadio Azteca</v>
      </c>
      <c r="R3103" s="31">
        <v>0</v>
      </c>
      <c r="S3103" s="25">
        <f>VLOOKUP($A3103,Database!$A:$Y,10,FALSE)</f>
        <v>0</v>
      </c>
      <c r="T3103" s="25">
        <f>VLOOKUP($A3103,Database!$A:$Y,11,FALSE)</f>
        <v>0</v>
      </c>
      <c r="U3103" s="25">
        <f>VLOOKUP($A3103,Database!$A:$Y,12,FALSE)</f>
        <v>0</v>
      </c>
      <c r="V3103" s="25" t="str">
        <f>VLOOKUP(A3103,Database!A:M,13,FALSE)</f>
        <v>À venir</v>
      </c>
      <c r="W3103" s="25" t="str">
        <f>VLOOKUP($A3103,Database!$A:$Y,20,FALSE)</f>
        <v/>
      </c>
      <c r="X3103" s="25" t="str">
        <f>VLOOKUP($A3103,Database!$A:$Y,21,FALSE)</f>
        <v/>
      </c>
      <c r="Y3103" s="25" t="str">
        <f ca="1">IF(C3103&lt;NOW(),IF(AND(P3103&gt;Q3103,W3103&gt;X3103),S3103,IF(AND(P3103=Q3103,W3103=X3103),T3103,IF(AND(P3103&lt;Q3103,W3103&lt;X3103),U3103,0))),"")</f>
        <v/>
      </c>
      <c r="Z3103" s="25">
        <f>IF(AND(P3103=W3103,Q3103=X3103),1,0)</f>
        <v>1</v>
      </c>
      <c r="AA3103" s="25" t="str">
        <f>IF(Z3103=0,"",IF(ISBLANK(VLOOKUP(A3103,Database!A:AA,22,FALSE)),"",VLOOKUP(A3103,Database!A:AA,22,FALSE)))</f>
        <v>Exact</v>
      </c>
      <c r="AB3103" s="25">
        <f ca="1">IFERROR(IF(AND(Y3103&lt;&gt;"",OR(V3103="Terminé",V3103="En cours")),VLOOKUP(AA3103,Setup_ScoreExactBonus!A:D,4,FALSE),0),0)</f>
        <v>0</v>
      </c>
      <c r="AC3103" s="31" t="str">
        <f t="shared" ca="1" si="10"/>
        <v/>
      </c>
      <c r="AD3103" s="31">
        <f ca="1">SUMIFS(AC$2:AC3103,D$2:D3103,D3103)*IF(R3103=0,1,2)</f>
        <v>0</v>
      </c>
    </row>
    <row r="3104" spans="1:30" x14ac:dyDescent="0.35">
      <c r="A3104" s="31">
        <f>IF(ISBLANK(B3104),"",COUNTIF(B$2:B3104,B3104))-1</f>
        <v>79</v>
      </c>
      <c r="B3104" s="31">
        <v>22</v>
      </c>
      <c r="C3104" s="10">
        <f>VLOOKUP($A3104,Database!$A:$Y,7,FALSE)</f>
        <v>46204.125</v>
      </c>
      <c r="D3104" s="31" t="str">
        <f>VLOOKUP(Pronostics!$B3104,Setup_MPP!$A:$G,3,FALSE)</f>
        <v>Joueur22</v>
      </c>
      <c r="E3104" s="31" t="str">
        <f>VLOOKUP(Pronostics!$B3104,Setup_MPP!$A:$G,2,FALSE)</f>
        <v>Joueur22</v>
      </c>
      <c r="F3104" s="31" t="str">
        <f>VLOOKUP($B3104,Setup_MPP!$A:$E,4,FALSE)</f>
        <v>#D5D5D5</v>
      </c>
      <c r="G3104" s="31" t="str">
        <f>VLOOKUP($B3104,Setup_MPP!$A:$E,5,FALSE)</f>
        <v>#727272</v>
      </c>
      <c r="H3104" s="31" t="str">
        <f>IFERROR(IF(AND(A3104&gt;=1,A3104&lt;=104),VLOOKUP($A3104,Location!$A:$J,6,FALSE),IF(A3104=0,"Avant l'ouverture",IF(OR(A3104=105,A3104=106),"Bonus"))),"")</f>
        <v>1/16 Finale</v>
      </c>
      <c r="I3104" s="31" t="str">
        <f>IF(LEFT(H3104,4)="Tour",VLOOKUP(A3104,Database!$A:$C,3,FALSE),"")</f>
        <v/>
      </c>
      <c r="J3104" s="31" t="str">
        <f>VLOOKUP($A3104,Location!$A:$J,7,FALSE)</f>
        <v>TBD</v>
      </c>
      <c r="K3104" s="31" t="str">
        <f>IFERROR(VLOOKUP(J3104,Setup_Team!$B:$C,2,FALSE), "TDB")</f>
        <v>TDB</v>
      </c>
      <c r="L3104" s="31" t="str">
        <f>VLOOKUP($A3104,Location!$A:$J,8,FALSE)</f>
        <v>TBD</v>
      </c>
      <c r="M3104" s="31" t="str">
        <f>IFERROR(VLOOKUP(L3104,Setup_Team!$B:$C,2,FALSE), "TDB")</f>
        <v>TDB</v>
      </c>
      <c r="N3104" s="31" t="str">
        <f>VLOOKUP($A3104,Location!$A:$J,9,FALSE)</f>
        <v>Mexique City</v>
      </c>
      <c r="O3104" s="31" t="str">
        <f>VLOOKUP($A3104,Location!$A:$J,10,FALSE)</f>
        <v>Estadio Azteca</v>
      </c>
      <c r="R3104" s="31">
        <v>0</v>
      </c>
      <c r="S3104" s="25">
        <f>VLOOKUP($A3104,Database!$A:$Y,10,FALSE)</f>
        <v>0</v>
      </c>
      <c r="T3104" s="25">
        <f>VLOOKUP($A3104,Database!$A:$Y,11,FALSE)</f>
        <v>0</v>
      </c>
      <c r="U3104" s="25">
        <f>VLOOKUP($A3104,Database!$A:$Y,12,FALSE)</f>
        <v>0</v>
      </c>
      <c r="V3104" s="25" t="str">
        <f>VLOOKUP(A3104,Database!A:M,13,FALSE)</f>
        <v>À venir</v>
      </c>
      <c r="W3104" s="25" t="str">
        <f>VLOOKUP($A3104,Database!$A:$Y,20,FALSE)</f>
        <v/>
      </c>
      <c r="X3104" s="25" t="str">
        <f>VLOOKUP($A3104,Database!$A:$Y,21,FALSE)</f>
        <v/>
      </c>
      <c r="Y3104" s="25" t="str">
        <f ca="1">IF(C3104&lt;NOW(),IF(AND(P3104&gt;Q3104,W3104&gt;X3104),S3104,IF(AND(P3104=Q3104,W3104=X3104),T3104,IF(AND(P3104&lt;Q3104,W3104&lt;X3104),U3104,0))),"")</f>
        <v/>
      </c>
      <c r="Z3104" s="25">
        <f>IF(AND(P3104=W3104,Q3104=X3104),1,0)</f>
        <v>1</v>
      </c>
      <c r="AA3104" s="25" t="str">
        <f>IF(Z3104=0,"",IF(ISBLANK(VLOOKUP(A3104,Database!A:AA,22,FALSE)),"",VLOOKUP(A3104,Database!A:AA,22,FALSE)))</f>
        <v>Exact</v>
      </c>
      <c r="AB3104" s="25">
        <f ca="1">IFERROR(IF(AND(Y3104&lt;&gt;"",OR(V3104="Terminé",V3104="En cours")),VLOOKUP(AA3104,Setup_ScoreExactBonus!A:D,4,FALSE),0),0)</f>
        <v>0</v>
      </c>
      <c r="AC3104" s="31" t="str">
        <f t="shared" ca="1" si="10"/>
        <v/>
      </c>
      <c r="AD3104" s="31">
        <f ca="1">SUMIFS(AC$2:AC3104,D$2:D3104,D3104)*IF(R3104=0,1,2)</f>
        <v>0</v>
      </c>
    </row>
    <row r="3105" spans="1:30" x14ac:dyDescent="0.35">
      <c r="A3105" s="31">
        <f>IF(ISBLANK(B3105),"",COUNTIF(B$2:B3105,B3105))-1</f>
        <v>79</v>
      </c>
      <c r="B3105" s="31">
        <v>23</v>
      </c>
      <c r="C3105" s="10">
        <f>VLOOKUP($A3105,Database!$A:$Y,7,FALSE)</f>
        <v>46204.125</v>
      </c>
      <c r="D3105" s="31" t="str">
        <f>VLOOKUP(Pronostics!$B3105,Setup_MPP!$A:$G,3,FALSE)</f>
        <v>Joueur23</v>
      </c>
      <c r="E3105" s="31" t="str">
        <f>VLOOKUP(Pronostics!$B3105,Setup_MPP!$A:$G,2,FALSE)</f>
        <v>Joueur23</v>
      </c>
      <c r="F3105" s="31" t="str">
        <f>VLOOKUP($B3105,Setup_MPP!$A:$E,4,FALSE)</f>
        <v>#D5D5D5</v>
      </c>
      <c r="G3105" s="31" t="str">
        <f>VLOOKUP($B3105,Setup_MPP!$A:$E,5,FALSE)</f>
        <v>#727272</v>
      </c>
      <c r="H3105" s="31" t="str">
        <f>IFERROR(IF(AND(A3105&gt;=1,A3105&lt;=104),VLOOKUP($A3105,Location!$A:$J,6,FALSE),IF(A3105=0,"Avant l'ouverture",IF(OR(A3105=105,A3105=106),"Bonus"))),"")</f>
        <v>1/16 Finale</v>
      </c>
      <c r="I3105" s="31" t="str">
        <f>IF(LEFT(H3105,4)="Tour",VLOOKUP(A3105,Database!$A:$C,3,FALSE),"")</f>
        <v/>
      </c>
      <c r="J3105" s="31" t="str">
        <f>VLOOKUP($A3105,Location!$A:$J,7,FALSE)</f>
        <v>TBD</v>
      </c>
      <c r="K3105" s="31" t="str">
        <f>IFERROR(VLOOKUP(J3105,Setup_Team!$B:$C,2,FALSE), "TDB")</f>
        <v>TDB</v>
      </c>
      <c r="L3105" s="31" t="str">
        <f>VLOOKUP($A3105,Location!$A:$J,8,FALSE)</f>
        <v>TBD</v>
      </c>
      <c r="M3105" s="31" t="str">
        <f>IFERROR(VLOOKUP(L3105,Setup_Team!$B:$C,2,FALSE), "TDB")</f>
        <v>TDB</v>
      </c>
      <c r="N3105" s="31" t="str">
        <f>VLOOKUP($A3105,Location!$A:$J,9,FALSE)</f>
        <v>Mexique City</v>
      </c>
      <c r="O3105" s="31" t="str">
        <f>VLOOKUP($A3105,Location!$A:$J,10,FALSE)</f>
        <v>Estadio Azteca</v>
      </c>
      <c r="R3105" s="31">
        <v>0</v>
      </c>
      <c r="S3105" s="25">
        <f>VLOOKUP($A3105,Database!$A:$Y,10,FALSE)</f>
        <v>0</v>
      </c>
      <c r="T3105" s="25">
        <f>VLOOKUP($A3105,Database!$A:$Y,11,FALSE)</f>
        <v>0</v>
      </c>
      <c r="U3105" s="25">
        <f>VLOOKUP($A3105,Database!$A:$Y,12,FALSE)</f>
        <v>0</v>
      </c>
      <c r="V3105" s="25" t="str">
        <f>VLOOKUP(A3105,Database!A:M,13,FALSE)</f>
        <v>À venir</v>
      </c>
      <c r="W3105" s="25" t="str">
        <f>VLOOKUP($A3105,Database!$A:$Y,20,FALSE)</f>
        <v/>
      </c>
      <c r="X3105" s="25" t="str">
        <f>VLOOKUP($A3105,Database!$A:$Y,21,FALSE)</f>
        <v/>
      </c>
      <c r="Y3105" s="25" t="str">
        <f ca="1">IF(C3105&lt;NOW(),IF(AND(P3105&gt;Q3105,W3105&gt;X3105),S3105,IF(AND(P3105=Q3105,W3105=X3105),T3105,IF(AND(P3105&lt;Q3105,W3105&lt;X3105),U3105,0))),"")</f>
        <v/>
      </c>
      <c r="Z3105" s="25">
        <f>IF(AND(P3105=W3105,Q3105=X3105),1,0)</f>
        <v>1</v>
      </c>
      <c r="AA3105" s="25" t="str">
        <f>IF(Z3105=0,"",IF(ISBLANK(VLOOKUP(A3105,Database!A:AA,22,FALSE)),"",VLOOKUP(A3105,Database!A:AA,22,FALSE)))</f>
        <v>Exact</v>
      </c>
      <c r="AB3105" s="25">
        <f ca="1">IFERROR(IF(AND(Y3105&lt;&gt;"",OR(V3105="Terminé",V3105="En cours")),VLOOKUP(AA3105,Setup_ScoreExactBonus!A:D,4,FALSE),0),0)</f>
        <v>0</v>
      </c>
      <c r="AC3105" s="31" t="str">
        <f t="shared" ca="1" si="10"/>
        <v/>
      </c>
      <c r="AD3105" s="31">
        <f ca="1">SUMIFS(AC$2:AC3105,D$2:D3105,D3105)*IF(R3105=0,1,2)</f>
        <v>0</v>
      </c>
    </row>
    <row r="3106" spans="1:30" x14ac:dyDescent="0.35">
      <c r="A3106" s="31">
        <f>IF(ISBLANK(B3106),"",COUNTIF(B$2:B3106,B3106))-1</f>
        <v>79</v>
      </c>
      <c r="B3106" s="31">
        <v>24</v>
      </c>
      <c r="C3106" s="10">
        <f>VLOOKUP($A3106,Database!$A:$Y,7,FALSE)</f>
        <v>46204.125</v>
      </c>
      <c r="D3106" s="31" t="str">
        <f>VLOOKUP(Pronostics!$B3106,Setup_MPP!$A:$G,3,FALSE)</f>
        <v>Joueur24</v>
      </c>
      <c r="E3106" s="31" t="str">
        <f>VLOOKUP(Pronostics!$B3106,Setup_MPP!$A:$G,2,FALSE)</f>
        <v>Joueur24</v>
      </c>
      <c r="F3106" s="31" t="str">
        <f>VLOOKUP($B3106,Setup_MPP!$A:$E,4,FALSE)</f>
        <v>#D5D5D5</v>
      </c>
      <c r="G3106" s="31" t="str">
        <f>VLOOKUP($B3106,Setup_MPP!$A:$E,5,FALSE)</f>
        <v>#727272</v>
      </c>
      <c r="H3106" s="31" t="str">
        <f>IFERROR(IF(AND(A3106&gt;=1,A3106&lt;=104),VLOOKUP($A3106,Location!$A:$J,6,FALSE),IF(A3106=0,"Avant l'ouverture",IF(OR(A3106=105,A3106=106),"Bonus"))),"")</f>
        <v>1/16 Finale</v>
      </c>
      <c r="I3106" s="31" t="str">
        <f>IF(LEFT(H3106,4)="Tour",VLOOKUP(A3106,Database!$A:$C,3,FALSE),"")</f>
        <v/>
      </c>
      <c r="J3106" s="31" t="str">
        <f>VLOOKUP($A3106,Location!$A:$J,7,FALSE)</f>
        <v>TBD</v>
      </c>
      <c r="K3106" s="31" t="str">
        <f>IFERROR(VLOOKUP(J3106,Setup_Team!$B:$C,2,FALSE), "TDB")</f>
        <v>TDB</v>
      </c>
      <c r="L3106" s="31" t="str">
        <f>VLOOKUP($A3106,Location!$A:$J,8,FALSE)</f>
        <v>TBD</v>
      </c>
      <c r="M3106" s="31" t="str">
        <f>IFERROR(VLOOKUP(L3106,Setup_Team!$B:$C,2,FALSE), "TDB")</f>
        <v>TDB</v>
      </c>
      <c r="N3106" s="31" t="str">
        <f>VLOOKUP($A3106,Location!$A:$J,9,FALSE)</f>
        <v>Mexique City</v>
      </c>
      <c r="O3106" s="31" t="str">
        <f>VLOOKUP($A3106,Location!$A:$J,10,FALSE)</f>
        <v>Estadio Azteca</v>
      </c>
      <c r="R3106" s="31">
        <v>0</v>
      </c>
      <c r="S3106" s="25">
        <f>VLOOKUP($A3106,Database!$A:$Y,10,FALSE)</f>
        <v>0</v>
      </c>
      <c r="T3106" s="25">
        <f>VLOOKUP($A3106,Database!$A:$Y,11,FALSE)</f>
        <v>0</v>
      </c>
      <c r="U3106" s="25">
        <f>VLOOKUP($A3106,Database!$A:$Y,12,FALSE)</f>
        <v>0</v>
      </c>
      <c r="V3106" s="25" t="str">
        <f>VLOOKUP(A3106,Database!A:M,13,FALSE)</f>
        <v>À venir</v>
      </c>
      <c r="W3106" s="25" t="str">
        <f>VLOOKUP($A3106,Database!$A:$Y,20,FALSE)</f>
        <v/>
      </c>
      <c r="X3106" s="25" t="str">
        <f>VLOOKUP($A3106,Database!$A:$Y,21,FALSE)</f>
        <v/>
      </c>
      <c r="Y3106" s="25" t="str">
        <f ca="1">IF(C3106&lt;NOW(),IF(AND(P3106&gt;Q3106,W3106&gt;X3106),S3106,IF(AND(P3106=Q3106,W3106=X3106),T3106,IF(AND(P3106&lt;Q3106,W3106&lt;X3106),U3106,0))),"")</f>
        <v/>
      </c>
      <c r="Z3106" s="25">
        <f>IF(AND(P3106=W3106,Q3106=X3106),1,0)</f>
        <v>1</v>
      </c>
      <c r="AA3106" s="25" t="str">
        <f>IF(Z3106=0,"",IF(ISBLANK(VLOOKUP(A3106,Database!A:AA,22,FALSE)),"",VLOOKUP(A3106,Database!A:AA,22,FALSE)))</f>
        <v>Exact</v>
      </c>
      <c r="AB3106" s="25">
        <f ca="1">IFERROR(IF(AND(Y3106&lt;&gt;"",OR(V3106="Terminé",V3106="En cours")),VLOOKUP(AA3106,Setup_ScoreExactBonus!A:D,4,FALSE),0),0)</f>
        <v>0</v>
      </c>
      <c r="AC3106" s="31" t="str">
        <f t="shared" ca="1" si="10"/>
        <v/>
      </c>
      <c r="AD3106" s="31">
        <f ca="1">SUMIFS(AC$2:AC3106,D$2:D3106,D3106)*IF(R3106=0,1,2)</f>
        <v>0</v>
      </c>
    </row>
    <row r="3107" spans="1:30" x14ac:dyDescent="0.35">
      <c r="A3107" s="31">
        <f>IF(ISBLANK(B3107),"",COUNTIF(B$2:B3107,B3107))-1</f>
        <v>79</v>
      </c>
      <c r="B3107" s="31">
        <v>25</v>
      </c>
      <c r="C3107" s="10">
        <f>VLOOKUP($A3107,Database!$A:$Y,7,FALSE)</f>
        <v>46204.125</v>
      </c>
      <c r="D3107" s="31" t="str">
        <f>VLOOKUP(Pronostics!$B3107,Setup_MPP!$A:$G,3,FALSE)</f>
        <v>Joueur25</v>
      </c>
      <c r="E3107" s="31" t="str">
        <f>VLOOKUP(Pronostics!$B3107,Setup_MPP!$A:$G,2,FALSE)</f>
        <v>Joueur25</v>
      </c>
      <c r="F3107" s="31" t="str">
        <f>VLOOKUP($B3107,Setup_MPP!$A:$E,4,FALSE)</f>
        <v>#D5D5D5</v>
      </c>
      <c r="G3107" s="31" t="str">
        <f>VLOOKUP($B3107,Setup_MPP!$A:$E,5,FALSE)</f>
        <v>#727272</v>
      </c>
      <c r="H3107" s="31" t="str">
        <f>IFERROR(IF(AND(A3107&gt;=1,A3107&lt;=104),VLOOKUP($A3107,Location!$A:$J,6,FALSE),IF(A3107=0,"Avant l'ouverture",IF(OR(A3107=105,A3107=106),"Bonus"))),"")</f>
        <v>1/16 Finale</v>
      </c>
      <c r="I3107" s="31" t="str">
        <f>IF(LEFT(H3107,4)="Tour",VLOOKUP(A3107,Database!$A:$C,3,FALSE),"")</f>
        <v/>
      </c>
      <c r="J3107" s="31" t="str">
        <f>VLOOKUP($A3107,Location!$A:$J,7,FALSE)</f>
        <v>TBD</v>
      </c>
      <c r="K3107" s="31" t="str">
        <f>IFERROR(VLOOKUP(J3107,Setup_Team!$B:$C,2,FALSE), "TDB")</f>
        <v>TDB</v>
      </c>
      <c r="L3107" s="31" t="str">
        <f>VLOOKUP($A3107,Location!$A:$J,8,FALSE)</f>
        <v>TBD</v>
      </c>
      <c r="M3107" s="31" t="str">
        <f>IFERROR(VLOOKUP(L3107,Setup_Team!$B:$C,2,FALSE), "TDB")</f>
        <v>TDB</v>
      </c>
      <c r="N3107" s="31" t="str">
        <f>VLOOKUP($A3107,Location!$A:$J,9,FALSE)</f>
        <v>Mexique City</v>
      </c>
      <c r="O3107" s="31" t="str">
        <f>VLOOKUP($A3107,Location!$A:$J,10,FALSE)</f>
        <v>Estadio Azteca</v>
      </c>
      <c r="R3107" s="31">
        <v>0</v>
      </c>
      <c r="S3107" s="25">
        <f>VLOOKUP($A3107,Database!$A:$Y,10,FALSE)</f>
        <v>0</v>
      </c>
      <c r="T3107" s="25">
        <f>VLOOKUP($A3107,Database!$A:$Y,11,FALSE)</f>
        <v>0</v>
      </c>
      <c r="U3107" s="25">
        <f>VLOOKUP($A3107,Database!$A:$Y,12,FALSE)</f>
        <v>0</v>
      </c>
      <c r="V3107" s="25" t="str">
        <f>VLOOKUP(A3107,Database!A:M,13,FALSE)</f>
        <v>À venir</v>
      </c>
      <c r="W3107" s="25" t="str">
        <f>VLOOKUP($A3107,Database!$A:$Y,20,FALSE)</f>
        <v/>
      </c>
      <c r="X3107" s="25" t="str">
        <f>VLOOKUP($A3107,Database!$A:$Y,21,FALSE)</f>
        <v/>
      </c>
      <c r="Y3107" s="25" t="str">
        <f ca="1">IF(C3107&lt;NOW(),IF(AND(P3107&gt;Q3107,W3107&gt;X3107),S3107,IF(AND(P3107=Q3107,W3107=X3107),T3107,IF(AND(P3107&lt;Q3107,W3107&lt;X3107),U3107,0))),"")</f>
        <v/>
      </c>
      <c r="Z3107" s="25">
        <f>IF(AND(P3107=W3107,Q3107=X3107),1,0)</f>
        <v>1</v>
      </c>
      <c r="AA3107" s="25" t="str">
        <f>IF(Z3107=0,"",IF(ISBLANK(VLOOKUP(A3107,Database!A:AA,22,FALSE)),"",VLOOKUP(A3107,Database!A:AA,22,FALSE)))</f>
        <v>Exact</v>
      </c>
      <c r="AB3107" s="25">
        <f ca="1">IFERROR(IF(AND(Y3107&lt;&gt;"",OR(V3107="Terminé",V3107="En cours")),VLOOKUP(AA3107,Setup_ScoreExactBonus!A:D,4,FALSE),0),0)</f>
        <v>0</v>
      </c>
      <c r="AC3107" s="31" t="str">
        <f t="shared" ca="1" si="10"/>
        <v/>
      </c>
      <c r="AD3107" s="31">
        <f ca="1">SUMIFS(AC$2:AC3107,D$2:D3107,D3107)*IF(R3107=0,1,2)</f>
        <v>0</v>
      </c>
    </row>
    <row r="3108" spans="1:30" x14ac:dyDescent="0.35">
      <c r="A3108" s="31">
        <f>IF(ISBLANK(B3108),"",COUNTIF(B$2:B3108,B3108))-1</f>
        <v>79</v>
      </c>
      <c r="B3108" s="31">
        <v>26</v>
      </c>
      <c r="C3108" s="10">
        <f>VLOOKUP($A3108,Database!$A:$Y,7,FALSE)</f>
        <v>46204.125</v>
      </c>
      <c r="D3108" s="31" t="str">
        <f>VLOOKUP(Pronostics!$B3108,Setup_MPP!$A:$G,3,FALSE)</f>
        <v>Joueur26</v>
      </c>
      <c r="E3108" s="31" t="str">
        <f>VLOOKUP(Pronostics!$B3108,Setup_MPP!$A:$G,2,FALSE)</f>
        <v>Joueur26</v>
      </c>
      <c r="F3108" s="31" t="str">
        <f>VLOOKUP($B3108,Setup_MPP!$A:$E,4,FALSE)</f>
        <v>#D5D5D5</v>
      </c>
      <c r="G3108" s="31" t="str">
        <f>VLOOKUP($B3108,Setup_MPP!$A:$E,5,FALSE)</f>
        <v>#727272</v>
      </c>
      <c r="H3108" s="31" t="str">
        <f>IFERROR(IF(AND(A3108&gt;=1,A3108&lt;=104),VLOOKUP($A3108,Location!$A:$J,6,FALSE),IF(A3108=0,"Avant l'ouverture",IF(OR(A3108=105,A3108=106),"Bonus"))),"")</f>
        <v>1/16 Finale</v>
      </c>
      <c r="I3108" s="31" t="str">
        <f>IF(LEFT(H3108,4)="Tour",VLOOKUP(A3108,Database!$A:$C,3,FALSE),"")</f>
        <v/>
      </c>
      <c r="J3108" s="31" t="str">
        <f>VLOOKUP($A3108,Location!$A:$J,7,FALSE)</f>
        <v>TBD</v>
      </c>
      <c r="K3108" s="31" t="str">
        <f>IFERROR(VLOOKUP(J3108,Setup_Team!$B:$C,2,FALSE), "TDB")</f>
        <v>TDB</v>
      </c>
      <c r="L3108" s="31" t="str">
        <f>VLOOKUP($A3108,Location!$A:$J,8,FALSE)</f>
        <v>TBD</v>
      </c>
      <c r="M3108" s="31" t="str">
        <f>IFERROR(VLOOKUP(L3108,Setup_Team!$B:$C,2,FALSE), "TDB")</f>
        <v>TDB</v>
      </c>
      <c r="N3108" s="31" t="str">
        <f>VLOOKUP($A3108,Location!$A:$J,9,FALSE)</f>
        <v>Mexique City</v>
      </c>
      <c r="O3108" s="31" t="str">
        <f>VLOOKUP($A3108,Location!$A:$J,10,FALSE)</f>
        <v>Estadio Azteca</v>
      </c>
      <c r="R3108" s="31">
        <v>0</v>
      </c>
      <c r="S3108" s="25">
        <f>VLOOKUP($A3108,Database!$A:$Y,10,FALSE)</f>
        <v>0</v>
      </c>
      <c r="T3108" s="25">
        <f>VLOOKUP($A3108,Database!$A:$Y,11,FALSE)</f>
        <v>0</v>
      </c>
      <c r="U3108" s="25">
        <f>VLOOKUP($A3108,Database!$A:$Y,12,FALSE)</f>
        <v>0</v>
      </c>
      <c r="V3108" s="25" t="str">
        <f>VLOOKUP(A3108,Database!A:M,13,FALSE)</f>
        <v>À venir</v>
      </c>
      <c r="W3108" s="25" t="str">
        <f>VLOOKUP($A3108,Database!$A:$Y,20,FALSE)</f>
        <v/>
      </c>
      <c r="X3108" s="25" t="str">
        <f>VLOOKUP($A3108,Database!$A:$Y,21,FALSE)</f>
        <v/>
      </c>
      <c r="Y3108" s="25" t="str">
        <f ca="1">IF(C3108&lt;NOW(),IF(AND(P3108&gt;Q3108,W3108&gt;X3108),S3108,IF(AND(P3108=Q3108,W3108=X3108),T3108,IF(AND(P3108&lt;Q3108,W3108&lt;X3108),U3108,0))),"")</f>
        <v/>
      </c>
      <c r="Z3108" s="25">
        <f>IF(AND(P3108=W3108,Q3108=X3108),1,0)</f>
        <v>1</v>
      </c>
      <c r="AA3108" s="25" t="str">
        <f>IF(Z3108=0,"",IF(ISBLANK(VLOOKUP(A3108,Database!A:AA,22,FALSE)),"",VLOOKUP(A3108,Database!A:AA,22,FALSE)))</f>
        <v>Exact</v>
      </c>
      <c r="AB3108" s="25">
        <f ca="1">IFERROR(IF(AND(Y3108&lt;&gt;"",OR(V3108="Terminé",V3108="En cours")),VLOOKUP(AA3108,Setup_ScoreExactBonus!A:D,4,FALSE),0),0)</f>
        <v>0</v>
      </c>
      <c r="AC3108" s="31" t="str">
        <f t="shared" ca="1" si="10"/>
        <v/>
      </c>
      <c r="AD3108" s="31">
        <f ca="1">SUMIFS(AC$2:AC3108,D$2:D3108,D3108)*IF(R3108=0,1,2)</f>
        <v>0</v>
      </c>
    </row>
    <row r="3109" spans="1:30" x14ac:dyDescent="0.35">
      <c r="A3109" s="31">
        <f>IF(ISBLANK(B3109),"",COUNTIF(B$2:B3109,B3109))-1</f>
        <v>79</v>
      </c>
      <c r="B3109" s="31">
        <v>27</v>
      </c>
      <c r="C3109" s="10">
        <f>VLOOKUP($A3109,Database!$A:$Y,7,FALSE)</f>
        <v>46204.125</v>
      </c>
      <c r="D3109" s="31" t="str">
        <f>VLOOKUP(Pronostics!$B3109,Setup_MPP!$A:$G,3,FALSE)</f>
        <v>Joueur27</v>
      </c>
      <c r="E3109" s="31" t="str">
        <f>VLOOKUP(Pronostics!$B3109,Setup_MPP!$A:$G,2,FALSE)</f>
        <v>Joueur27</v>
      </c>
      <c r="F3109" s="31" t="str">
        <f>VLOOKUP($B3109,Setup_MPP!$A:$E,4,FALSE)</f>
        <v>#D5D5D5</v>
      </c>
      <c r="G3109" s="31" t="str">
        <f>VLOOKUP($B3109,Setup_MPP!$A:$E,5,FALSE)</f>
        <v>#727272</v>
      </c>
      <c r="H3109" s="31" t="str">
        <f>IFERROR(IF(AND(A3109&gt;=1,A3109&lt;=104),VLOOKUP($A3109,Location!$A:$J,6,FALSE),IF(A3109=0,"Avant l'ouverture",IF(OR(A3109=105,A3109=106),"Bonus"))),"")</f>
        <v>1/16 Finale</v>
      </c>
      <c r="I3109" s="31" t="str">
        <f>IF(LEFT(H3109,4)="Tour",VLOOKUP(A3109,Database!$A:$C,3,FALSE),"")</f>
        <v/>
      </c>
      <c r="J3109" s="31" t="str">
        <f>VLOOKUP($A3109,Location!$A:$J,7,FALSE)</f>
        <v>TBD</v>
      </c>
      <c r="K3109" s="31" t="str">
        <f>IFERROR(VLOOKUP(J3109,Setup_Team!$B:$C,2,FALSE), "TDB")</f>
        <v>TDB</v>
      </c>
      <c r="L3109" s="31" t="str">
        <f>VLOOKUP($A3109,Location!$A:$J,8,FALSE)</f>
        <v>TBD</v>
      </c>
      <c r="M3109" s="31" t="str">
        <f>IFERROR(VLOOKUP(L3109,Setup_Team!$B:$C,2,FALSE), "TDB")</f>
        <v>TDB</v>
      </c>
      <c r="N3109" s="31" t="str">
        <f>VLOOKUP($A3109,Location!$A:$J,9,FALSE)</f>
        <v>Mexique City</v>
      </c>
      <c r="O3109" s="31" t="str">
        <f>VLOOKUP($A3109,Location!$A:$J,10,FALSE)</f>
        <v>Estadio Azteca</v>
      </c>
      <c r="R3109" s="31">
        <v>0</v>
      </c>
      <c r="S3109" s="25">
        <f>VLOOKUP($A3109,Database!$A:$Y,10,FALSE)</f>
        <v>0</v>
      </c>
      <c r="T3109" s="25">
        <f>VLOOKUP($A3109,Database!$A:$Y,11,FALSE)</f>
        <v>0</v>
      </c>
      <c r="U3109" s="25">
        <f>VLOOKUP($A3109,Database!$A:$Y,12,FALSE)</f>
        <v>0</v>
      </c>
      <c r="V3109" s="25" t="str">
        <f>VLOOKUP(A3109,Database!A:M,13,FALSE)</f>
        <v>À venir</v>
      </c>
      <c r="W3109" s="25" t="str">
        <f>VLOOKUP($A3109,Database!$A:$Y,20,FALSE)</f>
        <v/>
      </c>
      <c r="X3109" s="25" t="str">
        <f>VLOOKUP($A3109,Database!$A:$Y,21,FALSE)</f>
        <v/>
      </c>
      <c r="Y3109" s="25" t="str">
        <f ca="1">IF(C3109&lt;NOW(),IF(AND(P3109&gt;Q3109,W3109&gt;X3109),S3109,IF(AND(P3109=Q3109,W3109=X3109),T3109,IF(AND(P3109&lt;Q3109,W3109&lt;X3109),U3109,0))),"")</f>
        <v/>
      </c>
      <c r="Z3109" s="25">
        <f>IF(AND(P3109=W3109,Q3109=X3109),1,0)</f>
        <v>1</v>
      </c>
      <c r="AA3109" s="25" t="str">
        <f>IF(Z3109=0,"",IF(ISBLANK(VLOOKUP(A3109,Database!A:AA,22,FALSE)),"",VLOOKUP(A3109,Database!A:AA,22,FALSE)))</f>
        <v>Exact</v>
      </c>
      <c r="AB3109" s="25">
        <f ca="1">IFERROR(IF(AND(Y3109&lt;&gt;"",OR(V3109="Terminé",V3109="En cours")),VLOOKUP(AA3109,Setup_ScoreExactBonus!A:D,4,FALSE),0),0)</f>
        <v>0</v>
      </c>
      <c r="AC3109" s="31" t="str">
        <f t="shared" ca="1" si="10"/>
        <v/>
      </c>
      <c r="AD3109" s="31">
        <f ca="1">SUMIFS(AC$2:AC3109,D$2:D3109,D3109)*IF(R3109=0,1,2)</f>
        <v>0</v>
      </c>
    </row>
    <row r="3110" spans="1:30" x14ac:dyDescent="0.35">
      <c r="A3110" s="31">
        <f>IF(ISBLANK(B3110),"",COUNTIF(B$2:B3110,B3110))-1</f>
        <v>79</v>
      </c>
      <c r="B3110" s="31">
        <v>28</v>
      </c>
      <c r="C3110" s="10">
        <f>VLOOKUP($A3110,Database!$A:$Y,7,FALSE)</f>
        <v>46204.125</v>
      </c>
      <c r="D3110" s="31" t="str">
        <f>VLOOKUP(Pronostics!$B3110,Setup_MPP!$A:$G,3,FALSE)</f>
        <v>Joueur28</v>
      </c>
      <c r="E3110" s="31" t="str">
        <f>VLOOKUP(Pronostics!$B3110,Setup_MPP!$A:$G,2,FALSE)</f>
        <v>Joueur28</v>
      </c>
      <c r="F3110" s="31" t="str">
        <f>VLOOKUP($B3110,Setup_MPP!$A:$E,4,FALSE)</f>
        <v>#D5D5D5</v>
      </c>
      <c r="G3110" s="31" t="str">
        <f>VLOOKUP($B3110,Setup_MPP!$A:$E,5,FALSE)</f>
        <v>#727272</v>
      </c>
      <c r="H3110" s="31" t="str">
        <f>IFERROR(IF(AND(A3110&gt;=1,A3110&lt;=104),VLOOKUP($A3110,Location!$A:$J,6,FALSE),IF(A3110=0,"Avant l'ouverture",IF(OR(A3110=105,A3110=106),"Bonus"))),"")</f>
        <v>1/16 Finale</v>
      </c>
      <c r="I3110" s="31" t="str">
        <f>IF(LEFT(H3110,4)="Tour",VLOOKUP(A3110,Database!$A:$C,3,FALSE),"")</f>
        <v/>
      </c>
      <c r="J3110" s="31" t="str">
        <f>VLOOKUP($A3110,Location!$A:$J,7,FALSE)</f>
        <v>TBD</v>
      </c>
      <c r="K3110" s="31" t="str">
        <f>IFERROR(VLOOKUP(J3110,Setup_Team!$B:$C,2,FALSE), "TDB")</f>
        <v>TDB</v>
      </c>
      <c r="L3110" s="31" t="str">
        <f>VLOOKUP($A3110,Location!$A:$J,8,FALSE)</f>
        <v>TBD</v>
      </c>
      <c r="M3110" s="31" t="str">
        <f>IFERROR(VLOOKUP(L3110,Setup_Team!$B:$C,2,FALSE), "TDB")</f>
        <v>TDB</v>
      </c>
      <c r="N3110" s="31" t="str">
        <f>VLOOKUP($A3110,Location!$A:$J,9,FALSE)</f>
        <v>Mexique City</v>
      </c>
      <c r="O3110" s="31" t="str">
        <f>VLOOKUP($A3110,Location!$A:$J,10,FALSE)</f>
        <v>Estadio Azteca</v>
      </c>
      <c r="R3110" s="31">
        <v>0</v>
      </c>
      <c r="S3110" s="25">
        <f>VLOOKUP($A3110,Database!$A:$Y,10,FALSE)</f>
        <v>0</v>
      </c>
      <c r="T3110" s="25">
        <f>VLOOKUP($A3110,Database!$A:$Y,11,FALSE)</f>
        <v>0</v>
      </c>
      <c r="U3110" s="25">
        <f>VLOOKUP($A3110,Database!$A:$Y,12,FALSE)</f>
        <v>0</v>
      </c>
      <c r="V3110" s="25" t="str">
        <f>VLOOKUP(A3110,Database!A:M,13,FALSE)</f>
        <v>À venir</v>
      </c>
      <c r="W3110" s="25" t="str">
        <f>VLOOKUP($A3110,Database!$A:$Y,20,FALSE)</f>
        <v/>
      </c>
      <c r="X3110" s="25" t="str">
        <f>VLOOKUP($A3110,Database!$A:$Y,21,FALSE)</f>
        <v/>
      </c>
      <c r="Y3110" s="25" t="str">
        <f ca="1">IF(C3110&lt;NOW(),IF(AND(P3110&gt;Q3110,W3110&gt;X3110),S3110,IF(AND(P3110=Q3110,W3110=X3110),T3110,IF(AND(P3110&lt;Q3110,W3110&lt;X3110),U3110,0))),"")</f>
        <v/>
      </c>
      <c r="Z3110" s="25">
        <f>IF(AND(P3110=W3110,Q3110=X3110),1,0)</f>
        <v>1</v>
      </c>
      <c r="AA3110" s="25" t="str">
        <f>IF(Z3110=0,"",IF(ISBLANK(VLOOKUP(A3110,Database!A:AA,22,FALSE)),"",VLOOKUP(A3110,Database!A:AA,22,FALSE)))</f>
        <v>Exact</v>
      </c>
      <c r="AB3110" s="25">
        <f ca="1">IFERROR(IF(AND(Y3110&lt;&gt;"",OR(V3110="Terminé",V3110="En cours")),VLOOKUP(AA3110,Setup_ScoreExactBonus!A:D,4,FALSE),0),0)</f>
        <v>0</v>
      </c>
      <c r="AC3110" s="31" t="str">
        <f t="shared" ca="1" si="10"/>
        <v/>
      </c>
      <c r="AD3110" s="31">
        <f ca="1">SUMIFS(AC$2:AC3110,D$2:D3110,D3110)*IF(R3110=0,1,2)</f>
        <v>0</v>
      </c>
    </row>
    <row r="3111" spans="1:30" x14ac:dyDescent="0.35">
      <c r="A3111" s="31">
        <f>IF(ISBLANK(B3111),"",COUNTIF(B$2:B3111,B3111))-1</f>
        <v>79</v>
      </c>
      <c r="B3111" s="31">
        <v>29</v>
      </c>
      <c r="C3111" s="10">
        <f>VLOOKUP($A3111,Database!$A:$Y,7,FALSE)</f>
        <v>46204.125</v>
      </c>
      <c r="D3111" s="31" t="str">
        <f>VLOOKUP(Pronostics!$B3111,Setup_MPP!$A:$G,3,FALSE)</f>
        <v>Joueur29</v>
      </c>
      <c r="E3111" s="31" t="str">
        <f>VLOOKUP(Pronostics!$B3111,Setup_MPP!$A:$G,2,FALSE)</f>
        <v>Joueur29</v>
      </c>
      <c r="F3111" s="31" t="str">
        <f>VLOOKUP($B3111,Setup_MPP!$A:$E,4,FALSE)</f>
        <v>#D5D5D5</v>
      </c>
      <c r="G3111" s="31" t="str">
        <f>VLOOKUP($B3111,Setup_MPP!$A:$E,5,FALSE)</f>
        <v>#727272</v>
      </c>
      <c r="H3111" s="31" t="str">
        <f>IFERROR(IF(AND(A3111&gt;=1,A3111&lt;=104),VLOOKUP($A3111,Location!$A:$J,6,FALSE),IF(A3111=0,"Avant l'ouverture",IF(OR(A3111=105,A3111=106),"Bonus"))),"")</f>
        <v>1/16 Finale</v>
      </c>
      <c r="I3111" s="31" t="str">
        <f>IF(LEFT(H3111,4)="Tour",VLOOKUP(A3111,Database!$A:$C,3,FALSE),"")</f>
        <v/>
      </c>
      <c r="J3111" s="31" t="str">
        <f>VLOOKUP($A3111,Location!$A:$J,7,FALSE)</f>
        <v>TBD</v>
      </c>
      <c r="K3111" s="31" t="str">
        <f>IFERROR(VLOOKUP(J3111,Setup_Team!$B:$C,2,FALSE), "TDB")</f>
        <v>TDB</v>
      </c>
      <c r="L3111" s="31" t="str">
        <f>VLOOKUP($A3111,Location!$A:$J,8,FALSE)</f>
        <v>TBD</v>
      </c>
      <c r="M3111" s="31" t="str">
        <f>IFERROR(VLOOKUP(L3111,Setup_Team!$B:$C,2,FALSE), "TDB")</f>
        <v>TDB</v>
      </c>
      <c r="N3111" s="31" t="str">
        <f>VLOOKUP($A3111,Location!$A:$J,9,FALSE)</f>
        <v>Mexique City</v>
      </c>
      <c r="O3111" s="31" t="str">
        <f>VLOOKUP($A3111,Location!$A:$J,10,FALSE)</f>
        <v>Estadio Azteca</v>
      </c>
      <c r="R3111" s="31">
        <v>0</v>
      </c>
      <c r="S3111" s="25">
        <f>VLOOKUP($A3111,Database!$A:$Y,10,FALSE)</f>
        <v>0</v>
      </c>
      <c r="T3111" s="25">
        <f>VLOOKUP($A3111,Database!$A:$Y,11,FALSE)</f>
        <v>0</v>
      </c>
      <c r="U3111" s="25">
        <f>VLOOKUP($A3111,Database!$A:$Y,12,FALSE)</f>
        <v>0</v>
      </c>
      <c r="V3111" s="25" t="str">
        <f>VLOOKUP(A3111,Database!A:M,13,FALSE)</f>
        <v>À venir</v>
      </c>
      <c r="W3111" s="25" t="str">
        <f>VLOOKUP($A3111,Database!$A:$Y,20,FALSE)</f>
        <v/>
      </c>
      <c r="X3111" s="25" t="str">
        <f>VLOOKUP($A3111,Database!$A:$Y,21,FALSE)</f>
        <v/>
      </c>
      <c r="Y3111" s="25" t="str">
        <f ca="1">IF(C3111&lt;NOW(),IF(AND(P3111&gt;Q3111,W3111&gt;X3111),S3111,IF(AND(P3111=Q3111,W3111=X3111),T3111,IF(AND(P3111&lt;Q3111,W3111&lt;X3111),U3111,0))),"")</f>
        <v/>
      </c>
      <c r="Z3111" s="25">
        <f>IF(AND(P3111=W3111,Q3111=X3111),1,0)</f>
        <v>1</v>
      </c>
      <c r="AA3111" s="25" t="str">
        <f>IF(Z3111=0,"",IF(ISBLANK(VLOOKUP(A3111,Database!A:AA,22,FALSE)),"",VLOOKUP(A3111,Database!A:AA,22,FALSE)))</f>
        <v>Exact</v>
      </c>
      <c r="AB3111" s="25">
        <f ca="1">IFERROR(IF(AND(Y3111&lt;&gt;"",OR(V3111="Terminé",V3111="En cours")),VLOOKUP(AA3111,Setup_ScoreExactBonus!A:D,4,FALSE),0),0)</f>
        <v>0</v>
      </c>
      <c r="AC3111" s="31" t="str">
        <f t="shared" ca="1" si="10"/>
        <v/>
      </c>
      <c r="AD3111" s="31">
        <f ca="1">SUMIFS(AC$2:AC3111,D$2:D3111,D3111)*IF(R3111=0,1,2)</f>
        <v>0</v>
      </c>
    </row>
    <row r="3112" spans="1:30" x14ac:dyDescent="0.35">
      <c r="A3112" s="31">
        <f>IF(ISBLANK(B3112),"",COUNTIF(B$2:B3112,B3112))-1</f>
        <v>79</v>
      </c>
      <c r="B3112" s="31">
        <v>30</v>
      </c>
      <c r="C3112" s="10">
        <f>VLOOKUP($A3112,Database!$A:$Y,7,FALSE)</f>
        <v>46204.125</v>
      </c>
      <c r="D3112" s="31" t="str">
        <f>VLOOKUP(Pronostics!$B3112,Setup_MPP!$A:$G,3,FALSE)</f>
        <v>Joueur30</v>
      </c>
      <c r="E3112" s="31" t="str">
        <f>VLOOKUP(Pronostics!$B3112,Setup_MPP!$A:$G,2,FALSE)</f>
        <v>Joueur30</v>
      </c>
      <c r="F3112" s="31" t="str">
        <f>VLOOKUP($B3112,Setup_MPP!$A:$E,4,FALSE)</f>
        <v>#D5D5D5</v>
      </c>
      <c r="G3112" s="31" t="str">
        <f>VLOOKUP($B3112,Setup_MPP!$A:$E,5,FALSE)</f>
        <v>#727272</v>
      </c>
      <c r="H3112" s="31" t="str">
        <f>IFERROR(IF(AND(A3112&gt;=1,A3112&lt;=104),VLOOKUP($A3112,Location!$A:$J,6,FALSE),IF(A3112=0,"Avant l'ouverture",IF(OR(A3112=105,A3112=106),"Bonus"))),"")</f>
        <v>1/16 Finale</v>
      </c>
      <c r="I3112" s="31" t="str">
        <f>IF(LEFT(H3112,4)="Tour",VLOOKUP(A3112,Database!$A:$C,3,FALSE),"")</f>
        <v/>
      </c>
      <c r="J3112" s="31" t="str">
        <f>VLOOKUP($A3112,Location!$A:$J,7,FALSE)</f>
        <v>TBD</v>
      </c>
      <c r="K3112" s="31" t="str">
        <f>IFERROR(VLOOKUP(J3112,Setup_Team!$B:$C,2,FALSE), "TDB")</f>
        <v>TDB</v>
      </c>
      <c r="L3112" s="31" t="str">
        <f>VLOOKUP($A3112,Location!$A:$J,8,FALSE)</f>
        <v>TBD</v>
      </c>
      <c r="M3112" s="31" t="str">
        <f>IFERROR(VLOOKUP(L3112,Setup_Team!$B:$C,2,FALSE), "TDB")</f>
        <v>TDB</v>
      </c>
      <c r="N3112" s="31" t="str">
        <f>VLOOKUP($A3112,Location!$A:$J,9,FALSE)</f>
        <v>Mexique City</v>
      </c>
      <c r="O3112" s="31" t="str">
        <f>VLOOKUP($A3112,Location!$A:$J,10,FALSE)</f>
        <v>Estadio Azteca</v>
      </c>
      <c r="R3112" s="31">
        <v>0</v>
      </c>
      <c r="S3112" s="25">
        <f>VLOOKUP($A3112,Database!$A:$Y,10,FALSE)</f>
        <v>0</v>
      </c>
      <c r="T3112" s="25">
        <f>VLOOKUP($A3112,Database!$A:$Y,11,FALSE)</f>
        <v>0</v>
      </c>
      <c r="U3112" s="25">
        <f>VLOOKUP($A3112,Database!$A:$Y,12,FALSE)</f>
        <v>0</v>
      </c>
      <c r="V3112" s="25" t="str">
        <f>VLOOKUP(A3112,Database!A:M,13,FALSE)</f>
        <v>À venir</v>
      </c>
      <c r="W3112" s="25" t="str">
        <f>VLOOKUP($A3112,Database!$A:$Y,20,FALSE)</f>
        <v/>
      </c>
      <c r="X3112" s="25" t="str">
        <f>VLOOKUP($A3112,Database!$A:$Y,21,FALSE)</f>
        <v/>
      </c>
      <c r="Y3112" s="25" t="str">
        <f ca="1">IF(C3112&lt;NOW(),IF(AND(P3112&gt;Q3112,W3112&gt;X3112),S3112,IF(AND(P3112=Q3112,W3112=X3112),T3112,IF(AND(P3112&lt;Q3112,W3112&lt;X3112),U3112,0))),"")</f>
        <v/>
      </c>
      <c r="Z3112" s="25">
        <f>IF(AND(P3112=W3112,Q3112=X3112),1,0)</f>
        <v>1</v>
      </c>
      <c r="AA3112" s="25" t="str">
        <f>IF(Z3112=0,"",IF(ISBLANK(VLOOKUP(A3112,Database!A:AA,22,FALSE)),"",VLOOKUP(A3112,Database!A:AA,22,FALSE)))</f>
        <v>Exact</v>
      </c>
      <c r="AB3112" s="25">
        <f ca="1">IFERROR(IF(AND(Y3112&lt;&gt;"",OR(V3112="Terminé",V3112="En cours")),VLOOKUP(AA3112,Setup_ScoreExactBonus!A:D,4,FALSE),0),0)</f>
        <v>0</v>
      </c>
      <c r="AC3112" s="31" t="str">
        <f t="shared" ca="1" si="10"/>
        <v/>
      </c>
      <c r="AD3112" s="31">
        <f ca="1">SUMIFS(AC$2:AC3112,D$2:D3112,D3112)*IF(R3112=0,1,2)</f>
        <v>0</v>
      </c>
    </row>
    <row r="3113" spans="1:30" x14ac:dyDescent="0.35">
      <c r="A3113" s="31">
        <f>IF(ISBLANK(B3113),"",COUNTIF(B$2:B3113,B3113))-1</f>
        <v>79</v>
      </c>
      <c r="B3113" s="31">
        <v>31</v>
      </c>
      <c r="C3113" s="10">
        <f>VLOOKUP($A3113,Database!$A:$Y,7,FALSE)</f>
        <v>46204.125</v>
      </c>
      <c r="D3113" s="31" t="str">
        <f>VLOOKUP(Pronostics!$B3113,Setup_MPP!$A:$G,3,FALSE)</f>
        <v>Joueur31</v>
      </c>
      <c r="E3113" s="31" t="str">
        <f>VLOOKUP(Pronostics!$B3113,Setup_MPP!$A:$G,2,FALSE)</f>
        <v>Joueur31</v>
      </c>
      <c r="F3113" s="31" t="str">
        <f>VLOOKUP($B3113,Setup_MPP!$A:$E,4,FALSE)</f>
        <v>#D5D5D5</v>
      </c>
      <c r="G3113" s="31" t="str">
        <f>VLOOKUP($B3113,Setup_MPP!$A:$E,5,FALSE)</f>
        <v>#727272</v>
      </c>
      <c r="H3113" s="31" t="str">
        <f>IFERROR(IF(AND(A3113&gt;=1,A3113&lt;=104),VLOOKUP($A3113,Location!$A:$J,6,FALSE),IF(A3113=0,"Avant l'ouverture",IF(OR(A3113=105,A3113=106),"Bonus"))),"")</f>
        <v>1/16 Finale</v>
      </c>
      <c r="I3113" s="31" t="str">
        <f>IF(LEFT(H3113,4)="Tour",VLOOKUP(A3113,Database!$A:$C,3,FALSE),"")</f>
        <v/>
      </c>
      <c r="J3113" s="31" t="str">
        <f>VLOOKUP($A3113,Location!$A:$J,7,FALSE)</f>
        <v>TBD</v>
      </c>
      <c r="K3113" s="31" t="str">
        <f>IFERROR(VLOOKUP(J3113,Setup_Team!$B:$C,2,FALSE), "TDB")</f>
        <v>TDB</v>
      </c>
      <c r="L3113" s="31" t="str">
        <f>VLOOKUP($A3113,Location!$A:$J,8,FALSE)</f>
        <v>TBD</v>
      </c>
      <c r="M3113" s="31" t="str">
        <f>IFERROR(VLOOKUP(L3113,Setup_Team!$B:$C,2,FALSE), "TDB")</f>
        <v>TDB</v>
      </c>
      <c r="N3113" s="31" t="str">
        <f>VLOOKUP($A3113,Location!$A:$J,9,FALSE)</f>
        <v>Mexique City</v>
      </c>
      <c r="O3113" s="31" t="str">
        <f>VLOOKUP($A3113,Location!$A:$J,10,FALSE)</f>
        <v>Estadio Azteca</v>
      </c>
      <c r="R3113" s="31">
        <v>0</v>
      </c>
      <c r="S3113" s="25">
        <f>VLOOKUP($A3113,Database!$A:$Y,10,FALSE)</f>
        <v>0</v>
      </c>
      <c r="T3113" s="25">
        <f>VLOOKUP($A3113,Database!$A:$Y,11,FALSE)</f>
        <v>0</v>
      </c>
      <c r="U3113" s="25">
        <f>VLOOKUP($A3113,Database!$A:$Y,12,FALSE)</f>
        <v>0</v>
      </c>
      <c r="V3113" s="25" t="str">
        <f>VLOOKUP(A3113,Database!A:M,13,FALSE)</f>
        <v>À venir</v>
      </c>
      <c r="W3113" s="25" t="str">
        <f>VLOOKUP($A3113,Database!$A:$Y,20,FALSE)</f>
        <v/>
      </c>
      <c r="X3113" s="25" t="str">
        <f>VLOOKUP($A3113,Database!$A:$Y,21,FALSE)</f>
        <v/>
      </c>
      <c r="Y3113" s="25" t="str">
        <f ca="1">IF(C3113&lt;NOW(),IF(AND(P3113&gt;Q3113,W3113&gt;X3113),S3113,IF(AND(P3113=Q3113,W3113=X3113),T3113,IF(AND(P3113&lt;Q3113,W3113&lt;X3113),U3113,0))),"")</f>
        <v/>
      </c>
      <c r="Z3113" s="25">
        <f>IF(AND(P3113=W3113,Q3113=X3113),1,0)</f>
        <v>1</v>
      </c>
      <c r="AA3113" s="25" t="str">
        <f>IF(Z3113=0,"",IF(ISBLANK(VLOOKUP(A3113,Database!A:AA,22,FALSE)),"",VLOOKUP(A3113,Database!A:AA,22,FALSE)))</f>
        <v>Exact</v>
      </c>
      <c r="AB3113" s="25">
        <f ca="1">IFERROR(IF(AND(Y3113&lt;&gt;"",OR(V3113="Terminé",V3113="En cours")),VLOOKUP(AA3113,Setup_ScoreExactBonus!A:D,4,FALSE),0),0)</f>
        <v>0</v>
      </c>
      <c r="AC3113" s="31" t="str">
        <f t="shared" ca="1" si="10"/>
        <v/>
      </c>
      <c r="AD3113" s="31">
        <f ca="1">SUMIFS(AC$2:AC3113,D$2:D3113,D3113)*IF(R3113=0,1,2)</f>
        <v>0</v>
      </c>
    </row>
    <row r="3114" spans="1:30" x14ac:dyDescent="0.35">
      <c r="A3114" s="31">
        <f>IF(ISBLANK(B3114),"",COUNTIF(B$2:B3114,B3114))-1</f>
        <v>79</v>
      </c>
      <c r="B3114" s="31">
        <v>32</v>
      </c>
      <c r="C3114" s="10">
        <f>VLOOKUP($A3114,Database!$A:$Y,7,FALSE)</f>
        <v>46204.125</v>
      </c>
      <c r="D3114" s="31" t="str">
        <f>VLOOKUP(Pronostics!$B3114,Setup_MPP!$A:$G,3,FALSE)</f>
        <v>Joueur32</v>
      </c>
      <c r="E3114" s="31" t="str">
        <f>VLOOKUP(Pronostics!$B3114,Setup_MPP!$A:$G,2,FALSE)</f>
        <v>Joueur32</v>
      </c>
      <c r="F3114" s="31" t="str">
        <f>VLOOKUP($B3114,Setup_MPP!$A:$E,4,FALSE)</f>
        <v>#D5D5D5</v>
      </c>
      <c r="G3114" s="31" t="str">
        <f>VLOOKUP($B3114,Setup_MPP!$A:$E,5,FALSE)</f>
        <v>#727272</v>
      </c>
      <c r="H3114" s="31" t="str">
        <f>IFERROR(IF(AND(A3114&gt;=1,A3114&lt;=104),VLOOKUP($A3114,Location!$A:$J,6,FALSE),IF(A3114=0,"Avant l'ouverture",IF(OR(A3114=105,A3114=106),"Bonus"))),"")</f>
        <v>1/16 Finale</v>
      </c>
      <c r="I3114" s="31" t="str">
        <f>IF(LEFT(H3114,4)="Tour",VLOOKUP(A3114,Database!$A:$C,3,FALSE),"")</f>
        <v/>
      </c>
      <c r="J3114" s="31" t="str">
        <f>VLOOKUP($A3114,Location!$A:$J,7,FALSE)</f>
        <v>TBD</v>
      </c>
      <c r="K3114" s="31" t="str">
        <f>IFERROR(VLOOKUP(J3114,Setup_Team!$B:$C,2,FALSE), "TDB")</f>
        <v>TDB</v>
      </c>
      <c r="L3114" s="31" t="str">
        <f>VLOOKUP($A3114,Location!$A:$J,8,FALSE)</f>
        <v>TBD</v>
      </c>
      <c r="M3114" s="31" t="str">
        <f>IFERROR(VLOOKUP(L3114,Setup_Team!$B:$C,2,FALSE), "TDB")</f>
        <v>TDB</v>
      </c>
      <c r="N3114" s="31" t="str">
        <f>VLOOKUP($A3114,Location!$A:$J,9,FALSE)</f>
        <v>Mexique City</v>
      </c>
      <c r="O3114" s="31" t="str">
        <f>VLOOKUP($A3114,Location!$A:$J,10,FALSE)</f>
        <v>Estadio Azteca</v>
      </c>
      <c r="R3114" s="31">
        <v>0</v>
      </c>
      <c r="S3114" s="25">
        <f>VLOOKUP($A3114,Database!$A:$Y,10,FALSE)</f>
        <v>0</v>
      </c>
      <c r="T3114" s="25">
        <f>VLOOKUP($A3114,Database!$A:$Y,11,FALSE)</f>
        <v>0</v>
      </c>
      <c r="U3114" s="25">
        <f>VLOOKUP($A3114,Database!$A:$Y,12,FALSE)</f>
        <v>0</v>
      </c>
      <c r="V3114" s="25" t="str">
        <f>VLOOKUP(A3114,Database!A:M,13,FALSE)</f>
        <v>À venir</v>
      </c>
      <c r="W3114" s="25" t="str">
        <f>VLOOKUP($A3114,Database!$A:$Y,20,FALSE)</f>
        <v/>
      </c>
      <c r="X3114" s="25" t="str">
        <f>VLOOKUP($A3114,Database!$A:$Y,21,FALSE)</f>
        <v/>
      </c>
      <c r="Y3114" s="25" t="str">
        <f ca="1">IF(C3114&lt;NOW(),IF(AND(P3114&gt;Q3114,W3114&gt;X3114),S3114,IF(AND(P3114=Q3114,W3114=X3114),T3114,IF(AND(P3114&lt;Q3114,W3114&lt;X3114),U3114,0))),"")</f>
        <v/>
      </c>
      <c r="Z3114" s="25">
        <f>IF(AND(P3114=W3114,Q3114=X3114),1,0)</f>
        <v>1</v>
      </c>
      <c r="AA3114" s="25" t="str">
        <f>IF(Z3114=0,"",IF(ISBLANK(VLOOKUP(A3114,Database!A:AA,22,FALSE)),"",VLOOKUP(A3114,Database!A:AA,22,FALSE)))</f>
        <v>Exact</v>
      </c>
      <c r="AB3114" s="25">
        <f ca="1">IFERROR(IF(AND(Y3114&lt;&gt;"",OR(V3114="Terminé",V3114="En cours")),VLOOKUP(AA3114,Setup_ScoreExactBonus!A:D,4,FALSE),0),0)</f>
        <v>0</v>
      </c>
      <c r="AC3114" s="31" t="str">
        <f t="shared" ca="1" si="10"/>
        <v/>
      </c>
      <c r="AD3114" s="31">
        <f ca="1">SUMIFS(AC$2:AC3114,D$2:D3114,D3114)*IF(R3114=0,1,2)</f>
        <v>0</v>
      </c>
    </row>
    <row r="3115" spans="1:30" x14ac:dyDescent="0.35">
      <c r="A3115" s="31">
        <f>IF(ISBLANK(B3115),"",COUNTIF(B$2:B3115,B3115))-1</f>
        <v>79</v>
      </c>
      <c r="B3115" s="31">
        <v>33</v>
      </c>
      <c r="C3115" s="10">
        <f>VLOOKUP($A3115,Database!$A:$Y,7,FALSE)</f>
        <v>46204.125</v>
      </c>
      <c r="D3115" s="31" t="str">
        <f>VLOOKUP(Pronostics!$B3115,Setup_MPP!$A:$G,3,FALSE)</f>
        <v>Joueur33</v>
      </c>
      <c r="E3115" s="31" t="str">
        <f>VLOOKUP(Pronostics!$B3115,Setup_MPP!$A:$G,2,FALSE)</f>
        <v>Joueur33</v>
      </c>
      <c r="F3115" s="31" t="str">
        <f>VLOOKUP($B3115,Setup_MPP!$A:$E,4,FALSE)</f>
        <v>#D5D5D5</v>
      </c>
      <c r="G3115" s="31" t="str">
        <f>VLOOKUP($B3115,Setup_MPP!$A:$E,5,FALSE)</f>
        <v>#727272</v>
      </c>
      <c r="H3115" s="31" t="str">
        <f>IFERROR(IF(AND(A3115&gt;=1,A3115&lt;=104),VLOOKUP($A3115,Location!$A:$J,6,FALSE),IF(A3115=0,"Avant l'ouverture",IF(OR(A3115=105,A3115=106),"Bonus"))),"")</f>
        <v>1/16 Finale</v>
      </c>
      <c r="I3115" s="31" t="str">
        <f>IF(LEFT(H3115,4)="Tour",VLOOKUP(A3115,Database!$A:$C,3,FALSE),"")</f>
        <v/>
      </c>
      <c r="J3115" s="31" t="str">
        <f>VLOOKUP($A3115,Location!$A:$J,7,FALSE)</f>
        <v>TBD</v>
      </c>
      <c r="K3115" s="31" t="str">
        <f>IFERROR(VLOOKUP(J3115,Setup_Team!$B:$C,2,FALSE), "TDB")</f>
        <v>TDB</v>
      </c>
      <c r="L3115" s="31" t="str">
        <f>VLOOKUP($A3115,Location!$A:$J,8,FALSE)</f>
        <v>TBD</v>
      </c>
      <c r="M3115" s="31" t="str">
        <f>IFERROR(VLOOKUP(L3115,Setup_Team!$B:$C,2,FALSE), "TDB")</f>
        <v>TDB</v>
      </c>
      <c r="N3115" s="31" t="str">
        <f>VLOOKUP($A3115,Location!$A:$J,9,FALSE)</f>
        <v>Mexique City</v>
      </c>
      <c r="O3115" s="31" t="str">
        <f>VLOOKUP($A3115,Location!$A:$J,10,FALSE)</f>
        <v>Estadio Azteca</v>
      </c>
      <c r="R3115" s="31">
        <v>0</v>
      </c>
      <c r="S3115" s="25">
        <f>VLOOKUP($A3115,Database!$A:$Y,10,FALSE)</f>
        <v>0</v>
      </c>
      <c r="T3115" s="25">
        <f>VLOOKUP($A3115,Database!$A:$Y,11,FALSE)</f>
        <v>0</v>
      </c>
      <c r="U3115" s="25">
        <f>VLOOKUP($A3115,Database!$A:$Y,12,FALSE)</f>
        <v>0</v>
      </c>
      <c r="V3115" s="25" t="str">
        <f>VLOOKUP(A3115,Database!A:M,13,FALSE)</f>
        <v>À venir</v>
      </c>
      <c r="W3115" s="25" t="str">
        <f>VLOOKUP($A3115,Database!$A:$Y,20,FALSE)</f>
        <v/>
      </c>
      <c r="X3115" s="25" t="str">
        <f>VLOOKUP($A3115,Database!$A:$Y,21,FALSE)</f>
        <v/>
      </c>
      <c r="Y3115" s="25" t="str">
        <f ca="1">IF(C3115&lt;NOW(),IF(AND(P3115&gt;Q3115,W3115&gt;X3115),S3115,IF(AND(P3115=Q3115,W3115=X3115),T3115,IF(AND(P3115&lt;Q3115,W3115&lt;X3115),U3115,0))),"")</f>
        <v/>
      </c>
      <c r="Z3115" s="25">
        <f>IF(AND(P3115=W3115,Q3115=X3115),1,0)</f>
        <v>1</v>
      </c>
      <c r="AA3115" s="25" t="str">
        <f>IF(Z3115=0,"",IF(ISBLANK(VLOOKUP(A3115,Database!A:AA,22,FALSE)),"",VLOOKUP(A3115,Database!A:AA,22,FALSE)))</f>
        <v>Exact</v>
      </c>
      <c r="AB3115" s="25">
        <f ca="1">IFERROR(IF(AND(Y3115&lt;&gt;"",OR(V3115="Terminé",V3115="En cours")),VLOOKUP(AA3115,Setup_ScoreExactBonus!A:D,4,FALSE),0),0)</f>
        <v>0</v>
      </c>
      <c r="AC3115" s="31" t="str">
        <f t="shared" ca="1" si="10"/>
        <v/>
      </c>
      <c r="AD3115" s="31">
        <f ca="1">SUMIFS(AC$2:AC3115,D$2:D3115,D3115)*IF(R3115=0,1,2)</f>
        <v>0</v>
      </c>
    </row>
    <row r="3116" spans="1:30" x14ac:dyDescent="0.35">
      <c r="A3116" s="31">
        <f>IF(ISBLANK(B3116),"",COUNTIF(B$2:B3116,B3116))-1</f>
        <v>79</v>
      </c>
      <c r="B3116" s="31">
        <v>34</v>
      </c>
      <c r="C3116" s="10">
        <f>VLOOKUP($A3116,Database!$A:$Y,7,FALSE)</f>
        <v>46204.125</v>
      </c>
      <c r="D3116" s="31" t="str">
        <f>VLOOKUP(Pronostics!$B3116,Setup_MPP!$A:$G,3,FALSE)</f>
        <v>Joueur34</v>
      </c>
      <c r="E3116" s="31" t="str">
        <f>VLOOKUP(Pronostics!$B3116,Setup_MPP!$A:$G,2,FALSE)</f>
        <v>Joueur34</v>
      </c>
      <c r="F3116" s="31" t="str">
        <f>VLOOKUP($B3116,Setup_MPP!$A:$E,4,FALSE)</f>
        <v>#D5D5D5</v>
      </c>
      <c r="G3116" s="31" t="str">
        <f>VLOOKUP($B3116,Setup_MPP!$A:$E,5,FALSE)</f>
        <v>#727272</v>
      </c>
      <c r="H3116" s="31" t="str">
        <f>IFERROR(IF(AND(A3116&gt;=1,A3116&lt;=104),VLOOKUP($A3116,Location!$A:$J,6,FALSE),IF(A3116=0,"Avant l'ouverture",IF(OR(A3116=105,A3116=106),"Bonus"))),"")</f>
        <v>1/16 Finale</v>
      </c>
      <c r="I3116" s="31" t="str">
        <f>IF(LEFT(H3116,4)="Tour",VLOOKUP(A3116,Database!$A:$C,3,FALSE),"")</f>
        <v/>
      </c>
      <c r="J3116" s="31" t="str">
        <f>VLOOKUP($A3116,Location!$A:$J,7,FALSE)</f>
        <v>TBD</v>
      </c>
      <c r="K3116" s="31" t="str">
        <f>IFERROR(VLOOKUP(J3116,Setup_Team!$B:$C,2,FALSE), "TDB")</f>
        <v>TDB</v>
      </c>
      <c r="L3116" s="31" t="str">
        <f>VLOOKUP($A3116,Location!$A:$J,8,FALSE)</f>
        <v>TBD</v>
      </c>
      <c r="M3116" s="31" t="str">
        <f>IFERROR(VLOOKUP(L3116,Setup_Team!$B:$C,2,FALSE), "TDB")</f>
        <v>TDB</v>
      </c>
      <c r="N3116" s="31" t="str">
        <f>VLOOKUP($A3116,Location!$A:$J,9,FALSE)</f>
        <v>Mexique City</v>
      </c>
      <c r="O3116" s="31" t="str">
        <f>VLOOKUP($A3116,Location!$A:$J,10,FALSE)</f>
        <v>Estadio Azteca</v>
      </c>
      <c r="R3116" s="31">
        <v>0</v>
      </c>
      <c r="S3116" s="25">
        <f>VLOOKUP($A3116,Database!$A:$Y,10,FALSE)</f>
        <v>0</v>
      </c>
      <c r="T3116" s="25">
        <f>VLOOKUP($A3116,Database!$A:$Y,11,FALSE)</f>
        <v>0</v>
      </c>
      <c r="U3116" s="25">
        <f>VLOOKUP($A3116,Database!$A:$Y,12,FALSE)</f>
        <v>0</v>
      </c>
      <c r="V3116" s="25" t="str">
        <f>VLOOKUP(A3116,Database!A:M,13,FALSE)</f>
        <v>À venir</v>
      </c>
      <c r="W3116" s="25" t="str">
        <f>VLOOKUP($A3116,Database!$A:$Y,20,FALSE)</f>
        <v/>
      </c>
      <c r="X3116" s="25" t="str">
        <f>VLOOKUP($A3116,Database!$A:$Y,21,FALSE)</f>
        <v/>
      </c>
      <c r="Y3116" s="25" t="str">
        <f ca="1">IF(C3116&lt;NOW(),IF(AND(P3116&gt;Q3116,W3116&gt;X3116),S3116,IF(AND(P3116=Q3116,W3116=X3116),T3116,IF(AND(P3116&lt;Q3116,W3116&lt;X3116),U3116,0))),"")</f>
        <v/>
      </c>
      <c r="Z3116" s="25">
        <f>IF(AND(P3116=W3116,Q3116=X3116),1,0)</f>
        <v>1</v>
      </c>
      <c r="AA3116" s="25" t="str">
        <f>IF(Z3116=0,"",IF(ISBLANK(VLOOKUP(A3116,Database!A:AA,22,FALSE)),"",VLOOKUP(A3116,Database!A:AA,22,FALSE)))</f>
        <v>Exact</v>
      </c>
      <c r="AB3116" s="25">
        <f ca="1">IFERROR(IF(AND(Y3116&lt;&gt;"",OR(V3116="Terminé",V3116="En cours")),VLOOKUP(AA3116,Setup_ScoreExactBonus!A:D,4,FALSE),0),0)</f>
        <v>0</v>
      </c>
      <c r="AC3116" s="31" t="str">
        <f t="shared" ca="1" si="10"/>
        <v/>
      </c>
      <c r="AD3116" s="31">
        <f ca="1">SUMIFS(AC$2:AC3116,D$2:D3116,D3116)*IF(R3116=0,1,2)</f>
        <v>0</v>
      </c>
    </row>
    <row r="3117" spans="1:30" x14ac:dyDescent="0.35">
      <c r="A3117" s="31">
        <f>IF(ISBLANK(B3117),"",COUNTIF(B$2:B3117,B3117))-1</f>
        <v>79</v>
      </c>
      <c r="B3117" s="31">
        <v>35</v>
      </c>
      <c r="C3117" s="10">
        <f>VLOOKUP($A3117,Database!$A:$Y,7,FALSE)</f>
        <v>46204.125</v>
      </c>
      <c r="D3117" s="31" t="str">
        <f>VLOOKUP(Pronostics!$B3117,Setup_MPP!$A:$G,3,FALSE)</f>
        <v>Joueur35</v>
      </c>
      <c r="E3117" s="31" t="str">
        <f>VLOOKUP(Pronostics!$B3117,Setup_MPP!$A:$G,2,FALSE)</f>
        <v>Joueur35</v>
      </c>
      <c r="F3117" s="31" t="str">
        <f>VLOOKUP($B3117,Setup_MPP!$A:$E,4,FALSE)</f>
        <v>#D5D5D5</v>
      </c>
      <c r="G3117" s="31" t="str">
        <f>VLOOKUP($B3117,Setup_MPP!$A:$E,5,FALSE)</f>
        <v>#727272</v>
      </c>
      <c r="H3117" s="31" t="str">
        <f>IFERROR(IF(AND(A3117&gt;=1,A3117&lt;=104),VLOOKUP($A3117,Location!$A:$J,6,FALSE),IF(A3117=0,"Avant l'ouverture",IF(OR(A3117=105,A3117=106),"Bonus"))),"")</f>
        <v>1/16 Finale</v>
      </c>
      <c r="I3117" s="31" t="str">
        <f>IF(LEFT(H3117,4)="Tour",VLOOKUP(A3117,Database!$A:$C,3,FALSE),"")</f>
        <v/>
      </c>
      <c r="J3117" s="31" t="str">
        <f>VLOOKUP($A3117,Location!$A:$J,7,FALSE)</f>
        <v>TBD</v>
      </c>
      <c r="K3117" s="31" t="str">
        <f>IFERROR(VLOOKUP(J3117,Setup_Team!$B:$C,2,FALSE), "TDB")</f>
        <v>TDB</v>
      </c>
      <c r="L3117" s="31" t="str">
        <f>VLOOKUP($A3117,Location!$A:$J,8,FALSE)</f>
        <v>TBD</v>
      </c>
      <c r="M3117" s="31" t="str">
        <f>IFERROR(VLOOKUP(L3117,Setup_Team!$B:$C,2,FALSE), "TDB")</f>
        <v>TDB</v>
      </c>
      <c r="N3117" s="31" t="str">
        <f>VLOOKUP($A3117,Location!$A:$J,9,FALSE)</f>
        <v>Mexique City</v>
      </c>
      <c r="O3117" s="31" t="str">
        <f>VLOOKUP($A3117,Location!$A:$J,10,FALSE)</f>
        <v>Estadio Azteca</v>
      </c>
      <c r="R3117" s="31">
        <v>0</v>
      </c>
      <c r="S3117" s="25">
        <f>VLOOKUP($A3117,Database!$A:$Y,10,FALSE)</f>
        <v>0</v>
      </c>
      <c r="T3117" s="25">
        <f>VLOOKUP($A3117,Database!$A:$Y,11,FALSE)</f>
        <v>0</v>
      </c>
      <c r="U3117" s="25">
        <f>VLOOKUP($A3117,Database!$A:$Y,12,FALSE)</f>
        <v>0</v>
      </c>
      <c r="V3117" s="25" t="str">
        <f>VLOOKUP(A3117,Database!A:M,13,FALSE)</f>
        <v>À venir</v>
      </c>
      <c r="W3117" s="25" t="str">
        <f>VLOOKUP($A3117,Database!$A:$Y,20,FALSE)</f>
        <v/>
      </c>
      <c r="X3117" s="25" t="str">
        <f>VLOOKUP($A3117,Database!$A:$Y,21,FALSE)</f>
        <v/>
      </c>
      <c r="Y3117" s="25" t="str">
        <f ca="1">IF(C3117&lt;NOW(),IF(AND(P3117&gt;Q3117,W3117&gt;X3117),S3117,IF(AND(P3117=Q3117,W3117=X3117),T3117,IF(AND(P3117&lt;Q3117,W3117&lt;X3117),U3117,0))),"")</f>
        <v/>
      </c>
      <c r="Z3117" s="25">
        <f>IF(AND(P3117=W3117,Q3117=X3117),1,0)</f>
        <v>1</v>
      </c>
      <c r="AA3117" s="25" t="str">
        <f>IF(Z3117=0,"",IF(ISBLANK(VLOOKUP(A3117,Database!A:AA,22,FALSE)),"",VLOOKUP(A3117,Database!A:AA,22,FALSE)))</f>
        <v>Exact</v>
      </c>
      <c r="AB3117" s="25">
        <f ca="1">IFERROR(IF(AND(Y3117&lt;&gt;"",OR(V3117="Terminé",V3117="En cours")),VLOOKUP(AA3117,Setup_ScoreExactBonus!A:D,4,FALSE),0),0)</f>
        <v>0</v>
      </c>
      <c r="AC3117" s="31" t="str">
        <f t="shared" ca="1" si="10"/>
        <v/>
      </c>
      <c r="AD3117" s="31">
        <f ca="1">SUMIFS(AC$2:AC3117,D$2:D3117,D3117)*IF(R3117=0,1,2)</f>
        <v>0</v>
      </c>
    </row>
    <row r="3118" spans="1:30" x14ac:dyDescent="0.35">
      <c r="A3118" s="31">
        <f>IF(ISBLANK(B3118),"",COUNTIF(B$2:B3118,B3118))-1</f>
        <v>79</v>
      </c>
      <c r="B3118" s="31">
        <v>36</v>
      </c>
      <c r="C3118" s="10">
        <f>VLOOKUP($A3118,Database!$A:$Y,7,FALSE)</f>
        <v>46204.125</v>
      </c>
      <c r="D3118" s="31" t="str">
        <f>VLOOKUP(Pronostics!$B3118,Setup_MPP!$A:$G,3,FALSE)</f>
        <v>Joueur36</v>
      </c>
      <c r="E3118" s="31" t="str">
        <f>VLOOKUP(Pronostics!$B3118,Setup_MPP!$A:$G,2,FALSE)</f>
        <v>Joueur36</v>
      </c>
      <c r="F3118" s="31" t="str">
        <f>VLOOKUP($B3118,Setup_MPP!$A:$E,4,FALSE)</f>
        <v>#D5D5D5</v>
      </c>
      <c r="G3118" s="31" t="str">
        <f>VLOOKUP($B3118,Setup_MPP!$A:$E,5,FALSE)</f>
        <v>#727272</v>
      </c>
      <c r="H3118" s="31" t="str">
        <f>IFERROR(IF(AND(A3118&gt;=1,A3118&lt;=104),VLOOKUP($A3118,Location!$A:$J,6,FALSE),IF(A3118=0,"Avant l'ouverture",IF(OR(A3118=105,A3118=106),"Bonus"))),"")</f>
        <v>1/16 Finale</v>
      </c>
      <c r="I3118" s="31" t="str">
        <f>IF(LEFT(H3118,4)="Tour",VLOOKUP(A3118,Database!$A:$C,3,FALSE),"")</f>
        <v/>
      </c>
      <c r="J3118" s="31" t="str">
        <f>VLOOKUP($A3118,Location!$A:$J,7,FALSE)</f>
        <v>TBD</v>
      </c>
      <c r="K3118" s="31" t="str">
        <f>IFERROR(VLOOKUP(J3118,Setup_Team!$B:$C,2,FALSE), "TDB")</f>
        <v>TDB</v>
      </c>
      <c r="L3118" s="31" t="str">
        <f>VLOOKUP($A3118,Location!$A:$J,8,FALSE)</f>
        <v>TBD</v>
      </c>
      <c r="M3118" s="31" t="str">
        <f>IFERROR(VLOOKUP(L3118,Setup_Team!$B:$C,2,FALSE), "TDB")</f>
        <v>TDB</v>
      </c>
      <c r="N3118" s="31" t="str">
        <f>VLOOKUP($A3118,Location!$A:$J,9,FALSE)</f>
        <v>Mexique City</v>
      </c>
      <c r="O3118" s="31" t="str">
        <f>VLOOKUP($A3118,Location!$A:$J,10,FALSE)</f>
        <v>Estadio Azteca</v>
      </c>
      <c r="R3118" s="31">
        <v>0</v>
      </c>
      <c r="S3118" s="25">
        <f>VLOOKUP($A3118,Database!$A:$Y,10,FALSE)</f>
        <v>0</v>
      </c>
      <c r="T3118" s="25">
        <f>VLOOKUP($A3118,Database!$A:$Y,11,FALSE)</f>
        <v>0</v>
      </c>
      <c r="U3118" s="25">
        <f>VLOOKUP($A3118,Database!$A:$Y,12,FALSE)</f>
        <v>0</v>
      </c>
      <c r="V3118" s="25" t="str">
        <f>VLOOKUP(A3118,Database!A:M,13,FALSE)</f>
        <v>À venir</v>
      </c>
      <c r="W3118" s="25" t="str">
        <f>VLOOKUP($A3118,Database!$A:$Y,20,FALSE)</f>
        <v/>
      </c>
      <c r="X3118" s="25" t="str">
        <f>VLOOKUP($A3118,Database!$A:$Y,21,FALSE)</f>
        <v/>
      </c>
      <c r="Y3118" s="25" t="str">
        <f ca="1">IF(C3118&lt;NOW(),IF(AND(P3118&gt;Q3118,W3118&gt;X3118),S3118,IF(AND(P3118=Q3118,W3118=X3118),T3118,IF(AND(P3118&lt;Q3118,W3118&lt;X3118),U3118,0))),"")</f>
        <v/>
      </c>
      <c r="Z3118" s="25">
        <f>IF(AND(P3118=W3118,Q3118=X3118),1,0)</f>
        <v>1</v>
      </c>
      <c r="AA3118" s="25" t="str">
        <f>IF(Z3118=0,"",IF(ISBLANK(VLOOKUP(A3118,Database!A:AA,22,FALSE)),"",VLOOKUP(A3118,Database!A:AA,22,FALSE)))</f>
        <v>Exact</v>
      </c>
      <c r="AB3118" s="25">
        <f ca="1">IFERROR(IF(AND(Y3118&lt;&gt;"",OR(V3118="Terminé",V3118="En cours")),VLOOKUP(AA3118,Setup_ScoreExactBonus!A:D,4,FALSE),0),0)</f>
        <v>0</v>
      </c>
      <c r="AC3118" s="31" t="str">
        <f t="shared" ca="1" si="10"/>
        <v/>
      </c>
      <c r="AD3118" s="31">
        <f ca="1">SUMIFS(AC$2:AC3118,D$2:D3118,D3118)*IF(R3118=0,1,2)</f>
        <v>0</v>
      </c>
    </row>
    <row r="3119" spans="1:30" x14ac:dyDescent="0.35">
      <c r="A3119" s="31">
        <f>IF(ISBLANK(B3119),"",COUNTIF(B$2:B3119,B3119))-1</f>
        <v>79</v>
      </c>
      <c r="B3119" s="31">
        <v>37</v>
      </c>
      <c r="C3119" s="10">
        <f>VLOOKUP($A3119,Database!$A:$Y,7,FALSE)</f>
        <v>46204.125</v>
      </c>
      <c r="D3119" s="31" t="str">
        <f>VLOOKUP(Pronostics!$B3119,Setup_MPP!$A:$G,3,FALSE)</f>
        <v>Joueur37</v>
      </c>
      <c r="E3119" s="31" t="str">
        <f>VLOOKUP(Pronostics!$B3119,Setup_MPP!$A:$G,2,FALSE)</f>
        <v>Joueur37</v>
      </c>
      <c r="F3119" s="31" t="str">
        <f>VLOOKUP($B3119,Setup_MPP!$A:$E,4,FALSE)</f>
        <v>#D5D5D5</v>
      </c>
      <c r="G3119" s="31" t="str">
        <f>VLOOKUP($B3119,Setup_MPP!$A:$E,5,FALSE)</f>
        <v>#727272</v>
      </c>
      <c r="H3119" s="31" t="str">
        <f>IFERROR(IF(AND(A3119&gt;=1,A3119&lt;=104),VLOOKUP($A3119,Location!$A:$J,6,FALSE),IF(A3119=0,"Avant l'ouverture",IF(OR(A3119=105,A3119=106),"Bonus"))),"")</f>
        <v>1/16 Finale</v>
      </c>
      <c r="I3119" s="31" t="str">
        <f>IF(LEFT(H3119,4)="Tour",VLOOKUP(A3119,Database!$A:$C,3,FALSE),"")</f>
        <v/>
      </c>
      <c r="J3119" s="31" t="str">
        <f>VLOOKUP($A3119,Location!$A:$J,7,FALSE)</f>
        <v>TBD</v>
      </c>
      <c r="K3119" s="31" t="str">
        <f>IFERROR(VLOOKUP(J3119,Setup_Team!$B:$C,2,FALSE), "TDB")</f>
        <v>TDB</v>
      </c>
      <c r="L3119" s="31" t="str">
        <f>VLOOKUP($A3119,Location!$A:$J,8,FALSE)</f>
        <v>TBD</v>
      </c>
      <c r="M3119" s="31" t="str">
        <f>IFERROR(VLOOKUP(L3119,Setup_Team!$B:$C,2,FALSE), "TDB")</f>
        <v>TDB</v>
      </c>
      <c r="N3119" s="31" t="str">
        <f>VLOOKUP($A3119,Location!$A:$J,9,FALSE)</f>
        <v>Mexique City</v>
      </c>
      <c r="O3119" s="31" t="str">
        <f>VLOOKUP($A3119,Location!$A:$J,10,FALSE)</f>
        <v>Estadio Azteca</v>
      </c>
      <c r="R3119" s="31">
        <v>0</v>
      </c>
      <c r="S3119" s="25">
        <f>VLOOKUP($A3119,Database!$A:$Y,10,FALSE)</f>
        <v>0</v>
      </c>
      <c r="T3119" s="25">
        <f>VLOOKUP($A3119,Database!$A:$Y,11,FALSE)</f>
        <v>0</v>
      </c>
      <c r="U3119" s="25">
        <f>VLOOKUP($A3119,Database!$A:$Y,12,FALSE)</f>
        <v>0</v>
      </c>
      <c r="V3119" s="25" t="str">
        <f>VLOOKUP(A3119,Database!A:M,13,FALSE)</f>
        <v>À venir</v>
      </c>
      <c r="W3119" s="25" t="str">
        <f>VLOOKUP($A3119,Database!$A:$Y,20,FALSE)</f>
        <v/>
      </c>
      <c r="X3119" s="25" t="str">
        <f>VLOOKUP($A3119,Database!$A:$Y,21,FALSE)</f>
        <v/>
      </c>
      <c r="Y3119" s="25" t="str">
        <f ca="1">IF(C3119&lt;NOW(),IF(AND(P3119&gt;Q3119,W3119&gt;X3119),S3119,IF(AND(P3119=Q3119,W3119=X3119),T3119,IF(AND(P3119&lt;Q3119,W3119&lt;X3119),U3119,0))),"")</f>
        <v/>
      </c>
      <c r="Z3119" s="25">
        <f>IF(AND(P3119=W3119,Q3119=X3119),1,0)</f>
        <v>1</v>
      </c>
      <c r="AA3119" s="25" t="str">
        <f>IF(Z3119=0,"",IF(ISBLANK(VLOOKUP(A3119,Database!A:AA,22,FALSE)),"",VLOOKUP(A3119,Database!A:AA,22,FALSE)))</f>
        <v>Exact</v>
      </c>
      <c r="AB3119" s="25">
        <f ca="1">IFERROR(IF(AND(Y3119&lt;&gt;"",OR(V3119="Terminé",V3119="En cours")),VLOOKUP(AA3119,Setup_ScoreExactBonus!A:D,4,FALSE),0),0)</f>
        <v>0</v>
      </c>
      <c r="AC3119" s="31" t="str">
        <f t="shared" ca="1" si="10"/>
        <v/>
      </c>
      <c r="AD3119" s="31">
        <f ca="1">SUMIFS(AC$2:AC3119,D$2:D3119,D3119)*IF(R3119=0,1,2)</f>
        <v>0</v>
      </c>
    </row>
    <row r="3120" spans="1:30" x14ac:dyDescent="0.35">
      <c r="A3120" s="31">
        <f>IF(ISBLANK(B3120),"",COUNTIF(B$2:B3120,B3120))-1</f>
        <v>79</v>
      </c>
      <c r="B3120" s="31">
        <v>38</v>
      </c>
      <c r="C3120" s="10">
        <f>VLOOKUP($A3120,Database!$A:$Y,7,FALSE)</f>
        <v>46204.125</v>
      </c>
      <c r="D3120" s="31" t="str">
        <f>VLOOKUP(Pronostics!$B3120,Setup_MPP!$A:$G,3,FALSE)</f>
        <v>Joueur38</v>
      </c>
      <c r="E3120" s="31" t="str">
        <f>VLOOKUP(Pronostics!$B3120,Setup_MPP!$A:$G,2,FALSE)</f>
        <v>Joueur38</v>
      </c>
      <c r="F3120" s="31" t="str">
        <f>VLOOKUP($B3120,Setup_MPP!$A:$E,4,FALSE)</f>
        <v>#D5D5D5</v>
      </c>
      <c r="G3120" s="31" t="str">
        <f>VLOOKUP($B3120,Setup_MPP!$A:$E,5,FALSE)</f>
        <v>#727272</v>
      </c>
      <c r="H3120" s="31" t="str">
        <f>IFERROR(IF(AND(A3120&gt;=1,A3120&lt;=104),VLOOKUP($A3120,Location!$A:$J,6,FALSE),IF(A3120=0,"Avant l'ouverture",IF(OR(A3120=105,A3120=106),"Bonus"))),"")</f>
        <v>1/16 Finale</v>
      </c>
      <c r="I3120" s="31" t="str">
        <f>IF(LEFT(H3120,4)="Tour",VLOOKUP(A3120,Database!$A:$C,3,FALSE),"")</f>
        <v/>
      </c>
      <c r="J3120" s="31" t="str">
        <f>VLOOKUP($A3120,Location!$A:$J,7,FALSE)</f>
        <v>TBD</v>
      </c>
      <c r="K3120" s="31" t="str">
        <f>IFERROR(VLOOKUP(J3120,Setup_Team!$B:$C,2,FALSE), "TDB")</f>
        <v>TDB</v>
      </c>
      <c r="L3120" s="31" t="str">
        <f>VLOOKUP($A3120,Location!$A:$J,8,FALSE)</f>
        <v>TBD</v>
      </c>
      <c r="M3120" s="31" t="str">
        <f>IFERROR(VLOOKUP(L3120,Setup_Team!$B:$C,2,FALSE), "TDB")</f>
        <v>TDB</v>
      </c>
      <c r="N3120" s="31" t="str">
        <f>VLOOKUP($A3120,Location!$A:$J,9,FALSE)</f>
        <v>Mexique City</v>
      </c>
      <c r="O3120" s="31" t="str">
        <f>VLOOKUP($A3120,Location!$A:$J,10,FALSE)</f>
        <v>Estadio Azteca</v>
      </c>
      <c r="R3120" s="31">
        <v>0</v>
      </c>
      <c r="S3120" s="25">
        <f>VLOOKUP($A3120,Database!$A:$Y,10,FALSE)</f>
        <v>0</v>
      </c>
      <c r="T3120" s="25">
        <f>VLOOKUP($A3120,Database!$A:$Y,11,FALSE)</f>
        <v>0</v>
      </c>
      <c r="U3120" s="25">
        <f>VLOOKUP($A3120,Database!$A:$Y,12,FALSE)</f>
        <v>0</v>
      </c>
      <c r="V3120" s="25" t="str">
        <f>VLOOKUP(A3120,Database!A:M,13,FALSE)</f>
        <v>À venir</v>
      </c>
      <c r="W3120" s="25" t="str">
        <f>VLOOKUP($A3120,Database!$A:$Y,20,FALSE)</f>
        <v/>
      </c>
      <c r="X3120" s="25" t="str">
        <f>VLOOKUP($A3120,Database!$A:$Y,21,FALSE)</f>
        <v/>
      </c>
      <c r="Y3120" s="25" t="str">
        <f ca="1">IF(C3120&lt;NOW(),IF(AND(P3120&gt;Q3120,W3120&gt;X3120),S3120,IF(AND(P3120=Q3120,W3120=X3120),T3120,IF(AND(P3120&lt;Q3120,W3120&lt;X3120),U3120,0))),"")</f>
        <v/>
      </c>
      <c r="Z3120" s="25">
        <f>IF(AND(P3120=W3120,Q3120=X3120),1,0)</f>
        <v>1</v>
      </c>
      <c r="AA3120" s="25" t="str">
        <f>IF(Z3120=0,"",IF(ISBLANK(VLOOKUP(A3120,Database!A:AA,22,FALSE)),"",VLOOKUP(A3120,Database!A:AA,22,FALSE)))</f>
        <v>Exact</v>
      </c>
      <c r="AB3120" s="25">
        <f ca="1">IFERROR(IF(AND(Y3120&lt;&gt;"",OR(V3120="Terminé",V3120="En cours")),VLOOKUP(AA3120,Setup_ScoreExactBonus!A:D,4,FALSE),0),0)</f>
        <v>0</v>
      </c>
      <c r="AC3120" s="31" t="str">
        <f t="shared" ca="1" si="10"/>
        <v/>
      </c>
      <c r="AD3120" s="31">
        <f ca="1">SUMIFS(AC$2:AC3120,D$2:D3120,D3120)*IF(R3120=0,1,2)</f>
        <v>0</v>
      </c>
    </row>
    <row r="3121" spans="1:30" x14ac:dyDescent="0.35">
      <c r="A3121" s="31">
        <f>IF(ISBLANK(B3121),"",COUNTIF(B$2:B3121,B3121))-1</f>
        <v>79</v>
      </c>
      <c r="B3121" s="31">
        <v>39</v>
      </c>
      <c r="C3121" s="10">
        <f>VLOOKUP($A3121,Database!$A:$Y,7,FALSE)</f>
        <v>46204.125</v>
      </c>
      <c r="D3121" s="31" t="str">
        <f>VLOOKUP(Pronostics!$B3121,Setup_MPP!$A:$G,3,FALSE)</f>
        <v>Joueur39</v>
      </c>
      <c r="E3121" s="31" t="str">
        <f>VLOOKUP(Pronostics!$B3121,Setup_MPP!$A:$G,2,FALSE)</f>
        <v>Joueur39</v>
      </c>
      <c r="F3121" s="31" t="str">
        <f>VLOOKUP($B3121,Setup_MPP!$A:$E,4,FALSE)</f>
        <v>#D5D5D5</v>
      </c>
      <c r="G3121" s="31" t="str">
        <f>VLOOKUP($B3121,Setup_MPP!$A:$E,5,FALSE)</f>
        <v>#727272</v>
      </c>
      <c r="H3121" s="31" t="str">
        <f>IFERROR(IF(AND(A3121&gt;=1,A3121&lt;=104),VLOOKUP($A3121,Location!$A:$J,6,FALSE),IF(A3121=0,"Avant l'ouverture",IF(OR(A3121=105,A3121=106),"Bonus"))),"")</f>
        <v>1/16 Finale</v>
      </c>
      <c r="I3121" s="31" t="str">
        <f>IF(LEFT(H3121,4)="Tour",VLOOKUP(A3121,Database!$A:$C,3,FALSE),"")</f>
        <v/>
      </c>
      <c r="J3121" s="31" t="str">
        <f>VLOOKUP($A3121,Location!$A:$J,7,FALSE)</f>
        <v>TBD</v>
      </c>
      <c r="K3121" s="31" t="str">
        <f>IFERROR(VLOOKUP(J3121,Setup_Team!$B:$C,2,FALSE), "TDB")</f>
        <v>TDB</v>
      </c>
      <c r="L3121" s="31" t="str">
        <f>VLOOKUP($A3121,Location!$A:$J,8,FALSE)</f>
        <v>TBD</v>
      </c>
      <c r="M3121" s="31" t="str">
        <f>IFERROR(VLOOKUP(L3121,Setup_Team!$B:$C,2,FALSE), "TDB")</f>
        <v>TDB</v>
      </c>
      <c r="N3121" s="31" t="str">
        <f>VLOOKUP($A3121,Location!$A:$J,9,FALSE)</f>
        <v>Mexique City</v>
      </c>
      <c r="O3121" s="31" t="str">
        <f>VLOOKUP($A3121,Location!$A:$J,10,FALSE)</f>
        <v>Estadio Azteca</v>
      </c>
      <c r="R3121" s="31">
        <v>0</v>
      </c>
      <c r="S3121" s="25">
        <f>VLOOKUP($A3121,Database!$A:$Y,10,FALSE)</f>
        <v>0</v>
      </c>
      <c r="T3121" s="25">
        <f>VLOOKUP($A3121,Database!$A:$Y,11,FALSE)</f>
        <v>0</v>
      </c>
      <c r="U3121" s="25">
        <f>VLOOKUP($A3121,Database!$A:$Y,12,FALSE)</f>
        <v>0</v>
      </c>
      <c r="V3121" s="25" t="str">
        <f>VLOOKUP(A3121,Database!A:M,13,FALSE)</f>
        <v>À venir</v>
      </c>
      <c r="W3121" s="25" t="str">
        <f>VLOOKUP($A3121,Database!$A:$Y,20,FALSE)</f>
        <v/>
      </c>
      <c r="X3121" s="25" t="str">
        <f>VLOOKUP($A3121,Database!$A:$Y,21,FALSE)</f>
        <v/>
      </c>
      <c r="Y3121" s="25" t="str">
        <f ca="1">IF(C3121&lt;NOW(),IF(AND(P3121&gt;Q3121,W3121&gt;X3121),S3121,IF(AND(P3121=Q3121,W3121=X3121),T3121,IF(AND(P3121&lt;Q3121,W3121&lt;X3121),U3121,0))),"")</f>
        <v/>
      </c>
      <c r="Z3121" s="25">
        <f>IF(AND(P3121=W3121,Q3121=X3121),1,0)</f>
        <v>1</v>
      </c>
      <c r="AA3121" s="25" t="str">
        <f>IF(Z3121=0,"",IF(ISBLANK(VLOOKUP(A3121,Database!A:AA,22,FALSE)),"",VLOOKUP(A3121,Database!A:AA,22,FALSE)))</f>
        <v>Exact</v>
      </c>
      <c r="AB3121" s="25">
        <f ca="1">IFERROR(IF(AND(Y3121&lt;&gt;"",OR(V3121="Terminé",V3121="En cours")),VLOOKUP(AA3121,Setup_ScoreExactBonus!A:D,4,FALSE),0),0)</f>
        <v>0</v>
      </c>
      <c r="AC3121" s="31" t="str">
        <f t="shared" ca="1" si="10"/>
        <v/>
      </c>
      <c r="AD3121" s="31">
        <f ca="1">SUMIFS(AC$2:AC3121,D$2:D3121,D3121)*IF(R3121=0,1,2)</f>
        <v>0</v>
      </c>
    </row>
    <row r="3122" spans="1:30" x14ac:dyDescent="0.35">
      <c r="A3122" s="31">
        <f>IF(ISBLANK(B3122),"",COUNTIF(B$2:B3122,B3122))-1</f>
        <v>80</v>
      </c>
      <c r="B3122" s="31">
        <v>1</v>
      </c>
      <c r="C3122" s="10">
        <f>VLOOKUP($A3122,Database!$A:$Y,7,FALSE)</f>
        <v>46204.75</v>
      </c>
      <c r="D3122" s="31" t="str">
        <f>VLOOKUP(Pronostics!$B3122,Setup_MPP!$A:$G,3,FALSE)</f>
        <v>_Nicolas_LM_</v>
      </c>
      <c r="E3122" s="31" t="str">
        <f>VLOOKUP(Pronostics!$B3122,Setup_MPP!$A:$G,2,FALSE)</f>
        <v>Nicolas LE MOUEL</v>
      </c>
      <c r="F3122" s="31" t="str">
        <f>VLOOKUP($B3122,Setup_MPP!$A:$E,4,FALSE)</f>
        <v>#F7C79D</v>
      </c>
      <c r="G3122" s="31" t="str">
        <f>VLOOKUP($B3122,Setup_MPP!$A:$E,5,FALSE)</f>
        <v>#FFBE85</v>
      </c>
      <c r="H3122" s="31" t="str">
        <f>IFERROR(IF(AND(A3122&gt;=1,A3122&lt;=104),VLOOKUP($A3122,Location!$A:$J,6,FALSE),IF(A3122=0,"Avant l'ouverture",IF(OR(A3122=105,A3122=106),"Bonus"))),"")</f>
        <v>1/16 Finale</v>
      </c>
      <c r="I3122" s="31" t="str">
        <f>IF(LEFT(H3122,4)="Tour",VLOOKUP(A3122,Database!$A:$C,3,FALSE),"")</f>
        <v/>
      </c>
      <c r="J3122" s="31" t="str">
        <f>VLOOKUP($A3122,Location!$A:$J,7,FALSE)</f>
        <v>TBD</v>
      </c>
      <c r="K3122" s="31" t="str">
        <f>IFERROR(VLOOKUP(J3122,Setup_Team!$B:$C,2,FALSE), "TDB")</f>
        <v>TDB</v>
      </c>
      <c r="L3122" s="31" t="str">
        <f>VLOOKUP($A3122,Location!$A:$J,8,FALSE)</f>
        <v>TBD</v>
      </c>
      <c r="M3122" s="31" t="str">
        <f>IFERROR(VLOOKUP(L3122,Setup_Team!$B:$C,2,FALSE), "TDB")</f>
        <v>TDB</v>
      </c>
      <c r="N3122" s="31" t="str">
        <f>VLOOKUP($A3122,Location!$A:$J,9,FALSE)</f>
        <v>Atlanta</v>
      </c>
      <c r="O3122" s="31" t="str">
        <f>VLOOKUP($A3122,Location!$A:$J,10,FALSE)</f>
        <v>Mercedes-Benz Stadium</v>
      </c>
      <c r="R3122" s="31">
        <v>0</v>
      </c>
      <c r="S3122" s="25">
        <f>VLOOKUP($A3122,Database!$A:$Y,10,FALSE)</f>
        <v>0</v>
      </c>
      <c r="T3122" s="25">
        <f>VLOOKUP($A3122,Database!$A:$Y,11,FALSE)</f>
        <v>0</v>
      </c>
      <c r="U3122" s="25">
        <f>VLOOKUP($A3122,Database!$A:$Y,12,FALSE)</f>
        <v>0</v>
      </c>
      <c r="V3122" s="25" t="str">
        <f>VLOOKUP(A3122,Database!A:M,13,FALSE)</f>
        <v>À venir</v>
      </c>
      <c r="W3122" s="25" t="str">
        <f>VLOOKUP($A3122,Database!$A:$Y,20,FALSE)</f>
        <v/>
      </c>
      <c r="X3122" s="25" t="str">
        <f>VLOOKUP($A3122,Database!$A:$Y,21,FALSE)</f>
        <v/>
      </c>
      <c r="Y3122" s="25" t="str">
        <f ca="1">IF(C3122&lt;NOW(),IF(AND(P3122&gt;Q3122,W3122&gt;X3122),S3122,IF(AND(P3122=Q3122,W3122=X3122),T3122,IF(AND(P3122&lt;Q3122,W3122&lt;X3122),U3122,0))),"")</f>
        <v/>
      </c>
      <c r="Z3122" s="25">
        <f>IF(AND(P3122=W3122,Q3122=X3122),1,0)</f>
        <v>1</v>
      </c>
      <c r="AA3122" s="25" t="str">
        <f>IF(Z3122=0,"",IF(ISBLANK(VLOOKUP(A3122,Database!A:AA,22,FALSE)),"",VLOOKUP(A3122,Database!A:AA,22,FALSE)))</f>
        <v>Exact</v>
      </c>
      <c r="AB3122" s="25">
        <f ca="1">IFERROR(IF(AND(Y3122&lt;&gt;"",OR(V3122="Terminé",V3122="En cours")),VLOOKUP(AA3122,Setup_ScoreExactBonus!A:D,4,FALSE),0),0)</f>
        <v>0</v>
      </c>
      <c r="AC3122" s="31" t="str">
        <f t="shared" ca="1" si="10"/>
        <v/>
      </c>
      <c r="AD3122" s="31">
        <f ca="1">SUMIFS(AC$2:AC3122,D$2:D3122,D3122)*IF(R3122=0,1,2)</f>
        <v>0</v>
      </c>
    </row>
    <row r="3123" spans="1:30" x14ac:dyDescent="0.35">
      <c r="A3123" s="31">
        <f>IF(ISBLANK(B3123),"",COUNTIF(B$2:B3123,B3123))-1</f>
        <v>80</v>
      </c>
      <c r="B3123" s="31">
        <v>2</v>
      </c>
      <c r="C3123" s="10">
        <f>VLOOKUP($A3123,Database!$A:$Y,7,FALSE)</f>
        <v>46204.75</v>
      </c>
      <c r="D3123" s="31" t="str">
        <f>VLOOKUP(Pronostics!$B3123,Setup_MPP!$A:$G,3,FALSE)</f>
        <v>leaelaz</v>
      </c>
      <c r="E3123" s="31" t="str">
        <f>VLOOKUP(Pronostics!$B3123,Setup_MPP!$A:$G,2,FALSE)</f>
        <v>Léa EL ASERY</v>
      </c>
      <c r="F3123" s="31" t="str">
        <f>VLOOKUP($B3123,Setup_MPP!$A:$E,4,FALSE)</f>
        <v>#FFBEBE</v>
      </c>
      <c r="G3123" s="31" t="str">
        <f>VLOOKUP($B3123,Setup_MPP!$A:$E,5,FALSE)</f>
        <v>#DF6868</v>
      </c>
      <c r="H3123" s="31" t="str">
        <f>IFERROR(IF(AND(A3123&gt;=1,A3123&lt;=104),VLOOKUP($A3123,Location!$A:$J,6,FALSE),IF(A3123=0,"Avant l'ouverture",IF(OR(A3123=105,A3123=106),"Bonus"))),"")</f>
        <v>1/16 Finale</v>
      </c>
      <c r="I3123" s="31" t="str">
        <f>IF(LEFT(H3123,4)="Tour",VLOOKUP(A3123,Database!$A:$C,3,FALSE),"")</f>
        <v/>
      </c>
      <c r="J3123" s="31" t="str">
        <f>VLOOKUP($A3123,Location!$A:$J,7,FALSE)</f>
        <v>TBD</v>
      </c>
      <c r="K3123" s="31" t="str">
        <f>IFERROR(VLOOKUP(J3123,Setup_Team!$B:$C,2,FALSE), "TDB")</f>
        <v>TDB</v>
      </c>
      <c r="L3123" s="31" t="str">
        <f>VLOOKUP($A3123,Location!$A:$J,8,FALSE)</f>
        <v>TBD</v>
      </c>
      <c r="M3123" s="31" t="str">
        <f>IFERROR(VLOOKUP(L3123,Setup_Team!$B:$C,2,FALSE), "TDB")</f>
        <v>TDB</v>
      </c>
      <c r="N3123" s="31" t="str">
        <f>VLOOKUP($A3123,Location!$A:$J,9,FALSE)</f>
        <v>Atlanta</v>
      </c>
      <c r="O3123" s="31" t="str">
        <f>VLOOKUP($A3123,Location!$A:$J,10,FALSE)</f>
        <v>Mercedes-Benz Stadium</v>
      </c>
      <c r="R3123" s="31">
        <v>0</v>
      </c>
      <c r="S3123" s="25">
        <f>VLOOKUP($A3123,Database!$A:$Y,10,FALSE)</f>
        <v>0</v>
      </c>
      <c r="T3123" s="25">
        <f>VLOOKUP($A3123,Database!$A:$Y,11,FALSE)</f>
        <v>0</v>
      </c>
      <c r="U3123" s="25">
        <f>VLOOKUP($A3123,Database!$A:$Y,12,FALSE)</f>
        <v>0</v>
      </c>
      <c r="V3123" s="25" t="str">
        <f>VLOOKUP(A3123,Database!A:M,13,FALSE)</f>
        <v>À venir</v>
      </c>
      <c r="W3123" s="25" t="str">
        <f>VLOOKUP($A3123,Database!$A:$Y,20,FALSE)</f>
        <v/>
      </c>
      <c r="X3123" s="25" t="str">
        <f>VLOOKUP($A3123,Database!$A:$Y,21,FALSE)</f>
        <v/>
      </c>
      <c r="Y3123" s="25" t="str">
        <f ca="1">IF(C3123&lt;NOW(),IF(AND(P3123&gt;Q3123,W3123&gt;X3123),S3123,IF(AND(P3123=Q3123,W3123=X3123),T3123,IF(AND(P3123&lt;Q3123,W3123&lt;X3123),U3123,0))),"")</f>
        <v/>
      </c>
      <c r="Z3123" s="25">
        <f>IF(AND(P3123=W3123,Q3123=X3123),1,0)</f>
        <v>1</v>
      </c>
      <c r="AA3123" s="25" t="str">
        <f>IF(Z3123=0,"",IF(ISBLANK(VLOOKUP(A3123,Database!A:AA,22,FALSE)),"",VLOOKUP(A3123,Database!A:AA,22,FALSE)))</f>
        <v>Exact</v>
      </c>
      <c r="AB3123" s="25">
        <f ca="1">IFERROR(IF(AND(Y3123&lt;&gt;"",OR(V3123="Terminé",V3123="En cours")),VLOOKUP(AA3123,Setup_ScoreExactBonus!A:D,4,FALSE),0),0)</f>
        <v>0</v>
      </c>
      <c r="AC3123" s="31" t="str">
        <f t="shared" ca="1" si="10"/>
        <v/>
      </c>
      <c r="AD3123" s="31">
        <f ca="1">SUMIFS(AC$2:AC3123,D$2:D3123,D3123)*IF(R3123=0,1,2)</f>
        <v>0</v>
      </c>
    </row>
    <row r="3124" spans="1:30" x14ac:dyDescent="0.35">
      <c r="A3124" s="31">
        <f>IF(ISBLANK(B3124),"",COUNTIF(B$2:B3124,B3124))-1</f>
        <v>80</v>
      </c>
      <c r="B3124" s="31">
        <v>3</v>
      </c>
      <c r="C3124" s="10">
        <f>VLOOKUP($A3124,Database!$A:$Y,7,FALSE)</f>
        <v>46204.75</v>
      </c>
      <c r="D3124" s="31" t="str">
        <f>VLOOKUP(Pronostics!$B3124,Setup_MPP!$A:$G,3,FALSE)</f>
        <v>PasMetalleux</v>
      </c>
      <c r="E3124" s="31" t="str">
        <f>VLOOKUP(Pronostics!$B3124,Setup_MPP!$A:$G,2,FALSE)</f>
        <v>Elwenn JOUBREL</v>
      </c>
      <c r="F3124" s="31" t="str">
        <f>VLOOKUP($B3124,Setup_MPP!$A:$E,4,FALSE)</f>
        <v>#F5C7FC</v>
      </c>
      <c r="G3124" s="31" t="str">
        <f>VLOOKUP($B3124,Setup_MPP!$A:$E,5,FALSE)</f>
        <v>#C489CF</v>
      </c>
      <c r="H3124" s="31" t="str">
        <f>IFERROR(IF(AND(A3124&gt;=1,A3124&lt;=104),VLOOKUP($A3124,Location!$A:$J,6,FALSE),IF(A3124=0,"Avant l'ouverture",IF(OR(A3124=105,A3124=106),"Bonus"))),"")</f>
        <v>1/16 Finale</v>
      </c>
      <c r="I3124" s="31" t="str">
        <f>IF(LEFT(H3124,4)="Tour",VLOOKUP(A3124,Database!$A:$C,3,FALSE),"")</f>
        <v/>
      </c>
      <c r="J3124" s="31" t="str">
        <f>VLOOKUP($A3124,Location!$A:$J,7,FALSE)</f>
        <v>TBD</v>
      </c>
      <c r="K3124" s="31" t="str">
        <f>IFERROR(VLOOKUP(J3124,Setup_Team!$B:$C,2,FALSE), "TDB")</f>
        <v>TDB</v>
      </c>
      <c r="L3124" s="31" t="str">
        <f>VLOOKUP($A3124,Location!$A:$J,8,FALSE)</f>
        <v>TBD</v>
      </c>
      <c r="M3124" s="31" t="str">
        <f>IFERROR(VLOOKUP(L3124,Setup_Team!$B:$C,2,FALSE), "TDB")</f>
        <v>TDB</v>
      </c>
      <c r="N3124" s="31" t="str">
        <f>VLOOKUP($A3124,Location!$A:$J,9,FALSE)</f>
        <v>Atlanta</v>
      </c>
      <c r="O3124" s="31" t="str">
        <f>VLOOKUP($A3124,Location!$A:$J,10,FALSE)</f>
        <v>Mercedes-Benz Stadium</v>
      </c>
      <c r="R3124" s="31">
        <v>0</v>
      </c>
      <c r="S3124" s="25">
        <f>VLOOKUP($A3124,Database!$A:$Y,10,FALSE)</f>
        <v>0</v>
      </c>
      <c r="T3124" s="25">
        <f>VLOOKUP($A3124,Database!$A:$Y,11,FALSE)</f>
        <v>0</v>
      </c>
      <c r="U3124" s="25">
        <f>VLOOKUP($A3124,Database!$A:$Y,12,FALSE)</f>
        <v>0</v>
      </c>
      <c r="V3124" s="25" t="str">
        <f>VLOOKUP(A3124,Database!A:M,13,FALSE)</f>
        <v>À venir</v>
      </c>
      <c r="W3124" s="25" t="str">
        <f>VLOOKUP($A3124,Database!$A:$Y,20,FALSE)</f>
        <v/>
      </c>
      <c r="X3124" s="25" t="str">
        <f>VLOOKUP($A3124,Database!$A:$Y,21,FALSE)</f>
        <v/>
      </c>
      <c r="Y3124" s="25" t="str">
        <f ca="1">IF(C3124&lt;NOW(),IF(AND(P3124&gt;Q3124,W3124&gt;X3124),S3124,IF(AND(P3124=Q3124,W3124=X3124),T3124,IF(AND(P3124&lt;Q3124,W3124&lt;X3124),U3124,0))),"")</f>
        <v/>
      </c>
      <c r="Z3124" s="25">
        <f>IF(AND(P3124=W3124,Q3124=X3124),1,0)</f>
        <v>1</v>
      </c>
      <c r="AA3124" s="25" t="str">
        <f>IF(Z3124=0,"",IF(ISBLANK(VLOOKUP(A3124,Database!A:AA,22,FALSE)),"",VLOOKUP(A3124,Database!A:AA,22,FALSE)))</f>
        <v>Exact</v>
      </c>
      <c r="AB3124" s="25">
        <f ca="1">IFERROR(IF(AND(Y3124&lt;&gt;"",OR(V3124="Terminé",V3124="En cours")),VLOOKUP(AA3124,Setup_ScoreExactBonus!A:D,4,FALSE),0),0)</f>
        <v>0</v>
      </c>
      <c r="AC3124" s="31" t="str">
        <f t="shared" ca="1" si="10"/>
        <v/>
      </c>
      <c r="AD3124" s="31">
        <f ca="1">SUMIFS(AC$2:AC3124,D$2:D3124,D3124)*IF(R3124=0,1,2)</f>
        <v>0</v>
      </c>
    </row>
    <row r="3125" spans="1:30" x14ac:dyDescent="0.35">
      <c r="A3125" s="31">
        <f>IF(ISBLANK(B3125),"",COUNTIF(B$2:B3125,B3125))-1</f>
        <v>80</v>
      </c>
      <c r="B3125" s="31">
        <v>4</v>
      </c>
      <c r="C3125" s="10">
        <f>VLOOKUP($A3125,Database!$A:$Y,7,FALSE)</f>
        <v>46204.75</v>
      </c>
      <c r="D3125" s="31" t="str">
        <f>VLOOKUP(Pronostics!$B3125,Setup_MPP!$A:$G,3,FALSE)</f>
        <v>Popo444</v>
      </c>
      <c r="E3125" s="31" t="str">
        <f>VLOOKUP(Pronostics!$B3125,Setup_MPP!$A:$G,2,FALSE)</f>
        <v>Pauline OLIVIER</v>
      </c>
      <c r="F3125" s="31" t="str">
        <f>VLOOKUP($B3125,Setup_MPP!$A:$E,4,FALSE)</f>
        <v>#A5EA7F</v>
      </c>
      <c r="G3125" s="31" t="str">
        <f>VLOOKUP($B3125,Setup_MPP!$A:$E,5,FALSE)</f>
        <v>#80C65A</v>
      </c>
      <c r="H3125" s="31" t="str">
        <f>IFERROR(IF(AND(A3125&gt;=1,A3125&lt;=104),VLOOKUP($A3125,Location!$A:$J,6,FALSE),IF(A3125=0,"Avant l'ouverture",IF(OR(A3125=105,A3125=106),"Bonus"))),"")</f>
        <v>1/16 Finale</v>
      </c>
      <c r="I3125" s="31" t="str">
        <f>IF(LEFT(H3125,4)="Tour",VLOOKUP(A3125,Database!$A:$C,3,FALSE),"")</f>
        <v/>
      </c>
      <c r="J3125" s="31" t="str">
        <f>VLOOKUP($A3125,Location!$A:$J,7,FALSE)</f>
        <v>TBD</v>
      </c>
      <c r="K3125" s="31" t="str">
        <f>IFERROR(VLOOKUP(J3125,Setup_Team!$B:$C,2,FALSE), "TDB")</f>
        <v>TDB</v>
      </c>
      <c r="L3125" s="31" t="str">
        <f>VLOOKUP($A3125,Location!$A:$J,8,FALSE)</f>
        <v>TBD</v>
      </c>
      <c r="M3125" s="31" t="str">
        <f>IFERROR(VLOOKUP(L3125,Setup_Team!$B:$C,2,FALSE), "TDB")</f>
        <v>TDB</v>
      </c>
      <c r="N3125" s="31" t="str">
        <f>VLOOKUP($A3125,Location!$A:$J,9,FALSE)</f>
        <v>Atlanta</v>
      </c>
      <c r="O3125" s="31" t="str">
        <f>VLOOKUP($A3125,Location!$A:$J,10,FALSE)</f>
        <v>Mercedes-Benz Stadium</v>
      </c>
      <c r="R3125" s="31">
        <v>0</v>
      </c>
      <c r="S3125" s="25">
        <f>VLOOKUP($A3125,Database!$A:$Y,10,FALSE)</f>
        <v>0</v>
      </c>
      <c r="T3125" s="25">
        <f>VLOOKUP($A3125,Database!$A:$Y,11,FALSE)</f>
        <v>0</v>
      </c>
      <c r="U3125" s="25">
        <f>VLOOKUP($A3125,Database!$A:$Y,12,FALSE)</f>
        <v>0</v>
      </c>
      <c r="V3125" s="25" t="str">
        <f>VLOOKUP(A3125,Database!A:M,13,FALSE)</f>
        <v>À venir</v>
      </c>
      <c r="W3125" s="25" t="str">
        <f>VLOOKUP($A3125,Database!$A:$Y,20,FALSE)</f>
        <v/>
      </c>
      <c r="X3125" s="25" t="str">
        <f>VLOOKUP($A3125,Database!$A:$Y,21,FALSE)</f>
        <v/>
      </c>
      <c r="Y3125" s="25" t="str">
        <f ca="1">IF(C3125&lt;NOW(),IF(AND(P3125&gt;Q3125,W3125&gt;X3125),S3125,IF(AND(P3125=Q3125,W3125=X3125),T3125,IF(AND(P3125&lt;Q3125,W3125&lt;X3125),U3125,0))),"")</f>
        <v/>
      </c>
      <c r="Z3125" s="25">
        <f>IF(AND(P3125=W3125,Q3125=X3125),1,0)</f>
        <v>1</v>
      </c>
      <c r="AA3125" s="25" t="str">
        <f>IF(Z3125=0,"",IF(ISBLANK(VLOOKUP(A3125,Database!A:AA,22,FALSE)),"",VLOOKUP(A3125,Database!A:AA,22,FALSE)))</f>
        <v>Exact</v>
      </c>
      <c r="AB3125" s="25">
        <f ca="1">IFERROR(IF(AND(Y3125&lt;&gt;"",OR(V3125="Terminé",V3125="En cours")),VLOOKUP(AA3125,Setup_ScoreExactBonus!A:D,4,FALSE),0),0)</f>
        <v>0</v>
      </c>
      <c r="AC3125" s="31" t="str">
        <f t="shared" ca="1" si="10"/>
        <v/>
      </c>
      <c r="AD3125" s="31">
        <f ca="1">SUMIFS(AC$2:AC3125,D$2:D3125,D3125)*IF(R3125=0,1,2)</f>
        <v>0</v>
      </c>
    </row>
    <row r="3126" spans="1:30" x14ac:dyDescent="0.35">
      <c r="A3126" s="31">
        <f>IF(ISBLANK(B3126),"",COUNTIF(B$2:B3126,B3126))-1</f>
        <v>80</v>
      </c>
      <c r="B3126" s="31">
        <v>5</v>
      </c>
      <c r="C3126" s="10">
        <f>VLOOKUP($A3126,Database!$A:$Y,7,FALSE)</f>
        <v>46204.75</v>
      </c>
      <c r="D3126" s="31" t="str">
        <f>VLOOKUP(Pronostics!$B3126,Setup_MPP!$A:$G,3,FALSE)</f>
        <v>_Jujul</v>
      </c>
      <c r="E3126" s="31" t="str">
        <f>VLOOKUP(Pronostics!$B3126,Setup_MPP!$A:$G,2,FALSE)</f>
        <v>Julie BOISSIERE</v>
      </c>
      <c r="F3126" s="31" t="str">
        <f>VLOOKUP($B3126,Setup_MPP!$A:$E,4,FALSE)</f>
        <v>#D890FF</v>
      </c>
      <c r="G3126" s="31" t="str">
        <f>VLOOKUP($B3126,Setup_MPP!$A:$E,5,FALSE)</f>
        <v>#B750EF</v>
      </c>
      <c r="H3126" s="31" t="str">
        <f>IFERROR(IF(AND(A3126&gt;=1,A3126&lt;=104),VLOOKUP($A3126,Location!$A:$J,6,FALSE),IF(A3126=0,"Avant l'ouverture",IF(OR(A3126=105,A3126=106),"Bonus"))),"")</f>
        <v>1/16 Finale</v>
      </c>
      <c r="I3126" s="31" t="str">
        <f>IF(LEFT(H3126,4)="Tour",VLOOKUP(A3126,Database!$A:$C,3,FALSE),"")</f>
        <v/>
      </c>
      <c r="J3126" s="31" t="str">
        <f>VLOOKUP($A3126,Location!$A:$J,7,FALSE)</f>
        <v>TBD</v>
      </c>
      <c r="K3126" s="31" t="str">
        <f>IFERROR(VLOOKUP(J3126,Setup_Team!$B:$C,2,FALSE), "TDB")</f>
        <v>TDB</v>
      </c>
      <c r="L3126" s="31" t="str">
        <f>VLOOKUP($A3126,Location!$A:$J,8,FALSE)</f>
        <v>TBD</v>
      </c>
      <c r="M3126" s="31" t="str">
        <f>IFERROR(VLOOKUP(L3126,Setup_Team!$B:$C,2,FALSE), "TDB")</f>
        <v>TDB</v>
      </c>
      <c r="N3126" s="31" t="str">
        <f>VLOOKUP($A3126,Location!$A:$J,9,FALSE)</f>
        <v>Atlanta</v>
      </c>
      <c r="O3126" s="31" t="str">
        <f>VLOOKUP($A3126,Location!$A:$J,10,FALSE)</f>
        <v>Mercedes-Benz Stadium</v>
      </c>
      <c r="R3126" s="31">
        <v>0</v>
      </c>
      <c r="S3126" s="25">
        <f>VLOOKUP($A3126,Database!$A:$Y,10,FALSE)</f>
        <v>0</v>
      </c>
      <c r="T3126" s="25">
        <f>VLOOKUP($A3126,Database!$A:$Y,11,FALSE)</f>
        <v>0</v>
      </c>
      <c r="U3126" s="25">
        <f>VLOOKUP($A3126,Database!$A:$Y,12,FALSE)</f>
        <v>0</v>
      </c>
      <c r="V3126" s="25" t="str">
        <f>VLOOKUP(A3126,Database!A:M,13,FALSE)</f>
        <v>À venir</v>
      </c>
      <c r="W3126" s="25" t="str">
        <f>VLOOKUP($A3126,Database!$A:$Y,20,FALSE)</f>
        <v/>
      </c>
      <c r="X3126" s="25" t="str">
        <f>VLOOKUP($A3126,Database!$A:$Y,21,FALSE)</f>
        <v/>
      </c>
      <c r="Y3126" s="25" t="str">
        <f ca="1">IF(C3126&lt;NOW(),IF(AND(P3126&gt;Q3126,W3126&gt;X3126),S3126,IF(AND(P3126=Q3126,W3126=X3126),T3126,IF(AND(P3126&lt;Q3126,W3126&lt;X3126),U3126,0))),"")</f>
        <v/>
      </c>
      <c r="Z3126" s="25">
        <f>IF(AND(P3126=W3126,Q3126=X3126),1,0)</f>
        <v>1</v>
      </c>
      <c r="AA3126" s="25" t="str">
        <f>IF(Z3126=0,"",IF(ISBLANK(VLOOKUP(A3126,Database!A:AA,22,FALSE)),"",VLOOKUP(A3126,Database!A:AA,22,FALSE)))</f>
        <v>Exact</v>
      </c>
      <c r="AB3126" s="25">
        <f ca="1">IFERROR(IF(AND(Y3126&lt;&gt;"",OR(V3126="Terminé",V3126="En cours")),VLOOKUP(AA3126,Setup_ScoreExactBonus!A:D,4,FALSE),0),0)</f>
        <v>0</v>
      </c>
      <c r="AC3126" s="31" t="str">
        <f t="shared" ca="1" si="10"/>
        <v/>
      </c>
      <c r="AD3126" s="31">
        <f ca="1">SUMIFS(AC$2:AC3126,D$2:D3126,D3126)*IF(R3126=0,1,2)</f>
        <v>0</v>
      </c>
    </row>
    <row r="3127" spans="1:30" x14ac:dyDescent="0.35">
      <c r="A3127" s="31">
        <f>IF(ISBLANK(B3127),"",COUNTIF(B$2:B3127,B3127))-1</f>
        <v>80</v>
      </c>
      <c r="B3127" s="31">
        <v>6</v>
      </c>
      <c r="C3127" s="10">
        <f>VLOOKUP($A3127,Database!$A:$Y,7,FALSE)</f>
        <v>46204.75</v>
      </c>
      <c r="D3127" s="31" t="str">
        <f>VLOOKUP(Pronostics!$B3127,Setup_MPP!$A:$G,3,FALSE)</f>
        <v>Julay</v>
      </c>
      <c r="E3127" s="31" t="str">
        <f>VLOOKUP(Pronostics!$B3127,Setup_MPP!$A:$G,2,FALSE)</f>
        <v>Julie BOUCHARD</v>
      </c>
      <c r="F3127" s="31" t="str">
        <f>VLOOKUP($B3127,Setup_MPP!$A:$E,4,FALSE)</f>
        <v>#A6F7B1</v>
      </c>
      <c r="G3127" s="31" t="str">
        <f>VLOOKUP($B3127,Setup_MPP!$A:$E,5,FALSE)</f>
        <v>#6EC179</v>
      </c>
      <c r="H3127" s="31" t="str">
        <f>IFERROR(IF(AND(A3127&gt;=1,A3127&lt;=104),VLOOKUP($A3127,Location!$A:$J,6,FALSE),IF(A3127=0,"Avant l'ouverture",IF(OR(A3127=105,A3127=106),"Bonus"))),"")</f>
        <v>1/16 Finale</v>
      </c>
      <c r="I3127" s="31" t="str">
        <f>IF(LEFT(H3127,4)="Tour",VLOOKUP(A3127,Database!$A:$C,3,FALSE),"")</f>
        <v/>
      </c>
      <c r="J3127" s="31" t="str">
        <f>VLOOKUP($A3127,Location!$A:$J,7,FALSE)</f>
        <v>TBD</v>
      </c>
      <c r="K3127" s="31" t="str">
        <f>IFERROR(VLOOKUP(J3127,Setup_Team!$B:$C,2,FALSE), "TDB")</f>
        <v>TDB</v>
      </c>
      <c r="L3127" s="31" t="str">
        <f>VLOOKUP($A3127,Location!$A:$J,8,FALSE)</f>
        <v>TBD</v>
      </c>
      <c r="M3127" s="31" t="str">
        <f>IFERROR(VLOOKUP(L3127,Setup_Team!$B:$C,2,FALSE), "TDB")</f>
        <v>TDB</v>
      </c>
      <c r="N3127" s="31" t="str">
        <f>VLOOKUP($A3127,Location!$A:$J,9,FALSE)</f>
        <v>Atlanta</v>
      </c>
      <c r="O3127" s="31" t="str">
        <f>VLOOKUP($A3127,Location!$A:$J,10,FALSE)</f>
        <v>Mercedes-Benz Stadium</v>
      </c>
      <c r="R3127" s="31">
        <v>0</v>
      </c>
      <c r="S3127" s="25">
        <f>VLOOKUP($A3127,Database!$A:$Y,10,FALSE)</f>
        <v>0</v>
      </c>
      <c r="T3127" s="25">
        <f>VLOOKUP($A3127,Database!$A:$Y,11,FALSE)</f>
        <v>0</v>
      </c>
      <c r="U3127" s="25">
        <f>VLOOKUP($A3127,Database!$A:$Y,12,FALSE)</f>
        <v>0</v>
      </c>
      <c r="V3127" s="25" t="str">
        <f>VLOOKUP(A3127,Database!A:M,13,FALSE)</f>
        <v>À venir</v>
      </c>
      <c r="W3127" s="25" t="str">
        <f>VLOOKUP($A3127,Database!$A:$Y,20,FALSE)</f>
        <v/>
      </c>
      <c r="X3127" s="25" t="str">
        <f>VLOOKUP($A3127,Database!$A:$Y,21,FALSE)</f>
        <v/>
      </c>
      <c r="Y3127" s="25" t="str">
        <f ca="1">IF(C3127&lt;NOW(),IF(AND(P3127&gt;Q3127,W3127&gt;X3127),S3127,IF(AND(P3127=Q3127,W3127=X3127),T3127,IF(AND(P3127&lt;Q3127,W3127&lt;X3127),U3127,0))),"")</f>
        <v/>
      </c>
      <c r="Z3127" s="25">
        <f>IF(AND(P3127=W3127,Q3127=X3127),1,0)</f>
        <v>1</v>
      </c>
      <c r="AA3127" s="25" t="str">
        <f>IF(Z3127=0,"",IF(ISBLANK(VLOOKUP(A3127,Database!A:AA,22,FALSE)),"",VLOOKUP(A3127,Database!A:AA,22,FALSE)))</f>
        <v>Exact</v>
      </c>
      <c r="AB3127" s="25">
        <f ca="1">IFERROR(IF(AND(Y3127&lt;&gt;"",OR(V3127="Terminé",V3127="En cours")),VLOOKUP(AA3127,Setup_ScoreExactBonus!A:D,4,FALSE),0),0)</f>
        <v>0</v>
      </c>
      <c r="AC3127" s="31" t="str">
        <f t="shared" ca="1" si="10"/>
        <v/>
      </c>
      <c r="AD3127" s="31">
        <f ca="1">SUMIFS(AC$2:AC3127,D$2:D3127,D3127)*IF(R3127=0,1,2)</f>
        <v>0</v>
      </c>
    </row>
    <row r="3128" spans="1:30" x14ac:dyDescent="0.35">
      <c r="A3128" s="31">
        <f>IF(ISBLANK(B3128),"",COUNTIF(B$2:B3128,B3128))-1</f>
        <v>80</v>
      </c>
      <c r="B3128" s="31">
        <v>7</v>
      </c>
      <c r="C3128" s="10">
        <f>VLOOKUP($A3128,Database!$A:$Y,7,FALSE)</f>
        <v>46204.75</v>
      </c>
      <c r="D3128" s="31" t="str">
        <f>VLOOKUP(Pronostics!$B3128,Setup_MPP!$A:$G,3,FALSE)</f>
        <v>__Vince__</v>
      </c>
      <c r="E3128" s="31" t="str">
        <f>VLOOKUP(Pronostics!$B3128,Setup_MPP!$A:$G,2,FALSE)</f>
        <v>Vincent FRAYSSE</v>
      </c>
      <c r="F3128" s="31" t="str">
        <f>VLOOKUP($B3128,Setup_MPP!$A:$E,4,FALSE)</f>
        <v>#B2EAE8</v>
      </c>
      <c r="G3128" s="31" t="str">
        <f>VLOOKUP($B3128,Setup_MPP!$A:$E,5,FALSE)</f>
        <v>#6CB4B1</v>
      </c>
      <c r="H3128" s="31" t="str">
        <f>IFERROR(IF(AND(A3128&gt;=1,A3128&lt;=104),VLOOKUP($A3128,Location!$A:$J,6,FALSE),IF(A3128=0,"Avant l'ouverture",IF(OR(A3128=105,A3128=106),"Bonus"))),"")</f>
        <v>1/16 Finale</v>
      </c>
      <c r="I3128" s="31" t="str">
        <f>IF(LEFT(H3128,4)="Tour",VLOOKUP(A3128,Database!$A:$C,3,FALSE),"")</f>
        <v/>
      </c>
      <c r="J3128" s="31" t="str">
        <f>VLOOKUP($A3128,Location!$A:$J,7,FALSE)</f>
        <v>TBD</v>
      </c>
      <c r="K3128" s="31" t="str">
        <f>IFERROR(VLOOKUP(J3128,Setup_Team!$B:$C,2,FALSE), "TDB")</f>
        <v>TDB</v>
      </c>
      <c r="L3128" s="31" t="str">
        <f>VLOOKUP($A3128,Location!$A:$J,8,FALSE)</f>
        <v>TBD</v>
      </c>
      <c r="M3128" s="31" t="str">
        <f>IFERROR(VLOOKUP(L3128,Setup_Team!$B:$C,2,FALSE), "TDB")</f>
        <v>TDB</v>
      </c>
      <c r="N3128" s="31" t="str">
        <f>VLOOKUP($A3128,Location!$A:$J,9,FALSE)</f>
        <v>Atlanta</v>
      </c>
      <c r="O3128" s="31" t="str">
        <f>VLOOKUP($A3128,Location!$A:$J,10,FALSE)</f>
        <v>Mercedes-Benz Stadium</v>
      </c>
      <c r="R3128" s="31">
        <v>0</v>
      </c>
      <c r="S3128" s="25">
        <f>VLOOKUP($A3128,Database!$A:$Y,10,FALSE)</f>
        <v>0</v>
      </c>
      <c r="T3128" s="25">
        <f>VLOOKUP($A3128,Database!$A:$Y,11,FALSE)</f>
        <v>0</v>
      </c>
      <c r="U3128" s="25">
        <f>VLOOKUP($A3128,Database!$A:$Y,12,FALSE)</f>
        <v>0</v>
      </c>
      <c r="V3128" s="25" t="str">
        <f>VLOOKUP(A3128,Database!A:M,13,FALSE)</f>
        <v>À venir</v>
      </c>
      <c r="W3128" s="25" t="str">
        <f>VLOOKUP($A3128,Database!$A:$Y,20,FALSE)</f>
        <v/>
      </c>
      <c r="X3128" s="25" t="str">
        <f>VLOOKUP($A3128,Database!$A:$Y,21,FALSE)</f>
        <v/>
      </c>
      <c r="Y3128" s="25" t="str">
        <f ca="1">IF(C3128&lt;NOW(),IF(AND(P3128&gt;Q3128,W3128&gt;X3128),S3128,IF(AND(P3128=Q3128,W3128=X3128),T3128,IF(AND(P3128&lt;Q3128,W3128&lt;X3128),U3128,0))),"")</f>
        <v/>
      </c>
      <c r="Z3128" s="25">
        <f>IF(AND(P3128=W3128,Q3128=X3128),1,0)</f>
        <v>1</v>
      </c>
      <c r="AA3128" s="25" t="str">
        <f>IF(Z3128=0,"",IF(ISBLANK(VLOOKUP(A3128,Database!A:AA,22,FALSE)),"",VLOOKUP(A3128,Database!A:AA,22,FALSE)))</f>
        <v>Exact</v>
      </c>
      <c r="AB3128" s="25">
        <f ca="1">IFERROR(IF(AND(Y3128&lt;&gt;"",OR(V3128="Terminé",V3128="En cours")),VLOOKUP(AA3128,Setup_ScoreExactBonus!A:D,4,FALSE),0),0)</f>
        <v>0</v>
      </c>
      <c r="AC3128" s="31" t="str">
        <f t="shared" ca="1" si="10"/>
        <v/>
      </c>
      <c r="AD3128" s="31">
        <f ca="1">SUMIFS(AC$2:AC3128,D$2:D3128,D3128)*IF(R3128=0,1,2)</f>
        <v>0</v>
      </c>
    </row>
    <row r="3129" spans="1:30" x14ac:dyDescent="0.35">
      <c r="A3129" s="31">
        <f>IF(ISBLANK(B3129),"",COUNTIF(B$2:B3129,B3129))-1</f>
        <v>80</v>
      </c>
      <c r="B3129" s="31">
        <v>8</v>
      </c>
      <c r="C3129" s="10">
        <f>VLOOKUP($A3129,Database!$A:$Y,7,FALSE)</f>
        <v>46204.75</v>
      </c>
      <c r="D3129" s="31" t="str">
        <f>VLOOKUP(Pronostics!$B3129,Setup_MPP!$A:$G,3,FALSE)</f>
        <v>Louuiiis</v>
      </c>
      <c r="E3129" s="31" t="str">
        <f>VLOOKUP(Pronostics!$B3129,Setup_MPP!$A:$G,2,FALSE)</f>
        <v>Louis HARLE</v>
      </c>
      <c r="F3129" s="31" t="str">
        <f>VLOOKUP($B3129,Setup_MPP!$A:$E,4,FALSE)</f>
        <v>#EEF7B1</v>
      </c>
      <c r="G3129" s="31" t="str">
        <f>VLOOKUP($B3129,Setup_MPP!$A:$E,5,FALSE)</f>
        <v>#C1CB7D</v>
      </c>
      <c r="H3129" s="31" t="str">
        <f>IFERROR(IF(AND(A3129&gt;=1,A3129&lt;=104),VLOOKUP($A3129,Location!$A:$J,6,FALSE),IF(A3129=0,"Avant l'ouverture",IF(OR(A3129=105,A3129=106),"Bonus"))),"")</f>
        <v>1/16 Finale</v>
      </c>
      <c r="I3129" s="31" t="str">
        <f>IF(LEFT(H3129,4)="Tour",VLOOKUP(A3129,Database!$A:$C,3,FALSE),"")</f>
        <v/>
      </c>
      <c r="J3129" s="31" t="str">
        <f>VLOOKUP($A3129,Location!$A:$J,7,FALSE)</f>
        <v>TBD</v>
      </c>
      <c r="K3129" s="31" t="str">
        <f>IFERROR(VLOOKUP(J3129,Setup_Team!$B:$C,2,FALSE), "TDB")</f>
        <v>TDB</v>
      </c>
      <c r="L3129" s="31" t="str">
        <f>VLOOKUP($A3129,Location!$A:$J,8,FALSE)</f>
        <v>TBD</v>
      </c>
      <c r="M3129" s="31" t="str">
        <f>IFERROR(VLOOKUP(L3129,Setup_Team!$B:$C,2,FALSE), "TDB")</f>
        <v>TDB</v>
      </c>
      <c r="N3129" s="31" t="str">
        <f>VLOOKUP($A3129,Location!$A:$J,9,FALSE)</f>
        <v>Atlanta</v>
      </c>
      <c r="O3129" s="31" t="str">
        <f>VLOOKUP($A3129,Location!$A:$J,10,FALSE)</f>
        <v>Mercedes-Benz Stadium</v>
      </c>
      <c r="R3129" s="31">
        <v>0</v>
      </c>
      <c r="S3129" s="25">
        <f>VLOOKUP($A3129,Database!$A:$Y,10,FALSE)</f>
        <v>0</v>
      </c>
      <c r="T3129" s="25">
        <f>VLOOKUP($A3129,Database!$A:$Y,11,FALSE)</f>
        <v>0</v>
      </c>
      <c r="U3129" s="25">
        <f>VLOOKUP($A3129,Database!$A:$Y,12,FALSE)</f>
        <v>0</v>
      </c>
      <c r="V3129" s="25" t="str">
        <f>VLOOKUP(A3129,Database!A:M,13,FALSE)</f>
        <v>À venir</v>
      </c>
      <c r="W3129" s="25" t="str">
        <f>VLOOKUP($A3129,Database!$A:$Y,20,FALSE)</f>
        <v/>
      </c>
      <c r="X3129" s="25" t="str">
        <f>VLOOKUP($A3129,Database!$A:$Y,21,FALSE)</f>
        <v/>
      </c>
      <c r="Y3129" s="25" t="str">
        <f ca="1">IF(C3129&lt;NOW(),IF(AND(P3129&gt;Q3129,W3129&gt;X3129),S3129,IF(AND(P3129=Q3129,W3129=X3129),T3129,IF(AND(P3129&lt;Q3129,W3129&lt;X3129),U3129,0))),"")</f>
        <v/>
      </c>
      <c r="Z3129" s="25">
        <f>IF(AND(P3129=W3129,Q3129=X3129),1,0)</f>
        <v>1</v>
      </c>
      <c r="AA3129" s="25" t="str">
        <f>IF(Z3129=0,"",IF(ISBLANK(VLOOKUP(A3129,Database!A:AA,22,FALSE)),"",VLOOKUP(A3129,Database!A:AA,22,FALSE)))</f>
        <v>Exact</v>
      </c>
      <c r="AB3129" s="25">
        <f ca="1">IFERROR(IF(AND(Y3129&lt;&gt;"",OR(V3129="Terminé",V3129="En cours")),VLOOKUP(AA3129,Setup_ScoreExactBonus!A:D,4,FALSE),0),0)</f>
        <v>0</v>
      </c>
      <c r="AC3129" s="31" t="str">
        <f t="shared" ca="1" si="10"/>
        <v/>
      </c>
      <c r="AD3129" s="31">
        <f ca="1">SUMIFS(AC$2:AC3129,D$2:D3129,D3129)*IF(R3129=0,1,2)</f>
        <v>0</v>
      </c>
    </row>
    <row r="3130" spans="1:30" x14ac:dyDescent="0.35">
      <c r="A3130" s="31">
        <f>IF(ISBLANK(B3130),"",COUNTIF(B$2:B3130,B3130))-1</f>
        <v>80</v>
      </c>
      <c r="B3130" s="31">
        <v>9</v>
      </c>
      <c r="C3130" s="10">
        <f>VLOOKUP($A3130,Database!$A:$Y,7,FALSE)</f>
        <v>46204.75</v>
      </c>
      <c r="D3130" s="31" t="str">
        <f>VLOOKUP(Pronostics!$B3130,Setup_MPP!$A:$G,3,FALSE)</f>
        <v>Aurelien_dqp</v>
      </c>
      <c r="E3130" s="31" t="str">
        <f>VLOOKUP(Pronostics!$B3130,Setup_MPP!$A:$G,2,FALSE)</f>
        <v>Aurélien DE POULPIQUET</v>
      </c>
      <c r="F3130" s="31" t="str">
        <f>VLOOKUP($B3130,Setup_MPP!$A:$E,4,FALSE)</f>
        <v>#F4EA9D</v>
      </c>
      <c r="G3130" s="31" t="str">
        <f>VLOOKUP($B3130,Setup_MPP!$A:$E,5,FALSE)</f>
        <v>#D2C458</v>
      </c>
      <c r="H3130" s="31" t="str">
        <f>IFERROR(IF(AND(A3130&gt;=1,A3130&lt;=104),VLOOKUP($A3130,Location!$A:$J,6,FALSE),IF(A3130=0,"Avant l'ouverture",IF(OR(A3130=105,A3130=106),"Bonus"))),"")</f>
        <v>1/16 Finale</v>
      </c>
      <c r="I3130" s="31" t="str">
        <f>IF(LEFT(H3130,4)="Tour",VLOOKUP(A3130,Database!$A:$C,3,FALSE),"")</f>
        <v/>
      </c>
      <c r="J3130" s="31" t="str">
        <f>VLOOKUP($A3130,Location!$A:$J,7,FALSE)</f>
        <v>TBD</v>
      </c>
      <c r="K3130" s="31" t="str">
        <f>IFERROR(VLOOKUP(J3130,Setup_Team!$B:$C,2,FALSE), "TDB")</f>
        <v>TDB</v>
      </c>
      <c r="L3130" s="31" t="str">
        <f>VLOOKUP($A3130,Location!$A:$J,8,FALSE)</f>
        <v>TBD</v>
      </c>
      <c r="M3130" s="31" t="str">
        <f>IFERROR(VLOOKUP(L3130,Setup_Team!$B:$C,2,FALSE), "TDB")</f>
        <v>TDB</v>
      </c>
      <c r="N3130" s="31" t="str">
        <f>VLOOKUP($A3130,Location!$A:$J,9,FALSE)</f>
        <v>Atlanta</v>
      </c>
      <c r="O3130" s="31" t="str">
        <f>VLOOKUP($A3130,Location!$A:$J,10,FALSE)</f>
        <v>Mercedes-Benz Stadium</v>
      </c>
      <c r="R3130" s="31">
        <v>0</v>
      </c>
      <c r="S3130" s="25">
        <f>VLOOKUP($A3130,Database!$A:$Y,10,FALSE)</f>
        <v>0</v>
      </c>
      <c r="T3130" s="25">
        <f>VLOOKUP($A3130,Database!$A:$Y,11,FALSE)</f>
        <v>0</v>
      </c>
      <c r="U3130" s="25">
        <f>VLOOKUP($A3130,Database!$A:$Y,12,FALSE)</f>
        <v>0</v>
      </c>
      <c r="V3130" s="25" t="str">
        <f>VLOOKUP(A3130,Database!A:M,13,FALSE)</f>
        <v>À venir</v>
      </c>
      <c r="W3130" s="25" t="str">
        <f>VLOOKUP($A3130,Database!$A:$Y,20,FALSE)</f>
        <v/>
      </c>
      <c r="X3130" s="25" t="str">
        <f>VLOOKUP($A3130,Database!$A:$Y,21,FALSE)</f>
        <v/>
      </c>
      <c r="Y3130" s="25" t="str">
        <f ca="1">IF(C3130&lt;NOW(),IF(AND(P3130&gt;Q3130,W3130&gt;X3130),S3130,IF(AND(P3130=Q3130,W3130=X3130),T3130,IF(AND(P3130&lt;Q3130,W3130&lt;X3130),U3130,0))),"")</f>
        <v/>
      </c>
      <c r="Z3130" s="25">
        <f>IF(AND(P3130=W3130,Q3130=X3130),1,0)</f>
        <v>1</v>
      </c>
      <c r="AA3130" s="25" t="str">
        <f>IF(Z3130=0,"",IF(ISBLANK(VLOOKUP(A3130,Database!A:AA,22,FALSE)),"",VLOOKUP(A3130,Database!A:AA,22,FALSE)))</f>
        <v>Exact</v>
      </c>
      <c r="AB3130" s="25">
        <f ca="1">IFERROR(IF(AND(Y3130&lt;&gt;"",OR(V3130="Terminé",V3130="En cours")),VLOOKUP(AA3130,Setup_ScoreExactBonus!A:D,4,FALSE),0),0)</f>
        <v>0</v>
      </c>
      <c r="AC3130" s="31" t="str">
        <f t="shared" ca="1" si="10"/>
        <v/>
      </c>
      <c r="AD3130" s="31">
        <f ca="1">SUMIFS(AC$2:AC3130,D$2:D3130,D3130)*IF(R3130=0,1,2)</f>
        <v>0</v>
      </c>
    </row>
    <row r="3131" spans="1:30" x14ac:dyDescent="0.35">
      <c r="A3131" s="31">
        <f>IF(ISBLANK(B3131),"",COUNTIF(B$2:B3131,B3131))-1</f>
        <v>80</v>
      </c>
      <c r="B3131" s="31">
        <v>10</v>
      </c>
      <c r="C3131" s="10">
        <f>VLOOKUP($A3131,Database!$A:$Y,7,FALSE)</f>
        <v>46204.75</v>
      </c>
      <c r="D3131" s="31" t="str">
        <f>VLOOKUP(Pronostics!$B3131,Setup_MPP!$A:$G,3,FALSE)</f>
        <v>RandomPaul</v>
      </c>
      <c r="E3131" s="31" t="str">
        <f>VLOOKUP(Pronostics!$B3131,Setup_MPP!$A:$G,2,FALSE)</f>
        <v>Paul MONTESINOS</v>
      </c>
      <c r="F3131" s="31" t="str">
        <f>VLOOKUP($B3131,Setup_MPP!$A:$E,4,FALSE)</f>
        <v>#C4B0FF</v>
      </c>
      <c r="G3131" s="31" t="str">
        <f>VLOOKUP($B3131,Setup_MPP!$A:$E,5,FALSE)</f>
        <v>#7F66C8</v>
      </c>
      <c r="H3131" s="31" t="str">
        <f>IFERROR(IF(AND(A3131&gt;=1,A3131&lt;=104),VLOOKUP($A3131,Location!$A:$J,6,FALSE),IF(A3131=0,"Avant l'ouverture",IF(OR(A3131=105,A3131=106),"Bonus"))),"")</f>
        <v>1/16 Finale</v>
      </c>
      <c r="I3131" s="31" t="str">
        <f>IF(LEFT(H3131,4)="Tour",VLOOKUP(A3131,Database!$A:$C,3,FALSE),"")</f>
        <v/>
      </c>
      <c r="J3131" s="31" t="str">
        <f>VLOOKUP($A3131,Location!$A:$J,7,FALSE)</f>
        <v>TBD</v>
      </c>
      <c r="K3131" s="31" t="str">
        <f>IFERROR(VLOOKUP(J3131,Setup_Team!$B:$C,2,FALSE), "TDB")</f>
        <v>TDB</v>
      </c>
      <c r="L3131" s="31" t="str">
        <f>VLOOKUP($A3131,Location!$A:$J,8,FALSE)</f>
        <v>TBD</v>
      </c>
      <c r="M3131" s="31" t="str">
        <f>IFERROR(VLOOKUP(L3131,Setup_Team!$B:$C,2,FALSE), "TDB")</f>
        <v>TDB</v>
      </c>
      <c r="N3131" s="31" t="str">
        <f>VLOOKUP($A3131,Location!$A:$J,9,FALSE)</f>
        <v>Atlanta</v>
      </c>
      <c r="O3131" s="31" t="str">
        <f>VLOOKUP($A3131,Location!$A:$J,10,FALSE)</f>
        <v>Mercedes-Benz Stadium</v>
      </c>
      <c r="R3131" s="31">
        <v>0</v>
      </c>
      <c r="S3131" s="25">
        <f>VLOOKUP($A3131,Database!$A:$Y,10,FALSE)</f>
        <v>0</v>
      </c>
      <c r="T3131" s="25">
        <f>VLOOKUP($A3131,Database!$A:$Y,11,FALSE)</f>
        <v>0</v>
      </c>
      <c r="U3131" s="25">
        <f>VLOOKUP($A3131,Database!$A:$Y,12,FALSE)</f>
        <v>0</v>
      </c>
      <c r="V3131" s="25" t="str">
        <f>VLOOKUP(A3131,Database!A:M,13,FALSE)</f>
        <v>À venir</v>
      </c>
      <c r="W3131" s="25" t="str">
        <f>VLOOKUP($A3131,Database!$A:$Y,20,FALSE)</f>
        <v/>
      </c>
      <c r="X3131" s="25" t="str">
        <f>VLOOKUP($A3131,Database!$A:$Y,21,FALSE)</f>
        <v/>
      </c>
      <c r="Y3131" s="25" t="str">
        <f ca="1">IF(C3131&lt;NOW(),IF(AND(P3131&gt;Q3131,W3131&gt;X3131),S3131,IF(AND(P3131=Q3131,W3131=X3131),T3131,IF(AND(P3131&lt;Q3131,W3131&lt;X3131),U3131,0))),"")</f>
        <v/>
      </c>
      <c r="Z3131" s="25">
        <f>IF(AND(P3131=W3131,Q3131=X3131),1,0)</f>
        <v>1</v>
      </c>
      <c r="AA3131" s="25" t="str">
        <f>IF(Z3131=0,"",IF(ISBLANK(VLOOKUP(A3131,Database!A:AA,22,FALSE)),"",VLOOKUP(A3131,Database!A:AA,22,FALSE)))</f>
        <v>Exact</v>
      </c>
      <c r="AB3131" s="25">
        <f ca="1">IFERROR(IF(AND(Y3131&lt;&gt;"",OR(V3131="Terminé",V3131="En cours")),VLOOKUP(AA3131,Setup_ScoreExactBonus!A:D,4,FALSE),0),0)</f>
        <v>0</v>
      </c>
      <c r="AC3131" s="31" t="str">
        <f t="shared" ca="1" si="10"/>
        <v/>
      </c>
      <c r="AD3131" s="31">
        <f ca="1">SUMIFS(AC$2:AC3131,D$2:D3131,D3131)*IF(R3131=0,1,2)</f>
        <v>0</v>
      </c>
    </row>
    <row r="3132" spans="1:30" x14ac:dyDescent="0.35">
      <c r="A3132" s="31">
        <f>IF(ISBLANK(B3132),"",COUNTIF(B$2:B3132,B3132))-1</f>
        <v>80</v>
      </c>
      <c r="B3132" s="31">
        <v>11</v>
      </c>
      <c r="C3132" s="10">
        <f>VLOOKUP($A3132,Database!$A:$Y,7,FALSE)</f>
        <v>46204.75</v>
      </c>
      <c r="D3132" s="31" t="str">
        <f>VLOOKUP(Pronostics!$B3132,Setup_MPP!$A:$G,3,FALSE)</f>
        <v>Kinsley#8SA6T</v>
      </c>
      <c r="E3132" s="31" t="str">
        <f>VLOOKUP(Pronostics!$B3132,Setup_MPP!$A:$G,2,FALSE)</f>
        <v>Kinsley ROQUE</v>
      </c>
      <c r="F3132" s="31" t="str">
        <f>VLOOKUP($B3132,Setup_MPP!$A:$E,4,FALSE)</f>
        <v>#CBEBBA</v>
      </c>
      <c r="G3132" s="31" t="str">
        <f>VLOOKUP($B3132,Setup_MPP!$A:$E,5,FALSE)</f>
        <v>#70BC6E</v>
      </c>
      <c r="H3132" s="31" t="str">
        <f>IFERROR(IF(AND(A3132&gt;=1,A3132&lt;=104),VLOOKUP($A3132,Location!$A:$J,6,FALSE),IF(A3132=0,"Avant l'ouverture",IF(OR(A3132=105,A3132=106),"Bonus"))),"")</f>
        <v>1/16 Finale</v>
      </c>
      <c r="I3132" s="31" t="str">
        <f>IF(LEFT(H3132,4)="Tour",VLOOKUP(A3132,Database!$A:$C,3,FALSE),"")</f>
        <v/>
      </c>
      <c r="J3132" s="31" t="str">
        <f>VLOOKUP($A3132,Location!$A:$J,7,FALSE)</f>
        <v>TBD</v>
      </c>
      <c r="K3132" s="31" t="str">
        <f>IFERROR(VLOOKUP(J3132,Setup_Team!$B:$C,2,FALSE), "TDB")</f>
        <v>TDB</v>
      </c>
      <c r="L3132" s="31" t="str">
        <f>VLOOKUP($A3132,Location!$A:$J,8,FALSE)</f>
        <v>TBD</v>
      </c>
      <c r="M3132" s="31" t="str">
        <f>IFERROR(VLOOKUP(L3132,Setup_Team!$B:$C,2,FALSE), "TDB")</f>
        <v>TDB</v>
      </c>
      <c r="N3132" s="31" t="str">
        <f>VLOOKUP($A3132,Location!$A:$J,9,FALSE)</f>
        <v>Atlanta</v>
      </c>
      <c r="O3132" s="31" t="str">
        <f>VLOOKUP($A3132,Location!$A:$J,10,FALSE)</f>
        <v>Mercedes-Benz Stadium</v>
      </c>
      <c r="R3132" s="31">
        <v>0</v>
      </c>
      <c r="S3132" s="25">
        <f>VLOOKUP($A3132,Database!$A:$Y,10,FALSE)</f>
        <v>0</v>
      </c>
      <c r="T3132" s="25">
        <f>VLOOKUP($A3132,Database!$A:$Y,11,FALSE)</f>
        <v>0</v>
      </c>
      <c r="U3132" s="25">
        <f>VLOOKUP($A3132,Database!$A:$Y,12,FALSE)</f>
        <v>0</v>
      </c>
      <c r="V3132" s="25" t="str">
        <f>VLOOKUP(A3132,Database!A:M,13,FALSE)</f>
        <v>À venir</v>
      </c>
      <c r="W3132" s="25" t="str">
        <f>VLOOKUP($A3132,Database!$A:$Y,20,FALSE)</f>
        <v/>
      </c>
      <c r="X3132" s="25" t="str">
        <f>VLOOKUP($A3132,Database!$A:$Y,21,FALSE)</f>
        <v/>
      </c>
      <c r="Y3132" s="25" t="str">
        <f ca="1">IF(C3132&lt;NOW(),IF(AND(P3132&gt;Q3132,W3132&gt;X3132),S3132,IF(AND(P3132=Q3132,W3132=X3132),T3132,IF(AND(P3132&lt;Q3132,W3132&lt;X3132),U3132,0))),"")</f>
        <v/>
      </c>
      <c r="Z3132" s="25">
        <f>IF(AND(P3132=W3132,Q3132=X3132),1,0)</f>
        <v>1</v>
      </c>
      <c r="AA3132" s="25" t="str">
        <f>IF(Z3132=0,"",IF(ISBLANK(VLOOKUP(A3132,Database!A:AA,22,FALSE)),"",VLOOKUP(A3132,Database!A:AA,22,FALSE)))</f>
        <v>Exact</v>
      </c>
      <c r="AB3132" s="25">
        <f ca="1">IFERROR(IF(AND(Y3132&lt;&gt;"",OR(V3132="Terminé",V3132="En cours")),VLOOKUP(AA3132,Setup_ScoreExactBonus!A:D,4,FALSE),0),0)</f>
        <v>0</v>
      </c>
      <c r="AC3132" s="31" t="str">
        <f t="shared" ca="1" si="10"/>
        <v/>
      </c>
      <c r="AD3132" s="31">
        <f ca="1">SUMIFS(AC$2:AC3132,D$2:D3132,D3132)*IF(R3132=0,1,2)</f>
        <v>0</v>
      </c>
    </row>
    <row r="3133" spans="1:30" x14ac:dyDescent="0.35">
      <c r="A3133" s="31">
        <f>IF(ISBLANK(B3133),"",COUNTIF(B$2:B3133,B3133))-1</f>
        <v>80</v>
      </c>
      <c r="B3133" s="31">
        <v>12</v>
      </c>
      <c r="C3133" s="10">
        <f>VLOOKUP($A3133,Database!$A:$Y,7,FALSE)</f>
        <v>46204.75</v>
      </c>
      <c r="D3133" s="31" t="str">
        <f>VLOOKUP(Pronostics!$B3133,Setup_MPP!$A:$G,3,FALSE)</f>
        <v>Jaouad1</v>
      </c>
      <c r="E3133" s="31" t="str">
        <f>VLOOKUP(Pronostics!$B3133,Setup_MPP!$A:$G,2,FALSE)</f>
        <v>Jaouad SETTI</v>
      </c>
      <c r="F3133" s="31" t="str">
        <f>VLOOKUP($B3133,Setup_MPP!$A:$E,4,FALSE)</f>
        <v>#C2D4FF</v>
      </c>
      <c r="G3133" s="31" t="str">
        <f>VLOOKUP($B3133,Setup_MPP!$A:$E,5,FALSE)</f>
        <v>#6586D5</v>
      </c>
      <c r="H3133" s="31" t="str">
        <f>IFERROR(IF(AND(A3133&gt;=1,A3133&lt;=104),VLOOKUP($A3133,Location!$A:$J,6,FALSE),IF(A3133=0,"Avant l'ouverture",IF(OR(A3133=105,A3133=106),"Bonus"))),"")</f>
        <v>1/16 Finale</v>
      </c>
      <c r="I3133" s="31" t="str">
        <f>IF(LEFT(H3133,4)="Tour",VLOOKUP(A3133,Database!$A:$C,3,FALSE),"")</f>
        <v/>
      </c>
      <c r="J3133" s="31" t="str">
        <f>VLOOKUP($A3133,Location!$A:$J,7,FALSE)</f>
        <v>TBD</v>
      </c>
      <c r="K3133" s="31" t="str">
        <f>IFERROR(VLOOKUP(J3133,Setup_Team!$B:$C,2,FALSE), "TDB")</f>
        <v>TDB</v>
      </c>
      <c r="L3133" s="31" t="str">
        <f>VLOOKUP($A3133,Location!$A:$J,8,FALSE)</f>
        <v>TBD</v>
      </c>
      <c r="M3133" s="31" t="str">
        <f>IFERROR(VLOOKUP(L3133,Setup_Team!$B:$C,2,FALSE), "TDB")</f>
        <v>TDB</v>
      </c>
      <c r="N3133" s="31" t="str">
        <f>VLOOKUP($A3133,Location!$A:$J,9,FALSE)</f>
        <v>Atlanta</v>
      </c>
      <c r="O3133" s="31" t="str">
        <f>VLOOKUP($A3133,Location!$A:$J,10,FALSE)</f>
        <v>Mercedes-Benz Stadium</v>
      </c>
      <c r="R3133" s="31">
        <v>0</v>
      </c>
      <c r="S3133" s="25">
        <f>VLOOKUP($A3133,Database!$A:$Y,10,FALSE)</f>
        <v>0</v>
      </c>
      <c r="T3133" s="25">
        <f>VLOOKUP($A3133,Database!$A:$Y,11,FALSE)</f>
        <v>0</v>
      </c>
      <c r="U3133" s="25">
        <f>VLOOKUP($A3133,Database!$A:$Y,12,FALSE)</f>
        <v>0</v>
      </c>
      <c r="V3133" s="25" t="str">
        <f>VLOOKUP(A3133,Database!A:M,13,FALSE)</f>
        <v>À venir</v>
      </c>
      <c r="W3133" s="25" t="str">
        <f>VLOOKUP($A3133,Database!$A:$Y,20,FALSE)</f>
        <v/>
      </c>
      <c r="X3133" s="25" t="str">
        <f>VLOOKUP($A3133,Database!$A:$Y,21,FALSE)</f>
        <v/>
      </c>
      <c r="Y3133" s="25" t="str">
        <f ca="1">IF(C3133&lt;NOW(),IF(AND(P3133&gt;Q3133,W3133&gt;X3133),S3133,IF(AND(P3133=Q3133,W3133=X3133),T3133,IF(AND(P3133&lt;Q3133,W3133&lt;X3133),U3133,0))),"")</f>
        <v/>
      </c>
      <c r="Z3133" s="25">
        <f>IF(AND(P3133=W3133,Q3133=X3133),1,0)</f>
        <v>1</v>
      </c>
      <c r="AA3133" s="25" t="str">
        <f>IF(Z3133=0,"",IF(ISBLANK(VLOOKUP(A3133,Database!A:AA,22,FALSE)),"",VLOOKUP(A3133,Database!A:AA,22,FALSE)))</f>
        <v>Exact</v>
      </c>
      <c r="AB3133" s="25">
        <f ca="1">IFERROR(IF(AND(Y3133&lt;&gt;"",OR(V3133="Terminé",V3133="En cours")),VLOOKUP(AA3133,Setup_ScoreExactBonus!A:D,4,FALSE),0),0)</f>
        <v>0</v>
      </c>
      <c r="AC3133" s="31" t="str">
        <f t="shared" ca="1" si="10"/>
        <v/>
      </c>
      <c r="AD3133" s="31">
        <f ca="1">SUMIFS(AC$2:AC3133,D$2:D3133,D3133)*IF(R3133=0,1,2)</f>
        <v>0</v>
      </c>
    </row>
    <row r="3134" spans="1:30" x14ac:dyDescent="0.35">
      <c r="A3134" s="31">
        <f>IF(ISBLANK(B3134),"",COUNTIF(B$2:B3134,B3134))-1</f>
        <v>80</v>
      </c>
      <c r="B3134" s="31">
        <v>13</v>
      </c>
      <c r="C3134" s="10">
        <f>VLOOKUP($A3134,Database!$A:$Y,7,FALSE)</f>
        <v>46204.75</v>
      </c>
      <c r="D3134" s="31" t="str">
        <f>VLOOKUP(Pronostics!$B3134,Setup_MPP!$A:$G,3,FALSE)</f>
        <v>Julien_I</v>
      </c>
      <c r="E3134" s="31" t="str">
        <f>VLOOKUP(Pronostics!$B3134,Setup_MPP!$A:$G,2,FALSE)</f>
        <v>Julien INGE</v>
      </c>
      <c r="F3134" s="31" t="str">
        <f>VLOOKUP($B3134,Setup_MPP!$A:$E,4,FALSE)</f>
        <v>#C1E0EF</v>
      </c>
      <c r="G3134" s="31" t="str">
        <f>VLOOKUP($B3134,Setup_MPP!$A:$E,5,FALSE)</f>
        <v>#4F91B2</v>
      </c>
      <c r="H3134" s="31" t="str">
        <f>IFERROR(IF(AND(A3134&gt;=1,A3134&lt;=104),VLOOKUP($A3134,Location!$A:$J,6,FALSE),IF(A3134=0,"Avant l'ouverture",IF(OR(A3134=105,A3134=106),"Bonus"))),"")</f>
        <v>1/16 Finale</v>
      </c>
      <c r="I3134" s="31" t="str">
        <f>IF(LEFT(H3134,4)="Tour",VLOOKUP(A3134,Database!$A:$C,3,FALSE),"")</f>
        <v/>
      </c>
      <c r="J3134" s="31" t="str">
        <f>VLOOKUP($A3134,Location!$A:$J,7,FALSE)</f>
        <v>TBD</v>
      </c>
      <c r="K3134" s="31" t="str">
        <f>IFERROR(VLOOKUP(J3134,Setup_Team!$B:$C,2,FALSE), "TDB")</f>
        <v>TDB</v>
      </c>
      <c r="L3134" s="31" t="str">
        <f>VLOOKUP($A3134,Location!$A:$J,8,FALSE)</f>
        <v>TBD</v>
      </c>
      <c r="M3134" s="31" t="str">
        <f>IFERROR(VLOOKUP(L3134,Setup_Team!$B:$C,2,FALSE), "TDB")</f>
        <v>TDB</v>
      </c>
      <c r="N3134" s="31" t="str">
        <f>VLOOKUP($A3134,Location!$A:$J,9,FALSE)</f>
        <v>Atlanta</v>
      </c>
      <c r="O3134" s="31" t="str">
        <f>VLOOKUP($A3134,Location!$A:$J,10,FALSE)</f>
        <v>Mercedes-Benz Stadium</v>
      </c>
      <c r="R3134" s="31">
        <v>0</v>
      </c>
      <c r="S3134" s="25">
        <f>VLOOKUP($A3134,Database!$A:$Y,10,FALSE)</f>
        <v>0</v>
      </c>
      <c r="T3134" s="25">
        <f>VLOOKUP($A3134,Database!$A:$Y,11,FALSE)</f>
        <v>0</v>
      </c>
      <c r="U3134" s="25">
        <f>VLOOKUP($A3134,Database!$A:$Y,12,FALSE)</f>
        <v>0</v>
      </c>
      <c r="V3134" s="25" t="str">
        <f>VLOOKUP(A3134,Database!A:M,13,FALSE)</f>
        <v>À venir</v>
      </c>
      <c r="W3134" s="25" t="str">
        <f>VLOOKUP($A3134,Database!$A:$Y,20,FALSE)</f>
        <v/>
      </c>
      <c r="X3134" s="25" t="str">
        <f>VLOOKUP($A3134,Database!$A:$Y,21,FALSE)</f>
        <v/>
      </c>
      <c r="Y3134" s="25" t="str">
        <f ca="1">IF(C3134&lt;NOW(),IF(AND(P3134&gt;Q3134,W3134&gt;X3134),S3134,IF(AND(P3134=Q3134,W3134=X3134),T3134,IF(AND(P3134&lt;Q3134,W3134&lt;X3134),U3134,0))),"")</f>
        <v/>
      </c>
      <c r="Z3134" s="25">
        <f>IF(AND(P3134=W3134,Q3134=X3134),1,0)</f>
        <v>1</v>
      </c>
      <c r="AA3134" s="25" t="str">
        <f>IF(Z3134=0,"",IF(ISBLANK(VLOOKUP(A3134,Database!A:AA,22,FALSE)),"",VLOOKUP(A3134,Database!A:AA,22,FALSE)))</f>
        <v>Exact</v>
      </c>
      <c r="AB3134" s="25">
        <f ca="1">IFERROR(IF(AND(Y3134&lt;&gt;"",OR(V3134="Terminé",V3134="En cours")),VLOOKUP(AA3134,Setup_ScoreExactBonus!A:D,4,FALSE),0),0)</f>
        <v>0</v>
      </c>
      <c r="AC3134" s="31" t="str">
        <f t="shared" ca="1" si="10"/>
        <v/>
      </c>
      <c r="AD3134" s="31">
        <f ca="1">SUMIFS(AC$2:AC3134,D$2:D3134,D3134)*IF(R3134=0,1,2)</f>
        <v>0</v>
      </c>
    </row>
    <row r="3135" spans="1:30" x14ac:dyDescent="0.35">
      <c r="A3135" s="31">
        <f>IF(ISBLANK(B3135),"",COUNTIF(B$2:B3135,B3135))-1</f>
        <v>80</v>
      </c>
      <c r="B3135" s="31">
        <v>14</v>
      </c>
      <c r="C3135" s="10">
        <f>VLOOKUP($A3135,Database!$A:$Y,7,FALSE)</f>
        <v>46204.75</v>
      </c>
      <c r="D3135" s="31" t="str">
        <f>VLOOKUP(Pronostics!$B3135,Setup_MPP!$A:$G,3,FALSE)</f>
        <v>MarieEYT</v>
      </c>
      <c r="E3135" s="31" t="str">
        <f>VLOOKUP(Pronostics!$B3135,Setup_MPP!$A:$G,2,FALSE)</f>
        <v>Marie EXBRAYAT</v>
      </c>
      <c r="F3135" s="31" t="str">
        <f>VLOOKUP($B3135,Setup_MPP!$A:$E,4,FALSE)</f>
        <v>#FFAFD2</v>
      </c>
      <c r="G3135" s="31" t="str">
        <f>VLOOKUP($B3135,Setup_MPP!$A:$E,5,FALSE)</f>
        <v>#F2589B</v>
      </c>
      <c r="H3135" s="31" t="str">
        <f>IFERROR(IF(AND(A3135&gt;=1,A3135&lt;=104),VLOOKUP($A3135,Location!$A:$J,6,FALSE),IF(A3135=0,"Avant l'ouverture",IF(OR(A3135=105,A3135=106),"Bonus"))),"")</f>
        <v>1/16 Finale</v>
      </c>
      <c r="I3135" s="31" t="str">
        <f>IF(LEFT(H3135,4)="Tour",VLOOKUP(A3135,Database!$A:$C,3,FALSE),"")</f>
        <v/>
      </c>
      <c r="J3135" s="31" t="str">
        <f>VLOOKUP($A3135,Location!$A:$J,7,FALSE)</f>
        <v>TBD</v>
      </c>
      <c r="K3135" s="31" t="str">
        <f>IFERROR(VLOOKUP(J3135,Setup_Team!$B:$C,2,FALSE), "TDB")</f>
        <v>TDB</v>
      </c>
      <c r="L3135" s="31" t="str">
        <f>VLOOKUP($A3135,Location!$A:$J,8,FALSE)</f>
        <v>TBD</v>
      </c>
      <c r="M3135" s="31" t="str">
        <f>IFERROR(VLOOKUP(L3135,Setup_Team!$B:$C,2,FALSE), "TDB")</f>
        <v>TDB</v>
      </c>
      <c r="N3135" s="31" t="str">
        <f>VLOOKUP($A3135,Location!$A:$J,9,FALSE)</f>
        <v>Atlanta</v>
      </c>
      <c r="O3135" s="31" t="str">
        <f>VLOOKUP($A3135,Location!$A:$J,10,FALSE)</f>
        <v>Mercedes-Benz Stadium</v>
      </c>
      <c r="R3135" s="31">
        <v>0</v>
      </c>
      <c r="S3135" s="25">
        <f>VLOOKUP($A3135,Database!$A:$Y,10,FALSE)</f>
        <v>0</v>
      </c>
      <c r="T3135" s="25">
        <f>VLOOKUP($A3135,Database!$A:$Y,11,FALSE)</f>
        <v>0</v>
      </c>
      <c r="U3135" s="25">
        <f>VLOOKUP($A3135,Database!$A:$Y,12,FALSE)</f>
        <v>0</v>
      </c>
      <c r="V3135" s="25" t="str">
        <f>VLOOKUP(A3135,Database!A:M,13,FALSE)</f>
        <v>À venir</v>
      </c>
      <c r="W3135" s="25" t="str">
        <f>VLOOKUP($A3135,Database!$A:$Y,20,FALSE)</f>
        <v/>
      </c>
      <c r="X3135" s="25" t="str">
        <f>VLOOKUP($A3135,Database!$A:$Y,21,FALSE)</f>
        <v/>
      </c>
      <c r="Y3135" s="25" t="str">
        <f ca="1">IF(C3135&lt;NOW(),IF(AND(P3135&gt;Q3135,W3135&gt;X3135),S3135,IF(AND(P3135=Q3135,W3135=X3135),T3135,IF(AND(P3135&lt;Q3135,W3135&lt;X3135),U3135,0))),"")</f>
        <v/>
      </c>
      <c r="Z3135" s="25">
        <f>IF(AND(P3135=W3135,Q3135=X3135),1,0)</f>
        <v>1</v>
      </c>
      <c r="AA3135" s="25" t="str">
        <f>IF(Z3135=0,"",IF(ISBLANK(VLOOKUP(A3135,Database!A:AA,22,FALSE)),"",VLOOKUP(A3135,Database!A:AA,22,FALSE)))</f>
        <v>Exact</v>
      </c>
      <c r="AB3135" s="25">
        <f ca="1">IFERROR(IF(AND(Y3135&lt;&gt;"",OR(V3135="Terminé",V3135="En cours")),VLOOKUP(AA3135,Setup_ScoreExactBonus!A:D,4,FALSE),0),0)</f>
        <v>0</v>
      </c>
      <c r="AC3135" s="31" t="str">
        <f t="shared" ca="1" si="10"/>
        <v/>
      </c>
      <c r="AD3135" s="31">
        <f ca="1">SUMIFS(AC$2:AC3135,D$2:D3135,D3135)*IF(R3135=0,1,2)</f>
        <v>0</v>
      </c>
    </row>
    <row r="3136" spans="1:30" x14ac:dyDescent="0.35">
      <c r="A3136" s="31">
        <f>IF(ISBLANK(B3136),"",COUNTIF(B$2:B3136,B3136))-1</f>
        <v>80</v>
      </c>
      <c r="B3136" s="31">
        <v>15</v>
      </c>
      <c r="C3136" s="10">
        <f>VLOOKUP($A3136,Database!$A:$Y,7,FALSE)</f>
        <v>46204.75</v>
      </c>
      <c r="D3136" s="31" t="str">
        <f>VLOOKUP(Pronostics!$B3136,Setup_MPP!$A:$G,3,FALSE)</f>
        <v>Amine#8UL9R</v>
      </c>
      <c r="E3136" s="31" t="str">
        <f>VLOOKUP(Pronostics!$B3136,Setup_MPP!$A:$G,2,FALSE)</f>
        <v>Amine ZARROUKI</v>
      </c>
      <c r="F3136" s="31" t="str">
        <f>VLOOKUP($B3136,Setup_MPP!$A:$E,4,FALSE)</f>
        <v>#FF9898</v>
      </c>
      <c r="G3136" s="31" t="str">
        <f>VLOOKUP($B3136,Setup_MPP!$A:$E,5,FALSE)</f>
        <v>#FF5D5D</v>
      </c>
      <c r="H3136" s="31" t="str">
        <f>IFERROR(IF(AND(A3136&gt;=1,A3136&lt;=104),VLOOKUP($A3136,Location!$A:$J,6,FALSE),IF(A3136=0,"Avant l'ouverture",IF(OR(A3136=105,A3136=106),"Bonus"))),"")</f>
        <v>1/16 Finale</v>
      </c>
      <c r="I3136" s="31" t="str">
        <f>IF(LEFT(H3136,4)="Tour",VLOOKUP(A3136,Database!$A:$C,3,FALSE),"")</f>
        <v/>
      </c>
      <c r="J3136" s="31" t="str">
        <f>VLOOKUP($A3136,Location!$A:$J,7,FALSE)</f>
        <v>TBD</v>
      </c>
      <c r="K3136" s="31" t="str">
        <f>IFERROR(VLOOKUP(J3136,Setup_Team!$B:$C,2,FALSE), "TDB")</f>
        <v>TDB</v>
      </c>
      <c r="L3136" s="31" t="str">
        <f>VLOOKUP($A3136,Location!$A:$J,8,FALSE)</f>
        <v>TBD</v>
      </c>
      <c r="M3136" s="31" t="str">
        <f>IFERROR(VLOOKUP(L3136,Setup_Team!$B:$C,2,FALSE), "TDB")</f>
        <v>TDB</v>
      </c>
      <c r="N3136" s="31" t="str">
        <f>VLOOKUP($A3136,Location!$A:$J,9,FALSE)</f>
        <v>Atlanta</v>
      </c>
      <c r="O3136" s="31" t="str">
        <f>VLOOKUP($A3136,Location!$A:$J,10,FALSE)</f>
        <v>Mercedes-Benz Stadium</v>
      </c>
      <c r="R3136" s="31">
        <v>0</v>
      </c>
      <c r="S3136" s="25">
        <f>VLOOKUP($A3136,Database!$A:$Y,10,FALSE)</f>
        <v>0</v>
      </c>
      <c r="T3136" s="25">
        <f>VLOOKUP($A3136,Database!$A:$Y,11,FALSE)</f>
        <v>0</v>
      </c>
      <c r="U3136" s="25">
        <f>VLOOKUP($A3136,Database!$A:$Y,12,FALSE)</f>
        <v>0</v>
      </c>
      <c r="V3136" s="25" t="str">
        <f>VLOOKUP(A3136,Database!A:M,13,FALSE)</f>
        <v>À venir</v>
      </c>
      <c r="W3136" s="25" t="str">
        <f>VLOOKUP($A3136,Database!$A:$Y,20,FALSE)</f>
        <v/>
      </c>
      <c r="X3136" s="25" t="str">
        <f>VLOOKUP($A3136,Database!$A:$Y,21,FALSE)</f>
        <v/>
      </c>
      <c r="Y3136" s="25" t="str">
        <f ca="1">IF(C3136&lt;NOW(),IF(AND(P3136&gt;Q3136,W3136&gt;X3136),S3136,IF(AND(P3136=Q3136,W3136=X3136),T3136,IF(AND(P3136&lt;Q3136,W3136&lt;X3136),U3136,0))),"")</f>
        <v/>
      </c>
      <c r="Z3136" s="25">
        <f>IF(AND(P3136=W3136,Q3136=X3136),1,0)</f>
        <v>1</v>
      </c>
      <c r="AA3136" s="25" t="str">
        <f>IF(Z3136=0,"",IF(ISBLANK(VLOOKUP(A3136,Database!A:AA,22,FALSE)),"",VLOOKUP(A3136,Database!A:AA,22,FALSE)))</f>
        <v>Exact</v>
      </c>
      <c r="AB3136" s="25">
        <f ca="1">IFERROR(IF(AND(Y3136&lt;&gt;"",OR(V3136="Terminé",V3136="En cours")),VLOOKUP(AA3136,Setup_ScoreExactBonus!A:D,4,FALSE),0),0)</f>
        <v>0</v>
      </c>
      <c r="AC3136" s="31" t="str">
        <f t="shared" ca="1" si="10"/>
        <v/>
      </c>
      <c r="AD3136" s="31">
        <f ca="1">SUMIFS(AC$2:AC3136,D$2:D3136,D3136)*IF(R3136=0,1,2)</f>
        <v>0</v>
      </c>
    </row>
    <row r="3137" spans="1:30" x14ac:dyDescent="0.35">
      <c r="A3137" s="31">
        <f>IF(ISBLANK(B3137),"",COUNTIF(B$2:B3137,B3137))-1</f>
        <v>80</v>
      </c>
      <c r="B3137" s="31">
        <v>16</v>
      </c>
      <c r="C3137" s="10">
        <f>VLOOKUP($A3137,Database!$A:$Y,7,FALSE)</f>
        <v>46204.75</v>
      </c>
      <c r="D3137" s="31" t="str">
        <f>VLOOKUP(Pronostics!$B3137,Setup_MPP!$A:$G,3,FALSE)</f>
        <v>Laura#8V93E</v>
      </c>
      <c r="E3137" s="31" t="str">
        <f>VLOOKUP(Pronostics!$B3137,Setup_MPP!$A:$G,2,FALSE)</f>
        <v>Laura GIULIANO</v>
      </c>
      <c r="F3137" s="31" t="str">
        <f>VLOOKUP($B3137,Setup_MPP!$A:$E,4,FALSE)</f>
        <v>#86A4FE</v>
      </c>
      <c r="G3137" s="31" t="str">
        <f>VLOOKUP($B3137,Setup_MPP!$A:$E,5,FALSE)</f>
        <v>#3769FF</v>
      </c>
      <c r="H3137" s="31" t="str">
        <f>IFERROR(IF(AND(A3137&gt;=1,A3137&lt;=104),VLOOKUP($A3137,Location!$A:$J,6,FALSE),IF(A3137=0,"Avant l'ouverture",IF(OR(A3137=105,A3137=106),"Bonus"))),"")</f>
        <v>1/16 Finale</v>
      </c>
      <c r="I3137" s="31" t="str">
        <f>IF(LEFT(H3137,4)="Tour",VLOOKUP(A3137,Database!$A:$C,3,FALSE),"")</f>
        <v/>
      </c>
      <c r="J3137" s="31" t="str">
        <f>VLOOKUP($A3137,Location!$A:$J,7,FALSE)</f>
        <v>TBD</v>
      </c>
      <c r="K3137" s="31" t="str">
        <f>IFERROR(VLOOKUP(J3137,Setup_Team!$B:$C,2,FALSE), "TDB")</f>
        <v>TDB</v>
      </c>
      <c r="L3137" s="31" t="str">
        <f>VLOOKUP($A3137,Location!$A:$J,8,FALSE)</f>
        <v>TBD</v>
      </c>
      <c r="M3137" s="31" t="str">
        <f>IFERROR(VLOOKUP(L3137,Setup_Team!$B:$C,2,FALSE), "TDB")</f>
        <v>TDB</v>
      </c>
      <c r="N3137" s="31" t="str">
        <f>VLOOKUP($A3137,Location!$A:$J,9,FALSE)</f>
        <v>Atlanta</v>
      </c>
      <c r="O3137" s="31" t="str">
        <f>VLOOKUP($A3137,Location!$A:$J,10,FALSE)</f>
        <v>Mercedes-Benz Stadium</v>
      </c>
      <c r="R3137" s="31">
        <v>0</v>
      </c>
      <c r="S3137" s="25">
        <f>VLOOKUP($A3137,Database!$A:$Y,10,FALSE)</f>
        <v>0</v>
      </c>
      <c r="T3137" s="25">
        <f>VLOOKUP($A3137,Database!$A:$Y,11,FALSE)</f>
        <v>0</v>
      </c>
      <c r="U3137" s="25">
        <f>VLOOKUP($A3137,Database!$A:$Y,12,FALSE)</f>
        <v>0</v>
      </c>
      <c r="V3137" s="25" t="str">
        <f>VLOOKUP(A3137,Database!A:M,13,FALSE)</f>
        <v>À venir</v>
      </c>
      <c r="W3137" s="25" t="str">
        <f>VLOOKUP($A3137,Database!$A:$Y,20,FALSE)</f>
        <v/>
      </c>
      <c r="X3137" s="25" t="str">
        <f>VLOOKUP($A3137,Database!$A:$Y,21,FALSE)</f>
        <v/>
      </c>
      <c r="Y3137" s="25" t="str">
        <f ca="1">IF(C3137&lt;NOW(),IF(AND(P3137&gt;Q3137,W3137&gt;X3137),S3137,IF(AND(P3137=Q3137,W3137=X3137),T3137,IF(AND(P3137&lt;Q3137,W3137&lt;X3137),U3137,0))),"")</f>
        <v/>
      </c>
      <c r="Z3137" s="25">
        <f>IF(AND(P3137=W3137,Q3137=X3137),1,0)</f>
        <v>1</v>
      </c>
      <c r="AA3137" s="25" t="str">
        <f>IF(Z3137=0,"",IF(ISBLANK(VLOOKUP(A3137,Database!A:AA,22,FALSE)),"",VLOOKUP(A3137,Database!A:AA,22,FALSE)))</f>
        <v>Exact</v>
      </c>
      <c r="AB3137" s="25">
        <f ca="1">IFERROR(IF(AND(Y3137&lt;&gt;"",OR(V3137="Terminé",V3137="En cours")),VLOOKUP(AA3137,Setup_ScoreExactBonus!A:D,4,FALSE),0),0)</f>
        <v>0</v>
      </c>
      <c r="AC3137" s="31" t="str">
        <f t="shared" ca="1" si="10"/>
        <v/>
      </c>
      <c r="AD3137" s="31">
        <f ca="1">SUMIFS(AC$2:AC3137,D$2:D3137,D3137)*IF(R3137=0,1,2)</f>
        <v>0</v>
      </c>
    </row>
    <row r="3138" spans="1:30" x14ac:dyDescent="0.35">
      <c r="A3138" s="31">
        <f>IF(ISBLANK(B3138),"",COUNTIF(B$2:B3138,B3138))-1</f>
        <v>80</v>
      </c>
      <c r="B3138" s="31">
        <v>17</v>
      </c>
      <c r="C3138" s="10">
        <f>VLOOKUP($A3138,Database!$A:$Y,7,FALSE)</f>
        <v>46204.75</v>
      </c>
      <c r="D3138" s="31" t="str">
        <f>VLOOKUP(Pronostics!$B3138,Setup_MPP!$A:$G,3,FALSE)</f>
        <v>Joueur17</v>
      </c>
      <c r="E3138" s="31" t="str">
        <f>VLOOKUP(Pronostics!$B3138,Setup_MPP!$A:$G,2,FALSE)</f>
        <v>Joueur17</v>
      </c>
      <c r="F3138" s="31" t="str">
        <f>VLOOKUP($B3138,Setup_MPP!$A:$E,4,FALSE)</f>
        <v>#FFB0B0</v>
      </c>
      <c r="G3138" s="31" t="str">
        <f>VLOOKUP($B3138,Setup_MPP!$A:$E,5,FALSE)</f>
        <v>#F25757</v>
      </c>
      <c r="H3138" s="31" t="str">
        <f>IFERROR(IF(AND(A3138&gt;=1,A3138&lt;=104),VLOOKUP($A3138,Location!$A:$J,6,FALSE),IF(A3138=0,"Avant l'ouverture",IF(OR(A3138=105,A3138=106),"Bonus"))),"")</f>
        <v>1/16 Finale</v>
      </c>
      <c r="I3138" s="31" t="str">
        <f>IF(LEFT(H3138,4)="Tour",VLOOKUP(A3138,Database!$A:$C,3,FALSE),"")</f>
        <v/>
      </c>
      <c r="J3138" s="31" t="str">
        <f>VLOOKUP($A3138,Location!$A:$J,7,FALSE)</f>
        <v>TBD</v>
      </c>
      <c r="K3138" s="31" t="str">
        <f>IFERROR(VLOOKUP(J3138,Setup_Team!$B:$C,2,FALSE), "TDB")</f>
        <v>TDB</v>
      </c>
      <c r="L3138" s="31" t="str">
        <f>VLOOKUP($A3138,Location!$A:$J,8,FALSE)</f>
        <v>TBD</v>
      </c>
      <c r="M3138" s="31" t="str">
        <f>IFERROR(VLOOKUP(L3138,Setup_Team!$B:$C,2,FALSE), "TDB")</f>
        <v>TDB</v>
      </c>
      <c r="N3138" s="31" t="str">
        <f>VLOOKUP($A3138,Location!$A:$J,9,FALSE)</f>
        <v>Atlanta</v>
      </c>
      <c r="O3138" s="31" t="str">
        <f>VLOOKUP($A3138,Location!$A:$J,10,FALSE)</f>
        <v>Mercedes-Benz Stadium</v>
      </c>
      <c r="R3138" s="31">
        <v>0</v>
      </c>
      <c r="S3138" s="25">
        <f>VLOOKUP($A3138,Database!$A:$Y,10,FALSE)</f>
        <v>0</v>
      </c>
      <c r="T3138" s="25">
        <f>VLOOKUP($A3138,Database!$A:$Y,11,FALSE)</f>
        <v>0</v>
      </c>
      <c r="U3138" s="25">
        <f>VLOOKUP($A3138,Database!$A:$Y,12,FALSE)</f>
        <v>0</v>
      </c>
      <c r="V3138" s="25" t="str">
        <f>VLOOKUP(A3138,Database!A:M,13,FALSE)</f>
        <v>À venir</v>
      </c>
      <c r="W3138" s="25" t="str">
        <f>VLOOKUP($A3138,Database!$A:$Y,20,FALSE)</f>
        <v/>
      </c>
      <c r="X3138" s="25" t="str">
        <f>VLOOKUP($A3138,Database!$A:$Y,21,FALSE)</f>
        <v/>
      </c>
      <c r="Y3138" s="25" t="str">
        <f ca="1">IF(C3138&lt;NOW(),IF(AND(P3138&gt;Q3138,W3138&gt;X3138),S3138,IF(AND(P3138=Q3138,W3138=X3138),T3138,IF(AND(P3138&lt;Q3138,W3138&lt;X3138),U3138,0))),"")</f>
        <v/>
      </c>
      <c r="Z3138" s="25">
        <f>IF(AND(P3138=W3138,Q3138=X3138),1,0)</f>
        <v>1</v>
      </c>
      <c r="AA3138" s="25" t="str">
        <f>IF(Z3138=0,"",IF(ISBLANK(VLOOKUP(A3138,Database!A:AA,22,FALSE)),"",VLOOKUP(A3138,Database!A:AA,22,FALSE)))</f>
        <v>Exact</v>
      </c>
      <c r="AB3138" s="25">
        <f ca="1">IFERROR(IF(AND(Y3138&lt;&gt;"",OR(V3138="Terminé",V3138="En cours")),VLOOKUP(AA3138,Setup_ScoreExactBonus!A:D,4,FALSE),0),0)</f>
        <v>0</v>
      </c>
      <c r="AC3138" s="31" t="str">
        <f t="shared" ca="1" si="10"/>
        <v/>
      </c>
      <c r="AD3138" s="31">
        <f ca="1">SUMIFS(AC$2:AC3138,D$2:D3138,D3138)*IF(R3138=0,1,2)</f>
        <v>0</v>
      </c>
    </row>
    <row r="3139" spans="1:30" x14ac:dyDescent="0.35">
      <c r="A3139" s="31">
        <f>IF(ISBLANK(B3139),"",COUNTIF(B$2:B3139,B3139))-1</f>
        <v>80</v>
      </c>
      <c r="B3139" s="31">
        <v>18</v>
      </c>
      <c r="C3139" s="10">
        <f>VLOOKUP($A3139,Database!$A:$Y,7,FALSE)</f>
        <v>46204.75</v>
      </c>
      <c r="D3139" s="31" t="str">
        <f>VLOOKUP(Pronostics!$B3139,Setup_MPP!$A:$G,3,FALSE)</f>
        <v>Joueur18</v>
      </c>
      <c r="E3139" s="31" t="str">
        <f>VLOOKUP(Pronostics!$B3139,Setup_MPP!$A:$G,2,FALSE)</f>
        <v>Joueur18</v>
      </c>
      <c r="F3139" s="31" t="str">
        <f>VLOOKUP($B3139,Setup_MPP!$A:$E,4,FALSE)</f>
        <v>#FFC9B0</v>
      </c>
      <c r="G3139" s="31" t="str">
        <f>VLOOKUP($B3139,Setup_MPP!$A:$E,5,FALSE)</f>
        <v>#F28D57</v>
      </c>
      <c r="H3139" s="31" t="str">
        <f>IFERROR(IF(AND(A3139&gt;=1,A3139&lt;=104),VLOOKUP($A3139,Location!$A:$J,6,FALSE),IF(A3139=0,"Avant l'ouverture",IF(OR(A3139=105,A3139=106),"Bonus"))),"")</f>
        <v>1/16 Finale</v>
      </c>
      <c r="I3139" s="31" t="str">
        <f>IF(LEFT(H3139,4)="Tour",VLOOKUP(A3139,Database!$A:$C,3,FALSE),"")</f>
        <v/>
      </c>
      <c r="J3139" s="31" t="str">
        <f>VLOOKUP($A3139,Location!$A:$J,7,FALSE)</f>
        <v>TBD</v>
      </c>
      <c r="K3139" s="31" t="str">
        <f>IFERROR(VLOOKUP(J3139,Setup_Team!$B:$C,2,FALSE), "TDB")</f>
        <v>TDB</v>
      </c>
      <c r="L3139" s="31" t="str">
        <f>VLOOKUP($A3139,Location!$A:$J,8,FALSE)</f>
        <v>TBD</v>
      </c>
      <c r="M3139" s="31" t="str">
        <f>IFERROR(VLOOKUP(L3139,Setup_Team!$B:$C,2,FALSE), "TDB")</f>
        <v>TDB</v>
      </c>
      <c r="N3139" s="31" t="str">
        <f>VLOOKUP($A3139,Location!$A:$J,9,FALSE)</f>
        <v>Atlanta</v>
      </c>
      <c r="O3139" s="31" t="str">
        <f>VLOOKUP($A3139,Location!$A:$J,10,FALSE)</f>
        <v>Mercedes-Benz Stadium</v>
      </c>
      <c r="R3139" s="31">
        <v>0</v>
      </c>
      <c r="S3139" s="25">
        <f>VLOOKUP($A3139,Database!$A:$Y,10,FALSE)</f>
        <v>0</v>
      </c>
      <c r="T3139" s="25">
        <f>VLOOKUP($A3139,Database!$A:$Y,11,FALSE)</f>
        <v>0</v>
      </c>
      <c r="U3139" s="25">
        <f>VLOOKUP($A3139,Database!$A:$Y,12,FALSE)</f>
        <v>0</v>
      </c>
      <c r="V3139" s="25" t="str">
        <f>VLOOKUP(A3139,Database!A:M,13,FALSE)</f>
        <v>À venir</v>
      </c>
      <c r="W3139" s="25" t="str">
        <f>VLOOKUP($A3139,Database!$A:$Y,20,FALSE)</f>
        <v/>
      </c>
      <c r="X3139" s="25" t="str">
        <f>VLOOKUP($A3139,Database!$A:$Y,21,FALSE)</f>
        <v/>
      </c>
      <c r="Y3139" s="25" t="str">
        <f ca="1">IF(C3139&lt;NOW(),IF(AND(P3139&gt;Q3139,W3139&gt;X3139),S3139,IF(AND(P3139=Q3139,W3139=X3139),T3139,IF(AND(P3139&lt;Q3139,W3139&lt;X3139),U3139,0))),"")</f>
        <v/>
      </c>
      <c r="Z3139" s="25">
        <f>IF(AND(P3139=W3139,Q3139=X3139),1,0)</f>
        <v>1</v>
      </c>
      <c r="AA3139" s="25" t="str">
        <f>IF(Z3139=0,"",IF(ISBLANK(VLOOKUP(A3139,Database!A:AA,22,FALSE)),"",VLOOKUP(A3139,Database!A:AA,22,FALSE)))</f>
        <v>Exact</v>
      </c>
      <c r="AB3139" s="25">
        <f ca="1">IFERROR(IF(AND(Y3139&lt;&gt;"",OR(V3139="Terminé",V3139="En cours")),VLOOKUP(AA3139,Setup_ScoreExactBonus!A:D,4,FALSE),0),0)</f>
        <v>0</v>
      </c>
      <c r="AC3139" s="31" t="str">
        <f t="shared" ca="1" si="10"/>
        <v/>
      </c>
      <c r="AD3139" s="31">
        <f ca="1">SUMIFS(AC$2:AC3139,D$2:D3139,D3139)*IF(R3139=0,1,2)</f>
        <v>0</v>
      </c>
    </row>
    <row r="3140" spans="1:30" x14ac:dyDescent="0.35">
      <c r="A3140" s="31">
        <f>IF(ISBLANK(B3140),"",COUNTIF(B$2:B3140,B3140))-1</f>
        <v>80</v>
      </c>
      <c r="B3140" s="31">
        <v>19</v>
      </c>
      <c r="C3140" s="10">
        <f>VLOOKUP($A3140,Database!$A:$Y,7,FALSE)</f>
        <v>46204.75</v>
      </c>
      <c r="D3140" s="31" t="str">
        <f>VLOOKUP(Pronostics!$B3140,Setup_MPP!$A:$G,3,FALSE)</f>
        <v>Joueur19</v>
      </c>
      <c r="E3140" s="31" t="str">
        <f>VLOOKUP(Pronostics!$B3140,Setup_MPP!$A:$G,2,FALSE)</f>
        <v>Joueur19</v>
      </c>
      <c r="F3140" s="31" t="str">
        <f>VLOOKUP($B3140,Setup_MPP!$A:$E,4,FALSE)</f>
        <v>#D5D5D5</v>
      </c>
      <c r="G3140" s="31" t="str">
        <f>VLOOKUP($B3140,Setup_MPP!$A:$E,5,FALSE)</f>
        <v>#727272</v>
      </c>
      <c r="H3140" s="31" t="str">
        <f>IFERROR(IF(AND(A3140&gt;=1,A3140&lt;=104),VLOOKUP($A3140,Location!$A:$J,6,FALSE),IF(A3140=0,"Avant l'ouverture",IF(OR(A3140=105,A3140=106),"Bonus"))),"")</f>
        <v>1/16 Finale</v>
      </c>
      <c r="I3140" s="31" t="str">
        <f>IF(LEFT(H3140,4)="Tour",VLOOKUP(A3140,Database!$A:$C,3,FALSE),"")</f>
        <v/>
      </c>
      <c r="J3140" s="31" t="str">
        <f>VLOOKUP($A3140,Location!$A:$J,7,FALSE)</f>
        <v>TBD</v>
      </c>
      <c r="K3140" s="31" t="str">
        <f>IFERROR(VLOOKUP(J3140,Setup_Team!$B:$C,2,FALSE), "TDB")</f>
        <v>TDB</v>
      </c>
      <c r="L3140" s="31" t="str">
        <f>VLOOKUP($A3140,Location!$A:$J,8,FALSE)</f>
        <v>TBD</v>
      </c>
      <c r="M3140" s="31" t="str">
        <f>IFERROR(VLOOKUP(L3140,Setup_Team!$B:$C,2,FALSE), "TDB")</f>
        <v>TDB</v>
      </c>
      <c r="N3140" s="31" t="str">
        <f>VLOOKUP($A3140,Location!$A:$J,9,FALSE)</f>
        <v>Atlanta</v>
      </c>
      <c r="O3140" s="31" t="str">
        <f>VLOOKUP($A3140,Location!$A:$J,10,FALSE)</f>
        <v>Mercedes-Benz Stadium</v>
      </c>
      <c r="R3140" s="31">
        <v>0</v>
      </c>
      <c r="S3140" s="25">
        <f>VLOOKUP($A3140,Database!$A:$Y,10,FALSE)</f>
        <v>0</v>
      </c>
      <c r="T3140" s="25">
        <f>VLOOKUP($A3140,Database!$A:$Y,11,FALSE)</f>
        <v>0</v>
      </c>
      <c r="U3140" s="25">
        <f>VLOOKUP($A3140,Database!$A:$Y,12,FALSE)</f>
        <v>0</v>
      </c>
      <c r="V3140" s="25" t="str">
        <f>VLOOKUP(A3140,Database!A:M,13,FALSE)</f>
        <v>À venir</v>
      </c>
      <c r="W3140" s="25" t="str">
        <f>VLOOKUP($A3140,Database!$A:$Y,20,FALSE)</f>
        <v/>
      </c>
      <c r="X3140" s="25" t="str">
        <f>VLOOKUP($A3140,Database!$A:$Y,21,FALSE)</f>
        <v/>
      </c>
      <c r="Y3140" s="25" t="str">
        <f ca="1">IF(C3140&lt;NOW(),IF(AND(P3140&gt;Q3140,W3140&gt;X3140),S3140,IF(AND(P3140=Q3140,W3140=X3140),T3140,IF(AND(P3140&lt;Q3140,W3140&lt;X3140),U3140,0))),"")</f>
        <v/>
      </c>
      <c r="Z3140" s="25">
        <f>IF(AND(P3140=W3140,Q3140=X3140),1,0)</f>
        <v>1</v>
      </c>
      <c r="AA3140" s="25" t="str">
        <f>IF(Z3140=0,"",IF(ISBLANK(VLOOKUP(A3140,Database!A:AA,22,FALSE)),"",VLOOKUP(A3140,Database!A:AA,22,FALSE)))</f>
        <v>Exact</v>
      </c>
      <c r="AB3140" s="25">
        <f ca="1">IFERROR(IF(AND(Y3140&lt;&gt;"",OR(V3140="Terminé",V3140="En cours")),VLOOKUP(AA3140,Setup_ScoreExactBonus!A:D,4,FALSE),0),0)</f>
        <v>0</v>
      </c>
      <c r="AC3140" s="31" t="str">
        <f t="shared" ca="1" si="10"/>
        <v/>
      </c>
      <c r="AD3140" s="31">
        <f ca="1">SUMIFS(AC$2:AC3140,D$2:D3140,D3140)*IF(R3140=0,1,2)</f>
        <v>0</v>
      </c>
    </row>
    <row r="3141" spans="1:30" x14ac:dyDescent="0.35">
      <c r="A3141" s="31">
        <f>IF(ISBLANK(B3141),"",COUNTIF(B$2:B3141,B3141))-1</f>
        <v>80</v>
      </c>
      <c r="B3141" s="31">
        <v>20</v>
      </c>
      <c r="C3141" s="10">
        <f>VLOOKUP($A3141,Database!$A:$Y,7,FALSE)</f>
        <v>46204.75</v>
      </c>
      <c r="D3141" s="31" t="str">
        <f>VLOOKUP(Pronostics!$B3141,Setup_MPP!$A:$G,3,FALSE)</f>
        <v>Joueur20</v>
      </c>
      <c r="E3141" s="31" t="str">
        <f>VLOOKUP(Pronostics!$B3141,Setup_MPP!$A:$G,2,FALSE)</f>
        <v>Joueur20</v>
      </c>
      <c r="F3141" s="31" t="str">
        <f>VLOOKUP($B3141,Setup_MPP!$A:$E,4,FALSE)</f>
        <v>#D5D5D5</v>
      </c>
      <c r="G3141" s="31" t="str">
        <f>VLOOKUP($B3141,Setup_MPP!$A:$E,5,FALSE)</f>
        <v>#727272</v>
      </c>
      <c r="H3141" s="31" t="str">
        <f>IFERROR(IF(AND(A3141&gt;=1,A3141&lt;=104),VLOOKUP($A3141,Location!$A:$J,6,FALSE),IF(A3141=0,"Avant l'ouverture",IF(OR(A3141=105,A3141=106),"Bonus"))),"")</f>
        <v>1/16 Finale</v>
      </c>
      <c r="I3141" s="31" t="str">
        <f>IF(LEFT(H3141,4)="Tour",VLOOKUP(A3141,Database!$A:$C,3,FALSE),"")</f>
        <v/>
      </c>
      <c r="J3141" s="31" t="str">
        <f>VLOOKUP($A3141,Location!$A:$J,7,FALSE)</f>
        <v>TBD</v>
      </c>
      <c r="K3141" s="31" t="str">
        <f>IFERROR(VLOOKUP(J3141,Setup_Team!$B:$C,2,FALSE), "TDB")</f>
        <v>TDB</v>
      </c>
      <c r="L3141" s="31" t="str">
        <f>VLOOKUP($A3141,Location!$A:$J,8,FALSE)</f>
        <v>TBD</v>
      </c>
      <c r="M3141" s="31" t="str">
        <f>IFERROR(VLOOKUP(L3141,Setup_Team!$B:$C,2,FALSE), "TDB")</f>
        <v>TDB</v>
      </c>
      <c r="N3141" s="31" t="str">
        <f>VLOOKUP($A3141,Location!$A:$J,9,FALSE)</f>
        <v>Atlanta</v>
      </c>
      <c r="O3141" s="31" t="str">
        <f>VLOOKUP($A3141,Location!$A:$J,10,FALSE)</f>
        <v>Mercedes-Benz Stadium</v>
      </c>
      <c r="R3141" s="31">
        <v>0</v>
      </c>
      <c r="S3141" s="25">
        <f>VLOOKUP($A3141,Database!$A:$Y,10,FALSE)</f>
        <v>0</v>
      </c>
      <c r="T3141" s="25">
        <f>VLOOKUP($A3141,Database!$A:$Y,11,FALSE)</f>
        <v>0</v>
      </c>
      <c r="U3141" s="25">
        <f>VLOOKUP($A3141,Database!$A:$Y,12,FALSE)</f>
        <v>0</v>
      </c>
      <c r="V3141" s="25" t="str">
        <f>VLOOKUP(A3141,Database!A:M,13,FALSE)</f>
        <v>À venir</v>
      </c>
      <c r="W3141" s="25" t="str">
        <f>VLOOKUP($A3141,Database!$A:$Y,20,FALSE)</f>
        <v/>
      </c>
      <c r="X3141" s="25" t="str">
        <f>VLOOKUP($A3141,Database!$A:$Y,21,FALSE)</f>
        <v/>
      </c>
      <c r="Y3141" s="25" t="str">
        <f ca="1">IF(C3141&lt;NOW(),IF(AND(P3141&gt;Q3141,W3141&gt;X3141),S3141,IF(AND(P3141=Q3141,W3141=X3141),T3141,IF(AND(P3141&lt;Q3141,W3141&lt;X3141),U3141,0))),"")</f>
        <v/>
      </c>
      <c r="Z3141" s="25">
        <f>IF(AND(P3141=W3141,Q3141=X3141),1,0)</f>
        <v>1</v>
      </c>
      <c r="AA3141" s="25" t="str">
        <f>IF(Z3141=0,"",IF(ISBLANK(VLOOKUP(A3141,Database!A:AA,22,FALSE)),"",VLOOKUP(A3141,Database!A:AA,22,FALSE)))</f>
        <v>Exact</v>
      </c>
      <c r="AB3141" s="25">
        <f ca="1">IFERROR(IF(AND(Y3141&lt;&gt;"",OR(V3141="Terminé",V3141="En cours")),VLOOKUP(AA3141,Setup_ScoreExactBonus!A:D,4,FALSE),0),0)</f>
        <v>0</v>
      </c>
      <c r="AC3141" s="31" t="str">
        <f t="shared" ca="1" si="10"/>
        <v/>
      </c>
      <c r="AD3141" s="31">
        <f ca="1">SUMIFS(AC$2:AC3141,D$2:D3141,D3141)*IF(R3141=0,1,2)</f>
        <v>0</v>
      </c>
    </row>
    <row r="3142" spans="1:30" x14ac:dyDescent="0.35">
      <c r="A3142" s="31">
        <f>IF(ISBLANK(B3142),"",COUNTIF(B$2:B3142,B3142))-1</f>
        <v>80</v>
      </c>
      <c r="B3142" s="31">
        <v>21</v>
      </c>
      <c r="C3142" s="10">
        <f>VLOOKUP($A3142,Database!$A:$Y,7,FALSE)</f>
        <v>46204.75</v>
      </c>
      <c r="D3142" s="31" t="str">
        <f>VLOOKUP(Pronostics!$B3142,Setup_MPP!$A:$G,3,FALSE)</f>
        <v>Joueur21</v>
      </c>
      <c r="E3142" s="31" t="str">
        <f>VLOOKUP(Pronostics!$B3142,Setup_MPP!$A:$G,2,FALSE)</f>
        <v>Joueur21</v>
      </c>
      <c r="F3142" s="31" t="str">
        <f>VLOOKUP($B3142,Setup_MPP!$A:$E,4,FALSE)</f>
        <v>#D5D5D5</v>
      </c>
      <c r="G3142" s="31" t="str">
        <f>VLOOKUP($B3142,Setup_MPP!$A:$E,5,FALSE)</f>
        <v>#727272</v>
      </c>
      <c r="H3142" s="31" t="str">
        <f>IFERROR(IF(AND(A3142&gt;=1,A3142&lt;=104),VLOOKUP($A3142,Location!$A:$J,6,FALSE),IF(A3142=0,"Avant l'ouverture",IF(OR(A3142=105,A3142=106),"Bonus"))),"")</f>
        <v>1/16 Finale</v>
      </c>
      <c r="I3142" s="31" t="str">
        <f>IF(LEFT(H3142,4)="Tour",VLOOKUP(A3142,Database!$A:$C,3,FALSE),"")</f>
        <v/>
      </c>
      <c r="J3142" s="31" t="str">
        <f>VLOOKUP($A3142,Location!$A:$J,7,FALSE)</f>
        <v>TBD</v>
      </c>
      <c r="K3142" s="31" t="str">
        <f>IFERROR(VLOOKUP(J3142,Setup_Team!$B:$C,2,FALSE), "TDB")</f>
        <v>TDB</v>
      </c>
      <c r="L3142" s="31" t="str">
        <f>VLOOKUP($A3142,Location!$A:$J,8,FALSE)</f>
        <v>TBD</v>
      </c>
      <c r="M3142" s="31" t="str">
        <f>IFERROR(VLOOKUP(L3142,Setup_Team!$B:$C,2,FALSE), "TDB")</f>
        <v>TDB</v>
      </c>
      <c r="N3142" s="31" t="str">
        <f>VLOOKUP($A3142,Location!$A:$J,9,FALSE)</f>
        <v>Atlanta</v>
      </c>
      <c r="O3142" s="31" t="str">
        <f>VLOOKUP($A3142,Location!$A:$J,10,FALSE)</f>
        <v>Mercedes-Benz Stadium</v>
      </c>
      <c r="R3142" s="31">
        <v>0</v>
      </c>
      <c r="S3142" s="25">
        <f>VLOOKUP($A3142,Database!$A:$Y,10,FALSE)</f>
        <v>0</v>
      </c>
      <c r="T3142" s="25">
        <f>VLOOKUP($A3142,Database!$A:$Y,11,FALSE)</f>
        <v>0</v>
      </c>
      <c r="U3142" s="25">
        <f>VLOOKUP($A3142,Database!$A:$Y,12,FALSE)</f>
        <v>0</v>
      </c>
      <c r="V3142" s="25" t="str">
        <f>VLOOKUP(A3142,Database!A:M,13,FALSE)</f>
        <v>À venir</v>
      </c>
      <c r="W3142" s="25" t="str">
        <f>VLOOKUP($A3142,Database!$A:$Y,20,FALSE)</f>
        <v/>
      </c>
      <c r="X3142" s="25" t="str">
        <f>VLOOKUP($A3142,Database!$A:$Y,21,FALSE)</f>
        <v/>
      </c>
      <c r="Y3142" s="25" t="str">
        <f ca="1">IF(C3142&lt;NOW(),IF(AND(P3142&gt;Q3142,W3142&gt;X3142),S3142,IF(AND(P3142=Q3142,W3142=X3142),T3142,IF(AND(P3142&lt;Q3142,W3142&lt;X3142),U3142,0))),"")</f>
        <v/>
      </c>
      <c r="Z3142" s="25">
        <f>IF(AND(P3142=W3142,Q3142=X3142),1,0)</f>
        <v>1</v>
      </c>
      <c r="AA3142" s="25" t="str">
        <f>IF(Z3142=0,"",IF(ISBLANK(VLOOKUP(A3142,Database!A:AA,22,FALSE)),"",VLOOKUP(A3142,Database!A:AA,22,FALSE)))</f>
        <v>Exact</v>
      </c>
      <c r="AB3142" s="25">
        <f ca="1">IFERROR(IF(AND(Y3142&lt;&gt;"",OR(V3142="Terminé",V3142="En cours")),VLOOKUP(AA3142,Setup_ScoreExactBonus!A:D,4,FALSE),0),0)</f>
        <v>0</v>
      </c>
      <c r="AC3142" s="31" t="str">
        <f t="shared" ca="1" si="10"/>
        <v/>
      </c>
      <c r="AD3142" s="31">
        <f ca="1">SUMIFS(AC$2:AC3142,D$2:D3142,D3142)*IF(R3142=0,1,2)</f>
        <v>0</v>
      </c>
    </row>
    <row r="3143" spans="1:30" x14ac:dyDescent="0.35">
      <c r="A3143" s="31">
        <f>IF(ISBLANK(B3143),"",COUNTIF(B$2:B3143,B3143))-1</f>
        <v>80</v>
      </c>
      <c r="B3143" s="31">
        <v>22</v>
      </c>
      <c r="C3143" s="10">
        <f>VLOOKUP($A3143,Database!$A:$Y,7,FALSE)</f>
        <v>46204.75</v>
      </c>
      <c r="D3143" s="31" t="str">
        <f>VLOOKUP(Pronostics!$B3143,Setup_MPP!$A:$G,3,FALSE)</f>
        <v>Joueur22</v>
      </c>
      <c r="E3143" s="31" t="str">
        <f>VLOOKUP(Pronostics!$B3143,Setup_MPP!$A:$G,2,FALSE)</f>
        <v>Joueur22</v>
      </c>
      <c r="F3143" s="31" t="str">
        <f>VLOOKUP($B3143,Setup_MPP!$A:$E,4,FALSE)</f>
        <v>#D5D5D5</v>
      </c>
      <c r="G3143" s="31" t="str">
        <f>VLOOKUP($B3143,Setup_MPP!$A:$E,5,FALSE)</f>
        <v>#727272</v>
      </c>
      <c r="H3143" s="31" t="str">
        <f>IFERROR(IF(AND(A3143&gt;=1,A3143&lt;=104),VLOOKUP($A3143,Location!$A:$J,6,FALSE),IF(A3143=0,"Avant l'ouverture",IF(OR(A3143=105,A3143=106),"Bonus"))),"")</f>
        <v>1/16 Finale</v>
      </c>
      <c r="I3143" s="31" t="str">
        <f>IF(LEFT(H3143,4)="Tour",VLOOKUP(A3143,Database!$A:$C,3,FALSE),"")</f>
        <v/>
      </c>
      <c r="J3143" s="31" t="str">
        <f>VLOOKUP($A3143,Location!$A:$J,7,FALSE)</f>
        <v>TBD</v>
      </c>
      <c r="K3143" s="31" t="str">
        <f>IFERROR(VLOOKUP(J3143,Setup_Team!$B:$C,2,FALSE), "TDB")</f>
        <v>TDB</v>
      </c>
      <c r="L3143" s="31" t="str">
        <f>VLOOKUP($A3143,Location!$A:$J,8,FALSE)</f>
        <v>TBD</v>
      </c>
      <c r="M3143" s="31" t="str">
        <f>IFERROR(VLOOKUP(L3143,Setup_Team!$B:$C,2,FALSE), "TDB")</f>
        <v>TDB</v>
      </c>
      <c r="N3143" s="31" t="str">
        <f>VLOOKUP($A3143,Location!$A:$J,9,FALSE)</f>
        <v>Atlanta</v>
      </c>
      <c r="O3143" s="31" t="str">
        <f>VLOOKUP($A3143,Location!$A:$J,10,FALSE)</f>
        <v>Mercedes-Benz Stadium</v>
      </c>
      <c r="R3143" s="31">
        <v>0</v>
      </c>
      <c r="S3143" s="25">
        <f>VLOOKUP($A3143,Database!$A:$Y,10,FALSE)</f>
        <v>0</v>
      </c>
      <c r="T3143" s="25">
        <f>VLOOKUP($A3143,Database!$A:$Y,11,FALSE)</f>
        <v>0</v>
      </c>
      <c r="U3143" s="25">
        <f>VLOOKUP($A3143,Database!$A:$Y,12,FALSE)</f>
        <v>0</v>
      </c>
      <c r="V3143" s="25" t="str">
        <f>VLOOKUP(A3143,Database!A:M,13,FALSE)</f>
        <v>À venir</v>
      </c>
      <c r="W3143" s="25" t="str">
        <f>VLOOKUP($A3143,Database!$A:$Y,20,FALSE)</f>
        <v/>
      </c>
      <c r="X3143" s="25" t="str">
        <f>VLOOKUP($A3143,Database!$A:$Y,21,FALSE)</f>
        <v/>
      </c>
      <c r="Y3143" s="25" t="str">
        <f ca="1">IF(C3143&lt;NOW(),IF(AND(P3143&gt;Q3143,W3143&gt;X3143),S3143,IF(AND(P3143=Q3143,W3143=X3143),T3143,IF(AND(P3143&lt;Q3143,W3143&lt;X3143),U3143,0))),"")</f>
        <v/>
      </c>
      <c r="Z3143" s="25">
        <f>IF(AND(P3143=W3143,Q3143=X3143),1,0)</f>
        <v>1</v>
      </c>
      <c r="AA3143" s="25" t="str">
        <f>IF(Z3143=0,"",IF(ISBLANK(VLOOKUP(A3143,Database!A:AA,22,FALSE)),"",VLOOKUP(A3143,Database!A:AA,22,FALSE)))</f>
        <v>Exact</v>
      </c>
      <c r="AB3143" s="25">
        <f ca="1">IFERROR(IF(AND(Y3143&lt;&gt;"",OR(V3143="Terminé",V3143="En cours")),VLOOKUP(AA3143,Setup_ScoreExactBonus!A:D,4,FALSE),0),0)</f>
        <v>0</v>
      </c>
      <c r="AC3143" s="31" t="str">
        <f t="shared" ca="1" si="10"/>
        <v/>
      </c>
      <c r="AD3143" s="31">
        <f ca="1">SUMIFS(AC$2:AC3143,D$2:D3143,D3143)*IF(R3143=0,1,2)</f>
        <v>0</v>
      </c>
    </row>
    <row r="3144" spans="1:30" x14ac:dyDescent="0.35">
      <c r="A3144" s="31">
        <f>IF(ISBLANK(B3144),"",COUNTIF(B$2:B3144,B3144))-1</f>
        <v>80</v>
      </c>
      <c r="B3144" s="31">
        <v>23</v>
      </c>
      <c r="C3144" s="10">
        <f>VLOOKUP($A3144,Database!$A:$Y,7,FALSE)</f>
        <v>46204.75</v>
      </c>
      <c r="D3144" s="31" t="str">
        <f>VLOOKUP(Pronostics!$B3144,Setup_MPP!$A:$G,3,FALSE)</f>
        <v>Joueur23</v>
      </c>
      <c r="E3144" s="31" t="str">
        <f>VLOOKUP(Pronostics!$B3144,Setup_MPP!$A:$G,2,FALSE)</f>
        <v>Joueur23</v>
      </c>
      <c r="F3144" s="31" t="str">
        <f>VLOOKUP($B3144,Setup_MPP!$A:$E,4,FALSE)</f>
        <v>#D5D5D5</v>
      </c>
      <c r="G3144" s="31" t="str">
        <f>VLOOKUP($B3144,Setup_MPP!$A:$E,5,FALSE)</f>
        <v>#727272</v>
      </c>
      <c r="H3144" s="31" t="str">
        <f>IFERROR(IF(AND(A3144&gt;=1,A3144&lt;=104),VLOOKUP($A3144,Location!$A:$J,6,FALSE),IF(A3144=0,"Avant l'ouverture",IF(OR(A3144=105,A3144=106),"Bonus"))),"")</f>
        <v>1/16 Finale</v>
      </c>
      <c r="I3144" s="31" t="str">
        <f>IF(LEFT(H3144,4)="Tour",VLOOKUP(A3144,Database!$A:$C,3,FALSE),"")</f>
        <v/>
      </c>
      <c r="J3144" s="31" t="str">
        <f>VLOOKUP($A3144,Location!$A:$J,7,FALSE)</f>
        <v>TBD</v>
      </c>
      <c r="K3144" s="31" t="str">
        <f>IFERROR(VLOOKUP(J3144,Setup_Team!$B:$C,2,FALSE), "TDB")</f>
        <v>TDB</v>
      </c>
      <c r="L3144" s="31" t="str">
        <f>VLOOKUP($A3144,Location!$A:$J,8,FALSE)</f>
        <v>TBD</v>
      </c>
      <c r="M3144" s="31" t="str">
        <f>IFERROR(VLOOKUP(L3144,Setup_Team!$B:$C,2,FALSE), "TDB")</f>
        <v>TDB</v>
      </c>
      <c r="N3144" s="31" t="str">
        <f>VLOOKUP($A3144,Location!$A:$J,9,FALSE)</f>
        <v>Atlanta</v>
      </c>
      <c r="O3144" s="31" t="str">
        <f>VLOOKUP($A3144,Location!$A:$J,10,FALSE)</f>
        <v>Mercedes-Benz Stadium</v>
      </c>
      <c r="R3144" s="31">
        <v>0</v>
      </c>
      <c r="S3144" s="25">
        <f>VLOOKUP($A3144,Database!$A:$Y,10,FALSE)</f>
        <v>0</v>
      </c>
      <c r="T3144" s="25">
        <f>VLOOKUP($A3144,Database!$A:$Y,11,FALSE)</f>
        <v>0</v>
      </c>
      <c r="U3144" s="25">
        <f>VLOOKUP($A3144,Database!$A:$Y,12,FALSE)</f>
        <v>0</v>
      </c>
      <c r="V3144" s="25" t="str">
        <f>VLOOKUP(A3144,Database!A:M,13,FALSE)</f>
        <v>À venir</v>
      </c>
      <c r="W3144" s="25" t="str">
        <f>VLOOKUP($A3144,Database!$A:$Y,20,FALSE)</f>
        <v/>
      </c>
      <c r="X3144" s="25" t="str">
        <f>VLOOKUP($A3144,Database!$A:$Y,21,FALSE)</f>
        <v/>
      </c>
      <c r="Y3144" s="25" t="str">
        <f ca="1">IF(C3144&lt;NOW(),IF(AND(P3144&gt;Q3144,W3144&gt;X3144),S3144,IF(AND(P3144=Q3144,W3144=X3144),T3144,IF(AND(P3144&lt;Q3144,W3144&lt;X3144),U3144,0))),"")</f>
        <v/>
      </c>
      <c r="Z3144" s="25">
        <f>IF(AND(P3144=W3144,Q3144=X3144),1,0)</f>
        <v>1</v>
      </c>
      <c r="AA3144" s="25" t="str">
        <f>IF(Z3144=0,"",IF(ISBLANK(VLOOKUP(A3144,Database!A:AA,22,FALSE)),"",VLOOKUP(A3144,Database!A:AA,22,FALSE)))</f>
        <v>Exact</v>
      </c>
      <c r="AB3144" s="25">
        <f ca="1">IFERROR(IF(AND(Y3144&lt;&gt;"",OR(V3144="Terminé",V3144="En cours")),VLOOKUP(AA3144,Setup_ScoreExactBonus!A:D,4,FALSE),0),0)</f>
        <v>0</v>
      </c>
      <c r="AC3144" s="31" t="str">
        <f t="shared" ca="1" si="10"/>
        <v/>
      </c>
      <c r="AD3144" s="31">
        <f ca="1">SUMIFS(AC$2:AC3144,D$2:D3144,D3144)*IF(R3144=0,1,2)</f>
        <v>0</v>
      </c>
    </row>
    <row r="3145" spans="1:30" x14ac:dyDescent="0.35">
      <c r="A3145" s="31">
        <f>IF(ISBLANK(B3145),"",COUNTIF(B$2:B3145,B3145))-1</f>
        <v>80</v>
      </c>
      <c r="B3145" s="31">
        <v>24</v>
      </c>
      <c r="C3145" s="10">
        <f>VLOOKUP($A3145,Database!$A:$Y,7,FALSE)</f>
        <v>46204.75</v>
      </c>
      <c r="D3145" s="31" t="str">
        <f>VLOOKUP(Pronostics!$B3145,Setup_MPP!$A:$G,3,FALSE)</f>
        <v>Joueur24</v>
      </c>
      <c r="E3145" s="31" t="str">
        <f>VLOOKUP(Pronostics!$B3145,Setup_MPP!$A:$G,2,FALSE)</f>
        <v>Joueur24</v>
      </c>
      <c r="F3145" s="31" t="str">
        <f>VLOOKUP($B3145,Setup_MPP!$A:$E,4,FALSE)</f>
        <v>#D5D5D5</v>
      </c>
      <c r="G3145" s="31" t="str">
        <f>VLOOKUP($B3145,Setup_MPP!$A:$E,5,FALSE)</f>
        <v>#727272</v>
      </c>
      <c r="H3145" s="31" t="str">
        <f>IFERROR(IF(AND(A3145&gt;=1,A3145&lt;=104),VLOOKUP($A3145,Location!$A:$J,6,FALSE),IF(A3145=0,"Avant l'ouverture",IF(OR(A3145=105,A3145=106),"Bonus"))),"")</f>
        <v>1/16 Finale</v>
      </c>
      <c r="I3145" s="31" t="str">
        <f>IF(LEFT(H3145,4)="Tour",VLOOKUP(A3145,Database!$A:$C,3,FALSE),"")</f>
        <v/>
      </c>
      <c r="J3145" s="31" t="str">
        <f>VLOOKUP($A3145,Location!$A:$J,7,FALSE)</f>
        <v>TBD</v>
      </c>
      <c r="K3145" s="31" t="str">
        <f>IFERROR(VLOOKUP(J3145,Setup_Team!$B:$C,2,FALSE), "TDB")</f>
        <v>TDB</v>
      </c>
      <c r="L3145" s="31" t="str">
        <f>VLOOKUP($A3145,Location!$A:$J,8,FALSE)</f>
        <v>TBD</v>
      </c>
      <c r="M3145" s="31" t="str">
        <f>IFERROR(VLOOKUP(L3145,Setup_Team!$B:$C,2,FALSE), "TDB")</f>
        <v>TDB</v>
      </c>
      <c r="N3145" s="31" t="str">
        <f>VLOOKUP($A3145,Location!$A:$J,9,FALSE)</f>
        <v>Atlanta</v>
      </c>
      <c r="O3145" s="31" t="str">
        <f>VLOOKUP($A3145,Location!$A:$J,10,FALSE)</f>
        <v>Mercedes-Benz Stadium</v>
      </c>
      <c r="R3145" s="31">
        <v>0</v>
      </c>
      <c r="S3145" s="25">
        <f>VLOOKUP($A3145,Database!$A:$Y,10,FALSE)</f>
        <v>0</v>
      </c>
      <c r="T3145" s="25">
        <f>VLOOKUP($A3145,Database!$A:$Y,11,FALSE)</f>
        <v>0</v>
      </c>
      <c r="U3145" s="25">
        <f>VLOOKUP($A3145,Database!$A:$Y,12,FALSE)</f>
        <v>0</v>
      </c>
      <c r="V3145" s="25" t="str">
        <f>VLOOKUP(A3145,Database!A:M,13,FALSE)</f>
        <v>À venir</v>
      </c>
      <c r="W3145" s="25" t="str">
        <f>VLOOKUP($A3145,Database!$A:$Y,20,FALSE)</f>
        <v/>
      </c>
      <c r="X3145" s="25" t="str">
        <f>VLOOKUP($A3145,Database!$A:$Y,21,FALSE)</f>
        <v/>
      </c>
      <c r="Y3145" s="25" t="str">
        <f ca="1">IF(C3145&lt;NOW(),IF(AND(P3145&gt;Q3145,W3145&gt;X3145),S3145,IF(AND(P3145=Q3145,W3145=X3145),T3145,IF(AND(P3145&lt;Q3145,W3145&lt;X3145),U3145,0))),"")</f>
        <v/>
      </c>
      <c r="Z3145" s="25">
        <f>IF(AND(P3145=W3145,Q3145=X3145),1,0)</f>
        <v>1</v>
      </c>
      <c r="AA3145" s="25" t="str">
        <f>IF(Z3145=0,"",IF(ISBLANK(VLOOKUP(A3145,Database!A:AA,22,FALSE)),"",VLOOKUP(A3145,Database!A:AA,22,FALSE)))</f>
        <v>Exact</v>
      </c>
      <c r="AB3145" s="25">
        <f ca="1">IFERROR(IF(AND(Y3145&lt;&gt;"",OR(V3145="Terminé",V3145="En cours")),VLOOKUP(AA3145,Setup_ScoreExactBonus!A:D,4,FALSE),0),0)</f>
        <v>0</v>
      </c>
      <c r="AC3145" s="31" t="str">
        <f t="shared" ca="1" si="10"/>
        <v/>
      </c>
      <c r="AD3145" s="31">
        <f ca="1">SUMIFS(AC$2:AC3145,D$2:D3145,D3145)*IF(R3145=0,1,2)</f>
        <v>0</v>
      </c>
    </row>
    <row r="3146" spans="1:30" x14ac:dyDescent="0.35">
      <c r="A3146" s="31">
        <f>IF(ISBLANK(B3146),"",COUNTIF(B$2:B3146,B3146))-1</f>
        <v>80</v>
      </c>
      <c r="B3146" s="31">
        <v>25</v>
      </c>
      <c r="C3146" s="10">
        <f>VLOOKUP($A3146,Database!$A:$Y,7,FALSE)</f>
        <v>46204.75</v>
      </c>
      <c r="D3146" s="31" t="str">
        <f>VLOOKUP(Pronostics!$B3146,Setup_MPP!$A:$G,3,FALSE)</f>
        <v>Joueur25</v>
      </c>
      <c r="E3146" s="31" t="str">
        <f>VLOOKUP(Pronostics!$B3146,Setup_MPP!$A:$G,2,FALSE)</f>
        <v>Joueur25</v>
      </c>
      <c r="F3146" s="31" t="str">
        <f>VLOOKUP($B3146,Setup_MPP!$A:$E,4,FALSE)</f>
        <v>#D5D5D5</v>
      </c>
      <c r="G3146" s="31" t="str">
        <f>VLOOKUP($B3146,Setup_MPP!$A:$E,5,FALSE)</f>
        <v>#727272</v>
      </c>
      <c r="H3146" s="31" t="str">
        <f>IFERROR(IF(AND(A3146&gt;=1,A3146&lt;=104),VLOOKUP($A3146,Location!$A:$J,6,FALSE),IF(A3146=0,"Avant l'ouverture",IF(OR(A3146=105,A3146=106),"Bonus"))),"")</f>
        <v>1/16 Finale</v>
      </c>
      <c r="I3146" s="31" t="str">
        <f>IF(LEFT(H3146,4)="Tour",VLOOKUP(A3146,Database!$A:$C,3,FALSE),"")</f>
        <v/>
      </c>
      <c r="J3146" s="31" t="str">
        <f>VLOOKUP($A3146,Location!$A:$J,7,FALSE)</f>
        <v>TBD</v>
      </c>
      <c r="K3146" s="31" t="str">
        <f>IFERROR(VLOOKUP(J3146,Setup_Team!$B:$C,2,FALSE), "TDB")</f>
        <v>TDB</v>
      </c>
      <c r="L3146" s="31" t="str">
        <f>VLOOKUP($A3146,Location!$A:$J,8,FALSE)</f>
        <v>TBD</v>
      </c>
      <c r="M3146" s="31" t="str">
        <f>IFERROR(VLOOKUP(L3146,Setup_Team!$B:$C,2,FALSE), "TDB")</f>
        <v>TDB</v>
      </c>
      <c r="N3146" s="31" t="str">
        <f>VLOOKUP($A3146,Location!$A:$J,9,FALSE)</f>
        <v>Atlanta</v>
      </c>
      <c r="O3146" s="31" t="str">
        <f>VLOOKUP($A3146,Location!$A:$J,10,FALSE)</f>
        <v>Mercedes-Benz Stadium</v>
      </c>
      <c r="R3146" s="31">
        <v>0</v>
      </c>
      <c r="S3146" s="25">
        <f>VLOOKUP($A3146,Database!$A:$Y,10,FALSE)</f>
        <v>0</v>
      </c>
      <c r="T3146" s="25">
        <f>VLOOKUP($A3146,Database!$A:$Y,11,FALSE)</f>
        <v>0</v>
      </c>
      <c r="U3146" s="25">
        <f>VLOOKUP($A3146,Database!$A:$Y,12,FALSE)</f>
        <v>0</v>
      </c>
      <c r="V3146" s="25" t="str">
        <f>VLOOKUP(A3146,Database!A:M,13,FALSE)</f>
        <v>À venir</v>
      </c>
      <c r="W3146" s="25" t="str">
        <f>VLOOKUP($A3146,Database!$A:$Y,20,FALSE)</f>
        <v/>
      </c>
      <c r="X3146" s="25" t="str">
        <f>VLOOKUP($A3146,Database!$A:$Y,21,FALSE)</f>
        <v/>
      </c>
      <c r="Y3146" s="25" t="str">
        <f ca="1">IF(C3146&lt;NOW(),IF(AND(P3146&gt;Q3146,W3146&gt;X3146),S3146,IF(AND(P3146=Q3146,W3146=X3146),T3146,IF(AND(P3146&lt;Q3146,W3146&lt;X3146),U3146,0))),"")</f>
        <v/>
      </c>
      <c r="Z3146" s="25">
        <f>IF(AND(P3146=W3146,Q3146=X3146),1,0)</f>
        <v>1</v>
      </c>
      <c r="AA3146" s="25" t="str">
        <f>IF(Z3146=0,"",IF(ISBLANK(VLOOKUP(A3146,Database!A:AA,22,FALSE)),"",VLOOKUP(A3146,Database!A:AA,22,FALSE)))</f>
        <v>Exact</v>
      </c>
      <c r="AB3146" s="25">
        <f ca="1">IFERROR(IF(AND(Y3146&lt;&gt;"",OR(V3146="Terminé",V3146="En cours")),VLOOKUP(AA3146,Setup_ScoreExactBonus!A:D,4,FALSE),0),0)</f>
        <v>0</v>
      </c>
      <c r="AC3146" s="31" t="str">
        <f t="shared" ca="1" si="10"/>
        <v/>
      </c>
      <c r="AD3146" s="31">
        <f ca="1">SUMIFS(AC$2:AC3146,D$2:D3146,D3146)*IF(R3146=0,1,2)</f>
        <v>0</v>
      </c>
    </row>
    <row r="3147" spans="1:30" x14ac:dyDescent="0.35">
      <c r="A3147" s="31">
        <f>IF(ISBLANK(B3147),"",COUNTIF(B$2:B3147,B3147))-1</f>
        <v>80</v>
      </c>
      <c r="B3147" s="31">
        <v>26</v>
      </c>
      <c r="C3147" s="10">
        <f>VLOOKUP($A3147,Database!$A:$Y,7,FALSE)</f>
        <v>46204.75</v>
      </c>
      <c r="D3147" s="31" t="str">
        <f>VLOOKUP(Pronostics!$B3147,Setup_MPP!$A:$G,3,FALSE)</f>
        <v>Joueur26</v>
      </c>
      <c r="E3147" s="31" t="str">
        <f>VLOOKUP(Pronostics!$B3147,Setup_MPP!$A:$G,2,FALSE)</f>
        <v>Joueur26</v>
      </c>
      <c r="F3147" s="31" t="str">
        <f>VLOOKUP($B3147,Setup_MPP!$A:$E,4,FALSE)</f>
        <v>#D5D5D5</v>
      </c>
      <c r="G3147" s="31" t="str">
        <f>VLOOKUP($B3147,Setup_MPP!$A:$E,5,FALSE)</f>
        <v>#727272</v>
      </c>
      <c r="H3147" s="31" t="str">
        <f>IFERROR(IF(AND(A3147&gt;=1,A3147&lt;=104),VLOOKUP($A3147,Location!$A:$J,6,FALSE),IF(A3147=0,"Avant l'ouverture",IF(OR(A3147=105,A3147=106),"Bonus"))),"")</f>
        <v>1/16 Finale</v>
      </c>
      <c r="I3147" s="31" t="str">
        <f>IF(LEFT(H3147,4)="Tour",VLOOKUP(A3147,Database!$A:$C,3,FALSE),"")</f>
        <v/>
      </c>
      <c r="J3147" s="31" t="str">
        <f>VLOOKUP($A3147,Location!$A:$J,7,FALSE)</f>
        <v>TBD</v>
      </c>
      <c r="K3147" s="31" t="str">
        <f>IFERROR(VLOOKUP(J3147,Setup_Team!$B:$C,2,FALSE), "TDB")</f>
        <v>TDB</v>
      </c>
      <c r="L3147" s="31" t="str">
        <f>VLOOKUP($A3147,Location!$A:$J,8,FALSE)</f>
        <v>TBD</v>
      </c>
      <c r="M3147" s="31" t="str">
        <f>IFERROR(VLOOKUP(L3147,Setup_Team!$B:$C,2,FALSE), "TDB")</f>
        <v>TDB</v>
      </c>
      <c r="N3147" s="31" t="str">
        <f>VLOOKUP($A3147,Location!$A:$J,9,FALSE)</f>
        <v>Atlanta</v>
      </c>
      <c r="O3147" s="31" t="str">
        <f>VLOOKUP($A3147,Location!$A:$J,10,FALSE)</f>
        <v>Mercedes-Benz Stadium</v>
      </c>
      <c r="R3147" s="31">
        <v>0</v>
      </c>
      <c r="S3147" s="25">
        <f>VLOOKUP($A3147,Database!$A:$Y,10,FALSE)</f>
        <v>0</v>
      </c>
      <c r="T3147" s="25">
        <f>VLOOKUP($A3147,Database!$A:$Y,11,FALSE)</f>
        <v>0</v>
      </c>
      <c r="U3147" s="25">
        <f>VLOOKUP($A3147,Database!$A:$Y,12,FALSE)</f>
        <v>0</v>
      </c>
      <c r="V3147" s="25" t="str">
        <f>VLOOKUP(A3147,Database!A:M,13,FALSE)</f>
        <v>À venir</v>
      </c>
      <c r="W3147" s="25" t="str">
        <f>VLOOKUP($A3147,Database!$A:$Y,20,FALSE)</f>
        <v/>
      </c>
      <c r="X3147" s="25" t="str">
        <f>VLOOKUP($A3147,Database!$A:$Y,21,FALSE)</f>
        <v/>
      </c>
      <c r="Y3147" s="25" t="str">
        <f ca="1">IF(C3147&lt;NOW(),IF(AND(P3147&gt;Q3147,W3147&gt;X3147),S3147,IF(AND(P3147=Q3147,W3147=X3147),T3147,IF(AND(P3147&lt;Q3147,W3147&lt;X3147),U3147,0))),"")</f>
        <v/>
      </c>
      <c r="Z3147" s="25">
        <f>IF(AND(P3147=W3147,Q3147=X3147),1,0)</f>
        <v>1</v>
      </c>
      <c r="AA3147" s="25" t="str">
        <f>IF(Z3147=0,"",IF(ISBLANK(VLOOKUP(A3147,Database!A:AA,22,FALSE)),"",VLOOKUP(A3147,Database!A:AA,22,FALSE)))</f>
        <v>Exact</v>
      </c>
      <c r="AB3147" s="25">
        <f ca="1">IFERROR(IF(AND(Y3147&lt;&gt;"",OR(V3147="Terminé",V3147="En cours")),VLOOKUP(AA3147,Setup_ScoreExactBonus!A:D,4,FALSE),0),0)</f>
        <v>0</v>
      </c>
      <c r="AC3147" s="31" t="str">
        <f t="shared" ca="1" si="10"/>
        <v/>
      </c>
      <c r="AD3147" s="31">
        <f ca="1">SUMIFS(AC$2:AC3147,D$2:D3147,D3147)*IF(R3147=0,1,2)</f>
        <v>0</v>
      </c>
    </row>
    <row r="3148" spans="1:30" x14ac:dyDescent="0.35">
      <c r="A3148" s="31">
        <f>IF(ISBLANK(B3148),"",COUNTIF(B$2:B3148,B3148))-1</f>
        <v>80</v>
      </c>
      <c r="B3148" s="31">
        <v>27</v>
      </c>
      <c r="C3148" s="10">
        <f>VLOOKUP($A3148,Database!$A:$Y,7,FALSE)</f>
        <v>46204.75</v>
      </c>
      <c r="D3148" s="31" t="str">
        <f>VLOOKUP(Pronostics!$B3148,Setup_MPP!$A:$G,3,FALSE)</f>
        <v>Joueur27</v>
      </c>
      <c r="E3148" s="31" t="str">
        <f>VLOOKUP(Pronostics!$B3148,Setup_MPP!$A:$G,2,FALSE)</f>
        <v>Joueur27</v>
      </c>
      <c r="F3148" s="31" t="str">
        <f>VLOOKUP($B3148,Setup_MPP!$A:$E,4,FALSE)</f>
        <v>#D5D5D5</v>
      </c>
      <c r="G3148" s="31" t="str">
        <f>VLOOKUP($B3148,Setup_MPP!$A:$E,5,FALSE)</f>
        <v>#727272</v>
      </c>
      <c r="H3148" s="31" t="str">
        <f>IFERROR(IF(AND(A3148&gt;=1,A3148&lt;=104),VLOOKUP($A3148,Location!$A:$J,6,FALSE),IF(A3148=0,"Avant l'ouverture",IF(OR(A3148=105,A3148=106),"Bonus"))),"")</f>
        <v>1/16 Finale</v>
      </c>
      <c r="I3148" s="31" t="str">
        <f>IF(LEFT(H3148,4)="Tour",VLOOKUP(A3148,Database!$A:$C,3,FALSE),"")</f>
        <v/>
      </c>
      <c r="J3148" s="31" t="str">
        <f>VLOOKUP($A3148,Location!$A:$J,7,FALSE)</f>
        <v>TBD</v>
      </c>
      <c r="K3148" s="31" t="str">
        <f>IFERROR(VLOOKUP(J3148,Setup_Team!$B:$C,2,FALSE), "TDB")</f>
        <v>TDB</v>
      </c>
      <c r="L3148" s="31" t="str">
        <f>VLOOKUP($A3148,Location!$A:$J,8,FALSE)</f>
        <v>TBD</v>
      </c>
      <c r="M3148" s="31" t="str">
        <f>IFERROR(VLOOKUP(L3148,Setup_Team!$B:$C,2,FALSE), "TDB")</f>
        <v>TDB</v>
      </c>
      <c r="N3148" s="31" t="str">
        <f>VLOOKUP($A3148,Location!$A:$J,9,FALSE)</f>
        <v>Atlanta</v>
      </c>
      <c r="O3148" s="31" t="str">
        <f>VLOOKUP($A3148,Location!$A:$J,10,FALSE)</f>
        <v>Mercedes-Benz Stadium</v>
      </c>
      <c r="R3148" s="31">
        <v>0</v>
      </c>
      <c r="S3148" s="25">
        <f>VLOOKUP($A3148,Database!$A:$Y,10,FALSE)</f>
        <v>0</v>
      </c>
      <c r="T3148" s="25">
        <f>VLOOKUP($A3148,Database!$A:$Y,11,FALSE)</f>
        <v>0</v>
      </c>
      <c r="U3148" s="25">
        <f>VLOOKUP($A3148,Database!$A:$Y,12,FALSE)</f>
        <v>0</v>
      </c>
      <c r="V3148" s="25" t="str">
        <f>VLOOKUP(A3148,Database!A:M,13,FALSE)</f>
        <v>À venir</v>
      </c>
      <c r="W3148" s="25" t="str">
        <f>VLOOKUP($A3148,Database!$A:$Y,20,FALSE)</f>
        <v/>
      </c>
      <c r="X3148" s="25" t="str">
        <f>VLOOKUP($A3148,Database!$A:$Y,21,FALSE)</f>
        <v/>
      </c>
      <c r="Y3148" s="25" t="str">
        <f ca="1">IF(C3148&lt;NOW(),IF(AND(P3148&gt;Q3148,W3148&gt;X3148),S3148,IF(AND(P3148=Q3148,W3148=X3148),T3148,IF(AND(P3148&lt;Q3148,W3148&lt;X3148),U3148,0))),"")</f>
        <v/>
      </c>
      <c r="Z3148" s="25">
        <f>IF(AND(P3148=W3148,Q3148=X3148),1,0)</f>
        <v>1</v>
      </c>
      <c r="AA3148" s="25" t="str">
        <f>IF(Z3148=0,"",IF(ISBLANK(VLOOKUP(A3148,Database!A:AA,22,FALSE)),"",VLOOKUP(A3148,Database!A:AA,22,FALSE)))</f>
        <v>Exact</v>
      </c>
      <c r="AB3148" s="25">
        <f ca="1">IFERROR(IF(AND(Y3148&lt;&gt;"",OR(V3148="Terminé",V3148="En cours")),VLOOKUP(AA3148,Setup_ScoreExactBonus!A:D,4,FALSE),0),0)</f>
        <v>0</v>
      </c>
      <c r="AC3148" s="31" t="str">
        <f t="shared" ca="1" si="10"/>
        <v/>
      </c>
      <c r="AD3148" s="31">
        <f ca="1">SUMIFS(AC$2:AC3148,D$2:D3148,D3148)*IF(R3148=0,1,2)</f>
        <v>0</v>
      </c>
    </row>
    <row r="3149" spans="1:30" x14ac:dyDescent="0.35">
      <c r="A3149" s="31">
        <f>IF(ISBLANK(B3149),"",COUNTIF(B$2:B3149,B3149))-1</f>
        <v>80</v>
      </c>
      <c r="B3149" s="31">
        <v>28</v>
      </c>
      <c r="C3149" s="10">
        <f>VLOOKUP($A3149,Database!$A:$Y,7,FALSE)</f>
        <v>46204.75</v>
      </c>
      <c r="D3149" s="31" t="str">
        <f>VLOOKUP(Pronostics!$B3149,Setup_MPP!$A:$G,3,FALSE)</f>
        <v>Joueur28</v>
      </c>
      <c r="E3149" s="31" t="str">
        <f>VLOOKUP(Pronostics!$B3149,Setup_MPP!$A:$G,2,FALSE)</f>
        <v>Joueur28</v>
      </c>
      <c r="F3149" s="31" t="str">
        <f>VLOOKUP($B3149,Setup_MPP!$A:$E,4,FALSE)</f>
        <v>#D5D5D5</v>
      </c>
      <c r="G3149" s="31" t="str">
        <f>VLOOKUP($B3149,Setup_MPP!$A:$E,5,FALSE)</f>
        <v>#727272</v>
      </c>
      <c r="H3149" s="31" t="str">
        <f>IFERROR(IF(AND(A3149&gt;=1,A3149&lt;=104),VLOOKUP($A3149,Location!$A:$J,6,FALSE),IF(A3149=0,"Avant l'ouverture",IF(OR(A3149=105,A3149=106),"Bonus"))),"")</f>
        <v>1/16 Finale</v>
      </c>
      <c r="I3149" s="31" t="str">
        <f>IF(LEFT(H3149,4)="Tour",VLOOKUP(A3149,Database!$A:$C,3,FALSE),"")</f>
        <v/>
      </c>
      <c r="J3149" s="31" t="str">
        <f>VLOOKUP($A3149,Location!$A:$J,7,FALSE)</f>
        <v>TBD</v>
      </c>
      <c r="K3149" s="31" t="str">
        <f>IFERROR(VLOOKUP(J3149,Setup_Team!$B:$C,2,FALSE), "TDB")</f>
        <v>TDB</v>
      </c>
      <c r="L3149" s="31" t="str">
        <f>VLOOKUP($A3149,Location!$A:$J,8,FALSE)</f>
        <v>TBD</v>
      </c>
      <c r="M3149" s="31" t="str">
        <f>IFERROR(VLOOKUP(L3149,Setup_Team!$B:$C,2,FALSE), "TDB")</f>
        <v>TDB</v>
      </c>
      <c r="N3149" s="31" t="str">
        <f>VLOOKUP($A3149,Location!$A:$J,9,FALSE)</f>
        <v>Atlanta</v>
      </c>
      <c r="O3149" s="31" t="str">
        <f>VLOOKUP($A3149,Location!$A:$J,10,FALSE)</f>
        <v>Mercedes-Benz Stadium</v>
      </c>
      <c r="R3149" s="31">
        <v>0</v>
      </c>
      <c r="S3149" s="25">
        <f>VLOOKUP($A3149,Database!$A:$Y,10,FALSE)</f>
        <v>0</v>
      </c>
      <c r="T3149" s="25">
        <f>VLOOKUP($A3149,Database!$A:$Y,11,FALSE)</f>
        <v>0</v>
      </c>
      <c r="U3149" s="25">
        <f>VLOOKUP($A3149,Database!$A:$Y,12,FALSE)</f>
        <v>0</v>
      </c>
      <c r="V3149" s="25" t="str">
        <f>VLOOKUP(A3149,Database!A:M,13,FALSE)</f>
        <v>À venir</v>
      </c>
      <c r="W3149" s="25" t="str">
        <f>VLOOKUP($A3149,Database!$A:$Y,20,FALSE)</f>
        <v/>
      </c>
      <c r="X3149" s="25" t="str">
        <f>VLOOKUP($A3149,Database!$A:$Y,21,FALSE)</f>
        <v/>
      </c>
      <c r="Y3149" s="25" t="str">
        <f ca="1">IF(C3149&lt;NOW(),IF(AND(P3149&gt;Q3149,W3149&gt;X3149),S3149,IF(AND(P3149=Q3149,W3149=X3149),T3149,IF(AND(P3149&lt;Q3149,W3149&lt;X3149),U3149,0))),"")</f>
        <v/>
      </c>
      <c r="Z3149" s="25">
        <f>IF(AND(P3149=W3149,Q3149=X3149),1,0)</f>
        <v>1</v>
      </c>
      <c r="AA3149" s="25" t="str">
        <f>IF(Z3149=0,"",IF(ISBLANK(VLOOKUP(A3149,Database!A:AA,22,FALSE)),"",VLOOKUP(A3149,Database!A:AA,22,FALSE)))</f>
        <v>Exact</v>
      </c>
      <c r="AB3149" s="25">
        <f ca="1">IFERROR(IF(AND(Y3149&lt;&gt;"",OR(V3149="Terminé",V3149="En cours")),VLOOKUP(AA3149,Setup_ScoreExactBonus!A:D,4,FALSE),0),0)</f>
        <v>0</v>
      </c>
      <c r="AC3149" s="31" t="str">
        <f t="shared" ca="1" si="10"/>
        <v/>
      </c>
      <c r="AD3149" s="31">
        <f ca="1">SUMIFS(AC$2:AC3149,D$2:D3149,D3149)*IF(R3149=0,1,2)</f>
        <v>0</v>
      </c>
    </row>
    <row r="3150" spans="1:30" x14ac:dyDescent="0.35">
      <c r="A3150" s="31">
        <f>IF(ISBLANK(B3150),"",COUNTIF(B$2:B3150,B3150))-1</f>
        <v>80</v>
      </c>
      <c r="B3150" s="31">
        <v>29</v>
      </c>
      <c r="C3150" s="10">
        <f>VLOOKUP($A3150,Database!$A:$Y,7,FALSE)</f>
        <v>46204.75</v>
      </c>
      <c r="D3150" s="31" t="str">
        <f>VLOOKUP(Pronostics!$B3150,Setup_MPP!$A:$G,3,FALSE)</f>
        <v>Joueur29</v>
      </c>
      <c r="E3150" s="31" t="str">
        <f>VLOOKUP(Pronostics!$B3150,Setup_MPP!$A:$G,2,FALSE)</f>
        <v>Joueur29</v>
      </c>
      <c r="F3150" s="31" t="str">
        <f>VLOOKUP($B3150,Setup_MPP!$A:$E,4,FALSE)</f>
        <v>#D5D5D5</v>
      </c>
      <c r="G3150" s="31" t="str">
        <f>VLOOKUP($B3150,Setup_MPP!$A:$E,5,FALSE)</f>
        <v>#727272</v>
      </c>
      <c r="H3150" s="31" t="str">
        <f>IFERROR(IF(AND(A3150&gt;=1,A3150&lt;=104),VLOOKUP($A3150,Location!$A:$J,6,FALSE),IF(A3150=0,"Avant l'ouverture",IF(OR(A3150=105,A3150=106),"Bonus"))),"")</f>
        <v>1/16 Finale</v>
      </c>
      <c r="I3150" s="31" t="str">
        <f>IF(LEFT(H3150,4)="Tour",VLOOKUP(A3150,Database!$A:$C,3,FALSE),"")</f>
        <v/>
      </c>
      <c r="J3150" s="31" t="str">
        <f>VLOOKUP($A3150,Location!$A:$J,7,FALSE)</f>
        <v>TBD</v>
      </c>
      <c r="K3150" s="31" t="str">
        <f>IFERROR(VLOOKUP(J3150,Setup_Team!$B:$C,2,FALSE), "TDB")</f>
        <v>TDB</v>
      </c>
      <c r="L3150" s="31" t="str">
        <f>VLOOKUP($A3150,Location!$A:$J,8,FALSE)</f>
        <v>TBD</v>
      </c>
      <c r="M3150" s="31" t="str">
        <f>IFERROR(VLOOKUP(L3150,Setup_Team!$B:$C,2,FALSE), "TDB")</f>
        <v>TDB</v>
      </c>
      <c r="N3150" s="31" t="str">
        <f>VLOOKUP($A3150,Location!$A:$J,9,FALSE)</f>
        <v>Atlanta</v>
      </c>
      <c r="O3150" s="31" t="str">
        <f>VLOOKUP($A3150,Location!$A:$J,10,FALSE)</f>
        <v>Mercedes-Benz Stadium</v>
      </c>
      <c r="R3150" s="31">
        <v>0</v>
      </c>
      <c r="S3150" s="25">
        <f>VLOOKUP($A3150,Database!$A:$Y,10,FALSE)</f>
        <v>0</v>
      </c>
      <c r="T3150" s="25">
        <f>VLOOKUP($A3150,Database!$A:$Y,11,FALSE)</f>
        <v>0</v>
      </c>
      <c r="U3150" s="25">
        <f>VLOOKUP($A3150,Database!$A:$Y,12,FALSE)</f>
        <v>0</v>
      </c>
      <c r="V3150" s="25" t="str">
        <f>VLOOKUP(A3150,Database!A:M,13,FALSE)</f>
        <v>À venir</v>
      </c>
      <c r="W3150" s="25" t="str">
        <f>VLOOKUP($A3150,Database!$A:$Y,20,FALSE)</f>
        <v/>
      </c>
      <c r="X3150" s="25" t="str">
        <f>VLOOKUP($A3150,Database!$A:$Y,21,FALSE)</f>
        <v/>
      </c>
      <c r="Y3150" s="25" t="str">
        <f ca="1">IF(C3150&lt;NOW(),IF(AND(P3150&gt;Q3150,W3150&gt;X3150),S3150,IF(AND(P3150=Q3150,W3150=X3150),T3150,IF(AND(P3150&lt;Q3150,W3150&lt;X3150),U3150,0))),"")</f>
        <v/>
      </c>
      <c r="Z3150" s="25">
        <f>IF(AND(P3150=W3150,Q3150=X3150),1,0)</f>
        <v>1</v>
      </c>
      <c r="AA3150" s="25" t="str">
        <f>IF(Z3150=0,"",IF(ISBLANK(VLOOKUP(A3150,Database!A:AA,22,FALSE)),"",VLOOKUP(A3150,Database!A:AA,22,FALSE)))</f>
        <v>Exact</v>
      </c>
      <c r="AB3150" s="25">
        <f ca="1">IFERROR(IF(AND(Y3150&lt;&gt;"",OR(V3150="Terminé",V3150="En cours")),VLOOKUP(AA3150,Setup_ScoreExactBonus!A:D,4,FALSE),0),0)</f>
        <v>0</v>
      </c>
      <c r="AC3150" s="31" t="str">
        <f t="shared" ca="1" si="10"/>
        <v/>
      </c>
      <c r="AD3150" s="31">
        <f ca="1">SUMIFS(AC$2:AC3150,D$2:D3150,D3150)*IF(R3150=0,1,2)</f>
        <v>0</v>
      </c>
    </row>
    <row r="3151" spans="1:30" x14ac:dyDescent="0.35">
      <c r="A3151" s="31">
        <f>IF(ISBLANK(B3151),"",COUNTIF(B$2:B3151,B3151))-1</f>
        <v>80</v>
      </c>
      <c r="B3151" s="31">
        <v>30</v>
      </c>
      <c r="C3151" s="10">
        <f>VLOOKUP($A3151,Database!$A:$Y,7,FALSE)</f>
        <v>46204.75</v>
      </c>
      <c r="D3151" s="31" t="str">
        <f>VLOOKUP(Pronostics!$B3151,Setup_MPP!$A:$G,3,FALSE)</f>
        <v>Joueur30</v>
      </c>
      <c r="E3151" s="31" t="str">
        <f>VLOOKUP(Pronostics!$B3151,Setup_MPP!$A:$G,2,FALSE)</f>
        <v>Joueur30</v>
      </c>
      <c r="F3151" s="31" t="str">
        <f>VLOOKUP($B3151,Setup_MPP!$A:$E,4,FALSE)</f>
        <v>#D5D5D5</v>
      </c>
      <c r="G3151" s="31" t="str">
        <f>VLOOKUP($B3151,Setup_MPP!$A:$E,5,FALSE)</f>
        <v>#727272</v>
      </c>
      <c r="H3151" s="31" t="str">
        <f>IFERROR(IF(AND(A3151&gt;=1,A3151&lt;=104),VLOOKUP($A3151,Location!$A:$J,6,FALSE),IF(A3151=0,"Avant l'ouverture",IF(OR(A3151=105,A3151=106),"Bonus"))),"")</f>
        <v>1/16 Finale</v>
      </c>
      <c r="I3151" s="31" t="str">
        <f>IF(LEFT(H3151,4)="Tour",VLOOKUP(A3151,Database!$A:$C,3,FALSE),"")</f>
        <v/>
      </c>
      <c r="J3151" s="31" t="str">
        <f>VLOOKUP($A3151,Location!$A:$J,7,FALSE)</f>
        <v>TBD</v>
      </c>
      <c r="K3151" s="31" t="str">
        <f>IFERROR(VLOOKUP(J3151,Setup_Team!$B:$C,2,FALSE), "TDB")</f>
        <v>TDB</v>
      </c>
      <c r="L3151" s="31" t="str">
        <f>VLOOKUP($A3151,Location!$A:$J,8,FALSE)</f>
        <v>TBD</v>
      </c>
      <c r="M3151" s="31" t="str">
        <f>IFERROR(VLOOKUP(L3151,Setup_Team!$B:$C,2,FALSE), "TDB")</f>
        <v>TDB</v>
      </c>
      <c r="N3151" s="31" t="str">
        <f>VLOOKUP($A3151,Location!$A:$J,9,FALSE)</f>
        <v>Atlanta</v>
      </c>
      <c r="O3151" s="31" t="str">
        <f>VLOOKUP($A3151,Location!$A:$J,10,FALSE)</f>
        <v>Mercedes-Benz Stadium</v>
      </c>
      <c r="R3151" s="31">
        <v>0</v>
      </c>
      <c r="S3151" s="25">
        <f>VLOOKUP($A3151,Database!$A:$Y,10,FALSE)</f>
        <v>0</v>
      </c>
      <c r="T3151" s="25">
        <f>VLOOKUP($A3151,Database!$A:$Y,11,FALSE)</f>
        <v>0</v>
      </c>
      <c r="U3151" s="25">
        <f>VLOOKUP($A3151,Database!$A:$Y,12,FALSE)</f>
        <v>0</v>
      </c>
      <c r="V3151" s="25" t="str">
        <f>VLOOKUP(A3151,Database!A:M,13,FALSE)</f>
        <v>À venir</v>
      </c>
      <c r="W3151" s="25" t="str">
        <f>VLOOKUP($A3151,Database!$A:$Y,20,FALSE)</f>
        <v/>
      </c>
      <c r="X3151" s="25" t="str">
        <f>VLOOKUP($A3151,Database!$A:$Y,21,FALSE)</f>
        <v/>
      </c>
      <c r="Y3151" s="25" t="str">
        <f ca="1">IF(C3151&lt;NOW(),IF(AND(P3151&gt;Q3151,W3151&gt;X3151),S3151,IF(AND(P3151=Q3151,W3151=X3151),T3151,IF(AND(P3151&lt;Q3151,W3151&lt;X3151),U3151,0))),"")</f>
        <v/>
      </c>
      <c r="Z3151" s="25">
        <f>IF(AND(P3151=W3151,Q3151=X3151),1,0)</f>
        <v>1</v>
      </c>
      <c r="AA3151" s="25" t="str">
        <f>IF(Z3151=0,"",IF(ISBLANK(VLOOKUP(A3151,Database!A:AA,22,FALSE)),"",VLOOKUP(A3151,Database!A:AA,22,FALSE)))</f>
        <v>Exact</v>
      </c>
      <c r="AB3151" s="25">
        <f ca="1">IFERROR(IF(AND(Y3151&lt;&gt;"",OR(V3151="Terminé",V3151="En cours")),VLOOKUP(AA3151,Setup_ScoreExactBonus!A:D,4,FALSE),0),0)</f>
        <v>0</v>
      </c>
      <c r="AC3151" s="31" t="str">
        <f t="shared" ca="1" si="10"/>
        <v/>
      </c>
      <c r="AD3151" s="31">
        <f ca="1">SUMIFS(AC$2:AC3151,D$2:D3151,D3151)*IF(R3151=0,1,2)</f>
        <v>0</v>
      </c>
    </row>
    <row r="3152" spans="1:30" x14ac:dyDescent="0.35">
      <c r="A3152" s="31">
        <f>IF(ISBLANK(B3152),"",COUNTIF(B$2:B3152,B3152))-1</f>
        <v>80</v>
      </c>
      <c r="B3152" s="31">
        <v>31</v>
      </c>
      <c r="C3152" s="10">
        <f>VLOOKUP($A3152,Database!$A:$Y,7,FALSE)</f>
        <v>46204.75</v>
      </c>
      <c r="D3152" s="31" t="str">
        <f>VLOOKUP(Pronostics!$B3152,Setup_MPP!$A:$G,3,FALSE)</f>
        <v>Joueur31</v>
      </c>
      <c r="E3152" s="31" t="str">
        <f>VLOOKUP(Pronostics!$B3152,Setup_MPP!$A:$G,2,FALSE)</f>
        <v>Joueur31</v>
      </c>
      <c r="F3152" s="31" t="str">
        <f>VLOOKUP($B3152,Setup_MPP!$A:$E,4,FALSE)</f>
        <v>#D5D5D5</v>
      </c>
      <c r="G3152" s="31" t="str">
        <f>VLOOKUP($B3152,Setup_MPP!$A:$E,5,FALSE)</f>
        <v>#727272</v>
      </c>
      <c r="H3152" s="31" t="str">
        <f>IFERROR(IF(AND(A3152&gt;=1,A3152&lt;=104),VLOOKUP($A3152,Location!$A:$J,6,FALSE),IF(A3152=0,"Avant l'ouverture",IF(OR(A3152=105,A3152=106),"Bonus"))),"")</f>
        <v>1/16 Finale</v>
      </c>
      <c r="I3152" s="31" t="str">
        <f>IF(LEFT(H3152,4)="Tour",VLOOKUP(A3152,Database!$A:$C,3,FALSE),"")</f>
        <v/>
      </c>
      <c r="J3152" s="31" t="str">
        <f>VLOOKUP($A3152,Location!$A:$J,7,FALSE)</f>
        <v>TBD</v>
      </c>
      <c r="K3152" s="31" t="str">
        <f>IFERROR(VLOOKUP(J3152,Setup_Team!$B:$C,2,FALSE), "TDB")</f>
        <v>TDB</v>
      </c>
      <c r="L3152" s="31" t="str">
        <f>VLOOKUP($A3152,Location!$A:$J,8,FALSE)</f>
        <v>TBD</v>
      </c>
      <c r="M3152" s="31" t="str">
        <f>IFERROR(VLOOKUP(L3152,Setup_Team!$B:$C,2,FALSE), "TDB")</f>
        <v>TDB</v>
      </c>
      <c r="N3152" s="31" t="str">
        <f>VLOOKUP($A3152,Location!$A:$J,9,FALSE)</f>
        <v>Atlanta</v>
      </c>
      <c r="O3152" s="31" t="str">
        <f>VLOOKUP($A3152,Location!$A:$J,10,FALSE)</f>
        <v>Mercedes-Benz Stadium</v>
      </c>
      <c r="R3152" s="31">
        <v>0</v>
      </c>
      <c r="S3152" s="25">
        <f>VLOOKUP($A3152,Database!$A:$Y,10,FALSE)</f>
        <v>0</v>
      </c>
      <c r="T3152" s="25">
        <f>VLOOKUP($A3152,Database!$A:$Y,11,FALSE)</f>
        <v>0</v>
      </c>
      <c r="U3152" s="25">
        <f>VLOOKUP($A3152,Database!$A:$Y,12,FALSE)</f>
        <v>0</v>
      </c>
      <c r="V3152" s="25" t="str">
        <f>VLOOKUP(A3152,Database!A:M,13,FALSE)</f>
        <v>À venir</v>
      </c>
      <c r="W3152" s="25" t="str">
        <f>VLOOKUP($A3152,Database!$A:$Y,20,FALSE)</f>
        <v/>
      </c>
      <c r="X3152" s="25" t="str">
        <f>VLOOKUP($A3152,Database!$A:$Y,21,FALSE)</f>
        <v/>
      </c>
      <c r="Y3152" s="25" t="str">
        <f ca="1">IF(C3152&lt;NOW(),IF(AND(P3152&gt;Q3152,W3152&gt;X3152),S3152,IF(AND(P3152=Q3152,W3152=X3152),T3152,IF(AND(P3152&lt;Q3152,W3152&lt;X3152),U3152,0))),"")</f>
        <v/>
      </c>
      <c r="Z3152" s="25">
        <f>IF(AND(P3152=W3152,Q3152=X3152),1,0)</f>
        <v>1</v>
      </c>
      <c r="AA3152" s="25" t="str">
        <f>IF(Z3152=0,"",IF(ISBLANK(VLOOKUP(A3152,Database!A:AA,22,FALSE)),"",VLOOKUP(A3152,Database!A:AA,22,FALSE)))</f>
        <v>Exact</v>
      </c>
      <c r="AB3152" s="25">
        <f ca="1">IFERROR(IF(AND(Y3152&lt;&gt;"",OR(V3152="Terminé",V3152="En cours")),VLOOKUP(AA3152,Setup_ScoreExactBonus!A:D,4,FALSE),0),0)</f>
        <v>0</v>
      </c>
      <c r="AC3152" s="31" t="str">
        <f t="shared" ca="1" si="10"/>
        <v/>
      </c>
      <c r="AD3152" s="31">
        <f ca="1">SUMIFS(AC$2:AC3152,D$2:D3152,D3152)*IF(R3152=0,1,2)</f>
        <v>0</v>
      </c>
    </row>
    <row r="3153" spans="1:30" x14ac:dyDescent="0.35">
      <c r="A3153" s="31">
        <f>IF(ISBLANK(B3153),"",COUNTIF(B$2:B3153,B3153))-1</f>
        <v>80</v>
      </c>
      <c r="B3153" s="31">
        <v>32</v>
      </c>
      <c r="C3153" s="10">
        <f>VLOOKUP($A3153,Database!$A:$Y,7,FALSE)</f>
        <v>46204.75</v>
      </c>
      <c r="D3153" s="31" t="str">
        <f>VLOOKUP(Pronostics!$B3153,Setup_MPP!$A:$G,3,FALSE)</f>
        <v>Joueur32</v>
      </c>
      <c r="E3153" s="31" t="str">
        <f>VLOOKUP(Pronostics!$B3153,Setup_MPP!$A:$G,2,FALSE)</f>
        <v>Joueur32</v>
      </c>
      <c r="F3153" s="31" t="str">
        <f>VLOOKUP($B3153,Setup_MPP!$A:$E,4,FALSE)</f>
        <v>#D5D5D5</v>
      </c>
      <c r="G3153" s="31" t="str">
        <f>VLOOKUP($B3153,Setup_MPP!$A:$E,5,FALSE)</f>
        <v>#727272</v>
      </c>
      <c r="H3153" s="31" t="str">
        <f>IFERROR(IF(AND(A3153&gt;=1,A3153&lt;=104),VLOOKUP($A3153,Location!$A:$J,6,FALSE),IF(A3153=0,"Avant l'ouverture",IF(OR(A3153=105,A3153=106),"Bonus"))),"")</f>
        <v>1/16 Finale</v>
      </c>
      <c r="I3153" s="31" t="str">
        <f>IF(LEFT(H3153,4)="Tour",VLOOKUP(A3153,Database!$A:$C,3,FALSE),"")</f>
        <v/>
      </c>
      <c r="J3153" s="31" t="str">
        <f>VLOOKUP($A3153,Location!$A:$J,7,FALSE)</f>
        <v>TBD</v>
      </c>
      <c r="K3153" s="31" t="str">
        <f>IFERROR(VLOOKUP(J3153,Setup_Team!$B:$C,2,FALSE), "TDB")</f>
        <v>TDB</v>
      </c>
      <c r="L3153" s="31" t="str">
        <f>VLOOKUP($A3153,Location!$A:$J,8,FALSE)</f>
        <v>TBD</v>
      </c>
      <c r="M3153" s="31" t="str">
        <f>IFERROR(VLOOKUP(L3153,Setup_Team!$B:$C,2,FALSE), "TDB")</f>
        <v>TDB</v>
      </c>
      <c r="N3153" s="31" t="str">
        <f>VLOOKUP($A3153,Location!$A:$J,9,FALSE)</f>
        <v>Atlanta</v>
      </c>
      <c r="O3153" s="31" t="str">
        <f>VLOOKUP($A3153,Location!$A:$J,10,FALSE)</f>
        <v>Mercedes-Benz Stadium</v>
      </c>
      <c r="R3153" s="31">
        <v>0</v>
      </c>
      <c r="S3153" s="25">
        <f>VLOOKUP($A3153,Database!$A:$Y,10,FALSE)</f>
        <v>0</v>
      </c>
      <c r="T3153" s="25">
        <f>VLOOKUP($A3153,Database!$A:$Y,11,FALSE)</f>
        <v>0</v>
      </c>
      <c r="U3153" s="25">
        <f>VLOOKUP($A3153,Database!$A:$Y,12,FALSE)</f>
        <v>0</v>
      </c>
      <c r="V3153" s="25" t="str">
        <f>VLOOKUP(A3153,Database!A:M,13,FALSE)</f>
        <v>À venir</v>
      </c>
      <c r="W3153" s="25" t="str">
        <f>VLOOKUP($A3153,Database!$A:$Y,20,FALSE)</f>
        <v/>
      </c>
      <c r="X3153" s="25" t="str">
        <f>VLOOKUP($A3153,Database!$A:$Y,21,FALSE)</f>
        <v/>
      </c>
      <c r="Y3153" s="25" t="str">
        <f ca="1">IF(C3153&lt;NOW(),IF(AND(P3153&gt;Q3153,W3153&gt;X3153),S3153,IF(AND(P3153=Q3153,W3153=X3153),T3153,IF(AND(P3153&lt;Q3153,W3153&lt;X3153),U3153,0))),"")</f>
        <v/>
      </c>
      <c r="Z3153" s="25">
        <f>IF(AND(P3153=W3153,Q3153=X3153),1,0)</f>
        <v>1</v>
      </c>
      <c r="AA3153" s="25" t="str">
        <f>IF(Z3153=0,"",IF(ISBLANK(VLOOKUP(A3153,Database!A:AA,22,FALSE)),"",VLOOKUP(A3153,Database!A:AA,22,FALSE)))</f>
        <v>Exact</v>
      </c>
      <c r="AB3153" s="25">
        <f ca="1">IFERROR(IF(AND(Y3153&lt;&gt;"",OR(V3153="Terminé",V3153="En cours")),VLOOKUP(AA3153,Setup_ScoreExactBonus!A:D,4,FALSE),0),0)</f>
        <v>0</v>
      </c>
      <c r="AC3153" s="31" t="str">
        <f t="shared" ca="1" si="10"/>
        <v/>
      </c>
      <c r="AD3153" s="31">
        <f ca="1">SUMIFS(AC$2:AC3153,D$2:D3153,D3153)*IF(R3153=0,1,2)</f>
        <v>0</v>
      </c>
    </row>
    <row r="3154" spans="1:30" x14ac:dyDescent="0.35">
      <c r="A3154" s="31">
        <f>IF(ISBLANK(B3154),"",COUNTIF(B$2:B3154,B3154))-1</f>
        <v>80</v>
      </c>
      <c r="B3154" s="31">
        <v>33</v>
      </c>
      <c r="C3154" s="10">
        <f>VLOOKUP($A3154,Database!$A:$Y,7,FALSE)</f>
        <v>46204.75</v>
      </c>
      <c r="D3154" s="31" t="str">
        <f>VLOOKUP(Pronostics!$B3154,Setup_MPP!$A:$G,3,FALSE)</f>
        <v>Joueur33</v>
      </c>
      <c r="E3154" s="31" t="str">
        <f>VLOOKUP(Pronostics!$B3154,Setup_MPP!$A:$G,2,FALSE)</f>
        <v>Joueur33</v>
      </c>
      <c r="F3154" s="31" t="str">
        <f>VLOOKUP($B3154,Setup_MPP!$A:$E,4,FALSE)</f>
        <v>#D5D5D5</v>
      </c>
      <c r="G3154" s="31" t="str">
        <f>VLOOKUP($B3154,Setup_MPP!$A:$E,5,FALSE)</f>
        <v>#727272</v>
      </c>
      <c r="H3154" s="31" t="str">
        <f>IFERROR(IF(AND(A3154&gt;=1,A3154&lt;=104),VLOOKUP($A3154,Location!$A:$J,6,FALSE),IF(A3154=0,"Avant l'ouverture",IF(OR(A3154=105,A3154=106),"Bonus"))),"")</f>
        <v>1/16 Finale</v>
      </c>
      <c r="I3154" s="31" t="str">
        <f>IF(LEFT(H3154,4)="Tour",VLOOKUP(A3154,Database!$A:$C,3,FALSE),"")</f>
        <v/>
      </c>
      <c r="J3154" s="31" t="str">
        <f>VLOOKUP($A3154,Location!$A:$J,7,FALSE)</f>
        <v>TBD</v>
      </c>
      <c r="K3154" s="31" t="str">
        <f>IFERROR(VLOOKUP(J3154,Setup_Team!$B:$C,2,FALSE), "TDB")</f>
        <v>TDB</v>
      </c>
      <c r="L3154" s="31" t="str">
        <f>VLOOKUP($A3154,Location!$A:$J,8,FALSE)</f>
        <v>TBD</v>
      </c>
      <c r="M3154" s="31" t="str">
        <f>IFERROR(VLOOKUP(L3154,Setup_Team!$B:$C,2,FALSE), "TDB")</f>
        <v>TDB</v>
      </c>
      <c r="N3154" s="31" t="str">
        <f>VLOOKUP($A3154,Location!$A:$J,9,FALSE)</f>
        <v>Atlanta</v>
      </c>
      <c r="O3154" s="31" t="str">
        <f>VLOOKUP($A3154,Location!$A:$J,10,FALSE)</f>
        <v>Mercedes-Benz Stadium</v>
      </c>
      <c r="R3154" s="31">
        <v>0</v>
      </c>
      <c r="S3154" s="25">
        <f>VLOOKUP($A3154,Database!$A:$Y,10,FALSE)</f>
        <v>0</v>
      </c>
      <c r="T3154" s="25">
        <f>VLOOKUP($A3154,Database!$A:$Y,11,FALSE)</f>
        <v>0</v>
      </c>
      <c r="U3154" s="25">
        <f>VLOOKUP($A3154,Database!$A:$Y,12,FALSE)</f>
        <v>0</v>
      </c>
      <c r="V3154" s="25" t="str">
        <f>VLOOKUP(A3154,Database!A:M,13,FALSE)</f>
        <v>À venir</v>
      </c>
      <c r="W3154" s="25" t="str">
        <f>VLOOKUP($A3154,Database!$A:$Y,20,FALSE)</f>
        <v/>
      </c>
      <c r="X3154" s="25" t="str">
        <f>VLOOKUP($A3154,Database!$A:$Y,21,FALSE)</f>
        <v/>
      </c>
      <c r="Y3154" s="25" t="str">
        <f ca="1">IF(C3154&lt;NOW(),IF(AND(P3154&gt;Q3154,W3154&gt;X3154),S3154,IF(AND(P3154=Q3154,W3154=X3154),T3154,IF(AND(P3154&lt;Q3154,W3154&lt;X3154),U3154,0))),"")</f>
        <v/>
      </c>
      <c r="Z3154" s="25">
        <f>IF(AND(P3154=W3154,Q3154=X3154),1,0)</f>
        <v>1</v>
      </c>
      <c r="AA3154" s="25" t="str">
        <f>IF(Z3154=0,"",IF(ISBLANK(VLOOKUP(A3154,Database!A:AA,22,FALSE)),"",VLOOKUP(A3154,Database!A:AA,22,FALSE)))</f>
        <v>Exact</v>
      </c>
      <c r="AB3154" s="25">
        <f ca="1">IFERROR(IF(AND(Y3154&lt;&gt;"",OR(V3154="Terminé",V3154="En cours")),VLOOKUP(AA3154,Setup_ScoreExactBonus!A:D,4,FALSE),0),0)</f>
        <v>0</v>
      </c>
      <c r="AC3154" s="31" t="str">
        <f t="shared" ca="1" si="10"/>
        <v/>
      </c>
      <c r="AD3154" s="31">
        <f ca="1">SUMIFS(AC$2:AC3154,D$2:D3154,D3154)*IF(R3154=0,1,2)</f>
        <v>0</v>
      </c>
    </row>
    <row r="3155" spans="1:30" x14ac:dyDescent="0.35">
      <c r="A3155" s="31">
        <f>IF(ISBLANK(B3155),"",COUNTIF(B$2:B3155,B3155))-1</f>
        <v>80</v>
      </c>
      <c r="B3155" s="31">
        <v>34</v>
      </c>
      <c r="C3155" s="10">
        <f>VLOOKUP($A3155,Database!$A:$Y,7,FALSE)</f>
        <v>46204.75</v>
      </c>
      <c r="D3155" s="31" t="str">
        <f>VLOOKUP(Pronostics!$B3155,Setup_MPP!$A:$G,3,FALSE)</f>
        <v>Joueur34</v>
      </c>
      <c r="E3155" s="31" t="str">
        <f>VLOOKUP(Pronostics!$B3155,Setup_MPP!$A:$G,2,FALSE)</f>
        <v>Joueur34</v>
      </c>
      <c r="F3155" s="31" t="str">
        <f>VLOOKUP($B3155,Setup_MPP!$A:$E,4,FALSE)</f>
        <v>#D5D5D5</v>
      </c>
      <c r="G3155" s="31" t="str">
        <f>VLOOKUP($B3155,Setup_MPP!$A:$E,5,FALSE)</f>
        <v>#727272</v>
      </c>
      <c r="H3155" s="31" t="str">
        <f>IFERROR(IF(AND(A3155&gt;=1,A3155&lt;=104),VLOOKUP($A3155,Location!$A:$J,6,FALSE),IF(A3155=0,"Avant l'ouverture",IF(OR(A3155=105,A3155=106),"Bonus"))),"")</f>
        <v>1/16 Finale</v>
      </c>
      <c r="I3155" s="31" t="str">
        <f>IF(LEFT(H3155,4)="Tour",VLOOKUP(A3155,Database!$A:$C,3,FALSE),"")</f>
        <v/>
      </c>
      <c r="J3155" s="31" t="str">
        <f>VLOOKUP($A3155,Location!$A:$J,7,FALSE)</f>
        <v>TBD</v>
      </c>
      <c r="K3155" s="31" t="str">
        <f>IFERROR(VLOOKUP(J3155,Setup_Team!$B:$C,2,FALSE), "TDB")</f>
        <v>TDB</v>
      </c>
      <c r="L3155" s="31" t="str">
        <f>VLOOKUP($A3155,Location!$A:$J,8,FALSE)</f>
        <v>TBD</v>
      </c>
      <c r="M3155" s="31" t="str">
        <f>IFERROR(VLOOKUP(L3155,Setup_Team!$B:$C,2,FALSE), "TDB")</f>
        <v>TDB</v>
      </c>
      <c r="N3155" s="31" t="str">
        <f>VLOOKUP($A3155,Location!$A:$J,9,FALSE)</f>
        <v>Atlanta</v>
      </c>
      <c r="O3155" s="31" t="str">
        <f>VLOOKUP($A3155,Location!$A:$J,10,FALSE)</f>
        <v>Mercedes-Benz Stadium</v>
      </c>
      <c r="R3155" s="31">
        <v>0</v>
      </c>
      <c r="S3155" s="25">
        <f>VLOOKUP($A3155,Database!$A:$Y,10,FALSE)</f>
        <v>0</v>
      </c>
      <c r="T3155" s="25">
        <f>VLOOKUP($A3155,Database!$A:$Y,11,FALSE)</f>
        <v>0</v>
      </c>
      <c r="U3155" s="25">
        <f>VLOOKUP($A3155,Database!$A:$Y,12,FALSE)</f>
        <v>0</v>
      </c>
      <c r="V3155" s="25" t="str">
        <f>VLOOKUP(A3155,Database!A:M,13,FALSE)</f>
        <v>À venir</v>
      </c>
      <c r="W3155" s="25" t="str">
        <f>VLOOKUP($A3155,Database!$A:$Y,20,FALSE)</f>
        <v/>
      </c>
      <c r="X3155" s="25" t="str">
        <f>VLOOKUP($A3155,Database!$A:$Y,21,FALSE)</f>
        <v/>
      </c>
      <c r="Y3155" s="25" t="str">
        <f ca="1">IF(C3155&lt;NOW(),IF(AND(P3155&gt;Q3155,W3155&gt;X3155),S3155,IF(AND(P3155=Q3155,W3155=X3155),T3155,IF(AND(P3155&lt;Q3155,W3155&lt;X3155),U3155,0))),"")</f>
        <v/>
      </c>
      <c r="Z3155" s="25">
        <f>IF(AND(P3155=W3155,Q3155=X3155),1,0)</f>
        <v>1</v>
      </c>
      <c r="AA3155" s="25" t="str">
        <f>IF(Z3155=0,"",IF(ISBLANK(VLOOKUP(A3155,Database!A:AA,22,FALSE)),"",VLOOKUP(A3155,Database!A:AA,22,FALSE)))</f>
        <v>Exact</v>
      </c>
      <c r="AB3155" s="25">
        <f ca="1">IFERROR(IF(AND(Y3155&lt;&gt;"",OR(V3155="Terminé",V3155="En cours")),VLOOKUP(AA3155,Setup_ScoreExactBonus!A:D,4,FALSE),0),0)</f>
        <v>0</v>
      </c>
      <c r="AC3155" s="31" t="str">
        <f t="shared" ca="1" si="10"/>
        <v/>
      </c>
      <c r="AD3155" s="31">
        <f ca="1">SUMIFS(AC$2:AC3155,D$2:D3155,D3155)*IF(R3155=0,1,2)</f>
        <v>0</v>
      </c>
    </row>
    <row r="3156" spans="1:30" x14ac:dyDescent="0.35">
      <c r="A3156" s="31">
        <f>IF(ISBLANK(B3156),"",COUNTIF(B$2:B3156,B3156))-1</f>
        <v>80</v>
      </c>
      <c r="B3156" s="31">
        <v>35</v>
      </c>
      <c r="C3156" s="10">
        <f>VLOOKUP($A3156,Database!$A:$Y,7,FALSE)</f>
        <v>46204.75</v>
      </c>
      <c r="D3156" s="31" t="str">
        <f>VLOOKUP(Pronostics!$B3156,Setup_MPP!$A:$G,3,FALSE)</f>
        <v>Joueur35</v>
      </c>
      <c r="E3156" s="31" t="str">
        <f>VLOOKUP(Pronostics!$B3156,Setup_MPP!$A:$G,2,FALSE)</f>
        <v>Joueur35</v>
      </c>
      <c r="F3156" s="31" t="str">
        <f>VLOOKUP($B3156,Setup_MPP!$A:$E,4,FALSE)</f>
        <v>#D5D5D5</v>
      </c>
      <c r="G3156" s="31" t="str">
        <f>VLOOKUP($B3156,Setup_MPP!$A:$E,5,FALSE)</f>
        <v>#727272</v>
      </c>
      <c r="H3156" s="31" t="str">
        <f>IFERROR(IF(AND(A3156&gt;=1,A3156&lt;=104),VLOOKUP($A3156,Location!$A:$J,6,FALSE),IF(A3156=0,"Avant l'ouverture",IF(OR(A3156=105,A3156=106),"Bonus"))),"")</f>
        <v>1/16 Finale</v>
      </c>
      <c r="I3156" s="31" t="str">
        <f>IF(LEFT(H3156,4)="Tour",VLOOKUP(A3156,Database!$A:$C,3,FALSE),"")</f>
        <v/>
      </c>
      <c r="J3156" s="31" t="str">
        <f>VLOOKUP($A3156,Location!$A:$J,7,FALSE)</f>
        <v>TBD</v>
      </c>
      <c r="K3156" s="31" t="str">
        <f>IFERROR(VLOOKUP(J3156,Setup_Team!$B:$C,2,FALSE), "TDB")</f>
        <v>TDB</v>
      </c>
      <c r="L3156" s="31" t="str">
        <f>VLOOKUP($A3156,Location!$A:$J,8,FALSE)</f>
        <v>TBD</v>
      </c>
      <c r="M3156" s="31" t="str">
        <f>IFERROR(VLOOKUP(L3156,Setup_Team!$B:$C,2,FALSE), "TDB")</f>
        <v>TDB</v>
      </c>
      <c r="N3156" s="31" t="str">
        <f>VLOOKUP($A3156,Location!$A:$J,9,FALSE)</f>
        <v>Atlanta</v>
      </c>
      <c r="O3156" s="31" t="str">
        <f>VLOOKUP($A3156,Location!$A:$J,10,FALSE)</f>
        <v>Mercedes-Benz Stadium</v>
      </c>
      <c r="R3156" s="31">
        <v>0</v>
      </c>
      <c r="S3156" s="25">
        <f>VLOOKUP($A3156,Database!$A:$Y,10,FALSE)</f>
        <v>0</v>
      </c>
      <c r="T3156" s="25">
        <f>VLOOKUP($A3156,Database!$A:$Y,11,FALSE)</f>
        <v>0</v>
      </c>
      <c r="U3156" s="25">
        <f>VLOOKUP($A3156,Database!$A:$Y,12,FALSE)</f>
        <v>0</v>
      </c>
      <c r="V3156" s="25" t="str">
        <f>VLOOKUP(A3156,Database!A:M,13,FALSE)</f>
        <v>À venir</v>
      </c>
      <c r="W3156" s="25" t="str">
        <f>VLOOKUP($A3156,Database!$A:$Y,20,FALSE)</f>
        <v/>
      </c>
      <c r="X3156" s="25" t="str">
        <f>VLOOKUP($A3156,Database!$A:$Y,21,FALSE)</f>
        <v/>
      </c>
      <c r="Y3156" s="25" t="str">
        <f ca="1">IF(C3156&lt;NOW(),IF(AND(P3156&gt;Q3156,W3156&gt;X3156),S3156,IF(AND(P3156=Q3156,W3156=X3156),T3156,IF(AND(P3156&lt;Q3156,W3156&lt;X3156),U3156,0))),"")</f>
        <v/>
      </c>
      <c r="Z3156" s="25">
        <f>IF(AND(P3156=W3156,Q3156=X3156),1,0)</f>
        <v>1</v>
      </c>
      <c r="AA3156" s="25" t="str">
        <f>IF(Z3156=0,"",IF(ISBLANK(VLOOKUP(A3156,Database!A:AA,22,FALSE)),"",VLOOKUP(A3156,Database!A:AA,22,FALSE)))</f>
        <v>Exact</v>
      </c>
      <c r="AB3156" s="25">
        <f ca="1">IFERROR(IF(AND(Y3156&lt;&gt;"",OR(V3156="Terminé",V3156="En cours")),VLOOKUP(AA3156,Setup_ScoreExactBonus!A:D,4,FALSE),0),0)</f>
        <v>0</v>
      </c>
      <c r="AC3156" s="31" t="str">
        <f t="shared" ca="1" si="10"/>
        <v/>
      </c>
      <c r="AD3156" s="31">
        <f ca="1">SUMIFS(AC$2:AC3156,D$2:D3156,D3156)*IF(R3156=0,1,2)</f>
        <v>0</v>
      </c>
    </row>
    <row r="3157" spans="1:30" x14ac:dyDescent="0.35">
      <c r="A3157" s="31">
        <f>IF(ISBLANK(B3157),"",COUNTIF(B$2:B3157,B3157))-1</f>
        <v>80</v>
      </c>
      <c r="B3157" s="31">
        <v>36</v>
      </c>
      <c r="C3157" s="10">
        <f>VLOOKUP($A3157,Database!$A:$Y,7,FALSE)</f>
        <v>46204.75</v>
      </c>
      <c r="D3157" s="31" t="str">
        <f>VLOOKUP(Pronostics!$B3157,Setup_MPP!$A:$G,3,FALSE)</f>
        <v>Joueur36</v>
      </c>
      <c r="E3157" s="31" t="str">
        <f>VLOOKUP(Pronostics!$B3157,Setup_MPP!$A:$G,2,FALSE)</f>
        <v>Joueur36</v>
      </c>
      <c r="F3157" s="31" t="str">
        <f>VLOOKUP($B3157,Setup_MPP!$A:$E,4,FALSE)</f>
        <v>#D5D5D5</v>
      </c>
      <c r="G3157" s="31" t="str">
        <f>VLOOKUP($B3157,Setup_MPP!$A:$E,5,FALSE)</f>
        <v>#727272</v>
      </c>
      <c r="H3157" s="31" t="str">
        <f>IFERROR(IF(AND(A3157&gt;=1,A3157&lt;=104),VLOOKUP($A3157,Location!$A:$J,6,FALSE),IF(A3157=0,"Avant l'ouverture",IF(OR(A3157=105,A3157=106),"Bonus"))),"")</f>
        <v>1/16 Finale</v>
      </c>
      <c r="I3157" s="31" t="str">
        <f>IF(LEFT(H3157,4)="Tour",VLOOKUP(A3157,Database!$A:$C,3,FALSE),"")</f>
        <v/>
      </c>
      <c r="J3157" s="31" t="str">
        <f>VLOOKUP($A3157,Location!$A:$J,7,FALSE)</f>
        <v>TBD</v>
      </c>
      <c r="K3157" s="31" t="str">
        <f>IFERROR(VLOOKUP(J3157,Setup_Team!$B:$C,2,FALSE), "TDB")</f>
        <v>TDB</v>
      </c>
      <c r="L3157" s="31" t="str">
        <f>VLOOKUP($A3157,Location!$A:$J,8,FALSE)</f>
        <v>TBD</v>
      </c>
      <c r="M3157" s="31" t="str">
        <f>IFERROR(VLOOKUP(L3157,Setup_Team!$B:$C,2,FALSE), "TDB")</f>
        <v>TDB</v>
      </c>
      <c r="N3157" s="31" t="str">
        <f>VLOOKUP($A3157,Location!$A:$J,9,FALSE)</f>
        <v>Atlanta</v>
      </c>
      <c r="O3157" s="31" t="str">
        <f>VLOOKUP($A3157,Location!$A:$J,10,FALSE)</f>
        <v>Mercedes-Benz Stadium</v>
      </c>
      <c r="R3157" s="31">
        <v>0</v>
      </c>
      <c r="S3157" s="25">
        <f>VLOOKUP($A3157,Database!$A:$Y,10,FALSE)</f>
        <v>0</v>
      </c>
      <c r="T3157" s="25">
        <f>VLOOKUP($A3157,Database!$A:$Y,11,FALSE)</f>
        <v>0</v>
      </c>
      <c r="U3157" s="25">
        <f>VLOOKUP($A3157,Database!$A:$Y,12,FALSE)</f>
        <v>0</v>
      </c>
      <c r="V3157" s="25" t="str">
        <f>VLOOKUP(A3157,Database!A:M,13,FALSE)</f>
        <v>À venir</v>
      </c>
      <c r="W3157" s="25" t="str">
        <f>VLOOKUP($A3157,Database!$A:$Y,20,FALSE)</f>
        <v/>
      </c>
      <c r="X3157" s="25" t="str">
        <f>VLOOKUP($A3157,Database!$A:$Y,21,FALSE)</f>
        <v/>
      </c>
      <c r="Y3157" s="25" t="str">
        <f ca="1">IF(C3157&lt;NOW(),IF(AND(P3157&gt;Q3157,W3157&gt;X3157),S3157,IF(AND(P3157=Q3157,W3157=X3157),T3157,IF(AND(P3157&lt;Q3157,W3157&lt;X3157),U3157,0))),"")</f>
        <v/>
      </c>
      <c r="Z3157" s="25">
        <f>IF(AND(P3157=W3157,Q3157=X3157),1,0)</f>
        <v>1</v>
      </c>
      <c r="AA3157" s="25" t="str">
        <f>IF(Z3157=0,"",IF(ISBLANK(VLOOKUP(A3157,Database!A:AA,22,FALSE)),"",VLOOKUP(A3157,Database!A:AA,22,FALSE)))</f>
        <v>Exact</v>
      </c>
      <c r="AB3157" s="25">
        <f ca="1">IFERROR(IF(AND(Y3157&lt;&gt;"",OR(V3157="Terminé",V3157="En cours")),VLOOKUP(AA3157,Setup_ScoreExactBonus!A:D,4,FALSE),0),0)</f>
        <v>0</v>
      </c>
      <c r="AC3157" s="31" t="str">
        <f t="shared" ca="1" si="10"/>
        <v/>
      </c>
      <c r="AD3157" s="31">
        <f ca="1">SUMIFS(AC$2:AC3157,D$2:D3157,D3157)*IF(R3157=0,1,2)</f>
        <v>0</v>
      </c>
    </row>
    <row r="3158" spans="1:30" x14ac:dyDescent="0.35">
      <c r="A3158" s="31">
        <f>IF(ISBLANK(B3158),"",COUNTIF(B$2:B3158,B3158))-1</f>
        <v>80</v>
      </c>
      <c r="B3158" s="31">
        <v>37</v>
      </c>
      <c r="C3158" s="10">
        <f>VLOOKUP($A3158,Database!$A:$Y,7,FALSE)</f>
        <v>46204.75</v>
      </c>
      <c r="D3158" s="31" t="str">
        <f>VLOOKUP(Pronostics!$B3158,Setup_MPP!$A:$G,3,FALSE)</f>
        <v>Joueur37</v>
      </c>
      <c r="E3158" s="31" t="str">
        <f>VLOOKUP(Pronostics!$B3158,Setup_MPP!$A:$G,2,FALSE)</f>
        <v>Joueur37</v>
      </c>
      <c r="F3158" s="31" t="str">
        <f>VLOOKUP($B3158,Setup_MPP!$A:$E,4,FALSE)</f>
        <v>#D5D5D5</v>
      </c>
      <c r="G3158" s="31" t="str">
        <f>VLOOKUP($B3158,Setup_MPP!$A:$E,5,FALSE)</f>
        <v>#727272</v>
      </c>
      <c r="H3158" s="31" t="str">
        <f>IFERROR(IF(AND(A3158&gt;=1,A3158&lt;=104),VLOOKUP($A3158,Location!$A:$J,6,FALSE),IF(A3158=0,"Avant l'ouverture",IF(OR(A3158=105,A3158=106),"Bonus"))),"")</f>
        <v>1/16 Finale</v>
      </c>
      <c r="I3158" s="31" t="str">
        <f>IF(LEFT(H3158,4)="Tour",VLOOKUP(A3158,Database!$A:$C,3,FALSE),"")</f>
        <v/>
      </c>
      <c r="J3158" s="31" t="str">
        <f>VLOOKUP($A3158,Location!$A:$J,7,FALSE)</f>
        <v>TBD</v>
      </c>
      <c r="K3158" s="31" t="str">
        <f>IFERROR(VLOOKUP(J3158,Setup_Team!$B:$C,2,FALSE), "TDB")</f>
        <v>TDB</v>
      </c>
      <c r="L3158" s="31" t="str">
        <f>VLOOKUP($A3158,Location!$A:$J,8,FALSE)</f>
        <v>TBD</v>
      </c>
      <c r="M3158" s="31" t="str">
        <f>IFERROR(VLOOKUP(L3158,Setup_Team!$B:$C,2,FALSE), "TDB")</f>
        <v>TDB</v>
      </c>
      <c r="N3158" s="31" t="str">
        <f>VLOOKUP($A3158,Location!$A:$J,9,FALSE)</f>
        <v>Atlanta</v>
      </c>
      <c r="O3158" s="31" t="str">
        <f>VLOOKUP($A3158,Location!$A:$J,10,FALSE)</f>
        <v>Mercedes-Benz Stadium</v>
      </c>
      <c r="R3158" s="31">
        <v>0</v>
      </c>
      <c r="S3158" s="25">
        <f>VLOOKUP($A3158,Database!$A:$Y,10,FALSE)</f>
        <v>0</v>
      </c>
      <c r="T3158" s="25">
        <f>VLOOKUP($A3158,Database!$A:$Y,11,FALSE)</f>
        <v>0</v>
      </c>
      <c r="U3158" s="25">
        <f>VLOOKUP($A3158,Database!$A:$Y,12,FALSE)</f>
        <v>0</v>
      </c>
      <c r="V3158" s="25" t="str">
        <f>VLOOKUP(A3158,Database!A:M,13,FALSE)</f>
        <v>À venir</v>
      </c>
      <c r="W3158" s="25" t="str">
        <f>VLOOKUP($A3158,Database!$A:$Y,20,FALSE)</f>
        <v/>
      </c>
      <c r="X3158" s="25" t="str">
        <f>VLOOKUP($A3158,Database!$A:$Y,21,FALSE)</f>
        <v/>
      </c>
      <c r="Y3158" s="25" t="str">
        <f ca="1">IF(C3158&lt;NOW(),IF(AND(P3158&gt;Q3158,W3158&gt;X3158),S3158,IF(AND(P3158=Q3158,W3158=X3158),T3158,IF(AND(P3158&lt;Q3158,W3158&lt;X3158),U3158,0))),"")</f>
        <v/>
      </c>
      <c r="Z3158" s="25">
        <f>IF(AND(P3158=W3158,Q3158=X3158),1,0)</f>
        <v>1</v>
      </c>
      <c r="AA3158" s="25" t="str">
        <f>IF(Z3158=0,"",IF(ISBLANK(VLOOKUP(A3158,Database!A:AA,22,FALSE)),"",VLOOKUP(A3158,Database!A:AA,22,FALSE)))</f>
        <v>Exact</v>
      </c>
      <c r="AB3158" s="25">
        <f ca="1">IFERROR(IF(AND(Y3158&lt;&gt;"",OR(V3158="Terminé",V3158="En cours")),VLOOKUP(AA3158,Setup_ScoreExactBonus!A:D,4,FALSE),0),0)</f>
        <v>0</v>
      </c>
      <c r="AC3158" s="31" t="str">
        <f t="shared" ca="1" si="10"/>
        <v/>
      </c>
      <c r="AD3158" s="31">
        <f ca="1">SUMIFS(AC$2:AC3158,D$2:D3158,D3158)*IF(R3158=0,1,2)</f>
        <v>0</v>
      </c>
    </row>
    <row r="3159" spans="1:30" x14ac:dyDescent="0.35">
      <c r="A3159" s="31">
        <f>IF(ISBLANK(B3159),"",COUNTIF(B$2:B3159,B3159))-1</f>
        <v>80</v>
      </c>
      <c r="B3159" s="31">
        <v>38</v>
      </c>
      <c r="C3159" s="10">
        <f>VLOOKUP($A3159,Database!$A:$Y,7,FALSE)</f>
        <v>46204.75</v>
      </c>
      <c r="D3159" s="31" t="str">
        <f>VLOOKUP(Pronostics!$B3159,Setup_MPP!$A:$G,3,FALSE)</f>
        <v>Joueur38</v>
      </c>
      <c r="E3159" s="31" t="str">
        <f>VLOOKUP(Pronostics!$B3159,Setup_MPP!$A:$G,2,FALSE)</f>
        <v>Joueur38</v>
      </c>
      <c r="F3159" s="31" t="str">
        <f>VLOOKUP($B3159,Setup_MPP!$A:$E,4,FALSE)</f>
        <v>#D5D5D5</v>
      </c>
      <c r="G3159" s="31" t="str">
        <f>VLOOKUP($B3159,Setup_MPP!$A:$E,5,FALSE)</f>
        <v>#727272</v>
      </c>
      <c r="H3159" s="31" t="str">
        <f>IFERROR(IF(AND(A3159&gt;=1,A3159&lt;=104),VLOOKUP($A3159,Location!$A:$J,6,FALSE),IF(A3159=0,"Avant l'ouverture",IF(OR(A3159=105,A3159=106),"Bonus"))),"")</f>
        <v>1/16 Finale</v>
      </c>
      <c r="I3159" s="31" t="str">
        <f>IF(LEFT(H3159,4)="Tour",VLOOKUP(A3159,Database!$A:$C,3,FALSE),"")</f>
        <v/>
      </c>
      <c r="J3159" s="31" t="str">
        <f>VLOOKUP($A3159,Location!$A:$J,7,FALSE)</f>
        <v>TBD</v>
      </c>
      <c r="K3159" s="31" t="str">
        <f>IFERROR(VLOOKUP(J3159,Setup_Team!$B:$C,2,FALSE), "TDB")</f>
        <v>TDB</v>
      </c>
      <c r="L3159" s="31" t="str">
        <f>VLOOKUP($A3159,Location!$A:$J,8,FALSE)</f>
        <v>TBD</v>
      </c>
      <c r="M3159" s="31" t="str">
        <f>IFERROR(VLOOKUP(L3159,Setup_Team!$B:$C,2,FALSE), "TDB")</f>
        <v>TDB</v>
      </c>
      <c r="N3159" s="31" t="str">
        <f>VLOOKUP($A3159,Location!$A:$J,9,FALSE)</f>
        <v>Atlanta</v>
      </c>
      <c r="O3159" s="31" t="str">
        <f>VLOOKUP($A3159,Location!$A:$J,10,FALSE)</f>
        <v>Mercedes-Benz Stadium</v>
      </c>
      <c r="R3159" s="31">
        <v>0</v>
      </c>
      <c r="S3159" s="25">
        <f>VLOOKUP($A3159,Database!$A:$Y,10,FALSE)</f>
        <v>0</v>
      </c>
      <c r="T3159" s="25">
        <f>VLOOKUP($A3159,Database!$A:$Y,11,FALSE)</f>
        <v>0</v>
      </c>
      <c r="U3159" s="25">
        <f>VLOOKUP($A3159,Database!$A:$Y,12,FALSE)</f>
        <v>0</v>
      </c>
      <c r="V3159" s="25" t="str">
        <f>VLOOKUP(A3159,Database!A:M,13,FALSE)</f>
        <v>À venir</v>
      </c>
      <c r="W3159" s="25" t="str">
        <f>VLOOKUP($A3159,Database!$A:$Y,20,FALSE)</f>
        <v/>
      </c>
      <c r="X3159" s="25" t="str">
        <f>VLOOKUP($A3159,Database!$A:$Y,21,FALSE)</f>
        <v/>
      </c>
      <c r="Y3159" s="25" t="str">
        <f ca="1">IF(C3159&lt;NOW(),IF(AND(P3159&gt;Q3159,W3159&gt;X3159),S3159,IF(AND(P3159=Q3159,W3159=X3159),T3159,IF(AND(P3159&lt;Q3159,W3159&lt;X3159),U3159,0))),"")</f>
        <v/>
      </c>
      <c r="Z3159" s="25">
        <f>IF(AND(P3159=W3159,Q3159=X3159),1,0)</f>
        <v>1</v>
      </c>
      <c r="AA3159" s="25" t="str">
        <f>IF(Z3159=0,"",IF(ISBLANK(VLOOKUP(A3159,Database!A:AA,22,FALSE)),"",VLOOKUP(A3159,Database!A:AA,22,FALSE)))</f>
        <v>Exact</v>
      </c>
      <c r="AB3159" s="25">
        <f ca="1">IFERROR(IF(AND(Y3159&lt;&gt;"",OR(V3159="Terminé",V3159="En cours")),VLOOKUP(AA3159,Setup_ScoreExactBonus!A:D,4,FALSE),0),0)</f>
        <v>0</v>
      </c>
      <c r="AC3159" s="31" t="str">
        <f t="shared" ca="1" si="10"/>
        <v/>
      </c>
      <c r="AD3159" s="31">
        <f ca="1">SUMIFS(AC$2:AC3159,D$2:D3159,D3159)*IF(R3159=0,1,2)</f>
        <v>0</v>
      </c>
    </row>
    <row r="3160" spans="1:30" x14ac:dyDescent="0.35">
      <c r="A3160" s="31">
        <f>IF(ISBLANK(B3160),"",COUNTIF(B$2:B3160,B3160))-1</f>
        <v>80</v>
      </c>
      <c r="B3160" s="31">
        <v>39</v>
      </c>
      <c r="C3160" s="10">
        <f>VLOOKUP($A3160,Database!$A:$Y,7,FALSE)</f>
        <v>46204.75</v>
      </c>
      <c r="D3160" s="31" t="str">
        <f>VLOOKUP(Pronostics!$B3160,Setup_MPP!$A:$G,3,FALSE)</f>
        <v>Joueur39</v>
      </c>
      <c r="E3160" s="31" t="str">
        <f>VLOOKUP(Pronostics!$B3160,Setup_MPP!$A:$G,2,FALSE)</f>
        <v>Joueur39</v>
      </c>
      <c r="F3160" s="31" t="str">
        <f>VLOOKUP($B3160,Setup_MPP!$A:$E,4,FALSE)</f>
        <v>#D5D5D5</v>
      </c>
      <c r="G3160" s="31" t="str">
        <f>VLOOKUP($B3160,Setup_MPP!$A:$E,5,FALSE)</f>
        <v>#727272</v>
      </c>
      <c r="H3160" s="31" t="str">
        <f>IFERROR(IF(AND(A3160&gt;=1,A3160&lt;=104),VLOOKUP($A3160,Location!$A:$J,6,FALSE),IF(A3160=0,"Avant l'ouverture",IF(OR(A3160=105,A3160=106),"Bonus"))),"")</f>
        <v>1/16 Finale</v>
      </c>
      <c r="I3160" s="31" t="str">
        <f>IF(LEFT(H3160,4)="Tour",VLOOKUP(A3160,Database!$A:$C,3,FALSE),"")</f>
        <v/>
      </c>
      <c r="J3160" s="31" t="str">
        <f>VLOOKUP($A3160,Location!$A:$J,7,FALSE)</f>
        <v>TBD</v>
      </c>
      <c r="K3160" s="31" t="str">
        <f>IFERROR(VLOOKUP(J3160,Setup_Team!$B:$C,2,FALSE), "TDB")</f>
        <v>TDB</v>
      </c>
      <c r="L3160" s="31" t="str">
        <f>VLOOKUP($A3160,Location!$A:$J,8,FALSE)</f>
        <v>TBD</v>
      </c>
      <c r="M3160" s="31" t="str">
        <f>IFERROR(VLOOKUP(L3160,Setup_Team!$B:$C,2,FALSE), "TDB")</f>
        <v>TDB</v>
      </c>
      <c r="N3160" s="31" t="str">
        <f>VLOOKUP($A3160,Location!$A:$J,9,FALSE)</f>
        <v>Atlanta</v>
      </c>
      <c r="O3160" s="31" t="str">
        <f>VLOOKUP($A3160,Location!$A:$J,10,FALSE)</f>
        <v>Mercedes-Benz Stadium</v>
      </c>
      <c r="R3160" s="31">
        <v>0</v>
      </c>
      <c r="S3160" s="25">
        <f>VLOOKUP($A3160,Database!$A:$Y,10,FALSE)</f>
        <v>0</v>
      </c>
      <c r="T3160" s="25">
        <f>VLOOKUP($A3160,Database!$A:$Y,11,FALSE)</f>
        <v>0</v>
      </c>
      <c r="U3160" s="25">
        <f>VLOOKUP($A3160,Database!$A:$Y,12,FALSE)</f>
        <v>0</v>
      </c>
      <c r="V3160" s="25" t="str">
        <f>VLOOKUP(A3160,Database!A:M,13,FALSE)</f>
        <v>À venir</v>
      </c>
      <c r="W3160" s="25" t="str">
        <f>VLOOKUP($A3160,Database!$A:$Y,20,FALSE)</f>
        <v/>
      </c>
      <c r="X3160" s="25" t="str">
        <f>VLOOKUP($A3160,Database!$A:$Y,21,FALSE)</f>
        <v/>
      </c>
      <c r="Y3160" s="25" t="str">
        <f ca="1">IF(C3160&lt;NOW(),IF(AND(P3160&gt;Q3160,W3160&gt;X3160),S3160,IF(AND(P3160=Q3160,W3160=X3160),T3160,IF(AND(P3160&lt;Q3160,W3160&lt;X3160),U3160,0))),"")</f>
        <v/>
      </c>
      <c r="Z3160" s="25">
        <f>IF(AND(P3160=W3160,Q3160=X3160),1,0)</f>
        <v>1</v>
      </c>
      <c r="AA3160" s="25" t="str">
        <f>IF(Z3160=0,"",IF(ISBLANK(VLOOKUP(A3160,Database!A:AA,22,FALSE)),"",VLOOKUP(A3160,Database!A:AA,22,FALSE)))</f>
        <v>Exact</v>
      </c>
      <c r="AB3160" s="25">
        <f ca="1">IFERROR(IF(AND(Y3160&lt;&gt;"",OR(V3160="Terminé",V3160="En cours")),VLOOKUP(AA3160,Setup_ScoreExactBonus!A:D,4,FALSE),0),0)</f>
        <v>0</v>
      </c>
      <c r="AC3160" s="31" t="str">
        <f t="shared" ca="1" si="10"/>
        <v/>
      </c>
      <c r="AD3160" s="31">
        <f ca="1">SUMIFS(AC$2:AC3160,D$2:D3160,D3160)*IF(R3160=0,1,2)</f>
        <v>0</v>
      </c>
    </row>
    <row r="3161" spans="1:30" x14ac:dyDescent="0.35">
      <c r="A3161" s="31">
        <f>IF(ISBLANK(B3161),"",COUNTIF(B$2:B3161,B3161))-1</f>
        <v>81</v>
      </c>
      <c r="B3161" s="31">
        <v>1</v>
      </c>
      <c r="C3161" s="10">
        <f>VLOOKUP($A3161,Database!$A:$Y,7,FALSE)</f>
        <v>46204.916666666664</v>
      </c>
      <c r="D3161" s="31" t="str">
        <f>VLOOKUP(Pronostics!$B3161,Setup_MPP!$A:$G,3,FALSE)</f>
        <v>_Nicolas_LM_</v>
      </c>
      <c r="E3161" s="31" t="str">
        <f>VLOOKUP(Pronostics!$B3161,Setup_MPP!$A:$G,2,FALSE)</f>
        <v>Nicolas LE MOUEL</v>
      </c>
      <c r="F3161" s="31" t="str">
        <f>VLOOKUP($B3161,Setup_MPP!$A:$E,4,FALSE)</f>
        <v>#F7C79D</v>
      </c>
      <c r="G3161" s="31" t="str">
        <f>VLOOKUP($B3161,Setup_MPP!$A:$E,5,FALSE)</f>
        <v>#FFBE85</v>
      </c>
      <c r="H3161" s="31" t="str">
        <f>IFERROR(IF(AND(A3161&gt;=1,A3161&lt;=104),VLOOKUP($A3161,Location!$A:$J,6,FALSE),IF(A3161=0,"Avant l'ouverture",IF(OR(A3161=105,A3161=106),"Bonus"))),"")</f>
        <v>1/16 Finale</v>
      </c>
      <c r="I3161" s="31" t="str">
        <f>IF(LEFT(H3161,4)="Tour",VLOOKUP(A3161,Database!$A:$C,3,FALSE),"")</f>
        <v/>
      </c>
      <c r="J3161" s="31" t="str">
        <f>VLOOKUP($A3161,Location!$A:$J,7,FALSE)</f>
        <v>TBD</v>
      </c>
      <c r="K3161" s="31" t="str">
        <f>IFERROR(VLOOKUP(J3161,Setup_Team!$B:$C,2,FALSE), "TDB")</f>
        <v>TDB</v>
      </c>
      <c r="L3161" s="31" t="str">
        <f>VLOOKUP($A3161,Location!$A:$J,8,FALSE)</f>
        <v>TBD</v>
      </c>
      <c r="M3161" s="31" t="str">
        <f>IFERROR(VLOOKUP(L3161,Setup_Team!$B:$C,2,FALSE), "TDB")</f>
        <v>TDB</v>
      </c>
      <c r="N3161" s="31" t="str">
        <f>VLOOKUP($A3161,Location!$A:$J,9,FALSE)</f>
        <v>Seattle</v>
      </c>
      <c r="O3161" s="31" t="str">
        <f>VLOOKUP($A3161,Location!$A:$J,10,FALSE)</f>
        <v>Lumen Field</v>
      </c>
      <c r="R3161" s="31">
        <v>0</v>
      </c>
      <c r="S3161" s="25">
        <f>VLOOKUP($A3161,Database!$A:$Y,10,FALSE)</f>
        <v>0</v>
      </c>
      <c r="T3161" s="25">
        <f>VLOOKUP($A3161,Database!$A:$Y,11,FALSE)</f>
        <v>0</v>
      </c>
      <c r="U3161" s="25">
        <f>VLOOKUP($A3161,Database!$A:$Y,12,FALSE)</f>
        <v>0</v>
      </c>
      <c r="V3161" s="25" t="str">
        <f>VLOOKUP(A3161,Database!A:M,13,FALSE)</f>
        <v>À venir</v>
      </c>
      <c r="W3161" s="25" t="str">
        <f>VLOOKUP($A3161,Database!$A:$Y,20,FALSE)</f>
        <v/>
      </c>
      <c r="X3161" s="25" t="str">
        <f>VLOOKUP($A3161,Database!$A:$Y,21,FALSE)</f>
        <v/>
      </c>
      <c r="Y3161" s="25" t="str">
        <f ca="1">IF(C3161&lt;NOW(),IF(AND(P3161&gt;Q3161,W3161&gt;X3161),S3161,IF(AND(P3161=Q3161,W3161=X3161),T3161,IF(AND(P3161&lt;Q3161,W3161&lt;X3161),U3161,0))),"")</f>
        <v/>
      </c>
      <c r="Z3161" s="25">
        <f>IF(AND(P3161=W3161,Q3161=X3161),1,0)</f>
        <v>1</v>
      </c>
      <c r="AA3161" s="25" t="str">
        <f>IF(Z3161=0,"",IF(ISBLANK(VLOOKUP(A3161,Database!A:AA,22,FALSE)),"",VLOOKUP(A3161,Database!A:AA,22,FALSE)))</f>
        <v>Exact</v>
      </c>
      <c r="AB3161" s="25">
        <f ca="1">IFERROR(IF(AND(Y3161&lt;&gt;"",OR(V3161="Terminé",V3161="En cours")),VLOOKUP(AA3161,Setup_ScoreExactBonus!A:D,4,FALSE),0),0)</f>
        <v>0</v>
      </c>
      <c r="AC3161" s="31" t="str">
        <f t="shared" ca="1" si="10"/>
        <v/>
      </c>
      <c r="AD3161" s="31">
        <f ca="1">SUMIFS(AC$2:AC3161,D$2:D3161,D3161)*IF(R3161=0,1,2)</f>
        <v>0</v>
      </c>
    </row>
    <row r="3162" spans="1:30" x14ac:dyDescent="0.35">
      <c r="A3162" s="31">
        <f>IF(ISBLANK(B3162),"",COUNTIF(B$2:B3162,B3162))-1</f>
        <v>81</v>
      </c>
      <c r="B3162" s="31">
        <v>2</v>
      </c>
      <c r="C3162" s="10">
        <f>VLOOKUP($A3162,Database!$A:$Y,7,FALSE)</f>
        <v>46204.916666666664</v>
      </c>
      <c r="D3162" s="31" t="str">
        <f>VLOOKUP(Pronostics!$B3162,Setup_MPP!$A:$G,3,FALSE)</f>
        <v>leaelaz</v>
      </c>
      <c r="E3162" s="31" t="str">
        <f>VLOOKUP(Pronostics!$B3162,Setup_MPP!$A:$G,2,FALSE)</f>
        <v>Léa EL ASERY</v>
      </c>
      <c r="F3162" s="31" t="str">
        <f>VLOOKUP($B3162,Setup_MPP!$A:$E,4,FALSE)</f>
        <v>#FFBEBE</v>
      </c>
      <c r="G3162" s="31" t="str">
        <f>VLOOKUP($B3162,Setup_MPP!$A:$E,5,FALSE)</f>
        <v>#DF6868</v>
      </c>
      <c r="H3162" s="31" t="str">
        <f>IFERROR(IF(AND(A3162&gt;=1,A3162&lt;=104),VLOOKUP($A3162,Location!$A:$J,6,FALSE),IF(A3162=0,"Avant l'ouverture",IF(OR(A3162=105,A3162=106),"Bonus"))),"")</f>
        <v>1/16 Finale</v>
      </c>
      <c r="I3162" s="31" t="str">
        <f>IF(LEFT(H3162,4)="Tour",VLOOKUP(A3162,Database!$A:$C,3,FALSE),"")</f>
        <v/>
      </c>
      <c r="J3162" s="31" t="str">
        <f>VLOOKUP($A3162,Location!$A:$J,7,FALSE)</f>
        <v>TBD</v>
      </c>
      <c r="K3162" s="31" t="str">
        <f>IFERROR(VLOOKUP(J3162,Setup_Team!$B:$C,2,FALSE), "TDB")</f>
        <v>TDB</v>
      </c>
      <c r="L3162" s="31" t="str">
        <f>VLOOKUP($A3162,Location!$A:$J,8,FALSE)</f>
        <v>TBD</v>
      </c>
      <c r="M3162" s="31" t="str">
        <f>IFERROR(VLOOKUP(L3162,Setup_Team!$B:$C,2,FALSE), "TDB")</f>
        <v>TDB</v>
      </c>
      <c r="N3162" s="31" t="str">
        <f>VLOOKUP($A3162,Location!$A:$J,9,FALSE)</f>
        <v>Seattle</v>
      </c>
      <c r="O3162" s="31" t="str">
        <f>VLOOKUP($A3162,Location!$A:$J,10,FALSE)</f>
        <v>Lumen Field</v>
      </c>
      <c r="R3162" s="31">
        <v>0</v>
      </c>
      <c r="S3162" s="25">
        <f>VLOOKUP($A3162,Database!$A:$Y,10,FALSE)</f>
        <v>0</v>
      </c>
      <c r="T3162" s="25">
        <f>VLOOKUP($A3162,Database!$A:$Y,11,FALSE)</f>
        <v>0</v>
      </c>
      <c r="U3162" s="25">
        <f>VLOOKUP($A3162,Database!$A:$Y,12,FALSE)</f>
        <v>0</v>
      </c>
      <c r="V3162" s="25" t="str">
        <f>VLOOKUP(A3162,Database!A:M,13,FALSE)</f>
        <v>À venir</v>
      </c>
      <c r="W3162" s="25" t="str">
        <f>VLOOKUP($A3162,Database!$A:$Y,20,FALSE)</f>
        <v/>
      </c>
      <c r="X3162" s="25" t="str">
        <f>VLOOKUP($A3162,Database!$A:$Y,21,FALSE)</f>
        <v/>
      </c>
      <c r="Y3162" s="25" t="str">
        <f ca="1">IF(C3162&lt;NOW(),IF(AND(P3162&gt;Q3162,W3162&gt;X3162),S3162,IF(AND(P3162=Q3162,W3162=X3162),T3162,IF(AND(P3162&lt;Q3162,W3162&lt;X3162),U3162,0))),"")</f>
        <v/>
      </c>
      <c r="Z3162" s="25">
        <f>IF(AND(P3162=W3162,Q3162=X3162),1,0)</f>
        <v>1</v>
      </c>
      <c r="AA3162" s="25" t="str">
        <f>IF(Z3162=0,"",IF(ISBLANK(VLOOKUP(A3162,Database!A:AA,22,FALSE)),"",VLOOKUP(A3162,Database!A:AA,22,FALSE)))</f>
        <v>Exact</v>
      </c>
      <c r="AB3162" s="25">
        <f ca="1">IFERROR(IF(AND(Y3162&lt;&gt;"",OR(V3162="Terminé",V3162="En cours")),VLOOKUP(AA3162,Setup_ScoreExactBonus!A:D,4,FALSE),0),0)</f>
        <v>0</v>
      </c>
      <c r="AC3162" s="31" t="str">
        <f t="shared" ca="1" si="10"/>
        <v/>
      </c>
      <c r="AD3162" s="31">
        <f ca="1">SUMIFS(AC$2:AC3162,D$2:D3162,D3162)*IF(R3162=0,1,2)</f>
        <v>0</v>
      </c>
    </row>
    <row r="3163" spans="1:30" x14ac:dyDescent="0.35">
      <c r="A3163" s="31">
        <f>IF(ISBLANK(B3163),"",COUNTIF(B$2:B3163,B3163))-1</f>
        <v>81</v>
      </c>
      <c r="B3163" s="31">
        <v>3</v>
      </c>
      <c r="C3163" s="10">
        <f>VLOOKUP($A3163,Database!$A:$Y,7,FALSE)</f>
        <v>46204.916666666664</v>
      </c>
      <c r="D3163" s="31" t="str">
        <f>VLOOKUP(Pronostics!$B3163,Setup_MPP!$A:$G,3,FALSE)</f>
        <v>PasMetalleux</v>
      </c>
      <c r="E3163" s="31" t="str">
        <f>VLOOKUP(Pronostics!$B3163,Setup_MPP!$A:$G,2,FALSE)</f>
        <v>Elwenn JOUBREL</v>
      </c>
      <c r="F3163" s="31" t="str">
        <f>VLOOKUP($B3163,Setup_MPP!$A:$E,4,FALSE)</f>
        <v>#F5C7FC</v>
      </c>
      <c r="G3163" s="31" t="str">
        <f>VLOOKUP($B3163,Setup_MPP!$A:$E,5,FALSE)</f>
        <v>#C489CF</v>
      </c>
      <c r="H3163" s="31" t="str">
        <f>IFERROR(IF(AND(A3163&gt;=1,A3163&lt;=104),VLOOKUP($A3163,Location!$A:$J,6,FALSE),IF(A3163=0,"Avant l'ouverture",IF(OR(A3163=105,A3163=106),"Bonus"))),"")</f>
        <v>1/16 Finale</v>
      </c>
      <c r="I3163" s="31" t="str">
        <f>IF(LEFT(H3163,4)="Tour",VLOOKUP(A3163,Database!$A:$C,3,FALSE),"")</f>
        <v/>
      </c>
      <c r="J3163" s="31" t="str">
        <f>VLOOKUP($A3163,Location!$A:$J,7,FALSE)</f>
        <v>TBD</v>
      </c>
      <c r="K3163" s="31" t="str">
        <f>IFERROR(VLOOKUP(J3163,Setup_Team!$B:$C,2,FALSE), "TDB")</f>
        <v>TDB</v>
      </c>
      <c r="L3163" s="31" t="str">
        <f>VLOOKUP($A3163,Location!$A:$J,8,FALSE)</f>
        <v>TBD</v>
      </c>
      <c r="M3163" s="31" t="str">
        <f>IFERROR(VLOOKUP(L3163,Setup_Team!$B:$C,2,FALSE), "TDB")</f>
        <v>TDB</v>
      </c>
      <c r="N3163" s="31" t="str">
        <f>VLOOKUP($A3163,Location!$A:$J,9,FALSE)</f>
        <v>Seattle</v>
      </c>
      <c r="O3163" s="31" t="str">
        <f>VLOOKUP($A3163,Location!$A:$J,10,FALSE)</f>
        <v>Lumen Field</v>
      </c>
      <c r="R3163" s="31">
        <v>0</v>
      </c>
      <c r="S3163" s="25">
        <f>VLOOKUP($A3163,Database!$A:$Y,10,FALSE)</f>
        <v>0</v>
      </c>
      <c r="T3163" s="25">
        <f>VLOOKUP($A3163,Database!$A:$Y,11,FALSE)</f>
        <v>0</v>
      </c>
      <c r="U3163" s="25">
        <f>VLOOKUP($A3163,Database!$A:$Y,12,FALSE)</f>
        <v>0</v>
      </c>
      <c r="V3163" s="25" t="str">
        <f>VLOOKUP(A3163,Database!A:M,13,FALSE)</f>
        <v>À venir</v>
      </c>
      <c r="W3163" s="25" t="str">
        <f>VLOOKUP($A3163,Database!$A:$Y,20,FALSE)</f>
        <v/>
      </c>
      <c r="X3163" s="25" t="str">
        <f>VLOOKUP($A3163,Database!$A:$Y,21,FALSE)</f>
        <v/>
      </c>
      <c r="Y3163" s="25" t="str">
        <f ca="1">IF(C3163&lt;NOW(),IF(AND(P3163&gt;Q3163,W3163&gt;X3163),S3163,IF(AND(P3163=Q3163,W3163=X3163),T3163,IF(AND(P3163&lt;Q3163,W3163&lt;X3163),U3163,0))),"")</f>
        <v/>
      </c>
      <c r="Z3163" s="25">
        <f>IF(AND(P3163=W3163,Q3163=X3163),1,0)</f>
        <v>1</v>
      </c>
      <c r="AA3163" s="25" t="str">
        <f>IF(Z3163=0,"",IF(ISBLANK(VLOOKUP(A3163,Database!A:AA,22,FALSE)),"",VLOOKUP(A3163,Database!A:AA,22,FALSE)))</f>
        <v>Exact</v>
      </c>
      <c r="AB3163" s="25">
        <f ca="1">IFERROR(IF(AND(Y3163&lt;&gt;"",OR(V3163="Terminé",V3163="En cours")),VLOOKUP(AA3163,Setup_ScoreExactBonus!A:D,4,FALSE),0),0)</f>
        <v>0</v>
      </c>
      <c r="AC3163" s="31" t="str">
        <f t="shared" ca="1" si="10"/>
        <v/>
      </c>
      <c r="AD3163" s="31">
        <f ca="1">SUMIFS(AC$2:AC3163,D$2:D3163,D3163)*IF(R3163=0,1,2)</f>
        <v>0</v>
      </c>
    </row>
    <row r="3164" spans="1:30" x14ac:dyDescent="0.35">
      <c r="A3164" s="31">
        <f>IF(ISBLANK(B3164),"",COUNTIF(B$2:B3164,B3164))-1</f>
        <v>81</v>
      </c>
      <c r="B3164" s="31">
        <v>4</v>
      </c>
      <c r="C3164" s="10">
        <f>VLOOKUP($A3164,Database!$A:$Y,7,FALSE)</f>
        <v>46204.916666666664</v>
      </c>
      <c r="D3164" s="31" t="str">
        <f>VLOOKUP(Pronostics!$B3164,Setup_MPP!$A:$G,3,FALSE)</f>
        <v>Popo444</v>
      </c>
      <c r="E3164" s="31" t="str">
        <f>VLOOKUP(Pronostics!$B3164,Setup_MPP!$A:$G,2,FALSE)</f>
        <v>Pauline OLIVIER</v>
      </c>
      <c r="F3164" s="31" t="str">
        <f>VLOOKUP($B3164,Setup_MPP!$A:$E,4,FALSE)</f>
        <v>#A5EA7F</v>
      </c>
      <c r="G3164" s="31" t="str">
        <f>VLOOKUP($B3164,Setup_MPP!$A:$E,5,FALSE)</f>
        <v>#80C65A</v>
      </c>
      <c r="H3164" s="31" t="str">
        <f>IFERROR(IF(AND(A3164&gt;=1,A3164&lt;=104),VLOOKUP($A3164,Location!$A:$J,6,FALSE),IF(A3164=0,"Avant l'ouverture",IF(OR(A3164=105,A3164=106),"Bonus"))),"")</f>
        <v>1/16 Finale</v>
      </c>
      <c r="I3164" s="31" t="str">
        <f>IF(LEFT(H3164,4)="Tour",VLOOKUP(A3164,Database!$A:$C,3,FALSE),"")</f>
        <v/>
      </c>
      <c r="J3164" s="31" t="str">
        <f>VLOOKUP($A3164,Location!$A:$J,7,FALSE)</f>
        <v>TBD</v>
      </c>
      <c r="K3164" s="31" t="str">
        <f>IFERROR(VLOOKUP(J3164,Setup_Team!$B:$C,2,FALSE), "TDB")</f>
        <v>TDB</v>
      </c>
      <c r="L3164" s="31" t="str">
        <f>VLOOKUP($A3164,Location!$A:$J,8,FALSE)</f>
        <v>TBD</v>
      </c>
      <c r="M3164" s="31" t="str">
        <f>IFERROR(VLOOKUP(L3164,Setup_Team!$B:$C,2,FALSE), "TDB")</f>
        <v>TDB</v>
      </c>
      <c r="N3164" s="31" t="str">
        <f>VLOOKUP($A3164,Location!$A:$J,9,FALSE)</f>
        <v>Seattle</v>
      </c>
      <c r="O3164" s="31" t="str">
        <f>VLOOKUP($A3164,Location!$A:$J,10,FALSE)</f>
        <v>Lumen Field</v>
      </c>
      <c r="R3164" s="31">
        <v>0</v>
      </c>
      <c r="S3164" s="25">
        <f>VLOOKUP($A3164,Database!$A:$Y,10,FALSE)</f>
        <v>0</v>
      </c>
      <c r="T3164" s="25">
        <f>VLOOKUP($A3164,Database!$A:$Y,11,FALSE)</f>
        <v>0</v>
      </c>
      <c r="U3164" s="25">
        <f>VLOOKUP($A3164,Database!$A:$Y,12,FALSE)</f>
        <v>0</v>
      </c>
      <c r="V3164" s="25" t="str">
        <f>VLOOKUP(A3164,Database!A:M,13,FALSE)</f>
        <v>À venir</v>
      </c>
      <c r="W3164" s="25" t="str">
        <f>VLOOKUP($A3164,Database!$A:$Y,20,FALSE)</f>
        <v/>
      </c>
      <c r="X3164" s="25" t="str">
        <f>VLOOKUP($A3164,Database!$A:$Y,21,FALSE)</f>
        <v/>
      </c>
      <c r="Y3164" s="25" t="str">
        <f ca="1">IF(C3164&lt;NOW(),IF(AND(P3164&gt;Q3164,W3164&gt;X3164),S3164,IF(AND(P3164=Q3164,W3164=X3164),T3164,IF(AND(P3164&lt;Q3164,W3164&lt;X3164),U3164,0))),"")</f>
        <v/>
      </c>
      <c r="Z3164" s="25">
        <f>IF(AND(P3164=W3164,Q3164=X3164),1,0)</f>
        <v>1</v>
      </c>
      <c r="AA3164" s="25" t="str">
        <f>IF(Z3164=0,"",IF(ISBLANK(VLOOKUP(A3164,Database!A:AA,22,FALSE)),"",VLOOKUP(A3164,Database!A:AA,22,FALSE)))</f>
        <v>Exact</v>
      </c>
      <c r="AB3164" s="25">
        <f ca="1">IFERROR(IF(AND(Y3164&lt;&gt;"",OR(V3164="Terminé",V3164="En cours")),VLOOKUP(AA3164,Setup_ScoreExactBonus!A:D,4,FALSE),0),0)</f>
        <v>0</v>
      </c>
      <c r="AC3164" s="31" t="str">
        <f t="shared" ca="1" si="10"/>
        <v/>
      </c>
      <c r="AD3164" s="31">
        <f ca="1">SUMIFS(AC$2:AC3164,D$2:D3164,D3164)*IF(R3164=0,1,2)</f>
        <v>0</v>
      </c>
    </row>
    <row r="3165" spans="1:30" x14ac:dyDescent="0.35">
      <c r="A3165" s="31">
        <f>IF(ISBLANK(B3165),"",COUNTIF(B$2:B3165,B3165))-1</f>
        <v>81</v>
      </c>
      <c r="B3165" s="31">
        <v>5</v>
      </c>
      <c r="C3165" s="10">
        <f>VLOOKUP($A3165,Database!$A:$Y,7,FALSE)</f>
        <v>46204.916666666664</v>
      </c>
      <c r="D3165" s="31" t="str">
        <f>VLOOKUP(Pronostics!$B3165,Setup_MPP!$A:$G,3,FALSE)</f>
        <v>_Jujul</v>
      </c>
      <c r="E3165" s="31" t="str">
        <f>VLOOKUP(Pronostics!$B3165,Setup_MPP!$A:$G,2,FALSE)</f>
        <v>Julie BOISSIERE</v>
      </c>
      <c r="F3165" s="31" t="str">
        <f>VLOOKUP($B3165,Setup_MPP!$A:$E,4,FALSE)</f>
        <v>#D890FF</v>
      </c>
      <c r="G3165" s="31" t="str">
        <f>VLOOKUP($B3165,Setup_MPP!$A:$E,5,FALSE)</f>
        <v>#B750EF</v>
      </c>
      <c r="H3165" s="31" t="str">
        <f>IFERROR(IF(AND(A3165&gt;=1,A3165&lt;=104),VLOOKUP($A3165,Location!$A:$J,6,FALSE),IF(A3165=0,"Avant l'ouverture",IF(OR(A3165=105,A3165=106),"Bonus"))),"")</f>
        <v>1/16 Finale</v>
      </c>
      <c r="I3165" s="31" t="str">
        <f>IF(LEFT(H3165,4)="Tour",VLOOKUP(A3165,Database!$A:$C,3,FALSE),"")</f>
        <v/>
      </c>
      <c r="J3165" s="31" t="str">
        <f>VLOOKUP($A3165,Location!$A:$J,7,FALSE)</f>
        <v>TBD</v>
      </c>
      <c r="K3165" s="31" t="str">
        <f>IFERROR(VLOOKUP(J3165,Setup_Team!$B:$C,2,FALSE), "TDB")</f>
        <v>TDB</v>
      </c>
      <c r="L3165" s="31" t="str">
        <f>VLOOKUP($A3165,Location!$A:$J,8,FALSE)</f>
        <v>TBD</v>
      </c>
      <c r="M3165" s="31" t="str">
        <f>IFERROR(VLOOKUP(L3165,Setup_Team!$B:$C,2,FALSE), "TDB")</f>
        <v>TDB</v>
      </c>
      <c r="N3165" s="31" t="str">
        <f>VLOOKUP($A3165,Location!$A:$J,9,FALSE)</f>
        <v>Seattle</v>
      </c>
      <c r="O3165" s="31" t="str">
        <f>VLOOKUP($A3165,Location!$A:$J,10,FALSE)</f>
        <v>Lumen Field</v>
      </c>
      <c r="R3165" s="31">
        <v>0</v>
      </c>
      <c r="S3165" s="25">
        <f>VLOOKUP($A3165,Database!$A:$Y,10,FALSE)</f>
        <v>0</v>
      </c>
      <c r="T3165" s="25">
        <f>VLOOKUP($A3165,Database!$A:$Y,11,FALSE)</f>
        <v>0</v>
      </c>
      <c r="U3165" s="25">
        <f>VLOOKUP($A3165,Database!$A:$Y,12,FALSE)</f>
        <v>0</v>
      </c>
      <c r="V3165" s="25" t="str">
        <f>VLOOKUP(A3165,Database!A:M,13,FALSE)</f>
        <v>À venir</v>
      </c>
      <c r="W3165" s="25" t="str">
        <f>VLOOKUP($A3165,Database!$A:$Y,20,FALSE)</f>
        <v/>
      </c>
      <c r="X3165" s="25" t="str">
        <f>VLOOKUP($A3165,Database!$A:$Y,21,FALSE)</f>
        <v/>
      </c>
      <c r="Y3165" s="25" t="str">
        <f ca="1">IF(C3165&lt;NOW(),IF(AND(P3165&gt;Q3165,W3165&gt;X3165),S3165,IF(AND(P3165=Q3165,W3165=X3165),T3165,IF(AND(P3165&lt;Q3165,W3165&lt;X3165),U3165,0))),"")</f>
        <v/>
      </c>
      <c r="Z3165" s="25">
        <f>IF(AND(P3165=W3165,Q3165=X3165),1,0)</f>
        <v>1</v>
      </c>
      <c r="AA3165" s="25" t="str">
        <f>IF(Z3165=0,"",IF(ISBLANK(VLOOKUP(A3165,Database!A:AA,22,FALSE)),"",VLOOKUP(A3165,Database!A:AA,22,FALSE)))</f>
        <v>Exact</v>
      </c>
      <c r="AB3165" s="25">
        <f ca="1">IFERROR(IF(AND(Y3165&lt;&gt;"",OR(V3165="Terminé",V3165="En cours")),VLOOKUP(AA3165,Setup_ScoreExactBonus!A:D,4,FALSE),0),0)</f>
        <v>0</v>
      </c>
      <c r="AC3165" s="31" t="str">
        <f t="shared" ref="AC3165:AC3228" ca="1" si="11">IF(Y3165&lt;&gt;"", Y3165 + IF(Z3165=1,AB3165, 0), "")</f>
        <v/>
      </c>
      <c r="AD3165" s="31">
        <f ca="1">SUMIFS(AC$2:AC3165,D$2:D3165,D3165)*IF(R3165=0,1,2)</f>
        <v>0</v>
      </c>
    </row>
    <row r="3166" spans="1:30" x14ac:dyDescent="0.35">
      <c r="A3166" s="31">
        <f>IF(ISBLANK(B3166),"",COUNTIF(B$2:B3166,B3166))-1</f>
        <v>81</v>
      </c>
      <c r="B3166" s="31">
        <v>6</v>
      </c>
      <c r="C3166" s="10">
        <f>VLOOKUP($A3166,Database!$A:$Y,7,FALSE)</f>
        <v>46204.916666666664</v>
      </c>
      <c r="D3166" s="31" t="str">
        <f>VLOOKUP(Pronostics!$B3166,Setup_MPP!$A:$G,3,FALSE)</f>
        <v>Julay</v>
      </c>
      <c r="E3166" s="31" t="str">
        <f>VLOOKUP(Pronostics!$B3166,Setup_MPP!$A:$G,2,FALSE)</f>
        <v>Julie BOUCHARD</v>
      </c>
      <c r="F3166" s="31" t="str">
        <f>VLOOKUP($B3166,Setup_MPP!$A:$E,4,FALSE)</f>
        <v>#A6F7B1</v>
      </c>
      <c r="G3166" s="31" t="str">
        <f>VLOOKUP($B3166,Setup_MPP!$A:$E,5,FALSE)</f>
        <v>#6EC179</v>
      </c>
      <c r="H3166" s="31" t="str">
        <f>IFERROR(IF(AND(A3166&gt;=1,A3166&lt;=104),VLOOKUP($A3166,Location!$A:$J,6,FALSE),IF(A3166=0,"Avant l'ouverture",IF(OR(A3166=105,A3166=106),"Bonus"))),"")</f>
        <v>1/16 Finale</v>
      </c>
      <c r="I3166" s="31" t="str">
        <f>IF(LEFT(H3166,4)="Tour",VLOOKUP(A3166,Database!$A:$C,3,FALSE),"")</f>
        <v/>
      </c>
      <c r="J3166" s="31" t="str">
        <f>VLOOKUP($A3166,Location!$A:$J,7,FALSE)</f>
        <v>TBD</v>
      </c>
      <c r="K3166" s="31" t="str">
        <f>IFERROR(VLOOKUP(J3166,Setup_Team!$B:$C,2,FALSE), "TDB")</f>
        <v>TDB</v>
      </c>
      <c r="L3166" s="31" t="str">
        <f>VLOOKUP($A3166,Location!$A:$J,8,FALSE)</f>
        <v>TBD</v>
      </c>
      <c r="M3166" s="31" t="str">
        <f>IFERROR(VLOOKUP(L3166,Setup_Team!$B:$C,2,FALSE), "TDB")</f>
        <v>TDB</v>
      </c>
      <c r="N3166" s="31" t="str">
        <f>VLOOKUP($A3166,Location!$A:$J,9,FALSE)</f>
        <v>Seattle</v>
      </c>
      <c r="O3166" s="31" t="str">
        <f>VLOOKUP($A3166,Location!$A:$J,10,FALSE)</f>
        <v>Lumen Field</v>
      </c>
      <c r="R3166" s="31">
        <v>0</v>
      </c>
      <c r="S3166" s="25">
        <f>VLOOKUP($A3166,Database!$A:$Y,10,FALSE)</f>
        <v>0</v>
      </c>
      <c r="T3166" s="25">
        <f>VLOOKUP($A3166,Database!$A:$Y,11,FALSE)</f>
        <v>0</v>
      </c>
      <c r="U3166" s="25">
        <f>VLOOKUP($A3166,Database!$A:$Y,12,FALSE)</f>
        <v>0</v>
      </c>
      <c r="V3166" s="25" t="str">
        <f>VLOOKUP(A3166,Database!A:M,13,FALSE)</f>
        <v>À venir</v>
      </c>
      <c r="W3166" s="25" t="str">
        <f>VLOOKUP($A3166,Database!$A:$Y,20,FALSE)</f>
        <v/>
      </c>
      <c r="X3166" s="25" t="str">
        <f>VLOOKUP($A3166,Database!$A:$Y,21,FALSE)</f>
        <v/>
      </c>
      <c r="Y3166" s="25" t="str">
        <f ca="1">IF(C3166&lt;NOW(),IF(AND(P3166&gt;Q3166,W3166&gt;X3166),S3166,IF(AND(P3166=Q3166,W3166=X3166),T3166,IF(AND(P3166&lt;Q3166,W3166&lt;X3166),U3166,0))),"")</f>
        <v/>
      </c>
      <c r="Z3166" s="25">
        <f>IF(AND(P3166=W3166,Q3166=X3166),1,0)</f>
        <v>1</v>
      </c>
      <c r="AA3166" s="25" t="str">
        <f>IF(Z3166=0,"",IF(ISBLANK(VLOOKUP(A3166,Database!A:AA,22,FALSE)),"",VLOOKUP(A3166,Database!A:AA,22,FALSE)))</f>
        <v>Exact</v>
      </c>
      <c r="AB3166" s="25">
        <f ca="1">IFERROR(IF(AND(Y3166&lt;&gt;"",OR(V3166="Terminé",V3166="En cours")),VLOOKUP(AA3166,Setup_ScoreExactBonus!A:D,4,FALSE),0),0)</f>
        <v>0</v>
      </c>
      <c r="AC3166" s="31" t="str">
        <f t="shared" ca="1" si="11"/>
        <v/>
      </c>
      <c r="AD3166" s="31">
        <f ca="1">SUMIFS(AC$2:AC3166,D$2:D3166,D3166)*IF(R3166=0,1,2)</f>
        <v>0</v>
      </c>
    </row>
    <row r="3167" spans="1:30" x14ac:dyDescent="0.35">
      <c r="A3167" s="31">
        <f>IF(ISBLANK(B3167),"",COUNTIF(B$2:B3167,B3167))-1</f>
        <v>81</v>
      </c>
      <c r="B3167" s="31">
        <v>7</v>
      </c>
      <c r="C3167" s="10">
        <f>VLOOKUP($A3167,Database!$A:$Y,7,FALSE)</f>
        <v>46204.916666666664</v>
      </c>
      <c r="D3167" s="31" t="str">
        <f>VLOOKUP(Pronostics!$B3167,Setup_MPP!$A:$G,3,FALSE)</f>
        <v>__Vince__</v>
      </c>
      <c r="E3167" s="31" t="str">
        <f>VLOOKUP(Pronostics!$B3167,Setup_MPP!$A:$G,2,FALSE)</f>
        <v>Vincent FRAYSSE</v>
      </c>
      <c r="F3167" s="31" t="str">
        <f>VLOOKUP($B3167,Setup_MPP!$A:$E,4,FALSE)</f>
        <v>#B2EAE8</v>
      </c>
      <c r="G3167" s="31" t="str">
        <f>VLOOKUP($B3167,Setup_MPP!$A:$E,5,FALSE)</f>
        <v>#6CB4B1</v>
      </c>
      <c r="H3167" s="31" t="str">
        <f>IFERROR(IF(AND(A3167&gt;=1,A3167&lt;=104),VLOOKUP($A3167,Location!$A:$J,6,FALSE),IF(A3167=0,"Avant l'ouverture",IF(OR(A3167=105,A3167=106),"Bonus"))),"")</f>
        <v>1/16 Finale</v>
      </c>
      <c r="I3167" s="31" t="str">
        <f>IF(LEFT(H3167,4)="Tour",VLOOKUP(A3167,Database!$A:$C,3,FALSE),"")</f>
        <v/>
      </c>
      <c r="J3167" s="31" t="str">
        <f>VLOOKUP($A3167,Location!$A:$J,7,FALSE)</f>
        <v>TBD</v>
      </c>
      <c r="K3167" s="31" t="str">
        <f>IFERROR(VLOOKUP(J3167,Setup_Team!$B:$C,2,FALSE), "TDB")</f>
        <v>TDB</v>
      </c>
      <c r="L3167" s="31" t="str">
        <f>VLOOKUP($A3167,Location!$A:$J,8,FALSE)</f>
        <v>TBD</v>
      </c>
      <c r="M3167" s="31" t="str">
        <f>IFERROR(VLOOKUP(L3167,Setup_Team!$B:$C,2,FALSE), "TDB")</f>
        <v>TDB</v>
      </c>
      <c r="N3167" s="31" t="str">
        <f>VLOOKUP($A3167,Location!$A:$J,9,FALSE)</f>
        <v>Seattle</v>
      </c>
      <c r="O3167" s="31" t="str">
        <f>VLOOKUP($A3167,Location!$A:$J,10,FALSE)</f>
        <v>Lumen Field</v>
      </c>
      <c r="R3167" s="31">
        <v>0</v>
      </c>
      <c r="S3167" s="25">
        <f>VLOOKUP($A3167,Database!$A:$Y,10,FALSE)</f>
        <v>0</v>
      </c>
      <c r="T3167" s="25">
        <f>VLOOKUP($A3167,Database!$A:$Y,11,FALSE)</f>
        <v>0</v>
      </c>
      <c r="U3167" s="25">
        <f>VLOOKUP($A3167,Database!$A:$Y,12,FALSE)</f>
        <v>0</v>
      </c>
      <c r="V3167" s="25" t="str">
        <f>VLOOKUP(A3167,Database!A:M,13,FALSE)</f>
        <v>À venir</v>
      </c>
      <c r="W3167" s="25" t="str">
        <f>VLOOKUP($A3167,Database!$A:$Y,20,FALSE)</f>
        <v/>
      </c>
      <c r="X3167" s="25" t="str">
        <f>VLOOKUP($A3167,Database!$A:$Y,21,FALSE)</f>
        <v/>
      </c>
      <c r="Y3167" s="25" t="str">
        <f ca="1">IF(C3167&lt;NOW(),IF(AND(P3167&gt;Q3167,W3167&gt;X3167),S3167,IF(AND(P3167=Q3167,W3167=X3167),T3167,IF(AND(P3167&lt;Q3167,W3167&lt;X3167),U3167,0))),"")</f>
        <v/>
      </c>
      <c r="Z3167" s="25">
        <f>IF(AND(P3167=W3167,Q3167=X3167),1,0)</f>
        <v>1</v>
      </c>
      <c r="AA3167" s="25" t="str">
        <f>IF(Z3167=0,"",IF(ISBLANK(VLOOKUP(A3167,Database!A:AA,22,FALSE)),"",VLOOKUP(A3167,Database!A:AA,22,FALSE)))</f>
        <v>Exact</v>
      </c>
      <c r="AB3167" s="25">
        <f ca="1">IFERROR(IF(AND(Y3167&lt;&gt;"",OR(V3167="Terminé",V3167="En cours")),VLOOKUP(AA3167,Setup_ScoreExactBonus!A:D,4,FALSE),0),0)</f>
        <v>0</v>
      </c>
      <c r="AC3167" s="31" t="str">
        <f t="shared" ca="1" si="11"/>
        <v/>
      </c>
      <c r="AD3167" s="31">
        <f ca="1">SUMIFS(AC$2:AC3167,D$2:D3167,D3167)*IF(R3167=0,1,2)</f>
        <v>0</v>
      </c>
    </row>
    <row r="3168" spans="1:30" x14ac:dyDescent="0.35">
      <c r="A3168" s="31">
        <f>IF(ISBLANK(B3168),"",COUNTIF(B$2:B3168,B3168))-1</f>
        <v>81</v>
      </c>
      <c r="B3168" s="31">
        <v>8</v>
      </c>
      <c r="C3168" s="10">
        <f>VLOOKUP($A3168,Database!$A:$Y,7,FALSE)</f>
        <v>46204.916666666664</v>
      </c>
      <c r="D3168" s="31" t="str">
        <f>VLOOKUP(Pronostics!$B3168,Setup_MPP!$A:$G,3,FALSE)</f>
        <v>Louuiiis</v>
      </c>
      <c r="E3168" s="31" t="str">
        <f>VLOOKUP(Pronostics!$B3168,Setup_MPP!$A:$G,2,FALSE)</f>
        <v>Louis HARLE</v>
      </c>
      <c r="F3168" s="31" t="str">
        <f>VLOOKUP($B3168,Setup_MPP!$A:$E,4,FALSE)</f>
        <v>#EEF7B1</v>
      </c>
      <c r="G3168" s="31" t="str">
        <f>VLOOKUP($B3168,Setup_MPP!$A:$E,5,FALSE)</f>
        <v>#C1CB7D</v>
      </c>
      <c r="H3168" s="31" t="str">
        <f>IFERROR(IF(AND(A3168&gt;=1,A3168&lt;=104),VLOOKUP($A3168,Location!$A:$J,6,FALSE),IF(A3168=0,"Avant l'ouverture",IF(OR(A3168=105,A3168=106),"Bonus"))),"")</f>
        <v>1/16 Finale</v>
      </c>
      <c r="I3168" s="31" t="str">
        <f>IF(LEFT(H3168,4)="Tour",VLOOKUP(A3168,Database!$A:$C,3,FALSE),"")</f>
        <v/>
      </c>
      <c r="J3168" s="31" t="str">
        <f>VLOOKUP($A3168,Location!$A:$J,7,FALSE)</f>
        <v>TBD</v>
      </c>
      <c r="K3168" s="31" t="str">
        <f>IFERROR(VLOOKUP(J3168,Setup_Team!$B:$C,2,FALSE), "TDB")</f>
        <v>TDB</v>
      </c>
      <c r="L3168" s="31" t="str">
        <f>VLOOKUP($A3168,Location!$A:$J,8,FALSE)</f>
        <v>TBD</v>
      </c>
      <c r="M3168" s="31" t="str">
        <f>IFERROR(VLOOKUP(L3168,Setup_Team!$B:$C,2,FALSE), "TDB")</f>
        <v>TDB</v>
      </c>
      <c r="N3168" s="31" t="str">
        <f>VLOOKUP($A3168,Location!$A:$J,9,FALSE)</f>
        <v>Seattle</v>
      </c>
      <c r="O3168" s="31" t="str">
        <f>VLOOKUP($A3168,Location!$A:$J,10,FALSE)</f>
        <v>Lumen Field</v>
      </c>
      <c r="R3168" s="31">
        <v>0</v>
      </c>
      <c r="S3168" s="25">
        <f>VLOOKUP($A3168,Database!$A:$Y,10,FALSE)</f>
        <v>0</v>
      </c>
      <c r="T3168" s="25">
        <f>VLOOKUP($A3168,Database!$A:$Y,11,FALSE)</f>
        <v>0</v>
      </c>
      <c r="U3168" s="25">
        <f>VLOOKUP($A3168,Database!$A:$Y,12,FALSE)</f>
        <v>0</v>
      </c>
      <c r="V3168" s="25" t="str">
        <f>VLOOKUP(A3168,Database!A:M,13,FALSE)</f>
        <v>À venir</v>
      </c>
      <c r="W3168" s="25" t="str">
        <f>VLOOKUP($A3168,Database!$A:$Y,20,FALSE)</f>
        <v/>
      </c>
      <c r="X3168" s="25" t="str">
        <f>VLOOKUP($A3168,Database!$A:$Y,21,FALSE)</f>
        <v/>
      </c>
      <c r="Y3168" s="25" t="str">
        <f ca="1">IF(C3168&lt;NOW(),IF(AND(P3168&gt;Q3168,W3168&gt;X3168),S3168,IF(AND(P3168=Q3168,W3168=X3168),T3168,IF(AND(P3168&lt;Q3168,W3168&lt;X3168),U3168,0))),"")</f>
        <v/>
      </c>
      <c r="Z3168" s="25">
        <f>IF(AND(P3168=W3168,Q3168=X3168),1,0)</f>
        <v>1</v>
      </c>
      <c r="AA3168" s="25" t="str">
        <f>IF(Z3168=0,"",IF(ISBLANK(VLOOKUP(A3168,Database!A:AA,22,FALSE)),"",VLOOKUP(A3168,Database!A:AA,22,FALSE)))</f>
        <v>Exact</v>
      </c>
      <c r="AB3168" s="25">
        <f ca="1">IFERROR(IF(AND(Y3168&lt;&gt;"",OR(V3168="Terminé",V3168="En cours")),VLOOKUP(AA3168,Setup_ScoreExactBonus!A:D,4,FALSE),0),0)</f>
        <v>0</v>
      </c>
      <c r="AC3168" s="31" t="str">
        <f t="shared" ca="1" si="11"/>
        <v/>
      </c>
      <c r="AD3168" s="31">
        <f ca="1">SUMIFS(AC$2:AC3168,D$2:D3168,D3168)*IF(R3168=0,1,2)</f>
        <v>0</v>
      </c>
    </row>
    <row r="3169" spans="1:30" x14ac:dyDescent="0.35">
      <c r="A3169" s="31">
        <f>IF(ISBLANK(B3169),"",COUNTIF(B$2:B3169,B3169))-1</f>
        <v>81</v>
      </c>
      <c r="B3169" s="31">
        <v>9</v>
      </c>
      <c r="C3169" s="10">
        <f>VLOOKUP($A3169,Database!$A:$Y,7,FALSE)</f>
        <v>46204.916666666664</v>
      </c>
      <c r="D3169" s="31" t="str">
        <f>VLOOKUP(Pronostics!$B3169,Setup_MPP!$A:$G,3,FALSE)</f>
        <v>Aurelien_dqp</v>
      </c>
      <c r="E3169" s="31" t="str">
        <f>VLOOKUP(Pronostics!$B3169,Setup_MPP!$A:$G,2,FALSE)</f>
        <v>Aurélien DE POULPIQUET</v>
      </c>
      <c r="F3169" s="31" t="str">
        <f>VLOOKUP($B3169,Setup_MPP!$A:$E,4,FALSE)</f>
        <v>#F4EA9D</v>
      </c>
      <c r="G3169" s="31" t="str">
        <f>VLOOKUP($B3169,Setup_MPP!$A:$E,5,FALSE)</f>
        <v>#D2C458</v>
      </c>
      <c r="H3169" s="31" t="str">
        <f>IFERROR(IF(AND(A3169&gt;=1,A3169&lt;=104),VLOOKUP($A3169,Location!$A:$J,6,FALSE),IF(A3169=0,"Avant l'ouverture",IF(OR(A3169=105,A3169=106),"Bonus"))),"")</f>
        <v>1/16 Finale</v>
      </c>
      <c r="I3169" s="31" t="str">
        <f>IF(LEFT(H3169,4)="Tour",VLOOKUP(A3169,Database!$A:$C,3,FALSE),"")</f>
        <v/>
      </c>
      <c r="J3169" s="31" t="str">
        <f>VLOOKUP($A3169,Location!$A:$J,7,FALSE)</f>
        <v>TBD</v>
      </c>
      <c r="K3169" s="31" t="str">
        <f>IFERROR(VLOOKUP(J3169,Setup_Team!$B:$C,2,FALSE), "TDB")</f>
        <v>TDB</v>
      </c>
      <c r="L3169" s="31" t="str">
        <f>VLOOKUP($A3169,Location!$A:$J,8,FALSE)</f>
        <v>TBD</v>
      </c>
      <c r="M3169" s="31" t="str">
        <f>IFERROR(VLOOKUP(L3169,Setup_Team!$B:$C,2,FALSE), "TDB")</f>
        <v>TDB</v>
      </c>
      <c r="N3169" s="31" t="str">
        <f>VLOOKUP($A3169,Location!$A:$J,9,FALSE)</f>
        <v>Seattle</v>
      </c>
      <c r="O3169" s="31" t="str">
        <f>VLOOKUP($A3169,Location!$A:$J,10,FALSE)</f>
        <v>Lumen Field</v>
      </c>
      <c r="R3169" s="31">
        <v>0</v>
      </c>
      <c r="S3169" s="25">
        <f>VLOOKUP($A3169,Database!$A:$Y,10,FALSE)</f>
        <v>0</v>
      </c>
      <c r="T3169" s="25">
        <f>VLOOKUP($A3169,Database!$A:$Y,11,FALSE)</f>
        <v>0</v>
      </c>
      <c r="U3169" s="25">
        <f>VLOOKUP($A3169,Database!$A:$Y,12,FALSE)</f>
        <v>0</v>
      </c>
      <c r="V3169" s="25" t="str">
        <f>VLOOKUP(A3169,Database!A:M,13,FALSE)</f>
        <v>À venir</v>
      </c>
      <c r="W3169" s="25" t="str">
        <f>VLOOKUP($A3169,Database!$A:$Y,20,FALSE)</f>
        <v/>
      </c>
      <c r="X3169" s="25" t="str">
        <f>VLOOKUP($A3169,Database!$A:$Y,21,FALSE)</f>
        <v/>
      </c>
      <c r="Y3169" s="25" t="str">
        <f ca="1">IF(C3169&lt;NOW(),IF(AND(P3169&gt;Q3169,W3169&gt;X3169),S3169,IF(AND(P3169=Q3169,W3169=X3169),T3169,IF(AND(P3169&lt;Q3169,W3169&lt;X3169),U3169,0))),"")</f>
        <v/>
      </c>
      <c r="Z3169" s="25">
        <f>IF(AND(P3169=W3169,Q3169=X3169),1,0)</f>
        <v>1</v>
      </c>
      <c r="AA3169" s="25" t="str">
        <f>IF(Z3169=0,"",IF(ISBLANK(VLOOKUP(A3169,Database!A:AA,22,FALSE)),"",VLOOKUP(A3169,Database!A:AA,22,FALSE)))</f>
        <v>Exact</v>
      </c>
      <c r="AB3169" s="25">
        <f ca="1">IFERROR(IF(AND(Y3169&lt;&gt;"",OR(V3169="Terminé",V3169="En cours")),VLOOKUP(AA3169,Setup_ScoreExactBonus!A:D,4,FALSE),0),0)</f>
        <v>0</v>
      </c>
      <c r="AC3169" s="31" t="str">
        <f t="shared" ca="1" si="11"/>
        <v/>
      </c>
      <c r="AD3169" s="31">
        <f ca="1">SUMIFS(AC$2:AC3169,D$2:D3169,D3169)*IF(R3169=0,1,2)</f>
        <v>0</v>
      </c>
    </row>
    <row r="3170" spans="1:30" x14ac:dyDescent="0.35">
      <c r="A3170" s="31">
        <f>IF(ISBLANK(B3170),"",COUNTIF(B$2:B3170,B3170))-1</f>
        <v>81</v>
      </c>
      <c r="B3170" s="31">
        <v>10</v>
      </c>
      <c r="C3170" s="10">
        <f>VLOOKUP($A3170,Database!$A:$Y,7,FALSE)</f>
        <v>46204.916666666664</v>
      </c>
      <c r="D3170" s="31" t="str">
        <f>VLOOKUP(Pronostics!$B3170,Setup_MPP!$A:$G,3,FALSE)</f>
        <v>RandomPaul</v>
      </c>
      <c r="E3170" s="31" t="str">
        <f>VLOOKUP(Pronostics!$B3170,Setup_MPP!$A:$G,2,FALSE)</f>
        <v>Paul MONTESINOS</v>
      </c>
      <c r="F3170" s="31" t="str">
        <f>VLOOKUP($B3170,Setup_MPP!$A:$E,4,FALSE)</f>
        <v>#C4B0FF</v>
      </c>
      <c r="G3170" s="31" t="str">
        <f>VLOOKUP($B3170,Setup_MPP!$A:$E,5,FALSE)</f>
        <v>#7F66C8</v>
      </c>
      <c r="H3170" s="31" t="str">
        <f>IFERROR(IF(AND(A3170&gt;=1,A3170&lt;=104),VLOOKUP($A3170,Location!$A:$J,6,FALSE),IF(A3170=0,"Avant l'ouverture",IF(OR(A3170=105,A3170=106),"Bonus"))),"")</f>
        <v>1/16 Finale</v>
      </c>
      <c r="I3170" s="31" t="str">
        <f>IF(LEFT(H3170,4)="Tour",VLOOKUP(A3170,Database!$A:$C,3,FALSE),"")</f>
        <v/>
      </c>
      <c r="J3170" s="31" t="str">
        <f>VLOOKUP($A3170,Location!$A:$J,7,FALSE)</f>
        <v>TBD</v>
      </c>
      <c r="K3170" s="31" t="str">
        <f>IFERROR(VLOOKUP(J3170,Setup_Team!$B:$C,2,FALSE), "TDB")</f>
        <v>TDB</v>
      </c>
      <c r="L3170" s="31" t="str">
        <f>VLOOKUP($A3170,Location!$A:$J,8,FALSE)</f>
        <v>TBD</v>
      </c>
      <c r="M3170" s="31" t="str">
        <f>IFERROR(VLOOKUP(L3170,Setup_Team!$B:$C,2,FALSE), "TDB")</f>
        <v>TDB</v>
      </c>
      <c r="N3170" s="31" t="str">
        <f>VLOOKUP($A3170,Location!$A:$J,9,FALSE)</f>
        <v>Seattle</v>
      </c>
      <c r="O3170" s="31" t="str">
        <f>VLOOKUP($A3170,Location!$A:$J,10,FALSE)</f>
        <v>Lumen Field</v>
      </c>
      <c r="R3170" s="31">
        <v>0</v>
      </c>
      <c r="S3170" s="25">
        <f>VLOOKUP($A3170,Database!$A:$Y,10,FALSE)</f>
        <v>0</v>
      </c>
      <c r="T3170" s="25">
        <f>VLOOKUP($A3170,Database!$A:$Y,11,FALSE)</f>
        <v>0</v>
      </c>
      <c r="U3170" s="25">
        <f>VLOOKUP($A3170,Database!$A:$Y,12,FALSE)</f>
        <v>0</v>
      </c>
      <c r="V3170" s="25" t="str">
        <f>VLOOKUP(A3170,Database!A:M,13,FALSE)</f>
        <v>À venir</v>
      </c>
      <c r="W3170" s="25" t="str">
        <f>VLOOKUP($A3170,Database!$A:$Y,20,FALSE)</f>
        <v/>
      </c>
      <c r="X3170" s="25" t="str">
        <f>VLOOKUP($A3170,Database!$A:$Y,21,FALSE)</f>
        <v/>
      </c>
      <c r="Y3170" s="25" t="str">
        <f ca="1">IF(C3170&lt;NOW(),IF(AND(P3170&gt;Q3170,W3170&gt;X3170),S3170,IF(AND(P3170=Q3170,W3170=X3170),T3170,IF(AND(P3170&lt;Q3170,W3170&lt;X3170),U3170,0))),"")</f>
        <v/>
      </c>
      <c r="Z3170" s="25">
        <f>IF(AND(P3170=W3170,Q3170=X3170),1,0)</f>
        <v>1</v>
      </c>
      <c r="AA3170" s="25" t="str">
        <f>IF(Z3170=0,"",IF(ISBLANK(VLOOKUP(A3170,Database!A:AA,22,FALSE)),"",VLOOKUP(A3170,Database!A:AA,22,FALSE)))</f>
        <v>Exact</v>
      </c>
      <c r="AB3170" s="25">
        <f ca="1">IFERROR(IF(AND(Y3170&lt;&gt;"",OR(V3170="Terminé",V3170="En cours")),VLOOKUP(AA3170,Setup_ScoreExactBonus!A:D,4,FALSE),0),0)</f>
        <v>0</v>
      </c>
      <c r="AC3170" s="31" t="str">
        <f t="shared" ca="1" si="11"/>
        <v/>
      </c>
      <c r="AD3170" s="31">
        <f ca="1">SUMIFS(AC$2:AC3170,D$2:D3170,D3170)*IF(R3170=0,1,2)</f>
        <v>0</v>
      </c>
    </row>
    <row r="3171" spans="1:30" x14ac:dyDescent="0.35">
      <c r="A3171" s="31">
        <f>IF(ISBLANK(B3171),"",COUNTIF(B$2:B3171,B3171))-1</f>
        <v>81</v>
      </c>
      <c r="B3171" s="31">
        <v>11</v>
      </c>
      <c r="C3171" s="10">
        <f>VLOOKUP($A3171,Database!$A:$Y,7,FALSE)</f>
        <v>46204.916666666664</v>
      </c>
      <c r="D3171" s="31" t="str">
        <f>VLOOKUP(Pronostics!$B3171,Setup_MPP!$A:$G,3,FALSE)</f>
        <v>Kinsley#8SA6T</v>
      </c>
      <c r="E3171" s="31" t="str">
        <f>VLOOKUP(Pronostics!$B3171,Setup_MPP!$A:$G,2,FALSE)</f>
        <v>Kinsley ROQUE</v>
      </c>
      <c r="F3171" s="31" t="str">
        <f>VLOOKUP($B3171,Setup_MPP!$A:$E,4,FALSE)</f>
        <v>#CBEBBA</v>
      </c>
      <c r="G3171" s="31" t="str">
        <f>VLOOKUP($B3171,Setup_MPP!$A:$E,5,FALSE)</f>
        <v>#70BC6E</v>
      </c>
      <c r="H3171" s="31" t="str">
        <f>IFERROR(IF(AND(A3171&gt;=1,A3171&lt;=104),VLOOKUP($A3171,Location!$A:$J,6,FALSE),IF(A3171=0,"Avant l'ouverture",IF(OR(A3171=105,A3171=106),"Bonus"))),"")</f>
        <v>1/16 Finale</v>
      </c>
      <c r="I3171" s="31" t="str">
        <f>IF(LEFT(H3171,4)="Tour",VLOOKUP(A3171,Database!$A:$C,3,FALSE),"")</f>
        <v/>
      </c>
      <c r="J3171" s="31" t="str">
        <f>VLOOKUP($A3171,Location!$A:$J,7,FALSE)</f>
        <v>TBD</v>
      </c>
      <c r="K3171" s="31" t="str">
        <f>IFERROR(VLOOKUP(J3171,Setup_Team!$B:$C,2,FALSE), "TDB")</f>
        <v>TDB</v>
      </c>
      <c r="L3171" s="31" t="str">
        <f>VLOOKUP($A3171,Location!$A:$J,8,FALSE)</f>
        <v>TBD</v>
      </c>
      <c r="M3171" s="31" t="str">
        <f>IFERROR(VLOOKUP(L3171,Setup_Team!$B:$C,2,FALSE), "TDB")</f>
        <v>TDB</v>
      </c>
      <c r="N3171" s="31" t="str">
        <f>VLOOKUP($A3171,Location!$A:$J,9,FALSE)</f>
        <v>Seattle</v>
      </c>
      <c r="O3171" s="31" t="str">
        <f>VLOOKUP($A3171,Location!$A:$J,10,FALSE)</f>
        <v>Lumen Field</v>
      </c>
      <c r="R3171" s="31">
        <v>0</v>
      </c>
      <c r="S3171" s="25">
        <f>VLOOKUP($A3171,Database!$A:$Y,10,FALSE)</f>
        <v>0</v>
      </c>
      <c r="T3171" s="25">
        <f>VLOOKUP($A3171,Database!$A:$Y,11,FALSE)</f>
        <v>0</v>
      </c>
      <c r="U3171" s="25">
        <f>VLOOKUP($A3171,Database!$A:$Y,12,FALSE)</f>
        <v>0</v>
      </c>
      <c r="V3171" s="25" t="str">
        <f>VLOOKUP(A3171,Database!A:M,13,FALSE)</f>
        <v>À venir</v>
      </c>
      <c r="W3171" s="25" t="str">
        <f>VLOOKUP($A3171,Database!$A:$Y,20,FALSE)</f>
        <v/>
      </c>
      <c r="X3171" s="25" t="str">
        <f>VLOOKUP($A3171,Database!$A:$Y,21,FALSE)</f>
        <v/>
      </c>
      <c r="Y3171" s="25" t="str">
        <f ca="1">IF(C3171&lt;NOW(),IF(AND(P3171&gt;Q3171,W3171&gt;X3171),S3171,IF(AND(P3171=Q3171,W3171=X3171),T3171,IF(AND(P3171&lt;Q3171,W3171&lt;X3171),U3171,0))),"")</f>
        <v/>
      </c>
      <c r="Z3171" s="25">
        <f>IF(AND(P3171=W3171,Q3171=X3171),1,0)</f>
        <v>1</v>
      </c>
      <c r="AA3171" s="25" t="str">
        <f>IF(Z3171=0,"",IF(ISBLANK(VLOOKUP(A3171,Database!A:AA,22,FALSE)),"",VLOOKUP(A3171,Database!A:AA,22,FALSE)))</f>
        <v>Exact</v>
      </c>
      <c r="AB3171" s="25">
        <f ca="1">IFERROR(IF(AND(Y3171&lt;&gt;"",OR(V3171="Terminé",V3171="En cours")),VLOOKUP(AA3171,Setup_ScoreExactBonus!A:D,4,FALSE),0),0)</f>
        <v>0</v>
      </c>
      <c r="AC3171" s="31" t="str">
        <f t="shared" ca="1" si="11"/>
        <v/>
      </c>
      <c r="AD3171" s="31">
        <f ca="1">SUMIFS(AC$2:AC3171,D$2:D3171,D3171)*IF(R3171=0,1,2)</f>
        <v>0</v>
      </c>
    </row>
    <row r="3172" spans="1:30" x14ac:dyDescent="0.35">
      <c r="A3172" s="31">
        <f>IF(ISBLANK(B3172),"",COUNTIF(B$2:B3172,B3172))-1</f>
        <v>81</v>
      </c>
      <c r="B3172" s="31">
        <v>12</v>
      </c>
      <c r="C3172" s="10">
        <f>VLOOKUP($A3172,Database!$A:$Y,7,FALSE)</f>
        <v>46204.916666666664</v>
      </c>
      <c r="D3172" s="31" t="str">
        <f>VLOOKUP(Pronostics!$B3172,Setup_MPP!$A:$G,3,FALSE)</f>
        <v>Jaouad1</v>
      </c>
      <c r="E3172" s="31" t="str">
        <f>VLOOKUP(Pronostics!$B3172,Setup_MPP!$A:$G,2,FALSE)</f>
        <v>Jaouad SETTI</v>
      </c>
      <c r="F3172" s="31" t="str">
        <f>VLOOKUP($B3172,Setup_MPP!$A:$E,4,FALSE)</f>
        <v>#C2D4FF</v>
      </c>
      <c r="G3172" s="31" t="str">
        <f>VLOOKUP($B3172,Setup_MPP!$A:$E,5,FALSE)</f>
        <v>#6586D5</v>
      </c>
      <c r="H3172" s="31" t="str">
        <f>IFERROR(IF(AND(A3172&gt;=1,A3172&lt;=104),VLOOKUP($A3172,Location!$A:$J,6,FALSE),IF(A3172=0,"Avant l'ouverture",IF(OR(A3172=105,A3172=106),"Bonus"))),"")</f>
        <v>1/16 Finale</v>
      </c>
      <c r="I3172" s="31" t="str">
        <f>IF(LEFT(H3172,4)="Tour",VLOOKUP(A3172,Database!$A:$C,3,FALSE),"")</f>
        <v/>
      </c>
      <c r="J3172" s="31" t="str">
        <f>VLOOKUP($A3172,Location!$A:$J,7,FALSE)</f>
        <v>TBD</v>
      </c>
      <c r="K3172" s="31" t="str">
        <f>IFERROR(VLOOKUP(J3172,Setup_Team!$B:$C,2,FALSE), "TDB")</f>
        <v>TDB</v>
      </c>
      <c r="L3172" s="31" t="str">
        <f>VLOOKUP($A3172,Location!$A:$J,8,FALSE)</f>
        <v>TBD</v>
      </c>
      <c r="M3172" s="31" t="str">
        <f>IFERROR(VLOOKUP(L3172,Setup_Team!$B:$C,2,FALSE), "TDB")</f>
        <v>TDB</v>
      </c>
      <c r="N3172" s="31" t="str">
        <f>VLOOKUP($A3172,Location!$A:$J,9,FALSE)</f>
        <v>Seattle</v>
      </c>
      <c r="O3172" s="31" t="str">
        <f>VLOOKUP($A3172,Location!$A:$J,10,FALSE)</f>
        <v>Lumen Field</v>
      </c>
      <c r="R3172" s="31">
        <v>0</v>
      </c>
      <c r="S3172" s="25">
        <f>VLOOKUP($A3172,Database!$A:$Y,10,FALSE)</f>
        <v>0</v>
      </c>
      <c r="T3172" s="25">
        <f>VLOOKUP($A3172,Database!$A:$Y,11,FALSE)</f>
        <v>0</v>
      </c>
      <c r="U3172" s="25">
        <f>VLOOKUP($A3172,Database!$A:$Y,12,FALSE)</f>
        <v>0</v>
      </c>
      <c r="V3172" s="25" t="str">
        <f>VLOOKUP(A3172,Database!A:M,13,FALSE)</f>
        <v>À venir</v>
      </c>
      <c r="W3172" s="25" t="str">
        <f>VLOOKUP($A3172,Database!$A:$Y,20,FALSE)</f>
        <v/>
      </c>
      <c r="X3172" s="25" t="str">
        <f>VLOOKUP($A3172,Database!$A:$Y,21,FALSE)</f>
        <v/>
      </c>
      <c r="Y3172" s="25" t="str">
        <f ca="1">IF(C3172&lt;NOW(),IF(AND(P3172&gt;Q3172,W3172&gt;X3172),S3172,IF(AND(P3172=Q3172,W3172=X3172),T3172,IF(AND(P3172&lt;Q3172,W3172&lt;X3172),U3172,0))),"")</f>
        <v/>
      </c>
      <c r="Z3172" s="25">
        <f>IF(AND(P3172=W3172,Q3172=X3172),1,0)</f>
        <v>1</v>
      </c>
      <c r="AA3172" s="25" t="str">
        <f>IF(Z3172=0,"",IF(ISBLANK(VLOOKUP(A3172,Database!A:AA,22,FALSE)),"",VLOOKUP(A3172,Database!A:AA,22,FALSE)))</f>
        <v>Exact</v>
      </c>
      <c r="AB3172" s="25">
        <f ca="1">IFERROR(IF(AND(Y3172&lt;&gt;"",OR(V3172="Terminé",V3172="En cours")),VLOOKUP(AA3172,Setup_ScoreExactBonus!A:D,4,FALSE),0),0)</f>
        <v>0</v>
      </c>
      <c r="AC3172" s="31" t="str">
        <f t="shared" ca="1" si="11"/>
        <v/>
      </c>
      <c r="AD3172" s="31">
        <f ca="1">SUMIFS(AC$2:AC3172,D$2:D3172,D3172)*IF(R3172=0,1,2)</f>
        <v>0</v>
      </c>
    </row>
    <row r="3173" spans="1:30" x14ac:dyDescent="0.35">
      <c r="A3173" s="31">
        <f>IF(ISBLANK(B3173),"",COUNTIF(B$2:B3173,B3173))-1</f>
        <v>81</v>
      </c>
      <c r="B3173" s="31">
        <v>13</v>
      </c>
      <c r="C3173" s="10">
        <f>VLOOKUP($A3173,Database!$A:$Y,7,FALSE)</f>
        <v>46204.916666666664</v>
      </c>
      <c r="D3173" s="31" t="str">
        <f>VLOOKUP(Pronostics!$B3173,Setup_MPP!$A:$G,3,FALSE)</f>
        <v>Julien_I</v>
      </c>
      <c r="E3173" s="31" t="str">
        <f>VLOOKUP(Pronostics!$B3173,Setup_MPP!$A:$G,2,FALSE)</f>
        <v>Julien INGE</v>
      </c>
      <c r="F3173" s="31" t="str">
        <f>VLOOKUP($B3173,Setup_MPP!$A:$E,4,FALSE)</f>
        <v>#C1E0EF</v>
      </c>
      <c r="G3173" s="31" t="str">
        <f>VLOOKUP($B3173,Setup_MPP!$A:$E,5,FALSE)</f>
        <v>#4F91B2</v>
      </c>
      <c r="H3173" s="31" t="str">
        <f>IFERROR(IF(AND(A3173&gt;=1,A3173&lt;=104),VLOOKUP($A3173,Location!$A:$J,6,FALSE),IF(A3173=0,"Avant l'ouverture",IF(OR(A3173=105,A3173=106),"Bonus"))),"")</f>
        <v>1/16 Finale</v>
      </c>
      <c r="I3173" s="31" t="str">
        <f>IF(LEFT(H3173,4)="Tour",VLOOKUP(A3173,Database!$A:$C,3,FALSE),"")</f>
        <v/>
      </c>
      <c r="J3173" s="31" t="str">
        <f>VLOOKUP($A3173,Location!$A:$J,7,FALSE)</f>
        <v>TBD</v>
      </c>
      <c r="K3173" s="31" t="str">
        <f>IFERROR(VLOOKUP(J3173,Setup_Team!$B:$C,2,FALSE), "TDB")</f>
        <v>TDB</v>
      </c>
      <c r="L3173" s="31" t="str">
        <f>VLOOKUP($A3173,Location!$A:$J,8,FALSE)</f>
        <v>TBD</v>
      </c>
      <c r="M3173" s="31" t="str">
        <f>IFERROR(VLOOKUP(L3173,Setup_Team!$B:$C,2,FALSE), "TDB")</f>
        <v>TDB</v>
      </c>
      <c r="N3173" s="31" t="str">
        <f>VLOOKUP($A3173,Location!$A:$J,9,FALSE)</f>
        <v>Seattle</v>
      </c>
      <c r="O3173" s="31" t="str">
        <f>VLOOKUP($A3173,Location!$A:$J,10,FALSE)</f>
        <v>Lumen Field</v>
      </c>
      <c r="R3173" s="31">
        <v>0</v>
      </c>
      <c r="S3173" s="25">
        <f>VLOOKUP($A3173,Database!$A:$Y,10,FALSE)</f>
        <v>0</v>
      </c>
      <c r="T3173" s="25">
        <f>VLOOKUP($A3173,Database!$A:$Y,11,FALSE)</f>
        <v>0</v>
      </c>
      <c r="U3173" s="25">
        <f>VLOOKUP($A3173,Database!$A:$Y,12,FALSE)</f>
        <v>0</v>
      </c>
      <c r="V3173" s="25" t="str">
        <f>VLOOKUP(A3173,Database!A:M,13,FALSE)</f>
        <v>À venir</v>
      </c>
      <c r="W3173" s="25" t="str">
        <f>VLOOKUP($A3173,Database!$A:$Y,20,FALSE)</f>
        <v/>
      </c>
      <c r="X3173" s="25" t="str">
        <f>VLOOKUP($A3173,Database!$A:$Y,21,FALSE)</f>
        <v/>
      </c>
      <c r="Y3173" s="25" t="str">
        <f ca="1">IF(C3173&lt;NOW(),IF(AND(P3173&gt;Q3173,W3173&gt;X3173),S3173,IF(AND(P3173=Q3173,W3173=X3173),T3173,IF(AND(P3173&lt;Q3173,W3173&lt;X3173),U3173,0))),"")</f>
        <v/>
      </c>
      <c r="Z3173" s="25">
        <f>IF(AND(P3173=W3173,Q3173=X3173),1,0)</f>
        <v>1</v>
      </c>
      <c r="AA3173" s="25" t="str">
        <f>IF(Z3173=0,"",IF(ISBLANK(VLOOKUP(A3173,Database!A:AA,22,FALSE)),"",VLOOKUP(A3173,Database!A:AA,22,FALSE)))</f>
        <v>Exact</v>
      </c>
      <c r="AB3173" s="25">
        <f ca="1">IFERROR(IF(AND(Y3173&lt;&gt;"",OR(V3173="Terminé",V3173="En cours")),VLOOKUP(AA3173,Setup_ScoreExactBonus!A:D,4,FALSE),0),0)</f>
        <v>0</v>
      </c>
      <c r="AC3173" s="31" t="str">
        <f t="shared" ca="1" si="11"/>
        <v/>
      </c>
      <c r="AD3173" s="31">
        <f ca="1">SUMIFS(AC$2:AC3173,D$2:D3173,D3173)*IF(R3173=0,1,2)</f>
        <v>0</v>
      </c>
    </row>
    <row r="3174" spans="1:30" x14ac:dyDescent="0.35">
      <c r="A3174" s="31">
        <f>IF(ISBLANK(B3174),"",COUNTIF(B$2:B3174,B3174))-1</f>
        <v>81</v>
      </c>
      <c r="B3174" s="31">
        <v>14</v>
      </c>
      <c r="C3174" s="10">
        <f>VLOOKUP($A3174,Database!$A:$Y,7,FALSE)</f>
        <v>46204.916666666664</v>
      </c>
      <c r="D3174" s="31" t="str">
        <f>VLOOKUP(Pronostics!$B3174,Setup_MPP!$A:$G,3,FALSE)</f>
        <v>MarieEYT</v>
      </c>
      <c r="E3174" s="31" t="str">
        <f>VLOOKUP(Pronostics!$B3174,Setup_MPP!$A:$G,2,FALSE)</f>
        <v>Marie EXBRAYAT</v>
      </c>
      <c r="F3174" s="31" t="str">
        <f>VLOOKUP($B3174,Setup_MPP!$A:$E,4,FALSE)</f>
        <v>#FFAFD2</v>
      </c>
      <c r="G3174" s="31" t="str">
        <f>VLOOKUP($B3174,Setup_MPP!$A:$E,5,FALSE)</f>
        <v>#F2589B</v>
      </c>
      <c r="H3174" s="31" t="str">
        <f>IFERROR(IF(AND(A3174&gt;=1,A3174&lt;=104),VLOOKUP($A3174,Location!$A:$J,6,FALSE),IF(A3174=0,"Avant l'ouverture",IF(OR(A3174=105,A3174=106),"Bonus"))),"")</f>
        <v>1/16 Finale</v>
      </c>
      <c r="I3174" s="31" t="str">
        <f>IF(LEFT(H3174,4)="Tour",VLOOKUP(A3174,Database!$A:$C,3,FALSE),"")</f>
        <v/>
      </c>
      <c r="J3174" s="31" t="str">
        <f>VLOOKUP($A3174,Location!$A:$J,7,FALSE)</f>
        <v>TBD</v>
      </c>
      <c r="K3174" s="31" t="str">
        <f>IFERROR(VLOOKUP(J3174,Setup_Team!$B:$C,2,FALSE), "TDB")</f>
        <v>TDB</v>
      </c>
      <c r="L3174" s="31" t="str">
        <f>VLOOKUP($A3174,Location!$A:$J,8,FALSE)</f>
        <v>TBD</v>
      </c>
      <c r="M3174" s="31" t="str">
        <f>IFERROR(VLOOKUP(L3174,Setup_Team!$B:$C,2,FALSE), "TDB")</f>
        <v>TDB</v>
      </c>
      <c r="N3174" s="31" t="str">
        <f>VLOOKUP($A3174,Location!$A:$J,9,FALSE)</f>
        <v>Seattle</v>
      </c>
      <c r="O3174" s="31" t="str">
        <f>VLOOKUP($A3174,Location!$A:$J,10,FALSE)</f>
        <v>Lumen Field</v>
      </c>
      <c r="R3174" s="31">
        <v>0</v>
      </c>
      <c r="S3174" s="25">
        <f>VLOOKUP($A3174,Database!$A:$Y,10,FALSE)</f>
        <v>0</v>
      </c>
      <c r="T3174" s="25">
        <f>VLOOKUP($A3174,Database!$A:$Y,11,FALSE)</f>
        <v>0</v>
      </c>
      <c r="U3174" s="25">
        <f>VLOOKUP($A3174,Database!$A:$Y,12,FALSE)</f>
        <v>0</v>
      </c>
      <c r="V3174" s="25" t="str">
        <f>VLOOKUP(A3174,Database!A:M,13,FALSE)</f>
        <v>À venir</v>
      </c>
      <c r="W3174" s="25" t="str">
        <f>VLOOKUP($A3174,Database!$A:$Y,20,FALSE)</f>
        <v/>
      </c>
      <c r="X3174" s="25" t="str">
        <f>VLOOKUP($A3174,Database!$A:$Y,21,FALSE)</f>
        <v/>
      </c>
      <c r="Y3174" s="25" t="str">
        <f ca="1">IF(C3174&lt;NOW(),IF(AND(P3174&gt;Q3174,W3174&gt;X3174),S3174,IF(AND(P3174=Q3174,W3174=X3174),T3174,IF(AND(P3174&lt;Q3174,W3174&lt;X3174),U3174,0))),"")</f>
        <v/>
      </c>
      <c r="Z3174" s="25">
        <f>IF(AND(P3174=W3174,Q3174=X3174),1,0)</f>
        <v>1</v>
      </c>
      <c r="AA3174" s="25" t="str">
        <f>IF(Z3174=0,"",IF(ISBLANK(VLOOKUP(A3174,Database!A:AA,22,FALSE)),"",VLOOKUP(A3174,Database!A:AA,22,FALSE)))</f>
        <v>Exact</v>
      </c>
      <c r="AB3174" s="25">
        <f ca="1">IFERROR(IF(AND(Y3174&lt;&gt;"",OR(V3174="Terminé",V3174="En cours")),VLOOKUP(AA3174,Setup_ScoreExactBonus!A:D,4,FALSE),0),0)</f>
        <v>0</v>
      </c>
      <c r="AC3174" s="31" t="str">
        <f t="shared" ca="1" si="11"/>
        <v/>
      </c>
      <c r="AD3174" s="31">
        <f ca="1">SUMIFS(AC$2:AC3174,D$2:D3174,D3174)*IF(R3174=0,1,2)</f>
        <v>0</v>
      </c>
    </row>
    <row r="3175" spans="1:30" x14ac:dyDescent="0.35">
      <c r="A3175" s="31">
        <f>IF(ISBLANK(B3175),"",COUNTIF(B$2:B3175,B3175))-1</f>
        <v>81</v>
      </c>
      <c r="B3175" s="31">
        <v>15</v>
      </c>
      <c r="C3175" s="10">
        <f>VLOOKUP($A3175,Database!$A:$Y,7,FALSE)</f>
        <v>46204.916666666664</v>
      </c>
      <c r="D3175" s="31" t="str">
        <f>VLOOKUP(Pronostics!$B3175,Setup_MPP!$A:$G,3,FALSE)</f>
        <v>Amine#8UL9R</v>
      </c>
      <c r="E3175" s="31" t="str">
        <f>VLOOKUP(Pronostics!$B3175,Setup_MPP!$A:$G,2,FALSE)</f>
        <v>Amine ZARROUKI</v>
      </c>
      <c r="F3175" s="31" t="str">
        <f>VLOOKUP($B3175,Setup_MPP!$A:$E,4,FALSE)</f>
        <v>#FF9898</v>
      </c>
      <c r="G3175" s="31" t="str">
        <f>VLOOKUP($B3175,Setup_MPP!$A:$E,5,FALSE)</f>
        <v>#FF5D5D</v>
      </c>
      <c r="H3175" s="31" t="str">
        <f>IFERROR(IF(AND(A3175&gt;=1,A3175&lt;=104),VLOOKUP($A3175,Location!$A:$J,6,FALSE),IF(A3175=0,"Avant l'ouverture",IF(OR(A3175=105,A3175=106),"Bonus"))),"")</f>
        <v>1/16 Finale</v>
      </c>
      <c r="I3175" s="31" t="str">
        <f>IF(LEFT(H3175,4)="Tour",VLOOKUP(A3175,Database!$A:$C,3,FALSE),"")</f>
        <v/>
      </c>
      <c r="J3175" s="31" t="str">
        <f>VLOOKUP($A3175,Location!$A:$J,7,FALSE)</f>
        <v>TBD</v>
      </c>
      <c r="K3175" s="31" t="str">
        <f>IFERROR(VLOOKUP(J3175,Setup_Team!$B:$C,2,FALSE), "TDB")</f>
        <v>TDB</v>
      </c>
      <c r="L3175" s="31" t="str">
        <f>VLOOKUP($A3175,Location!$A:$J,8,FALSE)</f>
        <v>TBD</v>
      </c>
      <c r="M3175" s="31" t="str">
        <f>IFERROR(VLOOKUP(L3175,Setup_Team!$B:$C,2,FALSE), "TDB")</f>
        <v>TDB</v>
      </c>
      <c r="N3175" s="31" t="str">
        <f>VLOOKUP($A3175,Location!$A:$J,9,FALSE)</f>
        <v>Seattle</v>
      </c>
      <c r="O3175" s="31" t="str">
        <f>VLOOKUP($A3175,Location!$A:$J,10,FALSE)</f>
        <v>Lumen Field</v>
      </c>
      <c r="R3175" s="31">
        <v>0</v>
      </c>
      <c r="S3175" s="25">
        <f>VLOOKUP($A3175,Database!$A:$Y,10,FALSE)</f>
        <v>0</v>
      </c>
      <c r="T3175" s="25">
        <f>VLOOKUP($A3175,Database!$A:$Y,11,FALSE)</f>
        <v>0</v>
      </c>
      <c r="U3175" s="25">
        <f>VLOOKUP($A3175,Database!$A:$Y,12,FALSE)</f>
        <v>0</v>
      </c>
      <c r="V3175" s="25" t="str">
        <f>VLOOKUP(A3175,Database!A:M,13,FALSE)</f>
        <v>À venir</v>
      </c>
      <c r="W3175" s="25" t="str">
        <f>VLOOKUP($A3175,Database!$A:$Y,20,FALSE)</f>
        <v/>
      </c>
      <c r="X3175" s="25" t="str">
        <f>VLOOKUP($A3175,Database!$A:$Y,21,FALSE)</f>
        <v/>
      </c>
      <c r="Y3175" s="25" t="str">
        <f ca="1">IF(C3175&lt;NOW(),IF(AND(P3175&gt;Q3175,W3175&gt;X3175),S3175,IF(AND(P3175=Q3175,W3175=X3175),T3175,IF(AND(P3175&lt;Q3175,W3175&lt;X3175),U3175,0))),"")</f>
        <v/>
      </c>
      <c r="Z3175" s="25">
        <f>IF(AND(P3175=W3175,Q3175=X3175),1,0)</f>
        <v>1</v>
      </c>
      <c r="AA3175" s="25" t="str">
        <f>IF(Z3175=0,"",IF(ISBLANK(VLOOKUP(A3175,Database!A:AA,22,FALSE)),"",VLOOKUP(A3175,Database!A:AA,22,FALSE)))</f>
        <v>Exact</v>
      </c>
      <c r="AB3175" s="25">
        <f ca="1">IFERROR(IF(AND(Y3175&lt;&gt;"",OR(V3175="Terminé",V3175="En cours")),VLOOKUP(AA3175,Setup_ScoreExactBonus!A:D,4,FALSE),0),0)</f>
        <v>0</v>
      </c>
      <c r="AC3175" s="31" t="str">
        <f t="shared" ca="1" si="11"/>
        <v/>
      </c>
      <c r="AD3175" s="31">
        <f ca="1">SUMIFS(AC$2:AC3175,D$2:D3175,D3175)*IF(R3175=0,1,2)</f>
        <v>0</v>
      </c>
    </row>
    <row r="3176" spans="1:30" x14ac:dyDescent="0.35">
      <c r="A3176" s="31">
        <f>IF(ISBLANK(B3176),"",COUNTIF(B$2:B3176,B3176))-1</f>
        <v>81</v>
      </c>
      <c r="B3176" s="31">
        <v>16</v>
      </c>
      <c r="C3176" s="10">
        <f>VLOOKUP($A3176,Database!$A:$Y,7,FALSE)</f>
        <v>46204.916666666664</v>
      </c>
      <c r="D3176" s="31" t="str">
        <f>VLOOKUP(Pronostics!$B3176,Setup_MPP!$A:$G,3,FALSE)</f>
        <v>Laura#8V93E</v>
      </c>
      <c r="E3176" s="31" t="str">
        <f>VLOOKUP(Pronostics!$B3176,Setup_MPP!$A:$G,2,FALSE)</f>
        <v>Laura GIULIANO</v>
      </c>
      <c r="F3176" s="31" t="str">
        <f>VLOOKUP($B3176,Setup_MPP!$A:$E,4,FALSE)</f>
        <v>#86A4FE</v>
      </c>
      <c r="G3176" s="31" t="str">
        <f>VLOOKUP($B3176,Setup_MPP!$A:$E,5,FALSE)</f>
        <v>#3769FF</v>
      </c>
      <c r="H3176" s="31" t="str">
        <f>IFERROR(IF(AND(A3176&gt;=1,A3176&lt;=104),VLOOKUP($A3176,Location!$A:$J,6,FALSE),IF(A3176=0,"Avant l'ouverture",IF(OR(A3176=105,A3176=106),"Bonus"))),"")</f>
        <v>1/16 Finale</v>
      </c>
      <c r="I3176" s="31" t="str">
        <f>IF(LEFT(H3176,4)="Tour",VLOOKUP(A3176,Database!$A:$C,3,FALSE),"")</f>
        <v/>
      </c>
      <c r="J3176" s="31" t="str">
        <f>VLOOKUP($A3176,Location!$A:$J,7,FALSE)</f>
        <v>TBD</v>
      </c>
      <c r="K3176" s="31" t="str">
        <f>IFERROR(VLOOKUP(J3176,Setup_Team!$B:$C,2,FALSE), "TDB")</f>
        <v>TDB</v>
      </c>
      <c r="L3176" s="31" t="str">
        <f>VLOOKUP($A3176,Location!$A:$J,8,FALSE)</f>
        <v>TBD</v>
      </c>
      <c r="M3176" s="31" t="str">
        <f>IFERROR(VLOOKUP(L3176,Setup_Team!$B:$C,2,FALSE), "TDB")</f>
        <v>TDB</v>
      </c>
      <c r="N3176" s="31" t="str">
        <f>VLOOKUP($A3176,Location!$A:$J,9,FALSE)</f>
        <v>Seattle</v>
      </c>
      <c r="O3176" s="31" t="str">
        <f>VLOOKUP($A3176,Location!$A:$J,10,FALSE)</f>
        <v>Lumen Field</v>
      </c>
      <c r="R3176" s="31">
        <v>0</v>
      </c>
      <c r="S3176" s="25">
        <f>VLOOKUP($A3176,Database!$A:$Y,10,FALSE)</f>
        <v>0</v>
      </c>
      <c r="T3176" s="25">
        <f>VLOOKUP($A3176,Database!$A:$Y,11,FALSE)</f>
        <v>0</v>
      </c>
      <c r="U3176" s="25">
        <f>VLOOKUP($A3176,Database!$A:$Y,12,FALSE)</f>
        <v>0</v>
      </c>
      <c r="V3176" s="25" t="str">
        <f>VLOOKUP(A3176,Database!A:M,13,FALSE)</f>
        <v>À venir</v>
      </c>
      <c r="W3176" s="25" t="str">
        <f>VLOOKUP($A3176,Database!$A:$Y,20,FALSE)</f>
        <v/>
      </c>
      <c r="X3176" s="25" t="str">
        <f>VLOOKUP($A3176,Database!$A:$Y,21,FALSE)</f>
        <v/>
      </c>
      <c r="Y3176" s="25" t="str">
        <f ca="1">IF(C3176&lt;NOW(),IF(AND(P3176&gt;Q3176,W3176&gt;X3176),S3176,IF(AND(P3176=Q3176,W3176=X3176),T3176,IF(AND(P3176&lt;Q3176,W3176&lt;X3176),U3176,0))),"")</f>
        <v/>
      </c>
      <c r="Z3176" s="25">
        <f>IF(AND(P3176=W3176,Q3176=X3176),1,0)</f>
        <v>1</v>
      </c>
      <c r="AA3176" s="25" t="str">
        <f>IF(Z3176=0,"",IF(ISBLANK(VLOOKUP(A3176,Database!A:AA,22,FALSE)),"",VLOOKUP(A3176,Database!A:AA,22,FALSE)))</f>
        <v>Exact</v>
      </c>
      <c r="AB3176" s="25">
        <f ca="1">IFERROR(IF(AND(Y3176&lt;&gt;"",OR(V3176="Terminé",V3176="En cours")),VLOOKUP(AA3176,Setup_ScoreExactBonus!A:D,4,FALSE),0),0)</f>
        <v>0</v>
      </c>
      <c r="AC3176" s="31" t="str">
        <f t="shared" ca="1" si="11"/>
        <v/>
      </c>
      <c r="AD3176" s="31">
        <f ca="1">SUMIFS(AC$2:AC3176,D$2:D3176,D3176)*IF(R3176=0,1,2)</f>
        <v>0</v>
      </c>
    </row>
    <row r="3177" spans="1:30" x14ac:dyDescent="0.35">
      <c r="A3177" s="31">
        <f>IF(ISBLANK(B3177),"",COUNTIF(B$2:B3177,B3177))-1</f>
        <v>81</v>
      </c>
      <c r="B3177" s="31">
        <v>17</v>
      </c>
      <c r="C3177" s="10">
        <f>VLOOKUP($A3177,Database!$A:$Y,7,FALSE)</f>
        <v>46204.916666666664</v>
      </c>
      <c r="D3177" s="31" t="str">
        <f>VLOOKUP(Pronostics!$B3177,Setup_MPP!$A:$G,3,FALSE)</f>
        <v>Joueur17</v>
      </c>
      <c r="E3177" s="31" t="str">
        <f>VLOOKUP(Pronostics!$B3177,Setup_MPP!$A:$G,2,FALSE)</f>
        <v>Joueur17</v>
      </c>
      <c r="F3177" s="31" t="str">
        <f>VLOOKUP($B3177,Setup_MPP!$A:$E,4,FALSE)</f>
        <v>#FFB0B0</v>
      </c>
      <c r="G3177" s="31" t="str">
        <f>VLOOKUP($B3177,Setup_MPP!$A:$E,5,FALSE)</f>
        <v>#F25757</v>
      </c>
      <c r="H3177" s="31" t="str">
        <f>IFERROR(IF(AND(A3177&gt;=1,A3177&lt;=104),VLOOKUP($A3177,Location!$A:$J,6,FALSE),IF(A3177=0,"Avant l'ouverture",IF(OR(A3177=105,A3177=106),"Bonus"))),"")</f>
        <v>1/16 Finale</v>
      </c>
      <c r="I3177" s="31" t="str">
        <f>IF(LEFT(H3177,4)="Tour",VLOOKUP(A3177,Database!$A:$C,3,FALSE),"")</f>
        <v/>
      </c>
      <c r="J3177" s="31" t="str">
        <f>VLOOKUP($A3177,Location!$A:$J,7,FALSE)</f>
        <v>TBD</v>
      </c>
      <c r="K3177" s="31" t="str">
        <f>IFERROR(VLOOKUP(J3177,Setup_Team!$B:$C,2,FALSE), "TDB")</f>
        <v>TDB</v>
      </c>
      <c r="L3177" s="31" t="str">
        <f>VLOOKUP($A3177,Location!$A:$J,8,FALSE)</f>
        <v>TBD</v>
      </c>
      <c r="M3177" s="31" t="str">
        <f>IFERROR(VLOOKUP(L3177,Setup_Team!$B:$C,2,FALSE), "TDB")</f>
        <v>TDB</v>
      </c>
      <c r="N3177" s="31" t="str">
        <f>VLOOKUP($A3177,Location!$A:$J,9,FALSE)</f>
        <v>Seattle</v>
      </c>
      <c r="O3177" s="31" t="str">
        <f>VLOOKUP($A3177,Location!$A:$J,10,FALSE)</f>
        <v>Lumen Field</v>
      </c>
      <c r="R3177" s="31">
        <v>0</v>
      </c>
      <c r="S3177" s="25">
        <f>VLOOKUP($A3177,Database!$A:$Y,10,FALSE)</f>
        <v>0</v>
      </c>
      <c r="T3177" s="25">
        <f>VLOOKUP($A3177,Database!$A:$Y,11,FALSE)</f>
        <v>0</v>
      </c>
      <c r="U3177" s="25">
        <f>VLOOKUP($A3177,Database!$A:$Y,12,FALSE)</f>
        <v>0</v>
      </c>
      <c r="V3177" s="25" t="str">
        <f>VLOOKUP(A3177,Database!A:M,13,FALSE)</f>
        <v>À venir</v>
      </c>
      <c r="W3177" s="25" t="str">
        <f>VLOOKUP($A3177,Database!$A:$Y,20,FALSE)</f>
        <v/>
      </c>
      <c r="X3177" s="25" t="str">
        <f>VLOOKUP($A3177,Database!$A:$Y,21,FALSE)</f>
        <v/>
      </c>
      <c r="Y3177" s="25" t="str">
        <f ca="1">IF(C3177&lt;NOW(),IF(AND(P3177&gt;Q3177,W3177&gt;X3177),S3177,IF(AND(P3177=Q3177,W3177=X3177),T3177,IF(AND(P3177&lt;Q3177,W3177&lt;X3177),U3177,0))),"")</f>
        <v/>
      </c>
      <c r="Z3177" s="25">
        <f>IF(AND(P3177=W3177,Q3177=X3177),1,0)</f>
        <v>1</v>
      </c>
      <c r="AA3177" s="25" t="str">
        <f>IF(Z3177=0,"",IF(ISBLANK(VLOOKUP(A3177,Database!A:AA,22,FALSE)),"",VLOOKUP(A3177,Database!A:AA,22,FALSE)))</f>
        <v>Exact</v>
      </c>
      <c r="AB3177" s="25">
        <f ca="1">IFERROR(IF(AND(Y3177&lt;&gt;"",OR(V3177="Terminé",V3177="En cours")),VLOOKUP(AA3177,Setup_ScoreExactBonus!A:D,4,FALSE),0),0)</f>
        <v>0</v>
      </c>
      <c r="AC3177" s="31" t="str">
        <f t="shared" ca="1" si="11"/>
        <v/>
      </c>
      <c r="AD3177" s="31">
        <f ca="1">SUMIFS(AC$2:AC3177,D$2:D3177,D3177)*IF(R3177=0,1,2)</f>
        <v>0</v>
      </c>
    </row>
    <row r="3178" spans="1:30" x14ac:dyDescent="0.35">
      <c r="A3178" s="31">
        <f>IF(ISBLANK(B3178),"",COUNTIF(B$2:B3178,B3178))-1</f>
        <v>81</v>
      </c>
      <c r="B3178" s="31">
        <v>18</v>
      </c>
      <c r="C3178" s="10">
        <f>VLOOKUP($A3178,Database!$A:$Y,7,FALSE)</f>
        <v>46204.916666666664</v>
      </c>
      <c r="D3178" s="31" t="str">
        <f>VLOOKUP(Pronostics!$B3178,Setup_MPP!$A:$G,3,FALSE)</f>
        <v>Joueur18</v>
      </c>
      <c r="E3178" s="31" t="str">
        <f>VLOOKUP(Pronostics!$B3178,Setup_MPP!$A:$G,2,FALSE)</f>
        <v>Joueur18</v>
      </c>
      <c r="F3178" s="31" t="str">
        <f>VLOOKUP($B3178,Setup_MPP!$A:$E,4,FALSE)</f>
        <v>#FFC9B0</v>
      </c>
      <c r="G3178" s="31" t="str">
        <f>VLOOKUP($B3178,Setup_MPP!$A:$E,5,FALSE)</f>
        <v>#F28D57</v>
      </c>
      <c r="H3178" s="31" t="str">
        <f>IFERROR(IF(AND(A3178&gt;=1,A3178&lt;=104),VLOOKUP($A3178,Location!$A:$J,6,FALSE),IF(A3178=0,"Avant l'ouverture",IF(OR(A3178=105,A3178=106),"Bonus"))),"")</f>
        <v>1/16 Finale</v>
      </c>
      <c r="I3178" s="31" t="str">
        <f>IF(LEFT(H3178,4)="Tour",VLOOKUP(A3178,Database!$A:$C,3,FALSE),"")</f>
        <v/>
      </c>
      <c r="J3178" s="31" t="str">
        <f>VLOOKUP($A3178,Location!$A:$J,7,FALSE)</f>
        <v>TBD</v>
      </c>
      <c r="K3178" s="31" t="str">
        <f>IFERROR(VLOOKUP(J3178,Setup_Team!$B:$C,2,FALSE), "TDB")</f>
        <v>TDB</v>
      </c>
      <c r="L3178" s="31" t="str">
        <f>VLOOKUP($A3178,Location!$A:$J,8,FALSE)</f>
        <v>TBD</v>
      </c>
      <c r="M3178" s="31" t="str">
        <f>IFERROR(VLOOKUP(L3178,Setup_Team!$B:$C,2,FALSE), "TDB")</f>
        <v>TDB</v>
      </c>
      <c r="N3178" s="31" t="str">
        <f>VLOOKUP($A3178,Location!$A:$J,9,FALSE)</f>
        <v>Seattle</v>
      </c>
      <c r="O3178" s="31" t="str">
        <f>VLOOKUP($A3178,Location!$A:$J,10,FALSE)</f>
        <v>Lumen Field</v>
      </c>
      <c r="R3178" s="31">
        <v>0</v>
      </c>
      <c r="S3178" s="25">
        <f>VLOOKUP($A3178,Database!$A:$Y,10,FALSE)</f>
        <v>0</v>
      </c>
      <c r="T3178" s="25">
        <f>VLOOKUP($A3178,Database!$A:$Y,11,FALSE)</f>
        <v>0</v>
      </c>
      <c r="U3178" s="25">
        <f>VLOOKUP($A3178,Database!$A:$Y,12,FALSE)</f>
        <v>0</v>
      </c>
      <c r="V3178" s="25" t="str">
        <f>VLOOKUP(A3178,Database!A:M,13,FALSE)</f>
        <v>À venir</v>
      </c>
      <c r="W3178" s="25" t="str">
        <f>VLOOKUP($A3178,Database!$A:$Y,20,FALSE)</f>
        <v/>
      </c>
      <c r="X3178" s="25" t="str">
        <f>VLOOKUP($A3178,Database!$A:$Y,21,FALSE)</f>
        <v/>
      </c>
      <c r="Y3178" s="25" t="str">
        <f ca="1">IF(C3178&lt;NOW(),IF(AND(P3178&gt;Q3178,W3178&gt;X3178),S3178,IF(AND(P3178=Q3178,W3178=X3178),T3178,IF(AND(P3178&lt;Q3178,W3178&lt;X3178),U3178,0))),"")</f>
        <v/>
      </c>
      <c r="Z3178" s="25">
        <f>IF(AND(P3178=W3178,Q3178=X3178),1,0)</f>
        <v>1</v>
      </c>
      <c r="AA3178" s="25" t="str">
        <f>IF(Z3178=0,"",IF(ISBLANK(VLOOKUP(A3178,Database!A:AA,22,FALSE)),"",VLOOKUP(A3178,Database!A:AA,22,FALSE)))</f>
        <v>Exact</v>
      </c>
      <c r="AB3178" s="25">
        <f ca="1">IFERROR(IF(AND(Y3178&lt;&gt;"",OR(V3178="Terminé",V3178="En cours")),VLOOKUP(AA3178,Setup_ScoreExactBonus!A:D,4,FALSE),0),0)</f>
        <v>0</v>
      </c>
      <c r="AC3178" s="31" t="str">
        <f t="shared" ca="1" si="11"/>
        <v/>
      </c>
      <c r="AD3178" s="31">
        <f ca="1">SUMIFS(AC$2:AC3178,D$2:D3178,D3178)*IF(R3178=0,1,2)</f>
        <v>0</v>
      </c>
    </row>
    <row r="3179" spans="1:30" x14ac:dyDescent="0.35">
      <c r="A3179" s="31">
        <f>IF(ISBLANK(B3179),"",COUNTIF(B$2:B3179,B3179))-1</f>
        <v>81</v>
      </c>
      <c r="B3179" s="31">
        <v>19</v>
      </c>
      <c r="C3179" s="10">
        <f>VLOOKUP($A3179,Database!$A:$Y,7,FALSE)</f>
        <v>46204.916666666664</v>
      </c>
      <c r="D3179" s="31" t="str">
        <f>VLOOKUP(Pronostics!$B3179,Setup_MPP!$A:$G,3,FALSE)</f>
        <v>Joueur19</v>
      </c>
      <c r="E3179" s="31" t="str">
        <f>VLOOKUP(Pronostics!$B3179,Setup_MPP!$A:$G,2,FALSE)</f>
        <v>Joueur19</v>
      </c>
      <c r="F3179" s="31" t="str">
        <f>VLOOKUP($B3179,Setup_MPP!$A:$E,4,FALSE)</f>
        <v>#D5D5D5</v>
      </c>
      <c r="G3179" s="31" t="str">
        <f>VLOOKUP($B3179,Setup_MPP!$A:$E,5,FALSE)</f>
        <v>#727272</v>
      </c>
      <c r="H3179" s="31" t="str">
        <f>IFERROR(IF(AND(A3179&gt;=1,A3179&lt;=104),VLOOKUP($A3179,Location!$A:$J,6,FALSE),IF(A3179=0,"Avant l'ouverture",IF(OR(A3179=105,A3179=106),"Bonus"))),"")</f>
        <v>1/16 Finale</v>
      </c>
      <c r="I3179" s="31" t="str">
        <f>IF(LEFT(H3179,4)="Tour",VLOOKUP(A3179,Database!$A:$C,3,FALSE),"")</f>
        <v/>
      </c>
      <c r="J3179" s="31" t="str">
        <f>VLOOKUP($A3179,Location!$A:$J,7,FALSE)</f>
        <v>TBD</v>
      </c>
      <c r="K3179" s="31" t="str">
        <f>IFERROR(VLOOKUP(J3179,Setup_Team!$B:$C,2,FALSE), "TDB")</f>
        <v>TDB</v>
      </c>
      <c r="L3179" s="31" t="str">
        <f>VLOOKUP($A3179,Location!$A:$J,8,FALSE)</f>
        <v>TBD</v>
      </c>
      <c r="M3179" s="31" t="str">
        <f>IFERROR(VLOOKUP(L3179,Setup_Team!$B:$C,2,FALSE), "TDB")</f>
        <v>TDB</v>
      </c>
      <c r="N3179" s="31" t="str">
        <f>VLOOKUP($A3179,Location!$A:$J,9,FALSE)</f>
        <v>Seattle</v>
      </c>
      <c r="O3179" s="31" t="str">
        <f>VLOOKUP($A3179,Location!$A:$J,10,FALSE)</f>
        <v>Lumen Field</v>
      </c>
      <c r="R3179" s="31">
        <v>0</v>
      </c>
      <c r="S3179" s="25">
        <f>VLOOKUP($A3179,Database!$A:$Y,10,FALSE)</f>
        <v>0</v>
      </c>
      <c r="T3179" s="25">
        <f>VLOOKUP($A3179,Database!$A:$Y,11,FALSE)</f>
        <v>0</v>
      </c>
      <c r="U3179" s="25">
        <f>VLOOKUP($A3179,Database!$A:$Y,12,FALSE)</f>
        <v>0</v>
      </c>
      <c r="V3179" s="25" t="str">
        <f>VLOOKUP(A3179,Database!A:M,13,FALSE)</f>
        <v>À venir</v>
      </c>
      <c r="W3179" s="25" t="str">
        <f>VLOOKUP($A3179,Database!$A:$Y,20,FALSE)</f>
        <v/>
      </c>
      <c r="X3179" s="25" t="str">
        <f>VLOOKUP($A3179,Database!$A:$Y,21,FALSE)</f>
        <v/>
      </c>
      <c r="Y3179" s="25" t="str">
        <f ca="1">IF(C3179&lt;NOW(),IF(AND(P3179&gt;Q3179,W3179&gt;X3179),S3179,IF(AND(P3179=Q3179,W3179=X3179),T3179,IF(AND(P3179&lt;Q3179,W3179&lt;X3179),U3179,0))),"")</f>
        <v/>
      </c>
      <c r="Z3179" s="25">
        <f>IF(AND(P3179=W3179,Q3179=X3179),1,0)</f>
        <v>1</v>
      </c>
      <c r="AA3179" s="25" t="str">
        <f>IF(Z3179=0,"",IF(ISBLANK(VLOOKUP(A3179,Database!A:AA,22,FALSE)),"",VLOOKUP(A3179,Database!A:AA,22,FALSE)))</f>
        <v>Exact</v>
      </c>
      <c r="AB3179" s="25">
        <f ca="1">IFERROR(IF(AND(Y3179&lt;&gt;"",OR(V3179="Terminé",V3179="En cours")),VLOOKUP(AA3179,Setup_ScoreExactBonus!A:D,4,FALSE),0),0)</f>
        <v>0</v>
      </c>
      <c r="AC3179" s="31" t="str">
        <f t="shared" ca="1" si="11"/>
        <v/>
      </c>
      <c r="AD3179" s="31">
        <f ca="1">SUMIFS(AC$2:AC3179,D$2:D3179,D3179)*IF(R3179=0,1,2)</f>
        <v>0</v>
      </c>
    </row>
    <row r="3180" spans="1:30" x14ac:dyDescent="0.35">
      <c r="A3180" s="31">
        <f>IF(ISBLANK(B3180),"",COUNTIF(B$2:B3180,B3180))-1</f>
        <v>81</v>
      </c>
      <c r="B3180" s="31">
        <v>20</v>
      </c>
      <c r="C3180" s="10">
        <f>VLOOKUP($A3180,Database!$A:$Y,7,FALSE)</f>
        <v>46204.916666666664</v>
      </c>
      <c r="D3180" s="31" t="str">
        <f>VLOOKUP(Pronostics!$B3180,Setup_MPP!$A:$G,3,FALSE)</f>
        <v>Joueur20</v>
      </c>
      <c r="E3180" s="31" t="str">
        <f>VLOOKUP(Pronostics!$B3180,Setup_MPP!$A:$G,2,FALSE)</f>
        <v>Joueur20</v>
      </c>
      <c r="F3180" s="31" t="str">
        <f>VLOOKUP($B3180,Setup_MPP!$A:$E,4,FALSE)</f>
        <v>#D5D5D5</v>
      </c>
      <c r="G3180" s="31" t="str">
        <f>VLOOKUP($B3180,Setup_MPP!$A:$E,5,FALSE)</f>
        <v>#727272</v>
      </c>
      <c r="H3180" s="31" t="str">
        <f>IFERROR(IF(AND(A3180&gt;=1,A3180&lt;=104),VLOOKUP($A3180,Location!$A:$J,6,FALSE),IF(A3180=0,"Avant l'ouverture",IF(OR(A3180=105,A3180=106),"Bonus"))),"")</f>
        <v>1/16 Finale</v>
      </c>
      <c r="I3180" s="31" t="str">
        <f>IF(LEFT(H3180,4)="Tour",VLOOKUP(A3180,Database!$A:$C,3,FALSE),"")</f>
        <v/>
      </c>
      <c r="J3180" s="31" t="str">
        <f>VLOOKUP($A3180,Location!$A:$J,7,FALSE)</f>
        <v>TBD</v>
      </c>
      <c r="K3180" s="31" t="str">
        <f>IFERROR(VLOOKUP(J3180,Setup_Team!$B:$C,2,FALSE), "TDB")</f>
        <v>TDB</v>
      </c>
      <c r="L3180" s="31" t="str">
        <f>VLOOKUP($A3180,Location!$A:$J,8,FALSE)</f>
        <v>TBD</v>
      </c>
      <c r="M3180" s="31" t="str">
        <f>IFERROR(VLOOKUP(L3180,Setup_Team!$B:$C,2,FALSE), "TDB")</f>
        <v>TDB</v>
      </c>
      <c r="N3180" s="31" t="str">
        <f>VLOOKUP($A3180,Location!$A:$J,9,FALSE)</f>
        <v>Seattle</v>
      </c>
      <c r="O3180" s="31" t="str">
        <f>VLOOKUP($A3180,Location!$A:$J,10,FALSE)</f>
        <v>Lumen Field</v>
      </c>
      <c r="R3180" s="31">
        <v>0</v>
      </c>
      <c r="S3180" s="25">
        <f>VLOOKUP($A3180,Database!$A:$Y,10,FALSE)</f>
        <v>0</v>
      </c>
      <c r="T3180" s="25">
        <f>VLOOKUP($A3180,Database!$A:$Y,11,FALSE)</f>
        <v>0</v>
      </c>
      <c r="U3180" s="25">
        <f>VLOOKUP($A3180,Database!$A:$Y,12,FALSE)</f>
        <v>0</v>
      </c>
      <c r="V3180" s="25" t="str">
        <f>VLOOKUP(A3180,Database!A:M,13,FALSE)</f>
        <v>À venir</v>
      </c>
      <c r="W3180" s="25" t="str">
        <f>VLOOKUP($A3180,Database!$A:$Y,20,FALSE)</f>
        <v/>
      </c>
      <c r="X3180" s="25" t="str">
        <f>VLOOKUP($A3180,Database!$A:$Y,21,FALSE)</f>
        <v/>
      </c>
      <c r="Y3180" s="25" t="str">
        <f ca="1">IF(C3180&lt;NOW(),IF(AND(P3180&gt;Q3180,W3180&gt;X3180),S3180,IF(AND(P3180=Q3180,W3180=X3180),T3180,IF(AND(P3180&lt;Q3180,W3180&lt;X3180),U3180,0))),"")</f>
        <v/>
      </c>
      <c r="Z3180" s="25">
        <f>IF(AND(P3180=W3180,Q3180=X3180),1,0)</f>
        <v>1</v>
      </c>
      <c r="AA3180" s="25" t="str">
        <f>IF(Z3180=0,"",IF(ISBLANK(VLOOKUP(A3180,Database!A:AA,22,FALSE)),"",VLOOKUP(A3180,Database!A:AA,22,FALSE)))</f>
        <v>Exact</v>
      </c>
      <c r="AB3180" s="25">
        <f ca="1">IFERROR(IF(AND(Y3180&lt;&gt;"",OR(V3180="Terminé",V3180="En cours")),VLOOKUP(AA3180,Setup_ScoreExactBonus!A:D,4,FALSE),0),0)</f>
        <v>0</v>
      </c>
      <c r="AC3180" s="31" t="str">
        <f t="shared" ca="1" si="11"/>
        <v/>
      </c>
      <c r="AD3180" s="31">
        <f ca="1">SUMIFS(AC$2:AC3180,D$2:D3180,D3180)*IF(R3180=0,1,2)</f>
        <v>0</v>
      </c>
    </row>
    <row r="3181" spans="1:30" x14ac:dyDescent="0.35">
      <c r="A3181" s="31">
        <f>IF(ISBLANK(B3181),"",COUNTIF(B$2:B3181,B3181))-1</f>
        <v>81</v>
      </c>
      <c r="B3181" s="31">
        <v>21</v>
      </c>
      <c r="C3181" s="10">
        <f>VLOOKUP($A3181,Database!$A:$Y,7,FALSE)</f>
        <v>46204.916666666664</v>
      </c>
      <c r="D3181" s="31" t="str">
        <f>VLOOKUP(Pronostics!$B3181,Setup_MPP!$A:$G,3,FALSE)</f>
        <v>Joueur21</v>
      </c>
      <c r="E3181" s="31" t="str">
        <f>VLOOKUP(Pronostics!$B3181,Setup_MPP!$A:$G,2,FALSE)</f>
        <v>Joueur21</v>
      </c>
      <c r="F3181" s="31" t="str">
        <f>VLOOKUP($B3181,Setup_MPP!$A:$E,4,FALSE)</f>
        <v>#D5D5D5</v>
      </c>
      <c r="G3181" s="31" t="str">
        <f>VLOOKUP($B3181,Setup_MPP!$A:$E,5,FALSE)</f>
        <v>#727272</v>
      </c>
      <c r="H3181" s="31" t="str">
        <f>IFERROR(IF(AND(A3181&gt;=1,A3181&lt;=104),VLOOKUP($A3181,Location!$A:$J,6,FALSE),IF(A3181=0,"Avant l'ouverture",IF(OR(A3181=105,A3181=106),"Bonus"))),"")</f>
        <v>1/16 Finale</v>
      </c>
      <c r="I3181" s="31" t="str">
        <f>IF(LEFT(H3181,4)="Tour",VLOOKUP(A3181,Database!$A:$C,3,FALSE),"")</f>
        <v/>
      </c>
      <c r="J3181" s="31" t="str">
        <f>VLOOKUP($A3181,Location!$A:$J,7,FALSE)</f>
        <v>TBD</v>
      </c>
      <c r="K3181" s="31" t="str">
        <f>IFERROR(VLOOKUP(J3181,Setup_Team!$B:$C,2,FALSE), "TDB")</f>
        <v>TDB</v>
      </c>
      <c r="L3181" s="31" t="str">
        <f>VLOOKUP($A3181,Location!$A:$J,8,FALSE)</f>
        <v>TBD</v>
      </c>
      <c r="M3181" s="31" t="str">
        <f>IFERROR(VLOOKUP(L3181,Setup_Team!$B:$C,2,FALSE), "TDB")</f>
        <v>TDB</v>
      </c>
      <c r="N3181" s="31" t="str">
        <f>VLOOKUP($A3181,Location!$A:$J,9,FALSE)</f>
        <v>Seattle</v>
      </c>
      <c r="O3181" s="31" t="str">
        <f>VLOOKUP($A3181,Location!$A:$J,10,FALSE)</f>
        <v>Lumen Field</v>
      </c>
      <c r="R3181" s="31">
        <v>0</v>
      </c>
      <c r="S3181" s="25">
        <f>VLOOKUP($A3181,Database!$A:$Y,10,FALSE)</f>
        <v>0</v>
      </c>
      <c r="T3181" s="25">
        <f>VLOOKUP($A3181,Database!$A:$Y,11,FALSE)</f>
        <v>0</v>
      </c>
      <c r="U3181" s="25">
        <f>VLOOKUP($A3181,Database!$A:$Y,12,FALSE)</f>
        <v>0</v>
      </c>
      <c r="V3181" s="25" t="str">
        <f>VLOOKUP(A3181,Database!A:M,13,FALSE)</f>
        <v>À venir</v>
      </c>
      <c r="W3181" s="25" t="str">
        <f>VLOOKUP($A3181,Database!$A:$Y,20,FALSE)</f>
        <v/>
      </c>
      <c r="X3181" s="25" t="str">
        <f>VLOOKUP($A3181,Database!$A:$Y,21,FALSE)</f>
        <v/>
      </c>
      <c r="Y3181" s="25" t="str">
        <f ca="1">IF(C3181&lt;NOW(),IF(AND(P3181&gt;Q3181,W3181&gt;X3181),S3181,IF(AND(P3181=Q3181,W3181=X3181),T3181,IF(AND(P3181&lt;Q3181,W3181&lt;X3181),U3181,0))),"")</f>
        <v/>
      </c>
      <c r="Z3181" s="25">
        <f>IF(AND(P3181=W3181,Q3181=X3181),1,0)</f>
        <v>1</v>
      </c>
      <c r="AA3181" s="25" t="str">
        <f>IF(Z3181=0,"",IF(ISBLANK(VLOOKUP(A3181,Database!A:AA,22,FALSE)),"",VLOOKUP(A3181,Database!A:AA,22,FALSE)))</f>
        <v>Exact</v>
      </c>
      <c r="AB3181" s="25">
        <f ca="1">IFERROR(IF(AND(Y3181&lt;&gt;"",OR(V3181="Terminé",V3181="En cours")),VLOOKUP(AA3181,Setup_ScoreExactBonus!A:D,4,FALSE),0),0)</f>
        <v>0</v>
      </c>
      <c r="AC3181" s="31" t="str">
        <f t="shared" ca="1" si="11"/>
        <v/>
      </c>
      <c r="AD3181" s="31">
        <f ca="1">SUMIFS(AC$2:AC3181,D$2:D3181,D3181)*IF(R3181=0,1,2)</f>
        <v>0</v>
      </c>
    </row>
    <row r="3182" spans="1:30" x14ac:dyDescent="0.35">
      <c r="A3182" s="31">
        <f>IF(ISBLANK(B3182),"",COUNTIF(B$2:B3182,B3182))-1</f>
        <v>81</v>
      </c>
      <c r="B3182" s="31">
        <v>22</v>
      </c>
      <c r="C3182" s="10">
        <f>VLOOKUP($A3182,Database!$A:$Y,7,FALSE)</f>
        <v>46204.916666666664</v>
      </c>
      <c r="D3182" s="31" t="str">
        <f>VLOOKUP(Pronostics!$B3182,Setup_MPP!$A:$G,3,FALSE)</f>
        <v>Joueur22</v>
      </c>
      <c r="E3182" s="31" t="str">
        <f>VLOOKUP(Pronostics!$B3182,Setup_MPP!$A:$G,2,FALSE)</f>
        <v>Joueur22</v>
      </c>
      <c r="F3182" s="31" t="str">
        <f>VLOOKUP($B3182,Setup_MPP!$A:$E,4,FALSE)</f>
        <v>#D5D5D5</v>
      </c>
      <c r="G3182" s="31" t="str">
        <f>VLOOKUP($B3182,Setup_MPP!$A:$E,5,FALSE)</f>
        <v>#727272</v>
      </c>
      <c r="H3182" s="31" t="str">
        <f>IFERROR(IF(AND(A3182&gt;=1,A3182&lt;=104),VLOOKUP($A3182,Location!$A:$J,6,FALSE),IF(A3182=0,"Avant l'ouverture",IF(OR(A3182=105,A3182=106),"Bonus"))),"")</f>
        <v>1/16 Finale</v>
      </c>
      <c r="I3182" s="31" t="str">
        <f>IF(LEFT(H3182,4)="Tour",VLOOKUP(A3182,Database!$A:$C,3,FALSE),"")</f>
        <v/>
      </c>
      <c r="J3182" s="31" t="str">
        <f>VLOOKUP($A3182,Location!$A:$J,7,FALSE)</f>
        <v>TBD</v>
      </c>
      <c r="K3182" s="31" t="str">
        <f>IFERROR(VLOOKUP(J3182,Setup_Team!$B:$C,2,FALSE), "TDB")</f>
        <v>TDB</v>
      </c>
      <c r="L3182" s="31" t="str">
        <f>VLOOKUP($A3182,Location!$A:$J,8,FALSE)</f>
        <v>TBD</v>
      </c>
      <c r="M3182" s="31" t="str">
        <f>IFERROR(VLOOKUP(L3182,Setup_Team!$B:$C,2,FALSE), "TDB")</f>
        <v>TDB</v>
      </c>
      <c r="N3182" s="31" t="str">
        <f>VLOOKUP($A3182,Location!$A:$J,9,FALSE)</f>
        <v>Seattle</v>
      </c>
      <c r="O3182" s="31" t="str">
        <f>VLOOKUP($A3182,Location!$A:$J,10,FALSE)</f>
        <v>Lumen Field</v>
      </c>
      <c r="R3182" s="31">
        <v>0</v>
      </c>
      <c r="S3182" s="25">
        <f>VLOOKUP($A3182,Database!$A:$Y,10,FALSE)</f>
        <v>0</v>
      </c>
      <c r="T3182" s="25">
        <f>VLOOKUP($A3182,Database!$A:$Y,11,FALSE)</f>
        <v>0</v>
      </c>
      <c r="U3182" s="25">
        <f>VLOOKUP($A3182,Database!$A:$Y,12,FALSE)</f>
        <v>0</v>
      </c>
      <c r="V3182" s="25" t="str">
        <f>VLOOKUP(A3182,Database!A:M,13,FALSE)</f>
        <v>À venir</v>
      </c>
      <c r="W3182" s="25" t="str">
        <f>VLOOKUP($A3182,Database!$A:$Y,20,FALSE)</f>
        <v/>
      </c>
      <c r="X3182" s="25" t="str">
        <f>VLOOKUP($A3182,Database!$A:$Y,21,FALSE)</f>
        <v/>
      </c>
      <c r="Y3182" s="25" t="str">
        <f ca="1">IF(C3182&lt;NOW(),IF(AND(P3182&gt;Q3182,W3182&gt;X3182),S3182,IF(AND(P3182=Q3182,W3182=X3182),T3182,IF(AND(P3182&lt;Q3182,W3182&lt;X3182),U3182,0))),"")</f>
        <v/>
      </c>
      <c r="Z3182" s="25">
        <f>IF(AND(P3182=W3182,Q3182=X3182),1,0)</f>
        <v>1</v>
      </c>
      <c r="AA3182" s="25" t="str">
        <f>IF(Z3182=0,"",IF(ISBLANK(VLOOKUP(A3182,Database!A:AA,22,FALSE)),"",VLOOKUP(A3182,Database!A:AA,22,FALSE)))</f>
        <v>Exact</v>
      </c>
      <c r="AB3182" s="25">
        <f ca="1">IFERROR(IF(AND(Y3182&lt;&gt;"",OR(V3182="Terminé",V3182="En cours")),VLOOKUP(AA3182,Setup_ScoreExactBonus!A:D,4,FALSE),0),0)</f>
        <v>0</v>
      </c>
      <c r="AC3182" s="31" t="str">
        <f t="shared" ca="1" si="11"/>
        <v/>
      </c>
      <c r="AD3182" s="31">
        <f ca="1">SUMIFS(AC$2:AC3182,D$2:D3182,D3182)*IF(R3182=0,1,2)</f>
        <v>0</v>
      </c>
    </row>
    <row r="3183" spans="1:30" x14ac:dyDescent="0.35">
      <c r="A3183" s="31">
        <f>IF(ISBLANK(B3183),"",COUNTIF(B$2:B3183,B3183))-1</f>
        <v>81</v>
      </c>
      <c r="B3183" s="31">
        <v>23</v>
      </c>
      <c r="C3183" s="10">
        <f>VLOOKUP($A3183,Database!$A:$Y,7,FALSE)</f>
        <v>46204.916666666664</v>
      </c>
      <c r="D3183" s="31" t="str">
        <f>VLOOKUP(Pronostics!$B3183,Setup_MPP!$A:$G,3,FALSE)</f>
        <v>Joueur23</v>
      </c>
      <c r="E3183" s="31" t="str">
        <f>VLOOKUP(Pronostics!$B3183,Setup_MPP!$A:$G,2,FALSE)</f>
        <v>Joueur23</v>
      </c>
      <c r="F3183" s="31" t="str">
        <f>VLOOKUP($B3183,Setup_MPP!$A:$E,4,FALSE)</f>
        <v>#D5D5D5</v>
      </c>
      <c r="G3183" s="31" t="str">
        <f>VLOOKUP($B3183,Setup_MPP!$A:$E,5,FALSE)</f>
        <v>#727272</v>
      </c>
      <c r="H3183" s="31" t="str">
        <f>IFERROR(IF(AND(A3183&gt;=1,A3183&lt;=104),VLOOKUP($A3183,Location!$A:$J,6,FALSE),IF(A3183=0,"Avant l'ouverture",IF(OR(A3183=105,A3183=106),"Bonus"))),"")</f>
        <v>1/16 Finale</v>
      </c>
      <c r="I3183" s="31" t="str">
        <f>IF(LEFT(H3183,4)="Tour",VLOOKUP(A3183,Database!$A:$C,3,FALSE),"")</f>
        <v/>
      </c>
      <c r="J3183" s="31" t="str">
        <f>VLOOKUP($A3183,Location!$A:$J,7,FALSE)</f>
        <v>TBD</v>
      </c>
      <c r="K3183" s="31" t="str">
        <f>IFERROR(VLOOKUP(J3183,Setup_Team!$B:$C,2,FALSE), "TDB")</f>
        <v>TDB</v>
      </c>
      <c r="L3183" s="31" t="str">
        <f>VLOOKUP($A3183,Location!$A:$J,8,FALSE)</f>
        <v>TBD</v>
      </c>
      <c r="M3183" s="31" t="str">
        <f>IFERROR(VLOOKUP(L3183,Setup_Team!$B:$C,2,FALSE), "TDB")</f>
        <v>TDB</v>
      </c>
      <c r="N3183" s="31" t="str">
        <f>VLOOKUP($A3183,Location!$A:$J,9,FALSE)</f>
        <v>Seattle</v>
      </c>
      <c r="O3183" s="31" t="str">
        <f>VLOOKUP($A3183,Location!$A:$J,10,FALSE)</f>
        <v>Lumen Field</v>
      </c>
      <c r="R3183" s="31">
        <v>0</v>
      </c>
      <c r="S3183" s="25">
        <f>VLOOKUP($A3183,Database!$A:$Y,10,FALSE)</f>
        <v>0</v>
      </c>
      <c r="T3183" s="25">
        <f>VLOOKUP($A3183,Database!$A:$Y,11,FALSE)</f>
        <v>0</v>
      </c>
      <c r="U3183" s="25">
        <f>VLOOKUP($A3183,Database!$A:$Y,12,FALSE)</f>
        <v>0</v>
      </c>
      <c r="V3183" s="25" t="str">
        <f>VLOOKUP(A3183,Database!A:M,13,FALSE)</f>
        <v>À venir</v>
      </c>
      <c r="W3183" s="25" t="str">
        <f>VLOOKUP($A3183,Database!$A:$Y,20,FALSE)</f>
        <v/>
      </c>
      <c r="X3183" s="25" t="str">
        <f>VLOOKUP($A3183,Database!$A:$Y,21,FALSE)</f>
        <v/>
      </c>
      <c r="Y3183" s="25" t="str">
        <f ca="1">IF(C3183&lt;NOW(),IF(AND(P3183&gt;Q3183,W3183&gt;X3183),S3183,IF(AND(P3183=Q3183,W3183=X3183),T3183,IF(AND(P3183&lt;Q3183,W3183&lt;X3183),U3183,0))),"")</f>
        <v/>
      </c>
      <c r="Z3183" s="25">
        <f>IF(AND(P3183=W3183,Q3183=X3183),1,0)</f>
        <v>1</v>
      </c>
      <c r="AA3183" s="25" t="str">
        <f>IF(Z3183=0,"",IF(ISBLANK(VLOOKUP(A3183,Database!A:AA,22,FALSE)),"",VLOOKUP(A3183,Database!A:AA,22,FALSE)))</f>
        <v>Exact</v>
      </c>
      <c r="AB3183" s="25">
        <f ca="1">IFERROR(IF(AND(Y3183&lt;&gt;"",OR(V3183="Terminé",V3183="En cours")),VLOOKUP(AA3183,Setup_ScoreExactBonus!A:D,4,FALSE),0),0)</f>
        <v>0</v>
      </c>
      <c r="AC3183" s="31" t="str">
        <f t="shared" ca="1" si="11"/>
        <v/>
      </c>
      <c r="AD3183" s="31">
        <f ca="1">SUMIFS(AC$2:AC3183,D$2:D3183,D3183)*IF(R3183=0,1,2)</f>
        <v>0</v>
      </c>
    </row>
    <row r="3184" spans="1:30" x14ac:dyDescent="0.35">
      <c r="A3184" s="31">
        <f>IF(ISBLANK(B3184),"",COUNTIF(B$2:B3184,B3184))-1</f>
        <v>81</v>
      </c>
      <c r="B3184" s="31">
        <v>24</v>
      </c>
      <c r="C3184" s="10">
        <f>VLOOKUP($A3184,Database!$A:$Y,7,FALSE)</f>
        <v>46204.916666666664</v>
      </c>
      <c r="D3184" s="31" t="str">
        <f>VLOOKUP(Pronostics!$B3184,Setup_MPP!$A:$G,3,FALSE)</f>
        <v>Joueur24</v>
      </c>
      <c r="E3184" s="31" t="str">
        <f>VLOOKUP(Pronostics!$B3184,Setup_MPP!$A:$G,2,FALSE)</f>
        <v>Joueur24</v>
      </c>
      <c r="F3184" s="31" t="str">
        <f>VLOOKUP($B3184,Setup_MPP!$A:$E,4,FALSE)</f>
        <v>#D5D5D5</v>
      </c>
      <c r="G3184" s="31" t="str">
        <f>VLOOKUP($B3184,Setup_MPP!$A:$E,5,FALSE)</f>
        <v>#727272</v>
      </c>
      <c r="H3184" s="31" t="str">
        <f>IFERROR(IF(AND(A3184&gt;=1,A3184&lt;=104),VLOOKUP($A3184,Location!$A:$J,6,FALSE),IF(A3184=0,"Avant l'ouverture",IF(OR(A3184=105,A3184=106),"Bonus"))),"")</f>
        <v>1/16 Finale</v>
      </c>
      <c r="I3184" s="31" t="str">
        <f>IF(LEFT(H3184,4)="Tour",VLOOKUP(A3184,Database!$A:$C,3,FALSE),"")</f>
        <v/>
      </c>
      <c r="J3184" s="31" t="str">
        <f>VLOOKUP($A3184,Location!$A:$J,7,FALSE)</f>
        <v>TBD</v>
      </c>
      <c r="K3184" s="31" t="str">
        <f>IFERROR(VLOOKUP(J3184,Setup_Team!$B:$C,2,FALSE), "TDB")</f>
        <v>TDB</v>
      </c>
      <c r="L3184" s="31" t="str">
        <f>VLOOKUP($A3184,Location!$A:$J,8,FALSE)</f>
        <v>TBD</v>
      </c>
      <c r="M3184" s="31" t="str">
        <f>IFERROR(VLOOKUP(L3184,Setup_Team!$B:$C,2,FALSE), "TDB")</f>
        <v>TDB</v>
      </c>
      <c r="N3184" s="31" t="str">
        <f>VLOOKUP($A3184,Location!$A:$J,9,FALSE)</f>
        <v>Seattle</v>
      </c>
      <c r="O3184" s="31" t="str">
        <f>VLOOKUP($A3184,Location!$A:$J,10,FALSE)</f>
        <v>Lumen Field</v>
      </c>
      <c r="R3184" s="31">
        <v>0</v>
      </c>
      <c r="S3184" s="25">
        <f>VLOOKUP($A3184,Database!$A:$Y,10,FALSE)</f>
        <v>0</v>
      </c>
      <c r="T3184" s="25">
        <f>VLOOKUP($A3184,Database!$A:$Y,11,FALSE)</f>
        <v>0</v>
      </c>
      <c r="U3184" s="25">
        <f>VLOOKUP($A3184,Database!$A:$Y,12,FALSE)</f>
        <v>0</v>
      </c>
      <c r="V3184" s="25" t="str">
        <f>VLOOKUP(A3184,Database!A:M,13,FALSE)</f>
        <v>À venir</v>
      </c>
      <c r="W3184" s="25" t="str">
        <f>VLOOKUP($A3184,Database!$A:$Y,20,FALSE)</f>
        <v/>
      </c>
      <c r="X3184" s="25" t="str">
        <f>VLOOKUP($A3184,Database!$A:$Y,21,FALSE)</f>
        <v/>
      </c>
      <c r="Y3184" s="25" t="str">
        <f ca="1">IF(C3184&lt;NOW(),IF(AND(P3184&gt;Q3184,W3184&gt;X3184),S3184,IF(AND(P3184=Q3184,W3184=X3184),T3184,IF(AND(P3184&lt;Q3184,W3184&lt;X3184),U3184,0))),"")</f>
        <v/>
      </c>
      <c r="Z3184" s="25">
        <f>IF(AND(P3184=W3184,Q3184=X3184),1,0)</f>
        <v>1</v>
      </c>
      <c r="AA3184" s="25" t="str">
        <f>IF(Z3184=0,"",IF(ISBLANK(VLOOKUP(A3184,Database!A:AA,22,FALSE)),"",VLOOKUP(A3184,Database!A:AA,22,FALSE)))</f>
        <v>Exact</v>
      </c>
      <c r="AB3184" s="25">
        <f ca="1">IFERROR(IF(AND(Y3184&lt;&gt;"",OR(V3184="Terminé",V3184="En cours")),VLOOKUP(AA3184,Setup_ScoreExactBonus!A:D,4,FALSE),0),0)</f>
        <v>0</v>
      </c>
      <c r="AC3184" s="31" t="str">
        <f t="shared" ca="1" si="11"/>
        <v/>
      </c>
      <c r="AD3184" s="31">
        <f ca="1">SUMIFS(AC$2:AC3184,D$2:D3184,D3184)*IF(R3184=0,1,2)</f>
        <v>0</v>
      </c>
    </row>
    <row r="3185" spans="1:30" x14ac:dyDescent="0.35">
      <c r="A3185" s="31">
        <f>IF(ISBLANK(B3185),"",COUNTIF(B$2:B3185,B3185))-1</f>
        <v>81</v>
      </c>
      <c r="B3185" s="31">
        <v>25</v>
      </c>
      <c r="C3185" s="10">
        <f>VLOOKUP($A3185,Database!$A:$Y,7,FALSE)</f>
        <v>46204.916666666664</v>
      </c>
      <c r="D3185" s="31" t="str">
        <f>VLOOKUP(Pronostics!$B3185,Setup_MPP!$A:$G,3,FALSE)</f>
        <v>Joueur25</v>
      </c>
      <c r="E3185" s="31" t="str">
        <f>VLOOKUP(Pronostics!$B3185,Setup_MPP!$A:$G,2,FALSE)</f>
        <v>Joueur25</v>
      </c>
      <c r="F3185" s="31" t="str">
        <f>VLOOKUP($B3185,Setup_MPP!$A:$E,4,FALSE)</f>
        <v>#D5D5D5</v>
      </c>
      <c r="G3185" s="31" t="str">
        <f>VLOOKUP($B3185,Setup_MPP!$A:$E,5,FALSE)</f>
        <v>#727272</v>
      </c>
      <c r="H3185" s="31" t="str">
        <f>IFERROR(IF(AND(A3185&gt;=1,A3185&lt;=104),VLOOKUP($A3185,Location!$A:$J,6,FALSE),IF(A3185=0,"Avant l'ouverture",IF(OR(A3185=105,A3185=106),"Bonus"))),"")</f>
        <v>1/16 Finale</v>
      </c>
      <c r="I3185" s="31" t="str">
        <f>IF(LEFT(H3185,4)="Tour",VLOOKUP(A3185,Database!$A:$C,3,FALSE),"")</f>
        <v/>
      </c>
      <c r="J3185" s="31" t="str">
        <f>VLOOKUP($A3185,Location!$A:$J,7,FALSE)</f>
        <v>TBD</v>
      </c>
      <c r="K3185" s="31" t="str">
        <f>IFERROR(VLOOKUP(J3185,Setup_Team!$B:$C,2,FALSE), "TDB")</f>
        <v>TDB</v>
      </c>
      <c r="L3185" s="31" t="str">
        <f>VLOOKUP($A3185,Location!$A:$J,8,FALSE)</f>
        <v>TBD</v>
      </c>
      <c r="M3185" s="31" t="str">
        <f>IFERROR(VLOOKUP(L3185,Setup_Team!$B:$C,2,FALSE), "TDB")</f>
        <v>TDB</v>
      </c>
      <c r="N3185" s="31" t="str">
        <f>VLOOKUP($A3185,Location!$A:$J,9,FALSE)</f>
        <v>Seattle</v>
      </c>
      <c r="O3185" s="31" t="str">
        <f>VLOOKUP($A3185,Location!$A:$J,10,FALSE)</f>
        <v>Lumen Field</v>
      </c>
      <c r="R3185" s="31">
        <v>0</v>
      </c>
      <c r="S3185" s="25">
        <f>VLOOKUP($A3185,Database!$A:$Y,10,FALSE)</f>
        <v>0</v>
      </c>
      <c r="T3185" s="25">
        <f>VLOOKUP($A3185,Database!$A:$Y,11,FALSE)</f>
        <v>0</v>
      </c>
      <c r="U3185" s="25">
        <f>VLOOKUP($A3185,Database!$A:$Y,12,FALSE)</f>
        <v>0</v>
      </c>
      <c r="V3185" s="25" t="str">
        <f>VLOOKUP(A3185,Database!A:M,13,FALSE)</f>
        <v>À venir</v>
      </c>
      <c r="W3185" s="25" t="str">
        <f>VLOOKUP($A3185,Database!$A:$Y,20,FALSE)</f>
        <v/>
      </c>
      <c r="X3185" s="25" t="str">
        <f>VLOOKUP($A3185,Database!$A:$Y,21,FALSE)</f>
        <v/>
      </c>
      <c r="Y3185" s="25" t="str">
        <f ca="1">IF(C3185&lt;NOW(),IF(AND(P3185&gt;Q3185,W3185&gt;X3185),S3185,IF(AND(P3185=Q3185,W3185=X3185),T3185,IF(AND(P3185&lt;Q3185,W3185&lt;X3185),U3185,0))),"")</f>
        <v/>
      </c>
      <c r="Z3185" s="25">
        <f>IF(AND(P3185=W3185,Q3185=X3185),1,0)</f>
        <v>1</v>
      </c>
      <c r="AA3185" s="25" t="str">
        <f>IF(Z3185=0,"",IF(ISBLANK(VLOOKUP(A3185,Database!A:AA,22,FALSE)),"",VLOOKUP(A3185,Database!A:AA,22,FALSE)))</f>
        <v>Exact</v>
      </c>
      <c r="AB3185" s="25">
        <f ca="1">IFERROR(IF(AND(Y3185&lt;&gt;"",OR(V3185="Terminé",V3185="En cours")),VLOOKUP(AA3185,Setup_ScoreExactBonus!A:D,4,FALSE),0),0)</f>
        <v>0</v>
      </c>
      <c r="AC3185" s="31" t="str">
        <f t="shared" ca="1" si="11"/>
        <v/>
      </c>
      <c r="AD3185" s="31">
        <f ca="1">SUMIFS(AC$2:AC3185,D$2:D3185,D3185)*IF(R3185=0,1,2)</f>
        <v>0</v>
      </c>
    </row>
    <row r="3186" spans="1:30" x14ac:dyDescent="0.35">
      <c r="A3186" s="31">
        <f>IF(ISBLANK(B3186),"",COUNTIF(B$2:B3186,B3186))-1</f>
        <v>81</v>
      </c>
      <c r="B3186" s="31">
        <v>26</v>
      </c>
      <c r="C3186" s="10">
        <f>VLOOKUP($A3186,Database!$A:$Y,7,FALSE)</f>
        <v>46204.916666666664</v>
      </c>
      <c r="D3186" s="31" t="str">
        <f>VLOOKUP(Pronostics!$B3186,Setup_MPP!$A:$G,3,FALSE)</f>
        <v>Joueur26</v>
      </c>
      <c r="E3186" s="31" t="str">
        <f>VLOOKUP(Pronostics!$B3186,Setup_MPP!$A:$G,2,FALSE)</f>
        <v>Joueur26</v>
      </c>
      <c r="F3186" s="31" t="str">
        <f>VLOOKUP($B3186,Setup_MPP!$A:$E,4,FALSE)</f>
        <v>#D5D5D5</v>
      </c>
      <c r="G3186" s="31" t="str">
        <f>VLOOKUP($B3186,Setup_MPP!$A:$E,5,FALSE)</f>
        <v>#727272</v>
      </c>
      <c r="H3186" s="31" t="str">
        <f>IFERROR(IF(AND(A3186&gt;=1,A3186&lt;=104),VLOOKUP($A3186,Location!$A:$J,6,FALSE),IF(A3186=0,"Avant l'ouverture",IF(OR(A3186=105,A3186=106),"Bonus"))),"")</f>
        <v>1/16 Finale</v>
      </c>
      <c r="I3186" s="31" t="str">
        <f>IF(LEFT(H3186,4)="Tour",VLOOKUP(A3186,Database!$A:$C,3,FALSE),"")</f>
        <v/>
      </c>
      <c r="J3186" s="31" t="str">
        <f>VLOOKUP($A3186,Location!$A:$J,7,FALSE)</f>
        <v>TBD</v>
      </c>
      <c r="K3186" s="31" t="str">
        <f>IFERROR(VLOOKUP(J3186,Setup_Team!$B:$C,2,FALSE), "TDB")</f>
        <v>TDB</v>
      </c>
      <c r="L3186" s="31" t="str">
        <f>VLOOKUP($A3186,Location!$A:$J,8,FALSE)</f>
        <v>TBD</v>
      </c>
      <c r="M3186" s="31" t="str">
        <f>IFERROR(VLOOKUP(L3186,Setup_Team!$B:$C,2,FALSE), "TDB")</f>
        <v>TDB</v>
      </c>
      <c r="N3186" s="31" t="str">
        <f>VLOOKUP($A3186,Location!$A:$J,9,FALSE)</f>
        <v>Seattle</v>
      </c>
      <c r="O3186" s="31" t="str">
        <f>VLOOKUP($A3186,Location!$A:$J,10,FALSE)</f>
        <v>Lumen Field</v>
      </c>
      <c r="R3186" s="31">
        <v>0</v>
      </c>
      <c r="S3186" s="25">
        <f>VLOOKUP($A3186,Database!$A:$Y,10,FALSE)</f>
        <v>0</v>
      </c>
      <c r="T3186" s="25">
        <f>VLOOKUP($A3186,Database!$A:$Y,11,FALSE)</f>
        <v>0</v>
      </c>
      <c r="U3186" s="25">
        <f>VLOOKUP($A3186,Database!$A:$Y,12,FALSE)</f>
        <v>0</v>
      </c>
      <c r="V3186" s="25" t="str">
        <f>VLOOKUP(A3186,Database!A:M,13,FALSE)</f>
        <v>À venir</v>
      </c>
      <c r="W3186" s="25" t="str">
        <f>VLOOKUP($A3186,Database!$A:$Y,20,FALSE)</f>
        <v/>
      </c>
      <c r="X3186" s="25" t="str">
        <f>VLOOKUP($A3186,Database!$A:$Y,21,FALSE)</f>
        <v/>
      </c>
      <c r="Y3186" s="25" t="str">
        <f ca="1">IF(C3186&lt;NOW(),IF(AND(P3186&gt;Q3186,W3186&gt;X3186),S3186,IF(AND(P3186=Q3186,W3186=X3186),T3186,IF(AND(P3186&lt;Q3186,W3186&lt;X3186),U3186,0))),"")</f>
        <v/>
      </c>
      <c r="Z3186" s="25">
        <f>IF(AND(P3186=W3186,Q3186=X3186),1,0)</f>
        <v>1</v>
      </c>
      <c r="AA3186" s="25" t="str">
        <f>IF(Z3186=0,"",IF(ISBLANK(VLOOKUP(A3186,Database!A:AA,22,FALSE)),"",VLOOKUP(A3186,Database!A:AA,22,FALSE)))</f>
        <v>Exact</v>
      </c>
      <c r="AB3186" s="25">
        <f ca="1">IFERROR(IF(AND(Y3186&lt;&gt;"",OR(V3186="Terminé",V3186="En cours")),VLOOKUP(AA3186,Setup_ScoreExactBonus!A:D,4,FALSE),0),0)</f>
        <v>0</v>
      </c>
      <c r="AC3186" s="31" t="str">
        <f t="shared" ca="1" si="11"/>
        <v/>
      </c>
      <c r="AD3186" s="31">
        <f ca="1">SUMIFS(AC$2:AC3186,D$2:D3186,D3186)*IF(R3186=0,1,2)</f>
        <v>0</v>
      </c>
    </row>
    <row r="3187" spans="1:30" x14ac:dyDescent="0.35">
      <c r="A3187" s="31">
        <f>IF(ISBLANK(B3187),"",COUNTIF(B$2:B3187,B3187))-1</f>
        <v>81</v>
      </c>
      <c r="B3187" s="31">
        <v>27</v>
      </c>
      <c r="C3187" s="10">
        <f>VLOOKUP($A3187,Database!$A:$Y,7,FALSE)</f>
        <v>46204.916666666664</v>
      </c>
      <c r="D3187" s="31" t="str">
        <f>VLOOKUP(Pronostics!$B3187,Setup_MPP!$A:$G,3,FALSE)</f>
        <v>Joueur27</v>
      </c>
      <c r="E3187" s="31" t="str">
        <f>VLOOKUP(Pronostics!$B3187,Setup_MPP!$A:$G,2,FALSE)</f>
        <v>Joueur27</v>
      </c>
      <c r="F3187" s="31" t="str">
        <f>VLOOKUP($B3187,Setup_MPP!$A:$E,4,FALSE)</f>
        <v>#D5D5D5</v>
      </c>
      <c r="G3187" s="31" t="str">
        <f>VLOOKUP($B3187,Setup_MPP!$A:$E,5,FALSE)</f>
        <v>#727272</v>
      </c>
      <c r="H3187" s="31" t="str">
        <f>IFERROR(IF(AND(A3187&gt;=1,A3187&lt;=104),VLOOKUP($A3187,Location!$A:$J,6,FALSE),IF(A3187=0,"Avant l'ouverture",IF(OR(A3187=105,A3187=106),"Bonus"))),"")</f>
        <v>1/16 Finale</v>
      </c>
      <c r="I3187" s="31" t="str">
        <f>IF(LEFT(H3187,4)="Tour",VLOOKUP(A3187,Database!$A:$C,3,FALSE),"")</f>
        <v/>
      </c>
      <c r="J3187" s="31" t="str">
        <f>VLOOKUP($A3187,Location!$A:$J,7,FALSE)</f>
        <v>TBD</v>
      </c>
      <c r="K3187" s="31" t="str">
        <f>IFERROR(VLOOKUP(J3187,Setup_Team!$B:$C,2,FALSE), "TDB")</f>
        <v>TDB</v>
      </c>
      <c r="L3187" s="31" t="str">
        <f>VLOOKUP($A3187,Location!$A:$J,8,FALSE)</f>
        <v>TBD</v>
      </c>
      <c r="M3187" s="31" t="str">
        <f>IFERROR(VLOOKUP(L3187,Setup_Team!$B:$C,2,FALSE), "TDB")</f>
        <v>TDB</v>
      </c>
      <c r="N3187" s="31" t="str">
        <f>VLOOKUP($A3187,Location!$A:$J,9,FALSE)</f>
        <v>Seattle</v>
      </c>
      <c r="O3187" s="31" t="str">
        <f>VLOOKUP($A3187,Location!$A:$J,10,FALSE)</f>
        <v>Lumen Field</v>
      </c>
      <c r="R3187" s="31">
        <v>0</v>
      </c>
      <c r="S3187" s="25">
        <f>VLOOKUP($A3187,Database!$A:$Y,10,FALSE)</f>
        <v>0</v>
      </c>
      <c r="T3187" s="25">
        <f>VLOOKUP($A3187,Database!$A:$Y,11,FALSE)</f>
        <v>0</v>
      </c>
      <c r="U3187" s="25">
        <f>VLOOKUP($A3187,Database!$A:$Y,12,FALSE)</f>
        <v>0</v>
      </c>
      <c r="V3187" s="25" t="str">
        <f>VLOOKUP(A3187,Database!A:M,13,FALSE)</f>
        <v>À venir</v>
      </c>
      <c r="W3187" s="25" t="str">
        <f>VLOOKUP($A3187,Database!$A:$Y,20,FALSE)</f>
        <v/>
      </c>
      <c r="X3187" s="25" t="str">
        <f>VLOOKUP($A3187,Database!$A:$Y,21,FALSE)</f>
        <v/>
      </c>
      <c r="Y3187" s="25" t="str">
        <f ca="1">IF(C3187&lt;NOW(),IF(AND(P3187&gt;Q3187,W3187&gt;X3187),S3187,IF(AND(P3187=Q3187,W3187=X3187),T3187,IF(AND(P3187&lt;Q3187,W3187&lt;X3187),U3187,0))),"")</f>
        <v/>
      </c>
      <c r="Z3187" s="25">
        <f>IF(AND(P3187=W3187,Q3187=X3187),1,0)</f>
        <v>1</v>
      </c>
      <c r="AA3187" s="25" t="str">
        <f>IF(Z3187=0,"",IF(ISBLANK(VLOOKUP(A3187,Database!A:AA,22,FALSE)),"",VLOOKUP(A3187,Database!A:AA,22,FALSE)))</f>
        <v>Exact</v>
      </c>
      <c r="AB3187" s="25">
        <f ca="1">IFERROR(IF(AND(Y3187&lt;&gt;"",OR(V3187="Terminé",V3187="En cours")),VLOOKUP(AA3187,Setup_ScoreExactBonus!A:D,4,FALSE),0),0)</f>
        <v>0</v>
      </c>
      <c r="AC3187" s="31" t="str">
        <f t="shared" ca="1" si="11"/>
        <v/>
      </c>
      <c r="AD3187" s="31">
        <f ca="1">SUMIFS(AC$2:AC3187,D$2:D3187,D3187)*IF(R3187=0,1,2)</f>
        <v>0</v>
      </c>
    </row>
    <row r="3188" spans="1:30" x14ac:dyDescent="0.35">
      <c r="A3188" s="31">
        <f>IF(ISBLANK(B3188),"",COUNTIF(B$2:B3188,B3188))-1</f>
        <v>81</v>
      </c>
      <c r="B3188" s="31">
        <v>28</v>
      </c>
      <c r="C3188" s="10">
        <f>VLOOKUP($A3188,Database!$A:$Y,7,FALSE)</f>
        <v>46204.916666666664</v>
      </c>
      <c r="D3188" s="31" t="str">
        <f>VLOOKUP(Pronostics!$B3188,Setup_MPP!$A:$G,3,FALSE)</f>
        <v>Joueur28</v>
      </c>
      <c r="E3188" s="31" t="str">
        <f>VLOOKUP(Pronostics!$B3188,Setup_MPP!$A:$G,2,FALSE)</f>
        <v>Joueur28</v>
      </c>
      <c r="F3188" s="31" t="str">
        <f>VLOOKUP($B3188,Setup_MPP!$A:$E,4,FALSE)</f>
        <v>#D5D5D5</v>
      </c>
      <c r="G3188" s="31" t="str">
        <f>VLOOKUP($B3188,Setup_MPP!$A:$E,5,FALSE)</f>
        <v>#727272</v>
      </c>
      <c r="H3188" s="31" t="str">
        <f>IFERROR(IF(AND(A3188&gt;=1,A3188&lt;=104),VLOOKUP($A3188,Location!$A:$J,6,FALSE),IF(A3188=0,"Avant l'ouverture",IF(OR(A3188=105,A3188=106),"Bonus"))),"")</f>
        <v>1/16 Finale</v>
      </c>
      <c r="I3188" s="31" t="str">
        <f>IF(LEFT(H3188,4)="Tour",VLOOKUP(A3188,Database!$A:$C,3,FALSE),"")</f>
        <v/>
      </c>
      <c r="J3188" s="31" t="str">
        <f>VLOOKUP($A3188,Location!$A:$J,7,FALSE)</f>
        <v>TBD</v>
      </c>
      <c r="K3188" s="31" t="str">
        <f>IFERROR(VLOOKUP(J3188,Setup_Team!$B:$C,2,FALSE), "TDB")</f>
        <v>TDB</v>
      </c>
      <c r="L3188" s="31" t="str">
        <f>VLOOKUP($A3188,Location!$A:$J,8,FALSE)</f>
        <v>TBD</v>
      </c>
      <c r="M3188" s="31" t="str">
        <f>IFERROR(VLOOKUP(L3188,Setup_Team!$B:$C,2,FALSE), "TDB")</f>
        <v>TDB</v>
      </c>
      <c r="N3188" s="31" t="str">
        <f>VLOOKUP($A3188,Location!$A:$J,9,FALSE)</f>
        <v>Seattle</v>
      </c>
      <c r="O3188" s="31" t="str">
        <f>VLOOKUP($A3188,Location!$A:$J,10,FALSE)</f>
        <v>Lumen Field</v>
      </c>
      <c r="R3188" s="31">
        <v>0</v>
      </c>
      <c r="S3188" s="25">
        <f>VLOOKUP($A3188,Database!$A:$Y,10,FALSE)</f>
        <v>0</v>
      </c>
      <c r="T3188" s="25">
        <f>VLOOKUP($A3188,Database!$A:$Y,11,FALSE)</f>
        <v>0</v>
      </c>
      <c r="U3188" s="25">
        <f>VLOOKUP($A3188,Database!$A:$Y,12,FALSE)</f>
        <v>0</v>
      </c>
      <c r="V3188" s="25" t="str">
        <f>VLOOKUP(A3188,Database!A:M,13,FALSE)</f>
        <v>À venir</v>
      </c>
      <c r="W3188" s="25" t="str">
        <f>VLOOKUP($A3188,Database!$A:$Y,20,FALSE)</f>
        <v/>
      </c>
      <c r="X3188" s="25" t="str">
        <f>VLOOKUP($A3188,Database!$A:$Y,21,FALSE)</f>
        <v/>
      </c>
      <c r="Y3188" s="25" t="str">
        <f ca="1">IF(C3188&lt;NOW(),IF(AND(P3188&gt;Q3188,W3188&gt;X3188),S3188,IF(AND(P3188=Q3188,W3188=X3188),T3188,IF(AND(P3188&lt;Q3188,W3188&lt;X3188),U3188,0))),"")</f>
        <v/>
      </c>
      <c r="Z3188" s="25">
        <f>IF(AND(P3188=W3188,Q3188=X3188),1,0)</f>
        <v>1</v>
      </c>
      <c r="AA3188" s="25" t="str">
        <f>IF(Z3188=0,"",IF(ISBLANK(VLOOKUP(A3188,Database!A:AA,22,FALSE)),"",VLOOKUP(A3188,Database!A:AA,22,FALSE)))</f>
        <v>Exact</v>
      </c>
      <c r="AB3188" s="25">
        <f ca="1">IFERROR(IF(AND(Y3188&lt;&gt;"",OR(V3188="Terminé",V3188="En cours")),VLOOKUP(AA3188,Setup_ScoreExactBonus!A:D,4,FALSE),0),0)</f>
        <v>0</v>
      </c>
      <c r="AC3188" s="31" t="str">
        <f t="shared" ca="1" si="11"/>
        <v/>
      </c>
      <c r="AD3188" s="31">
        <f ca="1">SUMIFS(AC$2:AC3188,D$2:D3188,D3188)*IF(R3188=0,1,2)</f>
        <v>0</v>
      </c>
    </row>
    <row r="3189" spans="1:30" x14ac:dyDescent="0.35">
      <c r="A3189" s="31">
        <f>IF(ISBLANK(B3189),"",COUNTIF(B$2:B3189,B3189))-1</f>
        <v>81</v>
      </c>
      <c r="B3189" s="31">
        <v>29</v>
      </c>
      <c r="C3189" s="10">
        <f>VLOOKUP($A3189,Database!$A:$Y,7,FALSE)</f>
        <v>46204.916666666664</v>
      </c>
      <c r="D3189" s="31" t="str">
        <f>VLOOKUP(Pronostics!$B3189,Setup_MPP!$A:$G,3,FALSE)</f>
        <v>Joueur29</v>
      </c>
      <c r="E3189" s="31" t="str">
        <f>VLOOKUP(Pronostics!$B3189,Setup_MPP!$A:$G,2,FALSE)</f>
        <v>Joueur29</v>
      </c>
      <c r="F3189" s="31" t="str">
        <f>VLOOKUP($B3189,Setup_MPP!$A:$E,4,FALSE)</f>
        <v>#D5D5D5</v>
      </c>
      <c r="G3189" s="31" t="str">
        <f>VLOOKUP($B3189,Setup_MPP!$A:$E,5,FALSE)</f>
        <v>#727272</v>
      </c>
      <c r="H3189" s="31" t="str">
        <f>IFERROR(IF(AND(A3189&gt;=1,A3189&lt;=104),VLOOKUP($A3189,Location!$A:$J,6,FALSE),IF(A3189=0,"Avant l'ouverture",IF(OR(A3189=105,A3189=106),"Bonus"))),"")</f>
        <v>1/16 Finale</v>
      </c>
      <c r="I3189" s="31" t="str">
        <f>IF(LEFT(H3189,4)="Tour",VLOOKUP(A3189,Database!$A:$C,3,FALSE),"")</f>
        <v/>
      </c>
      <c r="J3189" s="31" t="str">
        <f>VLOOKUP($A3189,Location!$A:$J,7,FALSE)</f>
        <v>TBD</v>
      </c>
      <c r="K3189" s="31" t="str">
        <f>IFERROR(VLOOKUP(J3189,Setup_Team!$B:$C,2,FALSE), "TDB")</f>
        <v>TDB</v>
      </c>
      <c r="L3189" s="31" t="str">
        <f>VLOOKUP($A3189,Location!$A:$J,8,FALSE)</f>
        <v>TBD</v>
      </c>
      <c r="M3189" s="31" t="str">
        <f>IFERROR(VLOOKUP(L3189,Setup_Team!$B:$C,2,FALSE), "TDB")</f>
        <v>TDB</v>
      </c>
      <c r="N3189" s="31" t="str">
        <f>VLOOKUP($A3189,Location!$A:$J,9,FALSE)</f>
        <v>Seattle</v>
      </c>
      <c r="O3189" s="31" t="str">
        <f>VLOOKUP($A3189,Location!$A:$J,10,FALSE)</f>
        <v>Lumen Field</v>
      </c>
      <c r="R3189" s="31">
        <v>0</v>
      </c>
      <c r="S3189" s="25">
        <f>VLOOKUP($A3189,Database!$A:$Y,10,FALSE)</f>
        <v>0</v>
      </c>
      <c r="T3189" s="25">
        <f>VLOOKUP($A3189,Database!$A:$Y,11,FALSE)</f>
        <v>0</v>
      </c>
      <c r="U3189" s="25">
        <f>VLOOKUP($A3189,Database!$A:$Y,12,FALSE)</f>
        <v>0</v>
      </c>
      <c r="V3189" s="25" t="str">
        <f>VLOOKUP(A3189,Database!A:M,13,FALSE)</f>
        <v>À venir</v>
      </c>
      <c r="W3189" s="25" t="str">
        <f>VLOOKUP($A3189,Database!$A:$Y,20,FALSE)</f>
        <v/>
      </c>
      <c r="X3189" s="25" t="str">
        <f>VLOOKUP($A3189,Database!$A:$Y,21,FALSE)</f>
        <v/>
      </c>
      <c r="Y3189" s="25" t="str">
        <f ca="1">IF(C3189&lt;NOW(),IF(AND(P3189&gt;Q3189,W3189&gt;X3189),S3189,IF(AND(P3189=Q3189,W3189=X3189),T3189,IF(AND(P3189&lt;Q3189,W3189&lt;X3189),U3189,0))),"")</f>
        <v/>
      </c>
      <c r="Z3189" s="25">
        <f>IF(AND(P3189=W3189,Q3189=X3189),1,0)</f>
        <v>1</v>
      </c>
      <c r="AA3189" s="25" t="str">
        <f>IF(Z3189=0,"",IF(ISBLANK(VLOOKUP(A3189,Database!A:AA,22,FALSE)),"",VLOOKUP(A3189,Database!A:AA,22,FALSE)))</f>
        <v>Exact</v>
      </c>
      <c r="AB3189" s="25">
        <f ca="1">IFERROR(IF(AND(Y3189&lt;&gt;"",OR(V3189="Terminé",V3189="En cours")),VLOOKUP(AA3189,Setup_ScoreExactBonus!A:D,4,FALSE),0),0)</f>
        <v>0</v>
      </c>
      <c r="AC3189" s="31" t="str">
        <f t="shared" ca="1" si="11"/>
        <v/>
      </c>
      <c r="AD3189" s="31">
        <f ca="1">SUMIFS(AC$2:AC3189,D$2:D3189,D3189)*IF(R3189=0,1,2)</f>
        <v>0</v>
      </c>
    </row>
    <row r="3190" spans="1:30" x14ac:dyDescent="0.35">
      <c r="A3190" s="31">
        <f>IF(ISBLANK(B3190),"",COUNTIF(B$2:B3190,B3190))-1</f>
        <v>81</v>
      </c>
      <c r="B3190" s="31">
        <v>30</v>
      </c>
      <c r="C3190" s="10">
        <f>VLOOKUP($A3190,Database!$A:$Y,7,FALSE)</f>
        <v>46204.916666666664</v>
      </c>
      <c r="D3190" s="31" t="str">
        <f>VLOOKUP(Pronostics!$B3190,Setup_MPP!$A:$G,3,FALSE)</f>
        <v>Joueur30</v>
      </c>
      <c r="E3190" s="31" t="str">
        <f>VLOOKUP(Pronostics!$B3190,Setup_MPP!$A:$G,2,FALSE)</f>
        <v>Joueur30</v>
      </c>
      <c r="F3190" s="31" t="str">
        <f>VLOOKUP($B3190,Setup_MPP!$A:$E,4,FALSE)</f>
        <v>#D5D5D5</v>
      </c>
      <c r="G3190" s="31" t="str">
        <f>VLOOKUP($B3190,Setup_MPP!$A:$E,5,FALSE)</f>
        <v>#727272</v>
      </c>
      <c r="H3190" s="31" t="str">
        <f>IFERROR(IF(AND(A3190&gt;=1,A3190&lt;=104),VLOOKUP($A3190,Location!$A:$J,6,FALSE),IF(A3190=0,"Avant l'ouverture",IF(OR(A3190=105,A3190=106),"Bonus"))),"")</f>
        <v>1/16 Finale</v>
      </c>
      <c r="I3190" s="31" t="str">
        <f>IF(LEFT(H3190,4)="Tour",VLOOKUP(A3190,Database!$A:$C,3,FALSE),"")</f>
        <v/>
      </c>
      <c r="J3190" s="31" t="str">
        <f>VLOOKUP($A3190,Location!$A:$J,7,FALSE)</f>
        <v>TBD</v>
      </c>
      <c r="K3190" s="31" t="str">
        <f>IFERROR(VLOOKUP(J3190,Setup_Team!$B:$C,2,FALSE), "TDB")</f>
        <v>TDB</v>
      </c>
      <c r="L3190" s="31" t="str">
        <f>VLOOKUP($A3190,Location!$A:$J,8,FALSE)</f>
        <v>TBD</v>
      </c>
      <c r="M3190" s="31" t="str">
        <f>IFERROR(VLOOKUP(L3190,Setup_Team!$B:$C,2,FALSE), "TDB")</f>
        <v>TDB</v>
      </c>
      <c r="N3190" s="31" t="str">
        <f>VLOOKUP($A3190,Location!$A:$J,9,FALSE)</f>
        <v>Seattle</v>
      </c>
      <c r="O3190" s="31" t="str">
        <f>VLOOKUP($A3190,Location!$A:$J,10,FALSE)</f>
        <v>Lumen Field</v>
      </c>
      <c r="R3190" s="31">
        <v>0</v>
      </c>
      <c r="S3190" s="25">
        <f>VLOOKUP($A3190,Database!$A:$Y,10,FALSE)</f>
        <v>0</v>
      </c>
      <c r="T3190" s="25">
        <f>VLOOKUP($A3190,Database!$A:$Y,11,FALSE)</f>
        <v>0</v>
      </c>
      <c r="U3190" s="25">
        <f>VLOOKUP($A3190,Database!$A:$Y,12,FALSE)</f>
        <v>0</v>
      </c>
      <c r="V3190" s="25" t="str">
        <f>VLOOKUP(A3190,Database!A:M,13,FALSE)</f>
        <v>À venir</v>
      </c>
      <c r="W3190" s="25" t="str">
        <f>VLOOKUP($A3190,Database!$A:$Y,20,FALSE)</f>
        <v/>
      </c>
      <c r="X3190" s="25" t="str">
        <f>VLOOKUP($A3190,Database!$A:$Y,21,FALSE)</f>
        <v/>
      </c>
      <c r="Y3190" s="25" t="str">
        <f ca="1">IF(C3190&lt;NOW(),IF(AND(P3190&gt;Q3190,W3190&gt;X3190),S3190,IF(AND(P3190=Q3190,W3190=X3190),T3190,IF(AND(P3190&lt;Q3190,W3190&lt;X3190),U3190,0))),"")</f>
        <v/>
      </c>
      <c r="Z3190" s="25">
        <f>IF(AND(P3190=W3190,Q3190=X3190),1,0)</f>
        <v>1</v>
      </c>
      <c r="AA3190" s="25" t="str">
        <f>IF(Z3190=0,"",IF(ISBLANK(VLOOKUP(A3190,Database!A:AA,22,FALSE)),"",VLOOKUP(A3190,Database!A:AA,22,FALSE)))</f>
        <v>Exact</v>
      </c>
      <c r="AB3190" s="25">
        <f ca="1">IFERROR(IF(AND(Y3190&lt;&gt;"",OR(V3190="Terminé",V3190="En cours")),VLOOKUP(AA3190,Setup_ScoreExactBonus!A:D,4,FALSE),0),0)</f>
        <v>0</v>
      </c>
      <c r="AC3190" s="31" t="str">
        <f t="shared" ca="1" si="11"/>
        <v/>
      </c>
      <c r="AD3190" s="31">
        <f ca="1">SUMIFS(AC$2:AC3190,D$2:D3190,D3190)*IF(R3190=0,1,2)</f>
        <v>0</v>
      </c>
    </row>
    <row r="3191" spans="1:30" x14ac:dyDescent="0.35">
      <c r="A3191" s="31">
        <f>IF(ISBLANK(B3191),"",COUNTIF(B$2:B3191,B3191))-1</f>
        <v>81</v>
      </c>
      <c r="B3191" s="31">
        <v>31</v>
      </c>
      <c r="C3191" s="10">
        <f>VLOOKUP($A3191,Database!$A:$Y,7,FALSE)</f>
        <v>46204.916666666664</v>
      </c>
      <c r="D3191" s="31" t="str">
        <f>VLOOKUP(Pronostics!$B3191,Setup_MPP!$A:$G,3,FALSE)</f>
        <v>Joueur31</v>
      </c>
      <c r="E3191" s="31" t="str">
        <f>VLOOKUP(Pronostics!$B3191,Setup_MPP!$A:$G,2,FALSE)</f>
        <v>Joueur31</v>
      </c>
      <c r="F3191" s="31" t="str">
        <f>VLOOKUP($B3191,Setup_MPP!$A:$E,4,FALSE)</f>
        <v>#D5D5D5</v>
      </c>
      <c r="G3191" s="31" t="str">
        <f>VLOOKUP($B3191,Setup_MPP!$A:$E,5,FALSE)</f>
        <v>#727272</v>
      </c>
      <c r="H3191" s="31" t="str">
        <f>IFERROR(IF(AND(A3191&gt;=1,A3191&lt;=104),VLOOKUP($A3191,Location!$A:$J,6,FALSE),IF(A3191=0,"Avant l'ouverture",IF(OR(A3191=105,A3191=106),"Bonus"))),"")</f>
        <v>1/16 Finale</v>
      </c>
      <c r="I3191" s="31" t="str">
        <f>IF(LEFT(H3191,4)="Tour",VLOOKUP(A3191,Database!$A:$C,3,FALSE),"")</f>
        <v/>
      </c>
      <c r="J3191" s="31" t="str">
        <f>VLOOKUP($A3191,Location!$A:$J,7,FALSE)</f>
        <v>TBD</v>
      </c>
      <c r="K3191" s="31" t="str">
        <f>IFERROR(VLOOKUP(J3191,Setup_Team!$B:$C,2,FALSE), "TDB")</f>
        <v>TDB</v>
      </c>
      <c r="L3191" s="31" t="str">
        <f>VLOOKUP($A3191,Location!$A:$J,8,FALSE)</f>
        <v>TBD</v>
      </c>
      <c r="M3191" s="31" t="str">
        <f>IFERROR(VLOOKUP(L3191,Setup_Team!$B:$C,2,FALSE), "TDB")</f>
        <v>TDB</v>
      </c>
      <c r="N3191" s="31" t="str">
        <f>VLOOKUP($A3191,Location!$A:$J,9,FALSE)</f>
        <v>Seattle</v>
      </c>
      <c r="O3191" s="31" t="str">
        <f>VLOOKUP($A3191,Location!$A:$J,10,FALSE)</f>
        <v>Lumen Field</v>
      </c>
      <c r="R3191" s="31">
        <v>0</v>
      </c>
      <c r="S3191" s="25">
        <f>VLOOKUP($A3191,Database!$A:$Y,10,FALSE)</f>
        <v>0</v>
      </c>
      <c r="T3191" s="25">
        <f>VLOOKUP($A3191,Database!$A:$Y,11,FALSE)</f>
        <v>0</v>
      </c>
      <c r="U3191" s="25">
        <f>VLOOKUP($A3191,Database!$A:$Y,12,FALSE)</f>
        <v>0</v>
      </c>
      <c r="V3191" s="25" t="str">
        <f>VLOOKUP(A3191,Database!A:M,13,FALSE)</f>
        <v>À venir</v>
      </c>
      <c r="W3191" s="25" t="str">
        <f>VLOOKUP($A3191,Database!$A:$Y,20,FALSE)</f>
        <v/>
      </c>
      <c r="X3191" s="25" t="str">
        <f>VLOOKUP($A3191,Database!$A:$Y,21,FALSE)</f>
        <v/>
      </c>
      <c r="Y3191" s="25" t="str">
        <f ca="1">IF(C3191&lt;NOW(),IF(AND(P3191&gt;Q3191,W3191&gt;X3191),S3191,IF(AND(P3191=Q3191,W3191=X3191),T3191,IF(AND(P3191&lt;Q3191,W3191&lt;X3191),U3191,0))),"")</f>
        <v/>
      </c>
      <c r="Z3191" s="25">
        <f>IF(AND(P3191=W3191,Q3191=X3191),1,0)</f>
        <v>1</v>
      </c>
      <c r="AA3191" s="25" t="str">
        <f>IF(Z3191=0,"",IF(ISBLANK(VLOOKUP(A3191,Database!A:AA,22,FALSE)),"",VLOOKUP(A3191,Database!A:AA,22,FALSE)))</f>
        <v>Exact</v>
      </c>
      <c r="AB3191" s="25">
        <f ca="1">IFERROR(IF(AND(Y3191&lt;&gt;"",OR(V3191="Terminé",V3191="En cours")),VLOOKUP(AA3191,Setup_ScoreExactBonus!A:D,4,FALSE),0),0)</f>
        <v>0</v>
      </c>
      <c r="AC3191" s="31" t="str">
        <f t="shared" ca="1" si="11"/>
        <v/>
      </c>
      <c r="AD3191" s="31">
        <f ca="1">SUMIFS(AC$2:AC3191,D$2:D3191,D3191)*IF(R3191=0,1,2)</f>
        <v>0</v>
      </c>
    </row>
    <row r="3192" spans="1:30" x14ac:dyDescent="0.35">
      <c r="A3192" s="31">
        <f>IF(ISBLANK(B3192),"",COUNTIF(B$2:B3192,B3192))-1</f>
        <v>81</v>
      </c>
      <c r="B3192" s="31">
        <v>32</v>
      </c>
      <c r="C3192" s="10">
        <f>VLOOKUP($A3192,Database!$A:$Y,7,FALSE)</f>
        <v>46204.916666666664</v>
      </c>
      <c r="D3192" s="31" t="str">
        <f>VLOOKUP(Pronostics!$B3192,Setup_MPP!$A:$G,3,FALSE)</f>
        <v>Joueur32</v>
      </c>
      <c r="E3192" s="31" t="str">
        <f>VLOOKUP(Pronostics!$B3192,Setup_MPP!$A:$G,2,FALSE)</f>
        <v>Joueur32</v>
      </c>
      <c r="F3192" s="31" t="str">
        <f>VLOOKUP($B3192,Setup_MPP!$A:$E,4,FALSE)</f>
        <v>#D5D5D5</v>
      </c>
      <c r="G3192" s="31" t="str">
        <f>VLOOKUP($B3192,Setup_MPP!$A:$E,5,FALSE)</f>
        <v>#727272</v>
      </c>
      <c r="H3192" s="31" t="str">
        <f>IFERROR(IF(AND(A3192&gt;=1,A3192&lt;=104),VLOOKUP($A3192,Location!$A:$J,6,FALSE),IF(A3192=0,"Avant l'ouverture",IF(OR(A3192=105,A3192=106),"Bonus"))),"")</f>
        <v>1/16 Finale</v>
      </c>
      <c r="I3192" s="31" t="str">
        <f>IF(LEFT(H3192,4)="Tour",VLOOKUP(A3192,Database!$A:$C,3,FALSE),"")</f>
        <v/>
      </c>
      <c r="J3192" s="31" t="str">
        <f>VLOOKUP($A3192,Location!$A:$J,7,FALSE)</f>
        <v>TBD</v>
      </c>
      <c r="K3192" s="31" t="str">
        <f>IFERROR(VLOOKUP(J3192,Setup_Team!$B:$C,2,FALSE), "TDB")</f>
        <v>TDB</v>
      </c>
      <c r="L3192" s="31" t="str">
        <f>VLOOKUP($A3192,Location!$A:$J,8,FALSE)</f>
        <v>TBD</v>
      </c>
      <c r="M3192" s="31" t="str">
        <f>IFERROR(VLOOKUP(L3192,Setup_Team!$B:$C,2,FALSE), "TDB")</f>
        <v>TDB</v>
      </c>
      <c r="N3192" s="31" t="str">
        <f>VLOOKUP($A3192,Location!$A:$J,9,FALSE)</f>
        <v>Seattle</v>
      </c>
      <c r="O3192" s="31" t="str">
        <f>VLOOKUP($A3192,Location!$A:$J,10,FALSE)</f>
        <v>Lumen Field</v>
      </c>
      <c r="R3192" s="31">
        <v>0</v>
      </c>
      <c r="S3192" s="25">
        <f>VLOOKUP($A3192,Database!$A:$Y,10,FALSE)</f>
        <v>0</v>
      </c>
      <c r="T3192" s="25">
        <f>VLOOKUP($A3192,Database!$A:$Y,11,FALSE)</f>
        <v>0</v>
      </c>
      <c r="U3192" s="25">
        <f>VLOOKUP($A3192,Database!$A:$Y,12,FALSE)</f>
        <v>0</v>
      </c>
      <c r="V3192" s="25" t="str">
        <f>VLOOKUP(A3192,Database!A:M,13,FALSE)</f>
        <v>À venir</v>
      </c>
      <c r="W3192" s="25" t="str">
        <f>VLOOKUP($A3192,Database!$A:$Y,20,FALSE)</f>
        <v/>
      </c>
      <c r="X3192" s="25" t="str">
        <f>VLOOKUP($A3192,Database!$A:$Y,21,FALSE)</f>
        <v/>
      </c>
      <c r="Y3192" s="25" t="str">
        <f ca="1">IF(C3192&lt;NOW(),IF(AND(P3192&gt;Q3192,W3192&gt;X3192),S3192,IF(AND(P3192=Q3192,W3192=X3192),T3192,IF(AND(P3192&lt;Q3192,W3192&lt;X3192),U3192,0))),"")</f>
        <v/>
      </c>
      <c r="Z3192" s="25">
        <f>IF(AND(P3192=W3192,Q3192=X3192),1,0)</f>
        <v>1</v>
      </c>
      <c r="AA3192" s="25" t="str">
        <f>IF(Z3192=0,"",IF(ISBLANK(VLOOKUP(A3192,Database!A:AA,22,FALSE)),"",VLOOKUP(A3192,Database!A:AA,22,FALSE)))</f>
        <v>Exact</v>
      </c>
      <c r="AB3192" s="25">
        <f ca="1">IFERROR(IF(AND(Y3192&lt;&gt;"",OR(V3192="Terminé",V3192="En cours")),VLOOKUP(AA3192,Setup_ScoreExactBonus!A:D,4,FALSE),0),0)</f>
        <v>0</v>
      </c>
      <c r="AC3192" s="31" t="str">
        <f t="shared" ca="1" si="11"/>
        <v/>
      </c>
      <c r="AD3192" s="31">
        <f ca="1">SUMIFS(AC$2:AC3192,D$2:D3192,D3192)*IF(R3192=0,1,2)</f>
        <v>0</v>
      </c>
    </row>
    <row r="3193" spans="1:30" x14ac:dyDescent="0.35">
      <c r="A3193" s="31">
        <f>IF(ISBLANK(B3193),"",COUNTIF(B$2:B3193,B3193))-1</f>
        <v>81</v>
      </c>
      <c r="B3193" s="31">
        <v>33</v>
      </c>
      <c r="C3193" s="10">
        <f>VLOOKUP($A3193,Database!$A:$Y,7,FALSE)</f>
        <v>46204.916666666664</v>
      </c>
      <c r="D3193" s="31" t="str">
        <f>VLOOKUP(Pronostics!$B3193,Setup_MPP!$A:$G,3,FALSE)</f>
        <v>Joueur33</v>
      </c>
      <c r="E3193" s="31" t="str">
        <f>VLOOKUP(Pronostics!$B3193,Setup_MPP!$A:$G,2,FALSE)</f>
        <v>Joueur33</v>
      </c>
      <c r="F3193" s="31" t="str">
        <f>VLOOKUP($B3193,Setup_MPP!$A:$E,4,FALSE)</f>
        <v>#D5D5D5</v>
      </c>
      <c r="G3193" s="31" t="str">
        <f>VLOOKUP($B3193,Setup_MPP!$A:$E,5,FALSE)</f>
        <v>#727272</v>
      </c>
      <c r="H3193" s="31" t="str">
        <f>IFERROR(IF(AND(A3193&gt;=1,A3193&lt;=104),VLOOKUP($A3193,Location!$A:$J,6,FALSE),IF(A3193=0,"Avant l'ouverture",IF(OR(A3193=105,A3193=106),"Bonus"))),"")</f>
        <v>1/16 Finale</v>
      </c>
      <c r="I3193" s="31" t="str">
        <f>IF(LEFT(H3193,4)="Tour",VLOOKUP(A3193,Database!$A:$C,3,FALSE),"")</f>
        <v/>
      </c>
      <c r="J3193" s="31" t="str">
        <f>VLOOKUP($A3193,Location!$A:$J,7,FALSE)</f>
        <v>TBD</v>
      </c>
      <c r="K3193" s="31" t="str">
        <f>IFERROR(VLOOKUP(J3193,Setup_Team!$B:$C,2,FALSE), "TDB")</f>
        <v>TDB</v>
      </c>
      <c r="L3193" s="31" t="str">
        <f>VLOOKUP($A3193,Location!$A:$J,8,FALSE)</f>
        <v>TBD</v>
      </c>
      <c r="M3193" s="31" t="str">
        <f>IFERROR(VLOOKUP(L3193,Setup_Team!$B:$C,2,FALSE), "TDB")</f>
        <v>TDB</v>
      </c>
      <c r="N3193" s="31" t="str">
        <f>VLOOKUP($A3193,Location!$A:$J,9,FALSE)</f>
        <v>Seattle</v>
      </c>
      <c r="O3193" s="31" t="str">
        <f>VLOOKUP($A3193,Location!$A:$J,10,FALSE)</f>
        <v>Lumen Field</v>
      </c>
      <c r="R3193" s="31">
        <v>0</v>
      </c>
      <c r="S3193" s="25">
        <f>VLOOKUP($A3193,Database!$A:$Y,10,FALSE)</f>
        <v>0</v>
      </c>
      <c r="T3193" s="25">
        <f>VLOOKUP($A3193,Database!$A:$Y,11,FALSE)</f>
        <v>0</v>
      </c>
      <c r="U3193" s="25">
        <f>VLOOKUP($A3193,Database!$A:$Y,12,FALSE)</f>
        <v>0</v>
      </c>
      <c r="V3193" s="25" t="str">
        <f>VLOOKUP(A3193,Database!A:M,13,FALSE)</f>
        <v>À venir</v>
      </c>
      <c r="W3193" s="25" t="str">
        <f>VLOOKUP($A3193,Database!$A:$Y,20,FALSE)</f>
        <v/>
      </c>
      <c r="X3193" s="25" t="str">
        <f>VLOOKUP($A3193,Database!$A:$Y,21,FALSE)</f>
        <v/>
      </c>
      <c r="Y3193" s="25" t="str">
        <f ca="1">IF(C3193&lt;NOW(),IF(AND(P3193&gt;Q3193,W3193&gt;X3193),S3193,IF(AND(P3193=Q3193,W3193=X3193),T3193,IF(AND(P3193&lt;Q3193,W3193&lt;X3193),U3193,0))),"")</f>
        <v/>
      </c>
      <c r="Z3193" s="25">
        <f>IF(AND(P3193=W3193,Q3193=X3193),1,0)</f>
        <v>1</v>
      </c>
      <c r="AA3193" s="25" t="str">
        <f>IF(Z3193=0,"",IF(ISBLANK(VLOOKUP(A3193,Database!A:AA,22,FALSE)),"",VLOOKUP(A3193,Database!A:AA,22,FALSE)))</f>
        <v>Exact</v>
      </c>
      <c r="AB3193" s="25">
        <f ca="1">IFERROR(IF(AND(Y3193&lt;&gt;"",OR(V3193="Terminé",V3193="En cours")),VLOOKUP(AA3193,Setup_ScoreExactBonus!A:D,4,FALSE),0),0)</f>
        <v>0</v>
      </c>
      <c r="AC3193" s="31" t="str">
        <f t="shared" ca="1" si="11"/>
        <v/>
      </c>
      <c r="AD3193" s="31">
        <f ca="1">SUMIFS(AC$2:AC3193,D$2:D3193,D3193)*IF(R3193=0,1,2)</f>
        <v>0</v>
      </c>
    </row>
    <row r="3194" spans="1:30" x14ac:dyDescent="0.35">
      <c r="A3194" s="31">
        <f>IF(ISBLANK(B3194),"",COUNTIF(B$2:B3194,B3194))-1</f>
        <v>81</v>
      </c>
      <c r="B3194" s="31">
        <v>34</v>
      </c>
      <c r="C3194" s="10">
        <f>VLOOKUP($A3194,Database!$A:$Y,7,FALSE)</f>
        <v>46204.916666666664</v>
      </c>
      <c r="D3194" s="31" t="str">
        <f>VLOOKUP(Pronostics!$B3194,Setup_MPP!$A:$G,3,FALSE)</f>
        <v>Joueur34</v>
      </c>
      <c r="E3194" s="31" t="str">
        <f>VLOOKUP(Pronostics!$B3194,Setup_MPP!$A:$G,2,FALSE)</f>
        <v>Joueur34</v>
      </c>
      <c r="F3194" s="31" t="str">
        <f>VLOOKUP($B3194,Setup_MPP!$A:$E,4,FALSE)</f>
        <v>#D5D5D5</v>
      </c>
      <c r="G3194" s="31" t="str">
        <f>VLOOKUP($B3194,Setup_MPP!$A:$E,5,FALSE)</f>
        <v>#727272</v>
      </c>
      <c r="H3194" s="31" t="str">
        <f>IFERROR(IF(AND(A3194&gt;=1,A3194&lt;=104),VLOOKUP($A3194,Location!$A:$J,6,FALSE),IF(A3194=0,"Avant l'ouverture",IF(OR(A3194=105,A3194=106),"Bonus"))),"")</f>
        <v>1/16 Finale</v>
      </c>
      <c r="I3194" s="31" t="str">
        <f>IF(LEFT(H3194,4)="Tour",VLOOKUP(A3194,Database!$A:$C,3,FALSE),"")</f>
        <v/>
      </c>
      <c r="J3194" s="31" t="str">
        <f>VLOOKUP($A3194,Location!$A:$J,7,FALSE)</f>
        <v>TBD</v>
      </c>
      <c r="K3194" s="31" t="str">
        <f>IFERROR(VLOOKUP(J3194,Setup_Team!$B:$C,2,FALSE), "TDB")</f>
        <v>TDB</v>
      </c>
      <c r="L3194" s="31" t="str">
        <f>VLOOKUP($A3194,Location!$A:$J,8,FALSE)</f>
        <v>TBD</v>
      </c>
      <c r="M3194" s="31" t="str">
        <f>IFERROR(VLOOKUP(L3194,Setup_Team!$B:$C,2,FALSE), "TDB")</f>
        <v>TDB</v>
      </c>
      <c r="N3194" s="31" t="str">
        <f>VLOOKUP($A3194,Location!$A:$J,9,FALSE)</f>
        <v>Seattle</v>
      </c>
      <c r="O3194" s="31" t="str">
        <f>VLOOKUP($A3194,Location!$A:$J,10,FALSE)</f>
        <v>Lumen Field</v>
      </c>
      <c r="R3194" s="31">
        <v>0</v>
      </c>
      <c r="S3194" s="25">
        <f>VLOOKUP($A3194,Database!$A:$Y,10,FALSE)</f>
        <v>0</v>
      </c>
      <c r="T3194" s="25">
        <f>VLOOKUP($A3194,Database!$A:$Y,11,FALSE)</f>
        <v>0</v>
      </c>
      <c r="U3194" s="25">
        <f>VLOOKUP($A3194,Database!$A:$Y,12,FALSE)</f>
        <v>0</v>
      </c>
      <c r="V3194" s="25" t="str">
        <f>VLOOKUP(A3194,Database!A:M,13,FALSE)</f>
        <v>À venir</v>
      </c>
      <c r="W3194" s="25" t="str">
        <f>VLOOKUP($A3194,Database!$A:$Y,20,FALSE)</f>
        <v/>
      </c>
      <c r="X3194" s="25" t="str">
        <f>VLOOKUP($A3194,Database!$A:$Y,21,FALSE)</f>
        <v/>
      </c>
      <c r="Y3194" s="25" t="str">
        <f ca="1">IF(C3194&lt;NOW(),IF(AND(P3194&gt;Q3194,W3194&gt;X3194),S3194,IF(AND(P3194=Q3194,W3194=X3194),T3194,IF(AND(P3194&lt;Q3194,W3194&lt;X3194),U3194,0))),"")</f>
        <v/>
      </c>
      <c r="Z3194" s="25">
        <f>IF(AND(P3194=W3194,Q3194=X3194),1,0)</f>
        <v>1</v>
      </c>
      <c r="AA3194" s="25" t="str">
        <f>IF(Z3194=0,"",IF(ISBLANK(VLOOKUP(A3194,Database!A:AA,22,FALSE)),"",VLOOKUP(A3194,Database!A:AA,22,FALSE)))</f>
        <v>Exact</v>
      </c>
      <c r="AB3194" s="25">
        <f ca="1">IFERROR(IF(AND(Y3194&lt;&gt;"",OR(V3194="Terminé",V3194="En cours")),VLOOKUP(AA3194,Setup_ScoreExactBonus!A:D,4,FALSE),0),0)</f>
        <v>0</v>
      </c>
      <c r="AC3194" s="31" t="str">
        <f t="shared" ca="1" si="11"/>
        <v/>
      </c>
      <c r="AD3194" s="31">
        <f ca="1">SUMIFS(AC$2:AC3194,D$2:D3194,D3194)*IF(R3194=0,1,2)</f>
        <v>0</v>
      </c>
    </row>
    <row r="3195" spans="1:30" x14ac:dyDescent="0.35">
      <c r="A3195" s="31">
        <f>IF(ISBLANK(B3195),"",COUNTIF(B$2:B3195,B3195))-1</f>
        <v>81</v>
      </c>
      <c r="B3195" s="31">
        <v>35</v>
      </c>
      <c r="C3195" s="10">
        <f>VLOOKUP($A3195,Database!$A:$Y,7,FALSE)</f>
        <v>46204.916666666664</v>
      </c>
      <c r="D3195" s="31" t="str">
        <f>VLOOKUP(Pronostics!$B3195,Setup_MPP!$A:$G,3,FALSE)</f>
        <v>Joueur35</v>
      </c>
      <c r="E3195" s="31" t="str">
        <f>VLOOKUP(Pronostics!$B3195,Setup_MPP!$A:$G,2,FALSE)</f>
        <v>Joueur35</v>
      </c>
      <c r="F3195" s="31" t="str">
        <f>VLOOKUP($B3195,Setup_MPP!$A:$E,4,FALSE)</f>
        <v>#D5D5D5</v>
      </c>
      <c r="G3195" s="31" t="str">
        <f>VLOOKUP($B3195,Setup_MPP!$A:$E,5,FALSE)</f>
        <v>#727272</v>
      </c>
      <c r="H3195" s="31" t="str">
        <f>IFERROR(IF(AND(A3195&gt;=1,A3195&lt;=104),VLOOKUP($A3195,Location!$A:$J,6,FALSE),IF(A3195=0,"Avant l'ouverture",IF(OR(A3195=105,A3195=106),"Bonus"))),"")</f>
        <v>1/16 Finale</v>
      </c>
      <c r="I3195" s="31" t="str">
        <f>IF(LEFT(H3195,4)="Tour",VLOOKUP(A3195,Database!$A:$C,3,FALSE),"")</f>
        <v/>
      </c>
      <c r="J3195" s="31" t="str">
        <f>VLOOKUP($A3195,Location!$A:$J,7,FALSE)</f>
        <v>TBD</v>
      </c>
      <c r="K3195" s="31" t="str">
        <f>IFERROR(VLOOKUP(J3195,Setup_Team!$B:$C,2,FALSE), "TDB")</f>
        <v>TDB</v>
      </c>
      <c r="L3195" s="31" t="str">
        <f>VLOOKUP($A3195,Location!$A:$J,8,FALSE)</f>
        <v>TBD</v>
      </c>
      <c r="M3195" s="31" t="str">
        <f>IFERROR(VLOOKUP(L3195,Setup_Team!$B:$C,2,FALSE), "TDB")</f>
        <v>TDB</v>
      </c>
      <c r="N3195" s="31" t="str">
        <f>VLOOKUP($A3195,Location!$A:$J,9,FALSE)</f>
        <v>Seattle</v>
      </c>
      <c r="O3195" s="31" t="str">
        <f>VLOOKUP($A3195,Location!$A:$J,10,FALSE)</f>
        <v>Lumen Field</v>
      </c>
      <c r="R3195" s="31">
        <v>0</v>
      </c>
      <c r="S3195" s="25">
        <f>VLOOKUP($A3195,Database!$A:$Y,10,FALSE)</f>
        <v>0</v>
      </c>
      <c r="T3195" s="25">
        <f>VLOOKUP($A3195,Database!$A:$Y,11,FALSE)</f>
        <v>0</v>
      </c>
      <c r="U3195" s="25">
        <f>VLOOKUP($A3195,Database!$A:$Y,12,FALSE)</f>
        <v>0</v>
      </c>
      <c r="V3195" s="25" t="str">
        <f>VLOOKUP(A3195,Database!A:M,13,FALSE)</f>
        <v>À venir</v>
      </c>
      <c r="W3195" s="25" t="str">
        <f>VLOOKUP($A3195,Database!$A:$Y,20,FALSE)</f>
        <v/>
      </c>
      <c r="X3195" s="25" t="str">
        <f>VLOOKUP($A3195,Database!$A:$Y,21,FALSE)</f>
        <v/>
      </c>
      <c r="Y3195" s="25" t="str">
        <f ca="1">IF(C3195&lt;NOW(),IF(AND(P3195&gt;Q3195,W3195&gt;X3195),S3195,IF(AND(P3195=Q3195,W3195=X3195),T3195,IF(AND(P3195&lt;Q3195,W3195&lt;X3195),U3195,0))),"")</f>
        <v/>
      </c>
      <c r="Z3195" s="25">
        <f>IF(AND(P3195=W3195,Q3195=X3195),1,0)</f>
        <v>1</v>
      </c>
      <c r="AA3195" s="25" t="str">
        <f>IF(Z3195=0,"",IF(ISBLANK(VLOOKUP(A3195,Database!A:AA,22,FALSE)),"",VLOOKUP(A3195,Database!A:AA,22,FALSE)))</f>
        <v>Exact</v>
      </c>
      <c r="AB3195" s="25">
        <f ca="1">IFERROR(IF(AND(Y3195&lt;&gt;"",OR(V3195="Terminé",V3195="En cours")),VLOOKUP(AA3195,Setup_ScoreExactBonus!A:D,4,FALSE),0),0)</f>
        <v>0</v>
      </c>
      <c r="AC3195" s="31" t="str">
        <f t="shared" ca="1" si="11"/>
        <v/>
      </c>
      <c r="AD3195" s="31">
        <f ca="1">SUMIFS(AC$2:AC3195,D$2:D3195,D3195)*IF(R3195=0,1,2)</f>
        <v>0</v>
      </c>
    </row>
    <row r="3196" spans="1:30" x14ac:dyDescent="0.35">
      <c r="A3196" s="31">
        <f>IF(ISBLANK(B3196),"",COUNTIF(B$2:B3196,B3196))-1</f>
        <v>81</v>
      </c>
      <c r="B3196" s="31">
        <v>36</v>
      </c>
      <c r="C3196" s="10">
        <f>VLOOKUP($A3196,Database!$A:$Y,7,FALSE)</f>
        <v>46204.916666666664</v>
      </c>
      <c r="D3196" s="31" t="str">
        <f>VLOOKUP(Pronostics!$B3196,Setup_MPP!$A:$G,3,FALSE)</f>
        <v>Joueur36</v>
      </c>
      <c r="E3196" s="31" t="str">
        <f>VLOOKUP(Pronostics!$B3196,Setup_MPP!$A:$G,2,FALSE)</f>
        <v>Joueur36</v>
      </c>
      <c r="F3196" s="31" t="str">
        <f>VLOOKUP($B3196,Setup_MPP!$A:$E,4,FALSE)</f>
        <v>#D5D5D5</v>
      </c>
      <c r="G3196" s="31" t="str">
        <f>VLOOKUP($B3196,Setup_MPP!$A:$E,5,FALSE)</f>
        <v>#727272</v>
      </c>
      <c r="H3196" s="31" t="str">
        <f>IFERROR(IF(AND(A3196&gt;=1,A3196&lt;=104),VLOOKUP($A3196,Location!$A:$J,6,FALSE),IF(A3196=0,"Avant l'ouverture",IF(OR(A3196=105,A3196=106),"Bonus"))),"")</f>
        <v>1/16 Finale</v>
      </c>
      <c r="I3196" s="31" t="str">
        <f>IF(LEFT(H3196,4)="Tour",VLOOKUP(A3196,Database!$A:$C,3,FALSE),"")</f>
        <v/>
      </c>
      <c r="J3196" s="31" t="str">
        <f>VLOOKUP($A3196,Location!$A:$J,7,FALSE)</f>
        <v>TBD</v>
      </c>
      <c r="K3196" s="31" t="str">
        <f>IFERROR(VLOOKUP(J3196,Setup_Team!$B:$C,2,FALSE), "TDB")</f>
        <v>TDB</v>
      </c>
      <c r="L3196" s="31" t="str">
        <f>VLOOKUP($A3196,Location!$A:$J,8,FALSE)</f>
        <v>TBD</v>
      </c>
      <c r="M3196" s="31" t="str">
        <f>IFERROR(VLOOKUP(L3196,Setup_Team!$B:$C,2,FALSE), "TDB")</f>
        <v>TDB</v>
      </c>
      <c r="N3196" s="31" t="str">
        <f>VLOOKUP($A3196,Location!$A:$J,9,FALSE)</f>
        <v>Seattle</v>
      </c>
      <c r="O3196" s="31" t="str">
        <f>VLOOKUP($A3196,Location!$A:$J,10,FALSE)</f>
        <v>Lumen Field</v>
      </c>
      <c r="R3196" s="31">
        <v>0</v>
      </c>
      <c r="S3196" s="25">
        <f>VLOOKUP($A3196,Database!$A:$Y,10,FALSE)</f>
        <v>0</v>
      </c>
      <c r="T3196" s="25">
        <f>VLOOKUP($A3196,Database!$A:$Y,11,FALSE)</f>
        <v>0</v>
      </c>
      <c r="U3196" s="25">
        <f>VLOOKUP($A3196,Database!$A:$Y,12,FALSE)</f>
        <v>0</v>
      </c>
      <c r="V3196" s="25" t="str">
        <f>VLOOKUP(A3196,Database!A:M,13,FALSE)</f>
        <v>À venir</v>
      </c>
      <c r="W3196" s="25" t="str">
        <f>VLOOKUP($A3196,Database!$A:$Y,20,FALSE)</f>
        <v/>
      </c>
      <c r="X3196" s="25" t="str">
        <f>VLOOKUP($A3196,Database!$A:$Y,21,FALSE)</f>
        <v/>
      </c>
      <c r="Y3196" s="25" t="str">
        <f ca="1">IF(C3196&lt;NOW(),IF(AND(P3196&gt;Q3196,W3196&gt;X3196),S3196,IF(AND(P3196=Q3196,W3196=X3196),T3196,IF(AND(P3196&lt;Q3196,W3196&lt;X3196),U3196,0))),"")</f>
        <v/>
      </c>
      <c r="Z3196" s="25">
        <f>IF(AND(P3196=W3196,Q3196=X3196),1,0)</f>
        <v>1</v>
      </c>
      <c r="AA3196" s="25" t="str">
        <f>IF(Z3196=0,"",IF(ISBLANK(VLOOKUP(A3196,Database!A:AA,22,FALSE)),"",VLOOKUP(A3196,Database!A:AA,22,FALSE)))</f>
        <v>Exact</v>
      </c>
      <c r="AB3196" s="25">
        <f ca="1">IFERROR(IF(AND(Y3196&lt;&gt;"",OR(V3196="Terminé",V3196="En cours")),VLOOKUP(AA3196,Setup_ScoreExactBonus!A:D,4,FALSE),0),0)</f>
        <v>0</v>
      </c>
      <c r="AC3196" s="31" t="str">
        <f t="shared" ca="1" si="11"/>
        <v/>
      </c>
      <c r="AD3196" s="31">
        <f ca="1">SUMIFS(AC$2:AC3196,D$2:D3196,D3196)*IF(R3196=0,1,2)</f>
        <v>0</v>
      </c>
    </row>
    <row r="3197" spans="1:30" x14ac:dyDescent="0.35">
      <c r="A3197" s="31">
        <f>IF(ISBLANK(B3197),"",COUNTIF(B$2:B3197,B3197))-1</f>
        <v>81</v>
      </c>
      <c r="B3197" s="31">
        <v>37</v>
      </c>
      <c r="C3197" s="10">
        <f>VLOOKUP($A3197,Database!$A:$Y,7,FALSE)</f>
        <v>46204.916666666664</v>
      </c>
      <c r="D3197" s="31" t="str">
        <f>VLOOKUP(Pronostics!$B3197,Setup_MPP!$A:$G,3,FALSE)</f>
        <v>Joueur37</v>
      </c>
      <c r="E3197" s="31" t="str">
        <f>VLOOKUP(Pronostics!$B3197,Setup_MPP!$A:$G,2,FALSE)</f>
        <v>Joueur37</v>
      </c>
      <c r="F3197" s="31" t="str">
        <f>VLOOKUP($B3197,Setup_MPP!$A:$E,4,FALSE)</f>
        <v>#D5D5D5</v>
      </c>
      <c r="G3197" s="31" t="str">
        <f>VLOOKUP($B3197,Setup_MPP!$A:$E,5,FALSE)</f>
        <v>#727272</v>
      </c>
      <c r="H3197" s="31" t="str">
        <f>IFERROR(IF(AND(A3197&gt;=1,A3197&lt;=104),VLOOKUP($A3197,Location!$A:$J,6,FALSE),IF(A3197=0,"Avant l'ouverture",IF(OR(A3197=105,A3197=106),"Bonus"))),"")</f>
        <v>1/16 Finale</v>
      </c>
      <c r="I3197" s="31" t="str">
        <f>IF(LEFT(H3197,4)="Tour",VLOOKUP(A3197,Database!$A:$C,3,FALSE),"")</f>
        <v/>
      </c>
      <c r="J3197" s="31" t="str">
        <f>VLOOKUP($A3197,Location!$A:$J,7,FALSE)</f>
        <v>TBD</v>
      </c>
      <c r="K3197" s="31" t="str">
        <f>IFERROR(VLOOKUP(J3197,Setup_Team!$B:$C,2,FALSE), "TDB")</f>
        <v>TDB</v>
      </c>
      <c r="L3197" s="31" t="str">
        <f>VLOOKUP($A3197,Location!$A:$J,8,FALSE)</f>
        <v>TBD</v>
      </c>
      <c r="M3197" s="31" t="str">
        <f>IFERROR(VLOOKUP(L3197,Setup_Team!$B:$C,2,FALSE), "TDB")</f>
        <v>TDB</v>
      </c>
      <c r="N3197" s="31" t="str">
        <f>VLOOKUP($A3197,Location!$A:$J,9,FALSE)</f>
        <v>Seattle</v>
      </c>
      <c r="O3197" s="31" t="str">
        <f>VLOOKUP($A3197,Location!$A:$J,10,FALSE)</f>
        <v>Lumen Field</v>
      </c>
      <c r="R3197" s="31">
        <v>0</v>
      </c>
      <c r="S3197" s="25">
        <f>VLOOKUP($A3197,Database!$A:$Y,10,FALSE)</f>
        <v>0</v>
      </c>
      <c r="T3197" s="25">
        <f>VLOOKUP($A3197,Database!$A:$Y,11,FALSE)</f>
        <v>0</v>
      </c>
      <c r="U3197" s="25">
        <f>VLOOKUP($A3197,Database!$A:$Y,12,FALSE)</f>
        <v>0</v>
      </c>
      <c r="V3197" s="25" t="str">
        <f>VLOOKUP(A3197,Database!A:M,13,FALSE)</f>
        <v>À venir</v>
      </c>
      <c r="W3197" s="25" t="str">
        <f>VLOOKUP($A3197,Database!$A:$Y,20,FALSE)</f>
        <v/>
      </c>
      <c r="X3197" s="25" t="str">
        <f>VLOOKUP($A3197,Database!$A:$Y,21,FALSE)</f>
        <v/>
      </c>
      <c r="Y3197" s="25" t="str">
        <f ca="1">IF(C3197&lt;NOW(),IF(AND(P3197&gt;Q3197,W3197&gt;X3197),S3197,IF(AND(P3197=Q3197,W3197=X3197),T3197,IF(AND(P3197&lt;Q3197,W3197&lt;X3197),U3197,0))),"")</f>
        <v/>
      </c>
      <c r="Z3197" s="25">
        <f>IF(AND(P3197=W3197,Q3197=X3197),1,0)</f>
        <v>1</v>
      </c>
      <c r="AA3197" s="25" t="str">
        <f>IF(Z3197=0,"",IF(ISBLANK(VLOOKUP(A3197,Database!A:AA,22,FALSE)),"",VLOOKUP(A3197,Database!A:AA,22,FALSE)))</f>
        <v>Exact</v>
      </c>
      <c r="AB3197" s="25">
        <f ca="1">IFERROR(IF(AND(Y3197&lt;&gt;"",OR(V3197="Terminé",V3197="En cours")),VLOOKUP(AA3197,Setup_ScoreExactBonus!A:D,4,FALSE),0),0)</f>
        <v>0</v>
      </c>
      <c r="AC3197" s="31" t="str">
        <f t="shared" ca="1" si="11"/>
        <v/>
      </c>
      <c r="AD3197" s="31">
        <f ca="1">SUMIFS(AC$2:AC3197,D$2:D3197,D3197)*IF(R3197=0,1,2)</f>
        <v>0</v>
      </c>
    </row>
    <row r="3198" spans="1:30" x14ac:dyDescent="0.35">
      <c r="A3198" s="31">
        <f>IF(ISBLANK(B3198),"",COUNTIF(B$2:B3198,B3198))-1</f>
        <v>81</v>
      </c>
      <c r="B3198" s="31">
        <v>38</v>
      </c>
      <c r="C3198" s="10">
        <f>VLOOKUP($A3198,Database!$A:$Y,7,FALSE)</f>
        <v>46204.916666666664</v>
      </c>
      <c r="D3198" s="31" t="str">
        <f>VLOOKUP(Pronostics!$B3198,Setup_MPP!$A:$G,3,FALSE)</f>
        <v>Joueur38</v>
      </c>
      <c r="E3198" s="31" t="str">
        <f>VLOOKUP(Pronostics!$B3198,Setup_MPP!$A:$G,2,FALSE)</f>
        <v>Joueur38</v>
      </c>
      <c r="F3198" s="31" t="str">
        <f>VLOOKUP($B3198,Setup_MPP!$A:$E,4,FALSE)</f>
        <v>#D5D5D5</v>
      </c>
      <c r="G3198" s="31" t="str">
        <f>VLOOKUP($B3198,Setup_MPP!$A:$E,5,FALSE)</f>
        <v>#727272</v>
      </c>
      <c r="H3198" s="31" t="str">
        <f>IFERROR(IF(AND(A3198&gt;=1,A3198&lt;=104),VLOOKUP($A3198,Location!$A:$J,6,FALSE),IF(A3198=0,"Avant l'ouverture",IF(OR(A3198=105,A3198=106),"Bonus"))),"")</f>
        <v>1/16 Finale</v>
      </c>
      <c r="I3198" s="31" t="str">
        <f>IF(LEFT(H3198,4)="Tour",VLOOKUP(A3198,Database!$A:$C,3,FALSE),"")</f>
        <v/>
      </c>
      <c r="J3198" s="31" t="str">
        <f>VLOOKUP($A3198,Location!$A:$J,7,FALSE)</f>
        <v>TBD</v>
      </c>
      <c r="K3198" s="31" t="str">
        <f>IFERROR(VLOOKUP(J3198,Setup_Team!$B:$C,2,FALSE), "TDB")</f>
        <v>TDB</v>
      </c>
      <c r="L3198" s="31" t="str">
        <f>VLOOKUP($A3198,Location!$A:$J,8,FALSE)</f>
        <v>TBD</v>
      </c>
      <c r="M3198" s="31" t="str">
        <f>IFERROR(VLOOKUP(L3198,Setup_Team!$B:$C,2,FALSE), "TDB")</f>
        <v>TDB</v>
      </c>
      <c r="N3198" s="31" t="str">
        <f>VLOOKUP($A3198,Location!$A:$J,9,FALSE)</f>
        <v>Seattle</v>
      </c>
      <c r="O3198" s="31" t="str">
        <f>VLOOKUP($A3198,Location!$A:$J,10,FALSE)</f>
        <v>Lumen Field</v>
      </c>
      <c r="R3198" s="31">
        <v>0</v>
      </c>
      <c r="S3198" s="25">
        <f>VLOOKUP($A3198,Database!$A:$Y,10,FALSE)</f>
        <v>0</v>
      </c>
      <c r="T3198" s="25">
        <f>VLOOKUP($A3198,Database!$A:$Y,11,FALSE)</f>
        <v>0</v>
      </c>
      <c r="U3198" s="25">
        <f>VLOOKUP($A3198,Database!$A:$Y,12,FALSE)</f>
        <v>0</v>
      </c>
      <c r="V3198" s="25" t="str">
        <f>VLOOKUP(A3198,Database!A:M,13,FALSE)</f>
        <v>À venir</v>
      </c>
      <c r="W3198" s="25" t="str">
        <f>VLOOKUP($A3198,Database!$A:$Y,20,FALSE)</f>
        <v/>
      </c>
      <c r="X3198" s="25" t="str">
        <f>VLOOKUP($A3198,Database!$A:$Y,21,FALSE)</f>
        <v/>
      </c>
      <c r="Y3198" s="25" t="str">
        <f ca="1">IF(C3198&lt;NOW(),IF(AND(P3198&gt;Q3198,W3198&gt;X3198),S3198,IF(AND(P3198=Q3198,W3198=X3198),T3198,IF(AND(P3198&lt;Q3198,W3198&lt;X3198),U3198,0))),"")</f>
        <v/>
      </c>
      <c r="Z3198" s="25">
        <f>IF(AND(P3198=W3198,Q3198=X3198),1,0)</f>
        <v>1</v>
      </c>
      <c r="AA3198" s="25" t="str">
        <f>IF(Z3198=0,"",IF(ISBLANK(VLOOKUP(A3198,Database!A:AA,22,FALSE)),"",VLOOKUP(A3198,Database!A:AA,22,FALSE)))</f>
        <v>Exact</v>
      </c>
      <c r="AB3198" s="25">
        <f ca="1">IFERROR(IF(AND(Y3198&lt;&gt;"",OR(V3198="Terminé",V3198="En cours")),VLOOKUP(AA3198,Setup_ScoreExactBonus!A:D,4,FALSE),0),0)</f>
        <v>0</v>
      </c>
      <c r="AC3198" s="31" t="str">
        <f t="shared" ca="1" si="11"/>
        <v/>
      </c>
      <c r="AD3198" s="31">
        <f ca="1">SUMIFS(AC$2:AC3198,D$2:D3198,D3198)*IF(R3198=0,1,2)</f>
        <v>0</v>
      </c>
    </row>
    <row r="3199" spans="1:30" x14ac:dyDescent="0.35">
      <c r="A3199" s="31">
        <f>IF(ISBLANK(B3199),"",COUNTIF(B$2:B3199,B3199))-1</f>
        <v>81</v>
      </c>
      <c r="B3199" s="31">
        <v>39</v>
      </c>
      <c r="C3199" s="10">
        <f>VLOOKUP($A3199,Database!$A:$Y,7,FALSE)</f>
        <v>46204.916666666664</v>
      </c>
      <c r="D3199" s="31" t="str">
        <f>VLOOKUP(Pronostics!$B3199,Setup_MPP!$A:$G,3,FALSE)</f>
        <v>Joueur39</v>
      </c>
      <c r="E3199" s="31" t="str">
        <f>VLOOKUP(Pronostics!$B3199,Setup_MPP!$A:$G,2,FALSE)</f>
        <v>Joueur39</v>
      </c>
      <c r="F3199" s="31" t="str">
        <f>VLOOKUP($B3199,Setup_MPP!$A:$E,4,FALSE)</f>
        <v>#D5D5D5</v>
      </c>
      <c r="G3199" s="31" t="str">
        <f>VLOOKUP($B3199,Setup_MPP!$A:$E,5,FALSE)</f>
        <v>#727272</v>
      </c>
      <c r="H3199" s="31" t="str">
        <f>IFERROR(IF(AND(A3199&gt;=1,A3199&lt;=104),VLOOKUP($A3199,Location!$A:$J,6,FALSE),IF(A3199=0,"Avant l'ouverture",IF(OR(A3199=105,A3199=106),"Bonus"))),"")</f>
        <v>1/16 Finale</v>
      </c>
      <c r="I3199" s="31" t="str">
        <f>IF(LEFT(H3199,4)="Tour",VLOOKUP(A3199,Database!$A:$C,3,FALSE),"")</f>
        <v/>
      </c>
      <c r="J3199" s="31" t="str">
        <f>VLOOKUP($A3199,Location!$A:$J,7,FALSE)</f>
        <v>TBD</v>
      </c>
      <c r="K3199" s="31" t="str">
        <f>IFERROR(VLOOKUP(J3199,Setup_Team!$B:$C,2,FALSE), "TDB")</f>
        <v>TDB</v>
      </c>
      <c r="L3199" s="31" t="str">
        <f>VLOOKUP($A3199,Location!$A:$J,8,FALSE)</f>
        <v>TBD</v>
      </c>
      <c r="M3199" s="31" t="str">
        <f>IFERROR(VLOOKUP(L3199,Setup_Team!$B:$C,2,FALSE), "TDB")</f>
        <v>TDB</v>
      </c>
      <c r="N3199" s="31" t="str">
        <f>VLOOKUP($A3199,Location!$A:$J,9,FALSE)</f>
        <v>Seattle</v>
      </c>
      <c r="O3199" s="31" t="str">
        <f>VLOOKUP($A3199,Location!$A:$J,10,FALSE)</f>
        <v>Lumen Field</v>
      </c>
      <c r="R3199" s="31">
        <v>0</v>
      </c>
      <c r="S3199" s="25">
        <f>VLOOKUP($A3199,Database!$A:$Y,10,FALSE)</f>
        <v>0</v>
      </c>
      <c r="T3199" s="25">
        <f>VLOOKUP($A3199,Database!$A:$Y,11,FALSE)</f>
        <v>0</v>
      </c>
      <c r="U3199" s="25">
        <f>VLOOKUP($A3199,Database!$A:$Y,12,FALSE)</f>
        <v>0</v>
      </c>
      <c r="V3199" s="25" t="str">
        <f>VLOOKUP(A3199,Database!A:M,13,FALSE)</f>
        <v>À venir</v>
      </c>
      <c r="W3199" s="25" t="str">
        <f>VLOOKUP($A3199,Database!$A:$Y,20,FALSE)</f>
        <v/>
      </c>
      <c r="X3199" s="25" t="str">
        <f>VLOOKUP($A3199,Database!$A:$Y,21,FALSE)</f>
        <v/>
      </c>
      <c r="Y3199" s="25" t="str">
        <f ca="1">IF(C3199&lt;NOW(),IF(AND(P3199&gt;Q3199,W3199&gt;X3199),S3199,IF(AND(P3199=Q3199,W3199=X3199),T3199,IF(AND(P3199&lt;Q3199,W3199&lt;X3199),U3199,0))),"")</f>
        <v/>
      </c>
      <c r="Z3199" s="25">
        <f>IF(AND(P3199=W3199,Q3199=X3199),1,0)</f>
        <v>1</v>
      </c>
      <c r="AA3199" s="25" t="str">
        <f>IF(Z3199=0,"",IF(ISBLANK(VLOOKUP(A3199,Database!A:AA,22,FALSE)),"",VLOOKUP(A3199,Database!A:AA,22,FALSE)))</f>
        <v>Exact</v>
      </c>
      <c r="AB3199" s="25">
        <f ca="1">IFERROR(IF(AND(Y3199&lt;&gt;"",OR(V3199="Terminé",V3199="En cours")),VLOOKUP(AA3199,Setup_ScoreExactBonus!A:D,4,FALSE),0),0)</f>
        <v>0</v>
      </c>
      <c r="AC3199" s="31" t="str">
        <f t="shared" ca="1" si="11"/>
        <v/>
      </c>
      <c r="AD3199" s="31">
        <f ca="1">SUMIFS(AC$2:AC3199,D$2:D3199,D3199)*IF(R3199=0,1,2)</f>
        <v>0</v>
      </c>
    </row>
    <row r="3200" spans="1:30" x14ac:dyDescent="0.35">
      <c r="A3200" s="31">
        <f>IF(ISBLANK(B3200),"",COUNTIF(B$2:B3200,B3200))-1</f>
        <v>82</v>
      </c>
      <c r="B3200" s="31">
        <v>1</v>
      </c>
      <c r="C3200" s="10">
        <f>VLOOKUP($A3200,Database!$A:$Y,7,FALSE)</f>
        <v>46205.083333333336</v>
      </c>
      <c r="D3200" s="31" t="str">
        <f>VLOOKUP(Pronostics!$B3200,Setup_MPP!$A:$G,3,FALSE)</f>
        <v>_Nicolas_LM_</v>
      </c>
      <c r="E3200" s="31" t="str">
        <f>VLOOKUP(Pronostics!$B3200,Setup_MPP!$A:$G,2,FALSE)</f>
        <v>Nicolas LE MOUEL</v>
      </c>
      <c r="F3200" s="31" t="str">
        <f>VLOOKUP($B3200,Setup_MPP!$A:$E,4,FALSE)</f>
        <v>#F7C79D</v>
      </c>
      <c r="G3200" s="31" t="str">
        <f>VLOOKUP($B3200,Setup_MPP!$A:$E,5,FALSE)</f>
        <v>#FFBE85</v>
      </c>
      <c r="H3200" s="31" t="str">
        <f>IFERROR(IF(AND(A3200&gt;=1,A3200&lt;=104),VLOOKUP($A3200,Location!$A:$J,6,FALSE),IF(A3200=0,"Avant l'ouverture",IF(OR(A3200=105,A3200=106),"Bonus"))),"")</f>
        <v>1/16 Finale</v>
      </c>
      <c r="I3200" s="31" t="str">
        <f>IF(LEFT(H3200,4)="Tour",VLOOKUP(A3200,Database!$A:$C,3,FALSE),"")</f>
        <v/>
      </c>
      <c r="J3200" s="31" t="str">
        <f>VLOOKUP($A3200,Location!$A:$J,7,FALSE)</f>
        <v>TBD</v>
      </c>
      <c r="K3200" s="31" t="str">
        <f>IFERROR(VLOOKUP(J3200,Setup_Team!$B:$C,2,FALSE), "TDB")</f>
        <v>TDB</v>
      </c>
      <c r="L3200" s="31" t="str">
        <f>VLOOKUP($A3200,Location!$A:$J,8,FALSE)</f>
        <v>TBD</v>
      </c>
      <c r="M3200" s="31" t="str">
        <f>IFERROR(VLOOKUP(L3200,Setup_Team!$B:$C,2,FALSE), "TDB")</f>
        <v>TDB</v>
      </c>
      <c r="N3200" s="31" t="str">
        <f>VLOOKUP($A3200,Location!$A:$J,9,FALSE)</f>
        <v>Santa Clara, Californie</v>
      </c>
      <c r="O3200" s="31" t="str">
        <f>VLOOKUP($A3200,Location!$A:$J,10,FALSE)</f>
        <v>Levi's Stadium</v>
      </c>
      <c r="R3200" s="31">
        <v>0</v>
      </c>
      <c r="S3200" s="25">
        <f>VLOOKUP($A3200,Database!$A:$Y,10,FALSE)</f>
        <v>0</v>
      </c>
      <c r="T3200" s="25">
        <f>VLOOKUP($A3200,Database!$A:$Y,11,FALSE)</f>
        <v>0</v>
      </c>
      <c r="U3200" s="25">
        <f>VLOOKUP($A3200,Database!$A:$Y,12,FALSE)</f>
        <v>0</v>
      </c>
      <c r="V3200" s="25" t="str">
        <f>VLOOKUP(A3200,Database!A:M,13,FALSE)</f>
        <v>À venir</v>
      </c>
      <c r="W3200" s="25" t="str">
        <f>VLOOKUP($A3200,Database!$A:$Y,20,FALSE)</f>
        <v/>
      </c>
      <c r="X3200" s="25" t="str">
        <f>VLOOKUP($A3200,Database!$A:$Y,21,FALSE)</f>
        <v/>
      </c>
      <c r="Y3200" s="25" t="str">
        <f ca="1">IF(C3200&lt;NOW(),IF(AND(P3200&gt;Q3200,W3200&gt;X3200),S3200,IF(AND(P3200=Q3200,W3200=X3200),T3200,IF(AND(P3200&lt;Q3200,W3200&lt;X3200),U3200,0))),"")</f>
        <v/>
      </c>
      <c r="Z3200" s="25">
        <f>IF(AND(P3200=W3200,Q3200=X3200),1,0)</f>
        <v>1</v>
      </c>
      <c r="AA3200" s="25" t="str">
        <f>IF(Z3200=0,"",IF(ISBLANK(VLOOKUP(A3200,Database!A:AA,22,FALSE)),"",VLOOKUP(A3200,Database!A:AA,22,FALSE)))</f>
        <v>Exact</v>
      </c>
      <c r="AB3200" s="25">
        <f ca="1">IFERROR(IF(AND(Y3200&lt;&gt;"",OR(V3200="Terminé",V3200="En cours")),VLOOKUP(AA3200,Setup_ScoreExactBonus!A:D,4,FALSE),0),0)</f>
        <v>0</v>
      </c>
      <c r="AC3200" s="31" t="str">
        <f t="shared" ca="1" si="11"/>
        <v/>
      </c>
      <c r="AD3200" s="31">
        <f ca="1">SUMIFS(AC$2:AC3200,D$2:D3200,D3200)*IF(R3200=0,1,2)</f>
        <v>0</v>
      </c>
    </row>
    <row r="3201" spans="1:30" x14ac:dyDescent="0.35">
      <c r="A3201" s="31">
        <f>IF(ISBLANK(B3201),"",COUNTIF(B$2:B3201,B3201))-1</f>
        <v>82</v>
      </c>
      <c r="B3201" s="31">
        <v>2</v>
      </c>
      <c r="C3201" s="10">
        <f>VLOOKUP($A3201,Database!$A:$Y,7,FALSE)</f>
        <v>46205.083333333336</v>
      </c>
      <c r="D3201" s="31" t="str">
        <f>VLOOKUP(Pronostics!$B3201,Setup_MPP!$A:$G,3,FALSE)</f>
        <v>leaelaz</v>
      </c>
      <c r="E3201" s="31" t="str">
        <f>VLOOKUP(Pronostics!$B3201,Setup_MPP!$A:$G,2,FALSE)</f>
        <v>Léa EL ASERY</v>
      </c>
      <c r="F3201" s="31" t="str">
        <f>VLOOKUP($B3201,Setup_MPP!$A:$E,4,FALSE)</f>
        <v>#FFBEBE</v>
      </c>
      <c r="G3201" s="31" t="str">
        <f>VLOOKUP($B3201,Setup_MPP!$A:$E,5,FALSE)</f>
        <v>#DF6868</v>
      </c>
      <c r="H3201" s="31" t="str">
        <f>IFERROR(IF(AND(A3201&gt;=1,A3201&lt;=104),VLOOKUP($A3201,Location!$A:$J,6,FALSE),IF(A3201=0,"Avant l'ouverture",IF(OR(A3201=105,A3201=106),"Bonus"))),"")</f>
        <v>1/16 Finale</v>
      </c>
      <c r="I3201" s="31" t="str">
        <f>IF(LEFT(H3201,4)="Tour",VLOOKUP(A3201,Database!$A:$C,3,FALSE),"")</f>
        <v/>
      </c>
      <c r="J3201" s="31" t="str">
        <f>VLOOKUP($A3201,Location!$A:$J,7,FALSE)</f>
        <v>TBD</v>
      </c>
      <c r="K3201" s="31" t="str">
        <f>IFERROR(VLOOKUP(J3201,Setup_Team!$B:$C,2,FALSE), "TDB")</f>
        <v>TDB</v>
      </c>
      <c r="L3201" s="31" t="str">
        <f>VLOOKUP($A3201,Location!$A:$J,8,FALSE)</f>
        <v>TBD</v>
      </c>
      <c r="M3201" s="31" t="str">
        <f>IFERROR(VLOOKUP(L3201,Setup_Team!$B:$C,2,FALSE), "TDB")</f>
        <v>TDB</v>
      </c>
      <c r="N3201" s="31" t="str">
        <f>VLOOKUP($A3201,Location!$A:$J,9,FALSE)</f>
        <v>Santa Clara, Californie</v>
      </c>
      <c r="O3201" s="31" t="str">
        <f>VLOOKUP($A3201,Location!$A:$J,10,FALSE)</f>
        <v>Levi's Stadium</v>
      </c>
      <c r="R3201" s="31">
        <v>0</v>
      </c>
      <c r="S3201" s="25">
        <f>VLOOKUP($A3201,Database!$A:$Y,10,FALSE)</f>
        <v>0</v>
      </c>
      <c r="T3201" s="25">
        <f>VLOOKUP($A3201,Database!$A:$Y,11,FALSE)</f>
        <v>0</v>
      </c>
      <c r="U3201" s="25">
        <f>VLOOKUP($A3201,Database!$A:$Y,12,FALSE)</f>
        <v>0</v>
      </c>
      <c r="V3201" s="25" t="str">
        <f>VLOOKUP(A3201,Database!A:M,13,FALSE)</f>
        <v>À venir</v>
      </c>
      <c r="W3201" s="25" t="str">
        <f>VLOOKUP($A3201,Database!$A:$Y,20,FALSE)</f>
        <v/>
      </c>
      <c r="X3201" s="25" t="str">
        <f>VLOOKUP($A3201,Database!$A:$Y,21,FALSE)</f>
        <v/>
      </c>
      <c r="Y3201" s="25" t="str">
        <f ca="1">IF(C3201&lt;NOW(),IF(AND(P3201&gt;Q3201,W3201&gt;X3201),S3201,IF(AND(P3201=Q3201,W3201=X3201),T3201,IF(AND(P3201&lt;Q3201,W3201&lt;X3201),U3201,0))),"")</f>
        <v/>
      </c>
      <c r="Z3201" s="25">
        <f>IF(AND(P3201=W3201,Q3201=X3201),1,0)</f>
        <v>1</v>
      </c>
      <c r="AA3201" s="25" t="str">
        <f>IF(Z3201=0,"",IF(ISBLANK(VLOOKUP(A3201,Database!A:AA,22,FALSE)),"",VLOOKUP(A3201,Database!A:AA,22,FALSE)))</f>
        <v>Exact</v>
      </c>
      <c r="AB3201" s="25">
        <f ca="1">IFERROR(IF(AND(Y3201&lt;&gt;"",OR(V3201="Terminé",V3201="En cours")),VLOOKUP(AA3201,Setup_ScoreExactBonus!A:D,4,FALSE),0),0)</f>
        <v>0</v>
      </c>
      <c r="AC3201" s="31" t="str">
        <f t="shared" ca="1" si="11"/>
        <v/>
      </c>
      <c r="AD3201" s="31">
        <f ca="1">SUMIFS(AC$2:AC3201,D$2:D3201,D3201)*IF(R3201=0,1,2)</f>
        <v>0</v>
      </c>
    </row>
    <row r="3202" spans="1:30" x14ac:dyDescent="0.35">
      <c r="A3202" s="31">
        <f>IF(ISBLANK(B3202),"",COUNTIF(B$2:B3202,B3202))-1</f>
        <v>82</v>
      </c>
      <c r="B3202" s="31">
        <v>3</v>
      </c>
      <c r="C3202" s="10">
        <f>VLOOKUP($A3202,Database!$A:$Y,7,FALSE)</f>
        <v>46205.083333333336</v>
      </c>
      <c r="D3202" s="31" t="str">
        <f>VLOOKUP(Pronostics!$B3202,Setup_MPP!$A:$G,3,FALSE)</f>
        <v>PasMetalleux</v>
      </c>
      <c r="E3202" s="31" t="str">
        <f>VLOOKUP(Pronostics!$B3202,Setup_MPP!$A:$G,2,FALSE)</f>
        <v>Elwenn JOUBREL</v>
      </c>
      <c r="F3202" s="31" t="str">
        <f>VLOOKUP($B3202,Setup_MPP!$A:$E,4,FALSE)</f>
        <v>#F5C7FC</v>
      </c>
      <c r="G3202" s="31" t="str">
        <f>VLOOKUP($B3202,Setup_MPP!$A:$E,5,FALSE)</f>
        <v>#C489CF</v>
      </c>
      <c r="H3202" s="31" t="str">
        <f>IFERROR(IF(AND(A3202&gt;=1,A3202&lt;=104),VLOOKUP($A3202,Location!$A:$J,6,FALSE),IF(A3202=0,"Avant l'ouverture",IF(OR(A3202=105,A3202=106),"Bonus"))),"")</f>
        <v>1/16 Finale</v>
      </c>
      <c r="I3202" s="31" t="str">
        <f>IF(LEFT(H3202,4)="Tour",VLOOKUP(A3202,Database!$A:$C,3,FALSE),"")</f>
        <v/>
      </c>
      <c r="J3202" s="31" t="str">
        <f>VLOOKUP($A3202,Location!$A:$J,7,FALSE)</f>
        <v>TBD</v>
      </c>
      <c r="K3202" s="31" t="str">
        <f>IFERROR(VLOOKUP(J3202,Setup_Team!$B:$C,2,FALSE), "TDB")</f>
        <v>TDB</v>
      </c>
      <c r="L3202" s="31" t="str">
        <f>VLOOKUP($A3202,Location!$A:$J,8,FALSE)</f>
        <v>TBD</v>
      </c>
      <c r="M3202" s="31" t="str">
        <f>IFERROR(VLOOKUP(L3202,Setup_Team!$B:$C,2,FALSE), "TDB")</f>
        <v>TDB</v>
      </c>
      <c r="N3202" s="31" t="str">
        <f>VLOOKUP($A3202,Location!$A:$J,9,FALSE)</f>
        <v>Santa Clara, Californie</v>
      </c>
      <c r="O3202" s="31" t="str">
        <f>VLOOKUP($A3202,Location!$A:$J,10,FALSE)</f>
        <v>Levi's Stadium</v>
      </c>
      <c r="R3202" s="31">
        <v>0</v>
      </c>
      <c r="S3202" s="25">
        <f>VLOOKUP($A3202,Database!$A:$Y,10,FALSE)</f>
        <v>0</v>
      </c>
      <c r="T3202" s="25">
        <f>VLOOKUP($A3202,Database!$A:$Y,11,FALSE)</f>
        <v>0</v>
      </c>
      <c r="U3202" s="25">
        <f>VLOOKUP($A3202,Database!$A:$Y,12,FALSE)</f>
        <v>0</v>
      </c>
      <c r="V3202" s="25" t="str">
        <f>VLOOKUP(A3202,Database!A:M,13,FALSE)</f>
        <v>À venir</v>
      </c>
      <c r="W3202" s="25" t="str">
        <f>VLOOKUP($A3202,Database!$A:$Y,20,FALSE)</f>
        <v/>
      </c>
      <c r="X3202" s="25" t="str">
        <f>VLOOKUP($A3202,Database!$A:$Y,21,FALSE)</f>
        <v/>
      </c>
      <c r="Y3202" s="25" t="str">
        <f ca="1">IF(C3202&lt;NOW(),IF(AND(P3202&gt;Q3202,W3202&gt;X3202),S3202,IF(AND(P3202=Q3202,W3202=X3202),T3202,IF(AND(P3202&lt;Q3202,W3202&lt;X3202),U3202,0))),"")</f>
        <v/>
      </c>
      <c r="Z3202" s="25">
        <f>IF(AND(P3202=W3202,Q3202=X3202),1,0)</f>
        <v>1</v>
      </c>
      <c r="AA3202" s="25" t="str">
        <f>IF(Z3202=0,"",IF(ISBLANK(VLOOKUP(A3202,Database!A:AA,22,FALSE)),"",VLOOKUP(A3202,Database!A:AA,22,FALSE)))</f>
        <v>Exact</v>
      </c>
      <c r="AB3202" s="25">
        <f ca="1">IFERROR(IF(AND(Y3202&lt;&gt;"",OR(V3202="Terminé",V3202="En cours")),VLOOKUP(AA3202,Setup_ScoreExactBonus!A:D,4,FALSE),0),0)</f>
        <v>0</v>
      </c>
      <c r="AC3202" s="31" t="str">
        <f t="shared" ca="1" si="11"/>
        <v/>
      </c>
      <c r="AD3202" s="31">
        <f ca="1">SUMIFS(AC$2:AC3202,D$2:D3202,D3202)*IF(R3202=0,1,2)</f>
        <v>0</v>
      </c>
    </row>
    <row r="3203" spans="1:30" x14ac:dyDescent="0.35">
      <c r="A3203" s="31">
        <f>IF(ISBLANK(B3203),"",COUNTIF(B$2:B3203,B3203))-1</f>
        <v>82</v>
      </c>
      <c r="B3203" s="31">
        <v>4</v>
      </c>
      <c r="C3203" s="10">
        <f>VLOOKUP($A3203,Database!$A:$Y,7,FALSE)</f>
        <v>46205.083333333336</v>
      </c>
      <c r="D3203" s="31" t="str">
        <f>VLOOKUP(Pronostics!$B3203,Setup_MPP!$A:$G,3,FALSE)</f>
        <v>Popo444</v>
      </c>
      <c r="E3203" s="31" t="str">
        <f>VLOOKUP(Pronostics!$B3203,Setup_MPP!$A:$G,2,FALSE)</f>
        <v>Pauline OLIVIER</v>
      </c>
      <c r="F3203" s="31" t="str">
        <f>VLOOKUP($B3203,Setup_MPP!$A:$E,4,FALSE)</f>
        <v>#A5EA7F</v>
      </c>
      <c r="G3203" s="31" t="str">
        <f>VLOOKUP($B3203,Setup_MPP!$A:$E,5,FALSE)</f>
        <v>#80C65A</v>
      </c>
      <c r="H3203" s="31" t="str">
        <f>IFERROR(IF(AND(A3203&gt;=1,A3203&lt;=104),VLOOKUP($A3203,Location!$A:$J,6,FALSE),IF(A3203=0,"Avant l'ouverture",IF(OR(A3203=105,A3203=106),"Bonus"))),"")</f>
        <v>1/16 Finale</v>
      </c>
      <c r="I3203" s="31" t="str">
        <f>IF(LEFT(H3203,4)="Tour",VLOOKUP(A3203,Database!$A:$C,3,FALSE),"")</f>
        <v/>
      </c>
      <c r="J3203" s="31" t="str">
        <f>VLOOKUP($A3203,Location!$A:$J,7,FALSE)</f>
        <v>TBD</v>
      </c>
      <c r="K3203" s="31" t="str">
        <f>IFERROR(VLOOKUP(J3203,Setup_Team!$B:$C,2,FALSE), "TDB")</f>
        <v>TDB</v>
      </c>
      <c r="L3203" s="31" t="str">
        <f>VLOOKUP($A3203,Location!$A:$J,8,FALSE)</f>
        <v>TBD</v>
      </c>
      <c r="M3203" s="31" t="str">
        <f>IFERROR(VLOOKUP(L3203,Setup_Team!$B:$C,2,FALSE), "TDB")</f>
        <v>TDB</v>
      </c>
      <c r="N3203" s="31" t="str">
        <f>VLOOKUP($A3203,Location!$A:$J,9,FALSE)</f>
        <v>Santa Clara, Californie</v>
      </c>
      <c r="O3203" s="31" t="str">
        <f>VLOOKUP($A3203,Location!$A:$J,10,FALSE)</f>
        <v>Levi's Stadium</v>
      </c>
      <c r="R3203" s="31">
        <v>0</v>
      </c>
      <c r="S3203" s="25">
        <f>VLOOKUP($A3203,Database!$A:$Y,10,FALSE)</f>
        <v>0</v>
      </c>
      <c r="T3203" s="25">
        <f>VLOOKUP($A3203,Database!$A:$Y,11,FALSE)</f>
        <v>0</v>
      </c>
      <c r="U3203" s="25">
        <f>VLOOKUP($A3203,Database!$A:$Y,12,FALSE)</f>
        <v>0</v>
      </c>
      <c r="V3203" s="25" t="str">
        <f>VLOOKUP(A3203,Database!A:M,13,FALSE)</f>
        <v>À venir</v>
      </c>
      <c r="W3203" s="25" t="str">
        <f>VLOOKUP($A3203,Database!$A:$Y,20,FALSE)</f>
        <v/>
      </c>
      <c r="X3203" s="25" t="str">
        <f>VLOOKUP($A3203,Database!$A:$Y,21,FALSE)</f>
        <v/>
      </c>
      <c r="Y3203" s="25" t="str">
        <f ca="1">IF(C3203&lt;NOW(),IF(AND(P3203&gt;Q3203,W3203&gt;X3203),S3203,IF(AND(P3203=Q3203,W3203=X3203),T3203,IF(AND(P3203&lt;Q3203,W3203&lt;X3203),U3203,0))),"")</f>
        <v/>
      </c>
      <c r="Z3203" s="25">
        <f>IF(AND(P3203=W3203,Q3203=X3203),1,0)</f>
        <v>1</v>
      </c>
      <c r="AA3203" s="25" t="str">
        <f>IF(Z3203=0,"",IF(ISBLANK(VLOOKUP(A3203,Database!A:AA,22,FALSE)),"",VLOOKUP(A3203,Database!A:AA,22,FALSE)))</f>
        <v>Exact</v>
      </c>
      <c r="AB3203" s="25">
        <f ca="1">IFERROR(IF(AND(Y3203&lt;&gt;"",OR(V3203="Terminé",V3203="En cours")),VLOOKUP(AA3203,Setup_ScoreExactBonus!A:D,4,FALSE),0),0)</f>
        <v>0</v>
      </c>
      <c r="AC3203" s="31" t="str">
        <f t="shared" ca="1" si="11"/>
        <v/>
      </c>
      <c r="AD3203" s="31">
        <f ca="1">SUMIFS(AC$2:AC3203,D$2:D3203,D3203)*IF(R3203=0,1,2)</f>
        <v>0</v>
      </c>
    </row>
    <row r="3204" spans="1:30" x14ac:dyDescent="0.35">
      <c r="A3204" s="31">
        <f>IF(ISBLANK(B3204),"",COUNTIF(B$2:B3204,B3204))-1</f>
        <v>82</v>
      </c>
      <c r="B3204" s="31">
        <v>5</v>
      </c>
      <c r="C3204" s="10">
        <f>VLOOKUP($A3204,Database!$A:$Y,7,FALSE)</f>
        <v>46205.083333333336</v>
      </c>
      <c r="D3204" s="31" t="str">
        <f>VLOOKUP(Pronostics!$B3204,Setup_MPP!$A:$G,3,FALSE)</f>
        <v>_Jujul</v>
      </c>
      <c r="E3204" s="31" t="str">
        <f>VLOOKUP(Pronostics!$B3204,Setup_MPP!$A:$G,2,FALSE)</f>
        <v>Julie BOISSIERE</v>
      </c>
      <c r="F3204" s="31" t="str">
        <f>VLOOKUP($B3204,Setup_MPP!$A:$E,4,FALSE)</f>
        <v>#D890FF</v>
      </c>
      <c r="G3204" s="31" t="str">
        <f>VLOOKUP($B3204,Setup_MPP!$A:$E,5,FALSE)</f>
        <v>#B750EF</v>
      </c>
      <c r="H3204" s="31" t="str">
        <f>IFERROR(IF(AND(A3204&gt;=1,A3204&lt;=104),VLOOKUP($A3204,Location!$A:$J,6,FALSE),IF(A3204=0,"Avant l'ouverture",IF(OR(A3204=105,A3204=106),"Bonus"))),"")</f>
        <v>1/16 Finale</v>
      </c>
      <c r="I3204" s="31" t="str">
        <f>IF(LEFT(H3204,4)="Tour",VLOOKUP(A3204,Database!$A:$C,3,FALSE),"")</f>
        <v/>
      </c>
      <c r="J3204" s="31" t="str">
        <f>VLOOKUP($A3204,Location!$A:$J,7,FALSE)</f>
        <v>TBD</v>
      </c>
      <c r="K3204" s="31" t="str">
        <f>IFERROR(VLOOKUP(J3204,Setup_Team!$B:$C,2,FALSE), "TDB")</f>
        <v>TDB</v>
      </c>
      <c r="L3204" s="31" t="str">
        <f>VLOOKUP($A3204,Location!$A:$J,8,FALSE)</f>
        <v>TBD</v>
      </c>
      <c r="M3204" s="31" t="str">
        <f>IFERROR(VLOOKUP(L3204,Setup_Team!$B:$C,2,FALSE), "TDB")</f>
        <v>TDB</v>
      </c>
      <c r="N3204" s="31" t="str">
        <f>VLOOKUP($A3204,Location!$A:$J,9,FALSE)</f>
        <v>Santa Clara, Californie</v>
      </c>
      <c r="O3204" s="31" t="str">
        <f>VLOOKUP($A3204,Location!$A:$J,10,FALSE)</f>
        <v>Levi's Stadium</v>
      </c>
      <c r="R3204" s="31">
        <v>0</v>
      </c>
      <c r="S3204" s="25">
        <f>VLOOKUP($A3204,Database!$A:$Y,10,FALSE)</f>
        <v>0</v>
      </c>
      <c r="T3204" s="25">
        <f>VLOOKUP($A3204,Database!$A:$Y,11,FALSE)</f>
        <v>0</v>
      </c>
      <c r="U3204" s="25">
        <f>VLOOKUP($A3204,Database!$A:$Y,12,FALSE)</f>
        <v>0</v>
      </c>
      <c r="V3204" s="25" t="str">
        <f>VLOOKUP(A3204,Database!A:M,13,FALSE)</f>
        <v>À venir</v>
      </c>
      <c r="W3204" s="25" t="str">
        <f>VLOOKUP($A3204,Database!$A:$Y,20,FALSE)</f>
        <v/>
      </c>
      <c r="X3204" s="25" t="str">
        <f>VLOOKUP($A3204,Database!$A:$Y,21,FALSE)</f>
        <v/>
      </c>
      <c r="Y3204" s="25" t="str">
        <f ca="1">IF(C3204&lt;NOW(),IF(AND(P3204&gt;Q3204,W3204&gt;X3204),S3204,IF(AND(P3204=Q3204,W3204=X3204),T3204,IF(AND(P3204&lt;Q3204,W3204&lt;X3204),U3204,0))),"")</f>
        <v/>
      </c>
      <c r="Z3204" s="25">
        <f>IF(AND(P3204=W3204,Q3204=X3204),1,0)</f>
        <v>1</v>
      </c>
      <c r="AA3204" s="25" t="str">
        <f>IF(Z3204=0,"",IF(ISBLANK(VLOOKUP(A3204,Database!A:AA,22,FALSE)),"",VLOOKUP(A3204,Database!A:AA,22,FALSE)))</f>
        <v>Exact</v>
      </c>
      <c r="AB3204" s="25">
        <f ca="1">IFERROR(IF(AND(Y3204&lt;&gt;"",OR(V3204="Terminé",V3204="En cours")),VLOOKUP(AA3204,Setup_ScoreExactBonus!A:D,4,FALSE),0),0)</f>
        <v>0</v>
      </c>
      <c r="AC3204" s="31" t="str">
        <f t="shared" ca="1" si="11"/>
        <v/>
      </c>
      <c r="AD3204" s="31">
        <f ca="1">SUMIFS(AC$2:AC3204,D$2:D3204,D3204)*IF(R3204=0,1,2)</f>
        <v>0</v>
      </c>
    </row>
    <row r="3205" spans="1:30" x14ac:dyDescent="0.35">
      <c r="A3205" s="31">
        <f>IF(ISBLANK(B3205),"",COUNTIF(B$2:B3205,B3205))-1</f>
        <v>82</v>
      </c>
      <c r="B3205" s="31">
        <v>6</v>
      </c>
      <c r="C3205" s="10">
        <f>VLOOKUP($A3205,Database!$A:$Y,7,FALSE)</f>
        <v>46205.083333333336</v>
      </c>
      <c r="D3205" s="31" t="str">
        <f>VLOOKUP(Pronostics!$B3205,Setup_MPP!$A:$G,3,FALSE)</f>
        <v>Julay</v>
      </c>
      <c r="E3205" s="31" t="str">
        <f>VLOOKUP(Pronostics!$B3205,Setup_MPP!$A:$G,2,FALSE)</f>
        <v>Julie BOUCHARD</v>
      </c>
      <c r="F3205" s="31" t="str">
        <f>VLOOKUP($B3205,Setup_MPP!$A:$E,4,FALSE)</f>
        <v>#A6F7B1</v>
      </c>
      <c r="G3205" s="31" t="str">
        <f>VLOOKUP($B3205,Setup_MPP!$A:$E,5,FALSE)</f>
        <v>#6EC179</v>
      </c>
      <c r="H3205" s="31" t="str">
        <f>IFERROR(IF(AND(A3205&gt;=1,A3205&lt;=104),VLOOKUP($A3205,Location!$A:$J,6,FALSE),IF(A3205=0,"Avant l'ouverture",IF(OR(A3205=105,A3205=106),"Bonus"))),"")</f>
        <v>1/16 Finale</v>
      </c>
      <c r="I3205" s="31" t="str">
        <f>IF(LEFT(H3205,4)="Tour",VLOOKUP(A3205,Database!$A:$C,3,FALSE),"")</f>
        <v/>
      </c>
      <c r="J3205" s="31" t="str">
        <f>VLOOKUP($A3205,Location!$A:$J,7,FALSE)</f>
        <v>TBD</v>
      </c>
      <c r="K3205" s="31" t="str">
        <f>IFERROR(VLOOKUP(J3205,Setup_Team!$B:$C,2,FALSE), "TDB")</f>
        <v>TDB</v>
      </c>
      <c r="L3205" s="31" t="str">
        <f>VLOOKUP($A3205,Location!$A:$J,8,FALSE)</f>
        <v>TBD</v>
      </c>
      <c r="M3205" s="31" t="str">
        <f>IFERROR(VLOOKUP(L3205,Setup_Team!$B:$C,2,FALSE), "TDB")</f>
        <v>TDB</v>
      </c>
      <c r="N3205" s="31" t="str">
        <f>VLOOKUP($A3205,Location!$A:$J,9,FALSE)</f>
        <v>Santa Clara, Californie</v>
      </c>
      <c r="O3205" s="31" t="str">
        <f>VLOOKUP($A3205,Location!$A:$J,10,FALSE)</f>
        <v>Levi's Stadium</v>
      </c>
      <c r="R3205" s="31">
        <v>0</v>
      </c>
      <c r="S3205" s="25">
        <f>VLOOKUP($A3205,Database!$A:$Y,10,FALSE)</f>
        <v>0</v>
      </c>
      <c r="T3205" s="25">
        <f>VLOOKUP($A3205,Database!$A:$Y,11,FALSE)</f>
        <v>0</v>
      </c>
      <c r="U3205" s="25">
        <f>VLOOKUP($A3205,Database!$A:$Y,12,FALSE)</f>
        <v>0</v>
      </c>
      <c r="V3205" s="25" t="str">
        <f>VLOOKUP(A3205,Database!A:M,13,FALSE)</f>
        <v>À venir</v>
      </c>
      <c r="W3205" s="25" t="str">
        <f>VLOOKUP($A3205,Database!$A:$Y,20,FALSE)</f>
        <v/>
      </c>
      <c r="X3205" s="25" t="str">
        <f>VLOOKUP($A3205,Database!$A:$Y,21,FALSE)</f>
        <v/>
      </c>
      <c r="Y3205" s="25" t="str">
        <f ca="1">IF(C3205&lt;NOW(),IF(AND(P3205&gt;Q3205,W3205&gt;X3205),S3205,IF(AND(P3205=Q3205,W3205=X3205),T3205,IF(AND(P3205&lt;Q3205,W3205&lt;X3205),U3205,0))),"")</f>
        <v/>
      </c>
      <c r="Z3205" s="25">
        <f>IF(AND(P3205=W3205,Q3205=X3205),1,0)</f>
        <v>1</v>
      </c>
      <c r="AA3205" s="25" t="str">
        <f>IF(Z3205=0,"",IF(ISBLANK(VLOOKUP(A3205,Database!A:AA,22,FALSE)),"",VLOOKUP(A3205,Database!A:AA,22,FALSE)))</f>
        <v>Exact</v>
      </c>
      <c r="AB3205" s="25">
        <f ca="1">IFERROR(IF(AND(Y3205&lt;&gt;"",OR(V3205="Terminé",V3205="En cours")),VLOOKUP(AA3205,Setup_ScoreExactBonus!A:D,4,FALSE),0),0)</f>
        <v>0</v>
      </c>
      <c r="AC3205" s="31" t="str">
        <f t="shared" ca="1" si="11"/>
        <v/>
      </c>
      <c r="AD3205" s="31">
        <f ca="1">SUMIFS(AC$2:AC3205,D$2:D3205,D3205)*IF(R3205=0,1,2)</f>
        <v>0</v>
      </c>
    </row>
    <row r="3206" spans="1:30" x14ac:dyDescent="0.35">
      <c r="A3206" s="31">
        <f>IF(ISBLANK(B3206),"",COUNTIF(B$2:B3206,B3206))-1</f>
        <v>82</v>
      </c>
      <c r="B3206" s="31">
        <v>7</v>
      </c>
      <c r="C3206" s="10">
        <f>VLOOKUP($A3206,Database!$A:$Y,7,FALSE)</f>
        <v>46205.083333333336</v>
      </c>
      <c r="D3206" s="31" t="str">
        <f>VLOOKUP(Pronostics!$B3206,Setup_MPP!$A:$G,3,FALSE)</f>
        <v>__Vince__</v>
      </c>
      <c r="E3206" s="31" t="str">
        <f>VLOOKUP(Pronostics!$B3206,Setup_MPP!$A:$G,2,FALSE)</f>
        <v>Vincent FRAYSSE</v>
      </c>
      <c r="F3206" s="31" t="str">
        <f>VLOOKUP($B3206,Setup_MPP!$A:$E,4,FALSE)</f>
        <v>#B2EAE8</v>
      </c>
      <c r="G3206" s="31" t="str">
        <f>VLOOKUP($B3206,Setup_MPP!$A:$E,5,FALSE)</f>
        <v>#6CB4B1</v>
      </c>
      <c r="H3206" s="31" t="str">
        <f>IFERROR(IF(AND(A3206&gt;=1,A3206&lt;=104),VLOOKUP($A3206,Location!$A:$J,6,FALSE),IF(A3206=0,"Avant l'ouverture",IF(OR(A3206=105,A3206=106),"Bonus"))),"")</f>
        <v>1/16 Finale</v>
      </c>
      <c r="I3206" s="31" t="str">
        <f>IF(LEFT(H3206,4)="Tour",VLOOKUP(A3206,Database!$A:$C,3,FALSE),"")</f>
        <v/>
      </c>
      <c r="J3206" s="31" t="str">
        <f>VLOOKUP($A3206,Location!$A:$J,7,FALSE)</f>
        <v>TBD</v>
      </c>
      <c r="K3206" s="31" t="str">
        <f>IFERROR(VLOOKUP(J3206,Setup_Team!$B:$C,2,FALSE), "TDB")</f>
        <v>TDB</v>
      </c>
      <c r="L3206" s="31" t="str">
        <f>VLOOKUP($A3206,Location!$A:$J,8,FALSE)</f>
        <v>TBD</v>
      </c>
      <c r="M3206" s="31" t="str">
        <f>IFERROR(VLOOKUP(L3206,Setup_Team!$B:$C,2,FALSE), "TDB")</f>
        <v>TDB</v>
      </c>
      <c r="N3206" s="31" t="str">
        <f>VLOOKUP($A3206,Location!$A:$J,9,FALSE)</f>
        <v>Santa Clara, Californie</v>
      </c>
      <c r="O3206" s="31" t="str">
        <f>VLOOKUP($A3206,Location!$A:$J,10,FALSE)</f>
        <v>Levi's Stadium</v>
      </c>
      <c r="R3206" s="31">
        <v>0</v>
      </c>
      <c r="S3206" s="25">
        <f>VLOOKUP($A3206,Database!$A:$Y,10,FALSE)</f>
        <v>0</v>
      </c>
      <c r="T3206" s="25">
        <f>VLOOKUP($A3206,Database!$A:$Y,11,FALSE)</f>
        <v>0</v>
      </c>
      <c r="U3206" s="25">
        <f>VLOOKUP($A3206,Database!$A:$Y,12,FALSE)</f>
        <v>0</v>
      </c>
      <c r="V3206" s="25" t="str">
        <f>VLOOKUP(A3206,Database!A:M,13,FALSE)</f>
        <v>À venir</v>
      </c>
      <c r="W3206" s="25" t="str">
        <f>VLOOKUP($A3206,Database!$A:$Y,20,FALSE)</f>
        <v/>
      </c>
      <c r="X3206" s="25" t="str">
        <f>VLOOKUP($A3206,Database!$A:$Y,21,FALSE)</f>
        <v/>
      </c>
      <c r="Y3206" s="25" t="str">
        <f ca="1">IF(C3206&lt;NOW(),IF(AND(P3206&gt;Q3206,W3206&gt;X3206),S3206,IF(AND(P3206=Q3206,W3206=X3206),T3206,IF(AND(P3206&lt;Q3206,W3206&lt;X3206),U3206,0))),"")</f>
        <v/>
      </c>
      <c r="Z3206" s="25">
        <f>IF(AND(P3206=W3206,Q3206=X3206),1,0)</f>
        <v>1</v>
      </c>
      <c r="AA3206" s="25" t="str">
        <f>IF(Z3206=0,"",IF(ISBLANK(VLOOKUP(A3206,Database!A:AA,22,FALSE)),"",VLOOKUP(A3206,Database!A:AA,22,FALSE)))</f>
        <v>Exact</v>
      </c>
      <c r="AB3206" s="25">
        <f ca="1">IFERROR(IF(AND(Y3206&lt;&gt;"",OR(V3206="Terminé",V3206="En cours")),VLOOKUP(AA3206,Setup_ScoreExactBonus!A:D,4,FALSE),0),0)</f>
        <v>0</v>
      </c>
      <c r="AC3206" s="31" t="str">
        <f t="shared" ca="1" si="11"/>
        <v/>
      </c>
      <c r="AD3206" s="31">
        <f ca="1">SUMIFS(AC$2:AC3206,D$2:D3206,D3206)*IF(R3206=0,1,2)</f>
        <v>0</v>
      </c>
    </row>
    <row r="3207" spans="1:30" x14ac:dyDescent="0.35">
      <c r="A3207" s="31">
        <f>IF(ISBLANK(B3207),"",COUNTIF(B$2:B3207,B3207))-1</f>
        <v>82</v>
      </c>
      <c r="B3207" s="31">
        <v>8</v>
      </c>
      <c r="C3207" s="10">
        <f>VLOOKUP($A3207,Database!$A:$Y,7,FALSE)</f>
        <v>46205.083333333336</v>
      </c>
      <c r="D3207" s="31" t="str">
        <f>VLOOKUP(Pronostics!$B3207,Setup_MPP!$A:$G,3,FALSE)</f>
        <v>Louuiiis</v>
      </c>
      <c r="E3207" s="31" t="str">
        <f>VLOOKUP(Pronostics!$B3207,Setup_MPP!$A:$G,2,FALSE)</f>
        <v>Louis HARLE</v>
      </c>
      <c r="F3207" s="31" t="str">
        <f>VLOOKUP($B3207,Setup_MPP!$A:$E,4,FALSE)</f>
        <v>#EEF7B1</v>
      </c>
      <c r="G3207" s="31" t="str">
        <f>VLOOKUP($B3207,Setup_MPP!$A:$E,5,FALSE)</f>
        <v>#C1CB7D</v>
      </c>
      <c r="H3207" s="31" t="str">
        <f>IFERROR(IF(AND(A3207&gt;=1,A3207&lt;=104),VLOOKUP($A3207,Location!$A:$J,6,FALSE),IF(A3207=0,"Avant l'ouverture",IF(OR(A3207=105,A3207=106),"Bonus"))),"")</f>
        <v>1/16 Finale</v>
      </c>
      <c r="I3207" s="31" t="str">
        <f>IF(LEFT(H3207,4)="Tour",VLOOKUP(A3207,Database!$A:$C,3,FALSE),"")</f>
        <v/>
      </c>
      <c r="J3207" s="31" t="str">
        <f>VLOOKUP($A3207,Location!$A:$J,7,FALSE)</f>
        <v>TBD</v>
      </c>
      <c r="K3207" s="31" t="str">
        <f>IFERROR(VLOOKUP(J3207,Setup_Team!$B:$C,2,FALSE), "TDB")</f>
        <v>TDB</v>
      </c>
      <c r="L3207" s="31" t="str">
        <f>VLOOKUP($A3207,Location!$A:$J,8,FALSE)</f>
        <v>TBD</v>
      </c>
      <c r="M3207" s="31" t="str">
        <f>IFERROR(VLOOKUP(L3207,Setup_Team!$B:$C,2,FALSE), "TDB")</f>
        <v>TDB</v>
      </c>
      <c r="N3207" s="31" t="str">
        <f>VLOOKUP($A3207,Location!$A:$J,9,FALSE)</f>
        <v>Santa Clara, Californie</v>
      </c>
      <c r="O3207" s="31" t="str">
        <f>VLOOKUP($A3207,Location!$A:$J,10,FALSE)</f>
        <v>Levi's Stadium</v>
      </c>
      <c r="R3207" s="31">
        <v>0</v>
      </c>
      <c r="S3207" s="25">
        <f>VLOOKUP($A3207,Database!$A:$Y,10,FALSE)</f>
        <v>0</v>
      </c>
      <c r="T3207" s="25">
        <f>VLOOKUP($A3207,Database!$A:$Y,11,FALSE)</f>
        <v>0</v>
      </c>
      <c r="U3207" s="25">
        <f>VLOOKUP($A3207,Database!$A:$Y,12,FALSE)</f>
        <v>0</v>
      </c>
      <c r="V3207" s="25" t="str">
        <f>VLOOKUP(A3207,Database!A:M,13,FALSE)</f>
        <v>À venir</v>
      </c>
      <c r="W3207" s="25" t="str">
        <f>VLOOKUP($A3207,Database!$A:$Y,20,FALSE)</f>
        <v/>
      </c>
      <c r="X3207" s="25" t="str">
        <f>VLOOKUP($A3207,Database!$A:$Y,21,FALSE)</f>
        <v/>
      </c>
      <c r="Y3207" s="25" t="str">
        <f ca="1">IF(C3207&lt;NOW(),IF(AND(P3207&gt;Q3207,W3207&gt;X3207),S3207,IF(AND(P3207=Q3207,W3207=X3207),T3207,IF(AND(P3207&lt;Q3207,W3207&lt;X3207),U3207,0))),"")</f>
        <v/>
      </c>
      <c r="Z3207" s="25">
        <f>IF(AND(P3207=W3207,Q3207=X3207),1,0)</f>
        <v>1</v>
      </c>
      <c r="AA3207" s="25" t="str">
        <f>IF(Z3207=0,"",IF(ISBLANK(VLOOKUP(A3207,Database!A:AA,22,FALSE)),"",VLOOKUP(A3207,Database!A:AA,22,FALSE)))</f>
        <v>Exact</v>
      </c>
      <c r="AB3207" s="25">
        <f ca="1">IFERROR(IF(AND(Y3207&lt;&gt;"",OR(V3207="Terminé",V3207="En cours")),VLOOKUP(AA3207,Setup_ScoreExactBonus!A:D,4,FALSE),0),0)</f>
        <v>0</v>
      </c>
      <c r="AC3207" s="31" t="str">
        <f t="shared" ca="1" si="11"/>
        <v/>
      </c>
      <c r="AD3207" s="31">
        <f ca="1">SUMIFS(AC$2:AC3207,D$2:D3207,D3207)*IF(R3207=0,1,2)</f>
        <v>0</v>
      </c>
    </row>
    <row r="3208" spans="1:30" x14ac:dyDescent="0.35">
      <c r="A3208" s="31">
        <f>IF(ISBLANK(B3208),"",COUNTIF(B$2:B3208,B3208))-1</f>
        <v>82</v>
      </c>
      <c r="B3208" s="31">
        <v>9</v>
      </c>
      <c r="C3208" s="10">
        <f>VLOOKUP($A3208,Database!$A:$Y,7,FALSE)</f>
        <v>46205.083333333336</v>
      </c>
      <c r="D3208" s="31" t="str">
        <f>VLOOKUP(Pronostics!$B3208,Setup_MPP!$A:$G,3,FALSE)</f>
        <v>Aurelien_dqp</v>
      </c>
      <c r="E3208" s="31" t="str">
        <f>VLOOKUP(Pronostics!$B3208,Setup_MPP!$A:$G,2,FALSE)</f>
        <v>Aurélien DE POULPIQUET</v>
      </c>
      <c r="F3208" s="31" t="str">
        <f>VLOOKUP($B3208,Setup_MPP!$A:$E,4,FALSE)</f>
        <v>#F4EA9D</v>
      </c>
      <c r="G3208" s="31" t="str">
        <f>VLOOKUP($B3208,Setup_MPP!$A:$E,5,FALSE)</f>
        <v>#D2C458</v>
      </c>
      <c r="H3208" s="31" t="str">
        <f>IFERROR(IF(AND(A3208&gt;=1,A3208&lt;=104),VLOOKUP($A3208,Location!$A:$J,6,FALSE),IF(A3208=0,"Avant l'ouverture",IF(OR(A3208=105,A3208=106),"Bonus"))),"")</f>
        <v>1/16 Finale</v>
      </c>
      <c r="I3208" s="31" t="str">
        <f>IF(LEFT(H3208,4)="Tour",VLOOKUP(A3208,Database!$A:$C,3,FALSE),"")</f>
        <v/>
      </c>
      <c r="J3208" s="31" t="str">
        <f>VLOOKUP($A3208,Location!$A:$J,7,FALSE)</f>
        <v>TBD</v>
      </c>
      <c r="K3208" s="31" t="str">
        <f>IFERROR(VLOOKUP(J3208,Setup_Team!$B:$C,2,FALSE), "TDB")</f>
        <v>TDB</v>
      </c>
      <c r="L3208" s="31" t="str">
        <f>VLOOKUP($A3208,Location!$A:$J,8,FALSE)</f>
        <v>TBD</v>
      </c>
      <c r="M3208" s="31" t="str">
        <f>IFERROR(VLOOKUP(L3208,Setup_Team!$B:$C,2,FALSE), "TDB")</f>
        <v>TDB</v>
      </c>
      <c r="N3208" s="31" t="str">
        <f>VLOOKUP($A3208,Location!$A:$J,9,FALSE)</f>
        <v>Santa Clara, Californie</v>
      </c>
      <c r="O3208" s="31" t="str">
        <f>VLOOKUP($A3208,Location!$A:$J,10,FALSE)</f>
        <v>Levi's Stadium</v>
      </c>
      <c r="R3208" s="31">
        <v>0</v>
      </c>
      <c r="S3208" s="25">
        <f>VLOOKUP($A3208,Database!$A:$Y,10,FALSE)</f>
        <v>0</v>
      </c>
      <c r="T3208" s="25">
        <f>VLOOKUP($A3208,Database!$A:$Y,11,FALSE)</f>
        <v>0</v>
      </c>
      <c r="U3208" s="25">
        <f>VLOOKUP($A3208,Database!$A:$Y,12,FALSE)</f>
        <v>0</v>
      </c>
      <c r="V3208" s="25" t="str">
        <f>VLOOKUP(A3208,Database!A:M,13,FALSE)</f>
        <v>À venir</v>
      </c>
      <c r="W3208" s="25" t="str">
        <f>VLOOKUP($A3208,Database!$A:$Y,20,FALSE)</f>
        <v/>
      </c>
      <c r="X3208" s="25" t="str">
        <f>VLOOKUP($A3208,Database!$A:$Y,21,FALSE)</f>
        <v/>
      </c>
      <c r="Y3208" s="25" t="str">
        <f ca="1">IF(C3208&lt;NOW(),IF(AND(P3208&gt;Q3208,W3208&gt;X3208),S3208,IF(AND(P3208=Q3208,W3208=X3208),T3208,IF(AND(P3208&lt;Q3208,W3208&lt;X3208),U3208,0))),"")</f>
        <v/>
      </c>
      <c r="Z3208" s="25">
        <f>IF(AND(P3208=W3208,Q3208=X3208),1,0)</f>
        <v>1</v>
      </c>
      <c r="AA3208" s="25" t="str">
        <f>IF(Z3208=0,"",IF(ISBLANK(VLOOKUP(A3208,Database!A:AA,22,FALSE)),"",VLOOKUP(A3208,Database!A:AA,22,FALSE)))</f>
        <v>Exact</v>
      </c>
      <c r="AB3208" s="25">
        <f ca="1">IFERROR(IF(AND(Y3208&lt;&gt;"",OR(V3208="Terminé",V3208="En cours")),VLOOKUP(AA3208,Setup_ScoreExactBonus!A:D,4,FALSE),0),0)</f>
        <v>0</v>
      </c>
      <c r="AC3208" s="31" t="str">
        <f t="shared" ca="1" si="11"/>
        <v/>
      </c>
      <c r="AD3208" s="31">
        <f ca="1">SUMIFS(AC$2:AC3208,D$2:D3208,D3208)*IF(R3208=0,1,2)</f>
        <v>0</v>
      </c>
    </row>
    <row r="3209" spans="1:30" x14ac:dyDescent="0.35">
      <c r="A3209" s="31">
        <f>IF(ISBLANK(B3209),"",COUNTIF(B$2:B3209,B3209))-1</f>
        <v>82</v>
      </c>
      <c r="B3209" s="31">
        <v>10</v>
      </c>
      <c r="C3209" s="10">
        <f>VLOOKUP($A3209,Database!$A:$Y,7,FALSE)</f>
        <v>46205.083333333336</v>
      </c>
      <c r="D3209" s="31" t="str">
        <f>VLOOKUP(Pronostics!$B3209,Setup_MPP!$A:$G,3,FALSE)</f>
        <v>RandomPaul</v>
      </c>
      <c r="E3209" s="31" t="str">
        <f>VLOOKUP(Pronostics!$B3209,Setup_MPP!$A:$G,2,FALSE)</f>
        <v>Paul MONTESINOS</v>
      </c>
      <c r="F3209" s="31" t="str">
        <f>VLOOKUP($B3209,Setup_MPP!$A:$E,4,FALSE)</f>
        <v>#C4B0FF</v>
      </c>
      <c r="G3209" s="31" t="str">
        <f>VLOOKUP($B3209,Setup_MPP!$A:$E,5,FALSE)</f>
        <v>#7F66C8</v>
      </c>
      <c r="H3209" s="31" t="str">
        <f>IFERROR(IF(AND(A3209&gt;=1,A3209&lt;=104),VLOOKUP($A3209,Location!$A:$J,6,FALSE),IF(A3209=0,"Avant l'ouverture",IF(OR(A3209=105,A3209=106),"Bonus"))),"")</f>
        <v>1/16 Finale</v>
      </c>
      <c r="I3209" s="31" t="str">
        <f>IF(LEFT(H3209,4)="Tour",VLOOKUP(A3209,Database!$A:$C,3,FALSE),"")</f>
        <v/>
      </c>
      <c r="J3209" s="31" t="str">
        <f>VLOOKUP($A3209,Location!$A:$J,7,FALSE)</f>
        <v>TBD</v>
      </c>
      <c r="K3209" s="31" t="str">
        <f>IFERROR(VLOOKUP(J3209,Setup_Team!$B:$C,2,FALSE), "TDB")</f>
        <v>TDB</v>
      </c>
      <c r="L3209" s="31" t="str">
        <f>VLOOKUP($A3209,Location!$A:$J,8,FALSE)</f>
        <v>TBD</v>
      </c>
      <c r="M3209" s="31" t="str">
        <f>IFERROR(VLOOKUP(L3209,Setup_Team!$B:$C,2,FALSE), "TDB")</f>
        <v>TDB</v>
      </c>
      <c r="N3209" s="31" t="str">
        <f>VLOOKUP($A3209,Location!$A:$J,9,FALSE)</f>
        <v>Santa Clara, Californie</v>
      </c>
      <c r="O3209" s="31" t="str">
        <f>VLOOKUP($A3209,Location!$A:$J,10,FALSE)</f>
        <v>Levi's Stadium</v>
      </c>
      <c r="R3209" s="31">
        <v>0</v>
      </c>
      <c r="S3209" s="25">
        <f>VLOOKUP($A3209,Database!$A:$Y,10,FALSE)</f>
        <v>0</v>
      </c>
      <c r="T3209" s="25">
        <f>VLOOKUP($A3209,Database!$A:$Y,11,FALSE)</f>
        <v>0</v>
      </c>
      <c r="U3209" s="25">
        <f>VLOOKUP($A3209,Database!$A:$Y,12,FALSE)</f>
        <v>0</v>
      </c>
      <c r="V3209" s="25" t="str">
        <f>VLOOKUP(A3209,Database!A:M,13,FALSE)</f>
        <v>À venir</v>
      </c>
      <c r="W3209" s="25" t="str">
        <f>VLOOKUP($A3209,Database!$A:$Y,20,FALSE)</f>
        <v/>
      </c>
      <c r="X3209" s="25" t="str">
        <f>VLOOKUP($A3209,Database!$A:$Y,21,FALSE)</f>
        <v/>
      </c>
      <c r="Y3209" s="25" t="str">
        <f ca="1">IF(C3209&lt;NOW(),IF(AND(P3209&gt;Q3209,W3209&gt;X3209),S3209,IF(AND(P3209=Q3209,W3209=X3209),T3209,IF(AND(P3209&lt;Q3209,W3209&lt;X3209),U3209,0))),"")</f>
        <v/>
      </c>
      <c r="Z3209" s="25">
        <f>IF(AND(P3209=W3209,Q3209=X3209),1,0)</f>
        <v>1</v>
      </c>
      <c r="AA3209" s="25" t="str">
        <f>IF(Z3209=0,"",IF(ISBLANK(VLOOKUP(A3209,Database!A:AA,22,FALSE)),"",VLOOKUP(A3209,Database!A:AA,22,FALSE)))</f>
        <v>Exact</v>
      </c>
      <c r="AB3209" s="25">
        <f ca="1">IFERROR(IF(AND(Y3209&lt;&gt;"",OR(V3209="Terminé",V3209="En cours")),VLOOKUP(AA3209,Setup_ScoreExactBonus!A:D,4,FALSE),0),0)</f>
        <v>0</v>
      </c>
      <c r="AC3209" s="31" t="str">
        <f t="shared" ca="1" si="11"/>
        <v/>
      </c>
      <c r="AD3209" s="31">
        <f ca="1">SUMIFS(AC$2:AC3209,D$2:D3209,D3209)*IF(R3209=0,1,2)</f>
        <v>0</v>
      </c>
    </row>
    <row r="3210" spans="1:30" x14ac:dyDescent="0.35">
      <c r="A3210" s="31">
        <f>IF(ISBLANK(B3210),"",COUNTIF(B$2:B3210,B3210))-1</f>
        <v>82</v>
      </c>
      <c r="B3210" s="31">
        <v>11</v>
      </c>
      <c r="C3210" s="10">
        <f>VLOOKUP($A3210,Database!$A:$Y,7,FALSE)</f>
        <v>46205.083333333336</v>
      </c>
      <c r="D3210" s="31" t="str">
        <f>VLOOKUP(Pronostics!$B3210,Setup_MPP!$A:$G,3,FALSE)</f>
        <v>Kinsley#8SA6T</v>
      </c>
      <c r="E3210" s="31" t="str">
        <f>VLOOKUP(Pronostics!$B3210,Setup_MPP!$A:$G,2,FALSE)</f>
        <v>Kinsley ROQUE</v>
      </c>
      <c r="F3210" s="31" t="str">
        <f>VLOOKUP($B3210,Setup_MPP!$A:$E,4,FALSE)</f>
        <v>#CBEBBA</v>
      </c>
      <c r="G3210" s="31" t="str">
        <f>VLOOKUP($B3210,Setup_MPP!$A:$E,5,FALSE)</f>
        <v>#70BC6E</v>
      </c>
      <c r="H3210" s="31" t="str">
        <f>IFERROR(IF(AND(A3210&gt;=1,A3210&lt;=104),VLOOKUP($A3210,Location!$A:$J,6,FALSE),IF(A3210=0,"Avant l'ouverture",IF(OR(A3210=105,A3210=106),"Bonus"))),"")</f>
        <v>1/16 Finale</v>
      </c>
      <c r="I3210" s="31" t="str">
        <f>IF(LEFT(H3210,4)="Tour",VLOOKUP(A3210,Database!$A:$C,3,FALSE),"")</f>
        <v/>
      </c>
      <c r="J3210" s="31" t="str">
        <f>VLOOKUP($A3210,Location!$A:$J,7,FALSE)</f>
        <v>TBD</v>
      </c>
      <c r="K3210" s="31" t="str">
        <f>IFERROR(VLOOKUP(J3210,Setup_Team!$B:$C,2,FALSE), "TDB")</f>
        <v>TDB</v>
      </c>
      <c r="L3210" s="31" t="str">
        <f>VLOOKUP($A3210,Location!$A:$J,8,FALSE)</f>
        <v>TBD</v>
      </c>
      <c r="M3210" s="31" t="str">
        <f>IFERROR(VLOOKUP(L3210,Setup_Team!$B:$C,2,FALSE), "TDB")</f>
        <v>TDB</v>
      </c>
      <c r="N3210" s="31" t="str">
        <f>VLOOKUP($A3210,Location!$A:$J,9,FALSE)</f>
        <v>Santa Clara, Californie</v>
      </c>
      <c r="O3210" s="31" t="str">
        <f>VLOOKUP($A3210,Location!$A:$J,10,FALSE)</f>
        <v>Levi's Stadium</v>
      </c>
      <c r="R3210" s="31">
        <v>0</v>
      </c>
      <c r="S3210" s="25">
        <f>VLOOKUP($A3210,Database!$A:$Y,10,FALSE)</f>
        <v>0</v>
      </c>
      <c r="T3210" s="25">
        <f>VLOOKUP($A3210,Database!$A:$Y,11,FALSE)</f>
        <v>0</v>
      </c>
      <c r="U3210" s="25">
        <f>VLOOKUP($A3210,Database!$A:$Y,12,FALSE)</f>
        <v>0</v>
      </c>
      <c r="V3210" s="25" t="str">
        <f>VLOOKUP(A3210,Database!A:M,13,FALSE)</f>
        <v>À venir</v>
      </c>
      <c r="W3210" s="25" t="str">
        <f>VLOOKUP($A3210,Database!$A:$Y,20,FALSE)</f>
        <v/>
      </c>
      <c r="X3210" s="25" t="str">
        <f>VLOOKUP($A3210,Database!$A:$Y,21,FALSE)</f>
        <v/>
      </c>
      <c r="Y3210" s="25" t="str">
        <f ca="1">IF(C3210&lt;NOW(),IF(AND(P3210&gt;Q3210,W3210&gt;X3210),S3210,IF(AND(P3210=Q3210,W3210=X3210),T3210,IF(AND(P3210&lt;Q3210,W3210&lt;X3210),U3210,0))),"")</f>
        <v/>
      </c>
      <c r="Z3210" s="25">
        <f>IF(AND(P3210=W3210,Q3210=X3210),1,0)</f>
        <v>1</v>
      </c>
      <c r="AA3210" s="25" t="str">
        <f>IF(Z3210=0,"",IF(ISBLANK(VLOOKUP(A3210,Database!A:AA,22,FALSE)),"",VLOOKUP(A3210,Database!A:AA,22,FALSE)))</f>
        <v>Exact</v>
      </c>
      <c r="AB3210" s="25">
        <f ca="1">IFERROR(IF(AND(Y3210&lt;&gt;"",OR(V3210="Terminé",V3210="En cours")),VLOOKUP(AA3210,Setup_ScoreExactBonus!A:D,4,FALSE),0),0)</f>
        <v>0</v>
      </c>
      <c r="AC3210" s="31" t="str">
        <f t="shared" ca="1" si="11"/>
        <v/>
      </c>
      <c r="AD3210" s="31">
        <f ca="1">SUMIFS(AC$2:AC3210,D$2:D3210,D3210)*IF(R3210=0,1,2)</f>
        <v>0</v>
      </c>
    </row>
    <row r="3211" spans="1:30" x14ac:dyDescent="0.35">
      <c r="A3211" s="31">
        <f>IF(ISBLANK(B3211),"",COUNTIF(B$2:B3211,B3211))-1</f>
        <v>82</v>
      </c>
      <c r="B3211" s="31">
        <v>12</v>
      </c>
      <c r="C3211" s="10">
        <f>VLOOKUP($A3211,Database!$A:$Y,7,FALSE)</f>
        <v>46205.083333333336</v>
      </c>
      <c r="D3211" s="31" t="str">
        <f>VLOOKUP(Pronostics!$B3211,Setup_MPP!$A:$G,3,FALSE)</f>
        <v>Jaouad1</v>
      </c>
      <c r="E3211" s="31" t="str">
        <f>VLOOKUP(Pronostics!$B3211,Setup_MPP!$A:$G,2,FALSE)</f>
        <v>Jaouad SETTI</v>
      </c>
      <c r="F3211" s="31" t="str">
        <f>VLOOKUP($B3211,Setup_MPP!$A:$E,4,FALSE)</f>
        <v>#C2D4FF</v>
      </c>
      <c r="G3211" s="31" t="str">
        <f>VLOOKUP($B3211,Setup_MPP!$A:$E,5,FALSE)</f>
        <v>#6586D5</v>
      </c>
      <c r="H3211" s="31" t="str">
        <f>IFERROR(IF(AND(A3211&gt;=1,A3211&lt;=104),VLOOKUP($A3211,Location!$A:$J,6,FALSE),IF(A3211=0,"Avant l'ouverture",IF(OR(A3211=105,A3211=106),"Bonus"))),"")</f>
        <v>1/16 Finale</v>
      </c>
      <c r="I3211" s="31" t="str">
        <f>IF(LEFT(H3211,4)="Tour",VLOOKUP(A3211,Database!$A:$C,3,FALSE),"")</f>
        <v/>
      </c>
      <c r="J3211" s="31" t="str">
        <f>VLOOKUP($A3211,Location!$A:$J,7,FALSE)</f>
        <v>TBD</v>
      </c>
      <c r="K3211" s="31" t="str">
        <f>IFERROR(VLOOKUP(J3211,Setup_Team!$B:$C,2,FALSE), "TDB")</f>
        <v>TDB</v>
      </c>
      <c r="L3211" s="31" t="str">
        <f>VLOOKUP($A3211,Location!$A:$J,8,FALSE)</f>
        <v>TBD</v>
      </c>
      <c r="M3211" s="31" t="str">
        <f>IFERROR(VLOOKUP(L3211,Setup_Team!$B:$C,2,FALSE), "TDB")</f>
        <v>TDB</v>
      </c>
      <c r="N3211" s="31" t="str">
        <f>VLOOKUP($A3211,Location!$A:$J,9,FALSE)</f>
        <v>Santa Clara, Californie</v>
      </c>
      <c r="O3211" s="31" t="str">
        <f>VLOOKUP($A3211,Location!$A:$J,10,FALSE)</f>
        <v>Levi's Stadium</v>
      </c>
      <c r="R3211" s="31">
        <v>0</v>
      </c>
      <c r="S3211" s="25">
        <f>VLOOKUP($A3211,Database!$A:$Y,10,FALSE)</f>
        <v>0</v>
      </c>
      <c r="T3211" s="25">
        <f>VLOOKUP($A3211,Database!$A:$Y,11,FALSE)</f>
        <v>0</v>
      </c>
      <c r="U3211" s="25">
        <f>VLOOKUP($A3211,Database!$A:$Y,12,FALSE)</f>
        <v>0</v>
      </c>
      <c r="V3211" s="25" t="str">
        <f>VLOOKUP(A3211,Database!A:M,13,FALSE)</f>
        <v>À venir</v>
      </c>
      <c r="W3211" s="25" t="str">
        <f>VLOOKUP($A3211,Database!$A:$Y,20,FALSE)</f>
        <v/>
      </c>
      <c r="X3211" s="25" t="str">
        <f>VLOOKUP($A3211,Database!$A:$Y,21,FALSE)</f>
        <v/>
      </c>
      <c r="Y3211" s="25" t="str">
        <f ca="1">IF(C3211&lt;NOW(),IF(AND(P3211&gt;Q3211,W3211&gt;X3211),S3211,IF(AND(P3211=Q3211,W3211=X3211),T3211,IF(AND(P3211&lt;Q3211,W3211&lt;X3211),U3211,0))),"")</f>
        <v/>
      </c>
      <c r="Z3211" s="25">
        <f>IF(AND(P3211=W3211,Q3211=X3211),1,0)</f>
        <v>1</v>
      </c>
      <c r="AA3211" s="25" t="str">
        <f>IF(Z3211=0,"",IF(ISBLANK(VLOOKUP(A3211,Database!A:AA,22,FALSE)),"",VLOOKUP(A3211,Database!A:AA,22,FALSE)))</f>
        <v>Exact</v>
      </c>
      <c r="AB3211" s="25">
        <f ca="1">IFERROR(IF(AND(Y3211&lt;&gt;"",OR(V3211="Terminé",V3211="En cours")),VLOOKUP(AA3211,Setup_ScoreExactBonus!A:D,4,FALSE),0),0)</f>
        <v>0</v>
      </c>
      <c r="AC3211" s="31" t="str">
        <f t="shared" ca="1" si="11"/>
        <v/>
      </c>
      <c r="AD3211" s="31">
        <f ca="1">SUMIFS(AC$2:AC3211,D$2:D3211,D3211)*IF(R3211=0,1,2)</f>
        <v>0</v>
      </c>
    </row>
    <row r="3212" spans="1:30" x14ac:dyDescent="0.35">
      <c r="A3212" s="31">
        <f>IF(ISBLANK(B3212),"",COUNTIF(B$2:B3212,B3212))-1</f>
        <v>82</v>
      </c>
      <c r="B3212" s="31">
        <v>13</v>
      </c>
      <c r="C3212" s="10">
        <f>VLOOKUP($A3212,Database!$A:$Y,7,FALSE)</f>
        <v>46205.083333333336</v>
      </c>
      <c r="D3212" s="31" t="str">
        <f>VLOOKUP(Pronostics!$B3212,Setup_MPP!$A:$G,3,FALSE)</f>
        <v>Julien_I</v>
      </c>
      <c r="E3212" s="31" t="str">
        <f>VLOOKUP(Pronostics!$B3212,Setup_MPP!$A:$G,2,FALSE)</f>
        <v>Julien INGE</v>
      </c>
      <c r="F3212" s="31" t="str">
        <f>VLOOKUP($B3212,Setup_MPP!$A:$E,4,FALSE)</f>
        <v>#C1E0EF</v>
      </c>
      <c r="G3212" s="31" t="str">
        <f>VLOOKUP($B3212,Setup_MPP!$A:$E,5,FALSE)</f>
        <v>#4F91B2</v>
      </c>
      <c r="H3212" s="31" t="str">
        <f>IFERROR(IF(AND(A3212&gt;=1,A3212&lt;=104),VLOOKUP($A3212,Location!$A:$J,6,FALSE),IF(A3212=0,"Avant l'ouverture",IF(OR(A3212=105,A3212=106),"Bonus"))),"")</f>
        <v>1/16 Finale</v>
      </c>
      <c r="I3212" s="31" t="str">
        <f>IF(LEFT(H3212,4)="Tour",VLOOKUP(A3212,Database!$A:$C,3,FALSE),"")</f>
        <v/>
      </c>
      <c r="J3212" s="31" t="str">
        <f>VLOOKUP($A3212,Location!$A:$J,7,FALSE)</f>
        <v>TBD</v>
      </c>
      <c r="K3212" s="31" t="str">
        <f>IFERROR(VLOOKUP(J3212,Setup_Team!$B:$C,2,FALSE), "TDB")</f>
        <v>TDB</v>
      </c>
      <c r="L3212" s="31" t="str">
        <f>VLOOKUP($A3212,Location!$A:$J,8,FALSE)</f>
        <v>TBD</v>
      </c>
      <c r="M3212" s="31" t="str">
        <f>IFERROR(VLOOKUP(L3212,Setup_Team!$B:$C,2,FALSE), "TDB")</f>
        <v>TDB</v>
      </c>
      <c r="N3212" s="31" t="str">
        <f>VLOOKUP($A3212,Location!$A:$J,9,FALSE)</f>
        <v>Santa Clara, Californie</v>
      </c>
      <c r="O3212" s="31" t="str">
        <f>VLOOKUP($A3212,Location!$A:$J,10,FALSE)</f>
        <v>Levi's Stadium</v>
      </c>
      <c r="R3212" s="31">
        <v>0</v>
      </c>
      <c r="S3212" s="25">
        <f>VLOOKUP($A3212,Database!$A:$Y,10,FALSE)</f>
        <v>0</v>
      </c>
      <c r="T3212" s="25">
        <f>VLOOKUP($A3212,Database!$A:$Y,11,FALSE)</f>
        <v>0</v>
      </c>
      <c r="U3212" s="25">
        <f>VLOOKUP($A3212,Database!$A:$Y,12,FALSE)</f>
        <v>0</v>
      </c>
      <c r="V3212" s="25" t="str">
        <f>VLOOKUP(A3212,Database!A:M,13,FALSE)</f>
        <v>À venir</v>
      </c>
      <c r="W3212" s="25" t="str">
        <f>VLOOKUP($A3212,Database!$A:$Y,20,FALSE)</f>
        <v/>
      </c>
      <c r="X3212" s="25" t="str">
        <f>VLOOKUP($A3212,Database!$A:$Y,21,FALSE)</f>
        <v/>
      </c>
      <c r="Y3212" s="25" t="str">
        <f ca="1">IF(C3212&lt;NOW(),IF(AND(P3212&gt;Q3212,W3212&gt;X3212),S3212,IF(AND(P3212=Q3212,W3212=X3212),T3212,IF(AND(P3212&lt;Q3212,W3212&lt;X3212),U3212,0))),"")</f>
        <v/>
      </c>
      <c r="Z3212" s="25">
        <f>IF(AND(P3212=W3212,Q3212=X3212),1,0)</f>
        <v>1</v>
      </c>
      <c r="AA3212" s="25" t="str">
        <f>IF(Z3212=0,"",IF(ISBLANK(VLOOKUP(A3212,Database!A:AA,22,FALSE)),"",VLOOKUP(A3212,Database!A:AA,22,FALSE)))</f>
        <v>Exact</v>
      </c>
      <c r="AB3212" s="25">
        <f ca="1">IFERROR(IF(AND(Y3212&lt;&gt;"",OR(V3212="Terminé",V3212="En cours")),VLOOKUP(AA3212,Setup_ScoreExactBonus!A:D,4,FALSE),0),0)</f>
        <v>0</v>
      </c>
      <c r="AC3212" s="31" t="str">
        <f t="shared" ca="1" si="11"/>
        <v/>
      </c>
      <c r="AD3212" s="31">
        <f ca="1">SUMIFS(AC$2:AC3212,D$2:D3212,D3212)*IF(R3212=0,1,2)</f>
        <v>0</v>
      </c>
    </row>
    <row r="3213" spans="1:30" x14ac:dyDescent="0.35">
      <c r="A3213" s="31">
        <f>IF(ISBLANK(B3213),"",COUNTIF(B$2:B3213,B3213))-1</f>
        <v>82</v>
      </c>
      <c r="B3213" s="31">
        <v>14</v>
      </c>
      <c r="C3213" s="10">
        <f>VLOOKUP($A3213,Database!$A:$Y,7,FALSE)</f>
        <v>46205.083333333336</v>
      </c>
      <c r="D3213" s="31" t="str">
        <f>VLOOKUP(Pronostics!$B3213,Setup_MPP!$A:$G,3,FALSE)</f>
        <v>MarieEYT</v>
      </c>
      <c r="E3213" s="31" t="str">
        <f>VLOOKUP(Pronostics!$B3213,Setup_MPP!$A:$G,2,FALSE)</f>
        <v>Marie EXBRAYAT</v>
      </c>
      <c r="F3213" s="31" t="str">
        <f>VLOOKUP($B3213,Setup_MPP!$A:$E,4,FALSE)</f>
        <v>#FFAFD2</v>
      </c>
      <c r="G3213" s="31" t="str">
        <f>VLOOKUP($B3213,Setup_MPP!$A:$E,5,FALSE)</f>
        <v>#F2589B</v>
      </c>
      <c r="H3213" s="31" t="str">
        <f>IFERROR(IF(AND(A3213&gt;=1,A3213&lt;=104),VLOOKUP($A3213,Location!$A:$J,6,FALSE),IF(A3213=0,"Avant l'ouverture",IF(OR(A3213=105,A3213=106),"Bonus"))),"")</f>
        <v>1/16 Finale</v>
      </c>
      <c r="I3213" s="31" t="str">
        <f>IF(LEFT(H3213,4)="Tour",VLOOKUP(A3213,Database!$A:$C,3,FALSE),"")</f>
        <v/>
      </c>
      <c r="J3213" s="31" t="str">
        <f>VLOOKUP($A3213,Location!$A:$J,7,FALSE)</f>
        <v>TBD</v>
      </c>
      <c r="K3213" s="31" t="str">
        <f>IFERROR(VLOOKUP(J3213,Setup_Team!$B:$C,2,FALSE), "TDB")</f>
        <v>TDB</v>
      </c>
      <c r="L3213" s="31" t="str">
        <f>VLOOKUP($A3213,Location!$A:$J,8,FALSE)</f>
        <v>TBD</v>
      </c>
      <c r="M3213" s="31" t="str">
        <f>IFERROR(VLOOKUP(L3213,Setup_Team!$B:$C,2,FALSE), "TDB")</f>
        <v>TDB</v>
      </c>
      <c r="N3213" s="31" t="str">
        <f>VLOOKUP($A3213,Location!$A:$J,9,FALSE)</f>
        <v>Santa Clara, Californie</v>
      </c>
      <c r="O3213" s="31" t="str">
        <f>VLOOKUP($A3213,Location!$A:$J,10,FALSE)</f>
        <v>Levi's Stadium</v>
      </c>
      <c r="R3213" s="31">
        <v>0</v>
      </c>
      <c r="S3213" s="25">
        <f>VLOOKUP($A3213,Database!$A:$Y,10,FALSE)</f>
        <v>0</v>
      </c>
      <c r="T3213" s="25">
        <f>VLOOKUP($A3213,Database!$A:$Y,11,FALSE)</f>
        <v>0</v>
      </c>
      <c r="U3213" s="25">
        <f>VLOOKUP($A3213,Database!$A:$Y,12,FALSE)</f>
        <v>0</v>
      </c>
      <c r="V3213" s="25" t="str">
        <f>VLOOKUP(A3213,Database!A:M,13,FALSE)</f>
        <v>À venir</v>
      </c>
      <c r="W3213" s="25" t="str">
        <f>VLOOKUP($A3213,Database!$A:$Y,20,FALSE)</f>
        <v/>
      </c>
      <c r="X3213" s="25" t="str">
        <f>VLOOKUP($A3213,Database!$A:$Y,21,FALSE)</f>
        <v/>
      </c>
      <c r="Y3213" s="25" t="str">
        <f ca="1">IF(C3213&lt;NOW(),IF(AND(P3213&gt;Q3213,W3213&gt;X3213),S3213,IF(AND(P3213=Q3213,W3213=X3213),T3213,IF(AND(P3213&lt;Q3213,W3213&lt;X3213),U3213,0))),"")</f>
        <v/>
      </c>
      <c r="Z3213" s="25">
        <f>IF(AND(P3213=W3213,Q3213=X3213),1,0)</f>
        <v>1</v>
      </c>
      <c r="AA3213" s="25" t="str">
        <f>IF(Z3213=0,"",IF(ISBLANK(VLOOKUP(A3213,Database!A:AA,22,FALSE)),"",VLOOKUP(A3213,Database!A:AA,22,FALSE)))</f>
        <v>Exact</v>
      </c>
      <c r="AB3213" s="25">
        <f ca="1">IFERROR(IF(AND(Y3213&lt;&gt;"",OR(V3213="Terminé",V3213="En cours")),VLOOKUP(AA3213,Setup_ScoreExactBonus!A:D,4,FALSE),0),0)</f>
        <v>0</v>
      </c>
      <c r="AC3213" s="31" t="str">
        <f t="shared" ca="1" si="11"/>
        <v/>
      </c>
      <c r="AD3213" s="31">
        <f ca="1">SUMIFS(AC$2:AC3213,D$2:D3213,D3213)*IF(R3213=0,1,2)</f>
        <v>0</v>
      </c>
    </row>
    <row r="3214" spans="1:30" x14ac:dyDescent="0.35">
      <c r="A3214" s="31">
        <f>IF(ISBLANK(B3214),"",COUNTIF(B$2:B3214,B3214))-1</f>
        <v>82</v>
      </c>
      <c r="B3214" s="31">
        <v>15</v>
      </c>
      <c r="C3214" s="10">
        <f>VLOOKUP($A3214,Database!$A:$Y,7,FALSE)</f>
        <v>46205.083333333336</v>
      </c>
      <c r="D3214" s="31" t="str">
        <f>VLOOKUP(Pronostics!$B3214,Setup_MPP!$A:$G,3,FALSE)</f>
        <v>Amine#8UL9R</v>
      </c>
      <c r="E3214" s="31" t="str">
        <f>VLOOKUP(Pronostics!$B3214,Setup_MPP!$A:$G,2,FALSE)</f>
        <v>Amine ZARROUKI</v>
      </c>
      <c r="F3214" s="31" t="str">
        <f>VLOOKUP($B3214,Setup_MPP!$A:$E,4,FALSE)</f>
        <v>#FF9898</v>
      </c>
      <c r="G3214" s="31" t="str">
        <f>VLOOKUP($B3214,Setup_MPP!$A:$E,5,FALSE)</f>
        <v>#FF5D5D</v>
      </c>
      <c r="H3214" s="31" t="str">
        <f>IFERROR(IF(AND(A3214&gt;=1,A3214&lt;=104),VLOOKUP($A3214,Location!$A:$J,6,FALSE),IF(A3214=0,"Avant l'ouverture",IF(OR(A3214=105,A3214=106),"Bonus"))),"")</f>
        <v>1/16 Finale</v>
      </c>
      <c r="I3214" s="31" t="str">
        <f>IF(LEFT(H3214,4)="Tour",VLOOKUP(A3214,Database!$A:$C,3,FALSE),"")</f>
        <v/>
      </c>
      <c r="J3214" s="31" t="str">
        <f>VLOOKUP($A3214,Location!$A:$J,7,FALSE)</f>
        <v>TBD</v>
      </c>
      <c r="K3214" s="31" t="str">
        <f>IFERROR(VLOOKUP(J3214,Setup_Team!$B:$C,2,FALSE), "TDB")</f>
        <v>TDB</v>
      </c>
      <c r="L3214" s="31" t="str">
        <f>VLOOKUP($A3214,Location!$A:$J,8,FALSE)</f>
        <v>TBD</v>
      </c>
      <c r="M3214" s="31" t="str">
        <f>IFERROR(VLOOKUP(L3214,Setup_Team!$B:$C,2,FALSE), "TDB")</f>
        <v>TDB</v>
      </c>
      <c r="N3214" s="31" t="str">
        <f>VLOOKUP($A3214,Location!$A:$J,9,FALSE)</f>
        <v>Santa Clara, Californie</v>
      </c>
      <c r="O3214" s="31" t="str">
        <f>VLOOKUP($A3214,Location!$A:$J,10,FALSE)</f>
        <v>Levi's Stadium</v>
      </c>
      <c r="R3214" s="31">
        <v>0</v>
      </c>
      <c r="S3214" s="25">
        <f>VLOOKUP($A3214,Database!$A:$Y,10,FALSE)</f>
        <v>0</v>
      </c>
      <c r="T3214" s="25">
        <f>VLOOKUP($A3214,Database!$A:$Y,11,FALSE)</f>
        <v>0</v>
      </c>
      <c r="U3214" s="25">
        <f>VLOOKUP($A3214,Database!$A:$Y,12,FALSE)</f>
        <v>0</v>
      </c>
      <c r="V3214" s="25" t="str">
        <f>VLOOKUP(A3214,Database!A:M,13,FALSE)</f>
        <v>À venir</v>
      </c>
      <c r="W3214" s="25" t="str">
        <f>VLOOKUP($A3214,Database!$A:$Y,20,FALSE)</f>
        <v/>
      </c>
      <c r="X3214" s="25" t="str">
        <f>VLOOKUP($A3214,Database!$A:$Y,21,FALSE)</f>
        <v/>
      </c>
      <c r="Y3214" s="25" t="str">
        <f ca="1">IF(C3214&lt;NOW(),IF(AND(P3214&gt;Q3214,W3214&gt;X3214),S3214,IF(AND(P3214=Q3214,W3214=X3214),T3214,IF(AND(P3214&lt;Q3214,W3214&lt;X3214),U3214,0))),"")</f>
        <v/>
      </c>
      <c r="Z3214" s="25">
        <f>IF(AND(P3214=W3214,Q3214=X3214),1,0)</f>
        <v>1</v>
      </c>
      <c r="AA3214" s="25" t="str">
        <f>IF(Z3214=0,"",IF(ISBLANK(VLOOKUP(A3214,Database!A:AA,22,FALSE)),"",VLOOKUP(A3214,Database!A:AA,22,FALSE)))</f>
        <v>Exact</v>
      </c>
      <c r="AB3214" s="25">
        <f ca="1">IFERROR(IF(AND(Y3214&lt;&gt;"",OR(V3214="Terminé",V3214="En cours")),VLOOKUP(AA3214,Setup_ScoreExactBonus!A:D,4,FALSE),0),0)</f>
        <v>0</v>
      </c>
      <c r="AC3214" s="31" t="str">
        <f t="shared" ca="1" si="11"/>
        <v/>
      </c>
      <c r="AD3214" s="31">
        <f ca="1">SUMIFS(AC$2:AC3214,D$2:D3214,D3214)*IF(R3214=0,1,2)</f>
        <v>0</v>
      </c>
    </row>
    <row r="3215" spans="1:30" x14ac:dyDescent="0.35">
      <c r="A3215" s="31">
        <f>IF(ISBLANK(B3215),"",COUNTIF(B$2:B3215,B3215))-1</f>
        <v>82</v>
      </c>
      <c r="B3215" s="31">
        <v>16</v>
      </c>
      <c r="C3215" s="10">
        <f>VLOOKUP($A3215,Database!$A:$Y,7,FALSE)</f>
        <v>46205.083333333336</v>
      </c>
      <c r="D3215" s="31" t="str">
        <f>VLOOKUP(Pronostics!$B3215,Setup_MPP!$A:$G,3,FALSE)</f>
        <v>Laura#8V93E</v>
      </c>
      <c r="E3215" s="31" t="str">
        <f>VLOOKUP(Pronostics!$B3215,Setup_MPP!$A:$G,2,FALSE)</f>
        <v>Laura GIULIANO</v>
      </c>
      <c r="F3215" s="31" t="str">
        <f>VLOOKUP($B3215,Setup_MPP!$A:$E,4,FALSE)</f>
        <v>#86A4FE</v>
      </c>
      <c r="G3215" s="31" t="str">
        <f>VLOOKUP($B3215,Setup_MPP!$A:$E,5,FALSE)</f>
        <v>#3769FF</v>
      </c>
      <c r="H3215" s="31" t="str">
        <f>IFERROR(IF(AND(A3215&gt;=1,A3215&lt;=104),VLOOKUP($A3215,Location!$A:$J,6,FALSE),IF(A3215=0,"Avant l'ouverture",IF(OR(A3215=105,A3215=106),"Bonus"))),"")</f>
        <v>1/16 Finale</v>
      </c>
      <c r="I3215" s="31" t="str">
        <f>IF(LEFT(H3215,4)="Tour",VLOOKUP(A3215,Database!$A:$C,3,FALSE),"")</f>
        <v/>
      </c>
      <c r="J3215" s="31" t="str">
        <f>VLOOKUP($A3215,Location!$A:$J,7,FALSE)</f>
        <v>TBD</v>
      </c>
      <c r="K3215" s="31" t="str">
        <f>IFERROR(VLOOKUP(J3215,Setup_Team!$B:$C,2,FALSE), "TDB")</f>
        <v>TDB</v>
      </c>
      <c r="L3215" s="31" t="str">
        <f>VLOOKUP($A3215,Location!$A:$J,8,FALSE)</f>
        <v>TBD</v>
      </c>
      <c r="M3215" s="31" t="str">
        <f>IFERROR(VLOOKUP(L3215,Setup_Team!$B:$C,2,FALSE), "TDB")</f>
        <v>TDB</v>
      </c>
      <c r="N3215" s="31" t="str">
        <f>VLOOKUP($A3215,Location!$A:$J,9,FALSE)</f>
        <v>Santa Clara, Californie</v>
      </c>
      <c r="O3215" s="31" t="str">
        <f>VLOOKUP($A3215,Location!$A:$J,10,FALSE)</f>
        <v>Levi's Stadium</v>
      </c>
      <c r="R3215" s="31">
        <v>0</v>
      </c>
      <c r="S3215" s="25">
        <f>VLOOKUP($A3215,Database!$A:$Y,10,FALSE)</f>
        <v>0</v>
      </c>
      <c r="T3215" s="25">
        <f>VLOOKUP($A3215,Database!$A:$Y,11,FALSE)</f>
        <v>0</v>
      </c>
      <c r="U3215" s="25">
        <f>VLOOKUP($A3215,Database!$A:$Y,12,FALSE)</f>
        <v>0</v>
      </c>
      <c r="V3215" s="25" t="str">
        <f>VLOOKUP(A3215,Database!A:M,13,FALSE)</f>
        <v>À venir</v>
      </c>
      <c r="W3215" s="25" t="str">
        <f>VLOOKUP($A3215,Database!$A:$Y,20,FALSE)</f>
        <v/>
      </c>
      <c r="X3215" s="25" t="str">
        <f>VLOOKUP($A3215,Database!$A:$Y,21,FALSE)</f>
        <v/>
      </c>
      <c r="Y3215" s="25" t="str">
        <f ca="1">IF(C3215&lt;NOW(),IF(AND(P3215&gt;Q3215,W3215&gt;X3215),S3215,IF(AND(P3215=Q3215,W3215=X3215),T3215,IF(AND(P3215&lt;Q3215,W3215&lt;X3215),U3215,0))),"")</f>
        <v/>
      </c>
      <c r="Z3215" s="25">
        <f>IF(AND(P3215=W3215,Q3215=X3215),1,0)</f>
        <v>1</v>
      </c>
      <c r="AA3215" s="25" t="str">
        <f>IF(Z3215=0,"",IF(ISBLANK(VLOOKUP(A3215,Database!A:AA,22,FALSE)),"",VLOOKUP(A3215,Database!A:AA,22,FALSE)))</f>
        <v>Exact</v>
      </c>
      <c r="AB3215" s="25">
        <f ca="1">IFERROR(IF(AND(Y3215&lt;&gt;"",OR(V3215="Terminé",V3215="En cours")),VLOOKUP(AA3215,Setup_ScoreExactBonus!A:D,4,FALSE),0),0)</f>
        <v>0</v>
      </c>
      <c r="AC3215" s="31" t="str">
        <f t="shared" ca="1" si="11"/>
        <v/>
      </c>
      <c r="AD3215" s="31">
        <f ca="1">SUMIFS(AC$2:AC3215,D$2:D3215,D3215)*IF(R3215=0,1,2)</f>
        <v>0</v>
      </c>
    </row>
    <row r="3216" spans="1:30" x14ac:dyDescent="0.35">
      <c r="A3216" s="31">
        <f>IF(ISBLANK(B3216),"",COUNTIF(B$2:B3216,B3216))-1</f>
        <v>82</v>
      </c>
      <c r="B3216" s="31">
        <v>17</v>
      </c>
      <c r="C3216" s="10">
        <f>VLOOKUP($A3216,Database!$A:$Y,7,FALSE)</f>
        <v>46205.083333333336</v>
      </c>
      <c r="D3216" s="31" t="str">
        <f>VLOOKUP(Pronostics!$B3216,Setup_MPP!$A:$G,3,FALSE)</f>
        <v>Joueur17</v>
      </c>
      <c r="E3216" s="31" t="str">
        <f>VLOOKUP(Pronostics!$B3216,Setup_MPP!$A:$G,2,FALSE)</f>
        <v>Joueur17</v>
      </c>
      <c r="F3216" s="31" t="str">
        <f>VLOOKUP($B3216,Setup_MPP!$A:$E,4,FALSE)</f>
        <v>#FFB0B0</v>
      </c>
      <c r="G3216" s="31" t="str">
        <f>VLOOKUP($B3216,Setup_MPP!$A:$E,5,FALSE)</f>
        <v>#F25757</v>
      </c>
      <c r="H3216" s="31" t="str">
        <f>IFERROR(IF(AND(A3216&gt;=1,A3216&lt;=104),VLOOKUP($A3216,Location!$A:$J,6,FALSE),IF(A3216=0,"Avant l'ouverture",IF(OR(A3216=105,A3216=106),"Bonus"))),"")</f>
        <v>1/16 Finale</v>
      </c>
      <c r="I3216" s="31" t="str">
        <f>IF(LEFT(H3216,4)="Tour",VLOOKUP(A3216,Database!$A:$C,3,FALSE),"")</f>
        <v/>
      </c>
      <c r="J3216" s="31" t="str">
        <f>VLOOKUP($A3216,Location!$A:$J,7,FALSE)</f>
        <v>TBD</v>
      </c>
      <c r="K3216" s="31" t="str">
        <f>IFERROR(VLOOKUP(J3216,Setup_Team!$B:$C,2,FALSE), "TDB")</f>
        <v>TDB</v>
      </c>
      <c r="L3216" s="31" t="str">
        <f>VLOOKUP($A3216,Location!$A:$J,8,FALSE)</f>
        <v>TBD</v>
      </c>
      <c r="M3216" s="31" t="str">
        <f>IFERROR(VLOOKUP(L3216,Setup_Team!$B:$C,2,FALSE), "TDB")</f>
        <v>TDB</v>
      </c>
      <c r="N3216" s="31" t="str">
        <f>VLOOKUP($A3216,Location!$A:$J,9,FALSE)</f>
        <v>Santa Clara, Californie</v>
      </c>
      <c r="O3216" s="31" t="str">
        <f>VLOOKUP($A3216,Location!$A:$J,10,FALSE)</f>
        <v>Levi's Stadium</v>
      </c>
      <c r="R3216" s="31">
        <v>0</v>
      </c>
      <c r="S3216" s="25">
        <f>VLOOKUP($A3216,Database!$A:$Y,10,FALSE)</f>
        <v>0</v>
      </c>
      <c r="T3216" s="25">
        <f>VLOOKUP($A3216,Database!$A:$Y,11,FALSE)</f>
        <v>0</v>
      </c>
      <c r="U3216" s="25">
        <f>VLOOKUP($A3216,Database!$A:$Y,12,FALSE)</f>
        <v>0</v>
      </c>
      <c r="V3216" s="25" t="str">
        <f>VLOOKUP(A3216,Database!A:M,13,FALSE)</f>
        <v>À venir</v>
      </c>
      <c r="W3216" s="25" t="str">
        <f>VLOOKUP($A3216,Database!$A:$Y,20,FALSE)</f>
        <v/>
      </c>
      <c r="X3216" s="25" t="str">
        <f>VLOOKUP($A3216,Database!$A:$Y,21,FALSE)</f>
        <v/>
      </c>
      <c r="Y3216" s="25" t="str">
        <f ca="1">IF(C3216&lt;NOW(),IF(AND(P3216&gt;Q3216,W3216&gt;X3216),S3216,IF(AND(P3216=Q3216,W3216=X3216),T3216,IF(AND(P3216&lt;Q3216,W3216&lt;X3216),U3216,0))),"")</f>
        <v/>
      </c>
      <c r="Z3216" s="25">
        <f>IF(AND(P3216=W3216,Q3216=X3216),1,0)</f>
        <v>1</v>
      </c>
      <c r="AA3216" s="25" t="str">
        <f>IF(Z3216=0,"",IF(ISBLANK(VLOOKUP(A3216,Database!A:AA,22,FALSE)),"",VLOOKUP(A3216,Database!A:AA,22,FALSE)))</f>
        <v>Exact</v>
      </c>
      <c r="AB3216" s="25">
        <f ca="1">IFERROR(IF(AND(Y3216&lt;&gt;"",OR(V3216="Terminé",V3216="En cours")),VLOOKUP(AA3216,Setup_ScoreExactBonus!A:D,4,FALSE),0),0)</f>
        <v>0</v>
      </c>
      <c r="AC3216" s="31" t="str">
        <f t="shared" ca="1" si="11"/>
        <v/>
      </c>
      <c r="AD3216" s="31">
        <f ca="1">SUMIFS(AC$2:AC3216,D$2:D3216,D3216)*IF(R3216=0,1,2)</f>
        <v>0</v>
      </c>
    </row>
    <row r="3217" spans="1:30" x14ac:dyDescent="0.35">
      <c r="A3217" s="31">
        <f>IF(ISBLANK(B3217),"",COUNTIF(B$2:B3217,B3217))-1</f>
        <v>82</v>
      </c>
      <c r="B3217" s="31">
        <v>18</v>
      </c>
      <c r="C3217" s="10">
        <f>VLOOKUP($A3217,Database!$A:$Y,7,FALSE)</f>
        <v>46205.083333333336</v>
      </c>
      <c r="D3217" s="31" t="str">
        <f>VLOOKUP(Pronostics!$B3217,Setup_MPP!$A:$G,3,FALSE)</f>
        <v>Joueur18</v>
      </c>
      <c r="E3217" s="31" t="str">
        <f>VLOOKUP(Pronostics!$B3217,Setup_MPP!$A:$G,2,FALSE)</f>
        <v>Joueur18</v>
      </c>
      <c r="F3217" s="31" t="str">
        <f>VLOOKUP($B3217,Setup_MPP!$A:$E,4,FALSE)</f>
        <v>#FFC9B0</v>
      </c>
      <c r="G3217" s="31" t="str">
        <f>VLOOKUP($B3217,Setup_MPP!$A:$E,5,FALSE)</f>
        <v>#F28D57</v>
      </c>
      <c r="H3217" s="31" t="str">
        <f>IFERROR(IF(AND(A3217&gt;=1,A3217&lt;=104),VLOOKUP($A3217,Location!$A:$J,6,FALSE),IF(A3217=0,"Avant l'ouverture",IF(OR(A3217=105,A3217=106),"Bonus"))),"")</f>
        <v>1/16 Finale</v>
      </c>
      <c r="I3217" s="31" t="str">
        <f>IF(LEFT(H3217,4)="Tour",VLOOKUP(A3217,Database!$A:$C,3,FALSE),"")</f>
        <v/>
      </c>
      <c r="J3217" s="31" t="str">
        <f>VLOOKUP($A3217,Location!$A:$J,7,FALSE)</f>
        <v>TBD</v>
      </c>
      <c r="K3217" s="31" t="str">
        <f>IFERROR(VLOOKUP(J3217,Setup_Team!$B:$C,2,FALSE), "TDB")</f>
        <v>TDB</v>
      </c>
      <c r="L3217" s="31" t="str">
        <f>VLOOKUP($A3217,Location!$A:$J,8,FALSE)</f>
        <v>TBD</v>
      </c>
      <c r="M3217" s="31" t="str">
        <f>IFERROR(VLOOKUP(L3217,Setup_Team!$B:$C,2,FALSE), "TDB")</f>
        <v>TDB</v>
      </c>
      <c r="N3217" s="31" t="str">
        <f>VLOOKUP($A3217,Location!$A:$J,9,FALSE)</f>
        <v>Santa Clara, Californie</v>
      </c>
      <c r="O3217" s="31" t="str">
        <f>VLOOKUP($A3217,Location!$A:$J,10,FALSE)</f>
        <v>Levi's Stadium</v>
      </c>
      <c r="R3217" s="31">
        <v>0</v>
      </c>
      <c r="S3217" s="25">
        <f>VLOOKUP($A3217,Database!$A:$Y,10,FALSE)</f>
        <v>0</v>
      </c>
      <c r="T3217" s="25">
        <f>VLOOKUP($A3217,Database!$A:$Y,11,FALSE)</f>
        <v>0</v>
      </c>
      <c r="U3217" s="25">
        <f>VLOOKUP($A3217,Database!$A:$Y,12,FALSE)</f>
        <v>0</v>
      </c>
      <c r="V3217" s="25" t="str">
        <f>VLOOKUP(A3217,Database!A:M,13,FALSE)</f>
        <v>À venir</v>
      </c>
      <c r="W3217" s="25" t="str">
        <f>VLOOKUP($A3217,Database!$A:$Y,20,FALSE)</f>
        <v/>
      </c>
      <c r="X3217" s="25" t="str">
        <f>VLOOKUP($A3217,Database!$A:$Y,21,FALSE)</f>
        <v/>
      </c>
      <c r="Y3217" s="25" t="str">
        <f ca="1">IF(C3217&lt;NOW(),IF(AND(P3217&gt;Q3217,W3217&gt;X3217),S3217,IF(AND(P3217=Q3217,W3217=X3217),T3217,IF(AND(P3217&lt;Q3217,W3217&lt;X3217),U3217,0))),"")</f>
        <v/>
      </c>
      <c r="Z3217" s="25">
        <f>IF(AND(P3217=W3217,Q3217=X3217),1,0)</f>
        <v>1</v>
      </c>
      <c r="AA3217" s="25" t="str">
        <f>IF(Z3217=0,"",IF(ISBLANK(VLOOKUP(A3217,Database!A:AA,22,FALSE)),"",VLOOKUP(A3217,Database!A:AA,22,FALSE)))</f>
        <v>Exact</v>
      </c>
      <c r="AB3217" s="25">
        <f ca="1">IFERROR(IF(AND(Y3217&lt;&gt;"",OR(V3217="Terminé",V3217="En cours")),VLOOKUP(AA3217,Setup_ScoreExactBonus!A:D,4,FALSE),0),0)</f>
        <v>0</v>
      </c>
      <c r="AC3217" s="31" t="str">
        <f t="shared" ca="1" si="11"/>
        <v/>
      </c>
      <c r="AD3217" s="31">
        <f ca="1">SUMIFS(AC$2:AC3217,D$2:D3217,D3217)*IF(R3217=0,1,2)</f>
        <v>0</v>
      </c>
    </row>
    <row r="3218" spans="1:30" x14ac:dyDescent="0.35">
      <c r="A3218" s="31">
        <f>IF(ISBLANK(B3218),"",COUNTIF(B$2:B3218,B3218))-1</f>
        <v>82</v>
      </c>
      <c r="B3218" s="31">
        <v>19</v>
      </c>
      <c r="C3218" s="10">
        <f>VLOOKUP($A3218,Database!$A:$Y,7,FALSE)</f>
        <v>46205.083333333336</v>
      </c>
      <c r="D3218" s="31" t="str">
        <f>VLOOKUP(Pronostics!$B3218,Setup_MPP!$A:$G,3,FALSE)</f>
        <v>Joueur19</v>
      </c>
      <c r="E3218" s="31" t="str">
        <f>VLOOKUP(Pronostics!$B3218,Setup_MPP!$A:$G,2,FALSE)</f>
        <v>Joueur19</v>
      </c>
      <c r="F3218" s="31" t="str">
        <f>VLOOKUP($B3218,Setup_MPP!$A:$E,4,FALSE)</f>
        <v>#D5D5D5</v>
      </c>
      <c r="G3218" s="31" t="str">
        <f>VLOOKUP($B3218,Setup_MPP!$A:$E,5,FALSE)</f>
        <v>#727272</v>
      </c>
      <c r="H3218" s="31" t="str">
        <f>IFERROR(IF(AND(A3218&gt;=1,A3218&lt;=104),VLOOKUP($A3218,Location!$A:$J,6,FALSE),IF(A3218=0,"Avant l'ouverture",IF(OR(A3218=105,A3218=106),"Bonus"))),"")</f>
        <v>1/16 Finale</v>
      </c>
      <c r="I3218" s="31" t="str">
        <f>IF(LEFT(H3218,4)="Tour",VLOOKUP(A3218,Database!$A:$C,3,FALSE),"")</f>
        <v/>
      </c>
      <c r="J3218" s="31" t="str">
        <f>VLOOKUP($A3218,Location!$A:$J,7,FALSE)</f>
        <v>TBD</v>
      </c>
      <c r="K3218" s="31" t="str">
        <f>IFERROR(VLOOKUP(J3218,Setup_Team!$B:$C,2,FALSE), "TDB")</f>
        <v>TDB</v>
      </c>
      <c r="L3218" s="31" t="str">
        <f>VLOOKUP($A3218,Location!$A:$J,8,FALSE)</f>
        <v>TBD</v>
      </c>
      <c r="M3218" s="31" t="str">
        <f>IFERROR(VLOOKUP(L3218,Setup_Team!$B:$C,2,FALSE), "TDB")</f>
        <v>TDB</v>
      </c>
      <c r="N3218" s="31" t="str">
        <f>VLOOKUP($A3218,Location!$A:$J,9,FALSE)</f>
        <v>Santa Clara, Californie</v>
      </c>
      <c r="O3218" s="31" t="str">
        <f>VLOOKUP($A3218,Location!$A:$J,10,FALSE)</f>
        <v>Levi's Stadium</v>
      </c>
      <c r="R3218" s="31">
        <v>0</v>
      </c>
      <c r="S3218" s="25">
        <f>VLOOKUP($A3218,Database!$A:$Y,10,FALSE)</f>
        <v>0</v>
      </c>
      <c r="T3218" s="25">
        <f>VLOOKUP($A3218,Database!$A:$Y,11,FALSE)</f>
        <v>0</v>
      </c>
      <c r="U3218" s="25">
        <f>VLOOKUP($A3218,Database!$A:$Y,12,FALSE)</f>
        <v>0</v>
      </c>
      <c r="V3218" s="25" t="str">
        <f>VLOOKUP(A3218,Database!A:M,13,FALSE)</f>
        <v>À venir</v>
      </c>
      <c r="W3218" s="25" t="str">
        <f>VLOOKUP($A3218,Database!$A:$Y,20,FALSE)</f>
        <v/>
      </c>
      <c r="X3218" s="25" t="str">
        <f>VLOOKUP($A3218,Database!$A:$Y,21,FALSE)</f>
        <v/>
      </c>
      <c r="Y3218" s="25" t="str">
        <f ca="1">IF(C3218&lt;NOW(),IF(AND(P3218&gt;Q3218,W3218&gt;X3218),S3218,IF(AND(P3218=Q3218,W3218=X3218),T3218,IF(AND(P3218&lt;Q3218,W3218&lt;X3218),U3218,0))),"")</f>
        <v/>
      </c>
      <c r="Z3218" s="25">
        <f>IF(AND(P3218=W3218,Q3218=X3218),1,0)</f>
        <v>1</v>
      </c>
      <c r="AA3218" s="25" t="str">
        <f>IF(Z3218=0,"",IF(ISBLANK(VLOOKUP(A3218,Database!A:AA,22,FALSE)),"",VLOOKUP(A3218,Database!A:AA,22,FALSE)))</f>
        <v>Exact</v>
      </c>
      <c r="AB3218" s="25">
        <f ca="1">IFERROR(IF(AND(Y3218&lt;&gt;"",OR(V3218="Terminé",V3218="En cours")),VLOOKUP(AA3218,Setup_ScoreExactBonus!A:D,4,FALSE),0),0)</f>
        <v>0</v>
      </c>
      <c r="AC3218" s="31" t="str">
        <f t="shared" ca="1" si="11"/>
        <v/>
      </c>
      <c r="AD3218" s="31">
        <f ca="1">SUMIFS(AC$2:AC3218,D$2:D3218,D3218)*IF(R3218=0,1,2)</f>
        <v>0</v>
      </c>
    </row>
    <row r="3219" spans="1:30" x14ac:dyDescent="0.35">
      <c r="A3219" s="31">
        <f>IF(ISBLANK(B3219),"",COUNTIF(B$2:B3219,B3219))-1</f>
        <v>82</v>
      </c>
      <c r="B3219" s="31">
        <v>20</v>
      </c>
      <c r="C3219" s="10">
        <f>VLOOKUP($A3219,Database!$A:$Y,7,FALSE)</f>
        <v>46205.083333333336</v>
      </c>
      <c r="D3219" s="31" t="str">
        <f>VLOOKUP(Pronostics!$B3219,Setup_MPP!$A:$G,3,FALSE)</f>
        <v>Joueur20</v>
      </c>
      <c r="E3219" s="31" t="str">
        <f>VLOOKUP(Pronostics!$B3219,Setup_MPP!$A:$G,2,FALSE)</f>
        <v>Joueur20</v>
      </c>
      <c r="F3219" s="31" t="str">
        <f>VLOOKUP($B3219,Setup_MPP!$A:$E,4,FALSE)</f>
        <v>#D5D5D5</v>
      </c>
      <c r="G3219" s="31" t="str">
        <f>VLOOKUP($B3219,Setup_MPP!$A:$E,5,FALSE)</f>
        <v>#727272</v>
      </c>
      <c r="H3219" s="31" t="str">
        <f>IFERROR(IF(AND(A3219&gt;=1,A3219&lt;=104),VLOOKUP($A3219,Location!$A:$J,6,FALSE),IF(A3219=0,"Avant l'ouverture",IF(OR(A3219=105,A3219=106),"Bonus"))),"")</f>
        <v>1/16 Finale</v>
      </c>
      <c r="I3219" s="31" t="str">
        <f>IF(LEFT(H3219,4)="Tour",VLOOKUP(A3219,Database!$A:$C,3,FALSE),"")</f>
        <v/>
      </c>
      <c r="J3219" s="31" t="str">
        <f>VLOOKUP($A3219,Location!$A:$J,7,FALSE)</f>
        <v>TBD</v>
      </c>
      <c r="K3219" s="31" t="str">
        <f>IFERROR(VLOOKUP(J3219,Setup_Team!$B:$C,2,FALSE), "TDB")</f>
        <v>TDB</v>
      </c>
      <c r="L3219" s="31" t="str">
        <f>VLOOKUP($A3219,Location!$A:$J,8,FALSE)</f>
        <v>TBD</v>
      </c>
      <c r="M3219" s="31" t="str">
        <f>IFERROR(VLOOKUP(L3219,Setup_Team!$B:$C,2,FALSE), "TDB")</f>
        <v>TDB</v>
      </c>
      <c r="N3219" s="31" t="str">
        <f>VLOOKUP($A3219,Location!$A:$J,9,FALSE)</f>
        <v>Santa Clara, Californie</v>
      </c>
      <c r="O3219" s="31" t="str">
        <f>VLOOKUP($A3219,Location!$A:$J,10,FALSE)</f>
        <v>Levi's Stadium</v>
      </c>
      <c r="R3219" s="31">
        <v>0</v>
      </c>
      <c r="S3219" s="25">
        <f>VLOOKUP($A3219,Database!$A:$Y,10,FALSE)</f>
        <v>0</v>
      </c>
      <c r="T3219" s="25">
        <f>VLOOKUP($A3219,Database!$A:$Y,11,FALSE)</f>
        <v>0</v>
      </c>
      <c r="U3219" s="25">
        <f>VLOOKUP($A3219,Database!$A:$Y,12,FALSE)</f>
        <v>0</v>
      </c>
      <c r="V3219" s="25" t="str">
        <f>VLOOKUP(A3219,Database!A:M,13,FALSE)</f>
        <v>À venir</v>
      </c>
      <c r="W3219" s="25" t="str">
        <f>VLOOKUP($A3219,Database!$A:$Y,20,FALSE)</f>
        <v/>
      </c>
      <c r="X3219" s="25" t="str">
        <f>VLOOKUP($A3219,Database!$A:$Y,21,FALSE)</f>
        <v/>
      </c>
      <c r="Y3219" s="25" t="str">
        <f ca="1">IF(C3219&lt;NOW(),IF(AND(P3219&gt;Q3219,W3219&gt;X3219),S3219,IF(AND(P3219=Q3219,W3219=X3219),T3219,IF(AND(P3219&lt;Q3219,W3219&lt;X3219),U3219,0))),"")</f>
        <v/>
      </c>
      <c r="Z3219" s="25">
        <f>IF(AND(P3219=W3219,Q3219=X3219),1,0)</f>
        <v>1</v>
      </c>
      <c r="AA3219" s="25" t="str">
        <f>IF(Z3219=0,"",IF(ISBLANK(VLOOKUP(A3219,Database!A:AA,22,FALSE)),"",VLOOKUP(A3219,Database!A:AA,22,FALSE)))</f>
        <v>Exact</v>
      </c>
      <c r="AB3219" s="25">
        <f ca="1">IFERROR(IF(AND(Y3219&lt;&gt;"",OR(V3219="Terminé",V3219="En cours")),VLOOKUP(AA3219,Setup_ScoreExactBonus!A:D,4,FALSE),0),0)</f>
        <v>0</v>
      </c>
      <c r="AC3219" s="31" t="str">
        <f t="shared" ca="1" si="11"/>
        <v/>
      </c>
      <c r="AD3219" s="31">
        <f ca="1">SUMIFS(AC$2:AC3219,D$2:D3219,D3219)*IF(R3219=0,1,2)</f>
        <v>0</v>
      </c>
    </row>
    <row r="3220" spans="1:30" x14ac:dyDescent="0.35">
      <c r="A3220" s="31">
        <f>IF(ISBLANK(B3220),"",COUNTIF(B$2:B3220,B3220))-1</f>
        <v>82</v>
      </c>
      <c r="B3220" s="31">
        <v>21</v>
      </c>
      <c r="C3220" s="10">
        <f>VLOOKUP($A3220,Database!$A:$Y,7,FALSE)</f>
        <v>46205.083333333336</v>
      </c>
      <c r="D3220" s="31" t="str">
        <f>VLOOKUP(Pronostics!$B3220,Setup_MPP!$A:$G,3,FALSE)</f>
        <v>Joueur21</v>
      </c>
      <c r="E3220" s="31" t="str">
        <f>VLOOKUP(Pronostics!$B3220,Setup_MPP!$A:$G,2,FALSE)</f>
        <v>Joueur21</v>
      </c>
      <c r="F3220" s="31" t="str">
        <f>VLOOKUP($B3220,Setup_MPP!$A:$E,4,FALSE)</f>
        <v>#D5D5D5</v>
      </c>
      <c r="G3220" s="31" t="str">
        <f>VLOOKUP($B3220,Setup_MPP!$A:$E,5,FALSE)</f>
        <v>#727272</v>
      </c>
      <c r="H3220" s="31" t="str">
        <f>IFERROR(IF(AND(A3220&gt;=1,A3220&lt;=104),VLOOKUP($A3220,Location!$A:$J,6,FALSE),IF(A3220=0,"Avant l'ouverture",IF(OR(A3220=105,A3220=106),"Bonus"))),"")</f>
        <v>1/16 Finale</v>
      </c>
      <c r="I3220" s="31" t="str">
        <f>IF(LEFT(H3220,4)="Tour",VLOOKUP(A3220,Database!$A:$C,3,FALSE),"")</f>
        <v/>
      </c>
      <c r="J3220" s="31" t="str">
        <f>VLOOKUP($A3220,Location!$A:$J,7,FALSE)</f>
        <v>TBD</v>
      </c>
      <c r="K3220" s="31" t="str">
        <f>IFERROR(VLOOKUP(J3220,Setup_Team!$B:$C,2,FALSE), "TDB")</f>
        <v>TDB</v>
      </c>
      <c r="L3220" s="31" t="str">
        <f>VLOOKUP($A3220,Location!$A:$J,8,FALSE)</f>
        <v>TBD</v>
      </c>
      <c r="M3220" s="31" t="str">
        <f>IFERROR(VLOOKUP(L3220,Setup_Team!$B:$C,2,FALSE), "TDB")</f>
        <v>TDB</v>
      </c>
      <c r="N3220" s="31" t="str">
        <f>VLOOKUP($A3220,Location!$A:$J,9,FALSE)</f>
        <v>Santa Clara, Californie</v>
      </c>
      <c r="O3220" s="31" t="str">
        <f>VLOOKUP($A3220,Location!$A:$J,10,FALSE)</f>
        <v>Levi's Stadium</v>
      </c>
      <c r="R3220" s="31">
        <v>0</v>
      </c>
      <c r="S3220" s="25">
        <f>VLOOKUP($A3220,Database!$A:$Y,10,FALSE)</f>
        <v>0</v>
      </c>
      <c r="T3220" s="25">
        <f>VLOOKUP($A3220,Database!$A:$Y,11,FALSE)</f>
        <v>0</v>
      </c>
      <c r="U3220" s="25">
        <f>VLOOKUP($A3220,Database!$A:$Y,12,FALSE)</f>
        <v>0</v>
      </c>
      <c r="V3220" s="25" t="str">
        <f>VLOOKUP(A3220,Database!A:M,13,FALSE)</f>
        <v>À venir</v>
      </c>
      <c r="W3220" s="25" t="str">
        <f>VLOOKUP($A3220,Database!$A:$Y,20,FALSE)</f>
        <v/>
      </c>
      <c r="X3220" s="25" t="str">
        <f>VLOOKUP($A3220,Database!$A:$Y,21,FALSE)</f>
        <v/>
      </c>
      <c r="Y3220" s="25" t="str">
        <f ca="1">IF(C3220&lt;NOW(),IF(AND(P3220&gt;Q3220,W3220&gt;X3220),S3220,IF(AND(P3220=Q3220,W3220=X3220),T3220,IF(AND(P3220&lt;Q3220,W3220&lt;X3220),U3220,0))),"")</f>
        <v/>
      </c>
      <c r="Z3220" s="25">
        <f>IF(AND(P3220=W3220,Q3220=X3220),1,0)</f>
        <v>1</v>
      </c>
      <c r="AA3220" s="25" t="str">
        <f>IF(Z3220=0,"",IF(ISBLANK(VLOOKUP(A3220,Database!A:AA,22,FALSE)),"",VLOOKUP(A3220,Database!A:AA,22,FALSE)))</f>
        <v>Exact</v>
      </c>
      <c r="AB3220" s="25">
        <f ca="1">IFERROR(IF(AND(Y3220&lt;&gt;"",OR(V3220="Terminé",V3220="En cours")),VLOOKUP(AA3220,Setup_ScoreExactBonus!A:D,4,FALSE),0),0)</f>
        <v>0</v>
      </c>
      <c r="AC3220" s="31" t="str">
        <f t="shared" ca="1" si="11"/>
        <v/>
      </c>
      <c r="AD3220" s="31">
        <f ca="1">SUMIFS(AC$2:AC3220,D$2:D3220,D3220)*IF(R3220=0,1,2)</f>
        <v>0</v>
      </c>
    </row>
    <row r="3221" spans="1:30" x14ac:dyDescent="0.35">
      <c r="A3221" s="31">
        <f>IF(ISBLANK(B3221),"",COUNTIF(B$2:B3221,B3221))-1</f>
        <v>82</v>
      </c>
      <c r="B3221" s="31">
        <v>22</v>
      </c>
      <c r="C3221" s="10">
        <f>VLOOKUP($A3221,Database!$A:$Y,7,FALSE)</f>
        <v>46205.083333333336</v>
      </c>
      <c r="D3221" s="31" t="str">
        <f>VLOOKUP(Pronostics!$B3221,Setup_MPP!$A:$G,3,FALSE)</f>
        <v>Joueur22</v>
      </c>
      <c r="E3221" s="31" t="str">
        <f>VLOOKUP(Pronostics!$B3221,Setup_MPP!$A:$G,2,FALSE)</f>
        <v>Joueur22</v>
      </c>
      <c r="F3221" s="31" t="str">
        <f>VLOOKUP($B3221,Setup_MPP!$A:$E,4,FALSE)</f>
        <v>#D5D5D5</v>
      </c>
      <c r="G3221" s="31" t="str">
        <f>VLOOKUP($B3221,Setup_MPP!$A:$E,5,FALSE)</f>
        <v>#727272</v>
      </c>
      <c r="H3221" s="31" t="str">
        <f>IFERROR(IF(AND(A3221&gt;=1,A3221&lt;=104),VLOOKUP($A3221,Location!$A:$J,6,FALSE),IF(A3221=0,"Avant l'ouverture",IF(OR(A3221=105,A3221=106),"Bonus"))),"")</f>
        <v>1/16 Finale</v>
      </c>
      <c r="I3221" s="31" t="str">
        <f>IF(LEFT(H3221,4)="Tour",VLOOKUP(A3221,Database!$A:$C,3,FALSE),"")</f>
        <v/>
      </c>
      <c r="J3221" s="31" t="str">
        <f>VLOOKUP($A3221,Location!$A:$J,7,FALSE)</f>
        <v>TBD</v>
      </c>
      <c r="K3221" s="31" t="str">
        <f>IFERROR(VLOOKUP(J3221,Setup_Team!$B:$C,2,FALSE), "TDB")</f>
        <v>TDB</v>
      </c>
      <c r="L3221" s="31" t="str">
        <f>VLOOKUP($A3221,Location!$A:$J,8,FALSE)</f>
        <v>TBD</v>
      </c>
      <c r="M3221" s="31" t="str">
        <f>IFERROR(VLOOKUP(L3221,Setup_Team!$B:$C,2,FALSE), "TDB")</f>
        <v>TDB</v>
      </c>
      <c r="N3221" s="31" t="str">
        <f>VLOOKUP($A3221,Location!$A:$J,9,FALSE)</f>
        <v>Santa Clara, Californie</v>
      </c>
      <c r="O3221" s="31" t="str">
        <f>VLOOKUP($A3221,Location!$A:$J,10,FALSE)</f>
        <v>Levi's Stadium</v>
      </c>
      <c r="R3221" s="31">
        <v>0</v>
      </c>
      <c r="S3221" s="25">
        <f>VLOOKUP($A3221,Database!$A:$Y,10,FALSE)</f>
        <v>0</v>
      </c>
      <c r="T3221" s="25">
        <f>VLOOKUP($A3221,Database!$A:$Y,11,FALSE)</f>
        <v>0</v>
      </c>
      <c r="U3221" s="25">
        <f>VLOOKUP($A3221,Database!$A:$Y,12,FALSE)</f>
        <v>0</v>
      </c>
      <c r="V3221" s="25" t="str">
        <f>VLOOKUP(A3221,Database!A:M,13,FALSE)</f>
        <v>À venir</v>
      </c>
      <c r="W3221" s="25" t="str">
        <f>VLOOKUP($A3221,Database!$A:$Y,20,FALSE)</f>
        <v/>
      </c>
      <c r="X3221" s="25" t="str">
        <f>VLOOKUP($A3221,Database!$A:$Y,21,FALSE)</f>
        <v/>
      </c>
      <c r="Y3221" s="25" t="str">
        <f ca="1">IF(C3221&lt;NOW(),IF(AND(P3221&gt;Q3221,W3221&gt;X3221),S3221,IF(AND(P3221=Q3221,W3221=X3221),T3221,IF(AND(P3221&lt;Q3221,W3221&lt;X3221),U3221,0))),"")</f>
        <v/>
      </c>
      <c r="Z3221" s="25">
        <f>IF(AND(P3221=W3221,Q3221=X3221),1,0)</f>
        <v>1</v>
      </c>
      <c r="AA3221" s="25" t="str">
        <f>IF(Z3221=0,"",IF(ISBLANK(VLOOKUP(A3221,Database!A:AA,22,FALSE)),"",VLOOKUP(A3221,Database!A:AA,22,FALSE)))</f>
        <v>Exact</v>
      </c>
      <c r="AB3221" s="25">
        <f ca="1">IFERROR(IF(AND(Y3221&lt;&gt;"",OR(V3221="Terminé",V3221="En cours")),VLOOKUP(AA3221,Setup_ScoreExactBonus!A:D,4,FALSE),0),0)</f>
        <v>0</v>
      </c>
      <c r="AC3221" s="31" t="str">
        <f t="shared" ca="1" si="11"/>
        <v/>
      </c>
      <c r="AD3221" s="31">
        <f ca="1">SUMIFS(AC$2:AC3221,D$2:D3221,D3221)*IF(R3221=0,1,2)</f>
        <v>0</v>
      </c>
    </row>
    <row r="3222" spans="1:30" x14ac:dyDescent="0.35">
      <c r="A3222" s="31">
        <f>IF(ISBLANK(B3222),"",COUNTIF(B$2:B3222,B3222))-1</f>
        <v>82</v>
      </c>
      <c r="B3222" s="31">
        <v>23</v>
      </c>
      <c r="C3222" s="10">
        <f>VLOOKUP($A3222,Database!$A:$Y,7,FALSE)</f>
        <v>46205.083333333336</v>
      </c>
      <c r="D3222" s="31" t="str">
        <f>VLOOKUP(Pronostics!$B3222,Setup_MPP!$A:$G,3,FALSE)</f>
        <v>Joueur23</v>
      </c>
      <c r="E3222" s="31" t="str">
        <f>VLOOKUP(Pronostics!$B3222,Setup_MPP!$A:$G,2,FALSE)</f>
        <v>Joueur23</v>
      </c>
      <c r="F3222" s="31" t="str">
        <f>VLOOKUP($B3222,Setup_MPP!$A:$E,4,FALSE)</f>
        <v>#D5D5D5</v>
      </c>
      <c r="G3222" s="31" t="str">
        <f>VLOOKUP($B3222,Setup_MPP!$A:$E,5,FALSE)</f>
        <v>#727272</v>
      </c>
      <c r="H3222" s="31" t="str">
        <f>IFERROR(IF(AND(A3222&gt;=1,A3222&lt;=104),VLOOKUP($A3222,Location!$A:$J,6,FALSE),IF(A3222=0,"Avant l'ouverture",IF(OR(A3222=105,A3222=106),"Bonus"))),"")</f>
        <v>1/16 Finale</v>
      </c>
      <c r="I3222" s="31" t="str">
        <f>IF(LEFT(H3222,4)="Tour",VLOOKUP(A3222,Database!$A:$C,3,FALSE),"")</f>
        <v/>
      </c>
      <c r="J3222" s="31" t="str">
        <f>VLOOKUP($A3222,Location!$A:$J,7,FALSE)</f>
        <v>TBD</v>
      </c>
      <c r="K3222" s="31" t="str">
        <f>IFERROR(VLOOKUP(J3222,Setup_Team!$B:$C,2,FALSE), "TDB")</f>
        <v>TDB</v>
      </c>
      <c r="L3222" s="31" t="str">
        <f>VLOOKUP($A3222,Location!$A:$J,8,FALSE)</f>
        <v>TBD</v>
      </c>
      <c r="M3222" s="31" t="str">
        <f>IFERROR(VLOOKUP(L3222,Setup_Team!$B:$C,2,FALSE), "TDB")</f>
        <v>TDB</v>
      </c>
      <c r="N3222" s="31" t="str">
        <f>VLOOKUP($A3222,Location!$A:$J,9,FALSE)</f>
        <v>Santa Clara, Californie</v>
      </c>
      <c r="O3222" s="31" t="str">
        <f>VLOOKUP($A3222,Location!$A:$J,10,FALSE)</f>
        <v>Levi's Stadium</v>
      </c>
      <c r="R3222" s="31">
        <v>0</v>
      </c>
      <c r="S3222" s="25">
        <f>VLOOKUP($A3222,Database!$A:$Y,10,FALSE)</f>
        <v>0</v>
      </c>
      <c r="T3222" s="25">
        <f>VLOOKUP($A3222,Database!$A:$Y,11,FALSE)</f>
        <v>0</v>
      </c>
      <c r="U3222" s="25">
        <f>VLOOKUP($A3222,Database!$A:$Y,12,FALSE)</f>
        <v>0</v>
      </c>
      <c r="V3222" s="25" t="str">
        <f>VLOOKUP(A3222,Database!A:M,13,FALSE)</f>
        <v>À venir</v>
      </c>
      <c r="W3222" s="25" t="str">
        <f>VLOOKUP($A3222,Database!$A:$Y,20,FALSE)</f>
        <v/>
      </c>
      <c r="X3222" s="25" t="str">
        <f>VLOOKUP($A3222,Database!$A:$Y,21,FALSE)</f>
        <v/>
      </c>
      <c r="Y3222" s="25" t="str">
        <f ca="1">IF(C3222&lt;NOW(),IF(AND(P3222&gt;Q3222,W3222&gt;X3222),S3222,IF(AND(P3222=Q3222,W3222=X3222),T3222,IF(AND(P3222&lt;Q3222,W3222&lt;X3222),U3222,0))),"")</f>
        <v/>
      </c>
      <c r="Z3222" s="25">
        <f>IF(AND(P3222=W3222,Q3222=X3222),1,0)</f>
        <v>1</v>
      </c>
      <c r="AA3222" s="25" t="str">
        <f>IF(Z3222=0,"",IF(ISBLANK(VLOOKUP(A3222,Database!A:AA,22,FALSE)),"",VLOOKUP(A3222,Database!A:AA,22,FALSE)))</f>
        <v>Exact</v>
      </c>
      <c r="AB3222" s="25">
        <f ca="1">IFERROR(IF(AND(Y3222&lt;&gt;"",OR(V3222="Terminé",V3222="En cours")),VLOOKUP(AA3222,Setup_ScoreExactBonus!A:D,4,FALSE),0),0)</f>
        <v>0</v>
      </c>
      <c r="AC3222" s="31" t="str">
        <f t="shared" ca="1" si="11"/>
        <v/>
      </c>
      <c r="AD3222" s="31">
        <f ca="1">SUMIFS(AC$2:AC3222,D$2:D3222,D3222)*IF(R3222=0,1,2)</f>
        <v>0</v>
      </c>
    </row>
    <row r="3223" spans="1:30" x14ac:dyDescent="0.35">
      <c r="A3223" s="31">
        <f>IF(ISBLANK(B3223),"",COUNTIF(B$2:B3223,B3223))-1</f>
        <v>82</v>
      </c>
      <c r="B3223" s="31">
        <v>24</v>
      </c>
      <c r="C3223" s="10">
        <f>VLOOKUP($A3223,Database!$A:$Y,7,FALSE)</f>
        <v>46205.083333333336</v>
      </c>
      <c r="D3223" s="31" t="str">
        <f>VLOOKUP(Pronostics!$B3223,Setup_MPP!$A:$G,3,FALSE)</f>
        <v>Joueur24</v>
      </c>
      <c r="E3223" s="31" t="str">
        <f>VLOOKUP(Pronostics!$B3223,Setup_MPP!$A:$G,2,FALSE)</f>
        <v>Joueur24</v>
      </c>
      <c r="F3223" s="31" t="str">
        <f>VLOOKUP($B3223,Setup_MPP!$A:$E,4,FALSE)</f>
        <v>#D5D5D5</v>
      </c>
      <c r="G3223" s="31" t="str">
        <f>VLOOKUP($B3223,Setup_MPP!$A:$E,5,FALSE)</f>
        <v>#727272</v>
      </c>
      <c r="H3223" s="31" t="str">
        <f>IFERROR(IF(AND(A3223&gt;=1,A3223&lt;=104),VLOOKUP($A3223,Location!$A:$J,6,FALSE),IF(A3223=0,"Avant l'ouverture",IF(OR(A3223=105,A3223=106),"Bonus"))),"")</f>
        <v>1/16 Finale</v>
      </c>
      <c r="I3223" s="31" t="str">
        <f>IF(LEFT(H3223,4)="Tour",VLOOKUP(A3223,Database!$A:$C,3,FALSE),"")</f>
        <v/>
      </c>
      <c r="J3223" s="31" t="str">
        <f>VLOOKUP($A3223,Location!$A:$J,7,FALSE)</f>
        <v>TBD</v>
      </c>
      <c r="K3223" s="31" t="str">
        <f>IFERROR(VLOOKUP(J3223,Setup_Team!$B:$C,2,FALSE), "TDB")</f>
        <v>TDB</v>
      </c>
      <c r="L3223" s="31" t="str">
        <f>VLOOKUP($A3223,Location!$A:$J,8,FALSE)</f>
        <v>TBD</v>
      </c>
      <c r="M3223" s="31" t="str">
        <f>IFERROR(VLOOKUP(L3223,Setup_Team!$B:$C,2,FALSE), "TDB")</f>
        <v>TDB</v>
      </c>
      <c r="N3223" s="31" t="str">
        <f>VLOOKUP($A3223,Location!$A:$J,9,FALSE)</f>
        <v>Santa Clara, Californie</v>
      </c>
      <c r="O3223" s="31" t="str">
        <f>VLOOKUP($A3223,Location!$A:$J,10,FALSE)</f>
        <v>Levi's Stadium</v>
      </c>
      <c r="R3223" s="31">
        <v>0</v>
      </c>
      <c r="S3223" s="25">
        <f>VLOOKUP($A3223,Database!$A:$Y,10,FALSE)</f>
        <v>0</v>
      </c>
      <c r="T3223" s="25">
        <f>VLOOKUP($A3223,Database!$A:$Y,11,FALSE)</f>
        <v>0</v>
      </c>
      <c r="U3223" s="25">
        <f>VLOOKUP($A3223,Database!$A:$Y,12,FALSE)</f>
        <v>0</v>
      </c>
      <c r="V3223" s="25" t="str">
        <f>VLOOKUP(A3223,Database!A:M,13,FALSE)</f>
        <v>À venir</v>
      </c>
      <c r="W3223" s="25" t="str">
        <f>VLOOKUP($A3223,Database!$A:$Y,20,FALSE)</f>
        <v/>
      </c>
      <c r="X3223" s="25" t="str">
        <f>VLOOKUP($A3223,Database!$A:$Y,21,FALSE)</f>
        <v/>
      </c>
      <c r="Y3223" s="25" t="str">
        <f ca="1">IF(C3223&lt;NOW(),IF(AND(P3223&gt;Q3223,W3223&gt;X3223),S3223,IF(AND(P3223=Q3223,W3223=X3223),T3223,IF(AND(P3223&lt;Q3223,W3223&lt;X3223),U3223,0))),"")</f>
        <v/>
      </c>
      <c r="Z3223" s="25">
        <f>IF(AND(P3223=W3223,Q3223=X3223),1,0)</f>
        <v>1</v>
      </c>
      <c r="AA3223" s="25" t="str">
        <f>IF(Z3223=0,"",IF(ISBLANK(VLOOKUP(A3223,Database!A:AA,22,FALSE)),"",VLOOKUP(A3223,Database!A:AA,22,FALSE)))</f>
        <v>Exact</v>
      </c>
      <c r="AB3223" s="25">
        <f ca="1">IFERROR(IF(AND(Y3223&lt;&gt;"",OR(V3223="Terminé",V3223="En cours")),VLOOKUP(AA3223,Setup_ScoreExactBonus!A:D,4,FALSE),0),0)</f>
        <v>0</v>
      </c>
      <c r="AC3223" s="31" t="str">
        <f t="shared" ca="1" si="11"/>
        <v/>
      </c>
      <c r="AD3223" s="31">
        <f ca="1">SUMIFS(AC$2:AC3223,D$2:D3223,D3223)*IF(R3223=0,1,2)</f>
        <v>0</v>
      </c>
    </row>
    <row r="3224" spans="1:30" x14ac:dyDescent="0.35">
      <c r="A3224" s="31">
        <f>IF(ISBLANK(B3224),"",COUNTIF(B$2:B3224,B3224))-1</f>
        <v>82</v>
      </c>
      <c r="B3224" s="31">
        <v>25</v>
      </c>
      <c r="C3224" s="10">
        <f>VLOOKUP($A3224,Database!$A:$Y,7,FALSE)</f>
        <v>46205.083333333336</v>
      </c>
      <c r="D3224" s="31" t="str">
        <f>VLOOKUP(Pronostics!$B3224,Setup_MPP!$A:$G,3,FALSE)</f>
        <v>Joueur25</v>
      </c>
      <c r="E3224" s="31" t="str">
        <f>VLOOKUP(Pronostics!$B3224,Setup_MPP!$A:$G,2,FALSE)</f>
        <v>Joueur25</v>
      </c>
      <c r="F3224" s="31" t="str">
        <f>VLOOKUP($B3224,Setup_MPP!$A:$E,4,FALSE)</f>
        <v>#D5D5D5</v>
      </c>
      <c r="G3224" s="31" t="str">
        <f>VLOOKUP($B3224,Setup_MPP!$A:$E,5,FALSE)</f>
        <v>#727272</v>
      </c>
      <c r="H3224" s="31" t="str">
        <f>IFERROR(IF(AND(A3224&gt;=1,A3224&lt;=104),VLOOKUP($A3224,Location!$A:$J,6,FALSE),IF(A3224=0,"Avant l'ouverture",IF(OR(A3224=105,A3224=106),"Bonus"))),"")</f>
        <v>1/16 Finale</v>
      </c>
      <c r="I3224" s="31" t="str">
        <f>IF(LEFT(H3224,4)="Tour",VLOOKUP(A3224,Database!$A:$C,3,FALSE),"")</f>
        <v/>
      </c>
      <c r="J3224" s="31" t="str">
        <f>VLOOKUP($A3224,Location!$A:$J,7,FALSE)</f>
        <v>TBD</v>
      </c>
      <c r="K3224" s="31" t="str">
        <f>IFERROR(VLOOKUP(J3224,Setup_Team!$B:$C,2,FALSE), "TDB")</f>
        <v>TDB</v>
      </c>
      <c r="L3224" s="31" t="str">
        <f>VLOOKUP($A3224,Location!$A:$J,8,FALSE)</f>
        <v>TBD</v>
      </c>
      <c r="M3224" s="31" t="str">
        <f>IFERROR(VLOOKUP(L3224,Setup_Team!$B:$C,2,FALSE), "TDB")</f>
        <v>TDB</v>
      </c>
      <c r="N3224" s="31" t="str">
        <f>VLOOKUP($A3224,Location!$A:$J,9,FALSE)</f>
        <v>Santa Clara, Californie</v>
      </c>
      <c r="O3224" s="31" t="str">
        <f>VLOOKUP($A3224,Location!$A:$J,10,FALSE)</f>
        <v>Levi's Stadium</v>
      </c>
      <c r="R3224" s="31">
        <v>0</v>
      </c>
      <c r="S3224" s="25">
        <f>VLOOKUP($A3224,Database!$A:$Y,10,FALSE)</f>
        <v>0</v>
      </c>
      <c r="T3224" s="25">
        <f>VLOOKUP($A3224,Database!$A:$Y,11,FALSE)</f>
        <v>0</v>
      </c>
      <c r="U3224" s="25">
        <f>VLOOKUP($A3224,Database!$A:$Y,12,FALSE)</f>
        <v>0</v>
      </c>
      <c r="V3224" s="25" t="str">
        <f>VLOOKUP(A3224,Database!A:M,13,FALSE)</f>
        <v>À venir</v>
      </c>
      <c r="W3224" s="25" t="str">
        <f>VLOOKUP($A3224,Database!$A:$Y,20,FALSE)</f>
        <v/>
      </c>
      <c r="X3224" s="25" t="str">
        <f>VLOOKUP($A3224,Database!$A:$Y,21,FALSE)</f>
        <v/>
      </c>
      <c r="Y3224" s="25" t="str">
        <f ca="1">IF(C3224&lt;NOW(),IF(AND(P3224&gt;Q3224,W3224&gt;X3224),S3224,IF(AND(P3224=Q3224,W3224=X3224),T3224,IF(AND(P3224&lt;Q3224,W3224&lt;X3224),U3224,0))),"")</f>
        <v/>
      </c>
      <c r="Z3224" s="25">
        <f>IF(AND(P3224=W3224,Q3224=X3224),1,0)</f>
        <v>1</v>
      </c>
      <c r="AA3224" s="25" t="str">
        <f>IF(Z3224=0,"",IF(ISBLANK(VLOOKUP(A3224,Database!A:AA,22,FALSE)),"",VLOOKUP(A3224,Database!A:AA,22,FALSE)))</f>
        <v>Exact</v>
      </c>
      <c r="AB3224" s="25">
        <f ca="1">IFERROR(IF(AND(Y3224&lt;&gt;"",OR(V3224="Terminé",V3224="En cours")),VLOOKUP(AA3224,Setup_ScoreExactBonus!A:D,4,FALSE),0),0)</f>
        <v>0</v>
      </c>
      <c r="AC3224" s="31" t="str">
        <f t="shared" ca="1" si="11"/>
        <v/>
      </c>
      <c r="AD3224" s="31">
        <f ca="1">SUMIFS(AC$2:AC3224,D$2:D3224,D3224)*IF(R3224=0,1,2)</f>
        <v>0</v>
      </c>
    </row>
    <row r="3225" spans="1:30" x14ac:dyDescent="0.35">
      <c r="A3225" s="31">
        <f>IF(ISBLANK(B3225),"",COUNTIF(B$2:B3225,B3225))-1</f>
        <v>82</v>
      </c>
      <c r="B3225" s="31">
        <v>26</v>
      </c>
      <c r="C3225" s="10">
        <f>VLOOKUP($A3225,Database!$A:$Y,7,FALSE)</f>
        <v>46205.083333333336</v>
      </c>
      <c r="D3225" s="31" t="str">
        <f>VLOOKUP(Pronostics!$B3225,Setup_MPP!$A:$G,3,FALSE)</f>
        <v>Joueur26</v>
      </c>
      <c r="E3225" s="31" t="str">
        <f>VLOOKUP(Pronostics!$B3225,Setup_MPP!$A:$G,2,FALSE)</f>
        <v>Joueur26</v>
      </c>
      <c r="F3225" s="31" t="str">
        <f>VLOOKUP($B3225,Setup_MPP!$A:$E,4,FALSE)</f>
        <v>#D5D5D5</v>
      </c>
      <c r="G3225" s="31" t="str">
        <f>VLOOKUP($B3225,Setup_MPP!$A:$E,5,FALSE)</f>
        <v>#727272</v>
      </c>
      <c r="H3225" s="31" t="str">
        <f>IFERROR(IF(AND(A3225&gt;=1,A3225&lt;=104),VLOOKUP($A3225,Location!$A:$J,6,FALSE),IF(A3225=0,"Avant l'ouverture",IF(OR(A3225=105,A3225=106),"Bonus"))),"")</f>
        <v>1/16 Finale</v>
      </c>
      <c r="I3225" s="31" t="str">
        <f>IF(LEFT(H3225,4)="Tour",VLOOKUP(A3225,Database!$A:$C,3,FALSE),"")</f>
        <v/>
      </c>
      <c r="J3225" s="31" t="str">
        <f>VLOOKUP($A3225,Location!$A:$J,7,FALSE)</f>
        <v>TBD</v>
      </c>
      <c r="K3225" s="31" t="str">
        <f>IFERROR(VLOOKUP(J3225,Setup_Team!$B:$C,2,FALSE), "TDB")</f>
        <v>TDB</v>
      </c>
      <c r="L3225" s="31" t="str">
        <f>VLOOKUP($A3225,Location!$A:$J,8,FALSE)</f>
        <v>TBD</v>
      </c>
      <c r="M3225" s="31" t="str">
        <f>IFERROR(VLOOKUP(L3225,Setup_Team!$B:$C,2,FALSE), "TDB")</f>
        <v>TDB</v>
      </c>
      <c r="N3225" s="31" t="str">
        <f>VLOOKUP($A3225,Location!$A:$J,9,FALSE)</f>
        <v>Santa Clara, Californie</v>
      </c>
      <c r="O3225" s="31" t="str">
        <f>VLOOKUP($A3225,Location!$A:$J,10,FALSE)</f>
        <v>Levi's Stadium</v>
      </c>
      <c r="R3225" s="31">
        <v>0</v>
      </c>
      <c r="S3225" s="25">
        <f>VLOOKUP($A3225,Database!$A:$Y,10,FALSE)</f>
        <v>0</v>
      </c>
      <c r="T3225" s="25">
        <f>VLOOKUP($A3225,Database!$A:$Y,11,FALSE)</f>
        <v>0</v>
      </c>
      <c r="U3225" s="25">
        <f>VLOOKUP($A3225,Database!$A:$Y,12,FALSE)</f>
        <v>0</v>
      </c>
      <c r="V3225" s="25" t="str">
        <f>VLOOKUP(A3225,Database!A:M,13,FALSE)</f>
        <v>À venir</v>
      </c>
      <c r="W3225" s="25" t="str">
        <f>VLOOKUP($A3225,Database!$A:$Y,20,FALSE)</f>
        <v/>
      </c>
      <c r="X3225" s="25" t="str">
        <f>VLOOKUP($A3225,Database!$A:$Y,21,FALSE)</f>
        <v/>
      </c>
      <c r="Y3225" s="25" t="str">
        <f ca="1">IF(C3225&lt;NOW(),IF(AND(P3225&gt;Q3225,W3225&gt;X3225),S3225,IF(AND(P3225=Q3225,W3225=X3225),T3225,IF(AND(P3225&lt;Q3225,W3225&lt;X3225),U3225,0))),"")</f>
        <v/>
      </c>
      <c r="Z3225" s="25">
        <f>IF(AND(P3225=W3225,Q3225=X3225),1,0)</f>
        <v>1</v>
      </c>
      <c r="AA3225" s="25" t="str">
        <f>IF(Z3225=0,"",IF(ISBLANK(VLOOKUP(A3225,Database!A:AA,22,FALSE)),"",VLOOKUP(A3225,Database!A:AA,22,FALSE)))</f>
        <v>Exact</v>
      </c>
      <c r="AB3225" s="25">
        <f ca="1">IFERROR(IF(AND(Y3225&lt;&gt;"",OR(V3225="Terminé",V3225="En cours")),VLOOKUP(AA3225,Setup_ScoreExactBonus!A:D,4,FALSE),0),0)</f>
        <v>0</v>
      </c>
      <c r="AC3225" s="31" t="str">
        <f t="shared" ca="1" si="11"/>
        <v/>
      </c>
      <c r="AD3225" s="31">
        <f ca="1">SUMIFS(AC$2:AC3225,D$2:D3225,D3225)*IF(R3225=0,1,2)</f>
        <v>0</v>
      </c>
    </row>
    <row r="3226" spans="1:30" x14ac:dyDescent="0.35">
      <c r="A3226" s="31">
        <f>IF(ISBLANK(B3226),"",COUNTIF(B$2:B3226,B3226))-1</f>
        <v>82</v>
      </c>
      <c r="B3226" s="31">
        <v>27</v>
      </c>
      <c r="C3226" s="10">
        <f>VLOOKUP($A3226,Database!$A:$Y,7,FALSE)</f>
        <v>46205.083333333336</v>
      </c>
      <c r="D3226" s="31" t="str">
        <f>VLOOKUP(Pronostics!$B3226,Setup_MPP!$A:$G,3,FALSE)</f>
        <v>Joueur27</v>
      </c>
      <c r="E3226" s="31" t="str">
        <f>VLOOKUP(Pronostics!$B3226,Setup_MPP!$A:$G,2,FALSE)</f>
        <v>Joueur27</v>
      </c>
      <c r="F3226" s="31" t="str">
        <f>VLOOKUP($B3226,Setup_MPP!$A:$E,4,FALSE)</f>
        <v>#D5D5D5</v>
      </c>
      <c r="G3226" s="31" t="str">
        <f>VLOOKUP($B3226,Setup_MPP!$A:$E,5,FALSE)</f>
        <v>#727272</v>
      </c>
      <c r="H3226" s="31" t="str">
        <f>IFERROR(IF(AND(A3226&gt;=1,A3226&lt;=104),VLOOKUP($A3226,Location!$A:$J,6,FALSE),IF(A3226=0,"Avant l'ouverture",IF(OR(A3226=105,A3226=106),"Bonus"))),"")</f>
        <v>1/16 Finale</v>
      </c>
      <c r="I3226" s="31" t="str">
        <f>IF(LEFT(H3226,4)="Tour",VLOOKUP(A3226,Database!$A:$C,3,FALSE),"")</f>
        <v/>
      </c>
      <c r="J3226" s="31" t="str">
        <f>VLOOKUP($A3226,Location!$A:$J,7,FALSE)</f>
        <v>TBD</v>
      </c>
      <c r="K3226" s="31" t="str">
        <f>IFERROR(VLOOKUP(J3226,Setup_Team!$B:$C,2,FALSE), "TDB")</f>
        <v>TDB</v>
      </c>
      <c r="L3226" s="31" t="str">
        <f>VLOOKUP($A3226,Location!$A:$J,8,FALSE)</f>
        <v>TBD</v>
      </c>
      <c r="M3226" s="31" t="str">
        <f>IFERROR(VLOOKUP(L3226,Setup_Team!$B:$C,2,FALSE), "TDB")</f>
        <v>TDB</v>
      </c>
      <c r="N3226" s="31" t="str">
        <f>VLOOKUP($A3226,Location!$A:$J,9,FALSE)</f>
        <v>Santa Clara, Californie</v>
      </c>
      <c r="O3226" s="31" t="str">
        <f>VLOOKUP($A3226,Location!$A:$J,10,FALSE)</f>
        <v>Levi's Stadium</v>
      </c>
      <c r="R3226" s="31">
        <v>0</v>
      </c>
      <c r="S3226" s="25">
        <f>VLOOKUP($A3226,Database!$A:$Y,10,FALSE)</f>
        <v>0</v>
      </c>
      <c r="T3226" s="25">
        <f>VLOOKUP($A3226,Database!$A:$Y,11,FALSE)</f>
        <v>0</v>
      </c>
      <c r="U3226" s="25">
        <f>VLOOKUP($A3226,Database!$A:$Y,12,FALSE)</f>
        <v>0</v>
      </c>
      <c r="V3226" s="25" t="str">
        <f>VLOOKUP(A3226,Database!A:M,13,FALSE)</f>
        <v>À venir</v>
      </c>
      <c r="W3226" s="25" t="str">
        <f>VLOOKUP($A3226,Database!$A:$Y,20,FALSE)</f>
        <v/>
      </c>
      <c r="X3226" s="25" t="str">
        <f>VLOOKUP($A3226,Database!$A:$Y,21,FALSE)</f>
        <v/>
      </c>
      <c r="Y3226" s="25" t="str">
        <f ca="1">IF(C3226&lt;NOW(),IF(AND(P3226&gt;Q3226,W3226&gt;X3226),S3226,IF(AND(P3226=Q3226,W3226=X3226),T3226,IF(AND(P3226&lt;Q3226,W3226&lt;X3226),U3226,0))),"")</f>
        <v/>
      </c>
      <c r="Z3226" s="25">
        <f>IF(AND(P3226=W3226,Q3226=X3226),1,0)</f>
        <v>1</v>
      </c>
      <c r="AA3226" s="25" t="str">
        <f>IF(Z3226=0,"",IF(ISBLANK(VLOOKUP(A3226,Database!A:AA,22,FALSE)),"",VLOOKUP(A3226,Database!A:AA,22,FALSE)))</f>
        <v>Exact</v>
      </c>
      <c r="AB3226" s="25">
        <f ca="1">IFERROR(IF(AND(Y3226&lt;&gt;"",OR(V3226="Terminé",V3226="En cours")),VLOOKUP(AA3226,Setup_ScoreExactBonus!A:D,4,FALSE),0),0)</f>
        <v>0</v>
      </c>
      <c r="AC3226" s="31" t="str">
        <f t="shared" ca="1" si="11"/>
        <v/>
      </c>
      <c r="AD3226" s="31">
        <f ca="1">SUMIFS(AC$2:AC3226,D$2:D3226,D3226)*IF(R3226=0,1,2)</f>
        <v>0</v>
      </c>
    </row>
    <row r="3227" spans="1:30" x14ac:dyDescent="0.35">
      <c r="A3227" s="31">
        <f>IF(ISBLANK(B3227),"",COUNTIF(B$2:B3227,B3227))-1</f>
        <v>82</v>
      </c>
      <c r="B3227" s="31">
        <v>28</v>
      </c>
      <c r="C3227" s="10">
        <f>VLOOKUP($A3227,Database!$A:$Y,7,FALSE)</f>
        <v>46205.083333333336</v>
      </c>
      <c r="D3227" s="31" t="str">
        <f>VLOOKUP(Pronostics!$B3227,Setup_MPP!$A:$G,3,FALSE)</f>
        <v>Joueur28</v>
      </c>
      <c r="E3227" s="31" t="str">
        <f>VLOOKUP(Pronostics!$B3227,Setup_MPP!$A:$G,2,FALSE)</f>
        <v>Joueur28</v>
      </c>
      <c r="F3227" s="31" t="str">
        <f>VLOOKUP($B3227,Setup_MPP!$A:$E,4,FALSE)</f>
        <v>#D5D5D5</v>
      </c>
      <c r="G3227" s="31" t="str">
        <f>VLOOKUP($B3227,Setup_MPP!$A:$E,5,FALSE)</f>
        <v>#727272</v>
      </c>
      <c r="H3227" s="31" t="str">
        <f>IFERROR(IF(AND(A3227&gt;=1,A3227&lt;=104),VLOOKUP($A3227,Location!$A:$J,6,FALSE),IF(A3227=0,"Avant l'ouverture",IF(OR(A3227=105,A3227=106),"Bonus"))),"")</f>
        <v>1/16 Finale</v>
      </c>
      <c r="I3227" s="31" t="str">
        <f>IF(LEFT(H3227,4)="Tour",VLOOKUP(A3227,Database!$A:$C,3,FALSE),"")</f>
        <v/>
      </c>
      <c r="J3227" s="31" t="str">
        <f>VLOOKUP($A3227,Location!$A:$J,7,FALSE)</f>
        <v>TBD</v>
      </c>
      <c r="K3227" s="31" t="str">
        <f>IFERROR(VLOOKUP(J3227,Setup_Team!$B:$C,2,FALSE), "TDB")</f>
        <v>TDB</v>
      </c>
      <c r="L3227" s="31" t="str">
        <f>VLOOKUP($A3227,Location!$A:$J,8,FALSE)</f>
        <v>TBD</v>
      </c>
      <c r="M3227" s="31" t="str">
        <f>IFERROR(VLOOKUP(L3227,Setup_Team!$B:$C,2,FALSE), "TDB")</f>
        <v>TDB</v>
      </c>
      <c r="N3227" s="31" t="str">
        <f>VLOOKUP($A3227,Location!$A:$J,9,FALSE)</f>
        <v>Santa Clara, Californie</v>
      </c>
      <c r="O3227" s="31" t="str">
        <f>VLOOKUP($A3227,Location!$A:$J,10,FALSE)</f>
        <v>Levi's Stadium</v>
      </c>
      <c r="R3227" s="31">
        <v>0</v>
      </c>
      <c r="S3227" s="25">
        <f>VLOOKUP($A3227,Database!$A:$Y,10,FALSE)</f>
        <v>0</v>
      </c>
      <c r="T3227" s="25">
        <f>VLOOKUP($A3227,Database!$A:$Y,11,FALSE)</f>
        <v>0</v>
      </c>
      <c r="U3227" s="25">
        <f>VLOOKUP($A3227,Database!$A:$Y,12,FALSE)</f>
        <v>0</v>
      </c>
      <c r="V3227" s="25" t="str">
        <f>VLOOKUP(A3227,Database!A:M,13,FALSE)</f>
        <v>À venir</v>
      </c>
      <c r="W3227" s="25" t="str">
        <f>VLOOKUP($A3227,Database!$A:$Y,20,FALSE)</f>
        <v/>
      </c>
      <c r="X3227" s="25" t="str">
        <f>VLOOKUP($A3227,Database!$A:$Y,21,FALSE)</f>
        <v/>
      </c>
      <c r="Y3227" s="25" t="str">
        <f ca="1">IF(C3227&lt;NOW(),IF(AND(P3227&gt;Q3227,W3227&gt;X3227),S3227,IF(AND(P3227=Q3227,W3227=X3227),T3227,IF(AND(P3227&lt;Q3227,W3227&lt;X3227),U3227,0))),"")</f>
        <v/>
      </c>
      <c r="Z3227" s="25">
        <f>IF(AND(P3227=W3227,Q3227=X3227),1,0)</f>
        <v>1</v>
      </c>
      <c r="AA3227" s="25" t="str">
        <f>IF(Z3227=0,"",IF(ISBLANK(VLOOKUP(A3227,Database!A:AA,22,FALSE)),"",VLOOKUP(A3227,Database!A:AA,22,FALSE)))</f>
        <v>Exact</v>
      </c>
      <c r="AB3227" s="25">
        <f ca="1">IFERROR(IF(AND(Y3227&lt;&gt;"",OR(V3227="Terminé",V3227="En cours")),VLOOKUP(AA3227,Setup_ScoreExactBonus!A:D,4,FALSE),0),0)</f>
        <v>0</v>
      </c>
      <c r="AC3227" s="31" t="str">
        <f t="shared" ca="1" si="11"/>
        <v/>
      </c>
      <c r="AD3227" s="31">
        <f ca="1">SUMIFS(AC$2:AC3227,D$2:D3227,D3227)*IF(R3227=0,1,2)</f>
        <v>0</v>
      </c>
    </row>
    <row r="3228" spans="1:30" x14ac:dyDescent="0.35">
      <c r="A3228" s="31">
        <f>IF(ISBLANK(B3228),"",COUNTIF(B$2:B3228,B3228))-1</f>
        <v>82</v>
      </c>
      <c r="B3228" s="31">
        <v>29</v>
      </c>
      <c r="C3228" s="10">
        <f>VLOOKUP($A3228,Database!$A:$Y,7,FALSE)</f>
        <v>46205.083333333336</v>
      </c>
      <c r="D3228" s="31" t="str">
        <f>VLOOKUP(Pronostics!$B3228,Setup_MPP!$A:$G,3,FALSE)</f>
        <v>Joueur29</v>
      </c>
      <c r="E3228" s="31" t="str">
        <f>VLOOKUP(Pronostics!$B3228,Setup_MPP!$A:$G,2,FALSE)</f>
        <v>Joueur29</v>
      </c>
      <c r="F3228" s="31" t="str">
        <f>VLOOKUP($B3228,Setup_MPP!$A:$E,4,FALSE)</f>
        <v>#D5D5D5</v>
      </c>
      <c r="G3228" s="31" t="str">
        <f>VLOOKUP($B3228,Setup_MPP!$A:$E,5,FALSE)</f>
        <v>#727272</v>
      </c>
      <c r="H3228" s="31" t="str">
        <f>IFERROR(IF(AND(A3228&gt;=1,A3228&lt;=104),VLOOKUP($A3228,Location!$A:$J,6,FALSE),IF(A3228=0,"Avant l'ouverture",IF(OR(A3228=105,A3228=106),"Bonus"))),"")</f>
        <v>1/16 Finale</v>
      </c>
      <c r="I3228" s="31" t="str">
        <f>IF(LEFT(H3228,4)="Tour",VLOOKUP(A3228,Database!$A:$C,3,FALSE),"")</f>
        <v/>
      </c>
      <c r="J3228" s="31" t="str">
        <f>VLOOKUP($A3228,Location!$A:$J,7,FALSE)</f>
        <v>TBD</v>
      </c>
      <c r="K3228" s="31" t="str">
        <f>IFERROR(VLOOKUP(J3228,Setup_Team!$B:$C,2,FALSE), "TDB")</f>
        <v>TDB</v>
      </c>
      <c r="L3228" s="31" t="str">
        <f>VLOOKUP($A3228,Location!$A:$J,8,FALSE)</f>
        <v>TBD</v>
      </c>
      <c r="M3228" s="31" t="str">
        <f>IFERROR(VLOOKUP(L3228,Setup_Team!$B:$C,2,FALSE), "TDB")</f>
        <v>TDB</v>
      </c>
      <c r="N3228" s="31" t="str">
        <f>VLOOKUP($A3228,Location!$A:$J,9,FALSE)</f>
        <v>Santa Clara, Californie</v>
      </c>
      <c r="O3228" s="31" t="str">
        <f>VLOOKUP($A3228,Location!$A:$J,10,FALSE)</f>
        <v>Levi's Stadium</v>
      </c>
      <c r="R3228" s="31">
        <v>0</v>
      </c>
      <c r="S3228" s="25">
        <f>VLOOKUP($A3228,Database!$A:$Y,10,FALSE)</f>
        <v>0</v>
      </c>
      <c r="T3228" s="25">
        <f>VLOOKUP($A3228,Database!$A:$Y,11,FALSE)</f>
        <v>0</v>
      </c>
      <c r="U3228" s="25">
        <f>VLOOKUP($A3228,Database!$A:$Y,12,FALSE)</f>
        <v>0</v>
      </c>
      <c r="V3228" s="25" t="str">
        <f>VLOOKUP(A3228,Database!A:M,13,FALSE)</f>
        <v>À venir</v>
      </c>
      <c r="W3228" s="25" t="str">
        <f>VLOOKUP($A3228,Database!$A:$Y,20,FALSE)</f>
        <v/>
      </c>
      <c r="X3228" s="25" t="str">
        <f>VLOOKUP($A3228,Database!$A:$Y,21,FALSE)</f>
        <v/>
      </c>
      <c r="Y3228" s="25" t="str">
        <f ca="1">IF(C3228&lt;NOW(),IF(AND(P3228&gt;Q3228,W3228&gt;X3228),S3228,IF(AND(P3228=Q3228,W3228=X3228),T3228,IF(AND(P3228&lt;Q3228,W3228&lt;X3228),U3228,0))),"")</f>
        <v/>
      </c>
      <c r="Z3228" s="25">
        <f>IF(AND(P3228=W3228,Q3228=X3228),1,0)</f>
        <v>1</v>
      </c>
      <c r="AA3228" s="25" t="str">
        <f>IF(Z3228=0,"",IF(ISBLANK(VLOOKUP(A3228,Database!A:AA,22,FALSE)),"",VLOOKUP(A3228,Database!A:AA,22,FALSE)))</f>
        <v>Exact</v>
      </c>
      <c r="AB3228" s="25">
        <f ca="1">IFERROR(IF(AND(Y3228&lt;&gt;"",OR(V3228="Terminé",V3228="En cours")),VLOOKUP(AA3228,Setup_ScoreExactBonus!A:D,4,FALSE),0),0)</f>
        <v>0</v>
      </c>
      <c r="AC3228" s="31" t="str">
        <f t="shared" ca="1" si="11"/>
        <v/>
      </c>
      <c r="AD3228" s="31">
        <f ca="1">SUMIFS(AC$2:AC3228,D$2:D3228,D3228)*IF(R3228=0,1,2)</f>
        <v>0</v>
      </c>
    </row>
    <row r="3229" spans="1:30" x14ac:dyDescent="0.35">
      <c r="A3229" s="31">
        <f>IF(ISBLANK(B3229),"",COUNTIF(B$2:B3229,B3229))-1</f>
        <v>82</v>
      </c>
      <c r="B3229" s="31">
        <v>30</v>
      </c>
      <c r="C3229" s="10">
        <f>VLOOKUP($A3229,Database!$A:$Y,7,FALSE)</f>
        <v>46205.083333333336</v>
      </c>
      <c r="D3229" s="31" t="str">
        <f>VLOOKUP(Pronostics!$B3229,Setup_MPP!$A:$G,3,FALSE)</f>
        <v>Joueur30</v>
      </c>
      <c r="E3229" s="31" t="str">
        <f>VLOOKUP(Pronostics!$B3229,Setup_MPP!$A:$G,2,FALSE)</f>
        <v>Joueur30</v>
      </c>
      <c r="F3229" s="31" t="str">
        <f>VLOOKUP($B3229,Setup_MPP!$A:$E,4,FALSE)</f>
        <v>#D5D5D5</v>
      </c>
      <c r="G3229" s="31" t="str">
        <f>VLOOKUP($B3229,Setup_MPP!$A:$E,5,FALSE)</f>
        <v>#727272</v>
      </c>
      <c r="H3229" s="31" t="str">
        <f>IFERROR(IF(AND(A3229&gt;=1,A3229&lt;=104),VLOOKUP($A3229,Location!$A:$J,6,FALSE),IF(A3229=0,"Avant l'ouverture",IF(OR(A3229=105,A3229=106),"Bonus"))),"")</f>
        <v>1/16 Finale</v>
      </c>
      <c r="I3229" s="31" t="str">
        <f>IF(LEFT(H3229,4)="Tour",VLOOKUP(A3229,Database!$A:$C,3,FALSE),"")</f>
        <v/>
      </c>
      <c r="J3229" s="31" t="str">
        <f>VLOOKUP($A3229,Location!$A:$J,7,FALSE)</f>
        <v>TBD</v>
      </c>
      <c r="K3229" s="31" t="str">
        <f>IFERROR(VLOOKUP(J3229,Setup_Team!$B:$C,2,FALSE), "TDB")</f>
        <v>TDB</v>
      </c>
      <c r="L3229" s="31" t="str">
        <f>VLOOKUP($A3229,Location!$A:$J,8,FALSE)</f>
        <v>TBD</v>
      </c>
      <c r="M3229" s="31" t="str">
        <f>IFERROR(VLOOKUP(L3229,Setup_Team!$B:$C,2,FALSE), "TDB")</f>
        <v>TDB</v>
      </c>
      <c r="N3229" s="31" t="str">
        <f>VLOOKUP($A3229,Location!$A:$J,9,FALSE)</f>
        <v>Santa Clara, Californie</v>
      </c>
      <c r="O3229" s="31" t="str">
        <f>VLOOKUP($A3229,Location!$A:$J,10,FALSE)</f>
        <v>Levi's Stadium</v>
      </c>
      <c r="R3229" s="31">
        <v>0</v>
      </c>
      <c r="S3229" s="25">
        <f>VLOOKUP($A3229,Database!$A:$Y,10,FALSE)</f>
        <v>0</v>
      </c>
      <c r="T3229" s="25">
        <f>VLOOKUP($A3229,Database!$A:$Y,11,FALSE)</f>
        <v>0</v>
      </c>
      <c r="U3229" s="25">
        <f>VLOOKUP($A3229,Database!$A:$Y,12,FALSE)</f>
        <v>0</v>
      </c>
      <c r="V3229" s="25" t="str">
        <f>VLOOKUP(A3229,Database!A:M,13,FALSE)</f>
        <v>À venir</v>
      </c>
      <c r="W3229" s="25" t="str">
        <f>VLOOKUP($A3229,Database!$A:$Y,20,FALSE)</f>
        <v/>
      </c>
      <c r="X3229" s="25" t="str">
        <f>VLOOKUP($A3229,Database!$A:$Y,21,FALSE)</f>
        <v/>
      </c>
      <c r="Y3229" s="25" t="str">
        <f ca="1">IF(C3229&lt;NOW(),IF(AND(P3229&gt;Q3229,W3229&gt;X3229),S3229,IF(AND(P3229=Q3229,W3229=X3229),T3229,IF(AND(P3229&lt;Q3229,W3229&lt;X3229),U3229,0))),"")</f>
        <v/>
      </c>
      <c r="Z3229" s="25">
        <f>IF(AND(P3229=W3229,Q3229=X3229),1,0)</f>
        <v>1</v>
      </c>
      <c r="AA3229" s="25" t="str">
        <f>IF(Z3229=0,"",IF(ISBLANK(VLOOKUP(A3229,Database!A:AA,22,FALSE)),"",VLOOKUP(A3229,Database!A:AA,22,FALSE)))</f>
        <v>Exact</v>
      </c>
      <c r="AB3229" s="25">
        <f ca="1">IFERROR(IF(AND(Y3229&lt;&gt;"",OR(V3229="Terminé",V3229="En cours")),VLOOKUP(AA3229,Setup_ScoreExactBonus!A:D,4,FALSE),0),0)</f>
        <v>0</v>
      </c>
      <c r="AC3229" s="31" t="str">
        <f t="shared" ref="AC3229:AC3292" ca="1" si="12">IF(Y3229&lt;&gt;"", Y3229 + IF(Z3229=1,AB3229, 0), "")</f>
        <v/>
      </c>
      <c r="AD3229" s="31">
        <f ca="1">SUMIFS(AC$2:AC3229,D$2:D3229,D3229)*IF(R3229=0,1,2)</f>
        <v>0</v>
      </c>
    </row>
    <row r="3230" spans="1:30" x14ac:dyDescent="0.35">
      <c r="A3230" s="31">
        <f>IF(ISBLANK(B3230),"",COUNTIF(B$2:B3230,B3230))-1</f>
        <v>82</v>
      </c>
      <c r="B3230" s="31">
        <v>31</v>
      </c>
      <c r="C3230" s="10">
        <f>VLOOKUP($A3230,Database!$A:$Y,7,FALSE)</f>
        <v>46205.083333333336</v>
      </c>
      <c r="D3230" s="31" t="str">
        <f>VLOOKUP(Pronostics!$B3230,Setup_MPP!$A:$G,3,FALSE)</f>
        <v>Joueur31</v>
      </c>
      <c r="E3230" s="31" t="str">
        <f>VLOOKUP(Pronostics!$B3230,Setup_MPP!$A:$G,2,FALSE)</f>
        <v>Joueur31</v>
      </c>
      <c r="F3230" s="31" t="str">
        <f>VLOOKUP($B3230,Setup_MPP!$A:$E,4,FALSE)</f>
        <v>#D5D5D5</v>
      </c>
      <c r="G3230" s="31" t="str">
        <f>VLOOKUP($B3230,Setup_MPP!$A:$E,5,FALSE)</f>
        <v>#727272</v>
      </c>
      <c r="H3230" s="31" t="str">
        <f>IFERROR(IF(AND(A3230&gt;=1,A3230&lt;=104),VLOOKUP($A3230,Location!$A:$J,6,FALSE),IF(A3230=0,"Avant l'ouverture",IF(OR(A3230=105,A3230=106),"Bonus"))),"")</f>
        <v>1/16 Finale</v>
      </c>
      <c r="I3230" s="31" t="str">
        <f>IF(LEFT(H3230,4)="Tour",VLOOKUP(A3230,Database!$A:$C,3,FALSE),"")</f>
        <v/>
      </c>
      <c r="J3230" s="31" t="str">
        <f>VLOOKUP($A3230,Location!$A:$J,7,FALSE)</f>
        <v>TBD</v>
      </c>
      <c r="K3230" s="31" t="str">
        <f>IFERROR(VLOOKUP(J3230,Setup_Team!$B:$C,2,FALSE), "TDB")</f>
        <v>TDB</v>
      </c>
      <c r="L3230" s="31" t="str">
        <f>VLOOKUP($A3230,Location!$A:$J,8,FALSE)</f>
        <v>TBD</v>
      </c>
      <c r="M3230" s="31" t="str">
        <f>IFERROR(VLOOKUP(L3230,Setup_Team!$B:$C,2,FALSE), "TDB")</f>
        <v>TDB</v>
      </c>
      <c r="N3230" s="31" t="str">
        <f>VLOOKUP($A3230,Location!$A:$J,9,FALSE)</f>
        <v>Santa Clara, Californie</v>
      </c>
      <c r="O3230" s="31" t="str">
        <f>VLOOKUP($A3230,Location!$A:$J,10,FALSE)</f>
        <v>Levi's Stadium</v>
      </c>
      <c r="R3230" s="31">
        <v>0</v>
      </c>
      <c r="S3230" s="25">
        <f>VLOOKUP($A3230,Database!$A:$Y,10,FALSE)</f>
        <v>0</v>
      </c>
      <c r="T3230" s="25">
        <f>VLOOKUP($A3230,Database!$A:$Y,11,FALSE)</f>
        <v>0</v>
      </c>
      <c r="U3230" s="25">
        <f>VLOOKUP($A3230,Database!$A:$Y,12,FALSE)</f>
        <v>0</v>
      </c>
      <c r="V3230" s="25" t="str">
        <f>VLOOKUP(A3230,Database!A:M,13,FALSE)</f>
        <v>À venir</v>
      </c>
      <c r="W3230" s="25" t="str">
        <f>VLOOKUP($A3230,Database!$A:$Y,20,FALSE)</f>
        <v/>
      </c>
      <c r="X3230" s="25" t="str">
        <f>VLOOKUP($A3230,Database!$A:$Y,21,FALSE)</f>
        <v/>
      </c>
      <c r="Y3230" s="25" t="str">
        <f ca="1">IF(C3230&lt;NOW(),IF(AND(P3230&gt;Q3230,W3230&gt;X3230),S3230,IF(AND(P3230=Q3230,W3230=X3230),T3230,IF(AND(P3230&lt;Q3230,W3230&lt;X3230),U3230,0))),"")</f>
        <v/>
      </c>
      <c r="Z3230" s="25">
        <f>IF(AND(P3230=W3230,Q3230=X3230),1,0)</f>
        <v>1</v>
      </c>
      <c r="AA3230" s="25" t="str">
        <f>IF(Z3230=0,"",IF(ISBLANK(VLOOKUP(A3230,Database!A:AA,22,FALSE)),"",VLOOKUP(A3230,Database!A:AA,22,FALSE)))</f>
        <v>Exact</v>
      </c>
      <c r="AB3230" s="25">
        <f ca="1">IFERROR(IF(AND(Y3230&lt;&gt;"",OR(V3230="Terminé",V3230="En cours")),VLOOKUP(AA3230,Setup_ScoreExactBonus!A:D,4,FALSE),0),0)</f>
        <v>0</v>
      </c>
      <c r="AC3230" s="31" t="str">
        <f t="shared" ca="1" si="12"/>
        <v/>
      </c>
      <c r="AD3230" s="31">
        <f ca="1">SUMIFS(AC$2:AC3230,D$2:D3230,D3230)*IF(R3230=0,1,2)</f>
        <v>0</v>
      </c>
    </row>
    <row r="3231" spans="1:30" x14ac:dyDescent="0.35">
      <c r="A3231" s="31">
        <f>IF(ISBLANK(B3231),"",COUNTIF(B$2:B3231,B3231))-1</f>
        <v>82</v>
      </c>
      <c r="B3231" s="31">
        <v>32</v>
      </c>
      <c r="C3231" s="10">
        <f>VLOOKUP($A3231,Database!$A:$Y,7,FALSE)</f>
        <v>46205.083333333336</v>
      </c>
      <c r="D3231" s="31" t="str">
        <f>VLOOKUP(Pronostics!$B3231,Setup_MPP!$A:$G,3,FALSE)</f>
        <v>Joueur32</v>
      </c>
      <c r="E3231" s="31" t="str">
        <f>VLOOKUP(Pronostics!$B3231,Setup_MPP!$A:$G,2,FALSE)</f>
        <v>Joueur32</v>
      </c>
      <c r="F3231" s="31" t="str">
        <f>VLOOKUP($B3231,Setup_MPP!$A:$E,4,FALSE)</f>
        <v>#D5D5D5</v>
      </c>
      <c r="G3231" s="31" t="str">
        <f>VLOOKUP($B3231,Setup_MPP!$A:$E,5,FALSE)</f>
        <v>#727272</v>
      </c>
      <c r="H3231" s="31" t="str">
        <f>IFERROR(IF(AND(A3231&gt;=1,A3231&lt;=104),VLOOKUP($A3231,Location!$A:$J,6,FALSE),IF(A3231=0,"Avant l'ouverture",IF(OR(A3231=105,A3231=106),"Bonus"))),"")</f>
        <v>1/16 Finale</v>
      </c>
      <c r="I3231" s="31" t="str">
        <f>IF(LEFT(H3231,4)="Tour",VLOOKUP(A3231,Database!$A:$C,3,FALSE),"")</f>
        <v/>
      </c>
      <c r="J3231" s="31" t="str">
        <f>VLOOKUP($A3231,Location!$A:$J,7,FALSE)</f>
        <v>TBD</v>
      </c>
      <c r="K3231" s="31" t="str">
        <f>IFERROR(VLOOKUP(J3231,Setup_Team!$B:$C,2,FALSE), "TDB")</f>
        <v>TDB</v>
      </c>
      <c r="L3231" s="31" t="str">
        <f>VLOOKUP($A3231,Location!$A:$J,8,FALSE)</f>
        <v>TBD</v>
      </c>
      <c r="M3231" s="31" t="str">
        <f>IFERROR(VLOOKUP(L3231,Setup_Team!$B:$C,2,FALSE), "TDB")</f>
        <v>TDB</v>
      </c>
      <c r="N3231" s="31" t="str">
        <f>VLOOKUP($A3231,Location!$A:$J,9,FALSE)</f>
        <v>Santa Clara, Californie</v>
      </c>
      <c r="O3231" s="31" t="str">
        <f>VLOOKUP($A3231,Location!$A:$J,10,FALSE)</f>
        <v>Levi's Stadium</v>
      </c>
      <c r="R3231" s="31">
        <v>0</v>
      </c>
      <c r="S3231" s="25">
        <f>VLOOKUP($A3231,Database!$A:$Y,10,FALSE)</f>
        <v>0</v>
      </c>
      <c r="T3231" s="25">
        <f>VLOOKUP($A3231,Database!$A:$Y,11,FALSE)</f>
        <v>0</v>
      </c>
      <c r="U3231" s="25">
        <f>VLOOKUP($A3231,Database!$A:$Y,12,FALSE)</f>
        <v>0</v>
      </c>
      <c r="V3231" s="25" t="str">
        <f>VLOOKUP(A3231,Database!A:M,13,FALSE)</f>
        <v>À venir</v>
      </c>
      <c r="W3231" s="25" t="str">
        <f>VLOOKUP($A3231,Database!$A:$Y,20,FALSE)</f>
        <v/>
      </c>
      <c r="X3231" s="25" t="str">
        <f>VLOOKUP($A3231,Database!$A:$Y,21,FALSE)</f>
        <v/>
      </c>
      <c r="Y3231" s="25" t="str">
        <f ca="1">IF(C3231&lt;NOW(),IF(AND(P3231&gt;Q3231,W3231&gt;X3231),S3231,IF(AND(P3231=Q3231,W3231=X3231),T3231,IF(AND(P3231&lt;Q3231,W3231&lt;X3231),U3231,0))),"")</f>
        <v/>
      </c>
      <c r="Z3231" s="25">
        <f>IF(AND(P3231=W3231,Q3231=X3231),1,0)</f>
        <v>1</v>
      </c>
      <c r="AA3231" s="25" t="str">
        <f>IF(Z3231=0,"",IF(ISBLANK(VLOOKUP(A3231,Database!A:AA,22,FALSE)),"",VLOOKUP(A3231,Database!A:AA,22,FALSE)))</f>
        <v>Exact</v>
      </c>
      <c r="AB3231" s="25">
        <f ca="1">IFERROR(IF(AND(Y3231&lt;&gt;"",OR(V3231="Terminé",V3231="En cours")),VLOOKUP(AA3231,Setup_ScoreExactBonus!A:D,4,FALSE),0),0)</f>
        <v>0</v>
      </c>
      <c r="AC3231" s="31" t="str">
        <f t="shared" ca="1" si="12"/>
        <v/>
      </c>
      <c r="AD3231" s="31">
        <f ca="1">SUMIFS(AC$2:AC3231,D$2:D3231,D3231)*IF(R3231=0,1,2)</f>
        <v>0</v>
      </c>
    </row>
    <row r="3232" spans="1:30" x14ac:dyDescent="0.35">
      <c r="A3232" s="31">
        <f>IF(ISBLANK(B3232),"",COUNTIF(B$2:B3232,B3232))-1</f>
        <v>82</v>
      </c>
      <c r="B3232" s="31">
        <v>33</v>
      </c>
      <c r="C3232" s="10">
        <f>VLOOKUP($A3232,Database!$A:$Y,7,FALSE)</f>
        <v>46205.083333333336</v>
      </c>
      <c r="D3232" s="31" t="str">
        <f>VLOOKUP(Pronostics!$B3232,Setup_MPP!$A:$G,3,FALSE)</f>
        <v>Joueur33</v>
      </c>
      <c r="E3232" s="31" t="str">
        <f>VLOOKUP(Pronostics!$B3232,Setup_MPP!$A:$G,2,FALSE)</f>
        <v>Joueur33</v>
      </c>
      <c r="F3232" s="31" t="str">
        <f>VLOOKUP($B3232,Setup_MPP!$A:$E,4,FALSE)</f>
        <v>#D5D5D5</v>
      </c>
      <c r="G3232" s="31" t="str">
        <f>VLOOKUP($B3232,Setup_MPP!$A:$E,5,FALSE)</f>
        <v>#727272</v>
      </c>
      <c r="H3232" s="31" t="str">
        <f>IFERROR(IF(AND(A3232&gt;=1,A3232&lt;=104),VLOOKUP($A3232,Location!$A:$J,6,FALSE),IF(A3232=0,"Avant l'ouverture",IF(OR(A3232=105,A3232=106),"Bonus"))),"")</f>
        <v>1/16 Finale</v>
      </c>
      <c r="I3232" s="31" t="str">
        <f>IF(LEFT(H3232,4)="Tour",VLOOKUP(A3232,Database!$A:$C,3,FALSE),"")</f>
        <v/>
      </c>
      <c r="J3232" s="31" t="str">
        <f>VLOOKUP($A3232,Location!$A:$J,7,FALSE)</f>
        <v>TBD</v>
      </c>
      <c r="K3232" s="31" t="str">
        <f>IFERROR(VLOOKUP(J3232,Setup_Team!$B:$C,2,FALSE), "TDB")</f>
        <v>TDB</v>
      </c>
      <c r="L3232" s="31" t="str">
        <f>VLOOKUP($A3232,Location!$A:$J,8,FALSE)</f>
        <v>TBD</v>
      </c>
      <c r="M3232" s="31" t="str">
        <f>IFERROR(VLOOKUP(L3232,Setup_Team!$B:$C,2,FALSE), "TDB")</f>
        <v>TDB</v>
      </c>
      <c r="N3232" s="31" t="str">
        <f>VLOOKUP($A3232,Location!$A:$J,9,FALSE)</f>
        <v>Santa Clara, Californie</v>
      </c>
      <c r="O3232" s="31" t="str">
        <f>VLOOKUP($A3232,Location!$A:$J,10,FALSE)</f>
        <v>Levi's Stadium</v>
      </c>
      <c r="R3232" s="31">
        <v>0</v>
      </c>
      <c r="S3232" s="25">
        <f>VLOOKUP($A3232,Database!$A:$Y,10,FALSE)</f>
        <v>0</v>
      </c>
      <c r="T3232" s="25">
        <f>VLOOKUP($A3232,Database!$A:$Y,11,FALSE)</f>
        <v>0</v>
      </c>
      <c r="U3232" s="25">
        <f>VLOOKUP($A3232,Database!$A:$Y,12,FALSE)</f>
        <v>0</v>
      </c>
      <c r="V3232" s="25" t="str">
        <f>VLOOKUP(A3232,Database!A:M,13,FALSE)</f>
        <v>À venir</v>
      </c>
      <c r="W3232" s="25" t="str">
        <f>VLOOKUP($A3232,Database!$A:$Y,20,FALSE)</f>
        <v/>
      </c>
      <c r="X3232" s="25" t="str">
        <f>VLOOKUP($A3232,Database!$A:$Y,21,FALSE)</f>
        <v/>
      </c>
      <c r="Y3232" s="25" t="str">
        <f ca="1">IF(C3232&lt;NOW(),IF(AND(P3232&gt;Q3232,W3232&gt;X3232),S3232,IF(AND(P3232=Q3232,W3232=X3232),T3232,IF(AND(P3232&lt;Q3232,W3232&lt;X3232),U3232,0))),"")</f>
        <v/>
      </c>
      <c r="Z3232" s="25">
        <f>IF(AND(P3232=W3232,Q3232=X3232),1,0)</f>
        <v>1</v>
      </c>
      <c r="AA3232" s="25" t="str">
        <f>IF(Z3232=0,"",IF(ISBLANK(VLOOKUP(A3232,Database!A:AA,22,FALSE)),"",VLOOKUP(A3232,Database!A:AA,22,FALSE)))</f>
        <v>Exact</v>
      </c>
      <c r="AB3232" s="25">
        <f ca="1">IFERROR(IF(AND(Y3232&lt;&gt;"",OR(V3232="Terminé",V3232="En cours")),VLOOKUP(AA3232,Setup_ScoreExactBonus!A:D,4,FALSE),0),0)</f>
        <v>0</v>
      </c>
      <c r="AC3232" s="31" t="str">
        <f t="shared" ca="1" si="12"/>
        <v/>
      </c>
      <c r="AD3232" s="31">
        <f ca="1">SUMIFS(AC$2:AC3232,D$2:D3232,D3232)*IF(R3232=0,1,2)</f>
        <v>0</v>
      </c>
    </row>
    <row r="3233" spans="1:30" x14ac:dyDescent="0.35">
      <c r="A3233" s="31">
        <f>IF(ISBLANK(B3233),"",COUNTIF(B$2:B3233,B3233))-1</f>
        <v>82</v>
      </c>
      <c r="B3233" s="31">
        <v>34</v>
      </c>
      <c r="C3233" s="10">
        <f>VLOOKUP($A3233,Database!$A:$Y,7,FALSE)</f>
        <v>46205.083333333336</v>
      </c>
      <c r="D3233" s="31" t="str">
        <f>VLOOKUP(Pronostics!$B3233,Setup_MPP!$A:$G,3,FALSE)</f>
        <v>Joueur34</v>
      </c>
      <c r="E3233" s="31" t="str">
        <f>VLOOKUP(Pronostics!$B3233,Setup_MPP!$A:$G,2,FALSE)</f>
        <v>Joueur34</v>
      </c>
      <c r="F3233" s="31" t="str">
        <f>VLOOKUP($B3233,Setup_MPP!$A:$E,4,FALSE)</f>
        <v>#D5D5D5</v>
      </c>
      <c r="G3233" s="31" t="str">
        <f>VLOOKUP($B3233,Setup_MPP!$A:$E,5,FALSE)</f>
        <v>#727272</v>
      </c>
      <c r="H3233" s="31" t="str">
        <f>IFERROR(IF(AND(A3233&gt;=1,A3233&lt;=104),VLOOKUP($A3233,Location!$A:$J,6,FALSE),IF(A3233=0,"Avant l'ouverture",IF(OR(A3233=105,A3233=106),"Bonus"))),"")</f>
        <v>1/16 Finale</v>
      </c>
      <c r="I3233" s="31" t="str">
        <f>IF(LEFT(H3233,4)="Tour",VLOOKUP(A3233,Database!$A:$C,3,FALSE),"")</f>
        <v/>
      </c>
      <c r="J3233" s="31" t="str">
        <f>VLOOKUP($A3233,Location!$A:$J,7,FALSE)</f>
        <v>TBD</v>
      </c>
      <c r="K3233" s="31" t="str">
        <f>IFERROR(VLOOKUP(J3233,Setup_Team!$B:$C,2,FALSE), "TDB")</f>
        <v>TDB</v>
      </c>
      <c r="L3233" s="31" t="str">
        <f>VLOOKUP($A3233,Location!$A:$J,8,FALSE)</f>
        <v>TBD</v>
      </c>
      <c r="M3233" s="31" t="str">
        <f>IFERROR(VLOOKUP(L3233,Setup_Team!$B:$C,2,FALSE), "TDB")</f>
        <v>TDB</v>
      </c>
      <c r="N3233" s="31" t="str">
        <f>VLOOKUP($A3233,Location!$A:$J,9,FALSE)</f>
        <v>Santa Clara, Californie</v>
      </c>
      <c r="O3233" s="31" t="str">
        <f>VLOOKUP($A3233,Location!$A:$J,10,FALSE)</f>
        <v>Levi's Stadium</v>
      </c>
      <c r="R3233" s="31">
        <v>0</v>
      </c>
      <c r="S3233" s="25">
        <f>VLOOKUP($A3233,Database!$A:$Y,10,FALSE)</f>
        <v>0</v>
      </c>
      <c r="T3233" s="25">
        <f>VLOOKUP($A3233,Database!$A:$Y,11,FALSE)</f>
        <v>0</v>
      </c>
      <c r="U3233" s="25">
        <f>VLOOKUP($A3233,Database!$A:$Y,12,FALSE)</f>
        <v>0</v>
      </c>
      <c r="V3233" s="25" t="str">
        <f>VLOOKUP(A3233,Database!A:M,13,FALSE)</f>
        <v>À venir</v>
      </c>
      <c r="W3233" s="25" t="str">
        <f>VLOOKUP($A3233,Database!$A:$Y,20,FALSE)</f>
        <v/>
      </c>
      <c r="X3233" s="25" t="str">
        <f>VLOOKUP($A3233,Database!$A:$Y,21,FALSE)</f>
        <v/>
      </c>
      <c r="Y3233" s="25" t="str">
        <f ca="1">IF(C3233&lt;NOW(),IF(AND(P3233&gt;Q3233,W3233&gt;X3233),S3233,IF(AND(P3233=Q3233,W3233=X3233),T3233,IF(AND(P3233&lt;Q3233,W3233&lt;X3233),U3233,0))),"")</f>
        <v/>
      </c>
      <c r="Z3233" s="25">
        <f>IF(AND(P3233=W3233,Q3233=X3233),1,0)</f>
        <v>1</v>
      </c>
      <c r="AA3233" s="25" t="str">
        <f>IF(Z3233=0,"",IF(ISBLANK(VLOOKUP(A3233,Database!A:AA,22,FALSE)),"",VLOOKUP(A3233,Database!A:AA,22,FALSE)))</f>
        <v>Exact</v>
      </c>
      <c r="AB3233" s="25">
        <f ca="1">IFERROR(IF(AND(Y3233&lt;&gt;"",OR(V3233="Terminé",V3233="En cours")),VLOOKUP(AA3233,Setup_ScoreExactBonus!A:D,4,FALSE),0),0)</f>
        <v>0</v>
      </c>
      <c r="AC3233" s="31" t="str">
        <f t="shared" ca="1" si="12"/>
        <v/>
      </c>
      <c r="AD3233" s="31">
        <f ca="1">SUMIFS(AC$2:AC3233,D$2:D3233,D3233)*IF(R3233=0,1,2)</f>
        <v>0</v>
      </c>
    </row>
    <row r="3234" spans="1:30" x14ac:dyDescent="0.35">
      <c r="A3234" s="31">
        <f>IF(ISBLANK(B3234),"",COUNTIF(B$2:B3234,B3234))-1</f>
        <v>82</v>
      </c>
      <c r="B3234" s="31">
        <v>35</v>
      </c>
      <c r="C3234" s="10">
        <f>VLOOKUP($A3234,Database!$A:$Y,7,FALSE)</f>
        <v>46205.083333333336</v>
      </c>
      <c r="D3234" s="31" t="str">
        <f>VLOOKUP(Pronostics!$B3234,Setup_MPP!$A:$G,3,FALSE)</f>
        <v>Joueur35</v>
      </c>
      <c r="E3234" s="31" t="str">
        <f>VLOOKUP(Pronostics!$B3234,Setup_MPP!$A:$G,2,FALSE)</f>
        <v>Joueur35</v>
      </c>
      <c r="F3234" s="31" t="str">
        <f>VLOOKUP($B3234,Setup_MPP!$A:$E,4,FALSE)</f>
        <v>#D5D5D5</v>
      </c>
      <c r="G3234" s="31" t="str">
        <f>VLOOKUP($B3234,Setup_MPP!$A:$E,5,FALSE)</f>
        <v>#727272</v>
      </c>
      <c r="H3234" s="31" t="str">
        <f>IFERROR(IF(AND(A3234&gt;=1,A3234&lt;=104),VLOOKUP($A3234,Location!$A:$J,6,FALSE),IF(A3234=0,"Avant l'ouverture",IF(OR(A3234=105,A3234=106),"Bonus"))),"")</f>
        <v>1/16 Finale</v>
      </c>
      <c r="I3234" s="31" t="str">
        <f>IF(LEFT(H3234,4)="Tour",VLOOKUP(A3234,Database!$A:$C,3,FALSE),"")</f>
        <v/>
      </c>
      <c r="J3234" s="31" t="str">
        <f>VLOOKUP($A3234,Location!$A:$J,7,FALSE)</f>
        <v>TBD</v>
      </c>
      <c r="K3234" s="31" t="str">
        <f>IFERROR(VLOOKUP(J3234,Setup_Team!$B:$C,2,FALSE), "TDB")</f>
        <v>TDB</v>
      </c>
      <c r="L3234" s="31" t="str">
        <f>VLOOKUP($A3234,Location!$A:$J,8,FALSE)</f>
        <v>TBD</v>
      </c>
      <c r="M3234" s="31" t="str">
        <f>IFERROR(VLOOKUP(L3234,Setup_Team!$B:$C,2,FALSE), "TDB")</f>
        <v>TDB</v>
      </c>
      <c r="N3234" s="31" t="str">
        <f>VLOOKUP($A3234,Location!$A:$J,9,FALSE)</f>
        <v>Santa Clara, Californie</v>
      </c>
      <c r="O3234" s="31" t="str">
        <f>VLOOKUP($A3234,Location!$A:$J,10,FALSE)</f>
        <v>Levi's Stadium</v>
      </c>
      <c r="R3234" s="31">
        <v>0</v>
      </c>
      <c r="S3234" s="25">
        <f>VLOOKUP($A3234,Database!$A:$Y,10,FALSE)</f>
        <v>0</v>
      </c>
      <c r="T3234" s="25">
        <f>VLOOKUP($A3234,Database!$A:$Y,11,FALSE)</f>
        <v>0</v>
      </c>
      <c r="U3234" s="25">
        <f>VLOOKUP($A3234,Database!$A:$Y,12,FALSE)</f>
        <v>0</v>
      </c>
      <c r="V3234" s="25" t="str">
        <f>VLOOKUP(A3234,Database!A:M,13,FALSE)</f>
        <v>À venir</v>
      </c>
      <c r="W3234" s="25" t="str">
        <f>VLOOKUP($A3234,Database!$A:$Y,20,FALSE)</f>
        <v/>
      </c>
      <c r="X3234" s="25" t="str">
        <f>VLOOKUP($A3234,Database!$A:$Y,21,FALSE)</f>
        <v/>
      </c>
      <c r="Y3234" s="25" t="str">
        <f ca="1">IF(C3234&lt;NOW(),IF(AND(P3234&gt;Q3234,W3234&gt;X3234),S3234,IF(AND(P3234=Q3234,W3234=X3234),T3234,IF(AND(P3234&lt;Q3234,W3234&lt;X3234),U3234,0))),"")</f>
        <v/>
      </c>
      <c r="Z3234" s="25">
        <f>IF(AND(P3234=W3234,Q3234=X3234),1,0)</f>
        <v>1</v>
      </c>
      <c r="AA3234" s="25" t="str">
        <f>IF(Z3234=0,"",IF(ISBLANK(VLOOKUP(A3234,Database!A:AA,22,FALSE)),"",VLOOKUP(A3234,Database!A:AA,22,FALSE)))</f>
        <v>Exact</v>
      </c>
      <c r="AB3234" s="25">
        <f ca="1">IFERROR(IF(AND(Y3234&lt;&gt;"",OR(V3234="Terminé",V3234="En cours")),VLOOKUP(AA3234,Setup_ScoreExactBonus!A:D,4,FALSE),0),0)</f>
        <v>0</v>
      </c>
      <c r="AC3234" s="31" t="str">
        <f t="shared" ca="1" si="12"/>
        <v/>
      </c>
      <c r="AD3234" s="31">
        <f ca="1">SUMIFS(AC$2:AC3234,D$2:D3234,D3234)*IF(R3234=0,1,2)</f>
        <v>0</v>
      </c>
    </row>
    <row r="3235" spans="1:30" x14ac:dyDescent="0.35">
      <c r="A3235" s="31">
        <f>IF(ISBLANK(B3235),"",COUNTIF(B$2:B3235,B3235))-1</f>
        <v>82</v>
      </c>
      <c r="B3235" s="31">
        <v>36</v>
      </c>
      <c r="C3235" s="10">
        <f>VLOOKUP($A3235,Database!$A:$Y,7,FALSE)</f>
        <v>46205.083333333336</v>
      </c>
      <c r="D3235" s="31" t="str">
        <f>VLOOKUP(Pronostics!$B3235,Setup_MPP!$A:$G,3,FALSE)</f>
        <v>Joueur36</v>
      </c>
      <c r="E3235" s="31" t="str">
        <f>VLOOKUP(Pronostics!$B3235,Setup_MPP!$A:$G,2,FALSE)</f>
        <v>Joueur36</v>
      </c>
      <c r="F3235" s="31" t="str">
        <f>VLOOKUP($B3235,Setup_MPP!$A:$E,4,FALSE)</f>
        <v>#D5D5D5</v>
      </c>
      <c r="G3235" s="31" t="str">
        <f>VLOOKUP($B3235,Setup_MPP!$A:$E,5,FALSE)</f>
        <v>#727272</v>
      </c>
      <c r="H3235" s="31" t="str">
        <f>IFERROR(IF(AND(A3235&gt;=1,A3235&lt;=104),VLOOKUP($A3235,Location!$A:$J,6,FALSE),IF(A3235=0,"Avant l'ouverture",IF(OR(A3235=105,A3235=106),"Bonus"))),"")</f>
        <v>1/16 Finale</v>
      </c>
      <c r="I3235" s="31" t="str">
        <f>IF(LEFT(H3235,4)="Tour",VLOOKUP(A3235,Database!$A:$C,3,FALSE),"")</f>
        <v/>
      </c>
      <c r="J3235" s="31" t="str">
        <f>VLOOKUP($A3235,Location!$A:$J,7,FALSE)</f>
        <v>TBD</v>
      </c>
      <c r="K3235" s="31" t="str">
        <f>IFERROR(VLOOKUP(J3235,Setup_Team!$B:$C,2,FALSE), "TDB")</f>
        <v>TDB</v>
      </c>
      <c r="L3235" s="31" t="str">
        <f>VLOOKUP($A3235,Location!$A:$J,8,FALSE)</f>
        <v>TBD</v>
      </c>
      <c r="M3235" s="31" t="str">
        <f>IFERROR(VLOOKUP(L3235,Setup_Team!$B:$C,2,FALSE), "TDB")</f>
        <v>TDB</v>
      </c>
      <c r="N3235" s="31" t="str">
        <f>VLOOKUP($A3235,Location!$A:$J,9,FALSE)</f>
        <v>Santa Clara, Californie</v>
      </c>
      <c r="O3235" s="31" t="str">
        <f>VLOOKUP($A3235,Location!$A:$J,10,FALSE)</f>
        <v>Levi's Stadium</v>
      </c>
      <c r="R3235" s="31">
        <v>0</v>
      </c>
      <c r="S3235" s="25">
        <f>VLOOKUP($A3235,Database!$A:$Y,10,FALSE)</f>
        <v>0</v>
      </c>
      <c r="T3235" s="25">
        <f>VLOOKUP($A3235,Database!$A:$Y,11,FALSE)</f>
        <v>0</v>
      </c>
      <c r="U3235" s="25">
        <f>VLOOKUP($A3235,Database!$A:$Y,12,FALSE)</f>
        <v>0</v>
      </c>
      <c r="V3235" s="25" t="str">
        <f>VLOOKUP(A3235,Database!A:M,13,FALSE)</f>
        <v>À venir</v>
      </c>
      <c r="W3235" s="25" t="str">
        <f>VLOOKUP($A3235,Database!$A:$Y,20,FALSE)</f>
        <v/>
      </c>
      <c r="X3235" s="25" t="str">
        <f>VLOOKUP($A3235,Database!$A:$Y,21,FALSE)</f>
        <v/>
      </c>
      <c r="Y3235" s="25" t="str">
        <f ca="1">IF(C3235&lt;NOW(),IF(AND(P3235&gt;Q3235,W3235&gt;X3235),S3235,IF(AND(P3235=Q3235,W3235=X3235),T3235,IF(AND(P3235&lt;Q3235,W3235&lt;X3235),U3235,0))),"")</f>
        <v/>
      </c>
      <c r="Z3235" s="25">
        <f>IF(AND(P3235=W3235,Q3235=X3235),1,0)</f>
        <v>1</v>
      </c>
      <c r="AA3235" s="25" t="str">
        <f>IF(Z3235=0,"",IF(ISBLANK(VLOOKUP(A3235,Database!A:AA,22,FALSE)),"",VLOOKUP(A3235,Database!A:AA,22,FALSE)))</f>
        <v>Exact</v>
      </c>
      <c r="AB3235" s="25">
        <f ca="1">IFERROR(IF(AND(Y3235&lt;&gt;"",OR(V3235="Terminé",V3235="En cours")),VLOOKUP(AA3235,Setup_ScoreExactBonus!A:D,4,FALSE),0),0)</f>
        <v>0</v>
      </c>
      <c r="AC3235" s="31" t="str">
        <f t="shared" ca="1" si="12"/>
        <v/>
      </c>
      <c r="AD3235" s="31">
        <f ca="1">SUMIFS(AC$2:AC3235,D$2:D3235,D3235)*IF(R3235=0,1,2)</f>
        <v>0</v>
      </c>
    </row>
    <row r="3236" spans="1:30" x14ac:dyDescent="0.35">
      <c r="A3236" s="31">
        <f>IF(ISBLANK(B3236),"",COUNTIF(B$2:B3236,B3236))-1</f>
        <v>82</v>
      </c>
      <c r="B3236" s="31">
        <v>37</v>
      </c>
      <c r="C3236" s="10">
        <f>VLOOKUP($A3236,Database!$A:$Y,7,FALSE)</f>
        <v>46205.083333333336</v>
      </c>
      <c r="D3236" s="31" t="str">
        <f>VLOOKUP(Pronostics!$B3236,Setup_MPP!$A:$G,3,FALSE)</f>
        <v>Joueur37</v>
      </c>
      <c r="E3236" s="31" t="str">
        <f>VLOOKUP(Pronostics!$B3236,Setup_MPP!$A:$G,2,FALSE)</f>
        <v>Joueur37</v>
      </c>
      <c r="F3236" s="31" t="str">
        <f>VLOOKUP($B3236,Setup_MPP!$A:$E,4,FALSE)</f>
        <v>#D5D5D5</v>
      </c>
      <c r="G3236" s="31" t="str">
        <f>VLOOKUP($B3236,Setup_MPP!$A:$E,5,FALSE)</f>
        <v>#727272</v>
      </c>
      <c r="H3236" s="31" t="str">
        <f>IFERROR(IF(AND(A3236&gt;=1,A3236&lt;=104),VLOOKUP($A3236,Location!$A:$J,6,FALSE),IF(A3236=0,"Avant l'ouverture",IF(OR(A3236=105,A3236=106),"Bonus"))),"")</f>
        <v>1/16 Finale</v>
      </c>
      <c r="I3236" s="31" t="str">
        <f>IF(LEFT(H3236,4)="Tour",VLOOKUP(A3236,Database!$A:$C,3,FALSE),"")</f>
        <v/>
      </c>
      <c r="J3236" s="31" t="str">
        <f>VLOOKUP($A3236,Location!$A:$J,7,FALSE)</f>
        <v>TBD</v>
      </c>
      <c r="K3236" s="31" t="str">
        <f>IFERROR(VLOOKUP(J3236,Setup_Team!$B:$C,2,FALSE), "TDB")</f>
        <v>TDB</v>
      </c>
      <c r="L3236" s="31" t="str">
        <f>VLOOKUP($A3236,Location!$A:$J,8,FALSE)</f>
        <v>TBD</v>
      </c>
      <c r="M3236" s="31" t="str">
        <f>IFERROR(VLOOKUP(L3236,Setup_Team!$B:$C,2,FALSE), "TDB")</f>
        <v>TDB</v>
      </c>
      <c r="N3236" s="31" t="str">
        <f>VLOOKUP($A3236,Location!$A:$J,9,FALSE)</f>
        <v>Santa Clara, Californie</v>
      </c>
      <c r="O3236" s="31" t="str">
        <f>VLOOKUP($A3236,Location!$A:$J,10,FALSE)</f>
        <v>Levi's Stadium</v>
      </c>
      <c r="R3236" s="31">
        <v>0</v>
      </c>
      <c r="S3236" s="25">
        <f>VLOOKUP($A3236,Database!$A:$Y,10,FALSE)</f>
        <v>0</v>
      </c>
      <c r="T3236" s="25">
        <f>VLOOKUP($A3236,Database!$A:$Y,11,FALSE)</f>
        <v>0</v>
      </c>
      <c r="U3236" s="25">
        <f>VLOOKUP($A3236,Database!$A:$Y,12,FALSE)</f>
        <v>0</v>
      </c>
      <c r="V3236" s="25" t="str">
        <f>VLOOKUP(A3236,Database!A:M,13,FALSE)</f>
        <v>À venir</v>
      </c>
      <c r="W3236" s="25" t="str">
        <f>VLOOKUP($A3236,Database!$A:$Y,20,FALSE)</f>
        <v/>
      </c>
      <c r="X3236" s="25" t="str">
        <f>VLOOKUP($A3236,Database!$A:$Y,21,FALSE)</f>
        <v/>
      </c>
      <c r="Y3236" s="25" t="str">
        <f ca="1">IF(C3236&lt;NOW(),IF(AND(P3236&gt;Q3236,W3236&gt;X3236),S3236,IF(AND(P3236=Q3236,W3236=X3236),T3236,IF(AND(P3236&lt;Q3236,W3236&lt;X3236),U3236,0))),"")</f>
        <v/>
      </c>
      <c r="Z3236" s="25">
        <f>IF(AND(P3236=W3236,Q3236=X3236),1,0)</f>
        <v>1</v>
      </c>
      <c r="AA3236" s="25" t="str">
        <f>IF(Z3236=0,"",IF(ISBLANK(VLOOKUP(A3236,Database!A:AA,22,FALSE)),"",VLOOKUP(A3236,Database!A:AA,22,FALSE)))</f>
        <v>Exact</v>
      </c>
      <c r="AB3236" s="25">
        <f ca="1">IFERROR(IF(AND(Y3236&lt;&gt;"",OR(V3236="Terminé",V3236="En cours")),VLOOKUP(AA3236,Setup_ScoreExactBonus!A:D,4,FALSE),0),0)</f>
        <v>0</v>
      </c>
      <c r="AC3236" s="31" t="str">
        <f t="shared" ca="1" si="12"/>
        <v/>
      </c>
      <c r="AD3236" s="31">
        <f ca="1">SUMIFS(AC$2:AC3236,D$2:D3236,D3236)*IF(R3236=0,1,2)</f>
        <v>0</v>
      </c>
    </row>
    <row r="3237" spans="1:30" x14ac:dyDescent="0.35">
      <c r="A3237" s="31">
        <f>IF(ISBLANK(B3237),"",COUNTIF(B$2:B3237,B3237))-1</f>
        <v>82</v>
      </c>
      <c r="B3237" s="31">
        <v>38</v>
      </c>
      <c r="C3237" s="10">
        <f>VLOOKUP($A3237,Database!$A:$Y,7,FALSE)</f>
        <v>46205.083333333336</v>
      </c>
      <c r="D3237" s="31" t="str">
        <f>VLOOKUP(Pronostics!$B3237,Setup_MPP!$A:$G,3,FALSE)</f>
        <v>Joueur38</v>
      </c>
      <c r="E3237" s="31" t="str">
        <f>VLOOKUP(Pronostics!$B3237,Setup_MPP!$A:$G,2,FALSE)</f>
        <v>Joueur38</v>
      </c>
      <c r="F3237" s="31" t="str">
        <f>VLOOKUP($B3237,Setup_MPP!$A:$E,4,FALSE)</f>
        <v>#D5D5D5</v>
      </c>
      <c r="G3237" s="31" t="str">
        <f>VLOOKUP($B3237,Setup_MPP!$A:$E,5,FALSE)</f>
        <v>#727272</v>
      </c>
      <c r="H3237" s="31" t="str">
        <f>IFERROR(IF(AND(A3237&gt;=1,A3237&lt;=104),VLOOKUP($A3237,Location!$A:$J,6,FALSE),IF(A3237=0,"Avant l'ouverture",IF(OR(A3237=105,A3237=106),"Bonus"))),"")</f>
        <v>1/16 Finale</v>
      </c>
      <c r="I3237" s="31" t="str">
        <f>IF(LEFT(H3237,4)="Tour",VLOOKUP(A3237,Database!$A:$C,3,FALSE),"")</f>
        <v/>
      </c>
      <c r="J3237" s="31" t="str">
        <f>VLOOKUP($A3237,Location!$A:$J,7,FALSE)</f>
        <v>TBD</v>
      </c>
      <c r="K3237" s="31" t="str">
        <f>IFERROR(VLOOKUP(J3237,Setup_Team!$B:$C,2,FALSE), "TDB")</f>
        <v>TDB</v>
      </c>
      <c r="L3237" s="31" t="str">
        <f>VLOOKUP($A3237,Location!$A:$J,8,FALSE)</f>
        <v>TBD</v>
      </c>
      <c r="M3237" s="31" t="str">
        <f>IFERROR(VLOOKUP(L3237,Setup_Team!$B:$C,2,FALSE), "TDB")</f>
        <v>TDB</v>
      </c>
      <c r="N3237" s="31" t="str">
        <f>VLOOKUP($A3237,Location!$A:$J,9,FALSE)</f>
        <v>Santa Clara, Californie</v>
      </c>
      <c r="O3237" s="31" t="str">
        <f>VLOOKUP($A3237,Location!$A:$J,10,FALSE)</f>
        <v>Levi's Stadium</v>
      </c>
      <c r="R3237" s="31">
        <v>0</v>
      </c>
      <c r="S3237" s="25">
        <f>VLOOKUP($A3237,Database!$A:$Y,10,FALSE)</f>
        <v>0</v>
      </c>
      <c r="T3237" s="25">
        <f>VLOOKUP($A3237,Database!$A:$Y,11,FALSE)</f>
        <v>0</v>
      </c>
      <c r="U3237" s="25">
        <f>VLOOKUP($A3237,Database!$A:$Y,12,FALSE)</f>
        <v>0</v>
      </c>
      <c r="V3237" s="25" t="str">
        <f>VLOOKUP(A3237,Database!A:M,13,FALSE)</f>
        <v>À venir</v>
      </c>
      <c r="W3237" s="25" t="str">
        <f>VLOOKUP($A3237,Database!$A:$Y,20,FALSE)</f>
        <v/>
      </c>
      <c r="X3237" s="25" t="str">
        <f>VLOOKUP($A3237,Database!$A:$Y,21,FALSE)</f>
        <v/>
      </c>
      <c r="Y3237" s="25" t="str">
        <f ca="1">IF(C3237&lt;NOW(),IF(AND(P3237&gt;Q3237,W3237&gt;X3237),S3237,IF(AND(P3237=Q3237,W3237=X3237),T3237,IF(AND(P3237&lt;Q3237,W3237&lt;X3237),U3237,0))),"")</f>
        <v/>
      </c>
      <c r="Z3237" s="25">
        <f>IF(AND(P3237=W3237,Q3237=X3237),1,0)</f>
        <v>1</v>
      </c>
      <c r="AA3237" s="25" t="str">
        <f>IF(Z3237=0,"",IF(ISBLANK(VLOOKUP(A3237,Database!A:AA,22,FALSE)),"",VLOOKUP(A3237,Database!A:AA,22,FALSE)))</f>
        <v>Exact</v>
      </c>
      <c r="AB3237" s="25">
        <f ca="1">IFERROR(IF(AND(Y3237&lt;&gt;"",OR(V3237="Terminé",V3237="En cours")),VLOOKUP(AA3237,Setup_ScoreExactBonus!A:D,4,FALSE),0),0)</f>
        <v>0</v>
      </c>
      <c r="AC3237" s="31" t="str">
        <f t="shared" ca="1" si="12"/>
        <v/>
      </c>
      <c r="AD3237" s="31">
        <f ca="1">SUMIFS(AC$2:AC3237,D$2:D3237,D3237)*IF(R3237=0,1,2)</f>
        <v>0</v>
      </c>
    </row>
    <row r="3238" spans="1:30" x14ac:dyDescent="0.35">
      <c r="A3238" s="31">
        <f>IF(ISBLANK(B3238),"",COUNTIF(B$2:B3238,B3238))-1</f>
        <v>82</v>
      </c>
      <c r="B3238" s="31">
        <v>39</v>
      </c>
      <c r="C3238" s="10">
        <f>VLOOKUP($A3238,Database!$A:$Y,7,FALSE)</f>
        <v>46205.083333333336</v>
      </c>
      <c r="D3238" s="31" t="str">
        <f>VLOOKUP(Pronostics!$B3238,Setup_MPP!$A:$G,3,FALSE)</f>
        <v>Joueur39</v>
      </c>
      <c r="E3238" s="31" t="str">
        <f>VLOOKUP(Pronostics!$B3238,Setup_MPP!$A:$G,2,FALSE)</f>
        <v>Joueur39</v>
      </c>
      <c r="F3238" s="31" t="str">
        <f>VLOOKUP($B3238,Setup_MPP!$A:$E,4,FALSE)</f>
        <v>#D5D5D5</v>
      </c>
      <c r="G3238" s="31" t="str">
        <f>VLOOKUP($B3238,Setup_MPP!$A:$E,5,FALSE)</f>
        <v>#727272</v>
      </c>
      <c r="H3238" s="31" t="str">
        <f>IFERROR(IF(AND(A3238&gt;=1,A3238&lt;=104),VLOOKUP($A3238,Location!$A:$J,6,FALSE),IF(A3238=0,"Avant l'ouverture",IF(OR(A3238=105,A3238=106),"Bonus"))),"")</f>
        <v>1/16 Finale</v>
      </c>
      <c r="I3238" s="31" t="str">
        <f>IF(LEFT(H3238,4)="Tour",VLOOKUP(A3238,Database!$A:$C,3,FALSE),"")</f>
        <v/>
      </c>
      <c r="J3238" s="31" t="str">
        <f>VLOOKUP($A3238,Location!$A:$J,7,FALSE)</f>
        <v>TBD</v>
      </c>
      <c r="K3238" s="31" t="str">
        <f>IFERROR(VLOOKUP(J3238,Setup_Team!$B:$C,2,FALSE), "TDB")</f>
        <v>TDB</v>
      </c>
      <c r="L3238" s="31" t="str">
        <f>VLOOKUP($A3238,Location!$A:$J,8,FALSE)</f>
        <v>TBD</v>
      </c>
      <c r="M3238" s="31" t="str">
        <f>IFERROR(VLOOKUP(L3238,Setup_Team!$B:$C,2,FALSE), "TDB")</f>
        <v>TDB</v>
      </c>
      <c r="N3238" s="31" t="str">
        <f>VLOOKUP($A3238,Location!$A:$J,9,FALSE)</f>
        <v>Santa Clara, Californie</v>
      </c>
      <c r="O3238" s="31" t="str">
        <f>VLOOKUP($A3238,Location!$A:$J,10,FALSE)</f>
        <v>Levi's Stadium</v>
      </c>
      <c r="R3238" s="31">
        <v>0</v>
      </c>
      <c r="S3238" s="25">
        <f>VLOOKUP($A3238,Database!$A:$Y,10,FALSE)</f>
        <v>0</v>
      </c>
      <c r="T3238" s="25">
        <f>VLOOKUP($A3238,Database!$A:$Y,11,FALSE)</f>
        <v>0</v>
      </c>
      <c r="U3238" s="25">
        <f>VLOOKUP($A3238,Database!$A:$Y,12,FALSE)</f>
        <v>0</v>
      </c>
      <c r="V3238" s="25" t="str">
        <f>VLOOKUP(A3238,Database!A:M,13,FALSE)</f>
        <v>À venir</v>
      </c>
      <c r="W3238" s="25" t="str">
        <f>VLOOKUP($A3238,Database!$A:$Y,20,FALSE)</f>
        <v/>
      </c>
      <c r="X3238" s="25" t="str">
        <f>VLOOKUP($A3238,Database!$A:$Y,21,FALSE)</f>
        <v/>
      </c>
      <c r="Y3238" s="25" t="str">
        <f ca="1">IF(C3238&lt;NOW(),IF(AND(P3238&gt;Q3238,W3238&gt;X3238),S3238,IF(AND(P3238=Q3238,W3238=X3238),T3238,IF(AND(P3238&lt;Q3238,W3238&lt;X3238),U3238,0))),"")</f>
        <v/>
      </c>
      <c r="Z3238" s="25">
        <f>IF(AND(P3238=W3238,Q3238=X3238),1,0)</f>
        <v>1</v>
      </c>
      <c r="AA3238" s="25" t="str">
        <f>IF(Z3238=0,"",IF(ISBLANK(VLOOKUP(A3238,Database!A:AA,22,FALSE)),"",VLOOKUP(A3238,Database!A:AA,22,FALSE)))</f>
        <v>Exact</v>
      </c>
      <c r="AB3238" s="25">
        <f ca="1">IFERROR(IF(AND(Y3238&lt;&gt;"",OR(V3238="Terminé",V3238="En cours")),VLOOKUP(AA3238,Setup_ScoreExactBonus!A:D,4,FALSE),0),0)</f>
        <v>0</v>
      </c>
      <c r="AC3238" s="31" t="str">
        <f t="shared" ca="1" si="12"/>
        <v/>
      </c>
      <c r="AD3238" s="31">
        <f ca="1">SUMIFS(AC$2:AC3238,D$2:D3238,D3238)*IF(R3238=0,1,2)</f>
        <v>0</v>
      </c>
    </row>
    <row r="3239" spans="1:30" x14ac:dyDescent="0.35">
      <c r="A3239" s="31">
        <f>IF(ISBLANK(B3239),"",COUNTIF(B$2:B3239,B3239))-1</f>
        <v>83</v>
      </c>
      <c r="B3239" s="31">
        <v>1</v>
      </c>
      <c r="C3239" s="10">
        <f>VLOOKUP($A3239,Database!$A:$Y,7,FALSE)</f>
        <v>46205.875</v>
      </c>
      <c r="D3239" s="31" t="str">
        <f>VLOOKUP(Pronostics!$B3239,Setup_MPP!$A:$G,3,FALSE)</f>
        <v>_Nicolas_LM_</v>
      </c>
      <c r="E3239" s="31" t="str">
        <f>VLOOKUP(Pronostics!$B3239,Setup_MPP!$A:$G,2,FALSE)</f>
        <v>Nicolas LE MOUEL</v>
      </c>
      <c r="F3239" s="31" t="str">
        <f>VLOOKUP($B3239,Setup_MPP!$A:$E,4,FALSE)</f>
        <v>#F7C79D</v>
      </c>
      <c r="G3239" s="31" t="str">
        <f>VLOOKUP($B3239,Setup_MPP!$A:$E,5,FALSE)</f>
        <v>#FFBE85</v>
      </c>
      <c r="H3239" s="31" t="str">
        <f>IFERROR(IF(AND(A3239&gt;=1,A3239&lt;=104),VLOOKUP($A3239,Location!$A:$J,6,FALSE),IF(A3239=0,"Avant l'ouverture",IF(OR(A3239=105,A3239=106),"Bonus"))),"")</f>
        <v>1/16 Finale</v>
      </c>
      <c r="I3239" s="31" t="str">
        <f>IF(LEFT(H3239,4)="Tour",VLOOKUP(A3239,Database!$A:$C,3,FALSE),"")</f>
        <v/>
      </c>
      <c r="J3239" s="31" t="str">
        <f>VLOOKUP($A3239,Location!$A:$J,7,FALSE)</f>
        <v>TBD</v>
      </c>
      <c r="K3239" s="31" t="str">
        <f>IFERROR(VLOOKUP(J3239,Setup_Team!$B:$C,2,FALSE), "TDB")</f>
        <v>TDB</v>
      </c>
      <c r="L3239" s="31" t="str">
        <f>VLOOKUP($A3239,Location!$A:$J,8,FALSE)</f>
        <v>TBD</v>
      </c>
      <c r="M3239" s="31" t="str">
        <f>IFERROR(VLOOKUP(L3239,Setup_Team!$B:$C,2,FALSE), "TDB")</f>
        <v>TDB</v>
      </c>
      <c r="N3239" s="31" t="str">
        <f>VLOOKUP($A3239,Location!$A:$J,9,FALSE)</f>
        <v>Inglewood, Los Angeles, California</v>
      </c>
      <c r="O3239" s="31" t="str">
        <f>VLOOKUP($A3239,Location!$A:$J,10,FALSE)</f>
        <v>SoFi Stadium</v>
      </c>
      <c r="R3239" s="31">
        <v>0</v>
      </c>
      <c r="S3239" s="25">
        <f>VLOOKUP($A3239,Database!$A:$Y,10,FALSE)</f>
        <v>0</v>
      </c>
      <c r="T3239" s="25">
        <f>VLOOKUP($A3239,Database!$A:$Y,11,FALSE)</f>
        <v>0</v>
      </c>
      <c r="U3239" s="25">
        <f>VLOOKUP($A3239,Database!$A:$Y,12,FALSE)</f>
        <v>0</v>
      </c>
      <c r="V3239" s="25" t="str">
        <f>VLOOKUP(A3239,Database!A:M,13,FALSE)</f>
        <v>À venir</v>
      </c>
      <c r="W3239" s="25" t="str">
        <f>VLOOKUP($A3239,Database!$A:$Y,20,FALSE)</f>
        <v/>
      </c>
      <c r="X3239" s="25" t="str">
        <f>VLOOKUP($A3239,Database!$A:$Y,21,FALSE)</f>
        <v/>
      </c>
      <c r="Y3239" s="25" t="str">
        <f ca="1">IF(C3239&lt;NOW(),IF(AND(P3239&gt;Q3239,W3239&gt;X3239),S3239,IF(AND(P3239=Q3239,W3239=X3239),T3239,IF(AND(P3239&lt;Q3239,W3239&lt;X3239),U3239,0))),"")</f>
        <v/>
      </c>
      <c r="Z3239" s="25">
        <f>IF(AND(P3239=W3239,Q3239=X3239),1,0)</f>
        <v>1</v>
      </c>
      <c r="AA3239" s="25" t="str">
        <f>IF(Z3239=0,"",IF(ISBLANK(VLOOKUP(A3239,Database!A:AA,22,FALSE)),"",VLOOKUP(A3239,Database!A:AA,22,FALSE)))</f>
        <v>Exact</v>
      </c>
      <c r="AB3239" s="25">
        <f ca="1">IFERROR(IF(AND(Y3239&lt;&gt;"",OR(V3239="Terminé",V3239="En cours")),VLOOKUP(AA3239,Setup_ScoreExactBonus!A:D,4,FALSE),0),0)</f>
        <v>0</v>
      </c>
      <c r="AC3239" s="31" t="str">
        <f t="shared" ca="1" si="12"/>
        <v/>
      </c>
      <c r="AD3239" s="31">
        <f ca="1">SUMIFS(AC$2:AC3239,D$2:D3239,D3239)*IF(R3239=0,1,2)</f>
        <v>0</v>
      </c>
    </row>
    <row r="3240" spans="1:30" x14ac:dyDescent="0.35">
      <c r="A3240" s="31">
        <f>IF(ISBLANK(B3240),"",COUNTIF(B$2:B3240,B3240))-1</f>
        <v>83</v>
      </c>
      <c r="B3240" s="31">
        <v>2</v>
      </c>
      <c r="C3240" s="10">
        <f>VLOOKUP($A3240,Database!$A:$Y,7,FALSE)</f>
        <v>46205.875</v>
      </c>
      <c r="D3240" s="31" t="str">
        <f>VLOOKUP(Pronostics!$B3240,Setup_MPP!$A:$G,3,FALSE)</f>
        <v>leaelaz</v>
      </c>
      <c r="E3240" s="31" t="str">
        <f>VLOOKUP(Pronostics!$B3240,Setup_MPP!$A:$G,2,FALSE)</f>
        <v>Léa EL ASERY</v>
      </c>
      <c r="F3240" s="31" t="str">
        <f>VLOOKUP($B3240,Setup_MPP!$A:$E,4,FALSE)</f>
        <v>#FFBEBE</v>
      </c>
      <c r="G3240" s="31" t="str">
        <f>VLOOKUP($B3240,Setup_MPP!$A:$E,5,FALSE)</f>
        <v>#DF6868</v>
      </c>
      <c r="H3240" s="31" t="str">
        <f>IFERROR(IF(AND(A3240&gt;=1,A3240&lt;=104),VLOOKUP($A3240,Location!$A:$J,6,FALSE),IF(A3240=0,"Avant l'ouverture",IF(OR(A3240=105,A3240=106),"Bonus"))),"")</f>
        <v>1/16 Finale</v>
      </c>
      <c r="I3240" s="31" t="str">
        <f>IF(LEFT(H3240,4)="Tour",VLOOKUP(A3240,Database!$A:$C,3,FALSE),"")</f>
        <v/>
      </c>
      <c r="J3240" s="31" t="str">
        <f>VLOOKUP($A3240,Location!$A:$J,7,FALSE)</f>
        <v>TBD</v>
      </c>
      <c r="K3240" s="31" t="str">
        <f>IFERROR(VLOOKUP(J3240,Setup_Team!$B:$C,2,FALSE), "TDB")</f>
        <v>TDB</v>
      </c>
      <c r="L3240" s="31" t="str">
        <f>VLOOKUP($A3240,Location!$A:$J,8,FALSE)</f>
        <v>TBD</v>
      </c>
      <c r="M3240" s="31" t="str">
        <f>IFERROR(VLOOKUP(L3240,Setup_Team!$B:$C,2,FALSE), "TDB")</f>
        <v>TDB</v>
      </c>
      <c r="N3240" s="31" t="str">
        <f>VLOOKUP($A3240,Location!$A:$J,9,FALSE)</f>
        <v>Inglewood, Los Angeles, California</v>
      </c>
      <c r="O3240" s="31" t="str">
        <f>VLOOKUP($A3240,Location!$A:$J,10,FALSE)</f>
        <v>SoFi Stadium</v>
      </c>
      <c r="R3240" s="31">
        <v>0</v>
      </c>
      <c r="S3240" s="25">
        <f>VLOOKUP($A3240,Database!$A:$Y,10,FALSE)</f>
        <v>0</v>
      </c>
      <c r="T3240" s="25">
        <f>VLOOKUP($A3240,Database!$A:$Y,11,FALSE)</f>
        <v>0</v>
      </c>
      <c r="U3240" s="25">
        <f>VLOOKUP($A3240,Database!$A:$Y,12,FALSE)</f>
        <v>0</v>
      </c>
      <c r="V3240" s="25" t="str">
        <f>VLOOKUP(A3240,Database!A:M,13,FALSE)</f>
        <v>À venir</v>
      </c>
      <c r="W3240" s="25" t="str">
        <f>VLOOKUP($A3240,Database!$A:$Y,20,FALSE)</f>
        <v/>
      </c>
      <c r="X3240" s="25" t="str">
        <f>VLOOKUP($A3240,Database!$A:$Y,21,FALSE)</f>
        <v/>
      </c>
      <c r="Y3240" s="25" t="str">
        <f ca="1">IF(C3240&lt;NOW(),IF(AND(P3240&gt;Q3240,W3240&gt;X3240),S3240,IF(AND(P3240=Q3240,W3240=X3240),T3240,IF(AND(P3240&lt;Q3240,W3240&lt;X3240),U3240,0))),"")</f>
        <v/>
      </c>
      <c r="Z3240" s="25">
        <f>IF(AND(P3240=W3240,Q3240=X3240),1,0)</f>
        <v>1</v>
      </c>
      <c r="AA3240" s="25" t="str">
        <f>IF(Z3240=0,"",IF(ISBLANK(VLOOKUP(A3240,Database!A:AA,22,FALSE)),"",VLOOKUP(A3240,Database!A:AA,22,FALSE)))</f>
        <v>Exact</v>
      </c>
      <c r="AB3240" s="25">
        <f ca="1">IFERROR(IF(AND(Y3240&lt;&gt;"",OR(V3240="Terminé",V3240="En cours")),VLOOKUP(AA3240,Setup_ScoreExactBonus!A:D,4,FALSE),0),0)</f>
        <v>0</v>
      </c>
      <c r="AC3240" s="31" t="str">
        <f t="shared" ca="1" si="12"/>
        <v/>
      </c>
      <c r="AD3240" s="31">
        <f ca="1">SUMIFS(AC$2:AC3240,D$2:D3240,D3240)*IF(R3240=0,1,2)</f>
        <v>0</v>
      </c>
    </row>
    <row r="3241" spans="1:30" x14ac:dyDescent="0.35">
      <c r="A3241" s="31">
        <f>IF(ISBLANK(B3241),"",COUNTIF(B$2:B3241,B3241))-1</f>
        <v>83</v>
      </c>
      <c r="B3241" s="31">
        <v>3</v>
      </c>
      <c r="C3241" s="10">
        <f>VLOOKUP($A3241,Database!$A:$Y,7,FALSE)</f>
        <v>46205.875</v>
      </c>
      <c r="D3241" s="31" t="str">
        <f>VLOOKUP(Pronostics!$B3241,Setup_MPP!$A:$G,3,FALSE)</f>
        <v>PasMetalleux</v>
      </c>
      <c r="E3241" s="31" t="str">
        <f>VLOOKUP(Pronostics!$B3241,Setup_MPP!$A:$G,2,FALSE)</f>
        <v>Elwenn JOUBREL</v>
      </c>
      <c r="F3241" s="31" t="str">
        <f>VLOOKUP($B3241,Setup_MPP!$A:$E,4,FALSE)</f>
        <v>#F5C7FC</v>
      </c>
      <c r="G3241" s="31" t="str">
        <f>VLOOKUP($B3241,Setup_MPP!$A:$E,5,FALSE)</f>
        <v>#C489CF</v>
      </c>
      <c r="H3241" s="31" t="str">
        <f>IFERROR(IF(AND(A3241&gt;=1,A3241&lt;=104),VLOOKUP($A3241,Location!$A:$J,6,FALSE),IF(A3241=0,"Avant l'ouverture",IF(OR(A3241=105,A3241=106),"Bonus"))),"")</f>
        <v>1/16 Finale</v>
      </c>
      <c r="I3241" s="31" t="str">
        <f>IF(LEFT(H3241,4)="Tour",VLOOKUP(A3241,Database!$A:$C,3,FALSE),"")</f>
        <v/>
      </c>
      <c r="J3241" s="31" t="str">
        <f>VLOOKUP($A3241,Location!$A:$J,7,FALSE)</f>
        <v>TBD</v>
      </c>
      <c r="K3241" s="31" t="str">
        <f>IFERROR(VLOOKUP(J3241,Setup_Team!$B:$C,2,FALSE), "TDB")</f>
        <v>TDB</v>
      </c>
      <c r="L3241" s="31" t="str">
        <f>VLOOKUP($A3241,Location!$A:$J,8,FALSE)</f>
        <v>TBD</v>
      </c>
      <c r="M3241" s="31" t="str">
        <f>IFERROR(VLOOKUP(L3241,Setup_Team!$B:$C,2,FALSE), "TDB")</f>
        <v>TDB</v>
      </c>
      <c r="N3241" s="31" t="str">
        <f>VLOOKUP($A3241,Location!$A:$J,9,FALSE)</f>
        <v>Inglewood, Los Angeles, California</v>
      </c>
      <c r="O3241" s="31" t="str">
        <f>VLOOKUP($A3241,Location!$A:$J,10,FALSE)</f>
        <v>SoFi Stadium</v>
      </c>
      <c r="R3241" s="31">
        <v>0</v>
      </c>
      <c r="S3241" s="25">
        <f>VLOOKUP($A3241,Database!$A:$Y,10,FALSE)</f>
        <v>0</v>
      </c>
      <c r="T3241" s="25">
        <f>VLOOKUP($A3241,Database!$A:$Y,11,FALSE)</f>
        <v>0</v>
      </c>
      <c r="U3241" s="25">
        <f>VLOOKUP($A3241,Database!$A:$Y,12,FALSE)</f>
        <v>0</v>
      </c>
      <c r="V3241" s="25" t="str">
        <f>VLOOKUP(A3241,Database!A:M,13,FALSE)</f>
        <v>À venir</v>
      </c>
      <c r="W3241" s="25" t="str">
        <f>VLOOKUP($A3241,Database!$A:$Y,20,FALSE)</f>
        <v/>
      </c>
      <c r="X3241" s="25" t="str">
        <f>VLOOKUP($A3241,Database!$A:$Y,21,FALSE)</f>
        <v/>
      </c>
      <c r="Y3241" s="25" t="str">
        <f ca="1">IF(C3241&lt;NOW(),IF(AND(P3241&gt;Q3241,W3241&gt;X3241),S3241,IF(AND(P3241=Q3241,W3241=X3241),T3241,IF(AND(P3241&lt;Q3241,W3241&lt;X3241),U3241,0))),"")</f>
        <v/>
      </c>
      <c r="Z3241" s="25">
        <f>IF(AND(P3241=W3241,Q3241=X3241),1,0)</f>
        <v>1</v>
      </c>
      <c r="AA3241" s="25" t="str">
        <f>IF(Z3241=0,"",IF(ISBLANK(VLOOKUP(A3241,Database!A:AA,22,FALSE)),"",VLOOKUP(A3241,Database!A:AA,22,FALSE)))</f>
        <v>Exact</v>
      </c>
      <c r="AB3241" s="25">
        <f ca="1">IFERROR(IF(AND(Y3241&lt;&gt;"",OR(V3241="Terminé",V3241="En cours")),VLOOKUP(AA3241,Setup_ScoreExactBonus!A:D,4,FALSE),0),0)</f>
        <v>0</v>
      </c>
      <c r="AC3241" s="31" t="str">
        <f t="shared" ca="1" si="12"/>
        <v/>
      </c>
      <c r="AD3241" s="31">
        <f ca="1">SUMIFS(AC$2:AC3241,D$2:D3241,D3241)*IF(R3241=0,1,2)</f>
        <v>0</v>
      </c>
    </row>
    <row r="3242" spans="1:30" x14ac:dyDescent="0.35">
      <c r="A3242" s="31">
        <f>IF(ISBLANK(B3242),"",COUNTIF(B$2:B3242,B3242))-1</f>
        <v>83</v>
      </c>
      <c r="B3242" s="31">
        <v>4</v>
      </c>
      <c r="C3242" s="10">
        <f>VLOOKUP($A3242,Database!$A:$Y,7,FALSE)</f>
        <v>46205.875</v>
      </c>
      <c r="D3242" s="31" t="str">
        <f>VLOOKUP(Pronostics!$B3242,Setup_MPP!$A:$G,3,FALSE)</f>
        <v>Popo444</v>
      </c>
      <c r="E3242" s="31" t="str">
        <f>VLOOKUP(Pronostics!$B3242,Setup_MPP!$A:$G,2,FALSE)</f>
        <v>Pauline OLIVIER</v>
      </c>
      <c r="F3242" s="31" t="str">
        <f>VLOOKUP($B3242,Setup_MPP!$A:$E,4,FALSE)</f>
        <v>#A5EA7F</v>
      </c>
      <c r="G3242" s="31" t="str">
        <f>VLOOKUP($B3242,Setup_MPP!$A:$E,5,FALSE)</f>
        <v>#80C65A</v>
      </c>
      <c r="H3242" s="31" t="str">
        <f>IFERROR(IF(AND(A3242&gt;=1,A3242&lt;=104),VLOOKUP($A3242,Location!$A:$J,6,FALSE),IF(A3242=0,"Avant l'ouverture",IF(OR(A3242=105,A3242=106),"Bonus"))),"")</f>
        <v>1/16 Finale</v>
      </c>
      <c r="I3242" s="31" t="str">
        <f>IF(LEFT(H3242,4)="Tour",VLOOKUP(A3242,Database!$A:$C,3,FALSE),"")</f>
        <v/>
      </c>
      <c r="J3242" s="31" t="str">
        <f>VLOOKUP($A3242,Location!$A:$J,7,FALSE)</f>
        <v>TBD</v>
      </c>
      <c r="K3242" s="31" t="str">
        <f>IFERROR(VLOOKUP(J3242,Setup_Team!$B:$C,2,FALSE), "TDB")</f>
        <v>TDB</v>
      </c>
      <c r="L3242" s="31" t="str">
        <f>VLOOKUP($A3242,Location!$A:$J,8,FALSE)</f>
        <v>TBD</v>
      </c>
      <c r="M3242" s="31" t="str">
        <f>IFERROR(VLOOKUP(L3242,Setup_Team!$B:$C,2,FALSE), "TDB")</f>
        <v>TDB</v>
      </c>
      <c r="N3242" s="31" t="str">
        <f>VLOOKUP($A3242,Location!$A:$J,9,FALSE)</f>
        <v>Inglewood, Los Angeles, California</v>
      </c>
      <c r="O3242" s="31" t="str">
        <f>VLOOKUP($A3242,Location!$A:$J,10,FALSE)</f>
        <v>SoFi Stadium</v>
      </c>
      <c r="R3242" s="31">
        <v>0</v>
      </c>
      <c r="S3242" s="25">
        <f>VLOOKUP($A3242,Database!$A:$Y,10,FALSE)</f>
        <v>0</v>
      </c>
      <c r="T3242" s="25">
        <f>VLOOKUP($A3242,Database!$A:$Y,11,FALSE)</f>
        <v>0</v>
      </c>
      <c r="U3242" s="25">
        <f>VLOOKUP($A3242,Database!$A:$Y,12,FALSE)</f>
        <v>0</v>
      </c>
      <c r="V3242" s="25" t="str">
        <f>VLOOKUP(A3242,Database!A:M,13,FALSE)</f>
        <v>À venir</v>
      </c>
      <c r="W3242" s="25" t="str">
        <f>VLOOKUP($A3242,Database!$A:$Y,20,FALSE)</f>
        <v/>
      </c>
      <c r="X3242" s="25" t="str">
        <f>VLOOKUP($A3242,Database!$A:$Y,21,FALSE)</f>
        <v/>
      </c>
      <c r="Y3242" s="25" t="str">
        <f ca="1">IF(C3242&lt;NOW(),IF(AND(P3242&gt;Q3242,W3242&gt;X3242),S3242,IF(AND(P3242=Q3242,W3242=X3242),T3242,IF(AND(P3242&lt;Q3242,W3242&lt;X3242),U3242,0))),"")</f>
        <v/>
      </c>
      <c r="Z3242" s="25">
        <f>IF(AND(P3242=W3242,Q3242=X3242),1,0)</f>
        <v>1</v>
      </c>
      <c r="AA3242" s="25" t="str">
        <f>IF(Z3242=0,"",IF(ISBLANK(VLOOKUP(A3242,Database!A:AA,22,FALSE)),"",VLOOKUP(A3242,Database!A:AA,22,FALSE)))</f>
        <v>Exact</v>
      </c>
      <c r="AB3242" s="25">
        <f ca="1">IFERROR(IF(AND(Y3242&lt;&gt;"",OR(V3242="Terminé",V3242="En cours")),VLOOKUP(AA3242,Setup_ScoreExactBonus!A:D,4,FALSE),0),0)</f>
        <v>0</v>
      </c>
      <c r="AC3242" s="31" t="str">
        <f t="shared" ca="1" si="12"/>
        <v/>
      </c>
      <c r="AD3242" s="31">
        <f ca="1">SUMIFS(AC$2:AC3242,D$2:D3242,D3242)*IF(R3242=0,1,2)</f>
        <v>0</v>
      </c>
    </row>
    <row r="3243" spans="1:30" x14ac:dyDescent="0.35">
      <c r="A3243" s="31">
        <f>IF(ISBLANK(B3243),"",COUNTIF(B$2:B3243,B3243))-1</f>
        <v>83</v>
      </c>
      <c r="B3243" s="31">
        <v>5</v>
      </c>
      <c r="C3243" s="10">
        <f>VLOOKUP($A3243,Database!$A:$Y,7,FALSE)</f>
        <v>46205.875</v>
      </c>
      <c r="D3243" s="31" t="str">
        <f>VLOOKUP(Pronostics!$B3243,Setup_MPP!$A:$G,3,FALSE)</f>
        <v>_Jujul</v>
      </c>
      <c r="E3243" s="31" t="str">
        <f>VLOOKUP(Pronostics!$B3243,Setup_MPP!$A:$G,2,FALSE)</f>
        <v>Julie BOISSIERE</v>
      </c>
      <c r="F3243" s="31" t="str">
        <f>VLOOKUP($B3243,Setup_MPP!$A:$E,4,FALSE)</f>
        <v>#D890FF</v>
      </c>
      <c r="G3243" s="31" t="str">
        <f>VLOOKUP($B3243,Setup_MPP!$A:$E,5,FALSE)</f>
        <v>#B750EF</v>
      </c>
      <c r="H3243" s="31" t="str">
        <f>IFERROR(IF(AND(A3243&gt;=1,A3243&lt;=104),VLOOKUP($A3243,Location!$A:$J,6,FALSE),IF(A3243=0,"Avant l'ouverture",IF(OR(A3243=105,A3243=106),"Bonus"))),"")</f>
        <v>1/16 Finale</v>
      </c>
      <c r="I3243" s="31" t="str">
        <f>IF(LEFT(H3243,4)="Tour",VLOOKUP(A3243,Database!$A:$C,3,FALSE),"")</f>
        <v/>
      </c>
      <c r="J3243" s="31" t="str">
        <f>VLOOKUP($A3243,Location!$A:$J,7,FALSE)</f>
        <v>TBD</v>
      </c>
      <c r="K3243" s="31" t="str">
        <f>IFERROR(VLOOKUP(J3243,Setup_Team!$B:$C,2,FALSE), "TDB")</f>
        <v>TDB</v>
      </c>
      <c r="L3243" s="31" t="str">
        <f>VLOOKUP($A3243,Location!$A:$J,8,FALSE)</f>
        <v>TBD</v>
      </c>
      <c r="M3243" s="31" t="str">
        <f>IFERROR(VLOOKUP(L3243,Setup_Team!$B:$C,2,FALSE), "TDB")</f>
        <v>TDB</v>
      </c>
      <c r="N3243" s="31" t="str">
        <f>VLOOKUP($A3243,Location!$A:$J,9,FALSE)</f>
        <v>Inglewood, Los Angeles, California</v>
      </c>
      <c r="O3243" s="31" t="str">
        <f>VLOOKUP($A3243,Location!$A:$J,10,FALSE)</f>
        <v>SoFi Stadium</v>
      </c>
      <c r="R3243" s="31">
        <v>0</v>
      </c>
      <c r="S3243" s="25">
        <f>VLOOKUP($A3243,Database!$A:$Y,10,FALSE)</f>
        <v>0</v>
      </c>
      <c r="T3243" s="25">
        <f>VLOOKUP($A3243,Database!$A:$Y,11,FALSE)</f>
        <v>0</v>
      </c>
      <c r="U3243" s="25">
        <f>VLOOKUP($A3243,Database!$A:$Y,12,FALSE)</f>
        <v>0</v>
      </c>
      <c r="V3243" s="25" t="str">
        <f>VLOOKUP(A3243,Database!A:M,13,FALSE)</f>
        <v>À venir</v>
      </c>
      <c r="W3243" s="25" t="str">
        <f>VLOOKUP($A3243,Database!$A:$Y,20,FALSE)</f>
        <v/>
      </c>
      <c r="X3243" s="25" t="str">
        <f>VLOOKUP($A3243,Database!$A:$Y,21,FALSE)</f>
        <v/>
      </c>
      <c r="Y3243" s="25" t="str">
        <f ca="1">IF(C3243&lt;NOW(),IF(AND(P3243&gt;Q3243,W3243&gt;X3243),S3243,IF(AND(P3243=Q3243,W3243=X3243),T3243,IF(AND(P3243&lt;Q3243,W3243&lt;X3243),U3243,0))),"")</f>
        <v/>
      </c>
      <c r="Z3243" s="25">
        <f>IF(AND(P3243=W3243,Q3243=X3243),1,0)</f>
        <v>1</v>
      </c>
      <c r="AA3243" s="25" t="str">
        <f>IF(Z3243=0,"",IF(ISBLANK(VLOOKUP(A3243,Database!A:AA,22,FALSE)),"",VLOOKUP(A3243,Database!A:AA,22,FALSE)))</f>
        <v>Exact</v>
      </c>
      <c r="AB3243" s="25">
        <f ca="1">IFERROR(IF(AND(Y3243&lt;&gt;"",OR(V3243="Terminé",V3243="En cours")),VLOOKUP(AA3243,Setup_ScoreExactBonus!A:D,4,FALSE),0),0)</f>
        <v>0</v>
      </c>
      <c r="AC3243" s="31" t="str">
        <f t="shared" ca="1" si="12"/>
        <v/>
      </c>
      <c r="AD3243" s="31">
        <f ca="1">SUMIFS(AC$2:AC3243,D$2:D3243,D3243)*IF(R3243=0,1,2)</f>
        <v>0</v>
      </c>
    </row>
    <row r="3244" spans="1:30" x14ac:dyDescent="0.35">
      <c r="A3244" s="31">
        <f>IF(ISBLANK(B3244),"",COUNTIF(B$2:B3244,B3244))-1</f>
        <v>83</v>
      </c>
      <c r="B3244" s="31">
        <v>6</v>
      </c>
      <c r="C3244" s="10">
        <f>VLOOKUP($A3244,Database!$A:$Y,7,FALSE)</f>
        <v>46205.875</v>
      </c>
      <c r="D3244" s="31" t="str">
        <f>VLOOKUP(Pronostics!$B3244,Setup_MPP!$A:$G,3,FALSE)</f>
        <v>Julay</v>
      </c>
      <c r="E3244" s="31" t="str">
        <f>VLOOKUP(Pronostics!$B3244,Setup_MPP!$A:$G,2,FALSE)</f>
        <v>Julie BOUCHARD</v>
      </c>
      <c r="F3244" s="31" t="str">
        <f>VLOOKUP($B3244,Setup_MPP!$A:$E,4,FALSE)</f>
        <v>#A6F7B1</v>
      </c>
      <c r="G3244" s="31" t="str">
        <f>VLOOKUP($B3244,Setup_MPP!$A:$E,5,FALSE)</f>
        <v>#6EC179</v>
      </c>
      <c r="H3244" s="31" t="str">
        <f>IFERROR(IF(AND(A3244&gt;=1,A3244&lt;=104),VLOOKUP($A3244,Location!$A:$J,6,FALSE),IF(A3244=0,"Avant l'ouverture",IF(OR(A3244=105,A3244=106),"Bonus"))),"")</f>
        <v>1/16 Finale</v>
      </c>
      <c r="I3244" s="31" t="str">
        <f>IF(LEFT(H3244,4)="Tour",VLOOKUP(A3244,Database!$A:$C,3,FALSE),"")</f>
        <v/>
      </c>
      <c r="J3244" s="31" t="str">
        <f>VLOOKUP($A3244,Location!$A:$J,7,FALSE)</f>
        <v>TBD</v>
      </c>
      <c r="K3244" s="31" t="str">
        <f>IFERROR(VLOOKUP(J3244,Setup_Team!$B:$C,2,FALSE), "TDB")</f>
        <v>TDB</v>
      </c>
      <c r="L3244" s="31" t="str">
        <f>VLOOKUP($A3244,Location!$A:$J,8,FALSE)</f>
        <v>TBD</v>
      </c>
      <c r="M3244" s="31" t="str">
        <f>IFERROR(VLOOKUP(L3244,Setup_Team!$B:$C,2,FALSE), "TDB")</f>
        <v>TDB</v>
      </c>
      <c r="N3244" s="31" t="str">
        <f>VLOOKUP($A3244,Location!$A:$J,9,FALSE)</f>
        <v>Inglewood, Los Angeles, California</v>
      </c>
      <c r="O3244" s="31" t="str">
        <f>VLOOKUP($A3244,Location!$A:$J,10,FALSE)</f>
        <v>SoFi Stadium</v>
      </c>
      <c r="R3244" s="31">
        <v>0</v>
      </c>
      <c r="S3244" s="25">
        <f>VLOOKUP($A3244,Database!$A:$Y,10,FALSE)</f>
        <v>0</v>
      </c>
      <c r="T3244" s="25">
        <f>VLOOKUP($A3244,Database!$A:$Y,11,FALSE)</f>
        <v>0</v>
      </c>
      <c r="U3244" s="25">
        <f>VLOOKUP($A3244,Database!$A:$Y,12,FALSE)</f>
        <v>0</v>
      </c>
      <c r="V3244" s="25" t="str">
        <f>VLOOKUP(A3244,Database!A:M,13,FALSE)</f>
        <v>À venir</v>
      </c>
      <c r="W3244" s="25" t="str">
        <f>VLOOKUP($A3244,Database!$A:$Y,20,FALSE)</f>
        <v/>
      </c>
      <c r="X3244" s="25" t="str">
        <f>VLOOKUP($A3244,Database!$A:$Y,21,FALSE)</f>
        <v/>
      </c>
      <c r="Y3244" s="25" t="str">
        <f ca="1">IF(C3244&lt;NOW(),IF(AND(P3244&gt;Q3244,W3244&gt;X3244),S3244,IF(AND(P3244=Q3244,W3244=X3244),T3244,IF(AND(P3244&lt;Q3244,W3244&lt;X3244),U3244,0))),"")</f>
        <v/>
      </c>
      <c r="Z3244" s="25">
        <f>IF(AND(P3244=W3244,Q3244=X3244),1,0)</f>
        <v>1</v>
      </c>
      <c r="AA3244" s="25" t="str">
        <f>IF(Z3244=0,"",IF(ISBLANK(VLOOKUP(A3244,Database!A:AA,22,FALSE)),"",VLOOKUP(A3244,Database!A:AA,22,FALSE)))</f>
        <v>Exact</v>
      </c>
      <c r="AB3244" s="25">
        <f ca="1">IFERROR(IF(AND(Y3244&lt;&gt;"",OR(V3244="Terminé",V3244="En cours")),VLOOKUP(AA3244,Setup_ScoreExactBonus!A:D,4,FALSE),0),0)</f>
        <v>0</v>
      </c>
      <c r="AC3244" s="31" t="str">
        <f t="shared" ca="1" si="12"/>
        <v/>
      </c>
      <c r="AD3244" s="31">
        <f ca="1">SUMIFS(AC$2:AC3244,D$2:D3244,D3244)*IF(R3244=0,1,2)</f>
        <v>0</v>
      </c>
    </row>
    <row r="3245" spans="1:30" x14ac:dyDescent="0.35">
      <c r="A3245" s="31">
        <f>IF(ISBLANK(B3245),"",COUNTIF(B$2:B3245,B3245))-1</f>
        <v>83</v>
      </c>
      <c r="B3245" s="31">
        <v>7</v>
      </c>
      <c r="C3245" s="10">
        <f>VLOOKUP($A3245,Database!$A:$Y,7,FALSE)</f>
        <v>46205.875</v>
      </c>
      <c r="D3245" s="31" t="str">
        <f>VLOOKUP(Pronostics!$B3245,Setup_MPP!$A:$G,3,FALSE)</f>
        <v>__Vince__</v>
      </c>
      <c r="E3245" s="31" t="str">
        <f>VLOOKUP(Pronostics!$B3245,Setup_MPP!$A:$G,2,FALSE)</f>
        <v>Vincent FRAYSSE</v>
      </c>
      <c r="F3245" s="31" t="str">
        <f>VLOOKUP($B3245,Setup_MPP!$A:$E,4,FALSE)</f>
        <v>#B2EAE8</v>
      </c>
      <c r="G3245" s="31" t="str">
        <f>VLOOKUP($B3245,Setup_MPP!$A:$E,5,FALSE)</f>
        <v>#6CB4B1</v>
      </c>
      <c r="H3245" s="31" t="str">
        <f>IFERROR(IF(AND(A3245&gt;=1,A3245&lt;=104),VLOOKUP($A3245,Location!$A:$J,6,FALSE),IF(A3245=0,"Avant l'ouverture",IF(OR(A3245=105,A3245=106),"Bonus"))),"")</f>
        <v>1/16 Finale</v>
      </c>
      <c r="I3245" s="31" t="str">
        <f>IF(LEFT(H3245,4)="Tour",VLOOKUP(A3245,Database!$A:$C,3,FALSE),"")</f>
        <v/>
      </c>
      <c r="J3245" s="31" t="str">
        <f>VLOOKUP($A3245,Location!$A:$J,7,FALSE)</f>
        <v>TBD</v>
      </c>
      <c r="K3245" s="31" t="str">
        <f>IFERROR(VLOOKUP(J3245,Setup_Team!$B:$C,2,FALSE), "TDB")</f>
        <v>TDB</v>
      </c>
      <c r="L3245" s="31" t="str">
        <f>VLOOKUP($A3245,Location!$A:$J,8,FALSE)</f>
        <v>TBD</v>
      </c>
      <c r="M3245" s="31" t="str">
        <f>IFERROR(VLOOKUP(L3245,Setup_Team!$B:$C,2,FALSE), "TDB")</f>
        <v>TDB</v>
      </c>
      <c r="N3245" s="31" t="str">
        <f>VLOOKUP($A3245,Location!$A:$J,9,FALSE)</f>
        <v>Inglewood, Los Angeles, California</v>
      </c>
      <c r="O3245" s="31" t="str">
        <f>VLOOKUP($A3245,Location!$A:$J,10,FALSE)</f>
        <v>SoFi Stadium</v>
      </c>
      <c r="R3245" s="31">
        <v>0</v>
      </c>
      <c r="S3245" s="25">
        <f>VLOOKUP($A3245,Database!$A:$Y,10,FALSE)</f>
        <v>0</v>
      </c>
      <c r="T3245" s="25">
        <f>VLOOKUP($A3245,Database!$A:$Y,11,FALSE)</f>
        <v>0</v>
      </c>
      <c r="U3245" s="25">
        <f>VLOOKUP($A3245,Database!$A:$Y,12,FALSE)</f>
        <v>0</v>
      </c>
      <c r="V3245" s="25" t="str">
        <f>VLOOKUP(A3245,Database!A:M,13,FALSE)</f>
        <v>À venir</v>
      </c>
      <c r="W3245" s="25" t="str">
        <f>VLOOKUP($A3245,Database!$A:$Y,20,FALSE)</f>
        <v/>
      </c>
      <c r="X3245" s="25" t="str">
        <f>VLOOKUP($A3245,Database!$A:$Y,21,FALSE)</f>
        <v/>
      </c>
      <c r="Y3245" s="25" t="str">
        <f ca="1">IF(C3245&lt;NOW(),IF(AND(P3245&gt;Q3245,W3245&gt;X3245),S3245,IF(AND(P3245=Q3245,W3245=X3245),T3245,IF(AND(P3245&lt;Q3245,W3245&lt;X3245),U3245,0))),"")</f>
        <v/>
      </c>
      <c r="Z3245" s="25">
        <f>IF(AND(P3245=W3245,Q3245=X3245),1,0)</f>
        <v>1</v>
      </c>
      <c r="AA3245" s="25" t="str">
        <f>IF(Z3245=0,"",IF(ISBLANK(VLOOKUP(A3245,Database!A:AA,22,FALSE)),"",VLOOKUP(A3245,Database!A:AA,22,FALSE)))</f>
        <v>Exact</v>
      </c>
      <c r="AB3245" s="25">
        <f ca="1">IFERROR(IF(AND(Y3245&lt;&gt;"",OR(V3245="Terminé",V3245="En cours")),VLOOKUP(AA3245,Setup_ScoreExactBonus!A:D,4,FALSE),0),0)</f>
        <v>0</v>
      </c>
      <c r="AC3245" s="31" t="str">
        <f t="shared" ca="1" si="12"/>
        <v/>
      </c>
      <c r="AD3245" s="31">
        <f ca="1">SUMIFS(AC$2:AC3245,D$2:D3245,D3245)*IF(R3245=0,1,2)</f>
        <v>0</v>
      </c>
    </row>
    <row r="3246" spans="1:30" x14ac:dyDescent="0.35">
      <c r="A3246" s="31">
        <f>IF(ISBLANK(B3246),"",COUNTIF(B$2:B3246,B3246))-1</f>
        <v>83</v>
      </c>
      <c r="B3246" s="31">
        <v>8</v>
      </c>
      <c r="C3246" s="10">
        <f>VLOOKUP($A3246,Database!$A:$Y,7,FALSE)</f>
        <v>46205.875</v>
      </c>
      <c r="D3246" s="31" t="str">
        <f>VLOOKUP(Pronostics!$B3246,Setup_MPP!$A:$G,3,FALSE)</f>
        <v>Louuiiis</v>
      </c>
      <c r="E3246" s="31" t="str">
        <f>VLOOKUP(Pronostics!$B3246,Setup_MPP!$A:$G,2,FALSE)</f>
        <v>Louis HARLE</v>
      </c>
      <c r="F3246" s="31" t="str">
        <f>VLOOKUP($B3246,Setup_MPP!$A:$E,4,FALSE)</f>
        <v>#EEF7B1</v>
      </c>
      <c r="G3246" s="31" t="str">
        <f>VLOOKUP($B3246,Setup_MPP!$A:$E,5,FALSE)</f>
        <v>#C1CB7D</v>
      </c>
      <c r="H3246" s="31" t="str">
        <f>IFERROR(IF(AND(A3246&gt;=1,A3246&lt;=104),VLOOKUP($A3246,Location!$A:$J,6,FALSE),IF(A3246=0,"Avant l'ouverture",IF(OR(A3246=105,A3246=106),"Bonus"))),"")</f>
        <v>1/16 Finale</v>
      </c>
      <c r="I3246" s="31" t="str">
        <f>IF(LEFT(H3246,4)="Tour",VLOOKUP(A3246,Database!$A:$C,3,FALSE),"")</f>
        <v/>
      </c>
      <c r="J3246" s="31" t="str">
        <f>VLOOKUP($A3246,Location!$A:$J,7,FALSE)</f>
        <v>TBD</v>
      </c>
      <c r="K3246" s="31" t="str">
        <f>IFERROR(VLOOKUP(J3246,Setup_Team!$B:$C,2,FALSE), "TDB")</f>
        <v>TDB</v>
      </c>
      <c r="L3246" s="31" t="str">
        <f>VLOOKUP($A3246,Location!$A:$J,8,FALSE)</f>
        <v>TBD</v>
      </c>
      <c r="M3246" s="31" t="str">
        <f>IFERROR(VLOOKUP(L3246,Setup_Team!$B:$C,2,FALSE), "TDB")</f>
        <v>TDB</v>
      </c>
      <c r="N3246" s="31" t="str">
        <f>VLOOKUP($A3246,Location!$A:$J,9,FALSE)</f>
        <v>Inglewood, Los Angeles, California</v>
      </c>
      <c r="O3246" s="31" t="str">
        <f>VLOOKUP($A3246,Location!$A:$J,10,FALSE)</f>
        <v>SoFi Stadium</v>
      </c>
      <c r="R3246" s="31">
        <v>0</v>
      </c>
      <c r="S3246" s="25">
        <f>VLOOKUP($A3246,Database!$A:$Y,10,FALSE)</f>
        <v>0</v>
      </c>
      <c r="T3246" s="25">
        <f>VLOOKUP($A3246,Database!$A:$Y,11,FALSE)</f>
        <v>0</v>
      </c>
      <c r="U3246" s="25">
        <f>VLOOKUP($A3246,Database!$A:$Y,12,FALSE)</f>
        <v>0</v>
      </c>
      <c r="V3246" s="25" t="str">
        <f>VLOOKUP(A3246,Database!A:M,13,FALSE)</f>
        <v>À venir</v>
      </c>
      <c r="W3246" s="25" t="str">
        <f>VLOOKUP($A3246,Database!$A:$Y,20,FALSE)</f>
        <v/>
      </c>
      <c r="X3246" s="25" t="str">
        <f>VLOOKUP($A3246,Database!$A:$Y,21,FALSE)</f>
        <v/>
      </c>
      <c r="Y3246" s="25" t="str">
        <f ca="1">IF(C3246&lt;NOW(),IF(AND(P3246&gt;Q3246,W3246&gt;X3246),S3246,IF(AND(P3246=Q3246,W3246=X3246),T3246,IF(AND(P3246&lt;Q3246,W3246&lt;X3246),U3246,0))),"")</f>
        <v/>
      </c>
      <c r="Z3246" s="25">
        <f>IF(AND(P3246=W3246,Q3246=X3246),1,0)</f>
        <v>1</v>
      </c>
      <c r="AA3246" s="25" t="str">
        <f>IF(Z3246=0,"",IF(ISBLANK(VLOOKUP(A3246,Database!A:AA,22,FALSE)),"",VLOOKUP(A3246,Database!A:AA,22,FALSE)))</f>
        <v>Exact</v>
      </c>
      <c r="AB3246" s="25">
        <f ca="1">IFERROR(IF(AND(Y3246&lt;&gt;"",OR(V3246="Terminé",V3246="En cours")),VLOOKUP(AA3246,Setup_ScoreExactBonus!A:D,4,FALSE),0),0)</f>
        <v>0</v>
      </c>
      <c r="AC3246" s="31" t="str">
        <f t="shared" ca="1" si="12"/>
        <v/>
      </c>
      <c r="AD3246" s="31">
        <f ca="1">SUMIFS(AC$2:AC3246,D$2:D3246,D3246)*IF(R3246=0,1,2)</f>
        <v>0</v>
      </c>
    </row>
    <row r="3247" spans="1:30" x14ac:dyDescent="0.35">
      <c r="A3247" s="31">
        <f>IF(ISBLANK(B3247),"",COUNTIF(B$2:B3247,B3247))-1</f>
        <v>83</v>
      </c>
      <c r="B3247" s="31">
        <v>9</v>
      </c>
      <c r="C3247" s="10">
        <f>VLOOKUP($A3247,Database!$A:$Y,7,FALSE)</f>
        <v>46205.875</v>
      </c>
      <c r="D3247" s="31" t="str">
        <f>VLOOKUP(Pronostics!$B3247,Setup_MPP!$A:$G,3,FALSE)</f>
        <v>Aurelien_dqp</v>
      </c>
      <c r="E3247" s="31" t="str">
        <f>VLOOKUP(Pronostics!$B3247,Setup_MPP!$A:$G,2,FALSE)</f>
        <v>Aurélien DE POULPIQUET</v>
      </c>
      <c r="F3247" s="31" t="str">
        <f>VLOOKUP($B3247,Setup_MPP!$A:$E,4,FALSE)</f>
        <v>#F4EA9D</v>
      </c>
      <c r="G3247" s="31" t="str">
        <f>VLOOKUP($B3247,Setup_MPP!$A:$E,5,FALSE)</f>
        <v>#D2C458</v>
      </c>
      <c r="H3247" s="31" t="str">
        <f>IFERROR(IF(AND(A3247&gt;=1,A3247&lt;=104),VLOOKUP($A3247,Location!$A:$J,6,FALSE),IF(A3247=0,"Avant l'ouverture",IF(OR(A3247=105,A3247=106),"Bonus"))),"")</f>
        <v>1/16 Finale</v>
      </c>
      <c r="I3247" s="31" t="str">
        <f>IF(LEFT(H3247,4)="Tour",VLOOKUP(A3247,Database!$A:$C,3,FALSE),"")</f>
        <v/>
      </c>
      <c r="J3247" s="31" t="str">
        <f>VLOOKUP($A3247,Location!$A:$J,7,FALSE)</f>
        <v>TBD</v>
      </c>
      <c r="K3247" s="31" t="str">
        <f>IFERROR(VLOOKUP(J3247,Setup_Team!$B:$C,2,FALSE), "TDB")</f>
        <v>TDB</v>
      </c>
      <c r="L3247" s="31" t="str">
        <f>VLOOKUP($A3247,Location!$A:$J,8,FALSE)</f>
        <v>TBD</v>
      </c>
      <c r="M3247" s="31" t="str">
        <f>IFERROR(VLOOKUP(L3247,Setup_Team!$B:$C,2,FALSE), "TDB")</f>
        <v>TDB</v>
      </c>
      <c r="N3247" s="31" t="str">
        <f>VLOOKUP($A3247,Location!$A:$J,9,FALSE)</f>
        <v>Inglewood, Los Angeles, California</v>
      </c>
      <c r="O3247" s="31" t="str">
        <f>VLOOKUP($A3247,Location!$A:$J,10,FALSE)</f>
        <v>SoFi Stadium</v>
      </c>
      <c r="R3247" s="31">
        <v>0</v>
      </c>
      <c r="S3247" s="25">
        <f>VLOOKUP($A3247,Database!$A:$Y,10,FALSE)</f>
        <v>0</v>
      </c>
      <c r="T3247" s="25">
        <f>VLOOKUP($A3247,Database!$A:$Y,11,FALSE)</f>
        <v>0</v>
      </c>
      <c r="U3247" s="25">
        <f>VLOOKUP($A3247,Database!$A:$Y,12,FALSE)</f>
        <v>0</v>
      </c>
      <c r="V3247" s="25" t="str">
        <f>VLOOKUP(A3247,Database!A:M,13,FALSE)</f>
        <v>À venir</v>
      </c>
      <c r="W3247" s="25" t="str">
        <f>VLOOKUP($A3247,Database!$A:$Y,20,FALSE)</f>
        <v/>
      </c>
      <c r="X3247" s="25" t="str">
        <f>VLOOKUP($A3247,Database!$A:$Y,21,FALSE)</f>
        <v/>
      </c>
      <c r="Y3247" s="25" t="str">
        <f ca="1">IF(C3247&lt;NOW(),IF(AND(P3247&gt;Q3247,W3247&gt;X3247),S3247,IF(AND(P3247=Q3247,W3247=X3247),T3247,IF(AND(P3247&lt;Q3247,W3247&lt;X3247),U3247,0))),"")</f>
        <v/>
      </c>
      <c r="Z3247" s="25">
        <f>IF(AND(P3247=W3247,Q3247=X3247),1,0)</f>
        <v>1</v>
      </c>
      <c r="AA3247" s="25" t="str">
        <f>IF(Z3247=0,"",IF(ISBLANK(VLOOKUP(A3247,Database!A:AA,22,FALSE)),"",VLOOKUP(A3247,Database!A:AA,22,FALSE)))</f>
        <v>Exact</v>
      </c>
      <c r="AB3247" s="25">
        <f ca="1">IFERROR(IF(AND(Y3247&lt;&gt;"",OR(V3247="Terminé",V3247="En cours")),VLOOKUP(AA3247,Setup_ScoreExactBonus!A:D,4,FALSE),0),0)</f>
        <v>0</v>
      </c>
      <c r="AC3247" s="31" t="str">
        <f t="shared" ca="1" si="12"/>
        <v/>
      </c>
      <c r="AD3247" s="31">
        <f ca="1">SUMIFS(AC$2:AC3247,D$2:D3247,D3247)*IF(R3247=0,1,2)</f>
        <v>0</v>
      </c>
    </row>
    <row r="3248" spans="1:30" x14ac:dyDescent="0.35">
      <c r="A3248" s="31">
        <f>IF(ISBLANK(B3248),"",COUNTIF(B$2:B3248,B3248))-1</f>
        <v>83</v>
      </c>
      <c r="B3248" s="31">
        <v>10</v>
      </c>
      <c r="C3248" s="10">
        <f>VLOOKUP($A3248,Database!$A:$Y,7,FALSE)</f>
        <v>46205.875</v>
      </c>
      <c r="D3248" s="31" t="str">
        <f>VLOOKUP(Pronostics!$B3248,Setup_MPP!$A:$G,3,FALSE)</f>
        <v>RandomPaul</v>
      </c>
      <c r="E3248" s="31" t="str">
        <f>VLOOKUP(Pronostics!$B3248,Setup_MPP!$A:$G,2,FALSE)</f>
        <v>Paul MONTESINOS</v>
      </c>
      <c r="F3248" s="31" t="str">
        <f>VLOOKUP($B3248,Setup_MPP!$A:$E,4,FALSE)</f>
        <v>#C4B0FF</v>
      </c>
      <c r="G3248" s="31" t="str">
        <f>VLOOKUP($B3248,Setup_MPP!$A:$E,5,FALSE)</f>
        <v>#7F66C8</v>
      </c>
      <c r="H3248" s="31" t="str">
        <f>IFERROR(IF(AND(A3248&gt;=1,A3248&lt;=104),VLOOKUP($A3248,Location!$A:$J,6,FALSE),IF(A3248=0,"Avant l'ouverture",IF(OR(A3248=105,A3248=106),"Bonus"))),"")</f>
        <v>1/16 Finale</v>
      </c>
      <c r="I3248" s="31" t="str">
        <f>IF(LEFT(H3248,4)="Tour",VLOOKUP(A3248,Database!$A:$C,3,FALSE),"")</f>
        <v/>
      </c>
      <c r="J3248" s="31" t="str">
        <f>VLOOKUP($A3248,Location!$A:$J,7,FALSE)</f>
        <v>TBD</v>
      </c>
      <c r="K3248" s="31" t="str">
        <f>IFERROR(VLOOKUP(J3248,Setup_Team!$B:$C,2,FALSE), "TDB")</f>
        <v>TDB</v>
      </c>
      <c r="L3248" s="31" t="str">
        <f>VLOOKUP($A3248,Location!$A:$J,8,FALSE)</f>
        <v>TBD</v>
      </c>
      <c r="M3248" s="31" t="str">
        <f>IFERROR(VLOOKUP(L3248,Setup_Team!$B:$C,2,FALSE), "TDB")</f>
        <v>TDB</v>
      </c>
      <c r="N3248" s="31" t="str">
        <f>VLOOKUP($A3248,Location!$A:$J,9,FALSE)</f>
        <v>Inglewood, Los Angeles, California</v>
      </c>
      <c r="O3248" s="31" t="str">
        <f>VLOOKUP($A3248,Location!$A:$J,10,FALSE)</f>
        <v>SoFi Stadium</v>
      </c>
      <c r="R3248" s="31">
        <v>0</v>
      </c>
      <c r="S3248" s="25">
        <f>VLOOKUP($A3248,Database!$A:$Y,10,FALSE)</f>
        <v>0</v>
      </c>
      <c r="T3248" s="25">
        <f>VLOOKUP($A3248,Database!$A:$Y,11,FALSE)</f>
        <v>0</v>
      </c>
      <c r="U3248" s="25">
        <f>VLOOKUP($A3248,Database!$A:$Y,12,FALSE)</f>
        <v>0</v>
      </c>
      <c r="V3248" s="25" t="str">
        <f>VLOOKUP(A3248,Database!A:M,13,FALSE)</f>
        <v>À venir</v>
      </c>
      <c r="W3248" s="25" t="str">
        <f>VLOOKUP($A3248,Database!$A:$Y,20,FALSE)</f>
        <v/>
      </c>
      <c r="X3248" s="25" t="str">
        <f>VLOOKUP($A3248,Database!$A:$Y,21,FALSE)</f>
        <v/>
      </c>
      <c r="Y3248" s="25" t="str">
        <f ca="1">IF(C3248&lt;NOW(),IF(AND(P3248&gt;Q3248,W3248&gt;X3248),S3248,IF(AND(P3248=Q3248,W3248=X3248),T3248,IF(AND(P3248&lt;Q3248,W3248&lt;X3248),U3248,0))),"")</f>
        <v/>
      </c>
      <c r="Z3248" s="25">
        <f>IF(AND(P3248=W3248,Q3248=X3248),1,0)</f>
        <v>1</v>
      </c>
      <c r="AA3248" s="25" t="str">
        <f>IF(Z3248=0,"",IF(ISBLANK(VLOOKUP(A3248,Database!A:AA,22,FALSE)),"",VLOOKUP(A3248,Database!A:AA,22,FALSE)))</f>
        <v>Exact</v>
      </c>
      <c r="AB3248" s="25">
        <f ca="1">IFERROR(IF(AND(Y3248&lt;&gt;"",OR(V3248="Terminé",V3248="En cours")),VLOOKUP(AA3248,Setup_ScoreExactBonus!A:D,4,FALSE),0),0)</f>
        <v>0</v>
      </c>
      <c r="AC3248" s="31" t="str">
        <f t="shared" ca="1" si="12"/>
        <v/>
      </c>
      <c r="AD3248" s="31">
        <f ca="1">SUMIFS(AC$2:AC3248,D$2:D3248,D3248)*IF(R3248=0,1,2)</f>
        <v>0</v>
      </c>
    </row>
    <row r="3249" spans="1:30" x14ac:dyDescent="0.35">
      <c r="A3249" s="31">
        <f>IF(ISBLANK(B3249),"",COUNTIF(B$2:B3249,B3249))-1</f>
        <v>83</v>
      </c>
      <c r="B3249" s="31">
        <v>11</v>
      </c>
      <c r="C3249" s="10">
        <f>VLOOKUP($A3249,Database!$A:$Y,7,FALSE)</f>
        <v>46205.875</v>
      </c>
      <c r="D3249" s="31" t="str">
        <f>VLOOKUP(Pronostics!$B3249,Setup_MPP!$A:$G,3,FALSE)</f>
        <v>Kinsley#8SA6T</v>
      </c>
      <c r="E3249" s="31" t="str">
        <f>VLOOKUP(Pronostics!$B3249,Setup_MPP!$A:$G,2,FALSE)</f>
        <v>Kinsley ROQUE</v>
      </c>
      <c r="F3249" s="31" t="str">
        <f>VLOOKUP($B3249,Setup_MPP!$A:$E,4,FALSE)</f>
        <v>#CBEBBA</v>
      </c>
      <c r="G3249" s="31" t="str">
        <f>VLOOKUP($B3249,Setup_MPP!$A:$E,5,FALSE)</f>
        <v>#70BC6E</v>
      </c>
      <c r="H3249" s="31" t="str">
        <f>IFERROR(IF(AND(A3249&gt;=1,A3249&lt;=104),VLOOKUP($A3249,Location!$A:$J,6,FALSE),IF(A3249=0,"Avant l'ouverture",IF(OR(A3249=105,A3249=106),"Bonus"))),"")</f>
        <v>1/16 Finale</v>
      </c>
      <c r="I3249" s="31" t="str">
        <f>IF(LEFT(H3249,4)="Tour",VLOOKUP(A3249,Database!$A:$C,3,FALSE),"")</f>
        <v/>
      </c>
      <c r="J3249" s="31" t="str">
        <f>VLOOKUP($A3249,Location!$A:$J,7,FALSE)</f>
        <v>TBD</v>
      </c>
      <c r="K3249" s="31" t="str">
        <f>IFERROR(VLOOKUP(J3249,Setup_Team!$B:$C,2,FALSE), "TDB")</f>
        <v>TDB</v>
      </c>
      <c r="L3249" s="31" t="str">
        <f>VLOOKUP($A3249,Location!$A:$J,8,FALSE)</f>
        <v>TBD</v>
      </c>
      <c r="M3249" s="31" t="str">
        <f>IFERROR(VLOOKUP(L3249,Setup_Team!$B:$C,2,FALSE), "TDB")</f>
        <v>TDB</v>
      </c>
      <c r="N3249" s="31" t="str">
        <f>VLOOKUP($A3249,Location!$A:$J,9,FALSE)</f>
        <v>Inglewood, Los Angeles, California</v>
      </c>
      <c r="O3249" s="31" t="str">
        <f>VLOOKUP($A3249,Location!$A:$J,10,FALSE)</f>
        <v>SoFi Stadium</v>
      </c>
      <c r="R3249" s="31">
        <v>0</v>
      </c>
      <c r="S3249" s="25">
        <f>VLOOKUP($A3249,Database!$A:$Y,10,FALSE)</f>
        <v>0</v>
      </c>
      <c r="T3249" s="25">
        <f>VLOOKUP($A3249,Database!$A:$Y,11,FALSE)</f>
        <v>0</v>
      </c>
      <c r="U3249" s="25">
        <f>VLOOKUP($A3249,Database!$A:$Y,12,FALSE)</f>
        <v>0</v>
      </c>
      <c r="V3249" s="25" t="str">
        <f>VLOOKUP(A3249,Database!A:M,13,FALSE)</f>
        <v>À venir</v>
      </c>
      <c r="W3249" s="25" t="str">
        <f>VLOOKUP($A3249,Database!$A:$Y,20,FALSE)</f>
        <v/>
      </c>
      <c r="X3249" s="25" t="str">
        <f>VLOOKUP($A3249,Database!$A:$Y,21,FALSE)</f>
        <v/>
      </c>
      <c r="Y3249" s="25" t="str">
        <f ca="1">IF(C3249&lt;NOW(),IF(AND(P3249&gt;Q3249,W3249&gt;X3249),S3249,IF(AND(P3249=Q3249,W3249=X3249),T3249,IF(AND(P3249&lt;Q3249,W3249&lt;X3249),U3249,0))),"")</f>
        <v/>
      </c>
      <c r="Z3249" s="25">
        <f>IF(AND(P3249=W3249,Q3249=X3249),1,0)</f>
        <v>1</v>
      </c>
      <c r="AA3249" s="25" t="str">
        <f>IF(Z3249=0,"",IF(ISBLANK(VLOOKUP(A3249,Database!A:AA,22,FALSE)),"",VLOOKUP(A3249,Database!A:AA,22,FALSE)))</f>
        <v>Exact</v>
      </c>
      <c r="AB3249" s="25">
        <f ca="1">IFERROR(IF(AND(Y3249&lt;&gt;"",OR(V3249="Terminé",V3249="En cours")),VLOOKUP(AA3249,Setup_ScoreExactBonus!A:D,4,FALSE),0),0)</f>
        <v>0</v>
      </c>
      <c r="AC3249" s="31" t="str">
        <f t="shared" ca="1" si="12"/>
        <v/>
      </c>
      <c r="AD3249" s="31">
        <f ca="1">SUMIFS(AC$2:AC3249,D$2:D3249,D3249)*IF(R3249=0,1,2)</f>
        <v>0</v>
      </c>
    </row>
    <row r="3250" spans="1:30" x14ac:dyDescent="0.35">
      <c r="A3250" s="31">
        <f>IF(ISBLANK(B3250),"",COUNTIF(B$2:B3250,B3250))-1</f>
        <v>83</v>
      </c>
      <c r="B3250" s="31">
        <v>12</v>
      </c>
      <c r="C3250" s="10">
        <f>VLOOKUP($A3250,Database!$A:$Y,7,FALSE)</f>
        <v>46205.875</v>
      </c>
      <c r="D3250" s="31" t="str">
        <f>VLOOKUP(Pronostics!$B3250,Setup_MPP!$A:$G,3,FALSE)</f>
        <v>Jaouad1</v>
      </c>
      <c r="E3250" s="31" t="str">
        <f>VLOOKUP(Pronostics!$B3250,Setup_MPP!$A:$G,2,FALSE)</f>
        <v>Jaouad SETTI</v>
      </c>
      <c r="F3250" s="31" t="str">
        <f>VLOOKUP($B3250,Setup_MPP!$A:$E,4,FALSE)</f>
        <v>#C2D4FF</v>
      </c>
      <c r="G3250" s="31" t="str">
        <f>VLOOKUP($B3250,Setup_MPP!$A:$E,5,FALSE)</f>
        <v>#6586D5</v>
      </c>
      <c r="H3250" s="31" t="str">
        <f>IFERROR(IF(AND(A3250&gt;=1,A3250&lt;=104),VLOOKUP($A3250,Location!$A:$J,6,FALSE),IF(A3250=0,"Avant l'ouverture",IF(OR(A3250=105,A3250=106),"Bonus"))),"")</f>
        <v>1/16 Finale</v>
      </c>
      <c r="I3250" s="31" t="str">
        <f>IF(LEFT(H3250,4)="Tour",VLOOKUP(A3250,Database!$A:$C,3,FALSE),"")</f>
        <v/>
      </c>
      <c r="J3250" s="31" t="str">
        <f>VLOOKUP($A3250,Location!$A:$J,7,FALSE)</f>
        <v>TBD</v>
      </c>
      <c r="K3250" s="31" t="str">
        <f>IFERROR(VLOOKUP(J3250,Setup_Team!$B:$C,2,FALSE), "TDB")</f>
        <v>TDB</v>
      </c>
      <c r="L3250" s="31" t="str">
        <f>VLOOKUP($A3250,Location!$A:$J,8,FALSE)</f>
        <v>TBD</v>
      </c>
      <c r="M3250" s="31" t="str">
        <f>IFERROR(VLOOKUP(L3250,Setup_Team!$B:$C,2,FALSE), "TDB")</f>
        <v>TDB</v>
      </c>
      <c r="N3250" s="31" t="str">
        <f>VLOOKUP($A3250,Location!$A:$J,9,FALSE)</f>
        <v>Inglewood, Los Angeles, California</v>
      </c>
      <c r="O3250" s="31" t="str">
        <f>VLOOKUP($A3250,Location!$A:$J,10,FALSE)</f>
        <v>SoFi Stadium</v>
      </c>
      <c r="R3250" s="31">
        <v>0</v>
      </c>
      <c r="S3250" s="25">
        <f>VLOOKUP($A3250,Database!$A:$Y,10,FALSE)</f>
        <v>0</v>
      </c>
      <c r="T3250" s="25">
        <f>VLOOKUP($A3250,Database!$A:$Y,11,FALSE)</f>
        <v>0</v>
      </c>
      <c r="U3250" s="25">
        <f>VLOOKUP($A3250,Database!$A:$Y,12,FALSE)</f>
        <v>0</v>
      </c>
      <c r="V3250" s="25" t="str">
        <f>VLOOKUP(A3250,Database!A:M,13,FALSE)</f>
        <v>À venir</v>
      </c>
      <c r="W3250" s="25" t="str">
        <f>VLOOKUP($A3250,Database!$A:$Y,20,FALSE)</f>
        <v/>
      </c>
      <c r="X3250" s="25" t="str">
        <f>VLOOKUP($A3250,Database!$A:$Y,21,FALSE)</f>
        <v/>
      </c>
      <c r="Y3250" s="25" t="str">
        <f ca="1">IF(C3250&lt;NOW(),IF(AND(P3250&gt;Q3250,W3250&gt;X3250),S3250,IF(AND(P3250=Q3250,W3250=X3250),T3250,IF(AND(P3250&lt;Q3250,W3250&lt;X3250),U3250,0))),"")</f>
        <v/>
      </c>
      <c r="Z3250" s="25">
        <f>IF(AND(P3250=W3250,Q3250=X3250),1,0)</f>
        <v>1</v>
      </c>
      <c r="AA3250" s="25" t="str">
        <f>IF(Z3250=0,"",IF(ISBLANK(VLOOKUP(A3250,Database!A:AA,22,FALSE)),"",VLOOKUP(A3250,Database!A:AA,22,FALSE)))</f>
        <v>Exact</v>
      </c>
      <c r="AB3250" s="25">
        <f ca="1">IFERROR(IF(AND(Y3250&lt;&gt;"",OR(V3250="Terminé",V3250="En cours")),VLOOKUP(AA3250,Setup_ScoreExactBonus!A:D,4,FALSE),0),0)</f>
        <v>0</v>
      </c>
      <c r="AC3250" s="31" t="str">
        <f t="shared" ca="1" si="12"/>
        <v/>
      </c>
      <c r="AD3250" s="31">
        <f ca="1">SUMIFS(AC$2:AC3250,D$2:D3250,D3250)*IF(R3250=0,1,2)</f>
        <v>0</v>
      </c>
    </row>
    <row r="3251" spans="1:30" x14ac:dyDescent="0.35">
      <c r="A3251" s="31">
        <f>IF(ISBLANK(B3251),"",COUNTIF(B$2:B3251,B3251))-1</f>
        <v>83</v>
      </c>
      <c r="B3251" s="31">
        <v>13</v>
      </c>
      <c r="C3251" s="10">
        <f>VLOOKUP($A3251,Database!$A:$Y,7,FALSE)</f>
        <v>46205.875</v>
      </c>
      <c r="D3251" s="31" t="str">
        <f>VLOOKUP(Pronostics!$B3251,Setup_MPP!$A:$G,3,FALSE)</f>
        <v>Julien_I</v>
      </c>
      <c r="E3251" s="31" t="str">
        <f>VLOOKUP(Pronostics!$B3251,Setup_MPP!$A:$G,2,FALSE)</f>
        <v>Julien INGE</v>
      </c>
      <c r="F3251" s="31" t="str">
        <f>VLOOKUP($B3251,Setup_MPP!$A:$E,4,FALSE)</f>
        <v>#C1E0EF</v>
      </c>
      <c r="G3251" s="31" t="str">
        <f>VLOOKUP($B3251,Setup_MPP!$A:$E,5,FALSE)</f>
        <v>#4F91B2</v>
      </c>
      <c r="H3251" s="31" t="str">
        <f>IFERROR(IF(AND(A3251&gt;=1,A3251&lt;=104),VLOOKUP($A3251,Location!$A:$J,6,FALSE),IF(A3251=0,"Avant l'ouverture",IF(OR(A3251=105,A3251=106),"Bonus"))),"")</f>
        <v>1/16 Finale</v>
      </c>
      <c r="I3251" s="31" t="str">
        <f>IF(LEFT(H3251,4)="Tour",VLOOKUP(A3251,Database!$A:$C,3,FALSE),"")</f>
        <v/>
      </c>
      <c r="J3251" s="31" t="str">
        <f>VLOOKUP($A3251,Location!$A:$J,7,FALSE)</f>
        <v>TBD</v>
      </c>
      <c r="K3251" s="31" t="str">
        <f>IFERROR(VLOOKUP(J3251,Setup_Team!$B:$C,2,FALSE), "TDB")</f>
        <v>TDB</v>
      </c>
      <c r="L3251" s="31" t="str">
        <f>VLOOKUP($A3251,Location!$A:$J,8,FALSE)</f>
        <v>TBD</v>
      </c>
      <c r="M3251" s="31" t="str">
        <f>IFERROR(VLOOKUP(L3251,Setup_Team!$B:$C,2,FALSE), "TDB")</f>
        <v>TDB</v>
      </c>
      <c r="N3251" s="31" t="str">
        <f>VLOOKUP($A3251,Location!$A:$J,9,FALSE)</f>
        <v>Inglewood, Los Angeles, California</v>
      </c>
      <c r="O3251" s="31" t="str">
        <f>VLOOKUP($A3251,Location!$A:$J,10,FALSE)</f>
        <v>SoFi Stadium</v>
      </c>
      <c r="R3251" s="31">
        <v>0</v>
      </c>
      <c r="S3251" s="25">
        <f>VLOOKUP($A3251,Database!$A:$Y,10,FALSE)</f>
        <v>0</v>
      </c>
      <c r="T3251" s="25">
        <f>VLOOKUP($A3251,Database!$A:$Y,11,FALSE)</f>
        <v>0</v>
      </c>
      <c r="U3251" s="25">
        <f>VLOOKUP($A3251,Database!$A:$Y,12,FALSE)</f>
        <v>0</v>
      </c>
      <c r="V3251" s="25" t="str">
        <f>VLOOKUP(A3251,Database!A:M,13,FALSE)</f>
        <v>À venir</v>
      </c>
      <c r="W3251" s="25" t="str">
        <f>VLOOKUP($A3251,Database!$A:$Y,20,FALSE)</f>
        <v/>
      </c>
      <c r="X3251" s="25" t="str">
        <f>VLOOKUP($A3251,Database!$A:$Y,21,FALSE)</f>
        <v/>
      </c>
      <c r="Y3251" s="25" t="str">
        <f ca="1">IF(C3251&lt;NOW(),IF(AND(P3251&gt;Q3251,W3251&gt;X3251),S3251,IF(AND(P3251=Q3251,W3251=X3251),T3251,IF(AND(P3251&lt;Q3251,W3251&lt;X3251),U3251,0))),"")</f>
        <v/>
      </c>
      <c r="Z3251" s="25">
        <f>IF(AND(P3251=W3251,Q3251=X3251),1,0)</f>
        <v>1</v>
      </c>
      <c r="AA3251" s="25" t="str">
        <f>IF(Z3251=0,"",IF(ISBLANK(VLOOKUP(A3251,Database!A:AA,22,FALSE)),"",VLOOKUP(A3251,Database!A:AA,22,FALSE)))</f>
        <v>Exact</v>
      </c>
      <c r="AB3251" s="25">
        <f ca="1">IFERROR(IF(AND(Y3251&lt;&gt;"",OR(V3251="Terminé",V3251="En cours")),VLOOKUP(AA3251,Setup_ScoreExactBonus!A:D,4,FALSE),0),0)</f>
        <v>0</v>
      </c>
      <c r="AC3251" s="31" t="str">
        <f t="shared" ca="1" si="12"/>
        <v/>
      </c>
      <c r="AD3251" s="31">
        <f ca="1">SUMIFS(AC$2:AC3251,D$2:D3251,D3251)*IF(R3251=0,1,2)</f>
        <v>0</v>
      </c>
    </row>
    <row r="3252" spans="1:30" x14ac:dyDescent="0.35">
      <c r="A3252" s="31">
        <f>IF(ISBLANK(B3252),"",COUNTIF(B$2:B3252,B3252))-1</f>
        <v>83</v>
      </c>
      <c r="B3252" s="31">
        <v>14</v>
      </c>
      <c r="C3252" s="10">
        <f>VLOOKUP($A3252,Database!$A:$Y,7,FALSE)</f>
        <v>46205.875</v>
      </c>
      <c r="D3252" s="31" t="str">
        <f>VLOOKUP(Pronostics!$B3252,Setup_MPP!$A:$G,3,FALSE)</f>
        <v>MarieEYT</v>
      </c>
      <c r="E3252" s="31" t="str">
        <f>VLOOKUP(Pronostics!$B3252,Setup_MPP!$A:$G,2,FALSE)</f>
        <v>Marie EXBRAYAT</v>
      </c>
      <c r="F3252" s="31" t="str">
        <f>VLOOKUP($B3252,Setup_MPP!$A:$E,4,FALSE)</f>
        <v>#FFAFD2</v>
      </c>
      <c r="G3252" s="31" t="str">
        <f>VLOOKUP($B3252,Setup_MPP!$A:$E,5,FALSE)</f>
        <v>#F2589B</v>
      </c>
      <c r="H3252" s="31" t="str">
        <f>IFERROR(IF(AND(A3252&gt;=1,A3252&lt;=104),VLOOKUP($A3252,Location!$A:$J,6,FALSE),IF(A3252=0,"Avant l'ouverture",IF(OR(A3252=105,A3252=106),"Bonus"))),"")</f>
        <v>1/16 Finale</v>
      </c>
      <c r="I3252" s="31" t="str">
        <f>IF(LEFT(H3252,4)="Tour",VLOOKUP(A3252,Database!$A:$C,3,FALSE),"")</f>
        <v/>
      </c>
      <c r="J3252" s="31" t="str">
        <f>VLOOKUP($A3252,Location!$A:$J,7,FALSE)</f>
        <v>TBD</v>
      </c>
      <c r="K3252" s="31" t="str">
        <f>IFERROR(VLOOKUP(J3252,Setup_Team!$B:$C,2,FALSE), "TDB")</f>
        <v>TDB</v>
      </c>
      <c r="L3252" s="31" t="str">
        <f>VLOOKUP($A3252,Location!$A:$J,8,FALSE)</f>
        <v>TBD</v>
      </c>
      <c r="M3252" s="31" t="str">
        <f>IFERROR(VLOOKUP(L3252,Setup_Team!$B:$C,2,FALSE), "TDB")</f>
        <v>TDB</v>
      </c>
      <c r="N3252" s="31" t="str">
        <f>VLOOKUP($A3252,Location!$A:$J,9,FALSE)</f>
        <v>Inglewood, Los Angeles, California</v>
      </c>
      <c r="O3252" s="31" t="str">
        <f>VLOOKUP($A3252,Location!$A:$J,10,FALSE)</f>
        <v>SoFi Stadium</v>
      </c>
      <c r="R3252" s="31">
        <v>0</v>
      </c>
      <c r="S3252" s="25">
        <f>VLOOKUP($A3252,Database!$A:$Y,10,FALSE)</f>
        <v>0</v>
      </c>
      <c r="T3252" s="25">
        <f>VLOOKUP($A3252,Database!$A:$Y,11,FALSE)</f>
        <v>0</v>
      </c>
      <c r="U3252" s="25">
        <f>VLOOKUP($A3252,Database!$A:$Y,12,FALSE)</f>
        <v>0</v>
      </c>
      <c r="V3252" s="25" t="str">
        <f>VLOOKUP(A3252,Database!A:M,13,FALSE)</f>
        <v>À venir</v>
      </c>
      <c r="W3252" s="25" t="str">
        <f>VLOOKUP($A3252,Database!$A:$Y,20,FALSE)</f>
        <v/>
      </c>
      <c r="X3252" s="25" t="str">
        <f>VLOOKUP($A3252,Database!$A:$Y,21,FALSE)</f>
        <v/>
      </c>
      <c r="Y3252" s="25" t="str">
        <f ca="1">IF(C3252&lt;NOW(),IF(AND(P3252&gt;Q3252,W3252&gt;X3252),S3252,IF(AND(P3252=Q3252,W3252=X3252),T3252,IF(AND(P3252&lt;Q3252,W3252&lt;X3252),U3252,0))),"")</f>
        <v/>
      </c>
      <c r="Z3252" s="25">
        <f>IF(AND(P3252=W3252,Q3252=X3252),1,0)</f>
        <v>1</v>
      </c>
      <c r="AA3252" s="25" t="str">
        <f>IF(Z3252=0,"",IF(ISBLANK(VLOOKUP(A3252,Database!A:AA,22,FALSE)),"",VLOOKUP(A3252,Database!A:AA,22,FALSE)))</f>
        <v>Exact</v>
      </c>
      <c r="AB3252" s="25">
        <f ca="1">IFERROR(IF(AND(Y3252&lt;&gt;"",OR(V3252="Terminé",V3252="En cours")),VLOOKUP(AA3252,Setup_ScoreExactBonus!A:D,4,FALSE),0),0)</f>
        <v>0</v>
      </c>
      <c r="AC3252" s="31" t="str">
        <f t="shared" ca="1" si="12"/>
        <v/>
      </c>
      <c r="AD3252" s="31">
        <f ca="1">SUMIFS(AC$2:AC3252,D$2:D3252,D3252)*IF(R3252=0,1,2)</f>
        <v>0</v>
      </c>
    </row>
    <row r="3253" spans="1:30" x14ac:dyDescent="0.35">
      <c r="A3253" s="31">
        <f>IF(ISBLANK(B3253),"",COUNTIF(B$2:B3253,B3253))-1</f>
        <v>83</v>
      </c>
      <c r="B3253" s="31">
        <v>15</v>
      </c>
      <c r="C3253" s="10">
        <f>VLOOKUP($A3253,Database!$A:$Y,7,FALSE)</f>
        <v>46205.875</v>
      </c>
      <c r="D3253" s="31" t="str">
        <f>VLOOKUP(Pronostics!$B3253,Setup_MPP!$A:$G,3,FALSE)</f>
        <v>Amine#8UL9R</v>
      </c>
      <c r="E3253" s="31" t="str">
        <f>VLOOKUP(Pronostics!$B3253,Setup_MPP!$A:$G,2,FALSE)</f>
        <v>Amine ZARROUKI</v>
      </c>
      <c r="F3253" s="31" t="str">
        <f>VLOOKUP($B3253,Setup_MPP!$A:$E,4,FALSE)</f>
        <v>#FF9898</v>
      </c>
      <c r="G3253" s="31" t="str">
        <f>VLOOKUP($B3253,Setup_MPP!$A:$E,5,FALSE)</f>
        <v>#FF5D5D</v>
      </c>
      <c r="H3253" s="31" t="str">
        <f>IFERROR(IF(AND(A3253&gt;=1,A3253&lt;=104),VLOOKUP($A3253,Location!$A:$J,6,FALSE),IF(A3253=0,"Avant l'ouverture",IF(OR(A3253=105,A3253=106),"Bonus"))),"")</f>
        <v>1/16 Finale</v>
      </c>
      <c r="I3253" s="31" t="str">
        <f>IF(LEFT(H3253,4)="Tour",VLOOKUP(A3253,Database!$A:$C,3,FALSE),"")</f>
        <v/>
      </c>
      <c r="J3253" s="31" t="str">
        <f>VLOOKUP($A3253,Location!$A:$J,7,FALSE)</f>
        <v>TBD</v>
      </c>
      <c r="K3253" s="31" t="str">
        <f>IFERROR(VLOOKUP(J3253,Setup_Team!$B:$C,2,FALSE), "TDB")</f>
        <v>TDB</v>
      </c>
      <c r="L3253" s="31" t="str">
        <f>VLOOKUP($A3253,Location!$A:$J,8,FALSE)</f>
        <v>TBD</v>
      </c>
      <c r="M3253" s="31" t="str">
        <f>IFERROR(VLOOKUP(L3253,Setup_Team!$B:$C,2,FALSE), "TDB")</f>
        <v>TDB</v>
      </c>
      <c r="N3253" s="31" t="str">
        <f>VLOOKUP($A3253,Location!$A:$J,9,FALSE)</f>
        <v>Inglewood, Los Angeles, California</v>
      </c>
      <c r="O3253" s="31" t="str">
        <f>VLOOKUP($A3253,Location!$A:$J,10,FALSE)</f>
        <v>SoFi Stadium</v>
      </c>
      <c r="R3253" s="31">
        <v>0</v>
      </c>
      <c r="S3253" s="25">
        <f>VLOOKUP($A3253,Database!$A:$Y,10,FALSE)</f>
        <v>0</v>
      </c>
      <c r="T3253" s="25">
        <f>VLOOKUP($A3253,Database!$A:$Y,11,FALSE)</f>
        <v>0</v>
      </c>
      <c r="U3253" s="25">
        <f>VLOOKUP($A3253,Database!$A:$Y,12,FALSE)</f>
        <v>0</v>
      </c>
      <c r="V3253" s="25" t="str">
        <f>VLOOKUP(A3253,Database!A:M,13,FALSE)</f>
        <v>À venir</v>
      </c>
      <c r="W3253" s="25" t="str">
        <f>VLOOKUP($A3253,Database!$A:$Y,20,FALSE)</f>
        <v/>
      </c>
      <c r="X3253" s="25" t="str">
        <f>VLOOKUP($A3253,Database!$A:$Y,21,FALSE)</f>
        <v/>
      </c>
      <c r="Y3253" s="25" t="str">
        <f ca="1">IF(C3253&lt;NOW(),IF(AND(P3253&gt;Q3253,W3253&gt;X3253),S3253,IF(AND(P3253=Q3253,W3253=X3253),T3253,IF(AND(P3253&lt;Q3253,W3253&lt;X3253),U3253,0))),"")</f>
        <v/>
      </c>
      <c r="Z3253" s="25">
        <f>IF(AND(P3253=W3253,Q3253=X3253),1,0)</f>
        <v>1</v>
      </c>
      <c r="AA3253" s="25" t="str">
        <f>IF(Z3253=0,"",IF(ISBLANK(VLOOKUP(A3253,Database!A:AA,22,FALSE)),"",VLOOKUP(A3253,Database!A:AA,22,FALSE)))</f>
        <v>Exact</v>
      </c>
      <c r="AB3253" s="25">
        <f ca="1">IFERROR(IF(AND(Y3253&lt;&gt;"",OR(V3253="Terminé",V3253="En cours")),VLOOKUP(AA3253,Setup_ScoreExactBonus!A:D,4,FALSE),0),0)</f>
        <v>0</v>
      </c>
      <c r="AC3253" s="31" t="str">
        <f t="shared" ca="1" si="12"/>
        <v/>
      </c>
      <c r="AD3253" s="31">
        <f ca="1">SUMIFS(AC$2:AC3253,D$2:D3253,D3253)*IF(R3253=0,1,2)</f>
        <v>0</v>
      </c>
    </row>
    <row r="3254" spans="1:30" x14ac:dyDescent="0.35">
      <c r="A3254" s="31">
        <f>IF(ISBLANK(B3254),"",COUNTIF(B$2:B3254,B3254))-1</f>
        <v>83</v>
      </c>
      <c r="B3254" s="31">
        <v>16</v>
      </c>
      <c r="C3254" s="10">
        <f>VLOOKUP($A3254,Database!$A:$Y,7,FALSE)</f>
        <v>46205.875</v>
      </c>
      <c r="D3254" s="31" t="str">
        <f>VLOOKUP(Pronostics!$B3254,Setup_MPP!$A:$G,3,FALSE)</f>
        <v>Laura#8V93E</v>
      </c>
      <c r="E3254" s="31" t="str">
        <f>VLOOKUP(Pronostics!$B3254,Setup_MPP!$A:$G,2,FALSE)</f>
        <v>Laura GIULIANO</v>
      </c>
      <c r="F3254" s="31" t="str">
        <f>VLOOKUP($B3254,Setup_MPP!$A:$E,4,FALSE)</f>
        <v>#86A4FE</v>
      </c>
      <c r="G3254" s="31" t="str">
        <f>VLOOKUP($B3254,Setup_MPP!$A:$E,5,FALSE)</f>
        <v>#3769FF</v>
      </c>
      <c r="H3254" s="31" t="str">
        <f>IFERROR(IF(AND(A3254&gt;=1,A3254&lt;=104),VLOOKUP($A3254,Location!$A:$J,6,FALSE),IF(A3254=0,"Avant l'ouverture",IF(OR(A3254=105,A3254=106),"Bonus"))),"")</f>
        <v>1/16 Finale</v>
      </c>
      <c r="I3254" s="31" t="str">
        <f>IF(LEFT(H3254,4)="Tour",VLOOKUP(A3254,Database!$A:$C,3,FALSE),"")</f>
        <v/>
      </c>
      <c r="J3254" s="31" t="str">
        <f>VLOOKUP($A3254,Location!$A:$J,7,FALSE)</f>
        <v>TBD</v>
      </c>
      <c r="K3254" s="31" t="str">
        <f>IFERROR(VLOOKUP(J3254,Setup_Team!$B:$C,2,FALSE), "TDB")</f>
        <v>TDB</v>
      </c>
      <c r="L3254" s="31" t="str">
        <f>VLOOKUP($A3254,Location!$A:$J,8,FALSE)</f>
        <v>TBD</v>
      </c>
      <c r="M3254" s="31" t="str">
        <f>IFERROR(VLOOKUP(L3254,Setup_Team!$B:$C,2,FALSE), "TDB")</f>
        <v>TDB</v>
      </c>
      <c r="N3254" s="31" t="str">
        <f>VLOOKUP($A3254,Location!$A:$J,9,FALSE)</f>
        <v>Inglewood, Los Angeles, California</v>
      </c>
      <c r="O3254" s="31" t="str">
        <f>VLOOKUP($A3254,Location!$A:$J,10,FALSE)</f>
        <v>SoFi Stadium</v>
      </c>
      <c r="R3254" s="31">
        <v>0</v>
      </c>
      <c r="S3254" s="25">
        <f>VLOOKUP($A3254,Database!$A:$Y,10,FALSE)</f>
        <v>0</v>
      </c>
      <c r="T3254" s="25">
        <f>VLOOKUP($A3254,Database!$A:$Y,11,FALSE)</f>
        <v>0</v>
      </c>
      <c r="U3254" s="25">
        <f>VLOOKUP($A3254,Database!$A:$Y,12,FALSE)</f>
        <v>0</v>
      </c>
      <c r="V3254" s="25" t="str">
        <f>VLOOKUP(A3254,Database!A:M,13,FALSE)</f>
        <v>À venir</v>
      </c>
      <c r="W3254" s="25" t="str">
        <f>VLOOKUP($A3254,Database!$A:$Y,20,FALSE)</f>
        <v/>
      </c>
      <c r="X3254" s="25" t="str">
        <f>VLOOKUP($A3254,Database!$A:$Y,21,FALSE)</f>
        <v/>
      </c>
      <c r="Y3254" s="25" t="str">
        <f ca="1">IF(C3254&lt;NOW(),IF(AND(P3254&gt;Q3254,W3254&gt;X3254),S3254,IF(AND(P3254=Q3254,W3254=X3254),T3254,IF(AND(P3254&lt;Q3254,W3254&lt;X3254),U3254,0))),"")</f>
        <v/>
      </c>
      <c r="Z3254" s="25">
        <f>IF(AND(P3254=W3254,Q3254=X3254),1,0)</f>
        <v>1</v>
      </c>
      <c r="AA3254" s="25" t="str">
        <f>IF(Z3254=0,"",IF(ISBLANK(VLOOKUP(A3254,Database!A:AA,22,FALSE)),"",VLOOKUP(A3254,Database!A:AA,22,FALSE)))</f>
        <v>Exact</v>
      </c>
      <c r="AB3254" s="25">
        <f ca="1">IFERROR(IF(AND(Y3254&lt;&gt;"",OR(V3254="Terminé",V3254="En cours")),VLOOKUP(AA3254,Setup_ScoreExactBonus!A:D,4,FALSE),0),0)</f>
        <v>0</v>
      </c>
      <c r="AC3254" s="31" t="str">
        <f t="shared" ca="1" si="12"/>
        <v/>
      </c>
      <c r="AD3254" s="31">
        <f ca="1">SUMIFS(AC$2:AC3254,D$2:D3254,D3254)*IF(R3254=0,1,2)</f>
        <v>0</v>
      </c>
    </row>
    <row r="3255" spans="1:30" x14ac:dyDescent="0.35">
      <c r="A3255" s="31">
        <f>IF(ISBLANK(B3255),"",COUNTIF(B$2:B3255,B3255))-1</f>
        <v>83</v>
      </c>
      <c r="B3255" s="31">
        <v>17</v>
      </c>
      <c r="C3255" s="10">
        <f>VLOOKUP($A3255,Database!$A:$Y,7,FALSE)</f>
        <v>46205.875</v>
      </c>
      <c r="D3255" s="31" t="str">
        <f>VLOOKUP(Pronostics!$B3255,Setup_MPP!$A:$G,3,FALSE)</f>
        <v>Joueur17</v>
      </c>
      <c r="E3255" s="31" t="str">
        <f>VLOOKUP(Pronostics!$B3255,Setup_MPP!$A:$G,2,FALSE)</f>
        <v>Joueur17</v>
      </c>
      <c r="F3255" s="31" t="str">
        <f>VLOOKUP($B3255,Setup_MPP!$A:$E,4,FALSE)</f>
        <v>#FFB0B0</v>
      </c>
      <c r="G3255" s="31" t="str">
        <f>VLOOKUP($B3255,Setup_MPP!$A:$E,5,FALSE)</f>
        <v>#F25757</v>
      </c>
      <c r="H3255" s="31" t="str">
        <f>IFERROR(IF(AND(A3255&gt;=1,A3255&lt;=104),VLOOKUP($A3255,Location!$A:$J,6,FALSE),IF(A3255=0,"Avant l'ouverture",IF(OR(A3255=105,A3255=106),"Bonus"))),"")</f>
        <v>1/16 Finale</v>
      </c>
      <c r="I3255" s="31" t="str">
        <f>IF(LEFT(H3255,4)="Tour",VLOOKUP(A3255,Database!$A:$C,3,FALSE),"")</f>
        <v/>
      </c>
      <c r="J3255" s="31" t="str">
        <f>VLOOKUP($A3255,Location!$A:$J,7,FALSE)</f>
        <v>TBD</v>
      </c>
      <c r="K3255" s="31" t="str">
        <f>IFERROR(VLOOKUP(J3255,Setup_Team!$B:$C,2,FALSE), "TDB")</f>
        <v>TDB</v>
      </c>
      <c r="L3255" s="31" t="str">
        <f>VLOOKUP($A3255,Location!$A:$J,8,FALSE)</f>
        <v>TBD</v>
      </c>
      <c r="M3255" s="31" t="str">
        <f>IFERROR(VLOOKUP(L3255,Setup_Team!$B:$C,2,FALSE), "TDB")</f>
        <v>TDB</v>
      </c>
      <c r="N3255" s="31" t="str">
        <f>VLOOKUP($A3255,Location!$A:$J,9,FALSE)</f>
        <v>Inglewood, Los Angeles, California</v>
      </c>
      <c r="O3255" s="31" t="str">
        <f>VLOOKUP($A3255,Location!$A:$J,10,FALSE)</f>
        <v>SoFi Stadium</v>
      </c>
      <c r="R3255" s="31">
        <v>0</v>
      </c>
      <c r="S3255" s="25">
        <f>VLOOKUP($A3255,Database!$A:$Y,10,FALSE)</f>
        <v>0</v>
      </c>
      <c r="T3255" s="25">
        <f>VLOOKUP($A3255,Database!$A:$Y,11,FALSE)</f>
        <v>0</v>
      </c>
      <c r="U3255" s="25">
        <f>VLOOKUP($A3255,Database!$A:$Y,12,FALSE)</f>
        <v>0</v>
      </c>
      <c r="V3255" s="25" t="str">
        <f>VLOOKUP(A3255,Database!A:M,13,FALSE)</f>
        <v>À venir</v>
      </c>
      <c r="W3255" s="25" t="str">
        <f>VLOOKUP($A3255,Database!$A:$Y,20,FALSE)</f>
        <v/>
      </c>
      <c r="X3255" s="25" t="str">
        <f>VLOOKUP($A3255,Database!$A:$Y,21,FALSE)</f>
        <v/>
      </c>
      <c r="Y3255" s="25" t="str">
        <f ca="1">IF(C3255&lt;NOW(),IF(AND(P3255&gt;Q3255,W3255&gt;X3255),S3255,IF(AND(P3255=Q3255,W3255=X3255),T3255,IF(AND(P3255&lt;Q3255,W3255&lt;X3255),U3255,0))),"")</f>
        <v/>
      </c>
      <c r="Z3255" s="25">
        <f>IF(AND(P3255=W3255,Q3255=X3255),1,0)</f>
        <v>1</v>
      </c>
      <c r="AA3255" s="25" t="str">
        <f>IF(Z3255=0,"",IF(ISBLANK(VLOOKUP(A3255,Database!A:AA,22,FALSE)),"",VLOOKUP(A3255,Database!A:AA,22,FALSE)))</f>
        <v>Exact</v>
      </c>
      <c r="AB3255" s="25">
        <f ca="1">IFERROR(IF(AND(Y3255&lt;&gt;"",OR(V3255="Terminé",V3255="En cours")),VLOOKUP(AA3255,Setup_ScoreExactBonus!A:D,4,FALSE),0),0)</f>
        <v>0</v>
      </c>
      <c r="AC3255" s="31" t="str">
        <f t="shared" ca="1" si="12"/>
        <v/>
      </c>
      <c r="AD3255" s="31">
        <f ca="1">SUMIFS(AC$2:AC3255,D$2:D3255,D3255)*IF(R3255=0,1,2)</f>
        <v>0</v>
      </c>
    </row>
    <row r="3256" spans="1:30" x14ac:dyDescent="0.35">
      <c r="A3256" s="31">
        <f>IF(ISBLANK(B3256),"",COUNTIF(B$2:B3256,B3256))-1</f>
        <v>83</v>
      </c>
      <c r="B3256" s="31">
        <v>18</v>
      </c>
      <c r="C3256" s="10">
        <f>VLOOKUP($A3256,Database!$A:$Y,7,FALSE)</f>
        <v>46205.875</v>
      </c>
      <c r="D3256" s="31" t="str">
        <f>VLOOKUP(Pronostics!$B3256,Setup_MPP!$A:$G,3,FALSE)</f>
        <v>Joueur18</v>
      </c>
      <c r="E3256" s="31" t="str">
        <f>VLOOKUP(Pronostics!$B3256,Setup_MPP!$A:$G,2,FALSE)</f>
        <v>Joueur18</v>
      </c>
      <c r="F3256" s="31" t="str">
        <f>VLOOKUP($B3256,Setup_MPP!$A:$E,4,FALSE)</f>
        <v>#FFC9B0</v>
      </c>
      <c r="G3256" s="31" t="str">
        <f>VLOOKUP($B3256,Setup_MPP!$A:$E,5,FALSE)</f>
        <v>#F28D57</v>
      </c>
      <c r="H3256" s="31" t="str">
        <f>IFERROR(IF(AND(A3256&gt;=1,A3256&lt;=104),VLOOKUP($A3256,Location!$A:$J,6,FALSE),IF(A3256=0,"Avant l'ouverture",IF(OR(A3256=105,A3256=106),"Bonus"))),"")</f>
        <v>1/16 Finale</v>
      </c>
      <c r="I3256" s="31" t="str">
        <f>IF(LEFT(H3256,4)="Tour",VLOOKUP(A3256,Database!$A:$C,3,FALSE),"")</f>
        <v/>
      </c>
      <c r="J3256" s="31" t="str">
        <f>VLOOKUP($A3256,Location!$A:$J,7,FALSE)</f>
        <v>TBD</v>
      </c>
      <c r="K3256" s="31" t="str">
        <f>IFERROR(VLOOKUP(J3256,Setup_Team!$B:$C,2,FALSE), "TDB")</f>
        <v>TDB</v>
      </c>
      <c r="L3256" s="31" t="str">
        <f>VLOOKUP($A3256,Location!$A:$J,8,FALSE)</f>
        <v>TBD</v>
      </c>
      <c r="M3256" s="31" t="str">
        <f>IFERROR(VLOOKUP(L3256,Setup_Team!$B:$C,2,FALSE), "TDB")</f>
        <v>TDB</v>
      </c>
      <c r="N3256" s="31" t="str">
        <f>VLOOKUP($A3256,Location!$A:$J,9,FALSE)</f>
        <v>Inglewood, Los Angeles, California</v>
      </c>
      <c r="O3256" s="31" t="str">
        <f>VLOOKUP($A3256,Location!$A:$J,10,FALSE)</f>
        <v>SoFi Stadium</v>
      </c>
      <c r="R3256" s="31">
        <v>0</v>
      </c>
      <c r="S3256" s="25">
        <f>VLOOKUP($A3256,Database!$A:$Y,10,FALSE)</f>
        <v>0</v>
      </c>
      <c r="T3256" s="25">
        <f>VLOOKUP($A3256,Database!$A:$Y,11,FALSE)</f>
        <v>0</v>
      </c>
      <c r="U3256" s="25">
        <f>VLOOKUP($A3256,Database!$A:$Y,12,FALSE)</f>
        <v>0</v>
      </c>
      <c r="V3256" s="25" t="str">
        <f>VLOOKUP(A3256,Database!A:M,13,FALSE)</f>
        <v>À venir</v>
      </c>
      <c r="W3256" s="25" t="str">
        <f>VLOOKUP($A3256,Database!$A:$Y,20,FALSE)</f>
        <v/>
      </c>
      <c r="X3256" s="25" t="str">
        <f>VLOOKUP($A3256,Database!$A:$Y,21,FALSE)</f>
        <v/>
      </c>
      <c r="Y3256" s="25" t="str">
        <f ca="1">IF(C3256&lt;NOW(),IF(AND(P3256&gt;Q3256,W3256&gt;X3256),S3256,IF(AND(P3256=Q3256,W3256=X3256),T3256,IF(AND(P3256&lt;Q3256,W3256&lt;X3256),U3256,0))),"")</f>
        <v/>
      </c>
      <c r="Z3256" s="25">
        <f>IF(AND(P3256=W3256,Q3256=X3256),1,0)</f>
        <v>1</v>
      </c>
      <c r="AA3256" s="25" t="str">
        <f>IF(Z3256=0,"",IF(ISBLANK(VLOOKUP(A3256,Database!A:AA,22,FALSE)),"",VLOOKUP(A3256,Database!A:AA,22,FALSE)))</f>
        <v>Exact</v>
      </c>
      <c r="AB3256" s="25">
        <f ca="1">IFERROR(IF(AND(Y3256&lt;&gt;"",OR(V3256="Terminé",V3256="En cours")),VLOOKUP(AA3256,Setup_ScoreExactBonus!A:D,4,FALSE),0),0)</f>
        <v>0</v>
      </c>
      <c r="AC3256" s="31" t="str">
        <f t="shared" ca="1" si="12"/>
        <v/>
      </c>
      <c r="AD3256" s="31">
        <f ca="1">SUMIFS(AC$2:AC3256,D$2:D3256,D3256)*IF(R3256=0,1,2)</f>
        <v>0</v>
      </c>
    </row>
    <row r="3257" spans="1:30" x14ac:dyDescent="0.35">
      <c r="A3257" s="31">
        <f>IF(ISBLANK(B3257),"",COUNTIF(B$2:B3257,B3257))-1</f>
        <v>83</v>
      </c>
      <c r="B3257" s="31">
        <v>19</v>
      </c>
      <c r="C3257" s="10">
        <f>VLOOKUP($A3257,Database!$A:$Y,7,FALSE)</f>
        <v>46205.875</v>
      </c>
      <c r="D3257" s="31" t="str">
        <f>VLOOKUP(Pronostics!$B3257,Setup_MPP!$A:$G,3,FALSE)</f>
        <v>Joueur19</v>
      </c>
      <c r="E3257" s="31" t="str">
        <f>VLOOKUP(Pronostics!$B3257,Setup_MPP!$A:$G,2,FALSE)</f>
        <v>Joueur19</v>
      </c>
      <c r="F3257" s="31" t="str">
        <f>VLOOKUP($B3257,Setup_MPP!$A:$E,4,FALSE)</f>
        <v>#D5D5D5</v>
      </c>
      <c r="G3257" s="31" t="str">
        <f>VLOOKUP($B3257,Setup_MPP!$A:$E,5,FALSE)</f>
        <v>#727272</v>
      </c>
      <c r="H3257" s="31" t="str">
        <f>IFERROR(IF(AND(A3257&gt;=1,A3257&lt;=104),VLOOKUP($A3257,Location!$A:$J,6,FALSE),IF(A3257=0,"Avant l'ouverture",IF(OR(A3257=105,A3257=106),"Bonus"))),"")</f>
        <v>1/16 Finale</v>
      </c>
      <c r="I3257" s="31" t="str">
        <f>IF(LEFT(H3257,4)="Tour",VLOOKUP(A3257,Database!$A:$C,3,FALSE),"")</f>
        <v/>
      </c>
      <c r="J3257" s="31" t="str">
        <f>VLOOKUP($A3257,Location!$A:$J,7,FALSE)</f>
        <v>TBD</v>
      </c>
      <c r="K3257" s="31" t="str">
        <f>IFERROR(VLOOKUP(J3257,Setup_Team!$B:$C,2,FALSE), "TDB")</f>
        <v>TDB</v>
      </c>
      <c r="L3257" s="31" t="str">
        <f>VLOOKUP($A3257,Location!$A:$J,8,FALSE)</f>
        <v>TBD</v>
      </c>
      <c r="M3257" s="31" t="str">
        <f>IFERROR(VLOOKUP(L3257,Setup_Team!$B:$C,2,FALSE), "TDB")</f>
        <v>TDB</v>
      </c>
      <c r="N3257" s="31" t="str">
        <f>VLOOKUP($A3257,Location!$A:$J,9,FALSE)</f>
        <v>Inglewood, Los Angeles, California</v>
      </c>
      <c r="O3257" s="31" t="str">
        <f>VLOOKUP($A3257,Location!$A:$J,10,FALSE)</f>
        <v>SoFi Stadium</v>
      </c>
      <c r="R3257" s="31">
        <v>0</v>
      </c>
      <c r="S3257" s="25">
        <f>VLOOKUP($A3257,Database!$A:$Y,10,FALSE)</f>
        <v>0</v>
      </c>
      <c r="T3257" s="25">
        <f>VLOOKUP($A3257,Database!$A:$Y,11,FALSE)</f>
        <v>0</v>
      </c>
      <c r="U3257" s="25">
        <f>VLOOKUP($A3257,Database!$A:$Y,12,FALSE)</f>
        <v>0</v>
      </c>
      <c r="V3257" s="25" t="str">
        <f>VLOOKUP(A3257,Database!A:M,13,FALSE)</f>
        <v>À venir</v>
      </c>
      <c r="W3257" s="25" t="str">
        <f>VLOOKUP($A3257,Database!$A:$Y,20,FALSE)</f>
        <v/>
      </c>
      <c r="X3257" s="25" t="str">
        <f>VLOOKUP($A3257,Database!$A:$Y,21,FALSE)</f>
        <v/>
      </c>
      <c r="Y3257" s="25" t="str">
        <f ca="1">IF(C3257&lt;NOW(),IF(AND(P3257&gt;Q3257,W3257&gt;X3257),S3257,IF(AND(P3257=Q3257,W3257=X3257),T3257,IF(AND(P3257&lt;Q3257,W3257&lt;X3257),U3257,0))),"")</f>
        <v/>
      </c>
      <c r="Z3257" s="25">
        <f>IF(AND(P3257=W3257,Q3257=X3257),1,0)</f>
        <v>1</v>
      </c>
      <c r="AA3257" s="25" t="str">
        <f>IF(Z3257=0,"",IF(ISBLANK(VLOOKUP(A3257,Database!A:AA,22,FALSE)),"",VLOOKUP(A3257,Database!A:AA,22,FALSE)))</f>
        <v>Exact</v>
      </c>
      <c r="AB3257" s="25">
        <f ca="1">IFERROR(IF(AND(Y3257&lt;&gt;"",OR(V3257="Terminé",V3257="En cours")),VLOOKUP(AA3257,Setup_ScoreExactBonus!A:D,4,FALSE),0),0)</f>
        <v>0</v>
      </c>
      <c r="AC3257" s="31" t="str">
        <f t="shared" ca="1" si="12"/>
        <v/>
      </c>
      <c r="AD3257" s="31">
        <f ca="1">SUMIFS(AC$2:AC3257,D$2:D3257,D3257)*IF(R3257=0,1,2)</f>
        <v>0</v>
      </c>
    </row>
    <row r="3258" spans="1:30" x14ac:dyDescent="0.35">
      <c r="A3258" s="31">
        <f>IF(ISBLANK(B3258),"",COUNTIF(B$2:B3258,B3258))-1</f>
        <v>83</v>
      </c>
      <c r="B3258" s="31">
        <v>20</v>
      </c>
      <c r="C3258" s="10">
        <f>VLOOKUP($A3258,Database!$A:$Y,7,FALSE)</f>
        <v>46205.875</v>
      </c>
      <c r="D3258" s="31" t="str">
        <f>VLOOKUP(Pronostics!$B3258,Setup_MPP!$A:$G,3,FALSE)</f>
        <v>Joueur20</v>
      </c>
      <c r="E3258" s="31" t="str">
        <f>VLOOKUP(Pronostics!$B3258,Setup_MPP!$A:$G,2,FALSE)</f>
        <v>Joueur20</v>
      </c>
      <c r="F3258" s="31" t="str">
        <f>VLOOKUP($B3258,Setup_MPP!$A:$E,4,FALSE)</f>
        <v>#D5D5D5</v>
      </c>
      <c r="G3258" s="31" t="str">
        <f>VLOOKUP($B3258,Setup_MPP!$A:$E,5,FALSE)</f>
        <v>#727272</v>
      </c>
      <c r="H3258" s="31" t="str">
        <f>IFERROR(IF(AND(A3258&gt;=1,A3258&lt;=104),VLOOKUP($A3258,Location!$A:$J,6,FALSE),IF(A3258=0,"Avant l'ouverture",IF(OR(A3258=105,A3258=106),"Bonus"))),"")</f>
        <v>1/16 Finale</v>
      </c>
      <c r="I3258" s="31" t="str">
        <f>IF(LEFT(H3258,4)="Tour",VLOOKUP(A3258,Database!$A:$C,3,FALSE),"")</f>
        <v/>
      </c>
      <c r="J3258" s="31" t="str">
        <f>VLOOKUP($A3258,Location!$A:$J,7,FALSE)</f>
        <v>TBD</v>
      </c>
      <c r="K3258" s="31" t="str">
        <f>IFERROR(VLOOKUP(J3258,Setup_Team!$B:$C,2,FALSE), "TDB")</f>
        <v>TDB</v>
      </c>
      <c r="L3258" s="31" t="str">
        <f>VLOOKUP($A3258,Location!$A:$J,8,FALSE)</f>
        <v>TBD</v>
      </c>
      <c r="M3258" s="31" t="str">
        <f>IFERROR(VLOOKUP(L3258,Setup_Team!$B:$C,2,FALSE), "TDB")</f>
        <v>TDB</v>
      </c>
      <c r="N3258" s="31" t="str">
        <f>VLOOKUP($A3258,Location!$A:$J,9,FALSE)</f>
        <v>Inglewood, Los Angeles, California</v>
      </c>
      <c r="O3258" s="31" t="str">
        <f>VLOOKUP($A3258,Location!$A:$J,10,FALSE)</f>
        <v>SoFi Stadium</v>
      </c>
      <c r="R3258" s="31">
        <v>0</v>
      </c>
      <c r="S3258" s="25">
        <f>VLOOKUP($A3258,Database!$A:$Y,10,FALSE)</f>
        <v>0</v>
      </c>
      <c r="T3258" s="25">
        <f>VLOOKUP($A3258,Database!$A:$Y,11,FALSE)</f>
        <v>0</v>
      </c>
      <c r="U3258" s="25">
        <f>VLOOKUP($A3258,Database!$A:$Y,12,FALSE)</f>
        <v>0</v>
      </c>
      <c r="V3258" s="25" t="str">
        <f>VLOOKUP(A3258,Database!A:M,13,FALSE)</f>
        <v>À venir</v>
      </c>
      <c r="W3258" s="25" t="str">
        <f>VLOOKUP($A3258,Database!$A:$Y,20,FALSE)</f>
        <v/>
      </c>
      <c r="X3258" s="25" t="str">
        <f>VLOOKUP($A3258,Database!$A:$Y,21,FALSE)</f>
        <v/>
      </c>
      <c r="Y3258" s="25" t="str">
        <f ca="1">IF(C3258&lt;NOW(),IF(AND(P3258&gt;Q3258,W3258&gt;X3258),S3258,IF(AND(P3258=Q3258,W3258=X3258),T3258,IF(AND(P3258&lt;Q3258,W3258&lt;X3258),U3258,0))),"")</f>
        <v/>
      </c>
      <c r="Z3258" s="25">
        <f>IF(AND(P3258=W3258,Q3258=X3258),1,0)</f>
        <v>1</v>
      </c>
      <c r="AA3258" s="25" t="str">
        <f>IF(Z3258=0,"",IF(ISBLANK(VLOOKUP(A3258,Database!A:AA,22,FALSE)),"",VLOOKUP(A3258,Database!A:AA,22,FALSE)))</f>
        <v>Exact</v>
      </c>
      <c r="AB3258" s="25">
        <f ca="1">IFERROR(IF(AND(Y3258&lt;&gt;"",OR(V3258="Terminé",V3258="En cours")),VLOOKUP(AA3258,Setup_ScoreExactBonus!A:D,4,FALSE),0),0)</f>
        <v>0</v>
      </c>
      <c r="AC3258" s="31" t="str">
        <f t="shared" ca="1" si="12"/>
        <v/>
      </c>
      <c r="AD3258" s="31">
        <f ca="1">SUMIFS(AC$2:AC3258,D$2:D3258,D3258)*IF(R3258=0,1,2)</f>
        <v>0</v>
      </c>
    </row>
    <row r="3259" spans="1:30" x14ac:dyDescent="0.35">
      <c r="A3259" s="31">
        <f>IF(ISBLANK(B3259),"",COUNTIF(B$2:B3259,B3259))-1</f>
        <v>83</v>
      </c>
      <c r="B3259" s="31">
        <v>21</v>
      </c>
      <c r="C3259" s="10">
        <f>VLOOKUP($A3259,Database!$A:$Y,7,FALSE)</f>
        <v>46205.875</v>
      </c>
      <c r="D3259" s="31" t="str">
        <f>VLOOKUP(Pronostics!$B3259,Setup_MPP!$A:$G,3,FALSE)</f>
        <v>Joueur21</v>
      </c>
      <c r="E3259" s="31" t="str">
        <f>VLOOKUP(Pronostics!$B3259,Setup_MPP!$A:$G,2,FALSE)</f>
        <v>Joueur21</v>
      </c>
      <c r="F3259" s="31" t="str">
        <f>VLOOKUP($B3259,Setup_MPP!$A:$E,4,FALSE)</f>
        <v>#D5D5D5</v>
      </c>
      <c r="G3259" s="31" t="str">
        <f>VLOOKUP($B3259,Setup_MPP!$A:$E,5,FALSE)</f>
        <v>#727272</v>
      </c>
      <c r="H3259" s="31" t="str">
        <f>IFERROR(IF(AND(A3259&gt;=1,A3259&lt;=104),VLOOKUP($A3259,Location!$A:$J,6,FALSE),IF(A3259=0,"Avant l'ouverture",IF(OR(A3259=105,A3259=106),"Bonus"))),"")</f>
        <v>1/16 Finale</v>
      </c>
      <c r="I3259" s="31" t="str">
        <f>IF(LEFT(H3259,4)="Tour",VLOOKUP(A3259,Database!$A:$C,3,FALSE),"")</f>
        <v/>
      </c>
      <c r="J3259" s="31" t="str">
        <f>VLOOKUP($A3259,Location!$A:$J,7,FALSE)</f>
        <v>TBD</v>
      </c>
      <c r="K3259" s="31" t="str">
        <f>IFERROR(VLOOKUP(J3259,Setup_Team!$B:$C,2,FALSE), "TDB")</f>
        <v>TDB</v>
      </c>
      <c r="L3259" s="31" t="str">
        <f>VLOOKUP($A3259,Location!$A:$J,8,FALSE)</f>
        <v>TBD</v>
      </c>
      <c r="M3259" s="31" t="str">
        <f>IFERROR(VLOOKUP(L3259,Setup_Team!$B:$C,2,FALSE), "TDB")</f>
        <v>TDB</v>
      </c>
      <c r="N3259" s="31" t="str">
        <f>VLOOKUP($A3259,Location!$A:$J,9,FALSE)</f>
        <v>Inglewood, Los Angeles, California</v>
      </c>
      <c r="O3259" s="31" t="str">
        <f>VLOOKUP($A3259,Location!$A:$J,10,FALSE)</f>
        <v>SoFi Stadium</v>
      </c>
      <c r="R3259" s="31">
        <v>0</v>
      </c>
      <c r="S3259" s="25">
        <f>VLOOKUP($A3259,Database!$A:$Y,10,FALSE)</f>
        <v>0</v>
      </c>
      <c r="T3259" s="25">
        <f>VLOOKUP($A3259,Database!$A:$Y,11,FALSE)</f>
        <v>0</v>
      </c>
      <c r="U3259" s="25">
        <f>VLOOKUP($A3259,Database!$A:$Y,12,FALSE)</f>
        <v>0</v>
      </c>
      <c r="V3259" s="25" t="str">
        <f>VLOOKUP(A3259,Database!A:M,13,FALSE)</f>
        <v>À venir</v>
      </c>
      <c r="W3259" s="25" t="str">
        <f>VLOOKUP($A3259,Database!$A:$Y,20,FALSE)</f>
        <v/>
      </c>
      <c r="X3259" s="25" t="str">
        <f>VLOOKUP($A3259,Database!$A:$Y,21,FALSE)</f>
        <v/>
      </c>
      <c r="Y3259" s="25" t="str">
        <f ca="1">IF(C3259&lt;NOW(),IF(AND(P3259&gt;Q3259,W3259&gt;X3259),S3259,IF(AND(P3259=Q3259,W3259=X3259),T3259,IF(AND(P3259&lt;Q3259,W3259&lt;X3259),U3259,0))),"")</f>
        <v/>
      </c>
      <c r="Z3259" s="25">
        <f>IF(AND(P3259=W3259,Q3259=X3259),1,0)</f>
        <v>1</v>
      </c>
      <c r="AA3259" s="25" t="str">
        <f>IF(Z3259=0,"",IF(ISBLANK(VLOOKUP(A3259,Database!A:AA,22,FALSE)),"",VLOOKUP(A3259,Database!A:AA,22,FALSE)))</f>
        <v>Exact</v>
      </c>
      <c r="AB3259" s="25">
        <f ca="1">IFERROR(IF(AND(Y3259&lt;&gt;"",OR(V3259="Terminé",V3259="En cours")),VLOOKUP(AA3259,Setup_ScoreExactBonus!A:D,4,FALSE),0),0)</f>
        <v>0</v>
      </c>
      <c r="AC3259" s="31" t="str">
        <f t="shared" ca="1" si="12"/>
        <v/>
      </c>
      <c r="AD3259" s="31">
        <f ca="1">SUMIFS(AC$2:AC3259,D$2:D3259,D3259)*IF(R3259=0,1,2)</f>
        <v>0</v>
      </c>
    </row>
    <row r="3260" spans="1:30" x14ac:dyDescent="0.35">
      <c r="A3260" s="31">
        <f>IF(ISBLANK(B3260),"",COUNTIF(B$2:B3260,B3260))-1</f>
        <v>83</v>
      </c>
      <c r="B3260" s="31">
        <v>22</v>
      </c>
      <c r="C3260" s="10">
        <f>VLOOKUP($A3260,Database!$A:$Y,7,FALSE)</f>
        <v>46205.875</v>
      </c>
      <c r="D3260" s="31" t="str">
        <f>VLOOKUP(Pronostics!$B3260,Setup_MPP!$A:$G,3,FALSE)</f>
        <v>Joueur22</v>
      </c>
      <c r="E3260" s="31" t="str">
        <f>VLOOKUP(Pronostics!$B3260,Setup_MPP!$A:$G,2,FALSE)</f>
        <v>Joueur22</v>
      </c>
      <c r="F3260" s="31" t="str">
        <f>VLOOKUP($B3260,Setup_MPP!$A:$E,4,FALSE)</f>
        <v>#D5D5D5</v>
      </c>
      <c r="G3260" s="31" t="str">
        <f>VLOOKUP($B3260,Setup_MPP!$A:$E,5,FALSE)</f>
        <v>#727272</v>
      </c>
      <c r="H3260" s="31" t="str">
        <f>IFERROR(IF(AND(A3260&gt;=1,A3260&lt;=104),VLOOKUP($A3260,Location!$A:$J,6,FALSE),IF(A3260=0,"Avant l'ouverture",IF(OR(A3260=105,A3260=106),"Bonus"))),"")</f>
        <v>1/16 Finale</v>
      </c>
      <c r="I3260" s="31" t="str">
        <f>IF(LEFT(H3260,4)="Tour",VLOOKUP(A3260,Database!$A:$C,3,FALSE),"")</f>
        <v/>
      </c>
      <c r="J3260" s="31" t="str">
        <f>VLOOKUP($A3260,Location!$A:$J,7,FALSE)</f>
        <v>TBD</v>
      </c>
      <c r="K3260" s="31" t="str">
        <f>IFERROR(VLOOKUP(J3260,Setup_Team!$B:$C,2,FALSE), "TDB")</f>
        <v>TDB</v>
      </c>
      <c r="L3260" s="31" t="str">
        <f>VLOOKUP($A3260,Location!$A:$J,8,FALSE)</f>
        <v>TBD</v>
      </c>
      <c r="M3260" s="31" t="str">
        <f>IFERROR(VLOOKUP(L3260,Setup_Team!$B:$C,2,FALSE), "TDB")</f>
        <v>TDB</v>
      </c>
      <c r="N3260" s="31" t="str">
        <f>VLOOKUP($A3260,Location!$A:$J,9,FALSE)</f>
        <v>Inglewood, Los Angeles, California</v>
      </c>
      <c r="O3260" s="31" t="str">
        <f>VLOOKUP($A3260,Location!$A:$J,10,FALSE)</f>
        <v>SoFi Stadium</v>
      </c>
      <c r="R3260" s="31">
        <v>0</v>
      </c>
      <c r="S3260" s="25">
        <f>VLOOKUP($A3260,Database!$A:$Y,10,FALSE)</f>
        <v>0</v>
      </c>
      <c r="T3260" s="25">
        <f>VLOOKUP($A3260,Database!$A:$Y,11,FALSE)</f>
        <v>0</v>
      </c>
      <c r="U3260" s="25">
        <f>VLOOKUP($A3260,Database!$A:$Y,12,FALSE)</f>
        <v>0</v>
      </c>
      <c r="V3260" s="25" t="str">
        <f>VLOOKUP(A3260,Database!A:M,13,FALSE)</f>
        <v>À venir</v>
      </c>
      <c r="W3260" s="25" t="str">
        <f>VLOOKUP($A3260,Database!$A:$Y,20,FALSE)</f>
        <v/>
      </c>
      <c r="X3260" s="25" t="str">
        <f>VLOOKUP($A3260,Database!$A:$Y,21,FALSE)</f>
        <v/>
      </c>
      <c r="Y3260" s="25" t="str">
        <f ca="1">IF(C3260&lt;NOW(),IF(AND(P3260&gt;Q3260,W3260&gt;X3260),S3260,IF(AND(P3260=Q3260,W3260=X3260),T3260,IF(AND(P3260&lt;Q3260,W3260&lt;X3260),U3260,0))),"")</f>
        <v/>
      </c>
      <c r="Z3260" s="25">
        <f>IF(AND(P3260=W3260,Q3260=X3260),1,0)</f>
        <v>1</v>
      </c>
      <c r="AA3260" s="25" t="str">
        <f>IF(Z3260=0,"",IF(ISBLANK(VLOOKUP(A3260,Database!A:AA,22,FALSE)),"",VLOOKUP(A3260,Database!A:AA,22,FALSE)))</f>
        <v>Exact</v>
      </c>
      <c r="AB3260" s="25">
        <f ca="1">IFERROR(IF(AND(Y3260&lt;&gt;"",OR(V3260="Terminé",V3260="En cours")),VLOOKUP(AA3260,Setup_ScoreExactBonus!A:D,4,FALSE),0),0)</f>
        <v>0</v>
      </c>
      <c r="AC3260" s="31" t="str">
        <f t="shared" ca="1" si="12"/>
        <v/>
      </c>
      <c r="AD3260" s="31">
        <f ca="1">SUMIFS(AC$2:AC3260,D$2:D3260,D3260)*IF(R3260=0,1,2)</f>
        <v>0</v>
      </c>
    </row>
    <row r="3261" spans="1:30" x14ac:dyDescent="0.35">
      <c r="A3261" s="31">
        <f>IF(ISBLANK(B3261),"",COUNTIF(B$2:B3261,B3261))-1</f>
        <v>83</v>
      </c>
      <c r="B3261" s="31">
        <v>23</v>
      </c>
      <c r="C3261" s="10">
        <f>VLOOKUP($A3261,Database!$A:$Y,7,FALSE)</f>
        <v>46205.875</v>
      </c>
      <c r="D3261" s="31" t="str">
        <f>VLOOKUP(Pronostics!$B3261,Setup_MPP!$A:$G,3,FALSE)</f>
        <v>Joueur23</v>
      </c>
      <c r="E3261" s="31" t="str">
        <f>VLOOKUP(Pronostics!$B3261,Setup_MPP!$A:$G,2,FALSE)</f>
        <v>Joueur23</v>
      </c>
      <c r="F3261" s="31" t="str">
        <f>VLOOKUP($B3261,Setup_MPP!$A:$E,4,FALSE)</f>
        <v>#D5D5D5</v>
      </c>
      <c r="G3261" s="31" t="str">
        <f>VLOOKUP($B3261,Setup_MPP!$A:$E,5,FALSE)</f>
        <v>#727272</v>
      </c>
      <c r="H3261" s="31" t="str">
        <f>IFERROR(IF(AND(A3261&gt;=1,A3261&lt;=104),VLOOKUP($A3261,Location!$A:$J,6,FALSE),IF(A3261=0,"Avant l'ouverture",IF(OR(A3261=105,A3261=106),"Bonus"))),"")</f>
        <v>1/16 Finale</v>
      </c>
      <c r="I3261" s="31" t="str">
        <f>IF(LEFT(H3261,4)="Tour",VLOOKUP(A3261,Database!$A:$C,3,FALSE),"")</f>
        <v/>
      </c>
      <c r="J3261" s="31" t="str">
        <f>VLOOKUP($A3261,Location!$A:$J,7,FALSE)</f>
        <v>TBD</v>
      </c>
      <c r="K3261" s="31" t="str">
        <f>IFERROR(VLOOKUP(J3261,Setup_Team!$B:$C,2,FALSE), "TDB")</f>
        <v>TDB</v>
      </c>
      <c r="L3261" s="31" t="str">
        <f>VLOOKUP($A3261,Location!$A:$J,8,FALSE)</f>
        <v>TBD</v>
      </c>
      <c r="M3261" s="31" t="str">
        <f>IFERROR(VLOOKUP(L3261,Setup_Team!$B:$C,2,FALSE), "TDB")</f>
        <v>TDB</v>
      </c>
      <c r="N3261" s="31" t="str">
        <f>VLOOKUP($A3261,Location!$A:$J,9,FALSE)</f>
        <v>Inglewood, Los Angeles, California</v>
      </c>
      <c r="O3261" s="31" t="str">
        <f>VLOOKUP($A3261,Location!$A:$J,10,FALSE)</f>
        <v>SoFi Stadium</v>
      </c>
      <c r="R3261" s="31">
        <v>0</v>
      </c>
      <c r="S3261" s="25">
        <f>VLOOKUP($A3261,Database!$A:$Y,10,FALSE)</f>
        <v>0</v>
      </c>
      <c r="T3261" s="25">
        <f>VLOOKUP($A3261,Database!$A:$Y,11,FALSE)</f>
        <v>0</v>
      </c>
      <c r="U3261" s="25">
        <f>VLOOKUP($A3261,Database!$A:$Y,12,FALSE)</f>
        <v>0</v>
      </c>
      <c r="V3261" s="25" t="str">
        <f>VLOOKUP(A3261,Database!A:M,13,FALSE)</f>
        <v>À venir</v>
      </c>
      <c r="W3261" s="25" t="str">
        <f>VLOOKUP($A3261,Database!$A:$Y,20,FALSE)</f>
        <v/>
      </c>
      <c r="X3261" s="25" t="str">
        <f>VLOOKUP($A3261,Database!$A:$Y,21,FALSE)</f>
        <v/>
      </c>
      <c r="Y3261" s="25" t="str">
        <f ca="1">IF(C3261&lt;NOW(),IF(AND(P3261&gt;Q3261,W3261&gt;X3261),S3261,IF(AND(P3261=Q3261,W3261=X3261),T3261,IF(AND(P3261&lt;Q3261,W3261&lt;X3261),U3261,0))),"")</f>
        <v/>
      </c>
      <c r="Z3261" s="25">
        <f>IF(AND(P3261=W3261,Q3261=X3261),1,0)</f>
        <v>1</v>
      </c>
      <c r="AA3261" s="25" t="str">
        <f>IF(Z3261=0,"",IF(ISBLANK(VLOOKUP(A3261,Database!A:AA,22,FALSE)),"",VLOOKUP(A3261,Database!A:AA,22,FALSE)))</f>
        <v>Exact</v>
      </c>
      <c r="AB3261" s="25">
        <f ca="1">IFERROR(IF(AND(Y3261&lt;&gt;"",OR(V3261="Terminé",V3261="En cours")),VLOOKUP(AA3261,Setup_ScoreExactBonus!A:D,4,FALSE),0),0)</f>
        <v>0</v>
      </c>
      <c r="AC3261" s="31" t="str">
        <f t="shared" ca="1" si="12"/>
        <v/>
      </c>
      <c r="AD3261" s="31">
        <f ca="1">SUMIFS(AC$2:AC3261,D$2:D3261,D3261)*IF(R3261=0,1,2)</f>
        <v>0</v>
      </c>
    </row>
    <row r="3262" spans="1:30" x14ac:dyDescent="0.35">
      <c r="A3262" s="31">
        <f>IF(ISBLANK(B3262),"",COUNTIF(B$2:B3262,B3262))-1</f>
        <v>83</v>
      </c>
      <c r="B3262" s="31">
        <v>24</v>
      </c>
      <c r="C3262" s="10">
        <f>VLOOKUP($A3262,Database!$A:$Y,7,FALSE)</f>
        <v>46205.875</v>
      </c>
      <c r="D3262" s="31" t="str">
        <f>VLOOKUP(Pronostics!$B3262,Setup_MPP!$A:$G,3,FALSE)</f>
        <v>Joueur24</v>
      </c>
      <c r="E3262" s="31" t="str">
        <f>VLOOKUP(Pronostics!$B3262,Setup_MPP!$A:$G,2,FALSE)</f>
        <v>Joueur24</v>
      </c>
      <c r="F3262" s="31" t="str">
        <f>VLOOKUP($B3262,Setup_MPP!$A:$E,4,FALSE)</f>
        <v>#D5D5D5</v>
      </c>
      <c r="G3262" s="31" t="str">
        <f>VLOOKUP($B3262,Setup_MPP!$A:$E,5,FALSE)</f>
        <v>#727272</v>
      </c>
      <c r="H3262" s="31" t="str">
        <f>IFERROR(IF(AND(A3262&gt;=1,A3262&lt;=104),VLOOKUP($A3262,Location!$A:$J,6,FALSE),IF(A3262=0,"Avant l'ouverture",IF(OR(A3262=105,A3262=106),"Bonus"))),"")</f>
        <v>1/16 Finale</v>
      </c>
      <c r="I3262" s="31" t="str">
        <f>IF(LEFT(H3262,4)="Tour",VLOOKUP(A3262,Database!$A:$C,3,FALSE),"")</f>
        <v/>
      </c>
      <c r="J3262" s="31" t="str">
        <f>VLOOKUP($A3262,Location!$A:$J,7,FALSE)</f>
        <v>TBD</v>
      </c>
      <c r="K3262" s="31" t="str">
        <f>IFERROR(VLOOKUP(J3262,Setup_Team!$B:$C,2,FALSE), "TDB")</f>
        <v>TDB</v>
      </c>
      <c r="L3262" s="31" t="str">
        <f>VLOOKUP($A3262,Location!$A:$J,8,FALSE)</f>
        <v>TBD</v>
      </c>
      <c r="M3262" s="31" t="str">
        <f>IFERROR(VLOOKUP(L3262,Setup_Team!$B:$C,2,FALSE), "TDB")</f>
        <v>TDB</v>
      </c>
      <c r="N3262" s="31" t="str">
        <f>VLOOKUP($A3262,Location!$A:$J,9,FALSE)</f>
        <v>Inglewood, Los Angeles, California</v>
      </c>
      <c r="O3262" s="31" t="str">
        <f>VLOOKUP($A3262,Location!$A:$J,10,FALSE)</f>
        <v>SoFi Stadium</v>
      </c>
      <c r="R3262" s="31">
        <v>0</v>
      </c>
      <c r="S3262" s="25">
        <f>VLOOKUP($A3262,Database!$A:$Y,10,FALSE)</f>
        <v>0</v>
      </c>
      <c r="T3262" s="25">
        <f>VLOOKUP($A3262,Database!$A:$Y,11,FALSE)</f>
        <v>0</v>
      </c>
      <c r="U3262" s="25">
        <f>VLOOKUP($A3262,Database!$A:$Y,12,FALSE)</f>
        <v>0</v>
      </c>
      <c r="V3262" s="25" t="str">
        <f>VLOOKUP(A3262,Database!A:M,13,FALSE)</f>
        <v>À venir</v>
      </c>
      <c r="W3262" s="25" t="str">
        <f>VLOOKUP($A3262,Database!$A:$Y,20,FALSE)</f>
        <v/>
      </c>
      <c r="X3262" s="25" t="str">
        <f>VLOOKUP($A3262,Database!$A:$Y,21,FALSE)</f>
        <v/>
      </c>
      <c r="Y3262" s="25" t="str">
        <f ca="1">IF(C3262&lt;NOW(),IF(AND(P3262&gt;Q3262,W3262&gt;X3262),S3262,IF(AND(P3262=Q3262,W3262=X3262),T3262,IF(AND(P3262&lt;Q3262,W3262&lt;X3262),U3262,0))),"")</f>
        <v/>
      </c>
      <c r="Z3262" s="25">
        <f>IF(AND(P3262=W3262,Q3262=X3262),1,0)</f>
        <v>1</v>
      </c>
      <c r="AA3262" s="25" t="str">
        <f>IF(Z3262=0,"",IF(ISBLANK(VLOOKUP(A3262,Database!A:AA,22,FALSE)),"",VLOOKUP(A3262,Database!A:AA,22,FALSE)))</f>
        <v>Exact</v>
      </c>
      <c r="AB3262" s="25">
        <f ca="1">IFERROR(IF(AND(Y3262&lt;&gt;"",OR(V3262="Terminé",V3262="En cours")),VLOOKUP(AA3262,Setup_ScoreExactBonus!A:D,4,FALSE),0),0)</f>
        <v>0</v>
      </c>
      <c r="AC3262" s="31" t="str">
        <f t="shared" ca="1" si="12"/>
        <v/>
      </c>
      <c r="AD3262" s="31">
        <f ca="1">SUMIFS(AC$2:AC3262,D$2:D3262,D3262)*IF(R3262=0,1,2)</f>
        <v>0</v>
      </c>
    </row>
    <row r="3263" spans="1:30" x14ac:dyDescent="0.35">
      <c r="A3263" s="31">
        <f>IF(ISBLANK(B3263),"",COUNTIF(B$2:B3263,B3263))-1</f>
        <v>83</v>
      </c>
      <c r="B3263" s="31">
        <v>25</v>
      </c>
      <c r="C3263" s="10">
        <f>VLOOKUP($A3263,Database!$A:$Y,7,FALSE)</f>
        <v>46205.875</v>
      </c>
      <c r="D3263" s="31" t="str">
        <f>VLOOKUP(Pronostics!$B3263,Setup_MPP!$A:$G,3,FALSE)</f>
        <v>Joueur25</v>
      </c>
      <c r="E3263" s="31" t="str">
        <f>VLOOKUP(Pronostics!$B3263,Setup_MPP!$A:$G,2,FALSE)</f>
        <v>Joueur25</v>
      </c>
      <c r="F3263" s="31" t="str">
        <f>VLOOKUP($B3263,Setup_MPP!$A:$E,4,FALSE)</f>
        <v>#D5D5D5</v>
      </c>
      <c r="G3263" s="31" t="str">
        <f>VLOOKUP($B3263,Setup_MPP!$A:$E,5,FALSE)</f>
        <v>#727272</v>
      </c>
      <c r="H3263" s="31" t="str">
        <f>IFERROR(IF(AND(A3263&gt;=1,A3263&lt;=104),VLOOKUP($A3263,Location!$A:$J,6,FALSE),IF(A3263=0,"Avant l'ouverture",IF(OR(A3263=105,A3263=106),"Bonus"))),"")</f>
        <v>1/16 Finale</v>
      </c>
      <c r="I3263" s="31" t="str">
        <f>IF(LEFT(H3263,4)="Tour",VLOOKUP(A3263,Database!$A:$C,3,FALSE),"")</f>
        <v/>
      </c>
      <c r="J3263" s="31" t="str">
        <f>VLOOKUP($A3263,Location!$A:$J,7,FALSE)</f>
        <v>TBD</v>
      </c>
      <c r="K3263" s="31" t="str">
        <f>IFERROR(VLOOKUP(J3263,Setup_Team!$B:$C,2,FALSE), "TDB")</f>
        <v>TDB</v>
      </c>
      <c r="L3263" s="31" t="str">
        <f>VLOOKUP($A3263,Location!$A:$J,8,FALSE)</f>
        <v>TBD</v>
      </c>
      <c r="M3263" s="31" t="str">
        <f>IFERROR(VLOOKUP(L3263,Setup_Team!$B:$C,2,FALSE), "TDB")</f>
        <v>TDB</v>
      </c>
      <c r="N3263" s="31" t="str">
        <f>VLOOKUP($A3263,Location!$A:$J,9,FALSE)</f>
        <v>Inglewood, Los Angeles, California</v>
      </c>
      <c r="O3263" s="31" t="str">
        <f>VLOOKUP($A3263,Location!$A:$J,10,FALSE)</f>
        <v>SoFi Stadium</v>
      </c>
      <c r="R3263" s="31">
        <v>0</v>
      </c>
      <c r="S3263" s="25">
        <f>VLOOKUP($A3263,Database!$A:$Y,10,FALSE)</f>
        <v>0</v>
      </c>
      <c r="T3263" s="25">
        <f>VLOOKUP($A3263,Database!$A:$Y,11,FALSE)</f>
        <v>0</v>
      </c>
      <c r="U3263" s="25">
        <f>VLOOKUP($A3263,Database!$A:$Y,12,FALSE)</f>
        <v>0</v>
      </c>
      <c r="V3263" s="25" t="str">
        <f>VLOOKUP(A3263,Database!A:M,13,FALSE)</f>
        <v>À venir</v>
      </c>
      <c r="W3263" s="25" t="str">
        <f>VLOOKUP($A3263,Database!$A:$Y,20,FALSE)</f>
        <v/>
      </c>
      <c r="X3263" s="25" t="str">
        <f>VLOOKUP($A3263,Database!$A:$Y,21,FALSE)</f>
        <v/>
      </c>
      <c r="Y3263" s="25" t="str">
        <f ca="1">IF(C3263&lt;NOW(),IF(AND(P3263&gt;Q3263,W3263&gt;X3263),S3263,IF(AND(P3263=Q3263,W3263=X3263),T3263,IF(AND(P3263&lt;Q3263,W3263&lt;X3263),U3263,0))),"")</f>
        <v/>
      </c>
      <c r="Z3263" s="25">
        <f>IF(AND(P3263=W3263,Q3263=X3263),1,0)</f>
        <v>1</v>
      </c>
      <c r="AA3263" s="25" t="str">
        <f>IF(Z3263=0,"",IF(ISBLANK(VLOOKUP(A3263,Database!A:AA,22,FALSE)),"",VLOOKUP(A3263,Database!A:AA,22,FALSE)))</f>
        <v>Exact</v>
      </c>
      <c r="AB3263" s="25">
        <f ca="1">IFERROR(IF(AND(Y3263&lt;&gt;"",OR(V3263="Terminé",V3263="En cours")),VLOOKUP(AA3263,Setup_ScoreExactBonus!A:D,4,FALSE),0),0)</f>
        <v>0</v>
      </c>
      <c r="AC3263" s="31" t="str">
        <f t="shared" ca="1" si="12"/>
        <v/>
      </c>
      <c r="AD3263" s="31">
        <f ca="1">SUMIFS(AC$2:AC3263,D$2:D3263,D3263)*IF(R3263=0,1,2)</f>
        <v>0</v>
      </c>
    </row>
    <row r="3264" spans="1:30" x14ac:dyDescent="0.35">
      <c r="A3264" s="31">
        <f>IF(ISBLANK(B3264),"",COUNTIF(B$2:B3264,B3264))-1</f>
        <v>83</v>
      </c>
      <c r="B3264" s="31">
        <v>26</v>
      </c>
      <c r="C3264" s="10">
        <f>VLOOKUP($A3264,Database!$A:$Y,7,FALSE)</f>
        <v>46205.875</v>
      </c>
      <c r="D3264" s="31" t="str">
        <f>VLOOKUP(Pronostics!$B3264,Setup_MPP!$A:$G,3,FALSE)</f>
        <v>Joueur26</v>
      </c>
      <c r="E3264" s="31" t="str">
        <f>VLOOKUP(Pronostics!$B3264,Setup_MPP!$A:$G,2,FALSE)</f>
        <v>Joueur26</v>
      </c>
      <c r="F3264" s="31" t="str">
        <f>VLOOKUP($B3264,Setup_MPP!$A:$E,4,FALSE)</f>
        <v>#D5D5D5</v>
      </c>
      <c r="G3264" s="31" t="str">
        <f>VLOOKUP($B3264,Setup_MPP!$A:$E,5,FALSE)</f>
        <v>#727272</v>
      </c>
      <c r="H3264" s="31" t="str">
        <f>IFERROR(IF(AND(A3264&gt;=1,A3264&lt;=104),VLOOKUP($A3264,Location!$A:$J,6,FALSE),IF(A3264=0,"Avant l'ouverture",IF(OR(A3264=105,A3264=106),"Bonus"))),"")</f>
        <v>1/16 Finale</v>
      </c>
      <c r="I3264" s="31" t="str">
        <f>IF(LEFT(H3264,4)="Tour",VLOOKUP(A3264,Database!$A:$C,3,FALSE),"")</f>
        <v/>
      </c>
      <c r="J3264" s="31" t="str">
        <f>VLOOKUP($A3264,Location!$A:$J,7,FALSE)</f>
        <v>TBD</v>
      </c>
      <c r="K3264" s="31" t="str">
        <f>IFERROR(VLOOKUP(J3264,Setup_Team!$B:$C,2,FALSE), "TDB")</f>
        <v>TDB</v>
      </c>
      <c r="L3264" s="31" t="str">
        <f>VLOOKUP($A3264,Location!$A:$J,8,FALSE)</f>
        <v>TBD</v>
      </c>
      <c r="M3264" s="31" t="str">
        <f>IFERROR(VLOOKUP(L3264,Setup_Team!$B:$C,2,FALSE), "TDB")</f>
        <v>TDB</v>
      </c>
      <c r="N3264" s="31" t="str">
        <f>VLOOKUP($A3264,Location!$A:$J,9,FALSE)</f>
        <v>Inglewood, Los Angeles, California</v>
      </c>
      <c r="O3264" s="31" t="str">
        <f>VLOOKUP($A3264,Location!$A:$J,10,FALSE)</f>
        <v>SoFi Stadium</v>
      </c>
      <c r="R3264" s="31">
        <v>0</v>
      </c>
      <c r="S3264" s="25">
        <f>VLOOKUP($A3264,Database!$A:$Y,10,FALSE)</f>
        <v>0</v>
      </c>
      <c r="T3264" s="25">
        <f>VLOOKUP($A3264,Database!$A:$Y,11,FALSE)</f>
        <v>0</v>
      </c>
      <c r="U3264" s="25">
        <f>VLOOKUP($A3264,Database!$A:$Y,12,FALSE)</f>
        <v>0</v>
      </c>
      <c r="V3264" s="25" t="str">
        <f>VLOOKUP(A3264,Database!A:M,13,FALSE)</f>
        <v>À venir</v>
      </c>
      <c r="W3264" s="25" t="str">
        <f>VLOOKUP($A3264,Database!$A:$Y,20,FALSE)</f>
        <v/>
      </c>
      <c r="X3264" s="25" t="str">
        <f>VLOOKUP($A3264,Database!$A:$Y,21,FALSE)</f>
        <v/>
      </c>
      <c r="Y3264" s="25" t="str">
        <f ca="1">IF(C3264&lt;NOW(),IF(AND(P3264&gt;Q3264,W3264&gt;X3264),S3264,IF(AND(P3264=Q3264,W3264=X3264),T3264,IF(AND(P3264&lt;Q3264,W3264&lt;X3264),U3264,0))),"")</f>
        <v/>
      </c>
      <c r="Z3264" s="25">
        <f>IF(AND(P3264=W3264,Q3264=X3264),1,0)</f>
        <v>1</v>
      </c>
      <c r="AA3264" s="25" t="str">
        <f>IF(Z3264=0,"",IF(ISBLANK(VLOOKUP(A3264,Database!A:AA,22,FALSE)),"",VLOOKUP(A3264,Database!A:AA,22,FALSE)))</f>
        <v>Exact</v>
      </c>
      <c r="AB3264" s="25">
        <f ca="1">IFERROR(IF(AND(Y3264&lt;&gt;"",OR(V3264="Terminé",V3264="En cours")),VLOOKUP(AA3264,Setup_ScoreExactBonus!A:D,4,FALSE),0),0)</f>
        <v>0</v>
      </c>
      <c r="AC3264" s="31" t="str">
        <f t="shared" ca="1" si="12"/>
        <v/>
      </c>
      <c r="AD3264" s="31">
        <f ca="1">SUMIFS(AC$2:AC3264,D$2:D3264,D3264)*IF(R3264=0,1,2)</f>
        <v>0</v>
      </c>
    </row>
    <row r="3265" spans="1:30" x14ac:dyDescent="0.35">
      <c r="A3265" s="31">
        <f>IF(ISBLANK(B3265),"",COUNTIF(B$2:B3265,B3265))-1</f>
        <v>83</v>
      </c>
      <c r="B3265" s="31">
        <v>27</v>
      </c>
      <c r="C3265" s="10">
        <f>VLOOKUP($A3265,Database!$A:$Y,7,FALSE)</f>
        <v>46205.875</v>
      </c>
      <c r="D3265" s="31" t="str">
        <f>VLOOKUP(Pronostics!$B3265,Setup_MPP!$A:$G,3,FALSE)</f>
        <v>Joueur27</v>
      </c>
      <c r="E3265" s="31" t="str">
        <f>VLOOKUP(Pronostics!$B3265,Setup_MPP!$A:$G,2,FALSE)</f>
        <v>Joueur27</v>
      </c>
      <c r="F3265" s="31" t="str">
        <f>VLOOKUP($B3265,Setup_MPP!$A:$E,4,FALSE)</f>
        <v>#D5D5D5</v>
      </c>
      <c r="G3265" s="31" t="str">
        <f>VLOOKUP($B3265,Setup_MPP!$A:$E,5,FALSE)</f>
        <v>#727272</v>
      </c>
      <c r="H3265" s="31" t="str">
        <f>IFERROR(IF(AND(A3265&gt;=1,A3265&lt;=104),VLOOKUP($A3265,Location!$A:$J,6,FALSE),IF(A3265=0,"Avant l'ouverture",IF(OR(A3265=105,A3265=106),"Bonus"))),"")</f>
        <v>1/16 Finale</v>
      </c>
      <c r="I3265" s="31" t="str">
        <f>IF(LEFT(H3265,4)="Tour",VLOOKUP(A3265,Database!$A:$C,3,FALSE),"")</f>
        <v/>
      </c>
      <c r="J3265" s="31" t="str">
        <f>VLOOKUP($A3265,Location!$A:$J,7,FALSE)</f>
        <v>TBD</v>
      </c>
      <c r="K3265" s="31" t="str">
        <f>IFERROR(VLOOKUP(J3265,Setup_Team!$B:$C,2,FALSE), "TDB")</f>
        <v>TDB</v>
      </c>
      <c r="L3265" s="31" t="str">
        <f>VLOOKUP($A3265,Location!$A:$J,8,FALSE)</f>
        <v>TBD</v>
      </c>
      <c r="M3265" s="31" t="str">
        <f>IFERROR(VLOOKUP(L3265,Setup_Team!$B:$C,2,FALSE), "TDB")</f>
        <v>TDB</v>
      </c>
      <c r="N3265" s="31" t="str">
        <f>VLOOKUP($A3265,Location!$A:$J,9,FALSE)</f>
        <v>Inglewood, Los Angeles, California</v>
      </c>
      <c r="O3265" s="31" t="str">
        <f>VLOOKUP($A3265,Location!$A:$J,10,FALSE)</f>
        <v>SoFi Stadium</v>
      </c>
      <c r="R3265" s="31">
        <v>0</v>
      </c>
      <c r="S3265" s="25">
        <f>VLOOKUP($A3265,Database!$A:$Y,10,FALSE)</f>
        <v>0</v>
      </c>
      <c r="T3265" s="25">
        <f>VLOOKUP($A3265,Database!$A:$Y,11,FALSE)</f>
        <v>0</v>
      </c>
      <c r="U3265" s="25">
        <f>VLOOKUP($A3265,Database!$A:$Y,12,FALSE)</f>
        <v>0</v>
      </c>
      <c r="V3265" s="25" t="str">
        <f>VLOOKUP(A3265,Database!A:M,13,FALSE)</f>
        <v>À venir</v>
      </c>
      <c r="W3265" s="25" t="str">
        <f>VLOOKUP($A3265,Database!$A:$Y,20,FALSE)</f>
        <v/>
      </c>
      <c r="X3265" s="25" t="str">
        <f>VLOOKUP($A3265,Database!$A:$Y,21,FALSE)</f>
        <v/>
      </c>
      <c r="Y3265" s="25" t="str">
        <f ca="1">IF(C3265&lt;NOW(),IF(AND(P3265&gt;Q3265,W3265&gt;X3265),S3265,IF(AND(P3265=Q3265,W3265=X3265),T3265,IF(AND(P3265&lt;Q3265,W3265&lt;X3265),U3265,0))),"")</f>
        <v/>
      </c>
      <c r="Z3265" s="25">
        <f>IF(AND(P3265=W3265,Q3265=X3265),1,0)</f>
        <v>1</v>
      </c>
      <c r="AA3265" s="25" t="str">
        <f>IF(Z3265=0,"",IF(ISBLANK(VLOOKUP(A3265,Database!A:AA,22,FALSE)),"",VLOOKUP(A3265,Database!A:AA,22,FALSE)))</f>
        <v>Exact</v>
      </c>
      <c r="AB3265" s="25">
        <f ca="1">IFERROR(IF(AND(Y3265&lt;&gt;"",OR(V3265="Terminé",V3265="En cours")),VLOOKUP(AA3265,Setup_ScoreExactBonus!A:D,4,FALSE),0),0)</f>
        <v>0</v>
      </c>
      <c r="AC3265" s="31" t="str">
        <f t="shared" ca="1" si="12"/>
        <v/>
      </c>
      <c r="AD3265" s="31">
        <f ca="1">SUMIFS(AC$2:AC3265,D$2:D3265,D3265)*IF(R3265=0,1,2)</f>
        <v>0</v>
      </c>
    </row>
    <row r="3266" spans="1:30" x14ac:dyDescent="0.35">
      <c r="A3266" s="31">
        <f>IF(ISBLANK(B3266),"",COUNTIF(B$2:B3266,B3266))-1</f>
        <v>83</v>
      </c>
      <c r="B3266" s="31">
        <v>28</v>
      </c>
      <c r="C3266" s="10">
        <f>VLOOKUP($A3266,Database!$A:$Y,7,FALSE)</f>
        <v>46205.875</v>
      </c>
      <c r="D3266" s="31" t="str">
        <f>VLOOKUP(Pronostics!$B3266,Setup_MPP!$A:$G,3,FALSE)</f>
        <v>Joueur28</v>
      </c>
      <c r="E3266" s="31" t="str">
        <f>VLOOKUP(Pronostics!$B3266,Setup_MPP!$A:$G,2,FALSE)</f>
        <v>Joueur28</v>
      </c>
      <c r="F3266" s="31" t="str">
        <f>VLOOKUP($B3266,Setup_MPP!$A:$E,4,FALSE)</f>
        <v>#D5D5D5</v>
      </c>
      <c r="G3266" s="31" t="str">
        <f>VLOOKUP($B3266,Setup_MPP!$A:$E,5,FALSE)</f>
        <v>#727272</v>
      </c>
      <c r="H3266" s="31" t="str">
        <f>IFERROR(IF(AND(A3266&gt;=1,A3266&lt;=104),VLOOKUP($A3266,Location!$A:$J,6,FALSE),IF(A3266=0,"Avant l'ouverture",IF(OR(A3266=105,A3266=106),"Bonus"))),"")</f>
        <v>1/16 Finale</v>
      </c>
      <c r="I3266" s="31" t="str">
        <f>IF(LEFT(H3266,4)="Tour",VLOOKUP(A3266,Database!$A:$C,3,FALSE),"")</f>
        <v/>
      </c>
      <c r="J3266" s="31" t="str">
        <f>VLOOKUP($A3266,Location!$A:$J,7,FALSE)</f>
        <v>TBD</v>
      </c>
      <c r="K3266" s="31" t="str">
        <f>IFERROR(VLOOKUP(J3266,Setup_Team!$B:$C,2,FALSE), "TDB")</f>
        <v>TDB</v>
      </c>
      <c r="L3266" s="31" t="str">
        <f>VLOOKUP($A3266,Location!$A:$J,8,FALSE)</f>
        <v>TBD</v>
      </c>
      <c r="M3266" s="31" t="str">
        <f>IFERROR(VLOOKUP(L3266,Setup_Team!$B:$C,2,FALSE), "TDB")</f>
        <v>TDB</v>
      </c>
      <c r="N3266" s="31" t="str">
        <f>VLOOKUP($A3266,Location!$A:$J,9,FALSE)</f>
        <v>Inglewood, Los Angeles, California</v>
      </c>
      <c r="O3266" s="31" t="str">
        <f>VLOOKUP($A3266,Location!$A:$J,10,FALSE)</f>
        <v>SoFi Stadium</v>
      </c>
      <c r="R3266" s="31">
        <v>0</v>
      </c>
      <c r="S3266" s="25">
        <f>VLOOKUP($A3266,Database!$A:$Y,10,FALSE)</f>
        <v>0</v>
      </c>
      <c r="T3266" s="25">
        <f>VLOOKUP($A3266,Database!$A:$Y,11,FALSE)</f>
        <v>0</v>
      </c>
      <c r="U3266" s="25">
        <f>VLOOKUP($A3266,Database!$A:$Y,12,FALSE)</f>
        <v>0</v>
      </c>
      <c r="V3266" s="25" t="str">
        <f>VLOOKUP(A3266,Database!A:M,13,FALSE)</f>
        <v>À venir</v>
      </c>
      <c r="W3266" s="25" t="str">
        <f>VLOOKUP($A3266,Database!$A:$Y,20,FALSE)</f>
        <v/>
      </c>
      <c r="X3266" s="25" t="str">
        <f>VLOOKUP($A3266,Database!$A:$Y,21,FALSE)</f>
        <v/>
      </c>
      <c r="Y3266" s="25" t="str">
        <f ca="1">IF(C3266&lt;NOW(),IF(AND(P3266&gt;Q3266,W3266&gt;X3266),S3266,IF(AND(P3266=Q3266,W3266=X3266),T3266,IF(AND(P3266&lt;Q3266,W3266&lt;X3266),U3266,0))),"")</f>
        <v/>
      </c>
      <c r="Z3266" s="25">
        <f>IF(AND(P3266=W3266,Q3266=X3266),1,0)</f>
        <v>1</v>
      </c>
      <c r="AA3266" s="25" t="str">
        <f>IF(Z3266=0,"",IF(ISBLANK(VLOOKUP(A3266,Database!A:AA,22,FALSE)),"",VLOOKUP(A3266,Database!A:AA,22,FALSE)))</f>
        <v>Exact</v>
      </c>
      <c r="AB3266" s="25">
        <f ca="1">IFERROR(IF(AND(Y3266&lt;&gt;"",OR(V3266="Terminé",V3266="En cours")),VLOOKUP(AA3266,Setup_ScoreExactBonus!A:D,4,FALSE),0),0)</f>
        <v>0</v>
      </c>
      <c r="AC3266" s="31" t="str">
        <f t="shared" ca="1" si="12"/>
        <v/>
      </c>
      <c r="AD3266" s="31">
        <f ca="1">SUMIFS(AC$2:AC3266,D$2:D3266,D3266)*IF(R3266=0,1,2)</f>
        <v>0</v>
      </c>
    </row>
    <row r="3267" spans="1:30" x14ac:dyDescent="0.35">
      <c r="A3267" s="31">
        <f>IF(ISBLANK(B3267),"",COUNTIF(B$2:B3267,B3267))-1</f>
        <v>83</v>
      </c>
      <c r="B3267" s="31">
        <v>29</v>
      </c>
      <c r="C3267" s="10">
        <f>VLOOKUP($A3267,Database!$A:$Y,7,FALSE)</f>
        <v>46205.875</v>
      </c>
      <c r="D3267" s="31" t="str">
        <f>VLOOKUP(Pronostics!$B3267,Setup_MPP!$A:$G,3,FALSE)</f>
        <v>Joueur29</v>
      </c>
      <c r="E3267" s="31" t="str">
        <f>VLOOKUP(Pronostics!$B3267,Setup_MPP!$A:$G,2,FALSE)</f>
        <v>Joueur29</v>
      </c>
      <c r="F3267" s="31" t="str">
        <f>VLOOKUP($B3267,Setup_MPP!$A:$E,4,FALSE)</f>
        <v>#D5D5D5</v>
      </c>
      <c r="G3267" s="31" t="str">
        <f>VLOOKUP($B3267,Setup_MPP!$A:$E,5,FALSE)</f>
        <v>#727272</v>
      </c>
      <c r="H3267" s="31" t="str">
        <f>IFERROR(IF(AND(A3267&gt;=1,A3267&lt;=104),VLOOKUP($A3267,Location!$A:$J,6,FALSE),IF(A3267=0,"Avant l'ouverture",IF(OR(A3267=105,A3267=106),"Bonus"))),"")</f>
        <v>1/16 Finale</v>
      </c>
      <c r="I3267" s="31" t="str">
        <f>IF(LEFT(H3267,4)="Tour",VLOOKUP(A3267,Database!$A:$C,3,FALSE),"")</f>
        <v/>
      </c>
      <c r="J3267" s="31" t="str">
        <f>VLOOKUP($A3267,Location!$A:$J,7,FALSE)</f>
        <v>TBD</v>
      </c>
      <c r="K3267" s="31" t="str">
        <f>IFERROR(VLOOKUP(J3267,Setup_Team!$B:$C,2,FALSE), "TDB")</f>
        <v>TDB</v>
      </c>
      <c r="L3267" s="31" t="str">
        <f>VLOOKUP($A3267,Location!$A:$J,8,FALSE)</f>
        <v>TBD</v>
      </c>
      <c r="M3267" s="31" t="str">
        <f>IFERROR(VLOOKUP(L3267,Setup_Team!$B:$C,2,FALSE), "TDB")</f>
        <v>TDB</v>
      </c>
      <c r="N3267" s="31" t="str">
        <f>VLOOKUP($A3267,Location!$A:$J,9,FALSE)</f>
        <v>Inglewood, Los Angeles, California</v>
      </c>
      <c r="O3267" s="31" t="str">
        <f>VLOOKUP($A3267,Location!$A:$J,10,FALSE)</f>
        <v>SoFi Stadium</v>
      </c>
      <c r="R3267" s="31">
        <v>0</v>
      </c>
      <c r="S3267" s="25">
        <f>VLOOKUP($A3267,Database!$A:$Y,10,FALSE)</f>
        <v>0</v>
      </c>
      <c r="T3267" s="25">
        <f>VLOOKUP($A3267,Database!$A:$Y,11,FALSE)</f>
        <v>0</v>
      </c>
      <c r="U3267" s="25">
        <f>VLOOKUP($A3267,Database!$A:$Y,12,FALSE)</f>
        <v>0</v>
      </c>
      <c r="V3267" s="25" t="str">
        <f>VLOOKUP(A3267,Database!A:M,13,FALSE)</f>
        <v>À venir</v>
      </c>
      <c r="W3267" s="25" t="str">
        <f>VLOOKUP($A3267,Database!$A:$Y,20,FALSE)</f>
        <v/>
      </c>
      <c r="X3267" s="25" t="str">
        <f>VLOOKUP($A3267,Database!$A:$Y,21,FALSE)</f>
        <v/>
      </c>
      <c r="Y3267" s="25" t="str">
        <f ca="1">IF(C3267&lt;NOW(),IF(AND(P3267&gt;Q3267,W3267&gt;X3267),S3267,IF(AND(P3267=Q3267,W3267=X3267),T3267,IF(AND(P3267&lt;Q3267,W3267&lt;X3267),U3267,0))),"")</f>
        <v/>
      </c>
      <c r="Z3267" s="25">
        <f>IF(AND(P3267=W3267,Q3267=X3267),1,0)</f>
        <v>1</v>
      </c>
      <c r="AA3267" s="25" t="str">
        <f>IF(Z3267=0,"",IF(ISBLANK(VLOOKUP(A3267,Database!A:AA,22,FALSE)),"",VLOOKUP(A3267,Database!A:AA,22,FALSE)))</f>
        <v>Exact</v>
      </c>
      <c r="AB3267" s="25">
        <f ca="1">IFERROR(IF(AND(Y3267&lt;&gt;"",OR(V3267="Terminé",V3267="En cours")),VLOOKUP(AA3267,Setup_ScoreExactBonus!A:D,4,FALSE),0),0)</f>
        <v>0</v>
      </c>
      <c r="AC3267" s="31" t="str">
        <f t="shared" ca="1" si="12"/>
        <v/>
      </c>
      <c r="AD3267" s="31">
        <f ca="1">SUMIFS(AC$2:AC3267,D$2:D3267,D3267)*IF(R3267=0,1,2)</f>
        <v>0</v>
      </c>
    </row>
    <row r="3268" spans="1:30" x14ac:dyDescent="0.35">
      <c r="A3268" s="31">
        <f>IF(ISBLANK(B3268),"",COUNTIF(B$2:B3268,B3268))-1</f>
        <v>83</v>
      </c>
      <c r="B3268" s="31">
        <v>30</v>
      </c>
      <c r="C3268" s="10">
        <f>VLOOKUP($A3268,Database!$A:$Y,7,FALSE)</f>
        <v>46205.875</v>
      </c>
      <c r="D3268" s="31" t="str">
        <f>VLOOKUP(Pronostics!$B3268,Setup_MPP!$A:$G,3,FALSE)</f>
        <v>Joueur30</v>
      </c>
      <c r="E3268" s="31" t="str">
        <f>VLOOKUP(Pronostics!$B3268,Setup_MPP!$A:$G,2,FALSE)</f>
        <v>Joueur30</v>
      </c>
      <c r="F3268" s="31" t="str">
        <f>VLOOKUP($B3268,Setup_MPP!$A:$E,4,FALSE)</f>
        <v>#D5D5D5</v>
      </c>
      <c r="G3268" s="31" t="str">
        <f>VLOOKUP($B3268,Setup_MPP!$A:$E,5,FALSE)</f>
        <v>#727272</v>
      </c>
      <c r="H3268" s="31" t="str">
        <f>IFERROR(IF(AND(A3268&gt;=1,A3268&lt;=104),VLOOKUP($A3268,Location!$A:$J,6,FALSE),IF(A3268=0,"Avant l'ouverture",IF(OR(A3268=105,A3268=106),"Bonus"))),"")</f>
        <v>1/16 Finale</v>
      </c>
      <c r="I3268" s="31" t="str">
        <f>IF(LEFT(H3268,4)="Tour",VLOOKUP(A3268,Database!$A:$C,3,FALSE),"")</f>
        <v/>
      </c>
      <c r="J3268" s="31" t="str">
        <f>VLOOKUP($A3268,Location!$A:$J,7,FALSE)</f>
        <v>TBD</v>
      </c>
      <c r="K3268" s="31" t="str">
        <f>IFERROR(VLOOKUP(J3268,Setup_Team!$B:$C,2,FALSE), "TDB")</f>
        <v>TDB</v>
      </c>
      <c r="L3268" s="31" t="str">
        <f>VLOOKUP($A3268,Location!$A:$J,8,FALSE)</f>
        <v>TBD</v>
      </c>
      <c r="M3268" s="31" t="str">
        <f>IFERROR(VLOOKUP(L3268,Setup_Team!$B:$C,2,FALSE), "TDB")</f>
        <v>TDB</v>
      </c>
      <c r="N3268" s="31" t="str">
        <f>VLOOKUP($A3268,Location!$A:$J,9,FALSE)</f>
        <v>Inglewood, Los Angeles, California</v>
      </c>
      <c r="O3268" s="31" t="str">
        <f>VLOOKUP($A3268,Location!$A:$J,10,FALSE)</f>
        <v>SoFi Stadium</v>
      </c>
      <c r="R3268" s="31">
        <v>0</v>
      </c>
      <c r="S3268" s="25">
        <f>VLOOKUP($A3268,Database!$A:$Y,10,FALSE)</f>
        <v>0</v>
      </c>
      <c r="T3268" s="25">
        <f>VLOOKUP($A3268,Database!$A:$Y,11,FALSE)</f>
        <v>0</v>
      </c>
      <c r="U3268" s="25">
        <f>VLOOKUP($A3268,Database!$A:$Y,12,FALSE)</f>
        <v>0</v>
      </c>
      <c r="V3268" s="25" t="str">
        <f>VLOOKUP(A3268,Database!A:M,13,FALSE)</f>
        <v>À venir</v>
      </c>
      <c r="W3268" s="25" t="str">
        <f>VLOOKUP($A3268,Database!$A:$Y,20,FALSE)</f>
        <v/>
      </c>
      <c r="X3268" s="25" t="str">
        <f>VLOOKUP($A3268,Database!$A:$Y,21,FALSE)</f>
        <v/>
      </c>
      <c r="Y3268" s="25" t="str">
        <f ca="1">IF(C3268&lt;NOW(),IF(AND(P3268&gt;Q3268,W3268&gt;X3268),S3268,IF(AND(P3268=Q3268,W3268=X3268),T3268,IF(AND(P3268&lt;Q3268,W3268&lt;X3268),U3268,0))),"")</f>
        <v/>
      </c>
      <c r="Z3268" s="25">
        <f>IF(AND(P3268=W3268,Q3268=X3268),1,0)</f>
        <v>1</v>
      </c>
      <c r="AA3268" s="25" t="str">
        <f>IF(Z3268=0,"",IF(ISBLANK(VLOOKUP(A3268,Database!A:AA,22,FALSE)),"",VLOOKUP(A3268,Database!A:AA,22,FALSE)))</f>
        <v>Exact</v>
      </c>
      <c r="AB3268" s="25">
        <f ca="1">IFERROR(IF(AND(Y3268&lt;&gt;"",OR(V3268="Terminé",V3268="En cours")),VLOOKUP(AA3268,Setup_ScoreExactBonus!A:D,4,FALSE),0),0)</f>
        <v>0</v>
      </c>
      <c r="AC3268" s="31" t="str">
        <f t="shared" ca="1" si="12"/>
        <v/>
      </c>
      <c r="AD3268" s="31">
        <f ca="1">SUMIFS(AC$2:AC3268,D$2:D3268,D3268)*IF(R3268=0,1,2)</f>
        <v>0</v>
      </c>
    </row>
    <row r="3269" spans="1:30" x14ac:dyDescent="0.35">
      <c r="A3269" s="31">
        <f>IF(ISBLANK(B3269),"",COUNTIF(B$2:B3269,B3269))-1</f>
        <v>83</v>
      </c>
      <c r="B3269" s="31">
        <v>31</v>
      </c>
      <c r="C3269" s="10">
        <f>VLOOKUP($A3269,Database!$A:$Y,7,FALSE)</f>
        <v>46205.875</v>
      </c>
      <c r="D3269" s="31" t="str">
        <f>VLOOKUP(Pronostics!$B3269,Setup_MPP!$A:$G,3,FALSE)</f>
        <v>Joueur31</v>
      </c>
      <c r="E3269" s="31" t="str">
        <f>VLOOKUP(Pronostics!$B3269,Setup_MPP!$A:$G,2,FALSE)</f>
        <v>Joueur31</v>
      </c>
      <c r="F3269" s="31" t="str">
        <f>VLOOKUP($B3269,Setup_MPP!$A:$E,4,FALSE)</f>
        <v>#D5D5D5</v>
      </c>
      <c r="G3269" s="31" t="str">
        <f>VLOOKUP($B3269,Setup_MPP!$A:$E,5,FALSE)</f>
        <v>#727272</v>
      </c>
      <c r="H3269" s="31" t="str">
        <f>IFERROR(IF(AND(A3269&gt;=1,A3269&lt;=104),VLOOKUP($A3269,Location!$A:$J,6,FALSE),IF(A3269=0,"Avant l'ouverture",IF(OR(A3269=105,A3269=106),"Bonus"))),"")</f>
        <v>1/16 Finale</v>
      </c>
      <c r="I3269" s="31" t="str">
        <f>IF(LEFT(H3269,4)="Tour",VLOOKUP(A3269,Database!$A:$C,3,FALSE),"")</f>
        <v/>
      </c>
      <c r="J3269" s="31" t="str">
        <f>VLOOKUP($A3269,Location!$A:$J,7,FALSE)</f>
        <v>TBD</v>
      </c>
      <c r="K3269" s="31" t="str">
        <f>IFERROR(VLOOKUP(J3269,Setup_Team!$B:$C,2,FALSE), "TDB")</f>
        <v>TDB</v>
      </c>
      <c r="L3269" s="31" t="str">
        <f>VLOOKUP($A3269,Location!$A:$J,8,FALSE)</f>
        <v>TBD</v>
      </c>
      <c r="M3269" s="31" t="str">
        <f>IFERROR(VLOOKUP(L3269,Setup_Team!$B:$C,2,FALSE), "TDB")</f>
        <v>TDB</v>
      </c>
      <c r="N3269" s="31" t="str">
        <f>VLOOKUP($A3269,Location!$A:$J,9,FALSE)</f>
        <v>Inglewood, Los Angeles, California</v>
      </c>
      <c r="O3269" s="31" t="str">
        <f>VLOOKUP($A3269,Location!$A:$J,10,FALSE)</f>
        <v>SoFi Stadium</v>
      </c>
      <c r="R3269" s="31">
        <v>0</v>
      </c>
      <c r="S3269" s="25">
        <f>VLOOKUP($A3269,Database!$A:$Y,10,FALSE)</f>
        <v>0</v>
      </c>
      <c r="T3269" s="25">
        <f>VLOOKUP($A3269,Database!$A:$Y,11,FALSE)</f>
        <v>0</v>
      </c>
      <c r="U3269" s="25">
        <f>VLOOKUP($A3269,Database!$A:$Y,12,FALSE)</f>
        <v>0</v>
      </c>
      <c r="V3269" s="25" t="str">
        <f>VLOOKUP(A3269,Database!A:M,13,FALSE)</f>
        <v>À venir</v>
      </c>
      <c r="W3269" s="25" t="str">
        <f>VLOOKUP($A3269,Database!$A:$Y,20,FALSE)</f>
        <v/>
      </c>
      <c r="X3269" s="25" t="str">
        <f>VLOOKUP($A3269,Database!$A:$Y,21,FALSE)</f>
        <v/>
      </c>
      <c r="Y3269" s="25" t="str">
        <f ca="1">IF(C3269&lt;NOW(),IF(AND(P3269&gt;Q3269,W3269&gt;X3269),S3269,IF(AND(P3269=Q3269,W3269=X3269),T3269,IF(AND(P3269&lt;Q3269,W3269&lt;X3269),U3269,0))),"")</f>
        <v/>
      </c>
      <c r="Z3269" s="25">
        <f>IF(AND(P3269=W3269,Q3269=X3269),1,0)</f>
        <v>1</v>
      </c>
      <c r="AA3269" s="25" t="str">
        <f>IF(Z3269=0,"",IF(ISBLANK(VLOOKUP(A3269,Database!A:AA,22,FALSE)),"",VLOOKUP(A3269,Database!A:AA,22,FALSE)))</f>
        <v>Exact</v>
      </c>
      <c r="AB3269" s="25">
        <f ca="1">IFERROR(IF(AND(Y3269&lt;&gt;"",OR(V3269="Terminé",V3269="En cours")),VLOOKUP(AA3269,Setup_ScoreExactBonus!A:D,4,FALSE),0),0)</f>
        <v>0</v>
      </c>
      <c r="AC3269" s="31" t="str">
        <f t="shared" ca="1" si="12"/>
        <v/>
      </c>
      <c r="AD3269" s="31">
        <f ca="1">SUMIFS(AC$2:AC3269,D$2:D3269,D3269)*IF(R3269=0,1,2)</f>
        <v>0</v>
      </c>
    </row>
    <row r="3270" spans="1:30" x14ac:dyDescent="0.35">
      <c r="A3270" s="31">
        <f>IF(ISBLANK(B3270),"",COUNTIF(B$2:B3270,B3270))-1</f>
        <v>83</v>
      </c>
      <c r="B3270" s="31">
        <v>32</v>
      </c>
      <c r="C3270" s="10">
        <f>VLOOKUP($A3270,Database!$A:$Y,7,FALSE)</f>
        <v>46205.875</v>
      </c>
      <c r="D3270" s="31" t="str">
        <f>VLOOKUP(Pronostics!$B3270,Setup_MPP!$A:$G,3,FALSE)</f>
        <v>Joueur32</v>
      </c>
      <c r="E3270" s="31" t="str">
        <f>VLOOKUP(Pronostics!$B3270,Setup_MPP!$A:$G,2,FALSE)</f>
        <v>Joueur32</v>
      </c>
      <c r="F3270" s="31" t="str">
        <f>VLOOKUP($B3270,Setup_MPP!$A:$E,4,FALSE)</f>
        <v>#D5D5D5</v>
      </c>
      <c r="G3270" s="31" t="str">
        <f>VLOOKUP($B3270,Setup_MPP!$A:$E,5,FALSE)</f>
        <v>#727272</v>
      </c>
      <c r="H3270" s="31" t="str">
        <f>IFERROR(IF(AND(A3270&gt;=1,A3270&lt;=104),VLOOKUP($A3270,Location!$A:$J,6,FALSE),IF(A3270=0,"Avant l'ouverture",IF(OR(A3270=105,A3270=106),"Bonus"))),"")</f>
        <v>1/16 Finale</v>
      </c>
      <c r="I3270" s="31" t="str">
        <f>IF(LEFT(H3270,4)="Tour",VLOOKUP(A3270,Database!$A:$C,3,FALSE),"")</f>
        <v/>
      </c>
      <c r="J3270" s="31" t="str">
        <f>VLOOKUP($A3270,Location!$A:$J,7,FALSE)</f>
        <v>TBD</v>
      </c>
      <c r="K3270" s="31" t="str">
        <f>IFERROR(VLOOKUP(J3270,Setup_Team!$B:$C,2,FALSE), "TDB")</f>
        <v>TDB</v>
      </c>
      <c r="L3270" s="31" t="str">
        <f>VLOOKUP($A3270,Location!$A:$J,8,FALSE)</f>
        <v>TBD</v>
      </c>
      <c r="M3270" s="31" t="str">
        <f>IFERROR(VLOOKUP(L3270,Setup_Team!$B:$C,2,FALSE), "TDB")</f>
        <v>TDB</v>
      </c>
      <c r="N3270" s="31" t="str">
        <f>VLOOKUP($A3270,Location!$A:$J,9,FALSE)</f>
        <v>Inglewood, Los Angeles, California</v>
      </c>
      <c r="O3270" s="31" t="str">
        <f>VLOOKUP($A3270,Location!$A:$J,10,FALSE)</f>
        <v>SoFi Stadium</v>
      </c>
      <c r="R3270" s="31">
        <v>0</v>
      </c>
      <c r="S3270" s="25">
        <f>VLOOKUP($A3270,Database!$A:$Y,10,FALSE)</f>
        <v>0</v>
      </c>
      <c r="T3270" s="25">
        <f>VLOOKUP($A3270,Database!$A:$Y,11,FALSE)</f>
        <v>0</v>
      </c>
      <c r="U3270" s="25">
        <f>VLOOKUP($A3270,Database!$A:$Y,12,FALSE)</f>
        <v>0</v>
      </c>
      <c r="V3270" s="25" t="str">
        <f>VLOOKUP(A3270,Database!A:M,13,FALSE)</f>
        <v>À venir</v>
      </c>
      <c r="W3270" s="25" t="str">
        <f>VLOOKUP($A3270,Database!$A:$Y,20,FALSE)</f>
        <v/>
      </c>
      <c r="X3270" s="25" t="str">
        <f>VLOOKUP($A3270,Database!$A:$Y,21,FALSE)</f>
        <v/>
      </c>
      <c r="Y3270" s="25" t="str">
        <f ca="1">IF(C3270&lt;NOW(),IF(AND(P3270&gt;Q3270,W3270&gt;X3270),S3270,IF(AND(P3270=Q3270,W3270=X3270),T3270,IF(AND(P3270&lt;Q3270,W3270&lt;X3270),U3270,0))),"")</f>
        <v/>
      </c>
      <c r="Z3270" s="25">
        <f>IF(AND(P3270=W3270,Q3270=X3270),1,0)</f>
        <v>1</v>
      </c>
      <c r="AA3270" s="25" t="str">
        <f>IF(Z3270=0,"",IF(ISBLANK(VLOOKUP(A3270,Database!A:AA,22,FALSE)),"",VLOOKUP(A3270,Database!A:AA,22,FALSE)))</f>
        <v>Exact</v>
      </c>
      <c r="AB3270" s="25">
        <f ca="1">IFERROR(IF(AND(Y3270&lt;&gt;"",OR(V3270="Terminé",V3270="En cours")),VLOOKUP(AA3270,Setup_ScoreExactBonus!A:D,4,FALSE),0),0)</f>
        <v>0</v>
      </c>
      <c r="AC3270" s="31" t="str">
        <f t="shared" ca="1" si="12"/>
        <v/>
      </c>
      <c r="AD3270" s="31">
        <f ca="1">SUMIFS(AC$2:AC3270,D$2:D3270,D3270)*IF(R3270=0,1,2)</f>
        <v>0</v>
      </c>
    </row>
    <row r="3271" spans="1:30" x14ac:dyDescent="0.35">
      <c r="A3271" s="31">
        <f>IF(ISBLANK(B3271),"",COUNTIF(B$2:B3271,B3271))-1</f>
        <v>83</v>
      </c>
      <c r="B3271" s="31">
        <v>33</v>
      </c>
      <c r="C3271" s="10">
        <f>VLOOKUP($A3271,Database!$A:$Y,7,FALSE)</f>
        <v>46205.875</v>
      </c>
      <c r="D3271" s="31" t="str">
        <f>VLOOKUP(Pronostics!$B3271,Setup_MPP!$A:$G,3,FALSE)</f>
        <v>Joueur33</v>
      </c>
      <c r="E3271" s="31" t="str">
        <f>VLOOKUP(Pronostics!$B3271,Setup_MPP!$A:$G,2,FALSE)</f>
        <v>Joueur33</v>
      </c>
      <c r="F3271" s="31" t="str">
        <f>VLOOKUP($B3271,Setup_MPP!$A:$E,4,FALSE)</f>
        <v>#D5D5D5</v>
      </c>
      <c r="G3271" s="31" t="str">
        <f>VLOOKUP($B3271,Setup_MPP!$A:$E,5,FALSE)</f>
        <v>#727272</v>
      </c>
      <c r="H3271" s="31" t="str">
        <f>IFERROR(IF(AND(A3271&gt;=1,A3271&lt;=104),VLOOKUP($A3271,Location!$A:$J,6,FALSE),IF(A3271=0,"Avant l'ouverture",IF(OR(A3271=105,A3271=106),"Bonus"))),"")</f>
        <v>1/16 Finale</v>
      </c>
      <c r="I3271" s="31" t="str">
        <f>IF(LEFT(H3271,4)="Tour",VLOOKUP(A3271,Database!$A:$C,3,FALSE),"")</f>
        <v/>
      </c>
      <c r="J3271" s="31" t="str">
        <f>VLOOKUP($A3271,Location!$A:$J,7,FALSE)</f>
        <v>TBD</v>
      </c>
      <c r="K3271" s="31" t="str">
        <f>IFERROR(VLOOKUP(J3271,Setup_Team!$B:$C,2,FALSE), "TDB")</f>
        <v>TDB</v>
      </c>
      <c r="L3271" s="31" t="str">
        <f>VLOOKUP($A3271,Location!$A:$J,8,FALSE)</f>
        <v>TBD</v>
      </c>
      <c r="M3271" s="31" t="str">
        <f>IFERROR(VLOOKUP(L3271,Setup_Team!$B:$C,2,FALSE), "TDB")</f>
        <v>TDB</v>
      </c>
      <c r="N3271" s="31" t="str">
        <f>VLOOKUP($A3271,Location!$A:$J,9,FALSE)</f>
        <v>Inglewood, Los Angeles, California</v>
      </c>
      <c r="O3271" s="31" t="str">
        <f>VLOOKUP($A3271,Location!$A:$J,10,FALSE)</f>
        <v>SoFi Stadium</v>
      </c>
      <c r="R3271" s="31">
        <v>0</v>
      </c>
      <c r="S3271" s="25">
        <f>VLOOKUP($A3271,Database!$A:$Y,10,FALSE)</f>
        <v>0</v>
      </c>
      <c r="T3271" s="25">
        <f>VLOOKUP($A3271,Database!$A:$Y,11,FALSE)</f>
        <v>0</v>
      </c>
      <c r="U3271" s="25">
        <f>VLOOKUP($A3271,Database!$A:$Y,12,FALSE)</f>
        <v>0</v>
      </c>
      <c r="V3271" s="25" t="str">
        <f>VLOOKUP(A3271,Database!A:M,13,FALSE)</f>
        <v>À venir</v>
      </c>
      <c r="W3271" s="25" t="str">
        <f>VLOOKUP($A3271,Database!$A:$Y,20,FALSE)</f>
        <v/>
      </c>
      <c r="X3271" s="25" t="str">
        <f>VLOOKUP($A3271,Database!$A:$Y,21,FALSE)</f>
        <v/>
      </c>
      <c r="Y3271" s="25" t="str">
        <f ca="1">IF(C3271&lt;NOW(),IF(AND(P3271&gt;Q3271,W3271&gt;X3271),S3271,IF(AND(P3271=Q3271,W3271=X3271),T3271,IF(AND(P3271&lt;Q3271,W3271&lt;X3271),U3271,0))),"")</f>
        <v/>
      </c>
      <c r="Z3271" s="25">
        <f>IF(AND(P3271=W3271,Q3271=X3271),1,0)</f>
        <v>1</v>
      </c>
      <c r="AA3271" s="25" t="str">
        <f>IF(Z3271=0,"",IF(ISBLANK(VLOOKUP(A3271,Database!A:AA,22,FALSE)),"",VLOOKUP(A3271,Database!A:AA,22,FALSE)))</f>
        <v>Exact</v>
      </c>
      <c r="AB3271" s="25">
        <f ca="1">IFERROR(IF(AND(Y3271&lt;&gt;"",OR(V3271="Terminé",V3271="En cours")),VLOOKUP(AA3271,Setup_ScoreExactBonus!A:D,4,FALSE),0),0)</f>
        <v>0</v>
      </c>
      <c r="AC3271" s="31" t="str">
        <f t="shared" ca="1" si="12"/>
        <v/>
      </c>
      <c r="AD3271" s="31">
        <f ca="1">SUMIFS(AC$2:AC3271,D$2:D3271,D3271)*IF(R3271=0,1,2)</f>
        <v>0</v>
      </c>
    </row>
    <row r="3272" spans="1:30" x14ac:dyDescent="0.35">
      <c r="A3272" s="31">
        <f>IF(ISBLANK(B3272),"",COUNTIF(B$2:B3272,B3272))-1</f>
        <v>83</v>
      </c>
      <c r="B3272" s="31">
        <v>34</v>
      </c>
      <c r="C3272" s="10">
        <f>VLOOKUP($A3272,Database!$A:$Y,7,FALSE)</f>
        <v>46205.875</v>
      </c>
      <c r="D3272" s="31" t="str">
        <f>VLOOKUP(Pronostics!$B3272,Setup_MPP!$A:$G,3,FALSE)</f>
        <v>Joueur34</v>
      </c>
      <c r="E3272" s="31" t="str">
        <f>VLOOKUP(Pronostics!$B3272,Setup_MPP!$A:$G,2,FALSE)</f>
        <v>Joueur34</v>
      </c>
      <c r="F3272" s="31" t="str">
        <f>VLOOKUP($B3272,Setup_MPP!$A:$E,4,FALSE)</f>
        <v>#D5D5D5</v>
      </c>
      <c r="G3272" s="31" t="str">
        <f>VLOOKUP($B3272,Setup_MPP!$A:$E,5,FALSE)</f>
        <v>#727272</v>
      </c>
      <c r="H3272" s="31" t="str">
        <f>IFERROR(IF(AND(A3272&gt;=1,A3272&lt;=104),VLOOKUP($A3272,Location!$A:$J,6,FALSE),IF(A3272=0,"Avant l'ouverture",IF(OR(A3272=105,A3272=106),"Bonus"))),"")</f>
        <v>1/16 Finale</v>
      </c>
      <c r="I3272" s="31" t="str">
        <f>IF(LEFT(H3272,4)="Tour",VLOOKUP(A3272,Database!$A:$C,3,FALSE),"")</f>
        <v/>
      </c>
      <c r="J3272" s="31" t="str">
        <f>VLOOKUP($A3272,Location!$A:$J,7,FALSE)</f>
        <v>TBD</v>
      </c>
      <c r="K3272" s="31" t="str">
        <f>IFERROR(VLOOKUP(J3272,Setup_Team!$B:$C,2,FALSE), "TDB")</f>
        <v>TDB</v>
      </c>
      <c r="L3272" s="31" t="str">
        <f>VLOOKUP($A3272,Location!$A:$J,8,FALSE)</f>
        <v>TBD</v>
      </c>
      <c r="M3272" s="31" t="str">
        <f>IFERROR(VLOOKUP(L3272,Setup_Team!$B:$C,2,FALSE), "TDB")</f>
        <v>TDB</v>
      </c>
      <c r="N3272" s="31" t="str">
        <f>VLOOKUP($A3272,Location!$A:$J,9,FALSE)</f>
        <v>Inglewood, Los Angeles, California</v>
      </c>
      <c r="O3272" s="31" t="str">
        <f>VLOOKUP($A3272,Location!$A:$J,10,FALSE)</f>
        <v>SoFi Stadium</v>
      </c>
      <c r="R3272" s="31">
        <v>0</v>
      </c>
      <c r="S3272" s="25">
        <f>VLOOKUP($A3272,Database!$A:$Y,10,FALSE)</f>
        <v>0</v>
      </c>
      <c r="T3272" s="25">
        <f>VLOOKUP($A3272,Database!$A:$Y,11,FALSE)</f>
        <v>0</v>
      </c>
      <c r="U3272" s="25">
        <f>VLOOKUP($A3272,Database!$A:$Y,12,FALSE)</f>
        <v>0</v>
      </c>
      <c r="V3272" s="25" t="str">
        <f>VLOOKUP(A3272,Database!A:M,13,FALSE)</f>
        <v>À venir</v>
      </c>
      <c r="W3272" s="25" t="str">
        <f>VLOOKUP($A3272,Database!$A:$Y,20,FALSE)</f>
        <v/>
      </c>
      <c r="X3272" s="25" t="str">
        <f>VLOOKUP($A3272,Database!$A:$Y,21,FALSE)</f>
        <v/>
      </c>
      <c r="Y3272" s="25" t="str">
        <f ca="1">IF(C3272&lt;NOW(),IF(AND(P3272&gt;Q3272,W3272&gt;X3272),S3272,IF(AND(P3272=Q3272,W3272=X3272),T3272,IF(AND(P3272&lt;Q3272,W3272&lt;X3272),U3272,0))),"")</f>
        <v/>
      </c>
      <c r="Z3272" s="25">
        <f>IF(AND(P3272=W3272,Q3272=X3272),1,0)</f>
        <v>1</v>
      </c>
      <c r="AA3272" s="25" t="str">
        <f>IF(Z3272=0,"",IF(ISBLANK(VLOOKUP(A3272,Database!A:AA,22,FALSE)),"",VLOOKUP(A3272,Database!A:AA,22,FALSE)))</f>
        <v>Exact</v>
      </c>
      <c r="AB3272" s="25">
        <f ca="1">IFERROR(IF(AND(Y3272&lt;&gt;"",OR(V3272="Terminé",V3272="En cours")),VLOOKUP(AA3272,Setup_ScoreExactBonus!A:D,4,FALSE),0),0)</f>
        <v>0</v>
      </c>
      <c r="AC3272" s="31" t="str">
        <f t="shared" ca="1" si="12"/>
        <v/>
      </c>
      <c r="AD3272" s="31">
        <f ca="1">SUMIFS(AC$2:AC3272,D$2:D3272,D3272)*IF(R3272=0,1,2)</f>
        <v>0</v>
      </c>
    </row>
    <row r="3273" spans="1:30" x14ac:dyDescent="0.35">
      <c r="A3273" s="31">
        <f>IF(ISBLANK(B3273),"",COUNTIF(B$2:B3273,B3273))-1</f>
        <v>83</v>
      </c>
      <c r="B3273" s="31">
        <v>35</v>
      </c>
      <c r="C3273" s="10">
        <f>VLOOKUP($A3273,Database!$A:$Y,7,FALSE)</f>
        <v>46205.875</v>
      </c>
      <c r="D3273" s="31" t="str">
        <f>VLOOKUP(Pronostics!$B3273,Setup_MPP!$A:$G,3,FALSE)</f>
        <v>Joueur35</v>
      </c>
      <c r="E3273" s="31" t="str">
        <f>VLOOKUP(Pronostics!$B3273,Setup_MPP!$A:$G,2,FALSE)</f>
        <v>Joueur35</v>
      </c>
      <c r="F3273" s="31" t="str">
        <f>VLOOKUP($B3273,Setup_MPP!$A:$E,4,FALSE)</f>
        <v>#D5D5D5</v>
      </c>
      <c r="G3273" s="31" t="str">
        <f>VLOOKUP($B3273,Setup_MPP!$A:$E,5,FALSE)</f>
        <v>#727272</v>
      </c>
      <c r="H3273" s="31" t="str">
        <f>IFERROR(IF(AND(A3273&gt;=1,A3273&lt;=104),VLOOKUP($A3273,Location!$A:$J,6,FALSE),IF(A3273=0,"Avant l'ouverture",IF(OR(A3273=105,A3273=106),"Bonus"))),"")</f>
        <v>1/16 Finale</v>
      </c>
      <c r="I3273" s="31" t="str">
        <f>IF(LEFT(H3273,4)="Tour",VLOOKUP(A3273,Database!$A:$C,3,FALSE),"")</f>
        <v/>
      </c>
      <c r="J3273" s="31" t="str">
        <f>VLOOKUP($A3273,Location!$A:$J,7,FALSE)</f>
        <v>TBD</v>
      </c>
      <c r="K3273" s="31" t="str">
        <f>IFERROR(VLOOKUP(J3273,Setup_Team!$B:$C,2,FALSE), "TDB")</f>
        <v>TDB</v>
      </c>
      <c r="L3273" s="31" t="str">
        <f>VLOOKUP($A3273,Location!$A:$J,8,FALSE)</f>
        <v>TBD</v>
      </c>
      <c r="M3273" s="31" t="str">
        <f>IFERROR(VLOOKUP(L3273,Setup_Team!$B:$C,2,FALSE), "TDB")</f>
        <v>TDB</v>
      </c>
      <c r="N3273" s="31" t="str">
        <f>VLOOKUP($A3273,Location!$A:$J,9,FALSE)</f>
        <v>Inglewood, Los Angeles, California</v>
      </c>
      <c r="O3273" s="31" t="str">
        <f>VLOOKUP($A3273,Location!$A:$J,10,FALSE)</f>
        <v>SoFi Stadium</v>
      </c>
      <c r="R3273" s="31">
        <v>0</v>
      </c>
      <c r="S3273" s="25">
        <f>VLOOKUP($A3273,Database!$A:$Y,10,FALSE)</f>
        <v>0</v>
      </c>
      <c r="T3273" s="25">
        <f>VLOOKUP($A3273,Database!$A:$Y,11,FALSE)</f>
        <v>0</v>
      </c>
      <c r="U3273" s="25">
        <f>VLOOKUP($A3273,Database!$A:$Y,12,FALSE)</f>
        <v>0</v>
      </c>
      <c r="V3273" s="25" t="str">
        <f>VLOOKUP(A3273,Database!A:M,13,FALSE)</f>
        <v>À venir</v>
      </c>
      <c r="W3273" s="25" t="str">
        <f>VLOOKUP($A3273,Database!$A:$Y,20,FALSE)</f>
        <v/>
      </c>
      <c r="X3273" s="25" t="str">
        <f>VLOOKUP($A3273,Database!$A:$Y,21,FALSE)</f>
        <v/>
      </c>
      <c r="Y3273" s="25" t="str">
        <f ca="1">IF(C3273&lt;NOW(),IF(AND(P3273&gt;Q3273,W3273&gt;X3273),S3273,IF(AND(P3273=Q3273,W3273=X3273),T3273,IF(AND(P3273&lt;Q3273,W3273&lt;X3273),U3273,0))),"")</f>
        <v/>
      </c>
      <c r="Z3273" s="25">
        <f>IF(AND(P3273=W3273,Q3273=X3273),1,0)</f>
        <v>1</v>
      </c>
      <c r="AA3273" s="25" t="str">
        <f>IF(Z3273=0,"",IF(ISBLANK(VLOOKUP(A3273,Database!A:AA,22,FALSE)),"",VLOOKUP(A3273,Database!A:AA,22,FALSE)))</f>
        <v>Exact</v>
      </c>
      <c r="AB3273" s="25">
        <f ca="1">IFERROR(IF(AND(Y3273&lt;&gt;"",OR(V3273="Terminé",V3273="En cours")),VLOOKUP(AA3273,Setup_ScoreExactBonus!A:D,4,FALSE),0),0)</f>
        <v>0</v>
      </c>
      <c r="AC3273" s="31" t="str">
        <f t="shared" ca="1" si="12"/>
        <v/>
      </c>
      <c r="AD3273" s="31">
        <f ca="1">SUMIFS(AC$2:AC3273,D$2:D3273,D3273)*IF(R3273=0,1,2)</f>
        <v>0</v>
      </c>
    </row>
    <row r="3274" spans="1:30" x14ac:dyDescent="0.35">
      <c r="A3274" s="31">
        <f>IF(ISBLANK(B3274),"",COUNTIF(B$2:B3274,B3274))-1</f>
        <v>83</v>
      </c>
      <c r="B3274" s="31">
        <v>36</v>
      </c>
      <c r="C3274" s="10">
        <f>VLOOKUP($A3274,Database!$A:$Y,7,FALSE)</f>
        <v>46205.875</v>
      </c>
      <c r="D3274" s="31" t="str">
        <f>VLOOKUP(Pronostics!$B3274,Setup_MPP!$A:$G,3,FALSE)</f>
        <v>Joueur36</v>
      </c>
      <c r="E3274" s="31" t="str">
        <f>VLOOKUP(Pronostics!$B3274,Setup_MPP!$A:$G,2,FALSE)</f>
        <v>Joueur36</v>
      </c>
      <c r="F3274" s="31" t="str">
        <f>VLOOKUP($B3274,Setup_MPP!$A:$E,4,FALSE)</f>
        <v>#D5D5D5</v>
      </c>
      <c r="G3274" s="31" t="str">
        <f>VLOOKUP($B3274,Setup_MPP!$A:$E,5,FALSE)</f>
        <v>#727272</v>
      </c>
      <c r="H3274" s="31" t="str">
        <f>IFERROR(IF(AND(A3274&gt;=1,A3274&lt;=104),VLOOKUP($A3274,Location!$A:$J,6,FALSE),IF(A3274=0,"Avant l'ouverture",IF(OR(A3274=105,A3274=106),"Bonus"))),"")</f>
        <v>1/16 Finale</v>
      </c>
      <c r="I3274" s="31" t="str">
        <f>IF(LEFT(H3274,4)="Tour",VLOOKUP(A3274,Database!$A:$C,3,FALSE),"")</f>
        <v/>
      </c>
      <c r="J3274" s="31" t="str">
        <f>VLOOKUP($A3274,Location!$A:$J,7,FALSE)</f>
        <v>TBD</v>
      </c>
      <c r="K3274" s="31" t="str">
        <f>IFERROR(VLOOKUP(J3274,Setup_Team!$B:$C,2,FALSE), "TDB")</f>
        <v>TDB</v>
      </c>
      <c r="L3274" s="31" t="str">
        <f>VLOOKUP($A3274,Location!$A:$J,8,FALSE)</f>
        <v>TBD</v>
      </c>
      <c r="M3274" s="31" t="str">
        <f>IFERROR(VLOOKUP(L3274,Setup_Team!$B:$C,2,FALSE), "TDB")</f>
        <v>TDB</v>
      </c>
      <c r="N3274" s="31" t="str">
        <f>VLOOKUP($A3274,Location!$A:$J,9,FALSE)</f>
        <v>Inglewood, Los Angeles, California</v>
      </c>
      <c r="O3274" s="31" t="str">
        <f>VLOOKUP($A3274,Location!$A:$J,10,FALSE)</f>
        <v>SoFi Stadium</v>
      </c>
      <c r="R3274" s="31">
        <v>0</v>
      </c>
      <c r="S3274" s="25">
        <f>VLOOKUP($A3274,Database!$A:$Y,10,FALSE)</f>
        <v>0</v>
      </c>
      <c r="T3274" s="25">
        <f>VLOOKUP($A3274,Database!$A:$Y,11,FALSE)</f>
        <v>0</v>
      </c>
      <c r="U3274" s="25">
        <f>VLOOKUP($A3274,Database!$A:$Y,12,FALSE)</f>
        <v>0</v>
      </c>
      <c r="V3274" s="25" t="str">
        <f>VLOOKUP(A3274,Database!A:M,13,FALSE)</f>
        <v>À venir</v>
      </c>
      <c r="W3274" s="25" t="str">
        <f>VLOOKUP($A3274,Database!$A:$Y,20,FALSE)</f>
        <v/>
      </c>
      <c r="X3274" s="25" t="str">
        <f>VLOOKUP($A3274,Database!$A:$Y,21,FALSE)</f>
        <v/>
      </c>
      <c r="Y3274" s="25" t="str">
        <f ca="1">IF(C3274&lt;NOW(),IF(AND(P3274&gt;Q3274,W3274&gt;X3274),S3274,IF(AND(P3274=Q3274,W3274=X3274),T3274,IF(AND(P3274&lt;Q3274,W3274&lt;X3274),U3274,0))),"")</f>
        <v/>
      </c>
      <c r="Z3274" s="25">
        <f>IF(AND(P3274=W3274,Q3274=X3274),1,0)</f>
        <v>1</v>
      </c>
      <c r="AA3274" s="25" t="str">
        <f>IF(Z3274=0,"",IF(ISBLANK(VLOOKUP(A3274,Database!A:AA,22,FALSE)),"",VLOOKUP(A3274,Database!A:AA,22,FALSE)))</f>
        <v>Exact</v>
      </c>
      <c r="AB3274" s="25">
        <f ca="1">IFERROR(IF(AND(Y3274&lt;&gt;"",OR(V3274="Terminé",V3274="En cours")),VLOOKUP(AA3274,Setup_ScoreExactBonus!A:D,4,FALSE),0),0)</f>
        <v>0</v>
      </c>
      <c r="AC3274" s="31" t="str">
        <f t="shared" ca="1" si="12"/>
        <v/>
      </c>
      <c r="AD3274" s="31">
        <f ca="1">SUMIFS(AC$2:AC3274,D$2:D3274,D3274)*IF(R3274=0,1,2)</f>
        <v>0</v>
      </c>
    </row>
    <row r="3275" spans="1:30" x14ac:dyDescent="0.35">
      <c r="A3275" s="31">
        <f>IF(ISBLANK(B3275),"",COUNTIF(B$2:B3275,B3275))-1</f>
        <v>83</v>
      </c>
      <c r="B3275" s="31">
        <v>37</v>
      </c>
      <c r="C3275" s="10">
        <f>VLOOKUP($A3275,Database!$A:$Y,7,FALSE)</f>
        <v>46205.875</v>
      </c>
      <c r="D3275" s="31" t="str">
        <f>VLOOKUP(Pronostics!$B3275,Setup_MPP!$A:$G,3,FALSE)</f>
        <v>Joueur37</v>
      </c>
      <c r="E3275" s="31" t="str">
        <f>VLOOKUP(Pronostics!$B3275,Setup_MPP!$A:$G,2,FALSE)</f>
        <v>Joueur37</v>
      </c>
      <c r="F3275" s="31" t="str">
        <f>VLOOKUP($B3275,Setup_MPP!$A:$E,4,FALSE)</f>
        <v>#D5D5D5</v>
      </c>
      <c r="G3275" s="31" t="str">
        <f>VLOOKUP($B3275,Setup_MPP!$A:$E,5,FALSE)</f>
        <v>#727272</v>
      </c>
      <c r="H3275" s="31" t="str">
        <f>IFERROR(IF(AND(A3275&gt;=1,A3275&lt;=104),VLOOKUP($A3275,Location!$A:$J,6,FALSE),IF(A3275=0,"Avant l'ouverture",IF(OR(A3275=105,A3275=106),"Bonus"))),"")</f>
        <v>1/16 Finale</v>
      </c>
      <c r="I3275" s="31" t="str">
        <f>IF(LEFT(H3275,4)="Tour",VLOOKUP(A3275,Database!$A:$C,3,FALSE),"")</f>
        <v/>
      </c>
      <c r="J3275" s="31" t="str">
        <f>VLOOKUP($A3275,Location!$A:$J,7,FALSE)</f>
        <v>TBD</v>
      </c>
      <c r="K3275" s="31" t="str">
        <f>IFERROR(VLOOKUP(J3275,Setup_Team!$B:$C,2,FALSE), "TDB")</f>
        <v>TDB</v>
      </c>
      <c r="L3275" s="31" t="str">
        <f>VLOOKUP($A3275,Location!$A:$J,8,FALSE)</f>
        <v>TBD</v>
      </c>
      <c r="M3275" s="31" t="str">
        <f>IFERROR(VLOOKUP(L3275,Setup_Team!$B:$C,2,FALSE), "TDB")</f>
        <v>TDB</v>
      </c>
      <c r="N3275" s="31" t="str">
        <f>VLOOKUP($A3275,Location!$A:$J,9,FALSE)</f>
        <v>Inglewood, Los Angeles, California</v>
      </c>
      <c r="O3275" s="31" t="str">
        <f>VLOOKUP($A3275,Location!$A:$J,10,FALSE)</f>
        <v>SoFi Stadium</v>
      </c>
      <c r="R3275" s="31">
        <v>0</v>
      </c>
      <c r="S3275" s="25">
        <f>VLOOKUP($A3275,Database!$A:$Y,10,FALSE)</f>
        <v>0</v>
      </c>
      <c r="T3275" s="25">
        <f>VLOOKUP($A3275,Database!$A:$Y,11,FALSE)</f>
        <v>0</v>
      </c>
      <c r="U3275" s="25">
        <f>VLOOKUP($A3275,Database!$A:$Y,12,FALSE)</f>
        <v>0</v>
      </c>
      <c r="V3275" s="25" t="str">
        <f>VLOOKUP(A3275,Database!A:M,13,FALSE)</f>
        <v>À venir</v>
      </c>
      <c r="W3275" s="25" t="str">
        <f>VLOOKUP($A3275,Database!$A:$Y,20,FALSE)</f>
        <v/>
      </c>
      <c r="X3275" s="25" t="str">
        <f>VLOOKUP($A3275,Database!$A:$Y,21,FALSE)</f>
        <v/>
      </c>
      <c r="Y3275" s="25" t="str">
        <f ca="1">IF(C3275&lt;NOW(),IF(AND(P3275&gt;Q3275,W3275&gt;X3275),S3275,IF(AND(P3275=Q3275,W3275=X3275),T3275,IF(AND(P3275&lt;Q3275,W3275&lt;X3275),U3275,0))),"")</f>
        <v/>
      </c>
      <c r="Z3275" s="25">
        <f>IF(AND(P3275=W3275,Q3275=X3275),1,0)</f>
        <v>1</v>
      </c>
      <c r="AA3275" s="25" t="str">
        <f>IF(Z3275=0,"",IF(ISBLANK(VLOOKUP(A3275,Database!A:AA,22,FALSE)),"",VLOOKUP(A3275,Database!A:AA,22,FALSE)))</f>
        <v>Exact</v>
      </c>
      <c r="AB3275" s="25">
        <f ca="1">IFERROR(IF(AND(Y3275&lt;&gt;"",OR(V3275="Terminé",V3275="En cours")),VLOOKUP(AA3275,Setup_ScoreExactBonus!A:D,4,FALSE),0),0)</f>
        <v>0</v>
      </c>
      <c r="AC3275" s="31" t="str">
        <f t="shared" ca="1" si="12"/>
        <v/>
      </c>
      <c r="AD3275" s="31">
        <f ca="1">SUMIFS(AC$2:AC3275,D$2:D3275,D3275)*IF(R3275=0,1,2)</f>
        <v>0</v>
      </c>
    </row>
    <row r="3276" spans="1:30" x14ac:dyDescent="0.35">
      <c r="A3276" s="31">
        <f>IF(ISBLANK(B3276),"",COUNTIF(B$2:B3276,B3276))-1</f>
        <v>83</v>
      </c>
      <c r="B3276" s="31">
        <v>38</v>
      </c>
      <c r="C3276" s="10">
        <f>VLOOKUP($A3276,Database!$A:$Y,7,FALSE)</f>
        <v>46205.875</v>
      </c>
      <c r="D3276" s="31" t="str">
        <f>VLOOKUP(Pronostics!$B3276,Setup_MPP!$A:$G,3,FALSE)</f>
        <v>Joueur38</v>
      </c>
      <c r="E3276" s="31" t="str">
        <f>VLOOKUP(Pronostics!$B3276,Setup_MPP!$A:$G,2,FALSE)</f>
        <v>Joueur38</v>
      </c>
      <c r="F3276" s="31" t="str">
        <f>VLOOKUP($B3276,Setup_MPP!$A:$E,4,FALSE)</f>
        <v>#D5D5D5</v>
      </c>
      <c r="G3276" s="31" t="str">
        <f>VLOOKUP($B3276,Setup_MPP!$A:$E,5,FALSE)</f>
        <v>#727272</v>
      </c>
      <c r="H3276" s="31" t="str">
        <f>IFERROR(IF(AND(A3276&gt;=1,A3276&lt;=104),VLOOKUP($A3276,Location!$A:$J,6,FALSE),IF(A3276=0,"Avant l'ouverture",IF(OR(A3276=105,A3276=106),"Bonus"))),"")</f>
        <v>1/16 Finale</v>
      </c>
      <c r="I3276" s="31" t="str">
        <f>IF(LEFT(H3276,4)="Tour",VLOOKUP(A3276,Database!$A:$C,3,FALSE),"")</f>
        <v/>
      </c>
      <c r="J3276" s="31" t="str">
        <f>VLOOKUP($A3276,Location!$A:$J,7,FALSE)</f>
        <v>TBD</v>
      </c>
      <c r="K3276" s="31" t="str">
        <f>IFERROR(VLOOKUP(J3276,Setup_Team!$B:$C,2,FALSE), "TDB")</f>
        <v>TDB</v>
      </c>
      <c r="L3276" s="31" t="str">
        <f>VLOOKUP($A3276,Location!$A:$J,8,FALSE)</f>
        <v>TBD</v>
      </c>
      <c r="M3276" s="31" t="str">
        <f>IFERROR(VLOOKUP(L3276,Setup_Team!$B:$C,2,FALSE), "TDB")</f>
        <v>TDB</v>
      </c>
      <c r="N3276" s="31" t="str">
        <f>VLOOKUP($A3276,Location!$A:$J,9,FALSE)</f>
        <v>Inglewood, Los Angeles, California</v>
      </c>
      <c r="O3276" s="31" t="str">
        <f>VLOOKUP($A3276,Location!$A:$J,10,FALSE)</f>
        <v>SoFi Stadium</v>
      </c>
      <c r="R3276" s="31">
        <v>0</v>
      </c>
      <c r="S3276" s="25">
        <f>VLOOKUP($A3276,Database!$A:$Y,10,FALSE)</f>
        <v>0</v>
      </c>
      <c r="T3276" s="25">
        <f>VLOOKUP($A3276,Database!$A:$Y,11,FALSE)</f>
        <v>0</v>
      </c>
      <c r="U3276" s="25">
        <f>VLOOKUP($A3276,Database!$A:$Y,12,FALSE)</f>
        <v>0</v>
      </c>
      <c r="V3276" s="25" t="str">
        <f>VLOOKUP(A3276,Database!A:M,13,FALSE)</f>
        <v>À venir</v>
      </c>
      <c r="W3276" s="25" t="str">
        <f>VLOOKUP($A3276,Database!$A:$Y,20,FALSE)</f>
        <v/>
      </c>
      <c r="X3276" s="25" t="str">
        <f>VLOOKUP($A3276,Database!$A:$Y,21,FALSE)</f>
        <v/>
      </c>
      <c r="Y3276" s="25" t="str">
        <f ca="1">IF(C3276&lt;NOW(),IF(AND(P3276&gt;Q3276,W3276&gt;X3276),S3276,IF(AND(P3276=Q3276,W3276=X3276),T3276,IF(AND(P3276&lt;Q3276,W3276&lt;X3276),U3276,0))),"")</f>
        <v/>
      </c>
      <c r="Z3276" s="25">
        <f>IF(AND(P3276=W3276,Q3276=X3276),1,0)</f>
        <v>1</v>
      </c>
      <c r="AA3276" s="25" t="str">
        <f>IF(Z3276=0,"",IF(ISBLANK(VLOOKUP(A3276,Database!A:AA,22,FALSE)),"",VLOOKUP(A3276,Database!A:AA,22,FALSE)))</f>
        <v>Exact</v>
      </c>
      <c r="AB3276" s="25">
        <f ca="1">IFERROR(IF(AND(Y3276&lt;&gt;"",OR(V3276="Terminé",V3276="En cours")),VLOOKUP(AA3276,Setup_ScoreExactBonus!A:D,4,FALSE),0),0)</f>
        <v>0</v>
      </c>
      <c r="AC3276" s="31" t="str">
        <f t="shared" ca="1" si="12"/>
        <v/>
      </c>
      <c r="AD3276" s="31">
        <f ca="1">SUMIFS(AC$2:AC3276,D$2:D3276,D3276)*IF(R3276=0,1,2)</f>
        <v>0</v>
      </c>
    </row>
    <row r="3277" spans="1:30" x14ac:dyDescent="0.35">
      <c r="A3277" s="31">
        <f>IF(ISBLANK(B3277),"",COUNTIF(B$2:B3277,B3277))-1</f>
        <v>83</v>
      </c>
      <c r="B3277" s="31">
        <v>39</v>
      </c>
      <c r="C3277" s="10">
        <f>VLOOKUP($A3277,Database!$A:$Y,7,FALSE)</f>
        <v>46205.875</v>
      </c>
      <c r="D3277" s="31" t="str">
        <f>VLOOKUP(Pronostics!$B3277,Setup_MPP!$A:$G,3,FALSE)</f>
        <v>Joueur39</v>
      </c>
      <c r="E3277" s="31" t="str">
        <f>VLOOKUP(Pronostics!$B3277,Setup_MPP!$A:$G,2,FALSE)</f>
        <v>Joueur39</v>
      </c>
      <c r="F3277" s="31" t="str">
        <f>VLOOKUP($B3277,Setup_MPP!$A:$E,4,FALSE)</f>
        <v>#D5D5D5</v>
      </c>
      <c r="G3277" s="31" t="str">
        <f>VLOOKUP($B3277,Setup_MPP!$A:$E,5,FALSE)</f>
        <v>#727272</v>
      </c>
      <c r="H3277" s="31" t="str">
        <f>IFERROR(IF(AND(A3277&gt;=1,A3277&lt;=104),VLOOKUP($A3277,Location!$A:$J,6,FALSE),IF(A3277=0,"Avant l'ouverture",IF(OR(A3277=105,A3277=106),"Bonus"))),"")</f>
        <v>1/16 Finale</v>
      </c>
      <c r="I3277" s="31" t="str">
        <f>IF(LEFT(H3277,4)="Tour",VLOOKUP(A3277,Database!$A:$C,3,FALSE),"")</f>
        <v/>
      </c>
      <c r="J3277" s="31" t="str">
        <f>VLOOKUP($A3277,Location!$A:$J,7,FALSE)</f>
        <v>TBD</v>
      </c>
      <c r="K3277" s="31" t="str">
        <f>IFERROR(VLOOKUP(J3277,Setup_Team!$B:$C,2,FALSE), "TDB")</f>
        <v>TDB</v>
      </c>
      <c r="L3277" s="31" t="str">
        <f>VLOOKUP($A3277,Location!$A:$J,8,FALSE)</f>
        <v>TBD</v>
      </c>
      <c r="M3277" s="31" t="str">
        <f>IFERROR(VLOOKUP(L3277,Setup_Team!$B:$C,2,FALSE), "TDB")</f>
        <v>TDB</v>
      </c>
      <c r="N3277" s="31" t="str">
        <f>VLOOKUP($A3277,Location!$A:$J,9,FALSE)</f>
        <v>Inglewood, Los Angeles, California</v>
      </c>
      <c r="O3277" s="31" t="str">
        <f>VLOOKUP($A3277,Location!$A:$J,10,FALSE)</f>
        <v>SoFi Stadium</v>
      </c>
      <c r="R3277" s="31">
        <v>0</v>
      </c>
      <c r="S3277" s="25">
        <f>VLOOKUP($A3277,Database!$A:$Y,10,FALSE)</f>
        <v>0</v>
      </c>
      <c r="T3277" s="25">
        <f>VLOOKUP($A3277,Database!$A:$Y,11,FALSE)</f>
        <v>0</v>
      </c>
      <c r="U3277" s="25">
        <f>VLOOKUP($A3277,Database!$A:$Y,12,FALSE)</f>
        <v>0</v>
      </c>
      <c r="V3277" s="25" t="str">
        <f>VLOOKUP(A3277,Database!A:M,13,FALSE)</f>
        <v>À venir</v>
      </c>
      <c r="W3277" s="25" t="str">
        <f>VLOOKUP($A3277,Database!$A:$Y,20,FALSE)</f>
        <v/>
      </c>
      <c r="X3277" s="25" t="str">
        <f>VLOOKUP($A3277,Database!$A:$Y,21,FALSE)</f>
        <v/>
      </c>
      <c r="Y3277" s="25" t="str">
        <f ca="1">IF(C3277&lt;NOW(),IF(AND(P3277&gt;Q3277,W3277&gt;X3277),S3277,IF(AND(P3277=Q3277,W3277=X3277),T3277,IF(AND(P3277&lt;Q3277,W3277&lt;X3277),U3277,0))),"")</f>
        <v/>
      </c>
      <c r="Z3277" s="25">
        <f>IF(AND(P3277=W3277,Q3277=X3277),1,0)</f>
        <v>1</v>
      </c>
      <c r="AA3277" s="25" t="str">
        <f>IF(Z3277=0,"",IF(ISBLANK(VLOOKUP(A3277,Database!A:AA,22,FALSE)),"",VLOOKUP(A3277,Database!A:AA,22,FALSE)))</f>
        <v>Exact</v>
      </c>
      <c r="AB3277" s="25">
        <f ca="1">IFERROR(IF(AND(Y3277&lt;&gt;"",OR(V3277="Terminé",V3277="En cours")),VLOOKUP(AA3277,Setup_ScoreExactBonus!A:D,4,FALSE),0),0)</f>
        <v>0</v>
      </c>
      <c r="AC3277" s="31" t="str">
        <f t="shared" ca="1" si="12"/>
        <v/>
      </c>
      <c r="AD3277" s="31">
        <f ca="1">SUMIFS(AC$2:AC3277,D$2:D3277,D3277)*IF(R3277=0,1,2)</f>
        <v>0</v>
      </c>
    </row>
    <row r="3278" spans="1:30" x14ac:dyDescent="0.35">
      <c r="A3278" s="31">
        <f>IF(ISBLANK(B3278),"",COUNTIF(B$2:B3278,B3278))-1</f>
        <v>84</v>
      </c>
      <c r="B3278" s="31">
        <v>1</v>
      </c>
      <c r="C3278" s="10">
        <f>VLOOKUP($A3278,Database!$A:$Y,7,FALSE)</f>
        <v>46206.041666666664</v>
      </c>
      <c r="D3278" s="31" t="str">
        <f>VLOOKUP(Pronostics!$B3278,Setup_MPP!$A:$G,3,FALSE)</f>
        <v>_Nicolas_LM_</v>
      </c>
      <c r="E3278" s="31" t="str">
        <f>VLOOKUP(Pronostics!$B3278,Setup_MPP!$A:$G,2,FALSE)</f>
        <v>Nicolas LE MOUEL</v>
      </c>
      <c r="F3278" s="31" t="str">
        <f>VLOOKUP($B3278,Setup_MPP!$A:$E,4,FALSE)</f>
        <v>#F7C79D</v>
      </c>
      <c r="G3278" s="31" t="str">
        <f>VLOOKUP($B3278,Setup_MPP!$A:$E,5,FALSE)</f>
        <v>#FFBE85</v>
      </c>
      <c r="H3278" s="31" t="str">
        <f>IFERROR(IF(AND(A3278&gt;=1,A3278&lt;=104),VLOOKUP($A3278,Location!$A:$J,6,FALSE),IF(A3278=0,"Avant l'ouverture",IF(OR(A3278=105,A3278=106),"Bonus"))),"")</f>
        <v>1/16 Finale</v>
      </c>
      <c r="I3278" s="31" t="str">
        <f>IF(LEFT(H3278,4)="Tour",VLOOKUP(A3278,Database!$A:$C,3,FALSE),"")</f>
        <v/>
      </c>
      <c r="J3278" s="31" t="str">
        <f>VLOOKUP($A3278,Location!$A:$J,7,FALSE)</f>
        <v>TBD</v>
      </c>
      <c r="K3278" s="31" t="str">
        <f>IFERROR(VLOOKUP(J3278,Setup_Team!$B:$C,2,FALSE), "TDB")</f>
        <v>TDB</v>
      </c>
      <c r="L3278" s="31" t="str">
        <f>VLOOKUP($A3278,Location!$A:$J,8,FALSE)</f>
        <v>TBD</v>
      </c>
      <c r="M3278" s="31" t="str">
        <f>IFERROR(VLOOKUP(L3278,Setup_Team!$B:$C,2,FALSE), "TDB")</f>
        <v>TDB</v>
      </c>
      <c r="N3278" s="31" t="str">
        <f>VLOOKUP($A3278,Location!$A:$J,9,FALSE)</f>
        <v>Toronto</v>
      </c>
      <c r="O3278" s="31" t="str">
        <f>VLOOKUP($A3278,Location!$A:$J,10,FALSE)</f>
        <v>BMO Field</v>
      </c>
      <c r="R3278" s="31">
        <v>0</v>
      </c>
      <c r="S3278" s="25">
        <f>VLOOKUP($A3278,Database!$A:$Y,10,FALSE)</f>
        <v>0</v>
      </c>
      <c r="T3278" s="25">
        <f>VLOOKUP($A3278,Database!$A:$Y,11,FALSE)</f>
        <v>0</v>
      </c>
      <c r="U3278" s="25">
        <f>VLOOKUP($A3278,Database!$A:$Y,12,FALSE)</f>
        <v>0</v>
      </c>
      <c r="V3278" s="25" t="str">
        <f>VLOOKUP(A3278,Database!A:M,13,FALSE)</f>
        <v>À venir</v>
      </c>
      <c r="W3278" s="25" t="str">
        <f>VLOOKUP($A3278,Database!$A:$Y,20,FALSE)</f>
        <v/>
      </c>
      <c r="X3278" s="25" t="str">
        <f>VLOOKUP($A3278,Database!$A:$Y,21,FALSE)</f>
        <v/>
      </c>
      <c r="Y3278" s="25" t="str">
        <f ca="1">IF(C3278&lt;NOW(),IF(AND(P3278&gt;Q3278,W3278&gt;X3278),S3278,IF(AND(P3278=Q3278,W3278=X3278),T3278,IF(AND(P3278&lt;Q3278,W3278&lt;X3278),U3278,0))),"")</f>
        <v/>
      </c>
      <c r="Z3278" s="25">
        <f>IF(AND(P3278=W3278,Q3278=X3278),1,0)</f>
        <v>1</v>
      </c>
      <c r="AA3278" s="25" t="str">
        <f>IF(Z3278=0,"",IF(ISBLANK(VLOOKUP(A3278,Database!A:AA,22,FALSE)),"",VLOOKUP(A3278,Database!A:AA,22,FALSE)))</f>
        <v>Exact</v>
      </c>
      <c r="AB3278" s="25">
        <f ca="1">IFERROR(IF(AND(Y3278&lt;&gt;"",OR(V3278="Terminé",V3278="En cours")),VLOOKUP(AA3278,Setup_ScoreExactBonus!A:D,4,FALSE),0),0)</f>
        <v>0</v>
      </c>
      <c r="AC3278" s="31" t="str">
        <f t="shared" ca="1" si="12"/>
        <v/>
      </c>
      <c r="AD3278" s="31">
        <f ca="1">SUMIFS(AC$2:AC3278,D$2:D3278,D3278)*IF(R3278=0,1,2)</f>
        <v>0</v>
      </c>
    </row>
    <row r="3279" spans="1:30" x14ac:dyDescent="0.35">
      <c r="A3279" s="31">
        <f>IF(ISBLANK(B3279),"",COUNTIF(B$2:B3279,B3279))-1</f>
        <v>84</v>
      </c>
      <c r="B3279" s="31">
        <v>2</v>
      </c>
      <c r="C3279" s="10">
        <f>VLOOKUP($A3279,Database!$A:$Y,7,FALSE)</f>
        <v>46206.041666666664</v>
      </c>
      <c r="D3279" s="31" t="str">
        <f>VLOOKUP(Pronostics!$B3279,Setup_MPP!$A:$G,3,FALSE)</f>
        <v>leaelaz</v>
      </c>
      <c r="E3279" s="31" t="str">
        <f>VLOOKUP(Pronostics!$B3279,Setup_MPP!$A:$G,2,FALSE)</f>
        <v>Léa EL ASERY</v>
      </c>
      <c r="F3279" s="31" t="str">
        <f>VLOOKUP($B3279,Setup_MPP!$A:$E,4,FALSE)</f>
        <v>#FFBEBE</v>
      </c>
      <c r="G3279" s="31" t="str">
        <f>VLOOKUP($B3279,Setup_MPP!$A:$E,5,FALSE)</f>
        <v>#DF6868</v>
      </c>
      <c r="H3279" s="31" t="str">
        <f>IFERROR(IF(AND(A3279&gt;=1,A3279&lt;=104),VLOOKUP($A3279,Location!$A:$J,6,FALSE),IF(A3279=0,"Avant l'ouverture",IF(OR(A3279=105,A3279=106),"Bonus"))),"")</f>
        <v>1/16 Finale</v>
      </c>
      <c r="I3279" s="31" t="str">
        <f>IF(LEFT(H3279,4)="Tour",VLOOKUP(A3279,Database!$A:$C,3,FALSE),"")</f>
        <v/>
      </c>
      <c r="J3279" s="31" t="str">
        <f>VLOOKUP($A3279,Location!$A:$J,7,FALSE)</f>
        <v>TBD</v>
      </c>
      <c r="K3279" s="31" t="str">
        <f>IFERROR(VLOOKUP(J3279,Setup_Team!$B:$C,2,FALSE), "TDB")</f>
        <v>TDB</v>
      </c>
      <c r="L3279" s="31" t="str">
        <f>VLOOKUP($A3279,Location!$A:$J,8,FALSE)</f>
        <v>TBD</v>
      </c>
      <c r="M3279" s="31" t="str">
        <f>IFERROR(VLOOKUP(L3279,Setup_Team!$B:$C,2,FALSE), "TDB")</f>
        <v>TDB</v>
      </c>
      <c r="N3279" s="31" t="str">
        <f>VLOOKUP($A3279,Location!$A:$J,9,FALSE)</f>
        <v>Toronto</v>
      </c>
      <c r="O3279" s="31" t="str">
        <f>VLOOKUP($A3279,Location!$A:$J,10,FALSE)</f>
        <v>BMO Field</v>
      </c>
      <c r="R3279" s="31">
        <v>0</v>
      </c>
      <c r="S3279" s="25">
        <f>VLOOKUP($A3279,Database!$A:$Y,10,FALSE)</f>
        <v>0</v>
      </c>
      <c r="T3279" s="25">
        <f>VLOOKUP($A3279,Database!$A:$Y,11,FALSE)</f>
        <v>0</v>
      </c>
      <c r="U3279" s="25">
        <f>VLOOKUP($A3279,Database!$A:$Y,12,FALSE)</f>
        <v>0</v>
      </c>
      <c r="V3279" s="25" t="str">
        <f>VLOOKUP(A3279,Database!A:M,13,FALSE)</f>
        <v>À venir</v>
      </c>
      <c r="W3279" s="25" t="str">
        <f>VLOOKUP($A3279,Database!$A:$Y,20,FALSE)</f>
        <v/>
      </c>
      <c r="X3279" s="25" t="str">
        <f>VLOOKUP($A3279,Database!$A:$Y,21,FALSE)</f>
        <v/>
      </c>
      <c r="Y3279" s="25" t="str">
        <f ca="1">IF(C3279&lt;NOW(),IF(AND(P3279&gt;Q3279,W3279&gt;X3279),S3279,IF(AND(P3279=Q3279,W3279=X3279),T3279,IF(AND(P3279&lt;Q3279,W3279&lt;X3279),U3279,0))),"")</f>
        <v/>
      </c>
      <c r="Z3279" s="25">
        <f>IF(AND(P3279=W3279,Q3279=X3279),1,0)</f>
        <v>1</v>
      </c>
      <c r="AA3279" s="25" t="str">
        <f>IF(Z3279=0,"",IF(ISBLANK(VLOOKUP(A3279,Database!A:AA,22,FALSE)),"",VLOOKUP(A3279,Database!A:AA,22,FALSE)))</f>
        <v>Exact</v>
      </c>
      <c r="AB3279" s="25">
        <f ca="1">IFERROR(IF(AND(Y3279&lt;&gt;"",OR(V3279="Terminé",V3279="En cours")),VLOOKUP(AA3279,Setup_ScoreExactBonus!A:D,4,FALSE),0),0)</f>
        <v>0</v>
      </c>
      <c r="AC3279" s="31" t="str">
        <f t="shared" ca="1" si="12"/>
        <v/>
      </c>
      <c r="AD3279" s="31">
        <f ca="1">SUMIFS(AC$2:AC3279,D$2:D3279,D3279)*IF(R3279=0,1,2)</f>
        <v>0</v>
      </c>
    </row>
    <row r="3280" spans="1:30" x14ac:dyDescent="0.35">
      <c r="A3280" s="31">
        <f>IF(ISBLANK(B3280),"",COUNTIF(B$2:B3280,B3280))-1</f>
        <v>84</v>
      </c>
      <c r="B3280" s="31">
        <v>3</v>
      </c>
      <c r="C3280" s="10">
        <f>VLOOKUP($A3280,Database!$A:$Y,7,FALSE)</f>
        <v>46206.041666666664</v>
      </c>
      <c r="D3280" s="31" t="str">
        <f>VLOOKUP(Pronostics!$B3280,Setup_MPP!$A:$G,3,FALSE)</f>
        <v>PasMetalleux</v>
      </c>
      <c r="E3280" s="31" t="str">
        <f>VLOOKUP(Pronostics!$B3280,Setup_MPP!$A:$G,2,FALSE)</f>
        <v>Elwenn JOUBREL</v>
      </c>
      <c r="F3280" s="31" t="str">
        <f>VLOOKUP($B3280,Setup_MPP!$A:$E,4,FALSE)</f>
        <v>#F5C7FC</v>
      </c>
      <c r="G3280" s="31" t="str">
        <f>VLOOKUP($B3280,Setup_MPP!$A:$E,5,FALSE)</f>
        <v>#C489CF</v>
      </c>
      <c r="H3280" s="31" t="str">
        <f>IFERROR(IF(AND(A3280&gt;=1,A3280&lt;=104),VLOOKUP($A3280,Location!$A:$J,6,FALSE),IF(A3280=0,"Avant l'ouverture",IF(OR(A3280=105,A3280=106),"Bonus"))),"")</f>
        <v>1/16 Finale</v>
      </c>
      <c r="I3280" s="31" t="str">
        <f>IF(LEFT(H3280,4)="Tour",VLOOKUP(A3280,Database!$A:$C,3,FALSE),"")</f>
        <v/>
      </c>
      <c r="J3280" s="31" t="str">
        <f>VLOOKUP($A3280,Location!$A:$J,7,FALSE)</f>
        <v>TBD</v>
      </c>
      <c r="K3280" s="31" t="str">
        <f>IFERROR(VLOOKUP(J3280,Setup_Team!$B:$C,2,FALSE), "TDB")</f>
        <v>TDB</v>
      </c>
      <c r="L3280" s="31" t="str">
        <f>VLOOKUP($A3280,Location!$A:$J,8,FALSE)</f>
        <v>TBD</v>
      </c>
      <c r="M3280" s="31" t="str">
        <f>IFERROR(VLOOKUP(L3280,Setup_Team!$B:$C,2,FALSE), "TDB")</f>
        <v>TDB</v>
      </c>
      <c r="N3280" s="31" t="str">
        <f>VLOOKUP($A3280,Location!$A:$J,9,FALSE)</f>
        <v>Toronto</v>
      </c>
      <c r="O3280" s="31" t="str">
        <f>VLOOKUP($A3280,Location!$A:$J,10,FALSE)</f>
        <v>BMO Field</v>
      </c>
      <c r="R3280" s="31">
        <v>0</v>
      </c>
      <c r="S3280" s="25">
        <f>VLOOKUP($A3280,Database!$A:$Y,10,FALSE)</f>
        <v>0</v>
      </c>
      <c r="T3280" s="25">
        <f>VLOOKUP($A3280,Database!$A:$Y,11,FALSE)</f>
        <v>0</v>
      </c>
      <c r="U3280" s="25">
        <f>VLOOKUP($A3280,Database!$A:$Y,12,FALSE)</f>
        <v>0</v>
      </c>
      <c r="V3280" s="25" t="str">
        <f>VLOOKUP(A3280,Database!A:M,13,FALSE)</f>
        <v>À venir</v>
      </c>
      <c r="W3280" s="25" t="str">
        <f>VLOOKUP($A3280,Database!$A:$Y,20,FALSE)</f>
        <v/>
      </c>
      <c r="X3280" s="25" t="str">
        <f>VLOOKUP($A3280,Database!$A:$Y,21,FALSE)</f>
        <v/>
      </c>
      <c r="Y3280" s="25" t="str">
        <f ca="1">IF(C3280&lt;NOW(),IF(AND(P3280&gt;Q3280,W3280&gt;X3280),S3280,IF(AND(P3280=Q3280,W3280=X3280),T3280,IF(AND(P3280&lt;Q3280,W3280&lt;X3280),U3280,0))),"")</f>
        <v/>
      </c>
      <c r="Z3280" s="25">
        <f>IF(AND(P3280=W3280,Q3280=X3280),1,0)</f>
        <v>1</v>
      </c>
      <c r="AA3280" s="25" t="str">
        <f>IF(Z3280=0,"",IF(ISBLANK(VLOOKUP(A3280,Database!A:AA,22,FALSE)),"",VLOOKUP(A3280,Database!A:AA,22,FALSE)))</f>
        <v>Exact</v>
      </c>
      <c r="AB3280" s="25">
        <f ca="1">IFERROR(IF(AND(Y3280&lt;&gt;"",OR(V3280="Terminé",V3280="En cours")),VLOOKUP(AA3280,Setup_ScoreExactBonus!A:D,4,FALSE),0),0)</f>
        <v>0</v>
      </c>
      <c r="AC3280" s="31" t="str">
        <f t="shared" ca="1" si="12"/>
        <v/>
      </c>
      <c r="AD3280" s="31">
        <f ca="1">SUMIFS(AC$2:AC3280,D$2:D3280,D3280)*IF(R3280=0,1,2)</f>
        <v>0</v>
      </c>
    </row>
    <row r="3281" spans="1:30" x14ac:dyDescent="0.35">
      <c r="A3281" s="31">
        <f>IF(ISBLANK(B3281),"",COUNTIF(B$2:B3281,B3281))-1</f>
        <v>84</v>
      </c>
      <c r="B3281" s="31">
        <v>4</v>
      </c>
      <c r="C3281" s="10">
        <f>VLOOKUP($A3281,Database!$A:$Y,7,FALSE)</f>
        <v>46206.041666666664</v>
      </c>
      <c r="D3281" s="31" t="str">
        <f>VLOOKUP(Pronostics!$B3281,Setup_MPP!$A:$G,3,FALSE)</f>
        <v>Popo444</v>
      </c>
      <c r="E3281" s="31" t="str">
        <f>VLOOKUP(Pronostics!$B3281,Setup_MPP!$A:$G,2,FALSE)</f>
        <v>Pauline OLIVIER</v>
      </c>
      <c r="F3281" s="31" t="str">
        <f>VLOOKUP($B3281,Setup_MPP!$A:$E,4,FALSE)</f>
        <v>#A5EA7F</v>
      </c>
      <c r="G3281" s="31" t="str">
        <f>VLOOKUP($B3281,Setup_MPP!$A:$E,5,FALSE)</f>
        <v>#80C65A</v>
      </c>
      <c r="H3281" s="31" t="str">
        <f>IFERROR(IF(AND(A3281&gt;=1,A3281&lt;=104),VLOOKUP($A3281,Location!$A:$J,6,FALSE),IF(A3281=0,"Avant l'ouverture",IF(OR(A3281=105,A3281=106),"Bonus"))),"")</f>
        <v>1/16 Finale</v>
      </c>
      <c r="I3281" s="31" t="str">
        <f>IF(LEFT(H3281,4)="Tour",VLOOKUP(A3281,Database!$A:$C,3,FALSE),"")</f>
        <v/>
      </c>
      <c r="J3281" s="31" t="str">
        <f>VLOOKUP($A3281,Location!$A:$J,7,FALSE)</f>
        <v>TBD</v>
      </c>
      <c r="K3281" s="31" t="str">
        <f>IFERROR(VLOOKUP(J3281,Setup_Team!$B:$C,2,FALSE), "TDB")</f>
        <v>TDB</v>
      </c>
      <c r="L3281" s="31" t="str">
        <f>VLOOKUP($A3281,Location!$A:$J,8,FALSE)</f>
        <v>TBD</v>
      </c>
      <c r="M3281" s="31" t="str">
        <f>IFERROR(VLOOKUP(L3281,Setup_Team!$B:$C,2,FALSE), "TDB")</f>
        <v>TDB</v>
      </c>
      <c r="N3281" s="31" t="str">
        <f>VLOOKUP($A3281,Location!$A:$J,9,FALSE)</f>
        <v>Toronto</v>
      </c>
      <c r="O3281" s="31" t="str">
        <f>VLOOKUP($A3281,Location!$A:$J,10,FALSE)</f>
        <v>BMO Field</v>
      </c>
      <c r="R3281" s="31">
        <v>0</v>
      </c>
      <c r="S3281" s="25">
        <f>VLOOKUP($A3281,Database!$A:$Y,10,FALSE)</f>
        <v>0</v>
      </c>
      <c r="T3281" s="25">
        <f>VLOOKUP($A3281,Database!$A:$Y,11,FALSE)</f>
        <v>0</v>
      </c>
      <c r="U3281" s="25">
        <f>VLOOKUP($A3281,Database!$A:$Y,12,FALSE)</f>
        <v>0</v>
      </c>
      <c r="V3281" s="25" t="str">
        <f>VLOOKUP(A3281,Database!A:M,13,FALSE)</f>
        <v>À venir</v>
      </c>
      <c r="W3281" s="25" t="str">
        <f>VLOOKUP($A3281,Database!$A:$Y,20,FALSE)</f>
        <v/>
      </c>
      <c r="X3281" s="25" t="str">
        <f>VLOOKUP($A3281,Database!$A:$Y,21,FALSE)</f>
        <v/>
      </c>
      <c r="Y3281" s="25" t="str">
        <f ca="1">IF(C3281&lt;NOW(),IF(AND(P3281&gt;Q3281,W3281&gt;X3281),S3281,IF(AND(P3281=Q3281,W3281=X3281),T3281,IF(AND(P3281&lt;Q3281,W3281&lt;X3281),U3281,0))),"")</f>
        <v/>
      </c>
      <c r="Z3281" s="25">
        <f>IF(AND(P3281=W3281,Q3281=X3281),1,0)</f>
        <v>1</v>
      </c>
      <c r="AA3281" s="25" t="str">
        <f>IF(Z3281=0,"",IF(ISBLANK(VLOOKUP(A3281,Database!A:AA,22,FALSE)),"",VLOOKUP(A3281,Database!A:AA,22,FALSE)))</f>
        <v>Exact</v>
      </c>
      <c r="AB3281" s="25">
        <f ca="1">IFERROR(IF(AND(Y3281&lt;&gt;"",OR(V3281="Terminé",V3281="En cours")),VLOOKUP(AA3281,Setup_ScoreExactBonus!A:D,4,FALSE),0),0)</f>
        <v>0</v>
      </c>
      <c r="AC3281" s="31" t="str">
        <f t="shared" ca="1" si="12"/>
        <v/>
      </c>
      <c r="AD3281" s="31">
        <f ca="1">SUMIFS(AC$2:AC3281,D$2:D3281,D3281)*IF(R3281=0,1,2)</f>
        <v>0</v>
      </c>
    </row>
    <row r="3282" spans="1:30" x14ac:dyDescent="0.35">
      <c r="A3282" s="31">
        <f>IF(ISBLANK(B3282),"",COUNTIF(B$2:B3282,B3282))-1</f>
        <v>84</v>
      </c>
      <c r="B3282" s="31">
        <v>5</v>
      </c>
      <c r="C3282" s="10">
        <f>VLOOKUP($A3282,Database!$A:$Y,7,FALSE)</f>
        <v>46206.041666666664</v>
      </c>
      <c r="D3282" s="31" t="str">
        <f>VLOOKUP(Pronostics!$B3282,Setup_MPP!$A:$G,3,FALSE)</f>
        <v>_Jujul</v>
      </c>
      <c r="E3282" s="31" t="str">
        <f>VLOOKUP(Pronostics!$B3282,Setup_MPP!$A:$G,2,FALSE)</f>
        <v>Julie BOISSIERE</v>
      </c>
      <c r="F3282" s="31" t="str">
        <f>VLOOKUP($B3282,Setup_MPP!$A:$E,4,FALSE)</f>
        <v>#D890FF</v>
      </c>
      <c r="G3282" s="31" t="str">
        <f>VLOOKUP($B3282,Setup_MPP!$A:$E,5,FALSE)</f>
        <v>#B750EF</v>
      </c>
      <c r="H3282" s="31" t="str">
        <f>IFERROR(IF(AND(A3282&gt;=1,A3282&lt;=104),VLOOKUP($A3282,Location!$A:$J,6,FALSE),IF(A3282=0,"Avant l'ouverture",IF(OR(A3282=105,A3282=106),"Bonus"))),"")</f>
        <v>1/16 Finale</v>
      </c>
      <c r="I3282" s="31" t="str">
        <f>IF(LEFT(H3282,4)="Tour",VLOOKUP(A3282,Database!$A:$C,3,FALSE),"")</f>
        <v/>
      </c>
      <c r="J3282" s="31" t="str">
        <f>VLOOKUP($A3282,Location!$A:$J,7,FALSE)</f>
        <v>TBD</v>
      </c>
      <c r="K3282" s="31" t="str">
        <f>IFERROR(VLOOKUP(J3282,Setup_Team!$B:$C,2,FALSE), "TDB")</f>
        <v>TDB</v>
      </c>
      <c r="L3282" s="31" t="str">
        <f>VLOOKUP($A3282,Location!$A:$J,8,FALSE)</f>
        <v>TBD</v>
      </c>
      <c r="M3282" s="31" t="str">
        <f>IFERROR(VLOOKUP(L3282,Setup_Team!$B:$C,2,FALSE), "TDB")</f>
        <v>TDB</v>
      </c>
      <c r="N3282" s="31" t="str">
        <f>VLOOKUP($A3282,Location!$A:$J,9,FALSE)</f>
        <v>Toronto</v>
      </c>
      <c r="O3282" s="31" t="str">
        <f>VLOOKUP($A3282,Location!$A:$J,10,FALSE)</f>
        <v>BMO Field</v>
      </c>
      <c r="R3282" s="31">
        <v>0</v>
      </c>
      <c r="S3282" s="25">
        <f>VLOOKUP($A3282,Database!$A:$Y,10,FALSE)</f>
        <v>0</v>
      </c>
      <c r="T3282" s="25">
        <f>VLOOKUP($A3282,Database!$A:$Y,11,FALSE)</f>
        <v>0</v>
      </c>
      <c r="U3282" s="25">
        <f>VLOOKUP($A3282,Database!$A:$Y,12,FALSE)</f>
        <v>0</v>
      </c>
      <c r="V3282" s="25" t="str">
        <f>VLOOKUP(A3282,Database!A:M,13,FALSE)</f>
        <v>À venir</v>
      </c>
      <c r="W3282" s="25" t="str">
        <f>VLOOKUP($A3282,Database!$A:$Y,20,FALSE)</f>
        <v/>
      </c>
      <c r="X3282" s="25" t="str">
        <f>VLOOKUP($A3282,Database!$A:$Y,21,FALSE)</f>
        <v/>
      </c>
      <c r="Y3282" s="25" t="str">
        <f ca="1">IF(C3282&lt;NOW(),IF(AND(P3282&gt;Q3282,W3282&gt;X3282),S3282,IF(AND(P3282=Q3282,W3282=X3282),T3282,IF(AND(P3282&lt;Q3282,W3282&lt;X3282),U3282,0))),"")</f>
        <v/>
      </c>
      <c r="Z3282" s="25">
        <f>IF(AND(P3282=W3282,Q3282=X3282),1,0)</f>
        <v>1</v>
      </c>
      <c r="AA3282" s="25" t="str">
        <f>IF(Z3282=0,"",IF(ISBLANK(VLOOKUP(A3282,Database!A:AA,22,FALSE)),"",VLOOKUP(A3282,Database!A:AA,22,FALSE)))</f>
        <v>Exact</v>
      </c>
      <c r="AB3282" s="25">
        <f ca="1">IFERROR(IF(AND(Y3282&lt;&gt;"",OR(V3282="Terminé",V3282="En cours")),VLOOKUP(AA3282,Setup_ScoreExactBonus!A:D,4,FALSE),0),0)</f>
        <v>0</v>
      </c>
      <c r="AC3282" s="31" t="str">
        <f t="shared" ca="1" si="12"/>
        <v/>
      </c>
      <c r="AD3282" s="31">
        <f ca="1">SUMIFS(AC$2:AC3282,D$2:D3282,D3282)*IF(R3282=0,1,2)</f>
        <v>0</v>
      </c>
    </row>
    <row r="3283" spans="1:30" x14ac:dyDescent="0.35">
      <c r="A3283" s="31">
        <f>IF(ISBLANK(B3283),"",COUNTIF(B$2:B3283,B3283))-1</f>
        <v>84</v>
      </c>
      <c r="B3283" s="31">
        <v>6</v>
      </c>
      <c r="C3283" s="10">
        <f>VLOOKUP($A3283,Database!$A:$Y,7,FALSE)</f>
        <v>46206.041666666664</v>
      </c>
      <c r="D3283" s="31" t="str">
        <f>VLOOKUP(Pronostics!$B3283,Setup_MPP!$A:$G,3,FALSE)</f>
        <v>Julay</v>
      </c>
      <c r="E3283" s="31" t="str">
        <f>VLOOKUP(Pronostics!$B3283,Setup_MPP!$A:$G,2,FALSE)</f>
        <v>Julie BOUCHARD</v>
      </c>
      <c r="F3283" s="31" t="str">
        <f>VLOOKUP($B3283,Setup_MPP!$A:$E,4,FALSE)</f>
        <v>#A6F7B1</v>
      </c>
      <c r="G3283" s="31" t="str">
        <f>VLOOKUP($B3283,Setup_MPP!$A:$E,5,FALSE)</f>
        <v>#6EC179</v>
      </c>
      <c r="H3283" s="31" t="str">
        <f>IFERROR(IF(AND(A3283&gt;=1,A3283&lt;=104),VLOOKUP($A3283,Location!$A:$J,6,FALSE),IF(A3283=0,"Avant l'ouverture",IF(OR(A3283=105,A3283=106),"Bonus"))),"")</f>
        <v>1/16 Finale</v>
      </c>
      <c r="I3283" s="31" t="str">
        <f>IF(LEFT(H3283,4)="Tour",VLOOKUP(A3283,Database!$A:$C,3,FALSE),"")</f>
        <v/>
      </c>
      <c r="J3283" s="31" t="str">
        <f>VLOOKUP($A3283,Location!$A:$J,7,FALSE)</f>
        <v>TBD</v>
      </c>
      <c r="K3283" s="31" t="str">
        <f>IFERROR(VLOOKUP(J3283,Setup_Team!$B:$C,2,FALSE), "TDB")</f>
        <v>TDB</v>
      </c>
      <c r="L3283" s="31" t="str">
        <f>VLOOKUP($A3283,Location!$A:$J,8,FALSE)</f>
        <v>TBD</v>
      </c>
      <c r="M3283" s="31" t="str">
        <f>IFERROR(VLOOKUP(L3283,Setup_Team!$B:$C,2,FALSE), "TDB")</f>
        <v>TDB</v>
      </c>
      <c r="N3283" s="31" t="str">
        <f>VLOOKUP($A3283,Location!$A:$J,9,FALSE)</f>
        <v>Toronto</v>
      </c>
      <c r="O3283" s="31" t="str">
        <f>VLOOKUP($A3283,Location!$A:$J,10,FALSE)</f>
        <v>BMO Field</v>
      </c>
      <c r="R3283" s="31">
        <v>0</v>
      </c>
      <c r="S3283" s="25">
        <f>VLOOKUP($A3283,Database!$A:$Y,10,FALSE)</f>
        <v>0</v>
      </c>
      <c r="T3283" s="25">
        <f>VLOOKUP($A3283,Database!$A:$Y,11,FALSE)</f>
        <v>0</v>
      </c>
      <c r="U3283" s="25">
        <f>VLOOKUP($A3283,Database!$A:$Y,12,FALSE)</f>
        <v>0</v>
      </c>
      <c r="V3283" s="25" t="str">
        <f>VLOOKUP(A3283,Database!A:M,13,FALSE)</f>
        <v>À venir</v>
      </c>
      <c r="W3283" s="25" t="str">
        <f>VLOOKUP($A3283,Database!$A:$Y,20,FALSE)</f>
        <v/>
      </c>
      <c r="X3283" s="25" t="str">
        <f>VLOOKUP($A3283,Database!$A:$Y,21,FALSE)</f>
        <v/>
      </c>
      <c r="Y3283" s="25" t="str">
        <f ca="1">IF(C3283&lt;NOW(),IF(AND(P3283&gt;Q3283,W3283&gt;X3283),S3283,IF(AND(P3283=Q3283,W3283=X3283),T3283,IF(AND(P3283&lt;Q3283,W3283&lt;X3283),U3283,0))),"")</f>
        <v/>
      </c>
      <c r="Z3283" s="25">
        <f>IF(AND(P3283=W3283,Q3283=X3283),1,0)</f>
        <v>1</v>
      </c>
      <c r="AA3283" s="25" t="str">
        <f>IF(Z3283=0,"",IF(ISBLANK(VLOOKUP(A3283,Database!A:AA,22,FALSE)),"",VLOOKUP(A3283,Database!A:AA,22,FALSE)))</f>
        <v>Exact</v>
      </c>
      <c r="AB3283" s="25">
        <f ca="1">IFERROR(IF(AND(Y3283&lt;&gt;"",OR(V3283="Terminé",V3283="En cours")),VLOOKUP(AA3283,Setup_ScoreExactBonus!A:D,4,FALSE),0),0)</f>
        <v>0</v>
      </c>
      <c r="AC3283" s="31" t="str">
        <f t="shared" ca="1" si="12"/>
        <v/>
      </c>
      <c r="AD3283" s="31">
        <f ca="1">SUMIFS(AC$2:AC3283,D$2:D3283,D3283)*IF(R3283=0,1,2)</f>
        <v>0</v>
      </c>
    </row>
    <row r="3284" spans="1:30" x14ac:dyDescent="0.35">
      <c r="A3284" s="31">
        <f>IF(ISBLANK(B3284),"",COUNTIF(B$2:B3284,B3284))-1</f>
        <v>84</v>
      </c>
      <c r="B3284" s="31">
        <v>7</v>
      </c>
      <c r="C3284" s="10">
        <f>VLOOKUP($A3284,Database!$A:$Y,7,FALSE)</f>
        <v>46206.041666666664</v>
      </c>
      <c r="D3284" s="31" t="str">
        <f>VLOOKUP(Pronostics!$B3284,Setup_MPP!$A:$G,3,FALSE)</f>
        <v>__Vince__</v>
      </c>
      <c r="E3284" s="31" t="str">
        <f>VLOOKUP(Pronostics!$B3284,Setup_MPP!$A:$G,2,FALSE)</f>
        <v>Vincent FRAYSSE</v>
      </c>
      <c r="F3284" s="31" t="str">
        <f>VLOOKUP($B3284,Setup_MPP!$A:$E,4,FALSE)</f>
        <v>#B2EAE8</v>
      </c>
      <c r="G3284" s="31" t="str">
        <f>VLOOKUP($B3284,Setup_MPP!$A:$E,5,FALSE)</f>
        <v>#6CB4B1</v>
      </c>
      <c r="H3284" s="31" t="str">
        <f>IFERROR(IF(AND(A3284&gt;=1,A3284&lt;=104),VLOOKUP($A3284,Location!$A:$J,6,FALSE),IF(A3284=0,"Avant l'ouverture",IF(OR(A3284=105,A3284=106),"Bonus"))),"")</f>
        <v>1/16 Finale</v>
      </c>
      <c r="I3284" s="31" t="str">
        <f>IF(LEFT(H3284,4)="Tour",VLOOKUP(A3284,Database!$A:$C,3,FALSE),"")</f>
        <v/>
      </c>
      <c r="J3284" s="31" t="str">
        <f>VLOOKUP($A3284,Location!$A:$J,7,FALSE)</f>
        <v>TBD</v>
      </c>
      <c r="K3284" s="31" t="str">
        <f>IFERROR(VLOOKUP(J3284,Setup_Team!$B:$C,2,FALSE), "TDB")</f>
        <v>TDB</v>
      </c>
      <c r="L3284" s="31" t="str">
        <f>VLOOKUP($A3284,Location!$A:$J,8,FALSE)</f>
        <v>TBD</v>
      </c>
      <c r="M3284" s="31" t="str">
        <f>IFERROR(VLOOKUP(L3284,Setup_Team!$B:$C,2,FALSE), "TDB")</f>
        <v>TDB</v>
      </c>
      <c r="N3284" s="31" t="str">
        <f>VLOOKUP($A3284,Location!$A:$J,9,FALSE)</f>
        <v>Toronto</v>
      </c>
      <c r="O3284" s="31" t="str">
        <f>VLOOKUP($A3284,Location!$A:$J,10,FALSE)</f>
        <v>BMO Field</v>
      </c>
      <c r="R3284" s="31">
        <v>0</v>
      </c>
      <c r="S3284" s="25">
        <f>VLOOKUP($A3284,Database!$A:$Y,10,FALSE)</f>
        <v>0</v>
      </c>
      <c r="T3284" s="25">
        <f>VLOOKUP($A3284,Database!$A:$Y,11,FALSE)</f>
        <v>0</v>
      </c>
      <c r="U3284" s="25">
        <f>VLOOKUP($A3284,Database!$A:$Y,12,FALSE)</f>
        <v>0</v>
      </c>
      <c r="V3284" s="25" t="str">
        <f>VLOOKUP(A3284,Database!A:M,13,FALSE)</f>
        <v>À venir</v>
      </c>
      <c r="W3284" s="25" t="str">
        <f>VLOOKUP($A3284,Database!$A:$Y,20,FALSE)</f>
        <v/>
      </c>
      <c r="X3284" s="25" t="str">
        <f>VLOOKUP($A3284,Database!$A:$Y,21,FALSE)</f>
        <v/>
      </c>
      <c r="Y3284" s="25" t="str">
        <f ca="1">IF(C3284&lt;NOW(),IF(AND(P3284&gt;Q3284,W3284&gt;X3284),S3284,IF(AND(P3284=Q3284,W3284=X3284),T3284,IF(AND(P3284&lt;Q3284,W3284&lt;X3284),U3284,0))),"")</f>
        <v/>
      </c>
      <c r="Z3284" s="25">
        <f>IF(AND(P3284=W3284,Q3284=X3284),1,0)</f>
        <v>1</v>
      </c>
      <c r="AA3284" s="25" t="str">
        <f>IF(Z3284=0,"",IF(ISBLANK(VLOOKUP(A3284,Database!A:AA,22,FALSE)),"",VLOOKUP(A3284,Database!A:AA,22,FALSE)))</f>
        <v>Exact</v>
      </c>
      <c r="AB3284" s="25">
        <f ca="1">IFERROR(IF(AND(Y3284&lt;&gt;"",OR(V3284="Terminé",V3284="En cours")),VLOOKUP(AA3284,Setup_ScoreExactBonus!A:D,4,FALSE),0),0)</f>
        <v>0</v>
      </c>
      <c r="AC3284" s="31" t="str">
        <f t="shared" ca="1" si="12"/>
        <v/>
      </c>
      <c r="AD3284" s="31">
        <f ca="1">SUMIFS(AC$2:AC3284,D$2:D3284,D3284)*IF(R3284=0,1,2)</f>
        <v>0</v>
      </c>
    </row>
    <row r="3285" spans="1:30" x14ac:dyDescent="0.35">
      <c r="A3285" s="31">
        <f>IF(ISBLANK(B3285),"",COUNTIF(B$2:B3285,B3285))-1</f>
        <v>84</v>
      </c>
      <c r="B3285" s="31">
        <v>8</v>
      </c>
      <c r="C3285" s="10">
        <f>VLOOKUP($A3285,Database!$A:$Y,7,FALSE)</f>
        <v>46206.041666666664</v>
      </c>
      <c r="D3285" s="31" t="str">
        <f>VLOOKUP(Pronostics!$B3285,Setup_MPP!$A:$G,3,FALSE)</f>
        <v>Louuiiis</v>
      </c>
      <c r="E3285" s="31" t="str">
        <f>VLOOKUP(Pronostics!$B3285,Setup_MPP!$A:$G,2,FALSE)</f>
        <v>Louis HARLE</v>
      </c>
      <c r="F3285" s="31" t="str">
        <f>VLOOKUP($B3285,Setup_MPP!$A:$E,4,FALSE)</f>
        <v>#EEF7B1</v>
      </c>
      <c r="G3285" s="31" t="str">
        <f>VLOOKUP($B3285,Setup_MPP!$A:$E,5,FALSE)</f>
        <v>#C1CB7D</v>
      </c>
      <c r="H3285" s="31" t="str">
        <f>IFERROR(IF(AND(A3285&gt;=1,A3285&lt;=104),VLOOKUP($A3285,Location!$A:$J,6,FALSE),IF(A3285=0,"Avant l'ouverture",IF(OR(A3285=105,A3285=106),"Bonus"))),"")</f>
        <v>1/16 Finale</v>
      </c>
      <c r="I3285" s="31" t="str">
        <f>IF(LEFT(H3285,4)="Tour",VLOOKUP(A3285,Database!$A:$C,3,FALSE),"")</f>
        <v/>
      </c>
      <c r="J3285" s="31" t="str">
        <f>VLOOKUP($A3285,Location!$A:$J,7,FALSE)</f>
        <v>TBD</v>
      </c>
      <c r="K3285" s="31" t="str">
        <f>IFERROR(VLOOKUP(J3285,Setup_Team!$B:$C,2,FALSE), "TDB")</f>
        <v>TDB</v>
      </c>
      <c r="L3285" s="31" t="str">
        <f>VLOOKUP($A3285,Location!$A:$J,8,FALSE)</f>
        <v>TBD</v>
      </c>
      <c r="M3285" s="31" t="str">
        <f>IFERROR(VLOOKUP(L3285,Setup_Team!$B:$C,2,FALSE), "TDB")</f>
        <v>TDB</v>
      </c>
      <c r="N3285" s="31" t="str">
        <f>VLOOKUP($A3285,Location!$A:$J,9,FALSE)</f>
        <v>Toronto</v>
      </c>
      <c r="O3285" s="31" t="str">
        <f>VLOOKUP($A3285,Location!$A:$J,10,FALSE)</f>
        <v>BMO Field</v>
      </c>
      <c r="R3285" s="31">
        <v>0</v>
      </c>
      <c r="S3285" s="25">
        <f>VLOOKUP($A3285,Database!$A:$Y,10,FALSE)</f>
        <v>0</v>
      </c>
      <c r="T3285" s="25">
        <f>VLOOKUP($A3285,Database!$A:$Y,11,FALSE)</f>
        <v>0</v>
      </c>
      <c r="U3285" s="25">
        <f>VLOOKUP($A3285,Database!$A:$Y,12,FALSE)</f>
        <v>0</v>
      </c>
      <c r="V3285" s="25" t="str">
        <f>VLOOKUP(A3285,Database!A:M,13,FALSE)</f>
        <v>À venir</v>
      </c>
      <c r="W3285" s="25" t="str">
        <f>VLOOKUP($A3285,Database!$A:$Y,20,FALSE)</f>
        <v/>
      </c>
      <c r="X3285" s="25" t="str">
        <f>VLOOKUP($A3285,Database!$A:$Y,21,FALSE)</f>
        <v/>
      </c>
      <c r="Y3285" s="25" t="str">
        <f ca="1">IF(C3285&lt;NOW(),IF(AND(P3285&gt;Q3285,W3285&gt;X3285),S3285,IF(AND(P3285=Q3285,W3285=X3285),T3285,IF(AND(P3285&lt;Q3285,W3285&lt;X3285),U3285,0))),"")</f>
        <v/>
      </c>
      <c r="Z3285" s="25">
        <f>IF(AND(P3285=W3285,Q3285=X3285),1,0)</f>
        <v>1</v>
      </c>
      <c r="AA3285" s="25" t="str">
        <f>IF(Z3285=0,"",IF(ISBLANK(VLOOKUP(A3285,Database!A:AA,22,FALSE)),"",VLOOKUP(A3285,Database!A:AA,22,FALSE)))</f>
        <v>Exact</v>
      </c>
      <c r="AB3285" s="25">
        <f ca="1">IFERROR(IF(AND(Y3285&lt;&gt;"",OR(V3285="Terminé",V3285="En cours")),VLOOKUP(AA3285,Setup_ScoreExactBonus!A:D,4,FALSE),0),0)</f>
        <v>0</v>
      </c>
      <c r="AC3285" s="31" t="str">
        <f t="shared" ca="1" si="12"/>
        <v/>
      </c>
      <c r="AD3285" s="31">
        <f ca="1">SUMIFS(AC$2:AC3285,D$2:D3285,D3285)*IF(R3285=0,1,2)</f>
        <v>0</v>
      </c>
    </row>
    <row r="3286" spans="1:30" x14ac:dyDescent="0.35">
      <c r="A3286" s="31">
        <f>IF(ISBLANK(B3286),"",COUNTIF(B$2:B3286,B3286))-1</f>
        <v>84</v>
      </c>
      <c r="B3286" s="31">
        <v>9</v>
      </c>
      <c r="C3286" s="10">
        <f>VLOOKUP($A3286,Database!$A:$Y,7,FALSE)</f>
        <v>46206.041666666664</v>
      </c>
      <c r="D3286" s="31" t="str">
        <f>VLOOKUP(Pronostics!$B3286,Setup_MPP!$A:$G,3,FALSE)</f>
        <v>Aurelien_dqp</v>
      </c>
      <c r="E3286" s="31" t="str">
        <f>VLOOKUP(Pronostics!$B3286,Setup_MPP!$A:$G,2,FALSE)</f>
        <v>Aurélien DE POULPIQUET</v>
      </c>
      <c r="F3286" s="31" t="str">
        <f>VLOOKUP($B3286,Setup_MPP!$A:$E,4,FALSE)</f>
        <v>#F4EA9D</v>
      </c>
      <c r="G3286" s="31" t="str">
        <f>VLOOKUP($B3286,Setup_MPP!$A:$E,5,FALSE)</f>
        <v>#D2C458</v>
      </c>
      <c r="H3286" s="31" t="str">
        <f>IFERROR(IF(AND(A3286&gt;=1,A3286&lt;=104),VLOOKUP($A3286,Location!$A:$J,6,FALSE),IF(A3286=0,"Avant l'ouverture",IF(OR(A3286=105,A3286=106),"Bonus"))),"")</f>
        <v>1/16 Finale</v>
      </c>
      <c r="I3286" s="31" t="str">
        <f>IF(LEFT(H3286,4)="Tour",VLOOKUP(A3286,Database!$A:$C,3,FALSE),"")</f>
        <v/>
      </c>
      <c r="J3286" s="31" t="str">
        <f>VLOOKUP($A3286,Location!$A:$J,7,FALSE)</f>
        <v>TBD</v>
      </c>
      <c r="K3286" s="31" t="str">
        <f>IFERROR(VLOOKUP(J3286,Setup_Team!$B:$C,2,FALSE), "TDB")</f>
        <v>TDB</v>
      </c>
      <c r="L3286" s="31" t="str">
        <f>VLOOKUP($A3286,Location!$A:$J,8,FALSE)</f>
        <v>TBD</v>
      </c>
      <c r="M3286" s="31" t="str">
        <f>IFERROR(VLOOKUP(L3286,Setup_Team!$B:$C,2,FALSE), "TDB")</f>
        <v>TDB</v>
      </c>
      <c r="N3286" s="31" t="str">
        <f>VLOOKUP($A3286,Location!$A:$J,9,FALSE)</f>
        <v>Toronto</v>
      </c>
      <c r="O3286" s="31" t="str">
        <f>VLOOKUP($A3286,Location!$A:$J,10,FALSE)</f>
        <v>BMO Field</v>
      </c>
      <c r="R3286" s="31">
        <v>0</v>
      </c>
      <c r="S3286" s="25">
        <f>VLOOKUP($A3286,Database!$A:$Y,10,FALSE)</f>
        <v>0</v>
      </c>
      <c r="T3286" s="25">
        <f>VLOOKUP($A3286,Database!$A:$Y,11,FALSE)</f>
        <v>0</v>
      </c>
      <c r="U3286" s="25">
        <f>VLOOKUP($A3286,Database!$A:$Y,12,FALSE)</f>
        <v>0</v>
      </c>
      <c r="V3286" s="25" t="str">
        <f>VLOOKUP(A3286,Database!A:M,13,FALSE)</f>
        <v>À venir</v>
      </c>
      <c r="W3286" s="25" t="str">
        <f>VLOOKUP($A3286,Database!$A:$Y,20,FALSE)</f>
        <v/>
      </c>
      <c r="X3286" s="25" t="str">
        <f>VLOOKUP($A3286,Database!$A:$Y,21,FALSE)</f>
        <v/>
      </c>
      <c r="Y3286" s="25" t="str">
        <f ca="1">IF(C3286&lt;NOW(),IF(AND(P3286&gt;Q3286,W3286&gt;X3286),S3286,IF(AND(P3286=Q3286,W3286=X3286),T3286,IF(AND(P3286&lt;Q3286,W3286&lt;X3286),U3286,0))),"")</f>
        <v/>
      </c>
      <c r="Z3286" s="25">
        <f>IF(AND(P3286=W3286,Q3286=X3286),1,0)</f>
        <v>1</v>
      </c>
      <c r="AA3286" s="25" t="str">
        <f>IF(Z3286=0,"",IF(ISBLANK(VLOOKUP(A3286,Database!A:AA,22,FALSE)),"",VLOOKUP(A3286,Database!A:AA,22,FALSE)))</f>
        <v>Exact</v>
      </c>
      <c r="AB3286" s="25">
        <f ca="1">IFERROR(IF(AND(Y3286&lt;&gt;"",OR(V3286="Terminé",V3286="En cours")),VLOOKUP(AA3286,Setup_ScoreExactBonus!A:D,4,FALSE),0),0)</f>
        <v>0</v>
      </c>
      <c r="AC3286" s="31" t="str">
        <f t="shared" ca="1" si="12"/>
        <v/>
      </c>
      <c r="AD3286" s="31">
        <f ca="1">SUMIFS(AC$2:AC3286,D$2:D3286,D3286)*IF(R3286=0,1,2)</f>
        <v>0</v>
      </c>
    </row>
    <row r="3287" spans="1:30" x14ac:dyDescent="0.35">
      <c r="A3287" s="31">
        <f>IF(ISBLANK(B3287),"",COUNTIF(B$2:B3287,B3287))-1</f>
        <v>84</v>
      </c>
      <c r="B3287" s="31">
        <v>10</v>
      </c>
      <c r="C3287" s="10">
        <f>VLOOKUP($A3287,Database!$A:$Y,7,FALSE)</f>
        <v>46206.041666666664</v>
      </c>
      <c r="D3287" s="31" t="str">
        <f>VLOOKUP(Pronostics!$B3287,Setup_MPP!$A:$G,3,FALSE)</f>
        <v>RandomPaul</v>
      </c>
      <c r="E3287" s="31" t="str">
        <f>VLOOKUP(Pronostics!$B3287,Setup_MPP!$A:$G,2,FALSE)</f>
        <v>Paul MONTESINOS</v>
      </c>
      <c r="F3287" s="31" t="str">
        <f>VLOOKUP($B3287,Setup_MPP!$A:$E,4,FALSE)</f>
        <v>#C4B0FF</v>
      </c>
      <c r="G3287" s="31" t="str">
        <f>VLOOKUP($B3287,Setup_MPP!$A:$E,5,FALSE)</f>
        <v>#7F66C8</v>
      </c>
      <c r="H3287" s="31" t="str">
        <f>IFERROR(IF(AND(A3287&gt;=1,A3287&lt;=104),VLOOKUP($A3287,Location!$A:$J,6,FALSE),IF(A3287=0,"Avant l'ouverture",IF(OR(A3287=105,A3287=106),"Bonus"))),"")</f>
        <v>1/16 Finale</v>
      </c>
      <c r="I3287" s="31" t="str">
        <f>IF(LEFT(H3287,4)="Tour",VLOOKUP(A3287,Database!$A:$C,3,FALSE),"")</f>
        <v/>
      </c>
      <c r="J3287" s="31" t="str">
        <f>VLOOKUP($A3287,Location!$A:$J,7,FALSE)</f>
        <v>TBD</v>
      </c>
      <c r="K3287" s="31" t="str">
        <f>IFERROR(VLOOKUP(J3287,Setup_Team!$B:$C,2,FALSE), "TDB")</f>
        <v>TDB</v>
      </c>
      <c r="L3287" s="31" t="str">
        <f>VLOOKUP($A3287,Location!$A:$J,8,FALSE)</f>
        <v>TBD</v>
      </c>
      <c r="M3287" s="31" t="str">
        <f>IFERROR(VLOOKUP(L3287,Setup_Team!$B:$C,2,FALSE), "TDB")</f>
        <v>TDB</v>
      </c>
      <c r="N3287" s="31" t="str">
        <f>VLOOKUP($A3287,Location!$A:$J,9,FALSE)</f>
        <v>Toronto</v>
      </c>
      <c r="O3287" s="31" t="str">
        <f>VLOOKUP($A3287,Location!$A:$J,10,FALSE)</f>
        <v>BMO Field</v>
      </c>
      <c r="R3287" s="31">
        <v>0</v>
      </c>
      <c r="S3287" s="25">
        <f>VLOOKUP($A3287,Database!$A:$Y,10,FALSE)</f>
        <v>0</v>
      </c>
      <c r="T3287" s="25">
        <f>VLOOKUP($A3287,Database!$A:$Y,11,FALSE)</f>
        <v>0</v>
      </c>
      <c r="U3287" s="25">
        <f>VLOOKUP($A3287,Database!$A:$Y,12,FALSE)</f>
        <v>0</v>
      </c>
      <c r="V3287" s="25" t="str">
        <f>VLOOKUP(A3287,Database!A:M,13,FALSE)</f>
        <v>À venir</v>
      </c>
      <c r="W3287" s="25" t="str">
        <f>VLOOKUP($A3287,Database!$A:$Y,20,FALSE)</f>
        <v/>
      </c>
      <c r="X3287" s="25" t="str">
        <f>VLOOKUP($A3287,Database!$A:$Y,21,FALSE)</f>
        <v/>
      </c>
      <c r="Y3287" s="25" t="str">
        <f ca="1">IF(C3287&lt;NOW(),IF(AND(P3287&gt;Q3287,W3287&gt;X3287),S3287,IF(AND(P3287=Q3287,W3287=X3287),T3287,IF(AND(P3287&lt;Q3287,W3287&lt;X3287),U3287,0))),"")</f>
        <v/>
      </c>
      <c r="Z3287" s="25">
        <f>IF(AND(P3287=W3287,Q3287=X3287),1,0)</f>
        <v>1</v>
      </c>
      <c r="AA3287" s="25" t="str">
        <f>IF(Z3287=0,"",IF(ISBLANK(VLOOKUP(A3287,Database!A:AA,22,FALSE)),"",VLOOKUP(A3287,Database!A:AA,22,FALSE)))</f>
        <v>Exact</v>
      </c>
      <c r="AB3287" s="25">
        <f ca="1">IFERROR(IF(AND(Y3287&lt;&gt;"",OR(V3287="Terminé",V3287="En cours")),VLOOKUP(AA3287,Setup_ScoreExactBonus!A:D,4,FALSE),0),0)</f>
        <v>0</v>
      </c>
      <c r="AC3287" s="31" t="str">
        <f t="shared" ca="1" si="12"/>
        <v/>
      </c>
      <c r="AD3287" s="31">
        <f ca="1">SUMIFS(AC$2:AC3287,D$2:D3287,D3287)*IF(R3287=0,1,2)</f>
        <v>0</v>
      </c>
    </row>
    <row r="3288" spans="1:30" x14ac:dyDescent="0.35">
      <c r="A3288" s="31">
        <f>IF(ISBLANK(B3288),"",COUNTIF(B$2:B3288,B3288))-1</f>
        <v>84</v>
      </c>
      <c r="B3288" s="31">
        <v>11</v>
      </c>
      <c r="C3288" s="10">
        <f>VLOOKUP($A3288,Database!$A:$Y,7,FALSE)</f>
        <v>46206.041666666664</v>
      </c>
      <c r="D3288" s="31" t="str">
        <f>VLOOKUP(Pronostics!$B3288,Setup_MPP!$A:$G,3,FALSE)</f>
        <v>Kinsley#8SA6T</v>
      </c>
      <c r="E3288" s="31" t="str">
        <f>VLOOKUP(Pronostics!$B3288,Setup_MPP!$A:$G,2,FALSE)</f>
        <v>Kinsley ROQUE</v>
      </c>
      <c r="F3288" s="31" t="str">
        <f>VLOOKUP($B3288,Setup_MPP!$A:$E,4,FALSE)</f>
        <v>#CBEBBA</v>
      </c>
      <c r="G3288" s="31" t="str">
        <f>VLOOKUP($B3288,Setup_MPP!$A:$E,5,FALSE)</f>
        <v>#70BC6E</v>
      </c>
      <c r="H3288" s="31" t="str">
        <f>IFERROR(IF(AND(A3288&gt;=1,A3288&lt;=104),VLOOKUP($A3288,Location!$A:$J,6,FALSE),IF(A3288=0,"Avant l'ouverture",IF(OR(A3288=105,A3288=106),"Bonus"))),"")</f>
        <v>1/16 Finale</v>
      </c>
      <c r="I3288" s="31" t="str">
        <f>IF(LEFT(H3288,4)="Tour",VLOOKUP(A3288,Database!$A:$C,3,FALSE),"")</f>
        <v/>
      </c>
      <c r="J3288" s="31" t="str">
        <f>VLOOKUP($A3288,Location!$A:$J,7,FALSE)</f>
        <v>TBD</v>
      </c>
      <c r="K3288" s="31" t="str">
        <f>IFERROR(VLOOKUP(J3288,Setup_Team!$B:$C,2,FALSE), "TDB")</f>
        <v>TDB</v>
      </c>
      <c r="L3288" s="31" t="str">
        <f>VLOOKUP($A3288,Location!$A:$J,8,FALSE)</f>
        <v>TBD</v>
      </c>
      <c r="M3288" s="31" t="str">
        <f>IFERROR(VLOOKUP(L3288,Setup_Team!$B:$C,2,FALSE), "TDB")</f>
        <v>TDB</v>
      </c>
      <c r="N3288" s="31" t="str">
        <f>VLOOKUP($A3288,Location!$A:$J,9,FALSE)</f>
        <v>Toronto</v>
      </c>
      <c r="O3288" s="31" t="str">
        <f>VLOOKUP($A3288,Location!$A:$J,10,FALSE)</f>
        <v>BMO Field</v>
      </c>
      <c r="R3288" s="31">
        <v>0</v>
      </c>
      <c r="S3288" s="25">
        <f>VLOOKUP($A3288,Database!$A:$Y,10,FALSE)</f>
        <v>0</v>
      </c>
      <c r="T3288" s="25">
        <f>VLOOKUP($A3288,Database!$A:$Y,11,FALSE)</f>
        <v>0</v>
      </c>
      <c r="U3288" s="25">
        <f>VLOOKUP($A3288,Database!$A:$Y,12,FALSE)</f>
        <v>0</v>
      </c>
      <c r="V3288" s="25" t="str">
        <f>VLOOKUP(A3288,Database!A:M,13,FALSE)</f>
        <v>À venir</v>
      </c>
      <c r="W3288" s="25" t="str">
        <f>VLOOKUP($A3288,Database!$A:$Y,20,FALSE)</f>
        <v/>
      </c>
      <c r="X3288" s="25" t="str">
        <f>VLOOKUP($A3288,Database!$A:$Y,21,FALSE)</f>
        <v/>
      </c>
      <c r="Y3288" s="25" t="str">
        <f ca="1">IF(C3288&lt;NOW(),IF(AND(P3288&gt;Q3288,W3288&gt;X3288),S3288,IF(AND(P3288=Q3288,W3288=X3288),T3288,IF(AND(P3288&lt;Q3288,W3288&lt;X3288),U3288,0))),"")</f>
        <v/>
      </c>
      <c r="Z3288" s="25">
        <f>IF(AND(P3288=W3288,Q3288=X3288),1,0)</f>
        <v>1</v>
      </c>
      <c r="AA3288" s="25" t="str">
        <f>IF(Z3288=0,"",IF(ISBLANK(VLOOKUP(A3288,Database!A:AA,22,FALSE)),"",VLOOKUP(A3288,Database!A:AA,22,FALSE)))</f>
        <v>Exact</v>
      </c>
      <c r="AB3288" s="25">
        <f ca="1">IFERROR(IF(AND(Y3288&lt;&gt;"",OR(V3288="Terminé",V3288="En cours")),VLOOKUP(AA3288,Setup_ScoreExactBonus!A:D,4,FALSE),0),0)</f>
        <v>0</v>
      </c>
      <c r="AC3288" s="31" t="str">
        <f t="shared" ca="1" si="12"/>
        <v/>
      </c>
      <c r="AD3288" s="31">
        <f ca="1">SUMIFS(AC$2:AC3288,D$2:D3288,D3288)*IF(R3288=0,1,2)</f>
        <v>0</v>
      </c>
    </row>
    <row r="3289" spans="1:30" x14ac:dyDescent="0.35">
      <c r="A3289" s="31">
        <f>IF(ISBLANK(B3289),"",COUNTIF(B$2:B3289,B3289))-1</f>
        <v>84</v>
      </c>
      <c r="B3289" s="31">
        <v>12</v>
      </c>
      <c r="C3289" s="10">
        <f>VLOOKUP($A3289,Database!$A:$Y,7,FALSE)</f>
        <v>46206.041666666664</v>
      </c>
      <c r="D3289" s="31" t="str">
        <f>VLOOKUP(Pronostics!$B3289,Setup_MPP!$A:$G,3,FALSE)</f>
        <v>Jaouad1</v>
      </c>
      <c r="E3289" s="31" t="str">
        <f>VLOOKUP(Pronostics!$B3289,Setup_MPP!$A:$G,2,FALSE)</f>
        <v>Jaouad SETTI</v>
      </c>
      <c r="F3289" s="31" t="str">
        <f>VLOOKUP($B3289,Setup_MPP!$A:$E,4,FALSE)</f>
        <v>#C2D4FF</v>
      </c>
      <c r="G3289" s="31" t="str">
        <f>VLOOKUP($B3289,Setup_MPP!$A:$E,5,FALSE)</f>
        <v>#6586D5</v>
      </c>
      <c r="H3289" s="31" t="str">
        <f>IFERROR(IF(AND(A3289&gt;=1,A3289&lt;=104),VLOOKUP($A3289,Location!$A:$J,6,FALSE),IF(A3289=0,"Avant l'ouverture",IF(OR(A3289=105,A3289=106),"Bonus"))),"")</f>
        <v>1/16 Finale</v>
      </c>
      <c r="I3289" s="31" t="str">
        <f>IF(LEFT(H3289,4)="Tour",VLOOKUP(A3289,Database!$A:$C,3,FALSE),"")</f>
        <v/>
      </c>
      <c r="J3289" s="31" t="str">
        <f>VLOOKUP($A3289,Location!$A:$J,7,FALSE)</f>
        <v>TBD</v>
      </c>
      <c r="K3289" s="31" t="str">
        <f>IFERROR(VLOOKUP(J3289,Setup_Team!$B:$C,2,FALSE), "TDB")</f>
        <v>TDB</v>
      </c>
      <c r="L3289" s="31" t="str">
        <f>VLOOKUP($A3289,Location!$A:$J,8,FALSE)</f>
        <v>TBD</v>
      </c>
      <c r="M3289" s="31" t="str">
        <f>IFERROR(VLOOKUP(L3289,Setup_Team!$B:$C,2,FALSE), "TDB")</f>
        <v>TDB</v>
      </c>
      <c r="N3289" s="31" t="str">
        <f>VLOOKUP($A3289,Location!$A:$J,9,FALSE)</f>
        <v>Toronto</v>
      </c>
      <c r="O3289" s="31" t="str">
        <f>VLOOKUP($A3289,Location!$A:$J,10,FALSE)</f>
        <v>BMO Field</v>
      </c>
      <c r="R3289" s="31">
        <v>0</v>
      </c>
      <c r="S3289" s="25">
        <f>VLOOKUP($A3289,Database!$A:$Y,10,FALSE)</f>
        <v>0</v>
      </c>
      <c r="T3289" s="25">
        <f>VLOOKUP($A3289,Database!$A:$Y,11,FALSE)</f>
        <v>0</v>
      </c>
      <c r="U3289" s="25">
        <f>VLOOKUP($A3289,Database!$A:$Y,12,FALSE)</f>
        <v>0</v>
      </c>
      <c r="V3289" s="25" t="str">
        <f>VLOOKUP(A3289,Database!A:M,13,FALSE)</f>
        <v>À venir</v>
      </c>
      <c r="W3289" s="25" t="str">
        <f>VLOOKUP($A3289,Database!$A:$Y,20,FALSE)</f>
        <v/>
      </c>
      <c r="X3289" s="25" t="str">
        <f>VLOOKUP($A3289,Database!$A:$Y,21,FALSE)</f>
        <v/>
      </c>
      <c r="Y3289" s="25" t="str">
        <f ca="1">IF(C3289&lt;NOW(),IF(AND(P3289&gt;Q3289,W3289&gt;X3289),S3289,IF(AND(P3289=Q3289,W3289=X3289),T3289,IF(AND(P3289&lt;Q3289,W3289&lt;X3289),U3289,0))),"")</f>
        <v/>
      </c>
      <c r="Z3289" s="25">
        <f>IF(AND(P3289=W3289,Q3289=X3289),1,0)</f>
        <v>1</v>
      </c>
      <c r="AA3289" s="25" t="str">
        <f>IF(Z3289=0,"",IF(ISBLANK(VLOOKUP(A3289,Database!A:AA,22,FALSE)),"",VLOOKUP(A3289,Database!A:AA,22,FALSE)))</f>
        <v>Exact</v>
      </c>
      <c r="AB3289" s="25">
        <f ca="1">IFERROR(IF(AND(Y3289&lt;&gt;"",OR(V3289="Terminé",V3289="En cours")),VLOOKUP(AA3289,Setup_ScoreExactBonus!A:D,4,FALSE),0),0)</f>
        <v>0</v>
      </c>
      <c r="AC3289" s="31" t="str">
        <f t="shared" ca="1" si="12"/>
        <v/>
      </c>
      <c r="AD3289" s="31">
        <f ca="1">SUMIFS(AC$2:AC3289,D$2:D3289,D3289)*IF(R3289=0,1,2)</f>
        <v>0</v>
      </c>
    </row>
    <row r="3290" spans="1:30" x14ac:dyDescent="0.35">
      <c r="A3290" s="31">
        <f>IF(ISBLANK(B3290),"",COUNTIF(B$2:B3290,B3290))-1</f>
        <v>84</v>
      </c>
      <c r="B3290" s="31">
        <v>13</v>
      </c>
      <c r="C3290" s="10">
        <f>VLOOKUP($A3290,Database!$A:$Y,7,FALSE)</f>
        <v>46206.041666666664</v>
      </c>
      <c r="D3290" s="31" t="str">
        <f>VLOOKUP(Pronostics!$B3290,Setup_MPP!$A:$G,3,FALSE)</f>
        <v>Julien_I</v>
      </c>
      <c r="E3290" s="31" t="str">
        <f>VLOOKUP(Pronostics!$B3290,Setup_MPP!$A:$G,2,FALSE)</f>
        <v>Julien INGE</v>
      </c>
      <c r="F3290" s="31" t="str">
        <f>VLOOKUP($B3290,Setup_MPP!$A:$E,4,FALSE)</f>
        <v>#C1E0EF</v>
      </c>
      <c r="G3290" s="31" t="str">
        <f>VLOOKUP($B3290,Setup_MPP!$A:$E,5,FALSE)</f>
        <v>#4F91B2</v>
      </c>
      <c r="H3290" s="31" t="str">
        <f>IFERROR(IF(AND(A3290&gt;=1,A3290&lt;=104),VLOOKUP($A3290,Location!$A:$J,6,FALSE),IF(A3290=0,"Avant l'ouverture",IF(OR(A3290=105,A3290=106),"Bonus"))),"")</f>
        <v>1/16 Finale</v>
      </c>
      <c r="I3290" s="31" t="str">
        <f>IF(LEFT(H3290,4)="Tour",VLOOKUP(A3290,Database!$A:$C,3,FALSE),"")</f>
        <v/>
      </c>
      <c r="J3290" s="31" t="str">
        <f>VLOOKUP($A3290,Location!$A:$J,7,FALSE)</f>
        <v>TBD</v>
      </c>
      <c r="K3290" s="31" t="str">
        <f>IFERROR(VLOOKUP(J3290,Setup_Team!$B:$C,2,FALSE), "TDB")</f>
        <v>TDB</v>
      </c>
      <c r="L3290" s="31" t="str">
        <f>VLOOKUP($A3290,Location!$A:$J,8,FALSE)</f>
        <v>TBD</v>
      </c>
      <c r="M3290" s="31" t="str">
        <f>IFERROR(VLOOKUP(L3290,Setup_Team!$B:$C,2,FALSE), "TDB")</f>
        <v>TDB</v>
      </c>
      <c r="N3290" s="31" t="str">
        <f>VLOOKUP($A3290,Location!$A:$J,9,FALSE)</f>
        <v>Toronto</v>
      </c>
      <c r="O3290" s="31" t="str">
        <f>VLOOKUP($A3290,Location!$A:$J,10,FALSE)</f>
        <v>BMO Field</v>
      </c>
      <c r="R3290" s="31">
        <v>0</v>
      </c>
      <c r="S3290" s="25">
        <f>VLOOKUP($A3290,Database!$A:$Y,10,FALSE)</f>
        <v>0</v>
      </c>
      <c r="T3290" s="25">
        <f>VLOOKUP($A3290,Database!$A:$Y,11,FALSE)</f>
        <v>0</v>
      </c>
      <c r="U3290" s="25">
        <f>VLOOKUP($A3290,Database!$A:$Y,12,FALSE)</f>
        <v>0</v>
      </c>
      <c r="V3290" s="25" t="str">
        <f>VLOOKUP(A3290,Database!A:M,13,FALSE)</f>
        <v>À venir</v>
      </c>
      <c r="W3290" s="25" t="str">
        <f>VLOOKUP($A3290,Database!$A:$Y,20,FALSE)</f>
        <v/>
      </c>
      <c r="X3290" s="25" t="str">
        <f>VLOOKUP($A3290,Database!$A:$Y,21,FALSE)</f>
        <v/>
      </c>
      <c r="Y3290" s="25" t="str">
        <f ca="1">IF(C3290&lt;NOW(),IF(AND(P3290&gt;Q3290,W3290&gt;X3290),S3290,IF(AND(P3290=Q3290,W3290=X3290),T3290,IF(AND(P3290&lt;Q3290,W3290&lt;X3290),U3290,0))),"")</f>
        <v/>
      </c>
      <c r="Z3290" s="25">
        <f>IF(AND(P3290=W3290,Q3290=X3290),1,0)</f>
        <v>1</v>
      </c>
      <c r="AA3290" s="25" t="str">
        <f>IF(Z3290=0,"",IF(ISBLANK(VLOOKUP(A3290,Database!A:AA,22,FALSE)),"",VLOOKUP(A3290,Database!A:AA,22,FALSE)))</f>
        <v>Exact</v>
      </c>
      <c r="AB3290" s="25">
        <f ca="1">IFERROR(IF(AND(Y3290&lt;&gt;"",OR(V3290="Terminé",V3290="En cours")),VLOOKUP(AA3290,Setup_ScoreExactBonus!A:D,4,FALSE),0),0)</f>
        <v>0</v>
      </c>
      <c r="AC3290" s="31" t="str">
        <f t="shared" ca="1" si="12"/>
        <v/>
      </c>
      <c r="AD3290" s="31">
        <f ca="1">SUMIFS(AC$2:AC3290,D$2:D3290,D3290)*IF(R3290=0,1,2)</f>
        <v>0</v>
      </c>
    </row>
    <row r="3291" spans="1:30" x14ac:dyDescent="0.35">
      <c r="A3291" s="31">
        <f>IF(ISBLANK(B3291),"",COUNTIF(B$2:B3291,B3291))-1</f>
        <v>84</v>
      </c>
      <c r="B3291" s="31">
        <v>14</v>
      </c>
      <c r="C3291" s="10">
        <f>VLOOKUP($A3291,Database!$A:$Y,7,FALSE)</f>
        <v>46206.041666666664</v>
      </c>
      <c r="D3291" s="31" t="str">
        <f>VLOOKUP(Pronostics!$B3291,Setup_MPP!$A:$G,3,FALSE)</f>
        <v>MarieEYT</v>
      </c>
      <c r="E3291" s="31" t="str">
        <f>VLOOKUP(Pronostics!$B3291,Setup_MPP!$A:$G,2,FALSE)</f>
        <v>Marie EXBRAYAT</v>
      </c>
      <c r="F3291" s="31" t="str">
        <f>VLOOKUP($B3291,Setup_MPP!$A:$E,4,FALSE)</f>
        <v>#FFAFD2</v>
      </c>
      <c r="G3291" s="31" t="str">
        <f>VLOOKUP($B3291,Setup_MPP!$A:$E,5,FALSE)</f>
        <v>#F2589B</v>
      </c>
      <c r="H3291" s="31" t="str">
        <f>IFERROR(IF(AND(A3291&gt;=1,A3291&lt;=104),VLOOKUP($A3291,Location!$A:$J,6,FALSE),IF(A3291=0,"Avant l'ouverture",IF(OR(A3291=105,A3291=106),"Bonus"))),"")</f>
        <v>1/16 Finale</v>
      </c>
      <c r="I3291" s="31" t="str">
        <f>IF(LEFT(H3291,4)="Tour",VLOOKUP(A3291,Database!$A:$C,3,FALSE),"")</f>
        <v/>
      </c>
      <c r="J3291" s="31" t="str">
        <f>VLOOKUP($A3291,Location!$A:$J,7,FALSE)</f>
        <v>TBD</v>
      </c>
      <c r="K3291" s="31" t="str">
        <f>IFERROR(VLOOKUP(J3291,Setup_Team!$B:$C,2,FALSE), "TDB")</f>
        <v>TDB</v>
      </c>
      <c r="L3291" s="31" t="str">
        <f>VLOOKUP($A3291,Location!$A:$J,8,FALSE)</f>
        <v>TBD</v>
      </c>
      <c r="M3291" s="31" t="str">
        <f>IFERROR(VLOOKUP(L3291,Setup_Team!$B:$C,2,FALSE), "TDB")</f>
        <v>TDB</v>
      </c>
      <c r="N3291" s="31" t="str">
        <f>VLOOKUP($A3291,Location!$A:$J,9,FALSE)</f>
        <v>Toronto</v>
      </c>
      <c r="O3291" s="31" t="str">
        <f>VLOOKUP($A3291,Location!$A:$J,10,FALSE)</f>
        <v>BMO Field</v>
      </c>
      <c r="R3291" s="31">
        <v>0</v>
      </c>
      <c r="S3291" s="25">
        <f>VLOOKUP($A3291,Database!$A:$Y,10,FALSE)</f>
        <v>0</v>
      </c>
      <c r="T3291" s="25">
        <f>VLOOKUP($A3291,Database!$A:$Y,11,FALSE)</f>
        <v>0</v>
      </c>
      <c r="U3291" s="25">
        <f>VLOOKUP($A3291,Database!$A:$Y,12,FALSE)</f>
        <v>0</v>
      </c>
      <c r="V3291" s="25" t="str">
        <f>VLOOKUP(A3291,Database!A:M,13,FALSE)</f>
        <v>À venir</v>
      </c>
      <c r="W3291" s="25" t="str">
        <f>VLOOKUP($A3291,Database!$A:$Y,20,FALSE)</f>
        <v/>
      </c>
      <c r="X3291" s="25" t="str">
        <f>VLOOKUP($A3291,Database!$A:$Y,21,FALSE)</f>
        <v/>
      </c>
      <c r="Y3291" s="25" t="str">
        <f ca="1">IF(C3291&lt;NOW(),IF(AND(P3291&gt;Q3291,W3291&gt;X3291),S3291,IF(AND(P3291=Q3291,W3291=X3291),T3291,IF(AND(P3291&lt;Q3291,W3291&lt;X3291),U3291,0))),"")</f>
        <v/>
      </c>
      <c r="Z3291" s="25">
        <f>IF(AND(P3291=W3291,Q3291=X3291),1,0)</f>
        <v>1</v>
      </c>
      <c r="AA3291" s="25" t="str">
        <f>IF(Z3291=0,"",IF(ISBLANK(VLOOKUP(A3291,Database!A:AA,22,FALSE)),"",VLOOKUP(A3291,Database!A:AA,22,FALSE)))</f>
        <v>Exact</v>
      </c>
      <c r="AB3291" s="25">
        <f ca="1">IFERROR(IF(AND(Y3291&lt;&gt;"",OR(V3291="Terminé",V3291="En cours")),VLOOKUP(AA3291,Setup_ScoreExactBonus!A:D,4,FALSE),0),0)</f>
        <v>0</v>
      </c>
      <c r="AC3291" s="31" t="str">
        <f t="shared" ca="1" si="12"/>
        <v/>
      </c>
      <c r="AD3291" s="31">
        <f ca="1">SUMIFS(AC$2:AC3291,D$2:D3291,D3291)*IF(R3291=0,1,2)</f>
        <v>0</v>
      </c>
    </row>
    <row r="3292" spans="1:30" x14ac:dyDescent="0.35">
      <c r="A3292" s="31">
        <f>IF(ISBLANK(B3292),"",COUNTIF(B$2:B3292,B3292))-1</f>
        <v>84</v>
      </c>
      <c r="B3292" s="31">
        <v>15</v>
      </c>
      <c r="C3292" s="10">
        <f>VLOOKUP($A3292,Database!$A:$Y,7,FALSE)</f>
        <v>46206.041666666664</v>
      </c>
      <c r="D3292" s="31" t="str">
        <f>VLOOKUP(Pronostics!$B3292,Setup_MPP!$A:$G,3,FALSE)</f>
        <v>Amine#8UL9R</v>
      </c>
      <c r="E3292" s="31" t="str">
        <f>VLOOKUP(Pronostics!$B3292,Setup_MPP!$A:$G,2,FALSE)</f>
        <v>Amine ZARROUKI</v>
      </c>
      <c r="F3292" s="31" t="str">
        <f>VLOOKUP($B3292,Setup_MPP!$A:$E,4,FALSE)</f>
        <v>#FF9898</v>
      </c>
      <c r="G3292" s="31" t="str">
        <f>VLOOKUP($B3292,Setup_MPP!$A:$E,5,FALSE)</f>
        <v>#FF5D5D</v>
      </c>
      <c r="H3292" s="31" t="str">
        <f>IFERROR(IF(AND(A3292&gt;=1,A3292&lt;=104),VLOOKUP($A3292,Location!$A:$J,6,FALSE),IF(A3292=0,"Avant l'ouverture",IF(OR(A3292=105,A3292=106),"Bonus"))),"")</f>
        <v>1/16 Finale</v>
      </c>
      <c r="I3292" s="31" t="str">
        <f>IF(LEFT(H3292,4)="Tour",VLOOKUP(A3292,Database!$A:$C,3,FALSE),"")</f>
        <v/>
      </c>
      <c r="J3292" s="31" t="str">
        <f>VLOOKUP($A3292,Location!$A:$J,7,FALSE)</f>
        <v>TBD</v>
      </c>
      <c r="K3292" s="31" t="str">
        <f>IFERROR(VLOOKUP(J3292,Setup_Team!$B:$C,2,FALSE), "TDB")</f>
        <v>TDB</v>
      </c>
      <c r="L3292" s="31" t="str">
        <f>VLOOKUP($A3292,Location!$A:$J,8,FALSE)</f>
        <v>TBD</v>
      </c>
      <c r="M3292" s="31" t="str">
        <f>IFERROR(VLOOKUP(L3292,Setup_Team!$B:$C,2,FALSE), "TDB")</f>
        <v>TDB</v>
      </c>
      <c r="N3292" s="31" t="str">
        <f>VLOOKUP($A3292,Location!$A:$J,9,FALSE)</f>
        <v>Toronto</v>
      </c>
      <c r="O3292" s="31" t="str">
        <f>VLOOKUP($A3292,Location!$A:$J,10,FALSE)</f>
        <v>BMO Field</v>
      </c>
      <c r="R3292" s="31">
        <v>0</v>
      </c>
      <c r="S3292" s="25">
        <f>VLOOKUP($A3292,Database!$A:$Y,10,FALSE)</f>
        <v>0</v>
      </c>
      <c r="T3292" s="25">
        <f>VLOOKUP($A3292,Database!$A:$Y,11,FALSE)</f>
        <v>0</v>
      </c>
      <c r="U3292" s="25">
        <f>VLOOKUP($A3292,Database!$A:$Y,12,FALSE)</f>
        <v>0</v>
      </c>
      <c r="V3292" s="25" t="str">
        <f>VLOOKUP(A3292,Database!A:M,13,FALSE)</f>
        <v>À venir</v>
      </c>
      <c r="W3292" s="25" t="str">
        <f>VLOOKUP($A3292,Database!$A:$Y,20,FALSE)</f>
        <v/>
      </c>
      <c r="X3292" s="25" t="str">
        <f>VLOOKUP($A3292,Database!$A:$Y,21,FALSE)</f>
        <v/>
      </c>
      <c r="Y3292" s="25" t="str">
        <f ca="1">IF(C3292&lt;NOW(),IF(AND(P3292&gt;Q3292,W3292&gt;X3292),S3292,IF(AND(P3292=Q3292,W3292=X3292),T3292,IF(AND(P3292&lt;Q3292,W3292&lt;X3292),U3292,0))),"")</f>
        <v/>
      </c>
      <c r="Z3292" s="25">
        <f>IF(AND(P3292=W3292,Q3292=X3292),1,0)</f>
        <v>1</v>
      </c>
      <c r="AA3292" s="25" t="str">
        <f>IF(Z3292=0,"",IF(ISBLANK(VLOOKUP(A3292,Database!A:AA,22,FALSE)),"",VLOOKUP(A3292,Database!A:AA,22,FALSE)))</f>
        <v>Exact</v>
      </c>
      <c r="AB3292" s="25">
        <f ca="1">IFERROR(IF(AND(Y3292&lt;&gt;"",OR(V3292="Terminé",V3292="En cours")),VLOOKUP(AA3292,Setup_ScoreExactBonus!A:D,4,FALSE),0),0)</f>
        <v>0</v>
      </c>
      <c r="AC3292" s="31" t="str">
        <f t="shared" ca="1" si="12"/>
        <v/>
      </c>
      <c r="AD3292" s="31">
        <f ca="1">SUMIFS(AC$2:AC3292,D$2:D3292,D3292)*IF(R3292=0,1,2)</f>
        <v>0</v>
      </c>
    </row>
    <row r="3293" spans="1:30" x14ac:dyDescent="0.35">
      <c r="A3293" s="31">
        <f>IF(ISBLANK(B3293),"",COUNTIF(B$2:B3293,B3293))-1</f>
        <v>84</v>
      </c>
      <c r="B3293" s="31">
        <v>16</v>
      </c>
      <c r="C3293" s="10">
        <f>VLOOKUP($A3293,Database!$A:$Y,7,FALSE)</f>
        <v>46206.041666666664</v>
      </c>
      <c r="D3293" s="31" t="str">
        <f>VLOOKUP(Pronostics!$B3293,Setup_MPP!$A:$G,3,FALSE)</f>
        <v>Laura#8V93E</v>
      </c>
      <c r="E3293" s="31" t="str">
        <f>VLOOKUP(Pronostics!$B3293,Setup_MPP!$A:$G,2,FALSE)</f>
        <v>Laura GIULIANO</v>
      </c>
      <c r="F3293" s="31" t="str">
        <f>VLOOKUP($B3293,Setup_MPP!$A:$E,4,FALSE)</f>
        <v>#86A4FE</v>
      </c>
      <c r="G3293" s="31" t="str">
        <f>VLOOKUP($B3293,Setup_MPP!$A:$E,5,FALSE)</f>
        <v>#3769FF</v>
      </c>
      <c r="H3293" s="31" t="str">
        <f>IFERROR(IF(AND(A3293&gt;=1,A3293&lt;=104),VLOOKUP($A3293,Location!$A:$J,6,FALSE),IF(A3293=0,"Avant l'ouverture",IF(OR(A3293=105,A3293=106),"Bonus"))),"")</f>
        <v>1/16 Finale</v>
      </c>
      <c r="I3293" s="31" t="str">
        <f>IF(LEFT(H3293,4)="Tour",VLOOKUP(A3293,Database!$A:$C,3,FALSE),"")</f>
        <v/>
      </c>
      <c r="J3293" s="31" t="str">
        <f>VLOOKUP($A3293,Location!$A:$J,7,FALSE)</f>
        <v>TBD</v>
      </c>
      <c r="K3293" s="31" t="str">
        <f>IFERROR(VLOOKUP(J3293,Setup_Team!$B:$C,2,FALSE), "TDB")</f>
        <v>TDB</v>
      </c>
      <c r="L3293" s="31" t="str">
        <f>VLOOKUP($A3293,Location!$A:$J,8,FALSE)</f>
        <v>TBD</v>
      </c>
      <c r="M3293" s="31" t="str">
        <f>IFERROR(VLOOKUP(L3293,Setup_Team!$B:$C,2,FALSE), "TDB")</f>
        <v>TDB</v>
      </c>
      <c r="N3293" s="31" t="str">
        <f>VLOOKUP($A3293,Location!$A:$J,9,FALSE)</f>
        <v>Toronto</v>
      </c>
      <c r="O3293" s="31" t="str">
        <f>VLOOKUP($A3293,Location!$A:$J,10,FALSE)</f>
        <v>BMO Field</v>
      </c>
      <c r="R3293" s="31">
        <v>0</v>
      </c>
      <c r="S3293" s="25">
        <f>VLOOKUP($A3293,Database!$A:$Y,10,FALSE)</f>
        <v>0</v>
      </c>
      <c r="T3293" s="25">
        <f>VLOOKUP($A3293,Database!$A:$Y,11,FALSE)</f>
        <v>0</v>
      </c>
      <c r="U3293" s="25">
        <f>VLOOKUP($A3293,Database!$A:$Y,12,FALSE)</f>
        <v>0</v>
      </c>
      <c r="V3293" s="25" t="str">
        <f>VLOOKUP(A3293,Database!A:M,13,FALSE)</f>
        <v>À venir</v>
      </c>
      <c r="W3293" s="25" t="str">
        <f>VLOOKUP($A3293,Database!$A:$Y,20,FALSE)</f>
        <v/>
      </c>
      <c r="X3293" s="25" t="str">
        <f>VLOOKUP($A3293,Database!$A:$Y,21,FALSE)</f>
        <v/>
      </c>
      <c r="Y3293" s="25" t="str">
        <f ca="1">IF(C3293&lt;NOW(),IF(AND(P3293&gt;Q3293,W3293&gt;X3293),S3293,IF(AND(P3293=Q3293,W3293=X3293),T3293,IF(AND(P3293&lt;Q3293,W3293&lt;X3293),U3293,0))),"")</f>
        <v/>
      </c>
      <c r="Z3293" s="25">
        <f>IF(AND(P3293=W3293,Q3293=X3293),1,0)</f>
        <v>1</v>
      </c>
      <c r="AA3293" s="25" t="str">
        <f>IF(Z3293=0,"",IF(ISBLANK(VLOOKUP(A3293,Database!A:AA,22,FALSE)),"",VLOOKUP(A3293,Database!A:AA,22,FALSE)))</f>
        <v>Exact</v>
      </c>
      <c r="AB3293" s="25">
        <f ca="1">IFERROR(IF(AND(Y3293&lt;&gt;"",OR(V3293="Terminé",V3293="En cours")),VLOOKUP(AA3293,Setup_ScoreExactBonus!A:D,4,FALSE),0),0)</f>
        <v>0</v>
      </c>
      <c r="AC3293" s="31" t="str">
        <f t="shared" ref="AC3293:AC3356" ca="1" si="13">IF(Y3293&lt;&gt;"", Y3293 + IF(Z3293=1,AB3293, 0), "")</f>
        <v/>
      </c>
      <c r="AD3293" s="31">
        <f ca="1">SUMIFS(AC$2:AC3293,D$2:D3293,D3293)*IF(R3293=0,1,2)</f>
        <v>0</v>
      </c>
    </row>
    <row r="3294" spans="1:30" x14ac:dyDescent="0.35">
      <c r="A3294" s="31">
        <f>IF(ISBLANK(B3294),"",COUNTIF(B$2:B3294,B3294))-1</f>
        <v>84</v>
      </c>
      <c r="B3294" s="31">
        <v>17</v>
      </c>
      <c r="C3294" s="10">
        <f>VLOOKUP($A3294,Database!$A:$Y,7,FALSE)</f>
        <v>46206.041666666664</v>
      </c>
      <c r="D3294" s="31" t="str">
        <f>VLOOKUP(Pronostics!$B3294,Setup_MPP!$A:$G,3,FALSE)</f>
        <v>Joueur17</v>
      </c>
      <c r="E3294" s="31" t="str">
        <f>VLOOKUP(Pronostics!$B3294,Setup_MPP!$A:$G,2,FALSE)</f>
        <v>Joueur17</v>
      </c>
      <c r="F3294" s="31" t="str">
        <f>VLOOKUP($B3294,Setup_MPP!$A:$E,4,FALSE)</f>
        <v>#FFB0B0</v>
      </c>
      <c r="G3294" s="31" t="str">
        <f>VLOOKUP($B3294,Setup_MPP!$A:$E,5,FALSE)</f>
        <v>#F25757</v>
      </c>
      <c r="H3294" s="31" t="str">
        <f>IFERROR(IF(AND(A3294&gt;=1,A3294&lt;=104),VLOOKUP($A3294,Location!$A:$J,6,FALSE),IF(A3294=0,"Avant l'ouverture",IF(OR(A3294=105,A3294=106),"Bonus"))),"")</f>
        <v>1/16 Finale</v>
      </c>
      <c r="I3294" s="31" t="str">
        <f>IF(LEFT(H3294,4)="Tour",VLOOKUP(A3294,Database!$A:$C,3,FALSE),"")</f>
        <v/>
      </c>
      <c r="J3294" s="31" t="str">
        <f>VLOOKUP($A3294,Location!$A:$J,7,FALSE)</f>
        <v>TBD</v>
      </c>
      <c r="K3294" s="31" t="str">
        <f>IFERROR(VLOOKUP(J3294,Setup_Team!$B:$C,2,FALSE), "TDB")</f>
        <v>TDB</v>
      </c>
      <c r="L3294" s="31" t="str">
        <f>VLOOKUP($A3294,Location!$A:$J,8,FALSE)</f>
        <v>TBD</v>
      </c>
      <c r="M3294" s="31" t="str">
        <f>IFERROR(VLOOKUP(L3294,Setup_Team!$B:$C,2,FALSE), "TDB")</f>
        <v>TDB</v>
      </c>
      <c r="N3294" s="31" t="str">
        <f>VLOOKUP($A3294,Location!$A:$J,9,FALSE)</f>
        <v>Toronto</v>
      </c>
      <c r="O3294" s="31" t="str">
        <f>VLOOKUP($A3294,Location!$A:$J,10,FALSE)</f>
        <v>BMO Field</v>
      </c>
      <c r="R3294" s="31">
        <v>0</v>
      </c>
      <c r="S3294" s="25">
        <f>VLOOKUP($A3294,Database!$A:$Y,10,FALSE)</f>
        <v>0</v>
      </c>
      <c r="T3294" s="25">
        <f>VLOOKUP($A3294,Database!$A:$Y,11,FALSE)</f>
        <v>0</v>
      </c>
      <c r="U3294" s="25">
        <f>VLOOKUP($A3294,Database!$A:$Y,12,FALSE)</f>
        <v>0</v>
      </c>
      <c r="V3294" s="25" t="str">
        <f>VLOOKUP(A3294,Database!A:M,13,FALSE)</f>
        <v>À venir</v>
      </c>
      <c r="W3294" s="25" t="str">
        <f>VLOOKUP($A3294,Database!$A:$Y,20,FALSE)</f>
        <v/>
      </c>
      <c r="X3294" s="25" t="str">
        <f>VLOOKUP($A3294,Database!$A:$Y,21,FALSE)</f>
        <v/>
      </c>
      <c r="Y3294" s="25" t="str">
        <f ca="1">IF(C3294&lt;NOW(),IF(AND(P3294&gt;Q3294,W3294&gt;X3294),S3294,IF(AND(P3294=Q3294,W3294=X3294),T3294,IF(AND(P3294&lt;Q3294,W3294&lt;X3294),U3294,0))),"")</f>
        <v/>
      </c>
      <c r="Z3294" s="25">
        <f>IF(AND(P3294=W3294,Q3294=X3294),1,0)</f>
        <v>1</v>
      </c>
      <c r="AA3294" s="25" t="str">
        <f>IF(Z3294=0,"",IF(ISBLANK(VLOOKUP(A3294,Database!A:AA,22,FALSE)),"",VLOOKUP(A3294,Database!A:AA,22,FALSE)))</f>
        <v>Exact</v>
      </c>
      <c r="AB3294" s="25">
        <f ca="1">IFERROR(IF(AND(Y3294&lt;&gt;"",OR(V3294="Terminé",V3294="En cours")),VLOOKUP(AA3294,Setup_ScoreExactBonus!A:D,4,FALSE),0),0)</f>
        <v>0</v>
      </c>
      <c r="AC3294" s="31" t="str">
        <f t="shared" ca="1" si="13"/>
        <v/>
      </c>
      <c r="AD3294" s="31">
        <f ca="1">SUMIFS(AC$2:AC3294,D$2:D3294,D3294)*IF(R3294=0,1,2)</f>
        <v>0</v>
      </c>
    </row>
    <row r="3295" spans="1:30" x14ac:dyDescent="0.35">
      <c r="A3295" s="31">
        <f>IF(ISBLANK(B3295),"",COUNTIF(B$2:B3295,B3295))-1</f>
        <v>84</v>
      </c>
      <c r="B3295" s="31">
        <v>18</v>
      </c>
      <c r="C3295" s="10">
        <f>VLOOKUP($A3295,Database!$A:$Y,7,FALSE)</f>
        <v>46206.041666666664</v>
      </c>
      <c r="D3295" s="31" t="str">
        <f>VLOOKUP(Pronostics!$B3295,Setup_MPP!$A:$G,3,FALSE)</f>
        <v>Joueur18</v>
      </c>
      <c r="E3295" s="31" t="str">
        <f>VLOOKUP(Pronostics!$B3295,Setup_MPP!$A:$G,2,FALSE)</f>
        <v>Joueur18</v>
      </c>
      <c r="F3295" s="31" t="str">
        <f>VLOOKUP($B3295,Setup_MPP!$A:$E,4,FALSE)</f>
        <v>#FFC9B0</v>
      </c>
      <c r="G3295" s="31" t="str">
        <f>VLOOKUP($B3295,Setup_MPP!$A:$E,5,FALSE)</f>
        <v>#F28D57</v>
      </c>
      <c r="H3295" s="31" t="str">
        <f>IFERROR(IF(AND(A3295&gt;=1,A3295&lt;=104),VLOOKUP($A3295,Location!$A:$J,6,FALSE),IF(A3295=0,"Avant l'ouverture",IF(OR(A3295=105,A3295=106),"Bonus"))),"")</f>
        <v>1/16 Finale</v>
      </c>
      <c r="I3295" s="31" t="str">
        <f>IF(LEFT(H3295,4)="Tour",VLOOKUP(A3295,Database!$A:$C,3,FALSE),"")</f>
        <v/>
      </c>
      <c r="J3295" s="31" t="str">
        <f>VLOOKUP($A3295,Location!$A:$J,7,FALSE)</f>
        <v>TBD</v>
      </c>
      <c r="K3295" s="31" t="str">
        <f>IFERROR(VLOOKUP(J3295,Setup_Team!$B:$C,2,FALSE), "TDB")</f>
        <v>TDB</v>
      </c>
      <c r="L3295" s="31" t="str">
        <f>VLOOKUP($A3295,Location!$A:$J,8,FALSE)</f>
        <v>TBD</v>
      </c>
      <c r="M3295" s="31" t="str">
        <f>IFERROR(VLOOKUP(L3295,Setup_Team!$B:$C,2,FALSE), "TDB")</f>
        <v>TDB</v>
      </c>
      <c r="N3295" s="31" t="str">
        <f>VLOOKUP($A3295,Location!$A:$J,9,FALSE)</f>
        <v>Toronto</v>
      </c>
      <c r="O3295" s="31" t="str">
        <f>VLOOKUP($A3295,Location!$A:$J,10,FALSE)</f>
        <v>BMO Field</v>
      </c>
      <c r="R3295" s="31">
        <v>0</v>
      </c>
      <c r="S3295" s="25">
        <f>VLOOKUP($A3295,Database!$A:$Y,10,FALSE)</f>
        <v>0</v>
      </c>
      <c r="T3295" s="25">
        <f>VLOOKUP($A3295,Database!$A:$Y,11,FALSE)</f>
        <v>0</v>
      </c>
      <c r="U3295" s="25">
        <f>VLOOKUP($A3295,Database!$A:$Y,12,FALSE)</f>
        <v>0</v>
      </c>
      <c r="V3295" s="25" t="str">
        <f>VLOOKUP(A3295,Database!A:M,13,FALSE)</f>
        <v>À venir</v>
      </c>
      <c r="W3295" s="25" t="str">
        <f>VLOOKUP($A3295,Database!$A:$Y,20,FALSE)</f>
        <v/>
      </c>
      <c r="X3295" s="25" t="str">
        <f>VLOOKUP($A3295,Database!$A:$Y,21,FALSE)</f>
        <v/>
      </c>
      <c r="Y3295" s="25" t="str">
        <f ca="1">IF(C3295&lt;NOW(),IF(AND(P3295&gt;Q3295,W3295&gt;X3295),S3295,IF(AND(P3295=Q3295,W3295=X3295),T3295,IF(AND(P3295&lt;Q3295,W3295&lt;X3295),U3295,0))),"")</f>
        <v/>
      </c>
      <c r="Z3295" s="25">
        <f>IF(AND(P3295=W3295,Q3295=X3295),1,0)</f>
        <v>1</v>
      </c>
      <c r="AA3295" s="25" t="str">
        <f>IF(Z3295=0,"",IF(ISBLANK(VLOOKUP(A3295,Database!A:AA,22,FALSE)),"",VLOOKUP(A3295,Database!A:AA,22,FALSE)))</f>
        <v>Exact</v>
      </c>
      <c r="AB3295" s="25">
        <f ca="1">IFERROR(IF(AND(Y3295&lt;&gt;"",OR(V3295="Terminé",V3295="En cours")),VLOOKUP(AA3295,Setup_ScoreExactBonus!A:D,4,FALSE),0),0)</f>
        <v>0</v>
      </c>
      <c r="AC3295" s="31" t="str">
        <f t="shared" ca="1" si="13"/>
        <v/>
      </c>
      <c r="AD3295" s="31">
        <f ca="1">SUMIFS(AC$2:AC3295,D$2:D3295,D3295)*IF(R3295=0,1,2)</f>
        <v>0</v>
      </c>
    </row>
    <row r="3296" spans="1:30" x14ac:dyDescent="0.35">
      <c r="A3296" s="31">
        <f>IF(ISBLANK(B3296),"",COUNTIF(B$2:B3296,B3296))-1</f>
        <v>84</v>
      </c>
      <c r="B3296" s="31">
        <v>19</v>
      </c>
      <c r="C3296" s="10">
        <f>VLOOKUP($A3296,Database!$A:$Y,7,FALSE)</f>
        <v>46206.041666666664</v>
      </c>
      <c r="D3296" s="31" t="str">
        <f>VLOOKUP(Pronostics!$B3296,Setup_MPP!$A:$G,3,FALSE)</f>
        <v>Joueur19</v>
      </c>
      <c r="E3296" s="31" t="str">
        <f>VLOOKUP(Pronostics!$B3296,Setup_MPP!$A:$G,2,FALSE)</f>
        <v>Joueur19</v>
      </c>
      <c r="F3296" s="31" t="str">
        <f>VLOOKUP($B3296,Setup_MPP!$A:$E,4,FALSE)</f>
        <v>#D5D5D5</v>
      </c>
      <c r="G3296" s="31" t="str">
        <f>VLOOKUP($B3296,Setup_MPP!$A:$E,5,FALSE)</f>
        <v>#727272</v>
      </c>
      <c r="H3296" s="31" t="str">
        <f>IFERROR(IF(AND(A3296&gt;=1,A3296&lt;=104),VLOOKUP($A3296,Location!$A:$J,6,FALSE),IF(A3296=0,"Avant l'ouverture",IF(OR(A3296=105,A3296=106),"Bonus"))),"")</f>
        <v>1/16 Finale</v>
      </c>
      <c r="I3296" s="31" t="str">
        <f>IF(LEFT(H3296,4)="Tour",VLOOKUP(A3296,Database!$A:$C,3,FALSE),"")</f>
        <v/>
      </c>
      <c r="J3296" s="31" t="str">
        <f>VLOOKUP($A3296,Location!$A:$J,7,FALSE)</f>
        <v>TBD</v>
      </c>
      <c r="K3296" s="31" t="str">
        <f>IFERROR(VLOOKUP(J3296,Setup_Team!$B:$C,2,FALSE), "TDB")</f>
        <v>TDB</v>
      </c>
      <c r="L3296" s="31" t="str">
        <f>VLOOKUP($A3296,Location!$A:$J,8,FALSE)</f>
        <v>TBD</v>
      </c>
      <c r="M3296" s="31" t="str">
        <f>IFERROR(VLOOKUP(L3296,Setup_Team!$B:$C,2,FALSE), "TDB")</f>
        <v>TDB</v>
      </c>
      <c r="N3296" s="31" t="str">
        <f>VLOOKUP($A3296,Location!$A:$J,9,FALSE)</f>
        <v>Toronto</v>
      </c>
      <c r="O3296" s="31" t="str">
        <f>VLOOKUP($A3296,Location!$A:$J,10,FALSE)</f>
        <v>BMO Field</v>
      </c>
      <c r="R3296" s="31">
        <v>0</v>
      </c>
      <c r="S3296" s="25">
        <f>VLOOKUP($A3296,Database!$A:$Y,10,FALSE)</f>
        <v>0</v>
      </c>
      <c r="T3296" s="25">
        <f>VLOOKUP($A3296,Database!$A:$Y,11,FALSE)</f>
        <v>0</v>
      </c>
      <c r="U3296" s="25">
        <f>VLOOKUP($A3296,Database!$A:$Y,12,FALSE)</f>
        <v>0</v>
      </c>
      <c r="V3296" s="25" t="str">
        <f>VLOOKUP(A3296,Database!A:M,13,FALSE)</f>
        <v>À venir</v>
      </c>
      <c r="W3296" s="25" t="str">
        <f>VLOOKUP($A3296,Database!$A:$Y,20,FALSE)</f>
        <v/>
      </c>
      <c r="X3296" s="25" t="str">
        <f>VLOOKUP($A3296,Database!$A:$Y,21,FALSE)</f>
        <v/>
      </c>
      <c r="Y3296" s="25" t="str">
        <f ca="1">IF(C3296&lt;NOW(),IF(AND(P3296&gt;Q3296,W3296&gt;X3296),S3296,IF(AND(P3296=Q3296,W3296=X3296),T3296,IF(AND(P3296&lt;Q3296,W3296&lt;X3296),U3296,0))),"")</f>
        <v/>
      </c>
      <c r="Z3296" s="25">
        <f>IF(AND(P3296=W3296,Q3296=X3296),1,0)</f>
        <v>1</v>
      </c>
      <c r="AA3296" s="25" t="str">
        <f>IF(Z3296=0,"",IF(ISBLANK(VLOOKUP(A3296,Database!A:AA,22,FALSE)),"",VLOOKUP(A3296,Database!A:AA,22,FALSE)))</f>
        <v>Exact</v>
      </c>
      <c r="AB3296" s="25">
        <f ca="1">IFERROR(IF(AND(Y3296&lt;&gt;"",OR(V3296="Terminé",V3296="En cours")),VLOOKUP(AA3296,Setup_ScoreExactBonus!A:D,4,FALSE),0),0)</f>
        <v>0</v>
      </c>
      <c r="AC3296" s="31" t="str">
        <f t="shared" ca="1" si="13"/>
        <v/>
      </c>
      <c r="AD3296" s="31">
        <f ca="1">SUMIFS(AC$2:AC3296,D$2:D3296,D3296)*IF(R3296=0,1,2)</f>
        <v>0</v>
      </c>
    </row>
    <row r="3297" spans="1:30" x14ac:dyDescent="0.35">
      <c r="A3297" s="31">
        <f>IF(ISBLANK(B3297),"",COUNTIF(B$2:B3297,B3297))-1</f>
        <v>84</v>
      </c>
      <c r="B3297" s="31">
        <v>20</v>
      </c>
      <c r="C3297" s="10">
        <f>VLOOKUP($A3297,Database!$A:$Y,7,FALSE)</f>
        <v>46206.041666666664</v>
      </c>
      <c r="D3297" s="31" t="str">
        <f>VLOOKUP(Pronostics!$B3297,Setup_MPP!$A:$G,3,FALSE)</f>
        <v>Joueur20</v>
      </c>
      <c r="E3297" s="31" t="str">
        <f>VLOOKUP(Pronostics!$B3297,Setup_MPP!$A:$G,2,FALSE)</f>
        <v>Joueur20</v>
      </c>
      <c r="F3297" s="31" t="str">
        <f>VLOOKUP($B3297,Setup_MPP!$A:$E,4,FALSE)</f>
        <v>#D5D5D5</v>
      </c>
      <c r="G3297" s="31" t="str">
        <f>VLOOKUP($B3297,Setup_MPP!$A:$E,5,FALSE)</f>
        <v>#727272</v>
      </c>
      <c r="H3297" s="31" t="str">
        <f>IFERROR(IF(AND(A3297&gt;=1,A3297&lt;=104),VLOOKUP($A3297,Location!$A:$J,6,FALSE),IF(A3297=0,"Avant l'ouverture",IF(OR(A3297=105,A3297=106),"Bonus"))),"")</f>
        <v>1/16 Finale</v>
      </c>
      <c r="I3297" s="31" t="str">
        <f>IF(LEFT(H3297,4)="Tour",VLOOKUP(A3297,Database!$A:$C,3,FALSE),"")</f>
        <v/>
      </c>
      <c r="J3297" s="31" t="str">
        <f>VLOOKUP($A3297,Location!$A:$J,7,FALSE)</f>
        <v>TBD</v>
      </c>
      <c r="K3297" s="31" t="str">
        <f>IFERROR(VLOOKUP(J3297,Setup_Team!$B:$C,2,FALSE), "TDB")</f>
        <v>TDB</v>
      </c>
      <c r="L3297" s="31" t="str">
        <f>VLOOKUP($A3297,Location!$A:$J,8,FALSE)</f>
        <v>TBD</v>
      </c>
      <c r="M3297" s="31" t="str">
        <f>IFERROR(VLOOKUP(L3297,Setup_Team!$B:$C,2,FALSE), "TDB")</f>
        <v>TDB</v>
      </c>
      <c r="N3297" s="31" t="str">
        <f>VLOOKUP($A3297,Location!$A:$J,9,FALSE)</f>
        <v>Toronto</v>
      </c>
      <c r="O3297" s="31" t="str">
        <f>VLOOKUP($A3297,Location!$A:$J,10,FALSE)</f>
        <v>BMO Field</v>
      </c>
      <c r="R3297" s="31">
        <v>0</v>
      </c>
      <c r="S3297" s="25">
        <f>VLOOKUP($A3297,Database!$A:$Y,10,FALSE)</f>
        <v>0</v>
      </c>
      <c r="T3297" s="25">
        <f>VLOOKUP($A3297,Database!$A:$Y,11,FALSE)</f>
        <v>0</v>
      </c>
      <c r="U3297" s="25">
        <f>VLOOKUP($A3297,Database!$A:$Y,12,FALSE)</f>
        <v>0</v>
      </c>
      <c r="V3297" s="25" t="str">
        <f>VLOOKUP(A3297,Database!A:M,13,FALSE)</f>
        <v>À venir</v>
      </c>
      <c r="W3297" s="25" t="str">
        <f>VLOOKUP($A3297,Database!$A:$Y,20,FALSE)</f>
        <v/>
      </c>
      <c r="X3297" s="25" t="str">
        <f>VLOOKUP($A3297,Database!$A:$Y,21,FALSE)</f>
        <v/>
      </c>
      <c r="Y3297" s="25" t="str">
        <f ca="1">IF(C3297&lt;NOW(),IF(AND(P3297&gt;Q3297,W3297&gt;X3297),S3297,IF(AND(P3297=Q3297,W3297=X3297),T3297,IF(AND(P3297&lt;Q3297,W3297&lt;X3297),U3297,0))),"")</f>
        <v/>
      </c>
      <c r="Z3297" s="25">
        <f>IF(AND(P3297=W3297,Q3297=X3297),1,0)</f>
        <v>1</v>
      </c>
      <c r="AA3297" s="25" t="str">
        <f>IF(Z3297=0,"",IF(ISBLANK(VLOOKUP(A3297,Database!A:AA,22,FALSE)),"",VLOOKUP(A3297,Database!A:AA,22,FALSE)))</f>
        <v>Exact</v>
      </c>
      <c r="AB3297" s="25">
        <f ca="1">IFERROR(IF(AND(Y3297&lt;&gt;"",OR(V3297="Terminé",V3297="En cours")),VLOOKUP(AA3297,Setup_ScoreExactBonus!A:D,4,FALSE),0),0)</f>
        <v>0</v>
      </c>
      <c r="AC3297" s="31" t="str">
        <f t="shared" ca="1" si="13"/>
        <v/>
      </c>
      <c r="AD3297" s="31">
        <f ca="1">SUMIFS(AC$2:AC3297,D$2:D3297,D3297)*IF(R3297=0,1,2)</f>
        <v>0</v>
      </c>
    </row>
    <row r="3298" spans="1:30" x14ac:dyDescent="0.35">
      <c r="A3298" s="31">
        <f>IF(ISBLANK(B3298),"",COUNTIF(B$2:B3298,B3298))-1</f>
        <v>84</v>
      </c>
      <c r="B3298" s="31">
        <v>21</v>
      </c>
      <c r="C3298" s="10">
        <f>VLOOKUP($A3298,Database!$A:$Y,7,FALSE)</f>
        <v>46206.041666666664</v>
      </c>
      <c r="D3298" s="31" t="str">
        <f>VLOOKUP(Pronostics!$B3298,Setup_MPP!$A:$G,3,FALSE)</f>
        <v>Joueur21</v>
      </c>
      <c r="E3298" s="31" t="str">
        <f>VLOOKUP(Pronostics!$B3298,Setup_MPP!$A:$G,2,FALSE)</f>
        <v>Joueur21</v>
      </c>
      <c r="F3298" s="31" t="str">
        <f>VLOOKUP($B3298,Setup_MPP!$A:$E,4,FALSE)</f>
        <v>#D5D5D5</v>
      </c>
      <c r="G3298" s="31" t="str">
        <f>VLOOKUP($B3298,Setup_MPP!$A:$E,5,FALSE)</f>
        <v>#727272</v>
      </c>
      <c r="H3298" s="31" t="str">
        <f>IFERROR(IF(AND(A3298&gt;=1,A3298&lt;=104),VLOOKUP($A3298,Location!$A:$J,6,FALSE),IF(A3298=0,"Avant l'ouverture",IF(OR(A3298=105,A3298=106),"Bonus"))),"")</f>
        <v>1/16 Finale</v>
      </c>
      <c r="I3298" s="31" t="str">
        <f>IF(LEFT(H3298,4)="Tour",VLOOKUP(A3298,Database!$A:$C,3,FALSE),"")</f>
        <v/>
      </c>
      <c r="J3298" s="31" t="str">
        <f>VLOOKUP($A3298,Location!$A:$J,7,FALSE)</f>
        <v>TBD</v>
      </c>
      <c r="K3298" s="31" t="str">
        <f>IFERROR(VLOOKUP(J3298,Setup_Team!$B:$C,2,FALSE), "TDB")</f>
        <v>TDB</v>
      </c>
      <c r="L3298" s="31" t="str">
        <f>VLOOKUP($A3298,Location!$A:$J,8,FALSE)</f>
        <v>TBD</v>
      </c>
      <c r="M3298" s="31" t="str">
        <f>IFERROR(VLOOKUP(L3298,Setup_Team!$B:$C,2,FALSE), "TDB")</f>
        <v>TDB</v>
      </c>
      <c r="N3298" s="31" t="str">
        <f>VLOOKUP($A3298,Location!$A:$J,9,FALSE)</f>
        <v>Toronto</v>
      </c>
      <c r="O3298" s="31" t="str">
        <f>VLOOKUP($A3298,Location!$A:$J,10,FALSE)</f>
        <v>BMO Field</v>
      </c>
      <c r="R3298" s="31">
        <v>0</v>
      </c>
      <c r="S3298" s="25">
        <f>VLOOKUP($A3298,Database!$A:$Y,10,FALSE)</f>
        <v>0</v>
      </c>
      <c r="T3298" s="25">
        <f>VLOOKUP($A3298,Database!$A:$Y,11,FALSE)</f>
        <v>0</v>
      </c>
      <c r="U3298" s="25">
        <f>VLOOKUP($A3298,Database!$A:$Y,12,FALSE)</f>
        <v>0</v>
      </c>
      <c r="V3298" s="25" t="str">
        <f>VLOOKUP(A3298,Database!A:M,13,FALSE)</f>
        <v>À venir</v>
      </c>
      <c r="W3298" s="25" t="str">
        <f>VLOOKUP($A3298,Database!$A:$Y,20,FALSE)</f>
        <v/>
      </c>
      <c r="X3298" s="25" t="str">
        <f>VLOOKUP($A3298,Database!$A:$Y,21,FALSE)</f>
        <v/>
      </c>
      <c r="Y3298" s="25" t="str">
        <f ca="1">IF(C3298&lt;NOW(),IF(AND(P3298&gt;Q3298,W3298&gt;X3298),S3298,IF(AND(P3298=Q3298,W3298=X3298),T3298,IF(AND(P3298&lt;Q3298,W3298&lt;X3298),U3298,0))),"")</f>
        <v/>
      </c>
      <c r="Z3298" s="25">
        <f>IF(AND(P3298=W3298,Q3298=X3298),1,0)</f>
        <v>1</v>
      </c>
      <c r="AA3298" s="25" t="str">
        <f>IF(Z3298=0,"",IF(ISBLANK(VLOOKUP(A3298,Database!A:AA,22,FALSE)),"",VLOOKUP(A3298,Database!A:AA,22,FALSE)))</f>
        <v>Exact</v>
      </c>
      <c r="AB3298" s="25">
        <f ca="1">IFERROR(IF(AND(Y3298&lt;&gt;"",OR(V3298="Terminé",V3298="En cours")),VLOOKUP(AA3298,Setup_ScoreExactBonus!A:D,4,FALSE),0),0)</f>
        <v>0</v>
      </c>
      <c r="AC3298" s="31" t="str">
        <f t="shared" ca="1" si="13"/>
        <v/>
      </c>
      <c r="AD3298" s="31">
        <f ca="1">SUMIFS(AC$2:AC3298,D$2:D3298,D3298)*IF(R3298=0,1,2)</f>
        <v>0</v>
      </c>
    </row>
    <row r="3299" spans="1:30" x14ac:dyDescent="0.35">
      <c r="A3299" s="31">
        <f>IF(ISBLANK(B3299),"",COUNTIF(B$2:B3299,B3299))-1</f>
        <v>84</v>
      </c>
      <c r="B3299" s="31">
        <v>22</v>
      </c>
      <c r="C3299" s="10">
        <f>VLOOKUP($A3299,Database!$A:$Y,7,FALSE)</f>
        <v>46206.041666666664</v>
      </c>
      <c r="D3299" s="31" t="str">
        <f>VLOOKUP(Pronostics!$B3299,Setup_MPP!$A:$G,3,FALSE)</f>
        <v>Joueur22</v>
      </c>
      <c r="E3299" s="31" t="str">
        <f>VLOOKUP(Pronostics!$B3299,Setup_MPP!$A:$G,2,FALSE)</f>
        <v>Joueur22</v>
      </c>
      <c r="F3299" s="31" t="str">
        <f>VLOOKUP($B3299,Setup_MPP!$A:$E,4,FALSE)</f>
        <v>#D5D5D5</v>
      </c>
      <c r="G3299" s="31" t="str">
        <f>VLOOKUP($B3299,Setup_MPP!$A:$E,5,FALSE)</f>
        <v>#727272</v>
      </c>
      <c r="H3299" s="31" t="str">
        <f>IFERROR(IF(AND(A3299&gt;=1,A3299&lt;=104),VLOOKUP($A3299,Location!$A:$J,6,FALSE),IF(A3299=0,"Avant l'ouverture",IF(OR(A3299=105,A3299=106),"Bonus"))),"")</f>
        <v>1/16 Finale</v>
      </c>
      <c r="I3299" s="31" t="str">
        <f>IF(LEFT(H3299,4)="Tour",VLOOKUP(A3299,Database!$A:$C,3,FALSE),"")</f>
        <v/>
      </c>
      <c r="J3299" s="31" t="str">
        <f>VLOOKUP($A3299,Location!$A:$J,7,FALSE)</f>
        <v>TBD</v>
      </c>
      <c r="K3299" s="31" t="str">
        <f>IFERROR(VLOOKUP(J3299,Setup_Team!$B:$C,2,FALSE), "TDB")</f>
        <v>TDB</v>
      </c>
      <c r="L3299" s="31" t="str">
        <f>VLOOKUP($A3299,Location!$A:$J,8,FALSE)</f>
        <v>TBD</v>
      </c>
      <c r="M3299" s="31" t="str">
        <f>IFERROR(VLOOKUP(L3299,Setup_Team!$B:$C,2,FALSE), "TDB")</f>
        <v>TDB</v>
      </c>
      <c r="N3299" s="31" t="str">
        <f>VLOOKUP($A3299,Location!$A:$J,9,FALSE)</f>
        <v>Toronto</v>
      </c>
      <c r="O3299" s="31" t="str">
        <f>VLOOKUP($A3299,Location!$A:$J,10,FALSE)</f>
        <v>BMO Field</v>
      </c>
      <c r="R3299" s="31">
        <v>0</v>
      </c>
      <c r="S3299" s="25">
        <f>VLOOKUP($A3299,Database!$A:$Y,10,FALSE)</f>
        <v>0</v>
      </c>
      <c r="T3299" s="25">
        <f>VLOOKUP($A3299,Database!$A:$Y,11,FALSE)</f>
        <v>0</v>
      </c>
      <c r="U3299" s="25">
        <f>VLOOKUP($A3299,Database!$A:$Y,12,FALSE)</f>
        <v>0</v>
      </c>
      <c r="V3299" s="25" t="str">
        <f>VLOOKUP(A3299,Database!A:M,13,FALSE)</f>
        <v>À venir</v>
      </c>
      <c r="W3299" s="25" t="str">
        <f>VLOOKUP($A3299,Database!$A:$Y,20,FALSE)</f>
        <v/>
      </c>
      <c r="X3299" s="25" t="str">
        <f>VLOOKUP($A3299,Database!$A:$Y,21,FALSE)</f>
        <v/>
      </c>
      <c r="Y3299" s="25" t="str">
        <f ca="1">IF(C3299&lt;NOW(),IF(AND(P3299&gt;Q3299,W3299&gt;X3299),S3299,IF(AND(P3299=Q3299,W3299=X3299),T3299,IF(AND(P3299&lt;Q3299,W3299&lt;X3299),U3299,0))),"")</f>
        <v/>
      </c>
      <c r="Z3299" s="25">
        <f>IF(AND(P3299=W3299,Q3299=X3299),1,0)</f>
        <v>1</v>
      </c>
      <c r="AA3299" s="25" t="str">
        <f>IF(Z3299=0,"",IF(ISBLANK(VLOOKUP(A3299,Database!A:AA,22,FALSE)),"",VLOOKUP(A3299,Database!A:AA,22,FALSE)))</f>
        <v>Exact</v>
      </c>
      <c r="AB3299" s="25">
        <f ca="1">IFERROR(IF(AND(Y3299&lt;&gt;"",OR(V3299="Terminé",V3299="En cours")),VLOOKUP(AA3299,Setup_ScoreExactBonus!A:D,4,FALSE),0),0)</f>
        <v>0</v>
      </c>
      <c r="AC3299" s="31" t="str">
        <f t="shared" ca="1" si="13"/>
        <v/>
      </c>
      <c r="AD3299" s="31">
        <f ca="1">SUMIFS(AC$2:AC3299,D$2:D3299,D3299)*IF(R3299=0,1,2)</f>
        <v>0</v>
      </c>
    </row>
    <row r="3300" spans="1:30" x14ac:dyDescent="0.35">
      <c r="A3300" s="31">
        <f>IF(ISBLANK(B3300),"",COUNTIF(B$2:B3300,B3300))-1</f>
        <v>84</v>
      </c>
      <c r="B3300" s="31">
        <v>23</v>
      </c>
      <c r="C3300" s="10">
        <f>VLOOKUP($A3300,Database!$A:$Y,7,FALSE)</f>
        <v>46206.041666666664</v>
      </c>
      <c r="D3300" s="31" t="str">
        <f>VLOOKUP(Pronostics!$B3300,Setup_MPP!$A:$G,3,FALSE)</f>
        <v>Joueur23</v>
      </c>
      <c r="E3300" s="31" t="str">
        <f>VLOOKUP(Pronostics!$B3300,Setup_MPP!$A:$G,2,FALSE)</f>
        <v>Joueur23</v>
      </c>
      <c r="F3300" s="31" t="str">
        <f>VLOOKUP($B3300,Setup_MPP!$A:$E,4,FALSE)</f>
        <v>#D5D5D5</v>
      </c>
      <c r="G3300" s="31" t="str">
        <f>VLOOKUP($B3300,Setup_MPP!$A:$E,5,FALSE)</f>
        <v>#727272</v>
      </c>
      <c r="H3300" s="31" t="str">
        <f>IFERROR(IF(AND(A3300&gt;=1,A3300&lt;=104),VLOOKUP($A3300,Location!$A:$J,6,FALSE),IF(A3300=0,"Avant l'ouverture",IF(OR(A3300=105,A3300=106),"Bonus"))),"")</f>
        <v>1/16 Finale</v>
      </c>
      <c r="I3300" s="31" t="str">
        <f>IF(LEFT(H3300,4)="Tour",VLOOKUP(A3300,Database!$A:$C,3,FALSE),"")</f>
        <v/>
      </c>
      <c r="J3300" s="31" t="str">
        <f>VLOOKUP($A3300,Location!$A:$J,7,FALSE)</f>
        <v>TBD</v>
      </c>
      <c r="K3300" s="31" t="str">
        <f>IFERROR(VLOOKUP(J3300,Setup_Team!$B:$C,2,FALSE), "TDB")</f>
        <v>TDB</v>
      </c>
      <c r="L3300" s="31" t="str">
        <f>VLOOKUP($A3300,Location!$A:$J,8,FALSE)</f>
        <v>TBD</v>
      </c>
      <c r="M3300" s="31" t="str">
        <f>IFERROR(VLOOKUP(L3300,Setup_Team!$B:$C,2,FALSE), "TDB")</f>
        <v>TDB</v>
      </c>
      <c r="N3300" s="31" t="str">
        <f>VLOOKUP($A3300,Location!$A:$J,9,FALSE)</f>
        <v>Toronto</v>
      </c>
      <c r="O3300" s="31" t="str">
        <f>VLOOKUP($A3300,Location!$A:$J,10,FALSE)</f>
        <v>BMO Field</v>
      </c>
      <c r="R3300" s="31">
        <v>0</v>
      </c>
      <c r="S3300" s="25">
        <f>VLOOKUP($A3300,Database!$A:$Y,10,FALSE)</f>
        <v>0</v>
      </c>
      <c r="T3300" s="25">
        <f>VLOOKUP($A3300,Database!$A:$Y,11,FALSE)</f>
        <v>0</v>
      </c>
      <c r="U3300" s="25">
        <f>VLOOKUP($A3300,Database!$A:$Y,12,FALSE)</f>
        <v>0</v>
      </c>
      <c r="V3300" s="25" t="str">
        <f>VLOOKUP(A3300,Database!A:M,13,FALSE)</f>
        <v>À venir</v>
      </c>
      <c r="W3300" s="25" t="str">
        <f>VLOOKUP($A3300,Database!$A:$Y,20,FALSE)</f>
        <v/>
      </c>
      <c r="X3300" s="25" t="str">
        <f>VLOOKUP($A3300,Database!$A:$Y,21,FALSE)</f>
        <v/>
      </c>
      <c r="Y3300" s="25" t="str">
        <f ca="1">IF(C3300&lt;NOW(),IF(AND(P3300&gt;Q3300,W3300&gt;X3300),S3300,IF(AND(P3300=Q3300,W3300=X3300),T3300,IF(AND(P3300&lt;Q3300,W3300&lt;X3300),U3300,0))),"")</f>
        <v/>
      </c>
      <c r="Z3300" s="25">
        <f>IF(AND(P3300=W3300,Q3300=X3300),1,0)</f>
        <v>1</v>
      </c>
      <c r="AA3300" s="25" t="str">
        <f>IF(Z3300=0,"",IF(ISBLANK(VLOOKUP(A3300,Database!A:AA,22,FALSE)),"",VLOOKUP(A3300,Database!A:AA,22,FALSE)))</f>
        <v>Exact</v>
      </c>
      <c r="AB3300" s="25">
        <f ca="1">IFERROR(IF(AND(Y3300&lt;&gt;"",OR(V3300="Terminé",V3300="En cours")),VLOOKUP(AA3300,Setup_ScoreExactBonus!A:D,4,FALSE),0),0)</f>
        <v>0</v>
      </c>
      <c r="AC3300" s="31" t="str">
        <f t="shared" ca="1" si="13"/>
        <v/>
      </c>
      <c r="AD3300" s="31">
        <f ca="1">SUMIFS(AC$2:AC3300,D$2:D3300,D3300)*IF(R3300=0,1,2)</f>
        <v>0</v>
      </c>
    </row>
    <row r="3301" spans="1:30" x14ac:dyDescent="0.35">
      <c r="A3301" s="31">
        <f>IF(ISBLANK(B3301),"",COUNTIF(B$2:B3301,B3301))-1</f>
        <v>84</v>
      </c>
      <c r="B3301" s="31">
        <v>24</v>
      </c>
      <c r="C3301" s="10">
        <f>VLOOKUP($A3301,Database!$A:$Y,7,FALSE)</f>
        <v>46206.041666666664</v>
      </c>
      <c r="D3301" s="31" t="str">
        <f>VLOOKUP(Pronostics!$B3301,Setup_MPP!$A:$G,3,FALSE)</f>
        <v>Joueur24</v>
      </c>
      <c r="E3301" s="31" t="str">
        <f>VLOOKUP(Pronostics!$B3301,Setup_MPP!$A:$G,2,FALSE)</f>
        <v>Joueur24</v>
      </c>
      <c r="F3301" s="31" t="str">
        <f>VLOOKUP($B3301,Setup_MPP!$A:$E,4,FALSE)</f>
        <v>#D5D5D5</v>
      </c>
      <c r="G3301" s="31" t="str">
        <f>VLOOKUP($B3301,Setup_MPP!$A:$E,5,FALSE)</f>
        <v>#727272</v>
      </c>
      <c r="H3301" s="31" t="str">
        <f>IFERROR(IF(AND(A3301&gt;=1,A3301&lt;=104),VLOOKUP($A3301,Location!$A:$J,6,FALSE),IF(A3301=0,"Avant l'ouverture",IF(OR(A3301=105,A3301=106),"Bonus"))),"")</f>
        <v>1/16 Finale</v>
      </c>
      <c r="I3301" s="31" t="str">
        <f>IF(LEFT(H3301,4)="Tour",VLOOKUP(A3301,Database!$A:$C,3,FALSE),"")</f>
        <v/>
      </c>
      <c r="J3301" s="31" t="str">
        <f>VLOOKUP($A3301,Location!$A:$J,7,FALSE)</f>
        <v>TBD</v>
      </c>
      <c r="K3301" s="31" t="str">
        <f>IFERROR(VLOOKUP(J3301,Setup_Team!$B:$C,2,FALSE), "TDB")</f>
        <v>TDB</v>
      </c>
      <c r="L3301" s="31" t="str">
        <f>VLOOKUP($A3301,Location!$A:$J,8,FALSE)</f>
        <v>TBD</v>
      </c>
      <c r="M3301" s="31" t="str">
        <f>IFERROR(VLOOKUP(L3301,Setup_Team!$B:$C,2,FALSE), "TDB")</f>
        <v>TDB</v>
      </c>
      <c r="N3301" s="31" t="str">
        <f>VLOOKUP($A3301,Location!$A:$J,9,FALSE)</f>
        <v>Toronto</v>
      </c>
      <c r="O3301" s="31" t="str">
        <f>VLOOKUP($A3301,Location!$A:$J,10,FALSE)</f>
        <v>BMO Field</v>
      </c>
      <c r="R3301" s="31">
        <v>0</v>
      </c>
      <c r="S3301" s="25">
        <f>VLOOKUP($A3301,Database!$A:$Y,10,FALSE)</f>
        <v>0</v>
      </c>
      <c r="T3301" s="25">
        <f>VLOOKUP($A3301,Database!$A:$Y,11,FALSE)</f>
        <v>0</v>
      </c>
      <c r="U3301" s="25">
        <f>VLOOKUP($A3301,Database!$A:$Y,12,FALSE)</f>
        <v>0</v>
      </c>
      <c r="V3301" s="25" t="str">
        <f>VLOOKUP(A3301,Database!A:M,13,FALSE)</f>
        <v>À venir</v>
      </c>
      <c r="W3301" s="25" t="str">
        <f>VLOOKUP($A3301,Database!$A:$Y,20,FALSE)</f>
        <v/>
      </c>
      <c r="X3301" s="25" t="str">
        <f>VLOOKUP($A3301,Database!$A:$Y,21,FALSE)</f>
        <v/>
      </c>
      <c r="Y3301" s="25" t="str">
        <f ca="1">IF(C3301&lt;NOW(),IF(AND(P3301&gt;Q3301,W3301&gt;X3301),S3301,IF(AND(P3301=Q3301,W3301=X3301),T3301,IF(AND(P3301&lt;Q3301,W3301&lt;X3301),U3301,0))),"")</f>
        <v/>
      </c>
      <c r="Z3301" s="25">
        <f>IF(AND(P3301=W3301,Q3301=X3301),1,0)</f>
        <v>1</v>
      </c>
      <c r="AA3301" s="25" t="str">
        <f>IF(Z3301=0,"",IF(ISBLANK(VLOOKUP(A3301,Database!A:AA,22,FALSE)),"",VLOOKUP(A3301,Database!A:AA,22,FALSE)))</f>
        <v>Exact</v>
      </c>
      <c r="AB3301" s="25">
        <f ca="1">IFERROR(IF(AND(Y3301&lt;&gt;"",OR(V3301="Terminé",V3301="En cours")),VLOOKUP(AA3301,Setup_ScoreExactBonus!A:D,4,FALSE),0),0)</f>
        <v>0</v>
      </c>
      <c r="AC3301" s="31" t="str">
        <f t="shared" ca="1" si="13"/>
        <v/>
      </c>
      <c r="AD3301" s="31">
        <f ca="1">SUMIFS(AC$2:AC3301,D$2:D3301,D3301)*IF(R3301=0,1,2)</f>
        <v>0</v>
      </c>
    </row>
    <row r="3302" spans="1:30" x14ac:dyDescent="0.35">
      <c r="A3302" s="31">
        <f>IF(ISBLANK(B3302),"",COUNTIF(B$2:B3302,B3302))-1</f>
        <v>84</v>
      </c>
      <c r="B3302" s="31">
        <v>25</v>
      </c>
      <c r="C3302" s="10">
        <f>VLOOKUP($A3302,Database!$A:$Y,7,FALSE)</f>
        <v>46206.041666666664</v>
      </c>
      <c r="D3302" s="31" t="str">
        <f>VLOOKUP(Pronostics!$B3302,Setup_MPP!$A:$G,3,FALSE)</f>
        <v>Joueur25</v>
      </c>
      <c r="E3302" s="31" t="str">
        <f>VLOOKUP(Pronostics!$B3302,Setup_MPP!$A:$G,2,FALSE)</f>
        <v>Joueur25</v>
      </c>
      <c r="F3302" s="31" t="str">
        <f>VLOOKUP($B3302,Setup_MPP!$A:$E,4,FALSE)</f>
        <v>#D5D5D5</v>
      </c>
      <c r="G3302" s="31" t="str">
        <f>VLOOKUP($B3302,Setup_MPP!$A:$E,5,FALSE)</f>
        <v>#727272</v>
      </c>
      <c r="H3302" s="31" t="str">
        <f>IFERROR(IF(AND(A3302&gt;=1,A3302&lt;=104),VLOOKUP($A3302,Location!$A:$J,6,FALSE),IF(A3302=0,"Avant l'ouverture",IF(OR(A3302=105,A3302=106),"Bonus"))),"")</f>
        <v>1/16 Finale</v>
      </c>
      <c r="I3302" s="31" t="str">
        <f>IF(LEFT(H3302,4)="Tour",VLOOKUP(A3302,Database!$A:$C,3,FALSE),"")</f>
        <v/>
      </c>
      <c r="J3302" s="31" t="str">
        <f>VLOOKUP($A3302,Location!$A:$J,7,FALSE)</f>
        <v>TBD</v>
      </c>
      <c r="K3302" s="31" t="str">
        <f>IFERROR(VLOOKUP(J3302,Setup_Team!$B:$C,2,FALSE), "TDB")</f>
        <v>TDB</v>
      </c>
      <c r="L3302" s="31" t="str">
        <f>VLOOKUP($A3302,Location!$A:$J,8,FALSE)</f>
        <v>TBD</v>
      </c>
      <c r="M3302" s="31" t="str">
        <f>IFERROR(VLOOKUP(L3302,Setup_Team!$B:$C,2,FALSE), "TDB")</f>
        <v>TDB</v>
      </c>
      <c r="N3302" s="31" t="str">
        <f>VLOOKUP($A3302,Location!$A:$J,9,FALSE)</f>
        <v>Toronto</v>
      </c>
      <c r="O3302" s="31" t="str">
        <f>VLOOKUP($A3302,Location!$A:$J,10,FALSE)</f>
        <v>BMO Field</v>
      </c>
      <c r="R3302" s="31">
        <v>0</v>
      </c>
      <c r="S3302" s="25">
        <f>VLOOKUP($A3302,Database!$A:$Y,10,FALSE)</f>
        <v>0</v>
      </c>
      <c r="T3302" s="25">
        <f>VLOOKUP($A3302,Database!$A:$Y,11,FALSE)</f>
        <v>0</v>
      </c>
      <c r="U3302" s="25">
        <f>VLOOKUP($A3302,Database!$A:$Y,12,FALSE)</f>
        <v>0</v>
      </c>
      <c r="V3302" s="25" t="str">
        <f>VLOOKUP(A3302,Database!A:M,13,FALSE)</f>
        <v>À venir</v>
      </c>
      <c r="W3302" s="25" t="str">
        <f>VLOOKUP($A3302,Database!$A:$Y,20,FALSE)</f>
        <v/>
      </c>
      <c r="X3302" s="25" t="str">
        <f>VLOOKUP($A3302,Database!$A:$Y,21,FALSE)</f>
        <v/>
      </c>
      <c r="Y3302" s="25" t="str">
        <f ca="1">IF(C3302&lt;NOW(),IF(AND(P3302&gt;Q3302,W3302&gt;X3302),S3302,IF(AND(P3302=Q3302,W3302=X3302),T3302,IF(AND(P3302&lt;Q3302,W3302&lt;X3302),U3302,0))),"")</f>
        <v/>
      </c>
      <c r="Z3302" s="25">
        <f>IF(AND(P3302=W3302,Q3302=X3302),1,0)</f>
        <v>1</v>
      </c>
      <c r="AA3302" s="25" t="str">
        <f>IF(Z3302=0,"",IF(ISBLANK(VLOOKUP(A3302,Database!A:AA,22,FALSE)),"",VLOOKUP(A3302,Database!A:AA,22,FALSE)))</f>
        <v>Exact</v>
      </c>
      <c r="AB3302" s="25">
        <f ca="1">IFERROR(IF(AND(Y3302&lt;&gt;"",OR(V3302="Terminé",V3302="En cours")),VLOOKUP(AA3302,Setup_ScoreExactBonus!A:D,4,FALSE),0),0)</f>
        <v>0</v>
      </c>
      <c r="AC3302" s="31" t="str">
        <f t="shared" ca="1" si="13"/>
        <v/>
      </c>
      <c r="AD3302" s="31">
        <f ca="1">SUMIFS(AC$2:AC3302,D$2:D3302,D3302)*IF(R3302=0,1,2)</f>
        <v>0</v>
      </c>
    </row>
    <row r="3303" spans="1:30" x14ac:dyDescent="0.35">
      <c r="A3303" s="31">
        <f>IF(ISBLANK(B3303),"",COUNTIF(B$2:B3303,B3303))-1</f>
        <v>84</v>
      </c>
      <c r="B3303" s="31">
        <v>26</v>
      </c>
      <c r="C3303" s="10">
        <f>VLOOKUP($A3303,Database!$A:$Y,7,FALSE)</f>
        <v>46206.041666666664</v>
      </c>
      <c r="D3303" s="31" t="str">
        <f>VLOOKUP(Pronostics!$B3303,Setup_MPP!$A:$G,3,FALSE)</f>
        <v>Joueur26</v>
      </c>
      <c r="E3303" s="31" t="str">
        <f>VLOOKUP(Pronostics!$B3303,Setup_MPP!$A:$G,2,FALSE)</f>
        <v>Joueur26</v>
      </c>
      <c r="F3303" s="31" t="str">
        <f>VLOOKUP($B3303,Setup_MPP!$A:$E,4,FALSE)</f>
        <v>#D5D5D5</v>
      </c>
      <c r="G3303" s="31" t="str">
        <f>VLOOKUP($B3303,Setup_MPP!$A:$E,5,FALSE)</f>
        <v>#727272</v>
      </c>
      <c r="H3303" s="31" t="str">
        <f>IFERROR(IF(AND(A3303&gt;=1,A3303&lt;=104),VLOOKUP($A3303,Location!$A:$J,6,FALSE),IF(A3303=0,"Avant l'ouverture",IF(OR(A3303=105,A3303=106),"Bonus"))),"")</f>
        <v>1/16 Finale</v>
      </c>
      <c r="I3303" s="31" t="str">
        <f>IF(LEFT(H3303,4)="Tour",VLOOKUP(A3303,Database!$A:$C,3,FALSE),"")</f>
        <v/>
      </c>
      <c r="J3303" s="31" t="str">
        <f>VLOOKUP($A3303,Location!$A:$J,7,FALSE)</f>
        <v>TBD</v>
      </c>
      <c r="K3303" s="31" t="str">
        <f>IFERROR(VLOOKUP(J3303,Setup_Team!$B:$C,2,FALSE), "TDB")</f>
        <v>TDB</v>
      </c>
      <c r="L3303" s="31" t="str">
        <f>VLOOKUP($A3303,Location!$A:$J,8,FALSE)</f>
        <v>TBD</v>
      </c>
      <c r="M3303" s="31" t="str">
        <f>IFERROR(VLOOKUP(L3303,Setup_Team!$B:$C,2,FALSE), "TDB")</f>
        <v>TDB</v>
      </c>
      <c r="N3303" s="31" t="str">
        <f>VLOOKUP($A3303,Location!$A:$J,9,FALSE)</f>
        <v>Toronto</v>
      </c>
      <c r="O3303" s="31" t="str">
        <f>VLOOKUP($A3303,Location!$A:$J,10,FALSE)</f>
        <v>BMO Field</v>
      </c>
      <c r="R3303" s="31">
        <v>0</v>
      </c>
      <c r="S3303" s="25">
        <f>VLOOKUP($A3303,Database!$A:$Y,10,FALSE)</f>
        <v>0</v>
      </c>
      <c r="T3303" s="25">
        <f>VLOOKUP($A3303,Database!$A:$Y,11,FALSE)</f>
        <v>0</v>
      </c>
      <c r="U3303" s="25">
        <f>VLOOKUP($A3303,Database!$A:$Y,12,FALSE)</f>
        <v>0</v>
      </c>
      <c r="V3303" s="25" t="str">
        <f>VLOOKUP(A3303,Database!A:M,13,FALSE)</f>
        <v>À venir</v>
      </c>
      <c r="W3303" s="25" t="str">
        <f>VLOOKUP($A3303,Database!$A:$Y,20,FALSE)</f>
        <v/>
      </c>
      <c r="X3303" s="25" t="str">
        <f>VLOOKUP($A3303,Database!$A:$Y,21,FALSE)</f>
        <v/>
      </c>
      <c r="Y3303" s="25" t="str">
        <f ca="1">IF(C3303&lt;NOW(),IF(AND(P3303&gt;Q3303,W3303&gt;X3303),S3303,IF(AND(P3303=Q3303,W3303=X3303),T3303,IF(AND(P3303&lt;Q3303,W3303&lt;X3303),U3303,0))),"")</f>
        <v/>
      </c>
      <c r="Z3303" s="25">
        <f>IF(AND(P3303=W3303,Q3303=X3303),1,0)</f>
        <v>1</v>
      </c>
      <c r="AA3303" s="25" t="str">
        <f>IF(Z3303=0,"",IF(ISBLANK(VLOOKUP(A3303,Database!A:AA,22,FALSE)),"",VLOOKUP(A3303,Database!A:AA,22,FALSE)))</f>
        <v>Exact</v>
      </c>
      <c r="AB3303" s="25">
        <f ca="1">IFERROR(IF(AND(Y3303&lt;&gt;"",OR(V3303="Terminé",V3303="En cours")),VLOOKUP(AA3303,Setup_ScoreExactBonus!A:D,4,FALSE),0),0)</f>
        <v>0</v>
      </c>
      <c r="AC3303" s="31" t="str">
        <f t="shared" ca="1" si="13"/>
        <v/>
      </c>
      <c r="AD3303" s="31">
        <f ca="1">SUMIFS(AC$2:AC3303,D$2:D3303,D3303)*IF(R3303=0,1,2)</f>
        <v>0</v>
      </c>
    </row>
    <row r="3304" spans="1:30" x14ac:dyDescent="0.35">
      <c r="A3304" s="31">
        <f>IF(ISBLANK(B3304),"",COUNTIF(B$2:B3304,B3304))-1</f>
        <v>84</v>
      </c>
      <c r="B3304" s="31">
        <v>27</v>
      </c>
      <c r="C3304" s="10">
        <f>VLOOKUP($A3304,Database!$A:$Y,7,FALSE)</f>
        <v>46206.041666666664</v>
      </c>
      <c r="D3304" s="31" t="str">
        <f>VLOOKUP(Pronostics!$B3304,Setup_MPP!$A:$G,3,FALSE)</f>
        <v>Joueur27</v>
      </c>
      <c r="E3304" s="31" t="str">
        <f>VLOOKUP(Pronostics!$B3304,Setup_MPP!$A:$G,2,FALSE)</f>
        <v>Joueur27</v>
      </c>
      <c r="F3304" s="31" t="str">
        <f>VLOOKUP($B3304,Setup_MPP!$A:$E,4,FALSE)</f>
        <v>#D5D5D5</v>
      </c>
      <c r="G3304" s="31" t="str">
        <f>VLOOKUP($B3304,Setup_MPP!$A:$E,5,FALSE)</f>
        <v>#727272</v>
      </c>
      <c r="H3304" s="31" t="str">
        <f>IFERROR(IF(AND(A3304&gt;=1,A3304&lt;=104),VLOOKUP($A3304,Location!$A:$J,6,FALSE),IF(A3304=0,"Avant l'ouverture",IF(OR(A3304=105,A3304=106),"Bonus"))),"")</f>
        <v>1/16 Finale</v>
      </c>
      <c r="I3304" s="31" t="str">
        <f>IF(LEFT(H3304,4)="Tour",VLOOKUP(A3304,Database!$A:$C,3,FALSE),"")</f>
        <v/>
      </c>
      <c r="J3304" s="31" t="str">
        <f>VLOOKUP($A3304,Location!$A:$J,7,FALSE)</f>
        <v>TBD</v>
      </c>
      <c r="K3304" s="31" t="str">
        <f>IFERROR(VLOOKUP(J3304,Setup_Team!$B:$C,2,FALSE), "TDB")</f>
        <v>TDB</v>
      </c>
      <c r="L3304" s="31" t="str">
        <f>VLOOKUP($A3304,Location!$A:$J,8,FALSE)</f>
        <v>TBD</v>
      </c>
      <c r="M3304" s="31" t="str">
        <f>IFERROR(VLOOKUP(L3304,Setup_Team!$B:$C,2,FALSE), "TDB")</f>
        <v>TDB</v>
      </c>
      <c r="N3304" s="31" t="str">
        <f>VLOOKUP($A3304,Location!$A:$J,9,FALSE)</f>
        <v>Toronto</v>
      </c>
      <c r="O3304" s="31" t="str">
        <f>VLOOKUP($A3304,Location!$A:$J,10,FALSE)</f>
        <v>BMO Field</v>
      </c>
      <c r="R3304" s="31">
        <v>0</v>
      </c>
      <c r="S3304" s="25">
        <f>VLOOKUP($A3304,Database!$A:$Y,10,FALSE)</f>
        <v>0</v>
      </c>
      <c r="T3304" s="25">
        <f>VLOOKUP($A3304,Database!$A:$Y,11,FALSE)</f>
        <v>0</v>
      </c>
      <c r="U3304" s="25">
        <f>VLOOKUP($A3304,Database!$A:$Y,12,FALSE)</f>
        <v>0</v>
      </c>
      <c r="V3304" s="25" t="str">
        <f>VLOOKUP(A3304,Database!A:M,13,FALSE)</f>
        <v>À venir</v>
      </c>
      <c r="W3304" s="25" t="str">
        <f>VLOOKUP($A3304,Database!$A:$Y,20,FALSE)</f>
        <v/>
      </c>
      <c r="X3304" s="25" t="str">
        <f>VLOOKUP($A3304,Database!$A:$Y,21,FALSE)</f>
        <v/>
      </c>
      <c r="Y3304" s="25" t="str">
        <f ca="1">IF(C3304&lt;NOW(),IF(AND(P3304&gt;Q3304,W3304&gt;X3304),S3304,IF(AND(P3304=Q3304,W3304=X3304),T3304,IF(AND(P3304&lt;Q3304,W3304&lt;X3304),U3304,0))),"")</f>
        <v/>
      </c>
      <c r="Z3304" s="25">
        <f>IF(AND(P3304=W3304,Q3304=X3304),1,0)</f>
        <v>1</v>
      </c>
      <c r="AA3304" s="25" t="str">
        <f>IF(Z3304=0,"",IF(ISBLANK(VLOOKUP(A3304,Database!A:AA,22,FALSE)),"",VLOOKUP(A3304,Database!A:AA,22,FALSE)))</f>
        <v>Exact</v>
      </c>
      <c r="AB3304" s="25">
        <f ca="1">IFERROR(IF(AND(Y3304&lt;&gt;"",OR(V3304="Terminé",V3304="En cours")),VLOOKUP(AA3304,Setup_ScoreExactBonus!A:D,4,FALSE),0),0)</f>
        <v>0</v>
      </c>
      <c r="AC3304" s="31" t="str">
        <f t="shared" ca="1" si="13"/>
        <v/>
      </c>
      <c r="AD3304" s="31">
        <f ca="1">SUMIFS(AC$2:AC3304,D$2:D3304,D3304)*IF(R3304=0,1,2)</f>
        <v>0</v>
      </c>
    </row>
    <row r="3305" spans="1:30" x14ac:dyDescent="0.35">
      <c r="A3305" s="31">
        <f>IF(ISBLANK(B3305),"",COUNTIF(B$2:B3305,B3305))-1</f>
        <v>84</v>
      </c>
      <c r="B3305" s="31">
        <v>28</v>
      </c>
      <c r="C3305" s="10">
        <f>VLOOKUP($A3305,Database!$A:$Y,7,FALSE)</f>
        <v>46206.041666666664</v>
      </c>
      <c r="D3305" s="31" t="str">
        <f>VLOOKUP(Pronostics!$B3305,Setup_MPP!$A:$G,3,FALSE)</f>
        <v>Joueur28</v>
      </c>
      <c r="E3305" s="31" t="str">
        <f>VLOOKUP(Pronostics!$B3305,Setup_MPP!$A:$G,2,FALSE)</f>
        <v>Joueur28</v>
      </c>
      <c r="F3305" s="31" t="str">
        <f>VLOOKUP($B3305,Setup_MPP!$A:$E,4,FALSE)</f>
        <v>#D5D5D5</v>
      </c>
      <c r="G3305" s="31" t="str">
        <f>VLOOKUP($B3305,Setup_MPP!$A:$E,5,FALSE)</f>
        <v>#727272</v>
      </c>
      <c r="H3305" s="31" t="str">
        <f>IFERROR(IF(AND(A3305&gt;=1,A3305&lt;=104),VLOOKUP($A3305,Location!$A:$J,6,FALSE),IF(A3305=0,"Avant l'ouverture",IF(OR(A3305=105,A3305=106),"Bonus"))),"")</f>
        <v>1/16 Finale</v>
      </c>
      <c r="I3305" s="31" t="str">
        <f>IF(LEFT(H3305,4)="Tour",VLOOKUP(A3305,Database!$A:$C,3,FALSE),"")</f>
        <v/>
      </c>
      <c r="J3305" s="31" t="str">
        <f>VLOOKUP($A3305,Location!$A:$J,7,FALSE)</f>
        <v>TBD</v>
      </c>
      <c r="K3305" s="31" t="str">
        <f>IFERROR(VLOOKUP(J3305,Setup_Team!$B:$C,2,FALSE), "TDB")</f>
        <v>TDB</v>
      </c>
      <c r="L3305" s="31" t="str">
        <f>VLOOKUP($A3305,Location!$A:$J,8,FALSE)</f>
        <v>TBD</v>
      </c>
      <c r="M3305" s="31" t="str">
        <f>IFERROR(VLOOKUP(L3305,Setup_Team!$B:$C,2,FALSE), "TDB")</f>
        <v>TDB</v>
      </c>
      <c r="N3305" s="31" t="str">
        <f>VLOOKUP($A3305,Location!$A:$J,9,FALSE)</f>
        <v>Toronto</v>
      </c>
      <c r="O3305" s="31" t="str">
        <f>VLOOKUP($A3305,Location!$A:$J,10,FALSE)</f>
        <v>BMO Field</v>
      </c>
      <c r="R3305" s="31">
        <v>0</v>
      </c>
      <c r="S3305" s="25">
        <f>VLOOKUP($A3305,Database!$A:$Y,10,FALSE)</f>
        <v>0</v>
      </c>
      <c r="T3305" s="25">
        <f>VLOOKUP($A3305,Database!$A:$Y,11,FALSE)</f>
        <v>0</v>
      </c>
      <c r="U3305" s="25">
        <f>VLOOKUP($A3305,Database!$A:$Y,12,FALSE)</f>
        <v>0</v>
      </c>
      <c r="V3305" s="25" t="str">
        <f>VLOOKUP(A3305,Database!A:M,13,FALSE)</f>
        <v>À venir</v>
      </c>
      <c r="W3305" s="25" t="str">
        <f>VLOOKUP($A3305,Database!$A:$Y,20,FALSE)</f>
        <v/>
      </c>
      <c r="X3305" s="25" t="str">
        <f>VLOOKUP($A3305,Database!$A:$Y,21,FALSE)</f>
        <v/>
      </c>
      <c r="Y3305" s="25" t="str">
        <f ca="1">IF(C3305&lt;NOW(),IF(AND(P3305&gt;Q3305,W3305&gt;X3305),S3305,IF(AND(P3305=Q3305,W3305=X3305),T3305,IF(AND(P3305&lt;Q3305,W3305&lt;X3305),U3305,0))),"")</f>
        <v/>
      </c>
      <c r="Z3305" s="25">
        <f>IF(AND(P3305=W3305,Q3305=X3305),1,0)</f>
        <v>1</v>
      </c>
      <c r="AA3305" s="25" t="str">
        <f>IF(Z3305=0,"",IF(ISBLANK(VLOOKUP(A3305,Database!A:AA,22,FALSE)),"",VLOOKUP(A3305,Database!A:AA,22,FALSE)))</f>
        <v>Exact</v>
      </c>
      <c r="AB3305" s="25">
        <f ca="1">IFERROR(IF(AND(Y3305&lt;&gt;"",OR(V3305="Terminé",V3305="En cours")),VLOOKUP(AA3305,Setup_ScoreExactBonus!A:D,4,FALSE),0),0)</f>
        <v>0</v>
      </c>
      <c r="AC3305" s="31" t="str">
        <f t="shared" ca="1" si="13"/>
        <v/>
      </c>
      <c r="AD3305" s="31">
        <f ca="1">SUMIFS(AC$2:AC3305,D$2:D3305,D3305)*IF(R3305=0,1,2)</f>
        <v>0</v>
      </c>
    </row>
    <row r="3306" spans="1:30" x14ac:dyDescent="0.35">
      <c r="A3306" s="31">
        <f>IF(ISBLANK(B3306),"",COUNTIF(B$2:B3306,B3306))-1</f>
        <v>84</v>
      </c>
      <c r="B3306" s="31">
        <v>29</v>
      </c>
      <c r="C3306" s="10">
        <f>VLOOKUP($A3306,Database!$A:$Y,7,FALSE)</f>
        <v>46206.041666666664</v>
      </c>
      <c r="D3306" s="31" t="str">
        <f>VLOOKUP(Pronostics!$B3306,Setup_MPP!$A:$G,3,FALSE)</f>
        <v>Joueur29</v>
      </c>
      <c r="E3306" s="31" t="str">
        <f>VLOOKUP(Pronostics!$B3306,Setup_MPP!$A:$G,2,FALSE)</f>
        <v>Joueur29</v>
      </c>
      <c r="F3306" s="31" t="str">
        <f>VLOOKUP($B3306,Setup_MPP!$A:$E,4,FALSE)</f>
        <v>#D5D5D5</v>
      </c>
      <c r="G3306" s="31" t="str">
        <f>VLOOKUP($B3306,Setup_MPP!$A:$E,5,FALSE)</f>
        <v>#727272</v>
      </c>
      <c r="H3306" s="31" t="str">
        <f>IFERROR(IF(AND(A3306&gt;=1,A3306&lt;=104),VLOOKUP($A3306,Location!$A:$J,6,FALSE),IF(A3306=0,"Avant l'ouverture",IF(OR(A3306=105,A3306=106),"Bonus"))),"")</f>
        <v>1/16 Finale</v>
      </c>
      <c r="I3306" s="31" t="str">
        <f>IF(LEFT(H3306,4)="Tour",VLOOKUP(A3306,Database!$A:$C,3,FALSE),"")</f>
        <v/>
      </c>
      <c r="J3306" s="31" t="str">
        <f>VLOOKUP($A3306,Location!$A:$J,7,FALSE)</f>
        <v>TBD</v>
      </c>
      <c r="K3306" s="31" t="str">
        <f>IFERROR(VLOOKUP(J3306,Setup_Team!$B:$C,2,FALSE), "TDB")</f>
        <v>TDB</v>
      </c>
      <c r="L3306" s="31" t="str">
        <f>VLOOKUP($A3306,Location!$A:$J,8,FALSE)</f>
        <v>TBD</v>
      </c>
      <c r="M3306" s="31" t="str">
        <f>IFERROR(VLOOKUP(L3306,Setup_Team!$B:$C,2,FALSE), "TDB")</f>
        <v>TDB</v>
      </c>
      <c r="N3306" s="31" t="str">
        <f>VLOOKUP($A3306,Location!$A:$J,9,FALSE)</f>
        <v>Toronto</v>
      </c>
      <c r="O3306" s="31" t="str">
        <f>VLOOKUP($A3306,Location!$A:$J,10,FALSE)</f>
        <v>BMO Field</v>
      </c>
      <c r="R3306" s="31">
        <v>0</v>
      </c>
      <c r="S3306" s="25">
        <f>VLOOKUP($A3306,Database!$A:$Y,10,FALSE)</f>
        <v>0</v>
      </c>
      <c r="T3306" s="25">
        <f>VLOOKUP($A3306,Database!$A:$Y,11,FALSE)</f>
        <v>0</v>
      </c>
      <c r="U3306" s="25">
        <f>VLOOKUP($A3306,Database!$A:$Y,12,FALSE)</f>
        <v>0</v>
      </c>
      <c r="V3306" s="25" t="str">
        <f>VLOOKUP(A3306,Database!A:M,13,FALSE)</f>
        <v>À venir</v>
      </c>
      <c r="W3306" s="25" t="str">
        <f>VLOOKUP($A3306,Database!$A:$Y,20,FALSE)</f>
        <v/>
      </c>
      <c r="X3306" s="25" t="str">
        <f>VLOOKUP($A3306,Database!$A:$Y,21,FALSE)</f>
        <v/>
      </c>
      <c r="Y3306" s="25" t="str">
        <f ca="1">IF(C3306&lt;NOW(),IF(AND(P3306&gt;Q3306,W3306&gt;X3306),S3306,IF(AND(P3306=Q3306,W3306=X3306),T3306,IF(AND(P3306&lt;Q3306,W3306&lt;X3306),U3306,0))),"")</f>
        <v/>
      </c>
      <c r="Z3306" s="25">
        <f>IF(AND(P3306=W3306,Q3306=X3306),1,0)</f>
        <v>1</v>
      </c>
      <c r="AA3306" s="25" t="str">
        <f>IF(Z3306=0,"",IF(ISBLANK(VLOOKUP(A3306,Database!A:AA,22,FALSE)),"",VLOOKUP(A3306,Database!A:AA,22,FALSE)))</f>
        <v>Exact</v>
      </c>
      <c r="AB3306" s="25">
        <f ca="1">IFERROR(IF(AND(Y3306&lt;&gt;"",OR(V3306="Terminé",V3306="En cours")),VLOOKUP(AA3306,Setup_ScoreExactBonus!A:D,4,FALSE),0),0)</f>
        <v>0</v>
      </c>
      <c r="AC3306" s="31" t="str">
        <f t="shared" ca="1" si="13"/>
        <v/>
      </c>
      <c r="AD3306" s="31">
        <f ca="1">SUMIFS(AC$2:AC3306,D$2:D3306,D3306)*IF(R3306=0,1,2)</f>
        <v>0</v>
      </c>
    </row>
    <row r="3307" spans="1:30" x14ac:dyDescent="0.35">
      <c r="A3307" s="31">
        <f>IF(ISBLANK(B3307),"",COUNTIF(B$2:B3307,B3307))-1</f>
        <v>84</v>
      </c>
      <c r="B3307" s="31">
        <v>30</v>
      </c>
      <c r="C3307" s="10">
        <f>VLOOKUP($A3307,Database!$A:$Y,7,FALSE)</f>
        <v>46206.041666666664</v>
      </c>
      <c r="D3307" s="31" t="str">
        <f>VLOOKUP(Pronostics!$B3307,Setup_MPP!$A:$G,3,FALSE)</f>
        <v>Joueur30</v>
      </c>
      <c r="E3307" s="31" t="str">
        <f>VLOOKUP(Pronostics!$B3307,Setup_MPP!$A:$G,2,FALSE)</f>
        <v>Joueur30</v>
      </c>
      <c r="F3307" s="31" t="str">
        <f>VLOOKUP($B3307,Setup_MPP!$A:$E,4,FALSE)</f>
        <v>#D5D5D5</v>
      </c>
      <c r="G3307" s="31" t="str">
        <f>VLOOKUP($B3307,Setup_MPP!$A:$E,5,FALSE)</f>
        <v>#727272</v>
      </c>
      <c r="H3307" s="31" t="str">
        <f>IFERROR(IF(AND(A3307&gt;=1,A3307&lt;=104),VLOOKUP($A3307,Location!$A:$J,6,FALSE),IF(A3307=0,"Avant l'ouverture",IF(OR(A3307=105,A3307=106),"Bonus"))),"")</f>
        <v>1/16 Finale</v>
      </c>
      <c r="I3307" s="31" t="str">
        <f>IF(LEFT(H3307,4)="Tour",VLOOKUP(A3307,Database!$A:$C,3,FALSE),"")</f>
        <v/>
      </c>
      <c r="J3307" s="31" t="str">
        <f>VLOOKUP($A3307,Location!$A:$J,7,FALSE)</f>
        <v>TBD</v>
      </c>
      <c r="K3307" s="31" t="str">
        <f>IFERROR(VLOOKUP(J3307,Setup_Team!$B:$C,2,FALSE), "TDB")</f>
        <v>TDB</v>
      </c>
      <c r="L3307" s="31" t="str">
        <f>VLOOKUP($A3307,Location!$A:$J,8,FALSE)</f>
        <v>TBD</v>
      </c>
      <c r="M3307" s="31" t="str">
        <f>IFERROR(VLOOKUP(L3307,Setup_Team!$B:$C,2,FALSE), "TDB")</f>
        <v>TDB</v>
      </c>
      <c r="N3307" s="31" t="str">
        <f>VLOOKUP($A3307,Location!$A:$J,9,FALSE)</f>
        <v>Toronto</v>
      </c>
      <c r="O3307" s="31" t="str">
        <f>VLOOKUP($A3307,Location!$A:$J,10,FALSE)</f>
        <v>BMO Field</v>
      </c>
      <c r="R3307" s="31">
        <v>0</v>
      </c>
      <c r="S3307" s="25">
        <f>VLOOKUP($A3307,Database!$A:$Y,10,FALSE)</f>
        <v>0</v>
      </c>
      <c r="T3307" s="25">
        <f>VLOOKUP($A3307,Database!$A:$Y,11,FALSE)</f>
        <v>0</v>
      </c>
      <c r="U3307" s="25">
        <f>VLOOKUP($A3307,Database!$A:$Y,12,FALSE)</f>
        <v>0</v>
      </c>
      <c r="V3307" s="25" t="str">
        <f>VLOOKUP(A3307,Database!A:M,13,FALSE)</f>
        <v>À venir</v>
      </c>
      <c r="W3307" s="25" t="str">
        <f>VLOOKUP($A3307,Database!$A:$Y,20,FALSE)</f>
        <v/>
      </c>
      <c r="X3307" s="25" t="str">
        <f>VLOOKUP($A3307,Database!$A:$Y,21,FALSE)</f>
        <v/>
      </c>
      <c r="Y3307" s="25" t="str">
        <f ca="1">IF(C3307&lt;NOW(),IF(AND(P3307&gt;Q3307,W3307&gt;X3307),S3307,IF(AND(P3307=Q3307,W3307=X3307),T3307,IF(AND(P3307&lt;Q3307,W3307&lt;X3307),U3307,0))),"")</f>
        <v/>
      </c>
      <c r="Z3307" s="25">
        <f>IF(AND(P3307=W3307,Q3307=X3307),1,0)</f>
        <v>1</v>
      </c>
      <c r="AA3307" s="25" t="str">
        <f>IF(Z3307=0,"",IF(ISBLANK(VLOOKUP(A3307,Database!A:AA,22,FALSE)),"",VLOOKUP(A3307,Database!A:AA,22,FALSE)))</f>
        <v>Exact</v>
      </c>
      <c r="AB3307" s="25">
        <f ca="1">IFERROR(IF(AND(Y3307&lt;&gt;"",OR(V3307="Terminé",V3307="En cours")),VLOOKUP(AA3307,Setup_ScoreExactBonus!A:D,4,FALSE),0),0)</f>
        <v>0</v>
      </c>
      <c r="AC3307" s="31" t="str">
        <f t="shared" ca="1" si="13"/>
        <v/>
      </c>
      <c r="AD3307" s="31">
        <f ca="1">SUMIFS(AC$2:AC3307,D$2:D3307,D3307)*IF(R3307=0,1,2)</f>
        <v>0</v>
      </c>
    </row>
    <row r="3308" spans="1:30" x14ac:dyDescent="0.35">
      <c r="A3308" s="31">
        <f>IF(ISBLANK(B3308),"",COUNTIF(B$2:B3308,B3308))-1</f>
        <v>84</v>
      </c>
      <c r="B3308" s="31">
        <v>31</v>
      </c>
      <c r="C3308" s="10">
        <f>VLOOKUP($A3308,Database!$A:$Y,7,FALSE)</f>
        <v>46206.041666666664</v>
      </c>
      <c r="D3308" s="31" t="str">
        <f>VLOOKUP(Pronostics!$B3308,Setup_MPP!$A:$G,3,FALSE)</f>
        <v>Joueur31</v>
      </c>
      <c r="E3308" s="31" t="str">
        <f>VLOOKUP(Pronostics!$B3308,Setup_MPP!$A:$G,2,FALSE)</f>
        <v>Joueur31</v>
      </c>
      <c r="F3308" s="31" t="str">
        <f>VLOOKUP($B3308,Setup_MPP!$A:$E,4,FALSE)</f>
        <v>#D5D5D5</v>
      </c>
      <c r="G3308" s="31" t="str">
        <f>VLOOKUP($B3308,Setup_MPP!$A:$E,5,FALSE)</f>
        <v>#727272</v>
      </c>
      <c r="H3308" s="31" t="str">
        <f>IFERROR(IF(AND(A3308&gt;=1,A3308&lt;=104),VLOOKUP($A3308,Location!$A:$J,6,FALSE),IF(A3308=0,"Avant l'ouverture",IF(OR(A3308=105,A3308=106),"Bonus"))),"")</f>
        <v>1/16 Finale</v>
      </c>
      <c r="I3308" s="31" t="str">
        <f>IF(LEFT(H3308,4)="Tour",VLOOKUP(A3308,Database!$A:$C,3,FALSE),"")</f>
        <v/>
      </c>
      <c r="J3308" s="31" t="str">
        <f>VLOOKUP($A3308,Location!$A:$J,7,FALSE)</f>
        <v>TBD</v>
      </c>
      <c r="K3308" s="31" t="str">
        <f>IFERROR(VLOOKUP(J3308,Setup_Team!$B:$C,2,FALSE), "TDB")</f>
        <v>TDB</v>
      </c>
      <c r="L3308" s="31" t="str">
        <f>VLOOKUP($A3308,Location!$A:$J,8,FALSE)</f>
        <v>TBD</v>
      </c>
      <c r="M3308" s="31" t="str">
        <f>IFERROR(VLOOKUP(L3308,Setup_Team!$B:$C,2,FALSE), "TDB")</f>
        <v>TDB</v>
      </c>
      <c r="N3308" s="31" t="str">
        <f>VLOOKUP($A3308,Location!$A:$J,9,FALSE)</f>
        <v>Toronto</v>
      </c>
      <c r="O3308" s="31" t="str">
        <f>VLOOKUP($A3308,Location!$A:$J,10,FALSE)</f>
        <v>BMO Field</v>
      </c>
      <c r="R3308" s="31">
        <v>0</v>
      </c>
      <c r="S3308" s="25">
        <f>VLOOKUP($A3308,Database!$A:$Y,10,FALSE)</f>
        <v>0</v>
      </c>
      <c r="T3308" s="25">
        <f>VLOOKUP($A3308,Database!$A:$Y,11,FALSE)</f>
        <v>0</v>
      </c>
      <c r="U3308" s="25">
        <f>VLOOKUP($A3308,Database!$A:$Y,12,FALSE)</f>
        <v>0</v>
      </c>
      <c r="V3308" s="25" t="str">
        <f>VLOOKUP(A3308,Database!A:M,13,FALSE)</f>
        <v>À venir</v>
      </c>
      <c r="W3308" s="25" t="str">
        <f>VLOOKUP($A3308,Database!$A:$Y,20,FALSE)</f>
        <v/>
      </c>
      <c r="X3308" s="25" t="str">
        <f>VLOOKUP($A3308,Database!$A:$Y,21,FALSE)</f>
        <v/>
      </c>
      <c r="Y3308" s="25" t="str">
        <f ca="1">IF(C3308&lt;NOW(),IF(AND(P3308&gt;Q3308,W3308&gt;X3308),S3308,IF(AND(P3308=Q3308,W3308=X3308),T3308,IF(AND(P3308&lt;Q3308,W3308&lt;X3308),U3308,0))),"")</f>
        <v/>
      </c>
      <c r="Z3308" s="25">
        <f>IF(AND(P3308=W3308,Q3308=X3308),1,0)</f>
        <v>1</v>
      </c>
      <c r="AA3308" s="25" t="str">
        <f>IF(Z3308=0,"",IF(ISBLANK(VLOOKUP(A3308,Database!A:AA,22,FALSE)),"",VLOOKUP(A3308,Database!A:AA,22,FALSE)))</f>
        <v>Exact</v>
      </c>
      <c r="AB3308" s="25">
        <f ca="1">IFERROR(IF(AND(Y3308&lt;&gt;"",OR(V3308="Terminé",V3308="En cours")),VLOOKUP(AA3308,Setup_ScoreExactBonus!A:D,4,FALSE),0),0)</f>
        <v>0</v>
      </c>
      <c r="AC3308" s="31" t="str">
        <f t="shared" ca="1" si="13"/>
        <v/>
      </c>
      <c r="AD3308" s="31">
        <f ca="1">SUMIFS(AC$2:AC3308,D$2:D3308,D3308)*IF(R3308=0,1,2)</f>
        <v>0</v>
      </c>
    </row>
    <row r="3309" spans="1:30" x14ac:dyDescent="0.35">
      <c r="A3309" s="31">
        <f>IF(ISBLANK(B3309),"",COUNTIF(B$2:B3309,B3309))-1</f>
        <v>84</v>
      </c>
      <c r="B3309" s="31">
        <v>32</v>
      </c>
      <c r="C3309" s="10">
        <f>VLOOKUP($A3309,Database!$A:$Y,7,FALSE)</f>
        <v>46206.041666666664</v>
      </c>
      <c r="D3309" s="31" t="str">
        <f>VLOOKUP(Pronostics!$B3309,Setup_MPP!$A:$G,3,FALSE)</f>
        <v>Joueur32</v>
      </c>
      <c r="E3309" s="31" t="str">
        <f>VLOOKUP(Pronostics!$B3309,Setup_MPP!$A:$G,2,FALSE)</f>
        <v>Joueur32</v>
      </c>
      <c r="F3309" s="31" t="str">
        <f>VLOOKUP($B3309,Setup_MPP!$A:$E,4,FALSE)</f>
        <v>#D5D5D5</v>
      </c>
      <c r="G3309" s="31" t="str">
        <f>VLOOKUP($B3309,Setup_MPP!$A:$E,5,FALSE)</f>
        <v>#727272</v>
      </c>
      <c r="H3309" s="31" t="str">
        <f>IFERROR(IF(AND(A3309&gt;=1,A3309&lt;=104),VLOOKUP($A3309,Location!$A:$J,6,FALSE),IF(A3309=0,"Avant l'ouverture",IF(OR(A3309=105,A3309=106),"Bonus"))),"")</f>
        <v>1/16 Finale</v>
      </c>
      <c r="I3309" s="31" t="str">
        <f>IF(LEFT(H3309,4)="Tour",VLOOKUP(A3309,Database!$A:$C,3,FALSE),"")</f>
        <v/>
      </c>
      <c r="J3309" s="31" t="str">
        <f>VLOOKUP($A3309,Location!$A:$J,7,FALSE)</f>
        <v>TBD</v>
      </c>
      <c r="K3309" s="31" t="str">
        <f>IFERROR(VLOOKUP(J3309,Setup_Team!$B:$C,2,FALSE), "TDB")</f>
        <v>TDB</v>
      </c>
      <c r="L3309" s="31" t="str">
        <f>VLOOKUP($A3309,Location!$A:$J,8,FALSE)</f>
        <v>TBD</v>
      </c>
      <c r="M3309" s="31" t="str">
        <f>IFERROR(VLOOKUP(L3309,Setup_Team!$B:$C,2,FALSE), "TDB")</f>
        <v>TDB</v>
      </c>
      <c r="N3309" s="31" t="str">
        <f>VLOOKUP($A3309,Location!$A:$J,9,FALSE)</f>
        <v>Toronto</v>
      </c>
      <c r="O3309" s="31" t="str">
        <f>VLOOKUP($A3309,Location!$A:$J,10,FALSE)</f>
        <v>BMO Field</v>
      </c>
      <c r="R3309" s="31">
        <v>0</v>
      </c>
      <c r="S3309" s="25">
        <f>VLOOKUP($A3309,Database!$A:$Y,10,FALSE)</f>
        <v>0</v>
      </c>
      <c r="T3309" s="25">
        <f>VLOOKUP($A3309,Database!$A:$Y,11,FALSE)</f>
        <v>0</v>
      </c>
      <c r="U3309" s="25">
        <f>VLOOKUP($A3309,Database!$A:$Y,12,FALSE)</f>
        <v>0</v>
      </c>
      <c r="V3309" s="25" t="str">
        <f>VLOOKUP(A3309,Database!A:M,13,FALSE)</f>
        <v>À venir</v>
      </c>
      <c r="W3309" s="25" t="str">
        <f>VLOOKUP($A3309,Database!$A:$Y,20,FALSE)</f>
        <v/>
      </c>
      <c r="X3309" s="25" t="str">
        <f>VLOOKUP($A3309,Database!$A:$Y,21,FALSE)</f>
        <v/>
      </c>
      <c r="Y3309" s="25" t="str">
        <f ca="1">IF(C3309&lt;NOW(),IF(AND(P3309&gt;Q3309,W3309&gt;X3309),S3309,IF(AND(P3309=Q3309,W3309=X3309),T3309,IF(AND(P3309&lt;Q3309,W3309&lt;X3309),U3309,0))),"")</f>
        <v/>
      </c>
      <c r="Z3309" s="25">
        <f>IF(AND(P3309=W3309,Q3309=X3309),1,0)</f>
        <v>1</v>
      </c>
      <c r="AA3309" s="25" t="str">
        <f>IF(Z3309=0,"",IF(ISBLANK(VLOOKUP(A3309,Database!A:AA,22,FALSE)),"",VLOOKUP(A3309,Database!A:AA,22,FALSE)))</f>
        <v>Exact</v>
      </c>
      <c r="AB3309" s="25">
        <f ca="1">IFERROR(IF(AND(Y3309&lt;&gt;"",OR(V3309="Terminé",V3309="En cours")),VLOOKUP(AA3309,Setup_ScoreExactBonus!A:D,4,FALSE),0),0)</f>
        <v>0</v>
      </c>
      <c r="AC3309" s="31" t="str">
        <f t="shared" ca="1" si="13"/>
        <v/>
      </c>
      <c r="AD3309" s="31">
        <f ca="1">SUMIFS(AC$2:AC3309,D$2:D3309,D3309)*IF(R3309=0,1,2)</f>
        <v>0</v>
      </c>
    </row>
    <row r="3310" spans="1:30" x14ac:dyDescent="0.35">
      <c r="A3310" s="31">
        <f>IF(ISBLANK(B3310),"",COUNTIF(B$2:B3310,B3310))-1</f>
        <v>84</v>
      </c>
      <c r="B3310" s="31">
        <v>33</v>
      </c>
      <c r="C3310" s="10">
        <f>VLOOKUP($A3310,Database!$A:$Y,7,FALSE)</f>
        <v>46206.041666666664</v>
      </c>
      <c r="D3310" s="31" t="str">
        <f>VLOOKUP(Pronostics!$B3310,Setup_MPP!$A:$G,3,FALSE)</f>
        <v>Joueur33</v>
      </c>
      <c r="E3310" s="31" t="str">
        <f>VLOOKUP(Pronostics!$B3310,Setup_MPP!$A:$G,2,FALSE)</f>
        <v>Joueur33</v>
      </c>
      <c r="F3310" s="31" t="str">
        <f>VLOOKUP($B3310,Setup_MPP!$A:$E,4,FALSE)</f>
        <v>#D5D5D5</v>
      </c>
      <c r="G3310" s="31" t="str">
        <f>VLOOKUP($B3310,Setup_MPP!$A:$E,5,FALSE)</f>
        <v>#727272</v>
      </c>
      <c r="H3310" s="31" t="str">
        <f>IFERROR(IF(AND(A3310&gt;=1,A3310&lt;=104),VLOOKUP($A3310,Location!$A:$J,6,FALSE),IF(A3310=0,"Avant l'ouverture",IF(OR(A3310=105,A3310=106),"Bonus"))),"")</f>
        <v>1/16 Finale</v>
      </c>
      <c r="I3310" s="31" t="str">
        <f>IF(LEFT(H3310,4)="Tour",VLOOKUP(A3310,Database!$A:$C,3,FALSE),"")</f>
        <v/>
      </c>
      <c r="J3310" s="31" t="str">
        <f>VLOOKUP($A3310,Location!$A:$J,7,FALSE)</f>
        <v>TBD</v>
      </c>
      <c r="K3310" s="31" t="str">
        <f>IFERROR(VLOOKUP(J3310,Setup_Team!$B:$C,2,FALSE), "TDB")</f>
        <v>TDB</v>
      </c>
      <c r="L3310" s="31" t="str">
        <f>VLOOKUP($A3310,Location!$A:$J,8,FALSE)</f>
        <v>TBD</v>
      </c>
      <c r="M3310" s="31" t="str">
        <f>IFERROR(VLOOKUP(L3310,Setup_Team!$B:$C,2,FALSE), "TDB")</f>
        <v>TDB</v>
      </c>
      <c r="N3310" s="31" t="str">
        <f>VLOOKUP($A3310,Location!$A:$J,9,FALSE)</f>
        <v>Toronto</v>
      </c>
      <c r="O3310" s="31" t="str">
        <f>VLOOKUP($A3310,Location!$A:$J,10,FALSE)</f>
        <v>BMO Field</v>
      </c>
      <c r="R3310" s="31">
        <v>0</v>
      </c>
      <c r="S3310" s="25">
        <f>VLOOKUP($A3310,Database!$A:$Y,10,FALSE)</f>
        <v>0</v>
      </c>
      <c r="T3310" s="25">
        <f>VLOOKUP($A3310,Database!$A:$Y,11,FALSE)</f>
        <v>0</v>
      </c>
      <c r="U3310" s="25">
        <f>VLOOKUP($A3310,Database!$A:$Y,12,FALSE)</f>
        <v>0</v>
      </c>
      <c r="V3310" s="25" t="str">
        <f>VLOOKUP(A3310,Database!A:M,13,FALSE)</f>
        <v>À venir</v>
      </c>
      <c r="W3310" s="25" t="str">
        <f>VLOOKUP($A3310,Database!$A:$Y,20,FALSE)</f>
        <v/>
      </c>
      <c r="X3310" s="25" t="str">
        <f>VLOOKUP($A3310,Database!$A:$Y,21,FALSE)</f>
        <v/>
      </c>
      <c r="Y3310" s="25" t="str">
        <f ca="1">IF(C3310&lt;NOW(),IF(AND(P3310&gt;Q3310,W3310&gt;X3310),S3310,IF(AND(P3310=Q3310,W3310=X3310),T3310,IF(AND(P3310&lt;Q3310,W3310&lt;X3310),U3310,0))),"")</f>
        <v/>
      </c>
      <c r="Z3310" s="25">
        <f>IF(AND(P3310=W3310,Q3310=X3310),1,0)</f>
        <v>1</v>
      </c>
      <c r="AA3310" s="25" t="str">
        <f>IF(Z3310=0,"",IF(ISBLANK(VLOOKUP(A3310,Database!A:AA,22,FALSE)),"",VLOOKUP(A3310,Database!A:AA,22,FALSE)))</f>
        <v>Exact</v>
      </c>
      <c r="AB3310" s="25">
        <f ca="1">IFERROR(IF(AND(Y3310&lt;&gt;"",OR(V3310="Terminé",V3310="En cours")),VLOOKUP(AA3310,Setup_ScoreExactBonus!A:D,4,FALSE),0),0)</f>
        <v>0</v>
      </c>
      <c r="AC3310" s="31" t="str">
        <f t="shared" ca="1" si="13"/>
        <v/>
      </c>
      <c r="AD3310" s="31">
        <f ca="1">SUMIFS(AC$2:AC3310,D$2:D3310,D3310)*IF(R3310=0,1,2)</f>
        <v>0</v>
      </c>
    </row>
    <row r="3311" spans="1:30" x14ac:dyDescent="0.35">
      <c r="A3311" s="31">
        <f>IF(ISBLANK(B3311),"",COUNTIF(B$2:B3311,B3311))-1</f>
        <v>84</v>
      </c>
      <c r="B3311" s="31">
        <v>34</v>
      </c>
      <c r="C3311" s="10">
        <f>VLOOKUP($A3311,Database!$A:$Y,7,FALSE)</f>
        <v>46206.041666666664</v>
      </c>
      <c r="D3311" s="31" t="str">
        <f>VLOOKUP(Pronostics!$B3311,Setup_MPP!$A:$G,3,FALSE)</f>
        <v>Joueur34</v>
      </c>
      <c r="E3311" s="31" t="str">
        <f>VLOOKUP(Pronostics!$B3311,Setup_MPP!$A:$G,2,FALSE)</f>
        <v>Joueur34</v>
      </c>
      <c r="F3311" s="31" t="str">
        <f>VLOOKUP($B3311,Setup_MPP!$A:$E,4,FALSE)</f>
        <v>#D5D5D5</v>
      </c>
      <c r="G3311" s="31" t="str">
        <f>VLOOKUP($B3311,Setup_MPP!$A:$E,5,FALSE)</f>
        <v>#727272</v>
      </c>
      <c r="H3311" s="31" t="str">
        <f>IFERROR(IF(AND(A3311&gt;=1,A3311&lt;=104),VLOOKUP($A3311,Location!$A:$J,6,FALSE),IF(A3311=0,"Avant l'ouverture",IF(OR(A3311=105,A3311=106),"Bonus"))),"")</f>
        <v>1/16 Finale</v>
      </c>
      <c r="I3311" s="31" t="str">
        <f>IF(LEFT(H3311,4)="Tour",VLOOKUP(A3311,Database!$A:$C,3,FALSE),"")</f>
        <v/>
      </c>
      <c r="J3311" s="31" t="str">
        <f>VLOOKUP($A3311,Location!$A:$J,7,FALSE)</f>
        <v>TBD</v>
      </c>
      <c r="K3311" s="31" t="str">
        <f>IFERROR(VLOOKUP(J3311,Setup_Team!$B:$C,2,FALSE), "TDB")</f>
        <v>TDB</v>
      </c>
      <c r="L3311" s="31" t="str">
        <f>VLOOKUP($A3311,Location!$A:$J,8,FALSE)</f>
        <v>TBD</v>
      </c>
      <c r="M3311" s="31" t="str">
        <f>IFERROR(VLOOKUP(L3311,Setup_Team!$B:$C,2,FALSE), "TDB")</f>
        <v>TDB</v>
      </c>
      <c r="N3311" s="31" t="str">
        <f>VLOOKUP($A3311,Location!$A:$J,9,FALSE)</f>
        <v>Toronto</v>
      </c>
      <c r="O3311" s="31" t="str">
        <f>VLOOKUP($A3311,Location!$A:$J,10,FALSE)</f>
        <v>BMO Field</v>
      </c>
      <c r="R3311" s="31">
        <v>0</v>
      </c>
      <c r="S3311" s="25">
        <f>VLOOKUP($A3311,Database!$A:$Y,10,FALSE)</f>
        <v>0</v>
      </c>
      <c r="T3311" s="25">
        <f>VLOOKUP($A3311,Database!$A:$Y,11,FALSE)</f>
        <v>0</v>
      </c>
      <c r="U3311" s="25">
        <f>VLOOKUP($A3311,Database!$A:$Y,12,FALSE)</f>
        <v>0</v>
      </c>
      <c r="V3311" s="25" t="str">
        <f>VLOOKUP(A3311,Database!A:M,13,FALSE)</f>
        <v>À venir</v>
      </c>
      <c r="W3311" s="25" t="str">
        <f>VLOOKUP($A3311,Database!$A:$Y,20,FALSE)</f>
        <v/>
      </c>
      <c r="X3311" s="25" t="str">
        <f>VLOOKUP($A3311,Database!$A:$Y,21,FALSE)</f>
        <v/>
      </c>
      <c r="Y3311" s="25" t="str">
        <f ca="1">IF(C3311&lt;NOW(),IF(AND(P3311&gt;Q3311,W3311&gt;X3311),S3311,IF(AND(P3311=Q3311,W3311=X3311),T3311,IF(AND(P3311&lt;Q3311,W3311&lt;X3311),U3311,0))),"")</f>
        <v/>
      </c>
      <c r="Z3311" s="25">
        <f>IF(AND(P3311=W3311,Q3311=X3311),1,0)</f>
        <v>1</v>
      </c>
      <c r="AA3311" s="25" t="str">
        <f>IF(Z3311=0,"",IF(ISBLANK(VLOOKUP(A3311,Database!A:AA,22,FALSE)),"",VLOOKUP(A3311,Database!A:AA,22,FALSE)))</f>
        <v>Exact</v>
      </c>
      <c r="AB3311" s="25">
        <f ca="1">IFERROR(IF(AND(Y3311&lt;&gt;"",OR(V3311="Terminé",V3311="En cours")),VLOOKUP(AA3311,Setup_ScoreExactBonus!A:D,4,FALSE),0),0)</f>
        <v>0</v>
      </c>
      <c r="AC3311" s="31" t="str">
        <f t="shared" ca="1" si="13"/>
        <v/>
      </c>
      <c r="AD3311" s="31">
        <f ca="1">SUMIFS(AC$2:AC3311,D$2:D3311,D3311)*IF(R3311=0,1,2)</f>
        <v>0</v>
      </c>
    </row>
    <row r="3312" spans="1:30" x14ac:dyDescent="0.35">
      <c r="A3312" s="31">
        <f>IF(ISBLANK(B3312),"",COUNTIF(B$2:B3312,B3312))-1</f>
        <v>84</v>
      </c>
      <c r="B3312" s="31">
        <v>35</v>
      </c>
      <c r="C3312" s="10">
        <f>VLOOKUP($A3312,Database!$A:$Y,7,FALSE)</f>
        <v>46206.041666666664</v>
      </c>
      <c r="D3312" s="31" t="str">
        <f>VLOOKUP(Pronostics!$B3312,Setup_MPP!$A:$G,3,FALSE)</f>
        <v>Joueur35</v>
      </c>
      <c r="E3312" s="31" t="str">
        <f>VLOOKUP(Pronostics!$B3312,Setup_MPP!$A:$G,2,FALSE)</f>
        <v>Joueur35</v>
      </c>
      <c r="F3312" s="31" t="str">
        <f>VLOOKUP($B3312,Setup_MPP!$A:$E,4,FALSE)</f>
        <v>#D5D5D5</v>
      </c>
      <c r="G3312" s="31" t="str">
        <f>VLOOKUP($B3312,Setup_MPP!$A:$E,5,FALSE)</f>
        <v>#727272</v>
      </c>
      <c r="H3312" s="31" t="str">
        <f>IFERROR(IF(AND(A3312&gt;=1,A3312&lt;=104),VLOOKUP($A3312,Location!$A:$J,6,FALSE),IF(A3312=0,"Avant l'ouverture",IF(OR(A3312=105,A3312=106),"Bonus"))),"")</f>
        <v>1/16 Finale</v>
      </c>
      <c r="I3312" s="31" t="str">
        <f>IF(LEFT(H3312,4)="Tour",VLOOKUP(A3312,Database!$A:$C,3,FALSE),"")</f>
        <v/>
      </c>
      <c r="J3312" s="31" t="str">
        <f>VLOOKUP($A3312,Location!$A:$J,7,FALSE)</f>
        <v>TBD</v>
      </c>
      <c r="K3312" s="31" t="str">
        <f>IFERROR(VLOOKUP(J3312,Setup_Team!$B:$C,2,FALSE), "TDB")</f>
        <v>TDB</v>
      </c>
      <c r="L3312" s="31" t="str">
        <f>VLOOKUP($A3312,Location!$A:$J,8,FALSE)</f>
        <v>TBD</v>
      </c>
      <c r="M3312" s="31" t="str">
        <f>IFERROR(VLOOKUP(L3312,Setup_Team!$B:$C,2,FALSE), "TDB")</f>
        <v>TDB</v>
      </c>
      <c r="N3312" s="31" t="str">
        <f>VLOOKUP($A3312,Location!$A:$J,9,FALSE)</f>
        <v>Toronto</v>
      </c>
      <c r="O3312" s="31" t="str">
        <f>VLOOKUP($A3312,Location!$A:$J,10,FALSE)</f>
        <v>BMO Field</v>
      </c>
      <c r="R3312" s="31">
        <v>0</v>
      </c>
      <c r="S3312" s="25">
        <f>VLOOKUP($A3312,Database!$A:$Y,10,FALSE)</f>
        <v>0</v>
      </c>
      <c r="T3312" s="25">
        <f>VLOOKUP($A3312,Database!$A:$Y,11,FALSE)</f>
        <v>0</v>
      </c>
      <c r="U3312" s="25">
        <f>VLOOKUP($A3312,Database!$A:$Y,12,FALSE)</f>
        <v>0</v>
      </c>
      <c r="V3312" s="25" t="str">
        <f>VLOOKUP(A3312,Database!A:M,13,FALSE)</f>
        <v>À venir</v>
      </c>
      <c r="W3312" s="25" t="str">
        <f>VLOOKUP($A3312,Database!$A:$Y,20,FALSE)</f>
        <v/>
      </c>
      <c r="X3312" s="25" t="str">
        <f>VLOOKUP($A3312,Database!$A:$Y,21,FALSE)</f>
        <v/>
      </c>
      <c r="Y3312" s="25" t="str">
        <f ca="1">IF(C3312&lt;NOW(),IF(AND(P3312&gt;Q3312,W3312&gt;X3312),S3312,IF(AND(P3312=Q3312,W3312=X3312),T3312,IF(AND(P3312&lt;Q3312,W3312&lt;X3312),U3312,0))),"")</f>
        <v/>
      </c>
      <c r="Z3312" s="25">
        <f>IF(AND(P3312=W3312,Q3312=X3312),1,0)</f>
        <v>1</v>
      </c>
      <c r="AA3312" s="25" t="str">
        <f>IF(Z3312=0,"",IF(ISBLANK(VLOOKUP(A3312,Database!A:AA,22,FALSE)),"",VLOOKUP(A3312,Database!A:AA,22,FALSE)))</f>
        <v>Exact</v>
      </c>
      <c r="AB3312" s="25">
        <f ca="1">IFERROR(IF(AND(Y3312&lt;&gt;"",OR(V3312="Terminé",V3312="En cours")),VLOOKUP(AA3312,Setup_ScoreExactBonus!A:D,4,FALSE),0),0)</f>
        <v>0</v>
      </c>
      <c r="AC3312" s="31" t="str">
        <f t="shared" ca="1" si="13"/>
        <v/>
      </c>
      <c r="AD3312" s="31">
        <f ca="1">SUMIFS(AC$2:AC3312,D$2:D3312,D3312)*IF(R3312=0,1,2)</f>
        <v>0</v>
      </c>
    </row>
    <row r="3313" spans="1:30" x14ac:dyDescent="0.35">
      <c r="A3313" s="31">
        <f>IF(ISBLANK(B3313),"",COUNTIF(B$2:B3313,B3313))-1</f>
        <v>84</v>
      </c>
      <c r="B3313" s="31">
        <v>36</v>
      </c>
      <c r="C3313" s="10">
        <f>VLOOKUP($A3313,Database!$A:$Y,7,FALSE)</f>
        <v>46206.041666666664</v>
      </c>
      <c r="D3313" s="31" t="str">
        <f>VLOOKUP(Pronostics!$B3313,Setup_MPP!$A:$G,3,FALSE)</f>
        <v>Joueur36</v>
      </c>
      <c r="E3313" s="31" t="str">
        <f>VLOOKUP(Pronostics!$B3313,Setup_MPP!$A:$G,2,FALSE)</f>
        <v>Joueur36</v>
      </c>
      <c r="F3313" s="31" t="str">
        <f>VLOOKUP($B3313,Setup_MPP!$A:$E,4,FALSE)</f>
        <v>#D5D5D5</v>
      </c>
      <c r="G3313" s="31" t="str">
        <f>VLOOKUP($B3313,Setup_MPP!$A:$E,5,FALSE)</f>
        <v>#727272</v>
      </c>
      <c r="H3313" s="31" t="str">
        <f>IFERROR(IF(AND(A3313&gt;=1,A3313&lt;=104),VLOOKUP($A3313,Location!$A:$J,6,FALSE),IF(A3313=0,"Avant l'ouverture",IF(OR(A3313=105,A3313=106),"Bonus"))),"")</f>
        <v>1/16 Finale</v>
      </c>
      <c r="I3313" s="31" t="str">
        <f>IF(LEFT(H3313,4)="Tour",VLOOKUP(A3313,Database!$A:$C,3,FALSE),"")</f>
        <v/>
      </c>
      <c r="J3313" s="31" t="str">
        <f>VLOOKUP($A3313,Location!$A:$J,7,FALSE)</f>
        <v>TBD</v>
      </c>
      <c r="K3313" s="31" t="str">
        <f>IFERROR(VLOOKUP(J3313,Setup_Team!$B:$C,2,FALSE), "TDB")</f>
        <v>TDB</v>
      </c>
      <c r="L3313" s="31" t="str">
        <f>VLOOKUP($A3313,Location!$A:$J,8,FALSE)</f>
        <v>TBD</v>
      </c>
      <c r="M3313" s="31" t="str">
        <f>IFERROR(VLOOKUP(L3313,Setup_Team!$B:$C,2,FALSE), "TDB")</f>
        <v>TDB</v>
      </c>
      <c r="N3313" s="31" t="str">
        <f>VLOOKUP($A3313,Location!$A:$J,9,FALSE)</f>
        <v>Toronto</v>
      </c>
      <c r="O3313" s="31" t="str">
        <f>VLOOKUP($A3313,Location!$A:$J,10,FALSE)</f>
        <v>BMO Field</v>
      </c>
      <c r="R3313" s="31">
        <v>0</v>
      </c>
      <c r="S3313" s="25">
        <f>VLOOKUP($A3313,Database!$A:$Y,10,FALSE)</f>
        <v>0</v>
      </c>
      <c r="T3313" s="25">
        <f>VLOOKUP($A3313,Database!$A:$Y,11,FALSE)</f>
        <v>0</v>
      </c>
      <c r="U3313" s="25">
        <f>VLOOKUP($A3313,Database!$A:$Y,12,FALSE)</f>
        <v>0</v>
      </c>
      <c r="V3313" s="25" t="str">
        <f>VLOOKUP(A3313,Database!A:M,13,FALSE)</f>
        <v>À venir</v>
      </c>
      <c r="W3313" s="25" t="str">
        <f>VLOOKUP($A3313,Database!$A:$Y,20,FALSE)</f>
        <v/>
      </c>
      <c r="X3313" s="25" t="str">
        <f>VLOOKUP($A3313,Database!$A:$Y,21,FALSE)</f>
        <v/>
      </c>
      <c r="Y3313" s="25" t="str">
        <f ca="1">IF(C3313&lt;NOW(),IF(AND(P3313&gt;Q3313,W3313&gt;X3313),S3313,IF(AND(P3313=Q3313,W3313=X3313),T3313,IF(AND(P3313&lt;Q3313,W3313&lt;X3313),U3313,0))),"")</f>
        <v/>
      </c>
      <c r="Z3313" s="25">
        <f>IF(AND(P3313=W3313,Q3313=X3313),1,0)</f>
        <v>1</v>
      </c>
      <c r="AA3313" s="25" t="str">
        <f>IF(Z3313=0,"",IF(ISBLANK(VLOOKUP(A3313,Database!A:AA,22,FALSE)),"",VLOOKUP(A3313,Database!A:AA,22,FALSE)))</f>
        <v>Exact</v>
      </c>
      <c r="AB3313" s="25">
        <f ca="1">IFERROR(IF(AND(Y3313&lt;&gt;"",OR(V3313="Terminé",V3313="En cours")),VLOOKUP(AA3313,Setup_ScoreExactBonus!A:D,4,FALSE),0),0)</f>
        <v>0</v>
      </c>
      <c r="AC3313" s="31" t="str">
        <f t="shared" ca="1" si="13"/>
        <v/>
      </c>
      <c r="AD3313" s="31">
        <f ca="1">SUMIFS(AC$2:AC3313,D$2:D3313,D3313)*IF(R3313=0,1,2)</f>
        <v>0</v>
      </c>
    </row>
    <row r="3314" spans="1:30" x14ac:dyDescent="0.35">
      <c r="A3314" s="31">
        <f>IF(ISBLANK(B3314),"",COUNTIF(B$2:B3314,B3314))-1</f>
        <v>84</v>
      </c>
      <c r="B3314" s="31">
        <v>37</v>
      </c>
      <c r="C3314" s="10">
        <f>VLOOKUP($A3314,Database!$A:$Y,7,FALSE)</f>
        <v>46206.041666666664</v>
      </c>
      <c r="D3314" s="31" t="str">
        <f>VLOOKUP(Pronostics!$B3314,Setup_MPP!$A:$G,3,FALSE)</f>
        <v>Joueur37</v>
      </c>
      <c r="E3314" s="31" t="str">
        <f>VLOOKUP(Pronostics!$B3314,Setup_MPP!$A:$G,2,FALSE)</f>
        <v>Joueur37</v>
      </c>
      <c r="F3314" s="31" t="str">
        <f>VLOOKUP($B3314,Setup_MPP!$A:$E,4,FALSE)</f>
        <v>#D5D5D5</v>
      </c>
      <c r="G3314" s="31" t="str">
        <f>VLOOKUP($B3314,Setup_MPP!$A:$E,5,FALSE)</f>
        <v>#727272</v>
      </c>
      <c r="H3314" s="31" t="str">
        <f>IFERROR(IF(AND(A3314&gt;=1,A3314&lt;=104),VLOOKUP($A3314,Location!$A:$J,6,FALSE),IF(A3314=0,"Avant l'ouverture",IF(OR(A3314=105,A3314=106),"Bonus"))),"")</f>
        <v>1/16 Finale</v>
      </c>
      <c r="I3314" s="31" t="str">
        <f>IF(LEFT(H3314,4)="Tour",VLOOKUP(A3314,Database!$A:$C,3,FALSE),"")</f>
        <v/>
      </c>
      <c r="J3314" s="31" t="str">
        <f>VLOOKUP($A3314,Location!$A:$J,7,FALSE)</f>
        <v>TBD</v>
      </c>
      <c r="K3314" s="31" t="str">
        <f>IFERROR(VLOOKUP(J3314,Setup_Team!$B:$C,2,FALSE), "TDB")</f>
        <v>TDB</v>
      </c>
      <c r="L3314" s="31" t="str">
        <f>VLOOKUP($A3314,Location!$A:$J,8,FALSE)</f>
        <v>TBD</v>
      </c>
      <c r="M3314" s="31" t="str">
        <f>IFERROR(VLOOKUP(L3314,Setup_Team!$B:$C,2,FALSE), "TDB")</f>
        <v>TDB</v>
      </c>
      <c r="N3314" s="31" t="str">
        <f>VLOOKUP($A3314,Location!$A:$J,9,FALSE)</f>
        <v>Toronto</v>
      </c>
      <c r="O3314" s="31" t="str">
        <f>VLOOKUP($A3314,Location!$A:$J,10,FALSE)</f>
        <v>BMO Field</v>
      </c>
      <c r="R3314" s="31">
        <v>0</v>
      </c>
      <c r="S3314" s="25">
        <f>VLOOKUP($A3314,Database!$A:$Y,10,FALSE)</f>
        <v>0</v>
      </c>
      <c r="T3314" s="25">
        <f>VLOOKUP($A3314,Database!$A:$Y,11,FALSE)</f>
        <v>0</v>
      </c>
      <c r="U3314" s="25">
        <f>VLOOKUP($A3314,Database!$A:$Y,12,FALSE)</f>
        <v>0</v>
      </c>
      <c r="V3314" s="25" t="str">
        <f>VLOOKUP(A3314,Database!A:M,13,FALSE)</f>
        <v>À venir</v>
      </c>
      <c r="W3314" s="25" t="str">
        <f>VLOOKUP($A3314,Database!$A:$Y,20,FALSE)</f>
        <v/>
      </c>
      <c r="X3314" s="25" t="str">
        <f>VLOOKUP($A3314,Database!$A:$Y,21,FALSE)</f>
        <v/>
      </c>
      <c r="Y3314" s="25" t="str">
        <f ca="1">IF(C3314&lt;NOW(),IF(AND(P3314&gt;Q3314,W3314&gt;X3314),S3314,IF(AND(P3314=Q3314,W3314=X3314),T3314,IF(AND(P3314&lt;Q3314,W3314&lt;X3314),U3314,0))),"")</f>
        <v/>
      </c>
      <c r="Z3314" s="25">
        <f>IF(AND(P3314=W3314,Q3314=X3314),1,0)</f>
        <v>1</v>
      </c>
      <c r="AA3314" s="25" t="str">
        <f>IF(Z3314=0,"",IF(ISBLANK(VLOOKUP(A3314,Database!A:AA,22,FALSE)),"",VLOOKUP(A3314,Database!A:AA,22,FALSE)))</f>
        <v>Exact</v>
      </c>
      <c r="AB3314" s="25">
        <f ca="1">IFERROR(IF(AND(Y3314&lt;&gt;"",OR(V3314="Terminé",V3314="En cours")),VLOOKUP(AA3314,Setup_ScoreExactBonus!A:D,4,FALSE),0),0)</f>
        <v>0</v>
      </c>
      <c r="AC3314" s="31" t="str">
        <f t="shared" ca="1" si="13"/>
        <v/>
      </c>
      <c r="AD3314" s="31">
        <f ca="1">SUMIFS(AC$2:AC3314,D$2:D3314,D3314)*IF(R3314=0,1,2)</f>
        <v>0</v>
      </c>
    </row>
    <row r="3315" spans="1:30" x14ac:dyDescent="0.35">
      <c r="A3315" s="31">
        <f>IF(ISBLANK(B3315),"",COUNTIF(B$2:B3315,B3315))-1</f>
        <v>84</v>
      </c>
      <c r="B3315" s="31">
        <v>38</v>
      </c>
      <c r="C3315" s="10">
        <f>VLOOKUP($A3315,Database!$A:$Y,7,FALSE)</f>
        <v>46206.041666666664</v>
      </c>
      <c r="D3315" s="31" t="str">
        <f>VLOOKUP(Pronostics!$B3315,Setup_MPP!$A:$G,3,FALSE)</f>
        <v>Joueur38</v>
      </c>
      <c r="E3315" s="31" t="str">
        <f>VLOOKUP(Pronostics!$B3315,Setup_MPP!$A:$G,2,FALSE)</f>
        <v>Joueur38</v>
      </c>
      <c r="F3315" s="31" t="str">
        <f>VLOOKUP($B3315,Setup_MPP!$A:$E,4,FALSE)</f>
        <v>#D5D5D5</v>
      </c>
      <c r="G3315" s="31" t="str">
        <f>VLOOKUP($B3315,Setup_MPP!$A:$E,5,FALSE)</f>
        <v>#727272</v>
      </c>
      <c r="H3315" s="31" t="str">
        <f>IFERROR(IF(AND(A3315&gt;=1,A3315&lt;=104),VLOOKUP($A3315,Location!$A:$J,6,FALSE),IF(A3315=0,"Avant l'ouverture",IF(OR(A3315=105,A3315=106),"Bonus"))),"")</f>
        <v>1/16 Finale</v>
      </c>
      <c r="I3315" s="31" t="str">
        <f>IF(LEFT(H3315,4)="Tour",VLOOKUP(A3315,Database!$A:$C,3,FALSE),"")</f>
        <v/>
      </c>
      <c r="J3315" s="31" t="str">
        <f>VLOOKUP($A3315,Location!$A:$J,7,FALSE)</f>
        <v>TBD</v>
      </c>
      <c r="K3315" s="31" t="str">
        <f>IFERROR(VLOOKUP(J3315,Setup_Team!$B:$C,2,FALSE), "TDB")</f>
        <v>TDB</v>
      </c>
      <c r="L3315" s="31" t="str">
        <f>VLOOKUP($A3315,Location!$A:$J,8,FALSE)</f>
        <v>TBD</v>
      </c>
      <c r="M3315" s="31" t="str">
        <f>IFERROR(VLOOKUP(L3315,Setup_Team!$B:$C,2,FALSE), "TDB")</f>
        <v>TDB</v>
      </c>
      <c r="N3315" s="31" t="str">
        <f>VLOOKUP($A3315,Location!$A:$J,9,FALSE)</f>
        <v>Toronto</v>
      </c>
      <c r="O3315" s="31" t="str">
        <f>VLOOKUP($A3315,Location!$A:$J,10,FALSE)</f>
        <v>BMO Field</v>
      </c>
      <c r="R3315" s="31">
        <v>0</v>
      </c>
      <c r="S3315" s="25">
        <f>VLOOKUP($A3315,Database!$A:$Y,10,FALSE)</f>
        <v>0</v>
      </c>
      <c r="T3315" s="25">
        <f>VLOOKUP($A3315,Database!$A:$Y,11,FALSE)</f>
        <v>0</v>
      </c>
      <c r="U3315" s="25">
        <f>VLOOKUP($A3315,Database!$A:$Y,12,FALSE)</f>
        <v>0</v>
      </c>
      <c r="V3315" s="25" t="str">
        <f>VLOOKUP(A3315,Database!A:M,13,FALSE)</f>
        <v>À venir</v>
      </c>
      <c r="W3315" s="25" t="str">
        <f>VLOOKUP($A3315,Database!$A:$Y,20,FALSE)</f>
        <v/>
      </c>
      <c r="X3315" s="25" t="str">
        <f>VLOOKUP($A3315,Database!$A:$Y,21,FALSE)</f>
        <v/>
      </c>
      <c r="Y3315" s="25" t="str">
        <f ca="1">IF(C3315&lt;NOW(),IF(AND(P3315&gt;Q3315,W3315&gt;X3315),S3315,IF(AND(P3315=Q3315,W3315=X3315),T3315,IF(AND(P3315&lt;Q3315,W3315&lt;X3315),U3315,0))),"")</f>
        <v/>
      </c>
      <c r="Z3315" s="25">
        <f>IF(AND(P3315=W3315,Q3315=X3315),1,0)</f>
        <v>1</v>
      </c>
      <c r="AA3315" s="25" t="str">
        <f>IF(Z3315=0,"",IF(ISBLANK(VLOOKUP(A3315,Database!A:AA,22,FALSE)),"",VLOOKUP(A3315,Database!A:AA,22,FALSE)))</f>
        <v>Exact</v>
      </c>
      <c r="AB3315" s="25">
        <f ca="1">IFERROR(IF(AND(Y3315&lt;&gt;"",OR(V3315="Terminé",V3315="En cours")),VLOOKUP(AA3315,Setup_ScoreExactBonus!A:D,4,FALSE),0),0)</f>
        <v>0</v>
      </c>
      <c r="AC3315" s="31" t="str">
        <f t="shared" ca="1" si="13"/>
        <v/>
      </c>
      <c r="AD3315" s="31">
        <f ca="1">SUMIFS(AC$2:AC3315,D$2:D3315,D3315)*IF(R3315=0,1,2)</f>
        <v>0</v>
      </c>
    </row>
    <row r="3316" spans="1:30" x14ac:dyDescent="0.35">
      <c r="A3316" s="31">
        <f>IF(ISBLANK(B3316),"",COUNTIF(B$2:B3316,B3316))-1</f>
        <v>84</v>
      </c>
      <c r="B3316" s="31">
        <v>39</v>
      </c>
      <c r="C3316" s="10">
        <f>VLOOKUP($A3316,Database!$A:$Y,7,FALSE)</f>
        <v>46206.041666666664</v>
      </c>
      <c r="D3316" s="31" t="str">
        <f>VLOOKUP(Pronostics!$B3316,Setup_MPP!$A:$G,3,FALSE)</f>
        <v>Joueur39</v>
      </c>
      <c r="E3316" s="31" t="str">
        <f>VLOOKUP(Pronostics!$B3316,Setup_MPP!$A:$G,2,FALSE)</f>
        <v>Joueur39</v>
      </c>
      <c r="F3316" s="31" t="str">
        <f>VLOOKUP($B3316,Setup_MPP!$A:$E,4,FALSE)</f>
        <v>#D5D5D5</v>
      </c>
      <c r="G3316" s="31" t="str">
        <f>VLOOKUP($B3316,Setup_MPP!$A:$E,5,FALSE)</f>
        <v>#727272</v>
      </c>
      <c r="H3316" s="31" t="str">
        <f>IFERROR(IF(AND(A3316&gt;=1,A3316&lt;=104),VLOOKUP($A3316,Location!$A:$J,6,FALSE),IF(A3316=0,"Avant l'ouverture",IF(OR(A3316=105,A3316=106),"Bonus"))),"")</f>
        <v>1/16 Finale</v>
      </c>
      <c r="I3316" s="31" t="str">
        <f>IF(LEFT(H3316,4)="Tour",VLOOKUP(A3316,Database!$A:$C,3,FALSE),"")</f>
        <v/>
      </c>
      <c r="J3316" s="31" t="str">
        <f>VLOOKUP($A3316,Location!$A:$J,7,FALSE)</f>
        <v>TBD</v>
      </c>
      <c r="K3316" s="31" t="str">
        <f>IFERROR(VLOOKUP(J3316,Setup_Team!$B:$C,2,FALSE), "TDB")</f>
        <v>TDB</v>
      </c>
      <c r="L3316" s="31" t="str">
        <f>VLOOKUP($A3316,Location!$A:$J,8,FALSE)</f>
        <v>TBD</v>
      </c>
      <c r="M3316" s="31" t="str">
        <f>IFERROR(VLOOKUP(L3316,Setup_Team!$B:$C,2,FALSE), "TDB")</f>
        <v>TDB</v>
      </c>
      <c r="N3316" s="31" t="str">
        <f>VLOOKUP($A3316,Location!$A:$J,9,FALSE)</f>
        <v>Toronto</v>
      </c>
      <c r="O3316" s="31" t="str">
        <f>VLOOKUP($A3316,Location!$A:$J,10,FALSE)</f>
        <v>BMO Field</v>
      </c>
      <c r="R3316" s="31">
        <v>0</v>
      </c>
      <c r="S3316" s="25">
        <f>VLOOKUP($A3316,Database!$A:$Y,10,FALSE)</f>
        <v>0</v>
      </c>
      <c r="T3316" s="25">
        <f>VLOOKUP($A3316,Database!$A:$Y,11,FALSE)</f>
        <v>0</v>
      </c>
      <c r="U3316" s="25">
        <f>VLOOKUP($A3316,Database!$A:$Y,12,FALSE)</f>
        <v>0</v>
      </c>
      <c r="V3316" s="25" t="str">
        <f>VLOOKUP(A3316,Database!A:M,13,FALSE)</f>
        <v>À venir</v>
      </c>
      <c r="W3316" s="25" t="str">
        <f>VLOOKUP($A3316,Database!$A:$Y,20,FALSE)</f>
        <v/>
      </c>
      <c r="X3316" s="25" t="str">
        <f>VLOOKUP($A3316,Database!$A:$Y,21,FALSE)</f>
        <v/>
      </c>
      <c r="Y3316" s="25" t="str">
        <f ca="1">IF(C3316&lt;NOW(),IF(AND(P3316&gt;Q3316,W3316&gt;X3316),S3316,IF(AND(P3316=Q3316,W3316=X3316),T3316,IF(AND(P3316&lt;Q3316,W3316&lt;X3316),U3316,0))),"")</f>
        <v/>
      </c>
      <c r="Z3316" s="25">
        <f>IF(AND(P3316=W3316,Q3316=X3316),1,0)</f>
        <v>1</v>
      </c>
      <c r="AA3316" s="25" t="str">
        <f>IF(Z3316=0,"",IF(ISBLANK(VLOOKUP(A3316,Database!A:AA,22,FALSE)),"",VLOOKUP(A3316,Database!A:AA,22,FALSE)))</f>
        <v>Exact</v>
      </c>
      <c r="AB3316" s="25">
        <f ca="1">IFERROR(IF(AND(Y3316&lt;&gt;"",OR(V3316="Terminé",V3316="En cours")),VLOOKUP(AA3316,Setup_ScoreExactBonus!A:D,4,FALSE),0),0)</f>
        <v>0</v>
      </c>
      <c r="AC3316" s="31" t="str">
        <f t="shared" ca="1" si="13"/>
        <v/>
      </c>
      <c r="AD3316" s="31">
        <f ca="1">SUMIFS(AC$2:AC3316,D$2:D3316,D3316)*IF(R3316=0,1,2)</f>
        <v>0</v>
      </c>
    </row>
    <row r="3317" spans="1:30" x14ac:dyDescent="0.35">
      <c r="A3317" s="31">
        <f>IF(ISBLANK(B3317),"",COUNTIF(B$2:B3317,B3317))-1</f>
        <v>85</v>
      </c>
      <c r="B3317" s="31">
        <v>1</v>
      </c>
      <c r="C3317" s="10">
        <f>VLOOKUP($A3317,Database!$A:$Y,7,FALSE)</f>
        <v>46206.208333333336</v>
      </c>
      <c r="D3317" s="31" t="str">
        <f>VLOOKUP(Pronostics!$B3317,Setup_MPP!$A:$G,3,FALSE)</f>
        <v>_Nicolas_LM_</v>
      </c>
      <c r="E3317" s="31" t="str">
        <f>VLOOKUP(Pronostics!$B3317,Setup_MPP!$A:$G,2,FALSE)</f>
        <v>Nicolas LE MOUEL</v>
      </c>
      <c r="F3317" s="31" t="str">
        <f>VLOOKUP($B3317,Setup_MPP!$A:$E,4,FALSE)</f>
        <v>#F7C79D</v>
      </c>
      <c r="G3317" s="31" t="str">
        <f>VLOOKUP($B3317,Setup_MPP!$A:$E,5,FALSE)</f>
        <v>#FFBE85</v>
      </c>
      <c r="H3317" s="31" t="str">
        <f>IFERROR(IF(AND(A3317&gt;=1,A3317&lt;=104),VLOOKUP($A3317,Location!$A:$J,6,FALSE),IF(A3317=0,"Avant l'ouverture",IF(OR(A3317=105,A3317=106),"Bonus"))),"")</f>
        <v>1/16 Finale</v>
      </c>
      <c r="I3317" s="31" t="str">
        <f>IF(LEFT(H3317,4)="Tour",VLOOKUP(A3317,Database!$A:$C,3,FALSE),"")</f>
        <v/>
      </c>
      <c r="J3317" s="31" t="str">
        <f>VLOOKUP($A3317,Location!$A:$J,7,FALSE)</f>
        <v>TBD</v>
      </c>
      <c r="K3317" s="31" t="str">
        <f>IFERROR(VLOOKUP(J3317,Setup_Team!$B:$C,2,FALSE), "TDB")</f>
        <v>TDB</v>
      </c>
      <c r="L3317" s="31" t="str">
        <f>VLOOKUP($A3317,Location!$A:$J,8,FALSE)</f>
        <v>TBD</v>
      </c>
      <c r="M3317" s="31" t="str">
        <f>IFERROR(VLOOKUP(L3317,Setup_Team!$B:$C,2,FALSE), "TDB")</f>
        <v>TDB</v>
      </c>
      <c r="N3317" s="31" t="str">
        <f>VLOOKUP($A3317,Location!$A:$J,9,FALSE)</f>
        <v>Vancouver</v>
      </c>
      <c r="O3317" s="31" t="str">
        <f>VLOOKUP($A3317,Location!$A:$J,10,FALSE)</f>
        <v>BC Place</v>
      </c>
      <c r="R3317" s="31">
        <v>0</v>
      </c>
      <c r="S3317" s="25">
        <f>VLOOKUP($A3317,Database!$A:$Y,10,FALSE)</f>
        <v>0</v>
      </c>
      <c r="T3317" s="25">
        <f>VLOOKUP($A3317,Database!$A:$Y,11,FALSE)</f>
        <v>0</v>
      </c>
      <c r="U3317" s="25">
        <f>VLOOKUP($A3317,Database!$A:$Y,12,FALSE)</f>
        <v>0</v>
      </c>
      <c r="V3317" s="25" t="str">
        <f>VLOOKUP(A3317,Database!A:M,13,FALSE)</f>
        <v>À venir</v>
      </c>
      <c r="W3317" s="25" t="str">
        <f>VLOOKUP($A3317,Database!$A:$Y,20,FALSE)</f>
        <v/>
      </c>
      <c r="X3317" s="25" t="str">
        <f>VLOOKUP($A3317,Database!$A:$Y,21,FALSE)</f>
        <v/>
      </c>
      <c r="Y3317" s="25" t="str">
        <f ca="1">IF(C3317&lt;NOW(),IF(AND(P3317&gt;Q3317,W3317&gt;X3317),S3317,IF(AND(P3317=Q3317,W3317=X3317),T3317,IF(AND(P3317&lt;Q3317,W3317&lt;X3317),U3317,0))),"")</f>
        <v/>
      </c>
      <c r="Z3317" s="25">
        <f>IF(AND(P3317=W3317,Q3317=X3317),1,0)</f>
        <v>1</v>
      </c>
      <c r="AA3317" s="25" t="str">
        <f>IF(Z3317=0,"",IF(ISBLANK(VLOOKUP(A3317,Database!A:AA,22,FALSE)),"",VLOOKUP(A3317,Database!A:AA,22,FALSE)))</f>
        <v>Exact</v>
      </c>
      <c r="AB3317" s="25">
        <f ca="1">IFERROR(IF(AND(Y3317&lt;&gt;"",OR(V3317="Terminé",V3317="En cours")),VLOOKUP(AA3317,Setup_ScoreExactBonus!A:D,4,FALSE),0),0)</f>
        <v>0</v>
      </c>
      <c r="AC3317" s="31" t="str">
        <f t="shared" ca="1" si="13"/>
        <v/>
      </c>
      <c r="AD3317" s="31">
        <f ca="1">SUMIFS(AC$2:AC3317,D$2:D3317,D3317)*IF(R3317=0,1,2)</f>
        <v>0</v>
      </c>
    </row>
    <row r="3318" spans="1:30" x14ac:dyDescent="0.35">
      <c r="A3318" s="31">
        <f>IF(ISBLANK(B3318),"",COUNTIF(B$2:B3318,B3318))-1</f>
        <v>85</v>
      </c>
      <c r="B3318" s="31">
        <v>2</v>
      </c>
      <c r="C3318" s="10">
        <f>VLOOKUP($A3318,Database!$A:$Y,7,FALSE)</f>
        <v>46206.208333333336</v>
      </c>
      <c r="D3318" s="31" t="str">
        <f>VLOOKUP(Pronostics!$B3318,Setup_MPP!$A:$G,3,FALSE)</f>
        <v>leaelaz</v>
      </c>
      <c r="E3318" s="31" t="str">
        <f>VLOOKUP(Pronostics!$B3318,Setup_MPP!$A:$G,2,FALSE)</f>
        <v>Léa EL ASERY</v>
      </c>
      <c r="F3318" s="31" t="str">
        <f>VLOOKUP($B3318,Setup_MPP!$A:$E,4,FALSE)</f>
        <v>#FFBEBE</v>
      </c>
      <c r="G3318" s="31" t="str">
        <f>VLOOKUP($B3318,Setup_MPP!$A:$E,5,FALSE)</f>
        <v>#DF6868</v>
      </c>
      <c r="H3318" s="31" t="str">
        <f>IFERROR(IF(AND(A3318&gt;=1,A3318&lt;=104),VLOOKUP($A3318,Location!$A:$J,6,FALSE),IF(A3318=0,"Avant l'ouverture",IF(OR(A3318=105,A3318=106),"Bonus"))),"")</f>
        <v>1/16 Finale</v>
      </c>
      <c r="I3318" s="31" t="str">
        <f>IF(LEFT(H3318,4)="Tour",VLOOKUP(A3318,Database!$A:$C,3,FALSE),"")</f>
        <v/>
      </c>
      <c r="J3318" s="31" t="str">
        <f>VLOOKUP($A3318,Location!$A:$J,7,FALSE)</f>
        <v>TBD</v>
      </c>
      <c r="K3318" s="31" t="str">
        <f>IFERROR(VLOOKUP(J3318,Setup_Team!$B:$C,2,FALSE), "TDB")</f>
        <v>TDB</v>
      </c>
      <c r="L3318" s="31" t="str">
        <f>VLOOKUP($A3318,Location!$A:$J,8,FALSE)</f>
        <v>TBD</v>
      </c>
      <c r="M3318" s="31" t="str">
        <f>IFERROR(VLOOKUP(L3318,Setup_Team!$B:$C,2,FALSE), "TDB")</f>
        <v>TDB</v>
      </c>
      <c r="N3318" s="31" t="str">
        <f>VLOOKUP($A3318,Location!$A:$J,9,FALSE)</f>
        <v>Vancouver</v>
      </c>
      <c r="O3318" s="31" t="str">
        <f>VLOOKUP($A3318,Location!$A:$J,10,FALSE)</f>
        <v>BC Place</v>
      </c>
      <c r="R3318" s="31">
        <v>0</v>
      </c>
      <c r="S3318" s="25">
        <f>VLOOKUP($A3318,Database!$A:$Y,10,FALSE)</f>
        <v>0</v>
      </c>
      <c r="T3318" s="25">
        <f>VLOOKUP($A3318,Database!$A:$Y,11,FALSE)</f>
        <v>0</v>
      </c>
      <c r="U3318" s="25">
        <f>VLOOKUP($A3318,Database!$A:$Y,12,FALSE)</f>
        <v>0</v>
      </c>
      <c r="V3318" s="25" t="str">
        <f>VLOOKUP(A3318,Database!A:M,13,FALSE)</f>
        <v>À venir</v>
      </c>
      <c r="W3318" s="25" t="str">
        <f>VLOOKUP($A3318,Database!$A:$Y,20,FALSE)</f>
        <v/>
      </c>
      <c r="X3318" s="25" t="str">
        <f>VLOOKUP($A3318,Database!$A:$Y,21,FALSE)</f>
        <v/>
      </c>
      <c r="Y3318" s="25" t="str">
        <f ca="1">IF(C3318&lt;NOW(),IF(AND(P3318&gt;Q3318,W3318&gt;X3318),S3318,IF(AND(P3318=Q3318,W3318=X3318),T3318,IF(AND(P3318&lt;Q3318,W3318&lt;X3318),U3318,0))),"")</f>
        <v/>
      </c>
      <c r="Z3318" s="25">
        <f>IF(AND(P3318=W3318,Q3318=X3318),1,0)</f>
        <v>1</v>
      </c>
      <c r="AA3318" s="25" t="str">
        <f>IF(Z3318=0,"",IF(ISBLANK(VLOOKUP(A3318,Database!A:AA,22,FALSE)),"",VLOOKUP(A3318,Database!A:AA,22,FALSE)))</f>
        <v>Exact</v>
      </c>
      <c r="AB3318" s="25">
        <f ca="1">IFERROR(IF(AND(Y3318&lt;&gt;"",OR(V3318="Terminé",V3318="En cours")),VLOOKUP(AA3318,Setup_ScoreExactBonus!A:D,4,FALSE),0),0)</f>
        <v>0</v>
      </c>
      <c r="AC3318" s="31" t="str">
        <f t="shared" ca="1" si="13"/>
        <v/>
      </c>
      <c r="AD3318" s="31">
        <f ca="1">SUMIFS(AC$2:AC3318,D$2:D3318,D3318)*IF(R3318=0,1,2)</f>
        <v>0</v>
      </c>
    </row>
    <row r="3319" spans="1:30" x14ac:dyDescent="0.35">
      <c r="A3319" s="31">
        <f>IF(ISBLANK(B3319),"",COUNTIF(B$2:B3319,B3319))-1</f>
        <v>85</v>
      </c>
      <c r="B3319" s="31">
        <v>3</v>
      </c>
      <c r="C3319" s="10">
        <f>VLOOKUP($A3319,Database!$A:$Y,7,FALSE)</f>
        <v>46206.208333333336</v>
      </c>
      <c r="D3319" s="31" t="str">
        <f>VLOOKUP(Pronostics!$B3319,Setup_MPP!$A:$G,3,FALSE)</f>
        <v>PasMetalleux</v>
      </c>
      <c r="E3319" s="31" t="str">
        <f>VLOOKUP(Pronostics!$B3319,Setup_MPP!$A:$G,2,FALSE)</f>
        <v>Elwenn JOUBREL</v>
      </c>
      <c r="F3319" s="31" t="str">
        <f>VLOOKUP($B3319,Setup_MPP!$A:$E,4,FALSE)</f>
        <v>#F5C7FC</v>
      </c>
      <c r="G3319" s="31" t="str">
        <f>VLOOKUP($B3319,Setup_MPP!$A:$E,5,FALSE)</f>
        <v>#C489CF</v>
      </c>
      <c r="H3319" s="31" t="str">
        <f>IFERROR(IF(AND(A3319&gt;=1,A3319&lt;=104),VLOOKUP($A3319,Location!$A:$J,6,FALSE),IF(A3319=0,"Avant l'ouverture",IF(OR(A3319=105,A3319=106),"Bonus"))),"")</f>
        <v>1/16 Finale</v>
      </c>
      <c r="I3319" s="31" t="str">
        <f>IF(LEFT(H3319,4)="Tour",VLOOKUP(A3319,Database!$A:$C,3,FALSE),"")</f>
        <v/>
      </c>
      <c r="J3319" s="31" t="str">
        <f>VLOOKUP($A3319,Location!$A:$J,7,FALSE)</f>
        <v>TBD</v>
      </c>
      <c r="K3319" s="31" t="str">
        <f>IFERROR(VLOOKUP(J3319,Setup_Team!$B:$C,2,FALSE), "TDB")</f>
        <v>TDB</v>
      </c>
      <c r="L3319" s="31" t="str">
        <f>VLOOKUP($A3319,Location!$A:$J,8,FALSE)</f>
        <v>TBD</v>
      </c>
      <c r="M3319" s="31" t="str">
        <f>IFERROR(VLOOKUP(L3319,Setup_Team!$B:$C,2,FALSE), "TDB")</f>
        <v>TDB</v>
      </c>
      <c r="N3319" s="31" t="str">
        <f>VLOOKUP($A3319,Location!$A:$J,9,FALSE)</f>
        <v>Vancouver</v>
      </c>
      <c r="O3319" s="31" t="str">
        <f>VLOOKUP($A3319,Location!$A:$J,10,FALSE)</f>
        <v>BC Place</v>
      </c>
      <c r="R3319" s="31">
        <v>0</v>
      </c>
      <c r="S3319" s="25">
        <f>VLOOKUP($A3319,Database!$A:$Y,10,FALSE)</f>
        <v>0</v>
      </c>
      <c r="T3319" s="25">
        <f>VLOOKUP($A3319,Database!$A:$Y,11,FALSE)</f>
        <v>0</v>
      </c>
      <c r="U3319" s="25">
        <f>VLOOKUP($A3319,Database!$A:$Y,12,FALSE)</f>
        <v>0</v>
      </c>
      <c r="V3319" s="25" t="str">
        <f>VLOOKUP(A3319,Database!A:M,13,FALSE)</f>
        <v>À venir</v>
      </c>
      <c r="W3319" s="25" t="str">
        <f>VLOOKUP($A3319,Database!$A:$Y,20,FALSE)</f>
        <v/>
      </c>
      <c r="X3319" s="25" t="str">
        <f>VLOOKUP($A3319,Database!$A:$Y,21,FALSE)</f>
        <v/>
      </c>
      <c r="Y3319" s="25" t="str">
        <f ca="1">IF(C3319&lt;NOW(),IF(AND(P3319&gt;Q3319,W3319&gt;X3319),S3319,IF(AND(P3319=Q3319,W3319=X3319),T3319,IF(AND(P3319&lt;Q3319,W3319&lt;X3319),U3319,0))),"")</f>
        <v/>
      </c>
      <c r="Z3319" s="25">
        <f>IF(AND(P3319=W3319,Q3319=X3319),1,0)</f>
        <v>1</v>
      </c>
      <c r="AA3319" s="25" t="str">
        <f>IF(Z3319=0,"",IF(ISBLANK(VLOOKUP(A3319,Database!A:AA,22,FALSE)),"",VLOOKUP(A3319,Database!A:AA,22,FALSE)))</f>
        <v>Exact</v>
      </c>
      <c r="AB3319" s="25">
        <f ca="1">IFERROR(IF(AND(Y3319&lt;&gt;"",OR(V3319="Terminé",V3319="En cours")),VLOOKUP(AA3319,Setup_ScoreExactBonus!A:D,4,FALSE),0),0)</f>
        <v>0</v>
      </c>
      <c r="AC3319" s="31" t="str">
        <f t="shared" ca="1" si="13"/>
        <v/>
      </c>
      <c r="AD3319" s="31">
        <f ca="1">SUMIFS(AC$2:AC3319,D$2:D3319,D3319)*IF(R3319=0,1,2)</f>
        <v>0</v>
      </c>
    </row>
    <row r="3320" spans="1:30" x14ac:dyDescent="0.35">
      <c r="A3320" s="31">
        <f>IF(ISBLANK(B3320),"",COUNTIF(B$2:B3320,B3320))-1</f>
        <v>85</v>
      </c>
      <c r="B3320" s="31">
        <v>4</v>
      </c>
      <c r="C3320" s="10">
        <f>VLOOKUP($A3320,Database!$A:$Y,7,FALSE)</f>
        <v>46206.208333333336</v>
      </c>
      <c r="D3320" s="31" t="str">
        <f>VLOOKUP(Pronostics!$B3320,Setup_MPP!$A:$G,3,FALSE)</f>
        <v>Popo444</v>
      </c>
      <c r="E3320" s="31" t="str">
        <f>VLOOKUP(Pronostics!$B3320,Setup_MPP!$A:$G,2,FALSE)</f>
        <v>Pauline OLIVIER</v>
      </c>
      <c r="F3320" s="31" t="str">
        <f>VLOOKUP($B3320,Setup_MPP!$A:$E,4,FALSE)</f>
        <v>#A5EA7F</v>
      </c>
      <c r="G3320" s="31" t="str">
        <f>VLOOKUP($B3320,Setup_MPP!$A:$E,5,FALSE)</f>
        <v>#80C65A</v>
      </c>
      <c r="H3320" s="31" t="str">
        <f>IFERROR(IF(AND(A3320&gt;=1,A3320&lt;=104),VLOOKUP($A3320,Location!$A:$J,6,FALSE),IF(A3320=0,"Avant l'ouverture",IF(OR(A3320=105,A3320=106),"Bonus"))),"")</f>
        <v>1/16 Finale</v>
      </c>
      <c r="I3320" s="31" t="str">
        <f>IF(LEFT(H3320,4)="Tour",VLOOKUP(A3320,Database!$A:$C,3,FALSE),"")</f>
        <v/>
      </c>
      <c r="J3320" s="31" t="str">
        <f>VLOOKUP($A3320,Location!$A:$J,7,FALSE)</f>
        <v>TBD</v>
      </c>
      <c r="K3320" s="31" t="str">
        <f>IFERROR(VLOOKUP(J3320,Setup_Team!$B:$C,2,FALSE), "TDB")</f>
        <v>TDB</v>
      </c>
      <c r="L3320" s="31" t="str">
        <f>VLOOKUP($A3320,Location!$A:$J,8,FALSE)</f>
        <v>TBD</v>
      </c>
      <c r="M3320" s="31" t="str">
        <f>IFERROR(VLOOKUP(L3320,Setup_Team!$B:$C,2,FALSE), "TDB")</f>
        <v>TDB</v>
      </c>
      <c r="N3320" s="31" t="str">
        <f>VLOOKUP($A3320,Location!$A:$J,9,FALSE)</f>
        <v>Vancouver</v>
      </c>
      <c r="O3320" s="31" t="str">
        <f>VLOOKUP($A3320,Location!$A:$J,10,FALSE)</f>
        <v>BC Place</v>
      </c>
      <c r="R3320" s="31">
        <v>0</v>
      </c>
      <c r="S3320" s="25">
        <f>VLOOKUP($A3320,Database!$A:$Y,10,FALSE)</f>
        <v>0</v>
      </c>
      <c r="T3320" s="25">
        <f>VLOOKUP($A3320,Database!$A:$Y,11,FALSE)</f>
        <v>0</v>
      </c>
      <c r="U3320" s="25">
        <f>VLOOKUP($A3320,Database!$A:$Y,12,FALSE)</f>
        <v>0</v>
      </c>
      <c r="V3320" s="25" t="str">
        <f>VLOOKUP(A3320,Database!A:M,13,FALSE)</f>
        <v>À venir</v>
      </c>
      <c r="W3320" s="25" t="str">
        <f>VLOOKUP($A3320,Database!$A:$Y,20,FALSE)</f>
        <v/>
      </c>
      <c r="X3320" s="25" t="str">
        <f>VLOOKUP($A3320,Database!$A:$Y,21,FALSE)</f>
        <v/>
      </c>
      <c r="Y3320" s="25" t="str">
        <f ca="1">IF(C3320&lt;NOW(),IF(AND(P3320&gt;Q3320,W3320&gt;X3320),S3320,IF(AND(P3320=Q3320,W3320=X3320),T3320,IF(AND(P3320&lt;Q3320,W3320&lt;X3320),U3320,0))),"")</f>
        <v/>
      </c>
      <c r="Z3320" s="25">
        <f>IF(AND(P3320=W3320,Q3320=X3320),1,0)</f>
        <v>1</v>
      </c>
      <c r="AA3320" s="25" t="str">
        <f>IF(Z3320=0,"",IF(ISBLANK(VLOOKUP(A3320,Database!A:AA,22,FALSE)),"",VLOOKUP(A3320,Database!A:AA,22,FALSE)))</f>
        <v>Exact</v>
      </c>
      <c r="AB3320" s="25">
        <f ca="1">IFERROR(IF(AND(Y3320&lt;&gt;"",OR(V3320="Terminé",V3320="En cours")),VLOOKUP(AA3320,Setup_ScoreExactBonus!A:D,4,FALSE),0),0)</f>
        <v>0</v>
      </c>
      <c r="AC3320" s="31" t="str">
        <f t="shared" ca="1" si="13"/>
        <v/>
      </c>
      <c r="AD3320" s="31">
        <f ca="1">SUMIFS(AC$2:AC3320,D$2:D3320,D3320)*IF(R3320=0,1,2)</f>
        <v>0</v>
      </c>
    </row>
    <row r="3321" spans="1:30" x14ac:dyDescent="0.35">
      <c r="A3321" s="31">
        <f>IF(ISBLANK(B3321),"",COUNTIF(B$2:B3321,B3321))-1</f>
        <v>85</v>
      </c>
      <c r="B3321" s="31">
        <v>5</v>
      </c>
      <c r="C3321" s="10">
        <f>VLOOKUP($A3321,Database!$A:$Y,7,FALSE)</f>
        <v>46206.208333333336</v>
      </c>
      <c r="D3321" s="31" t="str">
        <f>VLOOKUP(Pronostics!$B3321,Setup_MPP!$A:$G,3,FALSE)</f>
        <v>_Jujul</v>
      </c>
      <c r="E3321" s="31" t="str">
        <f>VLOOKUP(Pronostics!$B3321,Setup_MPP!$A:$G,2,FALSE)</f>
        <v>Julie BOISSIERE</v>
      </c>
      <c r="F3321" s="31" t="str">
        <f>VLOOKUP($B3321,Setup_MPP!$A:$E,4,FALSE)</f>
        <v>#D890FF</v>
      </c>
      <c r="G3321" s="31" t="str">
        <f>VLOOKUP($B3321,Setup_MPP!$A:$E,5,FALSE)</f>
        <v>#B750EF</v>
      </c>
      <c r="H3321" s="31" t="str">
        <f>IFERROR(IF(AND(A3321&gt;=1,A3321&lt;=104),VLOOKUP($A3321,Location!$A:$J,6,FALSE),IF(A3321=0,"Avant l'ouverture",IF(OR(A3321=105,A3321=106),"Bonus"))),"")</f>
        <v>1/16 Finale</v>
      </c>
      <c r="I3321" s="31" t="str">
        <f>IF(LEFT(H3321,4)="Tour",VLOOKUP(A3321,Database!$A:$C,3,FALSE),"")</f>
        <v/>
      </c>
      <c r="J3321" s="31" t="str">
        <f>VLOOKUP($A3321,Location!$A:$J,7,FALSE)</f>
        <v>TBD</v>
      </c>
      <c r="K3321" s="31" t="str">
        <f>IFERROR(VLOOKUP(J3321,Setup_Team!$B:$C,2,FALSE), "TDB")</f>
        <v>TDB</v>
      </c>
      <c r="L3321" s="31" t="str">
        <f>VLOOKUP($A3321,Location!$A:$J,8,FALSE)</f>
        <v>TBD</v>
      </c>
      <c r="M3321" s="31" t="str">
        <f>IFERROR(VLOOKUP(L3321,Setup_Team!$B:$C,2,FALSE), "TDB")</f>
        <v>TDB</v>
      </c>
      <c r="N3321" s="31" t="str">
        <f>VLOOKUP($A3321,Location!$A:$J,9,FALSE)</f>
        <v>Vancouver</v>
      </c>
      <c r="O3321" s="31" t="str">
        <f>VLOOKUP($A3321,Location!$A:$J,10,FALSE)</f>
        <v>BC Place</v>
      </c>
      <c r="R3321" s="31">
        <v>0</v>
      </c>
      <c r="S3321" s="25">
        <f>VLOOKUP($A3321,Database!$A:$Y,10,FALSE)</f>
        <v>0</v>
      </c>
      <c r="T3321" s="25">
        <f>VLOOKUP($A3321,Database!$A:$Y,11,FALSE)</f>
        <v>0</v>
      </c>
      <c r="U3321" s="25">
        <f>VLOOKUP($A3321,Database!$A:$Y,12,FALSE)</f>
        <v>0</v>
      </c>
      <c r="V3321" s="25" t="str">
        <f>VLOOKUP(A3321,Database!A:M,13,FALSE)</f>
        <v>À venir</v>
      </c>
      <c r="W3321" s="25" t="str">
        <f>VLOOKUP($A3321,Database!$A:$Y,20,FALSE)</f>
        <v/>
      </c>
      <c r="X3321" s="25" t="str">
        <f>VLOOKUP($A3321,Database!$A:$Y,21,FALSE)</f>
        <v/>
      </c>
      <c r="Y3321" s="25" t="str">
        <f ca="1">IF(C3321&lt;NOW(),IF(AND(P3321&gt;Q3321,W3321&gt;X3321),S3321,IF(AND(P3321=Q3321,W3321=X3321),T3321,IF(AND(P3321&lt;Q3321,W3321&lt;X3321),U3321,0))),"")</f>
        <v/>
      </c>
      <c r="Z3321" s="25">
        <f>IF(AND(P3321=W3321,Q3321=X3321),1,0)</f>
        <v>1</v>
      </c>
      <c r="AA3321" s="25" t="str">
        <f>IF(Z3321=0,"",IF(ISBLANK(VLOOKUP(A3321,Database!A:AA,22,FALSE)),"",VLOOKUP(A3321,Database!A:AA,22,FALSE)))</f>
        <v>Exact</v>
      </c>
      <c r="AB3321" s="25">
        <f ca="1">IFERROR(IF(AND(Y3321&lt;&gt;"",OR(V3321="Terminé",V3321="En cours")),VLOOKUP(AA3321,Setup_ScoreExactBonus!A:D,4,FALSE),0),0)</f>
        <v>0</v>
      </c>
      <c r="AC3321" s="31" t="str">
        <f t="shared" ca="1" si="13"/>
        <v/>
      </c>
      <c r="AD3321" s="31">
        <f ca="1">SUMIFS(AC$2:AC3321,D$2:D3321,D3321)*IF(R3321=0,1,2)</f>
        <v>0</v>
      </c>
    </row>
    <row r="3322" spans="1:30" x14ac:dyDescent="0.35">
      <c r="A3322" s="31">
        <f>IF(ISBLANK(B3322),"",COUNTIF(B$2:B3322,B3322))-1</f>
        <v>85</v>
      </c>
      <c r="B3322" s="31">
        <v>6</v>
      </c>
      <c r="C3322" s="10">
        <f>VLOOKUP($A3322,Database!$A:$Y,7,FALSE)</f>
        <v>46206.208333333336</v>
      </c>
      <c r="D3322" s="31" t="str">
        <f>VLOOKUP(Pronostics!$B3322,Setup_MPP!$A:$G,3,FALSE)</f>
        <v>Julay</v>
      </c>
      <c r="E3322" s="31" t="str">
        <f>VLOOKUP(Pronostics!$B3322,Setup_MPP!$A:$G,2,FALSE)</f>
        <v>Julie BOUCHARD</v>
      </c>
      <c r="F3322" s="31" t="str">
        <f>VLOOKUP($B3322,Setup_MPP!$A:$E,4,FALSE)</f>
        <v>#A6F7B1</v>
      </c>
      <c r="G3322" s="31" t="str">
        <f>VLOOKUP($B3322,Setup_MPP!$A:$E,5,FALSE)</f>
        <v>#6EC179</v>
      </c>
      <c r="H3322" s="31" t="str">
        <f>IFERROR(IF(AND(A3322&gt;=1,A3322&lt;=104),VLOOKUP($A3322,Location!$A:$J,6,FALSE),IF(A3322=0,"Avant l'ouverture",IF(OR(A3322=105,A3322=106),"Bonus"))),"")</f>
        <v>1/16 Finale</v>
      </c>
      <c r="I3322" s="31" t="str">
        <f>IF(LEFT(H3322,4)="Tour",VLOOKUP(A3322,Database!$A:$C,3,FALSE),"")</f>
        <v/>
      </c>
      <c r="J3322" s="31" t="str">
        <f>VLOOKUP($A3322,Location!$A:$J,7,FALSE)</f>
        <v>TBD</v>
      </c>
      <c r="K3322" s="31" t="str">
        <f>IFERROR(VLOOKUP(J3322,Setup_Team!$B:$C,2,FALSE), "TDB")</f>
        <v>TDB</v>
      </c>
      <c r="L3322" s="31" t="str">
        <f>VLOOKUP($A3322,Location!$A:$J,8,FALSE)</f>
        <v>TBD</v>
      </c>
      <c r="M3322" s="31" t="str">
        <f>IFERROR(VLOOKUP(L3322,Setup_Team!$B:$C,2,FALSE), "TDB")</f>
        <v>TDB</v>
      </c>
      <c r="N3322" s="31" t="str">
        <f>VLOOKUP($A3322,Location!$A:$J,9,FALSE)</f>
        <v>Vancouver</v>
      </c>
      <c r="O3322" s="31" t="str">
        <f>VLOOKUP($A3322,Location!$A:$J,10,FALSE)</f>
        <v>BC Place</v>
      </c>
      <c r="R3322" s="31">
        <v>0</v>
      </c>
      <c r="S3322" s="25">
        <f>VLOOKUP($A3322,Database!$A:$Y,10,FALSE)</f>
        <v>0</v>
      </c>
      <c r="T3322" s="25">
        <f>VLOOKUP($A3322,Database!$A:$Y,11,FALSE)</f>
        <v>0</v>
      </c>
      <c r="U3322" s="25">
        <f>VLOOKUP($A3322,Database!$A:$Y,12,FALSE)</f>
        <v>0</v>
      </c>
      <c r="V3322" s="25" t="str">
        <f>VLOOKUP(A3322,Database!A:M,13,FALSE)</f>
        <v>À venir</v>
      </c>
      <c r="W3322" s="25" t="str">
        <f>VLOOKUP($A3322,Database!$A:$Y,20,FALSE)</f>
        <v/>
      </c>
      <c r="X3322" s="25" t="str">
        <f>VLOOKUP($A3322,Database!$A:$Y,21,FALSE)</f>
        <v/>
      </c>
      <c r="Y3322" s="25" t="str">
        <f ca="1">IF(C3322&lt;NOW(),IF(AND(P3322&gt;Q3322,W3322&gt;X3322),S3322,IF(AND(P3322=Q3322,W3322=X3322),T3322,IF(AND(P3322&lt;Q3322,W3322&lt;X3322),U3322,0))),"")</f>
        <v/>
      </c>
      <c r="Z3322" s="25">
        <f>IF(AND(P3322=W3322,Q3322=X3322),1,0)</f>
        <v>1</v>
      </c>
      <c r="AA3322" s="25" t="str">
        <f>IF(Z3322=0,"",IF(ISBLANK(VLOOKUP(A3322,Database!A:AA,22,FALSE)),"",VLOOKUP(A3322,Database!A:AA,22,FALSE)))</f>
        <v>Exact</v>
      </c>
      <c r="AB3322" s="25">
        <f ca="1">IFERROR(IF(AND(Y3322&lt;&gt;"",OR(V3322="Terminé",V3322="En cours")),VLOOKUP(AA3322,Setup_ScoreExactBonus!A:D,4,FALSE),0),0)</f>
        <v>0</v>
      </c>
      <c r="AC3322" s="31" t="str">
        <f t="shared" ca="1" si="13"/>
        <v/>
      </c>
      <c r="AD3322" s="31">
        <f ca="1">SUMIFS(AC$2:AC3322,D$2:D3322,D3322)*IF(R3322=0,1,2)</f>
        <v>0</v>
      </c>
    </row>
    <row r="3323" spans="1:30" x14ac:dyDescent="0.35">
      <c r="A3323" s="31">
        <f>IF(ISBLANK(B3323),"",COUNTIF(B$2:B3323,B3323))-1</f>
        <v>85</v>
      </c>
      <c r="B3323" s="31">
        <v>7</v>
      </c>
      <c r="C3323" s="10">
        <f>VLOOKUP($A3323,Database!$A:$Y,7,FALSE)</f>
        <v>46206.208333333336</v>
      </c>
      <c r="D3323" s="31" t="str">
        <f>VLOOKUP(Pronostics!$B3323,Setup_MPP!$A:$G,3,FALSE)</f>
        <v>__Vince__</v>
      </c>
      <c r="E3323" s="31" t="str">
        <f>VLOOKUP(Pronostics!$B3323,Setup_MPP!$A:$G,2,FALSE)</f>
        <v>Vincent FRAYSSE</v>
      </c>
      <c r="F3323" s="31" t="str">
        <f>VLOOKUP($B3323,Setup_MPP!$A:$E,4,FALSE)</f>
        <v>#B2EAE8</v>
      </c>
      <c r="G3323" s="31" t="str">
        <f>VLOOKUP($B3323,Setup_MPP!$A:$E,5,FALSE)</f>
        <v>#6CB4B1</v>
      </c>
      <c r="H3323" s="31" t="str">
        <f>IFERROR(IF(AND(A3323&gt;=1,A3323&lt;=104),VLOOKUP($A3323,Location!$A:$J,6,FALSE),IF(A3323=0,"Avant l'ouverture",IF(OR(A3323=105,A3323=106),"Bonus"))),"")</f>
        <v>1/16 Finale</v>
      </c>
      <c r="I3323" s="31" t="str">
        <f>IF(LEFT(H3323,4)="Tour",VLOOKUP(A3323,Database!$A:$C,3,FALSE),"")</f>
        <v/>
      </c>
      <c r="J3323" s="31" t="str">
        <f>VLOOKUP($A3323,Location!$A:$J,7,FALSE)</f>
        <v>TBD</v>
      </c>
      <c r="K3323" s="31" t="str">
        <f>IFERROR(VLOOKUP(J3323,Setup_Team!$B:$C,2,FALSE), "TDB")</f>
        <v>TDB</v>
      </c>
      <c r="L3323" s="31" t="str">
        <f>VLOOKUP($A3323,Location!$A:$J,8,FALSE)</f>
        <v>TBD</v>
      </c>
      <c r="M3323" s="31" t="str">
        <f>IFERROR(VLOOKUP(L3323,Setup_Team!$B:$C,2,FALSE), "TDB")</f>
        <v>TDB</v>
      </c>
      <c r="N3323" s="31" t="str">
        <f>VLOOKUP($A3323,Location!$A:$J,9,FALSE)</f>
        <v>Vancouver</v>
      </c>
      <c r="O3323" s="31" t="str">
        <f>VLOOKUP($A3323,Location!$A:$J,10,FALSE)</f>
        <v>BC Place</v>
      </c>
      <c r="R3323" s="31">
        <v>0</v>
      </c>
      <c r="S3323" s="25">
        <f>VLOOKUP($A3323,Database!$A:$Y,10,FALSE)</f>
        <v>0</v>
      </c>
      <c r="T3323" s="25">
        <f>VLOOKUP($A3323,Database!$A:$Y,11,FALSE)</f>
        <v>0</v>
      </c>
      <c r="U3323" s="25">
        <f>VLOOKUP($A3323,Database!$A:$Y,12,FALSE)</f>
        <v>0</v>
      </c>
      <c r="V3323" s="25" t="str">
        <f>VLOOKUP(A3323,Database!A:M,13,FALSE)</f>
        <v>À venir</v>
      </c>
      <c r="W3323" s="25" t="str">
        <f>VLOOKUP($A3323,Database!$A:$Y,20,FALSE)</f>
        <v/>
      </c>
      <c r="X3323" s="25" t="str">
        <f>VLOOKUP($A3323,Database!$A:$Y,21,FALSE)</f>
        <v/>
      </c>
      <c r="Y3323" s="25" t="str">
        <f ca="1">IF(C3323&lt;NOW(),IF(AND(P3323&gt;Q3323,W3323&gt;X3323),S3323,IF(AND(P3323=Q3323,W3323=X3323),T3323,IF(AND(P3323&lt;Q3323,W3323&lt;X3323),U3323,0))),"")</f>
        <v/>
      </c>
      <c r="Z3323" s="25">
        <f>IF(AND(P3323=W3323,Q3323=X3323),1,0)</f>
        <v>1</v>
      </c>
      <c r="AA3323" s="25" t="str">
        <f>IF(Z3323=0,"",IF(ISBLANK(VLOOKUP(A3323,Database!A:AA,22,FALSE)),"",VLOOKUP(A3323,Database!A:AA,22,FALSE)))</f>
        <v>Exact</v>
      </c>
      <c r="AB3323" s="25">
        <f ca="1">IFERROR(IF(AND(Y3323&lt;&gt;"",OR(V3323="Terminé",V3323="En cours")),VLOOKUP(AA3323,Setup_ScoreExactBonus!A:D,4,FALSE),0),0)</f>
        <v>0</v>
      </c>
      <c r="AC3323" s="31" t="str">
        <f t="shared" ca="1" si="13"/>
        <v/>
      </c>
      <c r="AD3323" s="31">
        <f ca="1">SUMIFS(AC$2:AC3323,D$2:D3323,D3323)*IF(R3323=0,1,2)</f>
        <v>0</v>
      </c>
    </row>
    <row r="3324" spans="1:30" x14ac:dyDescent="0.35">
      <c r="A3324" s="31">
        <f>IF(ISBLANK(B3324),"",COUNTIF(B$2:B3324,B3324))-1</f>
        <v>85</v>
      </c>
      <c r="B3324" s="31">
        <v>8</v>
      </c>
      <c r="C3324" s="10">
        <f>VLOOKUP($A3324,Database!$A:$Y,7,FALSE)</f>
        <v>46206.208333333336</v>
      </c>
      <c r="D3324" s="31" t="str">
        <f>VLOOKUP(Pronostics!$B3324,Setup_MPP!$A:$G,3,FALSE)</f>
        <v>Louuiiis</v>
      </c>
      <c r="E3324" s="31" t="str">
        <f>VLOOKUP(Pronostics!$B3324,Setup_MPP!$A:$G,2,FALSE)</f>
        <v>Louis HARLE</v>
      </c>
      <c r="F3324" s="31" t="str">
        <f>VLOOKUP($B3324,Setup_MPP!$A:$E,4,FALSE)</f>
        <v>#EEF7B1</v>
      </c>
      <c r="G3324" s="31" t="str">
        <f>VLOOKUP($B3324,Setup_MPP!$A:$E,5,FALSE)</f>
        <v>#C1CB7D</v>
      </c>
      <c r="H3324" s="31" t="str">
        <f>IFERROR(IF(AND(A3324&gt;=1,A3324&lt;=104),VLOOKUP($A3324,Location!$A:$J,6,FALSE),IF(A3324=0,"Avant l'ouverture",IF(OR(A3324=105,A3324=106),"Bonus"))),"")</f>
        <v>1/16 Finale</v>
      </c>
      <c r="I3324" s="31" t="str">
        <f>IF(LEFT(H3324,4)="Tour",VLOOKUP(A3324,Database!$A:$C,3,FALSE),"")</f>
        <v/>
      </c>
      <c r="J3324" s="31" t="str">
        <f>VLOOKUP($A3324,Location!$A:$J,7,FALSE)</f>
        <v>TBD</v>
      </c>
      <c r="K3324" s="31" t="str">
        <f>IFERROR(VLOOKUP(J3324,Setup_Team!$B:$C,2,FALSE), "TDB")</f>
        <v>TDB</v>
      </c>
      <c r="L3324" s="31" t="str">
        <f>VLOOKUP($A3324,Location!$A:$J,8,FALSE)</f>
        <v>TBD</v>
      </c>
      <c r="M3324" s="31" t="str">
        <f>IFERROR(VLOOKUP(L3324,Setup_Team!$B:$C,2,FALSE), "TDB")</f>
        <v>TDB</v>
      </c>
      <c r="N3324" s="31" t="str">
        <f>VLOOKUP($A3324,Location!$A:$J,9,FALSE)</f>
        <v>Vancouver</v>
      </c>
      <c r="O3324" s="31" t="str">
        <f>VLOOKUP($A3324,Location!$A:$J,10,FALSE)</f>
        <v>BC Place</v>
      </c>
      <c r="R3324" s="31">
        <v>0</v>
      </c>
      <c r="S3324" s="25">
        <f>VLOOKUP($A3324,Database!$A:$Y,10,FALSE)</f>
        <v>0</v>
      </c>
      <c r="T3324" s="25">
        <f>VLOOKUP($A3324,Database!$A:$Y,11,FALSE)</f>
        <v>0</v>
      </c>
      <c r="U3324" s="25">
        <f>VLOOKUP($A3324,Database!$A:$Y,12,FALSE)</f>
        <v>0</v>
      </c>
      <c r="V3324" s="25" t="str">
        <f>VLOOKUP(A3324,Database!A:M,13,FALSE)</f>
        <v>À venir</v>
      </c>
      <c r="W3324" s="25" t="str">
        <f>VLOOKUP($A3324,Database!$A:$Y,20,FALSE)</f>
        <v/>
      </c>
      <c r="X3324" s="25" t="str">
        <f>VLOOKUP($A3324,Database!$A:$Y,21,FALSE)</f>
        <v/>
      </c>
      <c r="Y3324" s="25" t="str">
        <f ca="1">IF(C3324&lt;NOW(),IF(AND(P3324&gt;Q3324,W3324&gt;X3324),S3324,IF(AND(P3324=Q3324,W3324=X3324),T3324,IF(AND(P3324&lt;Q3324,W3324&lt;X3324),U3324,0))),"")</f>
        <v/>
      </c>
      <c r="Z3324" s="25">
        <f>IF(AND(P3324=W3324,Q3324=X3324),1,0)</f>
        <v>1</v>
      </c>
      <c r="AA3324" s="25" t="str">
        <f>IF(Z3324=0,"",IF(ISBLANK(VLOOKUP(A3324,Database!A:AA,22,FALSE)),"",VLOOKUP(A3324,Database!A:AA,22,FALSE)))</f>
        <v>Exact</v>
      </c>
      <c r="AB3324" s="25">
        <f ca="1">IFERROR(IF(AND(Y3324&lt;&gt;"",OR(V3324="Terminé",V3324="En cours")),VLOOKUP(AA3324,Setup_ScoreExactBonus!A:D,4,FALSE),0),0)</f>
        <v>0</v>
      </c>
      <c r="AC3324" s="31" t="str">
        <f t="shared" ca="1" si="13"/>
        <v/>
      </c>
      <c r="AD3324" s="31">
        <f ca="1">SUMIFS(AC$2:AC3324,D$2:D3324,D3324)*IF(R3324=0,1,2)</f>
        <v>0</v>
      </c>
    </row>
    <row r="3325" spans="1:30" x14ac:dyDescent="0.35">
      <c r="A3325" s="31">
        <f>IF(ISBLANK(B3325),"",COUNTIF(B$2:B3325,B3325))-1</f>
        <v>85</v>
      </c>
      <c r="B3325" s="31">
        <v>9</v>
      </c>
      <c r="C3325" s="10">
        <f>VLOOKUP($A3325,Database!$A:$Y,7,FALSE)</f>
        <v>46206.208333333336</v>
      </c>
      <c r="D3325" s="31" t="str">
        <f>VLOOKUP(Pronostics!$B3325,Setup_MPP!$A:$G,3,FALSE)</f>
        <v>Aurelien_dqp</v>
      </c>
      <c r="E3325" s="31" t="str">
        <f>VLOOKUP(Pronostics!$B3325,Setup_MPP!$A:$G,2,FALSE)</f>
        <v>Aurélien DE POULPIQUET</v>
      </c>
      <c r="F3325" s="31" t="str">
        <f>VLOOKUP($B3325,Setup_MPP!$A:$E,4,FALSE)</f>
        <v>#F4EA9D</v>
      </c>
      <c r="G3325" s="31" t="str">
        <f>VLOOKUP($B3325,Setup_MPP!$A:$E,5,FALSE)</f>
        <v>#D2C458</v>
      </c>
      <c r="H3325" s="31" t="str">
        <f>IFERROR(IF(AND(A3325&gt;=1,A3325&lt;=104),VLOOKUP($A3325,Location!$A:$J,6,FALSE),IF(A3325=0,"Avant l'ouverture",IF(OR(A3325=105,A3325=106),"Bonus"))),"")</f>
        <v>1/16 Finale</v>
      </c>
      <c r="I3325" s="31" t="str">
        <f>IF(LEFT(H3325,4)="Tour",VLOOKUP(A3325,Database!$A:$C,3,FALSE),"")</f>
        <v/>
      </c>
      <c r="J3325" s="31" t="str">
        <f>VLOOKUP($A3325,Location!$A:$J,7,FALSE)</f>
        <v>TBD</v>
      </c>
      <c r="K3325" s="31" t="str">
        <f>IFERROR(VLOOKUP(J3325,Setup_Team!$B:$C,2,FALSE), "TDB")</f>
        <v>TDB</v>
      </c>
      <c r="L3325" s="31" t="str">
        <f>VLOOKUP($A3325,Location!$A:$J,8,FALSE)</f>
        <v>TBD</v>
      </c>
      <c r="M3325" s="31" t="str">
        <f>IFERROR(VLOOKUP(L3325,Setup_Team!$B:$C,2,FALSE), "TDB")</f>
        <v>TDB</v>
      </c>
      <c r="N3325" s="31" t="str">
        <f>VLOOKUP($A3325,Location!$A:$J,9,FALSE)</f>
        <v>Vancouver</v>
      </c>
      <c r="O3325" s="31" t="str">
        <f>VLOOKUP($A3325,Location!$A:$J,10,FALSE)</f>
        <v>BC Place</v>
      </c>
      <c r="R3325" s="31">
        <v>0</v>
      </c>
      <c r="S3325" s="25">
        <f>VLOOKUP($A3325,Database!$A:$Y,10,FALSE)</f>
        <v>0</v>
      </c>
      <c r="T3325" s="25">
        <f>VLOOKUP($A3325,Database!$A:$Y,11,FALSE)</f>
        <v>0</v>
      </c>
      <c r="U3325" s="25">
        <f>VLOOKUP($A3325,Database!$A:$Y,12,FALSE)</f>
        <v>0</v>
      </c>
      <c r="V3325" s="25" t="str">
        <f>VLOOKUP(A3325,Database!A:M,13,FALSE)</f>
        <v>À venir</v>
      </c>
      <c r="W3325" s="25" t="str">
        <f>VLOOKUP($A3325,Database!$A:$Y,20,FALSE)</f>
        <v/>
      </c>
      <c r="X3325" s="25" t="str">
        <f>VLOOKUP($A3325,Database!$A:$Y,21,FALSE)</f>
        <v/>
      </c>
      <c r="Y3325" s="25" t="str">
        <f ca="1">IF(C3325&lt;NOW(),IF(AND(P3325&gt;Q3325,W3325&gt;X3325),S3325,IF(AND(P3325=Q3325,W3325=X3325),T3325,IF(AND(P3325&lt;Q3325,W3325&lt;X3325),U3325,0))),"")</f>
        <v/>
      </c>
      <c r="Z3325" s="25">
        <f>IF(AND(P3325=W3325,Q3325=X3325),1,0)</f>
        <v>1</v>
      </c>
      <c r="AA3325" s="25" t="str">
        <f>IF(Z3325=0,"",IF(ISBLANK(VLOOKUP(A3325,Database!A:AA,22,FALSE)),"",VLOOKUP(A3325,Database!A:AA,22,FALSE)))</f>
        <v>Exact</v>
      </c>
      <c r="AB3325" s="25">
        <f ca="1">IFERROR(IF(AND(Y3325&lt;&gt;"",OR(V3325="Terminé",V3325="En cours")),VLOOKUP(AA3325,Setup_ScoreExactBonus!A:D,4,FALSE),0),0)</f>
        <v>0</v>
      </c>
      <c r="AC3325" s="31" t="str">
        <f t="shared" ca="1" si="13"/>
        <v/>
      </c>
      <c r="AD3325" s="31">
        <f ca="1">SUMIFS(AC$2:AC3325,D$2:D3325,D3325)*IF(R3325=0,1,2)</f>
        <v>0</v>
      </c>
    </row>
    <row r="3326" spans="1:30" x14ac:dyDescent="0.35">
      <c r="A3326" s="31">
        <f>IF(ISBLANK(B3326),"",COUNTIF(B$2:B3326,B3326))-1</f>
        <v>85</v>
      </c>
      <c r="B3326" s="31">
        <v>10</v>
      </c>
      <c r="C3326" s="10">
        <f>VLOOKUP($A3326,Database!$A:$Y,7,FALSE)</f>
        <v>46206.208333333336</v>
      </c>
      <c r="D3326" s="31" t="str">
        <f>VLOOKUP(Pronostics!$B3326,Setup_MPP!$A:$G,3,FALSE)</f>
        <v>RandomPaul</v>
      </c>
      <c r="E3326" s="31" t="str">
        <f>VLOOKUP(Pronostics!$B3326,Setup_MPP!$A:$G,2,FALSE)</f>
        <v>Paul MONTESINOS</v>
      </c>
      <c r="F3326" s="31" t="str">
        <f>VLOOKUP($B3326,Setup_MPP!$A:$E,4,FALSE)</f>
        <v>#C4B0FF</v>
      </c>
      <c r="G3326" s="31" t="str">
        <f>VLOOKUP($B3326,Setup_MPP!$A:$E,5,FALSE)</f>
        <v>#7F66C8</v>
      </c>
      <c r="H3326" s="31" t="str">
        <f>IFERROR(IF(AND(A3326&gt;=1,A3326&lt;=104),VLOOKUP($A3326,Location!$A:$J,6,FALSE),IF(A3326=0,"Avant l'ouverture",IF(OR(A3326=105,A3326=106),"Bonus"))),"")</f>
        <v>1/16 Finale</v>
      </c>
      <c r="I3326" s="31" t="str">
        <f>IF(LEFT(H3326,4)="Tour",VLOOKUP(A3326,Database!$A:$C,3,FALSE),"")</f>
        <v/>
      </c>
      <c r="J3326" s="31" t="str">
        <f>VLOOKUP($A3326,Location!$A:$J,7,FALSE)</f>
        <v>TBD</v>
      </c>
      <c r="K3326" s="31" t="str">
        <f>IFERROR(VLOOKUP(J3326,Setup_Team!$B:$C,2,FALSE), "TDB")</f>
        <v>TDB</v>
      </c>
      <c r="L3326" s="31" t="str">
        <f>VLOOKUP($A3326,Location!$A:$J,8,FALSE)</f>
        <v>TBD</v>
      </c>
      <c r="M3326" s="31" t="str">
        <f>IFERROR(VLOOKUP(L3326,Setup_Team!$B:$C,2,FALSE), "TDB")</f>
        <v>TDB</v>
      </c>
      <c r="N3326" s="31" t="str">
        <f>VLOOKUP($A3326,Location!$A:$J,9,FALSE)</f>
        <v>Vancouver</v>
      </c>
      <c r="O3326" s="31" t="str">
        <f>VLOOKUP($A3326,Location!$A:$J,10,FALSE)</f>
        <v>BC Place</v>
      </c>
      <c r="R3326" s="31">
        <v>0</v>
      </c>
      <c r="S3326" s="25">
        <f>VLOOKUP($A3326,Database!$A:$Y,10,FALSE)</f>
        <v>0</v>
      </c>
      <c r="T3326" s="25">
        <f>VLOOKUP($A3326,Database!$A:$Y,11,FALSE)</f>
        <v>0</v>
      </c>
      <c r="U3326" s="25">
        <f>VLOOKUP($A3326,Database!$A:$Y,12,FALSE)</f>
        <v>0</v>
      </c>
      <c r="V3326" s="25" t="str">
        <f>VLOOKUP(A3326,Database!A:M,13,FALSE)</f>
        <v>À venir</v>
      </c>
      <c r="W3326" s="25" t="str">
        <f>VLOOKUP($A3326,Database!$A:$Y,20,FALSE)</f>
        <v/>
      </c>
      <c r="X3326" s="25" t="str">
        <f>VLOOKUP($A3326,Database!$A:$Y,21,FALSE)</f>
        <v/>
      </c>
      <c r="Y3326" s="25" t="str">
        <f ca="1">IF(C3326&lt;NOW(),IF(AND(P3326&gt;Q3326,W3326&gt;X3326),S3326,IF(AND(P3326=Q3326,W3326=X3326),T3326,IF(AND(P3326&lt;Q3326,W3326&lt;X3326),U3326,0))),"")</f>
        <v/>
      </c>
      <c r="Z3326" s="25">
        <f>IF(AND(P3326=W3326,Q3326=X3326),1,0)</f>
        <v>1</v>
      </c>
      <c r="AA3326" s="25" t="str">
        <f>IF(Z3326=0,"",IF(ISBLANK(VLOOKUP(A3326,Database!A:AA,22,FALSE)),"",VLOOKUP(A3326,Database!A:AA,22,FALSE)))</f>
        <v>Exact</v>
      </c>
      <c r="AB3326" s="25">
        <f ca="1">IFERROR(IF(AND(Y3326&lt;&gt;"",OR(V3326="Terminé",V3326="En cours")),VLOOKUP(AA3326,Setup_ScoreExactBonus!A:D,4,FALSE),0),0)</f>
        <v>0</v>
      </c>
      <c r="AC3326" s="31" t="str">
        <f t="shared" ca="1" si="13"/>
        <v/>
      </c>
      <c r="AD3326" s="31">
        <f ca="1">SUMIFS(AC$2:AC3326,D$2:D3326,D3326)*IF(R3326=0,1,2)</f>
        <v>0</v>
      </c>
    </row>
    <row r="3327" spans="1:30" x14ac:dyDescent="0.35">
      <c r="A3327" s="31">
        <f>IF(ISBLANK(B3327),"",COUNTIF(B$2:B3327,B3327))-1</f>
        <v>85</v>
      </c>
      <c r="B3327" s="31">
        <v>11</v>
      </c>
      <c r="C3327" s="10">
        <f>VLOOKUP($A3327,Database!$A:$Y,7,FALSE)</f>
        <v>46206.208333333336</v>
      </c>
      <c r="D3327" s="31" t="str">
        <f>VLOOKUP(Pronostics!$B3327,Setup_MPP!$A:$G,3,FALSE)</f>
        <v>Kinsley#8SA6T</v>
      </c>
      <c r="E3327" s="31" t="str">
        <f>VLOOKUP(Pronostics!$B3327,Setup_MPP!$A:$G,2,FALSE)</f>
        <v>Kinsley ROQUE</v>
      </c>
      <c r="F3327" s="31" t="str">
        <f>VLOOKUP($B3327,Setup_MPP!$A:$E,4,FALSE)</f>
        <v>#CBEBBA</v>
      </c>
      <c r="G3327" s="31" t="str">
        <f>VLOOKUP($B3327,Setup_MPP!$A:$E,5,FALSE)</f>
        <v>#70BC6E</v>
      </c>
      <c r="H3327" s="31" t="str">
        <f>IFERROR(IF(AND(A3327&gt;=1,A3327&lt;=104),VLOOKUP($A3327,Location!$A:$J,6,FALSE),IF(A3327=0,"Avant l'ouverture",IF(OR(A3327=105,A3327=106),"Bonus"))),"")</f>
        <v>1/16 Finale</v>
      </c>
      <c r="I3327" s="31" t="str">
        <f>IF(LEFT(H3327,4)="Tour",VLOOKUP(A3327,Database!$A:$C,3,FALSE),"")</f>
        <v/>
      </c>
      <c r="J3327" s="31" t="str">
        <f>VLOOKUP($A3327,Location!$A:$J,7,FALSE)</f>
        <v>TBD</v>
      </c>
      <c r="K3327" s="31" t="str">
        <f>IFERROR(VLOOKUP(J3327,Setup_Team!$B:$C,2,FALSE), "TDB")</f>
        <v>TDB</v>
      </c>
      <c r="L3327" s="31" t="str">
        <f>VLOOKUP($A3327,Location!$A:$J,8,FALSE)</f>
        <v>TBD</v>
      </c>
      <c r="M3327" s="31" t="str">
        <f>IFERROR(VLOOKUP(L3327,Setup_Team!$B:$C,2,FALSE), "TDB")</f>
        <v>TDB</v>
      </c>
      <c r="N3327" s="31" t="str">
        <f>VLOOKUP($A3327,Location!$A:$J,9,FALSE)</f>
        <v>Vancouver</v>
      </c>
      <c r="O3327" s="31" t="str">
        <f>VLOOKUP($A3327,Location!$A:$J,10,FALSE)</f>
        <v>BC Place</v>
      </c>
      <c r="R3327" s="31">
        <v>0</v>
      </c>
      <c r="S3327" s="25">
        <f>VLOOKUP($A3327,Database!$A:$Y,10,FALSE)</f>
        <v>0</v>
      </c>
      <c r="T3327" s="25">
        <f>VLOOKUP($A3327,Database!$A:$Y,11,FALSE)</f>
        <v>0</v>
      </c>
      <c r="U3327" s="25">
        <f>VLOOKUP($A3327,Database!$A:$Y,12,FALSE)</f>
        <v>0</v>
      </c>
      <c r="V3327" s="25" t="str">
        <f>VLOOKUP(A3327,Database!A:M,13,FALSE)</f>
        <v>À venir</v>
      </c>
      <c r="W3327" s="25" t="str">
        <f>VLOOKUP($A3327,Database!$A:$Y,20,FALSE)</f>
        <v/>
      </c>
      <c r="X3327" s="25" t="str">
        <f>VLOOKUP($A3327,Database!$A:$Y,21,FALSE)</f>
        <v/>
      </c>
      <c r="Y3327" s="25" t="str">
        <f ca="1">IF(C3327&lt;NOW(),IF(AND(P3327&gt;Q3327,W3327&gt;X3327),S3327,IF(AND(P3327=Q3327,W3327=X3327),T3327,IF(AND(P3327&lt;Q3327,W3327&lt;X3327),U3327,0))),"")</f>
        <v/>
      </c>
      <c r="Z3327" s="25">
        <f>IF(AND(P3327=W3327,Q3327=X3327),1,0)</f>
        <v>1</v>
      </c>
      <c r="AA3327" s="25" t="str">
        <f>IF(Z3327=0,"",IF(ISBLANK(VLOOKUP(A3327,Database!A:AA,22,FALSE)),"",VLOOKUP(A3327,Database!A:AA,22,FALSE)))</f>
        <v>Exact</v>
      </c>
      <c r="AB3327" s="25">
        <f ca="1">IFERROR(IF(AND(Y3327&lt;&gt;"",OR(V3327="Terminé",V3327="En cours")),VLOOKUP(AA3327,Setup_ScoreExactBonus!A:D,4,FALSE),0),0)</f>
        <v>0</v>
      </c>
      <c r="AC3327" s="31" t="str">
        <f t="shared" ca="1" si="13"/>
        <v/>
      </c>
      <c r="AD3327" s="31">
        <f ca="1">SUMIFS(AC$2:AC3327,D$2:D3327,D3327)*IF(R3327=0,1,2)</f>
        <v>0</v>
      </c>
    </row>
    <row r="3328" spans="1:30" x14ac:dyDescent="0.35">
      <c r="A3328" s="31">
        <f>IF(ISBLANK(B3328),"",COUNTIF(B$2:B3328,B3328))-1</f>
        <v>85</v>
      </c>
      <c r="B3328" s="31">
        <v>12</v>
      </c>
      <c r="C3328" s="10">
        <f>VLOOKUP($A3328,Database!$A:$Y,7,FALSE)</f>
        <v>46206.208333333336</v>
      </c>
      <c r="D3328" s="31" t="str">
        <f>VLOOKUP(Pronostics!$B3328,Setup_MPP!$A:$G,3,FALSE)</f>
        <v>Jaouad1</v>
      </c>
      <c r="E3328" s="31" t="str">
        <f>VLOOKUP(Pronostics!$B3328,Setup_MPP!$A:$G,2,FALSE)</f>
        <v>Jaouad SETTI</v>
      </c>
      <c r="F3328" s="31" t="str">
        <f>VLOOKUP($B3328,Setup_MPP!$A:$E,4,FALSE)</f>
        <v>#C2D4FF</v>
      </c>
      <c r="G3328" s="31" t="str">
        <f>VLOOKUP($B3328,Setup_MPP!$A:$E,5,FALSE)</f>
        <v>#6586D5</v>
      </c>
      <c r="H3328" s="31" t="str">
        <f>IFERROR(IF(AND(A3328&gt;=1,A3328&lt;=104),VLOOKUP($A3328,Location!$A:$J,6,FALSE),IF(A3328=0,"Avant l'ouverture",IF(OR(A3328=105,A3328=106),"Bonus"))),"")</f>
        <v>1/16 Finale</v>
      </c>
      <c r="I3328" s="31" t="str">
        <f>IF(LEFT(H3328,4)="Tour",VLOOKUP(A3328,Database!$A:$C,3,FALSE),"")</f>
        <v/>
      </c>
      <c r="J3328" s="31" t="str">
        <f>VLOOKUP($A3328,Location!$A:$J,7,FALSE)</f>
        <v>TBD</v>
      </c>
      <c r="K3328" s="31" t="str">
        <f>IFERROR(VLOOKUP(J3328,Setup_Team!$B:$C,2,FALSE), "TDB")</f>
        <v>TDB</v>
      </c>
      <c r="L3328" s="31" t="str">
        <f>VLOOKUP($A3328,Location!$A:$J,8,FALSE)</f>
        <v>TBD</v>
      </c>
      <c r="M3328" s="31" t="str">
        <f>IFERROR(VLOOKUP(L3328,Setup_Team!$B:$C,2,FALSE), "TDB")</f>
        <v>TDB</v>
      </c>
      <c r="N3328" s="31" t="str">
        <f>VLOOKUP($A3328,Location!$A:$J,9,FALSE)</f>
        <v>Vancouver</v>
      </c>
      <c r="O3328" s="31" t="str">
        <f>VLOOKUP($A3328,Location!$A:$J,10,FALSE)</f>
        <v>BC Place</v>
      </c>
      <c r="R3328" s="31">
        <v>0</v>
      </c>
      <c r="S3328" s="25">
        <f>VLOOKUP($A3328,Database!$A:$Y,10,FALSE)</f>
        <v>0</v>
      </c>
      <c r="T3328" s="25">
        <f>VLOOKUP($A3328,Database!$A:$Y,11,FALSE)</f>
        <v>0</v>
      </c>
      <c r="U3328" s="25">
        <f>VLOOKUP($A3328,Database!$A:$Y,12,FALSE)</f>
        <v>0</v>
      </c>
      <c r="V3328" s="25" t="str">
        <f>VLOOKUP(A3328,Database!A:M,13,FALSE)</f>
        <v>À venir</v>
      </c>
      <c r="W3328" s="25" t="str">
        <f>VLOOKUP($A3328,Database!$A:$Y,20,FALSE)</f>
        <v/>
      </c>
      <c r="X3328" s="25" t="str">
        <f>VLOOKUP($A3328,Database!$A:$Y,21,FALSE)</f>
        <v/>
      </c>
      <c r="Y3328" s="25" t="str">
        <f ca="1">IF(C3328&lt;NOW(),IF(AND(P3328&gt;Q3328,W3328&gt;X3328),S3328,IF(AND(P3328=Q3328,W3328=X3328),T3328,IF(AND(P3328&lt;Q3328,W3328&lt;X3328),U3328,0))),"")</f>
        <v/>
      </c>
      <c r="Z3328" s="25">
        <f>IF(AND(P3328=W3328,Q3328=X3328),1,0)</f>
        <v>1</v>
      </c>
      <c r="AA3328" s="25" t="str">
        <f>IF(Z3328=0,"",IF(ISBLANK(VLOOKUP(A3328,Database!A:AA,22,FALSE)),"",VLOOKUP(A3328,Database!A:AA,22,FALSE)))</f>
        <v>Exact</v>
      </c>
      <c r="AB3328" s="25">
        <f ca="1">IFERROR(IF(AND(Y3328&lt;&gt;"",OR(V3328="Terminé",V3328="En cours")),VLOOKUP(AA3328,Setup_ScoreExactBonus!A:D,4,FALSE),0),0)</f>
        <v>0</v>
      </c>
      <c r="AC3328" s="31" t="str">
        <f t="shared" ca="1" si="13"/>
        <v/>
      </c>
      <c r="AD3328" s="31">
        <f ca="1">SUMIFS(AC$2:AC3328,D$2:D3328,D3328)*IF(R3328=0,1,2)</f>
        <v>0</v>
      </c>
    </row>
    <row r="3329" spans="1:30" x14ac:dyDescent="0.35">
      <c r="A3329" s="31">
        <f>IF(ISBLANK(B3329),"",COUNTIF(B$2:B3329,B3329))-1</f>
        <v>85</v>
      </c>
      <c r="B3329" s="31">
        <v>13</v>
      </c>
      <c r="C3329" s="10">
        <f>VLOOKUP($A3329,Database!$A:$Y,7,FALSE)</f>
        <v>46206.208333333336</v>
      </c>
      <c r="D3329" s="31" t="str">
        <f>VLOOKUP(Pronostics!$B3329,Setup_MPP!$A:$G,3,FALSE)</f>
        <v>Julien_I</v>
      </c>
      <c r="E3329" s="31" t="str">
        <f>VLOOKUP(Pronostics!$B3329,Setup_MPP!$A:$G,2,FALSE)</f>
        <v>Julien INGE</v>
      </c>
      <c r="F3329" s="31" t="str">
        <f>VLOOKUP($B3329,Setup_MPP!$A:$E,4,FALSE)</f>
        <v>#C1E0EF</v>
      </c>
      <c r="G3329" s="31" t="str">
        <f>VLOOKUP($B3329,Setup_MPP!$A:$E,5,FALSE)</f>
        <v>#4F91B2</v>
      </c>
      <c r="H3329" s="31" t="str">
        <f>IFERROR(IF(AND(A3329&gt;=1,A3329&lt;=104),VLOOKUP($A3329,Location!$A:$J,6,FALSE),IF(A3329=0,"Avant l'ouverture",IF(OR(A3329=105,A3329=106),"Bonus"))),"")</f>
        <v>1/16 Finale</v>
      </c>
      <c r="I3329" s="31" t="str">
        <f>IF(LEFT(H3329,4)="Tour",VLOOKUP(A3329,Database!$A:$C,3,FALSE),"")</f>
        <v/>
      </c>
      <c r="J3329" s="31" t="str">
        <f>VLOOKUP($A3329,Location!$A:$J,7,FALSE)</f>
        <v>TBD</v>
      </c>
      <c r="K3329" s="31" t="str">
        <f>IFERROR(VLOOKUP(J3329,Setup_Team!$B:$C,2,FALSE), "TDB")</f>
        <v>TDB</v>
      </c>
      <c r="L3329" s="31" t="str">
        <f>VLOOKUP($A3329,Location!$A:$J,8,FALSE)</f>
        <v>TBD</v>
      </c>
      <c r="M3329" s="31" t="str">
        <f>IFERROR(VLOOKUP(L3329,Setup_Team!$B:$C,2,FALSE), "TDB")</f>
        <v>TDB</v>
      </c>
      <c r="N3329" s="31" t="str">
        <f>VLOOKUP($A3329,Location!$A:$J,9,FALSE)</f>
        <v>Vancouver</v>
      </c>
      <c r="O3329" s="31" t="str">
        <f>VLOOKUP($A3329,Location!$A:$J,10,FALSE)</f>
        <v>BC Place</v>
      </c>
      <c r="R3329" s="31">
        <v>0</v>
      </c>
      <c r="S3329" s="25">
        <f>VLOOKUP($A3329,Database!$A:$Y,10,FALSE)</f>
        <v>0</v>
      </c>
      <c r="T3329" s="25">
        <f>VLOOKUP($A3329,Database!$A:$Y,11,FALSE)</f>
        <v>0</v>
      </c>
      <c r="U3329" s="25">
        <f>VLOOKUP($A3329,Database!$A:$Y,12,FALSE)</f>
        <v>0</v>
      </c>
      <c r="V3329" s="25" t="str">
        <f>VLOOKUP(A3329,Database!A:M,13,FALSE)</f>
        <v>À venir</v>
      </c>
      <c r="W3329" s="25" t="str">
        <f>VLOOKUP($A3329,Database!$A:$Y,20,FALSE)</f>
        <v/>
      </c>
      <c r="X3329" s="25" t="str">
        <f>VLOOKUP($A3329,Database!$A:$Y,21,FALSE)</f>
        <v/>
      </c>
      <c r="Y3329" s="25" t="str">
        <f ca="1">IF(C3329&lt;NOW(),IF(AND(P3329&gt;Q3329,W3329&gt;X3329),S3329,IF(AND(P3329=Q3329,W3329=X3329),T3329,IF(AND(P3329&lt;Q3329,W3329&lt;X3329),U3329,0))),"")</f>
        <v/>
      </c>
      <c r="Z3329" s="25">
        <f>IF(AND(P3329=W3329,Q3329=X3329),1,0)</f>
        <v>1</v>
      </c>
      <c r="AA3329" s="25" t="str">
        <f>IF(Z3329=0,"",IF(ISBLANK(VLOOKUP(A3329,Database!A:AA,22,FALSE)),"",VLOOKUP(A3329,Database!A:AA,22,FALSE)))</f>
        <v>Exact</v>
      </c>
      <c r="AB3329" s="25">
        <f ca="1">IFERROR(IF(AND(Y3329&lt;&gt;"",OR(V3329="Terminé",V3329="En cours")),VLOOKUP(AA3329,Setup_ScoreExactBonus!A:D,4,FALSE),0),0)</f>
        <v>0</v>
      </c>
      <c r="AC3329" s="31" t="str">
        <f t="shared" ca="1" si="13"/>
        <v/>
      </c>
      <c r="AD3329" s="31">
        <f ca="1">SUMIFS(AC$2:AC3329,D$2:D3329,D3329)*IF(R3329=0,1,2)</f>
        <v>0</v>
      </c>
    </row>
    <row r="3330" spans="1:30" x14ac:dyDescent="0.35">
      <c r="A3330" s="31">
        <f>IF(ISBLANK(B3330),"",COUNTIF(B$2:B3330,B3330))-1</f>
        <v>85</v>
      </c>
      <c r="B3330" s="31">
        <v>14</v>
      </c>
      <c r="C3330" s="10">
        <f>VLOOKUP($A3330,Database!$A:$Y,7,FALSE)</f>
        <v>46206.208333333336</v>
      </c>
      <c r="D3330" s="31" t="str">
        <f>VLOOKUP(Pronostics!$B3330,Setup_MPP!$A:$G,3,FALSE)</f>
        <v>MarieEYT</v>
      </c>
      <c r="E3330" s="31" t="str">
        <f>VLOOKUP(Pronostics!$B3330,Setup_MPP!$A:$G,2,FALSE)</f>
        <v>Marie EXBRAYAT</v>
      </c>
      <c r="F3330" s="31" t="str">
        <f>VLOOKUP($B3330,Setup_MPP!$A:$E,4,FALSE)</f>
        <v>#FFAFD2</v>
      </c>
      <c r="G3330" s="31" t="str">
        <f>VLOOKUP($B3330,Setup_MPP!$A:$E,5,FALSE)</f>
        <v>#F2589B</v>
      </c>
      <c r="H3330" s="31" t="str">
        <f>IFERROR(IF(AND(A3330&gt;=1,A3330&lt;=104),VLOOKUP($A3330,Location!$A:$J,6,FALSE),IF(A3330=0,"Avant l'ouverture",IF(OR(A3330=105,A3330=106),"Bonus"))),"")</f>
        <v>1/16 Finale</v>
      </c>
      <c r="I3330" s="31" t="str">
        <f>IF(LEFT(H3330,4)="Tour",VLOOKUP(A3330,Database!$A:$C,3,FALSE),"")</f>
        <v/>
      </c>
      <c r="J3330" s="31" t="str">
        <f>VLOOKUP($A3330,Location!$A:$J,7,FALSE)</f>
        <v>TBD</v>
      </c>
      <c r="K3330" s="31" t="str">
        <f>IFERROR(VLOOKUP(J3330,Setup_Team!$B:$C,2,FALSE), "TDB")</f>
        <v>TDB</v>
      </c>
      <c r="L3330" s="31" t="str">
        <f>VLOOKUP($A3330,Location!$A:$J,8,FALSE)</f>
        <v>TBD</v>
      </c>
      <c r="M3330" s="31" t="str">
        <f>IFERROR(VLOOKUP(L3330,Setup_Team!$B:$C,2,FALSE), "TDB")</f>
        <v>TDB</v>
      </c>
      <c r="N3330" s="31" t="str">
        <f>VLOOKUP($A3330,Location!$A:$J,9,FALSE)</f>
        <v>Vancouver</v>
      </c>
      <c r="O3330" s="31" t="str">
        <f>VLOOKUP($A3330,Location!$A:$J,10,FALSE)</f>
        <v>BC Place</v>
      </c>
      <c r="R3330" s="31">
        <v>0</v>
      </c>
      <c r="S3330" s="25">
        <f>VLOOKUP($A3330,Database!$A:$Y,10,FALSE)</f>
        <v>0</v>
      </c>
      <c r="T3330" s="25">
        <f>VLOOKUP($A3330,Database!$A:$Y,11,FALSE)</f>
        <v>0</v>
      </c>
      <c r="U3330" s="25">
        <f>VLOOKUP($A3330,Database!$A:$Y,12,FALSE)</f>
        <v>0</v>
      </c>
      <c r="V3330" s="25" t="str">
        <f>VLOOKUP(A3330,Database!A:M,13,FALSE)</f>
        <v>À venir</v>
      </c>
      <c r="W3330" s="25" t="str">
        <f>VLOOKUP($A3330,Database!$A:$Y,20,FALSE)</f>
        <v/>
      </c>
      <c r="X3330" s="25" t="str">
        <f>VLOOKUP($A3330,Database!$A:$Y,21,FALSE)</f>
        <v/>
      </c>
      <c r="Y3330" s="25" t="str">
        <f ca="1">IF(C3330&lt;NOW(),IF(AND(P3330&gt;Q3330,W3330&gt;X3330),S3330,IF(AND(P3330=Q3330,W3330=X3330),T3330,IF(AND(P3330&lt;Q3330,W3330&lt;X3330),U3330,0))),"")</f>
        <v/>
      </c>
      <c r="Z3330" s="25">
        <f>IF(AND(P3330=W3330,Q3330=X3330),1,0)</f>
        <v>1</v>
      </c>
      <c r="AA3330" s="25" t="str">
        <f>IF(Z3330=0,"",IF(ISBLANK(VLOOKUP(A3330,Database!A:AA,22,FALSE)),"",VLOOKUP(A3330,Database!A:AA,22,FALSE)))</f>
        <v>Exact</v>
      </c>
      <c r="AB3330" s="25">
        <f ca="1">IFERROR(IF(AND(Y3330&lt;&gt;"",OR(V3330="Terminé",V3330="En cours")),VLOOKUP(AA3330,Setup_ScoreExactBonus!A:D,4,FALSE),0),0)</f>
        <v>0</v>
      </c>
      <c r="AC3330" s="31" t="str">
        <f t="shared" ca="1" si="13"/>
        <v/>
      </c>
      <c r="AD3330" s="31">
        <f ca="1">SUMIFS(AC$2:AC3330,D$2:D3330,D3330)*IF(R3330=0,1,2)</f>
        <v>0</v>
      </c>
    </row>
    <row r="3331" spans="1:30" x14ac:dyDescent="0.35">
      <c r="A3331" s="31">
        <f>IF(ISBLANK(B3331),"",COUNTIF(B$2:B3331,B3331))-1</f>
        <v>85</v>
      </c>
      <c r="B3331" s="31">
        <v>15</v>
      </c>
      <c r="C3331" s="10">
        <f>VLOOKUP($A3331,Database!$A:$Y,7,FALSE)</f>
        <v>46206.208333333336</v>
      </c>
      <c r="D3331" s="31" t="str">
        <f>VLOOKUP(Pronostics!$B3331,Setup_MPP!$A:$G,3,FALSE)</f>
        <v>Amine#8UL9R</v>
      </c>
      <c r="E3331" s="31" t="str">
        <f>VLOOKUP(Pronostics!$B3331,Setup_MPP!$A:$G,2,FALSE)</f>
        <v>Amine ZARROUKI</v>
      </c>
      <c r="F3331" s="31" t="str">
        <f>VLOOKUP($B3331,Setup_MPP!$A:$E,4,FALSE)</f>
        <v>#FF9898</v>
      </c>
      <c r="G3331" s="31" t="str">
        <f>VLOOKUP($B3331,Setup_MPP!$A:$E,5,FALSE)</f>
        <v>#FF5D5D</v>
      </c>
      <c r="H3331" s="31" t="str">
        <f>IFERROR(IF(AND(A3331&gt;=1,A3331&lt;=104),VLOOKUP($A3331,Location!$A:$J,6,FALSE),IF(A3331=0,"Avant l'ouverture",IF(OR(A3331=105,A3331=106),"Bonus"))),"")</f>
        <v>1/16 Finale</v>
      </c>
      <c r="I3331" s="31" t="str">
        <f>IF(LEFT(H3331,4)="Tour",VLOOKUP(A3331,Database!$A:$C,3,FALSE),"")</f>
        <v/>
      </c>
      <c r="J3331" s="31" t="str">
        <f>VLOOKUP($A3331,Location!$A:$J,7,FALSE)</f>
        <v>TBD</v>
      </c>
      <c r="K3331" s="31" t="str">
        <f>IFERROR(VLOOKUP(J3331,Setup_Team!$B:$C,2,FALSE), "TDB")</f>
        <v>TDB</v>
      </c>
      <c r="L3331" s="31" t="str">
        <f>VLOOKUP($A3331,Location!$A:$J,8,FALSE)</f>
        <v>TBD</v>
      </c>
      <c r="M3331" s="31" t="str">
        <f>IFERROR(VLOOKUP(L3331,Setup_Team!$B:$C,2,FALSE), "TDB")</f>
        <v>TDB</v>
      </c>
      <c r="N3331" s="31" t="str">
        <f>VLOOKUP($A3331,Location!$A:$J,9,FALSE)</f>
        <v>Vancouver</v>
      </c>
      <c r="O3331" s="31" t="str">
        <f>VLOOKUP($A3331,Location!$A:$J,10,FALSE)</f>
        <v>BC Place</v>
      </c>
      <c r="R3331" s="31">
        <v>0</v>
      </c>
      <c r="S3331" s="25">
        <f>VLOOKUP($A3331,Database!$A:$Y,10,FALSE)</f>
        <v>0</v>
      </c>
      <c r="T3331" s="25">
        <f>VLOOKUP($A3331,Database!$A:$Y,11,FALSE)</f>
        <v>0</v>
      </c>
      <c r="U3331" s="25">
        <f>VLOOKUP($A3331,Database!$A:$Y,12,FALSE)</f>
        <v>0</v>
      </c>
      <c r="V3331" s="25" t="str">
        <f>VLOOKUP(A3331,Database!A:M,13,FALSE)</f>
        <v>À venir</v>
      </c>
      <c r="W3331" s="25" t="str">
        <f>VLOOKUP($A3331,Database!$A:$Y,20,FALSE)</f>
        <v/>
      </c>
      <c r="X3331" s="25" t="str">
        <f>VLOOKUP($A3331,Database!$A:$Y,21,FALSE)</f>
        <v/>
      </c>
      <c r="Y3331" s="25" t="str">
        <f ca="1">IF(C3331&lt;NOW(),IF(AND(P3331&gt;Q3331,W3331&gt;X3331),S3331,IF(AND(P3331=Q3331,W3331=X3331),T3331,IF(AND(P3331&lt;Q3331,W3331&lt;X3331),U3331,0))),"")</f>
        <v/>
      </c>
      <c r="Z3331" s="25">
        <f>IF(AND(P3331=W3331,Q3331=X3331),1,0)</f>
        <v>1</v>
      </c>
      <c r="AA3331" s="25" t="str">
        <f>IF(Z3331=0,"",IF(ISBLANK(VLOOKUP(A3331,Database!A:AA,22,FALSE)),"",VLOOKUP(A3331,Database!A:AA,22,FALSE)))</f>
        <v>Exact</v>
      </c>
      <c r="AB3331" s="25">
        <f ca="1">IFERROR(IF(AND(Y3331&lt;&gt;"",OR(V3331="Terminé",V3331="En cours")),VLOOKUP(AA3331,Setup_ScoreExactBonus!A:D,4,FALSE),0),0)</f>
        <v>0</v>
      </c>
      <c r="AC3331" s="31" t="str">
        <f t="shared" ca="1" si="13"/>
        <v/>
      </c>
      <c r="AD3331" s="31">
        <f ca="1">SUMIFS(AC$2:AC3331,D$2:D3331,D3331)*IF(R3331=0,1,2)</f>
        <v>0</v>
      </c>
    </row>
    <row r="3332" spans="1:30" x14ac:dyDescent="0.35">
      <c r="A3332" s="31">
        <f>IF(ISBLANK(B3332),"",COUNTIF(B$2:B3332,B3332))-1</f>
        <v>85</v>
      </c>
      <c r="B3332" s="31">
        <v>16</v>
      </c>
      <c r="C3332" s="10">
        <f>VLOOKUP($A3332,Database!$A:$Y,7,FALSE)</f>
        <v>46206.208333333336</v>
      </c>
      <c r="D3332" s="31" t="str">
        <f>VLOOKUP(Pronostics!$B3332,Setup_MPP!$A:$G,3,FALSE)</f>
        <v>Laura#8V93E</v>
      </c>
      <c r="E3332" s="31" t="str">
        <f>VLOOKUP(Pronostics!$B3332,Setup_MPP!$A:$G,2,FALSE)</f>
        <v>Laura GIULIANO</v>
      </c>
      <c r="F3332" s="31" t="str">
        <f>VLOOKUP($B3332,Setup_MPP!$A:$E,4,FALSE)</f>
        <v>#86A4FE</v>
      </c>
      <c r="G3332" s="31" t="str">
        <f>VLOOKUP($B3332,Setup_MPP!$A:$E,5,FALSE)</f>
        <v>#3769FF</v>
      </c>
      <c r="H3332" s="31" t="str">
        <f>IFERROR(IF(AND(A3332&gt;=1,A3332&lt;=104),VLOOKUP($A3332,Location!$A:$J,6,FALSE),IF(A3332=0,"Avant l'ouverture",IF(OR(A3332=105,A3332=106),"Bonus"))),"")</f>
        <v>1/16 Finale</v>
      </c>
      <c r="I3332" s="31" t="str">
        <f>IF(LEFT(H3332,4)="Tour",VLOOKUP(A3332,Database!$A:$C,3,FALSE),"")</f>
        <v/>
      </c>
      <c r="J3332" s="31" t="str">
        <f>VLOOKUP($A3332,Location!$A:$J,7,FALSE)</f>
        <v>TBD</v>
      </c>
      <c r="K3332" s="31" t="str">
        <f>IFERROR(VLOOKUP(J3332,Setup_Team!$B:$C,2,FALSE), "TDB")</f>
        <v>TDB</v>
      </c>
      <c r="L3332" s="31" t="str">
        <f>VLOOKUP($A3332,Location!$A:$J,8,FALSE)</f>
        <v>TBD</v>
      </c>
      <c r="M3332" s="31" t="str">
        <f>IFERROR(VLOOKUP(L3332,Setup_Team!$B:$C,2,FALSE), "TDB")</f>
        <v>TDB</v>
      </c>
      <c r="N3332" s="31" t="str">
        <f>VLOOKUP($A3332,Location!$A:$J,9,FALSE)</f>
        <v>Vancouver</v>
      </c>
      <c r="O3332" s="31" t="str">
        <f>VLOOKUP($A3332,Location!$A:$J,10,FALSE)</f>
        <v>BC Place</v>
      </c>
      <c r="R3332" s="31">
        <v>0</v>
      </c>
      <c r="S3332" s="25">
        <f>VLOOKUP($A3332,Database!$A:$Y,10,FALSE)</f>
        <v>0</v>
      </c>
      <c r="T3332" s="25">
        <f>VLOOKUP($A3332,Database!$A:$Y,11,FALSE)</f>
        <v>0</v>
      </c>
      <c r="U3332" s="25">
        <f>VLOOKUP($A3332,Database!$A:$Y,12,FALSE)</f>
        <v>0</v>
      </c>
      <c r="V3332" s="25" t="str">
        <f>VLOOKUP(A3332,Database!A:M,13,FALSE)</f>
        <v>À venir</v>
      </c>
      <c r="W3332" s="25" t="str">
        <f>VLOOKUP($A3332,Database!$A:$Y,20,FALSE)</f>
        <v/>
      </c>
      <c r="X3332" s="25" t="str">
        <f>VLOOKUP($A3332,Database!$A:$Y,21,FALSE)</f>
        <v/>
      </c>
      <c r="Y3332" s="25" t="str">
        <f ca="1">IF(C3332&lt;NOW(),IF(AND(P3332&gt;Q3332,W3332&gt;X3332),S3332,IF(AND(P3332=Q3332,W3332=X3332),T3332,IF(AND(P3332&lt;Q3332,W3332&lt;X3332),U3332,0))),"")</f>
        <v/>
      </c>
      <c r="Z3332" s="25">
        <f>IF(AND(P3332=W3332,Q3332=X3332),1,0)</f>
        <v>1</v>
      </c>
      <c r="AA3332" s="25" t="str">
        <f>IF(Z3332=0,"",IF(ISBLANK(VLOOKUP(A3332,Database!A:AA,22,FALSE)),"",VLOOKUP(A3332,Database!A:AA,22,FALSE)))</f>
        <v>Exact</v>
      </c>
      <c r="AB3332" s="25">
        <f ca="1">IFERROR(IF(AND(Y3332&lt;&gt;"",OR(V3332="Terminé",V3332="En cours")),VLOOKUP(AA3332,Setup_ScoreExactBonus!A:D,4,FALSE),0),0)</f>
        <v>0</v>
      </c>
      <c r="AC3332" s="31" t="str">
        <f t="shared" ca="1" si="13"/>
        <v/>
      </c>
      <c r="AD3332" s="31">
        <f ca="1">SUMIFS(AC$2:AC3332,D$2:D3332,D3332)*IF(R3332=0,1,2)</f>
        <v>0</v>
      </c>
    </row>
    <row r="3333" spans="1:30" x14ac:dyDescent="0.35">
      <c r="A3333" s="31">
        <f>IF(ISBLANK(B3333),"",COUNTIF(B$2:B3333,B3333))-1</f>
        <v>85</v>
      </c>
      <c r="B3333" s="31">
        <v>17</v>
      </c>
      <c r="C3333" s="10">
        <f>VLOOKUP($A3333,Database!$A:$Y,7,FALSE)</f>
        <v>46206.208333333336</v>
      </c>
      <c r="D3333" s="31" t="str">
        <f>VLOOKUP(Pronostics!$B3333,Setup_MPP!$A:$G,3,FALSE)</f>
        <v>Joueur17</v>
      </c>
      <c r="E3333" s="31" t="str">
        <f>VLOOKUP(Pronostics!$B3333,Setup_MPP!$A:$G,2,FALSE)</f>
        <v>Joueur17</v>
      </c>
      <c r="F3333" s="31" t="str">
        <f>VLOOKUP($B3333,Setup_MPP!$A:$E,4,FALSE)</f>
        <v>#FFB0B0</v>
      </c>
      <c r="G3333" s="31" t="str">
        <f>VLOOKUP($B3333,Setup_MPP!$A:$E,5,FALSE)</f>
        <v>#F25757</v>
      </c>
      <c r="H3333" s="31" t="str">
        <f>IFERROR(IF(AND(A3333&gt;=1,A3333&lt;=104),VLOOKUP($A3333,Location!$A:$J,6,FALSE),IF(A3333=0,"Avant l'ouverture",IF(OR(A3333=105,A3333=106),"Bonus"))),"")</f>
        <v>1/16 Finale</v>
      </c>
      <c r="I3333" s="31" t="str">
        <f>IF(LEFT(H3333,4)="Tour",VLOOKUP(A3333,Database!$A:$C,3,FALSE),"")</f>
        <v/>
      </c>
      <c r="J3333" s="31" t="str">
        <f>VLOOKUP($A3333,Location!$A:$J,7,FALSE)</f>
        <v>TBD</v>
      </c>
      <c r="K3333" s="31" t="str">
        <f>IFERROR(VLOOKUP(J3333,Setup_Team!$B:$C,2,FALSE), "TDB")</f>
        <v>TDB</v>
      </c>
      <c r="L3333" s="31" t="str">
        <f>VLOOKUP($A3333,Location!$A:$J,8,FALSE)</f>
        <v>TBD</v>
      </c>
      <c r="M3333" s="31" t="str">
        <f>IFERROR(VLOOKUP(L3333,Setup_Team!$B:$C,2,FALSE), "TDB")</f>
        <v>TDB</v>
      </c>
      <c r="N3333" s="31" t="str">
        <f>VLOOKUP($A3333,Location!$A:$J,9,FALSE)</f>
        <v>Vancouver</v>
      </c>
      <c r="O3333" s="31" t="str">
        <f>VLOOKUP($A3333,Location!$A:$J,10,FALSE)</f>
        <v>BC Place</v>
      </c>
      <c r="R3333" s="31">
        <v>0</v>
      </c>
      <c r="S3333" s="25">
        <f>VLOOKUP($A3333,Database!$A:$Y,10,FALSE)</f>
        <v>0</v>
      </c>
      <c r="T3333" s="25">
        <f>VLOOKUP($A3333,Database!$A:$Y,11,FALSE)</f>
        <v>0</v>
      </c>
      <c r="U3333" s="25">
        <f>VLOOKUP($A3333,Database!$A:$Y,12,FALSE)</f>
        <v>0</v>
      </c>
      <c r="V3333" s="25" t="str">
        <f>VLOOKUP(A3333,Database!A:M,13,FALSE)</f>
        <v>À venir</v>
      </c>
      <c r="W3333" s="25" t="str">
        <f>VLOOKUP($A3333,Database!$A:$Y,20,FALSE)</f>
        <v/>
      </c>
      <c r="X3333" s="25" t="str">
        <f>VLOOKUP($A3333,Database!$A:$Y,21,FALSE)</f>
        <v/>
      </c>
      <c r="Y3333" s="25" t="str">
        <f ca="1">IF(C3333&lt;NOW(),IF(AND(P3333&gt;Q3333,W3333&gt;X3333),S3333,IF(AND(P3333=Q3333,W3333=X3333),T3333,IF(AND(P3333&lt;Q3333,W3333&lt;X3333),U3333,0))),"")</f>
        <v/>
      </c>
      <c r="Z3333" s="25">
        <f>IF(AND(P3333=W3333,Q3333=X3333),1,0)</f>
        <v>1</v>
      </c>
      <c r="AA3333" s="25" t="str">
        <f>IF(Z3333=0,"",IF(ISBLANK(VLOOKUP(A3333,Database!A:AA,22,FALSE)),"",VLOOKUP(A3333,Database!A:AA,22,FALSE)))</f>
        <v>Exact</v>
      </c>
      <c r="AB3333" s="25">
        <f ca="1">IFERROR(IF(AND(Y3333&lt;&gt;"",OR(V3333="Terminé",V3333="En cours")),VLOOKUP(AA3333,Setup_ScoreExactBonus!A:D,4,FALSE),0),0)</f>
        <v>0</v>
      </c>
      <c r="AC3333" s="31" t="str">
        <f t="shared" ca="1" si="13"/>
        <v/>
      </c>
      <c r="AD3333" s="31">
        <f ca="1">SUMIFS(AC$2:AC3333,D$2:D3333,D3333)*IF(R3333=0,1,2)</f>
        <v>0</v>
      </c>
    </row>
    <row r="3334" spans="1:30" x14ac:dyDescent="0.35">
      <c r="A3334" s="31">
        <f>IF(ISBLANK(B3334),"",COUNTIF(B$2:B3334,B3334))-1</f>
        <v>85</v>
      </c>
      <c r="B3334" s="31">
        <v>18</v>
      </c>
      <c r="C3334" s="10">
        <f>VLOOKUP($A3334,Database!$A:$Y,7,FALSE)</f>
        <v>46206.208333333336</v>
      </c>
      <c r="D3334" s="31" t="str">
        <f>VLOOKUP(Pronostics!$B3334,Setup_MPP!$A:$G,3,FALSE)</f>
        <v>Joueur18</v>
      </c>
      <c r="E3334" s="31" t="str">
        <f>VLOOKUP(Pronostics!$B3334,Setup_MPP!$A:$G,2,FALSE)</f>
        <v>Joueur18</v>
      </c>
      <c r="F3334" s="31" t="str">
        <f>VLOOKUP($B3334,Setup_MPP!$A:$E,4,FALSE)</f>
        <v>#FFC9B0</v>
      </c>
      <c r="G3334" s="31" t="str">
        <f>VLOOKUP($B3334,Setup_MPP!$A:$E,5,FALSE)</f>
        <v>#F28D57</v>
      </c>
      <c r="H3334" s="31" t="str">
        <f>IFERROR(IF(AND(A3334&gt;=1,A3334&lt;=104),VLOOKUP($A3334,Location!$A:$J,6,FALSE),IF(A3334=0,"Avant l'ouverture",IF(OR(A3334=105,A3334=106),"Bonus"))),"")</f>
        <v>1/16 Finale</v>
      </c>
      <c r="I3334" s="31" t="str">
        <f>IF(LEFT(H3334,4)="Tour",VLOOKUP(A3334,Database!$A:$C,3,FALSE),"")</f>
        <v/>
      </c>
      <c r="J3334" s="31" t="str">
        <f>VLOOKUP($A3334,Location!$A:$J,7,FALSE)</f>
        <v>TBD</v>
      </c>
      <c r="K3334" s="31" t="str">
        <f>IFERROR(VLOOKUP(J3334,Setup_Team!$B:$C,2,FALSE), "TDB")</f>
        <v>TDB</v>
      </c>
      <c r="L3334" s="31" t="str">
        <f>VLOOKUP($A3334,Location!$A:$J,8,FALSE)</f>
        <v>TBD</v>
      </c>
      <c r="M3334" s="31" t="str">
        <f>IFERROR(VLOOKUP(L3334,Setup_Team!$B:$C,2,FALSE), "TDB")</f>
        <v>TDB</v>
      </c>
      <c r="N3334" s="31" t="str">
        <f>VLOOKUP($A3334,Location!$A:$J,9,FALSE)</f>
        <v>Vancouver</v>
      </c>
      <c r="O3334" s="31" t="str">
        <f>VLOOKUP($A3334,Location!$A:$J,10,FALSE)</f>
        <v>BC Place</v>
      </c>
      <c r="R3334" s="31">
        <v>0</v>
      </c>
      <c r="S3334" s="25">
        <f>VLOOKUP($A3334,Database!$A:$Y,10,FALSE)</f>
        <v>0</v>
      </c>
      <c r="T3334" s="25">
        <f>VLOOKUP($A3334,Database!$A:$Y,11,FALSE)</f>
        <v>0</v>
      </c>
      <c r="U3334" s="25">
        <f>VLOOKUP($A3334,Database!$A:$Y,12,FALSE)</f>
        <v>0</v>
      </c>
      <c r="V3334" s="25" t="str">
        <f>VLOOKUP(A3334,Database!A:M,13,FALSE)</f>
        <v>À venir</v>
      </c>
      <c r="W3334" s="25" t="str">
        <f>VLOOKUP($A3334,Database!$A:$Y,20,FALSE)</f>
        <v/>
      </c>
      <c r="X3334" s="25" t="str">
        <f>VLOOKUP($A3334,Database!$A:$Y,21,FALSE)</f>
        <v/>
      </c>
      <c r="Y3334" s="25" t="str">
        <f ca="1">IF(C3334&lt;NOW(),IF(AND(P3334&gt;Q3334,W3334&gt;X3334),S3334,IF(AND(P3334=Q3334,W3334=X3334),T3334,IF(AND(P3334&lt;Q3334,W3334&lt;X3334),U3334,0))),"")</f>
        <v/>
      </c>
      <c r="Z3334" s="25">
        <f>IF(AND(P3334=W3334,Q3334=X3334),1,0)</f>
        <v>1</v>
      </c>
      <c r="AA3334" s="25" t="str">
        <f>IF(Z3334=0,"",IF(ISBLANK(VLOOKUP(A3334,Database!A:AA,22,FALSE)),"",VLOOKUP(A3334,Database!A:AA,22,FALSE)))</f>
        <v>Exact</v>
      </c>
      <c r="AB3334" s="25">
        <f ca="1">IFERROR(IF(AND(Y3334&lt;&gt;"",OR(V3334="Terminé",V3334="En cours")),VLOOKUP(AA3334,Setup_ScoreExactBonus!A:D,4,FALSE),0),0)</f>
        <v>0</v>
      </c>
      <c r="AC3334" s="31" t="str">
        <f t="shared" ca="1" si="13"/>
        <v/>
      </c>
      <c r="AD3334" s="31">
        <f ca="1">SUMIFS(AC$2:AC3334,D$2:D3334,D3334)*IF(R3334=0,1,2)</f>
        <v>0</v>
      </c>
    </row>
    <row r="3335" spans="1:30" x14ac:dyDescent="0.35">
      <c r="A3335" s="31">
        <f>IF(ISBLANK(B3335),"",COUNTIF(B$2:B3335,B3335))-1</f>
        <v>85</v>
      </c>
      <c r="B3335" s="31">
        <v>19</v>
      </c>
      <c r="C3335" s="10">
        <f>VLOOKUP($A3335,Database!$A:$Y,7,FALSE)</f>
        <v>46206.208333333336</v>
      </c>
      <c r="D3335" s="31" t="str">
        <f>VLOOKUP(Pronostics!$B3335,Setup_MPP!$A:$G,3,FALSE)</f>
        <v>Joueur19</v>
      </c>
      <c r="E3335" s="31" t="str">
        <f>VLOOKUP(Pronostics!$B3335,Setup_MPP!$A:$G,2,FALSE)</f>
        <v>Joueur19</v>
      </c>
      <c r="F3335" s="31" t="str">
        <f>VLOOKUP($B3335,Setup_MPP!$A:$E,4,FALSE)</f>
        <v>#D5D5D5</v>
      </c>
      <c r="G3335" s="31" t="str">
        <f>VLOOKUP($B3335,Setup_MPP!$A:$E,5,FALSE)</f>
        <v>#727272</v>
      </c>
      <c r="H3335" s="31" t="str">
        <f>IFERROR(IF(AND(A3335&gt;=1,A3335&lt;=104),VLOOKUP($A3335,Location!$A:$J,6,FALSE),IF(A3335=0,"Avant l'ouverture",IF(OR(A3335=105,A3335=106),"Bonus"))),"")</f>
        <v>1/16 Finale</v>
      </c>
      <c r="I3335" s="31" t="str">
        <f>IF(LEFT(H3335,4)="Tour",VLOOKUP(A3335,Database!$A:$C,3,FALSE),"")</f>
        <v/>
      </c>
      <c r="J3335" s="31" t="str">
        <f>VLOOKUP($A3335,Location!$A:$J,7,FALSE)</f>
        <v>TBD</v>
      </c>
      <c r="K3335" s="31" t="str">
        <f>IFERROR(VLOOKUP(J3335,Setup_Team!$B:$C,2,FALSE), "TDB")</f>
        <v>TDB</v>
      </c>
      <c r="L3335" s="31" t="str">
        <f>VLOOKUP($A3335,Location!$A:$J,8,FALSE)</f>
        <v>TBD</v>
      </c>
      <c r="M3335" s="31" t="str">
        <f>IFERROR(VLOOKUP(L3335,Setup_Team!$B:$C,2,FALSE), "TDB")</f>
        <v>TDB</v>
      </c>
      <c r="N3335" s="31" t="str">
        <f>VLOOKUP($A3335,Location!$A:$J,9,FALSE)</f>
        <v>Vancouver</v>
      </c>
      <c r="O3335" s="31" t="str">
        <f>VLOOKUP($A3335,Location!$A:$J,10,FALSE)</f>
        <v>BC Place</v>
      </c>
      <c r="R3335" s="31">
        <v>0</v>
      </c>
      <c r="S3335" s="25">
        <f>VLOOKUP($A3335,Database!$A:$Y,10,FALSE)</f>
        <v>0</v>
      </c>
      <c r="T3335" s="25">
        <f>VLOOKUP($A3335,Database!$A:$Y,11,FALSE)</f>
        <v>0</v>
      </c>
      <c r="U3335" s="25">
        <f>VLOOKUP($A3335,Database!$A:$Y,12,FALSE)</f>
        <v>0</v>
      </c>
      <c r="V3335" s="25" t="str">
        <f>VLOOKUP(A3335,Database!A:M,13,FALSE)</f>
        <v>À venir</v>
      </c>
      <c r="W3335" s="25" t="str">
        <f>VLOOKUP($A3335,Database!$A:$Y,20,FALSE)</f>
        <v/>
      </c>
      <c r="X3335" s="25" t="str">
        <f>VLOOKUP($A3335,Database!$A:$Y,21,FALSE)</f>
        <v/>
      </c>
      <c r="Y3335" s="25" t="str">
        <f ca="1">IF(C3335&lt;NOW(),IF(AND(P3335&gt;Q3335,W3335&gt;X3335),S3335,IF(AND(P3335=Q3335,W3335=X3335),T3335,IF(AND(P3335&lt;Q3335,W3335&lt;X3335),U3335,0))),"")</f>
        <v/>
      </c>
      <c r="Z3335" s="25">
        <f>IF(AND(P3335=W3335,Q3335=X3335),1,0)</f>
        <v>1</v>
      </c>
      <c r="AA3335" s="25" t="str">
        <f>IF(Z3335=0,"",IF(ISBLANK(VLOOKUP(A3335,Database!A:AA,22,FALSE)),"",VLOOKUP(A3335,Database!A:AA,22,FALSE)))</f>
        <v>Exact</v>
      </c>
      <c r="AB3335" s="25">
        <f ca="1">IFERROR(IF(AND(Y3335&lt;&gt;"",OR(V3335="Terminé",V3335="En cours")),VLOOKUP(AA3335,Setup_ScoreExactBonus!A:D,4,FALSE),0),0)</f>
        <v>0</v>
      </c>
      <c r="AC3335" s="31" t="str">
        <f t="shared" ca="1" si="13"/>
        <v/>
      </c>
      <c r="AD3335" s="31">
        <f ca="1">SUMIFS(AC$2:AC3335,D$2:D3335,D3335)*IF(R3335=0,1,2)</f>
        <v>0</v>
      </c>
    </row>
    <row r="3336" spans="1:30" x14ac:dyDescent="0.35">
      <c r="A3336" s="31">
        <f>IF(ISBLANK(B3336),"",COUNTIF(B$2:B3336,B3336))-1</f>
        <v>85</v>
      </c>
      <c r="B3336" s="31">
        <v>20</v>
      </c>
      <c r="C3336" s="10">
        <f>VLOOKUP($A3336,Database!$A:$Y,7,FALSE)</f>
        <v>46206.208333333336</v>
      </c>
      <c r="D3336" s="31" t="str">
        <f>VLOOKUP(Pronostics!$B3336,Setup_MPP!$A:$G,3,FALSE)</f>
        <v>Joueur20</v>
      </c>
      <c r="E3336" s="31" t="str">
        <f>VLOOKUP(Pronostics!$B3336,Setup_MPP!$A:$G,2,FALSE)</f>
        <v>Joueur20</v>
      </c>
      <c r="F3336" s="31" t="str">
        <f>VLOOKUP($B3336,Setup_MPP!$A:$E,4,FALSE)</f>
        <v>#D5D5D5</v>
      </c>
      <c r="G3336" s="31" t="str">
        <f>VLOOKUP($B3336,Setup_MPP!$A:$E,5,FALSE)</f>
        <v>#727272</v>
      </c>
      <c r="H3336" s="31" t="str">
        <f>IFERROR(IF(AND(A3336&gt;=1,A3336&lt;=104),VLOOKUP($A3336,Location!$A:$J,6,FALSE),IF(A3336=0,"Avant l'ouverture",IF(OR(A3336=105,A3336=106),"Bonus"))),"")</f>
        <v>1/16 Finale</v>
      </c>
      <c r="I3336" s="31" t="str">
        <f>IF(LEFT(H3336,4)="Tour",VLOOKUP(A3336,Database!$A:$C,3,FALSE),"")</f>
        <v/>
      </c>
      <c r="J3336" s="31" t="str">
        <f>VLOOKUP($A3336,Location!$A:$J,7,FALSE)</f>
        <v>TBD</v>
      </c>
      <c r="K3336" s="31" t="str">
        <f>IFERROR(VLOOKUP(J3336,Setup_Team!$B:$C,2,FALSE), "TDB")</f>
        <v>TDB</v>
      </c>
      <c r="L3336" s="31" t="str">
        <f>VLOOKUP($A3336,Location!$A:$J,8,FALSE)</f>
        <v>TBD</v>
      </c>
      <c r="M3336" s="31" t="str">
        <f>IFERROR(VLOOKUP(L3336,Setup_Team!$B:$C,2,FALSE), "TDB")</f>
        <v>TDB</v>
      </c>
      <c r="N3336" s="31" t="str">
        <f>VLOOKUP($A3336,Location!$A:$J,9,FALSE)</f>
        <v>Vancouver</v>
      </c>
      <c r="O3336" s="31" t="str">
        <f>VLOOKUP($A3336,Location!$A:$J,10,FALSE)</f>
        <v>BC Place</v>
      </c>
      <c r="R3336" s="31">
        <v>0</v>
      </c>
      <c r="S3336" s="25">
        <f>VLOOKUP($A3336,Database!$A:$Y,10,FALSE)</f>
        <v>0</v>
      </c>
      <c r="T3336" s="25">
        <f>VLOOKUP($A3336,Database!$A:$Y,11,FALSE)</f>
        <v>0</v>
      </c>
      <c r="U3336" s="25">
        <f>VLOOKUP($A3336,Database!$A:$Y,12,FALSE)</f>
        <v>0</v>
      </c>
      <c r="V3336" s="25" t="str">
        <f>VLOOKUP(A3336,Database!A:M,13,FALSE)</f>
        <v>À venir</v>
      </c>
      <c r="W3336" s="25" t="str">
        <f>VLOOKUP($A3336,Database!$A:$Y,20,FALSE)</f>
        <v/>
      </c>
      <c r="X3336" s="25" t="str">
        <f>VLOOKUP($A3336,Database!$A:$Y,21,FALSE)</f>
        <v/>
      </c>
      <c r="Y3336" s="25" t="str">
        <f ca="1">IF(C3336&lt;NOW(),IF(AND(P3336&gt;Q3336,W3336&gt;X3336),S3336,IF(AND(P3336=Q3336,W3336=X3336),T3336,IF(AND(P3336&lt;Q3336,W3336&lt;X3336),U3336,0))),"")</f>
        <v/>
      </c>
      <c r="Z3336" s="25">
        <f>IF(AND(P3336=W3336,Q3336=X3336),1,0)</f>
        <v>1</v>
      </c>
      <c r="AA3336" s="25" t="str">
        <f>IF(Z3336=0,"",IF(ISBLANK(VLOOKUP(A3336,Database!A:AA,22,FALSE)),"",VLOOKUP(A3336,Database!A:AA,22,FALSE)))</f>
        <v>Exact</v>
      </c>
      <c r="AB3336" s="25">
        <f ca="1">IFERROR(IF(AND(Y3336&lt;&gt;"",OR(V3336="Terminé",V3336="En cours")),VLOOKUP(AA3336,Setup_ScoreExactBonus!A:D,4,FALSE),0),0)</f>
        <v>0</v>
      </c>
      <c r="AC3336" s="31" t="str">
        <f t="shared" ca="1" si="13"/>
        <v/>
      </c>
      <c r="AD3336" s="31">
        <f ca="1">SUMIFS(AC$2:AC3336,D$2:D3336,D3336)*IF(R3336=0,1,2)</f>
        <v>0</v>
      </c>
    </row>
    <row r="3337" spans="1:30" x14ac:dyDescent="0.35">
      <c r="A3337" s="31">
        <f>IF(ISBLANK(B3337),"",COUNTIF(B$2:B3337,B3337))-1</f>
        <v>85</v>
      </c>
      <c r="B3337" s="31">
        <v>21</v>
      </c>
      <c r="C3337" s="10">
        <f>VLOOKUP($A3337,Database!$A:$Y,7,FALSE)</f>
        <v>46206.208333333336</v>
      </c>
      <c r="D3337" s="31" t="str">
        <f>VLOOKUP(Pronostics!$B3337,Setup_MPP!$A:$G,3,FALSE)</f>
        <v>Joueur21</v>
      </c>
      <c r="E3337" s="31" t="str">
        <f>VLOOKUP(Pronostics!$B3337,Setup_MPP!$A:$G,2,FALSE)</f>
        <v>Joueur21</v>
      </c>
      <c r="F3337" s="31" t="str">
        <f>VLOOKUP($B3337,Setup_MPP!$A:$E,4,FALSE)</f>
        <v>#D5D5D5</v>
      </c>
      <c r="G3337" s="31" t="str">
        <f>VLOOKUP($B3337,Setup_MPP!$A:$E,5,FALSE)</f>
        <v>#727272</v>
      </c>
      <c r="H3337" s="31" t="str">
        <f>IFERROR(IF(AND(A3337&gt;=1,A3337&lt;=104),VLOOKUP($A3337,Location!$A:$J,6,FALSE),IF(A3337=0,"Avant l'ouverture",IF(OR(A3337=105,A3337=106),"Bonus"))),"")</f>
        <v>1/16 Finale</v>
      </c>
      <c r="I3337" s="31" t="str">
        <f>IF(LEFT(H3337,4)="Tour",VLOOKUP(A3337,Database!$A:$C,3,FALSE),"")</f>
        <v/>
      </c>
      <c r="J3337" s="31" t="str">
        <f>VLOOKUP($A3337,Location!$A:$J,7,FALSE)</f>
        <v>TBD</v>
      </c>
      <c r="K3337" s="31" t="str">
        <f>IFERROR(VLOOKUP(J3337,Setup_Team!$B:$C,2,FALSE), "TDB")</f>
        <v>TDB</v>
      </c>
      <c r="L3337" s="31" t="str">
        <f>VLOOKUP($A3337,Location!$A:$J,8,FALSE)</f>
        <v>TBD</v>
      </c>
      <c r="M3337" s="31" t="str">
        <f>IFERROR(VLOOKUP(L3337,Setup_Team!$B:$C,2,FALSE), "TDB")</f>
        <v>TDB</v>
      </c>
      <c r="N3337" s="31" t="str">
        <f>VLOOKUP($A3337,Location!$A:$J,9,FALSE)</f>
        <v>Vancouver</v>
      </c>
      <c r="O3337" s="31" t="str">
        <f>VLOOKUP($A3337,Location!$A:$J,10,FALSE)</f>
        <v>BC Place</v>
      </c>
      <c r="R3337" s="31">
        <v>0</v>
      </c>
      <c r="S3337" s="25">
        <f>VLOOKUP($A3337,Database!$A:$Y,10,FALSE)</f>
        <v>0</v>
      </c>
      <c r="T3337" s="25">
        <f>VLOOKUP($A3337,Database!$A:$Y,11,FALSE)</f>
        <v>0</v>
      </c>
      <c r="U3337" s="25">
        <f>VLOOKUP($A3337,Database!$A:$Y,12,FALSE)</f>
        <v>0</v>
      </c>
      <c r="V3337" s="25" t="str">
        <f>VLOOKUP(A3337,Database!A:M,13,FALSE)</f>
        <v>À venir</v>
      </c>
      <c r="W3337" s="25" t="str">
        <f>VLOOKUP($A3337,Database!$A:$Y,20,FALSE)</f>
        <v/>
      </c>
      <c r="X3337" s="25" t="str">
        <f>VLOOKUP($A3337,Database!$A:$Y,21,FALSE)</f>
        <v/>
      </c>
      <c r="Y3337" s="25" t="str">
        <f ca="1">IF(C3337&lt;NOW(),IF(AND(P3337&gt;Q3337,W3337&gt;X3337),S3337,IF(AND(P3337=Q3337,W3337=X3337),T3337,IF(AND(P3337&lt;Q3337,W3337&lt;X3337),U3337,0))),"")</f>
        <v/>
      </c>
      <c r="Z3337" s="25">
        <f>IF(AND(P3337=W3337,Q3337=X3337),1,0)</f>
        <v>1</v>
      </c>
      <c r="AA3337" s="25" t="str">
        <f>IF(Z3337=0,"",IF(ISBLANK(VLOOKUP(A3337,Database!A:AA,22,FALSE)),"",VLOOKUP(A3337,Database!A:AA,22,FALSE)))</f>
        <v>Exact</v>
      </c>
      <c r="AB3337" s="25">
        <f ca="1">IFERROR(IF(AND(Y3337&lt;&gt;"",OR(V3337="Terminé",V3337="En cours")),VLOOKUP(AA3337,Setup_ScoreExactBonus!A:D,4,FALSE),0),0)</f>
        <v>0</v>
      </c>
      <c r="AC3337" s="31" t="str">
        <f t="shared" ca="1" si="13"/>
        <v/>
      </c>
      <c r="AD3337" s="31">
        <f ca="1">SUMIFS(AC$2:AC3337,D$2:D3337,D3337)*IF(R3337=0,1,2)</f>
        <v>0</v>
      </c>
    </row>
    <row r="3338" spans="1:30" x14ac:dyDescent="0.35">
      <c r="A3338" s="31">
        <f>IF(ISBLANK(B3338),"",COUNTIF(B$2:B3338,B3338))-1</f>
        <v>85</v>
      </c>
      <c r="B3338" s="31">
        <v>22</v>
      </c>
      <c r="C3338" s="10">
        <f>VLOOKUP($A3338,Database!$A:$Y,7,FALSE)</f>
        <v>46206.208333333336</v>
      </c>
      <c r="D3338" s="31" t="str">
        <f>VLOOKUP(Pronostics!$B3338,Setup_MPP!$A:$G,3,FALSE)</f>
        <v>Joueur22</v>
      </c>
      <c r="E3338" s="31" t="str">
        <f>VLOOKUP(Pronostics!$B3338,Setup_MPP!$A:$G,2,FALSE)</f>
        <v>Joueur22</v>
      </c>
      <c r="F3338" s="31" t="str">
        <f>VLOOKUP($B3338,Setup_MPP!$A:$E,4,FALSE)</f>
        <v>#D5D5D5</v>
      </c>
      <c r="G3338" s="31" t="str">
        <f>VLOOKUP($B3338,Setup_MPP!$A:$E,5,FALSE)</f>
        <v>#727272</v>
      </c>
      <c r="H3338" s="31" t="str">
        <f>IFERROR(IF(AND(A3338&gt;=1,A3338&lt;=104),VLOOKUP($A3338,Location!$A:$J,6,FALSE),IF(A3338=0,"Avant l'ouverture",IF(OR(A3338=105,A3338=106),"Bonus"))),"")</f>
        <v>1/16 Finale</v>
      </c>
      <c r="I3338" s="31" t="str">
        <f>IF(LEFT(H3338,4)="Tour",VLOOKUP(A3338,Database!$A:$C,3,FALSE),"")</f>
        <v/>
      </c>
      <c r="J3338" s="31" t="str">
        <f>VLOOKUP($A3338,Location!$A:$J,7,FALSE)</f>
        <v>TBD</v>
      </c>
      <c r="K3338" s="31" t="str">
        <f>IFERROR(VLOOKUP(J3338,Setup_Team!$B:$C,2,FALSE), "TDB")</f>
        <v>TDB</v>
      </c>
      <c r="L3338" s="31" t="str">
        <f>VLOOKUP($A3338,Location!$A:$J,8,FALSE)</f>
        <v>TBD</v>
      </c>
      <c r="M3338" s="31" t="str">
        <f>IFERROR(VLOOKUP(L3338,Setup_Team!$B:$C,2,FALSE), "TDB")</f>
        <v>TDB</v>
      </c>
      <c r="N3338" s="31" t="str">
        <f>VLOOKUP($A3338,Location!$A:$J,9,FALSE)</f>
        <v>Vancouver</v>
      </c>
      <c r="O3338" s="31" t="str">
        <f>VLOOKUP($A3338,Location!$A:$J,10,FALSE)</f>
        <v>BC Place</v>
      </c>
      <c r="R3338" s="31">
        <v>0</v>
      </c>
      <c r="S3338" s="25">
        <f>VLOOKUP($A3338,Database!$A:$Y,10,FALSE)</f>
        <v>0</v>
      </c>
      <c r="T3338" s="25">
        <f>VLOOKUP($A3338,Database!$A:$Y,11,FALSE)</f>
        <v>0</v>
      </c>
      <c r="U3338" s="25">
        <f>VLOOKUP($A3338,Database!$A:$Y,12,FALSE)</f>
        <v>0</v>
      </c>
      <c r="V3338" s="25" t="str">
        <f>VLOOKUP(A3338,Database!A:M,13,FALSE)</f>
        <v>À venir</v>
      </c>
      <c r="W3338" s="25" t="str">
        <f>VLOOKUP($A3338,Database!$A:$Y,20,FALSE)</f>
        <v/>
      </c>
      <c r="X3338" s="25" t="str">
        <f>VLOOKUP($A3338,Database!$A:$Y,21,FALSE)</f>
        <v/>
      </c>
      <c r="Y3338" s="25" t="str">
        <f ca="1">IF(C3338&lt;NOW(),IF(AND(P3338&gt;Q3338,W3338&gt;X3338),S3338,IF(AND(P3338=Q3338,W3338=X3338),T3338,IF(AND(P3338&lt;Q3338,W3338&lt;X3338),U3338,0))),"")</f>
        <v/>
      </c>
      <c r="Z3338" s="25">
        <f>IF(AND(P3338=W3338,Q3338=X3338),1,0)</f>
        <v>1</v>
      </c>
      <c r="AA3338" s="25" t="str">
        <f>IF(Z3338=0,"",IF(ISBLANK(VLOOKUP(A3338,Database!A:AA,22,FALSE)),"",VLOOKUP(A3338,Database!A:AA,22,FALSE)))</f>
        <v>Exact</v>
      </c>
      <c r="AB3338" s="25">
        <f ca="1">IFERROR(IF(AND(Y3338&lt;&gt;"",OR(V3338="Terminé",V3338="En cours")),VLOOKUP(AA3338,Setup_ScoreExactBonus!A:D,4,FALSE),0),0)</f>
        <v>0</v>
      </c>
      <c r="AC3338" s="31" t="str">
        <f t="shared" ca="1" si="13"/>
        <v/>
      </c>
      <c r="AD3338" s="31">
        <f ca="1">SUMIFS(AC$2:AC3338,D$2:D3338,D3338)*IF(R3338=0,1,2)</f>
        <v>0</v>
      </c>
    </row>
    <row r="3339" spans="1:30" x14ac:dyDescent="0.35">
      <c r="A3339" s="31">
        <f>IF(ISBLANK(B3339),"",COUNTIF(B$2:B3339,B3339))-1</f>
        <v>85</v>
      </c>
      <c r="B3339" s="31">
        <v>23</v>
      </c>
      <c r="C3339" s="10">
        <f>VLOOKUP($A3339,Database!$A:$Y,7,FALSE)</f>
        <v>46206.208333333336</v>
      </c>
      <c r="D3339" s="31" t="str">
        <f>VLOOKUP(Pronostics!$B3339,Setup_MPP!$A:$G,3,FALSE)</f>
        <v>Joueur23</v>
      </c>
      <c r="E3339" s="31" t="str">
        <f>VLOOKUP(Pronostics!$B3339,Setup_MPP!$A:$G,2,FALSE)</f>
        <v>Joueur23</v>
      </c>
      <c r="F3339" s="31" t="str">
        <f>VLOOKUP($B3339,Setup_MPP!$A:$E,4,FALSE)</f>
        <v>#D5D5D5</v>
      </c>
      <c r="G3339" s="31" t="str">
        <f>VLOOKUP($B3339,Setup_MPP!$A:$E,5,FALSE)</f>
        <v>#727272</v>
      </c>
      <c r="H3339" s="31" t="str">
        <f>IFERROR(IF(AND(A3339&gt;=1,A3339&lt;=104),VLOOKUP($A3339,Location!$A:$J,6,FALSE),IF(A3339=0,"Avant l'ouverture",IF(OR(A3339=105,A3339=106),"Bonus"))),"")</f>
        <v>1/16 Finale</v>
      </c>
      <c r="I3339" s="31" t="str">
        <f>IF(LEFT(H3339,4)="Tour",VLOOKUP(A3339,Database!$A:$C,3,FALSE),"")</f>
        <v/>
      </c>
      <c r="J3339" s="31" t="str">
        <f>VLOOKUP($A3339,Location!$A:$J,7,FALSE)</f>
        <v>TBD</v>
      </c>
      <c r="K3339" s="31" t="str">
        <f>IFERROR(VLOOKUP(J3339,Setup_Team!$B:$C,2,FALSE), "TDB")</f>
        <v>TDB</v>
      </c>
      <c r="L3339" s="31" t="str">
        <f>VLOOKUP($A3339,Location!$A:$J,8,FALSE)</f>
        <v>TBD</v>
      </c>
      <c r="M3339" s="31" t="str">
        <f>IFERROR(VLOOKUP(L3339,Setup_Team!$B:$C,2,FALSE), "TDB")</f>
        <v>TDB</v>
      </c>
      <c r="N3339" s="31" t="str">
        <f>VLOOKUP($A3339,Location!$A:$J,9,FALSE)</f>
        <v>Vancouver</v>
      </c>
      <c r="O3339" s="31" t="str">
        <f>VLOOKUP($A3339,Location!$A:$J,10,FALSE)</f>
        <v>BC Place</v>
      </c>
      <c r="R3339" s="31">
        <v>0</v>
      </c>
      <c r="S3339" s="25">
        <f>VLOOKUP($A3339,Database!$A:$Y,10,FALSE)</f>
        <v>0</v>
      </c>
      <c r="T3339" s="25">
        <f>VLOOKUP($A3339,Database!$A:$Y,11,FALSE)</f>
        <v>0</v>
      </c>
      <c r="U3339" s="25">
        <f>VLOOKUP($A3339,Database!$A:$Y,12,FALSE)</f>
        <v>0</v>
      </c>
      <c r="V3339" s="25" t="str">
        <f>VLOOKUP(A3339,Database!A:M,13,FALSE)</f>
        <v>À venir</v>
      </c>
      <c r="W3339" s="25" t="str">
        <f>VLOOKUP($A3339,Database!$A:$Y,20,FALSE)</f>
        <v/>
      </c>
      <c r="X3339" s="25" t="str">
        <f>VLOOKUP($A3339,Database!$A:$Y,21,FALSE)</f>
        <v/>
      </c>
      <c r="Y3339" s="25" t="str">
        <f ca="1">IF(C3339&lt;NOW(),IF(AND(P3339&gt;Q3339,W3339&gt;X3339),S3339,IF(AND(P3339=Q3339,W3339=X3339),T3339,IF(AND(P3339&lt;Q3339,W3339&lt;X3339),U3339,0))),"")</f>
        <v/>
      </c>
      <c r="Z3339" s="25">
        <f>IF(AND(P3339=W3339,Q3339=X3339),1,0)</f>
        <v>1</v>
      </c>
      <c r="AA3339" s="25" t="str">
        <f>IF(Z3339=0,"",IF(ISBLANK(VLOOKUP(A3339,Database!A:AA,22,FALSE)),"",VLOOKUP(A3339,Database!A:AA,22,FALSE)))</f>
        <v>Exact</v>
      </c>
      <c r="AB3339" s="25">
        <f ca="1">IFERROR(IF(AND(Y3339&lt;&gt;"",OR(V3339="Terminé",V3339="En cours")),VLOOKUP(AA3339,Setup_ScoreExactBonus!A:D,4,FALSE),0),0)</f>
        <v>0</v>
      </c>
      <c r="AC3339" s="31" t="str">
        <f t="shared" ca="1" si="13"/>
        <v/>
      </c>
      <c r="AD3339" s="31">
        <f ca="1">SUMIFS(AC$2:AC3339,D$2:D3339,D3339)*IF(R3339=0,1,2)</f>
        <v>0</v>
      </c>
    </row>
    <row r="3340" spans="1:30" x14ac:dyDescent="0.35">
      <c r="A3340" s="31">
        <f>IF(ISBLANK(B3340),"",COUNTIF(B$2:B3340,B3340))-1</f>
        <v>85</v>
      </c>
      <c r="B3340" s="31">
        <v>24</v>
      </c>
      <c r="C3340" s="10">
        <f>VLOOKUP($A3340,Database!$A:$Y,7,FALSE)</f>
        <v>46206.208333333336</v>
      </c>
      <c r="D3340" s="31" t="str">
        <f>VLOOKUP(Pronostics!$B3340,Setup_MPP!$A:$G,3,FALSE)</f>
        <v>Joueur24</v>
      </c>
      <c r="E3340" s="31" t="str">
        <f>VLOOKUP(Pronostics!$B3340,Setup_MPP!$A:$G,2,FALSE)</f>
        <v>Joueur24</v>
      </c>
      <c r="F3340" s="31" t="str">
        <f>VLOOKUP($B3340,Setup_MPP!$A:$E,4,FALSE)</f>
        <v>#D5D5D5</v>
      </c>
      <c r="G3340" s="31" t="str">
        <f>VLOOKUP($B3340,Setup_MPP!$A:$E,5,FALSE)</f>
        <v>#727272</v>
      </c>
      <c r="H3340" s="31" t="str">
        <f>IFERROR(IF(AND(A3340&gt;=1,A3340&lt;=104),VLOOKUP($A3340,Location!$A:$J,6,FALSE),IF(A3340=0,"Avant l'ouverture",IF(OR(A3340=105,A3340=106),"Bonus"))),"")</f>
        <v>1/16 Finale</v>
      </c>
      <c r="I3340" s="31" t="str">
        <f>IF(LEFT(H3340,4)="Tour",VLOOKUP(A3340,Database!$A:$C,3,FALSE),"")</f>
        <v/>
      </c>
      <c r="J3340" s="31" t="str">
        <f>VLOOKUP($A3340,Location!$A:$J,7,FALSE)</f>
        <v>TBD</v>
      </c>
      <c r="K3340" s="31" t="str">
        <f>IFERROR(VLOOKUP(J3340,Setup_Team!$B:$C,2,FALSE), "TDB")</f>
        <v>TDB</v>
      </c>
      <c r="L3340" s="31" t="str">
        <f>VLOOKUP($A3340,Location!$A:$J,8,FALSE)</f>
        <v>TBD</v>
      </c>
      <c r="M3340" s="31" t="str">
        <f>IFERROR(VLOOKUP(L3340,Setup_Team!$B:$C,2,FALSE), "TDB")</f>
        <v>TDB</v>
      </c>
      <c r="N3340" s="31" t="str">
        <f>VLOOKUP($A3340,Location!$A:$J,9,FALSE)</f>
        <v>Vancouver</v>
      </c>
      <c r="O3340" s="31" t="str">
        <f>VLOOKUP($A3340,Location!$A:$J,10,FALSE)</f>
        <v>BC Place</v>
      </c>
      <c r="R3340" s="31">
        <v>0</v>
      </c>
      <c r="S3340" s="25">
        <f>VLOOKUP($A3340,Database!$A:$Y,10,FALSE)</f>
        <v>0</v>
      </c>
      <c r="T3340" s="25">
        <f>VLOOKUP($A3340,Database!$A:$Y,11,FALSE)</f>
        <v>0</v>
      </c>
      <c r="U3340" s="25">
        <f>VLOOKUP($A3340,Database!$A:$Y,12,FALSE)</f>
        <v>0</v>
      </c>
      <c r="V3340" s="25" t="str">
        <f>VLOOKUP(A3340,Database!A:M,13,FALSE)</f>
        <v>À venir</v>
      </c>
      <c r="W3340" s="25" t="str">
        <f>VLOOKUP($A3340,Database!$A:$Y,20,FALSE)</f>
        <v/>
      </c>
      <c r="X3340" s="25" t="str">
        <f>VLOOKUP($A3340,Database!$A:$Y,21,FALSE)</f>
        <v/>
      </c>
      <c r="Y3340" s="25" t="str">
        <f ca="1">IF(C3340&lt;NOW(),IF(AND(P3340&gt;Q3340,W3340&gt;X3340),S3340,IF(AND(P3340=Q3340,W3340=X3340),T3340,IF(AND(P3340&lt;Q3340,W3340&lt;X3340),U3340,0))),"")</f>
        <v/>
      </c>
      <c r="Z3340" s="25">
        <f>IF(AND(P3340=W3340,Q3340=X3340),1,0)</f>
        <v>1</v>
      </c>
      <c r="AA3340" s="25" t="str">
        <f>IF(Z3340=0,"",IF(ISBLANK(VLOOKUP(A3340,Database!A:AA,22,FALSE)),"",VLOOKUP(A3340,Database!A:AA,22,FALSE)))</f>
        <v>Exact</v>
      </c>
      <c r="AB3340" s="25">
        <f ca="1">IFERROR(IF(AND(Y3340&lt;&gt;"",OR(V3340="Terminé",V3340="En cours")),VLOOKUP(AA3340,Setup_ScoreExactBonus!A:D,4,FALSE),0),0)</f>
        <v>0</v>
      </c>
      <c r="AC3340" s="31" t="str">
        <f t="shared" ca="1" si="13"/>
        <v/>
      </c>
      <c r="AD3340" s="31">
        <f ca="1">SUMIFS(AC$2:AC3340,D$2:D3340,D3340)*IF(R3340=0,1,2)</f>
        <v>0</v>
      </c>
    </row>
    <row r="3341" spans="1:30" x14ac:dyDescent="0.35">
      <c r="A3341" s="31">
        <f>IF(ISBLANK(B3341),"",COUNTIF(B$2:B3341,B3341))-1</f>
        <v>85</v>
      </c>
      <c r="B3341" s="31">
        <v>25</v>
      </c>
      <c r="C3341" s="10">
        <f>VLOOKUP($A3341,Database!$A:$Y,7,FALSE)</f>
        <v>46206.208333333336</v>
      </c>
      <c r="D3341" s="31" t="str">
        <f>VLOOKUP(Pronostics!$B3341,Setup_MPP!$A:$G,3,FALSE)</f>
        <v>Joueur25</v>
      </c>
      <c r="E3341" s="31" t="str">
        <f>VLOOKUP(Pronostics!$B3341,Setup_MPP!$A:$G,2,FALSE)</f>
        <v>Joueur25</v>
      </c>
      <c r="F3341" s="31" t="str">
        <f>VLOOKUP($B3341,Setup_MPP!$A:$E,4,FALSE)</f>
        <v>#D5D5D5</v>
      </c>
      <c r="G3341" s="31" t="str">
        <f>VLOOKUP($B3341,Setup_MPP!$A:$E,5,FALSE)</f>
        <v>#727272</v>
      </c>
      <c r="H3341" s="31" t="str">
        <f>IFERROR(IF(AND(A3341&gt;=1,A3341&lt;=104),VLOOKUP($A3341,Location!$A:$J,6,FALSE),IF(A3341=0,"Avant l'ouverture",IF(OR(A3341=105,A3341=106),"Bonus"))),"")</f>
        <v>1/16 Finale</v>
      </c>
      <c r="I3341" s="31" t="str">
        <f>IF(LEFT(H3341,4)="Tour",VLOOKUP(A3341,Database!$A:$C,3,FALSE),"")</f>
        <v/>
      </c>
      <c r="J3341" s="31" t="str">
        <f>VLOOKUP($A3341,Location!$A:$J,7,FALSE)</f>
        <v>TBD</v>
      </c>
      <c r="K3341" s="31" t="str">
        <f>IFERROR(VLOOKUP(J3341,Setup_Team!$B:$C,2,FALSE), "TDB")</f>
        <v>TDB</v>
      </c>
      <c r="L3341" s="31" t="str">
        <f>VLOOKUP($A3341,Location!$A:$J,8,FALSE)</f>
        <v>TBD</v>
      </c>
      <c r="M3341" s="31" t="str">
        <f>IFERROR(VLOOKUP(L3341,Setup_Team!$B:$C,2,FALSE), "TDB")</f>
        <v>TDB</v>
      </c>
      <c r="N3341" s="31" t="str">
        <f>VLOOKUP($A3341,Location!$A:$J,9,FALSE)</f>
        <v>Vancouver</v>
      </c>
      <c r="O3341" s="31" t="str">
        <f>VLOOKUP($A3341,Location!$A:$J,10,FALSE)</f>
        <v>BC Place</v>
      </c>
      <c r="R3341" s="31">
        <v>0</v>
      </c>
      <c r="S3341" s="25">
        <f>VLOOKUP($A3341,Database!$A:$Y,10,FALSE)</f>
        <v>0</v>
      </c>
      <c r="T3341" s="25">
        <f>VLOOKUP($A3341,Database!$A:$Y,11,FALSE)</f>
        <v>0</v>
      </c>
      <c r="U3341" s="25">
        <f>VLOOKUP($A3341,Database!$A:$Y,12,FALSE)</f>
        <v>0</v>
      </c>
      <c r="V3341" s="25" t="str">
        <f>VLOOKUP(A3341,Database!A:M,13,FALSE)</f>
        <v>À venir</v>
      </c>
      <c r="W3341" s="25" t="str">
        <f>VLOOKUP($A3341,Database!$A:$Y,20,FALSE)</f>
        <v/>
      </c>
      <c r="X3341" s="25" t="str">
        <f>VLOOKUP($A3341,Database!$A:$Y,21,FALSE)</f>
        <v/>
      </c>
      <c r="Y3341" s="25" t="str">
        <f ca="1">IF(C3341&lt;NOW(),IF(AND(P3341&gt;Q3341,W3341&gt;X3341),S3341,IF(AND(P3341=Q3341,W3341=X3341),T3341,IF(AND(P3341&lt;Q3341,W3341&lt;X3341),U3341,0))),"")</f>
        <v/>
      </c>
      <c r="Z3341" s="25">
        <f>IF(AND(P3341=W3341,Q3341=X3341),1,0)</f>
        <v>1</v>
      </c>
      <c r="AA3341" s="25" t="str">
        <f>IF(Z3341=0,"",IF(ISBLANK(VLOOKUP(A3341,Database!A:AA,22,FALSE)),"",VLOOKUP(A3341,Database!A:AA,22,FALSE)))</f>
        <v>Exact</v>
      </c>
      <c r="AB3341" s="25">
        <f ca="1">IFERROR(IF(AND(Y3341&lt;&gt;"",OR(V3341="Terminé",V3341="En cours")),VLOOKUP(AA3341,Setup_ScoreExactBonus!A:D,4,FALSE),0),0)</f>
        <v>0</v>
      </c>
      <c r="AC3341" s="31" t="str">
        <f t="shared" ca="1" si="13"/>
        <v/>
      </c>
      <c r="AD3341" s="31">
        <f ca="1">SUMIFS(AC$2:AC3341,D$2:D3341,D3341)*IF(R3341=0,1,2)</f>
        <v>0</v>
      </c>
    </row>
    <row r="3342" spans="1:30" x14ac:dyDescent="0.35">
      <c r="A3342" s="31">
        <f>IF(ISBLANK(B3342),"",COUNTIF(B$2:B3342,B3342))-1</f>
        <v>85</v>
      </c>
      <c r="B3342" s="31">
        <v>26</v>
      </c>
      <c r="C3342" s="10">
        <f>VLOOKUP($A3342,Database!$A:$Y,7,FALSE)</f>
        <v>46206.208333333336</v>
      </c>
      <c r="D3342" s="31" t="str">
        <f>VLOOKUP(Pronostics!$B3342,Setup_MPP!$A:$G,3,FALSE)</f>
        <v>Joueur26</v>
      </c>
      <c r="E3342" s="31" t="str">
        <f>VLOOKUP(Pronostics!$B3342,Setup_MPP!$A:$G,2,FALSE)</f>
        <v>Joueur26</v>
      </c>
      <c r="F3342" s="31" t="str">
        <f>VLOOKUP($B3342,Setup_MPP!$A:$E,4,FALSE)</f>
        <v>#D5D5D5</v>
      </c>
      <c r="G3342" s="31" t="str">
        <f>VLOOKUP($B3342,Setup_MPP!$A:$E,5,FALSE)</f>
        <v>#727272</v>
      </c>
      <c r="H3342" s="31" t="str">
        <f>IFERROR(IF(AND(A3342&gt;=1,A3342&lt;=104),VLOOKUP($A3342,Location!$A:$J,6,FALSE),IF(A3342=0,"Avant l'ouverture",IF(OR(A3342=105,A3342=106),"Bonus"))),"")</f>
        <v>1/16 Finale</v>
      </c>
      <c r="I3342" s="31" t="str">
        <f>IF(LEFT(H3342,4)="Tour",VLOOKUP(A3342,Database!$A:$C,3,FALSE),"")</f>
        <v/>
      </c>
      <c r="J3342" s="31" t="str">
        <f>VLOOKUP($A3342,Location!$A:$J,7,FALSE)</f>
        <v>TBD</v>
      </c>
      <c r="K3342" s="31" t="str">
        <f>IFERROR(VLOOKUP(J3342,Setup_Team!$B:$C,2,FALSE), "TDB")</f>
        <v>TDB</v>
      </c>
      <c r="L3342" s="31" t="str">
        <f>VLOOKUP($A3342,Location!$A:$J,8,FALSE)</f>
        <v>TBD</v>
      </c>
      <c r="M3342" s="31" t="str">
        <f>IFERROR(VLOOKUP(L3342,Setup_Team!$B:$C,2,FALSE), "TDB")</f>
        <v>TDB</v>
      </c>
      <c r="N3342" s="31" t="str">
        <f>VLOOKUP($A3342,Location!$A:$J,9,FALSE)</f>
        <v>Vancouver</v>
      </c>
      <c r="O3342" s="31" t="str">
        <f>VLOOKUP($A3342,Location!$A:$J,10,FALSE)</f>
        <v>BC Place</v>
      </c>
      <c r="R3342" s="31">
        <v>0</v>
      </c>
      <c r="S3342" s="25">
        <f>VLOOKUP($A3342,Database!$A:$Y,10,FALSE)</f>
        <v>0</v>
      </c>
      <c r="T3342" s="25">
        <f>VLOOKUP($A3342,Database!$A:$Y,11,FALSE)</f>
        <v>0</v>
      </c>
      <c r="U3342" s="25">
        <f>VLOOKUP($A3342,Database!$A:$Y,12,FALSE)</f>
        <v>0</v>
      </c>
      <c r="V3342" s="25" t="str">
        <f>VLOOKUP(A3342,Database!A:M,13,FALSE)</f>
        <v>À venir</v>
      </c>
      <c r="W3342" s="25" t="str">
        <f>VLOOKUP($A3342,Database!$A:$Y,20,FALSE)</f>
        <v/>
      </c>
      <c r="X3342" s="25" t="str">
        <f>VLOOKUP($A3342,Database!$A:$Y,21,FALSE)</f>
        <v/>
      </c>
      <c r="Y3342" s="25" t="str">
        <f ca="1">IF(C3342&lt;NOW(),IF(AND(P3342&gt;Q3342,W3342&gt;X3342),S3342,IF(AND(P3342=Q3342,W3342=X3342),T3342,IF(AND(P3342&lt;Q3342,W3342&lt;X3342),U3342,0))),"")</f>
        <v/>
      </c>
      <c r="Z3342" s="25">
        <f>IF(AND(P3342=W3342,Q3342=X3342),1,0)</f>
        <v>1</v>
      </c>
      <c r="AA3342" s="25" t="str">
        <f>IF(Z3342=0,"",IF(ISBLANK(VLOOKUP(A3342,Database!A:AA,22,FALSE)),"",VLOOKUP(A3342,Database!A:AA,22,FALSE)))</f>
        <v>Exact</v>
      </c>
      <c r="AB3342" s="25">
        <f ca="1">IFERROR(IF(AND(Y3342&lt;&gt;"",OR(V3342="Terminé",V3342="En cours")),VLOOKUP(AA3342,Setup_ScoreExactBonus!A:D,4,FALSE),0),0)</f>
        <v>0</v>
      </c>
      <c r="AC3342" s="31" t="str">
        <f t="shared" ca="1" si="13"/>
        <v/>
      </c>
      <c r="AD3342" s="31">
        <f ca="1">SUMIFS(AC$2:AC3342,D$2:D3342,D3342)*IF(R3342=0,1,2)</f>
        <v>0</v>
      </c>
    </row>
    <row r="3343" spans="1:30" x14ac:dyDescent="0.35">
      <c r="A3343" s="31">
        <f>IF(ISBLANK(B3343),"",COUNTIF(B$2:B3343,B3343))-1</f>
        <v>85</v>
      </c>
      <c r="B3343" s="31">
        <v>27</v>
      </c>
      <c r="C3343" s="10">
        <f>VLOOKUP($A3343,Database!$A:$Y,7,FALSE)</f>
        <v>46206.208333333336</v>
      </c>
      <c r="D3343" s="31" t="str">
        <f>VLOOKUP(Pronostics!$B3343,Setup_MPP!$A:$G,3,FALSE)</f>
        <v>Joueur27</v>
      </c>
      <c r="E3343" s="31" t="str">
        <f>VLOOKUP(Pronostics!$B3343,Setup_MPP!$A:$G,2,FALSE)</f>
        <v>Joueur27</v>
      </c>
      <c r="F3343" s="31" t="str">
        <f>VLOOKUP($B3343,Setup_MPP!$A:$E,4,FALSE)</f>
        <v>#D5D5D5</v>
      </c>
      <c r="G3343" s="31" t="str">
        <f>VLOOKUP($B3343,Setup_MPP!$A:$E,5,FALSE)</f>
        <v>#727272</v>
      </c>
      <c r="H3343" s="31" t="str">
        <f>IFERROR(IF(AND(A3343&gt;=1,A3343&lt;=104),VLOOKUP($A3343,Location!$A:$J,6,FALSE),IF(A3343=0,"Avant l'ouverture",IF(OR(A3343=105,A3343=106),"Bonus"))),"")</f>
        <v>1/16 Finale</v>
      </c>
      <c r="I3343" s="31" t="str">
        <f>IF(LEFT(H3343,4)="Tour",VLOOKUP(A3343,Database!$A:$C,3,FALSE),"")</f>
        <v/>
      </c>
      <c r="J3343" s="31" t="str">
        <f>VLOOKUP($A3343,Location!$A:$J,7,FALSE)</f>
        <v>TBD</v>
      </c>
      <c r="K3343" s="31" t="str">
        <f>IFERROR(VLOOKUP(J3343,Setup_Team!$B:$C,2,FALSE), "TDB")</f>
        <v>TDB</v>
      </c>
      <c r="L3343" s="31" t="str">
        <f>VLOOKUP($A3343,Location!$A:$J,8,FALSE)</f>
        <v>TBD</v>
      </c>
      <c r="M3343" s="31" t="str">
        <f>IFERROR(VLOOKUP(L3343,Setup_Team!$B:$C,2,FALSE), "TDB")</f>
        <v>TDB</v>
      </c>
      <c r="N3343" s="31" t="str">
        <f>VLOOKUP($A3343,Location!$A:$J,9,FALSE)</f>
        <v>Vancouver</v>
      </c>
      <c r="O3343" s="31" t="str">
        <f>VLOOKUP($A3343,Location!$A:$J,10,FALSE)</f>
        <v>BC Place</v>
      </c>
      <c r="R3343" s="31">
        <v>0</v>
      </c>
      <c r="S3343" s="25">
        <f>VLOOKUP($A3343,Database!$A:$Y,10,FALSE)</f>
        <v>0</v>
      </c>
      <c r="T3343" s="25">
        <f>VLOOKUP($A3343,Database!$A:$Y,11,FALSE)</f>
        <v>0</v>
      </c>
      <c r="U3343" s="25">
        <f>VLOOKUP($A3343,Database!$A:$Y,12,FALSE)</f>
        <v>0</v>
      </c>
      <c r="V3343" s="25" t="str">
        <f>VLOOKUP(A3343,Database!A:M,13,FALSE)</f>
        <v>À venir</v>
      </c>
      <c r="W3343" s="25" t="str">
        <f>VLOOKUP($A3343,Database!$A:$Y,20,FALSE)</f>
        <v/>
      </c>
      <c r="X3343" s="25" t="str">
        <f>VLOOKUP($A3343,Database!$A:$Y,21,FALSE)</f>
        <v/>
      </c>
      <c r="Y3343" s="25" t="str">
        <f ca="1">IF(C3343&lt;NOW(),IF(AND(P3343&gt;Q3343,W3343&gt;X3343),S3343,IF(AND(P3343=Q3343,W3343=X3343),T3343,IF(AND(P3343&lt;Q3343,W3343&lt;X3343),U3343,0))),"")</f>
        <v/>
      </c>
      <c r="Z3343" s="25">
        <f>IF(AND(P3343=W3343,Q3343=X3343),1,0)</f>
        <v>1</v>
      </c>
      <c r="AA3343" s="25" t="str">
        <f>IF(Z3343=0,"",IF(ISBLANK(VLOOKUP(A3343,Database!A:AA,22,FALSE)),"",VLOOKUP(A3343,Database!A:AA,22,FALSE)))</f>
        <v>Exact</v>
      </c>
      <c r="AB3343" s="25">
        <f ca="1">IFERROR(IF(AND(Y3343&lt;&gt;"",OR(V3343="Terminé",V3343="En cours")),VLOOKUP(AA3343,Setup_ScoreExactBonus!A:D,4,FALSE),0),0)</f>
        <v>0</v>
      </c>
      <c r="AC3343" s="31" t="str">
        <f t="shared" ca="1" si="13"/>
        <v/>
      </c>
      <c r="AD3343" s="31">
        <f ca="1">SUMIFS(AC$2:AC3343,D$2:D3343,D3343)*IF(R3343=0,1,2)</f>
        <v>0</v>
      </c>
    </row>
    <row r="3344" spans="1:30" x14ac:dyDescent="0.35">
      <c r="A3344" s="31">
        <f>IF(ISBLANK(B3344),"",COUNTIF(B$2:B3344,B3344))-1</f>
        <v>85</v>
      </c>
      <c r="B3344" s="31">
        <v>28</v>
      </c>
      <c r="C3344" s="10">
        <f>VLOOKUP($A3344,Database!$A:$Y,7,FALSE)</f>
        <v>46206.208333333336</v>
      </c>
      <c r="D3344" s="31" t="str">
        <f>VLOOKUP(Pronostics!$B3344,Setup_MPP!$A:$G,3,FALSE)</f>
        <v>Joueur28</v>
      </c>
      <c r="E3344" s="31" t="str">
        <f>VLOOKUP(Pronostics!$B3344,Setup_MPP!$A:$G,2,FALSE)</f>
        <v>Joueur28</v>
      </c>
      <c r="F3344" s="31" t="str">
        <f>VLOOKUP($B3344,Setup_MPP!$A:$E,4,FALSE)</f>
        <v>#D5D5D5</v>
      </c>
      <c r="G3344" s="31" t="str">
        <f>VLOOKUP($B3344,Setup_MPP!$A:$E,5,FALSE)</f>
        <v>#727272</v>
      </c>
      <c r="H3344" s="31" t="str">
        <f>IFERROR(IF(AND(A3344&gt;=1,A3344&lt;=104),VLOOKUP($A3344,Location!$A:$J,6,FALSE),IF(A3344=0,"Avant l'ouverture",IF(OR(A3344=105,A3344=106),"Bonus"))),"")</f>
        <v>1/16 Finale</v>
      </c>
      <c r="I3344" s="31" t="str">
        <f>IF(LEFT(H3344,4)="Tour",VLOOKUP(A3344,Database!$A:$C,3,FALSE),"")</f>
        <v/>
      </c>
      <c r="J3344" s="31" t="str">
        <f>VLOOKUP($A3344,Location!$A:$J,7,FALSE)</f>
        <v>TBD</v>
      </c>
      <c r="K3344" s="31" t="str">
        <f>IFERROR(VLOOKUP(J3344,Setup_Team!$B:$C,2,FALSE), "TDB")</f>
        <v>TDB</v>
      </c>
      <c r="L3344" s="31" t="str">
        <f>VLOOKUP($A3344,Location!$A:$J,8,FALSE)</f>
        <v>TBD</v>
      </c>
      <c r="M3344" s="31" t="str">
        <f>IFERROR(VLOOKUP(L3344,Setup_Team!$B:$C,2,FALSE), "TDB")</f>
        <v>TDB</v>
      </c>
      <c r="N3344" s="31" t="str">
        <f>VLOOKUP($A3344,Location!$A:$J,9,FALSE)</f>
        <v>Vancouver</v>
      </c>
      <c r="O3344" s="31" t="str">
        <f>VLOOKUP($A3344,Location!$A:$J,10,FALSE)</f>
        <v>BC Place</v>
      </c>
      <c r="R3344" s="31">
        <v>0</v>
      </c>
      <c r="S3344" s="25">
        <f>VLOOKUP($A3344,Database!$A:$Y,10,FALSE)</f>
        <v>0</v>
      </c>
      <c r="T3344" s="25">
        <f>VLOOKUP($A3344,Database!$A:$Y,11,FALSE)</f>
        <v>0</v>
      </c>
      <c r="U3344" s="25">
        <f>VLOOKUP($A3344,Database!$A:$Y,12,FALSE)</f>
        <v>0</v>
      </c>
      <c r="V3344" s="25" t="str">
        <f>VLOOKUP(A3344,Database!A:M,13,FALSE)</f>
        <v>À venir</v>
      </c>
      <c r="W3344" s="25" t="str">
        <f>VLOOKUP($A3344,Database!$A:$Y,20,FALSE)</f>
        <v/>
      </c>
      <c r="X3344" s="25" t="str">
        <f>VLOOKUP($A3344,Database!$A:$Y,21,FALSE)</f>
        <v/>
      </c>
      <c r="Y3344" s="25" t="str">
        <f ca="1">IF(C3344&lt;NOW(),IF(AND(P3344&gt;Q3344,W3344&gt;X3344),S3344,IF(AND(P3344=Q3344,W3344=X3344),T3344,IF(AND(P3344&lt;Q3344,W3344&lt;X3344),U3344,0))),"")</f>
        <v/>
      </c>
      <c r="Z3344" s="25">
        <f>IF(AND(P3344=W3344,Q3344=X3344),1,0)</f>
        <v>1</v>
      </c>
      <c r="AA3344" s="25" t="str">
        <f>IF(Z3344=0,"",IF(ISBLANK(VLOOKUP(A3344,Database!A:AA,22,FALSE)),"",VLOOKUP(A3344,Database!A:AA,22,FALSE)))</f>
        <v>Exact</v>
      </c>
      <c r="AB3344" s="25">
        <f ca="1">IFERROR(IF(AND(Y3344&lt;&gt;"",OR(V3344="Terminé",V3344="En cours")),VLOOKUP(AA3344,Setup_ScoreExactBonus!A:D,4,FALSE),0),0)</f>
        <v>0</v>
      </c>
      <c r="AC3344" s="31" t="str">
        <f t="shared" ca="1" si="13"/>
        <v/>
      </c>
      <c r="AD3344" s="31">
        <f ca="1">SUMIFS(AC$2:AC3344,D$2:D3344,D3344)*IF(R3344=0,1,2)</f>
        <v>0</v>
      </c>
    </row>
    <row r="3345" spans="1:30" x14ac:dyDescent="0.35">
      <c r="A3345" s="31">
        <f>IF(ISBLANK(B3345),"",COUNTIF(B$2:B3345,B3345))-1</f>
        <v>85</v>
      </c>
      <c r="B3345" s="31">
        <v>29</v>
      </c>
      <c r="C3345" s="10">
        <f>VLOOKUP($A3345,Database!$A:$Y,7,FALSE)</f>
        <v>46206.208333333336</v>
      </c>
      <c r="D3345" s="31" t="str">
        <f>VLOOKUP(Pronostics!$B3345,Setup_MPP!$A:$G,3,FALSE)</f>
        <v>Joueur29</v>
      </c>
      <c r="E3345" s="31" t="str">
        <f>VLOOKUP(Pronostics!$B3345,Setup_MPP!$A:$G,2,FALSE)</f>
        <v>Joueur29</v>
      </c>
      <c r="F3345" s="31" t="str">
        <f>VLOOKUP($B3345,Setup_MPP!$A:$E,4,FALSE)</f>
        <v>#D5D5D5</v>
      </c>
      <c r="G3345" s="31" t="str">
        <f>VLOOKUP($B3345,Setup_MPP!$A:$E,5,FALSE)</f>
        <v>#727272</v>
      </c>
      <c r="H3345" s="31" t="str">
        <f>IFERROR(IF(AND(A3345&gt;=1,A3345&lt;=104),VLOOKUP($A3345,Location!$A:$J,6,FALSE),IF(A3345=0,"Avant l'ouverture",IF(OR(A3345=105,A3345=106),"Bonus"))),"")</f>
        <v>1/16 Finale</v>
      </c>
      <c r="I3345" s="31" t="str">
        <f>IF(LEFT(H3345,4)="Tour",VLOOKUP(A3345,Database!$A:$C,3,FALSE),"")</f>
        <v/>
      </c>
      <c r="J3345" s="31" t="str">
        <f>VLOOKUP($A3345,Location!$A:$J,7,FALSE)</f>
        <v>TBD</v>
      </c>
      <c r="K3345" s="31" t="str">
        <f>IFERROR(VLOOKUP(J3345,Setup_Team!$B:$C,2,FALSE), "TDB")</f>
        <v>TDB</v>
      </c>
      <c r="L3345" s="31" t="str">
        <f>VLOOKUP($A3345,Location!$A:$J,8,FALSE)</f>
        <v>TBD</v>
      </c>
      <c r="M3345" s="31" t="str">
        <f>IFERROR(VLOOKUP(L3345,Setup_Team!$B:$C,2,FALSE), "TDB")</f>
        <v>TDB</v>
      </c>
      <c r="N3345" s="31" t="str">
        <f>VLOOKUP($A3345,Location!$A:$J,9,FALSE)</f>
        <v>Vancouver</v>
      </c>
      <c r="O3345" s="31" t="str">
        <f>VLOOKUP($A3345,Location!$A:$J,10,FALSE)</f>
        <v>BC Place</v>
      </c>
      <c r="R3345" s="31">
        <v>0</v>
      </c>
      <c r="S3345" s="25">
        <f>VLOOKUP($A3345,Database!$A:$Y,10,FALSE)</f>
        <v>0</v>
      </c>
      <c r="T3345" s="25">
        <f>VLOOKUP($A3345,Database!$A:$Y,11,FALSE)</f>
        <v>0</v>
      </c>
      <c r="U3345" s="25">
        <f>VLOOKUP($A3345,Database!$A:$Y,12,FALSE)</f>
        <v>0</v>
      </c>
      <c r="V3345" s="25" t="str">
        <f>VLOOKUP(A3345,Database!A:M,13,FALSE)</f>
        <v>À venir</v>
      </c>
      <c r="W3345" s="25" t="str">
        <f>VLOOKUP($A3345,Database!$A:$Y,20,FALSE)</f>
        <v/>
      </c>
      <c r="X3345" s="25" t="str">
        <f>VLOOKUP($A3345,Database!$A:$Y,21,FALSE)</f>
        <v/>
      </c>
      <c r="Y3345" s="25" t="str">
        <f ca="1">IF(C3345&lt;NOW(),IF(AND(P3345&gt;Q3345,W3345&gt;X3345),S3345,IF(AND(P3345=Q3345,W3345=X3345),T3345,IF(AND(P3345&lt;Q3345,W3345&lt;X3345),U3345,0))),"")</f>
        <v/>
      </c>
      <c r="Z3345" s="25">
        <f>IF(AND(P3345=W3345,Q3345=X3345),1,0)</f>
        <v>1</v>
      </c>
      <c r="AA3345" s="25" t="str">
        <f>IF(Z3345=0,"",IF(ISBLANK(VLOOKUP(A3345,Database!A:AA,22,FALSE)),"",VLOOKUP(A3345,Database!A:AA,22,FALSE)))</f>
        <v>Exact</v>
      </c>
      <c r="AB3345" s="25">
        <f ca="1">IFERROR(IF(AND(Y3345&lt;&gt;"",OR(V3345="Terminé",V3345="En cours")),VLOOKUP(AA3345,Setup_ScoreExactBonus!A:D,4,FALSE),0),0)</f>
        <v>0</v>
      </c>
      <c r="AC3345" s="31" t="str">
        <f t="shared" ca="1" si="13"/>
        <v/>
      </c>
      <c r="AD3345" s="31">
        <f ca="1">SUMIFS(AC$2:AC3345,D$2:D3345,D3345)*IF(R3345=0,1,2)</f>
        <v>0</v>
      </c>
    </row>
    <row r="3346" spans="1:30" x14ac:dyDescent="0.35">
      <c r="A3346" s="31">
        <f>IF(ISBLANK(B3346),"",COUNTIF(B$2:B3346,B3346))-1</f>
        <v>85</v>
      </c>
      <c r="B3346" s="31">
        <v>30</v>
      </c>
      <c r="C3346" s="10">
        <f>VLOOKUP($A3346,Database!$A:$Y,7,FALSE)</f>
        <v>46206.208333333336</v>
      </c>
      <c r="D3346" s="31" t="str">
        <f>VLOOKUP(Pronostics!$B3346,Setup_MPP!$A:$G,3,FALSE)</f>
        <v>Joueur30</v>
      </c>
      <c r="E3346" s="31" t="str">
        <f>VLOOKUP(Pronostics!$B3346,Setup_MPP!$A:$G,2,FALSE)</f>
        <v>Joueur30</v>
      </c>
      <c r="F3346" s="31" t="str">
        <f>VLOOKUP($B3346,Setup_MPP!$A:$E,4,FALSE)</f>
        <v>#D5D5D5</v>
      </c>
      <c r="G3346" s="31" t="str">
        <f>VLOOKUP($B3346,Setup_MPP!$A:$E,5,FALSE)</f>
        <v>#727272</v>
      </c>
      <c r="H3346" s="31" t="str">
        <f>IFERROR(IF(AND(A3346&gt;=1,A3346&lt;=104),VLOOKUP($A3346,Location!$A:$J,6,FALSE),IF(A3346=0,"Avant l'ouverture",IF(OR(A3346=105,A3346=106),"Bonus"))),"")</f>
        <v>1/16 Finale</v>
      </c>
      <c r="I3346" s="31" t="str">
        <f>IF(LEFT(H3346,4)="Tour",VLOOKUP(A3346,Database!$A:$C,3,FALSE),"")</f>
        <v/>
      </c>
      <c r="J3346" s="31" t="str">
        <f>VLOOKUP($A3346,Location!$A:$J,7,FALSE)</f>
        <v>TBD</v>
      </c>
      <c r="K3346" s="31" t="str">
        <f>IFERROR(VLOOKUP(J3346,Setup_Team!$B:$C,2,FALSE), "TDB")</f>
        <v>TDB</v>
      </c>
      <c r="L3346" s="31" t="str">
        <f>VLOOKUP($A3346,Location!$A:$J,8,FALSE)</f>
        <v>TBD</v>
      </c>
      <c r="M3346" s="31" t="str">
        <f>IFERROR(VLOOKUP(L3346,Setup_Team!$B:$C,2,FALSE), "TDB")</f>
        <v>TDB</v>
      </c>
      <c r="N3346" s="31" t="str">
        <f>VLOOKUP($A3346,Location!$A:$J,9,FALSE)</f>
        <v>Vancouver</v>
      </c>
      <c r="O3346" s="31" t="str">
        <f>VLOOKUP($A3346,Location!$A:$J,10,FALSE)</f>
        <v>BC Place</v>
      </c>
      <c r="R3346" s="31">
        <v>0</v>
      </c>
      <c r="S3346" s="25">
        <f>VLOOKUP($A3346,Database!$A:$Y,10,FALSE)</f>
        <v>0</v>
      </c>
      <c r="T3346" s="25">
        <f>VLOOKUP($A3346,Database!$A:$Y,11,FALSE)</f>
        <v>0</v>
      </c>
      <c r="U3346" s="25">
        <f>VLOOKUP($A3346,Database!$A:$Y,12,FALSE)</f>
        <v>0</v>
      </c>
      <c r="V3346" s="25" t="str">
        <f>VLOOKUP(A3346,Database!A:M,13,FALSE)</f>
        <v>À venir</v>
      </c>
      <c r="W3346" s="25" t="str">
        <f>VLOOKUP($A3346,Database!$A:$Y,20,FALSE)</f>
        <v/>
      </c>
      <c r="X3346" s="25" t="str">
        <f>VLOOKUP($A3346,Database!$A:$Y,21,FALSE)</f>
        <v/>
      </c>
      <c r="Y3346" s="25" t="str">
        <f ca="1">IF(C3346&lt;NOW(),IF(AND(P3346&gt;Q3346,W3346&gt;X3346),S3346,IF(AND(P3346=Q3346,W3346=X3346),T3346,IF(AND(P3346&lt;Q3346,W3346&lt;X3346),U3346,0))),"")</f>
        <v/>
      </c>
      <c r="Z3346" s="25">
        <f>IF(AND(P3346=W3346,Q3346=X3346),1,0)</f>
        <v>1</v>
      </c>
      <c r="AA3346" s="25" t="str">
        <f>IF(Z3346=0,"",IF(ISBLANK(VLOOKUP(A3346,Database!A:AA,22,FALSE)),"",VLOOKUP(A3346,Database!A:AA,22,FALSE)))</f>
        <v>Exact</v>
      </c>
      <c r="AB3346" s="25">
        <f ca="1">IFERROR(IF(AND(Y3346&lt;&gt;"",OR(V3346="Terminé",V3346="En cours")),VLOOKUP(AA3346,Setup_ScoreExactBonus!A:D,4,FALSE),0),0)</f>
        <v>0</v>
      </c>
      <c r="AC3346" s="31" t="str">
        <f t="shared" ca="1" si="13"/>
        <v/>
      </c>
      <c r="AD3346" s="31">
        <f ca="1">SUMIFS(AC$2:AC3346,D$2:D3346,D3346)*IF(R3346=0,1,2)</f>
        <v>0</v>
      </c>
    </row>
    <row r="3347" spans="1:30" x14ac:dyDescent="0.35">
      <c r="A3347" s="31">
        <f>IF(ISBLANK(B3347),"",COUNTIF(B$2:B3347,B3347))-1</f>
        <v>85</v>
      </c>
      <c r="B3347" s="31">
        <v>31</v>
      </c>
      <c r="C3347" s="10">
        <f>VLOOKUP($A3347,Database!$A:$Y,7,FALSE)</f>
        <v>46206.208333333336</v>
      </c>
      <c r="D3347" s="31" t="str">
        <f>VLOOKUP(Pronostics!$B3347,Setup_MPP!$A:$G,3,FALSE)</f>
        <v>Joueur31</v>
      </c>
      <c r="E3347" s="31" t="str">
        <f>VLOOKUP(Pronostics!$B3347,Setup_MPP!$A:$G,2,FALSE)</f>
        <v>Joueur31</v>
      </c>
      <c r="F3347" s="31" t="str">
        <f>VLOOKUP($B3347,Setup_MPP!$A:$E,4,FALSE)</f>
        <v>#D5D5D5</v>
      </c>
      <c r="G3347" s="31" t="str">
        <f>VLOOKUP($B3347,Setup_MPP!$A:$E,5,FALSE)</f>
        <v>#727272</v>
      </c>
      <c r="H3347" s="31" t="str">
        <f>IFERROR(IF(AND(A3347&gt;=1,A3347&lt;=104),VLOOKUP($A3347,Location!$A:$J,6,FALSE),IF(A3347=0,"Avant l'ouverture",IF(OR(A3347=105,A3347=106),"Bonus"))),"")</f>
        <v>1/16 Finale</v>
      </c>
      <c r="I3347" s="31" t="str">
        <f>IF(LEFT(H3347,4)="Tour",VLOOKUP(A3347,Database!$A:$C,3,FALSE),"")</f>
        <v/>
      </c>
      <c r="J3347" s="31" t="str">
        <f>VLOOKUP($A3347,Location!$A:$J,7,FALSE)</f>
        <v>TBD</v>
      </c>
      <c r="K3347" s="31" t="str">
        <f>IFERROR(VLOOKUP(J3347,Setup_Team!$B:$C,2,FALSE), "TDB")</f>
        <v>TDB</v>
      </c>
      <c r="L3347" s="31" t="str">
        <f>VLOOKUP($A3347,Location!$A:$J,8,FALSE)</f>
        <v>TBD</v>
      </c>
      <c r="M3347" s="31" t="str">
        <f>IFERROR(VLOOKUP(L3347,Setup_Team!$B:$C,2,FALSE), "TDB")</f>
        <v>TDB</v>
      </c>
      <c r="N3347" s="31" t="str">
        <f>VLOOKUP($A3347,Location!$A:$J,9,FALSE)</f>
        <v>Vancouver</v>
      </c>
      <c r="O3347" s="31" t="str">
        <f>VLOOKUP($A3347,Location!$A:$J,10,FALSE)</f>
        <v>BC Place</v>
      </c>
      <c r="R3347" s="31">
        <v>0</v>
      </c>
      <c r="S3347" s="25">
        <f>VLOOKUP($A3347,Database!$A:$Y,10,FALSE)</f>
        <v>0</v>
      </c>
      <c r="T3347" s="25">
        <f>VLOOKUP($A3347,Database!$A:$Y,11,FALSE)</f>
        <v>0</v>
      </c>
      <c r="U3347" s="25">
        <f>VLOOKUP($A3347,Database!$A:$Y,12,FALSE)</f>
        <v>0</v>
      </c>
      <c r="V3347" s="25" t="str">
        <f>VLOOKUP(A3347,Database!A:M,13,FALSE)</f>
        <v>À venir</v>
      </c>
      <c r="W3347" s="25" t="str">
        <f>VLOOKUP($A3347,Database!$A:$Y,20,FALSE)</f>
        <v/>
      </c>
      <c r="X3347" s="25" t="str">
        <f>VLOOKUP($A3347,Database!$A:$Y,21,FALSE)</f>
        <v/>
      </c>
      <c r="Y3347" s="25" t="str">
        <f ca="1">IF(C3347&lt;NOW(),IF(AND(P3347&gt;Q3347,W3347&gt;X3347),S3347,IF(AND(P3347=Q3347,W3347=X3347),T3347,IF(AND(P3347&lt;Q3347,W3347&lt;X3347),U3347,0))),"")</f>
        <v/>
      </c>
      <c r="Z3347" s="25">
        <f>IF(AND(P3347=W3347,Q3347=X3347),1,0)</f>
        <v>1</v>
      </c>
      <c r="AA3347" s="25" t="str">
        <f>IF(Z3347=0,"",IF(ISBLANK(VLOOKUP(A3347,Database!A:AA,22,FALSE)),"",VLOOKUP(A3347,Database!A:AA,22,FALSE)))</f>
        <v>Exact</v>
      </c>
      <c r="AB3347" s="25">
        <f ca="1">IFERROR(IF(AND(Y3347&lt;&gt;"",OR(V3347="Terminé",V3347="En cours")),VLOOKUP(AA3347,Setup_ScoreExactBonus!A:D,4,FALSE),0),0)</f>
        <v>0</v>
      </c>
      <c r="AC3347" s="31" t="str">
        <f t="shared" ca="1" si="13"/>
        <v/>
      </c>
      <c r="AD3347" s="31">
        <f ca="1">SUMIFS(AC$2:AC3347,D$2:D3347,D3347)*IF(R3347=0,1,2)</f>
        <v>0</v>
      </c>
    </row>
    <row r="3348" spans="1:30" x14ac:dyDescent="0.35">
      <c r="A3348" s="31">
        <f>IF(ISBLANK(B3348),"",COUNTIF(B$2:B3348,B3348))-1</f>
        <v>85</v>
      </c>
      <c r="B3348" s="31">
        <v>32</v>
      </c>
      <c r="C3348" s="10">
        <f>VLOOKUP($A3348,Database!$A:$Y,7,FALSE)</f>
        <v>46206.208333333336</v>
      </c>
      <c r="D3348" s="31" t="str">
        <f>VLOOKUP(Pronostics!$B3348,Setup_MPP!$A:$G,3,FALSE)</f>
        <v>Joueur32</v>
      </c>
      <c r="E3348" s="31" t="str">
        <f>VLOOKUP(Pronostics!$B3348,Setup_MPP!$A:$G,2,FALSE)</f>
        <v>Joueur32</v>
      </c>
      <c r="F3348" s="31" t="str">
        <f>VLOOKUP($B3348,Setup_MPP!$A:$E,4,FALSE)</f>
        <v>#D5D5D5</v>
      </c>
      <c r="G3348" s="31" t="str">
        <f>VLOOKUP($B3348,Setup_MPP!$A:$E,5,FALSE)</f>
        <v>#727272</v>
      </c>
      <c r="H3348" s="31" t="str">
        <f>IFERROR(IF(AND(A3348&gt;=1,A3348&lt;=104),VLOOKUP($A3348,Location!$A:$J,6,FALSE),IF(A3348=0,"Avant l'ouverture",IF(OR(A3348=105,A3348=106),"Bonus"))),"")</f>
        <v>1/16 Finale</v>
      </c>
      <c r="I3348" s="31" t="str">
        <f>IF(LEFT(H3348,4)="Tour",VLOOKUP(A3348,Database!$A:$C,3,FALSE),"")</f>
        <v/>
      </c>
      <c r="J3348" s="31" t="str">
        <f>VLOOKUP($A3348,Location!$A:$J,7,FALSE)</f>
        <v>TBD</v>
      </c>
      <c r="K3348" s="31" t="str">
        <f>IFERROR(VLOOKUP(J3348,Setup_Team!$B:$C,2,FALSE), "TDB")</f>
        <v>TDB</v>
      </c>
      <c r="L3348" s="31" t="str">
        <f>VLOOKUP($A3348,Location!$A:$J,8,FALSE)</f>
        <v>TBD</v>
      </c>
      <c r="M3348" s="31" t="str">
        <f>IFERROR(VLOOKUP(L3348,Setup_Team!$B:$C,2,FALSE), "TDB")</f>
        <v>TDB</v>
      </c>
      <c r="N3348" s="31" t="str">
        <f>VLOOKUP($A3348,Location!$A:$J,9,FALSE)</f>
        <v>Vancouver</v>
      </c>
      <c r="O3348" s="31" t="str">
        <f>VLOOKUP($A3348,Location!$A:$J,10,FALSE)</f>
        <v>BC Place</v>
      </c>
      <c r="R3348" s="31">
        <v>0</v>
      </c>
      <c r="S3348" s="25">
        <f>VLOOKUP($A3348,Database!$A:$Y,10,FALSE)</f>
        <v>0</v>
      </c>
      <c r="T3348" s="25">
        <f>VLOOKUP($A3348,Database!$A:$Y,11,FALSE)</f>
        <v>0</v>
      </c>
      <c r="U3348" s="25">
        <f>VLOOKUP($A3348,Database!$A:$Y,12,FALSE)</f>
        <v>0</v>
      </c>
      <c r="V3348" s="25" t="str">
        <f>VLOOKUP(A3348,Database!A:M,13,FALSE)</f>
        <v>À venir</v>
      </c>
      <c r="W3348" s="25" t="str">
        <f>VLOOKUP($A3348,Database!$A:$Y,20,FALSE)</f>
        <v/>
      </c>
      <c r="X3348" s="25" t="str">
        <f>VLOOKUP($A3348,Database!$A:$Y,21,FALSE)</f>
        <v/>
      </c>
      <c r="Y3348" s="25" t="str">
        <f ca="1">IF(C3348&lt;NOW(),IF(AND(P3348&gt;Q3348,W3348&gt;X3348),S3348,IF(AND(P3348=Q3348,W3348=X3348),T3348,IF(AND(P3348&lt;Q3348,W3348&lt;X3348),U3348,0))),"")</f>
        <v/>
      </c>
      <c r="Z3348" s="25">
        <f>IF(AND(P3348=W3348,Q3348=X3348),1,0)</f>
        <v>1</v>
      </c>
      <c r="AA3348" s="25" t="str">
        <f>IF(Z3348=0,"",IF(ISBLANK(VLOOKUP(A3348,Database!A:AA,22,FALSE)),"",VLOOKUP(A3348,Database!A:AA,22,FALSE)))</f>
        <v>Exact</v>
      </c>
      <c r="AB3348" s="25">
        <f ca="1">IFERROR(IF(AND(Y3348&lt;&gt;"",OR(V3348="Terminé",V3348="En cours")),VLOOKUP(AA3348,Setup_ScoreExactBonus!A:D,4,FALSE),0),0)</f>
        <v>0</v>
      </c>
      <c r="AC3348" s="31" t="str">
        <f t="shared" ca="1" si="13"/>
        <v/>
      </c>
      <c r="AD3348" s="31">
        <f ca="1">SUMIFS(AC$2:AC3348,D$2:D3348,D3348)*IF(R3348=0,1,2)</f>
        <v>0</v>
      </c>
    </row>
    <row r="3349" spans="1:30" x14ac:dyDescent="0.35">
      <c r="A3349" s="31">
        <f>IF(ISBLANK(B3349),"",COUNTIF(B$2:B3349,B3349))-1</f>
        <v>85</v>
      </c>
      <c r="B3349" s="31">
        <v>33</v>
      </c>
      <c r="C3349" s="10">
        <f>VLOOKUP($A3349,Database!$A:$Y,7,FALSE)</f>
        <v>46206.208333333336</v>
      </c>
      <c r="D3349" s="31" t="str">
        <f>VLOOKUP(Pronostics!$B3349,Setup_MPP!$A:$G,3,FALSE)</f>
        <v>Joueur33</v>
      </c>
      <c r="E3349" s="31" t="str">
        <f>VLOOKUP(Pronostics!$B3349,Setup_MPP!$A:$G,2,FALSE)</f>
        <v>Joueur33</v>
      </c>
      <c r="F3349" s="31" t="str">
        <f>VLOOKUP($B3349,Setup_MPP!$A:$E,4,FALSE)</f>
        <v>#D5D5D5</v>
      </c>
      <c r="G3349" s="31" t="str">
        <f>VLOOKUP($B3349,Setup_MPP!$A:$E,5,FALSE)</f>
        <v>#727272</v>
      </c>
      <c r="H3349" s="31" t="str">
        <f>IFERROR(IF(AND(A3349&gt;=1,A3349&lt;=104),VLOOKUP($A3349,Location!$A:$J,6,FALSE),IF(A3349=0,"Avant l'ouverture",IF(OR(A3349=105,A3349=106),"Bonus"))),"")</f>
        <v>1/16 Finale</v>
      </c>
      <c r="I3349" s="31" t="str">
        <f>IF(LEFT(H3349,4)="Tour",VLOOKUP(A3349,Database!$A:$C,3,FALSE),"")</f>
        <v/>
      </c>
      <c r="J3349" s="31" t="str">
        <f>VLOOKUP($A3349,Location!$A:$J,7,FALSE)</f>
        <v>TBD</v>
      </c>
      <c r="K3349" s="31" t="str">
        <f>IFERROR(VLOOKUP(J3349,Setup_Team!$B:$C,2,FALSE), "TDB")</f>
        <v>TDB</v>
      </c>
      <c r="L3349" s="31" t="str">
        <f>VLOOKUP($A3349,Location!$A:$J,8,FALSE)</f>
        <v>TBD</v>
      </c>
      <c r="M3349" s="31" t="str">
        <f>IFERROR(VLOOKUP(L3349,Setup_Team!$B:$C,2,FALSE), "TDB")</f>
        <v>TDB</v>
      </c>
      <c r="N3349" s="31" t="str">
        <f>VLOOKUP($A3349,Location!$A:$J,9,FALSE)</f>
        <v>Vancouver</v>
      </c>
      <c r="O3349" s="31" t="str">
        <f>VLOOKUP($A3349,Location!$A:$J,10,FALSE)</f>
        <v>BC Place</v>
      </c>
      <c r="R3349" s="31">
        <v>0</v>
      </c>
      <c r="S3349" s="25">
        <f>VLOOKUP($A3349,Database!$A:$Y,10,FALSE)</f>
        <v>0</v>
      </c>
      <c r="T3349" s="25">
        <f>VLOOKUP($A3349,Database!$A:$Y,11,FALSE)</f>
        <v>0</v>
      </c>
      <c r="U3349" s="25">
        <f>VLOOKUP($A3349,Database!$A:$Y,12,FALSE)</f>
        <v>0</v>
      </c>
      <c r="V3349" s="25" t="str">
        <f>VLOOKUP(A3349,Database!A:M,13,FALSE)</f>
        <v>À venir</v>
      </c>
      <c r="W3349" s="25" t="str">
        <f>VLOOKUP($A3349,Database!$A:$Y,20,FALSE)</f>
        <v/>
      </c>
      <c r="X3349" s="25" t="str">
        <f>VLOOKUP($A3349,Database!$A:$Y,21,FALSE)</f>
        <v/>
      </c>
      <c r="Y3349" s="25" t="str">
        <f ca="1">IF(C3349&lt;NOW(),IF(AND(P3349&gt;Q3349,W3349&gt;X3349),S3349,IF(AND(P3349=Q3349,W3349=X3349),T3349,IF(AND(P3349&lt;Q3349,W3349&lt;X3349),U3349,0))),"")</f>
        <v/>
      </c>
      <c r="Z3349" s="25">
        <f>IF(AND(P3349=W3349,Q3349=X3349),1,0)</f>
        <v>1</v>
      </c>
      <c r="AA3349" s="25" t="str">
        <f>IF(Z3349=0,"",IF(ISBLANK(VLOOKUP(A3349,Database!A:AA,22,FALSE)),"",VLOOKUP(A3349,Database!A:AA,22,FALSE)))</f>
        <v>Exact</v>
      </c>
      <c r="AB3349" s="25">
        <f ca="1">IFERROR(IF(AND(Y3349&lt;&gt;"",OR(V3349="Terminé",V3349="En cours")),VLOOKUP(AA3349,Setup_ScoreExactBonus!A:D,4,FALSE),0),0)</f>
        <v>0</v>
      </c>
      <c r="AC3349" s="31" t="str">
        <f t="shared" ca="1" si="13"/>
        <v/>
      </c>
      <c r="AD3349" s="31">
        <f ca="1">SUMIFS(AC$2:AC3349,D$2:D3349,D3349)*IF(R3349=0,1,2)</f>
        <v>0</v>
      </c>
    </row>
    <row r="3350" spans="1:30" x14ac:dyDescent="0.35">
      <c r="A3350" s="31">
        <f>IF(ISBLANK(B3350),"",COUNTIF(B$2:B3350,B3350))-1</f>
        <v>85</v>
      </c>
      <c r="B3350" s="31">
        <v>34</v>
      </c>
      <c r="C3350" s="10">
        <f>VLOOKUP($A3350,Database!$A:$Y,7,FALSE)</f>
        <v>46206.208333333336</v>
      </c>
      <c r="D3350" s="31" t="str">
        <f>VLOOKUP(Pronostics!$B3350,Setup_MPP!$A:$G,3,FALSE)</f>
        <v>Joueur34</v>
      </c>
      <c r="E3350" s="31" t="str">
        <f>VLOOKUP(Pronostics!$B3350,Setup_MPP!$A:$G,2,FALSE)</f>
        <v>Joueur34</v>
      </c>
      <c r="F3350" s="31" t="str">
        <f>VLOOKUP($B3350,Setup_MPP!$A:$E,4,FALSE)</f>
        <v>#D5D5D5</v>
      </c>
      <c r="G3350" s="31" t="str">
        <f>VLOOKUP($B3350,Setup_MPP!$A:$E,5,FALSE)</f>
        <v>#727272</v>
      </c>
      <c r="H3350" s="31" t="str">
        <f>IFERROR(IF(AND(A3350&gt;=1,A3350&lt;=104),VLOOKUP($A3350,Location!$A:$J,6,FALSE),IF(A3350=0,"Avant l'ouverture",IF(OR(A3350=105,A3350=106),"Bonus"))),"")</f>
        <v>1/16 Finale</v>
      </c>
      <c r="I3350" s="31" t="str">
        <f>IF(LEFT(H3350,4)="Tour",VLOOKUP(A3350,Database!$A:$C,3,FALSE),"")</f>
        <v/>
      </c>
      <c r="J3350" s="31" t="str">
        <f>VLOOKUP($A3350,Location!$A:$J,7,FALSE)</f>
        <v>TBD</v>
      </c>
      <c r="K3350" s="31" t="str">
        <f>IFERROR(VLOOKUP(J3350,Setup_Team!$B:$C,2,FALSE), "TDB")</f>
        <v>TDB</v>
      </c>
      <c r="L3350" s="31" t="str">
        <f>VLOOKUP($A3350,Location!$A:$J,8,FALSE)</f>
        <v>TBD</v>
      </c>
      <c r="M3350" s="31" t="str">
        <f>IFERROR(VLOOKUP(L3350,Setup_Team!$B:$C,2,FALSE), "TDB")</f>
        <v>TDB</v>
      </c>
      <c r="N3350" s="31" t="str">
        <f>VLOOKUP($A3350,Location!$A:$J,9,FALSE)</f>
        <v>Vancouver</v>
      </c>
      <c r="O3350" s="31" t="str">
        <f>VLOOKUP($A3350,Location!$A:$J,10,FALSE)</f>
        <v>BC Place</v>
      </c>
      <c r="R3350" s="31">
        <v>0</v>
      </c>
      <c r="S3350" s="25">
        <f>VLOOKUP($A3350,Database!$A:$Y,10,FALSE)</f>
        <v>0</v>
      </c>
      <c r="T3350" s="25">
        <f>VLOOKUP($A3350,Database!$A:$Y,11,FALSE)</f>
        <v>0</v>
      </c>
      <c r="U3350" s="25">
        <f>VLOOKUP($A3350,Database!$A:$Y,12,FALSE)</f>
        <v>0</v>
      </c>
      <c r="V3350" s="25" t="str">
        <f>VLOOKUP(A3350,Database!A:M,13,FALSE)</f>
        <v>À venir</v>
      </c>
      <c r="W3350" s="25" t="str">
        <f>VLOOKUP($A3350,Database!$A:$Y,20,FALSE)</f>
        <v/>
      </c>
      <c r="X3350" s="25" t="str">
        <f>VLOOKUP($A3350,Database!$A:$Y,21,FALSE)</f>
        <v/>
      </c>
      <c r="Y3350" s="25" t="str">
        <f ca="1">IF(C3350&lt;NOW(),IF(AND(P3350&gt;Q3350,W3350&gt;X3350),S3350,IF(AND(P3350=Q3350,W3350=X3350),T3350,IF(AND(P3350&lt;Q3350,W3350&lt;X3350),U3350,0))),"")</f>
        <v/>
      </c>
      <c r="Z3350" s="25">
        <f>IF(AND(P3350=W3350,Q3350=X3350),1,0)</f>
        <v>1</v>
      </c>
      <c r="AA3350" s="25" t="str">
        <f>IF(Z3350=0,"",IF(ISBLANK(VLOOKUP(A3350,Database!A:AA,22,FALSE)),"",VLOOKUP(A3350,Database!A:AA,22,FALSE)))</f>
        <v>Exact</v>
      </c>
      <c r="AB3350" s="25">
        <f ca="1">IFERROR(IF(AND(Y3350&lt;&gt;"",OR(V3350="Terminé",V3350="En cours")),VLOOKUP(AA3350,Setup_ScoreExactBonus!A:D,4,FALSE),0),0)</f>
        <v>0</v>
      </c>
      <c r="AC3350" s="31" t="str">
        <f t="shared" ca="1" si="13"/>
        <v/>
      </c>
      <c r="AD3350" s="31">
        <f ca="1">SUMIFS(AC$2:AC3350,D$2:D3350,D3350)*IF(R3350=0,1,2)</f>
        <v>0</v>
      </c>
    </row>
    <row r="3351" spans="1:30" x14ac:dyDescent="0.35">
      <c r="A3351" s="31">
        <f>IF(ISBLANK(B3351),"",COUNTIF(B$2:B3351,B3351))-1</f>
        <v>85</v>
      </c>
      <c r="B3351" s="31">
        <v>35</v>
      </c>
      <c r="C3351" s="10">
        <f>VLOOKUP($A3351,Database!$A:$Y,7,FALSE)</f>
        <v>46206.208333333336</v>
      </c>
      <c r="D3351" s="31" t="str">
        <f>VLOOKUP(Pronostics!$B3351,Setup_MPP!$A:$G,3,FALSE)</f>
        <v>Joueur35</v>
      </c>
      <c r="E3351" s="31" t="str">
        <f>VLOOKUP(Pronostics!$B3351,Setup_MPP!$A:$G,2,FALSE)</f>
        <v>Joueur35</v>
      </c>
      <c r="F3351" s="31" t="str">
        <f>VLOOKUP($B3351,Setup_MPP!$A:$E,4,FALSE)</f>
        <v>#D5D5D5</v>
      </c>
      <c r="G3351" s="31" t="str">
        <f>VLOOKUP($B3351,Setup_MPP!$A:$E,5,FALSE)</f>
        <v>#727272</v>
      </c>
      <c r="H3351" s="31" t="str">
        <f>IFERROR(IF(AND(A3351&gt;=1,A3351&lt;=104),VLOOKUP($A3351,Location!$A:$J,6,FALSE),IF(A3351=0,"Avant l'ouverture",IF(OR(A3351=105,A3351=106),"Bonus"))),"")</f>
        <v>1/16 Finale</v>
      </c>
      <c r="I3351" s="31" t="str">
        <f>IF(LEFT(H3351,4)="Tour",VLOOKUP(A3351,Database!$A:$C,3,FALSE),"")</f>
        <v/>
      </c>
      <c r="J3351" s="31" t="str">
        <f>VLOOKUP($A3351,Location!$A:$J,7,FALSE)</f>
        <v>TBD</v>
      </c>
      <c r="K3351" s="31" t="str">
        <f>IFERROR(VLOOKUP(J3351,Setup_Team!$B:$C,2,FALSE), "TDB")</f>
        <v>TDB</v>
      </c>
      <c r="L3351" s="31" t="str">
        <f>VLOOKUP($A3351,Location!$A:$J,8,FALSE)</f>
        <v>TBD</v>
      </c>
      <c r="M3351" s="31" t="str">
        <f>IFERROR(VLOOKUP(L3351,Setup_Team!$B:$C,2,FALSE), "TDB")</f>
        <v>TDB</v>
      </c>
      <c r="N3351" s="31" t="str">
        <f>VLOOKUP($A3351,Location!$A:$J,9,FALSE)</f>
        <v>Vancouver</v>
      </c>
      <c r="O3351" s="31" t="str">
        <f>VLOOKUP($A3351,Location!$A:$J,10,FALSE)</f>
        <v>BC Place</v>
      </c>
      <c r="R3351" s="31">
        <v>0</v>
      </c>
      <c r="S3351" s="25">
        <f>VLOOKUP($A3351,Database!$A:$Y,10,FALSE)</f>
        <v>0</v>
      </c>
      <c r="T3351" s="25">
        <f>VLOOKUP($A3351,Database!$A:$Y,11,FALSE)</f>
        <v>0</v>
      </c>
      <c r="U3351" s="25">
        <f>VLOOKUP($A3351,Database!$A:$Y,12,FALSE)</f>
        <v>0</v>
      </c>
      <c r="V3351" s="25" t="str">
        <f>VLOOKUP(A3351,Database!A:M,13,FALSE)</f>
        <v>À venir</v>
      </c>
      <c r="W3351" s="25" t="str">
        <f>VLOOKUP($A3351,Database!$A:$Y,20,FALSE)</f>
        <v/>
      </c>
      <c r="X3351" s="25" t="str">
        <f>VLOOKUP($A3351,Database!$A:$Y,21,FALSE)</f>
        <v/>
      </c>
      <c r="Y3351" s="25" t="str">
        <f ca="1">IF(C3351&lt;NOW(),IF(AND(P3351&gt;Q3351,W3351&gt;X3351),S3351,IF(AND(P3351=Q3351,W3351=X3351),T3351,IF(AND(P3351&lt;Q3351,W3351&lt;X3351),U3351,0))),"")</f>
        <v/>
      </c>
      <c r="Z3351" s="25">
        <f>IF(AND(P3351=W3351,Q3351=X3351),1,0)</f>
        <v>1</v>
      </c>
      <c r="AA3351" s="25" t="str">
        <f>IF(Z3351=0,"",IF(ISBLANK(VLOOKUP(A3351,Database!A:AA,22,FALSE)),"",VLOOKUP(A3351,Database!A:AA,22,FALSE)))</f>
        <v>Exact</v>
      </c>
      <c r="AB3351" s="25">
        <f ca="1">IFERROR(IF(AND(Y3351&lt;&gt;"",OR(V3351="Terminé",V3351="En cours")),VLOOKUP(AA3351,Setup_ScoreExactBonus!A:D,4,FALSE),0),0)</f>
        <v>0</v>
      </c>
      <c r="AC3351" s="31" t="str">
        <f t="shared" ca="1" si="13"/>
        <v/>
      </c>
      <c r="AD3351" s="31">
        <f ca="1">SUMIFS(AC$2:AC3351,D$2:D3351,D3351)*IF(R3351=0,1,2)</f>
        <v>0</v>
      </c>
    </row>
    <row r="3352" spans="1:30" x14ac:dyDescent="0.35">
      <c r="A3352" s="31">
        <f>IF(ISBLANK(B3352),"",COUNTIF(B$2:B3352,B3352))-1</f>
        <v>85</v>
      </c>
      <c r="B3352" s="31">
        <v>36</v>
      </c>
      <c r="C3352" s="10">
        <f>VLOOKUP($A3352,Database!$A:$Y,7,FALSE)</f>
        <v>46206.208333333336</v>
      </c>
      <c r="D3352" s="31" t="str">
        <f>VLOOKUP(Pronostics!$B3352,Setup_MPP!$A:$G,3,FALSE)</f>
        <v>Joueur36</v>
      </c>
      <c r="E3352" s="31" t="str">
        <f>VLOOKUP(Pronostics!$B3352,Setup_MPP!$A:$G,2,FALSE)</f>
        <v>Joueur36</v>
      </c>
      <c r="F3352" s="31" t="str">
        <f>VLOOKUP($B3352,Setup_MPP!$A:$E,4,FALSE)</f>
        <v>#D5D5D5</v>
      </c>
      <c r="G3352" s="31" t="str">
        <f>VLOOKUP($B3352,Setup_MPP!$A:$E,5,FALSE)</f>
        <v>#727272</v>
      </c>
      <c r="H3352" s="31" t="str">
        <f>IFERROR(IF(AND(A3352&gt;=1,A3352&lt;=104),VLOOKUP($A3352,Location!$A:$J,6,FALSE),IF(A3352=0,"Avant l'ouverture",IF(OR(A3352=105,A3352=106),"Bonus"))),"")</f>
        <v>1/16 Finale</v>
      </c>
      <c r="I3352" s="31" t="str">
        <f>IF(LEFT(H3352,4)="Tour",VLOOKUP(A3352,Database!$A:$C,3,FALSE),"")</f>
        <v/>
      </c>
      <c r="J3352" s="31" t="str">
        <f>VLOOKUP($A3352,Location!$A:$J,7,FALSE)</f>
        <v>TBD</v>
      </c>
      <c r="K3352" s="31" t="str">
        <f>IFERROR(VLOOKUP(J3352,Setup_Team!$B:$C,2,FALSE), "TDB")</f>
        <v>TDB</v>
      </c>
      <c r="L3352" s="31" t="str">
        <f>VLOOKUP($A3352,Location!$A:$J,8,FALSE)</f>
        <v>TBD</v>
      </c>
      <c r="M3352" s="31" t="str">
        <f>IFERROR(VLOOKUP(L3352,Setup_Team!$B:$C,2,FALSE), "TDB")</f>
        <v>TDB</v>
      </c>
      <c r="N3352" s="31" t="str">
        <f>VLOOKUP($A3352,Location!$A:$J,9,FALSE)</f>
        <v>Vancouver</v>
      </c>
      <c r="O3352" s="31" t="str">
        <f>VLOOKUP($A3352,Location!$A:$J,10,FALSE)</f>
        <v>BC Place</v>
      </c>
      <c r="R3352" s="31">
        <v>0</v>
      </c>
      <c r="S3352" s="25">
        <f>VLOOKUP($A3352,Database!$A:$Y,10,FALSE)</f>
        <v>0</v>
      </c>
      <c r="T3352" s="25">
        <f>VLOOKUP($A3352,Database!$A:$Y,11,FALSE)</f>
        <v>0</v>
      </c>
      <c r="U3352" s="25">
        <f>VLOOKUP($A3352,Database!$A:$Y,12,FALSE)</f>
        <v>0</v>
      </c>
      <c r="V3352" s="25" t="str">
        <f>VLOOKUP(A3352,Database!A:M,13,FALSE)</f>
        <v>À venir</v>
      </c>
      <c r="W3352" s="25" t="str">
        <f>VLOOKUP($A3352,Database!$A:$Y,20,FALSE)</f>
        <v/>
      </c>
      <c r="X3352" s="25" t="str">
        <f>VLOOKUP($A3352,Database!$A:$Y,21,FALSE)</f>
        <v/>
      </c>
      <c r="Y3352" s="25" t="str">
        <f ca="1">IF(C3352&lt;NOW(),IF(AND(P3352&gt;Q3352,W3352&gt;X3352),S3352,IF(AND(P3352=Q3352,W3352=X3352),T3352,IF(AND(P3352&lt;Q3352,W3352&lt;X3352),U3352,0))),"")</f>
        <v/>
      </c>
      <c r="Z3352" s="25">
        <f>IF(AND(P3352=W3352,Q3352=X3352),1,0)</f>
        <v>1</v>
      </c>
      <c r="AA3352" s="25" t="str">
        <f>IF(Z3352=0,"",IF(ISBLANK(VLOOKUP(A3352,Database!A:AA,22,FALSE)),"",VLOOKUP(A3352,Database!A:AA,22,FALSE)))</f>
        <v>Exact</v>
      </c>
      <c r="AB3352" s="25">
        <f ca="1">IFERROR(IF(AND(Y3352&lt;&gt;"",OR(V3352="Terminé",V3352="En cours")),VLOOKUP(AA3352,Setup_ScoreExactBonus!A:D,4,FALSE),0),0)</f>
        <v>0</v>
      </c>
      <c r="AC3352" s="31" t="str">
        <f t="shared" ca="1" si="13"/>
        <v/>
      </c>
      <c r="AD3352" s="31">
        <f ca="1">SUMIFS(AC$2:AC3352,D$2:D3352,D3352)*IF(R3352=0,1,2)</f>
        <v>0</v>
      </c>
    </row>
    <row r="3353" spans="1:30" x14ac:dyDescent="0.35">
      <c r="A3353" s="31">
        <f>IF(ISBLANK(B3353),"",COUNTIF(B$2:B3353,B3353))-1</f>
        <v>85</v>
      </c>
      <c r="B3353" s="31">
        <v>37</v>
      </c>
      <c r="C3353" s="10">
        <f>VLOOKUP($A3353,Database!$A:$Y,7,FALSE)</f>
        <v>46206.208333333336</v>
      </c>
      <c r="D3353" s="31" t="str">
        <f>VLOOKUP(Pronostics!$B3353,Setup_MPP!$A:$G,3,FALSE)</f>
        <v>Joueur37</v>
      </c>
      <c r="E3353" s="31" t="str">
        <f>VLOOKUP(Pronostics!$B3353,Setup_MPP!$A:$G,2,FALSE)</f>
        <v>Joueur37</v>
      </c>
      <c r="F3353" s="31" t="str">
        <f>VLOOKUP($B3353,Setup_MPP!$A:$E,4,FALSE)</f>
        <v>#D5D5D5</v>
      </c>
      <c r="G3353" s="31" t="str">
        <f>VLOOKUP($B3353,Setup_MPP!$A:$E,5,FALSE)</f>
        <v>#727272</v>
      </c>
      <c r="H3353" s="31" t="str">
        <f>IFERROR(IF(AND(A3353&gt;=1,A3353&lt;=104),VLOOKUP($A3353,Location!$A:$J,6,FALSE),IF(A3353=0,"Avant l'ouverture",IF(OR(A3353=105,A3353=106),"Bonus"))),"")</f>
        <v>1/16 Finale</v>
      </c>
      <c r="I3353" s="31" t="str">
        <f>IF(LEFT(H3353,4)="Tour",VLOOKUP(A3353,Database!$A:$C,3,FALSE),"")</f>
        <v/>
      </c>
      <c r="J3353" s="31" t="str">
        <f>VLOOKUP($A3353,Location!$A:$J,7,FALSE)</f>
        <v>TBD</v>
      </c>
      <c r="K3353" s="31" t="str">
        <f>IFERROR(VLOOKUP(J3353,Setup_Team!$B:$C,2,FALSE), "TDB")</f>
        <v>TDB</v>
      </c>
      <c r="L3353" s="31" t="str">
        <f>VLOOKUP($A3353,Location!$A:$J,8,FALSE)</f>
        <v>TBD</v>
      </c>
      <c r="M3353" s="31" t="str">
        <f>IFERROR(VLOOKUP(L3353,Setup_Team!$B:$C,2,FALSE), "TDB")</f>
        <v>TDB</v>
      </c>
      <c r="N3353" s="31" t="str">
        <f>VLOOKUP($A3353,Location!$A:$J,9,FALSE)</f>
        <v>Vancouver</v>
      </c>
      <c r="O3353" s="31" t="str">
        <f>VLOOKUP($A3353,Location!$A:$J,10,FALSE)</f>
        <v>BC Place</v>
      </c>
      <c r="R3353" s="31">
        <v>0</v>
      </c>
      <c r="S3353" s="25">
        <f>VLOOKUP($A3353,Database!$A:$Y,10,FALSE)</f>
        <v>0</v>
      </c>
      <c r="T3353" s="25">
        <f>VLOOKUP($A3353,Database!$A:$Y,11,FALSE)</f>
        <v>0</v>
      </c>
      <c r="U3353" s="25">
        <f>VLOOKUP($A3353,Database!$A:$Y,12,FALSE)</f>
        <v>0</v>
      </c>
      <c r="V3353" s="25" t="str">
        <f>VLOOKUP(A3353,Database!A:M,13,FALSE)</f>
        <v>À venir</v>
      </c>
      <c r="W3353" s="25" t="str">
        <f>VLOOKUP($A3353,Database!$A:$Y,20,FALSE)</f>
        <v/>
      </c>
      <c r="X3353" s="25" t="str">
        <f>VLOOKUP($A3353,Database!$A:$Y,21,FALSE)</f>
        <v/>
      </c>
      <c r="Y3353" s="25" t="str">
        <f ca="1">IF(C3353&lt;NOW(),IF(AND(P3353&gt;Q3353,W3353&gt;X3353),S3353,IF(AND(P3353=Q3353,W3353=X3353),T3353,IF(AND(P3353&lt;Q3353,W3353&lt;X3353),U3353,0))),"")</f>
        <v/>
      </c>
      <c r="Z3353" s="25">
        <f>IF(AND(P3353=W3353,Q3353=X3353),1,0)</f>
        <v>1</v>
      </c>
      <c r="AA3353" s="25" t="str">
        <f>IF(Z3353=0,"",IF(ISBLANK(VLOOKUP(A3353,Database!A:AA,22,FALSE)),"",VLOOKUP(A3353,Database!A:AA,22,FALSE)))</f>
        <v>Exact</v>
      </c>
      <c r="AB3353" s="25">
        <f ca="1">IFERROR(IF(AND(Y3353&lt;&gt;"",OR(V3353="Terminé",V3353="En cours")),VLOOKUP(AA3353,Setup_ScoreExactBonus!A:D,4,FALSE),0),0)</f>
        <v>0</v>
      </c>
      <c r="AC3353" s="31" t="str">
        <f t="shared" ca="1" si="13"/>
        <v/>
      </c>
      <c r="AD3353" s="31">
        <f ca="1">SUMIFS(AC$2:AC3353,D$2:D3353,D3353)*IF(R3353=0,1,2)</f>
        <v>0</v>
      </c>
    </row>
    <row r="3354" spans="1:30" x14ac:dyDescent="0.35">
      <c r="A3354" s="31">
        <f>IF(ISBLANK(B3354),"",COUNTIF(B$2:B3354,B3354))-1</f>
        <v>85</v>
      </c>
      <c r="B3354" s="31">
        <v>38</v>
      </c>
      <c r="C3354" s="10">
        <f>VLOOKUP($A3354,Database!$A:$Y,7,FALSE)</f>
        <v>46206.208333333336</v>
      </c>
      <c r="D3354" s="31" t="str">
        <f>VLOOKUP(Pronostics!$B3354,Setup_MPP!$A:$G,3,FALSE)</f>
        <v>Joueur38</v>
      </c>
      <c r="E3354" s="31" t="str">
        <f>VLOOKUP(Pronostics!$B3354,Setup_MPP!$A:$G,2,FALSE)</f>
        <v>Joueur38</v>
      </c>
      <c r="F3354" s="31" t="str">
        <f>VLOOKUP($B3354,Setup_MPP!$A:$E,4,FALSE)</f>
        <v>#D5D5D5</v>
      </c>
      <c r="G3354" s="31" t="str">
        <f>VLOOKUP($B3354,Setup_MPP!$A:$E,5,FALSE)</f>
        <v>#727272</v>
      </c>
      <c r="H3354" s="31" t="str">
        <f>IFERROR(IF(AND(A3354&gt;=1,A3354&lt;=104),VLOOKUP($A3354,Location!$A:$J,6,FALSE),IF(A3354=0,"Avant l'ouverture",IF(OR(A3354=105,A3354=106),"Bonus"))),"")</f>
        <v>1/16 Finale</v>
      </c>
      <c r="I3354" s="31" t="str">
        <f>IF(LEFT(H3354,4)="Tour",VLOOKUP(A3354,Database!$A:$C,3,FALSE),"")</f>
        <v/>
      </c>
      <c r="J3354" s="31" t="str">
        <f>VLOOKUP($A3354,Location!$A:$J,7,FALSE)</f>
        <v>TBD</v>
      </c>
      <c r="K3354" s="31" t="str">
        <f>IFERROR(VLOOKUP(J3354,Setup_Team!$B:$C,2,FALSE), "TDB")</f>
        <v>TDB</v>
      </c>
      <c r="L3354" s="31" t="str">
        <f>VLOOKUP($A3354,Location!$A:$J,8,FALSE)</f>
        <v>TBD</v>
      </c>
      <c r="M3354" s="31" t="str">
        <f>IFERROR(VLOOKUP(L3354,Setup_Team!$B:$C,2,FALSE), "TDB")</f>
        <v>TDB</v>
      </c>
      <c r="N3354" s="31" t="str">
        <f>VLOOKUP($A3354,Location!$A:$J,9,FALSE)</f>
        <v>Vancouver</v>
      </c>
      <c r="O3354" s="31" t="str">
        <f>VLOOKUP($A3354,Location!$A:$J,10,FALSE)</f>
        <v>BC Place</v>
      </c>
      <c r="R3354" s="31">
        <v>0</v>
      </c>
      <c r="S3354" s="25">
        <f>VLOOKUP($A3354,Database!$A:$Y,10,FALSE)</f>
        <v>0</v>
      </c>
      <c r="T3354" s="25">
        <f>VLOOKUP($A3354,Database!$A:$Y,11,FALSE)</f>
        <v>0</v>
      </c>
      <c r="U3354" s="25">
        <f>VLOOKUP($A3354,Database!$A:$Y,12,FALSE)</f>
        <v>0</v>
      </c>
      <c r="V3354" s="25" t="str">
        <f>VLOOKUP(A3354,Database!A:M,13,FALSE)</f>
        <v>À venir</v>
      </c>
      <c r="W3354" s="25" t="str">
        <f>VLOOKUP($A3354,Database!$A:$Y,20,FALSE)</f>
        <v/>
      </c>
      <c r="X3354" s="25" t="str">
        <f>VLOOKUP($A3354,Database!$A:$Y,21,FALSE)</f>
        <v/>
      </c>
      <c r="Y3354" s="25" t="str">
        <f ca="1">IF(C3354&lt;NOW(),IF(AND(P3354&gt;Q3354,W3354&gt;X3354),S3354,IF(AND(P3354=Q3354,W3354=X3354),T3354,IF(AND(P3354&lt;Q3354,W3354&lt;X3354),U3354,0))),"")</f>
        <v/>
      </c>
      <c r="Z3354" s="25">
        <f>IF(AND(P3354=W3354,Q3354=X3354),1,0)</f>
        <v>1</v>
      </c>
      <c r="AA3354" s="25" t="str">
        <f>IF(Z3354=0,"",IF(ISBLANK(VLOOKUP(A3354,Database!A:AA,22,FALSE)),"",VLOOKUP(A3354,Database!A:AA,22,FALSE)))</f>
        <v>Exact</v>
      </c>
      <c r="AB3354" s="25">
        <f ca="1">IFERROR(IF(AND(Y3354&lt;&gt;"",OR(V3354="Terminé",V3354="En cours")),VLOOKUP(AA3354,Setup_ScoreExactBonus!A:D,4,FALSE),0),0)</f>
        <v>0</v>
      </c>
      <c r="AC3354" s="31" t="str">
        <f t="shared" ca="1" si="13"/>
        <v/>
      </c>
      <c r="AD3354" s="31">
        <f ca="1">SUMIFS(AC$2:AC3354,D$2:D3354,D3354)*IF(R3354=0,1,2)</f>
        <v>0</v>
      </c>
    </row>
    <row r="3355" spans="1:30" x14ac:dyDescent="0.35">
      <c r="A3355" s="31">
        <f>IF(ISBLANK(B3355),"",COUNTIF(B$2:B3355,B3355))-1</f>
        <v>85</v>
      </c>
      <c r="B3355" s="31">
        <v>39</v>
      </c>
      <c r="C3355" s="10">
        <f>VLOOKUP($A3355,Database!$A:$Y,7,FALSE)</f>
        <v>46206.208333333336</v>
      </c>
      <c r="D3355" s="31" t="str">
        <f>VLOOKUP(Pronostics!$B3355,Setup_MPP!$A:$G,3,FALSE)</f>
        <v>Joueur39</v>
      </c>
      <c r="E3355" s="31" t="str">
        <f>VLOOKUP(Pronostics!$B3355,Setup_MPP!$A:$G,2,FALSE)</f>
        <v>Joueur39</v>
      </c>
      <c r="F3355" s="31" t="str">
        <f>VLOOKUP($B3355,Setup_MPP!$A:$E,4,FALSE)</f>
        <v>#D5D5D5</v>
      </c>
      <c r="G3355" s="31" t="str">
        <f>VLOOKUP($B3355,Setup_MPP!$A:$E,5,FALSE)</f>
        <v>#727272</v>
      </c>
      <c r="H3355" s="31" t="str">
        <f>IFERROR(IF(AND(A3355&gt;=1,A3355&lt;=104),VLOOKUP($A3355,Location!$A:$J,6,FALSE),IF(A3355=0,"Avant l'ouverture",IF(OR(A3355=105,A3355=106),"Bonus"))),"")</f>
        <v>1/16 Finale</v>
      </c>
      <c r="I3355" s="31" t="str">
        <f>IF(LEFT(H3355,4)="Tour",VLOOKUP(A3355,Database!$A:$C,3,FALSE),"")</f>
        <v/>
      </c>
      <c r="J3355" s="31" t="str">
        <f>VLOOKUP($A3355,Location!$A:$J,7,FALSE)</f>
        <v>TBD</v>
      </c>
      <c r="K3355" s="31" t="str">
        <f>IFERROR(VLOOKUP(J3355,Setup_Team!$B:$C,2,FALSE), "TDB")</f>
        <v>TDB</v>
      </c>
      <c r="L3355" s="31" t="str">
        <f>VLOOKUP($A3355,Location!$A:$J,8,FALSE)</f>
        <v>TBD</v>
      </c>
      <c r="M3355" s="31" t="str">
        <f>IFERROR(VLOOKUP(L3355,Setup_Team!$B:$C,2,FALSE), "TDB")</f>
        <v>TDB</v>
      </c>
      <c r="N3355" s="31" t="str">
        <f>VLOOKUP($A3355,Location!$A:$J,9,FALSE)</f>
        <v>Vancouver</v>
      </c>
      <c r="O3355" s="31" t="str">
        <f>VLOOKUP($A3355,Location!$A:$J,10,FALSE)</f>
        <v>BC Place</v>
      </c>
      <c r="R3355" s="31">
        <v>0</v>
      </c>
      <c r="S3355" s="25">
        <f>VLOOKUP($A3355,Database!$A:$Y,10,FALSE)</f>
        <v>0</v>
      </c>
      <c r="T3355" s="25">
        <f>VLOOKUP($A3355,Database!$A:$Y,11,FALSE)</f>
        <v>0</v>
      </c>
      <c r="U3355" s="25">
        <f>VLOOKUP($A3355,Database!$A:$Y,12,FALSE)</f>
        <v>0</v>
      </c>
      <c r="V3355" s="25" t="str">
        <f>VLOOKUP(A3355,Database!A:M,13,FALSE)</f>
        <v>À venir</v>
      </c>
      <c r="W3355" s="25" t="str">
        <f>VLOOKUP($A3355,Database!$A:$Y,20,FALSE)</f>
        <v/>
      </c>
      <c r="X3355" s="25" t="str">
        <f>VLOOKUP($A3355,Database!$A:$Y,21,FALSE)</f>
        <v/>
      </c>
      <c r="Y3355" s="25" t="str">
        <f ca="1">IF(C3355&lt;NOW(),IF(AND(P3355&gt;Q3355,W3355&gt;X3355),S3355,IF(AND(P3355=Q3355,W3355=X3355),T3355,IF(AND(P3355&lt;Q3355,W3355&lt;X3355),U3355,0))),"")</f>
        <v/>
      </c>
      <c r="Z3355" s="25">
        <f>IF(AND(P3355=W3355,Q3355=X3355),1,0)</f>
        <v>1</v>
      </c>
      <c r="AA3355" s="25" t="str">
        <f>IF(Z3355=0,"",IF(ISBLANK(VLOOKUP(A3355,Database!A:AA,22,FALSE)),"",VLOOKUP(A3355,Database!A:AA,22,FALSE)))</f>
        <v>Exact</v>
      </c>
      <c r="AB3355" s="25">
        <f ca="1">IFERROR(IF(AND(Y3355&lt;&gt;"",OR(V3355="Terminé",V3355="En cours")),VLOOKUP(AA3355,Setup_ScoreExactBonus!A:D,4,FALSE),0),0)</f>
        <v>0</v>
      </c>
      <c r="AC3355" s="31" t="str">
        <f t="shared" ca="1" si="13"/>
        <v/>
      </c>
      <c r="AD3355" s="31">
        <f ca="1">SUMIFS(AC$2:AC3355,D$2:D3355,D3355)*IF(R3355=0,1,2)</f>
        <v>0</v>
      </c>
    </row>
    <row r="3356" spans="1:30" x14ac:dyDescent="0.35">
      <c r="A3356" s="31">
        <f>IF(ISBLANK(B3356),"",COUNTIF(B$2:B3356,B3356))-1</f>
        <v>86</v>
      </c>
      <c r="B3356" s="31">
        <v>1</v>
      </c>
      <c r="C3356" s="10">
        <f>VLOOKUP($A3356,Database!$A:$Y,7,FALSE)</f>
        <v>46206.833333333336</v>
      </c>
      <c r="D3356" s="31" t="str">
        <f>VLOOKUP(Pronostics!$B3356,Setup_MPP!$A:$G,3,FALSE)</f>
        <v>_Nicolas_LM_</v>
      </c>
      <c r="E3356" s="31" t="str">
        <f>VLOOKUP(Pronostics!$B3356,Setup_MPP!$A:$G,2,FALSE)</f>
        <v>Nicolas LE MOUEL</v>
      </c>
      <c r="F3356" s="31" t="str">
        <f>VLOOKUP($B3356,Setup_MPP!$A:$E,4,FALSE)</f>
        <v>#F7C79D</v>
      </c>
      <c r="G3356" s="31" t="str">
        <f>VLOOKUP($B3356,Setup_MPP!$A:$E,5,FALSE)</f>
        <v>#FFBE85</v>
      </c>
      <c r="H3356" s="31" t="str">
        <f>IFERROR(IF(AND(A3356&gt;=1,A3356&lt;=104),VLOOKUP($A3356,Location!$A:$J,6,FALSE),IF(A3356=0,"Avant l'ouverture",IF(OR(A3356=105,A3356=106),"Bonus"))),"")</f>
        <v>1/16 Finale</v>
      </c>
      <c r="I3356" s="31" t="str">
        <f>IF(LEFT(H3356,4)="Tour",VLOOKUP(A3356,Database!$A:$C,3,FALSE),"")</f>
        <v/>
      </c>
      <c r="J3356" s="31" t="str">
        <f>VLOOKUP($A3356,Location!$A:$J,7,FALSE)</f>
        <v>TBD</v>
      </c>
      <c r="K3356" s="31" t="str">
        <f>IFERROR(VLOOKUP(J3356,Setup_Team!$B:$C,2,FALSE), "TDB")</f>
        <v>TDB</v>
      </c>
      <c r="L3356" s="31" t="str">
        <f>VLOOKUP($A3356,Location!$A:$J,8,FALSE)</f>
        <v>TBD</v>
      </c>
      <c r="M3356" s="31" t="str">
        <f>IFERROR(VLOOKUP(L3356,Setup_Team!$B:$C,2,FALSE), "TDB")</f>
        <v>TDB</v>
      </c>
      <c r="N3356" s="31" t="str">
        <f>VLOOKUP($A3356,Location!$A:$J,9,FALSE)</f>
        <v>Arlington, Dallas, Texas</v>
      </c>
      <c r="O3356" s="31" t="str">
        <f>VLOOKUP($A3356,Location!$A:$J,10,FALSE)</f>
        <v>AT&amp;T Stadium</v>
      </c>
      <c r="R3356" s="31">
        <v>0</v>
      </c>
      <c r="S3356" s="25">
        <f>VLOOKUP($A3356,Database!$A:$Y,10,FALSE)</f>
        <v>0</v>
      </c>
      <c r="T3356" s="25">
        <f>VLOOKUP($A3356,Database!$A:$Y,11,FALSE)</f>
        <v>0</v>
      </c>
      <c r="U3356" s="25">
        <f>VLOOKUP($A3356,Database!$A:$Y,12,FALSE)</f>
        <v>0</v>
      </c>
      <c r="V3356" s="25" t="str">
        <f>VLOOKUP(A3356,Database!A:M,13,FALSE)</f>
        <v>À venir</v>
      </c>
      <c r="W3356" s="25" t="str">
        <f>VLOOKUP($A3356,Database!$A:$Y,20,FALSE)</f>
        <v/>
      </c>
      <c r="X3356" s="25" t="str">
        <f>VLOOKUP($A3356,Database!$A:$Y,21,FALSE)</f>
        <v/>
      </c>
      <c r="Y3356" s="25" t="str">
        <f ca="1">IF(C3356&lt;NOW(),IF(AND(P3356&gt;Q3356,W3356&gt;X3356),S3356,IF(AND(P3356=Q3356,W3356=X3356),T3356,IF(AND(P3356&lt;Q3356,W3356&lt;X3356),U3356,0))),"")</f>
        <v/>
      </c>
      <c r="Z3356" s="25">
        <f>IF(AND(P3356=W3356,Q3356=X3356),1,0)</f>
        <v>1</v>
      </c>
      <c r="AA3356" s="25" t="str">
        <f>IF(Z3356=0,"",IF(ISBLANK(VLOOKUP(A3356,Database!A:AA,22,FALSE)),"",VLOOKUP(A3356,Database!A:AA,22,FALSE)))</f>
        <v>Exact</v>
      </c>
      <c r="AB3356" s="25">
        <f ca="1">IFERROR(IF(AND(Y3356&lt;&gt;"",OR(V3356="Terminé",V3356="En cours")),VLOOKUP(AA3356,Setup_ScoreExactBonus!A:D,4,FALSE),0),0)</f>
        <v>0</v>
      </c>
      <c r="AC3356" s="31" t="str">
        <f t="shared" ca="1" si="13"/>
        <v/>
      </c>
      <c r="AD3356" s="31">
        <f ca="1">SUMIFS(AC$2:AC3356,D$2:D3356,D3356)*IF(R3356=0,1,2)</f>
        <v>0</v>
      </c>
    </row>
    <row r="3357" spans="1:30" x14ac:dyDescent="0.35">
      <c r="A3357" s="31">
        <f>IF(ISBLANK(B3357),"",COUNTIF(B$2:B3357,B3357))-1</f>
        <v>86</v>
      </c>
      <c r="B3357" s="31">
        <v>2</v>
      </c>
      <c r="C3357" s="10">
        <f>VLOOKUP($A3357,Database!$A:$Y,7,FALSE)</f>
        <v>46206.833333333336</v>
      </c>
      <c r="D3357" s="31" t="str">
        <f>VLOOKUP(Pronostics!$B3357,Setup_MPP!$A:$G,3,FALSE)</f>
        <v>leaelaz</v>
      </c>
      <c r="E3357" s="31" t="str">
        <f>VLOOKUP(Pronostics!$B3357,Setup_MPP!$A:$G,2,FALSE)</f>
        <v>Léa EL ASERY</v>
      </c>
      <c r="F3357" s="31" t="str">
        <f>VLOOKUP($B3357,Setup_MPP!$A:$E,4,FALSE)</f>
        <v>#FFBEBE</v>
      </c>
      <c r="G3357" s="31" t="str">
        <f>VLOOKUP($B3357,Setup_MPP!$A:$E,5,FALSE)</f>
        <v>#DF6868</v>
      </c>
      <c r="H3357" s="31" t="str">
        <f>IFERROR(IF(AND(A3357&gt;=1,A3357&lt;=104),VLOOKUP($A3357,Location!$A:$J,6,FALSE),IF(A3357=0,"Avant l'ouverture",IF(OR(A3357=105,A3357=106),"Bonus"))),"")</f>
        <v>1/16 Finale</v>
      </c>
      <c r="I3357" s="31" t="str">
        <f>IF(LEFT(H3357,4)="Tour",VLOOKUP(A3357,Database!$A:$C,3,FALSE),"")</f>
        <v/>
      </c>
      <c r="J3357" s="31" t="str">
        <f>VLOOKUP($A3357,Location!$A:$J,7,FALSE)</f>
        <v>TBD</v>
      </c>
      <c r="K3357" s="31" t="str">
        <f>IFERROR(VLOOKUP(J3357,Setup_Team!$B:$C,2,FALSE), "TDB")</f>
        <v>TDB</v>
      </c>
      <c r="L3357" s="31" t="str">
        <f>VLOOKUP($A3357,Location!$A:$J,8,FALSE)</f>
        <v>TBD</v>
      </c>
      <c r="M3357" s="31" t="str">
        <f>IFERROR(VLOOKUP(L3357,Setup_Team!$B:$C,2,FALSE), "TDB")</f>
        <v>TDB</v>
      </c>
      <c r="N3357" s="31" t="str">
        <f>VLOOKUP($A3357,Location!$A:$J,9,FALSE)</f>
        <v>Arlington, Dallas, Texas</v>
      </c>
      <c r="O3357" s="31" t="str">
        <f>VLOOKUP($A3357,Location!$A:$J,10,FALSE)</f>
        <v>AT&amp;T Stadium</v>
      </c>
      <c r="R3357" s="31">
        <v>0</v>
      </c>
      <c r="S3357" s="25">
        <f>VLOOKUP($A3357,Database!$A:$Y,10,FALSE)</f>
        <v>0</v>
      </c>
      <c r="T3357" s="25">
        <f>VLOOKUP($A3357,Database!$A:$Y,11,FALSE)</f>
        <v>0</v>
      </c>
      <c r="U3357" s="25">
        <f>VLOOKUP($A3357,Database!$A:$Y,12,FALSE)</f>
        <v>0</v>
      </c>
      <c r="V3357" s="25" t="str">
        <f>VLOOKUP(A3357,Database!A:M,13,FALSE)</f>
        <v>À venir</v>
      </c>
      <c r="W3357" s="25" t="str">
        <f>VLOOKUP($A3357,Database!$A:$Y,20,FALSE)</f>
        <v/>
      </c>
      <c r="X3357" s="25" t="str">
        <f>VLOOKUP($A3357,Database!$A:$Y,21,FALSE)</f>
        <v/>
      </c>
      <c r="Y3357" s="25" t="str">
        <f ca="1">IF(C3357&lt;NOW(),IF(AND(P3357&gt;Q3357,W3357&gt;X3357),S3357,IF(AND(P3357=Q3357,W3357=X3357),T3357,IF(AND(P3357&lt;Q3357,W3357&lt;X3357),U3357,0))),"")</f>
        <v/>
      </c>
      <c r="Z3357" s="25">
        <f>IF(AND(P3357=W3357,Q3357=X3357),1,0)</f>
        <v>1</v>
      </c>
      <c r="AA3357" s="25" t="str">
        <f>IF(Z3357=0,"",IF(ISBLANK(VLOOKUP(A3357,Database!A:AA,22,FALSE)),"",VLOOKUP(A3357,Database!A:AA,22,FALSE)))</f>
        <v>Exact</v>
      </c>
      <c r="AB3357" s="25">
        <f ca="1">IFERROR(IF(AND(Y3357&lt;&gt;"",OR(V3357="Terminé",V3357="En cours")),VLOOKUP(AA3357,Setup_ScoreExactBonus!A:D,4,FALSE),0),0)</f>
        <v>0</v>
      </c>
      <c r="AC3357" s="31" t="str">
        <f t="shared" ref="AC3357:AC3420" ca="1" si="14">IF(Y3357&lt;&gt;"", Y3357 + IF(Z3357=1,AB3357, 0), "")</f>
        <v/>
      </c>
      <c r="AD3357" s="31">
        <f ca="1">SUMIFS(AC$2:AC3357,D$2:D3357,D3357)*IF(R3357=0,1,2)</f>
        <v>0</v>
      </c>
    </row>
    <row r="3358" spans="1:30" x14ac:dyDescent="0.35">
      <c r="A3358" s="31">
        <f>IF(ISBLANK(B3358),"",COUNTIF(B$2:B3358,B3358))-1</f>
        <v>86</v>
      </c>
      <c r="B3358" s="31">
        <v>3</v>
      </c>
      <c r="C3358" s="10">
        <f>VLOOKUP($A3358,Database!$A:$Y,7,FALSE)</f>
        <v>46206.833333333336</v>
      </c>
      <c r="D3358" s="31" t="str">
        <f>VLOOKUP(Pronostics!$B3358,Setup_MPP!$A:$G,3,FALSE)</f>
        <v>PasMetalleux</v>
      </c>
      <c r="E3358" s="31" t="str">
        <f>VLOOKUP(Pronostics!$B3358,Setup_MPP!$A:$G,2,FALSE)</f>
        <v>Elwenn JOUBREL</v>
      </c>
      <c r="F3358" s="31" t="str">
        <f>VLOOKUP($B3358,Setup_MPP!$A:$E,4,FALSE)</f>
        <v>#F5C7FC</v>
      </c>
      <c r="G3358" s="31" t="str">
        <f>VLOOKUP($B3358,Setup_MPP!$A:$E,5,FALSE)</f>
        <v>#C489CF</v>
      </c>
      <c r="H3358" s="31" t="str">
        <f>IFERROR(IF(AND(A3358&gt;=1,A3358&lt;=104),VLOOKUP($A3358,Location!$A:$J,6,FALSE),IF(A3358=0,"Avant l'ouverture",IF(OR(A3358=105,A3358=106),"Bonus"))),"")</f>
        <v>1/16 Finale</v>
      </c>
      <c r="I3358" s="31" t="str">
        <f>IF(LEFT(H3358,4)="Tour",VLOOKUP(A3358,Database!$A:$C,3,FALSE),"")</f>
        <v/>
      </c>
      <c r="J3358" s="31" t="str">
        <f>VLOOKUP($A3358,Location!$A:$J,7,FALSE)</f>
        <v>TBD</v>
      </c>
      <c r="K3358" s="31" t="str">
        <f>IFERROR(VLOOKUP(J3358,Setup_Team!$B:$C,2,FALSE), "TDB")</f>
        <v>TDB</v>
      </c>
      <c r="L3358" s="31" t="str">
        <f>VLOOKUP($A3358,Location!$A:$J,8,FALSE)</f>
        <v>TBD</v>
      </c>
      <c r="M3358" s="31" t="str">
        <f>IFERROR(VLOOKUP(L3358,Setup_Team!$B:$C,2,FALSE), "TDB")</f>
        <v>TDB</v>
      </c>
      <c r="N3358" s="31" t="str">
        <f>VLOOKUP($A3358,Location!$A:$J,9,FALSE)</f>
        <v>Arlington, Dallas, Texas</v>
      </c>
      <c r="O3358" s="31" t="str">
        <f>VLOOKUP($A3358,Location!$A:$J,10,FALSE)</f>
        <v>AT&amp;T Stadium</v>
      </c>
      <c r="R3358" s="31">
        <v>0</v>
      </c>
      <c r="S3358" s="25">
        <f>VLOOKUP($A3358,Database!$A:$Y,10,FALSE)</f>
        <v>0</v>
      </c>
      <c r="T3358" s="25">
        <f>VLOOKUP($A3358,Database!$A:$Y,11,FALSE)</f>
        <v>0</v>
      </c>
      <c r="U3358" s="25">
        <f>VLOOKUP($A3358,Database!$A:$Y,12,FALSE)</f>
        <v>0</v>
      </c>
      <c r="V3358" s="25" t="str">
        <f>VLOOKUP(A3358,Database!A:M,13,FALSE)</f>
        <v>À venir</v>
      </c>
      <c r="W3358" s="25" t="str">
        <f>VLOOKUP($A3358,Database!$A:$Y,20,FALSE)</f>
        <v/>
      </c>
      <c r="X3358" s="25" t="str">
        <f>VLOOKUP($A3358,Database!$A:$Y,21,FALSE)</f>
        <v/>
      </c>
      <c r="Y3358" s="25" t="str">
        <f ca="1">IF(C3358&lt;NOW(),IF(AND(P3358&gt;Q3358,W3358&gt;X3358),S3358,IF(AND(P3358=Q3358,W3358=X3358),T3358,IF(AND(P3358&lt;Q3358,W3358&lt;X3358),U3358,0))),"")</f>
        <v/>
      </c>
      <c r="Z3358" s="25">
        <f>IF(AND(P3358=W3358,Q3358=X3358),1,0)</f>
        <v>1</v>
      </c>
      <c r="AA3358" s="25" t="str">
        <f>IF(Z3358=0,"",IF(ISBLANK(VLOOKUP(A3358,Database!A:AA,22,FALSE)),"",VLOOKUP(A3358,Database!A:AA,22,FALSE)))</f>
        <v>Exact</v>
      </c>
      <c r="AB3358" s="25">
        <f ca="1">IFERROR(IF(AND(Y3358&lt;&gt;"",OR(V3358="Terminé",V3358="En cours")),VLOOKUP(AA3358,Setup_ScoreExactBonus!A:D,4,FALSE),0),0)</f>
        <v>0</v>
      </c>
      <c r="AC3358" s="31" t="str">
        <f t="shared" ca="1" si="14"/>
        <v/>
      </c>
      <c r="AD3358" s="31">
        <f ca="1">SUMIFS(AC$2:AC3358,D$2:D3358,D3358)*IF(R3358=0,1,2)</f>
        <v>0</v>
      </c>
    </row>
    <row r="3359" spans="1:30" x14ac:dyDescent="0.35">
      <c r="A3359" s="31">
        <f>IF(ISBLANK(B3359),"",COUNTIF(B$2:B3359,B3359))-1</f>
        <v>86</v>
      </c>
      <c r="B3359" s="31">
        <v>4</v>
      </c>
      <c r="C3359" s="10">
        <f>VLOOKUP($A3359,Database!$A:$Y,7,FALSE)</f>
        <v>46206.833333333336</v>
      </c>
      <c r="D3359" s="31" t="str">
        <f>VLOOKUP(Pronostics!$B3359,Setup_MPP!$A:$G,3,FALSE)</f>
        <v>Popo444</v>
      </c>
      <c r="E3359" s="31" t="str">
        <f>VLOOKUP(Pronostics!$B3359,Setup_MPP!$A:$G,2,FALSE)</f>
        <v>Pauline OLIVIER</v>
      </c>
      <c r="F3359" s="31" t="str">
        <f>VLOOKUP($B3359,Setup_MPP!$A:$E,4,FALSE)</f>
        <v>#A5EA7F</v>
      </c>
      <c r="G3359" s="31" t="str">
        <f>VLOOKUP($B3359,Setup_MPP!$A:$E,5,FALSE)</f>
        <v>#80C65A</v>
      </c>
      <c r="H3359" s="31" t="str">
        <f>IFERROR(IF(AND(A3359&gt;=1,A3359&lt;=104),VLOOKUP($A3359,Location!$A:$J,6,FALSE),IF(A3359=0,"Avant l'ouverture",IF(OR(A3359=105,A3359=106),"Bonus"))),"")</f>
        <v>1/16 Finale</v>
      </c>
      <c r="I3359" s="31" t="str">
        <f>IF(LEFT(H3359,4)="Tour",VLOOKUP(A3359,Database!$A:$C,3,FALSE),"")</f>
        <v/>
      </c>
      <c r="J3359" s="31" t="str">
        <f>VLOOKUP($A3359,Location!$A:$J,7,FALSE)</f>
        <v>TBD</v>
      </c>
      <c r="K3359" s="31" t="str">
        <f>IFERROR(VLOOKUP(J3359,Setup_Team!$B:$C,2,FALSE), "TDB")</f>
        <v>TDB</v>
      </c>
      <c r="L3359" s="31" t="str">
        <f>VLOOKUP($A3359,Location!$A:$J,8,FALSE)</f>
        <v>TBD</v>
      </c>
      <c r="M3359" s="31" t="str">
        <f>IFERROR(VLOOKUP(L3359,Setup_Team!$B:$C,2,FALSE), "TDB")</f>
        <v>TDB</v>
      </c>
      <c r="N3359" s="31" t="str">
        <f>VLOOKUP($A3359,Location!$A:$J,9,FALSE)</f>
        <v>Arlington, Dallas, Texas</v>
      </c>
      <c r="O3359" s="31" t="str">
        <f>VLOOKUP($A3359,Location!$A:$J,10,FALSE)</f>
        <v>AT&amp;T Stadium</v>
      </c>
      <c r="R3359" s="31">
        <v>0</v>
      </c>
      <c r="S3359" s="25">
        <f>VLOOKUP($A3359,Database!$A:$Y,10,FALSE)</f>
        <v>0</v>
      </c>
      <c r="T3359" s="25">
        <f>VLOOKUP($A3359,Database!$A:$Y,11,FALSE)</f>
        <v>0</v>
      </c>
      <c r="U3359" s="25">
        <f>VLOOKUP($A3359,Database!$A:$Y,12,FALSE)</f>
        <v>0</v>
      </c>
      <c r="V3359" s="25" t="str">
        <f>VLOOKUP(A3359,Database!A:M,13,FALSE)</f>
        <v>À venir</v>
      </c>
      <c r="W3359" s="25" t="str">
        <f>VLOOKUP($A3359,Database!$A:$Y,20,FALSE)</f>
        <v/>
      </c>
      <c r="X3359" s="25" t="str">
        <f>VLOOKUP($A3359,Database!$A:$Y,21,FALSE)</f>
        <v/>
      </c>
      <c r="Y3359" s="25" t="str">
        <f ca="1">IF(C3359&lt;NOW(),IF(AND(P3359&gt;Q3359,W3359&gt;X3359),S3359,IF(AND(P3359=Q3359,W3359=X3359),T3359,IF(AND(P3359&lt;Q3359,W3359&lt;X3359),U3359,0))),"")</f>
        <v/>
      </c>
      <c r="Z3359" s="25">
        <f>IF(AND(P3359=W3359,Q3359=X3359),1,0)</f>
        <v>1</v>
      </c>
      <c r="AA3359" s="25" t="str">
        <f>IF(Z3359=0,"",IF(ISBLANK(VLOOKUP(A3359,Database!A:AA,22,FALSE)),"",VLOOKUP(A3359,Database!A:AA,22,FALSE)))</f>
        <v>Exact</v>
      </c>
      <c r="AB3359" s="25">
        <f ca="1">IFERROR(IF(AND(Y3359&lt;&gt;"",OR(V3359="Terminé",V3359="En cours")),VLOOKUP(AA3359,Setup_ScoreExactBonus!A:D,4,FALSE),0),0)</f>
        <v>0</v>
      </c>
      <c r="AC3359" s="31" t="str">
        <f t="shared" ca="1" si="14"/>
        <v/>
      </c>
      <c r="AD3359" s="31">
        <f ca="1">SUMIFS(AC$2:AC3359,D$2:D3359,D3359)*IF(R3359=0,1,2)</f>
        <v>0</v>
      </c>
    </row>
    <row r="3360" spans="1:30" x14ac:dyDescent="0.35">
      <c r="A3360" s="31">
        <f>IF(ISBLANK(B3360),"",COUNTIF(B$2:B3360,B3360))-1</f>
        <v>86</v>
      </c>
      <c r="B3360" s="31">
        <v>5</v>
      </c>
      <c r="C3360" s="10">
        <f>VLOOKUP($A3360,Database!$A:$Y,7,FALSE)</f>
        <v>46206.833333333336</v>
      </c>
      <c r="D3360" s="31" t="str">
        <f>VLOOKUP(Pronostics!$B3360,Setup_MPP!$A:$G,3,FALSE)</f>
        <v>_Jujul</v>
      </c>
      <c r="E3360" s="31" t="str">
        <f>VLOOKUP(Pronostics!$B3360,Setup_MPP!$A:$G,2,FALSE)</f>
        <v>Julie BOISSIERE</v>
      </c>
      <c r="F3360" s="31" t="str">
        <f>VLOOKUP($B3360,Setup_MPP!$A:$E,4,FALSE)</f>
        <v>#D890FF</v>
      </c>
      <c r="G3360" s="31" t="str">
        <f>VLOOKUP($B3360,Setup_MPP!$A:$E,5,FALSE)</f>
        <v>#B750EF</v>
      </c>
      <c r="H3360" s="31" t="str">
        <f>IFERROR(IF(AND(A3360&gt;=1,A3360&lt;=104),VLOOKUP($A3360,Location!$A:$J,6,FALSE),IF(A3360=0,"Avant l'ouverture",IF(OR(A3360=105,A3360=106),"Bonus"))),"")</f>
        <v>1/16 Finale</v>
      </c>
      <c r="I3360" s="31" t="str">
        <f>IF(LEFT(H3360,4)="Tour",VLOOKUP(A3360,Database!$A:$C,3,FALSE),"")</f>
        <v/>
      </c>
      <c r="J3360" s="31" t="str">
        <f>VLOOKUP($A3360,Location!$A:$J,7,FALSE)</f>
        <v>TBD</v>
      </c>
      <c r="K3360" s="31" t="str">
        <f>IFERROR(VLOOKUP(J3360,Setup_Team!$B:$C,2,FALSE), "TDB")</f>
        <v>TDB</v>
      </c>
      <c r="L3360" s="31" t="str">
        <f>VLOOKUP($A3360,Location!$A:$J,8,FALSE)</f>
        <v>TBD</v>
      </c>
      <c r="M3360" s="31" t="str">
        <f>IFERROR(VLOOKUP(L3360,Setup_Team!$B:$C,2,FALSE), "TDB")</f>
        <v>TDB</v>
      </c>
      <c r="N3360" s="31" t="str">
        <f>VLOOKUP($A3360,Location!$A:$J,9,FALSE)</f>
        <v>Arlington, Dallas, Texas</v>
      </c>
      <c r="O3360" s="31" t="str">
        <f>VLOOKUP($A3360,Location!$A:$J,10,FALSE)</f>
        <v>AT&amp;T Stadium</v>
      </c>
      <c r="R3360" s="31">
        <v>0</v>
      </c>
      <c r="S3360" s="25">
        <f>VLOOKUP($A3360,Database!$A:$Y,10,FALSE)</f>
        <v>0</v>
      </c>
      <c r="T3360" s="25">
        <f>VLOOKUP($A3360,Database!$A:$Y,11,FALSE)</f>
        <v>0</v>
      </c>
      <c r="U3360" s="25">
        <f>VLOOKUP($A3360,Database!$A:$Y,12,FALSE)</f>
        <v>0</v>
      </c>
      <c r="V3360" s="25" t="str">
        <f>VLOOKUP(A3360,Database!A:M,13,FALSE)</f>
        <v>À venir</v>
      </c>
      <c r="W3360" s="25" t="str">
        <f>VLOOKUP($A3360,Database!$A:$Y,20,FALSE)</f>
        <v/>
      </c>
      <c r="X3360" s="25" t="str">
        <f>VLOOKUP($A3360,Database!$A:$Y,21,FALSE)</f>
        <v/>
      </c>
      <c r="Y3360" s="25" t="str">
        <f ca="1">IF(C3360&lt;NOW(),IF(AND(P3360&gt;Q3360,W3360&gt;X3360),S3360,IF(AND(P3360=Q3360,W3360=X3360),T3360,IF(AND(P3360&lt;Q3360,W3360&lt;X3360),U3360,0))),"")</f>
        <v/>
      </c>
      <c r="Z3360" s="25">
        <f>IF(AND(P3360=W3360,Q3360=X3360),1,0)</f>
        <v>1</v>
      </c>
      <c r="AA3360" s="25" t="str">
        <f>IF(Z3360=0,"",IF(ISBLANK(VLOOKUP(A3360,Database!A:AA,22,FALSE)),"",VLOOKUP(A3360,Database!A:AA,22,FALSE)))</f>
        <v>Exact</v>
      </c>
      <c r="AB3360" s="25">
        <f ca="1">IFERROR(IF(AND(Y3360&lt;&gt;"",OR(V3360="Terminé",V3360="En cours")),VLOOKUP(AA3360,Setup_ScoreExactBonus!A:D,4,FALSE),0),0)</f>
        <v>0</v>
      </c>
      <c r="AC3360" s="31" t="str">
        <f t="shared" ca="1" si="14"/>
        <v/>
      </c>
      <c r="AD3360" s="31">
        <f ca="1">SUMIFS(AC$2:AC3360,D$2:D3360,D3360)*IF(R3360=0,1,2)</f>
        <v>0</v>
      </c>
    </row>
    <row r="3361" spans="1:30" x14ac:dyDescent="0.35">
      <c r="A3361" s="31">
        <f>IF(ISBLANK(B3361),"",COUNTIF(B$2:B3361,B3361))-1</f>
        <v>86</v>
      </c>
      <c r="B3361" s="31">
        <v>6</v>
      </c>
      <c r="C3361" s="10">
        <f>VLOOKUP($A3361,Database!$A:$Y,7,FALSE)</f>
        <v>46206.833333333336</v>
      </c>
      <c r="D3361" s="31" t="str">
        <f>VLOOKUP(Pronostics!$B3361,Setup_MPP!$A:$G,3,FALSE)</f>
        <v>Julay</v>
      </c>
      <c r="E3361" s="31" t="str">
        <f>VLOOKUP(Pronostics!$B3361,Setup_MPP!$A:$G,2,FALSE)</f>
        <v>Julie BOUCHARD</v>
      </c>
      <c r="F3361" s="31" t="str">
        <f>VLOOKUP($B3361,Setup_MPP!$A:$E,4,FALSE)</f>
        <v>#A6F7B1</v>
      </c>
      <c r="G3361" s="31" t="str">
        <f>VLOOKUP($B3361,Setup_MPP!$A:$E,5,FALSE)</f>
        <v>#6EC179</v>
      </c>
      <c r="H3361" s="31" t="str">
        <f>IFERROR(IF(AND(A3361&gt;=1,A3361&lt;=104),VLOOKUP($A3361,Location!$A:$J,6,FALSE),IF(A3361=0,"Avant l'ouverture",IF(OR(A3361=105,A3361=106),"Bonus"))),"")</f>
        <v>1/16 Finale</v>
      </c>
      <c r="I3361" s="31" t="str">
        <f>IF(LEFT(H3361,4)="Tour",VLOOKUP(A3361,Database!$A:$C,3,FALSE),"")</f>
        <v/>
      </c>
      <c r="J3361" s="31" t="str">
        <f>VLOOKUP($A3361,Location!$A:$J,7,FALSE)</f>
        <v>TBD</v>
      </c>
      <c r="K3361" s="31" t="str">
        <f>IFERROR(VLOOKUP(J3361,Setup_Team!$B:$C,2,FALSE), "TDB")</f>
        <v>TDB</v>
      </c>
      <c r="L3361" s="31" t="str">
        <f>VLOOKUP($A3361,Location!$A:$J,8,FALSE)</f>
        <v>TBD</v>
      </c>
      <c r="M3361" s="31" t="str">
        <f>IFERROR(VLOOKUP(L3361,Setup_Team!$B:$C,2,FALSE), "TDB")</f>
        <v>TDB</v>
      </c>
      <c r="N3361" s="31" t="str">
        <f>VLOOKUP($A3361,Location!$A:$J,9,FALSE)</f>
        <v>Arlington, Dallas, Texas</v>
      </c>
      <c r="O3361" s="31" t="str">
        <f>VLOOKUP($A3361,Location!$A:$J,10,FALSE)</f>
        <v>AT&amp;T Stadium</v>
      </c>
      <c r="R3361" s="31">
        <v>0</v>
      </c>
      <c r="S3361" s="25">
        <f>VLOOKUP($A3361,Database!$A:$Y,10,FALSE)</f>
        <v>0</v>
      </c>
      <c r="T3361" s="25">
        <f>VLOOKUP($A3361,Database!$A:$Y,11,FALSE)</f>
        <v>0</v>
      </c>
      <c r="U3361" s="25">
        <f>VLOOKUP($A3361,Database!$A:$Y,12,FALSE)</f>
        <v>0</v>
      </c>
      <c r="V3361" s="25" t="str">
        <f>VLOOKUP(A3361,Database!A:M,13,FALSE)</f>
        <v>À venir</v>
      </c>
      <c r="W3361" s="25" t="str">
        <f>VLOOKUP($A3361,Database!$A:$Y,20,FALSE)</f>
        <v/>
      </c>
      <c r="X3361" s="25" t="str">
        <f>VLOOKUP($A3361,Database!$A:$Y,21,FALSE)</f>
        <v/>
      </c>
      <c r="Y3361" s="25" t="str">
        <f ca="1">IF(C3361&lt;NOW(),IF(AND(P3361&gt;Q3361,W3361&gt;X3361),S3361,IF(AND(P3361=Q3361,W3361=X3361),T3361,IF(AND(P3361&lt;Q3361,W3361&lt;X3361),U3361,0))),"")</f>
        <v/>
      </c>
      <c r="Z3361" s="25">
        <f>IF(AND(P3361=W3361,Q3361=X3361),1,0)</f>
        <v>1</v>
      </c>
      <c r="AA3361" s="25" t="str">
        <f>IF(Z3361=0,"",IF(ISBLANK(VLOOKUP(A3361,Database!A:AA,22,FALSE)),"",VLOOKUP(A3361,Database!A:AA,22,FALSE)))</f>
        <v>Exact</v>
      </c>
      <c r="AB3361" s="25">
        <f ca="1">IFERROR(IF(AND(Y3361&lt;&gt;"",OR(V3361="Terminé",V3361="En cours")),VLOOKUP(AA3361,Setup_ScoreExactBonus!A:D,4,FALSE),0),0)</f>
        <v>0</v>
      </c>
      <c r="AC3361" s="31" t="str">
        <f t="shared" ca="1" si="14"/>
        <v/>
      </c>
      <c r="AD3361" s="31">
        <f ca="1">SUMIFS(AC$2:AC3361,D$2:D3361,D3361)*IF(R3361=0,1,2)</f>
        <v>0</v>
      </c>
    </row>
    <row r="3362" spans="1:30" x14ac:dyDescent="0.35">
      <c r="A3362" s="31">
        <f>IF(ISBLANK(B3362),"",COUNTIF(B$2:B3362,B3362))-1</f>
        <v>86</v>
      </c>
      <c r="B3362" s="31">
        <v>7</v>
      </c>
      <c r="C3362" s="10">
        <f>VLOOKUP($A3362,Database!$A:$Y,7,FALSE)</f>
        <v>46206.833333333336</v>
      </c>
      <c r="D3362" s="31" t="str">
        <f>VLOOKUP(Pronostics!$B3362,Setup_MPP!$A:$G,3,FALSE)</f>
        <v>__Vince__</v>
      </c>
      <c r="E3362" s="31" t="str">
        <f>VLOOKUP(Pronostics!$B3362,Setup_MPP!$A:$G,2,FALSE)</f>
        <v>Vincent FRAYSSE</v>
      </c>
      <c r="F3362" s="31" t="str">
        <f>VLOOKUP($B3362,Setup_MPP!$A:$E,4,FALSE)</f>
        <v>#B2EAE8</v>
      </c>
      <c r="G3362" s="31" t="str">
        <f>VLOOKUP($B3362,Setup_MPP!$A:$E,5,FALSE)</f>
        <v>#6CB4B1</v>
      </c>
      <c r="H3362" s="31" t="str">
        <f>IFERROR(IF(AND(A3362&gt;=1,A3362&lt;=104),VLOOKUP($A3362,Location!$A:$J,6,FALSE),IF(A3362=0,"Avant l'ouverture",IF(OR(A3362=105,A3362=106),"Bonus"))),"")</f>
        <v>1/16 Finale</v>
      </c>
      <c r="I3362" s="31" t="str">
        <f>IF(LEFT(H3362,4)="Tour",VLOOKUP(A3362,Database!$A:$C,3,FALSE),"")</f>
        <v/>
      </c>
      <c r="J3362" s="31" t="str">
        <f>VLOOKUP($A3362,Location!$A:$J,7,FALSE)</f>
        <v>TBD</v>
      </c>
      <c r="K3362" s="31" t="str">
        <f>IFERROR(VLOOKUP(J3362,Setup_Team!$B:$C,2,FALSE), "TDB")</f>
        <v>TDB</v>
      </c>
      <c r="L3362" s="31" t="str">
        <f>VLOOKUP($A3362,Location!$A:$J,8,FALSE)</f>
        <v>TBD</v>
      </c>
      <c r="M3362" s="31" t="str">
        <f>IFERROR(VLOOKUP(L3362,Setup_Team!$B:$C,2,FALSE), "TDB")</f>
        <v>TDB</v>
      </c>
      <c r="N3362" s="31" t="str">
        <f>VLOOKUP($A3362,Location!$A:$J,9,FALSE)</f>
        <v>Arlington, Dallas, Texas</v>
      </c>
      <c r="O3362" s="31" t="str">
        <f>VLOOKUP($A3362,Location!$A:$J,10,FALSE)</f>
        <v>AT&amp;T Stadium</v>
      </c>
      <c r="R3362" s="31">
        <v>0</v>
      </c>
      <c r="S3362" s="25">
        <f>VLOOKUP($A3362,Database!$A:$Y,10,FALSE)</f>
        <v>0</v>
      </c>
      <c r="T3362" s="25">
        <f>VLOOKUP($A3362,Database!$A:$Y,11,FALSE)</f>
        <v>0</v>
      </c>
      <c r="U3362" s="25">
        <f>VLOOKUP($A3362,Database!$A:$Y,12,FALSE)</f>
        <v>0</v>
      </c>
      <c r="V3362" s="25" t="str">
        <f>VLOOKUP(A3362,Database!A:M,13,FALSE)</f>
        <v>À venir</v>
      </c>
      <c r="W3362" s="25" t="str">
        <f>VLOOKUP($A3362,Database!$A:$Y,20,FALSE)</f>
        <v/>
      </c>
      <c r="X3362" s="25" t="str">
        <f>VLOOKUP($A3362,Database!$A:$Y,21,FALSE)</f>
        <v/>
      </c>
      <c r="Y3362" s="25" t="str">
        <f ca="1">IF(C3362&lt;NOW(),IF(AND(P3362&gt;Q3362,W3362&gt;X3362),S3362,IF(AND(P3362=Q3362,W3362=X3362),T3362,IF(AND(P3362&lt;Q3362,W3362&lt;X3362),U3362,0))),"")</f>
        <v/>
      </c>
      <c r="Z3362" s="25">
        <f>IF(AND(P3362=W3362,Q3362=X3362),1,0)</f>
        <v>1</v>
      </c>
      <c r="AA3362" s="25" t="str">
        <f>IF(Z3362=0,"",IF(ISBLANK(VLOOKUP(A3362,Database!A:AA,22,FALSE)),"",VLOOKUP(A3362,Database!A:AA,22,FALSE)))</f>
        <v>Exact</v>
      </c>
      <c r="AB3362" s="25">
        <f ca="1">IFERROR(IF(AND(Y3362&lt;&gt;"",OR(V3362="Terminé",V3362="En cours")),VLOOKUP(AA3362,Setup_ScoreExactBonus!A:D,4,FALSE),0),0)</f>
        <v>0</v>
      </c>
      <c r="AC3362" s="31" t="str">
        <f t="shared" ca="1" si="14"/>
        <v/>
      </c>
      <c r="AD3362" s="31">
        <f ca="1">SUMIFS(AC$2:AC3362,D$2:D3362,D3362)*IF(R3362=0,1,2)</f>
        <v>0</v>
      </c>
    </row>
    <row r="3363" spans="1:30" x14ac:dyDescent="0.35">
      <c r="A3363" s="31">
        <f>IF(ISBLANK(B3363),"",COUNTIF(B$2:B3363,B3363))-1</f>
        <v>86</v>
      </c>
      <c r="B3363" s="31">
        <v>8</v>
      </c>
      <c r="C3363" s="10">
        <f>VLOOKUP($A3363,Database!$A:$Y,7,FALSE)</f>
        <v>46206.833333333336</v>
      </c>
      <c r="D3363" s="31" t="str">
        <f>VLOOKUP(Pronostics!$B3363,Setup_MPP!$A:$G,3,FALSE)</f>
        <v>Louuiiis</v>
      </c>
      <c r="E3363" s="31" t="str">
        <f>VLOOKUP(Pronostics!$B3363,Setup_MPP!$A:$G,2,FALSE)</f>
        <v>Louis HARLE</v>
      </c>
      <c r="F3363" s="31" t="str">
        <f>VLOOKUP($B3363,Setup_MPP!$A:$E,4,FALSE)</f>
        <v>#EEF7B1</v>
      </c>
      <c r="G3363" s="31" t="str">
        <f>VLOOKUP($B3363,Setup_MPP!$A:$E,5,FALSE)</f>
        <v>#C1CB7D</v>
      </c>
      <c r="H3363" s="31" t="str">
        <f>IFERROR(IF(AND(A3363&gt;=1,A3363&lt;=104),VLOOKUP($A3363,Location!$A:$J,6,FALSE),IF(A3363=0,"Avant l'ouverture",IF(OR(A3363=105,A3363=106),"Bonus"))),"")</f>
        <v>1/16 Finale</v>
      </c>
      <c r="I3363" s="31" t="str">
        <f>IF(LEFT(H3363,4)="Tour",VLOOKUP(A3363,Database!$A:$C,3,FALSE),"")</f>
        <v/>
      </c>
      <c r="J3363" s="31" t="str">
        <f>VLOOKUP($A3363,Location!$A:$J,7,FALSE)</f>
        <v>TBD</v>
      </c>
      <c r="K3363" s="31" t="str">
        <f>IFERROR(VLOOKUP(J3363,Setup_Team!$B:$C,2,FALSE), "TDB")</f>
        <v>TDB</v>
      </c>
      <c r="L3363" s="31" t="str">
        <f>VLOOKUP($A3363,Location!$A:$J,8,FALSE)</f>
        <v>TBD</v>
      </c>
      <c r="M3363" s="31" t="str">
        <f>IFERROR(VLOOKUP(L3363,Setup_Team!$B:$C,2,FALSE), "TDB")</f>
        <v>TDB</v>
      </c>
      <c r="N3363" s="31" t="str">
        <f>VLOOKUP($A3363,Location!$A:$J,9,FALSE)</f>
        <v>Arlington, Dallas, Texas</v>
      </c>
      <c r="O3363" s="31" t="str">
        <f>VLOOKUP($A3363,Location!$A:$J,10,FALSE)</f>
        <v>AT&amp;T Stadium</v>
      </c>
      <c r="R3363" s="31">
        <v>0</v>
      </c>
      <c r="S3363" s="25">
        <f>VLOOKUP($A3363,Database!$A:$Y,10,FALSE)</f>
        <v>0</v>
      </c>
      <c r="T3363" s="25">
        <f>VLOOKUP($A3363,Database!$A:$Y,11,FALSE)</f>
        <v>0</v>
      </c>
      <c r="U3363" s="25">
        <f>VLOOKUP($A3363,Database!$A:$Y,12,FALSE)</f>
        <v>0</v>
      </c>
      <c r="V3363" s="25" t="str">
        <f>VLOOKUP(A3363,Database!A:M,13,FALSE)</f>
        <v>À venir</v>
      </c>
      <c r="W3363" s="25" t="str">
        <f>VLOOKUP($A3363,Database!$A:$Y,20,FALSE)</f>
        <v/>
      </c>
      <c r="X3363" s="25" t="str">
        <f>VLOOKUP($A3363,Database!$A:$Y,21,FALSE)</f>
        <v/>
      </c>
      <c r="Y3363" s="25" t="str">
        <f ca="1">IF(C3363&lt;NOW(),IF(AND(P3363&gt;Q3363,W3363&gt;X3363),S3363,IF(AND(P3363=Q3363,W3363=X3363),T3363,IF(AND(P3363&lt;Q3363,W3363&lt;X3363),U3363,0))),"")</f>
        <v/>
      </c>
      <c r="Z3363" s="25">
        <f>IF(AND(P3363=W3363,Q3363=X3363),1,0)</f>
        <v>1</v>
      </c>
      <c r="AA3363" s="25" t="str">
        <f>IF(Z3363=0,"",IF(ISBLANK(VLOOKUP(A3363,Database!A:AA,22,FALSE)),"",VLOOKUP(A3363,Database!A:AA,22,FALSE)))</f>
        <v>Exact</v>
      </c>
      <c r="AB3363" s="25">
        <f ca="1">IFERROR(IF(AND(Y3363&lt;&gt;"",OR(V3363="Terminé",V3363="En cours")),VLOOKUP(AA3363,Setup_ScoreExactBonus!A:D,4,FALSE),0),0)</f>
        <v>0</v>
      </c>
      <c r="AC3363" s="31" t="str">
        <f t="shared" ca="1" si="14"/>
        <v/>
      </c>
      <c r="AD3363" s="31">
        <f ca="1">SUMIFS(AC$2:AC3363,D$2:D3363,D3363)*IF(R3363=0,1,2)</f>
        <v>0</v>
      </c>
    </row>
    <row r="3364" spans="1:30" x14ac:dyDescent="0.35">
      <c r="A3364" s="31">
        <f>IF(ISBLANK(B3364),"",COUNTIF(B$2:B3364,B3364))-1</f>
        <v>86</v>
      </c>
      <c r="B3364" s="31">
        <v>9</v>
      </c>
      <c r="C3364" s="10">
        <f>VLOOKUP($A3364,Database!$A:$Y,7,FALSE)</f>
        <v>46206.833333333336</v>
      </c>
      <c r="D3364" s="31" t="str">
        <f>VLOOKUP(Pronostics!$B3364,Setup_MPP!$A:$G,3,FALSE)</f>
        <v>Aurelien_dqp</v>
      </c>
      <c r="E3364" s="31" t="str">
        <f>VLOOKUP(Pronostics!$B3364,Setup_MPP!$A:$G,2,FALSE)</f>
        <v>Aurélien DE POULPIQUET</v>
      </c>
      <c r="F3364" s="31" t="str">
        <f>VLOOKUP($B3364,Setup_MPP!$A:$E,4,FALSE)</f>
        <v>#F4EA9D</v>
      </c>
      <c r="G3364" s="31" t="str">
        <f>VLOOKUP($B3364,Setup_MPP!$A:$E,5,FALSE)</f>
        <v>#D2C458</v>
      </c>
      <c r="H3364" s="31" t="str">
        <f>IFERROR(IF(AND(A3364&gt;=1,A3364&lt;=104),VLOOKUP($A3364,Location!$A:$J,6,FALSE),IF(A3364=0,"Avant l'ouverture",IF(OR(A3364=105,A3364=106),"Bonus"))),"")</f>
        <v>1/16 Finale</v>
      </c>
      <c r="I3364" s="31" t="str">
        <f>IF(LEFT(H3364,4)="Tour",VLOOKUP(A3364,Database!$A:$C,3,FALSE),"")</f>
        <v/>
      </c>
      <c r="J3364" s="31" t="str">
        <f>VLOOKUP($A3364,Location!$A:$J,7,FALSE)</f>
        <v>TBD</v>
      </c>
      <c r="K3364" s="31" t="str">
        <f>IFERROR(VLOOKUP(J3364,Setup_Team!$B:$C,2,FALSE), "TDB")</f>
        <v>TDB</v>
      </c>
      <c r="L3364" s="31" t="str">
        <f>VLOOKUP($A3364,Location!$A:$J,8,FALSE)</f>
        <v>TBD</v>
      </c>
      <c r="M3364" s="31" t="str">
        <f>IFERROR(VLOOKUP(L3364,Setup_Team!$B:$C,2,FALSE), "TDB")</f>
        <v>TDB</v>
      </c>
      <c r="N3364" s="31" t="str">
        <f>VLOOKUP($A3364,Location!$A:$J,9,FALSE)</f>
        <v>Arlington, Dallas, Texas</v>
      </c>
      <c r="O3364" s="31" t="str">
        <f>VLOOKUP($A3364,Location!$A:$J,10,FALSE)</f>
        <v>AT&amp;T Stadium</v>
      </c>
      <c r="R3364" s="31">
        <v>0</v>
      </c>
      <c r="S3364" s="25">
        <f>VLOOKUP($A3364,Database!$A:$Y,10,FALSE)</f>
        <v>0</v>
      </c>
      <c r="T3364" s="25">
        <f>VLOOKUP($A3364,Database!$A:$Y,11,FALSE)</f>
        <v>0</v>
      </c>
      <c r="U3364" s="25">
        <f>VLOOKUP($A3364,Database!$A:$Y,12,FALSE)</f>
        <v>0</v>
      </c>
      <c r="V3364" s="25" t="str">
        <f>VLOOKUP(A3364,Database!A:M,13,FALSE)</f>
        <v>À venir</v>
      </c>
      <c r="W3364" s="25" t="str">
        <f>VLOOKUP($A3364,Database!$A:$Y,20,FALSE)</f>
        <v/>
      </c>
      <c r="X3364" s="25" t="str">
        <f>VLOOKUP($A3364,Database!$A:$Y,21,FALSE)</f>
        <v/>
      </c>
      <c r="Y3364" s="25" t="str">
        <f ca="1">IF(C3364&lt;NOW(),IF(AND(P3364&gt;Q3364,W3364&gt;X3364),S3364,IF(AND(P3364=Q3364,W3364=X3364),T3364,IF(AND(P3364&lt;Q3364,W3364&lt;X3364),U3364,0))),"")</f>
        <v/>
      </c>
      <c r="Z3364" s="25">
        <f>IF(AND(P3364=W3364,Q3364=X3364),1,0)</f>
        <v>1</v>
      </c>
      <c r="AA3364" s="25" t="str">
        <f>IF(Z3364=0,"",IF(ISBLANK(VLOOKUP(A3364,Database!A:AA,22,FALSE)),"",VLOOKUP(A3364,Database!A:AA,22,FALSE)))</f>
        <v>Exact</v>
      </c>
      <c r="AB3364" s="25">
        <f ca="1">IFERROR(IF(AND(Y3364&lt;&gt;"",OR(V3364="Terminé",V3364="En cours")),VLOOKUP(AA3364,Setup_ScoreExactBonus!A:D,4,FALSE),0),0)</f>
        <v>0</v>
      </c>
      <c r="AC3364" s="31" t="str">
        <f t="shared" ca="1" si="14"/>
        <v/>
      </c>
      <c r="AD3364" s="31">
        <f ca="1">SUMIFS(AC$2:AC3364,D$2:D3364,D3364)*IF(R3364=0,1,2)</f>
        <v>0</v>
      </c>
    </row>
    <row r="3365" spans="1:30" x14ac:dyDescent="0.35">
      <c r="A3365" s="31">
        <f>IF(ISBLANK(B3365),"",COUNTIF(B$2:B3365,B3365))-1</f>
        <v>86</v>
      </c>
      <c r="B3365" s="31">
        <v>10</v>
      </c>
      <c r="C3365" s="10">
        <f>VLOOKUP($A3365,Database!$A:$Y,7,FALSE)</f>
        <v>46206.833333333336</v>
      </c>
      <c r="D3365" s="31" t="str">
        <f>VLOOKUP(Pronostics!$B3365,Setup_MPP!$A:$G,3,FALSE)</f>
        <v>RandomPaul</v>
      </c>
      <c r="E3365" s="31" t="str">
        <f>VLOOKUP(Pronostics!$B3365,Setup_MPP!$A:$G,2,FALSE)</f>
        <v>Paul MONTESINOS</v>
      </c>
      <c r="F3365" s="31" t="str">
        <f>VLOOKUP($B3365,Setup_MPP!$A:$E,4,FALSE)</f>
        <v>#C4B0FF</v>
      </c>
      <c r="G3365" s="31" t="str">
        <f>VLOOKUP($B3365,Setup_MPP!$A:$E,5,FALSE)</f>
        <v>#7F66C8</v>
      </c>
      <c r="H3365" s="31" t="str">
        <f>IFERROR(IF(AND(A3365&gt;=1,A3365&lt;=104),VLOOKUP($A3365,Location!$A:$J,6,FALSE),IF(A3365=0,"Avant l'ouverture",IF(OR(A3365=105,A3365=106),"Bonus"))),"")</f>
        <v>1/16 Finale</v>
      </c>
      <c r="I3365" s="31" t="str">
        <f>IF(LEFT(H3365,4)="Tour",VLOOKUP(A3365,Database!$A:$C,3,FALSE),"")</f>
        <v/>
      </c>
      <c r="J3365" s="31" t="str">
        <f>VLOOKUP($A3365,Location!$A:$J,7,FALSE)</f>
        <v>TBD</v>
      </c>
      <c r="K3365" s="31" t="str">
        <f>IFERROR(VLOOKUP(J3365,Setup_Team!$B:$C,2,FALSE), "TDB")</f>
        <v>TDB</v>
      </c>
      <c r="L3365" s="31" t="str">
        <f>VLOOKUP($A3365,Location!$A:$J,8,FALSE)</f>
        <v>TBD</v>
      </c>
      <c r="M3365" s="31" t="str">
        <f>IFERROR(VLOOKUP(L3365,Setup_Team!$B:$C,2,FALSE), "TDB")</f>
        <v>TDB</v>
      </c>
      <c r="N3365" s="31" t="str">
        <f>VLOOKUP($A3365,Location!$A:$J,9,FALSE)</f>
        <v>Arlington, Dallas, Texas</v>
      </c>
      <c r="O3365" s="31" t="str">
        <f>VLOOKUP($A3365,Location!$A:$J,10,FALSE)</f>
        <v>AT&amp;T Stadium</v>
      </c>
      <c r="R3365" s="31">
        <v>0</v>
      </c>
      <c r="S3365" s="25">
        <f>VLOOKUP($A3365,Database!$A:$Y,10,FALSE)</f>
        <v>0</v>
      </c>
      <c r="T3365" s="25">
        <f>VLOOKUP($A3365,Database!$A:$Y,11,FALSE)</f>
        <v>0</v>
      </c>
      <c r="U3365" s="25">
        <f>VLOOKUP($A3365,Database!$A:$Y,12,FALSE)</f>
        <v>0</v>
      </c>
      <c r="V3365" s="25" t="str">
        <f>VLOOKUP(A3365,Database!A:M,13,FALSE)</f>
        <v>À venir</v>
      </c>
      <c r="W3365" s="25" t="str">
        <f>VLOOKUP($A3365,Database!$A:$Y,20,FALSE)</f>
        <v/>
      </c>
      <c r="X3365" s="25" t="str">
        <f>VLOOKUP($A3365,Database!$A:$Y,21,FALSE)</f>
        <v/>
      </c>
      <c r="Y3365" s="25" t="str">
        <f ca="1">IF(C3365&lt;NOW(),IF(AND(P3365&gt;Q3365,W3365&gt;X3365),S3365,IF(AND(P3365=Q3365,W3365=X3365),T3365,IF(AND(P3365&lt;Q3365,W3365&lt;X3365),U3365,0))),"")</f>
        <v/>
      </c>
      <c r="Z3365" s="25">
        <f>IF(AND(P3365=W3365,Q3365=X3365),1,0)</f>
        <v>1</v>
      </c>
      <c r="AA3365" s="25" t="str">
        <f>IF(Z3365=0,"",IF(ISBLANK(VLOOKUP(A3365,Database!A:AA,22,FALSE)),"",VLOOKUP(A3365,Database!A:AA,22,FALSE)))</f>
        <v>Exact</v>
      </c>
      <c r="AB3365" s="25">
        <f ca="1">IFERROR(IF(AND(Y3365&lt;&gt;"",OR(V3365="Terminé",V3365="En cours")),VLOOKUP(AA3365,Setup_ScoreExactBonus!A:D,4,FALSE),0),0)</f>
        <v>0</v>
      </c>
      <c r="AC3365" s="31" t="str">
        <f t="shared" ca="1" si="14"/>
        <v/>
      </c>
      <c r="AD3365" s="31">
        <f ca="1">SUMIFS(AC$2:AC3365,D$2:D3365,D3365)*IF(R3365=0,1,2)</f>
        <v>0</v>
      </c>
    </row>
    <row r="3366" spans="1:30" x14ac:dyDescent="0.35">
      <c r="A3366" s="31">
        <f>IF(ISBLANK(B3366),"",COUNTIF(B$2:B3366,B3366))-1</f>
        <v>86</v>
      </c>
      <c r="B3366" s="31">
        <v>11</v>
      </c>
      <c r="C3366" s="10">
        <f>VLOOKUP($A3366,Database!$A:$Y,7,FALSE)</f>
        <v>46206.833333333336</v>
      </c>
      <c r="D3366" s="31" t="str">
        <f>VLOOKUP(Pronostics!$B3366,Setup_MPP!$A:$G,3,FALSE)</f>
        <v>Kinsley#8SA6T</v>
      </c>
      <c r="E3366" s="31" t="str">
        <f>VLOOKUP(Pronostics!$B3366,Setup_MPP!$A:$G,2,FALSE)</f>
        <v>Kinsley ROQUE</v>
      </c>
      <c r="F3366" s="31" t="str">
        <f>VLOOKUP($B3366,Setup_MPP!$A:$E,4,FALSE)</f>
        <v>#CBEBBA</v>
      </c>
      <c r="G3366" s="31" t="str">
        <f>VLOOKUP($B3366,Setup_MPP!$A:$E,5,FALSE)</f>
        <v>#70BC6E</v>
      </c>
      <c r="H3366" s="31" t="str">
        <f>IFERROR(IF(AND(A3366&gt;=1,A3366&lt;=104),VLOOKUP($A3366,Location!$A:$J,6,FALSE),IF(A3366=0,"Avant l'ouverture",IF(OR(A3366=105,A3366=106),"Bonus"))),"")</f>
        <v>1/16 Finale</v>
      </c>
      <c r="I3366" s="31" t="str">
        <f>IF(LEFT(H3366,4)="Tour",VLOOKUP(A3366,Database!$A:$C,3,FALSE),"")</f>
        <v/>
      </c>
      <c r="J3366" s="31" t="str">
        <f>VLOOKUP($A3366,Location!$A:$J,7,FALSE)</f>
        <v>TBD</v>
      </c>
      <c r="K3366" s="31" t="str">
        <f>IFERROR(VLOOKUP(J3366,Setup_Team!$B:$C,2,FALSE), "TDB")</f>
        <v>TDB</v>
      </c>
      <c r="L3366" s="31" t="str">
        <f>VLOOKUP($A3366,Location!$A:$J,8,FALSE)</f>
        <v>TBD</v>
      </c>
      <c r="M3366" s="31" t="str">
        <f>IFERROR(VLOOKUP(L3366,Setup_Team!$B:$C,2,FALSE), "TDB")</f>
        <v>TDB</v>
      </c>
      <c r="N3366" s="31" t="str">
        <f>VLOOKUP($A3366,Location!$A:$J,9,FALSE)</f>
        <v>Arlington, Dallas, Texas</v>
      </c>
      <c r="O3366" s="31" t="str">
        <f>VLOOKUP($A3366,Location!$A:$J,10,FALSE)</f>
        <v>AT&amp;T Stadium</v>
      </c>
      <c r="R3366" s="31">
        <v>0</v>
      </c>
      <c r="S3366" s="25">
        <f>VLOOKUP($A3366,Database!$A:$Y,10,FALSE)</f>
        <v>0</v>
      </c>
      <c r="T3366" s="25">
        <f>VLOOKUP($A3366,Database!$A:$Y,11,FALSE)</f>
        <v>0</v>
      </c>
      <c r="U3366" s="25">
        <f>VLOOKUP($A3366,Database!$A:$Y,12,FALSE)</f>
        <v>0</v>
      </c>
      <c r="V3366" s="25" t="str">
        <f>VLOOKUP(A3366,Database!A:M,13,FALSE)</f>
        <v>À venir</v>
      </c>
      <c r="W3366" s="25" t="str">
        <f>VLOOKUP($A3366,Database!$A:$Y,20,FALSE)</f>
        <v/>
      </c>
      <c r="X3366" s="25" t="str">
        <f>VLOOKUP($A3366,Database!$A:$Y,21,FALSE)</f>
        <v/>
      </c>
      <c r="Y3366" s="25" t="str">
        <f ca="1">IF(C3366&lt;NOW(),IF(AND(P3366&gt;Q3366,W3366&gt;X3366),S3366,IF(AND(P3366=Q3366,W3366=X3366),T3366,IF(AND(P3366&lt;Q3366,W3366&lt;X3366),U3366,0))),"")</f>
        <v/>
      </c>
      <c r="Z3366" s="25">
        <f>IF(AND(P3366=W3366,Q3366=X3366),1,0)</f>
        <v>1</v>
      </c>
      <c r="AA3366" s="25" t="str">
        <f>IF(Z3366=0,"",IF(ISBLANK(VLOOKUP(A3366,Database!A:AA,22,FALSE)),"",VLOOKUP(A3366,Database!A:AA,22,FALSE)))</f>
        <v>Exact</v>
      </c>
      <c r="AB3366" s="25">
        <f ca="1">IFERROR(IF(AND(Y3366&lt;&gt;"",OR(V3366="Terminé",V3366="En cours")),VLOOKUP(AA3366,Setup_ScoreExactBonus!A:D,4,FALSE),0),0)</f>
        <v>0</v>
      </c>
      <c r="AC3366" s="31" t="str">
        <f t="shared" ca="1" si="14"/>
        <v/>
      </c>
      <c r="AD3366" s="31">
        <f ca="1">SUMIFS(AC$2:AC3366,D$2:D3366,D3366)*IF(R3366=0,1,2)</f>
        <v>0</v>
      </c>
    </row>
    <row r="3367" spans="1:30" x14ac:dyDescent="0.35">
      <c r="A3367" s="31">
        <f>IF(ISBLANK(B3367),"",COUNTIF(B$2:B3367,B3367))-1</f>
        <v>86</v>
      </c>
      <c r="B3367" s="31">
        <v>12</v>
      </c>
      <c r="C3367" s="10">
        <f>VLOOKUP($A3367,Database!$A:$Y,7,FALSE)</f>
        <v>46206.833333333336</v>
      </c>
      <c r="D3367" s="31" t="str">
        <f>VLOOKUP(Pronostics!$B3367,Setup_MPP!$A:$G,3,FALSE)</f>
        <v>Jaouad1</v>
      </c>
      <c r="E3367" s="31" t="str">
        <f>VLOOKUP(Pronostics!$B3367,Setup_MPP!$A:$G,2,FALSE)</f>
        <v>Jaouad SETTI</v>
      </c>
      <c r="F3367" s="31" t="str">
        <f>VLOOKUP($B3367,Setup_MPP!$A:$E,4,FALSE)</f>
        <v>#C2D4FF</v>
      </c>
      <c r="G3367" s="31" t="str">
        <f>VLOOKUP($B3367,Setup_MPP!$A:$E,5,FALSE)</f>
        <v>#6586D5</v>
      </c>
      <c r="H3367" s="31" t="str">
        <f>IFERROR(IF(AND(A3367&gt;=1,A3367&lt;=104),VLOOKUP($A3367,Location!$A:$J,6,FALSE),IF(A3367=0,"Avant l'ouverture",IF(OR(A3367=105,A3367=106),"Bonus"))),"")</f>
        <v>1/16 Finale</v>
      </c>
      <c r="I3367" s="31" t="str">
        <f>IF(LEFT(H3367,4)="Tour",VLOOKUP(A3367,Database!$A:$C,3,FALSE),"")</f>
        <v/>
      </c>
      <c r="J3367" s="31" t="str">
        <f>VLOOKUP($A3367,Location!$A:$J,7,FALSE)</f>
        <v>TBD</v>
      </c>
      <c r="K3367" s="31" t="str">
        <f>IFERROR(VLOOKUP(J3367,Setup_Team!$B:$C,2,FALSE), "TDB")</f>
        <v>TDB</v>
      </c>
      <c r="L3367" s="31" t="str">
        <f>VLOOKUP($A3367,Location!$A:$J,8,FALSE)</f>
        <v>TBD</v>
      </c>
      <c r="M3367" s="31" t="str">
        <f>IFERROR(VLOOKUP(L3367,Setup_Team!$B:$C,2,FALSE), "TDB")</f>
        <v>TDB</v>
      </c>
      <c r="N3367" s="31" t="str">
        <f>VLOOKUP($A3367,Location!$A:$J,9,FALSE)</f>
        <v>Arlington, Dallas, Texas</v>
      </c>
      <c r="O3367" s="31" t="str">
        <f>VLOOKUP($A3367,Location!$A:$J,10,FALSE)</f>
        <v>AT&amp;T Stadium</v>
      </c>
      <c r="R3367" s="31">
        <v>0</v>
      </c>
      <c r="S3367" s="25">
        <f>VLOOKUP($A3367,Database!$A:$Y,10,FALSE)</f>
        <v>0</v>
      </c>
      <c r="T3367" s="25">
        <f>VLOOKUP($A3367,Database!$A:$Y,11,FALSE)</f>
        <v>0</v>
      </c>
      <c r="U3367" s="25">
        <f>VLOOKUP($A3367,Database!$A:$Y,12,FALSE)</f>
        <v>0</v>
      </c>
      <c r="V3367" s="25" t="str">
        <f>VLOOKUP(A3367,Database!A:M,13,FALSE)</f>
        <v>À venir</v>
      </c>
      <c r="W3367" s="25" t="str">
        <f>VLOOKUP($A3367,Database!$A:$Y,20,FALSE)</f>
        <v/>
      </c>
      <c r="X3367" s="25" t="str">
        <f>VLOOKUP($A3367,Database!$A:$Y,21,FALSE)</f>
        <v/>
      </c>
      <c r="Y3367" s="25" t="str">
        <f ca="1">IF(C3367&lt;NOW(),IF(AND(P3367&gt;Q3367,W3367&gt;X3367),S3367,IF(AND(P3367=Q3367,W3367=X3367),T3367,IF(AND(P3367&lt;Q3367,W3367&lt;X3367),U3367,0))),"")</f>
        <v/>
      </c>
      <c r="Z3367" s="25">
        <f>IF(AND(P3367=W3367,Q3367=X3367),1,0)</f>
        <v>1</v>
      </c>
      <c r="AA3367" s="25" t="str">
        <f>IF(Z3367=0,"",IF(ISBLANK(VLOOKUP(A3367,Database!A:AA,22,FALSE)),"",VLOOKUP(A3367,Database!A:AA,22,FALSE)))</f>
        <v>Exact</v>
      </c>
      <c r="AB3367" s="25">
        <f ca="1">IFERROR(IF(AND(Y3367&lt;&gt;"",OR(V3367="Terminé",V3367="En cours")),VLOOKUP(AA3367,Setup_ScoreExactBonus!A:D,4,FALSE),0),0)</f>
        <v>0</v>
      </c>
      <c r="AC3367" s="31" t="str">
        <f t="shared" ca="1" si="14"/>
        <v/>
      </c>
      <c r="AD3367" s="31">
        <f ca="1">SUMIFS(AC$2:AC3367,D$2:D3367,D3367)*IF(R3367=0,1,2)</f>
        <v>0</v>
      </c>
    </row>
    <row r="3368" spans="1:30" x14ac:dyDescent="0.35">
      <c r="A3368" s="31">
        <f>IF(ISBLANK(B3368),"",COUNTIF(B$2:B3368,B3368))-1</f>
        <v>86</v>
      </c>
      <c r="B3368" s="31">
        <v>13</v>
      </c>
      <c r="C3368" s="10">
        <f>VLOOKUP($A3368,Database!$A:$Y,7,FALSE)</f>
        <v>46206.833333333336</v>
      </c>
      <c r="D3368" s="31" t="str">
        <f>VLOOKUP(Pronostics!$B3368,Setup_MPP!$A:$G,3,FALSE)</f>
        <v>Julien_I</v>
      </c>
      <c r="E3368" s="31" t="str">
        <f>VLOOKUP(Pronostics!$B3368,Setup_MPP!$A:$G,2,FALSE)</f>
        <v>Julien INGE</v>
      </c>
      <c r="F3368" s="31" t="str">
        <f>VLOOKUP($B3368,Setup_MPP!$A:$E,4,FALSE)</f>
        <v>#C1E0EF</v>
      </c>
      <c r="G3368" s="31" t="str">
        <f>VLOOKUP($B3368,Setup_MPP!$A:$E,5,FALSE)</f>
        <v>#4F91B2</v>
      </c>
      <c r="H3368" s="31" t="str">
        <f>IFERROR(IF(AND(A3368&gt;=1,A3368&lt;=104),VLOOKUP($A3368,Location!$A:$J,6,FALSE),IF(A3368=0,"Avant l'ouverture",IF(OR(A3368=105,A3368=106),"Bonus"))),"")</f>
        <v>1/16 Finale</v>
      </c>
      <c r="I3368" s="31" t="str">
        <f>IF(LEFT(H3368,4)="Tour",VLOOKUP(A3368,Database!$A:$C,3,FALSE),"")</f>
        <v/>
      </c>
      <c r="J3368" s="31" t="str">
        <f>VLOOKUP($A3368,Location!$A:$J,7,FALSE)</f>
        <v>TBD</v>
      </c>
      <c r="K3368" s="31" t="str">
        <f>IFERROR(VLOOKUP(J3368,Setup_Team!$B:$C,2,FALSE), "TDB")</f>
        <v>TDB</v>
      </c>
      <c r="L3368" s="31" t="str">
        <f>VLOOKUP($A3368,Location!$A:$J,8,FALSE)</f>
        <v>TBD</v>
      </c>
      <c r="M3368" s="31" t="str">
        <f>IFERROR(VLOOKUP(L3368,Setup_Team!$B:$C,2,FALSE), "TDB")</f>
        <v>TDB</v>
      </c>
      <c r="N3368" s="31" t="str">
        <f>VLOOKUP($A3368,Location!$A:$J,9,FALSE)</f>
        <v>Arlington, Dallas, Texas</v>
      </c>
      <c r="O3368" s="31" t="str">
        <f>VLOOKUP($A3368,Location!$A:$J,10,FALSE)</f>
        <v>AT&amp;T Stadium</v>
      </c>
      <c r="R3368" s="31">
        <v>0</v>
      </c>
      <c r="S3368" s="25">
        <f>VLOOKUP($A3368,Database!$A:$Y,10,FALSE)</f>
        <v>0</v>
      </c>
      <c r="T3368" s="25">
        <f>VLOOKUP($A3368,Database!$A:$Y,11,FALSE)</f>
        <v>0</v>
      </c>
      <c r="U3368" s="25">
        <f>VLOOKUP($A3368,Database!$A:$Y,12,FALSE)</f>
        <v>0</v>
      </c>
      <c r="V3368" s="25" t="str">
        <f>VLOOKUP(A3368,Database!A:M,13,FALSE)</f>
        <v>À venir</v>
      </c>
      <c r="W3368" s="25" t="str">
        <f>VLOOKUP($A3368,Database!$A:$Y,20,FALSE)</f>
        <v/>
      </c>
      <c r="X3368" s="25" t="str">
        <f>VLOOKUP($A3368,Database!$A:$Y,21,FALSE)</f>
        <v/>
      </c>
      <c r="Y3368" s="25" t="str">
        <f ca="1">IF(C3368&lt;NOW(),IF(AND(P3368&gt;Q3368,W3368&gt;X3368),S3368,IF(AND(P3368=Q3368,W3368=X3368),T3368,IF(AND(P3368&lt;Q3368,W3368&lt;X3368),U3368,0))),"")</f>
        <v/>
      </c>
      <c r="Z3368" s="25">
        <f>IF(AND(P3368=W3368,Q3368=X3368),1,0)</f>
        <v>1</v>
      </c>
      <c r="AA3368" s="25" t="str">
        <f>IF(Z3368=0,"",IF(ISBLANK(VLOOKUP(A3368,Database!A:AA,22,FALSE)),"",VLOOKUP(A3368,Database!A:AA,22,FALSE)))</f>
        <v>Exact</v>
      </c>
      <c r="AB3368" s="25">
        <f ca="1">IFERROR(IF(AND(Y3368&lt;&gt;"",OR(V3368="Terminé",V3368="En cours")),VLOOKUP(AA3368,Setup_ScoreExactBonus!A:D,4,FALSE),0),0)</f>
        <v>0</v>
      </c>
      <c r="AC3368" s="31" t="str">
        <f t="shared" ca="1" si="14"/>
        <v/>
      </c>
      <c r="AD3368" s="31">
        <f ca="1">SUMIFS(AC$2:AC3368,D$2:D3368,D3368)*IF(R3368=0,1,2)</f>
        <v>0</v>
      </c>
    </row>
    <row r="3369" spans="1:30" x14ac:dyDescent="0.35">
      <c r="A3369" s="31">
        <f>IF(ISBLANK(B3369),"",COUNTIF(B$2:B3369,B3369))-1</f>
        <v>86</v>
      </c>
      <c r="B3369" s="31">
        <v>14</v>
      </c>
      <c r="C3369" s="10">
        <f>VLOOKUP($A3369,Database!$A:$Y,7,FALSE)</f>
        <v>46206.833333333336</v>
      </c>
      <c r="D3369" s="31" t="str">
        <f>VLOOKUP(Pronostics!$B3369,Setup_MPP!$A:$G,3,FALSE)</f>
        <v>MarieEYT</v>
      </c>
      <c r="E3369" s="31" t="str">
        <f>VLOOKUP(Pronostics!$B3369,Setup_MPP!$A:$G,2,FALSE)</f>
        <v>Marie EXBRAYAT</v>
      </c>
      <c r="F3369" s="31" t="str">
        <f>VLOOKUP($B3369,Setup_MPP!$A:$E,4,FALSE)</f>
        <v>#FFAFD2</v>
      </c>
      <c r="G3369" s="31" t="str">
        <f>VLOOKUP($B3369,Setup_MPP!$A:$E,5,FALSE)</f>
        <v>#F2589B</v>
      </c>
      <c r="H3369" s="31" t="str">
        <f>IFERROR(IF(AND(A3369&gt;=1,A3369&lt;=104),VLOOKUP($A3369,Location!$A:$J,6,FALSE),IF(A3369=0,"Avant l'ouverture",IF(OR(A3369=105,A3369=106),"Bonus"))),"")</f>
        <v>1/16 Finale</v>
      </c>
      <c r="I3369" s="31" t="str">
        <f>IF(LEFT(H3369,4)="Tour",VLOOKUP(A3369,Database!$A:$C,3,FALSE),"")</f>
        <v/>
      </c>
      <c r="J3369" s="31" t="str">
        <f>VLOOKUP($A3369,Location!$A:$J,7,FALSE)</f>
        <v>TBD</v>
      </c>
      <c r="K3369" s="31" t="str">
        <f>IFERROR(VLOOKUP(J3369,Setup_Team!$B:$C,2,FALSE), "TDB")</f>
        <v>TDB</v>
      </c>
      <c r="L3369" s="31" t="str">
        <f>VLOOKUP($A3369,Location!$A:$J,8,FALSE)</f>
        <v>TBD</v>
      </c>
      <c r="M3369" s="31" t="str">
        <f>IFERROR(VLOOKUP(L3369,Setup_Team!$B:$C,2,FALSE), "TDB")</f>
        <v>TDB</v>
      </c>
      <c r="N3369" s="31" t="str">
        <f>VLOOKUP($A3369,Location!$A:$J,9,FALSE)</f>
        <v>Arlington, Dallas, Texas</v>
      </c>
      <c r="O3369" s="31" t="str">
        <f>VLOOKUP($A3369,Location!$A:$J,10,FALSE)</f>
        <v>AT&amp;T Stadium</v>
      </c>
      <c r="R3369" s="31">
        <v>0</v>
      </c>
      <c r="S3369" s="25">
        <f>VLOOKUP($A3369,Database!$A:$Y,10,FALSE)</f>
        <v>0</v>
      </c>
      <c r="T3369" s="25">
        <f>VLOOKUP($A3369,Database!$A:$Y,11,FALSE)</f>
        <v>0</v>
      </c>
      <c r="U3369" s="25">
        <f>VLOOKUP($A3369,Database!$A:$Y,12,FALSE)</f>
        <v>0</v>
      </c>
      <c r="V3369" s="25" t="str">
        <f>VLOOKUP(A3369,Database!A:M,13,FALSE)</f>
        <v>À venir</v>
      </c>
      <c r="W3369" s="25" t="str">
        <f>VLOOKUP($A3369,Database!$A:$Y,20,FALSE)</f>
        <v/>
      </c>
      <c r="X3369" s="25" t="str">
        <f>VLOOKUP($A3369,Database!$A:$Y,21,FALSE)</f>
        <v/>
      </c>
      <c r="Y3369" s="25" t="str">
        <f ca="1">IF(C3369&lt;NOW(),IF(AND(P3369&gt;Q3369,W3369&gt;X3369),S3369,IF(AND(P3369=Q3369,W3369=X3369),T3369,IF(AND(P3369&lt;Q3369,W3369&lt;X3369),U3369,0))),"")</f>
        <v/>
      </c>
      <c r="Z3369" s="25">
        <f>IF(AND(P3369=W3369,Q3369=X3369),1,0)</f>
        <v>1</v>
      </c>
      <c r="AA3369" s="25" t="str">
        <f>IF(Z3369=0,"",IF(ISBLANK(VLOOKUP(A3369,Database!A:AA,22,FALSE)),"",VLOOKUP(A3369,Database!A:AA,22,FALSE)))</f>
        <v>Exact</v>
      </c>
      <c r="AB3369" s="25">
        <f ca="1">IFERROR(IF(AND(Y3369&lt;&gt;"",OR(V3369="Terminé",V3369="En cours")),VLOOKUP(AA3369,Setup_ScoreExactBonus!A:D,4,FALSE),0),0)</f>
        <v>0</v>
      </c>
      <c r="AC3369" s="31" t="str">
        <f t="shared" ca="1" si="14"/>
        <v/>
      </c>
      <c r="AD3369" s="31">
        <f ca="1">SUMIFS(AC$2:AC3369,D$2:D3369,D3369)*IF(R3369=0,1,2)</f>
        <v>0</v>
      </c>
    </row>
    <row r="3370" spans="1:30" x14ac:dyDescent="0.35">
      <c r="A3370" s="31">
        <f>IF(ISBLANK(B3370),"",COUNTIF(B$2:B3370,B3370))-1</f>
        <v>86</v>
      </c>
      <c r="B3370" s="31">
        <v>15</v>
      </c>
      <c r="C3370" s="10">
        <f>VLOOKUP($A3370,Database!$A:$Y,7,FALSE)</f>
        <v>46206.833333333336</v>
      </c>
      <c r="D3370" s="31" t="str">
        <f>VLOOKUP(Pronostics!$B3370,Setup_MPP!$A:$G,3,FALSE)</f>
        <v>Amine#8UL9R</v>
      </c>
      <c r="E3370" s="31" t="str">
        <f>VLOOKUP(Pronostics!$B3370,Setup_MPP!$A:$G,2,FALSE)</f>
        <v>Amine ZARROUKI</v>
      </c>
      <c r="F3370" s="31" t="str">
        <f>VLOOKUP($B3370,Setup_MPP!$A:$E,4,FALSE)</f>
        <v>#FF9898</v>
      </c>
      <c r="G3370" s="31" t="str">
        <f>VLOOKUP($B3370,Setup_MPP!$A:$E,5,FALSE)</f>
        <v>#FF5D5D</v>
      </c>
      <c r="H3370" s="31" t="str">
        <f>IFERROR(IF(AND(A3370&gt;=1,A3370&lt;=104),VLOOKUP($A3370,Location!$A:$J,6,FALSE),IF(A3370=0,"Avant l'ouverture",IF(OR(A3370=105,A3370=106),"Bonus"))),"")</f>
        <v>1/16 Finale</v>
      </c>
      <c r="I3370" s="31" t="str">
        <f>IF(LEFT(H3370,4)="Tour",VLOOKUP(A3370,Database!$A:$C,3,FALSE),"")</f>
        <v/>
      </c>
      <c r="J3370" s="31" t="str">
        <f>VLOOKUP($A3370,Location!$A:$J,7,FALSE)</f>
        <v>TBD</v>
      </c>
      <c r="K3370" s="31" t="str">
        <f>IFERROR(VLOOKUP(J3370,Setup_Team!$B:$C,2,FALSE), "TDB")</f>
        <v>TDB</v>
      </c>
      <c r="L3370" s="31" t="str">
        <f>VLOOKUP($A3370,Location!$A:$J,8,FALSE)</f>
        <v>TBD</v>
      </c>
      <c r="M3370" s="31" t="str">
        <f>IFERROR(VLOOKUP(L3370,Setup_Team!$B:$C,2,FALSE), "TDB")</f>
        <v>TDB</v>
      </c>
      <c r="N3370" s="31" t="str">
        <f>VLOOKUP($A3370,Location!$A:$J,9,FALSE)</f>
        <v>Arlington, Dallas, Texas</v>
      </c>
      <c r="O3370" s="31" t="str">
        <f>VLOOKUP($A3370,Location!$A:$J,10,FALSE)</f>
        <v>AT&amp;T Stadium</v>
      </c>
      <c r="R3370" s="31">
        <v>0</v>
      </c>
      <c r="S3370" s="25">
        <f>VLOOKUP($A3370,Database!$A:$Y,10,FALSE)</f>
        <v>0</v>
      </c>
      <c r="T3370" s="25">
        <f>VLOOKUP($A3370,Database!$A:$Y,11,FALSE)</f>
        <v>0</v>
      </c>
      <c r="U3370" s="25">
        <f>VLOOKUP($A3370,Database!$A:$Y,12,FALSE)</f>
        <v>0</v>
      </c>
      <c r="V3370" s="25" t="str">
        <f>VLOOKUP(A3370,Database!A:M,13,FALSE)</f>
        <v>À venir</v>
      </c>
      <c r="W3370" s="25" t="str">
        <f>VLOOKUP($A3370,Database!$A:$Y,20,FALSE)</f>
        <v/>
      </c>
      <c r="X3370" s="25" t="str">
        <f>VLOOKUP($A3370,Database!$A:$Y,21,FALSE)</f>
        <v/>
      </c>
      <c r="Y3370" s="25" t="str">
        <f ca="1">IF(C3370&lt;NOW(),IF(AND(P3370&gt;Q3370,W3370&gt;X3370),S3370,IF(AND(P3370=Q3370,W3370=X3370),T3370,IF(AND(P3370&lt;Q3370,W3370&lt;X3370),U3370,0))),"")</f>
        <v/>
      </c>
      <c r="Z3370" s="25">
        <f>IF(AND(P3370=W3370,Q3370=X3370),1,0)</f>
        <v>1</v>
      </c>
      <c r="AA3370" s="25" t="str">
        <f>IF(Z3370=0,"",IF(ISBLANK(VLOOKUP(A3370,Database!A:AA,22,FALSE)),"",VLOOKUP(A3370,Database!A:AA,22,FALSE)))</f>
        <v>Exact</v>
      </c>
      <c r="AB3370" s="25">
        <f ca="1">IFERROR(IF(AND(Y3370&lt;&gt;"",OR(V3370="Terminé",V3370="En cours")),VLOOKUP(AA3370,Setup_ScoreExactBonus!A:D,4,FALSE),0),0)</f>
        <v>0</v>
      </c>
      <c r="AC3370" s="31" t="str">
        <f t="shared" ca="1" si="14"/>
        <v/>
      </c>
      <c r="AD3370" s="31">
        <f ca="1">SUMIFS(AC$2:AC3370,D$2:D3370,D3370)*IF(R3370=0,1,2)</f>
        <v>0</v>
      </c>
    </row>
    <row r="3371" spans="1:30" x14ac:dyDescent="0.35">
      <c r="A3371" s="31">
        <f>IF(ISBLANK(B3371),"",COUNTIF(B$2:B3371,B3371))-1</f>
        <v>86</v>
      </c>
      <c r="B3371" s="31">
        <v>16</v>
      </c>
      <c r="C3371" s="10">
        <f>VLOOKUP($A3371,Database!$A:$Y,7,FALSE)</f>
        <v>46206.833333333336</v>
      </c>
      <c r="D3371" s="31" t="str">
        <f>VLOOKUP(Pronostics!$B3371,Setup_MPP!$A:$G,3,FALSE)</f>
        <v>Laura#8V93E</v>
      </c>
      <c r="E3371" s="31" t="str">
        <f>VLOOKUP(Pronostics!$B3371,Setup_MPP!$A:$G,2,FALSE)</f>
        <v>Laura GIULIANO</v>
      </c>
      <c r="F3371" s="31" t="str">
        <f>VLOOKUP($B3371,Setup_MPP!$A:$E,4,FALSE)</f>
        <v>#86A4FE</v>
      </c>
      <c r="G3371" s="31" t="str">
        <f>VLOOKUP($B3371,Setup_MPP!$A:$E,5,FALSE)</f>
        <v>#3769FF</v>
      </c>
      <c r="H3371" s="31" t="str">
        <f>IFERROR(IF(AND(A3371&gt;=1,A3371&lt;=104),VLOOKUP($A3371,Location!$A:$J,6,FALSE),IF(A3371=0,"Avant l'ouverture",IF(OR(A3371=105,A3371=106),"Bonus"))),"")</f>
        <v>1/16 Finale</v>
      </c>
      <c r="I3371" s="31" t="str">
        <f>IF(LEFT(H3371,4)="Tour",VLOOKUP(A3371,Database!$A:$C,3,FALSE),"")</f>
        <v/>
      </c>
      <c r="J3371" s="31" t="str">
        <f>VLOOKUP($A3371,Location!$A:$J,7,FALSE)</f>
        <v>TBD</v>
      </c>
      <c r="K3371" s="31" t="str">
        <f>IFERROR(VLOOKUP(J3371,Setup_Team!$B:$C,2,FALSE), "TDB")</f>
        <v>TDB</v>
      </c>
      <c r="L3371" s="31" t="str">
        <f>VLOOKUP($A3371,Location!$A:$J,8,FALSE)</f>
        <v>TBD</v>
      </c>
      <c r="M3371" s="31" t="str">
        <f>IFERROR(VLOOKUP(L3371,Setup_Team!$B:$C,2,FALSE), "TDB")</f>
        <v>TDB</v>
      </c>
      <c r="N3371" s="31" t="str">
        <f>VLOOKUP($A3371,Location!$A:$J,9,FALSE)</f>
        <v>Arlington, Dallas, Texas</v>
      </c>
      <c r="O3371" s="31" t="str">
        <f>VLOOKUP($A3371,Location!$A:$J,10,FALSE)</f>
        <v>AT&amp;T Stadium</v>
      </c>
      <c r="R3371" s="31">
        <v>0</v>
      </c>
      <c r="S3371" s="25">
        <f>VLOOKUP($A3371,Database!$A:$Y,10,FALSE)</f>
        <v>0</v>
      </c>
      <c r="T3371" s="25">
        <f>VLOOKUP($A3371,Database!$A:$Y,11,FALSE)</f>
        <v>0</v>
      </c>
      <c r="U3371" s="25">
        <f>VLOOKUP($A3371,Database!$A:$Y,12,FALSE)</f>
        <v>0</v>
      </c>
      <c r="V3371" s="25" t="str">
        <f>VLOOKUP(A3371,Database!A:M,13,FALSE)</f>
        <v>À venir</v>
      </c>
      <c r="W3371" s="25" t="str">
        <f>VLOOKUP($A3371,Database!$A:$Y,20,FALSE)</f>
        <v/>
      </c>
      <c r="X3371" s="25" t="str">
        <f>VLOOKUP($A3371,Database!$A:$Y,21,FALSE)</f>
        <v/>
      </c>
      <c r="Y3371" s="25" t="str">
        <f ca="1">IF(C3371&lt;NOW(),IF(AND(P3371&gt;Q3371,W3371&gt;X3371),S3371,IF(AND(P3371=Q3371,W3371=X3371),T3371,IF(AND(P3371&lt;Q3371,W3371&lt;X3371),U3371,0))),"")</f>
        <v/>
      </c>
      <c r="Z3371" s="25">
        <f>IF(AND(P3371=W3371,Q3371=X3371),1,0)</f>
        <v>1</v>
      </c>
      <c r="AA3371" s="25" t="str">
        <f>IF(Z3371=0,"",IF(ISBLANK(VLOOKUP(A3371,Database!A:AA,22,FALSE)),"",VLOOKUP(A3371,Database!A:AA,22,FALSE)))</f>
        <v>Exact</v>
      </c>
      <c r="AB3371" s="25">
        <f ca="1">IFERROR(IF(AND(Y3371&lt;&gt;"",OR(V3371="Terminé",V3371="En cours")),VLOOKUP(AA3371,Setup_ScoreExactBonus!A:D,4,FALSE),0),0)</f>
        <v>0</v>
      </c>
      <c r="AC3371" s="31" t="str">
        <f t="shared" ca="1" si="14"/>
        <v/>
      </c>
      <c r="AD3371" s="31">
        <f ca="1">SUMIFS(AC$2:AC3371,D$2:D3371,D3371)*IF(R3371=0,1,2)</f>
        <v>0</v>
      </c>
    </row>
    <row r="3372" spans="1:30" x14ac:dyDescent="0.35">
      <c r="A3372" s="31">
        <f>IF(ISBLANK(B3372),"",COUNTIF(B$2:B3372,B3372))-1</f>
        <v>86</v>
      </c>
      <c r="B3372" s="31">
        <v>17</v>
      </c>
      <c r="C3372" s="10">
        <f>VLOOKUP($A3372,Database!$A:$Y,7,FALSE)</f>
        <v>46206.833333333336</v>
      </c>
      <c r="D3372" s="31" t="str">
        <f>VLOOKUP(Pronostics!$B3372,Setup_MPP!$A:$G,3,FALSE)</f>
        <v>Joueur17</v>
      </c>
      <c r="E3372" s="31" t="str">
        <f>VLOOKUP(Pronostics!$B3372,Setup_MPP!$A:$G,2,FALSE)</f>
        <v>Joueur17</v>
      </c>
      <c r="F3372" s="31" t="str">
        <f>VLOOKUP($B3372,Setup_MPP!$A:$E,4,FALSE)</f>
        <v>#FFB0B0</v>
      </c>
      <c r="G3372" s="31" t="str">
        <f>VLOOKUP($B3372,Setup_MPP!$A:$E,5,FALSE)</f>
        <v>#F25757</v>
      </c>
      <c r="H3372" s="31" t="str">
        <f>IFERROR(IF(AND(A3372&gt;=1,A3372&lt;=104),VLOOKUP($A3372,Location!$A:$J,6,FALSE),IF(A3372=0,"Avant l'ouverture",IF(OR(A3372=105,A3372=106),"Bonus"))),"")</f>
        <v>1/16 Finale</v>
      </c>
      <c r="I3372" s="31" t="str">
        <f>IF(LEFT(H3372,4)="Tour",VLOOKUP(A3372,Database!$A:$C,3,FALSE),"")</f>
        <v/>
      </c>
      <c r="J3372" s="31" t="str">
        <f>VLOOKUP($A3372,Location!$A:$J,7,FALSE)</f>
        <v>TBD</v>
      </c>
      <c r="K3372" s="31" t="str">
        <f>IFERROR(VLOOKUP(J3372,Setup_Team!$B:$C,2,FALSE), "TDB")</f>
        <v>TDB</v>
      </c>
      <c r="L3372" s="31" t="str">
        <f>VLOOKUP($A3372,Location!$A:$J,8,FALSE)</f>
        <v>TBD</v>
      </c>
      <c r="M3372" s="31" t="str">
        <f>IFERROR(VLOOKUP(L3372,Setup_Team!$B:$C,2,FALSE), "TDB")</f>
        <v>TDB</v>
      </c>
      <c r="N3372" s="31" t="str">
        <f>VLOOKUP($A3372,Location!$A:$J,9,FALSE)</f>
        <v>Arlington, Dallas, Texas</v>
      </c>
      <c r="O3372" s="31" t="str">
        <f>VLOOKUP($A3372,Location!$A:$J,10,FALSE)</f>
        <v>AT&amp;T Stadium</v>
      </c>
      <c r="R3372" s="31">
        <v>0</v>
      </c>
      <c r="S3372" s="25">
        <f>VLOOKUP($A3372,Database!$A:$Y,10,FALSE)</f>
        <v>0</v>
      </c>
      <c r="T3372" s="25">
        <f>VLOOKUP($A3372,Database!$A:$Y,11,FALSE)</f>
        <v>0</v>
      </c>
      <c r="U3372" s="25">
        <f>VLOOKUP($A3372,Database!$A:$Y,12,FALSE)</f>
        <v>0</v>
      </c>
      <c r="V3372" s="25" t="str">
        <f>VLOOKUP(A3372,Database!A:M,13,FALSE)</f>
        <v>À venir</v>
      </c>
      <c r="W3372" s="25" t="str">
        <f>VLOOKUP($A3372,Database!$A:$Y,20,FALSE)</f>
        <v/>
      </c>
      <c r="X3372" s="25" t="str">
        <f>VLOOKUP($A3372,Database!$A:$Y,21,FALSE)</f>
        <v/>
      </c>
      <c r="Y3372" s="25" t="str">
        <f ca="1">IF(C3372&lt;NOW(),IF(AND(P3372&gt;Q3372,W3372&gt;X3372),S3372,IF(AND(P3372=Q3372,W3372=X3372),T3372,IF(AND(P3372&lt;Q3372,W3372&lt;X3372),U3372,0))),"")</f>
        <v/>
      </c>
      <c r="Z3372" s="25">
        <f>IF(AND(P3372=W3372,Q3372=X3372),1,0)</f>
        <v>1</v>
      </c>
      <c r="AA3372" s="25" t="str">
        <f>IF(Z3372=0,"",IF(ISBLANK(VLOOKUP(A3372,Database!A:AA,22,FALSE)),"",VLOOKUP(A3372,Database!A:AA,22,FALSE)))</f>
        <v>Exact</v>
      </c>
      <c r="AB3372" s="25">
        <f ca="1">IFERROR(IF(AND(Y3372&lt;&gt;"",OR(V3372="Terminé",V3372="En cours")),VLOOKUP(AA3372,Setup_ScoreExactBonus!A:D,4,FALSE),0),0)</f>
        <v>0</v>
      </c>
      <c r="AC3372" s="31" t="str">
        <f t="shared" ca="1" si="14"/>
        <v/>
      </c>
      <c r="AD3372" s="31">
        <f ca="1">SUMIFS(AC$2:AC3372,D$2:D3372,D3372)*IF(R3372=0,1,2)</f>
        <v>0</v>
      </c>
    </row>
    <row r="3373" spans="1:30" x14ac:dyDescent="0.35">
      <c r="A3373" s="31">
        <f>IF(ISBLANK(B3373),"",COUNTIF(B$2:B3373,B3373))-1</f>
        <v>86</v>
      </c>
      <c r="B3373" s="31">
        <v>18</v>
      </c>
      <c r="C3373" s="10">
        <f>VLOOKUP($A3373,Database!$A:$Y,7,FALSE)</f>
        <v>46206.833333333336</v>
      </c>
      <c r="D3373" s="31" t="str">
        <f>VLOOKUP(Pronostics!$B3373,Setup_MPP!$A:$G,3,FALSE)</f>
        <v>Joueur18</v>
      </c>
      <c r="E3373" s="31" t="str">
        <f>VLOOKUP(Pronostics!$B3373,Setup_MPP!$A:$G,2,FALSE)</f>
        <v>Joueur18</v>
      </c>
      <c r="F3373" s="31" t="str">
        <f>VLOOKUP($B3373,Setup_MPP!$A:$E,4,FALSE)</f>
        <v>#FFC9B0</v>
      </c>
      <c r="G3373" s="31" t="str">
        <f>VLOOKUP($B3373,Setup_MPP!$A:$E,5,FALSE)</f>
        <v>#F28D57</v>
      </c>
      <c r="H3373" s="31" t="str">
        <f>IFERROR(IF(AND(A3373&gt;=1,A3373&lt;=104),VLOOKUP($A3373,Location!$A:$J,6,FALSE),IF(A3373=0,"Avant l'ouverture",IF(OR(A3373=105,A3373=106),"Bonus"))),"")</f>
        <v>1/16 Finale</v>
      </c>
      <c r="I3373" s="31" t="str">
        <f>IF(LEFT(H3373,4)="Tour",VLOOKUP(A3373,Database!$A:$C,3,FALSE),"")</f>
        <v/>
      </c>
      <c r="J3373" s="31" t="str">
        <f>VLOOKUP($A3373,Location!$A:$J,7,FALSE)</f>
        <v>TBD</v>
      </c>
      <c r="K3373" s="31" t="str">
        <f>IFERROR(VLOOKUP(J3373,Setup_Team!$B:$C,2,FALSE), "TDB")</f>
        <v>TDB</v>
      </c>
      <c r="L3373" s="31" t="str">
        <f>VLOOKUP($A3373,Location!$A:$J,8,FALSE)</f>
        <v>TBD</v>
      </c>
      <c r="M3373" s="31" t="str">
        <f>IFERROR(VLOOKUP(L3373,Setup_Team!$B:$C,2,FALSE), "TDB")</f>
        <v>TDB</v>
      </c>
      <c r="N3373" s="31" t="str">
        <f>VLOOKUP($A3373,Location!$A:$J,9,FALSE)</f>
        <v>Arlington, Dallas, Texas</v>
      </c>
      <c r="O3373" s="31" t="str">
        <f>VLOOKUP($A3373,Location!$A:$J,10,FALSE)</f>
        <v>AT&amp;T Stadium</v>
      </c>
      <c r="R3373" s="31">
        <v>0</v>
      </c>
      <c r="S3373" s="25">
        <f>VLOOKUP($A3373,Database!$A:$Y,10,FALSE)</f>
        <v>0</v>
      </c>
      <c r="T3373" s="25">
        <f>VLOOKUP($A3373,Database!$A:$Y,11,FALSE)</f>
        <v>0</v>
      </c>
      <c r="U3373" s="25">
        <f>VLOOKUP($A3373,Database!$A:$Y,12,FALSE)</f>
        <v>0</v>
      </c>
      <c r="V3373" s="25" t="str">
        <f>VLOOKUP(A3373,Database!A:M,13,FALSE)</f>
        <v>À venir</v>
      </c>
      <c r="W3373" s="25" t="str">
        <f>VLOOKUP($A3373,Database!$A:$Y,20,FALSE)</f>
        <v/>
      </c>
      <c r="X3373" s="25" t="str">
        <f>VLOOKUP($A3373,Database!$A:$Y,21,FALSE)</f>
        <v/>
      </c>
      <c r="Y3373" s="25" t="str">
        <f ca="1">IF(C3373&lt;NOW(),IF(AND(P3373&gt;Q3373,W3373&gt;X3373),S3373,IF(AND(P3373=Q3373,W3373=X3373),T3373,IF(AND(P3373&lt;Q3373,W3373&lt;X3373),U3373,0))),"")</f>
        <v/>
      </c>
      <c r="Z3373" s="25">
        <f>IF(AND(P3373=W3373,Q3373=X3373),1,0)</f>
        <v>1</v>
      </c>
      <c r="AA3373" s="25" t="str">
        <f>IF(Z3373=0,"",IF(ISBLANK(VLOOKUP(A3373,Database!A:AA,22,FALSE)),"",VLOOKUP(A3373,Database!A:AA,22,FALSE)))</f>
        <v>Exact</v>
      </c>
      <c r="AB3373" s="25">
        <f ca="1">IFERROR(IF(AND(Y3373&lt;&gt;"",OR(V3373="Terminé",V3373="En cours")),VLOOKUP(AA3373,Setup_ScoreExactBonus!A:D,4,FALSE),0),0)</f>
        <v>0</v>
      </c>
      <c r="AC3373" s="31" t="str">
        <f t="shared" ca="1" si="14"/>
        <v/>
      </c>
      <c r="AD3373" s="31">
        <f ca="1">SUMIFS(AC$2:AC3373,D$2:D3373,D3373)*IF(R3373=0,1,2)</f>
        <v>0</v>
      </c>
    </row>
    <row r="3374" spans="1:30" x14ac:dyDescent="0.35">
      <c r="A3374" s="31">
        <f>IF(ISBLANK(B3374),"",COUNTIF(B$2:B3374,B3374))-1</f>
        <v>86</v>
      </c>
      <c r="B3374" s="31">
        <v>19</v>
      </c>
      <c r="C3374" s="10">
        <f>VLOOKUP($A3374,Database!$A:$Y,7,FALSE)</f>
        <v>46206.833333333336</v>
      </c>
      <c r="D3374" s="31" t="str">
        <f>VLOOKUP(Pronostics!$B3374,Setup_MPP!$A:$G,3,FALSE)</f>
        <v>Joueur19</v>
      </c>
      <c r="E3374" s="31" t="str">
        <f>VLOOKUP(Pronostics!$B3374,Setup_MPP!$A:$G,2,FALSE)</f>
        <v>Joueur19</v>
      </c>
      <c r="F3374" s="31" t="str">
        <f>VLOOKUP($B3374,Setup_MPP!$A:$E,4,FALSE)</f>
        <v>#D5D5D5</v>
      </c>
      <c r="G3374" s="31" t="str">
        <f>VLOOKUP($B3374,Setup_MPP!$A:$E,5,FALSE)</f>
        <v>#727272</v>
      </c>
      <c r="H3374" s="31" t="str">
        <f>IFERROR(IF(AND(A3374&gt;=1,A3374&lt;=104),VLOOKUP($A3374,Location!$A:$J,6,FALSE),IF(A3374=0,"Avant l'ouverture",IF(OR(A3374=105,A3374=106),"Bonus"))),"")</f>
        <v>1/16 Finale</v>
      </c>
      <c r="I3374" s="31" t="str">
        <f>IF(LEFT(H3374,4)="Tour",VLOOKUP(A3374,Database!$A:$C,3,FALSE),"")</f>
        <v/>
      </c>
      <c r="J3374" s="31" t="str">
        <f>VLOOKUP($A3374,Location!$A:$J,7,FALSE)</f>
        <v>TBD</v>
      </c>
      <c r="K3374" s="31" t="str">
        <f>IFERROR(VLOOKUP(J3374,Setup_Team!$B:$C,2,FALSE), "TDB")</f>
        <v>TDB</v>
      </c>
      <c r="L3374" s="31" t="str">
        <f>VLOOKUP($A3374,Location!$A:$J,8,FALSE)</f>
        <v>TBD</v>
      </c>
      <c r="M3374" s="31" t="str">
        <f>IFERROR(VLOOKUP(L3374,Setup_Team!$B:$C,2,FALSE), "TDB")</f>
        <v>TDB</v>
      </c>
      <c r="N3374" s="31" t="str">
        <f>VLOOKUP($A3374,Location!$A:$J,9,FALSE)</f>
        <v>Arlington, Dallas, Texas</v>
      </c>
      <c r="O3374" s="31" t="str">
        <f>VLOOKUP($A3374,Location!$A:$J,10,FALSE)</f>
        <v>AT&amp;T Stadium</v>
      </c>
      <c r="R3374" s="31">
        <v>0</v>
      </c>
      <c r="S3374" s="25">
        <f>VLOOKUP($A3374,Database!$A:$Y,10,FALSE)</f>
        <v>0</v>
      </c>
      <c r="T3374" s="25">
        <f>VLOOKUP($A3374,Database!$A:$Y,11,FALSE)</f>
        <v>0</v>
      </c>
      <c r="U3374" s="25">
        <f>VLOOKUP($A3374,Database!$A:$Y,12,FALSE)</f>
        <v>0</v>
      </c>
      <c r="V3374" s="25" t="str">
        <f>VLOOKUP(A3374,Database!A:M,13,FALSE)</f>
        <v>À venir</v>
      </c>
      <c r="W3374" s="25" t="str">
        <f>VLOOKUP($A3374,Database!$A:$Y,20,FALSE)</f>
        <v/>
      </c>
      <c r="X3374" s="25" t="str">
        <f>VLOOKUP($A3374,Database!$A:$Y,21,FALSE)</f>
        <v/>
      </c>
      <c r="Y3374" s="25" t="str">
        <f ca="1">IF(C3374&lt;NOW(),IF(AND(P3374&gt;Q3374,W3374&gt;X3374),S3374,IF(AND(P3374=Q3374,W3374=X3374),T3374,IF(AND(P3374&lt;Q3374,W3374&lt;X3374),U3374,0))),"")</f>
        <v/>
      </c>
      <c r="Z3374" s="25">
        <f>IF(AND(P3374=W3374,Q3374=X3374),1,0)</f>
        <v>1</v>
      </c>
      <c r="AA3374" s="25" t="str">
        <f>IF(Z3374=0,"",IF(ISBLANK(VLOOKUP(A3374,Database!A:AA,22,FALSE)),"",VLOOKUP(A3374,Database!A:AA,22,FALSE)))</f>
        <v>Exact</v>
      </c>
      <c r="AB3374" s="25">
        <f ca="1">IFERROR(IF(AND(Y3374&lt;&gt;"",OR(V3374="Terminé",V3374="En cours")),VLOOKUP(AA3374,Setup_ScoreExactBonus!A:D,4,FALSE),0),0)</f>
        <v>0</v>
      </c>
      <c r="AC3374" s="31" t="str">
        <f t="shared" ca="1" si="14"/>
        <v/>
      </c>
      <c r="AD3374" s="31">
        <f ca="1">SUMIFS(AC$2:AC3374,D$2:D3374,D3374)*IF(R3374=0,1,2)</f>
        <v>0</v>
      </c>
    </row>
    <row r="3375" spans="1:30" x14ac:dyDescent="0.35">
      <c r="A3375" s="31">
        <f>IF(ISBLANK(B3375),"",COUNTIF(B$2:B3375,B3375))-1</f>
        <v>86</v>
      </c>
      <c r="B3375" s="31">
        <v>20</v>
      </c>
      <c r="C3375" s="10">
        <f>VLOOKUP($A3375,Database!$A:$Y,7,FALSE)</f>
        <v>46206.833333333336</v>
      </c>
      <c r="D3375" s="31" t="str">
        <f>VLOOKUP(Pronostics!$B3375,Setup_MPP!$A:$G,3,FALSE)</f>
        <v>Joueur20</v>
      </c>
      <c r="E3375" s="31" t="str">
        <f>VLOOKUP(Pronostics!$B3375,Setup_MPP!$A:$G,2,FALSE)</f>
        <v>Joueur20</v>
      </c>
      <c r="F3375" s="31" t="str">
        <f>VLOOKUP($B3375,Setup_MPP!$A:$E,4,FALSE)</f>
        <v>#D5D5D5</v>
      </c>
      <c r="G3375" s="31" t="str">
        <f>VLOOKUP($B3375,Setup_MPP!$A:$E,5,FALSE)</f>
        <v>#727272</v>
      </c>
      <c r="H3375" s="31" t="str">
        <f>IFERROR(IF(AND(A3375&gt;=1,A3375&lt;=104),VLOOKUP($A3375,Location!$A:$J,6,FALSE),IF(A3375=0,"Avant l'ouverture",IF(OR(A3375=105,A3375=106),"Bonus"))),"")</f>
        <v>1/16 Finale</v>
      </c>
      <c r="I3375" s="31" t="str">
        <f>IF(LEFT(H3375,4)="Tour",VLOOKUP(A3375,Database!$A:$C,3,FALSE),"")</f>
        <v/>
      </c>
      <c r="J3375" s="31" t="str">
        <f>VLOOKUP($A3375,Location!$A:$J,7,FALSE)</f>
        <v>TBD</v>
      </c>
      <c r="K3375" s="31" t="str">
        <f>IFERROR(VLOOKUP(J3375,Setup_Team!$B:$C,2,FALSE), "TDB")</f>
        <v>TDB</v>
      </c>
      <c r="L3375" s="31" t="str">
        <f>VLOOKUP($A3375,Location!$A:$J,8,FALSE)</f>
        <v>TBD</v>
      </c>
      <c r="M3375" s="31" t="str">
        <f>IFERROR(VLOOKUP(L3375,Setup_Team!$B:$C,2,FALSE), "TDB")</f>
        <v>TDB</v>
      </c>
      <c r="N3375" s="31" t="str">
        <f>VLOOKUP($A3375,Location!$A:$J,9,FALSE)</f>
        <v>Arlington, Dallas, Texas</v>
      </c>
      <c r="O3375" s="31" t="str">
        <f>VLOOKUP($A3375,Location!$A:$J,10,FALSE)</f>
        <v>AT&amp;T Stadium</v>
      </c>
      <c r="R3375" s="31">
        <v>0</v>
      </c>
      <c r="S3375" s="25">
        <f>VLOOKUP($A3375,Database!$A:$Y,10,FALSE)</f>
        <v>0</v>
      </c>
      <c r="T3375" s="25">
        <f>VLOOKUP($A3375,Database!$A:$Y,11,FALSE)</f>
        <v>0</v>
      </c>
      <c r="U3375" s="25">
        <f>VLOOKUP($A3375,Database!$A:$Y,12,FALSE)</f>
        <v>0</v>
      </c>
      <c r="V3375" s="25" t="str">
        <f>VLOOKUP(A3375,Database!A:M,13,FALSE)</f>
        <v>À venir</v>
      </c>
      <c r="W3375" s="25" t="str">
        <f>VLOOKUP($A3375,Database!$A:$Y,20,FALSE)</f>
        <v/>
      </c>
      <c r="X3375" s="25" t="str">
        <f>VLOOKUP($A3375,Database!$A:$Y,21,FALSE)</f>
        <v/>
      </c>
      <c r="Y3375" s="25" t="str">
        <f ca="1">IF(C3375&lt;NOW(),IF(AND(P3375&gt;Q3375,W3375&gt;X3375),S3375,IF(AND(P3375=Q3375,W3375=X3375),T3375,IF(AND(P3375&lt;Q3375,W3375&lt;X3375),U3375,0))),"")</f>
        <v/>
      </c>
      <c r="Z3375" s="25">
        <f>IF(AND(P3375=W3375,Q3375=X3375),1,0)</f>
        <v>1</v>
      </c>
      <c r="AA3375" s="25" t="str">
        <f>IF(Z3375=0,"",IF(ISBLANK(VLOOKUP(A3375,Database!A:AA,22,FALSE)),"",VLOOKUP(A3375,Database!A:AA,22,FALSE)))</f>
        <v>Exact</v>
      </c>
      <c r="AB3375" s="25">
        <f ca="1">IFERROR(IF(AND(Y3375&lt;&gt;"",OR(V3375="Terminé",V3375="En cours")),VLOOKUP(AA3375,Setup_ScoreExactBonus!A:D,4,FALSE),0),0)</f>
        <v>0</v>
      </c>
      <c r="AC3375" s="31" t="str">
        <f t="shared" ca="1" si="14"/>
        <v/>
      </c>
      <c r="AD3375" s="31">
        <f ca="1">SUMIFS(AC$2:AC3375,D$2:D3375,D3375)*IF(R3375=0,1,2)</f>
        <v>0</v>
      </c>
    </row>
    <row r="3376" spans="1:30" x14ac:dyDescent="0.35">
      <c r="A3376" s="31">
        <f>IF(ISBLANK(B3376),"",COUNTIF(B$2:B3376,B3376))-1</f>
        <v>86</v>
      </c>
      <c r="B3376" s="31">
        <v>21</v>
      </c>
      <c r="C3376" s="10">
        <f>VLOOKUP($A3376,Database!$A:$Y,7,FALSE)</f>
        <v>46206.833333333336</v>
      </c>
      <c r="D3376" s="31" t="str">
        <f>VLOOKUP(Pronostics!$B3376,Setup_MPP!$A:$G,3,FALSE)</f>
        <v>Joueur21</v>
      </c>
      <c r="E3376" s="31" t="str">
        <f>VLOOKUP(Pronostics!$B3376,Setup_MPP!$A:$G,2,FALSE)</f>
        <v>Joueur21</v>
      </c>
      <c r="F3376" s="31" t="str">
        <f>VLOOKUP($B3376,Setup_MPP!$A:$E,4,FALSE)</f>
        <v>#D5D5D5</v>
      </c>
      <c r="G3376" s="31" t="str">
        <f>VLOOKUP($B3376,Setup_MPP!$A:$E,5,FALSE)</f>
        <v>#727272</v>
      </c>
      <c r="H3376" s="31" t="str">
        <f>IFERROR(IF(AND(A3376&gt;=1,A3376&lt;=104),VLOOKUP($A3376,Location!$A:$J,6,FALSE),IF(A3376=0,"Avant l'ouverture",IF(OR(A3376=105,A3376=106),"Bonus"))),"")</f>
        <v>1/16 Finale</v>
      </c>
      <c r="I3376" s="31" t="str">
        <f>IF(LEFT(H3376,4)="Tour",VLOOKUP(A3376,Database!$A:$C,3,FALSE),"")</f>
        <v/>
      </c>
      <c r="J3376" s="31" t="str">
        <f>VLOOKUP($A3376,Location!$A:$J,7,FALSE)</f>
        <v>TBD</v>
      </c>
      <c r="K3376" s="31" t="str">
        <f>IFERROR(VLOOKUP(J3376,Setup_Team!$B:$C,2,FALSE), "TDB")</f>
        <v>TDB</v>
      </c>
      <c r="L3376" s="31" t="str">
        <f>VLOOKUP($A3376,Location!$A:$J,8,FALSE)</f>
        <v>TBD</v>
      </c>
      <c r="M3376" s="31" t="str">
        <f>IFERROR(VLOOKUP(L3376,Setup_Team!$B:$C,2,FALSE), "TDB")</f>
        <v>TDB</v>
      </c>
      <c r="N3376" s="31" t="str">
        <f>VLOOKUP($A3376,Location!$A:$J,9,FALSE)</f>
        <v>Arlington, Dallas, Texas</v>
      </c>
      <c r="O3376" s="31" t="str">
        <f>VLOOKUP($A3376,Location!$A:$J,10,FALSE)</f>
        <v>AT&amp;T Stadium</v>
      </c>
      <c r="R3376" s="31">
        <v>0</v>
      </c>
      <c r="S3376" s="25">
        <f>VLOOKUP($A3376,Database!$A:$Y,10,FALSE)</f>
        <v>0</v>
      </c>
      <c r="T3376" s="25">
        <f>VLOOKUP($A3376,Database!$A:$Y,11,FALSE)</f>
        <v>0</v>
      </c>
      <c r="U3376" s="25">
        <f>VLOOKUP($A3376,Database!$A:$Y,12,FALSE)</f>
        <v>0</v>
      </c>
      <c r="V3376" s="25" t="str">
        <f>VLOOKUP(A3376,Database!A:M,13,FALSE)</f>
        <v>À venir</v>
      </c>
      <c r="W3376" s="25" t="str">
        <f>VLOOKUP($A3376,Database!$A:$Y,20,FALSE)</f>
        <v/>
      </c>
      <c r="X3376" s="25" t="str">
        <f>VLOOKUP($A3376,Database!$A:$Y,21,FALSE)</f>
        <v/>
      </c>
      <c r="Y3376" s="25" t="str">
        <f ca="1">IF(C3376&lt;NOW(),IF(AND(P3376&gt;Q3376,W3376&gt;X3376),S3376,IF(AND(P3376=Q3376,W3376=X3376),T3376,IF(AND(P3376&lt;Q3376,W3376&lt;X3376),U3376,0))),"")</f>
        <v/>
      </c>
      <c r="Z3376" s="25">
        <f>IF(AND(P3376=W3376,Q3376=X3376),1,0)</f>
        <v>1</v>
      </c>
      <c r="AA3376" s="25" t="str">
        <f>IF(Z3376=0,"",IF(ISBLANK(VLOOKUP(A3376,Database!A:AA,22,FALSE)),"",VLOOKUP(A3376,Database!A:AA,22,FALSE)))</f>
        <v>Exact</v>
      </c>
      <c r="AB3376" s="25">
        <f ca="1">IFERROR(IF(AND(Y3376&lt;&gt;"",OR(V3376="Terminé",V3376="En cours")),VLOOKUP(AA3376,Setup_ScoreExactBonus!A:D,4,FALSE),0),0)</f>
        <v>0</v>
      </c>
      <c r="AC3376" s="31" t="str">
        <f t="shared" ca="1" si="14"/>
        <v/>
      </c>
      <c r="AD3376" s="31">
        <f ca="1">SUMIFS(AC$2:AC3376,D$2:D3376,D3376)*IF(R3376=0,1,2)</f>
        <v>0</v>
      </c>
    </row>
    <row r="3377" spans="1:30" x14ac:dyDescent="0.35">
      <c r="A3377" s="31">
        <f>IF(ISBLANK(B3377),"",COUNTIF(B$2:B3377,B3377))-1</f>
        <v>86</v>
      </c>
      <c r="B3377" s="31">
        <v>22</v>
      </c>
      <c r="C3377" s="10">
        <f>VLOOKUP($A3377,Database!$A:$Y,7,FALSE)</f>
        <v>46206.833333333336</v>
      </c>
      <c r="D3377" s="31" t="str">
        <f>VLOOKUP(Pronostics!$B3377,Setup_MPP!$A:$G,3,FALSE)</f>
        <v>Joueur22</v>
      </c>
      <c r="E3377" s="31" t="str">
        <f>VLOOKUP(Pronostics!$B3377,Setup_MPP!$A:$G,2,FALSE)</f>
        <v>Joueur22</v>
      </c>
      <c r="F3377" s="31" t="str">
        <f>VLOOKUP($B3377,Setup_MPP!$A:$E,4,FALSE)</f>
        <v>#D5D5D5</v>
      </c>
      <c r="G3377" s="31" t="str">
        <f>VLOOKUP($B3377,Setup_MPP!$A:$E,5,FALSE)</f>
        <v>#727272</v>
      </c>
      <c r="H3377" s="31" t="str">
        <f>IFERROR(IF(AND(A3377&gt;=1,A3377&lt;=104),VLOOKUP($A3377,Location!$A:$J,6,FALSE),IF(A3377=0,"Avant l'ouverture",IF(OR(A3377=105,A3377=106),"Bonus"))),"")</f>
        <v>1/16 Finale</v>
      </c>
      <c r="I3377" s="31" t="str">
        <f>IF(LEFT(H3377,4)="Tour",VLOOKUP(A3377,Database!$A:$C,3,FALSE),"")</f>
        <v/>
      </c>
      <c r="J3377" s="31" t="str">
        <f>VLOOKUP($A3377,Location!$A:$J,7,FALSE)</f>
        <v>TBD</v>
      </c>
      <c r="K3377" s="31" t="str">
        <f>IFERROR(VLOOKUP(J3377,Setup_Team!$B:$C,2,FALSE), "TDB")</f>
        <v>TDB</v>
      </c>
      <c r="L3377" s="31" t="str">
        <f>VLOOKUP($A3377,Location!$A:$J,8,FALSE)</f>
        <v>TBD</v>
      </c>
      <c r="M3377" s="31" t="str">
        <f>IFERROR(VLOOKUP(L3377,Setup_Team!$B:$C,2,FALSE), "TDB")</f>
        <v>TDB</v>
      </c>
      <c r="N3377" s="31" t="str">
        <f>VLOOKUP($A3377,Location!$A:$J,9,FALSE)</f>
        <v>Arlington, Dallas, Texas</v>
      </c>
      <c r="O3377" s="31" t="str">
        <f>VLOOKUP($A3377,Location!$A:$J,10,FALSE)</f>
        <v>AT&amp;T Stadium</v>
      </c>
      <c r="R3377" s="31">
        <v>0</v>
      </c>
      <c r="S3377" s="25">
        <f>VLOOKUP($A3377,Database!$A:$Y,10,FALSE)</f>
        <v>0</v>
      </c>
      <c r="T3377" s="25">
        <f>VLOOKUP($A3377,Database!$A:$Y,11,FALSE)</f>
        <v>0</v>
      </c>
      <c r="U3377" s="25">
        <f>VLOOKUP($A3377,Database!$A:$Y,12,FALSE)</f>
        <v>0</v>
      </c>
      <c r="V3377" s="25" t="str">
        <f>VLOOKUP(A3377,Database!A:M,13,FALSE)</f>
        <v>À venir</v>
      </c>
      <c r="W3377" s="25" t="str">
        <f>VLOOKUP($A3377,Database!$A:$Y,20,FALSE)</f>
        <v/>
      </c>
      <c r="X3377" s="25" t="str">
        <f>VLOOKUP($A3377,Database!$A:$Y,21,FALSE)</f>
        <v/>
      </c>
      <c r="Y3377" s="25" t="str">
        <f ca="1">IF(C3377&lt;NOW(),IF(AND(P3377&gt;Q3377,W3377&gt;X3377),S3377,IF(AND(P3377=Q3377,W3377=X3377),T3377,IF(AND(P3377&lt;Q3377,W3377&lt;X3377),U3377,0))),"")</f>
        <v/>
      </c>
      <c r="Z3377" s="25">
        <f>IF(AND(P3377=W3377,Q3377=X3377),1,0)</f>
        <v>1</v>
      </c>
      <c r="AA3377" s="25" t="str">
        <f>IF(Z3377=0,"",IF(ISBLANK(VLOOKUP(A3377,Database!A:AA,22,FALSE)),"",VLOOKUP(A3377,Database!A:AA,22,FALSE)))</f>
        <v>Exact</v>
      </c>
      <c r="AB3377" s="25">
        <f ca="1">IFERROR(IF(AND(Y3377&lt;&gt;"",OR(V3377="Terminé",V3377="En cours")),VLOOKUP(AA3377,Setup_ScoreExactBonus!A:D,4,FALSE),0),0)</f>
        <v>0</v>
      </c>
      <c r="AC3377" s="31" t="str">
        <f t="shared" ca="1" si="14"/>
        <v/>
      </c>
      <c r="AD3377" s="31">
        <f ca="1">SUMIFS(AC$2:AC3377,D$2:D3377,D3377)*IF(R3377=0,1,2)</f>
        <v>0</v>
      </c>
    </row>
    <row r="3378" spans="1:30" x14ac:dyDescent="0.35">
      <c r="A3378" s="31">
        <f>IF(ISBLANK(B3378),"",COUNTIF(B$2:B3378,B3378))-1</f>
        <v>86</v>
      </c>
      <c r="B3378" s="31">
        <v>23</v>
      </c>
      <c r="C3378" s="10">
        <f>VLOOKUP($A3378,Database!$A:$Y,7,FALSE)</f>
        <v>46206.833333333336</v>
      </c>
      <c r="D3378" s="31" t="str">
        <f>VLOOKUP(Pronostics!$B3378,Setup_MPP!$A:$G,3,FALSE)</f>
        <v>Joueur23</v>
      </c>
      <c r="E3378" s="31" t="str">
        <f>VLOOKUP(Pronostics!$B3378,Setup_MPP!$A:$G,2,FALSE)</f>
        <v>Joueur23</v>
      </c>
      <c r="F3378" s="31" t="str">
        <f>VLOOKUP($B3378,Setup_MPP!$A:$E,4,FALSE)</f>
        <v>#D5D5D5</v>
      </c>
      <c r="G3378" s="31" t="str">
        <f>VLOOKUP($B3378,Setup_MPP!$A:$E,5,FALSE)</f>
        <v>#727272</v>
      </c>
      <c r="H3378" s="31" t="str">
        <f>IFERROR(IF(AND(A3378&gt;=1,A3378&lt;=104),VLOOKUP($A3378,Location!$A:$J,6,FALSE),IF(A3378=0,"Avant l'ouverture",IF(OR(A3378=105,A3378=106),"Bonus"))),"")</f>
        <v>1/16 Finale</v>
      </c>
      <c r="I3378" s="31" t="str">
        <f>IF(LEFT(H3378,4)="Tour",VLOOKUP(A3378,Database!$A:$C,3,FALSE),"")</f>
        <v/>
      </c>
      <c r="J3378" s="31" t="str">
        <f>VLOOKUP($A3378,Location!$A:$J,7,FALSE)</f>
        <v>TBD</v>
      </c>
      <c r="K3378" s="31" t="str">
        <f>IFERROR(VLOOKUP(J3378,Setup_Team!$B:$C,2,FALSE), "TDB")</f>
        <v>TDB</v>
      </c>
      <c r="L3378" s="31" t="str">
        <f>VLOOKUP($A3378,Location!$A:$J,8,FALSE)</f>
        <v>TBD</v>
      </c>
      <c r="M3378" s="31" t="str">
        <f>IFERROR(VLOOKUP(L3378,Setup_Team!$B:$C,2,FALSE), "TDB")</f>
        <v>TDB</v>
      </c>
      <c r="N3378" s="31" t="str">
        <f>VLOOKUP($A3378,Location!$A:$J,9,FALSE)</f>
        <v>Arlington, Dallas, Texas</v>
      </c>
      <c r="O3378" s="31" t="str">
        <f>VLOOKUP($A3378,Location!$A:$J,10,FALSE)</f>
        <v>AT&amp;T Stadium</v>
      </c>
      <c r="R3378" s="31">
        <v>0</v>
      </c>
      <c r="S3378" s="25">
        <f>VLOOKUP($A3378,Database!$A:$Y,10,FALSE)</f>
        <v>0</v>
      </c>
      <c r="T3378" s="25">
        <f>VLOOKUP($A3378,Database!$A:$Y,11,FALSE)</f>
        <v>0</v>
      </c>
      <c r="U3378" s="25">
        <f>VLOOKUP($A3378,Database!$A:$Y,12,FALSE)</f>
        <v>0</v>
      </c>
      <c r="V3378" s="25" t="str">
        <f>VLOOKUP(A3378,Database!A:M,13,FALSE)</f>
        <v>À venir</v>
      </c>
      <c r="W3378" s="25" t="str">
        <f>VLOOKUP($A3378,Database!$A:$Y,20,FALSE)</f>
        <v/>
      </c>
      <c r="X3378" s="25" t="str">
        <f>VLOOKUP($A3378,Database!$A:$Y,21,FALSE)</f>
        <v/>
      </c>
      <c r="Y3378" s="25" t="str">
        <f ca="1">IF(C3378&lt;NOW(),IF(AND(P3378&gt;Q3378,W3378&gt;X3378),S3378,IF(AND(P3378=Q3378,W3378=X3378),T3378,IF(AND(P3378&lt;Q3378,W3378&lt;X3378),U3378,0))),"")</f>
        <v/>
      </c>
      <c r="Z3378" s="25">
        <f>IF(AND(P3378=W3378,Q3378=X3378),1,0)</f>
        <v>1</v>
      </c>
      <c r="AA3378" s="25" t="str">
        <f>IF(Z3378=0,"",IF(ISBLANK(VLOOKUP(A3378,Database!A:AA,22,FALSE)),"",VLOOKUP(A3378,Database!A:AA,22,FALSE)))</f>
        <v>Exact</v>
      </c>
      <c r="AB3378" s="25">
        <f ca="1">IFERROR(IF(AND(Y3378&lt;&gt;"",OR(V3378="Terminé",V3378="En cours")),VLOOKUP(AA3378,Setup_ScoreExactBonus!A:D,4,FALSE),0),0)</f>
        <v>0</v>
      </c>
      <c r="AC3378" s="31" t="str">
        <f t="shared" ca="1" si="14"/>
        <v/>
      </c>
      <c r="AD3378" s="31">
        <f ca="1">SUMIFS(AC$2:AC3378,D$2:D3378,D3378)*IF(R3378=0,1,2)</f>
        <v>0</v>
      </c>
    </row>
    <row r="3379" spans="1:30" x14ac:dyDescent="0.35">
      <c r="A3379" s="31">
        <f>IF(ISBLANK(B3379),"",COUNTIF(B$2:B3379,B3379))-1</f>
        <v>86</v>
      </c>
      <c r="B3379" s="31">
        <v>24</v>
      </c>
      <c r="C3379" s="10">
        <f>VLOOKUP($A3379,Database!$A:$Y,7,FALSE)</f>
        <v>46206.833333333336</v>
      </c>
      <c r="D3379" s="31" t="str">
        <f>VLOOKUP(Pronostics!$B3379,Setup_MPP!$A:$G,3,FALSE)</f>
        <v>Joueur24</v>
      </c>
      <c r="E3379" s="31" t="str">
        <f>VLOOKUP(Pronostics!$B3379,Setup_MPP!$A:$G,2,FALSE)</f>
        <v>Joueur24</v>
      </c>
      <c r="F3379" s="31" t="str">
        <f>VLOOKUP($B3379,Setup_MPP!$A:$E,4,FALSE)</f>
        <v>#D5D5D5</v>
      </c>
      <c r="G3379" s="31" t="str">
        <f>VLOOKUP($B3379,Setup_MPP!$A:$E,5,FALSE)</f>
        <v>#727272</v>
      </c>
      <c r="H3379" s="31" t="str">
        <f>IFERROR(IF(AND(A3379&gt;=1,A3379&lt;=104),VLOOKUP($A3379,Location!$A:$J,6,FALSE),IF(A3379=0,"Avant l'ouverture",IF(OR(A3379=105,A3379=106),"Bonus"))),"")</f>
        <v>1/16 Finale</v>
      </c>
      <c r="I3379" s="31" t="str">
        <f>IF(LEFT(H3379,4)="Tour",VLOOKUP(A3379,Database!$A:$C,3,FALSE),"")</f>
        <v/>
      </c>
      <c r="J3379" s="31" t="str">
        <f>VLOOKUP($A3379,Location!$A:$J,7,FALSE)</f>
        <v>TBD</v>
      </c>
      <c r="K3379" s="31" t="str">
        <f>IFERROR(VLOOKUP(J3379,Setup_Team!$B:$C,2,FALSE), "TDB")</f>
        <v>TDB</v>
      </c>
      <c r="L3379" s="31" t="str">
        <f>VLOOKUP($A3379,Location!$A:$J,8,FALSE)</f>
        <v>TBD</v>
      </c>
      <c r="M3379" s="31" t="str">
        <f>IFERROR(VLOOKUP(L3379,Setup_Team!$B:$C,2,FALSE), "TDB")</f>
        <v>TDB</v>
      </c>
      <c r="N3379" s="31" t="str">
        <f>VLOOKUP($A3379,Location!$A:$J,9,FALSE)</f>
        <v>Arlington, Dallas, Texas</v>
      </c>
      <c r="O3379" s="31" t="str">
        <f>VLOOKUP($A3379,Location!$A:$J,10,FALSE)</f>
        <v>AT&amp;T Stadium</v>
      </c>
      <c r="R3379" s="31">
        <v>0</v>
      </c>
      <c r="S3379" s="25">
        <f>VLOOKUP($A3379,Database!$A:$Y,10,FALSE)</f>
        <v>0</v>
      </c>
      <c r="T3379" s="25">
        <f>VLOOKUP($A3379,Database!$A:$Y,11,FALSE)</f>
        <v>0</v>
      </c>
      <c r="U3379" s="25">
        <f>VLOOKUP($A3379,Database!$A:$Y,12,FALSE)</f>
        <v>0</v>
      </c>
      <c r="V3379" s="25" t="str">
        <f>VLOOKUP(A3379,Database!A:M,13,FALSE)</f>
        <v>À venir</v>
      </c>
      <c r="W3379" s="25" t="str">
        <f>VLOOKUP($A3379,Database!$A:$Y,20,FALSE)</f>
        <v/>
      </c>
      <c r="X3379" s="25" t="str">
        <f>VLOOKUP($A3379,Database!$A:$Y,21,FALSE)</f>
        <v/>
      </c>
      <c r="Y3379" s="25" t="str">
        <f ca="1">IF(C3379&lt;NOW(),IF(AND(P3379&gt;Q3379,W3379&gt;X3379),S3379,IF(AND(P3379=Q3379,W3379=X3379),T3379,IF(AND(P3379&lt;Q3379,W3379&lt;X3379),U3379,0))),"")</f>
        <v/>
      </c>
      <c r="Z3379" s="25">
        <f>IF(AND(P3379=W3379,Q3379=X3379),1,0)</f>
        <v>1</v>
      </c>
      <c r="AA3379" s="25" t="str">
        <f>IF(Z3379=0,"",IF(ISBLANK(VLOOKUP(A3379,Database!A:AA,22,FALSE)),"",VLOOKUP(A3379,Database!A:AA,22,FALSE)))</f>
        <v>Exact</v>
      </c>
      <c r="AB3379" s="25">
        <f ca="1">IFERROR(IF(AND(Y3379&lt;&gt;"",OR(V3379="Terminé",V3379="En cours")),VLOOKUP(AA3379,Setup_ScoreExactBonus!A:D,4,FALSE),0),0)</f>
        <v>0</v>
      </c>
      <c r="AC3379" s="31" t="str">
        <f t="shared" ca="1" si="14"/>
        <v/>
      </c>
      <c r="AD3379" s="31">
        <f ca="1">SUMIFS(AC$2:AC3379,D$2:D3379,D3379)*IF(R3379=0,1,2)</f>
        <v>0</v>
      </c>
    </row>
    <row r="3380" spans="1:30" x14ac:dyDescent="0.35">
      <c r="A3380" s="31">
        <f>IF(ISBLANK(B3380),"",COUNTIF(B$2:B3380,B3380))-1</f>
        <v>86</v>
      </c>
      <c r="B3380" s="31">
        <v>25</v>
      </c>
      <c r="C3380" s="10">
        <f>VLOOKUP($A3380,Database!$A:$Y,7,FALSE)</f>
        <v>46206.833333333336</v>
      </c>
      <c r="D3380" s="31" t="str">
        <f>VLOOKUP(Pronostics!$B3380,Setup_MPP!$A:$G,3,FALSE)</f>
        <v>Joueur25</v>
      </c>
      <c r="E3380" s="31" t="str">
        <f>VLOOKUP(Pronostics!$B3380,Setup_MPP!$A:$G,2,FALSE)</f>
        <v>Joueur25</v>
      </c>
      <c r="F3380" s="31" t="str">
        <f>VLOOKUP($B3380,Setup_MPP!$A:$E,4,FALSE)</f>
        <v>#D5D5D5</v>
      </c>
      <c r="G3380" s="31" t="str">
        <f>VLOOKUP($B3380,Setup_MPP!$A:$E,5,FALSE)</f>
        <v>#727272</v>
      </c>
      <c r="H3380" s="31" t="str">
        <f>IFERROR(IF(AND(A3380&gt;=1,A3380&lt;=104),VLOOKUP($A3380,Location!$A:$J,6,FALSE),IF(A3380=0,"Avant l'ouverture",IF(OR(A3380=105,A3380=106),"Bonus"))),"")</f>
        <v>1/16 Finale</v>
      </c>
      <c r="I3380" s="31" t="str">
        <f>IF(LEFT(H3380,4)="Tour",VLOOKUP(A3380,Database!$A:$C,3,FALSE),"")</f>
        <v/>
      </c>
      <c r="J3380" s="31" t="str">
        <f>VLOOKUP($A3380,Location!$A:$J,7,FALSE)</f>
        <v>TBD</v>
      </c>
      <c r="K3380" s="31" t="str">
        <f>IFERROR(VLOOKUP(J3380,Setup_Team!$B:$C,2,FALSE), "TDB")</f>
        <v>TDB</v>
      </c>
      <c r="L3380" s="31" t="str">
        <f>VLOOKUP($A3380,Location!$A:$J,8,FALSE)</f>
        <v>TBD</v>
      </c>
      <c r="M3380" s="31" t="str">
        <f>IFERROR(VLOOKUP(L3380,Setup_Team!$B:$C,2,FALSE), "TDB")</f>
        <v>TDB</v>
      </c>
      <c r="N3380" s="31" t="str">
        <f>VLOOKUP($A3380,Location!$A:$J,9,FALSE)</f>
        <v>Arlington, Dallas, Texas</v>
      </c>
      <c r="O3380" s="31" t="str">
        <f>VLOOKUP($A3380,Location!$A:$J,10,FALSE)</f>
        <v>AT&amp;T Stadium</v>
      </c>
      <c r="R3380" s="31">
        <v>0</v>
      </c>
      <c r="S3380" s="25">
        <f>VLOOKUP($A3380,Database!$A:$Y,10,FALSE)</f>
        <v>0</v>
      </c>
      <c r="T3380" s="25">
        <f>VLOOKUP($A3380,Database!$A:$Y,11,FALSE)</f>
        <v>0</v>
      </c>
      <c r="U3380" s="25">
        <f>VLOOKUP($A3380,Database!$A:$Y,12,FALSE)</f>
        <v>0</v>
      </c>
      <c r="V3380" s="25" t="str">
        <f>VLOOKUP(A3380,Database!A:M,13,FALSE)</f>
        <v>À venir</v>
      </c>
      <c r="W3380" s="25" t="str">
        <f>VLOOKUP($A3380,Database!$A:$Y,20,FALSE)</f>
        <v/>
      </c>
      <c r="X3380" s="25" t="str">
        <f>VLOOKUP($A3380,Database!$A:$Y,21,FALSE)</f>
        <v/>
      </c>
      <c r="Y3380" s="25" t="str">
        <f ca="1">IF(C3380&lt;NOW(),IF(AND(P3380&gt;Q3380,W3380&gt;X3380),S3380,IF(AND(P3380=Q3380,W3380=X3380),T3380,IF(AND(P3380&lt;Q3380,W3380&lt;X3380),U3380,0))),"")</f>
        <v/>
      </c>
      <c r="Z3380" s="25">
        <f>IF(AND(P3380=W3380,Q3380=X3380),1,0)</f>
        <v>1</v>
      </c>
      <c r="AA3380" s="25" t="str">
        <f>IF(Z3380=0,"",IF(ISBLANK(VLOOKUP(A3380,Database!A:AA,22,FALSE)),"",VLOOKUP(A3380,Database!A:AA,22,FALSE)))</f>
        <v>Exact</v>
      </c>
      <c r="AB3380" s="25">
        <f ca="1">IFERROR(IF(AND(Y3380&lt;&gt;"",OR(V3380="Terminé",V3380="En cours")),VLOOKUP(AA3380,Setup_ScoreExactBonus!A:D,4,FALSE),0),0)</f>
        <v>0</v>
      </c>
      <c r="AC3380" s="31" t="str">
        <f t="shared" ca="1" si="14"/>
        <v/>
      </c>
      <c r="AD3380" s="31">
        <f ca="1">SUMIFS(AC$2:AC3380,D$2:D3380,D3380)*IF(R3380=0,1,2)</f>
        <v>0</v>
      </c>
    </row>
    <row r="3381" spans="1:30" x14ac:dyDescent="0.35">
      <c r="A3381" s="31">
        <f>IF(ISBLANK(B3381),"",COUNTIF(B$2:B3381,B3381))-1</f>
        <v>86</v>
      </c>
      <c r="B3381" s="31">
        <v>26</v>
      </c>
      <c r="C3381" s="10">
        <f>VLOOKUP($A3381,Database!$A:$Y,7,FALSE)</f>
        <v>46206.833333333336</v>
      </c>
      <c r="D3381" s="31" t="str">
        <f>VLOOKUP(Pronostics!$B3381,Setup_MPP!$A:$G,3,FALSE)</f>
        <v>Joueur26</v>
      </c>
      <c r="E3381" s="31" t="str">
        <f>VLOOKUP(Pronostics!$B3381,Setup_MPP!$A:$G,2,FALSE)</f>
        <v>Joueur26</v>
      </c>
      <c r="F3381" s="31" t="str">
        <f>VLOOKUP($B3381,Setup_MPP!$A:$E,4,FALSE)</f>
        <v>#D5D5D5</v>
      </c>
      <c r="G3381" s="31" t="str">
        <f>VLOOKUP($B3381,Setup_MPP!$A:$E,5,FALSE)</f>
        <v>#727272</v>
      </c>
      <c r="H3381" s="31" t="str">
        <f>IFERROR(IF(AND(A3381&gt;=1,A3381&lt;=104),VLOOKUP($A3381,Location!$A:$J,6,FALSE),IF(A3381=0,"Avant l'ouverture",IF(OR(A3381=105,A3381=106),"Bonus"))),"")</f>
        <v>1/16 Finale</v>
      </c>
      <c r="I3381" s="31" t="str">
        <f>IF(LEFT(H3381,4)="Tour",VLOOKUP(A3381,Database!$A:$C,3,FALSE),"")</f>
        <v/>
      </c>
      <c r="J3381" s="31" t="str">
        <f>VLOOKUP($A3381,Location!$A:$J,7,FALSE)</f>
        <v>TBD</v>
      </c>
      <c r="K3381" s="31" t="str">
        <f>IFERROR(VLOOKUP(J3381,Setup_Team!$B:$C,2,FALSE), "TDB")</f>
        <v>TDB</v>
      </c>
      <c r="L3381" s="31" t="str">
        <f>VLOOKUP($A3381,Location!$A:$J,8,FALSE)</f>
        <v>TBD</v>
      </c>
      <c r="M3381" s="31" t="str">
        <f>IFERROR(VLOOKUP(L3381,Setup_Team!$B:$C,2,FALSE), "TDB")</f>
        <v>TDB</v>
      </c>
      <c r="N3381" s="31" t="str">
        <f>VLOOKUP($A3381,Location!$A:$J,9,FALSE)</f>
        <v>Arlington, Dallas, Texas</v>
      </c>
      <c r="O3381" s="31" t="str">
        <f>VLOOKUP($A3381,Location!$A:$J,10,FALSE)</f>
        <v>AT&amp;T Stadium</v>
      </c>
      <c r="R3381" s="31">
        <v>0</v>
      </c>
      <c r="S3381" s="25">
        <f>VLOOKUP($A3381,Database!$A:$Y,10,FALSE)</f>
        <v>0</v>
      </c>
      <c r="T3381" s="25">
        <f>VLOOKUP($A3381,Database!$A:$Y,11,FALSE)</f>
        <v>0</v>
      </c>
      <c r="U3381" s="25">
        <f>VLOOKUP($A3381,Database!$A:$Y,12,FALSE)</f>
        <v>0</v>
      </c>
      <c r="V3381" s="25" t="str">
        <f>VLOOKUP(A3381,Database!A:M,13,FALSE)</f>
        <v>À venir</v>
      </c>
      <c r="W3381" s="25" t="str">
        <f>VLOOKUP($A3381,Database!$A:$Y,20,FALSE)</f>
        <v/>
      </c>
      <c r="X3381" s="25" t="str">
        <f>VLOOKUP($A3381,Database!$A:$Y,21,FALSE)</f>
        <v/>
      </c>
      <c r="Y3381" s="25" t="str">
        <f ca="1">IF(C3381&lt;NOW(),IF(AND(P3381&gt;Q3381,W3381&gt;X3381),S3381,IF(AND(P3381=Q3381,W3381=X3381),T3381,IF(AND(P3381&lt;Q3381,W3381&lt;X3381),U3381,0))),"")</f>
        <v/>
      </c>
      <c r="Z3381" s="25">
        <f>IF(AND(P3381=W3381,Q3381=X3381),1,0)</f>
        <v>1</v>
      </c>
      <c r="AA3381" s="25" t="str">
        <f>IF(Z3381=0,"",IF(ISBLANK(VLOOKUP(A3381,Database!A:AA,22,FALSE)),"",VLOOKUP(A3381,Database!A:AA,22,FALSE)))</f>
        <v>Exact</v>
      </c>
      <c r="AB3381" s="25">
        <f ca="1">IFERROR(IF(AND(Y3381&lt;&gt;"",OR(V3381="Terminé",V3381="En cours")),VLOOKUP(AA3381,Setup_ScoreExactBonus!A:D,4,FALSE),0),0)</f>
        <v>0</v>
      </c>
      <c r="AC3381" s="31" t="str">
        <f t="shared" ca="1" si="14"/>
        <v/>
      </c>
      <c r="AD3381" s="31">
        <f ca="1">SUMIFS(AC$2:AC3381,D$2:D3381,D3381)*IF(R3381=0,1,2)</f>
        <v>0</v>
      </c>
    </row>
    <row r="3382" spans="1:30" x14ac:dyDescent="0.35">
      <c r="A3382" s="31">
        <f>IF(ISBLANK(B3382),"",COUNTIF(B$2:B3382,B3382))-1</f>
        <v>86</v>
      </c>
      <c r="B3382" s="31">
        <v>27</v>
      </c>
      <c r="C3382" s="10">
        <f>VLOOKUP($A3382,Database!$A:$Y,7,FALSE)</f>
        <v>46206.833333333336</v>
      </c>
      <c r="D3382" s="31" t="str">
        <f>VLOOKUP(Pronostics!$B3382,Setup_MPP!$A:$G,3,FALSE)</f>
        <v>Joueur27</v>
      </c>
      <c r="E3382" s="31" t="str">
        <f>VLOOKUP(Pronostics!$B3382,Setup_MPP!$A:$G,2,FALSE)</f>
        <v>Joueur27</v>
      </c>
      <c r="F3382" s="31" t="str">
        <f>VLOOKUP($B3382,Setup_MPP!$A:$E,4,FALSE)</f>
        <v>#D5D5D5</v>
      </c>
      <c r="G3382" s="31" t="str">
        <f>VLOOKUP($B3382,Setup_MPP!$A:$E,5,FALSE)</f>
        <v>#727272</v>
      </c>
      <c r="H3382" s="31" t="str">
        <f>IFERROR(IF(AND(A3382&gt;=1,A3382&lt;=104),VLOOKUP($A3382,Location!$A:$J,6,FALSE),IF(A3382=0,"Avant l'ouverture",IF(OR(A3382=105,A3382=106),"Bonus"))),"")</f>
        <v>1/16 Finale</v>
      </c>
      <c r="I3382" s="31" t="str">
        <f>IF(LEFT(H3382,4)="Tour",VLOOKUP(A3382,Database!$A:$C,3,FALSE),"")</f>
        <v/>
      </c>
      <c r="J3382" s="31" t="str">
        <f>VLOOKUP($A3382,Location!$A:$J,7,FALSE)</f>
        <v>TBD</v>
      </c>
      <c r="K3382" s="31" t="str">
        <f>IFERROR(VLOOKUP(J3382,Setup_Team!$B:$C,2,FALSE), "TDB")</f>
        <v>TDB</v>
      </c>
      <c r="L3382" s="31" t="str">
        <f>VLOOKUP($A3382,Location!$A:$J,8,FALSE)</f>
        <v>TBD</v>
      </c>
      <c r="M3382" s="31" t="str">
        <f>IFERROR(VLOOKUP(L3382,Setup_Team!$B:$C,2,FALSE), "TDB")</f>
        <v>TDB</v>
      </c>
      <c r="N3382" s="31" t="str">
        <f>VLOOKUP($A3382,Location!$A:$J,9,FALSE)</f>
        <v>Arlington, Dallas, Texas</v>
      </c>
      <c r="O3382" s="31" t="str">
        <f>VLOOKUP($A3382,Location!$A:$J,10,FALSE)</f>
        <v>AT&amp;T Stadium</v>
      </c>
      <c r="R3382" s="31">
        <v>0</v>
      </c>
      <c r="S3382" s="25">
        <f>VLOOKUP($A3382,Database!$A:$Y,10,FALSE)</f>
        <v>0</v>
      </c>
      <c r="T3382" s="25">
        <f>VLOOKUP($A3382,Database!$A:$Y,11,FALSE)</f>
        <v>0</v>
      </c>
      <c r="U3382" s="25">
        <f>VLOOKUP($A3382,Database!$A:$Y,12,FALSE)</f>
        <v>0</v>
      </c>
      <c r="V3382" s="25" t="str">
        <f>VLOOKUP(A3382,Database!A:M,13,FALSE)</f>
        <v>À venir</v>
      </c>
      <c r="W3382" s="25" t="str">
        <f>VLOOKUP($A3382,Database!$A:$Y,20,FALSE)</f>
        <v/>
      </c>
      <c r="X3382" s="25" t="str">
        <f>VLOOKUP($A3382,Database!$A:$Y,21,FALSE)</f>
        <v/>
      </c>
      <c r="Y3382" s="25" t="str">
        <f ca="1">IF(C3382&lt;NOW(),IF(AND(P3382&gt;Q3382,W3382&gt;X3382),S3382,IF(AND(P3382=Q3382,W3382=X3382),T3382,IF(AND(P3382&lt;Q3382,W3382&lt;X3382),U3382,0))),"")</f>
        <v/>
      </c>
      <c r="Z3382" s="25">
        <f>IF(AND(P3382=W3382,Q3382=X3382),1,0)</f>
        <v>1</v>
      </c>
      <c r="AA3382" s="25" t="str">
        <f>IF(Z3382=0,"",IF(ISBLANK(VLOOKUP(A3382,Database!A:AA,22,FALSE)),"",VLOOKUP(A3382,Database!A:AA,22,FALSE)))</f>
        <v>Exact</v>
      </c>
      <c r="AB3382" s="25">
        <f ca="1">IFERROR(IF(AND(Y3382&lt;&gt;"",OR(V3382="Terminé",V3382="En cours")),VLOOKUP(AA3382,Setup_ScoreExactBonus!A:D,4,FALSE),0),0)</f>
        <v>0</v>
      </c>
      <c r="AC3382" s="31" t="str">
        <f t="shared" ca="1" si="14"/>
        <v/>
      </c>
      <c r="AD3382" s="31">
        <f ca="1">SUMIFS(AC$2:AC3382,D$2:D3382,D3382)*IF(R3382=0,1,2)</f>
        <v>0</v>
      </c>
    </row>
    <row r="3383" spans="1:30" x14ac:dyDescent="0.35">
      <c r="A3383" s="31">
        <f>IF(ISBLANK(B3383),"",COUNTIF(B$2:B3383,B3383))-1</f>
        <v>86</v>
      </c>
      <c r="B3383" s="31">
        <v>28</v>
      </c>
      <c r="C3383" s="10">
        <f>VLOOKUP($A3383,Database!$A:$Y,7,FALSE)</f>
        <v>46206.833333333336</v>
      </c>
      <c r="D3383" s="31" t="str">
        <f>VLOOKUP(Pronostics!$B3383,Setup_MPP!$A:$G,3,FALSE)</f>
        <v>Joueur28</v>
      </c>
      <c r="E3383" s="31" t="str">
        <f>VLOOKUP(Pronostics!$B3383,Setup_MPP!$A:$G,2,FALSE)</f>
        <v>Joueur28</v>
      </c>
      <c r="F3383" s="31" t="str">
        <f>VLOOKUP($B3383,Setup_MPP!$A:$E,4,FALSE)</f>
        <v>#D5D5D5</v>
      </c>
      <c r="G3383" s="31" t="str">
        <f>VLOOKUP($B3383,Setup_MPP!$A:$E,5,FALSE)</f>
        <v>#727272</v>
      </c>
      <c r="H3383" s="31" t="str">
        <f>IFERROR(IF(AND(A3383&gt;=1,A3383&lt;=104),VLOOKUP($A3383,Location!$A:$J,6,FALSE),IF(A3383=0,"Avant l'ouverture",IF(OR(A3383=105,A3383=106),"Bonus"))),"")</f>
        <v>1/16 Finale</v>
      </c>
      <c r="I3383" s="31" t="str">
        <f>IF(LEFT(H3383,4)="Tour",VLOOKUP(A3383,Database!$A:$C,3,FALSE),"")</f>
        <v/>
      </c>
      <c r="J3383" s="31" t="str">
        <f>VLOOKUP($A3383,Location!$A:$J,7,FALSE)</f>
        <v>TBD</v>
      </c>
      <c r="K3383" s="31" t="str">
        <f>IFERROR(VLOOKUP(J3383,Setup_Team!$B:$C,2,FALSE), "TDB")</f>
        <v>TDB</v>
      </c>
      <c r="L3383" s="31" t="str">
        <f>VLOOKUP($A3383,Location!$A:$J,8,FALSE)</f>
        <v>TBD</v>
      </c>
      <c r="M3383" s="31" t="str">
        <f>IFERROR(VLOOKUP(L3383,Setup_Team!$B:$C,2,FALSE), "TDB")</f>
        <v>TDB</v>
      </c>
      <c r="N3383" s="31" t="str">
        <f>VLOOKUP($A3383,Location!$A:$J,9,FALSE)</f>
        <v>Arlington, Dallas, Texas</v>
      </c>
      <c r="O3383" s="31" t="str">
        <f>VLOOKUP($A3383,Location!$A:$J,10,FALSE)</f>
        <v>AT&amp;T Stadium</v>
      </c>
      <c r="R3383" s="31">
        <v>0</v>
      </c>
      <c r="S3383" s="25">
        <f>VLOOKUP($A3383,Database!$A:$Y,10,FALSE)</f>
        <v>0</v>
      </c>
      <c r="T3383" s="25">
        <f>VLOOKUP($A3383,Database!$A:$Y,11,FALSE)</f>
        <v>0</v>
      </c>
      <c r="U3383" s="25">
        <f>VLOOKUP($A3383,Database!$A:$Y,12,FALSE)</f>
        <v>0</v>
      </c>
      <c r="V3383" s="25" t="str">
        <f>VLOOKUP(A3383,Database!A:M,13,FALSE)</f>
        <v>À venir</v>
      </c>
      <c r="W3383" s="25" t="str">
        <f>VLOOKUP($A3383,Database!$A:$Y,20,FALSE)</f>
        <v/>
      </c>
      <c r="X3383" s="25" t="str">
        <f>VLOOKUP($A3383,Database!$A:$Y,21,FALSE)</f>
        <v/>
      </c>
      <c r="Y3383" s="25" t="str">
        <f ca="1">IF(C3383&lt;NOW(),IF(AND(P3383&gt;Q3383,W3383&gt;X3383),S3383,IF(AND(P3383=Q3383,W3383=X3383),T3383,IF(AND(P3383&lt;Q3383,W3383&lt;X3383),U3383,0))),"")</f>
        <v/>
      </c>
      <c r="Z3383" s="25">
        <f>IF(AND(P3383=W3383,Q3383=X3383),1,0)</f>
        <v>1</v>
      </c>
      <c r="AA3383" s="25" t="str">
        <f>IF(Z3383=0,"",IF(ISBLANK(VLOOKUP(A3383,Database!A:AA,22,FALSE)),"",VLOOKUP(A3383,Database!A:AA,22,FALSE)))</f>
        <v>Exact</v>
      </c>
      <c r="AB3383" s="25">
        <f ca="1">IFERROR(IF(AND(Y3383&lt;&gt;"",OR(V3383="Terminé",V3383="En cours")),VLOOKUP(AA3383,Setup_ScoreExactBonus!A:D,4,FALSE),0),0)</f>
        <v>0</v>
      </c>
      <c r="AC3383" s="31" t="str">
        <f t="shared" ca="1" si="14"/>
        <v/>
      </c>
      <c r="AD3383" s="31">
        <f ca="1">SUMIFS(AC$2:AC3383,D$2:D3383,D3383)*IF(R3383=0,1,2)</f>
        <v>0</v>
      </c>
    </row>
    <row r="3384" spans="1:30" x14ac:dyDescent="0.35">
      <c r="A3384" s="31">
        <f>IF(ISBLANK(B3384),"",COUNTIF(B$2:B3384,B3384))-1</f>
        <v>86</v>
      </c>
      <c r="B3384" s="31">
        <v>29</v>
      </c>
      <c r="C3384" s="10">
        <f>VLOOKUP($A3384,Database!$A:$Y,7,FALSE)</f>
        <v>46206.833333333336</v>
      </c>
      <c r="D3384" s="31" t="str">
        <f>VLOOKUP(Pronostics!$B3384,Setup_MPP!$A:$G,3,FALSE)</f>
        <v>Joueur29</v>
      </c>
      <c r="E3384" s="31" t="str">
        <f>VLOOKUP(Pronostics!$B3384,Setup_MPP!$A:$G,2,FALSE)</f>
        <v>Joueur29</v>
      </c>
      <c r="F3384" s="31" t="str">
        <f>VLOOKUP($B3384,Setup_MPP!$A:$E,4,FALSE)</f>
        <v>#D5D5D5</v>
      </c>
      <c r="G3384" s="31" t="str">
        <f>VLOOKUP($B3384,Setup_MPP!$A:$E,5,FALSE)</f>
        <v>#727272</v>
      </c>
      <c r="H3384" s="31" t="str">
        <f>IFERROR(IF(AND(A3384&gt;=1,A3384&lt;=104),VLOOKUP($A3384,Location!$A:$J,6,FALSE),IF(A3384=0,"Avant l'ouverture",IF(OR(A3384=105,A3384=106),"Bonus"))),"")</f>
        <v>1/16 Finale</v>
      </c>
      <c r="I3384" s="31" t="str">
        <f>IF(LEFT(H3384,4)="Tour",VLOOKUP(A3384,Database!$A:$C,3,FALSE),"")</f>
        <v/>
      </c>
      <c r="J3384" s="31" t="str">
        <f>VLOOKUP($A3384,Location!$A:$J,7,FALSE)</f>
        <v>TBD</v>
      </c>
      <c r="K3384" s="31" t="str">
        <f>IFERROR(VLOOKUP(J3384,Setup_Team!$B:$C,2,FALSE), "TDB")</f>
        <v>TDB</v>
      </c>
      <c r="L3384" s="31" t="str">
        <f>VLOOKUP($A3384,Location!$A:$J,8,FALSE)</f>
        <v>TBD</v>
      </c>
      <c r="M3384" s="31" t="str">
        <f>IFERROR(VLOOKUP(L3384,Setup_Team!$B:$C,2,FALSE), "TDB")</f>
        <v>TDB</v>
      </c>
      <c r="N3384" s="31" t="str">
        <f>VLOOKUP($A3384,Location!$A:$J,9,FALSE)</f>
        <v>Arlington, Dallas, Texas</v>
      </c>
      <c r="O3384" s="31" t="str">
        <f>VLOOKUP($A3384,Location!$A:$J,10,FALSE)</f>
        <v>AT&amp;T Stadium</v>
      </c>
      <c r="R3384" s="31">
        <v>0</v>
      </c>
      <c r="S3384" s="25">
        <f>VLOOKUP($A3384,Database!$A:$Y,10,FALSE)</f>
        <v>0</v>
      </c>
      <c r="T3384" s="25">
        <f>VLOOKUP($A3384,Database!$A:$Y,11,FALSE)</f>
        <v>0</v>
      </c>
      <c r="U3384" s="25">
        <f>VLOOKUP($A3384,Database!$A:$Y,12,FALSE)</f>
        <v>0</v>
      </c>
      <c r="V3384" s="25" t="str">
        <f>VLOOKUP(A3384,Database!A:M,13,FALSE)</f>
        <v>À venir</v>
      </c>
      <c r="W3384" s="25" t="str">
        <f>VLOOKUP($A3384,Database!$A:$Y,20,FALSE)</f>
        <v/>
      </c>
      <c r="X3384" s="25" t="str">
        <f>VLOOKUP($A3384,Database!$A:$Y,21,FALSE)</f>
        <v/>
      </c>
      <c r="Y3384" s="25" t="str">
        <f ca="1">IF(C3384&lt;NOW(),IF(AND(P3384&gt;Q3384,W3384&gt;X3384),S3384,IF(AND(P3384=Q3384,W3384=X3384),T3384,IF(AND(P3384&lt;Q3384,W3384&lt;X3384),U3384,0))),"")</f>
        <v/>
      </c>
      <c r="Z3384" s="25">
        <f>IF(AND(P3384=W3384,Q3384=X3384),1,0)</f>
        <v>1</v>
      </c>
      <c r="AA3384" s="25" t="str">
        <f>IF(Z3384=0,"",IF(ISBLANK(VLOOKUP(A3384,Database!A:AA,22,FALSE)),"",VLOOKUP(A3384,Database!A:AA,22,FALSE)))</f>
        <v>Exact</v>
      </c>
      <c r="AB3384" s="25">
        <f ca="1">IFERROR(IF(AND(Y3384&lt;&gt;"",OR(V3384="Terminé",V3384="En cours")),VLOOKUP(AA3384,Setup_ScoreExactBonus!A:D,4,FALSE),0),0)</f>
        <v>0</v>
      </c>
      <c r="AC3384" s="31" t="str">
        <f t="shared" ca="1" si="14"/>
        <v/>
      </c>
      <c r="AD3384" s="31">
        <f ca="1">SUMIFS(AC$2:AC3384,D$2:D3384,D3384)*IF(R3384=0,1,2)</f>
        <v>0</v>
      </c>
    </row>
    <row r="3385" spans="1:30" x14ac:dyDescent="0.35">
      <c r="A3385" s="31">
        <f>IF(ISBLANK(B3385),"",COUNTIF(B$2:B3385,B3385))-1</f>
        <v>86</v>
      </c>
      <c r="B3385" s="31">
        <v>30</v>
      </c>
      <c r="C3385" s="10">
        <f>VLOOKUP($A3385,Database!$A:$Y,7,FALSE)</f>
        <v>46206.833333333336</v>
      </c>
      <c r="D3385" s="31" t="str">
        <f>VLOOKUP(Pronostics!$B3385,Setup_MPP!$A:$G,3,FALSE)</f>
        <v>Joueur30</v>
      </c>
      <c r="E3385" s="31" t="str">
        <f>VLOOKUP(Pronostics!$B3385,Setup_MPP!$A:$G,2,FALSE)</f>
        <v>Joueur30</v>
      </c>
      <c r="F3385" s="31" t="str">
        <f>VLOOKUP($B3385,Setup_MPP!$A:$E,4,FALSE)</f>
        <v>#D5D5D5</v>
      </c>
      <c r="G3385" s="31" t="str">
        <f>VLOOKUP($B3385,Setup_MPP!$A:$E,5,FALSE)</f>
        <v>#727272</v>
      </c>
      <c r="H3385" s="31" t="str">
        <f>IFERROR(IF(AND(A3385&gt;=1,A3385&lt;=104),VLOOKUP($A3385,Location!$A:$J,6,FALSE),IF(A3385=0,"Avant l'ouverture",IF(OR(A3385=105,A3385=106),"Bonus"))),"")</f>
        <v>1/16 Finale</v>
      </c>
      <c r="I3385" s="31" t="str">
        <f>IF(LEFT(H3385,4)="Tour",VLOOKUP(A3385,Database!$A:$C,3,FALSE),"")</f>
        <v/>
      </c>
      <c r="J3385" s="31" t="str">
        <f>VLOOKUP($A3385,Location!$A:$J,7,FALSE)</f>
        <v>TBD</v>
      </c>
      <c r="K3385" s="31" t="str">
        <f>IFERROR(VLOOKUP(J3385,Setup_Team!$B:$C,2,FALSE), "TDB")</f>
        <v>TDB</v>
      </c>
      <c r="L3385" s="31" t="str">
        <f>VLOOKUP($A3385,Location!$A:$J,8,FALSE)</f>
        <v>TBD</v>
      </c>
      <c r="M3385" s="31" t="str">
        <f>IFERROR(VLOOKUP(L3385,Setup_Team!$B:$C,2,FALSE), "TDB")</f>
        <v>TDB</v>
      </c>
      <c r="N3385" s="31" t="str">
        <f>VLOOKUP($A3385,Location!$A:$J,9,FALSE)</f>
        <v>Arlington, Dallas, Texas</v>
      </c>
      <c r="O3385" s="31" t="str">
        <f>VLOOKUP($A3385,Location!$A:$J,10,FALSE)</f>
        <v>AT&amp;T Stadium</v>
      </c>
      <c r="R3385" s="31">
        <v>0</v>
      </c>
      <c r="S3385" s="25">
        <f>VLOOKUP($A3385,Database!$A:$Y,10,FALSE)</f>
        <v>0</v>
      </c>
      <c r="T3385" s="25">
        <f>VLOOKUP($A3385,Database!$A:$Y,11,FALSE)</f>
        <v>0</v>
      </c>
      <c r="U3385" s="25">
        <f>VLOOKUP($A3385,Database!$A:$Y,12,FALSE)</f>
        <v>0</v>
      </c>
      <c r="V3385" s="25" t="str">
        <f>VLOOKUP(A3385,Database!A:M,13,FALSE)</f>
        <v>À venir</v>
      </c>
      <c r="W3385" s="25" t="str">
        <f>VLOOKUP($A3385,Database!$A:$Y,20,FALSE)</f>
        <v/>
      </c>
      <c r="X3385" s="25" t="str">
        <f>VLOOKUP($A3385,Database!$A:$Y,21,FALSE)</f>
        <v/>
      </c>
      <c r="Y3385" s="25" t="str">
        <f ca="1">IF(C3385&lt;NOW(),IF(AND(P3385&gt;Q3385,W3385&gt;X3385),S3385,IF(AND(P3385=Q3385,W3385=X3385),T3385,IF(AND(P3385&lt;Q3385,W3385&lt;X3385),U3385,0))),"")</f>
        <v/>
      </c>
      <c r="Z3385" s="25">
        <f>IF(AND(P3385=W3385,Q3385=X3385),1,0)</f>
        <v>1</v>
      </c>
      <c r="AA3385" s="25" t="str">
        <f>IF(Z3385=0,"",IF(ISBLANK(VLOOKUP(A3385,Database!A:AA,22,FALSE)),"",VLOOKUP(A3385,Database!A:AA,22,FALSE)))</f>
        <v>Exact</v>
      </c>
      <c r="AB3385" s="25">
        <f ca="1">IFERROR(IF(AND(Y3385&lt;&gt;"",OR(V3385="Terminé",V3385="En cours")),VLOOKUP(AA3385,Setup_ScoreExactBonus!A:D,4,FALSE),0),0)</f>
        <v>0</v>
      </c>
      <c r="AC3385" s="31" t="str">
        <f t="shared" ca="1" si="14"/>
        <v/>
      </c>
      <c r="AD3385" s="31">
        <f ca="1">SUMIFS(AC$2:AC3385,D$2:D3385,D3385)*IF(R3385=0,1,2)</f>
        <v>0</v>
      </c>
    </row>
    <row r="3386" spans="1:30" x14ac:dyDescent="0.35">
      <c r="A3386" s="31">
        <f>IF(ISBLANK(B3386),"",COUNTIF(B$2:B3386,B3386))-1</f>
        <v>86</v>
      </c>
      <c r="B3386" s="31">
        <v>31</v>
      </c>
      <c r="C3386" s="10">
        <f>VLOOKUP($A3386,Database!$A:$Y,7,FALSE)</f>
        <v>46206.833333333336</v>
      </c>
      <c r="D3386" s="31" t="str">
        <f>VLOOKUP(Pronostics!$B3386,Setup_MPP!$A:$G,3,FALSE)</f>
        <v>Joueur31</v>
      </c>
      <c r="E3386" s="31" t="str">
        <f>VLOOKUP(Pronostics!$B3386,Setup_MPP!$A:$G,2,FALSE)</f>
        <v>Joueur31</v>
      </c>
      <c r="F3386" s="31" t="str">
        <f>VLOOKUP($B3386,Setup_MPP!$A:$E,4,FALSE)</f>
        <v>#D5D5D5</v>
      </c>
      <c r="G3386" s="31" t="str">
        <f>VLOOKUP($B3386,Setup_MPP!$A:$E,5,FALSE)</f>
        <v>#727272</v>
      </c>
      <c r="H3386" s="31" t="str">
        <f>IFERROR(IF(AND(A3386&gt;=1,A3386&lt;=104),VLOOKUP($A3386,Location!$A:$J,6,FALSE),IF(A3386=0,"Avant l'ouverture",IF(OR(A3386=105,A3386=106),"Bonus"))),"")</f>
        <v>1/16 Finale</v>
      </c>
      <c r="I3386" s="31" t="str">
        <f>IF(LEFT(H3386,4)="Tour",VLOOKUP(A3386,Database!$A:$C,3,FALSE),"")</f>
        <v/>
      </c>
      <c r="J3386" s="31" t="str">
        <f>VLOOKUP($A3386,Location!$A:$J,7,FALSE)</f>
        <v>TBD</v>
      </c>
      <c r="K3386" s="31" t="str">
        <f>IFERROR(VLOOKUP(J3386,Setup_Team!$B:$C,2,FALSE), "TDB")</f>
        <v>TDB</v>
      </c>
      <c r="L3386" s="31" t="str">
        <f>VLOOKUP($A3386,Location!$A:$J,8,FALSE)</f>
        <v>TBD</v>
      </c>
      <c r="M3386" s="31" t="str">
        <f>IFERROR(VLOOKUP(L3386,Setup_Team!$B:$C,2,FALSE), "TDB")</f>
        <v>TDB</v>
      </c>
      <c r="N3386" s="31" t="str">
        <f>VLOOKUP($A3386,Location!$A:$J,9,FALSE)</f>
        <v>Arlington, Dallas, Texas</v>
      </c>
      <c r="O3386" s="31" t="str">
        <f>VLOOKUP($A3386,Location!$A:$J,10,FALSE)</f>
        <v>AT&amp;T Stadium</v>
      </c>
      <c r="R3386" s="31">
        <v>0</v>
      </c>
      <c r="S3386" s="25">
        <f>VLOOKUP($A3386,Database!$A:$Y,10,FALSE)</f>
        <v>0</v>
      </c>
      <c r="T3386" s="25">
        <f>VLOOKUP($A3386,Database!$A:$Y,11,FALSE)</f>
        <v>0</v>
      </c>
      <c r="U3386" s="25">
        <f>VLOOKUP($A3386,Database!$A:$Y,12,FALSE)</f>
        <v>0</v>
      </c>
      <c r="V3386" s="25" t="str">
        <f>VLOOKUP(A3386,Database!A:M,13,FALSE)</f>
        <v>À venir</v>
      </c>
      <c r="W3386" s="25" t="str">
        <f>VLOOKUP($A3386,Database!$A:$Y,20,FALSE)</f>
        <v/>
      </c>
      <c r="X3386" s="25" t="str">
        <f>VLOOKUP($A3386,Database!$A:$Y,21,FALSE)</f>
        <v/>
      </c>
      <c r="Y3386" s="25" t="str">
        <f ca="1">IF(C3386&lt;NOW(),IF(AND(P3386&gt;Q3386,W3386&gt;X3386),S3386,IF(AND(P3386=Q3386,W3386=X3386),T3386,IF(AND(P3386&lt;Q3386,W3386&lt;X3386),U3386,0))),"")</f>
        <v/>
      </c>
      <c r="Z3386" s="25">
        <f>IF(AND(P3386=W3386,Q3386=X3386),1,0)</f>
        <v>1</v>
      </c>
      <c r="AA3386" s="25" t="str">
        <f>IF(Z3386=0,"",IF(ISBLANK(VLOOKUP(A3386,Database!A:AA,22,FALSE)),"",VLOOKUP(A3386,Database!A:AA,22,FALSE)))</f>
        <v>Exact</v>
      </c>
      <c r="AB3386" s="25">
        <f ca="1">IFERROR(IF(AND(Y3386&lt;&gt;"",OR(V3386="Terminé",V3386="En cours")),VLOOKUP(AA3386,Setup_ScoreExactBonus!A:D,4,FALSE),0),0)</f>
        <v>0</v>
      </c>
      <c r="AC3386" s="31" t="str">
        <f t="shared" ca="1" si="14"/>
        <v/>
      </c>
      <c r="AD3386" s="31">
        <f ca="1">SUMIFS(AC$2:AC3386,D$2:D3386,D3386)*IF(R3386=0,1,2)</f>
        <v>0</v>
      </c>
    </row>
    <row r="3387" spans="1:30" x14ac:dyDescent="0.35">
      <c r="A3387" s="31">
        <f>IF(ISBLANK(B3387),"",COUNTIF(B$2:B3387,B3387))-1</f>
        <v>86</v>
      </c>
      <c r="B3387" s="31">
        <v>32</v>
      </c>
      <c r="C3387" s="10">
        <f>VLOOKUP($A3387,Database!$A:$Y,7,FALSE)</f>
        <v>46206.833333333336</v>
      </c>
      <c r="D3387" s="31" t="str">
        <f>VLOOKUP(Pronostics!$B3387,Setup_MPP!$A:$G,3,FALSE)</f>
        <v>Joueur32</v>
      </c>
      <c r="E3387" s="31" t="str">
        <f>VLOOKUP(Pronostics!$B3387,Setup_MPP!$A:$G,2,FALSE)</f>
        <v>Joueur32</v>
      </c>
      <c r="F3387" s="31" t="str">
        <f>VLOOKUP($B3387,Setup_MPP!$A:$E,4,FALSE)</f>
        <v>#D5D5D5</v>
      </c>
      <c r="G3387" s="31" t="str">
        <f>VLOOKUP($B3387,Setup_MPP!$A:$E,5,FALSE)</f>
        <v>#727272</v>
      </c>
      <c r="H3387" s="31" t="str">
        <f>IFERROR(IF(AND(A3387&gt;=1,A3387&lt;=104),VLOOKUP($A3387,Location!$A:$J,6,FALSE),IF(A3387=0,"Avant l'ouverture",IF(OR(A3387=105,A3387=106),"Bonus"))),"")</f>
        <v>1/16 Finale</v>
      </c>
      <c r="I3387" s="31" t="str">
        <f>IF(LEFT(H3387,4)="Tour",VLOOKUP(A3387,Database!$A:$C,3,FALSE),"")</f>
        <v/>
      </c>
      <c r="J3387" s="31" t="str">
        <f>VLOOKUP($A3387,Location!$A:$J,7,FALSE)</f>
        <v>TBD</v>
      </c>
      <c r="K3387" s="31" t="str">
        <f>IFERROR(VLOOKUP(J3387,Setup_Team!$B:$C,2,FALSE), "TDB")</f>
        <v>TDB</v>
      </c>
      <c r="L3387" s="31" t="str">
        <f>VLOOKUP($A3387,Location!$A:$J,8,FALSE)</f>
        <v>TBD</v>
      </c>
      <c r="M3387" s="31" t="str">
        <f>IFERROR(VLOOKUP(L3387,Setup_Team!$B:$C,2,FALSE), "TDB")</f>
        <v>TDB</v>
      </c>
      <c r="N3387" s="31" t="str">
        <f>VLOOKUP($A3387,Location!$A:$J,9,FALSE)</f>
        <v>Arlington, Dallas, Texas</v>
      </c>
      <c r="O3387" s="31" t="str">
        <f>VLOOKUP($A3387,Location!$A:$J,10,FALSE)</f>
        <v>AT&amp;T Stadium</v>
      </c>
      <c r="R3387" s="31">
        <v>0</v>
      </c>
      <c r="S3387" s="25">
        <f>VLOOKUP($A3387,Database!$A:$Y,10,FALSE)</f>
        <v>0</v>
      </c>
      <c r="T3387" s="25">
        <f>VLOOKUP($A3387,Database!$A:$Y,11,FALSE)</f>
        <v>0</v>
      </c>
      <c r="U3387" s="25">
        <f>VLOOKUP($A3387,Database!$A:$Y,12,FALSE)</f>
        <v>0</v>
      </c>
      <c r="V3387" s="25" t="str">
        <f>VLOOKUP(A3387,Database!A:M,13,FALSE)</f>
        <v>À venir</v>
      </c>
      <c r="W3387" s="25" t="str">
        <f>VLOOKUP($A3387,Database!$A:$Y,20,FALSE)</f>
        <v/>
      </c>
      <c r="X3387" s="25" t="str">
        <f>VLOOKUP($A3387,Database!$A:$Y,21,FALSE)</f>
        <v/>
      </c>
      <c r="Y3387" s="25" t="str">
        <f ca="1">IF(C3387&lt;NOW(),IF(AND(P3387&gt;Q3387,W3387&gt;X3387),S3387,IF(AND(P3387=Q3387,W3387=X3387),T3387,IF(AND(P3387&lt;Q3387,W3387&lt;X3387),U3387,0))),"")</f>
        <v/>
      </c>
      <c r="Z3387" s="25">
        <f>IF(AND(P3387=W3387,Q3387=X3387),1,0)</f>
        <v>1</v>
      </c>
      <c r="AA3387" s="25" t="str">
        <f>IF(Z3387=0,"",IF(ISBLANK(VLOOKUP(A3387,Database!A:AA,22,FALSE)),"",VLOOKUP(A3387,Database!A:AA,22,FALSE)))</f>
        <v>Exact</v>
      </c>
      <c r="AB3387" s="25">
        <f ca="1">IFERROR(IF(AND(Y3387&lt;&gt;"",OR(V3387="Terminé",V3387="En cours")),VLOOKUP(AA3387,Setup_ScoreExactBonus!A:D,4,FALSE),0),0)</f>
        <v>0</v>
      </c>
      <c r="AC3387" s="31" t="str">
        <f t="shared" ca="1" si="14"/>
        <v/>
      </c>
      <c r="AD3387" s="31">
        <f ca="1">SUMIFS(AC$2:AC3387,D$2:D3387,D3387)*IF(R3387=0,1,2)</f>
        <v>0</v>
      </c>
    </row>
    <row r="3388" spans="1:30" x14ac:dyDescent="0.35">
      <c r="A3388" s="31">
        <f>IF(ISBLANK(B3388),"",COUNTIF(B$2:B3388,B3388))-1</f>
        <v>86</v>
      </c>
      <c r="B3388" s="31">
        <v>33</v>
      </c>
      <c r="C3388" s="10">
        <f>VLOOKUP($A3388,Database!$A:$Y,7,FALSE)</f>
        <v>46206.833333333336</v>
      </c>
      <c r="D3388" s="31" t="str">
        <f>VLOOKUP(Pronostics!$B3388,Setup_MPP!$A:$G,3,FALSE)</f>
        <v>Joueur33</v>
      </c>
      <c r="E3388" s="31" t="str">
        <f>VLOOKUP(Pronostics!$B3388,Setup_MPP!$A:$G,2,FALSE)</f>
        <v>Joueur33</v>
      </c>
      <c r="F3388" s="31" t="str">
        <f>VLOOKUP($B3388,Setup_MPP!$A:$E,4,FALSE)</f>
        <v>#D5D5D5</v>
      </c>
      <c r="G3388" s="31" t="str">
        <f>VLOOKUP($B3388,Setup_MPP!$A:$E,5,FALSE)</f>
        <v>#727272</v>
      </c>
      <c r="H3388" s="31" t="str">
        <f>IFERROR(IF(AND(A3388&gt;=1,A3388&lt;=104),VLOOKUP($A3388,Location!$A:$J,6,FALSE),IF(A3388=0,"Avant l'ouverture",IF(OR(A3388=105,A3388=106),"Bonus"))),"")</f>
        <v>1/16 Finale</v>
      </c>
      <c r="I3388" s="31" t="str">
        <f>IF(LEFT(H3388,4)="Tour",VLOOKUP(A3388,Database!$A:$C,3,FALSE),"")</f>
        <v/>
      </c>
      <c r="J3388" s="31" t="str">
        <f>VLOOKUP($A3388,Location!$A:$J,7,FALSE)</f>
        <v>TBD</v>
      </c>
      <c r="K3388" s="31" t="str">
        <f>IFERROR(VLOOKUP(J3388,Setup_Team!$B:$C,2,FALSE), "TDB")</f>
        <v>TDB</v>
      </c>
      <c r="L3388" s="31" t="str">
        <f>VLOOKUP($A3388,Location!$A:$J,8,FALSE)</f>
        <v>TBD</v>
      </c>
      <c r="M3388" s="31" t="str">
        <f>IFERROR(VLOOKUP(L3388,Setup_Team!$B:$C,2,FALSE), "TDB")</f>
        <v>TDB</v>
      </c>
      <c r="N3388" s="31" t="str">
        <f>VLOOKUP($A3388,Location!$A:$J,9,FALSE)</f>
        <v>Arlington, Dallas, Texas</v>
      </c>
      <c r="O3388" s="31" t="str">
        <f>VLOOKUP($A3388,Location!$A:$J,10,FALSE)</f>
        <v>AT&amp;T Stadium</v>
      </c>
      <c r="R3388" s="31">
        <v>0</v>
      </c>
      <c r="S3388" s="25">
        <f>VLOOKUP($A3388,Database!$A:$Y,10,FALSE)</f>
        <v>0</v>
      </c>
      <c r="T3388" s="25">
        <f>VLOOKUP($A3388,Database!$A:$Y,11,FALSE)</f>
        <v>0</v>
      </c>
      <c r="U3388" s="25">
        <f>VLOOKUP($A3388,Database!$A:$Y,12,FALSE)</f>
        <v>0</v>
      </c>
      <c r="V3388" s="25" t="str">
        <f>VLOOKUP(A3388,Database!A:M,13,FALSE)</f>
        <v>À venir</v>
      </c>
      <c r="W3388" s="25" t="str">
        <f>VLOOKUP($A3388,Database!$A:$Y,20,FALSE)</f>
        <v/>
      </c>
      <c r="X3388" s="25" t="str">
        <f>VLOOKUP($A3388,Database!$A:$Y,21,FALSE)</f>
        <v/>
      </c>
      <c r="Y3388" s="25" t="str">
        <f ca="1">IF(C3388&lt;NOW(),IF(AND(P3388&gt;Q3388,W3388&gt;X3388),S3388,IF(AND(P3388=Q3388,W3388=X3388),T3388,IF(AND(P3388&lt;Q3388,W3388&lt;X3388),U3388,0))),"")</f>
        <v/>
      </c>
      <c r="Z3388" s="25">
        <f>IF(AND(P3388=W3388,Q3388=X3388),1,0)</f>
        <v>1</v>
      </c>
      <c r="AA3388" s="25" t="str">
        <f>IF(Z3388=0,"",IF(ISBLANK(VLOOKUP(A3388,Database!A:AA,22,FALSE)),"",VLOOKUP(A3388,Database!A:AA,22,FALSE)))</f>
        <v>Exact</v>
      </c>
      <c r="AB3388" s="25">
        <f ca="1">IFERROR(IF(AND(Y3388&lt;&gt;"",OR(V3388="Terminé",V3388="En cours")),VLOOKUP(AA3388,Setup_ScoreExactBonus!A:D,4,FALSE),0),0)</f>
        <v>0</v>
      </c>
      <c r="AC3388" s="31" t="str">
        <f t="shared" ca="1" si="14"/>
        <v/>
      </c>
      <c r="AD3388" s="31">
        <f ca="1">SUMIFS(AC$2:AC3388,D$2:D3388,D3388)*IF(R3388=0,1,2)</f>
        <v>0</v>
      </c>
    </row>
    <row r="3389" spans="1:30" x14ac:dyDescent="0.35">
      <c r="A3389" s="31">
        <f>IF(ISBLANK(B3389),"",COUNTIF(B$2:B3389,B3389))-1</f>
        <v>86</v>
      </c>
      <c r="B3389" s="31">
        <v>34</v>
      </c>
      <c r="C3389" s="10">
        <f>VLOOKUP($A3389,Database!$A:$Y,7,FALSE)</f>
        <v>46206.833333333336</v>
      </c>
      <c r="D3389" s="31" t="str">
        <f>VLOOKUP(Pronostics!$B3389,Setup_MPP!$A:$G,3,FALSE)</f>
        <v>Joueur34</v>
      </c>
      <c r="E3389" s="31" t="str">
        <f>VLOOKUP(Pronostics!$B3389,Setup_MPP!$A:$G,2,FALSE)</f>
        <v>Joueur34</v>
      </c>
      <c r="F3389" s="31" t="str">
        <f>VLOOKUP($B3389,Setup_MPP!$A:$E,4,FALSE)</f>
        <v>#D5D5D5</v>
      </c>
      <c r="G3389" s="31" t="str">
        <f>VLOOKUP($B3389,Setup_MPP!$A:$E,5,FALSE)</f>
        <v>#727272</v>
      </c>
      <c r="H3389" s="31" t="str">
        <f>IFERROR(IF(AND(A3389&gt;=1,A3389&lt;=104),VLOOKUP($A3389,Location!$A:$J,6,FALSE),IF(A3389=0,"Avant l'ouverture",IF(OR(A3389=105,A3389=106),"Bonus"))),"")</f>
        <v>1/16 Finale</v>
      </c>
      <c r="I3389" s="31" t="str">
        <f>IF(LEFT(H3389,4)="Tour",VLOOKUP(A3389,Database!$A:$C,3,FALSE),"")</f>
        <v/>
      </c>
      <c r="J3389" s="31" t="str">
        <f>VLOOKUP($A3389,Location!$A:$J,7,FALSE)</f>
        <v>TBD</v>
      </c>
      <c r="K3389" s="31" t="str">
        <f>IFERROR(VLOOKUP(J3389,Setup_Team!$B:$C,2,FALSE), "TDB")</f>
        <v>TDB</v>
      </c>
      <c r="L3389" s="31" t="str">
        <f>VLOOKUP($A3389,Location!$A:$J,8,FALSE)</f>
        <v>TBD</v>
      </c>
      <c r="M3389" s="31" t="str">
        <f>IFERROR(VLOOKUP(L3389,Setup_Team!$B:$C,2,FALSE), "TDB")</f>
        <v>TDB</v>
      </c>
      <c r="N3389" s="31" t="str">
        <f>VLOOKUP($A3389,Location!$A:$J,9,FALSE)</f>
        <v>Arlington, Dallas, Texas</v>
      </c>
      <c r="O3389" s="31" t="str">
        <f>VLOOKUP($A3389,Location!$A:$J,10,FALSE)</f>
        <v>AT&amp;T Stadium</v>
      </c>
      <c r="R3389" s="31">
        <v>0</v>
      </c>
      <c r="S3389" s="25">
        <f>VLOOKUP($A3389,Database!$A:$Y,10,FALSE)</f>
        <v>0</v>
      </c>
      <c r="T3389" s="25">
        <f>VLOOKUP($A3389,Database!$A:$Y,11,FALSE)</f>
        <v>0</v>
      </c>
      <c r="U3389" s="25">
        <f>VLOOKUP($A3389,Database!$A:$Y,12,FALSE)</f>
        <v>0</v>
      </c>
      <c r="V3389" s="25" t="str">
        <f>VLOOKUP(A3389,Database!A:M,13,FALSE)</f>
        <v>À venir</v>
      </c>
      <c r="W3389" s="25" t="str">
        <f>VLOOKUP($A3389,Database!$A:$Y,20,FALSE)</f>
        <v/>
      </c>
      <c r="X3389" s="25" t="str">
        <f>VLOOKUP($A3389,Database!$A:$Y,21,FALSE)</f>
        <v/>
      </c>
      <c r="Y3389" s="25" t="str">
        <f ca="1">IF(C3389&lt;NOW(),IF(AND(P3389&gt;Q3389,W3389&gt;X3389),S3389,IF(AND(P3389=Q3389,W3389=X3389),T3389,IF(AND(P3389&lt;Q3389,W3389&lt;X3389),U3389,0))),"")</f>
        <v/>
      </c>
      <c r="Z3389" s="25">
        <f>IF(AND(P3389=W3389,Q3389=X3389),1,0)</f>
        <v>1</v>
      </c>
      <c r="AA3389" s="25" t="str">
        <f>IF(Z3389=0,"",IF(ISBLANK(VLOOKUP(A3389,Database!A:AA,22,FALSE)),"",VLOOKUP(A3389,Database!A:AA,22,FALSE)))</f>
        <v>Exact</v>
      </c>
      <c r="AB3389" s="25">
        <f ca="1">IFERROR(IF(AND(Y3389&lt;&gt;"",OR(V3389="Terminé",V3389="En cours")),VLOOKUP(AA3389,Setup_ScoreExactBonus!A:D,4,FALSE),0),0)</f>
        <v>0</v>
      </c>
      <c r="AC3389" s="31" t="str">
        <f t="shared" ca="1" si="14"/>
        <v/>
      </c>
      <c r="AD3389" s="31">
        <f ca="1">SUMIFS(AC$2:AC3389,D$2:D3389,D3389)*IF(R3389=0,1,2)</f>
        <v>0</v>
      </c>
    </row>
    <row r="3390" spans="1:30" x14ac:dyDescent="0.35">
      <c r="A3390" s="31">
        <f>IF(ISBLANK(B3390),"",COUNTIF(B$2:B3390,B3390))-1</f>
        <v>86</v>
      </c>
      <c r="B3390" s="31">
        <v>35</v>
      </c>
      <c r="C3390" s="10">
        <f>VLOOKUP($A3390,Database!$A:$Y,7,FALSE)</f>
        <v>46206.833333333336</v>
      </c>
      <c r="D3390" s="31" t="str">
        <f>VLOOKUP(Pronostics!$B3390,Setup_MPP!$A:$G,3,FALSE)</f>
        <v>Joueur35</v>
      </c>
      <c r="E3390" s="31" t="str">
        <f>VLOOKUP(Pronostics!$B3390,Setup_MPP!$A:$G,2,FALSE)</f>
        <v>Joueur35</v>
      </c>
      <c r="F3390" s="31" t="str">
        <f>VLOOKUP($B3390,Setup_MPP!$A:$E,4,FALSE)</f>
        <v>#D5D5D5</v>
      </c>
      <c r="G3390" s="31" t="str">
        <f>VLOOKUP($B3390,Setup_MPP!$A:$E,5,FALSE)</f>
        <v>#727272</v>
      </c>
      <c r="H3390" s="31" t="str">
        <f>IFERROR(IF(AND(A3390&gt;=1,A3390&lt;=104),VLOOKUP($A3390,Location!$A:$J,6,FALSE),IF(A3390=0,"Avant l'ouverture",IF(OR(A3390=105,A3390=106),"Bonus"))),"")</f>
        <v>1/16 Finale</v>
      </c>
      <c r="I3390" s="31" t="str">
        <f>IF(LEFT(H3390,4)="Tour",VLOOKUP(A3390,Database!$A:$C,3,FALSE),"")</f>
        <v/>
      </c>
      <c r="J3390" s="31" t="str">
        <f>VLOOKUP($A3390,Location!$A:$J,7,FALSE)</f>
        <v>TBD</v>
      </c>
      <c r="K3390" s="31" t="str">
        <f>IFERROR(VLOOKUP(J3390,Setup_Team!$B:$C,2,FALSE), "TDB")</f>
        <v>TDB</v>
      </c>
      <c r="L3390" s="31" t="str">
        <f>VLOOKUP($A3390,Location!$A:$J,8,FALSE)</f>
        <v>TBD</v>
      </c>
      <c r="M3390" s="31" t="str">
        <f>IFERROR(VLOOKUP(L3390,Setup_Team!$B:$C,2,FALSE), "TDB")</f>
        <v>TDB</v>
      </c>
      <c r="N3390" s="31" t="str">
        <f>VLOOKUP($A3390,Location!$A:$J,9,FALSE)</f>
        <v>Arlington, Dallas, Texas</v>
      </c>
      <c r="O3390" s="31" t="str">
        <f>VLOOKUP($A3390,Location!$A:$J,10,FALSE)</f>
        <v>AT&amp;T Stadium</v>
      </c>
      <c r="R3390" s="31">
        <v>0</v>
      </c>
      <c r="S3390" s="25">
        <f>VLOOKUP($A3390,Database!$A:$Y,10,FALSE)</f>
        <v>0</v>
      </c>
      <c r="T3390" s="25">
        <f>VLOOKUP($A3390,Database!$A:$Y,11,FALSE)</f>
        <v>0</v>
      </c>
      <c r="U3390" s="25">
        <f>VLOOKUP($A3390,Database!$A:$Y,12,FALSE)</f>
        <v>0</v>
      </c>
      <c r="V3390" s="25" t="str">
        <f>VLOOKUP(A3390,Database!A:M,13,FALSE)</f>
        <v>À venir</v>
      </c>
      <c r="W3390" s="25" t="str">
        <f>VLOOKUP($A3390,Database!$A:$Y,20,FALSE)</f>
        <v/>
      </c>
      <c r="X3390" s="25" t="str">
        <f>VLOOKUP($A3390,Database!$A:$Y,21,FALSE)</f>
        <v/>
      </c>
      <c r="Y3390" s="25" t="str">
        <f ca="1">IF(C3390&lt;NOW(),IF(AND(P3390&gt;Q3390,W3390&gt;X3390),S3390,IF(AND(P3390=Q3390,W3390=X3390),T3390,IF(AND(P3390&lt;Q3390,W3390&lt;X3390),U3390,0))),"")</f>
        <v/>
      </c>
      <c r="Z3390" s="25">
        <f>IF(AND(P3390=W3390,Q3390=X3390),1,0)</f>
        <v>1</v>
      </c>
      <c r="AA3390" s="25" t="str">
        <f>IF(Z3390=0,"",IF(ISBLANK(VLOOKUP(A3390,Database!A:AA,22,FALSE)),"",VLOOKUP(A3390,Database!A:AA,22,FALSE)))</f>
        <v>Exact</v>
      </c>
      <c r="AB3390" s="25">
        <f ca="1">IFERROR(IF(AND(Y3390&lt;&gt;"",OR(V3390="Terminé",V3390="En cours")),VLOOKUP(AA3390,Setup_ScoreExactBonus!A:D,4,FALSE),0),0)</f>
        <v>0</v>
      </c>
      <c r="AC3390" s="31" t="str">
        <f t="shared" ca="1" si="14"/>
        <v/>
      </c>
      <c r="AD3390" s="31">
        <f ca="1">SUMIFS(AC$2:AC3390,D$2:D3390,D3390)*IF(R3390=0,1,2)</f>
        <v>0</v>
      </c>
    </row>
    <row r="3391" spans="1:30" x14ac:dyDescent="0.35">
      <c r="A3391" s="31">
        <f>IF(ISBLANK(B3391),"",COUNTIF(B$2:B3391,B3391))-1</f>
        <v>86</v>
      </c>
      <c r="B3391" s="31">
        <v>36</v>
      </c>
      <c r="C3391" s="10">
        <f>VLOOKUP($A3391,Database!$A:$Y,7,FALSE)</f>
        <v>46206.833333333336</v>
      </c>
      <c r="D3391" s="31" t="str">
        <f>VLOOKUP(Pronostics!$B3391,Setup_MPP!$A:$G,3,FALSE)</f>
        <v>Joueur36</v>
      </c>
      <c r="E3391" s="31" t="str">
        <f>VLOOKUP(Pronostics!$B3391,Setup_MPP!$A:$G,2,FALSE)</f>
        <v>Joueur36</v>
      </c>
      <c r="F3391" s="31" t="str">
        <f>VLOOKUP($B3391,Setup_MPP!$A:$E,4,FALSE)</f>
        <v>#D5D5D5</v>
      </c>
      <c r="G3391" s="31" t="str">
        <f>VLOOKUP($B3391,Setup_MPP!$A:$E,5,FALSE)</f>
        <v>#727272</v>
      </c>
      <c r="H3391" s="31" t="str">
        <f>IFERROR(IF(AND(A3391&gt;=1,A3391&lt;=104),VLOOKUP($A3391,Location!$A:$J,6,FALSE),IF(A3391=0,"Avant l'ouverture",IF(OR(A3391=105,A3391=106),"Bonus"))),"")</f>
        <v>1/16 Finale</v>
      </c>
      <c r="I3391" s="31" t="str">
        <f>IF(LEFT(H3391,4)="Tour",VLOOKUP(A3391,Database!$A:$C,3,FALSE),"")</f>
        <v/>
      </c>
      <c r="J3391" s="31" t="str">
        <f>VLOOKUP($A3391,Location!$A:$J,7,FALSE)</f>
        <v>TBD</v>
      </c>
      <c r="K3391" s="31" t="str">
        <f>IFERROR(VLOOKUP(J3391,Setup_Team!$B:$C,2,FALSE), "TDB")</f>
        <v>TDB</v>
      </c>
      <c r="L3391" s="31" t="str">
        <f>VLOOKUP($A3391,Location!$A:$J,8,FALSE)</f>
        <v>TBD</v>
      </c>
      <c r="M3391" s="31" t="str">
        <f>IFERROR(VLOOKUP(L3391,Setup_Team!$B:$C,2,FALSE), "TDB")</f>
        <v>TDB</v>
      </c>
      <c r="N3391" s="31" t="str">
        <f>VLOOKUP($A3391,Location!$A:$J,9,FALSE)</f>
        <v>Arlington, Dallas, Texas</v>
      </c>
      <c r="O3391" s="31" t="str">
        <f>VLOOKUP($A3391,Location!$A:$J,10,FALSE)</f>
        <v>AT&amp;T Stadium</v>
      </c>
      <c r="R3391" s="31">
        <v>0</v>
      </c>
      <c r="S3391" s="25">
        <f>VLOOKUP($A3391,Database!$A:$Y,10,FALSE)</f>
        <v>0</v>
      </c>
      <c r="T3391" s="25">
        <f>VLOOKUP($A3391,Database!$A:$Y,11,FALSE)</f>
        <v>0</v>
      </c>
      <c r="U3391" s="25">
        <f>VLOOKUP($A3391,Database!$A:$Y,12,FALSE)</f>
        <v>0</v>
      </c>
      <c r="V3391" s="25" t="str">
        <f>VLOOKUP(A3391,Database!A:M,13,FALSE)</f>
        <v>À venir</v>
      </c>
      <c r="W3391" s="25" t="str">
        <f>VLOOKUP($A3391,Database!$A:$Y,20,FALSE)</f>
        <v/>
      </c>
      <c r="X3391" s="25" t="str">
        <f>VLOOKUP($A3391,Database!$A:$Y,21,FALSE)</f>
        <v/>
      </c>
      <c r="Y3391" s="25" t="str">
        <f ca="1">IF(C3391&lt;NOW(),IF(AND(P3391&gt;Q3391,W3391&gt;X3391),S3391,IF(AND(P3391=Q3391,W3391=X3391),T3391,IF(AND(P3391&lt;Q3391,W3391&lt;X3391),U3391,0))),"")</f>
        <v/>
      </c>
      <c r="Z3391" s="25">
        <f>IF(AND(P3391=W3391,Q3391=X3391),1,0)</f>
        <v>1</v>
      </c>
      <c r="AA3391" s="25" t="str">
        <f>IF(Z3391=0,"",IF(ISBLANK(VLOOKUP(A3391,Database!A:AA,22,FALSE)),"",VLOOKUP(A3391,Database!A:AA,22,FALSE)))</f>
        <v>Exact</v>
      </c>
      <c r="AB3391" s="25">
        <f ca="1">IFERROR(IF(AND(Y3391&lt;&gt;"",OR(V3391="Terminé",V3391="En cours")),VLOOKUP(AA3391,Setup_ScoreExactBonus!A:D,4,FALSE),0),0)</f>
        <v>0</v>
      </c>
      <c r="AC3391" s="31" t="str">
        <f t="shared" ca="1" si="14"/>
        <v/>
      </c>
      <c r="AD3391" s="31">
        <f ca="1">SUMIFS(AC$2:AC3391,D$2:D3391,D3391)*IF(R3391=0,1,2)</f>
        <v>0</v>
      </c>
    </row>
    <row r="3392" spans="1:30" x14ac:dyDescent="0.35">
      <c r="A3392" s="31">
        <f>IF(ISBLANK(B3392),"",COUNTIF(B$2:B3392,B3392))-1</f>
        <v>86</v>
      </c>
      <c r="B3392" s="31">
        <v>37</v>
      </c>
      <c r="C3392" s="10">
        <f>VLOOKUP($A3392,Database!$A:$Y,7,FALSE)</f>
        <v>46206.833333333336</v>
      </c>
      <c r="D3392" s="31" t="str">
        <f>VLOOKUP(Pronostics!$B3392,Setup_MPP!$A:$G,3,FALSE)</f>
        <v>Joueur37</v>
      </c>
      <c r="E3392" s="31" t="str">
        <f>VLOOKUP(Pronostics!$B3392,Setup_MPP!$A:$G,2,FALSE)</f>
        <v>Joueur37</v>
      </c>
      <c r="F3392" s="31" t="str">
        <f>VLOOKUP($B3392,Setup_MPP!$A:$E,4,FALSE)</f>
        <v>#D5D5D5</v>
      </c>
      <c r="G3392" s="31" t="str">
        <f>VLOOKUP($B3392,Setup_MPP!$A:$E,5,FALSE)</f>
        <v>#727272</v>
      </c>
      <c r="H3392" s="31" t="str">
        <f>IFERROR(IF(AND(A3392&gt;=1,A3392&lt;=104),VLOOKUP($A3392,Location!$A:$J,6,FALSE),IF(A3392=0,"Avant l'ouverture",IF(OR(A3392=105,A3392=106),"Bonus"))),"")</f>
        <v>1/16 Finale</v>
      </c>
      <c r="I3392" s="31" t="str">
        <f>IF(LEFT(H3392,4)="Tour",VLOOKUP(A3392,Database!$A:$C,3,FALSE),"")</f>
        <v/>
      </c>
      <c r="J3392" s="31" t="str">
        <f>VLOOKUP($A3392,Location!$A:$J,7,FALSE)</f>
        <v>TBD</v>
      </c>
      <c r="K3392" s="31" t="str">
        <f>IFERROR(VLOOKUP(J3392,Setup_Team!$B:$C,2,FALSE), "TDB")</f>
        <v>TDB</v>
      </c>
      <c r="L3392" s="31" t="str">
        <f>VLOOKUP($A3392,Location!$A:$J,8,FALSE)</f>
        <v>TBD</v>
      </c>
      <c r="M3392" s="31" t="str">
        <f>IFERROR(VLOOKUP(L3392,Setup_Team!$B:$C,2,FALSE), "TDB")</f>
        <v>TDB</v>
      </c>
      <c r="N3392" s="31" t="str">
        <f>VLOOKUP($A3392,Location!$A:$J,9,FALSE)</f>
        <v>Arlington, Dallas, Texas</v>
      </c>
      <c r="O3392" s="31" t="str">
        <f>VLOOKUP($A3392,Location!$A:$J,10,FALSE)</f>
        <v>AT&amp;T Stadium</v>
      </c>
      <c r="R3392" s="31">
        <v>0</v>
      </c>
      <c r="S3392" s="25">
        <f>VLOOKUP($A3392,Database!$A:$Y,10,FALSE)</f>
        <v>0</v>
      </c>
      <c r="T3392" s="25">
        <f>VLOOKUP($A3392,Database!$A:$Y,11,FALSE)</f>
        <v>0</v>
      </c>
      <c r="U3392" s="25">
        <f>VLOOKUP($A3392,Database!$A:$Y,12,FALSE)</f>
        <v>0</v>
      </c>
      <c r="V3392" s="25" t="str">
        <f>VLOOKUP(A3392,Database!A:M,13,FALSE)</f>
        <v>À venir</v>
      </c>
      <c r="W3392" s="25" t="str">
        <f>VLOOKUP($A3392,Database!$A:$Y,20,FALSE)</f>
        <v/>
      </c>
      <c r="X3392" s="25" t="str">
        <f>VLOOKUP($A3392,Database!$A:$Y,21,FALSE)</f>
        <v/>
      </c>
      <c r="Y3392" s="25" t="str">
        <f ca="1">IF(C3392&lt;NOW(),IF(AND(P3392&gt;Q3392,W3392&gt;X3392),S3392,IF(AND(P3392=Q3392,W3392=X3392),T3392,IF(AND(P3392&lt;Q3392,W3392&lt;X3392),U3392,0))),"")</f>
        <v/>
      </c>
      <c r="Z3392" s="25">
        <f>IF(AND(P3392=W3392,Q3392=X3392),1,0)</f>
        <v>1</v>
      </c>
      <c r="AA3392" s="25" t="str">
        <f>IF(Z3392=0,"",IF(ISBLANK(VLOOKUP(A3392,Database!A:AA,22,FALSE)),"",VLOOKUP(A3392,Database!A:AA,22,FALSE)))</f>
        <v>Exact</v>
      </c>
      <c r="AB3392" s="25">
        <f ca="1">IFERROR(IF(AND(Y3392&lt;&gt;"",OR(V3392="Terminé",V3392="En cours")),VLOOKUP(AA3392,Setup_ScoreExactBonus!A:D,4,FALSE),0),0)</f>
        <v>0</v>
      </c>
      <c r="AC3392" s="31" t="str">
        <f t="shared" ca="1" si="14"/>
        <v/>
      </c>
      <c r="AD3392" s="31">
        <f ca="1">SUMIFS(AC$2:AC3392,D$2:D3392,D3392)*IF(R3392=0,1,2)</f>
        <v>0</v>
      </c>
    </row>
    <row r="3393" spans="1:30" x14ac:dyDescent="0.35">
      <c r="A3393" s="31">
        <f>IF(ISBLANK(B3393),"",COUNTIF(B$2:B3393,B3393))-1</f>
        <v>86</v>
      </c>
      <c r="B3393" s="31">
        <v>38</v>
      </c>
      <c r="C3393" s="10">
        <f>VLOOKUP($A3393,Database!$A:$Y,7,FALSE)</f>
        <v>46206.833333333336</v>
      </c>
      <c r="D3393" s="31" t="str">
        <f>VLOOKUP(Pronostics!$B3393,Setup_MPP!$A:$G,3,FALSE)</f>
        <v>Joueur38</v>
      </c>
      <c r="E3393" s="31" t="str">
        <f>VLOOKUP(Pronostics!$B3393,Setup_MPP!$A:$G,2,FALSE)</f>
        <v>Joueur38</v>
      </c>
      <c r="F3393" s="31" t="str">
        <f>VLOOKUP($B3393,Setup_MPP!$A:$E,4,FALSE)</f>
        <v>#D5D5D5</v>
      </c>
      <c r="G3393" s="31" t="str">
        <f>VLOOKUP($B3393,Setup_MPP!$A:$E,5,FALSE)</f>
        <v>#727272</v>
      </c>
      <c r="H3393" s="31" t="str">
        <f>IFERROR(IF(AND(A3393&gt;=1,A3393&lt;=104),VLOOKUP($A3393,Location!$A:$J,6,FALSE),IF(A3393=0,"Avant l'ouverture",IF(OR(A3393=105,A3393=106),"Bonus"))),"")</f>
        <v>1/16 Finale</v>
      </c>
      <c r="I3393" s="31" t="str">
        <f>IF(LEFT(H3393,4)="Tour",VLOOKUP(A3393,Database!$A:$C,3,FALSE),"")</f>
        <v/>
      </c>
      <c r="J3393" s="31" t="str">
        <f>VLOOKUP($A3393,Location!$A:$J,7,FALSE)</f>
        <v>TBD</v>
      </c>
      <c r="K3393" s="31" t="str">
        <f>IFERROR(VLOOKUP(J3393,Setup_Team!$B:$C,2,FALSE), "TDB")</f>
        <v>TDB</v>
      </c>
      <c r="L3393" s="31" t="str">
        <f>VLOOKUP($A3393,Location!$A:$J,8,FALSE)</f>
        <v>TBD</v>
      </c>
      <c r="M3393" s="31" t="str">
        <f>IFERROR(VLOOKUP(L3393,Setup_Team!$B:$C,2,FALSE), "TDB")</f>
        <v>TDB</v>
      </c>
      <c r="N3393" s="31" t="str">
        <f>VLOOKUP($A3393,Location!$A:$J,9,FALSE)</f>
        <v>Arlington, Dallas, Texas</v>
      </c>
      <c r="O3393" s="31" t="str">
        <f>VLOOKUP($A3393,Location!$A:$J,10,FALSE)</f>
        <v>AT&amp;T Stadium</v>
      </c>
      <c r="R3393" s="31">
        <v>0</v>
      </c>
      <c r="S3393" s="25">
        <f>VLOOKUP($A3393,Database!$A:$Y,10,FALSE)</f>
        <v>0</v>
      </c>
      <c r="T3393" s="25">
        <f>VLOOKUP($A3393,Database!$A:$Y,11,FALSE)</f>
        <v>0</v>
      </c>
      <c r="U3393" s="25">
        <f>VLOOKUP($A3393,Database!$A:$Y,12,FALSE)</f>
        <v>0</v>
      </c>
      <c r="V3393" s="25" t="str">
        <f>VLOOKUP(A3393,Database!A:M,13,FALSE)</f>
        <v>À venir</v>
      </c>
      <c r="W3393" s="25" t="str">
        <f>VLOOKUP($A3393,Database!$A:$Y,20,FALSE)</f>
        <v/>
      </c>
      <c r="X3393" s="25" t="str">
        <f>VLOOKUP($A3393,Database!$A:$Y,21,FALSE)</f>
        <v/>
      </c>
      <c r="Y3393" s="25" t="str">
        <f ca="1">IF(C3393&lt;NOW(),IF(AND(P3393&gt;Q3393,W3393&gt;X3393),S3393,IF(AND(P3393=Q3393,W3393=X3393),T3393,IF(AND(P3393&lt;Q3393,W3393&lt;X3393),U3393,0))),"")</f>
        <v/>
      </c>
      <c r="Z3393" s="25">
        <f>IF(AND(P3393=W3393,Q3393=X3393),1,0)</f>
        <v>1</v>
      </c>
      <c r="AA3393" s="25" t="str">
        <f>IF(Z3393=0,"",IF(ISBLANK(VLOOKUP(A3393,Database!A:AA,22,FALSE)),"",VLOOKUP(A3393,Database!A:AA,22,FALSE)))</f>
        <v>Exact</v>
      </c>
      <c r="AB3393" s="25">
        <f ca="1">IFERROR(IF(AND(Y3393&lt;&gt;"",OR(V3393="Terminé",V3393="En cours")),VLOOKUP(AA3393,Setup_ScoreExactBonus!A:D,4,FALSE),0),0)</f>
        <v>0</v>
      </c>
      <c r="AC3393" s="31" t="str">
        <f t="shared" ca="1" si="14"/>
        <v/>
      </c>
      <c r="AD3393" s="31">
        <f ca="1">SUMIFS(AC$2:AC3393,D$2:D3393,D3393)*IF(R3393=0,1,2)</f>
        <v>0</v>
      </c>
    </row>
    <row r="3394" spans="1:30" x14ac:dyDescent="0.35">
      <c r="A3394" s="31">
        <f>IF(ISBLANK(B3394),"",COUNTIF(B$2:B3394,B3394))-1</f>
        <v>86</v>
      </c>
      <c r="B3394" s="31">
        <v>39</v>
      </c>
      <c r="C3394" s="10">
        <f>VLOOKUP($A3394,Database!$A:$Y,7,FALSE)</f>
        <v>46206.833333333336</v>
      </c>
      <c r="D3394" s="31" t="str">
        <f>VLOOKUP(Pronostics!$B3394,Setup_MPP!$A:$G,3,FALSE)</f>
        <v>Joueur39</v>
      </c>
      <c r="E3394" s="31" t="str">
        <f>VLOOKUP(Pronostics!$B3394,Setup_MPP!$A:$G,2,FALSE)</f>
        <v>Joueur39</v>
      </c>
      <c r="F3394" s="31" t="str">
        <f>VLOOKUP($B3394,Setup_MPP!$A:$E,4,FALSE)</f>
        <v>#D5D5D5</v>
      </c>
      <c r="G3394" s="31" t="str">
        <f>VLOOKUP($B3394,Setup_MPP!$A:$E,5,FALSE)</f>
        <v>#727272</v>
      </c>
      <c r="H3394" s="31" t="str">
        <f>IFERROR(IF(AND(A3394&gt;=1,A3394&lt;=104),VLOOKUP($A3394,Location!$A:$J,6,FALSE),IF(A3394=0,"Avant l'ouverture",IF(OR(A3394=105,A3394=106),"Bonus"))),"")</f>
        <v>1/16 Finale</v>
      </c>
      <c r="I3394" s="31" t="str">
        <f>IF(LEFT(H3394,4)="Tour",VLOOKUP(A3394,Database!$A:$C,3,FALSE),"")</f>
        <v/>
      </c>
      <c r="J3394" s="31" t="str">
        <f>VLOOKUP($A3394,Location!$A:$J,7,FALSE)</f>
        <v>TBD</v>
      </c>
      <c r="K3394" s="31" t="str">
        <f>IFERROR(VLOOKUP(J3394,Setup_Team!$B:$C,2,FALSE), "TDB")</f>
        <v>TDB</v>
      </c>
      <c r="L3394" s="31" t="str">
        <f>VLOOKUP($A3394,Location!$A:$J,8,FALSE)</f>
        <v>TBD</v>
      </c>
      <c r="M3394" s="31" t="str">
        <f>IFERROR(VLOOKUP(L3394,Setup_Team!$B:$C,2,FALSE), "TDB")</f>
        <v>TDB</v>
      </c>
      <c r="N3394" s="31" t="str">
        <f>VLOOKUP($A3394,Location!$A:$J,9,FALSE)</f>
        <v>Arlington, Dallas, Texas</v>
      </c>
      <c r="O3394" s="31" t="str">
        <f>VLOOKUP($A3394,Location!$A:$J,10,FALSE)</f>
        <v>AT&amp;T Stadium</v>
      </c>
      <c r="R3394" s="31">
        <v>0</v>
      </c>
      <c r="S3394" s="25">
        <f>VLOOKUP($A3394,Database!$A:$Y,10,FALSE)</f>
        <v>0</v>
      </c>
      <c r="T3394" s="25">
        <f>VLOOKUP($A3394,Database!$A:$Y,11,FALSE)</f>
        <v>0</v>
      </c>
      <c r="U3394" s="25">
        <f>VLOOKUP($A3394,Database!$A:$Y,12,FALSE)</f>
        <v>0</v>
      </c>
      <c r="V3394" s="25" t="str">
        <f>VLOOKUP(A3394,Database!A:M,13,FALSE)</f>
        <v>À venir</v>
      </c>
      <c r="W3394" s="25" t="str">
        <f>VLOOKUP($A3394,Database!$A:$Y,20,FALSE)</f>
        <v/>
      </c>
      <c r="X3394" s="25" t="str">
        <f>VLOOKUP($A3394,Database!$A:$Y,21,FALSE)</f>
        <v/>
      </c>
      <c r="Y3394" s="25" t="str">
        <f ca="1">IF(C3394&lt;NOW(),IF(AND(P3394&gt;Q3394,W3394&gt;X3394),S3394,IF(AND(P3394=Q3394,W3394=X3394),T3394,IF(AND(P3394&lt;Q3394,W3394&lt;X3394),U3394,0))),"")</f>
        <v/>
      </c>
      <c r="Z3394" s="25">
        <f>IF(AND(P3394=W3394,Q3394=X3394),1,0)</f>
        <v>1</v>
      </c>
      <c r="AA3394" s="25" t="str">
        <f>IF(Z3394=0,"",IF(ISBLANK(VLOOKUP(A3394,Database!A:AA,22,FALSE)),"",VLOOKUP(A3394,Database!A:AA,22,FALSE)))</f>
        <v>Exact</v>
      </c>
      <c r="AB3394" s="25">
        <f ca="1">IFERROR(IF(AND(Y3394&lt;&gt;"",OR(V3394="Terminé",V3394="En cours")),VLOOKUP(AA3394,Setup_ScoreExactBonus!A:D,4,FALSE),0),0)</f>
        <v>0</v>
      </c>
      <c r="AC3394" s="31" t="str">
        <f t="shared" ca="1" si="14"/>
        <v/>
      </c>
      <c r="AD3394" s="31">
        <f ca="1">SUMIFS(AC$2:AC3394,D$2:D3394,D3394)*IF(R3394=0,1,2)</f>
        <v>0</v>
      </c>
    </row>
    <row r="3395" spans="1:30" x14ac:dyDescent="0.35">
      <c r="A3395" s="31">
        <f>IF(ISBLANK(B3395),"",COUNTIF(B$2:B3395,B3395))-1</f>
        <v>87</v>
      </c>
      <c r="B3395" s="31">
        <v>1</v>
      </c>
      <c r="C3395" s="10">
        <f>VLOOKUP($A3395,Database!$A:$Y,7,FALSE)</f>
        <v>46207</v>
      </c>
      <c r="D3395" s="31" t="str">
        <f>VLOOKUP(Pronostics!$B3395,Setup_MPP!$A:$G,3,FALSE)</f>
        <v>_Nicolas_LM_</v>
      </c>
      <c r="E3395" s="31" t="str">
        <f>VLOOKUP(Pronostics!$B3395,Setup_MPP!$A:$G,2,FALSE)</f>
        <v>Nicolas LE MOUEL</v>
      </c>
      <c r="F3395" s="31" t="str">
        <f>VLOOKUP($B3395,Setup_MPP!$A:$E,4,FALSE)</f>
        <v>#F7C79D</v>
      </c>
      <c r="G3395" s="31" t="str">
        <f>VLOOKUP($B3395,Setup_MPP!$A:$E,5,FALSE)</f>
        <v>#FFBE85</v>
      </c>
      <c r="H3395" s="31" t="str">
        <f>IFERROR(IF(AND(A3395&gt;=1,A3395&lt;=104),VLOOKUP($A3395,Location!$A:$J,6,FALSE),IF(A3395=0,"Avant l'ouverture",IF(OR(A3395=105,A3395=106),"Bonus"))),"")</f>
        <v>1/16 Finale</v>
      </c>
      <c r="I3395" s="31" t="str">
        <f>IF(LEFT(H3395,4)="Tour",VLOOKUP(A3395,Database!$A:$C,3,FALSE),"")</f>
        <v/>
      </c>
      <c r="J3395" s="31" t="str">
        <f>VLOOKUP($A3395,Location!$A:$J,7,FALSE)</f>
        <v>TBD</v>
      </c>
      <c r="K3395" s="31" t="str">
        <f>IFERROR(VLOOKUP(J3395,Setup_Team!$B:$C,2,FALSE), "TDB")</f>
        <v>TDB</v>
      </c>
      <c r="L3395" s="31" t="str">
        <f>VLOOKUP($A3395,Location!$A:$J,8,FALSE)</f>
        <v>TBD</v>
      </c>
      <c r="M3395" s="31" t="str">
        <f>IFERROR(VLOOKUP(L3395,Setup_Team!$B:$C,2,FALSE), "TDB")</f>
        <v>TDB</v>
      </c>
      <c r="N3395" s="31" t="str">
        <f>VLOOKUP($A3395,Location!$A:$J,9,FALSE)</f>
        <v>Miami Gardens, Florida</v>
      </c>
      <c r="O3395" s="31" t="str">
        <f>VLOOKUP($A3395,Location!$A:$J,10,FALSE)</f>
        <v>Hard Rock Stadium</v>
      </c>
      <c r="R3395" s="31">
        <v>0</v>
      </c>
      <c r="S3395" s="25">
        <f>VLOOKUP($A3395,Database!$A:$Y,10,FALSE)</f>
        <v>0</v>
      </c>
      <c r="T3395" s="25">
        <f>VLOOKUP($A3395,Database!$A:$Y,11,FALSE)</f>
        <v>0</v>
      </c>
      <c r="U3395" s="25">
        <f>VLOOKUP($A3395,Database!$A:$Y,12,FALSE)</f>
        <v>0</v>
      </c>
      <c r="V3395" s="25" t="str">
        <f>VLOOKUP(A3395,Database!A:M,13,FALSE)</f>
        <v>À venir</v>
      </c>
      <c r="W3395" s="25" t="str">
        <f>VLOOKUP($A3395,Database!$A:$Y,20,FALSE)</f>
        <v/>
      </c>
      <c r="X3395" s="25" t="str">
        <f>VLOOKUP($A3395,Database!$A:$Y,21,FALSE)</f>
        <v/>
      </c>
      <c r="Y3395" s="25" t="str">
        <f ca="1">IF(C3395&lt;NOW(),IF(AND(P3395&gt;Q3395,W3395&gt;X3395),S3395,IF(AND(P3395=Q3395,W3395=X3395),T3395,IF(AND(P3395&lt;Q3395,W3395&lt;X3395),U3395,0))),"")</f>
        <v/>
      </c>
      <c r="Z3395" s="25">
        <f>IF(AND(P3395=W3395,Q3395=X3395),1,0)</f>
        <v>1</v>
      </c>
      <c r="AA3395" s="25" t="str">
        <f>IF(Z3395=0,"",IF(ISBLANK(VLOOKUP(A3395,Database!A:AA,22,FALSE)),"",VLOOKUP(A3395,Database!A:AA,22,FALSE)))</f>
        <v>Exact</v>
      </c>
      <c r="AB3395" s="25">
        <f ca="1">IFERROR(IF(AND(Y3395&lt;&gt;"",OR(V3395="Terminé",V3395="En cours")),VLOOKUP(AA3395,Setup_ScoreExactBonus!A:D,4,FALSE),0),0)</f>
        <v>0</v>
      </c>
      <c r="AC3395" s="31" t="str">
        <f t="shared" ca="1" si="14"/>
        <v/>
      </c>
      <c r="AD3395" s="31">
        <f ca="1">SUMIFS(AC$2:AC3395,D$2:D3395,D3395)*IF(R3395=0,1,2)</f>
        <v>0</v>
      </c>
    </row>
    <row r="3396" spans="1:30" x14ac:dyDescent="0.35">
      <c r="A3396" s="31">
        <f>IF(ISBLANK(B3396),"",COUNTIF(B$2:B3396,B3396))-1</f>
        <v>87</v>
      </c>
      <c r="B3396" s="31">
        <v>2</v>
      </c>
      <c r="C3396" s="10">
        <f>VLOOKUP($A3396,Database!$A:$Y,7,FALSE)</f>
        <v>46207</v>
      </c>
      <c r="D3396" s="31" t="str">
        <f>VLOOKUP(Pronostics!$B3396,Setup_MPP!$A:$G,3,FALSE)</f>
        <v>leaelaz</v>
      </c>
      <c r="E3396" s="31" t="str">
        <f>VLOOKUP(Pronostics!$B3396,Setup_MPP!$A:$G,2,FALSE)</f>
        <v>Léa EL ASERY</v>
      </c>
      <c r="F3396" s="31" t="str">
        <f>VLOOKUP($B3396,Setup_MPP!$A:$E,4,FALSE)</f>
        <v>#FFBEBE</v>
      </c>
      <c r="G3396" s="31" t="str">
        <f>VLOOKUP($B3396,Setup_MPP!$A:$E,5,FALSE)</f>
        <v>#DF6868</v>
      </c>
      <c r="H3396" s="31" t="str">
        <f>IFERROR(IF(AND(A3396&gt;=1,A3396&lt;=104),VLOOKUP($A3396,Location!$A:$J,6,FALSE),IF(A3396=0,"Avant l'ouverture",IF(OR(A3396=105,A3396=106),"Bonus"))),"")</f>
        <v>1/16 Finale</v>
      </c>
      <c r="I3396" s="31" t="str">
        <f>IF(LEFT(H3396,4)="Tour",VLOOKUP(A3396,Database!$A:$C,3,FALSE),"")</f>
        <v/>
      </c>
      <c r="J3396" s="31" t="str">
        <f>VLOOKUP($A3396,Location!$A:$J,7,FALSE)</f>
        <v>TBD</v>
      </c>
      <c r="K3396" s="31" t="str">
        <f>IFERROR(VLOOKUP(J3396,Setup_Team!$B:$C,2,FALSE), "TDB")</f>
        <v>TDB</v>
      </c>
      <c r="L3396" s="31" t="str">
        <f>VLOOKUP($A3396,Location!$A:$J,8,FALSE)</f>
        <v>TBD</v>
      </c>
      <c r="M3396" s="31" t="str">
        <f>IFERROR(VLOOKUP(L3396,Setup_Team!$B:$C,2,FALSE), "TDB")</f>
        <v>TDB</v>
      </c>
      <c r="N3396" s="31" t="str">
        <f>VLOOKUP($A3396,Location!$A:$J,9,FALSE)</f>
        <v>Miami Gardens, Florida</v>
      </c>
      <c r="O3396" s="31" t="str">
        <f>VLOOKUP($A3396,Location!$A:$J,10,FALSE)</f>
        <v>Hard Rock Stadium</v>
      </c>
      <c r="R3396" s="31">
        <v>0</v>
      </c>
      <c r="S3396" s="25">
        <f>VLOOKUP($A3396,Database!$A:$Y,10,FALSE)</f>
        <v>0</v>
      </c>
      <c r="T3396" s="25">
        <f>VLOOKUP($A3396,Database!$A:$Y,11,FALSE)</f>
        <v>0</v>
      </c>
      <c r="U3396" s="25">
        <f>VLOOKUP($A3396,Database!$A:$Y,12,FALSE)</f>
        <v>0</v>
      </c>
      <c r="V3396" s="25" t="str">
        <f>VLOOKUP(A3396,Database!A:M,13,FALSE)</f>
        <v>À venir</v>
      </c>
      <c r="W3396" s="25" t="str">
        <f>VLOOKUP($A3396,Database!$A:$Y,20,FALSE)</f>
        <v/>
      </c>
      <c r="X3396" s="25" t="str">
        <f>VLOOKUP($A3396,Database!$A:$Y,21,FALSE)</f>
        <v/>
      </c>
      <c r="Y3396" s="25" t="str">
        <f ca="1">IF(C3396&lt;NOW(),IF(AND(P3396&gt;Q3396,W3396&gt;X3396),S3396,IF(AND(P3396=Q3396,W3396=X3396),T3396,IF(AND(P3396&lt;Q3396,W3396&lt;X3396),U3396,0))),"")</f>
        <v/>
      </c>
      <c r="Z3396" s="25">
        <f>IF(AND(P3396=W3396,Q3396=X3396),1,0)</f>
        <v>1</v>
      </c>
      <c r="AA3396" s="25" t="str">
        <f>IF(Z3396=0,"",IF(ISBLANK(VLOOKUP(A3396,Database!A:AA,22,FALSE)),"",VLOOKUP(A3396,Database!A:AA,22,FALSE)))</f>
        <v>Exact</v>
      </c>
      <c r="AB3396" s="25">
        <f ca="1">IFERROR(IF(AND(Y3396&lt;&gt;"",OR(V3396="Terminé",V3396="En cours")),VLOOKUP(AA3396,Setup_ScoreExactBonus!A:D,4,FALSE),0),0)</f>
        <v>0</v>
      </c>
      <c r="AC3396" s="31" t="str">
        <f t="shared" ca="1" si="14"/>
        <v/>
      </c>
      <c r="AD3396" s="31">
        <f ca="1">SUMIFS(AC$2:AC3396,D$2:D3396,D3396)*IF(R3396=0,1,2)</f>
        <v>0</v>
      </c>
    </row>
    <row r="3397" spans="1:30" x14ac:dyDescent="0.35">
      <c r="A3397" s="31">
        <f>IF(ISBLANK(B3397),"",COUNTIF(B$2:B3397,B3397))-1</f>
        <v>87</v>
      </c>
      <c r="B3397" s="31">
        <v>3</v>
      </c>
      <c r="C3397" s="10">
        <f>VLOOKUP($A3397,Database!$A:$Y,7,FALSE)</f>
        <v>46207</v>
      </c>
      <c r="D3397" s="31" t="str">
        <f>VLOOKUP(Pronostics!$B3397,Setup_MPP!$A:$G,3,FALSE)</f>
        <v>PasMetalleux</v>
      </c>
      <c r="E3397" s="31" t="str">
        <f>VLOOKUP(Pronostics!$B3397,Setup_MPP!$A:$G,2,FALSE)</f>
        <v>Elwenn JOUBREL</v>
      </c>
      <c r="F3397" s="31" t="str">
        <f>VLOOKUP($B3397,Setup_MPP!$A:$E,4,FALSE)</f>
        <v>#F5C7FC</v>
      </c>
      <c r="G3397" s="31" t="str">
        <f>VLOOKUP($B3397,Setup_MPP!$A:$E,5,FALSE)</f>
        <v>#C489CF</v>
      </c>
      <c r="H3397" s="31" t="str">
        <f>IFERROR(IF(AND(A3397&gt;=1,A3397&lt;=104),VLOOKUP($A3397,Location!$A:$J,6,FALSE),IF(A3397=0,"Avant l'ouverture",IF(OR(A3397=105,A3397=106),"Bonus"))),"")</f>
        <v>1/16 Finale</v>
      </c>
      <c r="I3397" s="31" t="str">
        <f>IF(LEFT(H3397,4)="Tour",VLOOKUP(A3397,Database!$A:$C,3,FALSE),"")</f>
        <v/>
      </c>
      <c r="J3397" s="31" t="str">
        <f>VLOOKUP($A3397,Location!$A:$J,7,FALSE)</f>
        <v>TBD</v>
      </c>
      <c r="K3397" s="31" t="str">
        <f>IFERROR(VLOOKUP(J3397,Setup_Team!$B:$C,2,FALSE), "TDB")</f>
        <v>TDB</v>
      </c>
      <c r="L3397" s="31" t="str">
        <f>VLOOKUP($A3397,Location!$A:$J,8,FALSE)</f>
        <v>TBD</v>
      </c>
      <c r="M3397" s="31" t="str">
        <f>IFERROR(VLOOKUP(L3397,Setup_Team!$B:$C,2,FALSE), "TDB")</f>
        <v>TDB</v>
      </c>
      <c r="N3397" s="31" t="str">
        <f>VLOOKUP($A3397,Location!$A:$J,9,FALSE)</f>
        <v>Miami Gardens, Florida</v>
      </c>
      <c r="O3397" s="31" t="str">
        <f>VLOOKUP($A3397,Location!$A:$J,10,FALSE)</f>
        <v>Hard Rock Stadium</v>
      </c>
      <c r="R3397" s="31">
        <v>0</v>
      </c>
      <c r="S3397" s="25">
        <f>VLOOKUP($A3397,Database!$A:$Y,10,FALSE)</f>
        <v>0</v>
      </c>
      <c r="T3397" s="25">
        <f>VLOOKUP($A3397,Database!$A:$Y,11,FALSE)</f>
        <v>0</v>
      </c>
      <c r="U3397" s="25">
        <f>VLOOKUP($A3397,Database!$A:$Y,12,FALSE)</f>
        <v>0</v>
      </c>
      <c r="V3397" s="25" t="str">
        <f>VLOOKUP(A3397,Database!A:M,13,FALSE)</f>
        <v>À venir</v>
      </c>
      <c r="W3397" s="25" t="str">
        <f>VLOOKUP($A3397,Database!$A:$Y,20,FALSE)</f>
        <v/>
      </c>
      <c r="X3397" s="25" t="str">
        <f>VLOOKUP($A3397,Database!$A:$Y,21,FALSE)</f>
        <v/>
      </c>
      <c r="Y3397" s="25" t="str">
        <f ca="1">IF(C3397&lt;NOW(),IF(AND(P3397&gt;Q3397,W3397&gt;X3397),S3397,IF(AND(P3397=Q3397,W3397=X3397),T3397,IF(AND(P3397&lt;Q3397,W3397&lt;X3397),U3397,0))),"")</f>
        <v/>
      </c>
      <c r="Z3397" s="25">
        <f>IF(AND(P3397=W3397,Q3397=X3397),1,0)</f>
        <v>1</v>
      </c>
      <c r="AA3397" s="25" t="str">
        <f>IF(Z3397=0,"",IF(ISBLANK(VLOOKUP(A3397,Database!A:AA,22,FALSE)),"",VLOOKUP(A3397,Database!A:AA,22,FALSE)))</f>
        <v>Exact</v>
      </c>
      <c r="AB3397" s="25">
        <f ca="1">IFERROR(IF(AND(Y3397&lt;&gt;"",OR(V3397="Terminé",V3397="En cours")),VLOOKUP(AA3397,Setup_ScoreExactBonus!A:D,4,FALSE),0),0)</f>
        <v>0</v>
      </c>
      <c r="AC3397" s="31" t="str">
        <f t="shared" ca="1" si="14"/>
        <v/>
      </c>
      <c r="AD3397" s="31">
        <f ca="1">SUMIFS(AC$2:AC3397,D$2:D3397,D3397)*IF(R3397=0,1,2)</f>
        <v>0</v>
      </c>
    </row>
    <row r="3398" spans="1:30" x14ac:dyDescent="0.35">
      <c r="A3398" s="31">
        <f>IF(ISBLANK(B3398),"",COUNTIF(B$2:B3398,B3398))-1</f>
        <v>87</v>
      </c>
      <c r="B3398" s="31">
        <v>4</v>
      </c>
      <c r="C3398" s="10">
        <f>VLOOKUP($A3398,Database!$A:$Y,7,FALSE)</f>
        <v>46207</v>
      </c>
      <c r="D3398" s="31" t="str">
        <f>VLOOKUP(Pronostics!$B3398,Setup_MPP!$A:$G,3,FALSE)</f>
        <v>Popo444</v>
      </c>
      <c r="E3398" s="31" t="str">
        <f>VLOOKUP(Pronostics!$B3398,Setup_MPP!$A:$G,2,FALSE)</f>
        <v>Pauline OLIVIER</v>
      </c>
      <c r="F3398" s="31" t="str">
        <f>VLOOKUP($B3398,Setup_MPP!$A:$E,4,FALSE)</f>
        <v>#A5EA7F</v>
      </c>
      <c r="G3398" s="31" t="str">
        <f>VLOOKUP($B3398,Setup_MPP!$A:$E,5,FALSE)</f>
        <v>#80C65A</v>
      </c>
      <c r="H3398" s="31" t="str">
        <f>IFERROR(IF(AND(A3398&gt;=1,A3398&lt;=104),VLOOKUP($A3398,Location!$A:$J,6,FALSE),IF(A3398=0,"Avant l'ouverture",IF(OR(A3398=105,A3398=106),"Bonus"))),"")</f>
        <v>1/16 Finale</v>
      </c>
      <c r="I3398" s="31" t="str">
        <f>IF(LEFT(H3398,4)="Tour",VLOOKUP(A3398,Database!$A:$C,3,FALSE),"")</f>
        <v/>
      </c>
      <c r="J3398" s="31" t="str">
        <f>VLOOKUP($A3398,Location!$A:$J,7,FALSE)</f>
        <v>TBD</v>
      </c>
      <c r="K3398" s="31" t="str">
        <f>IFERROR(VLOOKUP(J3398,Setup_Team!$B:$C,2,FALSE), "TDB")</f>
        <v>TDB</v>
      </c>
      <c r="L3398" s="31" t="str">
        <f>VLOOKUP($A3398,Location!$A:$J,8,FALSE)</f>
        <v>TBD</v>
      </c>
      <c r="M3398" s="31" t="str">
        <f>IFERROR(VLOOKUP(L3398,Setup_Team!$B:$C,2,FALSE), "TDB")</f>
        <v>TDB</v>
      </c>
      <c r="N3398" s="31" t="str">
        <f>VLOOKUP($A3398,Location!$A:$J,9,FALSE)</f>
        <v>Miami Gardens, Florida</v>
      </c>
      <c r="O3398" s="31" t="str">
        <f>VLOOKUP($A3398,Location!$A:$J,10,FALSE)</f>
        <v>Hard Rock Stadium</v>
      </c>
      <c r="R3398" s="31">
        <v>0</v>
      </c>
      <c r="S3398" s="25">
        <f>VLOOKUP($A3398,Database!$A:$Y,10,FALSE)</f>
        <v>0</v>
      </c>
      <c r="T3398" s="25">
        <f>VLOOKUP($A3398,Database!$A:$Y,11,FALSE)</f>
        <v>0</v>
      </c>
      <c r="U3398" s="25">
        <f>VLOOKUP($A3398,Database!$A:$Y,12,FALSE)</f>
        <v>0</v>
      </c>
      <c r="V3398" s="25" t="str">
        <f>VLOOKUP(A3398,Database!A:M,13,FALSE)</f>
        <v>À venir</v>
      </c>
      <c r="W3398" s="25" t="str">
        <f>VLOOKUP($A3398,Database!$A:$Y,20,FALSE)</f>
        <v/>
      </c>
      <c r="X3398" s="25" t="str">
        <f>VLOOKUP($A3398,Database!$A:$Y,21,FALSE)</f>
        <v/>
      </c>
      <c r="Y3398" s="25" t="str">
        <f ca="1">IF(C3398&lt;NOW(),IF(AND(P3398&gt;Q3398,W3398&gt;X3398),S3398,IF(AND(P3398=Q3398,W3398=X3398),T3398,IF(AND(P3398&lt;Q3398,W3398&lt;X3398),U3398,0))),"")</f>
        <v/>
      </c>
      <c r="Z3398" s="25">
        <f>IF(AND(P3398=W3398,Q3398=X3398),1,0)</f>
        <v>1</v>
      </c>
      <c r="AA3398" s="25" t="str">
        <f>IF(Z3398=0,"",IF(ISBLANK(VLOOKUP(A3398,Database!A:AA,22,FALSE)),"",VLOOKUP(A3398,Database!A:AA,22,FALSE)))</f>
        <v>Exact</v>
      </c>
      <c r="AB3398" s="25">
        <f ca="1">IFERROR(IF(AND(Y3398&lt;&gt;"",OR(V3398="Terminé",V3398="En cours")),VLOOKUP(AA3398,Setup_ScoreExactBonus!A:D,4,FALSE),0),0)</f>
        <v>0</v>
      </c>
      <c r="AC3398" s="31" t="str">
        <f t="shared" ca="1" si="14"/>
        <v/>
      </c>
      <c r="AD3398" s="31">
        <f ca="1">SUMIFS(AC$2:AC3398,D$2:D3398,D3398)*IF(R3398=0,1,2)</f>
        <v>0</v>
      </c>
    </row>
    <row r="3399" spans="1:30" x14ac:dyDescent="0.35">
      <c r="A3399" s="31">
        <f>IF(ISBLANK(B3399),"",COUNTIF(B$2:B3399,B3399))-1</f>
        <v>87</v>
      </c>
      <c r="B3399" s="31">
        <v>5</v>
      </c>
      <c r="C3399" s="10">
        <f>VLOOKUP($A3399,Database!$A:$Y,7,FALSE)</f>
        <v>46207</v>
      </c>
      <c r="D3399" s="31" t="str">
        <f>VLOOKUP(Pronostics!$B3399,Setup_MPP!$A:$G,3,FALSE)</f>
        <v>_Jujul</v>
      </c>
      <c r="E3399" s="31" t="str">
        <f>VLOOKUP(Pronostics!$B3399,Setup_MPP!$A:$G,2,FALSE)</f>
        <v>Julie BOISSIERE</v>
      </c>
      <c r="F3399" s="31" t="str">
        <f>VLOOKUP($B3399,Setup_MPP!$A:$E,4,FALSE)</f>
        <v>#D890FF</v>
      </c>
      <c r="G3399" s="31" t="str">
        <f>VLOOKUP($B3399,Setup_MPP!$A:$E,5,FALSE)</f>
        <v>#B750EF</v>
      </c>
      <c r="H3399" s="31" t="str">
        <f>IFERROR(IF(AND(A3399&gt;=1,A3399&lt;=104),VLOOKUP($A3399,Location!$A:$J,6,FALSE),IF(A3399=0,"Avant l'ouverture",IF(OR(A3399=105,A3399=106),"Bonus"))),"")</f>
        <v>1/16 Finale</v>
      </c>
      <c r="I3399" s="31" t="str">
        <f>IF(LEFT(H3399,4)="Tour",VLOOKUP(A3399,Database!$A:$C,3,FALSE),"")</f>
        <v/>
      </c>
      <c r="J3399" s="31" t="str">
        <f>VLOOKUP($A3399,Location!$A:$J,7,FALSE)</f>
        <v>TBD</v>
      </c>
      <c r="K3399" s="31" t="str">
        <f>IFERROR(VLOOKUP(J3399,Setup_Team!$B:$C,2,FALSE), "TDB")</f>
        <v>TDB</v>
      </c>
      <c r="L3399" s="31" t="str">
        <f>VLOOKUP($A3399,Location!$A:$J,8,FALSE)</f>
        <v>TBD</v>
      </c>
      <c r="M3399" s="31" t="str">
        <f>IFERROR(VLOOKUP(L3399,Setup_Team!$B:$C,2,FALSE), "TDB")</f>
        <v>TDB</v>
      </c>
      <c r="N3399" s="31" t="str">
        <f>VLOOKUP($A3399,Location!$A:$J,9,FALSE)</f>
        <v>Miami Gardens, Florida</v>
      </c>
      <c r="O3399" s="31" t="str">
        <f>VLOOKUP($A3399,Location!$A:$J,10,FALSE)</f>
        <v>Hard Rock Stadium</v>
      </c>
      <c r="R3399" s="31">
        <v>0</v>
      </c>
      <c r="S3399" s="25">
        <f>VLOOKUP($A3399,Database!$A:$Y,10,FALSE)</f>
        <v>0</v>
      </c>
      <c r="T3399" s="25">
        <f>VLOOKUP($A3399,Database!$A:$Y,11,FALSE)</f>
        <v>0</v>
      </c>
      <c r="U3399" s="25">
        <f>VLOOKUP($A3399,Database!$A:$Y,12,FALSE)</f>
        <v>0</v>
      </c>
      <c r="V3399" s="25" t="str">
        <f>VLOOKUP(A3399,Database!A:M,13,FALSE)</f>
        <v>À venir</v>
      </c>
      <c r="W3399" s="25" t="str">
        <f>VLOOKUP($A3399,Database!$A:$Y,20,FALSE)</f>
        <v/>
      </c>
      <c r="X3399" s="25" t="str">
        <f>VLOOKUP($A3399,Database!$A:$Y,21,FALSE)</f>
        <v/>
      </c>
      <c r="Y3399" s="25" t="str">
        <f ca="1">IF(C3399&lt;NOW(),IF(AND(P3399&gt;Q3399,W3399&gt;X3399),S3399,IF(AND(P3399=Q3399,W3399=X3399),T3399,IF(AND(P3399&lt;Q3399,W3399&lt;X3399),U3399,0))),"")</f>
        <v/>
      </c>
      <c r="Z3399" s="25">
        <f>IF(AND(P3399=W3399,Q3399=X3399),1,0)</f>
        <v>1</v>
      </c>
      <c r="AA3399" s="25" t="str">
        <f>IF(Z3399=0,"",IF(ISBLANK(VLOOKUP(A3399,Database!A:AA,22,FALSE)),"",VLOOKUP(A3399,Database!A:AA,22,FALSE)))</f>
        <v>Exact</v>
      </c>
      <c r="AB3399" s="25">
        <f ca="1">IFERROR(IF(AND(Y3399&lt;&gt;"",OR(V3399="Terminé",V3399="En cours")),VLOOKUP(AA3399,Setup_ScoreExactBonus!A:D,4,FALSE),0),0)</f>
        <v>0</v>
      </c>
      <c r="AC3399" s="31" t="str">
        <f t="shared" ca="1" si="14"/>
        <v/>
      </c>
      <c r="AD3399" s="31">
        <f ca="1">SUMIFS(AC$2:AC3399,D$2:D3399,D3399)*IF(R3399=0,1,2)</f>
        <v>0</v>
      </c>
    </row>
    <row r="3400" spans="1:30" x14ac:dyDescent="0.35">
      <c r="A3400" s="31">
        <f>IF(ISBLANK(B3400),"",COUNTIF(B$2:B3400,B3400))-1</f>
        <v>87</v>
      </c>
      <c r="B3400" s="31">
        <v>6</v>
      </c>
      <c r="C3400" s="10">
        <f>VLOOKUP($A3400,Database!$A:$Y,7,FALSE)</f>
        <v>46207</v>
      </c>
      <c r="D3400" s="31" t="str">
        <f>VLOOKUP(Pronostics!$B3400,Setup_MPP!$A:$G,3,FALSE)</f>
        <v>Julay</v>
      </c>
      <c r="E3400" s="31" t="str">
        <f>VLOOKUP(Pronostics!$B3400,Setup_MPP!$A:$G,2,FALSE)</f>
        <v>Julie BOUCHARD</v>
      </c>
      <c r="F3400" s="31" t="str">
        <f>VLOOKUP($B3400,Setup_MPP!$A:$E,4,FALSE)</f>
        <v>#A6F7B1</v>
      </c>
      <c r="G3400" s="31" t="str">
        <f>VLOOKUP($B3400,Setup_MPP!$A:$E,5,FALSE)</f>
        <v>#6EC179</v>
      </c>
      <c r="H3400" s="31" t="str">
        <f>IFERROR(IF(AND(A3400&gt;=1,A3400&lt;=104),VLOOKUP($A3400,Location!$A:$J,6,FALSE),IF(A3400=0,"Avant l'ouverture",IF(OR(A3400=105,A3400=106),"Bonus"))),"")</f>
        <v>1/16 Finale</v>
      </c>
      <c r="I3400" s="31" t="str">
        <f>IF(LEFT(H3400,4)="Tour",VLOOKUP(A3400,Database!$A:$C,3,FALSE),"")</f>
        <v/>
      </c>
      <c r="J3400" s="31" t="str">
        <f>VLOOKUP($A3400,Location!$A:$J,7,FALSE)</f>
        <v>TBD</v>
      </c>
      <c r="K3400" s="31" t="str">
        <f>IFERROR(VLOOKUP(J3400,Setup_Team!$B:$C,2,FALSE), "TDB")</f>
        <v>TDB</v>
      </c>
      <c r="L3400" s="31" t="str">
        <f>VLOOKUP($A3400,Location!$A:$J,8,FALSE)</f>
        <v>TBD</v>
      </c>
      <c r="M3400" s="31" t="str">
        <f>IFERROR(VLOOKUP(L3400,Setup_Team!$B:$C,2,FALSE), "TDB")</f>
        <v>TDB</v>
      </c>
      <c r="N3400" s="31" t="str">
        <f>VLOOKUP($A3400,Location!$A:$J,9,FALSE)</f>
        <v>Miami Gardens, Florida</v>
      </c>
      <c r="O3400" s="31" t="str">
        <f>VLOOKUP($A3400,Location!$A:$J,10,FALSE)</f>
        <v>Hard Rock Stadium</v>
      </c>
      <c r="R3400" s="31">
        <v>0</v>
      </c>
      <c r="S3400" s="25">
        <f>VLOOKUP($A3400,Database!$A:$Y,10,FALSE)</f>
        <v>0</v>
      </c>
      <c r="T3400" s="25">
        <f>VLOOKUP($A3400,Database!$A:$Y,11,FALSE)</f>
        <v>0</v>
      </c>
      <c r="U3400" s="25">
        <f>VLOOKUP($A3400,Database!$A:$Y,12,FALSE)</f>
        <v>0</v>
      </c>
      <c r="V3400" s="25" t="str">
        <f>VLOOKUP(A3400,Database!A:M,13,FALSE)</f>
        <v>À venir</v>
      </c>
      <c r="W3400" s="25" t="str">
        <f>VLOOKUP($A3400,Database!$A:$Y,20,FALSE)</f>
        <v/>
      </c>
      <c r="X3400" s="25" t="str">
        <f>VLOOKUP($A3400,Database!$A:$Y,21,FALSE)</f>
        <v/>
      </c>
      <c r="Y3400" s="25" t="str">
        <f ca="1">IF(C3400&lt;NOW(),IF(AND(P3400&gt;Q3400,W3400&gt;X3400),S3400,IF(AND(P3400=Q3400,W3400=X3400),T3400,IF(AND(P3400&lt;Q3400,W3400&lt;X3400),U3400,0))),"")</f>
        <v/>
      </c>
      <c r="Z3400" s="25">
        <f>IF(AND(P3400=W3400,Q3400=X3400),1,0)</f>
        <v>1</v>
      </c>
      <c r="AA3400" s="25" t="str">
        <f>IF(Z3400=0,"",IF(ISBLANK(VLOOKUP(A3400,Database!A:AA,22,FALSE)),"",VLOOKUP(A3400,Database!A:AA,22,FALSE)))</f>
        <v>Exact</v>
      </c>
      <c r="AB3400" s="25">
        <f ca="1">IFERROR(IF(AND(Y3400&lt;&gt;"",OR(V3400="Terminé",V3400="En cours")),VLOOKUP(AA3400,Setup_ScoreExactBonus!A:D,4,FALSE),0),0)</f>
        <v>0</v>
      </c>
      <c r="AC3400" s="31" t="str">
        <f t="shared" ca="1" si="14"/>
        <v/>
      </c>
      <c r="AD3400" s="31">
        <f ca="1">SUMIFS(AC$2:AC3400,D$2:D3400,D3400)*IF(R3400=0,1,2)</f>
        <v>0</v>
      </c>
    </row>
    <row r="3401" spans="1:30" x14ac:dyDescent="0.35">
      <c r="A3401" s="31">
        <f>IF(ISBLANK(B3401),"",COUNTIF(B$2:B3401,B3401))-1</f>
        <v>87</v>
      </c>
      <c r="B3401" s="31">
        <v>7</v>
      </c>
      <c r="C3401" s="10">
        <f>VLOOKUP($A3401,Database!$A:$Y,7,FALSE)</f>
        <v>46207</v>
      </c>
      <c r="D3401" s="31" t="str">
        <f>VLOOKUP(Pronostics!$B3401,Setup_MPP!$A:$G,3,FALSE)</f>
        <v>__Vince__</v>
      </c>
      <c r="E3401" s="31" t="str">
        <f>VLOOKUP(Pronostics!$B3401,Setup_MPP!$A:$G,2,FALSE)</f>
        <v>Vincent FRAYSSE</v>
      </c>
      <c r="F3401" s="31" t="str">
        <f>VLOOKUP($B3401,Setup_MPP!$A:$E,4,FALSE)</f>
        <v>#B2EAE8</v>
      </c>
      <c r="G3401" s="31" t="str">
        <f>VLOOKUP($B3401,Setup_MPP!$A:$E,5,FALSE)</f>
        <v>#6CB4B1</v>
      </c>
      <c r="H3401" s="31" t="str">
        <f>IFERROR(IF(AND(A3401&gt;=1,A3401&lt;=104),VLOOKUP($A3401,Location!$A:$J,6,FALSE),IF(A3401=0,"Avant l'ouverture",IF(OR(A3401=105,A3401=106),"Bonus"))),"")</f>
        <v>1/16 Finale</v>
      </c>
      <c r="I3401" s="31" t="str">
        <f>IF(LEFT(H3401,4)="Tour",VLOOKUP(A3401,Database!$A:$C,3,FALSE),"")</f>
        <v/>
      </c>
      <c r="J3401" s="31" t="str">
        <f>VLOOKUP($A3401,Location!$A:$J,7,FALSE)</f>
        <v>TBD</v>
      </c>
      <c r="K3401" s="31" t="str">
        <f>IFERROR(VLOOKUP(J3401,Setup_Team!$B:$C,2,FALSE), "TDB")</f>
        <v>TDB</v>
      </c>
      <c r="L3401" s="31" t="str">
        <f>VLOOKUP($A3401,Location!$A:$J,8,FALSE)</f>
        <v>TBD</v>
      </c>
      <c r="M3401" s="31" t="str">
        <f>IFERROR(VLOOKUP(L3401,Setup_Team!$B:$C,2,FALSE), "TDB")</f>
        <v>TDB</v>
      </c>
      <c r="N3401" s="31" t="str">
        <f>VLOOKUP($A3401,Location!$A:$J,9,FALSE)</f>
        <v>Miami Gardens, Florida</v>
      </c>
      <c r="O3401" s="31" t="str">
        <f>VLOOKUP($A3401,Location!$A:$J,10,FALSE)</f>
        <v>Hard Rock Stadium</v>
      </c>
      <c r="R3401" s="31">
        <v>0</v>
      </c>
      <c r="S3401" s="25">
        <f>VLOOKUP($A3401,Database!$A:$Y,10,FALSE)</f>
        <v>0</v>
      </c>
      <c r="T3401" s="25">
        <f>VLOOKUP($A3401,Database!$A:$Y,11,FALSE)</f>
        <v>0</v>
      </c>
      <c r="U3401" s="25">
        <f>VLOOKUP($A3401,Database!$A:$Y,12,FALSE)</f>
        <v>0</v>
      </c>
      <c r="V3401" s="25" t="str">
        <f>VLOOKUP(A3401,Database!A:M,13,FALSE)</f>
        <v>À venir</v>
      </c>
      <c r="W3401" s="25" t="str">
        <f>VLOOKUP($A3401,Database!$A:$Y,20,FALSE)</f>
        <v/>
      </c>
      <c r="X3401" s="25" t="str">
        <f>VLOOKUP($A3401,Database!$A:$Y,21,FALSE)</f>
        <v/>
      </c>
      <c r="Y3401" s="25" t="str">
        <f ca="1">IF(C3401&lt;NOW(),IF(AND(P3401&gt;Q3401,W3401&gt;X3401),S3401,IF(AND(P3401=Q3401,W3401=X3401),T3401,IF(AND(P3401&lt;Q3401,W3401&lt;X3401),U3401,0))),"")</f>
        <v/>
      </c>
      <c r="Z3401" s="25">
        <f>IF(AND(P3401=W3401,Q3401=X3401),1,0)</f>
        <v>1</v>
      </c>
      <c r="AA3401" s="25" t="str">
        <f>IF(Z3401=0,"",IF(ISBLANK(VLOOKUP(A3401,Database!A:AA,22,FALSE)),"",VLOOKUP(A3401,Database!A:AA,22,FALSE)))</f>
        <v>Exact</v>
      </c>
      <c r="AB3401" s="25">
        <f ca="1">IFERROR(IF(AND(Y3401&lt;&gt;"",OR(V3401="Terminé",V3401="En cours")),VLOOKUP(AA3401,Setup_ScoreExactBonus!A:D,4,FALSE),0),0)</f>
        <v>0</v>
      </c>
      <c r="AC3401" s="31" t="str">
        <f t="shared" ca="1" si="14"/>
        <v/>
      </c>
      <c r="AD3401" s="31">
        <f ca="1">SUMIFS(AC$2:AC3401,D$2:D3401,D3401)*IF(R3401=0,1,2)</f>
        <v>0</v>
      </c>
    </row>
    <row r="3402" spans="1:30" x14ac:dyDescent="0.35">
      <c r="A3402" s="31">
        <f>IF(ISBLANK(B3402),"",COUNTIF(B$2:B3402,B3402))-1</f>
        <v>87</v>
      </c>
      <c r="B3402" s="31">
        <v>8</v>
      </c>
      <c r="C3402" s="10">
        <f>VLOOKUP($A3402,Database!$A:$Y,7,FALSE)</f>
        <v>46207</v>
      </c>
      <c r="D3402" s="31" t="str">
        <f>VLOOKUP(Pronostics!$B3402,Setup_MPP!$A:$G,3,FALSE)</f>
        <v>Louuiiis</v>
      </c>
      <c r="E3402" s="31" t="str">
        <f>VLOOKUP(Pronostics!$B3402,Setup_MPP!$A:$G,2,FALSE)</f>
        <v>Louis HARLE</v>
      </c>
      <c r="F3402" s="31" t="str">
        <f>VLOOKUP($B3402,Setup_MPP!$A:$E,4,FALSE)</f>
        <v>#EEF7B1</v>
      </c>
      <c r="G3402" s="31" t="str">
        <f>VLOOKUP($B3402,Setup_MPP!$A:$E,5,FALSE)</f>
        <v>#C1CB7D</v>
      </c>
      <c r="H3402" s="31" t="str">
        <f>IFERROR(IF(AND(A3402&gt;=1,A3402&lt;=104),VLOOKUP($A3402,Location!$A:$J,6,FALSE),IF(A3402=0,"Avant l'ouverture",IF(OR(A3402=105,A3402=106),"Bonus"))),"")</f>
        <v>1/16 Finale</v>
      </c>
      <c r="I3402" s="31" t="str">
        <f>IF(LEFT(H3402,4)="Tour",VLOOKUP(A3402,Database!$A:$C,3,FALSE),"")</f>
        <v/>
      </c>
      <c r="J3402" s="31" t="str">
        <f>VLOOKUP($A3402,Location!$A:$J,7,FALSE)</f>
        <v>TBD</v>
      </c>
      <c r="K3402" s="31" t="str">
        <f>IFERROR(VLOOKUP(J3402,Setup_Team!$B:$C,2,FALSE), "TDB")</f>
        <v>TDB</v>
      </c>
      <c r="L3402" s="31" t="str">
        <f>VLOOKUP($A3402,Location!$A:$J,8,FALSE)</f>
        <v>TBD</v>
      </c>
      <c r="M3402" s="31" t="str">
        <f>IFERROR(VLOOKUP(L3402,Setup_Team!$B:$C,2,FALSE), "TDB")</f>
        <v>TDB</v>
      </c>
      <c r="N3402" s="31" t="str">
        <f>VLOOKUP($A3402,Location!$A:$J,9,FALSE)</f>
        <v>Miami Gardens, Florida</v>
      </c>
      <c r="O3402" s="31" t="str">
        <f>VLOOKUP($A3402,Location!$A:$J,10,FALSE)</f>
        <v>Hard Rock Stadium</v>
      </c>
      <c r="R3402" s="31">
        <v>0</v>
      </c>
      <c r="S3402" s="25">
        <f>VLOOKUP($A3402,Database!$A:$Y,10,FALSE)</f>
        <v>0</v>
      </c>
      <c r="T3402" s="25">
        <f>VLOOKUP($A3402,Database!$A:$Y,11,FALSE)</f>
        <v>0</v>
      </c>
      <c r="U3402" s="25">
        <f>VLOOKUP($A3402,Database!$A:$Y,12,FALSE)</f>
        <v>0</v>
      </c>
      <c r="V3402" s="25" t="str">
        <f>VLOOKUP(A3402,Database!A:M,13,FALSE)</f>
        <v>À venir</v>
      </c>
      <c r="W3402" s="25" t="str">
        <f>VLOOKUP($A3402,Database!$A:$Y,20,FALSE)</f>
        <v/>
      </c>
      <c r="X3402" s="25" t="str">
        <f>VLOOKUP($A3402,Database!$A:$Y,21,FALSE)</f>
        <v/>
      </c>
      <c r="Y3402" s="25" t="str">
        <f ca="1">IF(C3402&lt;NOW(),IF(AND(P3402&gt;Q3402,W3402&gt;X3402),S3402,IF(AND(P3402=Q3402,W3402=X3402),T3402,IF(AND(P3402&lt;Q3402,W3402&lt;X3402),U3402,0))),"")</f>
        <v/>
      </c>
      <c r="Z3402" s="25">
        <f>IF(AND(P3402=W3402,Q3402=X3402),1,0)</f>
        <v>1</v>
      </c>
      <c r="AA3402" s="25" t="str">
        <f>IF(Z3402=0,"",IF(ISBLANK(VLOOKUP(A3402,Database!A:AA,22,FALSE)),"",VLOOKUP(A3402,Database!A:AA,22,FALSE)))</f>
        <v>Exact</v>
      </c>
      <c r="AB3402" s="25">
        <f ca="1">IFERROR(IF(AND(Y3402&lt;&gt;"",OR(V3402="Terminé",V3402="En cours")),VLOOKUP(AA3402,Setup_ScoreExactBonus!A:D,4,FALSE),0),0)</f>
        <v>0</v>
      </c>
      <c r="AC3402" s="31" t="str">
        <f t="shared" ca="1" si="14"/>
        <v/>
      </c>
      <c r="AD3402" s="31">
        <f ca="1">SUMIFS(AC$2:AC3402,D$2:D3402,D3402)*IF(R3402=0,1,2)</f>
        <v>0</v>
      </c>
    </row>
    <row r="3403" spans="1:30" x14ac:dyDescent="0.35">
      <c r="A3403" s="31">
        <f>IF(ISBLANK(B3403),"",COUNTIF(B$2:B3403,B3403))-1</f>
        <v>87</v>
      </c>
      <c r="B3403" s="31">
        <v>9</v>
      </c>
      <c r="C3403" s="10">
        <f>VLOOKUP($A3403,Database!$A:$Y,7,FALSE)</f>
        <v>46207</v>
      </c>
      <c r="D3403" s="31" t="str">
        <f>VLOOKUP(Pronostics!$B3403,Setup_MPP!$A:$G,3,FALSE)</f>
        <v>Aurelien_dqp</v>
      </c>
      <c r="E3403" s="31" t="str">
        <f>VLOOKUP(Pronostics!$B3403,Setup_MPP!$A:$G,2,FALSE)</f>
        <v>Aurélien DE POULPIQUET</v>
      </c>
      <c r="F3403" s="31" t="str">
        <f>VLOOKUP($B3403,Setup_MPP!$A:$E,4,FALSE)</f>
        <v>#F4EA9D</v>
      </c>
      <c r="G3403" s="31" t="str">
        <f>VLOOKUP($B3403,Setup_MPP!$A:$E,5,FALSE)</f>
        <v>#D2C458</v>
      </c>
      <c r="H3403" s="31" t="str">
        <f>IFERROR(IF(AND(A3403&gt;=1,A3403&lt;=104),VLOOKUP($A3403,Location!$A:$J,6,FALSE),IF(A3403=0,"Avant l'ouverture",IF(OR(A3403=105,A3403=106),"Bonus"))),"")</f>
        <v>1/16 Finale</v>
      </c>
      <c r="I3403" s="31" t="str">
        <f>IF(LEFT(H3403,4)="Tour",VLOOKUP(A3403,Database!$A:$C,3,FALSE),"")</f>
        <v/>
      </c>
      <c r="J3403" s="31" t="str">
        <f>VLOOKUP($A3403,Location!$A:$J,7,FALSE)</f>
        <v>TBD</v>
      </c>
      <c r="K3403" s="31" t="str">
        <f>IFERROR(VLOOKUP(J3403,Setup_Team!$B:$C,2,FALSE), "TDB")</f>
        <v>TDB</v>
      </c>
      <c r="L3403" s="31" t="str">
        <f>VLOOKUP($A3403,Location!$A:$J,8,FALSE)</f>
        <v>TBD</v>
      </c>
      <c r="M3403" s="31" t="str">
        <f>IFERROR(VLOOKUP(L3403,Setup_Team!$B:$C,2,FALSE), "TDB")</f>
        <v>TDB</v>
      </c>
      <c r="N3403" s="31" t="str">
        <f>VLOOKUP($A3403,Location!$A:$J,9,FALSE)</f>
        <v>Miami Gardens, Florida</v>
      </c>
      <c r="O3403" s="31" t="str">
        <f>VLOOKUP($A3403,Location!$A:$J,10,FALSE)</f>
        <v>Hard Rock Stadium</v>
      </c>
      <c r="R3403" s="31">
        <v>0</v>
      </c>
      <c r="S3403" s="25">
        <f>VLOOKUP($A3403,Database!$A:$Y,10,FALSE)</f>
        <v>0</v>
      </c>
      <c r="T3403" s="25">
        <f>VLOOKUP($A3403,Database!$A:$Y,11,FALSE)</f>
        <v>0</v>
      </c>
      <c r="U3403" s="25">
        <f>VLOOKUP($A3403,Database!$A:$Y,12,FALSE)</f>
        <v>0</v>
      </c>
      <c r="V3403" s="25" t="str">
        <f>VLOOKUP(A3403,Database!A:M,13,FALSE)</f>
        <v>À venir</v>
      </c>
      <c r="W3403" s="25" t="str">
        <f>VLOOKUP($A3403,Database!$A:$Y,20,FALSE)</f>
        <v/>
      </c>
      <c r="X3403" s="25" t="str">
        <f>VLOOKUP($A3403,Database!$A:$Y,21,FALSE)</f>
        <v/>
      </c>
      <c r="Y3403" s="25" t="str">
        <f ca="1">IF(C3403&lt;NOW(),IF(AND(P3403&gt;Q3403,W3403&gt;X3403),S3403,IF(AND(P3403=Q3403,W3403=X3403),T3403,IF(AND(P3403&lt;Q3403,W3403&lt;X3403),U3403,0))),"")</f>
        <v/>
      </c>
      <c r="Z3403" s="25">
        <f>IF(AND(P3403=W3403,Q3403=X3403),1,0)</f>
        <v>1</v>
      </c>
      <c r="AA3403" s="25" t="str">
        <f>IF(Z3403=0,"",IF(ISBLANK(VLOOKUP(A3403,Database!A:AA,22,FALSE)),"",VLOOKUP(A3403,Database!A:AA,22,FALSE)))</f>
        <v>Exact</v>
      </c>
      <c r="AB3403" s="25">
        <f ca="1">IFERROR(IF(AND(Y3403&lt;&gt;"",OR(V3403="Terminé",V3403="En cours")),VLOOKUP(AA3403,Setup_ScoreExactBonus!A:D,4,FALSE),0),0)</f>
        <v>0</v>
      </c>
      <c r="AC3403" s="31" t="str">
        <f t="shared" ca="1" si="14"/>
        <v/>
      </c>
      <c r="AD3403" s="31">
        <f ca="1">SUMIFS(AC$2:AC3403,D$2:D3403,D3403)*IF(R3403=0,1,2)</f>
        <v>0</v>
      </c>
    </row>
    <row r="3404" spans="1:30" x14ac:dyDescent="0.35">
      <c r="A3404" s="31">
        <f>IF(ISBLANK(B3404),"",COUNTIF(B$2:B3404,B3404))-1</f>
        <v>87</v>
      </c>
      <c r="B3404" s="31">
        <v>10</v>
      </c>
      <c r="C3404" s="10">
        <f>VLOOKUP($A3404,Database!$A:$Y,7,FALSE)</f>
        <v>46207</v>
      </c>
      <c r="D3404" s="31" t="str">
        <f>VLOOKUP(Pronostics!$B3404,Setup_MPP!$A:$G,3,FALSE)</f>
        <v>RandomPaul</v>
      </c>
      <c r="E3404" s="31" t="str">
        <f>VLOOKUP(Pronostics!$B3404,Setup_MPP!$A:$G,2,FALSE)</f>
        <v>Paul MONTESINOS</v>
      </c>
      <c r="F3404" s="31" t="str">
        <f>VLOOKUP($B3404,Setup_MPP!$A:$E,4,FALSE)</f>
        <v>#C4B0FF</v>
      </c>
      <c r="G3404" s="31" t="str">
        <f>VLOOKUP($B3404,Setup_MPP!$A:$E,5,FALSE)</f>
        <v>#7F66C8</v>
      </c>
      <c r="H3404" s="31" t="str">
        <f>IFERROR(IF(AND(A3404&gt;=1,A3404&lt;=104),VLOOKUP($A3404,Location!$A:$J,6,FALSE),IF(A3404=0,"Avant l'ouverture",IF(OR(A3404=105,A3404=106),"Bonus"))),"")</f>
        <v>1/16 Finale</v>
      </c>
      <c r="I3404" s="31" t="str">
        <f>IF(LEFT(H3404,4)="Tour",VLOOKUP(A3404,Database!$A:$C,3,FALSE),"")</f>
        <v/>
      </c>
      <c r="J3404" s="31" t="str">
        <f>VLOOKUP($A3404,Location!$A:$J,7,FALSE)</f>
        <v>TBD</v>
      </c>
      <c r="K3404" s="31" t="str">
        <f>IFERROR(VLOOKUP(J3404,Setup_Team!$B:$C,2,FALSE), "TDB")</f>
        <v>TDB</v>
      </c>
      <c r="L3404" s="31" t="str">
        <f>VLOOKUP($A3404,Location!$A:$J,8,FALSE)</f>
        <v>TBD</v>
      </c>
      <c r="M3404" s="31" t="str">
        <f>IFERROR(VLOOKUP(L3404,Setup_Team!$B:$C,2,FALSE), "TDB")</f>
        <v>TDB</v>
      </c>
      <c r="N3404" s="31" t="str">
        <f>VLOOKUP($A3404,Location!$A:$J,9,FALSE)</f>
        <v>Miami Gardens, Florida</v>
      </c>
      <c r="O3404" s="31" t="str">
        <f>VLOOKUP($A3404,Location!$A:$J,10,FALSE)</f>
        <v>Hard Rock Stadium</v>
      </c>
      <c r="R3404" s="31">
        <v>0</v>
      </c>
      <c r="S3404" s="25">
        <f>VLOOKUP($A3404,Database!$A:$Y,10,FALSE)</f>
        <v>0</v>
      </c>
      <c r="T3404" s="25">
        <f>VLOOKUP($A3404,Database!$A:$Y,11,FALSE)</f>
        <v>0</v>
      </c>
      <c r="U3404" s="25">
        <f>VLOOKUP($A3404,Database!$A:$Y,12,FALSE)</f>
        <v>0</v>
      </c>
      <c r="V3404" s="25" t="str">
        <f>VLOOKUP(A3404,Database!A:M,13,FALSE)</f>
        <v>À venir</v>
      </c>
      <c r="W3404" s="25" t="str">
        <f>VLOOKUP($A3404,Database!$A:$Y,20,FALSE)</f>
        <v/>
      </c>
      <c r="X3404" s="25" t="str">
        <f>VLOOKUP($A3404,Database!$A:$Y,21,FALSE)</f>
        <v/>
      </c>
      <c r="Y3404" s="25" t="str">
        <f ca="1">IF(C3404&lt;NOW(),IF(AND(P3404&gt;Q3404,W3404&gt;X3404),S3404,IF(AND(P3404=Q3404,W3404=X3404),T3404,IF(AND(P3404&lt;Q3404,W3404&lt;X3404),U3404,0))),"")</f>
        <v/>
      </c>
      <c r="Z3404" s="25">
        <f>IF(AND(P3404=W3404,Q3404=X3404),1,0)</f>
        <v>1</v>
      </c>
      <c r="AA3404" s="25" t="str">
        <f>IF(Z3404=0,"",IF(ISBLANK(VLOOKUP(A3404,Database!A:AA,22,FALSE)),"",VLOOKUP(A3404,Database!A:AA,22,FALSE)))</f>
        <v>Exact</v>
      </c>
      <c r="AB3404" s="25">
        <f ca="1">IFERROR(IF(AND(Y3404&lt;&gt;"",OR(V3404="Terminé",V3404="En cours")),VLOOKUP(AA3404,Setup_ScoreExactBonus!A:D,4,FALSE),0),0)</f>
        <v>0</v>
      </c>
      <c r="AC3404" s="31" t="str">
        <f t="shared" ca="1" si="14"/>
        <v/>
      </c>
      <c r="AD3404" s="31">
        <f ca="1">SUMIFS(AC$2:AC3404,D$2:D3404,D3404)*IF(R3404=0,1,2)</f>
        <v>0</v>
      </c>
    </row>
    <row r="3405" spans="1:30" x14ac:dyDescent="0.35">
      <c r="A3405" s="31">
        <f>IF(ISBLANK(B3405),"",COUNTIF(B$2:B3405,B3405))-1</f>
        <v>87</v>
      </c>
      <c r="B3405" s="31">
        <v>11</v>
      </c>
      <c r="C3405" s="10">
        <f>VLOOKUP($A3405,Database!$A:$Y,7,FALSE)</f>
        <v>46207</v>
      </c>
      <c r="D3405" s="31" t="str">
        <f>VLOOKUP(Pronostics!$B3405,Setup_MPP!$A:$G,3,FALSE)</f>
        <v>Kinsley#8SA6T</v>
      </c>
      <c r="E3405" s="31" t="str">
        <f>VLOOKUP(Pronostics!$B3405,Setup_MPP!$A:$G,2,FALSE)</f>
        <v>Kinsley ROQUE</v>
      </c>
      <c r="F3405" s="31" t="str">
        <f>VLOOKUP($B3405,Setup_MPP!$A:$E,4,FALSE)</f>
        <v>#CBEBBA</v>
      </c>
      <c r="G3405" s="31" t="str">
        <f>VLOOKUP($B3405,Setup_MPP!$A:$E,5,FALSE)</f>
        <v>#70BC6E</v>
      </c>
      <c r="H3405" s="31" t="str">
        <f>IFERROR(IF(AND(A3405&gt;=1,A3405&lt;=104),VLOOKUP($A3405,Location!$A:$J,6,FALSE),IF(A3405=0,"Avant l'ouverture",IF(OR(A3405=105,A3405=106),"Bonus"))),"")</f>
        <v>1/16 Finale</v>
      </c>
      <c r="I3405" s="31" t="str">
        <f>IF(LEFT(H3405,4)="Tour",VLOOKUP(A3405,Database!$A:$C,3,FALSE),"")</f>
        <v/>
      </c>
      <c r="J3405" s="31" t="str">
        <f>VLOOKUP($A3405,Location!$A:$J,7,FALSE)</f>
        <v>TBD</v>
      </c>
      <c r="K3405" s="31" t="str">
        <f>IFERROR(VLOOKUP(J3405,Setup_Team!$B:$C,2,FALSE), "TDB")</f>
        <v>TDB</v>
      </c>
      <c r="L3405" s="31" t="str">
        <f>VLOOKUP($A3405,Location!$A:$J,8,FALSE)</f>
        <v>TBD</v>
      </c>
      <c r="M3405" s="31" t="str">
        <f>IFERROR(VLOOKUP(L3405,Setup_Team!$B:$C,2,FALSE), "TDB")</f>
        <v>TDB</v>
      </c>
      <c r="N3405" s="31" t="str">
        <f>VLOOKUP($A3405,Location!$A:$J,9,FALSE)</f>
        <v>Miami Gardens, Florida</v>
      </c>
      <c r="O3405" s="31" t="str">
        <f>VLOOKUP($A3405,Location!$A:$J,10,FALSE)</f>
        <v>Hard Rock Stadium</v>
      </c>
      <c r="R3405" s="31">
        <v>0</v>
      </c>
      <c r="S3405" s="25">
        <f>VLOOKUP($A3405,Database!$A:$Y,10,FALSE)</f>
        <v>0</v>
      </c>
      <c r="T3405" s="25">
        <f>VLOOKUP($A3405,Database!$A:$Y,11,FALSE)</f>
        <v>0</v>
      </c>
      <c r="U3405" s="25">
        <f>VLOOKUP($A3405,Database!$A:$Y,12,FALSE)</f>
        <v>0</v>
      </c>
      <c r="V3405" s="25" t="str">
        <f>VLOOKUP(A3405,Database!A:M,13,FALSE)</f>
        <v>À venir</v>
      </c>
      <c r="W3405" s="25" t="str">
        <f>VLOOKUP($A3405,Database!$A:$Y,20,FALSE)</f>
        <v/>
      </c>
      <c r="X3405" s="25" t="str">
        <f>VLOOKUP($A3405,Database!$A:$Y,21,FALSE)</f>
        <v/>
      </c>
      <c r="Y3405" s="25" t="str">
        <f ca="1">IF(C3405&lt;NOW(),IF(AND(P3405&gt;Q3405,W3405&gt;X3405),S3405,IF(AND(P3405=Q3405,W3405=X3405),T3405,IF(AND(P3405&lt;Q3405,W3405&lt;X3405),U3405,0))),"")</f>
        <v/>
      </c>
      <c r="Z3405" s="25">
        <f>IF(AND(P3405=W3405,Q3405=X3405),1,0)</f>
        <v>1</v>
      </c>
      <c r="AA3405" s="25" t="str">
        <f>IF(Z3405=0,"",IF(ISBLANK(VLOOKUP(A3405,Database!A:AA,22,FALSE)),"",VLOOKUP(A3405,Database!A:AA,22,FALSE)))</f>
        <v>Exact</v>
      </c>
      <c r="AB3405" s="25">
        <f ca="1">IFERROR(IF(AND(Y3405&lt;&gt;"",OR(V3405="Terminé",V3405="En cours")),VLOOKUP(AA3405,Setup_ScoreExactBonus!A:D,4,FALSE),0),0)</f>
        <v>0</v>
      </c>
      <c r="AC3405" s="31" t="str">
        <f t="shared" ca="1" si="14"/>
        <v/>
      </c>
      <c r="AD3405" s="31">
        <f ca="1">SUMIFS(AC$2:AC3405,D$2:D3405,D3405)*IF(R3405=0,1,2)</f>
        <v>0</v>
      </c>
    </row>
    <row r="3406" spans="1:30" x14ac:dyDescent="0.35">
      <c r="A3406" s="31">
        <f>IF(ISBLANK(B3406),"",COUNTIF(B$2:B3406,B3406))-1</f>
        <v>87</v>
      </c>
      <c r="B3406" s="31">
        <v>12</v>
      </c>
      <c r="C3406" s="10">
        <f>VLOOKUP($A3406,Database!$A:$Y,7,FALSE)</f>
        <v>46207</v>
      </c>
      <c r="D3406" s="31" t="str">
        <f>VLOOKUP(Pronostics!$B3406,Setup_MPP!$A:$G,3,FALSE)</f>
        <v>Jaouad1</v>
      </c>
      <c r="E3406" s="31" t="str">
        <f>VLOOKUP(Pronostics!$B3406,Setup_MPP!$A:$G,2,FALSE)</f>
        <v>Jaouad SETTI</v>
      </c>
      <c r="F3406" s="31" t="str">
        <f>VLOOKUP($B3406,Setup_MPP!$A:$E,4,FALSE)</f>
        <v>#C2D4FF</v>
      </c>
      <c r="G3406" s="31" t="str">
        <f>VLOOKUP($B3406,Setup_MPP!$A:$E,5,FALSE)</f>
        <v>#6586D5</v>
      </c>
      <c r="H3406" s="31" t="str">
        <f>IFERROR(IF(AND(A3406&gt;=1,A3406&lt;=104),VLOOKUP($A3406,Location!$A:$J,6,FALSE),IF(A3406=0,"Avant l'ouverture",IF(OR(A3406=105,A3406=106),"Bonus"))),"")</f>
        <v>1/16 Finale</v>
      </c>
      <c r="I3406" s="31" t="str">
        <f>IF(LEFT(H3406,4)="Tour",VLOOKUP(A3406,Database!$A:$C,3,FALSE),"")</f>
        <v/>
      </c>
      <c r="J3406" s="31" t="str">
        <f>VLOOKUP($A3406,Location!$A:$J,7,FALSE)</f>
        <v>TBD</v>
      </c>
      <c r="K3406" s="31" t="str">
        <f>IFERROR(VLOOKUP(J3406,Setup_Team!$B:$C,2,FALSE), "TDB")</f>
        <v>TDB</v>
      </c>
      <c r="L3406" s="31" t="str">
        <f>VLOOKUP($A3406,Location!$A:$J,8,FALSE)</f>
        <v>TBD</v>
      </c>
      <c r="M3406" s="31" t="str">
        <f>IFERROR(VLOOKUP(L3406,Setup_Team!$B:$C,2,FALSE), "TDB")</f>
        <v>TDB</v>
      </c>
      <c r="N3406" s="31" t="str">
        <f>VLOOKUP($A3406,Location!$A:$J,9,FALSE)</f>
        <v>Miami Gardens, Florida</v>
      </c>
      <c r="O3406" s="31" t="str">
        <f>VLOOKUP($A3406,Location!$A:$J,10,FALSE)</f>
        <v>Hard Rock Stadium</v>
      </c>
      <c r="R3406" s="31">
        <v>0</v>
      </c>
      <c r="S3406" s="25">
        <f>VLOOKUP($A3406,Database!$A:$Y,10,FALSE)</f>
        <v>0</v>
      </c>
      <c r="T3406" s="25">
        <f>VLOOKUP($A3406,Database!$A:$Y,11,FALSE)</f>
        <v>0</v>
      </c>
      <c r="U3406" s="25">
        <f>VLOOKUP($A3406,Database!$A:$Y,12,FALSE)</f>
        <v>0</v>
      </c>
      <c r="V3406" s="25" t="str">
        <f>VLOOKUP(A3406,Database!A:M,13,FALSE)</f>
        <v>À venir</v>
      </c>
      <c r="W3406" s="25" t="str">
        <f>VLOOKUP($A3406,Database!$A:$Y,20,FALSE)</f>
        <v/>
      </c>
      <c r="X3406" s="25" t="str">
        <f>VLOOKUP($A3406,Database!$A:$Y,21,FALSE)</f>
        <v/>
      </c>
      <c r="Y3406" s="25" t="str">
        <f ca="1">IF(C3406&lt;NOW(),IF(AND(P3406&gt;Q3406,W3406&gt;X3406),S3406,IF(AND(P3406=Q3406,W3406=X3406),T3406,IF(AND(P3406&lt;Q3406,W3406&lt;X3406),U3406,0))),"")</f>
        <v/>
      </c>
      <c r="Z3406" s="25">
        <f>IF(AND(P3406=W3406,Q3406=X3406),1,0)</f>
        <v>1</v>
      </c>
      <c r="AA3406" s="25" t="str">
        <f>IF(Z3406=0,"",IF(ISBLANK(VLOOKUP(A3406,Database!A:AA,22,FALSE)),"",VLOOKUP(A3406,Database!A:AA,22,FALSE)))</f>
        <v>Exact</v>
      </c>
      <c r="AB3406" s="25">
        <f ca="1">IFERROR(IF(AND(Y3406&lt;&gt;"",OR(V3406="Terminé",V3406="En cours")),VLOOKUP(AA3406,Setup_ScoreExactBonus!A:D,4,FALSE),0),0)</f>
        <v>0</v>
      </c>
      <c r="AC3406" s="31" t="str">
        <f t="shared" ca="1" si="14"/>
        <v/>
      </c>
      <c r="AD3406" s="31">
        <f ca="1">SUMIFS(AC$2:AC3406,D$2:D3406,D3406)*IF(R3406=0,1,2)</f>
        <v>0</v>
      </c>
    </row>
    <row r="3407" spans="1:30" x14ac:dyDescent="0.35">
      <c r="A3407" s="31">
        <f>IF(ISBLANK(B3407),"",COUNTIF(B$2:B3407,B3407))-1</f>
        <v>87</v>
      </c>
      <c r="B3407" s="31">
        <v>13</v>
      </c>
      <c r="C3407" s="10">
        <f>VLOOKUP($A3407,Database!$A:$Y,7,FALSE)</f>
        <v>46207</v>
      </c>
      <c r="D3407" s="31" t="str">
        <f>VLOOKUP(Pronostics!$B3407,Setup_MPP!$A:$G,3,FALSE)</f>
        <v>Julien_I</v>
      </c>
      <c r="E3407" s="31" t="str">
        <f>VLOOKUP(Pronostics!$B3407,Setup_MPP!$A:$G,2,FALSE)</f>
        <v>Julien INGE</v>
      </c>
      <c r="F3407" s="31" t="str">
        <f>VLOOKUP($B3407,Setup_MPP!$A:$E,4,FALSE)</f>
        <v>#C1E0EF</v>
      </c>
      <c r="G3407" s="31" t="str">
        <f>VLOOKUP($B3407,Setup_MPP!$A:$E,5,FALSE)</f>
        <v>#4F91B2</v>
      </c>
      <c r="H3407" s="31" t="str">
        <f>IFERROR(IF(AND(A3407&gt;=1,A3407&lt;=104),VLOOKUP($A3407,Location!$A:$J,6,FALSE),IF(A3407=0,"Avant l'ouverture",IF(OR(A3407=105,A3407=106),"Bonus"))),"")</f>
        <v>1/16 Finale</v>
      </c>
      <c r="I3407" s="31" t="str">
        <f>IF(LEFT(H3407,4)="Tour",VLOOKUP(A3407,Database!$A:$C,3,FALSE),"")</f>
        <v/>
      </c>
      <c r="J3407" s="31" t="str">
        <f>VLOOKUP($A3407,Location!$A:$J,7,FALSE)</f>
        <v>TBD</v>
      </c>
      <c r="K3407" s="31" t="str">
        <f>IFERROR(VLOOKUP(J3407,Setup_Team!$B:$C,2,FALSE), "TDB")</f>
        <v>TDB</v>
      </c>
      <c r="L3407" s="31" t="str">
        <f>VLOOKUP($A3407,Location!$A:$J,8,FALSE)</f>
        <v>TBD</v>
      </c>
      <c r="M3407" s="31" t="str">
        <f>IFERROR(VLOOKUP(L3407,Setup_Team!$B:$C,2,FALSE), "TDB")</f>
        <v>TDB</v>
      </c>
      <c r="N3407" s="31" t="str">
        <f>VLOOKUP($A3407,Location!$A:$J,9,FALSE)</f>
        <v>Miami Gardens, Florida</v>
      </c>
      <c r="O3407" s="31" t="str">
        <f>VLOOKUP($A3407,Location!$A:$J,10,FALSE)</f>
        <v>Hard Rock Stadium</v>
      </c>
      <c r="R3407" s="31">
        <v>0</v>
      </c>
      <c r="S3407" s="25">
        <f>VLOOKUP($A3407,Database!$A:$Y,10,FALSE)</f>
        <v>0</v>
      </c>
      <c r="T3407" s="25">
        <f>VLOOKUP($A3407,Database!$A:$Y,11,FALSE)</f>
        <v>0</v>
      </c>
      <c r="U3407" s="25">
        <f>VLOOKUP($A3407,Database!$A:$Y,12,FALSE)</f>
        <v>0</v>
      </c>
      <c r="V3407" s="25" t="str">
        <f>VLOOKUP(A3407,Database!A:M,13,FALSE)</f>
        <v>À venir</v>
      </c>
      <c r="W3407" s="25" t="str">
        <f>VLOOKUP($A3407,Database!$A:$Y,20,FALSE)</f>
        <v/>
      </c>
      <c r="X3407" s="25" t="str">
        <f>VLOOKUP($A3407,Database!$A:$Y,21,FALSE)</f>
        <v/>
      </c>
      <c r="Y3407" s="25" t="str">
        <f ca="1">IF(C3407&lt;NOW(),IF(AND(P3407&gt;Q3407,W3407&gt;X3407),S3407,IF(AND(P3407=Q3407,W3407=X3407),T3407,IF(AND(P3407&lt;Q3407,W3407&lt;X3407),U3407,0))),"")</f>
        <v/>
      </c>
      <c r="Z3407" s="25">
        <f>IF(AND(P3407=W3407,Q3407=X3407),1,0)</f>
        <v>1</v>
      </c>
      <c r="AA3407" s="25" t="str">
        <f>IF(Z3407=0,"",IF(ISBLANK(VLOOKUP(A3407,Database!A:AA,22,FALSE)),"",VLOOKUP(A3407,Database!A:AA,22,FALSE)))</f>
        <v>Exact</v>
      </c>
      <c r="AB3407" s="25">
        <f ca="1">IFERROR(IF(AND(Y3407&lt;&gt;"",OR(V3407="Terminé",V3407="En cours")),VLOOKUP(AA3407,Setup_ScoreExactBonus!A:D,4,FALSE),0),0)</f>
        <v>0</v>
      </c>
      <c r="AC3407" s="31" t="str">
        <f t="shared" ca="1" si="14"/>
        <v/>
      </c>
      <c r="AD3407" s="31">
        <f ca="1">SUMIFS(AC$2:AC3407,D$2:D3407,D3407)*IF(R3407=0,1,2)</f>
        <v>0</v>
      </c>
    </row>
    <row r="3408" spans="1:30" x14ac:dyDescent="0.35">
      <c r="A3408" s="31">
        <f>IF(ISBLANK(B3408),"",COUNTIF(B$2:B3408,B3408))-1</f>
        <v>87</v>
      </c>
      <c r="B3408" s="31">
        <v>14</v>
      </c>
      <c r="C3408" s="10">
        <f>VLOOKUP($A3408,Database!$A:$Y,7,FALSE)</f>
        <v>46207</v>
      </c>
      <c r="D3408" s="31" t="str">
        <f>VLOOKUP(Pronostics!$B3408,Setup_MPP!$A:$G,3,FALSE)</f>
        <v>MarieEYT</v>
      </c>
      <c r="E3408" s="31" t="str">
        <f>VLOOKUP(Pronostics!$B3408,Setup_MPP!$A:$G,2,FALSE)</f>
        <v>Marie EXBRAYAT</v>
      </c>
      <c r="F3408" s="31" t="str">
        <f>VLOOKUP($B3408,Setup_MPP!$A:$E,4,FALSE)</f>
        <v>#FFAFD2</v>
      </c>
      <c r="G3408" s="31" t="str">
        <f>VLOOKUP($B3408,Setup_MPP!$A:$E,5,FALSE)</f>
        <v>#F2589B</v>
      </c>
      <c r="H3408" s="31" t="str">
        <f>IFERROR(IF(AND(A3408&gt;=1,A3408&lt;=104),VLOOKUP($A3408,Location!$A:$J,6,FALSE),IF(A3408=0,"Avant l'ouverture",IF(OR(A3408=105,A3408=106),"Bonus"))),"")</f>
        <v>1/16 Finale</v>
      </c>
      <c r="I3408" s="31" t="str">
        <f>IF(LEFT(H3408,4)="Tour",VLOOKUP(A3408,Database!$A:$C,3,FALSE),"")</f>
        <v/>
      </c>
      <c r="J3408" s="31" t="str">
        <f>VLOOKUP($A3408,Location!$A:$J,7,FALSE)</f>
        <v>TBD</v>
      </c>
      <c r="K3408" s="31" t="str">
        <f>IFERROR(VLOOKUP(J3408,Setup_Team!$B:$C,2,FALSE), "TDB")</f>
        <v>TDB</v>
      </c>
      <c r="L3408" s="31" t="str">
        <f>VLOOKUP($A3408,Location!$A:$J,8,FALSE)</f>
        <v>TBD</v>
      </c>
      <c r="M3408" s="31" t="str">
        <f>IFERROR(VLOOKUP(L3408,Setup_Team!$B:$C,2,FALSE), "TDB")</f>
        <v>TDB</v>
      </c>
      <c r="N3408" s="31" t="str">
        <f>VLOOKUP($A3408,Location!$A:$J,9,FALSE)</f>
        <v>Miami Gardens, Florida</v>
      </c>
      <c r="O3408" s="31" t="str">
        <f>VLOOKUP($A3408,Location!$A:$J,10,FALSE)</f>
        <v>Hard Rock Stadium</v>
      </c>
      <c r="R3408" s="31">
        <v>0</v>
      </c>
      <c r="S3408" s="25">
        <f>VLOOKUP($A3408,Database!$A:$Y,10,FALSE)</f>
        <v>0</v>
      </c>
      <c r="T3408" s="25">
        <f>VLOOKUP($A3408,Database!$A:$Y,11,FALSE)</f>
        <v>0</v>
      </c>
      <c r="U3408" s="25">
        <f>VLOOKUP($A3408,Database!$A:$Y,12,FALSE)</f>
        <v>0</v>
      </c>
      <c r="V3408" s="25" t="str">
        <f>VLOOKUP(A3408,Database!A:M,13,FALSE)</f>
        <v>À venir</v>
      </c>
      <c r="W3408" s="25" t="str">
        <f>VLOOKUP($A3408,Database!$A:$Y,20,FALSE)</f>
        <v/>
      </c>
      <c r="X3408" s="25" t="str">
        <f>VLOOKUP($A3408,Database!$A:$Y,21,FALSE)</f>
        <v/>
      </c>
      <c r="Y3408" s="25" t="str">
        <f ca="1">IF(C3408&lt;NOW(),IF(AND(P3408&gt;Q3408,W3408&gt;X3408),S3408,IF(AND(P3408=Q3408,W3408=X3408),T3408,IF(AND(P3408&lt;Q3408,W3408&lt;X3408),U3408,0))),"")</f>
        <v/>
      </c>
      <c r="Z3408" s="25">
        <f>IF(AND(P3408=W3408,Q3408=X3408),1,0)</f>
        <v>1</v>
      </c>
      <c r="AA3408" s="25" t="str">
        <f>IF(Z3408=0,"",IF(ISBLANK(VLOOKUP(A3408,Database!A:AA,22,FALSE)),"",VLOOKUP(A3408,Database!A:AA,22,FALSE)))</f>
        <v>Exact</v>
      </c>
      <c r="AB3408" s="25">
        <f ca="1">IFERROR(IF(AND(Y3408&lt;&gt;"",OR(V3408="Terminé",V3408="En cours")),VLOOKUP(AA3408,Setup_ScoreExactBonus!A:D,4,FALSE),0),0)</f>
        <v>0</v>
      </c>
      <c r="AC3408" s="31" t="str">
        <f t="shared" ca="1" si="14"/>
        <v/>
      </c>
      <c r="AD3408" s="31">
        <f ca="1">SUMIFS(AC$2:AC3408,D$2:D3408,D3408)*IF(R3408=0,1,2)</f>
        <v>0</v>
      </c>
    </row>
    <row r="3409" spans="1:30" x14ac:dyDescent="0.35">
      <c r="A3409" s="31">
        <f>IF(ISBLANK(B3409),"",COUNTIF(B$2:B3409,B3409))-1</f>
        <v>87</v>
      </c>
      <c r="B3409" s="31">
        <v>15</v>
      </c>
      <c r="C3409" s="10">
        <f>VLOOKUP($A3409,Database!$A:$Y,7,FALSE)</f>
        <v>46207</v>
      </c>
      <c r="D3409" s="31" t="str">
        <f>VLOOKUP(Pronostics!$B3409,Setup_MPP!$A:$G,3,FALSE)</f>
        <v>Amine#8UL9R</v>
      </c>
      <c r="E3409" s="31" t="str">
        <f>VLOOKUP(Pronostics!$B3409,Setup_MPP!$A:$G,2,FALSE)</f>
        <v>Amine ZARROUKI</v>
      </c>
      <c r="F3409" s="31" t="str">
        <f>VLOOKUP($B3409,Setup_MPP!$A:$E,4,FALSE)</f>
        <v>#FF9898</v>
      </c>
      <c r="G3409" s="31" t="str">
        <f>VLOOKUP($B3409,Setup_MPP!$A:$E,5,FALSE)</f>
        <v>#FF5D5D</v>
      </c>
      <c r="H3409" s="31" t="str">
        <f>IFERROR(IF(AND(A3409&gt;=1,A3409&lt;=104),VLOOKUP($A3409,Location!$A:$J,6,FALSE),IF(A3409=0,"Avant l'ouverture",IF(OR(A3409=105,A3409=106),"Bonus"))),"")</f>
        <v>1/16 Finale</v>
      </c>
      <c r="I3409" s="31" t="str">
        <f>IF(LEFT(H3409,4)="Tour",VLOOKUP(A3409,Database!$A:$C,3,FALSE),"")</f>
        <v/>
      </c>
      <c r="J3409" s="31" t="str">
        <f>VLOOKUP($A3409,Location!$A:$J,7,FALSE)</f>
        <v>TBD</v>
      </c>
      <c r="K3409" s="31" t="str">
        <f>IFERROR(VLOOKUP(J3409,Setup_Team!$B:$C,2,FALSE), "TDB")</f>
        <v>TDB</v>
      </c>
      <c r="L3409" s="31" t="str">
        <f>VLOOKUP($A3409,Location!$A:$J,8,FALSE)</f>
        <v>TBD</v>
      </c>
      <c r="M3409" s="31" t="str">
        <f>IFERROR(VLOOKUP(L3409,Setup_Team!$B:$C,2,FALSE), "TDB")</f>
        <v>TDB</v>
      </c>
      <c r="N3409" s="31" t="str">
        <f>VLOOKUP($A3409,Location!$A:$J,9,FALSE)</f>
        <v>Miami Gardens, Florida</v>
      </c>
      <c r="O3409" s="31" t="str">
        <f>VLOOKUP($A3409,Location!$A:$J,10,FALSE)</f>
        <v>Hard Rock Stadium</v>
      </c>
      <c r="R3409" s="31">
        <v>0</v>
      </c>
      <c r="S3409" s="25">
        <f>VLOOKUP($A3409,Database!$A:$Y,10,FALSE)</f>
        <v>0</v>
      </c>
      <c r="T3409" s="25">
        <f>VLOOKUP($A3409,Database!$A:$Y,11,FALSE)</f>
        <v>0</v>
      </c>
      <c r="U3409" s="25">
        <f>VLOOKUP($A3409,Database!$A:$Y,12,FALSE)</f>
        <v>0</v>
      </c>
      <c r="V3409" s="25" t="str">
        <f>VLOOKUP(A3409,Database!A:M,13,FALSE)</f>
        <v>À venir</v>
      </c>
      <c r="W3409" s="25" t="str">
        <f>VLOOKUP($A3409,Database!$A:$Y,20,FALSE)</f>
        <v/>
      </c>
      <c r="X3409" s="25" t="str">
        <f>VLOOKUP($A3409,Database!$A:$Y,21,FALSE)</f>
        <v/>
      </c>
      <c r="Y3409" s="25" t="str">
        <f ca="1">IF(C3409&lt;NOW(),IF(AND(P3409&gt;Q3409,W3409&gt;X3409),S3409,IF(AND(P3409=Q3409,W3409=X3409),T3409,IF(AND(P3409&lt;Q3409,W3409&lt;X3409),U3409,0))),"")</f>
        <v/>
      </c>
      <c r="Z3409" s="25">
        <f>IF(AND(P3409=W3409,Q3409=X3409),1,0)</f>
        <v>1</v>
      </c>
      <c r="AA3409" s="25" t="str">
        <f>IF(Z3409=0,"",IF(ISBLANK(VLOOKUP(A3409,Database!A:AA,22,FALSE)),"",VLOOKUP(A3409,Database!A:AA,22,FALSE)))</f>
        <v>Exact</v>
      </c>
      <c r="AB3409" s="25">
        <f ca="1">IFERROR(IF(AND(Y3409&lt;&gt;"",OR(V3409="Terminé",V3409="En cours")),VLOOKUP(AA3409,Setup_ScoreExactBonus!A:D,4,FALSE),0),0)</f>
        <v>0</v>
      </c>
      <c r="AC3409" s="31" t="str">
        <f t="shared" ca="1" si="14"/>
        <v/>
      </c>
      <c r="AD3409" s="31">
        <f ca="1">SUMIFS(AC$2:AC3409,D$2:D3409,D3409)*IF(R3409=0,1,2)</f>
        <v>0</v>
      </c>
    </row>
    <row r="3410" spans="1:30" x14ac:dyDescent="0.35">
      <c r="A3410" s="31">
        <f>IF(ISBLANK(B3410),"",COUNTIF(B$2:B3410,B3410))-1</f>
        <v>87</v>
      </c>
      <c r="B3410" s="31">
        <v>16</v>
      </c>
      <c r="C3410" s="10">
        <f>VLOOKUP($A3410,Database!$A:$Y,7,FALSE)</f>
        <v>46207</v>
      </c>
      <c r="D3410" s="31" t="str">
        <f>VLOOKUP(Pronostics!$B3410,Setup_MPP!$A:$G,3,FALSE)</f>
        <v>Laura#8V93E</v>
      </c>
      <c r="E3410" s="31" t="str">
        <f>VLOOKUP(Pronostics!$B3410,Setup_MPP!$A:$G,2,FALSE)</f>
        <v>Laura GIULIANO</v>
      </c>
      <c r="F3410" s="31" t="str">
        <f>VLOOKUP($B3410,Setup_MPP!$A:$E,4,FALSE)</f>
        <v>#86A4FE</v>
      </c>
      <c r="G3410" s="31" t="str">
        <f>VLOOKUP($B3410,Setup_MPP!$A:$E,5,FALSE)</f>
        <v>#3769FF</v>
      </c>
      <c r="H3410" s="31" t="str">
        <f>IFERROR(IF(AND(A3410&gt;=1,A3410&lt;=104),VLOOKUP($A3410,Location!$A:$J,6,FALSE),IF(A3410=0,"Avant l'ouverture",IF(OR(A3410=105,A3410=106),"Bonus"))),"")</f>
        <v>1/16 Finale</v>
      </c>
      <c r="I3410" s="31" t="str">
        <f>IF(LEFT(H3410,4)="Tour",VLOOKUP(A3410,Database!$A:$C,3,FALSE),"")</f>
        <v/>
      </c>
      <c r="J3410" s="31" t="str">
        <f>VLOOKUP($A3410,Location!$A:$J,7,FALSE)</f>
        <v>TBD</v>
      </c>
      <c r="K3410" s="31" t="str">
        <f>IFERROR(VLOOKUP(J3410,Setup_Team!$B:$C,2,FALSE), "TDB")</f>
        <v>TDB</v>
      </c>
      <c r="L3410" s="31" t="str">
        <f>VLOOKUP($A3410,Location!$A:$J,8,FALSE)</f>
        <v>TBD</v>
      </c>
      <c r="M3410" s="31" t="str">
        <f>IFERROR(VLOOKUP(L3410,Setup_Team!$B:$C,2,FALSE), "TDB")</f>
        <v>TDB</v>
      </c>
      <c r="N3410" s="31" t="str">
        <f>VLOOKUP($A3410,Location!$A:$J,9,FALSE)</f>
        <v>Miami Gardens, Florida</v>
      </c>
      <c r="O3410" s="31" t="str">
        <f>VLOOKUP($A3410,Location!$A:$J,10,FALSE)</f>
        <v>Hard Rock Stadium</v>
      </c>
      <c r="R3410" s="31">
        <v>0</v>
      </c>
      <c r="S3410" s="25">
        <f>VLOOKUP($A3410,Database!$A:$Y,10,FALSE)</f>
        <v>0</v>
      </c>
      <c r="T3410" s="25">
        <f>VLOOKUP($A3410,Database!$A:$Y,11,FALSE)</f>
        <v>0</v>
      </c>
      <c r="U3410" s="25">
        <f>VLOOKUP($A3410,Database!$A:$Y,12,FALSE)</f>
        <v>0</v>
      </c>
      <c r="V3410" s="25" t="str">
        <f>VLOOKUP(A3410,Database!A:M,13,FALSE)</f>
        <v>À venir</v>
      </c>
      <c r="W3410" s="25" t="str">
        <f>VLOOKUP($A3410,Database!$A:$Y,20,FALSE)</f>
        <v/>
      </c>
      <c r="X3410" s="25" t="str">
        <f>VLOOKUP($A3410,Database!$A:$Y,21,FALSE)</f>
        <v/>
      </c>
      <c r="Y3410" s="25" t="str">
        <f ca="1">IF(C3410&lt;NOW(),IF(AND(P3410&gt;Q3410,W3410&gt;X3410),S3410,IF(AND(P3410=Q3410,W3410=X3410),T3410,IF(AND(P3410&lt;Q3410,W3410&lt;X3410),U3410,0))),"")</f>
        <v/>
      </c>
      <c r="Z3410" s="25">
        <f>IF(AND(P3410=W3410,Q3410=X3410),1,0)</f>
        <v>1</v>
      </c>
      <c r="AA3410" s="25" t="str">
        <f>IF(Z3410=0,"",IF(ISBLANK(VLOOKUP(A3410,Database!A:AA,22,FALSE)),"",VLOOKUP(A3410,Database!A:AA,22,FALSE)))</f>
        <v>Exact</v>
      </c>
      <c r="AB3410" s="25">
        <f ca="1">IFERROR(IF(AND(Y3410&lt;&gt;"",OR(V3410="Terminé",V3410="En cours")),VLOOKUP(AA3410,Setup_ScoreExactBonus!A:D,4,FALSE),0),0)</f>
        <v>0</v>
      </c>
      <c r="AC3410" s="31" t="str">
        <f t="shared" ca="1" si="14"/>
        <v/>
      </c>
      <c r="AD3410" s="31">
        <f ca="1">SUMIFS(AC$2:AC3410,D$2:D3410,D3410)*IF(R3410=0,1,2)</f>
        <v>0</v>
      </c>
    </row>
    <row r="3411" spans="1:30" x14ac:dyDescent="0.35">
      <c r="A3411" s="31">
        <f>IF(ISBLANK(B3411),"",COUNTIF(B$2:B3411,B3411))-1</f>
        <v>87</v>
      </c>
      <c r="B3411" s="31">
        <v>17</v>
      </c>
      <c r="C3411" s="10">
        <f>VLOOKUP($A3411,Database!$A:$Y,7,FALSE)</f>
        <v>46207</v>
      </c>
      <c r="D3411" s="31" t="str">
        <f>VLOOKUP(Pronostics!$B3411,Setup_MPP!$A:$G,3,FALSE)</f>
        <v>Joueur17</v>
      </c>
      <c r="E3411" s="31" t="str">
        <f>VLOOKUP(Pronostics!$B3411,Setup_MPP!$A:$G,2,FALSE)</f>
        <v>Joueur17</v>
      </c>
      <c r="F3411" s="31" t="str">
        <f>VLOOKUP($B3411,Setup_MPP!$A:$E,4,FALSE)</f>
        <v>#FFB0B0</v>
      </c>
      <c r="G3411" s="31" t="str">
        <f>VLOOKUP($B3411,Setup_MPP!$A:$E,5,FALSE)</f>
        <v>#F25757</v>
      </c>
      <c r="H3411" s="31" t="str">
        <f>IFERROR(IF(AND(A3411&gt;=1,A3411&lt;=104),VLOOKUP($A3411,Location!$A:$J,6,FALSE),IF(A3411=0,"Avant l'ouverture",IF(OR(A3411=105,A3411=106),"Bonus"))),"")</f>
        <v>1/16 Finale</v>
      </c>
      <c r="I3411" s="31" t="str">
        <f>IF(LEFT(H3411,4)="Tour",VLOOKUP(A3411,Database!$A:$C,3,FALSE),"")</f>
        <v/>
      </c>
      <c r="J3411" s="31" t="str">
        <f>VLOOKUP($A3411,Location!$A:$J,7,FALSE)</f>
        <v>TBD</v>
      </c>
      <c r="K3411" s="31" t="str">
        <f>IFERROR(VLOOKUP(J3411,Setup_Team!$B:$C,2,FALSE), "TDB")</f>
        <v>TDB</v>
      </c>
      <c r="L3411" s="31" t="str">
        <f>VLOOKUP($A3411,Location!$A:$J,8,FALSE)</f>
        <v>TBD</v>
      </c>
      <c r="M3411" s="31" t="str">
        <f>IFERROR(VLOOKUP(L3411,Setup_Team!$B:$C,2,FALSE), "TDB")</f>
        <v>TDB</v>
      </c>
      <c r="N3411" s="31" t="str">
        <f>VLOOKUP($A3411,Location!$A:$J,9,FALSE)</f>
        <v>Miami Gardens, Florida</v>
      </c>
      <c r="O3411" s="31" t="str">
        <f>VLOOKUP($A3411,Location!$A:$J,10,FALSE)</f>
        <v>Hard Rock Stadium</v>
      </c>
      <c r="R3411" s="31">
        <v>0</v>
      </c>
      <c r="S3411" s="25">
        <f>VLOOKUP($A3411,Database!$A:$Y,10,FALSE)</f>
        <v>0</v>
      </c>
      <c r="T3411" s="25">
        <f>VLOOKUP($A3411,Database!$A:$Y,11,FALSE)</f>
        <v>0</v>
      </c>
      <c r="U3411" s="25">
        <f>VLOOKUP($A3411,Database!$A:$Y,12,FALSE)</f>
        <v>0</v>
      </c>
      <c r="V3411" s="25" t="str">
        <f>VLOOKUP(A3411,Database!A:M,13,FALSE)</f>
        <v>À venir</v>
      </c>
      <c r="W3411" s="25" t="str">
        <f>VLOOKUP($A3411,Database!$A:$Y,20,FALSE)</f>
        <v/>
      </c>
      <c r="X3411" s="25" t="str">
        <f>VLOOKUP($A3411,Database!$A:$Y,21,FALSE)</f>
        <v/>
      </c>
      <c r="Y3411" s="25" t="str">
        <f ca="1">IF(C3411&lt;NOW(),IF(AND(P3411&gt;Q3411,W3411&gt;X3411),S3411,IF(AND(P3411=Q3411,W3411=X3411),T3411,IF(AND(P3411&lt;Q3411,W3411&lt;X3411),U3411,0))),"")</f>
        <v/>
      </c>
      <c r="Z3411" s="25">
        <f>IF(AND(P3411=W3411,Q3411=X3411),1,0)</f>
        <v>1</v>
      </c>
      <c r="AA3411" s="25" t="str">
        <f>IF(Z3411=0,"",IF(ISBLANK(VLOOKUP(A3411,Database!A:AA,22,FALSE)),"",VLOOKUP(A3411,Database!A:AA,22,FALSE)))</f>
        <v>Exact</v>
      </c>
      <c r="AB3411" s="25">
        <f ca="1">IFERROR(IF(AND(Y3411&lt;&gt;"",OR(V3411="Terminé",V3411="En cours")),VLOOKUP(AA3411,Setup_ScoreExactBonus!A:D,4,FALSE),0),0)</f>
        <v>0</v>
      </c>
      <c r="AC3411" s="31" t="str">
        <f t="shared" ca="1" si="14"/>
        <v/>
      </c>
      <c r="AD3411" s="31">
        <f ca="1">SUMIFS(AC$2:AC3411,D$2:D3411,D3411)*IF(R3411=0,1,2)</f>
        <v>0</v>
      </c>
    </row>
    <row r="3412" spans="1:30" x14ac:dyDescent="0.35">
      <c r="A3412" s="31">
        <f>IF(ISBLANK(B3412),"",COUNTIF(B$2:B3412,B3412))-1</f>
        <v>87</v>
      </c>
      <c r="B3412" s="31">
        <v>18</v>
      </c>
      <c r="C3412" s="10">
        <f>VLOOKUP($A3412,Database!$A:$Y,7,FALSE)</f>
        <v>46207</v>
      </c>
      <c r="D3412" s="31" t="str">
        <f>VLOOKUP(Pronostics!$B3412,Setup_MPP!$A:$G,3,FALSE)</f>
        <v>Joueur18</v>
      </c>
      <c r="E3412" s="31" t="str">
        <f>VLOOKUP(Pronostics!$B3412,Setup_MPP!$A:$G,2,FALSE)</f>
        <v>Joueur18</v>
      </c>
      <c r="F3412" s="31" t="str">
        <f>VLOOKUP($B3412,Setup_MPP!$A:$E,4,FALSE)</f>
        <v>#FFC9B0</v>
      </c>
      <c r="G3412" s="31" t="str">
        <f>VLOOKUP($B3412,Setup_MPP!$A:$E,5,FALSE)</f>
        <v>#F28D57</v>
      </c>
      <c r="H3412" s="31" t="str">
        <f>IFERROR(IF(AND(A3412&gt;=1,A3412&lt;=104),VLOOKUP($A3412,Location!$A:$J,6,FALSE),IF(A3412=0,"Avant l'ouverture",IF(OR(A3412=105,A3412=106),"Bonus"))),"")</f>
        <v>1/16 Finale</v>
      </c>
      <c r="I3412" s="31" t="str">
        <f>IF(LEFT(H3412,4)="Tour",VLOOKUP(A3412,Database!$A:$C,3,FALSE),"")</f>
        <v/>
      </c>
      <c r="J3412" s="31" t="str">
        <f>VLOOKUP($A3412,Location!$A:$J,7,FALSE)</f>
        <v>TBD</v>
      </c>
      <c r="K3412" s="31" t="str">
        <f>IFERROR(VLOOKUP(J3412,Setup_Team!$B:$C,2,FALSE), "TDB")</f>
        <v>TDB</v>
      </c>
      <c r="L3412" s="31" t="str">
        <f>VLOOKUP($A3412,Location!$A:$J,8,FALSE)</f>
        <v>TBD</v>
      </c>
      <c r="M3412" s="31" t="str">
        <f>IFERROR(VLOOKUP(L3412,Setup_Team!$B:$C,2,FALSE), "TDB")</f>
        <v>TDB</v>
      </c>
      <c r="N3412" s="31" t="str">
        <f>VLOOKUP($A3412,Location!$A:$J,9,FALSE)</f>
        <v>Miami Gardens, Florida</v>
      </c>
      <c r="O3412" s="31" t="str">
        <f>VLOOKUP($A3412,Location!$A:$J,10,FALSE)</f>
        <v>Hard Rock Stadium</v>
      </c>
      <c r="R3412" s="31">
        <v>0</v>
      </c>
      <c r="S3412" s="25">
        <f>VLOOKUP($A3412,Database!$A:$Y,10,FALSE)</f>
        <v>0</v>
      </c>
      <c r="T3412" s="25">
        <f>VLOOKUP($A3412,Database!$A:$Y,11,FALSE)</f>
        <v>0</v>
      </c>
      <c r="U3412" s="25">
        <f>VLOOKUP($A3412,Database!$A:$Y,12,FALSE)</f>
        <v>0</v>
      </c>
      <c r="V3412" s="25" t="str">
        <f>VLOOKUP(A3412,Database!A:M,13,FALSE)</f>
        <v>À venir</v>
      </c>
      <c r="W3412" s="25" t="str">
        <f>VLOOKUP($A3412,Database!$A:$Y,20,FALSE)</f>
        <v/>
      </c>
      <c r="X3412" s="25" t="str">
        <f>VLOOKUP($A3412,Database!$A:$Y,21,FALSE)</f>
        <v/>
      </c>
      <c r="Y3412" s="25" t="str">
        <f ca="1">IF(C3412&lt;NOW(),IF(AND(P3412&gt;Q3412,W3412&gt;X3412),S3412,IF(AND(P3412=Q3412,W3412=X3412),T3412,IF(AND(P3412&lt;Q3412,W3412&lt;X3412),U3412,0))),"")</f>
        <v/>
      </c>
      <c r="Z3412" s="25">
        <f>IF(AND(P3412=W3412,Q3412=X3412),1,0)</f>
        <v>1</v>
      </c>
      <c r="AA3412" s="25" t="str">
        <f>IF(Z3412=0,"",IF(ISBLANK(VLOOKUP(A3412,Database!A:AA,22,FALSE)),"",VLOOKUP(A3412,Database!A:AA,22,FALSE)))</f>
        <v>Exact</v>
      </c>
      <c r="AB3412" s="25">
        <f ca="1">IFERROR(IF(AND(Y3412&lt;&gt;"",OR(V3412="Terminé",V3412="En cours")),VLOOKUP(AA3412,Setup_ScoreExactBonus!A:D,4,FALSE),0),0)</f>
        <v>0</v>
      </c>
      <c r="AC3412" s="31" t="str">
        <f t="shared" ca="1" si="14"/>
        <v/>
      </c>
      <c r="AD3412" s="31">
        <f ca="1">SUMIFS(AC$2:AC3412,D$2:D3412,D3412)*IF(R3412=0,1,2)</f>
        <v>0</v>
      </c>
    </row>
    <row r="3413" spans="1:30" x14ac:dyDescent="0.35">
      <c r="A3413" s="31">
        <f>IF(ISBLANK(B3413),"",COUNTIF(B$2:B3413,B3413))-1</f>
        <v>87</v>
      </c>
      <c r="B3413" s="31">
        <v>19</v>
      </c>
      <c r="C3413" s="10">
        <f>VLOOKUP($A3413,Database!$A:$Y,7,FALSE)</f>
        <v>46207</v>
      </c>
      <c r="D3413" s="31" t="str">
        <f>VLOOKUP(Pronostics!$B3413,Setup_MPP!$A:$G,3,FALSE)</f>
        <v>Joueur19</v>
      </c>
      <c r="E3413" s="31" t="str">
        <f>VLOOKUP(Pronostics!$B3413,Setup_MPP!$A:$G,2,FALSE)</f>
        <v>Joueur19</v>
      </c>
      <c r="F3413" s="31" t="str">
        <f>VLOOKUP($B3413,Setup_MPP!$A:$E,4,FALSE)</f>
        <v>#D5D5D5</v>
      </c>
      <c r="G3413" s="31" t="str">
        <f>VLOOKUP($B3413,Setup_MPP!$A:$E,5,FALSE)</f>
        <v>#727272</v>
      </c>
      <c r="H3413" s="31" t="str">
        <f>IFERROR(IF(AND(A3413&gt;=1,A3413&lt;=104),VLOOKUP($A3413,Location!$A:$J,6,FALSE),IF(A3413=0,"Avant l'ouverture",IF(OR(A3413=105,A3413=106),"Bonus"))),"")</f>
        <v>1/16 Finale</v>
      </c>
      <c r="I3413" s="31" t="str">
        <f>IF(LEFT(H3413,4)="Tour",VLOOKUP(A3413,Database!$A:$C,3,FALSE),"")</f>
        <v/>
      </c>
      <c r="J3413" s="31" t="str">
        <f>VLOOKUP($A3413,Location!$A:$J,7,FALSE)</f>
        <v>TBD</v>
      </c>
      <c r="K3413" s="31" t="str">
        <f>IFERROR(VLOOKUP(J3413,Setup_Team!$B:$C,2,FALSE), "TDB")</f>
        <v>TDB</v>
      </c>
      <c r="L3413" s="31" t="str">
        <f>VLOOKUP($A3413,Location!$A:$J,8,FALSE)</f>
        <v>TBD</v>
      </c>
      <c r="M3413" s="31" t="str">
        <f>IFERROR(VLOOKUP(L3413,Setup_Team!$B:$C,2,FALSE), "TDB")</f>
        <v>TDB</v>
      </c>
      <c r="N3413" s="31" t="str">
        <f>VLOOKUP($A3413,Location!$A:$J,9,FALSE)</f>
        <v>Miami Gardens, Florida</v>
      </c>
      <c r="O3413" s="31" t="str">
        <f>VLOOKUP($A3413,Location!$A:$J,10,FALSE)</f>
        <v>Hard Rock Stadium</v>
      </c>
      <c r="R3413" s="31">
        <v>0</v>
      </c>
      <c r="S3413" s="25">
        <f>VLOOKUP($A3413,Database!$A:$Y,10,FALSE)</f>
        <v>0</v>
      </c>
      <c r="T3413" s="25">
        <f>VLOOKUP($A3413,Database!$A:$Y,11,FALSE)</f>
        <v>0</v>
      </c>
      <c r="U3413" s="25">
        <f>VLOOKUP($A3413,Database!$A:$Y,12,FALSE)</f>
        <v>0</v>
      </c>
      <c r="V3413" s="25" t="str">
        <f>VLOOKUP(A3413,Database!A:M,13,FALSE)</f>
        <v>À venir</v>
      </c>
      <c r="W3413" s="25" t="str">
        <f>VLOOKUP($A3413,Database!$A:$Y,20,FALSE)</f>
        <v/>
      </c>
      <c r="X3413" s="25" t="str">
        <f>VLOOKUP($A3413,Database!$A:$Y,21,FALSE)</f>
        <v/>
      </c>
      <c r="Y3413" s="25" t="str">
        <f ca="1">IF(C3413&lt;NOW(),IF(AND(P3413&gt;Q3413,W3413&gt;X3413),S3413,IF(AND(P3413=Q3413,W3413=X3413),T3413,IF(AND(P3413&lt;Q3413,W3413&lt;X3413),U3413,0))),"")</f>
        <v/>
      </c>
      <c r="Z3413" s="25">
        <f>IF(AND(P3413=W3413,Q3413=X3413),1,0)</f>
        <v>1</v>
      </c>
      <c r="AA3413" s="25" t="str">
        <f>IF(Z3413=0,"",IF(ISBLANK(VLOOKUP(A3413,Database!A:AA,22,FALSE)),"",VLOOKUP(A3413,Database!A:AA,22,FALSE)))</f>
        <v>Exact</v>
      </c>
      <c r="AB3413" s="25">
        <f ca="1">IFERROR(IF(AND(Y3413&lt;&gt;"",OR(V3413="Terminé",V3413="En cours")),VLOOKUP(AA3413,Setup_ScoreExactBonus!A:D,4,FALSE),0),0)</f>
        <v>0</v>
      </c>
      <c r="AC3413" s="31" t="str">
        <f t="shared" ca="1" si="14"/>
        <v/>
      </c>
      <c r="AD3413" s="31">
        <f ca="1">SUMIFS(AC$2:AC3413,D$2:D3413,D3413)*IF(R3413=0,1,2)</f>
        <v>0</v>
      </c>
    </row>
    <row r="3414" spans="1:30" x14ac:dyDescent="0.35">
      <c r="A3414" s="31">
        <f>IF(ISBLANK(B3414),"",COUNTIF(B$2:B3414,B3414))-1</f>
        <v>87</v>
      </c>
      <c r="B3414" s="31">
        <v>20</v>
      </c>
      <c r="C3414" s="10">
        <f>VLOOKUP($A3414,Database!$A:$Y,7,FALSE)</f>
        <v>46207</v>
      </c>
      <c r="D3414" s="31" t="str">
        <f>VLOOKUP(Pronostics!$B3414,Setup_MPP!$A:$G,3,FALSE)</f>
        <v>Joueur20</v>
      </c>
      <c r="E3414" s="31" t="str">
        <f>VLOOKUP(Pronostics!$B3414,Setup_MPP!$A:$G,2,FALSE)</f>
        <v>Joueur20</v>
      </c>
      <c r="F3414" s="31" t="str">
        <f>VLOOKUP($B3414,Setup_MPP!$A:$E,4,FALSE)</f>
        <v>#D5D5D5</v>
      </c>
      <c r="G3414" s="31" t="str">
        <f>VLOOKUP($B3414,Setup_MPP!$A:$E,5,FALSE)</f>
        <v>#727272</v>
      </c>
      <c r="H3414" s="31" t="str">
        <f>IFERROR(IF(AND(A3414&gt;=1,A3414&lt;=104),VLOOKUP($A3414,Location!$A:$J,6,FALSE),IF(A3414=0,"Avant l'ouverture",IF(OR(A3414=105,A3414=106),"Bonus"))),"")</f>
        <v>1/16 Finale</v>
      </c>
      <c r="I3414" s="31" t="str">
        <f>IF(LEFT(H3414,4)="Tour",VLOOKUP(A3414,Database!$A:$C,3,FALSE),"")</f>
        <v/>
      </c>
      <c r="J3414" s="31" t="str">
        <f>VLOOKUP($A3414,Location!$A:$J,7,FALSE)</f>
        <v>TBD</v>
      </c>
      <c r="K3414" s="31" t="str">
        <f>IFERROR(VLOOKUP(J3414,Setup_Team!$B:$C,2,FALSE), "TDB")</f>
        <v>TDB</v>
      </c>
      <c r="L3414" s="31" t="str">
        <f>VLOOKUP($A3414,Location!$A:$J,8,FALSE)</f>
        <v>TBD</v>
      </c>
      <c r="M3414" s="31" t="str">
        <f>IFERROR(VLOOKUP(L3414,Setup_Team!$B:$C,2,FALSE), "TDB")</f>
        <v>TDB</v>
      </c>
      <c r="N3414" s="31" t="str">
        <f>VLOOKUP($A3414,Location!$A:$J,9,FALSE)</f>
        <v>Miami Gardens, Florida</v>
      </c>
      <c r="O3414" s="31" t="str">
        <f>VLOOKUP($A3414,Location!$A:$J,10,FALSE)</f>
        <v>Hard Rock Stadium</v>
      </c>
      <c r="R3414" s="31">
        <v>0</v>
      </c>
      <c r="S3414" s="25">
        <f>VLOOKUP($A3414,Database!$A:$Y,10,FALSE)</f>
        <v>0</v>
      </c>
      <c r="T3414" s="25">
        <f>VLOOKUP($A3414,Database!$A:$Y,11,FALSE)</f>
        <v>0</v>
      </c>
      <c r="U3414" s="25">
        <f>VLOOKUP($A3414,Database!$A:$Y,12,FALSE)</f>
        <v>0</v>
      </c>
      <c r="V3414" s="25" t="str">
        <f>VLOOKUP(A3414,Database!A:M,13,FALSE)</f>
        <v>À venir</v>
      </c>
      <c r="W3414" s="25" t="str">
        <f>VLOOKUP($A3414,Database!$A:$Y,20,FALSE)</f>
        <v/>
      </c>
      <c r="X3414" s="25" t="str">
        <f>VLOOKUP($A3414,Database!$A:$Y,21,FALSE)</f>
        <v/>
      </c>
      <c r="Y3414" s="25" t="str">
        <f ca="1">IF(C3414&lt;NOW(),IF(AND(P3414&gt;Q3414,W3414&gt;X3414),S3414,IF(AND(P3414=Q3414,W3414=X3414),T3414,IF(AND(P3414&lt;Q3414,W3414&lt;X3414),U3414,0))),"")</f>
        <v/>
      </c>
      <c r="Z3414" s="25">
        <f>IF(AND(P3414=W3414,Q3414=X3414),1,0)</f>
        <v>1</v>
      </c>
      <c r="AA3414" s="25" t="str">
        <f>IF(Z3414=0,"",IF(ISBLANK(VLOOKUP(A3414,Database!A:AA,22,FALSE)),"",VLOOKUP(A3414,Database!A:AA,22,FALSE)))</f>
        <v>Exact</v>
      </c>
      <c r="AB3414" s="25">
        <f ca="1">IFERROR(IF(AND(Y3414&lt;&gt;"",OR(V3414="Terminé",V3414="En cours")),VLOOKUP(AA3414,Setup_ScoreExactBonus!A:D,4,FALSE),0),0)</f>
        <v>0</v>
      </c>
      <c r="AC3414" s="31" t="str">
        <f t="shared" ca="1" si="14"/>
        <v/>
      </c>
      <c r="AD3414" s="31">
        <f ca="1">SUMIFS(AC$2:AC3414,D$2:D3414,D3414)*IF(R3414=0,1,2)</f>
        <v>0</v>
      </c>
    </row>
    <row r="3415" spans="1:30" x14ac:dyDescent="0.35">
      <c r="A3415" s="31">
        <f>IF(ISBLANK(B3415),"",COUNTIF(B$2:B3415,B3415))-1</f>
        <v>87</v>
      </c>
      <c r="B3415" s="31">
        <v>21</v>
      </c>
      <c r="C3415" s="10">
        <f>VLOOKUP($A3415,Database!$A:$Y,7,FALSE)</f>
        <v>46207</v>
      </c>
      <c r="D3415" s="31" t="str">
        <f>VLOOKUP(Pronostics!$B3415,Setup_MPP!$A:$G,3,FALSE)</f>
        <v>Joueur21</v>
      </c>
      <c r="E3415" s="31" t="str">
        <f>VLOOKUP(Pronostics!$B3415,Setup_MPP!$A:$G,2,FALSE)</f>
        <v>Joueur21</v>
      </c>
      <c r="F3415" s="31" t="str">
        <f>VLOOKUP($B3415,Setup_MPP!$A:$E,4,FALSE)</f>
        <v>#D5D5D5</v>
      </c>
      <c r="G3415" s="31" t="str">
        <f>VLOOKUP($B3415,Setup_MPP!$A:$E,5,FALSE)</f>
        <v>#727272</v>
      </c>
      <c r="H3415" s="31" t="str">
        <f>IFERROR(IF(AND(A3415&gt;=1,A3415&lt;=104),VLOOKUP($A3415,Location!$A:$J,6,FALSE),IF(A3415=0,"Avant l'ouverture",IF(OR(A3415=105,A3415=106),"Bonus"))),"")</f>
        <v>1/16 Finale</v>
      </c>
      <c r="I3415" s="31" t="str">
        <f>IF(LEFT(H3415,4)="Tour",VLOOKUP(A3415,Database!$A:$C,3,FALSE),"")</f>
        <v/>
      </c>
      <c r="J3415" s="31" t="str">
        <f>VLOOKUP($A3415,Location!$A:$J,7,FALSE)</f>
        <v>TBD</v>
      </c>
      <c r="K3415" s="31" t="str">
        <f>IFERROR(VLOOKUP(J3415,Setup_Team!$B:$C,2,FALSE), "TDB")</f>
        <v>TDB</v>
      </c>
      <c r="L3415" s="31" t="str">
        <f>VLOOKUP($A3415,Location!$A:$J,8,FALSE)</f>
        <v>TBD</v>
      </c>
      <c r="M3415" s="31" t="str">
        <f>IFERROR(VLOOKUP(L3415,Setup_Team!$B:$C,2,FALSE), "TDB")</f>
        <v>TDB</v>
      </c>
      <c r="N3415" s="31" t="str">
        <f>VLOOKUP($A3415,Location!$A:$J,9,FALSE)</f>
        <v>Miami Gardens, Florida</v>
      </c>
      <c r="O3415" s="31" t="str">
        <f>VLOOKUP($A3415,Location!$A:$J,10,FALSE)</f>
        <v>Hard Rock Stadium</v>
      </c>
      <c r="R3415" s="31">
        <v>0</v>
      </c>
      <c r="S3415" s="25">
        <f>VLOOKUP($A3415,Database!$A:$Y,10,FALSE)</f>
        <v>0</v>
      </c>
      <c r="T3415" s="25">
        <f>VLOOKUP($A3415,Database!$A:$Y,11,FALSE)</f>
        <v>0</v>
      </c>
      <c r="U3415" s="25">
        <f>VLOOKUP($A3415,Database!$A:$Y,12,FALSE)</f>
        <v>0</v>
      </c>
      <c r="V3415" s="25" t="str">
        <f>VLOOKUP(A3415,Database!A:M,13,FALSE)</f>
        <v>À venir</v>
      </c>
      <c r="W3415" s="25" t="str">
        <f>VLOOKUP($A3415,Database!$A:$Y,20,FALSE)</f>
        <v/>
      </c>
      <c r="X3415" s="25" t="str">
        <f>VLOOKUP($A3415,Database!$A:$Y,21,FALSE)</f>
        <v/>
      </c>
      <c r="Y3415" s="25" t="str">
        <f ca="1">IF(C3415&lt;NOW(),IF(AND(P3415&gt;Q3415,W3415&gt;X3415),S3415,IF(AND(P3415=Q3415,W3415=X3415),T3415,IF(AND(P3415&lt;Q3415,W3415&lt;X3415),U3415,0))),"")</f>
        <v/>
      </c>
      <c r="Z3415" s="25">
        <f>IF(AND(P3415=W3415,Q3415=X3415),1,0)</f>
        <v>1</v>
      </c>
      <c r="AA3415" s="25" t="str">
        <f>IF(Z3415=0,"",IF(ISBLANK(VLOOKUP(A3415,Database!A:AA,22,FALSE)),"",VLOOKUP(A3415,Database!A:AA,22,FALSE)))</f>
        <v>Exact</v>
      </c>
      <c r="AB3415" s="25">
        <f ca="1">IFERROR(IF(AND(Y3415&lt;&gt;"",OR(V3415="Terminé",V3415="En cours")),VLOOKUP(AA3415,Setup_ScoreExactBonus!A:D,4,FALSE),0),0)</f>
        <v>0</v>
      </c>
      <c r="AC3415" s="31" t="str">
        <f t="shared" ca="1" si="14"/>
        <v/>
      </c>
      <c r="AD3415" s="31">
        <f ca="1">SUMIFS(AC$2:AC3415,D$2:D3415,D3415)*IF(R3415=0,1,2)</f>
        <v>0</v>
      </c>
    </row>
    <row r="3416" spans="1:30" x14ac:dyDescent="0.35">
      <c r="A3416" s="31">
        <f>IF(ISBLANK(B3416),"",COUNTIF(B$2:B3416,B3416))-1</f>
        <v>87</v>
      </c>
      <c r="B3416" s="31">
        <v>22</v>
      </c>
      <c r="C3416" s="10">
        <f>VLOOKUP($A3416,Database!$A:$Y,7,FALSE)</f>
        <v>46207</v>
      </c>
      <c r="D3416" s="31" t="str">
        <f>VLOOKUP(Pronostics!$B3416,Setup_MPP!$A:$G,3,FALSE)</f>
        <v>Joueur22</v>
      </c>
      <c r="E3416" s="31" t="str">
        <f>VLOOKUP(Pronostics!$B3416,Setup_MPP!$A:$G,2,FALSE)</f>
        <v>Joueur22</v>
      </c>
      <c r="F3416" s="31" t="str">
        <f>VLOOKUP($B3416,Setup_MPP!$A:$E,4,FALSE)</f>
        <v>#D5D5D5</v>
      </c>
      <c r="G3416" s="31" t="str">
        <f>VLOOKUP($B3416,Setup_MPP!$A:$E,5,FALSE)</f>
        <v>#727272</v>
      </c>
      <c r="H3416" s="31" t="str">
        <f>IFERROR(IF(AND(A3416&gt;=1,A3416&lt;=104),VLOOKUP($A3416,Location!$A:$J,6,FALSE),IF(A3416=0,"Avant l'ouverture",IF(OR(A3416=105,A3416=106),"Bonus"))),"")</f>
        <v>1/16 Finale</v>
      </c>
      <c r="I3416" s="31" t="str">
        <f>IF(LEFT(H3416,4)="Tour",VLOOKUP(A3416,Database!$A:$C,3,FALSE),"")</f>
        <v/>
      </c>
      <c r="J3416" s="31" t="str">
        <f>VLOOKUP($A3416,Location!$A:$J,7,FALSE)</f>
        <v>TBD</v>
      </c>
      <c r="K3416" s="31" t="str">
        <f>IFERROR(VLOOKUP(J3416,Setup_Team!$B:$C,2,FALSE), "TDB")</f>
        <v>TDB</v>
      </c>
      <c r="L3416" s="31" t="str">
        <f>VLOOKUP($A3416,Location!$A:$J,8,FALSE)</f>
        <v>TBD</v>
      </c>
      <c r="M3416" s="31" t="str">
        <f>IFERROR(VLOOKUP(L3416,Setup_Team!$B:$C,2,FALSE), "TDB")</f>
        <v>TDB</v>
      </c>
      <c r="N3416" s="31" t="str">
        <f>VLOOKUP($A3416,Location!$A:$J,9,FALSE)</f>
        <v>Miami Gardens, Florida</v>
      </c>
      <c r="O3416" s="31" t="str">
        <f>VLOOKUP($A3416,Location!$A:$J,10,FALSE)</f>
        <v>Hard Rock Stadium</v>
      </c>
      <c r="R3416" s="31">
        <v>0</v>
      </c>
      <c r="S3416" s="25">
        <f>VLOOKUP($A3416,Database!$A:$Y,10,FALSE)</f>
        <v>0</v>
      </c>
      <c r="T3416" s="25">
        <f>VLOOKUP($A3416,Database!$A:$Y,11,FALSE)</f>
        <v>0</v>
      </c>
      <c r="U3416" s="25">
        <f>VLOOKUP($A3416,Database!$A:$Y,12,FALSE)</f>
        <v>0</v>
      </c>
      <c r="V3416" s="25" t="str">
        <f>VLOOKUP(A3416,Database!A:M,13,FALSE)</f>
        <v>À venir</v>
      </c>
      <c r="W3416" s="25" t="str">
        <f>VLOOKUP($A3416,Database!$A:$Y,20,FALSE)</f>
        <v/>
      </c>
      <c r="X3416" s="25" t="str">
        <f>VLOOKUP($A3416,Database!$A:$Y,21,FALSE)</f>
        <v/>
      </c>
      <c r="Y3416" s="25" t="str">
        <f ca="1">IF(C3416&lt;NOW(),IF(AND(P3416&gt;Q3416,W3416&gt;X3416),S3416,IF(AND(P3416=Q3416,W3416=X3416),T3416,IF(AND(P3416&lt;Q3416,W3416&lt;X3416),U3416,0))),"")</f>
        <v/>
      </c>
      <c r="Z3416" s="25">
        <f>IF(AND(P3416=W3416,Q3416=X3416),1,0)</f>
        <v>1</v>
      </c>
      <c r="AA3416" s="25" t="str">
        <f>IF(Z3416=0,"",IF(ISBLANK(VLOOKUP(A3416,Database!A:AA,22,FALSE)),"",VLOOKUP(A3416,Database!A:AA,22,FALSE)))</f>
        <v>Exact</v>
      </c>
      <c r="AB3416" s="25">
        <f ca="1">IFERROR(IF(AND(Y3416&lt;&gt;"",OR(V3416="Terminé",V3416="En cours")),VLOOKUP(AA3416,Setup_ScoreExactBonus!A:D,4,FALSE),0),0)</f>
        <v>0</v>
      </c>
      <c r="AC3416" s="31" t="str">
        <f t="shared" ca="1" si="14"/>
        <v/>
      </c>
      <c r="AD3416" s="31">
        <f ca="1">SUMIFS(AC$2:AC3416,D$2:D3416,D3416)*IF(R3416=0,1,2)</f>
        <v>0</v>
      </c>
    </row>
    <row r="3417" spans="1:30" x14ac:dyDescent="0.35">
      <c r="A3417" s="31">
        <f>IF(ISBLANK(B3417),"",COUNTIF(B$2:B3417,B3417))-1</f>
        <v>87</v>
      </c>
      <c r="B3417" s="31">
        <v>23</v>
      </c>
      <c r="C3417" s="10">
        <f>VLOOKUP($A3417,Database!$A:$Y,7,FALSE)</f>
        <v>46207</v>
      </c>
      <c r="D3417" s="31" t="str">
        <f>VLOOKUP(Pronostics!$B3417,Setup_MPP!$A:$G,3,FALSE)</f>
        <v>Joueur23</v>
      </c>
      <c r="E3417" s="31" t="str">
        <f>VLOOKUP(Pronostics!$B3417,Setup_MPP!$A:$G,2,FALSE)</f>
        <v>Joueur23</v>
      </c>
      <c r="F3417" s="31" t="str">
        <f>VLOOKUP($B3417,Setup_MPP!$A:$E,4,FALSE)</f>
        <v>#D5D5D5</v>
      </c>
      <c r="G3417" s="31" t="str">
        <f>VLOOKUP($B3417,Setup_MPP!$A:$E,5,FALSE)</f>
        <v>#727272</v>
      </c>
      <c r="H3417" s="31" t="str">
        <f>IFERROR(IF(AND(A3417&gt;=1,A3417&lt;=104),VLOOKUP($A3417,Location!$A:$J,6,FALSE),IF(A3417=0,"Avant l'ouverture",IF(OR(A3417=105,A3417=106),"Bonus"))),"")</f>
        <v>1/16 Finale</v>
      </c>
      <c r="I3417" s="31" t="str">
        <f>IF(LEFT(H3417,4)="Tour",VLOOKUP(A3417,Database!$A:$C,3,FALSE),"")</f>
        <v/>
      </c>
      <c r="J3417" s="31" t="str">
        <f>VLOOKUP($A3417,Location!$A:$J,7,FALSE)</f>
        <v>TBD</v>
      </c>
      <c r="K3417" s="31" t="str">
        <f>IFERROR(VLOOKUP(J3417,Setup_Team!$B:$C,2,FALSE), "TDB")</f>
        <v>TDB</v>
      </c>
      <c r="L3417" s="31" t="str">
        <f>VLOOKUP($A3417,Location!$A:$J,8,FALSE)</f>
        <v>TBD</v>
      </c>
      <c r="M3417" s="31" t="str">
        <f>IFERROR(VLOOKUP(L3417,Setup_Team!$B:$C,2,FALSE), "TDB")</f>
        <v>TDB</v>
      </c>
      <c r="N3417" s="31" t="str">
        <f>VLOOKUP($A3417,Location!$A:$J,9,FALSE)</f>
        <v>Miami Gardens, Florida</v>
      </c>
      <c r="O3417" s="31" t="str">
        <f>VLOOKUP($A3417,Location!$A:$J,10,FALSE)</f>
        <v>Hard Rock Stadium</v>
      </c>
      <c r="R3417" s="31">
        <v>0</v>
      </c>
      <c r="S3417" s="25">
        <f>VLOOKUP($A3417,Database!$A:$Y,10,FALSE)</f>
        <v>0</v>
      </c>
      <c r="T3417" s="25">
        <f>VLOOKUP($A3417,Database!$A:$Y,11,FALSE)</f>
        <v>0</v>
      </c>
      <c r="U3417" s="25">
        <f>VLOOKUP($A3417,Database!$A:$Y,12,FALSE)</f>
        <v>0</v>
      </c>
      <c r="V3417" s="25" t="str">
        <f>VLOOKUP(A3417,Database!A:M,13,FALSE)</f>
        <v>À venir</v>
      </c>
      <c r="W3417" s="25" t="str">
        <f>VLOOKUP($A3417,Database!$A:$Y,20,FALSE)</f>
        <v/>
      </c>
      <c r="X3417" s="25" t="str">
        <f>VLOOKUP($A3417,Database!$A:$Y,21,FALSE)</f>
        <v/>
      </c>
      <c r="Y3417" s="25" t="str">
        <f ca="1">IF(C3417&lt;NOW(),IF(AND(P3417&gt;Q3417,W3417&gt;X3417),S3417,IF(AND(P3417=Q3417,W3417=X3417),T3417,IF(AND(P3417&lt;Q3417,W3417&lt;X3417),U3417,0))),"")</f>
        <v/>
      </c>
      <c r="Z3417" s="25">
        <f>IF(AND(P3417=W3417,Q3417=X3417),1,0)</f>
        <v>1</v>
      </c>
      <c r="AA3417" s="25" t="str">
        <f>IF(Z3417=0,"",IF(ISBLANK(VLOOKUP(A3417,Database!A:AA,22,FALSE)),"",VLOOKUP(A3417,Database!A:AA,22,FALSE)))</f>
        <v>Exact</v>
      </c>
      <c r="AB3417" s="25">
        <f ca="1">IFERROR(IF(AND(Y3417&lt;&gt;"",OR(V3417="Terminé",V3417="En cours")),VLOOKUP(AA3417,Setup_ScoreExactBonus!A:D,4,FALSE),0),0)</f>
        <v>0</v>
      </c>
      <c r="AC3417" s="31" t="str">
        <f t="shared" ca="1" si="14"/>
        <v/>
      </c>
      <c r="AD3417" s="31">
        <f ca="1">SUMIFS(AC$2:AC3417,D$2:D3417,D3417)*IF(R3417=0,1,2)</f>
        <v>0</v>
      </c>
    </row>
    <row r="3418" spans="1:30" x14ac:dyDescent="0.35">
      <c r="A3418" s="31">
        <f>IF(ISBLANK(B3418),"",COUNTIF(B$2:B3418,B3418))-1</f>
        <v>87</v>
      </c>
      <c r="B3418" s="31">
        <v>24</v>
      </c>
      <c r="C3418" s="10">
        <f>VLOOKUP($A3418,Database!$A:$Y,7,FALSE)</f>
        <v>46207</v>
      </c>
      <c r="D3418" s="31" t="str">
        <f>VLOOKUP(Pronostics!$B3418,Setup_MPP!$A:$G,3,FALSE)</f>
        <v>Joueur24</v>
      </c>
      <c r="E3418" s="31" t="str">
        <f>VLOOKUP(Pronostics!$B3418,Setup_MPP!$A:$G,2,FALSE)</f>
        <v>Joueur24</v>
      </c>
      <c r="F3418" s="31" t="str">
        <f>VLOOKUP($B3418,Setup_MPP!$A:$E,4,FALSE)</f>
        <v>#D5D5D5</v>
      </c>
      <c r="G3418" s="31" t="str">
        <f>VLOOKUP($B3418,Setup_MPP!$A:$E,5,FALSE)</f>
        <v>#727272</v>
      </c>
      <c r="H3418" s="31" t="str">
        <f>IFERROR(IF(AND(A3418&gt;=1,A3418&lt;=104),VLOOKUP($A3418,Location!$A:$J,6,FALSE),IF(A3418=0,"Avant l'ouverture",IF(OR(A3418=105,A3418=106),"Bonus"))),"")</f>
        <v>1/16 Finale</v>
      </c>
      <c r="I3418" s="31" t="str">
        <f>IF(LEFT(H3418,4)="Tour",VLOOKUP(A3418,Database!$A:$C,3,FALSE),"")</f>
        <v/>
      </c>
      <c r="J3418" s="31" t="str">
        <f>VLOOKUP($A3418,Location!$A:$J,7,FALSE)</f>
        <v>TBD</v>
      </c>
      <c r="K3418" s="31" t="str">
        <f>IFERROR(VLOOKUP(J3418,Setup_Team!$B:$C,2,FALSE), "TDB")</f>
        <v>TDB</v>
      </c>
      <c r="L3418" s="31" t="str">
        <f>VLOOKUP($A3418,Location!$A:$J,8,FALSE)</f>
        <v>TBD</v>
      </c>
      <c r="M3418" s="31" t="str">
        <f>IFERROR(VLOOKUP(L3418,Setup_Team!$B:$C,2,FALSE), "TDB")</f>
        <v>TDB</v>
      </c>
      <c r="N3418" s="31" t="str">
        <f>VLOOKUP($A3418,Location!$A:$J,9,FALSE)</f>
        <v>Miami Gardens, Florida</v>
      </c>
      <c r="O3418" s="31" t="str">
        <f>VLOOKUP($A3418,Location!$A:$J,10,FALSE)</f>
        <v>Hard Rock Stadium</v>
      </c>
      <c r="R3418" s="31">
        <v>0</v>
      </c>
      <c r="S3418" s="25">
        <f>VLOOKUP($A3418,Database!$A:$Y,10,FALSE)</f>
        <v>0</v>
      </c>
      <c r="T3418" s="25">
        <f>VLOOKUP($A3418,Database!$A:$Y,11,FALSE)</f>
        <v>0</v>
      </c>
      <c r="U3418" s="25">
        <f>VLOOKUP($A3418,Database!$A:$Y,12,FALSE)</f>
        <v>0</v>
      </c>
      <c r="V3418" s="25" t="str">
        <f>VLOOKUP(A3418,Database!A:M,13,FALSE)</f>
        <v>À venir</v>
      </c>
      <c r="W3418" s="25" t="str">
        <f>VLOOKUP($A3418,Database!$A:$Y,20,FALSE)</f>
        <v/>
      </c>
      <c r="X3418" s="25" t="str">
        <f>VLOOKUP($A3418,Database!$A:$Y,21,FALSE)</f>
        <v/>
      </c>
      <c r="Y3418" s="25" t="str">
        <f ca="1">IF(C3418&lt;NOW(),IF(AND(P3418&gt;Q3418,W3418&gt;X3418),S3418,IF(AND(P3418=Q3418,W3418=X3418),T3418,IF(AND(P3418&lt;Q3418,W3418&lt;X3418),U3418,0))),"")</f>
        <v/>
      </c>
      <c r="Z3418" s="25">
        <f>IF(AND(P3418=W3418,Q3418=X3418),1,0)</f>
        <v>1</v>
      </c>
      <c r="AA3418" s="25" t="str">
        <f>IF(Z3418=0,"",IF(ISBLANK(VLOOKUP(A3418,Database!A:AA,22,FALSE)),"",VLOOKUP(A3418,Database!A:AA,22,FALSE)))</f>
        <v>Exact</v>
      </c>
      <c r="AB3418" s="25">
        <f ca="1">IFERROR(IF(AND(Y3418&lt;&gt;"",OR(V3418="Terminé",V3418="En cours")),VLOOKUP(AA3418,Setup_ScoreExactBonus!A:D,4,FALSE),0),0)</f>
        <v>0</v>
      </c>
      <c r="AC3418" s="31" t="str">
        <f t="shared" ca="1" si="14"/>
        <v/>
      </c>
      <c r="AD3418" s="31">
        <f ca="1">SUMIFS(AC$2:AC3418,D$2:D3418,D3418)*IF(R3418=0,1,2)</f>
        <v>0</v>
      </c>
    </row>
    <row r="3419" spans="1:30" x14ac:dyDescent="0.35">
      <c r="A3419" s="31">
        <f>IF(ISBLANK(B3419),"",COUNTIF(B$2:B3419,B3419))-1</f>
        <v>87</v>
      </c>
      <c r="B3419" s="31">
        <v>25</v>
      </c>
      <c r="C3419" s="10">
        <f>VLOOKUP($A3419,Database!$A:$Y,7,FALSE)</f>
        <v>46207</v>
      </c>
      <c r="D3419" s="31" t="str">
        <f>VLOOKUP(Pronostics!$B3419,Setup_MPP!$A:$G,3,FALSE)</f>
        <v>Joueur25</v>
      </c>
      <c r="E3419" s="31" t="str">
        <f>VLOOKUP(Pronostics!$B3419,Setup_MPP!$A:$G,2,FALSE)</f>
        <v>Joueur25</v>
      </c>
      <c r="F3419" s="31" t="str">
        <f>VLOOKUP($B3419,Setup_MPP!$A:$E,4,FALSE)</f>
        <v>#D5D5D5</v>
      </c>
      <c r="G3419" s="31" t="str">
        <f>VLOOKUP($B3419,Setup_MPP!$A:$E,5,FALSE)</f>
        <v>#727272</v>
      </c>
      <c r="H3419" s="31" t="str">
        <f>IFERROR(IF(AND(A3419&gt;=1,A3419&lt;=104),VLOOKUP($A3419,Location!$A:$J,6,FALSE),IF(A3419=0,"Avant l'ouverture",IF(OR(A3419=105,A3419=106),"Bonus"))),"")</f>
        <v>1/16 Finale</v>
      </c>
      <c r="I3419" s="31" t="str">
        <f>IF(LEFT(H3419,4)="Tour",VLOOKUP(A3419,Database!$A:$C,3,FALSE),"")</f>
        <v/>
      </c>
      <c r="J3419" s="31" t="str">
        <f>VLOOKUP($A3419,Location!$A:$J,7,FALSE)</f>
        <v>TBD</v>
      </c>
      <c r="K3419" s="31" t="str">
        <f>IFERROR(VLOOKUP(J3419,Setup_Team!$B:$C,2,FALSE), "TDB")</f>
        <v>TDB</v>
      </c>
      <c r="L3419" s="31" t="str">
        <f>VLOOKUP($A3419,Location!$A:$J,8,FALSE)</f>
        <v>TBD</v>
      </c>
      <c r="M3419" s="31" t="str">
        <f>IFERROR(VLOOKUP(L3419,Setup_Team!$B:$C,2,FALSE), "TDB")</f>
        <v>TDB</v>
      </c>
      <c r="N3419" s="31" t="str">
        <f>VLOOKUP($A3419,Location!$A:$J,9,FALSE)</f>
        <v>Miami Gardens, Florida</v>
      </c>
      <c r="O3419" s="31" t="str">
        <f>VLOOKUP($A3419,Location!$A:$J,10,FALSE)</f>
        <v>Hard Rock Stadium</v>
      </c>
      <c r="R3419" s="31">
        <v>0</v>
      </c>
      <c r="S3419" s="25">
        <f>VLOOKUP($A3419,Database!$A:$Y,10,FALSE)</f>
        <v>0</v>
      </c>
      <c r="T3419" s="25">
        <f>VLOOKUP($A3419,Database!$A:$Y,11,FALSE)</f>
        <v>0</v>
      </c>
      <c r="U3419" s="25">
        <f>VLOOKUP($A3419,Database!$A:$Y,12,FALSE)</f>
        <v>0</v>
      </c>
      <c r="V3419" s="25" t="str">
        <f>VLOOKUP(A3419,Database!A:M,13,FALSE)</f>
        <v>À venir</v>
      </c>
      <c r="W3419" s="25" t="str">
        <f>VLOOKUP($A3419,Database!$A:$Y,20,FALSE)</f>
        <v/>
      </c>
      <c r="X3419" s="25" t="str">
        <f>VLOOKUP($A3419,Database!$A:$Y,21,FALSE)</f>
        <v/>
      </c>
      <c r="Y3419" s="25" t="str">
        <f ca="1">IF(C3419&lt;NOW(),IF(AND(P3419&gt;Q3419,W3419&gt;X3419),S3419,IF(AND(P3419=Q3419,W3419=X3419),T3419,IF(AND(P3419&lt;Q3419,W3419&lt;X3419),U3419,0))),"")</f>
        <v/>
      </c>
      <c r="Z3419" s="25">
        <f>IF(AND(P3419=W3419,Q3419=X3419),1,0)</f>
        <v>1</v>
      </c>
      <c r="AA3419" s="25" t="str">
        <f>IF(Z3419=0,"",IF(ISBLANK(VLOOKUP(A3419,Database!A:AA,22,FALSE)),"",VLOOKUP(A3419,Database!A:AA,22,FALSE)))</f>
        <v>Exact</v>
      </c>
      <c r="AB3419" s="25">
        <f ca="1">IFERROR(IF(AND(Y3419&lt;&gt;"",OR(V3419="Terminé",V3419="En cours")),VLOOKUP(AA3419,Setup_ScoreExactBonus!A:D,4,FALSE),0),0)</f>
        <v>0</v>
      </c>
      <c r="AC3419" s="31" t="str">
        <f t="shared" ca="1" si="14"/>
        <v/>
      </c>
      <c r="AD3419" s="31">
        <f ca="1">SUMIFS(AC$2:AC3419,D$2:D3419,D3419)*IF(R3419=0,1,2)</f>
        <v>0</v>
      </c>
    </row>
    <row r="3420" spans="1:30" x14ac:dyDescent="0.35">
      <c r="A3420" s="31">
        <f>IF(ISBLANK(B3420),"",COUNTIF(B$2:B3420,B3420))-1</f>
        <v>87</v>
      </c>
      <c r="B3420" s="31">
        <v>26</v>
      </c>
      <c r="C3420" s="10">
        <f>VLOOKUP($A3420,Database!$A:$Y,7,FALSE)</f>
        <v>46207</v>
      </c>
      <c r="D3420" s="31" t="str">
        <f>VLOOKUP(Pronostics!$B3420,Setup_MPP!$A:$G,3,FALSE)</f>
        <v>Joueur26</v>
      </c>
      <c r="E3420" s="31" t="str">
        <f>VLOOKUP(Pronostics!$B3420,Setup_MPP!$A:$G,2,FALSE)</f>
        <v>Joueur26</v>
      </c>
      <c r="F3420" s="31" t="str">
        <f>VLOOKUP($B3420,Setup_MPP!$A:$E,4,FALSE)</f>
        <v>#D5D5D5</v>
      </c>
      <c r="G3420" s="31" t="str">
        <f>VLOOKUP($B3420,Setup_MPP!$A:$E,5,FALSE)</f>
        <v>#727272</v>
      </c>
      <c r="H3420" s="31" t="str">
        <f>IFERROR(IF(AND(A3420&gt;=1,A3420&lt;=104),VLOOKUP($A3420,Location!$A:$J,6,FALSE),IF(A3420=0,"Avant l'ouverture",IF(OR(A3420=105,A3420=106),"Bonus"))),"")</f>
        <v>1/16 Finale</v>
      </c>
      <c r="I3420" s="31" t="str">
        <f>IF(LEFT(H3420,4)="Tour",VLOOKUP(A3420,Database!$A:$C,3,FALSE),"")</f>
        <v/>
      </c>
      <c r="J3420" s="31" t="str">
        <f>VLOOKUP($A3420,Location!$A:$J,7,FALSE)</f>
        <v>TBD</v>
      </c>
      <c r="K3420" s="31" t="str">
        <f>IFERROR(VLOOKUP(J3420,Setup_Team!$B:$C,2,FALSE), "TDB")</f>
        <v>TDB</v>
      </c>
      <c r="L3420" s="31" t="str">
        <f>VLOOKUP($A3420,Location!$A:$J,8,FALSE)</f>
        <v>TBD</v>
      </c>
      <c r="M3420" s="31" t="str">
        <f>IFERROR(VLOOKUP(L3420,Setup_Team!$B:$C,2,FALSE), "TDB")</f>
        <v>TDB</v>
      </c>
      <c r="N3420" s="31" t="str">
        <f>VLOOKUP($A3420,Location!$A:$J,9,FALSE)</f>
        <v>Miami Gardens, Florida</v>
      </c>
      <c r="O3420" s="31" t="str">
        <f>VLOOKUP($A3420,Location!$A:$J,10,FALSE)</f>
        <v>Hard Rock Stadium</v>
      </c>
      <c r="R3420" s="31">
        <v>0</v>
      </c>
      <c r="S3420" s="25">
        <f>VLOOKUP($A3420,Database!$A:$Y,10,FALSE)</f>
        <v>0</v>
      </c>
      <c r="T3420" s="25">
        <f>VLOOKUP($A3420,Database!$A:$Y,11,FALSE)</f>
        <v>0</v>
      </c>
      <c r="U3420" s="25">
        <f>VLOOKUP($A3420,Database!$A:$Y,12,FALSE)</f>
        <v>0</v>
      </c>
      <c r="V3420" s="25" t="str">
        <f>VLOOKUP(A3420,Database!A:M,13,FALSE)</f>
        <v>À venir</v>
      </c>
      <c r="W3420" s="25" t="str">
        <f>VLOOKUP($A3420,Database!$A:$Y,20,FALSE)</f>
        <v/>
      </c>
      <c r="X3420" s="25" t="str">
        <f>VLOOKUP($A3420,Database!$A:$Y,21,FALSE)</f>
        <v/>
      </c>
      <c r="Y3420" s="25" t="str">
        <f ca="1">IF(C3420&lt;NOW(),IF(AND(P3420&gt;Q3420,W3420&gt;X3420),S3420,IF(AND(P3420=Q3420,W3420=X3420),T3420,IF(AND(P3420&lt;Q3420,W3420&lt;X3420),U3420,0))),"")</f>
        <v/>
      </c>
      <c r="Z3420" s="25">
        <f>IF(AND(P3420=W3420,Q3420=X3420),1,0)</f>
        <v>1</v>
      </c>
      <c r="AA3420" s="25" t="str">
        <f>IF(Z3420=0,"",IF(ISBLANK(VLOOKUP(A3420,Database!A:AA,22,FALSE)),"",VLOOKUP(A3420,Database!A:AA,22,FALSE)))</f>
        <v>Exact</v>
      </c>
      <c r="AB3420" s="25">
        <f ca="1">IFERROR(IF(AND(Y3420&lt;&gt;"",OR(V3420="Terminé",V3420="En cours")),VLOOKUP(AA3420,Setup_ScoreExactBonus!A:D,4,FALSE),0),0)</f>
        <v>0</v>
      </c>
      <c r="AC3420" s="31" t="str">
        <f t="shared" ca="1" si="14"/>
        <v/>
      </c>
      <c r="AD3420" s="31">
        <f ca="1">SUMIFS(AC$2:AC3420,D$2:D3420,D3420)*IF(R3420=0,1,2)</f>
        <v>0</v>
      </c>
    </row>
    <row r="3421" spans="1:30" x14ac:dyDescent="0.35">
      <c r="A3421" s="31">
        <f>IF(ISBLANK(B3421),"",COUNTIF(B$2:B3421,B3421))-1</f>
        <v>87</v>
      </c>
      <c r="B3421" s="31">
        <v>27</v>
      </c>
      <c r="C3421" s="10">
        <f>VLOOKUP($A3421,Database!$A:$Y,7,FALSE)</f>
        <v>46207</v>
      </c>
      <c r="D3421" s="31" t="str">
        <f>VLOOKUP(Pronostics!$B3421,Setup_MPP!$A:$G,3,FALSE)</f>
        <v>Joueur27</v>
      </c>
      <c r="E3421" s="31" t="str">
        <f>VLOOKUP(Pronostics!$B3421,Setup_MPP!$A:$G,2,FALSE)</f>
        <v>Joueur27</v>
      </c>
      <c r="F3421" s="31" t="str">
        <f>VLOOKUP($B3421,Setup_MPP!$A:$E,4,FALSE)</f>
        <v>#D5D5D5</v>
      </c>
      <c r="G3421" s="31" t="str">
        <f>VLOOKUP($B3421,Setup_MPP!$A:$E,5,FALSE)</f>
        <v>#727272</v>
      </c>
      <c r="H3421" s="31" t="str">
        <f>IFERROR(IF(AND(A3421&gt;=1,A3421&lt;=104),VLOOKUP($A3421,Location!$A:$J,6,FALSE),IF(A3421=0,"Avant l'ouverture",IF(OR(A3421=105,A3421=106),"Bonus"))),"")</f>
        <v>1/16 Finale</v>
      </c>
      <c r="I3421" s="31" t="str">
        <f>IF(LEFT(H3421,4)="Tour",VLOOKUP(A3421,Database!$A:$C,3,FALSE),"")</f>
        <v/>
      </c>
      <c r="J3421" s="31" t="str">
        <f>VLOOKUP($A3421,Location!$A:$J,7,FALSE)</f>
        <v>TBD</v>
      </c>
      <c r="K3421" s="31" t="str">
        <f>IFERROR(VLOOKUP(J3421,Setup_Team!$B:$C,2,FALSE), "TDB")</f>
        <v>TDB</v>
      </c>
      <c r="L3421" s="31" t="str">
        <f>VLOOKUP($A3421,Location!$A:$J,8,FALSE)</f>
        <v>TBD</v>
      </c>
      <c r="M3421" s="31" t="str">
        <f>IFERROR(VLOOKUP(L3421,Setup_Team!$B:$C,2,FALSE), "TDB")</f>
        <v>TDB</v>
      </c>
      <c r="N3421" s="31" t="str">
        <f>VLOOKUP($A3421,Location!$A:$J,9,FALSE)</f>
        <v>Miami Gardens, Florida</v>
      </c>
      <c r="O3421" s="31" t="str">
        <f>VLOOKUP($A3421,Location!$A:$J,10,FALSE)</f>
        <v>Hard Rock Stadium</v>
      </c>
      <c r="R3421" s="31">
        <v>0</v>
      </c>
      <c r="S3421" s="25">
        <f>VLOOKUP($A3421,Database!$A:$Y,10,FALSE)</f>
        <v>0</v>
      </c>
      <c r="T3421" s="25">
        <f>VLOOKUP($A3421,Database!$A:$Y,11,FALSE)</f>
        <v>0</v>
      </c>
      <c r="U3421" s="25">
        <f>VLOOKUP($A3421,Database!$A:$Y,12,FALSE)</f>
        <v>0</v>
      </c>
      <c r="V3421" s="25" t="str">
        <f>VLOOKUP(A3421,Database!A:M,13,FALSE)</f>
        <v>À venir</v>
      </c>
      <c r="W3421" s="25" t="str">
        <f>VLOOKUP($A3421,Database!$A:$Y,20,FALSE)</f>
        <v/>
      </c>
      <c r="X3421" s="25" t="str">
        <f>VLOOKUP($A3421,Database!$A:$Y,21,FALSE)</f>
        <v/>
      </c>
      <c r="Y3421" s="25" t="str">
        <f ca="1">IF(C3421&lt;NOW(),IF(AND(P3421&gt;Q3421,W3421&gt;X3421),S3421,IF(AND(P3421=Q3421,W3421=X3421),T3421,IF(AND(P3421&lt;Q3421,W3421&lt;X3421),U3421,0))),"")</f>
        <v/>
      </c>
      <c r="Z3421" s="25">
        <f>IF(AND(P3421=W3421,Q3421=X3421),1,0)</f>
        <v>1</v>
      </c>
      <c r="AA3421" s="25" t="str">
        <f>IF(Z3421=0,"",IF(ISBLANK(VLOOKUP(A3421,Database!A:AA,22,FALSE)),"",VLOOKUP(A3421,Database!A:AA,22,FALSE)))</f>
        <v>Exact</v>
      </c>
      <c r="AB3421" s="25">
        <f ca="1">IFERROR(IF(AND(Y3421&lt;&gt;"",OR(V3421="Terminé",V3421="En cours")),VLOOKUP(AA3421,Setup_ScoreExactBonus!A:D,4,FALSE),0),0)</f>
        <v>0</v>
      </c>
      <c r="AC3421" s="31" t="str">
        <f t="shared" ref="AC3421:AC3484" ca="1" si="15">IF(Y3421&lt;&gt;"", Y3421 + IF(Z3421=1,AB3421, 0), "")</f>
        <v/>
      </c>
      <c r="AD3421" s="31">
        <f ca="1">SUMIFS(AC$2:AC3421,D$2:D3421,D3421)*IF(R3421=0,1,2)</f>
        <v>0</v>
      </c>
    </row>
    <row r="3422" spans="1:30" x14ac:dyDescent="0.35">
      <c r="A3422" s="31">
        <f>IF(ISBLANK(B3422),"",COUNTIF(B$2:B3422,B3422))-1</f>
        <v>87</v>
      </c>
      <c r="B3422" s="31">
        <v>28</v>
      </c>
      <c r="C3422" s="10">
        <f>VLOOKUP($A3422,Database!$A:$Y,7,FALSE)</f>
        <v>46207</v>
      </c>
      <c r="D3422" s="31" t="str">
        <f>VLOOKUP(Pronostics!$B3422,Setup_MPP!$A:$G,3,FALSE)</f>
        <v>Joueur28</v>
      </c>
      <c r="E3422" s="31" t="str">
        <f>VLOOKUP(Pronostics!$B3422,Setup_MPP!$A:$G,2,FALSE)</f>
        <v>Joueur28</v>
      </c>
      <c r="F3422" s="31" t="str">
        <f>VLOOKUP($B3422,Setup_MPP!$A:$E,4,FALSE)</f>
        <v>#D5D5D5</v>
      </c>
      <c r="G3422" s="31" t="str">
        <f>VLOOKUP($B3422,Setup_MPP!$A:$E,5,FALSE)</f>
        <v>#727272</v>
      </c>
      <c r="H3422" s="31" t="str">
        <f>IFERROR(IF(AND(A3422&gt;=1,A3422&lt;=104),VLOOKUP($A3422,Location!$A:$J,6,FALSE),IF(A3422=0,"Avant l'ouverture",IF(OR(A3422=105,A3422=106),"Bonus"))),"")</f>
        <v>1/16 Finale</v>
      </c>
      <c r="I3422" s="31" t="str">
        <f>IF(LEFT(H3422,4)="Tour",VLOOKUP(A3422,Database!$A:$C,3,FALSE),"")</f>
        <v/>
      </c>
      <c r="J3422" s="31" t="str">
        <f>VLOOKUP($A3422,Location!$A:$J,7,FALSE)</f>
        <v>TBD</v>
      </c>
      <c r="K3422" s="31" t="str">
        <f>IFERROR(VLOOKUP(J3422,Setup_Team!$B:$C,2,FALSE), "TDB")</f>
        <v>TDB</v>
      </c>
      <c r="L3422" s="31" t="str">
        <f>VLOOKUP($A3422,Location!$A:$J,8,FALSE)</f>
        <v>TBD</v>
      </c>
      <c r="M3422" s="31" t="str">
        <f>IFERROR(VLOOKUP(L3422,Setup_Team!$B:$C,2,FALSE), "TDB")</f>
        <v>TDB</v>
      </c>
      <c r="N3422" s="31" t="str">
        <f>VLOOKUP($A3422,Location!$A:$J,9,FALSE)</f>
        <v>Miami Gardens, Florida</v>
      </c>
      <c r="O3422" s="31" t="str">
        <f>VLOOKUP($A3422,Location!$A:$J,10,FALSE)</f>
        <v>Hard Rock Stadium</v>
      </c>
      <c r="R3422" s="31">
        <v>0</v>
      </c>
      <c r="S3422" s="25">
        <f>VLOOKUP($A3422,Database!$A:$Y,10,FALSE)</f>
        <v>0</v>
      </c>
      <c r="T3422" s="25">
        <f>VLOOKUP($A3422,Database!$A:$Y,11,FALSE)</f>
        <v>0</v>
      </c>
      <c r="U3422" s="25">
        <f>VLOOKUP($A3422,Database!$A:$Y,12,FALSE)</f>
        <v>0</v>
      </c>
      <c r="V3422" s="25" t="str">
        <f>VLOOKUP(A3422,Database!A:M,13,FALSE)</f>
        <v>À venir</v>
      </c>
      <c r="W3422" s="25" t="str">
        <f>VLOOKUP($A3422,Database!$A:$Y,20,FALSE)</f>
        <v/>
      </c>
      <c r="X3422" s="25" t="str">
        <f>VLOOKUP($A3422,Database!$A:$Y,21,FALSE)</f>
        <v/>
      </c>
      <c r="Y3422" s="25" t="str">
        <f ca="1">IF(C3422&lt;NOW(),IF(AND(P3422&gt;Q3422,W3422&gt;X3422),S3422,IF(AND(P3422=Q3422,W3422=X3422),T3422,IF(AND(P3422&lt;Q3422,W3422&lt;X3422),U3422,0))),"")</f>
        <v/>
      </c>
      <c r="Z3422" s="25">
        <f>IF(AND(P3422=W3422,Q3422=X3422),1,0)</f>
        <v>1</v>
      </c>
      <c r="AA3422" s="25" t="str">
        <f>IF(Z3422=0,"",IF(ISBLANK(VLOOKUP(A3422,Database!A:AA,22,FALSE)),"",VLOOKUP(A3422,Database!A:AA,22,FALSE)))</f>
        <v>Exact</v>
      </c>
      <c r="AB3422" s="25">
        <f ca="1">IFERROR(IF(AND(Y3422&lt;&gt;"",OR(V3422="Terminé",V3422="En cours")),VLOOKUP(AA3422,Setup_ScoreExactBonus!A:D,4,FALSE),0),0)</f>
        <v>0</v>
      </c>
      <c r="AC3422" s="31" t="str">
        <f t="shared" ca="1" si="15"/>
        <v/>
      </c>
      <c r="AD3422" s="31">
        <f ca="1">SUMIFS(AC$2:AC3422,D$2:D3422,D3422)*IF(R3422=0,1,2)</f>
        <v>0</v>
      </c>
    </row>
    <row r="3423" spans="1:30" x14ac:dyDescent="0.35">
      <c r="A3423" s="31">
        <f>IF(ISBLANK(B3423),"",COUNTIF(B$2:B3423,B3423))-1</f>
        <v>87</v>
      </c>
      <c r="B3423" s="31">
        <v>29</v>
      </c>
      <c r="C3423" s="10">
        <f>VLOOKUP($A3423,Database!$A:$Y,7,FALSE)</f>
        <v>46207</v>
      </c>
      <c r="D3423" s="31" t="str">
        <f>VLOOKUP(Pronostics!$B3423,Setup_MPP!$A:$G,3,FALSE)</f>
        <v>Joueur29</v>
      </c>
      <c r="E3423" s="31" t="str">
        <f>VLOOKUP(Pronostics!$B3423,Setup_MPP!$A:$G,2,FALSE)</f>
        <v>Joueur29</v>
      </c>
      <c r="F3423" s="31" t="str">
        <f>VLOOKUP($B3423,Setup_MPP!$A:$E,4,FALSE)</f>
        <v>#D5D5D5</v>
      </c>
      <c r="G3423" s="31" t="str">
        <f>VLOOKUP($B3423,Setup_MPP!$A:$E,5,FALSE)</f>
        <v>#727272</v>
      </c>
      <c r="H3423" s="31" t="str">
        <f>IFERROR(IF(AND(A3423&gt;=1,A3423&lt;=104),VLOOKUP($A3423,Location!$A:$J,6,FALSE),IF(A3423=0,"Avant l'ouverture",IF(OR(A3423=105,A3423=106),"Bonus"))),"")</f>
        <v>1/16 Finale</v>
      </c>
      <c r="I3423" s="31" t="str">
        <f>IF(LEFT(H3423,4)="Tour",VLOOKUP(A3423,Database!$A:$C,3,FALSE),"")</f>
        <v/>
      </c>
      <c r="J3423" s="31" t="str">
        <f>VLOOKUP($A3423,Location!$A:$J,7,FALSE)</f>
        <v>TBD</v>
      </c>
      <c r="K3423" s="31" t="str">
        <f>IFERROR(VLOOKUP(J3423,Setup_Team!$B:$C,2,FALSE), "TDB")</f>
        <v>TDB</v>
      </c>
      <c r="L3423" s="31" t="str">
        <f>VLOOKUP($A3423,Location!$A:$J,8,FALSE)</f>
        <v>TBD</v>
      </c>
      <c r="M3423" s="31" t="str">
        <f>IFERROR(VLOOKUP(L3423,Setup_Team!$B:$C,2,FALSE), "TDB")</f>
        <v>TDB</v>
      </c>
      <c r="N3423" s="31" t="str">
        <f>VLOOKUP($A3423,Location!$A:$J,9,FALSE)</f>
        <v>Miami Gardens, Florida</v>
      </c>
      <c r="O3423" s="31" t="str">
        <f>VLOOKUP($A3423,Location!$A:$J,10,FALSE)</f>
        <v>Hard Rock Stadium</v>
      </c>
      <c r="R3423" s="31">
        <v>0</v>
      </c>
      <c r="S3423" s="25">
        <f>VLOOKUP($A3423,Database!$A:$Y,10,FALSE)</f>
        <v>0</v>
      </c>
      <c r="T3423" s="25">
        <f>VLOOKUP($A3423,Database!$A:$Y,11,FALSE)</f>
        <v>0</v>
      </c>
      <c r="U3423" s="25">
        <f>VLOOKUP($A3423,Database!$A:$Y,12,FALSE)</f>
        <v>0</v>
      </c>
      <c r="V3423" s="25" t="str">
        <f>VLOOKUP(A3423,Database!A:M,13,FALSE)</f>
        <v>À venir</v>
      </c>
      <c r="W3423" s="25" t="str">
        <f>VLOOKUP($A3423,Database!$A:$Y,20,FALSE)</f>
        <v/>
      </c>
      <c r="X3423" s="25" t="str">
        <f>VLOOKUP($A3423,Database!$A:$Y,21,FALSE)</f>
        <v/>
      </c>
      <c r="Y3423" s="25" t="str">
        <f ca="1">IF(C3423&lt;NOW(),IF(AND(P3423&gt;Q3423,W3423&gt;X3423),S3423,IF(AND(P3423=Q3423,W3423=X3423),T3423,IF(AND(P3423&lt;Q3423,W3423&lt;X3423),U3423,0))),"")</f>
        <v/>
      </c>
      <c r="Z3423" s="25">
        <f>IF(AND(P3423=W3423,Q3423=X3423),1,0)</f>
        <v>1</v>
      </c>
      <c r="AA3423" s="25" t="str">
        <f>IF(Z3423=0,"",IF(ISBLANK(VLOOKUP(A3423,Database!A:AA,22,FALSE)),"",VLOOKUP(A3423,Database!A:AA,22,FALSE)))</f>
        <v>Exact</v>
      </c>
      <c r="AB3423" s="25">
        <f ca="1">IFERROR(IF(AND(Y3423&lt;&gt;"",OR(V3423="Terminé",V3423="En cours")),VLOOKUP(AA3423,Setup_ScoreExactBonus!A:D,4,FALSE),0),0)</f>
        <v>0</v>
      </c>
      <c r="AC3423" s="31" t="str">
        <f t="shared" ca="1" si="15"/>
        <v/>
      </c>
      <c r="AD3423" s="31">
        <f ca="1">SUMIFS(AC$2:AC3423,D$2:D3423,D3423)*IF(R3423=0,1,2)</f>
        <v>0</v>
      </c>
    </row>
    <row r="3424" spans="1:30" x14ac:dyDescent="0.35">
      <c r="A3424" s="31">
        <f>IF(ISBLANK(B3424),"",COUNTIF(B$2:B3424,B3424))-1</f>
        <v>87</v>
      </c>
      <c r="B3424" s="31">
        <v>30</v>
      </c>
      <c r="C3424" s="10">
        <f>VLOOKUP($A3424,Database!$A:$Y,7,FALSE)</f>
        <v>46207</v>
      </c>
      <c r="D3424" s="31" t="str">
        <f>VLOOKUP(Pronostics!$B3424,Setup_MPP!$A:$G,3,FALSE)</f>
        <v>Joueur30</v>
      </c>
      <c r="E3424" s="31" t="str">
        <f>VLOOKUP(Pronostics!$B3424,Setup_MPP!$A:$G,2,FALSE)</f>
        <v>Joueur30</v>
      </c>
      <c r="F3424" s="31" t="str">
        <f>VLOOKUP($B3424,Setup_MPP!$A:$E,4,FALSE)</f>
        <v>#D5D5D5</v>
      </c>
      <c r="G3424" s="31" t="str">
        <f>VLOOKUP($B3424,Setup_MPP!$A:$E,5,FALSE)</f>
        <v>#727272</v>
      </c>
      <c r="H3424" s="31" t="str">
        <f>IFERROR(IF(AND(A3424&gt;=1,A3424&lt;=104),VLOOKUP($A3424,Location!$A:$J,6,FALSE),IF(A3424=0,"Avant l'ouverture",IF(OR(A3424=105,A3424=106),"Bonus"))),"")</f>
        <v>1/16 Finale</v>
      </c>
      <c r="I3424" s="31" t="str">
        <f>IF(LEFT(H3424,4)="Tour",VLOOKUP(A3424,Database!$A:$C,3,FALSE),"")</f>
        <v/>
      </c>
      <c r="J3424" s="31" t="str">
        <f>VLOOKUP($A3424,Location!$A:$J,7,FALSE)</f>
        <v>TBD</v>
      </c>
      <c r="K3424" s="31" t="str">
        <f>IFERROR(VLOOKUP(J3424,Setup_Team!$B:$C,2,FALSE), "TDB")</f>
        <v>TDB</v>
      </c>
      <c r="L3424" s="31" t="str">
        <f>VLOOKUP($A3424,Location!$A:$J,8,FALSE)</f>
        <v>TBD</v>
      </c>
      <c r="M3424" s="31" t="str">
        <f>IFERROR(VLOOKUP(L3424,Setup_Team!$B:$C,2,FALSE), "TDB")</f>
        <v>TDB</v>
      </c>
      <c r="N3424" s="31" t="str">
        <f>VLOOKUP($A3424,Location!$A:$J,9,FALSE)</f>
        <v>Miami Gardens, Florida</v>
      </c>
      <c r="O3424" s="31" t="str">
        <f>VLOOKUP($A3424,Location!$A:$J,10,FALSE)</f>
        <v>Hard Rock Stadium</v>
      </c>
      <c r="R3424" s="31">
        <v>0</v>
      </c>
      <c r="S3424" s="25">
        <f>VLOOKUP($A3424,Database!$A:$Y,10,FALSE)</f>
        <v>0</v>
      </c>
      <c r="T3424" s="25">
        <f>VLOOKUP($A3424,Database!$A:$Y,11,FALSE)</f>
        <v>0</v>
      </c>
      <c r="U3424" s="25">
        <f>VLOOKUP($A3424,Database!$A:$Y,12,FALSE)</f>
        <v>0</v>
      </c>
      <c r="V3424" s="25" t="str">
        <f>VLOOKUP(A3424,Database!A:M,13,FALSE)</f>
        <v>À venir</v>
      </c>
      <c r="W3424" s="25" t="str">
        <f>VLOOKUP($A3424,Database!$A:$Y,20,FALSE)</f>
        <v/>
      </c>
      <c r="X3424" s="25" t="str">
        <f>VLOOKUP($A3424,Database!$A:$Y,21,FALSE)</f>
        <v/>
      </c>
      <c r="Y3424" s="25" t="str">
        <f ca="1">IF(C3424&lt;NOW(),IF(AND(P3424&gt;Q3424,W3424&gt;X3424),S3424,IF(AND(P3424=Q3424,W3424=X3424),T3424,IF(AND(P3424&lt;Q3424,W3424&lt;X3424),U3424,0))),"")</f>
        <v/>
      </c>
      <c r="Z3424" s="25">
        <f>IF(AND(P3424=W3424,Q3424=X3424),1,0)</f>
        <v>1</v>
      </c>
      <c r="AA3424" s="25" t="str">
        <f>IF(Z3424=0,"",IF(ISBLANK(VLOOKUP(A3424,Database!A:AA,22,FALSE)),"",VLOOKUP(A3424,Database!A:AA,22,FALSE)))</f>
        <v>Exact</v>
      </c>
      <c r="AB3424" s="25">
        <f ca="1">IFERROR(IF(AND(Y3424&lt;&gt;"",OR(V3424="Terminé",V3424="En cours")),VLOOKUP(AA3424,Setup_ScoreExactBonus!A:D,4,FALSE),0),0)</f>
        <v>0</v>
      </c>
      <c r="AC3424" s="31" t="str">
        <f t="shared" ca="1" si="15"/>
        <v/>
      </c>
      <c r="AD3424" s="31">
        <f ca="1">SUMIFS(AC$2:AC3424,D$2:D3424,D3424)*IF(R3424=0,1,2)</f>
        <v>0</v>
      </c>
    </row>
    <row r="3425" spans="1:30" x14ac:dyDescent="0.35">
      <c r="A3425" s="31">
        <f>IF(ISBLANK(B3425),"",COUNTIF(B$2:B3425,B3425))-1</f>
        <v>87</v>
      </c>
      <c r="B3425" s="31">
        <v>31</v>
      </c>
      <c r="C3425" s="10">
        <f>VLOOKUP($A3425,Database!$A:$Y,7,FALSE)</f>
        <v>46207</v>
      </c>
      <c r="D3425" s="31" t="str">
        <f>VLOOKUP(Pronostics!$B3425,Setup_MPP!$A:$G,3,FALSE)</f>
        <v>Joueur31</v>
      </c>
      <c r="E3425" s="31" t="str">
        <f>VLOOKUP(Pronostics!$B3425,Setup_MPP!$A:$G,2,FALSE)</f>
        <v>Joueur31</v>
      </c>
      <c r="F3425" s="31" t="str">
        <f>VLOOKUP($B3425,Setup_MPP!$A:$E,4,FALSE)</f>
        <v>#D5D5D5</v>
      </c>
      <c r="G3425" s="31" t="str">
        <f>VLOOKUP($B3425,Setup_MPP!$A:$E,5,FALSE)</f>
        <v>#727272</v>
      </c>
      <c r="H3425" s="31" t="str">
        <f>IFERROR(IF(AND(A3425&gt;=1,A3425&lt;=104),VLOOKUP($A3425,Location!$A:$J,6,FALSE),IF(A3425=0,"Avant l'ouverture",IF(OR(A3425=105,A3425=106),"Bonus"))),"")</f>
        <v>1/16 Finale</v>
      </c>
      <c r="I3425" s="31" t="str">
        <f>IF(LEFT(H3425,4)="Tour",VLOOKUP(A3425,Database!$A:$C,3,FALSE),"")</f>
        <v/>
      </c>
      <c r="J3425" s="31" t="str">
        <f>VLOOKUP($A3425,Location!$A:$J,7,FALSE)</f>
        <v>TBD</v>
      </c>
      <c r="K3425" s="31" t="str">
        <f>IFERROR(VLOOKUP(J3425,Setup_Team!$B:$C,2,FALSE), "TDB")</f>
        <v>TDB</v>
      </c>
      <c r="L3425" s="31" t="str">
        <f>VLOOKUP($A3425,Location!$A:$J,8,FALSE)</f>
        <v>TBD</v>
      </c>
      <c r="M3425" s="31" t="str">
        <f>IFERROR(VLOOKUP(L3425,Setup_Team!$B:$C,2,FALSE), "TDB")</f>
        <v>TDB</v>
      </c>
      <c r="N3425" s="31" t="str">
        <f>VLOOKUP($A3425,Location!$A:$J,9,FALSE)</f>
        <v>Miami Gardens, Florida</v>
      </c>
      <c r="O3425" s="31" t="str">
        <f>VLOOKUP($A3425,Location!$A:$J,10,FALSE)</f>
        <v>Hard Rock Stadium</v>
      </c>
      <c r="R3425" s="31">
        <v>0</v>
      </c>
      <c r="S3425" s="25">
        <f>VLOOKUP($A3425,Database!$A:$Y,10,FALSE)</f>
        <v>0</v>
      </c>
      <c r="T3425" s="25">
        <f>VLOOKUP($A3425,Database!$A:$Y,11,FALSE)</f>
        <v>0</v>
      </c>
      <c r="U3425" s="25">
        <f>VLOOKUP($A3425,Database!$A:$Y,12,FALSE)</f>
        <v>0</v>
      </c>
      <c r="V3425" s="25" t="str">
        <f>VLOOKUP(A3425,Database!A:M,13,FALSE)</f>
        <v>À venir</v>
      </c>
      <c r="W3425" s="25" t="str">
        <f>VLOOKUP($A3425,Database!$A:$Y,20,FALSE)</f>
        <v/>
      </c>
      <c r="X3425" s="25" t="str">
        <f>VLOOKUP($A3425,Database!$A:$Y,21,FALSE)</f>
        <v/>
      </c>
      <c r="Y3425" s="25" t="str">
        <f ca="1">IF(C3425&lt;NOW(),IF(AND(P3425&gt;Q3425,W3425&gt;X3425),S3425,IF(AND(P3425=Q3425,W3425=X3425),T3425,IF(AND(P3425&lt;Q3425,W3425&lt;X3425),U3425,0))),"")</f>
        <v/>
      </c>
      <c r="Z3425" s="25">
        <f>IF(AND(P3425=W3425,Q3425=X3425),1,0)</f>
        <v>1</v>
      </c>
      <c r="AA3425" s="25" t="str">
        <f>IF(Z3425=0,"",IF(ISBLANK(VLOOKUP(A3425,Database!A:AA,22,FALSE)),"",VLOOKUP(A3425,Database!A:AA,22,FALSE)))</f>
        <v>Exact</v>
      </c>
      <c r="AB3425" s="25">
        <f ca="1">IFERROR(IF(AND(Y3425&lt;&gt;"",OR(V3425="Terminé",V3425="En cours")),VLOOKUP(AA3425,Setup_ScoreExactBonus!A:D,4,FALSE),0),0)</f>
        <v>0</v>
      </c>
      <c r="AC3425" s="31" t="str">
        <f t="shared" ca="1" si="15"/>
        <v/>
      </c>
      <c r="AD3425" s="31">
        <f ca="1">SUMIFS(AC$2:AC3425,D$2:D3425,D3425)*IF(R3425=0,1,2)</f>
        <v>0</v>
      </c>
    </row>
    <row r="3426" spans="1:30" x14ac:dyDescent="0.35">
      <c r="A3426" s="31">
        <f>IF(ISBLANK(B3426),"",COUNTIF(B$2:B3426,B3426))-1</f>
        <v>87</v>
      </c>
      <c r="B3426" s="31">
        <v>32</v>
      </c>
      <c r="C3426" s="10">
        <f>VLOOKUP($A3426,Database!$A:$Y,7,FALSE)</f>
        <v>46207</v>
      </c>
      <c r="D3426" s="31" t="str">
        <f>VLOOKUP(Pronostics!$B3426,Setup_MPP!$A:$G,3,FALSE)</f>
        <v>Joueur32</v>
      </c>
      <c r="E3426" s="31" t="str">
        <f>VLOOKUP(Pronostics!$B3426,Setup_MPP!$A:$G,2,FALSE)</f>
        <v>Joueur32</v>
      </c>
      <c r="F3426" s="31" t="str">
        <f>VLOOKUP($B3426,Setup_MPP!$A:$E,4,FALSE)</f>
        <v>#D5D5D5</v>
      </c>
      <c r="G3426" s="31" t="str">
        <f>VLOOKUP($B3426,Setup_MPP!$A:$E,5,FALSE)</f>
        <v>#727272</v>
      </c>
      <c r="H3426" s="31" t="str">
        <f>IFERROR(IF(AND(A3426&gt;=1,A3426&lt;=104),VLOOKUP($A3426,Location!$A:$J,6,FALSE),IF(A3426=0,"Avant l'ouverture",IF(OR(A3426=105,A3426=106),"Bonus"))),"")</f>
        <v>1/16 Finale</v>
      </c>
      <c r="I3426" s="31" t="str">
        <f>IF(LEFT(H3426,4)="Tour",VLOOKUP(A3426,Database!$A:$C,3,FALSE),"")</f>
        <v/>
      </c>
      <c r="J3426" s="31" t="str">
        <f>VLOOKUP($A3426,Location!$A:$J,7,FALSE)</f>
        <v>TBD</v>
      </c>
      <c r="K3426" s="31" t="str">
        <f>IFERROR(VLOOKUP(J3426,Setup_Team!$B:$C,2,FALSE), "TDB")</f>
        <v>TDB</v>
      </c>
      <c r="L3426" s="31" t="str">
        <f>VLOOKUP($A3426,Location!$A:$J,8,FALSE)</f>
        <v>TBD</v>
      </c>
      <c r="M3426" s="31" t="str">
        <f>IFERROR(VLOOKUP(L3426,Setup_Team!$B:$C,2,FALSE), "TDB")</f>
        <v>TDB</v>
      </c>
      <c r="N3426" s="31" t="str">
        <f>VLOOKUP($A3426,Location!$A:$J,9,FALSE)</f>
        <v>Miami Gardens, Florida</v>
      </c>
      <c r="O3426" s="31" t="str">
        <f>VLOOKUP($A3426,Location!$A:$J,10,FALSE)</f>
        <v>Hard Rock Stadium</v>
      </c>
      <c r="R3426" s="31">
        <v>0</v>
      </c>
      <c r="S3426" s="25">
        <f>VLOOKUP($A3426,Database!$A:$Y,10,FALSE)</f>
        <v>0</v>
      </c>
      <c r="T3426" s="25">
        <f>VLOOKUP($A3426,Database!$A:$Y,11,FALSE)</f>
        <v>0</v>
      </c>
      <c r="U3426" s="25">
        <f>VLOOKUP($A3426,Database!$A:$Y,12,FALSE)</f>
        <v>0</v>
      </c>
      <c r="V3426" s="25" t="str">
        <f>VLOOKUP(A3426,Database!A:M,13,FALSE)</f>
        <v>À venir</v>
      </c>
      <c r="W3426" s="25" t="str">
        <f>VLOOKUP($A3426,Database!$A:$Y,20,FALSE)</f>
        <v/>
      </c>
      <c r="X3426" s="25" t="str">
        <f>VLOOKUP($A3426,Database!$A:$Y,21,FALSE)</f>
        <v/>
      </c>
      <c r="Y3426" s="25" t="str">
        <f ca="1">IF(C3426&lt;NOW(),IF(AND(P3426&gt;Q3426,W3426&gt;X3426),S3426,IF(AND(P3426=Q3426,W3426=X3426),T3426,IF(AND(P3426&lt;Q3426,W3426&lt;X3426),U3426,0))),"")</f>
        <v/>
      </c>
      <c r="Z3426" s="25">
        <f>IF(AND(P3426=W3426,Q3426=X3426),1,0)</f>
        <v>1</v>
      </c>
      <c r="AA3426" s="25" t="str">
        <f>IF(Z3426=0,"",IF(ISBLANK(VLOOKUP(A3426,Database!A:AA,22,FALSE)),"",VLOOKUP(A3426,Database!A:AA,22,FALSE)))</f>
        <v>Exact</v>
      </c>
      <c r="AB3426" s="25">
        <f ca="1">IFERROR(IF(AND(Y3426&lt;&gt;"",OR(V3426="Terminé",V3426="En cours")),VLOOKUP(AA3426,Setup_ScoreExactBonus!A:D,4,FALSE),0),0)</f>
        <v>0</v>
      </c>
      <c r="AC3426" s="31" t="str">
        <f t="shared" ca="1" si="15"/>
        <v/>
      </c>
      <c r="AD3426" s="31">
        <f ca="1">SUMIFS(AC$2:AC3426,D$2:D3426,D3426)*IF(R3426=0,1,2)</f>
        <v>0</v>
      </c>
    </row>
    <row r="3427" spans="1:30" x14ac:dyDescent="0.35">
      <c r="A3427" s="31">
        <f>IF(ISBLANK(B3427),"",COUNTIF(B$2:B3427,B3427))-1</f>
        <v>87</v>
      </c>
      <c r="B3427" s="31">
        <v>33</v>
      </c>
      <c r="C3427" s="10">
        <f>VLOOKUP($A3427,Database!$A:$Y,7,FALSE)</f>
        <v>46207</v>
      </c>
      <c r="D3427" s="31" t="str">
        <f>VLOOKUP(Pronostics!$B3427,Setup_MPP!$A:$G,3,FALSE)</f>
        <v>Joueur33</v>
      </c>
      <c r="E3427" s="31" t="str">
        <f>VLOOKUP(Pronostics!$B3427,Setup_MPP!$A:$G,2,FALSE)</f>
        <v>Joueur33</v>
      </c>
      <c r="F3427" s="31" t="str">
        <f>VLOOKUP($B3427,Setup_MPP!$A:$E,4,FALSE)</f>
        <v>#D5D5D5</v>
      </c>
      <c r="G3427" s="31" t="str">
        <f>VLOOKUP($B3427,Setup_MPP!$A:$E,5,FALSE)</f>
        <v>#727272</v>
      </c>
      <c r="H3427" s="31" t="str">
        <f>IFERROR(IF(AND(A3427&gt;=1,A3427&lt;=104),VLOOKUP($A3427,Location!$A:$J,6,FALSE),IF(A3427=0,"Avant l'ouverture",IF(OR(A3427=105,A3427=106),"Bonus"))),"")</f>
        <v>1/16 Finale</v>
      </c>
      <c r="I3427" s="31" t="str">
        <f>IF(LEFT(H3427,4)="Tour",VLOOKUP(A3427,Database!$A:$C,3,FALSE),"")</f>
        <v/>
      </c>
      <c r="J3427" s="31" t="str">
        <f>VLOOKUP($A3427,Location!$A:$J,7,FALSE)</f>
        <v>TBD</v>
      </c>
      <c r="K3427" s="31" t="str">
        <f>IFERROR(VLOOKUP(J3427,Setup_Team!$B:$C,2,FALSE), "TDB")</f>
        <v>TDB</v>
      </c>
      <c r="L3427" s="31" t="str">
        <f>VLOOKUP($A3427,Location!$A:$J,8,FALSE)</f>
        <v>TBD</v>
      </c>
      <c r="M3427" s="31" t="str">
        <f>IFERROR(VLOOKUP(L3427,Setup_Team!$B:$C,2,FALSE), "TDB")</f>
        <v>TDB</v>
      </c>
      <c r="N3427" s="31" t="str">
        <f>VLOOKUP($A3427,Location!$A:$J,9,FALSE)</f>
        <v>Miami Gardens, Florida</v>
      </c>
      <c r="O3427" s="31" t="str">
        <f>VLOOKUP($A3427,Location!$A:$J,10,FALSE)</f>
        <v>Hard Rock Stadium</v>
      </c>
      <c r="R3427" s="31">
        <v>0</v>
      </c>
      <c r="S3427" s="25">
        <f>VLOOKUP($A3427,Database!$A:$Y,10,FALSE)</f>
        <v>0</v>
      </c>
      <c r="T3427" s="25">
        <f>VLOOKUP($A3427,Database!$A:$Y,11,FALSE)</f>
        <v>0</v>
      </c>
      <c r="U3427" s="25">
        <f>VLOOKUP($A3427,Database!$A:$Y,12,FALSE)</f>
        <v>0</v>
      </c>
      <c r="V3427" s="25" t="str">
        <f>VLOOKUP(A3427,Database!A:M,13,FALSE)</f>
        <v>À venir</v>
      </c>
      <c r="W3427" s="25" t="str">
        <f>VLOOKUP($A3427,Database!$A:$Y,20,FALSE)</f>
        <v/>
      </c>
      <c r="X3427" s="25" t="str">
        <f>VLOOKUP($A3427,Database!$A:$Y,21,FALSE)</f>
        <v/>
      </c>
      <c r="Y3427" s="25" t="str">
        <f ca="1">IF(C3427&lt;NOW(),IF(AND(P3427&gt;Q3427,W3427&gt;X3427),S3427,IF(AND(P3427=Q3427,W3427=X3427),T3427,IF(AND(P3427&lt;Q3427,W3427&lt;X3427),U3427,0))),"")</f>
        <v/>
      </c>
      <c r="Z3427" s="25">
        <f>IF(AND(P3427=W3427,Q3427=X3427),1,0)</f>
        <v>1</v>
      </c>
      <c r="AA3427" s="25" t="str">
        <f>IF(Z3427=0,"",IF(ISBLANK(VLOOKUP(A3427,Database!A:AA,22,FALSE)),"",VLOOKUP(A3427,Database!A:AA,22,FALSE)))</f>
        <v>Exact</v>
      </c>
      <c r="AB3427" s="25">
        <f ca="1">IFERROR(IF(AND(Y3427&lt;&gt;"",OR(V3427="Terminé",V3427="En cours")),VLOOKUP(AA3427,Setup_ScoreExactBonus!A:D,4,FALSE),0),0)</f>
        <v>0</v>
      </c>
      <c r="AC3427" s="31" t="str">
        <f t="shared" ca="1" si="15"/>
        <v/>
      </c>
      <c r="AD3427" s="31">
        <f ca="1">SUMIFS(AC$2:AC3427,D$2:D3427,D3427)*IF(R3427=0,1,2)</f>
        <v>0</v>
      </c>
    </row>
    <row r="3428" spans="1:30" x14ac:dyDescent="0.35">
      <c r="A3428" s="31">
        <f>IF(ISBLANK(B3428),"",COUNTIF(B$2:B3428,B3428))-1</f>
        <v>87</v>
      </c>
      <c r="B3428" s="31">
        <v>34</v>
      </c>
      <c r="C3428" s="10">
        <f>VLOOKUP($A3428,Database!$A:$Y,7,FALSE)</f>
        <v>46207</v>
      </c>
      <c r="D3428" s="31" t="str">
        <f>VLOOKUP(Pronostics!$B3428,Setup_MPP!$A:$G,3,FALSE)</f>
        <v>Joueur34</v>
      </c>
      <c r="E3428" s="31" t="str">
        <f>VLOOKUP(Pronostics!$B3428,Setup_MPP!$A:$G,2,FALSE)</f>
        <v>Joueur34</v>
      </c>
      <c r="F3428" s="31" t="str">
        <f>VLOOKUP($B3428,Setup_MPP!$A:$E,4,FALSE)</f>
        <v>#D5D5D5</v>
      </c>
      <c r="G3428" s="31" t="str">
        <f>VLOOKUP($B3428,Setup_MPP!$A:$E,5,FALSE)</f>
        <v>#727272</v>
      </c>
      <c r="H3428" s="31" t="str">
        <f>IFERROR(IF(AND(A3428&gt;=1,A3428&lt;=104),VLOOKUP($A3428,Location!$A:$J,6,FALSE),IF(A3428=0,"Avant l'ouverture",IF(OR(A3428=105,A3428=106),"Bonus"))),"")</f>
        <v>1/16 Finale</v>
      </c>
      <c r="I3428" s="31" t="str">
        <f>IF(LEFT(H3428,4)="Tour",VLOOKUP(A3428,Database!$A:$C,3,FALSE),"")</f>
        <v/>
      </c>
      <c r="J3428" s="31" t="str">
        <f>VLOOKUP($A3428,Location!$A:$J,7,FALSE)</f>
        <v>TBD</v>
      </c>
      <c r="K3428" s="31" t="str">
        <f>IFERROR(VLOOKUP(J3428,Setup_Team!$B:$C,2,FALSE), "TDB")</f>
        <v>TDB</v>
      </c>
      <c r="L3428" s="31" t="str">
        <f>VLOOKUP($A3428,Location!$A:$J,8,FALSE)</f>
        <v>TBD</v>
      </c>
      <c r="M3428" s="31" t="str">
        <f>IFERROR(VLOOKUP(L3428,Setup_Team!$B:$C,2,FALSE), "TDB")</f>
        <v>TDB</v>
      </c>
      <c r="N3428" s="31" t="str">
        <f>VLOOKUP($A3428,Location!$A:$J,9,FALSE)</f>
        <v>Miami Gardens, Florida</v>
      </c>
      <c r="O3428" s="31" t="str">
        <f>VLOOKUP($A3428,Location!$A:$J,10,FALSE)</f>
        <v>Hard Rock Stadium</v>
      </c>
      <c r="R3428" s="31">
        <v>0</v>
      </c>
      <c r="S3428" s="25">
        <f>VLOOKUP($A3428,Database!$A:$Y,10,FALSE)</f>
        <v>0</v>
      </c>
      <c r="T3428" s="25">
        <f>VLOOKUP($A3428,Database!$A:$Y,11,FALSE)</f>
        <v>0</v>
      </c>
      <c r="U3428" s="25">
        <f>VLOOKUP($A3428,Database!$A:$Y,12,FALSE)</f>
        <v>0</v>
      </c>
      <c r="V3428" s="25" t="str">
        <f>VLOOKUP(A3428,Database!A:M,13,FALSE)</f>
        <v>À venir</v>
      </c>
      <c r="W3428" s="25" t="str">
        <f>VLOOKUP($A3428,Database!$A:$Y,20,FALSE)</f>
        <v/>
      </c>
      <c r="X3428" s="25" t="str">
        <f>VLOOKUP($A3428,Database!$A:$Y,21,FALSE)</f>
        <v/>
      </c>
      <c r="Y3428" s="25" t="str">
        <f ca="1">IF(C3428&lt;NOW(),IF(AND(P3428&gt;Q3428,W3428&gt;X3428),S3428,IF(AND(P3428=Q3428,W3428=X3428),T3428,IF(AND(P3428&lt;Q3428,W3428&lt;X3428),U3428,0))),"")</f>
        <v/>
      </c>
      <c r="Z3428" s="25">
        <f>IF(AND(P3428=W3428,Q3428=X3428),1,0)</f>
        <v>1</v>
      </c>
      <c r="AA3428" s="25" t="str">
        <f>IF(Z3428=0,"",IF(ISBLANK(VLOOKUP(A3428,Database!A:AA,22,FALSE)),"",VLOOKUP(A3428,Database!A:AA,22,FALSE)))</f>
        <v>Exact</v>
      </c>
      <c r="AB3428" s="25">
        <f ca="1">IFERROR(IF(AND(Y3428&lt;&gt;"",OR(V3428="Terminé",V3428="En cours")),VLOOKUP(AA3428,Setup_ScoreExactBonus!A:D,4,FALSE),0),0)</f>
        <v>0</v>
      </c>
      <c r="AC3428" s="31" t="str">
        <f t="shared" ca="1" si="15"/>
        <v/>
      </c>
      <c r="AD3428" s="31">
        <f ca="1">SUMIFS(AC$2:AC3428,D$2:D3428,D3428)*IF(R3428=0,1,2)</f>
        <v>0</v>
      </c>
    </row>
    <row r="3429" spans="1:30" x14ac:dyDescent="0.35">
      <c r="A3429" s="31">
        <f>IF(ISBLANK(B3429),"",COUNTIF(B$2:B3429,B3429))-1</f>
        <v>87</v>
      </c>
      <c r="B3429" s="31">
        <v>35</v>
      </c>
      <c r="C3429" s="10">
        <f>VLOOKUP($A3429,Database!$A:$Y,7,FALSE)</f>
        <v>46207</v>
      </c>
      <c r="D3429" s="31" t="str">
        <f>VLOOKUP(Pronostics!$B3429,Setup_MPP!$A:$G,3,FALSE)</f>
        <v>Joueur35</v>
      </c>
      <c r="E3429" s="31" t="str">
        <f>VLOOKUP(Pronostics!$B3429,Setup_MPP!$A:$G,2,FALSE)</f>
        <v>Joueur35</v>
      </c>
      <c r="F3429" s="31" t="str">
        <f>VLOOKUP($B3429,Setup_MPP!$A:$E,4,FALSE)</f>
        <v>#D5D5D5</v>
      </c>
      <c r="G3429" s="31" t="str">
        <f>VLOOKUP($B3429,Setup_MPP!$A:$E,5,FALSE)</f>
        <v>#727272</v>
      </c>
      <c r="H3429" s="31" t="str">
        <f>IFERROR(IF(AND(A3429&gt;=1,A3429&lt;=104),VLOOKUP($A3429,Location!$A:$J,6,FALSE),IF(A3429=0,"Avant l'ouverture",IF(OR(A3429=105,A3429=106),"Bonus"))),"")</f>
        <v>1/16 Finale</v>
      </c>
      <c r="I3429" s="31" t="str">
        <f>IF(LEFT(H3429,4)="Tour",VLOOKUP(A3429,Database!$A:$C,3,FALSE),"")</f>
        <v/>
      </c>
      <c r="J3429" s="31" t="str">
        <f>VLOOKUP($A3429,Location!$A:$J,7,FALSE)</f>
        <v>TBD</v>
      </c>
      <c r="K3429" s="31" t="str">
        <f>IFERROR(VLOOKUP(J3429,Setup_Team!$B:$C,2,FALSE), "TDB")</f>
        <v>TDB</v>
      </c>
      <c r="L3429" s="31" t="str">
        <f>VLOOKUP($A3429,Location!$A:$J,8,FALSE)</f>
        <v>TBD</v>
      </c>
      <c r="M3429" s="31" t="str">
        <f>IFERROR(VLOOKUP(L3429,Setup_Team!$B:$C,2,FALSE), "TDB")</f>
        <v>TDB</v>
      </c>
      <c r="N3429" s="31" t="str">
        <f>VLOOKUP($A3429,Location!$A:$J,9,FALSE)</f>
        <v>Miami Gardens, Florida</v>
      </c>
      <c r="O3429" s="31" t="str">
        <f>VLOOKUP($A3429,Location!$A:$J,10,FALSE)</f>
        <v>Hard Rock Stadium</v>
      </c>
      <c r="R3429" s="31">
        <v>0</v>
      </c>
      <c r="S3429" s="25">
        <f>VLOOKUP($A3429,Database!$A:$Y,10,FALSE)</f>
        <v>0</v>
      </c>
      <c r="T3429" s="25">
        <f>VLOOKUP($A3429,Database!$A:$Y,11,FALSE)</f>
        <v>0</v>
      </c>
      <c r="U3429" s="25">
        <f>VLOOKUP($A3429,Database!$A:$Y,12,FALSE)</f>
        <v>0</v>
      </c>
      <c r="V3429" s="25" t="str">
        <f>VLOOKUP(A3429,Database!A:M,13,FALSE)</f>
        <v>À venir</v>
      </c>
      <c r="W3429" s="25" t="str">
        <f>VLOOKUP($A3429,Database!$A:$Y,20,FALSE)</f>
        <v/>
      </c>
      <c r="X3429" s="25" t="str">
        <f>VLOOKUP($A3429,Database!$A:$Y,21,FALSE)</f>
        <v/>
      </c>
      <c r="Y3429" s="25" t="str">
        <f ca="1">IF(C3429&lt;NOW(),IF(AND(P3429&gt;Q3429,W3429&gt;X3429),S3429,IF(AND(P3429=Q3429,W3429=X3429),T3429,IF(AND(P3429&lt;Q3429,W3429&lt;X3429),U3429,0))),"")</f>
        <v/>
      </c>
      <c r="Z3429" s="25">
        <f>IF(AND(P3429=W3429,Q3429=X3429),1,0)</f>
        <v>1</v>
      </c>
      <c r="AA3429" s="25" t="str">
        <f>IF(Z3429=0,"",IF(ISBLANK(VLOOKUP(A3429,Database!A:AA,22,FALSE)),"",VLOOKUP(A3429,Database!A:AA,22,FALSE)))</f>
        <v>Exact</v>
      </c>
      <c r="AB3429" s="25">
        <f ca="1">IFERROR(IF(AND(Y3429&lt;&gt;"",OR(V3429="Terminé",V3429="En cours")),VLOOKUP(AA3429,Setup_ScoreExactBonus!A:D,4,FALSE),0),0)</f>
        <v>0</v>
      </c>
      <c r="AC3429" s="31" t="str">
        <f t="shared" ca="1" si="15"/>
        <v/>
      </c>
      <c r="AD3429" s="31">
        <f ca="1">SUMIFS(AC$2:AC3429,D$2:D3429,D3429)*IF(R3429=0,1,2)</f>
        <v>0</v>
      </c>
    </row>
    <row r="3430" spans="1:30" x14ac:dyDescent="0.35">
      <c r="A3430" s="31">
        <f>IF(ISBLANK(B3430),"",COUNTIF(B$2:B3430,B3430))-1</f>
        <v>87</v>
      </c>
      <c r="B3430" s="31">
        <v>36</v>
      </c>
      <c r="C3430" s="10">
        <f>VLOOKUP($A3430,Database!$A:$Y,7,FALSE)</f>
        <v>46207</v>
      </c>
      <c r="D3430" s="31" t="str">
        <f>VLOOKUP(Pronostics!$B3430,Setup_MPP!$A:$G,3,FALSE)</f>
        <v>Joueur36</v>
      </c>
      <c r="E3430" s="31" t="str">
        <f>VLOOKUP(Pronostics!$B3430,Setup_MPP!$A:$G,2,FALSE)</f>
        <v>Joueur36</v>
      </c>
      <c r="F3430" s="31" t="str">
        <f>VLOOKUP($B3430,Setup_MPP!$A:$E,4,FALSE)</f>
        <v>#D5D5D5</v>
      </c>
      <c r="G3430" s="31" t="str">
        <f>VLOOKUP($B3430,Setup_MPP!$A:$E,5,FALSE)</f>
        <v>#727272</v>
      </c>
      <c r="H3430" s="31" t="str">
        <f>IFERROR(IF(AND(A3430&gt;=1,A3430&lt;=104),VLOOKUP($A3430,Location!$A:$J,6,FALSE),IF(A3430=0,"Avant l'ouverture",IF(OR(A3430=105,A3430=106),"Bonus"))),"")</f>
        <v>1/16 Finale</v>
      </c>
      <c r="I3430" s="31" t="str">
        <f>IF(LEFT(H3430,4)="Tour",VLOOKUP(A3430,Database!$A:$C,3,FALSE),"")</f>
        <v/>
      </c>
      <c r="J3430" s="31" t="str">
        <f>VLOOKUP($A3430,Location!$A:$J,7,FALSE)</f>
        <v>TBD</v>
      </c>
      <c r="K3430" s="31" t="str">
        <f>IFERROR(VLOOKUP(J3430,Setup_Team!$B:$C,2,FALSE), "TDB")</f>
        <v>TDB</v>
      </c>
      <c r="L3430" s="31" t="str">
        <f>VLOOKUP($A3430,Location!$A:$J,8,FALSE)</f>
        <v>TBD</v>
      </c>
      <c r="M3430" s="31" t="str">
        <f>IFERROR(VLOOKUP(L3430,Setup_Team!$B:$C,2,FALSE), "TDB")</f>
        <v>TDB</v>
      </c>
      <c r="N3430" s="31" t="str">
        <f>VLOOKUP($A3430,Location!$A:$J,9,FALSE)</f>
        <v>Miami Gardens, Florida</v>
      </c>
      <c r="O3430" s="31" t="str">
        <f>VLOOKUP($A3430,Location!$A:$J,10,FALSE)</f>
        <v>Hard Rock Stadium</v>
      </c>
      <c r="R3430" s="31">
        <v>0</v>
      </c>
      <c r="S3430" s="25">
        <f>VLOOKUP($A3430,Database!$A:$Y,10,FALSE)</f>
        <v>0</v>
      </c>
      <c r="T3430" s="25">
        <f>VLOOKUP($A3430,Database!$A:$Y,11,FALSE)</f>
        <v>0</v>
      </c>
      <c r="U3430" s="25">
        <f>VLOOKUP($A3430,Database!$A:$Y,12,FALSE)</f>
        <v>0</v>
      </c>
      <c r="V3430" s="25" t="str">
        <f>VLOOKUP(A3430,Database!A:M,13,FALSE)</f>
        <v>À venir</v>
      </c>
      <c r="W3430" s="25" t="str">
        <f>VLOOKUP($A3430,Database!$A:$Y,20,FALSE)</f>
        <v/>
      </c>
      <c r="X3430" s="25" t="str">
        <f>VLOOKUP($A3430,Database!$A:$Y,21,FALSE)</f>
        <v/>
      </c>
      <c r="Y3430" s="25" t="str">
        <f ca="1">IF(C3430&lt;NOW(),IF(AND(P3430&gt;Q3430,W3430&gt;X3430),S3430,IF(AND(P3430=Q3430,W3430=X3430),T3430,IF(AND(P3430&lt;Q3430,W3430&lt;X3430),U3430,0))),"")</f>
        <v/>
      </c>
      <c r="Z3430" s="25">
        <f>IF(AND(P3430=W3430,Q3430=X3430),1,0)</f>
        <v>1</v>
      </c>
      <c r="AA3430" s="25" t="str">
        <f>IF(Z3430=0,"",IF(ISBLANK(VLOOKUP(A3430,Database!A:AA,22,FALSE)),"",VLOOKUP(A3430,Database!A:AA,22,FALSE)))</f>
        <v>Exact</v>
      </c>
      <c r="AB3430" s="25">
        <f ca="1">IFERROR(IF(AND(Y3430&lt;&gt;"",OR(V3430="Terminé",V3430="En cours")),VLOOKUP(AA3430,Setup_ScoreExactBonus!A:D,4,FALSE),0),0)</f>
        <v>0</v>
      </c>
      <c r="AC3430" s="31" t="str">
        <f t="shared" ca="1" si="15"/>
        <v/>
      </c>
      <c r="AD3430" s="31">
        <f ca="1">SUMIFS(AC$2:AC3430,D$2:D3430,D3430)*IF(R3430=0,1,2)</f>
        <v>0</v>
      </c>
    </row>
    <row r="3431" spans="1:30" x14ac:dyDescent="0.35">
      <c r="A3431" s="31">
        <f>IF(ISBLANK(B3431),"",COUNTIF(B$2:B3431,B3431))-1</f>
        <v>87</v>
      </c>
      <c r="B3431" s="31">
        <v>37</v>
      </c>
      <c r="C3431" s="10">
        <f>VLOOKUP($A3431,Database!$A:$Y,7,FALSE)</f>
        <v>46207</v>
      </c>
      <c r="D3431" s="31" t="str">
        <f>VLOOKUP(Pronostics!$B3431,Setup_MPP!$A:$G,3,FALSE)</f>
        <v>Joueur37</v>
      </c>
      <c r="E3431" s="31" t="str">
        <f>VLOOKUP(Pronostics!$B3431,Setup_MPP!$A:$G,2,FALSE)</f>
        <v>Joueur37</v>
      </c>
      <c r="F3431" s="31" t="str">
        <f>VLOOKUP($B3431,Setup_MPP!$A:$E,4,FALSE)</f>
        <v>#D5D5D5</v>
      </c>
      <c r="G3431" s="31" t="str">
        <f>VLOOKUP($B3431,Setup_MPP!$A:$E,5,FALSE)</f>
        <v>#727272</v>
      </c>
      <c r="H3431" s="31" t="str">
        <f>IFERROR(IF(AND(A3431&gt;=1,A3431&lt;=104),VLOOKUP($A3431,Location!$A:$J,6,FALSE),IF(A3431=0,"Avant l'ouverture",IF(OR(A3431=105,A3431=106),"Bonus"))),"")</f>
        <v>1/16 Finale</v>
      </c>
      <c r="I3431" s="31" t="str">
        <f>IF(LEFT(H3431,4)="Tour",VLOOKUP(A3431,Database!$A:$C,3,FALSE),"")</f>
        <v/>
      </c>
      <c r="J3431" s="31" t="str">
        <f>VLOOKUP($A3431,Location!$A:$J,7,FALSE)</f>
        <v>TBD</v>
      </c>
      <c r="K3431" s="31" t="str">
        <f>IFERROR(VLOOKUP(J3431,Setup_Team!$B:$C,2,FALSE), "TDB")</f>
        <v>TDB</v>
      </c>
      <c r="L3431" s="31" t="str">
        <f>VLOOKUP($A3431,Location!$A:$J,8,FALSE)</f>
        <v>TBD</v>
      </c>
      <c r="M3431" s="31" t="str">
        <f>IFERROR(VLOOKUP(L3431,Setup_Team!$B:$C,2,FALSE), "TDB")</f>
        <v>TDB</v>
      </c>
      <c r="N3431" s="31" t="str">
        <f>VLOOKUP($A3431,Location!$A:$J,9,FALSE)</f>
        <v>Miami Gardens, Florida</v>
      </c>
      <c r="O3431" s="31" t="str">
        <f>VLOOKUP($A3431,Location!$A:$J,10,FALSE)</f>
        <v>Hard Rock Stadium</v>
      </c>
      <c r="R3431" s="31">
        <v>0</v>
      </c>
      <c r="S3431" s="25">
        <f>VLOOKUP($A3431,Database!$A:$Y,10,FALSE)</f>
        <v>0</v>
      </c>
      <c r="T3431" s="25">
        <f>VLOOKUP($A3431,Database!$A:$Y,11,FALSE)</f>
        <v>0</v>
      </c>
      <c r="U3431" s="25">
        <f>VLOOKUP($A3431,Database!$A:$Y,12,FALSE)</f>
        <v>0</v>
      </c>
      <c r="V3431" s="25" t="str">
        <f>VLOOKUP(A3431,Database!A:M,13,FALSE)</f>
        <v>À venir</v>
      </c>
      <c r="W3431" s="25" t="str">
        <f>VLOOKUP($A3431,Database!$A:$Y,20,FALSE)</f>
        <v/>
      </c>
      <c r="X3431" s="25" t="str">
        <f>VLOOKUP($A3431,Database!$A:$Y,21,FALSE)</f>
        <v/>
      </c>
      <c r="Y3431" s="25" t="str">
        <f ca="1">IF(C3431&lt;NOW(),IF(AND(P3431&gt;Q3431,W3431&gt;X3431),S3431,IF(AND(P3431=Q3431,W3431=X3431),T3431,IF(AND(P3431&lt;Q3431,W3431&lt;X3431),U3431,0))),"")</f>
        <v/>
      </c>
      <c r="Z3431" s="25">
        <f>IF(AND(P3431=W3431,Q3431=X3431),1,0)</f>
        <v>1</v>
      </c>
      <c r="AA3431" s="25" t="str">
        <f>IF(Z3431=0,"",IF(ISBLANK(VLOOKUP(A3431,Database!A:AA,22,FALSE)),"",VLOOKUP(A3431,Database!A:AA,22,FALSE)))</f>
        <v>Exact</v>
      </c>
      <c r="AB3431" s="25">
        <f ca="1">IFERROR(IF(AND(Y3431&lt;&gt;"",OR(V3431="Terminé",V3431="En cours")),VLOOKUP(AA3431,Setup_ScoreExactBonus!A:D,4,FALSE),0),0)</f>
        <v>0</v>
      </c>
      <c r="AC3431" s="31" t="str">
        <f t="shared" ca="1" si="15"/>
        <v/>
      </c>
      <c r="AD3431" s="31">
        <f ca="1">SUMIFS(AC$2:AC3431,D$2:D3431,D3431)*IF(R3431=0,1,2)</f>
        <v>0</v>
      </c>
    </row>
    <row r="3432" spans="1:30" x14ac:dyDescent="0.35">
      <c r="A3432" s="31">
        <f>IF(ISBLANK(B3432),"",COUNTIF(B$2:B3432,B3432))-1</f>
        <v>87</v>
      </c>
      <c r="B3432" s="31">
        <v>38</v>
      </c>
      <c r="C3432" s="10">
        <f>VLOOKUP($A3432,Database!$A:$Y,7,FALSE)</f>
        <v>46207</v>
      </c>
      <c r="D3432" s="31" t="str">
        <f>VLOOKUP(Pronostics!$B3432,Setup_MPP!$A:$G,3,FALSE)</f>
        <v>Joueur38</v>
      </c>
      <c r="E3432" s="31" t="str">
        <f>VLOOKUP(Pronostics!$B3432,Setup_MPP!$A:$G,2,FALSE)</f>
        <v>Joueur38</v>
      </c>
      <c r="F3432" s="31" t="str">
        <f>VLOOKUP($B3432,Setup_MPP!$A:$E,4,FALSE)</f>
        <v>#D5D5D5</v>
      </c>
      <c r="G3432" s="31" t="str">
        <f>VLOOKUP($B3432,Setup_MPP!$A:$E,5,FALSE)</f>
        <v>#727272</v>
      </c>
      <c r="H3432" s="31" t="str">
        <f>IFERROR(IF(AND(A3432&gt;=1,A3432&lt;=104),VLOOKUP($A3432,Location!$A:$J,6,FALSE),IF(A3432=0,"Avant l'ouverture",IF(OR(A3432=105,A3432=106),"Bonus"))),"")</f>
        <v>1/16 Finale</v>
      </c>
      <c r="I3432" s="31" t="str">
        <f>IF(LEFT(H3432,4)="Tour",VLOOKUP(A3432,Database!$A:$C,3,FALSE),"")</f>
        <v/>
      </c>
      <c r="J3432" s="31" t="str">
        <f>VLOOKUP($A3432,Location!$A:$J,7,FALSE)</f>
        <v>TBD</v>
      </c>
      <c r="K3432" s="31" t="str">
        <f>IFERROR(VLOOKUP(J3432,Setup_Team!$B:$C,2,FALSE), "TDB")</f>
        <v>TDB</v>
      </c>
      <c r="L3432" s="31" t="str">
        <f>VLOOKUP($A3432,Location!$A:$J,8,FALSE)</f>
        <v>TBD</v>
      </c>
      <c r="M3432" s="31" t="str">
        <f>IFERROR(VLOOKUP(L3432,Setup_Team!$B:$C,2,FALSE), "TDB")</f>
        <v>TDB</v>
      </c>
      <c r="N3432" s="31" t="str">
        <f>VLOOKUP($A3432,Location!$A:$J,9,FALSE)</f>
        <v>Miami Gardens, Florida</v>
      </c>
      <c r="O3432" s="31" t="str">
        <f>VLOOKUP($A3432,Location!$A:$J,10,FALSE)</f>
        <v>Hard Rock Stadium</v>
      </c>
      <c r="R3432" s="31">
        <v>0</v>
      </c>
      <c r="S3432" s="25">
        <f>VLOOKUP($A3432,Database!$A:$Y,10,FALSE)</f>
        <v>0</v>
      </c>
      <c r="T3432" s="25">
        <f>VLOOKUP($A3432,Database!$A:$Y,11,FALSE)</f>
        <v>0</v>
      </c>
      <c r="U3432" s="25">
        <f>VLOOKUP($A3432,Database!$A:$Y,12,FALSE)</f>
        <v>0</v>
      </c>
      <c r="V3432" s="25" t="str">
        <f>VLOOKUP(A3432,Database!A:M,13,FALSE)</f>
        <v>À venir</v>
      </c>
      <c r="W3432" s="25" t="str">
        <f>VLOOKUP($A3432,Database!$A:$Y,20,FALSE)</f>
        <v/>
      </c>
      <c r="X3432" s="25" t="str">
        <f>VLOOKUP($A3432,Database!$A:$Y,21,FALSE)</f>
        <v/>
      </c>
      <c r="Y3432" s="25" t="str">
        <f ca="1">IF(C3432&lt;NOW(),IF(AND(P3432&gt;Q3432,W3432&gt;X3432),S3432,IF(AND(P3432=Q3432,W3432=X3432),T3432,IF(AND(P3432&lt;Q3432,W3432&lt;X3432),U3432,0))),"")</f>
        <v/>
      </c>
      <c r="Z3432" s="25">
        <f>IF(AND(P3432=W3432,Q3432=X3432),1,0)</f>
        <v>1</v>
      </c>
      <c r="AA3432" s="25" t="str">
        <f>IF(Z3432=0,"",IF(ISBLANK(VLOOKUP(A3432,Database!A:AA,22,FALSE)),"",VLOOKUP(A3432,Database!A:AA,22,FALSE)))</f>
        <v>Exact</v>
      </c>
      <c r="AB3432" s="25">
        <f ca="1">IFERROR(IF(AND(Y3432&lt;&gt;"",OR(V3432="Terminé",V3432="En cours")),VLOOKUP(AA3432,Setup_ScoreExactBonus!A:D,4,FALSE),0),0)</f>
        <v>0</v>
      </c>
      <c r="AC3432" s="31" t="str">
        <f t="shared" ca="1" si="15"/>
        <v/>
      </c>
      <c r="AD3432" s="31">
        <f ca="1">SUMIFS(AC$2:AC3432,D$2:D3432,D3432)*IF(R3432=0,1,2)</f>
        <v>0</v>
      </c>
    </row>
    <row r="3433" spans="1:30" x14ac:dyDescent="0.35">
      <c r="A3433" s="31">
        <f>IF(ISBLANK(B3433),"",COUNTIF(B$2:B3433,B3433))-1</f>
        <v>87</v>
      </c>
      <c r="B3433" s="31">
        <v>39</v>
      </c>
      <c r="C3433" s="10">
        <f>VLOOKUP($A3433,Database!$A:$Y,7,FALSE)</f>
        <v>46207</v>
      </c>
      <c r="D3433" s="31" t="str">
        <f>VLOOKUP(Pronostics!$B3433,Setup_MPP!$A:$G,3,FALSE)</f>
        <v>Joueur39</v>
      </c>
      <c r="E3433" s="31" t="str">
        <f>VLOOKUP(Pronostics!$B3433,Setup_MPP!$A:$G,2,FALSE)</f>
        <v>Joueur39</v>
      </c>
      <c r="F3433" s="31" t="str">
        <f>VLOOKUP($B3433,Setup_MPP!$A:$E,4,FALSE)</f>
        <v>#D5D5D5</v>
      </c>
      <c r="G3433" s="31" t="str">
        <f>VLOOKUP($B3433,Setup_MPP!$A:$E,5,FALSE)</f>
        <v>#727272</v>
      </c>
      <c r="H3433" s="31" t="str">
        <f>IFERROR(IF(AND(A3433&gt;=1,A3433&lt;=104),VLOOKUP($A3433,Location!$A:$J,6,FALSE),IF(A3433=0,"Avant l'ouverture",IF(OR(A3433=105,A3433=106),"Bonus"))),"")</f>
        <v>1/16 Finale</v>
      </c>
      <c r="I3433" s="31" t="str">
        <f>IF(LEFT(H3433,4)="Tour",VLOOKUP(A3433,Database!$A:$C,3,FALSE),"")</f>
        <v/>
      </c>
      <c r="J3433" s="31" t="str">
        <f>VLOOKUP($A3433,Location!$A:$J,7,FALSE)</f>
        <v>TBD</v>
      </c>
      <c r="K3433" s="31" t="str">
        <f>IFERROR(VLOOKUP(J3433,Setup_Team!$B:$C,2,FALSE), "TDB")</f>
        <v>TDB</v>
      </c>
      <c r="L3433" s="31" t="str">
        <f>VLOOKUP($A3433,Location!$A:$J,8,FALSE)</f>
        <v>TBD</v>
      </c>
      <c r="M3433" s="31" t="str">
        <f>IFERROR(VLOOKUP(L3433,Setup_Team!$B:$C,2,FALSE), "TDB")</f>
        <v>TDB</v>
      </c>
      <c r="N3433" s="31" t="str">
        <f>VLOOKUP($A3433,Location!$A:$J,9,FALSE)</f>
        <v>Miami Gardens, Florida</v>
      </c>
      <c r="O3433" s="31" t="str">
        <f>VLOOKUP($A3433,Location!$A:$J,10,FALSE)</f>
        <v>Hard Rock Stadium</v>
      </c>
      <c r="R3433" s="31">
        <v>0</v>
      </c>
      <c r="S3433" s="25">
        <f>VLOOKUP($A3433,Database!$A:$Y,10,FALSE)</f>
        <v>0</v>
      </c>
      <c r="T3433" s="25">
        <f>VLOOKUP($A3433,Database!$A:$Y,11,FALSE)</f>
        <v>0</v>
      </c>
      <c r="U3433" s="25">
        <f>VLOOKUP($A3433,Database!$A:$Y,12,FALSE)</f>
        <v>0</v>
      </c>
      <c r="V3433" s="25" t="str">
        <f>VLOOKUP(A3433,Database!A:M,13,FALSE)</f>
        <v>À venir</v>
      </c>
      <c r="W3433" s="25" t="str">
        <f>VLOOKUP($A3433,Database!$A:$Y,20,FALSE)</f>
        <v/>
      </c>
      <c r="X3433" s="25" t="str">
        <f>VLOOKUP($A3433,Database!$A:$Y,21,FALSE)</f>
        <v/>
      </c>
      <c r="Y3433" s="25" t="str">
        <f ca="1">IF(C3433&lt;NOW(),IF(AND(P3433&gt;Q3433,W3433&gt;X3433),S3433,IF(AND(P3433=Q3433,W3433=X3433),T3433,IF(AND(P3433&lt;Q3433,W3433&lt;X3433),U3433,0))),"")</f>
        <v/>
      </c>
      <c r="Z3433" s="25">
        <f>IF(AND(P3433=W3433,Q3433=X3433),1,0)</f>
        <v>1</v>
      </c>
      <c r="AA3433" s="25" t="str">
        <f>IF(Z3433=0,"",IF(ISBLANK(VLOOKUP(A3433,Database!A:AA,22,FALSE)),"",VLOOKUP(A3433,Database!A:AA,22,FALSE)))</f>
        <v>Exact</v>
      </c>
      <c r="AB3433" s="25">
        <f ca="1">IFERROR(IF(AND(Y3433&lt;&gt;"",OR(V3433="Terminé",V3433="En cours")),VLOOKUP(AA3433,Setup_ScoreExactBonus!A:D,4,FALSE),0),0)</f>
        <v>0</v>
      </c>
      <c r="AC3433" s="31" t="str">
        <f t="shared" ca="1" si="15"/>
        <v/>
      </c>
      <c r="AD3433" s="31">
        <f ca="1">SUMIFS(AC$2:AC3433,D$2:D3433,D3433)*IF(R3433=0,1,2)</f>
        <v>0</v>
      </c>
    </row>
    <row r="3434" spans="1:30" x14ac:dyDescent="0.35">
      <c r="A3434" s="31">
        <f>IF(ISBLANK(B3434),"",COUNTIF(B$2:B3434,B3434))-1</f>
        <v>88</v>
      </c>
      <c r="B3434" s="31">
        <v>1</v>
      </c>
      <c r="C3434" s="10">
        <f>VLOOKUP($A3434,Database!$A:$Y,7,FALSE)</f>
        <v>46207.145833333336</v>
      </c>
      <c r="D3434" s="31" t="str">
        <f>VLOOKUP(Pronostics!$B3434,Setup_MPP!$A:$G,3,FALSE)</f>
        <v>_Nicolas_LM_</v>
      </c>
      <c r="E3434" s="31" t="str">
        <f>VLOOKUP(Pronostics!$B3434,Setup_MPP!$A:$G,2,FALSE)</f>
        <v>Nicolas LE MOUEL</v>
      </c>
      <c r="F3434" s="31" t="str">
        <f>VLOOKUP($B3434,Setup_MPP!$A:$E,4,FALSE)</f>
        <v>#F7C79D</v>
      </c>
      <c r="G3434" s="31" t="str">
        <f>VLOOKUP($B3434,Setup_MPP!$A:$E,5,FALSE)</f>
        <v>#FFBE85</v>
      </c>
      <c r="H3434" s="31" t="str">
        <f>IFERROR(IF(AND(A3434&gt;=1,A3434&lt;=104),VLOOKUP($A3434,Location!$A:$J,6,FALSE),IF(A3434=0,"Avant l'ouverture",IF(OR(A3434=105,A3434=106),"Bonus"))),"")</f>
        <v>1/16 Finale</v>
      </c>
      <c r="I3434" s="31" t="str">
        <f>IF(LEFT(H3434,4)="Tour",VLOOKUP(A3434,Database!$A:$C,3,FALSE),"")</f>
        <v/>
      </c>
      <c r="J3434" s="31" t="str">
        <f>VLOOKUP($A3434,Location!$A:$J,7,FALSE)</f>
        <v>TBD</v>
      </c>
      <c r="K3434" s="31" t="str">
        <f>IFERROR(VLOOKUP(J3434,Setup_Team!$B:$C,2,FALSE), "TDB")</f>
        <v>TDB</v>
      </c>
      <c r="L3434" s="31" t="str">
        <f>VLOOKUP($A3434,Location!$A:$J,8,FALSE)</f>
        <v>TBD</v>
      </c>
      <c r="M3434" s="31" t="str">
        <f>IFERROR(VLOOKUP(L3434,Setup_Team!$B:$C,2,FALSE), "TDB")</f>
        <v>TDB</v>
      </c>
      <c r="N3434" s="31" t="str">
        <f>VLOOKUP($A3434,Location!$A:$J,9,FALSE)</f>
        <v>Kansas City, Missouri</v>
      </c>
      <c r="O3434" s="31" t="str">
        <f>VLOOKUP($A3434,Location!$A:$J,10,FALSE)</f>
        <v>Arrowhead Stadium</v>
      </c>
      <c r="R3434" s="31">
        <v>0</v>
      </c>
      <c r="S3434" s="25">
        <f>VLOOKUP($A3434,Database!$A:$Y,10,FALSE)</f>
        <v>0</v>
      </c>
      <c r="T3434" s="25">
        <f>VLOOKUP($A3434,Database!$A:$Y,11,FALSE)</f>
        <v>0</v>
      </c>
      <c r="U3434" s="25">
        <f>VLOOKUP($A3434,Database!$A:$Y,12,FALSE)</f>
        <v>0</v>
      </c>
      <c r="V3434" s="25" t="str">
        <f>VLOOKUP(A3434,Database!A:M,13,FALSE)</f>
        <v>À venir</v>
      </c>
      <c r="W3434" s="25" t="str">
        <f>VLOOKUP($A3434,Database!$A:$Y,20,FALSE)</f>
        <v/>
      </c>
      <c r="X3434" s="25" t="str">
        <f>VLOOKUP($A3434,Database!$A:$Y,21,FALSE)</f>
        <v/>
      </c>
      <c r="Y3434" s="25" t="str">
        <f ca="1">IF(C3434&lt;NOW(),IF(AND(P3434&gt;Q3434,W3434&gt;X3434),S3434,IF(AND(P3434=Q3434,W3434=X3434),T3434,IF(AND(P3434&lt;Q3434,W3434&lt;X3434),U3434,0))),"")</f>
        <v/>
      </c>
      <c r="Z3434" s="25">
        <f>IF(AND(P3434=W3434,Q3434=X3434),1,0)</f>
        <v>1</v>
      </c>
      <c r="AA3434" s="25" t="str">
        <f>IF(Z3434=0,"",IF(ISBLANK(VLOOKUP(A3434,Database!A:AA,22,FALSE)),"",VLOOKUP(A3434,Database!A:AA,22,FALSE)))</f>
        <v>Exact</v>
      </c>
      <c r="AB3434" s="25">
        <f ca="1">IFERROR(IF(AND(Y3434&lt;&gt;"",OR(V3434="Terminé",V3434="En cours")),VLOOKUP(AA3434,Setup_ScoreExactBonus!A:D,4,FALSE),0),0)</f>
        <v>0</v>
      </c>
      <c r="AC3434" s="31" t="str">
        <f t="shared" ca="1" si="15"/>
        <v/>
      </c>
      <c r="AD3434" s="31">
        <f ca="1">SUMIFS(AC$2:AC3434,D$2:D3434,D3434)*IF(R3434=0,1,2)</f>
        <v>0</v>
      </c>
    </row>
    <row r="3435" spans="1:30" x14ac:dyDescent="0.35">
      <c r="A3435" s="31">
        <f>IF(ISBLANK(B3435),"",COUNTIF(B$2:B3435,B3435))-1</f>
        <v>88</v>
      </c>
      <c r="B3435" s="31">
        <v>2</v>
      </c>
      <c r="C3435" s="10">
        <f>VLOOKUP($A3435,Database!$A:$Y,7,FALSE)</f>
        <v>46207.145833333336</v>
      </c>
      <c r="D3435" s="31" t="str">
        <f>VLOOKUP(Pronostics!$B3435,Setup_MPP!$A:$G,3,FALSE)</f>
        <v>leaelaz</v>
      </c>
      <c r="E3435" s="31" t="str">
        <f>VLOOKUP(Pronostics!$B3435,Setup_MPP!$A:$G,2,FALSE)</f>
        <v>Léa EL ASERY</v>
      </c>
      <c r="F3435" s="31" t="str">
        <f>VLOOKUP($B3435,Setup_MPP!$A:$E,4,FALSE)</f>
        <v>#FFBEBE</v>
      </c>
      <c r="G3435" s="31" t="str">
        <f>VLOOKUP($B3435,Setup_MPP!$A:$E,5,FALSE)</f>
        <v>#DF6868</v>
      </c>
      <c r="H3435" s="31" t="str">
        <f>IFERROR(IF(AND(A3435&gt;=1,A3435&lt;=104),VLOOKUP($A3435,Location!$A:$J,6,FALSE),IF(A3435=0,"Avant l'ouverture",IF(OR(A3435=105,A3435=106),"Bonus"))),"")</f>
        <v>1/16 Finale</v>
      </c>
      <c r="I3435" s="31" t="str">
        <f>IF(LEFT(H3435,4)="Tour",VLOOKUP(A3435,Database!$A:$C,3,FALSE),"")</f>
        <v/>
      </c>
      <c r="J3435" s="31" t="str">
        <f>VLOOKUP($A3435,Location!$A:$J,7,FALSE)</f>
        <v>TBD</v>
      </c>
      <c r="K3435" s="31" t="str">
        <f>IFERROR(VLOOKUP(J3435,Setup_Team!$B:$C,2,FALSE), "TDB")</f>
        <v>TDB</v>
      </c>
      <c r="L3435" s="31" t="str">
        <f>VLOOKUP($A3435,Location!$A:$J,8,FALSE)</f>
        <v>TBD</v>
      </c>
      <c r="M3435" s="31" t="str">
        <f>IFERROR(VLOOKUP(L3435,Setup_Team!$B:$C,2,FALSE), "TDB")</f>
        <v>TDB</v>
      </c>
      <c r="N3435" s="31" t="str">
        <f>VLOOKUP($A3435,Location!$A:$J,9,FALSE)</f>
        <v>Kansas City, Missouri</v>
      </c>
      <c r="O3435" s="31" t="str">
        <f>VLOOKUP($A3435,Location!$A:$J,10,FALSE)</f>
        <v>Arrowhead Stadium</v>
      </c>
      <c r="R3435" s="31">
        <v>0</v>
      </c>
      <c r="S3435" s="25">
        <f>VLOOKUP($A3435,Database!$A:$Y,10,FALSE)</f>
        <v>0</v>
      </c>
      <c r="T3435" s="25">
        <f>VLOOKUP($A3435,Database!$A:$Y,11,FALSE)</f>
        <v>0</v>
      </c>
      <c r="U3435" s="25">
        <f>VLOOKUP($A3435,Database!$A:$Y,12,FALSE)</f>
        <v>0</v>
      </c>
      <c r="V3435" s="25" t="str">
        <f>VLOOKUP(A3435,Database!A:M,13,FALSE)</f>
        <v>À venir</v>
      </c>
      <c r="W3435" s="25" t="str">
        <f>VLOOKUP($A3435,Database!$A:$Y,20,FALSE)</f>
        <v/>
      </c>
      <c r="X3435" s="25" t="str">
        <f>VLOOKUP($A3435,Database!$A:$Y,21,FALSE)</f>
        <v/>
      </c>
      <c r="Y3435" s="25" t="str">
        <f ca="1">IF(C3435&lt;NOW(),IF(AND(P3435&gt;Q3435,W3435&gt;X3435),S3435,IF(AND(P3435=Q3435,W3435=X3435),T3435,IF(AND(P3435&lt;Q3435,W3435&lt;X3435),U3435,0))),"")</f>
        <v/>
      </c>
      <c r="Z3435" s="25">
        <f>IF(AND(P3435=W3435,Q3435=X3435),1,0)</f>
        <v>1</v>
      </c>
      <c r="AA3435" s="25" t="str">
        <f>IF(Z3435=0,"",IF(ISBLANK(VLOOKUP(A3435,Database!A:AA,22,FALSE)),"",VLOOKUP(A3435,Database!A:AA,22,FALSE)))</f>
        <v>Exact</v>
      </c>
      <c r="AB3435" s="25">
        <f ca="1">IFERROR(IF(AND(Y3435&lt;&gt;"",OR(V3435="Terminé",V3435="En cours")),VLOOKUP(AA3435,Setup_ScoreExactBonus!A:D,4,FALSE),0),0)</f>
        <v>0</v>
      </c>
      <c r="AC3435" s="31" t="str">
        <f t="shared" ca="1" si="15"/>
        <v/>
      </c>
      <c r="AD3435" s="31">
        <f ca="1">SUMIFS(AC$2:AC3435,D$2:D3435,D3435)*IF(R3435=0,1,2)</f>
        <v>0</v>
      </c>
    </row>
    <row r="3436" spans="1:30" x14ac:dyDescent="0.35">
      <c r="A3436" s="31">
        <f>IF(ISBLANK(B3436),"",COUNTIF(B$2:B3436,B3436))-1</f>
        <v>88</v>
      </c>
      <c r="B3436" s="31">
        <v>3</v>
      </c>
      <c r="C3436" s="10">
        <f>VLOOKUP($A3436,Database!$A:$Y,7,FALSE)</f>
        <v>46207.145833333336</v>
      </c>
      <c r="D3436" s="31" t="str">
        <f>VLOOKUP(Pronostics!$B3436,Setup_MPP!$A:$G,3,FALSE)</f>
        <v>PasMetalleux</v>
      </c>
      <c r="E3436" s="31" t="str">
        <f>VLOOKUP(Pronostics!$B3436,Setup_MPP!$A:$G,2,FALSE)</f>
        <v>Elwenn JOUBREL</v>
      </c>
      <c r="F3436" s="31" t="str">
        <f>VLOOKUP($B3436,Setup_MPP!$A:$E,4,FALSE)</f>
        <v>#F5C7FC</v>
      </c>
      <c r="G3436" s="31" t="str">
        <f>VLOOKUP($B3436,Setup_MPP!$A:$E,5,FALSE)</f>
        <v>#C489CF</v>
      </c>
      <c r="H3436" s="31" t="str">
        <f>IFERROR(IF(AND(A3436&gt;=1,A3436&lt;=104),VLOOKUP($A3436,Location!$A:$J,6,FALSE),IF(A3436=0,"Avant l'ouverture",IF(OR(A3436=105,A3436=106),"Bonus"))),"")</f>
        <v>1/16 Finale</v>
      </c>
      <c r="I3436" s="31" t="str">
        <f>IF(LEFT(H3436,4)="Tour",VLOOKUP(A3436,Database!$A:$C,3,FALSE),"")</f>
        <v/>
      </c>
      <c r="J3436" s="31" t="str">
        <f>VLOOKUP($A3436,Location!$A:$J,7,FALSE)</f>
        <v>TBD</v>
      </c>
      <c r="K3436" s="31" t="str">
        <f>IFERROR(VLOOKUP(J3436,Setup_Team!$B:$C,2,FALSE), "TDB")</f>
        <v>TDB</v>
      </c>
      <c r="L3436" s="31" t="str">
        <f>VLOOKUP($A3436,Location!$A:$J,8,FALSE)</f>
        <v>TBD</v>
      </c>
      <c r="M3436" s="31" t="str">
        <f>IFERROR(VLOOKUP(L3436,Setup_Team!$B:$C,2,FALSE), "TDB")</f>
        <v>TDB</v>
      </c>
      <c r="N3436" s="31" t="str">
        <f>VLOOKUP($A3436,Location!$A:$J,9,FALSE)</f>
        <v>Kansas City, Missouri</v>
      </c>
      <c r="O3436" s="31" t="str">
        <f>VLOOKUP($A3436,Location!$A:$J,10,FALSE)</f>
        <v>Arrowhead Stadium</v>
      </c>
      <c r="R3436" s="31">
        <v>0</v>
      </c>
      <c r="S3436" s="25">
        <f>VLOOKUP($A3436,Database!$A:$Y,10,FALSE)</f>
        <v>0</v>
      </c>
      <c r="T3436" s="25">
        <f>VLOOKUP($A3436,Database!$A:$Y,11,FALSE)</f>
        <v>0</v>
      </c>
      <c r="U3436" s="25">
        <f>VLOOKUP($A3436,Database!$A:$Y,12,FALSE)</f>
        <v>0</v>
      </c>
      <c r="V3436" s="25" t="str">
        <f>VLOOKUP(A3436,Database!A:M,13,FALSE)</f>
        <v>À venir</v>
      </c>
      <c r="W3436" s="25" t="str">
        <f>VLOOKUP($A3436,Database!$A:$Y,20,FALSE)</f>
        <v/>
      </c>
      <c r="X3436" s="25" t="str">
        <f>VLOOKUP($A3436,Database!$A:$Y,21,FALSE)</f>
        <v/>
      </c>
      <c r="Y3436" s="25" t="str">
        <f ca="1">IF(C3436&lt;NOW(),IF(AND(P3436&gt;Q3436,W3436&gt;X3436),S3436,IF(AND(P3436=Q3436,W3436=X3436),T3436,IF(AND(P3436&lt;Q3436,W3436&lt;X3436),U3436,0))),"")</f>
        <v/>
      </c>
      <c r="Z3436" s="25">
        <f>IF(AND(P3436=W3436,Q3436=X3436),1,0)</f>
        <v>1</v>
      </c>
      <c r="AA3436" s="25" t="str">
        <f>IF(Z3436=0,"",IF(ISBLANK(VLOOKUP(A3436,Database!A:AA,22,FALSE)),"",VLOOKUP(A3436,Database!A:AA,22,FALSE)))</f>
        <v>Exact</v>
      </c>
      <c r="AB3436" s="25">
        <f ca="1">IFERROR(IF(AND(Y3436&lt;&gt;"",OR(V3436="Terminé",V3436="En cours")),VLOOKUP(AA3436,Setup_ScoreExactBonus!A:D,4,FALSE),0),0)</f>
        <v>0</v>
      </c>
      <c r="AC3436" s="31" t="str">
        <f t="shared" ca="1" si="15"/>
        <v/>
      </c>
      <c r="AD3436" s="31">
        <f ca="1">SUMIFS(AC$2:AC3436,D$2:D3436,D3436)*IF(R3436=0,1,2)</f>
        <v>0</v>
      </c>
    </row>
    <row r="3437" spans="1:30" x14ac:dyDescent="0.35">
      <c r="A3437" s="31">
        <f>IF(ISBLANK(B3437),"",COUNTIF(B$2:B3437,B3437))-1</f>
        <v>88</v>
      </c>
      <c r="B3437" s="31">
        <v>4</v>
      </c>
      <c r="C3437" s="10">
        <f>VLOOKUP($A3437,Database!$A:$Y,7,FALSE)</f>
        <v>46207.145833333336</v>
      </c>
      <c r="D3437" s="31" t="str">
        <f>VLOOKUP(Pronostics!$B3437,Setup_MPP!$A:$G,3,FALSE)</f>
        <v>Popo444</v>
      </c>
      <c r="E3437" s="31" t="str">
        <f>VLOOKUP(Pronostics!$B3437,Setup_MPP!$A:$G,2,FALSE)</f>
        <v>Pauline OLIVIER</v>
      </c>
      <c r="F3437" s="31" t="str">
        <f>VLOOKUP($B3437,Setup_MPP!$A:$E,4,FALSE)</f>
        <v>#A5EA7F</v>
      </c>
      <c r="G3437" s="31" t="str">
        <f>VLOOKUP($B3437,Setup_MPP!$A:$E,5,FALSE)</f>
        <v>#80C65A</v>
      </c>
      <c r="H3437" s="31" t="str">
        <f>IFERROR(IF(AND(A3437&gt;=1,A3437&lt;=104),VLOOKUP($A3437,Location!$A:$J,6,FALSE),IF(A3437=0,"Avant l'ouverture",IF(OR(A3437=105,A3437=106),"Bonus"))),"")</f>
        <v>1/16 Finale</v>
      </c>
      <c r="I3437" s="31" t="str">
        <f>IF(LEFT(H3437,4)="Tour",VLOOKUP(A3437,Database!$A:$C,3,FALSE),"")</f>
        <v/>
      </c>
      <c r="J3437" s="31" t="str">
        <f>VLOOKUP($A3437,Location!$A:$J,7,FALSE)</f>
        <v>TBD</v>
      </c>
      <c r="K3437" s="31" t="str">
        <f>IFERROR(VLOOKUP(J3437,Setup_Team!$B:$C,2,FALSE), "TDB")</f>
        <v>TDB</v>
      </c>
      <c r="L3437" s="31" t="str">
        <f>VLOOKUP($A3437,Location!$A:$J,8,FALSE)</f>
        <v>TBD</v>
      </c>
      <c r="M3437" s="31" t="str">
        <f>IFERROR(VLOOKUP(L3437,Setup_Team!$B:$C,2,FALSE), "TDB")</f>
        <v>TDB</v>
      </c>
      <c r="N3437" s="31" t="str">
        <f>VLOOKUP($A3437,Location!$A:$J,9,FALSE)</f>
        <v>Kansas City, Missouri</v>
      </c>
      <c r="O3437" s="31" t="str">
        <f>VLOOKUP($A3437,Location!$A:$J,10,FALSE)</f>
        <v>Arrowhead Stadium</v>
      </c>
      <c r="R3437" s="31">
        <v>0</v>
      </c>
      <c r="S3437" s="25">
        <f>VLOOKUP($A3437,Database!$A:$Y,10,FALSE)</f>
        <v>0</v>
      </c>
      <c r="T3437" s="25">
        <f>VLOOKUP($A3437,Database!$A:$Y,11,FALSE)</f>
        <v>0</v>
      </c>
      <c r="U3437" s="25">
        <f>VLOOKUP($A3437,Database!$A:$Y,12,FALSE)</f>
        <v>0</v>
      </c>
      <c r="V3437" s="25" t="str">
        <f>VLOOKUP(A3437,Database!A:M,13,FALSE)</f>
        <v>À venir</v>
      </c>
      <c r="W3437" s="25" t="str">
        <f>VLOOKUP($A3437,Database!$A:$Y,20,FALSE)</f>
        <v/>
      </c>
      <c r="X3437" s="25" t="str">
        <f>VLOOKUP($A3437,Database!$A:$Y,21,FALSE)</f>
        <v/>
      </c>
      <c r="Y3437" s="25" t="str">
        <f ca="1">IF(C3437&lt;NOW(),IF(AND(P3437&gt;Q3437,W3437&gt;X3437),S3437,IF(AND(P3437=Q3437,W3437=X3437),T3437,IF(AND(P3437&lt;Q3437,W3437&lt;X3437),U3437,0))),"")</f>
        <v/>
      </c>
      <c r="Z3437" s="25">
        <f>IF(AND(P3437=W3437,Q3437=X3437),1,0)</f>
        <v>1</v>
      </c>
      <c r="AA3437" s="25" t="str">
        <f>IF(Z3437=0,"",IF(ISBLANK(VLOOKUP(A3437,Database!A:AA,22,FALSE)),"",VLOOKUP(A3437,Database!A:AA,22,FALSE)))</f>
        <v>Exact</v>
      </c>
      <c r="AB3437" s="25">
        <f ca="1">IFERROR(IF(AND(Y3437&lt;&gt;"",OR(V3437="Terminé",V3437="En cours")),VLOOKUP(AA3437,Setup_ScoreExactBonus!A:D,4,FALSE),0),0)</f>
        <v>0</v>
      </c>
      <c r="AC3437" s="31" t="str">
        <f t="shared" ca="1" si="15"/>
        <v/>
      </c>
      <c r="AD3437" s="31">
        <f ca="1">SUMIFS(AC$2:AC3437,D$2:D3437,D3437)*IF(R3437=0,1,2)</f>
        <v>0</v>
      </c>
    </row>
    <row r="3438" spans="1:30" x14ac:dyDescent="0.35">
      <c r="A3438" s="31">
        <f>IF(ISBLANK(B3438),"",COUNTIF(B$2:B3438,B3438))-1</f>
        <v>88</v>
      </c>
      <c r="B3438" s="31">
        <v>5</v>
      </c>
      <c r="C3438" s="10">
        <f>VLOOKUP($A3438,Database!$A:$Y,7,FALSE)</f>
        <v>46207.145833333336</v>
      </c>
      <c r="D3438" s="31" t="str">
        <f>VLOOKUP(Pronostics!$B3438,Setup_MPP!$A:$G,3,FALSE)</f>
        <v>_Jujul</v>
      </c>
      <c r="E3438" s="31" t="str">
        <f>VLOOKUP(Pronostics!$B3438,Setup_MPP!$A:$G,2,FALSE)</f>
        <v>Julie BOISSIERE</v>
      </c>
      <c r="F3438" s="31" t="str">
        <f>VLOOKUP($B3438,Setup_MPP!$A:$E,4,FALSE)</f>
        <v>#D890FF</v>
      </c>
      <c r="G3438" s="31" t="str">
        <f>VLOOKUP($B3438,Setup_MPP!$A:$E,5,FALSE)</f>
        <v>#B750EF</v>
      </c>
      <c r="H3438" s="31" t="str">
        <f>IFERROR(IF(AND(A3438&gt;=1,A3438&lt;=104),VLOOKUP($A3438,Location!$A:$J,6,FALSE),IF(A3438=0,"Avant l'ouverture",IF(OR(A3438=105,A3438=106),"Bonus"))),"")</f>
        <v>1/16 Finale</v>
      </c>
      <c r="I3438" s="31" t="str">
        <f>IF(LEFT(H3438,4)="Tour",VLOOKUP(A3438,Database!$A:$C,3,FALSE),"")</f>
        <v/>
      </c>
      <c r="J3438" s="31" t="str">
        <f>VLOOKUP($A3438,Location!$A:$J,7,FALSE)</f>
        <v>TBD</v>
      </c>
      <c r="K3438" s="31" t="str">
        <f>IFERROR(VLOOKUP(J3438,Setup_Team!$B:$C,2,FALSE), "TDB")</f>
        <v>TDB</v>
      </c>
      <c r="L3438" s="31" t="str">
        <f>VLOOKUP($A3438,Location!$A:$J,8,FALSE)</f>
        <v>TBD</v>
      </c>
      <c r="M3438" s="31" t="str">
        <f>IFERROR(VLOOKUP(L3438,Setup_Team!$B:$C,2,FALSE), "TDB")</f>
        <v>TDB</v>
      </c>
      <c r="N3438" s="31" t="str">
        <f>VLOOKUP($A3438,Location!$A:$J,9,FALSE)</f>
        <v>Kansas City, Missouri</v>
      </c>
      <c r="O3438" s="31" t="str">
        <f>VLOOKUP($A3438,Location!$A:$J,10,FALSE)</f>
        <v>Arrowhead Stadium</v>
      </c>
      <c r="R3438" s="31">
        <v>0</v>
      </c>
      <c r="S3438" s="25">
        <f>VLOOKUP($A3438,Database!$A:$Y,10,FALSE)</f>
        <v>0</v>
      </c>
      <c r="T3438" s="25">
        <f>VLOOKUP($A3438,Database!$A:$Y,11,FALSE)</f>
        <v>0</v>
      </c>
      <c r="U3438" s="25">
        <f>VLOOKUP($A3438,Database!$A:$Y,12,FALSE)</f>
        <v>0</v>
      </c>
      <c r="V3438" s="25" t="str">
        <f>VLOOKUP(A3438,Database!A:M,13,FALSE)</f>
        <v>À venir</v>
      </c>
      <c r="W3438" s="25" t="str">
        <f>VLOOKUP($A3438,Database!$A:$Y,20,FALSE)</f>
        <v/>
      </c>
      <c r="X3438" s="25" t="str">
        <f>VLOOKUP($A3438,Database!$A:$Y,21,FALSE)</f>
        <v/>
      </c>
      <c r="Y3438" s="25" t="str">
        <f ca="1">IF(C3438&lt;NOW(),IF(AND(P3438&gt;Q3438,W3438&gt;X3438),S3438,IF(AND(P3438=Q3438,W3438=X3438),T3438,IF(AND(P3438&lt;Q3438,W3438&lt;X3438),U3438,0))),"")</f>
        <v/>
      </c>
      <c r="Z3438" s="25">
        <f>IF(AND(P3438=W3438,Q3438=X3438),1,0)</f>
        <v>1</v>
      </c>
      <c r="AA3438" s="25" t="str">
        <f>IF(Z3438=0,"",IF(ISBLANK(VLOOKUP(A3438,Database!A:AA,22,FALSE)),"",VLOOKUP(A3438,Database!A:AA,22,FALSE)))</f>
        <v>Exact</v>
      </c>
      <c r="AB3438" s="25">
        <f ca="1">IFERROR(IF(AND(Y3438&lt;&gt;"",OR(V3438="Terminé",V3438="En cours")),VLOOKUP(AA3438,Setup_ScoreExactBonus!A:D,4,FALSE),0),0)</f>
        <v>0</v>
      </c>
      <c r="AC3438" s="31" t="str">
        <f t="shared" ca="1" si="15"/>
        <v/>
      </c>
      <c r="AD3438" s="31">
        <f ca="1">SUMIFS(AC$2:AC3438,D$2:D3438,D3438)*IF(R3438=0,1,2)</f>
        <v>0</v>
      </c>
    </row>
    <row r="3439" spans="1:30" x14ac:dyDescent="0.35">
      <c r="A3439" s="31">
        <f>IF(ISBLANK(B3439),"",COUNTIF(B$2:B3439,B3439))-1</f>
        <v>88</v>
      </c>
      <c r="B3439" s="31">
        <v>6</v>
      </c>
      <c r="C3439" s="10">
        <f>VLOOKUP($A3439,Database!$A:$Y,7,FALSE)</f>
        <v>46207.145833333336</v>
      </c>
      <c r="D3439" s="31" t="str">
        <f>VLOOKUP(Pronostics!$B3439,Setup_MPP!$A:$G,3,FALSE)</f>
        <v>Julay</v>
      </c>
      <c r="E3439" s="31" t="str">
        <f>VLOOKUP(Pronostics!$B3439,Setup_MPP!$A:$G,2,FALSE)</f>
        <v>Julie BOUCHARD</v>
      </c>
      <c r="F3439" s="31" t="str">
        <f>VLOOKUP($B3439,Setup_MPP!$A:$E,4,FALSE)</f>
        <v>#A6F7B1</v>
      </c>
      <c r="G3439" s="31" t="str">
        <f>VLOOKUP($B3439,Setup_MPP!$A:$E,5,FALSE)</f>
        <v>#6EC179</v>
      </c>
      <c r="H3439" s="31" t="str">
        <f>IFERROR(IF(AND(A3439&gt;=1,A3439&lt;=104),VLOOKUP($A3439,Location!$A:$J,6,FALSE),IF(A3439=0,"Avant l'ouverture",IF(OR(A3439=105,A3439=106),"Bonus"))),"")</f>
        <v>1/16 Finale</v>
      </c>
      <c r="I3439" s="31" t="str">
        <f>IF(LEFT(H3439,4)="Tour",VLOOKUP(A3439,Database!$A:$C,3,FALSE),"")</f>
        <v/>
      </c>
      <c r="J3439" s="31" t="str">
        <f>VLOOKUP($A3439,Location!$A:$J,7,FALSE)</f>
        <v>TBD</v>
      </c>
      <c r="K3439" s="31" t="str">
        <f>IFERROR(VLOOKUP(J3439,Setup_Team!$B:$C,2,FALSE), "TDB")</f>
        <v>TDB</v>
      </c>
      <c r="L3439" s="31" t="str">
        <f>VLOOKUP($A3439,Location!$A:$J,8,FALSE)</f>
        <v>TBD</v>
      </c>
      <c r="M3439" s="31" t="str">
        <f>IFERROR(VLOOKUP(L3439,Setup_Team!$B:$C,2,FALSE), "TDB")</f>
        <v>TDB</v>
      </c>
      <c r="N3439" s="31" t="str">
        <f>VLOOKUP($A3439,Location!$A:$J,9,FALSE)</f>
        <v>Kansas City, Missouri</v>
      </c>
      <c r="O3439" s="31" t="str">
        <f>VLOOKUP($A3439,Location!$A:$J,10,FALSE)</f>
        <v>Arrowhead Stadium</v>
      </c>
      <c r="R3439" s="31">
        <v>0</v>
      </c>
      <c r="S3439" s="25">
        <f>VLOOKUP($A3439,Database!$A:$Y,10,FALSE)</f>
        <v>0</v>
      </c>
      <c r="T3439" s="25">
        <f>VLOOKUP($A3439,Database!$A:$Y,11,FALSE)</f>
        <v>0</v>
      </c>
      <c r="U3439" s="25">
        <f>VLOOKUP($A3439,Database!$A:$Y,12,FALSE)</f>
        <v>0</v>
      </c>
      <c r="V3439" s="25" t="str">
        <f>VLOOKUP(A3439,Database!A:M,13,FALSE)</f>
        <v>À venir</v>
      </c>
      <c r="W3439" s="25" t="str">
        <f>VLOOKUP($A3439,Database!$A:$Y,20,FALSE)</f>
        <v/>
      </c>
      <c r="X3439" s="25" t="str">
        <f>VLOOKUP($A3439,Database!$A:$Y,21,FALSE)</f>
        <v/>
      </c>
      <c r="Y3439" s="25" t="str">
        <f ca="1">IF(C3439&lt;NOW(),IF(AND(P3439&gt;Q3439,W3439&gt;X3439),S3439,IF(AND(P3439=Q3439,W3439=X3439),T3439,IF(AND(P3439&lt;Q3439,W3439&lt;X3439),U3439,0))),"")</f>
        <v/>
      </c>
      <c r="Z3439" s="25">
        <f>IF(AND(P3439=W3439,Q3439=X3439),1,0)</f>
        <v>1</v>
      </c>
      <c r="AA3439" s="25" t="str">
        <f>IF(Z3439=0,"",IF(ISBLANK(VLOOKUP(A3439,Database!A:AA,22,FALSE)),"",VLOOKUP(A3439,Database!A:AA,22,FALSE)))</f>
        <v>Exact</v>
      </c>
      <c r="AB3439" s="25">
        <f ca="1">IFERROR(IF(AND(Y3439&lt;&gt;"",OR(V3439="Terminé",V3439="En cours")),VLOOKUP(AA3439,Setup_ScoreExactBonus!A:D,4,FALSE),0),0)</f>
        <v>0</v>
      </c>
      <c r="AC3439" s="31" t="str">
        <f t="shared" ca="1" si="15"/>
        <v/>
      </c>
      <c r="AD3439" s="31">
        <f ca="1">SUMIFS(AC$2:AC3439,D$2:D3439,D3439)*IF(R3439=0,1,2)</f>
        <v>0</v>
      </c>
    </row>
    <row r="3440" spans="1:30" x14ac:dyDescent="0.35">
      <c r="A3440" s="31">
        <f>IF(ISBLANK(B3440),"",COUNTIF(B$2:B3440,B3440))-1</f>
        <v>88</v>
      </c>
      <c r="B3440" s="31">
        <v>7</v>
      </c>
      <c r="C3440" s="10">
        <f>VLOOKUP($A3440,Database!$A:$Y,7,FALSE)</f>
        <v>46207.145833333336</v>
      </c>
      <c r="D3440" s="31" t="str">
        <f>VLOOKUP(Pronostics!$B3440,Setup_MPP!$A:$G,3,FALSE)</f>
        <v>__Vince__</v>
      </c>
      <c r="E3440" s="31" t="str">
        <f>VLOOKUP(Pronostics!$B3440,Setup_MPP!$A:$G,2,FALSE)</f>
        <v>Vincent FRAYSSE</v>
      </c>
      <c r="F3440" s="31" t="str">
        <f>VLOOKUP($B3440,Setup_MPP!$A:$E,4,FALSE)</f>
        <v>#B2EAE8</v>
      </c>
      <c r="G3440" s="31" t="str">
        <f>VLOOKUP($B3440,Setup_MPP!$A:$E,5,FALSE)</f>
        <v>#6CB4B1</v>
      </c>
      <c r="H3440" s="31" t="str">
        <f>IFERROR(IF(AND(A3440&gt;=1,A3440&lt;=104),VLOOKUP($A3440,Location!$A:$J,6,FALSE),IF(A3440=0,"Avant l'ouverture",IF(OR(A3440=105,A3440=106),"Bonus"))),"")</f>
        <v>1/16 Finale</v>
      </c>
      <c r="I3440" s="31" t="str">
        <f>IF(LEFT(H3440,4)="Tour",VLOOKUP(A3440,Database!$A:$C,3,FALSE),"")</f>
        <v/>
      </c>
      <c r="J3440" s="31" t="str">
        <f>VLOOKUP($A3440,Location!$A:$J,7,FALSE)</f>
        <v>TBD</v>
      </c>
      <c r="K3440" s="31" t="str">
        <f>IFERROR(VLOOKUP(J3440,Setup_Team!$B:$C,2,FALSE), "TDB")</f>
        <v>TDB</v>
      </c>
      <c r="L3440" s="31" t="str">
        <f>VLOOKUP($A3440,Location!$A:$J,8,FALSE)</f>
        <v>TBD</v>
      </c>
      <c r="M3440" s="31" t="str">
        <f>IFERROR(VLOOKUP(L3440,Setup_Team!$B:$C,2,FALSE), "TDB")</f>
        <v>TDB</v>
      </c>
      <c r="N3440" s="31" t="str">
        <f>VLOOKUP($A3440,Location!$A:$J,9,FALSE)</f>
        <v>Kansas City, Missouri</v>
      </c>
      <c r="O3440" s="31" t="str">
        <f>VLOOKUP($A3440,Location!$A:$J,10,FALSE)</f>
        <v>Arrowhead Stadium</v>
      </c>
      <c r="R3440" s="31">
        <v>0</v>
      </c>
      <c r="S3440" s="25">
        <f>VLOOKUP($A3440,Database!$A:$Y,10,FALSE)</f>
        <v>0</v>
      </c>
      <c r="T3440" s="25">
        <f>VLOOKUP($A3440,Database!$A:$Y,11,FALSE)</f>
        <v>0</v>
      </c>
      <c r="U3440" s="25">
        <f>VLOOKUP($A3440,Database!$A:$Y,12,FALSE)</f>
        <v>0</v>
      </c>
      <c r="V3440" s="25" t="str">
        <f>VLOOKUP(A3440,Database!A:M,13,FALSE)</f>
        <v>À venir</v>
      </c>
      <c r="W3440" s="25" t="str">
        <f>VLOOKUP($A3440,Database!$A:$Y,20,FALSE)</f>
        <v/>
      </c>
      <c r="X3440" s="25" t="str">
        <f>VLOOKUP($A3440,Database!$A:$Y,21,FALSE)</f>
        <v/>
      </c>
      <c r="Y3440" s="25" t="str">
        <f ca="1">IF(C3440&lt;NOW(),IF(AND(P3440&gt;Q3440,W3440&gt;X3440),S3440,IF(AND(P3440=Q3440,W3440=X3440),T3440,IF(AND(P3440&lt;Q3440,W3440&lt;X3440),U3440,0))),"")</f>
        <v/>
      </c>
      <c r="Z3440" s="25">
        <f>IF(AND(P3440=W3440,Q3440=X3440),1,0)</f>
        <v>1</v>
      </c>
      <c r="AA3440" s="25" t="str">
        <f>IF(Z3440=0,"",IF(ISBLANK(VLOOKUP(A3440,Database!A:AA,22,FALSE)),"",VLOOKUP(A3440,Database!A:AA,22,FALSE)))</f>
        <v>Exact</v>
      </c>
      <c r="AB3440" s="25">
        <f ca="1">IFERROR(IF(AND(Y3440&lt;&gt;"",OR(V3440="Terminé",V3440="En cours")),VLOOKUP(AA3440,Setup_ScoreExactBonus!A:D,4,FALSE),0),0)</f>
        <v>0</v>
      </c>
      <c r="AC3440" s="31" t="str">
        <f t="shared" ca="1" si="15"/>
        <v/>
      </c>
      <c r="AD3440" s="31">
        <f ca="1">SUMIFS(AC$2:AC3440,D$2:D3440,D3440)*IF(R3440=0,1,2)</f>
        <v>0</v>
      </c>
    </row>
    <row r="3441" spans="1:30" x14ac:dyDescent="0.35">
      <c r="A3441" s="31">
        <f>IF(ISBLANK(B3441),"",COUNTIF(B$2:B3441,B3441))-1</f>
        <v>88</v>
      </c>
      <c r="B3441" s="31">
        <v>8</v>
      </c>
      <c r="C3441" s="10">
        <f>VLOOKUP($A3441,Database!$A:$Y,7,FALSE)</f>
        <v>46207.145833333336</v>
      </c>
      <c r="D3441" s="31" t="str">
        <f>VLOOKUP(Pronostics!$B3441,Setup_MPP!$A:$G,3,FALSE)</f>
        <v>Louuiiis</v>
      </c>
      <c r="E3441" s="31" t="str">
        <f>VLOOKUP(Pronostics!$B3441,Setup_MPP!$A:$G,2,FALSE)</f>
        <v>Louis HARLE</v>
      </c>
      <c r="F3441" s="31" t="str">
        <f>VLOOKUP($B3441,Setup_MPP!$A:$E,4,FALSE)</f>
        <v>#EEF7B1</v>
      </c>
      <c r="G3441" s="31" t="str">
        <f>VLOOKUP($B3441,Setup_MPP!$A:$E,5,FALSE)</f>
        <v>#C1CB7D</v>
      </c>
      <c r="H3441" s="31" t="str">
        <f>IFERROR(IF(AND(A3441&gt;=1,A3441&lt;=104),VLOOKUP($A3441,Location!$A:$J,6,FALSE),IF(A3441=0,"Avant l'ouverture",IF(OR(A3441=105,A3441=106),"Bonus"))),"")</f>
        <v>1/16 Finale</v>
      </c>
      <c r="I3441" s="31" t="str">
        <f>IF(LEFT(H3441,4)="Tour",VLOOKUP(A3441,Database!$A:$C,3,FALSE),"")</f>
        <v/>
      </c>
      <c r="J3441" s="31" t="str">
        <f>VLOOKUP($A3441,Location!$A:$J,7,FALSE)</f>
        <v>TBD</v>
      </c>
      <c r="K3441" s="31" t="str">
        <f>IFERROR(VLOOKUP(J3441,Setup_Team!$B:$C,2,FALSE), "TDB")</f>
        <v>TDB</v>
      </c>
      <c r="L3441" s="31" t="str">
        <f>VLOOKUP($A3441,Location!$A:$J,8,FALSE)</f>
        <v>TBD</v>
      </c>
      <c r="M3441" s="31" t="str">
        <f>IFERROR(VLOOKUP(L3441,Setup_Team!$B:$C,2,FALSE), "TDB")</f>
        <v>TDB</v>
      </c>
      <c r="N3441" s="31" t="str">
        <f>VLOOKUP($A3441,Location!$A:$J,9,FALSE)</f>
        <v>Kansas City, Missouri</v>
      </c>
      <c r="O3441" s="31" t="str">
        <f>VLOOKUP($A3441,Location!$A:$J,10,FALSE)</f>
        <v>Arrowhead Stadium</v>
      </c>
      <c r="R3441" s="31">
        <v>0</v>
      </c>
      <c r="S3441" s="25">
        <f>VLOOKUP($A3441,Database!$A:$Y,10,FALSE)</f>
        <v>0</v>
      </c>
      <c r="T3441" s="25">
        <f>VLOOKUP($A3441,Database!$A:$Y,11,FALSE)</f>
        <v>0</v>
      </c>
      <c r="U3441" s="25">
        <f>VLOOKUP($A3441,Database!$A:$Y,12,FALSE)</f>
        <v>0</v>
      </c>
      <c r="V3441" s="25" t="str">
        <f>VLOOKUP(A3441,Database!A:M,13,FALSE)</f>
        <v>À venir</v>
      </c>
      <c r="W3441" s="25" t="str">
        <f>VLOOKUP($A3441,Database!$A:$Y,20,FALSE)</f>
        <v/>
      </c>
      <c r="X3441" s="25" t="str">
        <f>VLOOKUP($A3441,Database!$A:$Y,21,FALSE)</f>
        <v/>
      </c>
      <c r="Y3441" s="25" t="str">
        <f ca="1">IF(C3441&lt;NOW(),IF(AND(P3441&gt;Q3441,W3441&gt;X3441),S3441,IF(AND(P3441=Q3441,W3441=X3441),T3441,IF(AND(P3441&lt;Q3441,W3441&lt;X3441),U3441,0))),"")</f>
        <v/>
      </c>
      <c r="Z3441" s="25">
        <f>IF(AND(P3441=W3441,Q3441=X3441),1,0)</f>
        <v>1</v>
      </c>
      <c r="AA3441" s="25" t="str">
        <f>IF(Z3441=0,"",IF(ISBLANK(VLOOKUP(A3441,Database!A:AA,22,FALSE)),"",VLOOKUP(A3441,Database!A:AA,22,FALSE)))</f>
        <v>Exact</v>
      </c>
      <c r="AB3441" s="25">
        <f ca="1">IFERROR(IF(AND(Y3441&lt;&gt;"",OR(V3441="Terminé",V3441="En cours")),VLOOKUP(AA3441,Setup_ScoreExactBonus!A:D,4,FALSE),0),0)</f>
        <v>0</v>
      </c>
      <c r="AC3441" s="31" t="str">
        <f t="shared" ca="1" si="15"/>
        <v/>
      </c>
      <c r="AD3441" s="31">
        <f ca="1">SUMIFS(AC$2:AC3441,D$2:D3441,D3441)*IF(R3441=0,1,2)</f>
        <v>0</v>
      </c>
    </row>
    <row r="3442" spans="1:30" x14ac:dyDescent="0.35">
      <c r="A3442" s="31">
        <f>IF(ISBLANK(B3442),"",COUNTIF(B$2:B3442,B3442))-1</f>
        <v>88</v>
      </c>
      <c r="B3442" s="31">
        <v>9</v>
      </c>
      <c r="C3442" s="10">
        <f>VLOOKUP($A3442,Database!$A:$Y,7,FALSE)</f>
        <v>46207.145833333336</v>
      </c>
      <c r="D3442" s="31" t="str">
        <f>VLOOKUP(Pronostics!$B3442,Setup_MPP!$A:$G,3,FALSE)</f>
        <v>Aurelien_dqp</v>
      </c>
      <c r="E3442" s="31" t="str">
        <f>VLOOKUP(Pronostics!$B3442,Setup_MPP!$A:$G,2,FALSE)</f>
        <v>Aurélien DE POULPIQUET</v>
      </c>
      <c r="F3442" s="31" t="str">
        <f>VLOOKUP($B3442,Setup_MPP!$A:$E,4,FALSE)</f>
        <v>#F4EA9D</v>
      </c>
      <c r="G3442" s="31" t="str">
        <f>VLOOKUP($B3442,Setup_MPP!$A:$E,5,FALSE)</f>
        <v>#D2C458</v>
      </c>
      <c r="H3442" s="31" t="str">
        <f>IFERROR(IF(AND(A3442&gt;=1,A3442&lt;=104),VLOOKUP($A3442,Location!$A:$J,6,FALSE),IF(A3442=0,"Avant l'ouverture",IF(OR(A3442=105,A3442=106),"Bonus"))),"")</f>
        <v>1/16 Finale</v>
      </c>
      <c r="I3442" s="31" t="str">
        <f>IF(LEFT(H3442,4)="Tour",VLOOKUP(A3442,Database!$A:$C,3,FALSE),"")</f>
        <v/>
      </c>
      <c r="J3442" s="31" t="str">
        <f>VLOOKUP($A3442,Location!$A:$J,7,FALSE)</f>
        <v>TBD</v>
      </c>
      <c r="K3442" s="31" t="str">
        <f>IFERROR(VLOOKUP(J3442,Setup_Team!$B:$C,2,FALSE), "TDB")</f>
        <v>TDB</v>
      </c>
      <c r="L3442" s="31" t="str">
        <f>VLOOKUP($A3442,Location!$A:$J,8,FALSE)</f>
        <v>TBD</v>
      </c>
      <c r="M3442" s="31" t="str">
        <f>IFERROR(VLOOKUP(L3442,Setup_Team!$B:$C,2,FALSE), "TDB")</f>
        <v>TDB</v>
      </c>
      <c r="N3442" s="31" t="str">
        <f>VLOOKUP($A3442,Location!$A:$J,9,FALSE)</f>
        <v>Kansas City, Missouri</v>
      </c>
      <c r="O3442" s="31" t="str">
        <f>VLOOKUP($A3442,Location!$A:$J,10,FALSE)</f>
        <v>Arrowhead Stadium</v>
      </c>
      <c r="R3442" s="31">
        <v>0</v>
      </c>
      <c r="S3442" s="25">
        <f>VLOOKUP($A3442,Database!$A:$Y,10,FALSE)</f>
        <v>0</v>
      </c>
      <c r="T3442" s="25">
        <f>VLOOKUP($A3442,Database!$A:$Y,11,FALSE)</f>
        <v>0</v>
      </c>
      <c r="U3442" s="25">
        <f>VLOOKUP($A3442,Database!$A:$Y,12,FALSE)</f>
        <v>0</v>
      </c>
      <c r="V3442" s="25" t="str">
        <f>VLOOKUP(A3442,Database!A:M,13,FALSE)</f>
        <v>À venir</v>
      </c>
      <c r="W3442" s="25" t="str">
        <f>VLOOKUP($A3442,Database!$A:$Y,20,FALSE)</f>
        <v/>
      </c>
      <c r="X3442" s="25" t="str">
        <f>VLOOKUP($A3442,Database!$A:$Y,21,FALSE)</f>
        <v/>
      </c>
      <c r="Y3442" s="25" t="str">
        <f ca="1">IF(C3442&lt;NOW(),IF(AND(P3442&gt;Q3442,W3442&gt;X3442),S3442,IF(AND(P3442=Q3442,W3442=X3442),T3442,IF(AND(P3442&lt;Q3442,W3442&lt;X3442),U3442,0))),"")</f>
        <v/>
      </c>
      <c r="Z3442" s="25">
        <f>IF(AND(P3442=W3442,Q3442=X3442),1,0)</f>
        <v>1</v>
      </c>
      <c r="AA3442" s="25" t="str">
        <f>IF(Z3442=0,"",IF(ISBLANK(VLOOKUP(A3442,Database!A:AA,22,FALSE)),"",VLOOKUP(A3442,Database!A:AA,22,FALSE)))</f>
        <v>Exact</v>
      </c>
      <c r="AB3442" s="25">
        <f ca="1">IFERROR(IF(AND(Y3442&lt;&gt;"",OR(V3442="Terminé",V3442="En cours")),VLOOKUP(AA3442,Setup_ScoreExactBonus!A:D,4,FALSE),0),0)</f>
        <v>0</v>
      </c>
      <c r="AC3442" s="31" t="str">
        <f t="shared" ca="1" si="15"/>
        <v/>
      </c>
      <c r="AD3442" s="31">
        <f ca="1">SUMIFS(AC$2:AC3442,D$2:D3442,D3442)*IF(R3442=0,1,2)</f>
        <v>0</v>
      </c>
    </row>
    <row r="3443" spans="1:30" x14ac:dyDescent="0.35">
      <c r="A3443" s="31">
        <f>IF(ISBLANK(B3443),"",COUNTIF(B$2:B3443,B3443))-1</f>
        <v>88</v>
      </c>
      <c r="B3443" s="31">
        <v>10</v>
      </c>
      <c r="C3443" s="10">
        <f>VLOOKUP($A3443,Database!$A:$Y,7,FALSE)</f>
        <v>46207.145833333336</v>
      </c>
      <c r="D3443" s="31" t="str">
        <f>VLOOKUP(Pronostics!$B3443,Setup_MPP!$A:$G,3,FALSE)</f>
        <v>RandomPaul</v>
      </c>
      <c r="E3443" s="31" t="str">
        <f>VLOOKUP(Pronostics!$B3443,Setup_MPP!$A:$G,2,FALSE)</f>
        <v>Paul MONTESINOS</v>
      </c>
      <c r="F3443" s="31" t="str">
        <f>VLOOKUP($B3443,Setup_MPP!$A:$E,4,FALSE)</f>
        <v>#C4B0FF</v>
      </c>
      <c r="G3443" s="31" t="str">
        <f>VLOOKUP($B3443,Setup_MPP!$A:$E,5,FALSE)</f>
        <v>#7F66C8</v>
      </c>
      <c r="H3443" s="31" t="str">
        <f>IFERROR(IF(AND(A3443&gt;=1,A3443&lt;=104),VLOOKUP($A3443,Location!$A:$J,6,FALSE),IF(A3443=0,"Avant l'ouverture",IF(OR(A3443=105,A3443=106),"Bonus"))),"")</f>
        <v>1/16 Finale</v>
      </c>
      <c r="I3443" s="31" t="str">
        <f>IF(LEFT(H3443,4)="Tour",VLOOKUP(A3443,Database!$A:$C,3,FALSE),"")</f>
        <v/>
      </c>
      <c r="J3443" s="31" t="str">
        <f>VLOOKUP($A3443,Location!$A:$J,7,FALSE)</f>
        <v>TBD</v>
      </c>
      <c r="K3443" s="31" t="str">
        <f>IFERROR(VLOOKUP(J3443,Setup_Team!$B:$C,2,FALSE), "TDB")</f>
        <v>TDB</v>
      </c>
      <c r="L3443" s="31" t="str">
        <f>VLOOKUP($A3443,Location!$A:$J,8,FALSE)</f>
        <v>TBD</v>
      </c>
      <c r="M3443" s="31" t="str">
        <f>IFERROR(VLOOKUP(L3443,Setup_Team!$B:$C,2,FALSE), "TDB")</f>
        <v>TDB</v>
      </c>
      <c r="N3443" s="31" t="str">
        <f>VLOOKUP($A3443,Location!$A:$J,9,FALSE)</f>
        <v>Kansas City, Missouri</v>
      </c>
      <c r="O3443" s="31" t="str">
        <f>VLOOKUP($A3443,Location!$A:$J,10,FALSE)</f>
        <v>Arrowhead Stadium</v>
      </c>
      <c r="R3443" s="31">
        <v>0</v>
      </c>
      <c r="S3443" s="25">
        <f>VLOOKUP($A3443,Database!$A:$Y,10,FALSE)</f>
        <v>0</v>
      </c>
      <c r="T3443" s="25">
        <f>VLOOKUP($A3443,Database!$A:$Y,11,FALSE)</f>
        <v>0</v>
      </c>
      <c r="U3443" s="25">
        <f>VLOOKUP($A3443,Database!$A:$Y,12,FALSE)</f>
        <v>0</v>
      </c>
      <c r="V3443" s="25" t="str">
        <f>VLOOKUP(A3443,Database!A:M,13,FALSE)</f>
        <v>À venir</v>
      </c>
      <c r="W3443" s="25" t="str">
        <f>VLOOKUP($A3443,Database!$A:$Y,20,FALSE)</f>
        <v/>
      </c>
      <c r="X3443" s="25" t="str">
        <f>VLOOKUP($A3443,Database!$A:$Y,21,FALSE)</f>
        <v/>
      </c>
      <c r="Y3443" s="25" t="str">
        <f ca="1">IF(C3443&lt;NOW(),IF(AND(P3443&gt;Q3443,W3443&gt;X3443),S3443,IF(AND(P3443=Q3443,W3443=X3443),T3443,IF(AND(P3443&lt;Q3443,W3443&lt;X3443),U3443,0))),"")</f>
        <v/>
      </c>
      <c r="Z3443" s="25">
        <f>IF(AND(P3443=W3443,Q3443=X3443),1,0)</f>
        <v>1</v>
      </c>
      <c r="AA3443" s="25" t="str">
        <f>IF(Z3443=0,"",IF(ISBLANK(VLOOKUP(A3443,Database!A:AA,22,FALSE)),"",VLOOKUP(A3443,Database!A:AA,22,FALSE)))</f>
        <v>Exact</v>
      </c>
      <c r="AB3443" s="25">
        <f ca="1">IFERROR(IF(AND(Y3443&lt;&gt;"",OR(V3443="Terminé",V3443="En cours")),VLOOKUP(AA3443,Setup_ScoreExactBonus!A:D,4,FALSE),0),0)</f>
        <v>0</v>
      </c>
      <c r="AC3443" s="31" t="str">
        <f t="shared" ca="1" si="15"/>
        <v/>
      </c>
      <c r="AD3443" s="31">
        <f ca="1">SUMIFS(AC$2:AC3443,D$2:D3443,D3443)*IF(R3443=0,1,2)</f>
        <v>0</v>
      </c>
    </row>
    <row r="3444" spans="1:30" x14ac:dyDescent="0.35">
      <c r="A3444" s="31">
        <f>IF(ISBLANK(B3444),"",COUNTIF(B$2:B3444,B3444))-1</f>
        <v>88</v>
      </c>
      <c r="B3444" s="31">
        <v>11</v>
      </c>
      <c r="C3444" s="10">
        <f>VLOOKUP($A3444,Database!$A:$Y,7,FALSE)</f>
        <v>46207.145833333336</v>
      </c>
      <c r="D3444" s="31" t="str">
        <f>VLOOKUP(Pronostics!$B3444,Setup_MPP!$A:$G,3,FALSE)</f>
        <v>Kinsley#8SA6T</v>
      </c>
      <c r="E3444" s="31" t="str">
        <f>VLOOKUP(Pronostics!$B3444,Setup_MPP!$A:$G,2,FALSE)</f>
        <v>Kinsley ROQUE</v>
      </c>
      <c r="F3444" s="31" t="str">
        <f>VLOOKUP($B3444,Setup_MPP!$A:$E,4,FALSE)</f>
        <v>#CBEBBA</v>
      </c>
      <c r="G3444" s="31" t="str">
        <f>VLOOKUP($B3444,Setup_MPP!$A:$E,5,FALSE)</f>
        <v>#70BC6E</v>
      </c>
      <c r="H3444" s="31" t="str">
        <f>IFERROR(IF(AND(A3444&gt;=1,A3444&lt;=104),VLOOKUP($A3444,Location!$A:$J,6,FALSE),IF(A3444=0,"Avant l'ouverture",IF(OR(A3444=105,A3444=106),"Bonus"))),"")</f>
        <v>1/16 Finale</v>
      </c>
      <c r="I3444" s="31" t="str">
        <f>IF(LEFT(H3444,4)="Tour",VLOOKUP(A3444,Database!$A:$C,3,FALSE),"")</f>
        <v/>
      </c>
      <c r="J3444" s="31" t="str">
        <f>VLOOKUP($A3444,Location!$A:$J,7,FALSE)</f>
        <v>TBD</v>
      </c>
      <c r="K3444" s="31" t="str">
        <f>IFERROR(VLOOKUP(J3444,Setup_Team!$B:$C,2,FALSE), "TDB")</f>
        <v>TDB</v>
      </c>
      <c r="L3444" s="31" t="str">
        <f>VLOOKUP($A3444,Location!$A:$J,8,FALSE)</f>
        <v>TBD</v>
      </c>
      <c r="M3444" s="31" t="str">
        <f>IFERROR(VLOOKUP(L3444,Setup_Team!$B:$C,2,FALSE), "TDB")</f>
        <v>TDB</v>
      </c>
      <c r="N3444" s="31" t="str">
        <f>VLOOKUP($A3444,Location!$A:$J,9,FALSE)</f>
        <v>Kansas City, Missouri</v>
      </c>
      <c r="O3444" s="31" t="str">
        <f>VLOOKUP($A3444,Location!$A:$J,10,FALSE)</f>
        <v>Arrowhead Stadium</v>
      </c>
      <c r="R3444" s="31">
        <v>0</v>
      </c>
      <c r="S3444" s="25">
        <f>VLOOKUP($A3444,Database!$A:$Y,10,FALSE)</f>
        <v>0</v>
      </c>
      <c r="T3444" s="25">
        <f>VLOOKUP($A3444,Database!$A:$Y,11,FALSE)</f>
        <v>0</v>
      </c>
      <c r="U3444" s="25">
        <f>VLOOKUP($A3444,Database!$A:$Y,12,FALSE)</f>
        <v>0</v>
      </c>
      <c r="V3444" s="25" t="str">
        <f>VLOOKUP(A3444,Database!A:M,13,FALSE)</f>
        <v>À venir</v>
      </c>
      <c r="W3444" s="25" t="str">
        <f>VLOOKUP($A3444,Database!$A:$Y,20,FALSE)</f>
        <v/>
      </c>
      <c r="X3444" s="25" t="str">
        <f>VLOOKUP($A3444,Database!$A:$Y,21,FALSE)</f>
        <v/>
      </c>
      <c r="Y3444" s="25" t="str">
        <f ca="1">IF(C3444&lt;NOW(),IF(AND(P3444&gt;Q3444,W3444&gt;X3444),S3444,IF(AND(P3444=Q3444,W3444=X3444),T3444,IF(AND(P3444&lt;Q3444,W3444&lt;X3444),U3444,0))),"")</f>
        <v/>
      </c>
      <c r="Z3444" s="25">
        <f>IF(AND(P3444=W3444,Q3444=X3444),1,0)</f>
        <v>1</v>
      </c>
      <c r="AA3444" s="25" t="str">
        <f>IF(Z3444=0,"",IF(ISBLANK(VLOOKUP(A3444,Database!A:AA,22,FALSE)),"",VLOOKUP(A3444,Database!A:AA,22,FALSE)))</f>
        <v>Exact</v>
      </c>
      <c r="AB3444" s="25">
        <f ca="1">IFERROR(IF(AND(Y3444&lt;&gt;"",OR(V3444="Terminé",V3444="En cours")),VLOOKUP(AA3444,Setup_ScoreExactBonus!A:D,4,FALSE),0),0)</f>
        <v>0</v>
      </c>
      <c r="AC3444" s="31" t="str">
        <f t="shared" ca="1" si="15"/>
        <v/>
      </c>
      <c r="AD3444" s="31">
        <f ca="1">SUMIFS(AC$2:AC3444,D$2:D3444,D3444)*IF(R3444=0,1,2)</f>
        <v>0</v>
      </c>
    </row>
    <row r="3445" spans="1:30" x14ac:dyDescent="0.35">
      <c r="A3445" s="31">
        <f>IF(ISBLANK(B3445),"",COUNTIF(B$2:B3445,B3445))-1</f>
        <v>88</v>
      </c>
      <c r="B3445" s="31">
        <v>12</v>
      </c>
      <c r="C3445" s="10">
        <f>VLOOKUP($A3445,Database!$A:$Y,7,FALSE)</f>
        <v>46207.145833333336</v>
      </c>
      <c r="D3445" s="31" t="str">
        <f>VLOOKUP(Pronostics!$B3445,Setup_MPP!$A:$G,3,FALSE)</f>
        <v>Jaouad1</v>
      </c>
      <c r="E3445" s="31" t="str">
        <f>VLOOKUP(Pronostics!$B3445,Setup_MPP!$A:$G,2,FALSE)</f>
        <v>Jaouad SETTI</v>
      </c>
      <c r="F3445" s="31" t="str">
        <f>VLOOKUP($B3445,Setup_MPP!$A:$E,4,FALSE)</f>
        <v>#C2D4FF</v>
      </c>
      <c r="G3445" s="31" t="str">
        <f>VLOOKUP($B3445,Setup_MPP!$A:$E,5,FALSE)</f>
        <v>#6586D5</v>
      </c>
      <c r="H3445" s="31" t="str">
        <f>IFERROR(IF(AND(A3445&gt;=1,A3445&lt;=104),VLOOKUP($A3445,Location!$A:$J,6,FALSE),IF(A3445=0,"Avant l'ouverture",IF(OR(A3445=105,A3445=106),"Bonus"))),"")</f>
        <v>1/16 Finale</v>
      </c>
      <c r="I3445" s="31" t="str">
        <f>IF(LEFT(H3445,4)="Tour",VLOOKUP(A3445,Database!$A:$C,3,FALSE),"")</f>
        <v/>
      </c>
      <c r="J3445" s="31" t="str">
        <f>VLOOKUP($A3445,Location!$A:$J,7,FALSE)</f>
        <v>TBD</v>
      </c>
      <c r="K3445" s="31" t="str">
        <f>IFERROR(VLOOKUP(J3445,Setup_Team!$B:$C,2,FALSE), "TDB")</f>
        <v>TDB</v>
      </c>
      <c r="L3445" s="31" t="str">
        <f>VLOOKUP($A3445,Location!$A:$J,8,FALSE)</f>
        <v>TBD</v>
      </c>
      <c r="M3445" s="31" t="str">
        <f>IFERROR(VLOOKUP(L3445,Setup_Team!$B:$C,2,FALSE), "TDB")</f>
        <v>TDB</v>
      </c>
      <c r="N3445" s="31" t="str">
        <f>VLOOKUP($A3445,Location!$A:$J,9,FALSE)</f>
        <v>Kansas City, Missouri</v>
      </c>
      <c r="O3445" s="31" t="str">
        <f>VLOOKUP($A3445,Location!$A:$J,10,FALSE)</f>
        <v>Arrowhead Stadium</v>
      </c>
      <c r="R3445" s="31">
        <v>0</v>
      </c>
      <c r="S3445" s="25">
        <f>VLOOKUP($A3445,Database!$A:$Y,10,FALSE)</f>
        <v>0</v>
      </c>
      <c r="T3445" s="25">
        <f>VLOOKUP($A3445,Database!$A:$Y,11,FALSE)</f>
        <v>0</v>
      </c>
      <c r="U3445" s="25">
        <f>VLOOKUP($A3445,Database!$A:$Y,12,FALSE)</f>
        <v>0</v>
      </c>
      <c r="V3445" s="25" t="str">
        <f>VLOOKUP(A3445,Database!A:M,13,FALSE)</f>
        <v>À venir</v>
      </c>
      <c r="W3445" s="25" t="str">
        <f>VLOOKUP($A3445,Database!$A:$Y,20,FALSE)</f>
        <v/>
      </c>
      <c r="X3445" s="25" t="str">
        <f>VLOOKUP($A3445,Database!$A:$Y,21,FALSE)</f>
        <v/>
      </c>
      <c r="Y3445" s="25" t="str">
        <f ca="1">IF(C3445&lt;NOW(),IF(AND(P3445&gt;Q3445,W3445&gt;X3445),S3445,IF(AND(P3445=Q3445,W3445=X3445),T3445,IF(AND(P3445&lt;Q3445,W3445&lt;X3445),U3445,0))),"")</f>
        <v/>
      </c>
      <c r="Z3445" s="25">
        <f>IF(AND(P3445=W3445,Q3445=X3445),1,0)</f>
        <v>1</v>
      </c>
      <c r="AA3445" s="25" t="str">
        <f>IF(Z3445=0,"",IF(ISBLANK(VLOOKUP(A3445,Database!A:AA,22,FALSE)),"",VLOOKUP(A3445,Database!A:AA,22,FALSE)))</f>
        <v>Exact</v>
      </c>
      <c r="AB3445" s="25">
        <f ca="1">IFERROR(IF(AND(Y3445&lt;&gt;"",OR(V3445="Terminé",V3445="En cours")),VLOOKUP(AA3445,Setup_ScoreExactBonus!A:D,4,FALSE),0),0)</f>
        <v>0</v>
      </c>
      <c r="AC3445" s="31" t="str">
        <f t="shared" ca="1" si="15"/>
        <v/>
      </c>
      <c r="AD3445" s="31">
        <f ca="1">SUMIFS(AC$2:AC3445,D$2:D3445,D3445)*IF(R3445=0,1,2)</f>
        <v>0</v>
      </c>
    </row>
    <row r="3446" spans="1:30" x14ac:dyDescent="0.35">
      <c r="A3446" s="31">
        <f>IF(ISBLANK(B3446),"",COUNTIF(B$2:B3446,B3446))-1</f>
        <v>88</v>
      </c>
      <c r="B3446" s="31">
        <v>13</v>
      </c>
      <c r="C3446" s="10">
        <f>VLOOKUP($A3446,Database!$A:$Y,7,FALSE)</f>
        <v>46207.145833333336</v>
      </c>
      <c r="D3446" s="31" t="str">
        <f>VLOOKUP(Pronostics!$B3446,Setup_MPP!$A:$G,3,FALSE)</f>
        <v>Julien_I</v>
      </c>
      <c r="E3446" s="31" t="str">
        <f>VLOOKUP(Pronostics!$B3446,Setup_MPP!$A:$G,2,FALSE)</f>
        <v>Julien INGE</v>
      </c>
      <c r="F3446" s="31" t="str">
        <f>VLOOKUP($B3446,Setup_MPP!$A:$E,4,FALSE)</f>
        <v>#C1E0EF</v>
      </c>
      <c r="G3446" s="31" t="str">
        <f>VLOOKUP($B3446,Setup_MPP!$A:$E,5,FALSE)</f>
        <v>#4F91B2</v>
      </c>
      <c r="H3446" s="31" t="str">
        <f>IFERROR(IF(AND(A3446&gt;=1,A3446&lt;=104),VLOOKUP($A3446,Location!$A:$J,6,FALSE),IF(A3446=0,"Avant l'ouverture",IF(OR(A3446=105,A3446=106),"Bonus"))),"")</f>
        <v>1/16 Finale</v>
      </c>
      <c r="I3446" s="31" t="str">
        <f>IF(LEFT(H3446,4)="Tour",VLOOKUP(A3446,Database!$A:$C,3,FALSE),"")</f>
        <v/>
      </c>
      <c r="J3446" s="31" t="str">
        <f>VLOOKUP($A3446,Location!$A:$J,7,FALSE)</f>
        <v>TBD</v>
      </c>
      <c r="K3446" s="31" t="str">
        <f>IFERROR(VLOOKUP(J3446,Setup_Team!$B:$C,2,FALSE), "TDB")</f>
        <v>TDB</v>
      </c>
      <c r="L3446" s="31" t="str">
        <f>VLOOKUP($A3446,Location!$A:$J,8,FALSE)</f>
        <v>TBD</v>
      </c>
      <c r="M3446" s="31" t="str">
        <f>IFERROR(VLOOKUP(L3446,Setup_Team!$B:$C,2,FALSE), "TDB")</f>
        <v>TDB</v>
      </c>
      <c r="N3446" s="31" t="str">
        <f>VLOOKUP($A3446,Location!$A:$J,9,FALSE)</f>
        <v>Kansas City, Missouri</v>
      </c>
      <c r="O3446" s="31" t="str">
        <f>VLOOKUP($A3446,Location!$A:$J,10,FALSE)</f>
        <v>Arrowhead Stadium</v>
      </c>
      <c r="R3446" s="31">
        <v>0</v>
      </c>
      <c r="S3446" s="25">
        <f>VLOOKUP($A3446,Database!$A:$Y,10,FALSE)</f>
        <v>0</v>
      </c>
      <c r="T3446" s="25">
        <f>VLOOKUP($A3446,Database!$A:$Y,11,FALSE)</f>
        <v>0</v>
      </c>
      <c r="U3446" s="25">
        <f>VLOOKUP($A3446,Database!$A:$Y,12,FALSE)</f>
        <v>0</v>
      </c>
      <c r="V3446" s="25" t="str">
        <f>VLOOKUP(A3446,Database!A:M,13,FALSE)</f>
        <v>À venir</v>
      </c>
      <c r="W3446" s="25" t="str">
        <f>VLOOKUP($A3446,Database!$A:$Y,20,FALSE)</f>
        <v/>
      </c>
      <c r="X3446" s="25" t="str">
        <f>VLOOKUP($A3446,Database!$A:$Y,21,FALSE)</f>
        <v/>
      </c>
      <c r="Y3446" s="25" t="str">
        <f ca="1">IF(C3446&lt;NOW(),IF(AND(P3446&gt;Q3446,W3446&gt;X3446),S3446,IF(AND(P3446=Q3446,W3446=X3446),T3446,IF(AND(P3446&lt;Q3446,W3446&lt;X3446),U3446,0))),"")</f>
        <v/>
      </c>
      <c r="Z3446" s="25">
        <f>IF(AND(P3446=W3446,Q3446=X3446),1,0)</f>
        <v>1</v>
      </c>
      <c r="AA3446" s="25" t="str">
        <f>IF(Z3446=0,"",IF(ISBLANK(VLOOKUP(A3446,Database!A:AA,22,FALSE)),"",VLOOKUP(A3446,Database!A:AA,22,FALSE)))</f>
        <v>Exact</v>
      </c>
      <c r="AB3446" s="25">
        <f ca="1">IFERROR(IF(AND(Y3446&lt;&gt;"",OR(V3446="Terminé",V3446="En cours")),VLOOKUP(AA3446,Setup_ScoreExactBonus!A:D,4,FALSE),0),0)</f>
        <v>0</v>
      </c>
      <c r="AC3446" s="31" t="str">
        <f t="shared" ca="1" si="15"/>
        <v/>
      </c>
      <c r="AD3446" s="31">
        <f ca="1">SUMIFS(AC$2:AC3446,D$2:D3446,D3446)*IF(R3446=0,1,2)</f>
        <v>0</v>
      </c>
    </row>
    <row r="3447" spans="1:30" x14ac:dyDescent="0.35">
      <c r="A3447" s="31">
        <f>IF(ISBLANK(B3447),"",COUNTIF(B$2:B3447,B3447))-1</f>
        <v>88</v>
      </c>
      <c r="B3447" s="31">
        <v>14</v>
      </c>
      <c r="C3447" s="10">
        <f>VLOOKUP($A3447,Database!$A:$Y,7,FALSE)</f>
        <v>46207.145833333336</v>
      </c>
      <c r="D3447" s="31" t="str">
        <f>VLOOKUP(Pronostics!$B3447,Setup_MPP!$A:$G,3,FALSE)</f>
        <v>MarieEYT</v>
      </c>
      <c r="E3447" s="31" t="str">
        <f>VLOOKUP(Pronostics!$B3447,Setup_MPP!$A:$G,2,FALSE)</f>
        <v>Marie EXBRAYAT</v>
      </c>
      <c r="F3447" s="31" t="str">
        <f>VLOOKUP($B3447,Setup_MPP!$A:$E,4,FALSE)</f>
        <v>#FFAFD2</v>
      </c>
      <c r="G3447" s="31" t="str">
        <f>VLOOKUP($B3447,Setup_MPP!$A:$E,5,FALSE)</f>
        <v>#F2589B</v>
      </c>
      <c r="H3447" s="31" t="str">
        <f>IFERROR(IF(AND(A3447&gt;=1,A3447&lt;=104),VLOOKUP($A3447,Location!$A:$J,6,FALSE),IF(A3447=0,"Avant l'ouverture",IF(OR(A3447=105,A3447=106),"Bonus"))),"")</f>
        <v>1/16 Finale</v>
      </c>
      <c r="I3447" s="31" t="str">
        <f>IF(LEFT(H3447,4)="Tour",VLOOKUP(A3447,Database!$A:$C,3,FALSE),"")</f>
        <v/>
      </c>
      <c r="J3447" s="31" t="str">
        <f>VLOOKUP($A3447,Location!$A:$J,7,FALSE)</f>
        <v>TBD</v>
      </c>
      <c r="K3447" s="31" t="str">
        <f>IFERROR(VLOOKUP(J3447,Setup_Team!$B:$C,2,FALSE), "TDB")</f>
        <v>TDB</v>
      </c>
      <c r="L3447" s="31" t="str">
        <f>VLOOKUP($A3447,Location!$A:$J,8,FALSE)</f>
        <v>TBD</v>
      </c>
      <c r="M3447" s="31" t="str">
        <f>IFERROR(VLOOKUP(L3447,Setup_Team!$B:$C,2,FALSE), "TDB")</f>
        <v>TDB</v>
      </c>
      <c r="N3447" s="31" t="str">
        <f>VLOOKUP($A3447,Location!$A:$J,9,FALSE)</f>
        <v>Kansas City, Missouri</v>
      </c>
      <c r="O3447" s="31" t="str">
        <f>VLOOKUP($A3447,Location!$A:$J,10,FALSE)</f>
        <v>Arrowhead Stadium</v>
      </c>
      <c r="R3447" s="31">
        <v>0</v>
      </c>
      <c r="S3447" s="25">
        <f>VLOOKUP($A3447,Database!$A:$Y,10,FALSE)</f>
        <v>0</v>
      </c>
      <c r="T3447" s="25">
        <f>VLOOKUP($A3447,Database!$A:$Y,11,FALSE)</f>
        <v>0</v>
      </c>
      <c r="U3447" s="25">
        <f>VLOOKUP($A3447,Database!$A:$Y,12,FALSE)</f>
        <v>0</v>
      </c>
      <c r="V3447" s="25" t="str">
        <f>VLOOKUP(A3447,Database!A:M,13,FALSE)</f>
        <v>À venir</v>
      </c>
      <c r="W3447" s="25" t="str">
        <f>VLOOKUP($A3447,Database!$A:$Y,20,FALSE)</f>
        <v/>
      </c>
      <c r="X3447" s="25" t="str">
        <f>VLOOKUP($A3447,Database!$A:$Y,21,FALSE)</f>
        <v/>
      </c>
      <c r="Y3447" s="25" t="str">
        <f ca="1">IF(C3447&lt;NOW(),IF(AND(P3447&gt;Q3447,W3447&gt;X3447),S3447,IF(AND(P3447=Q3447,W3447=X3447),T3447,IF(AND(P3447&lt;Q3447,W3447&lt;X3447),U3447,0))),"")</f>
        <v/>
      </c>
      <c r="Z3447" s="25">
        <f>IF(AND(P3447=W3447,Q3447=X3447),1,0)</f>
        <v>1</v>
      </c>
      <c r="AA3447" s="25" t="str">
        <f>IF(Z3447=0,"",IF(ISBLANK(VLOOKUP(A3447,Database!A:AA,22,FALSE)),"",VLOOKUP(A3447,Database!A:AA,22,FALSE)))</f>
        <v>Exact</v>
      </c>
      <c r="AB3447" s="25">
        <f ca="1">IFERROR(IF(AND(Y3447&lt;&gt;"",OR(V3447="Terminé",V3447="En cours")),VLOOKUP(AA3447,Setup_ScoreExactBonus!A:D,4,FALSE),0),0)</f>
        <v>0</v>
      </c>
      <c r="AC3447" s="31" t="str">
        <f t="shared" ca="1" si="15"/>
        <v/>
      </c>
      <c r="AD3447" s="31">
        <f ca="1">SUMIFS(AC$2:AC3447,D$2:D3447,D3447)*IF(R3447=0,1,2)</f>
        <v>0</v>
      </c>
    </row>
    <row r="3448" spans="1:30" x14ac:dyDescent="0.35">
      <c r="A3448" s="31">
        <f>IF(ISBLANK(B3448),"",COUNTIF(B$2:B3448,B3448))-1</f>
        <v>88</v>
      </c>
      <c r="B3448" s="31">
        <v>15</v>
      </c>
      <c r="C3448" s="10">
        <f>VLOOKUP($A3448,Database!$A:$Y,7,FALSE)</f>
        <v>46207.145833333336</v>
      </c>
      <c r="D3448" s="31" t="str">
        <f>VLOOKUP(Pronostics!$B3448,Setup_MPP!$A:$G,3,FALSE)</f>
        <v>Amine#8UL9R</v>
      </c>
      <c r="E3448" s="31" t="str">
        <f>VLOOKUP(Pronostics!$B3448,Setup_MPP!$A:$G,2,FALSE)</f>
        <v>Amine ZARROUKI</v>
      </c>
      <c r="F3448" s="31" t="str">
        <f>VLOOKUP($B3448,Setup_MPP!$A:$E,4,FALSE)</f>
        <v>#FF9898</v>
      </c>
      <c r="G3448" s="31" t="str">
        <f>VLOOKUP($B3448,Setup_MPP!$A:$E,5,FALSE)</f>
        <v>#FF5D5D</v>
      </c>
      <c r="H3448" s="31" t="str">
        <f>IFERROR(IF(AND(A3448&gt;=1,A3448&lt;=104),VLOOKUP($A3448,Location!$A:$J,6,FALSE),IF(A3448=0,"Avant l'ouverture",IF(OR(A3448=105,A3448=106),"Bonus"))),"")</f>
        <v>1/16 Finale</v>
      </c>
      <c r="I3448" s="31" t="str">
        <f>IF(LEFT(H3448,4)="Tour",VLOOKUP(A3448,Database!$A:$C,3,FALSE),"")</f>
        <v/>
      </c>
      <c r="J3448" s="31" t="str">
        <f>VLOOKUP($A3448,Location!$A:$J,7,FALSE)</f>
        <v>TBD</v>
      </c>
      <c r="K3448" s="31" t="str">
        <f>IFERROR(VLOOKUP(J3448,Setup_Team!$B:$C,2,FALSE), "TDB")</f>
        <v>TDB</v>
      </c>
      <c r="L3448" s="31" t="str">
        <f>VLOOKUP($A3448,Location!$A:$J,8,FALSE)</f>
        <v>TBD</v>
      </c>
      <c r="M3448" s="31" t="str">
        <f>IFERROR(VLOOKUP(L3448,Setup_Team!$B:$C,2,FALSE), "TDB")</f>
        <v>TDB</v>
      </c>
      <c r="N3448" s="31" t="str">
        <f>VLOOKUP($A3448,Location!$A:$J,9,FALSE)</f>
        <v>Kansas City, Missouri</v>
      </c>
      <c r="O3448" s="31" t="str">
        <f>VLOOKUP($A3448,Location!$A:$J,10,FALSE)</f>
        <v>Arrowhead Stadium</v>
      </c>
      <c r="R3448" s="31">
        <v>0</v>
      </c>
      <c r="S3448" s="25">
        <f>VLOOKUP($A3448,Database!$A:$Y,10,FALSE)</f>
        <v>0</v>
      </c>
      <c r="T3448" s="25">
        <f>VLOOKUP($A3448,Database!$A:$Y,11,FALSE)</f>
        <v>0</v>
      </c>
      <c r="U3448" s="25">
        <f>VLOOKUP($A3448,Database!$A:$Y,12,FALSE)</f>
        <v>0</v>
      </c>
      <c r="V3448" s="25" t="str">
        <f>VLOOKUP(A3448,Database!A:M,13,FALSE)</f>
        <v>À venir</v>
      </c>
      <c r="W3448" s="25" t="str">
        <f>VLOOKUP($A3448,Database!$A:$Y,20,FALSE)</f>
        <v/>
      </c>
      <c r="X3448" s="25" t="str">
        <f>VLOOKUP($A3448,Database!$A:$Y,21,FALSE)</f>
        <v/>
      </c>
      <c r="Y3448" s="25" t="str">
        <f ca="1">IF(C3448&lt;NOW(),IF(AND(P3448&gt;Q3448,W3448&gt;X3448),S3448,IF(AND(P3448=Q3448,W3448=X3448),T3448,IF(AND(P3448&lt;Q3448,W3448&lt;X3448),U3448,0))),"")</f>
        <v/>
      </c>
      <c r="Z3448" s="25">
        <f>IF(AND(P3448=W3448,Q3448=X3448),1,0)</f>
        <v>1</v>
      </c>
      <c r="AA3448" s="25" t="str">
        <f>IF(Z3448=0,"",IF(ISBLANK(VLOOKUP(A3448,Database!A:AA,22,FALSE)),"",VLOOKUP(A3448,Database!A:AA,22,FALSE)))</f>
        <v>Exact</v>
      </c>
      <c r="AB3448" s="25">
        <f ca="1">IFERROR(IF(AND(Y3448&lt;&gt;"",OR(V3448="Terminé",V3448="En cours")),VLOOKUP(AA3448,Setup_ScoreExactBonus!A:D,4,FALSE),0),0)</f>
        <v>0</v>
      </c>
      <c r="AC3448" s="31" t="str">
        <f t="shared" ca="1" si="15"/>
        <v/>
      </c>
      <c r="AD3448" s="31">
        <f ca="1">SUMIFS(AC$2:AC3448,D$2:D3448,D3448)*IF(R3448=0,1,2)</f>
        <v>0</v>
      </c>
    </row>
    <row r="3449" spans="1:30" x14ac:dyDescent="0.35">
      <c r="A3449" s="31">
        <f>IF(ISBLANK(B3449),"",COUNTIF(B$2:B3449,B3449))-1</f>
        <v>88</v>
      </c>
      <c r="B3449" s="31">
        <v>16</v>
      </c>
      <c r="C3449" s="10">
        <f>VLOOKUP($A3449,Database!$A:$Y,7,FALSE)</f>
        <v>46207.145833333336</v>
      </c>
      <c r="D3449" s="31" t="str">
        <f>VLOOKUP(Pronostics!$B3449,Setup_MPP!$A:$G,3,FALSE)</f>
        <v>Laura#8V93E</v>
      </c>
      <c r="E3449" s="31" t="str">
        <f>VLOOKUP(Pronostics!$B3449,Setup_MPP!$A:$G,2,FALSE)</f>
        <v>Laura GIULIANO</v>
      </c>
      <c r="F3449" s="31" t="str">
        <f>VLOOKUP($B3449,Setup_MPP!$A:$E,4,FALSE)</f>
        <v>#86A4FE</v>
      </c>
      <c r="G3449" s="31" t="str">
        <f>VLOOKUP($B3449,Setup_MPP!$A:$E,5,FALSE)</f>
        <v>#3769FF</v>
      </c>
      <c r="H3449" s="31" t="str">
        <f>IFERROR(IF(AND(A3449&gt;=1,A3449&lt;=104),VLOOKUP($A3449,Location!$A:$J,6,FALSE),IF(A3449=0,"Avant l'ouverture",IF(OR(A3449=105,A3449=106),"Bonus"))),"")</f>
        <v>1/16 Finale</v>
      </c>
      <c r="I3449" s="31" t="str">
        <f>IF(LEFT(H3449,4)="Tour",VLOOKUP(A3449,Database!$A:$C,3,FALSE),"")</f>
        <v/>
      </c>
      <c r="J3449" s="31" t="str">
        <f>VLOOKUP($A3449,Location!$A:$J,7,FALSE)</f>
        <v>TBD</v>
      </c>
      <c r="K3449" s="31" t="str">
        <f>IFERROR(VLOOKUP(J3449,Setup_Team!$B:$C,2,FALSE), "TDB")</f>
        <v>TDB</v>
      </c>
      <c r="L3449" s="31" t="str">
        <f>VLOOKUP($A3449,Location!$A:$J,8,FALSE)</f>
        <v>TBD</v>
      </c>
      <c r="M3449" s="31" t="str">
        <f>IFERROR(VLOOKUP(L3449,Setup_Team!$B:$C,2,FALSE), "TDB")</f>
        <v>TDB</v>
      </c>
      <c r="N3449" s="31" t="str">
        <f>VLOOKUP($A3449,Location!$A:$J,9,FALSE)</f>
        <v>Kansas City, Missouri</v>
      </c>
      <c r="O3449" s="31" t="str">
        <f>VLOOKUP($A3449,Location!$A:$J,10,FALSE)</f>
        <v>Arrowhead Stadium</v>
      </c>
      <c r="R3449" s="31">
        <v>0</v>
      </c>
      <c r="S3449" s="25">
        <f>VLOOKUP($A3449,Database!$A:$Y,10,FALSE)</f>
        <v>0</v>
      </c>
      <c r="T3449" s="25">
        <f>VLOOKUP($A3449,Database!$A:$Y,11,FALSE)</f>
        <v>0</v>
      </c>
      <c r="U3449" s="25">
        <f>VLOOKUP($A3449,Database!$A:$Y,12,FALSE)</f>
        <v>0</v>
      </c>
      <c r="V3449" s="25" t="str">
        <f>VLOOKUP(A3449,Database!A:M,13,FALSE)</f>
        <v>À venir</v>
      </c>
      <c r="W3449" s="25" t="str">
        <f>VLOOKUP($A3449,Database!$A:$Y,20,FALSE)</f>
        <v/>
      </c>
      <c r="X3449" s="25" t="str">
        <f>VLOOKUP($A3449,Database!$A:$Y,21,FALSE)</f>
        <v/>
      </c>
      <c r="Y3449" s="25" t="str">
        <f ca="1">IF(C3449&lt;NOW(),IF(AND(P3449&gt;Q3449,W3449&gt;X3449),S3449,IF(AND(P3449=Q3449,W3449=X3449),T3449,IF(AND(P3449&lt;Q3449,W3449&lt;X3449),U3449,0))),"")</f>
        <v/>
      </c>
      <c r="Z3449" s="25">
        <f>IF(AND(P3449=W3449,Q3449=X3449),1,0)</f>
        <v>1</v>
      </c>
      <c r="AA3449" s="25" t="str">
        <f>IF(Z3449=0,"",IF(ISBLANK(VLOOKUP(A3449,Database!A:AA,22,FALSE)),"",VLOOKUP(A3449,Database!A:AA,22,FALSE)))</f>
        <v>Exact</v>
      </c>
      <c r="AB3449" s="25">
        <f ca="1">IFERROR(IF(AND(Y3449&lt;&gt;"",OR(V3449="Terminé",V3449="En cours")),VLOOKUP(AA3449,Setup_ScoreExactBonus!A:D,4,FALSE),0),0)</f>
        <v>0</v>
      </c>
      <c r="AC3449" s="31" t="str">
        <f t="shared" ca="1" si="15"/>
        <v/>
      </c>
      <c r="AD3449" s="31">
        <f ca="1">SUMIFS(AC$2:AC3449,D$2:D3449,D3449)*IF(R3449=0,1,2)</f>
        <v>0</v>
      </c>
    </row>
    <row r="3450" spans="1:30" x14ac:dyDescent="0.35">
      <c r="A3450" s="31">
        <f>IF(ISBLANK(B3450),"",COUNTIF(B$2:B3450,B3450))-1</f>
        <v>88</v>
      </c>
      <c r="B3450" s="31">
        <v>17</v>
      </c>
      <c r="C3450" s="10">
        <f>VLOOKUP($A3450,Database!$A:$Y,7,FALSE)</f>
        <v>46207.145833333336</v>
      </c>
      <c r="D3450" s="31" t="str">
        <f>VLOOKUP(Pronostics!$B3450,Setup_MPP!$A:$G,3,FALSE)</f>
        <v>Joueur17</v>
      </c>
      <c r="E3450" s="31" t="str">
        <f>VLOOKUP(Pronostics!$B3450,Setup_MPP!$A:$G,2,FALSE)</f>
        <v>Joueur17</v>
      </c>
      <c r="F3450" s="31" t="str">
        <f>VLOOKUP($B3450,Setup_MPP!$A:$E,4,FALSE)</f>
        <v>#FFB0B0</v>
      </c>
      <c r="G3450" s="31" t="str">
        <f>VLOOKUP($B3450,Setup_MPP!$A:$E,5,FALSE)</f>
        <v>#F25757</v>
      </c>
      <c r="H3450" s="31" t="str">
        <f>IFERROR(IF(AND(A3450&gt;=1,A3450&lt;=104),VLOOKUP($A3450,Location!$A:$J,6,FALSE),IF(A3450=0,"Avant l'ouverture",IF(OR(A3450=105,A3450=106),"Bonus"))),"")</f>
        <v>1/16 Finale</v>
      </c>
      <c r="I3450" s="31" t="str">
        <f>IF(LEFT(H3450,4)="Tour",VLOOKUP(A3450,Database!$A:$C,3,FALSE),"")</f>
        <v/>
      </c>
      <c r="J3450" s="31" t="str">
        <f>VLOOKUP($A3450,Location!$A:$J,7,FALSE)</f>
        <v>TBD</v>
      </c>
      <c r="K3450" s="31" t="str">
        <f>IFERROR(VLOOKUP(J3450,Setup_Team!$B:$C,2,FALSE), "TDB")</f>
        <v>TDB</v>
      </c>
      <c r="L3450" s="31" t="str">
        <f>VLOOKUP($A3450,Location!$A:$J,8,FALSE)</f>
        <v>TBD</v>
      </c>
      <c r="M3450" s="31" t="str">
        <f>IFERROR(VLOOKUP(L3450,Setup_Team!$B:$C,2,FALSE), "TDB")</f>
        <v>TDB</v>
      </c>
      <c r="N3450" s="31" t="str">
        <f>VLOOKUP($A3450,Location!$A:$J,9,FALSE)</f>
        <v>Kansas City, Missouri</v>
      </c>
      <c r="O3450" s="31" t="str">
        <f>VLOOKUP($A3450,Location!$A:$J,10,FALSE)</f>
        <v>Arrowhead Stadium</v>
      </c>
      <c r="R3450" s="31">
        <v>0</v>
      </c>
      <c r="S3450" s="25">
        <f>VLOOKUP($A3450,Database!$A:$Y,10,FALSE)</f>
        <v>0</v>
      </c>
      <c r="T3450" s="25">
        <f>VLOOKUP($A3450,Database!$A:$Y,11,FALSE)</f>
        <v>0</v>
      </c>
      <c r="U3450" s="25">
        <f>VLOOKUP($A3450,Database!$A:$Y,12,FALSE)</f>
        <v>0</v>
      </c>
      <c r="V3450" s="25" t="str">
        <f>VLOOKUP(A3450,Database!A:M,13,FALSE)</f>
        <v>À venir</v>
      </c>
      <c r="W3450" s="25" t="str">
        <f>VLOOKUP($A3450,Database!$A:$Y,20,FALSE)</f>
        <v/>
      </c>
      <c r="X3450" s="25" t="str">
        <f>VLOOKUP($A3450,Database!$A:$Y,21,FALSE)</f>
        <v/>
      </c>
      <c r="Y3450" s="25" t="str">
        <f ca="1">IF(C3450&lt;NOW(),IF(AND(P3450&gt;Q3450,W3450&gt;X3450),S3450,IF(AND(P3450=Q3450,W3450=X3450),T3450,IF(AND(P3450&lt;Q3450,W3450&lt;X3450),U3450,0))),"")</f>
        <v/>
      </c>
      <c r="Z3450" s="25">
        <f>IF(AND(P3450=W3450,Q3450=X3450),1,0)</f>
        <v>1</v>
      </c>
      <c r="AA3450" s="25" t="str">
        <f>IF(Z3450=0,"",IF(ISBLANK(VLOOKUP(A3450,Database!A:AA,22,FALSE)),"",VLOOKUP(A3450,Database!A:AA,22,FALSE)))</f>
        <v>Exact</v>
      </c>
      <c r="AB3450" s="25">
        <f ca="1">IFERROR(IF(AND(Y3450&lt;&gt;"",OR(V3450="Terminé",V3450="En cours")),VLOOKUP(AA3450,Setup_ScoreExactBonus!A:D,4,FALSE),0),0)</f>
        <v>0</v>
      </c>
      <c r="AC3450" s="31" t="str">
        <f t="shared" ca="1" si="15"/>
        <v/>
      </c>
      <c r="AD3450" s="31">
        <f ca="1">SUMIFS(AC$2:AC3450,D$2:D3450,D3450)*IF(R3450=0,1,2)</f>
        <v>0</v>
      </c>
    </row>
    <row r="3451" spans="1:30" x14ac:dyDescent="0.35">
      <c r="A3451" s="31">
        <f>IF(ISBLANK(B3451),"",COUNTIF(B$2:B3451,B3451))-1</f>
        <v>88</v>
      </c>
      <c r="B3451" s="31">
        <v>18</v>
      </c>
      <c r="C3451" s="10">
        <f>VLOOKUP($A3451,Database!$A:$Y,7,FALSE)</f>
        <v>46207.145833333336</v>
      </c>
      <c r="D3451" s="31" t="str">
        <f>VLOOKUP(Pronostics!$B3451,Setup_MPP!$A:$G,3,FALSE)</f>
        <v>Joueur18</v>
      </c>
      <c r="E3451" s="31" t="str">
        <f>VLOOKUP(Pronostics!$B3451,Setup_MPP!$A:$G,2,FALSE)</f>
        <v>Joueur18</v>
      </c>
      <c r="F3451" s="31" t="str">
        <f>VLOOKUP($B3451,Setup_MPP!$A:$E,4,FALSE)</f>
        <v>#FFC9B0</v>
      </c>
      <c r="G3451" s="31" t="str">
        <f>VLOOKUP($B3451,Setup_MPP!$A:$E,5,FALSE)</f>
        <v>#F28D57</v>
      </c>
      <c r="H3451" s="31" t="str">
        <f>IFERROR(IF(AND(A3451&gt;=1,A3451&lt;=104),VLOOKUP($A3451,Location!$A:$J,6,FALSE),IF(A3451=0,"Avant l'ouverture",IF(OR(A3451=105,A3451=106),"Bonus"))),"")</f>
        <v>1/16 Finale</v>
      </c>
      <c r="I3451" s="31" t="str">
        <f>IF(LEFT(H3451,4)="Tour",VLOOKUP(A3451,Database!$A:$C,3,FALSE),"")</f>
        <v/>
      </c>
      <c r="J3451" s="31" t="str">
        <f>VLOOKUP($A3451,Location!$A:$J,7,FALSE)</f>
        <v>TBD</v>
      </c>
      <c r="K3451" s="31" t="str">
        <f>IFERROR(VLOOKUP(J3451,Setup_Team!$B:$C,2,FALSE), "TDB")</f>
        <v>TDB</v>
      </c>
      <c r="L3451" s="31" t="str">
        <f>VLOOKUP($A3451,Location!$A:$J,8,FALSE)</f>
        <v>TBD</v>
      </c>
      <c r="M3451" s="31" t="str">
        <f>IFERROR(VLOOKUP(L3451,Setup_Team!$B:$C,2,FALSE), "TDB")</f>
        <v>TDB</v>
      </c>
      <c r="N3451" s="31" t="str">
        <f>VLOOKUP($A3451,Location!$A:$J,9,FALSE)</f>
        <v>Kansas City, Missouri</v>
      </c>
      <c r="O3451" s="31" t="str">
        <f>VLOOKUP($A3451,Location!$A:$J,10,FALSE)</f>
        <v>Arrowhead Stadium</v>
      </c>
      <c r="R3451" s="31">
        <v>0</v>
      </c>
      <c r="S3451" s="25">
        <f>VLOOKUP($A3451,Database!$A:$Y,10,FALSE)</f>
        <v>0</v>
      </c>
      <c r="T3451" s="25">
        <f>VLOOKUP($A3451,Database!$A:$Y,11,FALSE)</f>
        <v>0</v>
      </c>
      <c r="U3451" s="25">
        <f>VLOOKUP($A3451,Database!$A:$Y,12,FALSE)</f>
        <v>0</v>
      </c>
      <c r="V3451" s="25" t="str">
        <f>VLOOKUP(A3451,Database!A:M,13,FALSE)</f>
        <v>À venir</v>
      </c>
      <c r="W3451" s="25" t="str">
        <f>VLOOKUP($A3451,Database!$A:$Y,20,FALSE)</f>
        <v/>
      </c>
      <c r="X3451" s="25" t="str">
        <f>VLOOKUP($A3451,Database!$A:$Y,21,FALSE)</f>
        <v/>
      </c>
      <c r="Y3451" s="25" t="str">
        <f ca="1">IF(C3451&lt;NOW(),IF(AND(P3451&gt;Q3451,W3451&gt;X3451),S3451,IF(AND(P3451=Q3451,W3451=X3451),T3451,IF(AND(P3451&lt;Q3451,W3451&lt;X3451),U3451,0))),"")</f>
        <v/>
      </c>
      <c r="Z3451" s="25">
        <f>IF(AND(P3451=W3451,Q3451=X3451),1,0)</f>
        <v>1</v>
      </c>
      <c r="AA3451" s="25" t="str">
        <f>IF(Z3451=0,"",IF(ISBLANK(VLOOKUP(A3451,Database!A:AA,22,FALSE)),"",VLOOKUP(A3451,Database!A:AA,22,FALSE)))</f>
        <v>Exact</v>
      </c>
      <c r="AB3451" s="25">
        <f ca="1">IFERROR(IF(AND(Y3451&lt;&gt;"",OR(V3451="Terminé",V3451="En cours")),VLOOKUP(AA3451,Setup_ScoreExactBonus!A:D,4,FALSE),0),0)</f>
        <v>0</v>
      </c>
      <c r="AC3451" s="31" t="str">
        <f t="shared" ca="1" si="15"/>
        <v/>
      </c>
      <c r="AD3451" s="31">
        <f ca="1">SUMIFS(AC$2:AC3451,D$2:D3451,D3451)*IF(R3451=0,1,2)</f>
        <v>0</v>
      </c>
    </row>
    <row r="3452" spans="1:30" x14ac:dyDescent="0.35">
      <c r="A3452" s="31">
        <f>IF(ISBLANK(B3452),"",COUNTIF(B$2:B3452,B3452))-1</f>
        <v>88</v>
      </c>
      <c r="B3452" s="31">
        <v>19</v>
      </c>
      <c r="C3452" s="10">
        <f>VLOOKUP($A3452,Database!$A:$Y,7,FALSE)</f>
        <v>46207.145833333336</v>
      </c>
      <c r="D3452" s="31" t="str">
        <f>VLOOKUP(Pronostics!$B3452,Setup_MPP!$A:$G,3,FALSE)</f>
        <v>Joueur19</v>
      </c>
      <c r="E3452" s="31" t="str">
        <f>VLOOKUP(Pronostics!$B3452,Setup_MPP!$A:$G,2,FALSE)</f>
        <v>Joueur19</v>
      </c>
      <c r="F3452" s="31" t="str">
        <f>VLOOKUP($B3452,Setup_MPP!$A:$E,4,FALSE)</f>
        <v>#D5D5D5</v>
      </c>
      <c r="G3452" s="31" t="str">
        <f>VLOOKUP($B3452,Setup_MPP!$A:$E,5,FALSE)</f>
        <v>#727272</v>
      </c>
      <c r="H3452" s="31" t="str">
        <f>IFERROR(IF(AND(A3452&gt;=1,A3452&lt;=104),VLOOKUP($A3452,Location!$A:$J,6,FALSE),IF(A3452=0,"Avant l'ouverture",IF(OR(A3452=105,A3452=106),"Bonus"))),"")</f>
        <v>1/16 Finale</v>
      </c>
      <c r="I3452" s="31" t="str">
        <f>IF(LEFT(H3452,4)="Tour",VLOOKUP(A3452,Database!$A:$C,3,FALSE),"")</f>
        <v/>
      </c>
      <c r="J3452" s="31" t="str">
        <f>VLOOKUP($A3452,Location!$A:$J,7,FALSE)</f>
        <v>TBD</v>
      </c>
      <c r="K3452" s="31" t="str">
        <f>IFERROR(VLOOKUP(J3452,Setup_Team!$B:$C,2,FALSE), "TDB")</f>
        <v>TDB</v>
      </c>
      <c r="L3452" s="31" t="str">
        <f>VLOOKUP($A3452,Location!$A:$J,8,FALSE)</f>
        <v>TBD</v>
      </c>
      <c r="M3452" s="31" t="str">
        <f>IFERROR(VLOOKUP(L3452,Setup_Team!$B:$C,2,FALSE), "TDB")</f>
        <v>TDB</v>
      </c>
      <c r="N3452" s="31" t="str">
        <f>VLOOKUP($A3452,Location!$A:$J,9,FALSE)</f>
        <v>Kansas City, Missouri</v>
      </c>
      <c r="O3452" s="31" t="str">
        <f>VLOOKUP($A3452,Location!$A:$J,10,FALSE)</f>
        <v>Arrowhead Stadium</v>
      </c>
      <c r="R3452" s="31">
        <v>0</v>
      </c>
      <c r="S3452" s="25">
        <f>VLOOKUP($A3452,Database!$A:$Y,10,FALSE)</f>
        <v>0</v>
      </c>
      <c r="T3452" s="25">
        <f>VLOOKUP($A3452,Database!$A:$Y,11,FALSE)</f>
        <v>0</v>
      </c>
      <c r="U3452" s="25">
        <f>VLOOKUP($A3452,Database!$A:$Y,12,FALSE)</f>
        <v>0</v>
      </c>
      <c r="V3452" s="25" t="str">
        <f>VLOOKUP(A3452,Database!A:M,13,FALSE)</f>
        <v>À venir</v>
      </c>
      <c r="W3452" s="25" t="str">
        <f>VLOOKUP($A3452,Database!$A:$Y,20,FALSE)</f>
        <v/>
      </c>
      <c r="X3452" s="25" t="str">
        <f>VLOOKUP($A3452,Database!$A:$Y,21,FALSE)</f>
        <v/>
      </c>
      <c r="Y3452" s="25" t="str">
        <f ca="1">IF(C3452&lt;NOW(),IF(AND(P3452&gt;Q3452,W3452&gt;X3452),S3452,IF(AND(P3452=Q3452,W3452=X3452),T3452,IF(AND(P3452&lt;Q3452,W3452&lt;X3452),U3452,0))),"")</f>
        <v/>
      </c>
      <c r="Z3452" s="25">
        <f>IF(AND(P3452=W3452,Q3452=X3452),1,0)</f>
        <v>1</v>
      </c>
      <c r="AA3452" s="25" t="str">
        <f>IF(Z3452=0,"",IF(ISBLANK(VLOOKUP(A3452,Database!A:AA,22,FALSE)),"",VLOOKUP(A3452,Database!A:AA,22,FALSE)))</f>
        <v>Exact</v>
      </c>
      <c r="AB3452" s="25">
        <f ca="1">IFERROR(IF(AND(Y3452&lt;&gt;"",OR(V3452="Terminé",V3452="En cours")),VLOOKUP(AA3452,Setup_ScoreExactBonus!A:D,4,FALSE),0),0)</f>
        <v>0</v>
      </c>
      <c r="AC3452" s="31" t="str">
        <f t="shared" ca="1" si="15"/>
        <v/>
      </c>
      <c r="AD3452" s="31">
        <f ca="1">SUMIFS(AC$2:AC3452,D$2:D3452,D3452)*IF(R3452=0,1,2)</f>
        <v>0</v>
      </c>
    </row>
    <row r="3453" spans="1:30" x14ac:dyDescent="0.35">
      <c r="A3453" s="31">
        <f>IF(ISBLANK(B3453),"",COUNTIF(B$2:B3453,B3453))-1</f>
        <v>88</v>
      </c>
      <c r="B3453" s="31">
        <v>20</v>
      </c>
      <c r="C3453" s="10">
        <f>VLOOKUP($A3453,Database!$A:$Y,7,FALSE)</f>
        <v>46207.145833333336</v>
      </c>
      <c r="D3453" s="31" t="str">
        <f>VLOOKUP(Pronostics!$B3453,Setup_MPP!$A:$G,3,FALSE)</f>
        <v>Joueur20</v>
      </c>
      <c r="E3453" s="31" t="str">
        <f>VLOOKUP(Pronostics!$B3453,Setup_MPP!$A:$G,2,FALSE)</f>
        <v>Joueur20</v>
      </c>
      <c r="F3453" s="31" t="str">
        <f>VLOOKUP($B3453,Setup_MPP!$A:$E,4,FALSE)</f>
        <v>#D5D5D5</v>
      </c>
      <c r="G3453" s="31" t="str">
        <f>VLOOKUP($B3453,Setup_MPP!$A:$E,5,FALSE)</f>
        <v>#727272</v>
      </c>
      <c r="H3453" s="31" t="str">
        <f>IFERROR(IF(AND(A3453&gt;=1,A3453&lt;=104),VLOOKUP($A3453,Location!$A:$J,6,FALSE),IF(A3453=0,"Avant l'ouverture",IF(OR(A3453=105,A3453=106),"Bonus"))),"")</f>
        <v>1/16 Finale</v>
      </c>
      <c r="I3453" s="31" t="str">
        <f>IF(LEFT(H3453,4)="Tour",VLOOKUP(A3453,Database!$A:$C,3,FALSE),"")</f>
        <v/>
      </c>
      <c r="J3453" s="31" t="str">
        <f>VLOOKUP($A3453,Location!$A:$J,7,FALSE)</f>
        <v>TBD</v>
      </c>
      <c r="K3453" s="31" t="str">
        <f>IFERROR(VLOOKUP(J3453,Setup_Team!$B:$C,2,FALSE), "TDB")</f>
        <v>TDB</v>
      </c>
      <c r="L3453" s="31" t="str">
        <f>VLOOKUP($A3453,Location!$A:$J,8,FALSE)</f>
        <v>TBD</v>
      </c>
      <c r="M3453" s="31" t="str">
        <f>IFERROR(VLOOKUP(L3453,Setup_Team!$B:$C,2,FALSE), "TDB")</f>
        <v>TDB</v>
      </c>
      <c r="N3453" s="31" t="str">
        <f>VLOOKUP($A3453,Location!$A:$J,9,FALSE)</f>
        <v>Kansas City, Missouri</v>
      </c>
      <c r="O3453" s="31" t="str">
        <f>VLOOKUP($A3453,Location!$A:$J,10,FALSE)</f>
        <v>Arrowhead Stadium</v>
      </c>
      <c r="R3453" s="31">
        <v>0</v>
      </c>
      <c r="S3453" s="25">
        <f>VLOOKUP($A3453,Database!$A:$Y,10,FALSE)</f>
        <v>0</v>
      </c>
      <c r="T3453" s="25">
        <f>VLOOKUP($A3453,Database!$A:$Y,11,FALSE)</f>
        <v>0</v>
      </c>
      <c r="U3453" s="25">
        <f>VLOOKUP($A3453,Database!$A:$Y,12,FALSE)</f>
        <v>0</v>
      </c>
      <c r="V3453" s="25" t="str">
        <f>VLOOKUP(A3453,Database!A:M,13,FALSE)</f>
        <v>À venir</v>
      </c>
      <c r="W3453" s="25" t="str">
        <f>VLOOKUP($A3453,Database!$A:$Y,20,FALSE)</f>
        <v/>
      </c>
      <c r="X3453" s="25" t="str">
        <f>VLOOKUP($A3453,Database!$A:$Y,21,FALSE)</f>
        <v/>
      </c>
      <c r="Y3453" s="25" t="str">
        <f ca="1">IF(C3453&lt;NOW(),IF(AND(P3453&gt;Q3453,W3453&gt;X3453),S3453,IF(AND(P3453=Q3453,W3453=X3453),T3453,IF(AND(P3453&lt;Q3453,W3453&lt;X3453),U3453,0))),"")</f>
        <v/>
      </c>
      <c r="Z3453" s="25">
        <f>IF(AND(P3453=W3453,Q3453=X3453),1,0)</f>
        <v>1</v>
      </c>
      <c r="AA3453" s="25" t="str">
        <f>IF(Z3453=0,"",IF(ISBLANK(VLOOKUP(A3453,Database!A:AA,22,FALSE)),"",VLOOKUP(A3453,Database!A:AA,22,FALSE)))</f>
        <v>Exact</v>
      </c>
      <c r="AB3453" s="25">
        <f ca="1">IFERROR(IF(AND(Y3453&lt;&gt;"",OR(V3453="Terminé",V3453="En cours")),VLOOKUP(AA3453,Setup_ScoreExactBonus!A:D,4,FALSE),0),0)</f>
        <v>0</v>
      </c>
      <c r="AC3453" s="31" t="str">
        <f t="shared" ca="1" si="15"/>
        <v/>
      </c>
      <c r="AD3453" s="31">
        <f ca="1">SUMIFS(AC$2:AC3453,D$2:D3453,D3453)*IF(R3453=0,1,2)</f>
        <v>0</v>
      </c>
    </row>
    <row r="3454" spans="1:30" x14ac:dyDescent="0.35">
      <c r="A3454" s="31">
        <f>IF(ISBLANK(B3454),"",COUNTIF(B$2:B3454,B3454))-1</f>
        <v>88</v>
      </c>
      <c r="B3454" s="31">
        <v>21</v>
      </c>
      <c r="C3454" s="10">
        <f>VLOOKUP($A3454,Database!$A:$Y,7,FALSE)</f>
        <v>46207.145833333336</v>
      </c>
      <c r="D3454" s="31" t="str">
        <f>VLOOKUP(Pronostics!$B3454,Setup_MPP!$A:$G,3,FALSE)</f>
        <v>Joueur21</v>
      </c>
      <c r="E3454" s="31" t="str">
        <f>VLOOKUP(Pronostics!$B3454,Setup_MPP!$A:$G,2,FALSE)</f>
        <v>Joueur21</v>
      </c>
      <c r="F3454" s="31" t="str">
        <f>VLOOKUP($B3454,Setup_MPP!$A:$E,4,FALSE)</f>
        <v>#D5D5D5</v>
      </c>
      <c r="G3454" s="31" t="str">
        <f>VLOOKUP($B3454,Setup_MPP!$A:$E,5,FALSE)</f>
        <v>#727272</v>
      </c>
      <c r="H3454" s="31" t="str">
        <f>IFERROR(IF(AND(A3454&gt;=1,A3454&lt;=104),VLOOKUP($A3454,Location!$A:$J,6,FALSE),IF(A3454=0,"Avant l'ouverture",IF(OR(A3454=105,A3454=106),"Bonus"))),"")</f>
        <v>1/16 Finale</v>
      </c>
      <c r="I3454" s="31" t="str">
        <f>IF(LEFT(H3454,4)="Tour",VLOOKUP(A3454,Database!$A:$C,3,FALSE),"")</f>
        <v/>
      </c>
      <c r="J3454" s="31" t="str">
        <f>VLOOKUP($A3454,Location!$A:$J,7,FALSE)</f>
        <v>TBD</v>
      </c>
      <c r="K3454" s="31" t="str">
        <f>IFERROR(VLOOKUP(J3454,Setup_Team!$B:$C,2,FALSE), "TDB")</f>
        <v>TDB</v>
      </c>
      <c r="L3454" s="31" t="str">
        <f>VLOOKUP($A3454,Location!$A:$J,8,FALSE)</f>
        <v>TBD</v>
      </c>
      <c r="M3454" s="31" t="str">
        <f>IFERROR(VLOOKUP(L3454,Setup_Team!$B:$C,2,FALSE), "TDB")</f>
        <v>TDB</v>
      </c>
      <c r="N3454" s="31" t="str">
        <f>VLOOKUP($A3454,Location!$A:$J,9,FALSE)</f>
        <v>Kansas City, Missouri</v>
      </c>
      <c r="O3454" s="31" t="str">
        <f>VLOOKUP($A3454,Location!$A:$J,10,FALSE)</f>
        <v>Arrowhead Stadium</v>
      </c>
      <c r="R3454" s="31">
        <v>0</v>
      </c>
      <c r="S3454" s="25">
        <f>VLOOKUP($A3454,Database!$A:$Y,10,FALSE)</f>
        <v>0</v>
      </c>
      <c r="T3454" s="25">
        <f>VLOOKUP($A3454,Database!$A:$Y,11,FALSE)</f>
        <v>0</v>
      </c>
      <c r="U3454" s="25">
        <f>VLOOKUP($A3454,Database!$A:$Y,12,FALSE)</f>
        <v>0</v>
      </c>
      <c r="V3454" s="25" t="str">
        <f>VLOOKUP(A3454,Database!A:M,13,FALSE)</f>
        <v>À venir</v>
      </c>
      <c r="W3454" s="25" t="str">
        <f>VLOOKUP($A3454,Database!$A:$Y,20,FALSE)</f>
        <v/>
      </c>
      <c r="X3454" s="25" t="str">
        <f>VLOOKUP($A3454,Database!$A:$Y,21,FALSE)</f>
        <v/>
      </c>
      <c r="Y3454" s="25" t="str">
        <f ca="1">IF(C3454&lt;NOW(),IF(AND(P3454&gt;Q3454,W3454&gt;X3454),S3454,IF(AND(P3454=Q3454,W3454=X3454),T3454,IF(AND(P3454&lt;Q3454,W3454&lt;X3454),U3454,0))),"")</f>
        <v/>
      </c>
      <c r="Z3454" s="25">
        <f>IF(AND(P3454=W3454,Q3454=X3454),1,0)</f>
        <v>1</v>
      </c>
      <c r="AA3454" s="25" t="str">
        <f>IF(Z3454=0,"",IF(ISBLANK(VLOOKUP(A3454,Database!A:AA,22,FALSE)),"",VLOOKUP(A3454,Database!A:AA,22,FALSE)))</f>
        <v>Exact</v>
      </c>
      <c r="AB3454" s="25">
        <f ca="1">IFERROR(IF(AND(Y3454&lt;&gt;"",OR(V3454="Terminé",V3454="En cours")),VLOOKUP(AA3454,Setup_ScoreExactBonus!A:D,4,FALSE),0),0)</f>
        <v>0</v>
      </c>
      <c r="AC3454" s="31" t="str">
        <f t="shared" ca="1" si="15"/>
        <v/>
      </c>
      <c r="AD3454" s="31">
        <f ca="1">SUMIFS(AC$2:AC3454,D$2:D3454,D3454)*IF(R3454=0,1,2)</f>
        <v>0</v>
      </c>
    </row>
    <row r="3455" spans="1:30" x14ac:dyDescent="0.35">
      <c r="A3455" s="31">
        <f>IF(ISBLANK(B3455),"",COUNTIF(B$2:B3455,B3455))-1</f>
        <v>88</v>
      </c>
      <c r="B3455" s="31">
        <v>22</v>
      </c>
      <c r="C3455" s="10">
        <f>VLOOKUP($A3455,Database!$A:$Y,7,FALSE)</f>
        <v>46207.145833333336</v>
      </c>
      <c r="D3455" s="31" t="str">
        <f>VLOOKUP(Pronostics!$B3455,Setup_MPP!$A:$G,3,FALSE)</f>
        <v>Joueur22</v>
      </c>
      <c r="E3455" s="31" t="str">
        <f>VLOOKUP(Pronostics!$B3455,Setup_MPP!$A:$G,2,FALSE)</f>
        <v>Joueur22</v>
      </c>
      <c r="F3455" s="31" t="str">
        <f>VLOOKUP($B3455,Setup_MPP!$A:$E,4,FALSE)</f>
        <v>#D5D5D5</v>
      </c>
      <c r="G3455" s="31" t="str">
        <f>VLOOKUP($B3455,Setup_MPP!$A:$E,5,FALSE)</f>
        <v>#727272</v>
      </c>
      <c r="H3455" s="31" t="str">
        <f>IFERROR(IF(AND(A3455&gt;=1,A3455&lt;=104),VLOOKUP($A3455,Location!$A:$J,6,FALSE),IF(A3455=0,"Avant l'ouverture",IF(OR(A3455=105,A3455=106),"Bonus"))),"")</f>
        <v>1/16 Finale</v>
      </c>
      <c r="I3455" s="31" t="str">
        <f>IF(LEFT(H3455,4)="Tour",VLOOKUP(A3455,Database!$A:$C,3,FALSE),"")</f>
        <v/>
      </c>
      <c r="J3455" s="31" t="str">
        <f>VLOOKUP($A3455,Location!$A:$J,7,FALSE)</f>
        <v>TBD</v>
      </c>
      <c r="K3455" s="31" t="str">
        <f>IFERROR(VLOOKUP(J3455,Setup_Team!$B:$C,2,FALSE), "TDB")</f>
        <v>TDB</v>
      </c>
      <c r="L3455" s="31" t="str">
        <f>VLOOKUP($A3455,Location!$A:$J,8,FALSE)</f>
        <v>TBD</v>
      </c>
      <c r="M3455" s="31" t="str">
        <f>IFERROR(VLOOKUP(L3455,Setup_Team!$B:$C,2,FALSE), "TDB")</f>
        <v>TDB</v>
      </c>
      <c r="N3455" s="31" t="str">
        <f>VLOOKUP($A3455,Location!$A:$J,9,FALSE)</f>
        <v>Kansas City, Missouri</v>
      </c>
      <c r="O3455" s="31" t="str">
        <f>VLOOKUP($A3455,Location!$A:$J,10,FALSE)</f>
        <v>Arrowhead Stadium</v>
      </c>
      <c r="R3455" s="31">
        <v>0</v>
      </c>
      <c r="S3455" s="25">
        <f>VLOOKUP($A3455,Database!$A:$Y,10,FALSE)</f>
        <v>0</v>
      </c>
      <c r="T3455" s="25">
        <f>VLOOKUP($A3455,Database!$A:$Y,11,FALSE)</f>
        <v>0</v>
      </c>
      <c r="U3455" s="25">
        <f>VLOOKUP($A3455,Database!$A:$Y,12,FALSE)</f>
        <v>0</v>
      </c>
      <c r="V3455" s="25" t="str">
        <f>VLOOKUP(A3455,Database!A:M,13,FALSE)</f>
        <v>À venir</v>
      </c>
      <c r="W3455" s="25" t="str">
        <f>VLOOKUP($A3455,Database!$A:$Y,20,FALSE)</f>
        <v/>
      </c>
      <c r="X3455" s="25" t="str">
        <f>VLOOKUP($A3455,Database!$A:$Y,21,FALSE)</f>
        <v/>
      </c>
      <c r="Y3455" s="25" t="str">
        <f ca="1">IF(C3455&lt;NOW(),IF(AND(P3455&gt;Q3455,W3455&gt;X3455),S3455,IF(AND(P3455=Q3455,W3455=X3455),T3455,IF(AND(P3455&lt;Q3455,W3455&lt;X3455),U3455,0))),"")</f>
        <v/>
      </c>
      <c r="Z3455" s="25">
        <f>IF(AND(P3455=W3455,Q3455=X3455),1,0)</f>
        <v>1</v>
      </c>
      <c r="AA3455" s="25" t="str">
        <f>IF(Z3455=0,"",IF(ISBLANK(VLOOKUP(A3455,Database!A:AA,22,FALSE)),"",VLOOKUP(A3455,Database!A:AA,22,FALSE)))</f>
        <v>Exact</v>
      </c>
      <c r="AB3455" s="25">
        <f ca="1">IFERROR(IF(AND(Y3455&lt;&gt;"",OR(V3455="Terminé",V3455="En cours")),VLOOKUP(AA3455,Setup_ScoreExactBonus!A:D,4,FALSE),0),0)</f>
        <v>0</v>
      </c>
      <c r="AC3455" s="31" t="str">
        <f t="shared" ca="1" si="15"/>
        <v/>
      </c>
      <c r="AD3455" s="31">
        <f ca="1">SUMIFS(AC$2:AC3455,D$2:D3455,D3455)*IF(R3455=0,1,2)</f>
        <v>0</v>
      </c>
    </row>
    <row r="3456" spans="1:30" x14ac:dyDescent="0.35">
      <c r="A3456" s="31">
        <f>IF(ISBLANK(B3456),"",COUNTIF(B$2:B3456,B3456))-1</f>
        <v>88</v>
      </c>
      <c r="B3456" s="31">
        <v>23</v>
      </c>
      <c r="C3456" s="10">
        <f>VLOOKUP($A3456,Database!$A:$Y,7,FALSE)</f>
        <v>46207.145833333336</v>
      </c>
      <c r="D3456" s="31" t="str">
        <f>VLOOKUP(Pronostics!$B3456,Setup_MPP!$A:$G,3,FALSE)</f>
        <v>Joueur23</v>
      </c>
      <c r="E3456" s="31" t="str">
        <f>VLOOKUP(Pronostics!$B3456,Setup_MPP!$A:$G,2,FALSE)</f>
        <v>Joueur23</v>
      </c>
      <c r="F3456" s="31" t="str">
        <f>VLOOKUP($B3456,Setup_MPP!$A:$E,4,FALSE)</f>
        <v>#D5D5D5</v>
      </c>
      <c r="G3456" s="31" t="str">
        <f>VLOOKUP($B3456,Setup_MPP!$A:$E,5,FALSE)</f>
        <v>#727272</v>
      </c>
      <c r="H3456" s="31" t="str">
        <f>IFERROR(IF(AND(A3456&gt;=1,A3456&lt;=104),VLOOKUP($A3456,Location!$A:$J,6,FALSE),IF(A3456=0,"Avant l'ouverture",IF(OR(A3456=105,A3456=106),"Bonus"))),"")</f>
        <v>1/16 Finale</v>
      </c>
      <c r="I3456" s="31" t="str">
        <f>IF(LEFT(H3456,4)="Tour",VLOOKUP(A3456,Database!$A:$C,3,FALSE),"")</f>
        <v/>
      </c>
      <c r="J3456" s="31" t="str">
        <f>VLOOKUP($A3456,Location!$A:$J,7,FALSE)</f>
        <v>TBD</v>
      </c>
      <c r="K3456" s="31" t="str">
        <f>IFERROR(VLOOKUP(J3456,Setup_Team!$B:$C,2,FALSE), "TDB")</f>
        <v>TDB</v>
      </c>
      <c r="L3456" s="31" t="str">
        <f>VLOOKUP($A3456,Location!$A:$J,8,FALSE)</f>
        <v>TBD</v>
      </c>
      <c r="M3456" s="31" t="str">
        <f>IFERROR(VLOOKUP(L3456,Setup_Team!$B:$C,2,FALSE), "TDB")</f>
        <v>TDB</v>
      </c>
      <c r="N3456" s="31" t="str">
        <f>VLOOKUP($A3456,Location!$A:$J,9,FALSE)</f>
        <v>Kansas City, Missouri</v>
      </c>
      <c r="O3456" s="31" t="str">
        <f>VLOOKUP($A3456,Location!$A:$J,10,FALSE)</f>
        <v>Arrowhead Stadium</v>
      </c>
      <c r="R3456" s="31">
        <v>0</v>
      </c>
      <c r="S3456" s="25">
        <f>VLOOKUP($A3456,Database!$A:$Y,10,FALSE)</f>
        <v>0</v>
      </c>
      <c r="T3456" s="25">
        <f>VLOOKUP($A3456,Database!$A:$Y,11,FALSE)</f>
        <v>0</v>
      </c>
      <c r="U3456" s="25">
        <f>VLOOKUP($A3456,Database!$A:$Y,12,FALSE)</f>
        <v>0</v>
      </c>
      <c r="V3456" s="25" t="str">
        <f>VLOOKUP(A3456,Database!A:M,13,FALSE)</f>
        <v>À venir</v>
      </c>
      <c r="W3456" s="25" t="str">
        <f>VLOOKUP($A3456,Database!$A:$Y,20,FALSE)</f>
        <v/>
      </c>
      <c r="X3456" s="25" t="str">
        <f>VLOOKUP($A3456,Database!$A:$Y,21,FALSE)</f>
        <v/>
      </c>
      <c r="Y3456" s="25" t="str">
        <f ca="1">IF(C3456&lt;NOW(),IF(AND(P3456&gt;Q3456,W3456&gt;X3456),S3456,IF(AND(P3456=Q3456,W3456=X3456),T3456,IF(AND(P3456&lt;Q3456,W3456&lt;X3456),U3456,0))),"")</f>
        <v/>
      </c>
      <c r="Z3456" s="25">
        <f>IF(AND(P3456=W3456,Q3456=X3456),1,0)</f>
        <v>1</v>
      </c>
      <c r="AA3456" s="25" t="str">
        <f>IF(Z3456=0,"",IF(ISBLANK(VLOOKUP(A3456,Database!A:AA,22,FALSE)),"",VLOOKUP(A3456,Database!A:AA,22,FALSE)))</f>
        <v>Exact</v>
      </c>
      <c r="AB3456" s="25">
        <f ca="1">IFERROR(IF(AND(Y3456&lt;&gt;"",OR(V3456="Terminé",V3456="En cours")),VLOOKUP(AA3456,Setup_ScoreExactBonus!A:D,4,FALSE),0),0)</f>
        <v>0</v>
      </c>
      <c r="AC3456" s="31" t="str">
        <f t="shared" ca="1" si="15"/>
        <v/>
      </c>
      <c r="AD3456" s="31">
        <f ca="1">SUMIFS(AC$2:AC3456,D$2:D3456,D3456)*IF(R3456=0,1,2)</f>
        <v>0</v>
      </c>
    </row>
    <row r="3457" spans="1:30" x14ac:dyDescent="0.35">
      <c r="A3457" s="31">
        <f>IF(ISBLANK(B3457),"",COUNTIF(B$2:B3457,B3457))-1</f>
        <v>88</v>
      </c>
      <c r="B3457" s="31">
        <v>24</v>
      </c>
      <c r="C3457" s="10">
        <f>VLOOKUP($A3457,Database!$A:$Y,7,FALSE)</f>
        <v>46207.145833333336</v>
      </c>
      <c r="D3457" s="31" t="str">
        <f>VLOOKUP(Pronostics!$B3457,Setup_MPP!$A:$G,3,FALSE)</f>
        <v>Joueur24</v>
      </c>
      <c r="E3457" s="31" t="str">
        <f>VLOOKUP(Pronostics!$B3457,Setup_MPP!$A:$G,2,FALSE)</f>
        <v>Joueur24</v>
      </c>
      <c r="F3457" s="31" t="str">
        <f>VLOOKUP($B3457,Setup_MPP!$A:$E,4,FALSE)</f>
        <v>#D5D5D5</v>
      </c>
      <c r="G3457" s="31" t="str">
        <f>VLOOKUP($B3457,Setup_MPP!$A:$E,5,FALSE)</f>
        <v>#727272</v>
      </c>
      <c r="H3457" s="31" t="str">
        <f>IFERROR(IF(AND(A3457&gt;=1,A3457&lt;=104),VLOOKUP($A3457,Location!$A:$J,6,FALSE),IF(A3457=0,"Avant l'ouverture",IF(OR(A3457=105,A3457=106),"Bonus"))),"")</f>
        <v>1/16 Finale</v>
      </c>
      <c r="I3457" s="31" t="str">
        <f>IF(LEFT(H3457,4)="Tour",VLOOKUP(A3457,Database!$A:$C,3,FALSE),"")</f>
        <v/>
      </c>
      <c r="J3457" s="31" t="str">
        <f>VLOOKUP($A3457,Location!$A:$J,7,FALSE)</f>
        <v>TBD</v>
      </c>
      <c r="K3457" s="31" t="str">
        <f>IFERROR(VLOOKUP(J3457,Setup_Team!$B:$C,2,FALSE), "TDB")</f>
        <v>TDB</v>
      </c>
      <c r="L3457" s="31" t="str">
        <f>VLOOKUP($A3457,Location!$A:$J,8,FALSE)</f>
        <v>TBD</v>
      </c>
      <c r="M3457" s="31" t="str">
        <f>IFERROR(VLOOKUP(L3457,Setup_Team!$B:$C,2,FALSE), "TDB")</f>
        <v>TDB</v>
      </c>
      <c r="N3457" s="31" t="str">
        <f>VLOOKUP($A3457,Location!$A:$J,9,FALSE)</f>
        <v>Kansas City, Missouri</v>
      </c>
      <c r="O3457" s="31" t="str">
        <f>VLOOKUP($A3457,Location!$A:$J,10,FALSE)</f>
        <v>Arrowhead Stadium</v>
      </c>
      <c r="R3457" s="31">
        <v>0</v>
      </c>
      <c r="S3457" s="25">
        <f>VLOOKUP($A3457,Database!$A:$Y,10,FALSE)</f>
        <v>0</v>
      </c>
      <c r="T3457" s="25">
        <f>VLOOKUP($A3457,Database!$A:$Y,11,FALSE)</f>
        <v>0</v>
      </c>
      <c r="U3457" s="25">
        <f>VLOOKUP($A3457,Database!$A:$Y,12,FALSE)</f>
        <v>0</v>
      </c>
      <c r="V3457" s="25" t="str">
        <f>VLOOKUP(A3457,Database!A:M,13,FALSE)</f>
        <v>À venir</v>
      </c>
      <c r="W3457" s="25" t="str">
        <f>VLOOKUP($A3457,Database!$A:$Y,20,FALSE)</f>
        <v/>
      </c>
      <c r="X3457" s="25" t="str">
        <f>VLOOKUP($A3457,Database!$A:$Y,21,FALSE)</f>
        <v/>
      </c>
      <c r="Y3457" s="25" t="str">
        <f ca="1">IF(C3457&lt;NOW(),IF(AND(P3457&gt;Q3457,W3457&gt;X3457),S3457,IF(AND(P3457=Q3457,W3457=X3457),T3457,IF(AND(P3457&lt;Q3457,W3457&lt;X3457),U3457,0))),"")</f>
        <v/>
      </c>
      <c r="Z3457" s="25">
        <f>IF(AND(P3457=W3457,Q3457=X3457),1,0)</f>
        <v>1</v>
      </c>
      <c r="AA3457" s="25" t="str">
        <f>IF(Z3457=0,"",IF(ISBLANK(VLOOKUP(A3457,Database!A:AA,22,FALSE)),"",VLOOKUP(A3457,Database!A:AA,22,FALSE)))</f>
        <v>Exact</v>
      </c>
      <c r="AB3457" s="25">
        <f ca="1">IFERROR(IF(AND(Y3457&lt;&gt;"",OR(V3457="Terminé",V3457="En cours")),VLOOKUP(AA3457,Setup_ScoreExactBonus!A:D,4,FALSE),0),0)</f>
        <v>0</v>
      </c>
      <c r="AC3457" s="31" t="str">
        <f t="shared" ca="1" si="15"/>
        <v/>
      </c>
      <c r="AD3457" s="31">
        <f ca="1">SUMIFS(AC$2:AC3457,D$2:D3457,D3457)*IF(R3457=0,1,2)</f>
        <v>0</v>
      </c>
    </row>
    <row r="3458" spans="1:30" x14ac:dyDescent="0.35">
      <c r="A3458" s="31">
        <f>IF(ISBLANK(B3458),"",COUNTIF(B$2:B3458,B3458))-1</f>
        <v>88</v>
      </c>
      <c r="B3458" s="31">
        <v>25</v>
      </c>
      <c r="C3458" s="10">
        <f>VLOOKUP($A3458,Database!$A:$Y,7,FALSE)</f>
        <v>46207.145833333336</v>
      </c>
      <c r="D3458" s="31" t="str">
        <f>VLOOKUP(Pronostics!$B3458,Setup_MPP!$A:$G,3,FALSE)</f>
        <v>Joueur25</v>
      </c>
      <c r="E3458" s="31" t="str">
        <f>VLOOKUP(Pronostics!$B3458,Setup_MPP!$A:$G,2,FALSE)</f>
        <v>Joueur25</v>
      </c>
      <c r="F3458" s="31" t="str">
        <f>VLOOKUP($B3458,Setup_MPP!$A:$E,4,FALSE)</f>
        <v>#D5D5D5</v>
      </c>
      <c r="G3458" s="31" t="str">
        <f>VLOOKUP($B3458,Setup_MPP!$A:$E,5,FALSE)</f>
        <v>#727272</v>
      </c>
      <c r="H3458" s="31" t="str">
        <f>IFERROR(IF(AND(A3458&gt;=1,A3458&lt;=104),VLOOKUP($A3458,Location!$A:$J,6,FALSE),IF(A3458=0,"Avant l'ouverture",IF(OR(A3458=105,A3458=106),"Bonus"))),"")</f>
        <v>1/16 Finale</v>
      </c>
      <c r="I3458" s="31" t="str">
        <f>IF(LEFT(H3458,4)="Tour",VLOOKUP(A3458,Database!$A:$C,3,FALSE),"")</f>
        <v/>
      </c>
      <c r="J3458" s="31" t="str">
        <f>VLOOKUP($A3458,Location!$A:$J,7,FALSE)</f>
        <v>TBD</v>
      </c>
      <c r="K3458" s="31" t="str">
        <f>IFERROR(VLOOKUP(J3458,Setup_Team!$B:$C,2,FALSE), "TDB")</f>
        <v>TDB</v>
      </c>
      <c r="L3458" s="31" t="str">
        <f>VLOOKUP($A3458,Location!$A:$J,8,FALSE)</f>
        <v>TBD</v>
      </c>
      <c r="M3458" s="31" t="str">
        <f>IFERROR(VLOOKUP(L3458,Setup_Team!$B:$C,2,FALSE), "TDB")</f>
        <v>TDB</v>
      </c>
      <c r="N3458" s="31" t="str">
        <f>VLOOKUP($A3458,Location!$A:$J,9,FALSE)</f>
        <v>Kansas City, Missouri</v>
      </c>
      <c r="O3458" s="31" t="str">
        <f>VLOOKUP($A3458,Location!$A:$J,10,FALSE)</f>
        <v>Arrowhead Stadium</v>
      </c>
      <c r="R3458" s="31">
        <v>0</v>
      </c>
      <c r="S3458" s="25">
        <f>VLOOKUP($A3458,Database!$A:$Y,10,FALSE)</f>
        <v>0</v>
      </c>
      <c r="T3458" s="25">
        <f>VLOOKUP($A3458,Database!$A:$Y,11,FALSE)</f>
        <v>0</v>
      </c>
      <c r="U3458" s="25">
        <f>VLOOKUP($A3458,Database!$A:$Y,12,FALSE)</f>
        <v>0</v>
      </c>
      <c r="V3458" s="25" t="str">
        <f>VLOOKUP(A3458,Database!A:M,13,FALSE)</f>
        <v>À venir</v>
      </c>
      <c r="W3458" s="25" t="str">
        <f>VLOOKUP($A3458,Database!$A:$Y,20,FALSE)</f>
        <v/>
      </c>
      <c r="X3458" s="25" t="str">
        <f>VLOOKUP($A3458,Database!$A:$Y,21,FALSE)</f>
        <v/>
      </c>
      <c r="Y3458" s="25" t="str">
        <f ca="1">IF(C3458&lt;NOW(),IF(AND(P3458&gt;Q3458,W3458&gt;X3458),S3458,IF(AND(P3458=Q3458,W3458=X3458),T3458,IF(AND(P3458&lt;Q3458,W3458&lt;X3458),U3458,0))),"")</f>
        <v/>
      </c>
      <c r="Z3458" s="25">
        <f>IF(AND(P3458=W3458,Q3458=X3458),1,0)</f>
        <v>1</v>
      </c>
      <c r="AA3458" s="25" t="str">
        <f>IF(Z3458=0,"",IF(ISBLANK(VLOOKUP(A3458,Database!A:AA,22,FALSE)),"",VLOOKUP(A3458,Database!A:AA,22,FALSE)))</f>
        <v>Exact</v>
      </c>
      <c r="AB3458" s="25">
        <f ca="1">IFERROR(IF(AND(Y3458&lt;&gt;"",OR(V3458="Terminé",V3458="En cours")),VLOOKUP(AA3458,Setup_ScoreExactBonus!A:D,4,FALSE),0),0)</f>
        <v>0</v>
      </c>
      <c r="AC3458" s="31" t="str">
        <f t="shared" ca="1" si="15"/>
        <v/>
      </c>
      <c r="AD3458" s="31">
        <f ca="1">SUMIFS(AC$2:AC3458,D$2:D3458,D3458)*IF(R3458=0,1,2)</f>
        <v>0</v>
      </c>
    </row>
    <row r="3459" spans="1:30" x14ac:dyDescent="0.35">
      <c r="A3459" s="31">
        <f>IF(ISBLANK(B3459),"",COUNTIF(B$2:B3459,B3459))-1</f>
        <v>88</v>
      </c>
      <c r="B3459" s="31">
        <v>26</v>
      </c>
      <c r="C3459" s="10">
        <f>VLOOKUP($A3459,Database!$A:$Y,7,FALSE)</f>
        <v>46207.145833333336</v>
      </c>
      <c r="D3459" s="31" t="str">
        <f>VLOOKUP(Pronostics!$B3459,Setup_MPP!$A:$G,3,FALSE)</f>
        <v>Joueur26</v>
      </c>
      <c r="E3459" s="31" t="str">
        <f>VLOOKUP(Pronostics!$B3459,Setup_MPP!$A:$G,2,FALSE)</f>
        <v>Joueur26</v>
      </c>
      <c r="F3459" s="31" t="str">
        <f>VLOOKUP($B3459,Setup_MPP!$A:$E,4,FALSE)</f>
        <v>#D5D5D5</v>
      </c>
      <c r="G3459" s="31" t="str">
        <f>VLOOKUP($B3459,Setup_MPP!$A:$E,5,FALSE)</f>
        <v>#727272</v>
      </c>
      <c r="H3459" s="31" t="str">
        <f>IFERROR(IF(AND(A3459&gt;=1,A3459&lt;=104),VLOOKUP($A3459,Location!$A:$J,6,FALSE),IF(A3459=0,"Avant l'ouverture",IF(OR(A3459=105,A3459=106),"Bonus"))),"")</f>
        <v>1/16 Finale</v>
      </c>
      <c r="I3459" s="31" t="str">
        <f>IF(LEFT(H3459,4)="Tour",VLOOKUP(A3459,Database!$A:$C,3,FALSE),"")</f>
        <v/>
      </c>
      <c r="J3459" s="31" t="str">
        <f>VLOOKUP($A3459,Location!$A:$J,7,FALSE)</f>
        <v>TBD</v>
      </c>
      <c r="K3459" s="31" t="str">
        <f>IFERROR(VLOOKUP(J3459,Setup_Team!$B:$C,2,FALSE), "TDB")</f>
        <v>TDB</v>
      </c>
      <c r="L3459" s="31" t="str">
        <f>VLOOKUP($A3459,Location!$A:$J,8,FALSE)</f>
        <v>TBD</v>
      </c>
      <c r="M3459" s="31" t="str">
        <f>IFERROR(VLOOKUP(L3459,Setup_Team!$B:$C,2,FALSE), "TDB")</f>
        <v>TDB</v>
      </c>
      <c r="N3459" s="31" t="str">
        <f>VLOOKUP($A3459,Location!$A:$J,9,FALSE)</f>
        <v>Kansas City, Missouri</v>
      </c>
      <c r="O3459" s="31" t="str">
        <f>VLOOKUP($A3459,Location!$A:$J,10,FALSE)</f>
        <v>Arrowhead Stadium</v>
      </c>
      <c r="R3459" s="31">
        <v>0</v>
      </c>
      <c r="S3459" s="25">
        <f>VLOOKUP($A3459,Database!$A:$Y,10,FALSE)</f>
        <v>0</v>
      </c>
      <c r="T3459" s="25">
        <f>VLOOKUP($A3459,Database!$A:$Y,11,FALSE)</f>
        <v>0</v>
      </c>
      <c r="U3459" s="25">
        <f>VLOOKUP($A3459,Database!$A:$Y,12,FALSE)</f>
        <v>0</v>
      </c>
      <c r="V3459" s="25" t="str">
        <f>VLOOKUP(A3459,Database!A:M,13,FALSE)</f>
        <v>À venir</v>
      </c>
      <c r="W3459" s="25" t="str">
        <f>VLOOKUP($A3459,Database!$A:$Y,20,FALSE)</f>
        <v/>
      </c>
      <c r="X3459" s="25" t="str">
        <f>VLOOKUP($A3459,Database!$A:$Y,21,FALSE)</f>
        <v/>
      </c>
      <c r="Y3459" s="25" t="str">
        <f ca="1">IF(C3459&lt;NOW(),IF(AND(P3459&gt;Q3459,W3459&gt;X3459),S3459,IF(AND(P3459=Q3459,W3459=X3459),T3459,IF(AND(P3459&lt;Q3459,W3459&lt;X3459),U3459,0))),"")</f>
        <v/>
      </c>
      <c r="Z3459" s="25">
        <f>IF(AND(P3459=W3459,Q3459=X3459),1,0)</f>
        <v>1</v>
      </c>
      <c r="AA3459" s="25" t="str">
        <f>IF(Z3459=0,"",IF(ISBLANK(VLOOKUP(A3459,Database!A:AA,22,FALSE)),"",VLOOKUP(A3459,Database!A:AA,22,FALSE)))</f>
        <v>Exact</v>
      </c>
      <c r="AB3459" s="25">
        <f ca="1">IFERROR(IF(AND(Y3459&lt;&gt;"",OR(V3459="Terminé",V3459="En cours")),VLOOKUP(AA3459,Setup_ScoreExactBonus!A:D,4,FALSE),0),0)</f>
        <v>0</v>
      </c>
      <c r="AC3459" s="31" t="str">
        <f t="shared" ca="1" si="15"/>
        <v/>
      </c>
      <c r="AD3459" s="31">
        <f ca="1">SUMIFS(AC$2:AC3459,D$2:D3459,D3459)*IF(R3459=0,1,2)</f>
        <v>0</v>
      </c>
    </row>
    <row r="3460" spans="1:30" x14ac:dyDescent="0.35">
      <c r="A3460" s="31">
        <f>IF(ISBLANK(B3460),"",COUNTIF(B$2:B3460,B3460))-1</f>
        <v>88</v>
      </c>
      <c r="B3460" s="31">
        <v>27</v>
      </c>
      <c r="C3460" s="10">
        <f>VLOOKUP($A3460,Database!$A:$Y,7,FALSE)</f>
        <v>46207.145833333336</v>
      </c>
      <c r="D3460" s="31" t="str">
        <f>VLOOKUP(Pronostics!$B3460,Setup_MPP!$A:$G,3,FALSE)</f>
        <v>Joueur27</v>
      </c>
      <c r="E3460" s="31" t="str">
        <f>VLOOKUP(Pronostics!$B3460,Setup_MPP!$A:$G,2,FALSE)</f>
        <v>Joueur27</v>
      </c>
      <c r="F3460" s="31" t="str">
        <f>VLOOKUP($B3460,Setup_MPP!$A:$E,4,FALSE)</f>
        <v>#D5D5D5</v>
      </c>
      <c r="G3460" s="31" t="str">
        <f>VLOOKUP($B3460,Setup_MPP!$A:$E,5,FALSE)</f>
        <v>#727272</v>
      </c>
      <c r="H3460" s="31" t="str">
        <f>IFERROR(IF(AND(A3460&gt;=1,A3460&lt;=104),VLOOKUP($A3460,Location!$A:$J,6,FALSE),IF(A3460=0,"Avant l'ouverture",IF(OR(A3460=105,A3460=106),"Bonus"))),"")</f>
        <v>1/16 Finale</v>
      </c>
      <c r="I3460" s="31" t="str">
        <f>IF(LEFT(H3460,4)="Tour",VLOOKUP(A3460,Database!$A:$C,3,FALSE),"")</f>
        <v/>
      </c>
      <c r="J3460" s="31" t="str">
        <f>VLOOKUP($A3460,Location!$A:$J,7,FALSE)</f>
        <v>TBD</v>
      </c>
      <c r="K3460" s="31" t="str">
        <f>IFERROR(VLOOKUP(J3460,Setup_Team!$B:$C,2,FALSE), "TDB")</f>
        <v>TDB</v>
      </c>
      <c r="L3460" s="31" t="str">
        <f>VLOOKUP($A3460,Location!$A:$J,8,FALSE)</f>
        <v>TBD</v>
      </c>
      <c r="M3460" s="31" t="str">
        <f>IFERROR(VLOOKUP(L3460,Setup_Team!$B:$C,2,FALSE), "TDB")</f>
        <v>TDB</v>
      </c>
      <c r="N3460" s="31" t="str">
        <f>VLOOKUP($A3460,Location!$A:$J,9,FALSE)</f>
        <v>Kansas City, Missouri</v>
      </c>
      <c r="O3460" s="31" t="str">
        <f>VLOOKUP($A3460,Location!$A:$J,10,FALSE)</f>
        <v>Arrowhead Stadium</v>
      </c>
      <c r="R3460" s="31">
        <v>0</v>
      </c>
      <c r="S3460" s="25">
        <f>VLOOKUP($A3460,Database!$A:$Y,10,FALSE)</f>
        <v>0</v>
      </c>
      <c r="T3460" s="25">
        <f>VLOOKUP($A3460,Database!$A:$Y,11,FALSE)</f>
        <v>0</v>
      </c>
      <c r="U3460" s="25">
        <f>VLOOKUP($A3460,Database!$A:$Y,12,FALSE)</f>
        <v>0</v>
      </c>
      <c r="V3460" s="25" t="str">
        <f>VLOOKUP(A3460,Database!A:M,13,FALSE)</f>
        <v>À venir</v>
      </c>
      <c r="W3460" s="25" t="str">
        <f>VLOOKUP($A3460,Database!$A:$Y,20,FALSE)</f>
        <v/>
      </c>
      <c r="X3460" s="25" t="str">
        <f>VLOOKUP($A3460,Database!$A:$Y,21,FALSE)</f>
        <v/>
      </c>
      <c r="Y3460" s="25" t="str">
        <f ca="1">IF(C3460&lt;NOW(),IF(AND(P3460&gt;Q3460,W3460&gt;X3460),S3460,IF(AND(P3460=Q3460,W3460=X3460),T3460,IF(AND(P3460&lt;Q3460,W3460&lt;X3460),U3460,0))),"")</f>
        <v/>
      </c>
      <c r="Z3460" s="25">
        <f>IF(AND(P3460=W3460,Q3460=X3460),1,0)</f>
        <v>1</v>
      </c>
      <c r="AA3460" s="25" t="str">
        <f>IF(Z3460=0,"",IF(ISBLANK(VLOOKUP(A3460,Database!A:AA,22,FALSE)),"",VLOOKUP(A3460,Database!A:AA,22,FALSE)))</f>
        <v>Exact</v>
      </c>
      <c r="AB3460" s="25">
        <f ca="1">IFERROR(IF(AND(Y3460&lt;&gt;"",OR(V3460="Terminé",V3460="En cours")),VLOOKUP(AA3460,Setup_ScoreExactBonus!A:D,4,FALSE),0),0)</f>
        <v>0</v>
      </c>
      <c r="AC3460" s="31" t="str">
        <f t="shared" ca="1" si="15"/>
        <v/>
      </c>
      <c r="AD3460" s="31">
        <f ca="1">SUMIFS(AC$2:AC3460,D$2:D3460,D3460)*IF(R3460=0,1,2)</f>
        <v>0</v>
      </c>
    </row>
    <row r="3461" spans="1:30" x14ac:dyDescent="0.35">
      <c r="A3461" s="31">
        <f>IF(ISBLANK(B3461),"",COUNTIF(B$2:B3461,B3461))-1</f>
        <v>88</v>
      </c>
      <c r="B3461" s="31">
        <v>28</v>
      </c>
      <c r="C3461" s="10">
        <f>VLOOKUP($A3461,Database!$A:$Y,7,FALSE)</f>
        <v>46207.145833333336</v>
      </c>
      <c r="D3461" s="31" t="str">
        <f>VLOOKUP(Pronostics!$B3461,Setup_MPP!$A:$G,3,FALSE)</f>
        <v>Joueur28</v>
      </c>
      <c r="E3461" s="31" t="str">
        <f>VLOOKUP(Pronostics!$B3461,Setup_MPP!$A:$G,2,FALSE)</f>
        <v>Joueur28</v>
      </c>
      <c r="F3461" s="31" t="str">
        <f>VLOOKUP($B3461,Setup_MPP!$A:$E,4,FALSE)</f>
        <v>#D5D5D5</v>
      </c>
      <c r="G3461" s="31" t="str">
        <f>VLOOKUP($B3461,Setup_MPP!$A:$E,5,FALSE)</f>
        <v>#727272</v>
      </c>
      <c r="H3461" s="31" t="str">
        <f>IFERROR(IF(AND(A3461&gt;=1,A3461&lt;=104),VLOOKUP($A3461,Location!$A:$J,6,FALSE),IF(A3461=0,"Avant l'ouverture",IF(OR(A3461=105,A3461=106),"Bonus"))),"")</f>
        <v>1/16 Finale</v>
      </c>
      <c r="I3461" s="31" t="str">
        <f>IF(LEFT(H3461,4)="Tour",VLOOKUP(A3461,Database!$A:$C,3,FALSE),"")</f>
        <v/>
      </c>
      <c r="J3461" s="31" t="str">
        <f>VLOOKUP($A3461,Location!$A:$J,7,FALSE)</f>
        <v>TBD</v>
      </c>
      <c r="K3461" s="31" t="str">
        <f>IFERROR(VLOOKUP(J3461,Setup_Team!$B:$C,2,FALSE), "TDB")</f>
        <v>TDB</v>
      </c>
      <c r="L3461" s="31" t="str">
        <f>VLOOKUP($A3461,Location!$A:$J,8,FALSE)</f>
        <v>TBD</v>
      </c>
      <c r="M3461" s="31" t="str">
        <f>IFERROR(VLOOKUP(L3461,Setup_Team!$B:$C,2,FALSE), "TDB")</f>
        <v>TDB</v>
      </c>
      <c r="N3461" s="31" t="str">
        <f>VLOOKUP($A3461,Location!$A:$J,9,FALSE)</f>
        <v>Kansas City, Missouri</v>
      </c>
      <c r="O3461" s="31" t="str">
        <f>VLOOKUP($A3461,Location!$A:$J,10,FALSE)</f>
        <v>Arrowhead Stadium</v>
      </c>
      <c r="R3461" s="31">
        <v>0</v>
      </c>
      <c r="S3461" s="25">
        <f>VLOOKUP($A3461,Database!$A:$Y,10,FALSE)</f>
        <v>0</v>
      </c>
      <c r="T3461" s="25">
        <f>VLOOKUP($A3461,Database!$A:$Y,11,FALSE)</f>
        <v>0</v>
      </c>
      <c r="U3461" s="25">
        <f>VLOOKUP($A3461,Database!$A:$Y,12,FALSE)</f>
        <v>0</v>
      </c>
      <c r="V3461" s="25" t="str">
        <f>VLOOKUP(A3461,Database!A:M,13,FALSE)</f>
        <v>À venir</v>
      </c>
      <c r="W3461" s="25" t="str">
        <f>VLOOKUP($A3461,Database!$A:$Y,20,FALSE)</f>
        <v/>
      </c>
      <c r="X3461" s="25" t="str">
        <f>VLOOKUP($A3461,Database!$A:$Y,21,FALSE)</f>
        <v/>
      </c>
      <c r="Y3461" s="25" t="str">
        <f ca="1">IF(C3461&lt;NOW(),IF(AND(P3461&gt;Q3461,W3461&gt;X3461),S3461,IF(AND(P3461=Q3461,W3461=X3461),T3461,IF(AND(P3461&lt;Q3461,W3461&lt;X3461),U3461,0))),"")</f>
        <v/>
      </c>
      <c r="Z3461" s="25">
        <f>IF(AND(P3461=W3461,Q3461=X3461),1,0)</f>
        <v>1</v>
      </c>
      <c r="AA3461" s="25" t="str">
        <f>IF(Z3461=0,"",IF(ISBLANK(VLOOKUP(A3461,Database!A:AA,22,FALSE)),"",VLOOKUP(A3461,Database!A:AA,22,FALSE)))</f>
        <v>Exact</v>
      </c>
      <c r="AB3461" s="25">
        <f ca="1">IFERROR(IF(AND(Y3461&lt;&gt;"",OR(V3461="Terminé",V3461="En cours")),VLOOKUP(AA3461,Setup_ScoreExactBonus!A:D,4,FALSE),0),0)</f>
        <v>0</v>
      </c>
      <c r="AC3461" s="31" t="str">
        <f t="shared" ca="1" si="15"/>
        <v/>
      </c>
      <c r="AD3461" s="31">
        <f ca="1">SUMIFS(AC$2:AC3461,D$2:D3461,D3461)*IF(R3461=0,1,2)</f>
        <v>0</v>
      </c>
    </row>
    <row r="3462" spans="1:30" x14ac:dyDescent="0.35">
      <c r="A3462" s="31">
        <f>IF(ISBLANK(B3462),"",COUNTIF(B$2:B3462,B3462))-1</f>
        <v>88</v>
      </c>
      <c r="B3462" s="31">
        <v>29</v>
      </c>
      <c r="C3462" s="10">
        <f>VLOOKUP($A3462,Database!$A:$Y,7,FALSE)</f>
        <v>46207.145833333336</v>
      </c>
      <c r="D3462" s="31" t="str">
        <f>VLOOKUP(Pronostics!$B3462,Setup_MPP!$A:$G,3,FALSE)</f>
        <v>Joueur29</v>
      </c>
      <c r="E3462" s="31" t="str">
        <f>VLOOKUP(Pronostics!$B3462,Setup_MPP!$A:$G,2,FALSE)</f>
        <v>Joueur29</v>
      </c>
      <c r="F3462" s="31" t="str">
        <f>VLOOKUP($B3462,Setup_MPP!$A:$E,4,FALSE)</f>
        <v>#D5D5D5</v>
      </c>
      <c r="G3462" s="31" t="str">
        <f>VLOOKUP($B3462,Setup_MPP!$A:$E,5,FALSE)</f>
        <v>#727272</v>
      </c>
      <c r="H3462" s="31" t="str">
        <f>IFERROR(IF(AND(A3462&gt;=1,A3462&lt;=104),VLOOKUP($A3462,Location!$A:$J,6,FALSE),IF(A3462=0,"Avant l'ouverture",IF(OR(A3462=105,A3462=106),"Bonus"))),"")</f>
        <v>1/16 Finale</v>
      </c>
      <c r="I3462" s="31" t="str">
        <f>IF(LEFT(H3462,4)="Tour",VLOOKUP(A3462,Database!$A:$C,3,FALSE),"")</f>
        <v/>
      </c>
      <c r="J3462" s="31" t="str">
        <f>VLOOKUP($A3462,Location!$A:$J,7,FALSE)</f>
        <v>TBD</v>
      </c>
      <c r="K3462" s="31" t="str">
        <f>IFERROR(VLOOKUP(J3462,Setup_Team!$B:$C,2,FALSE), "TDB")</f>
        <v>TDB</v>
      </c>
      <c r="L3462" s="31" t="str">
        <f>VLOOKUP($A3462,Location!$A:$J,8,FALSE)</f>
        <v>TBD</v>
      </c>
      <c r="M3462" s="31" t="str">
        <f>IFERROR(VLOOKUP(L3462,Setup_Team!$B:$C,2,FALSE), "TDB")</f>
        <v>TDB</v>
      </c>
      <c r="N3462" s="31" t="str">
        <f>VLOOKUP($A3462,Location!$A:$J,9,FALSE)</f>
        <v>Kansas City, Missouri</v>
      </c>
      <c r="O3462" s="31" t="str">
        <f>VLOOKUP($A3462,Location!$A:$J,10,FALSE)</f>
        <v>Arrowhead Stadium</v>
      </c>
      <c r="R3462" s="31">
        <v>0</v>
      </c>
      <c r="S3462" s="25">
        <f>VLOOKUP($A3462,Database!$A:$Y,10,FALSE)</f>
        <v>0</v>
      </c>
      <c r="T3462" s="25">
        <f>VLOOKUP($A3462,Database!$A:$Y,11,FALSE)</f>
        <v>0</v>
      </c>
      <c r="U3462" s="25">
        <f>VLOOKUP($A3462,Database!$A:$Y,12,FALSE)</f>
        <v>0</v>
      </c>
      <c r="V3462" s="25" t="str">
        <f>VLOOKUP(A3462,Database!A:M,13,FALSE)</f>
        <v>À venir</v>
      </c>
      <c r="W3462" s="25" t="str">
        <f>VLOOKUP($A3462,Database!$A:$Y,20,FALSE)</f>
        <v/>
      </c>
      <c r="X3462" s="25" t="str">
        <f>VLOOKUP($A3462,Database!$A:$Y,21,FALSE)</f>
        <v/>
      </c>
      <c r="Y3462" s="25" t="str">
        <f ca="1">IF(C3462&lt;NOW(),IF(AND(P3462&gt;Q3462,W3462&gt;X3462),S3462,IF(AND(P3462=Q3462,W3462=X3462),T3462,IF(AND(P3462&lt;Q3462,W3462&lt;X3462),U3462,0))),"")</f>
        <v/>
      </c>
      <c r="Z3462" s="25">
        <f>IF(AND(P3462=W3462,Q3462=X3462),1,0)</f>
        <v>1</v>
      </c>
      <c r="AA3462" s="25" t="str">
        <f>IF(Z3462=0,"",IF(ISBLANK(VLOOKUP(A3462,Database!A:AA,22,FALSE)),"",VLOOKUP(A3462,Database!A:AA,22,FALSE)))</f>
        <v>Exact</v>
      </c>
      <c r="AB3462" s="25">
        <f ca="1">IFERROR(IF(AND(Y3462&lt;&gt;"",OR(V3462="Terminé",V3462="En cours")),VLOOKUP(AA3462,Setup_ScoreExactBonus!A:D,4,FALSE),0),0)</f>
        <v>0</v>
      </c>
      <c r="AC3462" s="31" t="str">
        <f t="shared" ca="1" si="15"/>
        <v/>
      </c>
      <c r="AD3462" s="31">
        <f ca="1">SUMIFS(AC$2:AC3462,D$2:D3462,D3462)*IF(R3462=0,1,2)</f>
        <v>0</v>
      </c>
    </row>
    <row r="3463" spans="1:30" x14ac:dyDescent="0.35">
      <c r="A3463" s="31">
        <f>IF(ISBLANK(B3463),"",COUNTIF(B$2:B3463,B3463))-1</f>
        <v>88</v>
      </c>
      <c r="B3463" s="31">
        <v>30</v>
      </c>
      <c r="C3463" s="10">
        <f>VLOOKUP($A3463,Database!$A:$Y,7,FALSE)</f>
        <v>46207.145833333336</v>
      </c>
      <c r="D3463" s="31" t="str">
        <f>VLOOKUP(Pronostics!$B3463,Setup_MPP!$A:$G,3,FALSE)</f>
        <v>Joueur30</v>
      </c>
      <c r="E3463" s="31" t="str">
        <f>VLOOKUP(Pronostics!$B3463,Setup_MPP!$A:$G,2,FALSE)</f>
        <v>Joueur30</v>
      </c>
      <c r="F3463" s="31" t="str">
        <f>VLOOKUP($B3463,Setup_MPP!$A:$E,4,FALSE)</f>
        <v>#D5D5D5</v>
      </c>
      <c r="G3463" s="31" t="str">
        <f>VLOOKUP($B3463,Setup_MPP!$A:$E,5,FALSE)</f>
        <v>#727272</v>
      </c>
      <c r="H3463" s="31" t="str">
        <f>IFERROR(IF(AND(A3463&gt;=1,A3463&lt;=104),VLOOKUP($A3463,Location!$A:$J,6,FALSE),IF(A3463=0,"Avant l'ouverture",IF(OR(A3463=105,A3463=106),"Bonus"))),"")</f>
        <v>1/16 Finale</v>
      </c>
      <c r="I3463" s="31" t="str">
        <f>IF(LEFT(H3463,4)="Tour",VLOOKUP(A3463,Database!$A:$C,3,FALSE),"")</f>
        <v/>
      </c>
      <c r="J3463" s="31" t="str">
        <f>VLOOKUP($A3463,Location!$A:$J,7,FALSE)</f>
        <v>TBD</v>
      </c>
      <c r="K3463" s="31" t="str">
        <f>IFERROR(VLOOKUP(J3463,Setup_Team!$B:$C,2,FALSE), "TDB")</f>
        <v>TDB</v>
      </c>
      <c r="L3463" s="31" t="str">
        <f>VLOOKUP($A3463,Location!$A:$J,8,FALSE)</f>
        <v>TBD</v>
      </c>
      <c r="M3463" s="31" t="str">
        <f>IFERROR(VLOOKUP(L3463,Setup_Team!$B:$C,2,FALSE), "TDB")</f>
        <v>TDB</v>
      </c>
      <c r="N3463" s="31" t="str">
        <f>VLOOKUP($A3463,Location!$A:$J,9,FALSE)</f>
        <v>Kansas City, Missouri</v>
      </c>
      <c r="O3463" s="31" t="str">
        <f>VLOOKUP($A3463,Location!$A:$J,10,FALSE)</f>
        <v>Arrowhead Stadium</v>
      </c>
      <c r="R3463" s="31">
        <v>0</v>
      </c>
      <c r="S3463" s="25">
        <f>VLOOKUP($A3463,Database!$A:$Y,10,FALSE)</f>
        <v>0</v>
      </c>
      <c r="T3463" s="25">
        <f>VLOOKUP($A3463,Database!$A:$Y,11,FALSE)</f>
        <v>0</v>
      </c>
      <c r="U3463" s="25">
        <f>VLOOKUP($A3463,Database!$A:$Y,12,FALSE)</f>
        <v>0</v>
      </c>
      <c r="V3463" s="25" t="str">
        <f>VLOOKUP(A3463,Database!A:M,13,FALSE)</f>
        <v>À venir</v>
      </c>
      <c r="W3463" s="25" t="str">
        <f>VLOOKUP($A3463,Database!$A:$Y,20,FALSE)</f>
        <v/>
      </c>
      <c r="X3463" s="25" t="str">
        <f>VLOOKUP($A3463,Database!$A:$Y,21,FALSE)</f>
        <v/>
      </c>
      <c r="Y3463" s="25" t="str">
        <f ca="1">IF(C3463&lt;NOW(),IF(AND(P3463&gt;Q3463,W3463&gt;X3463),S3463,IF(AND(P3463=Q3463,W3463=X3463),T3463,IF(AND(P3463&lt;Q3463,W3463&lt;X3463),U3463,0))),"")</f>
        <v/>
      </c>
      <c r="Z3463" s="25">
        <f>IF(AND(P3463=W3463,Q3463=X3463),1,0)</f>
        <v>1</v>
      </c>
      <c r="AA3463" s="25" t="str">
        <f>IF(Z3463=0,"",IF(ISBLANK(VLOOKUP(A3463,Database!A:AA,22,FALSE)),"",VLOOKUP(A3463,Database!A:AA,22,FALSE)))</f>
        <v>Exact</v>
      </c>
      <c r="AB3463" s="25">
        <f ca="1">IFERROR(IF(AND(Y3463&lt;&gt;"",OR(V3463="Terminé",V3463="En cours")),VLOOKUP(AA3463,Setup_ScoreExactBonus!A:D,4,FALSE),0),0)</f>
        <v>0</v>
      </c>
      <c r="AC3463" s="31" t="str">
        <f t="shared" ca="1" si="15"/>
        <v/>
      </c>
      <c r="AD3463" s="31">
        <f ca="1">SUMIFS(AC$2:AC3463,D$2:D3463,D3463)*IF(R3463=0,1,2)</f>
        <v>0</v>
      </c>
    </row>
    <row r="3464" spans="1:30" x14ac:dyDescent="0.35">
      <c r="A3464" s="31">
        <f>IF(ISBLANK(B3464),"",COUNTIF(B$2:B3464,B3464))-1</f>
        <v>88</v>
      </c>
      <c r="B3464" s="31">
        <v>31</v>
      </c>
      <c r="C3464" s="10">
        <f>VLOOKUP($A3464,Database!$A:$Y,7,FALSE)</f>
        <v>46207.145833333336</v>
      </c>
      <c r="D3464" s="31" t="str">
        <f>VLOOKUP(Pronostics!$B3464,Setup_MPP!$A:$G,3,FALSE)</f>
        <v>Joueur31</v>
      </c>
      <c r="E3464" s="31" t="str">
        <f>VLOOKUP(Pronostics!$B3464,Setup_MPP!$A:$G,2,FALSE)</f>
        <v>Joueur31</v>
      </c>
      <c r="F3464" s="31" t="str">
        <f>VLOOKUP($B3464,Setup_MPP!$A:$E,4,FALSE)</f>
        <v>#D5D5D5</v>
      </c>
      <c r="G3464" s="31" t="str">
        <f>VLOOKUP($B3464,Setup_MPP!$A:$E,5,FALSE)</f>
        <v>#727272</v>
      </c>
      <c r="H3464" s="31" t="str">
        <f>IFERROR(IF(AND(A3464&gt;=1,A3464&lt;=104),VLOOKUP($A3464,Location!$A:$J,6,FALSE),IF(A3464=0,"Avant l'ouverture",IF(OR(A3464=105,A3464=106),"Bonus"))),"")</f>
        <v>1/16 Finale</v>
      </c>
      <c r="I3464" s="31" t="str">
        <f>IF(LEFT(H3464,4)="Tour",VLOOKUP(A3464,Database!$A:$C,3,FALSE),"")</f>
        <v/>
      </c>
      <c r="J3464" s="31" t="str">
        <f>VLOOKUP($A3464,Location!$A:$J,7,FALSE)</f>
        <v>TBD</v>
      </c>
      <c r="K3464" s="31" t="str">
        <f>IFERROR(VLOOKUP(J3464,Setup_Team!$B:$C,2,FALSE), "TDB")</f>
        <v>TDB</v>
      </c>
      <c r="L3464" s="31" t="str">
        <f>VLOOKUP($A3464,Location!$A:$J,8,FALSE)</f>
        <v>TBD</v>
      </c>
      <c r="M3464" s="31" t="str">
        <f>IFERROR(VLOOKUP(L3464,Setup_Team!$B:$C,2,FALSE), "TDB")</f>
        <v>TDB</v>
      </c>
      <c r="N3464" s="31" t="str">
        <f>VLOOKUP($A3464,Location!$A:$J,9,FALSE)</f>
        <v>Kansas City, Missouri</v>
      </c>
      <c r="O3464" s="31" t="str">
        <f>VLOOKUP($A3464,Location!$A:$J,10,FALSE)</f>
        <v>Arrowhead Stadium</v>
      </c>
      <c r="R3464" s="31">
        <v>0</v>
      </c>
      <c r="S3464" s="25">
        <f>VLOOKUP($A3464,Database!$A:$Y,10,FALSE)</f>
        <v>0</v>
      </c>
      <c r="T3464" s="25">
        <f>VLOOKUP($A3464,Database!$A:$Y,11,FALSE)</f>
        <v>0</v>
      </c>
      <c r="U3464" s="25">
        <f>VLOOKUP($A3464,Database!$A:$Y,12,FALSE)</f>
        <v>0</v>
      </c>
      <c r="V3464" s="25" t="str">
        <f>VLOOKUP(A3464,Database!A:M,13,FALSE)</f>
        <v>À venir</v>
      </c>
      <c r="W3464" s="25" t="str">
        <f>VLOOKUP($A3464,Database!$A:$Y,20,FALSE)</f>
        <v/>
      </c>
      <c r="X3464" s="25" t="str">
        <f>VLOOKUP($A3464,Database!$A:$Y,21,FALSE)</f>
        <v/>
      </c>
      <c r="Y3464" s="25" t="str">
        <f ca="1">IF(C3464&lt;NOW(),IF(AND(P3464&gt;Q3464,W3464&gt;X3464),S3464,IF(AND(P3464=Q3464,W3464=X3464),T3464,IF(AND(P3464&lt;Q3464,W3464&lt;X3464),U3464,0))),"")</f>
        <v/>
      </c>
      <c r="Z3464" s="25">
        <f>IF(AND(P3464=W3464,Q3464=X3464),1,0)</f>
        <v>1</v>
      </c>
      <c r="AA3464" s="25" t="str">
        <f>IF(Z3464=0,"",IF(ISBLANK(VLOOKUP(A3464,Database!A:AA,22,FALSE)),"",VLOOKUP(A3464,Database!A:AA,22,FALSE)))</f>
        <v>Exact</v>
      </c>
      <c r="AB3464" s="25">
        <f ca="1">IFERROR(IF(AND(Y3464&lt;&gt;"",OR(V3464="Terminé",V3464="En cours")),VLOOKUP(AA3464,Setup_ScoreExactBonus!A:D,4,FALSE),0),0)</f>
        <v>0</v>
      </c>
      <c r="AC3464" s="31" t="str">
        <f t="shared" ca="1" si="15"/>
        <v/>
      </c>
      <c r="AD3464" s="31">
        <f ca="1">SUMIFS(AC$2:AC3464,D$2:D3464,D3464)*IF(R3464=0,1,2)</f>
        <v>0</v>
      </c>
    </row>
    <row r="3465" spans="1:30" x14ac:dyDescent="0.35">
      <c r="A3465" s="31">
        <f>IF(ISBLANK(B3465),"",COUNTIF(B$2:B3465,B3465))-1</f>
        <v>88</v>
      </c>
      <c r="B3465" s="31">
        <v>32</v>
      </c>
      <c r="C3465" s="10">
        <f>VLOOKUP($A3465,Database!$A:$Y,7,FALSE)</f>
        <v>46207.145833333336</v>
      </c>
      <c r="D3465" s="31" t="str">
        <f>VLOOKUP(Pronostics!$B3465,Setup_MPP!$A:$G,3,FALSE)</f>
        <v>Joueur32</v>
      </c>
      <c r="E3465" s="31" t="str">
        <f>VLOOKUP(Pronostics!$B3465,Setup_MPP!$A:$G,2,FALSE)</f>
        <v>Joueur32</v>
      </c>
      <c r="F3465" s="31" t="str">
        <f>VLOOKUP($B3465,Setup_MPP!$A:$E,4,FALSE)</f>
        <v>#D5D5D5</v>
      </c>
      <c r="G3465" s="31" t="str">
        <f>VLOOKUP($B3465,Setup_MPP!$A:$E,5,FALSE)</f>
        <v>#727272</v>
      </c>
      <c r="H3465" s="31" t="str">
        <f>IFERROR(IF(AND(A3465&gt;=1,A3465&lt;=104),VLOOKUP($A3465,Location!$A:$J,6,FALSE),IF(A3465=0,"Avant l'ouverture",IF(OR(A3465=105,A3465=106),"Bonus"))),"")</f>
        <v>1/16 Finale</v>
      </c>
      <c r="I3465" s="31" t="str">
        <f>IF(LEFT(H3465,4)="Tour",VLOOKUP(A3465,Database!$A:$C,3,FALSE),"")</f>
        <v/>
      </c>
      <c r="J3465" s="31" t="str">
        <f>VLOOKUP($A3465,Location!$A:$J,7,FALSE)</f>
        <v>TBD</v>
      </c>
      <c r="K3465" s="31" t="str">
        <f>IFERROR(VLOOKUP(J3465,Setup_Team!$B:$C,2,FALSE), "TDB")</f>
        <v>TDB</v>
      </c>
      <c r="L3465" s="31" t="str">
        <f>VLOOKUP($A3465,Location!$A:$J,8,FALSE)</f>
        <v>TBD</v>
      </c>
      <c r="M3465" s="31" t="str">
        <f>IFERROR(VLOOKUP(L3465,Setup_Team!$B:$C,2,FALSE), "TDB")</f>
        <v>TDB</v>
      </c>
      <c r="N3465" s="31" t="str">
        <f>VLOOKUP($A3465,Location!$A:$J,9,FALSE)</f>
        <v>Kansas City, Missouri</v>
      </c>
      <c r="O3465" s="31" t="str">
        <f>VLOOKUP($A3465,Location!$A:$J,10,FALSE)</f>
        <v>Arrowhead Stadium</v>
      </c>
      <c r="R3465" s="31">
        <v>0</v>
      </c>
      <c r="S3465" s="25">
        <f>VLOOKUP($A3465,Database!$A:$Y,10,FALSE)</f>
        <v>0</v>
      </c>
      <c r="T3465" s="25">
        <f>VLOOKUP($A3465,Database!$A:$Y,11,FALSE)</f>
        <v>0</v>
      </c>
      <c r="U3465" s="25">
        <f>VLOOKUP($A3465,Database!$A:$Y,12,FALSE)</f>
        <v>0</v>
      </c>
      <c r="V3465" s="25" t="str">
        <f>VLOOKUP(A3465,Database!A:M,13,FALSE)</f>
        <v>À venir</v>
      </c>
      <c r="W3465" s="25" t="str">
        <f>VLOOKUP($A3465,Database!$A:$Y,20,FALSE)</f>
        <v/>
      </c>
      <c r="X3465" s="25" t="str">
        <f>VLOOKUP($A3465,Database!$A:$Y,21,FALSE)</f>
        <v/>
      </c>
      <c r="Y3465" s="25" t="str">
        <f ca="1">IF(C3465&lt;NOW(),IF(AND(P3465&gt;Q3465,W3465&gt;X3465),S3465,IF(AND(P3465=Q3465,W3465=X3465),T3465,IF(AND(P3465&lt;Q3465,W3465&lt;X3465),U3465,0))),"")</f>
        <v/>
      </c>
      <c r="Z3465" s="25">
        <f>IF(AND(P3465=W3465,Q3465=X3465),1,0)</f>
        <v>1</v>
      </c>
      <c r="AA3465" s="25" t="str">
        <f>IF(Z3465=0,"",IF(ISBLANK(VLOOKUP(A3465,Database!A:AA,22,FALSE)),"",VLOOKUP(A3465,Database!A:AA,22,FALSE)))</f>
        <v>Exact</v>
      </c>
      <c r="AB3465" s="25">
        <f ca="1">IFERROR(IF(AND(Y3465&lt;&gt;"",OR(V3465="Terminé",V3465="En cours")),VLOOKUP(AA3465,Setup_ScoreExactBonus!A:D,4,FALSE),0),0)</f>
        <v>0</v>
      </c>
      <c r="AC3465" s="31" t="str">
        <f t="shared" ca="1" si="15"/>
        <v/>
      </c>
      <c r="AD3465" s="31">
        <f ca="1">SUMIFS(AC$2:AC3465,D$2:D3465,D3465)*IF(R3465=0,1,2)</f>
        <v>0</v>
      </c>
    </row>
    <row r="3466" spans="1:30" x14ac:dyDescent="0.35">
      <c r="A3466" s="31">
        <f>IF(ISBLANK(B3466),"",COUNTIF(B$2:B3466,B3466))-1</f>
        <v>88</v>
      </c>
      <c r="B3466" s="31">
        <v>33</v>
      </c>
      <c r="C3466" s="10">
        <f>VLOOKUP($A3466,Database!$A:$Y,7,FALSE)</f>
        <v>46207.145833333336</v>
      </c>
      <c r="D3466" s="31" t="str">
        <f>VLOOKUP(Pronostics!$B3466,Setup_MPP!$A:$G,3,FALSE)</f>
        <v>Joueur33</v>
      </c>
      <c r="E3466" s="31" t="str">
        <f>VLOOKUP(Pronostics!$B3466,Setup_MPP!$A:$G,2,FALSE)</f>
        <v>Joueur33</v>
      </c>
      <c r="F3466" s="31" t="str">
        <f>VLOOKUP($B3466,Setup_MPP!$A:$E,4,FALSE)</f>
        <v>#D5D5D5</v>
      </c>
      <c r="G3466" s="31" t="str">
        <f>VLOOKUP($B3466,Setup_MPP!$A:$E,5,FALSE)</f>
        <v>#727272</v>
      </c>
      <c r="H3466" s="31" t="str">
        <f>IFERROR(IF(AND(A3466&gt;=1,A3466&lt;=104),VLOOKUP($A3466,Location!$A:$J,6,FALSE),IF(A3466=0,"Avant l'ouverture",IF(OR(A3466=105,A3466=106),"Bonus"))),"")</f>
        <v>1/16 Finale</v>
      </c>
      <c r="I3466" s="31" t="str">
        <f>IF(LEFT(H3466,4)="Tour",VLOOKUP(A3466,Database!$A:$C,3,FALSE),"")</f>
        <v/>
      </c>
      <c r="J3466" s="31" t="str">
        <f>VLOOKUP($A3466,Location!$A:$J,7,FALSE)</f>
        <v>TBD</v>
      </c>
      <c r="K3466" s="31" t="str">
        <f>IFERROR(VLOOKUP(J3466,Setup_Team!$B:$C,2,FALSE), "TDB")</f>
        <v>TDB</v>
      </c>
      <c r="L3466" s="31" t="str">
        <f>VLOOKUP($A3466,Location!$A:$J,8,FALSE)</f>
        <v>TBD</v>
      </c>
      <c r="M3466" s="31" t="str">
        <f>IFERROR(VLOOKUP(L3466,Setup_Team!$B:$C,2,FALSE), "TDB")</f>
        <v>TDB</v>
      </c>
      <c r="N3466" s="31" t="str">
        <f>VLOOKUP($A3466,Location!$A:$J,9,FALSE)</f>
        <v>Kansas City, Missouri</v>
      </c>
      <c r="O3466" s="31" t="str">
        <f>VLOOKUP($A3466,Location!$A:$J,10,FALSE)</f>
        <v>Arrowhead Stadium</v>
      </c>
      <c r="R3466" s="31">
        <v>0</v>
      </c>
      <c r="S3466" s="25">
        <f>VLOOKUP($A3466,Database!$A:$Y,10,FALSE)</f>
        <v>0</v>
      </c>
      <c r="T3466" s="25">
        <f>VLOOKUP($A3466,Database!$A:$Y,11,FALSE)</f>
        <v>0</v>
      </c>
      <c r="U3466" s="25">
        <f>VLOOKUP($A3466,Database!$A:$Y,12,FALSE)</f>
        <v>0</v>
      </c>
      <c r="V3466" s="25" t="str">
        <f>VLOOKUP(A3466,Database!A:M,13,FALSE)</f>
        <v>À venir</v>
      </c>
      <c r="W3466" s="25" t="str">
        <f>VLOOKUP($A3466,Database!$A:$Y,20,FALSE)</f>
        <v/>
      </c>
      <c r="X3466" s="25" t="str">
        <f>VLOOKUP($A3466,Database!$A:$Y,21,FALSE)</f>
        <v/>
      </c>
      <c r="Y3466" s="25" t="str">
        <f ca="1">IF(C3466&lt;NOW(),IF(AND(P3466&gt;Q3466,W3466&gt;X3466),S3466,IF(AND(P3466=Q3466,W3466=X3466),T3466,IF(AND(P3466&lt;Q3466,W3466&lt;X3466),U3466,0))),"")</f>
        <v/>
      </c>
      <c r="Z3466" s="25">
        <f>IF(AND(P3466=W3466,Q3466=X3466),1,0)</f>
        <v>1</v>
      </c>
      <c r="AA3466" s="25" t="str">
        <f>IF(Z3466=0,"",IF(ISBLANK(VLOOKUP(A3466,Database!A:AA,22,FALSE)),"",VLOOKUP(A3466,Database!A:AA,22,FALSE)))</f>
        <v>Exact</v>
      </c>
      <c r="AB3466" s="25">
        <f ca="1">IFERROR(IF(AND(Y3466&lt;&gt;"",OR(V3466="Terminé",V3466="En cours")),VLOOKUP(AA3466,Setup_ScoreExactBonus!A:D,4,FALSE),0),0)</f>
        <v>0</v>
      </c>
      <c r="AC3466" s="31" t="str">
        <f t="shared" ca="1" si="15"/>
        <v/>
      </c>
      <c r="AD3466" s="31">
        <f ca="1">SUMIFS(AC$2:AC3466,D$2:D3466,D3466)*IF(R3466=0,1,2)</f>
        <v>0</v>
      </c>
    </row>
    <row r="3467" spans="1:30" x14ac:dyDescent="0.35">
      <c r="A3467" s="31">
        <f>IF(ISBLANK(B3467),"",COUNTIF(B$2:B3467,B3467))-1</f>
        <v>88</v>
      </c>
      <c r="B3467" s="31">
        <v>34</v>
      </c>
      <c r="C3467" s="10">
        <f>VLOOKUP($A3467,Database!$A:$Y,7,FALSE)</f>
        <v>46207.145833333336</v>
      </c>
      <c r="D3467" s="31" t="str">
        <f>VLOOKUP(Pronostics!$B3467,Setup_MPP!$A:$G,3,FALSE)</f>
        <v>Joueur34</v>
      </c>
      <c r="E3467" s="31" t="str">
        <f>VLOOKUP(Pronostics!$B3467,Setup_MPP!$A:$G,2,FALSE)</f>
        <v>Joueur34</v>
      </c>
      <c r="F3467" s="31" t="str">
        <f>VLOOKUP($B3467,Setup_MPP!$A:$E,4,FALSE)</f>
        <v>#D5D5D5</v>
      </c>
      <c r="G3467" s="31" t="str">
        <f>VLOOKUP($B3467,Setup_MPP!$A:$E,5,FALSE)</f>
        <v>#727272</v>
      </c>
      <c r="H3467" s="31" t="str">
        <f>IFERROR(IF(AND(A3467&gt;=1,A3467&lt;=104),VLOOKUP($A3467,Location!$A:$J,6,FALSE),IF(A3467=0,"Avant l'ouverture",IF(OR(A3467=105,A3467=106),"Bonus"))),"")</f>
        <v>1/16 Finale</v>
      </c>
      <c r="I3467" s="31" t="str">
        <f>IF(LEFT(H3467,4)="Tour",VLOOKUP(A3467,Database!$A:$C,3,FALSE),"")</f>
        <v/>
      </c>
      <c r="J3467" s="31" t="str">
        <f>VLOOKUP($A3467,Location!$A:$J,7,FALSE)</f>
        <v>TBD</v>
      </c>
      <c r="K3467" s="31" t="str">
        <f>IFERROR(VLOOKUP(J3467,Setup_Team!$B:$C,2,FALSE), "TDB")</f>
        <v>TDB</v>
      </c>
      <c r="L3467" s="31" t="str">
        <f>VLOOKUP($A3467,Location!$A:$J,8,FALSE)</f>
        <v>TBD</v>
      </c>
      <c r="M3467" s="31" t="str">
        <f>IFERROR(VLOOKUP(L3467,Setup_Team!$B:$C,2,FALSE), "TDB")</f>
        <v>TDB</v>
      </c>
      <c r="N3467" s="31" t="str">
        <f>VLOOKUP($A3467,Location!$A:$J,9,FALSE)</f>
        <v>Kansas City, Missouri</v>
      </c>
      <c r="O3467" s="31" t="str">
        <f>VLOOKUP($A3467,Location!$A:$J,10,FALSE)</f>
        <v>Arrowhead Stadium</v>
      </c>
      <c r="R3467" s="31">
        <v>0</v>
      </c>
      <c r="S3467" s="25">
        <f>VLOOKUP($A3467,Database!$A:$Y,10,FALSE)</f>
        <v>0</v>
      </c>
      <c r="T3467" s="25">
        <f>VLOOKUP($A3467,Database!$A:$Y,11,FALSE)</f>
        <v>0</v>
      </c>
      <c r="U3467" s="25">
        <f>VLOOKUP($A3467,Database!$A:$Y,12,FALSE)</f>
        <v>0</v>
      </c>
      <c r="V3467" s="25" t="str">
        <f>VLOOKUP(A3467,Database!A:M,13,FALSE)</f>
        <v>À venir</v>
      </c>
      <c r="W3467" s="25" t="str">
        <f>VLOOKUP($A3467,Database!$A:$Y,20,FALSE)</f>
        <v/>
      </c>
      <c r="X3467" s="25" t="str">
        <f>VLOOKUP($A3467,Database!$A:$Y,21,FALSE)</f>
        <v/>
      </c>
      <c r="Y3467" s="25" t="str">
        <f ca="1">IF(C3467&lt;NOW(),IF(AND(P3467&gt;Q3467,W3467&gt;X3467),S3467,IF(AND(P3467=Q3467,W3467=X3467),T3467,IF(AND(P3467&lt;Q3467,W3467&lt;X3467),U3467,0))),"")</f>
        <v/>
      </c>
      <c r="Z3467" s="25">
        <f>IF(AND(P3467=W3467,Q3467=X3467),1,0)</f>
        <v>1</v>
      </c>
      <c r="AA3467" s="25" t="str">
        <f>IF(Z3467=0,"",IF(ISBLANK(VLOOKUP(A3467,Database!A:AA,22,FALSE)),"",VLOOKUP(A3467,Database!A:AA,22,FALSE)))</f>
        <v>Exact</v>
      </c>
      <c r="AB3467" s="25">
        <f ca="1">IFERROR(IF(AND(Y3467&lt;&gt;"",OR(V3467="Terminé",V3467="En cours")),VLOOKUP(AA3467,Setup_ScoreExactBonus!A:D,4,FALSE),0),0)</f>
        <v>0</v>
      </c>
      <c r="AC3467" s="31" t="str">
        <f t="shared" ca="1" si="15"/>
        <v/>
      </c>
      <c r="AD3467" s="31">
        <f ca="1">SUMIFS(AC$2:AC3467,D$2:D3467,D3467)*IF(R3467=0,1,2)</f>
        <v>0</v>
      </c>
    </row>
    <row r="3468" spans="1:30" x14ac:dyDescent="0.35">
      <c r="A3468" s="31">
        <f>IF(ISBLANK(B3468),"",COUNTIF(B$2:B3468,B3468))-1</f>
        <v>88</v>
      </c>
      <c r="B3468" s="31">
        <v>35</v>
      </c>
      <c r="C3468" s="10">
        <f>VLOOKUP($A3468,Database!$A:$Y,7,FALSE)</f>
        <v>46207.145833333336</v>
      </c>
      <c r="D3468" s="31" t="str">
        <f>VLOOKUP(Pronostics!$B3468,Setup_MPP!$A:$G,3,FALSE)</f>
        <v>Joueur35</v>
      </c>
      <c r="E3468" s="31" t="str">
        <f>VLOOKUP(Pronostics!$B3468,Setup_MPP!$A:$G,2,FALSE)</f>
        <v>Joueur35</v>
      </c>
      <c r="F3468" s="31" t="str">
        <f>VLOOKUP($B3468,Setup_MPP!$A:$E,4,FALSE)</f>
        <v>#D5D5D5</v>
      </c>
      <c r="G3468" s="31" t="str">
        <f>VLOOKUP($B3468,Setup_MPP!$A:$E,5,FALSE)</f>
        <v>#727272</v>
      </c>
      <c r="H3468" s="31" t="str">
        <f>IFERROR(IF(AND(A3468&gt;=1,A3468&lt;=104),VLOOKUP($A3468,Location!$A:$J,6,FALSE),IF(A3468=0,"Avant l'ouverture",IF(OR(A3468=105,A3468=106),"Bonus"))),"")</f>
        <v>1/16 Finale</v>
      </c>
      <c r="I3468" s="31" t="str">
        <f>IF(LEFT(H3468,4)="Tour",VLOOKUP(A3468,Database!$A:$C,3,FALSE),"")</f>
        <v/>
      </c>
      <c r="J3468" s="31" t="str">
        <f>VLOOKUP($A3468,Location!$A:$J,7,FALSE)</f>
        <v>TBD</v>
      </c>
      <c r="K3468" s="31" t="str">
        <f>IFERROR(VLOOKUP(J3468,Setup_Team!$B:$C,2,FALSE), "TDB")</f>
        <v>TDB</v>
      </c>
      <c r="L3468" s="31" t="str">
        <f>VLOOKUP($A3468,Location!$A:$J,8,FALSE)</f>
        <v>TBD</v>
      </c>
      <c r="M3468" s="31" t="str">
        <f>IFERROR(VLOOKUP(L3468,Setup_Team!$B:$C,2,FALSE), "TDB")</f>
        <v>TDB</v>
      </c>
      <c r="N3468" s="31" t="str">
        <f>VLOOKUP($A3468,Location!$A:$J,9,FALSE)</f>
        <v>Kansas City, Missouri</v>
      </c>
      <c r="O3468" s="31" t="str">
        <f>VLOOKUP($A3468,Location!$A:$J,10,FALSE)</f>
        <v>Arrowhead Stadium</v>
      </c>
      <c r="R3468" s="31">
        <v>0</v>
      </c>
      <c r="S3468" s="25">
        <f>VLOOKUP($A3468,Database!$A:$Y,10,FALSE)</f>
        <v>0</v>
      </c>
      <c r="T3468" s="25">
        <f>VLOOKUP($A3468,Database!$A:$Y,11,FALSE)</f>
        <v>0</v>
      </c>
      <c r="U3468" s="25">
        <f>VLOOKUP($A3468,Database!$A:$Y,12,FALSE)</f>
        <v>0</v>
      </c>
      <c r="V3468" s="25" t="str">
        <f>VLOOKUP(A3468,Database!A:M,13,FALSE)</f>
        <v>À venir</v>
      </c>
      <c r="W3468" s="25" t="str">
        <f>VLOOKUP($A3468,Database!$A:$Y,20,FALSE)</f>
        <v/>
      </c>
      <c r="X3468" s="25" t="str">
        <f>VLOOKUP($A3468,Database!$A:$Y,21,FALSE)</f>
        <v/>
      </c>
      <c r="Y3468" s="25" t="str">
        <f ca="1">IF(C3468&lt;NOW(),IF(AND(P3468&gt;Q3468,W3468&gt;X3468),S3468,IF(AND(P3468=Q3468,W3468=X3468),T3468,IF(AND(P3468&lt;Q3468,W3468&lt;X3468),U3468,0))),"")</f>
        <v/>
      </c>
      <c r="Z3468" s="25">
        <f>IF(AND(P3468=W3468,Q3468=X3468),1,0)</f>
        <v>1</v>
      </c>
      <c r="AA3468" s="25" t="str">
        <f>IF(Z3468=0,"",IF(ISBLANK(VLOOKUP(A3468,Database!A:AA,22,FALSE)),"",VLOOKUP(A3468,Database!A:AA,22,FALSE)))</f>
        <v>Exact</v>
      </c>
      <c r="AB3468" s="25">
        <f ca="1">IFERROR(IF(AND(Y3468&lt;&gt;"",OR(V3468="Terminé",V3468="En cours")),VLOOKUP(AA3468,Setup_ScoreExactBonus!A:D,4,FALSE),0),0)</f>
        <v>0</v>
      </c>
      <c r="AC3468" s="31" t="str">
        <f t="shared" ca="1" si="15"/>
        <v/>
      </c>
      <c r="AD3468" s="31">
        <f ca="1">SUMIFS(AC$2:AC3468,D$2:D3468,D3468)*IF(R3468=0,1,2)</f>
        <v>0</v>
      </c>
    </row>
    <row r="3469" spans="1:30" x14ac:dyDescent="0.35">
      <c r="A3469" s="31">
        <f>IF(ISBLANK(B3469),"",COUNTIF(B$2:B3469,B3469))-1</f>
        <v>88</v>
      </c>
      <c r="B3469" s="31">
        <v>36</v>
      </c>
      <c r="C3469" s="10">
        <f>VLOOKUP($A3469,Database!$A:$Y,7,FALSE)</f>
        <v>46207.145833333336</v>
      </c>
      <c r="D3469" s="31" t="str">
        <f>VLOOKUP(Pronostics!$B3469,Setup_MPP!$A:$G,3,FALSE)</f>
        <v>Joueur36</v>
      </c>
      <c r="E3469" s="31" t="str">
        <f>VLOOKUP(Pronostics!$B3469,Setup_MPP!$A:$G,2,FALSE)</f>
        <v>Joueur36</v>
      </c>
      <c r="F3469" s="31" t="str">
        <f>VLOOKUP($B3469,Setup_MPP!$A:$E,4,FALSE)</f>
        <v>#D5D5D5</v>
      </c>
      <c r="G3469" s="31" t="str">
        <f>VLOOKUP($B3469,Setup_MPP!$A:$E,5,FALSE)</f>
        <v>#727272</v>
      </c>
      <c r="H3469" s="31" t="str">
        <f>IFERROR(IF(AND(A3469&gt;=1,A3469&lt;=104),VLOOKUP($A3469,Location!$A:$J,6,FALSE),IF(A3469=0,"Avant l'ouverture",IF(OR(A3469=105,A3469=106),"Bonus"))),"")</f>
        <v>1/16 Finale</v>
      </c>
      <c r="I3469" s="31" t="str">
        <f>IF(LEFT(H3469,4)="Tour",VLOOKUP(A3469,Database!$A:$C,3,FALSE),"")</f>
        <v/>
      </c>
      <c r="J3469" s="31" t="str">
        <f>VLOOKUP($A3469,Location!$A:$J,7,FALSE)</f>
        <v>TBD</v>
      </c>
      <c r="K3469" s="31" t="str">
        <f>IFERROR(VLOOKUP(J3469,Setup_Team!$B:$C,2,FALSE), "TDB")</f>
        <v>TDB</v>
      </c>
      <c r="L3469" s="31" t="str">
        <f>VLOOKUP($A3469,Location!$A:$J,8,FALSE)</f>
        <v>TBD</v>
      </c>
      <c r="M3469" s="31" t="str">
        <f>IFERROR(VLOOKUP(L3469,Setup_Team!$B:$C,2,FALSE), "TDB")</f>
        <v>TDB</v>
      </c>
      <c r="N3469" s="31" t="str">
        <f>VLOOKUP($A3469,Location!$A:$J,9,FALSE)</f>
        <v>Kansas City, Missouri</v>
      </c>
      <c r="O3469" s="31" t="str">
        <f>VLOOKUP($A3469,Location!$A:$J,10,FALSE)</f>
        <v>Arrowhead Stadium</v>
      </c>
      <c r="R3469" s="31">
        <v>0</v>
      </c>
      <c r="S3469" s="25">
        <f>VLOOKUP($A3469,Database!$A:$Y,10,FALSE)</f>
        <v>0</v>
      </c>
      <c r="T3469" s="25">
        <f>VLOOKUP($A3469,Database!$A:$Y,11,FALSE)</f>
        <v>0</v>
      </c>
      <c r="U3469" s="25">
        <f>VLOOKUP($A3469,Database!$A:$Y,12,FALSE)</f>
        <v>0</v>
      </c>
      <c r="V3469" s="25" t="str">
        <f>VLOOKUP(A3469,Database!A:M,13,FALSE)</f>
        <v>À venir</v>
      </c>
      <c r="W3469" s="25" t="str">
        <f>VLOOKUP($A3469,Database!$A:$Y,20,FALSE)</f>
        <v/>
      </c>
      <c r="X3469" s="25" t="str">
        <f>VLOOKUP($A3469,Database!$A:$Y,21,FALSE)</f>
        <v/>
      </c>
      <c r="Y3469" s="25" t="str">
        <f ca="1">IF(C3469&lt;NOW(),IF(AND(P3469&gt;Q3469,W3469&gt;X3469),S3469,IF(AND(P3469=Q3469,W3469=X3469),T3469,IF(AND(P3469&lt;Q3469,W3469&lt;X3469),U3469,0))),"")</f>
        <v/>
      </c>
      <c r="Z3469" s="25">
        <f>IF(AND(P3469=W3469,Q3469=X3469),1,0)</f>
        <v>1</v>
      </c>
      <c r="AA3469" s="25" t="str">
        <f>IF(Z3469=0,"",IF(ISBLANK(VLOOKUP(A3469,Database!A:AA,22,FALSE)),"",VLOOKUP(A3469,Database!A:AA,22,FALSE)))</f>
        <v>Exact</v>
      </c>
      <c r="AB3469" s="25">
        <f ca="1">IFERROR(IF(AND(Y3469&lt;&gt;"",OR(V3469="Terminé",V3469="En cours")),VLOOKUP(AA3469,Setup_ScoreExactBonus!A:D,4,FALSE),0),0)</f>
        <v>0</v>
      </c>
      <c r="AC3469" s="31" t="str">
        <f t="shared" ca="1" si="15"/>
        <v/>
      </c>
      <c r="AD3469" s="31">
        <f ca="1">SUMIFS(AC$2:AC3469,D$2:D3469,D3469)*IF(R3469=0,1,2)</f>
        <v>0</v>
      </c>
    </row>
    <row r="3470" spans="1:30" x14ac:dyDescent="0.35">
      <c r="A3470" s="31">
        <f>IF(ISBLANK(B3470),"",COUNTIF(B$2:B3470,B3470))-1</f>
        <v>88</v>
      </c>
      <c r="B3470" s="31">
        <v>37</v>
      </c>
      <c r="C3470" s="10">
        <f>VLOOKUP($A3470,Database!$A:$Y,7,FALSE)</f>
        <v>46207.145833333336</v>
      </c>
      <c r="D3470" s="31" t="str">
        <f>VLOOKUP(Pronostics!$B3470,Setup_MPP!$A:$G,3,FALSE)</f>
        <v>Joueur37</v>
      </c>
      <c r="E3470" s="31" t="str">
        <f>VLOOKUP(Pronostics!$B3470,Setup_MPP!$A:$G,2,FALSE)</f>
        <v>Joueur37</v>
      </c>
      <c r="F3470" s="31" t="str">
        <f>VLOOKUP($B3470,Setup_MPP!$A:$E,4,FALSE)</f>
        <v>#D5D5D5</v>
      </c>
      <c r="G3470" s="31" t="str">
        <f>VLOOKUP($B3470,Setup_MPP!$A:$E,5,FALSE)</f>
        <v>#727272</v>
      </c>
      <c r="H3470" s="31" t="str">
        <f>IFERROR(IF(AND(A3470&gt;=1,A3470&lt;=104),VLOOKUP($A3470,Location!$A:$J,6,FALSE),IF(A3470=0,"Avant l'ouverture",IF(OR(A3470=105,A3470=106),"Bonus"))),"")</f>
        <v>1/16 Finale</v>
      </c>
      <c r="I3470" s="31" t="str">
        <f>IF(LEFT(H3470,4)="Tour",VLOOKUP(A3470,Database!$A:$C,3,FALSE),"")</f>
        <v/>
      </c>
      <c r="J3470" s="31" t="str">
        <f>VLOOKUP($A3470,Location!$A:$J,7,FALSE)</f>
        <v>TBD</v>
      </c>
      <c r="K3470" s="31" t="str">
        <f>IFERROR(VLOOKUP(J3470,Setup_Team!$B:$C,2,FALSE), "TDB")</f>
        <v>TDB</v>
      </c>
      <c r="L3470" s="31" t="str">
        <f>VLOOKUP($A3470,Location!$A:$J,8,FALSE)</f>
        <v>TBD</v>
      </c>
      <c r="M3470" s="31" t="str">
        <f>IFERROR(VLOOKUP(L3470,Setup_Team!$B:$C,2,FALSE), "TDB")</f>
        <v>TDB</v>
      </c>
      <c r="N3470" s="31" t="str">
        <f>VLOOKUP($A3470,Location!$A:$J,9,FALSE)</f>
        <v>Kansas City, Missouri</v>
      </c>
      <c r="O3470" s="31" t="str">
        <f>VLOOKUP($A3470,Location!$A:$J,10,FALSE)</f>
        <v>Arrowhead Stadium</v>
      </c>
      <c r="R3470" s="31">
        <v>0</v>
      </c>
      <c r="S3470" s="25">
        <f>VLOOKUP($A3470,Database!$A:$Y,10,FALSE)</f>
        <v>0</v>
      </c>
      <c r="T3470" s="25">
        <f>VLOOKUP($A3470,Database!$A:$Y,11,FALSE)</f>
        <v>0</v>
      </c>
      <c r="U3470" s="25">
        <f>VLOOKUP($A3470,Database!$A:$Y,12,FALSE)</f>
        <v>0</v>
      </c>
      <c r="V3470" s="25" t="str">
        <f>VLOOKUP(A3470,Database!A:M,13,FALSE)</f>
        <v>À venir</v>
      </c>
      <c r="W3470" s="25" t="str">
        <f>VLOOKUP($A3470,Database!$A:$Y,20,FALSE)</f>
        <v/>
      </c>
      <c r="X3470" s="25" t="str">
        <f>VLOOKUP($A3470,Database!$A:$Y,21,FALSE)</f>
        <v/>
      </c>
      <c r="Y3470" s="25" t="str">
        <f ca="1">IF(C3470&lt;NOW(),IF(AND(P3470&gt;Q3470,W3470&gt;X3470),S3470,IF(AND(P3470=Q3470,W3470=X3470),T3470,IF(AND(P3470&lt;Q3470,W3470&lt;X3470),U3470,0))),"")</f>
        <v/>
      </c>
      <c r="Z3470" s="25">
        <f>IF(AND(P3470=W3470,Q3470=X3470),1,0)</f>
        <v>1</v>
      </c>
      <c r="AA3470" s="25" t="str">
        <f>IF(Z3470=0,"",IF(ISBLANK(VLOOKUP(A3470,Database!A:AA,22,FALSE)),"",VLOOKUP(A3470,Database!A:AA,22,FALSE)))</f>
        <v>Exact</v>
      </c>
      <c r="AB3470" s="25">
        <f ca="1">IFERROR(IF(AND(Y3470&lt;&gt;"",OR(V3470="Terminé",V3470="En cours")),VLOOKUP(AA3470,Setup_ScoreExactBonus!A:D,4,FALSE),0),0)</f>
        <v>0</v>
      </c>
      <c r="AC3470" s="31" t="str">
        <f t="shared" ca="1" si="15"/>
        <v/>
      </c>
      <c r="AD3470" s="31">
        <f ca="1">SUMIFS(AC$2:AC3470,D$2:D3470,D3470)*IF(R3470=0,1,2)</f>
        <v>0</v>
      </c>
    </row>
    <row r="3471" spans="1:30" x14ac:dyDescent="0.35">
      <c r="A3471" s="31">
        <f>IF(ISBLANK(B3471),"",COUNTIF(B$2:B3471,B3471))-1</f>
        <v>88</v>
      </c>
      <c r="B3471" s="31">
        <v>38</v>
      </c>
      <c r="C3471" s="10">
        <f>VLOOKUP($A3471,Database!$A:$Y,7,FALSE)</f>
        <v>46207.145833333336</v>
      </c>
      <c r="D3471" s="31" t="str">
        <f>VLOOKUP(Pronostics!$B3471,Setup_MPP!$A:$G,3,FALSE)</f>
        <v>Joueur38</v>
      </c>
      <c r="E3471" s="31" t="str">
        <f>VLOOKUP(Pronostics!$B3471,Setup_MPP!$A:$G,2,FALSE)</f>
        <v>Joueur38</v>
      </c>
      <c r="F3471" s="31" t="str">
        <f>VLOOKUP($B3471,Setup_MPP!$A:$E,4,FALSE)</f>
        <v>#D5D5D5</v>
      </c>
      <c r="G3471" s="31" t="str">
        <f>VLOOKUP($B3471,Setup_MPP!$A:$E,5,FALSE)</f>
        <v>#727272</v>
      </c>
      <c r="H3471" s="31" t="str">
        <f>IFERROR(IF(AND(A3471&gt;=1,A3471&lt;=104),VLOOKUP($A3471,Location!$A:$J,6,FALSE),IF(A3471=0,"Avant l'ouverture",IF(OR(A3471=105,A3471=106),"Bonus"))),"")</f>
        <v>1/16 Finale</v>
      </c>
      <c r="I3471" s="31" t="str">
        <f>IF(LEFT(H3471,4)="Tour",VLOOKUP(A3471,Database!$A:$C,3,FALSE),"")</f>
        <v/>
      </c>
      <c r="J3471" s="31" t="str">
        <f>VLOOKUP($A3471,Location!$A:$J,7,FALSE)</f>
        <v>TBD</v>
      </c>
      <c r="K3471" s="31" t="str">
        <f>IFERROR(VLOOKUP(J3471,Setup_Team!$B:$C,2,FALSE), "TDB")</f>
        <v>TDB</v>
      </c>
      <c r="L3471" s="31" t="str">
        <f>VLOOKUP($A3471,Location!$A:$J,8,FALSE)</f>
        <v>TBD</v>
      </c>
      <c r="M3471" s="31" t="str">
        <f>IFERROR(VLOOKUP(L3471,Setup_Team!$B:$C,2,FALSE), "TDB")</f>
        <v>TDB</v>
      </c>
      <c r="N3471" s="31" t="str">
        <f>VLOOKUP($A3471,Location!$A:$J,9,FALSE)</f>
        <v>Kansas City, Missouri</v>
      </c>
      <c r="O3471" s="31" t="str">
        <f>VLOOKUP($A3471,Location!$A:$J,10,FALSE)</f>
        <v>Arrowhead Stadium</v>
      </c>
      <c r="R3471" s="31">
        <v>0</v>
      </c>
      <c r="S3471" s="25">
        <f>VLOOKUP($A3471,Database!$A:$Y,10,FALSE)</f>
        <v>0</v>
      </c>
      <c r="T3471" s="25">
        <f>VLOOKUP($A3471,Database!$A:$Y,11,FALSE)</f>
        <v>0</v>
      </c>
      <c r="U3471" s="25">
        <f>VLOOKUP($A3471,Database!$A:$Y,12,FALSE)</f>
        <v>0</v>
      </c>
      <c r="V3471" s="25" t="str">
        <f>VLOOKUP(A3471,Database!A:M,13,FALSE)</f>
        <v>À venir</v>
      </c>
      <c r="W3471" s="25" t="str">
        <f>VLOOKUP($A3471,Database!$A:$Y,20,FALSE)</f>
        <v/>
      </c>
      <c r="X3471" s="25" t="str">
        <f>VLOOKUP($A3471,Database!$A:$Y,21,FALSE)</f>
        <v/>
      </c>
      <c r="Y3471" s="25" t="str">
        <f ca="1">IF(C3471&lt;NOW(),IF(AND(P3471&gt;Q3471,W3471&gt;X3471),S3471,IF(AND(P3471=Q3471,W3471=X3471),T3471,IF(AND(P3471&lt;Q3471,W3471&lt;X3471),U3471,0))),"")</f>
        <v/>
      </c>
      <c r="Z3471" s="25">
        <f>IF(AND(P3471=W3471,Q3471=X3471),1,0)</f>
        <v>1</v>
      </c>
      <c r="AA3471" s="25" t="str">
        <f>IF(Z3471=0,"",IF(ISBLANK(VLOOKUP(A3471,Database!A:AA,22,FALSE)),"",VLOOKUP(A3471,Database!A:AA,22,FALSE)))</f>
        <v>Exact</v>
      </c>
      <c r="AB3471" s="25">
        <f ca="1">IFERROR(IF(AND(Y3471&lt;&gt;"",OR(V3471="Terminé",V3471="En cours")),VLOOKUP(AA3471,Setup_ScoreExactBonus!A:D,4,FALSE),0),0)</f>
        <v>0</v>
      </c>
      <c r="AC3471" s="31" t="str">
        <f t="shared" ca="1" si="15"/>
        <v/>
      </c>
      <c r="AD3471" s="31">
        <f ca="1">SUMIFS(AC$2:AC3471,D$2:D3471,D3471)*IF(R3471=0,1,2)</f>
        <v>0</v>
      </c>
    </row>
    <row r="3472" spans="1:30" x14ac:dyDescent="0.35">
      <c r="A3472" s="31">
        <f>IF(ISBLANK(B3472),"",COUNTIF(B$2:B3472,B3472))-1</f>
        <v>88</v>
      </c>
      <c r="B3472" s="31">
        <v>39</v>
      </c>
      <c r="C3472" s="10">
        <f>VLOOKUP($A3472,Database!$A:$Y,7,FALSE)</f>
        <v>46207.145833333336</v>
      </c>
      <c r="D3472" s="31" t="str">
        <f>VLOOKUP(Pronostics!$B3472,Setup_MPP!$A:$G,3,FALSE)</f>
        <v>Joueur39</v>
      </c>
      <c r="E3472" s="31" t="str">
        <f>VLOOKUP(Pronostics!$B3472,Setup_MPP!$A:$G,2,FALSE)</f>
        <v>Joueur39</v>
      </c>
      <c r="F3472" s="31" t="str">
        <f>VLOOKUP($B3472,Setup_MPP!$A:$E,4,FALSE)</f>
        <v>#D5D5D5</v>
      </c>
      <c r="G3472" s="31" t="str">
        <f>VLOOKUP($B3472,Setup_MPP!$A:$E,5,FALSE)</f>
        <v>#727272</v>
      </c>
      <c r="H3472" s="31" t="str">
        <f>IFERROR(IF(AND(A3472&gt;=1,A3472&lt;=104),VLOOKUP($A3472,Location!$A:$J,6,FALSE),IF(A3472=0,"Avant l'ouverture",IF(OR(A3472=105,A3472=106),"Bonus"))),"")</f>
        <v>1/16 Finale</v>
      </c>
      <c r="I3472" s="31" t="str">
        <f>IF(LEFT(H3472,4)="Tour",VLOOKUP(A3472,Database!$A:$C,3,FALSE),"")</f>
        <v/>
      </c>
      <c r="J3472" s="31" t="str">
        <f>VLOOKUP($A3472,Location!$A:$J,7,FALSE)</f>
        <v>TBD</v>
      </c>
      <c r="K3472" s="31" t="str">
        <f>IFERROR(VLOOKUP(J3472,Setup_Team!$B:$C,2,FALSE), "TDB")</f>
        <v>TDB</v>
      </c>
      <c r="L3472" s="31" t="str">
        <f>VLOOKUP($A3472,Location!$A:$J,8,FALSE)</f>
        <v>TBD</v>
      </c>
      <c r="M3472" s="31" t="str">
        <f>IFERROR(VLOOKUP(L3472,Setup_Team!$B:$C,2,FALSE), "TDB")</f>
        <v>TDB</v>
      </c>
      <c r="N3472" s="31" t="str">
        <f>VLOOKUP($A3472,Location!$A:$J,9,FALSE)</f>
        <v>Kansas City, Missouri</v>
      </c>
      <c r="O3472" s="31" t="str">
        <f>VLOOKUP($A3472,Location!$A:$J,10,FALSE)</f>
        <v>Arrowhead Stadium</v>
      </c>
      <c r="R3472" s="31">
        <v>0</v>
      </c>
      <c r="S3472" s="25">
        <f>VLOOKUP($A3472,Database!$A:$Y,10,FALSE)</f>
        <v>0</v>
      </c>
      <c r="T3472" s="25">
        <f>VLOOKUP($A3472,Database!$A:$Y,11,FALSE)</f>
        <v>0</v>
      </c>
      <c r="U3472" s="25">
        <f>VLOOKUP($A3472,Database!$A:$Y,12,FALSE)</f>
        <v>0</v>
      </c>
      <c r="V3472" s="25" t="str">
        <f>VLOOKUP(A3472,Database!A:M,13,FALSE)</f>
        <v>À venir</v>
      </c>
      <c r="W3472" s="25" t="str">
        <f>VLOOKUP($A3472,Database!$A:$Y,20,FALSE)</f>
        <v/>
      </c>
      <c r="X3472" s="25" t="str">
        <f>VLOOKUP($A3472,Database!$A:$Y,21,FALSE)</f>
        <v/>
      </c>
      <c r="Y3472" s="25" t="str">
        <f ca="1">IF(C3472&lt;NOW(),IF(AND(P3472&gt;Q3472,W3472&gt;X3472),S3472,IF(AND(P3472=Q3472,W3472=X3472),T3472,IF(AND(P3472&lt;Q3472,W3472&lt;X3472),U3472,0))),"")</f>
        <v/>
      </c>
      <c r="Z3472" s="25">
        <f>IF(AND(P3472=W3472,Q3472=X3472),1,0)</f>
        <v>1</v>
      </c>
      <c r="AA3472" s="25" t="str">
        <f>IF(Z3472=0,"",IF(ISBLANK(VLOOKUP(A3472,Database!A:AA,22,FALSE)),"",VLOOKUP(A3472,Database!A:AA,22,FALSE)))</f>
        <v>Exact</v>
      </c>
      <c r="AB3472" s="25">
        <f ca="1">IFERROR(IF(AND(Y3472&lt;&gt;"",OR(V3472="Terminé",V3472="En cours")),VLOOKUP(AA3472,Setup_ScoreExactBonus!A:D,4,FALSE),0),0)</f>
        <v>0</v>
      </c>
      <c r="AC3472" s="31" t="str">
        <f t="shared" ca="1" si="15"/>
        <v/>
      </c>
      <c r="AD3472" s="31">
        <f ca="1">SUMIFS(AC$2:AC3472,D$2:D3472,D3472)*IF(R3472=0,1,2)</f>
        <v>0</v>
      </c>
    </row>
    <row r="3473" spans="1:30" x14ac:dyDescent="0.35">
      <c r="A3473" s="31">
        <f>IF(ISBLANK(B3473),"",COUNTIF(B$2:B3473,B3473))-1</f>
        <v>89</v>
      </c>
      <c r="B3473" s="31">
        <v>1</v>
      </c>
      <c r="C3473" s="10">
        <f>VLOOKUP($A3473,Database!$A:$Y,7,FALSE)</f>
        <v>46207.791666666664</v>
      </c>
      <c r="D3473" s="31" t="str">
        <f>VLOOKUP(Pronostics!$B3473,Setup_MPP!$A:$G,3,FALSE)</f>
        <v>_Nicolas_LM_</v>
      </c>
      <c r="E3473" s="31" t="str">
        <f>VLOOKUP(Pronostics!$B3473,Setup_MPP!$A:$G,2,FALSE)</f>
        <v>Nicolas LE MOUEL</v>
      </c>
      <c r="F3473" s="31" t="str">
        <f>VLOOKUP($B3473,Setup_MPP!$A:$E,4,FALSE)</f>
        <v>#F7C79D</v>
      </c>
      <c r="G3473" s="31" t="str">
        <f>VLOOKUP($B3473,Setup_MPP!$A:$E,5,FALSE)</f>
        <v>#FFBE85</v>
      </c>
      <c r="H3473" s="31" t="str">
        <f>IFERROR(IF(AND(A3473&gt;=1,A3473&lt;=104),VLOOKUP($A3473,Location!$A:$J,6,FALSE),IF(A3473=0,"Avant l'ouverture",IF(OR(A3473=105,A3473=106),"Bonus"))),"")</f>
        <v>1/8 Finale</v>
      </c>
      <c r="I3473" s="31" t="str">
        <f>IF(LEFT(H3473,4)="Tour",VLOOKUP(A3473,Database!$A:$C,3,FALSE),"")</f>
        <v/>
      </c>
      <c r="J3473" s="31" t="str">
        <f>VLOOKUP($A3473,Location!$A:$J,7,FALSE)</f>
        <v>TBD</v>
      </c>
      <c r="K3473" s="31" t="str">
        <f>IFERROR(VLOOKUP(J3473,Setup_Team!$B:$C,2,FALSE), "TDB")</f>
        <v>TDB</v>
      </c>
      <c r="L3473" s="31" t="str">
        <f>VLOOKUP($A3473,Location!$A:$J,8,FALSE)</f>
        <v>TBD</v>
      </c>
      <c r="M3473" s="31" t="str">
        <f>IFERROR(VLOOKUP(L3473,Setup_Team!$B:$C,2,FALSE), "TDB")</f>
        <v>TDB</v>
      </c>
      <c r="N3473" s="31" t="str">
        <f>VLOOKUP($A3473,Location!$A:$J,9,FALSE)</f>
        <v>Houston, Texas</v>
      </c>
      <c r="O3473" s="31" t="str">
        <f>VLOOKUP($A3473,Location!$A:$J,10,FALSE)</f>
        <v>NRG Stadium</v>
      </c>
      <c r="R3473" s="31">
        <v>0</v>
      </c>
      <c r="S3473" s="25">
        <f>VLOOKUP($A3473,Database!$A:$Y,10,FALSE)</f>
        <v>0</v>
      </c>
      <c r="T3473" s="25">
        <f>VLOOKUP($A3473,Database!$A:$Y,11,FALSE)</f>
        <v>0</v>
      </c>
      <c r="U3473" s="25">
        <f>VLOOKUP($A3473,Database!$A:$Y,12,FALSE)</f>
        <v>0</v>
      </c>
      <c r="V3473" s="25" t="str">
        <f>VLOOKUP(A3473,Database!A:M,13,FALSE)</f>
        <v>À venir</v>
      </c>
      <c r="W3473" s="25" t="str">
        <f>VLOOKUP($A3473,Database!$A:$Y,20,FALSE)</f>
        <v/>
      </c>
      <c r="X3473" s="25" t="str">
        <f>VLOOKUP($A3473,Database!$A:$Y,21,FALSE)</f>
        <v/>
      </c>
      <c r="Y3473" s="25" t="str">
        <f ca="1">IF(C3473&lt;NOW(),IF(AND(P3473&gt;Q3473,W3473&gt;X3473),S3473,IF(AND(P3473=Q3473,W3473=X3473),T3473,IF(AND(P3473&lt;Q3473,W3473&lt;X3473),U3473,0))),"")</f>
        <v/>
      </c>
      <c r="Z3473" s="25">
        <f>IF(AND(P3473=W3473,Q3473=X3473),1,0)</f>
        <v>1</v>
      </c>
      <c r="AA3473" s="25" t="str">
        <f>IF(Z3473=0,"",IF(ISBLANK(VLOOKUP(A3473,Database!A:AA,22,FALSE)),"",VLOOKUP(A3473,Database!A:AA,22,FALSE)))</f>
        <v>Exact</v>
      </c>
      <c r="AB3473" s="25">
        <f ca="1">IFERROR(IF(AND(Y3473&lt;&gt;"",OR(V3473="Terminé",V3473="En cours")),VLOOKUP(AA3473,Setup_ScoreExactBonus!A:D,4,FALSE),0),0)</f>
        <v>0</v>
      </c>
      <c r="AC3473" s="31" t="str">
        <f t="shared" ca="1" si="15"/>
        <v/>
      </c>
      <c r="AD3473" s="31">
        <f ca="1">SUMIFS(AC$2:AC3473,D$2:D3473,D3473)*IF(R3473=0,1,2)</f>
        <v>0</v>
      </c>
    </row>
    <row r="3474" spans="1:30" x14ac:dyDescent="0.35">
      <c r="A3474" s="31">
        <f>IF(ISBLANK(B3474),"",COUNTIF(B$2:B3474,B3474))-1</f>
        <v>89</v>
      </c>
      <c r="B3474" s="31">
        <v>2</v>
      </c>
      <c r="C3474" s="10">
        <f>VLOOKUP($A3474,Database!$A:$Y,7,FALSE)</f>
        <v>46207.791666666664</v>
      </c>
      <c r="D3474" s="31" t="str">
        <f>VLOOKUP(Pronostics!$B3474,Setup_MPP!$A:$G,3,FALSE)</f>
        <v>leaelaz</v>
      </c>
      <c r="E3474" s="31" t="str">
        <f>VLOOKUP(Pronostics!$B3474,Setup_MPP!$A:$G,2,FALSE)</f>
        <v>Léa EL ASERY</v>
      </c>
      <c r="F3474" s="31" t="str">
        <f>VLOOKUP($B3474,Setup_MPP!$A:$E,4,FALSE)</f>
        <v>#FFBEBE</v>
      </c>
      <c r="G3474" s="31" t="str">
        <f>VLOOKUP($B3474,Setup_MPP!$A:$E,5,FALSE)</f>
        <v>#DF6868</v>
      </c>
      <c r="H3474" s="31" t="str">
        <f>IFERROR(IF(AND(A3474&gt;=1,A3474&lt;=104),VLOOKUP($A3474,Location!$A:$J,6,FALSE),IF(A3474=0,"Avant l'ouverture",IF(OR(A3474=105,A3474=106),"Bonus"))),"")</f>
        <v>1/8 Finale</v>
      </c>
      <c r="I3474" s="31" t="str">
        <f>IF(LEFT(H3474,4)="Tour",VLOOKUP(A3474,Database!$A:$C,3,FALSE),"")</f>
        <v/>
      </c>
      <c r="J3474" s="31" t="str">
        <f>VLOOKUP($A3474,Location!$A:$J,7,FALSE)</f>
        <v>TBD</v>
      </c>
      <c r="K3474" s="31" t="str">
        <f>IFERROR(VLOOKUP(J3474,Setup_Team!$B:$C,2,FALSE), "TDB")</f>
        <v>TDB</v>
      </c>
      <c r="L3474" s="31" t="str">
        <f>VLOOKUP($A3474,Location!$A:$J,8,FALSE)</f>
        <v>TBD</v>
      </c>
      <c r="M3474" s="31" t="str">
        <f>IFERROR(VLOOKUP(L3474,Setup_Team!$B:$C,2,FALSE), "TDB")</f>
        <v>TDB</v>
      </c>
      <c r="N3474" s="31" t="str">
        <f>VLOOKUP($A3474,Location!$A:$J,9,FALSE)</f>
        <v>Houston, Texas</v>
      </c>
      <c r="O3474" s="31" t="str">
        <f>VLOOKUP($A3474,Location!$A:$J,10,FALSE)</f>
        <v>NRG Stadium</v>
      </c>
      <c r="R3474" s="31">
        <v>0</v>
      </c>
      <c r="S3474" s="25">
        <f>VLOOKUP($A3474,Database!$A:$Y,10,FALSE)</f>
        <v>0</v>
      </c>
      <c r="T3474" s="25">
        <f>VLOOKUP($A3474,Database!$A:$Y,11,FALSE)</f>
        <v>0</v>
      </c>
      <c r="U3474" s="25">
        <f>VLOOKUP($A3474,Database!$A:$Y,12,FALSE)</f>
        <v>0</v>
      </c>
      <c r="V3474" s="25" t="str">
        <f>VLOOKUP(A3474,Database!A:M,13,FALSE)</f>
        <v>À venir</v>
      </c>
      <c r="W3474" s="25" t="str">
        <f>VLOOKUP($A3474,Database!$A:$Y,20,FALSE)</f>
        <v/>
      </c>
      <c r="X3474" s="25" t="str">
        <f>VLOOKUP($A3474,Database!$A:$Y,21,FALSE)</f>
        <v/>
      </c>
      <c r="Y3474" s="25" t="str">
        <f ca="1">IF(C3474&lt;NOW(),IF(AND(P3474&gt;Q3474,W3474&gt;X3474),S3474,IF(AND(P3474=Q3474,W3474=X3474),T3474,IF(AND(P3474&lt;Q3474,W3474&lt;X3474),U3474,0))),"")</f>
        <v/>
      </c>
      <c r="Z3474" s="25">
        <f>IF(AND(P3474=W3474,Q3474=X3474),1,0)</f>
        <v>1</v>
      </c>
      <c r="AA3474" s="25" t="str">
        <f>IF(Z3474=0,"",IF(ISBLANK(VLOOKUP(A3474,Database!A:AA,22,FALSE)),"",VLOOKUP(A3474,Database!A:AA,22,FALSE)))</f>
        <v>Exact</v>
      </c>
      <c r="AB3474" s="25">
        <f ca="1">IFERROR(IF(AND(Y3474&lt;&gt;"",OR(V3474="Terminé",V3474="En cours")),VLOOKUP(AA3474,Setup_ScoreExactBonus!A:D,4,FALSE),0),0)</f>
        <v>0</v>
      </c>
      <c r="AC3474" s="31" t="str">
        <f t="shared" ca="1" si="15"/>
        <v/>
      </c>
      <c r="AD3474" s="31">
        <f ca="1">SUMIFS(AC$2:AC3474,D$2:D3474,D3474)*IF(R3474=0,1,2)</f>
        <v>0</v>
      </c>
    </row>
    <row r="3475" spans="1:30" x14ac:dyDescent="0.35">
      <c r="A3475" s="31">
        <f>IF(ISBLANK(B3475),"",COUNTIF(B$2:B3475,B3475))-1</f>
        <v>89</v>
      </c>
      <c r="B3475" s="31">
        <v>3</v>
      </c>
      <c r="C3475" s="10">
        <f>VLOOKUP($A3475,Database!$A:$Y,7,FALSE)</f>
        <v>46207.791666666664</v>
      </c>
      <c r="D3475" s="31" t="str">
        <f>VLOOKUP(Pronostics!$B3475,Setup_MPP!$A:$G,3,FALSE)</f>
        <v>PasMetalleux</v>
      </c>
      <c r="E3475" s="31" t="str">
        <f>VLOOKUP(Pronostics!$B3475,Setup_MPP!$A:$G,2,FALSE)</f>
        <v>Elwenn JOUBREL</v>
      </c>
      <c r="F3475" s="31" t="str">
        <f>VLOOKUP($B3475,Setup_MPP!$A:$E,4,FALSE)</f>
        <v>#F5C7FC</v>
      </c>
      <c r="G3475" s="31" t="str">
        <f>VLOOKUP($B3475,Setup_MPP!$A:$E,5,FALSE)</f>
        <v>#C489CF</v>
      </c>
      <c r="H3475" s="31" t="str">
        <f>IFERROR(IF(AND(A3475&gt;=1,A3475&lt;=104),VLOOKUP($A3475,Location!$A:$J,6,FALSE),IF(A3475=0,"Avant l'ouverture",IF(OR(A3475=105,A3475=106),"Bonus"))),"")</f>
        <v>1/8 Finale</v>
      </c>
      <c r="I3475" s="31" t="str">
        <f>IF(LEFT(H3475,4)="Tour",VLOOKUP(A3475,Database!$A:$C,3,FALSE),"")</f>
        <v/>
      </c>
      <c r="J3475" s="31" t="str">
        <f>VLOOKUP($A3475,Location!$A:$J,7,FALSE)</f>
        <v>TBD</v>
      </c>
      <c r="K3475" s="31" t="str">
        <f>IFERROR(VLOOKUP(J3475,Setup_Team!$B:$C,2,FALSE), "TDB")</f>
        <v>TDB</v>
      </c>
      <c r="L3475" s="31" t="str">
        <f>VLOOKUP($A3475,Location!$A:$J,8,FALSE)</f>
        <v>TBD</v>
      </c>
      <c r="M3475" s="31" t="str">
        <f>IFERROR(VLOOKUP(L3475,Setup_Team!$B:$C,2,FALSE), "TDB")</f>
        <v>TDB</v>
      </c>
      <c r="N3475" s="31" t="str">
        <f>VLOOKUP($A3475,Location!$A:$J,9,FALSE)</f>
        <v>Houston, Texas</v>
      </c>
      <c r="O3475" s="31" t="str">
        <f>VLOOKUP($A3475,Location!$A:$J,10,FALSE)</f>
        <v>NRG Stadium</v>
      </c>
      <c r="R3475" s="31">
        <v>0</v>
      </c>
      <c r="S3475" s="25">
        <f>VLOOKUP($A3475,Database!$A:$Y,10,FALSE)</f>
        <v>0</v>
      </c>
      <c r="T3475" s="25">
        <f>VLOOKUP($A3475,Database!$A:$Y,11,FALSE)</f>
        <v>0</v>
      </c>
      <c r="U3475" s="25">
        <f>VLOOKUP($A3475,Database!$A:$Y,12,FALSE)</f>
        <v>0</v>
      </c>
      <c r="V3475" s="25" t="str">
        <f>VLOOKUP(A3475,Database!A:M,13,FALSE)</f>
        <v>À venir</v>
      </c>
      <c r="W3475" s="25" t="str">
        <f>VLOOKUP($A3475,Database!$A:$Y,20,FALSE)</f>
        <v/>
      </c>
      <c r="X3475" s="25" t="str">
        <f>VLOOKUP($A3475,Database!$A:$Y,21,FALSE)</f>
        <v/>
      </c>
      <c r="Y3475" s="25" t="str">
        <f ca="1">IF(C3475&lt;NOW(),IF(AND(P3475&gt;Q3475,W3475&gt;X3475),S3475,IF(AND(P3475=Q3475,W3475=X3475),T3475,IF(AND(P3475&lt;Q3475,W3475&lt;X3475),U3475,0))),"")</f>
        <v/>
      </c>
      <c r="Z3475" s="25">
        <f>IF(AND(P3475=W3475,Q3475=X3475),1,0)</f>
        <v>1</v>
      </c>
      <c r="AA3475" s="25" t="str">
        <f>IF(Z3475=0,"",IF(ISBLANK(VLOOKUP(A3475,Database!A:AA,22,FALSE)),"",VLOOKUP(A3475,Database!A:AA,22,FALSE)))</f>
        <v>Exact</v>
      </c>
      <c r="AB3475" s="25">
        <f ca="1">IFERROR(IF(AND(Y3475&lt;&gt;"",OR(V3475="Terminé",V3475="En cours")),VLOOKUP(AA3475,Setup_ScoreExactBonus!A:D,4,FALSE),0),0)</f>
        <v>0</v>
      </c>
      <c r="AC3475" s="31" t="str">
        <f t="shared" ca="1" si="15"/>
        <v/>
      </c>
      <c r="AD3475" s="31">
        <f ca="1">SUMIFS(AC$2:AC3475,D$2:D3475,D3475)*IF(R3475=0,1,2)</f>
        <v>0</v>
      </c>
    </row>
    <row r="3476" spans="1:30" x14ac:dyDescent="0.35">
      <c r="A3476" s="31">
        <f>IF(ISBLANK(B3476),"",COUNTIF(B$2:B3476,B3476))-1</f>
        <v>89</v>
      </c>
      <c r="B3476" s="31">
        <v>4</v>
      </c>
      <c r="C3476" s="10">
        <f>VLOOKUP($A3476,Database!$A:$Y,7,FALSE)</f>
        <v>46207.791666666664</v>
      </c>
      <c r="D3476" s="31" t="str">
        <f>VLOOKUP(Pronostics!$B3476,Setup_MPP!$A:$G,3,FALSE)</f>
        <v>Popo444</v>
      </c>
      <c r="E3476" s="31" t="str">
        <f>VLOOKUP(Pronostics!$B3476,Setup_MPP!$A:$G,2,FALSE)</f>
        <v>Pauline OLIVIER</v>
      </c>
      <c r="F3476" s="31" t="str">
        <f>VLOOKUP($B3476,Setup_MPP!$A:$E,4,FALSE)</f>
        <v>#A5EA7F</v>
      </c>
      <c r="G3476" s="31" t="str">
        <f>VLOOKUP($B3476,Setup_MPP!$A:$E,5,FALSE)</f>
        <v>#80C65A</v>
      </c>
      <c r="H3476" s="31" t="str">
        <f>IFERROR(IF(AND(A3476&gt;=1,A3476&lt;=104),VLOOKUP($A3476,Location!$A:$J,6,FALSE),IF(A3476=0,"Avant l'ouverture",IF(OR(A3476=105,A3476=106),"Bonus"))),"")</f>
        <v>1/8 Finale</v>
      </c>
      <c r="I3476" s="31" t="str">
        <f>IF(LEFT(H3476,4)="Tour",VLOOKUP(A3476,Database!$A:$C,3,FALSE),"")</f>
        <v/>
      </c>
      <c r="J3476" s="31" t="str">
        <f>VLOOKUP($A3476,Location!$A:$J,7,FALSE)</f>
        <v>TBD</v>
      </c>
      <c r="K3476" s="31" t="str">
        <f>IFERROR(VLOOKUP(J3476,Setup_Team!$B:$C,2,FALSE), "TDB")</f>
        <v>TDB</v>
      </c>
      <c r="L3476" s="31" t="str">
        <f>VLOOKUP($A3476,Location!$A:$J,8,FALSE)</f>
        <v>TBD</v>
      </c>
      <c r="M3476" s="31" t="str">
        <f>IFERROR(VLOOKUP(L3476,Setup_Team!$B:$C,2,FALSE), "TDB")</f>
        <v>TDB</v>
      </c>
      <c r="N3476" s="31" t="str">
        <f>VLOOKUP($A3476,Location!$A:$J,9,FALSE)</f>
        <v>Houston, Texas</v>
      </c>
      <c r="O3476" s="31" t="str">
        <f>VLOOKUP($A3476,Location!$A:$J,10,FALSE)</f>
        <v>NRG Stadium</v>
      </c>
      <c r="R3476" s="31">
        <v>0</v>
      </c>
      <c r="S3476" s="25">
        <f>VLOOKUP($A3476,Database!$A:$Y,10,FALSE)</f>
        <v>0</v>
      </c>
      <c r="T3476" s="25">
        <f>VLOOKUP($A3476,Database!$A:$Y,11,FALSE)</f>
        <v>0</v>
      </c>
      <c r="U3476" s="25">
        <f>VLOOKUP($A3476,Database!$A:$Y,12,FALSE)</f>
        <v>0</v>
      </c>
      <c r="V3476" s="25" t="str">
        <f>VLOOKUP(A3476,Database!A:M,13,FALSE)</f>
        <v>À venir</v>
      </c>
      <c r="W3476" s="25" t="str">
        <f>VLOOKUP($A3476,Database!$A:$Y,20,FALSE)</f>
        <v/>
      </c>
      <c r="X3476" s="25" t="str">
        <f>VLOOKUP($A3476,Database!$A:$Y,21,FALSE)</f>
        <v/>
      </c>
      <c r="Y3476" s="25" t="str">
        <f ca="1">IF(C3476&lt;NOW(),IF(AND(P3476&gt;Q3476,W3476&gt;X3476),S3476,IF(AND(P3476=Q3476,W3476=X3476),T3476,IF(AND(P3476&lt;Q3476,W3476&lt;X3476),U3476,0))),"")</f>
        <v/>
      </c>
      <c r="Z3476" s="25">
        <f>IF(AND(P3476=W3476,Q3476=X3476),1,0)</f>
        <v>1</v>
      </c>
      <c r="AA3476" s="25" t="str">
        <f>IF(Z3476=0,"",IF(ISBLANK(VLOOKUP(A3476,Database!A:AA,22,FALSE)),"",VLOOKUP(A3476,Database!A:AA,22,FALSE)))</f>
        <v>Exact</v>
      </c>
      <c r="AB3476" s="25">
        <f ca="1">IFERROR(IF(AND(Y3476&lt;&gt;"",OR(V3476="Terminé",V3476="En cours")),VLOOKUP(AA3476,Setup_ScoreExactBonus!A:D,4,FALSE),0),0)</f>
        <v>0</v>
      </c>
      <c r="AC3476" s="31" t="str">
        <f t="shared" ca="1" si="15"/>
        <v/>
      </c>
      <c r="AD3476" s="31">
        <f ca="1">SUMIFS(AC$2:AC3476,D$2:D3476,D3476)*IF(R3476=0,1,2)</f>
        <v>0</v>
      </c>
    </row>
    <row r="3477" spans="1:30" x14ac:dyDescent="0.35">
      <c r="A3477" s="31">
        <f>IF(ISBLANK(B3477),"",COUNTIF(B$2:B3477,B3477))-1</f>
        <v>89</v>
      </c>
      <c r="B3477" s="31">
        <v>5</v>
      </c>
      <c r="C3477" s="10">
        <f>VLOOKUP($A3477,Database!$A:$Y,7,FALSE)</f>
        <v>46207.791666666664</v>
      </c>
      <c r="D3477" s="31" t="str">
        <f>VLOOKUP(Pronostics!$B3477,Setup_MPP!$A:$G,3,FALSE)</f>
        <v>_Jujul</v>
      </c>
      <c r="E3477" s="31" t="str">
        <f>VLOOKUP(Pronostics!$B3477,Setup_MPP!$A:$G,2,FALSE)</f>
        <v>Julie BOISSIERE</v>
      </c>
      <c r="F3477" s="31" t="str">
        <f>VLOOKUP($B3477,Setup_MPP!$A:$E,4,FALSE)</f>
        <v>#D890FF</v>
      </c>
      <c r="G3477" s="31" t="str">
        <f>VLOOKUP($B3477,Setup_MPP!$A:$E,5,FALSE)</f>
        <v>#B750EF</v>
      </c>
      <c r="H3477" s="31" t="str">
        <f>IFERROR(IF(AND(A3477&gt;=1,A3477&lt;=104),VLOOKUP($A3477,Location!$A:$J,6,FALSE),IF(A3477=0,"Avant l'ouverture",IF(OR(A3477=105,A3477=106),"Bonus"))),"")</f>
        <v>1/8 Finale</v>
      </c>
      <c r="I3477" s="31" t="str">
        <f>IF(LEFT(H3477,4)="Tour",VLOOKUP(A3477,Database!$A:$C,3,FALSE),"")</f>
        <v/>
      </c>
      <c r="J3477" s="31" t="str">
        <f>VLOOKUP($A3477,Location!$A:$J,7,FALSE)</f>
        <v>TBD</v>
      </c>
      <c r="K3477" s="31" t="str">
        <f>IFERROR(VLOOKUP(J3477,Setup_Team!$B:$C,2,FALSE), "TDB")</f>
        <v>TDB</v>
      </c>
      <c r="L3477" s="31" t="str">
        <f>VLOOKUP($A3477,Location!$A:$J,8,FALSE)</f>
        <v>TBD</v>
      </c>
      <c r="M3477" s="31" t="str">
        <f>IFERROR(VLOOKUP(L3477,Setup_Team!$B:$C,2,FALSE), "TDB")</f>
        <v>TDB</v>
      </c>
      <c r="N3477" s="31" t="str">
        <f>VLOOKUP($A3477,Location!$A:$J,9,FALSE)</f>
        <v>Houston, Texas</v>
      </c>
      <c r="O3477" s="31" t="str">
        <f>VLOOKUP($A3477,Location!$A:$J,10,FALSE)</f>
        <v>NRG Stadium</v>
      </c>
      <c r="R3477" s="31">
        <v>0</v>
      </c>
      <c r="S3477" s="25">
        <f>VLOOKUP($A3477,Database!$A:$Y,10,FALSE)</f>
        <v>0</v>
      </c>
      <c r="T3477" s="25">
        <f>VLOOKUP($A3477,Database!$A:$Y,11,FALSE)</f>
        <v>0</v>
      </c>
      <c r="U3477" s="25">
        <f>VLOOKUP($A3477,Database!$A:$Y,12,FALSE)</f>
        <v>0</v>
      </c>
      <c r="V3477" s="25" t="str">
        <f>VLOOKUP(A3477,Database!A:M,13,FALSE)</f>
        <v>À venir</v>
      </c>
      <c r="W3477" s="25" t="str">
        <f>VLOOKUP($A3477,Database!$A:$Y,20,FALSE)</f>
        <v/>
      </c>
      <c r="X3477" s="25" t="str">
        <f>VLOOKUP($A3477,Database!$A:$Y,21,FALSE)</f>
        <v/>
      </c>
      <c r="Y3477" s="25" t="str">
        <f ca="1">IF(C3477&lt;NOW(),IF(AND(P3477&gt;Q3477,W3477&gt;X3477),S3477,IF(AND(P3477=Q3477,W3477=X3477),T3477,IF(AND(P3477&lt;Q3477,W3477&lt;X3477),U3477,0))),"")</f>
        <v/>
      </c>
      <c r="Z3477" s="25">
        <f>IF(AND(P3477=W3477,Q3477=X3477),1,0)</f>
        <v>1</v>
      </c>
      <c r="AA3477" s="25" t="str">
        <f>IF(Z3477=0,"",IF(ISBLANK(VLOOKUP(A3477,Database!A:AA,22,FALSE)),"",VLOOKUP(A3477,Database!A:AA,22,FALSE)))</f>
        <v>Exact</v>
      </c>
      <c r="AB3477" s="25">
        <f ca="1">IFERROR(IF(AND(Y3477&lt;&gt;"",OR(V3477="Terminé",V3477="En cours")),VLOOKUP(AA3477,Setup_ScoreExactBonus!A:D,4,FALSE),0),0)</f>
        <v>0</v>
      </c>
      <c r="AC3477" s="31" t="str">
        <f t="shared" ca="1" si="15"/>
        <v/>
      </c>
      <c r="AD3477" s="31">
        <f ca="1">SUMIFS(AC$2:AC3477,D$2:D3477,D3477)*IF(R3477=0,1,2)</f>
        <v>0</v>
      </c>
    </row>
    <row r="3478" spans="1:30" x14ac:dyDescent="0.35">
      <c r="A3478" s="31">
        <f>IF(ISBLANK(B3478),"",COUNTIF(B$2:B3478,B3478))-1</f>
        <v>89</v>
      </c>
      <c r="B3478" s="31">
        <v>6</v>
      </c>
      <c r="C3478" s="10">
        <f>VLOOKUP($A3478,Database!$A:$Y,7,FALSE)</f>
        <v>46207.791666666664</v>
      </c>
      <c r="D3478" s="31" t="str">
        <f>VLOOKUP(Pronostics!$B3478,Setup_MPP!$A:$G,3,FALSE)</f>
        <v>Julay</v>
      </c>
      <c r="E3478" s="31" t="str">
        <f>VLOOKUP(Pronostics!$B3478,Setup_MPP!$A:$G,2,FALSE)</f>
        <v>Julie BOUCHARD</v>
      </c>
      <c r="F3478" s="31" t="str">
        <f>VLOOKUP($B3478,Setup_MPP!$A:$E,4,FALSE)</f>
        <v>#A6F7B1</v>
      </c>
      <c r="G3478" s="31" t="str">
        <f>VLOOKUP($B3478,Setup_MPP!$A:$E,5,FALSE)</f>
        <v>#6EC179</v>
      </c>
      <c r="H3478" s="31" t="str">
        <f>IFERROR(IF(AND(A3478&gt;=1,A3478&lt;=104),VLOOKUP($A3478,Location!$A:$J,6,FALSE),IF(A3478=0,"Avant l'ouverture",IF(OR(A3478=105,A3478=106),"Bonus"))),"")</f>
        <v>1/8 Finale</v>
      </c>
      <c r="I3478" s="31" t="str">
        <f>IF(LEFT(H3478,4)="Tour",VLOOKUP(A3478,Database!$A:$C,3,FALSE),"")</f>
        <v/>
      </c>
      <c r="J3478" s="31" t="str">
        <f>VLOOKUP($A3478,Location!$A:$J,7,FALSE)</f>
        <v>TBD</v>
      </c>
      <c r="K3478" s="31" t="str">
        <f>IFERROR(VLOOKUP(J3478,Setup_Team!$B:$C,2,FALSE), "TDB")</f>
        <v>TDB</v>
      </c>
      <c r="L3478" s="31" t="str">
        <f>VLOOKUP($A3478,Location!$A:$J,8,FALSE)</f>
        <v>TBD</v>
      </c>
      <c r="M3478" s="31" t="str">
        <f>IFERROR(VLOOKUP(L3478,Setup_Team!$B:$C,2,FALSE), "TDB")</f>
        <v>TDB</v>
      </c>
      <c r="N3478" s="31" t="str">
        <f>VLOOKUP($A3478,Location!$A:$J,9,FALSE)</f>
        <v>Houston, Texas</v>
      </c>
      <c r="O3478" s="31" t="str">
        <f>VLOOKUP($A3478,Location!$A:$J,10,FALSE)</f>
        <v>NRG Stadium</v>
      </c>
      <c r="R3478" s="31">
        <v>0</v>
      </c>
      <c r="S3478" s="25">
        <f>VLOOKUP($A3478,Database!$A:$Y,10,FALSE)</f>
        <v>0</v>
      </c>
      <c r="T3478" s="25">
        <f>VLOOKUP($A3478,Database!$A:$Y,11,FALSE)</f>
        <v>0</v>
      </c>
      <c r="U3478" s="25">
        <f>VLOOKUP($A3478,Database!$A:$Y,12,FALSE)</f>
        <v>0</v>
      </c>
      <c r="V3478" s="25" t="str">
        <f>VLOOKUP(A3478,Database!A:M,13,FALSE)</f>
        <v>À venir</v>
      </c>
      <c r="W3478" s="25" t="str">
        <f>VLOOKUP($A3478,Database!$A:$Y,20,FALSE)</f>
        <v/>
      </c>
      <c r="X3478" s="25" t="str">
        <f>VLOOKUP($A3478,Database!$A:$Y,21,FALSE)</f>
        <v/>
      </c>
      <c r="Y3478" s="25" t="str">
        <f ca="1">IF(C3478&lt;NOW(),IF(AND(P3478&gt;Q3478,W3478&gt;X3478),S3478,IF(AND(P3478=Q3478,W3478=X3478),T3478,IF(AND(P3478&lt;Q3478,W3478&lt;X3478),U3478,0))),"")</f>
        <v/>
      </c>
      <c r="Z3478" s="25">
        <f>IF(AND(P3478=W3478,Q3478=X3478),1,0)</f>
        <v>1</v>
      </c>
      <c r="AA3478" s="25" t="str">
        <f>IF(Z3478=0,"",IF(ISBLANK(VLOOKUP(A3478,Database!A:AA,22,FALSE)),"",VLOOKUP(A3478,Database!A:AA,22,FALSE)))</f>
        <v>Exact</v>
      </c>
      <c r="AB3478" s="25">
        <f ca="1">IFERROR(IF(AND(Y3478&lt;&gt;"",OR(V3478="Terminé",V3478="En cours")),VLOOKUP(AA3478,Setup_ScoreExactBonus!A:D,4,FALSE),0),0)</f>
        <v>0</v>
      </c>
      <c r="AC3478" s="31" t="str">
        <f t="shared" ca="1" si="15"/>
        <v/>
      </c>
      <c r="AD3478" s="31">
        <f ca="1">SUMIFS(AC$2:AC3478,D$2:D3478,D3478)*IF(R3478=0,1,2)</f>
        <v>0</v>
      </c>
    </row>
    <row r="3479" spans="1:30" x14ac:dyDescent="0.35">
      <c r="A3479" s="31">
        <f>IF(ISBLANK(B3479),"",COUNTIF(B$2:B3479,B3479))-1</f>
        <v>89</v>
      </c>
      <c r="B3479" s="31">
        <v>7</v>
      </c>
      <c r="C3479" s="10">
        <f>VLOOKUP($A3479,Database!$A:$Y,7,FALSE)</f>
        <v>46207.791666666664</v>
      </c>
      <c r="D3479" s="31" t="str">
        <f>VLOOKUP(Pronostics!$B3479,Setup_MPP!$A:$G,3,FALSE)</f>
        <v>__Vince__</v>
      </c>
      <c r="E3479" s="31" t="str">
        <f>VLOOKUP(Pronostics!$B3479,Setup_MPP!$A:$G,2,FALSE)</f>
        <v>Vincent FRAYSSE</v>
      </c>
      <c r="F3479" s="31" t="str">
        <f>VLOOKUP($B3479,Setup_MPP!$A:$E,4,FALSE)</f>
        <v>#B2EAE8</v>
      </c>
      <c r="G3479" s="31" t="str">
        <f>VLOOKUP($B3479,Setup_MPP!$A:$E,5,FALSE)</f>
        <v>#6CB4B1</v>
      </c>
      <c r="H3479" s="31" t="str">
        <f>IFERROR(IF(AND(A3479&gt;=1,A3479&lt;=104),VLOOKUP($A3479,Location!$A:$J,6,FALSE),IF(A3479=0,"Avant l'ouverture",IF(OR(A3479=105,A3479=106),"Bonus"))),"")</f>
        <v>1/8 Finale</v>
      </c>
      <c r="I3479" s="31" t="str">
        <f>IF(LEFT(H3479,4)="Tour",VLOOKUP(A3479,Database!$A:$C,3,FALSE),"")</f>
        <v/>
      </c>
      <c r="J3479" s="31" t="str">
        <f>VLOOKUP($A3479,Location!$A:$J,7,FALSE)</f>
        <v>TBD</v>
      </c>
      <c r="K3479" s="31" t="str">
        <f>IFERROR(VLOOKUP(J3479,Setup_Team!$B:$C,2,FALSE), "TDB")</f>
        <v>TDB</v>
      </c>
      <c r="L3479" s="31" t="str">
        <f>VLOOKUP($A3479,Location!$A:$J,8,FALSE)</f>
        <v>TBD</v>
      </c>
      <c r="M3479" s="31" t="str">
        <f>IFERROR(VLOOKUP(L3479,Setup_Team!$B:$C,2,FALSE), "TDB")</f>
        <v>TDB</v>
      </c>
      <c r="N3479" s="31" t="str">
        <f>VLOOKUP($A3479,Location!$A:$J,9,FALSE)</f>
        <v>Houston, Texas</v>
      </c>
      <c r="O3479" s="31" t="str">
        <f>VLOOKUP($A3479,Location!$A:$J,10,FALSE)</f>
        <v>NRG Stadium</v>
      </c>
      <c r="R3479" s="31">
        <v>0</v>
      </c>
      <c r="S3479" s="25">
        <f>VLOOKUP($A3479,Database!$A:$Y,10,FALSE)</f>
        <v>0</v>
      </c>
      <c r="T3479" s="25">
        <f>VLOOKUP($A3479,Database!$A:$Y,11,FALSE)</f>
        <v>0</v>
      </c>
      <c r="U3479" s="25">
        <f>VLOOKUP($A3479,Database!$A:$Y,12,FALSE)</f>
        <v>0</v>
      </c>
      <c r="V3479" s="25" t="str">
        <f>VLOOKUP(A3479,Database!A:M,13,FALSE)</f>
        <v>À venir</v>
      </c>
      <c r="W3479" s="25" t="str">
        <f>VLOOKUP($A3479,Database!$A:$Y,20,FALSE)</f>
        <v/>
      </c>
      <c r="X3479" s="25" t="str">
        <f>VLOOKUP($A3479,Database!$A:$Y,21,FALSE)</f>
        <v/>
      </c>
      <c r="Y3479" s="25" t="str">
        <f ca="1">IF(C3479&lt;NOW(),IF(AND(P3479&gt;Q3479,W3479&gt;X3479),S3479,IF(AND(P3479=Q3479,W3479=X3479),T3479,IF(AND(P3479&lt;Q3479,W3479&lt;X3479),U3479,0))),"")</f>
        <v/>
      </c>
      <c r="Z3479" s="25">
        <f>IF(AND(P3479=W3479,Q3479=X3479),1,0)</f>
        <v>1</v>
      </c>
      <c r="AA3479" s="25" t="str">
        <f>IF(Z3479=0,"",IF(ISBLANK(VLOOKUP(A3479,Database!A:AA,22,FALSE)),"",VLOOKUP(A3479,Database!A:AA,22,FALSE)))</f>
        <v>Exact</v>
      </c>
      <c r="AB3479" s="25">
        <f ca="1">IFERROR(IF(AND(Y3479&lt;&gt;"",OR(V3479="Terminé",V3479="En cours")),VLOOKUP(AA3479,Setup_ScoreExactBonus!A:D,4,FALSE),0),0)</f>
        <v>0</v>
      </c>
      <c r="AC3479" s="31" t="str">
        <f t="shared" ca="1" si="15"/>
        <v/>
      </c>
      <c r="AD3479" s="31">
        <f ca="1">SUMIFS(AC$2:AC3479,D$2:D3479,D3479)*IF(R3479=0,1,2)</f>
        <v>0</v>
      </c>
    </row>
    <row r="3480" spans="1:30" x14ac:dyDescent="0.35">
      <c r="A3480" s="31">
        <f>IF(ISBLANK(B3480),"",COUNTIF(B$2:B3480,B3480))-1</f>
        <v>89</v>
      </c>
      <c r="B3480" s="31">
        <v>8</v>
      </c>
      <c r="C3480" s="10">
        <f>VLOOKUP($A3480,Database!$A:$Y,7,FALSE)</f>
        <v>46207.791666666664</v>
      </c>
      <c r="D3480" s="31" t="str">
        <f>VLOOKUP(Pronostics!$B3480,Setup_MPP!$A:$G,3,FALSE)</f>
        <v>Louuiiis</v>
      </c>
      <c r="E3480" s="31" t="str">
        <f>VLOOKUP(Pronostics!$B3480,Setup_MPP!$A:$G,2,FALSE)</f>
        <v>Louis HARLE</v>
      </c>
      <c r="F3480" s="31" t="str">
        <f>VLOOKUP($B3480,Setup_MPP!$A:$E,4,FALSE)</f>
        <v>#EEF7B1</v>
      </c>
      <c r="G3480" s="31" t="str">
        <f>VLOOKUP($B3480,Setup_MPP!$A:$E,5,FALSE)</f>
        <v>#C1CB7D</v>
      </c>
      <c r="H3480" s="31" t="str">
        <f>IFERROR(IF(AND(A3480&gt;=1,A3480&lt;=104),VLOOKUP($A3480,Location!$A:$J,6,FALSE),IF(A3480=0,"Avant l'ouverture",IF(OR(A3480=105,A3480=106),"Bonus"))),"")</f>
        <v>1/8 Finale</v>
      </c>
      <c r="I3480" s="31" t="str">
        <f>IF(LEFT(H3480,4)="Tour",VLOOKUP(A3480,Database!$A:$C,3,FALSE),"")</f>
        <v/>
      </c>
      <c r="J3480" s="31" t="str">
        <f>VLOOKUP($A3480,Location!$A:$J,7,FALSE)</f>
        <v>TBD</v>
      </c>
      <c r="K3480" s="31" t="str">
        <f>IFERROR(VLOOKUP(J3480,Setup_Team!$B:$C,2,FALSE), "TDB")</f>
        <v>TDB</v>
      </c>
      <c r="L3480" s="31" t="str">
        <f>VLOOKUP($A3480,Location!$A:$J,8,FALSE)</f>
        <v>TBD</v>
      </c>
      <c r="M3480" s="31" t="str">
        <f>IFERROR(VLOOKUP(L3480,Setup_Team!$B:$C,2,FALSE), "TDB")</f>
        <v>TDB</v>
      </c>
      <c r="N3480" s="31" t="str">
        <f>VLOOKUP($A3480,Location!$A:$J,9,FALSE)</f>
        <v>Houston, Texas</v>
      </c>
      <c r="O3480" s="31" t="str">
        <f>VLOOKUP($A3480,Location!$A:$J,10,FALSE)</f>
        <v>NRG Stadium</v>
      </c>
      <c r="R3480" s="31">
        <v>0</v>
      </c>
      <c r="S3480" s="25">
        <f>VLOOKUP($A3480,Database!$A:$Y,10,FALSE)</f>
        <v>0</v>
      </c>
      <c r="T3480" s="25">
        <f>VLOOKUP($A3480,Database!$A:$Y,11,FALSE)</f>
        <v>0</v>
      </c>
      <c r="U3480" s="25">
        <f>VLOOKUP($A3480,Database!$A:$Y,12,FALSE)</f>
        <v>0</v>
      </c>
      <c r="V3480" s="25" t="str">
        <f>VLOOKUP(A3480,Database!A:M,13,FALSE)</f>
        <v>À venir</v>
      </c>
      <c r="W3480" s="25" t="str">
        <f>VLOOKUP($A3480,Database!$A:$Y,20,FALSE)</f>
        <v/>
      </c>
      <c r="X3480" s="25" t="str">
        <f>VLOOKUP($A3480,Database!$A:$Y,21,FALSE)</f>
        <v/>
      </c>
      <c r="Y3480" s="25" t="str">
        <f ca="1">IF(C3480&lt;NOW(),IF(AND(P3480&gt;Q3480,W3480&gt;X3480),S3480,IF(AND(P3480=Q3480,W3480=X3480),T3480,IF(AND(P3480&lt;Q3480,W3480&lt;X3480),U3480,0))),"")</f>
        <v/>
      </c>
      <c r="Z3480" s="25">
        <f>IF(AND(P3480=W3480,Q3480=X3480),1,0)</f>
        <v>1</v>
      </c>
      <c r="AA3480" s="25" t="str">
        <f>IF(Z3480=0,"",IF(ISBLANK(VLOOKUP(A3480,Database!A:AA,22,FALSE)),"",VLOOKUP(A3480,Database!A:AA,22,FALSE)))</f>
        <v>Exact</v>
      </c>
      <c r="AB3480" s="25">
        <f ca="1">IFERROR(IF(AND(Y3480&lt;&gt;"",OR(V3480="Terminé",V3480="En cours")),VLOOKUP(AA3480,Setup_ScoreExactBonus!A:D,4,FALSE),0),0)</f>
        <v>0</v>
      </c>
      <c r="AC3480" s="31" t="str">
        <f t="shared" ca="1" si="15"/>
        <v/>
      </c>
      <c r="AD3480" s="31">
        <f ca="1">SUMIFS(AC$2:AC3480,D$2:D3480,D3480)*IF(R3480=0,1,2)</f>
        <v>0</v>
      </c>
    </row>
    <row r="3481" spans="1:30" x14ac:dyDescent="0.35">
      <c r="A3481" s="31">
        <f>IF(ISBLANK(B3481),"",COUNTIF(B$2:B3481,B3481))-1</f>
        <v>89</v>
      </c>
      <c r="B3481" s="31">
        <v>9</v>
      </c>
      <c r="C3481" s="10">
        <f>VLOOKUP($A3481,Database!$A:$Y,7,FALSE)</f>
        <v>46207.791666666664</v>
      </c>
      <c r="D3481" s="31" t="str">
        <f>VLOOKUP(Pronostics!$B3481,Setup_MPP!$A:$G,3,FALSE)</f>
        <v>Aurelien_dqp</v>
      </c>
      <c r="E3481" s="31" t="str">
        <f>VLOOKUP(Pronostics!$B3481,Setup_MPP!$A:$G,2,FALSE)</f>
        <v>Aurélien DE POULPIQUET</v>
      </c>
      <c r="F3481" s="31" t="str">
        <f>VLOOKUP($B3481,Setup_MPP!$A:$E,4,FALSE)</f>
        <v>#F4EA9D</v>
      </c>
      <c r="G3481" s="31" t="str">
        <f>VLOOKUP($B3481,Setup_MPP!$A:$E,5,FALSE)</f>
        <v>#D2C458</v>
      </c>
      <c r="H3481" s="31" t="str">
        <f>IFERROR(IF(AND(A3481&gt;=1,A3481&lt;=104),VLOOKUP($A3481,Location!$A:$J,6,FALSE),IF(A3481=0,"Avant l'ouverture",IF(OR(A3481=105,A3481=106),"Bonus"))),"")</f>
        <v>1/8 Finale</v>
      </c>
      <c r="I3481" s="31" t="str">
        <f>IF(LEFT(H3481,4)="Tour",VLOOKUP(A3481,Database!$A:$C,3,FALSE),"")</f>
        <v/>
      </c>
      <c r="J3481" s="31" t="str">
        <f>VLOOKUP($A3481,Location!$A:$J,7,FALSE)</f>
        <v>TBD</v>
      </c>
      <c r="K3481" s="31" t="str">
        <f>IFERROR(VLOOKUP(J3481,Setup_Team!$B:$C,2,FALSE), "TDB")</f>
        <v>TDB</v>
      </c>
      <c r="L3481" s="31" t="str">
        <f>VLOOKUP($A3481,Location!$A:$J,8,FALSE)</f>
        <v>TBD</v>
      </c>
      <c r="M3481" s="31" t="str">
        <f>IFERROR(VLOOKUP(L3481,Setup_Team!$B:$C,2,FALSE), "TDB")</f>
        <v>TDB</v>
      </c>
      <c r="N3481" s="31" t="str">
        <f>VLOOKUP($A3481,Location!$A:$J,9,FALSE)</f>
        <v>Houston, Texas</v>
      </c>
      <c r="O3481" s="31" t="str">
        <f>VLOOKUP($A3481,Location!$A:$J,10,FALSE)</f>
        <v>NRG Stadium</v>
      </c>
      <c r="R3481" s="31">
        <v>0</v>
      </c>
      <c r="S3481" s="25">
        <f>VLOOKUP($A3481,Database!$A:$Y,10,FALSE)</f>
        <v>0</v>
      </c>
      <c r="T3481" s="25">
        <f>VLOOKUP($A3481,Database!$A:$Y,11,FALSE)</f>
        <v>0</v>
      </c>
      <c r="U3481" s="25">
        <f>VLOOKUP($A3481,Database!$A:$Y,12,FALSE)</f>
        <v>0</v>
      </c>
      <c r="V3481" s="25" t="str">
        <f>VLOOKUP(A3481,Database!A:M,13,FALSE)</f>
        <v>À venir</v>
      </c>
      <c r="W3481" s="25" t="str">
        <f>VLOOKUP($A3481,Database!$A:$Y,20,FALSE)</f>
        <v/>
      </c>
      <c r="X3481" s="25" t="str">
        <f>VLOOKUP($A3481,Database!$A:$Y,21,FALSE)</f>
        <v/>
      </c>
      <c r="Y3481" s="25" t="str">
        <f ca="1">IF(C3481&lt;NOW(),IF(AND(P3481&gt;Q3481,W3481&gt;X3481),S3481,IF(AND(P3481=Q3481,W3481=X3481),T3481,IF(AND(P3481&lt;Q3481,W3481&lt;X3481),U3481,0))),"")</f>
        <v/>
      </c>
      <c r="Z3481" s="25">
        <f>IF(AND(P3481=W3481,Q3481=X3481),1,0)</f>
        <v>1</v>
      </c>
      <c r="AA3481" s="25" t="str">
        <f>IF(Z3481=0,"",IF(ISBLANK(VLOOKUP(A3481,Database!A:AA,22,FALSE)),"",VLOOKUP(A3481,Database!A:AA,22,FALSE)))</f>
        <v>Exact</v>
      </c>
      <c r="AB3481" s="25">
        <f ca="1">IFERROR(IF(AND(Y3481&lt;&gt;"",OR(V3481="Terminé",V3481="En cours")),VLOOKUP(AA3481,Setup_ScoreExactBonus!A:D,4,FALSE),0),0)</f>
        <v>0</v>
      </c>
      <c r="AC3481" s="31" t="str">
        <f t="shared" ca="1" si="15"/>
        <v/>
      </c>
      <c r="AD3481" s="31">
        <f ca="1">SUMIFS(AC$2:AC3481,D$2:D3481,D3481)*IF(R3481=0,1,2)</f>
        <v>0</v>
      </c>
    </row>
    <row r="3482" spans="1:30" x14ac:dyDescent="0.35">
      <c r="A3482" s="31">
        <f>IF(ISBLANK(B3482),"",COUNTIF(B$2:B3482,B3482))-1</f>
        <v>89</v>
      </c>
      <c r="B3482" s="31">
        <v>10</v>
      </c>
      <c r="C3482" s="10">
        <f>VLOOKUP($A3482,Database!$A:$Y,7,FALSE)</f>
        <v>46207.791666666664</v>
      </c>
      <c r="D3482" s="31" t="str">
        <f>VLOOKUP(Pronostics!$B3482,Setup_MPP!$A:$G,3,FALSE)</f>
        <v>RandomPaul</v>
      </c>
      <c r="E3482" s="31" t="str">
        <f>VLOOKUP(Pronostics!$B3482,Setup_MPP!$A:$G,2,FALSE)</f>
        <v>Paul MONTESINOS</v>
      </c>
      <c r="F3482" s="31" t="str">
        <f>VLOOKUP($B3482,Setup_MPP!$A:$E,4,FALSE)</f>
        <v>#C4B0FF</v>
      </c>
      <c r="G3482" s="31" t="str">
        <f>VLOOKUP($B3482,Setup_MPP!$A:$E,5,FALSE)</f>
        <v>#7F66C8</v>
      </c>
      <c r="H3482" s="31" t="str">
        <f>IFERROR(IF(AND(A3482&gt;=1,A3482&lt;=104),VLOOKUP($A3482,Location!$A:$J,6,FALSE),IF(A3482=0,"Avant l'ouverture",IF(OR(A3482=105,A3482=106),"Bonus"))),"")</f>
        <v>1/8 Finale</v>
      </c>
      <c r="I3482" s="31" t="str">
        <f>IF(LEFT(H3482,4)="Tour",VLOOKUP(A3482,Database!$A:$C,3,FALSE),"")</f>
        <v/>
      </c>
      <c r="J3482" s="31" t="str">
        <f>VLOOKUP($A3482,Location!$A:$J,7,FALSE)</f>
        <v>TBD</v>
      </c>
      <c r="K3482" s="31" t="str">
        <f>IFERROR(VLOOKUP(J3482,Setup_Team!$B:$C,2,FALSE), "TDB")</f>
        <v>TDB</v>
      </c>
      <c r="L3482" s="31" t="str">
        <f>VLOOKUP($A3482,Location!$A:$J,8,FALSE)</f>
        <v>TBD</v>
      </c>
      <c r="M3482" s="31" t="str">
        <f>IFERROR(VLOOKUP(L3482,Setup_Team!$B:$C,2,FALSE), "TDB")</f>
        <v>TDB</v>
      </c>
      <c r="N3482" s="31" t="str">
        <f>VLOOKUP($A3482,Location!$A:$J,9,FALSE)</f>
        <v>Houston, Texas</v>
      </c>
      <c r="O3482" s="31" t="str">
        <f>VLOOKUP($A3482,Location!$A:$J,10,FALSE)</f>
        <v>NRG Stadium</v>
      </c>
      <c r="R3482" s="31">
        <v>0</v>
      </c>
      <c r="S3482" s="25">
        <f>VLOOKUP($A3482,Database!$A:$Y,10,FALSE)</f>
        <v>0</v>
      </c>
      <c r="T3482" s="25">
        <f>VLOOKUP($A3482,Database!$A:$Y,11,FALSE)</f>
        <v>0</v>
      </c>
      <c r="U3482" s="25">
        <f>VLOOKUP($A3482,Database!$A:$Y,12,FALSE)</f>
        <v>0</v>
      </c>
      <c r="V3482" s="25" t="str">
        <f>VLOOKUP(A3482,Database!A:M,13,FALSE)</f>
        <v>À venir</v>
      </c>
      <c r="W3482" s="25" t="str">
        <f>VLOOKUP($A3482,Database!$A:$Y,20,FALSE)</f>
        <v/>
      </c>
      <c r="X3482" s="25" t="str">
        <f>VLOOKUP($A3482,Database!$A:$Y,21,FALSE)</f>
        <v/>
      </c>
      <c r="Y3482" s="25" t="str">
        <f ca="1">IF(C3482&lt;NOW(),IF(AND(P3482&gt;Q3482,W3482&gt;X3482),S3482,IF(AND(P3482=Q3482,W3482=X3482),T3482,IF(AND(P3482&lt;Q3482,W3482&lt;X3482),U3482,0))),"")</f>
        <v/>
      </c>
      <c r="Z3482" s="25">
        <f>IF(AND(P3482=W3482,Q3482=X3482),1,0)</f>
        <v>1</v>
      </c>
      <c r="AA3482" s="25" t="str">
        <f>IF(Z3482=0,"",IF(ISBLANK(VLOOKUP(A3482,Database!A:AA,22,FALSE)),"",VLOOKUP(A3482,Database!A:AA,22,FALSE)))</f>
        <v>Exact</v>
      </c>
      <c r="AB3482" s="25">
        <f ca="1">IFERROR(IF(AND(Y3482&lt;&gt;"",OR(V3482="Terminé",V3482="En cours")),VLOOKUP(AA3482,Setup_ScoreExactBonus!A:D,4,FALSE),0),0)</f>
        <v>0</v>
      </c>
      <c r="AC3482" s="31" t="str">
        <f t="shared" ca="1" si="15"/>
        <v/>
      </c>
      <c r="AD3482" s="31">
        <f ca="1">SUMIFS(AC$2:AC3482,D$2:D3482,D3482)*IF(R3482=0,1,2)</f>
        <v>0</v>
      </c>
    </row>
    <row r="3483" spans="1:30" x14ac:dyDescent="0.35">
      <c r="A3483" s="31">
        <f>IF(ISBLANK(B3483),"",COUNTIF(B$2:B3483,B3483))-1</f>
        <v>89</v>
      </c>
      <c r="B3483" s="31">
        <v>11</v>
      </c>
      <c r="C3483" s="10">
        <f>VLOOKUP($A3483,Database!$A:$Y,7,FALSE)</f>
        <v>46207.791666666664</v>
      </c>
      <c r="D3483" s="31" t="str">
        <f>VLOOKUP(Pronostics!$B3483,Setup_MPP!$A:$G,3,FALSE)</f>
        <v>Kinsley#8SA6T</v>
      </c>
      <c r="E3483" s="31" t="str">
        <f>VLOOKUP(Pronostics!$B3483,Setup_MPP!$A:$G,2,FALSE)</f>
        <v>Kinsley ROQUE</v>
      </c>
      <c r="F3483" s="31" t="str">
        <f>VLOOKUP($B3483,Setup_MPP!$A:$E,4,FALSE)</f>
        <v>#CBEBBA</v>
      </c>
      <c r="G3483" s="31" t="str">
        <f>VLOOKUP($B3483,Setup_MPP!$A:$E,5,FALSE)</f>
        <v>#70BC6E</v>
      </c>
      <c r="H3483" s="31" t="str">
        <f>IFERROR(IF(AND(A3483&gt;=1,A3483&lt;=104),VLOOKUP($A3483,Location!$A:$J,6,FALSE),IF(A3483=0,"Avant l'ouverture",IF(OR(A3483=105,A3483=106),"Bonus"))),"")</f>
        <v>1/8 Finale</v>
      </c>
      <c r="I3483" s="31" t="str">
        <f>IF(LEFT(H3483,4)="Tour",VLOOKUP(A3483,Database!$A:$C,3,FALSE),"")</f>
        <v/>
      </c>
      <c r="J3483" s="31" t="str">
        <f>VLOOKUP($A3483,Location!$A:$J,7,FALSE)</f>
        <v>TBD</v>
      </c>
      <c r="K3483" s="31" t="str">
        <f>IFERROR(VLOOKUP(J3483,Setup_Team!$B:$C,2,FALSE), "TDB")</f>
        <v>TDB</v>
      </c>
      <c r="L3483" s="31" t="str">
        <f>VLOOKUP($A3483,Location!$A:$J,8,FALSE)</f>
        <v>TBD</v>
      </c>
      <c r="M3483" s="31" t="str">
        <f>IFERROR(VLOOKUP(L3483,Setup_Team!$B:$C,2,FALSE), "TDB")</f>
        <v>TDB</v>
      </c>
      <c r="N3483" s="31" t="str">
        <f>VLOOKUP($A3483,Location!$A:$J,9,FALSE)</f>
        <v>Houston, Texas</v>
      </c>
      <c r="O3483" s="31" t="str">
        <f>VLOOKUP($A3483,Location!$A:$J,10,FALSE)</f>
        <v>NRG Stadium</v>
      </c>
      <c r="R3483" s="31">
        <v>0</v>
      </c>
      <c r="S3483" s="25">
        <f>VLOOKUP($A3483,Database!$A:$Y,10,FALSE)</f>
        <v>0</v>
      </c>
      <c r="T3483" s="25">
        <f>VLOOKUP($A3483,Database!$A:$Y,11,FALSE)</f>
        <v>0</v>
      </c>
      <c r="U3483" s="25">
        <f>VLOOKUP($A3483,Database!$A:$Y,12,FALSE)</f>
        <v>0</v>
      </c>
      <c r="V3483" s="25" t="str">
        <f>VLOOKUP(A3483,Database!A:M,13,FALSE)</f>
        <v>À venir</v>
      </c>
      <c r="W3483" s="25" t="str">
        <f>VLOOKUP($A3483,Database!$A:$Y,20,FALSE)</f>
        <v/>
      </c>
      <c r="X3483" s="25" t="str">
        <f>VLOOKUP($A3483,Database!$A:$Y,21,FALSE)</f>
        <v/>
      </c>
      <c r="Y3483" s="25" t="str">
        <f ca="1">IF(C3483&lt;NOW(),IF(AND(P3483&gt;Q3483,W3483&gt;X3483),S3483,IF(AND(P3483=Q3483,W3483=X3483),T3483,IF(AND(P3483&lt;Q3483,W3483&lt;X3483),U3483,0))),"")</f>
        <v/>
      </c>
      <c r="Z3483" s="25">
        <f>IF(AND(P3483=W3483,Q3483=X3483),1,0)</f>
        <v>1</v>
      </c>
      <c r="AA3483" s="25" t="str">
        <f>IF(Z3483=0,"",IF(ISBLANK(VLOOKUP(A3483,Database!A:AA,22,FALSE)),"",VLOOKUP(A3483,Database!A:AA,22,FALSE)))</f>
        <v>Exact</v>
      </c>
      <c r="AB3483" s="25">
        <f ca="1">IFERROR(IF(AND(Y3483&lt;&gt;"",OR(V3483="Terminé",V3483="En cours")),VLOOKUP(AA3483,Setup_ScoreExactBonus!A:D,4,FALSE),0),0)</f>
        <v>0</v>
      </c>
      <c r="AC3483" s="31" t="str">
        <f t="shared" ca="1" si="15"/>
        <v/>
      </c>
      <c r="AD3483" s="31">
        <f ca="1">SUMIFS(AC$2:AC3483,D$2:D3483,D3483)*IF(R3483=0,1,2)</f>
        <v>0</v>
      </c>
    </row>
    <row r="3484" spans="1:30" x14ac:dyDescent="0.35">
      <c r="A3484" s="31">
        <f>IF(ISBLANK(B3484),"",COUNTIF(B$2:B3484,B3484))-1</f>
        <v>89</v>
      </c>
      <c r="B3484" s="31">
        <v>12</v>
      </c>
      <c r="C3484" s="10">
        <f>VLOOKUP($A3484,Database!$A:$Y,7,FALSE)</f>
        <v>46207.791666666664</v>
      </c>
      <c r="D3484" s="31" t="str">
        <f>VLOOKUP(Pronostics!$B3484,Setup_MPP!$A:$G,3,FALSE)</f>
        <v>Jaouad1</v>
      </c>
      <c r="E3484" s="31" t="str">
        <f>VLOOKUP(Pronostics!$B3484,Setup_MPP!$A:$G,2,FALSE)</f>
        <v>Jaouad SETTI</v>
      </c>
      <c r="F3484" s="31" t="str">
        <f>VLOOKUP($B3484,Setup_MPP!$A:$E,4,FALSE)</f>
        <v>#C2D4FF</v>
      </c>
      <c r="G3484" s="31" t="str">
        <f>VLOOKUP($B3484,Setup_MPP!$A:$E,5,FALSE)</f>
        <v>#6586D5</v>
      </c>
      <c r="H3484" s="31" t="str">
        <f>IFERROR(IF(AND(A3484&gt;=1,A3484&lt;=104),VLOOKUP($A3484,Location!$A:$J,6,FALSE),IF(A3484=0,"Avant l'ouverture",IF(OR(A3484=105,A3484=106),"Bonus"))),"")</f>
        <v>1/8 Finale</v>
      </c>
      <c r="I3484" s="31" t="str">
        <f>IF(LEFT(H3484,4)="Tour",VLOOKUP(A3484,Database!$A:$C,3,FALSE),"")</f>
        <v/>
      </c>
      <c r="J3484" s="31" t="str">
        <f>VLOOKUP($A3484,Location!$A:$J,7,FALSE)</f>
        <v>TBD</v>
      </c>
      <c r="K3484" s="31" t="str">
        <f>IFERROR(VLOOKUP(J3484,Setup_Team!$B:$C,2,FALSE), "TDB")</f>
        <v>TDB</v>
      </c>
      <c r="L3484" s="31" t="str">
        <f>VLOOKUP($A3484,Location!$A:$J,8,FALSE)</f>
        <v>TBD</v>
      </c>
      <c r="M3484" s="31" t="str">
        <f>IFERROR(VLOOKUP(L3484,Setup_Team!$B:$C,2,FALSE), "TDB")</f>
        <v>TDB</v>
      </c>
      <c r="N3484" s="31" t="str">
        <f>VLOOKUP($A3484,Location!$A:$J,9,FALSE)</f>
        <v>Houston, Texas</v>
      </c>
      <c r="O3484" s="31" t="str">
        <f>VLOOKUP($A3484,Location!$A:$J,10,FALSE)</f>
        <v>NRG Stadium</v>
      </c>
      <c r="R3484" s="31">
        <v>0</v>
      </c>
      <c r="S3484" s="25">
        <f>VLOOKUP($A3484,Database!$A:$Y,10,FALSE)</f>
        <v>0</v>
      </c>
      <c r="T3484" s="25">
        <f>VLOOKUP($A3484,Database!$A:$Y,11,FALSE)</f>
        <v>0</v>
      </c>
      <c r="U3484" s="25">
        <f>VLOOKUP($A3484,Database!$A:$Y,12,FALSE)</f>
        <v>0</v>
      </c>
      <c r="V3484" s="25" t="str">
        <f>VLOOKUP(A3484,Database!A:M,13,FALSE)</f>
        <v>À venir</v>
      </c>
      <c r="W3484" s="25" t="str">
        <f>VLOOKUP($A3484,Database!$A:$Y,20,FALSE)</f>
        <v/>
      </c>
      <c r="X3484" s="25" t="str">
        <f>VLOOKUP($A3484,Database!$A:$Y,21,FALSE)</f>
        <v/>
      </c>
      <c r="Y3484" s="25" t="str">
        <f ca="1">IF(C3484&lt;NOW(),IF(AND(P3484&gt;Q3484,W3484&gt;X3484),S3484,IF(AND(P3484=Q3484,W3484=X3484),T3484,IF(AND(P3484&lt;Q3484,W3484&lt;X3484),U3484,0))),"")</f>
        <v/>
      </c>
      <c r="Z3484" s="25">
        <f>IF(AND(P3484=W3484,Q3484=X3484),1,0)</f>
        <v>1</v>
      </c>
      <c r="AA3484" s="25" t="str">
        <f>IF(Z3484=0,"",IF(ISBLANK(VLOOKUP(A3484,Database!A:AA,22,FALSE)),"",VLOOKUP(A3484,Database!A:AA,22,FALSE)))</f>
        <v>Exact</v>
      </c>
      <c r="AB3484" s="25">
        <f ca="1">IFERROR(IF(AND(Y3484&lt;&gt;"",OR(V3484="Terminé",V3484="En cours")),VLOOKUP(AA3484,Setup_ScoreExactBonus!A:D,4,FALSE),0),0)</f>
        <v>0</v>
      </c>
      <c r="AC3484" s="31" t="str">
        <f t="shared" ca="1" si="15"/>
        <v/>
      </c>
      <c r="AD3484" s="31">
        <f ca="1">SUMIFS(AC$2:AC3484,D$2:D3484,D3484)*IF(R3484=0,1,2)</f>
        <v>0</v>
      </c>
    </row>
    <row r="3485" spans="1:30" x14ac:dyDescent="0.35">
      <c r="A3485" s="31">
        <f>IF(ISBLANK(B3485),"",COUNTIF(B$2:B3485,B3485))-1</f>
        <v>89</v>
      </c>
      <c r="B3485" s="31">
        <v>13</v>
      </c>
      <c r="C3485" s="10">
        <f>VLOOKUP($A3485,Database!$A:$Y,7,FALSE)</f>
        <v>46207.791666666664</v>
      </c>
      <c r="D3485" s="31" t="str">
        <f>VLOOKUP(Pronostics!$B3485,Setup_MPP!$A:$G,3,FALSE)</f>
        <v>Julien_I</v>
      </c>
      <c r="E3485" s="31" t="str">
        <f>VLOOKUP(Pronostics!$B3485,Setup_MPP!$A:$G,2,FALSE)</f>
        <v>Julien INGE</v>
      </c>
      <c r="F3485" s="31" t="str">
        <f>VLOOKUP($B3485,Setup_MPP!$A:$E,4,FALSE)</f>
        <v>#C1E0EF</v>
      </c>
      <c r="G3485" s="31" t="str">
        <f>VLOOKUP($B3485,Setup_MPP!$A:$E,5,FALSE)</f>
        <v>#4F91B2</v>
      </c>
      <c r="H3485" s="31" t="str">
        <f>IFERROR(IF(AND(A3485&gt;=1,A3485&lt;=104),VLOOKUP($A3485,Location!$A:$J,6,FALSE),IF(A3485=0,"Avant l'ouverture",IF(OR(A3485=105,A3485=106),"Bonus"))),"")</f>
        <v>1/8 Finale</v>
      </c>
      <c r="I3485" s="31" t="str">
        <f>IF(LEFT(H3485,4)="Tour",VLOOKUP(A3485,Database!$A:$C,3,FALSE),"")</f>
        <v/>
      </c>
      <c r="J3485" s="31" t="str">
        <f>VLOOKUP($A3485,Location!$A:$J,7,FALSE)</f>
        <v>TBD</v>
      </c>
      <c r="K3485" s="31" t="str">
        <f>IFERROR(VLOOKUP(J3485,Setup_Team!$B:$C,2,FALSE), "TDB")</f>
        <v>TDB</v>
      </c>
      <c r="L3485" s="31" t="str">
        <f>VLOOKUP($A3485,Location!$A:$J,8,FALSE)</f>
        <v>TBD</v>
      </c>
      <c r="M3485" s="31" t="str">
        <f>IFERROR(VLOOKUP(L3485,Setup_Team!$B:$C,2,FALSE), "TDB")</f>
        <v>TDB</v>
      </c>
      <c r="N3485" s="31" t="str">
        <f>VLOOKUP($A3485,Location!$A:$J,9,FALSE)</f>
        <v>Houston, Texas</v>
      </c>
      <c r="O3485" s="31" t="str">
        <f>VLOOKUP($A3485,Location!$A:$J,10,FALSE)</f>
        <v>NRG Stadium</v>
      </c>
      <c r="R3485" s="31">
        <v>0</v>
      </c>
      <c r="S3485" s="25">
        <f>VLOOKUP($A3485,Database!$A:$Y,10,FALSE)</f>
        <v>0</v>
      </c>
      <c r="T3485" s="25">
        <f>VLOOKUP($A3485,Database!$A:$Y,11,FALSE)</f>
        <v>0</v>
      </c>
      <c r="U3485" s="25">
        <f>VLOOKUP($A3485,Database!$A:$Y,12,FALSE)</f>
        <v>0</v>
      </c>
      <c r="V3485" s="25" t="str">
        <f>VLOOKUP(A3485,Database!A:M,13,FALSE)</f>
        <v>À venir</v>
      </c>
      <c r="W3485" s="25" t="str">
        <f>VLOOKUP($A3485,Database!$A:$Y,20,FALSE)</f>
        <v/>
      </c>
      <c r="X3485" s="25" t="str">
        <f>VLOOKUP($A3485,Database!$A:$Y,21,FALSE)</f>
        <v/>
      </c>
      <c r="Y3485" s="25" t="str">
        <f ca="1">IF(C3485&lt;NOW(),IF(AND(P3485&gt;Q3485,W3485&gt;X3485),S3485,IF(AND(P3485=Q3485,W3485=X3485),T3485,IF(AND(P3485&lt;Q3485,W3485&lt;X3485),U3485,0))),"")</f>
        <v/>
      </c>
      <c r="Z3485" s="25">
        <f>IF(AND(P3485=W3485,Q3485=X3485),1,0)</f>
        <v>1</v>
      </c>
      <c r="AA3485" s="25" t="str">
        <f>IF(Z3485=0,"",IF(ISBLANK(VLOOKUP(A3485,Database!A:AA,22,FALSE)),"",VLOOKUP(A3485,Database!A:AA,22,FALSE)))</f>
        <v>Exact</v>
      </c>
      <c r="AB3485" s="25">
        <f ca="1">IFERROR(IF(AND(Y3485&lt;&gt;"",OR(V3485="Terminé",V3485="En cours")),VLOOKUP(AA3485,Setup_ScoreExactBonus!A:D,4,FALSE),0),0)</f>
        <v>0</v>
      </c>
      <c r="AC3485" s="31" t="str">
        <f t="shared" ref="AC3485:AC3548" ca="1" si="16">IF(Y3485&lt;&gt;"", Y3485 + IF(Z3485=1,AB3485, 0), "")</f>
        <v/>
      </c>
      <c r="AD3485" s="31">
        <f ca="1">SUMIFS(AC$2:AC3485,D$2:D3485,D3485)*IF(R3485=0,1,2)</f>
        <v>0</v>
      </c>
    </row>
    <row r="3486" spans="1:30" x14ac:dyDescent="0.35">
      <c r="A3486" s="31">
        <f>IF(ISBLANK(B3486),"",COUNTIF(B$2:B3486,B3486))-1</f>
        <v>89</v>
      </c>
      <c r="B3486" s="31">
        <v>14</v>
      </c>
      <c r="C3486" s="10">
        <f>VLOOKUP($A3486,Database!$A:$Y,7,FALSE)</f>
        <v>46207.791666666664</v>
      </c>
      <c r="D3486" s="31" t="str">
        <f>VLOOKUP(Pronostics!$B3486,Setup_MPP!$A:$G,3,FALSE)</f>
        <v>MarieEYT</v>
      </c>
      <c r="E3486" s="31" t="str">
        <f>VLOOKUP(Pronostics!$B3486,Setup_MPP!$A:$G,2,FALSE)</f>
        <v>Marie EXBRAYAT</v>
      </c>
      <c r="F3486" s="31" t="str">
        <f>VLOOKUP($B3486,Setup_MPP!$A:$E,4,FALSE)</f>
        <v>#FFAFD2</v>
      </c>
      <c r="G3486" s="31" t="str">
        <f>VLOOKUP($B3486,Setup_MPP!$A:$E,5,FALSE)</f>
        <v>#F2589B</v>
      </c>
      <c r="H3486" s="31" t="str">
        <f>IFERROR(IF(AND(A3486&gt;=1,A3486&lt;=104),VLOOKUP($A3486,Location!$A:$J,6,FALSE),IF(A3486=0,"Avant l'ouverture",IF(OR(A3486=105,A3486=106),"Bonus"))),"")</f>
        <v>1/8 Finale</v>
      </c>
      <c r="I3486" s="31" t="str">
        <f>IF(LEFT(H3486,4)="Tour",VLOOKUP(A3486,Database!$A:$C,3,FALSE),"")</f>
        <v/>
      </c>
      <c r="J3486" s="31" t="str">
        <f>VLOOKUP($A3486,Location!$A:$J,7,FALSE)</f>
        <v>TBD</v>
      </c>
      <c r="K3486" s="31" t="str">
        <f>IFERROR(VLOOKUP(J3486,Setup_Team!$B:$C,2,FALSE), "TDB")</f>
        <v>TDB</v>
      </c>
      <c r="L3486" s="31" t="str">
        <f>VLOOKUP($A3486,Location!$A:$J,8,FALSE)</f>
        <v>TBD</v>
      </c>
      <c r="M3486" s="31" t="str">
        <f>IFERROR(VLOOKUP(L3486,Setup_Team!$B:$C,2,FALSE), "TDB")</f>
        <v>TDB</v>
      </c>
      <c r="N3486" s="31" t="str">
        <f>VLOOKUP($A3486,Location!$A:$J,9,FALSE)</f>
        <v>Houston, Texas</v>
      </c>
      <c r="O3486" s="31" t="str">
        <f>VLOOKUP($A3486,Location!$A:$J,10,FALSE)</f>
        <v>NRG Stadium</v>
      </c>
      <c r="R3486" s="31">
        <v>0</v>
      </c>
      <c r="S3486" s="25">
        <f>VLOOKUP($A3486,Database!$A:$Y,10,FALSE)</f>
        <v>0</v>
      </c>
      <c r="T3486" s="25">
        <f>VLOOKUP($A3486,Database!$A:$Y,11,FALSE)</f>
        <v>0</v>
      </c>
      <c r="U3486" s="25">
        <f>VLOOKUP($A3486,Database!$A:$Y,12,FALSE)</f>
        <v>0</v>
      </c>
      <c r="V3486" s="25" t="str">
        <f>VLOOKUP(A3486,Database!A:M,13,FALSE)</f>
        <v>À venir</v>
      </c>
      <c r="W3486" s="25" t="str">
        <f>VLOOKUP($A3486,Database!$A:$Y,20,FALSE)</f>
        <v/>
      </c>
      <c r="X3486" s="25" t="str">
        <f>VLOOKUP($A3486,Database!$A:$Y,21,FALSE)</f>
        <v/>
      </c>
      <c r="Y3486" s="25" t="str">
        <f ca="1">IF(C3486&lt;NOW(),IF(AND(P3486&gt;Q3486,W3486&gt;X3486),S3486,IF(AND(P3486=Q3486,W3486=X3486),T3486,IF(AND(P3486&lt;Q3486,W3486&lt;X3486),U3486,0))),"")</f>
        <v/>
      </c>
      <c r="Z3486" s="25">
        <f>IF(AND(P3486=W3486,Q3486=X3486),1,0)</f>
        <v>1</v>
      </c>
      <c r="AA3486" s="25" t="str">
        <f>IF(Z3486=0,"",IF(ISBLANK(VLOOKUP(A3486,Database!A:AA,22,FALSE)),"",VLOOKUP(A3486,Database!A:AA,22,FALSE)))</f>
        <v>Exact</v>
      </c>
      <c r="AB3486" s="25">
        <f ca="1">IFERROR(IF(AND(Y3486&lt;&gt;"",OR(V3486="Terminé",V3486="En cours")),VLOOKUP(AA3486,Setup_ScoreExactBonus!A:D,4,FALSE),0),0)</f>
        <v>0</v>
      </c>
      <c r="AC3486" s="31" t="str">
        <f t="shared" ca="1" si="16"/>
        <v/>
      </c>
      <c r="AD3486" s="31">
        <f ca="1">SUMIFS(AC$2:AC3486,D$2:D3486,D3486)*IF(R3486=0,1,2)</f>
        <v>0</v>
      </c>
    </row>
    <row r="3487" spans="1:30" x14ac:dyDescent="0.35">
      <c r="A3487" s="31">
        <f>IF(ISBLANK(B3487),"",COUNTIF(B$2:B3487,B3487))-1</f>
        <v>89</v>
      </c>
      <c r="B3487" s="31">
        <v>15</v>
      </c>
      <c r="C3487" s="10">
        <f>VLOOKUP($A3487,Database!$A:$Y,7,FALSE)</f>
        <v>46207.791666666664</v>
      </c>
      <c r="D3487" s="31" t="str">
        <f>VLOOKUP(Pronostics!$B3487,Setup_MPP!$A:$G,3,FALSE)</f>
        <v>Amine#8UL9R</v>
      </c>
      <c r="E3487" s="31" t="str">
        <f>VLOOKUP(Pronostics!$B3487,Setup_MPP!$A:$G,2,FALSE)</f>
        <v>Amine ZARROUKI</v>
      </c>
      <c r="F3487" s="31" t="str">
        <f>VLOOKUP($B3487,Setup_MPP!$A:$E,4,FALSE)</f>
        <v>#FF9898</v>
      </c>
      <c r="G3487" s="31" t="str">
        <f>VLOOKUP($B3487,Setup_MPP!$A:$E,5,FALSE)</f>
        <v>#FF5D5D</v>
      </c>
      <c r="H3487" s="31" t="str">
        <f>IFERROR(IF(AND(A3487&gt;=1,A3487&lt;=104),VLOOKUP($A3487,Location!$A:$J,6,FALSE),IF(A3487=0,"Avant l'ouverture",IF(OR(A3487=105,A3487=106),"Bonus"))),"")</f>
        <v>1/8 Finale</v>
      </c>
      <c r="I3487" s="31" t="str">
        <f>IF(LEFT(H3487,4)="Tour",VLOOKUP(A3487,Database!$A:$C,3,FALSE),"")</f>
        <v/>
      </c>
      <c r="J3487" s="31" t="str">
        <f>VLOOKUP($A3487,Location!$A:$J,7,FALSE)</f>
        <v>TBD</v>
      </c>
      <c r="K3487" s="31" t="str">
        <f>IFERROR(VLOOKUP(J3487,Setup_Team!$B:$C,2,FALSE), "TDB")</f>
        <v>TDB</v>
      </c>
      <c r="L3487" s="31" t="str">
        <f>VLOOKUP($A3487,Location!$A:$J,8,FALSE)</f>
        <v>TBD</v>
      </c>
      <c r="M3487" s="31" t="str">
        <f>IFERROR(VLOOKUP(L3487,Setup_Team!$B:$C,2,FALSE), "TDB")</f>
        <v>TDB</v>
      </c>
      <c r="N3487" s="31" t="str">
        <f>VLOOKUP($A3487,Location!$A:$J,9,FALSE)</f>
        <v>Houston, Texas</v>
      </c>
      <c r="O3487" s="31" t="str">
        <f>VLOOKUP($A3487,Location!$A:$J,10,FALSE)</f>
        <v>NRG Stadium</v>
      </c>
      <c r="R3487" s="31">
        <v>0</v>
      </c>
      <c r="S3487" s="25">
        <f>VLOOKUP($A3487,Database!$A:$Y,10,FALSE)</f>
        <v>0</v>
      </c>
      <c r="T3487" s="25">
        <f>VLOOKUP($A3487,Database!$A:$Y,11,FALSE)</f>
        <v>0</v>
      </c>
      <c r="U3487" s="25">
        <f>VLOOKUP($A3487,Database!$A:$Y,12,FALSE)</f>
        <v>0</v>
      </c>
      <c r="V3487" s="25" t="str">
        <f>VLOOKUP(A3487,Database!A:M,13,FALSE)</f>
        <v>À venir</v>
      </c>
      <c r="W3487" s="25" t="str">
        <f>VLOOKUP($A3487,Database!$A:$Y,20,FALSE)</f>
        <v/>
      </c>
      <c r="X3487" s="25" t="str">
        <f>VLOOKUP($A3487,Database!$A:$Y,21,FALSE)</f>
        <v/>
      </c>
      <c r="Y3487" s="25" t="str">
        <f ca="1">IF(C3487&lt;NOW(),IF(AND(P3487&gt;Q3487,W3487&gt;X3487),S3487,IF(AND(P3487=Q3487,W3487=X3487),T3487,IF(AND(P3487&lt;Q3487,W3487&lt;X3487),U3487,0))),"")</f>
        <v/>
      </c>
      <c r="Z3487" s="25">
        <f>IF(AND(P3487=W3487,Q3487=X3487),1,0)</f>
        <v>1</v>
      </c>
      <c r="AA3487" s="25" t="str">
        <f>IF(Z3487=0,"",IF(ISBLANK(VLOOKUP(A3487,Database!A:AA,22,FALSE)),"",VLOOKUP(A3487,Database!A:AA,22,FALSE)))</f>
        <v>Exact</v>
      </c>
      <c r="AB3487" s="25">
        <f ca="1">IFERROR(IF(AND(Y3487&lt;&gt;"",OR(V3487="Terminé",V3487="En cours")),VLOOKUP(AA3487,Setup_ScoreExactBonus!A:D,4,FALSE),0),0)</f>
        <v>0</v>
      </c>
      <c r="AC3487" s="31" t="str">
        <f t="shared" ca="1" si="16"/>
        <v/>
      </c>
      <c r="AD3487" s="31">
        <f ca="1">SUMIFS(AC$2:AC3487,D$2:D3487,D3487)*IF(R3487=0,1,2)</f>
        <v>0</v>
      </c>
    </row>
    <row r="3488" spans="1:30" x14ac:dyDescent="0.35">
      <c r="A3488" s="31">
        <f>IF(ISBLANK(B3488),"",COUNTIF(B$2:B3488,B3488))-1</f>
        <v>89</v>
      </c>
      <c r="B3488" s="31">
        <v>16</v>
      </c>
      <c r="C3488" s="10">
        <f>VLOOKUP($A3488,Database!$A:$Y,7,FALSE)</f>
        <v>46207.791666666664</v>
      </c>
      <c r="D3488" s="31" t="str">
        <f>VLOOKUP(Pronostics!$B3488,Setup_MPP!$A:$G,3,FALSE)</f>
        <v>Laura#8V93E</v>
      </c>
      <c r="E3488" s="31" t="str">
        <f>VLOOKUP(Pronostics!$B3488,Setup_MPP!$A:$G,2,FALSE)</f>
        <v>Laura GIULIANO</v>
      </c>
      <c r="F3488" s="31" t="str">
        <f>VLOOKUP($B3488,Setup_MPP!$A:$E,4,FALSE)</f>
        <v>#86A4FE</v>
      </c>
      <c r="G3488" s="31" t="str">
        <f>VLOOKUP($B3488,Setup_MPP!$A:$E,5,FALSE)</f>
        <v>#3769FF</v>
      </c>
      <c r="H3488" s="31" t="str">
        <f>IFERROR(IF(AND(A3488&gt;=1,A3488&lt;=104),VLOOKUP($A3488,Location!$A:$J,6,FALSE),IF(A3488=0,"Avant l'ouverture",IF(OR(A3488=105,A3488=106),"Bonus"))),"")</f>
        <v>1/8 Finale</v>
      </c>
      <c r="I3488" s="31" t="str">
        <f>IF(LEFT(H3488,4)="Tour",VLOOKUP(A3488,Database!$A:$C,3,FALSE),"")</f>
        <v/>
      </c>
      <c r="J3488" s="31" t="str">
        <f>VLOOKUP($A3488,Location!$A:$J,7,FALSE)</f>
        <v>TBD</v>
      </c>
      <c r="K3488" s="31" t="str">
        <f>IFERROR(VLOOKUP(J3488,Setup_Team!$B:$C,2,FALSE), "TDB")</f>
        <v>TDB</v>
      </c>
      <c r="L3488" s="31" t="str">
        <f>VLOOKUP($A3488,Location!$A:$J,8,FALSE)</f>
        <v>TBD</v>
      </c>
      <c r="M3488" s="31" t="str">
        <f>IFERROR(VLOOKUP(L3488,Setup_Team!$B:$C,2,FALSE), "TDB")</f>
        <v>TDB</v>
      </c>
      <c r="N3488" s="31" t="str">
        <f>VLOOKUP($A3488,Location!$A:$J,9,FALSE)</f>
        <v>Houston, Texas</v>
      </c>
      <c r="O3488" s="31" t="str">
        <f>VLOOKUP($A3488,Location!$A:$J,10,FALSE)</f>
        <v>NRG Stadium</v>
      </c>
      <c r="R3488" s="31">
        <v>0</v>
      </c>
      <c r="S3488" s="25">
        <f>VLOOKUP($A3488,Database!$A:$Y,10,FALSE)</f>
        <v>0</v>
      </c>
      <c r="T3488" s="25">
        <f>VLOOKUP($A3488,Database!$A:$Y,11,FALSE)</f>
        <v>0</v>
      </c>
      <c r="U3488" s="25">
        <f>VLOOKUP($A3488,Database!$A:$Y,12,FALSE)</f>
        <v>0</v>
      </c>
      <c r="V3488" s="25" t="str">
        <f>VLOOKUP(A3488,Database!A:M,13,FALSE)</f>
        <v>À venir</v>
      </c>
      <c r="W3488" s="25" t="str">
        <f>VLOOKUP($A3488,Database!$A:$Y,20,FALSE)</f>
        <v/>
      </c>
      <c r="X3488" s="25" t="str">
        <f>VLOOKUP($A3488,Database!$A:$Y,21,FALSE)</f>
        <v/>
      </c>
      <c r="Y3488" s="25" t="str">
        <f ca="1">IF(C3488&lt;NOW(),IF(AND(P3488&gt;Q3488,W3488&gt;X3488),S3488,IF(AND(P3488=Q3488,W3488=X3488),T3488,IF(AND(P3488&lt;Q3488,W3488&lt;X3488),U3488,0))),"")</f>
        <v/>
      </c>
      <c r="Z3488" s="25">
        <f>IF(AND(P3488=W3488,Q3488=X3488),1,0)</f>
        <v>1</v>
      </c>
      <c r="AA3488" s="25" t="str">
        <f>IF(Z3488=0,"",IF(ISBLANK(VLOOKUP(A3488,Database!A:AA,22,FALSE)),"",VLOOKUP(A3488,Database!A:AA,22,FALSE)))</f>
        <v>Exact</v>
      </c>
      <c r="AB3488" s="25">
        <f ca="1">IFERROR(IF(AND(Y3488&lt;&gt;"",OR(V3488="Terminé",V3488="En cours")),VLOOKUP(AA3488,Setup_ScoreExactBonus!A:D,4,FALSE),0),0)</f>
        <v>0</v>
      </c>
      <c r="AC3488" s="31" t="str">
        <f t="shared" ca="1" si="16"/>
        <v/>
      </c>
      <c r="AD3488" s="31">
        <f ca="1">SUMIFS(AC$2:AC3488,D$2:D3488,D3488)*IF(R3488=0,1,2)</f>
        <v>0</v>
      </c>
    </row>
    <row r="3489" spans="1:30" x14ac:dyDescent="0.35">
      <c r="A3489" s="31">
        <f>IF(ISBLANK(B3489),"",COUNTIF(B$2:B3489,B3489))-1</f>
        <v>89</v>
      </c>
      <c r="B3489" s="31">
        <v>17</v>
      </c>
      <c r="C3489" s="10">
        <f>VLOOKUP($A3489,Database!$A:$Y,7,FALSE)</f>
        <v>46207.791666666664</v>
      </c>
      <c r="D3489" s="31" t="str">
        <f>VLOOKUP(Pronostics!$B3489,Setup_MPP!$A:$G,3,FALSE)</f>
        <v>Joueur17</v>
      </c>
      <c r="E3489" s="31" t="str">
        <f>VLOOKUP(Pronostics!$B3489,Setup_MPP!$A:$G,2,FALSE)</f>
        <v>Joueur17</v>
      </c>
      <c r="F3489" s="31" t="str">
        <f>VLOOKUP($B3489,Setup_MPP!$A:$E,4,FALSE)</f>
        <v>#FFB0B0</v>
      </c>
      <c r="G3489" s="31" t="str">
        <f>VLOOKUP($B3489,Setup_MPP!$A:$E,5,FALSE)</f>
        <v>#F25757</v>
      </c>
      <c r="H3489" s="31" t="str">
        <f>IFERROR(IF(AND(A3489&gt;=1,A3489&lt;=104),VLOOKUP($A3489,Location!$A:$J,6,FALSE),IF(A3489=0,"Avant l'ouverture",IF(OR(A3489=105,A3489=106),"Bonus"))),"")</f>
        <v>1/8 Finale</v>
      </c>
      <c r="I3489" s="31" t="str">
        <f>IF(LEFT(H3489,4)="Tour",VLOOKUP(A3489,Database!$A:$C,3,FALSE),"")</f>
        <v/>
      </c>
      <c r="J3489" s="31" t="str">
        <f>VLOOKUP($A3489,Location!$A:$J,7,FALSE)</f>
        <v>TBD</v>
      </c>
      <c r="K3489" s="31" t="str">
        <f>IFERROR(VLOOKUP(J3489,Setup_Team!$B:$C,2,FALSE), "TDB")</f>
        <v>TDB</v>
      </c>
      <c r="L3489" s="31" t="str">
        <f>VLOOKUP($A3489,Location!$A:$J,8,FALSE)</f>
        <v>TBD</v>
      </c>
      <c r="M3489" s="31" t="str">
        <f>IFERROR(VLOOKUP(L3489,Setup_Team!$B:$C,2,FALSE), "TDB")</f>
        <v>TDB</v>
      </c>
      <c r="N3489" s="31" t="str">
        <f>VLOOKUP($A3489,Location!$A:$J,9,FALSE)</f>
        <v>Houston, Texas</v>
      </c>
      <c r="O3489" s="31" t="str">
        <f>VLOOKUP($A3489,Location!$A:$J,10,FALSE)</f>
        <v>NRG Stadium</v>
      </c>
      <c r="R3489" s="31">
        <v>0</v>
      </c>
      <c r="S3489" s="25">
        <f>VLOOKUP($A3489,Database!$A:$Y,10,FALSE)</f>
        <v>0</v>
      </c>
      <c r="T3489" s="25">
        <f>VLOOKUP($A3489,Database!$A:$Y,11,FALSE)</f>
        <v>0</v>
      </c>
      <c r="U3489" s="25">
        <f>VLOOKUP($A3489,Database!$A:$Y,12,FALSE)</f>
        <v>0</v>
      </c>
      <c r="V3489" s="25" t="str">
        <f>VLOOKUP(A3489,Database!A:M,13,FALSE)</f>
        <v>À venir</v>
      </c>
      <c r="W3489" s="25" t="str">
        <f>VLOOKUP($A3489,Database!$A:$Y,20,FALSE)</f>
        <v/>
      </c>
      <c r="X3489" s="25" t="str">
        <f>VLOOKUP($A3489,Database!$A:$Y,21,FALSE)</f>
        <v/>
      </c>
      <c r="Y3489" s="25" t="str">
        <f ca="1">IF(C3489&lt;NOW(),IF(AND(P3489&gt;Q3489,W3489&gt;X3489),S3489,IF(AND(P3489=Q3489,W3489=X3489),T3489,IF(AND(P3489&lt;Q3489,W3489&lt;X3489),U3489,0))),"")</f>
        <v/>
      </c>
      <c r="Z3489" s="25">
        <f>IF(AND(P3489=W3489,Q3489=X3489),1,0)</f>
        <v>1</v>
      </c>
      <c r="AA3489" s="25" t="str">
        <f>IF(Z3489=0,"",IF(ISBLANK(VLOOKUP(A3489,Database!A:AA,22,FALSE)),"",VLOOKUP(A3489,Database!A:AA,22,FALSE)))</f>
        <v>Exact</v>
      </c>
      <c r="AB3489" s="25">
        <f ca="1">IFERROR(IF(AND(Y3489&lt;&gt;"",OR(V3489="Terminé",V3489="En cours")),VLOOKUP(AA3489,Setup_ScoreExactBonus!A:D,4,FALSE),0),0)</f>
        <v>0</v>
      </c>
      <c r="AC3489" s="31" t="str">
        <f t="shared" ca="1" si="16"/>
        <v/>
      </c>
      <c r="AD3489" s="31">
        <f ca="1">SUMIFS(AC$2:AC3489,D$2:D3489,D3489)*IF(R3489=0,1,2)</f>
        <v>0</v>
      </c>
    </row>
    <row r="3490" spans="1:30" x14ac:dyDescent="0.35">
      <c r="A3490" s="31">
        <f>IF(ISBLANK(B3490),"",COUNTIF(B$2:B3490,B3490))-1</f>
        <v>89</v>
      </c>
      <c r="B3490" s="31">
        <v>18</v>
      </c>
      <c r="C3490" s="10">
        <f>VLOOKUP($A3490,Database!$A:$Y,7,FALSE)</f>
        <v>46207.791666666664</v>
      </c>
      <c r="D3490" s="31" t="str">
        <f>VLOOKUP(Pronostics!$B3490,Setup_MPP!$A:$G,3,FALSE)</f>
        <v>Joueur18</v>
      </c>
      <c r="E3490" s="31" t="str">
        <f>VLOOKUP(Pronostics!$B3490,Setup_MPP!$A:$G,2,FALSE)</f>
        <v>Joueur18</v>
      </c>
      <c r="F3490" s="31" t="str">
        <f>VLOOKUP($B3490,Setup_MPP!$A:$E,4,FALSE)</f>
        <v>#FFC9B0</v>
      </c>
      <c r="G3490" s="31" t="str">
        <f>VLOOKUP($B3490,Setup_MPP!$A:$E,5,FALSE)</f>
        <v>#F28D57</v>
      </c>
      <c r="H3490" s="31" t="str">
        <f>IFERROR(IF(AND(A3490&gt;=1,A3490&lt;=104),VLOOKUP($A3490,Location!$A:$J,6,FALSE),IF(A3490=0,"Avant l'ouverture",IF(OR(A3490=105,A3490=106),"Bonus"))),"")</f>
        <v>1/8 Finale</v>
      </c>
      <c r="I3490" s="31" t="str">
        <f>IF(LEFT(H3490,4)="Tour",VLOOKUP(A3490,Database!$A:$C,3,FALSE),"")</f>
        <v/>
      </c>
      <c r="J3490" s="31" t="str">
        <f>VLOOKUP($A3490,Location!$A:$J,7,FALSE)</f>
        <v>TBD</v>
      </c>
      <c r="K3490" s="31" t="str">
        <f>IFERROR(VLOOKUP(J3490,Setup_Team!$B:$C,2,FALSE), "TDB")</f>
        <v>TDB</v>
      </c>
      <c r="L3490" s="31" t="str">
        <f>VLOOKUP($A3490,Location!$A:$J,8,FALSE)</f>
        <v>TBD</v>
      </c>
      <c r="M3490" s="31" t="str">
        <f>IFERROR(VLOOKUP(L3490,Setup_Team!$B:$C,2,FALSE), "TDB")</f>
        <v>TDB</v>
      </c>
      <c r="N3490" s="31" t="str">
        <f>VLOOKUP($A3490,Location!$A:$J,9,FALSE)</f>
        <v>Houston, Texas</v>
      </c>
      <c r="O3490" s="31" t="str">
        <f>VLOOKUP($A3490,Location!$A:$J,10,FALSE)</f>
        <v>NRG Stadium</v>
      </c>
      <c r="R3490" s="31">
        <v>0</v>
      </c>
      <c r="S3490" s="25">
        <f>VLOOKUP($A3490,Database!$A:$Y,10,FALSE)</f>
        <v>0</v>
      </c>
      <c r="T3490" s="25">
        <f>VLOOKUP($A3490,Database!$A:$Y,11,FALSE)</f>
        <v>0</v>
      </c>
      <c r="U3490" s="25">
        <f>VLOOKUP($A3490,Database!$A:$Y,12,FALSE)</f>
        <v>0</v>
      </c>
      <c r="V3490" s="25" t="str">
        <f>VLOOKUP(A3490,Database!A:M,13,FALSE)</f>
        <v>À venir</v>
      </c>
      <c r="W3490" s="25" t="str">
        <f>VLOOKUP($A3490,Database!$A:$Y,20,FALSE)</f>
        <v/>
      </c>
      <c r="X3490" s="25" t="str">
        <f>VLOOKUP($A3490,Database!$A:$Y,21,FALSE)</f>
        <v/>
      </c>
      <c r="Y3490" s="25" t="str">
        <f ca="1">IF(C3490&lt;NOW(),IF(AND(P3490&gt;Q3490,W3490&gt;X3490),S3490,IF(AND(P3490=Q3490,W3490=X3490),T3490,IF(AND(P3490&lt;Q3490,W3490&lt;X3490),U3490,0))),"")</f>
        <v/>
      </c>
      <c r="Z3490" s="25">
        <f>IF(AND(P3490=W3490,Q3490=X3490),1,0)</f>
        <v>1</v>
      </c>
      <c r="AA3490" s="25" t="str">
        <f>IF(Z3490=0,"",IF(ISBLANK(VLOOKUP(A3490,Database!A:AA,22,FALSE)),"",VLOOKUP(A3490,Database!A:AA,22,FALSE)))</f>
        <v>Exact</v>
      </c>
      <c r="AB3490" s="25">
        <f ca="1">IFERROR(IF(AND(Y3490&lt;&gt;"",OR(V3490="Terminé",V3490="En cours")),VLOOKUP(AA3490,Setup_ScoreExactBonus!A:D,4,FALSE),0),0)</f>
        <v>0</v>
      </c>
      <c r="AC3490" s="31" t="str">
        <f t="shared" ca="1" si="16"/>
        <v/>
      </c>
      <c r="AD3490" s="31">
        <f ca="1">SUMIFS(AC$2:AC3490,D$2:D3490,D3490)*IF(R3490=0,1,2)</f>
        <v>0</v>
      </c>
    </row>
    <row r="3491" spans="1:30" x14ac:dyDescent="0.35">
      <c r="A3491" s="31">
        <f>IF(ISBLANK(B3491),"",COUNTIF(B$2:B3491,B3491))-1</f>
        <v>89</v>
      </c>
      <c r="B3491" s="31">
        <v>19</v>
      </c>
      <c r="C3491" s="10">
        <f>VLOOKUP($A3491,Database!$A:$Y,7,FALSE)</f>
        <v>46207.791666666664</v>
      </c>
      <c r="D3491" s="31" t="str">
        <f>VLOOKUP(Pronostics!$B3491,Setup_MPP!$A:$G,3,FALSE)</f>
        <v>Joueur19</v>
      </c>
      <c r="E3491" s="31" t="str">
        <f>VLOOKUP(Pronostics!$B3491,Setup_MPP!$A:$G,2,FALSE)</f>
        <v>Joueur19</v>
      </c>
      <c r="F3491" s="31" t="str">
        <f>VLOOKUP($B3491,Setup_MPP!$A:$E,4,FALSE)</f>
        <v>#D5D5D5</v>
      </c>
      <c r="G3491" s="31" t="str">
        <f>VLOOKUP($B3491,Setup_MPP!$A:$E,5,FALSE)</f>
        <v>#727272</v>
      </c>
      <c r="H3491" s="31" t="str">
        <f>IFERROR(IF(AND(A3491&gt;=1,A3491&lt;=104),VLOOKUP($A3491,Location!$A:$J,6,FALSE),IF(A3491=0,"Avant l'ouverture",IF(OR(A3491=105,A3491=106),"Bonus"))),"")</f>
        <v>1/8 Finale</v>
      </c>
      <c r="I3491" s="31" t="str">
        <f>IF(LEFT(H3491,4)="Tour",VLOOKUP(A3491,Database!$A:$C,3,FALSE),"")</f>
        <v/>
      </c>
      <c r="J3491" s="31" t="str">
        <f>VLOOKUP($A3491,Location!$A:$J,7,FALSE)</f>
        <v>TBD</v>
      </c>
      <c r="K3491" s="31" t="str">
        <f>IFERROR(VLOOKUP(J3491,Setup_Team!$B:$C,2,FALSE), "TDB")</f>
        <v>TDB</v>
      </c>
      <c r="L3491" s="31" t="str">
        <f>VLOOKUP($A3491,Location!$A:$J,8,FALSE)</f>
        <v>TBD</v>
      </c>
      <c r="M3491" s="31" t="str">
        <f>IFERROR(VLOOKUP(L3491,Setup_Team!$B:$C,2,FALSE), "TDB")</f>
        <v>TDB</v>
      </c>
      <c r="N3491" s="31" t="str">
        <f>VLOOKUP($A3491,Location!$A:$J,9,FALSE)</f>
        <v>Houston, Texas</v>
      </c>
      <c r="O3491" s="31" t="str">
        <f>VLOOKUP($A3491,Location!$A:$J,10,FALSE)</f>
        <v>NRG Stadium</v>
      </c>
      <c r="R3491" s="31">
        <v>0</v>
      </c>
      <c r="S3491" s="25">
        <f>VLOOKUP($A3491,Database!$A:$Y,10,FALSE)</f>
        <v>0</v>
      </c>
      <c r="T3491" s="25">
        <f>VLOOKUP($A3491,Database!$A:$Y,11,FALSE)</f>
        <v>0</v>
      </c>
      <c r="U3491" s="25">
        <f>VLOOKUP($A3491,Database!$A:$Y,12,FALSE)</f>
        <v>0</v>
      </c>
      <c r="V3491" s="25" t="str">
        <f>VLOOKUP(A3491,Database!A:M,13,FALSE)</f>
        <v>À venir</v>
      </c>
      <c r="W3491" s="25" t="str">
        <f>VLOOKUP($A3491,Database!$A:$Y,20,FALSE)</f>
        <v/>
      </c>
      <c r="X3491" s="25" t="str">
        <f>VLOOKUP($A3491,Database!$A:$Y,21,FALSE)</f>
        <v/>
      </c>
      <c r="Y3491" s="25" t="str">
        <f ca="1">IF(C3491&lt;NOW(),IF(AND(P3491&gt;Q3491,W3491&gt;X3491),S3491,IF(AND(P3491=Q3491,W3491=X3491),T3491,IF(AND(P3491&lt;Q3491,W3491&lt;X3491),U3491,0))),"")</f>
        <v/>
      </c>
      <c r="Z3491" s="25">
        <f>IF(AND(P3491=W3491,Q3491=X3491),1,0)</f>
        <v>1</v>
      </c>
      <c r="AA3491" s="25" t="str">
        <f>IF(Z3491=0,"",IF(ISBLANK(VLOOKUP(A3491,Database!A:AA,22,FALSE)),"",VLOOKUP(A3491,Database!A:AA,22,FALSE)))</f>
        <v>Exact</v>
      </c>
      <c r="AB3491" s="25">
        <f ca="1">IFERROR(IF(AND(Y3491&lt;&gt;"",OR(V3491="Terminé",V3491="En cours")),VLOOKUP(AA3491,Setup_ScoreExactBonus!A:D,4,FALSE),0),0)</f>
        <v>0</v>
      </c>
      <c r="AC3491" s="31" t="str">
        <f t="shared" ca="1" si="16"/>
        <v/>
      </c>
      <c r="AD3491" s="31">
        <f ca="1">SUMIFS(AC$2:AC3491,D$2:D3491,D3491)*IF(R3491=0,1,2)</f>
        <v>0</v>
      </c>
    </row>
    <row r="3492" spans="1:30" x14ac:dyDescent="0.35">
      <c r="A3492" s="31">
        <f>IF(ISBLANK(B3492),"",COUNTIF(B$2:B3492,B3492))-1</f>
        <v>89</v>
      </c>
      <c r="B3492" s="31">
        <v>20</v>
      </c>
      <c r="C3492" s="10">
        <f>VLOOKUP($A3492,Database!$A:$Y,7,FALSE)</f>
        <v>46207.791666666664</v>
      </c>
      <c r="D3492" s="31" t="str">
        <f>VLOOKUP(Pronostics!$B3492,Setup_MPP!$A:$G,3,FALSE)</f>
        <v>Joueur20</v>
      </c>
      <c r="E3492" s="31" t="str">
        <f>VLOOKUP(Pronostics!$B3492,Setup_MPP!$A:$G,2,FALSE)</f>
        <v>Joueur20</v>
      </c>
      <c r="F3492" s="31" t="str">
        <f>VLOOKUP($B3492,Setup_MPP!$A:$E,4,FALSE)</f>
        <v>#D5D5D5</v>
      </c>
      <c r="G3492" s="31" t="str">
        <f>VLOOKUP($B3492,Setup_MPP!$A:$E,5,FALSE)</f>
        <v>#727272</v>
      </c>
      <c r="H3492" s="31" t="str">
        <f>IFERROR(IF(AND(A3492&gt;=1,A3492&lt;=104),VLOOKUP($A3492,Location!$A:$J,6,FALSE),IF(A3492=0,"Avant l'ouverture",IF(OR(A3492=105,A3492=106),"Bonus"))),"")</f>
        <v>1/8 Finale</v>
      </c>
      <c r="I3492" s="31" t="str">
        <f>IF(LEFT(H3492,4)="Tour",VLOOKUP(A3492,Database!$A:$C,3,FALSE),"")</f>
        <v/>
      </c>
      <c r="J3492" s="31" t="str">
        <f>VLOOKUP($A3492,Location!$A:$J,7,FALSE)</f>
        <v>TBD</v>
      </c>
      <c r="K3492" s="31" t="str">
        <f>IFERROR(VLOOKUP(J3492,Setup_Team!$B:$C,2,FALSE), "TDB")</f>
        <v>TDB</v>
      </c>
      <c r="L3492" s="31" t="str">
        <f>VLOOKUP($A3492,Location!$A:$J,8,FALSE)</f>
        <v>TBD</v>
      </c>
      <c r="M3492" s="31" t="str">
        <f>IFERROR(VLOOKUP(L3492,Setup_Team!$B:$C,2,FALSE), "TDB")</f>
        <v>TDB</v>
      </c>
      <c r="N3492" s="31" t="str">
        <f>VLOOKUP($A3492,Location!$A:$J,9,FALSE)</f>
        <v>Houston, Texas</v>
      </c>
      <c r="O3492" s="31" t="str">
        <f>VLOOKUP($A3492,Location!$A:$J,10,FALSE)</f>
        <v>NRG Stadium</v>
      </c>
      <c r="R3492" s="31">
        <v>0</v>
      </c>
      <c r="S3492" s="25">
        <f>VLOOKUP($A3492,Database!$A:$Y,10,FALSE)</f>
        <v>0</v>
      </c>
      <c r="T3492" s="25">
        <f>VLOOKUP($A3492,Database!$A:$Y,11,FALSE)</f>
        <v>0</v>
      </c>
      <c r="U3492" s="25">
        <f>VLOOKUP($A3492,Database!$A:$Y,12,FALSE)</f>
        <v>0</v>
      </c>
      <c r="V3492" s="25" t="str">
        <f>VLOOKUP(A3492,Database!A:M,13,FALSE)</f>
        <v>À venir</v>
      </c>
      <c r="W3492" s="25" t="str">
        <f>VLOOKUP($A3492,Database!$A:$Y,20,FALSE)</f>
        <v/>
      </c>
      <c r="X3492" s="25" t="str">
        <f>VLOOKUP($A3492,Database!$A:$Y,21,FALSE)</f>
        <v/>
      </c>
      <c r="Y3492" s="25" t="str">
        <f ca="1">IF(C3492&lt;NOW(),IF(AND(P3492&gt;Q3492,W3492&gt;X3492),S3492,IF(AND(P3492=Q3492,W3492=X3492),T3492,IF(AND(P3492&lt;Q3492,W3492&lt;X3492),U3492,0))),"")</f>
        <v/>
      </c>
      <c r="Z3492" s="25">
        <f>IF(AND(P3492=W3492,Q3492=X3492),1,0)</f>
        <v>1</v>
      </c>
      <c r="AA3492" s="25" t="str">
        <f>IF(Z3492=0,"",IF(ISBLANK(VLOOKUP(A3492,Database!A:AA,22,FALSE)),"",VLOOKUP(A3492,Database!A:AA,22,FALSE)))</f>
        <v>Exact</v>
      </c>
      <c r="AB3492" s="25">
        <f ca="1">IFERROR(IF(AND(Y3492&lt;&gt;"",OR(V3492="Terminé",V3492="En cours")),VLOOKUP(AA3492,Setup_ScoreExactBonus!A:D,4,FALSE),0),0)</f>
        <v>0</v>
      </c>
      <c r="AC3492" s="31" t="str">
        <f t="shared" ca="1" si="16"/>
        <v/>
      </c>
      <c r="AD3492" s="31">
        <f ca="1">SUMIFS(AC$2:AC3492,D$2:D3492,D3492)*IF(R3492=0,1,2)</f>
        <v>0</v>
      </c>
    </row>
    <row r="3493" spans="1:30" x14ac:dyDescent="0.35">
      <c r="A3493" s="31">
        <f>IF(ISBLANK(B3493),"",COUNTIF(B$2:B3493,B3493))-1</f>
        <v>89</v>
      </c>
      <c r="B3493" s="31">
        <v>21</v>
      </c>
      <c r="C3493" s="10">
        <f>VLOOKUP($A3493,Database!$A:$Y,7,FALSE)</f>
        <v>46207.791666666664</v>
      </c>
      <c r="D3493" s="31" t="str">
        <f>VLOOKUP(Pronostics!$B3493,Setup_MPP!$A:$G,3,FALSE)</f>
        <v>Joueur21</v>
      </c>
      <c r="E3493" s="31" t="str">
        <f>VLOOKUP(Pronostics!$B3493,Setup_MPP!$A:$G,2,FALSE)</f>
        <v>Joueur21</v>
      </c>
      <c r="F3493" s="31" t="str">
        <f>VLOOKUP($B3493,Setup_MPP!$A:$E,4,FALSE)</f>
        <v>#D5D5D5</v>
      </c>
      <c r="G3493" s="31" t="str">
        <f>VLOOKUP($B3493,Setup_MPP!$A:$E,5,FALSE)</f>
        <v>#727272</v>
      </c>
      <c r="H3493" s="31" t="str">
        <f>IFERROR(IF(AND(A3493&gt;=1,A3493&lt;=104),VLOOKUP($A3493,Location!$A:$J,6,FALSE),IF(A3493=0,"Avant l'ouverture",IF(OR(A3493=105,A3493=106),"Bonus"))),"")</f>
        <v>1/8 Finale</v>
      </c>
      <c r="I3493" s="31" t="str">
        <f>IF(LEFT(H3493,4)="Tour",VLOOKUP(A3493,Database!$A:$C,3,FALSE),"")</f>
        <v/>
      </c>
      <c r="J3493" s="31" t="str">
        <f>VLOOKUP($A3493,Location!$A:$J,7,FALSE)</f>
        <v>TBD</v>
      </c>
      <c r="K3493" s="31" t="str">
        <f>IFERROR(VLOOKUP(J3493,Setup_Team!$B:$C,2,FALSE), "TDB")</f>
        <v>TDB</v>
      </c>
      <c r="L3493" s="31" t="str">
        <f>VLOOKUP($A3493,Location!$A:$J,8,FALSE)</f>
        <v>TBD</v>
      </c>
      <c r="M3493" s="31" t="str">
        <f>IFERROR(VLOOKUP(L3493,Setup_Team!$B:$C,2,FALSE), "TDB")</f>
        <v>TDB</v>
      </c>
      <c r="N3493" s="31" t="str">
        <f>VLOOKUP($A3493,Location!$A:$J,9,FALSE)</f>
        <v>Houston, Texas</v>
      </c>
      <c r="O3493" s="31" t="str">
        <f>VLOOKUP($A3493,Location!$A:$J,10,FALSE)</f>
        <v>NRG Stadium</v>
      </c>
      <c r="R3493" s="31">
        <v>0</v>
      </c>
      <c r="S3493" s="25">
        <f>VLOOKUP($A3493,Database!$A:$Y,10,FALSE)</f>
        <v>0</v>
      </c>
      <c r="T3493" s="25">
        <f>VLOOKUP($A3493,Database!$A:$Y,11,FALSE)</f>
        <v>0</v>
      </c>
      <c r="U3493" s="25">
        <f>VLOOKUP($A3493,Database!$A:$Y,12,FALSE)</f>
        <v>0</v>
      </c>
      <c r="V3493" s="25" t="str">
        <f>VLOOKUP(A3493,Database!A:M,13,FALSE)</f>
        <v>À venir</v>
      </c>
      <c r="W3493" s="25" t="str">
        <f>VLOOKUP($A3493,Database!$A:$Y,20,FALSE)</f>
        <v/>
      </c>
      <c r="X3493" s="25" t="str">
        <f>VLOOKUP($A3493,Database!$A:$Y,21,FALSE)</f>
        <v/>
      </c>
      <c r="Y3493" s="25" t="str">
        <f ca="1">IF(C3493&lt;NOW(),IF(AND(P3493&gt;Q3493,W3493&gt;X3493),S3493,IF(AND(P3493=Q3493,W3493=X3493),T3493,IF(AND(P3493&lt;Q3493,W3493&lt;X3493),U3493,0))),"")</f>
        <v/>
      </c>
      <c r="Z3493" s="25">
        <f>IF(AND(P3493=W3493,Q3493=X3493),1,0)</f>
        <v>1</v>
      </c>
      <c r="AA3493" s="25" t="str">
        <f>IF(Z3493=0,"",IF(ISBLANK(VLOOKUP(A3493,Database!A:AA,22,FALSE)),"",VLOOKUP(A3493,Database!A:AA,22,FALSE)))</f>
        <v>Exact</v>
      </c>
      <c r="AB3493" s="25">
        <f ca="1">IFERROR(IF(AND(Y3493&lt;&gt;"",OR(V3493="Terminé",V3493="En cours")),VLOOKUP(AA3493,Setup_ScoreExactBonus!A:D,4,FALSE),0),0)</f>
        <v>0</v>
      </c>
      <c r="AC3493" s="31" t="str">
        <f t="shared" ca="1" si="16"/>
        <v/>
      </c>
      <c r="AD3493" s="31">
        <f ca="1">SUMIFS(AC$2:AC3493,D$2:D3493,D3493)*IF(R3493=0,1,2)</f>
        <v>0</v>
      </c>
    </row>
    <row r="3494" spans="1:30" x14ac:dyDescent="0.35">
      <c r="A3494" s="31">
        <f>IF(ISBLANK(B3494),"",COUNTIF(B$2:B3494,B3494))-1</f>
        <v>89</v>
      </c>
      <c r="B3494" s="31">
        <v>22</v>
      </c>
      <c r="C3494" s="10">
        <f>VLOOKUP($A3494,Database!$A:$Y,7,FALSE)</f>
        <v>46207.791666666664</v>
      </c>
      <c r="D3494" s="31" t="str">
        <f>VLOOKUP(Pronostics!$B3494,Setup_MPP!$A:$G,3,FALSE)</f>
        <v>Joueur22</v>
      </c>
      <c r="E3494" s="31" t="str">
        <f>VLOOKUP(Pronostics!$B3494,Setup_MPP!$A:$G,2,FALSE)</f>
        <v>Joueur22</v>
      </c>
      <c r="F3494" s="31" t="str">
        <f>VLOOKUP($B3494,Setup_MPP!$A:$E,4,FALSE)</f>
        <v>#D5D5D5</v>
      </c>
      <c r="G3494" s="31" t="str">
        <f>VLOOKUP($B3494,Setup_MPP!$A:$E,5,FALSE)</f>
        <v>#727272</v>
      </c>
      <c r="H3494" s="31" t="str">
        <f>IFERROR(IF(AND(A3494&gt;=1,A3494&lt;=104),VLOOKUP($A3494,Location!$A:$J,6,FALSE),IF(A3494=0,"Avant l'ouverture",IF(OR(A3494=105,A3494=106),"Bonus"))),"")</f>
        <v>1/8 Finale</v>
      </c>
      <c r="I3494" s="31" t="str">
        <f>IF(LEFT(H3494,4)="Tour",VLOOKUP(A3494,Database!$A:$C,3,FALSE),"")</f>
        <v/>
      </c>
      <c r="J3494" s="31" t="str">
        <f>VLOOKUP($A3494,Location!$A:$J,7,FALSE)</f>
        <v>TBD</v>
      </c>
      <c r="K3494" s="31" t="str">
        <f>IFERROR(VLOOKUP(J3494,Setup_Team!$B:$C,2,FALSE), "TDB")</f>
        <v>TDB</v>
      </c>
      <c r="L3494" s="31" t="str">
        <f>VLOOKUP($A3494,Location!$A:$J,8,FALSE)</f>
        <v>TBD</v>
      </c>
      <c r="M3494" s="31" t="str">
        <f>IFERROR(VLOOKUP(L3494,Setup_Team!$B:$C,2,FALSE), "TDB")</f>
        <v>TDB</v>
      </c>
      <c r="N3494" s="31" t="str">
        <f>VLOOKUP($A3494,Location!$A:$J,9,FALSE)</f>
        <v>Houston, Texas</v>
      </c>
      <c r="O3494" s="31" t="str">
        <f>VLOOKUP($A3494,Location!$A:$J,10,FALSE)</f>
        <v>NRG Stadium</v>
      </c>
      <c r="R3494" s="31">
        <v>0</v>
      </c>
      <c r="S3494" s="25">
        <f>VLOOKUP($A3494,Database!$A:$Y,10,FALSE)</f>
        <v>0</v>
      </c>
      <c r="T3494" s="25">
        <f>VLOOKUP($A3494,Database!$A:$Y,11,FALSE)</f>
        <v>0</v>
      </c>
      <c r="U3494" s="25">
        <f>VLOOKUP($A3494,Database!$A:$Y,12,FALSE)</f>
        <v>0</v>
      </c>
      <c r="V3494" s="25" t="str">
        <f>VLOOKUP(A3494,Database!A:M,13,FALSE)</f>
        <v>À venir</v>
      </c>
      <c r="W3494" s="25" t="str">
        <f>VLOOKUP($A3494,Database!$A:$Y,20,FALSE)</f>
        <v/>
      </c>
      <c r="X3494" s="25" t="str">
        <f>VLOOKUP($A3494,Database!$A:$Y,21,FALSE)</f>
        <v/>
      </c>
      <c r="Y3494" s="25" t="str">
        <f ca="1">IF(C3494&lt;NOW(),IF(AND(P3494&gt;Q3494,W3494&gt;X3494),S3494,IF(AND(P3494=Q3494,W3494=X3494),T3494,IF(AND(P3494&lt;Q3494,W3494&lt;X3494),U3494,0))),"")</f>
        <v/>
      </c>
      <c r="Z3494" s="25">
        <f>IF(AND(P3494=W3494,Q3494=X3494),1,0)</f>
        <v>1</v>
      </c>
      <c r="AA3494" s="25" t="str">
        <f>IF(Z3494=0,"",IF(ISBLANK(VLOOKUP(A3494,Database!A:AA,22,FALSE)),"",VLOOKUP(A3494,Database!A:AA,22,FALSE)))</f>
        <v>Exact</v>
      </c>
      <c r="AB3494" s="25">
        <f ca="1">IFERROR(IF(AND(Y3494&lt;&gt;"",OR(V3494="Terminé",V3494="En cours")),VLOOKUP(AA3494,Setup_ScoreExactBonus!A:D,4,FALSE),0),0)</f>
        <v>0</v>
      </c>
      <c r="AC3494" s="31" t="str">
        <f t="shared" ca="1" si="16"/>
        <v/>
      </c>
      <c r="AD3494" s="31">
        <f ca="1">SUMIFS(AC$2:AC3494,D$2:D3494,D3494)*IF(R3494=0,1,2)</f>
        <v>0</v>
      </c>
    </row>
    <row r="3495" spans="1:30" x14ac:dyDescent="0.35">
      <c r="A3495" s="31">
        <f>IF(ISBLANK(B3495),"",COUNTIF(B$2:B3495,B3495))-1</f>
        <v>89</v>
      </c>
      <c r="B3495" s="31">
        <v>23</v>
      </c>
      <c r="C3495" s="10">
        <f>VLOOKUP($A3495,Database!$A:$Y,7,FALSE)</f>
        <v>46207.791666666664</v>
      </c>
      <c r="D3495" s="31" t="str">
        <f>VLOOKUP(Pronostics!$B3495,Setup_MPP!$A:$G,3,FALSE)</f>
        <v>Joueur23</v>
      </c>
      <c r="E3495" s="31" t="str">
        <f>VLOOKUP(Pronostics!$B3495,Setup_MPP!$A:$G,2,FALSE)</f>
        <v>Joueur23</v>
      </c>
      <c r="F3495" s="31" t="str">
        <f>VLOOKUP($B3495,Setup_MPP!$A:$E,4,FALSE)</f>
        <v>#D5D5D5</v>
      </c>
      <c r="G3495" s="31" t="str">
        <f>VLOOKUP($B3495,Setup_MPP!$A:$E,5,FALSE)</f>
        <v>#727272</v>
      </c>
      <c r="H3495" s="31" t="str">
        <f>IFERROR(IF(AND(A3495&gt;=1,A3495&lt;=104),VLOOKUP($A3495,Location!$A:$J,6,FALSE),IF(A3495=0,"Avant l'ouverture",IF(OR(A3495=105,A3495=106),"Bonus"))),"")</f>
        <v>1/8 Finale</v>
      </c>
      <c r="I3495" s="31" t="str">
        <f>IF(LEFT(H3495,4)="Tour",VLOOKUP(A3495,Database!$A:$C,3,FALSE),"")</f>
        <v/>
      </c>
      <c r="J3495" s="31" t="str">
        <f>VLOOKUP($A3495,Location!$A:$J,7,FALSE)</f>
        <v>TBD</v>
      </c>
      <c r="K3495" s="31" t="str">
        <f>IFERROR(VLOOKUP(J3495,Setup_Team!$B:$C,2,FALSE), "TDB")</f>
        <v>TDB</v>
      </c>
      <c r="L3495" s="31" t="str">
        <f>VLOOKUP($A3495,Location!$A:$J,8,FALSE)</f>
        <v>TBD</v>
      </c>
      <c r="M3495" s="31" t="str">
        <f>IFERROR(VLOOKUP(L3495,Setup_Team!$B:$C,2,FALSE), "TDB")</f>
        <v>TDB</v>
      </c>
      <c r="N3495" s="31" t="str">
        <f>VLOOKUP($A3495,Location!$A:$J,9,FALSE)</f>
        <v>Houston, Texas</v>
      </c>
      <c r="O3495" s="31" t="str">
        <f>VLOOKUP($A3495,Location!$A:$J,10,FALSE)</f>
        <v>NRG Stadium</v>
      </c>
      <c r="R3495" s="31">
        <v>0</v>
      </c>
      <c r="S3495" s="25">
        <f>VLOOKUP($A3495,Database!$A:$Y,10,FALSE)</f>
        <v>0</v>
      </c>
      <c r="T3495" s="25">
        <f>VLOOKUP($A3495,Database!$A:$Y,11,FALSE)</f>
        <v>0</v>
      </c>
      <c r="U3495" s="25">
        <f>VLOOKUP($A3495,Database!$A:$Y,12,FALSE)</f>
        <v>0</v>
      </c>
      <c r="V3495" s="25" t="str">
        <f>VLOOKUP(A3495,Database!A:M,13,FALSE)</f>
        <v>À venir</v>
      </c>
      <c r="W3495" s="25" t="str">
        <f>VLOOKUP($A3495,Database!$A:$Y,20,FALSE)</f>
        <v/>
      </c>
      <c r="X3495" s="25" t="str">
        <f>VLOOKUP($A3495,Database!$A:$Y,21,FALSE)</f>
        <v/>
      </c>
      <c r="Y3495" s="25" t="str">
        <f ca="1">IF(C3495&lt;NOW(),IF(AND(P3495&gt;Q3495,W3495&gt;X3495),S3495,IF(AND(P3495=Q3495,W3495=X3495),T3495,IF(AND(P3495&lt;Q3495,W3495&lt;X3495),U3495,0))),"")</f>
        <v/>
      </c>
      <c r="Z3495" s="25">
        <f>IF(AND(P3495=W3495,Q3495=X3495),1,0)</f>
        <v>1</v>
      </c>
      <c r="AA3495" s="25" t="str">
        <f>IF(Z3495=0,"",IF(ISBLANK(VLOOKUP(A3495,Database!A:AA,22,FALSE)),"",VLOOKUP(A3495,Database!A:AA,22,FALSE)))</f>
        <v>Exact</v>
      </c>
      <c r="AB3495" s="25">
        <f ca="1">IFERROR(IF(AND(Y3495&lt;&gt;"",OR(V3495="Terminé",V3495="En cours")),VLOOKUP(AA3495,Setup_ScoreExactBonus!A:D,4,FALSE),0),0)</f>
        <v>0</v>
      </c>
      <c r="AC3495" s="31" t="str">
        <f t="shared" ca="1" si="16"/>
        <v/>
      </c>
      <c r="AD3495" s="31">
        <f ca="1">SUMIFS(AC$2:AC3495,D$2:D3495,D3495)*IF(R3495=0,1,2)</f>
        <v>0</v>
      </c>
    </row>
    <row r="3496" spans="1:30" x14ac:dyDescent="0.35">
      <c r="A3496" s="31">
        <f>IF(ISBLANK(B3496),"",COUNTIF(B$2:B3496,B3496))-1</f>
        <v>89</v>
      </c>
      <c r="B3496" s="31">
        <v>24</v>
      </c>
      <c r="C3496" s="10">
        <f>VLOOKUP($A3496,Database!$A:$Y,7,FALSE)</f>
        <v>46207.791666666664</v>
      </c>
      <c r="D3496" s="31" t="str">
        <f>VLOOKUP(Pronostics!$B3496,Setup_MPP!$A:$G,3,FALSE)</f>
        <v>Joueur24</v>
      </c>
      <c r="E3496" s="31" t="str">
        <f>VLOOKUP(Pronostics!$B3496,Setup_MPP!$A:$G,2,FALSE)</f>
        <v>Joueur24</v>
      </c>
      <c r="F3496" s="31" t="str">
        <f>VLOOKUP($B3496,Setup_MPP!$A:$E,4,FALSE)</f>
        <v>#D5D5D5</v>
      </c>
      <c r="G3496" s="31" t="str">
        <f>VLOOKUP($B3496,Setup_MPP!$A:$E,5,FALSE)</f>
        <v>#727272</v>
      </c>
      <c r="H3496" s="31" t="str">
        <f>IFERROR(IF(AND(A3496&gt;=1,A3496&lt;=104),VLOOKUP($A3496,Location!$A:$J,6,FALSE),IF(A3496=0,"Avant l'ouverture",IF(OR(A3496=105,A3496=106),"Bonus"))),"")</f>
        <v>1/8 Finale</v>
      </c>
      <c r="I3496" s="31" t="str">
        <f>IF(LEFT(H3496,4)="Tour",VLOOKUP(A3496,Database!$A:$C,3,FALSE),"")</f>
        <v/>
      </c>
      <c r="J3496" s="31" t="str">
        <f>VLOOKUP($A3496,Location!$A:$J,7,FALSE)</f>
        <v>TBD</v>
      </c>
      <c r="K3496" s="31" t="str">
        <f>IFERROR(VLOOKUP(J3496,Setup_Team!$B:$C,2,FALSE), "TDB")</f>
        <v>TDB</v>
      </c>
      <c r="L3496" s="31" t="str">
        <f>VLOOKUP($A3496,Location!$A:$J,8,FALSE)</f>
        <v>TBD</v>
      </c>
      <c r="M3496" s="31" t="str">
        <f>IFERROR(VLOOKUP(L3496,Setup_Team!$B:$C,2,FALSE), "TDB")</f>
        <v>TDB</v>
      </c>
      <c r="N3496" s="31" t="str">
        <f>VLOOKUP($A3496,Location!$A:$J,9,FALSE)</f>
        <v>Houston, Texas</v>
      </c>
      <c r="O3496" s="31" t="str">
        <f>VLOOKUP($A3496,Location!$A:$J,10,FALSE)</f>
        <v>NRG Stadium</v>
      </c>
      <c r="R3496" s="31">
        <v>0</v>
      </c>
      <c r="S3496" s="25">
        <f>VLOOKUP($A3496,Database!$A:$Y,10,FALSE)</f>
        <v>0</v>
      </c>
      <c r="T3496" s="25">
        <f>VLOOKUP($A3496,Database!$A:$Y,11,FALSE)</f>
        <v>0</v>
      </c>
      <c r="U3496" s="25">
        <f>VLOOKUP($A3496,Database!$A:$Y,12,FALSE)</f>
        <v>0</v>
      </c>
      <c r="V3496" s="25" t="str">
        <f>VLOOKUP(A3496,Database!A:M,13,FALSE)</f>
        <v>À venir</v>
      </c>
      <c r="W3496" s="25" t="str">
        <f>VLOOKUP($A3496,Database!$A:$Y,20,FALSE)</f>
        <v/>
      </c>
      <c r="X3496" s="25" t="str">
        <f>VLOOKUP($A3496,Database!$A:$Y,21,FALSE)</f>
        <v/>
      </c>
      <c r="Y3496" s="25" t="str">
        <f ca="1">IF(C3496&lt;NOW(),IF(AND(P3496&gt;Q3496,W3496&gt;X3496),S3496,IF(AND(P3496=Q3496,W3496=X3496),T3496,IF(AND(P3496&lt;Q3496,W3496&lt;X3496),U3496,0))),"")</f>
        <v/>
      </c>
      <c r="Z3496" s="25">
        <f>IF(AND(P3496=W3496,Q3496=X3496),1,0)</f>
        <v>1</v>
      </c>
      <c r="AA3496" s="25" t="str">
        <f>IF(Z3496=0,"",IF(ISBLANK(VLOOKUP(A3496,Database!A:AA,22,FALSE)),"",VLOOKUP(A3496,Database!A:AA,22,FALSE)))</f>
        <v>Exact</v>
      </c>
      <c r="AB3496" s="25">
        <f ca="1">IFERROR(IF(AND(Y3496&lt;&gt;"",OR(V3496="Terminé",V3496="En cours")),VLOOKUP(AA3496,Setup_ScoreExactBonus!A:D,4,FALSE),0),0)</f>
        <v>0</v>
      </c>
      <c r="AC3496" s="31" t="str">
        <f t="shared" ca="1" si="16"/>
        <v/>
      </c>
      <c r="AD3496" s="31">
        <f ca="1">SUMIFS(AC$2:AC3496,D$2:D3496,D3496)*IF(R3496=0,1,2)</f>
        <v>0</v>
      </c>
    </row>
    <row r="3497" spans="1:30" x14ac:dyDescent="0.35">
      <c r="A3497" s="31">
        <f>IF(ISBLANK(B3497),"",COUNTIF(B$2:B3497,B3497))-1</f>
        <v>89</v>
      </c>
      <c r="B3497" s="31">
        <v>25</v>
      </c>
      <c r="C3497" s="10">
        <f>VLOOKUP($A3497,Database!$A:$Y,7,FALSE)</f>
        <v>46207.791666666664</v>
      </c>
      <c r="D3497" s="31" t="str">
        <f>VLOOKUP(Pronostics!$B3497,Setup_MPP!$A:$G,3,FALSE)</f>
        <v>Joueur25</v>
      </c>
      <c r="E3497" s="31" t="str">
        <f>VLOOKUP(Pronostics!$B3497,Setup_MPP!$A:$G,2,FALSE)</f>
        <v>Joueur25</v>
      </c>
      <c r="F3497" s="31" t="str">
        <f>VLOOKUP($B3497,Setup_MPP!$A:$E,4,FALSE)</f>
        <v>#D5D5D5</v>
      </c>
      <c r="G3497" s="31" t="str">
        <f>VLOOKUP($B3497,Setup_MPP!$A:$E,5,FALSE)</f>
        <v>#727272</v>
      </c>
      <c r="H3497" s="31" t="str">
        <f>IFERROR(IF(AND(A3497&gt;=1,A3497&lt;=104),VLOOKUP($A3497,Location!$A:$J,6,FALSE),IF(A3497=0,"Avant l'ouverture",IF(OR(A3497=105,A3497=106),"Bonus"))),"")</f>
        <v>1/8 Finale</v>
      </c>
      <c r="I3497" s="31" t="str">
        <f>IF(LEFT(H3497,4)="Tour",VLOOKUP(A3497,Database!$A:$C,3,FALSE),"")</f>
        <v/>
      </c>
      <c r="J3497" s="31" t="str">
        <f>VLOOKUP($A3497,Location!$A:$J,7,FALSE)</f>
        <v>TBD</v>
      </c>
      <c r="K3497" s="31" t="str">
        <f>IFERROR(VLOOKUP(J3497,Setup_Team!$B:$C,2,FALSE), "TDB")</f>
        <v>TDB</v>
      </c>
      <c r="L3497" s="31" t="str">
        <f>VLOOKUP($A3497,Location!$A:$J,8,FALSE)</f>
        <v>TBD</v>
      </c>
      <c r="M3497" s="31" t="str">
        <f>IFERROR(VLOOKUP(L3497,Setup_Team!$B:$C,2,FALSE), "TDB")</f>
        <v>TDB</v>
      </c>
      <c r="N3497" s="31" t="str">
        <f>VLOOKUP($A3497,Location!$A:$J,9,FALSE)</f>
        <v>Houston, Texas</v>
      </c>
      <c r="O3497" s="31" t="str">
        <f>VLOOKUP($A3497,Location!$A:$J,10,FALSE)</f>
        <v>NRG Stadium</v>
      </c>
      <c r="R3497" s="31">
        <v>0</v>
      </c>
      <c r="S3497" s="25">
        <f>VLOOKUP($A3497,Database!$A:$Y,10,FALSE)</f>
        <v>0</v>
      </c>
      <c r="T3497" s="25">
        <f>VLOOKUP($A3497,Database!$A:$Y,11,FALSE)</f>
        <v>0</v>
      </c>
      <c r="U3497" s="25">
        <f>VLOOKUP($A3497,Database!$A:$Y,12,FALSE)</f>
        <v>0</v>
      </c>
      <c r="V3497" s="25" t="str">
        <f>VLOOKUP(A3497,Database!A:M,13,FALSE)</f>
        <v>À venir</v>
      </c>
      <c r="W3497" s="25" t="str">
        <f>VLOOKUP($A3497,Database!$A:$Y,20,FALSE)</f>
        <v/>
      </c>
      <c r="X3497" s="25" t="str">
        <f>VLOOKUP($A3497,Database!$A:$Y,21,FALSE)</f>
        <v/>
      </c>
      <c r="Y3497" s="25" t="str">
        <f ca="1">IF(C3497&lt;NOW(),IF(AND(P3497&gt;Q3497,W3497&gt;X3497),S3497,IF(AND(P3497=Q3497,W3497=X3497),T3497,IF(AND(P3497&lt;Q3497,W3497&lt;X3497),U3497,0))),"")</f>
        <v/>
      </c>
      <c r="Z3497" s="25">
        <f>IF(AND(P3497=W3497,Q3497=X3497),1,0)</f>
        <v>1</v>
      </c>
      <c r="AA3497" s="25" t="str">
        <f>IF(Z3497=0,"",IF(ISBLANK(VLOOKUP(A3497,Database!A:AA,22,FALSE)),"",VLOOKUP(A3497,Database!A:AA,22,FALSE)))</f>
        <v>Exact</v>
      </c>
      <c r="AB3497" s="25">
        <f ca="1">IFERROR(IF(AND(Y3497&lt;&gt;"",OR(V3497="Terminé",V3497="En cours")),VLOOKUP(AA3497,Setup_ScoreExactBonus!A:D,4,FALSE),0),0)</f>
        <v>0</v>
      </c>
      <c r="AC3497" s="31" t="str">
        <f t="shared" ca="1" si="16"/>
        <v/>
      </c>
      <c r="AD3497" s="31">
        <f ca="1">SUMIFS(AC$2:AC3497,D$2:D3497,D3497)*IF(R3497=0,1,2)</f>
        <v>0</v>
      </c>
    </row>
    <row r="3498" spans="1:30" x14ac:dyDescent="0.35">
      <c r="A3498" s="31">
        <f>IF(ISBLANK(B3498),"",COUNTIF(B$2:B3498,B3498))-1</f>
        <v>89</v>
      </c>
      <c r="B3498" s="31">
        <v>26</v>
      </c>
      <c r="C3498" s="10">
        <f>VLOOKUP($A3498,Database!$A:$Y,7,FALSE)</f>
        <v>46207.791666666664</v>
      </c>
      <c r="D3498" s="31" t="str">
        <f>VLOOKUP(Pronostics!$B3498,Setup_MPP!$A:$G,3,FALSE)</f>
        <v>Joueur26</v>
      </c>
      <c r="E3498" s="31" t="str">
        <f>VLOOKUP(Pronostics!$B3498,Setup_MPP!$A:$G,2,FALSE)</f>
        <v>Joueur26</v>
      </c>
      <c r="F3498" s="31" t="str">
        <f>VLOOKUP($B3498,Setup_MPP!$A:$E,4,FALSE)</f>
        <v>#D5D5D5</v>
      </c>
      <c r="G3498" s="31" t="str">
        <f>VLOOKUP($B3498,Setup_MPP!$A:$E,5,FALSE)</f>
        <v>#727272</v>
      </c>
      <c r="H3498" s="31" t="str">
        <f>IFERROR(IF(AND(A3498&gt;=1,A3498&lt;=104),VLOOKUP($A3498,Location!$A:$J,6,FALSE),IF(A3498=0,"Avant l'ouverture",IF(OR(A3498=105,A3498=106),"Bonus"))),"")</f>
        <v>1/8 Finale</v>
      </c>
      <c r="I3498" s="31" t="str">
        <f>IF(LEFT(H3498,4)="Tour",VLOOKUP(A3498,Database!$A:$C,3,FALSE),"")</f>
        <v/>
      </c>
      <c r="J3498" s="31" t="str">
        <f>VLOOKUP($A3498,Location!$A:$J,7,FALSE)</f>
        <v>TBD</v>
      </c>
      <c r="K3498" s="31" t="str">
        <f>IFERROR(VLOOKUP(J3498,Setup_Team!$B:$C,2,FALSE), "TDB")</f>
        <v>TDB</v>
      </c>
      <c r="L3498" s="31" t="str">
        <f>VLOOKUP($A3498,Location!$A:$J,8,FALSE)</f>
        <v>TBD</v>
      </c>
      <c r="M3498" s="31" t="str">
        <f>IFERROR(VLOOKUP(L3498,Setup_Team!$B:$C,2,FALSE), "TDB")</f>
        <v>TDB</v>
      </c>
      <c r="N3498" s="31" t="str">
        <f>VLOOKUP($A3498,Location!$A:$J,9,FALSE)</f>
        <v>Houston, Texas</v>
      </c>
      <c r="O3498" s="31" t="str">
        <f>VLOOKUP($A3498,Location!$A:$J,10,FALSE)</f>
        <v>NRG Stadium</v>
      </c>
      <c r="R3498" s="31">
        <v>0</v>
      </c>
      <c r="S3498" s="25">
        <f>VLOOKUP($A3498,Database!$A:$Y,10,FALSE)</f>
        <v>0</v>
      </c>
      <c r="T3498" s="25">
        <f>VLOOKUP($A3498,Database!$A:$Y,11,FALSE)</f>
        <v>0</v>
      </c>
      <c r="U3498" s="25">
        <f>VLOOKUP($A3498,Database!$A:$Y,12,FALSE)</f>
        <v>0</v>
      </c>
      <c r="V3498" s="25" t="str">
        <f>VLOOKUP(A3498,Database!A:M,13,FALSE)</f>
        <v>À venir</v>
      </c>
      <c r="W3498" s="25" t="str">
        <f>VLOOKUP($A3498,Database!$A:$Y,20,FALSE)</f>
        <v/>
      </c>
      <c r="X3498" s="25" t="str">
        <f>VLOOKUP($A3498,Database!$A:$Y,21,FALSE)</f>
        <v/>
      </c>
      <c r="Y3498" s="25" t="str">
        <f ca="1">IF(C3498&lt;NOW(),IF(AND(P3498&gt;Q3498,W3498&gt;X3498),S3498,IF(AND(P3498=Q3498,W3498=X3498),T3498,IF(AND(P3498&lt;Q3498,W3498&lt;X3498),U3498,0))),"")</f>
        <v/>
      </c>
      <c r="Z3498" s="25">
        <f>IF(AND(P3498=W3498,Q3498=X3498),1,0)</f>
        <v>1</v>
      </c>
      <c r="AA3498" s="25" t="str">
        <f>IF(Z3498=0,"",IF(ISBLANK(VLOOKUP(A3498,Database!A:AA,22,FALSE)),"",VLOOKUP(A3498,Database!A:AA,22,FALSE)))</f>
        <v>Exact</v>
      </c>
      <c r="AB3498" s="25">
        <f ca="1">IFERROR(IF(AND(Y3498&lt;&gt;"",OR(V3498="Terminé",V3498="En cours")),VLOOKUP(AA3498,Setup_ScoreExactBonus!A:D,4,FALSE),0),0)</f>
        <v>0</v>
      </c>
      <c r="AC3498" s="31" t="str">
        <f t="shared" ca="1" si="16"/>
        <v/>
      </c>
      <c r="AD3498" s="31">
        <f ca="1">SUMIFS(AC$2:AC3498,D$2:D3498,D3498)*IF(R3498=0,1,2)</f>
        <v>0</v>
      </c>
    </row>
    <row r="3499" spans="1:30" x14ac:dyDescent="0.35">
      <c r="A3499" s="31">
        <f>IF(ISBLANK(B3499),"",COUNTIF(B$2:B3499,B3499))-1</f>
        <v>89</v>
      </c>
      <c r="B3499" s="31">
        <v>27</v>
      </c>
      <c r="C3499" s="10">
        <f>VLOOKUP($A3499,Database!$A:$Y,7,FALSE)</f>
        <v>46207.791666666664</v>
      </c>
      <c r="D3499" s="31" t="str">
        <f>VLOOKUP(Pronostics!$B3499,Setup_MPP!$A:$G,3,FALSE)</f>
        <v>Joueur27</v>
      </c>
      <c r="E3499" s="31" t="str">
        <f>VLOOKUP(Pronostics!$B3499,Setup_MPP!$A:$G,2,FALSE)</f>
        <v>Joueur27</v>
      </c>
      <c r="F3499" s="31" t="str">
        <f>VLOOKUP($B3499,Setup_MPP!$A:$E,4,FALSE)</f>
        <v>#D5D5D5</v>
      </c>
      <c r="G3499" s="31" t="str">
        <f>VLOOKUP($B3499,Setup_MPP!$A:$E,5,FALSE)</f>
        <v>#727272</v>
      </c>
      <c r="H3499" s="31" t="str">
        <f>IFERROR(IF(AND(A3499&gt;=1,A3499&lt;=104),VLOOKUP($A3499,Location!$A:$J,6,FALSE),IF(A3499=0,"Avant l'ouverture",IF(OR(A3499=105,A3499=106),"Bonus"))),"")</f>
        <v>1/8 Finale</v>
      </c>
      <c r="I3499" s="31" t="str">
        <f>IF(LEFT(H3499,4)="Tour",VLOOKUP(A3499,Database!$A:$C,3,FALSE),"")</f>
        <v/>
      </c>
      <c r="J3499" s="31" t="str">
        <f>VLOOKUP($A3499,Location!$A:$J,7,FALSE)</f>
        <v>TBD</v>
      </c>
      <c r="K3499" s="31" t="str">
        <f>IFERROR(VLOOKUP(J3499,Setup_Team!$B:$C,2,FALSE), "TDB")</f>
        <v>TDB</v>
      </c>
      <c r="L3499" s="31" t="str">
        <f>VLOOKUP($A3499,Location!$A:$J,8,FALSE)</f>
        <v>TBD</v>
      </c>
      <c r="M3499" s="31" t="str">
        <f>IFERROR(VLOOKUP(L3499,Setup_Team!$B:$C,2,FALSE), "TDB")</f>
        <v>TDB</v>
      </c>
      <c r="N3499" s="31" t="str">
        <f>VLOOKUP($A3499,Location!$A:$J,9,FALSE)</f>
        <v>Houston, Texas</v>
      </c>
      <c r="O3499" s="31" t="str">
        <f>VLOOKUP($A3499,Location!$A:$J,10,FALSE)</f>
        <v>NRG Stadium</v>
      </c>
      <c r="R3499" s="31">
        <v>0</v>
      </c>
      <c r="S3499" s="25">
        <f>VLOOKUP($A3499,Database!$A:$Y,10,FALSE)</f>
        <v>0</v>
      </c>
      <c r="T3499" s="25">
        <f>VLOOKUP($A3499,Database!$A:$Y,11,FALSE)</f>
        <v>0</v>
      </c>
      <c r="U3499" s="25">
        <f>VLOOKUP($A3499,Database!$A:$Y,12,FALSE)</f>
        <v>0</v>
      </c>
      <c r="V3499" s="25" t="str">
        <f>VLOOKUP(A3499,Database!A:M,13,FALSE)</f>
        <v>À venir</v>
      </c>
      <c r="W3499" s="25" t="str">
        <f>VLOOKUP($A3499,Database!$A:$Y,20,FALSE)</f>
        <v/>
      </c>
      <c r="X3499" s="25" t="str">
        <f>VLOOKUP($A3499,Database!$A:$Y,21,FALSE)</f>
        <v/>
      </c>
      <c r="Y3499" s="25" t="str">
        <f ca="1">IF(C3499&lt;NOW(),IF(AND(P3499&gt;Q3499,W3499&gt;X3499),S3499,IF(AND(P3499=Q3499,W3499=X3499),T3499,IF(AND(P3499&lt;Q3499,W3499&lt;X3499),U3499,0))),"")</f>
        <v/>
      </c>
      <c r="Z3499" s="25">
        <f>IF(AND(P3499=W3499,Q3499=X3499),1,0)</f>
        <v>1</v>
      </c>
      <c r="AA3499" s="25" t="str">
        <f>IF(Z3499=0,"",IF(ISBLANK(VLOOKUP(A3499,Database!A:AA,22,FALSE)),"",VLOOKUP(A3499,Database!A:AA,22,FALSE)))</f>
        <v>Exact</v>
      </c>
      <c r="AB3499" s="25">
        <f ca="1">IFERROR(IF(AND(Y3499&lt;&gt;"",OR(V3499="Terminé",V3499="En cours")),VLOOKUP(AA3499,Setup_ScoreExactBonus!A:D,4,FALSE),0),0)</f>
        <v>0</v>
      </c>
      <c r="AC3499" s="31" t="str">
        <f t="shared" ca="1" si="16"/>
        <v/>
      </c>
      <c r="AD3499" s="31">
        <f ca="1">SUMIFS(AC$2:AC3499,D$2:D3499,D3499)*IF(R3499=0,1,2)</f>
        <v>0</v>
      </c>
    </row>
    <row r="3500" spans="1:30" x14ac:dyDescent="0.35">
      <c r="A3500" s="31">
        <f>IF(ISBLANK(B3500),"",COUNTIF(B$2:B3500,B3500))-1</f>
        <v>89</v>
      </c>
      <c r="B3500" s="31">
        <v>28</v>
      </c>
      <c r="C3500" s="10">
        <f>VLOOKUP($A3500,Database!$A:$Y,7,FALSE)</f>
        <v>46207.791666666664</v>
      </c>
      <c r="D3500" s="31" t="str">
        <f>VLOOKUP(Pronostics!$B3500,Setup_MPP!$A:$G,3,FALSE)</f>
        <v>Joueur28</v>
      </c>
      <c r="E3500" s="31" t="str">
        <f>VLOOKUP(Pronostics!$B3500,Setup_MPP!$A:$G,2,FALSE)</f>
        <v>Joueur28</v>
      </c>
      <c r="F3500" s="31" t="str">
        <f>VLOOKUP($B3500,Setup_MPP!$A:$E,4,FALSE)</f>
        <v>#D5D5D5</v>
      </c>
      <c r="G3500" s="31" t="str">
        <f>VLOOKUP($B3500,Setup_MPP!$A:$E,5,FALSE)</f>
        <v>#727272</v>
      </c>
      <c r="H3500" s="31" t="str">
        <f>IFERROR(IF(AND(A3500&gt;=1,A3500&lt;=104),VLOOKUP($A3500,Location!$A:$J,6,FALSE),IF(A3500=0,"Avant l'ouverture",IF(OR(A3500=105,A3500=106),"Bonus"))),"")</f>
        <v>1/8 Finale</v>
      </c>
      <c r="I3500" s="31" t="str">
        <f>IF(LEFT(H3500,4)="Tour",VLOOKUP(A3500,Database!$A:$C,3,FALSE),"")</f>
        <v/>
      </c>
      <c r="J3500" s="31" t="str">
        <f>VLOOKUP($A3500,Location!$A:$J,7,FALSE)</f>
        <v>TBD</v>
      </c>
      <c r="K3500" s="31" t="str">
        <f>IFERROR(VLOOKUP(J3500,Setup_Team!$B:$C,2,FALSE), "TDB")</f>
        <v>TDB</v>
      </c>
      <c r="L3500" s="31" t="str">
        <f>VLOOKUP($A3500,Location!$A:$J,8,FALSE)</f>
        <v>TBD</v>
      </c>
      <c r="M3500" s="31" t="str">
        <f>IFERROR(VLOOKUP(L3500,Setup_Team!$B:$C,2,FALSE), "TDB")</f>
        <v>TDB</v>
      </c>
      <c r="N3500" s="31" t="str">
        <f>VLOOKUP($A3500,Location!$A:$J,9,FALSE)</f>
        <v>Houston, Texas</v>
      </c>
      <c r="O3500" s="31" t="str">
        <f>VLOOKUP($A3500,Location!$A:$J,10,FALSE)</f>
        <v>NRG Stadium</v>
      </c>
      <c r="R3500" s="31">
        <v>0</v>
      </c>
      <c r="S3500" s="25">
        <f>VLOOKUP($A3500,Database!$A:$Y,10,FALSE)</f>
        <v>0</v>
      </c>
      <c r="T3500" s="25">
        <f>VLOOKUP($A3500,Database!$A:$Y,11,FALSE)</f>
        <v>0</v>
      </c>
      <c r="U3500" s="25">
        <f>VLOOKUP($A3500,Database!$A:$Y,12,FALSE)</f>
        <v>0</v>
      </c>
      <c r="V3500" s="25" t="str">
        <f>VLOOKUP(A3500,Database!A:M,13,FALSE)</f>
        <v>À venir</v>
      </c>
      <c r="W3500" s="25" t="str">
        <f>VLOOKUP($A3500,Database!$A:$Y,20,FALSE)</f>
        <v/>
      </c>
      <c r="X3500" s="25" t="str">
        <f>VLOOKUP($A3500,Database!$A:$Y,21,FALSE)</f>
        <v/>
      </c>
      <c r="Y3500" s="25" t="str">
        <f ca="1">IF(C3500&lt;NOW(),IF(AND(P3500&gt;Q3500,W3500&gt;X3500),S3500,IF(AND(P3500=Q3500,W3500=X3500),T3500,IF(AND(P3500&lt;Q3500,W3500&lt;X3500),U3500,0))),"")</f>
        <v/>
      </c>
      <c r="Z3500" s="25">
        <f>IF(AND(P3500=W3500,Q3500=X3500),1,0)</f>
        <v>1</v>
      </c>
      <c r="AA3500" s="25" t="str">
        <f>IF(Z3500=0,"",IF(ISBLANK(VLOOKUP(A3500,Database!A:AA,22,FALSE)),"",VLOOKUP(A3500,Database!A:AA,22,FALSE)))</f>
        <v>Exact</v>
      </c>
      <c r="AB3500" s="25">
        <f ca="1">IFERROR(IF(AND(Y3500&lt;&gt;"",OR(V3500="Terminé",V3500="En cours")),VLOOKUP(AA3500,Setup_ScoreExactBonus!A:D,4,FALSE),0),0)</f>
        <v>0</v>
      </c>
      <c r="AC3500" s="31" t="str">
        <f t="shared" ca="1" si="16"/>
        <v/>
      </c>
      <c r="AD3500" s="31">
        <f ca="1">SUMIFS(AC$2:AC3500,D$2:D3500,D3500)*IF(R3500=0,1,2)</f>
        <v>0</v>
      </c>
    </row>
    <row r="3501" spans="1:30" x14ac:dyDescent="0.35">
      <c r="A3501" s="31">
        <f>IF(ISBLANK(B3501),"",COUNTIF(B$2:B3501,B3501))-1</f>
        <v>89</v>
      </c>
      <c r="B3501" s="31">
        <v>29</v>
      </c>
      <c r="C3501" s="10">
        <f>VLOOKUP($A3501,Database!$A:$Y,7,FALSE)</f>
        <v>46207.791666666664</v>
      </c>
      <c r="D3501" s="31" t="str">
        <f>VLOOKUP(Pronostics!$B3501,Setup_MPP!$A:$G,3,FALSE)</f>
        <v>Joueur29</v>
      </c>
      <c r="E3501" s="31" t="str">
        <f>VLOOKUP(Pronostics!$B3501,Setup_MPP!$A:$G,2,FALSE)</f>
        <v>Joueur29</v>
      </c>
      <c r="F3501" s="31" t="str">
        <f>VLOOKUP($B3501,Setup_MPP!$A:$E,4,FALSE)</f>
        <v>#D5D5D5</v>
      </c>
      <c r="G3501" s="31" t="str">
        <f>VLOOKUP($B3501,Setup_MPP!$A:$E,5,FALSE)</f>
        <v>#727272</v>
      </c>
      <c r="H3501" s="31" t="str">
        <f>IFERROR(IF(AND(A3501&gt;=1,A3501&lt;=104),VLOOKUP($A3501,Location!$A:$J,6,FALSE),IF(A3501=0,"Avant l'ouverture",IF(OR(A3501=105,A3501=106),"Bonus"))),"")</f>
        <v>1/8 Finale</v>
      </c>
      <c r="I3501" s="31" t="str">
        <f>IF(LEFT(H3501,4)="Tour",VLOOKUP(A3501,Database!$A:$C,3,FALSE),"")</f>
        <v/>
      </c>
      <c r="J3501" s="31" t="str">
        <f>VLOOKUP($A3501,Location!$A:$J,7,FALSE)</f>
        <v>TBD</v>
      </c>
      <c r="K3501" s="31" t="str">
        <f>IFERROR(VLOOKUP(J3501,Setup_Team!$B:$C,2,FALSE), "TDB")</f>
        <v>TDB</v>
      </c>
      <c r="L3501" s="31" t="str">
        <f>VLOOKUP($A3501,Location!$A:$J,8,FALSE)</f>
        <v>TBD</v>
      </c>
      <c r="M3501" s="31" t="str">
        <f>IFERROR(VLOOKUP(L3501,Setup_Team!$B:$C,2,FALSE), "TDB")</f>
        <v>TDB</v>
      </c>
      <c r="N3501" s="31" t="str">
        <f>VLOOKUP($A3501,Location!$A:$J,9,FALSE)</f>
        <v>Houston, Texas</v>
      </c>
      <c r="O3501" s="31" t="str">
        <f>VLOOKUP($A3501,Location!$A:$J,10,FALSE)</f>
        <v>NRG Stadium</v>
      </c>
      <c r="R3501" s="31">
        <v>0</v>
      </c>
      <c r="S3501" s="25">
        <f>VLOOKUP($A3501,Database!$A:$Y,10,FALSE)</f>
        <v>0</v>
      </c>
      <c r="T3501" s="25">
        <f>VLOOKUP($A3501,Database!$A:$Y,11,FALSE)</f>
        <v>0</v>
      </c>
      <c r="U3501" s="25">
        <f>VLOOKUP($A3501,Database!$A:$Y,12,FALSE)</f>
        <v>0</v>
      </c>
      <c r="V3501" s="25" t="str">
        <f>VLOOKUP(A3501,Database!A:M,13,FALSE)</f>
        <v>À venir</v>
      </c>
      <c r="W3501" s="25" t="str">
        <f>VLOOKUP($A3501,Database!$A:$Y,20,FALSE)</f>
        <v/>
      </c>
      <c r="X3501" s="25" t="str">
        <f>VLOOKUP($A3501,Database!$A:$Y,21,FALSE)</f>
        <v/>
      </c>
      <c r="Y3501" s="25" t="str">
        <f ca="1">IF(C3501&lt;NOW(),IF(AND(P3501&gt;Q3501,W3501&gt;X3501),S3501,IF(AND(P3501=Q3501,W3501=X3501),T3501,IF(AND(P3501&lt;Q3501,W3501&lt;X3501),U3501,0))),"")</f>
        <v/>
      </c>
      <c r="Z3501" s="25">
        <f>IF(AND(P3501=W3501,Q3501=X3501),1,0)</f>
        <v>1</v>
      </c>
      <c r="AA3501" s="25" t="str">
        <f>IF(Z3501=0,"",IF(ISBLANK(VLOOKUP(A3501,Database!A:AA,22,FALSE)),"",VLOOKUP(A3501,Database!A:AA,22,FALSE)))</f>
        <v>Exact</v>
      </c>
      <c r="AB3501" s="25">
        <f ca="1">IFERROR(IF(AND(Y3501&lt;&gt;"",OR(V3501="Terminé",V3501="En cours")),VLOOKUP(AA3501,Setup_ScoreExactBonus!A:D,4,FALSE),0),0)</f>
        <v>0</v>
      </c>
      <c r="AC3501" s="31" t="str">
        <f t="shared" ca="1" si="16"/>
        <v/>
      </c>
      <c r="AD3501" s="31">
        <f ca="1">SUMIFS(AC$2:AC3501,D$2:D3501,D3501)*IF(R3501=0,1,2)</f>
        <v>0</v>
      </c>
    </row>
    <row r="3502" spans="1:30" x14ac:dyDescent="0.35">
      <c r="A3502" s="31">
        <f>IF(ISBLANK(B3502),"",COUNTIF(B$2:B3502,B3502))-1</f>
        <v>89</v>
      </c>
      <c r="B3502" s="31">
        <v>30</v>
      </c>
      <c r="C3502" s="10">
        <f>VLOOKUP($A3502,Database!$A:$Y,7,FALSE)</f>
        <v>46207.791666666664</v>
      </c>
      <c r="D3502" s="31" t="str">
        <f>VLOOKUP(Pronostics!$B3502,Setup_MPP!$A:$G,3,FALSE)</f>
        <v>Joueur30</v>
      </c>
      <c r="E3502" s="31" t="str">
        <f>VLOOKUP(Pronostics!$B3502,Setup_MPP!$A:$G,2,FALSE)</f>
        <v>Joueur30</v>
      </c>
      <c r="F3502" s="31" t="str">
        <f>VLOOKUP($B3502,Setup_MPP!$A:$E,4,FALSE)</f>
        <v>#D5D5D5</v>
      </c>
      <c r="G3502" s="31" t="str">
        <f>VLOOKUP($B3502,Setup_MPP!$A:$E,5,FALSE)</f>
        <v>#727272</v>
      </c>
      <c r="H3502" s="31" t="str">
        <f>IFERROR(IF(AND(A3502&gt;=1,A3502&lt;=104),VLOOKUP($A3502,Location!$A:$J,6,FALSE),IF(A3502=0,"Avant l'ouverture",IF(OR(A3502=105,A3502=106),"Bonus"))),"")</f>
        <v>1/8 Finale</v>
      </c>
      <c r="I3502" s="31" t="str">
        <f>IF(LEFT(H3502,4)="Tour",VLOOKUP(A3502,Database!$A:$C,3,FALSE),"")</f>
        <v/>
      </c>
      <c r="J3502" s="31" t="str">
        <f>VLOOKUP($A3502,Location!$A:$J,7,FALSE)</f>
        <v>TBD</v>
      </c>
      <c r="K3502" s="31" t="str">
        <f>IFERROR(VLOOKUP(J3502,Setup_Team!$B:$C,2,FALSE), "TDB")</f>
        <v>TDB</v>
      </c>
      <c r="L3502" s="31" t="str">
        <f>VLOOKUP($A3502,Location!$A:$J,8,FALSE)</f>
        <v>TBD</v>
      </c>
      <c r="M3502" s="31" t="str">
        <f>IFERROR(VLOOKUP(L3502,Setup_Team!$B:$C,2,FALSE), "TDB")</f>
        <v>TDB</v>
      </c>
      <c r="N3502" s="31" t="str">
        <f>VLOOKUP($A3502,Location!$A:$J,9,FALSE)</f>
        <v>Houston, Texas</v>
      </c>
      <c r="O3502" s="31" t="str">
        <f>VLOOKUP($A3502,Location!$A:$J,10,FALSE)</f>
        <v>NRG Stadium</v>
      </c>
      <c r="R3502" s="31">
        <v>0</v>
      </c>
      <c r="S3502" s="25">
        <f>VLOOKUP($A3502,Database!$A:$Y,10,FALSE)</f>
        <v>0</v>
      </c>
      <c r="T3502" s="25">
        <f>VLOOKUP($A3502,Database!$A:$Y,11,FALSE)</f>
        <v>0</v>
      </c>
      <c r="U3502" s="25">
        <f>VLOOKUP($A3502,Database!$A:$Y,12,FALSE)</f>
        <v>0</v>
      </c>
      <c r="V3502" s="25" t="str">
        <f>VLOOKUP(A3502,Database!A:M,13,FALSE)</f>
        <v>À venir</v>
      </c>
      <c r="W3502" s="25" t="str">
        <f>VLOOKUP($A3502,Database!$A:$Y,20,FALSE)</f>
        <v/>
      </c>
      <c r="X3502" s="25" t="str">
        <f>VLOOKUP($A3502,Database!$A:$Y,21,FALSE)</f>
        <v/>
      </c>
      <c r="Y3502" s="25" t="str">
        <f ca="1">IF(C3502&lt;NOW(),IF(AND(P3502&gt;Q3502,W3502&gt;X3502),S3502,IF(AND(P3502=Q3502,W3502=X3502),T3502,IF(AND(P3502&lt;Q3502,W3502&lt;X3502),U3502,0))),"")</f>
        <v/>
      </c>
      <c r="Z3502" s="25">
        <f>IF(AND(P3502=W3502,Q3502=X3502),1,0)</f>
        <v>1</v>
      </c>
      <c r="AA3502" s="25" t="str">
        <f>IF(Z3502=0,"",IF(ISBLANK(VLOOKUP(A3502,Database!A:AA,22,FALSE)),"",VLOOKUP(A3502,Database!A:AA,22,FALSE)))</f>
        <v>Exact</v>
      </c>
      <c r="AB3502" s="25">
        <f ca="1">IFERROR(IF(AND(Y3502&lt;&gt;"",OR(V3502="Terminé",V3502="En cours")),VLOOKUP(AA3502,Setup_ScoreExactBonus!A:D,4,FALSE),0),0)</f>
        <v>0</v>
      </c>
      <c r="AC3502" s="31" t="str">
        <f t="shared" ca="1" si="16"/>
        <v/>
      </c>
      <c r="AD3502" s="31">
        <f ca="1">SUMIFS(AC$2:AC3502,D$2:D3502,D3502)*IF(R3502=0,1,2)</f>
        <v>0</v>
      </c>
    </row>
    <row r="3503" spans="1:30" x14ac:dyDescent="0.35">
      <c r="A3503" s="31">
        <f>IF(ISBLANK(B3503),"",COUNTIF(B$2:B3503,B3503))-1</f>
        <v>89</v>
      </c>
      <c r="B3503" s="31">
        <v>31</v>
      </c>
      <c r="C3503" s="10">
        <f>VLOOKUP($A3503,Database!$A:$Y,7,FALSE)</f>
        <v>46207.791666666664</v>
      </c>
      <c r="D3503" s="31" t="str">
        <f>VLOOKUP(Pronostics!$B3503,Setup_MPP!$A:$G,3,FALSE)</f>
        <v>Joueur31</v>
      </c>
      <c r="E3503" s="31" t="str">
        <f>VLOOKUP(Pronostics!$B3503,Setup_MPP!$A:$G,2,FALSE)</f>
        <v>Joueur31</v>
      </c>
      <c r="F3503" s="31" t="str">
        <f>VLOOKUP($B3503,Setup_MPP!$A:$E,4,FALSE)</f>
        <v>#D5D5D5</v>
      </c>
      <c r="G3503" s="31" t="str">
        <f>VLOOKUP($B3503,Setup_MPP!$A:$E,5,FALSE)</f>
        <v>#727272</v>
      </c>
      <c r="H3503" s="31" t="str">
        <f>IFERROR(IF(AND(A3503&gt;=1,A3503&lt;=104),VLOOKUP($A3503,Location!$A:$J,6,FALSE),IF(A3503=0,"Avant l'ouverture",IF(OR(A3503=105,A3503=106),"Bonus"))),"")</f>
        <v>1/8 Finale</v>
      </c>
      <c r="I3503" s="31" t="str">
        <f>IF(LEFT(H3503,4)="Tour",VLOOKUP(A3503,Database!$A:$C,3,FALSE),"")</f>
        <v/>
      </c>
      <c r="J3503" s="31" t="str">
        <f>VLOOKUP($A3503,Location!$A:$J,7,FALSE)</f>
        <v>TBD</v>
      </c>
      <c r="K3503" s="31" t="str">
        <f>IFERROR(VLOOKUP(J3503,Setup_Team!$B:$C,2,FALSE), "TDB")</f>
        <v>TDB</v>
      </c>
      <c r="L3503" s="31" t="str">
        <f>VLOOKUP($A3503,Location!$A:$J,8,FALSE)</f>
        <v>TBD</v>
      </c>
      <c r="M3503" s="31" t="str">
        <f>IFERROR(VLOOKUP(L3503,Setup_Team!$B:$C,2,FALSE), "TDB")</f>
        <v>TDB</v>
      </c>
      <c r="N3503" s="31" t="str">
        <f>VLOOKUP($A3503,Location!$A:$J,9,FALSE)</f>
        <v>Houston, Texas</v>
      </c>
      <c r="O3503" s="31" t="str">
        <f>VLOOKUP($A3503,Location!$A:$J,10,FALSE)</f>
        <v>NRG Stadium</v>
      </c>
      <c r="R3503" s="31">
        <v>0</v>
      </c>
      <c r="S3503" s="25">
        <f>VLOOKUP($A3503,Database!$A:$Y,10,FALSE)</f>
        <v>0</v>
      </c>
      <c r="T3503" s="25">
        <f>VLOOKUP($A3503,Database!$A:$Y,11,FALSE)</f>
        <v>0</v>
      </c>
      <c r="U3503" s="25">
        <f>VLOOKUP($A3503,Database!$A:$Y,12,FALSE)</f>
        <v>0</v>
      </c>
      <c r="V3503" s="25" t="str">
        <f>VLOOKUP(A3503,Database!A:M,13,FALSE)</f>
        <v>À venir</v>
      </c>
      <c r="W3503" s="25" t="str">
        <f>VLOOKUP($A3503,Database!$A:$Y,20,FALSE)</f>
        <v/>
      </c>
      <c r="X3503" s="25" t="str">
        <f>VLOOKUP($A3503,Database!$A:$Y,21,FALSE)</f>
        <v/>
      </c>
      <c r="Y3503" s="25" t="str">
        <f ca="1">IF(C3503&lt;NOW(),IF(AND(P3503&gt;Q3503,W3503&gt;X3503),S3503,IF(AND(P3503=Q3503,W3503=X3503),T3503,IF(AND(P3503&lt;Q3503,W3503&lt;X3503),U3503,0))),"")</f>
        <v/>
      </c>
      <c r="Z3503" s="25">
        <f>IF(AND(P3503=W3503,Q3503=X3503),1,0)</f>
        <v>1</v>
      </c>
      <c r="AA3503" s="25" t="str">
        <f>IF(Z3503=0,"",IF(ISBLANK(VLOOKUP(A3503,Database!A:AA,22,FALSE)),"",VLOOKUP(A3503,Database!A:AA,22,FALSE)))</f>
        <v>Exact</v>
      </c>
      <c r="AB3503" s="25">
        <f ca="1">IFERROR(IF(AND(Y3503&lt;&gt;"",OR(V3503="Terminé",V3503="En cours")),VLOOKUP(AA3503,Setup_ScoreExactBonus!A:D,4,FALSE),0),0)</f>
        <v>0</v>
      </c>
      <c r="AC3503" s="31" t="str">
        <f t="shared" ca="1" si="16"/>
        <v/>
      </c>
      <c r="AD3503" s="31">
        <f ca="1">SUMIFS(AC$2:AC3503,D$2:D3503,D3503)*IF(R3503=0,1,2)</f>
        <v>0</v>
      </c>
    </row>
    <row r="3504" spans="1:30" x14ac:dyDescent="0.35">
      <c r="A3504" s="31">
        <f>IF(ISBLANK(B3504),"",COUNTIF(B$2:B3504,B3504))-1</f>
        <v>89</v>
      </c>
      <c r="B3504" s="31">
        <v>32</v>
      </c>
      <c r="C3504" s="10">
        <f>VLOOKUP($A3504,Database!$A:$Y,7,FALSE)</f>
        <v>46207.791666666664</v>
      </c>
      <c r="D3504" s="31" t="str">
        <f>VLOOKUP(Pronostics!$B3504,Setup_MPP!$A:$G,3,FALSE)</f>
        <v>Joueur32</v>
      </c>
      <c r="E3504" s="31" t="str">
        <f>VLOOKUP(Pronostics!$B3504,Setup_MPP!$A:$G,2,FALSE)</f>
        <v>Joueur32</v>
      </c>
      <c r="F3504" s="31" t="str">
        <f>VLOOKUP($B3504,Setup_MPP!$A:$E,4,FALSE)</f>
        <v>#D5D5D5</v>
      </c>
      <c r="G3504" s="31" t="str">
        <f>VLOOKUP($B3504,Setup_MPP!$A:$E,5,FALSE)</f>
        <v>#727272</v>
      </c>
      <c r="H3504" s="31" t="str">
        <f>IFERROR(IF(AND(A3504&gt;=1,A3504&lt;=104),VLOOKUP($A3504,Location!$A:$J,6,FALSE),IF(A3504=0,"Avant l'ouverture",IF(OR(A3504=105,A3504=106),"Bonus"))),"")</f>
        <v>1/8 Finale</v>
      </c>
      <c r="I3504" s="31" t="str">
        <f>IF(LEFT(H3504,4)="Tour",VLOOKUP(A3504,Database!$A:$C,3,FALSE),"")</f>
        <v/>
      </c>
      <c r="J3504" s="31" t="str">
        <f>VLOOKUP($A3504,Location!$A:$J,7,FALSE)</f>
        <v>TBD</v>
      </c>
      <c r="K3504" s="31" t="str">
        <f>IFERROR(VLOOKUP(J3504,Setup_Team!$B:$C,2,FALSE), "TDB")</f>
        <v>TDB</v>
      </c>
      <c r="L3504" s="31" t="str">
        <f>VLOOKUP($A3504,Location!$A:$J,8,FALSE)</f>
        <v>TBD</v>
      </c>
      <c r="M3504" s="31" t="str">
        <f>IFERROR(VLOOKUP(L3504,Setup_Team!$B:$C,2,FALSE), "TDB")</f>
        <v>TDB</v>
      </c>
      <c r="N3504" s="31" t="str">
        <f>VLOOKUP($A3504,Location!$A:$J,9,FALSE)</f>
        <v>Houston, Texas</v>
      </c>
      <c r="O3504" s="31" t="str">
        <f>VLOOKUP($A3504,Location!$A:$J,10,FALSE)</f>
        <v>NRG Stadium</v>
      </c>
      <c r="R3504" s="31">
        <v>0</v>
      </c>
      <c r="S3504" s="25">
        <f>VLOOKUP($A3504,Database!$A:$Y,10,FALSE)</f>
        <v>0</v>
      </c>
      <c r="T3504" s="25">
        <f>VLOOKUP($A3504,Database!$A:$Y,11,FALSE)</f>
        <v>0</v>
      </c>
      <c r="U3504" s="25">
        <f>VLOOKUP($A3504,Database!$A:$Y,12,FALSE)</f>
        <v>0</v>
      </c>
      <c r="V3504" s="25" t="str">
        <f>VLOOKUP(A3504,Database!A:M,13,FALSE)</f>
        <v>À venir</v>
      </c>
      <c r="W3504" s="25" t="str">
        <f>VLOOKUP($A3504,Database!$A:$Y,20,FALSE)</f>
        <v/>
      </c>
      <c r="X3504" s="25" t="str">
        <f>VLOOKUP($A3504,Database!$A:$Y,21,FALSE)</f>
        <v/>
      </c>
      <c r="Y3504" s="25" t="str">
        <f ca="1">IF(C3504&lt;NOW(),IF(AND(P3504&gt;Q3504,W3504&gt;X3504),S3504,IF(AND(P3504=Q3504,W3504=X3504),T3504,IF(AND(P3504&lt;Q3504,W3504&lt;X3504),U3504,0))),"")</f>
        <v/>
      </c>
      <c r="Z3504" s="25">
        <f>IF(AND(P3504=W3504,Q3504=X3504),1,0)</f>
        <v>1</v>
      </c>
      <c r="AA3504" s="25" t="str">
        <f>IF(Z3504=0,"",IF(ISBLANK(VLOOKUP(A3504,Database!A:AA,22,FALSE)),"",VLOOKUP(A3504,Database!A:AA,22,FALSE)))</f>
        <v>Exact</v>
      </c>
      <c r="AB3504" s="25">
        <f ca="1">IFERROR(IF(AND(Y3504&lt;&gt;"",OR(V3504="Terminé",V3504="En cours")),VLOOKUP(AA3504,Setup_ScoreExactBonus!A:D,4,FALSE),0),0)</f>
        <v>0</v>
      </c>
      <c r="AC3504" s="31" t="str">
        <f t="shared" ca="1" si="16"/>
        <v/>
      </c>
      <c r="AD3504" s="31">
        <f ca="1">SUMIFS(AC$2:AC3504,D$2:D3504,D3504)*IF(R3504=0,1,2)</f>
        <v>0</v>
      </c>
    </row>
    <row r="3505" spans="1:30" x14ac:dyDescent="0.35">
      <c r="A3505" s="31">
        <f>IF(ISBLANK(B3505),"",COUNTIF(B$2:B3505,B3505))-1</f>
        <v>89</v>
      </c>
      <c r="B3505" s="31">
        <v>33</v>
      </c>
      <c r="C3505" s="10">
        <f>VLOOKUP($A3505,Database!$A:$Y,7,FALSE)</f>
        <v>46207.791666666664</v>
      </c>
      <c r="D3505" s="31" t="str">
        <f>VLOOKUP(Pronostics!$B3505,Setup_MPP!$A:$G,3,FALSE)</f>
        <v>Joueur33</v>
      </c>
      <c r="E3505" s="31" t="str">
        <f>VLOOKUP(Pronostics!$B3505,Setup_MPP!$A:$G,2,FALSE)</f>
        <v>Joueur33</v>
      </c>
      <c r="F3505" s="31" t="str">
        <f>VLOOKUP($B3505,Setup_MPP!$A:$E,4,FALSE)</f>
        <v>#D5D5D5</v>
      </c>
      <c r="G3505" s="31" t="str">
        <f>VLOOKUP($B3505,Setup_MPP!$A:$E,5,FALSE)</f>
        <v>#727272</v>
      </c>
      <c r="H3505" s="31" t="str">
        <f>IFERROR(IF(AND(A3505&gt;=1,A3505&lt;=104),VLOOKUP($A3505,Location!$A:$J,6,FALSE),IF(A3505=0,"Avant l'ouverture",IF(OR(A3505=105,A3505=106),"Bonus"))),"")</f>
        <v>1/8 Finale</v>
      </c>
      <c r="I3505" s="31" t="str">
        <f>IF(LEFT(H3505,4)="Tour",VLOOKUP(A3505,Database!$A:$C,3,FALSE),"")</f>
        <v/>
      </c>
      <c r="J3505" s="31" t="str">
        <f>VLOOKUP($A3505,Location!$A:$J,7,FALSE)</f>
        <v>TBD</v>
      </c>
      <c r="K3505" s="31" t="str">
        <f>IFERROR(VLOOKUP(J3505,Setup_Team!$B:$C,2,FALSE), "TDB")</f>
        <v>TDB</v>
      </c>
      <c r="L3505" s="31" t="str">
        <f>VLOOKUP($A3505,Location!$A:$J,8,FALSE)</f>
        <v>TBD</v>
      </c>
      <c r="M3505" s="31" t="str">
        <f>IFERROR(VLOOKUP(L3505,Setup_Team!$B:$C,2,FALSE), "TDB")</f>
        <v>TDB</v>
      </c>
      <c r="N3505" s="31" t="str">
        <f>VLOOKUP($A3505,Location!$A:$J,9,FALSE)</f>
        <v>Houston, Texas</v>
      </c>
      <c r="O3505" s="31" t="str">
        <f>VLOOKUP($A3505,Location!$A:$J,10,FALSE)</f>
        <v>NRG Stadium</v>
      </c>
      <c r="R3505" s="31">
        <v>0</v>
      </c>
      <c r="S3505" s="25">
        <f>VLOOKUP($A3505,Database!$A:$Y,10,FALSE)</f>
        <v>0</v>
      </c>
      <c r="T3505" s="25">
        <f>VLOOKUP($A3505,Database!$A:$Y,11,FALSE)</f>
        <v>0</v>
      </c>
      <c r="U3505" s="25">
        <f>VLOOKUP($A3505,Database!$A:$Y,12,FALSE)</f>
        <v>0</v>
      </c>
      <c r="V3505" s="25" t="str">
        <f>VLOOKUP(A3505,Database!A:M,13,FALSE)</f>
        <v>À venir</v>
      </c>
      <c r="W3505" s="25" t="str">
        <f>VLOOKUP($A3505,Database!$A:$Y,20,FALSE)</f>
        <v/>
      </c>
      <c r="X3505" s="25" t="str">
        <f>VLOOKUP($A3505,Database!$A:$Y,21,FALSE)</f>
        <v/>
      </c>
      <c r="Y3505" s="25" t="str">
        <f ca="1">IF(C3505&lt;NOW(),IF(AND(P3505&gt;Q3505,W3505&gt;X3505),S3505,IF(AND(P3505=Q3505,W3505=X3505),T3505,IF(AND(P3505&lt;Q3505,W3505&lt;X3505),U3505,0))),"")</f>
        <v/>
      </c>
      <c r="Z3505" s="25">
        <f>IF(AND(P3505=W3505,Q3505=X3505),1,0)</f>
        <v>1</v>
      </c>
      <c r="AA3505" s="25" t="str">
        <f>IF(Z3505=0,"",IF(ISBLANK(VLOOKUP(A3505,Database!A:AA,22,FALSE)),"",VLOOKUP(A3505,Database!A:AA,22,FALSE)))</f>
        <v>Exact</v>
      </c>
      <c r="AB3505" s="25">
        <f ca="1">IFERROR(IF(AND(Y3505&lt;&gt;"",OR(V3505="Terminé",V3505="En cours")),VLOOKUP(AA3505,Setup_ScoreExactBonus!A:D,4,FALSE),0),0)</f>
        <v>0</v>
      </c>
      <c r="AC3505" s="31" t="str">
        <f t="shared" ca="1" si="16"/>
        <v/>
      </c>
      <c r="AD3505" s="31">
        <f ca="1">SUMIFS(AC$2:AC3505,D$2:D3505,D3505)*IF(R3505=0,1,2)</f>
        <v>0</v>
      </c>
    </row>
    <row r="3506" spans="1:30" x14ac:dyDescent="0.35">
      <c r="A3506" s="31">
        <f>IF(ISBLANK(B3506),"",COUNTIF(B$2:B3506,B3506))-1</f>
        <v>89</v>
      </c>
      <c r="B3506" s="31">
        <v>34</v>
      </c>
      <c r="C3506" s="10">
        <f>VLOOKUP($A3506,Database!$A:$Y,7,FALSE)</f>
        <v>46207.791666666664</v>
      </c>
      <c r="D3506" s="31" t="str">
        <f>VLOOKUP(Pronostics!$B3506,Setup_MPP!$A:$G,3,FALSE)</f>
        <v>Joueur34</v>
      </c>
      <c r="E3506" s="31" t="str">
        <f>VLOOKUP(Pronostics!$B3506,Setup_MPP!$A:$G,2,FALSE)</f>
        <v>Joueur34</v>
      </c>
      <c r="F3506" s="31" t="str">
        <f>VLOOKUP($B3506,Setup_MPP!$A:$E,4,FALSE)</f>
        <v>#D5D5D5</v>
      </c>
      <c r="G3506" s="31" t="str">
        <f>VLOOKUP($B3506,Setup_MPP!$A:$E,5,FALSE)</f>
        <v>#727272</v>
      </c>
      <c r="H3506" s="31" t="str">
        <f>IFERROR(IF(AND(A3506&gt;=1,A3506&lt;=104),VLOOKUP($A3506,Location!$A:$J,6,FALSE),IF(A3506=0,"Avant l'ouverture",IF(OR(A3506=105,A3506=106),"Bonus"))),"")</f>
        <v>1/8 Finale</v>
      </c>
      <c r="I3506" s="31" t="str">
        <f>IF(LEFT(H3506,4)="Tour",VLOOKUP(A3506,Database!$A:$C,3,FALSE),"")</f>
        <v/>
      </c>
      <c r="J3506" s="31" t="str">
        <f>VLOOKUP($A3506,Location!$A:$J,7,FALSE)</f>
        <v>TBD</v>
      </c>
      <c r="K3506" s="31" t="str">
        <f>IFERROR(VLOOKUP(J3506,Setup_Team!$B:$C,2,FALSE), "TDB")</f>
        <v>TDB</v>
      </c>
      <c r="L3506" s="31" t="str">
        <f>VLOOKUP($A3506,Location!$A:$J,8,FALSE)</f>
        <v>TBD</v>
      </c>
      <c r="M3506" s="31" t="str">
        <f>IFERROR(VLOOKUP(L3506,Setup_Team!$B:$C,2,FALSE), "TDB")</f>
        <v>TDB</v>
      </c>
      <c r="N3506" s="31" t="str">
        <f>VLOOKUP($A3506,Location!$A:$J,9,FALSE)</f>
        <v>Houston, Texas</v>
      </c>
      <c r="O3506" s="31" t="str">
        <f>VLOOKUP($A3506,Location!$A:$J,10,FALSE)</f>
        <v>NRG Stadium</v>
      </c>
      <c r="R3506" s="31">
        <v>0</v>
      </c>
      <c r="S3506" s="25">
        <f>VLOOKUP($A3506,Database!$A:$Y,10,FALSE)</f>
        <v>0</v>
      </c>
      <c r="T3506" s="25">
        <f>VLOOKUP($A3506,Database!$A:$Y,11,FALSE)</f>
        <v>0</v>
      </c>
      <c r="U3506" s="25">
        <f>VLOOKUP($A3506,Database!$A:$Y,12,FALSE)</f>
        <v>0</v>
      </c>
      <c r="V3506" s="25" t="str">
        <f>VLOOKUP(A3506,Database!A:M,13,FALSE)</f>
        <v>À venir</v>
      </c>
      <c r="W3506" s="25" t="str">
        <f>VLOOKUP($A3506,Database!$A:$Y,20,FALSE)</f>
        <v/>
      </c>
      <c r="X3506" s="25" t="str">
        <f>VLOOKUP($A3506,Database!$A:$Y,21,FALSE)</f>
        <v/>
      </c>
      <c r="Y3506" s="25" t="str">
        <f ca="1">IF(C3506&lt;NOW(),IF(AND(P3506&gt;Q3506,W3506&gt;X3506),S3506,IF(AND(P3506=Q3506,W3506=X3506),T3506,IF(AND(P3506&lt;Q3506,W3506&lt;X3506),U3506,0))),"")</f>
        <v/>
      </c>
      <c r="Z3506" s="25">
        <f>IF(AND(P3506=W3506,Q3506=X3506),1,0)</f>
        <v>1</v>
      </c>
      <c r="AA3506" s="25" t="str">
        <f>IF(Z3506=0,"",IF(ISBLANK(VLOOKUP(A3506,Database!A:AA,22,FALSE)),"",VLOOKUP(A3506,Database!A:AA,22,FALSE)))</f>
        <v>Exact</v>
      </c>
      <c r="AB3506" s="25">
        <f ca="1">IFERROR(IF(AND(Y3506&lt;&gt;"",OR(V3506="Terminé",V3506="En cours")),VLOOKUP(AA3506,Setup_ScoreExactBonus!A:D,4,FALSE),0),0)</f>
        <v>0</v>
      </c>
      <c r="AC3506" s="31" t="str">
        <f t="shared" ca="1" si="16"/>
        <v/>
      </c>
      <c r="AD3506" s="31">
        <f ca="1">SUMIFS(AC$2:AC3506,D$2:D3506,D3506)*IF(R3506=0,1,2)</f>
        <v>0</v>
      </c>
    </row>
    <row r="3507" spans="1:30" x14ac:dyDescent="0.35">
      <c r="A3507" s="31">
        <f>IF(ISBLANK(B3507),"",COUNTIF(B$2:B3507,B3507))-1</f>
        <v>89</v>
      </c>
      <c r="B3507" s="31">
        <v>35</v>
      </c>
      <c r="C3507" s="10">
        <f>VLOOKUP($A3507,Database!$A:$Y,7,FALSE)</f>
        <v>46207.791666666664</v>
      </c>
      <c r="D3507" s="31" t="str">
        <f>VLOOKUP(Pronostics!$B3507,Setup_MPP!$A:$G,3,FALSE)</f>
        <v>Joueur35</v>
      </c>
      <c r="E3507" s="31" t="str">
        <f>VLOOKUP(Pronostics!$B3507,Setup_MPP!$A:$G,2,FALSE)</f>
        <v>Joueur35</v>
      </c>
      <c r="F3507" s="31" t="str">
        <f>VLOOKUP($B3507,Setup_MPP!$A:$E,4,FALSE)</f>
        <v>#D5D5D5</v>
      </c>
      <c r="G3507" s="31" t="str">
        <f>VLOOKUP($B3507,Setup_MPP!$A:$E,5,FALSE)</f>
        <v>#727272</v>
      </c>
      <c r="H3507" s="31" t="str">
        <f>IFERROR(IF(AND(A3507&gt;=1,A3507&lt;=104),VLOOKUP($A3507,Location!$A:$J,6,FALSE),IF(A3507=0,"Avant l'ouverture",IF(OR(A3507=105,A3507=106),"Bonus"))),"")</f>
        <v>1/8 Finale</v>
      </c>
      <c r="I3507" s="31" t="str">
        <f>IF(LEFT(H3507,4)="Tour",VLOOKUP(A3507,Database!$A:$C,3,FALSE),"")</f>
        <v/>
      </c>
      <c r="J3507" s="31" t="str">
        <f>VLOOKUP($A3507,Location!$A:$J,7,FALSE)</f>
        <v>TBD</v>
      </c>
      <c r="K3507" s="31" t="str">
        <f>IFERROR(VLOOKUP(J3507,Setup_Team!$B:$C,2,FALSE), "TDB")</f>
        <v>TDB</v>
      </c>
      <c r="L3507" s="31" t="str">
        <f>VLOOKUP($A3507,Location!$A:$J,8,FALSE)</f>
        <v>TBD</v>
      </c>
      <c r="M3507" s="31" t="str">
        <f>IFERROR(VLOOKUP(L3507,Setup_Team!$B:$C,2,FALSE), "TDB")</f>
        <v>TDB</v>
      </c>
      <c r="N3507" s="31" t="str">
        <f>VLOOKUP($A3507,Location!$A:$J,9,FALSE)</f>
        <v>Houston, Texas</v>
      </c>
      <c r="O3507" s="31" t="str">
        <f>VLOOKUP($A3507,Location!$A:$J,10,FALSE)</f>
        <v>NRG Stadium</v>
      </c>
      <c r="R3507" s="31">
        <v>0</v>
      </c>
      <c r="S3507" s="25">
        <f>VLOOKUP($A3507,Database!$A:$Y,10,FALSE)</f>
        <v>0</v>
      </c>
      <c r="T3507" s="25">
        <f>VLOOKUP($A3507,Database!$A:$Y,11,FALSE)</f>
        <v>0</v>
      </c>
      <c r="U3507" s="25">
        <f>VLOOKUP($A3507,Database!$A:$Y,12,FALSE)</f>
        <v>0</v>
      </c>
      <c r="V3507" s="25" t="str">
        <f>VLOOKUP(A3507,Database!A:M,13,FALSE)</f>
        <v>À venir</v>
      </c>
      <c r="W3507" s="25" t="str">
        <f>VLOOKUP($A3507,Database!$A:$Y,20,FALSE)</f>
        <v/>
      </c>
      <c r="X3507" s="25" t="str">
        <f>VLOOKUP($A3507,Database!$A:$Y,21,FALSE)</f>
        <v/>
      </c>
      <c r="Y3507" s="25" t="str">
        <f ca="1">IF(C3507&lt;NOW(),IF(AND(P3507&gt;Q3507,W3507&gt;X3507),S3507,IF(AND(P3507=Q3507,W3507=X3507),T3507,IF(AND(P3507&lt;Q3507,W3507&lt;X3507),U3507,0))),"")</f>
        <v/>
      </c>
      <c r="Z3507" s="25">
        <f>IF(AND(P3507=W3507,Q3507=X3507),1,0)</f>
        <v>1</v>
      </c>
      <c r="AA3507" s="25" t="str">
        <f>IF(Z3507=0,"",IF(ISBLANK(VLOOKUP(A3507,Database!A:AA,22,FALSE)),"",VLOOKUP(A3507,Database!A:AA,22,FALSE)))</f>
        <v>Exact</v>
      </c>
      <c r="AB3507" s="25">
        <f ca="1">IFERROR(IF(AND(Y3507&lt;&gt;"",OR(V3507="Terminé",V3507="En cours")),VLOOKUP(AA3507,Setup_ScoreExactBonus!A:D,4,FALSE),0),0)</f>
        <v>0</v>
      </c>
      <c r="AC3507" s="31" t="str">
        <f t="shared" ca="1" si="16"/>
        <v/>
      </c>
      <c r="AD3507" s="31">
        <f ca="1">SUMIFS(AC$2:AC3507,D$2:D3507,D3507)*IF(R3507=0,1,2)</f>
        <v>0</v>
      </c>
    </row>
    <row r="3508" spans="1:30" x14ac:dyDescent="0.35">
      <c r="A3508" s="31">
        <f>IF(ISBLANK(B3508),"",COUNTIF(B$2:B3508,B3508))-1</f>
        <v>89</v>
      </c>
      <c r="B3508" s="31">
        <v>36</v>
      </c>
      <c r="C3508" s="10">
        <f>VLOOKUP($A3508,Database!$A:$Y,7,FALSE)</f>
        <v>46207.791666666664</v>
      </c>
      <c r="D3508" s="31" t="str">
        <f>VLOOKUP(Pronostics!$B3508,Setup_MPP!$A:$G,3,FALSE)</f>
        <v>Joueur36</v>
      </c>
      <c r="E3508" s="31" t="str">
        <f>VLOOKUP(Pronostics!$B3508,Setup_MPP!$A:$G,2,FALSE)</f>
        <v>Joueur36</v>
      </c>
      <c r="F3508" s="31" t="str">
        <f>VLOOKUP($B3508,Setup_MPP!$A:$E,4,FALSE)</f>
        <v>#D5D5D5</v>
      </c>
      <c r="G3508" s="31" t="str">
        <f>VLOOKUP($B3508,Setup_MPP!$A:$E,5,FALSE)</f>
        <v>#727272</v>
      </c>
      <c r="H3508" s="31" t="str">
        <f>IFERROR(IF(AND(A3508&gt;=1,A3508&lt;=104),VLOOKUP($A3508,Location!$A:$J,6,FALSE),IF(A3508=0,"Avant l'ouverture",IF(OR(A3508=105,A3508=106),"Bonus"))),"")</f>
        <v>1/8 Finale</v>
      </c>
      <c r="I3508" s="31" t="str">
        <f>IF(LEFT(H3508,4)="Tour",VLOOKUP(A3508,Database!$A:$C,3,FALSE),"")</f>
        <v/>
      </c>
      <c r="J3508" s="31" t="str">
        <f>VLOOKUP($A3508,Location!$A:$J,7,FALSE)</f>
        <v>TBD</v>
      </c>
      <c r="K3508" s="31" t="str">
        <f>IFERROR(VLOOKUP(J3508,Setup_Team!$B:$C,2,FALSE), "TDB")</f>
        <v>TDB</v>
      </c>
      <c r="L3508" s="31" t="str">
        <f>VLOOKUP($A3508,Location!$A:$J,8,FALSE)</f>
        <v>TBD</v>
      </c>
      <c r="M3508" s="31" t="str">
        <f>IFERROR(VLOOKUP(L3508,Setup_Team!$B:$C,2,FALSE), "TDB")</f>
        <v>TDB</v>
      </c>
      <c r="N3508" s="31" t="str">
        <f>VLOOKUP($A3508,Location!$A:$J,9,FALSE)</f>
        <v>Houston, Texas</v>
      </c>
      <c r="O3508" s="31" t="str">
        <f>VLOOKUP($A3508,Location!$A:$J,10,FALSE)</f>
        <v>NRG Stadium</v>
      </c>
      <c r="R3508" s="31">
        <v>0</v>
      </c>
      <c r="S3508" s="25">
        <f>VLOOKUP($A3508,Database!$A:$Y,10,FALSE)</f>
        <v>0</v>
      </c>
      <c r="T3508" s="25">
        <f>VLOOKUP($A3508,Database!$A:$Y,11,FALSE)</f>
        <v>0</v>
      </c>
      <c r="U3508" s="25">
        <f>VLOOKUP($A3508,Database!$A:$Y,12,FALSE)</f>
        <v>0</v>
      </c>
      <c r="V3508" s="25" t="str">
        <f>VLOOKUP(A3508,Database!A:M,13,FALSE)</f>
        <v>À venir</v>
      </c>
      <c r="W3508" s="25" t="str">
        <f>VLOOKUP($A3508,Database!$A:$Y,20,FALSE)</f>
        <v/>
      </c>
      <c r="X3508" s="25" t="str">
        <f>VLOOKUP($A3508,Database!$A:$Y,21,FALSE)</f>
        <v/>
      </c>
      <c r="Y3508" s="25" t="str">
        <f ca="1">IF(C3508&lt;NOW(),IF(AND(P3508&gt;Q3508,W3508&gt;X3508),S3508,IF(AND(P3508=Q3508,W3508=X3508),T3508,IF(AND(P3508&lt;Q3508,W3508&lt;X3508),U3508,0))),"")</f>
        <v/>
      </c>
      <c r="Z3508" s="25">
        <f>IF(AND(P3508=W3508,Q3508=X3508),1,0)</f>
        <v>1</v>
      </c>
      <c r="AA3508" s="25" t="str">
        <f>IF(Z3508=0,"",IF(ISBLANK(VLOOKUP(A3508,Database!A:AA,22,FALSE)),"",VLOOKUP(A3508,Database!A:AA,22,FALSE)))</f>
        <v>Exact</v>
      </c>
      <c r="AB3508" s="25">
        <f ca="1">IFERROR(IF(AND(Y3508&lt;&gt;"",OR(V3508="Terminé",V3508="En cours")),VLOOKUP(AA3508,Setup_ScoreExactBonus!A:D,4,FALSE),0),0)</f>
        <v>0</v>
      </c>
      <c r="AC3508" s="31" t="str">
        <f t="shared" ca="1" si="16"/>
        <v/>
      </c>
      <c r="AD3508" s="31">
        <f ca="1">SUMIFS(AC$2:AC3508,D$2:D3508,D3508)*IF(R3508=0,1,2)</f>
        <v>0</v>
      </c>
    </row>
    <row r="3509" spans="1:30" x14ac:dyDescent="0.35">
      <c r="A3509" s="31">
        <f>IF(ISBLANK(B3509),"",COUNTIF(B$2:B3509,B3509))-1</f>
        <v>89</v>
      </c>
      <c r="B3509" s="31">
        <v>37</v>
      </c>
      <c r="C3509" s="10">
        <f>VLOOKUP($A3509,Database!$A:$Y,7,FALSE)</f>
        <v>46207.791666666664</v>
      </c>
      <c r="D3509" s="31" t="str">
        <f>VLOOKUP(Pronostics!$B3509,Setup_MPP!$A:$G,3,FALSE)</f>
        <v>Joueur37</v>
      </c>
      <c r="E3509" s="31" t="str">
        <f>VLOOKUP(Pronostics!$B3509,Setup_MPP!$A:$G,2,FALSE)</f>
        <v>Joueur37</v>
      </c>
      <c r="F3509" s="31" t="str">
        <f>VLOOKUP($B3509,Setup_MPP!$A:$E,4,FALSE)</f>
        <v>#D5D5D5</v>
      </c>
      <c r="G3509" s="31" t="str">
        <f>VLOOKUP($B3509,Setup_MPP!$A:$E,5,FALSE)</f>
        <v>#727272</v>
      </c>
      <c r="H3509" s="31" t="str">
        <f>IFERROR(IF(AND(A3509&gt;=1,A3509&lt;=104),VLOOKUP($A3509,Location!$A:$J,6,FALSE),IF(A3509=0,"Avant l'ouverture",IF(OR(A3509=105,A3509=106),"Bonus"))),"")</f>
        <v>1/8 Finale</v>
      </c>
      <c r="I3509" s="31" t="str">
        <f>IF(LEFT(H3509,4)="Tour",VLOOKUP(A3509,Database!$A:$C,3,FALSE),"")</f>
        <v/>
      </c>
      <c r="J3509" s="31" t="str">
        <f>VLOOKUP($A3509,Location!$A:$J,7,FALSE)</f>
        <v>TBD</v>
      </c>
      <c r="K3509" s="31" t="str">
        <f>IFERROR(VLOOKUP(J3509,Setup_Team!$B:$C,2,FALSE), "TDB")</f>
        <v>TDB</v>
      </c>
      <c r="L3509" s="31" t="str">
        <f>VLOOKUP($A3509,Location!$A:$J,8,FALSE)</f>
        <v>TBD</v>
      </c>
      <c r="M3509" s="31" t="str">
        <f>IFERROR(VLOOKUP(L3509,Setup_Team!$B:$C,2,FALSE), "TDB")</f>
        <v>TDB</v>
      </c>
      <c r="N3509" s="31" t="str">
        <f>VLOOKUP($A3509,Location!$A:$J,9,FALSE)</f>
        <v>Houston, Texas</v>
      </c>
      <c r="O3509" s="31" t="str">
        <f>VLOOKUP($A3509,Location!$A:$J,10,FALSE)</f>
        <v>NRG Stadium</v>
      </c>
      <c r="R3509" s="31">
        <v>0</v>
      </c>
      <c r="S3509" s="25">
        <f>VLOOKUP($A3509,Database!$A:$Y,10,FALSE)</f>
        <v>0</v>
      </c>
      <c r="T3509" s="25">
        <f>VLOOKUP($A3509,Database!$A:$Y,11,FALSE)</f>
        <v>0</v>
      </c>
      <c r="U3509" s="25">
        <f>VLOOKUP($A3509,Database!$A:$Y,12,FALSE)</f>
        <v>0</v>
      </c>
      <c r="V3509" s="25" t="str">
        <f>VLOOKUP(A3509,Database!A:M,13,FALSE)</f>
        <v>À venir</v>
      </c>
      <c r="W3509" s="25" t="str">
        <f>VLOOKUP($A3509,Database!$A:$Y,20,FALSE)</f>
        <v/>
      </c>
      <c r="X3509" s="25" t="str">
        <f>VLOOKUP($A3509,Database!$A:$Y,21,FALSE)</f>
        <v/>
      </c>
      <c r="Y3509" s="25" t="str">
        <f ca="1">IF(C3509&lt;NOW(),IF(AND(P3509&gt;Q3509,W3509&gt;X3509),S3509,IF(AND(P3509=Q3509,W3509=X3509),T3509,IF(AND(P3509&lt;Q3509,W3509&lt;X3509),U3509,0))),"")</f>
        <v/>
      </c>
      <c r="Z3509" s="25">
        <f>IF(AND(P3509=W3509,Q3509=X3509),1,0)</f>
        <v>1</v>
      </c>
      <c r="AA3509" s="25" t="str">
        <f>IF(Z3509=0,"",IF(ISBLANK(VLOOKUP(A3509,Database!A:AA,22,FALSE)),"",VLOOKUP(A3509,Database!A:AA,22,FALSE)))</f>
        <v>Exact</v>
      </c>
      <c r="AB3509" s="25">
        <f ca="1">IFERROR(IF(AND(Y3509&lt;&gt;"",OR(V3509="Terminé",V3509="En cours")),VLOOKUP(AA3509,Setup_ScoreExactBonus!A:D,4,FALSE),0),0)</f>
        <v>0</v>
      </c>
      <c r="AC3509" s="31" t="str">
        <f t="shared" ca="1" si="16"/>
        <v/>
      </c>
      <c r="AD3509" s="31">
        <f ca="1">SUMIFS(AC$2:AC3509,D$2:D3509,D3509)*IF(R3509=0,1,2)</f>
        <v>0</v>
      </c>
    </row>
    <row r="3510" spans="1:30" x14ac:dyDescent="0.35">
      <c r="A3510" s="31">
        <f>IF(ISBLANK(B3510),"",COUNTIF(B$2:B3510,B3510))-1</f>
        <v>89</v>
      </c>
      <c r="B3510" s="31">
        <v>38</v>
      </c>
      <c r="C3510" s="10">
        <f>VLOOKUP($A3510,Database!$A:$Y,7,FALSE)</f>
        <v>46207.791666666664</v>
      </c>
      <c r="D3510" s="31" t="str">
        <f>VLOOKUP(Pronostics!$B3510,Setup_MPP!$A:$G,3,FALSE)</f>
        <v>Joueur38</v>
      </c>
      <c r="E3510" s="31" t="str">
        <f>VLOOKUP(Pronostics!$B3510,Setup_MPP!$A:$G,2,FALSE)</f>
        <v>Joueur38</v>
      </c>
      <c r="F3510" s="31" t="str">
        <f>VLOOKUP($B3510,Setup_MPP!$A:$E,4,FALSE)</f>
        <v>#D5D5D5</v>
      </c>
      <c r="G3510" s="31" t="str">
        <f>VLOOKUP($B3510,Setup_MPP!$A:$E,5,FALSE)</f>
        <v>#727272</v>
      </c>
      <c r="H3510" s="31" t="str">
        <f>IFERROR(IF(AND(A3510&gt;=1,A3510&lt;=104),VLOOKUP($A3510,Location!$A:$J,6,FALSE),IF(A3510=0,"Avant l'ouverture",IF(OR(A3510=105,A3510=106),"Bonus"))),"")</f>
        <v>1/8 Finale</v>
      </c>
      <c r="I3510" s="31" t="str">
        <f>IF(LEFT(H3510,4)="Tour",VLOOKUP(A3510,Database!$A:$C,3,FALSE),"")</f>
        <v/>
      </c>
      <c r="J3510" s="31" t="str">
        <f>VLOOKUP($A3510,Location!$A:$J,7,FALSE)</f>
        <v>TBD</v>
      </c>
      <c r="K3510" s="31" t="str">
        <f>IFERROR(VLOOKUP(J3510,Setup_Team!$B:$C,2,FALSE), "TDB")</f>
        <v>TDB</v>
      </c>
      <c r="L3510" s="31" t="str">
        <f>VLOOKUP($A3510,Location!$A:$J,8,FALSE)</f>
        <v>TBD</v>
      </c>
      <c r="M3510" s="31" t="str">
        <f>IFERROR(VLOOKUP(L3510,Setup_Team!$B:$C,2,FALSE), "TDB")</f>
        <v>TDB</v>
      </c>
      <c r="N3510" s="31" t="str">
        <f>VLOOKUP($A3510,Location!$A:$J,9,FALSE)</f>
        <v>Houston, Texas</v>
      </c>
      <c r="O3510" s="31" t="str">
        <f>VLOOKUP($A3510,Location!$A:$J,10,FALSE)</f>
        <v>NRG Stadium</v>
      </c>
      <c r="R3510" s="31">
        <v>0</v>
      </c>
      <c r="S3510" s="25">
        <f>VLOOKUP($A3510,Database!$A:$Y,10,FALSE)</f>
        <v>0</v>
      </c>
      <c r="T3510" s="25">
        <f>VLOOKUP($A3510,Database!$A:$Y,11,FALSE)</f>
        <v>0</v>
      </c>
      <c r="U3510" s="25">
        <f>VLOOKUP($A3510,Database!$A:$Y,12,FALSE)</f>
        <v>0</v>
      </c>
      <c r="V3510" s="25" t="str">
        <f>VLOOKUP(A3510,Database!A:M,13,FALSE)</f>
        <v>À venir</v>
      </c>
      <c r="W3510" s="25" t="str">
        <f>VLOOKUP($A3510,Database!$A:$Y,20,FALSE)</f>
        <v/>
      </c>
      <c r="X3510" s="25" t="str">
        <f>VLOOKUP($A3510,Database!$A:$Y,21,FALSE)</f>
        <v/>
      </c>
      <c r="Y3510" s="25" t="str">
        <f ca="1">IF(C3510&lt;NOW(),IF(AND(P3510&gt;Q3510,W3510&gt;X3510),S3510,IF(AND(P3510=Q3510,W3510=X3510),T3510,IF(AND(P3510&lt;Q3510,W3510&lt;X3510),U3510,0))),"")</f>
        <v/>
      </c>
      <c r="Z3510" s="25">
        <f>IF(AND(P3510=W3510,Q3510=X3510),1,0)</f>
        <v>1</v>
      </c>
      <c r="AA3510" s="25" t="str">
        <f>IF(Z3510=0,"",IF(ISBLANK(VLOOKUP(A3510,Database!A:AA,22,FALSE)),"",VLOOKUP(A3510,Database!A:AA,22,FALSE)))</f>
        <v>Exact</v>
      </c>
      <c r="AB3510" s="25">
        <f ca="1">IFERROR(IF(AND(Y3510&lt;&gt;"",OR(V3510="Terminé",V3510="En cours")),VLOOKUP(AA3510,Setup_ScoreExactBonus!A:D,4,FALSE),0),0)</f>
        <v>0</v>
      </c>
      <c r="AC3510" s="31" t="str">
        <f t="shared" ca="1" si="16"/>
        <v/>
      </c>
      <c r="AD3510" s="31">
        <f ca="1">SUMIFS(AC$2:AC3510,D$2:D3510,D3510)*IF(R3510=0,1,2)</f>
        <v>0</v>
      </c>
    </row>
    <row r="3511" spans="1:30" x14ac:dyDescent="0.35">
      <c r="A3511" s="31">
        <f>IF(ISBLANK(B3511),"",COUNTIF(B$2:B3511,B3511))-1</f>
        <v>89</v>
      </c>
      <c r="B3511" s="31">
        <v>39</v>
      </c>
      <c r="C3511" s="10">
        <f>VLOOKUP($A3511,Database!$A:$Y,7,FALSE)</f>
        <v>46207.791666666664</v>
      </c>
      <c r="D3511" s="31" t="str">
        <f>VLOOKUP(Pronostics!$B3511,Setup_MPP!$A:$G,3,FALSE)</f>
        <v>Joueur39</v>
      </c>
      <c r="E3511" s="31" t="str">
        <f>VLOOKUP(Pronostics!$B3511,Setup_MPP!$A:$G,2,FALSE)</f>
        <v>Joueur39</v>
      </c>
      <c r="F3511" s="31" t="str">
        <f>VLOOKUP($B3511,Setup_MPP!$A:$E,4,FALSE)</f>
        <v>#D5D5D5</v>
      </c>
      <c r="G3511" s="31" t="str">
        <f>VLOOKUP($B3511,Setup_MPP!$A:$E,5,FALSE)</f>
        <v>#727272</v>
      </c>
      <c r="H3511" s="31" t="str">
        <f>IFERROR(IF(AND(A3511&gt;=1,A3511&lt;=104),VLOOKUP($A3511,Location!$A:$J,6,FALSE),IF(A3511=0,"Avant l'ouverture",IF(OR(A3511=105,A3511=106),"Bonus"))),"")</f>
        <v>1/8 Finale</v>
      </c>
      <c r="I3511" s="31" t="str">
        <f>IF(LEFT(H3511,4)="Tour",VLOOKUP(A3511,Database!$A:$C,3,FALSE),"")</f>
        <v/>
      </c>
      <c r="J3511" s="31" t="str">
        <f>VLOOKUP($A3511,Location!$A:$J,7,FALSE)</f>
        <v>TBD</v>
      </c>
      <c r="K3511" s="31" t="str">
        <f>IFERROR(VLOOKUP(J3511,Setup_Team!$B:$C,2,FALSE), "TDB")</f>
        <v>TDB</v>
      </c>
      <c r="L3511" s="31" t="str">
        <f>VLOOKUP($A3511,Location!$A:$J,8,FALSE)</f>
        <v>TBD</v>
      </c>
      <c r="M3511" s="31" t="str">
        <f>IFERROR(VLOOKUP(L3511,Setup_Team!$B:$C,2,FALSE), "TDB")</f>
        <v>TDB</v>
      </c>
      <c r="N3511" s="31" t="str">
        <f>VLOOKUP($A3511,Location!$A:$J,9,FALSE)</f>
        <v>Houston, Texas</v>
      </c>
      <c r="O3511" s="31" t="str">
        <f>VLOOKUP($A3511,Location!$A:$J,10,FALSE)</f>
        <v>NRG Stadium</v>
      </c>
      <c r="R3511" s="31">
        <v>0</v>
      </c>
      <c r="S3511" s="25">
        <f>VLOOKUP($A3511,Database!$A:$Y,10,FALSE)</f>
        <v>0</v>
      </c>
      <c r="T3511" s="25">
        <f>VLOOKUP($A3511,Database!$A:$Y,11,FALSE)</f>
        <v>0</v>
      </c>
      <c r="U3511" s="25">
        <f>VLOOKUP($A3511,Database!$A:$Y,12,FALSE)</f>
        <v>0</v>
      </c>
      <c r="V3511" s="25" t="str">
        <f>VLOOKUP(A3511,Database!A:M,13,FALSE)</f>
        <v>À venir</v>
      </c>
      <c r="W3511" s="25" t="str">
        <f>VLOOKUP($A3511,Database!$A:$Y,20,FALSE)</f>
        <v/>
      </c>
      <c r="X3511" s="25" t="str">
        <f>VLOOKUP($A3511,Database!$A:$Y,21,FALSE)</f>
        <v/>
      </c>
      <c r="Y3511" s="25" t="str">
        <f ca="1">IF(C3511&lt;NOW(),IF(AND(P3511&gt;Q3511,W3511&gt;X3511),S3511,IF(AND(P3511=Q3511,W3511=X3511),T3511,IF(AND(P3511&lt;Q3511,W3511&lt;X3511),U3511,0))),"")</f>
        <v/>
      </c>
      <c r="Z3511" s="25">
        <f>IF(AND(P3511=W3511,Q3511=X3511),1,0)</f>
        <v>1</v>
      </c>
      <c r="AA3511" s="25" t="str">
        <f>IF(Z3511=0,"",IF(ISBLANK(VLOOKUP(A3511,Database!A:AA,22,FALSE)),"",VLOOKUP(A3511,Database!A:AA,22,FALSE)))</f>
        <v>Exact</v>
      </c>
      <c r="AB3511" s="25">
        <f ca="1">IFERROR(IF(AND(Y3511&lt;&gt;"",OR(V3511="Terminé",V3511="En cours")),VLOOKUP(AA3511,Setup_ScoreExactBonus!A:D,4,FALSE),0),0)</f>
        <v>0</v>
      </c>
      <c r="AC3511" s="31" t="str">
        <f t="shared" ca="1" si="16"/>
        <v/>
      </c>
      <c r="AD3511" s="31">
        <f ca="1">SUMIFS(AC$2:AC3511,D$2:D3511,D3511)*IF(R3511=0,1,2)</f>
        <v>0</v>
      </c>
    </row>
    <row r="3512" spans="1:30" x14ac:dyDescent="0.35">
      <c r="A3512" s="31">
        <f>IF(ISBLANK(B3512),"",COUNTIF(B$2:B3512,B3512))-1</f>
        <v>90</v>
      </c>
      <c r="B3512" s="31">
        <v>1</v>
      </c>
      <c r="C3512" s="10">
        <f>VLOOKUP($A3512,Database!$A:$Y,7,FALSE)</f>
        <v>46207.958333333336</v>
      </c>
      <c r="D3512" s="31" t="str">
        <f>VLOOKUP(Pronostics!$B3512,Setup_MPP!$A:$G,3,FALSE)</f>
        <v>_Nicolas_LM_</v>
      </c>
      <c r="E3512" s="31" t="str">
        <f>VLOOKUP(Pronostics!$B3512,Setup_MPP!$A:$G,2,FALSE)</f>
        <v>Nicolas LE MOUEL</v>
      </c>
      <c r="F3512" s="31" t="str">
        <f>VLOOKUP($B3512,Setup_MPP!$A:$E,4,FALSE)</f>
        <v>#F7C79D</v>
      </c>
      <c r="G3512" s="31" t="str">
        <f>VLOOKUP($B3512,Setup_MPP!$A:$E,5,FALSE)</f>
        <v>#FFBE85</v>
      </c>
      <c r="H3512" s="31" t="str">
        <f>IFERROR(IF(AND(A3512&gt;=1,A3512&lt;=104),VLOOKUP($A3512,Location!$A:$J,6,FALSE),IF(A3512=0,"Avant l'ouverture",IF(OR(A3512=105,A3512=106),"Bonus"))),"")</f>
        <v>1/8 Finale</v>
      </c>
      <c r="I3512" s="31" t="str">
        <f>IF(LEFT(H3512,4)="Tour",VLOOKUP(A3512,Database!$A:$C,3,FALSE),"")</f>
        <v/>
      </c>
      <c r="J3512" s="31" t="str">
        <f>VLOOKUP($A3512,Location!$A:$J,7,FALSE)</f>
        <v>TBD</v>
      </c>
      <c r="K3512" s="31" t="str">
        <f>IFERROR(VLOOKUP(J3512,Setup_Team!$B:$C,2,FALSE), "TDB")</f>
        <v>TDB</v>
      </c>
      <c r="L3512" s="31" t="str">
        <f>VLOOKUP($A3512,Location!$A:$J,8,FALSE)</f>
        <v>TBD</v>
      </c>
      <c r="M3512" s="31" t="str">
        <f>IFERROR(VLOOKUP(L3512,Setup_Team!$B:$C,2,FALSE), "TDB")</f>
        <v>TDB</v>
      </c>
      <c r="N3512" s="31" t="str">
        <f>VLOOKUP($A3512,Location!$A:$J,9,FALSE)</f>
        <v>Philadelphia, Pennsylvania</v>
      </c>
      <c r="O3512" s="31" t="str">
        <f>VLOOKUP($A3512,Location!$A:$J,10,FALSE)</f>
        <v>Lincoln Financial Field</v>
      </c>
      <c r="R3512" s="31">
        <v>0</v>
      </c>
      <c r="S3512" s="25">
        <f>VLOOKUP($A3512,Database!$A:$Y,10,FALSE)</f>
        <v>0</v>
      </c>
      <c r="T3512" s="25">
        <f>VLOOKUP($A3512,Database!$A:$Y,11,FALSE)</f>
        <v>0</v>
      </c>
      <c r="U3512" s="25">
        <f>VLOOKUP($A3512,Database!$A:$Y,12,FALSE)</f>
        <v>0</v>
      </c>
      <c r="V3512" s="25" t="str">
        <f>VLOOKUP(A3512,Database!A:M,13,FALSE)</f>
        <v>À venir</v>
      </c>
      <c r="W3512" s="25" t="str">
        <f>VLOOKUP($A3512,Database!$A:$Y,20,FALSE)</f>
        <v/>
      </c>
      <c r="X3512" s="25" t="str">
        <f>VLOOKUP($A3512,Database!$A:$Y,21,FALSE)</f>
        <v/>
      </c>
      <c r="Y3512" s="25" t="str">
        <f ca="1">IF(C3512&lt;NOW(),IF(AND(P3512&gt;Q3512,W3512&gt;X3512),S3512,IF(AND(P3512=Q3512,W3512=X3512),T3512,IF(AND(P3512&lt;Q3512,W3512&lt;X3512),U3512,0))),"")</f>
        <v/>
      </c>
      <c r="Z3512" s="25">
        <f>IF(AND(P3512=W3512,Q3512=X3512),1,0)</f>
        <v>1</v>
      </c>
      <c r="AA3512" s="25" t="str">
        <f>IF(Z3512=0,"",IF(ISBLANK(VLOOKUP(A3512,Database!A:AA,22,FALSE)),"",VLOOKUP(A3512,Database!A:AA,22,FALSE)))</f>
        <v>Exact</v>
      </c>
      <c r="AB3512" s="25">
        <f ca="1">IFERROR(IF(AND(Y3512&lt;&gt;"",OR(V3512="Terminé",V3512="En cours")),VLOOKUP(AA3512,Setup_ScoreExactBonus!A:D,4,FALSE),0),0)</f>
        <v>0</v>
      </c>
      <c r="AC3512" s="31" t="str">
        <f t="shared" ca="1" si="16"/>
        <v/>
      </c>
      <c r="AD3512" s="31">
        <f ca="1">SUMIFS(AC$2:AC3512,D$2:D3512,D3512)*IF(R3512=0,1,2)</f>
        <v>0</v>
      </c>
    </row>
    <row r="3513" spans="1:30" x14ac:dyDescent="0.35">
      <c r="A3513" s="31">
        <f>IF(ISBLANK(B3513),"",COUNTIF(B$2:B3513,B3513))-1</f>
        <v>90</v>
      </c>
      <c r="B3513" s="31">
        <v>2</v>
      </c>
      <c r="C3513" s="10">
        <f>VLOOKUP($A3513,Database!$A:$Y,7,FALSE)</f>
        <v>46207.958333333336</v>
      </c>
      <c r="D3513" s="31" t="str">
        <f>VLOOKUP(Pronostics!$B3513,Setup_MPP!$A:$G,3,FALSE)</f>
        <v>leaelaz</v>
      </c>
      <c r="E3513" s="31" t="str">
        <f>VLOOKUP(Pronostics!$B3513,Setup_MPP!$A:$G,2,FALSE)</f>
        <v>Léa EL ASERY</v>
      </c>
      <c r="F3513" s="31" t="str">
        <f>VLOOKUP($B3513,Setup_MPP!$A:$E,4,FALSE)</f>
        <v>#FFBEBE</v>
      </c>
      <c r="G3513" s="31" t="str">
        <f>VLOOKUP($B3513,Setup_MPP!$A:$E,5,FALSE)</f>
        <v>#DF6868</v>
      </c>
      <c r="H3513" s="31" t="str">
        <f>IFERROR(IF(AND(A3513&gt;=1,A3513&lt;=104),VLOOKUP($A3513,Location!$A:$J,6,FALSE),IF(A3513=0,"Avant l'ouverture",IF(OR(A3513=105,A3513=106),"Bonus"))),"")</f>
        <v>1/8 Finale</v>
      </c>
      <c r="I3513" s="31" t="str">
        <f>IF(LEFT(H3513,4)="Tour",VLOOKUP(A3513,Database!$A:$C,3,FALSE),"")</f>
        <v/>
      </c>
      <c r="J3513" s="31" t="str">
        <f>VLOOKUP($A3513,Location!$A:$J,7,FALSE)</f>
        <v>TBD</v>
      </c>
      <c r="K3513" s="31" t="str">
        <f>IFERROR(VLOOKUP(J3513,Setup_Team!$B:$C,2,FALSE), "TDB")</f>
        <v>TDB</v>
      </c>
      <c r="L3513" s="31" t="str">
        <f>VLOOKUP($A3513,Location!$A:$J,8,FALSE)</f>
        <v>TBD</v>
      </c>
      <c r="M3513" s="31" t="str">
        <f>IFERROR(VLOOKUP(L3513,Setup_Team!$B:$C,2,FALSE), "TDB")</f>
        <v>TDB</v>
      </c>
      <c r="N3513" s="31" t="str">
        <f>VLOOKUP($A3513,Location!$A:$J,9,FALSE)</f>
        <v>Philadelphia, Pennsylvania</v>
      </c>
      <c r="O3513" s="31" t="str">
        <f>VLOOKUP($A3513,Location!$A:$J,10,FALSE)</f>
        <v>Lincoln Financial Field</v>
      </c>
      <c r="R3513" s="31">
        <v>0</v>
      </c>
      <c r="S3513" s="25">
        <f>VLOOKUP($A3513,Database!$A:$Y,10,FALSE)</f>
        <v>0</v>
      </c>
      <c r="T3513" s="25">
        <f>VLOOKUP($A3513,Database!$A:$Y,11,FALSE)</f>
        <v>0</v>
      </c>
      <c r="U3513" s="25">
        <f>VLOOKUP($A3513,Database!$A:$Y,12,FALSE)</f>
        <v>0</v>
      </c>
      <c r="V3513" s="25" t="str">
        <f>VLOOKUP(A3513,Database!A:M,13,FALSE)</f>
        <v>À venir</v>
      </c>
      <c r="W3513" s="25" t="str">
        <f>VLOOKUP($A3513,Database!$A:$Y,20,FALSE)</f>
        <v/>
      </c>
      <c r="X3513" s="25" t="str">
        <f>VLOOKUP($A3513,Database!$A:$Y,21,FALSE)</f>
        <v/>
      </c>
      <c r="Y3513" s="25" t="str">
        <f ca="1">IF(C3513&lt;NOW(),IF(AND(P3513&gt;Q3513,W3513&gt;X3513),S3513,IF(AND(P3513=Q3513,W3513=X3513),T3513,IF(AND(P3513&lt;Q3513,W3513&lt;X3513),U3513,0))),"")</f>
        <v/>
      </c>
      <c r="Z3513" s="25">
        <f>IF(AND(P3513=W3513,Q3513=X3513),1,0)</f>
        <v>1</v>
      </c>
      <c r="AA3513" s="25" t="str">
        <f>IF(Z3513=0,"",IF(ISBLANK(VLOOKUP(A3513,Database!A:AA,22,FALSE)),"",VLOOKUP(A3513,Database!A:AA,22,FALSE)))</f>
        <v>Exact</v>
      </c>
      <c r="AB3513" s="25">
        <f ca="1">IFERROR(IF(AND(Y3513&lt;&gt;"",OR(V3513="Terminé",V3513="En cours")),VLOOKUP(AA3513,Setup_ScoreExactBonus!A:D,4,FALSE),0),0)</f>
        <v>0</v>
      </c>
      <c r="AC3513" s="31" t="str">
        <f t="shared" ca="1" si="16"/>
        <v/>
      </c>
      <c r="AD3513" s="31">
        <f ca="1">SUMIFS(AC$2:AC3513,D$2:D3513,D3513)*IF(R3513=0,1,2)</f>
        <v>0</v>
      </c>
    </row>
    <row r="3514" spans="1:30" x14ac:dyDescent="0.35">
      <c r="A3514" s="31">
        <f>IF(ISBLANK(B3514),"",COUNTIF(B$2:B3514,B3514))-1</f>
        <v>90</v>
      </c>
      <c r="B3514" s="31">
        <v>3</v>
      </c>
      <c r="C3514" s="10">
        <f>VLOOKUP($A3514,Database!$A:$Y,7,FALSE)</f>
        <v>46207.958333333336</v>
      </c>
      <c r="D3514" s="31" t="str">
        <f>VLOOKUP(Pronostics!$B3514,Setup_MPP!$A:$G,3,FALSE)</f>
        <v>PasMetalleux</v>
      </c>
      <c r="E3514" s="31" t="str">
        <f>VLOOKUP(Pronostics!$B3514,Setup_MPP!$A:$G,2,FALSE)</f>
        <v>Elwenn JOUBREL</v>
      </c>
      <c r="F3514" s="31" t="str">
        <f>VLOOKUP($B3514,Setup_MPP!$A:$E,4,FALSE)</f>
        <v>#F5C7FC</v>
      </c>
      <c r="G3514" s="31" t="str">
        <f>VLOOKUP($B3514,Setup_MPP!$A:$E,5,FALSE)</f>
        <v>#C489CF</v>
      </c>
      <c r="H3514" s="31" t="str">
        <f>IFERROR(IF(AND(A3514&gt;=1,A3514&lt;=104),VLOOKUP($A3514,Location!$A:$J,6,FALSE),IF(A3514=0,"Avant l'ouverture",IF(OR(A3514=105,A3514=106),"Bonus"))),"")</f>
        <v>1/8 Finale</v>
      </c>
      <c r="I3514" s="31" t="str">
        <f>IF(LEFT(H3514,4)="Tour",VLOOKUP(A3514,Database!$A:$C,3,FALSE),"")</f>
        <v/>
      </c>
      <c r="J3514" s="31" t="str">
        <f>VLOOKUP($A3514,Location!$A:$J,7,FALSE)</f>
        <v>TBD</v>
      </c>
      <c r="K3514" s="31" t="str">
        <f>IFERROR(VLOOKUP(J3514,Setup_Team!$B:$C,2,FALSE), "TDB")</f>
        <v>TDB</v>
      </c>
      <c r="L3514" s="31" t="str">
        <f>VLOOKUP($A3514,Location!$A:$J,8,FALSE)</f>
        <v>TBD</v>
      </c>
      <c r="M3514" s="31" t="str">
        <f>IFERROR(VLOOKUP(L3514,Setup_Team!$B:$C,2,FALSE), "TDB")</f>
        <v>TDB</v>
      </c>
      <c r="N3514" s="31" t="str">
        <f>VLOOKUP($A3514,Location!$A:$J,9,FALSE)</f>
        <v>Philadelphia, Pennsylvania</v>
      </c>
      <c r="O3514" s="31" t="str">
        <f>VLOOKUP($A3514,Location!$A:$J,10,FALSE)</f>
        <v>Lincoln Financial Field</v>
      </c>
      <c r="R3514" s="31">
        <v>0</v>
      </c>
      <c r="S3514" s="25">
        <f>VLOOKUP($A3514,Database!$A:$Y,10,FALSE)</f>
        <v>0</v>
      </c>
      <c r="T3514" s="25">
        <f>VLOOKUP($A3514,Database!$A:$Y,11,FALSE)</f>
        <v>0</v>
      </c>
      <c r="U3514" s="25">
        <f>VLOOKUP($A3514,Database!$A:$Y,12,FALSE)</f>
        <v>0</v>
      </c>
      <c r="V3514" s="25" t="str">
        <f>VLOOKUP(A3514,Database!A:M,13,FALSE)</f>
        <v>À venir</v>
      </c>
      <c r="W3514" s="25" t="str">
        <f>VLOOKUP($A3514,Database!$A:$Y,20,FALSE)</f>
        <v/>
      </c>
      <c r="X3514" s="25" t="str">
        <f>VLOOKUP($A3514,Database!$A:$Y,21,FALSE)</f>
        <v/>
      </c>
      <c r="Y3514" s="25" t="str">
        <f ca="1">IF(C3514&lt;NOW(),IF(AND(P3514&gt;Q3514,W3514&gt;X3514),S3514,IF(AND(P3514=Q3514,W3514=X3514),T3514,IF(AND(P3514&lt;Q3514,W3514&lt;X3514),U3514,0))),"")</f>
        <v/>
      </c>
      <c r="Z3514" s="25">
        <f>IF(AND(P3514=W3514,Q3514=X3514),1,0)</f>
        <v>1</v>
      </c>
      <c r="AA3514" s="25" t="str">
        <f>IF(Z3514=0,"",IF(ISBLANK(VLOOKUP(A3514,Database!A:AA,22,FALSE)),"",VLOOKUP(A3514,Database!A:AA,22,FALSE)))</f>
        <v>Exact</v>
      </c>
      <c r="AB3514" s="25">
        <f ca="1">IFERROR(IF(AND(Y3514&lt;&gt;"",OR(V3514="Terminé",V3514="En cours")),VLOOKUP(AA3514,Setup_ScoreExactBonus!A:D,4,FALSE),0),0)</f>
        <v>0</v>
      </c>
      <c r="AC3514" s="31" t="str">
        <f t="shared" ca="1" si="16"/>
        <v/>
      </c>
      <c r="AD3514" s="31">
        <f ca="1">SUMIFS(AC$2:AC3514,D$2:D3514,D3514)*IF(R3514=0,1,2)</f>
        <v>0</v>
      </c>
    </row>
    <row r="3515" spans="1:30" x14ac:dyDescent="0.35">
      <c r="A3515" s="31">
        <f>IF(ISBLANK(B3515),"",COUNTIF(B$2:B3515,B3515))-1</f>
        <v>90</v>
      </c>
      <c r="B3515" s="31">
        <v>4</v>
      </c>
      <c r="C3515" s="10">
        <f>VLOOKUP($A3515,Database!$A:$Y,7,FALSE)</f>
        <v>46207.958333333336</v>
      </c>
      <c r="D3515" s="31" t="str">
        <f>VLOOKUP(Pronostics!$B3515,Setup_MPP!$A:$G,3,FALSE)</f>
        <v>Popo444</v>
      </c>
      <c r="E3515" s="31" t="str">
        <f>VLOOKUP(Pronostics!$B3515,Setup_MPP!$A:$G,2,FALSE)</f>
        <v>Pauline OLIVIER</v>
      </c>
      <c r="F3515" s="31" t="str">
        <f>VLOOKUP($B3515,Setup_MPP!$A:$E,4,FALSE)</f>
        <v>#A5EA7F</v>
      </c>
      <c r="G3515" s="31" t="str">
        <f>VLOOKUP($B3515,Setup_MPP!$A:$E,5,FALSE)</f>
        <v>#80C65A</v>
      </c>
      <c r="H3515" s="31" t="str">
        <f>IFERROR(IF(AND(A3515&gt;=1,A3515&lt;=104),VLOOKUP($A3515,Location!$A:$J,6,FALSE),IF(A3515=0,"Avant l'ouverture",IF(OR(A3515=105,A3515=106),"Bonus"))),"")</f>
        <v>1/8 Finale</v>
      </c>
      <c r="I3515" s="31" t="str">
        <f>IF(LEFT(H3515,4)="Tour",VLOOKUP(A3515,Database!$A:$C,3,FALSE),"")</f>
        <v/>
      </c>
      <c r="J3515" s="31" t="str">
        <f>VLOOKUP($A3515,Location!$A:$J,7,FALSE)</f>
        <v>TBD</v>
      </c>
      <c r="K3515" s="31" t="str">
        <f>IFERROR(VLOOKUP(J3515,Setup_Team!$B:$C,2,FALSE), "TDB")</f>
        <v>TDB</v>
      </c>
      <c r="L3515" s="31" t="str">
        <f>VLOOKUP($A3515,Location!$A:$J,8,FALSE)</f>
        <v>TBD</v>
      </c>
      <c r="M3515" s="31" t="str">
        <f>IFERROR(VLOOKUP(L3515,Setup_Team!$B:$C,2,FALSE), "TDB")</f>
        <v>TDB</v>
      </c>
      <c r="N3515" s="31" t="str">
        <f>VLOOKUP($A3515,Location!$A:$J,9,FALSE)</f>
        <v>Philadelphia, Pennsylvania</v>
      </c>
      <c r="O3515" s="31" t="str">
        <f>VLOOKUP($A3515,Location!$A:$J,10,FALSE)</f>
        <v>Lincoln Financial Field</v>
      </c>
      <c r="R3515" s="31">
        <v>0</v>
      </c>
      <c r="S3515" s="25">
        <f>VLOOKUP($A3515,Database!$A:$Y,10,FALSE)</f>
        <v>0</v>
      </c>
      <c r="T3515" s="25">
        <f>VLOOKUP($A3515,Database!$A:$Y,11,FALSE)</f>
        <v>0</v>
      </c>
      <c r="U3515" s="25">
        <f>VLOOKUP($A3515,Database!$A:$Y,12,FALSE)</f>
        <v>0</v>
      </c>
      <c r="V3515" s="25" t="str">
        <f>VLOOKUP(A3515,Database!A:M,13,FALSE)</f>
        <v>À venir</v>
      </c>
      <c r="W3515" s="25" t="str">
        <f>VLOOKUP($A3515,Database!$A:$Y,20,FALSE)</f>
        <v/>
      </c>
      <c r="X3515" s="25" t="str">
        <f>VLOOKUP($A3515,Database!$A:$Y,21,FALSE)</f>
        <v/>
      </c>
      <c r="Y3515" s="25" t="str">
        <f ca="1">IF(C3515&lt;NOW(),IF(AND(P3515&gt;Q3515,W3515&gt;X3515),S3515,IF(AND(P3515=Q3515,W3515=X3515),T3515,IF(AND(P3515&lt;Q3515,W3515&lt;X3515),U3515,0))),"")</f>
        <v/>
      </c>
      <c r="Z3515" s="25">
        <f>IF(AND(P3515=W3515,Q3515=X3515),1,0)</f>
        <v>1</v>
      </c>
      <c r="AA3515" s="25" t="str">
        <f>IF(Z3515=0,"",IF(ISBLANK(VLOOKUP(A3515,Database!A:AA,22,FALSE)),"",VLOOKUP(A3515,Database!A:AA,22,FALSE)))</f>
        <v>Exact</v>
      </c>
      <c r="AB3515" s="25">
        <f ca="1">IFERROR(IF(AND(Y3515&lt;&gt;"",OR(V3515="Terminé",V3515="En cours")),VLOOKUP(AA3515,Setup_ScoreExactBonus!A:D,4,FALSE),0),0)</f>
        <v>0</v>
      </c>
      <c r="AC3515" s="31" t="str">
        <f t="shared" ca="1" si="16"/>
        <v/>
      </c>
      <c r="AD3515" s="31">
        <f ca="1">SUMIFS(AC$2:AC3515,D$2:D3515,D3515)*IF(R3515=0,1,2)</f>
        <v>0</v>
      </c>
    </row>
    <row r="3516" spans="1:30" x14ac:dyDescent="0.35">
      <c r="A3516" s="31">
        <f>IF(ISBLANK(B3516),"",COUNTIF(B$2:B3516,B3516))-1</f>
        <v>90</v>
      </c>
      <c r="B3516" s="31">
        <v>5</v>
      </c>
      <c r="C3516" s="10">
        <f>VLOOKUP($A3516,Database!$A:$Y,7,FALSE)</f>
        <v>46207.958333333336</v>
      </c>
      <c r="D3516" s="31" t="str">
        <f>VLOOKUP(Pronostics!$B3516,Setup_MPP!$A:$G,3,FALSE)</f>
        <v>_Jujul</v>
      </c>
      <c r="E3516" s="31" t="str">
        <f>VLOOKUP(Pronostics!$B3516,Setup_MPP!$A:$G,2,FALSE)</f>
        <v>Julie BOISSIERE</v>
      </c>
      <c r="F3516" s="31" t="str">
        <f>VLOOKUP($B3516,Setup_MPP!$A:$E,4,FALSE)</f>
        <v>#D890FF</v>
      </c>
      <c r="G3516" s="31" t="str">
        <f>VLOOKUP($B3516,Setup_MPP!$A:$E,5,FALSE)</f>
        <v>#B750EF</v>
      </c>
      <c r="H3516" s="31" t="str">
        <f>IFERROR(IF(AND(A3516&gt;=1,A3516&lt;=104),VLOOKUP($A3516,Location!$A:$J,6,FALSE),IF(A3516=0,"Avant l'ouverture",IF(OR(A3516=105,A3516=106),"Bonus"))),"")</f>
        <v>1/8 Finale</v>
      </c>
      <c r="I3516" s="31" t="str">
        <f>IF(LEFT(H3516,4)="Tour",VLOOKUP(A3516,Database!$A:$C,3,FALSE),"")</f>
        <v/>
      </c>
      <c r="J3516" s="31" t="str">
        <f>VLOOKUP($A3516,Location!$A:$J,7,FALSE)</f>
        <v>TBD</v>
      </c>
      <c r="K3516" s="31" t="str">
        <f>IFERROR(VLOOKUP(J3516,Setup_Team!$B:$C,2,FALSE), "TDB")</f>
        <v>TDB</v>
      </c>
      <c r="L3516" s="31" t="str">
        <f>VLOOKUP($A3516,Location!$A:$J,8,FALSE)</f>
        <v>TBD</v>
      </c>
      <c r="M3516" s="31" t="str">
        <f>IFERROR(VLOOKUP(L3516,Setup_Team!$B:$C,2,FALSE), "TDB")</f>
        <v>TDB</v>
      </c>
      <c r="N3516" s="31" t="str">
        <f>VLOOKUP($A3516,Location!$A:$J,9,FALSE)</f>
        <v>Philadelphia, Pennsylvania</v>
      </c>
      <c r="O3516" s="31" t="str">
        <f>VLOOKUP($A3516,Location!$A:$J,10,FALSE)</f>
        <v>Lincoln Financial Field</v>
      </c>
      <c r="R3516" s="31">
        <v>0</v>
      </c>
      <c r="S3516" s="25">
        <f>VLOOKUP($A3516,Database!$A:$Y,10,FALSE)</f>
        <v>0</v>
      </c>
      <c r="T3516" s="25">
        <f>VLOOKUP($A3516,Database!$A:$Y,11,FALSE)</f>
        <v>0</v>
      </c>
      <c r="U3516" s="25">
        <f>VLOOKUP($A3516,Database!$A:$Y,12,FALSE)</f>
        <v>0</v>
      </c>
      <c r="V3516" s="25" t="str">
        <f>VLOOKUP(A3516,Database!A:M,13,FALSE)</f>
        <v>À venir</v>
      </c>
      <c r="W3516" s="25" t="str">
        <f>VLOOKUP($A3516,Database!$A:$Y,20,FALSE)</f>
        <v/>
      </c>
      <c r="X3516" s="25" t="str">
        <f>VLOOKUP($A3516,Database!$A:$Y,21,FALSE)</f>
        <v/>
      </c>
      <c r="Y3516" s="25" t="str">
        <f ca="1">IF(C3516&lt;NOW(),IF(AND(P3516&gt;Q3516,W3516&gt;X3516),S3516,IF(AND(P3516=Q3516,W3516=X3516),T3516,IF(AND(P3516&lt;Q3516,W3516&lt;X3516),U3516,0))),"")</f>
        <v/>
      </c>
      <c r="Z3516" s="25">
        <f>IF(AND(P3516=W3516,Q3516=X3516),1,0)</f>
        <v>1</v>
      </c>
      <c r="AA3516" s="25" t="str">
        <f>IF(Z3516=0,"",IF(ISBLANK(VLOOKUP(A3516,Database!A:AA,22,FALSE)),"",VLOOKUP(A3516,Database!A:AA,22,FALSE)))</f>
        <v>Exact</v>
      </c>
      <c r="AB3516" s="25">
        <f ca="1">IFERROR(IF(AND(Y3516&lt;&gt;"",OR(V3516="Terminé",V3516="En cours")),VLOOKUP(AA3516,Setup_ScoreExactBonus!A:D,4,FALSE),0),0)</f>
        <v>0</v>
      </c>
      <c r="AC3516" s="31" t="str">
        <f t="shared" ca="1" si="16"/>
        <v/>
      </c>
      <c r="AD3516" s="31">
        <f ca="1">SUMIFS(AC$2:AC3516,D$2:D3516,D3516)*IF(R3516=0,1,2)</f>
        <v>0</v>
      </c>
    </row>
    <row r="3517" spans="1:30" x14ac:dyDescent="0.35">
      <c r="A3517" s="31">
        <f>IF(ISBLANK(B3517),"",COUNTIF(B$2:B3517,B3517))-1</f>
        <v>90</v>
      </c>
      <c r="B3517" s="31">
        <v>6</v>
      </c>
      <c r="C3517" s="10">
        <f>VLOOKUP($A3517,Database!$A:$Y,7,FALSE)</f>
        <v>46207.958333333336</v>
      </c>
      <c r="D3517" s="31" t="str">
        <f>VLOOKUP(Pronostics!$B3517,Setup_MPP!$A:$G,3,FALSE)</f>
        <v>Julay</v>
      </c>
      <c r="E3517" s="31" t="str">
        <f>VLOOKUP(Pronostics!$B3517,Setup_MPP!$A:$G,2,FALSE)</f>
        <v>Julie BOUCHARD</v>
      </c>
      <c r="F3517" s="31" t="str">
        <f>VLOOKUP($B3517,Setup_MPP!$A:$E,4,FALSE)</f>
        <v>#A6F7B1</v>
      </c>
      <c r="G3517" s="31" t="str">
        <f>VLOOKUP($B3517,Setup_MPP!$A:$E,5,FALSE)</f>
        <v>#6EC179</v>
      </c>
      <c r="H3517" s="31" t="str">
        <f>IFERROR(IF(AND(A3517&gt;=1,A3517&lt;=104),VLOOKUP($A3517,Location!$A:$J,6,FALSE),IF(A3517=0,"Avant l'ouverture",IF(OR(A3517=105,A3517=106),"Bonus"))),"")</f>
        <v>1/8 Finale</v>
      </c>
      <c r="I3517" s="31" t="str">
        <f>IF(LEFT(H3517,4)="Tour",VLOOKUP(A3517,Database!$A:$C,3,FALSE),"")</f>
        <v/>
      </c>
      <c r="J3517" s="31" t="str">
        <f>VLOOKUP($A3517,Location!$A:$J,7,FALSE)</f>
        <v>TBD</v>
      </c>
      <c r="K3517" s="31" t="str">
        <f>IFERROR(VLOOKUP(J3517,Setup_Team!$B:$C,2,FALSE), "TDB")</f>
        <v>TDB</v>
      </c>
      <c r="L3517" s="31" t="str">
        <f>VLOOKUP($A3517,Location!$A:$J,8,FALSE)</f>
        <v>TBD</v>
      </c>
      <c r="M3517" s="31" t="str">
        <f>IFERROR(VLOOKUP(L3517,Setup_Team!$B:$C,2,FALSE), "TDB")</f>
        <v>TDB</v>
      </c>
      <c r="N3517" s="31" t="str">
        <f>VLOOKUP($A3517,Location!$A:$J,9,FALSE)</f>
        <v>Philadelphia, Pennsylvania</v>
      </c>
      <c r="O3517" s="31" t="str">
        <f>VLOOKUP($A3517,Location!$A:$J,10,FALSE)</f>
        <v>Lincoln Financial Field</v>
      </c>
      <c r="R3517" s="31">
        <v>0</v>
      </c>
      <c r="S3517" s="25">
        <f>VLOOKUP($A3517,Database!$A:$Y,10,FALSE)</f>
        <v>0</v>
      </c>
      <c r="T3517" s="25">
        <f>VLOOKUP($A3517,Database!$A:$Y,11,FALSE)</f>
        <v>0</v>
      </c>
      <c r="U3517" s="25">
        <f>VLOOKUP($A3517,Database!$A:$Y,12,FALSE)</f>
        <v>0</v>
      </c>
      <c r="V3517" s="25" t="str">
        <f>VLOOKUP(A3517,Database!A:M,13,FALSE)</f>
        <v>À venir</v>
      </c>
      <c r="W3517" s="25" t="str">
        <f>VLOOKUP($A3517,Database!$A:$Y,20,FALSE)</f>
        <v/>
      </c>
      <c r="X3517" s="25" t="str">
        <f>VLOOKUP($A3517,Database!$A:$Y,21,FALSE)</f>
        <v/>
      </c>
      <c r="Y3517" s="25" t="str">
        <f ca="1">IF(C3517&lt;NOW(),IF(AND(P3517&gt;Q3517,W3517&gt;X3517),S3517,IF(AND(P3517=Q3517,W3517=X3517),T3517,IF(AND(P3517&lt;Q3517,W3517&lt;X3517),U3517,0))),"")</f>
        <v/>
      </c>
      <c r="Z3517" s="25">
        <f>IF(AND(P3517=W3517,Q3517=X3517),1,0)</f>
        <v>1</v>
      </c>
      <c r="AA3517" s="25" t="str">
        <f>IF(Z3517=0,"",IF(ISBLANK(VLOOKUP(A3517,Database!A:AA,22,FALSE)),"",VLOOKUP(A3517,Database!A:AA,22,FALSE)))</f>
        <v>Exact</v>
      </c>
      <c r="AB3517" s="25">
        <f ca="1">IFERROR(IF(AND(Y3517&lt;&gt;"",OR(V3517="Terminé",V3517="En cours")),VLOOKUP(AA3517,Setup_ScoreExactBonus!A:D,4,FALSE),0),0)</f>
        <v>0</v>
      </c>
      <c r="AC3517" s="31" t="str">
        <f t="shared" ca="1" si="16"/>
        <v/>
      </c>
      <c r="AD3517" s="31">
        <f ca="1">SUMIFS(AC$2:AC3517,D$2:D3517,D3517)*IF(R3517=0,1,2)</f>
        <v>0</v>
      </c>
    </row>
    <row r="3518" spans="1:30" x14ac:dyDescent="0.35">
      <c r="A3518" s="31">
        <f>IF(ISBLANK(B3518),"",COUNTIF(B$2:B3518,B3518))-1</f>
        <v>90</v>
      </c>
      <c r="B3518" s="31">
        <v>7</v>
      </c>
      <c r="C3518" s="10">
        <f>VLOOKUP($A3518,Database!$A:$Y,7,FALSE)</f>
        <v>46207.958333333336</v>
      </c>
      <c r="D3518" s="31" t="str">
        <f>VLOOKUP(Pronostics!$B3518,Setup_MPP!$A:$G,3,FALSE)</f>
        <v>__Vince__</v>
      </c>
      <c r="E3518" s="31" t="str">
        <f>VLOOKUP(Pronostics!$B3518,Setup_MPP!$A:$G,2,FALSE)</f>
        <v>Vincent FRAYSSE</v>
      </c>
      <c r="F3518" s="31" t="str">
        <f>VLOOKUP($B3518,Setup_MPP!$A:$E,4,FALSE)</f>
        <v>#B2EAE8</v>
      </c>
      <c r="G3518" s="31" t="str">
        <f>VLOOKUP($B3518,Setup_MPP!$A:$E,5,FALSE)</f>
        <v>#6CB4B1</v>
      </c>
      <c r="H3518" s="31" t="str">
        <f>IFERROR(IF(AND(A3518&gt;=1,A3518&lt;=104),VLOOKUP($A3518,Location!$A:$J,6,FALSE),IF(A3518=0,"Avant l'ouverture",IF(OR(A3518=105,A3518=106),"Bonus"))),"")</f>
        <v>1/8 Finale</v>
      </c>
      <c r="I3518" s="31" t="str">
        <f>IF(LEFT(H3518,4)="Tour",VLOOKUP(A3518,Database!$A:$C,3,FALSE),"")</f>
        <v/>
      </c>
      <c r="J3518" s="31" t="str">
        <f>VLOOKUP($A3518,Location!$A:$J,7,FALSE)</f>
        <v>TBD</v>
      </c>
      <c r="K3518" s="31" t="str">
        <f>IFERROR(VLOOKUP(J3518,Setup_Team!$B:$C,2,FALSE), "TDB")</f>
        <v>TDB</v>
      </c>
      <c r="L3518" s="31" t="str">
        <f>VLOOKUP($A3518,Location!$A:$J,8,FALSE)</f>
        <v>TBD</v>
      </c>
      <c r="M3518" s="31" t="str">
        <f>IFERROR(VLOOKUP(L3518,Setup_Team!$B:$C,2,FALSE), "TDB")</f>
        <v>TDB</v>
      </c>
      <c r="N3518" s="31" t="str">
        <f>VLOOKUP($A3518,Location!$A:$J,9,FALSE)</f>
        <v>Philadelphia, Pennsylvania</v>
      </c>
      <c r="O3518" s="31" t="str">
        <f>VLOOKUP($A3518,Location!$A:$J,10,FALSE)</f>
        <v>Lincoln Financial Field</v>
      </c>
      <c r="R3518" s="31">
        <v>0</v>
      </c>
      <c r="S3518" s="25">
        <f>VLOOKUP($A3518,Database!$A:$Y,10,FALSE)</f>
        <v>0</v>
      </c>
      <c r="T3518" s="25">
        <f>VLOOKUP($A3518,Database!$A:$Y,11,FALSE)</f>
        <v>0</v>
      </c>
      <c r="U3518" s="25">
        <f>VLOOKUP($A3518,Database!$A:$Y,12,FALSE)</f>
        <v>0</v>
      </c>
      <c r="V3518" s="25" t="str">
        <f>VLOOKUP(A3518,Database!A:M,13,FALSE)</f>
        <v>À venir</v>
      </c>
      <c r="W3518" s="25" t="str">
        <f>VLOOKUP($A3518,Database!$A:$Y,20,FALSE)</f>
        <v/>
      </c>
      <c r="X3518" s="25" t="str">
        <f>VLOOKUP($A3518,Database!$A:$Y,21,FALSE)</f>
        <v/>
      </c>
      <c r="Y3518" s="25" t="str">
        <f ca="1">IF(C3518&lt;NOW(),IF(AND(P3518&gt;Q3518,W3518&gt;X3518),S3518,IF(AND(P3518=Q3518,W3518=X3518),T3518,IF(AND(P3518&lt;Q3518,W3518&lt;X3518),U3518,0))),"")</f>
        <v/>
      </c>
      <c r="Z3518" s="25">
        <f>IF(AND(P3518=W3518,Q3518=X3518),1,0)</f>
        <v>1</v>
      </c>
      <c r="AA3518" s="25" t="str">
        <f>IF(Z3518=0,"",IF(ISBLANK(VLOOKUP(A3518,Database!A:AA,22,FALSE)),"",VLOOKUP(A3518,Database!A:AA,22,FALSE)))</f>
        <v>Exact</v>
      </c>
      <c r="AB3518" s="25">
        <f ca="1">IFERROR(IF(AND(Y3518&lt;&gt;"",OR(V3518="Terminé",V3518="En cours")),VLOOKUP(AA3518,Setup_ScoreExactBonus!A:D,4,FALSE),0),0)</f>
        <v>0</v>
      </c>
      <c r="AC3518" s="31" t="str">
        <f t="shared" ca="1" si="16"/>
        <v/>
      </c>
      <c r="AD3518" s="31">
        <f ca="1">SUMIFS(AC$2:AC3518,D$2:D3518,D3518)*IF(R3518=0,1,2)</f>
        <v>0</v>
      </c>
    </row>
    <row r="3519" spans="1:30" x14ac:dyDescent="0.35">
      <c r="A3519" s="31">
        <f>IF(ISBLANK(B3519),"",COUNTIF(B$2:B3519,B3519))-1</f>
        <v>90</v>
      </c>
      <c r="B3519" s="31">
        <v>8</v>
      </c>
      <c r="C3519" s="10">
        <f>VLOOKUP($A3519,Database!$A:$Y,7,FALSE)</f>
        <v>46207.958333333336</v>
      </c>
      <c r="D3519" s="31" t="str">
        <f>VLOOKUP(Pronostics!$B3519,Setup_MPP!$A:$G,3,FALSE)</f>
        <v>Louuiiis</v>
      </c>
      <c r="E3519" s="31" t="str">
        <f>VLOOKUP(Pronostics!$B3519,Setup_MPP!$A:$G,2,FALSE)</f>
        <v>Louis HARLE</v>
      </c>
      <c r="F3519" s="31" t="str">
        <f>VLOOKUP($B3519,Setup_MPP!$A:$E,4,FALSE)</f>
        <v>#EEF7B1</v>
      </c>
      <c r="G3519" s="31" t="str">
        <f>VLOOKUP($B3519,Setup_MPP!$A:$E,5,FALSE)</f>
        <v>#C1CB7D</v>
      </c>
      <c r="H3519" s="31" t="str">
        <f>IFERROR(IF(AND(A3519&gt;=1,A3519&lt;=104),VLOOKUP($A3519,Location!$A:$J,6,FALSE),IF(A3519=0,"Avant l'ouverture",IF(OR(A3519=105,A3519=106),"Bonus"))),"")</f>
        <v>1/8 Finale</v>
      </c>
      <c r="I3519" s="31" t="str">
        <f>IF(LEFT(H3519,4)="Tour",VLOOKUP(A3519,Database!$A:$C,3,FALSE),"")</f>
        <v/>
      </c>
      <c r="J3519" s="31" t="str">
        <f>VLOOKUP($A3519,Location!$A:$J,7,FALSE)</f>
        <v>TBD</v>
      </c>
      <c r="K3519" s="31" t="str">
        <f>IFERROR(VLOOKUP(J3519,Setup_Team!$B:$C,2,FALSE), "TDB")</f>
        <v>TDB</v>
      </c>
      <c r="L3519" s="31" t="str">
        <f>VLOOKUP($A3519,Location!$A:$J,8,FALSE)</f>
        <v>TBD</v>
      </c>
      <c r="M3519" s="31" t="str">
        <f>IFERROR(VLOOKUP(L3519,Setup_Team!$B:$C,2,FALSE), "TDB")</f>
        <v>TDB</v>
      </c>
      <c r="N3519" s="31" t="str">
        <f>VLOOKUP($A3519,Location!$A:$J,9,FALSE)</f>
        <v>Philadelphia, Pennsylvania</v>
      </c>
      <c r="O3519" s="31" t="str">
        <f>VLOOKUP($A3519,Location!$A:$J,10,FALSE)</f>
        <v>Lincoln Financial Field</v>
      </c>
      <c r="R3519" s="31">
        <v>0</v>
      </c>
      <c r="S3519" s="25">
        <f>VLOOKUP($A3519,Database!$A:$Y,10,FALSE)</f>
        <v>0</v>
      </c>
      <c r="T3519" s="25">
        <f>VLOOKUP($A3519,Database!$A:$Y,11,FALSE)</f>
        <v>0</v>
      </c>
      <c r="U3519" s="25">
        <f>VLOOKUP($A3519,Database!$A:$Y,12,FALSE)</f>
        <v>0</v>
      </c>
      <c r="V3519" s="25" t="str">
        <f>VLOOKUP(A3519,Database!A:M,13,FALSE)</f>
        <v>À venir</v>
      </c>
      <c r="W3519" s="25" t="str">
        <f>VLOOKUP($A3519,Database!$A:$Y,20,FALSE)</f>
        <v/>
      </c>
      <c r="X3519" s="25" t="str">
        <f>VLOOKUP($A3519,Database!$A:$Y,21,FALSE)</f>
        <v/>
      </c>
      <c r="Y3519" s="25" t="str">
        <f ca="1">IF(C3519&lt;NOW(),IF(AND(P3519&gt;Q3519,W3519&gt;X3519),S3519,IF(AND(P3519=Q3519,W3519=X3519),T3519,IF(AND(P3519&lt;Q3519,W3519&lt;X3519),U3519,0))),"")</f>
        <v/>
      </c>
      <c r="Z3519" s="25">
        <f>IF(AND(P3519=W3519,Q3519=X3519),1,0)</f>
        <v>1</v>
      </c>
      <c r="AA3519" s="25" t="str">
        <f>IF(Z3519=0,"",IF(ISBLANK(VLOOKUP(A3519,Database!A:AA,22,FALSE)),"",VLOOKUP(A3519,Database!A:AA,22,FALSE)))</f>
        <v>Exact</v>
      </c>
      <c r="AB3519" s="25">
        <f ca="1">IFERROR(IF(AND(Y3519&lt;&gt;"",OR(V3519="Terminé",V3519="En cours")),VLOOKUP(AA3519,Setup_ScoreExactBonus!A:D,4,FALSE),0),0)</f>
        <v>0</v>
      </c>
      <c r="AC3519" s="31" t="str">
        <f t="shared" ca="1" si="16"/>
        <v/>
      </c>
      <c r="AD3519" s="31">
        <f ca="1">SUMIFS(AC$2:AC3519,D$2:D3519,D3519)*IF(R3519=0,1,2)</f>
        <v>0</v>
      </c>
    </row>
    <row r="3520" spans="1:30" x14ac:dyDescent="0.35">
      <c r="A3520" s="31">
        <f>IF(ISBLANK(B3520),"",COUNTIF(B$2:B3520,B3520))-1</f>
        <v>90</v>
      </c>
      <c r="B3520" s="31">
        <v>9</v>
      </c>
      <c r="C3520" s="10">
        <f>VLOOKUP($A3520,Database!$A:$Y,7,FALSE)</f>
        <v>46207.958333333336</v>
      </c>
      <c r="D3520" s="31" t="str">
        <f>VLOOKUP(Pronostics!$B3520,Setup_MPP!$A:$G,3,FALSE)</f>
        <v>Aurelien_dqp</v>
      </c>
      <c r="E3520" s="31" t="str">
        <f>VLOOKUP(Pronostics!$B3520,Setup_MPP!$A:$G,2,FALSE)</f>
        <v>Aurélien DE POULPIQUET</v>
      </c>
      <c r="F3520" s="31" t="str">
        <f>VLOOKUP($B3520,Setup_MPP!$A:$E,4,FALSE)</f>
        <v>#F4EA9D</v>
      </c>
      <c r="G3520" s="31" t="str">
        <f>VLOOKUP($B3520,Setup_MPP!$A:$E,5,FALSE)</f>
        <v>#D2C458</v>
      </c>
      <c r="H3520" s="31" t="str">
        <f>IFERROR(IF(AND(A3520&gt;=1,A3520&lt;=104),VLOOKUP($A3520,Location!$A:$J,6,FALSE),IF(A3520=0,"Avant l'ouverture",IF(OR(A3520=105,A3520=106),"Bonus"))),"")</f>
        <v>1/8 Finale</v>
      </c>
      <c r="I3520" s="31" t="str">
        <f>IF(LEFT(H3520,4)="Tour",VLOOKUP(A3520,Database!$A:$C,3,FALSE),"")</f>
        <v/>
      </c>
      <c r="J3520" s="31" t="str">
        <f>VLOOKUP($A3520,Location!$A:$J,7,FALSE)</f>
        <v>TBD</v>
      </c>
      <c r="K3520" s="31" t="str">
        <f>IFERROR(VLOOKUP(J3520,Setup_Team!$B:$C,2,FALSE), "TDB")</f>
        <v>TDB</v>
      </c>
      <c r="L3520" s="31" t="str">
        <f>VLOOKUP($A3520,Location!$A:$J,8,FALSE)</f>
        <v>TBD</v>
      </c>
      <c r="M3520" s="31" t="str">
        <f>IFERROR(VLOOKUP(L3520,Setup_Team!$B:$C,2,FALSE), "TDB")</f>
        <v>TDB</v>
      </c>
      <c r="N3520" s="31" t="str">
        <f>VLOOKUP($A3520,Location!$A:$J,9,FALSE)</f>
        <v>Philadelphia, Pennsylvania</v>
      </c>
      <c r="O3520" s="31" t="str">
        <f>VLOOKUP($A3520,Location!$A:$J,10,FALSE)</f>
        <v>Lincoln Financial Field</v>
      </c>
      <c r="R3520" s="31">
        <v>0</v>
      </c>
      <c r="S3520" s="25">
        <f>VLOOKUP($A3520,Database!$A:$Y,10,FALSE)</f>
        <v>0</v>
      </c>
      <c r="T3520" s="25">
        <f>VLOOKUP($A3520,Database!$A:$Y,11,FALSE)</f>
        <v>0</v>
      </c>
      <c r="U3520" s="25">
        <f>VLOOKUP($A3520,Database!$A:$Y,12,FALSE)</f>
        <v>0</v>
      </c>
      <c r="V3520" s="25" t="str">
        <f>VLOOKUP(A3520,Database!A:M,13,FALSE)</f>
        <v>À venir</v>
      </c>
      <c r="W3520" s="25" t="str">
        <f>VLOOKUP($A3520,Database!$A:$Y,20,FALSE)</f>
        <v/>
      </c>
      <c r="X3520" s="25" t="str">
        <f>VLOOKUP($A3520,Database!$A:$Y,21,FALSE)</f>
        <v/>
      </c>
      <c r="Y3520" s="25" t="str">
        <f ca="1">IF(C3520&lt;NOW(),IF(AND(P3520&gt;Q3520,W3520&gt;X3520),S3520,IF(AND(P3520=Q3520,W3520=X3520),T3520,IF(AND(P3520&lt;Q3520,W3520&lt;X3520),U3520,0))),"")</f>
        <v/>
      </c>
      <c r="Z3520" s="25">
        <f>IF(AND(P3520=W3520,Q3520=X3520),1,0)</f>
        <v>1</v>
      </c>
      <c r="AA3520" s="25" t="str">
        <f>IF(Z3520=0,"",IF(ISBLANK(VLOOKUP(A3520,Database!A:AA,22,FALSE)),"",VLOOKUP(A3520,Database!A:AA,22,FALSE)))</f>
        <v>Exact</v>
      </c>
      <c r="AB3520" s="25">
        <f ca="1">IFERROR(IF(AND(Y3520&lt;&gt;"",OR(V3520="Terminé",V3520="En cours")),VLOOKUP(AA3520,Setup_ScoreExactBonus!A:D,4,FALSE),0),0)</f>
        <v>0</v>
      </c>
      <c r="AC3520" s="31" t="str">
        <f t="shared" ca="1" si="16"/>
        <v/>
      </c>
      <c r="AD3520" s="31">
        <f ca="1">SUMIFS(AC$2:AC3520,D$2:D3520,D3520)*IF(R3520=0,1,2)</f>
        <v>0</v>
      </c>
    </row>
    <row r="3521" spans="1:30" x14ac:dyDescent="0.35">
      <c r="A3521" s="31">
        <f>IF(ISBLANK(B3521),"",COUNTIF(B$2:B3521,B3521))-1</f>
        <v>90</v>
      </c>
      <c r="B3521" s="31">
        <v>10</v>
      </c>
      <c r="C3521" s="10">
        <f>VLOOKUP($A3521,Database!$A:$Y,7,FALSE)</f>
        <v>46207.958333333336</v>
      </c>
      <c r="D3521" s="31" t="str">
        <f>VLOOKUP(Pronostics!$B3521,Setup_MPP!$A:$G,3,FALSE)</f>
        <v>RandomPaul</v>
      </c>
      <c r="E3521" s="31" t="str">
        <f>VLOOKUP(Pronostics!$B3521,Setup_MPP!$A:$G,2,FALSE)</f>
        <v>Paul MONTESINOS</v>
      </c>
      <c r="F3521" s="31" t="str">
        <f>VLOOKUP($B3521,Setup_MPP!$A:$E,4,FALSE)</f>
        <v>#C4B0FF</v>
      </c>
      <c r="G3521" s="31" t="str">
        <f>VLOOKUP($B3521,Setup_MPP!$A:$E,5,FALSE)</f>
        <v>#7F66C8</v>
      </c>
      <c r="H3521" s="31" t="str">
        <f>IFERROR(IF(AND(A3521&gt;=1,A3521&lt;=104),VLOOKUP($A3521,Location!$A:$J,6,FALSE),IF(A3521=0,"Avant l'ouverture",IF(OR(A3521=105,A3521=106),"Bonus"))),"")</f>
        <v>1/8 Finale</v>
      </c>
      <c r="I3521" s="31" t="str">
        <f>IF(LEFT(H3521,4)="Tour",VLOOKUP(A3521,Database!$A:$C,3,FALSE),"")</f>
        <v/>
      </c>
      <c r="J3521" s="31" t="str">
        <f>VLOOKUP($A3521,Location!$A:$J,7,FALSE)</f>
        <v>TBD</v>
      </c>
      <c r="K3521" s="31" t="str">
        <f>IFERROR(VLOOKUP(J3521,Setup_Team!$B:$C,2,FALSE), "TDB")</f>
        <v>TDB</v>
      </c>
      <c r="L3521" s="31" t="str">
        <f>VLOOKUP($A3521,Location!$A:$J,8,FALSE)</f>
        <v>TBD</v>
      </c>
      <c r="M3521" s="31" t="str">
        <f>IFERROR(VLOOKUP(L3521,Setup_Team!$B:$C,2,FALSE), "TDB")</f>
        <v>TDB</v>
      </c>
      <c r="N3521" s="31" t="str">
        <f>VLOOKUP($A3521,Location!$A:$J,9,FALSE)</f>
        <v>Philadelphia, Pennsylvania</v>
      </c>
      <c r="O3521" s="31" t="str">
        <f>VLOOKUP($A3521,Location!$A:$J,10,FALSE)</f>
        <v>Lincoln Financial Field</v>
      </c>
      <c r="R3521" s="31">
        <v>0</v>
      </c>
      <c r="S3521" s="25">
        <f>VLOOKUP($A3521,Database!$A:$Y,10,FALSE)</f>
        <v>0</v>
      </c>
      <c r="T3521" s="25">
        <f>VLOOKUP($A3521,Database!$A:$Y,11,FALSE)</f>
        <v>0</v>
      </c>
      <c r="U3521" s="25">
        <f>VLOOKUP($A3521,Database!$A:$Y,12,FALSE)</f>
        <v>0</v>
      </c>
      <c r="V3521" s="25" t="str">
        <f>VLOOKUP(A3521,Database!A:M,13,FALSE)</f>
        <v>À venir</v>
      </c>
      <c r="W3521" s="25" t="str">
        <f>VLOOKUP($A3521,Database!$A:$Y,20,FALSE)</f>
        <v/>
      </c>
      <c r="X3521" s="25" t="str">
        <f>VLOOKUP($A3521,Database!$A:$Y,21,FALSE)</f>
        <v/>
      </c>
      <c r="Y3521" s="25" t="str">
        <f ca="1">IF(C3521&lt;NOW(),IF(AND(P3521&gt;Q3521,W3521&gt;X3521),S3521,IF(AND(P3521=Q3521,W3521=X3521),T3521,IF(AND(P3521&lt;Q3521,W3521&lt;X3521),U3521,0))),"")</f>
        <v/>
      </c>
      <c r="Z3521" s="25">
        <f>IF(AND(P3521=W3521,Q3521=X3521),1,0)</f>
        <v>1</v>
      </c>
      <c r="AA3521" s="25" t="str">
        <f>IF(Z3521=0,"",IF(ISBLANK(VLOOKUP(A3521,Database!A:AA,22,FALSE)),"",VLOOKUP(A3521,Database!A:AA,22,FALSE)))</f>
        <v>Exact</v>
      </c>
      <c r="AB3521" s="25">
        <f ca="1">IFERROR(IF(AND(Y3521&lt;&gt;"",OR(V3521="Terminé",V3521="En cours")),VLOOKUP(AA3521,Setup_ScoreExactBonus!A:D,4,FALSE),0),0)</f>
        <v>0</v>
      </c>
      <c r="AC3521" s="31" t="str">
        <f t="shared" ca="1" si="16"/>
        <v/>
      </c>
      <c r="AD3521" s="31">
        <f ca="1">SUMIFS(AC$2:AC3521,D$2:D3521,D3521)*IF(R3521=0,1,2)</f>
        <v>0</v>
      </c>
    </row>
    <row r="3522" spans="1:30" x14ac:dyDescent="0.35">
      <c r="A3522" s="31">
        <f>IF(ISBLANK(B3522),"",COUNTIF(B$2:B3522,B3522))-1</f>
        <v>90</v>
      </c>
      <c r="B3522" s="31">
        <v>11</v>
      </c>
      <c r="C3522" s="10">
        <f>VLOOKUP($A3522,Database!$A:$Y,7,FALSE)</f>
        <v>46207.958333333336</v>
      </c>
      <c r="D3522" s="31" t="str">
        <f>VLOOKUP(Pronostics!$B3522,Setup_MPP!$A:$G,3,FALSE)</f>
        <v>Kinsley#8SA6T</v>
      </c>
      <c r="E3522" s="31" t="str">
        <f>VLOOKUP(Pronostics!$B3522,Setup_MPP!$A:$G,2,FALSE)</f>
        <v>Kinsley ROQUE</v>
      </c>
      <c r="F3522" s="31" t="str">
        <f>VLOOKUP($B3522,Setup_MPP!$A:$E,4,FALSE)</f>
        <v>#CBEBBA</v>
      </c>
      <c r="G3522" s="31" t="str">
        <f>VLOOKUP($B3522,Setup_MPP!$A:$E,5,FALSE)</f>
        <v>#70BC6E</v>
      </c>
      <c r="H3522" s="31" t="str">
        <f>IFERROR(IF(AND(A3522&gt;=1,A3522&lt;=104),VLOOKUP($A3522,Location!$A:$J,6,FALSE),IF(A3522=0,"Avant l'ouverture",IF(OR(A3522=105,A3522=106),"Bonus"))),"")</f>
        <v>1/8 Finale</v>
      </c>
      <c r="I3522" s="31" t="str">
        <f>IF(LEFT(H3522,4)="Tour",VLOOKUP(A3522,Database!$A:$C,3,FALSE),"")</f>
        <v/>
      </c>
      <c r="J3522" s="31" t="str">
        <f>VLOOKUP($A3522,Location!$A:$J,7,FALSE)</f>
        <v>TBD</v>
      </c>
      <c r="K3522" s="31" t="str">
        <f>IFERROR(VLOOKUP(J3522,Setup_Team!$B:$C,2,FALSE), "TDB")</f>
        <v>TDB</v>
      </c>
      <c r="L3522" s="31" t="str">
        <f>VLOOKUP($A3522,Location!$A:$J,8,FALSE)</f>
        <v>TBD</v>
      </c>
      <c r="M3522" s="31" t="str">
        <f>IFERROR(VLOOKUP(L3522,Setup_Team!$B:$C,2,FALSE), "TDB")</f>
        <v>TDB</v>
      </c>
      <c r="N3522" s="31" t="str">
        <f>VLOOKUP($A3522,Location!$A:$J,9,FALSE)</f>
        <v>Philadelphia, Pennsylvania</v>
      </c>
      <c r="O3522" s="31" t="str">
        <f>VLOOKUP($A3522,Location!$A:$J,10,FALSE)</f>
        <v>Lincoln Financial Field</v>
      </c>
      <c r="R3522" s="31">
        <v>0</v>
      </c>
      <c r="S3522" s="25">
        <f>VLOOKUP($A3522,Database!$A:$Y,10,FALSE)</f>
        <v>0</v>
      </c>
      <c r="T3522" s="25">
        <f>VLOOKUP($A3522,Database!$A:$Y,11,FALSE)</f>
        <v>0</v>
      </c>
      <c r="U3522" s="25">
        <f>VLOOKUP($A3522,Database!$A:$Y,12,FALSE)</f>
        <v>0</v>
      </c>
      <c r="V3522" s="25" t="str">
        <f>VLOOKUP(A3522,Database!A:M,13,FALSE)</f>
        <v>À venir</v>
      </c>
      <c r="W3522" s="25" t="str">
        <f>VLOOKUP($A3522,Database!$A:$Y,20,FALSE)</f>
        <v/>
      </c>
      <c r="X3522" s="25" t="str">
        <f>VLOOKUP($A3522,Database!$A:$Y,21,FALSE)</f>
        <v/>
      </c>
      <c r="Y3522" s="25" t="str">
        <f ca="1">IF(C3522&lt;NOW(),IF(AND(P3522&gt;Q3522,W3522&gt;X3522),S3522,IF(AND(P3522=Q3522,W3522=X3522),T3522,IF(AND(P3522&lt;Q3522,W3522&lt;X3522),U3522,0))),"")</f>
        <v/>
      </c>
      <c r="Z3522" s="25">
        <f>IF(AND(P3522=W3522,Q3522=X3522),1,0)</f>
        <v>1</v>
      </c>
      <c r="AA3522" s="25" t="str">
        <f>IF(Z3522=0,"",IF(ISBLANK(VLOOKUP(A3522,Database!A:AA,22,FALSE)),"",VLOOKUP(A3522,Database!A:AA,22,FALSE)))</f>
        <v>Exact</v>
      </c>
      <c r="AB3522" s="25">
        <f ca="1">IFERROR(IF(AND(Y3522&lt;&gt;"",OR(V3522="Terminé",V3522="En cours")),VLOOKUP(AA3522,Setup_ScoreExactBonus!A:D,4,FALSE),0),0)</f>
        <v>0</v>
      </c>
      <c r="AC3522" s="31" t="str">
        <f t="shared" ca="1" si="16"/>
        <v/>
      </c>
      <c r="AD3522" s="31">
        <f ca="1">SUMIFS(AC$2:AC3522,D$2:D3522,D3522)*IF(R3522=0,1,2)</f>
        <v>0</v>
      </c>
    </row>
    <row r="3523" spans="1:30" x14ac:dyDescent="0.35">
      <c r="A3523" s="31">
        <f>IF(ISBLANK(B3523),"",COUNTIF(B$2:B3523,B3523))-1</f>
        <v>90</v>
      </c>
      <c r="B3523" s="31">
        <v>12</v>
      </c>
      <c r="C3523" s="10">
        <f>VLOOKUP($A3523,Database!$A:$Y,7,FALSE)</f>
        <v>46207.958333333336</v>
      </c>
      <c r="D3523" s="31" t="str">
        <f>VLOOKUP(Pronostics!$B3523,Setup_MPP!$A:$G,3,FALSE)</f>
        <v>Jaouad1</v>
      </c>
      <c r="E3523" s="31" t="str">
        <f>VLOOKUP(Pronostics!$B3523,Setup_MPP!$A:$G,2,FALSE)</f>
        <v>Jaouad SETTI</v>
      </c>
      <c r="F3523" s="31" t="str">
        <f>VLOOKUP($B3523,Setup_MPP!$A:$E,4,FALSE)</f>
        <v>#C2D4FF</v>
      </c>
      <c r="G3523" s="31" t="str">
        <f>VLOOKUP($B3523,Setup_MPP!$A:$E,5,FALSE)</f>
        <v>#6586D5</v>
      </c>
      <c r="H3523" s="31" t="str">
        <f>IFERROR(IF(AND(A3523&gt;=1,A3523&lt;=104),VLOOKUP($A3523,Location!$A:$J,6,FALSE),IF(A3523=0,"Avant l'ouverture",IF(OR(A3523=105,A3523=106),"Bonus"))),"")</f>
        <v>1/8 Finale</v>
      </c>
      <c r="I3523" s="31" t="str">
        <f>IF(LEFT(H3523,4)="Tour",VLOOKUP(A3523,Database!$A:$C,3,FALSE),"")</f>
        <v/>
      </c>
      <c r="J3523" s="31" t="str">
        <f>VLOOKUP($A3523,Location!$A:$J,7,FALSE)</f>
        <v>TBD</v>
      </c>
      <c r="K3523" s="31" t="str">
        <f>IFERROR(VLOOKUP(J3523,Setup_Team!$B:$C,2,FALSE), "TDB")</f>
        <v>TDB</v>
      </c>
      <c r="L3523" s="31" t="str">
        <f>VLOOKUP($A3523,Location!$A:$J,8,FALSE)</f>
        <v>TBD</v>
      </c>
      <c r="M3523" s="31" t="str">
        <f>IFERROR(VLOOKUP(L3523,Setup_Team!$B:$C,2,FALSE), "TDB")</f>
        <v>TDB</v>
      </c>
      <c r="N3523" s="31" t="str">
        <f>VLOOKUP($A3523,Location!$A:$J,9,FALSE)</f>
        <v>Philadelphia, Pennsylvania</v>
      </c>
      <c r="O3523" s="31" t="str">
        <f>VLOOKUP($A3523,Location!$A:$J,10,FALSE)</f>
        <v>Lincoln Financial Field</v>
      </c>
      <c r="R3523" s="31">
        <v>0</v>
      </c>
      <c r="S3523" s="25">
        <f>VLOOKUP($A3523,Database!$A:$Y,10,FALSE)</f>
        <v>0</v>
      </c>
      <c r="T3523" s="25">
        <f>VLOOKUP($A3523,Database!$A:$Y,11,FALSE)</f>
        <v>0</v>
      </c>
      <c r="U3523" s="25">
        <f>VLOOKUP($A3523,Database!$A:$Y,12,FALSE)</f>
        <v>0</v>
      </c>
      <c r="V3523" s="25" t="str">
        <f>VLOOKUP(A3523,Database!A:M,13,FALSE)</f>
        <v>À venir</v>
      </c>
      <c r="W3523" s="25" t="str">
        <f>VLOOKUP($A3523,Database!$A:$Y,20,FALSE)</f>
        <v/>
      </c>
      <c r="X3523" s="25" t="str">
        <f>VLOOKUP($A3523,Database!$A:$Y,21,FALSE)</f>
        <v/>
      </c>
      <c r="Y3523" s="25" t="str">
        <f ca="1">IF(C3523&lt;NOW(),IF(AND(P3523&gt;Q3523,W3523&gt;X3523),S3523,IF(AND(P3523=Q3523,W3523=X3523),T3523,IF(AND(P3523&lt;Q3523,W3523&lt;X3523),U3523,0))),"")</f>
        <v/>
      </c>
      <c r="Z3523" s="25">
        <f>IF(AND(P3523=W3523,Q3523=X3523),1,0)</f>
        <v>1</v>
      </c>
      <c r="AA3523" s="25" t="str">
        <f>IF(Z3523=0,"",IF(ISBLANK(VLOOKUP(A3523,Database!A:AA,22,FALSE)),"",VLOOKUP(A3523,Database!A:AA,22,FALSE)))</f>
        <v>Exact</v>
      </c>
      <c r="AB3523" s="25">
        <f ca="1">IFERROR(IF(AND(Y3523&lt;&gt;"",OR(V3523="Terminé",V3523="En cours")),VLOOKUP(AA3523,Setup_ScoreExactBonus!A:D,4,FALSE),0),0)</f>
        <v>0</v>
      </c>
      <c r="AC3523" s="31" t="str">
        <f t="shared" ca="1" si="16"/>
        <v/>
      </c>
      <c r="AD3523" s="31">
        <f ca="1">SUMIFS(AC$2:AC3523,D$2:D3523,D3523)*IF(R3523=0,1,2)</f>
        <v>0</v>
      </c>
    </row>
    <row r="3524" spans="1:30" x14ac:dyDescent="0.35">
      <c r="A3524" s="31">
        <f>IF(ISBLANK(B3524),"",COUNTIF(B$2:B3524,B3524))-1</f>
        <v>90</v>
      </c>
      <c r="B3524" s="31">
        <v>13</v>
      </c>
      <c r="C3524" s="10">
        <f>VLOOKUP($A3524,Database!$A:$Y,7,FALSE)</f>
        <v>46207.958333333336</v>
      </c>
      <c r="D3524" s="31" t="str">
        <f>VLOOKUP(Pronostics!$B3524,Setup_MPP!$A:$G,3,FALSE)</f>
        <v>Julien_I</v>
      </c>
      <c r="E3524" s="31" t="str">
        <f>VLOOKUP(Pronostics!$B3524,Setup_MPP!$A:$G,2,FALSE)</f>
        <v>Julien INGE</v>
      </c>
      <c r="F3524" s="31" t="str">
        <f>VLOOKUP($B3524,Setup_MPP!$A:$E,4,FALSE)</f>
        <v>#C1E0EF</v>
      </c>
      <c r="G3524" s="31" t="str">
        <f>VLOOKUP($B3524,Setup_MPP!$A:$E,5,FALSE)</f>
        <v>#4F91B2</v>
      </c>
      <c r="H3524" s="31" t="str">
        <f>IFERROR(IF(AND(A3524&gt;=1,A3524&lt;=104),VLOOKUP($A3524,Location!$A:$J,6,FALSE),IF(A3524=0,"Avant l'ouverture",IF(OR(A3524=105,A3524=106),"Bonus"))),"")</f>
        <v>1/8 Finale</v>
      </c>
      <c r="I3524" s="31" t="str">
        <f>IF(LEFT(H3524,4)="Tour",VLOOKUP(A3524,Database!$A:$C,3,FALSE),"")</f>
        <v/>
      </c>
      <c r="J3524" s="31" t="str">
        <f>VLOOKUP($A3524,Location!$A:$J,7,FALSE)</f>
        <v>TBD</v>
      </c>
      <c r="K3524" s="31" t="str">
        <f>IFERROR(VLOOKUP(J3524,Setup_Team!$B:$C,2,FALSE), "TDB")</f>
        <v>TDB</v>
      </c>
      <c r="L3524" s="31" t="str">
        <f>VLOOKUP($A3524,Location!$A:$J,8,FALSE)</f>
        <v>TBD</v>
      </c>
      <c r="M3524" s="31" t="str">
        <f>IFERROR(VLOOKUP(L3524,Setup_Team!$B:$C,2,FALSE), "TDB")</f>
        <v>TDB</v>
      </c>
      <c r="N3524" s="31" t="str">
        <f>VLOOKUP($A3524,Location!$A:$J,9,FALSE)</f>
        <v>Philadelphia, Pennsylvania</v>
      </c>
      <c r="O3524" s="31" t="str">
        <f>VLOOKUP($A3524,Location!$A:$J,10,FALSE)</f>
        <v>Lincoln Financial Field</v>
      </c>
      <c r="R3524" s="31">
        <v>0</v>
      </c>
      <c r="S3524" s="25">
        <f>VLOOKUP($A3524,Database!$A:$Y,10,FALSE)</f>
        <v>0</v>
      </c>
      <c r="T3524" s="25">
        <f>VLOOKUP($A3524,Database!$A:$Y,11,FALSE)</f>
        <v>0</v>
      </c>
      <c r="U3524" s="25">
        <f>VLOOKUP($A3524,Database!$A:$Y,12,FALSE)</f>
        <v>0</v>
      </c>
      <c r="V3524" s="25" t="str">
        <f>VLOOKUP(A3524,Database!A:M,13,FALSE)</f>
        <v>À venir</v>
      </c>
      <c r="W3524" s="25" t="str">
        <f>VLOOKUP($A3524,Database!$A:$Y,20,FALSE)</f>
        <v/>
      </c>
      <c r="X3524" s="25" t="str">
        <f>VLOOKUP($A3524,Database!$A:$Y,21,FALSE)</f>
        <v/>
      </c>
      <c r="Y3524" s="25" t="str">
        <f ca="1">IF(C3524&lt;NOW(),IF(AND(P3524&gt;Q3524,W3524&gt;X3524),S3524,IF(AND(P3524=Q3524,W3524=X3524),T3524,IF(AND(P3524&lt;Q3524,W3524&lt;X3524),U3524,0))),"")</f>
        <v/>
      </c>
      <c r="Z3524" s="25">
        <f>IF(AND(P3524=W3524,Q3524=X3524),1,0)</f>
        <v>1</v>
      </c>
      <c r="AA3524" s="25" t="str">
        <f>IF(Z3524=0,"",IF(ISBLANK(VLOOKUP(A3524,Database!A:AA,22,FALSE)),"",VLOOKUP(A3524,Database!A:AA,22,FALSE)))</f>
        <v>Exact</v>
      </c>
      <c r="AB3524" s="25">
        <f ca="1">IFERROR(IF(AND(Y3524&lt;&gt;"",OR(V3524="Terminé",V3524="En cours")),VLOOKUP(AA3524,Setup_ScoreExactBonus!A:D,4,FALSE),0),0)</f>
        <v>0</v>
      </c>
      <c r="AC3524" s="31" t="str">
        <f t="shared" ca="1" si="16"/>
        <v/>
      </c>
      <c r="AD3524" s="31">
        <f ca="1">SUMIFS(AC$2:AC3524,D$2:D3524,D3524)*IF(R3524=0,1,2)</f>
        <v>0</v>
      </c>
    </row>
    <row r="3525" spans="1:30" x14ac:dyDescent="0.35">
      <c r="A3525" s="31">
        <f>IF(ISBLANK(B3525),"",COUNTIF(B$2:B3525,B3525))-1</f>
        <v>90</v>
      </c>
      <c r="B3525" s="31">
        <v>14</v>
      </c>
      <c r="C3525" s="10">
        <f>VLOOKUP($A3525,Database!$A:$Y,7,FALSE)</f>
        <v>46207.958333333336</v>
      </c>
      <c r="D3525" s="31" t="str">
        <f>VLOOKUP(Pronostics!$B3525,Setup_MPP!$A:$G,3,FALSE)</f>
        <v>MarieEYT</v>
      </c>
      <c r="E3525" s="31" t="str">
        <f>VLOOKUP(Pronostics!$B3525,Setup_MPP!$A:$G,2,FALSE)</f>
        <v>Marie EXBRAYAT</v>
      </c>
      <c r="F3525" s="31" t="str">
        <f>VLOOKUP($B3525,Setup_MPP!$A:$E,4,FALSE)</f>
        <v>#FFAFD2</v>
      </c>
      <c r="G3525" s="31" t="str">
        <f>VLOOKUP($B3525,Setup_MPP!$A:$E,5,FALSE)</f>
        <v>#F2589B</v>
      </c>
      <c r="H3525" s="31" t="str">
        <f>IFERROR(IF(AND(A3525&gt;=1,A3525&lt;=104),VLOOKUP($A3525,Location!$A:$J,6,FALSE),IF(A3525=0,"Avant l'ouverture",IF(OR(A3525=105,A3525=106),"Bonus"))),"")</f>
        <v>1/8 Finale</v>
      </c>
      <c r="I3525" s="31" t="str">
        <f>IF(LEFT(H3525,4)="Tour",VLOOKUP(A3525,Database!$A:$C,3,FALSE),"")</f>
        <v/>
      </c>
      <c r="J3525" s="31" t="str">
        <f>VLOOKUP($A3525,Location!$A:$J,7,FALSE)</f>
        <v>TBD</v>
      </c>
      <c r="K3525" s="31" t="str">
        <f>IFERROR(VLOOKUP(J3525,Setup_Team!$B:$C,2,FALSE), "TDB")</f>
        <v>TDB</v>
      </c>
      <c r="L3525" s="31" t="str">
        <f>VLOOKUP($A3525,Location!$A:$J,8,FALSE)</f>
        <v>TBD</v>
      </c>
      <c r="M3525" s="31" t="str">
        <f>IFERROR(VLOOKUP(L3525,Setup_Team!$B:$C,2,FALSE), "TDB")</f>
        <v>TDB</v>
      </c>
      <c r="N3525" s="31" t="str">
        <f>VLOOKUP($A3525,Location!$A:$J,9,FALSE)</f>
        <v>Philadelphia, Pennsylvania</v>
      </c>
      <c r="O3525" s="31" t="str">
        <f>VLOOKUP($A3525,Location!$A:$J,10,FALSE)</f>
        <v>Lincoln Financial Field</v>
      </c>
      <c r="R3525" s="31">
        <v>0</v>
      </c>
      <c r="S3525" s="25">
        <f>VLOOKUP($A3525,Database!$A:$Y,10,FALSE)</f>
        <v>0</v>
      </c>
      <c r="T3525" s="25">
        <f>VLOOKUP($A3525,Database!$A:$Y,11,FALSE)</f>
        <v>0</v>
      </c>
      <c r="U3525" s="25">
        <f>VLOOKUP($A3525,Database!$A:$Y,12,FALSE)</f>
        <v>0</v>
      </c>
      <c r="V3525" s="25" t="str">
        <f>VLOOKUP(A3525,Database!A:M,13,FALSE)</f>
        <v>À venir</v>
      </c>
      <c r="W3525" s="25" t="str">
        <f>VLOOKUP($A3525,Database!$A:$Y,20,FALSE)</f>
        <v/>
      </c>
      <c r="X3525" s="25" t="str">
        <f>VLOOKUP($A3525,Database!$A:$Y,21,FALSE)</f>
        <v/>
      </c>
      <c r="Y3525" s="25" t="str">
        <f ca="1">IF(C3525&lt;NOW(),IF(AND(P3525&gt;Q3525,W3525&gt;X3525),S3525,IF(AND(P3525=Q3525,W3525=X3525),T3525,IF(AND(P3525&lt;Q3525,W3525&lt;X3525),U3525,0))),"")</f>
        <v/>
      </c>
      <c r="Z3525" s="25">
        <f>IF(AND(P3525=W3525,Q3525=X3525),1,0)</f>
        <v>1</v>
      </c>
      <c r="AA3525" s="25" t="str">
        <f>IF(Z3525=0,"",IF(ISBLANK(VLOOKUP(A3525,Database!A:AA,22,FALSE)),"",VLOOKUP(A3525,Database!A:AA,22,FALSE)))</f>
        <v>Exact</v>
      </c>
      <c r="AB3525" s="25">
        <f ca="1">IFERROR(IF(AND(Y3525&lt;&gt;"",OR(V3525="Terminé",V3525="En cours")),VLOOKUP(AA3525,Setup_ScoreExactBonus!A:D,4,FALSE),0),0)</f>
        <v>0</v>
      </c>
      <c r="AC3525" s="31" t="str">
        <f t="shared" ca="1" si="16"/>
        <v/>
      </c>
      <c r="AD3525" s="31">
        <f ca="1">SUMIFS(AC$2:AC3525,D$2:D3525,D3525)*IF(R3525=0,1,2)</f>
        <v>0</v>
      </c>
    </row>
    <row r="3526" spans="1:30" x14ac:dyDescent="0.35">
      <c r="A3526" s="31">
        <f>IF(ISBLANK(B3526),"",COUNTIF(B$2:B3526,B3526))-1</f>
        <v>90</v>
      </c>
      <c r="B3526" s="31">
        <v>15</v>
      </c>
      <c r="C3526" s="10">
        <f>VLOOKUP($A3526,Database!$A:$Y,7,FALSE)</f>
        <v>46207.958333333336</v>
      </c>
      <c r="D3526" s="31" t="str">
        <f>VLOOKUP(Pronostics!$B3526,Setup_MPP!$A:$G,3,FALSE)</f>
        <v>Amine#8UL9R</v>
      </c>
      <c r="E3526" s="31" t="str">
        <f>VLOOKUP(Pronostics!$B3526,Setup_MPP!$A:$G,2,FALSE)</f>
        <v>Amine ZARROUKI</v>
      </c>
      <c r="F3526" s="31" t="str">
        <f>VLOOKUP($B3526,Setup_MPP!$A:$E,4,FALSE)</f>
        <v>#FF9898</v>
      </c>
      <c r="G3526" s="31" t="str">
        <f>VLOOKUP($B3526,Setup_MPP!$A:$E,5,FALSE)</f>
        <v>#FF5D5D</v>
      </c>
      <c r="H3526" s="31" t="str">
        <f>IFERROR(IF(AND(A3526&gt;=1,A3526&lt;=104),VLOOKUP($A3526,Location!$A:$J,6,FALSE),IF(A3526=0,"Avant l'ouverture",IF(OR(A3526=105,A3526=106),"Bonus"))),"")</f>
        <v>1/8 Finale</v>
      </c>
      <c r="I3526" s="31" t="str">
        <f>IF(LEFT(H3526,4)="Tour",VLOOKUP(A3526,Database!$A:$C,3,FALSE),"")</f>
        <v/>
      </c>
      <c r="J3526" s="31" t="str">
        <f>VLOOKUP($A3526,Location!$A:$J,7,FALSE)</f>
        <v>TBD</v>
      </c>
      <c r="K3526" s="31" t="str">
        <f>IFERROR(VLOOKUP(J3526,Setup_Team!$B:$C,2,FALSE), "TDB")</f>
        <v>TDB</v>
      </c>
      <c r="L3526" s="31" t="str">
        <f>VLOOKUP($A3526,Location!$A:$J,8,FALSE)</f>
        <v>TBD</v>
      </c>
      <c r="M3526" s="31" t="str">
        <f>IFERROR(VLOOKUP(L3526,Setup_Team!$B:$C,2,FALSE), "TDB")</f>
        <v>TDB</v>
      </c>
      <c r="N3526" s="31" t="str">
        <f>VLOOKUP($A3526,Location!$A:$J,9,FALSE)</f>
        <v>Philadelphia, Pennsylvania</v>
      </c>
      <c r="O3526" s="31" t="str">
        <f>VLOOKUP($A3526,Location!$A:$J,10,FALSE)</f>
        <v>Lincoln Financial Field</v>
      </c>
      <c r="R3526" s="31">
        <v>0</v>
      </c>
      <c r="S3526" s="25">
        <f>VLOOKUP($A3526,Database!$A:$Y,10,FALSE)</f>
        <v>0</v>
      </c>
      <c r="T3526" s="25">
        <f>VLOOKUP($A3526,Database!$A:$Y,11,FALSE)</f>
        <v>0</v>
      </c>
      <c r="U3526" s="25">
        <f>VLOOKUP($A3526,Database!$A:$Y,12,FALSE)</f>
        <v>0</v>
      </c>
      <c r="V3526" s="25" t="str">
        <f>VLOOKUP(A3526,Database!A:M,13,FALSE)</f>
        <v>À venir</v>
      </c>
      <c r="W3526" s="25" t="str">
        <f>VLOOKUP($A3526,Database!$A:$Y,20,FALSE)</f>
        <v/>
      </c>
      <c r="X3526" s="25" t="str">
        <f>VLOOKUP($A3526,Database!$A:$Y,21,FALSE)</f>
        <v/>
      </c>
      <c r="Y3526" s="25" t="str">
        <f ca="1">IF(C3526&lt;NOW(),IF(AND(P3526&gt;Q3526,W3526&gt;X3526),S3526,IF(AND(P3526=Q3526,W3526=X3526),T3526,IF(AND(P3526&lt;Q3526,W3526&lt;X3526),U3526,0))),"")</f>
        <v/>
      </c>
      <c r="Z3526" s="25">
        <f>IF(AND(P3526=W3526,Q3526=X3526),1,0)</f>
        <v>1</v>
      </c>
      <c r="AA3526" s="25" t="str">
        <f>IF(Z3526=0,"",IF(ISBLANK(VLOOKUP(A3526,Database!A:AA,22,FALSE)),"",VLOOKUP(A3526,Database!A:AA,22,FALSE)))</f>
        <v>Exact</v>
      </c>
      <c r="AB3526" s="25">
        <f ca="1">IFERROR(IF(AND(Y3526&lt;&gt;"",OR(V3526="Terminé",V3526="En cours")),VLOOKUP(AA3526,Setup_ScoreExactBonus!A:D,4,FALSE),0),0)</f>
        <v>0</v>
      </c>
      <c r="AC3526" s="31" t="str">
        <f t="shared" ca="1" si="16"/>
        <v/>
      </c>
      <c r="AD3526" s="31">
        <f ca="1">SUMIFS(AC$2:AC3526,D$2:D3526,D3526)*IF(R3526=0,1,2)</f>
        <v>0</v>
      </c>
    </row>
    <row r="3527" spans="1:30" x14ac:dyDescent="0.35">
      <c r="A3527" s="31">
        <f>IF(ISBLANK(B3527),"",COUNTIF(B$2:B3527,B3527))-1</f>
        <v>90</v>
      </c>
      <c r="B3527" s="31">
        <v>16</v>
      </c>
      <c r="C3527" s="10">
        <f>VLOOKUP($A3527,Database!$A:$Y,7,FALSE)</f>
        <v>46207.958333333336</v>
      </c>
      <c r="D3527" s="31" t="str">
        <f>VLOOKUP(Pronostics!$B3527,Setup_MPP!$A:$G,3,FALSE)</f>
        <v>Laura#8V93E</v>
      </c>
      <c r="E3527" s="31" t="str">
        <f>VLOOKUP(Pronostics!$B3527,Setup_MPP!$A:$G,2,FALSE)</f>
        <v>Laura GIULIANO</v>
      </c>
      <c r="F3527" s="31" t="str">
        <f>VLOOKUP($B3527,Setup_MPP!$A:$E,4,FALSE)</f>
        <v>#86A4FE</v>
      </c>
      <c r="G3527" s="31" t="str">
        <f>VLOOKUP($B3527,Setup_MPP!$A:$E,5,FALSE)</f>
        <v>#3769FF</v>
      </c>
      <c r="H3527" s="31" t="str">
        <f>IFERROR(IF(AND(A3527&gt;=1,A3527&lt;=104),VLOOKUP($A3527,Location!$A:$J,6,FALSE),IF(A3527=0,"Avant l'ouverture",IF(OR(A3527=105,A3527=106),"Bonus"))),"")</f>
        <v>1/8 Finale</v>
      </c>
      <c r="I3527" s="31" t="str">
        <f>IF(LEFT(H3527,4)="Tour",VLOOKUP(A3527,Database!$A:$C,3,FALSE),"")</f>
        <v/>
      </c>
      <c r="J3527" s="31" t="str">
        <f>VLOOKUP($A3527,Location!$A:$J,7,FALSE)</f>
        <v>TBD</v>
      </c>
      <c r="K3527" s="31" t="str">
        <f>IFERROR(VLOOKUP(J3527,Setup_Team!$B:$C,2,FALSE), "TDB")</f>
        <v>TDB</v>
      </c>
      <c r="L3527" s="31" t="str">
        <f>VLOOKUP($A3527,Location!$A:$J,8,FALSE)</f>
        <v>TBD</v>
      </c>
      <c r="M3527" s="31" t="str">
        <f>IFERROR(VLOOKUP(L3527,Setup_Team!$B:$C,2,FALSE), "TDB")</f>
        <v>TDB</v>
      </c>
      <c r="N3527" s="31" t="str">
        <f>VLOOKUP($A3527,Location!$A:$J,9,FALSE)</f>
        <v>Philadelphia, Pennsylvania</v>
      </c>
      <c r="O3527" s="31" t="str">
        <f>VLOOKUP($A3527,Location!$A:$J,10,FALSE)</f>
        <v>Lincoln Financial Field</v>
      </c>
      <c r="R3527" s="31">
        <v>0</v>
      </c>
      <c r="S3527" s="25">
        <f>VLOOKUP($A3527,Database!$A:$Y,10,FALSE)</f>
        <v>0</v>
      </c>
      <c r="T3527" s="25">
        <f>VLOOKUP($A3527,Database!$A:$Y,11,FALSE)</f>
        <v>0</v>
      </c>
      <c r="U3527" s="25">
        <f>VLOOKUP($A3527,Database!$A:$Y,12,FALSE)</f>
        <v>0</v>
      </c>
      <c r="V3527" s="25" t="str">
        <f>VLOOKUP(A3527,Database!A:M,13,FALSE)</f>
        <v>À venir</v>
      </c>
      <c r="W3527" s="25" t="str">
        <f>VLOOKUP($A3527,Database!$A:$Y,20,FALSE)</f>
        <v/>
      </c>
      <c r="X3527" s="25" t="str">
        <f>VLOOKUP($A3527,Database!$A:$Y,21,FALSE)</f>
        <v/>
      </c>
      <c r="Y3527" s="25" t="str">
        <f ca="1">IF(C3527&lt;NOW(),IF(AND(P3527&gt;Q3527,W3527&gt;X3527),S3527,IF(AND(P3527=Q3527,W3527=X3527),T3527,IF(AND(P3527&lt;Q3527,W3527&lt;X3527),U3527,0))),"")</f>
        <v/>
      </c>
      <c r="Z3527" s="25">
        <f>IF(AND(P3527=W3527,Q3527=X3527),1,0)</f>
        <v>1</v>
      </c>
      <c r="AA3527" s="25" t="str">
        <f>IF(Z3527=0,"",IF(ISBLANK(VLOOKUP(A3527,Database!A:AA,22,FALSE)),"",VLOOKUP(A3527,Database!A:AA,22,FALSE)))</f>
        <v>Exact</v>
      </c>
      <c r="AB3527" s="25">
        <f ca="1">IFERROR(IF(AND(Y3527&lt;&gt;"",OR(V3527="Terminé",V3527="En cours")),VLOOKUP(AA3527,Setup_ScoreExactBonus!A:D,4,FALSE),0),0)</f>
        <v>0</v>
      </c>
      <c r="AC3527" s="31" t="str">
        <f t="shared" ca="1" si="16"/>
        <v/>
      </c>
      <c r="AD3527" s="31">
        <f ca="1">SUMIFS(AC$2:AC3527,D$2:D3527,D3527)*IF(R3527=0,1,2)</f>
        <v>0</v>
      </c>
    </row>
    <row r="3528" spans="1:30" x14ac:dyDescent="0.35">
      <c r="A3528" s="31">
        <f>IF(ISBLANK(B3528),"",COUNTIF(B$2:B3528,B3528))-1</f>
        <v>90</v>
      </c>
      <c r="B3528" s="31">
        <v>17</v>
      </c>
      <c r="C3528" s="10">
        <f>VLOOKUP($A3528,Database!$A:$Y,7,FALSE)</f>
        <v>46207.958333333336</v>
      </c>
      <c r="D3528" s="31" t="str">
        <f>VLOOKUP(Pronostics!$B3528,Setup_MPP!$A:$G,3,FALSE)</f>
        <v>Joueur17</v>
      </c>
      <c r="E3528" s="31" t="str">
        <f>VLOOKUP(Pronostics!$B3528,Setup_MPP!$A:$G,2,FALSE)</f>
        <v>Joueur17</v>
      </c>
      <c r="F3528" s="31" t="str">
        <f>VLOOKUP($B3528,Setup_MPP!$A:$E,4,FALSE)</f>
        <v>#FFB0B0</v>
      </c>
      <c r="G3528" s="31" t="str">
        <f>VLOOKUP($B3528,Setup_MPP!$A:$E,5,FALSE)</f>
        <v>#F25757</v>
      </c>
      <c r="H3528" s="31" t="str">
        <f>IFERROR(IF(AND(A3528&gt;=1,A3528&lt;=104),VLOOKUP($A3528,Location!$A:$J,6,FALSE),IF(A3528=0,"Avant l'ouverture",IF(OR(A3528=105,A3528=106),"Bonus"))),"")</f>
        <v>1/8 Finale</v>
      </c>
      <c r="I3528" s="31" t="str">
        <f>IF(LEFT(H3528,4)="Tour",VLOOKUP(A3528,Database!$A:$C,3,FALSE),"")</f>
        <v/>
      </c>
      <c r="J3528" s="31" t="str">
        <f>VLOOKUP($A3528,Location!$A:$J,7,FALSE)</f>
        <v>TBD</v>
      </c>
      <c r="K3528" s="31" t="str">
        <f>IFERROR(VLOOKUP(J3528,Setup_Team!$B:$C,2,FALSE), "TDB")</f>
        <v>TDB</v>
      </c>
      <c r="L3528" s="31" t="str">
        <f>VLOOKUP($A3528,Location!$A:$J,8,FALSE)</f>
        <v>TBD</v>
      </c>
      <c r="M3528" s="31" t="str">
        <f>IFERROR(VLOOKUP(L3528,Setup_Team!$B:$C,2,FALSE), "TDB")</f>
        <v>TDB</v>
      </c>
      <c r="N3528" s="31" t="str">
        <f>VLOOKUP($A3528,Location!$A:$J,9,FALSE)</f>
        <v>Philadelphia, Pennsylvania</v>
      </c>
      <c r="O3528" s="31" t="str">
        <f>VLOOKUP($A3528,Location!$A:$J,10,FALSE)</f>
        <v>Lincoln Financial Field</v>
      </c>
      <c r="R3528" s="31">
        <v>0</v>
      </c>
      <c r="S3528" s="25">
        <f>VLOOKUP($A3528,Database!$A:$Y,10,FALSE)</f>
        <v>0</v>
      </c>
      <c r="T3528" s="25">
        <f>VLOOKUP($A3528,Database!$A:$Y,11,FALSE)</f>
        <v>0</v>
      </c>
      <c r="U3528" s="25">
        <f>VLOOKUP($A3528,Database!$A:$Y,12,FALSE)</f>
        <v>0</v>
      </c>
      <c r="V3528" s="25" t="str">
        <f>VLOOKUP(A3528,Database!A:M,13,FALSE)</f>
        <v>À venir</v>
      </c>
      <c r="W3528" s="25" t="str">
        <f>VLOOKUP($A3528,Database!$A:$Y,20,FALSE)</f>
        <v/>
      </c>
      <c r="X3528" s="25" t="str">
        <f>VLOOKUP($A3528,Database!$A:$Y,21,FALSE)</f>
        <v/>
      </c>
      <c r="Y3528" s="25" t="str">
        <f ca="1">IF(C3528&lt;NOW(),IF(AND(P3528&gt;Q3528,W3528&gt;X3528),S3528,IF(AND(P3528=Q3528,W3528=X3528),T3528,IF(AND(P3528&lt;Q3528,W3528&lt;X3528),U3528,0))),"")</f>
        <v/>
      </c>
      <c r="Z3528" s="25">
        <f>IF(AND(P3528=W3528,Q3528=X3528),1,0)</f>
        <v>1</v>
      </c>
      <c r="AA3528" s="25" t="str">
        <f>IF(Z3528=0,"",IF(ISBLANK(VLOOKUP(A3528,Database!A:AA,22,FALSE)),"",VLOOKUP(A3528,Database!A:AA,22,FALSE)))</f>
        <v>Exact</v>
      </c>
      <c r="AB3528" s="25">
        <f ca="1">IFERROR(IF(AND(Y3528&lt;&gt;"",OR(V3528="Terminé",V3528="En cours")),VLOOKUP(AA3528,Setup_ScoreExactBonus!A:D,4,FALSE),0),0)</f>
        <v>0</v>
      </c>
      <c r="AC3528" s="31" t="str">
        <f t="shared" ca="1" si="16"/>
        <v/>
      </c>
      <c r="AD3528" s="31">
        <f ca="1">SUMIFS(AC$2:AC3528,D$2:D3528,D3528)*IF(R3528=0,1,2)</f>
        <v>0</v>
      </c>
    </row>
    <row r="3529" spans="1:30" x14ac:dyDescent="0.35">
      <c r="A3529" s="31">
        <f>IF(ISBLANK(B3529),"",COUNTIF(B$2:B3529,B3529))-1</f>
        <v>90</v>
      </c>
      <c r="B3529" s="31">
        <v>18</v>
      </c>
      <c r="C3529" s="10">
        <f>VLOOKUP($A3529,Database!$A:$Y,7,FALSE)</f>
        <v>46207.958333333336</v>
      </c>
      <c r="D3529" s="31" t="str">
        <f>VLOOKUP(Pronostics!$B3529,Setup_MPP!$A:$G,3,FALSE)</f>
        <v>Joueur18</v>
      </c>
      <c r="E3529" s="31" t="str">
        <f>VLOOKUP(Pronostics!$B3529,Setup_MPP!$A:$G,2,FALSE)</f>
        <v>Joueur18</v>
      </c>
      <c r="F3529" s="31" t="str">
        <f>VLOOKUP($B3529,Setup_MPP!$A:$E,4,FALSE)</f>
        <v>#FFC9B0</v>
      </c>
      <c r="G3529" s="31" t="str">
        <f>VLOOKUP($B3529,Setup_MPP!$A:$E,5,FALSE)</f>
        <v>#F28D57</v>
      </c>
      <c r="H3529" s="31" t="str">
        <f>IFERROR(IF(AND(A3529&gt;=1,A3529&lt;=104),VLOOKUP($A3529,Location!$A:$J,6,FALSE),IF(A3529=0,"Avant l'ouverture",IF(OR(A3529=105,A3529=106),"Bonus"))),"")</f>
        <v>1/8 Finale</v>
      </c>
      <c r="I3529" s="31" t="str">
        <f>IF(LEFT(H3529,4)="Tour",VLOOKUP(A3529,Database!$A:$C,3,FALSE),"")</f>
        <v/>
      </c>
      <c r="J3529" s="31" t="str">
        <f>VLOOKUP($A3529,Location!$A:$J,7,FALSE)</f>
        <v>TBD</v>
      </c>
      <c r="K3529" s="31" t="str">
        <f>IFERROR(VLOOKUP(J3529,Setup_Team!$B:$C,2,FALSE), "TDB")</f>
        <v>TDB</v>
      </c>
      <c r="L3529" s="31" t="str">
        <f>VLOOKUP($A3529,Location!$A:$J,8,FALSE)</f>
        <v>TBD</v>
      </c>
      <c r="M3529" s="31" t="str">
        <f>IFERROR(VLOOKUP(L3529,Setup_Team!$B:$C,2,FALSE), "TDB")</f>
        <v>TDB</v>
      </c>
      <c r="N3529" s="31" t="str">
        <f>VLOOKUP($A3529,Location!$A:$J,9,FALSE)</f>
        <v>Philadelphia, Pennsylvania</v>
      </c>
      <c r="O3529" s="31" t="str">
        <f>VLOOKUP($A3529,Location!$A:$J,10,FALSE)</f>
        <v>Lincoln Financial Field</v>
      </c>
      <c r="R3529" s="31">
        <v>0</v>
      </c>
      <c r="S3529" s="25">
        <f>VLOOKUP($A3529,Database!$A:$Y,10,FALSE)</f>
        <v>0</v>
      </c>
      <c r="T3529" s="25">
        <f>VLOOKUP($A3529,Database!$A:$Y,11,FALSE)</f>
        <v>0</v>
      </c>
      <c r="U3529" s="25">
        <f>VLOOKUP($A3529,Database!$A:$Y,12,FALSE)</f>
        <v>0</v>
      </c>
      <c r="V3529" s="25" t="str">
        <f>VLOOKUP(A3529,Database!A:M,13,FALSE)</f>
        <v>À venir</v>
      </c>
      <c r="W3529" s="25" t="str">
        <f>VLOOKUP($A3529,Database!$A:$Y,20,FALSE)</f>
        <v/>
      </c>
      <c r="X3529" s="25" t="str">
        <f>VLOOKUP($A3529,Database!$A:$Y,21,FALSE)</f>
        <v/>
      </c>
      <c r="Y3529" s="25" t="str">
        <f ca="1">IF(C3529&lt;NOW(),IF(AND(P3529&gt;Q3529,W3529&gt;X3529),S3529,IF(AND(P3529=Q3529,W3529=X3529),T3529,IF(AND(P3529&lt;Q3529,W3529&lt;X3529),U3529,0))),"")</f>
        <v/>
      </c>
      <c r="Z3529" s="25">
        <f>IF(AND(P3529=W3529,Q3529=X3529),1,0)</f>
        <v>1</v>
      </c>
      <c r="AA3529" s="25" t="str">
        <f>IF(Z3529=0,"",IF(ISBLANK(VLOOKUP(A3529,Database!A:AA,22,FALSE)),"",VLOOKUP(A3529,Database!A:AA,22,FALSE)))</f>
        <v>Exact</v>
      </c>
      <c r="AB3529" s="25">
        <f ca="1">IFERROR(IF(AND(Y3529&lt;&gt;"",OR(V3529="Terminé",V3529="En cours")),VLOOKUP(AA3529,Setup_ScoreExactBonus!A:D,4,FALSE),0),0)</f>
        <v>0</v>
      </c>
      <c r="AC3529" s="31" t="str">
        <f t="shared" ca="1" si="16"/>
        <v/>
      </c>
      <c r="AD3529" s="31">
        <f ca="1">SUMIFS(AC$2:AC3529,D$2:D3529,D3529)*IF(R3529=0,1,2)</f>
        <v>0</v>
      </c>
    </row>
    <row r="3530" spans="1:30" x14ac:dyDescent="0.35">
      <c r="A3530" s="31">
        <f>IF(ISBLANK(B3530),"",COUNTIF(B$2:B3530,B3530))-1</f>
        <v>90</v>
      </c>
      <c r="B3530" s="31">
        <v>19</v>
      </c>
      <c r="C3530" s="10">
        <f>VLOOKUP($A3530,Database!$A:$Y,7,FALSE)</f>
        <v>46207.958333333336</v>
      </c>
      <c r="D3530" s="31" t="str">
        <f>VLOOKUP(Pronostics!$B3530,Setup_MPP!$A:$G,3,FALSE)</f>
        <v>Joueur19</v>
      </c>
      <c r="E3530" s="31" t="str">
        <f>VLOOKUP(Pronostics!$B3530,Setup_MPP!$A:$G,2,FALSE)</f>
        <v>Joueur19</v>
      </c>
      <c r="F3530" s="31" t="str">
        <f>VLOOKUP($B3530,Setup_MPP!$A:$E,4,FALSE)</f>
        <v>#D5D5D5</v>
      </c>
      <c r="G3530" s="31" t="str">
        <f>VLOOKUP($B3530,Setup_MPP!$A:$E,5,FALSE)</f>
        <v>#727272</v>
      </c>
      <c r="H3530" s="31" t="str">
        <f>IFERROR(IF(AND(A3530&gt;=1,A3530&lt;=104),VLOOKUP($A3530,Location!$A:$J,6,FALSE),IF(A3530=0,"Avant l'ouverture",IF(OR(A3530=105,A3530=106),"Bonus"))),"")</f>
        <v>1/8 Finale</v>
      </c>
      <c r="I3530" s="31" t="str">
        <f>IF(LEFT(H3530,4)="Tour",VLOOKUP(A3530,Database!$A:$C,3,FALSE),"")</f>
        <v/>
      </c>
      <c r="J3530" s="31" t="str">
        <f>VLOOKUP($A3530,Location!$A:$J,7,FALSE)</f>
        <v>TBD</v>
      </c>
      <c r="K3530" s="31" t="str">
        <f>IFERROR(VLOOKUP(J3530,Setup_Team!$B:$C,2,FALSE), "TDB")</f>
        <v>TDB</v>
      </c>
      <c r="L3530" s="31" t="str">
        <f>VLOOKUP($A3530,Location!$A:$J,8,FALSE)</f>
        <v>TBD</v>
      </c>
      <c r="M3530" s="31" t="str">
        <f>IFERROR(VLOOKUP(L3530,Setup_Team!$B:$C,2,FALSE), "TDB")</f>
        <v>TDB</v>
      </c>
      <c r="N3530" s="31" t="str">
        <f>VLOOKUP($A3530,Location!$A:$J,9,FALSE)</f>
        <v>Philadelphia, Pennsylvania</v>
      </c>
      <c r="O3530" s="31" t="str">
        <f>VLOOKUP($A3530,Location!$A:$J,10,FALSE)</f>
        <v>Lincoln Financial Field</v>
      </c>
      <c r="R3530" s="31">
        <v>0</v>
      </c>
      <c r="S3530" s="25">
        <f>VLOOKUP($A3530,Database!$A:$Y,10,FALSE)</f>
        <v>0</v>
      </c>
      <c r="T3530" s="25">
        <f>VLOOKUP($A3530,Database!$A:$Y,11,FALSE)</f>
        <v>0</v>
      </c>
      <c r="U3530" s="25">
        <f>VLOOKUP($A3530,Database!$A:$Y,12,FALSE)</f>
        <v>0</v>
      </c>
      <c r="V3530" s="25" t="str">
        <f>VLOOKUP(A3530,Database!A:M,13,FALSE)</f>
        <v>À venir</v>
      </c>
      <c r="W3530" s="25" t="str">
        <f>VLOOKUP($A3530,Database!$A:$Y,20,FALSE)</f>
        <v/>
      </c>
      <c r="X3530" s="25" t="str">
        <f>VLOOKUP($A3530,Database!$A:$Y,21,FALSE)</f>
        <v/>
      </c>
      <c r="Y3530" s="25" t="str">
        <f ca="1">IF(C3530&lt;NOW(),IF(AND(P3530&gt;Q3530,W3530&gt;X3530),S3530,IF(AND(P3530=Q3530,W3530=X3530),T3530,IF(AND(P3530&lt;Q3530,W3530&lt;X3530),U3530,0))),"")</f>
        <v/>
      </c>
      <c r="Z3530" s="25">
        <f>IF(AND(P3530=W3530,Q3530=X3530),1,0)</f>
        <v>1</v>
      </c>
      <c r="AA3530" s="25" t="str">
        <f>IF(Z3530=0,"",IF(ISBLANK(VLOOKUP(A3530,Database!A:AA,22,FALSE)),"",VLOOKUP(A3530,Database!A:AA,22,FALSE)))</f>
        <v>Exact</v>
      </c>
      <c r="AB3530" s="25">
        <f ca="1">IFERROR(IF(AND(Y3530&lt;&gt;"",OR(V3530="Terminé",V3530="En cours")),VLOOKUP(AA3530,Setup_ScoreExactBonus!A:D,4,FALSE),0),0)</f>
        <v>0</v>
      </c>
      <c r="AC3530" s="31" t="str">
        <f t="shared" ca="1" si="16"/>
        <v/>
      </c>
      <c r="AD3530" s="31">
        <f ca="1">SUMIFS(AC$2:AC3530,D$2:D3530,D3530)*IF(R3530=0,1,2)</f>
        <v>0</v>
      </c>
    </row>
    <row r="3531" spans="1:30" x14ac:dyDescent="0.35">
      <c r="A3531" s="31">
        <f>IF(ISBLANK(B3531),"",COUNTIF(B$2:B3531,B3531))-1</f>
        <v>90</v>
      </c>
      <c r="B3531" s="31">
        <v>20</v>
      </c>
      <c r="C3531" s="10">
        <f>VLOOKUP($A3531,Database!$A:$Y,7,FALSE)</f>
        <v>46207.958333333336</v>
      </c>
      <c r="D3531" s="31" t="str">
        <f>VLOOKUP(Pronostics!$B3531,Setup_MPP!$A:$G,3,FALSE)</f>
        <v>Joueur20</v>
      </c>
      <c r="E3531" s="31" t="str">
        <f>VLOOKUP(Pronostics!$B3531,Setup_MPP!$A:$G,2,FALSE)</f>
        <v>Joueur20</v>
      </c>
      <c r="F3531" s="31" t="str">
        <f>VLOOKUP($B3531,Setup_MPP!$A:$E,4,FALSE)</f>
        <v>#D5D5D5</v>
      </c>
      <c r="G3531" s="31" t="str">
        <f>VLOOKUP($B3531,Setup_MPP!$A:$E,5,FALSE)</f>
        <v>#727272</v>
      </c>
      <c r="H3531" s="31" t="str">
        <f>IFERROR(IF(AND(A3531&gt;=1,A3531&lt;=104),VLOOKUP($A3531,Location!$A:$J,6,FALSE),IF(A3531=0,"Avant l'ouverture",IF(OR(A3531=105,A3531=106),"Bonus"))),"")</f>
        <v>1/8 Finale</v>
      </c>
      <c r="I3531" s="31" t="str">
        <f>IF(LEFT(H3531,4)="Tour",VLOOKUP(A3531,Database!$A:$C,3,FALSE),"")</f>
        <v/>
      </c>
      <c r="J3531" s="31" t="str">
        <f>VLOOKUP($A3531,Location!$A:$J,7,FALSE)</f>
        <v>TBD</v>
      </c>
      <c r="K3531" s="31" t="str">
        <f>IFERROR(VLOOKUP(J3531,Setup_Team!$B:$C,2,FALSE), "TDB")</f>
        <v>TDB</v>
      </c>
      <c r="L3531" s="31" t="str">
        <f>VLOOKUP($A3531,Location!$A:$J,8,FALSE)</f>
        <v>TBD</v>
      </c>
      <c r="M3531" s="31" t="str">
        <f>IFERROR(VLOOKUP(L3531,Setup_Team!$B:$C,2,FALSE), "TDB")</f>
        <v>TDB</v>
      </c>
      <c r="N3531" s="31" t="str">
        <f>VLOOKUP($A3531,Location!$A:$J,9,FALSE)</f>
        <v>Philadelphia, Pennsylvania</v>
      </c>
      <c r="O3531" s="31" t="str">
        <f>VLOOKUP($A3531,Location!$A:$J,10,FALSE)</f>
        <v>Lincoln Financial Field</v>
      </c>
      <c r="R3531" s="31">
        <v>0</v>
      </c>
      <c r="S3531" s="25">
        <f>VLOOKUP($A3531,Database!$A:$Y,10,FALSE)</f>
        <v>0</v>
      </c>
      <c r="T3531" s="25">
        <f>VLOOKUP($A3531,Database!$A:$Y,11,FALSE)</f>
        <v>0</v>
      </c>
      <c r="U3531" s="25">
        <f>VLOOKUP($A3531,Database!$A:$Y,12,FALSE)</f>
        <v>0</v>
      </c>
      <c r="V3531" s="25" t="str">
        <f>VLOOKUP(A3531,Database!A:M,13,FALSE)</f>
        <v>À venir</v>
      </c>
      <c r="W3531" s="25" t="str">
        <f>VLOOKUP($A3531,Database!$A:$Y,20,FALSE)</f>
        <v/>
      </c>
      <c r="X3531" s="25" t="str">
        <f>VLOOKUP($A3531,Database!$A:$Y,21,FALSE)</f>
        <v/>
      </c>
      <c r="Y3531" s="25" t="str">
        <f ca="1">IF(C3531&lt;NOW(),IF(AND(P3531&gt;Q3531,W3531&gt;X3531),S3531,IF(AND(P3531=Q3531,W3531=X3531),T3531,IF(AND(P3531&lt;Q3531,W3531&lt;X3531),U3531,0))),"")</f>
        <v/>
      </c>
      <c r="Z3531" s="25">
        <f>IF(AND(P3531=W3531,Q3531=X3531),1,0)</f>
        <v>1</v>
      </c>
      <c r="AA3531" s="25" t="str">
        <f>IF(Z3531=0,"",IF(ISBLANK(VLOOKUP(A3531,Database!A:AA,22,FALSE)),"",VLOOKUP(A3531,Database!A:AA,22,FALSE)))</f>
        <v>Exact</v>
      </c>
      <c r="AB3531" s="25">
        <f ca="1">IFERROR(IF(AND(Y3531&lt;&gt;"",OR(V3531="Terminé",V3531="En cours")),VLOOKUP(AA3531,Setup_ScoreExactBonus!A:D,4,FALSE),0),0)</f>
        <v>0</v>
      </c>
      <c r="AC3531" s="31" t="str">
        <f t="shared" ca="1" si="16"/>
        <v/>
      </c>
      <c r="AD3531" s="31">
        <f ca="1">SUMIFS(AC$2:AC3531,D$2:D3531,D3531)*IF(R3531=0,1,2)</f>
        <v>0</v>
      </c>
    </row>
    <row r="3532" spans="1:30" x14ac:dyDescent="0.35">
      <c r="A3532" s="31">
        <f>IF(ISBLANK(B3532),"",COUNTIF(B$2:B3532,B3532))-1</f>
        <v>90</v>
      </c>
      <c r="B3532" s="31">
        <v>21</v>
      </c>
      <c r="C3532" s="10">
        <f>VLOOKUP($A3532,Database!$A:$Y,7,FALSE)</f>
        <v>46207.958333333336</v>
      </c>
      <c r="D3532" s="31" t="str">
        <f>VLOOKUP(Pronostics!$B3532,Setup_MPP!$A:$G,3,FALSE)</f>
        <v>Joueur21</v>
      </c>
      <c r="E3532" s="31" t="str">
        <f>VLOOKUP(Pronostics!$B3532,Setup_MPP!$A:$G,2,FALSE)</f>
        <v>Joueur21</v>
      </c>
      <c r="F3532" s="31" t="str">
        <f>VLOOKUP($B3532,Setup_MPP!$A:$E,4,FALSE)</f>
        <v>#D5D5D5</v>
      </c>
      <c r="G3532" s="31" t="str">
        <f>VLOOKUP($B3532,Setup_MPP!$A:$E,5,FALSE)</f>
        <v>#727272</v>
      </c>
      <c r="H3532" s="31" t="str">
        <f>IFERROR(IF(AND(A3532&gt;=1,A3532&lt;=104),VLOOKUP($A3532,Location!$A:$J,6,FALSE),IF(A3532=0,"Avant l'ouverture",IF(OR(A3532=105,A3532=106),"Bonus"))),"")</f>
        <v>1/8 Finale</v>
      </c>
      <c r="I3532" s="31" t="str">
        <f>IF(LEFT(H3532,4)="Tour",VLOOKUP(A3532,Database!$A:$C,3,FALSE),"")</f>
        <v/>
      </c>
      <c r="J3532" s="31" t="str">
        <f>VLOOKUP($A3532,Location!$A:$J,7,FALSE)</f>
        <v>TBD</v>
      </c>
      <c r="K3532" s="31" t="str">
        <f>IFERROR(VLOOKUP(J3532,Setup_Team!$B:$C,2,FALSE), "TDB")</f>
        <v>TDB</v>
      </c>
      <c r="L3532" s="31" t="str">
        <f>VLOOKUP($A3532,Location!$A:$J,8,FALSE)</f>
        <v>TBD</v>
      </c>
      <c r="M3532" s="31" t="str">
        <f>IFERROR(VLOOKUP(L3532,Setup_Team!$B:$C,2,FALSE), "TDB")</f>
        <v>TDB</v>
      </c>
      <c r="N3532" s="31" t="str">
        <f>VLOOKUP($A3532,Location!$A:$J,9,FALSE)</f>
        <v>Philadelphia, Pennsylvania</v>
      </c>
      <c r="O3532" s="31" t="str">
        <f>VLOOKUP($A3532,Location!$A:$J,10,FALSE)</f>
        <v>Lincoln Financial Field</v>
      </c>
      <c r="R3532" s="31">
        <v>0</v>
      </c>
      <c r="S3532" s="25">
        <f>VLOOKUP($A3532,Database!$A:$Y,10,FALSE)</f>
        <v>0</v>
      </c>
      <c r="T3532" s="25">
        <f>VLOOKUP($A3532,Database!$A:$Y,11,FALSE)</f>
        <v>0</v>
      </c>
      <c r="U3532" s="25">
        <f>VLOOKUP($A3532,Database!$A:$Y,12,FALSE)</f>
        <v>0</v>
      </c>
      <c r="V3532" s="25" t="str">
        <f>VLOOKUP(A3532,Database!A:M,13,FALSE)</f>
        <v>À venir</v>
      </c>
      <c r="W3532" s="25" t="str">
        <f>VLOOKUP($A3532,Database!$A:$Y,20,FALSE)</f>
        <v/>
      </c>
      <c r="X3532" s="25" t="str">
        <f>VLOOKUP($A3532,Database!$A:$Y,21,FALSE)</f>
        <v/>
      </c>
      <c r="Y3532" s="25" t="str">
        <f ca="1">IF(C3532&lt;NOW(),IF(AND(P3532&gt;Q3532,W3532&gt;X3532),S3532,IF(AND(P3532=Q3532,W3532=X3532),T3532,IF(AND(P3532&lt;Q3532,W3532&lt;X3532),U3532,0))),"")</f>
        <v/>
      </c>
      <c r="Z3532" s="25">
        <f>IF(AND(P3532=W3532,Q3532=X3532),1,0)</f>
        <v>1</v>
      </c>
      <c r="AA3532" s="25" t="str">
        <f>IF(Z3532=0,"",IF(ISBLANK(VLOOKUP(A3532,Database!A:AA,22,FALSE)),"",VLOOKUP(A3532,Database!A:AA,22,FALSE)))</f>
        <v>Exact</v>
      </c>
      <c r="AB3532" s="25">
        <f ca="1">IFERROR(IF(AND(Y3532&lt;&gt;"",OR(V3532="Terminé",V3532="En cours")),VLOOKUP(AA3532,Setup_ScoreExactBonus!A:D,4,FALSE),0),0)</f>
        <v>0</v>
      </c>
      <c r="AC3532" s="31" t="str">
        <f t="shared" ca="1" si="16"/>
        <v/>
      </c>
      <c r="AD3532" s="31">
        <f ca="1">SUMIFS(AC$2:AC3532,D$2:D3532,D3532)*IF(R3532=0,1,2)</f>
        <v>0</v>
      </c>
    </row>
    <row r="3533" spans="1:30" x14ac:dyDescent="0.35">
      <c r="A3533" s="31">
        <f>IF(ISBLANK(B3533),"",COUNTIF(B$2:B3533,B3533))-1</f>
        <v>90</v>
      </c>
      <c r="B3533" s="31">
        <v>22</v>
      </c>
      <c r="C3533" s="10">
        <f>VLOOKUP($A3533,Database!$A:$Y,7,FALSE)</f>
        <v>46207.958333333336</v>
      </c>
      <c r="D3533" s="31" t="str">
        <f>VLOOKUP(Pronostics!$B3533,Setup_MPP!$A:$G,3,FALSE)</f>
        <v>Joueur22</v>
      </c>
      <c r="E3533" s="31" t="str">
        <f>VLOOKUP(Pronostics!$B3533,Setup_MPP!$A:$G,2,FALSE)</f>
        <v>Joueur22</v>
      </c>
      <c r="F3533" s="31" t="str">
        <f>VLOOKUP($B3533,Setup_MPP!$A:$E,4,FALSE)</f>
        <v>#D5D5D5</v>
      </c>
      <c r="G3533" s="31" t="str">
        <f>VLOOKUP($B3533,Setup_MPP!$A:$E,5,FALSE)</f>
        <v>#727272</v>
      </c>
      <c r="H3533" s="31" t="str">
        <f>IFERROR(IF(AND(A3533&gt;=1,A3533&lt;=104),VLOOKUP($A3533,Location!$A:$J,6,FALSE),IF(A3533=0,"Avant l'ouverture",IF(OR(A3533=105,A3533=106),"Bonus"))),"")</f>
        <v>1/8 Finale</v>
      </c>
      <c r="I3533" s="31" t="str">
        <f>IF(LEFT(H3533,4)="Tour",VLOOKUP(A3533,Database!$A:$C,3,FALSE),"")</f>
        <v/>
      </c>
      <c r="J3533" s="31" t="str">
        <f>VLOOKUP($A3533,Location!$A:$J,7,FALSE)</f>
        <v>TBD</v>
      </c>
      <c r="K3533" s="31" t="str">
        <f>IFERROR(VLOOKUP(J3533,Setup_Team!$B:$C,2,FALSE), "TDB")</f>
        <v>TDB</v>
      </c>
      <c r="L3533" s="31" t="str">
        <f>VLOOKUP($A3533,Location!$A:$J,8,FALSE)</f>
        <v>TBD</v>
      </c>
      <c r="M3533" s="31" t="str">
        <f>IFERROR(VLOOKUP(L3533,Setup_Team!$B:$C,2,FALSE), "TDB")</f>
        <v>TDB</v>
      </c>
      <c r="N3533" s="31" t="str">
        <f>VLOOKUP($A3533,Location!$A:$J,9,FALSE)</f>
        <v>Philadelphia, Pennsylvania</v>
      </c>
      <c r="O3533" s="31" t="str">
        <f>VLOOKUP($A3533,Location!$A:$J,10,FALSE)</f>
        <v>Lincoln Financial Field</v>
      </c>
      <c r="R3533" s="31">
        <v>0</v>
      </c>
      <c r="S3533" s="25">
        <f>VLOOKUP($A3533,Database!$A:$Y,10,FALSE)</f>
        <v>0</v>
      </c>
      <c r="T3533" s="25">
        <f>VLOOKUP($A3533,Database!$A:$Y,11,FALSE)</f>
        <v>0</v>
      </c>
      <c r="U3533" s="25">
        <f>VLOOKUP($A3533,Database!$A:$Y,12,FALSE)</f>
        <v>0</v>
      </c>
      <c r="V3533" s="25" t="str">
        <f>VLOOKUP(A3533,Database!A:M,13,FALSE)</f>
        <v>À venir</v>
      </c>
      <c r="W3533" s="25" t="str">
        <f>VLOOKUP($A3533,Database!$A:$Y,20,FALSE)</f>
        <v/>
      </c>
      <c r="X3533" s="25" t="str">
        <f>VLOOKUP($A3533,Database!$A:$Y,21,FALSE)</f>
        <v/>
      </c>
      <c r="Y3533" s="25" t="str">
        <f ca="1">IF(C3533&lt;NOW(),IF(AND(P3533&gt;Q3533,W3533&gt;X3533),S3533,IF(AND(P3533=Q3533,W3533=X3533),T3533,IF(AND(P3533&lt;Q3533,W3533&lt;X3533),U3533,0))),"")</f>
        <v/>
      </c>
      <c r="Z3533" s="25">
        <f>IF(AND(P3533=W3533,Q3533=X3533),1,0)</f>
        <v>1</v>
      </c>
      <c r="AA3533" s="25" t="str">
        <f>IF(Z3533=0,"",IF(ISBLANK(VLOOKUP(A3533,Database!A:AA,22,FALSE)),"",VLOOKUP(A3533,Database!A:AA,22,FALSE)))</f>
        <v>Exact</v>
      </c>
      <c r="AB3533" s="25">
        <f ca="1">IFERROR(IF(AND(Y3533&lt;&gt;"",OR(V3533="Terminé",V3533="En cours")),VLOOKUP(AA3533,Setup_ScoreExactBonus!A:D,4,FALSE),0),0)</f>
        <v>0</v>
      </c>
      <c r="AC3533" s="31" t="str">
        <f t="shared" ca="1" si="16"/>
        <v/>
      </c>
      <c r="AD3533" s="31">
        <f ca="1">SUMIFS(AC$2:AC3533,D$2:D3533,D3533)*IF(R3533=0,1,2)</f>
        <v>0</v>
      </c>
    </row>
    <row r="3534" spans="1:30" x14ac:dyDescent="0.35">
      <c r="A3534" s="31">
        <f>IF(ISBLANK(B3534),"",COUNTIF(B$2:B3534,B3534))-1</f>
        <v>90</v>
      </c>
      <c r="B3534" s="31">
        <v>23</v>
      </c>
      <c r="C3534" s="10">
        <f>VLOOKUP($A3534,Database!$A:$Y,7,FALSE)</f>
        <v>46207.958333333336</v>
      </c>
      <c r="D3534" s="31" t="str">
        <f>VLOOKUP(Pronostics!$B3534,Setup_MPP!$A:$G,3,FALSE)</f>
        <v>Joueur23</v>
      </c>
      <c r="E3534" s="31" t="str">
        <f>VLOOKUP(Pronostics!$B3534,Setup_MPP!$A:$G,2,FALSE)</f>
        <v>Joueur23</v>
      </c>
      <c r="F3534" s="31" t="str">
        <f>VLOOKUP($B3534,Setup_MPP!$A:$E,4,FALSE)</f>
        <v>#D5D5D5</v>
      </c>
      <c r="G3534" s="31" t="str">
        <f>VLOOKUP($B3534,Setup_MPP!$A:$E,5,FALSE)</f>
        <v>#727272</v>
      </c>
      <c r="H3534" s="31" t="str">
        <f>IFERROR(IF(AND(A3534&gt;=1,A3534&lt;=104),VLOOKUP($A3534,Location!$A:$J,6,FALSE),IF(A3534=0,"Avant l'ouverture",IF(OR(A3534=105,A3534=106),"Bonus"))),"")</f>
        <v>1/8 Finale</v>
      </c>
      <c r="I3534" s="31" t="str">
        <f>IF(LEFT(H3534,4)="Tour",VLOOKUP(A3534,Database!$A:$C,3,FALSE),"")</f>
        <v/>
      </c>
      <c r="J3534" s="31" t="str">
        <f>VLOOKUP($A3534,Location!$A:$J,7,FALSE)</f>
        <v>TBD</v>
      </c>
      <c r="K3534" s="31" t="str">
        <f>IFERROR(VLOOKUP(J3534,Setup_Team!$B:$C,2,FALSE), "TDB")</f>
        <v>TDB</v>
      </c>
      <c r="L3534" s="31" t="str">
        <f>VLOOKUP($A3534,Location!$A:$J,8,FALSE)</f>
        <v>TBD</v>
      </c>
      <c r="M3534" s="31" t="str">
        <f>IFERROR(VLOOKUP(L3534,Setup_Team!$B:$C,2,FALSE), "TDB")</f>
        <v>TDB</v>
      </c>
      <c r="N3534" s="31" t="str">
        <f>VLOOKUP($A3534,Location!$A:$J,9,FALSE)</f>
        <v>Philadelphia, Pennsylvania</v>
      </c>
      <c r="O3534" s="31" t="str">
        <f>VLOOKUP($A3534,Location!$A:$J,10,FALSE)</f>
        <v>Lincoln Financial Field</v>
      </c>
      <c r="R3534" s="31">
        <v>0</v>
      </c>
      <c r="S3534" s="25">
        <f>VLOOKUP($A3534,Database!$A:$Y,10,FALSE)</f>
        <v>0</v>
      </c>
      <c r="T3534" s="25">
        <f>VLOOKUP($A3534,Database!$A:$Y,11,FALSE)</f>
        <v>0</v>
      </c>
      <c r="U3534" s="25">
        <f>VLOOKUP($A3534,Database!$A:$Y,12,FALSE)</f>
        <v>0</v>
      </c>
      <c r="V3534" s="25" t="str">
        <f>VLOOKUP(A3534,Database!A:M,13,FALSE)</f>
        <v>À venir</v>
      </c>
      <c r="W3534" s="25" t="str">
        <f>VLOOKUP($A3534,Database!$A:$Y,20,FALSE)</f>
        <v/>
      </c>
      <c r="X3534" s="25" t="str">
        <f>VLOOKUP($A3534,Database!$A:$Y,21,FALSE)</f>
        <v/>
      </c>
      <c r="Y3534" s="25" t="str">
        <f ca="1">IF(C3534&lt;NOW(),IF(AND(P3534&gt;Q3534,W3534&gt;X3534),S3534,IF(AND(P3534=Q3534,W3534=X3534),T3534,IF(AND(P3534&lt;Q3534,W3534&lt;X3534),U3534,0))),"")</f>
        <v/>
      </c>
      <c r="Z3534" s="25">
        <f>IF(AND(P3534=W3534,Q3534=X3534),1,0)</f>
        <v>1</v>
      </c>
      <c r="AA3534" s="25" t="str">
        <f>IF(Z3534=0,"",IF(ISBLANK(VLOOKUP(A3534,Database!A:AA,22,FALSE)),"",VLOOKUP(A3534,Database!A:AA,22,FALSE)))</f>
        <v>Exact</v>
      </c>
      <c r="AB3534" s="25">
        <f ca="1">IFERROR(IF(AND(Y3534&lt;&gt;"",OR(V3534="Terminé",V3534="En cours")),VLOOKUP(AA3534,Setup_ScoreExactBonus!A:D,4,FALSE),0),0)</f>
        <v>0</v>
      </c>
      <c r="AC3534" s="31" t="str">
        <f t="shared" ca="1" si="16"/>
        <v/>
      </c>
      <c r="AD3534" s="31">
        <f ca="1">SUMIFS(AC$2:AC3534,D$2:D3534,D3534)*IF(R3534=0,1,2)</f>
        <v>0</v>
      </c>
    </row>
    <row r="3535" spans="1:30" x14ac:dyDescent="0.35">
      <c r="A3535" s="31">
        <f>IF(ISBLANK(B3535),"",COUNTIF(B$2:B3535,B3535))-1</f>
        <v>90</v>
      </c>
      <c r="B3535" s="31">
        <v>24</v>
      </c>
      <c r="C3535" s="10">
        <f>VLOOKUP($A3535,Database!$A:$Y,7,FALSE)</f>
        <v>46207.958333333336</v>
      </c>
      <c r="D3535" s="31" t="str">
        <f>VLOOKUP(Pronostics!$B3535,Setup_MPP!$A:$G,3,FALSE)</f>
        <v>Joueur24</v>
      </c>
      <c r="E3535" s="31" t="str">
        <f>VLOOKUP(Pronostics!$B3535,Setup_MPP!$A:$G,2,FALSE)</f>
        <v>Joueur24</v>
      </c>
      <c r="F3535" s="31" t="str">
        <f>VLOOKUP($B3535,Setup_MPP!$A:$E,4,FALSE)</f>
        <v>#D5D5D5</v>
      </c>
      <c r="G3535" s="31" t="str">
        <f>VLOOKUP($B3535,Setup_MPP!$A:$E,5,FALSE)</f>
        <v>#727272</v>
      </c>
      <c r="H3535" s="31" t="str">
        <f>IFERROR(IF(AND(A3535&gt;=1,A3535&lt;=104),VLOOKUP($A3535,Location!$A:$J,6,FALSE),IF(A3535=0,"Avant l'ouverture",IF(OR(A3535=105,A3535=106),"Bonus"))),"")</f>
        <v>1/8 Finale</v>
      </c>
      <c r="I3535" s="31" t="str">
        <f>IF(LEFT(H3535,4)="Tour",VLOOKUP(A3535,Database!$A:$C,3,FALSE),"")</f>
        <v/>
      </c>
      <c r="J3535" s="31" t="str">
        <f>VLOOKUP($A3535,Location!$A:$J,7,FALSE)</f>
        <v>TBD</v>
      </c>
      <c r="K3535" s="31" t="str">
        <f>IFERROR(VLOOKUP(J3535,Setup_Team!$B:$C,2,FALSE), "TDB")</f>
        <v>TDB</v>
      </c>
      <c r="L3535" s="31" t="str">
        <f>VLOOKUP($A3535,Location!$A:$J,8,FALSE)</f>
        <v>TBD</v>
      </c>
      <c r="M3535" s="31" t="str">
        <f>IFERROR(VLOOKUP(L3535,Setup_Team!$B:$C,2,FALSE), "TDB")</f>
        <v>TDB</v>
      </c>
      <c r="N3535" s="31" t="str">
        <f>VLOOKUP($A3535,Location!$A:$J,9,FALSE)</f>
        <v>Philadelphia, Pennsylvania</v>
      </c>
      <c r="O3535" s="31" t="str">
        <f>VLOOKUP($A3535,Location!$A:$J,10,FALSE)</f>
        <v>Lincoln Financial Field</v>
      </c>
      <c r="R3535" s="31">
        <v>0</v>
      </c>
      <c r="S3535" s="25">
        <f>VLOOKUP($A3535,Database!$A:$Y,10,FALSE)</f>
        <v>0</v>
      </c>
      <c r="T3535" s="25">
        <f>VLOOKUP($A3535,Database!$A:$Y,11,FALSE)</f>
        <v>0</v>
      </c>
      <c r="U3535" s="25">
        <f>VLOOKUP($A3535,Database!$A:$Y,12,FALSE)</f>
        <v>0</v>
      </c>
      <c r="V3535" s="25" t="str">
        <f>VLOOKUP(A3535,Database!A:M,13,FALSE)</f>
        <v>À venir</v>
      </c>
      <c r="W3535" s="25" t="str">
        <f>VLOOKUP($A3535,Database!$A:$Y,20,FALSE)</f>
        <v/>
      </c>
      <c r="X3535" s="25" t="str">
        <f>VLOOKUP($A3535,Database!$A:$Y,21,FALSE)</f>
        <v/>
      </c>
      <c r="Y3535" s="25" t="str">
        <f ca="1">IF(C3535&lt;NOW(),IF(AND(P3535&gt;Q3535,W3535&gt;X3535),S3535,IF(AND(P3535=Q3535,W3535=X3535),T3535,IF(AND(P3535&lt;Q3535,W3535&lt;X3535),U3535,0))),"")</f>
        <v/>
      </c>
      <c r="Z3535" s="25">
        <f>IF(AND(P3535=W3535,Q3535=X3535),1,0)</f>
        <v>1</v>
      </c>
      <c r="AA3535" s="25" t="str">
        <f>IF(Z3535=0,"",IF(ISBLANK(VLOOKUP(A3535,Database!A:AA,22,FALSE)),"",VLOOKUP(A3535,Database!A:AA,22,FALSE)))</f>
        <v>Exact</v>
      </c>
      <c r="AB3535" s="25">
        <f ca="1">IFERROR(IF(AND(Y3535&lt;&gt;"",OR(V3535="Terminé",V3535="En cours")),VLOOKUP(AA3535,Setup_ScoreExactBonus!A:D,4,FALSE),0),0)</f>
        <v>0</v>
      </c>
      <c r="AC3535" s="31" t="str">
        <f t="shared" ca="1" si="16"/>
        <v/>
      </c>
      <c r="AD3535" s="31">
        <f ca="1">SUMIFS(AC$2:AC3535,D$2:D3535,D3535)*IF(R3535=0,1,2)</f>
        <v>0</v>
      </c>
    </row>
    <row r="3536" spans="1:30" x14ac:dyDescent="0.35">
      <c r="A3536" s="31">
        <f>IF(ISBLANK(B3536),"",COUNTIF(B$2:B3536,B3536))-1</f>
        <v>90</v>
      </c>
      <c r="B3536" s="31">
        <v>25</v>
      </c>
      <c r="C3536" s="10">
        <f>VLOOKUP($A3536,Database!$A:$Y,7,FALSE)</f>
        <v>46207.958333333336</v>
      </c>
      <c r="D3536" s="31" t="str">
        <f>VLOOKUP(Pronostics!$B3536,Setup_MPP!$A:$G,3,FALSE)</f>
        <v>Joueur25</v>
      </c>
      <c r="E3536" s="31" t="str">
        <f>VLOOKUP(Pronostics!$B3536,Setup_MPP!$A:$G,2,FALSE)</f>
        <v>Joueur25</v>
      </c>
      <c r="F3536" s="31" t="str">
        <f>VLOOKUP($B3536,Setup_MPP!$A:$E,4,FALSE)</f>
        <v>#D5D5D5</v>
      </c>
      <c r="G3536" s="31" t="str">
        <f>VLOOKUP($B3536,Setup_MPP!$A:$E,5,FALSE)</f>
        <v>#727272</v>
      </c>
      <c r="H3536" s="31" t="str">
        <f>IFERROR(IF(AND(A3536&gt;=1,A3536&lt;=104),VLOOKUP($A3536,Location!$A:$J,6,FALSE),IF(A3536=0,"Avant l'ouverture",IF(OR(A3536=105,A3536=106),"Bonus"))),"")</f>
        <v>1/8 Finale</v>
      </c>
      <c r="I3536" s="31" t="str">
        <f>IF(LEFT(H3536,4)="Tour",VLOOKUP(A3536,Database!$A:$C,3,FALSE),"")</f>
        <v/>
      </c>
      <c r="J3536" s="31" t="str">
        <f>VLOOKUP($A3536,Location!$A:$J,7,FALSE)</f>
        <v>TBD</v>
      </c>
      <c r="K3536" s="31" t="str">
        <f>IFERROR(VLOOKUP(J3536,Setup_Team!$B:$C,2,FALSE), "TDB")</f>
        <v>TDB</v>
      </c>
      <c r="L3536" s="31" t="str">
        <f>VLOOKUP($A3536,Location!$A:$J,8,FALSE)</f>
        <v>TBD</v>
      </c>
      <c r="M3536" s="31" t="str">
        <f>IFERROR(VLOOKUP(L3536,Setup_Team!$B:$C,2,FALSE), "TDB")</f>
        <v>TDB</v>
      </c>
      <c r="N3536" s="31" t="str">
        <f>VLOOKUP($A3536,Location!$A:$J,9,FALSE)</f>
        <v>Philadelphia, Pennsylvania</v>
      </c>
      <c r="O3536" s="31" t="str">
        <f>VLOOKUP($A3536,Location!$A:$J,10,FALSE)</f>
        <v>Lincoln Financial Field</v>
      </c>
      <c r="R3536" s="31">
        <v>0</v>
      </c>
      <c r="S3536" s="25">
        <f>VLOOKUP($A3536,Database!$A:$Y,10,FALSE)</f>
        <v>0</v>
      </c>
      <c r="T3536" s="25">
        <f>VLOOKUP($A3536,Database!$A:$Y,11,FALSE)</f>
        <v>0</v>
      </c>
      <c r="U3536" s="25">
        <f>VLOOKUP($A3536,Database!$A:$Y,12,FALSE)</f>
        <v>0</v>
      </c>
      <c r="V3536" s="25" t="str">
        <f>VLOOKUP(A3536,Database!A:M,13,FALSE)</f>
        <v>À venir</v>
      </c>
      <c r="W3536" s="25" t="str">
        <f>VLOOKUP($A3536,Database!$A:$Y,20,FALSE)</f>
        <v/>
      </c>
      <c r="X3536" s="25" t="str">
        <f>VLOOKUP($A3536,Database!$A:$Y,21,FALSE)</f>
        <v/>
      </c>
      <c r="Y3536" s="25" t="str">
        <f ca="1">IF(C3536&lt;NOW(),IF(AND(P3536&gt;Q3536,W3536&gt;X3536),S3536,IF(AND(P3536=Q3536,W3536=X3536),T3536,IF(AND(P3536&lt;Q3536,W3536&lt;X3536),U3536,0))),"")</f>
        <v/>
      </c>
      <c r="Z3536" s="25">
        <f>IF(AND(P3536=W3536,Q3536=X3536),1,0)</f>
        <v>1</v>
      </c>
      <c r="AA3536" s="25" t="str">
        <f>IF(Z3536=0,"",IF(ISBLANK(VLOOKUP(A3536,Database!A:AA,22,FALSE)),"",VLOOKUP(A3536,Database!A:AA,22,FALSE)))</f>
        <v>Exact</v>
      </c>
      <c r="AB3536" s="25">
        <f ca="1">IFERROR(IF(AND(Y3536&lt;&gt;"",OR(V3536="Terminé",V3536="En cours")),VLOOKUP(AA3536,Setup_ScoreExactBonus!A:D,4,FALSE),0),0)</f>
        <v>0</v>
      </c>
      <c r="AC3536" s="31" t="str">
        <f t="shared" ca="1" si="16"/>
        <v/>
      </c>
      <c r="AD3536" s="31">
        <f ca="1">SUMIFS(AC$2:AC3536,D$2:D3536,D3536)*IF(R3536=0,1,2)</f>
        <v>0</v>
      </c>
    </row>
    <row r="3537" spans="1:30" x14ac:dyDescent="0.35">
      <c r="A3537" s="31">
        <f>IF(ISBLANK(B3537),"",COUNTIF(B$2:B3537,B3537))-1</f>
        <v>90</v>
      </c>
      <c r="B3537" s="31">
        <v>26</v>
      </c>
      <c r="C3537" s="10">
        <f>VLOOKUP($A3537,Database!$A:$Y,7,FALSE)</f>
        <v>46207.958333333336</v>
      </c>
      <c r="D3537" s="31" t="str">
        <f>VLOOKUP(Pronostics!$B3537,Setup_MPP!$A:$G,3,FALSE)</f>
        <v>Joueur26</v>
      </c>
      <c r="E3537" s="31" t="str">
        <f>VLOOKUP(Pronostics!$B3537,Setup_MPP!$A:$G,2,FALSE)</f>
        <v>Joueur26</v>
      </c>
      <c r="F3537" s="31" t="str">
        <f>VLOOKUP($B3537,Setup_MPP!$A:$E,4,FALSE)</f>
        <v>#D5D5D5</v>
      </c>
      <c r="G3537" s="31" t="str">
        <f>VLOOKUP($B3537,Setup_MPP!$A:$E,5,FALSE)</f>
        <v>#727272</v>
      </c>
      <c r="H3537" s="31" t="str">
        <f>IFERROR(IF(AND(A3537&gt;=1,A3537&lt;=104),VLOOKUP($A3537,Location!$A:$J,6,FALSE),IF(A3537=0,"Avant l'ouverture",IF(OR(A3537=105,A3537=106),"Bonus"))),"")</f>
        <v>1/8 Finale</v>
      </c>
      <c r="I3537" s="31" t="str">
        <f>IF(LEFT(H3537,4)="Tour",VLOOKUP(A3537,Database!$A:$C,3,FALSE),"")</f>
        <v/>
      </c>
      <c r="J3537" s="31" t="str">
        <f>VLOOKUP($A3537,Location!$A:$J,7,FALSE)</f>
        <v>TBD</v>
      </c>
      <c r="K3537" s="31" t="str">
        <f>IFERROR(VLOOKUP(J3537,Setup_Team!$B:$C,2,FALSE), "TDB")</f>
        <v>TDB</v>
      </c>
      <c r="L3537" s="31" t="str">
        <f>VLOOKUP($A3537,Location!$A:$J,8,FALSE)</f>
        <v>TBD</v>
      </c>
      <c r="M3537" s="31" t="str">
        <f>IFERROR(VLOOKUP(L3537,Setup_Team!$B:$C,2,FALSE), "TDB")</f>
        <v>TDB</v>
      </c>
      <c r="N3537" s="31" t="str">
        <f>VLOOKUP($A3537,Location!$A:$J,9,FALSE)</f>
        <v>Philadelphia, Pennsylvania</v>
      </c>
      <c r="O3537" s="31" t="str">
        <f>VLOOKUP($A3537,Location!$A:$J,10,FALSE)</f>
        <v>Lincoln Financial Field</v>
      </c>
      <c r="R3537" s="31">
        <v>0</v>
      </c>
      <c r="S3537" s="25">
        <f>VLOOKUP($A3537,Database!$A:$Y,10,FALSE)</f>
        <v>0</v>
      </c>
      <c r="T3537" s="25">
        <f>VLOOKUP($A3537,Database!$A:$Y,11,FALSE)</f>
        <v>0</v>
      </c>
      <c r="U3537" s="25">
        <f>VLOOKUP($A3537,Database!$A:$Y,12,FALSE)</f>
        <v>0</v>
      </c>
      <c r="V3537" s="25" t="str">
        <f>VLOOKUP(A3537,Database!A:M,13,FALSE)</f>
        <v>À venir</v>
      </c>
      <c r="W3537" s="25" t="str">
        <f>VLOOKUP($A3537,Database!$A:$Y,20,FALSE)</f>
        <v/>
      </c>
      <c r="X3537" s="25" t="str">
        <f>VLOOKUP($A3537,Database!$A:$Y,21,FALSE)</f>
        <v/>
      </c>
      <c r="Y3537" s="25" t="str">
        <f ca="1">IF(C3537&lt;NOW(),IF(AND(P3537&gt;Q3537,W3537&gt;X3537),S3537,IF(AND(P3537=Q3537,W3537=X3537),T3537,IF(AND(P3537&lt;Q3537,W3537&lt;X3537),U3537,0))),"")</f>
        <v/>
      </c>
      <c r="Z3537" s="25">
        <f>IF(AND(P3537=W3537,Q3537=X3537),1,0)</f>
        <v>1</v>
      </c>
      <c r="AA3537" s="25" t="str">
        <f>IF(Z3537=0,"",IF(ISBLANK(VLOOKUP(A3537,Database!A:AA,22,FALSE)),"",VLOOKUP(A3537,Database!A:AA,22,FALSE)))</f>
        <v>Exact</v>
      </c>
      <c r="AB3537" s="25">
        <f ca="1">IFERROR(IF(AND(Y3537&lt;&gt;"",OR(V3537="Terminé",V3537="En cours")),VLOOKUP(AA3537,Setup_ScoreExactBonus!A:D,4,FALSE),0),0)</f>
        <v>0</v>
      </c>
      <c r="AC3537" s="31" t="str">
        <f t="shared" ca="1" si="16"/>
        <v/>
      </c>
      <c r="AD3537" s="31">
        <f ca="1">SUMIFS(AC$2:AC3537,D$2:D3537,D3537)*IF(R3537=0,1,2)</f>
        <v>0</v>
      </c>
    </row>
    <row r="3538" spans="1:30" x14ac:dyDescent="0.35">
      <c r="A3538" s="31">
        <f>IF(ISBLANK(B3538),"",COUNTIF(B$2:B3538,B3538))-1</f>
        <v>90</v>
      </c>
      <c r="B3538" s="31">
        <v>27</v>
      </c>
      <c r="C3538" s="10">
        <f>VLOOKUP($A3538,Database!$A:$Y,7,FALSE)</f>
        <v>46207.958333333336</v>
      </c>
      <c r="D3538" s="31" t="str">
        <f>VLOOKUP(Pronostics!$B3538,Setup_MPP!$A:$G,3,FALSE)</f>
        <v>Joueur27</v>
      </c>
      <c r="E3538" s="31" t="str">
        <f>VLOOKUP(Pronostics!$B3538,Setup_MPP!$A:$G,2,FALSE)</f>
        <v>Joueur27</v>
      </c>
      <c r="F3538" s="31" t="str">
        <f>VLOOKUP($B3538,Setup_MPP!$A:$E,4,FALSE)</f>
        <v>#D5D5D5</v>
      </c>
      <c r="G3538" s="31" t="str">
        <f>VLOOKUP($B3538,Setup_MPP!$A:$E,5,FALSE)</f>
        <v>#727272</v>
      </c>
      <c r="H3538" s="31" t="str">
        <f>IFERROR(IF(AND(A3538&gt;=1,A3538&lt;=104),VLOOKUP($A3538,Location!$A:$J,6,FALSE),IF(A3538=0,"Avant l'ouverture",IF(OR(A3538=105,A3538=106),"Bonus"))),"")</f>
        <v>1/8 Finale</v>
      </c>
      <c r="I3538" s="31" t="str">
        <f>IF(LEFT(H3538,4)="Tour",VLOOKUP(A3538,Database!$A:$C,3,FALSE),"")</f>
        <v/>
      </c>
      <c r="J3538" s="31" t="str">
        <f>VLOOKUP($A3538,Location!$A:$J,7,FALSE)</f>
        <v>TBD</v>
      </c>
      <c r="K3538" s="31" t="str">
        <f>IFERROR(VLOOKUP(J3538,Setup_Team!$B:$C,2,FALSE), "TDB")</f>
        <v>TDB</v>
      </c>
      <c r="L3538" s="31" t="str">
        <f>VLOOKUP($A3538,Location!$A:$J,8,FALSE)</f>
        <v>TBD</v>
      </c>
      <c r="M3538" s="31" t="str">
        <f>IFERROR(VLOOKUP(L3538,Setup_Team!$B:$C,2,FALSE), "TDB")</f>
        <v>TDB</v>
      </c>
      <c r="N3538" s="31" t="str">
        <f>VLOOKUP($A3538,Location!$A:$J,9,FALSE)</f>
        <v>Philadelphia, Pennsylvania</v>
      </c>
      <c r="O3538" s="31" t="str">
        <f>VLOOKUP($A3538,Location!$A:$J,10,FALSE)</f>
        <v>Lincoln Financial Field</v>
      </c>
      <c r="R3538" s="31">
        <v>0</v>
      </c>
      <c r="S3538" s="25">
        <f>VLOOKUP($A3538,Database!$A:$Y,10,FALSE)</f>
        <v>0</v>
      </c>
      <c r="T3538" s="25">
        <f>VLOOKUP($A3538,Database!$A:$Y,11,FALSE)</f>
        <v>0</v>
      </c>
      <c r="U3538" s="25">
        <f>VLOOKUP($A3538,Database!$A:$Y,12,FALSE)</f>
        <v>0</v>
      </c>
      <c r="V3538" s="25" t="str">
        <f>VLOOKUP(A3538,Database!A:M,13,FALSE)</f>
        <v>À venir</v>
      </c>
      <c r="W3538" s="25" t="str">
        <f>VLOOKUP($A3538,Database!$A:$Y,20,FALSE)</f>
        <v/>
      </c>
      <c r="X3538" s="25" t="str">
        <f>VLOOKUP($A3538,Database!$A:$Y,21,FALSE)</f>
        <v/>
      </c>
      <c r="Y3538" s="25" t="str">
        <f ca="1">IF(C3538&lt;NOW(),IF(AND(P3538&gt;Q3538,W3538&gt;X3538),S3538,IF(AND(P3538=Q3538,W3538=X3538),T3538,IF(AND(P3538&lt;Q3538,W3538&lt;X3538),U3538,0))),"")</f>
        <v/>
      </c>
      <c r="Z3538" s="25">
        <f>IF(AND(P3538=W3538,Q3538=X3538),1,0)</f>
        <v>1</v>
      </c>
      <c r="AA3538" s="25" t="str">
        <f>IF(Z3538=0,"",IF(ISBLANK(VLOOKUP(A3538,Database!A:AA,22,FALSE)),"",VLOOKUP(A3538,Database!A:AA,22,FALSE)))</f>
        <v>Exact</v>
      </c>
      <c r="AB3538" s="25">
        <f ca="1">IFERROR(IF(AND(Y3538&lt;&gt;"",OR(V3538="Terminé",V3538="En cours")),VLOOKUP(AA3538,Setup_ScoreExactBonus!A:D,4,FALSE),0),0)</f>
        <v>0</v>
      </c>
      <c r="AC3538" s="31" t="str">
        <f t="shared" ca="1" si="16"/>
        <v/>
      </c>
      <c r="AD3538" s="31">
        <f ca="1">SUMIFS(AC$2:AC3538,D$2:D3538,D3538)*IF(R3538=0,1,2)</f>
        <v>0</v>
      </c>
    </row>
    <row r="3539" spans="1:30" x14ac:dyDescent="0.35">
      <c r="A3539" s="31">
        <f>IF(ISBLANK(B3539),"",COUNTIF(B$2:B3539,B3539))-1</f>
        <v>90</v>
      </c>
      <c r="B3539" s="31">
        <v>28</v>
      </c>
      <c r="C3539" s="10">
        <f>VLOOKUP($A3539,Database!$A:$Y,7,FALSE)</f>
        <v>46207.958333333336</v>
      </c>
      <c r="D3539" s="31" t="str">
        <f>VLOOKUP(Pronostics!$B3539,Setup_MPP!$A:$G,3,FALSE)</f>
        <v>Joueur28</v>
      </c>
      <c r="E3539" s="31" t="str">
        <f>VLOOKUP(Pronostics!$B3539,Setup_MPP!$A:$G,2,FALSE)</f>
        <v>Joueur28</v>
      </c>
      <c r="F3539" s="31" t="str">
        <f>VLOOKUP($B3539,Setup_MPP!$A:$E,4,FALSE)</f>
        <v>#D5D5D5</v>
      </c>
      <c r="G3539" s="31" t="str">
        <f>VLOOKUP($B3539,Setup_MPP!$A:$E,5,FALSE)</f>
        <v>#727272</v>
      </c>
      <c r="H3539" s="31" t="str">
        <f>IFERROR(IF(AND(A3539&gt;=1,A3539&lt;=104),VLOOKUP($A3539,Location!$A:$J,6,FALSE),IF(A3539=0,"Avant l'ouverture",IF(OR(A3539=105,A3539=106),"Bonus"))),"")</f>
        <v>1/8 Finale</v>
      </c>
      <c r="I3539" s="31" t="str">
        <f>IF(LEFT(H3539,4)="Tour",VLOOKUP(A3539,Database!$A:$C,3,FALSE),"")</f>
        <v/>
      </c>
      <c r="J3539" s="31" t="str">
        <f>VLOOKUP($A3539,Location!$A:$J,7,FALSE)</f>
        <v>TBD</v>
      </c>
      <c r="K3539" s="31" t="str">
        <f>IFERROR(VLOOKUP(J3539,Setup_Team!$B:$C,2,FALSE), "TDB")</f>
        <v>TDB</v>
      </c>
      <c r="L3539" s="31" t="str">
        <f>VLOOKUP($A3539,Location!$A:$J,8,FALSE)</f>
        <v>TBD</v>
      </c>
      <c r="M3539" s="31" t="str">
        <f>IFERROR(VLOOKUP(L3539,Setup_Team!$B:$C,2,FALSE), "TDB")</f>
        <v>TDB</v>
      </c>
      <c r="N3539" s="31" t="str">
        <f>VLOOKUP($A3539,Location!$A:$J,9,FALSE)</f>
        <v>Philadelphia, Pennsylvania</v>
      </c>
      <c r="O3539" s="31" t="str">
        <f>VLOOKUP($A3539,Location!$A:$J,10,FALSE)</f>
        <v>Lincoln Financial Field</v>
      </c>
      <c r="R3539" s="31">
        <v>0</v>
      </c>
      <c r="S3539" s="25">
        <f>VLOOKUP($A3539,Database!$A:$Y,10,FALSE)</f>
        <v>0</v>
      </c>
      <c r="T3539" s="25">
        <f>VLOOKUP($A3539,Database!$A:$Y,11,FALSE)</f>
        <v>0</v>
      </c>
      <c r="U3539" s="25">
        <f>VLOOKUP($A3539,Database!$A:$Y,12,FALSE)</f>
        <v>0</v>
      </c>
      <c r="V3539" s="25" t="str">
        <f>VLOOKUP(A3539,Database!A:M,13,FALSE)</f>
        <v>À venir</v>
      </c>
      <c r="W3539" s="25" t="str">
        <f>VLOOKUP($A3539,Database!$A:$Y,20,FALSE)</f>
        <v/>
      </c>
      <c r="X3539" s="25" t="str">
        <f>VLOOKUP($A3539,Database!$A:$Y,21,FALSE)</f>
        <v/>
      </c>
      <c r="Y3539" s="25" t="str">
        <f ca="1">IF(C3539&lt;NOW(),IF(AND(P3539&gt;Q3539,W3539&gt;X3539),S3539,IF(AND(P3539=Q3539,W3539=X3539),T3539,IF(AND(P3539&lt;Q3539,W3539&lt;X3539),U3539,0))),"")</f>
        <v/>
      </c>
      <c r="Z3539" s="25">
        <f>IF(AND(P3539=W3539,Q3539=X3539),1,0)</f>
        <v>1</v>
      </c>
      <c r="AA3539" s="25" t="str">
        <f>IF(Z3539=0,"",IF(ISBLANK(VLOOKUP(A3539,Database!A:AA,22,FALSE)),"",VLOOKUP(A3539,Database!A:AA,22,FALSE)))</f>
        <v>Exact</v>
      </c>
      <c r="AB3539" s="25">
        <f ca="1">IFERROR(IF(AND(Y3539&lt;&gt;"",OR(V3539="Terminé",V3539="En cours")),VLOOKUP(AA3539,Setup_ScoreExactBonus!A:D,4,FALSE),0),0)</f>
        <v>0</v>
      </c>
      <c r="AC3539" s="31" t="str">
        <f t="shared" ca="1" si="16"/>
        <v/>
      </c>
      <c r="AD3539" s="31">
        <f ca="1">SUMIFS(AC$2:AC3539,D$2:D3539,D3539)*IF(R3539=0,1,2)</f>
        <v>0</v>
      </c>
    </row>
    <row r="3540" spans="1:30" x14ac:dyDescent="0.35">
      <c r="A3540" s="31">
        <f>IF(ISBLANK(B3540),"",COUNTIF(B$2:B3540,B3540))-1</f>
        <v>90</v>
      </c>
      <c r="B3540" s="31">
        <v>29</v>
      </c>
      <c r="C3540" s="10">
        <f>VLOOKUP($A3540,Database!$A:$Y,7,FALSE)</f>
        <v>46207.958333333336</v>
      </c>
      <c r="D3540" s="31" t="str">
        <f>VLOOKUP(Pronostics!$B3540,Setup_MPP!$A:$G,3,FALSE)</f>
        <v>Joueur29</v>
      </c>
      <c r="E3540" s="31" t="str">
        <f>VLOOKUP(Pronostics!$B3540,Setup_MPP!$A:$G,2,FALSE)</f>
        <v>Joueur29</v>
      </c>
      <c r="F3540" s="31" t="str">
        <f>VLOOKUP($B3540,Setup_MPP!$A:$E,4,FALSE)</f>
        <v>#D5D5D5</v>
      </c>
      <c r="G3540" s="31" t="str">
        <f>VLOOKUP($B3540,Setup_MPP!$A:$E,5,FALSE)</f>
        <v>#727272</v>
      </c>
      <c r="H3540" s="31" t="str">
        <f>IFERROR(IF(AND(A3540&gt;=1,A3540&lt;=104),VLOOKUP($A3540,Location!$A:$J,6,FALSE),IF(A3540=0,"Avant l'ouverture",IF(OR(A3540=105,A3540=106),"Bonus"))),"")</f>
        <v>1/8 Finale</v>
      </c>
      <c r="I3540" s="31" t="str">
        <f>IF(LEFT(H3540,4)="Tour",VLOOKUP(A3540,Database!$A:$C,3,FALSE),"")</f>
        <v/>
      </c>
      <c r="J3540" s="31" t="str">
        <f>VLOOKUP($A3540,Location!$A:$J,7,FALSE)</f>
        <v>TBD</v>
      </c>
      <c r="K3540" s="31" t="str">
        <f>IFERROR(VLOOKUP(J3540,Setup_Team!$B:$C,2,FALSE), "TDB")</f>
        <v>TDB</v>
      </c>
      <c r="L3540" s="31" t="str">
        <f>VLOOKUP($A3540,Location!$A:$J,8,FALSE)</f>
        <v>TBD</v>
      </c>
      <c r="M3540" s="31" t="str">
        <f>IFERROR(VLOOKUP(L3540,Setup_Team!$B:$C,2,FALSE), "TDB")</f>
        <v>TDB</v>
      </c>
      <c r="N3540" s="31" t="str">
        <f>VLOOKUP($A3540,Location!$A:$J,9,FALSE)</f>
        <v>Philadelphia, Pennsylvania</v>
      </c>
      <c r="O3540" s="31" t="str">
        <f>VLOOKUP($A3540,Location!$A:$J,10,FALSE)</f>
        <v>Lincoln Financial Field</v>
      </c>
      <c r="R3540" s="31">
        <v>0</v>
      </c>
      <c r="S3540" s="25">
        <f>VLOOKUP($A3540,Database!$A:$Y,10,FALSE)</f>
        <v>0</v>
      </c>
      <c r="T3540" s="25">
        <f>VLOOKUP($A3540,Database!$A:$Y,11,FALSE)</f>
        <v>0</v>
      </c>
      <c r="U3540" s="25">
        <f>VLOOKUP($A3540,Database!$A:$Y,12,FALSE)</f>
        <v>0</v>
      </c>
      <c r="V3540" s="25" t="str">
        <f>VLOOKUP(A3540,Database!A:M,13,FALSE)</f>
        <v>À venir</v>
      </c>
      <c r="W3540" s="25" t="str">
        <f>VLOOKUP($A3540,Database!$A:$Y,20,FALSE)</f>
        <v/>
      </c>
      <c r="X3540" s="25" t="str">
        <f>VLOOKUP($A3540,Database!$A:$Y,21,FALSE)</f>
        <v/>
      </c>
      <c r="Y3540" s="25" t="str">
        <f ca="1">IF(C3540&lt;NOW(),IF(AND(P3540&gt;Q3540,W3540&gt;X3540),S3540,IF(AND(P3540=Q3540,W3540=X3540),T3540,IF(AND(P3540&lt;Q3540,W3540&lt;X3540),U3540,0))),"")</f>
        <v/>
      </c>
      <c r="Z3540" s="25">
        <f>IF(AND(P3540=W3540,Q3540=X3540),1,0)</f>
        <v>1</v>
      </c>
      <c r="AA3540" s="25" t="str">
        <f>IF(Z3540=0,"",IF(ISBLANK(VLOOKUP(A3540,Database!A:AA,22,FALSE)),"",VLOOKUP(A3540,Database!A:AA,22,FALSE)))</f>
        <v>Exact</v>
      </c>
      <c r="AB3540" s="25">
        <f ca="1">IFERROR(IF(AND(Y3540&lt;&gt;"",OR(V3540="Terminé",V3540="En cours")),VLOOKUP(AA3540,Setup_ScoreExactBonus!A:D,4,FALSE),0),0)</f>
        <v>0</v>
      </c>
      <c r="AC3540" s="31" t="str">
        <f t="shared" ca="1" si="16"/>
        <v/>
      </c>
      <c r="AD3540" s="31">
        <f ca="1">SUMIFS(AC$2:AC3540,D$2:D3540,D3540)*IF(R3540=0,1,2)</f>
        <v>0</v>
      </c>
    </row>
    <row r="3541" spans="1:30" x14ac:dyDescent="0.35">
      <c r="A3541" s="31">
        <f>IF(ISBLANK(B3541),"",COUNTIF(B$2:B3541,B3541))-1</f>
        <v>90</v>
      </c>
      <c r="B3541" s="31">
        <v>30</v>
      </c>
      <c r="C3541" s="10">
        <f>VLOOKUP($A3541,Database!$A:$Y,7,FALSE)</f>
        <v>46207.958333333336</v>
      </c>
      <c r="D3541" s="31" t="str">
        <f>VLOOKUP(Pronostics!$B3541,Setup_MPP!$A:$G,3,FALSE)</f>
        <v>Joueur30</v>
      </c>
      <c r="E3541" s="31" t="str">
        <f>VLOOKUP(Pronostics!$B3541,Setup_MPP!$A:$G,2,FALSE)</f>
        <v>Joueur30</v>
      </c>
      <c r="F3541" s="31" t="str">
        <f>VLOOKUP($B3541,Setup_MPP!$A:$E,4,FALSE)</f>
        <v>#D5D5D5</v>
      </c>
      <c r="G3541" s="31" t="str">
        <f>VLOOKUP($B3541,Setup_MPP!$A:$E,5,FALSE)</f>
        <v>#727272</v>
      </c>
      <c r="H3541" s="31" t="str">
        <f>IFERROR(IF(AND(A3541&gt;=1,A3541&lt;=104),VLOOKUP($A3541,Location!$A:$J,6,FALSE),IF(A3541=0,"Avant l'ouverture",IF(OR(A3541=105,A3541=106),"Bonus"))),"")</f>
        <v>1/8 Finale</v>
      </c>
      <c r="I3541" s="31" t="str">
        <f>IF(LEFT(H3541,4)="Tour",VLOOKUP(A3541,Database!$A:$C,3,FALSE),"")</f>
        <v/>
      </c>
      <c r="J3541" s="31" t="str">
        <f>VLOOKUP($A3541,Location!$A:$J,7,FALSE)</f>
        <v>TBD</v>
      </c>
      <c r="K3541" s="31" t="str">
        <f>IFERROR(VLOOKUP(J3541,Setup_Team!$B:$C,2,FALSE), "TDB")</f>
        <v>TDB</v>
      </c>
      <c r="L3541" s="31" t="str">
        <f>VLOOKUP($A3541,Location!$A:$J,8,FALSE)</f>
        <v>TBD</v>
      </c>
      <c r="M3541" s="31" t="str">
        <f>IFERROR(VLOOKUP(L3541,Setup_Team!$B:$C,2,FALSE), "TDB")</f>
        <v>TDB</v>
      </c>
      <c r="N3541" s="31" t="str">
        <f>VLOOKUP($A3541,Location!$A:$J,9,FALSE)</f>
        <v>Philadelphia, Pennsylvania</v>
      </c>
      <c r="O3541" s="31" t="str">
        <f>VLOOKUP($A3541,Location!$A:$J,10,FALSE)</f>
        <v>Lincoln Financial Field</v>
      </c>
      <c r="R3541" s="31">
        <v>0</v>
      </c>
      <c r="S3541" s="25">
        <f>VLOOKUP($A3541,Database!$A:$Y,10,FALSE)</f>
        <v>0</v>
      </c>
      <c r="T3541" s="25">
        <f>VLOOKUP($A3541,Database!$A:$Y,11,FALSE)</f>
        <v>0</v>
      </c>
      <c r="U3541" s="25">
        <f>VLOOKUP($A3541,Database!$A:$Y,12,FALSE)</f>
        <v>0</v>
      </c>
      <c r="V3541" s="25" t="str">
        <f>VLOOKUP(A3541,Database!A:M,13,FALSE)</f>
        <v>À venir</v>
      </c>
      <c r="W3541" s="25" t="str">
        <f>VLOOKUP($A3541,Database!$A:$Y,20,FALSE)</f>
        <v/>
      </c>
      <c r="X3541" s="25" t="str">
        <f>VLOOKUP($A3541,Database!$A:$Y,21,FALSE)</f>
        <v/>
      </c>
      <c r="Y3541" s="25" t="str">
        <f ca="1">IF(C3541&lt;NOW(),IF(AND(P3541&gt;Q3541,W3541&gt;X3541),S3541,IF(AND(P3541=Q3541,W3541=X3541),T3541,IF(AND(P3541&lt;Q3541,W3541&lt;X3541),U3541,0))),"")</f>
        <v/>
      </c>
      <c r="Z3541" s="25">
        <f>IF(AND(P3541=W3541,Q3541=X3541),1,0)</f>
        <v>1</v>
      </c>
      <c r="AA3541" s="25" t="str">
        <f>IF(Z3541=0,"",IF(ISBLANK(VLOOKUP(A3541,Database!A:AA,22,FALSE)),"",VLOOKUP(A3541,Database!A:AA,22,FALSE)))</f>
        <v>Exact</v>
      </c>
      <c r="AB3541" s="25">
        <f ca="1">IFERROR(IF(AND(Y3541&lt;&gt;"",OR(V3541="Terminé",V3541="En cours")),VLOOKUP(AA3541,Setup_ScoreExactBonus!A:D,4,FALSE),0),0)</f>
        <v>0</v>
      </c>
      <c r="AC3541" s="31" t="str">
        <f t="shared" ca="1" si="16"/>
        <v/>
      </c>
      <c r="AD3541" s="31">
        <f ca="1">SUMIFS(AC$2:AC3541,D$2:D3541,D3541)*IF(R3541=0,1,2)</f>
        <v>0</v>
      </c>
    </row>
    <row r="3542" spans="1:30" x14ac:dyDescent="0.35">
      <c r="A3542" s="31">
        <f>IF(ISBLANK(B3542),"",COUNTIF(B$2:B3542,B3542))-1</f>
        <v>90</v>
      </c>
      <c r="B3542" s="31">
        <v>31</v>
      </c>
      <c r="C3542" s="10">
        <f>VLOOKUP($A3542,Database!$A:$Y,7,FALSE)</f>
        <v>46207.958333333336</v>
      </c>
      <c r="D3542" s="31" t="str">
        <f>VLOOKUP(Pronostics!$B3542,Setup_MPP!$A:$G,3,FALSE)</f>
        <v>Joueur31</v>
      </c>
      <c r="E3542" s="31" t="str">
        <f>VLOOKUP(Pronostics!$B3542,Setup_MPP!$A:$G,2,FALSE)</f>
        <v>Joueur31</v>
      </c>
      <c r="F3542" s="31" t="str">
        <f>VLOOKUP($B3542,Setup_MPP!$A:$E,4,FALSE)</f>
        <v>#D5D5D5</v>
      </c>
      <c r="G3542" s="31" t="str">
        <f>VLOOKUP($B3542,Setup_MPP!$A:$E,5,FALSE)</f>
        <v>#727272</v>
      </c>
      <c r="H3542" s="31" t="str">
        <f>IFERROR(IF(AND(A3542&gt;=1,A3542&lt;=104),VLOOKUP($A3542,Location!$A:$J,6,FALSE),IF(A3542=0,"Avant l'ouverture",IF(OR(A3542=105,A3542=106),"Bonus"))),"")</f>
        <v>1/8 Finale</v>
      </c>
      <c r="I3542" s="31" t="str">
        <f>IF(LEFT(H3542,4)="Tour",VLOOKUP(A3542,Database!$A:$C,3,FALSE),"")</f>
        <v/>
      </c>
      <c r="J3542" s="31" t="str">
        <f>VLOOKUP($A3542,Location!$A:$J,7,FALSE)</f>
        <v>TBD</v>
      </c>
      <c r="K3542" s="31" t="str">
        <f>IFERROR(VLOOKUP(J3542,Setup_Team!$B:$C,2,FALSE), "TDB")</f>
        <v>TDB</v>
      </c>
      <c r="L3542" s="31" t="str">
        <f>VLOOKUP($A3542,Location!$A:$J,8,FALSE)</f>
        <v>TBD</v>
      </c>
      <c r="M3542" s="31" t="str">
        <f>IFERROR(VLOOKUP(L3542,Setup_Team!$B:$C,2,FALSE), "TDB")</f>
        <v>TDB</v>
      </c>
      <c r="N3542" s="31" t="str">
        <f>VLOOKUP($A3542,Location!$A:$J,9,FALSE)</f>
        <v>Philadelphia, Pennsylvania</v>
      </c>
      <c r="O3542" s="31" t="str">
        <f>VLOOKUP($A3542,Location!$A:$J,10,FALSE)</f>
        <v>Lincoln Financial Field</v>
      </c>
      <c r="R3542" s="31">
        <v>0</v>
      </c>
      <c r="S3542" s="25">
        <f>VLOOKUP($A3542,Database!$A:$Y,10,FALSE)</f>
        <v>0</v>
      </c>
      <c r="T3542" s="25">
        <f>VLOOKUP($A3542,Database!$A:$Y,11,FALSE)</f>
        <v>0</v>
      </c>
      <c r="U3542" s="25">
        <f>VLOOKUP($A3542,Database!$A:$Y,12,FALSE)</f>
        <v>0</v>
      </c>
      <c r="V3542" s="25" t="str">
        <f>VLOOKUP(A3542,Database!A:M,13,FALSE)</f>
        <v>À venir</v>
      </c>
      <c r="W3542" s="25" t="str">
        <f>VLOOKUP($A3542,Database!$A:$Y,20,FALSE)</f>
        <v/>
      </c>
      <c r="X3542" s="25" t="str">
        <f>VLOOKUP($A3542,Database!$A:$Y,21,FALSE)</f>
        <v/>
      </c>
      <c r="Y3542" s="25" t="str">
        <f ca="1">IF(C3542&lt;NOW(),IF(AND(P3542&gt;Q3542,W3542&gt;X3542),S3542,IF(AND(P3542=Q3542,W3542=X3542),T3542,IF(AND(P3542&lt;Q3542,W3542&lt;X3542),U3542,0))),"")</f>
        <v/>
      </c>
      <c r="Z3542" s="25">
        <f>IF(AND(P3542=W3542,Q3542=X3542),1,0)</f>
        <v>1</v>
      </c>
      <c r="AA3542" s="25" t="str">
        <f>IF(Z3542=0,"",IF(ISBLANK(VLOOKUP(A3542,Database!A:AA,22,FALSE)),"",VLOOKUP(A3542,Database!A:AA,22,FALSE)))</f>
        <v>Exact</v>
      </c>
      <c r="AB3542" s="25">
        <f ca="1">IFERROR(IF(AND(Y3542&lt;&gt;"",OR(V3542="Terminé",V3542="En cours")),VLOOKUP(AA3542,Setup_ScoreExactBonus!A:D,4,FALSE),0),0)</f>
        <v>0</v>
      </c>
      <c r="AC3542" s="31" t="str">
        <f t="shared" ca="1" si="16"/>
        <v/>
      </c>
      <c r="AD3542" s="31">
        <f ca="1">SUMIFS(AC$2:AC3542,D$2:D3542,D3542)*IF(R3542=0,1,2)</f>
        <v>0</v>
      </c>
    </row>
    <row r="3543" spans="1:30" x14ac:dyDescent="0.35">
      <c r="A3543" s="31">
        <f>IF(ISBLANK(B3543),"",COUNTIF(B$2:B3543,B3543))-1</f>
        <v>90</v>
      </c>
      <c r="B3543" s="31">
        <v>32</v>
      </c>
      <c r="C3543" s="10">
        <f>VLOOKUP($A3543,Database!$A:$Y,7,FALSE)</f>
        <v>46207.958333333336</v>
      </c>
      <c r="D3543" s="31" t="str">
        <f>VLOOKUP(Pronostics!$B3543,Setup_MPP!$A:$G,3,FALSE)</f>
        <v>Joueur32</v>
      </c>
      <c r="E3543" s="31" t="str">
        <f>VLOOKUP(Pronostics!$B3543,Setup_MPP!$A:$G,2,FALSE)</f>
        <v>Joueur32</v>
      </c>
      <c r="F3543" s="31" t="str">
        <f>VLOOKUP($B3543,Setup_MPP!$A:$E,4,FALSE)</f>
        <v>#D5D5D5</v>
      </c>
      <c r="G3543" s="31" t="str">
        <f>VLOOKUP($B3543,Setup_MPP!$A:$E,5,FALSE)</f>
        <v>#727272</v>
      </c>
      <c r="H3543" s="31" t="str">
        <f>IFERROR(IF(AND(A3543&gt;=1,A3543&lt;=104),VLOOKUP($A3543,Location!$A:$J,6,FALSE),IF(A3543=0,"Avant l'ouverture",IF(OR(A3543=105,A3543=106),"Bonus"))),"")</f>
        <v>1/8 Finale</v>
      </c>
      <c r="I3543" s="31" t="str">
        <f>IF(LEFT(H3543,4)="Tour",VLOOKUP(A3543,Database!$A:$C,3,FALSE),"")</f>
        <v/>
      </c>
      <c r="J3543" s="31" t="str">
        <f>VLOOKUP($A3543,Location!$A:$J,7,FALSE)</f>
        <v>TBD</v>
      </c>
      <c r="K3543" s="31" t="str">
        <f>IFERROR(VLOOKUP(J3543,Setup_Team!$B:$C,2,FALSE), "TDB")</f>
        <v>TDB</v>
      </c>
      <c r="L3543" s="31" t="str">
        <f>VLOOKUP($A3543,Location!$A:$J,8,FALSE)</f>
        <v>TBD</v>
      </c>
      <c r="M3543" s="31" t="str">
        <f>IFERROR(VLOOKUP(L3543,Setup_Team!$B:$C,2,FALSE), "TDB")</f>
        <v>TDB</v>
      </c>
      <c r="N3543" s="31" t="str">
        <f>VLOOKUP($A3543,Location!$A:$J,9,FALSE)</f>
        <v>Philadelphia, Pennsylvania</v>
      </c>
      <c r="O3543" s="31" t="str">
        <f>VLOOKUP($A3543,Location!$A:$J,10,FALSE)</f>
        <v>Lincoln Financial Field</v>
      </c>
      <c r="R3543" s="31">
        <v>0</v>
      </c>
      <c r="S3543" s="25">
        <f>VLOOKUP($A3543,Database!$A:$Y,10,FALSE)</f>
        <v>0</v>
      </c>
      <c r="T3543" s="25">
        <f>VLOOKUP($A3543,Database!$A:$Y,11,FALSE)</f>
        <v>0</v>
      </c>
      <c r="U3543" s="25">
        <f>VLOOKUP($A3543,Database!$A:$Y,12,FALSE)</f>
        <v>0</v>
      </c>
      <c r="V3543" s="25" t="str">
        <f>VLOOKUP(A3543,Database!A:M,13,FALSE)</f>
        <v>À venir</v>
      </c>
      <c r="W3543" s="25" t="str">
        <f>VLOOKUP($A3543,Database!$A:$Y,20,FALSE)</f>
        <v/>
      </c>
      <c r="X3543" s="25" t="str">
        <f>VLOOKUP($A3543,Database!$A:$Y,21,FALSE)</f>
        <v/>
      </c>
      <c r="Y3543" s="25" t="str">
        <f ca="1">IF(C3543&lt;NOW(),IF(AND(P3543&gt;Q3543,W3543&gt;X3543),S3543,IF(AND(P3543=Q3543,W3543=X3543),T3543,IF(AND(P3543&lt;Q3543,W3543&lt;X3543),U3543,0))),"")</f>
        <v/>
      </c>
      <c r="Z3543" s="25">
        <f>IF(AND(P3543=W3543,Q3543=X3543),1,0)</f>
        <v>1</v>
      </c>
      <c r="AA3543" s="25" t="str">
        <f>IF(Z3543=0,"",IF(ISBLANK(VLOOKUP(A3543,Database!A:AA,22,FALSE)),"",VLOOKUP(A3543,Database!A:AA,22,FALSE)))</f>
        <v>Exact</v>
      </c>
      <c r="AB3543" s="25">
        <f ca="1">IFERROR(IF(AND(Y3543&lt;&gt;"",OR(V3543="Terminé",V3543="En cours")),VLOOKUP(AA3543,Setup_ScoreExactBonus!A:D,4,FALSE),0),0)</f>
        <v>0</v>
      </c>
      <c r="AC3543" s="31" t="str">
        <f t="shared" ca="1" si="16"/>
        <v/>
      </c>
      <c r="AD3543" s="31">
        <f ca="1">SUMIFS(AC$2:AC3543,D$2:D3543,D3543)*IF(R3543=0,1,2)</f>
        <v>0</v>
      </c>
    </row>
    <row r="3544" spans="1:30" x14ac:dyDescent="0.35">
      <c r="A3544" s="31">
        <f>IF(ISBLANK(B3544),"",COUNTIF(B$2:B3544,B3544))-1</f>
        <v>90</v>
      </c>
      <c r="B3544" s="31">
        <v>33</v>
      </c>
      <c r="C3544" s="10">
        <f>VLOOKUP($A3544,Database!$A:$Y,7,FALSE)</f>
        <v>46207.958333333336</v>
      </c>
      <c r="D3544" s="31" t="str">
        <f>VLOOKUP(Pronostics!$B3544,Setup_MPP!$A:$G,3,FALSE)</f>
        <v>Joueur33</v>
      </c>
      <c r="E3544" s="31" t="str">
        <f>VLOOKUP(Pronostics!$B3544,Setup_MPP!$A:$G,2,FALSE)</f>
        <v>Joueur33</v>
      </c>
      <c r="F3544" s="31" t="str">
        <f>VLOOKUP($B3544,Setup_MPP!$A:$E,4,FALSE)</f>
        <v>#D5D5D5</v>
      </c>
      <c r="G3544" s="31" t="str">
        <f>VLOOKUP($B3544,Setup_MPP!$A:$E,5,FALSE)</f>
        <v>#727272</v>
      </c>
      <c r="H3544" s="31" t="str">
        <f>IFERROR(IF(AND(A3544&gt;=1,A3544&lt;=104),VLOOKUP($A3544,Location!$A:$J,6,FALSE),IF(A3544=0,"Avant l'ouverture",IF(OR(A3544=105,A3544=106),"Bonus"))),"")</f>
        <v>1/8 Finale</v>
      </c>
      <c r="I3544" s="31" t="str">
        <f>IF(LEFT(H3544,4)="Tour",VLOOKUP(A3544,Database!$A:$C,3,FALSE),"")</f>
        <v/>
      </c>
      <c r="J3544" s="31" t="str">
        <f>VLOOKUP($A3544,Location!$A:$J,7,FALSE)</f>
        <v>TBD</v>
      </c>
      <c r="K3544" s="31" t="str">
        <f>IFERROR(VLOOKUP(J3544,Setup_Team!$B:$C,2,FALSE), "TDB")</f>
        <v>TDB</v>
      </c>
      <c r="L3544" s="31" t="str">
        <f>VLOOKUP($A3544,Location!$A:$J,8,FALSE)</f>
        <v>TBD</v>
      </c>
      <c r="M3544" s="31" t="str">
        <f>IFERROR(VLOOKUP(L3544,Setup_Team!$B:$C,2,FALSE), "TDB")</f>
        <v>TDB</v>
      </c>
      <c r="N3544" s="31" t="str">
        <f>VLOOKUP($A3544,Location!$A:$J,9,FALSE)</f>
        <v>Philadelphia, Pennsylvania</v>
      </c>
      <c r="O3544" s="31" t="str">
        <f>VLOOKUP($A3544,Location!$A:$J,10,FALSE)</f>
        <v>Lincoln Financial Field</v>
      </c>
      <c r="R3544" s="31">
        <v>0</v>
      </c>
      <c r="S3544" s="25">
        <f>VLOOKUP($A3544,Database!$A:$Y,10,FALSE)</f>
        <v>0</v>
      </c>
      <c r="T3544" s="25">
        <f>VLOOKUP($A3544,Database!$A:$Y,11,FALSE)</f>
        <v>0</v>
      </c>
      <c r="U3544" s="25">
        <f>VLOOKUP($A3544,Database!$A:$Y,12,FALSE)</f>
        <v>0</v>
      </c>
      <c r="V3544" s="25" t="str">
        <f>VLOOKUP(A3544,Database!A:M,13,FALSE)</f>
        <v>À venir</v>
      </c>
      <c r="W3544" s="25" t="str">
        <f>VLOOKUP($A3544,Database!$A:$Y,20,FALSE)</f>
        <v/>
      </c>
      <c r="X3544" s="25" t="str">
        <f>VLOOKUP($A3544,Database!$A:$Y,21,FALSE)</f>
        <v/>
      </c>
      <c r="Y3544" s="25" t="str">
        <f ca="1">IF(C3544&lt;NOW(),IF(AND(P3544&gt;Q3544,W3544&gt;X3544),S3544,IF(AND(P3544=Q3544,W3544=X3544),T3544,IF(AND(P3544&lt;Q3544,W3544&lt;X3544),U3544,0))),"")</f>
        <v/>
      </c>
      <c r="Z3544" s="25">
        <f>IF(AND(P3544=W3544,Q3544=X3544),1,0)</f>
        <v>1</v>
      </c>
      <c r="AA3544" s="25" t="str">
        <f>IF(Z3544=0,"",IF(ISBLANK(VLOOKUP(A3544,Database!A:AA,22,FALSE)),"",VLOOKUP(A3544,Database!A:AA,22,FALSE)))</f>
        <v>Exact</v>
      </c>
      <c r="AB3544" s="25">
        <f ca="1">IFERROR(IF(AND(Y3544&lt;&gt;"",OR(V3544="Terminé",V3544="En cours")),VLOOKUP(AA3544,Setup_ScoreExactBonus!A:D,4,FALSE),0),0)</f>
        <v>0</v>
      </c>
      <c r="AC3544" s="31" t="str">
        <f t="shared" ca="1" si="16"/>
        <v/>
      </c>
      <c r="AD3544" s="31">
        <f ca="1">SUMIFS(AC$2:AC3544,D$2:D3544,D3544)*IF(R3544=0,1,2)</f>
        <v>0</v>
      </c>
    </row>
    <row r="3545" spans="1:30" x14ac:dyDescent="0.35">
      <c r="A3545" s="31">
        <f>IF(ISBLANK(B3545),"",COUNTIF(B$2:B3545,B3545))-1</f>
        <v>90</v>
      </c>
      <c r="B3545" s="31">
        <v>34</v>
      </c>
      <c r="C3545" s="10">
        <f>VLOOKUP($A3545,Database!$A:$Y,7,FALSE)</f>
        <v>46207.958333333336</v>
      </c>
      <c r="D3545" s="31" t="str">
        <f>VLOOKUP(Pronostics!$B3545,Setup_MPP!$A:$G,3,FALSE)</f>
        <v>Joueur34</v>
      </c>
      <c r="E3545" s="31" t="str">
        <f>VLOOKUP(Pronostics!$B3545,Setup_MPP!$A:$G,2,FALSE)</f>
        <v>Joueur34</v>
      </c>
      <c r="F3545" s="31" t="str">
        <f>VLOOKUP($B3545,Setup_MPP!$A:$E,4,FALSE)</f>
        <v>#D5D5D5</v>
      </c>
      <c r="G3545" s="31" t="str">
        <f>VLOOKUP($B3545,Setup_MPP!$A:$E,5,FALSE)</f>
        <v>#727272</v>
      </c>
      <c r="H3545" s="31" t="str">
        <f>IFERROR(IF(AND(A3545&gt;=1,A3545&lt;=104),VLOOKUP($A3545,Location!$A:$J,6,FALSE),IF(A3545=0,"Avant l'ouverture",IF(OR(A3545=105,A3545=106),"Bonus"))),"")</f>
        <v>1/8 Finale</v>
      </c>
      <c r="I3545" s="31" t="str">
        <f>IF(LEFT(H3545,4)="Tour",VLOOKUP(A3545,Database!$A:$C,3,FALSE),"")</f>
        <v/>
      </c>
      <c r="J3545" s="31" t="str">
        <f>VLOOKUP($A3545,Location!$A:$J,7,FALSE)</f>
        <v>TBD</v>
      </c>
      <c r="K3545" s="31" t="str">
        <f>IFERROR(VLOOKUP(J3545,Setup_Team!$B:$C,2,FALSE), "TDB")</f>
        <v>TDB</v>
      </c>
      <c r="L3545" s="31" t="str">
        <f>VLOOKUP($A3545,Location!$A:$J,8,FALSE)</f>
        <v>TBD</v>
      </c>
      <c r="M3545" s="31" t="str">
        <f>IFERROR(VLOOKUP(L3545,Setup_Team!$B:$C,2,FALSE), "TDB")</f>
        <v>TDB</v>
      </c>
      <c r="N3545" s="31" t="str">
        <f>VLOOKUP($A3545,Location!$A:$J,9,FALSE)</f>
        <v>Philadelphia, Pennsylvania</v>
      </c>
      <c r="O3545" s="31" t="str">
        <f>VLOOKUP($A3545,Location!$A:$J,10,FALSE)</f>
        <v>Lincoln Financial Field</v>
      </c>
      <c r="R3545" s="31">
        <v>0</v>
      </c>
      <c r="S3545" s="25">
        <f>VLOOKUP($A3545,Database!$A:$Y,10,FALSE)</f>
        <v>0</v>
      </c>
      <c r="T3545" s="25">
        <f>VLOOKUP($A3545,Database!$A:$Y,11,FALSE)</f>
        <v>0</v>
      </c>
      <c r="U3545" s="25">
        <f>VLOOKUP($A3545,Database!$A:$Y,12,FALSE)</f>
        <v>0</v>
      </c>
      <c r="V3545" s="25" t="str">
        <f>VLOOKUP(A3545,Database!A:M,13,FALSE)</f>
        <v>À venir</v>
      </c>
      <c r="W3545" s="25" t="str">
        <f>VLOOKUP($A3545,Database!$A:$Y,20,FALSE)</f>
        <v/>
      </c>
      <c r="X3545" s="25" t="str">
        <f>VLOOKUP($A3545,Database!$A:$Y,21,FALSE)</f>
        <v/>
      </c>
      <c r="Y3545" s="25" t="str">
        <f ca="1">IF(C3545&lt;NOW(),IF(AND(P3545&gt;Q3545,W3545&gt;X3545),S3545,IF(AND(P3545=Q3545,W3545=X3545),T3545,IF(AND(P3545&lt;Q3545,W3545&lt;X3545),U3545,0))),"")</f>
        <v/>
      </c>
      <c r="Z3545" s="25">
        <f>IF(AND(P3545=W3545,Q3545=X3545),1,0)</f>
        <v>1</v>
      </c>
      <c r="AA3545" s="25" t="str">
        <f>IF(Z3545=0,"",IF(ISBLANK(VLOOKUP(A3545,Database!A:AA,22,FALSE)),"",VLOOKUP(A3545,Database!A:AA,22,FALSE)))</f>
        <v>Exact</v>
      </c>
      <c r="AB3545" s="25">
        <f ca="1">IFERROR(IF(AND(Y3545&lt;&gt;"",OR(V3545="Terminé",V3545="En cours")),VLOOKUP(AA3545,Setup_ScoreExactBonus!A:D,4,FALSE),0),0)</f>
        <v>0</v>
      </c>
      <c r="AC3545" s="31" t="str">
        <f t="shared" ca="1" si="16"/>
        <v/>
      </c>
      <c r="AD3545" s="31">
        <f ca="1">SUMIFS(AC$2:AC3545,D$2:D3545,D3545)*IF(R3545=0,1,2)</f>
        <v>0</v>
      </c>
    </row>
    <row r="3546" spans="1:30" x14ac:dyDescent="0.35">
      <c r="A3546" s="31">
        <f>IF(ISBLANK(B3546),"",COUNTIF(B$2:B3546,B3546))-1</f>
        <v>90</v>
      </c>
      <c r="B3546" s="31">
        <v>35</v>
      </c>
      <c r="C3546" s="10">
        <f>VLOOKUP($A3546,Database!$A:$Y,7,FALSE)</f>
        <v>46207.958333333336</v>
      </c>
      <c r="D3546" s="31" t="str">
        <f>VLOOKUP(Pronostics!$B3546,Setup_MPP!$A:$G,3,FALSE)</f>
        <v>Joueur35</v>
      </c>
      <c r="E3546" s="31" t="str">
        <f>VLOOKUP(Pronostics!$B3546,Setup_MPP!$A:$G,2,FALSE)</f>
        <v>Joueur35</v>
      </c>
      <c r="F3546" s="31" t="str">
        <f>VLOOKUP($B3546,Setup_MPP!$A:$E,4,FALSE)</f>
        <v>#D5D5D5</v>
      </c>
      <c r="G3546" s="31" t="str">
        <f>VLOOKUP($B3546,Setup_MPP!$A:$E,5,FALSE)</f>
        <v>#727272</v>
      </c>
      <c r="H3546" s="31" t="str">
        <f>IFERROR(IF(AND(A3546&gt;=1,A3546&lt;=104),VLOOKUP($A3546,Location!$A:$J,6,FALSE),IF(A3546=0,"Avant l'ouverture",IF(OR(A3546=105,A3546=106),"Bonus"))),"")</f>
        <v>1/8 Finale</v>
      </c>
      <c r="I3546" s="31" t="str">
        <f>IF(LEFT(H3546,4)="Tour",VLOOKUP(A3546,Database!$A:$C,3,FALSE),"")</f>
        <v/>
      </c>
      <c r="J3546" s="31" t="str">
        <f>VLOOKUP($A3546,Location!$A:$J,7,FALSE)</f>
        <v>TBD</v>
      </c>
      <c r="K3546" s="31" t="str">
        <f>IFERROR(VLOOKUP(J3546,Setup_Team!$B:$C,2,FALSE), "TDB")</f>
        <v>TDB</v>
      </c>
      <c r="L3546" s="31" t="str">
        <f>VLOOKUP($A3546,Location!$A:$J,8,FALSE)</f>
        <v>TBD</v>
      </c>
      <c r="M3546" s="31" t="str">
        <f>IFERROR(VLOOKUP(L3546,Setup_Team!$B:$C,2,FALSE), "TDB")</f>
        <v>TDB</v>
      </c>
      <c r="N3546" s="31" t="str">
        <f>VLOOKUP($A3546,Location!$A:$J,9,FALSE)</f>
        <v>Philadelphia, Pennsylvania</v>
      </c>
      <c r="O3546" s="31" t="str">
        <f>VLOOKUP($A3546,Location!$A:$J,10,FALSE)</f>
        <v>Lincoln Financial Field</v>
      </c>
      <c r="R3546" s="31">
        <v>0</v>
      </c>
      <c r="S3546" s="25">
        <f>VLOOKUP($A3546,Database!$A:$Y,10,FALSE)</f>
        <v>0</v>
      </c>
      <c r="T3546" s="25">
        <f>VLOOKUP($A3546,Database!$A:$Y,11,FALSE)</f>
        <v>0</v>
      </c>
      <c r="U3546" s="25">
        <f>VLOOKUP($A3546,Database!$A:$Y,12,FALSE)</f>
        <v>0</v>
      </c>
      <c r="V3546" s="25" t="str">
        <f>VLOOKUP(A3546,Database!A:M,13,FALSE)</f>
        <v>À venir</v>
      </c>
      <c r="W3546" s="25" t="str">
        <f>VLOOKUP($A3546,Database!$A:$Y,20,FALSE)</f>
        <v/>
      </c>
      <c r="X3546" s="25" t="str">
        <f>VLOOKUP($A3546,Database!$A:$Y,21,FALSE)</f>
        <v/>
      </c>
      <c r="Y3546" s="25" t="str">
        <f ca="1">IF(C3546&lt;NOW(),IF(AND(P3546&gt;Q3546,W3546&gt;X3546),S3546,IF(AND(P3546=Q3546,W3546=X3546),T3546,IF(AND(P3546&lt;Q3546,W3546&lt;X3546),U3546,0))),"")</f>
        <v/>
      </c>
      <c r="Z3546" s="25">
        <f>IF(AND(P3546=W3546,Q3546=X3546),1,0)</f>
        <v>1</v>
      </c>
      <c r="AA3546" s="25" t="str">
        <f>IF(Z3546=0,"",IF(ISBLANK(VLOOKUP(A3546,Database!A:AA,22,FALSE)),"",VLOOKUP(A3546,Database!A:AA,22,FALSE)))</f>
        <v>Exact</v>
      </c>
      <c r="AB3546" s="25">
        <f ca="1">IFERROR(IF(AND(Y3546&lt;&gt;"",OR(V3546="Terminé",V3546="En cours")),VLOOKUP(AA3546,Setup_ScoreExactBonus!A:D,4,FALSE),0),0)</f>
        <v>0</v>
      </c>
      <c r="AC3546" s="31" t="str">
        <f t="shared" ca="1" si="16"/>
        <v/>
      </c>
      <c r="AD3546" s="31">
        <f ca="1">SUMIFS(AC$2:AC3546,D$2:D3546,D3546)*IF(R3546=0,1,2)</f>
        <v>0</v>
      </c>
    </row>
    <row r="3547" spans="1:30" x14ac:dyDescent="0.35">
      <c r="A3547" s="31">
        <f>IF(ISBLANK(B3547),"",COUNTIF(B$2:B3547,B3547))-1</f>
        <v>90</v>
      </c>
      <c r="B3547" s="31">
        <v>36</v>
      </c>
      <c r="C3547" s="10">
        <f>VLOOKUP($A3547,Database!$A:$Y,7,FALSE)</f>
        <v>46207.958333333336</v>
      </c>
      <c r="D3547" s="31" t="str">
        <f>VLOOKUP(Pronostics!$B3547,Setup_MPP!$A:$G,3,FALSE)</f>
        <v>Joueur36</v>
      </c>
      <c r="E3547" s="31" t="str">
        <f>VLOOKUP(Pronostics!$B3547,Setup_MPP!$A:$G,2,FALSE)</f>
        <v>Joueur36</v>
      </c>
      <c r="F3547" s="31" t="str">
        <f>VLOOKUP($B3547,Setup_MPP!$A:$E,4,FALSE)</f>
        <v>#D5D5D5</v>
      </c>
      <c r="G3547" s="31" t="str">
        <f>VLOOKUP($B3547,Setup_MPP!$A:$E,5,FALSE)</f>
        <v>#727272</v>
      </c>
      <c r="H3547" s="31" t="str">
        <f>IFERROR(IF(AND(A3547&gt;=1,A3547&lt;=104),VLOOKUP($A3547,Location!$A:$J,6,FALSE),IF(A3547=0,"Avant l'ouverture",IF(OR(A3547=105,A3547=106),"Bonus"))),"")</f>
        <v>1/8 Finale</v>
      </c>
      <c r="I3547" s="31" t="str">
        <f>IF(LEFT(H3547,4)="Tour",VLOOKUP(A3547,Database!$A:$C,3,FALSE),"")</f>
        <v/>
      </c>
      <c r="J3547" s="31" t="str">
        <f>VLOOKUP($A3547,Location!$A:$J,7,FALSE)</f>
        <v>TBD</v>
      </c>
      <c r="K3547" s="31" t="str">
        <f>IFERROR(VLOOKUP(J3547,Setup_Team!$B:$C,2,FALSE), "TDB")</f>
        <v>TDB</v>
      </c>
      <c r="L3547" s="31" t="str">
        <f>VLOOKUP($A3547,Location!$A:$J,8,FALSE)</f>
        <v>TBD</v>
      </c>
      <c r="M3547" s="31" t="str">
        <f>IFERROR(VLOOKUP(L3547,Setup_Team!$B:$C,2,FALSE), "TDB")</f>
        <v>TDB</v>
      </c>
      <c r="N3547" s="31" t="str">
        <f>VLOOKUP($A3547,Location!$A:$J,9,FALSE)</f>
        <v>Philadelphia, Pennsylvania</v>
      </c>
      <c r="O3547" s="31" t="str">
        <f>VLOOKUP($A3547,Location!$A:$J,10,FALSE)</f>
        <v>Lincoln Financial Field</v>
      </c>
      <c r="R3547" s="31">
        <v>0</v>
      </c>
      <c r="S3547" s="25">
        <f>VLOOKUP($A3547,Database!$A:$Y,10,FALSE)</f>
        <v>0</v>
      </c>
      <c r="T3547" s="25">
        <f>VLOOKUP($A3547,Database!$A:$Y,11,FALSE)</f>
        <v>0</v>
      </c>
      <c r="U3547" s="25">
        <f>VLOOKUP($A3547,Database!$A:$Y,12,FALSE)</f>
        <v>0</v>
      </c>
      <c r="V3547" s="25" t="str">
        <f>VLOOKUP(A3547,Database!A:M,13,FALSE)</f>
        <v>À venir</v>
      </c>
      <c r="W3547" s="25" t="str">
        <f>VLOOKUP($A3547,Database!$A:$Y,20,FALSE)</f>
        <v/>
      </c>
      <c r="X3547" s="25" t="str">
        <f>VLOOKUP($A3547,Database!$A:$Y,21,FALSE)</f>
        <v/>
      </c>
      <c r="Y3547" s="25" t="str">
        <f ca="1">IF(C3547&lt;NOW(),IF(AND(P3547&gt;Q3547,W3547&gt;X3547),S3547,IF(AND(P3547=Q3547,W3547=X3547),T3547,IF(AND(P3547&lt;Q3547,W3547&lt;X3547),U3547,0))),"")</f>
        <v/>
      </c>
      <c r="Z3547" s="25">
        <f>IF(AND(P3547=W3547,Q3547=X3547),1,0)</f>
        <v>1</v>
      </c>
      <c r="AA3547" s="25" t="str">
        <f>IF(Z3547=0,"",IF(ISBLANK(VLOOKUP(A3547,Database!A:AA,22,FALSE)),"",VLOOKUP(A3547,Database!A:AA,22,FALSE)))</f>
        <v>Exact</v>
      </c>
      <c r="AB3547" s="25">
        <f ca="1">IFERROR(IF(AND(Y3547&lt;&gt;"",OR(V3547="Terminé",V3547="En cours")),VLOOKUP(AA3547,Setup_ScoreExactBonus!A:D,4,FALSE),0),0)</f>
        <v>0</v>
      </c>
      <c r="AC3547" s="31" t="str">
        <f t="shared" ca="1" si="16"/>
        <v/>
      </c>
      <c r="AD3547" s="31">
        <f ca="1">SUMIFS(AC$2:AC3547,D$2:D3547,D3547)*IF(R3547=0,1,2)</f>
        <v>0</v>
      </c>
    </row>
    <row r="3548" spans="1:30" x14ac:dyDescent="0.35">
      <c r="A3548" s="31">
        <f>IF(ISBLANK(B3548),"",COUNTIF(B$2:B3548,B3548))-1</f>
        <v>90</v>
      </c>
      <c r="B3548" s="31">
        <v>37</v>
      </c>
      <c r="C3548" s="10">
        <f>VLOOKUP($A3548,Database!$A:$Y,7,FALSE)</f>
        <v>46207.958333333336</v>
      </c>
      <c r="D3548" s="31" t="str">
        <f>VLOOKUP(Pronostics!$B3548,Setup_MPP!$A:$G,3,FALSE)</f>
        <v>Joueur37</v>
      </c>
      <c r="E3548" s="31" t="str">
        <f>VLOOKUP(Pronostics!$B3548,Setup_MPP!$A:$G,2,FALSE)</f>
        <v>Joueur37</v>
      </c>
      <c r="F3548" s="31" t="str">
        <f>VLOOKUP($B3548,Setup_MPP!$A:$E,4,FALSE)</f>
        <v>#D5D5D5</v>
      </c>
      <c r="G3548" s="31" t="str">
        <f>VLOOKUP($B3548,Setup_MPP!$A:$E,5,FALSE)</f>
        <v>#727272</v>
      </c>
      <c r="H3548" s="31" t="str">
        <f>IFERROR(IF(AND(A3548&gt;=1,A3548&lt;=104),VLOOKUP($A3548,Location!$A:$J,6,FALSE),IF(A3548=0,"Avant l'ouverture",IF(OR(A3548=105,A3548=106),"Bonus"))),"")</f>
        <v>1/8 Finale</v>
      </c>
      <c r="I3548" s="31" t="str">
        <f>IF(LEFT(H3548,4)="Tour",VLOOKUP(A3548,Database!$A:$C,3,FALSE),"")</f>
        <v/>
      </c>
      <c r="J3548" s="31" t="str">
        <f>VLOOKUP($A3548,Location!$A:$J,7,FALSE)</f>
        <v>TBD</v>
      </c>
      <c r="K3548" s="31" t="str">
        <f>IFERROR(VLOOKUP(J3548,Setup_Team!$B:$C,2,FALSE), "TDB")</f>
        <v>TDB</v>
      </c>
      <c r="L3548" s="31" t="str">
        <f>VLOOKUP($A3548,Location!$A:$J,8,FALSE)</f>
        <v>TBD</v>
      </c>
      <c r="M3548" s="31" t="str">
        <f>IFERROR(VLOOKUP(L3548,Setup_Team!$B:$C,2,FALSE), "TDB")</f>
        <v>TDB</v>
      </c>
      <c r="N3548" s="31" t="str">
        <f>VLOOKUP($A3548,Location!$A:$J,9,FALSE)</f>
        <v>Philadelphia, Pennsylvania</v>
      </c>
      <c r="O3548" s="31" t="str">
        <f>VLOOKUP($A3548,Location!$A:$J,10,FALSE)</f>
        <v>Lincoln Financial Field</v>
      </c>
      <c r="R3548" s="31">
        <v>0</v>
      </c>
      <c r="S3548" s="25">
        <f>VLOOKUP($A3548,Database!$A:$Y,10,FALSE)</f>
        <v>0</v>
      </c>
      <c r="T3548" s="25">
        <f>VLOOKUP($A3548,Database!$A:$Y,11,FALSE)</f>
        <v>0</v>
      </c>
      <c r="U3548" s="25">
        <f>VLOOKUP($A3548,Database!$A:$Y,12,FALSE)</f>
        <v>0</v>
      </c>
      <c r="V3548" s="25" t="str">
        <f>VLOOKUP(A3548,Database!A:M,13,FALSE)</f>
        <v>À venir</v>
      </c>
      <c r="W3548" s="25" t="str">
        <f>VLOOKUP($A3548,Database!$A:$Y,20,FALSE)</f>
        <v/>
      </c>
      <c r="X3548" s="25" t="str">
        <f>VLOOKUP($A3548,Database!$A:$Y,21,FALSE)</f>
        <v/>
      </c>
      <c r="Y3548" s="25" t="str">
        <f ca="1">IF(C3548&lt;NOW(),IF(AND(P3548&gt;Q3548,W3548&gt;X3548),S3548,IF(AND(P3548=Q3548,W3548=X3548),T3548,IF(AND(P3548&lt;Q3548,W3548&lt;X3548),U3548,0))),"")</f>
        <v/>
      </c>
      <c r="Z3548" s="25">
        <f>IF(AND(P3548=W3548,Q3548=X3548),1,0)</f>
        <v>1</v>
      </c>
      <c r="AA3548" s="25" t="str">
        <f>IF(Z3548=0,"",IF(ISBLANK(VLOOKUP(A3548,Database!A:AA,22,FALSE)),"",VLOOKUP(A3548,Database!A:AA,22,FALSE)))</f>
        <v>Exact</v>
      </c>
      <c r="AB3548" s="25">
        <f ca="1">IFERROR(IF(AND(Y3548&lt;&gt;"",OR(V3548="Terminé",V3548="En cours")),VLOOKUP(AA3548,Setup_ScoreExactBonus!A:D,4,FALSE),0),0)</f>
        <v>0</v>
      </c>
      <c r="AC3548" s="31" t="str">
        <f t="shared" ca="1" si="16"/>
        <v/>
      </c>
      <c r="AD3548" s="31">
        <f ca="1">SUMIFS(AC$2:AC3548,D$2:D3548,D3548)*IF(R3548=0,1,2)</f>
        <v>0</v>
      </c>
    </row>
    <row r="3549" spans="1:30" x14ac:dyDescent="0.35">
      <c r="A3549" s="31">
        <f>IF(ISBLANK(B3549),"",COUNTIF(B$2:B3549,B3549))-1</f>
        <v>90</v>
      </c>
      <c r="B3549" s="31">
        <v>38</v>
      </c>
      <c r="C3549" s="10">
        <f>VLOOKUP($A3549,Database!$A:$Y,7,FALSE)</f>
        <v>46207.958333333336</v>
      </c>
      <c r="D3549" s="31" t="str">
        <f>VLOOKUP(Pronostics!$B3549,Setup_MPP!$A:$G,3,FALSE)</f>
        <v>Joueur38</v>
      </c>
      <c r="E3549" s="31" t="str">
        <f>VLOOKUP(Pronostics!$B3549,Setup_MPP!$A:$G,2,FALSE)</f>
        <v>Joueur38</v>
      </c>
      <c r="F3549" s="31" t="str">
        <f>VLOOKUP($B3549,Setup_MPP!$A:$E,4,FALSE)</f>
        <v>#D5D5D5</v>
      </c>
      <c r="G3549" s="31" t="str">
        <f>VLOOKUP($B3549,Setup_MPP!$A:$E,5,FALSE)</f>
        <v>#727272</v>
      </c>
      <c r="H3549" s="31" t="str">
        <f>IFERROR(IF(AND(A3549&gt;=1,A3549&lt;=104),VLOOKUP($A3549,Location!$A:$J,6,FALSE),IF(A3549=0,"Avant l'ouverture",IF(OR(A3549=105,A3549=106),"Bonus"))),"")</f>
        <v>1/8 Finale</v>
      </c>
      <c r="I3549" s="31" t="str">
        <f>IF(LEFT(H3549,4)="Tour",VLOOKUP(A3549,Database!$A:$C,3,FALSE),"")</f>
        <v/>
      </c>
      <c r="J3549" s="31" t="str">
        <f>VLOOKUP($A3549,Location!$A:$J,7,FALSE)</f>
        <v>TBD</v>
      </c>
      <c r="K3549" s="31" t="str">
        <f>IFERROR(VLOOKUP(J3549,Setup_Team!$B:$C,2,FALSE), "TDB")</f>
        <v>TDB</v>
      </c>
      <c r="L3549" s="31" t="str">
        <f>VLOOKUP($A3549,Location!$A:$J,8,FALSE)</f>
        <v>TBD</v>
      </c>
      <c r="M3549" s="31" t="str">
        <f>IFERROR(VLOOKUP(L3549,Setup_Team!$B:$C,2,FALSE), "TDB")</f>
        <v>TDB</v>
      </c>
      <c r="N3549" s="31" t="str">
        <f>VLOOKUP($A3549,Location!$A:$J,9,FALSE)</f>
        <v>Philadelphia, Pennsylvania</v>
      </c>
      <c r="O3549" s="31" t="str">
        <f>VLOOKUP($A3549,Location!$A:$J,10,FALSE)</f>
        <v>Lincoln Financial Field</v>
      </c>
      <c r="R3549" s="31">
        <v>0</v>
      </c>
      <c r="S3549" s="25">
        <f>VLOOKUP($A3549,Database!$A:$Y,10,FALSE)</f>
        <v>0</v>
      </c>
      <c r="T3549" s="25">
        <f>VLOOKUP($A3549,Database!$A:$Y,11,FALSE)</f>
        <v>0</v>
      </c>
      <c r="U3549" s="25">
        <f>VLOOKUP($A3549,Database!$A:$Y,12,FALSE)</f>
        <v>0</v>
      </c>
      <c r="V3549" s="25" t="str">
        <f>VLOOKUP(A3549,Database!A:M,13,FALSE)</f>
        <v>À venir</v>
      </c>
      <c r="W3549" s="25" t="str">
        <f>VLOOKUP($A3549,Database!$A:$Y,20,FALSE)</f>
        <v/>
      </c>
      <c r="X3549" s="25" t="str">
        <f>VLOOKUP($A3549,Database!$A:$Y,21,FALSE)</f>
        <v/>
      </c>
      <c r="Y3549" s="25" t="str">
        <f ca="1">IF(C3549&lt;NOW(),IF(AND(P3549&gt;Q3549,W3549&gt;X3549),S3549,IF(AND(P3549=Q3549,W3549=X3549),T3549,IF(AND(P3549&lt;Q3549,W3549&lt;X3549),U3549,0))),"")</f>
        <v/>
      </c>
      <c r="Z3549" s="25">
        <f>IF(AND(P3549=W3549,Q3549=X3549),1,0)</f>
        <v>1</v>
      </c>
      <c r="AA3549" s="25" t="str">
        <f>IF(Z3549=0,"",IF(ISBLANK(VLOOKUP(A3549,Database!A:AA,22,FALSE)),"",VLOOKUP(A3549,Database!A:AA,22,FALSE)))</f>
        <v>Exact</v>
      </c>
      <c r="AB3549" s="25">
        <f ca="1">IFERROR(IF(AND(Y3549&lt;&gt;"",OR(V3549="Terminé",V3549="En cours")),VLOOKUP(AA3549,Setup_ScoreExactBonus!A:D,4,FALSE),0),0)</f>
        <v>0</v>
      </c>
      <c r="AC3549" s="31" t="str">
        <f t="shared" ref="AC3549:AC3612" ca="1" si="17">IF(Y3549&lt;&gt;"", Y3549 + IF(Z3549=1,AB3549, 0), "")</f>
        <v/>
      </c>
      <c r="AD3549" s="31">
        <f ca="1">SUMIFS(AC$2:AC3549,D$2:D3549,D3549)*IF(R3549=0,1,2)</f>
        <v>0</v>
      </c>
    </row>
    <row r="3550" spans="1:30" x14ac:dyDescent="0.35">
      <c r="A3550" s="31">
        <f>IF(ISBLANK(B3550),"",COUNTIF(B$2:B3550,B3550))-1</f>
        <v>90</v>
      </c>
      <c r="B3550" s="31">
        <v>39</v>
      </c>
      <c r="C3550" s="10">
        <f>VLOOKUP($A3550,Database!$A:$Y,7,FALSE)</f>
        <v>46207.958333333336</v>
      </c>
      <c r="D3550" s="31" t="str">
        <f>VLOOKUP(Pronostics!$B3550,Setup_MPP!$A:$G,3,FALSE)</f>
        <v>Joueur39</v>
      </c>
      <c r="E3550" s="31" t="str">
        <f>VLOOKUP(Pronostics!$B3550,Setup_MPP!$A:$G,2,FALSE)</f>
        <v>Joueur39</v>
      </c>
      <c r="F3550" s="31" t="str">
        <f>VLOOKUP($B3550,Setup_MPP!$A:$E,4,FALSE)</f>
        <v>#D5D5D5</v>
      </c>
      <c r="G3550" s="31" t="str">
        <f>VLOOKUP($B3550,Setup_MPP!$A:$E,5,FALSE)</f>
        <v>#727272</v>
      </c>
      <c r="H3550" s="31" t="str">
        <f>IFERROR(IF(AND(A3550&gt;=1,A3550&lt;=104),VLOOKUP($A3550,Location!$A:$J,6,FALSE),IF(A3550=0,"Avant l'ouverture",IF(OR(A3550=105,A3550=106),"Bonus"))),"")</f>
        <v>1/8 Finale</v>
      </c>
      <c r="I3550" s="31" t="str">
        <f>IF(LEFT(H3550,4)="Tour",VLOOKUP(A3550,Database!$A:$C,3,FALSE),"")</f>
        <v/>
      </c>
      <c r="J3550" s="31" t="str">
        <f>VLOOKUP($A3550,Location!$A:$J,7,FALSE)</f>
        <v>TBD</v>
      </c>
      <c r="K3550" s="31" t="str">
        <f>IFERROR(VLOOKUP(J3550,Setup_Team!$B:$C,2,FALSE), "TDB")</f>
        <v>TDB</v>
      </c>
      <c r="L3550" s="31" t="str">
        <f>VLOOKUP($A3550,Location!$A:$J,8,FALSE)</f>
        <v>TBD</v>
      </c>
      <c r="M3550" s="31" t="str">
        <f>IFERROR(VLOOKUP(L3550,Setup_Team!$B:$C,2,FALSE), "TDB")</f>
        <v>TDB</v>
      </c>
      <c r="N3550" s="31" t="str">
        <f>VLOOKUP($A3550,Location!$A:$J,9,FALSE)</f>
        <v>Philadelphia, Pennsylvania</v>
      </c>
      <c r="O3550" s="31" t="str">
        <f>VLOOKUP($A3550,Location!$A:$J,10,FALSE)</f>
        <v>Lincoln Financial Field</v>
      </c>
      <c r="R3550" s="31">
        <v>0</v>
      </c>
      <c r="S3550" s="25">
        <f>VLOOKUP($A3550,Database!$A:$Y,10,FALSE)</f>
        <v>0</v>
      </c>
      <c r="T3550" s="25">
        <f>VLOOKUP($A3550,Database!$A:$Y,11,FALSE)</f>
        <v>0</v>
      </c>
      <c r="U3550" s="25">
        <f>VLOOKUP($A3550,Database!$A:$Y,12,FALSE)</f>
        <v>0</v>
      </c>
      <c r="V3550" s="25" t="str">
        <f>VLOOKUP(A3550,Database!A:M,13,FALSE)</f>
        <v>À venir</v>
      </c>
      <c r="W3550" s="25" t="str">
        <f>VLOOKUP($A3550,Database!$A:$Y,20,FALSE)</f>
        <v/>
      </c>
      <c r="X3550" s="25" t="str">
        <f>VLOOKUP($A3550,Database!$A:$Y,21,FALSE)</f>
        <v/>
      </c>
      <c r="Y3550" s="25" t="str">
        <f ca="1">IF(C3550&lt;NOW(),IF(AND(P3550&gt;Q3550,W3550&gt;X3550),S3550,IF(AND(P3550=Q3550,W3550=X3550),T3550,IF(AND(P3550&lt;Q3550,W3550&lt;X3550),U3550,0))),"")</f>
        <v/>
      </c>
      <c r="Z3550" s="25">
        <f>IF(AND(P3550=W3550,Q3550=X3550),1,0)</f>
        <v>1</v>
      </c>
      <c r="AA3550" s="25" t="str">
        <f>IF(Z3550=0,"",IF(ISBLANK(VLOOKUP(A3550,Database!A:AA,22,FALSE)),"",VLOOKUP(A3550,Database!A:AA,22,FALSE)))</f>
        <v>Exact</v>
      </c>
      <c r="AB3550" s="25">
        <f ca="1">IFERROR(IF(AND(Y3550&lt;&gt;"",OR(V3550="Terminé",V3550="En cours")),VLOOKUP(AA3550,Setup_ScoreExactBonus!A:D,4,FALSE),0),0)</f>
        <v>0</v>
      </c>
      <c r="AC3550" s="31" t="str">
        <f t="shared" ca="1" si="17"/>
        <v/>
      </c>
      <c r="AD3550" s="31">
        <f ca="1">SUMIFS(AC$2:AC3550,D$2:D3550,D3550)*IF(R3550=0,1,2)</f>
        <v>0</v>
      </c>
    </row>
    <row r="3551" spans="1:30" x14ac:dyDescent="0.35">
      <c r="A3551" s="31">
        <f>IF(ISBLANK(B3551),"",COUNTIF(B$2:B3551,B3551))-1</f>
        <v>91</v>
      </c>
      <c r="B3551" s="31">
        <v>1</v>
      </c>
      <c r="C3551" s="10">
        <f>VLOOKUP($A3551,Database!$A:$Y,7,FALSE)</f>
        <v>46208.916666666664</v>
      </c>
      <c r="D3551" s="31" t="str">
        <f>VLOOKUP(Pronostics!$B3551,Setup_MPP!$A:$G,3,FALSE)</f>
        <v>_Nicolas_LM_</v>
      </c>
      <c r="E3551" s="31" t="str">
        <f>VLOOKUP(Pronostics!$B3551,Setup_MPP!$A:$G,2,FALSE)</f>
        <v>Nicolas LE MOUEL</v>
      </c>
      <c r="F3551" s="31" t="str">
        <f>VLOOKUP($B3551,Setup_MPP!$A:$E,4,FALSE)</f>
        <v>#F7C79D</v>
      </c>
      <c r="G3551" s="31" t="str">
        <f>VLOOKUP($B3551,Setup_MPP!$A:$E,5,FALSE)</f>
        <v>#FFBE85</v>
      </c>
      <c r="H3551" s="31" t="str">
        <f>IFERROR(IF(AND(A3551&gt;=1,A3551&lt;=104),VLOOKUP($A3551,Location!$A:$J,6,FALSE),IF(A3551=0,"Avant l'ouverture",IF(OR(A3551=105,A3551=106),"Bonus"))),"")</f>
        <v>1/8 Finale</v>
      </c>
      <c r="I3551" s="31" t="str">
        <f>IF(LEFT(H3551,4)="Tour",VLOOKUP(A3551,Database!$A:$C,3,FALSE),"")</f>
        <v/>
      </c>
      <c r="J3551" s="31" t="str">
        <f>VLOOKUP($A3551,Location!$A:$J,7,FALSE)</f>
        <v>TBD</v>
      </c>
      <c r="K3551" s="31" t="str">
        <f>IFERROR(VLOOKUP(J3551,Setup_Team!$B:$C,2,FALSE), "TDB")</f>
        <v>TDB</v>
      </c>
      <c r="L3551" s="31" t="str">
        <f>VLOOKUP($A3551,Location!$A:$J,8,FALSE)</f>
        <v>TBD</v>
      </c>
      <c r="M3551" s="31" t="str">
        <f>IFERROR(VLOOKUP(L3551,Setup_Team!$B:$C,2,FALSE), "TDB")</f>
        <v>TDB</v>
      </c>
      <c r="N3551" s="31" t="str">
        <f>VLOOKUP($A3551,Location!$A:$J,9,FALSE)</f>
        <v>East Rutherford, New Jersey/New York</v>
      </c>
      <c r="O3551" s="31" t="str">
        <f>VLOOKUP($A3551,Location!$A:$J,10,FALSE)</f>
        <v>MetLife Stadium</v>
      </c>
      <c r="R3551" s="31">
        <v>0</v>
      </c>
      <c r="S3551" s="25">
        <f>VLOOKUP($A3551,Database!$A:$Y,10,FALSE)</f>
        <v>0</v>
      </c>
      <c r="T3551" s="25">
        <f>VLOOKUP($A3551,Database!$A:$Y,11,FALSE)</f>
        <v>0</v>
      </c>
      <c r="U3551" s="25">
        <f>VLOOKUP($A3551,Database!$A:$Y,12,FALSE)</f>
        <v>0</v>
      </c>
      <c r="V3551" s="25" t="str">
        <f>VLOOKUP(A3551,Database!A:M,13,FALSE)</f>
        <v>À venir</v>
      </c>
      <c r="W3551" s="25" t="str">
        <f>VLOOKUP($A3551,Database!$A:$Y,20,FALSE)</f>
        <v/>
      </c>
      <c r="X3551" s="25" t="str">
        <f>VLOOKUP($A3551,Database!$A:$Y,21,FALSE)</f>
        <v/>
      </c>
      <c r="Y3551" s="25" t="str">
        <f ca="1">IF(C3551&lt;NOW(),IF(AND(P3551&gt;Q3551,W3551&gt;X3551),S3551,IF(AND(P3551=Q3551,W3551=X3551),T3551,IF(AND(P3551&lt;Q3551,W3551&lt;X3551),U3551,0))),"")</f>
        <v/>
      </c>
      <c r="Z3551" s="25">
        <f>IF(AND(P3551=W3551,Q3551=X3551),1,0)</f>
        <v>1</v>
      </c>
      <c r="AA3551" s="25" t="str">
        <f>IF(Z3551=0,"",IF(ISBLANK(VLOOKUP(A3551,Database!A:AA,22,FALSE)),"",VLOOKUP(A3551,Database!A:AA,22,FALSE)))</f>
        <v>Exact</v>
      </c>
      <c r="AB3551" s="25">
        <f ca="1">IFERROR(IF(AND(Y3551&lt;&gt;"",OR(V3551="Terminé",V3551="En cours")),VLOOKUP(AA3551,Setup_ScoreExactBonus!A:D,4,FALSE),0),0)</f>
        <v>0</v>
      </c>
      <c r="AC3551" s="31" t="str">
        <f t="shared" ca="1" si="17"/>
        <v/>
      </c>
      <c r="AD3551" s="31">
        <f ca="1">SUMIFS(AC$2:AC3551,D$2:D3551,D3551)*IF(R3551=0,1,2)</f>
        <v>0</v>
      </c>
    </row>
    <row r="3552" spans="1:30" x14ac:dyDescent="0.35">
      <c r="A3552" s="31">
        <f>IF(ISBLANK(B3552),"",COUNTIF(B$2:B3552,B3552))-1</f>
        <v>91</v>
      </c>
      <c r="B3552" s="31">
        <v>2</v>
      </c>
      <c r="C3552" s="10">
        <f>VLOOKUP($A3552,Database!$A:$Y,7,FALSE)</f>
        <v>46208.916666666664</v>
      </c>
      <c r="D3552" s="31" t="str">
        <f>VLOOKUP(Pronostics!$B3552,Setup_MPP!$A:$G,3,FALSE)</f>
        <v>leaelaz</v>
      </c>
      <c r="E3552" s="31" t="str">
        <f>VLOOKUP(Pronostics!$B3552,Setup_MPP!$A:$G,2,FALSE)</f>
        <v>Léa EL ASERY</v>
      </c>
      <c r="F3552" s="31" t="str">
        <f>VLOOKUP($B3552,Setup_MPP!$A:$E,4,FALSE)</f>
        <v>#FFBEBE</v>
      </c>
      <c r="G3552" s="31" t="str">
        <f>VLOOKUP($B3552,Setup_MPP!$A:$E,5,FALSE)</f>
        <v>#DF6868</v>
      </c>
      <c r="H3552" s="31" t="str">
        <f>IFERROR(IF(AND(A3552&gt;=1,A3552&lt;=104),VLOOKUP($A3552,Location!$A:$J,6,FALSE),IF(A3552=0,"Avant l'ouverture",IF(OR(A3552=105,A3552=106),"Bonus"))),"")</f>
        <v>1/8 Finale</v>
      </c>
      <c r="I3552" s="31" t="str">
        <f>IF(LEFT(H3552,4)="Tour",VLOOKUP(A3552,Database!$A:$C,3,FALSE),"")</f>
        <v/>
      </c>
      <c r="J3552" s="31" t="str">
        <f>VLOOKUP($A3552,Location!$A:$J,7,FALSE)</f>
        <v>TBD</v>
      </c>
      <c r="K3552" s="31" t="str">
        <f>IFERROR(VLOOKUP(J3552,Setup_Team!$B:$C,2,FALSE), "TDB")</f>
        <v>TDB</v>
      </c>
      <c r="L3552" s="31" t="str">
        <f>VLOOKUP($A3552,Location!$A:$J,8,FALSE)</f>
        <v>TBD</v>
      </c>
      <c r="M3552" s="31" t="str">
        <f>IFERROR(VLOOKUP(L3552,Setup_Team!$B:$C,2,FALSE), "TDB")</f>
        <v>TDB</v>
      </c>
      <c r="N3552" s="31" t="str">
        <f>VLOOKUP($A3552,Location!$A:$J,9,FALSE)</f>
        <v>East Rutherford, New Jersey/New York</v>
      </c>
      <c r="O3552" s="31" t="str">
        <f>VLOOKUP($A3552,Location!$A:$J,10,FALSE)</f>
        <v>MetLife Stadium</v>
      </c>
      <c r="R3552" s="31">
        <v>0</v>
      </c>
      <c r="S3552" s="25">
        <f>VLOOKUP($A3552,Database!$A:$Y,10,FALSE)</f>
        <v>0</v>
      </c>
      <c r="T3552" s="25">
        <f>VLOOKUP($A3552,Database!$A:$Y,11,FALSE)</f>
        <v>0</v>
      </c>
      <c r="U3552" s="25">
        <f>VLOOKUP($A3552,Database!$A:$Y,12,FALSE)</f>
        <v>0</v>
      </c>
      <c r="V3552" s="25" t="str">
        <f>VLOOKUP(A3552,Database!A:M,13,FALSE)</f>
        <v>À venir</v>
      </c>
      <c r="W3552" s="25" t="str">
        <f>VLOOKUP($A3552,Database!$A:$Y,20,FALSE)</f>
        <v/>
      </c>
      <c r="X3552" s="25" t="str">
        <f>VLOOKUP($A3552,Database!$A:$Y,21,FALSE)</f>
        <v/>
      </c>
      <c r="Y3552" s="25" t="str">
        <f ca="1">IF(C3552&lt;NOW(),IF(AND(P3552&gt;Q3552,W3552&gt;X3552),S3552,IF(AND(P3552=Q3552,W3552=X3552),T3552,IF(AND(P3552&lt;Q3552,W3552&lt;X3552),U3552,0))),"")</f>
        <v/>
      </c>
      <c r="Z3552" s="25">
        <f>IF(AND(P3552=W3552,Q3552=X3552),1,0)</f>
        <v>1</v>
      </c>
      <c r="AA3552" s="25" t="str">
        <f>IF(Z3552=0,"",IF(ISBLANK(VLOOKUP(A3552,Database!A:AA,22,FALSE)),"",VLOOKUP(A3552,Database!A:AA,22,FALSE)))</f>
        <v>Exact</v>
      </c>
      <c r="AB3552" s="25">
        <f ca="1">IFERROR(IF(AND(Y3552&lt;&gt;"",OR(V3552="Terminé",V3552="En cours")),VLOOKUP(AA3552,Setup_ScoreExactBonus!A:D,4,FALSE),0),0)</f>
        <v>0</v>
      </c>
      <c r="AC3552" s="31" t="str">
        <f t="shared" ca="1" si="17"/>
        <v/>
      </c>
      <c r="AD3552" s="31">
        <f ca="1">SUMIFS(AC$2:AC3552,D$2:D3552,D3552)*IF(R3552=0,1,2)</f>
        <v>0</v>
      </c>
    </row>
    <row r="3553" spans="1:30" x14ac:dyDescent="0.35">
      <c r="A3553" s="31">
        <f>IF(ISBLANK(B3553),"",COUNTIF(B$2:B3553,B3553))-1</f>
        <v>91</v>
      </c>
      <c r="B3553" s="31">
        <v>3</v>
      </c>
      <c r="C3553" s="10">
        <f>VLOOKUP($A3553,Database!$A:$Y,7,FALSE)</f>
        <v>46208.916666666664</v>
      </c>
      <c r="D3553" s="31" t="str">
        <f>VLOOKUP(Pronostics!$B3553,Setup_MPP!$A:$G,3,FALSE)</f>
        <v>PasMetalleux</v>
      </c>
      <c r="E3553" s="31" t="str">
        <f>VLOOKUP(Pronostics!$B3553,Setup_MPP!$A:$G,2,FALSE)</f>
        <v>Elwenn JOUBREL</v>
      </c>
      <c r="F3553" s="31" t="str">
        <f>VLOOKUP($B3553,Setup_MPP!$A:$E,4,FALSE)</f>
        <v>#F5C7FC</v>
      </c>
      <c r="G3553" s="31" t="str">
        <f>VLOOKUP($B3553,Setup_MPP!$A:$E,5,FALSE)</f>
        <v>#C489CF</v>
      </c>
      <c r="H3553" s="31" t="str">
        <f>IFERROR(IF(AND(A3553&gt;=1,A3553&lt;=104),VLOOKUP($A3553,Location!$A:$J,6,FALSE),IF(A3553=0,"Avant l'ouverture",IF(OR(A3553=105,A3553=106),"Bonus"))),"")</f>
        <v>1/8 Finale</v>
      </c>
      <c r="I3553" s="31" t="str">
        <f>IF(LEFT(H3553,4)="Tour",VLOOKUP(A3553,Database!$A:$C,3,FALSE),"")</f>
        <v/>
      </c>
      <c r="J3553" s="31" t="str">
        <f>VLOOKUP($A3553,Location!$A:$J,7,FALSE)</f>
        <v>TBD</v>
      </c>
      <c r="K3553" s="31" t="str">
        <f>IFERROR(VLOOKUP(J3553,Setup_Team!$B:$C,2,FALSE), "TDB")</f>
        <v>TDB</v>
      </c>
      <c r="L3553" s="31" t="str">
        <f>VLOOKUP($A3553,Location!$A:$J,8,FALSE)</f>
        <v>TBD</v>
      </c>
      <c r="M3553" s="31" t="str">
        <f>IFERROR(VLOOKUP(L3553,Setup_Team!$B:$C,2,FALSE), "TDB")</f>
        <v>TDB</v>
      </c>
      <c r="N3553" s="31" t="str">
        <f>VLOOKUP($A3553,Location!$A:$J,9,FALSE)</f>
        <v>East Rutherford, New Jersey/New York</v>
      </c>
      <c r="O3553" s="31" t="str">
        <f>VLOOKUP($A3553,Location!$A:$J,10,FALSE)</f>
        <v>MetLife Stadium</v>
      </c>
      <c r="R3553" s="31">
        <v>0</v>
      </c>
      <c r="S3553" s="25">
        <f>VLOOKUP($A3553,Database!$A:$Y,10,FALSE)</f>
        <v>0</v>
      </c>
      <c r="T3553" s="25">
        <f>VLOOKUP($A3553,Database!$A:$Y,11,FALSE)</f>
        <v>0</v>
      </c>
      <c r="U3553" s="25">
        <f>VLOOKUP($A3553,Database!$A:$Y,12,FALSE)</f>
        <v>0</v>
      </c>
      <c r="V3553" s="25" t="str">
        <f>VLOOKUP(A3553,Database!A:M,13,FALSE)</f>
        <v>À venir</v>
      </c>
      <c r="W3553" s="25" t="str">
        <f>VLOOKUP($A3553,Database!$A:$Y,20,FALSE)</f>
        <v/>
      </c>
      <c r="X3553" s="25" t="str">
        <f>VLOOKUP($A3553,Database!$A:$Y,21,FALSE)</f>
        <v/>
      </c>
      <c r="Y3553" s="25" t="str">
        <f ca="1">IF(C3553&lt;NOW(),IF(AND(P3553&gt;Q3553,W3553&gt;X3553),S3553,IF(AND(P3553=Q3553,W3553=X3553),T3553,IF(AND(P3553&lt;Q3553,W3553&lt;X3553),U3553,0))),"")</f>
        <v/>
      </c>
      <c r="Z3553" s="25">
        <f>IF(AND(P3553=W3553,Q3553=X3553),1,0)</f>
        <v>1</v>
      </c>
      <c r="AA3553" s="25" t="str">
        <f>IF(Z3553=0,"",IF(ISBLANK(VLOOKUP(A3553,Database!A:AA,22,FALSE)),"",VLOOKUP(A3553,Database!A:AA,22,FALSE)))</f>
        <v>Exact</v>
      </c>
      <c r="AB3553" s="25">
        <f ca="1">IFERROR(IF(AND(Y3553&lt;&gt;"",OR(V3553="Terminé",V3553="En cours")),VLOOKUP(AA3553,Setup_ScoreExactBonus!A:D,4,FALSE),0),0)</f>
        <v>0</v>
      </c>
      <c r="AC3553" s="31" t="str">
        <f t="shared" ca="1" si="17"/>
        <v/>
      </c>
      <c r="AD3553" s="31">
        <f ca="1">SUMIFS(AC$2:AC3553,D$2:D3553,D3553)*IF(R3553=0,1,2)</f>
        <v>0</v>
      </c>
    </row>
    <row r="3554" spans="1:30" x14ac:dyDescent="0.35">
      <c r="A3554" s="31">
        <f>IF(ISBLANK(B3554),"",COUNTIF(B$2:B3554,B3554))-1</f>
        <v>91</v>
      </c>
      <c r="B3554" s="31">
        <v>4</v>
      </c>
      <c r="C3554" s="10">
        <f>VLOOKUP($A3554,Database!$A:$Y,7,FALSE)</f>
        <v>46208.916666666664</v>
      </c>
      <c r="D3554" s="31" t="str">
        <f>VLOOKUP(Pronostics!$B3554,Setup_MPP!$A:$G,3,FALSE)</f>
        <v>Popo444</v>
      </c>
      <c r="E3554" s="31" t="str">
        <f>VLOOKUP(Pronostics!$B3554,Setup_MPP!$A:$G,2,FALSE)</f>
        <v>Pauline OLIVIER</v>
      </c>
      <c r="F3554" s="31" t="str">
        <f>VLOOKUP($B3554,Setup_MPP!$A:$E,4,FALSE)</f>
        <v>#A5EA7F</v>
      </c>
      <c r="G3554" s="31" t="str">
        <f>VLOOKUP($B3554,Setup_MPP!$A:$E,5,FALSE)</f>
        <v>#80C65A</v>
      </c>
      <c r="H3554" s="31" t="str">
        <f>IFERROR(IF(AND(A3554&gt;=1,A3554&lt;=104),VLOOKUP($A3554,Location!$A:$J,6,FALSE),IF(A3554=0,"Avant l'ouverture",IF(OR(A3554=105,A3554=106),"Bonus"))),"")</f>
        <v>1/8 Finale</v>
      </c>
      <c r="I3554" s="31" t="str">
        <f>IF(LEFT(H3554,4)="Tour",VLOOKUP(A3554,Database!$A:$C,3,FALSE),"")</f>
        <v/>
      </c>
      <c r="J3554" s="31" t="str">
        <f>VLOOKUP($A3554,Location!$A:$J,7,FALSE)</f>
        <v>TBD</v>
      </c>
      <c r="K3554" s="31" t="str">
        <f>IFERROR(VLOOKUP(J3554,Setup_Team!$B:$C,2,FALSE), "TDB")</f>
        <v>TDB</v>
      </c>
      <c r="L3554" s="31" t="str">
        <f>VLOOKUP($A3554,Location!$A:$J,8,FALSE)</f>
        <v>TBD</v>
      </c>
      <c r="M3554" s="31" t="str">
        <f>IFERROR(VLOOKUP(L3554,Setup_Team!$B:$C,2,FALSE), "TDB")</f>
        <v>TDB</v>
      </c>
      <c r="N3554" s="31" t="str">
        <f>VLOOKUP($A3554,Location!$A:$J,9,FALSE)</f>
        <v>East Rutherford, New Jersey/New York</v>
      </c>
      <c r="O3554" s="31" t="str">
        <f>VLOOKUP($A3554,Location!$A:$J,10,FALSE)</f>
        <v>MetLife Stadium</v>
      </c>
      <c r="R3554" s="31">
        <v>0</v>
      </c>
      <c r="S3554" s="25">
        <f>VLOOKUP($A3554,Database!$A:$Y,10,FALSE)</f>
        <v>0</v>
      </c>
      <c r="T3554" s="25">
        <f>VLOOKUP($A3554,Database!$A:$Y,11,FALSE)</f>
        <v>0</v>
      </c>
      <c r="U3554" s="25">
        <f>VLOOKUP($A3554,Database!$A:$Y,12,FALSE)</f>
        <v>0</v>
      </c>
      <c r="V3554" s="25" t="str">
        <f>VLOOKUP(A3554,Database!A:M,13,FALSE)</f>
        <v>À venir</v>
      </c>
      <c r="W3554" s="25" t="str">
        <f>VLOOKUP($A3554,Database!$A:$Y,20,FALSE)</f>
        <v/>
      </c>
      <c r="X3554" s="25" t="str">
        <f>VLOOKUP($A3554,Database!$A:$Y,21,FALSE)</f>
        <v/>
      </c>
      <c r="Y3554" s="25" t="str">
        <f ca="1">IF(C3554&lt;NOW(),IF(AND(P3554&gt;Q3554,W3554&gt;X3554),S3554,IF(AND(P3554=Q3554,W3554=X3554),T3554,IF(AND(P3554&lt;Q3554,W3554&lt;X3554),U3554,0))),"")</f>
        <v/>
      </c>
      <c r="Z3554" s="25">
        <f>IF(AND(P3554=W3554,Q3554=X3554),1,0)</f>
        <v>1</v>
      </c>
      <c r="AA3554" s="25" t="str">
        <f>IF(Z3554=0,"",IF(ISBLANK(VLOOKUP(A3554,Database!A:AA,22,FALSE)),"",VLOOKUP(A3554,Database!A:AA,22,FALSE)))</f>
        <v>Exact</v>
      </c>
      <c r="AB3554" s="25">
        <f ca="1">IFERROR(IF(AND(Y3554&lt;&gt;"",OR(V3554="Terminé",V3554="En cours")),VLOOKUP(AA3554,Setup_ScoreExactBonus!A:D,4,FALSE),0),0)</f>
        <v>0</v>
      </c>
      <c r="AC3554" s="31" t="str">
        <f t="shared" ca="1" si="17"/>
        <v/>
      </c>
      <c r="AD3554" s="31">
        <f ca="1">SUMIFS(AC$2:AC3554,D$2:D3554,D3554)*IF(R3554=0,1,2)</f>
        <v>0</v>
      </c>
    </row>
    <row r="3555" spans="1:30" x14ac:dyDescent="0.35">
      <c r="A3555" s="31">
        <f>IF(ISBLANK(B3555),"",COUNTIF(B$2:B3555,B3555))-1</f>
        <v>91</v>
      </c>
      <c r="B3555" s="31">
        <v>5</v>
      </c>
      <c r="C3555" s="10">
        <f>VLOOKUP($A3555,Database!$A:$Y,7,FALSE)</f>
        <v>46208.916666666664</v>
      </c>
      <c r="D3555" s="31" t="str">
        <f>VLOOKUP(Pronostics!$B3555,Setup_MPP!$A:$G,3,FALSE)</f>
        <v>_Jujul</v>
      </c>
      <c r="E3555" s="31" t="str">
        <f>VLOOKUP(Pronostics!$B3555,Setup_MPP!$A:$G,2,FALSE)</f>
        <v>Julie BOISSIERE</v>
      </c>
      <c r="F3555" s="31" t="str">
        <f>VLOOKUP($B3555,Setup_MPP!$A:$E,4,FALSE)</f>
        <v>#D890FF</v>
      </c>
      <c r="G3555" s="31" t="str">
        <f>VLOOKUP($B3555,Setup_MPP!$A:$E,5,FALSE)</f>
        <v>#B750EF</v>
      </c>
      <c r="H3555" s="31" t="str">
        <f>IFERROR(IF(AND(A3555&gt;=1,A3555&lt;=104),VLOOKUP($A3555,Location!$A:$J,6,FALSE),IF(A3555=0,"Avant l'ouverture",IF(OR(A3555=105,A3555=106),"Bonus"))),"")</f>
        <v>1/8 Finale</v>
      </c>
      <c r="I3555" s="31" t="str">
        <f>IF(LEFT(H3555,4)="Tour",VLOOKUP(A3555,Database!$A:$C,3,FALSE),"")</f>
        <v/>
      </c>
      <c r="J3555" s="31" t="str">
        <f>VLOOKUP($A3555,Location!$A:$J,7,FALSE)</f>
        <v>TBD</v>
      </c>
      <c r="K3555" s="31" t="str">
        <f>IFERROR(VLOOKUP(J3555,Setup_Team!$B:$C,2,FALSE), "TDB")</f>
        <v>TDB</v>
      </c>
      <c r="L3555" s="31" t="str">
        <f>VLOOKUP($A3555,Location!$A:$J,8,FALSE)</f>
        <v>TBD</v>
      </c>
      <c r="M3555" s="31" t="str">
        <f>IFERROR(VLOOKUP(L3555,Setup_Team!$B:$C,2,FALSE), "TDB")</f>
        <v>TDB</v>
      </c>
      <c r="N3555" s="31" t="str">
        <f>VLOOKUP($A3555,Location!$A:$J,9,FALSE)</f>
        <v>East Rutherford, New Jersey/New York</v>
      </c>
      <c r="O3555" s="31" t="str">
        <f>VLOOKUP($A3555,Location!$A:$J,10,FALSE)</f>
        <v>MetLife Stadium</v>
      </c>
      <c r="R3555" s="31">
        <v>0</v>
      </c>
      <c r="S3555" s="25">
        <f>VLOOKUP($A3555,Database!$A:$Y,10,FALSE)</f>
        <v>0</v>
      </c>
      <c r="T3555" s="25">
        <f>VLOOKUP($A3555,Database!$A:$Y,11,FALSE)</f>
        <v>0</v>
      </c>
      <c r="U3555" s="25">
        <f>VLOOKUP($A3555,Database!$A:$Y,12,FALSE)</f>
        <v>0</v>
      </c>
      <c r="V3555" s="25" t="str">
        <f>VLOOKUP(A3555,Database!A:M,13,FALSE)</f>
        <v>À venir</v>
      </c>
      <c r="W3555" s="25" t="str">
        <f>VLOOKUP($A3555,Database!$A:$Y,20,FALSE)</f>
        <v/>
      </c>
      <c r="X3555" s="25" t="str">
        <f>VLOOKUP($A3555,Database!$A:$Y,21,FALSE)</f>
        <v/>
      </c>
      <c r="Y3555" s="25" t="str">
        <f ca="1">IF(C3555&lt;NOW(),IF(AND(P3555&gt;Q3555,W3555&gt;X3555),S3555,IF(AND(P3555=Q3555,W3555=X3555),T3555,IF(AND(P3555&lt;Q3555,W3555&lt;X3555),U3555,0))),"")</f>
        <v/>
      </c>
      <c r="Z3555" s="25">
        <f>IF(AND(P3555=W3555,Q3555=X3555),1,0)</f>
        <v>1</v>
      </c>
      <c r="AA3555" s="25" t="str">
        <f>IF(Z3555=0,"",IF(ISBLANK(VLOOKUP(A3555,Database!A:AA,22,FALSE)),"",VLOOKUP(A3555,Database!A:AA,22,FALSE)))</f>
        <v>Exact</v>
      </c>
      <c r="AB3555" s="25">
        <f ca="1">IFERROR(IF(AND(Y3555&lt;&gt;"",OR(V3555="Terminé",V3555="En cours")),VLOOKUP(AA3555,Setup_ScoreExactBonus!A:D,4,FALSE),0),0)</f>
        <v>0</v>
      </c>
      <c r="AC3555" s="31" t="str">
        <f t="shared" ca="1" si="17"/>
        <v/>
      </c>
      <c r="AD3555" s="31">
        <f ca="1">SUMIFS(AC$2:AC3555,D$2:D3555,D3555)*IF(R3555=0,1,2)</f>
        <v>0</v>
      </c>
    </row>
    <row r="3556" spans="1:30" x14ac:dyDescent="0.35">
      <c r="A3556" s="31">
        <f>IF(ISBLANK(B3556),"",COUNTIF(B$2:B3556,B3556))-1</f>
        <v>91</v>
      </c>
      <c r="B3556" s="31">
        <v>6</v>
      </c>
      <c r="C3556" s="10">
        <f>VLOOKUP($A3556,Database!$A:$Y,7,FALSE)</f>
        <v>46208.916666666664</v>
      </c>
      <c r="D3556" s="31" t="str">
        <f>VLOOKUP(Pronostics!$B3556,Setup_MPP!$A:$G,3,FALSE)</f>
        <v>Julay</v>
      </c>
      <c r="E3556" s="31" t="str">
        <f>VLOOKUP(Pronostics!$B3556,Setup_MPP!$A:$G,2,FALSE)</f>
        <v>Julie BOUCHARD</v>
      </c>
      <c r="F3556" s="31" t="str">
        <f>VLOOKUP($B3556,Setup_MPP!$A:$E,4,FALSE)</f>
        <v>#A6F7B1</v>
      </c>
      <c r="G3556" s="31" t="str">
        <f>VLOOKUP($B3556,Setup_MPP!$A:$E,5,FALSE)</f>
        <v>#6EC179</v>
      </c>
      <c r="H3556" s="31" t="str">
        <f>IFERROR(IF(AND(A3556&gt;=1,A3556&lt;=104),VLOOKUP($A3556,Location!$A:$J,6,FALSE),IF(A3556=0,"Avant l'ouverture",IF(OR(A3556=105,A3556=106),"Bonus"))),"")</f>
        <v>1/8 Finale</v>
      </c>
      <c r="I3556" s="31" t="str">
        <f>IF(LEFT(H3556,4)="Tour",VLOOKUP(A3556,Database!$A:$C,3,FALSE),"")</f>
        <v/>
      </c>
      <c r="J3556" s="31" t="str">
        <f>VLOOKUP($A3556,Location!$A:$J,7,FALSE)</f>
        <v>TBD</v>
      </c>
      <c r="K3556" s="31" t="str">
        <f>IFERROR(VLOOKUP(J3556,Setup_Team!$B:$C,2,FALSE), "TDB")</f>
        <v>TDB</v>
      </c>
      <c r="L3556" s="31" t="str">
        <f>VLOOKUP($A3556,Location!$A:$J,8,FALSE)</f>
        <v>TBD</v>
      </c>
      <c r="M3556" s="31" t="str">
        <f>IFERROR(VLOOKUP(L3556,Setup_Team!$B:$C,2,FALSE), "TDB")</f>
        <v>TDB</v>
      </c>
      <c r="N3556" s="31" t="str">
        <f>VLOOKUP($A3556,Location!$A:$J,9,FALSE)</f>
        <v>East Rutherford, New Jersey/New York</v>
      </c>
      <c r="O3556" s="31" t="str">
        <f>VLOOKUP($A3556,Location!$A:$J,10,FALSE)</f>
        <v>MetLife Stadium</v>
      </c>
      <c r="R3556" s="31">
        <v>0</v>
      </c>
      <c r="S3556" s="25">
        <f>VLOOKUP($A3556,Database!$A:$Y,10,FALSE)</f>
        <v>0</v>
      </c>
      <c r="T3556" s="25">
        <f>VLOOKUP($A3556,Database!$A:$Y,11,FALSE)</f>
        <v>0</v>
      </c>
      <c r="U3556" s="25">
        <f>VLOOKUP($A3556,Database!$A:$Y,12,FALSE)</f>
        <v>0</v>
      </c>
      <c r="V3556" s="25" t="str">
        <f>VLOOKUP(A3556,Database!A:M,13,FALSE)</f>
        <v>À venir</v>
      </c>
      <c r="W3556" s="25" t="str">
        <f>VLOOKUP($A3556,Database!$A:$Y,20,FALSE)</f>
        <v/>
      </c>
      <c r="X3556" s="25" t="str">
        <f>VLOOKUP($A3556,Database!$A:$Y,21,FALSE)</f>
        <v/>
      </c>
      <c r="Y3556" s="25" t="str">
        <f ca="1">IF(C3556&lt;NOW(),IF(AND(P3556&gt;Q3556,W3556&gt;X3556),S3556,IF(AND(P3556=Q3556,W3556=X3556),T3556,IF(AND(P3556&lt;Q3556,W3556&lt;X3556),U3556,0))),"")</f>
        <v/>
      </c>
      <c r="Z3556" s="25">
        <f>IF(AND(P3556=W3556,Q3556=X3556),1,0)</f>
        <v>1</v>
      </c>
      <c r="AA3556" s="25" t="str">
        <f>IF(Z3556=0,"",IF(ISBLANK(VLOOKUP(A3556,Database!A:AA,22,FALSE)),"",VLOOKUP(A3556,Database!A:AA,22,FALSE)))</f>
        <v>Exact</v>
      </c>
      <c r="AB3556" s="25">
        <f ca="1">IFERROR(IF(AND(Y3556&lt;&gt;"",OR(V3556="Terminé",V3556="En cours")),VLOOKUP(AA3556,Setup_ScoreExactBonus!A:D,4,FALSE),0),0)</f>
        <v>0</v>
      </c>
      <c r="AC3556" s="31" t="str">
        <f t="shared" ca="1" si="17"/>
        <v/>
      </c>
      <c r="AD3556" s="31">
        <f ca="1">SUMIFS(AC$2:AC3556,D$2:D3556,D3556)*IF(R3556=0,1,2)</f>
        <v>0</v>
      </c>
    </row>
    <row r="3557" spans="1:30" x14ac:dyDescent="0.35">
      <c r="A3557" s="31">
        <f>IF(ISBLANK(B3557),"",COUNTIF(B$2:B3557,B3557))-1</f>
        <v>91</v>
      </c>
      <c r="B3557" s="31">
        <v>7</v>
      </c>
      <c r="C3557" s="10">
        <f>VLOOKUP($A3557,Database!$A:$Y,7,FALSE)</f>
        <v>46208.916666666664</v>
      </c>
      <c r="D3557" s="31" t="str">
        <f>VLOOKUP(Pronostics!$B3557,Setup_MPP!$A:$G,3,FALSE)</f>
        <v>__Vince__</v>
      </c>
      <c r="E3557" s="31" t="str">
        <f>VLOOKUP(Pronostics!$B3557,Setup_MPP!$A:$G,2,FALSE)</f>
        <v>Vincent FRAYSSE</v>
      </c>
      <c r="F3557" s="31" t="str">
        <f>VLOOKUP($B3557,Setup_MPP!$A:$E,4,FALSE)</f>
        <v>#B2EAE8</v>
      </c>
      <c r="G3557" s="31" t="str">
        <f>VLOOKUP($B3557,Setup_MPP!$A:$E,5,FALSE)</f>
        <v>#6CB4B1</v>
      </c>
      <c r="H3557" s="31" t="str">
        <f>IFERROR(IF(AND(A3557&gt;=1,A3557&lt;=104),VLOOKUP($A3557,Location!$A:$J,6,FALSE),IF(A3557=0,"Avant l'ouverture",IF(OR(A3557=105,A3557=106),"Bonus"))),"")</f>
        <v>1/8 Finale</v>
      </c>
      <c r="I3557" s="31" t="str">
        <f>IF(LEFT(H3557,4)="Tour",VLOOKUP(A3557,Database!$A:$C,3,FALSE),"")</f>
        <v/>
      </c>
      <c r="J3557" s="31" t="str">
        <f>VLOOKUP($A3557,Location!$A:$J,7,FALSE)</f>
        <v>TBD</v>
      </c>
      <c r="K3557" s="31" t="str">
        <f>IFERROR(VLOOKUP(J3557,Setup_Team!$B:$C,2,FALSE), "TDB")</f>
        <v>TDB</v>
      </c>
      <c r="L3557" s="31" t="str">
        <f>VLOOKUP($A3557,Location!$A:$J,8,FALSE)</f>
        <v>TBD</v>
      </c>
      <c r="M3557" s="31" t="str">
        <f>IFERROR(VLOOKUP(L3557,Setup_Team!$B:$C,2,FALSE), "TDB")</f>
        <v>TDB</v>
      </c>
      <c r="N3557" s="31" t="str">
        <f>VLOOKUP($A3557,Location!$A:$J,9,FALSE)</f>
        <v>East Rutherford, New Jersey/New York</v>
      </c>
      <c r="O3557" s="31" t="str">
        <f>VLOOKUP($A3557,Location!$A:$J,10,FALSE)</f>
        <v>MetLife Stadium</v>
      </c>
      <c r="R3557" s="31">
        <v>0</v>
      </c>
      <c r="S3557" s="25">
        <f>VLOOKUP($A3557,Database!$A:$Y,10,FALSE)</f>
        <v>0</v>
      </c>
      <c r="T3557" s="25">
        <f>VLOOKUP($A3557,Database!$A:$Y,11,FALSE)</f>
        <v>0</v>
      </c>
      <c r="U3557" s="25">
        <f>VLOOKUP($A3557,Database!$A:$Y,12,FALSE)</f>
        <v>0</v>
      </c>
      <c r="V3557" s="25" t="str">
        <f>VLOOKUP(A3557,Database!A:M,13,FALSE)</f>
        <v>À venir</v>
      </c>
      <c r="W3557" s="25" t="str">
        <f>VLOOKUP($A3557,Database!$A:$Y,20,FALSE)</f>
        <v/>
      </c>
      <c r="X3557" s="25" t="str">
        <f>VLOOKUP($A3557,Database!$A:$Y,21,FALSE)</f>
        <v/>
      </c>
      <c r="Y3557" s="25" t="str">
        <f ca="1">IF(C3557&lt;NOW(),IF(AND(P3557&gt;Q3557,W3557&gt;X3557),S3557,IF(AND(P3557=Q3557,W3557=X3557),T3557,IF(AND(P3557&lt;Q3557,W3557&lt;X3557),U3557,0))),"")</f>
        <v/>
      </c>
      <c r="Z3557" s="25">
        <f>IF(AND(P3557=W3557,Q3557=X3557),1,0)</f>
        <v>1</v>
      </c>
      <c r="AA3557" s="25" t="str">
        <f>IF(Z3557=0,"",IF(ISBLANK(VLOOKUP(A3557,Database!A:AA,22,FALSE)),"",VLOOKUP(A3557,Database!A:AA,22,FALSE)))</f>
        <v>Exact</v>
      </c>
      <c r="AB3557" s="25">
        <f ca="1">IFERROR(IF(AND(Y3557&lt;&gt;"",OR(V3557="Terminé",V3557="En cours")),VLOOKUP(AA3557,Setup_ScoreExactBonus!A:D,4,FALSE),0),0)</f>
        <v>0</v>
      </c>
      <c r="AC3557" s="31" t="str">
        <f t="shared" ca="1" si="17"/>
        <v/>
      </c>
      <c r="AD3557" s="31">
        <f ca="1">SUMIFS(AC$2:AC3557,D$2:D3557,D3557)*IF(R3557=0,1,2)</f>
        <v>0</v>
      </c>
    </row>
    <row r="3558" spans="1:30" x14ac:dyDescent="0.35">
      <c r="A3558" s="31">
        <f>IF(ISBLANK(B3558),"",COUNTIF(B$2:B3558,B3558))-1</f>
        <v>91</v>
      </c>
      <c r="B3558" s="31">
        <v>8</v>
      </c>
      <c r="C3558" s="10">
        <f>VLOOKUP($A3558,Database!$A:$Y,7,FALSE)</f>
        <v>46208.916666666664</v>
      </c>
      <c r="D3558" s="31" t="str">
        <f>VLOOKUP(Pronostics!$B3558,Setup_MPP!$A:$G,3,FALSE)</f>
        <v>Louuiiis</v>
      </c>
      <c r="E3558" s="31" t="str">
        <f>VLOOKUP(Pronostics!$B3558,Setup_MPP!$A:$G,2,FALSE)</f>
        <v>Louis HARLE</v>
      </c>
      <c r="F3558" s="31" t="str">
        <f>VLOOKUP($B3558,Setup_MPP!$A:$E,4,FALSE)</f>
        <v>#EEF7B1</v>
      </c>
      <c r="G3558" s="31" t="str">
        <f>VLOOKUP($B3558,Setup_MPP!$A:$E,5,FALSE)</f>
        <v>#C1CB7D</v>
      </c>
      <c r="H3558" s="31" t="str">
        <f>IFERROR(IF(AND(A3558&gt;=1,A3558&lt;=104),VLOOKUP($A3558,Location!$A:$J,6,FALSE),IF(A3558=0,"Avant l'ouverture",IF(OR(A3558=105,A3558=106),"Bonus"))),"")</f>
        <v>1/8 Finale</v>
      </c>
      <c r="I3558" s="31" t="str">
        <f>IF(LEFT(H3558,4)="Tour",VLOOKUP(A3558,Database!$A:$C,3,FALSE),"")</f>
        <v/>
      </c>
      <c r="J3558" s="31" t="str">
        <f>VLOOKUP($A3558,Location!$A:$J,7,FALSE)</f>
        <v>TBD</v>
      </c>
      <c r="K3558" s="31" t="str">
        <f>IFERROR(VLOOKUP(J3558,Setup_Team!$B:$C,2,FALSE), "TDB")</f>
        <v>TDB</v>
      </c>
      <c r="L3558" s="31" t="str">
        <f>VLOOKUP($A3558,Location!$A:$J,8,FALSE)</f>
        <v>TBD</v>
      </c>
      <c r="M3558" s="31" t="str">
        <f>IFERROR(VLOOKUP(L3558,Setup_Team!$B:$C,2,FALSE), "TDB")</f>
        <v>TDB</v>
      </c>
      <c r="N3558" s="31" t="str">
        <f>VLOOKUP($A3558,Location!$A:$J,9,FALSE)</f>
        <v>East Rutherford, New Jersey/New York</v>
      </c>
      <c r="O3558" s="31" t="str">
        <f>VLOOKUP($A3558,Location!$A:$J,10,FALSE)</f>
        <v>MetLife Stadium</v>
      </c>
      <c r="R3558" s="31">
        <v>0</v>
      </c>
      <c r="S3558" s="25">
        <f>VLOOKUP($A3558,Database!$A:$Y,10,FALSE)</f>
        <v>0</v>
      </c>
      <c r="T3558" s="25">
        <f>VLOOKUP($A3558,Database!$A:$Y,11,FALSE)</f>
        <v>0</v>
      </c>
      <c r="U3558" s="25">
        <f>VLOOKUP($A3558,Database!$A:$Y,12,FALSE)</f>
        <v>0</v>
      </c>
      <c r="V3558" s="25" t="str">
        <f>VLOOKUP(A3558,Database!A:M,13,FALSE)</f>
        <v>À venir</v>
      </c>
      <c r="W3558" s="25" t="str">
        <f>VLOOKUP($A3558,Database!$A:$Y,20,FALSE)</f>
        <v/>
      </c>
      <c r="X3558" s="25" t="str">
        <f>VLOOKUP($A3558,Database!$A:$Y,21,FALSE)</f>
        <v/>
      </c>
      <c r="Y3558" s="25" t="str">
        <f ca="1">IF(C3558&lt;NOW(),IF(AND(P3558&gt;Q3558,W3558&gt;X3558),S3558,IF(AND(P3558=Q3558,W3558=X3558),T3558,IF(AND(P3558&lt;Q3558,W3558&lt;X3558),U3558,0))),"")</f>
        <v/>
      </c>
      <c r="Z3558" s="25">
        <f>IF(AND(P3558=W3558,Q3558=X3558),1,0)</f>
        <v>1</v>
      </c>
      <c r="AA3558" s="25" t="str">
        <f>IF(Z3558=0,"",IF(ISBLANK(VLOOKUP(A3558,Database!A:AA,22,FALSE)),"",VLOOKUP(A3558,Database!A:AA,22,FALSE)))</f>
        <v>Exact</v>
      </c>
      <c r="AB3558" s="25">
        <f ca="1">IFERROR(IF(AND(Y3558&lt;&gt;"",OR(V3558="Terminé",V3558="En cours")),VLOOKUP(AA3558,Setup_ScoreExactBonus!A:D,4,FALSE),0),0)</f>
        <v>0</v>
      </c>
      <c r="AC3558" s="31" t="str">
        <f t="shared" ca="1" si="17"/>
        <v/>
      </c>
      <c r="AD3558" s="31">
        <f ca="1">SUMIFS(AC$2:AC3558,D$2:D3558,D3558)*IF(R3558=0,1,2)</f>
        <v>0</v>
      </c>
    </row>
    <row r="3559" spans="1:30" x14ac:dyDescent="0.35">
      <c r="A3559" s="31">
        <f>IF(ISBLANK(B3559),"",COUNTIF(B$2:B3559,B3559))-1</f>
        <v>91</v>
      </c>
      <c r="B3559" s="31">
        <v>9</v>
      </c>
      <c r="C3559" s="10">
        <f>VLOOKUP($A3559,Database!$A:$Y,7,FALSE)</f>
        <v>46208.916666666664</v>
      </c>
      <c r="D3559" s="31" t="str">
        <f>VLOOKUP(Pronostics!$B3559,Setup_MPP!$A:$G,3,FALSE)</f>
        <v>Aurelien_dqp</v>
      </c>
      <c r="E3559" s="31" t="str">
        <f>VLOOKUP(Pronostics!$B3559,Setup_MPP!$A:$G,2,FALSE)</f>
        <v>Aurélien DE POULPIQUET</v>
      </c>
      <c r="F3559" s="31" t="str">
        <f>VLOOKUP($B3559,Setup_MPP!$A:$E,4,FALSE)</f>
        <v>#F4EA9D</v>
      </c>
      <c r="G3559" s="31" t="str">
        <f>VLOOKUP($B3559,Setup_MPP!$A:$E,5,FALSE)</f>
        <v>#D2C458</v>
      </c>
      <c r="H3559" s="31" t="str">
        <f>IFERROR(IF(AND(A3559&gt;=1,A3559&lt;=104),VLOOKUP($A3559,Location!$A:$J,6,FALSE),IF(A3559=0,"Avant l'ouverture",IF(OR(A3559=105,A3559=106),"Bonus"))),"")</f>
        <v>1/8 Finale</v>
      </c>
      <c r="I3559" s="31" t="str">
        <f>IF(LEFT(H3559,4)="Tour",VLOOKUP(A3559,Database!$A:$C,3,FALSE),"")</f>
        <v/>
      </c>
      <c r="J3559" s="31" t="str">
        <f>VLOOKUP($A3559,Location!$A:$J,7,FALSE)</f>
        <v>TBD</v>
      </c>
      <c r="K3559" s="31" t="str">
        <f>IFERROR(VLOOKUP(J3559,Setup_Team!$B:$C,2,FALSE), "TDB")</f>
        <v>TDB</v>
      </c>
      <c r="L3559" s="31" t="str">
        <f>VLOOKUP($A3559,Location!$A:$J,8,FALSE)</f>
        <v>TBD</v>
      </c>
      <c r="M3559" s="31" t="str">
        <f>IFERROR(VLOOKUP(L3559,Setup_Team!$B:$C,2,FALSE), "TDB")</f>
        <v>TDB</v>
      </c>
      <c r="N3559" s="31" t="str">
        <f>VLOOKUP($A3559,Location!$A:$J,9,FALSE)</f>
        <v>East Rutherford, New Jersey/New York</v>
      </c>
      <c r="O3559" s="31" t="str">
        <f>VLOOKUP($A3559,Location!$A:$J,10,FALSE)</f>
        <v>MetLife Stadium</v>
      </c>
      <c r="R3559" s="31">
        <v>0</v>
      </c>
      <c r="S3559" s="25">
        <f>VLOOKUP($A3559,Database!$A:$Y,10,FALSE)</f>
        <v>0</v>
      </c>
      <c r="T3559" s="25">
        <f>VLOOKUP($A3559,Database!$A:$Y,11,FALSE)</f>
        <v>0</v>
      </c>
      <c r="U3559" s="25">
        <f>VLOOKUP($A3559,Database!$A:$Y,12,FALSE)</f>
        <v>0</v>
      </c>
      <c r="V3559" s="25" t="str">
        <f>VLOOKUP(A3559,Database!A:M,13,FALSE)</f>
        <v>À venir</v>
      </c>
      <c r="W3559" s="25" t="str">
        <f>VLOOKUP($A3559,Database!$A:$Y,20,FALSE)</f>
        <v/>
      </c>
      <c r="X3559" s="25" t="str">
        <f>VLOOKUP($A3559,Database!$A:$Y,21,FALSE)</f>
        <v/>
      </c>
      <c r="Y3559" s="25" t="str">
        <f ca="1">IF(C3559&lt;NOW(),IF(AND(P3559&gt;Q3559,W3559&gt;X3559),S3559,IF(AND(P3559=Q3559,W3559=X3559),T3559,IF(AND(P3559&lt;Q3559,W3559&lt;X3559),U3559,0))),"")</f>
        <v/>
      </c>
      <c r="Z3559" s="25">
        <f>IF(AND(P3559=W3559,Q3559=X3559),1,0)</f>
        <v>1</v>
      </c>
      <c r="AA3559" s="25" t="str">
        <f>IF(Z3559=0,"",IF(ISBLANK(VLOOKUP(A3559,Database!A:AA,22,FALSE)),"",VLOOKUP(A3559,Database!A:AA,22,FALSE)))</f>
        <v>Exact</v>
      </c>
      <c r="AB3559" s="25">
        <f ca="1">IFERROR(IF(AND(Y3559&lt;&gt;"",OR(V3559="Terminé",V3559="En cours")),VLOOKUP(AA3559,Setup_ScoreExactBonus!A:D,4,FALSE),0),0)</f>
        <v>0</v>
      </c>
      <c r="AC3559" s="31" t="str">
        <f t="shared" ca="1" si="17"/>
        <v/>
      </c>
      <c r="AD3559" s="31">
        <f ca="1">SUMIFS(AC$2:AC3559,D$2:D3559,D3559)*IF(R3559=0,1,2)</f>
        <v>0</v>
      </c>
    </row>
    <row r="3560" spans="1:30" x14ac:dyDescent="0.35">
      <c r="A3560" s="31">
        <f>IF(ISBLANK(B3560),"",COUNTIF(B$2:B3560,B3560))-1</f>
        <v>91</v>
      </c>
      <c r="B3560" s="31">
        <v>10</v>
      </c>
      <c r="C3560" s="10">
        <f>VLOOKUP($A3560,Database!$A:$Y,7,FALSE)</f>
        <v>46208.916666666664</v>
      </c>
      <c r="D3560" s="31" t="str">
        <f>VLOOKUP(Pronostics!$B3560,Setup_MPP!$A:$G,3,FALSE)</f>
        <v>RandomPaul</v>
      </c>
      <c r="E3560" s="31" t="str">
        <f>VLOOKUP(Pronostics!$B3560,Setup_MPP!$A:$G,2,FALSE)</f>
        <v>Paul MONTESINOS</v>
      </c>
      <c r="F3560" s="31" t="str">
        <f>VLOOKUP($B3560,Setup_MPP!$A:$E,4,FALSE)</f>
        <v>#C4B0FF</v>
      </c>
      <c r="G3560" s="31" t="str">
        <f>VLOOKUP($B3560,Setup_MPP!$A:$E,5,FALSE)</f>
        <v>#7F66C8</v>
      </c>
      <c r="H3560" s="31" t="str">
        <f>IFERROR(IF(AND(A3560&gt;=1,A3560&lt;=104),VLOOKUP($A3560,Location!$A:$J,6,FALSE),IF(A3560=0,"Avant l'ouverture",IF(OR(A3560=105,A3560=106),"Bonus"))),"")</f>
        <v>1/8 Finale</v>
      </c>
      <c r="I3560" s="31" t="str">
        <f>IF(LEFT(H3560,4)="Tour",VLOOKUP(A3560,Database!$A:$C,3,FALSE),"")</f>
        <v/>
      </c>
      <c r="J3560" s="31" t="str">
        <f>VLOOKUP($A3560,Location!$A:$J,7,FALSE)</f>
        <v>TBD</v>
      </c>
      <c r="K3560" s="31" t="str">
        <f>IFERROR(VLOOKUP(J3560,Setup_Team!$B:$C,2,FALSE), "TDB")</f>
        <v>TDB</v>
      </c>
      <c r="L3560" s="31" t="str">
        <f>VLOOKUP($A3560,Location!$A:$J,8,FALSE)</f>
        <v>TBD</v>
      </c>
      <c r="M3560" s="31" t="str">
        <f>IFERROR(VLOOKUP(L3560,Setup_Team!$B:$C,2,FALSE), "TDB")</f>
        <v>TDB</v>
      </c>
      <c r="N3560" s="31" t="str">
        <f>VLOOKUP($A3560,Location!$A:$J,9,FALSE)</f>
        <v>East Rutherford, New Jersey/New York</v>
      </c>
      <c r="O3560" s="31" t="str">
        <f>VLOOKUP($A3560,Location!$A:$J,10,FALSE)</f>
        <v>MetLife Stadium</v>
      </c>
      <c r="R3560" s="31">
        <v>0</v>
      </c>
      <c r="S3560" s="25">
        <f>VLOOKUP($A3560,Database!$A:$Y,10,FALSE)</f>
        <v>0</v>
      </c>
      <c r="T3560" s="25">
        <f>VLOOKUP($A3560,Database!$A:$Y,11,FALSE)</f>
        <v>0</v>
      </c>
      <c r="U3560" s="25">
        <f>VLOOKUP($A3560,Database!$A:$Y,12,FALSE)</f>
        <v>0</v>
      </c>
      <c r="V3560" s="25" t="str">
        <f>VLOOKUP(A3560,Database!A:M,13,FALSE)</f>
        <v>À venir</v>
      </c>
      <c r="W3560" s="25" t="str">
        <f>VLOOKUP($A3560,Database!$A:$Y,20,FALSE)</f>
        <v/>
      </c>
      <c r="X3560" s="25" t="str">
        <f>VLOOKUP($A3560,Database!$A:$Y,21,FALSE)</f>
        <v/>
      </c>
      <c r="Y3560" s="25" t="str">
        <f ca="1">IF(C3560&lt;NOW(),IF(AND(P3560&gt;Q3560,W3560&gt;X3560),S3560,IF(AND(P3560=Q3560,W3560=X3560),T3560,IF(AND(P3560&lt;Q3560,W3560&lt;X3560),U3560,0))),"")</f>
        <v/>
      </c>
      <c r="Z3560" s="25">
        <f>IF(AND(P3560=W3560,Q3560=X3560),1,0)</f>
        <v>1</v>
      </c>
      <c r="AA3560" s="25" t="str">
        <f>IF(Z3560=0,"",IF(ISBLANK(VLOOKUP(A3560,Database!A:AA,22,FALSE)),"",VLOOKUP(A3560,Database!A:AA,22,FALSE)))</f>
        <v>Exact</v>
      </c>
      <c r="AB3560" s="25">
        <f ca="1">IFERROR(IF(AND(Y3560&lt;&gt;"",OR(V3560="Terminé",V3560="En cours")),VLOOKUP(AA3560,Setup_ScoreExactBonus!A:D,4,FALSE),0),0)</f>
        <v>0</v>
      </c>
      <c r="AC3560" s="31" t="str">
        <f t="shared" ca="1" si="17"/>
        <v/>
      </c>
      <c r="AD3560" s="31">
        <f ca="1">SUMIFS(AC$2:AC3560,D$2:D3560,D3560)*IF(R3560=0,1,2)</f>
        <v>0</v>
      </c>
    </row>
    <row r="3561" spans="1:30" x14ac:dyDescent="0.35">
      <c r="A3561" s="31">
        <f>IF(ISBLANK(B3561),"",COUNTIF(B$2:B3561,B3561))-1</f>
        <v>91</v>
      </c>
      <c r="B3561" s="31">
        <v>11</v>
      </c>
      <c r="C3561" s="10">
        <f>VLOOKUP($A3561,Database!$A:$Y,7,FALSE)</f>
        <v>46208.916666666664</v>
      </c>
      <c r="D3561" s="31" t="str">
        <f>VLOOKUP(Pronostics!$B3561,Setup_MPP!$A:$G,3,FALSE)</f>
        <v>Kinsley#8SA6T</v>
      </c>
      <c r="E3561" s="31" t="str">
        <f>VLOOKUP(Pronostics!$B3561,Setup_MPP!$A:$G,2,FALSE)</f>
        <v>Kinsley ROQUE</v>
      </c>
      <c r="F3561" s="31" t="str">
        <f>VLOOKUP($B3561,Setup_MPP!$A:$E,4,FALSE)</f>
        <v>#CBEBBA</v>
      </c>
      <c r="G3561" s="31" t="str">
        <f>VLOOKUP($B3561,Setup_MPP!$A:$E,5,FALSE)</f>
        <v>#70BC6E</v>
      </c>
      <c r="H3561" s="31" t="str">
        <f>IFERROR(IF(AND(A3561&gt;=1,A3561&lt;=104),VLOOKUP($A3561,Location!$A:$J,6,FALSE),IF(A3561=0,"Avant l'ouverture",IF(OR(A3561=105,A3561=106),"Bonus"))),"")</f>
        <v>1/8 Finale</v>
      </c>
      <c r="I3561" s="31" t="str">
        <f>IF(LEFT(H3561,4)="Tour",VLOOKUP(A3561,Database!$A:$C,3,FALSE),"")</f>
        <v/>
      </c>
      <c r="J3561" s="31" t="str">
        <f>VLOOKUP($A3561,Location!$A:$J,7,FALSE)</f>
        <v>TBD</v>
      </c>
      <c r="K3561" s="31" t="str">
        <f>IFERROR(VLOOKUP(J3561,Setup_Team!$B:$C,2,FALSE), "TDB")</f>
        <v>TDB</v>
      </c>
      <c r="L3561" s="31" t="str">
        <f>VLOOKUP($A3561,Location!$A:$J,8,FALSE)</f>
        <v>TBD</v>
      </c>
      <c r="M3561" s="31" t="str">
        <f>IFERROR(VLOOKUP(L3561,Setup_Team!$B:$C,2,FALSE), "TDB")</f>
        <v>TDB</v>
      </c>
      <c r="N3561" s="31" t="str">
        <f>VLOOKUP($A3561,Location!$A:$J,9,FALSE)</f>
        <v>East Rutherford, New Jersey/New York</v>
      </c>
      <c r="O3561" s="31" t="str">
        <f>VLOOKUP($A3561,Location!$A:$J,10,FALSE)</f>
        <v>MetLife Stadium</v>
      </c>
      <c r="R3561" s="31">
        <v>0</v>
      </c>
      <c r="S3561" s="25">
        <f>VLOOKUP($A3561,Database!$A:$Y,10,FALSE)</f>
        <v>0</v>
      </c>
      <c r="T3561" s="25">
        <f>VLOOKUP($A3561,Database!$A:$Y,11,FALSE)</f>
        <v>0</v>
      </c>
      <c r="U3561" s="25">
        <f>VLOOKUP($A3561,Database!$A:$Y,12,FALSE)</f>
        <v>0</v>
      </c>
      <c r="V3561" s="25" t="str">
        <f>VLOOKUP(A3561,Database!A:M,13,FALSE)</f>
        <v>À venir</v>
      </c>
      <c r="W3561" s="25" t="str">
        <f>VLOOKUP($A3561,Database!$A:$Y,20,FALSE)</f>
        <v/>
      </c>
      <c r="X3561" s="25" t="str">
        <f>VLOOKUP($A3561,Database!$A:$Y,21,FALSE)</f>
        <v/>
      </c>
      <c r="Y3561" s="25" t="str">
        <f ca="1">IF(C3561&lt;NOW(),IF(AND(P3561&gt;Q3561,W3561&gt;X3561),S3561,IF(AND(P3561=Q3561,W3561=X3561),T3561,IF(AND(P3561&lt;Q3561,W3561&lt;X3561),U3561,0))),"")</f>
        <v/>
      </c>
      <c r="Z3561" s="25">
        <f>IF(AND(P3561=W3561,Q3561=X3561),1,0)</f>
        <v>1</v>
      </c>
      <c r="AA3561" s="25" t="str">
        <f>IF(Z3561=0,"",IF(ISBLANK(VLOOKUP(A3561,Database!A:AA,22,FALSE)),"",VLOOKUP(A3561,Database!A:AA,22,FALSE)))</f>
        <v>Exact</v>
      </c>
      <c r="AB3561" s="25">
        <f ca="1">IFERROR(IF(AND(Y3561&lt;&gt;"",OR(V3561="Terminé",V3561="En cours")),VLOOKUP(AA3561,Setup_ScoreExactBonus!A:D,4,FALSE),0),0)</f>
        <v>0</v>
      </c>
      <c r="AC3561" s="31" t="str">
        <f t="shared" ca="1" si="17"/>
        <v/>
      </c>
      <c r="AD3561" s="31">
        <f ca="1">SUMIFS(AC$2:AC3561,D$2:D3561,D3561)*IF(R3561=0,1,2)</f>
        <v>0</v>
      </c>
    </row>
    <row r="3562" spans="1:30" x14ac:dyDescent="0.35">
      <c r="A3562" s="31">
        <f>IF(ISBLANK(B3562),"",COUNTIF(B$2:B3562,B3562))-1</f>
        <v>91</v>
      </c>
      <c r="B3562" s="31">
        <v>12</v>
      </c>
      <c r="C3562" s="10">
        <f>VLOOKUP($A3562,Database!$A:$Y,7,FALSE)</f>
        <v>46208.916666666664</v>
      </c>
      <c r="D3562" s="31" t="str">
        <f>VLOOKUP(Pronostics!$B3562,Setup_MPP!$A:$G,3,FALSE)</f>
        <v>Jaouad1</v>
      </c>
      <c r="E3562" s="31" t="str">
        <f>VLOOKUP(Pronostics!$B3562,Setup_MPP!$A:$G,2,FALSE)</f>
        <v>Jaouad SETTI</v>
      </c>
      <c r="F3562" s="31" t="str">
        <f>VLOOKUP($B3562,Setup_MPP!$A:$E,4,FALSE)</f>
        <v>#C2D4FF</v>
      </c>
      <c r="G3562" s="31" t="str">
        <f>VLOOKUP($B3562,Setup_MPP!$A:$E,5,FALSE)</f>
        <v>#6586D5</v>
      </c>
      <c r="H3562" s="31" t="str">
        <f>IFERROR(IF(AND(A3562&gt;=1,A3562&lt;=104),VLOOKUP($A3562,Location!$A:$J,6,FALSE),IF(A3562=0,"Avant l'ouverture",IF(OR(A3562=105,A3562=106),"Bonus"))),"")</f>
        <v>1/8 Finale</v>
      </c>
      <c r="I3562" s="31" t="str">
        <f>IF(LEFT(H3562,4)="Tour",VLOOKUP(A3562,Database!$A:$C,3,FALSE),"")</f>
        <v/>
      </c>
      <c r="J3562" s="31" t="str">
        <f>VLOOKUP($A3562,Location!$A:$J,7,FALSE)</f>
        <v>TBD</v>
      </c>
      <c r="K3562" s="31" t="str">
        <f>IFERROR(VLOOKUP(J3562,Setup_Team!$B:$C,2,FALSE), "TDB")</f>
        <v>TDB</v>
      </c>
      <c r="L3562" s="31" t="str">
        <f>VLOOKUP($A3562,Location!$A:$J,8,FALSE)</f>
        <v>TBD</v>
      </c>
      <c r="M3562" s="31" t="str">
        <f>IFERROR(VLOOKUP(L3562,Setup_Team!$B:$C,2,FALSE), "TDB")</f>
        <v>TDB</v>
      </c>
      <c r="N3562" s="31" t="str">
        <f>VLOOKUP($A3562,Location!$A:$J,9,FALSE)</f>
        <v>East Rutherford, New Jersey/New York</v>
      </c>
      <c r="O3562" s="31" t="str">
        <f>VLOOKUP($A3562,Location!$A:$J,10,FALSE)</f>
        <v>MetLife Stadium</v>
      </c>
      <c r="R3562" s="31">
        <v>0</v>
      </c>
      <c r="S3562" s="25">
        <f>VLOOKUP($A3562,Database!$A:$Y,10,FALSE)</f>
        <v>0</v>
      </c>
      <c r="T3562" s="25">
        <f>VLOOKUP($A3562,Database!$A:$Y,11,FALSE)</f>
        <v>0</v>
      </c>
      <c r="U3562" s="25">
        <f>VLOOKUP($A3562,Database!$A:$Y,12,FALSE)</f>
        <v>0</v>
      </c>
      <c r="V3562" s="25" t="str">
        <f>VLOOKUP(A3562,Database!A:M,13,FALSE)</f>
        <v>À venir</v>
      </c>
      <c r="W3562" s="25" t="str">
        <f>VLOOKUP($A3562,Database!$A:$Y,20,FALSE)</f>
        <v/>
      </c>
      <c r="X3562" s="25" t="str">
        <f>VLOOKUP($A3562,Database!$A:$Y,21,FALSE)</f>
        <v/>
      </c>
      <c r="Y3562" s="25" t="str">
        <f ca="1">IF(C3562&lt;NOW(),IF(AND(P3562&gt;Q3562,W3562&gt;X3562),S3562,IF(AND(P3562=Q3562,W3562=X3562),T3562,IF(AND(P3562&lt;Q3562,W3562&lt;X3562),U3562,0))),"")</f>
        <v/>
      </c>
      <c r="Z3562" s="25">
        <f>IF(AND(P3562=W3562,Q3562=X3562),1,0)</f>
        <v>1</v>
      </c>
      <c r="AA3562" s="25" t="str">
        <f>IF(Z3562=0,"",IF(ISBLANK(VLOOKUP(A3562,Database!A:AA,22,FALSE)),"",VLOOKUP(A3562,Database!A:AA,22,FALSE)))</f>
        <v>Exact</v>
      </c>
      <c r="AB3562" s="25">
        <f ca="1">IFERROR(IF(AND(Y3562&lt;&gt;"",OR(V3562="Terminé",V3562="En cours")),VLOOKUP(AA3562,Setup_ScoreExactBonus!A:D,4,FALSE),0),0)</f>
        <v>0</v>
      </c>
      <c r="AC3562" s="31" t="str">
        <f t="shared" ca="1" si="17"/>
        <v/>
      </c>
      <c r="AD3562" s="31">
        <f ca="1">SUMIFS(AC$2:AC3562,D$2:D3562,D3562)*IF(R3562=0,1,2)</f>
        <v>0</v>
      </c>
    </row>
    <row r="3563" spans="1:30" x14ac:dyDescent="0.35">
      <c r="A3563" s="31">
        <f>IF(ISBLANK(B3563),"",COUNTIF(B$2:B3563,B3563))-1</f>
        <v>91</v>
      </c>
      <c r="B3563" s="31">
        <v>13</v>
      </c>
      <c r="C3563" s="10">
        <f>VLOOKUP($A3563,Database!$A:$Y,7,FALSE)</f>
        <v>46208.916666666664</v>
      </c>
      <c r="D3563" s="31" t="str">
        <f>VLOOKUP(Pronostics!$B3563,Setup_MPP!$A:$G,3,FALSE)</f>
        <v>Julien_I</v>
      </c>
      <c r="E3563" s="31" t="str">
        <f>VLOOKUP(Pronostics!$B3563,Setup_MPP!$A:$G,2,FALSE)</f>
        <v>Julien INGE</v>
      </c>
      <c r="F3563" s="31" t="str">
        <f>VLOOKUP($B3563,Setup_MPP!$A:$E,4,FALSE)</f>
        <v>#C1E0EF</v>
      </c>
      <c r="G3563" s="31" t="str">
        <f>VLOOKUP($B3563,Setup_MPP!$A:$E,5,FALSE)</f>
        <v>#4F91B2</v>
      </c>
      <c r="H3563" s="31" t="str">
        <f>IFERROR(IF(AND(A3563&gt;=1,A3563&lt;=104),VLOOKUP($A3563,Location!$A:$J,6,FALSE),IF(A3563=0,"Avant l'ouverture",IF(OR(A3563=105,A3563=106),"Bonus"))),"")</f>
        <v>1/8 Finale</v>
      </c>
      <c r="I3563" s="31" t="str">
        <f>IF(LEFT(H3563,4)="Tour",VLOOKUP(A3563,Database!$A:$C,3,FALSE),"")</f>
        <v/>
      </c>
      <c r="J3563" s="31" t="str">
        <f>VLOOKUP($A3563,Location!$A:$J,7,FALSE)</f>
        <v>TBD</v>
      </c>
      <c r="K3563" s="31" t="str">
        <f>IFERROR(VLOOKUP(J3563,Setup_Team!$B:$C,2,FALSE), "TDB")</f>
        <v>TDB</v>
      </c>
      <c r="L3563" s="31" t="str">
        <f>VLOOKUP($A3563,Location!$A:$J,8,FALSE)</f>
        <v>TBD</v>
      </c>
      <c r="M3563" s="31" t="str">
        <f>IFERROR(VLOOKUP(L3563,Setup_Team!$B:$C,2,FALSE), "TDB")</f>
        <v>TDB</v>
      </c>
      <c r="N3563" s="31" t="str">
        <f>VLOOKUP($A3563,Location!$A:$J,9,FALSE)</f>
        <v>East Rutherford, New Jersey/New York</v>
      </c>
      <c r="O3563" s="31" t="str">
        <f>VLOOKUP($A3563,Location!$A:$J,10,FALSE)</f>
        <v>MetLife Stadium</v>
      </c>
      <c r="R3563" s="31">
        <v>0</v>
      </c>
      <c r="S3563" s="25">
        <f>VLOOKUP($A3563,Database!$A:$Y,10,FALSE)</f>
        <v>0</v>
      </c>
      <c r="T3563" s="25">
        <f>VLOOKUP($A3563,Database!$A:$Y,11,FALSE)</f>
        <v>0</v>
      </c>
      <c r="U3563" s="25">
        <f>VLOOKUP($A3563,Database!$A:$Y,12,FALSE)</f>
        <v>0</v>
      </c>
      <c r="V3563" s="25" t="str">
        <f>VLOOKUP(A3563,Database!A:M,13,FALSE)</f>
        <v>À venir</v>
      </c>
      <c r="W3563" s="25" t="str">
        <f>VLOOKUP($A3563,Database!$A:$Y,20,FALSE)</f>
        <v/>
      </c>
      <c r="X3563" s="25" t="str">
        <f>VLOOKUP($A3563,Database!$A:$Y,21,FALSE)</f>
        <v/>
      </c>
      <c r="Y3563" s="25" t="str">
        <f ca="1">IF(C3563&lt;NOW(),IF(AND(P3563&gt;Q3563,W3563&gt;X3563),S3563,IF(AND(P3563=Q3563,W3563=X3563),T3563,IF(AND(P3563&lt;Q3563,W3563&lt;X3563),U3563,0))),"")</f>
        <v/>
      </c>
      <c r="Z3563" s="25">
        <f>IF(AND(P3563=W3563,Q3563=X3563),1,0)</f>
        <v>1</v>
      </c>
      <c r="AA3563" s="25" t="str">
        <f>IF(Z3563=0,"",IF(ISBLANK(VLOOKUP(A3563,Database!A:AA,22,FALSE)),"",VLOOKUP(A3563,Database!A:AA,22,FALSE)))</f>
        <v>Exact</v>
      </c>
      <c r="AB3563" s="25">
        <f ca="1">IFERROR(IF(AND(Y3563&lt;&gt;"",OR(V3563="Terminé",V3563="En cours")),VLOOKUP(AA3563,Setup_ScoreExactBonus!A:D,4,FALSE),0),0)</f>
        <v>0</v>
      </c>
      <c r="AC3563" s="31" t="str">
        <f t="shared" ca="1" si="17"/>
        <v/>
      </c>
      <c r="AD3563" s="31">
        <f ca="1">SUMIFS(AC$2:AC3563,D$2:D3563,D3563)*IF(R3563=0,1,2)</f>
        <v>0</v>
      </c>
    </row>
    <row r="3564" spans="1:30" x14ac:dyDescent="0.35">
      <c r="A3564" s="31">
        <f>IF(ISBLANK(B3564),"",COUNTIF(B$2:B3564,B3564))-1</f>
        <v>91</v>
      </c>
      <c r="B3564" s="31">
        <v>14</v>
      </c>
      <c r="C3564" s="10">
        <f>VLOOKUP($A3564,Database!$A:$Y,7,FALSE)</f>
        <v>46208.916666666664</v>
      </c>
      <c r="D3564" s="31" t="str">
        <f>VLOOKUP(Pronostics!$B3564,Setup_MPP!$A:$G,3,FALSE)</f>
        <v>MarieEYT</v>
      </c>
      <c r="E3564" s="31" t="str">
        <f>VLOOKUP(Pronostics!$B3564,Setup_MPP!$A:$G,2,FALSE)</f>
        <v>Marie EXBRAYAT</v>
      </c>
      <c r="F3564" s="31" t="str">
        <f>VLOOKUP($B3564,Setup_MPP!$A:$E,4,FALSE)</f>
        <v>#FFAFD2</v>
      </c>
      <c r="G3564" s="31" t="str">
        <f>VLOOKUP($B3564,Setup_MPP!$A:$E,5,FALSE)</f>
        <v>#F2589B</v>
      </c>
      <c r="H3564" s="31" t="str">
        <f>IFERROR(IF(AND(A3564&gt;=1,A3564&lt;=104),VLOOKUP($A3564,Location!$A:$J,6,FALSE),IF(A3564=0,"Avant l'ouverture",IF(OR(A3564=105,A3564=106),"Bonus"))),"")</f>
        <v>1/8 Finale</v>
      </c>
      <c r="I3564" s="31" t="str">
        <f>IF(LEFT(H3564,4)="Tour",VLOOKUP(A3564,Database!$A:$C,3,FALSE),"")</f>
        <v/>
      </c>
      <c r="J3564" s="31" t="str">
        <f>VLOOKUP($A3564,Location!$A:$J,7,FALSE)</f>
        <v>TBD</v>
      </c>
      <c r="K3564" s="31" t="str">
        <f>IFERROR(VLOOKUP(J3564,Setup_Team!$B:$C,2,FALSE), "TDB")</f>
        <v>TDB</v>
      </c>
      <c r="L3564" s="31" t="str">
        <f>VLOOKUP($A3564,Location!$A:$J,8,FALSE)</f>
        <v>TBD</v>
      </c>
      <c r="M3564" s="31" t="str">
        <f>IFERROR(VLOOKUP(L3564,Setup_Team!$B:$C,2,FALSE), "TDB")</f>
        <v>TDB</v>
      </c>
      <c r="N3564" s="31" t="str">
        <f>VLOOKUP($A3564,Location!$A:$J,9,FALSE)</f>
        <v>East Rutherford, New Jersey/New York</v>
      </c>
      <c r="O3564" s="31" t="str">
        <f>VLOOKUP($A3564,Location!$A:$J,10,FALSE)</f>
        <v>MetLife Stadium</v>
      </c>
      <c r="R3564" s="31">
        <v>0</v>
      </c>
      <c r="S3564" s="25">
        <f>VLOOKUP($A3564,Database!$A:$Y,10,FALSE)</f>
        <v>0</v>
      </c>
      <c r="T3564" s="25">
        <f>VLOOKUP($A3564,Database!$A:$Y,11,FALSE)</f>
        <v>0</v>
      </c>
      <c r="U3564" s="25">
        <f>VLOOKUP($A3564,Database!$A:$Y,12,FALSE)</f>
        <v>0</v>
      </c>
      <c r="V3564" s="25" t="str">
        <f>VLOOKUP(A3564,Database!A:M,13,FALSE)</f>
        <v>À venir</v>
      </c>
      <c r="W3564" s="25" t="str">
        <f>VLOOKUP($A3564,Database!$A:$Y,20,FALSE)</f>
        <v/>
      </c>
      <c r="X3564" s="25" t="str">
        <f>VLOOKUP($A3564,Database!$A:$Y,21,FALSE)</f>
        <v/>
      </c>
      <c r="Y3564" s="25" t="str">
        <f ca="1">IF(C3564&lt;NOW(),IF(AND(P3564&gt;Q3564,W3564&gt;X3564),S3564,IF(AND(P3564=Q3564,W3564=X3564),T3564,IF(AND(P3564&lt;Q3564,W3564&lt;X3564),U3564,0))),"")</f>
        <v/>
      </c>
      <c r="Z3564" s="25">
        <f>IF(AND(P3564=W3564,Q3564=X3564),1,0)</f>
        <v>1</v>
      </c>
      <c r="AA3564" s="25" t="str">
        <f>IF(Z3564=0,"",IF(ISBLANK(VLOOKUP(A3564,Database!A:AA,22,FALSE)),"",VLOOKUP(A3564,Database!A:AA,22,FALSE)))</f>
        <v>Exact</v>
      </c>
      <c r="AB3564" s="25">
        <f ca="1">IFERROR(IF(AND(Y3564&lt;&gt;"",OR(V3564="Terminé",V3564="En cours")),VLOOKUP(AA3564,Setup_ScoreExactBonus!A:D,4,FALSE),0),0)</f>
        <v>0</v>
      </c>
      <c r="AC3564" s="31" t="str">
        <f t="shared" ca="1" si="17"/>
        <v/>
      </c>
      <c r="AD3564" s="31">
        <f ca="1">SUMIFS(AC$2:AC3564,D$2:D3564,D3564)*IF(R3564=0,1,2)</f>
        <v>0</v>
      </c>
    </row>
    <row r="3565" spans="1:30" x14ac:dyDescent="0.35">
      <c r="A3565" s="31">
        <f>IF(ISBLANK(B3565),"",COUNTIF(B$2:B3565,B3565))-1</f>
        <v>91</v>
      </c>
      <c r="B3565" s="31">
        <v>15</v>
      </c>
      <c r="C3565" s="10">
        <f>VLOOKUP($A3565,Database!$A:$Y,7,FALSE)</f>
        <v>46208.916666666664</v>
      </c>
      <c r="D3565" s="31" t="str">
        <f>VLOOKUP(Pronostics!$B3565,Setup_MPP!$A:$G,3,FALSE)</f>
        <v>Amine#8UL9R</v>
      </c>
      <c r="E3565" s="31" t="str">
        <f>VLOOKUP(Pronostics!$B3565,Setup_MPP!$A:$G,2,FALSE)</f>
        <v>Amine ZARROUKI</v>
      </c>
      <c r="F3565" s="31" t="str">
        <f>VLOOKUP($B3565,Setup_MPP!$A:$E,4,FALSE)</f>
        <v>#FF9898</v>
      </c>
      <c r="G3565" s="31" t="str">
        <f>VLOOKUP($B3565,Setup_MPP!$A:$E,5,FALSE)</f>
        <v>#FF5D5D</v>
      </c>
      <c r="H3565" s="31" t="str">
        <f>IFERROR(IF(AND(A3565&gt;=1,A3565&lt;=104),VLOOKUP($A3565,Location!$A:$J,6,FALSE),IF(A3565=0,"Avant l'ouverture",IF(OR(A3565=105,A3565=106),"Bonus"))),"")</f>
        <v>1/8 Finale</v>
      </c>
      <c r="I3565" s="31" t="str">
        <f>IF(LEFT(H3565,4)="Tour",VLOOKUP(A3565,Database!$A:$C,3,FALSE),"")</f>
        <v/>
      </c>
      <c r="J3565" s="31" t="str">
        <f>VLOOKUP($A3565,Location!$A:$J,7,FALSE)</f>
        <v>TBD</v>
      </c>
      <c r="K3565" s="31" t="str">
        <f>IFERROR(VLOOKUP(J3565,Setup_Team!$B:$C,2,FALSE), "TDB")</f>
        <v>TDB</v>
      </c>
      <c r="L3565" s="31" t="str">
        <f>VLOOKUP($A3565,Location!$A:$J,8,FALSE)</f>
        <v>TBD</v>
      </c>
      <c r="M3565" s="31" t="str">
        <f>IFERROR(VLOOKUP(L3565,Setup_Team!$B:$C,2,FALSE), "TDB")</f>
        <v>TDB</v>
      </c>
      <c r="N3565" s="31" t="str">
        <f>VLOOKUP($A3565,Location!$A:$J,9,FALSE)</f>
        <v>East Rutherford, New Jersey/New York</v>
      </c>
      <c r="O3565" s="31" t="str">
        <f>VLOOKUP($A3565,Location!$A:$J,10,FALSE)</f>
        <v>MetLife Stadium</v>
      </c>
      <c r="R3565" s="31">
        <v>0</v>
      </c>
      <c r="S3565" s="25">
        <f>VLOOKUP($A3565,Database!$A:$Y,10,FALSE)</f>
        <v>0</v>
      </c>
      <c r="T3565" s="25">
        <f>VLOOKUP($A3565,Database!$A:$Y,11,FALSE)</f>
        <v>0</v>
      </c>
      <c r="U3565" s="25">
        <f>VLOOKUP($A3565,Database!$A:$Y,12,FALSE)</f>
        <v>0</v>
      </c>
      <c r="V3565" s="25" t="str">
        <f>VLOOKUP(A3565,Database!A:M,13,FALSE)</f>
        <v>À venir</v>
      </c>
      <c r="W3565" s="25" t="str">
        <f>VLOOKUP($A3565,Database!$A:$Y,20,FALSE)</f>
        <v/>
      </c>
      <c r="X3565" s="25" t="str">
        <f>VLOOKUP($A3565,Database!$A:$Y,21,FALSE)</f>
        <v/>
      </c>
      <c r="Y3565" s="25" t="str">
        <f ca="1">IF(C3565&lt;NOW(),IF(AND(P3565&gt;Q3565,W3565&gt;X3565),S3565,IF(AND(P3565=Q3565,W3565=X3565),T3565,IF(AND(P3565&lt;Q3565,W3565&lt;X3565),U3565,0))),"")</f>
        <v/>
      </c>
      <c r="Z3565" s="25">
        <f>IF(AND(P3565=W3565,Q3565=X3565),1,0)</f>
        <v>1</v>
      </c>
      <c r="AA3565" s="25" t="str">
        <f>IF(Z3565=0,"",IF(ISBLANK(VLOOKUP(A3565,Database!A:AA,22,FALSE)),"",VLOOKUP(A3565,Database!A:AA,22,FALSE)))</f>
        <v>Exact</v>
      </c>
      <c r="AB3565" s="25">
        <f ca="1">IFERROR(IF(AND(Y3565&lt;&gt;"",OR(V3565="Terminé",V3565="En cours")),VLOOKUP(AA3565,Setup_ScoreExactBonus!A:D,4,FALSE),0),0)</f>
        <v>0</v>
      </c>
      <c r="AC3565" s="31" t="str">
        <f t="shared" ca="1" si="17"/>
        <v/>
      </c>
      <c r="AD3565" s="31">
        <f ca="1">SUMIFS(AC$2:AC3565,D$2:D3565,D3565)*IF(R3565=0,1,2)</f>
        <v>0</v>
      </c>
    </row>
    <row r="3566" spans="1:30" x14ac:dyDescent="0.35">
      <c r="A3566" s="31">
        <f>IF(ISBLANK(B3566),"",COUNTIF(B$2:B3566,B3566))-1</f>
        <v>91</v>
      </c>
      <c r="B3566" s="31">
        <v>16</v>
      </c>
      <c r="C3566" s="10">
        <f>VLOOKUP($A3566,Database!$A:$Y,7,FALSE)</f>
        <v>46208.916666666664</v>
      </c>
      <c r="D3566" s="31" t="str">
        <f>VLOOKUP(Pronostics!$B3566,Setup_MPP!$A:$G,3,FALSE)</f>
        <v>Laura#8V93E</v>
      </c>
      <c r="E3566" s="31" t="str">
        <f>VLOOKUP(Pronostics!$B3566,Setup_MPP!$A:$G,2,FALSE)</f>
        <v>Laura GIULIANO</v>
      </c>
      <c r="F3566" s="31" t="str">
        <f>VLOOKUP($B3566,Setup_MPP!$A:$E,4,FALSE)</f>
        <v>#86A4FE</v>
      </c>
      <c r="G3566" s="31" t="str">
        <f>VLOOKUP($B3566,Setup_MPP!$A:$E,5,FALSE)</f>
        <v>#3769FF</v>
      </c>
      <c r="H3566" s="31" t="str">
        <f>IFERROR(IF(AND(A3566&gt;=1,A3566&lt;=104),VLOOKUP($A3566,Location!$A:$J,6,FALSE),IF(A3566=0,"Avant l'ouverture",IF(OR(A3566=105,A3566=106),"Bonus"))),"")</f>
        <v>1/8 Finale</v>
      </c>
      <c r="I3566" s="31" t="str">
        <f>IF(LEFT(H3566,4)="Tour",VLOOKUP(A3566,Database!$A:$C,3,FALSE),"")</f>
        <v/>
      </c>
      <c r="J3566" s="31" t="str">
        <f>VLOOKUP($A3566,Location!$A:$J,7,FALSE)</f>
        <v>TBD</v>
      </c>
      <c r="K3566" s="31" t="str">
        <f>IFERROR(VLOOKUP(J3566,Setup_Team!$B:$C,2,FALSE), "TDB")</f>
        <v>TDB</v>
      </c>
      <c r="L3566" s="31" t="str">
        <f>VLOOKUP($A3566,Location!$A:$J,8,FALSE)</f>
        <v>TBD</v>
      </c>
      <c r="M3566" s="31" t="str">
        <f>IFERROR(VLOOKUP(L3566,Setup_Team!$B:$C,2,FALSE), "TDB")</f>
        <v>TDB</v>
      </c>
      <c r="N3566" s="31" t="str">
        <f>VLOOKUP($A3566,Location!$A:$J,9,FALSE)</f>
        <v>East Rutherford, New Jersey/New York</v>
      </c>
      <c r="O3566" s="31" t="str">
        <f>VLOOKUP($A3566,Location!$A:$J,10,FALSE)</f>
        <v>MetLife Stadium</v>
      </c>
      <c r="R3566" s="31">
        <v>0</v>
      </c>
      <c r="S3566" s="25">
        <f>VLOOKUP($A3566,Database!$A:$Y,10,FALSE)</f>
        <v>0</v>
      </c>
      <c r="T3566" s="25">
        <f>VLOOKUP($A3566,Database!$A:$Y,11,FALSE)</f>
        <v>0</v>
      </c>
      <c r="U3566" s="25">
        <f>VLOOKUP($A3566,Database!$A:$Y,12,FALSE)</f>
        <v>0</v>
      </c>
      <c r="V3566" s="25" t="str">
        <f>VLOOKUP(A3566,Database!A:M,13,FALSE)</f>
        <v>À venir</v>
      </c>
      <c r="W3566" s="25" t="str">
        <f>VLOOKUP($A3566,Database!$A:$Y,20,FALSE)</f>
        <v/>
      </c>
      <c r="X3566" s="25" t="str">
        <f>VLOOKUP($A3566,Database!$A:$Y,21,FALSE)</f>
        <v/>
      </c>
      <c r="Y3566" s="25" t="str">
        <f ca="1">IF(C3566&lt;NOW(),IF(AND(P3566&gt;Q3566,W3566&gt;X3566),S3566,IF(AND(P3566=Q3566,W3566=X3566),T3566,IF(AND(P3566&lt;Q3566,W3566&lt;X3566),U3566,0))),"")</f>
        <v/>
      </c>
      <c r="Z3566" s="25">
        <f>IF(AND(P3566=W3566,Q3566=X3566),1,0)</f>
        <v>1</v>
      </c>
      <c r="AA3566" s="25" t="str">
        <f>IF(Z3566=0,"",IF(ISBLANK(VLOOKUP(A3566,Database!A:AA,22,FALSE)),"",VLOOKUP(A3566,Database!A:AA,22,FALSE)))</f>
        <v>Exact</v>
      </c>
      <c r="AB3566" s="25">
        <f ca="1">IFERROR(IF(AND(Y3566&lt;&gt;"",OR(V3566="Terminé",V3566="En cours")),VLOOKUP(AA3566,Setup_ScoreExactBonus!A:D,4,FALSE),0),0)</f>
        <v>0</v>
      </c>
      <c r="AC3566" s="31" t="str">
        <f t="shared" ca="1" si="17"/>
        <v/>
      </c>
      <c r="AD3566" s="31">
        <f ca="1">SUMIFS(AC$2:AC3566,D$2:D3566,D3566)*IF(R3566=0,1,2)</f>
        <v>0</v>
      </c>
    </row>
    <row r="3567" spans="1:30" x14ac:dyDescent="0.35">
      <c r="A3567" s="31">
        <f>IF(ISBLANK(B3567),"",COUNTIF(B$2:B3567,B3567))-1</f>
        <v>91</v>
      </c>
      <c r="B3567" s="31">
        <v>17</v>
      </c>
      <c r="C3567" s="10">
        <f>VLOOKUP($A3567,Database!$A:$Y,7,FALSE)</f>
        <v>46208.916666666664</v>
      </c>
      <c r="D3567" s="31" t="str">
        <f>VLOOKUP(Pronostics!$B3567,Setup_MPP!$A:$G,3,FALSE)</f>
        <v>Joueur17</v>
      </c>
      <c r="E3567" s="31" t="str">
        <f>VLOOKUP(Pronostics!$B3567,Setup_MPP!$A:$G,2,FALSE)</f>
        <v>Joueur17</v>
      </c>
      <c r="F3567" s="31" t="str">
        <f>VLOOKUP($B3567,Setup_MPP!$A:$E,4,FALSE)</f>
        <v>#FFB0B0</v>
      </c>
      <c r="G3567" s="31" t="str">
        <f>VLOOKUP($B3567,Setup_MPP!$A:$E,5,FALSE)</f>
        <v>#F25757</v>
      </c>
      <c r="H3567" s="31" t="str">
        <f>IFERROR(IF(AND(A3567&gt;=1,A3567&lt;=104),VLOOKUP($A3567,Location!$A:$J,6,FALSE),IF(A3567=0,"Avant l'ouverture",IF(OR(A3567=105,A3567=106),"Bonus"))),"")</f>
        <v>1/8 Finale</v>
      </c>
      <c r="I3567" s="31" t="str">
        <f>IF(LEFT(H3567,4)="Tour",VLOOKUP(A3567,Database!$A:$C,3,FALSE),"")</f>
        <v/>
      </c>
      <c r="J3567" s="31" t="str">
        <f>VLOOKUP($A3567,Location!$A:$J,7,FALSE)</f>
        <v>TBD</v>
      </c>
      <c r="K3567" s="31" t="str">
        <f>IFERROR(VLOOKUP(J3567,Setup_Team!$B:$C,2,FALSE), "TDB")</f>
        <v>TDB</v>
      </c>
      <c r="L3567" s="31" t="str">
        <f>VLOOKUP($A3567,Location!$A:$J,8,FALSE)</f>
        <v>TBD</v>
      </c>
      <c r="M3567" s="31" t="str">
        <f>IFERROR(VLOOKUP(L3567,Setup_Team!$B:$C,2,FALSE), "TDB")</f>
        <v>TDB</v>
      </c>
      <c r="N3567" s="31" t="str">
        <f>VLOOKUP($A3567,Location!$A:$J,9,FALSE)</f>
        <v>East Rutherford, New Jersey/New York</v>
      </c>
      <c r="O3567" s="31" t="str">
        <f>VLOOKUP($A3567,Location!$A:$J,10,FALSE)</f>
        <v>MetLife Stadium</v>
      </c>
      <c r="R3567" s="31">
        <v>0</v>
      </c>
      <c r="S3567" s="25">
        <f>VLOOKUP($A3567,Database!$A:$Y,10,FALSE)</f>
        <v>0</v>
      </c>
      <c r="T3567" s="25">
        <f>VLOOKUP($A3567,Database!$A:$Y,11,FALSE)</f>
        <v>0</v>
      </c>
      <c r="U3567" s="25">
        <f>VLOOKUP($A3567,Database!$A:$Y,12,FALSE)</f>
        <v>0</v>
      </c>
      <c r="V3567" s="25" t="str">
        <f>VLOOKUP(A3567,Database!A:M,13,FALSE)</f>
        <v>À venir</v>
      </c>
      <c r="W3567" s="25" t="str">
        <f>VLOOKUP($A3567,Database!$A:$Y,20,FALSE)</f>
        <v/>
      </c>
      <c r="X3567" s="25" t="str">
        <f>VLOOKUP($A3567,Database!$A:$Y,21,FALSE)</f>
        <v/>
      </c>
      <c r="Y3567" s="25" t="str">
        <f ca="1">IF(C3567&lt;NOW(),IF(AND(P3567&gt;Q3567,W3567&gt;X3567),S3567,IF(AND(P3567=Q3567,W3567=X3567),T3567,IF(AND(P3567&lt;Q3567,W3567&lt;X3567),U3567,0))),"")</f>
        <v/>
      </c>
      <c r="Z3567" s="25">
        <f>IF(AND(P3567=W3567,Q3567=X3567),1,0)</f>
        <v>1</v>
      </c>
      <c r="AA3567" s="25" t="str">
        <f>IF(Z3567=0,"",IF(ISBLANK(VLOOKUP(A3567,Database!A:AA,22,FALSE)),"",VLOOKUP(A3567,Database!A:AA,22,FALSE)))</f>
        <v>Exact</v>
      </c>
      <c r="AB3567" s="25">
        <f ca="1">IFERROR(IF(AND(Y3567&lt;&gt;"",OR(V3567="Terminé",V3567="En cours")),VLOOKUP(AA3567,Setup_ScoreExactBonus!A:D,4,FALSE),0),0)</f>
        <v>0</v>
      </c>
      <c r="AC3567" s="31" t="str">
        <f t="shared" ca="1" si="17"/>
        <v/>
      </c>
      <c r="AD3567" s="31">
        <f ca="1">SUMIFS(AC$2:AC3567,D$2:D3567,D3567)*IF(R3567=0,1,2)</f>
        <v>0</v>
      </c>
    </row>
    <row r="3568" spans="1:30" x14ac:dyDescent="0.35">
      <c r="A3568" s="31">
        <f>IF(ISBLANK(B3568),"",COUNTIF(B$2:B3568,B3568))-1</f>
        <v>91</v>
      </c>
      <c r="B3568" s="31">
        <v>18</v>
      </c>
      <c r="C3568" s="10">
        <f>VLOOKUP($A3568,Database!$A:$Y,7,FALSE)</f>
        <v>46208.916666666664</v>
      </c>
      <c r="D3568" s="31" t="str">
        <f>VLOOKUP(Pronostics!$B3568,Setup_MPP!$A:$G,3,FALSE)</f>
        <v>Joueur18</v>
      </c>
      <c r="E3568" s="31" t="str">
        <f>VLOOKUP(Pronostics!$B3568,Setup_MPP!$A:$G,2,FALSE)</f>
        <v>Joueur18</v>
      </c>
      <c r="F3568" s="31" t="str">
        <f>VLOOKUP($B3568,Setup_MPP!$A:$E,4,FALSE)</f>
        <v>#FFC9B0</v>
      </c>
      <c r="G3568" s="31" t="str">
        <f>VLOOKUP($B3568,Setup_MPP!$A:$E,5,FALSE)</f>
        <v>#F28D57</v>
      </c>
      <c r="H3568" s="31" t="str">
        <f>IFERROR(IF(AND(A3568&gt;=1,A3568&lt;=104),VLOOKUP($A3568,Location!$A:$J,6,FALSE),IF(A3568=0,"Avant l'ouverture",IF(OR(A3568=105,A3568=106),"Bonus"))),"")</f>
        <v>1/8 Finale</v>
      </c>
      <c r="I3568" s="31" t="str">
        <f>IF(LEFT(H3568,4)="Tour",VLOOKUP(A3568,Database!$A:$C,3,FALSE),"")</f>
        <v/>
      </c>
      <c r="J3568" s="31" t="str">
        <f>VLOOKUP($A3568,Location!$A:$J,7,FALSE)</f>
        <v>TBD</v>
      </c>
      <c r="K3568" s="31" t="str">
        <f>IFERROR(VLOOKUP(J3568,Setup_Team!$B:$C,2,FALSE), "TDB")</f>
        <v>TDB</v>
      </c>
      <c r="L3568" s="31" t="str">
        <f>VLOOKUP($A3568,Location!$A:$J,8,FALSE)</f>
        <v>TBD</v>
      </c>
      <c r="M3568" s="31" t="str">
        <f>IFERROR(VLOOKUP(L3568,Setup_Team!$B:$C,2,FALSE), "TDB")</f>
        <v>TDB</v>
      </c>
      <c r="N3568" s="31" t="str">
        <f>VLOOKUP($A3568,Location!$A:$J,9,FALSE)</f>
        <v>East Rutherford, New Jersey/New York</v>
      </c>
      <c r="O3568" s="31" t="str">
        <f>VLOOKUP($A3568,Location!$A:$J,10,FALSE)</f>
        <v>MetLife Stadium</v>
      </c>
      <c r="R3568" s="31">
        <v>0</v>
      </c>
      <c r="S3568" s="25">
        <f>VLOOKUP($A3568,Database!$A:$Y,10,FALSE)</f>
        <v>0</v>
      </c>
      <c r="T3568" s="25">
        <f>VLOOKUP($A3568,Database!$A:$Y,11,FALSE)</f>
        <v>0</v>
      </c>
      <c r="U3568" s="25">
        <f>VLOOKUP($A3568,Database!$A:$Y,12,FALSE)</f>
        <v>0</v>
      </c>
      <c r="V3568" s="25" t="str">
        <f>VLOOKUP(A3568,Database!A:M,13,FALSE)</f>
        <v>À venir</v>
      </c>
      <c r="W3568" s="25" t="str">
        <f>VLOOKUP($A3568,Database!$A:$Y,20,FALSE)</f>
        <v/>
      </c>
      <c r="X3568" s="25" t="str">
        <f>VLOOKUP($A3568,Database!$A:$Y,21,FALSE)</f>
        <v/>
      </c>
      <c r="Y3568" s="25" t="str">
        <f ca="1">IF(C3568&lt;NOW(),IF(AND(P3568&gt;Q3568,W3568&gt;X3568),S3568,IF(AND(P3568=Q3568,W3568=X3568),T3568,IF(AND(P3568&lt;Q3568,W3568&lt;X3568),U3568,0))),"")</f>
        <v/>
      </c>
      <c r="Z3568" s="25">
        <f>IF(AND(P3568=W3568,Q3568=X3568),1,0)</f>
        <v>1</v>
      </c>
      <c r="AA3568" s="25" t="str">
        <f>IF(Z3568=0,"",IF(ISBLANK(VLOOKUP(A3568,Database!A:AA,22,FALSE)),"",VLOOKUP(A3568,Database!A:AA,22,FALSE)))</f>
        <v>Exact</v>
      </c>
      <c r="AB3568" s="25">
        <f ca="1">IFERROR(IF(AND(Y3568&lt;&gt;"",OR(V3568="Terminé",V3568="En cours")),VLOOKUP(AA3568,Setup_ScoreExactBonus!A:D,4,FALSE),0),0)</f>
        <v>0</v>
      </c>
      <c r="AC3568" s="31" t="str">
        <f t="shared" ca="1" si="17"/>
        <v/>
      </c>
      <c r="AD3568" s="31">
        <f ca="1">SUMIFS(AC$2:AC3568,D$2:D3568,D3568)*IF(R3568=0,1,2)</f>
        <v>0</v>
      </c>
    </row>
    <row r="3569" spans="1:30" x14ac:dyDescent="0.35">
      <c r="A3569" s="31">
        <f>IF(ISBLANK(B3569),"",COUNTIF(B$2:B3569,B3569))-1</f>
        <v>91</v>
      </c>
      <c r="B3569" s="31">
        <v>19</v>
      </c>
      <c r="C3569" s="10">
        <f>VLOOKUP($A3569,Database!$A:$Y,7,FALSE)</f>
        <v>46208.916666666664</v>
      </c>
      <c r="D3569" s="31" t="str">
        <f>VLOOKUP(Pronostics!$B3569,Setup_MPP!$A:$G,3,FALSE)</f>
        <v>Joueur19</v>
      </c>
      <c r="E3569" s="31" t="str">
        <f>VLOOKUP(Pronostics!$B3569,Setup_MPP!$A:$G,2,FALSE)</f>
        <v>Joueur19</v>
      </c>
      <c r="F3569" s="31" t="str">
        <f>VLOOKUP($B3569,Setup_MPP!$A:$E,4,FALSE)</f>
        <v>#D5D5D5</v>
      </c>
      <c r="G3569" s="31" t="str">
        <f>VLOOKUP($B3569,Setup_MPP!$A:$E,5,FALSE)</f>
        <v>#727272</v>
      </c>
      <c r="H3569" s="31" t="str">
        <f>IFERROR(IF(AND(A3569&gt;=1,A3569&lt;=104),VLOOKUP($A3569,Location!$A:$J,6,FALSE),IF(A3569=0,"Avant l'ouverture",IF(OR(A3569=105,A3569=106),"Bonus"))),"")</f>
        <v>1/8 Finale</v>
      </c>
      <c r="I3569" s="31" t="str">
        <f>IF(LEFT(H3569,4)="Tour",VLOOKUP(A3569,Database!$A:$C,3,FALSE),"")</f>
        <v/>
      </c>
      <c r="J3569" s="31" t="str">
        <f>VLOOKUP($A3569,Location!$A:$J,7,FALSE)</f>
        <v>TBD</v>
      </c>
      <c r="K3569" s="31" t="str">
        <f>IFERROR(VLOOKUP(J3569,Setup_Team!$B:$C,2,FALSE), "TDB")</f>
        <v>TDB</v>
      </c>
      <c r="L3569" s="31" t="str">
        <f>VLOOKUP($A3569,Location!$A:$J,8,FALSE)</f>
        <v>TBD</v>
      </c>
      <c r="M3569" s="31" t="str">
        <f>IFERROR(VLOOKUP(L3569,Setup_Team!$B:$C,2,FALSE), "TDB")</f>
        <v>TDB</v>
      </c>
      <c r="N3569" s="31" t="str">
        <f>VLOOKUP($A3569,Location!$A:$J,9,FALSE)</f>
        <v>East Rutherford, New Jersey/New York</v>
      </c>
      <c r="O3569" s="31" t="str">
        <f>VLOOKUP($A3569,Location!$A:$J,10,FALSE)</f>
        <v>MetLife Stadium</v>
      </c>
      <c r="R3569" s="31">
        <v>0</v>
      </c>
      <c r="S3569" s="25">
        <f>VLOOKUP($A3569,Database!$A:$Y,10,FALSE)</f>
        <v>0</v>
      </c>
      <c r="T3569" s="25">
        <f>VLOOKUP($A3569,Database!$A:$Y,11,FALSE)</f>
        <v>0</v>
      </c>
      <c r="U3569" s="25">
        <f>VLOOKUP($A3569,Database!$A:$Y,12,FALSE)</f>
        <v>0</v>
      </c>
      <c r="V3569" s="25" t="str">
        <f>VLOOKUP(A3569,Database!A:M,13,FALSE)</f>
        <v>À venir</v>
      </c>
      <c r="W3569" s="25" t="str">
        <f>VLOOKUP($A3569,Database!$A:$Y,20,FALSE)</f>
        <v/>
      </c>
      <c r="X3569" s="25" t="str">
        <f>VLOOKUP($A3569,Database!$A:$Y,21,FALSE)</f>
        <v/>
      </c>
      <c r="Y3569" s="25" t="str">
        <f ca="1">IF(C3569&lt;NOW(),IF(AND(P3569&gt;Q3569,W3569&gt;X3569),S3569,IF(AND(P3569=Q3569,W3569=X3569),T3569,IF(AND(P3569&lt;Q3569,W3569&lt;X3569),U3569,0))),"")</f>
        <v/>
      </c>
      <c r="Z3569" s="25">
        <f>IF(AND(P3569=W3569,Q3569=X3569),1,0)</f>
        <v>1</v>
      </c>
      <c r="AA3569" s="25" t="str">
        <f>IF(Z3569=0,"",IF(ISBLANK(VLOOKUP(A3569,Database!A:AA,22,FALSE)),"",VLOOKUP(A3569,Database!A:AA,22,FALSE)))</f>
        <v>Exact</v>
      </c>
      <c r="AB3569" s="25">
        <f ca="1">IFERROR(IF(AND(Y3569&lt;&gt;"",OR(V3569="Terminé",V3569="En cours")),VLOOKUP(AA3569,Setup_ScoreExactBonus!A:D,4,FALSE),0),0)</f>
        <v>0</v>
      </c>
      <c r="AC3569" s="31" t="str">
        <f t="shared" ca="1" si="17"/>
        <v/>
      </c>
      <c r="AD3569" s="31">
        <f ca="1">SUMIFS(AC$2:AC3569,D$2:D3569,D3569)*IF(R3569=0,1,2)</f>
        <v>0</v>
      </c>
    </row>
    <row r="3570" spans="1:30" x14ac:dyDescent="0.35">
      <c r="A3570" s="31">
        <f>IF(ISBLANK(B3570),"",COUNTIF(B$2:B3570,B3570))-1</f>
        <v>91</v>
      </c>
      <c r="B3570" s="31">
        <v>20</v>
      </c>
      <c r="C3570" s="10">
        <f>VLOOKUP($A3570,Database!$A:$Y,7,FALSE)</f>
        <v>46208.916666666664</v>
      </c>
      <c r="D3570" s="31" t="str">
        <f>VLOOKUP(Pronostics!$B3570,Setup_MPP!$A:$G,3,FALSE)</f>
        <v>Joueur20</v>
      </c>
      <c r="E3570" s="31" t="str">
        <f>VLOOKUP(Pronostics!$B3570,Setup_MPP!$A:$G,2,FALSE)</f>
        <v>Joueur20</v>
      </c>
      <c r="F3570" s="31" t="str">
        <f>VLOOKUP($B3570,Setup_MPP!$A:$E,4,FALSE)</f>
        <v>#D5D5D5</v>
      </c>
      <c r="G3570" s="31" t="str">
        <f>VLOOKUP($B3570,Setup_MPP!$A:$E,5,FALSE)</f>
        <v>#727272</v>
      </c>
      <c r="H3570" s="31" t="str">
        <f>IFERROR(IF(AND(A3570&gt;=1,A3570&lt;=104),VLOOKUP($A3570,Location!$A:$J,6,FALSE),IF(A3570=0,"Avant l'ouverture",IF(OR(A3570=105,A3570=106),"Bonus"))),"")</f>
        <v>1/8 Finale</v>
      </c>
      <c r="I3570" s="31" t="str">
        <f>IF(LEFT(H3570,4)="Tour",VLOOKUP(A3570,Database!$A:$C,3,FALSE),"")</f>
        <v/>
      </c>
      <c r="J3570" s="31" t="str">
        <f>VLOOKUP($A3570,Location!$A:$J,7,FALSE)</f>
        <v>TBD</v>
      </c>
      <c r="K3570" s="31" t="str">
        <f>IFERROR(VLOOKUP(J3570,Setup_Team!$B:$C,2,FALSE), "TDB")</f>
        <v>TDB</v>
      </c>
      <c r="L3570" s="31" t="str">
        <f>VLOOKUP($A3570,Location!$A:$J,8,FALSE)</f>
        <v>TBD</v>
      </c>
      <c r="M3570" s="31" t="str">
        <f>IFERROR(VLOOKUP(L3570,Setup_Team!$B:$C,2,FALSE), "TDB")</f>
        <v>TDB</v>
      </c>
      <c r="N3570" s="31" t="str">
        <f>VLOOKUP($A3570,Location!$A:$J,9,FALSE)</f>
        <v>East Rutherford, New Jersey/New York</v>
      </c>
      <c r="O3570" s="31" t="str">
        <f>VLOOKUP($A3570,Location!$A:$J,10,FALSE)</f>
        <v>MetLife Stadium</v>
      </c>
      <c r="R3570" s="31">
        <v>0</v>
      </c>
      <c r="S3570" s="25">
        <f>VLOOKUP($A3570,Database!$A:$Y,10,FALSE)</f>
        <v>0</v>
      </c>
      <c r="T3570" s="25">
        <f>VLOOKUP($A3570,Database!$A:$Y,11,FALSE)</f>
        <v>0</v>
      </c>
      <c r="U3570" s="25">
        <f>VLOOKUP($A3570,Database!$A:$Y,12,FALSE)</f>
        <v>0</v>
      </c>
      <c r="V3570" s="25" t="str">
        <f>VLOOKUP(A3570,Database!A:M,13,FALSE)</f>
        <v>À venir</v>
      </c>
      <c r="W3570" s="25" t="str">
        <f>VLOOKUP($A3570,Database!$A:$Y,20,FALSE)</f>
        <v/>
      </c>
      <c r="X3570" s="25" t="str">
        <f>VLOOKUP($A3570,Database!$A:$Y,21,FALSE)</f>
        <v/>
      </c>
      <c r="Y3570" s="25" t="str">
        <f ca="1">IF(C3570&lt;NOW(),IF(AND(P3570&gt;Q3570,W3570&gt;X3570),S3570,IF(AND(P3570=Q3570,W3570=X3570),T3570,IF(AND(P3570&lt;Q3570,W3570&lt;X3570),U3570,0))),"")</f>
        <v/>
      </c>
      <c r="Z3570" s="25">
        <f>IF(AND(P3570=W3570,Q3570=X3570),1,0)</f>
        <v>1</v>
      </c>
      <c r="AA3570" s="25" t="str">
        <f>IF(Z3570=0,"",IF(ISBLANK(VLOOKUP(A3570,Database!A:AA,22,FALSE)),"",VLOOKUP(A3570,Database!A:AA,22,FALSE)))</f>
        <v>Exact</v>
      </c>
      <c r="AB3570" s="25">
        <f ca="1">IFERROR(IF(AND(Y3570&lt;&gt;"",OR(V3570="Terminé",V3570="En cours")),VLOOKUP(AA3570,Setup_ScoreExactBonus!A:D,4,FALSE),0),0)</f>
        <v>0</v>
      </c>
      <c r="AC3570" s="31" t="str">
        <f t="shared" ca="1" si="17"/>
        <v/>
      </c>
      <c r="AD3570" s="31">
        <f ca="1">SUMIFS(AC$2:AC3570,D$2:D3570,D3570)*IF(R3570=0,1,2)</f>
        <v>0</v>
      </c>
    </row>
    <row r="3571" spans="1:30" x14ac:dyDescent="0.35">
      <c r="A3571" s="31">
        <f>IF(ISBLANK(B3571),"",COUNTIF(B$2:B3571,B3571))-1</f>
        <v>91</v>
      </c>
      <c r="B3571" s="31">
        <v>21</v>
      </c>
      <c r="C3571" s="10">
        <f>VLOOKUP($A3571,Database!$A:$Y,7,FALSE)</f>
        <v>46208.916666666664</v>
      </c>
      <c r="D3571" s="31" t="str">
        <f>VLOOKUP(Pronostics!$B3571,Setup_MPP!$A:$G,3,FALSE)</f>
        <v>Joueur21</v>
      </c>
      <c r="E3571" s="31" t="str">
        <f>VLOOKUP(Pronostics!$B3571,Setup_MPP!$A:$G,2,FALSE)</f>
        <v>Joueur21</v>
      </c>
      <c r="F3571" s="31" t="str">
        <f>VLOOKUP($B3571,Setup_MPP!$A:$E,4,FALSE)</f>
        <v>#D5D5D5</v>
      </c>
      <c r="G3571" s="31" t="str">
        <f>VLOOKUP($B3571,Setup_MPP!$A:$E,5,FALSE)</f>
        <v>#727272</v>
      </c>
      <c r="H3571" s="31" t="str">
        <f>IFERROR(IF(AND(A3571&gt;=1,A3571&lt;=104),VLOOKUP($A3571,Location!$A:$J,6,FALSE),IF(A3571=0,"Avant l'ouverture",IF(OR(A3571=105,A3571=106),"Bonus"))),"")</f>
        <v>1/8 Finale</v>
      </c>
      <c r="I3571" s="31" t="str">
        <f>IF(LEFT(H3571,4)="Tour",VLOOKUP(A3571,Database!$A:$C,3,FALSE),"")</f>
        <v/>
      </c>
      <c r="J3571" s="31" t="str">
        <f>VLOOKUP($A3571,Location!$A:$J,7,FALSE)</f>
        <v>TBD</v>
      </c>
      <c r="K3571" s="31" t="str">
        <f>IFERROR(VLOOKUP(J3571,Setup_Team!$B:$C,2,FALSE), "TDB")</f>
        <v>TDB</v>
      </c>
      <c r="L3571" s="31" t="str">
        <f>VLOOKUP($A3571,Location!$A:$J,8,FALSE)</f>
        <v>TBD</v>
      </c>
      <c r="M3571" s="31" t="str">
        <f>IFERROR(VLOOKUP(L3571,Setup_Team!$B:$C,2,FALSE), "TDB")</f>
        <v>TDB</v>
      </c>
      <c r="N3571" s="31" t="str">
        <f>VLOOKUP($A3571,Location!$A:$J,9,FALSE)</f>
        <v>East Rutherford, New Jersey/New York</v>
      </c>
      <c r="O3571" s="31" t="str">
        <f>VLOOKUP($A3571,Location!$A:$J,10,FALSE)</f>
        <v>MetLife Stadium</v>
      </c>
      <c r="R3571" s="31">
        <v>0</v>
      </c>
      <c r="S3571" s="25">
        <f>VLOOKUP($A3571,Database!$A:$Y,10,FALSE)</f>
        <v>0</v>
      </c>
      <c r="T3571" s="25">
        <f>VLOOKUP($A3571,Database!$A:$Y,11,FALSE)</f>
        <v>0</v>
      </c>
      <c r="U3571" s="25">
        <f>VLOOKUP($A3571,Database!$A:$Y,12,FALSE)</f>
        <v>0</v>
      </c>
      <c r="V3571" s="25" t="str">
        <f>VLOOKUP(A3571,Database!A:M,13,FALSE)</f>
        <v>À venir</v>
      </c>
      <c r="W3571" s="25" t="str">
        <f>VLOOKUP($A3571,Database!$A:$Y,20,FALSE)</f>
        <v/>
      </c>
      <c r="X3571" s="25" t="str">
        <f>VLOOKUP($A3571,Database!$A:$Y,21,FALSE)</f>
        <v/>
      </c>
      <c r="Y3571" s="25" t="str">
        <f ca="1">IF(C3571&lt;NOW(),IF(AND(P3571&gt;Q3571,W3571&gt;X3571),S3571,IF(AND(P3571=Q3571,W3571=X3571),T3571,IF(AND(P3571&lt;Q3571,W3571&lt;X3571),U3571,0))),"")</f>
        <v/>
      </c>
      <c r="Z3571" s="25">
        <f>IF(AND(P3571=W3571,Q3571=X3571),1,0)</f>
        <v>1</v>
      </c>
      <c r="AA3571" s="25" t="str">
        <f>IF(Z3571=0,"",IF(ISBLANK(VLOOKUP(A3571,Database!A:AA,22,FALSE)),"",VLOOKUP(A3571,Database!A:AA,22,FALSE)))</f>
        <v>Exact</v>
      </c>
      <c r="AB3571" s="25">
        <f ca="1">IFERROR(IF(AND(Y3571&lt;&gt;"",OR(V3571="Terminé",V3571="En cours")),VLOOKUP(AA3571,Setup_ScoreExactBonus!A:D,4,FALSE),0),0)</f>
        <v>0</v>
      </c>
      <c r="AC3571" s="31" t="str">
        <f t="shared" ca="1" si="17"/>
        <v/>
      </c>
      <c r="AD3571" s="31">
        <f ca="1">SUMIFS(AC$2:AC3571,D$2:D3571,D3571)*IF(R3571=0,1,2)</f>
        <v>0</v>
      </c>
    </row>
    <row r="3572" spans="1:30" x14ac:dyDescent="0.35">
      <c r="A3572" s="31">
        <f>IF(ISBLANK(B3572),"",COUNTIF(B$2:B3572,B3572))-1</f>
        <v>91</v>
      </c>
      <c r="B3572" s="31">
        <v>22</v>
      </c>
      <c r="C3572" s="10">
        <f>VLOOKUP($A3572,Database!$A:$Y,7,FALSE)</f>
        <v>46208.916666666664</v>
      </c>
      <c r="D3572" s="31" t="str">
        <f>VLOOKUP(Pronostics!$B3572,Setup_MPP!$A:$G,3,FALSE)</f>
        <v>Joueur22</v>
      </c>
      <c r="E3572" s="31" t="str">
        <f>VLOOKUP(Pronostics!$B3572,Setup_MPP!$A:$G,2,FALSE)</f>
        <v>Joueur22</v>
      </c>
      <c r="F3572" s="31" t="str">
        <f>VLOOKUP($B3572,Setup_MPP!$A:$E,4,FALSE)</f>
        <v>#D5D5D5</v>
      </c>
      <c r="G3572" s="31" t="str">
        <f>VLOOKUP($B3572,Setup_MPP!$A:$E,5,FALSE)</f>
        <v>#727272</v>
      </c>
      <c r="H3572" s="31" t="str">
        <f>IFERROR(IF(AND(A3572&gt;=1,A3572&lt;=104),VLOOKUP($A3572,Location!$A:$J,6,FALSE),IF(A3572=0,"Avant l'ouverture",IF(OR(A3572=105,A3572=106),"Bonus"))),"")</f>
        <v>1/8 Finale</v>
      </c>
      <c r="I3572" s="31" t="str">
        <f>IF(LEFT(H3572,4)="Tour",VLOOKUP(A3572,Database!$A:$C,3,FALSE),"")</f>
        <v/>
      </c>
      <c r="J3572" s="31" t="str">
        <f>VLOOKUP($A3572,Location!$A:$J,7,FALSE)</f>
        <v>TBD</v>
      </c>
      <c r="K3572" s="31" t="str">
        <f>IFERROR(VLOOKUP(J3572,Setup_Team!$B:$C,2,FALSE), "TDB")</f>
        <v>TDB</v>
      </c>
      <c r="L3572" s="31" t="str">
        <f>VLOOKUP($A3572,Location!$A:$J,8,FALSE)</f>
        <v>TBD</v>
      </c>
      <c r="M3572" s="31" t="str">
        <f>IFERROR(VLOOKUP(L3572,Setup_Team!$B:$C,2,FALSE), "TDB")</f>
        <v>TDB</v>
      </c>
      <c r="N3572" s="31" t="str">
        <f>VLOOKUP($A3572,Location!$A:$J,9,FALSE)</f>
        <v>East Rutherford, New Jersey/New York</v>
      </c>
      <c r="O3572" s="31" t="str">
        <f>VLOOKUP($A3572,Location!$A:$J,10,FALSE)</f>
        <v>MetLife Stadium</v>
      </c>
      <c r="R3572" s="31">
        <v>0</v>
      </c>
      <c r="S3572" s="25">
        <f>VLOOKUP($A3572,Database!$A:$Y,10,FALSE)</f>
        <v>0</v>
      </c>
      <c r="T3572" s="25">
        <f>VLOOKUP($A3572,Database!$A:$Y,11,FALSE)</f>
        <v>0</v>
      </c>
      <c r="U3572" s="25">
        <f>VLOOKUP($A3572,Database!$A:$Y,12,FALSE)</f>
        <v>0</v>
      </c>
      <c r="V3572" s="25" t="str">
        <f>VLOOKUP(A3572,Database!A:M,13,FALSE)</f>
        <v>À venir</v>
      </c>
      <c r="W3572" s="25" t="str">
        <f>VLOOKUP($A3572,Database!$A:$Y,20,FALSE)</f>
        <v/>
      </c>
      <c r="X3572" s="25" t="str">
        <f>VLOOKUP($A3572,Database!$A:$Y,21,FALSE)</f>
        <v/>
      </c>
      <c r="Y3572" s="25" t="str">
        <f ca="1">IF(C3572&lt;NOW(),IF(AND(P3572&gt;Q3572,W3572&gt;X3572),S3572,IF(AND(P3572=Q3572,W3572=X3572),T3572,IF(AND(P3572&lt;Q3572,W3572&lt;X3572),U3572,0))),"")</f>
        <v/>
      </c>
      <c r="Z3572" s="25">
        <f>IF(AND(P3572=W3572,Q3572=X3572),1,0)</f>
        <v>1</v>
      </c>
      <c r="AA3572" s="25" t="str">
        <f>IF(Z3572=0,"",IF(ISBLANK(VLOOKUP(A3572,Database!A:AA,22,FALSE)),"",VLOOKUP(A3572,Database!A:AA,22,FALSE)))</f>
        <v>Exact</v>
      </c>
      <c r="AB3572" s="25">
        <f ca="1">IFERROR(IF(AND(Y3572&lt;&gt;"",OR(V3572="Terminé",V3572="En cours")),VLOOKUP(AA3572,Setup_ScoreExactBonus!A:D,4,FALSE),0),0)</f>
        <v>0</v>
      </c>
      <c r="AC3572" s="31" t="str">
        <f t="shared" ca="1" si="17"/>
        <v/>
      </c>
      <c r="AD3572" s="31">
        <f ca="1">SUMIFS(AC$2:AC3572,D$2:D3572,D3572)*IF(R3572=0,1,2)</f>
        <v>0</v>
      </c>
    </row>
    <row r="3573" spans="1:30" x14ac:dyDescent="0.35">
      <c r="A3573" s="31">
        <f>IF(ISBLANK(B3573),"",COUNTIF(B$2:B3573,B3573))-1</f>
        <v>91</v>
      </c>
      <c r="B3573" s="31">
        <v>23</v>
      </c>
      <c r="C3573" s="10">
        <f>VLOOKUP($A3573,Database!$A:$Y,7,FALSE)</f>
        <v>46208.916666666664</v>
      </c>
      <c r="D3573" s="31" t="str">
        <f>VLOOKUP(Pronostics!$B3573,Setup_MPP!$A:$G,3,FALSE)</f>
        <v>Joueur23</v>
      </c>
      <c r="E3573" s="31" t="str">
        <f>VLOOKUP(Pronostics!$B3573,Setup_MPP!$A:$G,2,FALSE)</f>
        <v>Joueur23</v>
      </c>
      <c r="F3573" s="31" t="str">
        <f>VLOOKUP($B3573,Setup_MPP!$A:$E,4,FALSE)</f>
        <v>#D5D5D5</v>
      </c>
      <c r="G3573" s="31" t="str">
        <f>VLOOKUP($B3573,Setup_MPP!$A:$E,5,FALSE)</f>
        <v>#727272</v>
      </c>
      <c r="H3573" s="31" t="str">
        <f>IFERROR(IF(AND(A3573&gt;=1,A3573&lt;=104),VLOOKUP($A3573,Location!$A:$J,6,FALSE),IF(A3573=0,"Avant l'ouverture",IF(OR(A3573=105,A3573=106),"Bonus"))),"")</f>
        <v>1/8 Finale</v>
      </c>
      <c r="I3573" s="31" t="str">
        <f>IF(LEFT(H3573,4)="Tour",VLOOKUP(A3573,Database!$A:$C,3,FALSE),"")</f>
        <v/>
      </c>
      <c r="J3573" s="31" t="str">
        <f>VLOOKUP($A3573,Location!$A:$J,7,FALSE)</f>
        <v>TBD</v>
      </c>
      <c r="K3573" s="31" t="str">
        <f>IFERROR(VLOOKUP(J3573,Setup_Team!$B:$C,2,FALSE), "TDB")</f>
        <v>TDB</v>
      </c>
      <c r="L3573" s="31" t="str">
        <f>VLOOKUP($A3573,Location!$A:$J,8,FALSE)</f>
        <v>TBD</v>
      </c>
      <c r="M3573" s="31" t="str">
        <f>IFERROR(VLOOKUP(L3573,Setup_Team!$B:$C,2,FALSE), "TDB")</f>
        <v>TDB</v>
      </c>
      <c r="N3573" s="31" t="str">
        <f>VLOOKUP($A3573,Location!$A:$J,9,FALSE)</f>
        <v>East Rutherford, New Jersey/New York</v>
      </c>
      <c r="O3573" s="31" t="str">
        <f>VLOOKUP($A3573,Location!$A:$J,10,FALSE)</f>
        <v>MetLife Stadium</v>
      </c>
      <c r="R3573" s="31">
        <v>0</v>
      </c>
      <c r="S3573" s="25">
        <f>VLOOKUP($A3573,Database!$A:$Y,10,FALSE)</f>
        <v>0</v>
      </c>
      <c r="T3573" s="25">
        <f>VLOOKUP($A3573,Database!$A:$Y,11,FALSE)</f>
        <v>0</v>
      </c>
      <c r="U3573" s="25">
        <f>VLOOKUP($A3573,Database!$A:$Y,12,FALSE)</f>
        <v>0</v>
      </c>
      <c r="V3573" s="25" t="str">
        <f>VLOOKUP(A3573,Database!A:M,13,FALSE)</f>
        <v>À venir</v>
      </c>
      <c r="W3573" s="25" t="str">
        <f>VLOOKUP($A3573,Database!$A:$Y,20,FALSE)</f>
        <v/>
      </c>
      <c r="X3573" s="25" t="str">
        <f>VLOOKUP($A3573,Database!$A:$Y,21,FALSE)</f>
        <v/>
      </c>
      <c r="Y3573" s="25" t="str">
        <f ca="1">IF(C3573&lt;NOW(),IF(AND(P3573&gt;Q3573,W3573&gt;X3573),S3573,IF(AND(P3573=Q3573,W3573=X3573),T3573,IF(AND(P3573&lt;Q3573,W3573&lt;X3573),U3573,0))),"")</f>
        <v/>
      </c>
      <c r="Z3573" s="25">
        <f>IF(AND(P3573=W3573,Q3573=X3573),1,0)</f>
        <v>1</v>
      </c>
      <c r="AA3573" s="25" t="str">
        <f>IF(Z3573=0,"",IF(ISBLANK(VLOOKUP(A3573,Database!A:AA,22,FALSE)),"",VLOOKUP(A3573,Database!A:AA,22,FALSE)))</f>
        <v>Exact</v>
      </c>
      <c r="AB3573" s="25">
        <f ca="1">IFERROR(IF(AND(Y3573&lt;&gt;"",OR(V3573="Terminé",V3573="En cours")),VLOOKUP(AA3573,Setup_ScoreExactBonus!A:D,4,FALSE),0),0)</f>
        <v>0</v>
      </c>
      <c r="AC3573" s="31" t="str">
        <f t="shared" ca="1" si="17"/>
        <v/>
      </c>
      <c r="AD3573" s="31">
        <f ca="1">SUMIFS(AC$2:AC3573,D$2:D3573,D3573)*IF(R3573=0,1,2)</f>
        <v>0</v>
      </c>
    </row>
    <row r="3574" spans="1:30" x14ac:dyDescent="0.35">
      <c r="A3574" s="31">
        <f>IF(ISBLANK(B3574),"",COUNTIF(B$2:B3574,B3574))-1</f>
        <v>91</v>
      </c>
      <c r="B3574" s="31">
        <v>24</v>
      </c>
      <c r="C3574" s="10">
        <f>VLOOKUP($A3574,Database!$A:$Y,7,FALSE)</f>
        <v>46208.916666666664</v>
      </c>
      <c r="D3574" s="31" t="str">
        <f>VLOOKUP(Pronostics!$B3574,Setup_MPP!$A:$G,3,FALSE)</f>
        <v>Joueur24</v>
      </c>
      <c r="E3574" s="31" t="str">
        <f>VLOOKUP(Pronostics!$B3574,Setup_MPP!$A:$G,2,FALSE)</f>
        <v>Joueur24</v>
      </c>
      <c r="F3574" s="31" t="str">
        <f>VLOOKUP($B3574,Setup_MPP!$A:$E,4,FALSE)</f>
        <v>#D5D5D5</v>
      </c>
      <c r="G3574" s="31" t="str">
        <f>VLOOKUP($B3574,Setup_MPP!$A:$E,5,FALSE)</f>
        <v>#727272</v>
      </c>
      <c r="H3574" s="31" t="str">
        <f>IFERROR(IF(AND(A3574&gt;=1,A3574&lt;=104),VLOOKUP($A3574,Location!$A:$J,6,FALSE),IF(A3574=0,"Avant l'ouverture",IF(OR(A3574=105,A3574=106),"Bonus"))),"")</f>
        <v>1/8 Finale</v>
      </c>
      <c r="I3574" s="31" t="str">
        <f>IF(LEFT(H3574,4)="Tour",VLOOKUP(A3574,Database!$A:$C,3,FALSE),"")</f>
        <v/>
      </c>
      <c r="J3574" s="31" t="str">
        <f>VLOOKUP($A3574,Location!$A:$J,7,FALSE)</f>
        <v>TBD</v>
      </c>
      <c r="K3574" s="31" t="str">
        <f>IFERROR(VLOOKUP(J3574,Setup_Team!$B:$C,2,FALSE), "TDB")</f>
        <v>TDB</v>
      </c>
      <c r="L3574" s="31" t="str">
        <f>VLOOKUP($A3574,Location!$A:$J,8,FALSE)</f>
        <v>TBD</v>
      </c>
      <c r="M3574" s="31" t="str">
        <f>IFERROR(VLOOKUP(L3574,Setup_Team!$B:$C,2,FALSE), "TDB")</f>
        <v>TDB</v>
      </c>
      <c r="N3574" s="31" t="str">
        <f>VLOOKUP($A3574,Location!$A:$J,9,FALSE)</f>
        <v>East Rutherford, New Jersey/New York</v>
      </c>
      <c r="O3574" s="31" t="str">
        <f>VLOOKUP($A3574,Location!$A:$J,10,FALSE)</f>
        <v>MetLife Stadium</v>
      </c>
      <c r="R3574" s="31">
        <v>0</v>
      </c>
      <c r="S3574" s="25">
        <f>VLOOKUP($A3574,Database!$A:$Y,10,FALSE)</f>
        <v>0</v>
      </c>
      <c r="T3574" s="25">
        <f>VLOOKUP($A3574,Database!$A:$Y,11,FALSE)</f>
        <v>0</v>
      </c>
      <c r="U3574" s="25">
        <f>VLOOKUP($A3574,Database!$A:$Y,12,FALSE)</f>
        <v>0</v>
      </c>
      <c r="V3574" s="25" t="str">
        <f>VLOOKUP(A3574,Database!A:M,13,FALSE)</f>
        <v>À venir</v>
      </c>
      <c r="W3574" s="25" t="str">
        <f>VLOOKUP($A3574,Database!$A:$Y,20,FALSE)</f>
        <v/>
      </c>
      <c r="X3574" s="25" t="str">
        <f>VLOOKUP($A3574,Database!$A:$Y,21,FALSE)</f>
        <v/>
      </c>
      <c r="Y3574" s="25" t="str">
        <f ca="1">IF(C3574&lt;NOW(),IF(AND(P3574&gt;Q3574,W3574&gt;X3574),S3574,IF(AND(P3574=Q3574,W3574=X3574),T3574,IF(AND(P3574&lt;Q3574,W3574&lt;X3574),U3574,0))),"")</f>
        <v/>
      </c>
      <c r="Z3574" s="25">
        <f>IF(AND(P3574=W3574,Q3574=X3574),1,0)</f>
        <v>1</v>
      </c>
      <c r="AA3574" s="25" t="str">
        <f>IF(Z3574=0,"",IF(ISBLANK(VLOOKUP(A3574,Database!A:AA,22,FALSE)),"",VLOOKUP(A3574,Database!A:AA,22,FALSE)))</f>
        <v>Exact</v>
      </c>
      <c r="AB3574" s="25">
        <f ca="1">IFERROR(IF(AND(Y3574&lt;&gt;"",OR(V3574="Terminé",V3574="En cours")),VLOOKUP(AA3574,Setup_ScoreExactBonus!A:D,4,FALSE),0),0)</f>
        <v>0</v>
      </c>
      <c r="AC3574" s="31" t="str">
        <f t="shared" ca="1" si="17"/>
        <v/>
      </c>
      <c r="AD3574" s="31">
        <f ca="1">SUMIFS(AC$2:AC3574,D$2:D3574,D3574)*IF(R3574=0,1,2)</f>
        <v>0</v>
      </c>
    </row>
    <row r="3575" spans="1:30" x14ac:dyDescent="0.35">
      <c r="A3575" s="31">
        <f>IF(ISBLANK(B3575),"",COUNTIF(B$2:B3575,B3575))-1</f>
        <v>91</v>
      </c>
      <c r="B3575" s="31">
        <v>25</v>
      </c>
      <c r="C3575" s="10">
        <f>VLOOKUP($A3575,Database!$A:$Y,7,FALSE)</f>
        <v>46208.916666666664</v>
      </c>
      <c r="D3575" s="31" t="str">
        <f>VLOOKUP(Pronostics!$B3575,Setup_MPP!$A:$G,3,FALSE)</f>
        <v>Joueur25</v>
      </c>
      <c r="E3575" s="31" t="str">
        <f>VLOOKUP(Pronostics!$B3575,Setup_MPP!$A:$G,2,FALSE)</f>
        <v>Joueur25</v>
      </c>
      <c r="F3575" s="31" t="str">
        <f>VLOOKUP($B3575,Setup_MPP!$A:$E,4,FALSE)</f>
        <v>#D5D5D5</v>
      </c>
      <c r="G3575" s="31" t="str">
        <f>VLOOKUP($B3575,Setup_MPP!$A:$E,5,FALSE)</f>
        <v>#727272</v>
      </c>
      <c r="H3575" s="31" t="str">
        <f>IFERROR(IF(AND(A3575&gt;=1,A3575&lt;=104),VLOOKUP($A3575,Location!$A:$J,6,FALSE),IF(A3575=0,"Avant l'ouverture",IF(OR(A3575=105,A3575=106),"Bonus"))),"")</f>
        <v>1/8 Finale</v>
      </c>
      <c r="I3575" s="31" t="str">
        <f>IF(LEFT(H3575,4)="Tour",VLOOKUP(A3575,Database!$A:$C,3,FALSE),"")</f>
        <v/>
      </c>
      <c r="J3575" s="31" t="str">
        <f>VLOOKUP($A3575,Location!$A:$J,7,FALSE)</f>
        <v>TBD</v>
      </c>
      <c r="K3575" s="31" t="str">
        <f>IFERROR(VLOOKUP(J3575,Setup_Team!$B:$C,2,FALSE), "TDB")</f>
        <v>TDB</v>
      </c>
      <c r="L3575" s="31" t="str">
        <f>VLOOKUP($A3575,Location!$A:$J,8,FALSE)</f>
        <v>TBD</v>
      </c>
      <c r="M3575" s="31" t="str">
        <f>IFERROR(VLOOKUP(L3575,Setup_Team!$B:$C,2,FALSE), "TDB")</f>
        <v>TDB</v>
      </c>
      <c r="N3575" s="31" t="str">
        <f>VLOOKUP($A3575,Location!$A:$J,9,FALSE)</f>
        <v>East Rutherford, New Jersey/New York</v>
      </c>
      <c r="O3575" s="31" t="str">
        <f>VLOOKUP($A3575,Location!$A:$J,10,FALSE)</f>
        <v>MetLife Stadium</v>
      </c>
      <c r="R3575" s="31">
        <v>0</v>
      </c>
      <c r="S3575" s="25">
        <f>VLOOKUP($A3575,Database!$A:$Y,10,FALSE)</f>
        <v>0</v>
      </c>
      <c r="T3575" s="25">
        <f>VLOOKUP($A3575,Database!$A:$Y,11,FALSE)</f>
        <v>0</v>
      </c>
      <c r="U3575" s="25">
        <f>VLOOKUP($A3575,Database!$A:$Y,12,FALSE)</f>
        <v>0</v>
      </c>
      <c r="V3575" s="25" t="str">
        <f>VLOOKUP(A3575,Database!A:M,13,FALSE)</f>
        <v>À venir</v>
      </c>
      <c r="W3575" s="25" t="str">
        <f>VLOOKUP($A3575,Database!$A:$Y,20,FALSE)</f>
        <v/>
      </c>
      <c r="X3575" s="25" t="str">
        <f>VLOOKUP($A3575,Database!$A:$Y,21,FALSE)</f>
        <v/>
      </c>
      <c r="Y3575" s="25" t="str">
        <f ca="1">IF(C3575&lt;NOW(),IF(AND(P3575&gt;Q3575,W3575&gt;X3575),S3575,IF(AND(P3575=Q3575,W3575=X3575),T3575,IF(AND(P3575&lt;Q3575,W3575&lt;X3575),U3575,0))),"")</f>
        <v/>
      </c>
      <c r="Z3575" s="25">
        <f>IF(AND(P3575=W3575,Q3575=X3575),1,0)</f>
        <v>1</v>
      </c>
      <c r="AA3575" s="25" t="str">
        <f>IF(Z3575=0,"",IF(ISBLANK(VLOOKUP(A3575,Database!A:AA,22,FALSE)),"",VLOOKUP(A3575,Database!A:AA,22,FALSE)))</f>
        <v>Exact</v>
      </c>
      <c r="AB3575" s="25">
        <f ca="1">IFERROR(IF(AND(Y3575&lt;&gt;"",OR(V3575="Terminé",V3575="En cours")),VLOOKUP(AA3575,Setup_ScoreExactBonus!A:D,4,FALSE),0),0)</f>
        <v>0</v>
      </c>
      <c r="AC3575" s="31" t="str">
        <f t="shared" ca="1" si="17"/>
        <v/>
      </c>
      <c r="AD3575" s="31">
        <f ca="1">SUMIFS(AC$2:AC3575,D$2:D3575,D3575)*IF(R3575=0,1,2)</f>
        <v>0</v>
      </c>
    </row>
    <row r="3576" spans="1:30" x14ac:dyDescent="0.35">
      <c r="A3576" s="31">
        <f>IF(ISBLANK(B3576),"",COUNTIF(B$2:B3576,B3576))-1</f>
        <v>91</v>
      </c>
      <c r="B3576" s="31">
        <v>26</v>
      </c>
      <c r="C3576" s="10">
        <f>VLOOKUP($A3576,Database!$A:$Y,7,FALSE)</f>
        <v>46208.916666666664</v>
      </c>
      <c r="D3576" s="31" t="str">
        <f>VLOOKUP(Pronostics!$B3576,Setup_MPP!$A:$G,3,FALSE)</f>
        <v>Joueur26</v>
      </c>
      <c r="E3576" s="31" t="str">
        <f>VLOOKUP(Pronostics!$B3576,Setup_MPP!$A:$G,2,FALSE)</f>
        <v>Joueur26</v>
      </c>
      <c r="F3576" s="31" t="str">
        <f>VLOOKUP($B3576,Setup_MPP!$A:$E,4,FALSE)</f>
        <v>#D5D5D5</v>
      </c>
      <c r="G3576" s="31" t="str">
        <f>VLOOKUP($B3576,Setup_MPP!$A:$E,5,FALSE)</f>
        <v>#727272</v>
      </c>
      <c r="H3576" s="31" t="str">
        <f>IFERROR(IF(AND(A3576&gt;=1,A3576&lt;=104),VLOOKUP($A3576,Location!$A:$J,6,FALSE),IF(A3576=0,"Avant l'ouverture",IF(OR(A3576=105,A3576=106),"Bonus"))),"")</f>
        <v>1/8 Finale</v>
      </c>
      <c r="I3576" s="31" t="str">
        <f>IF(LEFT(H3576,4)="Tour",VLOOKUP(A3576,Database!$A:$C,3,FALSE),"")</f>
        <v/>
      </c>
      <c r="J3576" s="31" t="str">
        <f>VLOOKUP($A3576,Location!$A:$J,7,FALSE)</f>
        <v>TBD</v>
      </c>
      <c r="K3576" s="31" t="str">
        <f>IFERROR(VLOOKUP(J3576,Setup_Team!$B:$C,2,FALSE), "TDB")</f>
        <v>TDB</v>
      </c>
      <c r="L3576" s="31" t="str">
        <f>VLOOKUP($A3576,Location!$A:$J,8,FALSE)</f>
        <v>TBD</v>
      </c>
      <c r="M3576" s="31" t="str">
        <f>IFERROR(VLOOKUP(L3576,Setup_Team!$B:$C,2,FALSE), "TDB")</f>
        <v>TDB</v>
      </c>
      <c r="N3576" s="31" t="str">
        <f>VLOOKUP($A3576,Location!$A:$J,9,FALSE)</f>
        <v>East Rutherford, New Jersey/New York</v>
      </c>
      <c r="O3576" s="31" t="str">
        <f>VLOOKUP($A3576,Location!$A:$J,10,FALSE)</f>
        <v>MetLife Stadium</v>
      </c>
      <c r="R3576" s="31">
        <v>0</v>
      </c>
      <c r="S3576" s="25">
        <f>VLOOKUP($A3576,Database!$A:$Y,10,FALSE)</f>
        <v>0</v>
      </c>
      <c r="T3576" s="25">
        <f>VLOOKUP($A3576,Database!$A:$Y,11,FALSE)</f>
        <v>0</v>
      </c>
      <c r="U3576" s="25">
        <f>VLOOKUP($A3576,Database!$A:$Y,12,FALSE)</f>
        <v>0</v>
      </c>
      <c r="V3576" s="25" t="str">
        <f>VLOOKUP(A3576,Database!A:M,13,FALSE)</f>
        <v>À venir</v>
      </c>
      <c r="W3576" s="25" t="str">
        <f>VLOOKUP($A3576,Database!$A:$Y,20,FALSE)</f>
        <v/>
      </c>
      <c r="X3576" s="25" t="str">
        <f>VLOOKUP($A3576,Database!$A:$Y,21,FALSE)</f>
        <v/>
      </c>
      <c r="Y3576" s="25" t="str">
        <f ca="1">IF(C3576&lt;NOW(),IF(AND(P3576&gt;Q3576,W3576&gt;X3576),S3576,IF(AND(P3576=Q3576,W3576=X3576),T3576,IF(AND(P3576&lt;Q3576,W3576&lt;X3576),U3576,0))),"")</f>
        <v/>
      </c>
      <c r="Z3576" s="25">
        <f>IF(AND(P3576=W3576,Q3576=X3576),1,0)</f>
        <v>1</v>
      </c>
      <c r="AA3576" s="25" t="str">
        <f>IF(Z3576=0,"",IF(ISBLANK(VLOOKUP(A3576,Database!A:AA,22,FALSE)),"",VLOOKUP(A3576,Database!A:AA,22,FALSE)))</f>
        <v>Exact</v>
      </c>
      <c r="AB3576" s="25">
        <f ca="1">IFERROR(IF(AND(Y3576&lt;&gt;"",OR(V3576="Terminé",V3576="En cours")),VLOOKUP(AA3576,Setup_ScoreExactBonus!A:D,4,FALSE),0),0)</f>
        <v>0</v>
      </c>
      <c r="AC3576" s="31" t="str">
        <f t="shared" ca="1" si="17"/>
        <v/>
      </c>
      <c r="AD3576" s="31">
        <f ca="1">SUMIFS(AC$2:AC3576,D$2:D3576,D3576)*IF(R3576=0,1,2)</f>
        <v>0</v>
      </c>
    </row>
    <row r="3577" spans="1:30" x14ac:dyDescent="0.35">
      <c r="A3577" s="31">
        <f>IF(ISBLANK(B3577),"",COUNTIF(B$2:B3577,B3577))-1</f>
        <v>91</v>
      </c>
      <c r="B3577" s="31">
        <v>27</v>
      </c>
      <c r="C3577" s="10">
        <f>VLOOKUP($A3577,Database!$A:$Y,7,FALSE)</f>
        <v>46208.916666666664</v>
      </c>
      <c r="D3577" s="31" t="str">
        <f>VLOOKUP(Pronostics!$B3577,Setup_MPP!$A:$G,3,FALSE)</f>
        <v>Joueur27</v>
      </c>
      <c r="E3577" s="31" t="str">
        <f>VLOOKUP(Pronostics!$B3577,Setup_MPP!$A:$G,2,FALSE)</f>
        <v>Joueur27</v>
      </c>
      <c r="F3577" s="31" t="str">
        <f>VLOOKUP($B3577,Setup_MPP!$A:$E,4,FALSE)</f>
        <v>#D5D5D5</v>
      </c>
      <c r="G3577" s="31" t="str">
        <f>VLOOKUP($B3577,Setup_MPP!$A:$E,5,FALSE)</f>
        <v>#727272</v>
      </c>
      <c r="H3577" s="31" t="str">
        <f>IFERROR(IF(AND(A3577&gt;=1,A3577&lt;=104),VLOOKUP($A3577,Location!$A:$J,6,FALSE),IF(A3577=0,"Avant l'ouverture",IF(OR(A3577=105,A3577=106),"Bonus"))),"")</f>
        <v>1/8 Finale</v>
      </c>
      <c r="I3577" s="31" t="str">
        <f>IF(LEFT(H3577,4)="Tour",VLOOKUP(A3577,Database!$A:$C,3,FALSE),"")</f>
        <v/>
      </c>
      <c r="J3577" s="31" t="str">
        <f>VLOOKUP($A3577,Location!$A:$J,7,FALSE)</f>
        <v>TBD</v>
      </c>
      <c r="K3577" s="31" t="str">
        <f>IFERROR(VLOOKUP(J3577,Setup_Team!$B:$C,2,FALSE), "TDB")</f>
        <v>TDB</v>
      </c>
      <c r="L3577" s="31" t="str">
        <f>VLOOKUP($A3577,Location!$A:$J,8,FALSE)</f>
        <v>TBD</v>
      </c>
      <c r="M3577" s="31" t="str">
        <f>IFERROR(VLOOKUP(L3577,Setup_Team!$B:$C,2,FALSE), "TDB")</f>
        <v>TDB</v>
      </c>
      <c r="N3577" s="31" t="str">
        <f>VLOOKUP($A3577,Location!$A:$J,9,FALSE)</f>
        <v>East Rutherford, New Jersey/New York</v>
      </c>
      <c r="O3577" s="31" t="str">
        <f>VLOOKUP($A3577,Location!$A:$J,10,FALSE)</f>
        <v>MetLife Stadium</v>
      </c>
      <c r="R3577" s="31">
        <v>0</v>
      </c>
      <c r="S3577" s="25">
        <f>VLOOKUP($A3577,Database!$A:$Y,10,FALSE)</f>
        <v>0</v>
      </c>
      <c r="T3577" s="25">
        <f>VLOOKUP($A3577,Database!$A:$Y,11,FALSE)</f>
        <v>0</v>
      </c>
      <c r="U3577" s="25">
        <f>VLOOKUP($A3577,Database!$A:$Y,12,FALSE)</f>
        <v>0</v>
      </c>
      <c r="V3577" s="25" t="str">
        <f>VLOOKUP(A3577,Database!A:M,13,FALSE)</f>
        <v>À venir</v>
      </c>
      <c r="W3577" s="25" t="str">
        <f>VLOOKUP($A3577,Database!$A:$Y,20,FALSE)</f>
        <v/>
      </c>
      <c r="X3577" s="25" t="str">
        <f>VLOOKUP($A3577,Database!$A:$Y,21,FALSE)</f>
        <v/>
      </c>
      <c r="Y3577" s="25" t="str">
        <f ca="1">IF(C3577&lt;NOW(),IF(AND(P3577&gt;Q3577,W3577&gt;X3577),S3577,IF(AND(P3577=Q3577,W3577=X3577),T3577,IF(AND(P3577&lt;Q3577,W3577&lt;X3577),U3577,0))),"")</f>
        <v/>
      </c>
      <c r="Z3577" s="25">
        <f>IF(AND(P3577=W3577,Q3577=X3577),1,0)</f>
        <v>1</v>
      </c>
      <c r="AA3577" s="25" t="str">
        <f>IF(Z3577=0,"",IF(ISBLANK(VLOOKUP(A3577,Database!A:AA,22,FALSE)),"",VLOOKUP(A3577,Database!A:AA,22,FALSE)))</f>
        <v>Exact</v>
      </c>
      <c r="AB3577" s="25">
        <f ca="1">IFERROR(IF(AND(Y3577&lt;&gt;"",OR(V3577="Terminé",V3577="En cours")),VLOOKUP(AA3577,Setup_ScoreExactBonus!A:D,4,FALSE),0),0)</f>
        <v>0</v>
      </c>
      <c r="AC3577" s="31" t="str">
        <f t="shared" ca="1" si="17"/>
        <v/>
      </c>
      <c r="AD3577" s="31">
        <f ca="1">SUMIFS(AC$2:AC3577,D$2:D3577,D3577)*IF(R3577=0,1,2)</f>
        <v>0</v>
      </c>
    </row>
    <row r="3578" spans="1:30" x14ac:dyDescent="0.35">
      <c r="A3578" s="31">
        <f>IF(ISBLANK(B3578),"",COUNTIF(B$2:B3578,B3578))-1</f>
        <v>91</v>
      </c>
      <c r="B3578" s="31">
        <v>28</v>
      </c>
      <c r="C3578" s="10">
        <f>VLOOKUP($A3578,Database!$A:$Y,7,FALSE)</f>
        <v>46208.916666666664</v>
      </c>
      <c r="D3578" s="31" t="str">
        <f>VLOOKUP(Pronostics!$B3578,Setup_MPP!$A:$G,3,FALSE)</f>
        <v>Joueur28</v>
      </c>
      <c r="E3578" s="31" t="str">
        <f>VLOOKUP(Pronostics!$B3578,Setup_MPP!$A:$G,2,FALSE)</f>
        <v>Joueur28</v>
      </c>
      <c r="F3578" s="31" t="str">
        <f>VLOOKUP($B3578,Setup_MPP!$A:$E,4,FALSE)</f>
        <v>#D5D5D5</v>
      </c>
      <c r="G3578" s="31" t="str">
        <f>VLOOKUP($B3578,Setup_MPP!$A:$E,5,FALSE)</f>
        <v>#727272</v>
      </c>
      <c r="H3578" s="31" t="str">
        <f>IFERROR(IF(AND(A3578&gt;=1,A3578&lt;=104),VLOOKUP($A3578,Location!$A:$J,6,FALSE),IF(A3578=0,"Avant l'ouverture",IF(OR(A3578=105,A3578=106),"Bonus"))),"")</f>
        <v>1/8 Finale</v>
      </c>
      <c r="I3578" s="31" t="str">
        <f>IF(LEFT(H3578,4)="Tour",VLOOKUP(A3578,Database!$A:$C,3,FALSE),"")</f>
        <v/>
      </c>
      <c r="J3578" s="31" t="str">
        <f>VLOOKUP($A3578,Location!$A:$J,7,FALSE)</f>
        <v>TBD</v>
      </c>
      <c r="K3578" s="31" t="str">
        <f>IFERROR(VLOOKUP(J3578,Setup_Team!$B:$C,2,FALSE), "TDB")</f>
        <v>TDB</v>
      </c>
      <c r="L3578" s="31" t="str">
        <f>VLOOKUP($A3578,Location!$A:$J,8,FALSE)</f>
        <v>TBD</v>
      </c>
      <c r="M3578" s="31" t="str">
        <f>IFERROR(VLOOKUP(L3578,Setup_Team!$B:$C,2,FALSE), "TDB")</f>
        <v>TDB</v>
      </c>
      <c r="N3578" s="31" t="str">
        <f>VLOOKUP($A3578,Location!$A:$J,9,FALSE)</f>
        <v>East Rutherford, New Jersey/New York</v>
      </c>
      <c r="O3578" s="31" t="str">
        <f>VLOOKUP($A3578,Location!$A:$J,10,FALSE)</f>
        <v>MetLife Stadium</v>
      </c>
      <c r="R3578" s="31">
        <v>0</v>
      </c>
      <c r="S3578" s="25">
        <f>VLOOKUP($A3578,Database!$A:$Y,10,FALSE)</f>
        <v>0</v>
      </c>
      <c r="T3578" s="25">
        <f>VLOOKUP($A3578,Database!$A:$Y,11,FALSE)</f>
        <v>0</v>
      </c>
      <c r="U3578" s="25">
        <f>VLOOKUP($A3578,Database!$A:$Y,12,FALSE)</f>
        <v>0</v>
      </c>
      <c r="V3578" s="25" t="str">
        <f>VLOOKUP(A3578,Database!A:M,13,FALSE)</f>
        <v>À venir</v>
      </c>
      <c r="W3578" s="25" t="str">
        <f>VLOOKUP($A3578,Database!$A:$Y,20,FALSE)</f>
        <v/>
      </c>
      <c r="X3578" s="25" t="str">
        <f>VLOOKUP($A3578,Database!$A:$Y,21,FALSE)</f>
        <v/>
      </c>
      <c r="Y3578" s="25" t="str">
        <f ca="1">IF(C3578&lt;NOW(),IF(AND(P3578&gt;Q3578,W3578&gt;X3578),S3578,IF(AND(P3578=Q3578,W3578=X3578),T3578,IF(AND(P3578&lt;Q3578,W3578&lt;X3578),U3578,0))),"")</f>
        <v/>
      </c>
      <c r="Z3578" s="25">
        <f>IF(AND(P3578=W3578,Q3578=X3578),1,0)</f>
        <v>1</v>
      </c>
      <c r="AA3578" s="25" t="str">
        <f>IF(Z3578=0,"",IF(ISBLANK(VLOOKUP(A3578,Database!A:AA,22,FALSE)),"",VLOOKUP(A3578,Database!A:AA,22,FALSE)))</f>
        <v>Exact</v>
      </c>
      <c r="AB3578" s="25">
        <f ca="1">IFERROR(IF(AND(Y3578&lt;&gt;"",OR(V3578="Terminé",V3578="En cours")),VLOOKUP(AA3578,Setup_ScoreExactBonus!A:D,4,FALSE),0),0)</f>
        <v>0</v>
      </c>
      <c r="AC3578" s="31" t="str">
        <f t="shared" ca="1" si="17"/>
        <v/>
      </c>
      <c r="AD3578" s="31">
        <f ca="1">SUMIFS(AC$2:AC3578,D$2:D3578,D3578)*IF(R3578=0,1,2)</f>
        <v>0</v>
      </c>
    </row>
    <row r="3579" spans="1:30" x14ac:dyDescent="0.35">
      <c r="A3579" s="31">
        <f>IF(ISBLANK(B3579),"",COUNTIF(B$2:B3579,B3579))-1</f>
        <v>91</v>
      </c>
      <c r="B3579" s="31">
        <v>29</v>
      </c>
      <c r="C3579" s="10">
        <f>VLOOKUP($A3579,Database!$A:$Y,7,FALSE)</f>
        <v>46208.916666666664</v>
      </c>
      <c r="D3579" s="31" t="str">
        <f>VLOOKUP(Pronostics!$B3579,Setup_MPP!$A:$G,3,FALSE)</f>
        <v>Joueur29</v>
      </c>
      <c r="E3579" s="31" t="str">
        <f>VLOOKUP(Pronostics!$B3579,Setup_MPP!$A:$G,2,FALSE)</f>
        <v>Joueur29</v>
      </c>
      <c r="F3579" s="31" t="str">
        <f>VLOOKUP($B3579,Setup_MPP!$A:$E,4,FALSE)</f>
        <v>#D5D5D5</v>
      </c>
      <c r="G3579" s="31" t="str">
        <f>VLOOKUP($B3579,Setup_MPP!$A:$E,5,FALSE)</f>
        <v>#727272</v>
      </c>
      <c r="H3579" s="31" t="str">
        <f>IFERROR(IF(AND(A3579&gt;=1,A3579&lt;=104),VLOOKUP($A3579,Location!$A:$J,6,FALSE),IF(A3579=0,"Avant l'ouverture",IF(OR(A3579=105,A3579=106),"Bonus"))),"")</f>
        <v>1/8 Finale</v>
      </c>
      <c r="I3579" s="31" t="str">
        <f>IF(LEFT(H3579,4)="Tour",VLOOKUP(A3579,Database!$A:$C,3,FALSE),"")</f>
        <v/>
      </c>
      <c r="J3579" s="31" t="str">
        <f>VLOOKUP($A3579,Location!$A:$J,7,FALSE)</f>
        <v>TBD</v>
      </c>
      <c r="K3579" s="31" t="str">
        <f>IFERROR(VLOOKUP(J3579,Setup_Team!$B:$C,2,FALSE), "TDB")</f>
        <v>TDB</v>
      </c>
      <c r="L3579" s="31" t="str">
        <f>VLOOKUP($A3579,Location!$A:$J,8,FALSE)</f>
        <v>TBD</v>
      </c>
      <c r="M3579" s="31" t="str">
        <f>IFERROR(VLOOKUP(L3579,Setup_Team!$B:$C,2,FALSE), "TDB")</f>
        <v>TDB</v>
      </c>
      <c r="N3579" s="31" t="str">
        <f>VLOOKUP($A3579,Location!$A:$J,9,FALSE)</f>
        <v>East Rutherford, New Jersey/New York</v>
      </c>
      <c r="O3579" s="31" t="str">
        <f>VLOOKUP($A3579,Location!$A:$J,10,FALSE)</f>
        <v>MetLife Stadium</v>
      </c>
      <c r="R3579" s="31">
        <v>0</v>
      </c>
      <c r="S3579" s="25">
        <f>VLOOKUP($A3579,Database!$A:$Y,10,FALSE)</f>
        <v>0</v>
      </c>
      <c r="T3579" s="25">
        <f>VLOOKUP($A3579,Database!$A:$Y,11,FALSE)</f>
        <v>0</v>
      </c>
      <c r="U3579" s="25">
        <f>VLOOKUP($A3579,Database!$A:$Y,12,FALSE)</f>
        <v>0</v>
      </c>
      <c r="V3579" s="25" t="str">
        <f>VLOOKUP(A3579,Database!A:M,13,FALSE)</f>
        <v>À venir</v>
      </c>
      <c r="W3579" s="25" t="str">
        <f>VLOOKUP($A3579,Database!$A:$Y,20,FALSE)</f>
        <v/>
      </c>
      <c r="X3579" s="25" t="str">
        <f>VLOOKUP($A3579,Database!$A:$Y,21,FALSE)</f>
        <v/>
      </c>
      <c r="Y3579" s="25" t="str">
        <f ca="1">IF(C3579&lt;NOW(),IF(AND(P3579&gt;Q3579,W3579&gt;X3579),S3579,IF(AND(P3579=Q3579,W3579=X3579),T3579,IF(AND(P3579&lt;Q3579,W3579&lt;X3579),U3579,0))),"")</f>
        <v/>
      </c>
      <c r="Z3579" s="25">
        <f>IF(AND(P3579=W3579,Q3579=X3579),1,0)</f>
        <v>1</v>
      </c>
      <c r="AA3579" s="25" t="str">
        <f>IF(Z3579=0,"",IF(ISBLANK(VLOOKUP(A3579,Database!A:AA,22,FALSE)),"",VLOOKUP(A3579,Database!A:AA,22,FALSE)))</f>
        <v>Exact</v>
      </c>
      <c r="AB3579" s="25">
        <f ca="1">IFERROR(IF(AND(Y3579&lt;&gt;"",OR(V3579="Terminé",V3579="En cours")),VLOOKUP(AA3579,Setup_ScoreExactBonus!A:D,4,FALSE),0),0)</f>
        <v>0</v>
      </c>
      <c r="AC3579" s="31" t="str">
        <f t="shared" ca="1" si="17"/>
        <v/>
      </c>
      <c r="AD3579" s="31">
        <f ca="1">SUMIFS(AC$2:AC3579,D$2:D3579,D3579)*IF(R3579=0,1,2)</f>
        <v>0</v>
      </c>
    </row>
    <row r="3580" spans="1:30" x14ac:dyDescent="0.35">
      <c r="A3580" s="31">
        <f>IF(ISBLANK(B3580),"",COUNTIF(B$2:B3580,B3580))-1</f>
        <v>91</v>
      </c>
      <c r="B3580" s="31">
        <v>30</v>
      </c>
      <c r="C3580" s="10">
        <f>VLOOKUP($A3580,Database!$A:$Y,7,FALSE)</f>
        <v>46208.916666666664</v>
      </c>
      <c r="D3580" s="31" t="str">
        <f>VLOOKUP(Pronostics!$B3580,Setup_MPP!$A:$G,3,FALSE)</f>
        <v>Joueur30</v>
      </c>
      <c r="E3580" s="31" t="str">
        <f>VLOOKUP(Pronostics!$B3580,Setup_MPP!$A:$G,2,FALSE)</f>
        <v>Joueur30</v>
      </c>
      <c r="F3580" s="31" t="str">
        <f>VLOOKUP($B3580,Setup_MPP!$A:$E,4,FALSE)</f>
        <v>#D5D5D5</v>
      </c>
      <c r="G3580" s="31" t="str">
        <f>VLOOKUP($B3580,Setup_MPP!$A:$E,5,FALSE)</f>
        <v>#727272</v>
      </c>
      <c r="H3580" s="31" t="str">
        <f>IFERROR(IF(AND(A3580&gt;=1,A3580&lt;=104),VLOOKUP($A3580,Location!$A:$J,6,FALSE),IF(A3580=0,"Avant l'ouverture",IF(OR(A3580=105,A3580=106),"Bonus"))),"")</f>
        <v>1/8 Finale</v>
      </c>
      <c r="I3580" s="31" t="str">
        <f>IF(LEFT(H3580,4)="Tour",VLOOKUP(A3580,Database!$A:$C,3,FALSE),"")</f>
        <v/>
      </c>
      <c r="J3580" s="31" t="str">
        <f>VLOOKUP($A3580,Location!$A:$J,7,FALSE)</f>
        <v>TBD</v>
      </c>
      <c r="K3580" s="31" t="str">
        <f>IFERROR(VLOOKUP(J3580,Setup_Team!$B:$C,2,FALSE), "TDB")</f>
        <v>TDB</v>
      </c>
      <c r="L3580" s="31" t="str">
        <f>VLOOKUP($A3580,Location!$A:$J,8,FALSE)</f>
        <v>TBD</v>
      </c>
      <c r="M3580" s="31" t="str">
        <f>IFERROR(VLOOKUP(L3580,Setup_Team!$B:$C,2,FALSE), "TDB")</f>
        <v>TDB</v>
      </c>
      <c r="N3580" s="31" t="str">
        <f>VLOOKUP($A3580,Location!$A:$J,9,FALSE)</f>
        <v>East Rutherford, New Jersey/New York</v>
      </c>
      <c r="O3580" s="31" t="str">
        <f>VLOOKUP($A3580,Location!$A:$J,10,FALSE)</f>
        <v>MetLife Stadium</v>
      </c>
      <c r="R3580" s="31">
        <v>0</v>
      </c>
      <c r="S3580" s="25">
        <f>VLOOKUP($A3580,Database!$A:$Y,10,FALSE)</f>
        <v>0</v>
      </c>
      <c r="T3580" s="25">
        <f>VLOOKUP($A3580,Database!$A:$Y,11,FALSE)</f>
        <v>0</v>
      </c>
      <c r="U3580" s="25">
        <f>VLOOKUP($A3580,Database!$A:$Y,12,FALSE)</f>
        <v>0</v>
      </c>
      <c r="V3580" s="25" t="str">
        <f>VLOOKUP(A3580,Database!A:M,13,FALSE)</f>
        <v>À venir</v>
      </c>
      <c r="W3580" s="25" t="str">
        <f>VLOOKUP($A3580,Database!$A:$Y,20,FALSE)</f>
        <v/>
      </c>
      <c r="X3580" s="25" t="str">
        <f>VLOOKUP($A3580,Database!$A:$Y,21,FALSE)</f>
        <v/>
      </c>
      <c r="Y3580" s="25" t="str">
        <f ca="1">IF(C3580&lt;NOW(),IF(AND(P3580&gt;Q3580,W3580&gt;X3580),S3580,IF(AND(P3580=Q3580,W3580=X3580),T3580,IF(AND(P3580&lt;Q3580,W3580&lt;X3580),U3580,0))),"")</f>
        <v/>
      </c>
      <c r="Z3580" s="25">
        <f>IF(AND(P3580=W3580,Q3580=X3580),1,0)</f>
        <v>1</v>
      </c>
      <c r="AA3580" s="25" t="str">
        <f>IF(Z3580=0,"",IF(ISBLANK(VLOOKUP(A3580,Database!A:AA,22,FALSE)),"",VLOOKUP(A3580,Database!A:AA,22,FALSE)))</f>
        <v>Exact</v>
      </c>
      <c r="AB3580" s="25">
        <f ca="1">IFERROR(IF(AND(Y3580&lt;&gt;"",OR(V3580="Terminé",V3580="En cours")),VLOOKUP(AA3580,Setup_ScoreExactBonus!A:D,4,FALSE),0),0)</f>
        <v>0</v>
      </c>
      <c r="AC3580" s="31" t="str">
        <f t="shared" ca="1" si="17"/>
        <v/>
      </c>
      <c r="AD3580" s="31">
        <f ca="1">SUMIFS(AC$2:AC3580,D$2:D3580,D3580)*IF(R3580=0,1,2)</f>
        <v>0</v>
      </c>
    </row>
    <row r="3581" spans="1:30" x14ac:dyDescent="0.35">
      <c r="A3581" s="31">
        <f>IF(ISBLANK(B3581),"",COUNTIF(B$2:B3581,B3581))-1</f>
        <v>91</v>
      </c>
      <c r="B3581" s="31">
        <v>31</v>
      </c>
      <c r="C3581" s="10">
        <f>VLOOKUP($A3581,Database!$A:$Y,7,FALSE)</f>
        <v>46208.916666666664</v>
      </c>
      <c r="D3581" s="31" t="str">
        <f>VLOOKUP(Pronostics!$B3581,Setup_MPP!$A:$G,3,FALSE)</f>
        <v>Joueur31</v>
      </c>
      <c r="E3581" s="31" t="str">
        <f>VLOOKUP(Pronostics!$B3581,Setup_MPP!$A:$G,2,FALSE)</f>
        <v>Joueur31</v>
      </c>
      <c r="F3581" s="31" t="str">
        <f>VLOOKUP($B3581,Setup_MPP!$A:$E,4,FALSE)</f>
        <v>#D5D5D5</v>
      </c>
      <c r="G3581" s="31" t="str">
        <f>VLOOKUP($B3581,Setup_MPP!$A:$E,5,FALSE)</f>
        <v>#727272</v>
      </c>
      <c r="H3581" s="31" t="str">
        <f>IFERROR(IF(AND(A3581&gt;=1,A3581&lt;=104),VLOOKUP($A3581,Location!$A:$J,6,FALSE),IF(A3581=0,"Avant l'ouverture",IF(OR(A3581=105,A3581=106),"Bonus"))),"")</f>
        <v>1/8 Finale</v>
      </c>
      <c r="I3581" s="31" t="str">
        <f>IF(LEFT(H3581,4)="Tour",VLOOKUP(A3581,Database!$A:$C,3,FALSE),"")</f>
        <v/>
      </c>
      <c r="J3581" s="31" t="str">
        <f>VLOOKUP($A3581,Location!$A:$J,7,FALSE)</f>
        <v>TBD</v>
      </c>
      <c r="K3581" s="31" t="str">
        <f>IFERROR(VLOOKUP(J3581,Setup_Team!$B:$C,2,FALSE), "TDB")</f>
        <v>TDB</v>
      </c>
      <c r="L3581" s="31" t="str">
        <f>VLOOKUP($A3581,Location!$A:$J,8,FALSE)</f>
        <v>TBD</v>
      </c>
      <c r="M3581" s="31" t="str">
        <f>IFERROR(VLOOKUP(L3581,Setup_Team!$B:$C,2,FALSE), "TDB")</f>
        <v>TDB</v>
      </c>
      <c r="N3581" s="31" t="str">
        <f>VLOOKUP($A3581,Location!$A:$J,9,FALSE)</f>
        <v>East Rutherford, New Jersey/New York</v>
      </c>
      <c r="O3581" s="31" t="str">
        <f>VLOOKUP($A3581,Location!$A:$J,10,FALSE)</f>
        <v>MetLife Stadium</v>
      </c>
      <c r="R3581" s="31">
        <v>0</v>
      </c>
      <c r="S3581" s="25">
        <f>VLOOKUP($A3581,Database!$A:$Y,10,FALSE)</f>
        <v>0</v>
      </c>
      <c r="T3581" s="25">
        <f>VLOOKUP($A3581,Database!$A:$Y,11,FALSE)</f>
        <v>0</v>
      </c>
      <c r="U3581" s="25">
        <f>VLOOKUP($A3581,Database!$A:$Y,12,FALSE)</f>
        <v>0</v>
      </c>
      <c r="V3581" s="25" t="str">
        <f>VLOOKUP(A3581,Database!A:M,13,FALSE)</f>
        <v>À venir</v>
      </c>
      <c r="W3581" s="25" t="str">
        <f>VLOOKUP($A3581,Database!$A:$Y,20,FALSE)</f>
        <v/>
      </c>
      <c r="X3581" s="25" t="str">
        <f>VLOOKUP($A3581,Database!$A:$Y,21,FALSE)</f>
        <v/>
      </c>
      <c r="Y3581" s="25" t="str">
        <f ca="1">IF(C3581&lt;NOW(),IF(AND(P3581&gt;Q3581,W3581&gt;X3581),S3581,IF(AND(P3581=Q3581,W3581=X3581),T3581,IF(AND(P3581&lt;Q3581,W3581&lt;X3581),U3581,0))),"")</f>
        <v/>
      </c>
      <c r="Z3581" s="25">
        <f>IF(AND(P3581=W3581,Q3581=X3581),1,0)</f>
        <v>1</v>
      </c>
      <c r="AA3581" s="25" t="str">
        <f>IF(Z3581=0,"",IF(ISBLANK(VLOOKUP(A3581,Database!A:AA,22,FALSE)),"",VLOOKUP(A3581,Database!A:AA,22,FALSE)))</f>
        <v>Exact</v>
      </c>
      <c r="AB3581" s="25">
        <f ca="1">IFERROR(IF(AND(Y3581&lt;&gt;"",OR(V3581="Terminé",V3581="En cours")),VLOOKUP(AA3581,Setup_ScoreExactBonus!A:D,4,FALSE),0),0)</f>
        <v>0</v>
      </c>
      <c r="AC3581" s="31" t="str">
        <f t="shared" ca="1" si="17"/>
        <v/>
      </c>
      <c r="AD3581" s="31">
        <f ca="1">SUMIFS(AC$2:AC3581,D$2:D3581,D3581)*IF(R3581=0,1,2)</f>
        <v>0</v>
      </c>
    </row>
    <row r="3582" spans="1:30" x14ac:dyDescent="0.35">
      <c r="A3582" s="31">
        <f>IF(ISBLANK(B3582),"",COUNTIF(B$2:B3582,B3582))-1</f>
        <v>91</v>
      </c>
      <c r="B3582" s="31">
        <v>32</v>
      </c>
      <c r="C3582" s="10">
        <f>VLOOKUP($A3582,Database!$A:$Y,7,FALSE)</f>
        <v>46208.916666666664</v>
      </c>
      <c r="D3582" s="31" t="str">
        <f>VLOOKUP(Pronostics!$B3582,Setup_MPP!$A:$G,3,FALSE)</f>
        <v>Joueur32</v>
      </c>
      <c r="E3582" s="31" t="str">
        <f>VLOOKUP(Pronostics!$B3582,Setup_MPP!$A:$G,2,FALSE)</f>
        <v>Joueur32</v>
      </c>
      <c r="F3582" s="31" t="str">
        <f>VLOOKUP($B3582,Setup_MPP!$A:$E,4,FALSE)</f>
        <v>#D5D5D5</v>
      </c>
      <c r="G3582" s="31" t="str">
        <f>VLOOKUP($B3582,Setup_MPP!$A:$E,5,FALSE)</f>
        <v>#727272</v>
      </c>
      <c r="H3582" s="31" t="str">
        <f>IFERROR(IF(AND(A3582&gt;=1,A3582&lt;=104),VLOOKUP($A3582,Location!$A:$J,6,FALSE),IF(A3582=0,"Avant l'ouverture",IF(OR(A3582=105,A3582=106),"Bonus"))),"")</f>
        <v>1/8 Finale</v>
      </c>
      <c r="I3582" s="31" t="str">
        <f>IF(LEFT(H3582,4)="Tour",VLOOKUP(A3582,Database!$A:$C,3,FALSE),"")</f>
        <v/>
      </c>
      <c r="J3582" s="31" t="str">
        <f>VLOOKUP($A3582,Location!$A:$J,7,FALSE)</f>
        <v>TBD</v>
      </c>
      <c r="K3582" s="31" t="str">
        <f>IFERROR(VLOOKUP(J3582,Setup_Team!$B:$C,2,FALSE), "TDB")</f>
        <v>TDB</v>
      </c>
      <c r="L3582" s="31" t="str">
        <f>VLOOKUP($A3582,Location!$A:$J,8,FALSE)</f>
        <v>TBD</v>
      </c>
      <c r="M3582" s="31" t="str">
        <f>IFERROR(VLOOKUP(L3582,Setup_Team!$B:$C,2,FALSE), "TDB")</f>
        <v>TDB</v>
      </c>
      <c r="N3582" s="31" t="str">
        <f>VLOOKUP($A3582,Location!$A:$J,9,FALSE)</f>
        <v>East Rutherford, New Jersey/New York</v>
      </c>
      <c r="O3582" s="31" t="str">
        <f>VLOOKUP($A3582,Location!$A:$J,10,FALSE)</f>
        <v>MetLife Stadium</v>
      </c>
      <c r="R3582" s="31">
        <v>0</v>
      </c>
      <c r="S3582" s="25">
        <f>VLOOKUP($A3582,Database!$A:$Y,10,FALSE)</f>
        <v>0</v>
      </c>
      <c r="T3582" s="25">
        <f>VLOOKUP($A3582,Database!$A:$Y,11,FALSE)</f>
        <v>0</v>
      </c>
      <c r="U3582" s="25">
        <f>VLOOKUP($A3582,Database!$A:$Y,12,FALSE)</f>
        <v>0</v>
      </c>
      <c r="V3582" s="25" t="str">
        <f>VLOOKUP(A3582,Database!A:M,13,FALSE)</f>
        <v>À venir</v>
      </c>
      <c r="W3582" s="25" t="str">
        <f>VLOOKUP($A3582,Database!$A:$Y,20,FALSE)</f>
        <v/>
      </c>
      <c r="X3582" s="25" t="str">
        <f>VLOOKUP($A3582,Database!$A:$Y,21,FALSE)</f>
        <v/>
      </c>
      <c r="Y3582" s="25" t="str">
        <f ca="1">IF(C3582&lt;NOW(),IF(AND(P3582&gt;Q3582,W3582&gt;X3582),S3582,IF(AND(P3582=Q3582,W3582=X3582),T3582,IF(AND(P3582&lt;Q3582,W3582&lt;X3582),U3582,0))),"")</f>
        <v/>
      </c>
      <c r="Z3582" s="25">
        <f>IF(AND(P3582=W3582,Q3582=X3582),1,0)</f>
        <v>1</v>
      </c>
      <c r="AA3582" s="25" t="str">
        <f>IF(Z3582=0,"",IF(ISBLANK(VLOOKUP(A3582,Database!A:AA,22,FALSE)),"",VLOOKUP(A3582,Database!A:AA,22,FALSE)))</f>
        <v>Exact</v>
      </c>
      <c r="AB3582" s="25">
        <f ca="1">IFERROR(IF(AND(Y3582&lt;&gt;"",OR(V3582="Terminé",V3582="En cours")),VLOOKUP(AA3582,Setup_ScoreExactBonus!A:D,4,FALSE),0),0)</f>
        <v>0</v>
      </c>
      <c r="AC3582" s="31" t="str">
        <f t="shared" ca="1" si="17"/>
        <v/>
      </c>
      <c r="AD3582" s="31">
        <f ca="1">SUMIFS(AC$2:AC3582,D$2:D3582,D3582)*IF(R3582=0,1,2)</f>
        <v>0</v>
      </c>
    </row>
    <row r="3583" spans="1:30" x14ac:dyDescent="0.35">
      <c r="A3583" s="31">
        <f>IF(ISBLANK(B3583),"",COUNTIF(B$2:B3583,B3583))-1</f>
        <v>91</v>
      </c>
      <c r="B3583" s="31">
        <v>33</v>
      </c>
      <c r="C3583" s="10">
        <f>VLOOKUP($A3583,Database!$A:$Y,7,FALSE)</f>
        <v>46208.916666666664</v>
      </c>
      <c r="D3583" s="31" t="str">
        <f>VLOOKUP(Pronostics!$B3583,Setup_MPP!$A:$G,3,FALSE)</f>
        <v>Joueur33</v>
      </c>
      <c r="E3583" s="31" t="str">
        <f>VLOOKUP(Pronostics!$B3583,Setup_MPP!$A:$G,2,FALSE)</f>
        <v>Joueur33</v>
      </c>
      <c r="F3583" s="31" t="str">
        <f>VLOOKUP($B3583,Setup_MPP!$A:$E,4,FALSE)</f>
        <v>#D5D5D5</v>
      </c>
      <c r="G3583" s="31" t="str">
        <f>VLOOKUP($B3583,Setup_MPP!$A:$E,5,FALSE)</f>
        <v>#727272</v>
      </c>
      <c r="H3583" s="31" t="str">
        <f>IFERROR(IF(AND(A3583&gt;=1,A3583&lt;=104),VLOOKUP($A3583,Location!$A:$J,6,FALSE),IF(A3583=0,"Avant l'ouverture",IF(OR(A3583=105,A3583=106),"Bonus"))),"")</f>
        <v>1/8 Finale</v>
      </c>
      <c r="I3583" s="31" t="str">
        <f>IF(LEFT(H3583,4)="Tour",VLOOKUP(A3583,Database!$A:$C,3,FALSE),"")</f>
        <v/>
      </c>
      <c r="J3583" s="31" t="str">
        <f>VLOOKUP($A3583,Location!$A:$J,7,FALSE)</f>
        <v>TBD</v>
      </c>
      <c r="K3583" s="31" t="str">
        <f>IFERROR(VLOOKUP(J3583,Setup_Team!$B:$C,2,FALSE), "TDB")</f>
        <v>TDB</v>
      </c>
      <c r="L3583" s="31" t="str">
        <f>VLOOKUP($A3583,Location!$A:$J,8,FALSE)</f>
        <v>TBD</v>
      </c>
      <c r="M3583" s="31" t="str">
        <f>IFERROR(VLOOKUP(L3583,Setup_Team!$B:$C,2,FALSE), "TDB")</f>
        <v>TDB</v>
      </c>
      <c r="N3583" s="31" t="str">
        <f>VLOOKUP($A3583,Location!$A:$J,9,FALSE)</f>
        <v>East Rutherford, New Jersey/New York</v>
      </c>
      <c r="O3583" s="31" t="str">
        <f>VLOOKUP($A3583,Location!$A:$J,10,FALSE)</f>
        <v>MetLife Stadium</v>
      </c>
      <c r="R3583" s="31">
        <v>0</v>
      </c>
      <c r="S3583" s="25">
        <f>VLOOKUP($A3583,Database!$A:$Y,10,FALSE)</f>
        <v>0</v>
      </c>
      <c r="T3583" s="25">
        <f>VLOOKUP($A3583,Database!$A:$Y,11,FALSE)</f>
        <v>0</v>
      </c>
      <c r="U3583" s="25">
        <f>VLOOKUP($A3583,Database!$A:$Y,12,FALSE)</f>
        <v>0</v>
      </c>
      <c r="V3583" s="25" t="str">
        <f>VLOOKUP(A3583,Database!A:M,13,FALSE)</f>
        <v>À venir</v>
      </c>
      <c r="W3583" s="25" t="str">
        <f>VLOOKUP($A3583,Database!$A:$Y,20,FALSE)</f>
        <v/>
      </c>
      <c r="X3583" s="25" t="str">
        <f>VLOOKUP($A3583,Database!$A:$Y,21,FALSE)</f>
        <v/>
      </c>
      <c r="Y3583" s="25" t="str">
        <f ca="1">IF(C3583&lt;NOW(),IF(AND(P3583&gt;Q3583,W3583&gt;X3583),S3583,IF(AND(P3583=Q3583,W3583=X3583),T3583,IF(AND(P3583&lt;Q3583,W3583&lt;X3583),U3583,0))),"")</f>
        <v/>
      </c>
      <c r="Z3583" s="25">
        <f>IF(AND(P3583=W3583,Q3583=X3583),1,0)</f>
        <v>1</v>
      </c>
      <c r="AA3583" s="25" t="str">
        <f>IF(Z3583=0,"",IF(ISBLANK(VLOOKUP(A3583,Database!A:AA,22,FALSE)),"",VLOOKUP(A3583,Database!A:AA,22,FALSE)))</f>
        <v>Exact</v>
      </c>
      <c r="AB3583" s="25">
        <f ca="1">IFERROR(IF(AND(Y3583&lt;&gt;"",OR(V3583="Terminé",V3583="En cours")),VLOOKUP(AA3583,Setup_ScoreExactBonus!A:D,4,FALSE),0),0)</f>
        <v>0</v>
      </c>
      <c r="AC3583" s="31" t="str">
        <f t="shared" ca="1" si="17"/>
        <v/>
      </c>
      <c r="AD3583" s="31">
        <f ca="1">SUMIFS(AC$2:AC3583,D$2:D3583,D3583)*IF(R3583=0,1,2)</f>
        <v>0</v>
      </c>
    </row>
    <row r="3584" spans="1:30" x14ac:dyDescent="0.35">
      <c r="A3584" s="31">
        <f>IF(ISBLANK(B3584),"",COUNTIF(B$2:B3584,B3584))-1</f>
        <v>91</v>
      </c>
      <c r="B3584" s="31">
        <v>34</v>
      </c>
      <c r="C3584" s="10">
        <f>VLOOKUP($A3584,Database!$A:$Y,7,FALSE)</f>
        <v>46208.916666666664</v>
      </c>
      <c r="D3584" s="31" t="str">
        <f>VLOOKUP(Pronostics!$B3584,Setup_MPP!$A:$G,3,FALSE)</f>
        <v>Joueur34</v>
      </c>
      <c r="E3584" s="31" t="str">
        <f>VLOOKUP(Pronostics!$B3584,Setup_MPP!$A:$G,2,FALSE)</f>
        <v>Joueur34</v>
      </c>
      <c r="F3584" s="31" t="str">
        <f>VLOOKUP($B3584,Setup_MPP!$A:$E,4,FALSE)</f>
        <v>#D5D5D5</v>
      </c>
      <c r="G3584" s="31" t="str">
        <f>VLOOKUP($B3584,Setup_MPP!$A:$E,5,FALSE)</f>
        <v>#727272</v>
      </c>
      <c r="H3584" s="31" t="str">
        <f>IFERROR(IF(AND(A3584&gt;=1,A3584&lt;=104),VLOOKUP($A3584,Location!$A:$J,6,FALSE),IF(A3584=0,"Avant l'ouverture",IF(OR(A3584=105,A3584=106),"Bonus"))),"")</f>
        <v>1/8 Finale</v>
      </c>
      <c r="I3584" s="31" t="str">
        <f>IF(LEFT(H3584,4)="Tour",VLOOKUP(A3584,Database!$A:$C,3,FALSE),"")</f>
        <v/>
      </c>
      <c r="J3584" s="31" t="str">
        <f>VLOOKUP($A3584,Location!$A:$J,7,FALSE)</f>
        <v>TBD</v>
      </c>
      <c r="K3584" s="31" t="str">
        <f>IFERROR(VLOOKUP(J3584,Setup_Team!$B:$C,2,FALSE), "TDB")</f>
        <v>TDB</v>
      </c>
      <c r="L3584" s="31" t="str">
        <f>VLOOKUP($A3584,Location!$A:$J,8,FALSE)</f>
        <v>TBD</v>
      </c>
      <c r="M3584" s="31" t="str">
        <f>IFERROR(VLOOKUP(L3584,Setup_Team!$B:$C,2,FALSE), "TDB")</f>
        <v>TDB</v>
      </c>
      <c r="N3584" s="31" t="str">
        <f>VLOOKUP($A3584,Location!$A:$J,9,FALSE)</f>
        <v>East Rutherford, New Jersey/New York</v>
      </c>
      <c r="O3584" s="31" t="str">
        <f>VLOOKUP($A3584,Location!$A:$J,10,FALSE)</f>
        <v>MetLife Stadium</v>
      </c>
      <c r="R3584" s="31">
        <v>0</v>
      </c>
      <c r="S3584" s="25">
        <f>VLOOKUP($A3584,Database!$A:$Y,10,FALSE)</f>
        <v>0</v>
      </c>
      <c r="T3584" s="25">
        <f>VLOOKUP($A3584,Database!$A:$Y,11,FALSE)</f>
        <v>0</v>
      </c>
      <c r="U3584" s="25">
        <f>VLOOKUP($A3584,Database!$A:$Y,12,FALSE)</f>
        <v>0</v>
      </c>
      <c r="V3584" s="25" t="str">
        <f>VLOOKUP(A3584,Database!A:M,13,FALSE)</f>
        <v>À venir</v>
      </c>
      <c r="W3584" s="25" t="str">
        <f>VLOOKUP($A3584,Database!$A:$Y,20,FALSE)</f>
        <v/>
      </c>
      <c r="X3584" s="25" t="str">
        <f>VLOOKUP($A3584,Database!$A:$Y,21,FALSE)</f>
        <v/>
      </c>
      <c r="Y3584" s="25" t="str">
        <f ca="1">IF(C3584&lt;NOW(),IF(AND(P3584&gt;Q3584,W3584&gt;X3584),S3584,IF(AND(P3584=Q3584,W3584=X3584),T3584,IF(AND(P3584&lt;Q3584,W3584&lt;X3584),U3584,0))),"")</f>
        <v/>
      </c>
      <c r="Z3584" s="25">
        <f>IF(AND(P3584=W3584,Q3584=X3584),1,0)</f>
        <v>1</v>
      </c>
      <c r="AA3584" s="25" t="str">
        <f>IF(Z3584=0,"",IF(ISBLANK(VLOOKUP(A3584,Database!A:AA,22,FALSE)),"",VLOOKUP(A3584,Database!A:AA,22,FALSE)))</f>
        <v>Exact</v>
      </c>
      <c r="AB3584" s="25">
        <f ca="1">IFERROR(IF(AND(Y3584&lt;&gt;"",OR(V3584="Terminé",V3584="En cours")),VLOOKUP(AA3584,Setup_ScoreExactBonus!A:D,4,FALSE),0),0)</f>
        <v>0</v>
      </c>
      <c r="AC3584" s="31" t="str">
        <f t="shared" ca="1" si="17"/>
        <v/>
      </c>
      <c r="AD3584" s="31">
        <f ca="1">SUMIFS(AC$2:AC3584,D$2:D3584,D3584)*IF(R3584=0,1,2)</f>
        <v>0</v>
      </c>
    </row>
    <row r="3585" spans="1:30" x14ac:dyDescent="0.35">
      <c r="A3585" s="31">
        <f>IF(ISBLANK(B3585),"",COUNTIF(B$2:B3585,B3585))-1</f>
        <v>91</v>
      </c>
      <c r="B3585" s="31">
        <v>35</v>
      </c>
      <c r="C3585" s="10">
        <f>VLOOKUP($A3585,Database!$A:$Y,7,FALSE)</f>
        <v>46208.916666666664</v>
      </c>
      <c r="D3585" s="31" t="str">
        <f>VLOOKUP(Pronostics!$B3585,Setup_MPP!$A:$G,3,FALSE)</f>
        <v>Joueur35</v>
      </c>
      <c r="E3585" s="31" t="str">
        <f>VLOOKUP(Pronostics!$B3585,Setup_MPP!$A:$G,2,FALSE)</f>
        <v>Joueur35</v>
      </c>
      <c r="F3585" s="31" t="str">
        <f>VLOOKUP($B3585,Setup_MPP!$A:$E,4,FALSE)</f>
        <v>#D5D5D5</v>
      </c>
      <c r="G3585" s="31" t="str">
        <f>VLOOKUP($B3585,Setup_MPP!$A:$E,5,FALSE)</f>
        <v>#727272</v>
      </c>
      <c r="H3585" s="31" t="str">
        <f>IFERROR(IF(AND(A3585&gt;=1,A3585&lt;=104),VLOOKUP($A3585,Location!$A:$J,6,FALSE),IF(A3585=0,"Avant l'ouverture",IF(OR(A3585=105,A3585=106),"Bonus"))),"")</f>
        <v>1/8 Finale</v>
      </c>
      <c r="I3585" s="31" t="str">
        <f>IF(LEFT(H3585,4)="Tour",VLOOKUP(A3585,Database!$A:$C,3,FALSE),"")</f>
        <v/>
      </c>
      <c r="J3585" s="31" t="str">
        <f>VLOOKUP($A3585,Location!$A:$J,7,FALSE)</f>
        <v>TBD</v>
      </c>
      <c r="K3585" s="31" t="str">
        <f>IFERROR(VLOOKUP(J3585,Setup_Team!$B:$C,2,FALSE), "TDB")</f>
        <v>TDB</v>
      </c>
      <c r="L3585" s="31" t="str">
        <f>VLOOKUP($A3585,Location!$A:$J,8,FALSE)</f>
        <v>TBD</v>
      </c>
      <c r="M3585" s="31" t="str">
        <f>IFERROR(VLOOKUP(L3585,Setup_Team!$B:$C,2,FALSE), "TDB")</f>
        <v>TDB</v>
      </c>
      <c r="N3585" s="31" t="str">
        <f>VLOOKUP($A3585,Location!$A:$J,9,FALSE)</f>
        <v>East Rutherford, New Jersey/New York</v>
      </c>
      <c r="O3585" s="31" t="str">
        <f>VLOOKUP($A3585,Location!$A:$J,10,FALSE)</f>
        <v>MetLife Stadium</v>
      </c>
      <c r="R3585" s="31">
        <v>0</v>
      </c>
      <c r="S3585" s="25">
        <f>VLOOKUP($A3585,Database!$A:$Y,10,FALSE)</f>
        <v>0</v>
      </c>
      <c r="T3585" s="25">
        <f>VLOOKUP($A3585,Database!$A:$Y,11,FALSE)</f>
        <v>0</v>
      </c>
      <c r="U3585" s="25">
        <f>VLOOKUP($A3585,Database!$A:$Y,12,FALSE)</f>
        <v>0</v>
      </c>
      <c r="V3585" s="25" t="str">
        <f>VLOOKUP(A3585,Database!A:M,13,FALSE)</f>
        <v>À venir</v>
      </c>
      <c r="W3585" s="25" t="str">
        <f>VLOOKUP($A3585,Database!$A:$Y,20,FALSE)</f>
        <v/>
      </c>
      <c r="X3585" s="25" t="str">
        <f>VLOOKUP($A3585,Database!$A:$Y,21,FALSE)</f>
        <v/>
      </c>
      <c r="Y3585" s="25" t="str">
        <f ca="1">IF(C3585&lt;NOW(),IF(AND(P3585&gt;Q3585,W3585&gt;X3585),S3585,IF(AND(P3585=Q3585,W3585=X3585),T3585,IF(AND(P3585&lt;Q3585,W3585&lt;X3585),U3585,0))),"")</f>
        <v/>
      </c>
      <c r="Z3585" s="25">
        <f>IF(AND(P3585=W3585,Q3585=X3585),1,0)</f>
        <v>1</v>
      </c>
      <c r="AA3585" s="25" t="str">
        <f>IF(Z3585=0,"",IF(ISBLANK(VLOOKUP(A3585,Database!A:AA,22,FALSE)),"",VLOOKUP(A3585,Database!A:AA,22,FALSE)))</f>
        <v>Exact</v>
      </c>
      <c r="AB3585" s="25">
        <f ca="1">IFERROR(IF(AND(Y3585&lt;&gt;"",OR(V3585="Terminé",V3585="En cours")),VLOOKUP(AA3585,Setup_ScoreExactBonus!A:D,4,FALSE),0),0)</f>
        <v>0</v>
      </c>
      <c r="AC3585" s="31" t="str">
        <f t="shared" ca="1" si="17"/>
        <v/>
      </c>
      <c r="AD3585" s="31">
        <f ca="1">SUMIFS(AC$2:AC3585,D$2:D3585,D3585)*IF(R3585=0,1,2)</f>
        <v>0</v>
      </c>
    </row>
    <row r="3586" spans="1:30" x14ac:dyDescent="0.35">
      <c r="A3586" s="31">
        <f>IF(ISBLANK(B3586),"",COUNTIF(B$2:B3586,B3586))-1</f>
        <v>91</v>
      </c>
      <c r="B3586" s="31">
        <v>36</v>
      </c>
      <c r="C3586" s="10">
        <f>VLOOKUP($A3586,Database!$A:$Y,7,FALSE)</f>
        <v>46208.916666666664</v>
      </c>
      <c r="D3586" s="31" t="str">
        <f>VLOOKUP(Pronostics!$B3586,Setup_MPP!$A:$G,3,FALSE)</f>
        <v>Joueur36</v>
      </c>
      <c r="E3586" s="31" t="str">
        <f>VLOOKUP(Pronostics!$B3586,Setup_MPP!$A:$G,2,FALSE)</f>
        <v>Joueur36</v>
      </c>
      <c r="F3586" s="31" t="str">
        <f>VLOOKUP($B3586,Setup_MPP!$A:$E,4,FALSE)</f>
        <v>#D5D5D5</v>
      </c>
      <c r="G3586" s="31" t="str">
        <f>VLOOKUP($B3586,Setup_MPP!$A:$E,5,FALSE)</f>
        <v>#727272</v>
      </c>
      <c r="H3586" s="31" t="str">
        <f>IFERROR(IF(AND(A3586&gt;=1,A3586&lt;=104),VLOOKUP($A3586,Location!$A:$J,6,FALSE),IF(A3586=0,"Avant l'ouverture",IF(OR(A3586=105,A3586=106),"Bonus"))),"")</f>
        <v>1/8 Finale</v>
      </c>
      <c r="I3586" s="31" t="str">
        <f>IF(LEFT(H3586,4)="Tour",VLOOKUP(A3586,Database!$A:$C,3,FALSE),"")</f>
        <v/>
      </c>
      <c r="J3586" s="31" t="str">
        <f>VLOOKUP($A3586,Location!$A:$J,7,FALSE)</f>
        <v>TBD</v>
      </c>
      <c r="K3586" s="31" t="str">
        <f>IFERROR(VLOOKUP(J3586,Setup_Team!$B:$C,2,FALSE), "TDB")</f>
        <v>TDB</v>
      </c>
      <c r="L3586" s="31" t="str">
        <f>VLOOKUP($A3586,Location!$A:$J,8,FALSE)</f>
        <v>TBD</v>
      </c>
      <c r="M3586" s="31" t="str">
        <f>IFERROR(VLOOKUP(L3586,Setup_Team!$B:$C,2,FALSE), "TDB")</f>
        <v>TDB</v>
      </c>
      <c r="N3586" s="31" t="str">
        <f>VLOOKUP($A3586,Location!$A:$J,9,FALSE)</f>
        <v>East Rutherford, New Jersey/New York</v>
      </c>
      <c r="O3586" s="31" t="str">
        <f>VLOOKUP($A3586,Location!$A:$J,10,FALSE)</f>
        <v>MetLife Stadium</v>
      </c>
      <c r="R3586" s="31">
        <v>0</v>
      </c>
      <c r="S3586" s="25">
        <f>VLOOKUP($A3586,Database!$A:$Y,10,FALSE)</f>
        <v>0</v>
      </c>
      <c r="T3586" s="25">
        <f>VLOOKUP($A3586,Database!$A:$Y,11,FALSE)</f>
        <v>0</v>
      </c>
      <c r="U3586" s="25">
        <f>VLOOKUP($A3586,Database!$A:$Y,12,FALSE)</f>
        <v>0</v>
      </c>
      <c r="V3586" s="25" t="str">
        <f>VLOOKUP(A3586,Database!A:M,13,FALSE)</f>
        <v>À venir</v>
      </c>
      <c r="W3586" s="25" t="str">
        <f>VLOOKUP($A3586,Database!$A:$Y,20,FALSE)</f>
        <v/>
      </c>
      <c r="X3586" s="25" t="str">
        <f>VLOOKUP($A3586,Database!$A:$Y,21,FALSE)</f>
        <v/>
      </c>
      <c r="Y3586" s="25" t="str">
        <f ca="1">IF(C3586&lt;NOW(),IF(AND(P3586&gt;Q3586,W3586&gt;X3586),S3586,IF(AND(P3586=Q3586,W3586=X3586),T3586,IF(AND(P3586&lt;Q3586,W3586&lt;X3586),U3586,0))),"")</f>
        <v/>
      </c>
      <c r="Z3586" s="25">
        <f>IF(AND(P3586=W3586,Q3586=X3586),1,0)</f>
        <v>1</v>
      </c>
      <c r="AA3586" s="25" t="str">
        <f>IF(Z3586=0,"",IF(ISBLANK(VLOOKUP(A3586,Database!A:AA,22,FALSE)),"",VLOOKUP(A3586,Database!A:AA,22,FALSE)))</f>
        <v>Exact</v>
      </c>
      <c r="AB3586" s="25">
        <f ca="1">IFERROR(IF(AND(Y3586&lt;&gt;"",OR(V3586="Terminé",V3586="En cours")),VLOOKUP(AA3586,Setup_ScoreExactBonus!A:D,4,FALSE),0),0)</f>
        <v>0</v>
      </c>
      <c r="AC3586" s="31" t="str">
        <f t="shared" ca="1" si="17"/>
        <v/>
      </c>
      <c r="AD3586" s="31">
        <f ca="1">SUMIFS(AC$2:AC3586,D$2:D3586,D3586)*IF(R3586=0,1,2)</f>
        <v>0</v>
      </c>
    </row>
    <row r="3587" spans="1:30" x14ac:dyDescent="0.35">
      <c r="A3587" s="31">
        <f>IF(ISBLANK(B3587),"",COUNTIF(B$2:B3587,B3587))-1</f>
        <v>91</v>
      </c>
      <c r="B3587" s="31">
        <v>37</v>
      </c>
      <c r="C3587" s="10">
        <f>VLOOKUP($A3587,Database!$A:$Y,7,FALSE)</f>
        <v>46208.916666666664</v>
      </c>
      <c r="D3587" s="31" t="str">
        <f>VLOOKUP(Pronostics!$B3587,Setup_MPP!$A:$G,3,FALSE)</f>
        <v>Joueur37</v>
      </c>
      <c r="E3587" s="31" t="str">
        <f>VLOOKUP(Pronostics!$B3587,Setup_MPP!$A:$G,2,FALSE)</f>
        <v>Joueur37</v>
      </c>
      <c r="F3587" s="31" t="str">
        <f>VLOOKUP($B3587,Setup_MPP!$A:$E,4,FALSE)</f>
        <v>#D5D5D5</v>
      </c>
      <c r="G3587" s="31" t="str">
        <f>VLOOKUP($B3587,Setup_MPP!$A:$E,5,FALSE)</f>
        <v>#727272</v>
      </c>
      <c r="H3587" s="31" t="str">
        <f>IFERROR(IF(AND(A3587&gt;=1,A3587&lt;=104),VLOOKUP($A3587,Location!$A:$J,6,FALSE),IF(A3587=0,"Avant l'ouverture",IF(OR(A3587=105,A3587=106),"Bonus"))),"")</f>
        <v>1/8 Finale</v>
      </c>
      <c r="I3587" s="31" t="str">
        <f>IF(LEFT(H3587,4)="Tour",VLOOKUP(A3587,Database!$A:$C,3,FALSE),"")</f>
        <v/>
      </c>
      <c r="J3587" s="31" t="str">
        <f>VLOOKUP($A3587,Location!$A:$J,7,FALSE)</f>
        <v>TBD</v>
      </c>
      <c r="K3587" s="31" t="str">
        <f>IFERROR(VLOOKUP(J3587,Setup_Team!$B:$C,2,FALSE), "TDB")</f>
        <v>TDB</v>
      </c>
      <c r="L3587" s="31" t="str">
        <f>VLOOKUP($A3587,Location!$A:$J,8,FALSE)</f>
        <v>TBD</v>
      </c>
      <c r="M3587" s="31" t="str">
        <f>IFERROR(VLOOKUP(L3587,Setup_Team!$B:$C,2,FALSE), "TDB")</f>
        <v>TDB</v>
      </c>
      <c r="N3587" s="31" t="str">
        <f>VLOOKUP($A3587,Location!$A:$J,9,FALSE)</f>
        <v>East Rutherford, New Jersey/New York</v>
      </c>
      <c r="O3587" s="31" t="str">
        <f>VLOOKUP($A3587,Location!$A:$J,10,FALSE)</f>
        <v>MetLife Stadium</v>
      </c>
      <c r="R3587" s="31">
        <v>0</v>
      </c>
      <c r="S3587" s="25">
        <f>VLOOKUP($A3587,Database!$A:$Y,10,FALSE)</f>
        <v>0</v>
      </c>
      <c r="T3587" s="25">
        <f>VLOOKUP($A3587,Database!$A:$Y,11,FALSE)</f>
        <v>0</v>
      </c>
      <c r="U3587" s="25">
        <f>VLOOKUP($A3587,Database!$A:$Y,12,FALSE)</f>
        <v>0</v>
      </c>
      <c r="V3587" s="25" t="str">
        <f>VLOOKUP(A3587,Database!A:M,13,FALSE)</f>
        <v>À venir</v>
      </c>
      <c r="W3587" s="25" t="str">
        <f>VLOOKUP($A3587,Database!$A:$Y,20,FALSE)</f>
        <v/>
      </c>
      <c r="X3587" s="25" t="str">
        <f>VLOOKUP($A3587,Database!$A:$Y,21,FALSE)</f>
        <v/>
      </c>
      <c r="Y3587" s="25" t="str">
        <f ca="1">IF(C3587&lt;NOW(),IF(AND(P3587&gt;Q3587,W3587&gt;X3587),S3587,IF(AND(P3587=Q3587,W3587=X3587),T3587,IF(AND(P3587&lt;Q3587,W3587&lt;X3587),U3587,0))),"")</f>
        <v/>
      </c>
      <c r="Z3587" s="25">
        <f>IF(AND(P3587=W3587,Q3587=X3587),1,0)</f>
        <v>1</v>
      </c>
      <c r="AA3587" s="25" t="str">
        <f>IF(Z3587=0,"",IF(ISBLANK(VLOOKUP(A3587,Database!A:AA,22,FALSE)),"",VLOOKUP(A3587,Database!A:AA,22,FALSE)))</f>
        <v>Exact</v>
      </c>
      <c r="AB3587" s="25">
        <f ca="1">IFERROR(IF(AND(Y3587&lt;&gt;"",OR(V3587="Terminé",V3587="En cours")),VLOOKUP(AA3587,Setup_ScoreExactBonus!A:D,4,FALSE),0),0)</f>
        <v>0</v>
      </c>
      <c r="AC3587" s="31" t="str">
        <f t="shared" ca="1" si="17"/>
        <v/>
      </c>
      <c r="AD3587" s="31">
        <f ca="1">SUMIFS(AC$2:AC3587,D$2:D3587,D3587)*IF(R3587=0,1,2)</f>
        <v>0</v>
      </c>
    </row>
    <row r="3588" spans="1:30" x14ac:dyDescent="0.35">
      <c r="A3588" s="31">
        <f>IF(ISBLANK(B3588),"",COUNTIF(B$2:B3588,B3588))-1</f>
        <v>91</v>
      </c>
      <c r="B3588" s="31">
        <v>38</v>
      </c>
      <c r="C3588" s="10">
        <f>VLOOKUP($A3588,Database!$A:$Y,7,FALSE)</f>
        <v>46208.916666666664</v>
      </c>
      <c r="D3588" s="31" t="str">
        <f>VLOOKUP(Pronostics!$B3588,Setup_MPP!$A:$G,3,FALSE)</f>
        <v>Joueur38</v>
      </c>
      <c r="E3588" s="31" t="str">
        <f>VLOOKUP(Pronostics!$B3588,Setup_MPP!$A:$G,2,FALSE)</f>
        <v>Joueur38</v>
      </c>
      <c r="F3588" s="31" t="str">
        <f>VLOOKUP($B3588,Setup_MPP!$A:$E,4,FALSE)</f>
        <v>#D5D5D5</v>
      </c>
      <c r="G3588" s="31" t="str">
        <f>VLOOKUP($B3588,Setup_MPP!$A:$E,5,FALSE)</f>
        <v>#727272</v>
      </c>
      <c r="H3588" s="31" t="str">
        <f>IFERROR(IF(AND(A3588&gt;=1,A3588&lt;=104),VLOOKUP($A3588,Location!$A:$J,6,FALSE),IF(A3588=0,"Avant l'ouverture",IF(OR(A3588=105,A3588=106),"Bonus"))),"")</f>
        <v>1/8 Finale</v>
      </c>
      <c r="I3588" s="31" t="str">
        <f>IF(LEFT(H3588,4)="Tour",VLOOKUP(A3588,Database!$A:$C,3,FALSE),"")</f>
        <v/>
      </c>
      <c r="J3588" s="31" t="str">
        <f>VLOOKUP($A3588,Location!$A:$J,7,FALSE)</f>
        <v>TBD</v>
      </c>
      <c r="K3588" s="31" t="str">
        <f>IFERROR(VLOOKUP(J3588,Setup_Team!$B:$C,2,FALSE), "TDB")</f>
        <v>TDB</v>
      </c>
      <c r="L3588" s="31" t="str">
        <f>VLOOKUP($A3588,Location!$A:$J,8,FALSE)</f>
        <v>TBD</v>
      </c>
      <c r="M3588" s="31" t="str">
        <f>IFERROR(VLOOKUP(L3588,Setup_Team!$B:$C,2,FALSE), "TDB")</f>
        <v>TDB</v>
      </c>
      <c r="N3588" s="31" t="str">
        <f>VLOOKUP($A3588,Location!$A:$J,9,FALSE)</f>
        <v>East Rutherford, New Jersey/New York</v>
      </c>
      <c r="O3588" s="31" t="str">
        <f>VLOOKUP($A3588,Location!$A:$J,10,FALSE)</f>
        <v>MetLife Stadium</v>
      </c>
      <c r="R3588" s="31">
        <v>0</v>
      </c>
      <c r="S3588" s="25">
        <f>VLOOKUP($A3588,Database!$A:$Y,10,FALSE)</f>
        <v>0</v>
      </c>
      <c r="T3588" s="25">
        <f>VLOOKUP($A3588,Database!$A:$Y,11,FALSE)</f>
        <v>0</v>
      </c>
      <c r="U3588" s="25">
        <f>VLOOKUP($A3588,Database!$A:$Y,12,FALSE)</f>
        <v>0</v>
      </c>
      <c r="V3588" s="25" t="str">
        <f>VLOOKUP(A3588,Database!A:M,13,FALSE)</f>
        <v>À venir</v>
      </c>
      <c r="W3588" s="25" t="str">
        <f>VLOOKUP($A3588,Database!$A:$Y,20,FALSE)</f>
        <v/>
      </c>
      <c r="X3588" s="25" t="str">
        <f>VLOOKUP($A3588,Database!$A:$Y,21,FALSE)</f>
        <v/>
      </c>
      <c r="Y3588" s="25" t="str">
        <f ca="1">IF(C3588&lt;NOW(),IF(AND(P3588&gt;Q3588,W3588&gt;X3588),S3588,IF(AND(P3588=Q3588,W3588=X3588),T3588,IF(AND(P3588&lt;Q3588,W3588&lt;X3588),U3588,0))),"")</f>
        <v/>
      </c>
      <c r="Z3588" s="25">
        <f>IF(AND(P3588=W3588,Q3588=X3588),1,0)</f>
        <v>1</v>
      </c>
      <c r="AA3588" s="25" t="str">
        <f>IF(Z3588=0,"",IF(ISBLANK(VLOOKUP(A3588,Database!A:AA,22,FALSE)),"",VLOOKUP(A3588,Database!A:AA,22,FALSE)))</f>
        <v>Exact</v>
      </c>
      <c r="AB3588" s="25">
        <f ca="1">IFERROR(IF(AND(Y3588&lt;&gt;"",OR(V3588="Terminé",V3588="En cours")),VLOOKUP(AA3588,Setup_ScoreExactBonus!A:D,4,FALSE),0),0)</f>
        <v>0</v>
      </c>
      <c r="AC3588" s="31" t="str">
        <f t="shared" ca="1" si="17"/>
        <v/>
      </c>
      <c r="AD3588" s="31">
        <f ca="1">SUMIFS(AC$2:AC3588,D$2:D3588,D3588)*IF(R3588=0,1,2)</f>
        <v>0</v>
      </c>
    </row>
    <row r="3589" spans="1:30" x14ac:dyDescent="0.35">
      <c r="A3589" s="31">
        <f>IF(ISBLANK(B3589),"",COUNTIF(B$2:B3589,B3589))-1</f>
        <v>91</v>
      </c>
      <c r="B3589" s="31">
        <v>39</v>
      </c>
      <c r="C3589" s="10">
        <f>VLOOKUP($A3589,Database!$A:$Y,7,FALSE)</f>
        <v>46208.916666666664</v>
      </c>
      <c r="D3589" s="31" t="str">
        <f>VLOOKUP(Pronostics!$B3589,Setup_MPP!$A:$G,3,FALSE)</f>
        <v>Joueur39</v>
      </c>
      <c r="E3589" s="31" t="str">
        <f>VLOOKUP(Pronostics!$B3589,Setup_MPP!$A:$G,2,FALSE)</f>
        <v>Joueur39</v>
      </c>
      <c r="F3589" s="31" t="str">
        <f>VLOOKUP($B3589,Setup_MPP!$A:$E,4,FALSE)</f>
        <v>#D5D5D5</v>
      </c>
      <c r="G3589" s="31" t="str">
        <f>VLOOKUP($B3589,Setup_MPP!$A:$E,5,FALSE)</f>
        <v>#727272</v>
      </c>
      <c r="H3589" s="31" t="str">
        <f>IFERROR(IF(AND(A3589&gt;=1,A3589&lt;=104),VLOOKUP($A3589,Location!$A:$J,6,FALSE),IF(A3589=0,"Avant l'ouverture",IF(OR(A3589=105,A3589=106),"Bonus"))),"")</f>
        <v>1/8 Finale</v>
      </c>
      <c r="I3589" s="31" t="str">
        <f>IF(LEFT(H3589,4)="Tour",VLOOKUP(A3589,Database!$A:$C,3,FALSE),"")</f>
        <v/>
      </c>
      <c r="J3589" s="31" t="str">
        <f>VLOOKUP($A3589,Location!$A:$J,7,FALSE)</f>
        <v>TBD</v>
      </c>
      <c r="K3589" s="31" t="str">
        <f>IFERROR(VLOOKUP(J3589,Setup_Team!$B:$C,2,FALSE), "TDB")</f>
        <v>TDB</v>
      </c>
      <c r="L3589" s="31" t="str">
        <f>VLOOKUP($A3589,Location!$A:$J,8,FALSE)</f>
        <v>TBD</v>
      </c>
      <c r="M3589" s="31" t="str">
        <f>IFERROR(VLOOKUP(L3589,Setup_Team!$B:$C,2,FALSE), "TDB")</f>
        <v>TDB</v>
      </c>
      <c r="N3589" s="31" t="str">
        <f>VLOOKUP($A3589,Location!$A:$J,9,FALSE)</f>
        <v>East Rutherford, New Jersey/New York</v>
      </c>
      <c r="O3589" s="31" t="str">
        <f>VLOOKUP($A3589,Location!$A:$J,10,FALSE)</f>
        <v>MetLife Stadium</v>
      </c>
      <c r="R3589" s="31">
        <v>0</v>
      </c>
      <c r="S3589" s="25">
        <f>VLOOKUP($A3589,Database!$A:$Y,10,FALSE)</f>
        <v>0</v>
      </c>
      <c r="T3589" s="25">
        <f>VLOOKUP($A3589,Database!$A:$Y,11,FALSE)</f>
        <v>0</v>
      </c>
      <c r="U3589" s="25">
        <f>VLOOKUP($A3589,Database!$A:$Y,12,FALSE)</f>
        <v>0</v>
      </c>
      <c r="V3589" s="25" t="str">
        <f>VLOOKUP(A3589,Database!A:M,13,FALSE)</f>
        <v>À venir</v>
      </c>
      <c r="W3589" s="25" t="str">
        <f>VLOOKUP($A3589,Database!$A:$Y,20,FALSE)</f>
        <v/>
      </c>
      <c r="X3589" s="25" t="str">
        <f>VLOOKUP($A3589,Database!$A:$Y,21,FALSE)</f>
        <v/>
      </c>
      <c r="Y3589" s="25" t="str">
        <f ca="1">IF(C3589&lt;NOW(),IF(AND(P3589&gt;Q3589,W3589&gt;X3589),S3589,IF(AND(P3589=Q3589,W3589=X3589),T3589,IF(AND(P3589&lt;Q3589,W3589&lt;X3589),U3589,0))),"")</f>
        <v/>
      </c>
      <c r="Z3589" s="25">
        <f>IF(AND(P3589=W3589,Q3589=X3589),1,0)</f>
        <v>1</v>
      </c>
      <c r="AA3589" s="25" t="str">
        <f>IF(Z3589=0,"",IF(ISBLANK(VLOOKUP(A3589,Database!A:AA,22,FALSE)),"",VLOOKUP(A3589,Database!A:AA,22,FALSE)))</f>
        <v>Exact</v>
      </c>
      <c r="AB3589" s="25">
        <f ca="1">IFERROR(IF(AND(Y3589&lt;&gt;"",OR(V3589="Terminé",V3589="En cours")),VLOOKUP(AA3589,Setup_ScoreExactBonus!A:D,4,FALSE),0),0)</f>
        <v>0</v>
      </c>
      <c r="AC3589" s="31" t="str">
        <f t="shared" ca="1" si="17"/>
        <v/>
      </c>
      <c r="AD3589" s="31">
        <f ca="1">SUMIFS(AC$2:AC3589,D$2:D3589,D3589)*IF(R3589=0,1,2)</f>
        <v>0</v>
      </c>
    </row>
    <row r="3590" spans="1:30" x14ac:dyDescent="0.35">
      <c r="A3590" s="31">
        <f>IF(ISBLANK(B3590),"",COUNTIF(B$2:B3590,B3590))-1</f>
        <v>92</v>
      </c>
      <c r="B3590" s="31">
        <v>1</v>
      </c>
      <c r="C3590" s="10">
        <f>VLOOKUP($A3590,Database!$A:$Y,7,FALSE)</f>
        <v>46209.083333333336</v>
      </c>
      <c r="D3590" s="31" t="str">
        <f>VLOOKUP(Pronostics!$B3590,Setup_MPP!$A:$G,3,FALSE)</f>
        <v>_Nicolas_LM_</v>
      </c>
      <c r="E3590" s="31" t="str">
        <f>VLOOKUP(Pronostics!$B3590,Setup_MPP!$A:$G,2,FALSE)</f>
        <v>Nicolas LE MOUEL</v>
      </c>
      <c r="F3590" s="31" t="str">
        <f>VLOOKUP($B3590,Setup_MPP!$A:$E,4,FALSE)</f>
        <v>#F7C79D</v>
      </c>
      <c r="G3590" s="31" t="str">
        <f>VLOOKUP($B3590,Setup_MPP!$A:$E,5,FALSE)</f>
        <v>#FFBE85</v>
      </c>
      <c r="H3590" s="31" t="str">
        <f>IFERROR(IF(AND(A3590&gt;=1,A3590&lt;=104),VLOOKUP($A3590,Location!$A:$J,6,FALSE),IF(A3590=0,"Avant l'ouverture",IF(OR(A3590=105,A3590=106),"Bonus"))),"")</f>
        <v>1/8 Finale</v>
      </c>
      <c r="I3590" s="31" t="str">
        <f>IF(LEFT(H3590,4)="Tour",VLOOKUP(A3590,Database!$A:$C,3,FALSE),"")</f>
        <v/>
      </c>
      <c r="J3590" s="31" t="str">
        <f>VLOOKUP($A3590,Location!$A:$J,7,FALSE)</f>
        <v>TBD</v>
      </c>
      <c r="K3590" s="31" t="str">
        <f>IFERROR(VLOOKUP(J3590,Setup_Team!$B:$C,2,FALSE), "TDB")</f>
        <v>TDB</v>
      </c>
      <c r="L3590" s="31" t="str">
        <f>VLOOKUP($A3590,Location!$A:$J,8,FALSE)</f>
        <v>TBD</v>
      </c>
      <c r="M3590" s="31" t="str">
        <f>IFERROR(VLOOKUP(L3590,Setup_Team!$B:$C,2,FALSE), "TDB")</f>
        <v>TDB</v>
      </c>
      <c r="N3590" s="31" t="str">
        <f>VLOOKUP($A3590,Location!$A:$J,9,FALSE)</f>
        <v>Mexique City</v>
      </c>
      <c r="O3590" s="31" t="str">
        <f>VLOOKUP($A3590,Location!$A:$J,10,FALSE)</f>
        <v>Estadio Azteca</v>
      </c>
      <c r="R3590" s="31">
        <v>0</v>
      </c>
      <c r="S3590" s="25">
        <f>VLOOKUP($A3590,Database!$A:$Y,10,FALSE)</f>
        <v>0</v>
      </c>
      <c r="T3590" s="25">
        <f>VLOOKUP($A3590,Database!$A:$Y,11,FALSE)</f>
        <v>0</v>
      </c>
      <c r="U3590" s="25">
        <f>VLOOKUP($A3590,Database!$A:$Y,12,FALSE)</f>
        <v>0</v>
      </c>
      <c r="V3590" s="25" t="str">
        <f>VLOOKUP(A3590,Database!A:M,13,FALSE)</f>
        <v>À venir</v>
      </c>
      <c r="W3590" s="25" t="str">
        <f>VLOOKUP($A3590,Database!$A:$Y,20,FALSE)</f>
        <v/>
      </c>
      <c r="X3590" s="25" t="str">
        <f>VLOOKUP($A3590,Database!$A:$Y,21,FALSE)</f>
        <v/>
      </c>
      <c r="Y3590" s="25" t="str">
        <f ca="1">IF(C3590&lt;NOW(),IF(AND(P3590&gt;Q3590,W3590&gt;X3590),S3590,IF(AND(P3590=Q3590,W3590=X3590),T3590,IF(AND(P3590&lt;Q3590,W3590&lt;X3590),U3590,0))),"")</f>
        <v/>
      </c>
      <c r="Z3590" s="25">
        <f>IF(AND(P3590=W3590,Q3590=X3590),1,0)</f>
        <v>1</v>
      </c>
      <c r="AA3590" s="25" t="str">
        <f>IF(Z3590=0,"",IF(ISBLANK(VLOOKUP(A3590,Database!A:AA,22,FALSE)),"",VLOOKUP(A3590,Database!A:AA,22,FALSE)))</f>
        <v>Exact</v>
      </c>
      <c r="AB3590" s="25">
        <f ca="1">IFERROR(IF(AND(Y3590&lt;&gt;"",OR(V3590="Terminé",V3590="En cours")),VLOOKUP(AA3590,Setup_ScoreExactBonus!A:D,4,FALSE),0),0)</f>
        <v>0</v>
      </c>
      <c r="AC3590" s="31" t="str">
        <f t="shared" ca="1" si="17"/>
        <v/>
      </c>
      <c r="AD3590" s="31">
        <f ca="1">SUMIFS(AC$2:AC3590,D$2:D3590,D3590)*IF(R3590=0,1,2)</f>
        <v>0</v>
      </c>
    </row>
    <row r="3591" spans="1:30" x14ac:dyDescent="0.35">
      <c r="A3591" s="31">
        <f>IF(ISBLANK(B3591),"",COUNTIF(B$2:B3591,B3591))-1</f>
        <v>92</v>
      </c>
      <c r="B3591" s="31">
        <v>2</v>
      </c>
      <c r="C3591" s="10">
        <f>VLOOKUP($A3591,Database!$A:$Y,7,FALSE)</f>
        <v>46209.083333333336</v>
      </c>
      <c r="D3591" s="31" t="str">
        <f>VLOOKUP(Pronostics!$B3591,Setup_MPP!$A:$G,3,FALSE)</f>
        <v>leaelaz</v>
      </c>
      <c r="E3591" s="31" t="str">
        <f>VLOOKUP(Pronostics!$B3591,Setup_MPP!$A:$G,2,FALSE)</f>
        <v>Léa EL ASERY</v>
      </c>
      <c r="F3591" s="31" t="str">
        <f>VLOOKUP($B3591,Setup_MPP!$A:$E,4,FALSE)</f>
        <v>#FFBEBE</v>
      </c>
      <c r="G3591" s="31" t="str">
        <f>VLOOKUP($B3591,Setup_MPP!$A:$E,5,FALSE)</f>
        <v>#DF6868</v>
      </c>
      <c r="H3591" s="31" t="str">
        <f>IFERROR(IF(AND(A3591&gt;=1,A3591&lt;=104),VLOOKUP($A3591,Location!$A:$J,6,FALSE),IF(A3591=0,"Avant l'ouverture",IF(OR(A3591=105,A3591=106),"Bonus"))),"")</f>
        <v>1/8 Finale</v>
      </c>
      <c r="I3591" s="31" t="str">
        <f>IF(LEFT(H3591,4)="Tour",VLOOKUP(A3591,Database!$A:$C,3,FALSE),"")</f>
        <v/>
      </c>
      <c r="J3591" s="31" t="str">
        <f>VLOOKUP($A3591,Location!$A:$J,7,FALSE)</f>
        <v>TBD</v>
      </c>
      <c r="K3591" s="31" t="str">
        <f>IFERROR(VLOOKUP(J3591,Setup_Team!$B:$C,2,FALSE), "TDB")</f>
        <v>TDB</v>
      </c>
      <c r="L3591" s="31" t="str">
        <f>VLOOKUP($A3591,Location!$A:$J,8,FALSE)</f>
        <v>TBD</v>
      </c>
      <c r="M3591" s="31" t="str">
        <f>IFERROR(VLOOKUP(L3591,Setup_Team!$B:$C,2,FALSE), "TDB")</f>
        <v>TDB</v>
      </c>
      <c r="N3591" s="31" t="str">
        <f>VLOOKUP($A3591,Location!$A:$J,9,FALSE)</f>
        <v>Mexique City</v>
      </c>
      <c r="O3591" s="31" t="str">
        <f>VLOOKUP($A3591,Location!$A:$J,10,FALSE)</f>
        <v>Estadio Azteca</v>
      </c>
      <c r="R3591" s="31">
        <v>0</v>
      </c>
      <c r="S3591" s="25">
        <f>VLOOKUP($A3591,Database!$A:$Y,10,FALSE)</f>
        <v>0</v>
      </c>
      <c r="T3591" s="25">
        <f>VLOOKUP($A3591,Database!$A:$Y,11,FALSE)</f>
        <v>0</v>
      </c>
      <c r="U3591" s="25">
        <f>VLOOKUP($A3591,Database!$A:$Y,12,FALSE)</f>
        <v>0</v>
      </c>
      <c r="V3591" s="25" t="str">
        <f>VLOOKUP(A3591,Database!A:M,13,FALSE)</f>
        <v>À venir</v>
      </c>
      <c r="W3591" s="25" t="str">
        <f>VLOOKUP($A3591,Database!$A:$Y,20,FALSE)</f>
        <v/>
      </c>
      <c r="X3591" s="25" t="str">
        <f>VLOOKUP($A3591,Database!$A:$Y,21,FALSE)</f>
        <v/>
      </c>
      <c r="Y3591" s="25" t="str">
        <f ca="1">IF(C3591&lt;NOW(),IF(AND(P3591&gt;Q3591,W3591&gt;X3591),S3591,IF(AND(P3591=Q3591,W3591=X3591),T3591,IF(AND(P3591&lt;Q3591,W3591&lt;X3591),U3591,0))),"")</f>
        <v/>
      </c>
      <c r="Z3591" s="25">
        <f>IF(AND(P3591=W3591,Q3591=X3591),1,0)</f>
        <v>1</v>
      </c>
      <c r="AA3591" s="25" t="str">
        <f>IF(Z3591=0,"",IF(ISBLANK(VLOOKUP(A3591,Database!A:AA,22,FALSE)),"",VLOOKUP(A3591,Database!A:AA,22,FALSE)))</f>
        <v>Exact</v>
      </c>
      <c r="AB3591" s="25">
        <f ca="1">IFERROR(IF(AND(Y3591&lt;&gt;"",OR(V3591="Terminé",V3591="En cours")),VLOOKUP(AA3591,Setup_ScoreExactBonus!A:D,4,FALSE),0),0)</f>
        <v>0</v>
      </c>
      <c r="AC3591" s="31" t="str">
        <f t="shared" ca="1" si="17"/>
        <v/>
      </c>
      <c r="AD3591" s="31">
        <f ca="1">SUMIFS(AC$2:AC3591,D$2:D3591,D3591)*IF(R3591=0,1,2)</f>
        <v>0</v>
      </c>
    </row>
    <row r="3592" spans="1:30" x14ac:dyDescent="0.35">
      <c r="A3592" s="31">
        <f>IF(ISBLANK(B3592),"",COUNTIF(B$2:B3592,B3592))-1</f>
        <v>92</v>
      </c>
      <c r="B3592" s="31">
        <v>3</v>
      </c>
      <c r="C3592" s="10">
        <f>VLOOKUP($A3592,Database!$A:$Y,7,FALSE)</f>
        <v>46209.083333333336</v>
      </c>
      <c r="D3592" s="31" t="str">
        <f>VLOOKUP(Pronostics!$B3592,Setup_MPP!$A:$G,3,FALSE)</f>
        <v>PasMetalleux</v>
      </c>
      <c r="E3592" s="31" t="str">
        <f>VLOOKUP(Pronostics!$B3592,Setup_MPP!$A:$G,2,FALSE)</f>
        <v>Elwenn JOUBREL</v>
      </c>
      <c r="F3592" s="31" t="str">
        <f>VLOOKUP($B3592,Setup_MPP!$A:$E,4,FALSE)</f>
        <v>#F5C7FC</v>
      </c>
      <c r="G3592" s="31" t="str">
        <f>VLOOKUP($B3592,Setup_MPP!$A:$E,5,FALSE)</f>
        <v>#C489CF</v>
      </c>
      <c r="H3592" s="31" t="str">
        <f>IFERROR(IF(AND(A3592&gt;=1,A3592&lt;=104),VLOOKUP($A3592,Location!$A:$J,6,FALSE),IF(A3592=0,"Avant l'ouverture",IF(OR(A3592=105,A3592=106),"Bonus"))),"")</f>
        <v>1/8 Finale</v>
      </c>
      <c r="I3592" s="31" t="str">
        <f>IF(LEFT(H3592,4)="Tour",VLOOKUP(A3592,Database!$A:$C,3,FALSE),"")</f>
        <v/>
      </c>
      <c r="J3592" s="31" t="str">
        <f>VLOOKUP($A3592,Location!$A:$J,7,FALSE)</f>
        <v>TBD</v>
      </c>
      <c r="K3592" s="31" t="str">
        <f>IFERROR(VLOOKUP(J3592,Setup_Team!$B:$C,2,FALSE), "TDB")</f>
        <v>TDB</v>
      </c>
      <c r="L3592" s="31" t="str">
        <f>VLOOKUP($A3592,Location!$A:$J,8,FALSE)</f>
        <v>TBD</v>
      </c>
      <c r="M3592" s="31" t="str">
        <f>IFERROR(VLOOKUP(L3592,Setup_Team!$B:$C,2,FALSE), "TDB")</f>
        <v>TDB</v>
      </c>
      <c r="N3592" s="31" t="str">
        <f>VLOOKUP($A3592,Location!$A:$J,9,FALSE)</f>
        <v>Mexique City</v>
      </c>
      <c r="O3592" s="31" t="str">
        <f>VLOOKUP($A3592,Location!$A:$J,10,FALSE)</f>
        <v>Estadio Azteca</v>
      </c>
      <c r="R3592" s="31">
        <v>0</v>
      </c>
      <c r="S3592" s="25">
        <f>VLOOKUP($A3592,Database!$A:$Y,10,FALSE)</f>
        <v>0</v>
      </c>
      <c r="T3592" s="25">
        <f>VLOOKUP($A3592,Database!$A:$Y,11,FALSE)</f>
        <v>0</v>
      </c>
      <c r="U3592" s="25">
        <f>VLOOKUP($A3592,Database!$A:$Y,12,FALSE)</f>
        <v>0</v>
      </c>
      <c r="V3592" s="25" t="str">
        <f>VLOOKUP(A3592,Database!A:M,13,FALSE)</f>
        <v>À venir</v>
      </c>
      <c r="W3592" s="25" t="str">
        <f>VLOOKUP($A3592,Database!$A:$Y,20,FALSE)</f>
        <v/>
      </c>
      <c r="X3592" s="25" t="str">
        <f>VLOOKUP($A3592,Database!$A:$Y,21,FALSE)</f>
        <v/>
      </c>
      <c r="Y3592" s="25" t="str">
        <f ca="1">IF(C3592&lt;NOW(),IF(AND(P3592&gt;Q3592,W3592&gt;X3592),S3592,IF(AND(P3592=Q3592,W3592=X3592),T3592,IF(AND(P3592&lt;Q3592,W3592&lt;X3592),U3592,0))),"")</f>
        <v/>
      </c>
      <c r="Z3592" s="25">
        <f>IF(AND(P3592=W3592,Q3592=X3592),1,0)</f>
        <v>1</v>
      </c>
      <c r="AA3592" s="25" t="str">
        <f>IF(Z3592=0,"",IF(ISBLANK(VLOOKUP(A3592,Database!A:AA,22,FALSE)),"",VLOOKUP(A3592,Database!A:AA,22,FALSE)))</f>
        <v>Exact</v>
      </c>
      <c r="AB3592" s="25">
        <f ca="1">IFERROR(IF(AND(Y3592&lt;&gt;"",OR(V3592="Terminé",V3592="En cours")),VLOOKUP(AA3592,Setup_ScoreExactBonus!A:D,4,FALSE),0),0)</f>
        <v>0</v>
      </c>
      <c r="AC3592" s="31" t="str">
        <f t="shared" ca="1" si="17"/>
        <v/>
      </c>
      <c r="AD3592" s="31">
        <f ca="1">SUMIFS(AC$2:AC3592,D$2:D3592,D3592)*IF(R3592=0,1,2)</f>
        <v>0</v>
      </c>
    </row>
    <row r="3593" spans="1:30" x14ac:dyDescent="0.35">
      <c r="A3593" s="31">
        <f>IF(ISBLANK(B3593),"",COUNTIF(B$2:B3593,B3593))-1</f>
        <v>92</v>
      </c>
      <c r="B3593" s="31">
        <v>4</v>
      </c>
      <c r="C3593" s="10">
        <f>VLOOKUP($A3593,Database!$A:$Y,7,FALSE)</f>
        <v>46209.083333333336</v>
      </c>
      <c r="D3593" s="31" t="str">
        <f>VLOOKUP(Pronostics!$B3593,Setup_MPP!$A:$G,3,FALSE)</f>
        <v>Popo444</v>
      </c>
      <c r="E3593" s="31" t="str">
        <f>VLOOKUP(Pronostics!$B3593,Setup_MPP!$A:$G,2,FALSE)</f>
        <v>Pauline OLIVIER</v>
      </c>
      <c r="F3593" s="31" t="str">
        <f>VLOOKUP($B3593,Setup_MPP!$A:$E,4,FALSE)</f>
        <v>#A5EA7F</v>
      </c>
      <c r="G3593" s="31" t="str">
        <f>VLOOKUP($B3593,Setup_MPP!$A:$E,5,FALSE)</f>
        <v>#80C65A</v>
      </c>
      <c r="H3593" s="31" t="str">
        <f>IFERROR(IF(AND(A3593&gt;=1,A3593&lt;=104),VLOOKUP($A3593,Location!$A:$J,6,FALSE),IF(A3593=0,"Avant l'ouverture",IF(OR(A3593=105,A3593=106),"Bonus"))),"")</f>
        <v>1/8 Finale</v>
      </c>
      <c r="I3593" s="31" t="str">
        <f>IF(LEFT(H3593,4)="Tour",VLOOKUP(A3593,Database!$A:$C,3,FALSE),"")</f>
        <v/>
      </c>
      <c r="J3593" s="31" t="str">
        <f>VLOOKUP($A3593,Location!$A:$J,7,FALSE)</f>
        <v>TBD</v>
      </c>
      <c r="K3593" s="31" t="str">
        <f>IFERROR(VLOOKUP(J3593,Setup_Team!$B:$C,2,FALSE), "TDB")</f>
        <v>TDB</v>
      </c>
      <c r="L3593" s="31" t="str">
        <f>VLOOKUP($A3593,Location!$A:$J,8,FALSE)</f>
        <v>TBD</v>
      </c>
      <c r="M3593" s="31" t="str">
        <f>IFERROR(VLOOKUP(L3593,Setup_Team!$B:$C,2,FALSE), "TDB")</f>
        <v>TDB</v>
      </c>
      <c r="N3593" s="31" t="str">
        <f>VLOOKUP($A3593,Location!$A:$J,9,FALSE)</f>
        <v>Mexique City</v>
      </c>
      <c r="O3593" s="31" t="str">
        <f>VLOOKUP($A3593,Location!$A:$J,10,FALSE)</f>
        <v>Estadio Azteca</v>
      </c>
      <c r="R3593" s="31">
        <v>0</v>
      </c>
      <c r="S3593" s="25">
        <f>VLOOKUP($A3593,Database!$A:$Y,10,FALSE)</f>
        <v>0</v>
      </c>
      <c r="T3593" s="25">
        <f>VLOOKUP($A3593,Database!$A:$Y,11,FALSE)</f>
        <v>0</v>
      </c>
      <c r="U3593" s="25">
        <f>VLOOKUP($A3593,Database!$A:$Y,12,FALSE)</f>
        <v>0</v>
      </c>
      <c r="V3593" s="25" t="str">
        <f>VLOOKUP(A3593,Database!A:M,13,FALSE)</f>
        <v>À venir</v>
      </c>
      <c r="W3593" s="25" t="str">
        <f>VLOOKUP($A3593,Database!$A:$Y,20,FALSE)</f>
        <v/>
      </c>
      <c r="X3593" s="25" t="str">
        <f>VLOOKUP($A3593,Database!$A:$Y,21,FALSE)</f>
        <v/>
      </c>
      <c r="Y3593" s="25" t="str">
        <f ca="1">IF(C3593&lt;NOW(),IF(AND(P3593&gt;Q3593,W3593&gt;X3593),S3593,IF(AND(P3593=Q3593,W3593=X3593),T3593,IF(AND(P3593&lt;Q3593,W3593&lt;X3593),U3593,0))),"")</f>
        <v/>
      </c>
      <c r="Z3593" s="25">
        <f>IF(AND(P3593=W3593,Q3593=X3593),1,0)</f>
        <v>1</v>
      </c>
      <c r="AA3593" s="25" t="str">
        <f>IF(Z3593=0,"",IF(ISBLANK(VLOOKUP(A3593,Database!A:AA,22,FALSE)),"",VLOOKUP(A3593,Database!A:AA,22,FALSE)))</f>
        <v>Exact</v>
      </c>
      <c r="AB3593" s="25">
        <f ca="1">IFERROR(IF(AND(Y3593&lt;&gt;"",OR(V3593="Terminé",V3593="En cours")),VLOOKUP(AA3593,Setup_ScoreExactBonus!A:D,4,FALSE),0),0)</f>
        <v>0</v>
      </c>
      <c r="AC3593" s="31" t="str">
        <f t="shared" ca="1" si="17"/>
        <v/>
      </c>
      <c r="AD3593" s="31">
        <f ca="1">SUMIFS(AC$2:AC3593,D$2:D3593,D3593)*IF(R3593=0,1,2)</f>
        <v>0</v>
      </c>
    </row>
    <row r="3594" spans="1:30" x14ac:dyDescent="0.35">
      <c r="A3594" s="31">
        <f>IF(ISBLANK(B3594),"",COUNTIF(B$2:B3594,B3594))-1</f>
        <v>92</v>
      </c>
      <c r="B3594" s="31">
        <v>5</v>
      </c>
      <c r="C3594" s="10">
        <f>VLOOKUP($A3594,Database!$A:$Y,7,FALSE)</f>
        <v>46209.083333333336</v>
      </c>
      <c r="D3594" s="31" t="str">
        <f>VLOOKUP(Pronostics!$B3594,Setup_MPP!$A:$G,3,FALSE)</f>
        <v>_Jujul</v>
      </c>
      <c r="E3594" s="31" t="str">
        <f>VLOOKUP(Pronostics!$B3594,Setup_MPP!$A:$G,2,FALSE)</f>
        <v>Julie BOISSIERE</v>
      </c>
      <c r="F3594" s="31" t="str">
        <f>VLOOKUP($B3594,Setup_MPP!$A:$E,4,FALSE)</f>
        <v>#D890FF</v>
      </c>
      <c r="G3594" s="31" t="str">
        <f>VLOOKUP($B3594,Setup_MPP!$A:$E,5,FALSE)</f>
        <v>#B750EF</v>
      </c>
      <c r="H3594" s="31" t="str">
        <f>IFERROR(IF(AND(A3594&gt;=1,A3594&lt;=104),VLOOKUP($A3594,Location!$A:$J,6,FALSE),IF(A3594=0,"Avant l'ouverture",IF(OR(A3594=105,A3594=106),"Bonus"))),"")</f>
        <v>1/8 Finale</v>
      </c>
      <c r="I3594" s="31" t="str">
        <f>IF(LEFT(H3594,4)="Tour",VLOOKUP(A3594,Database!$A:$C,3,FALSE),"")</f>
        <v/>
      </c>
      <c r="J3594" s="31" t="str">
        <f>VLOOKUP($A3594,Location!$A:$J,7,FALSE)</f>
        <v>TBD</v>
      </c>
      <c r="K3594" s="31" t="str">
        <f>IFERROR(VLOOKUP(J3594,Setup_Team!$B:$C,2,FALSE), "TDB")</f>
        <v>TDB</v>
      </c>
      <c r="L3594" s="31" t="str">
        <f>VLOOKUP($A3594,Location!$A:$J,8,FALSE)</f>
        <v>TBD</v>
      </c>
      <c r="M3594" s="31" t="str">
        <f>IFERROR(VLOOKUP(L3594,Setup_Team!$B:$C,2,FALSE), "TDB")</f>
        <v>TDB</v>
      </c>
      <c r="N3594" s="31" t="str">
        <f>VLOOKUP($A3594,Location!$A:$J,9,FALSE)</f>
        <v>Mexique City</v>
      </c>
      <c r="O3594" s="31" t="str">
        <f>VLOOKUP($A3594,Location!$A:$J,10,FALSE)</f>
        <v>Estadio Azteca</v>
      </c>
      <c r="R3594" s="31">
        <v>0</v>
      </c>
      <c r="S3594" s="25">
        <f>VLOOKUP($A3594,Database!$A:$Y,10,FALSE)</f>
        <v>0</v>
      </c>
      <c r="T3594" s="25">
        <f>VLOOKUP($A3594,Database!$A:$Y,11,FALSE)</f>
        <v>0</v>
      </c>
      <c r="U3594" s="25">
        <f>VLOOKUP($A3594,Database!$A:$Y,12,FALSE)</f>
        <v>0</v>
      </c>
      <c r="V3594" s="25" t="str">
        <f>VLOOKUP(A3594,Database!A:M,13,FALSE)</f>
        <v>À venir</v>
      </c>
      <c r="W3594" s="25" t="str">
        <f>VLOOKUP($A3594,Database!$A:$Y,20,FALSE)</f>
        <v/>
      </c>
      <c r="X3594" s="25" t="str">
        <f>VLOOKUP($A3594,Database!$A:$Y,21,FALSE)</f>
        <v/>
      </c>
      <c r="Y3594" s="25" t="str">
        <f ca="1">IF(C3594&lt;NOW(),IF(AND(P3594&gt;Q3594,W3594&gt;X3594),S3594,IF(AND(P3594=Q3594,W3594=X3594),T3594,IF(AND(P3594&lt;Q3594,W3594&lt;X3594),U3594,0))),"")</f>
        <v/>
      </c>
      <c r="Z3594" s="25">
        <f>IF(AND(P3594=W3594,Q3594=X3594),1,0)</f>
        <v>1</v>
      </c>
      <c r="AA3594" s="25" t="str">
        <f>IF(Z3594=0,"",IF(ISBLANK(VLOOKUP(A3594,Database!A:AA,22,FALSE)),"",VLOOKUP(A3594,Database!A:AA,22,FALSE)))</f>
        <v>Exact</v>
      </c>
      <c r="AB3594" s="25">
        <f ca="1">IFERROR(IF(AND(Y3594&lt;&gt;"",OR(V3594="Terminé",V3594="En cours")),VLOOKUP(AA3594,Setup_ScoreExactBonus!A:D,4,FALSE),0),0)</f>
        <v>0</v>
      </c>
      <c r="AC3594" s="31" t="str">
        <f t="shared" ca="1" si="17"/>
        <v/>
      </c>
      <c r="AD3594" s="31">
        <f ca="1">SUMIFS(AC$2:AC3594,D$2:D3594,D3594)*IF(R3594=0,1,2)</f>
        <v>0</v>
      </c>
    </row>
    <row r="3595" spans="1:30" x14ac:dyDescent="0.35">
      <c r="A3595" s="31">
        <f>IF(ISBLANK(B3595),"",COUNTIF(B$2:B3595,B3595))-1</f>
        <v>92</v>
      </c>
      <c r="B3595" s="31">
        <v>6</v>
      </c>
      <c r="C3595" s="10">
        <f>VLOOKUP($A3595,Database!$A:$Y,7,FALSE)</f>
        <v>46209.083333333336</v>
      </c>
      <c r="D3595" s="31" t="str">
        <f>VLOOKUP(Pronostics!$B3595,Setup_MPP!$A:$G,3,FALSE)</f>
        <v>Julay</v>
      </c>
      <c r="E3595" s="31" t="str">
        <f>VLOOKUP(Pronostics!$B3595,Setup_MPP!$A:$G,2,FALSE)</f>
        <v>Julie BOUCHARD</v>
      </c>
      <c r="F3595" s="31" t="str">
        <f>VLOOKUP($B3595,Setup_MPP!$A:$E,4,FALSE)</f>
        <v>#A6F7B1</v>
      </c>
      <c r="G3595" s="31" t="str">
        <f>VLOOKUP($B3595,Setup_MPP!$A:$E,5,FALSE)</f>
        <v>#6EC179</v>
      </c>
      <c r="H3595" s="31" t="str">
        <f>IFERROR(IF(AND(A3595&gt;=1,A3595&lt;=104),VLOOKUP($A3595,Location!$A:$J,6,FALSE),IF(A3595=0,"Avant l'ouverture",IF(OR(A3595=105,A3595=106),"Bonus"))),"")</f>
        <v>1/8 Finale</v>
      </c>
      <c r="I3595" s="31" t="str">
        <f>IF(LEFT(H3595,4)="Tour",VLOOKUP(A3595,Database!$A:$C,3,FALSE),"")</f>
        <v/>
      </c>
      <c r="J3595" s="31" t="str">
        <f>VLOOKUP($A3595,Location!$A:$J,7,FALSE)</f>
        <v>TBD</v>
      </c>
      <c r="K3595" s="31" t="str">
        <f>IFERROR(VLOOKUP(J3595,Setup_Team!$B:$C,2,FALSE), "TDB")</f>
        <v>TDB</v>
      </c>
      <c r="L3595" s="31" t="str">
        <f>VLOOKUP($A3595,Location!$A:$J,8,FALSE)</f>
        <v>TBD</v>
      </c>
      <c r="M3595" s="31" t="str">
        <f>IFERROR(VLOOKUP(L3595,Setup_Team!$B:$C,2,FALSE), "TDB")</f>
        <v>TDB</v>
      </c>
      <c r="N3595" s="31" t="str">
        <f>VLOOKUP($A3595,Location!$A:$J,9,FALSE)</f>
        <v>Mexique City</v>
      </c>
      <c r="O3595" s="31" t="str">
        <f>VLOOKUP($A3595,Location!$A:$J,10,FALSE)</f>
        <v>Estadio Azteca</v>
      </c>
      <c r="R3595" s="31">
        <v>0</v>
      </c>
      <c r="S3595" s="25">
        <f>VLOOKUP($A3595,Database!$A:$Y,10,FALSE)</f>
        <v>0</v>
      </c>
      <c r="T3595" s="25">
        <f>VLOOKUP($A3595,Database!$A:$Y,11,FALSE)</f>
        <v>0</v>
      </c>
      <c r="U3595" s="25">
        <f>VLOOKUP($A3595,Database!$A:$Y,12,FALSE)</f>
        <v>0</v>
      </c>
      <c r="V3595" s="25" t="str">
        <f>VLOOKUP(A3595,Database!A:M,13,FALSE)</f>
        <v>À venir</v>
      </c>
      <c r="W3595" s="25" t="str">
        <f>VLOOKUP($A3595,Database!$A:$Y,20,FALSE)</f>
        <v/>
      </c>
      <c r="X3595" s="25" t="str">
        <f>VLOOKUP($A3595,Database!$A:$Y,21,FALSE)</f>
        <v/>
      </c>
      <c r="Y3595" s="25" t="str">
        <f ca="1">IF(C3595&lt;NOW(),IF(AND(P3595&gt;Q3595,W3595&gt;X3595),S3595,IF(AND(P3595=Q3595,W3595=X3595),T3595,IF(AND(P3595&lt;Q3595,W3595&lt;X3595),U3595,0))),"")</f>
        <v/>
      </c>
      <c r="Z3595" s="25">
        <f>IF(AND(P3595=W3595,Q3595=X3595),1,0)</f>
        <v>1</v>
      </c>
      <c r="AA3595" s="25" t="str">
        <f>IF(Z3595=0,"",IF(ISBLANK(VLOOKUP(A3595,Database!A:AA,22,FALSE)),"",VLOOKUP(A3595,Database!A:AA,22,FALSE)))</f>
        <v>Exact</v>
      </c>
      <c r="AB3595" s="25">
        <f ca="1">IFERROR(IF(AND(Y3595&lt;&gt;"",OR(V3595="Terminé",V3595="En cours")),VLOOKUP(AA3595,Setup_ScoreExactBonus!A:D,4,FALSE),0),0)</f>
        <v>0</v>
      </c>
      <c r="AC3595" s="31" t="str">
        <f t="shared" ca="1" si="17"/>
        <v/>
      </c>
      <c r="AD3595" s="31">
        <f ca="1">SUMIFS(AC$2:AC3595,D$2:D3595,D3595)*IF(R3595=0,1,2)</f>
        <v>0</v>
      </c>
    </row>
    <row r="3596" spans="1:30" x14ac:dyDescent="0.35">
      <c r="A3596" s="31">
        <f>IF(ISBLANK(B3596),"",COUNTIF(B$2:B3596,B3596))-1</f>
        <v>92</v>
      </c>
      <c r="B3596" s="31">
        <v>7</v>
      </c>
      <c r="C3596" s="10">
        <f>VLOOKUP($A3596,Database!$A:$Y,7,FALSE)</f>
        <v>46209.083333333336</v>
      </c>
      <c r="D3596" s="31" t="str">
        <f>VLOOKUP(Pronostics!$B3596,Setup_MPP!$A:$G,3,FALSE)</f>
        <v>__Vince__</v>
      </c>
      <c r="E3596" s="31" t="str">
        <f>VLOOKUP(Pronostics!$B3596,Setup_MPP!$A:$G,2,FALSE)</f>
        <v>Vincent FRAYSSE</v>
      </c>
      <c r="F3596" s="31" t="str">
        <f>VLOOKUP($B3596,Setup_MPP!$A:$E,4,FALSE)</f>
        <v>#B2EAE8</v>
      </c>
      <c r="G3596" s="31" t="str">
        <f>VLOOKUP($B3596,Setup_MPP!$A:$E,5,FALSE)</f>
        <v>#6CB4B1</v>
      </c>
      <c r="H3596" s="31" t="str">
        <f>IFERROR(IF(AND(A3596&gt;=1,A3596&lt;=104),VLOOKUP($A3596,Location!$A:$J,6,FALSE),IF(A3596=0,"Avant l'ouverture",IF(OR(A3596=105,A3596=106),"Bonus"))),"")</f>
        <v>1/8 Finale</v>
      </c>
      <c r="I3596" s="31" t="str">
        <f>IF(LEFT(H3596,4)="Tour",VLOOKUP(A3596,Database!$A:$C,3,FALSE),"")</f>
        <v/>
      </c>
      <c r="J3596" s="31" t="str">
        <f>VLOOKUP($A3596,Location!$A:$J,7,FALSE)</f>
        <v>TBD</v>
      </c>
      <c r="K3596" s="31" t="str">
        <f>IFERROR(VLOOKUP(J3596,Setup_Team!$B:$C,2,FALSE), "TDB")</f>
        <v>TDB</v>
      </c>
      <c r="L3596" s="31" t="str">
        <f>VLOOKUP($A3596,Location!$A:$J,8,FALSE)</f>
        <v>TBD</v>
      </c>
      <c r="M3596" s="31" t="str">
        <f>IFERROR(VLOOKUP(L3596,Setup_Team!$B:$C,2,FALSE), "TDB")</f>
        <v>TDB</v>
      </c>
      <c r="N3596" s="31" t="str">
        <f>VLOOKUP($A3596,Location!$A:$J,9,FALSE)</f>
        <v>Mexique City</v>
      </c>
      <c r="O3596" s="31" t="str">
        <f>VLOOKUP($A3596,Location!$A:$J,10,FALSE)</f>
        <v>Estadio Azteca</v>
      </c>
      <c r="R3596" s="31">
        <v>0</v>
      </c>
      <c r="S3596" s="25">
        <f>VLOOKUP($A3596,Database!$A:$Y,10,FALSE)</f>
        <v>0</v>
      </c>
      <c r="T3596" s="25">
        <f>VLOOKUP($A3596,Database!$A:$Y,11,FALSE)</f>
        <v>0</v>
      </c>
      <c r="U3596" s="25">
        <f>VLOOKUP($A3596,Database!$A:$Y,12,FALSE)</f>
        <v>0</v>
      </c>
      <c r="V3596" s="25" t="str">
        <f>VLOOKUP(A3596,Database!A:M,13,FALSE)</f>
        <v>À venir</v>
      </c>
      <c r="W3596" s="25" t="str">
        <f>VLOOKUP($A3596,Database!$A:$Y,20,FALSE)</f>
        <v/>
      </c>
      <c r="X3596" s="25" t="str">
        <f>VLOOKUP($A3596,Database!$A:$Y,21,FALSE)</f>
        <v/>
      </c>
      <c r="Y3596" s="25" t="str">
        <f ca="1">IF(C3596&lt;NOW(),IF(AND(P3596&gt;Q3596,W3596&gt;X3596),S3596,IF(AND(P3596=Q3596,W3596=X3596),T3596,IF(AND(P3596&lt;Q3596,W3596&lt;X3596),U3596,0))),"")</f>
        <v/>
      </c>
      <c r="Z3596" s="25">
        <f>IF(AND(P3596=W3596,Q3596=X3596),1,0)</f>
        <v>1</v>
      </c>
      <c r="AA3596" s="25" t="str">
        <f>IF(Z3596=0,"",IF(ISBLANK(VLOOKUP(A3596,Database!A:AA,22,FALSE)),"",VLOOKUP(A3596,Database!A:AA,22,FALSE)))</f>
        <v>Exact</v>
      </c>
      <c r="AB3596" s="25">
        <f ca="1">IFERROR(IF(AND(Y3596&lt;&gt;"",OR(V3596="Terminé",V3596="En cours")),VLOOKUP(AA3596,Setup_ScoreExactBonus!A:D,4,FALSE),0),0)</f>
        <v>0</v>
      </c>
      <c r="AC3596" s="31" t="str">
        <f t="shared" ca="1" si="17"/>
        <v/>
      </c>
      <c r="AD3596" s="31">
        <f ca="1">SUMIFS(AC$2:AC3596,D$2:D3596,D3596)*IF(R3596=0,1,2)</f>
        <v>0</v>
      </c>
    </row>
    <row r="3597" spans="1:30" x14ac:dyDescent="0.35">
      <c r="A3597" s="31">
        <f>IF(ISBLANK(B3597),"",COUNTIF(B$2:B3597,B3597))-1</f>
        <v>92</v>
      </c>
      <c r="B3597" s="31">
        <v>8</v>
      </c>
      <c r="C3597" s="10">
        <f>VLOOKUP($A3597,Database!$A:$Y,7,FALSE)</f>
        <v>46209.083333333336</v>
      </c>
      <c r="D3597" s="31" t="str">
        <f>VLOOKUP(Pronostics!$B3597,Setup_MPP!$A:$G,3,FALSE)</f>
        <v>Louuiiis</v>
      </c>
      <c r="E3597" s="31" t="str">
        <f>VLOOKUP(Pronostics!$B3597,Setup_MPP!$A:$G,2,FALSE)</f>
        <v>Louis HARLE</v>
      </c>
      <c r="F3597" s="31" t="str">
        <f>VLOOKUP($B3597,Setup_MPP!$A:$E,4,FALSE)</f>
        <v>#EEF7B1</v>
      </c>
      <c r="G3597" s="31" t="str">
        <f>VLOOKUP($B3597,Setup_MPP!$A:$E,5,FALSE)</f>
        <v>#C1CB7D</v>
      </c>
      <c r="H3597" s="31" t="str">
        <f>IFERROR(IF(AND(A3597&gt;=1,A3597&lt;=104),VLOOKUP($A3597,Location!$A:$J,6,FALSE),IF(A3597=0,"Avant l'ouverture",IF(OR(A3597=105,A3597=106),"Bonus"))),"")</f>
        <v>1/8 Finale</v>
      </c>
      <c r="I3597" s="31" t="str">
        <f>IF(LEFT(H3597,4)="Tour",VLOOKUP(A3597,Database!$A:$C,3,FALSE),"")</f>
        <v/>
      </c>
      <c r="J3597" s="31" t="str">
        <f>VLOOKUP($A3597,Location!$A:$J,7,FALSE)</f>
        <v>TBD</v>
      </c>
      <c r="K3597" s="31" t="str">
        <f>IFERROR(VLOOKUP(J3597,Setup_Team!$B:$C,2,FALSE), "TDB")</f>
        <v>TDB</v>
      </c>
      <c r="L3597" s="31" t="str">
        <f>VLOOKUP($A3597,Location!$A:$J,8,FALSE)</f>
        <v>TBD</v>
      </c>
      <c r="M3597" s="31" t="str">
        <f>IFERROR(VLOOKUP(L3597,Setup_Team!$B:$C,2,FALSE), "TDB")</f>
        <v>TDB</v>
      </c>
      <c r="N3597" s="31" t="str">
        <f>VLOOKUP($A3597,Location!$A:$J,9,FALSE)</f>
        <v>Mexique City</v>
      </c>
      <c r="O3597" s="31" t="str">
        <f>VLOOKUP($A3597,Location!$A:$J,10,FALSE)</f>
        <v>Estadio Azteca</v>
      </c>
      <c r="R3597" s="31">
        <v>0</v>
      </c>
      <c r="S3597" s="25">
        <f>VLOOKUP($A3597,Database!$A:$Y,10,FALSE)</f>
        <v>0</v>
      </c>
      <c r="T3597" s="25">
        <f>VLOOKUP($A3597,Database!$A:$Y,11,FALSE)</f>
        <v>0</v>
      </c>
      <c r="U3597" s="25">
        <f>VLOOKUP($A3597,Database!$A:$Y,12,FALSE)</f>
        <v>0</v>
      </c>
      <c r="V3597" s="25" t="str">
        <f>VLOOKUP(A3597,Database!A:M,13,FALSE)</f>
        <v>À venir</v>
      </c>
      <c r="W3597" s="25" t="str">
        <f>VLOOKUP($A3597,Database!$A:$Y,20,FALSE)</f>
        <v/>
      </c>
      <c r="X3597" s="25" t="str">
        <f>VLOOKUP($A3597,Database!$A:$Y,21,FALSE)</f>
        <v/>
      </c>
      <c r="Y3597" s="25" t="str">
        <f ca="1">IF(C3597&lt;NOW(),IF(AND(P3597&gt;Q3597,W3597&gt;X3597),S3597,IF(AND(P3597=Q3597,W3597=X3597),T3597,IF(AND(P3597&lt;Q3597,W3597&lt;X3597),U3597,0))),"")</f>
        <v/>
      </c>
      <c r="Z3597" s="25">
        <f>IF(AND(P3597=W3597,Q3597=X3597),1,0)</f>
        <v>1</v>
      </c>
      <c r="AA3597" s="25" t="str">
        <f>IF(Z3597=0,"",IF(ISBLANK(VLOOKUP(A3597,Database!A:AA,22,FALSE)),"",VLOOKUP(A3597,Database!A:AA,22,FALSE)))</f>
        <v>Exact</v>
      </c>
      <c r="AB3597" s="25">
        <f ca="1">IFERROR(IF(AND(Y3597&lt;&gt;"",OR(V3597="Terminé",V3597="En cours")),VLOOKUP(AA3597,Setup_ScoreExactBonus!A:D,4,FALSE),0),0)</f>
        <v>0</v>
      </c>
      <c r="AC3597" s="31" t="str">
        <f t="shared" ca="1" si="17"/>
        <v/>
      </c>
      <c r="AD3597" s="31">
        <f ca="1">SUMIFS(AC$2:AC3597,D$2:D3597,D3597)*IF(R3597=0,1,2)</f>
        <v>0</v>
      </c>
    </row>
    <row r="3598" spans="1:30" x14ac:dyDescent="0.35">
      <c r="A3598" s="31">
        <f>IF(ISBLANK(B3598),"",COUNTIF(B$2:B3598,B3598))-1</f>
        <v>92</v>
      </c>
      <c r="B3598" s="31">
        <v>9</v>
      </c>
      <c r="C3598" s="10">
        <f>VLOOKUP($A3598,Database!$A:$Y,7,FALSE)</f>
        <v>46209.083333333336</v>
      </c>
      <c r="D3598" s="31" t="str">
        <f>VLOOKUP(Pronostics!$B3598,Setup_MPP!$A:$G,3,FALSE)</f>
        <v>Aurelien_dqp</v>
      </c>
      <c r="E3598" s="31" t="str">
        <f>VLOOKUP(Pronostics!$B3598,Setup_MPP!$A:$G,2,FALSE)</f>
        <v>Aurélien DE POULPIQUET</v>
      </c>
      <c r="F3598" s="31" t="str">
        <f>VLOOKUP($B3598,Setup_MPP!$A:$E,4,FALSE)</f>
        <v>#F4EA9D</v>
      </c>
      <c r="G3598" s="31" t="str">
        <f>VLOOKUP($B3598,Setup_MPP!$A:$E,5,FALSE)</f>
        <v>#D2C458</v>
      </c>
      <c r="H3598" s="31" t="str">
        <f>IFERROR(IF(AND(A3598&gt;=1,A3598&lt;=104),VLOOKUP($A3598,Location!$A:$J,6,FALSE),IF(A3598=0,"Avant l'ouverture",IF(OR(A3598=105,A3598=106),"Bonus"))),"")</f>
        <v>1/8 Finale</v>
      </c>
      <c r="I3598" s="31" t="str">
        <f>IF(LEFT(H3598,4)="Tour",VLOOKUP(A3598,Database!$A:$C,3,FALSE),"")</f>
        <v/>
      </c>
      <c r="J3598" s="31" t="str">
        <f>VLOOKUP($A3598,Location!$A:$J,7,FALSE)</f>
        <v>TBD</v>
      </c>
      <c r="K3598" s="31" t="str">
        <f>IFERROR(VLOOKUP(J3598,Setup_Team!$B:$C,2,FALSE), "TDB")</f>
        <v>TDB</v>
      </c>
      <c r="L3598" s="31" t="str">
        <f>VLOOKUP($A3598,Location!$A:$J,8,FALSE)</f>
        <v>TBD</v>
      </c>
      <c r="M3598" s="31" t="str">
        <f>IFERROR(VLOOKUP(L3598,Setup_Team!$B:$C,2,FALSE), "TDB")</f>
        <v>TDB</v>
      </c>
      <c r="N3598" s="31" t="str">
        <f>VLOOKUP($A3598,Location!$A:$J,9,FALSE)</f>
        <v>Mexique City</v>
      </c>
      <c r="O3598" s="31" t="str">
        <f>VLOOKUP($A3598,Location!$A:$J,10,FALSE)</f>
        <v>Estadio Azteca</v>
      </c>
      <c r="R3598" s="31">
        <v>0</v>
      </c>
      <c r="S3598" s="25">
        <f>VLOOKUP($A3598,Database!$A:$Y,10,FALSE)</f>
        <v>0</v>
      </c>
      <c r="T3598" s="25">
        <f>VLOOKUP($A3598,Database!$A:$Y,11,FALSE)</f>
        <v>0</v>
      </c>
      <c r="U3598" s="25">
        <f>VLOOKUP($A3598,Database!$A:$Y,12,FALSE)</f>
        <v>0</v>
      </c>
      <c r="V3598" s="25" t="str">
        <f>VLOOKUP(A3598,Database!A:M,13,FALSE)</f>
        <v>À venir</v>
      </c>
      <c r="W3598" s="25" t="str">
        <f>VLOOKUP($A3598,Database!$A:$Y,20,FALSE)</f>
        <v/>
      </c>
      <c r="X3598" s="25" t="str">
        <f>VLOOKUP($A3598,Database!$A:$Y,21,FALSE)</f>
        <v/>
      </c>
      <c r="Y3598" s="25" t="str">
        <f ca="1">IF(C3598&lt;NOW(),IF(AND(P3598&gt;Q3598,W3598&gt;X3598),S3598,IF(AND(P3598=Q3598,W3598=X3598),T3598,IF(AND(P3598&lt;Q3598,W3598&lt;X3598),U3598,0))),"")</f>
        <v/>
      </c>
      <c r="Z3598" s="25">
        <f>IF(AND(P3598=W3598,Q3598=X3598),1,0)</f>
        <v>1</v>
      </c>
      <c r="AA3598" s="25" t="str">
        <f>IF(Z3598=0,"",IF(ISBLANK(VLOOKUP(A3598,Database!A:AA,22,FALSE)),"",VLOOKUP(A3598,Database!A:AA,22,FALSE)))</f>
        <v>Exact</v>
      </c>
      <c r="AB3598" s="25">
        <f ca="1">IFERROR(IF(AND(Y3598&lt;&gt;"",OR(V3598="Terminé",V3598="En cours")),VLOOKUP(AA3598,Setup_ScoreExactBonus!A:D,4,FALSE),0),0)</f>
        <v>0</v>
      </c>
      <c r="AC3598" s="31" t="str">
        <f t="shared" ca="1" si="17"/>
        <v/>
      </c>
      <c r="AD3598" s="31">
        <f ca="1">SUMIFS(AC$2:AC3598,D$2:D3598,D3598)*IF(R3598=0,1,2)</f>
        <v>0</v>
      </c>
    </row>
    <row r="3599" spans="1:30" x14ac:dyDescent="0.35">
      <c r="A3599" s="31">
        <f>IF(ISBLANK(B3599),"",COUNTIF(B$2:B3599,B3599))-1</f>
        <v>92</v>
      </c>
      <c r="B3599" s="31">
        <v>10</v>
      </c>
      <c r="C3599" s="10">
        <f>VLOOKUP($A3599,Database!$A:$Y,7,FALSE)</f>
        <v>46209.083333333336</v>
      </c>
      <c r="D3599" s="31" t="str">
        <f>VLOOKUP(Pronostics!$B3599,Setup_MPP!$A:$G,3,FALSE)</f>
        <v>RandomPaul</v>
      </c>
      <c r="E3599" s="31" t="str">
        <f>VLOOKUP(Pronostics!$B3599,Setup_MPP!$A:$G,2,FALSE)</f>
        <v>Paul MONTESINOS</v>
      </c>
      <c r="F3599" s="31" t="str">
        <f>VLOOKUP($B3599,Setup_MPP!$A:$E,4,FALSE)</f>
        <v>#C4B0FF</v>
      </c>
      <c r="G3599" s="31" t="str">
        <f>VLOOKUP($B3599,Setup_MPP!$A:$E,5,FALSE)</f>
        <v>#7F66C8</v>
      </c>
      <c r="H3599" s="31" t="str">
        <f>IFERROR(IF(AND(A3599&gt;=1,A3599&lt;=104),VLOOKUP($A3599,Location!$A:$J,6,FALSE),IF(A3599=0,"Avant l'ouverture",IF(OR(A3599=105,A3599=106),"Bonus"))),"")</f>
        <v>1/8 Finale</v>
      </c>
      <c r="I3599" s="31" t="str">
        <f>IF(LEFT(H3599,4)="Tour",VLOOKUP(A3599,Database!$A:$C,3,FALSE),"")</f>
        <v/>
      </c>
      <c r="J3599" s="31" t="str">
        <f>VLOOKUP($A3599,Location!$A:$J,7,FALSE)</f>
        <v>TBD</v>
      </c>
      <c r="K3599" s="31" t="str">
        <f>IFERROR(VLOOKUP(J3599,Setup_Team!$B:$C,2,FALSE), "TDB")</f>
        <v>TDB</v>
      </c>
      <c r="L3599" s="31" t="str">
        <f>VLOOKUP($A3599,Location!$A:$J,8,FALSE)</f>
        <v>TBD</v>
      </c>
      <c r="M3599" s="31" t="str">
        <f>IFERROR(VLOOKUP(L3599,Setup_Team!$B:$C,2,FALSE), "TDB")</f>
        <v>TDB</v>
      </c>
      <c r="N3599" s="31" t="str">
        <f>VLOOKUP($A3599,Location!$A:$J,9,FALSE)</f>
        <v>Mexique City</v>
      </c>
      <c r="O3599" s="31" t="str">
        <f>VLOOKUP($A3599,Location!$A:$J,10,FALSE)</f>
        <v>Estadio Azteca</v>
      </c>
      <c r="R3599" s="31">
        <v>0</v>
      </c>
      <c r="S3599" s="25">
        <f>VLOOKUP($A3599,Database!$A:$Y,10,FALSE)</f>
        <v>0</v>
      </c>
      <c r="T3599" s="25">
        <f>VLOOKUP($A3599,Database!$A:$Y,11,FALSE)</f>
        <v>0</v>
      </c>
      <c r="U3599" s="25">
        <f>VLOOKUP($A3599,Database!$A:$Y,12,FALSE)</f>
        <v>0</v>
      </c>
      <c r="V3599" s="25" t="str">
        <f>VLOOKUP(A3599,Database!A:M,13,FALSE)</f>
        <v>À venir</v>
      </c>
      <c r="W3599" s="25" t="str">
        <f>VLOOKUP($A3599,Database!$A:$Y,20,FALSE)</f>
        <v/>
      </c>
      <c r="X3599" s="25" t="str">
        <f>VLOOKUP($A3599,Database!$A:$Y,21,FALSE)</f>
        <v/>
      </c>
      <c r="Y3599" s="25" t="str">
        <f ca="1">IF(C3599&lt;NOW(),IF(AND(P3599&gt;Q3599,W3599&gt;X3599),S3599,IF(AND(P3599=Q3599,W3599=X3599),T3599,IF(AND(P3599&lt;Q3599,W3599&lt;X3599),U3599,0))),"")</f>
        <v/>
      </c>
      <c r="Z3599" s="25">
        <f>IF(AND(P3599=W3599,Q3599=X3599),1,0)</f>
        <v>1</v>
      </c>
      <c r="AA3599" s="25" t="str">
        <f>IF(Z3599=0,"",IF(ISBLANK(VLOOKUP(A3599,Database!A:AA,22,FALSE)),"",VLOOKUP(A3599,Database!A:AA,22,FALSE)))</f>
        <v>Exact</v>
      </c>
      <c r="AB3599" s="25">
        <f ca="1">IFERROR(IF(AND(Y3599&lt;&gt;"",OR(V3599="Terminé",V3599="En cours")),VLOOKUP(AA3599,Setup_ScoreExactBonus!A:D,4,FALSE),0),0)</f>
        <v>0</v>
      </c>
      <c r="AC3599" s="31" t="str">
        <f t="shared" ca="1" si="17"/>
        <v/>
      </c>
      <c r="AD3599" s="31">
        <f ca="1">SUMIFS(AC$2:AC3599,D$2:D3599,D3599)*IF(R3599=0,1,2)</f>
        <v>0</v>
      </c>
    </row>
    <row r="3600" spans="1:30" x14ac:dyDescent="0.35">
      <c r="A3600" s="31">
        <f>IF(ISBLANK(B3600),"",COUNTIF(B$2:B3600,B3600))-1</f>
        <v>92</v>
      </c>
      <c r="B3600" s="31">
        <v>11</v>
      </c>
      <c r="C3600" s="10">
        <f>VLOOKUP($A3600,Database!$A:$Y,7,FALSE)</f>
        <v>46209.083333333336</v>
      </c>
      <c r="D3600" s="31" t="str">
        <f>VLOOKUP(Pronostics!$B3600,Setup_MPP!$A:$G,3,FALSE)</f>
        <v>Kinsley#8SA6T</v>
      </c>
      <c r="E3600" s="31" t="str">
        <f>VLOOKUP(Pronostics!$B3600,Setup_MPP!$A:$G,2,FALSE)</f>
        <v>Kinsley ROQUE</v>
      </c>
      <c r="F3600" s="31" t="str">
        <f>VLOOKUP($B3600,Setup_MPP!$A:$E,4,FALSE)</f>
        <v>#CBEBBA</v>
      </c>
      <c r="G3600" s="31" t="str">
        <f>VLOOKUP($B3600,Setup_MPP!$A:$E,5,FALSE)</f>
        <v>#70BC6E</v>
      </c>
      <c r="H3600" s="31" t="str">
        <f>IFERROR(IF(AND(A3600&gt;=1,A3600&lt;=104),VLOOKUP($A3600,Location!$A:$J,6,FALSE),IF(A3600=0,"Avant l'ouverture",IF(OR(A3600=105,A3600=106),"Bonus"))),"")</f>
        <v>1/8 Finale</v>
      </c>
      <c r="I3600" s="31" t="str">
        <f>IF(LEFT(H3600,4)="Tour",VLOOKUP(A3600,Database!$A:$C,3,FALSE),"")</f>
        <v/>
      </c>
      <c r="J3600" s="31" t="str">
        <f>VLOOKUP($A3600,Location!$A:$J,7,FALSE)</f>
        <v>TBD</v>
      </c>
      <c r="K3600" s="31" t="str">
        <f>IFERROR(VLOOKUP(J3600,Setup_Team!$B:$C,2,FALSE), "TDB")</f>
        <v>TDB</v>
      </c>
      <c r="L3600" s="31" t="str">
        <f>VLOOKUP($A3600,Location!$A:$J,8,FALSE)</f>
        <v>TBD</v>
      </c>
      <c r="M3600" s="31" t="str">
        <f>IFERROR(VLOOKUP(L3600,Setup_Team!$B:$C,2,FALSE), "TDB")</f>
        <v>TDB</v>
      </c>
      <c r="N3600" s="31" t="str">
        <f>VLOOKUP($A3600,Location!$A:$J,9,FALSE)</f>
        <v>Mexique City</v>
      </c>
      <c r="O3600" s="31" t="str">
        <f>VLOOKUP($A3600,Location!$A:$J,10,FALSE)</f>
        <v>Estadio Azteca</v>
      </c>
      <c r="R3600" s="31">
        <v>0</v>
      </c>
      <c r="S3600" s="25">
        <f>VLOOKUP($A3600,Database!$A:$Y,10,FALSE)</f>
        <v>0</v>
      </c>
      <c r="T3600" s="25">
        <f>VLOOKUP($A3600,Database!$A:$Y,11,FALSE)</f>
        <v>0</v>
      </c>
      <c r="U3600" s="25">
        <f>VLOOKUP($A3600,Database!$A:$Y,12,FALSE)</f>
        <v>0</v>
      </c>
      <c r="V3600" s="25" t="str">
        <f>VLOOKUP(A3600,Database!A:M,13,FALSE)</f>
        <v>À venir</v>
      </c>
      <c r="W3600" s="25" t="str">
        <f>VLOOKUP($A3600,Database!$A:$Y,20,FALSE)</f>
        <v/>
      </c>
      <c r="X3600" s="25" t="str">
        <f>VLOOKUP($A3600,Database!$A:$Y,21,FALSE)</f>
        <v/>
      </c>
      <c r="Y3600" s="25" t="str">
        <f ca="1">IF(C3600&lt;NOW(),IF(AND(P3600&gt;Q3600,W3600&gt;X3600),S3600,IF(AND(P3600=Q3600,W3600=X3600),T3600,IF(AND(P3600&lt;Q3600,W3600&lt;X3600),U3600,0))),"")</f>
        <v/>
      </c>
      <c r="Z3600" s="25">
        <f>IF(AND(P3600=W3600,Q3600=X3600),1,0)</f>
        <v>1</v>
      </c>
      <c r="AA3600" s="25" t="str">
        <f>IF(Z3600=0,"",IF(ISBLANK(VLOOKUP(A3600,Database!A:AA,22,FALSE)),"",VLOOKUP(A3600,Database!A:AA,22,FALSE)))</f>
        <v>Exact</v>
      </c>
      <c r="AB3600" s="25">
        <f ca="1">IFERROR(IF(AND(Y3600&lt;&gt;"",OR(V3600="Terminé",V3600="En cours")),VLOOKUP(AA3600,Setup_ScoreExactBonus!A:D,4,FALSE),0),0)</f>
        <v>0</v>
      </c>
      <c r="AC3600" s="31" t="str">
        <f t="shared" ca="1" si="17"/>
        <v/>
      </c>
      <c r="AD3600" s="31">
        <f ca="1">SUMIFS(AC$2:AC3600,D$2:D3600,D3600)*IF(R3600=0,1,2)</f>
        <v>0</v>
      </c>
    </row>
    <row r="3601" spans="1:30" x14ac:dyDescent="0.35">
      <c r="A3601" s="31">
        <f>IF(ISBLANK(B3601),"",COUNTIF(B$2:B3601,B3601))-1</f>
        <v>92</v>
      </c>
      <c r="B3601" s="31">
        <v>12</v>
      </c>
      <c r="C3601" s="10">
        <f>VLOOKUP($A3601,Database!$A:$Y,7,FALSE)</f>
        <v>46209.083333333336</v>
      </c>
      <c r="D3601" s="31" t="str">
        <f>VLOOKUP(Pronostics!$B3601,Setup_MPP!$A:$G,3,FALSE)</f>
        <v>Jaouad1</v>
      </c>
      <c r="E3601" s="31" t="str">
        <f>VLOOKUP(Pronostics!$B3601,Setup_MPP!$A:$G,2,FALSE)</f>
        <v>Jaouad SETTI</v>
      </c>
      <c r="F3601" s="31" t="str">
        <f>VLOOKUP($B3601,Setup_MPP!$A:$E,4,FALSE)</f>
        <v>#C2D4FF</v>
      </c>
      <c r="G3601" s="31" t="str">
        <f>VLOOKUP($B3601,Setup_MPP!$A:$E,5,FALSE)</f>
        <v>#6586D5</v>
      </c>
      <c r="H3601" s="31" t="str">
        <f>IFERROR(IF(AND(A3601&gt;=1,A3601&lt;=104),VLOOKUP($A3601,Location!$A:$J,6,FALSE),IF(A3601=0,"Avant l'ouverture",IF(OR(A3601=105,A3601=106),"Bonus"))),"")</f>
        <v>1/8 Finale</v>
      </c>
      <c r="I3601" s="31" t="str">
        <f>IF(LEFT(H3601,4)="Tour",VLOOKUP(A3601,Database!$A:$C,3,FALSE),"")</f>
        <v/>
      </c>
      <c r="J3601" s="31" t="str">
        <f>VLOOKUP($A3601,Location!$A:$J,7,FALSE)</f>
        <v>TBD</v>
      </c>
      <c r="K3601" s="31" t="str">
        <f>IFERROR(VLOOKUP(J3601,Setup_Team!$B:$C,2,FALSE), "TDB")</f>
        <v>TDB</v>
      </c>
      <c r="L3601" s="31" t="str">
        <f>VLOOKUP($A3601,Location!$A:$J,8,FALSE)</f>
        <v>TBD</v>
      </c>
      <c r="M3601" s="31" t="str">
        <f>IFERROR(VLOOKUP(L3601,Setup_Team!$B:$C,2,FALSE), "TDB")</f>
        <v>TDB</v>
      </c>
      <c r="N3601" s="31" t="str">
        <f>VLOOKUP($A3601,Location!$A:$J,9,FALSE)</f>
        <v>Mexique City</v>
      </c>
      <c r="O3601" s="31" t="str">
        <f>VLOOKUP($A3601,Location!$A:$J,10,FALSE)</f>
        <v>Estadio Azteca</v>
      </c>
      <c r="R3601" s="31">
        <v>0</v>
      </c>
      <c r="S3601" s="25">
        <f>VLOOKUP($A3601,Database!$A:$Y,10,FALSE)</f>
        <v>0</v>
      </c>
      <c r="T3601" s="25">
        <f>VLOOKUP($A3601,Database!$A:$Y,11,FALSE)</f>
        <v>0</v>
      </c>
      <c r="U3601" s="25">
        <f>VLOOKUP($A3601,Database!$A:$Y,12,FALSE)</f>
        <v>0</v>
      </c>
      <c r="V3601" s="25" t="str">
        <f>VLOOKUP(A3601,Database!A:M,13,FALSE)</f>
        <v>À venir</v>
      </c>
      <c r="W3601" s="25" t="str">
        <f>VLOOKUP($A3601,Database!$A:$Y,20,FALSE)</f>
        <v/>
      </c>
      <c r="X3601" s="25" t="str">
        <f>VLOOKUP($A3601,Database!$A:$Y,21,FALSE)</f>
        <v/>
      </c>
      <c r="Y3601" s="25" t="str">
        <f ca="1">IF(C3601&lt;NOW(),IF(AND(P3601&gt;Q3601,W3601&gt;X3601),S3601,IF(AND(P3601=Q3601,W3601=X3601),T3601,IF(AND(P3601&lt;Q3601,W3601&lt;X3601),U3601,0))),"")</f>
        <v/>
      </c>
      <c r="Z3601" s="25">
        <f>IF(AND(P3601=W3601,Q3601=X3601),1,0)</f>
        <v>1</v>
      </c>
      <c r="AA3601" s="25" t="str">
        <f>IF(Z3601=0,"",IF(ISBLANK(VLOOKUP(A3601,Database!A:AA,22,FALSE)),"",VLOOKUP(A3601,Database!A:AA,22,FALSE)))</f>
        <v>Exact</v>
      </c>
      <c r="AB3601" s="25">
        <f ca="1">IFERROR(IF(AND(Y3601&lt;&gt;"",OR(V3601="Terminé",V3601="En cours")),VLOOKUP(AA3601,Setup_ScoreExactBonus!A:D,4,FALSE),0),0)</f>
        <v>0</v>
      </c>
      <c r="AC3601" s="31" t="str">
        <f t="shared" ca="1" si="17"/>
        <v/>
      </c>
      <c r="AD3601" s="31">
        <f ca="1">SUMIFS(AC$2:AC3601,D$2:D3601,D3601)*IF(R3601=0,1,2)</f>
        <v>0</v>
      </c>
    </row>
    <row r="3602" spans="1:30" x14ac:dyDescent="0.35">
      <c r="A3602" s="31">
        <f>IF(ISBLANK(B3602),"",COUNTIF(B$2:B3602,B3602))-1</f>
        <v>92</v>
      </c>
      <c r="B3602" s="31">
        <v>13</v>
      </c>
      <c r="C3602" s="10">
        <f>VLOOKUP($A3602,Database!$A:$Y,7,FALSE)</f>
        <v>46209.083333333336</v>
      </c>
      <c r="D3602" s="31" t="str">
        <f>VLOOKUP(Pronostics!$B3602,Setup_MPP!$A:$G,3,FALSE)</f>
        <v>Julien_I</v>
      </c>
      <c r="E3602" s="31" t="str">
        <f>VLOOKUP(Pronostics!$B3602,Setup_MPP!$A:$G,2,FALSE)</f>
        <v>Julien INGE</v>
      </c>
      <c r="F3602" s="31" t="str">
        <f>VLOOKUP($B3602,Setup_MPP!$A:$E,4,FALSE)</f>
        <v>#C1E0EF</v>
      </c>
      <c r="G3602" s="31" t="str">
        <f>VLOOKUP($B3602,Setup_MPP!$A:$E,5,FALSE)</f>
        <v>#4F91B2</v>
      </c>
      <c r="H3602" s="31" t="str">
        <f>IFERROR(IF(AND(A3602&gt;=1,A3602&lt;=104),VLOOKUP($A3602,Location!$A:$J,6,FALSE),IF(A3602=0,"Avant l'ouverture",IF(OR(A3602=105,A3602=106),"Bonus"))),"")</f>
        <v>1/8 Finale</v>
      </c>
      <c r="I3602" s="31" t="str">
        <f>IF(LEFT(H3602,4)="Tour",VLOOKUP(A3602,Database!$A:$C,3,FALSE),"")</f>
        <v/>
      </c>
      <c r="J3602" s="31" t="str">
        <f>VLOOKUP($A3602,Location!$A:$J,7,FALSE)</f>
        <v>TBD</v>
      </c>
      <c r="K3602" s="31" t="str">
        <f>IFERROR(VLOOKUP(J3602,Setup_Team!$B:$C,2,FALSE), "TDB")</f>
        <v>TDB</v>
      </c>
      <c r="L3602" s="31" t="str">
        <f>VLOOKUP($A3602,Location!$A:$J,8,FALSE)</f>
        <v>TBD</v>
      </c>
      <c r="M3602" s="31" t="str">
        <f>IFERROR(VLOOKUP(L3602,Setup_Team!$B:$C,2,FALSE), "TDB")</f>
        <v>TDB</v>
      </c>
      <c r="N3602" s="31" t="str">
        <f>VLOOKUP($A3602,Location!$A:$J,9,FALSE)</f>
        <v>Mexique City</v>
      </c>
      <c r="O3602" s="31" t="str">
        <f>VLOOKUP($A3602,Location!$A:$J,10,FALSE)</f>
        <v>Estadio Azteca</v>
      </c>
      <c r="R3602" s="31">
        <v>0</v>
      </c>
      <c r="S3602" s="25">
        <f>VLOOKUP($A3602,Database!$A:$Y,10,FALSE)</f>
        <v>0</v>
      </c>
      <c r="T3602" s="25">
        <f>VLOOKUP($A3602,Database!$A:$Y,11,FALSE)</f>
        <v>0</v>
      </c>
      <c r="U3602" s="25">
        <f>VLOOKUP($A3602,Database!$A:$Y,12,FALSE)</f>
        <v>0</v>
      </c>
      <c r="V3602" s="25" t="str">
        <f>VLOOKUP(A3602,Database!A:M,13,FALSE)</f>
        <v>À venir</v>
      </c>
      <c r="W3602" s="25" t="str">
        <f>VLOOKUP($A3602,Database!$A:$Y,20,FALSE)</f>
        <v/>
      </c>
      <c r="X3602" s="25" t="str">
        <f>VLOOKUP($A3602,Database!$A:$Y,21,FALSE)</f>
        <v/>
      </c>
      <c r="Y3602" s="25" t="str">
        <f ca="1">IF(C3602&lt;NOW(),IF(AND(P3602&gt;Q3602,W3602&gt;X3602),S3602,IF(AND(P3602=Q3602,W3602=X3602),T3602,IF(AND(P3602&lt;Q3602,W3602&lt;X3602),U3602,0))),"")</f>
        <v/>
      </c>
      <c r="Z3602" s="25">
        <f>IF(AND(P3602=W3602,Q3602=X3602),1,0)</f>
        <v>1</v>
      </c>
      <c r="AA3602" s="25" t="str">
        <f>IF(Z3602=0,"",IF(ISBLANK(VLOOKUP(A3602,Database!A:AA,22,FALSE)),"",VLOOKUP(A3602,Database!A:AA,22,FALSE)))</f>
        <v>Exact</v>
      </c>
      <c r="AB3602" s="25">
        <f ca="1">IFERROR(IF(AND(Y3602&lt;&gt;"",OR(V3602="Terminé",V3602="En cours")),VLOOKUP(AA3602,Setup_ScoreExactBonus!A:D,4,FALSE),0),0)</f>
        <v>0</v>
      </c>
      <c r="AC3602" s="31" t="str">
        <f t="shared" ca="1" si="17"/>
        <v/>
      </c>
      <c r="AD3602" s="31">
        <f ca="1">SUMIFS(AC$2:AC3602,D$2:D3602,D3602)*IF(R3602=0,1,2)</f>
        <v>0</v>
      </c>
    </row>
    <row r="3603" spans="1:30" x14ac:dyDescent="0.35">
      <c r="A3603" s="31">
        <f>IF(ISBLANK(B3603),"",COUNTIF(B$2:B3603,B3603))-1</f>
        <v>92</v>
      </c>
      <c r="B3603" s="31">
        <v>14</v>
      </c>
      <c r="C3603" s="10">
        <f>VLOOKUP($A3603,Database!$A:$Y,7,FALSE)</f>
        <v>46209.083333333336</v>
      </c>
      <c r="D3603" s="31" t="str">
        <f>VLOOKUP(Pronostics!$B3603,Setup_MPP!$A:$G,3,FALSE)</f>
        <v>MarieEYT</v>
      </c>
      <c r="E3603" s="31" t="str">
        <f>VLOOKUP(Pronostics!$B3603,Setup_MPP!$A:$G,2,FALSE)</f>
        <v>Marie EXBRAYAT</v>
      </c>
      <c r="F3603" s="31" t="str">
        <f>VLOOKUP($B3603,Setup_MPP!$A:$E,4,FALSE)</f>
        <v>#FFAFD2</v>
      </c>
      <c r="G3603" s="31" t="str">
        <f>VLOOKUP($B3603,Setup_MPP!$A:$E,5,FALSE)</f>
        <v>#F2589B</v>
      </c>
      <c r="H3603" s="31" t="str">
        <f>IFERROR(IF(AND(A3603&gt;=1,A3603&lt;=104),VLOOKUP($A3603,Location!$A:$J,6,FALSE),IF(A3603=0,"Avant l'ouverture",IF(OR(A3603=105,A3603=106),"Bonus"))),"")</f>
        <v>1/8 Finale</v>
      </c>
      <c r="I3603" s="31" t="str">
        <f>IF(LEFT(H3603,4)="Tour",VLOOKUP(A3603,Database!$A:$C,3,FALSE),"")</f>
        <v/>
      </c>
      <c r="J3603" s="31" t="str">
        <f>VLOOKUP($A3603,Location!$A:$J,7,FALSE)</f>
        <v>TBD</v>
      </c>
      <c r="K3603" s="31" t="str">
        <f>IFERROR(VLOOKUP(J3603,Setup_Team!$B:$C,2,FALSE), "TDB")</f>
        <v>TDB</v>
      </c>
      <c r="L3603" s="31" t="str">
        <f>VLOOKUP($A3603,Location!$A:$J,8,FALSE)</f>
        <v>TBD</v>
      </c>
      <c r="M3603" s="31" t="str">
        <f>IFERROR(VLOOKUP(L3603,Setup_Team!$B:$C,2,FALSE), "TDB")</f>
        <v>TDB</v>
      </c>
      <c r="N3603" s="31" t="str">
        <f>VLOOKUP($A3603,Location!$A:$J,9,FALSE)</f>
        <v>Mexique City</v>
      </c>
      <c r="O3603" s="31" t="str">
        <f>VLOOKUP($A3603,Location!$A:$J,10,FALSE)</f>
        <v>Estadio Azteca</v>
      </c>
      <c r="R3603" s="31">
        <v>0</v>
      </c>
      <c r="S3603" s="25">
        <f>VLOOKUP($A3603,Database!$A:$Y,10,FALSE)</f>
        <v>0</v>
      </c>
      <c r="T3603" s="25">
        <f>VLOOKUP($A3603,Database!$A:$Y,11,FALSE)</f>
        <v>0</v>
      </c>
      <c r="U3603" s="25">
        <f>VLOOKUP($A3603,Database!$A:$Y,12,FALSE)</f>
        <v>0</v>
      </c>
      <c r="V3603" s="25" t="str">
        <f>VLOOKUP(A3603,Database!A:M,13,FALSE)</f>
        <v>À venir</v>
      </c>
      <c r="W3603" s="25" t="str">
        <f>VLOOKUP($A3603,Database!$A:$Y,20,FALSE)</f>
        <v/>
      </c>
      <c r="X3603" s="25" t="str">
        <f>VLOOKUP($A3603,Database!$A:$Y,21,FALSE)</f>
        <v/>
      </c>
      <c r="Y3603" s="25" t="str">
        <f ca="1">IF(C3603&lt;NOW(),IF(AND(P3603&gt;Q3603,W3603&gt;X3603),S3603,IF(AND(P3603=Q3603,W3603=X3603),T3603,IF(AND(P3603&lt;Q3603,W3603&lt;X3603),U3603,0))),"")</f>
        <v/>
      </c>
      <c r="Z3603" s="25">
        <f>IF(AND(P3603=W3603,Q3603=X3603),1,0)</f>
        <v>1</v>
      </c>
      <c r="AA3603" s="25" t="str">
        <f>IF(Z3603=0,"",IF(ISBLANK(VLOOKUP(A3603,Database!A:AA,22,FALSE)),"",VLOOKUP(A3603,Database!A:AA,22,FALSE)))</f>
        <v>Exact</v>
      </c>
      <c r="AB3603" s="25">
        <f ca="1">IFERROR(IF(AND(Y3603&lt;&gt;"",OR(V3603="Terminé",V3603="En cours")),VLOOKUP(AA3603,Setup_ScoreExactBonus!A:D,4,FALSE),0),0)</f>
        <v>0</v>
      </c>
      <c r="AC3603" s="31" t="str">
        <f t="shared" ca="1" si="17"/>
        <v/>
      </c>
      <c r="AD3603" s="31">
        <f ca="1">SUMIFS(AC$2:AC3603,D$2:D3603,D3603)*IF(R3603=0,1,2)</f>
        <v>0</v>
      </c>
    </row>
    <row r="3604" spans="1:30" x14ac:dyDescent="0.35">
      <c r="A3604" s="31">
        <f>IF(ISBLANK(B3604),"",COUNTIF(B$2:B3604,B3604))-1</f>
        <v>92</v>
      </c>
      <c r="B3604" s="31">
        <v>15</v>
      </c>
      <c r="C3604" s="10">
        <f>VLOOKUP($A3604,Database!$A:$Y,7,FALSE)</f>
        <v>46209.083333333336</v>
      </c>
      <c r="D3604" s="31" t="str">
        <f>VLOOKUP(Pronostics!$B3604,Setup_MPP!$A:$G,3,FALSE)</f>
        <v>Amine#8UL9R</v>
      </c>
      <c r="E3604" s="31" t="str">
        <f>VLOOKUP(Pronostics!$B3604,Setup_MPP!$A:$G,2,FALSE)</f>
        <v>Amine ZARROUKI</v>
      </c>
      <c r="F3604" s="31" t="str">
        <f>VLOOKUP($B3604,Setup_MPP!$A:$E,4,FALSE)</f>
        <v>#FF9898</v>
      </c>
      <c r="G3604" s="31" t="str">
        <f>VLOOKUP($B3604,Setup_MPP!$A:$E,5,FALSE)</f>
        <v>#FF5D5D</v>
      </c>
      <c r="H3604" s="31" t="str">
        <f>IFERROR(IF(AND(A3604&gt;=1,A3604&lt;=104),VLOOKUP($A3604,Location!$A:$J,6,FALSE),IF(A3604=0,"Avant l'ouverture",IF(OR(A3604=105,A3604=106),"Bonus"))),"")</f>
        <v>1/8 Finale</v>
      </c>
      <c r="I3604" s="31" t="str">
        <f>IF(LEFT(H3604,4)="Tour",VLOOKUP(A3604,Database!$A:$C,3,FALSE),"")</f>
        <v/>
      </c>
      <c r="J3604" s="31" t="str">
        <f>VLOOKUP($A3604,Location!$A:$J,7,FALSE)</f>
        <v>TBD</v>
      </c>
      <c r="K3604" s="31" t="str">
        <f>IFERROR(VLOOKUP(J3604,Setup_Team!$B:$C,2,FALSE), "TDB")</f>
        <v>TDB</v>
      </c>
      <c r="L3604" s="31" t="str">
        <f>VLOOKUP($A3604,Location!$A:$J,8,FALSE)</f>
        <v>TBD</v>
      </c>
      <c r="M3604" s="31" t="str">
        <f>IFERROR(VLOOKUP(L3604,Setup_Team!$B:$C,2,FALSE), "TDB")</f>
        <v>TDB</v>
      </c>
      <c r="N3604" s="31" t="str">
        <f>VLOOKUP($A3604,Location!$A:$J,9,FALSE)</f>
        <v>Mexique City</v>
      </c>
      <c r="O3604" s="31" t="str">
        <f>VLOOKUP($A3604,Location!$A:$J,10,FALSE)</f>
        <v>Estadio Azteca</v>
      </c>
      <c r="R3604" s="31">
        <v>0</v>
      </c>
      <c r="S3604" s="25">
        <f>VLOOKUP($A3604,Database!$A:$Y,10,FALSE)</f>
        <v>0</v>
      </c>
      <c r="T3604" s="25">
        <f>VLOOKUP($A3604,Database!$A:$Y,11,FALSE)</f>
        <v>0</v>
      </c>
      <c r="U3604" s="25">
        <f>VLOOKUP($A3604,Database!$A:$Y,12,FALSE)</f>
        <v>0</v>
      </c>
      <c r="V3604" s="25" t="str">
        <f>VLOOKUP(A3604,Database!A:M,13,FALSE)</f>
        <v>À venir</v>
      </c>
      <c r="W3604" s="25" t="str">
        <f>VLOOKUP($A3604,Database!$A:$Y,20,FALSE)</f>
        <v/>
      </c>
      <c r="X3604" s="25" t="str">
        <f>VLOOKUP($A3604,Database!$A:$Y,21,FALSE)</f>
        <v/>
      </c>
      <c r="Y3604" s="25" t="str">
        <f ca="1">IF(C3604&lt;NOW(),IF(AND(P3604&gt;Q3604,W3604&gt;X3604),S3604,IF(AND(P3604=Q3604,W3604=X3604),T3604,IF(AND(P3604&lt;Q3604,W3604&lt;X3604),U3604,0))),"")</f>
        <v/>
      </c>
      <c r="Z3604" s="25">
        <f>IF(AND(P3604=W3604,Q3604=X3604),1,0)</f>
        <v>1</v>
      </c>
      <c r="AA3604" s="25" t="str">
        <f>IF(Z3604=0,"",IF(ISBLANK(VLOOKUP(A3604,Database!A:AA,22,FALSE)),"",VLOOKUP(A3604,Database!A:AA,22,FALSE)))</f>
        <v>Exact</v>
      </c>
      <c r="AB3604" s="25">
        <f ca="1">IFERROR(IF(AND(Y3604&lt;&gt;"",OR(V3604="Terminé",V3604="En cours")),VLOOKUP(AA3604,Setup_ScoreExactBonus!A:D,4,FALSE),0),0)</f>
        <v>0</v>
      </c>
      <c r="AC3604" s="31" t="str">
        <f t="shared" ca="1" si="17"/>
        <v/>
      </c>
      <c r="AD3604" s="31">
        <f ca="1">SUMIFS(AC$2:AC3604,D$2:D3604,D3604)*IF(R3604=0,1,2)</f>
        <v>0</v>
      </c>
    </row>
    <row r="3605" spans="1:30" x14ac:dyDescent="0.35">
      <c r="A3605" s="31">
        <f>IF(ISBLANK(B3605),"",COUNTIF(B$2:B3605,B3605))-1</f>
        <v>92</v>
      </c>
      <c r="B3605" s="31">
        <v>16</v>
      </c>
      <c r="C3605" s="10">
        <f>VLOOKUP($A3605,Database!$A:$Y,7,FALSE)</f>
        <v>46209.083333333336</v>
      </c>
      <c r="D3605" s="31" t="str">
        <f>VLOOKUP(Pronostics!$B3605,Setup_MPP!$A:$G,3,FALSE)</f>
        <v>Laura#8V93E</v>
      </c>
      <c r="E3605" s="31" t="str">
        <f>VLOOKUP(Pronostics!$B3605,Setup_MPP!$A:$G,2,FALSE)</f>
        <v>Laura GIULIANO</v>
      </c>
      <c r="F3605" s="31" t="str">
        <f>VLOOKUP($B3605,Setup_MPP!$A:$E,4,FALSE)</f>
        <v>#86A4FE</v>
      </c>
      <c r="G3605" s="31" t="str">
        <f>VLOOKUP($B3605,Setup_MPP!$A:$E,5,FALSE)</f>
        <v>#3769FF</v>
      </c>
      <c r="H3605" s="31" t="str">
        <f>IFERROR(IF(AND(A3605&gt;=1,A3605&lt;=104),VLOOKUP($A3605,Location!$A:$J,6,FALSE),IF(A3605=0,"Avant l'ouverture",IF(OR(A3605=105,A3605=106),"Bonus"))),"")</f>
        <v>1/8 Finale</v>
      </c>
      <c r="I3605" s="31" t="str">
        <f>IF(LEFT(H3605,4)="Tour",VLOOKUP(A3605,Database!$A:$C,3,FALSE),"")</f>
        <v/>
      </c>
      <c r="J3605" s="31" t="str">
        <f>VLOOKUP($A3605,Location!$A:$J,7,FALSE)</f>
        <v>TBD</v>
      </c>
      <c r="K3605" s="31" t="str">
        <f>IFERROR(VLOOKUP(J3605,Setup_Team!$B:$C,2,FALSE), "TDB")</f>
        <v>TDB</v>
      </c>
      <c r="L3605" s="31" t="str">
        <f>VLOOKUP($A3605,Location!$A:$J,8,FALSE)</f>
        <v>TBD</v>
      </c>
      <c r="M3605" s="31" t="str">
        <f>IFERROR(VLOOKUP(L3605,Setup_Team!$B:$C,2,FALSE), "TDB")</f>
        <v>TDB</v>
      </c>
      <c r="N3605" s="31" t="str">
        <f>VLOOKUP($A3605,Location!$A:$J,9,FALSE)</f>
        <v>Mexique City</v>
      </c>
      <c r="O3605" s="31" t="str">
        <f>VLOOKUP($A3605,Location!$A:$J,10,FALSE)</f>
        <v>Estadio Azteca</v>
      </c>
      <c r="R3605" s="31">
        <v>0</v>
      </c>
      <c r="S3605" s="25">
        <f>VLOOKUP($A3605,Database!$A:$Y,10,FALSE)</f>
        <v>0</v>
      </c>
      <c r="T3605" s="25">
        <f>VLOOKUP($A3605,Database!$A:$Y,11,FALSE)</f>
        <v>0</v>
      </c>
      <c r="U3605" s="25">
        <f>VLOOKUP($A3605,Database!$A:$Y,12,FALSE)</f>
        <v>0</v>
      </c>
      <c r="V3605" s="25" t="str">
        <f>VLOOKUP(A3605,Database!A:M,13,FALSE)</f>
        <v>À venir</v>
      </c>
      <c r="W3605" s="25" t="str">
        <f>VLOOKUP($A3605,Database!$A:$Y,20,FALSE)</f>
        <v/>
      </c>
      <c r="X3605" s="25" t="str">
        <f>VLOOKUP($A3605,Database!$A:$Y,21,FALSE)</f>
        <v/>
      </c>
      <c r="Y3605" s="25" t="str">
        <f ca="1">IF(C3605&lt;NOW(),IF(AND(P3605&gt;Q3605,W3605&gt;X3605),S3605,IF(AND(P3605=Q3605,W3605=X3605),T3605,IF(AND(P3605&lt;Q3605,W3605&lt;X3605),U3605,0))),"")</f>
        <v/>
      </c>
      <c r="Z3605" s="25">
        <f>IF(AND(P3605=W3605,Q3605=X3605),1,0)</f>
        <v>1</v>
      </c>
      <c r="AA3605" s="25" t="str">
        <f>IF(Z3605=0,"",IF(ISBLANK(VLOOKUP(A3605,Database!A:AA,22,FALSE)),"",VLOOKUP(A3605,Database!A:AA,22,FALSE)))</f>
        <v>Exact</v>
      </c>
      <c r="AB3605" s="25">
        <f ca="1">IFERROR(IF(AND(Y3605&lt;&gt;"",OR(V3605="Terminé",V3605="En cours")),VLOOKUP(AA3605,Setup_ScoreExactBonus!A:D,4,FALSE),0),0)</f>
        <v>0</v>
      </c>
      <c r="AC3605" s="31" t="str">
        <f t="shared" ca="1" si="17"/>
        <v/>
      </c>
      <c r="AD3605" s="31">
        <f ca="1">SUMIFS(AC$2:AC3605,D$2:D3605,D3605)*IF(R3605=0,1,2)</f>
        <v>0</v>
      </c>
    </row>
    <row r="3606" spans="1:30" x14ac:dyDescent="0.35">
      <c r="A3606" s="31">
        <f>IF(ISBLANK(B3606),"",COUNTIF(B$2:B3606,B3606))-1</f>
        <v>92</v>
      </c>
      <c r="B3606" s="31">
        <v>17</v>
      </c>
      <c r="C3606" s="10">
        <f>VLOOKUP($A3606,Database!$A:$Y,7,FALSE)</f>
        <v>46209.083333333336</v>
      </c>
      <c r="D3606" s="31" t="str">
        <f>VLOOKUP(Pronostics!$B3606,Setup_MPP!$A:$G,3,FALSE)</f>
        <v>Joueur17</v>
      </c>
      <c r="E3606" s="31" t="str">
        <f>VLOOKUP(Pronostics!$B3606,Setup_MPP!$A:$G,2,FALSE)</f>
        <v>Joueur17</v>
      </c>
      <c r="F3606" s="31" t="str">
        <f>VLOOKUP($B3606,Setup_MPP!$A:$E,4,FALSE)</f>
        <v>#FFB0B0</v>
      </c>
      <c r="G3606" s="31" t="str">
        <f>VLOOKUP($B3606,Setup_MPP!$A:$E,5,FALSE)</f>
        <v>#F25757</v>
      </c>
      <c r="H3606" s="31" t="str">
        <f>IFERROR(IF(AND(A3606&gt;=1,A3606&lt;=104),VLOOKUP($A3606,Location!$A:$J,6,FALSE),IF(A3606=0,"Avant l'ouverture",IF(OR(A3606=105,A3606=106),"Bonus"))),"")</f>
        <v>1/8 Finale</v>
      </c>
      <c r="I3606" s="31" t="str">
        <f>IF(LEFT(H3606,4)="Tour",VLOOKUP(A3606,Database!$A:$C,3,FALSE),"")</f>
        <v/>
      </c>
      <c r="J3606" s="31" t="str">
        <f>VLOOKUP($A3606,Location!$A:$J,7,FALSE)</f>
        <v>TBD</v>
      </c>
      <c r="K3606" s="31" t="str">
        <f>IFERROR(VLOOKUP(J3606,Setup_Team!$B:$C,2,FALSE), "TDB")</f>
        <v>TDB</v>
      </c>
      <c r="L3606" s="31" t="str">
        <f>VLOOKUP($A3606,Location!$A:$J,8,FALSE)</f>
        <v>TBD</v>
      </c>
      <c r="M3606" s="31" t="str">
        <f>IFERROR(VLOOKUP(L3606,Setup_Team!$B:$C,2,FALSE), "TDB")</f>
        <v>TDB</v>
      </c>
      <c r="N3606" s="31" t="str">
        <f>VLOOKUP($A3606,Location!$A:$J,9,FALSE)</f>
        <v>Mexique City</v>
      </c>
      <c r="O3606" s="31" t="str">
        <f>VLOOKUP($A3606,Location!$A:$J,10,FALSE)</f>
        <v>Estadio Azteca</v>
      </c>
      <c r="R3606" s="31">
        <v>0</v>
      </c>
      <c r="S3606" s="25">
        <f>VLOOKUP($A3606,Database!$A:$Y,10,FALSE)</f>
        <v>0</v>
      </c>
      <c r="T3606" s="25">
        <f>VLOOKUP($A3606,Database!$A:$Y,11,FALSE)</f>
        <v>0</v>
      </c>
      <c r="U3606" s="25">
        <f>VLOOKUP($A3606,Database!$A:$Y,12,FALSE)</f>
        <v>0</v>
      </c>
      <c r="V3606" s="25" t="str">
        <f>VLOOKUP(A3606,Database!A:M,13,FALSE)</f>
        <v>À venir</v>
      </c>
      <c r="W3606" s="25" t="str">
        <f>VLOOKUP($A3606,Database!$A:$Y,20,FALSE)</f>
        <v/>
      </c>
      <c r="X3606" s="25" t="str">
        <f>VLOOKUP($A3606,Database!$A:$Y,21,FALSE)</f>
        <v/>
      </c>
      <c r="Y3606" s="25" t="str">
        <f ca="1">IF(C3606&lt;NOW(),IF(AND(P3606&gt;Q3606,W3606&gt;X3606),S3606,IF(AND(P3606=Q3606,W3606=X3606),T3606,IF(AND(P3606&lt;Q3606,W3606&lt;X3606),U3606,0))),"")</f>
        <v/>
      </c>
      <c r="Z3606" s="25">
        <f>IF(AND(P3606=W3606,Q3606=X3606),1,0)</f>
        <v>1</v>
      </c>
      <c r="AA3606" s="25" t="str">
        <f>IF(Z3606=0,"",IF(ISBLANK(VLOOKUP(A3606,Database!A:AA,22,FALSE)),"",VLOOKUP(A3606,Database!A:AA,22,FALSE)))</f>
        <v>Exact</v>
      </c>
      <c r="AB3606" s="25">
        <f ca="1">IFERROR(IF(AND(Y3606&lt;&gt;"",OR(V3606="Terminé",V3606="En cours")),VLOOKUP(AA3606,Setup_ScoreExactBonus!A:D,4,FALSE),0),0)</f>
        <v>0</v>
      </c>
      <c r="AC3606" s="31" t="str">
        <f t="shared" ca="1" si="17"/>
        <v/>
      </c>
      <c r="AD3606" s="31">
        <f ca="1">SUMIFS(AC$2:AC3606,D$2:D3606,D3606)*IF(R3606=0,1,2)</f>
        <v>0</v>
      </c>
    </row>
    <row r="3607" spans="1:30" x14ac:dyDescent="0.35">
      <c r="A3607" s="31">
        <f>IF(ISBLANK(B3607),"",COUNTIF(B$2:B3607,B3607))-1</f>
        <v>92</v>
      </c>
      <c r="B3607" s="31">
        <v>18</v>
      </c>
      <c r="C3607" s="10">
        <f>VLOOKUP($A3607,Database!$A:$Y,7,FALSE)</f>
        <v>46209.083333333336</v>
      </c>
      <c r="D3607" s="31" t="str">
        <f>VLOOKUP(Pronostics!$B3607,Setup_MPP!$A:$G,3,FALSE)</f>
        <v>Joueur18</v>
      </c>
      <c r="E3607" s="31" t="str">
        <f>VLOOKUP(Pronostics!$B3607,Setup_MPP!$A:$G,2,FALSE)</f>
        <v>Joueur18</v>
      </c>
      <c r="F3607" s="31" t="str">
        <f>VLOOKUP($B3607,Setup_MPP!$A:$E,4,FALSE)</f>
        <v>#FFC9B0</v>
      </c>
      <c r="G3607" s="31" t="str">
        <f>VLOOKUP($B3607,Setup_MPP!$A:$E,5,FALSE)</f>
        <v>#F28D57</v>
      </c>
      <c r="H3607" s="31" t="str">
        <f>IFERROR(IF(AND(A3607&gt;=1,A3607&lt;=104),VLOOKUP($A3607,Location!$A:$J,6,FALSE),IF(A3607=0,"Avant l'ouverture",IF(OR(A3607=105,A3607=106),"Bonus"))),"")</f>
        <v>1/8 Finale</v>
      </c>
      <c r="I3607" s="31" t="str">
        <f>IF(LEFT(H3607,4)="Tour",VLOOKUP(A3607,Database!$A:$C,3,FALSE),"")</f>
        <v/>
      </c>
      <c r="J3607" s="31" t="str">
        <f>VLOOKUP($A3607,Location!$A:$J,7,FALSE)</f>
        <v>TBD</v>
      </c>
      <c r="K3607" s="31" t="str">
        <f>IFERROR(VLOOKUP(J3607,Setup_Team!$B:$C,2,FALSE), "TDB")</f>
        <v>TDB</v>
      </c>
      <c r="L3607" s="31" t="str">
        <f>VLOOKUP($A3607,Location!$A:$J,8,FALSE)</f>
        <v>TBD</v>
      </c>
      <c r="M3607" s="31" t="str">
        <f>IFERROR(VLOOKUP(L3607,Setup_Team!$B:$C,2,FALSE), "TDB")</f>
        <v>TDB</v>
      </c>
      <c r="N3607" s="31" t="str">
        <f>VLOOKUP($A3607,Location!$A:$J,9,FALSE)</f>
        <v>Mexique City</v>
      </c>
      <c r="O3607" s="31" t="str">
        <f>VLOOKUP($A3607,Location!$A:$J,10,FALSE)</f>
        <v>Estadio Azteca</v>
      </c>
      <c r="R3607" s="31">
        <v>0</v>
      </c>
      <c r="S3607" s="25">
        <f>VLOOKUP($A3607,Database!$A:$Y,10,FALSE)</f>
        <v>0</v>
      </c>
      <c r="T3607" s="25">
        <f>VLOOKUP($A3607,Database!$A:$Y,11,FALSE)</f>
        <v>0</v>
      </c>
      <c r="U3607" s="25">
        <f>VLOOKUP($A3607,Database!$A:$Y,12,FALSE)</f>
        <v>0</v>
      </c>
      <c r="V3607" s="25" t="str">
        <f>VLOOKUP(A3607,Database!A:M,13,FALSE)</f>
        <v>À venir</v>
      </c>
      <c r="W3607" s="25" t="str">
        <f>VLOOKUP($A3607,Database!$A:$Y,20,FALSE)</f>
        <v/>
      </c>
      <c r="X3607" s="25" t="str">
        <f>VLOOKUP($A3607,Database!$A:$Y,21,FALSE)</f>
        <v/>
      </c>
      <c r="Y3607" s="25" t="str">
        <f ca="1">IF(C3607&lt;NOW(),IF(AND(P3607&gt;Q3607,W3607&gt;X3607),S3607,IF(AND(P3607=Q3607,W3607=X3607),T3607,IF(AND(P3607&lt;Q3607,W3607&lt;X3607),U3607,0))),"")</f>
        <v/>
      </c>
      <c r="Z3607" s="25">
        <f>IF(AND(P3607=W3607,Q3607=X3607),1,0)</f>
        <v>1</v>
      </c>
      <c r="AA3607" s="25" t="str">
        <f>IF(Z3607=0,"",IF(ISBLANK(VLOOKUP(A3607,Database!A:AA,22,FALSE)),"",VLOOKUP(A3607,Database!A:AA,22,FALSE)))</f>
        <v>Exact</v>
      </c>
      <c r="AB3607" s="25">
        <f ca="1">IFERROR(IF(AND(Y3607&lt;&gt;"",OR(V3607="Terminé",V3607="En cours")),VLOOKUP(AA3607,Setup_ScoreExactBonus!A:D,4,FALSE),0),0)</f>
        <v>0</v>
      </c>
      <c r="AC3607" s="31" t="str">
        <f t="shared" ca="1" si="17"/>
        <v/>
      </c>
      <c r="AD3607" s="31">
        <f ca="1">SUMIFS(AC$2:AC3607,D$2:D3607,D3607)*IF(R3607=0,1,2)</f>
        <v>0</v>
      </c>
    </row>
    <row r="3608" spans="1:30" x14ac:dyDescent="0.35">
      <c r="A3608" s="31">
        <f>IF(ISBLANK(B3608),"",COUNTIF(B$2:B3608,B3608))-1</f>
        <v>92</v>
      </c>
      <c r="B3608" s="31">
        <v>19</v>
      </c>
      <c r="C3608" s="10">
        <f>VLOOKUP($A3608,Database!$A:$Y,7,FALSE)</f>
        <v>46209.083333333336</v>
      </c>
      <c r="D3608" s="31" t="str">
        <f>VLOOKUP(Pronostics!$B3608,Setup_MPP!$A:$G,3,FALSE)</f>
        <v>Joueur19</v>
      </c>
      <c r="E3608" s="31" t="str">
        <f>VLOOKUP(Pronostics!$B3608,Setup_MPP!$A:$G,2,FALSE)</f>
        <v>Joueur19</v>
      </c>
      <c r="F3608" s="31" t="str">
        <f>VLOOKUP($B3608,Setup_MPP!$A:$E,4,FALSE)</f>
        <v>#D5D5D5</v>
      </c>
      <c r="G3608" s="31" t="str">
        <f>VLOOKUP($B3608,Setup_MPP!$A:$E,5,FALSE)</f>
        <v>#727272</v>
      </c>
      <c r="H3608" s="31" t="str">
        <f>IFERROR(IF(AND(A3608&gt;=1,A3608&lt;=104),VLOOKUP($A3608,Location!$A:$J,6,FALSE),IF(A3608=0,"Avant l'ouverture",IF(OR(A3608=105,A3608=106),"Bonus"))),"")</f>
        <v>1/8 Finale</v>
      </c>
      <c r="I3608" s="31" t="str">
        <f>IF(LEFT(H3608,4)="Tour",VLOOKUP(A3608,Database!$A:$C,3,FALSE),"")</f>
        <v/>
      </c>
      <c r="J3608" s="31" t="str">
        <f>VLOOKUP($A3608,Location!$A:$J,7,FALSE)</f>
        <v>TBD</v>
      </c>
      <c r="K3608" s="31" t="str">
        <f>IFERROR(VLOOKUP(J3608,Setup_Team!$B:$C,2,FALSE), "TDB")</f>
        <v>TDB</v>
      </c>
      <c r="L3608" s="31" t="str">
        <f>VLOOKUP($A3608,Location!$A:$J,8,FALSE)</f>
        <v>TBD</v>
      </c>
      <c r="M3608" s="31" t="str">
        <f>IFERROR(VLOOKUP(L3608,Setup_Team!$B:$C,2,FALSE), "TDB")</f>
        <v>TDB</v>
      </c>
      <c r="N3608" s="31" t="str">
        <f>VLOOKUP($A3608,Location!$A:$J,9,FALSE)</f>
        <v>Mexique City</v>
      </c>
      <c r="O3608" s="31" t="str">
        <f>VLOOKUP($A3608,Location!$A:$J,10,FALSE)</f>
        <v>Estadio Azteca</v>
      </c>
      <c r="R3608" s="31">
        <v>0</v>
      </c>
      <c r="S3608" s="25">
        <f>VLOOKUP($A3608,Database!$A:$Y,10,FALSE)</f>
        <v>0</v>
      </c>
      <c r="T3608" s="25">
        <f>VLOOKUP($A3608,Database!$A:$Y,11,FALSE)</f>
        <v>0</v>
      </c>
      <c r="U3608" s="25">
        <f>VLOOKUP($A3608,Database!$A:$Y,12,FALSE)</f>
        <v>0</v>
      </c>
      <c r="V3608" s="25" t="str">
        <f>VLOOKUP(A3608,Database!A:M,13,FALSE)</f>
        <v>À venir</v>
      </c>
      <c r="W3608" s="25" t="str">
        <f>VLOOKUP($A3608,Database!$A:$Y,20,FALSE)</f>
        <v/>
      </c>
      <c r="X3608" s="25" t="str">
        <f>VLOOKUP($A3608,Database!$A:$Y,21,FALSE)</f>
        <v/>
      </c>
      <c r="Y3608" s="25" t="str">
        <f ca="1">IF(C3608&lt;NOW(),IF(AND(P3608&gt;Q3608,W3608&gt;X3608),S3608,IF(AND(P3608=Q3608,W3608=X3608),T3608,IF(AND(P3608&lt;Q3608,W3608&lt;X3608),U3608,0))),"")</f>
        <v/>
      </c>
      <c r="Z3608" s="25">
        <f>IF(AND(P3608=W3608,Q3608=X3608),1,0)</f>
        <v>1</v>
      </c>
      <c r="AA3608" s="25" t="str">
        <f>IF(Z3608=0,"",IF(ISBLANK(VLOOKUP(A3608,Database!A:AA,22,FALSE)),"",VLOOKUP(A3608,Database!A:AA,22,FALSE)))</f>
        <v>Exact</v>
      </c>
      <c r="AB3608" s="25">
        <f ca="1">IFERROR(IF(AND(Y3608&lt;&gt;"",OR(V3608="Terminé",V3608="En cours")),VLOOKUP(AA3608,Setup_ScoreExactBonus!A:D,4,FALSE),0),0)</f>
        <v>0</v>
      </c>
      <c r="AC3608" s="31" t="str">
        <f t="shared" ca="1" si="17"/>
        <v/>
      </c>
      <c r="AD3608" s="31">
        <f ca="1">SUMIFS(AC$2:AC3608,D$2:D3608,D3608)*IF(R3608=0,1,2)</f>
        <v>0</v>
      </c>
    </row>
    <row r="3609" spans="1:30" x14ac:dyDescent="0.35">
      <c r="A3609" s="31">
        <f>IF(ISBLANK(B3609),"",COUNTIF(B$2:B3609,B3609))-1</f>
        <v>92</v>
      </c>
      <c r="B3609" s="31">
        <v>20</v>
      </c>
      <c r="C3609" s="10">
        <f>VLOOKUP($A3609,Database!$A:$Y,7,FALSE)</f>
        <v>46209.083333333336</v>
      </c>
      <c r="D3609" s="31" t="str">
        <f>VLOOKUP(Pronostics!$B3609,Setup_MPP!$A:$G,3,FALSE)</f>
        <v>Joueur20</v>
      </c>
      <c r="E3609" s="31" t="str">
        <f>VLOOKUP(Pronostics!$B3609,Setup_MPP!$A:$G,2,FALSE)</f>
        <v>Joueur20</v>
      </c>
      <c r="F3609" s="31" t="str">
        <f>VLOOKUP($B3609,Setup_MPP!$A:$E,4,FALSE)</f>
        <v>#D5D5D5</v>
      </c>
      <c r="G3609" s="31" t="str">
        <f>VLOOKUP($B3609,Setup_MPP!$A:$E,5,FALSE)</f>
        <v>#727272</v>
      </c>
      <c r="H3609" s="31" t="str">
        <f>IFERROR(IF(AND(A3609&gt;=1,A3609&lt;=104),VLOOKUP($A3609,Location!$A:$J,6,FALSE),IF(A3609=0,"Avant l'ouverture",IF(OR(A3609=105,A3609=106),"Bonus"))),"")</f>
        <v>1/8 Finale</v>
      </c>
      <c r="I3609" s="31" t="str">
        <f>IF(LEFT(H3609,4)="Tour",VLOOKUP(A3609,Database!$A:$C,3,FALSE),"")</f>
        <v/>
      </c>
      <c r="J3609" s="31" t="str">
        <f>VLOOKUP($A3609,Location!$A:$J,7,FALSE)</f>
        <v>TBD</v>
      </c>
      <c r="K3609" s="31" t="str">
        <f>IFERROR(VLOOKUP(J3609,Setup_Team!$B:$C,2,FALSE), "TDB")</f>
        <v>TDB</v>
      </c>
      <c r="L3609" s="31" t="str">
        <f>VLOOKUP($A3609,Location!$A:$J,8,FALSE)</f>
        <v>TBD</v>
      </c>
      <c r="M3609" s="31" t="str">
        <f>IFERROR(VLOOKUP(L3609,Setup_Team!$B:$C,2,FALSE), "TDB")</f>
        <v>TDB</v>
      </c>
      <c r="N3609" s="31" t="str">
        <f>VLOOKUP($A3609,Location!$A:$J,9,FALSE)</f>
        <v>Mexique City</v>
      </c>
      <c r="O3609" s="31" t="str">
        <f>VLOOKUP($A3609,Location!$A:$J,10,FALSE)</f>
        <v>Estadio Azteca</v>
      </c>
      <c r="R3609" s="31">
        <v>0</v>
      </c>
      <c r="S3609" s="25">
        <f>VLOOKUP($A3609,Database!$A:$Y,10,FALSE)</f>
        <v>0</v>
      </c>
      <c r="T3609" s="25">
        <f>VLOOKUP($A3609,Database!$A:$Y,11,FALSE)</f>
        <v>0</v>
      </c>
      <c r="U3609" s="25">
        <f>VLOOKUP($A3609,Database!$A:$Y,12,FALSE)</f>
        <v>0</v>
      </c>
      <c r="V3609" s="25" t="str">
        <f>VLOOKUP(A3609,Database!A:M,13,FALSE)</f>
        <v>À venir</v>
      </c>
      <c r="W3609" s="25" t="str">
        <f>VLOOKUP($A3609,Database!$A:$Y,20,FALSE)</f>
        <v/>
      </c>
      <c r="X3609" s="25" t="str">
        <f>VLOOKUP($A3609,Database!$A:$Y,21,FALSE)</f>
        <v/>
      </c>
      <c r="Y3609" s="25" t="str">
        <f ca="1">IF(C3609&lt;NOW(),IF(AND(P3609&gt;Q3609,W3609&gt;X3609),S3609,IF(AND(P3609=Q3609,W3609=X3609),T3609,IF(AND(P3609&lt;Q3609,W3609&lt;X3609),U3609,0))),"")</f>
        <v/>
      </c>
      <c r="Z3609" s="25">
        <f>IF(AND(P3609=W3609,Q3609=X3609),1,0)</f>
        <v>1</v>
      </c>
      <c r="AA3609" s="25" t="str">
        <f>IF(Z3609=0,"",IF(ISBLANK(VLOOKUP(A3609,Database!A:AA,22,FALSE)),"",VLOOKUP(A3609,Database!A:AA,22,FALSE)))</f>
        <v>Exact</v>
      </c>
      <c r="AB3609" s="25">
        <f ca="1">IFERROR(IF(AND(Y3609&lt;&gt;"",OR(V3609="Terminé",V3609="En cours")),VLOOKUP(AA3609,Setup_ScoreExactBonus!A:D,4,FALSE),0),0)</f>
        <v>0</v>
      </c>
      <c r="AC3609" s="31" t="str">
        <f t="shared" ca="1" si="17"/>
        <v/>
      </c>
      <c r="AD3609" s="31">
        <f ca="1">SUMIFS(AC$2:AC3609,D$2:D3609,D3609)*IF(R3609=0,1,2)</f>
        <v>0</v>
      </c>
    </row>
    <row r="3610" spans="1:30" x14ac:dyDescent="0.35">
      <c r="A3610" s="31">
        <f>IF(ISBLANK(B3610),"",COUNTIF(B$2:B3610,B3610))-1</f>
        <v>92</v>
      </c>
      <c r="B3610" s="31">
        <v>21</v>
      </c>
      <c r="C3610" s="10">
        <f>VLOOKUP($A3610,Database!$A:$Y,7,FALSE)</f>
        <v>46209.083333333336</v>
      </c>
      <c r="D3610" s="31" t="str">
        <f>VLOOKUP(Pronostics!$B3610,Setup_MPP!$A:$G,3,FALSE)</f>
        <v>Joueur21</v>
      </c>
      <c r="E3610" s="31" t="str">
        <f>VLOOKUP(Pronostics!$B3610,Setup_MPP!$A:$G,2,FALSE)</f>
        <v>Joueur21</v>
      </c>
      <c r="F3610" s="31" t="str">
        <f>VLOOKUP($B3610,Setup_MPP!$A:$E,4,FALSE)</f>
        <v>#D5D5D5</v>
      </c>
      <c r="G3610" s="31" t="str">
        <f>VLOOKUP($B3610,Setup_MPP!$A:$E,5,FALSE)</f>
        <v>#727272</v>
      </c>
      <c r="H3610" s="31" t="str">
        <f>IFERROR(IF(AND(A3610&gt;=1,A3610&lt;=104),VLOOKUP($A3610,Location!$A:$J,6,FALSE),IF(A3610=0,"Avant l'ouverture",IF(OR(A3610=105,A3610=106),"Bonus"))),"")</f>
        <v>1/8 Finale</v>
      </c>
      <c r="I3610" s="31" t="str">
        <f>IF(LEFT(H3610,4)="Tour",VLOOKUP(A3610,Database!$A:$C,3,FALSE),"")</f>
        <v/>
      </c>
      <c r="J3610" s="31" t="str">
        <f>VLOOKUP($A3610,Location!$A:$J,7,FALSE)</f>
        <v>TBD</v>
      </c>
      <c r="K3610" s="31" t="str">
        <f>IFERROR(VLOOKUP(J3610,Setup_Team!$B:$C,2,FALSE), "TDB")</f>
        <v>TDB</v>
      </c>
      <c r="L3610" s="31" t="str">
        <f>VLOOKUP($A3610,Location!$A:$J,8,FALSE)</f>
        <v>TBD</v>
      </c>
      <c r="M3610" s="31" t="str">
        <f>IFERROR(VLOOKUP(L3610,Setup_Team!$B:$C,2,FALSE), "TDB")</f>
        <v>TDB</v>
      </c>
      <c r="N3610" s="31" t="str">
        <f>VLOOKUP($A3610,Location!$A:$J,9,FALSE)</f>
        <v>Mexique City</v>
      </c>
      <c r="O3610" s="31" t="str">
        <f>VLOOKUP($A3610,Location!$A:$J,10,FALSE)</f>
        <v>Estadio Azteca</v>
      </c>
      <c r="R3610" s="31">
        <v>0</v>
      </c>
      <c r="S3610" s="25">
        <f>VLOOKUP($A3610,Database!$A:$Y,10,FALSE)</f>
        <v>0</v>
      </c>
      <c r="T3610" s="25">
        <f>VLOOKUP($A3610,Database!$A:$Y,11,FALSE)</f>
        <v>0</v>
      </c>
      <c r="U3610" s="25">
        <f>VLOOKUP($A3610,Database!$A:$Y,12,FALSE)</f>
        <v>0</v>
      </c>
      <c r="V3610" s="25" t="str">
        <f>VLOOKUP(A3610,Database!A:M,13,FALSE)</f>
        <v>À venir</v>
      </c>
      <c r="W3610" s="25" t="str">
        <f>VLOOKUP($A3610,Database!$A:$Y,20,FALSE)</f>
        <v/>
      </c>
      <c r="X3610" s="25" t="str">
        <f>VLOOKUP($A3610,Database!$A:$Y,21,FALSE)</f>
        <v/>
      </c>
      <c r="Y3610" s="25" t="str">
        <f ca="1">IF(C3610&lt;NOW(),IF(AND(P3610&gt;Q3610,W3610&gt;X3610),S3610,IF(AND(P3610=Q3610,W3610=X3610),T3610,IF(AND(P3610&lt;Q3610,W3610&lt;X3610),U3610,0))),"")</f>
        <v/>
      </c>
      <c r="Z3610" s="25">
        <f>IF(AND(P3610=W3610,Q3610=X3610),1,0)</f>
        <v>1</v>
      </c>
      <c r="AA3610" s="25" t="str">
        <f>IF(Z3610=0,"",IF(ISBLANK(VLOOKUP(A3610,Database!A:AA,22,FALSE)),"",VLOOKUP(A3610,Database!A:AA,22,FALSE)))</f>
        <v>Exact</v>
      </c>
      <c r="AB3610" s="25">
        <f ca="1">IFERROR(IF(AND(Y3610&lt;&gt;"",OR(V3610="Terminé",V3610="En cours")),VLOOKUP(AA3610,Setup_ScoreExactBonus!A:D,4,FALSE),0),0)</f>
        <v>0</v>
      </c>
      <c r="AC3610" s="31" t="str">
        <f t="shared" ca="1" si="17"/>
        <v/>
      </c>
      <c r="AD3610" s="31">
        <f ca="1">SUMIFS(AC$2:AC3610,D$2:D3610,D3610)*IF(R3610=0,1,2)</f>
        <v>0</v>
      </c>
    </row>
    <row r="3611" spans="1:30" x14ac:dyDescent="0.35">
      <c r="A3611" s="31">
        <f>IF(ISBLANK(B3611),"",COUNTIF(B$2:B3611,B3611))-1</f>
        <v>92</v>
      </c>
      <c r="B3611" s="31">
        <v>22</v>
      </c>
      <c r="C3611" s="10">
        <f>VLOOKUP($A3611,Database!$A:$Y,7,FALSE)</f>
        <v>46209.083333333336</v>
      </c>
      <c r="D3611" s="31" t="str">
        <f>VLOOKUP(Pronostics!$B3611,Setup_MPP!$A:$G,3,FALSE)</f>
        <v>Joueur22</v>
      </c>
      <c r="E3611" s="31" t="str">
        <f>VLOOKUP(Pronostics!$B3611,Setup_MPP!$A:$G,2,FALSE)</f>
        <v>Joueur22</v>
      </c>
      <c r="F3611" s="31" t="str">
        <f>VLOOKUP($B3611,Setup_MPP!$A:$E,4,FALSE)</f>
        <v>#D5D5D5</v>
      </c>
      <c r="G3611" s="31" t="str">
        <f>VLOOKUP($B3611,Setup_MPP!$A:$E,5,FALSE)</f>
        <v>#727272</v>
      </c>
      <c r="H3611" s="31" t="str">
        <f>IFERROR(IF(AND(A3611&gt;=1,A3611&lt;=104),VLOOKUP($A3611,Location!$A:$J,6,FALSE),IF(A3611=0,"Avant l'ouverture",IF(OR(A3611=105,A3611=106),"Bonus"))),"")</f>
        <v>1/8 Finale</v>
      </c>
      <c r="I3611" s="31" t="str">
        <f>IF(LEFT(H3611,4)="Tour",VLOOKUP(A3611,Database!$A:$C,3,FALSE),"")</f>
        <v/>
      </c>
      <c r="J3611" s="31" t="str">
        <f>VLOOKUP($A3611,Location!$A:$J,7,FALSE)</f>
        <v>TBD</v>
      </c>
      <c r="K3611" s="31" t="str">
        <f>IFERROR(VLOOKUP(J3611,Setup_Team!$B:$C,2,FALSE), "TDB")</f>
        <v>TDB</v>
      </c>
      <c r="L3611" s="31" t="str">
        <f>VLOOKUP($A3611,Location!$A:$J,8,FALSE)</f>
        <v>TBD</v>
      </c>
      <c r="M3611" s="31" t="str">
        <f>IFERROR(VLOOKUP(L3611,Setup_Team!$B:$C,2,FALSE), "TDB")</f>
        <v>TDB</v>
      </c>
      <c r="N3611" s="31" t="str">
        <f>VLOOKUP($A3611,Location!$A:$J,9,FALSE)</f>
        <v>Mexique City</v>
      </c>
      <c r="O3611" s="31" t="str">
        <f>VLOOKUP($A3611,Location!$A:$J,10,FALSE)</f>
        <v>Estadio Azteca</v>
      </c>
      <c r="R3611" s="31">
        <v>0</v>
      </c>
      <c r="S3611" s="25">
        <f>VLOOKUP($A3611,Database!$A:$Y,10,FALSE)</f>
        <v>0</v>
      </c>
      <c r="T3611" s="25">
        <f>VLOOKUP($A3611,Database!$A:$Y,11,FALSE)</f>
        <v>0</v>
      </c>
      <c r="U3611" s="25">
        <f>VLOOKUP($A3611,Database!$A:$Y,12,FALSE)</f>
        <v>0</v>
      </c>
      <c r="V3611" s="25" t="str">
        <f>VLOOKUP(A3611,Database!A:M,13,FALSE)</f>
        <v>À venir</v>
      </c>
      <c r="W3611" s="25" t="str">
        <f>VLOOKUP($A3611,Database!$A:$Y,20,FALSE)</f>
        <v/>
      </c>
      <c r="X3611" s="25" t="str">
        <f>VLOOKUP($A3611,Database!$A:$Y,21,FALSE)</f>
        <v/>
      </c>
      <c r="Y3611" s="25" t="str">
        <f ca="1">IF(C3611&lt;NOW(),IF(AND(P3611&gt;Q3611,W3611&gt;X3611),S3611,IF(AND(P3611=Q3611,W3611=X3611),T3611,IF(AND(P3611&lt;Q3611,W3611&lt;X3611),U3611,0))),"")</f>
        <v/>
      </c>
      <c r="Z3611" s="25">
        <f>IF(AND(P3611=W3611,Q3611=X3611),1,0)</f>
        <v>1</v>
      </c>
      <c r="AA3611" s="25" t="str">
        <f>IF(Z3611=0,"",IF(ISBLANK(VLOOKUP(A3611,Database!A:AA,22,FALSE)),"",VLOOKUP(A3611,Database!A:AA,22,FALSE)))</f>
        <v>Exact</v>
      </c>
      <c r="AB3611" s="25">
        <f ca="1">IFERROR(IF(AND(Y3611&lt;&gt;"",OR(V3611="Terminé",V3611="En cours")),VLOOKUP(AA3611,Setup_ScoreExactBonus!A:D,4,FALSE),0),0)</f>
        <v>0</v>
      </c>
      <c r="AC3611" s="31" t="str">
        <f t="shared" ca="1" si="17"/>
        <v/>
      </c>
      <c r="AD3611" s="31">
        <f ca="1">SUMIFS(AC$2:AC3611,D$2:D3611,D3611)*IF(R3611=0,1,2)</f>
        <v>0</v>
      </c>
    </row>
    <row r="3612" spans="1:30" x14ac:dyDescent="0.35">
      <c r="A3612" s="31">
        <f>IF(ISBLANK(B3612),"",COUNTIF(B$2:B3612,B3612))-1</f>
        <v>92</v>
      </c>
      <c r="B3612" s="31">
        <v>23</v>
      </c>
      <c r="C3612" s="10">
        <f>VLOOKUP($A3612,Database!$A:$Y,7,FALSE)</f>
        <v>46209.083333333336</v>
      </c>
      <c r="D3612" s="31" t="str">
        <f>VLOOKUP(Pronostics!$B3612,Setup_MPP!$A:$G,3,FALSE)</f>
        <v>Joueur23</v>
      </c>
      <c r="E3612" s="31" t="str">
        <f>VLOOKUP(Pronostics!$B3612,Setup_MPP!$A:$G,2,FALSE)</f>
        <v>Joueur23</v>
      </c>
      <c r="F3612" s="31" t="str">
        <f>VLOOKUP($B3612,Setup_MPP!$A:$E,4,FALSE)</f>
        <v>#D5D5D5</v>
      </c>
      <c r="G3612" s="31" t="str">
        <f>VLOOKUP($B3612,Setup_MPP!$A:$E,5,FALSE)</f>
        <v>#727272</v>
      </c>
      <c r="H3612" s="31" t="str">
        <f>IFERROR(IF(AND(A3612&gt;=1,A3612&lt;=104),VLOOKUP($A3612,Location!$A:$J,6,FALSE),IF(A3612=0,"Avant l'ouverture",IF(OR(A3612=105,A3612=106),"Bonus"))),"")</f>
        <v>1/8 Finale</v>
      </c>
      <c r="I3612" s="31" t="str">
        <f>IF(LEFT(H3612,4)="Tour",VLOOKUP(A3612,Database!$A:$C,3,FALSE),"")</f>
        <v/>
      </c>
      <c r="J3612" s="31" t="str">
        <f>VLOOKUP($A3612,Location!$A:$J,7,FALSE)</f>
        <v>TBD</v>
      </c>
      <c r="K3612" s="31" t="str">
        <f>IFERROR(VLOOKUP(J3612,Setup_Team!$B:$C,2,FALSE), "TDB")</f>
        <v>TDB</v>
      </c>
      <c r="L3612" s="31" t="str">
        <f>VLOOKUP($A3612,Location!$A:$J,8,FALSE)</f>
        <v>TBD</v>
      </c>
      <c r="M3612" s="31" t="str">
        <f>IFERROR(VLOOKUP(L3612,Setup_Team!$B:$C,2,FALSE), "TDB")</f>
        <v>TDB</v>
      </c>
      <c r="N3612" s="31" t="str">
        <f>VLOOKUP($A3612,Location!$A:$J,9,FALSE)</f>
        <v>Mexique City</v>
      </c>
      <c r="O3612" s="31" t="str">
        <f>VLOOKUP($A3612,Location!$A:$J,10,FALSE)</f>
        <v>Estadio Azteca</v>
      </c>
      <c r="R3612" s="31">
        <v>0</v>
      </c>
      <c r="S3612" s="25">
        <f>VLOOKUP($A3612,Database!$A:$Y,10,FALSE)</f>
        <v>0</v>
      </c>
      <c r="T3612" s="25">
        <f>VLOOKUP($A3612,Database!$A:$Y,11,FALSE)</f>
        <v>0</v>
      </c>
      <c r="U3612" s="25">
        <f>VLOOKUP($A3612,Database!$A:$Y,12,FALSE)</f>
        <v>0</v>
      </c>
      <c r="V3612" s="25" t="str">
        <f>VLOOKUP(A3612,Database!A:M,13,FALSE)</f>
        <v>À venir</v>
      </c>
      <c r="W3612" s="25" t="str">
        <f>VLOOKUP($A3612,Database!$A:$Y,20,FALSE)</f>
        <v/>
      </c>
      <c r="X3612" s="25" t="str">
        <f>VLOOKUP($A3612,Database!$A:$Y,21,FALSE)</f>
        <v/>
      </c>
      <c r="Y3612" s="25" t="str">
        <f ca="1">IF(C3612&lt;NOW(),IF(AND(P3612&gt;Q3612,W3612&gt;X3612),S3612,IF(AND(P3612=Q3612,W3612=X3612),T3612,IF(AND(P3612&lt;Q3612,W3612&lt;X3612),U3612,0))),"")</f>
        <v/>
      </c>
      <c r="Z3612" s="25">
        <f>IF(AND(P3612=W3612,Q3612=X3612),1,0)</f>
        <v>1</v>
      </c>
      <c r="AA3612" s="25" t="str">
        <f>IF(Z3612=0,"",IF(ISBLANK(VLOOKUP(A3612,Database!A:AA,22,FALSE)),"",VLOOKUP(A3612,Database!A:AA,22,FALSE)))</f>
        <v>Exact</v>
      </c>
      <c r="AB3612" s="25">
        <f ca="1">IFERROR(IF(AND(Y3612&lt;&gt;"",OR(V3612="Terminé",V3612="En cours")),VLOOKUP(AA3612,Setup_ScoreExactBonus!A:D,4,FALSE),0),0)</f>
        <v>0</v>
      </c>
      <c r="AC3612" s="31" t="str">
        <f t="shared" ca="1" si="17"/>
        <v/>
      </c>
      <c r="AD3612" s="31">
        <f ca="1">SUMIFS(AC$2:AC3612,D$2:D3612,D3612)*IF(R3612=0,1,2)</f>
        <v>0</v>
      </c>
    </row>
    <row r="3613" spans="1:30" x14ac:dyDescent="0.35">
      <c r="A3613" s="31">
        <f>IF(ISBLANK(B3613),"",COUNTIF(B$2:B3613,B3613))-1</f>
        <v>92</v>
      </c>
      <c r="B3613" s="31">
        <v>24</v>
      </c>
      <c r="C3613" s="10">
        <f>VLOOKUP($A3613,Database!$A:$Y,7,FALSE)</f>
        <v>46209.083333333336</v>
      </c>
      <c r="D3613" s="31" t="str">
        <f>VLOOKUP(Pronostics!$B3613,Setup_MPP!$A:$G,3,FALSE)</f>
        <v>Joueur24</v>
      </c>
      <c r="E3613" s="31" t="str">
        <f>VLOOKUP(Pronostics!$B3613,Setup_MPP!$A:$G,2,FALSE)</f>
        <v>Joueur24</v>
      </c>
      <c r="F3613" s="31" t="str">
        <f>VLOOKUP($B3613,Setup_MPP!$A:$E,4,FALSE)</f>
        <v>#D5D5D5</v>
      </c>
      <c r="G3613" s="31" t="str">
        <f>VLOOKUP($B3613,Setup_MPP!$A:$E,5,FALSE)</f>
        <v>#727272</v>
      </c>
      <c r="H3613" s="31" t="str">
        <f>IFERROR(IF(AND(A3613&gt;=1,A3613&lt;=104),VLOOKUP($A3613,Location!$A:$J,6,FALSE),IF(A3613=0,"Avant l'ouverture",IF(OR(A3613=105,A3613=106),"Bonus"))),"")</f>
        <v>1/8 Finale</v>
      </c>
      <c r="I3613" s="31" t="str">
        <f>IF(LEFT(H3613,4)="Tour",VLOOKUP(A3613,Database!$A:$C,3,FALSE),"")</f>
        <v/>
      </c>
      <c r="J3613" s="31" t="str">
        <f>VLOOKUP($A3613,Location!$A:$J,7,FALSE)</f>
        <v>TBD</v>
      </c>
      <c r="K3613" s="31" t="str">
        <f>IFERROR(VLOOKUP(J3613,Setup_Team!$B:$C,2,FALSE), "TDB")</f>
        <v>TDB</v>
      </c>
      <c r="L3613" s="31" t="str">
        <f>VLOOKUP($A3613,Location!$A:$J,8,FALSE)</f>
        <v>TBD</v>
      </c>
      <c r="M3613" s="31" t="str">
        <f>IFERROR(VLOOKUP(L3613,Setup_Team!$B:$C,2,FALSE), "TDB")</f>
        <v>TDB</v>
      </c>
      <c r="N3613" s="31" t="str">
        <f>VLOOKUP($A3613,Location!$A:$J,9,FALSE)</f>
        <v>Mexique City</v>
      </c>
      <c r="O3613" s="31" t="str">
        <f>VLOOKUP($A3613,Location!$A:$J,10,FALSE)</f>
        <v>Estadio Azteca</v>
      </c>
      <c r="R3613" s="31">
        <v>0</v>
      </c>
      <c r="S3613" s="25">
        <f>VLOOKUP($A3613,Database!$A:$Y,10,FALSE)</f>
        <v>0</v>
      </c>
      <c r="T3613" s="25">
        <f>VLOOKUP($A3613,Database!$A:$Y,11,FALSE)</f>
        <v>0</v>
      </c>
      <c r="U3613" s="25">
        <f>VLOOKUP($A3613,Database!$A:$Y,12,FALSE)</f>
        <v>0</v>
      </c>
      <c r="V3613" s="25" t="str">
        <f>VLOOKUP(A3613,Database!A:M,13,FALSE)</f>
        <v>À venir</v>
      </c>
      <c r="W3613" s="25" t="str">
        <f>VLOOKUP($A3613,Database!$A:$Y,20,FALSE)</f>
        <v/>
      </c>
      <c r="X3613" s="25" t="str">
        <f>VLOOKUP($A3613,Database!$A:$Y,21,FALSE)</f>
        <v/>
      </c>
      <c r="Y3613" s="25" t="str">
        <f ca="1">IF(C3613&lt;NOW(),IF(AND(P3613&gt;Q3613,W3613&gt;X3613),S3613,IF(AND(P3613=Q3613,W3613=X3613),T3613,IF(AND(P3613&lt;Q3613,W3613&lt;X3613),U3613,0))),"")</f>
        <v/>
      </c>
      <c r="Z3613" s="25">
        <f>IF(AND(P3613=W3613,Q3613=X3613),1,0)</f>
        <v>1</v>
      </c>
      <c r="AA3613" s="25" t="str">
        <f>IF(Z3613=0,"",IF(ISBLANK(VLOOKUP(A3613,Database!A:AA,22,FALSE)),"",VLOOKUP(A3613,Database!A:AA,22,FALSE)))</f>
        <v>Exact</v>
      </c>
      <c r="AB3613" s="25">
        <f ca="1">IFERROR(IF(AND(Y3613&lt;&gt;"",OR(V3613="Terminé",V3613="En cours")),VLOOKUP(AA3613,Setup_ScoreExactBonus!A:D,4,FALSE),0),0)</f>
        <v>0</v>
      </c>
      <c r="AC3613" s="31" t="str">
        <f t="shared" ref="AC3613:AC3676" ca="1" si="18">IF(Y3613&lt;&gt;"", Y3613 + IF(Z3613=1,AB3613, 0), "")</f>
        <v/>
      </c>
      <c r="AD3613" s="31">
        <f ca="1">SUMIFS(AC$2:AC3613,D$2:D3613,D3613)*IF(R3613=0,1,2)</f>
        <v>0</v>
      </c>
    </row>
    <row r="3614" spans="1:30" x14ac:dyDescent="0.35">
      <c r="A3614" s="31">
        <f>IF(ISBLANK(B3614),"",COUNTIF(B$2:B3614,B3614))-1</f>
        <v>92</v>
      </c>
      <c r="B3614" s="31">
        <v>25</v>
      </c>
      <c r="C3614" s="10">
        <f>VLOOKUP($A3614,Database!$A:$Y,7,FALSE)</f>
        <v>46209.083333333336</v>
      </c>
      <c r="D3614" s="31" t="str">
        <f>VLOOKUP(Pronostics!$B3614,Setup_MPP!$A:$G,3,FALSE)</f>
        <v>Joueur25</v>
      </c>
      <c r="E3614" s="31" t="str">
        <f>VLOOKUP(Pronostics!$B3614,Setup_MPP!$A:$G,2,FALSE)</f>
        <v>Joueur25</v>
      </c>
      <c r="F3614" s="31" t="str">
        <f>VLOOKUP($B3614,Setup_MPP!$A:$E,4,FALSE)</f>
        <v>#D5D5D5</v>
      </c>
      <c r="G3614" s="31" t="str">
        <f>VLOOKUP($B3614,Setup_MPP!$A:$E,5,FALSE)</f>
        <v>#727272</v>
      </c>
      <c r="H3614" s="31" t="str">
        <f>IFERROR(IF(AND(A3614&gt;=1,A3614&lt;=104),VLOOKUP($A3614,Location!$A:$J,6,FALSE),IF(A3614=0,"Avant l'ouverture",IF(OR(A3614=105,A3614=106),"Bonus"))),"")</f>
        <v>1/8 Finale</v>
      </c>
      <c r="I3614" s="31" t="str">
        <f>IF(LEFT(H3614,4)="Tour",VLOOKUP(A3614,Database!$A:$C,3,FALSE),"")</f>
        <v/>
      </c>
      <c r="J3614" s="31" t="str">
        <f>VLOOKUP($A3614,Location!$A:$J,7,FALSE)</f>
        <v>TBD</v>
      </c>
      <c r="K3614" s="31" t="str">
        <f>IFERROR(VLOOKUP(J3614,Setup_Team!$B:$C,2,FALSE), "TDB")</f>
        <v>TDB</v>
      </c>
      <c r="L3614" s="31" t="str">
        <f>VLOOKUP($A3614,Location!$A:$J,8,FALSE)</f>
        <v>TBD</v>
      </c>
      <c r="M3614" s="31" t="str">
        <f>IFERROR(VLOOKUP(L3614,Setup_Team!$B:$C,2,FALSE), "TDB")</f>
        <v>TDB</v>
      </c>
      <c r="N3614" s="31" t="str">
        <f>VLOOKUP($A3614,Location!$A:$J,9,FALSE)</f>
        <v>Mexique City</v>
      </c>
      <c r="O3614" s="31" t="str">
        <f>VLOOKUP($A3614,Location!$A:$J,10,FALSE)</f>
        <v>Estadio Azteca</v>
      </c>
      <c r="R3614" s="31">
        <v>0</v>
      </c>
      <c r="S3614" s="25">
        <f>VLOOKUP($A3614,Database!$A:$Y,10,FALSE)</f>
        <v>0</v>
      </c>
      <c r="T3614" s="25">
        <f>VLOOKUP($A3614,Database!$A:$Y,11,FALSE)</f>
        <v>0</v>
      </c>
      <c r="U3614" s="25">
        <f>VLOOKUP($A3614,Database!$A:$Y,12,FALSE)</f>
        <v>0</v>
      </c>
      <c r="V3614" s="25" t="str">
        <f>VLOOKUP(A3614,Database!A:M,13,FALSE)</f>
        <v>À venir</v>
      </c>
      <c r="W3614" s="25" t="str">
        <f>VLOOKUP($A3614,Database!$A:$Y,20,FALSE)</f>
        <v/>
      </c>
      <c r="X3614" s="25" t="str">
        <f>VLOOKUP($A3614,Database!$A:$Y,21,FALSE)</f>
        <v/>
      </c>
      <c r="Y3614" s="25" t="str">
        <f ca="1">IF(C3614&lt;NOW(),IF(AND(P3614&gt;Q3614,W3614&gt;X3614),S3614,IF(AND(P3614=Q3614,W3614=X3614),T3614,IF(AND(P3614&lt;Q3614,W3614&lt;X3614),U3614,0))),"")</f>
        <v/>
      </c>
      <c r="Z3614" s="25">
        <f>IF(AND(P3614=W3614,Q3614=X3614),1,0)</f>
        <v>1</v>
      </c>
      <c r="AA3614" s="25" t="str">
        <f>IF(Z3614=0,"",IF(ISBLANK(VLOOKUP(A3614,Database!A:AA,22,FALSE)),"",VLOOKUP(A3614,Database!A:AA,22,FALSE)))</f>
        <v>Exact</v>
      </c>
      <c r="AB3614" s="25">
        <f ca="1">IFERROR(IF(AND(Y3614&lt;&gt;"",OR(V3614="Terminé",V3614="En cours")),VLOOKUP(AA3614,Setup_ScoreExactBonus!A:D,4,FALSE),0),0)</f>
        <v>0</v>
      </c>
      <c r="AC3614" s="31" t="str">
        <f t="shared" ca="1" si="18"/>
        <v/>
      </c>
      <c r="AD3614" s="31">
        <f ca="1">SUMIFS(AC$2:AC3614,D$2:D3614,D3614)*IF(R3614=0,1,2)</f>
        <v>0</v>
      </c>
    </row>
    <row r="3615" spans="1:30" x14ac:dyDescent="0.35">
      <c r="A3615" s="31">
        <f>IF(ISBLANK(B3615),"",COUNTIF(B$2:B3615,B3615))-1</f>
        <v>92</v>
      </c>
      <c r="B3615" s="31">
        <v>26</v>
      </c>
      <c r="C3615" s="10">
        <f>VLOOKUP($A3615,Database!$A:$Y,7,FALSE)</f>
        <v>46209.083333333336</v>
      </c>
      <c r="D3615" s="31" t="str">
        <f>VLOOKUP(Pronostics!$B3615,Setup_MPP!$A:$G,3,FALSE)</f>
        <v>Joueur26</v>
      </c>
      <c r="E3615" s="31" t="str">
        <f>VLOOKUP(Pronostics!$B3615,Setup_MPP!$A:$G,2,FALSE)</f>
        <v>Joueur26</v>
      </c>
      <c r="F3615" s="31" t="str">
        <f>VLOOKUP($B3615,Setup_MPP!$A:$E,4,FALSE)</f>
        <v>#D5D5D5</v>
      </c>
      <c r="G3615" s="31" t="str">
        <f>VLOOKUP($B3615,Setup_MPP!$A:$E,5,FALSE)</f>
        <v>#727272</v>
      </c>
      <c r="H3615" s="31" t="str">
        <f>IFERROR(IF(AND(A3615&gt;=1,A3615&lt;=104),VLOOKUP($A3615,Location!$A:$J,6,FALSE),IF(A3615=0,"Avant l'ouverture",IF(OR(A3615=105,A3615=106),"Bonus"))),"")</f>
        <v>1/8 Finale</v>
      </c>
      <c r="I3615" s="31" t="str">
        <f>IF(LEFT(H3615,4)="Tour",VLOOKUP(A3615,Database!$A:$C,3,FALSE),"")</f>
        <v/>
      </c>
      <c r="J3615" s="31" t="str">
        <f>VLOOKUP($A3615,Location!$A:$J,7,FALSE)</f>
        <v>TBD</v>
      </c>
      <c r="K3615" s="31" t="str">
        <f>IFERROR(VLOOKUP(J3615,Setup_Team!$B:$C,2,FALSE), "TDB")</f>
        <v>TDB</v>
      </c>
      <c r="L3615" s="31" t="str">
        <f>VLOOKUP($A3615,Location!$A:$J,8,FALSE)</f>
        <v>TBD</v>
      </c>
      <c r="M3615" s="31" t="str">
        <f>IFERROR(VLOOKUP(L3615,Setup_Team!$B:$C,2,FALSE), "TDB")</f>
        <v>TDB</v>
      </c>
      <c r="N3615" s="31" t="str">
        <f>VLOOKUP($A3615,Location!$A:$J,9,FALSE)</f>
        <v>Mexique City</v>
      </c>
      <c r="O3615" s="31" t="str">
        <f>VLOOKUP($A3615,Location!$A:$J,10,FALSE)</f>
        <v>Estadio Azteca</v>
      </c>
      <c r="R3615" s="31">
        <v>0</v>
      </c>
      <c r="S3615" s="25">
        <f>VLOOKUP($A3615,Database!$A:$Y,10,FALSE)</f>
        <v>0</v>
      </c>
      <c r="T3615" s="25">
        <f>VLOOKUP($A3615,Database!$A:$Y,11,FALSE)</f>
        <v>0</v>
      </c>
      <c r="U3615" s="25">
        <f>VLOOKUP($A3615,Database!$A:$Y,12,FALSE)</f>
        <v>0</v>
      </c>
      <c r="V3615" s="25" t="str">
        <f>VLOOKUP(A3615,Database!A:M,13,FALSE)</f>
        <v>À venir</v>
      </c>
      <c r="W3615" s="25" t="str">
        <f>VLOOKUP($A3615,Database!$A:$Y,20,FALSE)</f>
        <v/>
      </c>
      <c r="X3615" s="25" t="str">
        <f>VLOOKUP($A3615,Database!$A:$Y,21,FALSE)</f>
        <v/>
      </c>
      <c r="Y3615" s="25" t="str">
        <f ca="1">IF(C3615&lt;NOW(),IF(AND(P3615&gt;Q3615,W3615&gt;X3615),S3615,IF(AND(P3615=Q3615,W3615=X3615),T3615,IF(AND(P3615&lt;Q3615,W3615&lt;X3615),U3615,0))),"")</f>
        <v/>
      </c>
      <c r="Z3615" s="25">
        <f>IF(AND(P3615=W3615,Q3615=X3615),1,0)</f>
        <v>1</v>
      </c>
      <c r="AA3615" s="25" t="str">
        <f>IF(Z3615=0,"",IF(ISBLANK(VLOOKUP(A3615,Database!A:AA,22,FALSE)),"",VLOOKUP(A3615,Database!A:AA,22,FALSE)))</f>
        <v>Exact</v>
      </c>
      <c r="AB3615" s="25">
        <f ca="1">IFERROR(IF(AND(Y3615&lt;&gt;"",OR(V3615="Terminé",V3615="En cours")),VLOOKUP(AA3615,Setup_ScoreExactBonus!A:D,4,FALSE),0),0)</f>
        <v>0</v>
      </c>
      <c r="AC3615" s="31" t="str">
        <f t="shared" ca="1" si="18"/>
        <v/>
      </c>
      <c r="AD3615" s="31">
        <f ca="1">SUMIFS(AC$2:AC3615,D$2:D3615,D3615)*IF(R3615=0,1,2)</f>
        <v>0</v>
      </c>
    </row>
    <row r="3616" spans="1:30" x14ac:dyDescent="0.35">
      <c r="A3616" s="31">
        <f>IF(ISBLANK(B3616),"",COUNTIF(B$2:B3616,B3616))-1</f>
        <v>92</v>
      </c>
      <c r="B3616" s="31">
        <v>27</v>
      </c>
      <c r="C3616" s="10">
        <f>VLOOKUP($A3616,Database!$A:$Y,7,FALSE)</f>
        <v>46209.083333333336</v>
      </c>
      <c r="D3616" s="31" t="str">
        <f>VLOOKUP(Pronostics!$B3616,Setup_MPP!$A:$G,3,FALSE)</f>
        <v>Joueur27</v>
      </c>
      <c r="E3616" s="31" t="str">
        <f>VLOOKUP(Pronostics!$B3616,Setup_MPP!$A:$G,2,FALSE)</f>
        <v>Joueur27</v>
      </c>
      <c r="F3616" s="31" t="str">
        <f>VLOOKUP($B3616,Setup_MPP!$A:$E,4,FALSE)</f>
        <v>#D5D5D5</v>
      </c>
      <c r="G3616" s="31" t="str">
        <f>VLOOKUP($B3616,Setup_MPP!$A:$E,5,FALSE)</f>
        <v>#727272</v>
      </c>
      <c r="H3616" s="31" t="str">
        <f>IFERROR(IF(AND(A3616&gt;=1,A3616&lt;=104),VLOOKUP($A3616,Location!$A:$J,6,FALSE),IF(A3616=0,"Avant l'ouverture",IF(OR(A3616=105,A3616=106),"Bonus"))),"")</f>
        <v>1/8 Finale</v>
      </c>
      <c r="I3616" s="31" t="str">
        <f>IF(LEFT(H3616,4)="Tour",VLOOKUP(A3616,Database!$A:$C,3,FALSE),"")</f>
        <v/>
      </c>
      <c r="J3616" s="31" t="str">
        <f>VLOOKUP($A3616,Location!$A:$J,7,FALSE)</f>
        <v>TBD</v>
      </c>
      <c r="K3616" s="31" t="str">
        <f>IFERROR(VLOOKUP(J3616,Setup_Team!$B:$C,2,FALSE), "TDB")</f>
        <v>TDB</v>
      </c>
      <c r="L3616" s="31" t="str">
        <f>VLOOKUP($A3616,Location!$A:$J,8,FALSE)</f>
        <v>TBD</v>
      </c>
      <c r="M3616" s="31" t="str">
        <f>IFERROR(VLOOKUP(L3616,Setup_Team!$B:$C,2,FALSE), "TDB")</f>
        <v>TDB</v>
      </c>
      <c r="N3616" s="31" t="str">
        <f>VLOOKUP($A3616,Location!$A:$J,9,FALSE)</f>
        <v>Mexique City</v>
      </c>
      <c r="O3616" s="31" t="str">
        <f>VLOOKUP($A3616,Location!$A:$J,10,FALSE)</f>
        <v>Estadio Azteca</v>
      </c>
      <c r="R3616" s="31">
        <v>0</v>
      </c>
      <c r="S3616" s="25">
        <f>VLOOKUP($A3616,Database!$A:$Y,10,FALSE)</f>
        <v>0</v>
      </c>
      <c r="T3616" s="25">
        <f>VLOOKUP($A3616,Database!$A:$Y,11,FALSE)</f>
        <v>0</v>
      </c>
      <c r="U3616" s="25">
        <f>VLOOKUP($A3616,Database!$A:$Y,12,FALSE)</f>
        <v>0</v>
      </c>
      <c r="V3616" s="25" t="str">
        <f>VLOOKUP(A3616,Database!A:M,13,FALSE)</f>
        <v>À venir</v>
      </c>
      <c r="W3616" s="25" t="str">
        <f>VLOOKUP($A3616,Database!$A:$Y,20,FALSE)</f>
        <v/>
      </c>
      <c r="X3616" s="25" t="str">
        <f>VLOOKUP($A3616,Database!$A:$Y,21,FALSE)</f>
        <v/>
      </c>
      <c r="Y3616" s="25" t="str">
        <f ca="1">IF(C3616&lt;NOW(),IF(AND(P3616&gt;Q3616,W3616&gt;X3616),S3616,IF(AND(P3616=Q3616,W3616=X3616),T3616,IF(AND(P3616&lt;Q3616,W3616&lt;X3616),U3616,0))),"")</f>
        <v/>
      </c>
      <c r="Z3616" s="25">
        <f>IF(AND(P3616=W3616,Q3616=X3616),1,0)</f>
        <v>1</v>
      </c>
      <c r="AA3616" s="25" t="str">
        <f>IF(Z3616=0,"",IF(ISBLANK(VLOOKUP(A3616,Database!A:AA,22,FALSE)),"",VLOOKUP(A3616,Database!A:AA,22,FALSE)))</f>
        <v>Exact</v>
      </c>
      <c r="AB3616" s="25">
        <f ca="1">IFERROR(IF(AND(Y3616&lt;&gt;"",OR(V3616="Terminé",V3616="En cours")),VLOOKUP(AA3616,Setup_ScoreExactBonus!A:D,4,FALSE),0),0)</f>
        <v>0</v>
      </c>
      <c r="AC3616" s="31" t="str">
        <f t="shared" ca="1" si="18"/>
        <v/>
      </c>
      <c r="AD3616" s="31">
        <f ca="1">SUMIFS(AC$2:AC3616,D$2:D3616,D3616)*IF(R3616=0,1,2)</f>
        <v>0</v>
      </c>
    </row>
    <row r="3617" spans="1:30" x14ac:dyDescent="0.35">
      <c r="A3617" s="31">
        <f>IF(ISBLANK(B3617),"",COUNTIF(B$2:B3617,B3617))-1</f>
        <v>92</v>
      </c>
      <c r="B3617" s="31">
        <v>28</v>
      </c>
      <c r="C3617" s="10">
        <f>VLOOKUP($A3617,Database!$A:$Y,7,FALSE)</f>
        <v>46209.083333333336</v>
      </c>
      <c r="D3617" s="31" t="str">
        <f>VLOOKUP(Pronostics!$B3617,Setup_MPP!$A:$G,3,FALSE)</f>
        <v>Joueur28</v>
      </c>
      <c r="E3617" s="31" t="str">
        <f>VLOOKUP(Pronostics!$B3617,Setup_MPP!$A:$G,2,FALSE)</f>
        <v>Joueur28</v>
      </c>
      <c r="F3617" s="31" t="str">
        <f>VLOOKUP($B3617,Setup_MPP!$A:$E,4,FALSE)</f>
        <v>#D5D5D5</v>
      </c>
      <c r="G3617" s="31" t="str">
        <f>VLOOKUP($B3617,Setup_MPP!$A:$E,5,FALSE)</f>
        <v>#727272</v>
      </c>
      <c r="H3617" s="31" t="str">
        <f>IFERROR(IF(AND(A3617&gt;=1,A3617&lt;=104),VLOOKUP($A3617,Location!$A:$J,6,FALSE),IF(A3617=0,"Avant l'ouverture",IF(OR(A3617=105,A3617=106),"Bonus"))),"")</f>
        <v>1/8 Finale</v>
      </c>
      <c r="I3617" s="31" t="str">
        <f>IF(LEFT(H3617,4)="Tour",VLOOKUP(A3617,Database!$A:$C,3,FALSE),"")</f>
        <v/>
      </c>
      <c r="J3617" s="31" t="str">
        <f>VLOOKUP($A3617,Location!$A:$J,7,FALSE)</f>
        <v>TBD</v>
      </c>
      <c r="K3617" s="31" t="str">
        <f>IFERROR(VLOOKUP(J3617,Setup_Team!$B:$C,2,FALSE), "TDB")</f>
        <v>TDB</v>
      </c>
      <c r="L3617" s="31" t="str">
        <f>VLOOKUP($A3617,Location!$A:$J,8,FALSE)</f>
        <v>TBD</v>
      </c>
      <c r="M3617" s="31" t="str">
        <f>IFERROR(VLOOKUP(L3617,Setup_Team!$B:$C,2,FALSE), "TDB")</f>
        <v>TDB</v>
      </c>
      <c r="N3617" s="31" t="str">
        <f>VLOOKUP($A3617,Location!$A:$J,9,FALSE)</f>
        <v>Mexique City</v>
      </c>
      <c r="O3617" s="31" t="str">
        <f>VLOOKUP($A3617,Location!$A:$J,10,FALSE)</f>
        <v>Estadio Azteca</v>
      </c>
      <c r="R3617" s="31">
        <v>0</v>
      </c>
      <c r="S3617" s="25">
        <f>VLOOKUP($A3617,Database!$A:$Y,10,FALSE)</f>
        <v>0</v>
      </c>
      <c r="T3617" s="25">
        <f>VLOOKUP($A3617,Database!$A:$Y,11,FALSE)</f>
        <v>0</v>
      </c>
      <c r="U3617" s="25">
        <f>VLOOKUP($A3617,Database!$A:$Y,12,FALSE)</f>
        <v>0</v>
      </c>
      <c r="V3617" s="25" t="str">
        <f>VLOOKUP(A3617,Database!A:M,13,FALSE)</f>
        <v>À venir</v>
      </c>
      <c r="W3617" s="25" t="str">
        <f>VLOOKUP($A3617,Database!$A:$Y,20,FALSE)</f>
        <v/>
      </c>
      <c r="X3617" s="25" t="str">
        <f>VLOOKUP($A3617,Database!$A:$Y,21,FALSE)</f>
        <v/>
      </c>
      <c r="Y3617" s="25" t="str">
        <f ca="1">IF(C3617&lt;NOW(),IF(AND(P3617&gt;Q3617,W3617&gt;X3617),S3617,IF(AND(P3617=Q3617,W3617=X3617),T3617,IF(AND(P3617&lt;Q3617,W3617&lt;X3617),U3617,0))),"")</f>
        <v/>
      </c>
      <c r="Z3617" s="25">
        <f>IF(AND(P3617=W3617,Q3617=X3617),1,0)</f>
        <v>1</v>
      </c>
      <c r="AA3617" s="25" t="str">
        <f>IF(Z3617=0,"",IF(ISBLANK(VLOOKUP(A3617,Database!A:AA,22,FALSE)),"",VLOOKUP(A3617,Database!A:AA,22,FALSE)))</f>
        <v>Exact</v>
      </c>
      <c r="AB3617" s="25">
        <f ca="1">IFERROR(IF(AND(Y3617&lt;&gt;"",OR(V3617="Terminé",V3617="En cours")),VLOOKUP(AA3617,Setup_ScoreExactBonus!A:D,4,FALSE),0),0)</f>
        <v>0</v>
      </c>
      <c r="AC3617" s="31" t="str">
        <f t="shared" ca="1" si="18"/>
        <v/>
      </c>
      <c r="AD3617" s="31">
        <f ca="1">SUMIFS(AC$2:AC3617,D$2:D3617,D3617)*IF(R3617=0,1,2)</f>
        <v>0</v>
      </c>
    </row>
    <row r="3618" spans="1:30" x14ac:dyDescent="0.35">
      <c r="A3618" s="31">
        <f>IF(ISBLANK(B3618),"",COUNTIF(B$2:B3618,B3618))-1</f>
        <v>92</v>
      </c>
      <c r="B3618" s="31">
        <v>29</v>
      </c>
      <c r="C3618" s="10">
        <f>VLOOKUP($A3618,Database!$A:$Y,7,FALSE)</f>
        <v>46209.083333333336</v>
      </c>
      <c r="D3618" s="31" t="str">
        <f>VLOOKUP(Pronostics!$B3618,Setup_MPP!$A:$G,3,FALSE)</f>
        <v>Joueur29</v>
      </c>
      <c r="E3618" s="31" t="str">
        <f>VLOOKUP(Pronostics!$B3618,Setup_MPP!$A:$G,2,FALSE)</f>
        <v>Joueur29</v>
      </c>
      <c r="F3618" s="31" t="str">
        <f>VLOOKUP($B3618,Setup_MPP!$A:$E,4,FALSE)</f>
        <v>#D5D5D5</v>
      </c>
      <c r="G3618" s="31" t="str">
        <f>VLOOKUP($B3618,Setup_MPP!$A:$E,5,FALSE)</f>
        <v>#727272</v>
      </c>
      <c r="H3618" s="31" t="str">
        <f>IFERROR(IF(AND(A3618&gt;=1,A3618&lt;=104),VLOOKUP($A3618,Location!$A:$J,6,FALSE),IF(A3618=0,"Avant l'ouverture",IF(OR(A3618=105,A3618=106),"Bonus"))),"")</f>
        <v>1/8 Finale</v>
      </c>
      <c r="I3618" s="31" t="str">
        <f>IF(LEFT(H3618,4)="Tour",VLOOKUP(A3618,Database!$A:$C,3,FALSE),"")</f>
        <v/>
      </c>
      <c r="J3618" s="31" t="str">
        <f>VLOOKUP($A3618,Location!$A:$J,7,FALSE)</f>
        <v>TBD</v>
      </c>
      <c r="K3618" s="31" t="str">
        <f>IFERROR(VLOOKUP(J3618,Setup_Team!$B:$C,2,FALSE), "TDB")</f>
        <v>TDB</v>
      </c>
      <c r="L3618" s="31" t="str">
        <f>VLOOKUP($A3618,Location!$A:$J,8,FALSE)</f>
        <v>TBD</v>
      </c>
      <c r="M3618" s="31" t="str">
        <f>IFERROR(VLOOKUP(L3618,Setup_Team!$B:$C,2,FALSE), "TDB")</f>
        <v>TDB</v>
      </c>
      <c r="N3618" s="31" t="str">
        <f>VLOOKUP($A3618,Location!$A:$J,9,FALSE)</f>
        <v>Mexique City</v>
      </c>
      <c r="O3618" s="31" t="str">
        <f>VLOOKUP($A3618,Location!$A:$J,10,FALSE)</f>
        <v>Estadio Azteca</v>
      </c>
      <c r="R3618" s="31">
        <v>0</v>
      </c>
      <c r="S3618" s="25">
        <f>VLOOKUP($A3618,Database!$A:$Y,10,FALSE)</f>
        <v>0</v>
      </c>
      <c r="T3618" s="25">
        <f>VLOOKUP($A3618,Database!$A:$Y,11,FALSE)</f>
        <v>0</v>
      </c>
      <c r="U3618" s="25">
        <f>VLOOKUP($A3618,Database!$A:$Y,12,FALSE)</f>
        <v>0</v>
      </c>
      <c r="V3618" s="25" t="str">
        <f>VLOOKUP(A3618,Database!A:M,13,FALSE)</f>
        <v>À venir</v>
      </c>
      <c r="W3618" s="25" t="str">
        <f>VLOOKUP($A3618,Database!$A:$Y,20,FALSE)</f>
        <v/>
      </c>
      <c r="X3618" s="25" t="str">
        <f>VLOOKUP($A3618,Database!$A:$Y,21,FALSE)</f>
        <v/>
      </c>
      <c r="Y3618" s="25" t="str">
        <f ca="1">IF(C3618&lt;NOW(),IF(AND(P3618&gt;Q3618,W3618&gt;X3618),S3618,IF(AND(P3618=Q3618,W3618=X3618),T3618,IF(AND(P3618&lt;Q3618,W3618&lt;X3618),U3618,0))),"")</f>
        <v/>
      </c>
      <c r="Z3618" s="25">
        <f>IF(AND(P3618=W3618,Q3618=X3618),1,0)</f>
        <v>1</v>
      </c>
      <c r="AA3618" s="25" t="str">
        <f>IF(Z3618=0,"",IF(ISBLANK(VLOOKUP(A3618,Database!A:AA,22,FALSE)),"",VLOOKUP(A3618,Database!A:AA,22,FALSE)))</f>
        <v>Exact</v>
      </c>
      <c r="AB3618" s="25">
        <f ca="1">IFERROR(IF(AND(Y3618&lt;&gt;"",OR(V3618="Terminé",V3618="En cours")),VLOOKUP(AA3618,Setup_ScoreExactBonus!A:D,4,FALSE),0),0)</f>
        <v>0</v>
      </c>
      <c r="AC3618" s="31" t="str">
        <f t="shared" ca="1" si="18"/>
        <v/>
      </c>
      <c r="AD3618" s="31">
        <f ca="1">SUMIFS(AC$2:AC3618,D$2:D3618,D3618)*IF(R3618=0,1,2)</f>
        <v>0</v>
      </c>
    </row>
    <row r="3619" spans="1:30" x14ac:dyDescent="0.35">
      <c r="A3619" s="31">
        <f>IF(ISBLANK(B3619),"",COUNTIF(B$2:B3619,B3619))-1</f>
        <v>92</v>
      </c>
      <c r="B3619" s="31">
        <v>30</v>
      </c>
      <c r="C3619" s="10">
        <f>VLOOKUP($A3619,Database!$A:$Y,7,FALSE)</f>
        <v>46209.083333333336</v>
      </c>
      <c r="D3619" s="31" t="str">
        <f>VLOOKUP(Pronostics!$B3619,Setup_MPP!$A:$G,3,FALSE)</f>
        <v>Joueur30</v>
      </c>
      <c r="E3619" s="31" t="str">
        <f>VLOOKUP(Pronostics!$B3619,Setup_MPP!$A:$G,2,FALSE)</f>
        <v>Joueur30</v>
      </c>
      <c r="F3619" s="31" t="str">
        <f>VLOOKUP($B3619,Setup_MPP!$A:$E,4,FALSE)</f>
        <v>#D5D5D5</v>
      </c>
      <c r="G3619" s="31" t="str">
        <f>VLOOKUP($B3619,Setup_MPP!$A:$E,5,FALSE)</f>
        <v>#727272</v>
      </c>
      <c r="H3619" s="31" t="str">
        <f>IFERROR(IF(AND(A3619&gt;=1,A3619&lt;=104),VLOOKUP($A3619,Location!$A:$J,6,FALSE),IF(A3619=0,"Avant l'ouverture",IF(OR(A3619=105,A3619=106),"Bonus"))),"")</f>
        <v>1/8 Finale</v>
      </c>
      <c r="I3619" s="31" t="str">
        <f>IF(LEFT(H3619,4)="Tour",VLOOKUP(A3619,Database!$A:$C,3,FALSE),"")</f>
        <v/>
      </c>
      <c r="J3619" s="31" t="str">
        <f>VLOOKUP($A3619,Location!$A:$J,7,FALSE)</f>
        <v>TBD</v>
      </c>
      <c r="K3619" s="31" t="str">
        <f>IFERROR(VLOOKUP(J3619,Setup_Team!$B:$C,2,FALSE), "TDB")</f>
        <v>TDB</v>
      </c>
      <c r="L3619" s="31" t="str">
        <f>VLOOKUP($A3619,Location!$A:$J,8,FALSE)</f>
        <v>TBD</v>
      </c>
      <c r="M3619" s="31" t="str">
        <f>IFERROR(VLOOKUP(L3619,Setup_Team!$B:$C,2,FALSE), "TDB")</f>
        <v>TDB</v>
      </c>
      <c r="N3619" s="31" t="str">
        <f>VLOOKUP($A3619,Location!$A:$J,9,FALSE)</f>
        <v>Mexique City</v>
      </c>
      <c r="O3619" s="31" t="str">
        <f>VLOOKUP($A3619,Location!$A:$J,10,FALSE)</f>
        <v>Estadio Azteca</v>
      </c>
      <c r="R3619" s="31">
        <v>0</v>
      </c>
      <c r="S3619" s="25">
        <f>VLOOKUP($A3619,Database!$A:$Y,10,FALSE)</f>
        <v>0</v>
      </c>
      <c r="T3619" s="25">
        <f>VLOOKUP($A3619,Database!$A:$Y,11,FALSE)</f>
        <v>0</v>
      </c>
      <c r="U3619" s="25">
        <f>VLOOKUP($A3619,Database!$A:$Y,12,FALSE)</f>
        <v>0</v>
      </c>
      <c r="V3619" s="25" t="str">
        <f>VLOOKUP(A3619,Database!A:M,13,FALSE)</f>
        <v>À venir</v>
      </c>
      <c r="W3619" s="25" t="str">
        <f>VLOOKUP($A3619,Database!$A:$Y,20,FALSE)</f>
        <v/>
      </c>
      <c r="X3619" s="25" t="str">
        <f>VLOOKUP($A3619,Database!$A:$Y,21,FALSE)</f>
        <v/>
      </c>
      <c r="Y3619" s="25" t="str">
        <f ca="1">IF(C3619&lt;NOW(),IF(AND(P3619&gt;Q3619,W3619&gt;X3619),S3619,IF(AND(P3619=Q3619,W3619=X3619),T3619,IF(AND(P3619&lt;Q3619,W3619&lt;X3619),U3619,0))),"")</f>
        <v/>
      </c>
      <c r="Z3619" s="25">
        <f>IF(AND(P3619=W3619,Q3619=X3619),1,0)</f>
        <v>1</v>
      </c>
      <c r="AA3619" s="25" t="str">
        <f>IF(Z3619=0,"",IF(ISBLANK(VLOOKUP(A3619,Database!A:AA,22,FALSE)),"",VLOOKUP(A3619,Database!A:AA,22,FALSE)))</f>
        <v>Exact</v>
      </c>
      <c r="AB3619" s="25">
        <f ca="1">IFERROR(IF(AND(Y3619&lt;&gt;"",OR(V3619="Terminé",V3619="En cours")),VLOOKUP(AA3619,Setup_ScoreExactBonus!A:D,4,FALSE),0),0)</f>
        <v>0</v>
      </c>
      <c r="AC3619" s="31" t="str">
        <f t="shared" ca="1" si="18"/>
        <v/>
      </c>
      <c r="AD3619" s="31">
        <f ca="1">SUMIFS(AC$2:AC3619,D$2:D3619,D3619)*IF(R3619=0,1,2)</f>
        <v>0</v>
      </c>
    </row>
    <row r="3620" spans="1:30" x14ac:dyDescent="0.35">
      <c r="A3620" s="31">
        <f>IF(ISBLANK(B3620),"",COUNTIF(B$2:B3620,B3620))-1</f>
        <v>92</v>
      </c>
      <c r="B3620" s="31">
        <v>31</v>
      </c>
      <c r="C3620" s="10">
        <f>VLOOKUP($A3620,Database!$A:$Y,7,FALSE)</f>
        <v>46209.083333333336</v>
      </c>
      <c r="D3620" s="31" t="str">
        <f>VLOOKUP(Pronostics!$B3620,Setup_MPP!$A:$G,3,FALSE)</f>
        <v>Joueur31</v>
      </c>
      <c r="E3620" s="31" t="str">
        <f>VLOOKUP(Pronostics!$B3620,Setup_MPP!$A:$G,2,FALSE)</f>
        <v>Joueur31</v>
      </c>
      <c r="F3620" s="31" t="str">
        <f>VLOOKUP($B3620,Setup_MPP!$A:$E,4,FALSE)</f>
        <v>#D5D5D5</v>
      </c>
      <c r="G3620" s="31" t="str">
        <f>VLOOKUP($B3620,Setup_MPP!$A:$E,5,FALSE)</f>
        <v>#727272</v>
      </c>
      <c r="H3620" s="31" t="str">
        <f>IFERROR(IF(AND(A3620&gt;=1,A3620&lt;=104),VLOOKUP($A3620,Location!$A:$J,6,FALSE),IF(A3620=0,"Avant l'ouverture",IF(OR(A3620=105,A3620=106),"Bonus"))),"")</f>
        <v>1/8 Finale</v>
      </c>
      <c r="I3620" s="31" t="str">
        <f>IF(LEFT(H3620,4)="Tour",VLOOKUP(A3620,Database!$A:$C,3,FALSE),"")</f>
        <v/>
      </c>
      <c r="J3620" s="31" t="str">
        <f>VLOOKUP($A3620,Location!$A:$J,7,FALSE)</f>
        <v>TBD</v>
      </c>
      <c r="K3620" s="31" t="str">
        <f>IFERROR(VLOOKUP(J3620,Setup_Team!$B:$C,2,FALSE), "TDB")</f>
        <v>TDB</v>
      </c>
      <c r="L3620" s="31" t="str">
        <f>VLOOKUP($A3620,Location!$A:$J,8,FALSE)</f>
        <v>TBD</v>
      </c>
      <c r="M3620" s="31" t="str">
        <f>IFERROR(VLOOKUP(L3620,Setup_Team!$B:$C,2,FALSE), "TDB")</f>
        <v>TDB</v>
      </c>
      <c r="N3620" s="31" t="str">
        <f>VLOOKUP($A3620,Location!$A:$J,9,FALSE)</f>
        <v>Mexique City</v>
      </c>
      <c r="O3620" s="31" t="str">
        <f>VLOOKUP($A3620,Location!$A:$J,10,FALSE)</f>
        <v>Estadio Azteca</v>
      </c>
      <c r="R3620" s="31">
        <v>0</v>
      </c>
      <c r="S3620" s="25">
        <f>VLOOKUP($A3620,Database!$A:$Y,10,FALSE)</f>
        <v>0</v>
      </c>
      <c r="T3620" s="25">
        <f>VLOOKUP($A3620,Database!$A:$Y,11,FALSE)</f>
        <v>0</v>
      </c>
      <c r="U3620" s="25">
        <f>VLOOKUP($A3620,Database!$A:$Y,12,FALSE)</f>
        <v>0</v>
      </c>
      <c r="V3620" s="25" t="str">
        <f>VLOOKUP(A3620,Database!A:M,13,FALSE)</f>
        <v>À venir</v>
      </c>
      <c r="W3620" s="25" t="str">
        <f>VLOOKUP($A3620,Database!$A:$Y,20,FALSE)</f>
        <v/>
      </c>
      <c r="X3620" s="25" t="str">
        <f>VLOOKUP($A3620,Database!$A:$Y,21,FALSE)</f>
        <v/>
      </c>
      <c r="Y3620" s="25" t="str">
        <f ca="1">IF(C3620&lt;NOW(),IF(AND(P3620&gt;Q3620,W3620&gt;X3620),S3620,IF(AND(P3620=Q3620,W3620=X3620),T3620,IF(AND(P3620&lt;Q3620,W3620&lt;X3620),U3620,0))),"")</f>
        <v/>
      </c>
      <c r="Z3620" s="25">
        <f>IF(AND(P3620=W3620,Q3620=X3620),1,0)</f>
        <v>1</v>
      </c>
      <c r="AA3620" s="25" t="str">
        <f>IF(Z3620=0,"",IF(ISBLANK(VLOOKUP(A3620,Database!A:AA,22,FALSE)),"",VLOOKUP(A3620,Database!A:AA,22,FALSE)))</f>
        <v>Exact</v>
      </c>
      <c r="AB3620" s="25">
        <f ca="1">IFERROR(IF(AND(Y3620&lt;&gt;"",OR(V3620="Terminé",V3620="En cours")),VLOOKUP(AA3620,Setup_ScoreExactBonus!A:D,4,FALSE),0),0)</f>
        <v>0</v>
      </c>
      <c r="AC3620" s="31" t="str">
        <f t="shared" ca="1" si="18"/>
        <v/>
      </c>
      <c r="AD3620" s="31">
        <f ca="1">SUMIFS(AC$2:AC3620,D$2:D3620,D3620)*IF(R3620=0,1,2)</f>
        <v>0</v>
      </c>
    </row>
    <row r="3621" spans="1:30" x14ac:dyDescent="0.35">
      <c r="A3621" s="31">
        <f>IF(ISBLANK(B3621),"",COUNTIF(B$2:B3621,B3621))-1</f>
        <v>92</v>
      </c>
      <c r="B3621" s="31">
        <v>32</v>
      </c>
      <c r="C3621" s="10">
        <f>VLOOKUP($A3621,Database!$A:$Y,7,FALSE)</f>
        <v>46209.083333333336</v>
      </c>
      <c r="D3621" s="31" t="str">
        <f>VLOOKUP(Pronostics!$B3621,Setup_MPP!$A:$G,3,FALSE)</f>
        <v>Joueur32</v>
      </c>
      <c r="E3621" s="31" t="str">
        <f>VLOOKUP(Pronostics!$B3621,Setup_MPP!$A:$G,2,FALSE)</f>
        <v>Joueur32</v>
      </c>
      <c r="F3621" s="31" t="str">
        <f>VLOOKUP($B3621,Setup_MPP!$A:$E,4,FALSE)</f>
        <v>#D5D5D5</v>
      </c>
      <c r="G3621" s="31" t="str">
        <f>VLOOKUP($B3621,Setup_MPP!$A:$E,5,FALSE)</f>
        <v>#727272</v>
      </c>
      <c r="H3621" s="31" t="str">
        <f>IFERROR(IF(AND(A3621&gt;=1,A3621&lt;=104),VLOOKUP($A3621,Location!$A:$J,6,FALSE),IF(A3621=0,"Avant l'ouverture",IF(OR(A3621=105,A3621=106),"Bonus"))),"")</f>
        <v>1/8 Finale</v>
      </c>
      <c r="I3621" s="31" t="str">
        <f>IF(LEFT(H3621,4)="Tour",VLOOKUP(A3621,Database!$A:$C,3,FALSE),"")</f>
        <v/>
      </c>
      <c r="J3621" s="31" t="str">
        <f>VLOOKUP($A3621,Location!$A:$J,7,FALSE)</f>
        <v>TBD</v>
      </c>
      <c r="K3621" s="31" t="str">
        <f>IFERROR(VLOOKUP(J3621,Setup_Team!$B:$C,2,FALSE), "TDB")</f>
        <v>TDB</v>
      </c>
      <c r="L3621" s="31" t="str">
        <f>VLOOKUP($A3621,Location!$A:$J,8,FALSE)</f>
        <v>TBD</v>
      </c>
      <c r="M3621" s="31" t="str">
        <f>IFERROR(VLOOKUP(L3621,Setup_Team!$B:$C,2,FALSE), "TDB")</f>
        <v>TDB</v>
      </c>
      <c r="N3621" s="31" t="str">
        <f>VLOOKUP($A3621,Location!$A:$J,9,FALSE)</f>
        <v>Mexique City</v>
      </c>
      <c r="O3621" s="31" t="str">
        <f>VLOOKUP($A3621,Location!$A:$J,10,FALSE)</f>
        <v>Estadio Azteca</v>
      </c>
      <c r="R3621" s="31">
        <v>0</v>
      </c>
      <c r="S3621" s="25">
        <f>VLOOKUP($A3621,Database!$A:$Y,10,FALSE)</f>
        <v>0</v>
      </c>
      <c r="T3621" s="25">
        <f>VLOOKUP($A3621,Database!$A:$Y,11,FALSE)</f>
        <v>0</v>
      </c>
      <c r="U3621" s="25">
        <f>VLOOKUP($A3621,Database!$A:$Y,12,FALSE)</f>
        <v>0</v>
      </c>
      <c r="V3621" s="25" t="str">
        <f>VLOOKUP(A3621,Database!A:M,13,FALSE)</f>
        <v>À venir</v>
      </c>
      <c r="W3621" s="25" t="str">
        <f>VLOOKUP($A3621,Database!$A:$Y,20,FALSE)</f>
        <v/>
      </c>
      <c r="X3621" s="25" t="str">
        <f>VLOOKUP($A3621,Database!$A:$Y,21,FALSE)</f>
        <v/>
      </c>
      <c r="Y3621" s="25" t="str">
        <f ca="1">IF(C3621&lt;NOW(),IF(AND(P3621&gt;Q3621,W3621&gt;X3621),S3621,IF(AND(P3621=Q3621,W3621=X3621),T3621,IF(AND(P3621&lt;Q3621,W3621&lt;X3621),U3621,0))),"")</f>
        <v/>
      </c>
      <c r="Z3621" s="25">
        <f>IF(AND(P3621=W3621,Q3621=X3621),1,0)</f>
        <v>1</v>
      </c>
      <c r="AA3621" s="25" t="str">
        <f>IF(Z3621=0,"",IF(ISBLANK(VLOOKUP(A3621,Database!A:AA,22,FALSE)),"",VLOOKUP(A3621,Database!A:AA,22,FALSE)))</f>
        <v>Exact</v>
      </c>
      <c r="AB3621" s="25">
        <f ca="1">IFERROR(IF(AND(Y3621&lt;&gt;"",OR(V3621="Terminé",V3621="En cours")),VLOOKUP(AA3621,Setup_ScoreExactBonus!A:D,4,FALSE),0),0)</f>
        <v>0</v>
      </c>
      <c r="AC3621" s="31" t="str">
        <f t="shared" ca="1" si="18"/>
        <v/>
      </c>
      <c r="AD3621" s="31">
        <f ca="1">SUMIFS(AC$2:AC3621,D$2:D3621,D3621)*IF(R3621=0,1,2)</f>
        <v>0</v>
      </c>
    </row>
    <row r="3622" spans="1:30" x14ac:dyDescent="0.35">
      <c r="A3622" s="31">
        <f>IF(ISBLANK(B3622),"",COUNTIF(B$2:B3622,B3622))-1</f>
        <v>92</v>
      </c>
      <c r="B3622" s="31">
        <v>33</v>
      </c>
      <c r="C3622" s="10">
        <f>VLOOKUP($A3622,Database!$A:$Y,7,FALSE)</f>
        <v>46209.083333333336</v>
      </c>
      <c r="D3622" s="31" t="str">
        <f>VLOOKUP(Pronostics!$B3622,Setup_MPP!$A:$G,3,FALSE)</f>
        <v>Joueur33</v>
      </c>
      <c r="E3622" s="31" t="str">
        <f>VLOOKUP(Pronostics!$B3622,Setup_MPP!$A:$G,2,FALSE)</f>
        <v>Joueur33</v>
      </c>
      <c r="F3622" s="31" t="str">
        <f>VLOOKUP($B3622,Setup_MPP!$A:$E,4,FALSE)</f>
        <v>#D5D5D5</v>
      </c>
      <c r="G3622" s="31" t="str">
        <f>VLOOKUP($B3622,Setup_MPP!$A:$E,5,FALSE)</f>
        <v>#727272</v>
      </c>
      <c r="H3622" s="31" t="str">
        <f>IFERROR(IF(AND(A3622&gt;=1,A3622&lt;=104),VLOOKUP($A3622,Location!$A:$J,6,FALSE),IF(A3622=0,"Avant l'ouverture",IF(OR(A3622=105,A3622=106),"Bonus"))),"")</f>
        <v>1/8 Finale</v>
      </c>
      <c r="I3622" s="31" t="str">
        <f>IF(LEFT(H3622,4)="Tour",VLOOKUP(A3622,Database!$A:$C,3,FALSE),"")</f>
        <v/>
      </c>
      <c r="J3622" s="31" t="str">
        <f>VLOOKUP($A3622,Location!$A:$J,7,FALSE)</f>
        <v>TBD</v>
      </c>
      <c r="K3622" s="31" t="str">
        <f>IFERROR(VLOOKUP(J3622,Setup_Team!$B:$C,2,FALSE), "TDB")</f>
        <v>TDB</v>
      </c>
      <c r="L3622" s="31" t="str">
        <f>VLOOKUP($A3622,Location!$A:$J,8,FALSE)</f>
        <v>TBD</v>
      </c>
      <c r="M3622" s="31" t="str">
        <f>IFERROR(VLOOKUP(L3622,Setup_Team!$B:$C,2,FALSE), "TDB")</f>
        <v>TDB</v>
      </c>
      <c r="N3622" s="31" t="str">
        <f>VLOOKUP($A3622,Location!$A:$J,9,FALSE)</f>
        <v>Mexique City</v>
      </c>
      <c r="O3622" s="31" t="str">
        <f>VLOOKUP($A3622,Location!$A:$J,10,FALSE)</f>
        <v>Estadio Azteca</v>
      </c>
      <c r="R3622" s="31">
        <v>0</v>
      </c>
      <c r="S3622" s="25">
        <f>VLOOKUP($A3622,Database!$A:$Y,10,FALSE)</f>
        <v>0</v>
      </c>
      <c r="T3622" s="25">
        <f>VLOOKUP($A3622,Database!$A:$Y,11,FALSE)</f>
        <v>0</v>
      </c>
      <c r="U3622" s="25">
        <f>VLOOKUP($A3622,Database!$A:$Y,12,FALSE)</f>
        <v>0</v>
      </c>
      <c r="V3622" s="25" t="str">
        <f>VLOOKUP(A3622,Database!A:M,13,FALSE)</f>
        <v>À venir</v>
      </c>
      <c r="W3622" s="25" t="str">
        <f>VLOOKUP($A3622,Database!$A:$Y,20,FALSE)</f>
        <v/>
      </c>
      <c r="X3622" s="25" t="str">
        <f>VLOOKUP($A3622,Database!$A:$Y,21,FALSE)</f>
        <v/>
      </c>
      <c r="Y3622" s="25" t="str">
        <f ca="1">IF(C3622&lt;NOW(),IF(AND(P3622&gt;Q3622,W3622&gt;X3622),S3622,IF(AND(P3622=Q3622,W3622=X3622),T3622,IF(AND(P3622&lt;Q3622,W3622&lt;X3622),U3622,0))),"")</f>
        <v/>
      </c>
      <c r="Z3622" s="25">
        <f>IF(AND(P3622=W3622,Q3622=X3622),1,0)</f>
        <v>1</v>
      </c>
      <c r="AA3622" s="25" t="str">
        <f>IF(Z3622=0,"",IF(ISBLANK(VLOOKUP(A3622,Database!A:AA,22,FALSE)),"",VLOOKUP(A3622,Database!A:AA,22,FALSE)))</f>
        <v>Exact</v>
      </c>
      <c r="AB3622" s="25">
        <f ca="1">IFERROR(IF(AND(Y3622&lt;&gt;"",OR(V3622="Terminé",V3622="En cours")),VLOOKUP(AA3622,Setup_ScoreExactBonus!A:D,4,FALSE),0),0)</f>
        <v>0</v>
      </c>
      <c r="AC3622" s="31" t="str">
        <f t="shared" ca="1" si="18"/>
        <v/>
      </c>
      <c r="AD3622" s="31">
        <f ca="1">SUMIFS(AC$2:AC3622,D$2:D3622,D3622)*IF(R3622=0,1,2)</f>
        <v>0</v>
      </c>
    </row>
    <row r="3623" spans="1:30" x14ac:dyDescent="0.35">
      <c r="A3623" s="31">
        <f>IF(ISBLANK(B3623),"",COUNTIF(B$2:B3623,B3623))-1</f>
        <v>92</v>
      </c>
      <c r="B3623" s="31">
        <v>34</v>
      </c>
      <c r="C3623" s="10">
        <f>VLOOKUP($A3623,Database!$A:$Y,7,FALSE)</f>
        <v>46209.083333333336</v>
      </c>
      <c r="D3623" s="31" t="str">
        <f>VLOOKUP(Pronostics!$B3623,Setup_MPP!$A:$G,3,FALSE)</f>
        <v>Joueur34</v>
      </c>
      <c r="E3623" s="31" t="str">
        <f>VLOOKUP(Pronostics!$B3623,Setup_MPP!$A:$G,2,FALSE)</f>
        <v>Joueur34</v>
      </c>
      <c r="F3623" s="31" t="str">
        <f>VLOOKUP($B3623,Setup_MPP!$A:$E,4,FALSE)</f>
        <v>#D5D5D5</v>
      </c>
      <c r="G3623" s="31" t="str">
        <f>VLOOKUP($B3623,Setup_MPP!$A:$E,5,FALSE)</f>
        <v>#727272</v>
      </c>
      <c r="H3623" s="31" t="str">
        <f>IFERROR(IF(AND(A3623&gt;=1,A3623&lt;=104),VLOOKUP($A3623,Location!$A:$J,6,FALSE),IF(A3623=0,"Avant l'ouverture",IF(OR(A3623=105,A3623=106),"Bonus"))),"")</f>
        <v>1/8 Finale</v>
      </c>
      <c r="I3623" s="31" t="str">
        <f>IF(LEFT(H3623,4)="Tour",VLOOKUP(A3623,Database!$A:$C,3,FALSE),"")</f>
        <v/>
      </c>
      <c r="J3623" s="31" t="str">
        <f>VLOOKUP($A3623,Location!$A:$J,7,FALSE)</f>
        <v>TBD</v>
      </c>
      <c r="K3623" s="31" t="str">
        <f>IFERROR(VLOOKUP(J3623,Setup_Team!$B:$C,2,FALSE), "TDB")</f>
        <v>TDB</v>
      </c>
      <c r="L3623" s="31" t="str">
        <f>VLOOKUP($A3623,Location!$A:$J,8,FALSE)</f>
        <v>TBD</v>
      </c>
      <c r="M3623" s="31" t="str">
        <f>IFERROR(VLOOKUP(L3623,Setup_Team!$B:$C,2,FALSE), "TDB")</f>
        <v>TDB</v>
      </c>
      <c r="N3623" s="31" t="str">
        <f>VLOOKUP($A3623,Location!$A:$J,9,FALSE)</f>
        <v>Mexique City</v>
      </c>
      <c r="O3623" s="31" t="str">
        <f>VLOOKUP($A3623,Location!$A:$J,10,FALSE)</f>
        <v>Estadio Azteca</v>
      </c>
      <c r="R3623" s="31">
        <v>0</v>
      </c>
      <c r="S3623" s="25">
        <f>VLOOKUP($A3623,Database!$A:$Y,10,FALSE)</f>
        <v>0</v>
      </c>
      <c r="T3623" s="25">
        <f>VLOOKUP($A3623,Database!$A:$Y,11,FALSE)</f>
        <v>0</v>
      </c>
      <c r="U3623" s="25">
        <f>VLOOKUP($A3623,Database!$A:$Y,12,FALSE)</f>
        <v>0</v>
      </c>
      <c r="V3623" s="25" t="str">
        <f>VLOOKUP(A3623,Database!A:M,13,FALSE)</f>
        <v>À venir</v>
      </c>
      <c r="W3623" s="25" t="str">
        <f>VLOOKUP($A3623,Database!$A:$Y,20,FALSE)</f>
        <v/>
      </c>
      <c r="X3623" s="25" t="str">
        <f>VLOOKUP($A3623,Database!$A:$Y,21,FALSE)</f>
        <v/>
      </c>
      <c r="Y3623" s="25" t="str">
        <f ca="1">IF(C3623&lt;NOW(),IF(AND(P3623&gt;Q3623,W3623&gt;X3623),S3623,IF(AND(P3623=Q3623,W3623=X3623),T3623,IF(AND(P3623&lt;Q3623,W3623&lt;X3623),U3623,0))),"")</f>
        <v/>
      </c>
      <c r="Z3623" s="25">
        <f>IF(AND(P3623=W3623,Q3623=X3623),1,0)</f>
        <v>1</v>
      </c>
      <c r="AA3623" s="25" t="str">
        <f>IF(Z3623=0,"",IF(ISBLANK(VLOOKUP(A3623,Database!A:AA,22,FALSE)),"",VLOOKUP(A3623,Database!A:AA,22,FALSE)))</f>
        <v>Exact</v>
      </c>
      <c r="AB3623" s="25">
        <f ca="1">IFERROR(IF(AND(Y3623&lt;&gt;"",OR(V3623="Terminé",V3623="En cours")),VLOOKUP(AA3623,Setup_ScoreExactBonus!A:D,4,FALSE),0),0)</f>
        <v>0</v>
      </c>
      <c r="AC3623" s="31" t="str">
        <f t="shared" ca="1" si="18"/>
        <v/>
      </c>
      <c r="AD3623" s="31">
        <f ca="1">SUMIFS(AC$2:AC3623,D$2:D3623,D3623)*IF(R3623=0,1,2)</f>
        <v>0</v>
      </c>
    </row>
    <row r="3624" spans="1:30" x14ac:dyDescent="0.35">
      <c r="A3624" s="31">
        <f>IF(ISBLANK(B3624),"",COUNTIF(B$2:B3624,B3624))-1</f>
        <v>92</v>
      </c>
      <c r="B3624" s="31">
        <v>35</v>
      </c>
      <c r="C3624" s="10">
        <f>VLOOKUP($A3624,Database!$A:$Y,7,FALSE)</f>
        <v>46209.083333333336</v>
      </c>
      <c r="D3624" s="31" t="str">
        <f>VLOOKUP(Pronostics!$B3624,Setup_MPP!$A:$G,3,FALSE)</f>
        <v>Joueur35</v>
      </c>
      <c r="E3624" s="31" t="str">
        <f>VLOOKUP(Pronostics!$B3624,Setup_MPP!$A:$G,2,FALSE)</f>
        <v>Joueur35</v>
      </c>
      <c r="F3624" s="31" t="str">
        <f>VLOOKUP($B3624,Setup_MPP!$A:$E,4,FALSE)</f>
        <v>#D5D5D5</v>
      </c>
      <c r="G3624" s="31" t="str">
        <f>VLOOKUP($B3624,Setup_MPP!$A:$E,5,FALSE)</f>
        <v>#727272</v>
      </c>
      <c r="H3624" s="31" t="str">
        <f>IFERROR(IF(AND(A3624&gt;=1,A3624&lt;=104),VLOOKUP($A3624,Location!$A:$J,6,FALSE),IF(A3624=0,"Avant l'ouverture",IF(OR(A3624=105,A3624=106),"Bonus"))),"")</f>
        <v>1/8 Finale</v>
      </c>
      <c r="I3624" s="31" t="str">
        <f>IF(LEFT(H3624,4)="Tour",VLOOKUP(A3624,Database!$A:$C,3,FALSE),"")</f>
        <v/>
      </c>
      <c r="J3624" s="31" t="str">
        <f>VLOOKUP($A3624,Location!$A:$J,7,FALSE)</f>
        <v>TBD</v>
      </c>
      <c r="K3624" s="31" t="str">
        <f>IFERROR(VLOOKUP(J3624,Setup_Team!$B:$C,2,FALSE), "TDB")</f>
        <v>TDB</v>
      </c>
      <c r="L3624" s="31" t="str">
        <f>VLOOKUP($A3624,Location!$A:$J,8,FALSE)</f>
        <v>TBD</v>
      </c>
      <c r="M3624" s="31" t="str">
        <f>IFERROR(VLOOKUP(L3624,Setup_Team!$B:$C,2,FALSE), "TDB")</f>
        <v>TDB</v>
      </c>
      <c r="N3624" s="31" t="str">
        <f>VLOOKUP($A3624,Location!$A:$J,9,FALSE)</f>
        <v>Mexique City</v>
      </c>
      <c r="O3624" s="31" t="str">
        <f>VLOOKUP($A3624,Location!$A:$J,10,FALSE)</f>
        <v>Estadio Azteca</v>
      </c>
      <c r="R3624" s="31">
        <v>0</v>
      </c>
      <c r="S3624" s="25">
        <f>VLOOKUP($A3624,Database!$A:$Y,10,FALSE)</f>
        <v>0</v>
      </c>
      <c r="T3624" s="25">
        <f>VLOOKUP($A3624,Database!$A:$Y,11,FALSE)</f>
        <v>0</v>
      </c>
      <c r="U3624" s="25">
        <f>VLOOKUP($A3624,Database!$A:$Y,12,FALSE)</f>
        <v>0</v>
      </c>
      <c r="V3624" s="25" t="str">
        <f>VLOOKUP(A3624,Database!A:M,13,FALSE)</f>
        <v>À venir</v>
      </c>
      <c r="W3624" s="25" t="str">
        <f>VLOOKUP($A3624,Database!$A:$Y,20,FALSE)</f>
        <v/>
      </c>
      <c r="X3624" s="25" t="str">
        <f>VLOOKUP($A3624,Database!$A:$Y,21,FALSE)</f>
        <v/>
      </c>
      <c r="Y3624" s="25" t="str">
        <f ca="1">IF(C3624&lt;NOW(),IF(AND(P3624&gt;Q3624,W3624&gt;X3624),S3624,IF(AND(P3624=Q3624,W3624=X3624),T3624,IF(AND(P3624&lt;Q3624,W3624&lt;X3624),U3624,0))),"")</f>
        <v/>
      </c>
      <c r="Z3624" s="25">
        <f>IF(AND(P3624=W3624,Q3624=X3624),1,0)</f>
        <v>1</v>
      </c>
      <c r="AA3624" s="25" t="str">
        <f>IF(Z3624=0,"",IF(ISBLANK(VLOOKUP(A3624,Database!A:AA,22,FALSE)),"",VLOOKUP(A3624,Database!A:AA,22,FALSE)))</f>
        <v>Exact</v>
      </c>
      <c r="AB3624" s="25">
        <f ca="1">IFERROR(IF(AND(Y3624&lt;&gt;"",OR(V3624="Terminé",V3624="En cours")),VLOOKUP(AA3624,Setup_ScoreExactBonus!A:D,4,FALSE),0),0)</f>
        <v>0</v>
      </c>
      <c r="AC3624" s="31" t="str">
        <f t="shared" ca="1" si="18"/>
        <v/>
      </c>
      <c r="AD3624" s="31">
        <f ca="1">SUMIFS(AC$2:AC3624,D$2:D3624,D3624)*IF(R3624=0,1,2)</f>
        <v>0</v>
      </c>
    </row>
    <row r="3625" spans="1:30" x14ac:dyDescent="0.35">
      <c r="A3625" s="31">
        <f>IF(ISBLANK(B3625),"",COUNTIF(B$2:B3625,B3625))-1</f>
        <v>92</v>
      </c>
      <c r="B3625" s="31">
        <v>36</v>
      </c>
      <c r="C3625" s="10">
        <f>VLOOKUP($A3625,Database!$A:$Y,7,FALSE)</f>
        <v>46209.083333333336</v>
      </c>
      <c r="D3625" s="31" t="str">
        <f>VLOOKUP(Pronostics!$B3625,Setup_MPP!$A:$G,3,FALSE)</f>
        <v>Joueur36</v>
      </c>
      <c r="E3625" s="31" t="str">
        <f>VLOOKUP(Pronostics!$B3625,Setup_MPP!$A:$G,2,FALSE)</f>
        <v>Joueur36</v>
      </c>
      <c r="F3625" s="31" t="str">
        <f>VLOOKUP($B3625,Setup_MPP!$A:$E,4,FALSE)</f>
        <v>#D5D5D5</v>
      </c>
      <c r="G3625" s="31" t="str">
        <f>VLOOKUP($B3625,Setup_MPP!$A:$E,5,FALSE)</f>
        <v>#727272</v>
      </c>
      <c r="H3625" s="31" t="str">
        <f>IFERROR(IF(AND(A3625&gt;=1,A3625&lt;=104),VLOOKUP($A3625,Location!$A:$J,6,FALSE),IF(A3625=0,"Avant l'ouverture",IF(OR(A3625=105,A3625=106),"Bonus"))),"")</f>
        <v>1/8 Finale</v>
      </c>
      <c r="I3625" s="31" t="str">
        <f>IF(LEFT(H3625,4)="Tour",VLOOKUP(A3625,Database!$A:$C,3,FALSE),"")</f>
        <v/>
      </c>
      <c r="J3625" s="31" t="str">
        <f>VLOOKUP($A3625,Location!$A:$J,7,FALSE)</f>
        <v>TBD</v>
      </c>
      <c r="K3625" s="31" t="str">
        <f>IFERROR(VLOOKUP(J3625,Setup_Team!$B:$C,2,FALSE), "TDB")</f>
        <v>TDB</v>
      </c>
      <c r="L3625" s="31" t="str">
        <f>VLOOKUP($A3625,Location!$A:$J,8,FALSE)</f>
        <v>TBD</v>
      </c>
      <c r="M3625" s="31" t="str">
        <f>IFERROR(VLOOKUP(L3625,Setup_Team!$B:$C,2,FALSE), "TDB")</f>
        <v>TDB</v>
      </c>
      <c r="N3625" s="31" t="str">
        <f>VLOOKUP($A3625,Location!$A:$J,9,FALSE)</f>
        <v>Mexique City</v>
      </c>
      <c r="O3625" s="31" t="str">
        <f>VLOOKUP($A3625,Location!$A:$J,10,FALSE)</f>
        <v>Estadio Azteca</v>
      </c>
      <c r="R3625" s="31">
        <v>0</v>
      </c>
      <c r="S3625" s="25">
        <f>VLOOKUP($A3625,Database!$A:$Y,10,FALSE)</f>
        <v>0</v>
      </c>
      <c r="T3625" s="25">
        <f>VLOOKUP($A3625,Database!$A:$Y,11,FALSE)</f>
        <v>0</v>
      </c>
      <c r="U3625" s="25">
        <f>VLOOKUP($A3625,Database!$A:$Y,12,FALSE)</f>
        <v>0</v>
      </c>
      <c r="V3625" s="25" t="str">
        <f>VLOOKUP(A3625,Database!A:M,13,FALSE)</f>
        <v>À venir</v>
      </c>
      <c r="W3625" s="25" t="str">
        <f>VLOOKUP($A3625,Database!$A:$Y,20,FALSE)</f>
        <v/>
      </c>
      <c r="X3625" s="25" t="str">
        <f>VLOOKUP($A3625,Database!$A:$Y,21,FALSE)</f>
        <v/>
      </c>
      <c r="Y3625" s="25" t="str">
        <f ca="1">IF(C3625&lt;NOW(),IF(AND(P3625&gt;Q3625,W3625&gt;X3625),S3625,IF(AND(P3625=Q3625,W3625=X3625),T3625,IF(AND(P3625&lt;Q3625,W3625&lt;X3625),U3625,0))),"")</f>
        <v/>
      </c>
      <c r="Z3625" s="25">
        <f>IF(AND(P3625=W3625,Q3625=X3625),1,0)</f>
        <v>1</v>
      </c>
      <c r="AA3625" s="25" t="str">
        <f>IF(Z3625=0,"",IF(ISBLANK(VLOOKUP(A3625,Database!A:AA,22,FALSE)),"",VLOOKUP(A3625,Database!A:AA,22,FALSE)))</f>
        <v>Exact</v>
      </c>
      <c r="AB3625" s="25">
        <f ca="1">IFERROR(IF(AND(Y3625&lt;&gt;"",OR(V3625="Terminé",V3625="En cours")),VLOOKUP(AA3625,Setup_ScoreExactBonus!A:D,4,FALSE),0),0)</f>
        <v>0</v>
      </c>
      <c r="AC3625" s="31" t="str">
        <f t="shared" ca="1" si="18"/>
        <v/>
      </c>
      <c r="AD3625" s="31">
        <f ca="1">SUMIFS(AC$2:AC3625,D$2:D3625,D3625)*IF(R3625=0,1,2)</f>
        <v>0</v>
      </c>
    </row>
    <row r="3626" spans="1:30" x14ac:dyDescent="0.35">
      <c r="A3626" s="31">
        <f>IF(ISBLANK(B3626),"",COUNTIF(B$2:B3626,B3626))-1</f>
        <v>92</v>
      </c>
      <c r="B3626" s="31">
        <v>37</v>
      </c>
      <c r="C3626" s="10">
        <f>VLOOKUP($A3626,Database!$A:$Y,7,FALSE)</f>
        <v>46209.083333333336</v>
      </c>
      <c r="D3626" s="31" t="str">
        <f>VLOOKUP(Pronostics!$B3626,Setup_MPP!$A:$G,3,FALSE)</f>
        <v>Joueur37</v>
      </c>
      <c r="E3626" s="31" t="str">
        <f>VLOOKUP(Pronostics!$B3626,Setup_MPP!$A:$G,2,FALSE)</f>
        <v>Joueur37</v>
      </c>
      <c r="F3626" s="31" t="str">
        <f>VLOOKUP($B3626,Setup_MPP!$A:$E,4,FALSE)</f>
        <v>#D5D5D5</v>
      </c>
      <c r="G3626" s="31" t="str">
        <f>VLOOKUP($B3626,Setup_MPP!$A:$E,5,FALSE)</f>
        <v>#727272</v>
      </c>
      <c r="H3626" s="31" t="str">
        <f>IFERROR(IF(AND(A3626&gt;=1,A3626&lt;=104),VLOOKUP($A3626,Location!$A:$J,6,FALSE),IF(A3626=0,"Avant l'ouverture",IF(OR(A3626=105,A3626=106),"Bonus"))),"")</f>
        <v>1/8 Finale</v>
      </c>
      <c r="I3626" s="31" t="str">
        <f>IF(LEFT(H3626,4)="Tour",VLOOKUP(A3626,Database!$A:$C,3,FALSE),"")</f>
        <v/>
      </c>
      <c r="J3626" s="31" t="str">
        <f>VLOOKUP($A3626,Location!$A:$J,7,FALSE)</f>
        <v>TBD</v>
      </c>
      <c r="K3626" s="31" t="str">
        <f>IFERROR(VLOOKUP(J3626,Setup_Team!$B:$C,2,FALSE), "TDB")</f>
        <v>TDB</v>
      </c>
      <c r="L3626" s="31" t="str">
        <f>VLOOKUP($A3626,Location!$A:$J,8,FALSE)</f>
        <v>TBD</v>
      </c>
      <c r="M3626" s="31" t="str">
        <f>IFERROR(VLOOKUP(L3626,Setup_Team!$B:$C,2,FALSE), "TDB")</f>
        <v>TDB</v>
      </c>
      <c r="N3626" s="31" t="str">
        <f>VLOOKUP($A3626,Location!$A:$J,9,FALSE)</f>
        <v>Mexique City</v>
      </c>
      <c r="O3626" s="31" t="str">
        <f>VLOOKUP($A3626,Location!$A:$J,10,FALSE)</f>
        <v>Estadio Azteca</v>
      </c>
      <c r="R3626" s="31">
        <v>0</v>
      </c>
      <c r="S3626" s="25">
        <f>VLOOKUP($A3626,Database!$A:$Y,10,FALSE)</f>
        <v>0</v>
      </c>
      <c r="T3626" s="25">
        <f>VLOOKUP($A3626,Database!$A:$Y,11,FALSE)</f>
        <v>0</v>
      </c>
      <c r="U3626" s="25">
        <f>VLOOKUP($A3626,Database!$A:$Y,12,FALSE)</f>
        <v>0</v>
      </c>
      <c r="V3626" s="25" t="str">
        <f>VLOOKUP(A3626,Database!A:M,13,FALSE)</f>
        <v>À venir</v>
      </c>
      <c r="W3626" s="25" t="str">
        <f>VLOOKUP($A3626,Database!$A:$Y,20,FALSE)</f>
        <v/>
      </c>
      <c r="X3626" s="25" t="str">
        <f>VLOOKUP($A3626,Database!$A:$Y,21,FALSE)</f>
        <v/>
      </c>
      <c r="Y3626" s="25" t="str">
        <f ca="1">IF(C3626&lt;NOW(),IF(AND(P3626&gt;Q3626,W3626&gt;X3626),S3626,IF(AND(P3626=Q3626,W3626=X3626),T3626,IF(AND(P3626&lt;Q3626,W3626&lt;X3626),U3626,0))),"")</f>
        <v/>
      </c>
      <c r="Z3626" s="25">
        <f>IF(AND(P3626=W3626,Q3626=X3626),1,0)</f>
        <v>1</v>
      </c>
      <c r="AA3626" s="25" t="str">
        <f>IF(Z3626=0,"",IF(ISBLANK(VLOOKUP(A3626,Database!A:AA,22,FALSE)),"",VLOOKUP(A3626,Database!A:AA,22,FALSE)))</f>
        <v>Exact</v>
      </c>
      <c r="AB3626" s="25">
        <f ca="1">IFERROR(IF(AND(Y3626&lt;&gt;"",OR(V3626="Terminé",V3626="En cours")),VLOOKUP(AA3626,Setup_ScoreExactBonus!A:D,4,FALSE),0),0)</f>
        <v>0</v>
      </c>
      <c r="AC3626" s="31" t="str">
        <f t="shared" ca="1" si="18"/>
        <v/>
      </c>
      <c r="AD3626" s="31">
        <f ca="1">SUMIFS(AC$2:AC3626,D$2:D3626,D3626)*IF(R3626=0,1,2)</f>
        <v>0</v>
      </c>
    </row>
    <row r="3627" spans="1:30" x14ac:dyDescent="0.35">
      <c r="A3627" s="31">
        <f>IF(ISBLANK(B3627),"",COUNTIF(B$2:B3627,B3627))-1</f>
        <v>92</v>
      </c>
      <c r="B3627" s="31">
        <v>38</v>
      </c>
      <c r="C3627" s="10">
        <f>VLOOKUP($A3627,Database!$A:$Y,7,FALSE)</f>
        <v>46209.083333333336</v>
      </c>
      <c r="D3627" s="31" t="str">
        <f>VLOOKUP(Pronostics!$B3627,Setup_MPP!$A:$G,3,FALSE)</f>
        <v>Joueur38</v>
      </c>
      <c r="E3627" s="31" t="str">
        <f>VLOOKUP(Pronostics!$B3627,Setup_MPP!$A:$G,2,FALSE)</f>
        <v>Joueur38</v>
      </c>
      <c r="F3627" s="31" t="str">
        <f>VLOOKUP($B3627,Setup_MPP!$A:$E,4,FALSE)</f>
        <v>#D5D5D5</v>
      </c>
      <c r="G3627" s="31" t="str">
        <f>VLOOKUP($B3627,Setup_MPP!$A:$E,5,FALSE)</f>
        <v>#727272</v>
      </c>
      <c r="H3627" s="31" t="str">
        <f>IFERROR(IF(AND(A3627&gt;=1,A3627&lt;=104),VLOOKUP($A3627,Location!$A:$J,6,FALSE),IF(A3627=0,"Avant l'ouverture",IF(OR(A3627=105,A3627=106),"Bonus"))),"")</f>
        <v>1/8 Finale</v>
      </c>
      <c r="I3627" s="31" t="str">
        <f>IF(LEFT(H3627,4)="Tour",VLOOKUP(A3627,Database!$A:$C,3,FALSE),"")</f>
        <v/>
      </c>
      <c r="J3627" s="31" t="str">
        <f>VLOOKUP($A3627,Location!$A:$J,7,FALSE)</f>
        <v>TBD</v>
      </c>
      <c r="K3627" s="31" t="str">
        <f>IFERROR(VLOOKUP(J3627,Setup_Team!$B:$C,2,FALSE), "TDB")</f>
        <v>TDB</v>
      </c>
      <c r="L3627" s="31" t="str">
        <f>VLOOKUP($A3627,Location!$A:$J,8,FALSE)</f>
        <v>TBD</v>
      </c>
      <c r="M3627" s="31" t="str">
        <f>IFERROR(VLOOKUP(L3627,Setup_Team!$B:$C,2,FALSE), "TDB")</f>
        <v>TDB</v>
      </c>
      <c r="N3627" s="31" t="str">
        <f>VLOOKUP($A3627,Location!$A:$J,9,FALSE)</f>
        <v>Mexique City</v>
      </c>
      <c r="O3627" s="31" t="str">
        <f>VLOOKUP($A3627,Location!$A:$J,10,FALSE)</f>
        <v>Estadio Azteca</v>
      </c>
      <c r="R3627" s="31">
        <v>0</v>
      </c>
      <c r="S3627" s="25">
        <f>VLOOKUP($A3627,Database!$A:$Y,10,FALSE)</f>
        <v>0</v>
      </c>
      <c r="T3627" s="25">
        <f>VLOOKUP($A3627,Database!$A:$Y,11,FALSE)</f>
        <v>0</v>
      </c>
      <c r="U3627" s="25">
        <f>VLOOKUP($A3627,Database!$A:$Y,12,FALSE)</f>
        <v>0</v>
      </c>
      <c r="V3627" s="25" t="str">
        <f>VLOOKUP(A3627,Database!A:M,13,FALSE)</f>
        <v>À venir</v>
      </c>
      <c r="W3627" s="25" t="str">
        <f>VLOOKUP($A3627,Database!$A:$Y,20,FALSE)</f>
        <v/>
      </c>
      <c r="X3627" s="25" t="str">
        <f>VLOOKUP($A3627,Database!$A:$Y,21,FALSE)</f>
        <v/>
      </c>
      <c r="Y3627" s="25" t="str">
        <f ca="1">IF(C3627&lt;NOW(),IF(AND(P3627&gt;Q3627,W3627&gt;X3627),S3627,IF(AND(P3627=Q3627,W3627=X3627),T3627,IF(AND(P3627&lt;Q3627,W3627&lt;X3627),U3627,0))),"")</f>
        <v/>
      </c>
      <c r="Z3627" s="25">
        <f>IF(AND(P3627=W3627,Q3627=X3627),1,0)</f>
        <v>1</v>
      </c>
      <c r="AA3627" s="25" t="str">
        <f>IF(Z3627=0,"",IF(ISBLANK(VLOOKUP(A3627,Database!A:AA,22,FALSE)),"",VLOOKUP(A3627,Database!A:AA,22,FALSE)))</f>
        <v>Exact</v>
      </c>
      <c r="AB3627" s="25">
        <f ca="1">IFERROR(IF(AND(Y3627&lt;&gt;"",OR(V3627="Terminé",V3627="En cours")),VLOOKUP(AA3627,Setup_ScoreExactBonus!A:D,4,FALSE),0),0)</f>
        <v>0</v>
      </c>
      <c r="AC3627" s="31" t="str">
        <f t="shared" ca="1" si="18"/>
        <v/>
      </c>
      <c r="AD3627" s="31">
        <f ca="1">SUMIFS(AC$2:AC3627,D$2:D3627,D3627)*IF(R3627=0,1,2)</f>
        <v>0</v>
      </c>
    </row>
    <row r="3628" spans="1:30" x14ac:dyDescent="0.35">
      <c r="A3628" s="31">
        <f>IF(ISBLANK(B3628),"",COUNTIF(B$2:B3628,B3628))-1</f>
        <v>92</v>
      </c>
      <c r="B3628" s="31">
        <v>39</v>
      </c>
      <c r="C3628" s="10">
        <f>VLOOKUP($A3628,Database!$A:$Y,7,FALSE)</f>
        <v>46209.083333333336</v>
      </c>
      <c r="D3628" s="31" t="str">
        <f>VLOOKUP(Pronostics!$B3628,Setup_MPP!$A:$G,3,FALSE)</f>
        <v>Joueur39</v>
      </c>
      <c r="E3628" s="31" t="str">
        <f>VLOOKUP(Pronostics!$B3628,Setup_MPP!$A:$G,2,FALSE)</f>
        <v>Joueur39</v>
      </c>
      <c r="F3628" s="31" t="str">
        <f>VLOOKUP($B3628,Setup_MPP!$A:$E,4,FALSE)</f>
        <v>#D5D5D5</v>
      </c>
      <c r="G3628" s="31" t="str">
        <f>VLOOKUP($B3628,Setup_MPP!$A:$E,5,FALSE)</f>
        <v>#727272</v>
      </c>
      <c r="H3628" s="31" t="str">
        <f>IFERROR(IF(AND(A3628&gt;=1,A3628&lt;=104),VLOOKUP($A3628,Location!$A:$J,6,FALSE),IF(A3628=0,"Avant l'ouverture",IF(OR(A3628=105,A3628=106),"Bonus"))),"")</f>
        <v>1/8 Finale</v>
      </c>
      <c r="I3628" s="31" t="str">
        <f>IF(LEFT(H3628,4)="Tour",VLOOKUP(A3628,Database!$A:$C,3,FALSE),"")</f>
        <v/>
      </c>
      <c r="J3628" s="31" t="str">
        <f>VLOOKUP($A3628,Location!$A:$J,7,FALSE)</f>
        <v>TBD</v>
      </c>
      <c r="K3628" s="31" t="str">
        <f>IFERROR(VLOOKUP(J3628,Setup_Team!$B:$C,2,FALSE), "TDB")</f>
        <v>TDB</v>
      </c>
      <c r="L3628" s="31" t="str">
        <f>VLOOKUP($A3628,Location!$A:$J,8,FALSE)</f>
        <v>TBD</v>
      </c>
      <c r="M3628" s="31" t="str">
        <f>IFERROR(VLOOKUP(L3628,Setup_Team!$B:$C,2,FALSE), "TDB")</f>
        <v>TDB</v>
      </c>
      <c r="N3628" s="31" t="str">
        <f>VLOOKUP($A3628,Location!$A:$J,9,FALSE)</f>
        <v>Mexique City</v>
      </c>
      <c r="O3628" s="31" t="str">
        <f>VLOOKUP($A3628,Location!$A:$J,10,FALSE)</f>
        <v>Estadio Azteca</v>
      </c>
      <c r="R3628" s="31">
        <v>0</v>
      </c>
      <c r="S3628" s="25">
        <f>VLOOKUP($A3628,Database!$A:$Y,10,FALSE)</f>
        <v>0</v>
      </c>
      <c r="T3628" s="25">
        <f>VLOOKUP($A3628,Database!$A:$Y,11,FALSE)</f>
        <v>0</v>
      </c>
      <c r="U3628" s="25">
        <f>VLOOKUP($A3628,Database!$A:$Y,12,FALSE)</f>
        <v>0</v>
      </c>
      <c r="V3628" s="25" t="str">
        <f>VLOOKUP(A3628,Database!A:M,13,FALSE)</f>
        <v>À venir</v>
      </c>
      <c r="W3628" s="25" t="str">
        <f>VLOOKUP($A3628,Database!$A:$Y,20,FALSE)</f>
        <v/>
      </c>
      <c r="X3628" s="25" t="str">
        <f>VLOOKUP($A3628,Database!$A:$Y,21,FALSE)</f>
        <v/>
      </c>
      <c r="Y3628" s="25" t="str">
        <f ca="1">IF(C3628&lt;NOW(),IF(AND(P3628&gt;Q3628,W3628&gt;X3628),S3628,IF(AND(P3628=Q3628,W3628=X3628),T3628,IF(AND(P3628&lt;Q3628,W3628&lt;X3628),U3628,0))),"")</f>
        <v/>
      </c>
      <c r="Z3628" s="25">
        <f>IF(AND(P3628=W3628,Q3628=X3628),1,0)</f>
        <v>1</v>
      </c>
      <c r="AA3628" s="25" t="str">
        <f>IF(Z3628=0,"",IF(ISBLANK(VLOOKUP(A3628,Database!A:AA,22,FALSE)),"",VLOOKUP(A3628,Database!A:AA,22,FALSE)))</f>
        <v>Exact</v>
      </c>
      <c r="AB3628" s="25">
        <f ca="1">IFERROR(IF(AND(Y3628&lt;&gt;"",OR(V3628="Terminé",V3628="En cours")),VLOOKUP(AA3628,Setup_ScoreExactBonus!A:D,4,FALSE),0),0)</f>
        <v>0</v>
      </c>
      <c r="AC3628" s="31" t="str">
        <f t="shared" ca="1" si="18"/>
        <v/>
      </c>
      <c r="AD3628" s="31">
        <f ca="1">SUMIFS(AC$2:AC3628,D$2:D3628,D3628)*IF(R3628=0,1,2)</f>
        <v>0</v>
      </c>
    </row>
    <row r="3629" spans="1:30" x14ac:dyDescent="0.35">
      <c r="A3629" s="31">
        <f>IF(ISBLANK(B3629),"",COUNTIF(B$2:B3629,B3629))-1</f>
        <v>93</v>
      </c>
      <c r="B3629" s="31">
        <v>1</v>
      </c>
      <c r="C3629" s="10">
        <f>VLOOKUP($A3629,Database!$A:$Y,7,FALSE)</f>
        <v>46209.875</v>
      </c>
      <c r="D3629" s="31" t="str">
        <f>VLOOKUP(Pronostics!$B3629,Setup_MPP!$A:$G,3,FALSE)</f>
        <v>_Nicolas_LM_</v>
      </c>
      <c r="E3629" s="31" t="str">
        <f>VLOOKUP(Pronostics!$B3629,Setup_MPP!$A:$G,2,FALSE)</f>
        <v>Nicolas LE MOUEL</v>
      </c>
      <c r="F3629" s="31" t="str">
        <f>VLOOKUP($B3629,Setup_MPP!$A:$E,4,FALSE)</f>
        <v>#F7C79D</v>
      </c>
      <c r="G3629" s="31" t="str">
        <f>VLOOKUP($B3629,Setup_MPP!$A:$E,5,FALSE)</f>
        <v>#FFBE85</v>
      </c>
      <c r="H3629" s="31" t="str">
        <f>IFERROR(IF(AND(A3629&gt;=1,A3629&lt;=104),VLOOKUP($A3629,Location!$A:$J,6,FALSE),IF(A3629=0,"Avant l'ouverture",IF(OR(A3629=105,A3629=106),"Bonus"))),"")</f>
        <v>1/8 Finale</v>
      </c>
      <c r="I3629" s="31" t="str">
        <f>IF(LEFT(H3629,4)="Tour",VLOOKUP(A3629,Database!$A:$C,3,FALSE),"")</f>
        <v/>
      </c>
      <c r="J3629" s="31" t="str">
        <f>VLOOKUP($A3629,Location!$A:$J,7,FALSE)</f>
        <v>TBD</v>
      </c>
      <c r="K3629" s="31" t="str">
        <f>IFERROR(VLOOKUP(J3629,Setup_Team!$B:$C,2,FALSE), "TDB")</f>
        <v>TDB</v>
      </c>
      <c r="L3629" s="31" t="str">
        <f>VLOOKUP($A3629,Location!$A:$J,8,FALSE)</f>
        <v>TBD</v>
      </c>
      <c r="M3629" s="31" t="str">
        <f>IFERROR(VLOOKUP(L3629,Setup_Team!$B:$C,2,FALSE), "TDB")</f>
        <v>TDB</v>
      </c>
      <c r="N3629" s="31" t="str">
        <f>VLOOKUP($A3629,Location!$A:$J,9,FALSE)</f>
        <v>Arlington, Dallas, Texas</v>
      </c>
      <c r="O3629" s="31" t="str">
        <f>VLOOKUP($A3629,Location!$A:$J,10,FALSE)</f>
        <v>AT&amp;T Stadium</v>
      </c>
      <c r="R3629" s="31">
        <v>0</v>
      </c>
      <c r="S3629" s="25">
        <f>VLOOKUP($A3629,Database!$A:$Y,10,FALSE)</f>
        <v>0</v>
      </c>
      <c r="T3629" s="25">
        <f>VLOOKUP($A3629,Database!$A:$Y,11,FALSE)</f>
        <v>0</v>
      </c>
      <c r="U3629" s="25">
        <f>VLOOKUP($A3629,Database!$A:$Y,12,FALSE)</f>
        <v>0</v>
      </c>
      <c r="V3629" s="25" t="str">
        <f>VLOOKUP(A3629,Database!A:M,13,FALSE)</f>
        <v>À venir</v>
      </c>
      <c r="W3629" s="25" t="str">
        <f>VLOOKUP($A3629,Database!$A:$Y,20,FALSE)</f>
        <v/>
      </c>
      <c r="X3629" s="25" t="str">
        <f>VLOOKUP($A3629,Database!$A:$Y,21,FALSE)</f>
        <v/>
      </c>
      <c r="Y3629" s="25" t="str">
        <f ca="1">IF(C3629&lt;NOW(),IF(AND(P3629&gt;Q3629,W3629&gt;X3629),S3629,IF(AND(P3629=Q3629,W3629=X3629),T3629,IF(AND(P3629&lt;Q3629,W3629&lt;X3629),U3629,0))),"")</f>
        <v/>
      </c>
      <c r="Z3629" s="25">
        <f>IF(AND(P3629=W3629,Q3629=X3629),1,0)</f>
        <v>1</v>
      </c>
      <c r="AA3629" s="25" t="str">
        <f>IF(Z3629=0,"",IF(ISBLANK(VLOOKUP(A3629,Database!A:AA,22,FALSE)),"",VLOOKUP(A3629,Database!A:AA,22,FALSE)))</f>
        <v>Exact</v>
      </c>
      <c r="AB3629" s="25">
        <f ca="1">IFERROR(IF(AND(Y3629&lt;&gt;"",OR(V3629="Terminé",V3629="En cours")),VLOOKUP(AA3629,Setup_ScoreExactBonus!A:D,4,FALSE),0),0)</f>
        <v>0</v>
      </c>
      <c r="AC3629" s="31" t="str">
        <f t="shared" ca="1" si="18"/>
        <v/>
      </c>
      <c r="AD3629" s="31">
        <f ca="1">SUMIFS(AC$2:AC3629,D$2:D3629,D3629)*IF(R3629=0,1,2)</f>
        <v>0</v>
      </c>
    </row>
    <row r="3630" spans="1:30" x14ac:dyDescent="0.35">
      <c r="A3630" s="31">
        <f>IF(ISBLANK(B3630),"",COUNTIF(B$2:B3630,B3630))-1</f>
        <v>93</v>
      </c>
      <c r="B3630" s="31">
        <v>2</v>
      </c>
      <c r="C3630" s="10">
        <f>VLOOKUP($A3630,Database!$A:$Y,7,FALSE)</f>
        <v>46209.875</v>
      </c>
      <c r="D3630" s="31" t="str">
        <f>VLOOKUP(Pronostics!$B3630,Setup_MPP!$A:$G,3,FALSE)</f>
        <v>leaelaz</v>
      </c>
      <c r="E3630" s="31" t="str">
        <f>VLOOKUP(Pronostics!$B3630,Setup_MPP!$A:$G,2,FALSE)</f>
        <v>Léa EL ASERY</v>
      </c>
      <c r="F3630" s="31" t="str">
        <f>VLOOKUP($B3630,Setup_MPP!$A:$E,4,FALSE)</f>
        <v>#FFBEBE</v>
      </c>
      <c r="G3630" s="31" t="str">
        <f>VLOOKUP($B3630,Setup_MPP!$A:$E,5,FALSE)</f>
        <v>#DF6868</v>
      </c>
      <c r="H3630" s="31" t="str">
        <f>IFERROR(IF(AND(A3630&gt;=1,A3630&lt;=104),VLOOKUP($A3630,Location!$A:$J,6,FALSE),IF(A3630=0,"Avant l'ouverture",IF(OR(A3630=105,A3630=106),"Bonus"))),"")</f>
        <v>1/8 Finale</v>
      </c>
      <c r="I3630" s="31" t="str">
        <f>IF(LEFT(H3630,4)="Tour",VLOOKUP(A3630,Database!$A:$C,3,FALSE),"")</f>
        <v/>
      </c>
      <c r="J3630" s="31" t="str">
        <f>VLOOKUP($A3630,Location!$A:$J,7,FALSE)</f>
        <v>TBD</v>
      </c>
      <c r="K3630" s="31" t="str">
        <f>IFERROR(VLOOKUP(J3630,Setup_Team!$B:$C,2,FALSE), "TDB")</f>
        <v>TDB</v>
      </c>
      <c r="L3630" s="31" t="str">
        <f>VLOOKUP($A3630,Location!$A:$J,8,FALSE)</f>
        <v>TBD</v>
      </c>
      <c r="M3630" s="31" t="str">
        <f>IFERROR(VLOOKUP(L3630,Setup_Team!$B:$C,2,FALSE), "TDB")</f>
        <v>TDB</v>
      </c>
      <c r="N3630" s="31" t="str">
        <f>VLOOKUP($A3630,Location!$A:$J,9,FALSE)</f>
        <v>Arlington, Dallas, Texas</v>
      </c>
      <c r="O3630" s="31" t="str">
        <f>VLOOKUP($A3630,Location!$A:$J,10,FALSE)</f>
        <v>AT&amp;T Stadium</v>
      </c>
      <c r="R3630" s="31">
        <v>0</v>
      </c>
      <c r="S3630" s="25">
        <f>VLOOKUP($A3630,Database!$A:$Y,10,FALSE)</f>
        <v>0</v>
      </c>
      <c r="T3630" s="25">
        <f>VLOOKUP($A3630,Database!$A:$Y,11,FALSE)</f>
        <v>0</v>
      </c>
      <c r="U3630" s="25">
        <f>VLOOKUP($A3630,Database!$A:$Y,12,FALSE)</f>
        <v>0</v>
      </c>
      <c r="V3630" s="25" t="str">
        <f>VLOOKUP(A3630,Database!A:M,13,FALSE)</f>
        <v>À venir</v>
      </c>
      <c r="W3630" s="25" t="str">
        <f>VLOOKUP($A3630,Database!$A:$Y,20,FALSE)</f>
        <v/>
      </c>
      <c r="X3630" s="25" t="str">
        <f>VLOOKUP($A3630,Database!$A:$Y,21,FALSE)</f>
        <v/>
      </c>
      <c r="Y3630" s="25" t="str">
        <f ca="1">IF(C3630&lt;NOW(),IF(AND(P3630&gt;Q3630,W3630&gt;X3630),S3630,IF(AND(P3630=Q3630,W3630=X3630),T3630,IF(AND(P3630&lt;Q3630,W3630&lt;X3630),U3630,0))),"")</f>
        <v/>
      </c>
      <c r="Z3630" s="25">
        <f>IF(AND(P3630=W3630,Q3630=X3630),1,0)</f>
        <v>1</v>
      </c>
      <c r="AA3630" s="25" t="str">
        <f>IF(Z3630=0,"",IF(ISBLANK(VLOOKUP(A3630,Database!A:AA,22,FALSE)),"",VLOOKUP(A3630,Database!A:AA,22,FALSE)))</f>
        <v>Exact</v>
      </c>
      <c r="AB3630" s="25">
        <f ca="1">IFERROR(IF(AND(Y3630&lt;&gt;"",OR(V3630="Terminé",V3630="En cours")),VLOOKUP(AA3630,Setup_ScoreExactBonus!A:D,4,FALSE),0),0)</f>
        <v>0</v>
      </c>
      <c r="AC3630" s="31" t="str">
        <f t="shared" ca="1" si="18"/>
        <v/>
      </c>
      <c r="AD3630" s="31">
        <f ca="1">SUMIFS(AC$2:AC3630,D$2:D3630,D3630)*IF(R3630=0,1,2)</f>
        <v>0</v>
      </c>
    </row>
    <row r="3631" spans="1:30" x14ac:dyDescent="0.35">
      <c r="A3631" s="31">
        <f>IF(ISBLANK(B3631),"",COUNTIF(B$2:B3631,B3631))-1</f>
        <v>93</v>
      </c>
      <c r="B3631" s="31">
        <v>3</v>
      </c>
      <c r="C3631" s="10">
        <f>VLOOKUP($A3631,Database!$A:$Y,7,FALSE)</f>
        <v>46209.875</v>
      </c>
      <c r="D3631" s="31" t="str">
        <f>VLOOKUP(Pronostics!$B3631,Setup_MPP!$A:$G,3,FALSE)</f>
        <v>PasMetalleux</v>
      </c>
      <c r="E3631" s="31" t="str">
        <f>VLOOKUP(Pronostics!$B3631,Setup_MPP!$A:$G,2,FALSE)</f>
        <v>Elwenn JOUBREL</v>
      </c>
      <c r="F3631" s="31" t="str">
        <f>VLOOKUP($B3631,Setup_MPP!$A:$E,4,FALSE)</f>
        <v>#F5C7FC</v>
      </c>
      <c r="G3631" s="31" t="str">
        <f>VLOOKUP($B3631,Setup_MPP!$A:$E,5,FALSE)</f>
        <v>#C489CF</v>
      </c>
      <c r="H3631" s="31" t="str">
        <f>IFERROR(IF(AND(A3631&gt;=1,A3631&lt;=104),VLOOKUP($A3631,Location!$A:$J,6,FALSE),IF(A3631=0,"Avant l'ouverture",IF(OR(A3631=105,A3631=106),"Bonus"))),"")</f>
        <v>1/8 Finale</v>
      </c>
      <c r="I3631" s="31" t="str">
        <f>IF(LEFT(H3631,4)="Tour",VLOOKUP(A3631,Database!$A:$C,3,FALSE),"")</f>
        <v/>
      </c>
      <c r="J3631" s="31" t="str">
        <f>VLOOKUP($A3631,Location!$A:$J,7,FALSE)</f>
        <v>TBD</v>
      </c>
      <c r="K3631" s="31" t="str">
        <f>IFERROR(VLOOKUP(J3631,Setup_Team!$B:$C,2,FALSE), "TDB")</f>
        <v>TDB</v>
      </c>
      <c r="L3631" s="31" t="str">
        <f>VLOOKUP($A3631,Location!$A:$J,8,FALSE)</f>
        <v>TBD</v>
      </c>
      <c r="M3631" s="31" t="str">
        <f>IFERROR(VLOOKUP(L3631,Setup_Team!$B:$C,2,FALSE), "TDB")</f>
        <v>TDB</v>
      </c>
      <c r="N3631" s="31" t="str">
        <f>VLOOKUP($A3631,Location!$A:$J,9,FALSE)</f>
        <v>Arlington, Dallas, Texas</v>
      </c>
      <c r="O3631" s="31" t="str">
        <f>VLOOKUP($A3631,Location!$A:$J,10,FALSE)</f>
        <v>AT&amp;T Stadium</v>
      </c>
      <c r="R3631" s="31">
        <v>0</v>
      </c>
      <c r="S3631" s="25">
        <f>VLOOKUP($A3631,Database!$A:$Y,10,FALSE)</f>
        <v>0</v>
      </c>
      <c r="T3631" s="25">
        <f>VLOOKUP($A3631,Database!$A:$Y,11,FALSE)</f>
        <v>0</v>
      </c>
      <c r="U3631" s="25">
        <f>VLOOKUP($A3631,Database!$A:$Y,12,FALSE)</f>
        <v>0</v>
      </c>
      <c r="V3631" s="25" t="str">
        <f>VLOOKUP(A3631,Database!A:M,13,FALSE)</f>
        <v>À venir</v>
      </c>
      <c r="W3631" s="25" t="str">
        <f>VLOOKUP($A3631,Database!$A:$Y,20,FALSE)</f>
        <v/>
      </c>
      <c r="X3631" s="25" t="str">
        <f>VLOOKUP($A3631,Database!$A:$Y,21,FALSE)</f>
        <v/>
      </c>
      <c r="Y3631" s="25" t="str">
        <f ca="1">IF(C3631&lt;NOW(),IF(AND(P3631&gt;Q3631,W3631&gt;X3631),S3631,IF(AND(P3631=Q3631,W3631=X3631),T3631,IF(AND(P3631&lt;Q3631,W3631&lt;X3631),U3631,0))),"")</f>
        <v/>
      </c>
      <c r="Z3631" s="25">
        <f>IF(AND(P3631=W3631,Q3631=X3631),1,0)</f>
        <v>1</v>
      </c>
      <c r="AA3631" s="25" t="str">
        <f>IF(Z3631=0,"",IF(ISBLANK(VLOOKUP(A3631,Database!A:AA,22,FALSE)),"",VLOOKUP(A3631,Database!A:AA,22,FALSE)))</f>
        <v>Exact</v>
      </c>
      <c r="AB3631" s="25">
        <f ca="1">IFERROR(IF(AND(Y3631&lt;&gt;"",OR(V3631="Terminé",V3631="En cours")),VLOOKUP(AA3631,Setup_ScoreExactBonus!A:D,4,FALSE),0),0)</f>
        <v>0</v>
      </c>
      <c r="AC3631" s="31" t="str">
        <f t="shared" ca="1" si="18"/>
        <v/>
      </c>
      <c r="AD3631" s="31">
        <f ca="1">SUMIFS(AC$2:AC3631,D$2:D3631,D3631)*IF(R3631=0,1,2)</f>
        <v>0</v>
      </c>
    </row>
    <row r="3632" spans="1:30" x14ac:dyDescent="0.35">
      <c r="A3632" s="31">
        <f>IF(ISBLANK(B3632),"",COUNTIF(B$2:B3632,B3632))-1</f>
        <v>93</v>
      </c>
      <c r="B3632" s="31">
        <v>4</v>
      </c>
      <c r="C3632" s="10">
        <f>VLOOKUP($A3632,Database!$A:$Y,7,FALSE)</f>
        <v>46209.875</v>
      </c>
      <c r="D3632" s="31" t="str">
        <f>VLOOKUP(Pronostics!$B3632,Setup_MPP!$A:$G,3,FALSE)</f>
        <v>Popo444</v>
      </c>
      <c r="E3632" s="31" t="str">
        <f>VLOOKUP(Pronostics!$B3632,Setup_MPP!$A:$G,2,FALSE)</f>
        <v>Pauline OLIVIER</v>
      </c>
      <c r="F3632" s="31" t="str">
        <f>VLOOKUP($B3632,Setup_MPP!$A:$E,4,FALSE)</f>
        <v>#A5EA7F</v>
      </c>
      <c r="G3632" s="31" t="str">
        <f>VLOOKUP($B3632,Setup_MPP!$A:$E,5,FALSE)</f>
        <v>#80C65A</v>
      </c>
      <c r="H3632" s="31" t="str">
        <f>IFERROR(IF(AND(A3632&gt;=1,A3632&lt;=104),VLOOKUP($A3632,Location!$A:$J,6,FALSE),IF(A3632=0,"Avant l'ouverture",IF(OR(A3632=105,A3632=106),"Bonus"))),"")</f>
        <v>1/8 Finale</v>
      </c>
      <c r="I3632" s="31" t="str">
        <f>IF(LEFT(H3632,4)="Tour",VLOOKUP(A3632,Database!$A:$C,3,FALSE),"")</f>
        <v/>
      </c>
      <c r="J3632" s="31" t="str">
        <f>VLOOKUP($A3632,Location!$A:$J,7,FALSE)</f>
        <v>TBD</v>
      </c>
      <c r="K3632" s="31" t="str">
        <f>IFERROR(VLOOKUP(J3632,Setup_Team!$B:$C,2,FALSE), "TDB")</f>
        <v>TDB</v>
      </c>
      <c r="L3632" s="31" t="str">
        <f>VLOOKUP($A3632,Location!$A:$J,8,FALSE)</f>
        <v>TBD</v>
      </c>
      <c r="M3632" s="31" t="str">
        <f>IFERROR(VLOOKUP(L3632,Setup_Team!$B:$C,2,FALSE), "TDB")</f>
        <v>TDB</v>
      </c>
      <c r="N3632" s="31" t="str">
        <f>VLOOKUP($A3632,Location!$A:$J,9,FALSE)</f>
        <v>Arlington, Dallas, Texas</v>
      </c>
      <c r="O3632" s="31" t="str">
        <f>VLOOKUP($A3632,Location!$A:$J,10,FALSE)</f>
        <v>AT&amp;T Stadium</v>
      </c>
      <c r="R3632" s="31">
        <v>0</v>
      </c>
      <c r="S3632" s="25">
        <f>VLOOKUP($A3632,Database!$A:$Y,10,FALSE)</f>
        <v>0</v>
      </c>
      <c r="T3632" s="25">
        <f>VLOOKUP($A3632,Database!$A:$Y,11,FALSE)</f>
        <v>0</v>
      </c>
      <c r="U3632" s="25">
        <f>VLOOKUP($A3632,Database!$A:$Y,12,FALSE)</f>
        <v>0</v>
      </c>
      <c r="V3632" s="25" t="str">
        <f>VLOOKUP(A3632,Database!A:M,13,FALSE)</f>
        <v>À venir</v>
      </c>
      <c r="W3632" s="25" t="str">
        <f>VLOOKUP($A3632,Database!$A:$Y,20,FALSE)</f>
        <v/>
      </c>
      <c r="X3632" s="25" t="str">
        <f>VLOOKUP($A3632,Database!$A:$Y,21,FALSE)</f>
        <v/>
      </c>
      <c r="Y3632" s="25" t="str">
        <f ca="1">IF(C3632&lt;NOW(),IF(AND(P3632&gt;Q3632,W3632&gt;X3632),S3632,IF(AND(P3632=Q3632,W3632=X3632),T3632,IF(AND(P3632&lt;Q3632,W3632&lt;X3632),U3632,0))),"")</f>
        <v/>
      </c>
      <c r="Z3632" s="25">
        <f>IF(AND(P3632=W3632,Q3632=X3632),1,0)</f>
        <v>1</v>
      </c>
      <c r="AA3632" s="25" t="str">
        <f>IF(Z3632=0,"",IF(ISBLANK(VLOOKUP(A3632,Database!A:AA,22,FALSE)),"",VLOOKUP(A3632,Database!A:AA,22,FALSE)))</f>
        <v>Exact</v>
      </c>
      <c r="AB3632" s="25">
        <f ca="1">IFERROR(IF(AND(Y3632&lt;&gt;"",OR(V3632="Terminé",V3632="En cours")),VLOOKUP(AA3632,Setup_ScoreExactBonus!A:D,4,FALSE),0),0)</f>
        <v>0</v>
      </c>
      <c r="AC3632" s="31" t="str">
        <f t="shared" ca="1" si="18"/>
        <v/>
      </c>
      <c r="AD3632" s="31">
        <f ca="1">SUMIFS(AC$2:AC3632,D$2:D3632,D3632)*IF(R3632=0,1,2)</f>
        <v>0</v>
      </c>
    </row>
    <row r="3633" spans="1:30" x14ac:dyDescent="0.35">
      <c r="A3633" s="31">
        <f>IF(ISBLANK(B3633),"",COUNTIF(B$2:B3633,B3633))-1</f>
        <v>93</v>
      </c>
      <c r="B3633" s="31">
        <v>5</v>
      </c>
      <c r="C3633" s="10">
        <f>VLOOKUP($A3633,Database!$A:$Y,7,FALSE)</f>
        <v>46209.875</v>
      </c>
      <c r="D3633" s="31" t="str">
        <f>VLOOKUP(Pronostics!$B3633,Setup_MPP!$A:$G,3,FALSE)</f>
        <v>_Jujul</v>
      </c>
      <c r="E3633" s="31" t="str">
        <f>VLOOKUP(Pronostics!$B3633,Setup_MPP!$A:$G,2,FALSE)</f>
        <v>Julie BOISSIERE</v>
      </c>
      <c r="F3633" s="31" t="str">
        <f>VLOOKUP($B3633,Setup_MPP!$A:$E,4,FALSE)</f>
        <v>#D890FF</v>
      </c>
      <c r="G3633" s="31" t="str">
        <f>VLOOKUP($B3633,Setup_MPP!$A:$E,5,FALSE)</f>
        <v>#B750EF</v>
      </c>
      <c r="H3633" s="31" t="str">
        <f>IFERROR(IF(AND(A3633&gt;=1,A3633&lt;=104),VLOOKUP($A3633,Location!$A:$J,6,FALSE),IF(A3633=0,"Avant l'ouverture",IF(OR(A3633=105,A3633=106),"Bonus"))),"")</f>
        <v>1/8 Finale</v>
      </c>
      <c r="I3633" s="31" t="str">
        <f>IF(LEFT(H3633,4)="Tour",VLOOKUP(A3633,Database!$A:$C,3,FALSE),"")</f>
        <v/>
      </c>
      <c r="J3633" s="31" t="str">
        <f>VLOOKUP($A3633,Location!$A:$J,7,FALSE)</f>
        <v>TBD</v>
      </c>
      <c r="K3633" s="31" t="str">
        <f>IFERROR(VLOOKUP(J3633,Setup_Team!$B:$C,2,FALSE), "TDB")</f>
        <v>TDB</v>
      </c>
      <c r="L3633" s="31" t="str">
        <f>VLOOKUP($A3633,Location!$A:$J,8,FALSE)</f>
        <v>TBD</v>
      </c>
      <c r="M3633" s="31" t="str">
        <f>IFERROR(VLOOKUP(L3633,Setup_Team!$B:$C,2,FALSE), "TDB")</f>
        <v>TDB</v>
      </c>
      <c r="N3633" s="31" t="str">
        <f>VLOOKUP($A3633,Location!$A:$J,9,FALSE)</f>
        <v>Arlington, Dallas, Texas</v>
      </c>
      <c r="O3633" s="31" t="str">
        <f>VLOOKUP($A3633,Location!$A:$J,10,FALSE)</f>
        <v>AT&amp;T Stadium</v>
      </c>
      <c r="R3633" s="31">
        <v>0</v>
      </c>
      <c r="S3633" s="25">
        <f>VLOOKUP($A3633,Database!$A:$Y,10,FALSE)</f>
        <v>0</v>
      </c>
      <c r="T3633" s="25">
        <f>VLOOKUP($A3633,Database!$A:$Y,11,FALSE)</f>
        <v>0</v>
      </c>
      <c r="U3633" s="25">
        <f>VLOOKUP($A3633,Database!$A:$Y,12,FALSE)</f>
        <v>0</v>
      </c>
      <c r="V3633" s="25" t="str">
        <f>VLOOKUP(A3633,Database!A:M,13,FALSE)</f>
        <v>À venir</v>
      </c>
      <c r="W3633" s="25" t="str">
        <f>VLOOKUP($A3633,Database!$A:$Y,20,FALSE)</f>
        <v/>
      </c>
      <c r="X3633" s="25" t="str">
        <f>VLOOKUP($A3633,Database!$A:$Y,21,FALSE)</f>
        <v/>
      </c>
      <c r="Y3633" s="25" t="str">
        <f ca="1">IF(C3633&lt;NOW(),IF(AND(P3633&gt;Q3633,W3633&gt;X3633),S3633,IF(AND(P3633=Q3633,W3633=X3633),T3633,IF(AND(P3633&lt;Q3633,W3633&lt;X3633),U3633,0))),"")</f>
        <v/>
      </c>
      <c r="Z3633" s="25">
        <f>IF(AND(P3633=W3633,Q3633=X3633),1,0)</f>
        <v>1</v>
      </c>
      <c r="AA3633" s="25" t="str">
        <f>IF(Z3633=0,"",IF(ISBLANK(VLOOKUP(A3633,Database!A:AA,22,FALSE)),"",VLOOKUP(A3633,Database!A:AA,22,FALSE)))</f>
        <v>Exact</v>
      </c>
      <c r="AB3633" s="25">
        <f ca="1">IFERROR(IF(AND(Y3633&lt;&gt;"",OR(V3633="Terminé",V3633="En cours")),VLOOKUP(AA3633,Setup_ScoreExactBonus!A:D,4,FALSE),0),0)</f>
        <v>0</v>
      </c>
      <c r="AC3633" s="31" t="str">
        <f t="shared" ca="1" si="18"/>
        <v/>
      </c>
      <c r="AD3633" s="31">
        <f ca="1">SUMIFS(AC$2:AC3633,D$2:D3633,D3633)*IF(R3633=0,1,2)</f>
        <v>0</v>
      </c>
    </row>
    <row r="3634" spans="1:30" x14ac:dyDescent="0.35">
      <c r="A3634" s="31">
        <f>IF(ISBLANK(B3634),"",COUNTIF(B$2:B3634,B3634))-1</f>
        <v>93</v>
      </c>
      <c r="B3634" s="31">
        <v>6</v>
      </c>
      <c r="C3634" s="10">
        <f>VLOOKUP($A3634,Database!$A:$Y,7,FALSE)</f>
        <v>46209.875</v>
      </c>
      <c r="D3634" s="31" t="str">
        <f>VLOOKUP(Pronostics!$B3634,Setup_MPP!$A:$G,3,FALSE)</f>
        <v>Julay</v>
      </c>
      <c r="E3634" s="31" t="str">
        <f>VLOOKUP(Pronostics!$B3634,Setup_MPP!$A:$G,2,FALSE)</f>
        <v>Julie BOUCHARD</v>
      </c>
      <c r="F3634" s="31" t="str">
        <f>VLOOKUP($B3634,Setup_MPP!$A:$E,4,FALSE)</f>
        <v>#A6F7B1</v>
      </c>
      <c r="G3634" s="31" t="str">
        <f>VLOOKUP($B3634,Setup_MPP!$A:$E,5,FALSE)</f>
        <v>#6EC179</v>
      </c>
      <c r="H3634" s="31" t="str">
        <f>IFERROR(IF(AND(A3634&gt;=1,A3634&lt;=104),VLOOKUP($A3634,Location!$A:$J,6,FALSE),IF(A3634=0,"Avant l'ouverture",IF(OR(A3634=105,A3634=106),"Bonus"))),"")</f>
        <v>1/8 Finale</v>
      </c>
      <c r="I3634" s="31" t="str">
        <f>IF(LEFT(H3634,4)="Tour",VLOOKUP(A3634,Database!$A:$C,3,FALSE),"")</f>
        <v/>
      </c>
      <c r="J3634" s="31" t="str">
        <f>VLOOKUP($A3634,Location!$A:$J,7,FALSE)</f>
        <v>TBD</v>
      </c>
      <c r="K3634" s="31" t="str">
        <f>IFERROR(VLOOKUP(J3634,Setup_Team!$B:$C,2,FALSE), "TDB")</f>
        <v>TDB</v>
      </c>
      <c r="L3634" s="31" t="str">
        <f>VLOOKUP($A3634,Location!$A:$J,8,FALSE)</f>
        <v>TBD</v>
      </c>
      <c r="M3634" s="31" t="str">
        <f>IFERROR(VLOOKUP(L3634,Setup_Team!$B:$C,2,FALSE), "TDB")</f>
        <v>TDB</v>
      </c>
      <c r="N3634" s="31" t="str">
        <f>VLOOKUP($A3634,Location!$A:$J,9,FALSE)</f>
        <v>Arlington, Dallas, Texas</v>
      </c>
      <c r="O3634" s="31" t="str">
        <f>VLOOKUP($A3634,Location!$A:$J,10,FALSE)</f>
        <v>AT&amp;T Stadium</v>
      </c>
      <c r="R3634" s="31">
        <v>0</v>
      </c>
      <c r="S3634" s="25">
        <f>VLOOKUP($A3634,Database!$A:$Y,10,FALSE)</f>
        <v>0</v>
      </c>
      <c r="T3634" s="25">
        <f>VLOOKUP($A3634,Database!$A:$Y,11,FALSE)</f>
        <v>0</v>
      </c>
      <c r="U3634" s="25">
        <f>VLOOKUP($A3634,Database!$A:$Y,12,FALSE)</f>
        <v>0</v>
      </c>
      <c r="V3634" s="25" t="str">
        <f>VLOOKUP(A3634,Database!A:M,13,FALSE)</f>
        <v>À venir</v>
      </c>
      <c r="W3634" s="25" t="str">
        <f>VLOOKUP($A3634,Database!$A:$Y,20,FALSE)</f>
        <v/>
      </c>
      <c r="X3634" s="25" t="str">
        <f>VLOOKUP($A3634,Database!$A:$Y,21,FALSE)</f>
        <v/>
      </c>
      <c r="Y3634" s="25" t="str">
        <f ca="1">IF(C3634&lt;NOW(),IF(AND(P3634&gt;Q3634,W3634&gt;X3634),S3634,IF(AND(P3634=Q3634,W3634=X3634),T3634,IF(AND(P3634&lt;Q3634,W3634&lt;X3634),U3634,0))),"")</f>
        <v/>
      </c>
      <c r="Z3634" s="25">
        <f>IF(AND(P3634=W3634,Q3634=X3634),1,0)</f>
        <v>1</v>
      </c>
      <c r="AA3634" s="25" t="str">
        <f>IF(Z3634=0,"",IF(ISBLANK(VLOOKUP(A3634,Database!A:AA,22,FALSE)),"",VLOOKUP(A3634,Database!A:AA,22,FALSE)))</f>
        <v>Exact</v>
      </c>
      <c r="AB3634" s="25">
        <f ca="1">IFERROR(IF(AND(Y3634&lt;&gt;"",OR(V3634="Terminé",V3634="En cours")),VLOOKUP(AA3634,Setup_ScoreExactBonus!A:D,4,FALSE),0),0)</f>
        <v>0</v>
      </c>
      <c r="AC3634" s="31" t="str">
        <f t="shared" ca="1" si="18"/>
        <v/>
      </c>
      <c r="AD3634" s="31">
        <f ca="1">SUMIFS(AC$2:AC3634,D$2:D3634,D3634)*IF(R3634=0,1,2)</f>
        <v>0</v>
      </c>
    </row>
    <row r="3635" spans="1:30" x14ac:dyDescent="0.35">
      <c r="A3635" s="31">
        <f>IF(ISBLANK(B3635),"",COUNTIF(B$2:B3635,B3635))-1</f>
        <v>93</v>
      </c>
      <c r="B3635" s="31">
        <v>7</v>
      </c>
      <c r="C3635" s="10">
        <f>VLOOKUP($A3635,Database!$A:$Y,7,FALSE)</f>
        <v>46209.875</v>
      </c>
      <c r="D3635" s="31" t="str">
        <f>VLOOKUP(Pronostics!$B3635,Setup_MPP!$A:$G,3,FALSE)</f>
        <v>__Vince__</v>
      </c>
      <c r="E3635" s="31" t="str">
        <f>VLOOKUP(Pronostics!$B3635,Setup_MPP!$A:$G,2,FALSE)</f>
        <v>Vincent FRAYSSE</v>
      </c>
      <c r="F3635" s="31" t="str">
        <f>VLOOKUP($B3635,Setup_MPP!$A:$E,4,FALSE)</f>
        <v>#B2EAE8</v>
      </c>
      <c r="G3635" s="31" t="str">
        <f>VLOOKUP($B3635,Setup_MPP!$A:$E,5,FALSE)</f>
        <v>#6CB4B1</v>
      </c>
      <c r="H3635" s="31" t="str">
        <f>IFERROR(IF(AND(A3635&gt;=1,A3635&lt;=104),VLOOKUP($A3635,Location!$A:$J,6,FALSE),IF(A3635=0,"Avant l'ouverture",IF(OR(A3635=105,A3635=106),"Bonus"))),"")</f>
        <v>1/8 Finale</v>
      </c>
      <c r="I3635" s="31" t="str">
        <f>IF(LEFT(H3635,4)="Tour",VLOOKUP(A3635,Database!$A:$C,3,FALSE),"")</f>
        <v/>
      </c>
      <c r="J3635" s="31" t="str">
        <f>VLOOKUP($A3635,Location!$A:$J,7,FALSE)</f>
        <v>TBD</v>
      </c>
      <c r="K3635" s="31" t="str">
        <f>IFERROR(VLOOKUP(J3635,Setup_Team!$B:$C,2,FALSE), "TDB")</f>
        <v>TDB</v>
      </c>
      <c r="L3635" s="31" t="str">
        <f>VLOOKUP($A3635,Location!$A:$J,8,FALSE)</f>
        <v>TBD</v>
      </c>
      <c r="M3635" s="31" t="str">
        <f>IFERROR(VLOOKUP(L3635,Setup_Team!$B:$C,2,FALSE), "TDB")</f>
        <v>TDB</v>
      </c>
      <c r="N3635" s="31" t="str">
        <f>VLOOKUP($A3635,Location!$A:$J,9,FALSE)</f>
        <v>Arlington, Dallas, Texas</v>
      </c>
      <c r="O3635" s="31" t="str">
        <f>VLOOKUP($A3635,Location!$A:$J,10,FALSE)</f>
        <v>AT&amp;T Stadium</v>
      </c>
      <c r="R3635" s="31">
        <v>0</v>
      </c>
      <c r="S3635" s="25">
        <f>VLOOKUP($A3635,Database!$A:$Y,10,FALSE)</f>
        <v>0</v>
      </c>
      <c r="T3635" s="25">
        <f>VLOOKUP($A3635,Database!$A:$Y,11,FALSE)</f>
        <v>0</v>
      </c>
      <c r="U3635" s="25">
        <f>VLOOKUP($A3635,Database!$A:$Y,12,FALSE)</f>
        <v>0</v>
      </c>
      <c r="V3635" s="25" t="str">
        <f>VLOOKUP(A3635,Database!A:M,13,FALSE)</f>
        <v>À venir</v>
      </c>
      <c r="W3635" s="25" t="str">
        <f>VLOOKUP($A3635,Database!$A:$Y,20,FALSE)</f>
        <v/>
      </c>
      <c r="X3635" s="25" t="str">
        <f>VLOOKUP($A3635,Database!$A:$Y,21,FALSE)</f>
        <v/>
      </c>
      <c r="Y3635" s="25" t="str">
        <f ca="1">IF(C3635&lt;NOW(),IF(AND(P3635&gt;Q3635,W3635&gt;X3635),S3635,IF(AND(P3635=Q3635,W3635=X3635),T3635,IF(AND(P3635&lt;Q3635,W3635&lt;X3635),U3635,0))),"")</f>
        <v/>
      </c>
      <c r="Z3635" s="25">
        <f>IF(AND(P3635=W3635,Q3635=X3635),1,0)</f>
        <v>1</v>
      </c>
      <c r="AA3635" s="25" t="str">
        <f>IF(Z3635=0,"",IF(ISBLANK(VLOOKUP(A3635,Database!A:AA,22,FALSE)),"",VLOOKUP(A3635,Database!A:AA,22,FALSE)))</f>
        <v>Exact</v>
      </c>
      <c r="AB3635" s="25">
        <f ca="1">IFERROR(IF(AND(Y3635&lt;&gt;"",OR(V3635="Terminé",V3635="En cours")),VLOOKUP(AA3635,Setup_ScoreExactBonus!A:D,4,FALSE),0),0)</f>
        <v>0</v>
      </c>
      <c r="AC3635" s="31" t="str">
        <f t="shared" ca="1" si="18"/>
        <v/>
      </c>
      <c r="AD3635" s="31">
        <f ca="1">SUMIFS(AC$2:AC3635,D$2:D3635,D3635)*IF(R3635=0,1,2)</f>
        <v>0</v>
      </c>
    </row>
    <row r="3636" spans="1:30" x14ac:dyDescent="0.35">
      <c r="A3636" s="31">
        <f>IF(ISBLANK(B3636),"",COUNTIF(B$2:B3636,B3636))-1</f>
        <v>93</v>
      </c>
      <c r="B3636" s="31">
        <v>8</v>
      </c>
      <c r="C3636" s="10">
        <f>VLOOKUP($A3636,Database!$A:$Y,7,FALSE)</f>
        <v>46209.875</v>
      </c>
      <c r="D3636" s="31" t="str">
        <f>VLOOKUP(Pronostics!$B3636,Setup_MPP!$A:$G,3,FALSE)</f>
        <v>Louuiiis</v>
      </c>
      <c r="E3636" s="31" t="str">
        <f>VLOOKUP(Pronostics!$B3636,Setup_MPP!$A:$G,2,FALSE)</f>
        <v>Louis HARLE</v>
      </c>
      <c r="F3636" s="31" t="str">
        <f>VLOOKUP($B3636,Setup_MPP!$A:$E,4,FALSE)</f>
        <v>#EEF7B1</v>
      </c>
      <c r="G3636" s="31" t="str">
        <f>VLOOKUP($B3636,Setup_MPP!$A:$E,5,FALSE)</f>
        <v>#C1CB7D</v>
      </c>
      <c r="H3636" s="31" t="str">
        <f>IFERROR(IF(AND(A3636&gt;=1,A3636&lt;=104),VLOOKUP($A3636,Location!$A:$J,6,FALSE),IF(A3636=0,"Avant l'ouverture",IF(OR(A3636=105,A3636=106),"Bonus"))),"")</f>
        <v>1/8 Finale</v>
      </c>
      <c r="I3636" s="31" t="str">
        <f>IF(LEFT(H3636,4)="Tour",VLOOKUP(A3636,Database!$A:$C,3,FALSE),"")</f>
        <v/>
      </c>
      <c r="J3636" s="31" t="str">
        <f>VLOOKUP($A3636,Location!$A:$J,7,FALSE)</f>
        <v>TBD</v>
      </c>
      <c r="K3636" s="31" t="str">
        <f>IFERROR(VLOOKUP(J3636,Setup_Team!$B:$C,2,FALSE), "TDB")</f>
        <v>TDB</v>
      </c>
      <c r="L3636" s="31" t="str">
        <f>VLOOKUP($A3636,Location!$A:$J,8,FALSE)</f>
        <v>TBD</v>
      </c>
      <c r="M3636" s="31" t="str">
        <f>IFERROR(VLOOKUP(L3636,Setup_Team!$B:$C,2,FALSE), "TDB")</f>
        <v>TDB</v>
      </c>
      <c r="N3636" s="31" t="str">
        <f>VLOOKUP($A3636,Location!$A:$J,9,FALSE)</f>
        <v>Arlington, Dallas, Texas</v>
      </c>
      <c r="O3636" s="31" t="str">
        <f>VLOOKUP($A3636,Location!$A:$J,10,FALSE)</f>
        <v>AT&amp;T Stadium</v>
      </c>
      <c r="R3636" s="31">
        <v>0</v>
      </c>
      <c r="S3636" s="25">
        <f>VLOOKUP($A3636,Database!$A:$Y,10,FALSE)</f>
        <v>0</v>
      </c>
      <c r="T3636" s="25">
        <f>VLOOKUP($A3636,Database!$A:$Y,11,FALSE)</f>
        <v>0</v>
      </c>
      <c r="U3636" s="25">
        <f>VLOOKUP($A3636,Database!$A:$Y,12,FALSE)</f>
        <v>0</v>
      </c>
      <c r="V3636" s="25" t="str">
        <f>VLOOKUP(A3636,Database!A:M,13,FALSE)</f>
        <v>À venir</v>
      </c>
      <c r="W3636" s="25" t="str">
        <f>VLOOKUP($A3636,Database!$A:$Y,20,FALSE)</f>
        <v/>
      </c>
      <c r="X3636" s="25" t="str">
        <f>VLOOKUP($A3636,Database!$A:$Y,21,FALSE)</f>
        <v/>
      </c>
      <c r="Y3636" s="25" t="str">
        <f ca="1">IF(C3636&lt;NOW(),IF(AND(P3636&gt;Q3636,W3636&gt;X3636),S3636,IF(AND(P3636=Q3636,W3636=X3636),T3636,IF(AND(P3636&lt;Q3636,W3636&lt;X3636),U3636,0))),"")</f>
        <v/>
      </c>
      <c r="Z3636" s="25">
        <f>IF(AND(P3636=W3636,Q3636=X3636),1,0)</f>
        <v>1</v>
      </c>
      <c r="AA3636" s="25" t="str">
        <f>IF(Z3636=0,"",IF(ISBLANK(VLOOKUP(A3636,Database!A:AA,22,FALSE)),"",VLOOKUP(A3636,Database!A:AA,22,FALSE)))</f>
        <v>Exact</v>
      </c>
      <c r="AB3636" s="25">
        <f ca="1">IFERROR(IF(AND(Y3636&lt;&gt;"",OR(V3636="Terminé",V3636="En cours")),VLOOKUP(AA3636,Setup_ScoreExactBonus!A:D,4,FALSE),0),0)</f>
        <v>0</v>
      </c>
      <c r="AC3636" s="31" t="str">
        <f t="shared" ca="1" si="18"/>
        <v/>
      </c>
      <c r="AD3636" s="31">
        <f ca="1">SUMIFS(AC$2:AC3636,D$2:D3636,D3636)*IF(R3636=0,1,2)</f>
        <v>0</v>
      </c>
    </row>
    <row r="3637" spans="1:30" x14ac:dyDescent="0.35">
      <c r="A3637" s="31">
        <f>IF(ISBLANK(B3637),"",COUNTIF(B$2:B3637,B3637))-1</f>
        <v>93</v>
      </c>
      <c r="B3637" s="31">
        <v>9</v>
      </c>
      <c r="C3637" s="10">
        <f>VLOOKUP($A3637,Database!$A:$Y,7,FALSE)</f>
        <v>46209.875</v>
      </c>
      <c r="D3637" s="31" t="str">
        <f>VLOOKUP(Pronostics!$B3637,Setup_MPP!$A:$G,3,FALSE)</f>
        <v>Aurelien_dqp</v>
      </c>
      <c r="E3637" s="31" t="str">
        <f>VLOOKUP(Pronostics!$B3637,Setup_MPP!$A:$G,2,FALSE)</f>
        <v>Aurélien DE POULPIQUET</v>
      </c>
      <c r="F3637" s="31" t="str">
        <f>VLOOKUP($B3637,Setup_MPP!$A:$E,4,FALSE)</f>
        <v>#F4EA9D</v>
      </c>
      <c r="G3637" s="31" t="str">
        <f>VLOOKUP($B3637,Setup_MPP!$A:$E,5,FALSE)</f>
        <v>#D2C458</v>
      </c>
      <c r="H3637" s="31" t="str">
        <f>IFERROR(IF(AND(A3637&gt;=1,A3637&lt;=104),VLOOKUP($A3637,Location!$A:$J,6,FALSE),IF(A3637=0,"Avant l'ouverture",IF(OR(A3637=105,A3637=106),"Bonus"))),"")</f>
        <v>1/8 Finale</v>
      </c>
      <c r="I3637" s="31" t="str">
        <f>IF(LEFT(H3637,4)="Tour",VLOOKUP(A3637,Database!$A:$C,3,FALSE),"")</f>
        <v/>
      </c>
      <c r="J3637" s="31" t="str">
        <f>VLOOKUP($A3637,Location!$A:$J,7,FALSE)</f>
        <v>TBD</v>
      </c>
      <c r="K3637" s="31" t="str">
        <f>IFERROR(VLOOKUP(J3637,Setup_Team!$B:$C,2,FALSE), "TDB")</f>
        <v>TDB</v>
      </c>
      <c r="L3637" s="31" t="str">
        <f>VLOOKUP($A3637,Location!$A:$J,8,FALSE)</f>
        <v>TBD</v>
      </c>
      <c r="M3637" s="31" t="str">
        <f>IFERROR(VLOOKUP(L3637,Setup_Team!$B:$C,2,FALSE), "TDB")</f>
        <v>TDB</v>
      </c>
      <c r="N3637" s="31" t="str">
        <f>VLOOKUP($A3637,Location!$A:$J,9,FALSE)</f>
        <v>Arlington, Dallas, Texas</v>
      </c>
      <c r="O3637" s="31" t="str">
        <f>VLOOKUP($A3637,Location!$A:$J,10,FALSE)</f>
        <v>AT&amp;T Stadium</v>
      </c>
      <c r="R3637" s="31">
        <v>0</v>
      </c>
      <c r="S3637" s="25">
        <f>VLOOKUP($A3637,Database!$A:$Y,10,FALSE)</f>
        <v>0</v>
      </c>
      <c r="T3637" s="25">
        <f>VLOOKUP($A3637,Database!$A:$Y,11,FALSE)</f>
        <v>0</v>
      </c>
      <c r="U3637" s="25">
        <f>VLOOKUP($A3637,Database!$A:$Y,12,FALSE)</f>
        <v>0</v>
      </c>
      <c r="V3637" s="25" t="str">
        <f>VLOOKUP(A3637,Database!A:M,13,FALSE)</f>
        <v>À venir</v>
      </c>
      <c r="W3637" s="25" t="str">
        <f>VLOOKUP($A3637,Database!$A:$Y,20,FALSE)</f>
        <v/>
      </c>
      <c r="X3637" s="25" t="str">
        <f>VLOOKUP($A3637,Database!$A:$Y,21,FALSE)</f>
        <v/>
      </c>
      <c r="Y3637" s="25" t="str">
        <f ca="1">IF(C3637&lt;NOW(),IF(AND(P3637&gt;Q3637,W3637&gt;X3637),S3637,IF(AND(P3637=Q3637,W3637=X3637),T3637,IF(AND(P3637&lt;Q3637,W3637&lt;X3637),U3637,0))),"")</f>
        <v/>
      </c>
      <c r="Z3637" s="25">
        <f>IF(AND(P3637=W3637,Q3637=X3637),1,0)</f>
        <v>1</v>
      </c>
      <c r="AA3637" s="25" t="str">
        <f>IF(Z3637=0,"",IF(ISBLANK(VLOOKUP(A3637,Database!A:AA,22,FALSE)),"",VLOOKUP(A3637,Database!A:AA,22,FALSE)))</f>
        <v>Exact</v>
      </c>
      <c r="AB3637" s="25">
        <f ca="1">IFERROR(IF(AND(Y3637&lt;&gt;"",OR(V3637="Terminé",V3637="En cours")),VLOOKUP(AA3637,Setup_ScoreExactBonus!A:D,4,FALSE),0),0)</f>
        <v>0</v>
      </c>
      <c r="AC3637" s="31" t="str">
        <f t="shared" ca="1" si="18"/>
        <v/>
      </c>
      <c r="AD3637" s="31">
        <f ca="1">SUMIFS(AC$2:AC3637,D$2:D3637,D3637)*IF(R3637=0,1,2)</f>
        <v>0</v>
      </c>
    </row>
    <row r="3638" spans="1:30" x14ac:dyDescent="0.35">
      <c r="A3638" s="31">
        <f>IF(ISBLANK(B3638),"",COUNTIF(B$2:B3638,B3638))-1</f>
        <v>93</v>
      </c>
      <c r="B3638" s="31">
        <v>10</v>
      </c>
      <c r="C3638" s="10">
        <f>VLOOKUP($A3638,Database!$A:$Y,7,FALSE)</f>
        <v>46209.875</v>
      </c>
      <c r="D3638" s="31" t="str">
        <f>VLOOKUP(Pronostics!$B3638,Setup_MPP!$A:$G,3,FALSE)</f>
        <v>RandomPaul</v>
      </c>
      <c r="E3638" s="31" t="str">
        <f>VLOOKUP(Pronostics!$B3638,Setup_MPP!$A:$G,2,FALSE)</f>
        <v>Paul MONTESINOS</v>
      </c>
      <c r="F3638" s="31" t="str">
        <f>VLOOKUP($B3638,Setup_MPP!$A:$E,4,FALSE)</f>
        <v>#C4B0FF</v>
      </c>
      <c r="G3638" s="31" t="str">
        <f>VLOOKUP($B3638,Setup_MPP!$A:$E,5,FALSE)</f>
        <v>#7F66C8</v>
      </c>
      <c r="H3638" s="31" t="str">
        <f>IFERROR(IF(AND(A3638&gt;=1,A3638&lt;=104),VLOOKUP($A3638,Location!$A:$J,6,FALSE),IF(A3638=0,"Avant l'ouverture",IF(OR(A3638=105,A3638=106),"Bonus"))),"")</f>
        <v>1/8 Finale</v>
      </c>
      <c r="I3638" s="31" t="str">
        <f>IF(LEFT(H3638,4)="Tour",VLOOKUP(A3638,Database!$A:$C,3,FALSE),"")</f>
        <v/>
      </c>
      <c r="J3638" s="31" t="str">
        <f>VLOOKUP($A3638,Location!$A:$J,7,FALSE)</f>
        <v>TBD</v>
      </c>
      <c r="K3638" s="31" t="str">
        <f>IFERROR(VLOOKUP(J3638,Setup_Team!$B:$C,2,FALSE), "TDB")</f>
        <v>TDB</v>
      </c>
      <c r="L3638" s="31" t="str">
        <f>VLOOKUP($A3638,Location!$A:$J,8,FALSE)</f>
        <v>TBD</v>
      </c>
      <c r="M3638" s="31" t="str">
        <f>IFERROR(VLOOKUP(L3638,Setup_Team!$B:$C,2,FALSE), "TDB")</f>
        <v>TDB</v>
      </c>
      <c r="N3638" s="31" t="str">
        <f>VLOOKUP($A3638,Location!$A:$J,9,FALSE)</f>
        <v>Arlington, Dallas, Texas</v>
      </c>
      <c r="O3638" s="31" t="str">
        <f>VLOOKUP($A3638,Location!$A:$J,10,FALSE)</f>
        <v>AT&amp;T Stadium</v>
      </c>
      <c r="R3638" s="31">
        <v>0</v>
      </c>
      <c r="S3638" s="25">
        <f>VLOOKUP($A3638,Database!$A:$Y,10,FALSE)</f>
        <v>0</v>
      </c>
      <c r="T3638" s="25">
        <f>VLOOKUP($A3638,Database!$A:$Y,11,FALSE)</f>
        <v>0</v>
      </c>
      <c r="U3638" s="25">
        <f>VLOOKUP($A3638,Database!$A:$Y,12,FALSE)</f>
        <v>0</v>
      </c>
      <c r="V3638" s="25" t="str">
        <f>VLOOKUP(A3638,Database!A:M,13,FALSE)</f>
        <v>À venir</v>
      </c>
      <c r="W3638" s="25" t="str">
        <f>VLOOKUP($A3638,Database!$A:$Y,20,FALSE)</f>
        <v/>
      </c>
      <c r="X3638" s="25" t="str">
        <f>VLOOKUP($A3638,Database!$A:$Y,21,FALSE)</f>
        <v/>
      </c>
      <c r="Y3638" s="25" t="str">
        <f ca="1">IF(C3638&lt;NOW(),IF(AND(P3638&gt;Q3638,W3638&gt;X3638),S3638,IF(AND(P3638=Q3638,W3638=X3638),T3638,IF(AND(P3638&lt;Q3638,W3638&lt;X3638),U3638,0))),"")</f>
        <v/>
      </c>
      <c r="Z3638" s="25">
        <f>IF(AND(P3638=W3638,Q3638=X3638),1,0)</f>
        <v>1</v>
      </c>
      <c r="AA3638" s="25" t="str">
        <f>IF(Z3638=0,"",IF(ISBLANK(VLOOKUP(A3638,Database!A:AA,22,FALSE)),"",VLOOKUP(A3638,Database!A:AA,22,FALSE)))</f>
        <v>Exact</v>
      </c>
      <c r="AB3638" s="25">
        <f ca="1">IFERROR(IF(AND(Y3638&lt;&gt;"",OR(V3638="Terminé",V3638="En cours")),VLOOKUP(AA3638,Setup_ScoreExactBonus!A:D,4,FALSE),0),0)</f>
        <v>0</v>
      </c>
      <c r="AC3638" s="31" t="str">
        <f t="shared" ca="1" si="18"/>
        <v/>
      </c>
      <c r="AD3638" s="31">
        <f ca="1">SUMIFS(AC$2:AC3638,D$2:D3638,D3638)*IF(R3638=0,1,2)</f>
        <v>0</v>
      </c>
    </row>
    <row r="3639" spans="1:30" x14ac:dyDescent="0.35">
      <c r="A3639" s="31">
        <f>IF(ISBLANK(B3639),"",COUNTIF(B$2:B3639,B3639))-1</f>
        <v>93</v>
      </c>
      <c r="B3639" s="31">
        <v>11</v>
      </c>
      <c r="C3639" s="10">
        <f>VLOOKUP($A3639,Database!$A:$Y,7,FALSE)</f>
        <v>46209.875</v>
      </c>
      <c r="D3639" s="31" t="str">
        <f>VLOOKUP(Pronostics!$B3639,Setup_MPP!$A:$G,3,FALSE)</f>
        <v>Kinsley#8SA6T</v>
      </c>
      <c r="E3639" s="31" t="str">
        <f>VLOOKUP(Pronostics!$B3639,Setup_MPP!$A:$G,2,FALSE)</f>
        <v>Kinsley ROQUE</v>
      </c>
      <c r="F3639" s="31" t="str">
        <f>VLOOKUP($B3639,Setup_MPP!$A:$E,4,FALSE)</f>
        <v>#CBEBBA</v>
      </c>
      <c r="G3639" s="31" t="str">
        <f>VLOOKUP($B3639,Setup_MPP!$A:$E,5,FALSE)</f>
        <v>#70BC6E</v>
      </c>
      <c r="H3639" s="31" t="str">
        <f>IFERROR(IF(AND(A3639&gt;=1,A3639&lt;=104),VLOOKUP($A3639,Location!$A:$J,6,FALSE),IF(A3639=0,"Avant l'ouverture",IF(OR(A3639=105,A3639=106),"Bonus"))),"")</f>
        <v>1/8 Finale</v>
      </c>
      <c r="I3639" s="31" t="str">
        <f>IF(LEFT(H3639,4)="Tour",VLOOKUP(A3639,Database!$A:$C,3,FALSE),"")</f>
        <v/>
      </c>
      <c r="J3639" s="31" t="str">
        <f>VLOOKUP($A3639,Location!$A:$J,7,FALSE)</f>
        <v>TBD</v>
      </c>
      <c r="K3639" s="31" t="str">
        <f>IFERROR(VLOOKUP(J3639,Setup_Team!$B:$C,2,FALSE), "TDB")</f>
        <v>TDB</v>
      </c>
      <c r="L3639" s="31" t="str">
        <f>VLOOKUP($A3639,Location!$A:$J,8,FALSE)</f>
        <v>TBD</v>
      </c>
      <c r="M3639" s="31" t="str">
        <f>IFERROR(VLOOKUP(L3639,Setup_Team!$B:$C,2,FALSE), "TDB")</f>
        <v>TDB</v>
      </c>
      <c r="N3639" s="31" t="str">
        <f>VLOOKUP($A3639,Location!$A:$J,9,FALSE)</f>
        <v>Arlington, Dallas, Texas</v>
      </c>
      <c r="O3639" s="31" t="str">
        <f>VLOOKUP($A3639,Location!$A:$J,10,FALSE)</f>
        <v>AT&amp;T Stadium</v>
      </c>
      <c r="R3639" s="31">
        <v>0</v>
      </c>
      <c r="S3639" s="25">
        <f>VLOOKUP($A3639,Database!$A:$Y,10,FALSE)</f>
        <v>0</v>
      </c>
      <c r="T3639" s="25">
        <f>VLOOKUP($A3639,Database!$A:$Y,11,FALSE)</f>
        <v>0</v>
      </c>
      <c r="U3639" s="25">
        <f>VLOOKUP($A3639,Database!$A:$Y,12,FALSE)</f>
        <v>0</v>
      </c>
      <c r="V3639" s="25" t="str">
        <f>VLOOKUP(A3639,Database!A:M,13,FALSE)</f>
        <v>À venir</v>
      </c>
      <c r="W3639" s="25" t="str">
        <f>VLOOKUP($A3639,Database!$A:$Y,20,FALSE)</f>
        <v/>
      </c>
      <c r="X3639" s="25" t="str">
        <f>VLOOKUP($A3639,Database!$A:$Y,21,FALSE)</f>
        <v/>
      </c>
      <c r="Y3639" s="25" t="str">
        <f ca="1">IF(C3639&lt;NOW(),IF(AND(P3639&gt;Q3639,W3639&gt;X3639),S3639,IF(AND(P3639=Q3639,W3639=X3639),T3639,IF(AND(P3639&lt;Q3639,W3639&lt;X3639),U3639,0))),"")</f>
        <v/>
      </c>
      <c r="Z3639" s="25">
        <f>IF(AND(P3639=W3639,Q3639=X3639),1,0)</f>
        <v>1</v>
      </c>
      <c r="AA3639" s="25" t="str">
        <f>IF(Z3639=0,"",IF(ISBLANK(VLOOKUP(A3639,Database!A:AA,22,FALSE)),"",VLOOKUP(A3639,Database!A:AA,22,FALSE)))</f>
        <v>Exact</v>
      </c>
      <c r="AB3639" s="25">
        <f ca="1">IFERROR(IF(AND(Y3639&lt;&gt;"",OR(V3639="Terminé",V3639="En cours")),VLOOKUP(AA3639,Setup_ScoreExactBonus!A:D,4,FALSE),0),0)</f>
        <v>0</v>
      </c>
      <c r="AC3639" s="31" t="str">
        <f t="shared" ca="1" si="18"/>
        <v/>
      </c>
      <c r="AD3639" s="31">
        <f ca="1">SUMIFS(AC$2:AC3639,D$2:D3639,D3639)*IF(R3639=0,1,2)</f>
        <v>0</v>
      </c>
    </row>
    <row r="3640" spans="1:30" x14ac:dyDescent="0.35">
      <c r="A3640" s="31">
        <f>IF(ISBLANK(B3640),"",COUNTIF(B$2:B3640,B3640))-1</f>
        <v>93</v>
      </c>
      <c r="B3640" s="31">
        <v>12</v>
      </c>
      <c r="C3640" s="10">
        <f>VLOOKUP($A3640,Database!$A:$Y,7,FALSE)</f>
        <v>46209.875</v>
      </c>
      <c r="D3640" s="31" t="str">
        <f>VLOOKUP(Pronostics!$B3640,Setup_MPP!$A:$G,3,FALSE)</f>
        <v>Jaouad1</v>
      </c>
      <c r="E3640" s="31" t="str">
        <f>VLOOKUP(Pronostics!$B3640,Setup_MPP!$A:$G,2,FALSE)</f>
        <v>Jaouad SETTI</v>
      </c>
      <c r="F3640" s="31" t="str">
        <f>VLOOKUP($B3640,Setup_MPP!$A:$E,4,FALSE)</f>
        <v>#C2D4FF</v>
      </c>
      <c r="G3640" s="31" t="str">
        <f>VLOOKUP($B3640,Setup_MPP!$A:$E,5,FALSE)</f>
        <v>#6586D5</v>
      </c>
      <c r="H3640" s="31" t="str">
        <f>IFERROR(IF(AND(A3640&gt;=1,A3640&lt;=104),VLOOKUP($A3640,Location!$A:$J,6,FALSE),IF(A3640=0,"Avant l'ouverture",IF(OR(A3640=105,A3640=106),"Bonus"))),"")</f>
        <v>1/8 Finale</v>
      </c>
      <c r="I3640" s="31" t="str">
        <f>IF(LEFT(H3640,4)="Tour",VLOOKUP(A3640,Database!$A:$C,3,FALSE),"")</f>
        <v/>
      </c>
      <c r="J3640" s="31" t="str">
        <f>VLOOKUP($A3640,Location!$A:$J,7,FALSE)</f>
        <v>TBD</v>
      </c>
      <c r="K3640" s="31" t="str">
        <f>IFERROR(VLOOKUP(J3640,Setup_Team!$B:$C,2,FALSE), "TDB")</f>
        <v>TDB</v>
      </c>
      <c r="L3640" s="31" t="str">
        <f>VLOOKUP($A3640,Location!$A:$J,8,FALSE)</f>
        <v>TBD</v>
      </c>
      <c r="M3640" s="31" t="str">
        <f>IFERROR(VLOOKUP(L3640,Setup_Team!$B:$C,2,FALSE), "TDB")</f>
        <v>TDB</v>
      </c>
      <c r="N3640" s="31" t="str">
        <f>VLOOKUP($A3640,Location!$A:$J,9,FALSE)</f>
        <v>Arlington, Dallas, Texas</v>
      </c>
      <c r="O3640" s="31" t="str">
        <f>VLOOKUP($A3640,Location!$A:$J,10,FALSE)</f>
        <v>AT&amp;T Stadium</v>
      </c>
      <c r="R3640" s="31">
        <v>0</v>
      </c>
      <c r="S3640" s="25">
        <f>VLOOKUP($A3640,Database!$A:$Y,10,FALSE)</f>
        <v>0</v>
      </c>
      <c r="T3640" s="25">
        <f>VLOOKUP($A3640,Database!$A:$Y,11,FALSE)</f>
        <v>0</v>
      </c>
      <c r="U3640" s="25">
        <f>VLOOKUP($A3640,Database!$A:$Y,12,FALSE)</f>
        <v>0</v>
      </c>
      <c r="V3640" s="25" t="str">
        <f>VLOOKUP(A3640,Database!A:M,13,FALSE)</f>
        <v>À venir</v>
      </c>
      <c r="W3640" s="25" t="str">
        <f>VLOOKUP($A3640,Database!$A:$Y,20,FALSE)</f>
        <v/>
      </c>
      <c r="X3640" s="25" t="str">
        <f>VLOOKUP($A3640,Database!$A:$Y,21,FALSE)</f>
        <v/>
      </c>
      <c r="Y3640" s="25" t="str">
        <f ca="1">IF(C3640&lt;NOW(),IF(AND(P3640&gt;Q3640,W3640&gt;X3640),S3640,IF(AND(P3640=Q3640,W3640=X3640),T3640,IF(AND(P3640&lt;Q3640,W3640&lt;X3640),U3640,0))),"")</f>
        <v/>
      </c>
      <c r="Z3640" s="25">
        <f>IF(AND(P3640=W3640,Q3640=X3640),1,0)</f>
        <v>1</v>
      </c>
      <c r="AA3640" s="25" t="str">
        <f>IF(Z3640=0,"",IF(ISBLANK(VLOOKUP(A3640,Database!A:AA,22,FALSE)),"",VLOOKUP(A3640,Database!A:AA,22,FALSE)))</f>
        <v>Exact</v>
      </c>
      <c r="AB3640" s="25">
        <f ca="1">IFERROR(IF(AND(Y3640&lt;&gt;"",OR(V3640="Terminé",V3640="En cours")),VLOOKUP(AA3640,Setup_ScoreExactBonus!A:D,4,FALSE),0),0)</f>
        <v>0</v>
      </c>
      <c r="AC3640" s="31" t="str">
        <f t="shared" ca="1" si="18"/>
        <v/>
      </c>
      <c r="AD3640" s="31">
        <f ca="1">SUMIFS(AC$2:AC3640,D$2:D3640,D3640)*IF(R3640=0,1,2)</f>
        <v>0</v>
      </c>
    </row>
    <row r="3641" spans="1:30" x14ac:dyDescent="0.35">
      <c r="A3641" s="31">
        <f>IF(ISBLANK(B3641),"",COUNTIF(B$2:B3641,B3641))-1</f>
        <v>93</v>
      </c>
      <c r="B3641" s="31">
        <v>13</v>
      </c>
      <c r="C3641" s="10">
        <f>VLOOKUP($A3641,Database!$A:$Y,7,FALSE)</f>
        <v>46209.875</v>
      </c>
      <c r="D3641" s="31" t="str">
        <f>VLOOKUP(Pronostics!$B3641,Setup_MPP!$A:$G,3,FALSE)</f>
        <v>Julien_I</v>
      </c>
      <c r="E3641" s="31" t="str">
        <f>VLOOKUP(Pronostics!$B3641,Setup_MPP!$A:$G,2,FALSE)</f>
        <v>Julien INGE</v>
      </c>
      <c r="F3641" s="31" t="str">
        <f>VLOOKUP($B3641,Setup_MPP!$A:$E,4,FALSE)</f>
        <v>#C1E0EF</v>
      </c>
      <c r="G3641" s="31" t="str">
        <f>VLOOKUP($B3641,Setup_MPP!$A:$E,5,FALSE)</f>
        <v>#4F91B2</v>
      </c>
      <c r="H3641" s="31" t="str">
        <f>IFERROR(IF(AND(A3641&gt;=1,A3641&lt;=104),VLOOKUP($A3641,Location!$A:$J,6,FALSE),IF(A3641=0,"Avant l'ouverture",IF(OR(A3641=105,A3641=106),"Bonus"))),"")</f>
        <v>1/8 Finale</v>
      </c>
      <c r="I3641" s="31" t="str">
        <f>IF(LEFT(H3641,4)="Tour",VLOOKUP(A3641,Database!$A:$C,3,FALSE),"")</f>
        <v/>
      </c>
      <c r="J3641" s="31" t="str">
        <f>VLOOKUP($A3641,Location!$A:$J,7,FALSE)</f>
        <v>TBD</v>
      </c>
      <c r="K3641" s="31" t="str">
        <f>IFERROR(VLOOKUP(J3641,Setup_Team!$B:$C,2,FALSE), "TDB")</f>
        <v>TDB</v>
      </c>
      <c r="L3641" s="31" t="str">
        <f>VLOOKUP($A3641,Location!$A:$J,8,FALSE)</f>
        <v>TBD</v>
      </c>
      <c r="M3641" s="31" t="str">
        <f>IFERROR(VLOOKUP(L3641,Setup_Team!$B:$C,2,FALSE), "TDB")</f>
        <v>TDB</v>
      </c>
      <c r="N3641" s="31" t="str">
        <f>VLOOKUP($A3641,Location!$A:$J,9,FALSE)</f>
        <v>Arlington, Dallas, Texas</v>
      </c>
      <c r="O3641" s="31" t="str">
        <f>VLOOKUP($A3641,Location!$A:$J,10,FALSE)</f>
        <v>AT&amp;T Stadium</v>
      </c>
      <c r="R3641" s="31">
        <v>0</v>
      </c>
      <c r="S3641" s="25">
        <f>VLOOKUP($A3641,Database!$A:$Y,10,FALSE)</f>
        <v>0</v>
      </c>
      <c r="T3641" s="25">
        <f>VLOOKUP($A3641,Database!$A:$Y,11,FALSE)</f>
        <v>0</v>
      </c>
      <c r="U3641" s="25">
        <f>VLOOKUP($A3641,Database!$A:$Y,12,FALSE)</f>
        <v>0</v>
      </c>
      <c r="V3641" s="25" t="str">
        <f>VLOOKUP(A3641,Database!A:M,13,FALSE)</f>
        <v>À venir</v>
      </c>
      <c r="W3641" s="25" t="str">
        <f>VLOOKUP($A3641,Database!$A:$Y,20,FALSE)</f>
        <v/>
      </c>
      <c r="X3641" s="25" t="str">
        <f>VLOOKUP($A3641,Database!$A:$Y,21,FALSE)</f>
        <v/>
      </c>
      <c r="Y3641" s="25" t="str">
        <f ca="1">IF(C3641&lt;NOW(),IF(AND(P3641&gt;Q3641,W3641&gt;X3641),S3641,IF(AND(P3641=Q3641,W3641=X3641),T3641,IF(AND(P3641&lt;Q3641,W3641&lt;X3641),U3641,0))),"")</f>
        <v/>
      </c>
      <c r="Z3641" s="25">
        <f>IF(AND(P3641=W3641,Q3641=X3641),1,0)</f>
        <v>1</v>
      </c>
      <c r="AA3641" s="25" t="str">
        <f>IF(Z3641=0,"",IF(ISBLANK(VLOOKUP(A3641,Database!A:AA,22,FALSE)),"",VLOOKUP(A3641,Database!A:AA,22,FALSE)))</f>
        <v>Exact</v>
      </c>
      <c r="AB3641" s="25">
        <f ca="1">IFERROR(IF(AND(Y3641&lt;&gt;"",OR(V3641="Terminé",V3641="En cours")),VLOOKUP(AA3641,Setup_ScoreExactBonus!A:D,4,FALSE),0),0)</f>
        <v>0</v>
      </c>
      <c r="AC3641" s="31" t="str">
        <f t="shared" ca="1" si="18"/>
        <v/>
      </c>
      <c r="AD3641" s="31">
        <f ca="1">SUMIFS(AC$2:AC3641,D$2:D3641,D3641)*IF(R3641=0,1,2)</f>
        <v>0</v>
      </c>
    </row>
    <row r="3642" spans="1:30" x14ac:dyDescent="0.35">
      <c r="A3642" s="31">
        <f>IF(ISBLANK(B3642),"",COUNTIF(B$2:B3642,B3642))-1</f>
        <v>93</v>
      </c>
      <c r="B3642" s="31">
        <v>14</v>
      </c>
      <c r="C3642" s="10">
        <f>VLOOKUP($A3642,Database!$A:$Y,7,FALSE)</f>
        <v>46209.875</v>
      </c>
      <c r="D3642" s="31" t="str">
        <f>VLOOKUP(Pronostics!$B3642,Setup_MPP!$A:$G,3,FALSE)</f>
        <v>MarieEYT</v>
      </c>
      <c r="E3642" s="31" t="str">
        <f>VLOOKUP(Pronostics!$B3642,Setup_MPP!$A:$G,2,FALSE)</f>
        <v>Marie EXBRAYAT</v>
      </c>
      <c r="F3642" s="31" t="str">
        <f>VLOOKUP($B3642,Setup_MPP!$A:$E,4,FALSE)</f>
        <v>#FFAFD2</v>
      </c>
      <c r="G3642" s="31" t="str">
        <f>VLOOKUP($B3642,Setup_MPP!$A:$E,5,FALSE)</f>
        <v>#F2589B</v>
      </c>
      <c r="H3642" s="31" t="str">
        <f>IFERROR(IF(AND(A3642&gt;=1,A3642&lt;=104),VLOOKUP($A3642,Location!$A:$J,6,FALSE),IF(A3642=0,"Avant l'ouverture",IF(OR(A3642=105,A3642=106),"Bonus"))),"")</f>
        <v>1/8 Finale</v>
      </c>
      <c r="I3642" s="31" t="str">
        <f>IF(LEFT(H3642,4)="Tour",VLOOKUP(A3642,Database!$A:$C,3,FALSE),"")</f>
        <v/>
      </c>
      <c r="J3642" s="31" t="str">
        <f>VLOOKUP($A3642,Location!$A:$J,7,FALSE)</f>
        <v>TBD</v>
      </c>
      <c r="K3642" s="31" t="str">
        <f>IFERROR(VLOOKUP(J3642,Setup_Team!$B:$C,2,FALSE), "TDB")</f>
        <v>TDB</v>
      </c>
      <c r="L3642" s="31" t="str">
        <f>VLOOKUP($A3642,Location!$A:$J,8,FALSE)</f>
        <v>TBD</v>
      </c>
      <c r="M3642" s="31" t="str">
        <f>IFERROR(VLOOKUP(L3642,Setup_Team!$B:$C,2,FALSE), "TDB")</f>
        <v>TDB</v>
      </c>
      <c r="N3642" s="31" t="str">
        <f>VLOOKUP($A3642,Location!$A:$J,9,FALSE)</f>
        <v>Arlington, Dallas, Texas</v>
      </c>
      <c r="O3642" s="31" t="str">
        <f>VLOOKUP($A3642,Location!$A:$J,10,FALSE)</f>
        <v>AT&amp;T Stadium</v>
      </c>
      <c r="R3642" s="31">
        <v>0</v>
      </c>
      <c r="S3642" s="25">
        <f>VLOOKUP($A3642,Database!$A:$Y,10,FALSE)</f>
        <v>0</v>
      </c>
      <c r="T3642" s="25">
        <f>VLOOKUP($A3642,Database!$A:$Y,11,FALSE)</f>
        <v>0</v>
      </c>
      <c r="U3642" s="25">
        <f>VLOOKUP($A3642,Database!$A:$Y,12,FALSE)</f>
        <v>0</v>
      </c>
      <c r="V3642" s="25" t="str">
        <f>VLOOKUP(A3642,Database!A:M,13,FALSE)</f>
        <v>À venir</v>
      </c>
      <c r="W3642" s="25" t="str">
        <f>VLOOKUP($A3642,Database!$A:$Y,20,FALSE)</f>
        <v/>
      </c>
      <c r="X3642" s="25" t="str">
        <f>VLOOKUP($A3642,Database!$A:$Y,21,FALSE)</f>
        <v/>
      </c>
      <c r="Y3642" s="25" t="str">
        <f ca="1">IF(C3642&lt;NOW(),IF(AND(P3642&gt;Q3642,W3642&gt;X3642),S3642,IF(AND(P3642=Q3642,W3642=X3642),T3642,IF(AND(P3642&lt;Q3642,W3642&lt;X3642),U3642,0))),"")</f>
        <v/>
      </c>
      <c r="Z3642" s="25">
        <f>IF(AND(P3642=W3642,Q3642=X3642),1,0)</f>
        <v>1</v>
      </c>
      <c r="AA3642" s="25" t="str">
        <f>IF(Z3642=0,"",IF(ISBLANK(VLOOKUP(A3642,Database!A:AA,22,FALSE)),"",VLOOKUP(A3642,Database!A:AA,22,FALSE)))</f>
        <v>Exact</v>
      </c>
      <c r="AB3642" s="25">
        <f ca="1">IFERROR(IF(AND(Y3642&lt;&gt;"",OR(V3642="Terminé",V3642="En cours")),VLOOKUP(AA3642,Setup_ScoreExactBonus!A:D,4,FALSE),0),0)</f>
        <v>0</v>
      </c>
      <c r="AC3642" s="31" t="str">
        <f t="shared" ca="1" si="18"/>
        <v/>
      </c>
      <c r="AD3642" s="31">
        <f ca="1">SUMIFS(AC$2:AC3642,D$2:D3642,D3642)*IF(R3642=0,1,2)</f>
        <v>0</v>
      </c>
    </row>
    <row r="3643" spans="1:30" x14ac:dyDescent="0.35">
      <c r="A3643" s="31">
        <f>IF(ISBLANK(B3643),"",COUNTIF(B$2:B3643,B3643))-1</f>
        <v>93</v>
      </c>
      <c r="B3643" s="31">
        <v>15</v>
      </c>
      <c r="C3643" s="10">
        <f>VLOOKUP($A3643,Database!$A:$Y,7,FALSE)</f>
        <v>46209.875</v>
      </c>
      <c r="D3643" s="31" t="str">
        <f>VLOOKUP(Pronostics!$B3643,Setup_MPP!$A:$G,3,FALSE)</f>
        <v>Amine#8UL9R</v>
      </c>
      <c r="E3643" s="31" t="str">
        <f>VLOOKUP(Pronostics!$B3643,Setup_MPP!$A:$G,2,FALSE)</f>
        <v>Amine ZARROUKI</v>
      </c>
      <c r="F3643" s="31" t="str">
        <f>VLOOKUP($B3643,Setup_MPP!$A:$E,4,FALSE)</f>
        <v>#FF9898</v>
      </c>
      <c r="G3643" s="31" t="str">
        <f>VLOOKUP($B3643,Setup_MPP!$A:$E,5,FALSE)</f>
        <v>#FF5D5D</v>
      </c>
      <c r="H3643" s="31" t="str">
        <f>IFERROR(IF(AND(A3643&gt;=1,A3643&lt;=104),VLOOKUP($A3643,Location!$A:$J,6,FALSE),IF(A3643=0,"Avant l'ouverture",IF(OR(A3643=105,A3643=106),"Bonus"))),"")</f>
        <v>1/8 Finale</v>
      </c>
      <c r="I3643" s="31" t="str">
        <f>IF(LEFT(H3643,4)="Tour",VLOOKUP(A3643,Database!$A:$C,3,FALSE),"")</f>
        <v/>
      </c>
      <c r="J3643" s="31" t="str">
        <f>VLOOKUP($A3643,Location!$A:$J,7,FALSE)</f>
        <v>TBD</v>
      </c>
      <c r="K3643" s="31" t="str">
        <f>IFERROR(VLOOKUP(J3643,Setup_Team!$B:$C,2,FALSE), "TDB")</f>
        <v>TDB</v>
      </c>
      <c r="L3643" s="31" t="str">
        <f>VLOOKUP($A3643,Location!$A:$J,8,FALSE)</f>
        <v>TBD</v>
      </c>
      <c r="M3643" s="31" t="str">
        <f>IFERROR(VLOOKUP(L3643,Setup_Team!$B:$C,2,FALSE), "TDB")</f>
        <v>TDB</v>
      </c>
      <c r="N3643" s="31" t="str">
        <f>VLOOKUP($A3643,Location!$A:$J,9,FALSE)</f>
        <v>Arlington, Dallas, Texas</v>
      </c>
      <c r="O3643" s="31" t="str">
        <f>VLOOKUP($A3643,Location!$A:$J,10,FALSE)</f>
        <v>AT&amp;T Stadium</v>
      </c>
      <c r="R3643" s="31">
        <v>0</v>
      </c>
      <c r="S3643" s="25">
        <f>VLOOKUP($A3643,Database!$A:$Y,10,FALSE)</f>
        <v>0</v>
      </c>
      <c r="T3643" s="25">
        <f>VLOOKUP($A3643,Database!$A:$Y,11,FALSE)</f>
        <v>0</v>
      </c>
      <c r="U3643" s="25">
        <f>VLOOKUP($A3643,Database!$A:$Y,12,FALSE)</f>
        <v>0</v>
      </c>
      <c r="V3643" s="25" t="str">
        <f>VLOOKUP(A3643,Database!A:M,13,FALSE)</f>
        <v>À venir</v>
      </c>
      <c r="W3643" s="25" t="str">
        <f>VLOOKUP($A3643,Database!$A:$Y,20,FALSE)</f>
        <v/>
      </c>
      <c r="X3643" s="25" t="str">
        <f>VLOOKUP($A3643,Database!$A:$Y,21,FALSE)</f>
        <v/>
      </c>
      <c r="Y3643" s="25" t="str">
        <f ca="1">IF(C3643&lt;NOW(),IF(AND(P3643&gt;Q3643,W3643&gt;X3643),S3643,IF(AND(P3643=Q3643,W3643=X3643),T3643,IF(AND(P3643&lt;Q3643,W3643&lt;X3643),U3643,0))),"")</f>
        <v/>
      </c>
      <c r="Z3643" s="25">
        <f>IF(AND(P3643=W3643,Q3643=X3643),1,0)</f>
        <v>1</v>
      </c>
      <c r="AA3643" s="25" t="str">
        <f>IF(Z3643=0,"",IF(ISBLANK(VLOOKUP(A3643,Database!A:AA,22,FALSE)),"",VLOOKUP(A3643,Database!A:AA,22,FALSE)))</f>
        <v>Exact</v>
      </c>
      <c r="AB3643" s="25">
        <f ca="1">IFERROR(IF(AND(Y3643&lt;&gt;"",OR(V3643="Terminé",V3643="En cours")),VLOOKUP(AA3643,Setup_ScoreExactBonus!A:D,4,FALSE),0),0)</f>
        <v>0</v>
      </c>
      <c r="AC3643" s="31" t="str">
        <f t="shared" ca="1" si="18"/>
        <v/>
      </c>
      <c r="AD3643" s="31">
        <f ca="1">SUMIFS(AC$2:AC3643,D$2:D3643,D3643)*IF(R3643=0,1,2)</f>
        <v>0</v>
      </c>
    </row>
    <row r="3644" spans="1:30" x14ac:dyDescent="0.35">
      <c r="A3644" s="31">
        <f>IF(ISBLANK(B3644),"",COUNTIF(B$2:B3644,B3644))-1</f>
        <v>93</v>
      </c>
      <c r="B3644" s="31">
        <v>16</v>
      </c>
      <c r="C3644" s="10">
        <f>VLOOKUP($A3644,Database!$A:$Y,7,FALSE)</f>
        <v>46209.875</v>
      </c>
      <c r="D3644" s="31" t="str">
        <f>VLOOKUP(Pronostics!$B3644,Setup_MPP!$A:$G,3,FALSE)</f>
        <v>Laura#8V93E</v>
      </c>
      <c r="E3644" s="31" t="str">
        <f>VLOOKUP(Pronostics!$B3644,Setup_MPP!$A:$G,2,FALSE)</f>
        <v>Laura GIULIANO</v>
      </c>
      <c r="F3644" s="31" t="str">
        <f>VLOOKUP($B3644,Setup_MPP!$A:$E,4,FALSE)</f>
        <v>#86A4FE</v>
      </c>
      <c r="G3644" s="31" t="str">
        <f>VLOOKUP($B3644,Setup_MPP!$A:$E,5,FALSE)</f>
        <v>#3769FF</v>
      </c>
      <c r="H3644" s="31" t="str">
        <f>IFERROR(IF(AND(A3644&gt;=1,A3644&lt;=104),VLOOKUP($A3644,Location!$A:$J,6,FALSE),IF(A3644=0,"Avant l'ouverture",IF(OR(A3644=105,A3644=106),"Bonus"))),"")</f>
        <v>1/8 Finale</v>
      </c>
      <c r="I3644" s="31" t="str">
        <f>IF(LEFT(H3644,4)="Tour",VLOOKUP(A3644,Database!$A:$C,3,FALSE),"")</f>
        <v/>
      </c>
      <c r="J3644" s="31" t="str">
        <f>VLOOKUP($A3644,Location!$A:$J,7,FALSE)</f>
        <v>TBD</v>
      </c>
      <c r="K3644" s="31" t="str">
        <f>IFERROR(VLOOKUP(J3644,Setup_Team!$B:$C,2,FALSE), "TDB")</f>
        <v>TDB</v>
      </c>
      <c r="L3644" s="31" t="str">
        <f>VLOOKUP($A3644,Location!$A:$J,8,FALSE)</f>
        <v>TBD</v>
      </c>
      <c r="M3644" s="31" t="str">
        <f>IFERROR(VLOOKUP(L3644,Setup_Team!$B:$C,2,FALSE), "TDB")</f>
        <v>TDB</v>
      </c>
      <c r="N3644" s="31" t="str">
        <f>VLOOKUP($A3644,Location!$A:$J,9,FALSE)</f>
        <v>Arlington, Dallas, Texas</v>
      </c>
      <c r="O3644" s="31" t="str">
        <f>VLOOKUP($A3644,Location!$A:$J,10,FALSE)</f>
        <v>AT&amp;T Stadium</v>
      </c>
      <c r="R3644" s="31">
        <v>0</v>
      </c>
      <c r="S3644" s="25">
        <f>VLOOKUP($A3644,Database!$A:$Y,10,FALSE)</f>
        <v>0</v>
      </c>
      <c r="T3644" s="25">
        <f>VLOOKUP($A3644,Database!$A:$Y,11,FALSE)</f>
        <v>0</v>
      </c>
      <c r="U3644" s="25">
        <f>VLOOKUP($A3644,Database!$A:$Y,12,FALSE)</f>
        <v>0</v>
      </c>
      <c r="V3644" s="25" t="str">
        <f>VLOOKUP(A3644,Database!A:M,13,FALSE)</f>
        <v>À venir</v>
      </c>
      <c r="W3644" s="25" t="str">
        <f>VLOOKUP($A3644,Database!$A:$Y,20,FALSE)</f>
        <v/>
      </c>
      <c r="X3644" s="25" t="str">
        <f>VLOOKUP($A3644,Database!$A:$Y,21,FALSE)</f>
        <v/>
      </c>
      <c r="Y3644" s="25" t="str">
        <f ca="1">IF(C3644&lt;NOW(),IF(AND(P3644&gt;Q3644,W3644&gt;X3644),S3644,IF(AND(P3644=Q3644,W3644=X3644),T3644,IF(AND(P3644&lt;Q3644,W3644&lt;X3644),U3644,0))),"")</f>
        <v/>
      </c>
      <c r="Z3644" s="25">
        <f>IF(AND(P3644=W3644,Q3644=X3644),1,0)</f>
        <v>1</v>
      </c>
      <c r="AA3644" s="25" t="str">
        <f>IF(Z3644=0,"",IF(ISBLANK(VLOOKUP(A3644,Database!A:AA,22,FALSE)),"",VLOOKUP(A3644,Database!A:AA,22,FALSE)))</f>
        <v>Exact</v>
      </c>
      <c r="AB3644" s="25">
        <f ca="1">IFERROR(IF(AND(Y3644&lt;&gt;"",OR(V3644="Terminé",V3644="En cours")),VLOOKUP(AA3644,Setup_ScoreExactBonus!A:D,4,FALSE),0),0)</f>
        <v>0</v>
      </c>
      <c r="AC3644" s="31" t="str">
        <f t="shared" ca="1" si="18"/>
        <v/>
      </c>
      <c r="AD3644" s="31">
        <f ca="1">SUMIFS(AC$2:AC3644,D$2:D3644,D3644)*IF(R3644=0,1,2)</f>
        <v>0</v>
      </c>
    </row>
    <row r="3645" spans="1:30" x14ac:dyDescent="0.35">
      <c r="A3645" s="31">
        <f>IF(ISBLANK(B3645),"",COUNTIF(B$2:B3645,B3645))-1</f>
        <v>93</v>
      </c>
      <c r="B3645" s="31">
        <v>17</v>
      </c>
      <c r="C3645" s="10">
        <f>VLOOKUP($A3645,Database!$A:$Y,7,FALSE)</f>
        <v>46209.875</v>
      </c>
      <c r="D3645" s="31" t="str">
        <f>VLOOKUP(Pronostics!$B3645,Setup_MPP!$A:$G,3,FALSE)</f>
        <v>Joueur17</v>
      </c>
      <c r="E3645" s="31" t="str">
        <f>VLOOKUP(Pronostics!$B3645,Setup_MPP!$A:$G,2,FALSE)</f>
        <v>Joueur17</v>
      </c>
      <c r="F3645" s="31" t="str">
        <f>VLOOKUP($B3645,Setup_MPP!$A:$E,4,FALSE)</f>
        <v>#FFB0B0</v>
      </c>
      <c r="G3645" s="31" t="str">
        <f>VLOOKUP($B3645,Setup_MPP!$A:$E,5,FALSE)</f>
        <v>#F25757</v>
      </c>
      <c r="H3645" s="31" t="str">
        <f>IFERROR(IF(AND(A3645&gt;=1,A3645&lt;=104),VLOOKUP($A3645,Location!$A:$J,6,FALSE),IF(A3645=0,"Avant l'ouverture",IF(OR(A3645=105,A3645=106),"Bonus"))),"")</f>
        <v>1/8 Finale</v>
      </c>
      <c r="I3645" s="31" t="str">
        <f>IF(LEFT(H3645,4)="Tour",VLOOKUP(A3645,Database!$A:$C,3,FALSE),"")</f>
        <v/>
      </c>
      <c r="J3645" s="31" t="str">
        <f>VLOOKUP($A3645,Location!$A:$J,7,FALSE)</f>
        <v>TBD</v>
      </c>
      <c r="K3645" s="31" t="str">
        <f>IFERROR(VLOOKUP(J3645,Setup_Team!$B:$C,2,FALSE), "TDB")</f>
        <v>TDB</v>
      </c>
      <c r="L3645" s="31" t="str">
        <f>VLOOKUP($A3645,Location!$A:$J,8,FALSE)</f>
        <v>TBD</v>
      </c>
      <c r="M3645" s="31" t="str">
        <f>IFERROR(VLOOKUP(L3645,Setup_Team!$B:$C,2,FALSE), "TDB")</f>
        <v>TDB</v>
      </c>
      <c r="N3645" s="31" t="str">
        <f>VLOOKUP($A3645,Location!$A:$J,9,FALSE)</f>
        <v>Arlington, Dallas, Texas</v>
      </c>
      <c r="O3645" s="31" t="str">
        <f>VLOOKUP($A3645,Location!$A:$J,10,FALSE)</f>
        <v>AT&amp;T Stadium</v>
      </c>
      <c r="R3645" s="31">
        <v>0</v>
      </c>
      <c r="S3645" s="25">
        <f>VLOOKUP($A3645,Database!$A:$Y,10,FALSE)</f>
        <v>0</v>
      </c>
      <c r="T3645" s="25">
        <f>VLOOKUP($A3645,Database!$A:$Y,11,FALSE)</f>
        <v>0</v>
      </c>
      <c r="U3645" s="25">
        <f>VLOOKUP($A3645,Database!$A:$Y,12,FALSE)</f>
        <v>0</v>
      </c>
      <c r="V3645" s="25" t="str">
        <f>VLOOKUP(A3645,Database!A:M,13,FALSE)</f>
        <v>À venir</v>
      </c>
      <c r="W3645" s="25" t="str">
        <f>VLOOKUP($A3645,Database!$A:$Y,20,FALSE)</f>
        <v/>
      </c>
      <c r="X3645" s="25" t="str">
        <f>VLOOKUP($A3645,Database!$A:$Y,21,FALSE)</f>
        <v/>
      </c>
      <c r="Y3645" s="25" t="str">
        <f ca="1">IF(C3645&lt;NOW(),IF(AND(P3645&gt;Q3645,W3645&gt;X3645),S3645,IF(AND(P3645=Q3645,W3645=X3645),T3645,IF(AND(P3645&lt;Q3645,W3645&lt;X3645),U3645,0))),"")</f>
        <v/>
      </c>
      <c r="Z3645" s="25">
        <f>IF(AND(P3645=W3645,Q3645=X3645),1,0)</f>
        <v>1</v>
      </c>
      <c r="AA3645" s="25" t="str">
        <f>IF(Z3645=0,"",IF(ISBLANK(VLOOKUP(A3645,Database!A:AA,22,FALSE)),"",VLOOKUP(A3645,Database!A:AA,22,FALSE)))</f>
        <v>Exact</v>
      </c>
      <c r="AB3645" s="25">
        <f ca="1">IFERROR(IF(AND(Y3645&lt;&gt;"",OR(V3645="Terminé",V3645="En cours")),VLOOKUP(AA3645,Setup_ScoreExactBonus!A:D,4,FALSE),0),0)</f>
        <v>0</v>
      </c>
      <c r="AC3645" s="31" t="str">
        <f t="shared" ca="1" si="18"/>
        <v/>
      </c>
      <c r="AD3645" s="31">
        <f ca="1">SUMIFS(AC$2:AC3645,D$2:D3645,D3645)*IF(R3645=0,1,2)</f>
        <v>0</v>
      </c>
    </row>
    <row r="3646" spans="1:30" x14ac:dyDescent="0.35">
      <c r="A3646" s="31">
        <f>IF(ISBLANK(B3646),"",COUNTIF(B$2:B3646,B3646))-1</f>
        <v>93</v>
      </c>
      <c r="B3646" s="31">
        <v>18</v>
      </c>
      <c r="C3646" s="10">
        <f>VLOOKUP($A3646,Database!$A:$Y,7,FALSE)</f>
        <v>46209.875</v>
      </c>
      <c r="D3646" s="31" t="str">
        <f>VLOOKUP(Pronostics!$B3646,Setup_MPP!$A:$G,3,FALSE)</f>
        <v>Joueur18</v>
      </c>
      <c r="E3646" s="31" t="str">
        <f>VLOOKUP(Pronostics!$B3646,Setup_MPP!$A:$G,2,FALSE)</f>
        <v>Joueur18</v>
      </c>
      <c r="F3646" s="31" t="str">
        <f>VLOOKUP($B3646,Setup_MPP!$A:$E,4,FALSE)</f>
        <v>#FFC9B0</v>
      </c>
      <c r="G3646" s="31" t="str">
        <f>VLOOKUP($B3646,Setup_MPP!$A:$E,5,FALSE)</f>
        <v>#F28D57</v>
      </c>
      <c r="H3646" s="31" t="str">
        <f>IFERROR(IF(AND(A3646&gt;=1,A3646&lt;=104),VLOOKUP($A3646,Location!$A:$J,6,FALSE),IF(A3646=0,"Avant l'ouverture",IF(OR(A3646=105,A3646=106),"Bonus"))),"")</f>
        <v>1/8 Finale</v>
      </c>
      <c r="I3646" s="31" t="str">
        <f>IF(LEFT(H3646,4)="Tour",VLOOKUP(A3646,Database!$A:$C,3,FALSE),"")</f>
        <v/>
      </c>
      <c r="J3646" s="31" t="str">
        <f>VLOOKUP($A3646,Location!$A:$J,7,FALSE)</f>
        <v>TBD</v>
      </c>
      <c r="K3646" s="31" t="str">
        <f>IFERROR(VLOOKUP(J3646,Setup_Team!$B:$C,2,FALSE), "TDB")</f>
        <v>TDB</v>
      </c>
      <c r="L3646" s="31" t="str">
        <f>VLOOKUP($A3646,Location!$A:$J,8,FALSE)</f>
        <v>TBD</v>
      </c>
      <c r="M3646" s="31" t="str">
        <f>IFERROR(VLOOKUP(L3646,Setup_Team!$B:$C,2,FALSE), "TDB")</f>
        <v>TDB</v>
      </c>
      <c r="N3646" s="31" t="str">
        <f>VLOOKUP($A3646,Location!$A:$J,9,FALSE)</f>
        <v>Arlington, Dallas, Texas</v>
      </c>
      <c r="O3646" s="31" t="str">
        <f>VLOOKUP($A3646,Location!$A:$J,10,FALSE)</f>
        <v>AT&amp;T Stadium</v>
      </c>
      <c r="R3646" s="31">
        <v>0</v>
      </c>
      <c r="S3646" s="25">
        <f>VLOOKUP($A3646,Database!$A:$Y,10,FALSE)</f>
        <v>0</v>
      </c>
      <c r="T3646" s="25">
        <f>VLOOKUP($A3646,Database!$A:$Y,11,FALSE)</f>
        <v>0</v>
      </c>
      <c r="U3646" s="25">
        <f>VLOOKUP($A3646,Database!$A:$Y,12,FALSE)</f>
        <v>0</v>
      </c>
      <c r="V3646" s="25" t="str">
        <f>VLOOKUP(A3646,Database!A:M,13,FALSE)</f>
        <v>À venir</v>
      </c>
      <c r="W3646" s="25" t="str">
        <f>VLOOKUP($A3646,Database!$A:$Y,20,FALSE)</f>
        <v/>
      </c>
      <c r="X3646" s="25" t="str">
        <f>VLOOKUP($A3646,Database!$A:$Y,21,FALSE)</f>
        <v/>
      </c>
      <c r="Y3646" s="25" t="str">
        <f ca="1">IF(C3646&lt;NOW(),IF(AND(P3646&gt;Q3646,W3646&gt;X3646),S3646,IF(AND(P3646=Q3646,W3646=X3646),T3646,IF(AND(P3646&lt;Q3646,W3646&lt;X3646),U3646,0))),"")</f>
        <v/>
      </c>
      <c r="Z3646" s="25">
        <f>IF(AND(P3646=W3646,Q3646=X3646),1,0)</f>
        <v>1</v>
      </c>
      <c r="AA3646" s="25" t="str">
        <f>IF(Z3646=0,"",IF(ISBLANK(VLOOKUP(A3646,Database!A:AA,22,FALSE)),"",VLOOKUP(A3646,Database!A:AA,22,FALSE)))</f>
        <v>Exact</v>
      </c>
      <c r="AB3646" s="25">
        <f ca="1">IFERROR(IF(AND(Y3646&lt;&gt;"",OR(V3646="Terminé",V3646="En cours")),VLOOKUP(AA3646,Setup_ScoreExactBonus!A:D,4,FALSE),0),0)</f>
        <v>0</v>
      </c>
      <c r="AC3646" s="31" t="str">
        <f t="shared" ca="1" si="18"/>
        <v/>
      </c>
      <c r="AD3646" s="31">
        <f ca="1">SUMIFS(AC$2:AC3646,D$2:D3646,D3646)*IF(R3646=0,1,2)</f>
        <v>0</v>
      </c>
    </row>
    <row r="3647" spans="1:30" x14ac:dyDescent="0.35">
      <c r="A3647" s="31">
        <f>IF(ISBLANK(B3647),"",COUNTIF(B$2:B3647,B3647))-1</f>
        <v>93</v>
      </c>
      <c r="B3647" s="31">
        <v>19</v>
      </c>
      <c r="C3647" s="10">
        <f>VLOOKUP($A3647,Database!$A:$Y,7,FALSE)</f>
        <v>46209.875</v>
      </c>
      <c r="D3647" s="31" t="str">
        <f>VLOOKUP(Pronostics!$B3647,Setup_MPP!$A:$G,3,FALSE)</f>
        <v>Joueur19</v>
      </c>
      <c r="E3647" s="31" t="str">
        <f>VLOOKUP(Pronostics!$B3647,Setup_MPP!$A:$G,2,FALSE)</f>
        <v>Joueur19</v>
      </c>
      <c r="F3647" s="31" t="str">
        <f>VLOOKUP($B3647,Setup_MPP!$A:$E,4,FALSE)</f>
        <v>#D5D5D5</v>
      </c>
      <c r="G3647" s="31" t="str">
        <f>VLOOKUP($B3647,Setup_MPP!$A:$E,5,FALSE)</f>
        <v>#727272</v>
      </c>
      <c r="H3647" s="31" t="str">
        <f>IFERROR(IF(AND(A3647&gt;=1,A3647&lt;=104),VLOOKUP($A3647,Location!$A:$J,6,FALSE),IF(A3647=0,"Avant l'ouverture",IF(OR(A3647=105,A3647=106),"Bonus"))),"")</f>
        <v>1/8 Finale</v>
      </c>
      <c r="I3647" s="31" t="str">
        <f>IF(LEFT(H3647,4)="Tour",VLOOKUP(A3647,Database!$A:$C,3,FALSE),"")</f>
        <v/>
      </c>
      <c r="J3647" s="31" t="str">
        <f>VLOOKUP($A3647,Location!$A:$J,7,FALSE)</f>
        <v>TBD</v>
      </c>
      <c r="K3647" s="31" t="str">
        <f>IFERROR(VLOOKUP(J3647,Setup_Team!$B:$C,2,FALSE), "TDB")</f>
        <v>TDB</v>
      </c>
      <c r="L3647" s="31" t="str">
        <f>VLOOKUP($A3647,Location!$A:$J,8,FALSE)</f>
        <v>TBD</v>
      </c>
      <c r="M3647" s="31" t="str">
        <f>IFERROR(VLOOKUP(L3647,Setup_Team!$B:$C,2,FALSE), "TDB")</f>
        <v>TDB</v>
      </c>
      <c r="N3647" s="31" t="str">
        <f>VLOOKUP($A3647,Location!$A:$J,9,FALSE)</f>
        <v>Arlington, Dallas, Texas</v>
      </c>
      <c r="O3647" s="31" t="str">
        <f>VLOOKUP($A3647,Location!$A:$J,10,FALSE)</f>
        <v>AT&amp;T Stadium</v>
      </c>
      <c r="R3647" s="31">
        <v>0</v>
      </c>
      <c r="S3647" s="25">
        <f>VLOOKUP($A3647,Database!$A:$Y,10,FALSE)</f>
        <v>0</v>
      </c>
      <c r="T3647" s="25">
        <f>VLOOKUP($A3647,Database!$A:$Y,11,FALSE)</f>
        <v>0</v>
      </c>
      <c r="U3647" s="25">
        <f>VLOOKUP($A3647,Database!$A:$Y,12,FALSE)</f>
        <v>0</v>
      </c>
      <c r="V3647" s="25" t="str">
        <f>VLOOKUP(A3647,Database!A:M,13,FALSE)</f>
        <v>À venir</v>
      </c>
      <c r="W3647" s="25" t="str">
        <f>VLOOKUP($A3647,Database!$A:$Y,20,FALSE)</f>
        <v/>
      </c>
      <c r="X3647" s="25" t="str">
        <f>VLOOKUP($A3647,Database!$A:$Y,21,FALSE)</f>
        <v/>
      </c>
      <c r="Y3647" s="25" t="str">
        <f ca="1">IF(C3647&lt;NOW(),IF(AND(P3647&gt;Q3647,W3647&gt;X3647),S3647,IF(AND(P3647=Q3647,W3647=X3647),T3647,IF(AND(P3647&lt;Q3647,W3647&lt;X3647),U3647,0))),"")</f>
        <v/>
      </c>
      <c r="Z3647" s="25">
        <f>IF(AND(P3647=W3647,Q3647=X3647),1,0)</f>
        <v>1</v>
      </c>
      <c r="AA3647" s="25" t="str">
        <f>IF(Z3647=0,"",IF(ISBLANK(VLOOKUP(A3647,Database!A:AA,22,FALSE)),"",VLOOKUP(A3647,Database!A:AA,22,FALSE)))</f>
        <v>Exact</v>
      </c>
      <c r="AB3647" s="25">
        <f ca="1">IFERROR(IF(AND(Y3647&lt;&gt;"",OR(V3647="Terminé",V3647="En cours")),VLOOKUP(AA3647,Setup_ScoreExactBonus!A:D,4,FALSE),0),0)</f>
        <v>0</v>
      </c>
      <c r="AC3647" s="31" t="str">
        <f t="shared" ca="1" si="18"/>
        <v/>
      </c>
      <c r="AD3647" s="31">
        <f ca="1">SUMIFS(AC$2:AC3647,D$2:D3647,D3647)*IF(R3647=0,1,2)</f>
        <v>0</v>
      </c>
    </row>
    <row r="3648" spans="1:30" x14ac:dyDescent="0.35">
      <c r="A3648" s="31">
        <f>IF(ISBLANK(B3648),"",COUNTIF(B$2:B3648,B3648))-1</f>
        <v>93</v>
      </c>
      <c r="B3648" s="31">
        <v>20</v>
      </c>
      <c r="C3648" s="10">
        <f>VLOOKUP($A3648,Database!$A:$Y,7,FALSE)</f>
        <v>46209.875</v>
      </c>
      <c r="D3648" s="31" t="str">
        <f>VLOOKUP(Pronostics!$B3648,Setup_MPP!$A:$G,3,FALSE)</f>
        <v>Joueur20</v>
      </c>
      <c r="E3648" s="31" t="str">
        <f>VLOOKUP(Pronostics!$B3648,Setup_MPP!$A:$G,2,FALSE)</f>
        <v>Joueur20</v>
      </c>
      <c r="F3648" s="31" t="str">
        <f>VLOOKUP($B3648,Setup_MPP!$A:$E,4,FALSE)</f>
        <v>#D5D5D5</v>
      </c>
      <c r="G3648" s="31" t="str">
        <f>VLOOKUP($B3648,Setup_MPP!$A:$E,5,FALSE)</f>
        <v>#727272</v>
      </c>
      <c r="H3648" s="31" t="str">
        <f>IFERROR(IF(AND(A3648&gt;=1,A3648&lt;=104),VLOOKUP($A3648,Location!$A:$J,6,FALSE),IF(A3648=0,"Avant l'ouverture",IF(OR(A3648=105,A3648=106),"Bonus"))),"")</f>
        <v>1/8 Finale</v>
      </c>
      <c r="I3648" s="31" t="str">
        <f>IF(LEFT(H3648,4)="Tour",VLOOKUP(A3648,Database!$A:$C,3,FALSE),"")</f>
        <v/>
      </c>
      <c r="J3648" s="31" t="str">
        <f>VLOOKUP($A3648,Location!$A:$J,7,FALSE)</f>
        <v>TBD</v>
      </c>
      <c r="K3648" s="31" t="str">
        <f>IFERROR(VLOOKUP(J3648,Setup_Team!$B:$C,2,FALSE), "TDB")</f>
        <v>TDB</v>
      </c>
      <c r="L3648" s="31" t="str">
        <f>VLOOKUP($A3648,Location!$A:$J,8,FALSE)</f>
        <v>TBD</v>
      </c>
      <c r="M3648" s="31" t="str">
        <f>IFERROR(VLOOKUP(L3648,Setup_Team!$B:$C,2,FALSE), "TDB")</f>
        <v>TDB</v>
      </c>
      <c r="N3648" s="31" t="str">
        <f>VLOOKUP($A3648,Location!$A:$J,9,FALSE)</f>
        <v>Arlington, Dallas, Texas</v>
      </c>
      <c r="O3648" s="31" t="str">
        <f>VLOOKUP($A3648,Location!$A:$J,10,FALSE)</f>
        <v>AT&amp;T Stadium</v>
      </c>
      <c r="R3648" s="31">
        <v>0</v>
      </c>
      <c r="S3648" s="25">
        <f>VLOOKUP($A3648,Database!$A:$Y,10,FALSE)</f>
        <v>0</v>
      </c>
      <c r="T3648" s="25">
        <f>VLOOKUP($A3648,Database!$A:$Y,11,FALSE)</f>
        <v>0</v>
      </c>
      <c r="U3648" s="25">
        <f>VLOOKUP($A3648,Database!$A:$Y,12,FALSE)</f>
        <v>0</v>
      </c>
      <c r="V3648" s="25" t="str">
        <f>VLOOKUP(A3648,Database!A:M,13,FALSE)</f>
        <v>À venir</v>
      </c>
      <c r="W3648" s="25" t="str">
        <f>VLOOKUP($A3648,Database!$A:$Y,20,FALSE)</f>
        <v/>
      </c>
      <c r="X3648" s="25" t="str">
        <f>VLOOKUP($A3648,Database!$A:$Y,21,FALSE)</f>
        <v/>
      </c>
      <c r="Y3648" s="25" t="str">
        <f ca="1">IF(C3648&lt;NOW(),IF(AND(P3648&gt;Q3648,W3648&gt;X3648),S3648,IF(AND(P3648=Q3648,W3648=X3648),T3648,IF(AND(P3648&lt;Q3648,W3648&lt;X3648),U3648,0))),"")</f>
        <v/>
      </c>
      <c r="Z3648" s="25">
        <f>IF(AND(P3648=W3648,Q3648=X3648),1,0)</f>
        <v>1</v>
      </c>
      <c r="AA3648" s="25" t="str">
        <f>IF(Z3648=0,"",IF(ISBLANK(VLOOKUP(A3648,Database!A:AA,22,FALSE)),"",VLOOKUP(A3648,Database!A:AA,22,FALSE)))</f>
        <v>Exact</v>
      </c>
      <c r="AB3648" s="25">
        <f ca="1">IFERROR(IF(AND(Y3648&lt;&gt;"",OR(V3648="Terminé",V3648="En cours")),VLOOKUP(AA3648,Setup_ScoreExactBonus!A:D,4,FALSE),0),0)</f>
        <v>0</v>
      </c>
      <c r="AC3648" s="31" t="str">
        <f t="shared" ca="1" si="18"/>
        <v/>
      </c>
      <c r="AD3648" s="31">
        <f ca="1">SUMIFS(AC$2:AC3648,D$2:D3648,D3648)*IF(R3648=0,1,2)</f>
        <v>0</v>
      </c>
    </row>
    <row r="3649" spans="1:30" x14ac:dyDescent="0.35">
      <c r="A3649" s="31">
        <f>IF(ISBLANK(B3649),"",COUNTIF(B$2:B3649,B3649))-1</f>
        <v>93</v>
      </c>
      <c r="B3649" s="31">
        <v>21</v>
      </c>
      <c r="C3649" s="10">
        <f>VLOOKUP($A3649,Database!$A:$Y,7,FALSE)</f>
        <v>46209.875</v>
      </c>
      <c r="D3649" s="31" t="str">
        <f>VLOOKUP(Pronostics!$B3649,Setup_MPP!$A:$G,3,FALSE)</f>
        <v>Joueur21</v>
      </c>
      <c r="E3649" s="31" t="str">
        <f>VLOOKUP(Pronostics!$B3649,Setup_MPP!$A:$G,2,FALSE)</f>
        <v>Joueur21</v>
      </c>
      <c r="F3649" s="31" t="str">
        <f>VLOOKUP($B3649,Setup_MPP!$A:$E,4,FALSE)</f>
        <v>#D5D5D5</v>
      </c>
      <c r="G3649" s="31" t="str">
        <f>VLOOKUP($B3649,Setup_MPP!$A:$E,5,FALSE)</f>
        <v>#727272</v>
      </c>
      <c r="H3649" s="31" t="str">
        <f>IFERROR(IF(AND(A3649&gt;=1,A3649&lt;=104),VLOOKUP($A3649,Location!$A:$J,6,FALSE),IF(A3649=0,"Avant l'ouverture",IF(OR(A3649=105,A3649=106),"Bonus"))),"")</f>
        <v>1/8 Finale</v>
      </c>
      <c r="I3649" s="31" t="str">
        <f>IF(LEFT(H3649,4)="Tour",VLOOKUP(A3649,Database!$A:$C,3,FALSE),"")</f>
        <v/>
      </c>
      <c r="J3649" s="31" t="str">
        <f>VLOOKUP($A3649,Location!$A:$J,7,FALSE)</f>
        <v>TBD</v>
      </c>
      <c r="K3649" s="31" t="str">
        <f>IFERROR(VLOOKUP(J3649,Setup_Team!$B:$C,2,FALSE), "TDB")</f>
        <v>TDB</v>
      </c>
      <c r="L3649" s="31" t="str">
        <f>VLOOKUP($A3649,Location!$A:$J,8,FALSE)</f>
        <v>TBD</v>
      </c>
      <c r="M3649" s="31" t="str">
        <f>IFERROR(VLOOKUP(L3649,Setup_Team!$B:$C,2,FALSE), "TDB")</f>
        <v>TDB</v>
      </c>
      <c r="N3649" s="31" t="str">
        <f>VLOOKUP($A3649,Location!$A:$J,9,FALSE)</f>
        <v>Arlington, Dallas, Texas</v>
      </c>
      <c r="O3649" s="31" t="str">
        <f>VLOOKUP($A3649,Location!$A:$J,10,FALSE)</f>
        <v>AT&amp;T Stadium</v>
      </c>
      <c r="R3649" s="31">
        <v>0</v>
      </c>
      <c r="S3649" s="25">
        <f>VLOOKUP($A3649,Database!$A:$Y,10,FALSE)</f>
        <v>0</v>
      </c>
      <c r="T3649" s="25">
        <f>VLOOKUP($A3649,Database!$A:$Y,11,FALSE)</f>
        <v>0</v>
      </c>
      <c r="U3649" s="25">
        <f>VLOOKUP($A3649,Database!$A:$Y,12,FALSE)</f>
        <v>0</v>
      </c>
      <c r="V3649" s="25" t="str">
        <f>VLOOKUP(A3649,Database!A:M,13,FALSE)</f>
        <v>À venir</v>
      </c>
      <c r="W3649" s="25" t="str">
        <f>VLOOKUP($A3649,Database!$A:$Y,20,FALSE)</f>
        <v/>
      </c>
      <c r="X3649" s="25" t="str">
        <f>VLOOKUP($A3649,Database!$A:$Y,21,FALSE)</f>
        <v/>
      </c>
      <c r="Y3649" s="25" t="str">
        <f ca="1">IF(C3649&lt;NOW(),IF(AND(P3649&gt;Q3649,W3649&gt;X3649),S3649,IF(AND(P3649=Q3649,W3649=X3649),T3649,IF(AND(P3649&lt;Q3649,W3649&lt;X3649),U3649,0))),"")</f>
        <v/>
      </c>
      <c r="Z3649" s="25">
        <f>IF(AND(P3649=W3649,Q3649=X3649),1,0)</f>
        <v>1</v>
      </c>
      <c r="AA3649" s="25" t="str">
        <f>IF(Z3649=0,"",IF(ISBLANK(VLOOKUP(A3649,Database!A:AA,22,FALSE)),"",VLOOKUP(A3649,Database!A:AA,22,FALSE)))</f>
        <v>Exact</v>
      </c>
      <c r="AB3649" s="25">
        <f ca="1">IFERROR(IF(AND(Y3649&lt;&gt;"",OR(V3649="Terminé",V3649="En cours")),VLOOKUP(AA3649,Setup_ScoreExactBonus!A:D,4,FALSE),0),0)</f>
        <v>0</v>
      </c>
      <c r="AC3649" s="31" t="str">
        <f t="shared" ca="1" si="18"/>
        <v/>
      </c>
      <c r="AD3649" s="31">
        <f ca="1">SUMIFS(AC$2:AC3649,D$2:D3649,D3649)*IF(R3649=0,1,2)</f>
        <v>0</v>
      </c>
    </row>
    <row r="3650" spans="1:30" x14ac:dyDescent="0.35">
      <c r="A3650" s="31">
        <f>IF(ISBLANK(B3650),"",COUNTIF(B$2:B3650,B3650))-1</f>
        <v>93</v>
      </c>
      <c r="B3650" s="31">
        <v>22</v>
      </c>
      <c r="C3650" s="10">
        <f>VLOOKUP($A3650,Database!$A:$Y,7,FALSE)</f>
        <v>46209.875</v>
      </c>
      <c r="D3650" s="31" t="str">
        <f>VLOOKUP(Pronostics!$B3650,Setup_MPP!$A:$G,3,FALSE)</f>
        <v>Joueur22</v>
      </c>
      <c r="E3650" s="31" t="str">
        <f>VLOOKUP(Pronostics!$B3650,Setup_MPP!$A:$G,2,FALSE)</f>
        <v>Joueur22</v>
      </c>
      <c r="F3650" s="31" t="str">
        <f>VLOOKUP($B3650,Setup_MPP!$A:$E,4,FALSE)</f>
        <v>#D5D5D5</v>
      </c>
      <c r="G3650" s="31" t="str">
        <f>VLOOKUP($B3650,Setup_MPP!$A:$E,5,FALSE)</f>
        <v>#727272</v>
      </c>
      <c r="H3650" s="31" t="str">
        <f>IFERROR(IF(AND(A3650&gt;=1,A3650&lt;=104),VLOOKUP($A3650,Location!$A:$J,6,FALSE),IF(A3650=0,"Avant l'ouverture",IF(OR(A3650=105,A3650=106),"Bonus"))),"")</f>
        <v>1/8 Finale</v>
      </c>
      <c r="I3650" s="31" t="str">
        <f>IF(LEFT(H3650,4)="Tour",VLOOKUP(A3650,Database!$A:$C,3,FALSE),"")</f>
        <v/>
      </c>
      <c r="J3650" s="31" t="str">
        <f>VLOOKUP($A3650,Location!$A:$J,7,FALSE)</f>
        <v>TBD</v>
      </c>
      <c r="K3650" s="31" t="str">
        <f>IFERROR(VLOOKUP(J3650,Setup_Team!$B:$C,2,FALSE), "TDB")</f>
        <v>TDB</v>
      </c>
      <c r="L3650" s="31" t="str">
        <f>VLOOKUP($A3650,Location!$A:$J,8,FALSE)</f>
        <v>TBD</v>
      </c>
      <c r="M3650" s="31" t="str">
        <f>IFERROR(VLOOKUP(L3650,Setup_Team!$B:$C,2,FALSE), "TDB")</f>
        <v>TDB</v>
      </c>
      <c r="N3650" s="31" t="str">
        <f>VLOOKUP($A3650,Location!$A:$J,9,FALSE)</f>
        <v>Arlington, Dallas, Texas</v>
      </c>
      <c r="O3650" s="31" t="str">
        <f>VLOOKUP($A3650,Location!$A:$J,10,FALSE)</f>
        <v>AT&amp;T Stadium</v>
      </c>
      <c r="R3650" s="31">
        <v>0</v>
      </c>
      <c r="S3650" s="25">
        <f>VLOOKUP($A3650,Database!$A:$Y,10,FALSE)</f>
        <v>0</v>
      </c>
      <c r="T3650" s="25">
        <f>VLOOKUP($A3650,Database!$A:$Y,11,FALSE)</f>
        <v>0</v>
      </c>
      <c r="U3650" s="25">
        <f>VLOOKUP($A3650,Database!$A:$Y,12,FALSE)</f>
        <v>0</v>
      </c>
      <c r="V3650" s="25" t="str">
        <f>VLOOKUP(A3650,Database!A:M,13,FALSE)</f>
        <v>À venir</v>
      </c>
      <c r="W3650" s="25" t="str">
        <f>VLOOKUP($A3650,Database!$A:$Y,20,FALSE)</f>
        <v/>
      </c>
      <c r="X3650" s="25" t="str">
        <f>VLOOKUP($A3650,Database!$A:$Y,21,FALSE)</f>
        <v/>
      </c>
      <c r="Y3650" s="25" t="str">
        <f ca="1">IF(C3650&lt;NOW(),IF(AND(P3650&gt;Q3650,W3650&gt;X3650),S3650,IF(AND(P3650=Q3650,W3650=X3650),T3650,IF(AND(P3650&lt;Q3650,W3650&lt;X3650),U3650,0))),"")</f>
        <v/>
      </c>
      <c r="Z3650" s="25">
        <f>IF(AND(P3650=W3650,Q3650=X3650),1,0)</f>
        <v>1</v>
      </c>
      <c r="AA3650" s="25" t="str">
        <f>IF(Z3650=0,"",IF(ISBLANK(VLOOKUP(A3650,Database!A:AA,22,FALSE)),"",VLOOKUP(A3650,Database!A:AA,22,FALSE)))</f>
        <v>Exact</v>
      </c>
      <c r="AB3650" s="25">
        <f ca="1">IFERROR(IF(AND(Y3650&lt;&gt;"",OR(V3650="Terminé",V3650="En cours")),VLOOKUP(AA3650,Setup_ScoreExactBonus!A:D,4,FALSE),0),0)</f>
        <v>0</v>
      </c>
      <c r="AC3650" s="31" t="str">
        <f t="shared" ca="1" si="18"/>
        <v/>
      </c>
      <c r="AD3650" s="31">
        <f ca="1">SUMIFS(AC$2:AC3650,D$2:D3650,D3650)*IF(R3650=0,1,2)</f>
        <v>0</v>
      </c>
    </row>
    <row r="3651" spans="1:30" x14ac:dyDescent="0.35">
      <c r="A3651" s="31">
        <f>IF(ISBLANK(B3651),"",COUNTIF(B$2:B3651,B3651))-1</f>
        <v>93</v>
      </c>
      <c r="B3651" s="31">
        <v>23</v>
      </c>
      <c r="C3651" s="10">
        <f>VLOOKUP($A3651,Database!$A:$Y,7,FALSE)</f>
        <v>46209.875</v>
      </c>
      <c r="D3651" s="31" t="str">
        <f>VLOOKUP(Pronostics!$B3651,Setup_MPP!$A:$G,3,FALSE)</f>
        <v>Joueur23</v>
      </c>
      <c r="E3651" s="31" t="str">
        <f>VLOOKUP(Pronostics!$B3651,Setup_MPP!$A:$G,2,FALSE)</f>
        <v>Joueur23</v>
      </c>
      <c r="F3651" s="31" t="str">
        <f>VLOOKUP($B3651,Setup_MPP!$A:$E,4,FALSE)</f>
        <v>#D5D5D5</v>
      </c>
      <c r="G3651" s="31" t="str">
        <f>VLOOKUP($B3651,Setup_MPP!$A:$E,5,FALSE)</f>
        <v>#727272</v>
      </c>
      <c r="H3651" s="31" t="str">
        <f>IFERROR(IF(AND(A3651&gt;=1,A3651&lt;=104),VLOOKUP($A3651,Location!$A:$J,6,FALSE),IF(A3651=0,"Avant l'ouverture",IF(OR(A3651=105,A3651=106),"Bonus"))),"")</f>
        <v>1/8 Finale</v>
      </c>
      <c r="I3651" s="31" t="str">
        <f>IF(LEFT(H3651,4)="Tour",VLOOKUP(A3651,Database!$A:$C,3,FALSE),"")</f>
        <v/>
      </c>
      <c r="J3651" s="31" t="str">
        <f>VLOOKUP($A3651,Location!$A:$J,7,FALSE)</f>
        <v>TBD</v>
      </c>
      <c r="K3651" s="31" t="str">
        <f>IFERROR(VLOOKUP(J3651,Setup_Team!$B:$C,2,FALSE), "TDB")</f>
        <v>TDB</v>
      </c>
      <c r="L3651" s="31" t="str">
        <f>VLOOKUP($A3651,Location!$A:$J,8,FALSE)</f>
        <v>TBD</v>
      </c>
      <c r="M3651" s="31" t="str">
        <f>IFERROR(VLOOKUP(L3651,Setup_Team!$B:$C,2,FALSE), "TDB")</f>
        <v>TDB</v>
      </c>
      <c r="N3651" s="31" t="str">
        <f>VLOOKUP($A3651,Location!$A:$J,9,FALSE)</f>
        <v>Arlington, Dallas, Texas</v>
      </c>
      <c r="O3651" s="31" t="str">
        <f>VLOOKUP($A3651,Location!$A:$J,10,FALSE)</f>
        <v>AT&amp;T Stadium</v>
      </c>
      <c r="R3651" s="31">
        <v>0</v>
      </c>
      <c r="S3651" s="25">
        <f>VLOOKUP($A3651,Database!$A:$Y,10,FALSE)</f>
        <v>0</v>
      </c>
      <c r="T3651" s="25">
        <f>VLOOKUP($A3651,Database!$A:$Y,11,FALSE)</f>
        <v>0</v>
      </c>
      <c r="U3651" s="25">
        <f>VLOOKUP($A3651,Database!$A:$Y,12,FALSE)</f>
        <v>0</v>
      </c>
      <c r="V3651" s="25" t="str">
        <f>VLOOKUP(A3651,Database!A:M,13,FALSE)</f>
        <v>À venir</v>
      </c>
      <c r="W3651" s="25" t="str">
        <f>VLOOKUP($A3651,Database!$A:$Y,20,FALSE)</f>
        <v/>
      </c>
      <c r="X3651" s="25" t="str">
        <f>VLOOKUP($A3651,Database!$A:$Y,21,FALSE)</f>
        <v/>
      </c>
      <c r="Y3651" s="25" t="str">
        <f ca="1">IF(C3651&lt;NOW(),IF(AND(P3651&gt;Q3651,W3651&gt;X3651),S3651,IF(AND(P3651=Q3651,W3651=X3651),T3651,IF(AND(P3651&lt;Q3651,W3651&lt;X3651),U3651,0))),"")</f>
        <v/>
      </c>
      <c r="Z3651" s="25">
        <f>IF(AND(P3651=W3651,Q3651=X3651),1,0)</f>
        <v>1</v>
      </c>
      <c r="AA3651" s="25" t="str">
        <f>IF(Z3651=0,"",IF(ISBLANK(VLOOKUP(A3651,Database!A:AA,22,FALSE)),"",VLOOKUP(A3651,Database!A:AA,22,FALSE)))</f>
        <v>Exact</v>
      </c>
      <c r="AB3651" s="25">
        <f ca="1">IFERROR(IF(AND(Y3651&lt;&gt;"",OR(V3651="Terminé",V3651="En cours")),VLOOKUP(AA3651,Setup_ScoreExactBonus!A:D,4,FALSE),0),0)</f>
        <v>0</v>
      </c>
      <c r="AC3651" s="31" t="str">
        <f t="shared" ca="1" si="18"/>
        <v/>
      </c>
      <c r="AD3651" s="31">
        <f ca="1">SUMIFS(AC$2:AC3651,D$2:D3651,D3651)*IF(R3651=0,1,2)</f>
        <v>0</v>
      </c>
    </row>
    <row r="3652" spans="1:30" x14ac:dyDescent="0.35">
      <c r="A3652" s="31">
        <f>IF(ISBLANK(B3652),"",COUNTIF(B$2:B3652,B3652))-1</f>
        <v>93</v>
      </c>
      <c r="B3652" s="31">
        <v>24</v>
      </c>
      <c r="C3652" s="10">
        <f>VLOOKUP($A3652,Database!$A:$Y,7,FALSE)</f>
        <v>46209.875</v>
      </c>
      <c r="D3652" s="31" t="str">
        <f>VLOOKUP(Pronostics!$B3652,Setup_MPP!$A:$G,3,FALSE)</f>
        <v>Joueur24</v>
      </c>
      <c r="E3652" s="31" t="str">
        <f>VLOOKUP(Pronostics!$B3652,Setup_MPP!$A:$G,2,FALSE)</f>
        <v>Joueur24</v>
      </c>
      <c r="F3652" s="31" t="str">
        <f>VLOOKUP($B3652,Setup_MPP!$A:$E,4,FALSE)</f>
        <v>#D5D5D5</v>
      </c>
      <c r="G3652" s="31" t="str">
        <f>VLOOKUP($B3652,Setup_MPP!$A:$E,5,FALSE)</f>
        <v>#727272</v>
      </c>
      <c r="H3652" s="31" t="str">
        <f>IFERROR(IF(AND(A3652&gt;=1,A3652&lt;=104),VLOOKUP($A3652,Location!$A:$J,6,FALSE),IF(A3652=0,"Avant l'ouverture",IF(OR(A3652=105,A3652=106),"Bonus"))),"")</f>
        <v>1/8 Finale</v>
      </c>
      <c r="I3652" s="31" t="str">
        <f>IF(LEFT(H3652,4)="Tour",VLOOKUP(A3652,Database!$A:$C,3,FALSE),"")</f>
        <v/>
      </c>
      <c r="J3652" s="31" t="str">
        <f>VLOOKUP($A3652,Location!$A:$J,7,FALSE)</f>
        <v>TBD</v>
      </c>
      <c r="K3652" s="31" t="str">
        <f>IFERROR(VLOOKUP(J3652,Setup_Team!$B:$C,2,FALSE), "TDB")</f>
        <v>TDB</v>
      </c>
      <c r="L3652" s="31" t="str">
        <f>VLOOKUP($A3652,Location!$A:$J,8,FALSE)</f>
        <v>TBD</v>
      </c>
      <c r="M3652" s="31" t="str">
        <f>IFERROR(VLOOKUP(L3652,Setup_Team!$B:$C,2,FALSE), "TDB")</f>
        <v>TDB</v>
      </c>
      <c r="N3652" s="31" t="str">
        <f>VLOOKUP($A3652,Location!$A:$J,9,FALSE)</f>
        <v>Arlington, Dallas, Texas</v>
      </c>
      <c r="O3652" s="31" t="str">
        <f>VLOOKUP($A3652,Location!$A:$J,10,FALSE)</f>
        <v>AT&amp;T Stadium</v>
      </c>
      <c r="R3652" s="31">
        <v>0</v>
      </c>
      <c r="S3652" s="25">
        <f>VLOOKUP($A3652,Database!$A:$Y,10,FALSE)</f>
        <v>0</v>
      </c>
      <c r="T3652" s="25">
        <f>VLOOKUP($A3652,Database!$A:$Y,11,FALSE)</f>
        <v>0</v>
      </c>
      <c r="U3652" s="25">
        <f>VLOOKUP($A3652,Database!$A:$Y,12,FALSE)</f>
        <v>0</v>
      </c>
      <c r="V3652" s="25" t="str">
        <f>VLOOKUP(A3652,Database!A:M,13,FALSE)</f>
        <v>À venir</v>
      </c>
      <c r="W3652" s="25" t="str">
        <f>VLOOKUP($A3652,Database!$A:$Y,20,FALSE)</f>
        <v/>
      </c>
      <c r="X3652" s="25" t="str">
        <f>VLOOKUP($A3652,Database!$A:$Y,21,FALSE)</f>
        <v/>
      </c>
      <c r="Y3652" s="25" t="str">
        <f ca="1">IF(C3652&lt;NOW(),IF(AND(P3652&gt;Q3652,W3652&gt;X3652),S3652,IF(AND(P3652=Q3652,W3652=X3652),T3652,IF(AND(P3652&lt;Q3652,W3652&lt;X3652),U3652,0))),"")</f>
        <v/>
      </c>
      <c r="Z3652" s="25">
        <f>IF(AND(P3652=W3652,Q3652=X3652),1,0)</f>
        <v>1</v>
      </c>
      <c r="AA3652" s="25" t="str">
        <f>IF(Z3652=0,"",IF(ISBLANK(VLOOKUP(A3652,Database!A:AA,22,FALSE)),"",VLOOKUP(A3652,Database!A:AA,22,FALSE)))</f>
        <v>Exact</v>
      </c>
      <c r="AB3652" s="25">
        <f ca="1">IFERROR(IF(AND(Y3652&lt;&gt;"",OR(V3652="Terminé",V3652="En cours")),VLOOKUP(AA3652,Setup_ScoreExactBonus!A:D,4,FALSE),0),0)</f>
        <v>0</v>
      </c>
      <c r="AC3652" s="31" t="str">
        <f t="shared" ca="1" si="18"/>
        <v/>
      </c>
      <c r="AD3652" s="31">
        <f ca="1">SUMIFS(AC$2:AC3652,D$2:D3652,D3652)*IF(R3652=0,1,2)</f>
        <v>0</v>
      </c>
    </row>
    <row r="3653" spans="1:30" x14ac:dyDescent="0.35">
      <c r="A3653" s="31">
        <f>IF(ISBLANK(B3653),"",COUNTIF(B$2:B3653,B3653))-1</f>
        <v>93</v>
      </c>
      <c r="B3653" s="31">
        <v>25</v>
      </c>
      <c r="C3653" s="10">
        <f>VLOOKUP($A3653,Database!$A:$Y,7,FALSE)</f>
        <v>46209.875</v>
      </c>
      <c r="D3653" s="31" t="str">
        <f>VLOOKUP(Pronostics!$B3653,Setup_MPP!$A:$G,3,FALSE)</f>
        <v>Joueur25</v>
      </c>
      <c r="E3653" s="31" t="str">
        <f>VLOOKUP(Pronostics!$B3653,Setup_MPP!$A:$G,2,FALSE)</f>
        <v>Joueur25</v>
      </c>
      <c r="F3653" s="31" t="str">
        <f>VLOOKUP($B3653,Setup_MPP!$A:$E,4,FALSE)</f>
        <v>#D5D5D5</v>
      </c>
      <c r="G3653" s="31" t="str">
        <f>VLOOKUP($B3653,Setup_MPP!$A:$E,5,FALSE)</f>
        <v>#727272</v>
      </c>
      <c r="H3653" s="31" t="str">
        <f>IFERROR(IF(AND(A3653&gt;=1,A3653&lt;=104),VLOOKUP($A3653,Location!$A:$J,6,FALSE),IF(A3653=0,"Avant l'ouverture",IF(OR(A3653=105,A3653=106),"Bonus"))),"")</f>
        <v>1/8 Finale</v>
      </c>
      <c r="I3653" s="31" t="str">
        <f>IF(LEFT(H3653,4)="Tour",VLOOKUP(A3653,Database!$A:$C,3,FALSE),"")</f>
        <v/>
      </c>
      <c r="J3653" s="31" t="str">
        <f>VLOOKUP($A3653,Location!$A:$J,7,FALSE)</f>
        <v>TBD</v>
      </c>
      <c r="K3653" s="31" t="str">
        <f>IFERROR(VLOOKUP(J3653,Setup_Team!$B:$C,2,FALSE), "TDB")</f>
        <v>TDB</v>
      </c>
      <c r="L3653" s="31" t="str">
        <f>VLOOKUP($A3653,Location!$A:$J,8,FALSE)</f>
        <v>TBD</v>
      </c>
      <c r="M3653" s="31" t="str">
        <f>IFERROR(VLOOKUP(L3653,Setup_Team!$B:$C,2,FALSE), "TDB")</f>
        <v>TDB</v>
      </c>
      <c r="N3653" s="31" t="str">
        <f>VLOOKUP($A3653,Location!$A:$J,9,FALSE)</f>
        <v>Arlington, Dallas, Texas</v>
      </c>
      <c r="O3653" s="31" t="str">
        <f>VLOOKUP($A3653,Location!$A:$J,10,FALSE)</f>
        <v>AT&amp;T Stadium</v>
      </c>
      <c r="R3653" s="31">
        <v>0</v>
      </c>
      <c r="S3653" s="25">
        <f>VLOOKUP($A3653,Database!$A:$Y,10,FALSE)</f>
        <v>0</v>
      </c>
      <c r="T3653" s="25">
        <f>VLOOKUP($A3653,Database!$A:$Y,11,FALSE)</f>
        <v>0</v>
      </c>
      <c r="U3653" s="25">
        <f>VLOOKUP($A3653,Database!$A:$Y,12,FALSE)</f>
        <v>0</v>
      </c>
      <c r="V3653" s="25" t="str">
        <f>VLOOKUP(A3653,Database!A:M,13,FALSE)</f>
        <v>À venir</v>
      </c>
      <c r="W3653" s="25" t="str">
        <f>VLOOKUP($A3653,Database!$A:$Y,20,FALSE)</f>
        <v/>
      </c>
      <c r="X3653" s="25" t="str">
        <f>VLOOKUP($A3653,Database!$A:$Y,21,FALSE)</f>
        <v/>
      </c>
      <c r="Y3653" s="25" t="str">
        <f ca="1">IF(C3653&lt;NOW(),IF(AND(P3653&gt;Q3653,W3653&gt;X3653),S3653,IF(AND(P3653=Q3653,W3653=X3653),T3653,IF(AND(P3653&lt;Q3653,W3653&lt;X3653),U3653,0))),"")</f>
        <v/>
      </c>
      <c r="Z3653" s="25">
        <f>IF(AND(P3653=W3653,Q3653=X3653),1,0)</f>
        <v>1</v>
      </c>
      <c r="AA3653" s="25" t="str">
        <f>IF(Z3653=0,"",IF(ISBLANK(VLOOKUP(A3653,Database!A:AA,22,FALSE)),"",VLOOKUP(A3653,Database!A:AA,22,FALSE)))</f>
        <v>Exact</v>
      </c>
      <c r="AB3653" s="25">
        <f ca="1">IFERROR(IF(AND(Y3653&lt;&gt;"",OR(V3653="Terminé",V3653="En cours")),VLOOKUP(AA3653,Setup_ScoreExactBonus!A:D,4,FALSE),0),0)</f>
        <v>0</v>
      </c>
      <c r="AC3653" s="31" t="str">
        <f t="shared" ca="1" si="18"/>
        <v/>
      </c>
      <c r="AD3653" s="31">
        <f ca="1">SUMIFS(AC$2:AC3653,D$2:D3653,D3653)*IF(R3653=0,1,2)</f>
        <v>0</v>
      </c>
    </row>
    <row r="3654" spans="1:30" x14ac:dyDescent="0.35">
      <c r="A3654" s="31">
        <f>IF(ISBLANK(B3654),"",COUNTIF(B$2:B3654,B3654))-1</f>
        <v>93</v>
      </c>
      <c r="B3654" s="31">
        <v>26</v>
      </c>
      <c r="C3654" s="10">
        <f>VLOOKUP($A3654,Database!$A:$Y,7,FALSE)</f>
        <v>46209.875</v>
      </c>
      <c r="D3654" s="31" t="str">
        <f>VLOOKUP(Pronostics!$B3654,Setup_MPP!$A:$G,3,FALSE)</f>
        <v>Joueur26</v>
      </c>
      <c r="E3654" s="31" t="str">
        <f>VLOOKUP(Pronostics!$B3654,Setup_MPP!$A:$G,2,FALSE)</f>
        <v>Joueur26</v>
      </c>
      <c r="F3654" s="31" t="str">
        <f>VLOOKUP($B3654,Setup_MPP!$A:$E,4,FALSE)</f>
        <v>#D5D5D5</v>
      </c>
      <c r="G3654" s="31" t="str">
        <f>VLOOKUP($B3654,Setup_MPP!$A:$E,5,FALSE)</f>
        <v>#727272</v>
      </c>
      <c r="H3654" s="31" t="str">
        <f>IFERROR(IF(AND(A3654&gt;=1,A3654&lt;=104),VLOOKUP($A3654,Location!$A:$J,6,FALSE),IF(A3654=0,"Avant l'ouverture",IF(OR(A3654=105,A3654=106),"Bonus"))),"")</f>
        <v>1/8 Finale</v>
      </c>
      <c r="I3654" s="31" t="str">
        <f>IF(LEFT(H3654,4)="Tour",VLOOKUP(A3654,Database!$A:$C,3,FALSE),"")</f>
        <v/>
      </c>
      <c r="J3654" s="31" t="str">
        <f>VLOOKUP($A3654,Location!$A:$J,7,FALSE)</f>
        <v>TBD</v>
      </c>
      <c r="K3654" s="31" t="str">
        <f>IFERROR(VLOOKUP(J3654,Setup_Team!$B:$C,2,FALSE), "TDB")</f>
        <v>TDB</v>
      </c>
      <c r="L3654" s="31" t="str">
        <f>VLOOKUP($A3654,Location!$A:$J,8,FALSE)</f>
        <v>TBD</v>
      </c>
      <c r="M3654" s="31" t="str">
        <f>IFERROR(VLOOKUP(L3654,Setup_Team!$B:$C,2,FALSE), "TDB")</f>
        <v>TDB</v>
      </c>
      <c r="N3654" s="31" t="str">
        <f>VLOOKUP($A3654,Location!$A:$J,9,FALSE)</f>
        <v>Arlington, Dallas, Texas</v>
      </c>
      <c r="O3654" s="31" t="str">
        <f>VLOOKUP($A3654,Location!$A:$J,10,FALSE)</f>
        <v>AT&amp;T Stadium</v>
      </c>
      <c r="R3654" s="31">
        <v>0</v>
      </c>
      <c r="S3654" s="25">
        <f>VLOOKUP($A3654,Database!$A:$Y,10,FALSE)</f>
        <v>0</v>
      </c>
      <c r="T3654" s="25">
        <f>VLOOKUP($A3654,Database!$A:$Y,11,FALSE)</f>
        <v>0</v>
      </c>
      <c r="U3654" s="25">
        <f>VLOOKUP($A3654,Database!$A:$Y,12,FALSE)</f>
        <v>0</v>
      </c>
      <c r="V3654" s="25" t="str">
        <f>VLOOKUP(A3654,Database!A:M,13,FALSE)</f>
        <v>À venir</v>
      </c>
      <c r="W3654" s="25" t="str">
        <f>VLOOKUP($A3654,Database!$A:$Y,20,FALSE)</f>
        <v/>
      </c>
      <c r="X3654" s="25" t="str">
        <f>VLOOKUP($A3654,Database!$A:$Y,21,FALSE)</f>
        <v/>
      </c>
      <c r="Y3654" s="25" t="str">
        <f ca="1">IF(C3654&lt;NOW(),IF(AND(P3654&gt;Q3654,W3654&gt;X3654),S3654,IF(AND(P3654=Q3654,W3654=X3654),T3654,IF(AND(P3654&lt;Q3654,W3654&lt;X3654),U3654,0))),"")</f>
        <v/>
      </c>
      <c r="Z3654" s="25">
        <f>IF(AND(P3654=W3654,Q3654=X3654),1,0)</f>
        <v>1</v>
      </c>
      <c r="AA3654" s="25" t="str">
        <f>IF(Z3654=0,"",IF(ISBLANK(VLOOKUP(A3654,Database!A:AA,22,FALSE)),"",VLOOKUP(A3654,Database!A:AA,22,FALSE)))</f>
        <v>Exact</v>
      </c>
      <c r="AB3654" s="25">
        <f ca="1">IFERROR(IF(AND(Y3654&lt;&gt;"",OR(V3654="Terminé",V3654="En cours")),VLOOKUP(AA3654,Setup_ScoreExactBonus!A:D,4,FALSE),0),0)</f>
        <v>0</v>
      </c>
      <c r="AC3654" s="31" t="str">
        <f t="shared" ca="1" si="18"/>
        <v/>
      </c>
      <c r="AD3654" s="31">
        <f ca="1">SUMIFS(AC$2:AC3654,D$2:D3654,D3654)*IF(R3654=0,1,2)</f>
        <v>0</v>
      </c>
    </row>
    <row r="3655" spans="1:30" x14ac:dyDescent="0.35">
      <c r="A3655" s="31">
        <f>IF(ISBLANK(B3655),"",COUNTIF(B$2:B3655,B3655))-1</f>
        <v>93</v>
      </c>
      <c r="B3655" s="31">
        <v>27</v>
      </c>
      <c r="C3655" s="10">
        <f>VLOOKUP($A3655,Database!$A:$Y,7,FALSE)</f>
        <v>46209.875</v>
      </c>
      <c r="D3655" s="31" t="str">
        <f>VLOOKUP(Pronostics!$B3655,Setup_MPP!$A:$G,3,FALSE)</f>
        <v>Joueur27</v>
      </c>
      <c r="E3655" s="31" t="str">
        <f>VLOOKUP(Pronostics!$B3655,Setup_MPP!$A:$G,2,FALSE)</f>
        <v>Joueur27</v>
      </c>
      <c r="F3655" s="31" t="str">
        <f>VLOOKUP($B3655,Setup_MPP!$A:$E,4,FALSE)</f>
        <v>#D5D5D5</v>
      </c>
      <c r="G3655" s="31" t="str">
        <f>VLOOKUP($B3655,Setup_MPP!$A:$E,5,FALSE)</f>
        <v>#727272</v>
      </c>
      <c r="H3655" s="31" t="str">
        <f>IFERROR(IF(AND(A3655&gt;=1,A3655&lt;=104),VLOOKUP($A3655,Location!$A:$J,6,FALSE),IF(A3655=0,"Avant l'ouverture",IF(OR(A3655=105,A3655=106),"Bonus"))),"")</f>
        <v>1/8 Finale</v>
      </c>
      <c r="I3655" s="31" t="str">
        <f>IF(LEFT(H3655,4)="Tour",VLOOKUP(A3655,Database!$A:$C,3,FALSE),"")</f>
        <v/>
      </c>
      <c r="J3655" s="31" t="str">
        <f>VLOOKUP($A3655,Location!$A:$J,7,FALSE)</f>
        <v>TBD</v>
      </c>
      <c r="K3655" s="31" t="str">
        <f>IFERROR(VLOOKUP(J3655,Setup_Team!$B:$C,2,FALSE), "TDB")</f>
        <v>TDB</v>
      </c>
      <c r="L3655" s="31" t="str">
        <f>VLOOKUP($A3655,Location!$A:$J,8,FALSE)</f>
        <v>TBD</v>
      </c>
      <c r="M3655" s="31" t="str">
        <f>IFERROR(VLOOKUP(L3655,Setup_Team!$B:$C,2,FALSE), "TDB")</f>
        <v>TDB</v>
      </c>
      <c r="N3655" s="31" t="str">
        <f>VLOOKUP($A3655,Location!$A:$J,9,FALSE)</f>
        <v>Arlington, Dallas, Texas</v>
      </c>
      <c r="O3655" s="31" t="str">
        <f>VLOOKUP($A3655,Location!$A:$J,10,FALSE)</f>
        <v>AT&amp;T Stadium</v>
      </c>
      <c r="R3655" s="31">
        <v>0</v>
      </c>
      <c r="S3655" s="25">
        <f>VLOOKUP($A3655,Database!$A:$Y,10,FALSE)</f>
        <v>0</v>
      </c>
      <c r="T3655" s="25">
        <f>VLOOKUP($A3655,Database!$A:$Y,11,FALSE)</f>
        <v>0</v>
      </c>
      <c r="U3655" s="25">
        <f>VLOOKUP($A3655,Database!$A:$Y,12,FALSE)</f>
        <v>0</v>
      </c>
      <c r="V3655" s="25" t="str">
        <f>VLOOKUP(A3655,Database!A:M,13,FALSE)</f>
        <v>À venir</v>
      </c>
      <c r="W3655" s="25" t="str">
        <f>VLOOKUP($A3655,Database!$A:$Y,20,FALSE)</f>
        <v/>
      </c>
      <c r="X3655" s="25" t="str">
        <f>VLOOKUP($A3655,Database!$A:$Y,21,FALSE)</f>
        <v/>
      </c>
      <c r="Y3655" s="25" t="str">
        <f ca="1">IF(C3655&lt;NOW(),IF(AND(P3655&gt;Q3655,W3655&gt;X3655),S3655,IF(AND(P3655=Q3655,W3655=X3655),T3655,IF(AND(P3655&lt;Q3655,W3655&lt;X3655),U3655,0))),"")</f>
        <v/>
      </c>
      <c r="Z3655" s="25">
        <f>IF(AND(P3655=W3655,Q3655=X3655),1,0)</f>
        <v>1</v>
      </c>
      <c r="AA3655" s="25" t="str">
        <f>IF(Z3655=0,"",IF(ISBLANK(VLOOKUP(A3655,Database!A:AA,22,FALSE)),"",VLOOKUP(A3655,Database!A:AA,22,FALSE)))</f>
        <v>Exact</v>
      </c>
      <c r="AB3655" s="25">
        <f ca="1">IFERROR(IF(AND(Y3655&lt;&gt;"",OR(V3655="Terminé",V3655="En cours")),VLOOKUP(AA3655,Setup_ScoreExactBonus!A:D,4,FALSE),0),0)</f>
        <v>0</v>
      </c>
      <c r="AC3655" s="31" t="str">
        <f t="shared" ca="1" si="18"/>
        <v/>
      </c>
      <c r="AD3655" s="31">
        <f ca="1">SUMIFS(AC$2:AC3655,D$2:D3655,D3655)*IF(R3655=0,1,2)</f>
        <v>0</v>
      </c>
    </row>
    <row r="3656" spans="1:30" x14ac:dyDescent="0.35">
      <c r="A3656" s="31">
        <f>IF(ISBLANK(B3656),"",COUNTIF(B$2:B3656,B3656))-1</f>
        <v>93</v>
      </c>
      <c r="B3656" s="31">
        <v>28</v>
      </c>
      <c r="C3656" s="10">
        <f>VLOOKUP($A3656,Database!$A:$Y,7,FALSE)</f>
        <v>46209.875</v>
      </c>
      <c r="D3656" s="31" t="str">
        <f>VLOOKUP(Pronostics!$B3656,Setup_MPP!$A:$G,3,FALSE)</f>
        <v>Joueur28</v>
      </c>
      <c r="E3656" s="31" t="str">
        <f>VLOOKUP(Pronostics!$B3656,Setup_MPP!$A:$G,2,FALSE)</f>
        <v>Joueur28</v>
      </c>
      <c r="F3656" s="31" t="str">
        <f>VLOOKUP($B3656,Setup_MPP!$A:$E,4,FALSE)</f>
        <v>#D5D5D5</v>
      </c>
      <c r="G3656" s="31" t="str">
        <f>VLOOKUP($B3656,Setup_MPP!$A:$E,5,FALSE)</f>
        <v>#727272</v>
      </c>
      <c r="H3656" s="31" t="str">
        <f>IFERROR(IF(AND(A3656&gt;=1,A3656&lt;=104),VLOOKUP($A3656,Location!$A:$J,6,FALSE),IF(A3656=0,"Avant l'ouverture",IF(OR(A3656=105,A3656=106),"Bonus"))),"")</f>
        <v>1/8 Finale</v>
      </c>
      <c r="I3656" s="31" t="str">
        <f>IF(LEFT(H3656,4)="Tour",VLOOKUP(A3656,Database!$A:$C,3,FALSE),"")</f>
        <v/>
      </c>
      <c r="J3656" s="31" t="str">
        <f>VLOOKUP($A3656,Location!$A:$J,7,FALSE)</f>
        <v>TBD</v>
      </c>
      <c r="K3656" s="31" t="str">
        <f>IFERROR(VLOOKUP(J3656,Setup_Team!$B:$C,2,FALSE), "TDB")</f>
        <v>TDB</v>
      </c>
      <c r="L3656" s="31" t="str">
        <f>VLOOKUP($A3656,Location!$A:$J,8,FALSE)</f>
        <v>TBD</v>
      </c>
      <c r="M3656" s="31" t="str">
        <f>IFERROR(VLOOKUP(L3656,Setup_Team!$B:$C,2,FALSE), "TDB")</f>
        <v>TDB</v>
      </c>
      <c r="N3656" s="31" t="str">
        <f>VLOOKUP($A3656,Location!$A:$J,9,FALSE)</f>
        <v>Arlington, Dallas, Texas</v>
      </c>
      <c r="O3656" s="31" t="str">
        <f>VLOOKUP($A3656,Location!$A:$J,10,FALSE)</f>
        <v>AT&amp;T Stadium</v>
      </c>
      <c r="R3656" s="31">
        <v>0</v>
      </c>
      <c r="S3656" s="25">
        <f>VLOOKUP($A3656,Database!$A:$Y,10,FALSE)</f>
        <v>0</v>
      </c>
      <c r="T3656" s="25">
        <f>VLOOKUP($A3656,Database!$A:$Y,11,FALSE)</f>
        <v>0</v>
      </c>
      <c r="U3656" s="25">
        <f>VLOOKUP($A3656,Database!$A:$Y,12,FALSE)</f>
        <v>0</v>
      </c>
      <c r="V3656" s="25" t="str">
        <f>VLOOKUP(A3656,Database!A:M,13,FALSE)</f>
        <v>À venir</v>
      </c>
      <c r="W3656" s="25" t="str">
        <f>VLOOKUP($A3656,Database!$A:$Y,20,FALSE)</f>
        <v/>
      </c>
      <c r="X3656" s="25" t="str">
        <f>VLOOKUP($A3656,Database!$A:$Y,21,FALSE)</f>
        <v/>
      </c>
      <c r="Y3656" s="25" t="str">
        <f ca="1">IF(C3656&lt;NOW(),IF(AND(P3656&gt;Q3656,W3656&gt;X3656),S3656,IF(AND(P3656=Q3656,W3656=X3656),T3656,IF(AND(P3656&lt;Q3656,W3656&lt;X3656),U3656,0))),"")</f>
        <v/>
      </c>
      <c r="Z3656" s="25">
        <f>IF(AND(P3656=W3656,Q3656=X3656),1,0)</f>
        <v>1</v>
      </c>
      <c r="AA3656" s="25" t="str">
        <f>IF(Z3656=0,"",IF(ISBLANK(VLOOKUP(A3656,Database!A:AA,22,FALSE)),"",VLOOKUP(A3656,Database!A:AA,22,FALSE)))</f>
        <v>Exact</v>
      </c>
      <c r="AB3656" s="25">
        <f ca="1">IFERROR(IF(AND(Y3656&lt;&gt;"",OR(V3656="Terminé",V3656="En cours")),VLOOKUP(AA3656,Setup_ScoreExactBonus!A:D,4,FALSE),0),0)</f>
        <v>0</v>
      </c>
      <c r="AC3656" s="31" t="str">
        <f t="shared" ca="1" si="18"/>
        <v/>
      </c>
      <c r="AD3656" s="31">
        <f ca="1">SUMIFS(AC$2:AC3656,D$2:D3656,D3656)*IF(R3656=0,1,2)</f>
        <v>0</v>
      </c>
    </row>
    <row r="3657" spans="1:30" x14ac:dyDescent="0.35">
      <c r="A3657" s="31">
        <f>IF(ISBLANK(B3657),"",COUNTIF(B$2:B3657,B3657))-1</f>
        <v>93</v>
      </c>
      <c r="B3657" s="31">
        <v>29</v>
      </c>
      <c r="C3657" s="10">
        <f>VLOOKUP($A3657,Database!$A:$Y,7,FALSE)</f>
        <v>46209.875</v>
      </c>
      <c r="D3657" s="31" t="str">
        <f>VLOOKUP(Pronostics!$B3657,Setup_MPP!$A:$G,3,FALSE)</f>
        <v>Joueur29</v>
      </c>
      <c r="E3657" s="31" t="str">
        <f>VLOOKUP(Pronostics!$B3657,Setup_MPP!$A:$G,2,FALSE)</f>
        <v>Joueur29</v>
      </c>
      <c r="F3657" s="31" t="str">
        <f>VLOOKUP($B3657,Setup_MPP!$A:$E,4,FALSE)</f>
        <v>#D5D5D5</v>
      </c>
      <c r="G3657" s="31" t="str">
        <f>VLOOKUP($B3657,Setup_MPP!$A:$E,5,FALSE)</f>
        <v>#727272</v>
      </c>
      <c r="H3657" s="31" t="str">
        <f>IFERROR(IF(AND(A3657&gt;=1,A3657&lt;=104),VLOOKUP($A3657,Location!$A:$J,6,FALSE),IF(A3657=0,"Avant l'ouverture",IF(OR(A3657=105,A3657=106),"Bonus"))),"")</f>
        <v>1/8 Finale</v>
      </c>
      <c r="I3657" s="31" t="str">
        <f>IF(LEFT(H3657,4)="Tour",VLOOKUP(A3657,Database!$A:$C,3,FALSE),"")</f>
        <v/>
      </c>
      <c r="J3657" s="31" t="str">
        <f>VLOOKUP($A3657,Location!$A:$J,7,FALSE)</f>
        <v>TBD</v>
      </c>
      <c r="K3657" s="31" t="str">
        <f>IFERROR(VLOOKUP(J3657,Setup_Team!$B:$C,2,FALSE), "TDB")</f>
        <v>TDB</v>
      </c>
      <c r="L3657" s="31" t="str">
        <f>VLOOKUP($A3657,Location!$A:$J,8,FALSE)</f>
        <v>TBD</v>
      </c>
      <c r="M3657" s="31" t="str">
        <f>IFERROR(VLOOKUP(L3657,Setup_Team!$B:$C,2,FALSE), "TDB")</f>
        <v>TDB</v>
      </c>
      <c r="N3657" s="31" t="str">
        <f>VLOOKUP($A3657,Location!$A:$J,9,FALSE)</f>
        <v>Arlington, Dallas, Texas</v>
      </c>
      <c r="O3657" s="31" t="str">
        <f>VLOOKUP($A3657,Location!$A:$J,10,FALSE)</f>
        <v>AT&amp;T Stadium</v>
      </c>
      <c r="R3657" s="31">
        <v>0</v>
      </c>
      <c r="S3657" s="25">
        <f>VLOOKUP($A3657,Database!$A:$Y,10,FALSE)</f>
        <v>0</v>
      </c>
      <c r="T3657" s="25">
        <f>VLOOKUP($A3657,Database!$A:$Y,11,FALSE)</f>
        <v>0</v>
      </c>
      <c r="U3657" s="25">
        <f>VLOOKUP($A3657,Database!$A:$Y,12,FALSE)</f>
        <v>0</v>
      </c>
      <c r="V3657" s="25" t="str">
        <f>VLOOKUP(A3657,Database!A:M,13,FALSE)</f>
        <v>À venir</v>
      </c>
      <c r="W3657" s="25" t="str">
        <f>VLOOKUP($A3657,Database!$A:$Y,20,FALSE)</f>
        <v/>
      </c>
      <c r="X3657" s="25" t="str">
        <f>VLOOKUP($A3657,Database!$A:$Y,21,FALSE)</f>
        <v/>
      </c>
      <c r="Y3657" s="25" t="str">
        <f ca="1">IF(C3657&lt;NOW(),IF(AND(P3657&gt;Q3657,W3657&gt;X3657),S3657,IF(AND(P3657=Q3657,W3657=X3657),T3657,IF(AND(P3657&lt;Q3657,W3657&lt;X3657),U3657,0))),"")</f>
        <v/>
      </c>
      <c r="Z3657" s="25">
        <f>IF(AND(P3657=W3657,Q3657=X3657),1,0)</f>
        <v>1</v>
      </c>
      <c r="AA3657" s="25" t="str">
        <f>IF(Z3657=0,"",IF(ISBLANK(VLOOKUP(A3657,Database!A:AA,22,FALSE)),"",VLOOKUP(A3657,Database!A:AA,22,FALSE)))</f>
        <v>Exact</v>
      </c>
      <c r="AB3657" s="25">
        <f ca="1">IFERROR(IF(AND(Y3657&lt;&gt;"",OR(V3657="Terminé",V3657="En cours")),VLOOKUP(AA3657,Setup_ScoreExactBonus!A:D,4,FALSE),0),0)</f>
        <v>0</v>
      </c>
      <c r="AC3657" s="31" t="str">
        <f t="shared" ca="1" si="18"/>
        <v/>
      </c>
      <c r="AD3657" s="31">
        <f ca="1">SUMIFS(AC$2:AC3657,D$2:D3657,D3657)*IF(R3657=0,1,2)</f>
        <v>0</v>
      </c>
    </row>
    <row r="3658" spans="1:30" x14ac:dyDescent="0.35">
      <c r="A3658" s="31">
        <f>IF(ISBLANK(B3658),"",COUNTIF(B$2:B3658,B3658))-1</f>
        <v>93</v>
      </c>
      <c r="B3658" s="31">
        <v>30</v>
      </c>
      <c r="C3658" s="10">
        <f>VLOOKUP($A3658,Database!$A:$Y,7,FALSE)</f>
        <v>46209.875</v>
      </c>
      <c r="D3658" s="31" t="str">
        <f>VLOOKUP(Pronostics!$B3658,Setup_MPP!$A:$G,3,FALSE)</f>
        <v>Joueur30</v>
      </c>
      <c r="E3658" s="31" t="str">
        <f>VLOOKUP(Pronostics!$B3658,Setup_MPP!$A:$G,2,FALSE)</f>
        <v>Joueur30</v>
      </c>
      <c r="F3658" s="31" t="str">
        <f>VLOOKUP($B3658,Setup_MPP!$A:$E,4,FALSE)</f>
        <v>#D5D5D5</v>
      </c>
      <c r="G3658" s="31" t="str">
        <f>VLOOKUP($B3658,Setup_MPP!$A:$E,5,FALSE)</f>
        <v>#727272</v>
      </c>
      <c r="H3658" s="31" t="str">
        <f>IFERROR(IF(AND(A3658&gt;=1,A3658&lt;=104),VLOOKUP($A3658,Location!$A:$J,6,FALSE),IF(A3658=0,"Avant l'ouverture",IF(OR(A3658=105,A3658=106),"Bonus"))),"")</f>
        <v>1/8 Finale</v>
      </c>
      <c r="I3658" s="31" t="str">
        <f>IF(LEFT(H3658,4)="Tour",VLOOKUP(A3658,Database!$A:$C,3,FALSE),"")</f>
        <v/>
      </c>
      <c r="J3658" s="31" t="str">
        <f>VLOOKUP($A3658,Location!$A:$J,7,FALSE)</f>
        <v>TBD</v>
      </c>
      <c r="K3658" s="31" t="str">
        <f>IFERROR(VLOOKUP(J3658,Setup_Team!$B:$C,2,FALSE), "TDB")</f>
        <v>TDB</v>
      </c>
      <c r="L3658" s="31" t="str">
        <f>VLOOKUP($A3658,Location!$A:$J,8,FALSE)</f>
        <v>TBD</v>
      </c>
      <c r="M3658" s="31" t="str">
        <f>IFERROR(VLOOKUP(L3658,Setup_Team!$B:$C,2,FALSE), "TDB")</f>
        <v>TDB</v>
      </c>
      <c r="N3658" s="31" t="str">
        <f>VLOOKUP($A3658,Location!$A:$J,9,FALSE)</f>
        <v>Arlington, Dallas, Texas</v>
      </c>
      <c r="O3658" s="31" t="str">
        <f>VLOOKUP($A3658,Location!$A:$J,10,FALSE)</f>
        <v>AT&amp;T Stadium</v>
      </c>
      <c r="R3658" s="31">
        <v>0</v>
      </c>
      <c r="S3658" s="25">
        <f>VLOOKUP($A3658,Database!$A:$Y,10,FALSE)</f>
        <v>0</v>
      </c>
      <c r="T3658" s="25">
        <f>VLOOKUP($A3658,Database!$A:$Y,11,FALSE)</f>
        <v>0</v>
      </c>
      <c r="U3658" s="25">
        <f>VLOOKUP($A3658,Database!$A:$Y,12,FALSE)</f>
        <v>0</v>
      </c>
      <c r="V3658" s="25" t="str">
        <f>VLOOKUP(A3658,Database!A:M,13,FALSE)</f>
        <v>À venir</v>
      </c>
      <c r="W3658" s="25" t="str">
        <f>VLOOKUP($A3658,Database!$A:$Y,20,FALSE)</f>
        <v/>
      </c>
      <c r="X3658" s="25" t="str">
        <f>VLOOKUP($A3658,Database!$A:$Y,21,FALSE)</f>
        <v/>
      </c>
      <c r="Y3658" s="25" t="str">
        <f ca="1">IF(C3658&lt;NOW(),IF(AND(P3658&gt;Q3658,W3658&gt;X3658),S3658,IF(AND(P3658=Q3658,W3658=X3658),T3658,IF(AND(P3658&lt;Q3658,W3658&lt;X3658),U3658,0))),"")</f>
        <v/>
      </c>
      <c r="Z3658" s="25">
        <f>IF(AND(P3658=W3658,Q3658=X3658),1,0)</f>
        <v>1</v>
      </c>
      <c r="AA3658" s="25" t="str">
        <f>IF(Z3658=0,"",IF(ISBLANK(VLOOKUP(A3658,Database!A:AA,22,FALSE)),"",VLOOKUP(A3658,Database!A:AA,22,FALSE)))</f>
        <v>Exact</v>
      </c>
      <c r="AB3658" s="25">
        <f ca="1">IFERROR(IF(AND(Y3658&lt;&gt;"",OR(V3658="Terminé",V3658="En cours")),VLOOKUP(AA3658,Setup_ScoreExactBonus!A:D,4,FALSE),0),0)</f>
        <v>0</v>
      </c>
      <c r="AC3658" s="31" t="str">
        <f t="shared" ca="1" si="18"/>
        <v/>
      </c>
      <c r="AD3658" s="31">
        <f ca="1">SUMIFS(AC$2:AC3658,D$2:D3658,D3658)*IF(R3658=0,1,2)</f>
        <v>0</v>
      </c>
    </row>
    <row r="3659" spans="1:30" x14ac:dyDescent="0.35">
      <c r="A3659" s="31">
        <f>IF(ISBLANK(B3659),"",COUNTIF(B$2:B3659,B3659))-1</f>
        <v>93</v>
      </c>
      <c r="B3659" s="31">
        <v>31</v>
      </c>
      <c r="C3659" s="10">
        <f>VLOOKUP($A3659,Database!$A:$Y,7,FALSE)</f>
        <v>46209.875</v>
      </c>
      <c r="D3659" s="31" t="str">
        <f>VLOOKUP(Pronostics!$B3659,Setup_MPP!$A:$G,3,FALSE)</f>
        <v>Joueur31</v>
      </c>
      <c r="E3659" s="31" t="str">
        <f>VLOOKUP(Pronostics!$B3659,Setup_MPP!$A:$G,2,FALSE)</f>
        <v>Joueur31</v>
      </c>
      <c r="F3659" s="31" t="str">
        <f>VLOOKUP($B3659,Setup_MPP!$A:$E,4,FALSE)</f>
        <v>#D5D5D5</v>
      </c>
      <c r="G3659" s="31" t="str">
        <f>VLOOKUP($B3659,Setup_MPP!$A:$E,5,FALSE)</f>
        <v>#727272</v>
      </c>
      <c r="H3659" s="31" t="str">
        <f>IFERROR(IF(AND(A3659&gt;=1,A3659&lt;=104),VLOOKUP($A3659,Location!$A:$J,6,FALSE),IF(A3659=0,"Avant l'ouverture",IF(OR(A3659=105,A3659=106),"Bonus"))),"")</f>
        <v>1/8 Finale</v>
      </c>
      <c r="I3659" s="31" t="str">
        <f>IF(LEFT(H3659,4)="Tour",VLOOKUP(A3659,Database!$A:$C,3,FALSE),"")</f>
        <v/>
      </c>
      <c r="J3659" s="31" t="str">
        <f>VLOOKUP($A3659,Location!$A:$J,7,FALSE)</f>
        <v>TBD</v>
      </c>
      <c r="K3659" s="31" t="str">
        <f>IFERROR(VLOOKUP(J3659,Setup_Team!$B:$C,2,FALSE), "TDB")</f>
        <v>TDB</v>
      </c>
      <c r="L3659" s="31" t="str">
        <f>VLOOKUP($A3659,Location!$A:$J,8,FALSE)</f>
        <v>TBD</v>
      </c>
      <c r="M3659" s="31" t="str">
        <f>IFERROR(VLOOKUP(L3659,Setup_Team!$B:$C,2,FALSE), "TDB")</f>
        <v>TDB</v>
      </c>
      <c r="N3659" s="31" t="str">
        <f>VLOOKUP($A3659,Location!$A:$J,9,FALSE)</f>
        <v>Arlington, Dallas, Texas</v>
      </c>
      <c r="O3659" s="31" t="str">
        <f>VLOOKUP($A3659,Location!$A:$J,10,FALSE)</f>
        <v>AT&amp;T Stadium</v>
      </c>
      <c r="R3659" s="31">
        <v>0</v>
      </c>
      <c r="S3659" s="25">
        <f>VLOOKUP($A3659,Database!$A:$Y,10,FALSE)</f>
        <v>0</v>
      </c>
      <c r="T3659" s="25">
        <f>VLOOKUP($A3659,Database!$A:$Y,11,FALSE)</f>
        <v>0</v>
      </c>
      <c r="U3659" s="25">
        <f>VLOOKUP($A3659,Database!$A:$Y,12,FALSE)</f>
        <v>0</v>
      </c>
      <c r="V3659" s="25" t="str">
        <f>VLOOKUP(A3659,Database!A:M,13,FALSE)</f>
        <v>À venir</v>
      </c>
      <c r="W3659" s="25" t="str">
        <f>VLOOKUP($A3659,Database!$A:$Y,20,FALSE)</f>
        <v/>
      </c>
      <c r="X3659" s="25" t="str">
        <f>VLOOKUP($A3659,Database!$A:$Y,21,FALSE)</f>
        <v/>
      </c>
      <c r="Y3659" s="25" t="str">
        <f ca="1">IF(C3659&lt;NOW(),IF(AND(P3659&gt;Q3659,W3659&gt;X3659),S3659,IF(AND(P3659=Q3659,W3659=X3659),T3659,IF(AND(P3659&lt;Q3659,W3659&lt;X3659),U3659,0))),"")</f>
        <v/>
      </c>
      <c r="Z3659" s="25">
        <f>IF(AND(P3659=W3659,Q3659=X3659),1,0)</f>
        <v>1</v>
      </c>
      <c r="AA3659" s="25" t="str">
        <f>IF(Z3659=0,"",IF(ISBLANK(VLOOKUP(A3659,Database!A:AA,22,FALSE)),"",VLOOKUP(A3659,Database!A:AA,22,FALSE)))</f>
        <v>Exact</v>
      </c>
      <c r="AB3659" s="25">
        <f ca="1">IFERROR(IF(AND(Y3659&lt;&gt;"",OR(V3659="Terminé",V3659="En cours")),VLOOKUP(AA3659,Setup_ScoreExactBonus!A:D,4,FALSE),0),0)</f>
        <v>0</v>
      </c>
      <c r="AC3659" s="31" t="str">
        <f t="shared" ca="1" si="18"/>
        <v/>
      </c>
      <c r="AD3659" s="31">
        <f ca="1">SUMIFS(AC$2:AC3659,D$2:D3659,D3659)*IF(R3659=0,1,2)</f>
        <v>0</v>
      </c>
    </row>
    <row r="3660" spans="1:30" x14ac:dyDescent="0.35">
      <c r="A3660" s="31">
        <f>IF(ISBLANK(B3660),"",COUNTIF(B$2:B3660,B3660))-1</f>
        <v>93</v>
      </c>
      <c r="B3660" s="31">
        <v>32</v>
      </c>
      <c r="C3660" s="10">
        <f>VLOOKUP($A3660,Database!$A:$Y,7,FALSE)</f>
        <v>46209.875</v>
      </c>
      <c r="D3660" s="31" t="str">
        <f>VLOOKUP(Pronostics!$B3660,Setup_MPP!$A:$G,3,FALSE)</f>
        <v>Joueur32</v>
      </c>
      <c r="E3660" s="31" t="str">
        <f>VLOOKUP(Pronostics!$B3660,Setup_MPP!$A:$G,2,FALSE)</f>
        <v>Joueur32</v>
      </c>
      <c r="F3660" s="31" t="str">
        <f>VLOOKUP($B3660,Setup_MPP!$A:$E,4,FALSE)</f>
        <v>#D5D5D5</v>
      </c>
      <c r="G3660" s="31" t="str">
        <f>VLOOKUP($B3660,Setup_MPP!$A:$E,5,FALSE)</f>
        <v>#727272</v>
      </c>
      <c r="H3660" s="31" t="str">
        <f>IFERROR(IF(AND(A3660&gt;=1,A3660&lt;=104),VLOOKUP($A3660,Location!$A:$J,6,FALSE),IF(A3660=0,"Avant l'ouverture",IF(OR(A3660=105,A3660=106),"Bonus"))),"")</f>
        <v>1/8 Finale</v>
      </c>
      <c r="I3660" s="31" t="str">
        <f>IF(LEFT(H3660,4)="Tour",VLOOKUP(A3660,Database!$A:$C,3,FALSE),"")</f>
        <v/>
      </c>
      <c r="J3660" s="31" t="str">
        <f>VLOOKUP($A3660,Location!$A:$J,7,FALSE)</f>
        <v>TBD</v>
      </c>
      <c r="K3660" s="31" t="str">
        <f>IFERROR(VLOOKUP(J3660,Setup_Team!$B:$C,2,FALSE), "TDB")</f>
        <v>TDB</v>
      </c>
      <c r="L3660" s="31" t="str">
        <f>VLOOKUP($A3660,Location!$A:$J,8,FALSE)</f>
        <v>TBD</v>
      </c>
      <c r="M3660" s="31" t="str">
        <f>IFERROR(VLOOKUP(L3660,Setup_Team!$B:$C,2,FALSE), "TDB")</f>
        <v>TDB</v>
      </c>
      <c r="N3660" s="31" t="str">
        <f>VLOOKUP($A3660,Location!$A:$J,9,FALSE)</f>
        <v>Arlington, Dallas, Texas</v>
      </c>
      <c r="O3660" s="31" t="str">
        <f>VLOOKUP($A3660,Location!$A:$J,10,FALSE)</f>
        <v>AT&amp;T Stadium</v>
      </c>
      <c r="R3660" s="31">
        <v>0</v>
      </c>
      <c r="S3660" s="25">
        <f>VLOOKUP($A3660,Database!$A:$Y,10,FALSE)</f>
        <v>0</v>
      </c>
      <c r="T3660" s="25">
        <f>VLOOKUP($A3660,Database!$A:$Y,11,FALSE)</f>
        <v>0</v>
      </c>
      <c r="U3660" s="25">
        <f>VLOOKUP($A3660,Database!$A:$Y,12,FALSE)</f>
        <v>0</v>
      </c>
      <c r="V3660" s="25" t="str">
        <f>VLOOKUP(A3660,Database!A:M,13,FALSE)</f>
        <v>À venir</v>
      </c>
      <c r="W3660" s="25" t="str">
        <f>VLOOKUP($A3660,Database!$A:$Y,20,FALSE)</f>
        <v/>
      </c>
      <c r="X3660" s="25" t="str">
        <f>VLOOKUP($A3660,Database!$A:$Y,21,FALSE)</f>
        <v/>
      </c>
      <c r="Y3660" s="25" t="str">
        <f ca="1">IF(C3660&lt;NOW(),IF(AND(P3660&gt;Q3660,W3660&gt;X3660),S3660,IF(AND(P3660=Q3660,W3660=X3660),T3660,IF(AND(P3660&lt;Q3660,W3660&lt;X3660),U3660,0))),"")</f>
        <v/>
      </c>
      <c r="Z3660" s="25">
        <f>IF(AND(P3660=W3660,Q3660=X3660),1,0)</f>
        <v>1</v>
      </c>
      <c r="AA3660" s="25" t="str">
        <f>IF(Z3660=0,"",IF(ISBLANK(VLOOKUP(A3660,Database!A:AA,22,FALSE)),"",VLOOKUP(A3660,Database!A:AA,22,FALSE)))</f>
        <v>Exact</v>
      </c>
      <c r="AB3660" s="25">
        <f ca="1">IFERROR(IF(AND(Y3660&lt;&gt;"",OR(V3660="Terminé",V3660="En cours")),VLOOKUP(AA3660,Setup_ScoreExactBonus!A:D,4,FALSE),0),0)</f>
        <v>0</v>
      </c>
      <c r="AC3660" s="31" t="str">
        <f t="shared" ca="1" si="18"/>
        <v/>
      </c>
      <c r="AD3660" s="31">
        <f ca="1">SUMIFS(AC$2:AC3660,D$2:D3660,D3660)*IF(R3660=0,1,2)</f>
        <v>0</v>
      </c>
    </row>
    <row r="3661" spans="1:30" x14ac:dyDescent="0.35">
      <c r="A3661" s="31">
        <f>IF(ISBLANK(B3661),"",COUNTIF(B$2:B3661,B3661))-1</f>
        <v>93</v>
      </c>
      <c r="B3661" s="31">
        <v>33</v>
      </c>
      <c r="C3661" s="10">
        <f>VLOOKUP($A3661,Database!$A:$Y,7,FALSE)</f>
        <v>46209.875</v>
      </c>
      <c r="D3661" s="31" t="str">
        <f>VLOOKUP(Pronostics!$B3661,Setup_MPP!$A:$G,3,FALSE)</f>
        <v>Joueur33</v>
      </c>
      <c r="E3661" s="31" t="str">
        <f>VLOOKUP(Pronostics!$B3661,Setup_MPP!$A:$G,2,FALSE)</f>
        <v>Joueur33</v>
      </c>
      <c r="F3661" s="31" t="str">
        <f>VLOOKUP($B3661,Setup_MPP!$A:$E,4,FALSE)</f>
        <v>#D5D5D5</v>
      </c>
      <c r="G3661" s="31" t="str">
        <f>VLOOKUP($B3661,Setup_MPP!$A:$E,5,FALSE)</f>
        <v>#727272</v>
      </c>
      <c r="H3661" s="31" t="str">
        <f>IFERROR(IF(AND(A3661&gt;=1,A3661&lt;=104),VLOOKUP($A3661,Location!$A:$J,6,FALSE),IF(A3661=0,"Avant l'ouverture",IF(OR(A3661=105,A3661=106),"Bonus"))),"")</f>
        <v>1/8 Finale</v>
      </c>
      <c r="I3661" s="31" t="str">
        <f>IF(LEFT(H3661,4)="Tour",VLOOKUP(A3661,Database!$A:$C,3,FALSE),"")</f>
        <v/>
      </c>
      <c r="J3661" s="31" t="str">
        <f>VLOOKUP($A3661,Location!$A:$J,7,FALSE)</f>
        <v>TBD</v>
      </c>
      <c r="K3661" s="31" t="str">
        <f>IFERROR(VLOOKUP(J3661,Setup_Team!$B:$C,2,FALSE), "TDB")</f>
        <v>TDB</v>
      </c>
      <c r="L3661" s="31" t="str">
        <f>VLOOKUP($A3661,Location!$A:$J,8,FALSE)</f>
        <v>TBD</v>
      </c>
      <c r="M3661" s="31" t="str">
        <f>IFERROR(VLOOKUP(L3661,Setup_Team!$B:$C,2,FALSE), "TDB")</f>
        <v>TDB</v>
      </c>
      <c r="N3661" s="31" t="str">
        <f>VLOOKUP($A3661,Location!$A:$J,9,FALSE)</f>
        <v>Arlington, Dallas, Texas</v>
      </c>
      <c r="O3661" s="31" t="str">
        <f>VLOOKUP($A3661,Location!$A:$J,10,FALSE)</f>
        <v>AT&amp;T Stadium</v>
      </c>
      <c r="R3661" s="31">
        <v>0</v>
      </c>
      <c r="S3661" s="25">
        <f>VLOOKUP($A3661,Database!$A:$Y,10,FALSE)</f>
        <v>0</v>
      </c>
      <c r="T3661" s="25">
        <f>VLOOKUP($A3661,Database!$A:$Y,11,FALSE)</f>
        <v>0</v>
      </c>
      <c r="U3661" s="25">
        <f>VLOOKUP($A3661,Database!$A:$Y,12,FALSE)</f>
        <v>0</v>
      </c>
      <c r="V3661" s="25" t="str">
        <f>VLOOKUP(A3661,Database!A:M,13,FALSE)</f>
        <v>À venir</v>
      </c>
      <c r="W3661" s="25" t="str">
        <f>VLOOKUP($A3661,Database!$A:$Y,20,FALSE)</f>
        <v/>
      </c>
      <c r="X3661" s="25" t="str">
        <f>VLOOKUP($A3661,Database!$A:$Y,21,FALSE)</f>
        <v/>
      </c>
      <c r="Y3661" s="25" t="str">
        <f ca="1">IF(C3661&lt;NOW(),IF(AND(P3661&gt;Q3661,W3661&gt;X3661),S3661,IF(AND(P3661=Q3661,W3661=X3661),T3661,IF(AND(P3661&lt;Q3661,W3661&lt;X3661),U3661,0))),"")</f>
        <v/>
      </c>
      <c r="Z3661" s="25">
        <f>IF(AND(P3661=W3661,Q3661=X3661),1,0)</f>
        <v>1</v>
      </c>
      <c r="AA3661" s="25" t="str">
        <f>IF(Z3661=0,"",IF(ISBLANK(VLOOKUP(A3661,Database!A:AA,22,FALSE)),"",VLOOKUP(A3661,Database!A:AA,22,FALSE)))</f>
        <v>Exact</v>
      </c>
      <c r="AB3661" s="25">
        <f ca="1">IFERROR(IF(AND(Y3661&lt;&gt;"",OR(V3661="Terminé",V3661="En cours")),VLOOKUP(AA3661,Setup_ScoreExactBonus!A:D,4,FALSE),0),0)</f>
        <v>0</v>
      </c>
      <c r="AC3661" s="31" t="str">
        <f t="shared" ca="1" si="18"/>
        <v/>
      </c>
      <c r="AD3661" s="31">
        <f ca="1">SUMIFS(AC$2:AC3661,D$2:D3661,D3661)*IF(R3661=0,1,2)</f>
        <v>0</v>
      </c>
    </row>
    <row r="3662" spans="1:30" x14ac:dyDescent="0.35">
      <c r="A3662" s="31">
        <f>IF(ISBLANK(B3662),"",COUNTIF(B$2:B3662,B3662))-1</f>
        <v>93</v>
      </c>
      <c r="B3662" s="31">
        <v>34</v>
      </c>
      <c r="C3662" s="10">
        <f>VLOOKUP($A3662,Database!$A:$Y,7,FALSE)</f>
        <v>46209.875</v>
      </c>
      <c r="D3662" s="31" t="str">
        <f>VLOOKUP(Pronostics!$B3662,Setup_MPP!$A:$G,3,FALSE)</f>
        <v>Joueur34</v>
      </c>
      <c r="E3662" s="31" t="str">
        <f>VLOOKUP(Pronostics!$B3662,Setup_MPP!$A:$G,2,FALSE)</f>
        <v>Joueur34</v>
      </c>
      <c r="F3662" s="31" t="str">
        <f>VLOOKUP($B3662,Setup_MPP!$A:$E,4,FALSE)</f>
        <v>#D5D5D5</v>
      </c>
      <c r="G3662" s="31" t="str">
        <f>VLOOKUP($B3662,Setup_MPP!$A:$E,5,FALSE)</f>
        <v>#727272</v>
      </c>
      <c r="H3662" s="31" t="str">
        <f>IFERROR(IF(AND(A3662&gt;=1,A3662&lt;=104),VLOOKUP($A3662,Location!$A:$J,6,FALSE),IF(A3662=0,"Avant l'ouverture",IF(OR(A3662=105,A3662=106),"Bonus"))),"")</f>
        <v>1/8 Finale</v>
      </c>
      <c r="I3662" s="31" t="str">
        <f>IF(LEFT(H3662,4)="Tour",VLOOKUP(A3662,Database!$A:$C,3,FALSE),"")</f>
        <v/>
      </c>
      <c r="J3662" s="31" t="str">
        <f>VLOOKUP($A3662,Location!$A:$J,7,FALSE)</f>
        <v>TBD</v>
      </c>
      <c r="K3662" s="31" t="str">
        <f>IFERROR(VLOOKUP(J3662,Setup_Team!$B:$C,2,FALSE), "TDB")</f>
        <v>TDB</v>
      </c>
      <c r="L3662" s="31" t="str">
        <f>VLOOKUP($A3662,Location!$A:$J,8,FALSE)</f>
        <v>TBD</v>
      </c>
      <c r="M3662" s="31" t="str">
        <f>IFERROR(VLOOKUP(L3662,Setup_Team!$B:$C,2,FALSE), "TDB")</f>
        <v>TDB</v>
      </c>
      <c r="N3662" s="31" t="str">
        <f>VLOOKUP($A3662,Location!$A:$J,9,FALSE)</f>
        <v>Arlington, Dallas, Texas</v>
      </c>
      <c r="O3662" s="31" t="str">
        <f>VLOOKUP($A3662,Location!$A:$J,10,FALSE)</f>
        <v>AT&amp;T Stadium</v>
      </c>
      <c r="R3662" s="31">
        <v>0</v>
      </c>
      <c r="S3662" s="25">
        <f>VLOOKUP($A3662,Database!$A:$Y,10,FALSE)</f>
        <v>0</v>
      </c>
      <c r="T3662" s="25">
        <f>VLOOKUP($A3662,Database!$A:$Y,11,FALSE)</f>
        <v>0</v>
      </c>
      <c r="U3662" s="25">
        <f>VLOOKUP($A3662,Database!$A:$Y,12,FALSE)</f>
        <v>0</v>
      </c>
      <c r="V3662" s="25" t="str">
        <f>VLOOKUP(A3662,Database!A:M,13,FALSE)</f>
        <v>À venir</v>
      </c>
      <c r="W3662" s="25" t="str">
        <f>VLOOKUP($A3662,Database!$A:$Y,20,FALSE)</f>
        <v/>
      </c>
      <c r="X3662" s="25" t="str">
        <f>VLOOKUP($A3662,Database!$A:$Y,21,FALSE)</f>
        <v/>
      </c>
      <c r="Y3662" s="25" t="str">
        <f ca="1">IF(C3662&lt;NOW(),IF(AND(P3662&gt;Q3662,W3662&gt;X3662),S3662,IF(AND(P3662=Q3662,W3662=X3662),T3662,IF(AND(P3662&lt;Q3662,W3662&lt;X3662),U3662,0))),"")</f>
        <v/>
      </c>
      <c r="Z3662" s="25">
        <f>IF(AND(P3662=W3662,Q3662=X3662),1,0)</f>
        <v>1</v>
      </c>
      <c r="AA3662" s="25" t="str">
        <f>IF(Z3662=0,"",IF(ISBLANK(VLOOKUP(A3662,Database!A:AA,22,FALSE)),"",VLOOKUP(A3662,Database!A:AA,22,FALSE)))</f>
        <v>Exact</v>
      </c>
      <c r="AB3662" s="25">
        <f ca="1">IFERROR(IF(AND(Y3662&lt;&gt;"",OR(V3662="Terminé",V3662="En cours")),VLOOKUP(AA3662,Setup_ScoreExactBonus!A:D,4,FALSE),0),0)</f>
        <v>0</v>
      </c>
      <c r="AC3662" s="31" t="str">
        <f t="shared" ca="1" si="18"/>
        <v/>
      </c>
      <c r="AD3662" s="31">
        <f ca="1">SUMIFS(AC$2:AC3662,D$2:D3662,D3662)*IF(R3662=0,1,2)</f>
        <v>0</v>
      </c>
    </row>
    <row r="3663" spans="1:30" x14ac:dyDescent="0.35">
      <c r="A3663" s="31">
        <f>IF(ISBLANK(B3663),"",COUNTIF(B$2:B3663,B3663))-1</f>
        <v>93</v>
      </c>
      <c r="B3663" s="31">
        <v>35</v>
      </c>
      <c r="C3663" s="10">
        <f>VLOOKUP($A3663,Database!$A:$Y,7,FALSE)</f>
        <v>46209.875</v>
      </c>
      <c r="D3663" s="31" t="str">
        <f>VLOOKUP(Pronostics!$B3663,Setup_MPP!$A:$G,3,FALSE)</f>
        <v>Joueur35</v>
      </c>
      <c r="E3663" s="31" t="str">
        <f>VLOOKUP(Pronostics!$B3663,Setup_MPP!$A:$G,2,FALSE)</f>
        <v>Joueur35</v>
      </c>
      <c r="F3663" s="31" t="str">
        <f>VLOOKUP($B3663,Setup_MPP!$A:$E,4,FALSE)</f>
        <v>#D5D5D5</v>
      </c>
      <c r="G3663" s="31" t="str">
        <f>VLOOKUP($B3663,Setup_MPP!$A:$E,5,FALSE)</f>
        <v>#727272</v>
      </c>
      <c r="H3663" s="31" t="str">
        <f>IFERROR(IF(AND(A3663&gt;=1,A3663&lt;=104),VLOOKUP($A3663,Location!$A:$J,6,FALSE),IF(A3663=0,"Avant l'ouverture",IF(OR(A3663=105,A3663=106),"Bonus"))),"")</f>
        <v>1/8 Finale</v>
      </c>
      <c r="I3663" s="31" t="str">
        <f>IF(LEFT(H3663,4)="Tour",VLOOKUP(A3663,Database!$A:$C,3,FALSE),"")</f>
        <v/>
      </c>
      <c r="J3663" s="31" t="str">
        <f>VLOOKUP($A3663,Location!$A:$J,7,FALSE)</f>
        <v>TBD</v>
      </c>
      <c r="K3663" s="31" t="str">
        <f>IFERROR(VLOOKUP(J3663,Setup_Team!$B:$C,2,FALSE), "TDB")</f>
        <v>TDB</v>
      </c>
      <c r="L3663" s="31" t="str">
        <f>VLOOKUP($A3663,Location!$A:$J,8,FALSE)</f>
        <v>TBD</v>
      </c>
      <c r="M3663" s="31" t="str">
        <f>IFERROR(VLOOKUP(L3663,Setup_Team!$B:$C,2,FALSE), "TDB")</f>
        <v>TDB</v>
      </c>
      <c r="N3663" s="31" t="str">
        <f>VLOOKUP($A3663,Location!$A:$J,9,FALSE)</f>
        <v>Arlington, Dallas, Texas</v>
      </c>
      <c r="O3663" s="31" t="str">
        <f>VLOOKUP($A3663,Location!$A:$J,10,FALSE)</f>
        <v>AT&amp;T Stadium</v>
      </c>
      <c r="R3663" s="31">
        <v>0</v>
      </c>
      <c r="S3663" s="25">
        <f>VLOOKUP($A3663,Database!$A:$Y,10,FALSE)</f>
        <v>0</v>
      </c>
      <c r="T3663" s="25">
        <f>VLOOKUP($A3663,Database!$A:$Y,11,FALSE)</f>
        <v>0</v>
      </c>
      <c r="U3663" s="25">
        <f>VLOOKUP($A3663,Database!$A:$Y,12,FALSE)</f>
        <v>0</v>
      </c>
      <c r="V3663" s="25" t="str">
        <f>VLOOKUP(A3663,Database!A:M,13,FALSE)</f>
        <v>À venir</v>
      </c>
      <c r="W3663" s="25" t="str">
        <f>VLOOKUP($A3663,Database!$A:$Y,20,FALSE)</f>
        <v/>
      </c>
      <c r="X3663" s="25" t="str">
        <f>VLOOKUP($A3663,Database!$A:$Y,21,FALSE)</f>
        <v/>
      </c>
      <c r="Y3663" s="25" t="str">
        <f ca="1">IF(C3663&lt;NOW(),IF(AND(P3663&gt;Q3663,W3663&gt;X3663),S3663,IF(AND(P3663=Q3663,W3663=X3663),T3663,IF(AND(P3663&lt;Q3663,W3663&lt;X3663),U3663,0))),"")</f>
        <v/>
      </c>
      <c r="Z3663" s="25">
        <f>IF(AND(P3663=W3663,Q3663=X3663),1,0)</f>
        <v>1</v>
      </c>
      <c r="AA3663" s="25" t="str">
        <f>IF(Z3663=0,"",IF(ISBLANK(VLOOKUP(A3663,Database!A:AA,22,FALSE)),"",VLOOKUP(A3663,Database!A:AA,22,FALSE)))</f>
        <v>Exact</v>
      </c>
      <c r="AB3663" s="25">
        <f ca="1">IFERROR(IF(AND(Y3663&lt;&gt;"",OR(V3663="Terminé",V3663="En cours")),VLOOKUP(AA3663,Setup_ScoreExactBonus!A:D,4,FALSE),0),0)</f>
        <v>0</v>
      </c>
      <c r="AC3663" s="31" t="str">
        <f t="shared" ca="1" si="18"/>
        <v/>
      </c>
      <c r="AD3663" s="31">
        <f ca="1">SUMIFS(AC$2:AC3663,D$2:D3663,D3663)*IF(R3663=0,1,2)</f>
        <v>0</v>
      </c>
    </row>
    <row r="3664" spans="1:30" x14ac:dyDescent="0.35">
      <c r="A3664" s="31">
        <f>IF(ISBLANK(B3664),"",COUNTIF(B$2:B3664,B3664))-1</f>
        <v>93</v>
      </c>
      <c r="B3664" s="31">
        <v>36</v>
      </c>
      <c r="C3664" s="10">
        <f>VLOOKUP($A3664,Database!$A:$Y,7,FALSE)</f>
        <v>46209.875</v>
      </c>
      <c r="D3664" s="31" t="str">
        <f>VLOOKUP(Pronostics!$B3664,Setup_MPP!$A:$G,3,FALSE)</f>
        <v>Joueur36</v>
      </c>
      <c r="E3664" s="31" t="str">
        <f>VLOOKUP(Pronostics!$B3664,Setup_MPP!$A:$G,2,FALSE)</f>
        <v>Joueur36</v>
      </c>
      <c r="F3664" s="31" t="str">
        <f>VLOOKUP($B3664,Setup_MPP!$A:$E,4,FALSE)</f>
        <v>#D5D5D5</v>
      </c>
      <c r="G3664" s="31" t="str">
        <f>VLOOKUP($B3664,Setup_MPP!$A:$E,5,FALSE)</f>
        <v>#727272</v>
      </c>
      <c r="H3664" s="31" t="str">
        <f>IFERROR(IF(AND(A3664&gt;=1,A3664&lt;=104),VLOOKUP($A3664,Location!$A:$J,6,FALSE),IF(A3664=0,"Avant l'ouverture",IF(OR(A3664=105,A3664=106),"Bonus"))),"")</f>
        <v>1/8 Finale</v>
      </c>
      <c r="I3664" s="31" t="str">
        <f>IF(LEFT(H3664,4)="Tour",VLOOKUP(A3664,Database!$A:$C,3,FALSE),"")</f>
        <v/>
      </c>
      <c r="J3664" s="31" t="str">
        <f>VLOOKUP($A3664,Location!$A:$J,7,FALSE)</f>
        <v>TBD</v>
      </c>
      <c r="K3664" s="31" t="str">
        <f>IFERROR(VLOOKUP(J3664,Setup_Team!$B:$C,2,FALSE), "TDB")</f>
        <v>TDB</v>
      </c>
      <c r="L3664" s="31" t="str">
        <f>VLOOKUP($A3664,Location!$A:$J,8,FALSE)</f>
        <v>TBD</v>
      </c>
      <c r="M3664" s="31" t="str">
        <f>IFERROR(VLOOKUP(L3664,Setup_Team!$B:$C,2,FALSE), "TDB")</f>
        <v>TDB</v>
      </c>
      <c r="N3664" s="31" t="str">
        <f>VLOOKUP($A3664,Location!$A:$J,9,FALSE)</f>
        <v>Arlington, Dallas, Texas</v>
      </c>
      <c r="O3664" s="31" t="str">
        <f>VLOOKUP($A3664,Location!$A:$J,10,FALSE)</f>
        <v>AT&amp;T Stadium</v>
      </c>
      <c r="R3664" s="31">
        <v>0</v>
      </c>
      <c r="S3664" s="25">
        <f>VLOOKUP($A3664,Database!$A:$Y,10,FALSE)</f>
        <v>0</v>
      </c>
      <c r="T3664" s="25">
        <f>VLOOKUP($A3664,Database!$A:$Y,11,FALSE)</f>
        <v>0</v>
      </c>
      <c r="U3664" s="25">
        <f>VLOOKUP($A3664,Database!$A:$Y,12,FALSE)</f>
        <v>0</v>
      </c>
      <c r="V3664" s="25" t="str">
        <f>VLOOKUP(A3664,Database!A:M,13,FALSE)</f>
        <v>À venir</v>
      </c>
      <c r="W3664" s="25" t="str">
        <f>VLOOKUP($A3664,Database!$A:$Y,20,FALSE)</f>
        <v/>
      </c>
      <c r="X3664" s="25" t="str">
        <f>VLOOKUP($A3664,Database!$A:$Y,21,FALSE)</f>
        <v/>
      </c>
      <c r="Y3664" s="25" t="str">
        <f ca="1">IF(C3664&lt;NOW(),IF(AND(P3664&gt;Q3664,W3664&gt;X3664),S3664,IF(AND(P3664=Q3664,W3664=X3664),T3664,IF(AND(P3664&lt;Q3664,W3664&lt;X3664),U3664,0))),"")</f>
        <v/>
      </c>
      <c r="Z3664" s="25">
        <f>IF(AND(P3664=W3664,Q3664=X3664),1,0)</f>
        <v>1</v>
      </c>
      <c r="AA3664" s="25" t="str">
        <f>IF(Z3664=0,"",IF(ISBLANK(VLOOKUP(A3664,Database!A:AA,22,FALSE)),"",VLOOKUP(A3664,Database!A:AA,22,FALSE)))</f>
        <v>Exact</v>
      </c>
      <c r="AB3664" s="25">
        <f ca="1">IFERROR(IF(AND(Y3664&lt;&gt;"",OR(V3664="Terminé",V3664="En cours")),VLOOKUP(AA3664,Setup_ScoreExactBonus!A:D,4,FALSE),0),0)</f>
        <v>0</v>
      </c>
      <c r="AC3664" s="31" t="str">
        <f t="shared" ca="1" si="18"/>
        <v/>
      </c>
      <c r="AD3664" s="31">
        <f ca="1">SUMIFS(AC$2:AC3664,D$2:D3664,D3664)*IF(R3664=0,1,2)</f>
        <v>0</v>
      </c>
    </row>
    <row r="3665" spans="1:30" x14ac:dyDescent="0.35">
      <c r="A3665" s="31">
        <f>IF(ISBLANK(B3665),"",COUNTIF(B$2:B3665,B3665))-1</f>
        <v>93</v>
      </c>
      <c r="B3665" s="31">
        <v>37</v>
      </c>
      <c r="C3665" s="10">
        <f>VLOOKUP($A3665,Database!$A:$Y,7,FALSE)</f>
        <v>46209.875</v>
      </c>
      <c r="D3665" s="31" t="str">
        <f>VLOOKUP(Pronostics!$B3665,Setup_MPP!$A:$G,3,FALSE)</f>
        <v>Joueur37</v>
      </c>
      <c r="E3665" s="31" t="str">
        <f>VLOOKUP(Pronostics!$B3665,Setup_MPP!$A:$G,2,FALSE)</f>
        <v>Joueur37</v>
      </c>
      <c r="F3665" s="31" t="str">
        <f>VLOOKUP($B3665,Setup_MPP!$A:$E,4,FALSE)</f>
        <v>#D5D5D5</v>
      </c>
      <c r="G3665" s="31" t="str">
        <f>VLOOKUP($B3665,Setup_MPP!$A:$E,5,FALSE)</f>
        <v>#727272</v>
      </c>
      <c r="H3665" s="31" t="str">
        <f>IFERROR(IF(AND(A3665&gt;=1,A3665&lt;=104),VLOOKUP($A3665,Location!$A:$J,6,FALSE),IF(A3665=0,"Avant l'ouverture",IF(OR(A3665=105,A3665=106),"Bonus"))),"")</f>
        <v>1/8 Finale</v>
      </c>
      <c r="I3665" s="31" t="str">
        <f>IF(LEFT(H3665,4)="Tour",VLOOKUP(A3665,Database!$A:$C,3,FALSE),"")</f>
        <v/>
      </c>
      <c r="J3665" s="31" t="str">
        <f>VLOOKUP($A3665,Location!$A:$J,7,FALSE)</f>
        <v>TBD</v>
      </c>
      <c r="K3665" s="31" t="str">
        <f>IFERROR(VLOOKUP(J3665,Setup_Team!$B:$C,2,FALSE), "TDB")</f>
        <v>TDB</v>
      </c>
      <c r="L3665" s="31" t="str">
        <f>VLOOKUP($A3665,Location!$A:$J,8,FALSE)</f>
        <v>TBD</v>
      </c>
      <c r="M3665" s="31" t="str">
        <f>IFERROR(VLOOKUP(L3665,Setup_Team!$B:$C,2,FALSE), "TDB")</f>
        <v>TDB</v>
      </c>
      <c r="N3665" s="31" t="str">
        <f>VLOOKUP($A3665,Location!$A:$J,9,FALSE)</f>
        <v>Arlington, Dallas, Texas</v>
      </c>
      <c r="O3665" s="31" t="str">
        <f>VLOOKUP($A3665,Location!$A:$J,10,FALSE)</f>
        <v>AT&amp;T Stadium</v>
      </c>
      <c r="R3665" s="31">
        <v>0</v>
      </c>
      <c r="S3665" s="25">
        <f>VLOOKUP($A3665,Database!$A:$Y,10,FALSE)</f>
        <v>0</v>
      </c>
      <c r="T3665" s="25">
        <f>VLOOKUP($A3665,Database!$A:$Y,11,FALSE)</f>
        <v>0</v>
      </c>
      <c r="U3665" s="25">
        <f>VLOOKUP($A3665,Database!$A:$Y,12,FALSE)</f>
        <v>0</v>
      </c>
      <c r="V3665" s="25" t="str">
        <f>VLOOKUP(A3665,Database!A:M,13,FALSE)</f>
        <v>À venir</v>
      </c>
      <c r="W3665" s="25" t="str">
        <f>VLOOKUP($A3665,Database!$A:$Y,20,FALSE)</f>
        <v/>
      </c>
      <c r="X3665" s="25" t="str">
        <f>VLOOKUP($A3665,Database!$A:$Y,21,FALSE)</f>
        <v/>
      </c>
      <c r="Y3665" s="25" t="str">
        <f ca="1">IF(C3665&lt;NOW(),IF(AND(P3665&gt;Q3665,W3665&gt;X3665),S3665,IF(AND(P3665=Q3665,W3665=X3665),T3665,IF(AND(P3665&lt;Q3665,W3665&lt;X3665),U3665,0))),"")</f>
        <v/>
      </c>
      <c r="Z3665" s="25">
        <f>IF(AND(P3665=W3665,Q3665=X3665),1,0)</f>
        <v>1</v>
      </c>
      <c r="AA3665" s="25" t="str">
        <f>IF(Z3665=0,"",IF(ISBLANK(VLOOKUP(A3665,Database!A:AA,22,FALSE)),"",VLOOKUP(A3665,Database!A:AA,22,FALSE)))</f>
        <v>Exact</v>
      </c>
      <c r="AB3665" s="25">
        <f ca="1">IFERROR(IF(AND(Y3665&lt;&gt;"",OR(V3665="Terminé",V3665="En cours")),VLOOKUP(AA3665,Setup_ScoreExactBonus!A:D,4,FALSE),0),0)</f>
        <v>0</v>
      </c>
      <c r="AC3665" s="31" t="str">
        <f t="shared" ca="1" si="18"/>
        <v/>
      </c>
      <c r="AD3665" s="31">
        <f ca="1">SUMIFS(AC$2:AC3665,D$2:D3665,D3665)*IF(R3665=0,1,2)</f>
        <v>0</v>
      </c>
    </row>
    <row r="3666" spans="1:30" x14ac:dyDescent="0.35">
      <c r="A3666" s="31">
        <f>IF(ISBLANK(B3666),"",COUNTIF(B$2:B3666,B3666))-1</f>
        <v>93</v>
      </c>
      <c r="B3666" s="31">
        <v>38</v>
      </c>
      <c r="C3666" s="10">
        <f>VLOOKUP($A3666,Database!$A:$Y,7,FALSE)</f>
        <v>46209.875</v>
      </c>
      <c r="D3666" s="31" t="str">
        <f>VLOOKUP(Pronostics!$B3666,Setup_MPP!$A:$G,3,FALSE)</f>
        <v>Joueur38</v>
      </c>
      <c r="E3666" s="31" t="str">
        <f>VLOOKUP(Pronostics!$B3666,Setup_MPP!$A:$G,2,FALSE)</f>
        <v>Joueur38</v>
      </c>
      <c r="F3666" s="31" t="str">
        <f>VLOOKUP($B3666,Setup_MPP!$A:$E,4,FALSE)</f>
        <v>#D5D5D5</v>
      </c>
      <c r="G3666" s="31" t="str">
        <f>VLOOKUP($B3666,Setup_MPP!$A:$E,5,FALSE)</f>
        <v>#727272</v>
      </c>
      <c r="H3666" s="31" t="str">
        <f>IFERROR(IF(AND(A3666&gt;=1,A3666&lt;=104),VLOOKUP($A3666,Location!$A:$J,6,FALSE),IF(A3666=0,"Avant l'ouverture",IF(OR(A3666=105,A3666=106),"Bonus"))),"")</f>
        <v>1/8 Finale</v>
      </c>
      <c r="I3666" s="31" t="str">
        <f>IF(LEFT(H3666,4)="Tour",VLOOKUP(A3666,Database!$A:$C,3,FALSE),"")</f>
        <v/>
      </c>
      <c r="J3666" s="31" t="str">
        <f>VLOOKUP($A3666,Location!$A:$J,7,FALSE)</f>
        <v>TBD</v>
      </c>
      <c r="K3666" s="31" t="str">
        <f>IFERROR(VLOOKUP(J3666,Setup_Team!$B:$C,2,FALSE), "TDB")</f>
        <v>TDB</v>
      </c>
      <c r="L3666" s="31" t="str">
        <f>VLOOKUP($A3666,Location!$A:$J,8,FALSE)</f>
        <v>TBD</v>
      </c>
      <c r="M3666" s="31" t="str">
        <f>IFERROR(VLOOKUP(L3666,Setup_Team!$B:$C,2,FALSE), "TDB")</f>
        <v>TDB</v>
      </c>
      <c r="N3666" s="31" t="str">
        <f>VLOOKUP($A3666,Location!$A:$J,9,FALSE)</f>
        <v>Arlington, Dallas, Texas</v>
      </c>
      <c r="O3666" s="31" t="str">
        <f>VLOOKUP($A3666,Location!$A:$J,10,FALSE)</f>
        <v>AT&amp;T Stadium</v>
      </c>
      <c r="R3666" s="31">
        <v>0</v>
      </c>
      <c r="S3666" s="25">
        <f>VLOOKUP($A3666,Database!$A:$Y,10,FALSE)</f>
        <v>0</v>
      </c>
      <c r="T3666" s="25">
        <f>VLOOKUP($A3666,Database!$A:$Y,11,FALSE)</f>
        <v>0</v>
      </c>
      <c r="U3666" s="25">
        <f>VLOOKUP($A3666,Database!$A:$Y,12,FALSE)</f>
        <v>0</v>
      </c>
      <c r="V3666" s="25" t="str">
        <f>VLOOKUP(A3666,Database!A:M,13,FALSE)</f>
        <v>À venir</v>
      </c>
      <c r="W3666" s="25" t="str">
        <f>VLOOKUP($A3666,Database!$A:$Y,20,FALSE)</f>
        <v/>
      </c>
      <c r="X3666" s="25" t="str">
        <f>VLOOKUP($A3666,Database!$A:$Y,21,FALSE)</f>
        <v/>
      </c>
      <c r="Y3666" s="25" t="str">
        <f ca="1">IF(C3666&lt;NOW(),IF(AND(P3666&gt;Q3666,W3666&gt;X3666),S3666,IF(AND(P3666=Q3666,W3666=X3666),T3666,IF(AND(P3666&lt;Q3666,W3666&lt;X3666),U3666,0))),"")</f>
        <v/>
      </c>
      <c r="Z3666" s="25">
        <f>IF(AND(P3666=W3666,Q3666=X3666),1,0)</f>
        <v>1</v>
      </c>
      <c r="AA3666" s="25" t="str">
        <f>IF(Z3666=0,"",IF(ISBLANK(VLOOKUP(A3666,Database!A:AA,22,FALSE)),"",VLOOKUP(A3666,Database!A:AA,22,FALSE)))</f>
        <v>Exact</v>
      </c>
      <c r="AB3666" s="25">
        <f ca="1">IFERROR(IF(AND(Y3666&lt;&gt;"",OR(V3666="Terminé",V3666="En cours")),VLOOKUP(AA3666,Setup_ScoreExactBonus!A:D,4,FALSE),0),0)</f>
        <v>0</v>
      </c>
      <c r="AC3666" s="31" t="str">
        <f t="shared" ca="1" si="18"/>
        <v/>
      </c>
      <c r="AD3666" s="31">
        <f ca="1">SUMIFS(AC$2:AC3666,D$2:D3666,D3666)*IF(R3666=0,1,2)</f>
        <v>0</v>
      </c>
    </row>
    <row r="3667" spans="1:30" x14ac:dyDescent="0.35">
      <c r="A3667" s="31">
        <f>IF(ISBLANK(B3667),"",COUNTIF(B$2:B3667,B3667))-1</f>
        <v>93</v>
      </c>
      <c r="B3667" s="31">
        <v>39</v>
      </c>
      <c r="C3667" s="10">
        <f>VLOOKUP($A3667,Database!$A:$Y,7,FALSE)</f>
        <v>46209.875</v>
      </c>
      <c r="D3667" s="31" t="str">
        <f>VLOOKUP(Pronostics!$B3667,Setup_MPP!$A:$G,3,FALSE)</f>
        <v>Joueur39</v>
      </c>
      <c r="E3667" s="31" t="str">
        <f>VLOOKUP(Pronostics!$B3667,Setup_MPP!$A:$G,2,FALSE)</f>
        <v>Joueur39</v>
      </c>
      <c r="F3667" s="31" t="str">
        <f>VLOOKUP($B3667,Setup_MPP!$A:$E,4,FALSE)</f>
        <v>#D5D5D5</v>
      </c>
      <c r="G3667" s="31" t="str">
        <f>VLOOKUP($B3667,Setup_MPP!$A:$E,5,FALSE)</f>
        <v>#727272</v>
      </c>
      <c r="H3667" s="31" t="str">
        <f>IFERROR(IF(AND(A3667&gt;=1,A3667&lt;=104),VLOOKUP($A3667,Location!$A:$J,6,FALSE),IF(A3667=0,"Avant l'ouverture",IF(OR(A3667=105,A3667=106),"Bonus"))),"")</f>
        <v>1/8 Finale</v>
      </c>
      <c r="I3667" s="31" t="str">
        <f>IF(LEFT(H3667,4)="Tour",VLOOKUP(A3667,Database!$A:$C,3,FALSE),"")</f>
        <v/>
      </c>
      <c r="J3667" s="31" t="str">
        <f>VLOOKUP($A3667,Location!$A:$J,7,FALSE)</f>
        <v>TBD</v>
      </c>
      <c r="K3667" s="31" t="str">
        <f>IFERROR(VLOOKUP(J3667,Setup_Team!$B:$C,2,FALSE), "TDB")</f>
        <v>TDB</v>
      </c>
      <c r="L3667" s="31" t="str">
        <f>VLOOKUP($A3667,Location!$A:$J,8,FALSE)</f>
        <v>TBD</v>
      </c>
      <c r="M3667" s="31" t="str">
        <f>IFERROR(VLOOKUP(L3667,Setup_Team!$B:$C,2,FALSE), "TDB")</f>
        <v>TDB</v>
      </c>
      <c r="N3667" s="31" t="str">
        <f>VLOOKUP($A3667,Location!$A:$J,9,FALSE)</f>
        <v>Arlington, Dallas, Texas</v>
      </c>
      <c r="O3667" s="31" t="str">
        <f>VLOOKUP($A3667,Location!$A:$J,10,FALSE)</f>
        <v>AT&amp;T Stadium</v>
      </c>
      <c r="R3667" s="31">
        <v>0</v>
      </c>
      <c r="S3667" s="25">
        <f>VLOOKUP($A3667,Database!$A:$Y,10,FALSE)</f>
        <v>0</v>
      </c>
      <c r="T3667" s="25">
        <f>VLOOKUP($A3667,Database!$A:$Y,11,FALSE)</f>
        <v>0</v>
      </c>
      <c r="U3667" s="25">
        <f>VLOOKUP($A3667,Database!$A:$Y,12,FALSE)</f>
        <v>0</v>
      </c>
      <c r="V3667" s="25" t="str">
        <f>VLOOKUP(A3667,Database!A:M,13,FALSE)</f>
        <v>À venir</v>
      </c>
      <c r="W3667" s="25" t="str">
        <f>VLOOKUP($A3667,Database!$A:$Y,20,FALSE)</f>
        <v/>
      </c>
      <c r="X3667" s="25" t="str">
        <f>VLOOKUP($A3667,Database!$A:$Y,21,FALSE)</f>
        <v/>
      </c>
      <c r="Y3667" s="25" t="str">
        <f ca="1">IF(C3667&lt;NOW(),IF(AND(P3667&gt;Q3667,W3667&gt;X3667),S3667,IF(AND(P3667=Q3667,W3667=X3667),T3667,IF(AND(P3667&lt;Q3667,W3667&lt;X3667),U3667,0))),"")</f>
        <v/>
      </c>
      <c r="Z3667" s="25">
        <f>IF(AND(P3667=W3667,Q3667=X3667),1,0)</f>
        <v>1</v>
      </c>
      <c r="AA3667" s="25" t="str">
        <f>IF(Z3667=0,"",IF(ISBLANK(VLOOKUP(A3667,Database!A:AA,22,FALSE)),"",VLOOKUP(A3667,Database!A:AA,22,FALSE)))</f>
        <v>Exact</v>
      </c>
      <c r="AB3667" s="25">
        <f ca="1">IFERROR(IF(AND(Y3667&lt;&gt;"",OR(V3667="Terminé",V3667="En cours")),VLOOKUP(AA3667,Setup_ScoreExactBonus!A:D,4,FALSE),0),0)</f>
        <v>0</v>
      </c>
      <c r="AC3667" s="31" t="str">
        <f t="shared" ca="1" si="18"/>
        <v/>
      </c>
      <c r="AD3667" s="31">
        <f ca="1">SUMIFS(AC$2:AC3667,D$2:D3667,D3667)*IF(R3667=0,1,2)</f>
        <v>0</v>
      </c>
    </row>
    <row r="3668" spans="1:30" x14ac:dyDescent="0.35">
      <c r="A3668" s="31">
        <f>IF(ISBLANK(B3668),"",COUNTIF(B$2:B3668,B3668))-1</f>
        <v>94</v>
      </c>
      <c r="B3668" s="31">
        <v>1</v>
      </c>
      <c r="C3668" s="10">
        <f>VLOOKUP($A3668,Database!$A:$Y,7,FALSE)</f>
        <v>46210.083333333336</v>
      </c>
      <c r="D3668" s="31" t="str">
        <f>VLOOKUP(Pronostics!$B3668,Setup_MPP!$A:$G,3,FALSE)</f>
        <v>_Nicolas_LM_</v>
      </c>
      <c r="E3668" s="31" t="str">
        <f>VLOOKUP(Pronostics!$B3668,Setup_MPP!$A:$G,2,FALSE)</f>
        <v>Nicolas LE MOUEL</v>
      </c>
      <c r="F3668" s="31" t="str">
        <f>VLOOKUP($B3668,Setup_MPP!$A:$E,4,FALSE)</f>
        <v>#F7C79D</v>
      </c>
      <c r="G3668" s="31" t="str">
        <f>VLOOKUP($B3668,Setup_MPP!$A:$E,5,FALSE)</f>
        <v>#FFBE85</v>
      </c>
      <c r="H3668" s="31" t="str">
        <f>IFERROR(IF(AND(A3668&gt;=1,A3668&lt;=104),VLOOKUP($A3668,Location!$A:$J,6,FALSE),IF(A3668=0,"Avant l'ouverture",IF(OR(A3668=105,A3668=106),"Bonus"))),"")</f>
        <v>1/8 Finale</v>
      </c>
      <c r="I3668" s="31" t="str">
        <f>IF(LEFT(H3668,4)="Tour",VLOOKUP(A3668,Database!$A:$C,3,FALSE),"")</f>
        <v/>
      </c>
      <c r="J3668" s="31" t="str">
        <f>VLOOKUP($A3668,Location!$A:$J,7,FALSE)</f>
        <v>TBD</v>
      </c>
      <c r="K3668" s="31" t="str">
        <f>IFERROR(VLOOKUP(J3668,Setup_Team!$B:$C,2,FALSE), "TDB")</f>
        <v>TDB</v>
      </c>
      <c r="L3668" s="31" t="str">
        <f>VLOOKUP($A3668,Location!$A:$J,8,FALSE)</f>
        <v>TBD</v>
      </c>
      <c r="M3668" s="31" t="str">
        <f>IFERROR(VLOOKUP(L3668,Setup_Team!$B:$C,2,FALSE), "TDB")</f>
        <v>TDB</v>
      </c>
      <c r="N3668" s="31" t="str">
        <f>VLOOKUP($A3668,Location!$A:$J,9,FALSE)</f>
        <v>Seattle</v>
      </c>
      <c r="O3668" s="31" t="str">
        <f>VLOOKUP($A3668,Location!$A:$J,10,FALSE)</f>
        <v>Lumen Field</v>
      </c>
      <c r="R3668" s="31">
        <v>0</v>
      </c>
      <c r="S3668" s="25">
        <f>VLOOKUP($A3668,Database!$A:$Y,10,FALSE)</f>
        <v>0</v>
      </c>
      <c r="T3668" s="25">
        <f>VLOOKUP($A3668,Database!$A:$Y,11,FALSE)</f>
        <v>0</v>
      </c>
      <c r="U3668" s="25">
        <f>VLOOKUP($A3668,Database!$A:$Y,12,FALSE)</f>
        <v>0</v>
      </c>
      <c r="V3668" s="25" t="str">
        <f>VLOOKUP(A3668,Database!A:M,13,FALSE)</f>
        <v>À venir</v>
      </c>
      <c r="W3668" s="25" t="str">
        <f>VLOOKUP($A3668,Database!$A:$Y,20,FALSE)</f>
        <v/>
      </c>
      <c r="X3668" s="25" t="str">
        <f>VLOOKUP($A3668,Database!$A:$Y,21,FALSE)</f>
        <v/>
      </c>
      <c r="Y3668" s="25" t="str">
        <f ca="1">IF(C3668&lt;NOW(),IF(AND(P3668&gt;Q3668,W3668&gt;X3668),S3668,IF(AND(P3668=Q3668,W3668=X3668),T3668,IF(AND(P3668&lt;Q3668,W3668&lt;X3668),U3668,0))),"")</f>
        <v/>
      </c>
      <c r="Z3668" s="25">
        <f>IF(AND(P3668=W3668,Q3668=X3668),1,0)</f>
        <v>1</v>
      </c>
      <c r="AA3668" s="25" t="str">
        <f>IF(Z3668=0,"",IF(ISBLANK(VLOOKUP(A3668,Database!A:AA,22,FALSE)),"",VLOOKUP(A3668,Database!A:AA,22,FALSE)))</f>
        <v>Exact</v>
      </c>
      <c r="AB3668" s="25">
        <f ca="1">IFERROR(IF(AND(Y3668&lt;&gt;"",OR(V3668="Terminé",V3668="En cours")),VLOOKUP(AA3668,Setup_ScoreExactBonus!A:D,4,FALSE),0),0)</f>
        <v>0</v>
      </c>
      <c r="AC3668" s="31" t="str">
        <f t="shared" ca="1" si="18"/>
        <v/>
      </c>
      <c r="AD3668" s="31">
        <f ca="1">SUMIFS(AC$2:AC3668,D$2:D3668,D3668)*IF(R3668=0,1,2)</f>
        <v>0</v>
      </c>
    </row>
    <row r="3669" spans="1:30" x14ac:dyDescent="0.35">
      <c r="A3669" s="31">
        <f>IF(ISBLANK(B3669),"",COUNTIF(B$2:B3669,B3669))-1</f>
        <v>94</v>
      </c>
      <c r="B3669" s="31">
        <v>2</v>
      </c>
      <c r="C3669" s="10">
        <f>VLOOKUP($A3669,Database!$A:$Y,7,FALSE)</f>
        <v>46210.083333333336</v>
      </c>
      <c r="D3669" s="31" t="str">
        <f>VLOOKUP(Pronostics!$B3669,Setup_MPP!$A:$G,3,FALSE)</f>
        <v>leaelaz</v>
      </c>
      <c r="E3669" s="31" t="str">
        <f>VLOOKUP(Pronostics!$B3669,Setup_MPP!$A:$G,2,FALSE)</f>
        <v>Léa EL ASERY</v>
      </c>
      <c r="F3669" s="31" t="str">
        <f>VLOOKUP($B3669,Setup_MPP!$A:$E,4,FALSE)</f>
        <v>#FFBEBE</v>
      </c>
      <c r="G3669" s="31" t="str">
        <f>VLOOKUP($B3669,Setup_MPP!$A:$E,5,FALSE)</f>
        <v>#DF6868</v>
      </c>
      <c r="H3669" s="31" t="str">
        <f>IFERROR(IF(AND(A3669&gt;=1,A3669&lt;=104),VLOOKUP($A3669,Location!$A:$J,6,FALSE),IF(A3669=0,"Avant l'ouverture",IF(OR(A3669=105,A3669=106),"Bonus"))),"")</f>
        <v>1/8 Finale</v>
      </c>
      <c r="I3669" s="31" t="str">
        <f>IF(LEFT(H3669,4)="Tour",VLOOKUP(A3669,Database!$A:$C,3,FALSE),"")</f>
        <v/>
      </c>
      <c r="J3669" s="31" t="str">
        <f>VLOOKUP($A3669,Location!$A:$J,7,FALSE)</f>
        <v>TBD</v>
      </c>
      <c r="K3669" s="31" t="str">
        <f>IFERROR(VLOOKUP(J3669,Setup_Team!$B:$C,2,FALSE), "TDB")</f>
        <v>TDB</v>
      </c>
      <c r="L3669" s="31" t="str">
        <f>VLOOKUP($A3669,Location!$A:$J,8,FALSE)</f>
        <v>TBD</v>
      </c>
      <c r="M3669" s="31" t="str">
        <f>IFERROR(VLOOKUP(L3669,Setup_Team!$B:$C,2,FALSE), "TDB")</f>
        <v>TDB</v>
      </c>
      <c r="N3669" s="31" t="str">
        <f>VLOOKUP($A3669,Location!$A:$J,9,FALSE)</f>
        <v>Seattle</v>
      </c>
      <c r="O3669" s="31" t="str">
        <f>VLOOKUP($A3669,Location!$A:$J,10,FALSE)</f>
        <v>Lumen Field</v>
      </c>
      <c r="R3669" s="31">
        <v>0</v>
      </c>
      <c r="S3669" s="25">
        <f>VLOOKUP($A3669,Database!$A:$Y,10,FALSE)</f>
        <v>0</v>
      </c>
      <c r="T3669" s="25">
        <f>VLOOKUP($A3669,Database!$A:$Y,11,FALSE)</f>
        <v>0</v>
      </c>
      <c r="U3669" s="25">
        <f>VLOOKUP($A3669,Database!$A:$Y,12,FALSE)</f>
        <v>0</v>
      </c>
      <c r="V3669" s="25" t="str">
        <f>VLOOKUP(A3669,Database!A:M,13,FALSE)</f>
        <v>À venir</v>
      </c>
      <c r="W3669" s="25" t="str">
        <f>VLOOKUP($A3669,Database!$A:$Y,20,FALSE)</f>
        <v/>
      </c>
      <c r="X3669" s="25" t="str">
        <f>VLOOKUP($A3669,Database!$A:$Y,21,FALSE)</f>
        <v/>
      </c>
      <c r="Y3669" s="25" t="str">
        <f ca="1">IF(C3669&lt;NOW(),IF(AND(P3669&gt;Q3669,W3669&gt;X3669),S3669,IF(AND(P3669=Q3669,W3669=X3669),T3669,IF(AND(P3669&lt;Q3669,W3669&lt;X3669),U3669,0))),"")</f>
        <v/>
      </c>
      <c r="Z3669" s="25">
        <f>IF(AND(P3669=W3669,Q3669=X3669),1,0)</f>
        <v>1</v>
      </c>
      <c r="AA3669" s="25" t="str">
        <f>IF(Z3669=0,"",IF(ISBLANK(VLOOKUP(A3669,Database!A:AA,22,FALSE)),"",VLOOKUP(A3669,Database!A:AA,22,FALSE)))</f>
        <v>Exact</v>
      </c>
      <c r="AB3669" s="25">
        <f ca="1">IFERROR(IF(AND(Y3669&lt;&gt;"",OR(V3669="Terminé",V3669="En cours")),VLOOKUP(AA3669,Setup_ScoreExactBonus!A:D,4,FALSE),0),0)</f>
        <v>0</v>
      </c>
      <c r="AC3669" s="31" t="str">
        <f t="shared" ca="1" si="18"/>
        <v/>
      </c>
      <c r="AD3669" s="31">
        <f ca="1">SUMIFS(AC$2:AC3669,D$2:D3669,D3669)*IF(R3669=0,1,2)</f>
        <v>0</v>
      </c>
    </row>
    <row r="3670" spans="1:30" x14ac:dyDescent="0.35">
      <c r="A3670" s="31">
        <f>IF(ISBLANK(B3670),"",COUNTIF(B$2:B3670,B3670))-1</f>
        <v>94</v>
      </c>
      <c r="B3670" s="31">
        <v>3</v>
      </c>
      <c r="C3670" s="10">
        <f>VLOOKUP($A3670,Database!$A:$Y,7,FALSE)</f>
        <v>46210.083333333336</v>
      </c>
      <c r="D3670" s="31" t="str">
        <f>VLOOKUP(Pronostics!$B3670,Setup_MPP!$A:$G,3,FALSE)</f>
        <v>PasMetalleux</v>
      </c>
      <c r="E3670" s="31" t="str">
        <f>VLOOKUP(Pronostics!$B3670,Setup_MPP!$A:$G,2,FALSE)</f>
        <v>Elwenn JOUBREL</v>
      </c>
      <c r="F3670" s="31" t="str">
        <f>VLOOKUP($B3670,Setup_MPP!$A:$E,4,FALSE)</f>
        <v>#F5C7FC</v>
      </c>
      <c r="G3670" s="31" t="str">
        <f>VLOOKUP($B3670,Setup_MPP!$A:$E,5,FALSE)</f>
        <v>#C489CF</v>
      </c>
      <c r="H3670" s="31" t="str">
        <f>IFERROR(IF(AND(A3670&gt;=1,A3670&lt;=104),VLOOKUP($A3670,Location!$A:$J,6,FALSE),IF(A3670=0,"Avant l'ouverture",IF(OR(A3670=105,A3670=106),"Bonus"))),"")</f>
        <v>1/8 Finale</v>
      </c>
      <c r="I3670" s="31" t="str">
        <f>IF(LEFT(H3670,4)="Tour",VLOOKUP(A3670,Database!$A:$C,3,FALSE),"")</f>
        <v/>
      </c>
      <c r="J3670" s="31" t="str">
        <f>VLOOKUP($A3670,Location!$A:$J,7,FALSE)</f>
        <v>TBD</v>
      </c>
      <c r="K3670" s="31" t="str">
        <f>IFERROR(VLOOKUP(J3670,Setup_Team!$B:$C,2,FALSE), "TDB")</f>
        <v>TDB</v>
      </c>
      <c r="L3670" s="31" t="str">
        <f>VLOOKUP($A3670,Location!$A:$J,8,FALSE)</f>
        <v>TBD</v>
      </c>
      <c r="M3670" s="31" t="str">
        <f>IFERROR(VLOOKUP(L3670,Setup_Team!$B:$C,2,FALSE), "TDB")</f>
        <v>TDB</v>
      </c>
      <c r="N3670" s="31" t="str">
        <f>VLOOKUP($A3670,Location!$A:$J,9,FALSE)</f>
        <v>Seattle</v>
      </c>
      <c r="O3670" s="31" t="str">
        <f>VLOOKUP($A3670,Location!$A:$J,10,FALSE)</f>
        <v>Lumen Field</v>
      </c>
      <c r="R3670" s="31">
        <v>0</v>
      </c>
      <c r="S3670" s="25">
        <f>VLOOKUP($A3670,Database!$A:$Y,10,FALSE)</f>
        <v>0</v>
      </c>
      <c r="T3670" s="25">
        <f>VLOOKUP($A3670,Database!$A:$Y,11,FALSE)</f>
        <v>0</v>
      </c>
      <c r="U3670" s="25">
        <f>VLOOKUP($A3670,Database!$A:$Y,12,FALSE)</f>
        <v>0</v>
      </c>
      <c r="V3670" s="25" t="str">
        <f>VLOOKUP(A3670,Database!A:M,13,FALSE)</f>
        <v>À venir</v>
      </c>
      <c r="W3670" s="25" t="str">
        <f>VLOOKUP($A3670,Database!$A:$Y,20,FALSE)</f>
        <v/>
      </c>
      <c r="X3670" s="25" t="str">
        <f>VLOOKUP($A3670,Database!$A:$Y,21,FALSE)</f>
        <v/>
      </c>
      <c r="Y3670" s="25" t="str">
        <f ca="1">IF(C3670&lt;NOW(),IF(AND(P3670&gt;Q3670,W3670&gt;X3670),S3670,IF(AND(P3670=Q3670,W3670=X3670),T3670,IF(AND(P3670&lt;Q3670,W3670&lt;X3670),U3670,0))),"")</f>
        <v/>
      </c>
      <c r="Z3670" s="25">
        <f>IF(AND(P3670=W3670,Q3670=X3670),1,0)</f>
        <v>1</v>
      </c>
      <c r="AA3670" s="25" t="str">
        <f>IF(Z3670=0,"",IF(ISBLANK(VLOOKUP(A3670,Database!A:AA,22,FALSE)),"",VLOOKUP(A3670,Database!A:AA,22,FALSE)))</f>
        <v>Exact</v>
      </c>
      <c r="AB3670" s="25">
        <f ca="1">IFERROR(IF(AND(Y3670&lt;&gt;"",OR(V3670="Terminé",V3670="En cours")),VLOOKUP(AA3670,Setup_ScoreExactBonus!A:D,4,FALSE),0),0)</f>
        <v>0</v>
      </c>
      <c r="AC3670" s="31" t="str">
        <f t="shared" ca="1" si="18"/>
        <v/>
      </c>
      <c r="AD3670" s="31">
        <f ca="1">SUMIFS(AC$2:AC3670,D$2:D3670,D3670)*IF(R3670=0,1,2)</f>
        <v>0</v>
      </c>
    </row>
    <row r="3671" spans="1:30" x14ac:dyDescent="0.35">
      <c r="A3671" s="31">
        <f>IF(ISBLANK(B3671),"",COUNTIF(B$2:B3671,B3671))-1</f>
        <v>94</v>
      </c>
      <c r="B3671" s="31">
        <v>4</v>
      </c>
      <c r="C3671" s="10">
        <f>VLOOKUP($A3671,Database!$A:$Y,7,FALSE)</f>
        <v>46210.083333333336</v>
      </c>
      <c r="D3671" s="31" t="str">
        <f>VLOOKUP(Pronostics!$B3671,Setup_MPP!$A:$G,3,FALSE)</f>
        <v>Popo444</v>
      </c>
      <c r="E3671" s="31" t="str">
        <f>VLOOKUP(Pronostics!$B3671,Setup_MPP!$A:$G,2,FALSE)</f>
        <v>Pauline OLIVIER</v>
      </c>
      <c r="F3671" s="31" t="str">
        <f>VLOOKUP($B3671,Setup_MPP!$A:$E,4,FALSE)</f>
        <v>#A5EA7F</v>
      </c>
      <c r="G3671" s="31" t="str">
        <f>VLOOKUP($B3671,Setup_MPP!$A:$E,5,FALSE)</f>
        <v>#80C65A</v>
      </c>
      <c r="H3671" s="31" t="str">
        <f>IFERROR(IF(AND(A3671&gt;=1,A3671&lt;=104),VLOOKUP($A3671,Location!$A:$J,6,FALSE),IF(A3671=0,"Avant l'ouverture",IF(OR(A3671=105,A3671=106),"Bonus"))),"")</f>
        <v>1/8 Finale</v>
      </c>
      <c r="I3671" s="31" t="str">
        <f>IF(LEFT(H3671,4)="Tour",VLOOKUP(A3671,Database!$A:$C,3,FALSE),"")</f>
        <v/>
      </c>
      <c r="J3671" s="31" t="str">
        <f>VLOOKUP($A3671,Location!$A:$J,7,FALSE)</f>
        <v>TBD</v>
      </c>
      <c r="K3671" s="31" t="str">
        <f>IFERROR(VLOOKUP(J3671,Setup_Team!$B:$C,2,FALSE), "TDB")</f>
        <v>TDB</v>
      </c>
      <c r="L3671" s="31" t="str">
        <f>VLOOKUP($A3671,Location!$A:$J,8,FALSE)</f>
        <v>TBD</v>
      </c>
      <c r="M3671" s="31" t="str">
        <f>IFERROR(VLOOKUP(L3671,Setup_Team!$B:$C,2,FALSE), "TDB")</f>
        <v>TDB</v>
      </c>
      <c r="N3671" s="31" t="str">
        <f>VLOOKUP($A3671,Location!$A:$J,9,FALSE)</f>
        <v>Seattle</v>
      </c>
      <c r="O3671" s="31" t="str">
        <f>VLOOKUP($A3671,Location!$A:$J,10,FALSE)</f>
        <v>Lumen Field</v>
      </c>
      <c r="R3671" s="31">
        <v>0</v>
      </c>
      <c r="S3671" s="25">
        <f>VLOOKUP($A3671,Database!$A:$Y,10,FALSE)</f>
        <v>0</v>
      </c>
      <c r="T3671" s="25">
        <f>VLOOKUP($A3671,Database!$A:$Y,11,FALSE)</f>
        <v>0</v>
      </c>
      <c r="U3671" s="25">
        <f>VLOOKUP($A3671,Database!$A:$Y,12,FALSE)</f>
        <v>0</v>
      </c>
      <c r="V3671" s="25" t="str">
        <f>VLOOKUP(A3671,Database!A:M,13,FALSE)</f>
        <v>À venir</v>
      </c>
      <c r="W3671" s="25" t="str">
        <f>VLOOKUP($A3671,Database!$A:$Y,20,FALSE)</f>
        <v/>
      </c>
      <c r="X3671" s="25" t="str">
        <f>VLOOKUP($A3671,Database!$A:$Y,21,FALSE)</f>
        <v/>
      </c>
      <c r="Y3671" s="25" t="str">
        <f ca="1">IF(C3671&lt;NOW(),IF(AND(P3671&gt;Q3671,W3671&gt;X3671),S3671,IF(AND(P3671=Q3671,W3671=X3671),T3671,IF(AND(P3671&lt;Q3671,W3671&lt;X3671),U3671,0))),"")</f>
        <v/>
      </c>
      <c r="Z3671" s="25">
        <f>IF(AND(P3671=W3671,Q3671=X3671),1,0)</f>
        <v>1</v>
      </c>
      <c r="AA3671" s="25" t="str">
        <f>IF(Z3671=0,"",IF(ISBLANK(VLOOKUP(A3671,Database!A:AA,22,FALSE)),"",VLOOKUP(A3671,Database!A:AA,22,FALSE)))</f>
        <v>Exact</v>
      </c>
      <c r="AB3671" s="25">
        <f ca="1">IFERROR(IF(AND(Y3671&lt;&gt;"",OR(V3671="Terminé",V3671="En cours")),VLOOKUP(AA3671,Setup_ScoreExactBonus!A:D,4,FALSE),0),0)</f>
        <v>0</v>
      </c>
      <c r="AC3671" s="31" t="str">
        <f t="shared" ca="1" si="18"/>
        <v/>
      </c>
      <c r="AD3671" s="31">
        <f ca="1">SUMIFS(AC$2:AC3671,D$2:D3671,D3671)*IF(R3671=0,1,2)</f>
        <v>0</v>
      </c>
    </row>
    <row r="3672" spans="1:30" x14ac:dyDescent="0.35">
      <c r="A3672" s="31">
        <f>IF(ISBLANK(B3672),"",COUNTIF(B$2:B3672,B3672))-1</f>
        <v>94</v>
      </c>
      <c r="B3672" s="31">
        <v>5</v>
      </c>
      <c r="C3672" s="10">
        <f>VLOOKUP($A3672,Database!$A:$Y,7,FALSE)</f>
        <v>46210.083333333336</v>
      </c>
      <c r="D3672" s="31" t="str">
        <f>VLOOKUP(Pronostics!$B3672,Setup_MPP!$A:$G,3,FALSE)</f>
        <v>_Jujul</v>
      </c>
      <c r="E3672" s="31" t="str">
        <f>VLOOKUP(Pronostics!$B3672,Setup_MPP!$A:$G,2,FALSE)</f>
        <v>Julie BOISSIERE</v>
      </c>
      <c r="F3672" s="31" t="str">
        <f>VLOOKUP($B3672,Setup_MPP!$A:$E,4,FALSE)</f>
        <v>#D890FF</v>
      </c>
      <c r="G3672" s="31" t="str">
        <f>VLOOKUP($B3672,Setup_MPP!$A:$E,5,FALSE)</f>
        <v>#B750EF</v>
      </c>
      <c r="H3672" s="31" t="str">
        <f>IFERROR(IF(AND(A3672&gt;=1,A3672&lt;=104),VLOOKUP($A3672,Location!$A:$J,6,FALSE),IF(A3672=0,"Avant l'ouverture",IF(OR(A3672=105,A3672=106),"Bonus"))),"")</f>
        <v>1/8 Finale</v>
      </c>
      <c r="I3672" s="31" t="str">
        <f>IF(LEFT(H3672,4)="Tour",VLOOKUP(A3672,Database!$A:$C,3,FALSE),"")</f>
        <v/>
      </c>
      <c r="J3672" s="31" t="str">
        <f>VLOOKUP($A3672,Location!$A:$J,7,FALSE)</f>
        <v>TBD</v>
      </c>
      <c r="K3672" s="31" t="str">
        <f>IFERROR(VLOOKUP(J3672,Setup_Team!$B:$C,2,FALSE), "TDB")</f>
        <v>TDB</v>
      </c>
      <c r="L3672" s="31" t="str">
        <f>VLOOKUP($A3672,Location!$A:$J,8,FALSE)</f>
        <v>TBD</v>
      </c>
      <c r="M3672" s="31" t="str">
        <f>IFERROR(VLOOKUP(L3672,Setup_Team!$B:$C,2,FALSE), "TDB")</f>
        <v>TDB</v>
      </c>
      <c r="N3672" s="31" t="str">
        <f>VLOOKUP($A3672,Location!$A:$J,9,FALSE)</f>
        <v>Seattle</v>
      </c>
      <c r="O3672" s="31" t="str">
        <f>VLOOKUP($A3672,Location!$A:$J,10,FALSE)</f>
        <v>Lumen Field</v>
      </c>
      <c r="R3672" s="31">
        <v>0</v>
      </c>
      <c r="S3672" s="25">
        <f>VLOOKUP($A3672,Database!$A:$Y,10,FALSE)</f>
        <v>0</v>
      </c>
      <c r="T3672" s="25">
        <f>VLOOKUP($A3672,Database!$A:$Y,11,FALSE)</f>
        <v>0</v>
      </c>
      <c r="U3672" s="25">
        <f>VLOOKUP($A3672,Database!$A:$Y,12,FALSE)</f>
        <v>0</v>
      </c>
      <c r="V3672" s="25" t="str">
        <f>VLOOKUP(A3672,Database!A:M,13,FALSE)</f>
        <v>À venir</v>
      </c>
      <c r="W3672" s="25" t="str">
        <f>VLOOKUP($A3672,Database!$A:$Y,20,FALSE)</f>
        <v/>
      </c>
      <c r="X3672" s="25" t="str">
        <f>VLOOKUP($A3672,Database!$A:$Y,21,FALSE)</f>
        <v/>
      </c>
      <c r="Y3672" s="25" t="str">
        <f ca="1">IF(C3672&lt;NOW(),IF(AND(P3672&gt;Q3672,W3672&gt;X3672),S3672,IF(AND(P3672=Q3672,W3672=X3672),T3672,IF(AND(P3672&lt;Q3672,W3672&lt;X3672),U3672,0))),"")</f>
        <v/>
      </c>
      <c r="Z3672" s="25">
        <f>IF(AND(P3672=W3672,Q3672=X3672),1,0)</f>
        <v>1</v>
      </c>
      <c r="AA3672" s="25" t="str">
        <f>IF(Z3672=0,"",IF(ISBLANK(VLOOKUP(A3672,Database!A:AA,22,FALSE)),"",VLOOKUP(A3672,Database!A:AA,22,FALSE)))</f>
        <v>Exact</v>
      </c>
      <c r="AB3672" s="25">
        <f ca="1">IFERROR(IF(AND(Y3672&lt;&gt;"",OR(V3672="Terminé",V3672="En cours")),VLOOKUP(AA3672,Setup_ScoreExactBonus!A:D,4,FALSE),0),0)</f>
        <v>0</v>
      </c>
      <c r="AC3672" s="31" t="str">
        <f t="shared" ca="1" si="18"/>
        <v/>
      </c>
      <c r="AD3672" s="31">
        <f ca="1">SUMIFS(AC$2:AC3672,D$2:D3672,D3672)*IF(R3672=0,1,2)</f>
        <v>0</v>
      </c>
    </row>
    <row r="3673" spans="1:30" x14ac:dyDescent="0.35">
      <c r="A3673" s="31">
        <f>IF(ISBLANK(B3673),"",COUNTIF(B$2:B3673,B3673))-1</f>
        <v>94</v>
      </c>
      <c r="B3673" s="31">
        <v>6</v>
      </c>
      <c r="C3673" s="10">
        <f>VLOOKUP($A3673,Database!$A:$Y,7,FALSE)</f>
        <v>46210.083333333336</v>
      </c>
      <c r="D3673" s="31" t="str">
        <f>VLOOKUP(Pronostics!$B3673,Setup_MPP!$A:$G,3,FALSE)</f>
        <v>Julay</v>
      </c>
      <c r="E3673" s="31" t="str">
        <f>VLOOKUP(Pronostics!$B3673,Setup_MPP!$A:$G,2,FALSE)</f>
        <v>Julie BOUCHARD</v>
      </c>
      <c r="F3673" s="31" t="str">
        <f>VLOOKUP($B3673,Setup_MPP!$A:$E,4,FALSE)</f>
        <v>#A6F7B1</v>
      </c>
      <c r="G3673" s="31" t="str">
        <f>VLOOKUP($B3673,Setup_MPP!$A:$E,5,FALSE)</f>
        <v>#6EC179</v>
      </c>
      <c r="H3673" s="31" t="str">
        <f>IFERROR(IF(AND(A3673&gt;=1,A3673&lt;=104),VLOOKUP($A3673,Location!$A:$J,6,FALSE),IF(A3673=0,"Avant l'ouverture",IF(OR(A3673=105,A3673=106),"Bonus"))),"")</f>
        <v>1/8 Finale</v>
      </c>
      <c r="I3673" s="31" t="str">
        <f>IF(LEFT(H3673,4)="Tour",VLOOKUP(A3673,Database!$A:$C,3,FALSE),"")</f>
        <v/>
      </c>
      <c r="J3673" s="31" t="str">
        <f>VLOOKUP($A3673,Location!$A:$J,7,FALSE)</f>
        <v>TBD</v>
      </c>
      <c r="K3673" s="31" t="str">
        <f>IFERROR(VLOOKUP(J3673,Setup_Team!$B:$C,2,FALSE), "TDB")</f>
        <v>TDB</v>
      </c>
      <c r="L3673" s="31" t="str">
        <f>VLOOKUP($A3673,Location!$A:$J,8,FALSE)</f>
        <v>TBD</v>
      </c>
      <c r="M3673" s="31" t="str">
        <f>IFERROR(VLOOKUP(L3673,Setup_Team!$B:$C,2,FALSE), "TDB")</f>
        <v>TDB</v>
      </c>
      <c r="N3673" s="31" t="str">
        <f>VLOOKUP($A3673,Location!$A:$J,9,FALSE)</f>
        <v>Seattle</v>
      </c>
      <c r="O3673" s="31" t="str">
        <f>VLOOKUP($A3673,Location!$A:$J,10,FALSE)</f>
        <v>Lumen Field</v>
      </c>
      <c r="R3673" s="31">
        <v>0</v>
      </c>
      <c r="S3673" s="25">
        <f>VLOOKUP($A3673,Database!$A:$Y,10,FALSE)</f>
        <v>0</v>
      </c>
      <c r="T3673" s="25">
        <f>VLOOKUP($A3673,Database!$A:$Y,11,FALSE)</f>
        <v>0</v>
      </c>
      <c r="U3673" s="25">
        <f>VLOOKUP($A3673,Database!$A:$Y,12,FALSE)</f>
        <v>0</v>
      </c>
      <c r="V3673" s="25" t="str">
        <f>VLOOKUP(A3673,Database!A:M,13,FALSE)</f>
        <v>À venir</v>
      </c>
      <c r="W3673" s="25" t="str">
        <f>VLOOKUP($A3673,Database!$A:$Y,20,FALSE)</f>
        <v/>
      </c>
      <c r="X3673" s="25" t="str">
        <f>VLOOKUP($A3673,Database!$A:$Y,21,FALSE)</f>
        <v/>
      </c>
      <c r="Y3673" s="25" t="str">
        <f ca="1">IF(C3673&lt;NOW(),IF(AND(P3673&gt;Q3673,W3673&gt;X3673),S3673,IF(AND(P3673=Q3673,W3673=X3673),T3673,IF(AND(P3673&lt;Q3673,W3673&lt;X3673),U3673,0))),"")</f>
        <v/>
      </c>
      <c r="Z3673" s="25">
        <f>IF(AND(P3673=W3673,Q3673=X3673),1,0)</f>
        <v>1</v>
      </c>
      <c r="AA3673" s="25" t="str">
        <f>IF(Z3673=0,"",IF(ISBLANK(VLOOKUP(A3673,Database!A:AA,22,FALSE)),"",VLOOKUP(A3673,Database!A:AA,22,FALSE)))</f>
        <v>Exact</v>
      </c>
      <c r="AB3673" s="25">
        <f ca="1">IFERROR(IF(AND(Y3673&lt;&gt;"",OR(V3673="Terminé",V3673="En cours")),VLOOKUP(AA3673,Setup_ScoreExactBonus!A:D,4,FALSE),0),0)</f>
        <v>0</v>
      </c>
      <c r="AC3673" s="31" t="str">
        <f t="shared" ca="1" si="18"/>
        <v/>
      </c>
      <c r="AD3673" s="31">
        <f ca="1">SUMIFS(AC$2:AC3673,D$2:D3673,D3673)*IF(R3673=0,1,2)</f>
        <v>0</v>
      </c>
    </row>
    <row r="3674" spans="1:30" x14ac:dyDescent="0.35">
      <c r="A3674" s="31">
        <f>IF(ISBLANK(B3674),"",COUNTIF(B$2:B3674,B3674))-1</f>
        <v>94</v>
      </c>
      <c r="B3674" s="31">
        <v>7</v>
      </c>
      <c r="C3674" s="10">
        <f>VLOOKUP($A3674,Database!$A:$Y,7,FALSE)</f>
        <v>46210.083333333336</v>
      </c>
      <c r="D3674" s="31" t="str">
        <f>VLOOKUP(Pronostics!$B3674,Setup_MPP!$A:$G,3,FALSE)</f>
        <v>__Vince__</v>
      </c>
      <c r="E3674" s="31" t="str">
        <f>VLOOKUP(Pronostics!$B3674,Setup_MPP!$A:$G,2,FALSE)</f>
        <v>Vincent FRAYSSE</v>
      </c>
      <c r="F3674" s="31" t="str">
        <f>VLOOKUP($B3674,Setup_MPP!$A:$E,4,FALSE)</f>
        <v>#B2EAE8</v>
      </c>
      <c r="G3674" s="31" t="str">
        <f>VLOOKUP($B3674,Setup_MPP!$A:$E,5,FALSE)</f>
        <v>#6CB4B1</v>
      </c>
      <c r="H3674" s="31" t="str">
        <f>IFERROR(IF(AND(A3674&gt;=1,A3674&lt;=104),VLOOKUP($A3674,Location!$A:$J,6,FALSE),IF(A3674=0,"Avant l'ouverture",IF(OR(A3674=105,A3674=106),"Bonus"))),"")</f>
        <v>1/8 Finale</v>
      </c>
      <c r="I3674" s="31" t="str">
        <f>IF(LEFT(H3674,4)="Tour",VLOOKUP(A3674,Database!$A:$C,3,FALSE),"")</f>
        <v/>
      </c>
      <c r="J3674" s="31" t="str">
        <f>VLOOKUP($A3674,Location!$A:$J,7,FALSE)</f>
        <v>TBD</v>
      </c>
      <c r="K3674" s="31" t="str">
        <f>IFERROR(VLOOKUP(J3674,Setup_Team!$B:$C,2,FALSE), "TDB")</f>
        <v>TDB</v>
      </c>
      <c r="L3674" s="31" t="str">
        <f>VLOOKUP($A3674,Location!$A:$J,8,FALSE)</f>
        <v>TBD</v>
      </c>
      <c r="M3674" s="31" t="str">
        <f>IFERROR(VLOOKUP(L3674,Setup_Team!$B:$C,2,FALSE), "TDB")</f>
        <v>TDB</v>
      </c>
      <c r="N3674" s="31" t="str">
        <f>VLOOKUP($A3674,Location!$A:$J,9,FALSE)</f>
        <v>Seattle</v>
      </c>
      <c r="O3674" s="31" t="str">
        <f>VLOOKUP($A3674,Location!$A:$J,10,FALSE)</f>
        <v>Lumen Field</v>
      </c>
      <c r="R3674" s="31">
        <v>0</v>
      </c>
      <c r="S3674" s="25">
        <f>VLOOKUP($A3674,Database!$A:$Y,10,FALSE)</f>
        <v>0</v>
      </c>
      <c r="T3674" s="25">
        <f>VLOOKUP($A3674,Database!$A:$Y,11,FALSE)</f>
        <v>0</v>
      </c>
      <c r="U3674" s="25">
        <f>VLOOKUP($A3674,Database!$A:$Y,12,FALSE)</f>
        <v>0</v>
      </c>
      <c r="V3674" s="25" t="str">
        <f>VLOOKUP(A3674,Database!A:M,13,FALSE)</f>
        <v>À venir</v>
      </c>
      <c r="W3674" s="25" t="str">
        <f>VLOOKUP($A3674,Database!$A:$Y,20,FALSE)</f>
        <v/>
      </c>
      <c r="X3674" s="25" t="str">
        <f>VLOOKUP($A3674,Database!$A:$Y,21,FALSE)</f>
        <v/>
      </c>
      <c r="Y3674" s="25" t="str">
        <f ca="1">IF(C3674&lt;NOW(),IF(AND(P3674&gt;Q3674,W3674&gt;X3674),S3674,IF(AND(P3674=Q3674,W3674=X3674),T3674,IF(AND(P3674&lt;Q3674,W3674&lt;X3674),U3674,0))),"")</f>
        <v/>
      </c>
      <c r="Z3674" s="25">
        <f>IF(AND(P3674=W3674,Q3674=X3674),1,0)</f>
        <v>1</v>
      </c>
      <c r="AA3674" s="25" t="str">
        <f>IF(Z3674=0,"",IF(ISBLANK(VLOOKUP(A3674,Database!A:AA,22,FALSE)),"",VLOOKUP(A3674,Database!A:AA,22,FALSE)))</f>
        <v>Exact</v>
      </c>
      <c r="AB3674" s="25">
        <f ca="1">IFERROR(IF(AND(Y3674&lt;&gt;"",OR(V3674="Terminé",V3674="En cours")),VLOOKUP(AA3674,Setup_ScoreExactBonus!A:D,4,FALSE),0),0)</f>
        <v>0</v>
      </c>
      <c r="AC3674" s="31" t="str">
        <f t="shared" ca="1" si="18"/>
        <v/>
      </c>
      <c r="AD3674" s="31">
        <f ca="1">SUMIFS(AC$2:AC3674,D$2:D3674,D3674)*IF(R3674=0,1,2)</f>
        <v>0</v>
      </c>
    </row>
    <row r="3675" spans="1:30" x14ac:dyDescent="0.35">
      <c r="A3675" s="31">
        <f>IF(ISBLANK(B3675),"",COUNTIF(B$2:B3675,B3675))-1</f>
        <v>94</v>
      </c>
      <c r="B3675" s="31">
        <v>8</v>
      </c>
      <c r="C3675" s="10">
        <f>VLOOKUP($A3675,Database!$A:$Y,7,FALSE)</f>
        <v>46210.083333333336</v>
      </c>
      <c r="D3675" s="31" t="str">
        <f>VLOOKUP(Pronostics!$B3675,Setup_MPP!$A:$G,3,FALSE)</f>
        <v>Louuiiis</v>
      </c>
      <c r="E3675" s="31" t="str">
        <f>VLOOKUP(Pronostics!$B3675,Setup_MPP!$A:$G,2,FALSE)</f>
        <v>Louis HARLE</v>
      </c>
      <c r="F3675" s="31" t="str">
        <f>VLOOKUP($B3675,Setup_MPP!$A:$E,4,FALSE)</f>
        <v>#EEF7B1</v>
      </c>
      <c r="G3675" s="31" t="str">
        <f>VLOOKUP($B3675,Setup_MPP!$A:$E,5,FALSE)</f>
        <v>#C1CB7D</v>
      </c>
      <c r="H3675" s="31" t="str">
        <f>IFERROR(IF(AND(A3675&gt;=1,A3675&lt;=104),VLOOKUP($A3675,Location!$A:$J,6,FALSE),IF(A3675=0,"Avant l'ouverture",IF(OR(A3675=105,A3675=106),"Bonus"))),"")</f>
        <v>1/8 Finale</v>
      </c>
      <c r="I3675" s="31" t="str">
        <f>IF(LEFT(H3675,4)="Tour",VLOOKUP(A3675,Database!$A:$C,3,FALSE),"")</f>
        <v/>
      </c>
      <c r="J3675" s="31" t="str">
        <f>VLOOKUP($A3675,Location!$A:$J,7,FALSE)</f>
        <v>TBD</v>
      </c>
      <c r="K3675" s="31" t="str">
        <f>IFERROR(VLOOKUP(J3675,Setup_Team!$B:$C,2,FALSE), "TDB")</f>
        <v>TDB</v>
      </c>
      <c r="L3675" s="31" t="str">
        <f>VLOOKUP($A3675,Location!$A:$J,8,FALSE)</f>
        <v>TBD</v>
      </c>
      <c r="M3675" s="31" t="str">
        <f>IFERROR(VLOOKUP(L3675,Setup_Team!$B:$C,2,FALSE), "TDB")</f>
        <v>TDB</v>
      </c>
      <c r="N3675" s="31" t="str">
        <f>VLOOKUP($A3675,Location!$A:$J,9,FALSE)</f>
        <v>Seattle</v>
      </c>
      <c r="O3675" s="31" t="str">
        <f>VLOOKUP($A3675,Location!$A:$J,10,FALSE)</f>
        <v>Lumen Field</v>
      </c>
      <c r="R3675" s="31">
        <v>0</v>
      </c>
      <c r="S3675" s="25">
        <f>VLOOKUP($A3675,Database!$A:$Y,10,FALSE)</f>
        <v>0</v>
      </c>
      <c r="T3675" s="25">
        <f>VLOOKUP($A3675,Database!$A:$Y,11,FALSE)</f>
        <v>0</v>
      </c>
      <c r="U3675" s="25">
        <f>VLOOKUP($A3675,Database!$A:$Y,12,FALSE)</f>
        <v>0</v>
      </c>
      <c r="V3675" s="25" t="str">
        <f>VLOOKUP(A3675,Database!A:M,13,FALSE)</f>
        <v>À venir</v>
      </c>
      <c r="W3675" s="25" t="str">
        <f>VLOOKUP($A3675,Database!$A:$Y,20,FALSE)</f>
        <v/>
      </c>
      <c r="X3675" s="25" t="str">
        <f>VLOOKUP($A3675,Database!$A:$Y,21,FALSE)</f>
        <v/>
      </c>
      <c r="Y3675" s="25" t="str">
        <f ca="1">IF(C3675&lt;NOW(),IF(AND(P3675&gt;Q3675,W3675&gt;X3675),S3675,IF(AND(P3675=Q3675,W3675=X3675),T3675,IF(AND(P3675&lt;Q3675,W3675&lt;X3675),U3675,0))),"")</f>
        <v/>
      </c>
      <c r="Z3675" s="25">
        <f>IF(AND(P3675=W3675,Q3675=X3675),1,0)</f>
        <v>1</v>
      </c>
      <c r="AA3675" s="25" t="str">
        <f>IF(Z3675=0,"",IF(ISBLANK(VLOOKUP(A3675,Database!A:AA,22,FALSE)),"",VLOOKUP(A3675,Database!A:AA,22,FALSE)))</f>
        <v>Exact</v>
      </c>
      <c r="AB3675" s="25">
        <f ca="1">IFERROR(IF(AND(Y3675&lt;&gt;"",OR(V3675="Terminé",V3675="En cours")),VLOOKUP(AA3675,Setup_ScoreExactBonus!A:D,4,FALSE),0),0)</f>
        <v>0</v>
      </c>
      <c r="AC3675" s="31" t="str">
        <f t="shared" ca="1" si="18"/>
        <v/>
      </c>
      <c r="AD3675" s="31">
        <f ca="1">SUMIFS(AC$2:AC3675,D$2:D3675,D3675)*IF(R3675=0,1,2)</f>
        <v>0</v>
      </c>
    </row>
    <row r="3676" spans="1:30" x14ac:dyDescent="0.35">
      <c r="A3676" s="31">
        <f>IF(ISBLANK(B3676),"",COUNTIF(B$2:B3676,B3676))-1</f>
        <v>94</v>
      </c>
      <c r="B3676" s="31">
        <v>9</v>
      </c>
      <c r="C3676" s="10">
        <f>VLOOKUP($A3676,Database!$A:$Y,7,FALSE)</f>
        <v>46210.083333333336</v>
      </c>
      <c r="D3676" s="31" t="str">
        <f>VLOOKUP(Pronostics!$B3676,Setup_MPP!$A:$G,3,FALSE)</f>
        <v>Aurelien_dqp</v>
      </c>
      <c r="E3676" s="31" t="str">
        <f>VLOOKUP(Pronostics!$B3676,Setup_MPP!$A:$G,2,FALSE)</f>
        <v>Aurélien DE POULPIQUET</v>
      </c>
      <c r="F3676" s="31" t="str">
        <f>VLOOKUP($B3676,Setup_MPP!$A:$E,4,FALSE)</f>
        <v>#F4EA9D</v>
      </c>
      <c r="G3676" s="31" t="str">
        <f>VLOOKUP($B3676,Setup_MPP!$A:$E,5,FALSE)</f>
        <v>#D2C458</v>
      </c>
      <c r="H3676" s="31" t="str">
        <f>IFERROR(IF(AND(A3676&gt;=1,A3676&lt;=104),VLOOKUP($A3676,Location!$A:$J,6,FALSE),IF(A3676=0,"Avant l'ouverture",IF(OR(A3676=105,A3676=106),"Bonus"))),"")</f>
        <v>1/8 Finale</v>
      </c>
      <c r="I3676" s="31" t="str">
        <f>IF(LEFT(H3676,4)="Tour",VLOOKUP(A3676,Database!$A:$C,3,FALSE),"")</f>
        <v/>
      </c>
      <c r="J3676" s="31" t="str">
        <f>VLOOKUP($A3676,Location!$A:$J,7,FALSE)</f>
        <v>TBD</v>
      </c>
      <c r="K3676" s="31" t="str">
        <f>IFERROR(VLOOKUP(J3676,Setup_Team!$B:$C,2,FALSE), "TDB")</f>
        <v>TDB</v>
      </c>
      <c r="L3676" s="31" t="str">
        <f>VLOOKUP($A3676,Location!$A:$J,8,FALSE)</f>
        <v>TBD</v>
      </c>
      <c r="M3676" s="31" t="str">
        <f>IFERROR(VLOOKUP(L3676,Setup_Team!$B:$C,2,FALSE), "TDB")</f>
        <v>TDB</v>
      </c>
      <c r="N3676" s="31" t="str">
        <f>VLOOKUP($A3676,Location!$A:$J,9,FALSE)</f>
        <v>Seattle</v>
      </c>
      <c r="O3676" s="31" t="str">
        <f>VLOOKUP($A3676,Location!$A:$J,10,FALSE)</f>
        <v>Lumen Field</v>
      </c>
      <c r="R3676" s="31">
        <v>0</v>
      </c>
      <c r="S3676" s="25">
        <f>VLOOKUP($A3676,Database!$A:$Y,10,FALSE)</f>
        <v>0</v>
      </c>
      <c r="T3676" s="25">
        <f>VLOOKUP($A3676,Database!$A:$Y,11,FALSE)</f>
        <v>0</v>
      </c>
      <c r="U3676" s="25">
        <f>VLOOKUP($A3676,Database!$A:$Y,12,FALSE)</f>
        <v>0</v>
      </c>
      <c r="V3676" s="25" t="str">
        <f>VLOOKUP(A3676,Database!A:M,13,FALSE)</f>
        <v>À venir</v>
      </c>
      <c r="W3676" s="25" t="str">
        <f>VLOOKUP($A3676,Database!$A:$Y,20,FALSE)</f>
        <v/>
      </c>
      <c r="X3676" s="25" t="str">
        <f>VLOOKUP($A3676,Database!$A:$Y,21,FALSE)</f>
        <v/>
      </c>
      <c r="Y3676" s="25" t="str">
        <f ca="1">IF(C3676&lt;NOW(),IF(AND(P3676&gt;Q3676,W3676&gt;X3676),S3676,IF(AND(P3676=Q3676,W3676=X3676),T3676,IF(AND(P3676&lt;Q3676,W3676&lt;X3676),U3676,0))),"")</f>
        <v/>
      </c>
      <c r="Z3676" s="25">
        <f>IF(AND(P3676=W3676,Q3676=X3676),1,0)</f>
        <v>1</v>
      </c>
      <c r="AA3676" s="25" t="str">
        <f>IF(Z3676=0,"",IF(ISBLANK(VLOOKUP(A3676,Database!A:AA,22,FALSE)),"",VLOOKUP(A3676,Database!A:AA,22,FALSE)))</f>
        <v>Exact</v>
      </c>
      <c r="AB3676" s="25">
        <f ca="1">IFERROR(IF(AND(Y3676&lt;&gt;"",OR(V3676="Terminé",V3676="En cours")),VLOOKUP(AA3676,Setup_ScoreExactBonus!A:D,4,FALSE),0),0)</f>
        <v>0</v>
      </c>
      <c r="AC3676" s="31" t="str">
        <f t="shared" ca="1" si="18"/>
        <v/>
      </c>
      <c r="AD3676" s="31">
        <f ca="1">SUMIFS(AC$2:AC3676,D$2:D3676,D3676)*IF(R3676=0,1,2)</f>
        <v>0</v>
      </c>
    </row>
    <row r="3677" spans="1:30" x14ac:dyDescent="0.35">
      <c r="A3677" s="31">
        <f>IF(ISBLANK(B3677),"",COUNTIF(B$2:B3677,B3677))-1</f>
        <v>94</v>
      </c>
      <c r="B3677" s="31">
        <v>10</v>
      </c>
      <c r="C3677" s="10">
        <f>VLOOKUP($A3677,Database!$A:$Y,7,FALSE)</f>
        <v>46210.083333333336</v>
      </c>
      <c r="D3677" s="31" t="str">
        <f>VLOOKUP(Pronostics!$B3677,Setup_MPP!$A:$G,3,FALSE)</f>
        <v>RandomPaul</v>
      </c>
      <c r="E3677" s="31" t="str">
        <f>VLOOKUP(Pronostics!$B3677,Setup_MPP!$A:$G,2,FALSE)</f>
        <v>Paul MONTESINOS</v>
      </c>
      <c r="F3677" s="31" t="str">
        <f>VLOOKUP($B3677,Setup_MPP!$A:$E,4,FALSE)</f>
        <v>#C4B0FF</v>
      </c>
      <c r="G3677" s="31" t="str">
        <f>VLOOKUP($B3677,Setup_MPP!$A:$E,5,FALSE)</f>
        <v>#7F66C8</v>
      </c>
      <c r="H3677" s="31" t="str">
        <f>IFERROR(IF(AND(A3677&gt;=1,A3677&lt;=104),VLOOKUP($A3677,Location!$A:$J,6,FALSE),IF(A3677=0,"Avant l'ouverture",IF(OR(A3677=105,A3677=106),"Bonus"))),"")</f>
        <v>1/8 Finale</v>
      </c>
      <c r="I3677" s="31" t="str">
        <f>IF(LEFT(H3677,4)="Tour",VLOOKUP(A3677,Database!$A:$C,3,FALSE),"")</f>
        <v/>
      </c>
      <c r="J3677" s="31" t="str">
        <f>VLOOKUP($A3677,Location!$A:$J,7,FALSE)</f>
        <v>TBD</v>
      </c>
      <c r="K3677" s="31" t="str">
        <f>IFERROR(VLOOKUP(J3677,Setup_Team!$B:$C,2,FALSE), "TDB")</f>
        <v>TDB</v>
      </c>
      <c r="L3677" s="31" t="str">
        <f>VLOOKUP($A3677,Location!$A:$J,8,FALSE)</f>
        <v>TBD</v>
      </c>
      <c r="M3677" s="31" t="str">
        <f>IFERROR(VLOOKUP(L3677,Setup_Team!$B:$C,2,FALSE), "TDB")</f>
        <v>TDB</v>
      </c>
      <c r="N3677" s="31" t="str">
        <f>VLOOKUP($A3677,Location!$A:$J,9,FALSE)</f>
        <v>Seattle</v>
      </c>
      <c r="O3677" s="31" t="str">
        <f>VLOOKUP($A3677,Location!$A:$J,10,FALSE)</f>
        <v>Lumen Field</v>
      </c>
      <c r="R3677" s="31">
        <v>0</v>
      </c>
      <c r="S3677" s="25">
        <f>VLOOKUP($A3677,Database!$A:$Y,10,FALSE)</f>
        <v>0</v>
      </c>
      <c r="T3677" s="25">
        <f>VLOOKUP($A3677,Database!$A:$Y,11,FALSE)</f>
        <v>0</v>
      </c>
      <c r="U3677" s="25">
        <f>VLOOKUP($A3677,Database!$A:$Y,12,FALSE)</f>
        <v>0</v>
      </c>
      <c r="V3677" s="25" t="str">
        <f>VLOOKUP(A3677,Database!A:M,13,FALSE)</f>
        <v>À venir</v>
      </c>
      <c r="W3677" s="25" t="str">
        <f>VLOOKUP($A3677,Database!$A:$Y,20,FALSE)</f>
        <v/>
      </c>
      <c r="X3677" s="25" t="str">
        <f>VLOOKUP($A3677,Database!$A:$Y,21,FALSE)</f>
        <v/>
      </c>
      <c r="Y3677" s="25" t="str">
        <f ca="1">IF(C3677&lt;NOW(),IF(AND(P3677&gt;Q3677,W3677&gt;X3677),S3677,IF(AND(P3677=Q3677,W3677=X3677),T3677,IF(AND(P3677&lt;Q3677,W3677&lt;X3677),U3677,0))),"")</f>
        <v/>
      </c>
      <c r="Z3677" s="25">
        <f>IF(AND(P3677=W3677,Q3677=X3677),1,0)</f>
        <v>1</v>
      </c>
      <c r="AA3677" s="25" t="str">
        <f>IF(Z3677=0,"",IF(ISBLANK(VLOOKUP(A3677,Database!A:AA,22,FALSE)),"",VLOOKUP(A3677,Database!A:AA,22,FALSE)))</f>
        <v>Exact</v>
      </c>
      <c r="AB3677" s="25">
        <f ca="1">IFERROR(IF(AND(Y3677&lt;&gt;"",OR(V3677="Terminé",V3677="En cours")),VLOOKUP(AA3677,Setup_ScoreExactBonus!A:D,4,FALSE),0),0)</f>
        <v>0</v>
      </c>
      <c r="AC3677" s="31" t="str">
        <f t="shared" ref="AC3677:AC3740" ca="1" si="19">IF(Y3677&lt;&gt;"", Y3677 + IF(Z3677=1,AB3677, 0), "")</f>
        <v/>
      </c>
      <c r="AD3677" s="31">
        <f ca="1">SUMIFS(AC$2:AC3677,D$2:D3677,D3677)*IF(R3677=0,1,2)</f>
        <v>0</v>
      </c>
    </row>
    <row r="3678" spans="1:30" x14ac:dyDescent="0.35">
      <c r="A3678" s="31">
        <f>IF(ISBLANK(B3678),"",COUNTIF(B$2:B3678,B3678))-1</f>
        <v>94</v>
      </c>
      <c r="B3678" s="31">
        <v>11</v>
      </c>
      <c r="C3678" s="10">
        <f>VLOOKUP($A3678,Database!$A:$Y,7,FALSE)</f>
        <v>46210.083333333336</v>
      </c>
      <c r="D3678" s="31" t="str">
        <f>VLOOKUP(Pronostics!$B3678,Setup_MPP!$A:$G,3,FALSE)</f>
        <v>Kinsley#8SA6T</v>
      </c>
      <c r="E3678" s="31" t="str">
        <f>VLOOKUP(Pronostics!$B3678,Setup_MPP!$A:$G,2,FALSE)</f>
        <v>Kinsley ROQUE</v>
      </c>
      <c r="F3678" s="31" t="str">
        <f>VLOOKUP($B3678,Setup_MPP!$A:$E,4,FALSE)</f>
        <v>#CBEBBA</v>
      </c>
      <c r="G3678" s="31" t="str">
        <f>VLOOKUP($B3678,Setup_MPP!$A:$E,5,FALSE)</f>
        <v>#70BC6E</v>
      </c>
      <c r="H3678" s="31" t="str">
        <f>IFERROR(IF(AND(A3678&gt;=1,A3678&lt;=104),VLOOKUP($A3678,Location!$A:$J,6,FALSE),IF(A3678=0,"Avant l'ouverture",IF(OR(A3678=105,A3678=106),"Bonus"))),"")</f>
        <v>1/8 Finale</v>
      </c>
      <c r="I3678" s="31" t="str">
        <f>IF(LEFT(H3678,4)="Tour",VLOOKUP(A3678,Database!$A:$C,3,FALSE),"")</f>
        <v/>
      </c>
      <c r="J3678" s="31" t="str">
        <f>VLOOKUP($A3678,Location!$A:$J,7,FALSE)</f>
        <v>TBD</v>
      </c>
      <c r="K3678" s="31" t="str">
        <f>IFERROR(VLOOKUP(J3678,Setup_Team!$B:$C,2,FALSE), "TDB")</f>
        <v>TDB</v>
      </c>
      <c r="L3678" s="31" t="str">
        <f>VLOOKUP($A3678,Location!$A:$J,8,FALSE)</f>
        <v>TBD</v>
      </c>
      <c r="M3678" s="31" t="str">
        <f>IFERROR(VLOOKUP(L3678,Setup_Team!$B:$C,2,FALSE), "TDB")</f>
        <v>TDB</v>
      </c>
      <c r="N3678" s="31" t="str">
        <f>VLOOKUP($A3678,Location!$A:$J,9,FALSE)</f>
        <v>Seattle</v>
      </c>
      <c r="O3678" s="31" t="str">
        <f>VLOOKUP($A3678,Location!$A:$J,10,FALSE)</f>
        <v>Lumen Field</v>
      </c>
      <c r="R3678" s="31">
        <v>0</v>
      </c>
      <c r="S3678" s="25">
        <f>VLOOKUP($A3678,Database!$A:$Y,10,FALSE)</f>
        <v>0</v>
      </c>
      <c r="T3678" s="25">
        <f>VLOOKUP($A3678,Database!$A:$Y,11,FALSE)</f>
        <v>0</v>
      </c>
      <c r="U3678" s="25">
        <f>VLOOKUP($A3678,Database!$A:$Y,12,FALSE)</f>
        <v>0</v>
      </c>
      <c r="V3678" s="25" t="str">
        <f>VLOOKUP(A3678,Database!A:M,13,FALSE)</f>
        <v>À venir</v>
      </c>
      <c r="W3678" s="25" t="str">
        <f>VLOOKUP($A3678,Database!$A:$Y,20,FALSE)</f>
        <v/>
      </c>
      <c r="X3678" s="25" t="str">
        <f>VLOOKUP($A3678,Database!$A:$Y,21,FALSE)</f>
        <v/>
      </c>
      <c r="Y3678" s="25" t="str">
        <f ca="1">IF(C3678&lt;NOW(),IF(AND(P3678&gt;Q3678,W3678&gt;X3678),S3678,IF(AND(P3678=Q3678,W3678=X3678),T3678,IF(AND(P3678&lt;Q3678,W3678&lt;X3678),U3678,0))),"")</f>
        <v/>
      </c>
      <c r="Z3678" s="25">
        <f>IF(AND(P3678=W3678,Q3678=X3678),1,0)</f>
        <v>1</v>
      </c>
      <c r="AA3678" s="25" t="str">
        <f>IF(Z3678=0,"",IF(ISBLANK(VLOOKUP(A3678,Database!A:AA,22,FALSE)),"",VLOOKUP(A3678,Database!A:AA,22,FALSE)))</f>
        <v>Exact</v>
      </c>
      <c r="AB3678" s="25">
        <f ca="1">IFERROR(IF(AND(Y3678&lt;&gt;"",OR(V3678="Terminé",V3678="En cours")),VLOOKUP(AA3678,Setup_ScoreExactBonus!A:D,4,FALSE),0),0)</f>
        <v>0</v>
      </c>
      <c r="AC3678" s="31" t="str">
        <f t="shared" ca="1" si="19"/>
        <v/>
      </c>
      <c r="AD3678" s="31">
        <f ca="1">SUMIFS(AC$2:AC3678,D$2:D3678,D3678)*IF(R3678=0,1,2)</f>
        <v>0</v>
      </c>
    </row>
    <row r="3679" spans="1:30" x14ac:dyDescent="0.35">
      <c r="A3679" s="31">
        <f>IF(ISBLANK(B3679),"",COUNTIF(B$2:B3679,B3679))-1</f>
        <v>94</v>
      </c>
      <c r="B3679" s="31">
        <v>12</v>
      </c>
      <c r="C3679" s="10">
        <f>VLOOKUP($A3679,Database!$A:$Y,7,FALSE)</f>
        <v>46210.083333333336</v>
      </c>
      <c r="D3679" s="31" t="str">
        <f>VLOOKUP(Pronostics!$B3679,Setup_MPP!$A:$G,3,FALSE)</f>
        <v>Jaouad1</v>
      </c>
      <c r="E3679" s="31" t="str">
        <f>VLOOKUP(Pronostics!$B3679,Setup_MPP!$A:$G,2,FALSE)</f>
        <v>Jaouad SETTI</v>
      </c>
      <c r="F3679" s="31" t="str">
        <f>VLOOKUP($B3679,Setup_MPP!$A:$E,4,FALSE)</f>
        <v>#C2D4FF</v>
      </c>
      <c r="G3679" s="31" t="str">
        <f>VLOOKUP($B3679,Setup_MPP!$A:$E,5,FALSE)</f>
        <v>#6586D5</v>
      </c>
      <c r="H3679" s="31" t="str">
        <f>IFERROR(IF(AND(A3679&gt;=1,A3679&lt;=104),VLOOKUP($A3679,Location!$A:$J,6,FALSE),IF(A3679=0,"Avant l'ouverture",IF(OR(A3679=105,A3679=106),"Bonus"))),"")</f>
        <v>1/8 Finale</v>
      </c>
      <c r="I3679" s="31" t="str">
        <f>IF(LEFT(H3679,4)="Tour",VLOOKUP(A3679,Database!$A:$C,3,FALSE),"")</f>
        <v/>
      </c>
      <c r="J3679" s="31" t="str">
        <f>VLOOKUP($A3679,Location!$A:$J,7,FALSE)</f>
        <v>TBD</v>
      </c>
      <c r="K3679" s="31" t="str">
        <f>IFERROR(VLOOKUP(J3679,Setup_Team!$B:$C,2,FALSE), "TDB")</f>
        <v>TDB</v>
      </c>
      <c r="L3679" s="31" t="str">
        <f>VLOOKUP($A3679,Location!$A:$J,8,FALSE)</f>
        <v>TBD</v>
      </c>
      <c r="M3679" s="31" t="str">
        <f>IFERROR(VLOOKUP(L3679,Setup_Team!$B:$C,2,FALSE), "TDB")</f>
        <v>TDB</v>
      </c>
      <c r="N3679" s="31" t="str">
        <f>VLOOKUP($A3679,Location!$A:$J,9,FALSE)</f>
        <v>Seattle</v>
      </c>
      <c r="O3679" s="31" t="str">
        <f>VLOOKUP($A3679,Location!$A:$J,10,FALSE)</f>
        <v>Lumen Field</v>
      </c>
      <c r="R3679" s="31">
        <v>0</v>
      </c>
      <c r="S3679" s="25">
        <f>VLOOKUP($A3679,Database!$A:$Y,10,FALSE)</f>
        <v>0</v>
      </c>
      <c r="T3679" s="25">
        <f>VLOOKUP($A3679,Database!$A:$Y,11,FALSE)</f>
        <v>0</v>
      </c>
      <c r="U3679" s="25">
        <f>VLOOKUP($A3679,Database!$A:$Y,12,FALSE)</f>
        <v>0</v>
      </c>
      <c r="V3679" s="25" t="str">
        <f>VLOOKUP(A3679,Database!A:M,13,FALSE)</f>
        <v>À venir</v>
      </c>
      <c r="W3679" s="25" t="str">
        <f>VLOOKUP($A3679,Database!$A:$Y,20,FALSE)</f>
        <v/>
      </c>
      <c r="X3679" s="25" t="str">
        <f>VLOOKUP($A3679,Database!$A:$Y,21,FALSE)</f>
        <v/>
      </c>
      <c r="Y3679" s="25" t="str">
        <f ca="1">IF(C3679&lt;NOW(),IF(AND(P3679&gt;Q3679,W3679&gt;X3679),S3679,IF(AND(P3679=Q3679,W3679=X3679),T3679,IF(AND(P3679&lt;Q3679,W3679&lt;X3679),U3679,0))),"")</f>
        <v/>
      </c>
      <c r="Z3679" s="25">
        <f>IF(AND(P3679=W3679,Q3679=X3679),1,0)</f>
        <v>1</v>
      </c>
      <c r="AA3679" s="25" t="str">
        <f>IF(Z3679=0,"",IF(ISBLANK(VLOOKUP(A3679,Database!A:AA,22,FALSE)),"",VLOOKUP(A3679,Database!A:AA,22,FALSE)))</f>
        <v>Exact</v>
      </c>
      <c r="AB3679" s="25">
        <f ca="1">IFERROR(IF(AND(Y3679&lt;&gt;"",OR(V3679="Terminé",V3679="En cours")),VLOOKUP(AA3679,Setup_ScoreExactBonus!A:D,4,FALSE),0),0)</f>
        <v>0</v>
      </c>
      <c r="AC3679" s="31" t="str">
        <f t="shared" ca="1" si="19"/>
        <v/>
      </c>
      <c r="AD3679" s="31">
        <f ca="1">SUMIFS(AC$2:AC3679,D$2:D3679,D3679)*IF(R3679=0,1,2)</f>
        <v>0</v>
      </c>
    </row>
    <row r="3680" spans="1:30" x14ac:dyDescent="0.35">
      <c r="A3680" s="31">
        <f>IF(ISBLANK(B3680),"",COUNTIF(B$2:B3680,B3680))-1</f>
        <v>94</v>
      </c>
      <c r="B3680" s="31">
        <v>13</v>
      </c>
      <c r="C3680" s="10">
        <f>VLOOKUP($A3680,Database!$A:$Y,7,FALSE)</f>
        <v>46210.083333333336</v>
      </c>
      <c r="D3680" s="31" t="str">
        <f>VLOOKUP(Pronostics!$B3680,Setup_MPP!$A:$G,3,FALSE)</f>
        <v>Julien_I</v>
      </c>
      <c r="E3680" s="31" t="str">
        <f>VLOOKUP(Pronostics!$B3680,Setup_MPP!$A:$G,2,FALSE)</f>
        <v>Julien INGE</v>
      </c>
      <c r="F3680" s="31" t="str">
        <f>VLOOKUP($B3680,Setup_MPP!$A:$E,4,FALSE)</f>
        <v>#C1E0EF</v>
      </c>
      <c r="G3680" s="31" t="str">
        <f>VLOOKUP($B3680,Setup_MPP!$A:$E,5,FALSE)</f>
        <v>#4F91B2</v>
      </c>
      <c r="H3680" s="31" t="str">
        <f>IFERROR(IF(AND(A3680&gt;=1,A3680&lt;=104),VLOOKUP($A3680,Location!$A:$J,6,FALSE),IF(A3680=0,"Avant l'ouverture",IF(OR(A3680=105,A3680=106),"Bonus"))),"")</f>
        <v>1/8 Finale</v>
      </c>
      <c r="I3680" s="31" t="str">
        <f>IF(LEFT(H3680,4)="Tour",VLOOKUP(A3680,Database!$A:$C,3,FALSE),"")</f>
        <v/>
      </c>
      <c r="J3680" s="31" t="str">
        <f>VLOOKUP($A3680,Location!$A:$J,7,FALSE)</f>
        <v>TBD</v>
      </c>
      <c r="K3680" s="31" t="str">
        <f>IFERROR(VLOOKUP(J3680,Setup_Team!$B:$C,2,FALSE), "TDB")</f>
        <v>TDB</v>
      </c>
      <c r="L3680" s="31" t="str">
        <f>VLOOKUP($A3680,Location!$A:$J,8,FALSE)</f>
        <v>TBD</v>
      </c>
      <c r="M3680" s="31" t="str">
        <f>IFERROR(VLOOKUP(L3680,Setup_Team!$B:$C,2,FALSE), "TDB")</f>
        <v>TDB</v>
      </c>
      <c r="N3680" s="31" t="str">
        <f>VLOOKUP($A3680,Location!$A:$J,9,FALSE)</f>
        <v>Seattle</v>
      </c>
      <c r="O3680" s="31" t="str">
        <f>VLOOKUP($A3680,Location!$A:$J,10,FALSE)</f>
        <v>Lumen Field</v>
      </c>
      <c r="R3680" s="31">
        <v>0</v>
      </c>
      <c r="S3680" s="25">
        <f>VLOOKUP($A3680,Database!$A:$Y,10,FALSE)</f>
        <v>0</v>
      </c>
      <c r="T3680" s="25">
        <f>VLOOKUP($A3680,Database!$A:$Y,11,FALSE)</f>
        <v>0</v>
      </c>
      <c r="U3680" s="25">
        <f>VLOOKUP($A3680,Database!$A:$Y,12,FALSE)</f>
        <v>0</v>
      </c>
      <c r="V3680" s="25" t="str">
        <f>VLOOKUP(A3680,Database!A:M,13,FALSE)</f>
        <v>À venir</v>
      </c>
      <c r="W3680" s="25" t="str">
        <f>VLOOKUP($A3680,Database!$A:$Y,20,FALSE)</f>
        <v/>
      </c>
      <c r="X3680" s="25" t="str">
        <f>VLOOKUP($A3680,Database!$A:$Y,21,FALSE)</f>
        <v/>
      </c>
      <c r="Y3680" s="25" t="str">
        <f ca="1">IF(C3680&lt;NOW(),IF(AND(P3680&gt;Q3680,W3680&gt;X3680),S3680,IF(AND(P3680=Q3680,W3680=X3680),T3680,IF(AND(P3680&lt;Q3680,W3680&lt;X3680),U3680,0))),"")</f>
        <v/>
      </c>
      <c r="Z3680" s="25">
        <f>IF(AND(P3680=W3680,Q3680=X3680),1,0)</f>
        <v>1</v>
      </c>
      <c r="AA3680" s="25" t="str">
        <f>IF(Z3680=0,"",IF(ISBLANK(VLOOKUP(A3680,Database!A:AA,22,FALSE)),"",VLOOKUP(A3680,Database!A:AA,22,FALSE)))</f>
        <v>Exact</v>
      </c>
      <c r="AB3680" s="25">
        <f ca="1">IFERROR(IF(AND(Y3680&lt;&gt;"",OR(V3680="Terminé",V3680="En cours")),VLOOKUP(AA3680,Setup_ScoreExactBonus!A:D,4,FALSE),0),0)</f>
        <v>0</v>
      </c>
      <c r="AC3680" s="31" t="str">
        <f t="shared" ca="1" si="19"/>
        <v/>
      </c>
      <c r="AD3680" s="31">
        <f ca="1">SUMIFS(AC$2:AC3680,D$2:D3680,D3680)*IF(R3680=0,1,2)</f>
        <v>0</v>
      </c>
    </row>
    <row r="3681" spans="1:30" x14ac:dyDescent="0.35">
      <c r="A3681" s="31">
        <f>IF(ISBLANK(B3681),"",COUNTIF(B$2:B3681,B3681))-1</f>
        <v>94</v>
      </c>
      <c r="B3681" s="31">
        <v>14</v>
      </c>
      <c r="C3681" s="10">
        <f>VLOOKUP($A3681,Database!$A:$Y,7,FALSE)</f>
        <v>46210.083333333336</v>
      </c>
      <c r="D3681" s="31" t="str">
        <f>VLOOKUP(Pronostics!$B3681,Setup_MPP!$A:$G,3,FALSE)</f>
        <v>MarieEYT</v>
      </c>
      <c r="E3681" s="31" t="str">
        <f>VLOOKUP(Pronostics!$B3681,Setup_MPP!$A:$G,2,FALSE)</f>
        <v>Marie EXBRAYAT</v>
      </c>
      <c r="F3681" s="31" t="str">
        <f>VLOOKUP($B3681,Setup_MPP!$A:$E,4,FALSE)</f>
        <v>#FFAFD2</v>
      </c>
      <c r="G3681" s="31" t="str">
        <f>VLOOKUP($B3681,Setup_MPP!$A:$E,5,FALSE)</f>
        <v>#F2589B</v>
      </c>
      <c r="H3681" s="31" t="str">
        <f>IFERROR(IF(AND(A3681&gt;=1,A3681&lt;=104),VLOOKUP($A3681,Location!$A:$J,6,FALSE),IF(A3681=0,"Avant l'ouverture",IF(OR(A3681=105,A3681=106),"Bonus"))),"")</f>
        <v>1/8 Finale</v>
      </c>
      <c r="I3681" s="31" t="str">
        <f>IF(LEFT(H3681,4)="Tour",VLOOKUP(A3681,Database!$A:$C,3,FALSE),"")</f>
        <v/>
      </c>
      <c r="J3681" s="31" t="str">
        <f>VLOOKUP($A3681,Location!$A:$J,7,FALSE)</f>
        <v>TBD</v>
      </c>
      <c r="K3681" s="31" t="str">
        <f>IFERROR(VLOOKUP(J3681,Setup_Team!$B:$C,2,FALSE), "TDB")</f>
        <v>TDB</v>
      </c>
      <c r="L3681" s="31" t="str">
        <f>VLOOKUP($A3681,Location!$A:$J,8,FALSE)</f>
        <v>TBD</v>
      </c>
      <c r="M3681" s="31" t="str">
        <f>IFERROR(VLOOKUP(L3681,Setup_Team!$B:$C,2,FALSE), "TDB")</f>
        <v>TDB</v>
      </c>
      <c r="N3681" s="31" t="str">
        <f>VLOOKUP($A3681,Location!$A:$J,9,FALSE)</f>
        <v>Seattle</v>
      </c>
      <c r="O3681" s="31" t="str">
        <f>VLOOKUP($A3681,Location!$A:$J,10,FALSE)</f>
        <v>Lumen Field</v>
      </c>
      <c r="R3681" s="31">
        <v>0</v>
      </c>
      <c r="S3681" s="25">
        <f>VLOOKUP($A3681,Database!$A:$Y,10,FALSE)</f>
        <v>0</v>
      </c>
      <c r="T3681" s="25">
        <f>VLOOKUP($A3681,Database!$A:$Y,11,FALSE)</f>
        <v>0</v>
      </c>
      <c r="U3681" s="25">
        <f>VLOOKUP($A3681,Database!$A:$Y,12,FALSE)</f>
        <v>0</v>
      </c>
      <c r="V3681" s="25" t="str">
        <f>VLOOKUP(A3681,Database!A:M,13,FALSE)</f>
        <v>À venir</v>
      </c>
      <c r="W3681" s="25" t="str">
        <f>VLOOKUP($A3681,Database!$A:$Y,20,FALSE)</f>
        <v/>
      </c>
      <c r="X3681" s="25" t="str">
        <f>VLOOKUP($A3681,Database!$A:$Y,21,FALSE)</f>
        <v/>
      </c>
      <c r="Y3681" s="25" t="str">
        <f ca="1">IF(C3681&lt;NOW(),IF(AND(P3681&gt;Q3681,W3681&gt;X3681),S3681,IF(AND(P3681=Q3681,W3681=X3681),T3681,IF(AND(P3681&lt;Q3681,W3681&lt;X3681),U3681,0))),"")</f>
        <v/>
      </c>
      <c r="Z3681" s="25">
        <f>IF(AND(P3681=W3681,Q3681=X3681),1,0)</f>
        <v>1</v>
      </c>
      <c r="AA3681" s="25" t="str">
        <f>IF(Z3681=0,"",IF(ISBLANK(VLOOKUP(A3681,Database!A:AA,22,FALSE)),"",VLOOKUP(A3681,Database!A:AA,22,FALSE)))</f>
        <v>Exact</v>
      </c>
      <c r="AB3681" s="25">
        <f ca="1">IFERROR(IF(AND(Y3681&lt;&gt;"",OR(V3681="Terminé",V3681="En cours")),VLOOKUP(AA3681,Setup_ScoreExactBonus!A:D,4,FALSE),0),0)</f>
        <v>0</v>
      </c>
      <c r="AC3681" s="31" t="str">
        <f t="shared" ca="1" si="19"/>
        <v/>
      </c>
      <c r="AD3681" s="31">
        <f ca="1">SUMIFS(AC$2:AC3681,D$2:D3681,D3681)*IF(R3681=0,1,2)</f>
        <v>0</v>
      </c>
    </row>
    <row r="3682" spans="1:30" x14ac:dyDescent="0.35">
      <c r="A3682" s="31">
        <f>IF(ISBLANK(B3682),"",COUNTIF(B$2:B3682,B3682))-1</f>
        <v>94</v>
      </c>
      <c r="B3682" s="31">
        <v>15</v>
      </c>
      <c r="C3682" s="10">
        <f>VLOOKUP($A3682,Database!$A:$Y,7,FALSE)</f>
        <v>46210.083333333336</v>
      </c>
      <c r="D3682" s="31" t="str">
        <f>VLOOKUP(Pronostics!$B3682,Setup_MPP!$A:$G,3,FALSE)</f>
        <v>Amine#8UL9R</v>
      </c>
      <c r="E3682" s="31" t="str">
        <f>VLOOKUP(Pronostics!$B3682,Setup_MPP!$A:$G,2,FALSE)</f>
        <v>Amine ZARROUKI</v>
      </c>
      <c r="F3682" s="31" t="str">
        <f>VLOOKUP($B3682,Setup_MPP!$A:$E,4,FALSE)</f>
        <v>#FF9898</v>
      </c>
      <c r="G3682" s="31" t="str">
        <f>VLOOKUP($B3682,Setup_MPP!$A:$E,5,FALSE)</f>
        <v>#FF5D5D</v>
      </c>
      <c r="H3682" s="31" t="str">
        <f>IFERROR(IF(AND(A3682&gt;=1,A3682&lt;=104),VLOOKUP($A3682,Location!$A:$J,6,FALSE),IF(A3682=0,"Avant l'ouverture",IF(OR(A3682=105,A3682=106),"Bonus"))),"")</f>
        <v>1/8 Finale</v>
      </c>
      <c r="I3682" s="31" t="str">
        <f>IF(LEFT(H3682,4)="Tour",VLOOKUP(A3682,Database!$A:$C,3,FALSE),"")</f>
        <v/>
      </c>
      <c r="J3682" s="31" t="str">
        <f>VLOOKUP($A3682,Location!$A:$J,7,FALSE)</f>
        <v>TBD</v>
      </c>
      <c r="K3682" s="31" t="str">
        <f>IFERROR(VLOOKUP(J3682,Setup_Team!$B:$C,2,FALSE), "TDB")</f>
        <v>TDB</v>
      </c>
      <c r="L3682" s="31" t="str">
        <f>VLOOKUP($A3682,Location!$A:$J,8,FALSE)</f>
        <v>TBD</v>
      </c>
      <c r="M3682" s="31" t="str">
        <f>IFERROR(VLOOKUP(L3682,Setup_Team!$B:$C,2,FALSE), "TDB")</f>
        <v>TDB</v>
      </c>
      <c r="N3682" s="31" t="str">
        <f>VLOOKUP($A3682,Location!$A:$J,9,FALSE)</f>
        <v>Seattle</v>
      </c>
      <c r="O3682" s="31" t="str">
        <f>VLOOKUP($A3682,Location!$A:$J,10,FALSE)</f>
        <v>Lumen Field</v>
      </c>
      <c r="R3682" s="31">
        <v>0</v>
      </c>
      <c r="S3682" s="25">
        <f>VLOOKUP($A3682,Database!$A:$Y,10,FALSE)</f>
        <v>0</v>
      </c>
      <c r="T3682" s="25">
        <f>VLOOKUP($A3682,Database!$A:$Y,11,FALSE)</f>
        <v>0</v>
      </c>
      <c r="U3682" s="25">
        <f>VLOOKUP($A3682,Database!$A:$Y,12,FALSE)</f>
        <v>0</v>
      </c>
      <c r="V3682" s="25" t="str">
        <f>VLOOKUP(A3682,Database!A:M,13,FALSE)</f>
        <v>À venir</v>
      </c>
      <c r="W3682" s="25" t="str">
        <f>VLOOKUP($A3682,Database!$A:$Y,20,FALSE)</f>
        <v/>
      </c>
      <c r="X3682" s="25" t="str">
        <f>VLOOKUP($A3682,Database!$A:$Y,21,FALSE)</f>
        <v/>
      </c>
      <c r="Y3682" s="25" t="str">
        <f ca="1">IF(C3682&lt;NOW(),IF(AND(P3682&gt;Q3682,W3682&gt;X3682),S3682,IF(AND(P3682=Q3682,W3682=X3682),T3682,IF(AND(P3682&lt;Q3682,W3682&lt;X3682),U3682,0))),"")</f>
        <v/>
      </c>
      <c r="Z3682" s="25">
        <f>IF(AND(P3682=W3682,Q3682=X3682),1,0)</f>
        <v>1</v>
      </c>
      <c r="AA3682" s="25" t="str">
        <f>IF(Z3682=0,"",IF(ISBLANK(VLOOKUP(A3682,Database!A:AA,22,FALSE)),"",VLOOKUP(A3682,Database!A:AA,22,FALSE)))</f>
        <v>Exact</v>
      </c>
      <c r="AB3682" s="25">
        <f ca="1">IFERROR(IF(AND(Y3682&lt;&gt;"",OR(V3682="Terminé",V3682="En cours")),VLOOKUP(AA3682,Setup_ScoreExactBonus!A:D,4,FALSE),0),0)</f>
        <v>0</v>
      </c>
      <c r="AC3682" s="31" t="str">
        <f t="shared" ca="1" si="19"/>
        <v/>
      </c>
      <c r="AD3682" s="31">
        <f ca="1">SUMIFS(AC$2:AC3682,D$2:D3682,D3682)*IF(R3682=0,1,2)</f>
        <v>0</v>
      </c>
    </row>
    <row r="3683" spans="1:30" x14ac:dyDescent="0.35">
      <c r="A3683" s="31">
        <f>IF(ISBLANK(B3683),"",COUNTIF(B$2:B3683,B3683))-1</f>
        <v>94</v>
      </c>
      <c r="B3683" s="31">
        <v>16</v>
      </c>
      <c r="C3683" s="10">
        <f>VLOOKUP($A3683,Database!$A:$Y,7,FALSE)</f>
        <v>46210.083333333336</v>
      </c>
      <c r="D3683" s="31" t="str">
        <f>VLOOKUP(Pronostics!$B3683,Setup_MPP!$A:$G,3,FALSE)</f>
        <v>Laura#8V93E</v>
      </c>
      <c r="E3683" s="31" t="str">
        <f>VLOOKUP(Pronostics!$B3683,Setup_MPP!$A:$G,2,FALSE)</f>
        <v>Laura GIULIANO</v>
      </c>
      <c r="F3683" s="31" t="str">
        <f>VLOOKUP($B3683,Setup_MPP!$A:$E,4,FALSE)</f>
        <v>#86A4FE</v>
      </c>
      <c r="G3683" s="31" t="str">
        <f>VLOOKUP($B3683,Setup_MPP!$A:$E,5,FALSE)</f>
        <v>#3769FF</v>
      </c>
      <c r="H3683" s="31" t="str">
        <f>IFERROR(IF(AND(A3683&gt;=1,A3683&lt;=104),VLOOKUP($A3683,Location!$A:$J,6,FALSE),IF(A3683=0,"Avant l'ouverture",IF(OR(A3683=105,A3683=106),"Bonus"))),"")</f>
        <v>1/8 Finale</v>
      </c>
      <c r="I3683" s="31" t="str">
        <f>IF(LEFT(H3683,4)="Tour",VLOOKUP(A3683,Database!$A:$C,3,FALSE),"")</f>
        <v/>
      </c>
      <c r="J3683" s="31" t="str">
        <f>VLOOKUP($A3683,Location!$A:$J,7,FALSE)</f>
        <v>TBD</v>
      </c>
      <c r="K3683" s="31" t="str">
        <f>IFERROR(VLOOKUP(J3683,Setup_Team!$B:$C,2,FALSE), "TDB")</f>
        <v>TDB</v>
      </c>
      <c r="L3683" s="31" t="str">
        <f>VLOOKUP($A3683,Location!$A:$J,8,FALSE)</f>
        <v>TBD</v>
      </c>
      <c r="M3683" s="31" t="str">
        <f>IFERROR(VLOOKUP(L3683,Setup_Team!$B:$C,2,FALSE), "TDB")</f>
        <v>TDB</v>
      </c>
      <c r="N3683" s="31" t="str">
        <f>VLOOKUP($A3683,Location!$A:$J,9,FALSE)</f>
        <v>Seattle</v>
      </c>
      <c r="O3683" s="31" t="str">
        <f>VLOOKUP($A3683,Location!$A:$J,10,FALSE)</f>
        <v>Lumen Field</v>
      </c>
      <c r="R3683" s="31">
        <v>0</v>
      </c>
      <c r="S3683" s="25">
        <f>VLOOKUP($A3683,Database!$A:$Y,10,FALSE)</f>
        <v>0</v>
      </c>
      <c r="T3683" s="25">
        <f>VLOOKUP($A3683,Database!$A:$Y,11,FALSE)</f>
        <v>0</v>
      </c>
      <c r="U3683" s="25">
        <f>VLOOKUP($A3683,Database!$A:$Y,12,FALSE)</f>
        <v>0</v>
      </c>
      <c r="V3683" s="25" t="str">
        <f>VLOOKUP(A3683,Database!A:M,13,FALSE)</f>
        <v>À venir</v>
      </c>
      <c r="W3683" s="25" t="str">
        <f>VLOOKUP($A3683,Database!$A:$Y,20,FALSE)</f>
        <v/>
      </c>
      <c r="X3683" s="25" t="str">
        <f>VLOOKUP($A3683,Database!$A:$Y,21,FALSE)</f>
        <v/>
      </c>
      <c r="Y3683" s="25" t="str">
        <f ca="1">IF(C3683&lt;NOW(),IF(AND(P3683&gt;Q3683,W3683&gt;X3683),S3683,IF(AND(P3683=Q3683,W3683=X3683),T3683,IF(AND(P3683&lt;Q3683,W3683&lt;X3683),U3683,0))),"")</f>
        <v/>
      </c>
      <c r="Z3683" s="25">
        <f>IF(AND(P3683=W3683,Q3683=X3683),1,0)</f>
        <v>1</v>
      </c>
      <c r="AA3683" s="25" t="str">
        <f>IF(Z3683=0,"",IF(ISBLANK(VLOOKUP(A3683,Database!A:AA,22,FALSE)),"",VLOOKUP(A3683,Database!A:AA,22,FALSE)))</f>
        <v>Exact</v>
      </c>
      <c r="AB3683" s="25">
        <f ca="1">IFERROR(IF(AND(Y3683&lt;&gt;"",OR(V3683="Terminé",V3683="En cours")),VLOOKUP(AA3683,Setup_ScoreExactBonus!A:D,4,FALSE),0),0)</f>
        <v>0</v>
      </c>
      <c r="AC3683" s="31" t="str">
        <f t="shared" ca="1" si="19"/>
        <v/>
      </c>
      <c r="AD3683" s="31">
        <f ca="1">SUMIFS(AC$2:AC3683,D$2:D3683,D3683)*IF(R3683=0,1,2)</f>
        <v>0</v>
      </c>
    </row>
    <row r="3684" spans="1:30" x14ac:dyDescent="0.35">
      <c r="A3684" s="31">
        <f>IF(ISBLANK(B3684),"",COUNTIF(B$2:B3684,B3684))-1</f>
        <v>94</v>
      </c>
      <c r="B3684" s="31">
        <v>17</v>
      </c>
      <c r="C3684" s="10">
        <f>VLOOKUP($A3684,Database!$A:$Y,7,FALSE)</f>
        <v>46210.083333333336</v>
      </c>
      <c r="D3684" s="31" t="str">
        <f>VLOOKUP(Pronostics!$B3684,Setup_MPP!$A:$G,3,FALSE)</f>
        <v>Joueur17</v>
      </c>
      <c r="E3684" s="31" t="str">
        <f>VLOOKUP(Pronostics!$B3684,Setup_MPP!$A:$G,2,FALSE)</f>
        <v>Joueur17</v>
      </c>
      <c r="F3684" s="31" t="str">
        <f>VLOOKUP($B3684,Setup_MPP!$A:$E,4,FALSE)</f>
        <v>#FFB0B0</v>
      </c>
      <c r="G3684" s="31" t="str">
        <f>VLOOKUP($B3684,Setup_MPP!$A:$E,5,FALSE)</f>
        <v>#F25757</v>
      </c>
      <c r="H3684" s="31" t="str">
        <f>IFERROR(IF(AND(A3684&gt;=1,A3684&lt;=104),VLOOKUP($A3684,Location!$A:$J,6,FALSE),IF(A3684=0,"Avant l'ouverture",IF(OR(A3684=105,A3684=106),"Bonus"))),"")</f>
        <v>1/8 Finale</v>
      </c>
      <c r="I3684" s="31" t="str">
        <f>IF(LEFT(H3684,4)="Tour",VLOOKUP(A3684,Database!$A:$C,3,FALSE),"")</f>
        <v/>
      </c>
      <c r="J3684" s="31" t="str">
        <f>VLOOKUP($A3684,Location!$A:$J,7,FALSE)</f>
        <v>TBD</v>
      </c>
      <c r="K3684" s="31" t="str">
        <f>IFERROR(VLOOKUP(J3684,Setup_Team!$B:$C,2,FALSE), "TDB")</f>
        <v>TDB</v>
      </c>
      <c r="L3684" s="31" t="str">
        <f>VLOOKUP($A3684,Location!$A:$J,8,FALSE)</f>
        <v>TBD</v>
      </c>
      <c r="M3684" s="31" t="str">
        <f>IFERROR(VLOOKUP(L3684,Setup_Team!$B:$C,2,FALSE), "TDB")</f>
        <v>TDB</v>
      </c>
      <c r="N3684" s="31" t="str">
        <f>VLOOKUP($A3684,Location!$A:$J,9,FALSE)</f>
        <v>Seattle</v>
      </c>
      <c r="O3684" s="31" t="str">
        <f>VLOOKUP($A3684,Location!$A:$J,10,FALSE)</f>
        <v>Lumen Field</v>
      </c>
      <c r="R3684" s="31">
        <v>0</v>
      </c>
      <c r="S3684" s="25">
        <f>VLOOKUP($A3684,Database!$A:$Y,10,FALSE)</f>
        <v>0</v>
      </c>
      <c r="T3684" s="25">
        <f>VLOOKUP($A3684,Database!$A:$Y,11,FALSE)</f>
        <v>0</v>
      </c>
      <c r="U3684" s="25">
        <f>VLOOKUP($A3684,Database!$A:$Y,12,FALSE)</f>
        <v>0</v>
      </c>
      <c r="V3684" s="25" t="str">
        <f>VLOOKUP(A3684,Database!A:M,13,FALSE)</f>
        <v>À venir</v>
      </c>
      <c r="W3684" s="25" t="str">
        <f>VLOOKUP($A3684,Database!$A:$Y,20,FALSE)</f>
        <v/>
      </c>
      <c r="X3684" s="25" t="str">
        <f>VLOOKUP($A3684,Database!$A:$Y,21,FALSE)</f>
        <v/>
      </c>
      <c r="Y3684" s="25" t="str">
        <f ca="1">IF(C3684&lt;NOW(),IF(AND(P3684&gt;Q3684,W3684&gt;X3684),S3684,IF(AND(P3684=Q3684,W3684=X3684),T3684,IF(AND(P3684&lt;Q3684,W3684&lt;X3684),U3684,0))),"")</f>
        <v/>
      </c>
      <c r="Z3684" s="25">
        <f>IF(AND(P3684=W3684,Q3684=X3684),1,0)</f>
        <v>1</v>
      </c>
      <c r="AA3684" s="25" t="str">
        <f>IF(Z3684=0,"",IF(ISBLANK(VLOOKUP(A3684,Database!A:AA,22,FALSE)),"",VLOOKUP(A3684,Database!A:AA,22,FALSE)))</f>
        <v>Exact</v>
      </c>
      <c r="AB3684" s="25">
        <f ca="1">IFERROR(IF(AND(Y3684&lt;&gt;"",OR(V3684="Terminé",V3684="En cours")),VLOOKUP(AA3684,Setup_ScoreExactBonus!A:D,4,FALSE),0),0)</f>
        <v>0</v>
      </c>
      <c r="AC3684" s="31" t="str">
        <f t="shared" ca="1" si="19"/>
        <v/>
      </c>
      <c r="AD3684" s="31">
        <f ca="1">SUMIFS(AC$2:AC3684,D$2:D3684,D3684)*IF(R3684=0,1,2)</f>
        <v>0</v>
      </c>
    </row>
    <row r="3685" spans="1:30" x14ac:dyDescent="0.35">
      <c r="A3685" s="31">
        <f>IF(ISBLANK(B3685),"",COUNTIF(B$2:B3685,B3685))-1</f>
        <v>94</v>
      </c>
      <c r="B3685" s="31">
        <v>18</v>
      </c>
      <c r="C3685" s="10">
        <f>VLOOKUP($A3685,Database!$A:$Y,7,FALSE)</f>
        <v>46210.083333333336</v>
      </c>
      <c r="D3685" s="31" t="str">
        <f>VLOOKUP(Pronostics!$B3685,Setup_MPP!$A:$G,3,FALSE)</f>
        <v>Joueur18</v>
      </c>
      <c r="E3685" s="31" t="str">
        <f>VLOOKUP(Pronostics!$B3685,Setup_MPP!$A:$G,2,FALSE)</f>
        <v>Joueur18</v>
      </c>
      <c r="F3685" s="31" t="str">
        <f>VLOOKUP($B3685,Setup_MPP!$A:$E,4,FALSE)</f>
        <v>#FFC9B0</v>
      </c>
      <c r="G3685" s="31" t="str">
        <f>VLOOKUP($B3685,Setup_MPP!$A:$E,5,FALSE)</f>
        <v>#F28D57</v>
      </c>
      <c r="H3685" s="31" t="str">
        <f>IFERROR(IF(AND(A3685&gt;=1,A3685&lt;=104),VLOOKUP($A3685,Location!$A:$J,6,FALSE),IF(A3685=0,"Avant l'ouverture",IF(OR(A3685=105,A3685=106),"Bonus"))),"")</f>
        <v>1/8 Finale</v>
      </c>
      <c r="I3685" s="31" t="str">
        <f>IF(LEFT(H3685,4)="Tour",VLOOKUP(A3685,Database!$A:$C,3,FALSE),"")</f>
        <v/>
      </c>
      <c r="J3685" s="31" t="str">
        <f>VLOOKUP($A3685,Location!$A:$J,7,FALSE)</f>
        <v>TBD</v>
      </c>
      <c r="K3685" s="31" t="str">
        <f>IFERROR(VLOOKUP(J3685,Setup_Team!$B:$C,2,FALSE), "TDB")</f>
        <v>TDB</v>
      </c>
      <c r="L3685" s="31" t="str">
        <f>VLOOKUP($A3685,Location!$A:$J,8,FALSE)</f>
        <v>TBD</v>
      </c>
      <c r="M3685" s="31" t="str">
        <f>IFERROR(VLOOKUP(L3685,Setup_Team!$B:$C,2,FALSE), "TDB")</f>
        <v>TDB</v>
      </c>
      <c r="N3685" s="31" t="str">
        <f>VLOOKUP($A3685,Location!$A:$J,9,FALSE)</f>
        <v>Seattle</v>
      </c>
      <c r="O3685" s="31" t="str">
        <f>VLOOKUP($A3685,Location!$A:$J,10,FALSE)</f>
        <v>Lumen Field</v>
      </c>
      <c r="R3685" s="31">
        <v>0</v>
      </c>
      <c r="S3685" s="25">
        <f>VLOOKUP($A3685,Database!$A:$Y,10,FALSE)</f>
        <v>0</v>
      </c>
      <c r="T3685" s="25">
        <f>VLOOKUP($A3685,Database!$A:$Y,11,FALSE)</f>
        <v>0</v>
      </c>
      <c r="U3685" s="25">
        <f>VLOOKUP($A3685,Database!$A:$Y,12,FALSE)</f>
        <v>0</v>
      </c>
      <c r="V3685" s="25" t="str">
        <f>VLOOKUP(A3685,Database!A:M,13,FALSE)</f>
        <v>À venir</v>
      </c>
      <c r="W3685" s="25" t="str">
        <f>VLOOKUP($A3685,Database!$A:$Y,20,FALSE)</f>
        <v/>
      </c>
      <c r="X3685" s="25" t="str">
        <f>VLOOKUP($A3685,Database!$A:$Y,21,FALSE)</f>
        <v/>
      </c>
      <c r="Y3685" s="25" t="str">
        <f ca="1">IF(C3685&lt;NOW(),IF(AND(P3685&gt;Q3685,W3685&gt;X3685),S3685,IF(AND(P3685=Q3685,W3685=X3685),T3685,IF(AND(P3685&lt;Q3685,W3685&lt;X3685),U3685,0))),"")</f>
        <v/>
      </c>
      <c r="Z3685" s="25">
        <f>IF(AND(P3685=W3685,Q3685=X3685),1,0)</f>
        <v>1</v>
      </c>
      <c r="AA3685" s="25" t="str">
        <f>IF(Z3685=0,"",IF(ISBLANK(VLOOKUP(A3685,Database!A:AA,22,FALSE)),"",VLOOKUP(A3685,Database!A:AA,22,FALSE)))</f>
        <v>Exact</v>
      </c>
      <c r="AB3685" s="25">
        <f ca="1">IFERROR(IF(AND(Y3685&lt;&gt;"",OR(V3685="Terminé",V3685="En cours")),VLOOKUP(AA3685,Setup_ScoreExactBonus!A:D,4,FALSE),0),0)</f>
        <v>0</v>
      </c>
      <c r="AC3685" s="31" t="str">
        <f t="shared" ca="1" si="19"/>
        <v/>
      </c>
      <c r="AD3685" s="31">
        <f ca="1">SUMIFS(AC$2:AC3685,D$2:D3685,D3685)*IF(R3685=0,1,2)</f>
        <v>0</v>
      </c>
    </row>
    <row r="3686" spans="1:30" x14ac:dyDescent="0.35">
      <c r="A3686" s="31">
        <f>IF(ISBLANK(B3686),"",COUNTIF(B$2:B3686,B3686))-1</f>
        <v>94</v>
      </c>
      <c r="B3686" s="31">
        <v>19</v>
      </c>
      <c r="C3686" s="10">
        <f>VLOOKUP($A3686,Database!$A:$Y,7,FALSE)</f>
        <v>46210.083333333336</v>
      </c>
      <c r="D3686" s="31" t="str">
        <f>VLOOKUP(Pronostics!$B3686,Setup_MPP!$A:$G,3,FALSE)</f>
        <v>Joueur19</v>
      </c>
      <c r="E3686" s="31" t="str">
        <f>VLOOKUP(Pronostics!$B3686,Setup_MPP!$A:$G,2,FALSE)</f>
        <v>Joueur19</v>
      </c>
      <c r="F3686" s="31" t="str">
        <f>VLOOKUP($B3686,Setup_MPP!$A:$E,4,FALSE)</f>
        <v>#D5D5D5</v>
      </c>
      <c r="G3686" s="31" t="str">
        <f>VLOOKUP($B3686,Setup_MPP!$A:$E,5,FALSE)</f>
        <v>#727272</v>
      </c>
      <c r="H3686" s="31" t="str">
        <f>IFERROR(IF(AND(A3686&gt;=1,A3686&lt;=104),VLOOKUP($A3686,Location!$A:$J,6,FALSE),IF(A3686=0,"Avant l'ouverture",IF(OR(A3686=105,A3686=106),"Bonus"))),"")</f>
        <v>1/8 Finale</v>
      </c>
      <c r="I3686" s="31" t="str">
        <f>IF(LEFT(H3686,4)="Tour",VLOOKUP(A3686,Database!$A:$C,3,FALSE),"")</f>
        <v/>
      </c>
      <c r="J3686" s="31" t="str">
        <f>VLOOKUP($A3686,Location!$A:$J,7,FALSE)</f>
        <v>TBD</v>
      </c>
      <c r="K3686" s="31" t="str">
        <f>IFERROR(VLOOKUP(J3686,Setup_Team!$B:$C,2,FALSE), "TDB")</f>
        <v>TDB</v>
      </c>
      <c r="L3686" s="31" t="str">
        <f>VLOOKUP($A3686,Location!$A:$J,8,FALSE)</f>
        <v>TBD</v>
      </c>
      <c r="M3686" s="31" t="str">
        <f>IFERROR(VLOOKUP(L3686,Setup_Team!$B:$C,2,FALSE), "TDB")</f>
        <v>TDB</v>
      </c>
      <c r="N3686" s="31" t="str">
        <f>VLOOKUP($A3686,Location!$A:$J,9,FALSE)</f>
        <v>Seattle</v>
      </c>
      <c r="O3686" s="31" t="str">
        <f>VLOOKUP($A3686,Location!$A:$J,10,FALSE)</f>
        <v>Lumen Field</v>
      </c>
      <c r="R3686" s="31">
        <v>0</v>
      </c>
      <c r="S3686" s="25">
        <f>VLOOKUP($A3686,Database!$A:$Y,10,FALSE)</f>
        <v>0</v>
      </c>
      <c r="T3686" s="25">
        <f>VLOOKUP($A3686,Database!$A:$Y,11,FALSE)</f>
        <v>0</v>
      </c>
      <c r="U3686" s="25">
        <f>VLOOKUP($A3686,Database!$A:$Y,12,FALSE)</f>
        <v>0</v>
      </c>
      <c r="V3686" s="25" t="str">
        <f>VLOOKUP(A3686,Database!A:M,13,FALSE)</f>
        <v>À venir</v>
      </c>
      <c r="W3686" s="25" t="str">
        <f>VLOOKUP($A3686,Database!$A:$Y,20,FALSE)</f>
        <v/>
      </c>
      <c r="X3686" s="25" t="str">
        <f>VLOOKUP($A3686,Database!$A:$Y,21,FALSE)</f>
        <v/>
      </c>
      <c r="Y3686" s="25" t="str">
        <f ca="1">IF(C3686&lt;NOW(),IF(AND(P3686&gt;Q3686,W3686&gt;X3686),S3686,IF(AND(P3686=Q3686,W3686=X3686),T3686,IF(AND(P3686&lt;Q3686,W3686&lt;X3686),U3686,0))),"")</f>
        <v/>
      </c>
      <c r="Z3686" s="25">
        <f>IF(AND(P3686=W3686,Q3686=X3686),1,0)</f>
        <v>1</v>
      </c>
      <c r="AA3686" s="25" t="str">
        <f>IF(Z3686=0,"",IF(ISBLANK(VLOOKUP(A3686,Database!A:AA,22,FALSE)),"",VLOOKUP(A3686,Database!A:AA,22,FALSE)))</f>
        <v>Exact</v>
      </c>
      <c r="AB3686" s="25">
        <f ca="1">IFERROR(IF(AND(Y3686&lt;&gt;"",OR(V3686="Terminé",V3686="En cours")),VLOOKUP(AA3686,Setup_ScoreExactBonus!A:D,4,FALSE),0),0)</f>
        <v>0</v>
      </c>
      <c r="AC3686" s="31" t="str">
        <f t="shared" ca="1" si="19"/>
        <v/>
      </c>
      <c r="AD3686" s="31">
        <f ca="1">SUMIFS(AC$2:AC3686,D$2:D3686,D3686)*IF(R3686=0,1,2)</f>
        <v>0</v>
      </c>
    </row>
    <row r="3687" spans="1:30" x14ac:dyDescent="0.35">
      <c r="A3687" s="31">
        <f>IF(ISBLANK(B3687),"",COUNTIF(B$2:B3687,B3687))-1</f>
        <v>94</v>
      </c>
      <c r="B3687" s="31">
        <v>20</v>
      </c>
      <c r="C3687" s="10">
        <f>VLOOKUP($A3687,Database!$A:$Y,7,FALSE)</f>
        <v>46210.083333333336</v>
      </c>
      <c r="D3687" s="31" t="str">
        <f>VLOOKUP(Pronostics!$B3687,Setup_MPP!$A:$G,3,FALSE)</f>
        <v>Joueur20</v>
      </c>
      <c r="E3687" s="31" t="str">
        <f>VLOOKUP(Pronostics!$B3687,Setup_MPP!$A:$G,2,FALSE)</f>
        <v>Joueur20</v>
      </c>
      <c r="F3687" s="31" t="str">
        <f>VLOOKUP($B3687,Setup_MPP!$A:$E,4,FALSE)</f>
        <v>#D5D5D5</v>
      </c>
      <c r="G3687" s="31" t="str">
        <f>VLOOKUP($B3687,Setup_MPP!$A:$E,5,FALSE)</f>
        <v>#727272</v>
      </c>
      <c r="H3687" s="31" t="str">
        <f>IFERROR(IF(AND(A3687&gt;=1,A3687&lt;=104),VLOOKUP($A3687,Location!$A:$J,6,FALSE),IF(A3687=0,"Avant l'ouverture",IF(OR(A3687=105,A3687=106),"Bonus"))),"")</f>
        <v>1/8 Finale</v>
      </c>
      <c r="I3687" s="31" t="str">
        <f>IF(LEFT(H3687,4)="Tour",VLOOKUP(A3687,Database!$A:$C,3,FALSE),"")</f>
        <v/>
      </c>
      <c r="J3687" s="31" t="str">
        <f>VLOOKUP($A3687,Location!$A:$J,7,FALSE)</f>
        <v>TBD</v>
      </c>
      <c r="K3687" s="31" t="str">
        <f>IFERROR(VLOOKUP(J3687,Setup_Team!$B:$C,2,FALSE), "TDB")</f>
        <v>TDB</v>
      </c>
      <c r="L3687" s="31" t="str">
        <f>VLOOKUP($A3687,Location!$A:$J,8,FALSE)</f>
        <v>TBD</v>
      </c>
      <c r="M3687" s="31" t="str">
        <f>IFERROR(VLOOKUP(L3687,Setup_Team!$B:$C,2,FALSE), "TDB")</f>
        <v>TDB</v>
      </c>
      <c r="N3687" s="31" t="str">
        <f>VLOOKUP($A3687,Location!$A:$J,9,FALSE)</f>
        <v>Seattle</v>
      </c>
      <c r="O3687" s="31" t="str">
        <f>VLOOKUP($A3687,Location!$A:$J,10,FALSE)</f>
        <v>Lumen Field</v>
      </c>
      <c r="R3687" s="31">
        <v>0</v>
      </c>
      <c r="S3687" s="25">
        <f>VLOOKUP($A3687,Database!$A:$Y,10,FALSE)</f>
        <v>0</v>
      </c>
      <c r="T3687" s="25">
        <f>VLOOKUP($A3687,Database!$A:$Y,11,FALSE)</f>
        <v>0</v>
      </c>
      <c r="U3687" s="25">
        <f>VLOOKUP($A3687,Database!$A:$Y,12,FALSE)</f>
        <v>0</v>
      </c>
      <c r="V3687" s="25" t="str">
        <f>VLOOKUP(A3687,Database!A:M,13,FALSE)</f>
        <v>À venir</v>
      </c>
      <c r="W3687" s="25" t="str">
        <f>VLOOKUP($A3687,Database!$A:$Y,20,FALSE)</f>
        <v/>
      </c>
      <c r="X3687" s="25" t="str">
        <f>VLOOKUP($A3687,Database!$A:$Y,21,FALSE)</f>
        <v/>
      </c>
      <c r="Y3687" s="25" t="str">
        <f ca="1">IF(C3687&lt;NOW(),IF(AND(P3687&gt;Q3687,W3687&gt;X3687),S3687,IF(AND(P3687=Q3687,W3687=X3687),T3687,IF(AND(P3687&lt;Q3687,W3687&lt;X3687),U3687,0))),"")</f>
        <v/>
      </c>
      <c r="Z3687" s="25">
        <f>IF(AND(P3687=W3687,Q3687=X3687),1,0)</f>
        <v>1</v>
      </c>
      <c r="AA3687" s="25" t="str">
        <f>IF(Z3687=0,"",IF(ISBLANK(VLOOKUP(A3687,Database!A:AA,22,FALSE)),"",VLOOKUP(A3687,Database!A:AA,22,FALSE)))</f>
        <v>Exact</v>
      </c>
      <c r="AB3687" s="25">
        <f ca="1">IFERROR(IF(AND(Y3687&lt;&gt;"",OR(V3687="Terminé",V3687="En cours")),VLOOKUP(AA3687,Setup_ScoreExactBonus!A:D,4,FALSE),0),0)</f>
        <v>0</v>
      </c>
      <c r="AC3687" s="31" t="str">
        <f t="shared" ca="1" si="19"/>
        <v/>
      </c>
      <c r="AD3687" s="31">
        <f ca="1">SUMIFS(AC$2:AC3687,D$2:D3687,D3687)*IF(R3687=0,1,2)</f>
        <v>0</v>
      </c>
    </row>
    <row r="3688" spans="1:30" x14ac:dyDescent="0.35">
      <c r="A3688" s="31">
        <f>IF(ISBLANK(B3688),"",COUNTIF(B$2:B3688,B3688))-1</f>
        <v>94</v>
      </c>
      <c r="B3688" s="31">
        <v>21</v>
      </c>
      <c r="C3688" s="10">
        <f>VLOOKUP($A3688,Database!$A:$Y,7,FALSE)</f>
        <v>46210.083333333336</v>
      </c>
      <c r="D3688" s="31" t="str">
        <f>VLOOKUP(Pronostics!$B3688,Setup_MPP!$A:$G,3,FALSE)</f>
        <v>Joueur21</v>
      </c>
      <c r="E3688" s="31" t="str">
        <f>VLOOKUP(Pronostics!$B3688,Setup_MPP!$A:$G,2,FALSE)</f>
        <v>Joueur21</v>
      </c>
      <c r="F3688" s="31" t="str">
        <f>VLOOKUP($B3688,Setup_MPP!$A:$E,4,FALSE)</f>
        <v>#D5D5D5</v>
      </c>
      <c r="G3688" s="31" t="str">
        <f>VLOOKUP($B3688,Setup_MPP!$A:$E,5,FALSE)</f>
        <v>#727272</v>
      </c>
      <c r="H3688" s="31" t="str">
        <f>IFERROR(IF(AND(A3688&gt;=1,A3688&lt;=104),VLOOKUP($A3688,Location!$A:$J,6,FALSE),IF(A3688=0,"Avant l'ouverture",IF(OR(A3688=105,A3688=106),"Bonus"))),"")</f>
        <v>1/8 Finale</v>
      </c>
      <c r="I3688" s="31" t="str">
        <f>IF(LEFT(H3688,4)="Tour",VLOOKUP(A3688,Database!$A:$C,3,FALSE),"")</f>
        <v/>
      </c>
      <c r="J3688" s="31" t="str">
        <f>VLOOKUP($A3688,Location!$A:$J,7,FALSE)</f>
        <v>TBD</v>
      </c>
      <c r="K3688" s="31" t="str">
        <f>IFERROR(VLOOKUP(J3688,Setup_Team!$B:$C,2,FALSE), "TDB")</f>
        <v>TDB</v>
      </c>
      <c r="L3688" s="31" t="str">
        <f>VLOOKUP($A3688,Location!$A:$J,8,FALSE)</f>
        <v>TBD</v>
      </c>
      <c r="M3688" s="31" t="str">
        <f>IFERROR(VLOOKUP(L3688,Setup_Team!$B:$C,2,FALSE), "TDB")</f>
        <v>TDB</v>
      </c>
      <c r="N3688" s="31" t="str">
        <f>VLOOKUP($A3688,Location!$A:$J,9,FALSE)</f>
        <v>Seattle</v>
      </c>
      <c r="O3688" s="31" t="str">
        <f>VLOOKUP($A3688,Location!$A:$J,10,FALSE)</f>
        <v>Lumen Field</v>
      </c>
      <c r="R3688" s="31">
        <v>0</v>
      </c>
      <c r="S3688" s="25">
        <f>VLOOKUP($A3688,Database!$A:$Y,10,FALSE)</f>
        <v>0</v>
      </c>
      <c r="T3688" s="25">
        <f>VLOOKUP($A3688,Database!$A:$Y,11,FALSE)</f>
        <v>0</v>
      </c>
      <c r="U3688" s="25">
        <f>VLOOKUP($A3688,Database!$A:$Y,12,FALSE)</f>
        <v>0</v>
      </c>
      <c r="V3688" s="25" t="str">
        <f>VLOOKUP(A3688,Database!A:M,13,FALSE)</f>
        <v>À venir</v>
      </c>
      <c r="W3688" s="25" t="str">
        <f>VLOOKUP($A3688,Database!$A:$Y,20,FALSE)</f>
        <v/>
      </c>
      <c r="X3688" s="25" t="str">
        <f>VLOOKUP($A3688,Database!$A:$Y,21,FALSE)</f>
        <v/>
      </c>
      <c r="Y3688" s="25" t="str">
        <f ca="1">IF(C3688&lt;NOW(),IF(AND(P3688&gt;Q3688,W3688&gt;X3688),S3688,IF(AND(P3688=Q3688,W3688=X3688),T3688,IF(AND(P3688&lt;Q3688,W3688&lt;X3688),U3688,0))),"")</f>
        <v/>
      </c>
      <c r="Z3688" s="25">
        <f>IF(AND(P3688=W3688,Q3688=X3688),1,0)</f>
        <v>1</v>
      </c>
      <c r="AA3688" s="25" t="str">
        <f>IF(Z3688=0,"",IF(ISBLANK(VLOOKUP(A3688,Database!A:AA,22,FALSE)),"",VLOOKUP(A3688,Database!A:AA,22,FALSE)))</f>
        <v>Exact</v>
      </c>
      <c r="AB3688" s="25">
        <f ca="1">IFERROR(IF(AND(Y3688&lt;&gt;"",OR(V3688="Terminé",V3688="En cours")),VLOOKUP(AA3688,Setup_ScoreExactBonus!A:D,4,FALSE),0),0)</f>
        <v>0</v>
      </c>
      <c r="AC3688" s="31" t="str">
        <f t="shared" ca="1" si="19"/>
        <v/>
      </c>
      <c r="AD3688" s="31">
        <f ca="1">SUMIFS(AC$2:AC3688,D$2:D3688,D3688)*IF(R3688=0,1,2)</f>
        <v>0</v>
      </c>
    </row>
    <row r="3689" spans="1:30" x14ac:dyDescent="0.35">
      <c r="A3689" s="31">
        <f>IF(ISBLANK(B3689),"",COUNTIF(B$2:B3689,B3689))-1</f>
        <v>94</v>
      </c>
      <c r="B3689" s="31">
        <v>22</v>
      </c>
      <c r="C3689" s="10">
        <f>VLOOKUP($A3689,Database!$A:$Y,7,FALSE)</f>
        <v>46210.083333333336</v>
      </c>
      <c r="D3689" s="31" t="str">
        <f>VLOOKUP(Pronostics!$B3689,Setup_MPP!$A:$G,3,FALSE)</f>
        <v>Joueur22</v>
      </c>
      <c r="E3689" s="31" t="str">
        <f>VLOOKUP(Pronostics!$B3689,Setup_MPP!$A:$G,2,FALSE)</f>
        <v>Joueur22</v>
      </c>
      <c r="F3689" s="31" t="str">
        <f>VLOOKUP($B3689,Setup_MPP!$A:$E,4,FALSE)</f>
        <v>#D5D5D5</v>
      </c>
      <c r="G3689" s="31" t="str">
        <f>VLOOKUP($B3689,Setup_MPP!$A:$E,5,FALSE)</f>
        <v>#727272</v>
      </c>
      <c r="H3689" s="31" t="str">
        <f>IFERROR(IF(AND(A3689&gt;=1,A3689&lt;=104),VLOOKUP($A3689,Location!$A:$J,6,FALSE),IF(A3689=0,"Avant l'ouverture",IF(OR(A3689=105,A3689=106),"Bonus"))),"")</f>
        <v>1/8 Finale</v>
      </c>
      <c r="I3689" s="31" t="str">
        <f>IF(LEFT(H3689,4)="Tour",VLOOKUP(A3689,Database!$A:$C,3,FALSE),"")</f>
        <v/>
      </c>
      <c r="J3689" s="31" t="str">
        <f>VLOOKUP($A3689,Location!$A:$J,7,FALSE)</f>
        <v>TBD</v>
      </c>
      <c r="K3689" s="31" t="str">
        <f>IFERROR(VLOOKUP(J3689,Setup_Team!$B:$C,2,FALSE), "TDB")</f>
        <v>TDB</v>
      </c>
      <c r="L3689" s="31" t="str">
        <f>VLOOKUP($A3689,Location!$A:$J,8,FALSE)</f>
        <v>TBD</v>
      </c>
      <c r="M3689" s="31" t="str">
        <f>IFERROR(VLOOKUP(L3689,Setup_Team!$B:$C,2,FALSE), "TDB")</f>
        <v>TDB</v>
      </c>
      <c r="N3689" s="31" t="str">
        <f>VLOOKUP($A3689,Location!$A:$J,9,FALSE)</f>
        <v>Seattle</v>
      </c>
      <c r="O3689" s="31" t="str">
        <f>VLOOKUP($A3689,Location!$A:$J,10,FALSE)</f>
        <v>Lumen Field</v>
      </c>
      <c r="R3689" s="31">
        <v>0</v>
      </c>
      <c r="S3689" s="25">
        <f>VLOOKUP($A3689,Database!$A:$Y,10,FALSE)</f>
        <v>0</v>
      </c>
      <c r="T3689" s="25">
        <f>VLOOKUP($A3689,Database!$A:$Y,11,FALSE)</f>
        <v>0</v>
      </c>
      <c r="U3689" s="25">
        <f>VLOOKUP($A3689,Database!$A:$Y,12,FALSE)</f>
        <v>0</v>
      </c>
      <c r="V3689" s="25" t="str">
        <f>VLOOKUP(A3689,Database!A:M,13,FALSE)</f>
        <v>À venir</v>
      </c>
      <c r="W3689" s="25" t="str">
        <f>VLOOKUP($A3689,Database!$A:$Y,20,FALSE)</f>
        <v/>
      </c>
      <c r="X3689" s="25" t="str">
        <f>VLOOKUP($A3689,Database!$A:$Y,21,FALSE)</f>
        <v/>
      </c>
      <c r="Y3689" s="25" t="str">
        <f ca="1">IF(C3689&lt;NOW(),IF(AND(P3689&gt;Q3689,W3689&gt;X3689),S3689,IF(AND(P3689=Q3689,W3689=X3689),T3689,IF(AND(P3689&lt;Q3689,W3689&lt;X3689),U3689,0))),"")</f>
        <v/>
      </c>
      <c r="Z3689" s="25">
        <f>IF(AND(P3689=W3689,Q3689=X3689),1,0)</f>
        <v>1</v>
      </c>
      <c r="AA3689" s="25" t="str">
        <f>IF(Z3689=0,"",IF(ISBLANK(VLOOKUP(A3689,Database!A:AA,22,FALSE)),"",VLOOKUP(A3689,Database!A:AA,22,FALSE)))</f>
        <v>Exact</v>
      </c>
      <c r="AB3689" s="25">
        <f ca="1">IFERROR(IF(AND(Y3689&lt;&gt;"",OR(V3689="Terminé",V3689="En cours")),VLOOKUP(AA3689,Setup_ScoreExactBonus!A:D,4,FALSE),0),0)</f>
        <v>0</v>
      </c>
      <c r="AC3689" s="31" t="str">
        <f t="shared" ca="1" si="19"/>
        <v/>
      </c>
      <c r="AD3689" s="31">
        <f ca="1">SUMIFS(AC$2:AC3689,D$2:D3689,D3689)*IF(R3689=0,1,2)</f>
        <v>0</v>
      </c>
    </row>
    <row r="3690" spans="1:30" x14ac:dyDescent="0.35">
      <c r="A3690" s="31">
        <f>IF(ISBLANK(B3690),"",COUNTIF(B$2:B3690,B3690))-1</f>
        <v>94</v>
      </c>
      <c r="B3690" s="31">
        <v>23</v>
      </c>
      <c r="C3690" s="10">
        <f>VLOOKUP($A3690,Database!$A:$Y,7,FALSE)</f>
        <v>46210.083333333336</v>
      </c>
      <c r="D3690" s="31" t="str">
        <f>VLOOKUP(Pronostics!$B3690,Setup_MPP!$A:$G,3,FALSE)</f>
        <v>Joueur23</v>
      </c>
      <c r="E3690" s="31" t="str">
        <f>VLOOKUP(Pronostics!$B3690,Setup_MPP!$A:$G,2,FALSE)</f>
        <v>Joueur23</v>
      </c>
      <c r="F3690" s="31" t="str">
        <f>VLOOKUP($B3690,Setup_MPP!$A:$E,4,FALSE)</f>
        <v>#D5D5D5</v>
      </c>
      <c r="G3690" s="31" t="str">
        <f>VLOOKUP($B3690,Setup_MPP!$A:$E,5,FALSE)</f>
        <v>#727272</v>
      </c>
      <c r="H3690" s="31" t="str">
        <f>IFERROR(IF(AND(A3690&gt;=1,A3690&lt;=104),VLOOKUP($A3690,Location!$A:$J,6,FALSE),IF(A3690=0,"Avant l'ouverture",IF(OR(A3690=105,A3690=106),"Bonus"))),"")</f>
        <v>1/8 Finale</v>
      </c>
      <c r="I3690" s="31" t="str">
        <f>IF(LEFT(H3690,4)="Tour",VLOOKUP(A3690,Database!$A:$C,3,FALSE),"")</f>
        <v/>
      </c>
      <c r="J3690" s="31" t="str">
        <f>VLOOKUP($A3690,Location!$A:$J,7,FALSE)</f>
        <v>TBD</v>
      </c>
      <c r="K3690" s="31" t="str">
        <f>IFERROR(VLOOKUP(J3690,Setup_Team!$B:$C,2,FALSE), "TDB")</f>
        <v>TDB</v>
      </c>
      <c r="L3690" s="31" t="str">
        <f>VLOOKUP($A3690,Location!$A:$J,8,FALSE)</f>
        <v>TBD</v>
      </c>
      <c r="M3690" s="31" t="str">
        <f>IFERROR(VLOOKUP(L3690,Setup_Team!$B:$C,2,FALSE), "TDB")</f>
        <v>TDB</v>
      </c>
      <c r="N3690" s="31" t="str">
        <f>VLOOKUP($A3690,Location!$A:$J,9,FALSE)</f>
        <v>Seattle</v>
      </c>
      <c r="O3690" s="31" t="str">
        <f>VLOOKUP($A3690,Location!$A:$J,10,FALSE)</f>
        <v>Lumen Field</v>
      </c>
      <c r="R3690" s="31">
        <v>0</v>
      </c>
      <c r="S3690" s="25">
        <f>VLOOKUP($A3690,Database!$A:$Y,10,FALSE)</f>
        <v>0</v>
      </c>
      <c r="T3690" s="25">
        <f>VLOOKUP($A3690,Database!$A:$Y,11,FALSE)</f>
        <v>0</v>
      </c>
      <c r="U3690" s="25">
        <f>VLOOKUP($A3690,Database!$A:$Y,12,FALSE)</f>
        <v>0</v>
      </c>
      <c r="V3690" s="25" t="str">
        <f>VLOOKUP(A3690,Database!A:M,13,FALSE)</f>
        <v>À venir</v>
      </c>
      <c r="W3690" s="25" t="str">
        <f>VLOOKUP($A3690,Database!$A:$Y,20,FALSE)</f>
        <v/>
      </c>
      <c r="X3690" s="25" t="str">
        <f>VLOOKUP($A3690,Database!$A:$Y,21,FALSE)</f>
        <v/>
      </c>
      <c r="Y3690" s="25" t="str">
        <f ca="1">IF(C3690&lt;NOW(),IF(AND(P3690&gt;Q3690,W3690&gt;X3690),S3690,IF(AND(P3690=Q3690,W3690=X3690),T3690,IF(AND(P3690&lt;Q3690,W3690&lt;X3690),U3690,0))),"")</f>
        <v/>
      </c>
      <c r="Z3690" s="25">
        <f>IF(AND(P3690=W3690,Q3690=X3690),1,0)</f>
        <v>1</v>
      </c>
      <c r="AA3690" s="25" t="str">
        <f>IF(Z3690=0,"",IF(ISBLANK(VLOOKUP(A3690,Database!A:AA,22,FALSE)),"",VLOOKUP(A3690,Database!A:AA,22,FALSE)))</f>
        <v>Exact</v>
      </c>
      <c r="AB3690" s="25">
        <f ca="1">IFERROR(IF(AND(Y3690&lt;&gt;"",OR(V3690="Terminé",V3690="En cours")),VLOOKUP(AA3690,Setup_ScoreExactBonus!A:D,4,FALSE),0),0)</f>
        <v>0</v>
      </c>
      <c r="AC3690" s="31" t="str">
        <f t="shared" ca="1" si="19"/>
        <v/>
      </c>
      <c r="AD3690" s="31">
        <f ca="1">SUMIFS(AC$2:AC3690,D$2:D3690,D3690)*IF(R3690=0,1,2)</f>
        <v>0</v>
      </c>
    </row>
    <row r="3691" spans="1:30" x14ac:dyDescent="0.35">
      <c r="A3691" s="31">
        <f>IF(ISBLANK(B3691),"",COUNTIF(B$2:B3691,B3691))-1</f>
        <v>94</v>
      </c>
      <c r="B3691" s="31">
        <v>24</v>
      </c>
      <c r="C3691" s="10">
        <f>VLOOKUP($A3691,Database!$A:$Y,7,FALSE)</f>
        <v>46210.083333333336</v>
      </c>
      <c r="D3691" s="31" t="str">
        <f>VLOOKUP(Pronostics!$B3691,Setup_MPP!$A:$G,3,FALSE)</f>
        <v>Joueur24</v>
      </c>
      <c r="E3691" s="31" t="str">
        <f>VLOOKUP(Pronostics!$B3691,Setup_MPP!$A:$G,2,FALSE)</f>
        <v>Joueur24</v>
      </c>
      <c r="F3691" s="31" t="str">
        <f>VLOOKUP($B3691,Setup_MPP!$A:$E,4,FALSE)</f>
        <v>#D5D5D5</v>
      </c>
      <c r="G3691" s="31" t="str">
        <f>VLOOKUP($B3691,Setup_MPP!$A:$E,5,FALSE)</f>
        <v>#727272</v>
      </c>
      <c r="H3691" s="31" t="str">
        <f>IFERROR(IF(AND(A3691&gt;=1,A3691&lt;=104),VLOOKUP($A3691,Location!$A:$J,6,FALSE),IF(A3691=0,"Avant l'ouverture",IF(OR(A3691=105,A3691=106),"Bonus"))),"")</f>
        <v>1/8 Finale</v>
      </c>
      <c r="I3691" s="31" t="str">
        <f>IF(LEFT(H3691,4)="Tour",VLOOKUP(A3691,Database!$A:$C,3,FALSE),"")</f>
        <v/>
      </c>
      <c r="J3691" s="31" t="str">
        <f>VLOOKUP($A3691,Location!$A:$J,7,FALSE)</f>
        <v>TBD</v>
      </c>
      <c r="K3691" s="31" t="str">
        <f>IFERROR(VLOOKUP(J3691,Setup_Team!$B:$C,2,FALSE), "TDB")</f>
        <v>TDB</v>
      </c>
      <c r="L3691" s="31" t="str">
        <f>VLOOKUP($A3691,Location!$A:$J,8,FALSE)</f>
        <v>TBD</v>
      </c>
      <c r="M3691" s="31" t="str">
        <f>IFERROR(VLOOKUP(L3691,Setup_Team!$B:$C,2,FALSE), "TDB")</f>
        <v>TDB</v>
      </c>
      <c r="N3691" s="31" t="str">
        <f>VLOOKUP($A3691,Location!$A:$J,9,FALSE)</f>
        <v>Seattle</v>
      </c>
      <c r="O3691" s="31" t="str">
        <f>VLOOKUP($A3691,Location!$A:$J,10,FALSE)</f>
        <v>Lumen Field</v>
      </c>
      <c r="R3691" s="31">
        <v>0</v>
      </c>
      <c r="S3691" s="25">
        <f>VLOOKUP($A3691,Database!$A:$Y,10,FALSE)</f>
        <v>0</v>
      </c>
      <c r="T3691" s="25">
        <f>VLOOKUP($A3691,Database!$A:$Y,11,FALSE)</f>
        <v>0</v>
      </c>
      <c r="U3691" s="25">
        <f>VLOOKUP($A3691,Database!$A:$Y,12,FALSE)</f>
        <v>0</v>
      </c>
      <c r="V3691" s="25" t="str">
        <f>VLOOKUP(A3691,Database!A:M,13,FALSE)</f>
        <v>À venir</v>
      </c>
      <c r="W3691" s="25" t="str">
        <f>VLOOKUP($A3691,Database!$A:$Y,20,FALSE)</f>
        <v/>
      </c>
      <c r="X3691" s="25" t="str">
        <f>VLOOKUP($A3691,Database!$A:$Y,21,FALSE)</f>
        <v/>
      </c>
      <c r="Y3691" s="25" t="str">
        <f ca="1">IF(C3691&lt;NOW(),IF(AND(P3691&gt;Q3691,W3691&gt;X3691),S3691,IF(AND(P3691=Q3691,W3691=X3691),T3691,IF(AND(P3691&lt;Q3691,W3691&lt;X3691),U3691,0))),"")</f>
        <v/>
      </c>
      <c r="Z3691" s="25">
        <f>IF(AND(P3691=W3691,Q3691=X3691),1,0)</f>
        <v>1</v>
      </c>
      <c r="AA3691" s="25" t="str">
        <f>IF(Z3691=0,"",IF(ISBLANK(VLOOKUP(A3691,Database!A:AA,22,FALSE)),"",VLOOKUP(A3691,Database!A:AA,22,FALSE)))</f>
        <v>Exact</v>
      </c>
      <c r="AB3691" s="25">
        <f ca="1">IFERROR(IF(AND(Y3691&lt;&gt;"",OR(V3691="Terminé",V3691="En cours")),VLOOKUP(AA3691,Setup_ScoreExactBonus!A:D,4,FALSE),0),0)</f>
        <v>0</v>
      </c>
      <c r="AC3691" s="31" t="str">
        <f t="shared" ca="1" si="19"/>
        <v/>
      </c>
      <c r="AD3691" s="31">
        <f ca="1">SUMIFS(AC$2:AC3691,D$2:D3691,D3691)*IF(R3691=0,1,2)</f>
        <v>0</v>
      </c>
    </row>
    <row r="3692" spans="1:30" x14ac:dyDescent="0.35">
      <c r="A3692" s="31">
        <f>IF(ISBLANK(B3692),"",COUNTIF(B$2:B3692,B3692))-1</f>
        <v>94</v>
      </c>
      <c r="B3692" s="31">
        <v>25</v>
      </c>
      <c r="C3692" s="10">
        <f>VLOOKUP($A3692,Database!$A:$Y,7,FALSE)</f>
        <v>46210.083333333336</v>
      </c>
      <c r="D3692" s="31" t="str">
        <f>VLOOKUP(Pronostics!$B3692,Setup_MPP!$A:$G,3,FALSE)</f>
        <v>Joueur25</v>
      </c>
      <c r="E3692" s="31" t="str">
        <f>VLOOKUP(Pronostics!$B3692,Setup_MPP!$A:$G,2,FALSE)</f>
        <v>Joueur25</v>
      </c>
      <c r="F3692" s="31" t="str">
        <f>VLOOKUP($B3692,Setup_MPP!$A:$E,4,FALSE)</f>
        <v>#D5D5D5</v>
      </c>
      <c r="G3692" s="31" t="str">
        <f>VLOOKUP($B3692,Setup_MPP!$A:$E,5,FALSE)</f>
        <v>#727272</v>
      </c>
      <c r="H3692" s="31" t="str">
        <f>IFERROR(IF(AND(A3692&gt;=1,A3692&lt;=104),VLOOKUP($A3692,Location!$A:$J,6,FALSE),IF(A3692=0,"Avant l'ouverture",IF(OR(A3692=105,A3692=106),"Bonus"))),"")</f>
        <v>1/8 Finale</v>
      </c>
      <c r="I3692" s="31" t="str">
        <f>IF(LEFT(H3692,4)="Tour",VLOOKUP(A3692,Database!$A:$C,3,FALSE),"")</f>
        <v/>
      </c>
      <c r="J3692" s="31" t="str">
        <f>VLOOKUP($A3692,Location!$A:$J,7,FALSE)</f>
        <v>TBD</v>
      </c>
      <c r="K3692" s="31" t="str">
        <f>IFERROR(VLOOKUP(J3692,Setup_Team!$B:$C,2,FALSE), "TDB")</f>
        <v>TDB</v>
      </c>
      <c r="L3692" s="31" t="str">
        <f>VLOOKUP($A3692,Location!$A:$J,8,FALSE)</f>
        <v>TBD</v>
      </c>
      <c r="M3692" s="31" t="str">
        <f>IFERROR(VLOOKUP(L3692,Setup_Team!$B:$C,2,FALSE), "TDB")</f>
        <v>TDB</v>
      </c>
      <c r="N3692" s="31" t="str">
        <f>VLOOKUP($A3692,Location!$A:$J,9,FALSE)</f>
        <v>Seattle</v>
      </c>
      <c r="O3692" s="31" t="str">
        <f>VLOOKUP($A3692,Location!$A:$J,10,FALSE)</f>
        <v>Lumen Field</v>
      </c>
      <c r="R3692" s="31">
        <v>0</v>
      </c>
      <c r="S3692" s="25">
        <f>VLOOKUP($A3692,Database!$A:$Y,10,FALSE)</f>
        <v>0</v>
      </c>
      <c r="T3692" s="25">
        <f>VLOOKUP($A3692,Database!$A:$Y,11,FALSE)</f>
        <v>0</v>
      </c>
      <c r="U3692" s="25">
        <f>VLOOKUP($A3692,Database!$A:$Y,12,FALSE)</f>
        <v>0</v>
      </c>
      <c r="V3692" s="25" t="str">
        <f>VLOOKUP(A3692,Database!A:M,13,FALSE)</f>
        <v>À venir</v>
      </c>
      <c r="W3692" s="25" t="str">
        <f>VLOOKUP($A3692,Database!$A:$Y,20,FALSE)</f>
        <v/>
      </c>
      <c r="X3692" s="25" t="str">
        <f>VLOOKUP($A3692,Database!$A:$Y,21,FALSE)</f>
        <v/>
      </c>
      <c r="Y3692" s="25" t="str">
        <f ca="1">IF(C3692&lt;NOW(),IF(AND(P3692&gt;Q3692,W3692&gt;X3692),S3692,IF(AND(P3692=Q3692,W3692=X3692),T3692,IF(AND(P3692&lt;Q3692,W3692&lt;X3692),U3692,0))),"")</f>
        <v/>
      </c>
      <c r="Z3692" s="25">
        <f>IF(AND(P3692=W3692,Q3692=X3692),1,0)</f>
        <v>1</v>
      </c>
      <c r="AA3692" s="25" t="str">
        <f>IF(Z3692=0,"",IF(ISBLANK(VLOOKUP(A3692,Database!A:AA,22,FALSE)),"",VLOOKUP(A3692,Database!A:AA,22,FALSE)))</f>
        <v>Exact</v>
      </c>
      <c r="AB3692" s="25">
        <f ca="1">IFERROR(IF(AND(Y3692&lt;&gt;"",OR(V3692="Terminé",V3692="En cours")),VLOOKUP(AA3692,Setup_ScoreExactBonus!A:D,4,FALSE),0),0)</f>
        <v>0</v>
      </c>
      <c r="AC3692" s="31" t="str">
        <f t="shared" ca="1" si="19"/>
        <v/>
      </c>
      <c r="AD3692" s="31">
        <f ca="1">SUMIFS(AC$2:AC3692,D$2:D3692,D3692)*IF(R3692=0,1,2)</f>
        <v>0</v>
      </c>
    </row>
    <row r="3693" spans="1:30" x14ac:dyDescent="0.35">
      <c r="A3693" s="31">
        <f>IF(ISBLANK(B3693),"",COUNTIF(B$2:B3693,B3693))-1</f>
        <v>94</v>
      </c>
      <c r="B3693" s="31">
        <v>26</v>
      </c>
      <c r="C3693" s="10">
        <f>VLOOKUP($A3693,Database!$A:$Y,7,FALSE)</f>
        <v>46210.083333333336</v>
      </c>
      <c r="D3693" s="31" t="str">
        <f>VLOOKUP(Pronostics!$B3693,Setup_MPP!$A:$G,3,FALSE)</f>
        <v>Joueur26</v>
      </c>
      <c r="E3693" s="31" t="str">
        <f>VLOOKUP(Pronostics!$B3693,Setup_MPP!$A:$G,2,FALSE)</f>
        <v>Joueur26</v>
      </c>
      <c r="F3693" s="31" t="str">
        <f>VLOOKUP($B3693,Setup_MPP!$A:$E,4,FALSE)</f>
        <v>#D5D5D5</v>
      </c>
      <c r="G3693" s="31" t="str">
        <f>VLOOKUP($B3693,Setup_MPP!$A:$E,5,FALSE)</f>
        <v>#727272</v>
      </c>
      <c r="H3693" s="31" t="str">
        <f>IFERROR(IF(AND(A3693&gt;=1,A3693&lt;=104),VLOOKUP($A3693,Location!$A:$J,6,FALSE),IF(A3693=0,"Avant l'ouverture",IF(OR(A3693=105,A3693=106),"Bonus"))),"")</f>
        <v>1/8 Finale</v>
      </c>
      <c r="I3693" s="31" t="str">
        <f>IF(LEFT(H3693,4)="Tour",VLOOKUP(A3693,Database!$A:$C,3,FALSE),"")</f>
        <v/>
      </c>
      <c r="J3693" s="31" t="str">
        <f>VLOOKUP($A3693,Location!$A:$J,7,FALSE)</f>
        <v>TBD</v>
      </c>
      <c r="K3693" s="31" t="str">
        <f>IFERROR(VLOOKUP(J3693,Setup_Team!$B:$C,2,FALSE), "TDB")</f>
        <v>TDB</v>
      </c>
      <c r="L3693" s="31" t="str">
        <f>VLOOKUP($A3693,Location!$A:$J,8,FALSE)</f>
        <v>TBD</v>
      </c>
      <c r="M3693" s="31" t="str">
        <f>IFERROR(VLOOKUP(L3693,Setup_Team!$B:$C,2,FALSE), "TDB")</f>
        <v>TDB</v>
      </c>
      <c r="N3693" s="31" t="str">
        <f>VLOOKUP($A3693,Location!$A:$J,9,FALSE)</f>
        <v>Seattle</v>
      </c>
      <c r="O3693" s="31" t="str">
        <f>VLOOKUP($A3693,Location!$A:$J,10,FALSE)</f>
        <v>Lumen Field</v>
      </c>
      <c r="R3693" s="31">
        <v>0</v>
      </c>
      <c r="S3693" s="25">
        <f>VLOOKUP($A3693,Database!$A:$Y,10,FALSE)</f>
        <v>0</v>
      </c>
      <c r="T3693" s="25">
        <f>VLOOKUP($A3693,Database!$A:$Y,11,FALSE)</f>
        <v>0</v>
      </c>
      <c r="U3693" s="25">
        <f>VLOOKUP($A3693,Database!$A:$Y,12,FALSE)</f>
        <v>0</v>
      </c>
      <c r="V3693" s="25" t="str">
        <f>VLOOKUP(A3693,Database!A:M,13,FALSE)</f>
        <v>À venir</v>
      </c>
      <c r="W3693" s="25" t="str">
        <f>VLOOKUP($A3693,Database!$A:$Y,20,FALSE)</f>
        <v/>
      </c>
      <c r="X3693" s="25" t="str">
        <f>VLOOKUP($A3693,Database!$A:$Y,21,FALSE)</f>
        <v/>
      </c>
      <c r="Y3693" s="25" t="str">
        <f ca="1">IF(C3693&lt;NOW(),IF(AND(P3693&gt;Q3693,W3693&gt;X3693),S3693,IF(AND(P3693=Q3693,W3693=X3693),T3693,IF(AND(P3693&lt;Q3693,W3693&lt;X3693),U3693,0))),"")</f>
        <v/>
      </c>
      <c r="Z3693" s="25">
        <f>IF(AND(P3693=W3693,Q3693=X3693),1,0)</f>
        <v>1</v>
      </c>
      <c r="AA3693" s="25" t="str">
        <f>IF(Z3693=0,"",IF(ISBLANK(VLOOKUP(A3693,Database!A:AA,22,FALSE)),"",VLOOKUP(A3693,Database!A:AA,22,FALSE)))</f>
        <v>Exact</v>
      </c>
      <c r="AB3693" s="25">
        <f ca="1">IFERROR(IF(AND(Y3693&lt;&gt;"",OR(V3693="Terminé",V3693="En cours")),VLOOKUP(AA3693,Setup_ScoreExactBonus!A:D,4,FALSE),0),0)</f>
        <v>0</v>
      </c>
      <c r="AC3693" s="31" t="str">
        <f t="shared" ca="1" si="19"/>
        <v/>
      </c>
      <c r="AD3693" s="31">
        <f ca="1">SUMIFS(AC$2:AC3693,D$2:D3693,D3693)*IF(R3693=0,1,2)</f>
        <v>0</v>
      </c>
    </row>
    <row r="3694" spans="1:30" x14ac:dyDescent="0.35">
      <c r="A3694" s="31">
        <f>IF(ISBLANK(B3694),"",COUNTIF(B$2:B3694,B3694))-1</f>
        <v>94</v>
      </c>
      <c r="B3694" s="31">
        <v>27</v>
      </c>
      <c r="C3694" s="10">
        <f>VLOOKUP($A3694,Database!$A:$Y,7,FALSE)</f>
        <v>46210.083333333336</v>
      </c>
      <c r="D3694" s="31" t="str">
        <f>VLOOKUP(Pronostics!$B3694,Setup_MPP!$A:$G,3,FALSE)</f>
        <v>Joueur27</v>
      </c>
      <c r="E3694" s="31" t="str">
        <f>VLOOKUP(Pronostics!$B3694,Setup_MPP!$A:$G,2,FALSE)</f>
        <v>Joueur27</v>
      </c>
      <c r="F3694" s="31" t="str">
        <f>VLOOKUP($B3694,Setup_MPP!$A:$E,4,FALSE)</f>
        <v>#D5D5D5</v>
      </c>
      <c r="G3694" s="31" t="str">
        <f>VLOOKUP($B3694,Setup_MPP!$A:$E,5,FALSE)</f>
        <v>#727272</v>
      </c>
      <c r="H3694" s="31" t="str">
        <f>IFERROR(IF(AND(A3694&gt;=1,A3694&lt;=104),VLOOKUP($A3694,Location!$A:$J,6,FALSE),IF(A3694=0,"Avant l'ouverture",IF(OR(A3694=105,A3694=106),"Bonus"))),"")</f>
        <v>1/8 Finale</v>
      </c>
      <c r="I3694" s="31" t="str">
        <f>IF(LEFT(H3694,4)="Tour",VLOOKUP(A3694,Database!$A:$C,3,FALSE),"")</f>
        <v/>
      </c>
      <c r="J3694" s="31" t="str">
        <f>VLOOKUP($A3694,Location!$A:$J,7,FALSE)</f>
        <v>TBD</v>
      </c>
      <c r="K3694" s="31" t="str">
        <f>IFERROR(VLOOKUP(J3694,Setup_Team!$B:$C,2,FALSE), "TDB")</f>
        <v>TDB</v>
      </c>
      <c r="L3694" s="31" t="str">
        <f>VLOOKUP($A3694,Location!$A:$J,8,FALSE)</f>
        <v>TBD</v>
      </c>
      <c r="M3694" s="31" t="str">
        <f>IFERROR(VLOOKUP(L3694,Setup_Team!$B:$C,2,FALSE), "TDB")</f>
        <v>TDB</v>
      </c>
      <c r="N3694" s="31" t="str">
        <f>VLOOKUP($A3694,Location!$A:$J,9,FALSE)</f>
        <v>Seattle</v>
      </c>
      <c r="O3694" s="31" t="str">
        <f>VLOOKUP($A3694,Location!$A:$J,10,FALSE)</f>
        <v>Lumen Field</v>
      </c>
      <c r="R3694" s="31">
        <v>0</v>
      </c>
      <c r="S3694" s="25">
        <f>VLOOKUP($A3694,Database!$A:$Y,10,FALSE)</f>
        <v>0</v>
      </c>
      <c r="T3694" s="25">
        <f>VLOOKUP($A3694,Database!$A:$Y,11,FALSE)</f>
        <v>0</v>
      </c>
      <c r="U3694" s="25">
        <f>VLOOKUP($A3694,Database!$A:$Y,12,FALSE)</f>
        <v>0</v>
      </c>
      <c r="V3694" s="25" t="str">
        <f>VLOOKUP(A3694,Database!A:M,13,FALSE)</f>
        <v>À venir</v>
      </c>
      <c r="W3694" s="25" t="str">
        <f>VLOOKUP($A3694,Database!$A:$Y,20,FALSE)</f>
        <v/>
      </c>
      <c r="X3694" s="25" t="str">
        <f>VLOOKUP($A3694,Database!$A:$Y,21,FALSE)</f>
        <v/>
      </c>
      <c r="Y3694" s="25" t="str">
        <f ca="1">IF(C3694&lt;NOW(),IF(AND(P3694&gt;Q3694,W3694&gt;X3694),S3694,IF(AND(P3694=Q3694,W3694=X3694),T3694,IF(AND(P3694&lt;Q3694,W3694&lt;X3694),U3694,0))),"")</f>
        <v/>
      </c>
      <c r="Z3694" s="25">
        <f>IF(AND(P3694=W3694,Q3694=X3694),1,0)</f>
        <v>1</v>
      </c>
      <c r="AA3694" s="25" t="str">
        <f>IF(Z3694=0,"",IF(ISBLANK(VLOOKUP(A3694,Database!A:AA,22,FALSE)),"",VLOOKUP(A3694,Database!A:AA,22,FALSE)))</f>
        <v>Exact</v>
      </c>
      <c r="AB3694" s="25">
        <f ca="1">IFERROR(IF(AND(Y3694&lt;&gt;"",OR(V3694="Terminé",V3694="En cours")),VLOOKUP(AA3694,Setup_ScoreExactBonus!A:D,4,FALSE),0),0)</f>
        <v>0</v>
      </c>
      <c r="AC3694" s="31" t="str">
        <f t="shared" ca="1" si="19"/>
        <v/>
      </c>
      <c r="AD3694" s="31">
        <f ca="1">SUMIFS(AC$2:AC3694,D$2:D3694,D3694)*IF(R3694=0,1,2)</f>
        <v>0</v>
      </c>
    </row>
    <row r="3695" spans="1:30" x14ac:dyDescent="0.35">
      <c r="A3695" s="31">
        <f>IF(ISBLANK(B3695),"",COUNTIF(B$2:B3695,B3695))-1</f>
        <v>94</v>
      </c>
      <c r="B3695" s="31">
        <v>28</v>
      </c>
      <c r="C3695" s="10">
        <f>VLOOKUP($A3695,Database!$A:$Y,7,FALSE)</f>
        <v>46210.083333333336</v>
      </c>
      <c r="D3695" s="31" t="str">
        <f>VLOOKUP(Pronostics!$B3695,Setup_MPP!$A:$G,3,FALSE)</f>
        <v>Joueur28</v>
      </c>
      <c r="E3695" s="31" t="str">
        <f>VLOOKUP(Pronostics!$B3695,Setup_MPP!$A:$G,2,FALSE)</f>
        <v>Joueur28</v>
      </c>
      <c r="F3695" s="31" t="str">
        <f>VLOOKUP($B3695,Setup_MPP!$A:$E,4,FALSE)</f>
        <v>#D5D5D5</v>
      </c>
      <c r="G3695" s="31" t="str">
        <f>VLOOKUP($B3695,Setup_MPP!$A:$E,5,FALSE)</f>
        <v>#727272</v>
      </c>
      <c r="H3695" s="31" t="str">
        <f>IFERROR(IF(AND(A3695&gt;=1,A3695&lt;=104),VLOOKUP($A3695,Location!$A:$J,6,FALSE),IF(A3695=0,"Avant l'ouverture",IF(OR(A3695=105,A3695=106),"Bonus"))),"")</f>
        <v>1/8 Finale</v>
      </c>
      <c r="I3695" s="31" t="str">
        <f>IF(LEFT(H3695,4)="Tour",VLOOKUP(A3695,Database!$A:$C,3,FALSE),"")</f>
        <v/>
      </c>
      <c r="J3695" s="31" t="str">
        <f>VLOOKUP($A3695,Location!$A:$J,7,FALSE)</f>
        <v>TBD</v>
      </c>
      <c r="K3695" s="31" t="str">
        <f>IFERROR(VLOOKUP(J3695,Setup_Team!$B:$C,2,FALSE), "TDB")</f>
        <v>TDB</v>
      </c>
      <c r="L3695" s="31" t="str">
        <f>VLOOKUP($A3695,Location!$A:$J,8,FALSE)</f>
        <v>TBD</v>
      </c>
      <c r="M3695" s="31" t="str">
        <f>IFERROR(VLOOKUP(L3695,Setup_Team!$B:$C,2,FALSE), "TDB")</f>
        <v>TDB</v>
      </c>
      <c r="N3695" s="31" t="str">
        <f>VLOOKUP($A3695,Location!$A:$J,9,FALSE)</f>
        <v>Seattle</v>
      </c>
      <c r="O3695" s="31" t="str">
        <f>VLOOKUP($A3695,Location!$A:$J,10,FALSE)</f>
        <v>Lumen Field</v>
      </c>
      <c r="R3695" s="31">
        <v>0</v>
      </c>
      <c r="S3695" s="25">
        <f>VLOOKUP($A3695,Database!$A:$Y,10,FALSE)</f>
        <v>0</v>
      </c>
      <c r="T3695" s="25">
        <f>VLOOKUP($A3695,Database!$A:$Y,11,FALSE)</f>
        <v>0</v>
      </c>
      <c r="U3695" s="25">
        <f>VLOOKUP($A3695,Database!$A:$Y,12,FALSE)</f>
        <v>0</v>
      </c>
      <c r="V3695" s="25" t="str">
        <f>VLOOKUP(A3695,Database!A:M,13,FALSE)</f>
        <v>À venir</v>
      </c>
      <c r="W3695" s="25" t="str">
        <f>VLOOKUP($A3695,Database!$A:$Y,20,FALSE)</f>
        <v/>
      </c>
      <c r="X3695" s="25" t="str">
        <f>VLOOKUP($A3695,Database!$A:$Y,21,FALSE)</f>
        <v/>
      </c>
      <c r="Y3695" s="25" t="str">
        <f ca="1">IF(C3695&lt;NOW(),IF(AND(P3695&gt;Q3695,W3695&gt;X3695),S3695,IF(AND(P3695=Q3695,W3695=X3695),T3695,IF(AND(P3695&lt;Q3695,W3695&lt;X3695),U3695,0))),"")</f>
        <v/>
      </c>
      <c r="Z3695" s="25">
        <f>IF(AND(P3695=W3695,Q3695=X3695),1,0)</f>
        <v>1</v>
      </c>
      <c r="AA3695" s="25" t="str">
        <f>IF(Z3695=0,"",IF(ISBLANK(VLOOKUP(A3695,Database!A:AA,22,FALSE)),"",VLOOKUP(A3695,Database!A:AA,22,FALSE)))</f>
        <v>Exact</v>
      </c>
      <c r="AB3695" s="25">
        <f ca="1">IFERROR(IF(AND(Y3695&lt;&gt;"",OR(V3695="Terminé",V3695="En cours")),VLOOKUP(AA3695,Setup_ScoreExactBonus!A:D,4,FALSE),0),0)</f>
        <v>0</v>
      </c>
      <c r="AC3695" s="31" t="str">
        <f t="shared" ca="1" si="19"/>
        <v/>
      </c>
      <c r="AD3695" s="31">
        <f ca="1">SUMIFS(AC$2:AC3695,D$2:D3695,D3695)*IF(R3695=0,1,2)</f>
        <v>0</v>
      </c>
    </row>
    <row r="3696" spans="1:30" x14ac:dyDescent="0.35">
      <c r="A3696" s="31">
        <f>IF(ISBLANK(B3696),"",COUNTIF(B$2:B3696,B3696))-1</f>
        <v>94</v>
      </c>
      <c r="B3696" s="31">
        <v>29</v>
      </c>
      <c r="C3696" s="10">
        <f>VLOOKUP($A3696,Database!$A:$Y,7,FALSE)</f>
        <v>46210.083333333336</v>
      </c>
      <c r="D3696" s="31" t="str">
        <f>VLOOKUP(Pronostics!$B3696,Setup_MPP!$A:$G,3,FALSE)</f>
        <v>Joueur29</v>
      </c>
      <c r="E3696" s="31" t="str">
        <f>VLOOKUP(Pronostics!$B3696,Setup_MPP!$A:$G,2,FALSE)</f>
        <v>Joueur29</v>
      </c>
      <c r="F3696" s="31" t="str">
        <f>VLOOKUP($B3696,Setup_MPP!$A:$E,4,FALSE)</f>
        <v>#D5D5D5</v>
      </c>
      <c r="G3696" s="31" t="str">
        <f>VLOOKUP($B3696,Setup_MPP!$A:$E,5,FALSE)</f>
        <v>#727272</v>
      </c>
      <c r="H3696" s="31" t="str">
        <f>IFERROR(IF(AND(A3696&gt;=1,A3696&lt;=104),VLOOKUP($A3696,Location!$A:$J,6,FALSE),IF(A3696=0,"Avant l'ouverture",IF(OR(A3696=105,A3696=106),"Bonus"))),"")</f>
        <v>1/8 Finale</v>
      </c>
      <c r="I3696" s="31" t="str">
        <f>IF(LEFT(H3696,4)="Tour",VLOOKUP(A3696,Database!$A:$C,3,FALSE),"")</f>
        <v/>
      </c>
      <c r="J3696" s="31" t="str">
        <f>VLOOKUP($A3696,Location!$A:$J,7,FALSE)</f>
        <v>TBD</v>
      </c>
      <c r="K3696" s="31" t="str">
        <f>IFERROR(VLOOKUP(J3696,Setup_Team!$B:$C,2,FALSE), "TDB")</f>
        <v>TDB</v>
      </c>
      <c r="L3696" s="31" t="str">
        <f>VLOOKUP($A3696,Location!$A:$J,8,FALSE)</f>
        <v>TBD</v>
      </c>
      <c r="M3696" s="31" t="str">
        <f>IFERROR(VLOOKUP(L3696,Setup_Team!$B:$C,2,FALSE), "TDB")</f>
        <v>TDB</v>
      </c>
      <c r="N3696" s="31" t="str">
        <f>VLOOKUP($A3696,Location!$A:$J,9,FALSE)</f>
        <v>Seattle</v>
      </c>
      <c r="O3696" s="31" t="str">
        <f>VLOOKUP($A3696,Location!$A:$J,10,FALSE)</f>
        <v>Lumen Field</v>
      </c>
      <c r="R3696" s="31">
        <v>0</v>
      </c>
      <c r="S3696" s="25">
        <f>VLOOKUP($A3696,Database!$A:$Y,10,FALSE)</f>
        <v>0</v>
      </c>
      <c r="T3696" s="25">
        <f>VLOOKUP($A3696,Database!$A:$Y,11,FALSE)</f>
        <v>0</v>
      </c>
      <c r="U3696" s="25">
        <f>VLOOKUP($A3696,Database!$A:$Y,12,FALSE)</f>
        <v>0</v>
      </c>
      <c r="V3696" s="25" t="str">
        <f>VLOOKUP(A3696,Database!A:M,13,FALSE)</f>
        <v>À venir</v>
      </c>
      <c r="W3696" s="25" t="str">
        <f>VLOOKUP($A3696,Database!$A:$Y,20,FALSE)</f>
        <v/>
      </c>
      <c r="X3696" s="25" t="str">
        <f>VLOOKUP($A3696,Database!$A:$Y,21,FALSE)</f>
        <v/>
      </c>
      <c r="Y3696" s="25" t="str">
        <f ca="1">IF(C3696&lt;NOW(),IF(AND(P3696&gt;Q3696,W3696&gt;X3696),S3696,IF(AND(P3696=Q3696,W3696=X3696),T3696,IF(AND(P3696&lt;Q3696,W3696&lt;X3696),U3696,0))),"")</f>
        <v/>
      </c>
      <c r="Z3696" s="25">
        <f>IF(AND(P3696=W3696,Q3696=X3696),1,0)</f>
        <v>1</v>
      </c>
      <c r="AA3696" s="25" t="str">
        <f>IF(Z3696=0,"",IF(ISBLANK(VLOOKUP(A3696,Database!A:AA,22,FALSE)),"",VLOOKUP(A3696,Database!A:AA,22,FALSE)))</f>
        <v>Exact</v>
      </c>
      <c r="AB3696" s="25">
        <f ca="1">IFERROR(IF(AND(Y3696&lt;&gt;"",OR(V3696="Terminé",V3696="En cours")),VLOOKUP(AA3696,Setup_ScoreExactBonus!A:D,4,FALSE),0),0)</f>
        <v>0</v>
      </c>
      <c r="AC3696" s="31" t="str">
        <f t="shared" ca="1" si="19"/>
        <v/>
      </c>
      <c r="AD3696" s="31">
        <f ca="1">SUMIFS(AC$2:AC3696,D$2:D3696,D3696)*IF(R3696=0,1,2)</f>
        <v>0</v>
      </c>
    </row>
    <row r="3697" spans="1:30" x14ac:dyDescent="0.35">
      <c r="A3697" s="31">
        <f>IF(ISBLANK(B3697),"",COUNTIF(B$2:B3697,B3697))-1</f>
        <v>94</v>
      </c>
      <c r="B3697" s="31">
        <v>30</v>
      </c>
      <c r="C3697" s="10">
        <f>VLOOKUP($A3697,Database!$A:$Y,7,FALSE)</f>
        <v>46210.083333333336</v>
      </c>
      <c r="D3697" s="31" t="str">
        <f>VLOOKUP(Pronostics!$B3697,Setup_MPP!$A:$G,3,FALSE)</f>
        <v>Joueur30</v>
      </c>
      <c r="E3697" s="31" t="str">
        <f>VLOOKUP(Pronostics!$B3697,Setup_MPP!$A:$G,2,FALSE)</f>
        <v>Joueur30</v>
      </c>
      <c r="F3697" s="31" t="str">
        <f>VLOOKUP($B3697,Setup_MPP!$A:$E,4,FALSE)</f>
        <v>#D5D5D5</v>
      </c>
      <c r="G3697" s="31" t="str">
        <f>VLOOKUP($B3697,Setup_MPP!$A:$E,5,FALSE)</f>
        <v>#727272</v>
      </c>
      <c r="H3697" s="31" t="str">
        <f>IFERROR(IF(AND(A3697&gt;=1,A3697&lt;=104),VLOOKUP($A3697,Location!$A:$J,6,FALSE),IF(A3697=0,"Avant l'ouverture",IF(OR(A3697=105,A3697=106),"Bonus"))),"")</f>
        <v>1/8 Finale</v>
      </c>
      <c r="I3697" s="31" t="str">
        <f>IF(LEFT(H3697,4)="Tour",VLOOKUP(A3697,Database!$A:$C,3,FALSE),"")</f>
        <v/>
      </c>
      <c r="J3697" s="31" t="str">
        <f>VLOOKUP($A3697,Location!$A:$J,7,FALSE)</f>
        <v>TBD</v>
      </c>
      <c r="K3697" s="31" t="str">
        <f>IFERROR(VLOOKUP(J3697,Setup_Team!$B:$C,2,FALSE), "TDB")</f>
        <v>TDB</v>
      </c>
      <c r="L3697" s="31" t="str">
        <f>VLOOKUP($A3697,Location!$A:$J,8,FALSE)</f>
        <v>TBD</v>
      </c>
      <c r="M3697" s="31" t="str">
        <f>IFERROR(VLOOKUP(L3697,Setup_Team!$B:$C,2,FALSE), "TDB")</f>
        <v>TDB</v>
      </c>
      <c r="N3697" s="31" t="str">
        <f>VLOOKUP($A3697,Location!$A:$J,9,FALSE)</f>
        <v>Seattle</v>
      </c>
      <c r="O3697" s="31" t="str">
        <f>VLOOKUP($A3697,Location!$A:$J,10,FALSE)</f>
        <v>Lumen Field</v>
      </c>
      <c r="R3697" s="31">
        <v>0</v>
      </c>
      <c r="S3697" s="25">
        <f>VLOOKUP($A3697,Database!$A:$Y,10,FALSE)</f>
        <v>0</v>
      </c>
      <c r="T3697" s="25">
        <f>VLOOKUP($A3697,Database!$A:$Y,11,FALSE)</f>
        <v>0</v>
      </c>
      <c r="U3697" s="25">
        <f>VLOOKUP($A3697,Database!$A:$Y,12,FALSE)</f>
        <v>0</v>
      </c>
      <c r="V3697" s="25" t="str">
        <f>VLOOKUP(A3697,Database!A:M,13,FALSE)</f>
        <v>À venir</v>
      </c>
      <c r="W3697" s="25" t="str">
        <f>VLOOKUP($A3697,Database!$A:$Y,20,FALSE)</f>
        <v/>
      </c>
      <c r="X3697" s="25" t="str">
        <f>VLOOKUP($A3697,Database!$A:$Y,21,FALSE)</f>
        <v/>
      </c>
      <c r="Y3697" s="25" t="str">
        <f ca="1">IF(C3697&lt;NOW(),IF(AND(P3697&gt;Q3697,W3697&gt;X3697),S3697,IF(AND(P3697=Q3697,W3697=X3697),T3697,IF(AND(P3697&lt;Q3697,W3697&lt;X3697),U3697,0))),"")</f>
        <v/>
      </c>
      <c r="Z3697" s="25">
        <f>IF(AND(P3697=W3697,Q3697=X3697),1,0)</f>
        <v>1</v>
      </c>
      <c r="AA3697" s="25" t="str">
        <f>IF(Z3697=0,"",IF(ISBLANK(VLOOKUP(A3697,Database!A:AA,22,FALSE)),"",VLOOKUP(A3697,Database!A:AA,22,FALSE)))</f>
        <v>Exact</v>
      </c>
      <c r="AB3697" s="25">
        <f ca="1">IFERROR(IF(AND(Y3697&lt;&gt;"",OR(V3697="Terminé",V3697="En cours")),VLOOKUP(AA3697,Setup_ScoreExactBonus!A:D,4,FALSE),0),0)</f>
        <v>0</v>
      </c>
      <c r="AC3697" s="31" t="str">
        <f t="shared" ca="1" si="19"/>
        <v/>
      </c>
      <c r="AD3697" s="31">
        <f ca="1">SUMIFS(AC$2:AC3697,D$2:D3697,D3697)*IF(R3697=0,1,2)</f>
        <v>0</v>
      </c>
    </row>
    <row r="3698" spans="1:30" x14ac:dyDescent="0.35">
      <c r="A3698" s="31">
        <f>IF(ISBLANK(B3698),"",COUNTIF(B$2:B3698,B3698))-1</f>
        <v>94</v>
      </c>
      <c r="B3698" s="31">
        <v>31</v>
      </c>
      <c r="C3698" s="10">
        <f>VLOOKUP($A3698,Database!$A:$Y,7,FALSE)</f>
        <v>46210.083333333336</v>
      </c>
      <c r="D3698" s="31" t="str">
        <f>VLOOKUP(Pronostics!$B3698,Setup_MPP!$A:$G,3,FALSE)</f>
        <v>Joueur31</v>
      </c>
      <c r="E3698" s="31" t="str">
        <f>VLOOKUP(Pronostics!$B3698,Setup_MPP!$A:$G,2,FALSE)</f>
        <v>Joueur31</v>
      </c>
      <c r="F3698" s="31" t="str">
        <f>VLOOKUP($B3698,Setup_MPP!$A:$E,4,FALSE)</f>
        <v>#D5D5D5</v>
      </c>
      <c r="G3698" s="31" t="str">
        <f>VLOOKUP($B3698,Setup_MPP!$A:$E,5,FALSE)</f>
        <v>#727272</v>
      </c>
      <c r="H3698" s="31" t="str">
        <f>IFERROR(IF(AND(A3698&gt;=1,A3698&lt;=104),VLOOKUP($A3698,Location!$A:$J,6,FALSE),IF(A3698=0,"Avant l'ouverture",IF(OR(A3698=105,A3698=106),"Bonus"))),"")</f>
        <v>1/8 Finale</v>
      </c>
      <c r="I3698" s="31" t="str">
        <f>IF(LEFT(H3698,4)="Tour",VLOOKUP(A3698,Database!$A:$C,3,FALSE),"")</f>
        <v/>
      </c>
      <c r="J3698" s="31" t="str">
        <f>VLOOKUP($A3698,Location!$A:$J,7,FALSE)</f>
        <v>TBD</v>
      </c>
      <c r="K3698" s="31" t="str">
        <f>IFERROR(VLOOKUP(J3698,Setup_Team!$B:$C,2,FALSE), "TDB")</f>
        <v>TDB</v>
      </c>
      <c r="L3698" s="31" t="str">
        <f>VLOOKUP($A3698,Location!$A:$J,8,FALSE)</f>
        <v>TBD</v>
      </c>
      <c r="M3698" s="31" t="str">
        <f>IFERROR(VLOOKUP(L3698,Setup_Team!$B:$C,2,FALSE), "TDB")</f>
        <v>TDB</v>
      </c>
      <c r="N3698" s="31" t="str">
        <f>VLOOKUP($A3698,Location!$A:$J,9,FALSE)</f>
        <v>Seattle</v>
      </c>
      <c r="O3698" s="31" t="str">
        <f>VLOOKUP($A3698,Location!$A:$J,10,FALSE)</f>
        <v>Lumen Field</v>
      </c>
      <c r="R3698" s="31">
        <v>0</v>
      </c>
      <c r="S3698" s="25">
        <f>VLOOKUP($A3698,Database!$A:$Y,10,FALSE)</f>
        <v>0</v>
      </c>
      <c r="T3698" s="25">
        <f>VLOOKUP($A3698,Database!$A:$Y,11,FALSE)</f>
        <v>0</v>
      </c>
      <c r="U3698" s="25">
        <f>VLOOKUP($A3698,Database!$A:$Y,12,FALSE)</f>
        <v>0</v>
      </c>
      <c r="V3698" s="25" t="str">
        <f>VLOOKUP(A3698,Database!A:M,13,FALSE)</f>
        <v>À venir</v>
      </c>
      <c r="W3698" s="25" t="str">
        <f>VLOOKUP($A3698,Database!$A:$Y,20,FALSE)</f>
        <v/>
      </c>
      <c r="X3698" s="25" t="str">
        <f>VLOOKUP($A3698,Database!$A:$Y,21,FALSE)</f>
        <v/>
      </c>
      <c r="Y3698" s="25" t="str">
        <f ca="1">IF(C3698&lt;NOW(),IF(AND(P3698&gt;Q3698,W3698&gt;X3698),S3698,IF(AND(P3698=Q3698,W3698=X3698),T3698,IF(AND(P3698&lt;Q3698,W3698&lt;X3698),U3698,0))),"")</f>
        <v/>
      </c>
      <c r="Z3698" s="25">
        <f>IF(AND(P3698=W3698,Q3698=X3698),1,0)</f>
        <v>1</v>
      </c>
      <c r="AA3698" s="25" t="str">
        <f>IF(Z3698=0,"",IF(ISBLANK(VLOOKUP(A3698,Database!A:AA,22,FALSE)),"",VLOOKUP(A3698,Database!A:AA,22,FALSE)))</f>
        <v>Exact</v>
      </c>
      <c r="AB3698" s="25">
        <f ca="1">IFERROR(IF(AND(Y3698&lt;&gt;"",OR(V3698="Terminé",V3698="En cours")),VLOOKUP(AA3698,Setup_ScoreExactBonus!A:D,4,FALSE),0),0)</f>
        <v>0</v>
      </c>
      <c r="AC3698" s="31" t="str">
        <f t="shared" ca="1" si="19"/>
        <v/>
      </c>
      <c r="AD3698" s="31">
        <f ca="1">SUMIFS(AC$2:AC3698,D$2:D3698,D3698)*IF(R3698=0,1,2)</f>
        <v>0</v>
      </c>
    </row>
    <row r="3699" spans="1:30" x14ac:dyDescent="0.35">
      <c r="A3699" s="31">
        <f>IF(ISBLANK(B3699),"",COUNTIF(B$2:B3699,B3699))-1</f>
        <v>94</v>
      </c>
      <c r="B3699" s="31">
        <v>32</v>
      </c>
      <c r="C3699" s="10">
        <f>VLOOKUP($A3699,Database!$A:$Y,7,FALSE)</f>
        <v>46210.083333333336</v>
      </c>
      <c r="D3699" s="31" t="str">
        <f>VLOOKUP(Pronostics!$B3699,Setup_MPP!$A:$G,3,FALSE)</f>
        <v>Joueur32</v>
      </c>
      <c r="E3699" s="31" t="str">
        <f>VLOOKUP(Pronostics!$B3699,Setup_MPP!$A:$G,2,FALSE)</f>
        <v>Joueur32</v>
      </c>
      <c r="F3699" s="31" t="str">
        <f>VLOOKUP($B3699,Setup_MPP!$A:$E,4,FALSE)</f>
        <v>#D5D5D5</v>
      </c>
      <c r="G3699" s="31" t="str">
        <f>VLOOKUP($B3699,Setup_MPP!$A:$E,5,FALSE)</f>
        <v>#727272</v>
      </c>
      <c r="H3699" s="31" t="str">
        <f>IFERROR(IF(AND(A3699&gt;=1,A3699&lt;=104),VLOOKUP($A3699,Location!$A:$J,6,FALSE),IF(A3699=0,"Avant l'ouverture",IF(OR(A3699=105,A3699=106),"Bonus"))),"")</f>
        <v>1/8 Finale</v>
      </c>
      <c r="I3699" s="31" t="str">
        <f>IF(LEFT(H3699,4)="Tour",VLOOKUP(A3699,Database!$A:$C,3,FALSE),"")</f>
        <v/>
      </c>
      <c r="J3699" s="31" t="str">
        <f>VLOOKUP($A3699,Location!$A:$J,7,FALSE)</f>
        <v>TBD</v>
      </c>
      <c r="K3699" s="31" t="str">
        <f>IFERROR(VLOOKUP(J3699,Setup_Team!$B:$C,2,FALSE), "TDB")</f>
        <v>TDB</v>
      </c>
      <c r="L3699" s="31" t="str">
        <f>VLOOKUP($A3699,Location!$A:$J,8,FALSE)</f>
        <v>TBD</v>
      </c>
      <c r="M3699" s="31" t="str">
        <f>IFERROR(VLOOKUP(L3699,Setup_Team!$B:$C,2,FALSE), "TDB")</f>
        <v>TDB</v>
      </c>
      <c r="N3699" s="31" t="str">
        <f>VLOOKUP($A3699,Location!$A:$J,9,FALSE)</f>
        <v>Seattle</v>
      </c>
      <c r="O3699" s="31" t="str">
        <f>VLOOKUP($A3699,Location!$A:$J,10,FALSE)</f>
        <v>Lumen Field</v>
      </c>
      <c r="R3699" s="31">
        <v>0</v>
      </c>
      <c r="S3699" s="25">
        <f>VLOOKUP($A3699,Database!$A:$Y,10,FALSE)</f>
        <v>0</v>
      </c>
      <c r="T3699" s="25">
        <f>VLOOKUP($A3699,Database!$A:$Y,11,FALSE)</f>
        <v>0</v>
      </c>
      <c r="U3699" s="25">
        <f>VLOOKUP($A3699,Database!$A:$Y,12,FALSE)</f>
        <v>0</v>
      </c>
      <c r="V3699" s="25" t="str">
        <f>VLOOKUP(A3699,Database!A:M,13,FALSE)</f>
        <v>À venir</v>
      </c>
      <c r="W3699" s="25" t="str">
        <f>VLOOKUP($A3699,Database!$A:$Y,20,FALSE)</f>
        <v/>
      </c>
      <c r="X3699" s="25" t="str">
        <f>VLOOKUP($A3699,Database!$A:$Y,21,FALSE)</f>
        <v/>
      </c>
      <c r="Y3699" s="25" t="str">
        <f ca="1">IF(C3699&lt;NOW(),IF(AND(P3699&gt;Q3699,W3699&gt;X3699),S3699,IF(AND(P3699=Q3699,W3699=X3699),T3699,IF(AND(P3699&lt;Q3699,W3699&lt;X3699),U3699,0))),"")</f>
        <v/>
      </c>
      <c r="Z3699" s="25">
        <f>IF(AND(P3699=W3699,Q3699=X3699),1,0)</f>
        <v>1</v>
      </c>
      <c r="AA3699" s="25" t="str">
        <f>IF(Z3699=0,"",IF(ISBLANK(VLOOKUP(A3699,Database!A:AA,22,FALSE)),"",VLOOKUP(A3699,Database!A:AA,22,FALSE)))</f>
        <v>Exact</v>
      </c>
      <c r="AB3699" s="25">
        <f ca="1">IFERROR(IF(AND(Y3699&lt;&gt;"",OR(V3699="Terminé",V3699="En cours")),VLOOKUP(AA3699,Setup_ScoreExactBonus!A:D,4,FALSE),0),0)</f>
        <v>0</v>
      </c>
      <c r="AC3699" s="31" t="str">
        <f t="shared" ca="1" si="19"/>
        <v/>
      </c>
      <c r="AD3699" s="31">
        <f ca="1">SUMIFS(AC$2:AC3699,D$2:D3699,D3699)*IF(R3699=0,1,2)</f>
        <v>0</v>
      </c>
    </row>
    <row r="3700" spans="1:30" x14ac:dyDescent="0.35">
      <c r="A3700" s="31">
        <f>IF(ISBLANK(B3700),"",COUNTIF(B$2:B3700,B3700))-1</f>
        <v>94</v>
      </c>
      <c r="B3700" s="31">
        <v>33</v>
      </c>
      <c r="C3700" s="10">
        <f>VLOOKUP($A3700,Database!$A:$Y,7,FALSE)</f>
        <v>46210.083333333336</v>
      </c>
      <c r="D3700" s="31" t="str">
        <f>VLOOKUP(Pronostics!$B3700,Setup_MPP!$A:$G,3,FALSE)</f>
        <v>Joueur33</v>
      </c>
      <c r="E3700" s="31" t="str">
        <f>VLOOKUP(Pronostics!$B3700,Setup_MPP!$A:$G,2,FALSE)</f>
        <v>Joueur33</v>
      </c>
      <c r="F3700" s="31" t="str">
        <f>VLOOKUP($B3700,Setup_MPP!$A:$E,4,FALSE)</f>
        <v>#D5D5D5</v>
      </c>
      <c r="G3700" s="31" t="str">
        <f>VLOOKUP($B3700,Setup_MPP!$A:$E,5,FALSE)</f>
        <v>#727272</v>
      </c>
      <c r="H3700" s="31" t="str">
        <f>IFERROR(IF(AND(A3700&gt;=1,A3700&lt;=104),VLOOKUP($A3700,Location!$A:$J,6,FALSE),IF(A3700=0,"Avant l'ouverture",IF(OR(A3700=105,A3700=106),"Bonus"))),"")</f>
        <v>1/8 Finale</v>
      </c>
      <c r="I3700" s="31" t="str">
        <f>IF(LEFT(H3700,4)="Tour",VLOOKUP(A3700,Database!$A:$C,3,FALSE),"")</f>
        <v/>
      </c>
      <c r="J3700" s="31" t="str">
        <f>VLOOKUP($A3700,Location!$A:$J,7,FALSE)</f>
        <v>TBD</v>
      </c>
      <c r="K3700" s="31" t="str">
        <f>IFERROR(VLOOKUP(J3700,Setup_Team!$B:$C,2,FALSE), "TDB")</f>
        <v>TDB</v>
      </c>
      <c r="L3700" s="31" t="str">
        <f>VLOOKUP($A3700,Location!$A:$J,8,FALSE)</f>
        <v>TBD</v>
      </c>
      <c r="M3700" s="31" t="str">
        <f>IFERROR(VLOOKUP(L3700,Setup_Team!$B:$C,2,FALSE), "TDB")</f>
        <v>TDB</v>
      </c>
      <c r="N3700" s="31" t="str">
        <f>VLOOKUP($A3700,Location!$A:$J,9,FALSE)</f>
        <v>Seattle</v>
      </c>
      <c r="O3700" s="31" t="str">
        <f>VLOOKUP($A3700,Location!$A:$J,10,FALSE)</f>
        <v>Lumen Field</v>
      </c>
      <c r="R3700" s="31">
        <v>0</v>
      </c>
      <c r="S3700" s="25">
        <f>VLOOKUP($A3700,Database!$A:$Y,10,FALSE)</f>
        <v>0</v>
      </c>
      <c r="T3700" s="25">
        <f>VLOOKUP($A3700,Database!$A:$Y,11,FALSE)</f>
        <v>0</v>
      </c>
      <c r="U3700" s="25">
        <f>VLOOKUP($A3700,Database!$A:$Y,12,FALSE)</f>
        <v>0</v>
      </c>
      <c r="V3700" s="25" t="str">
        <f>VLOOKUP(A3700,Database!A:M,13,FALSE)</f>
        <v>À venir</v>
      </c>
      <c r="W3700" s="25" t="str">
        <f>VLOOKUP($A3700,Database!$A:$Y,20,FALSE)</f>
        <v/>
      </c>
      <c r="X3700" s="25" t="str">
        <f>VLOOKUP($A3700,Database!$A:$Y,21,FALSE)</f>
        <v/>
      </c>
      <c r="Y3700" s="25" t="str">
        <f ca="1">IF(C3700&lt;NOW(),IF(AND(P3700&gt;Q3700,W3700&gt;X3700),S3700,IF(AND(P3700=Q3700,W3700=X3700),T3700,IF(AND(P3700&lt;Q3700,W3700&lt;X3700),U3700,0))),"")</f>
        <v/>
      </c>
      <c r="Z3700" s="25">
        <f>IF(AND(P3700=W3700,Q3700=X3700),1,0)</f>
        <v>1</v>
      </c>
      <c r="AA3700" s="25" t="str">
        <f>IF(Z3700=0,"",IF(ISBLANK(VLOOKUP(A3700,Database!A:AA,22,FALSE)),"",VLOOKUP(A3700,Database!A:AA,22,FALSE)))</f>
        <v>Exact</v>
      </c>
      <c r="AB3700" s="25">
        <f ca="1">IFERROR(IF(AND(Y3700&lt;&gt;"",OR(V3700="Terminé",V3700="En cours")),VLOOKUP(AA3700,Setup_ScoreExactBonus!A:D,4,FALSE),0),0)</f>
        <v>0</v>
      </c>
      <c r="AC3700" s="31" t="str">
        <f t="shared" ca="1" si="19"/>
        <v/>
      </c>
      <c r="AD3700" s="31">
        <f ca="1">SUMIFS(AC$2:AC3700,D$2:D3700,D3700)*IF(R3700=0,1,2)</f>
        <v>0</v>
      </c>
    </row>
    <row r="3701" spans="1:30" x14ac:dyDescent="0.35">
      <c r="A3701" s="31">
        <f>IF(ISBLANK(B3701),"",COUNTIF(B$2:B3701,B3701))-1</f>
        <v>94</v>
      </c>
      <c r="B3701" s="31">
        <v>34</v>
      </c>
      <c r="C3701" s="10">
        <f>VLOOKUP($A3701,Database!$A:$Y,7,FALSE)</f>
        <v>46210.083333333336</v>
      </c>
      <c r="D3701" s="31" t="str">
        <f>VLOOKUP(Pronostics!$B3701,Setup_MPP!$A:$G,3,FALSE)</f>
        <v>Joueur34</v>
      </c>
      <c r="E3701" s="31" t="str">
        <f>VLOOKUP(Pronostics!$B3701,Setup_MPP!$A:$G,2,FALSE)</f>
        <v>Joueur34</v>
      </c>
      <c r="F3701" s="31" t="str">
        <f>VLOOKUP($B3701,Setup_MPP!$A:$E,4,FALSE)</f>
        <v>#D5D5D5</v>
      </c>
      <c r="G3701" s="31" t="str">
        <f>VLOOKUP($B3701,Setup_MPP!$A:$E,5,FALSE)</f>
        <v>#727272</v>
      </c>
      <c r="H3701" s="31" t="str">
        <f>IFERROR(IF(AND(A3701&gt;=1,A3701&lt;=104),VLOOKUP($A3701,Location!$A:$J,6,FALSE),IF(A3701=0,"Avant l'ouverture",IF(OR(A3701=105,A3701=106),"Bonus"))),"")</f>
        <v>1/8 Finale</v>
      </c>
      <c r="I3701" s="31" t="str">
        <f>IF(LEFT(H3701,4)="Tour",VLOOKUP(A3701,Database!$A:$C,3,FALSE),"")</f>
        <v/>
      </c>
      <c r="J3701" s="31" t="str">
        <f>VLOOKUP($A3701,Location!$A:$J,7,FALSE)</f>
        <v>TBD</v>
      </c>
      <c r="K3701" s="31" t="str">
        <f>IFERROR(VLOOKUP(J3701,Setup_Team!$B:$C,2,FALSE), "TDB")</f>
        <v>TDB</v>
      </c>
      <c r="L3701" s="31" t="str">
        <f>VLOOKUP($A3701,Location!$A:$J,8,FALSE)</f>
        <v>TBD</v>
      </c>
      <c r="M3701" s="31" t="str">
        <f>IFERROR(VLOOKUP(L3701,Setup_Team!$B:$C,2,FALSE), "TDB")</f>
        <v>TDB</v>
      </c>
      <c r="N3701" s="31" t="str">
        <f>VLOOKUP($A3701,Location!$A:$J,9,FALSE)</f>
        <v>Seattle</v>
      </c>
      <c r="O3701" s="31" t="str">
        <f>VLOOKUP($A3701,Location!$A:$J,10,FALSE)</f>
        <v>Lumen Field</v>
      </c>
      <c r="R3701" s="31">
        <v>0</v>
      </c>
      <c r="S3701" s="25">
        <f>VLOOKUP($A3701,Database!$A:$Y,10,FALSE)</f>
        <v>0</v>
      </c>
      <c r="T3701" s="25">
        <f>VLOOKUP($A3701,Database!$A:$Y,11,FALSE)</f>
        <v>0</v>
      </c>
      <c r="U3701" s="25">
        <f>VLOOKUP($A3701,Database!$A:$Y,12,FALSE)</f>
        <v>0</v>
      </c>
      <c r="V3701" s="25" t="str">
        <f>VLOOKUP(A3701,Database!A:M,13,FALSE)</f>
        <v>À venir</v>
      </c>
      <c r="W3701" s="25" t="str">
        <f>VLOOKUP($A3701,Database!$A:$Y,20,FALSE)</f>
        <v/>
      </c>
      <c r="X3701" s="25" t="str">
        <f>VLOOKUP($A3701,Database!$A:$Y,21,FALSE)</f>
        <v/>
      </c>
      <c r="Y3701" s="25" t="str">
        <f ca="1">IF(C3701&lt;NOW(),IF(AND(P3701&gt;Q3701,W3701&gt;X3701),S3701,IF(AND(P3701=Q3701,W3701=X3701),T3701,IF(AND(P3701&lt;Q3701,W3701&lt;X3701),U3701,0))),"")</f>
        <v/>
      </c>
      <c r="Z3701" s="25">
        <f>IF(AND(P3701=W3701,Q3701=X3701),1,0)</f>
        <v>1</v>
      </c>
      <c r="AA3701" s="25" t="str">
        <f>IF(Z3701=0,"",IF(ISBLANK(VLOOKUP(A3701,Database!A:AA,22,FALSE)),"",VLOOKUP(A3701,Database!A:AA,22,FALSE)))</f>
        <v>Exact</v>
      </c>
      <c r="AB3701" s="25">
        <f ca="1">IFERROR(IF(AND(Y3701&lt;&gt;"",OR(V3701="Terminé",V3701="En cours")),VLOOKUP(AA3701,Setup_ScoreExactBonus!A:D,4,FALSE),0),0)</f>
        <v>0</v>
      </c>
      <c r="AC3701" s="31" t="str">
        <f t="shared" ca="1" si="19"/>
        <v/>
      </c>
      <c r="AD3701" s="31">
        <f ca="1">SUMIFS(AC$2:AC3701,D$2:D3701,D3701)*IF(R3701=0,1,2)</f>
        <v>0</v>
      </c>
    </row>
    <row r="3702" spans="1:30" x14ac:dyDescent="0.35">
      <c r="A3702" s="31">
        <f>IF(ISBLANK(B3702),"",COUNTIF(B$2:B3702,B3702))-1</f>
        <v>94</v>
      </c>
      <c r="B3702" s="31">
        <v>35</v>
      </c>
      <c r="C3702" s="10">
        <f>VLOOKUP($A3702,Database!$A:$Y,7,FALSE)</f>
        <v>46210.083333333336</v>
      </c>
      <c r="D3702" s="31" t="str">
        <f>VLOOKUP(Pronostics!$B3702,Setup_MPP!$A:$G,3,FALSE)</f>
        <v>Joueur35</v>
      </c>
      <c r="E3702" s="31" t="str">
        <f>VLOOKUP(Pronostics!$B3702,Setup_MPP!$A:$G,2,FALSE)</f>
        <v>Joueur35</v>
      </c>
      <c r="F3702" s="31" t="str">
        <f>VLOOKUP($B3702,Setup_MPP!$A:$E,4,FALSE)</f>
        <v>#D5D5D5</v>
      </c>
      <c r="G3702" s="31" t="str">
        <f>VLOOKUP($B3702,Setup_MPP!$A:$E,5,FALSE)</f>
        <v>#727272</v>
      </c>
      <c r="H3702" s="31" t="str">
        <f>IFERROR(IF(AND(A3702&gt;=1,A3702&lt;=104),VLOOKUP($A3702,Location!$A:$J,6,FALSE),IF(A3702=0,"Avant l'ouverture",IF(OR(A3702=105,A3702=106),"Bonus"))),"")</f>
        <v>1/8 Finale</v>
      </c>
      <c r="I3702" s="31" t="str">
        <f>IF(LEFT(H3702,4)="Tour",VLOOKUP(A3702,Database!$A:$C,3,FALSE),"")</f>
        <v/>
      </c>
      <c r="J3702" s="31" t="str">
        <f>VLOOKUP($A3702,Location!$A:$J,7,FALSE)</f>
        <v>TBD</v>
      </c>
      <c r="K3702" s="31" t="str">
        <f>IFERROR(VLOOKUP(J3702,Setup_Team!$B:$C,2,FALSE), "TDB")</f>
        <v>TDB</v>
      </c>
      <c r="L3702" s="31" t="str">
        <f>VLOOKUP($A3702,Location!$A:$J,8,FALSE)</f>
        <v>TBD</v>
      </c>
      <c r="M3702" s="31" t="str">
        <f>IFERROR(VLOOKUP(L3702,Setup_Team!$B:$C,2,FALSE), "TDB")</f>
        <v>TDB</v>
      </c>
      <c r="N3702" s="31" t="str">
        <f>VLOOKUP($A3702,Location!$A:$J,9,FALSE)</f>
        <v>Seattle</v>
      </c>
      <c r="O3702" s="31" t="str">
        <f>VLOOKUP($A3702,Location!$A:$J,10,FALSE)</f>
        <v>Lumen Field</v>
      </c>
      <c r="R3702" s="31">
        <v>0</v>
      </c>
      <c r="S3702" s="25">
        <f>VLOOKUP($A3702,Database!$A:$Y,10,FALSE)</f>
        <v>0</v>
      </c>
      <c r="T3702" s="25">
        <f>VLOOKUP($A3702,Database!$A:$Y,11,FALSE)</f>
        <v>0</v>
      </c>
      <c r="U3702" s="25">
        <f>VLOOKUP($A3702,Database!$A:$Y,12,FALSE)</f>
        <v>0</v>
      </c>
      <c r="V3702" s="25" t="str">
        <f>VLOOKUP(A3702,Database!A:M,13,FALSE)</f>
        <v>À venir</v>
      </c>
      <c r="W3702" s="25" t="str">
        <f>VLOOKUP($A3702,Database!$A:$Y,20,FALSE)</f>
        <v/>
      </c>
      <c r="X3702" s="25" t="str">
        <f>VLOOKUP($A3702,Database!$A:$Y,21,FALSE)</f>
        <v/>
      </c>
      <c r="Y3702" s="25" t="str">
        <f ca="1">IF(C3702&lt;NOW(),IF(AND(P3702&gt;Q3702,W3702&gt;X3702),S3702,IF(AND(P3702=Q3702,W3702=X3702),T3702,IF(AND(P3702&lt;Q3702,W3702&lt;X3702),U3702,0))),"")</f>
        <v/>
      </c>
      <c r="Z3702" s="25">
        <f>IF(AND(P3702=W3702,Q3702=X3702),1,0)</f>
        <v>1</v>
      </c>
      <c r="AA3702" s="25" t="str">
        <f>IF(Z3702=0,"",IF(ISBLANK(VLOOKUP(A3702,Database!A:AA,22,FALSE)),"",VLOOKUP(A3702,Database!A:AA,22,FALSE)))</f>
        <v>Exact</v>
      </c>
      <c r="AB3702" s="25">
        <f ca="1">IFERROR(IF(AND(Y3702&lt;&gt;"",OR(V3702="Terminé",V3702="En cours")),VLOOKUP(AA3702,Setup_ScoreExactBonus!A:D,4,FALSE),0),0)</f>
        <v>0</v>
      </c>
      <c r="AC3702" s="31" t="str">
        <f t="shared" ca="1" si="19"/>
        <v/>
      </c>
      <c r="AD3702" s="31">
        <f ca="1">SUMIFS(AC$2:AC3702,D$2:D3702,D3702)*IF(R3702=0,1,2)</f>
        <v>0</v>
      </c>
    </row>
    <row r="3703" spans="1:30" x14ac:dyDescent="0.35">
      <c r="A3703" s="31">
        <f>IF(ISBLANK(B3703),"",COUNTIF(B$2:B3703,B3703))-1</f>
        <v>94</v>
      </c>
      <c r="B3703" s="31">
        <v>36</v>
      </c>
      <c r="C3703" s="10">
        <f>VLOOKUP($A3703,Database!$A:$Y,7,FALSE)</f>
        <v>46210.083333333336</v>
      </c>
      <c r="D3703" s="31" t="str">
        <f>VLOOKUP(Pronostics!$B3703,Setup_MPP!$A:$G,3,FALSE)</f>
        <v>Joueur36</v>
      </c>
      <c r="E3703" s="31" t="str">
        <f>VLOOKUP(Pronostics!$B3703,Setup_MPP!$A:$G,2,FALSE)</f>
        <v>Joueur36</v>
      </c>
      <c r="F3703" s="31" t="str">
        <f>VLOOKUP($B3703,Setup_MPP!$A:$E,4,FALSE)</f>
        <v>#D5D5D5</v>
      </c>
      <c r="G3703" s="31" t="str">
        <f>VLOOKUP($B3703,Setup_MPP!$A:$E,5,FALSE)</f>
        <v>#727272</v>
      </c>
      <c r="H3703" s="31" t="str">
        <f>IFERROR(IF(AND(A3703&gt;=1,A3703&lt;=104),VLOOKUP($A3703,Location!$A:$J,6,FALSE),IF(A3703=0,"Avant l'ouverture",IF(OR(A3703=105,A3703=106),"Bonus"))),"")</f>
        <v>1/8 Finale</v>
      </c>
      <c r="I3703" s="31" t="str">
        <f>IF(LEFT(H3703,4)="Tour",VLOOKUP(A3703,Database!$A:$C,3,FALSE),"")</f>
        <v/>
      </c>
      <c r="J3703" s="31" t="str">
        <f>VLOOKUP($A3703,Location!$A:$J,7,FALSE)</f>
        <v>TBD</v>
      </c>
      <c r="K3703" s="31" t="str">
        <f>IFERROR(VLOOKUP(J3703,Setup_Team!$B:$C,2,FALSE), "TDB")</f>
        <v>TDB</v>
      </c>
      <c r="L3703" s="31" t="str">
        <f>VLOOKUP($A3703,Location!$A:$J,8,FALSE)</f>
        <v>TBD</v>
      </c>
      <c r="M3703" s="31" t="str">
        <f>IFERROR(VLOOKUP(L3703,Setup_Team!$B:$C,2,FALSE), "TDB")</f>
        <v>TDB</v>
      </c>
      <c r="N3703" s="31" t="str">
        <f>VLOOKUP($A3703,Location!$A:$J,9,FALSE)</f>
        <v>Seattle</v>
      </c>
      <c r="O3703" s="31" t="str">
        <f>VLOOKUP($A3703,Location!$A:$J,10,FALSE)</f>
        <v>Lumen Field</v>
      </c>
      <c r="R3703" s="31">
        <v>0</v>
      </c>
      <c r="S3703" s="25">
        <f>VLOOKUP($A3703,Database!$A:$Y,10,FALSE)</f>
        <v>0</v>
      </c>
      <c r="T3703" s="25">
        <f>VLOOKUP($A3703,Database!$A:$Y,11,FALSE)</f>
        <v>0</v>
      </c>
      <c r="U3703" s="25">
        <f>VLOOKUP($A3703,Database!$A:$Y,12,FALSE)</f>
        <v>0</v>
      </c>
      <c r="V3703" s="25" t="str">
        <f>VLOOKUP(A3703,Database!A:M,13,FALSE)</f>
        <v>À venir</v>
      </c>
      <c r="W3703" s="25" t="str">
        <f>VLOOKUP($A3703,Database!$A:$Y,20,FALSE)</f>
        <v/>
      </c>
      <c r="X3703" s="25" t="str">
        <f>VLOOKUP($A3703,Database!$A:$Y,21,FALSE)</f>
        <v/>
      </c>
      <c r="Y3703" s="25" t="str">
        <f ca="1">IF(C3703&lt;NOW(),IF(AND(P3703&gt;Q3703,W3703&gt;X3703),S3703,IF(AND(P3703=Q3703,W3703=X3703),T3703,IF(AND(P3703&lt;Q3703,W3703&lt;X3703),U3703,0))),"")</f>
        <v/>
      </c>
      <c r="Z3703" s="25">
        <f>IF(AND(P3703=W3703,Q3703=X3703),1,0)</f>
        <v>1</v>
      </c>
      <c r="AA3703" s="25" t="str">
        <f>IF(Z3703=0,"",IF(ISBLANK(VLOOKUP(A3703,Database!A:AA,22,FALSE)),"",VLOOKUP(A3703,Database!A:AA,22,FALSE)))</f>
        <v>Exact</v>
      </c>
      <c r="AB3703" s="25">
        <f ca="1">IFERROR(IF(AND(Y3703&lt;&gt;"",OR(V3703="Terminé",V3703="En cours")),VLOOKUP(AA3703,Setup_ScoreExactBonus!A:D,4,FALSE),0),0)</f>
        <v>0</v>
      </c>
      <c r="AC3703" s="31" t="str">
        <f t="shared" ca="1" si="19"/>
        <v/>
      </c>
      <c r="AD3703" s="31">
        <f ca="1">SUMIFS(AC$2:AC3703,D$2:D3703,D3703)*IF(R3703=0,1,2)</f>
        <v>0</v>
      </c>
    </row>
    <row r="3704" spans="1:30" x14ac:dyDescent="0.35">
      <c r="A3704" s="31">
        <f>IF(ISBLANK(B3704),"",COUNTIF(B$2:B3704,B3704))-1</f>
        <v>94</v>
      </c>
      <c r="B3704" s="31">
        <v>37</v>
      </c>
      <c r="C3704" s="10">
        <f>VLOOKUP($A3704,Database!$A:$Y,7,FALSE)</f>
        <v>46210.083333333336</v>
      </c>
      <c r="D3704" s="31" t="str">
        <f>VLOOKUP(Pronostics!$B3704,Setup_MPP!$A:$G,3,FALSE)</f>
        <v>Joueur37</v>
      </c>
      <c r="E3704" s="31" t="str">
        <f>VLOOKUP(Pronostics!$B3704,Setup_MPP!$A:$G,2,FALSE)</f>
        <v>Joueur37</v>
      </c>
      <c r="F3704" s="31" t="str">
        <f>VLOOKUP($B3704,Setup_MPP!$A:$E,4,FALSE)</f>
        <v>#D5D5D5</v>
      </c>
      <c r="G3704" s="31" t="str">
        <f>VLOOKUP($B3704,Setup_MPP!$A:$E,5,FALSE)</f>
        <v>#727272</v>
      </c>
      <c r="H3704" s="31" t="str">
        <f>IFERROR(IF(AND(A3704&gt;=1,A3704&lt;=104),VLOOKUP($A3704,Location!$A:$J,6,FALSE),IF(A3704=0,"Avant l'ouverture",IF(OR(A3704=105,A3704=106),"Bonus"))),"")</f>
        <v>1/8 Finale</v>
      </c>
      <c r="I3704" s="31" t="str">
        <f>IF(LEFT(H3704,4)="Tour",VLOOKUP(A3704,Database!$A:$C,3,FALSE),"")</f>
        <v/>
      </c>
      <c r="J3704" s="31" t="str">
        <f>VLOOKUP($A3704,Location!$A:$J,7,FALSE)</f>
        <v>TBD</v>
      </c>
      <c r="K3704" s="31" t="str">
        <f>IFERROR(VLOOKUP(J3704,Setup_Team!$B:$C,2,FALSE), "TDB")</f>
        <v>TDB</v>
      </c>
      <c r="L3704" s="31" t="str">
        <f>VLOOKUP($A3704,Location!$A:$J,8,FALSE)</f>
        <v>TBD</v>
      </c>
      <c r="M3704" s="31" t="str">
        <f>IFERROR(VLOOKUP(L3704,Setup_Team!$B:$C,2,FALSE), "TDB")</f>
        <v>TDB</v>
      </c>
      <c r="N3704" s="31" t="str">
        <f>VLOOKUP($A3704,Location!$A:$J,9,FALSE)</f>
        <v>Seattle</v>
      </c>
      <c r="O3704" s="31" t="str">
        <f>VLOOKUP($A3704,Location!$A:$J,10,FALSE)</f>
        <v>Lumen Field</v>
      </c>
      <c r="R3704" s="31">
        <v>0</v>
      </c>
      <c r="S3704" s="25">
        <f>VLOOKUP($A3704,Database!$A:$Y,10,FALSE)</f>
        <v>0</v>
      </c>
      <c r="T3704" s="25">
        <f>VLOOKUP($A3704,Database!$A:$Y,11,FALSE)</f>
        <v>0</v>
      </c>
      <c r="U3704" s="25">
        <f>VLOOKUP($A3704,Database!$A:$Y,12,FALSE)</f>
        <v>0</v>
      </c>
      <c r="V3704" s="25" t="str">
        <f>VLOOKUP(A3704,Database!A:M,13,FALSE)</f>
        <v>À venir</v>
      </c>
      <c r="W3704" s="25" t="str">
        <f>VLOOKUP($A3704,Database!$A:$Y,20,FALSE)</f>
        <v/>
      </c>
      <c r="X3704" s="25" t="str">
        <f>VLOOKUP($A3704,Database!$A:$Y,21,FALSE)</f>
        <v/>
      </c>
      <c r="Y3704" s="25" t="str">
        <f ca="1">IF(C3704&lt;NOW(),IF(AND(P3704&gt;Q3704,W3704&gt;X3704),S3704,IF(AND(P3704=Q3704,W3704=X3704),T3704,IF(AND(P3704&lt;Q3704,W3704&lt;X3704),U3704,0))),"")</f>
        <v/>
      </c>
      <c r="Z3704" s="25">
        <f>IF(AND(P3704=W3704,Q3704=X3704),1,0)</f>
        <v>1</v>
      </c>
      <c r="AA3704" s="25" t="str">
        <f>IF(Z3704=0,"",IF(ISBLANK(VLOOKUP(A3704,Database!A:AA,22,FALSE)),"",VLOOKUP(A3704,Database!A:AA,22,FALSE)))</f>
        <v>Exact</v>
      </c>
      <c r="AB3704" s="25">
        <f ca="1">IFERROR(IF(AND(Y3704&lt;&gt;"",OR(V3704="Terminé",V3704="En cours")),VLOOKUP(AA3704,Setup_ScoreExactBonus!A:D,4,FALSE),0),0)</f>
        <v>0</v>
      </c>
      <c r="AC3704" s="31" t="str">
        <f t="shared" ca="1" si="19"/>
        <v/>
      </c>
      <c r="AD3704" s="31">
        <f ca="1">SUMIFS(AC$2:AC3704,D$2:D3704,D3704)*IF(R3704=0,1,2)</f>
        <v>0</v>
      </c>
    </row>
    <row r="3705" spans="1:30" x14ac:dyDescent="0.35">
      <c r="A3705" s="31">
        <f>IF(ISBLANK(B3705),"",COUNTIF(B$2:B3705,B3705))-1</f>
        <v>94</v>
      </c>
      <c r="B3705" s="31">
        <v>38</v>
      </c>
      <c r="C3705" s="10">
        <f>VLOOKUP($A3705,Database!$A:$Y,7,FALSE)</f>
        <v>46210.083333333336</v>
      </c>
      <c r="D3705" s="31" t="str">
        <f>VLOOKUP(Pronostics!$B3705,Setup_MPP!$A:$G,3,FALSE)</f>
        <v>Joueur38</v>
      </c>
      <c r="E3705" s="31" t="str">
        <f>VLOOKUP(Pronostics!$B3705,Setup_MPP!$A:$G,2,FALSE)</f>
        <v>Joueur38</v>
      </c>
      <c r="F3705" s="31" t="str">
        <f>VLOOKUP($B3705,Setup_MPP!$A:$E,4,FALSE)</f>
        <v>#D5D5D5</v>
      </c>
      <c r="G3705" s="31" t="str">
        <f>VLOOKUP($B3705,Setup_MPP!$A:$E,5,FALSE)</f>
        <v>#727272</v>
      </c>
      <c r="H3705" s="31" t="str">
        <f>IFERROR(IF(AND(A3705&gt;=1,A3705&lt;=104),VLOOKUP($A3705,Location!$A:$J,6,FALSE),IF(A3705=0,"Avant l'ouverture",IF(OR(A3705=105,A3705=106),"Bonus"))),"")</f>
        <v>1/8 Finale</v>
      </c>
      <c r="I3705" s="31" t="str">
        <f>IF(LEFT(H3705,4)="Tour",VLOOKUP(A3705,Database!$A:$C,3,FALSE),"")</f>
        <v/>
      </c>
      <c r="J3705" s="31" t="str">
        <f>VLOOKUP($A3705,Location!$A:$J,7,FALSE)</f>
        <v>TBD</v>
      </c>
      <c r="K3705" s="31" t="str">
        <f>IFERROR(VLOOKUP(J3705,Setup_Team!$B:$C,2,FALSE), "TDB")</f>
        <v>TDB</v>
      </c>
      <c r="L3705" s="31" t="str">
        <f>VLOOKUP($A3705,Location!$A:$J,8,FALSE)</f>
        <v>TBD</v>
      </c>
      <c r="M3705" s="31" t="str">
        <f>IFERROR(VLOOKUP(L3705,Setup_Team!$B:$C,2,FALSE), "TDB")</f>
        <v>TDB</v>
      </c>
      <c r="N3705" s="31" t="str">
        <f>VLOOKUP($A3705,Location!$A:$J,9,FALSE)</f>
        <v>Seattle</v>
      </c>
      <c r="O3705" s="31" t="str">
        <f>VLOOKUP($A3705,Location!$A:$J,10,FALSE)</f>
        <v>Lumen Field</v>
      </c>
      <c r="R3705" s="31">
        <v>0</v>
      </c>
      <c r="S3705" s="25">
        <f>VLOOKUP($A3705,Database!$A:$Y,10,FALSE)</f>
        <v>0</v>
      </c>
      <c r="T3705" s="25">
        <f>VLOOKUP($A3705,Database!$A:$Y,11,FALSE)</f>
        <v>0</v>
      </c>
      <c r="U3705" s="25">
        <f>VLOOKUP($A3705,Database!$A:$Y,12,FALSE)</f>
        <v>0</v>
      </c>
      <c r="V3705" s="25" t="str">
        <f>VLOOKUP(A3705,Database!A:M,13,FALSE)</f>
        <v>À venir</v>
      </c>
      <c r="W3705" s="25" t="str">
        <f>VLOOKUP($A3705,Database!$A:$Y,20,FALSE)</f>
        <v/>
      </c>
      <c r="X3705" s="25" t="str">
        <f>VLOOKUP($A3705,Database!$A:$Y,21,FALSE)</f>
        <v/>
      </c>
      <c r="Y3705" s="25" t="str">
        <f ca="1">IF(C3705&lt;NOW(),IF(AND(P3705&gt;Q3705,W3705&gt;X3705),S3705,IF(AND(P3705=Q3705,W3705=X3705),T3705,IF(AND(P3705&lt;Q3705,W3705&lt;X3705),U3705,0))),"")</f>
        <v/>
      </c>
      <c r="Z3705" s="25">
        <f>IF(AND(P3705=W3705,Q3705=X3705),1,0)</f>
        <v>1</v>
      </c>
      <c r="AA3705" s="25" t="str">
        <f>IF(Z3705=0,"",IF(ISBLANK(VLOOKUP(A3705,Database!A:AA,22,FALSE)),"",VLOOKUP(A3705,Database!A:AA,22,FALSE)))</f>
        <v>Exact</v>
      </c>
      <c r="AB3705" s="25">
        <f ca="1">IFERROR(IF(AND(Y3705&lt;&gt;"",OR(V3705="Terminé",V3705="En cours")),VLOOKUP(AA3705,Setup_ScoreExactBonus!A:D,4,FALSE),0),0)</f>
        <v>0</v>
      </c>
      <c r="AC3705" s="31" t="str">
        <f t="shared" ca="1" si="19"/>
        <v/>
      </c>
      <c r="AD3705" s="31">
        <f ca="1">SUMIFS(AC$2:AC3705,D$2:D3705,D3705)*IF(R3705=0,1,2)</f>
        <v>0</v>
      </c>
    </row>
    <row r="3706" spans="1:30" x14ac:dyDescent="0.35">
      <c r="A3706" s="31">
        <f>IF(ISBLANK(B3706),"",COUNTIF(B$2:B3706,B3706))-1</f>
        <v>94</v>
      </c>
      <c r="B3706" s="31">
        <v>39</v>
      </c>
      <c r="C3706" s="10">
        <f>VLOOKUP($A3706,Database!$A:$Y,7,FALSE)</f>
        <v>46210.083333333336</v>
      </c>
      <c r="D3706" s="31" t="str">
        <f>VLOOKUP(Pronostics!$B3706,Setup_MPP!$A:$G,3,FALSE)</f>
        <v>Joueur39</v>
      </c>
      <c r="E3706" s="31" t="str">
        <f>VLOOKUP(Pronostics!$B3706,Setup_MPP!$A:$G,2,FALSE)</f>
        <v>Joueur39</v>
      </c>
      <c r="F3706" s="31" t="str">
        <f>VLOOKUP($B3706,Setup_MPP!$A:$E,4,FALSE)</f>
        <v>#D5D5D5</v>
      </c>
      <c r="G3706" s="31" t="str">
        <f>VLOOKUP($B3706,Setup_MPP!$A:$E,5,FALSE)</f>
        <v>#727272</v>
      </c>
      <c r="H3706" s="31" t="str">
        <f>IFERROR(IF(AND(A3706&gt;=1,A3706&lt;=104),VLOOKUP($A3706,Location!$A:$J,6,FALSE),IF(A3706=0,"Avant l'ouverture",IF(OR(A3706=105,A3706=106),"Bonus"))),"")</f>
        <v>1/8 Finale</v>
      </c>
      <c r="I3706" s="31" t="str">
        <f>IF(LEFT(H3706,4)="Tour",VLOOKUP(A3706,Database!$A:$C,3,FALSE),"")</f>
        <v/>
      </c>
      <c r="J3706" s="31" t="str">
        <f>VLOOKUP($A3706,Location!$A:$J,7,FALSE)</f>
        <v>TBD</v>
      </c>
      <c r="K3706" s="31" t="str">
        <f>IFERROR(VLOOKUP(J3706,Setup_Team!$B:$C,2,FALSE), "TDB")</f>
        <v>TDB</v>
      </c>
      <c r="L3706" s="31" t="str">
        <f>VLOOKUP($A3706,Location!$A:$J,8,FALSE)</f>
        <v>TBD</v>
      </c>
      <c r="M3706" s="31" t="str">
        <f>IFERROR(VLOOKUP(L3706,Setup_Team!$B:$C,2,FALSE), "TDB")</f>
        <v>TDB</v>
      </c>
      <c r="N3706" s="31" t="str">
        <f>VLOOKUP($A3706,Location!$A:$J,9,FALSE)</f>
        <v>Seattle</v>
      </c>
      <c r="O3706" s="31" t="str">
        <f>VLOOKUP($A3706,Location!$A:$J,10,FALSE)</f>
        <v>Lumen Field</v>
      </c>
      <c r="R3706" s="31">
        <v>0</v>
      </c>
      <c r="S3706" s="25">
        <f>VLOOKUP($A3706,Database!$A:$Y,10,FALSE)</f>
        <v>0</v>
      </c>
      <c r="T3706" s="25">
        <f>VLOOKUP($A3706,Database!$A:$Y,11,FALSE)</f>
        <v>0</v>
      </c>
      <c r="U3706" s="25">
        <f>VLOOKUP($A3706,Database!$A:$Y,12,FALSE)</f>
        <v>0</v>
      </c>
      <c r="V3706" s="25" t="str">
        <f>VLOOKUP(A3706,Database!A:M,13,FALSE)</f>
        <v>À venir</v>
      </c>
      <c r="W3706" s="25" t="str">
        <f>VLOOKUP($A3706,Database!$A:$Y,20,FALSE)</f>
        <v/>
      </c>
      <c r="X3706" s="25" t="str">
        <f>VLOOKUP($A3706,Database!$A:$Y,21,FALSE)</f>
        <v/>
      </c>
      <c r="Y3706" s="25" t="str">
        <f ca="1">IF(C3706&lt;NOW(),IF(AND(P3706&gt;Q3706,W3706&gt;X3706),S3706,IF(AND(P3706=Q3706,W3706=X3706),T3706,IF(AND(P3706&lt;Q3706,W3706&lt;X3706),U3706,0))),"")</f>
        <v/>
      </c>
      <c r="Z3706" s="25">
        <f>IF(AND(P3706=W3706,Q3706=X3706),1,0)</f>
        <v>1</v>
      </c>
      <c r="AA3706" s="25" t="str">
        <f>IF(Z3706=0,"",IF(ISBLANK(VLOOKUP(A3706,Database!A:AA,22,FALSE)),"",VLOOKUP(A3706,Database!A:AA,22,FALSE)))</f>
        <v>Exact</v>
      </c>
      <c r="AB3706" s="25">
        <f ca="1">IFERROR(IF(AND(Y3706&lt;&gt;"",OR(V3706="Terminé",V3706="En cours")),VLOOKUP(AA3706,Setup_ScoreExactBonus!A:D,4,FALSE),0),0)</f>
        <v>0</v>
      </c>
      <c r="AC3706" s="31" t="str">
        <f t="shared" ca="1" si="19"/>
        <v/>
      </c>
      <c r="AD3706" s="31">
        <f ca="1">SUMIFS(AC$2:AC3706,D$2:D3706,D3706)*IF(R3706=0,1,2)</f>
        <v>0</v>
      </c>
    </row>
    <row r="3707" spans="1:30" x14ac:dyDescent="0.35">
      <c r="A3707" s="31">
        <f>IF(ISBLANK(B3707),"",COUNTIF(B$2:B3707,B3707))-1</f>
        <v>95</v>
      </c>
      <c r="B3707" s="31">
        <v>1</v>
      </c>
      <c r="C3707" s="10">
        <f>VLOOKUP($A3707,Database!$A:$Y,7,FALSE)</f>
        <v>46210.75</v>
      </c>
      <c r="D3707" s="31" t="str">
        <f>VLOOKUP(Pronostics!$B3707,Setup_MPP!$A:$G,3,FALSE)</f>
        <v>_Nicolas_LM_</v>
      </c>
      <c r="E3707" s="31" t="str">
        <f>VLOOKUP(Pronostics!$B3707,Setup_MPP!$A:$G,2,FALSE)</f>
        <v>Nicolas LE MOUEL</v>
      </c>
      <c r="F3707" s="31" t="str">
        <f>VLOOKUP($B3707,Setup_MPP!$A:$E,4,FALSE)</f>
        <v>#F7C79D</v>
      </c>
      <c r="G3707" s="31" t="str">
        <f>VLOOKUP($B3707,Setup_MPP!$A:$E,5,FALSE)</f>
        <v>#FFBE85</v>
      </c>
      <c r="H3707" s="31" t="str">
        <f>IFERROR(IF(AND(A3707&gt;=1,A3707&lt;=104),VLOOKUP($A3707,Location!$A:$J,6,FALSE),IF(A3707=0,"Avant l'ouverture",IF(OR(A3707=105,A3707=106),"Bonus"))),"")</f>
        <v>1/8 Finale</v>
      </c>
      <c r="I3707" s="31" t="str">
        <f>IF(LEFT(H3707,4)="Tour",VLOOKUP(A3707,Database!$A:$C,3,FALSE),"")</f>
        <v/>
      </c>
      <c r="J3707" s="31" t="str">
        <f>VLOOKUP($A3707,Location!$A:$J,7,FALSE)</f>
        <v>TBD</v>
      </c>
      <c r="K3707" s="31" t="str">
        <f>IFERROR(VLOOKUP(J3707,Setup_Team!$B:$C,2,FALSE), "TDB")</f>
        <v>TDB</v>
      </c>
      <c r="L3707" s="31" t="str">
        <f>VLOOKUP($A3707,Location!$A:$J,8,FALSE)</f>
        <v>TBD</v>
      </c>
      <c r="M3707" s="31" t="str">
        <f>IFERROR(VLOOKUP(L3707,Setup_Team!$B:$C,2,FALSE), "TDB")</f>
        <v>TDB</v>
      </c>
      <c r="N3707" s="31" t="str">
        <f>VLOOKUP($A3707,Location!$A:$J,9,FALSE)</f>
        <v>Atlanta</v>
      </c>
      <c r="O3707" s="31" t="str">
        <f>VLOOKUP($A3707,Location!$A:$J,10,FALSE)</f>
        <v>Mercedes-Benz Stadium</v>
      </c>
      <c r="R3707" s="31">
        <v>0</v>
      </c>
      <c r="S3707" s="25">
        <f>VLOOKUP($A3707,Database!$A:$Y,10,FALSE)</f>
        <v>0</v>
      </c>
      <c r="T3707" s="25">
        <f>VLOOKUP($A3707,Database!$A:$Y,11,FALSE)</f>
        <v>0</v>
      </c>
      <c r="U3707" s="25">
        <f>VLOOKUP($A3707,Database!$A:$Y,12,FALSE)</f>
        <v>0</v>
      </c>
      <c r="V3707" s="25" t="str">
        <f>VLOOKUP(A3707,Database!A:M,13,FALSE)</f>
        <v>À venir</v>
      </c>
      <c r="W3707" s="25" t="str">
        <f>VLOOKUP($A3707,Database!$A:$Y,20,FALSE)</f>
        <v/>
      </c>
      <c r="X3707" s="25" t="str">
        <f>VLOOKUP($A3707,Database!$A:$Y,21,FALSE)</f>
        <v/>
      </c>
      <c r="Y3707" s="25" t="str">
        <f ca="1">IF(C3707&lt;NOW(),IF(AND(P3707&gt;Q3707,W3707&gt;X3707),S3707,IF(AND(P3707=Q3707,W3707=X3707),T3707,IF(AND(P3707&lt;Q3707,W3707&lt;X3707),U3707,0))),"")</f>
        <v/>
      </c>
      <c r="Z3707" s="25">
        <f>IF(AND(P3707=W3707,Q3707=X3707),1,0)</f>
        <v>1</v>
      </c>
      <c r="AA3707" s="25" t="str">
        <f>IF(Z3707=0,"",IF(ISBLANK(VLOOKUP(A3707,Database!A:AA,22,FALSE)),"",VLOOKUP(A3707,Database!A:AA,22,FALSE)))</f>
        <v>Exact</v>
      </c>
      <c r="AB3707" s="25">
        <f ca="1">IFERROR(IF(AND(Y3707&lt;&gt;"",OR(V3707="Terminé",V3707="En cours")),VLOOKUP(AA3707,Setup_ScoreExactBonus!A:D,4,FALSE),0),0)</f>
        <v>0</v>
      </c>
      <c r="AC3707" s="31" t="str">
        <f t="shared" ca="1" si="19"/>
        <v/>
      </c>
      <c r="AD3707" s="31">
        <f ca="1">SUMIFS(AC$2:AC3707,D$2:D3707,D3707)*IF(R3707=0,1,2)</f>
        <v>0</v>
      </c>
    </row>
    <row r="3708" spans="1:30" x14ac:dyDescent="0.35">
      <c r="A3708" s="31">
        <f>IF(ISBLANK(B3708),"",COUNTIF(B$2:B3708,B3708))-1</f>
        <v>95</v>
      </c>
      <c r="B3708" s="31">
        <v>2</v>
      </c>
      <c r="C3708" s="10">
        <f>VLOOKUP($A3708,Database!$A:$Y,7,FALSE)</f>
        <v>46210.75</v>
      </c>
      <c r="D3708" s="31" t="str">
        <f>VLOOKUP(Pronostics!$B3708,Setup_MPP!$A:$G,3,FALSE)</f>
        <v>leaelaz</v>
      </c>
      <c r="E3708" s="31" t="str">
        <f>VLOOKUP(Pronostics!$B3708,Setup_MPP!$A:$G,2,FALSE)</f>
        <v>Léa EL ASERY</v>
      </c>
      <c r="F3708" s="31" t="str">
        <f>VLOOKUP($B3708,Setup_MPP!$A:$E,4,FALSE)</f>
        <v>#FFBEBE</v>
      </c>
      <c r="G3708" s="31" t="str">
        <f>VLOOKUP($B3708,Setup_MPP!$A:$E,5,FALSE)</f>
        <v>#DF6868</v>
      </c>
      <c r="H3708" s="31" t="str">
        <f>IFERROR(IF(AND(A3708&gt;=1,A3708&lt;=104),VLOOKUP($A3708,Location!$A:$J,6,FALSE),IF(A3708=0,"Avant l'ouverture",IF(OR(A3708=105,A3708=106),"Bonus"))),"")</f>
        <v>1/8 Finale</v>
      </c>
      <c r="I3708" s="31" t="str">
        <f>IF(LEFT(H3708,4)="Tour",VLOOKUP(A3708,Database!$A:$C,3,FALSE),"")</f>
        <v/>
      </c>
      <c r="J3708" s="31" t="str">
        <f>VLOOKUP($A3708,Location!$A:$J,7,FALSE)</f>
        <v>TBD</v>
      </c>
      <c r="K3708" s="31" t="str">
        <f>IFERROR(VLOOKUP(J3708,Setup_Team!$B:$C,2,FALSE), "TDB")</f>
        <v>TDB</v>
      </c>
      <c r="L3708" s="31" t="str">
        <f>VLOOKUP($A3708,Location!$A:$J,8,FALSE)</f>
        <v>TBD</v>
      </c>
      <c r="M3708" s="31" t="str">
        <f>IFERROR(VLOOKUP(L3708,Setup_Team!$B:$C,2,FALSE), "TDB")</f>
        <v>TDB</v>
      </c>
      <c r="N3708" s="31" t="str">
        <f>VLOOKUP($A3708,Location!$A:$J,9,FALSE)</f>
        <v>Atlanta</v>
      </c>
      <c r="O3708" s="31" t="str">
        <f>VLOOKUP($A3708,Location!$A:$J,10,FALSE)</f>
        <v>Mercedes-Benz Stadium</v>
      </c>
      <c r="R3708" s="31">
        <v>0</v>
      </c>
      <c r="S3708" s="25">
        <f>VLOOKUP($A3708,Database!$A:$Y,10,FALSE)</f>
        <v>0</v>
      </c>
      <c r="T3708" s="25">
        <f>VLOOKUP($A3708,Database!$A:$Y,11,FALSE)</f>
        <v>0</v>
      </c>
      <c r="U3708" s="25">
        <f>VLOOKUP($A3708,Database!$A:$Y,12,FALSE)</f>
        <v>0</v>
      </c>
      <c r="V3708" s="25" t="str">
        <f>VLOOKUP(A3708,Database!A:M,13,FALSE)</f>
        <v>À venir</v>
      </c>
      <c r="W3708" s="25" t="str">
        <f>VLOOKUP($A3708,Database!$A:$Y,20,FALSE)</f>
        <v/>
      </c>
      <c r="X3708" s="25" t="str">
        <f>VLOOKUP($A3708,Database!$A:$Y,21,FALSE)</f>
        <v/>
      </c>
      <c r="Y3708" s="25" t="str">
        <f ca="1">IF(C3708&lt;NOW(),IF(AND(P3708&gt;Q3708,W3708&gt;X3708),S3708,IF(AND(P3708=Q3708,W3708=X3708),T3708,IF(AND(P3708&lt;Q3708,W3708&lt;X3708),U3708,0))),"")</f>
        <v/>
      </c>
      <c r="Z3708" s="25">
        <f>IF(AND(P3708=W3708,Q3708=X3708),1,0)</f>
        <v>1</v>
      </c>
      <c r="AA3708" s="25" t="str">
        <f>IF(Z3708=0,"",IF(ISBLANK(VLOOKUP(A3708,Database!A:AA,22,FALSE)),"",VLOOKUP(A3708,Database!A:AA,22,FALSE)))</f>
        <v>Exact</v>
      </c>
      <c r="AB3708" s="25">
        <f ca="1">IFERROR(IF(AND(Y3708&lt;&gt;"",OR(V3708="Terminé",V3708="En cours")),VLOOKUP(AA3708,Setup_ScoreExactBonus!A:D,4,FALSE),0),0)</f>
        <v>0</v>
      </c>
      <c r="AC3708" s="31" t="str">
        <f t="shared" ca="1" si="19"/>
        <v/>
      </c>
      <c r="AD3708" s="31">
        <f ca="1">SUMIFS(AC$2:AC3708,D$2:D3708,D3708)*IF(R3708=0,1,2)</f>
        <v>0</v>
      </c>
    </row>
    <row r="3709" spans="1:30" x14ac:dyDescent="0.35">
      <c r="A3709" s="31">
        <f>IF(ISBLANK(B3709),"",COUNTIF(B$2:B3709,B3709))-1</f>
        <v>95</v>
      </c>
      <c r="B3709" s="31">
        <v>3</v>
      </c>
      <c r="C3709" s="10">
        <f>VLOOKUP($A3709,Database!$A:$Y,7,FALSE)</f>
        <v>46210.75</v>
      </c>
      <c r="D3709" s="31" t="str">
        <f>VLOOKUP(Pronostics!$B3709,Setup_MPP!$A:$G,3,FALSE)</f>
        <v>PasMetalleux</v>
      </c>
      <c r="E3709" s="31" t="str">
        <f>VLOOKUP(Pronostics!$B3709,Setup_MPP!$A:$G,2,FALSE)</f>
        <v>Elwenn JOUBREL</v>
      </c>
      <c r="F3709" s="31" t="str">
        <f>VLOOKUP($B3709,Setup_MPP!$A:$E,4,FALSE)</f>
        <v>#F5C7FC</v>
      </c>
      <c r="G3709" s="31" t="str">
        <f>VLOOKUP($B3709,Setup_MPP!$A:$E,5,FALSE)</f>
        <v>#C489CF</v>
      </c>
      <c r="H3709" s="31" t="str">
        <f>IFERROR(IF(AND(A3709&gt;=1,A3709&lt;=104),VLOOKUP($A3709,Location!$A:$J,6,FALSE),IF(A3709=0,"Avant l'ouverture",IF(OR(A3709=105,A3709=106),"Bonus"))),"")</f>
        <v>1/8 Finale</v>
      </c>
      <c r="I3709" s="31" t="str">
        <f>IF(LEFT(H3709,4)="Tour",VLOOKUP(A3709,Database!$A:$C,3,FALSE),"")</f>
        <v/>
      </c>
      <c r="J3709" s="31" t="str">
        <f>VLOOKUP($A3709,Location!$A:$J,7,FALSE)</f>
        <v>TBD</v>
      </c>
      <c r="K3709" s="31" t="str">
        <f>IFERROR(VLOOKUP(J3709,Setup_Team!$B:$C,2,FALSE), "TDB")</f>
        <v>TDB</v>
      </c>
      <c r="L3709" s="31" t="str">
        <f>VLOOKUP($A3709,Location!$A:$J,8,FALSE)</f>
        <v>TBD</v>
      </c>
      <c r="M3709" s="31" t="str">
        <f>IFERROR(VLOOKUP(L3709,Setup_Team!$B:$C,2,FALSE), "TDB")</f>
        <v>TDB</v>
      </c>
      <c r="N3709" s="31" t="str">
        <f>VLOOKUP($A3709,Location!$A:$J,9,FALSE)</f>
        <v>Atlanta</v>
      </c>
      <c r="O3709" s="31" t="str">
        <f>VLOOKUP($A3709,Location!$A:$J,10,FALSE)</f>
        <v>Mercedes-Benz Stadium</v>
      </c>
      <c r="R3709" s="31">
        <v>0</v>
      </c>
      <c r="S3709" s="25">
        <f>VLOOKUP($A3709,Database!$A:$Y,10,FALSE)</f>
        <v>0</v>
      </c>
      <c r="T3709" s="25">
        <f>VLOOKUP($A3709,Database!$A:$Y,11,FALSE)</f>
        <v>0</v>
      </c>
      <c r="U3709" s="25">
        <f>VLOOKUP($A3709,Database!$A:$Y,12,FALSE)</f>
        <v>0</v>
      </c>
      <c r="V3709" s="25" t="str">
        <f>VLOOKUP(A3709,Database!A:M,13,FALSE)</f>
        <v>À venir</v>
      </c>
      <c r="W3709" s="25" t="str">
        <f>VLOOKUP($A3709,Database!$A:$Y,20,FALSE)</f>
        <v/>
      </c>
      <c r="X3709" s="25" t="str">
        <f>VLOOKUP($A3709,Database!$A:$Y,21,FALSE)</f>
        <v/>
      </c>
      <c r="Y3709" s="25" t="str">
        <f ca="1">IF(C3709&lt;NOW(),IF(AND(P3709&gt;Q3709,W3709&gt;X3709),S3709,IF(AND(P3709=Q3709,W3709=X3709),T3709,IF(AND(P3709&lt;Q3709,W3709&lt;X3709),U3709,0))),"")</f>
        <v/>
      </c>
      <c r="Z3709" s="25">
        <f>IF(AND(P3709=W3709,Q3709=X3709),1,0)</f>
        <v>1</v>
      </c>
      <c r="AA3709" s="25" t="str">
        <f>IF(Z3709=0,"",IF(ISBLANK(VLOOKUP(A3709,Database!A:AA,22,FALSE)),"",VLOOKUP(A3709,Database!A:AA,22,FALSE)))</f>
        <v>Exact</v>
      </c>
      <c r="AB3709" s="25">
        <f ca="1">IFERROR(IF(AND(Y3709&lt;&gt;"",OR(V3709="Terminé",V3709="En cours")),VLOOKUP(AA3709,Setup_ScoreExactBonus!A:D,4,FALSE),0),0)</f>
        <v>0</v>
      </c>
      <c r="AC3709" s="31" t="str">
        <f t="shared" ca="1" si="19"/>
        <v/>
      </c>
      <c r="AD3709" s="31">
        <f ca="1">SUMIFS(AC$2:AC3709,D$2:D3709,D3709)*IF(R3709=0,1,2)</f>
        <v>0</v>
      </c>
    </row>
    <row r="3710" spans="1:30" x14ac:dyDescent="0.35">
      <c r="A3710" s="31">
        <f>IF(ISBLANK(B3710),"",COUNTIF(B$2:B3710,B3710))-1</f>
        <v>95</v>
      </c>
      <c r="B3710" s="31">
        <v>4</v>
      </c>
      <c r="C3710" s="10">
        <f>VLOOKUP($A3710,Database!$A:$Y,7,FALSE)</f>
        <v>46210.75</v>
      </c>
      <c r="D3710" s="31" t="str">
        <f>VLOOKUP(Pronostics!$B3710,Setup_MPP!$A:$G,3,FALSE)</f>
        <v>Popo444</v>
      </c>
      <c r="E3710" s="31" t="str">
        <f>VLOOKUP(Pronostics!$B3710,Setup_MPP!$A:$G,2,FALSE)</f>
        <v>Pauline OLIVIER</v>
      </c>
      <c r="F3710" s="31" t="str">
        <f>VLOOKUP($B3710,Setup_MPP!$A:$E,4,FALSE)</f>
        <v>#A5EA7F</v>
      </c>
      <c r="G3710" s="31" t="str">
        <f>VLOOKUP($B3710,Setup_MPP!$A:$E,5,FALSE)</f>
        <v>#80C65A</v>
      </c>
      <c r="H3710" s="31" t="str">
        <f>IFERROR(IF(AND(A3710&gt;=1,A3710&lt;=104),VLOOKUP($A3710,Location!$A:$J,6,FALSE),IF(A3710=0,"Avant l'ouverture",IF(OR(A3710=105,A3710=106),"Bonus"))),"")</f>
        <v>1/8 Finale</v>
      </c>
      <c r="I3710" s="31" t="str">
        <f>IF(LEFT(H3710,4)="Tour",VLOOKUP(A3710,Database!$A:$C,3,FALSE),"")</f>
        <v/>
      </c>
      <c r="J3710" s="31" t="str">
        <f>VLOOKUP($A3710,Location!$A:$J,7,FALSE)</f>
        <v>TBD</v>
      </c>
      <c r="K3710" s="31" t="str">
        <f>IFERROR(VLOOKUP(J3710,Setup_Team!$B:$C,2,FALSE), "TDB")</f>
        <v>TDB</v>
      </c>
      <c r="L3710" s="31" t="str">
        <f>VLOOKUP($A3710,Location!$A:$J,8,FALSE)</f>
        <v>TBD</v>
      </c>
      <c r="M3710" s="31" t="str">
        <f>IFERROR(VLOOKUP(L3710,Setup_Team!$B:$C,2,FALSE), "TDB")</f>
        <v>TDB</v>
      </c>
      <c r="N3710" s="31" t="str">
        <f>VLOOKUP($A3710,Location!$A:$J,9,FALSE)</f>
        <v>Atlanta</v>
      </c>
      <c r="O3710" s="31" t="str">
        <f>VLOOKUP($A3710,Location!$A:$J,10,FALSE)</f>
        <v>Mercedes-Benz Stadium</v>
      </c>
      <c r="R3710" s="31">
        <v>0</v>
      </c>
      <c r="S3710" s="25">
        <f>VLOOKUP($A3710,Database!$A:$Y,10,FALSE)</f>
        <v>0</v>
      </c>
      <c r="T3710" s="25">
        <f>VLOOKUP($A3710,Database!$A:$Y,11,FALSE)</f>
        <v>0</v>
      </c>
      <c r="U3710" s="25">
        <f>VLOOKUP($A3710,Database!$A:$Y,12,FALSE)</f>
        <v>0</v>
      </c>
      <c r="V3710" s="25" t="str">
        <f>VLOOKUP(A3710,Database!A:M,13,FALSE)</f>
        <v>À venir</v>
      </c>
      <c r="W3710" s="25" t="str">
        <f>VLOOKUP($A3710,Database!$A:$Y,20,FALSE)</f>
        <v/>
      </c>
      <c r="X3710" s="25" t="str">
        <f>VLOOKUP($A3710,Database!$A:$Y,21,FALSE)</f>
        <v/>
      </c>
      <c r="Y3710" s="25" t="str">
        <f ca="1">IF(C3710&lt;NOW(),IF(AND(P3710&gt;Q3710,W3710&gt;X3710),S3710,IF(AND(P3710=Q3710,W3710=X3710),T3710,IF(AND(P3710&lt;Q3710,W3710&lt;X3710),U3710,0))),"")</f>
        <v/>
      </c>
      <c r="Z3710" s="25">
        <f>IF(AND(P3710=W3710,Q3710=X3710),1,0)</f>
        <v>1</v>
      </c>
      <c r="AA3710" s="25" t="str">
        <f>IF(Z3710=0,"",IF(ISBLANK(VLOOKUP(A3710,Database!A:AA,22,FALSE)),"",VLOOKUP(A3710,Database!A:AA,22,FALSE)))</f>
        <v>Exact</v>
      </c>
      <c r="AB3710" s="25">
        <f ca="1">IFERROR(IF(AND(Y3710&lt;&gt;"",OR(V3710="Terminé",V3710="En cours")),VLOOKUP(AA3710,Setup_ScoreExactBonus!A:D,4,FALSE),0),0)</f>
        <v>0</v>
      </c>
      <c r="AC3710" s="31" t="str">
        <f t="shared" ca="1" si="19"/>
        <v/>
      </c>
      <c r="AD3710" s="31">
        <f ca="1">SUMIFS(AC$2:AC3710,D$2:D3710,D3710)*IF(R3710=0,1,2)</f>
        <v>0</v>
      </c>
    </row>
    <row r="3711" spans="1:30" x14ac:dyDescent="0.35">
      <c r="A3711" s="31">
        <f>IF(ISBLANK(B3711),"",COUNTIF(B$2:B3711,B3711))-1</f>
        <v>95</v>
      </c>
      <c r="B3711" s="31">
        <v>5</v>
      </c>
      <c r="C3711" s="10">
        <f>VLOOKUP($A3711,Database!$A:$Y,7,FALSE)</f>
        <v>46210.75</v>
      </c>
      <c r="D3711" s="31" t="str">
        <f>VLOOKUP(Pronostics!$B3711,Setup_MPP!$A:$G,3,FALSE)</f>
        <v>_Jujul</v>
      </c>
      <c r="E3711" s="31" t="str">
        <f>VLOOKUP(Pronostics!$B3711,Setup_MPP!$A:$G,2,FALSE)</f>
        <v>Julie BOISSIERE</v>
      </c>
      <c r="F3711" s="31" t="str">
        <f>VLOOKUP($B3711,Setup_MPP!$A:$E,4,FALSE)</f>
        <v>#D890FF</v>
      </c>
      <c r="G3711" s="31" t="str">
        <f>VLOOKUP($B3711,Setup_MPP!$A:$E,5,FALSE)</f>
        <v>#B750EF</v>
      </c>
      <c r="H3711" s="31" t="str">
        <f>IFERROR(IF(AND(A3711&gt;=1,A3711&lt;=104),VLOOKUP($A3711,Location!$A:$J,6,FALSE),IF(A3711=0,"Avant l'ouverture",IF(OR(A3711=105,A3711=106),"Bonus"))),"")</f>
        <v>1/8 Finale</v>
      </c>
      <c r="I3711" s="31" t="str">
        <f>IF(LEFT(H3711,4)="Tour",VLOOKUP(A3711,Database!$A:$C,3,FALSE),"")</f>
        <v/>
      </c>
      <c r="J3711" s="31" t="str">
        <f>VLOOKUP($A3711,Location!$A:$J,7,FALSE)</f>
        <v>TBD</v>
      </c>
      <c r="K3711" s="31" t="str">
        <f>IFERROR(VLOOKUP(J3711,Setup_Team!$B:$C,2,FALSE), "TDB")</f>
        <v>TDB</v>
      </c>
      <c r="L3711" s="31" t="str">
        <f>VLOOKUP($A3711,Location!$A:$J,8,FALSE)</f>
        <v>TBD</v>
      </c>
      <c r="M3711" s="31" t="str">
        <f>IFERROR(VLOOKUP(L3711,Setup_Team!$B:$C,2,FALSE), "TDB")</f>
        <v>TDB</v>
      </c>
      <c r="N3711" s="31" t="str">
        <f>VLOOKUP($A3711,Location!$A:$J,9,FALSE)</f>
        <v>Atlanta</v>
      </c>
      <c r="O3711" s="31" t="str">
        <f>VLOOKUP($A3711,Location!$A:$J,10,FALSE)</f>
        <v>Mercedes-Benz Stadium</v>
      </c>
      <c r="R3711" s="31">
        <v>0</v>
      </c>
      <c r="S3711" s="25">
        <f>VLOOKUP($A3711,Database!$A:$Y,10,FALSE)</f>
        <v>0</v>
      </c>
      <c r="T3711" s="25">
        <f>VLOOKUP($A3711,Database!$A:$Y,11,FALSE)</f>
        <v>0</v>
      </c>
      <c r="U3711" s="25">
        <f>VLOOKUP($A3711,Database!$A:$Y,12,FALSE)</f>
        <v>0</v>
      </c>
      <c r="V3711" s="25" t="str">
        <f>VLOOKUP(A3711,Database!A:M,13,FALSE)</f>
        <v>À venir</v>
      </c>
      <c r="W3711" s="25" t="str">
        <f>VLOOKUP($A3711,Database!$A:$Y,20,FALSE)</f>
        <v/>
      </c>
      <c r="X3711" s="25" t="str">
        <f>VLOOKUP($A3711,Database!$A:$Y,21,FALSE)</f>
        <v/>
      </c>
      <c r="Y3711" s="25" t="str">
        <f ca="1">IF(C3711&lt;NOW(),IF(AND(P3711&gt;Q3711,W3711&gt;X3711),S3711,IF(AND(P3711=Q3711,W3711=X3711),T3711,IF(AND(P3711&lt;Q3711,W3711&lt;X3711),U3711,0))),"")</f>
        <v/>
      </c>
      <c r="Z3711" s="25">
        <f>IF(AND(P3711=W3711,Q3711=X3711),1,0)</f>
        <v>1</v>
      </c>
      <c r="AA3711" s="25" t="str">
        <f>IF(Z3711=0,"",IF(ISBLANK(VLOOKUP(A3711,Database!A:AA,22,FALSE)),"",VLOOKUP(A3711,Database!A:AA,22,FALSE)))</f>
        <v>Exact</v>
      </c>
      <c r="AB3711" s="25">
        <f ca="1">IFERROR(IF(AND(Y3711&lt;&gt;"",OR(V3711="Terminé",V3711="En cours")),VLOOKUP(AA3711,Setup_ScoreExactBonus!A:D,4,FALSE),0),0)</f>
        <v>0</v>
      </c>
      <c r="AC3711" s="31" t="str">
        <f t="shared" ca="1" si="19"/>
        <v/>
      </c>
      <c r="AD3711" s="31">
        <f ca="1">SUMIFS(AC$2:AC3711,D$2:D3711,D3711)*IF(R3711=0,1,2)</f>
        <v>0</v>
      </c>
    </row>
    <row r="3712" spans="1:30" x14ac:dyDescent="0.35">
      <c r="A3712" s="31">
        <f>IF(ISBLANK(B3712),"",COUNTIF(B$2:B3712,B3712))-1</f>
        <v>95</v>
      </c>
      <c r="B3712" s="31">
        <v>6</v>
      </c>
      <c r="C3712" s="10">
        <f>VLOOKUP($A3712,Database!$A:$Y,7,FALSE)</f>
        <v>46210.75</v>
      </c>
      <c r="D3712" s="31" t="str">
        <f>VLOOKUP(Pronostics!$B3712,Setup_MPP!$A:$G,3,FALSE)</f>
        <v>Julay</v>
      </c>
      <c r="E3712" s="31" t="str">
        <f>VLOOKUP(Pronostics!$B3712,Setup_MPP!$A:$G,2,FALSE)</f>
        <v>Julie BOUCHARD</v>
      </c>
      <c r="F3712" s="31" t="str">
        <f>VLOOKUP($B3712,Setup_MPP!$A:$E,4,FALSE)</f>
        <v>#A6F7B1</v>
      </c>
      <c r="G3712" s="31" t="str">
        <f>VLOOKUP($B3712,Setup_MPP!$A:$E,5,FALSE)</f>
        <v>#6EC179</v>
      </c>
      <c r="H3712" s="31" t="str">
        <f>IFERROR(IF(AND(A3712&gt;=1,A3712&lt;=104),VLOOKUP($A3712,Location!$A:$J,6,FALSE),IF(A3712=0,"Avant l'ouverture",IF(OR(A3712=105,A3712=106),"Bonus"))),"")</f>
        <v>1/8 Finale</v>
      </c>
      <c r="I3712" s="31" t="str">
        <f>IF(LEFT(H3712,4)="Tour",VLOOKUP(A3712,Database!$A:$C,3,FALSE),"")</f>
        <v/>
      </c>
      <c r="J3712" s="31" t="str">
        <f>VLOOKUP($A3712,Location!$A:$J,7,FALSE)</f>
        <v>TBD</v>
      </c>
      <c r="K3712" s="31" t="str">
        <f>IFERROR(VLOOKUP(J3712,Setup_Team!$B:$C,2,FALSE), "TDB")</f>
        <v>TDB</v>
      </c>
      <c r="L3712" s="31" t="str">
        <f>VLOOKUP($A3712,Location!$A:$J,8,FALSE)</f>
        <v>TBD</v>
      </c>
      <c r="M3712" s="31" t="str">
        <f>IFERROR(VLOOKUP(L3712,Setup_Team!$B:$C,2,FALSE), "TDB")</f>
        <v>TDB</v>
      </c>
      <c r="N3712" s="31" t="str">
        <f>VLOOKUP($A3712,Location!$A:$J,9,FALSE)</f>
        <v>Atlanta</v>
      </c>
      <c r="O3712" s="31" t="str">
        <f>VLOOKUP($A3712,Location!$A:$J,10,FALSE)</f>
        <v>Mercedes-Benz Stadium</v>
      </c>
      <c r="R3712" s="31">
        <v>0</v>
      </c>
      <c r="S3712" s="25">
        <f>VLOOKUP($A3712,Database!$A:$Y,10,FALSE)</f>
        <v>0</v>
      </c>
      <c r="T3712" s="25">
        <f>VLOOKUP($A3712,Database!$A:$Y,11,FALSE)</f>
        <v>0</v>
      </c>
      <c r="U3712" s="25">
        <f>VLOOKUP($A3712,Database!$A:$Y,12,FALSE)</f>
        <v>0</v>
      </c>
      <c r="V3712" s="25" t="str">
        <f>VLOOKUP(A3712,Database!A:M,13,FALSE)</f>
        <v>À venir</v>
      </c>
      <c r="W3712" s="25" t="str">
        <f>VLOOKUP($A3712,Database!$A:$Y,20,FALSE)</f>
        <v/>
      </c>
      <c r="X3712" s="25" t="str">
        <f>VLOOKUP($A3712,Database!$A:$Y,21,FALSE)</f>
        <v/>
      </c>
      <c r="Y3712" s="25" t="str">
        <f ca="1">IF(C3712&lt;NOW(),IF(AND(P3712&gt;Q3712,W3712&gt;X3712),S3712,IF(AND(P3712=Q3712,W3712=X3712),T3712,IF(AND(P3712&lt;Q3712,W3712&lt;X3712),U3712,0))),"")</f>
        <v/>
      </c>
      <c r="Z3712" s="25">
        <f>IF(AND(P3712=W3712,Q3712=X3712),1,0)</f>
        <v>1</v>
      </c>
      <c r="AA3712" s="25" t="str">
        <f>IF(Z3712=0,"",IF(ISBLANK(VLOOKUP(A3712,Database!A:AA,22,FALSE)),"",VLOOKUP(A3712,Database!A:AA,22,FALSE)))</f>
        <v>Exact</v>
      </c>
      <c r="AB3712" s="25">
        <f ca="1">IFERROR(IF(AND(Y3712&lt;&gt;"",OR(V3712="Terminé",V3712="En cours")),VLOOKUP(AA3712,Setup_ScoreExactBonus!A:D,4,FALSE),0),0)</f>
        <v>0</v>
      </c>
      <c r="AC3712" s="31" t="str">
        <f t="shared" ca="1" si="19"/>
        <v/>
      </c>
      <c r="AD3712" s="31">
        <f ca="1">SUMIFS(AC$2:AC3712,D$2:D3712,D3712)*IF(R3712=0,1,2)</f>
        <v>0</v>
      </c>
    </row>
    <row r="3713" spans="1:30" x14ac:dyDescent="0.35">
      <c r="A3713" s="31">
        <f>IF(ISBLANK(B3713),"",COUNTIF(B$2:B3713,B3713))-1</f>
        <v>95</v>
      </c>
      <c r="B3713" s="31">
        <v>7</v>
      </c>
      <c r="C3713" s="10">
        <f>VLOOKUP($A3713,Database!$A:$Y,7,FALSE)</f>
        <v>46210.75</v>
      </c>
      <c r="D3713" s="31" t="str">
        <f>VLOOKUP(Pronostics!$B3713,Setup_MPP!$A:$G,3,FALSE)</f>
        <v>__Vince__</v>
      </c>
      <c r="E3713" s="31" t="str">
        <f>VLOOKUP(Pronostics!$B3713,Setup_MPP!$A:$G,2,FALSE)</f>
        <v>Vincent FRAYSSE</v>
      </c>
      <c r="F3713" s="31" t="str">
        <f>VLOOKUP($B3713,Setup_MPP!$A:$E,4,FALSE)</f>
        <v>#B2EAE8</v>
      </c>
      <c r="G3713" s="31" t="str">
        <f>VLOOKUP($B3713,Setup_MPP!$A:$E,5,FALSE)</f>
        <v>#6CB4B1</v>
      </c>
      <c r="H3713" s="31" t="str">
        <f>IFERROR(IF(AND(A3713&gt;=1,A3713&lt;=104),VLOOKUP($A3713,Location!$A:$J,6,FALSE),IF(A3713=0,"Avant l'ouverture",IF(OR(A3713=105,A3713=106),"Bonus"))),"")</f>
        <v>1/8 Finale</v>
      </c>
      <c r="I3713" s="31" t="str">
        <f>IF(LEFT(H3713,4)="Tour",VLOOKUP(A3713,Database!$A:$C,3,FALSE),"")</f>
        <v/>
      </c>
      <c r="J3713" s="31" t="str">
        <f>VLOOKUP($A3713,Location!$A:$J,7,FALSE)</f>
        <v>TBD</v>
      </c>
      <c r="K3713" s="31" t="str">
        <f>IFERROR(VLOOKUP(J3713,Setup_Team!$B:$C,2,FALSE), "TDB")</f>
        <v>TDB</v>
      </c>
      <c r="L3713" s="31" t="str">
        <f>VLOOKUP($A3713,Location!$A:$J,8,FALSE)</f>
        <v>TBD</v>
      </c>
      <c r="M3713" s="31" t="str">
        <f>IFERROR(VLOOKUP(L3713,Setup_Team!$B:$C,2,FALSE), "TDB")</f>
        <v>TDB</v>
      </c>
      <c r="N3713" s="31" t="str">
        <f>VLOOKUP($A3713,Location!$A:$J,9,FALSE)</f>
        <v>Atlanta</v>
      </c>
      <c r="O3713" s="31" t="str">
        <f>VLOOKUP($A3713,Location!$A:$J,10,FALSE)</f>
        <v>Mercedes-Benz Stadium</v>
      </c>
      <c r="R3713" s="31">
        <v>0</v>
      </c>
      <c r="S3713" s="25">
        <f>VLOOKUP($A3713,Database!$A:$Y,10,FALSE)</f>
        <v>0</v>
      </c>
      <c r="T3713" s="25">
        <f>VLOOKUP($A3713,Database!$A:$Y,11,FALSE)</f>
        <v>0</v>
      </c>
      <c r="U3713" s="25">
        <f>VLOOKUP($A3713,Database!$A:$Y,12,FALSE)</f>
        <v>0</v>
      </c>
      <c r="V3713" s="25" t="str">
        <f>VLOOKUP(A3713,Database!A:M,13,FALSE)</f>
        <v>À venir</v>
      </c>
      <c r="W3713" s="25" t="str">
        <f>VLOOKUP($A3713,Database!$A:$Y,20,FALSE)</f>
        <v/>
      </c>
      <c r="X3713" s="25" t="str">
        <f>VLOOKUP($A3713,Database!$A:$Y,21,FALSE)</f>
        <v/>
      </c>
      <c r="Y3713" s="25" t="str">
        <f ca="1">IF(C3713&lt;NOW(),IF(AND(P3713&gt;Q3713,W3713&gt;X3713),S3713,IF(AND(P3713=Q3713,W3713=X3713),T3713,IF(AND(P3713&lt;Q3713,W3713&lt;X3713),U3713,0))),"")</f>
        <v/>
      </c>
      <c r="Z3713" s="25">
        <f>IF(AND(P3713=W3713,Q3713=X3713),1,0)</f>
        <v>1</v>
      </c>
      <c r="AA3713" s="25" t="str">
        <f>IF(Z3713=0,"",IF(ISBLANK(VLOOKUP(A3713,Database!A:AA,22,FALSE)),"",VLOOKUP(A3713,Database!A:AA,22,FALSE)))</f>
        <v>Exact</v>
      </c>
      <c r="AB3713" s="25">
        <f ca="1">IFERROR(IF(AND(Y3713&lt;&gt;"",OR(V3713="Terminé",V3713="En cours")),VLOOKUP(AA3713,Setup_ScoreExactBonus!A:D,4,FALSE),0),0)</f>
        <v>0</v>
      </c>
      <c r="AC3713" s="31" t="str">
        <f t="shared" ca="1" si="19"/>
        <v/>
      </c>
      <c r="AD3713" s="31">
        <f ca="1">SUMIFS(AC$2:AC3713,D$2:D3713,D3713)*IF(R3713=0,1,2)</f>
        <v>0</v>
      </c>
    </row>
    <row r="3714" spans="1:30" x14ac:dyDescent="0.35">
      <c r="A3714" s="31">
        <f>IF(ISBLANK(B3714),"",COUNTIF(B$2:B3714,B3714))-1</f>
        <v>95</v>
      </c>
      <c r="B3714" s="31">
        <v>8</v>
      </c>
      <c r="C3714" s="10">
        <f>VLOOKUP($A3714,Database!$A:$Y,7,FALSE)</f>
        <v>46210.75</v>
      </c>
      <c r="D3714" s="31" t="str">
        <f>VLOOKUP(Pronostics!$B3714,Setup_MPP!$A:$G,3,FALSE)</f>
        <v>Louuiiis</v>
      </c>
      <c r="E3714" s="31" t="str">
        <f>VLOOKUP(Pronostics!$B3714,Setup_MPP!$A:$G,2,FALSE)</f>
        <v>Louis HARLE</v>
      </c>
      <c r="F3714" s="31" t="str">
        <f>VLOOKUP($B3714,Setup_MPP!$A:$E,4,FALSE)</f>
        <v>#EEF7B1</v>
      </c>
      <c r="G3714" s="31" t="str">
        <f>VLOOKUP($B3714,Setup_MPP!$A:$E,5,FALSE)</f>
        <v>#C1CB7D</v>
      </c>
      <c r="H3714" s="31" t="str">
        <f>IFERROR(IF(AND(A3714&gt;=1,A3714&lt;=104),VLOOKUP($A3714,Location!$A:$J,6,FALSE),IF(A3714=0,"Avant l'ouverture",IF(OR(A3714=105,A3714=106),"Bonus"))),"")</f>
        <v>1/8 Finale</v>
      </c>
      <c r="I3714" s="31" t="str">
        <f>IF(LEFT(H3714,4)="Tour",VLOOKUP(A3714,Database!$A:$C,3,FALSE),"")</f>
        <v/>
      </c>
      <c r="J3714" s="31" t="str">
        <f>VLOOKUP($A3714,Location!$A:$J,7,FALSE)</f>
        <v>TBD</v>
      </c>
      <c r="K3714" s="31" t="str">
        <f>IFERROR(VLOOKUP(J3714,Setup_Team!$B:$C,2,FALSE), "TDB")</f>
        <v>TDB</v>
      </c>
      <c r="L3714" s="31" t="str">
        <f>VLOOKUP($A3714,Location!$A:$J,8,FALSE)</f>
        <v>TBD</v>
      </c>
      <c r="M3714" s="31" t="str">
        <f>IFERROR(VLOOKUP(L3714,Setup_Team!$B:$C,2,FALSE), "TDB")</f>
        <v>TDB</v>
      </c>
      <c r="N3714" s="31" t="str">
        <f>VLOOKUP($A3714,Location!$A:$J,9,FALSE)</f>
        <v>Atlanta</v>
      </c>
      <c r="O3714" s="31" t="str">
        <f>VLOOKUP($A3714,Location!$A:$J,10,FALSE)</f>
        <v>Mercedes-Benz Stadium</v>
      </c>
      <c r="R3714" s="31">
        <v>0</v>
      </c>
      <c r="S3714" s="25">
        <f>VLOOKUP($A3714,Database!$A:$Y,10,FALSE)</f>
        <v>0</v>
      </c>
      <c r="T3714" s="25">
        <f>VLOOKUP($A3714,Database!$A:$Y,11,FALSE)</f>
        <v>0</v>
      </c>
      <c r="U3714" s="25">
        <f>VLOOKUP($A3714,Database!$A:$Y,12,FALSE)</f>
        <v>0</v>
      </c>
      <c r="V3714" s="25" t="str">
        <f>VLOOKUP(A3714,Database!A:M,13,FALSE)</f>
        <v>À venir</v>
      </c>
      <c r="W3714" s="25" t="str">
        <f>VLOOKUP($A3714,Database!$A:$Y,20,FALSE)</f>
        <v/>
      </c>
      <c r="X3714" s="25" t="str">
        <f>VLOOKUP($A3714,Database!$A:$Y,21,FALSE)</f>
        <v/>
      </c>
      <c r="Y3714" s="25" t="str">
        <f ca="1">IF(C3714&lt;NOW(),IF(AND(P3714&gt;Q3714,W3714&gt;X3714),S3714,IF(AND(P3714=Q3714,W3714=X3714),T3714,IF(AND(P3714&lt;Q3714,W3714&lt;X3714),U3714,0))),"")</f>
        <v/>
      </c>
      <c r="Z3714" s="25">
        <f>IF(AND(P3714=W3714,Q3714=X3714),1,0)</f>
        <v>1</v>
      </c>
      <c r="AA3714" s="25" t="str">
        <f>IF(Z3714=0,"",IF(ISBLANK(VLOOKUP(A3714,Database!A:AA,22,FALSE)),"",VLOOKUP(A3714,Database!A:AA,22,FALSE)))</f>
        <v>Exact</v>
      </c>
      <c r="AB3714" s="25">
        <f ca="1">IFERROR(IF(AND(Y3714&lt;&gt;"",OR(V3714="Terminé",V3714="En cours")),VLOOKUP(AA3714,Setup_ScoreExactBonus!A:D,4,FALSE),0),0)</f>
        <v>0</v>
      </c>
      <c r="AC3714" s="31" t="str">
        <f t="shared" ca="1" si="19"/>
        <v/>
      </c>
      <c r="AD3714" s="31">
        <f ca="1">SUMIFS(AC$2:AC3714,D$2:D3714,D3714)*IF(R3714=0,1,2)</f>
        <v>0</v>
      </c>
    </row>
    <row r="3715" spans="1:30" x14ac:dyDescent="0.35">
      <c r="A3715" s="31">
        <f>IF(ISBLANK(B3715),"",COUNTIF(B$2:B3715,B3715))-1</f>
        <v>95</v>
      </c>
      <c r="B3715" s="31">
        <v>9</v>
      </c>
      <c r="C3715" s="10">
        <f>VLOOKUP($A3715,Database!$A:$Y,7,FALSE)</f>
        <v>46210.75</v>
      </c>
      <c r="D3715" s="31" t="str">
        <f>VLOOKUP(Pronostics!$B3715,Setup_MPP!$A:$G,3,FALSE)</f>
        <v>Aurelien_dqp</v>
      </c>
      <c r="E3715" s="31" t="str">
        <f>VLOOKUP(Pronostics!$B3715,Setup_MPP!$A:$G,2,FALSE)</f>
        <v>Aurélien DE POULPIQUET</v>
      </c>
      <c r="F3715" s="31" t="str">
        <f>VLOOKUP($B3715,Setup_MPP!$A:$E,4,FALSE)</f>
        <v>#F4EA9D</v>
      </c>
      <c r="G3715" s="31" t="str">
        <f>VLOOKUP($B3715,Setup_MPP!$A:$E,5,FALSE)</f>
        <v>#D2C458</v>
      </c>
      <c r="H3715" s="31" t="str">
        <f>IFERROR(IF(AND(A3715&gt;=1,A3715&lt;=104),VLOOKUP($A3715,Location!$A:$J,6,FALSE),IF(A3715=0,"Avant l'ouverture",IF(OR(A3715=105,A3715=106),"Bonus"))),"")</f>
        <v>1/8 Finale</v>
      </c>
      <c r="I3715" s="31" t="str">
        <f>IF(LEFT(H3715,4)="Tour",VLOOKUP(A3715,Database!$A:$C,3,FALSE),"")</f>
        <v/>
      </c>
      <c r="J3715" s="31" t="str">
        <f>VLOOKUP($A3715,Location!$A:$J,7,FALSE)</f>
        <v>TBD</v>
      </c>
      <c r="K3715" s="31" t="str">
        <f>IFERROR(VLOOKUP(J3715,Setup_Team!$B:$C,2,FALSE), "TDB")</f>
        <v>TDB</v>
      </c>
      <c r="L3715" s="31" t="str">
        <f>VLOOKUP($A3715,Location!$A:$J,8,FALSE)</f>
        <v>TBD</v>
      </c>
      <c r="M3715" s="31" t="str">
        <f>IFERROR(VLOOKUP(L3715,Setup_Team!$B:$C,2,FALSE), "TDB")</f>
        <v>TDB</v>
      </c>
      <c r="N3715" s="31" t="str">
        <f>VLOOKUP($A3715,Location!$A:$J,9,FALSE)</f>
        <v>Atlanta</v>
      </c>
      <c r="O3715" s="31" t="str">
        <f>VLOOKUP($A3715,Location!$A:$J,10,FALSE)</f>
        <v>Mercedes-Benz Stadium</v>
      </c>
      <c r="R3715" s="31">
        <v>0</v>
      </c>
      <c r="S3715" s="25">
        <f>VLOOKUP($A3715,Database!$A:$Y,10,FALSE)</f>
        <v>0</v>
      </c>
      <c r="T3715" s="25">
        <f>VLOOKUP($A3715,Database!$A:$Y,11,FALSE)</f>
        <v>0</v>
      </c>
      <c r="U3715" s="25">
        <f>VLOOKUP($A3715,Database!$A:$Y,12,FALSE)</f>
        <v>0</v>
      </c>
      <c r="V3715" s="25" t="str">
        <f>VLOOKUP(A3715,Database!A:M,13,FALSE)</f>
        <v>À venir</v>
      </c>
      <c r="W3715" s="25" t="str">
        <f>VLOOKUP($A3715,Database!$A:$Y,20,FALSE)</f>
        <v/>
      </c>
      <c r="X3715" s="25" t="str">
        <f>VLOOKUP($A3715,Database!$A:$Y,21,FALSE)</f>
        <v/>
      </c>
      <c r="Y3715" s="25" t="str">
        <f ca="1">IF(C3715&lt;NOW(),IF(AND(P3715&gt;Q3715,W3715&gt;X3715),S3715,IF(AND(P3715=Q3715,W3715=X3715),T3715,IF(AND(P3715&lt;Q3715,W3715&lt;X3715),U3715,0))),"")</f>
        <v/>
      </c>
      <c r="Z3715" s="25">
        <f>IF(AND(P3715=W3715,Q3715=X3715),1,0)</f>
        <v>1</v>
      </c>
      <c r="AA3715" s="25" t="str">
        <f>IF(Z3715=0,"",IF(ISBLANK(VLOOKUP(A3715,Database!A:AA,22,FALSE)),"",VLOOKUP(A3715,Database!A:AA,22,FALSE)))</f>
        <v>Exact</v>
      </c>
      <c r="AB3715" s="25">
        <f ca="1">IFERROR(IF(AND(Y3715&lt;&gt;"",OR(V3715="Terminé",V3715="En cours")),VLOOKUP(AA3715,Setup_ScoreExactBonus!A:D,4,FALSE),0),0)</f>
        <v>0</v>
      </c>
      <c r="AC3715" s="31" t="str">
        <f t="shared" ca="1" si="19"/>
        <v/>
      </c>
      <c r="AD3715" s="31">
        <f ca="1">SUMIFS(AC$2:AC3715,D$2:D3715,D3715)*IF(R3715=0,1,2)</f>
        <v>0</v>
      </c>
    </row>
    <row r="3716" spans="1:30" x14ac:dyDescent="0.35">
      <c r="A3716" s="31">
        <f>IF(ISBLANK(B3716),"",COUNTIF(B$2:B3716,B3716))-1</f>
        <v>95</v>
      </c>
      <c r="B3716" s="31">
        <v>10</v>
      </c>
      <c r="C3716" s="10">
        <f>VLOOKUP($A3716,Database!$A:$Y,7,FALSE)</f>
        <v>46210.75</v>
      </c>
      <c r="D3716" s="31" t="str">
        <f>VLOOKUP(Pronostics!$B3716,Setup_MPP!$A:$G,3,FALSE)</f>
        <v>RandomPaul</v>
      </c>
      <c r="E3716" s="31" t="str">
        <f>VLOOKUP(Pronostics!$B3716,Setup_MPP!$A:$G,2,FALSE)</f>
        <v>Paul MONTESINOS</v>
      </c>
      <c r="F3716" s="31" t="str">
        <f>VLOOKUP($B3716,Setup_MPP!$A:$E,4,FALSE)</f>
        <v>#C4B0FF</v>
      </c>
      <c r="G3716" s="31" t="str">
        <f>VLOOKUP($B3716,Setup_MPP!$A:$E,5,FALSE)</f>
        <v>#7F66C8</v>
      </c>
      <c r="H3716" s="31" t="str">
        <f>IFERROR(IF(AND(A3716&gt;=1,A3716&lt;=104),VLOOKUP($A3716,Location!$A:$J,6,FALSE),IF(A3716=0,"Avant l'ouverture",IF(OR(A3716=105,A3716=106),"Bonus"))),"")</f>
        <v>1/8 Finale</v>
      </c>
      <c r="I3716" s="31" t="str">
        <f>IF(LEFT(H3716,4)="Tour",VLOOKUP(A3716,Database!$A:$C,3,FALSE),"")</f>
        <v/>
      </c>
      <c r="J3716" s="31" t="str">
        <f>VLOOKUP($A3716,Location!$A:$J,7,FALSE)</f>
        <v>TBD</v>
      </c>
      <c r="K3716" s="31" t="str">
        <f>IFERROR(VLOOKUP(J3716,Setup_Team!$B:$C,2,FALSE), "TDB")</f>
        <v>TDB</v>
      </c>
      <c r="L3716" s="31" t="str">
        <f>VLOOKUP($A3716,Location!$A:$J,8,FALSE)</f>
        <v>TBD</v>
      </c>
      <c r="M3716" s="31" t="str">
        <f>IFERROR(VLOOKUP(L3716,Setup_Team!$B:$C,2,FALSE), "TDB")</f>
        <v>TDB</v>
      </c>
      <c r="N3716" s="31" t="str">
        <f>VLOOKUP($A3716,Location!$A:$J,9,FALSE)</f>
        <v>Atlanta</v>
      </c>
      <c r="O3716" s="31" t="str">
        <f>VLOOKUP($A3716,Location!$A:$J,10,FALSE)</f>
        <v>Mercedes-Benz Stadium</v>
      </c>
      <c r="R3716" s="31">
        <v>0</v>
      </c>
      <c r="S3716" s="25">
        <f>VLOOKUP($A3716,Database!$A:$Y,10,FALSE)</f>
        <v>0</v>
      </c>
      <c r="T3716" s="25">
        <f>VLOOKUP($A3716,Database!$A:$Y,11,FALSE)</f>
        <v>0</v>
      </c>
      <c r="U3716" s="25">
        <f>VLOOKUP($A3716,Database!$A:$Y,12,FALSE)</f>
        <v>0</v>
      </c>
      <c r="V3716" s="25" t="str">
        <f>VLOOKUP(A3716,Database!A:M,13,FALSE)</f>
        <v>À venir</v>
      </c>
      <c r="W3716" s="25" t="str">
        <f>VLOOKUP($A3716,Database!$A:$Y,20,FALSE)</f>
        <v/>
      </c>
      <c r="X3716" s="25" t="str">
        <f>VLOOKUP($A3716,Database!$A:$Y,21,FALSE)</f>
        <v/>
      </c>
      <c r="Y3716" s="25" t="str">
        <f ca="1">IF(C3716&lt;NOW(),IF(AND(P3716&gt;Q3716,W3716&gt;X3716),S3716,IF(AND(P3716=Q3716,W3716=X3716),T3716,IF(AND(P3716&lt;Q3716,W3716&lt;X3716),U3716,0))),"")</f>
        <v/>
      </c>
      <c r="Z3716" s="25">
        <f>IF(AND(P3716=W3716,Q3716=X3716),1,0)</f>
        <v>1</v>
      </c>
      <c r="AA3716" s="25" t="str">
        <f>IF(Z3716=0,"",IF(ISBLANK(VLOOKUP(A3716,Database!A:AA,22,FALSE)),"",VLOOKUP(A3716,Database!A:AA,22,FALSE)))</f>
        <v>Exact</v>
      </c>
      <c r="AB3716" s="25">
        <f ca="1">IFERROR(IF(AND(Y3716&lt;&gt;"",OR(V3716="Terminé",V3716="En cours")),VLOOKUP(AA3716,Setup_ScoreExactBonus!A:D,4,FALSE),0),0)</f>
        <v>0</v>
      </c>
      <c r="AC3716" s="31" t="str">
        <f t="shared" ca="1" si="19"/>
        <v/>
      </c>
      <c r="AD3716" s="31">
        <f ca="1">SUMIFS(AC$2:AC3716,D$2:D3716,D3716)*IF(R3716=0,1,2)</f>
        <v>0</v>
      </c>
    </row>
    <row r="3717" spans="1:30" x14ac:dyDescent="0.35">
      <c r="A3717" s="31">
        <f>IF(ISBLANK(B3717),"",COUNTIF(B$2:B3717,B3717))-1</f>
        <v>95</v>
      </c>
      <c r="B3717" s="31">
        <v>11</v>
      </c>
      <c r="C3717" s="10">
        <f>VLOOKUP($A3717,Database!$A:$Y,7,FALSE)</f>
        <v>46210.75</v>
      </c>
      <c r="D3717" s="31" t="str">
        <f>VLOOKUP(Pronostics!$B3717,Setup_MPP!$A:$G,3,FALSE)</f>
        <v>Kinsley#8SA6T</v>
      </c>
      <c r="E3717" s="31" t="str">
        <f>VLOOKUP(Pronostics!$B3717,Setup_MPP!$A:$G,2,FALSE)</f>
        <v>Kinsley ROQUE</v>
      </c>
      <c r="F3717" s="31" t="str">
        <f>VLOOKUP($B3717,Setup_MPP!$A:$E,4,FALSE)</f>
        <v>#CBEBBA</v>
      </c>
      <c r="G3717" s="31" t="str">
        <f>VLOOKUP($B3717,Setup_MPP!$A:$E,5,FALSE)</f>
        <v>#70BC6E</v>
      </c>
      <c r="H3717" s="31" t="str">
        <f>IFERROR(IF(AND(A3717&gt;=1,A3717&lt;=104),VLOOKUP($A3717,Location!$A:$J,6,FALSE),IF(A3717=0,"Avant l'ouverture",IF(OR(A3717=105,A3717=106),"Bonus"))),"")</f>
        <v>1/8 Finale</v>
      </c>
      <c r="I3717" s="31" t="str">
        <f>IF(LEFT(H3717,4)="Tour",VLOOKUP(A3717,Database!$A:$C,3,FALSE),"")</f>
        <v/>
      </c>
      <c r="J3717" s="31" t="str">
        <f>VLOOKUP($A3717,Location!$A:$J,7,FALSE)</f>
        <v>TBD</v>
      </c>
      <c r="K3717" s="31" t="str">
        <f>IFERROR(VLOOKUP(J3717,Setup_Team!$B:$C,2,FALSE), "TDB")</f>
        <v>TDB</v>
      </c>
      <c r="L3717" s="31" t="str">
        <f>VLOOKUP($A3717,Location!$A:$J,8,FALSE)</f>
        <v>TBD</v>
      </c>
      <c r="M3717" s="31" t="str">
        <f>IFERROR(VLOOKUP(L3717,Setup_Team!$B:$C,2,FALSE), "TDB")</f>
        <v>TDB</v>
      </c>
      <c r="N3717" s="31" t="str">
        <f>VLOOKUP($A3717,Location!$A:$J,9,FALSE)</f>
        <v>Atlanta</v>
      </c>
      <c r="O3717" s="31" t="str">
        <f>VLOOKUP($A3717,Location!$A:$J,10,FALSE)</f>
        <v>Mercedes-Benz Stadium</v>
      </c>
      <c r="R3717" s="31">
        <v>0</v>
      </c>
      <c r="S3717" s="25">
        <f>VLOOKUP($A3717,Database!$A:$Y,10,FALSE)</f>
        <v>0</v>
      </c>
      <c r="T3717" s="25">
        <f>VLOOKUP($A3717,Database!$A:$Y,11,FALSE)</f>
        <v>0</v>
      </c>
      <c r="U3717" s="25">
        <f>VLOOKUP($A3717,Database!$A:$Y,12,FALSE)</f>
        <v>0</v>
      </c>
      <c r="V3717" s="25" t="str">
        <f>VLOOKUP(A3717,Database!A:M,13,FALSE)</f>
        <v>À venir</v>
      </c>
      <c r="W3717" s="25" t="str">
        <f>VLOOKUP($A3717,Database!$A:$Y,20,FALSE)</f>
        <v/>
      </c>
      <c r="X3717" s="25" t="str">
        <f>VLOOKUP($A3717,Database!$A:$Y,21,FALSE)</f>
        <v/>
      </c>
      <c r="Y3717" s="25" t="str">
        <f ca="1">IF(C3717&lt;NOW(),IF(AND(P3717&gt;Q3717,W3717&gt;X3717),S3717,IF(AND(P3717=Q3717,W3717=X3717),T3717,IF(AND(P3717&lt;Q3717,W3717&lt;X3717),U3717,0))),"")</f>
        <v/>
      </c>
      <c r="Z3717" s="25">
        <f>IF(AND(P3717=W3717,Q3717=X3717),1,0)</f>
        <v>1</v>
      </c>
      <c r="AA3717" s="25" t="str">
        <f>IF(Z3717=0,"",IF(ISBLANK(VLOOKUP(A3717,Database!A:AA,22,FALSE)),"",VLOOKUP(A3717,Database!A:AA,22,FALSE)))</f>
        <v>Exact</v>
      </c>
      <c r="AB3717" s="25">
        <f ca="1">IFERROR(IF(AND(Y3717&lt;&gt;"",OR(V3717="Terminé",V3717="En cours")),VLOOKUP(AA3717,Setup_ScoreExactBonus!A:D,4,FALSE),0),0)</f>
        <v>0</v>
      </c>
      <c r="AC3717" s="31" t="str">
        <f t="shared" ca="1" si="19"/>
        <v/>
      </c>
      <c r="AD3717" s="31">
        <f ca="1">SUMIFS(AC$2:AC3717,D$2:D3717,D3717)*IF(R3717=0,1,2)</f>
        <v>0</v>
      </c>
    </row>
    <row r="3718" spans="1:30" x14ac:dyDescent="0.35">
      <c r="A3718" s="31">
        <f>IF(ISBLANK(B3718),"",COUNTIF(B$2:B3718,B3718))-1</f>
        <v>95</v>
      </c>
      <c r="B3718" s="31">
        <v>12</v>
      </c>
      <c r="C3718" s="10">
        <f>VLOOKUP($A3718,Database!$A:$Y,7,FALSE)</f>
        <v>46210.75</v>
      </c>
      <c r="D3718" s="31" t="str">
        <f>VLOOKUP(Pronostics!$B3718,Setup_MPP!$A:$G,3,FALSE)</f>
        <v>Jaouad1</v>
      </c>
      <c r="E3718" s="31" t="str">
        <f>VLOOKUP(Pronostics!$B3718,Setup_MPP!$A:$G,2,FALSE)</f>
        <v>Jaouad SETTI</v>
      </c>
      <c r="F3718" s="31" t="str">
        <f>VLOOKUP($B3718,Setup_MPP!$A:$E,4,FALSE)</f>
        <v>#C2D4FF</v>
      </c>
      <c r="G3718" s="31" t="str">
        <f>VLOOKUP($B3718,Setup_MPP!$A:$E,5,FALSE)</f>
        <v>#6586D5</v>
      </c>
      <c r="H3718" s="31" t="str">
        <f>IFERROR(IF(AND(A3718&gt;=1,A3718&lt;=104),VLOOKUP($A3718,Location!$A:$J,6,FALSE),IF(A3718=0,"Avant l'ouverture",IF(OR(A3718=105,A3718=106),"Bonus"))),"")</f>
        <v>1/8 Finale</v>
      </c>
      <c r="I3718" s="31" t="str">
        <f>IF(LEFT(H3718,4)="Tour",VLOOKUP(A3718,Database!$A:$C,3,FALSE),"")</f>
        <v/>
      </c>
      <c r="J3718" s="31" t="str">
        <f>VLOOKUP($A3718,Location!$A:$J,7,FALSE)</f>
        <v>TBD</v>
      </c>
      <c r="K3718" s="31" t="str">
        <f>IFERROR(VLOOKUP(J3718,Setup_Team!$B:$C,2,FALSE), "TDB")</f>
        <v>TDB</v>
      </c>
      <c r="L3718" s="31" t="str">
        <f>VLOOKUP($A3718,Location!$A:$J,8,FALSE)</f>
        <v>TBD</v>
      </c>
      <c r="M3718" s="31" t="str">
        <f>IFERROR(VLOOKUP(L3718,Setup_Team!$B:$C,2,FALSE), "TDB")</f>
        <v>TDB</v>
      </c>
      <c r="N3718" s="31" t="str">
        <f>VLOOKUP($A3718,Location!$A:$J,9,FALSE)</f>
        <v>Atlanta</v>
      </c>
      <c r="O3718" s="31" t="str">
        <f>VLOOKUP($A3718,Location!$A:$J,10,FALSE)</f>
        <v>Mercedes-Benz Stadium</v>
      </c>
      <c r="R3718" s="31">
        <v>0</v>
      </c>
      <c r="S3718" s="25">
        <f>VLOOKUP($A3718,Database!$A:$Y,10,FALSE)</f>
        <v>0</v>
      </c>
      <c r="T3718" s="25">
        <f>VLOOKUP($A3718,Database!$A:$Y,11,FALSE)</f>
        <v>0</v>
      </c>
      <c r="U3718" s="25">
        <f>VLOOKUP($A3718,Database!$A:$Y,12,FALSE)</f>
        <v>0</v>
      </c>
      <c r="V3718" s="25" t="str">
        <f>VLOOKUP(A3718,Database!A:M,13,FALSE)</f>
        <v>À venir</v>
      </c>
      <c r="W3718" s="25" t="str">
        <f>VLOOKUP($A3718,Database!$A:$Y,20,FALSE)</f>
        <v/>
      </c>
      <c r="X3718" s="25" t="str">
        <f>VLOOKUP($A3718,Database!$A:$Y,21,FALSE)</f>
        <v/>
      </c>
      <c r="Y3718" s="25" t="str">
        <f ca="1">IF(C3718&lt;NOW(),IF(AND(P3718&gt;Q3718,W3718&gt;X3718),S3718,IF(AND(P3718=Q3718,W3718=X3718),T3718,IF(AND(P3718&lt;Q3718,W3718&lt;X3718),U3718,0))),"")</f>
        <v/>
      </c>
      <c r="Z3718" s="25">
        <f>IF(AND(P3718=W3718,Q3718=X3718),1,0)</f>
        <v>1</v>
      </c>
      <c r="AA3718" s="25" t="str">
        <f>IF(Z3718=0,"",IF(ISBLANK(VLOOKUP(A3718,Database!A:AA,22,FALSE)),"",VLOOKUP(A3718,Database!A:AA,22,FALSE)))</f>
        <v>Exact</v>
      </c>
      <c r="AB3718" s="25">
        <f ca="1">IFERROR(IF(AND(Y3718&lt;&gt;"",OR(V3718="Terminé",V3718="En cours")),VLOOKUP(AA3718,Setup_ScoreExactBonus!A:D,4,FALSE),0),0)</f>
        <v>0</v>
      </c>
      <c r="AC3718" s="31" t="str">
        <f t="shared" ca="1" si="19"/>
        <v/>
      </c>
      <c r="AD3718" s="31">
        <f ca="1">SUMIFS(AC$2:AC3718,D$2:D3718,D3718)*IF(R3718=0,1,2)</f>
        <v>0</v>
      </c>
    </row>
    <row r="3719" spans="1:30" x14ac:dyDescent="0.35">
      <c r="A3719" s="31">
        <f>IF(ISBLANK(B3719),"",COUNTIF(B$2:B3719,B3719))-1</f>
        <v>95</v>
      </c>
      <c r="B3719" s="31">
        <v>13</v>
      </c>
      <c r="C3719" s="10">
        <f>VLOOKUP($A3719,Database!$A:$Y,7,FALSE)</f>
        <v>46210.75</v>
      </c>
      <c r="D3719" s="31" t="str">
        <f>VLOOKUP(Pronostics!$B3719,Setup_MPP!$A:$G,3,FALSE)</f>
        <v>Julien_I</v>
      </c>
      <c r="E3719" s="31" t="str">
        <f>VLOOKUP(Pronostics!$B3719,Setup_MPP!$A:$G,2,FALSE)</f>
        <v>Julien INGE</v>
      </c>
      <c r="F3719" s="31" t="str">
        <f>VLOOKUP($B3719,Setup_MPP!$A:$E,4,FALSE)</f>
        <v>#C1E0EF</v>
      </c>
      <c r="G3719" s="31" t="str">
        <f>VLOOKUP($B3719,Setup_MPP!$A:$E,5,FALSE)</f>
        <v>#4F91B2</v>
      </c>
      <c r="H3719" s="31" t="str">
        <f>IFERROR(IF(AND(A3719&gt;=1,A3719&lt;=104),VLOOKUP($A3719,Location!$A:$J,6,FALSE),IF(A3719=0,"Avant l'ouverture",IF(OR(A3719=105,A3719=106),"Bonus"))),"")</f>
        <v>1/8 Finale</v>
      </c>
      <c r="I3719" s="31" t="str">
        <f>IF(LEFT(H3719,4)="Tour",VLOOKUP(A3719,Database!$A:$C,3,FALSE),"")</f>
        <v/>
      </c>
      <c r="J3719" s="31" t="str">
        <f>VLOOKUP($A3719,Location!$A:$J,7,FALSE)</f>
        <v>TBD</v>
      </c>
      <c r="K3719" s="31" t="str">
        <f>IFERROR(VLOOKUP(J3719,Setup_Team!$B:$C,2,FALSE), "TDB")</f>
        <v>TDB</v>
      </c>
      <c r="L3719" s="31" t="str">
        <f>VLOOKUP($A3719,Location!$A:$J,8,FALSE)</f>
        <v>TBD</v>
      </c>
      <c r="M3719" s="31" t="str">
        <f>IFERROR(VLOOKUP(L3719,Setup_Team!$B:$C,2,FALSE), "TDB")</f>
        <v>TDB</v>
      </c>
      <c r="N3719" s="31" t="str">
        <f>VLOOKUP($A3719,Location!$A:$J,9,FALSE)</f>
        <v>Atlanta</v>
      </c>
      <c r="O3719" s="31" t="str">
        <f>VLOOKUP($A3719,Location!$A:$J,10,FALSE)</f>
        <v>Mercedes-Benz Stadium</v>
      </c>
      <c r="R3719" s="31">
        <v>0</v>
      </c>
      <c r="S3719" s="25">
        <f>VLOOKUP($A3719,Database!$A:$Y,10,FALSE)</f>
        <v>0</v>
      </c>
      <c r="T3719" s="25">
        <f>VLOOKUP($A3719,Database!$A:$Y,11,FALSE)</f>
        <v>0</v>
      </c>
      <c r="U3719" s="25">
        <f>VLOOKUP($A3719,Database!$A:$Y,12,FALSE)</f>
        <v>0</v>
      </c>
      <c r="V3719" s="25" t="str">
        <f>VLOOKUP(A3719,Database!A:M,13,FALSE)</f>
        <v>À venir</v>
      </c>
      <c r="W3719" s="25" t="str">
        <f>VLOOKUP($A3719,Database!$A:$Y,20,FALSE)</f>
        <v/>
      </c>
      <c r="X3719" s="25" t="str">
        <f>VLOOKUP($A3719,Database!$A:$Y,21,FALSE)</f>
        <v/>
      </c>
      <c r="Y3719" s="25" t="str">
        <f ca="1">IF(C3719&lt;NOW(),IF(AND(P3719&gt;Q3719,W3719&gt;X3719),S3719,IF(AND(P3719=Q3719,W3719=X3719),T3719,IF(AND(P3719&lt;Q3719,W3719&lt;X3719),U3719,0))),"")</f>
        <v/>
      </c>
      <c r="Z3719" s="25">
        <f>IF(AND(P3719=W3719,Q3719=X3719),1,0)</f>
        <v>1</v>
      </c>
      <c r="AA3719" s="25" t="str">
        <f>IF(Z3719=0,"",IF(ISBLANK(VLOOKUP(A3719,Database!A:AA,22,FALSE)),"",VLOOKUP(A3719,Database!A:AA,22,FALSE)))</f>
        <v>Exact</v>
      </c>
      <c r="AB3719" s="25">
        <f ca="1">IFERROR(IF(AND(Y3719&lt;&gt;"",OR(V3719="Terminé",V3719="En cours")),VLOOKUP(AA3719,Setup_ScoreExactBonus!A:D,4,FALSE),0),0)</f>
        <v>0</v>
      </c>
      <c r="AC3719" s="31" t="str">
        <f t="shared" ca="1" si="19"/>
        <v/>
      </c>
      <c r="AD3719" s="31">
        <f ca="1">SUMIFS(AC$2:AC3719,D$2:D3719,D3719)*IF(R3719=0,1,2)</f>
        <v>0</v>
      </c>
    </row>
    <row r="3720" spans="1:30" x14ac:dyDescent="0.35">
      <c r="A3720" s="31">
        <f>IF(ISBLANK(B3720),"",COUNTIF(B$2:B3720,B3720))-1</f>
        <v>95</v>
      </c>
      <c r="B3720" s="31">
        <v>14</v>
      </c>
      <c r="C3720" s="10">
        <f>VLOOKUP($A3720,Database!$A:$Y,7,FALSE)</f>
        <v>46210.75</v>
      </c>
      <c r="D3720" s="31" t="str">
        <f>VLOOKUP(Pronostics!$B3720,Setup_MPP!$A:$G,3,FALSE)</f>
        <v>MarieEYT</v>
      </c>
      <c r="E3720" s="31" t="str">
        <f>VLOOKUP(Pronostics!$B3720,Setup_MPP!$A:$G,2,FALSE)</f>
        <v>Marie EXBRAYAT</v>
      </c>
      <c r="F3720" s="31" t="str">
        <f>VLOOKUP($B3720,Setup_MPP!$A:$E,4,FALSE)</f>
        <v>#FFAFD2</v>
      </c>
      <c r="G3720" s="31" t="str">
        <f>VLOOKUP($B3720,Setup_MPP!$A:$E,5,FALSE)</f>
        <v>#F2589B</v>
      </c>
      <c r="H3720" s="31" t="str">
        <f>IFERROR(IF(AND(A3720&gt;=1,A3720&lt;=104),VLOOKUP($A3720,Location!$A:$J,6,FALSE),IF(A3720=0,"Avant l'ouverture",IF(OR(A3720=105,A3720=106),"Bonus"))),"")</f>
        <v>1/8 Finale</v>
      </c>
      <c r="I3720" s="31" t="str">
        <f>IF(LEFT(H3720,4)="Tour",VLOOKUP(A3720,Database!$A:$C,3,FALSE),"")</f>
        <v/>
      </c>
      <c r="J3720" s="31" t="str">
        <f>VLOOKUP($A3720,Location!$A:$J,7,FALSE)</f>
        <v>TBD</v>
      </c>
      <c r="K3720" s="31" t="str">
        <f>IFERROR(VLOOKUP(J3720,Setup_Team!$B:$C,2,FALSE), "TDB")</f>
        <v>TDB</v>
      </c>
      <c r="L3720" s="31" t="str">
        <f>VLOOKUP($A3720,Location!$A:$J,8,FALSE)</f>
        <v>TBD</v>
      </c>
      <c r="M3720" s="31" t="str">
        <f>IFERROR(VLOOKUP(L3720,Setup_Team!$B:$C,2,FALSE), "TDB")</f>
        <v>TDB</v>
      </c>
      <c r="N3720" s="31" t="str">
        <f>VLOOKUP($A3720,Location!$A:$J,9,FALSE)</f>
        <v>Atlanta</v>
      </c>
      <c r="O3720" s="31" t="str">
        <f>VLOOKUP($A3720,Location!$A:$J,10,FALSE)</f>
        <v>Mercedes-Benz Stadium</v>
      </c>
      <c r="R3720" s="31">
        <v>0</v>
      </c>
      <c r="S3720" s="25">
        <f>VLOOKUP($A3720,Database!$A:$Y,10,FALSE)</f>
        <v>0</v>
      </c>
      <c r="T3720" s="25">
        <f>VLOOKUP($A3720,Database!$A:$Y,11,FALSE)</f>
        <v>0</v>
      </c>
      <c r="U3720" s="25">
        <f>VLOOKUP($A3720,Database!$A:$Y,12,FALSE)</f>
        <v>0</v>
      </c>
      <c r="V3720" s="25" t="str">
        <f>VLOOKUP(A3720,Database!A:M,13,FALSE)</f>
        <v>À venir</v>
      </c>
      <c r="W3720" s="25" t="str">
        <f>VLOOKUP($A3720,Database!$A:$Y,20,FALSE)</f>
        <v/>
      </c>
      <c r="X3720" s="25" t="str">
        <f>VLOOKUP($A3720,Database!$A:$Y,21,FALSE)</f>
        <v/>
      </c>
      <c r="Y3720" s="25" t="str">
        <f ca="1">IF(C3720&lt;NOW(),IF(AND(P3720&gt;Q3720,W3720&gt;X3720),S3720,IF(AND(P3720=Q3720,W3720=X3720),T3720,IF(AND(P3720&lt;Q3720,W3720&lt;X3720),U3720,0))),"")</f>
        <v/>
      </c>
      <c r="Z3720" s="25">
        <f>IF(AND(P3720=W3720,Q3720=X3720),1,0)</f>
        <v>1</v>
      </c>
      <c r="AA3720" s="25" t="str">
        <f>IF(Z3720=0,"",IF(ISBLANK(VLOOKUP(A3720,Database!A:AA,22,FALSE)),"",VLOOKUP(A3720,Database!A:AA,22,FALSE)))</f>
        <v>Exact</v>
      </c>
      <c r="AB3720" s="25">
        <f ca="1">IFERROR(IF(AND(Y3720&lt;&gt;"",OR(V3720="Terminé",V3720="En cours")),VLOOKUP(AA3720,Setup_ScoreExactBonus!A:D,4,FALSE),0),0)</f>
        <v>0</v>
      </c>
      <c r="AC3720" s="31" t="str">
        <f t="shared" ca="1" si="19"/>
        <v/>
      </c>
      <c r="AD3720" s="31">
        <f ca="1">SUMIFS(AC$2:AC3720,D$2:D3720,D3720)*IF(R3720=0,1,2)</f>
        <v>0</v>
      </c>
    </row>
    <row r="3721" spans="1:30" x14ac:dyDescent="0.35">
      <c r="A3721" s="31">
        <f>IF(ISBLANK(B3721),"",COUNTIF(B$2:B3721,B3721))-1</f>
        <v>95</v>
      </c>
      <c r="B3721" s="31">
        <v>15</v>
      </c>
      <c r="C3721" s="10">
        <f>VLOOKUP($A3721,Database!$A:$Y,7,FALSE)</f>
        <v>46210.75</v>
      </c>
      <c r="D3721" s="31" t="str">
        <f>VLOOKUP(Pronostics!$B3721,Setup_MPP!$A:$G,3,FALSE)</f>
        <v>Amine#8UL9R</v>
      </c>
      <c r="E3721" s="31" t="str">
        <f>VLOOKUP(Pronostics!$B3721,Setup_MPP!$A:$G,2,FALSE)</f>
        <v>Amine ZARROUKI</v>
      </c>
      <c r="F3721" s="31" t="str">
        <f>VLOOKUP($B3721,Setup_MPP!$A:$E,4,FALSE)</f>
        <v>#FF9898</v>
      </c>
      <c r="G3721" s="31" t="str">
        <f>VLOOKUP($B3721,Setup_MPP!$A:$E,5,FALSE)</f>
        <v>#FF5D5D</v>
      </c>
      <c r="H3721" s="31" t="str">
        <f>IFERROR(IF(AND(A3721&gt;=1,A3721&lt;=104),VLOOKUP($A3721,Location!$A:$J,6,FALSE),IF(A3721=0,"Avant l'ouverture",IF(OR(A3721=105,A3721=106),"Bonus"))),"")</f>
        <v>1/8 Finale</v>
      </c>
      <c r="I3721" s="31" t="str">
        <f>IF(LEFT(H3721,4)="Tour",VLOOKUP(A3721,Database!$A:$C,3,FALSE),"")</f>
        <v/>
      </c>
      <c r="J3721" s="31" t="str">
        <f>VLOOKUP($A3721,Location!$A:$J,7,FALSE)</f>
        <v>TBD</v>
      </c>
      <c r="K3721" s="31" t="str">
        <f>IFERROR(VLOOKUP(J3721,Setup_Team!$B:$C,2,FALSE), "TDB")</f>
        <v>TDB</v>
      </c>
      <c r="L3721" s="31" t="str">
        <f>VLOOKUP($A3721,Location!$A:$J,8,FALSE)</f>
        <v>TBD</v>
      </c>
      <c r="M3721" s="31" t="str">
        <f>IFERROR(VLOOKUP(L3721,Setup_Team!$B:$C,2,FALSE), "TDB")</f>
        <v>TDB</v>
      </c>
      <c r="N3721" s="31" t="str">
        <f>VLOOKUP($A3721,Location!$A:$J,9,FALSE)</f>
        <v>Atlanta</v>
      </c>
      <c r="O3721" s="31" t="str">
        <f>VLOOKUP($A3721,Location!$A:$J,10,FALSE)</f>
        <v>Mercedes-Benz Stadium</v>
      </c>
      <c r="R3721" s="31">
        <v>0</v>
      </c>
      <c r="S3721" s="25">
        <f>VLOOKUP($A3721,Database!$A:$Y,10,FALSE)</f>
        <v>0</v>
      </c>
      <c r="T3721" s="25">
        <f>VLOOKUP($A3721,Database!$A:$Y,11,FALSE)</f>
        <v>0</v>
      </c>
      <c r="U3721" s="25">
        <f>VLOOKUP($A3721,Database!$A:$Y,12,FALSE)</f>
        <v>0</v>
      </c>
      <c r="V3721" s="25" t="str">
        <f>VLOOKUP(A3721,Database!A:M,13,FALSE)</f>
        <v>À venir</v>
      </c>
      <c r="W3721" s="25" t="str">
        <f>VLOOKUP($A3721,Database!$A:$Y,20,FALSE)</f>
        <v/>
      </c>
      <c r="X3721" s="25" t="str">
        <f>VLOOKUP($A3721,Database!$A:$Y,21,FALSE)</f>
        <v/>
      </c>
      <c r="Y3721" s="25" t="str">
        <f ca="1">IF(C3721&lt;NOW(),IF(AND(P3721&gt;Q3721,W3721&gt;X3721),S3721,IF(AND(P3721=Q3721,W3721=X3721),T3721,IF(AND(P3721&lt;Q3721,W3721&lt;X3721),U3721,0))),"")</f>
        <v/>
      </c>
      <c r="Z3721" s="25">
        <f>IF(AND(P3721=W3721,Q3721=X3721),1,0)</f>
        <v>1</v>
      </c>
      <c r="AA3721" s="25" t="str">
        <f>IF(Z3721=0,"",IF(ISBLANK(VLOOKUP(A3721,Database!A:AA,22,FALSE)),"",VLOOKUP(A3721,Database!A:AA,22,FALSE)))</f>
        <v>Exact</v>
      </c>
      <c r="AB3721" s="25">
        <f ca="1">IFERROR(IF(AND(Y3721&lt;&gt;"",OR(V3721="Terminé",V3721="En cours")),VLOOKUP(AA3721,Setup_ScoreExactBonus!A:D,4,FALSE),0),0)</f>
        <v>0</v>
      </c>
      <c r="AC3721" s="31" t="str">
        <f t="shared" ca="1" si="19"/>
        <v/>
      </c>
      <c r="AD3721" s="31">
        <f ca="1">SUMIFS(AC$2:AC3721,D$2:D3721,D3721)*IF(R3721=0,1,2)</f>
        <v>0</v>
      </c>
    </row>
    <row r="3722" spans="1:30" x14ac:dyDescent="0.35">
      <c r="A3722" s="31">
        <f>IF(ISBLANK(B3722),"",COUNTIF(B$2:B3722,B3722))-1</f>
        <v>95</v>
      </c>
      <c r="B3722" s="31">
        <v>16</v>
      </c>
      <c r="C3722" s="10">
        <f>VLOOKUP($A3722,Database!$A:$Y,7,FALSE)</f>
        <v>46210.75</v>
      </c>
      <c r="D3722" s="31" t="str">
        <f>VLOOKUP(Pronostics!$B3722,Setup_MPP!$A:$G,3,FALSE)</f>
        <v>Laura#8V93E</v>
      </c>
      <c r="E3722" s="31" t="str">
        <f>VLOOKUP(Pronostics!$B3722,Setup_MPP!$A:$G,2,FALSE)</f>
        <v>Laura GIULIANO</v>
      </c>
      <c r="F3722" s="31" t="str">
        <f>VLOOKUP($B3722,Setup_MPP!$A:$E,4,FALSE)</f>
        <v>#86A4FE</v>
      </c>
      <c r="G3722" s="31" t="str">
        <f>VLOOKUP($B3722,Setup_MPP!$A:$E,5,FALSE)</f>
        <v>#3769FF</v>
      </c>
      <c r="H3722" s="31" t="str">
        <f>IFERROR(IF(AND(A3722&gt;=1,A3722&lt;=104),VLOOKUP($A3722,Location!$A:$J,6,FALSE),IF(A3722=0,"Avant l'ouverture",IF(OR(A3722=105,A3722=106),"Bonus"))),"")</f>
        <v>1/8 Finale</v>
      </c>
      <c r="I3722" s="31" t="str">
        <f>IF(LEFT(H3722,4)="Tour",VLOOKUP(A3722,Database!$A:$C,3,FALSE),"")</f>
        <v/>
      </c>
      <c r="J3722" s="31" t="str">
        <f>VLOOKUP($A3722,Location!$A:$J,7,FALSE)</f>
        <v>TBD</v>
      </c>
      <c r="K3722" s="31" t="str">
        <f>IFERROR(VLOOKUP(J3722,Setup_Team!$B:$C,2,FALSE), "TDB")</f>
        <v>TDB</v>
      </c>
      <c r="L3722" s="31" t="str">
        <f>VLOOKUP($A3722,Location!$A:$J,8,FALSE)</f>
        <v>TBD</v>
      </c>
      <c r="M3722" s="31" t="str">
        <f>IFERROR(VLOOKUP(L3722,Setup_Team!$B:$C,2,FALSE), "TDB")</f>
        <v>TDB</v>
      </c>
      <c r="N3722" s="31" t="str">
        <f>VLOOKUP($A3722,Location!$A:$J,9,FALSE)</f>
        <v>Atlanta</v>
      </c>
      <c r="O3722" s="31" t="str">
        <f>VLOOKUP($A3722,Location!$A:$J,10,FALSE)</f>
        <v>Mercedes-Benz Stadium</v>
      </c>
      <c r="R3722" s="31">
        <v>0</v>
      </c>
      <c r="S3722" s="25">
        <f>VLOOKUP($A3722,Database!$A:$Y,10,FALSE)</f>
        <v>0</v>
      </c>
      <c r="T3722" s="25">
        <f>VLOOKUP($A3722,Database!$A:$Y,11,FALSE)</f>
        <v>0</v>
      </c>
      <c r="U3722" s="25">
        <f>VLOOKUP($A3722,Database!$A:$Y,12,FALSE)</f>
        <v>0</v>
      </c>
      <c r="V3722" s="25" t="str">
        <f>VLOOKUP(A3722,Database!A:M,13,FALSE)</f>
        <v>À venir</v>
      </c>
      <c r="W3722" s="25" t="str">
        <f>VLOOKUP($A3722,Database!$A:$Y,20,FALSE)</f>
        <v/>
      </c>
      <c r="X3722" s="25" t="str">
        <f>VLOOKUP($A3722,Database!$A:$Y,21,FALSE)</f>
        <v/>
      </c>
      <c r="Y3722" s="25" t="str">
        <f ca="1">IF(C3722&lt;NOW(),IF(AND(P3722&gt;Q3722,W3722&gt;X3722),S3722,IF(AND(P3722=Q3722,W3722=X3722),T3722,IF(AND(P3722&lt;Q3722,W3722&lt;X3722),U3722,0))),"")</f>
        <v/>
      </c>
      <c r="Z3722" s="25">
        <f>IF(AND(P3722=W3722,Q3722=X3722),1,0)</f>
        <v>1</v>
      </c>
      <c r="AA3722" s="25" t="str">
        <f>IF(Z3722=0,"",IF(ISBLANK(VLOOKUP(A3722,Database!A:AA,22,FALSE)),"",VLOOKUP(A3722,Database!A:AA,22,FALSE)))</f>
        <v>Exact</v>
      </c>
      <c r="AB3722" s="25">
        <f ca="1">IFERROR(IF(AND(Y3722&lt;&gt;"",OR(V3722="Terminé",V3722="En cours")),VLOOKUP(AA3722,Setup_ScoreExactBonus!A:D,4,FALSE),0),0)</f>
        <v>0</v>
      </c>
      <c r="AC3722" s="31" t="str">
        <f t="shared" ca="1" si="19"/>
        <v/>
      </c>
      <c r="AD3722" s="31">
        <f ca="1">SUMIFS(AC$2:AC3722,D$2:D3722,D3722)*IF(R3722=0,1,2)</f>
        <v>0</v>
      </c>
    </row>
    <row r="3723" spans="1:30" x14ac:dyDescent="0.35">
      <c r="A3723" s="31">
        <f>IF(ISBLANK(B3723),"",COUNTIF(B$2:B3723,B3723))-1</f>
        <v>95</v>
      </c>
      <c r="B3723" s="31">
        <v>17</v>
      </c>
      <c r="C3723" s="10">
        <f>VLOOKUP($A3723,Database!$A:$Y,7,FALSE)</f>
        <v>46210.75</v>
      </c>
      <c r="D3723" s="31" t="str">
        <f>VLOOKUP(Pronostics!$B3723,Setup_MPP!$A:$G,3,FALSE)</f>
        <v>Joueur17</v>
      </c>
      <c r="E3723" s="31" t="str">
        <f>VLOOKUP(Pronostics!$B3723,Setup_MPP!$A:$G,2,FALSE)</f>
        <v>Joueur17</v>
      </c>
      <c r="F3723" s="31" t="str">
        <f>VLOOKUP($B3723,Setup_MPP!$A:$E,4,FALSE)</f>
        <v>#FFB0B0</v>
      </c>
      <c r="G3723" s="31" t="str">
        <f>VLOOKUP($B3723,Setup_MPP!$A:$E,5,FALSE)</f>
        <v>#F25757</v>
      </c>
      <c r="H3723" s="31" t="str">
        <f>IFERROR(IF(AND(A3723&gt;=1,A3723&lt;=104),VLOOKUP($A3723,Location!$A:$J,6,FALSE),IF(A3723=0,"Avant l'ouverture",IF(OR(A3723=105,A3723=106),"Bonus"))),"")</f>
        <v>1/8 Finale</v>
      </c>
      <c r="I3723" s="31" t="str">
        <f>IF(LEFT(H3723,4)="Tour",VLOOKUP(A3723,Database!$A:$C,3,FALSE),"")</f>
        <v/>
      </c>
      <c r="J3723" s="31" t="str">
        <f>VLOOKUP($A3723,Location!$A:$J,7,FALSE)</f>
        <v>TBD</v>
      </c>
      <c r="K3723" s="31" t="str">
        <f>IFERROR(VLOOKUP(J3723,Setup_Team!$B:$C,2,FALSE), "TDB")</f>
        <v>TDB</v>
      </c>
      <c r="L3723" s="31" t="str">
        <f>VLOOKUP($A3723,Location!$A:$J,8,FALSE)</f>
        <v>TBD</v>
      </c>
      <c r="M3723" s="31" t="str">
        <f>IFERROR(VLOOKUP(L3723,Setup_Team!$B:$C,2,FALSE), "TDB")</f>
        <v>TDB</v>
      </c>
      <c r="N3723" s="31" t="str">
        <f>VLOOKUP($A3723,Location!$A:$J,9,FALSE)</f>
        <v>Atlanta</v>
      </c>
      <c r="O3723" s="31" t="str">
        <f>VLOOKUP($A3723,Location!$A:$J,10,FALSE)</f>
        <v>Mercedes-Benz Stadium</v>
      </c>
      <c r="R3723" s="31">
        <v>0</v>
      </c>
      <c r="S3723" s="25">
        <f>VLOOKUP($A3723,Database!$A:$Y,10,FALSE)</f>
        <v>0</v>
      </c>
      <c r="T3723" s="25">
        <f>VLOOKUP($A3723,Database!$A:$Y,11,FALSE)</f>
        <v>0</v>
      </c>
      <c r="U3723" s="25">
        <f>VLOOKUP($A3723,Database!$A:$Y,12,FALSE)</f>
        <v>0</v>
      </c>
      <c r="V3723" s="25" t="str">
        <f>VLOOKUP(A3723,Database!A:M,13,FALSE)</f>
        <v>À venir</v>
      </c>
      <c r="W3723" s="25" t="str">
        <f>VLOOKUP($A3723,Database!$A:$Y,20,FALSE)</f>
        <v/>
      </c>
      <c r="X3723" s="25" t="str">
        <f>VLOOKUP($A3723,Database!$A:$Y,21,FALSE)</f>
        <v/>
      </c>
      <c r="Y3723" s="25" t="str">
        <f ca="1">IF(C3723&lt;NOW(),IF(AND(P3723&gt;Q3723,W3723&gt;X3723),S3723,IF(AND(P3723=Q3723,W3723=X3723),T3723,IF(AND(P3723&lt;Q3723,W3723&lt;X3723),U3723,0))),"")</f>
        <v/>
      </c>
      <c r="Z3723" s="25">
        <f>IF(AND(P3723=W3723,Q3723=X3723),1,0)</f>
        <v>1</v>
      </c>
      <c r="AA3723" s="25" t="str">
        <f>IF(Z3723=0,"",IF(ISBLANK(VLOOKUP(A3723,Database!A:AA,22,FALSE)),"",VLOOKUP(A3723,Database!A:AA,22,FALSE)))</f>
        <v>Exact</v>
      </c>
      <c r="AB3723" s="25">
        <f ca="1">IFERROR(IF(AND(Y3723&lt;&gt;"",OR(V3723="Terminé",V3723="En cours")),VLOOKUP(AA3723,Setup_ScoreExactBonus!A:D,4,FALSE),0),0)</f>
        <v>0</v>
      </c>
      <c r="AC3723" s="31" t="str">
        <f t="shared" ca="1" si="19"/>
        <v/>
      </c>
      <c r="AD3723" s="31">
        <f ca="1">SUMIFS(AC$2:AC3723,D$2:D3723,D3723)*IF(R3723=0,1,2)</f>
        <v>0</v>
      </c>
    </row>
    <row r="3724" spans="1:30" x14ac:dyDescent="0.35">
      <c r="A3724" s="31">
        <f>IF(ISBLANK(B3724),"",COUNTIF(B$2:B3724,B3724))-1</f>
        <v>95</v>
      </c>
      <c r="B3724" s="31">
        <v>18</v>
      </c>
      <c r="C3724" s="10">
        <f>VLOOKUP($A3724,Database!$A:$Y,7,FALSE)</f>
        <v>46210.75</v>
      </c>
      <c r="D3724" s="31" t="str">
        <f>VLOOKUP(Pronostics!$B3724,Setup_MPP!$A:$G,3,FALSE)</f>
        <v>Joueur18</v>
      </c>
      <c r="E3724" s="31" t="str">
        <f>VLOOKUP(Pronostics!$B3724,Setup_MPP!$A:$G,2,FALSE)</f>
        <v>Joueur18</v>
      </c>
      <c r="F3724" s="31" t="str">
        <f>VLOOKUP($B3724,Setup_MPP!$A:$E,4,FALSE)</f>
        <v>#FFC9B0</v>
      </c>
      <c r="G3724" s="31" t="str">
        <f>VLOOKUP($B3724,Setup_MPP!$A:$E,5,FALSE)</f>
        <v>#F28D57</v>
      </c>
      <c r="H3724" s="31" t="str">
        <f>IFERROR(IF(AND(A3724&gt;=1,A3724&lt;=104),VLOOKUP($A3724,Location!$A:$J,6,FALSE),IF(A3724=0,"Avant l'ouverture",IF(OR(A3724=105,A3724=106),"Bonus"))),"")</f>
        <v>1/8 Finale</v>
      </c>
      <c r="I3724" s="31" t="str">
        <f>IF(LEFT(H3724,4)="Tour",VLOOKUP(A3724,Database!$A:$C,3,FALSE),"")</f>
        <v/>
      </c>
      <c r="J3724" s="31" t="str">
        <f>VLOOKUP($A3724,Location!$A:$J,7,FALSE)</f>
        <v>TBD</v>
      </c>
      <c r="K3724" s="31" t="str">
        <f>IFERROR(VLOOKUP(J3724,Setup_Team!$B:$C,2,FALSE), "TDB")</f>
        <v>TDB</v>
      </c>
      <c r="L3724" s="31" t="str">
        <f>VLOOKUP($A3724,Location!$A:$J,8,FALSE)</f>
        <v>TBD</v>
      </c>
      <c r="M3724" s="31" t="str">
        <f>IFERROR(VLOOKUP(L3724,Setup_Team!$B:$C,2,FALSE), "TDB")</f>
        <v>TDB</v>
      </c>
      <c r="N3724" s="31" t="str">
        <f>VLOOKUP($A3724,Location!$A:$J,9,FALSE)</f>
        <v>Atlanta</v>
      </c>
      <c r="O3724" s="31" t="str">
        <f>VLOOKUP($A3724,Location!$A:$J,10,FALSE)</f>
        <v>Mercedes-Benz Stadium</v>
      </c>
      <c r="R3724" s="31">
        <v>0</v>
      </c>
      <c r="S3724" s="25">
        <f>VLOOKUP($A3724,Database!$A:$Y,10,FALSE)</f>
        <v>0</v>
      </c>
      <c r="T3724" s="25">
        <f>VLOOKUP($A3724,Database!$A:$Y,11,FALSE)</f>
        <v>0</v>
      </c>
      <c r="U3724" s="25">
        <f>VLOOKUP($A3724,Database!$A:$Y,12,FALSE)</f>
        <v>0</v>
      </c>
      <c r="V3724" s="25" t="str">
        <f>VLOOKUP(A3724,Database!A:M,13,FALSE)</f>
        <v>À venir</v>
      </c>
      <c r="W3724" s="25" t="str">
        <f>VLOOKUP($A3724,Database!$A:$Y,20,FALSE)</f>
        <v/>
      </c>
      <c r="X3724" s="25" t="str">
        <f>VLOOKUP($A3724,Database!$A:$Y,21,FALSE)</f>
        <v/>
      </c>
      <c r="Y3724" s="25" t="str">
        <f ca="1">IF(C3724&lt;NOW(),IF(AND(P3724&gt;Q3724,W3724&gt;X3724),S3724,IF(AND(P3724=Q3724,W3724=X3724),T3724,IF(AND(P3724&lt;Q3724,W3724&lt;X3724),U3724,0))),"")</f>
        <v/>
      </c>
      <c r="Z3724" s="25">
        <f>IF(AND(P3724=W3724,Q3724=X3724),1,0)</f>
        <v>1</v>
      </c>
      <c r="AA3724" s="25" t="str">
        <f>IF(Z3724=0,"",IF(ISBLANK(VLOOKUP(A3724,Database!A:AA,22,FALSE)),"",VLOOKUP(A3724,Database!A:AA,22,FALSE)))</f>
        <v>Exact</v>
      </c>
      <c r="AB3724" s="25">
        <f ca="1">IFERROR(IF(AND(Y3724&lt;&gt;"",OR(V3724="Terminé",V3724="En cours")),VLOOKUP(AA3724,Setup_ScoreExactBonus!A:D,4,FALSE),0),0)</f>
        <v>0</v>
      </c>
      <c r="AC3724" s="31" t="str">
        <f t="shared" ca="1" si="19"/>
        <v/>
      </c>
      <c r="AD3724" s="31">
        <f ca="1">SUMIFS(AC$2:AC3724,D$2:D3724,D3724)*IF(R3724=0,1,2)</f>
        <v>0</v>
      </c>
    </row>
    <row r="3725" spans="1:30" x14ac:dyDescent="0.35">
      <c r="A3725" s="31">
        <f>IF(ISBLANK(B3725),"",COUNTIF(B$2:B3725,B3725))-1</f>
        <v>95</v>
      </c>
      <c r="B3725" s="31">
        <v>19</v>
      </c>
      <c r="C3725" s="10">
        <f>VLOOKUP($A3725,Database!$A:$Y,7,FALSE)</f>
        <v>46210.75</v>
      </c>
      <c r="D3725" s="31" t="str">
        <f>VLOOKUP(Pronostics!$B3725,Setup_MPP!$A:$G,3,FALSE)</f>
        <v>Joueur19</v>
      </c>
      <c r="E3725" s="31" t="str">
        <f>VLOOKUP(Pronostics!$B3725,Setup_MPP!$A:$G,2,FALSE)</f>
        <v>Joueur19</v>
      </c>
      <c r="F3725" s="31" t="str">
        <f>VLOOKUP($B3725,Setup_MPP!$A:$E,4,FALSE)</f>
        <v>#D5D5D5</v>
      </c>
      <c r="G3725" s="31" t="str">
        <f>VLOOKUP($B3725,Setup_MPP!$A:$E,5,FALSE)</f>
        <v>#727272</v>
      </c>
      <c r="H3725" s="31" t="str">
        <f>IFERROR(IF(AND(A3725&gt;=1,A3725&lt;=104),VLOOKUP($A3725,Location!$A:$J,6,FALSE),IF(A3725=0,"Avant l'ouverture",IF(OR(A3725=105,A3725=106),"Bonus"))),"")</f>
        <v>1/8 Finale</v>
      </c>
      <c r="I3725" s="31" t="str">
        <f>IF(LEFT(H3725,4)="Tour",VLOOKUP(A3725,Database!$A:$C,3,FALSE),"")</f>
        <v/>
      </c>
      <c r="J3725" s="31" t="str">
        <f>VLOOKUP($A3725,Location!$A:$J,7,FALSE)</f>
        <v>TBD</v>
      </c>
      <c r="K3725" s="31" t="str">
        <f>IFERROR(VLOOKUP(J3725,Setup_Team!$B:$C,2,FALSE), "TDB")</f>
        <v>TDB</v>
      </c>
      <c r="L3725" s="31" t="str">
        <f>VLOOKUP($A3725,Location!$A:$J,8,FALSE)</f>
        <v>TBD</v>
      </c>
      <c r="M3725" s="31" t="str">
        <f>IFERROR(VLOOKUP(L3725,Setup_Team!$B:$C,2,FALSE), "TDB")</f>
        <v>TDB</v>
      </c>
      <c r="N3725" s="31" t="str">
        <f>VLOOKUP($A3725,Location!$A:$J,9,FALSE)</f>
        <v>Atlanta</v>
      </c>
      <c r="O3725" s="31" t="str">
        <f>VLOOKUP($A3725,Location!$A:$J,10,FALSE)</f>
        <v>Mercedes-Benz Stadium</v>
      </c>
      <c r="R3725" s="31">
        <v>0</v>
      </c>
      <c r="S3725" s="25">
        <f>VLOOKUP($A3725,Database!$A:$Y,10,FALSE)</f>
        <v>0</v>
      </c>
      <c r="T3725" s="25">
        <f>VLOOKUP($A3725,Database!$A:$Y,11,FALSE)</f>
        <v>0</v>
      </c>
      <c r="U3725" s="25">
        <f>VLOOKUP($A3725,Database!$A:$Y,12,FALSE)</f>
        <v>0</v>
      </c>
      <c r="V3725" s="25" t="str">
        <f>VLOOKUP(A3725,Database!A:M,13,FALSE)</f>
        <v>À venir</v>
      </c>
      <c r="W3725" s="25" t="str">
        <f>VLOOKUP($A3725,Database!$A:$Y,20,FALSE)</f>
        <v/>
      </c>
      <c r="X3725" s="25" t="str">
        <f>VLOOKUP($A3725,Database!$A:$Y,21,FALSE)</f>
        <v/>
      </c>
      <c r="Y3725" s="25" t="str">
        <f ca="1">IF(C3725&lt;NOW(),IF(AND(P3725&gt;Q3725,W3725&gt;X3725),S3725,IF(AND(P3725=Q3725,W3725=X3725),T3725,IF(AND(P3725&lt;Q3725,W3725&lt;X3725),U3725,0))),"")</f>
        <v/>
      </c>
      <c r="Z3725" s="25">
        <f>IF(AND(P3725=W3725,Q3725=X3725),1,0)</f>
        <v>1</v>
      </c>
      <c r="AA3725" s="25" t="str">
        <f>IF(Z3725=0,"",IF(ISBLANK(VLOOKUP(A3725,Database!A:AA,22,FALSE)),"",VLOOKUP(A3725,Database!A:AA,22,FALSE)))</f>
        <v>Exact</v>
      </c>
      <c r="AB3725" s="25">
        <f ca="1">IFERROR(IF(AND(Y3725&lt;&gt;"",OR(V3725="Terminé",V3725="En cours")),VLOOKUP(AA3725,Setup_ScoreExactBonus!A:D,4,FALSE),0),0)</f>
        <v>0</v>
      </c>
      <c r="AC3725" s="31" t="str">
        <f t="shared" ca="1" si="19"/>
        <v/>
      </c>
      <c r="AD3725" s="31">
        <f ca="1">SUMIFS(AC$2:AC3725,D$2:D3725,D3725)*IF(R3725=0,1,2)</f>
        <v>0</v>
      </c>
    </row>
    <row r="3726" spans="1:30" x14ac:dyDescent="0.35">
      <c r="A3726" s="31">
        <f>IF(ISBLANK(B3726),"",COUNTIF(B$2:B3726,B3726))-1</f>
        <v>95</v>
      </c>
      <c r="B3726" s="31">
        <v>20</v>
      </c>
      <c r="C3726" s="10">
        <f>VLOOKUP($A3726,Database!$A:$Y,7,FALSE)</f>
        <v>46210.75</v>
      </c>
      <c r="D3726" s="31" t="str">
        <f>VLOOKUP(Pronostics!$B3726,Setup_MPP!$A:$G,3,FALSE)</f>
        <v>Joueur20</v>
      </c>
      <c r="E3726" s="31" t="str">
        <f>VLOOKUP(Pronostics!$B3726,Setup_MPP!$A:$G,2,FALSE)</f>
        <v>Joueur20</v>
      </c>
      <c r="F3726" s="31" t="str">
        <f>VLOOKUP($B3726,Setup_MPP!$A:$E,4,FALSE)</f>
        <v>#D5D5D5</v>
      </c>
      <c r="G3726" s="31" t="str">
        <f>VLOOKUP($B3726,Setup_MPP!$A:$E,5,FALSE)</f>
        <v>#727272</v>
      </c>
      <c r="H3726" s="31" t="str">
        <f>IFERROR(IF(AND(A3726&gt;=1,A3726&lt;=104),VLOOKUP($A3726,Location!$A:$J,6,FALSE),IF(A3726=0,"Avant l'ouverture",IF(OR(A3726=105,A3726=106),"Bonus"))),"")</f>
        <v>1/8 Finale</v>
      </c>
      <c r="I3726" s="31" t="str">
        <f>IF(LEFT(H3726,4)="Tour",VLOOKUP(A3726,Database!$A:$C,3,FALSE),"")</f>
        <v/>
      </c>
      <c r="J3726" s="31" t="str">
        <f>VLOOKUP($A3726,Location!$A:$J,7,FALSE)</f>
        <v>TBD</v>
      </c>
      <c r="K3726" s="31" t="str">
        <f>IFERROR(VLOOKUP(J3726,Setup_Team!$B:$C,2,FALSE), "TDB")</f>
        <v>TDB</v>
      </c>
      <c r="L3726" s="31" t="str">
        <f>VLOOKUP($A3726,Location!$A:$J,8,FALSE)</f>
        <v>TBD</v>
      </c>
      <c r="M3726" s="31" t="str">
        <f>IFERROR(VLOOKUP(L3726,Setup_Team!$B:$C,2,FALSE), "TDB")</f>
        <v>TDB</v>
      </c>
      <c r="N3726" s="31" t="str">
        <f>VLOOKUP($A3726,Location!$A:$J,9,FALSE)</f>
        <v>Atlanta</v>
      </c>
      <c r="O3726" s="31" t="str">
        <f>VLOOKUP($A3726,Location!$A:$J,10,FALSE)</f>
        <v>Mercedes-Benz Stadium</v>
      </c>
      <c r="R3726" s="31">
        <v>0</v>
      </c>
      <c r="S3726" s="25">
        <f>VLOOKUP($A3726,Database!$A:$Y,10,FALSE)</f>
        <v>0</v>
      </c>
      <c r="T3726" s="25">
        <f>VLOOKUP($A3726,Database!$A:$Y,11,FALSE)</f>
        <v>0</v>
      </c>
      <c r="U3726" s="25">
        <f>VLOOKUP($A3726,Database!$A:$Y,12,FALSE)</f>
        <v>0</v>
      </c>
      <c r="V3726" s="25" t="str">
        <f>VLOOKUP(A3726,Database!A:M,13,FALSE)</f>
        <v>À venir</v>
      </c>
      <c r="W3726" s="25" t="str">
        <f>VLOOKUP($A3726,Database!$A:$Y,20,FALSE)</f>
        <v/>
      </c>
      <c r="X3726" s="25" t="str">
        <f>VLOOKUP($A3726,Database!$A:$Y,21,FALSE)</f>
        <v/>
      </c>
      <c r="Y3726" s="25" t="str">
        <f ca="1">IF(C3726&lt;NOW(),IF(AND(P3726&gt;Q3726,W3726&gt;X3726),S3726,IF(AND(P3726=Q3726,W3726=X3726),T3726,IF(AND(P3726&lt;Q3726,W3726&lt;X3726),U3726,0))),"")</f>
        <v/>
      </c>
      <c r="Z3726" s="25">
        <f>IF(AND(P3726=W3726,Q3726=X3726),1,0)</f>
        <v>1</v>
      </c>
      <c r="AA3726" s="25" t="str">
        <f>IF(Z3726=0,"",IF(ISBLANK(VLOOKUP(A3726,Database!A:AA,22,FALSE)),"",VLOOKUP(A3726,Database!A:AA,22,FALSE)))</f>
        <v>Exact</v>
      </c>
      <c r="AB3726" s="25">
        <f ca="1">IFERROR(IF(AND(Y3726&lt;&gt;"",OR(V3726="Terminé",V3726="En cours")),VLOOKUP(AA3726,Setup_ScoreExactBonus!A:D,4,FALSE),0),0)</f>
        <v>0</v>
      </c>
      <c r="AC3726" s="31" t="str">
        <f t="shared" ca="1" si="19"/>
        <v/>
      </c>
      <c r="AD3726" s="31">
        <f ca="1">SUMIFS(AC$2:AC3726,D$2:D3726,D3726)*IF(R3726=0,1,2)</f>
        <v>0</v>
      </c>
    </row>
    <row r="3727" spans="1:30" x14ac:dyDescent="0.35">
      <c r="A3727" s="31">
        <f>IF(ISBLANK(B3727),"",COUNTIF(B$2:B3727,B3727))-1</f>
        <v>95</v>
      </c>
      <c r="B3727" s="31">
        <v>21</v>
      </c>
      <c r="C3727" s="10">
        <f>VLOOKUP($A3727,Database!$A:$Y,7,FALSE)</f>
        <v>46210.75</v>
      </c>
      <c r="D3727" s="31" t="str">
        <f>VLOOKUP(Pronostics!$B3727,Setup_MPP!$A:$G,3,FALSE)</f>
        <v>Joueur21</v>
      </c>
      <c r="E3727" s="31" t="str">
        <f>VLOOKUP(Pronostics!$B3727,Setup_MPP!$A:$G,2,FALSE)</f>
        <v>Joueur21</v>
      </c>
      <c r="F3727" s="31" t="str">
        <f>VLOOKUP($B3727,Setup_MPP!$A:$E,4,FALSE)</f>
        <v>#D5D5D5</v>
      </c>
      <c r="G3727" s="31" t="str">
        <f>VLOOKUP($B3727,Setup_MPP!$A:$E,5,FALSE)</f>
        <v>#727272</v>
      </c>
      <c r="H3727" s="31" t="str">
        <f>IFERROR(IF(AND(A3727&gt;=1,A3727&lt;=104),VLOOKUP($A3727,Location!$A:$J,6,FALSE),IF(A3727=0,"Avant l'ouverture",IF(OR(A3727=105,A3727=106),"Bonus"))),"")</f>
        <v>1/8 Finale</v>
      </c>
      <c r="I3727" s="31" t="str">
        <f>IF(LEFT(H3727,4)="Tour",VLOOKUP(A3727,Database!$A:$C,3,FALSE),"")</f>
        <v/>
      </c>
      <c r="J3727" s="31" t="str">
        <f>VLOOKUP($A3727,Location!$A:$J,7,FALSE)</f>
        <v>TBD</v>
      </c>
      <c r="K3727" s="31" t="str">
        <f>IFERROR(VLOOKUP(J3727,Setup_Team!$B:$C,2,FALSE), "TDB")</f>
        <v>TDB</v>
      </c>
      <c r="L3727" s="31" t="str">
        <f>VLOOKUP($A3727,Location!$A:$J,8,FALSE)</f>
        <v>TBD</v>
      </c>
      <c r="M3727" s="31" t="str">
        <f>IFERROR(VLOOKUP(L3727,Setup_Team!$B:$C,2,FALSE), "TDB")</f>
        <v>TDB</v>
      </c>
      <c r="N3727" s="31" t="str">
        <f>VLOOKUP($A3727,Location!$A:$J,9,FALSE)</f>
        <v>Atlanta</v>
      </c>
      <c r="O3727" s="31" t="str">
        <f>VLOOKUP($A3727,Location!$A:$J,10,FALSE)</f>
        <v>Mercedes-Benz Stadium</v>
      </c>
      <c r="R3727" s="31">
        <v>0</v>
      </c>
      <c r="S3727" s="25">
        <f>VLOOKUP($A3727,Database!$A:$Y,10,FALSE)</f>
        <v>0</v>
      </c>
      <c r="T3727" s="25">
        <f>VLOOKUP($A3727,Database!$A:$Y,11,FALSE)</f>
        <v>0</v>
      </c>
      <c r="U3727" s="25">
        <f>VLOOKUP($A3727,Database!$A:$Y,12,FALSE)</f>
        <v>0</v>
      </c>
      <c r="V3727" s="25" t="str">
        <f>VLOOKUP(A3727,Database!A:M,13,FALSE)</f>
        <v>À venir</v>
      </c>
      <c r="W3727" s="25" t="str">
        <f>VLOOKUP($A3727,Database!$A:$Y,20,FALSE)</f>
        <v/>
      </c>
      <c r="X3727" s="25" t="str">
        <f>VLOOKUP($A3727,Database!$A:$Y,21,FALSE)</f>
        <v/>
      </c>
      <c r="Y3727" s="25" t="str">
        <f ca="1">IF(C3727&lt;NOW(),IF(AND(P3727&gt;Q3727,W3727&gt;X3727),S3727,IF(AND(P3727=Q3727,W3727=X3727),T3727,IF(AND(P3727&lt;Q3727,W3727&lt;X3727),U3727,0))),"")</f>
        <v/>
      </c>
      <c r="Z3727" s="25">
        <f>IF(AND(P3727=W3727,Q3727=X3727),1,0)</f>
        <v>1</v>
      </c>
      <c r="AA3727" s="25" t="str">
        <f>IF(Z3727=0,"",IF(ISBLANK(VLOOKUP(A3727,Database!A:AA,22,FALSE)),"",VLOOKUP(A3727,Database!A:AA,22,FALSE)))</f>
        <v>Exact</v>
      </c>
      <c r="AB3727" s="25">
        <f ca="1">IFERROR(IF(AND(Y3727&lt;&gt;"",OR(V3727="Terminé",V3727="En cours")),VLOOKUP(AA3727,Setup_ScoreExactBonus!A:D,4,FALSE),0),0)</f>
        <v>0</v>
      </c>
      <c r="AC3727" s="31" t="str">
        <f t="shared" ca="1" si="19"/>
        <v/>
      </c>
      <c r="AD3727" s="31">
        <f ca="1">SUMIFS(AC$2:AC3727,D$2:D3727,D3727)*IF(R3727=0,1,2)</f>
        <v>0</v>
      </c>
    </row>
    <row r="3728" spans="1:30" x14ac:dyDescent="0.35">
      <c r="A3728" s="31">
        <f>IF(ISBLANK(B3728),"",COUNTIF(B$2:B3728,B3728))-1</f>
        <v>95</v>
      </c>
      <c r="B3728" s="31">
        <v>22</v>
      </c>
      <c r="C3728" s="10">
        <f>VLOOKUP($A3728,Database!$A:$Y,7,FALSE)</f>
        <v>46210.75</v>
      </c>
      <c r="D3728" s="31" t="str">
        <f>VLOOKUP(Pronostics!$B3728,Setup_MPP!$A:$G,3,FALSE)</f>
        <v>Joueur22</v>
      </c>
      <c r="E3728" s="31" t="str">
        <f>VLOOKUP(Pronostics!$B3728,Setup_MPP!$A:$G,2,FALSE)</f>
        <v>Joueur22</v>
      </c>
      <c r="F3728" s="31" t="str">
        <f>VLOOKUP($B3728,Setup_MPP!$A:$E,4,FALSE)</f>
        <v>#D5D5D5</v>
      </c>
      <c r="G3728" s="31" t="str">
        <f>VLOOKUP($B3728,Setup_MPP!$A:$E,5,FALSE)</f>
        <v>#727272</v>
      </c>
      <c r="H3728" s="31" t="str">
        <f>IFERROR(IF(AND(A3728&gt;=1,A3728&lt;=104),VLOOKUP($A3728,Location!$A:$J,6,FALSE),IF(A3728=0,"Avant l'ouverture",IF(OR(A3728=105,A3728=106),"Bonus"))),"")</f>
        <v>1/8 Finale</v>
      </c>
      <c r="I3728" s="31" t="str">
        <f>IF(LEFT(H3728,4)="Tour",VLOOKUP(A3728,Database!$A:$C,3,FALSE),"")</f>
        <v/>
      </c>
      <c r="J3728" s="31" t="str">
        <f>VLOOKUP($A3728,Location!$A:$J,7,FALSE)</f>
        <v>TBD</v>
      </c>
      <c r="K3728" s="31" t="str">
        <f>IFERROR(VLOOKUP(J3728,Setup_Team!$B:$C,2,FALSE), "TDB")</f>
        <v>TDB</v>
      </c>
      <c r="L3728" s="31" t="str">
        <f>VLOOKUP($A3728,Location!$A:$J,8,FALSE)</f>
        <v>TBD</v>
      </c>
      <c r="M3728" s="31" t="str">
        <f>IFERROR(VLOOKUP(L3728,Setup_Team!$B:$C,2,FALSE), "TDB")</f>
        <v>TDB</v>
      </c>
      <c r="N3728" s="31" t="str">
        <f>VLOOKUP($A3728,Location!$A:$J,9,FALSE)</f>
        <v>Atlanta</v>
      </c>
      <c r="O3728" s="31" t="str">
        <f>VLOOKUP($A3728,Location!$A:$J,10,FALSE)</f>
        <v>Mercedes-Benz Stadium</v>
      </c>
      <c r="R3728" s="31">
        <v>0</v>
      </c>
      <c r="S3728" s="25">
        <f>VLOOKUP($A3728,Database!$A:$Y,10,FALSE)</f>
        <v>0</v>
      </c>
      <c r="T3728" s="25">
        <f>VLOOKUP($A3728,Database!$A:$Y,11,FALSE)</f>
        <v>0</v>
      </c>
      <c r="U3728" s="25">
        <f>VLOOKUP($A3728,Database!$A:$Y,12,FALSE)</f>
        <v>0</v>
      </c>
      <c r="V3728" s="25" t="str">
        <f>VLOOKUP(A3728,Database!A:M,13,FALSE)</f>
        <v>À venir</v>
      </c>
      <c r="W3728" s="25" t="str">
        <f>VLOOKUP($A3728,Database!$A:$Y,20,FALSE)</f>
        <v/>
      </c>
      <c r="X3728" s="25" t="str">
        <f>VLOOKUP($A3728,Database!$A:$Y,21,FALSE)</f>
        <v/>
      </c>
      <c r="Y3728" s="25" t="str">
        <f ca="1">IF(C3728&lt;NOW(),IF(AND(P3728&gt;Q3728,W3728&gt;X3728),S3728,IF(AND(P3728=Q3728,W3728=X3728),T3728,IF(AND(P3728&lt;Q3728,W3728&lt;X3728),U3728,0))),"")</f>
        <v/>
      </c>
      <c r="Z3728" s="25">
        <f>IF(AND(P3728=W3728,Q3728=X3728),1,0)</f>
        <v>1</v>
      </c>
      <c r="AA3728" s="25" t="str">
        <f>IF(Z3728=0,"",IF(ISBLANK(VLOOKUP(A3728,Database!A:AA,22,FALSE)),"",VLOOKUP(A3728,Database!A:AA,22,FALSE)))</f>
        <v>Exact</v>
      </c>
      <c r="AB3728" s="25">
        <f ca="1">IFERROR(IF(AND(Y3728&lt;&gt;"",OR(V3728="Terminé",V3728="En cours")),VLOOKUP(AA3728,Setup_ScoreExactBonus!A:D,4,FALSE),0),0)</f>
        <v>0</v>
      </c>
      <c r="AC3728" s="31" t="str">
        <f t="shared" ca="1" si="19"/>
        <v/>
      </c>
      <c r="AD3728" s="31">
        <f ca="1">SUMIFS(AC$2:AC3728,D$2:D3728,D3728)*IF(R3728=0,1,2)</f>
        <v>0</v>
      </c>
    </row>
    <row r="3729" spans="1:30" x14ac:dyDescent="0.35">
      <c r="A3729" s="31">
        <f>IF(ISBLANK(B3729),"",COUNTIF(B$2:B3729,B3729))-1</f>
        <v>95</v>
      </c>
      <c r="B3729" s="31">
        <v>23</v>
      </c>
      <c r="C3729" s="10">
        <f>VLOOKUP($A3729,Database!$A:$Y,7,FALSE)</f>
        <v>46210.75</v>
      </c>
      <c r="D3729" s="31" t="str">
        <f>VLOOKUP(Pronostics!$B3729,Setup_MPP!$A:$G,3,FALSE)</f>
        <v>Joueur23</v>
      </c>
      <c r="E3729" s="31" t="str">
        <f>VLOOKUP(Pronostics!$B3729,Setup_MPP!$A:$G,2,FALSE)</f>
        <v>Joueur23</v>
      </c>
      <c r="F3729" s="31" t="str">
        <f>VLOOKUP($B3729,Setup_MPP!$A:$E,4,FALSE)</f>
        <v>#D5D5D5</v>
      </c>
      <c r="G3729" s="31" t="str">
        <f>VLOOKUP($B3729,Setup_MPP!$A:$E,5,FALSE)</f>
        <v>#727272</v>
      </c>
      <c r="H3729" s="31" t="str">
        <f>IFERROR(IF(AND(A3729&gt;=1,A3729&lt;=104),VLOOKUP($A3729,Location!$A:$J,6,FALSE),IF(A3729=0,"Avant l'ouverture",IF(OR(A3729=105,A3729=106),"Bonus"))),"")</f>
        <v>1/8 Finale</v>
      </c>
      <c r="I3729" s="31" t="str">
        <f>IF(LEFT(H3729,4)="Tour",VLOOKUP(A3729,Database!$A:$C,3,FALSE),"")</f>
        <v/>
      </c>
      <c r="J3729" s="31" t="str">
        <f>VLOOKUP($A3729,Location!$A:$J,7,FALSE)</f>
        <v>TBD</v>
      </c>
      <c r="K3729" s="31" t="str">
        <f>IFERROR(VLOOKUP(J3729,Setup_Team!$B:$C,2,FALSE), "TDB")</f>
        <v>TDB</v>
      </c>
      <c r="L3729" s="31" t="str">
        <f>VLOOKUP($A3729,Location!$A:$J,8,FALSE)</f>
        <v>TBD</v>
      </c>
      <c r="M3729" s="31" t="str">
        <f>IFERROR(VLOOKUP(L3729,Setup_Team!$B:$C,2,FALSE), "TDB")</f>
        <v>TDB</v>
      </c>
      <c r="N3729" s="31" t="str">
        <f>VLOOKUP($A3729,Location!$A:$J,9,FALSE)</f>
        <v>Atlanta</v>
      </c>
      <c r="O3729" s="31" t="str">
        <f>VLOOKUP($A3729,Location!$A:$J,10,FALSE)</f>
        <v>Mercedes-Benz Stadium</v>
      </c>
      <c r="R3729" s="31">
        <v>0</v>
      </c>
      <c r="S3729" s="25">
        <f>VLOOKUP($A3729,Database!$A:$Y,10,FALSE)</f>
        <v>0</v>
      </c>
      <c r="T3729" s="25">
        <f>VLOOKUP($A3729,Database!$A:$Y,11,FALSE)</f>
        <v>0</v>
      </c>
      <c r="U3729" s="25">
        <f>VLOOKUP($A3729,Database!$A:$Y,12,FALSE)</f>
        <v>0</v>
      </c>
      <c r="V3729" s="25" t="str">
        <f>VLOOKUP(A3729,Database!A:M,13,FALSE)</f>
        <v>À venir</v>
      </c>
      <c r="W3729" s="25" t="str">
        <f>VLOOKUP($A3729,Database!$A:$Y,20,FALSE)</f>
        <v/>
      </c>
      <c r="X3729" s="25" t="str">
        <f>VLOOKUP($A3729,Database!$A:$Y,21,FALSE)</f>
        <v/>
      </c>
      <c r="Y3729" s="25" t="str">
        <f ca="1">IF(C3729&lt;NOW(),IF(AND(P3729&gt;Q3729,W3729&gt;X3729),S3729,IF(AND(P3729=Q3729,W3729=X3729),T3729,IF(AND(P3729&lt;Q3729,W3729&lt;X3729),U3729,0))),"")</f>
        <v/>
      </c>
      <c r="Z3729" s="25">
        <f>IF(AND(P3729=W3729,Q3729=X3729),1,0)</f>
        <v>1</v>
      </c>
      <c r="AA3729" s="25" t="str">
        <f>IF(Z3729=0,"",IF(ISBLANK(VLOOKUP(A3729,Database!A:AA,22,FALSE)),"",VLOOKUP(A3729,Database!A:AA,22,FALSE)))</f>
        <v>Exact</v>
      </c>
      <c r="AB3729" s="25">
        <f ca="1">IFERROR(IF(AND(Y3729&lt;&gt;"",OR(V3729="Terminé",V3729="En cours")),VLOOKUP(AA3729,Setup_ScoreExactBonus!A:D,4,FALSE),0),0)</f>
        <v>0</v>
      </c>
      <c r="AC3729" s="31" t="str">
        <f t="shared" ca="1" si="19"/>
        <v/>
      </c>
      <c r="AD3729" s="31">
        <f ca="1">SUMIFS(AC$2:AC3729,D$2:D3729,D3729)*IF(R3729=0,1,2)</f>
        <v>0</v>
      </c>
    </row>
    <row r="3730" spans="1:30" x14ac:dyDescent="0.35">
      <c r="A3730" s="31">
        <f>IF(ISBLANK(B3730),"",COUNTIF(B$2:B3730,B3730))-1</f>
        <v>95</v>
      </c>
      <c r="B3730" s="31">
        <v>24</v>
      </c>
      <c r="C3730" s="10">
        <f>VLOOKUP($A3730,Database!$A:$Y,7,FALSE)</f>
        <v>46210.75</v>
      </c>
      <c r="D3730" s="31" t="str">
        <f>VLOOKUP(Pronostics!$B3730,Setup_MPP!$A:$G,3,FALSE)</f>
        <v>Joueur24</v>
      </c>
      <c r="E3730" s="31" t="str">
        <f>VLOOKUP(Pronostics!$B3730,Setup_MPP!$A:$G,2,FALSE)</f>
        <v>Joueur24</v>
      </c>
      <c r="F3730" s="31" t="str">
        <f>VLOOKUP($B3730,Setup_MPP!$A:$E,4,FALSE)</f>
        <v>#D5D5D5</v>
      </c>
      <c r="G3730" s="31" t="str">
        <f>VLOOKUP($B3730,Setup_MPP!$A:$E,5,FALSE)</f>
        <v>#727272</v>
      </c>
      <c r="H3730" s="31" t="str">
        <f>IFERROR(IF(AND(A3730&gt;=1,A3730&lt;=104),VLOOKUP($A3730,Location!$A:$J,6,FALSE),IF(A3730=0,"Avant l'ouverture",IF(OR(A3730=105,A3730=106),"Bonus"))),"")</f>
        <v>1/8 Finale</v>
      </c>
      <c r="I3730" s="31" t="str">
        <f>IF(LEFT(H3730,4)="Tour",VLOOKUP(A3730,Database!$A:$C,3,FALSE),"")</f>
        <v/>
      </c>
      <c r="J3730" s="31" t="str">
        <f>VLOOKUP($A3730,Location!$A:$J,7,FALSE)</f>
        <v>TBD</v>
      </c>
      <c r="K3730" s="31" t="str">
        <f>IFERROR(VLOOKUP(J3730,Setup_Team!$B:$C,2,FALSE), "TDB")</f>
        <v>TDB</v>
      </c>
      <c r="L3730" s="31" t="str">
        <f>VLOOKUP($A3730,Location!$A:$J,8,FALSE)</f>
        <v>TBD</v>
      </c>
      <c r="M3730" s="31" t="str">
        <f>IFERROR(VLOOKUP(L3730,Setup_Team!$B:$C,2,FALSE), "TDB")</f>
        <v>TDB</v>
      </c>
      <c r="N3730" s="31" t="str">
        <f>VLOOKUP($A3730,Location!$A:$J,9,FALSE)</f>
        <v>Atlanta</v>
      </c>
      <c r="O3730" s="31" t="str">
        <f>VLOOKUP($A3730,Location!$A:$J,10,FALSE)</f>
        <v>Mercedes-Benz Stadium</v>
      </c>
      <c r="R3730" s="31">
        <v>0</v>
      </c>
      <c r="S3730" s="25">
        <f>VLOOKUP($A3730,Database!$A:$Y,10,FALSE)</f>
        <v>0</v>
      </c>
      <c r="T3730" s="25">
        <f>VLOOKUP($A3730,Database!$A:$Y,11,FALSE)</f>
        <v>0</v>
      </c>
      <c r="U3730" s="25">
        <f>VLOOKUP($A3730,Database!$A:$Y,12,FALSE)</f>
        <v>0</v>
      </c>
      <c r="V3730" s="25" t="str">
        <f>VLOOKUP(A3730,Database!A:M,13,FALSE)</f>
        <v>À venir</v>
      </c>
      <c r="W3730" s="25" t="str">
        <f>VLOOKUP($A3730,Database!$A:$Y,20,FALSE)</f>
        <v/>
      </c>
      <c r="X3730" s="25" t="str">
        <f>VLOOKUP($A3730,Database!$A:$Y,21,FALSE)</f>
        <v/>
      </c>
      <c r="Y3730" s="25" t="str">
        <f ca="1">IF(C3730&lt;NOW(),IF(AND(P3730&gt;Q3730,W3730&gt;X3730),S3730,IF(AND(P3730=Q3730,W3730=X3730),T3730,IF(AND(P3730&lt;Q3730,W3730&lt;X3730),U3730,0))),"")</f>
        <v/>
      </c>
      <c r="Z3730" s="25">
        <f>IF(AND(P3730=W3730,Q3730=X3730),1,0)</f>
        <v>1</v>
      </c>
      <c r="AA3730" s="25" t="str">
        <f>IF(Z3730=0,"",IF(ISBLANK(VLOOKUP(A3730,Database!A:AA,22,FALSE)),"",VLOOKUP(A3730,Database!A:AA,22,FALSE)))</f>
        <v>Exact</v>
      </c>
      <c r="AB3730" s="25">
        <f ca="1">IFERROR(IF(AND(Y3730&lt;&gt;"",OR(V3730="Terminé",V3730="En cours")),VLOOKUP(AA3730,Setup_ScoreExactBonus!A:D,4,FALSE),0),0)</f>
        <v>0</v>
      </c>
      <c r="AC3730" s="31" t="str">
        <f t="shared" ca="1" si="19"/>
        <v/>
      </c>
      <c r="AD3730" s="31">
        <f ca="1">SUMIFS(AC$2:AC3730,D$2:D3730,D3730)*IF(R3730=0,1,2)</f>
        <v>0</v>
      </c>
    </row>
    <row r="3731" spans="1:30" x14ac:dyDescent="0.35">
      <c r="A3731" s="31">
        <f>IF(ISBLANK(B3731),"",COUNTIF(B$2:B3731,B3731))-1</f>
        <v>95</v>
      </c>
      <c r="B3731" s="31">
        <v>25</v>
      </c>
      <c r="C3731" s="10">
        <f>VLOOKUP($A3731,Database!$A:$Y,7,FALSE)</f>
        <v>46210.75</v>
      </c>
      <c r="D3731" s="31" t="str">
        <f>VLOOKUP(Pronostics!$B3731,Setup_MPP!$A:$G,3,FALSE)</f>
        <v>Joueur25</v>
      </c>
      <c r="E3731" s="31" t="str">
        <f>VLOOKUP(Pronostics!$B3731,Setup_MPP!$A:$G,2,FALSE)</f>
        <v>Joueur25</v>
      </c>
      <c r="F3731" s="31" t="str">
        <f>VLOOKUP($B3731,Setup_MPP!$A:$E,4,FALSE)</f>
        <v>#D5D5D5</v>
      </c>
      <c r="G3731" s="31" t="str">
        <f>VLOOKUP($B3731,Setup_MPP!$A:$E,5,FALSE)</f>
        <v>#727272</v>
      </c>
      <c r="H3731" s="31" t="str">
        <f>IFERROR(IF(AND(A3731&gt;=1,A3731&lt;=104),VLOOKUP($A3731,Location!$A:$J,6,FALSE),IF(A3731=0,"Avant l'ouverture",IF(OR(A3731=105,A3731=106),"Bonus"))),"")</f>
        <v>1/8 Finale</v>
      </c>
      <c r="I3731" s="31" t="str">
        <f>IF(LEFT(H3731,4)="Tour",VLOOKUP(A3731,Database!$A:$C,3,FALSE),"")</f>
        <v/>
      </c>
      <c r="J3731" s="31" t="str">
        <f>VLOOKUP($A3731,Location!$A:$J,7,FALSE)</f>
        <v>TBD</v>
      </c>
      <c r="K3731" s="31" t="str">
        <f>IFERROR(VLOOKUP(J3731,Setup_Team!$B:$C,2,FALSE), "TDB")</f>
        <v>TDB</v>
      </c>
      <c r="L3731" s="31" t="str">
        <f>VLOOKUP($A3731,Location!$A:$J,8,FALSE)</f>
        <v>TBD</v>
      </c>
      <c r="M3731" s="31" t="str">
        <f>IFERROR(VLOOKUP(L3731,Setup_Team!$B:$C,2,FALSE), "TDB")</f>
        <v>TDB</v>
      </c>
      <c r="N3731" s="31" t="str">
        <f>VLOOKUP($A3731,Location!$A:$J,9,FALSE)</f>
        <v>Atlanta</v>
      </c>
      <c r="O3731" s="31" t="str">
        <f>VLOOKUP($A3731,Location!$A:$J,10,FALSE)</f>
        <v>Mercedes-Benz Stadium</v>
      </c>
      <c r="R3731" s="31">
        <v>0</v>
      </c>
      <c r="S3731" s="25">
        <f>VLOOKUP($A3731,Database!$A:$Y,10,FALSE)</f>
        <v>0</v>
      </c>
      <c r="T3731" s="25">
        <f>VLOOKUP($A3731,Database!$A:$Y,11,FALSE)</f>
        <v>0</v>
      </c>
      <c r="U3731" s="25">
        <f>VLOOKUP($A3731,Database!$A:$Y,12,FALSE)</f>
        <v>0</v>
      </c>
      <c r="V3731" s="25" t="str">
        <f>VLOOKUP(A3731,Database!A:M,13,FALSE)</f>
        <v>À venir</v>
      </c>
      <c r="W3731" s="25" t="str">
        <f>VLOOKUP($A3731,Database!$A:$Y,20,FALSE)</f>
        <v/>
      </c>
      <c r="X3731" s="25" t="str">
        <f>VLOOKUP($A3731,Database!$A:$Y,21,FALSE)</f>
        <v/>
      </c>
      <c r="Y3731" s="25" t="str">
        <f ca="1">IF(C3731&lt;NOW(),IF(AND(P3731&gt;Q3731,W3731&gt;X3731),S3731,IF(AND(P3731=Q3731,W3731=X3731),T3731,IF(AND(P3731&lt;Q3731,W3731&lt;X3731),U3731,0))),"")</f>
        <v/>
      </c>
      <c r="Z3731" s="25">
        <f>IF(AND(P3731=W3731,Q3731=X3731),1,0)</f>
        <v>1</v>
      </c>
      <c r="AA3731" s="25" t="str">
        <f>IF(Z3731=0,"",IF(ISBLANK(VLOOKUP(A3731,Database!A:AA,22,FALSE)),"",VLOOKUP(A3731,Database!A:AA,22,FALSE)))</f>
        <v>Exact</v>
      </c>
      <c r="AB3731" s="25">
        <f ca="1">IFERROR(IF(AND(Y3731&lt;&gt;"",OR(V3731="Terminé",V3731="En cours")),VLOOKUP(AA3731,Setup_ScoreExactBonus!A:D,4,FALSE),0),0)</f>
        <v>0</v>
      </c>
      <c r="AC3731" s="31" t="str">
        <f t="shared" ca="1" si="19"/>
        <v/>
      </c>
      <c r="AD3731" s="31">
        <f ca="1">SUMIFS(AC$2:AC3731,D$2:D3731,D3731)*IF(R3731=0,1,2)</f>
        <v>0</v>
      </c>
    </row>
    <row r="3732" spans="1:30" x14ac:dyDescent="0.35">
      <c r="A3732" s="31">
        <f>IF(ISBLANK(B3732),"",COUNTIF(B$2:B3732,B3732))-1</f>
        <v>95</v>
      </c>
      <c r="B3732" s="31">
        <v>26</v>
      </c>
      <c r="C3732" s="10">
        <f>VLOOKUP($A3732,Database!$A:$Y,7,FALSE)</f>
        <v>46210.75</v>
      </c>
      <c r="D3732" s="31" t="str">
        <f>VLOOKUP(Pronostics!$B3732,Setup_MPP!$A:$G,3,FALSE)</f>
        <v>Joueur26</v>
      </c>
      <c r="E3732" s="31" t="str">
        <f>VLOOKUP(Pronostics!$B3732,Setup_MPP!$A:$G,2,FALSE)</f>
        <v>Joueur26</v>
      </c>
      <c r="F3732" s="31" t="str">
        <f>VLOOKUP($B3732,Setup_MPP!$A:$E,4,FALSE)</f>
        <v>#D5D5D5</v>
      </c>
      <c r="G3732" s="31" t="str">
        <f>VLOOKUP($B3732,Setup_MPP!$A:$E,5,FALSE)</f>
        <v>#727272</v>
      </c>
      <c r="H3732" s="31" t="str">
        <f>IFERROR(IF(AND(A3732&gt;=1,A3732&lt;=104),VLOOKUP($A3732,Location!$A:$J,6,FALSE),IF(A3732=0,"Avant l'ouverture",IF(OR(A3732=105,A3732=106),"Bonus"))),"")</f>
        <v>1/8 Finale</v>
      </c>
      <c r="I3732" s="31" t="str">
        <f>IF(LEFT(H3732,4)="Tour",VLOOKUP(A3732,Database!$A:$C,3,FALSE),"")</f>
        <v/>
      </c>
      <c r="J3732" s="31" t="str">
        <f>VLOOKUP($A3732,Location!$A:$J,7,FALSE)</f>
        <v>TBD</v>
      </c>
      <c r="K3732" s="31" t="str">
        <f>IFERROR(VLOOKUP(J3732,Setup_Team!$B:$C,2,FALSE), "TDB")</f>
        <v>TDB</v>
      </c>
      <c r="L3732" s="31" t="str">
        <f>VLOOKUP($A3732,Location!$A:$J,8,FALSE)</f>
        <v>TBD</v>
      </c>
      <c r="M3732" s="31" t="str">
        <f>IFERROR(VLOOKUP(L3732,Setup_Team!$B:$C,2,FALSE), "TDB")</f>
        <v>TDB</v>
      </c>
      <c r="N3732" s="31" t="str">
        <f>VLOOKUP($A3732,Location!$A:$J,9,FALSE)</f>
        <v>Atlanta</v>
      </c>
      <c r="O3732" s="31" t="str">
        <f>VLOOKUP($A3732,Location!$A:$J,10,FALSE)</f>
        <v>Mercedes-Benz Stadium</v>
      </c>
      <c r="R3732" s="31">
        <v>0</v>
      </c>
      <c r="S3732" s="25">
        <f>VLOOKUP($A3732,Database!$A:$Y,10,FALSE)</f>
        <v>0</v>
      </c>
      <c r="T3732" s="25">
        <f>VLOOKUP($A3732,Database!$A:$Y,11,FALSE)</f>
        <v>0</v>
      </c>
      <c r="U3732" s="25">
        <f>VLOOKUP($A3732,Database!$A:$Y,12,FALSE)</f>
        <v>0</v>
      </c>
      <c r="V3732" s="25" t="str">
        <f>VLOOKUP(A3732,Database!A:M,13,FALSE)</f>
        <v>À venir</v>
      </c>
      <c r="W3732" s="25" t="str">
        <f>VLOOKUP($A3732,Database!$A:$Y,20,FALSE)</f>
        <v/>
      </c>
      <c r="X3732" s="25" t="str">
        <f>VLOOKUP($A3732,Database!$A:$Y,21,FALSE)</f>
        <v/>
      </c>
      <c r="Y3732" s="25" t="str">
        <f ca="1">IF(C3732&lt;NOW(),IF(AND(P3732&gt;Q3732,W3732&gt;X3732),S3732,IF(AND(P3732=Q3732,W3732=X3732),T3732,IF(AND(P3732&lt;Q3732,W3732&lt;X3732),U3732,0))),"")</f>
        <v/>
      </c>
      <c r="Z3732" s="25">
        <f>IF(AND(P3732=W3732,Q3732=X3732),1,0)</f>
        <v>1</v>
      </c>
      <c r="AA3732" s="25" t="str">
        <f>IF(Z3732=0,"",IF(ISBLANK(VLOOKUP(A3732,Database!A:AA,22,FALSE)),"",VLOOKUP(A3732,Database!A:AA,22,FALSE)))</f>
        <v>Exact</v>
      </c>
      <c r="AB3732" s="25">
        <f ca="1">IFERROR(IF(AND(Y3732&lt;&gt;"",OR(V3732="Terminé",V3732="En cours")),VLOOKUP(AA3732,Setup_ScoreExactBonus!A:D,4,FALSE),0),0)</f>
        <v>0</v>
      </c>
      <c r="AC3732" s="31" t="str">
        <f t="shared" ca="1" si="19"/>
        <v/>
      </c>
      <c r="AD3732" s="31">
        <f ca="1">SUMIFS(AC$2:AC3732,D$2:D3732,D3732)*IF(R3732=0,1,2)</f>
        <v>0</v>
      </c>
    </row>
    <row r="3733" spans="1:30" x14ac:dyDescent="0.35">
      <c r="A3733" s="31">
        <f>IF(ISBLANK(B3733),"",COUNTIF(B$2:B3733,B3733))-1</f>
        <v>95</v>
      </c>
      <c r="B3733" s="31">
        <v>27</v>
      </c>
      <c r="C3733" s="10">
        <f>VLOOKUP($A3733,Database!$A:$Y,7,FALSE)</f>
        <v>46210.75</v>
      </c>
      <c r="D3733" s="31" t="str">
        <f>VLOOKUP(Pronostics!$B3733,Setup_MPP!$A:$G,3,FALSE)</f>
        <v>Joueur27</v>
      </c>
      <c r="E3733" s="31" t="str">
        <f>VLOOKUP(Pronostics!$B3733,Setup_MPP!$A:$G,2,FALSE)</f>
        <v>Joueur27</v>
      </c>
      <c r="F3733" s="31" t="str">
        <f>VLOOKUP($B3733,Setup_MPP!$A:$E,4,FALSE)</f>
        <v>#D5D5D5</v>
      </c>
      <c r="G3733" s="31" t="str">
        <f>VLOOKUP($B3733,Setup_MPP!$A:$E,5,FALSE)</f>
        <v>#727272</v>
      </c>
      <c r="H3733" s="31" t="str">
        <f>IFERROR(IF(AND(A3733&gt;=1,A3733&lt;=104),VLOOKUP($A3733,Location!$A:$J,6,FALSE),IF(A3733=0,"Avant l'ouverture",IF(OR(A3733=105,A3733=106),"Bonus"))),"")</f>
        <v>1/8 Finale</v>
      </c>
      <c r="I3733" s="31" t="str">
        <f>IF(LEFT(H3733,4)="Tour",VLOOKUP(A3733,Database!$A:$C,3,FALSE),"")</f>
        <v/>
      </c>
      <c r="J3733" s="31" t="str">
        <f>VLOOKUP($A3733,Location!$A:$J,7,FALSE)</f>
        <v>TBD</v>
      </c>
      <c r="K3733" s="31" t="str">
        <f>IFERROR(VLOOKUP(J3733,Setup_Team!$B:$C,2,FALSE), "TDB")</f>
        <v>TDB</v>
      </c>
      <c r="L3733" s="31" t="str">
        <f>VLOOKUP($A3733,Location!$A:$J,8,FALSE)</f>
        <v>TBD</v>
      </c>
      <c r="M3733" s="31" t="str">
        <f>IFERROR(VLOOKUP(L3733,Setup_Team!$B:$C,2,FALSE), "TDB")</f>
        <v>TDB</v>
      </c>
      <c r="N3733" s="31" t="str">
        <f>VLOOKUP($A3733,Location!$A:$J,9,FALSE)</f>
        <v>Atlanta</v>
      </c>
      <c r="O3733" s="31" t="str">
        <f>VLOOKUP($A3733,Location!$A:$J,10,FALSE)</f>
        <v>Mercedes-Benz Stadium</v>
      </c>
      <c r="R3733" s="31">
        <v>0</v>
      </c>
      <c r="S3733" s="25">
        <f>VLOOKUP($A3733,Database!$A:$Y,10,FALSE)</f>
        <v>0</v>
      </c>
      <c r="T3733" s="25">
        <f>VLOOKUP($A3733,Database!$A:$Y,11,FALSE)</f>
        <v>0</v>
      </c>
      <c r="U3733" s="25">
        <f>VLOOKUP($A3733,Database!$A:$Y,12,FALSE)</f>
        <v>0</v>
      </c>
      <c r="V3733" s="25" t="str">
        <f>VLOOKUP(A3733,Database!A:M,13,FALSE)</f>
        <v>À venir</v>
      </c>
      <c r="W3733" s="25" t="str">
        <f>VLOOKUP($A3733,Database!$A:$Y,20,FALSE)</f>
        <v/>
      </c>
      <c r="X3733" s="25" t="str">
        <f>VLOOKUP($A3733,Database!$A:$Y,21,FALSE)</f>
        <v/>
      </c>
      <c r="Y3733" s="25" t="str">
        <f ca="1">IF(C3733&lt;NOW(),IF(AND(P3733&gt;Q3733,W3733&gt;X3733),S3733,IF(AND(P3733=Q3733,W3733=X3733),T3733,IF(AND(P3733&lt;Q3733,W3733&lt;X3733),U3733,0))),"")</f>
        <v/>
      </c>
      <c r="Z3733" s="25">
        <f>IF(AND(P3733=W3733,Q3733=X3733),1,0)</f>
        <v>1</v>
      </c>
      <c r="AA3733" s="25" t="str">
        <f>IF(Z3733=0,"",IF(ISBLANK(VLOOKUP(A3733,Database!A:AA,22,FALSE)),"",VLOOKUP(A3733,Database!A:AA,22,FALSE)))</f>
        <v>Exact</v>
      </c>
      <c r="AB3733" s="25">
        <f ca="1">IFERROR(IF(AND(Y3733&lt;&gt;"",OR(V3733="Terminé",V3733="En cours")),VLOOKUP(AA3733,Setup_ScoreExactBonus!A:D,4,FALSE),0),0)</f>
        <v>0</v>
      </c>
      <c r="AC3733" s="31" t="str">
        <f t="shared" ca="1" si="19"/>
        <v/>
      </c>
      <c r="AD3733" s="31">
        <f ca="1">SUMIFS(AC$2:AC3733,D$2:D3733,D3733)*IF(R3733=0,1,2)</f>
        <v>0</v>
      </c>
    </row>
    <row r="3734" spans="1:30" x14ac:dyDescent="0.35">
      <c r="A3734" s="31">
        <f>IF(ISBLANK(B3734),"",COUNTIF(B$2:B3734,B3734))-1</f>
        <v>95</v>
      </c>
      <c r="B3734" s="31">
        <v>28</v>
      </c>
      <c r="C3734" s="10">
        <f>VLOOKUP($A3734,Database!$A:$Y,7,FALSE)</f>
        <v>46210.75</v>
      </c>
      <c r="D3734" s="31" t="str">
        <f>VLOOKUP(Pronostics!$B3734,Setup_MPP!$A:$G,3,FALSE)</f>
        <v>Joueur28</v>
      </c>
      <c r="E3734" s="31" t="str">
        <f>VLOOKUP(Pronostics!$B3734,Setup_MPP!$A:$G,2,FALSE)</f>
        <v>Joueur28</v>
      </c>
      <c r="F3734" s="31" t="str">
        <f>VLOOKUP($B3734,Setup_MPP!$A:$E,4,FALSE)</f>
        <v>#D5D5D5</v>
      </c>
      <c r="G3734" s="31" t="str">
        <f>VLOOKUP($B3734,Setup_MPP!$A:$E,5,FALSE)</f>
        <v>#727272</v>
      </c>
      <c r="H3734" s="31" t="str">
        <f>IFERROR(IF(AND(A3734&gt;=1,A3734&lt;=104),VLOOKUP($A3734,Location!$A:$J,6,FALSE),IF(A3734=0,"Avant l'ouverture",IF(OR(A3734=105,A3734=106),"Bonus"))),"")</f>
        <v>1/8 Finale</v>
      </c>
      <c r="I3734" s="31" t="str">
        <f>IF(LEFT(H3734,4)="Tour",VLOOKUP(A3734,Database!$A:$C,3,FALSE),"")</f>
        <v/>
      </c>
      <c r="J3734" s="31" t="str">
        <f>VLOOKUP($A3734,Location!$A:$J,7,FALSE)</f>
        <v>TBD</v>
      </c>
      <c r="K3734" s="31" t="str">
        <f>IFERROR(VLOOKUP(J3734,Setup_Team!$B:$C,2,FALSE), "TDB")</f>
        <v>TDB</v>
      </c>
      <c r="L3734" s="31" t="str">
        <f>VLOOKUP($A3734,Location!$A:$J,8,FALSE)</f>
        <v>TBD</v>
      </c>
      <c r="M3734" s="31" t="str">
        <f>IFERROR(VLOOKUP(L3734,Setup_Team!$B:$C,2,FALSE), "TDB")</f>
        <v>TDB</v>
      </c>
      <c r="N3734" s="31" t="str">
        <f>VLOOKUP($A3734,Location!$A:$J,9,FALSE)</f>
        <v>Atlanta</v>
      </c>
      <c r="O3734" s="31" t="str">
        <f>VLOOKUP($A3734,Location!$A:$J,10,FALSE)</f>
        <v>Mercedes-Benz Stadium</v>
      </c>
      <c r="R3734" s="31">
        <v>0</v>
      </c>
      <c r="S3734" s="25">
        <f>VLOOKUP($A3734,Database!$A:$Y,10,FALSE)</f>
        <v>0</v>
      </c>
      <c r="T3734" s="25">
        <f>VLOOKUP($A3734,Database!$A:$Y,11,FALSE)</f>
        <v>0</v>
      </c>
      <c r="U3734" s="25">
        <f>VLOOKUP($A3734,Database!$A:$Y,12,FALSE)</f>
        <v>0</v>
      </c>
      <c r="V3734" s="25" t="str">
        <f>VLOOKUP(A3734,Database!A:M,13,FALSE)</f>
        <v>À venir</v>
      </c>
      <c r="W3734" s="25" t="str">
        <f>VLOOKUP($A3734,Database!$A:$Y,20,FALSE)</f>
        <v/>
      </c>
      <c r="X3734" s="25" t="str">
        <f>VLOOKUP($A3734,Database!$A:$Y,21,FALSE)</f>
        <v/>
      </c>
      <c r="Y3734" s="25" t="str">
        <f ca="1">IF(C3734&lt;NOW(),IF(AND(P3734&gt;Q3734,W3734&gt;X3734),S3734,IF(AND(P3734=Q3734,W3734=X3734),T3734,IF(AND(P3734&lt;Q3734,W3734&lt;X3734),U3734,0))),"")</f>
        <v/>
      </c>
      <c r="Z3734" s="25">
        <f>IF(AND(P3734=W3734,Q3734=X3734),1,0)</f>
        <v>1</v>
      </c>
      <c r="AA3734" s="25" t="str">
        <f>IF(Z3734=0,"",IF(ISBLANK(VLOOKUP(A3734,Database!A:AA,22,FALSE)),"",VLOOKUP(A3734,Database!A:AA,22,FALSE)))</f>
        <v>Exact</v>
      </c>
      <c r="AB3734" s="25">
        <f ca="1">IFERROR(IF(AND(Y3734&lt;&gt;"",OR(V3734="Terminé",V3734="En cours")),VLOOKUP(AA3734,Setup_ScoreExactBonus!A:D,4,FALSE),0),0)</f>
        <v>0</v>
      </c>
      <c r="AC3734" s="31" t="str">
        <f t="shared" ca="1" si="19"/>
        <v/>
      </c>
      <c r="AD3734" s="31">
        <f ca="1">SUMIFS(AC$2:AC3734,D$2:D3734,D3734)*IF(R3734=0,1,2)</f>
        <v>0</v>
      </c>
    </row>
    <row r="3735" spans="1:30" x14ac:dyDescent="0.35">
      <c r="A3735" s="31">
        <f>IF(ISBLANK(B3735),"",COUNTIF(B$2:B3735,B3735))-1</f>
        <v>95</v>
      </c>
      <c r="B3735" s="31">
        <v>29</v>
      </c>
      <c r="C3735" s="10">
        <f>VLOOKUP($A3735,Database!$A:$Y,7,FALSE)</f>
        <v>46210.75</v>
      </c>
      <c r="D3735" s="31" t="str">
        <f>VLOOKUP(Pronostics!$B3735,Setup_MPP!$A:$G,3,FALSE)</f>
        <v>Joueur29</v>
      </c>
      <c r="E3735" s="31" t="str">
        <f>VLOOKUP(Pronostics!$B3735,Setup_MPP!$A:$G,2,FALSE)</f>
        <v>Joueur29</v>
      </c>
      <c r="F3735" s="31" t="str">
        <f>VLOOKUP($B3735,Setup_MPP!$A:$E,4,FALSE)</f>
        <v>#D5D5D5</v>
      </c>
      <c r="G3735" s="31" t="str">
        <f>VLOOKUP($B3735,Setup_MPP!$A:$E,5,FALSE)</f>
        <v>#727272</v>
      </c>
      <c r="H3735" s="31" t="str">
        <f>IFERROR(IF(AND(A3735&gt;=1,A3735&lt;=104),VLOOKUP($A3735,Location!$A:$J,6,FALSE),IF(A3735=0,"Avant l'ouverture",IF(OR(A3735=105,A3735=106),"Bonus"))),"")</f>
        <v>1/8 Finale</v>
      </c>
      <c r="I3735" s="31" t="str">
        <f>IF(LEFT(H3735,4)="Tour",VLOOKUP(A3735,Database!$A:$C,3,FALSE),"")</f>
        <v/>
      </c>
      <c r="J3735" s="31" t="str">
        <f>VLOOKUP($A3735,Location!$A:$J,7,FALSE)</f>
        <v>TBD</v>
      </c>
      <c r="K3735" s="31" t="str">
        <f>IFERROR(VLOOKUP(J3735,Setup_Team!$B:$C,2,FALSE), "TDB")</f>
        <v>TDB</v>
      </c>
      <c r="L3735" s="31" t="str">
        <f>VLOOKUP($A3735,Location!$A:$J,8,FALSE)</f>
        <v>TBD</v>
      </c>
      <c r="M3735" s="31" t="str">
        <f>IFERROR(VLOOKUP(L3735,Setup_Team!$B:$C,2,FALSE), "TDB")</f>
        <v>TDB</v>
      </c>
      <c r="N3735" s="31" t="str">
        <f>VLOOKUP($A3735,Location!$A:$J,9,FALSE)</f>
        <v>Atlanta</v>
      </c>
      <c r="O3735" s="31" t="str">
        <f>VLOOKUP($A3735,Location!$A:$J,10,FALSE)</f>
        <v>Mercedes-Benz Stadium</v>
      </c>
      <c r="R3735" s="31">
        <v>0</v>
      </c>
      <c r="S3735" s="25">
        <f>VLOOKUP($A3735,Database!$A:$Y,10,FALSE)</f>
        <v>0</v>
      </c>
      <c r="T3735" s="25">
        <f>VLOOKUP($A3735,Database!$A:$Y,11,FALSE)</f>
        <v>0</v>
      </c>
      <c r="U3735" s="25">
        <f>VLOOKUP($A3735,Database!$A:$Y,12,FALSE)</f>
        <v>0</v>
      </c>
      <c r="V3735" s="25" t="str">
        <f>VLOOKUP(A3735,Database!A:M,13,FALSE)</f>
        <v>À venir</v>
      </c>
      <c r="W3735" s="25" t="str">
        <f>VLOOKUP($A3735,Database!$A:$Y,20,FALSE)</f>
        <v/>
      </c>
      <c r="X3735" s="25" t="str">
        <f>VLOOKUP($A3735,Database!$A:$Y,21,FALSE)</f>
        <v/>
      </c>
      <c r="Y3735" s="25" t="str">
        <f ca="1">IF(C3735&lt;NOW(),IF(AND(P3735&gt;Q3735,W3735&gt;X3735),S3735,IF(AND(P3735=Q3735,W3735=X3735),T3735,IF(AND(P3735&lt;Q3735,W3735&lt;X3735),U3735,0))),"")</f>
        <v/>
      </c>
      <c r="Z3735" s="25">
        <f>IF(AND(P3735=W3735,Q3735=X3735),1,0)</f>
        <v>1</v>
      </c>
      <c r="AA3735" s="25" t="str">
        <f>IF(Z3735=0,"",IF(ISBLANK(VLOOKUP(A3735,Database!A:AA,22,FALSE)),"",VLOOKUP(A3735,Database!A:AA,22,FALSE)))</f>
        <v>Exact</v>
      </c>
      <c r="AB3735" s="25">
        <f ca="1">IFERROR(IF(AND(Y3735&lt;&gt;"",OR(V3735="Terminé",V3735="En cours")),VLOOKUP(AA3735,Setup_ScoreExactBonus!A:D,4,FALSE),0),0)</f>
        <v>0</v>
      </c>
      <c r="AC3735" s="31" t="str">
        <f t="shared" ca="1" si="19"/>
        <v/>
      </c>
      <c r="AD3735" s="31">
        <f ca="1">SUMIFS(AC$2:AC3735,D$2:D3735,D3735)*IF(R3735=0,1,2)</f>
        <v>0</v>
      </c>
    </row>
    <row r="3736" spans="1:30" x14ac:dyDescent="0.35">
      <c r="A3736" s="31">
        <f>IF(ISBLANK(B3736),"",COUNTIF(B$2:B3736,B3736))-1</f>
        <v>95</v>
      </c>
      <c r="B3736" s="31">
        <v>30</v>
      </c>
      <c r="C3736" s="10">
        <f>VLOOKUP($A3736,Database!$A:$Y,7,FALSE)</f>
        <v>46210.75</v>
      </c>
      <c r="D3736" s="31" t="str">
        <f>VLOOKUP(Pronostics!$B3736,Setup_MPP!$A:$G,3,FALSE)</f>
        <v>Joueur30</v>
      </c>
      <c r="E3736" s="31" t="str">
        <f>VLOOKUP(Pronostics!$B3736,Setup_MPP!$A:$G,2,FALSE)</f>
        <v>Joueur30</v>
      </c>
      <c r="F3736" s="31" t="str">
        <f>VLOOKUP($B3736,Setup_MPP!$A:$E,4,FALSE)</f>
        <v>#D5D5D5</v>
      </c>
      <c r="G3736" s="31" t="str">
        <f>VLOOKUP($B3736,Setup_MPP!$A:$E,5,FALSE)</f>
        <v>#727272</v>
      </c>
      <c r="H3736" s="31" t="str">
        <f>IFERROR(IF(AND(A3736&gt;=1,A3736&lt;=104),VLOOKUP($A3736,Location!$A:$J,6,FALSE),IF(A3736=0,"Avant l'ouverture",IF(OR(A3736=105,A3736=106),"Bonus"))),"")</f>
        <v>1/8 Finale</v>
      </c>
      <c r="I3736" s="31" t="str">
        <f>IF(LEFT(H3736,4)="Tour",VLOOKUP(A3736,Database!$A:$C,3,FALSE),"")</f>
        <v/>
      </c>
      <c r="J3736" s="31" t="str">
        <f>VLOOKUP($A3736,Location!$A:$J,7,FALSE)</f>
        <v>TBD</v>
      </c>
      <c r="K3736" s="31" t="str">
        <f>IFERROR(VLOOKUP(J3736,Setup_Team!$B:$C,2,FALSE), "TDB")</f>
        <v>TDB</v>
      </c>
      <c r="L3736" s="31" t="str">
        <f>VLOOKUP($A3736,Location!$A:$J,8,FALSE)</f>
        <v>TBD</v>
      </c>
      <c r="M3736" s="31" t="str">
        <f>IFERROR(VLOOKUP(L3736,Setup_Team!$B:$C,2,FALSE), "TDB")</f>
        <v>TDB</v>
      </c>
      <c r="N3736" s="31" t="str">
        <f>VLOOKUP($A3736,Location!$A:$J,9,FALSE)</f>
        <v>Atlanta</v>
      </c>
      <c r="O3736" s="31" t="str">
        <f>VLOOKUP($A3736,Location!$A:$J,10,FALSE)</f>
        <v>Mercedes-Benz Stadium</v>
      </c>
      <c r="R3736" s="31">
        <v>0</v>
      </c>
      <c r="S3736" s="25">
        <f>VLOOKUP($A3736,Database!$A:$Y,10,FALSE)</f>
        <v>0</v>
      </c>
      <c r="T3736" s="25">
        <f>VLOOKUP($A3736,Database!$A:$Y,11,FALSE)</f>
        <v>0</v>
      </c>
      <c r="U3736" s="25">
        <f>VLOOKUP($A3736,Database!$A:$Y,12,FALSE)</f>
        <v>0</v>
      </c>
      <c r="V3736" s="25" t="str">
        <f>VLOOKUP(A3736,Database!A:M,13,FALSE)</f>
        <v>À venir</v>
      </c>
      <c r="W3736" s="25" t="str">
        <f>VLOOKUP($A3736,Database!$A:$Y,20,FALSE)</f>
        <v/>
      </c>
      <c r="X3736" s="25" t="str">
        <f>VLOOKUP($A3736,Database!$A:$Y,21,FALSE)</f>
        <v/>
      </c>
      <c r="Y3736" s="25" t="str">
        <f ca="1">IF(C3736&lt;NOW(),IF(AND(P3736&gt;Q3736,W3736&gt;X3736),S3736,IF(AND(P3736=Q3736,W3736=X3736),T3736,IF(AND(P3736&lt;Q3736,W3736&lt;X3736),U3736,0))),"")</f>
        <v/>
      </c>
      <c r="Z3736" s="25">
        <f>IF(AND(P3736=W3736,Q3736=X3736),1,0)</f>
        <v>1</v>
      </c>
      <c r="AA3736" s="25" t="str">
        <f>IF(Z3736=0,"",IF(ISBLANK(VLOOKUP(A3736,Database!A:AA,22,FALSE)),"",VLOOKUP(A3736,Database!A:AA,22,FALSE)))</f>
        <v>Exact</v>
      </c>
      <c r="AB3736" s="25">
        <f ca="1">IFERROR(IF(AND(Y3736&lt;&gt;"",OR(V3736="Terminé",V3736="En cours")),VLOOKUP(AA3736,Setup_ScoreExactBonus!A:D,4,FALSE),0),0)</f>
        <v>0</v>
      </c>
      <c r="AC3736" s="31" t="str">
        <f t="shared" ca="1" si="19"/>
        <v/>
      </c>
      <c r="AD3736" s="31">
        <f ca="1">SUMIFS(AC$2:AC3736,D$2:D3736,D3736)*IF(R3736=0,1,2)</f>
        <v>0</v>
      </c>
    </row>
    <row r="3737" spans="1:30" x14ac:dyDescent="0.35">
      <c r="A3737" s="31">
        <f>IF(ISBLANK(B3737),"",COUNTIF(B$2:B3737,B3737))-1</f>
        <v>95</v>
      </c>
      <c r="B3737" s="31">
        <v>31</v>
      </c>
      <c r="C3737" s="10">
        <f>VLOOKUP($A3737,Database!$A:$Y,7,FALSE)</f>
        <v>46210.75</v>
      </c>
      <c r="D3737" s="31" t="str">
        <f>VLOOKUP(Pronostics!$B3737,Setup_MPP!$A:$G,3,FALSE)</f>
        <v>Joueur31</v>
      </c>
      <c r="E3737" s="31" t="str">
        <f>VLOOKUP(Pronostics!$B3737,Setup_MPP!$A:$G,2,FALSE)</f>
        <v>Joueur31</v>
      </c>
      <c r="F3737" s="31" t="str">
        <f>VLOOKUP($B3737,Setup_MPP!$A:$E,4,FALSE)</f>
        <v>#D5D5D5</v>
      </c>
      <c r="G3737" s="31" t="str">
        <f>VLOOKUP($B3737,Setup_MPP!$A:$E,5,FALSE)</f>
        <v>#727272</v>
      </c>
      <c r="H3737" s="31" t="str">
        <f>IFERROR(IF(AND(A3737&gt;=1,A3737&lt;=104),VLOOKUP($A3737,Location!$A:$J,6,FALSE),IF(A3737=0,"Avant l'ouverture",IF(OR(A3737=105,A3737=106),"Bonus"))),"")</f>
        <v>1/8 Finale</v>
      </c>
      <c r="I3737" s="31" t="str">
        <f>IF(LEFT(H3737,4)="Tour",VLOOKUP(A3737,Database!$A:$C,3,FALSE),"")</f>
        <v/>
      </c>
      <c r="J3737" s="31" t="str">
        <f>VLOOKUP($A3737,Location!$A:$J,7,FALSE)</f>
        <v>TBD</v>
      </c>
      <c r="K3737" s="31" t="str">
        <f>IFERROR(VLOOKUP(J3737,Setup_Team!$B:$C,2,FALSE), "TDB")</f>
        <v>TDB</v>
      </c>
      <c r="L3737" s="31" t="str">
        <f>VLOOKUP($A3737,Location!$A:$J,8,FALSE)</f>
        <v>TBD</v>
      </c>
      <c r="M3737" s="31" t="str">
        <f>IFERROR(VLOOKUP(L3737,Setup_Team!$B:$C,2,FALSE), "TDB")</f>
        <v>TDB</v>
      </c>
      <c r="N3737" s="31" t="str">
        <f>VLOOKUP($A3737,Location!$A:$J,9,FALSE)</f>
        <v>Atlanta</v>
      </c>
      <c r="O3737" s="31" t="str">
        <f>VLOOKUP($A3737,Location!$A:$J,10,FALSE)</f>
        <v>Mercedes-Benz Stadium</v>
      </c>
      <c r="R3737" s="31">
        <v>0</v>
      </c>
      <c r="S3737" s="25">
        <f>VLOOKUP($A3737,Database!$A:$Y,10,FALSE)</f>
        <v>0</v>
      </c>
      <c r="T3737" s="25">
        <f>VLOOKUP($A3737,Database!$A:$Y,11,FALSE)</f>
        <v>0</v>
      </c>
      <c r="U3737" s="25">
        <f>VLOOKUP($A3737,Database!$A:$Y,12,FALSE)</f>
        <v>0</v>
      </c>
      <c r="V3737" s="25" t="str">
        <f>VLOOKUP(A3737,Database!A:M,13,FALSE)</f>
        <v>À venir</v>
      </c>
      <c r="W3737" s="25" t="str">
        <f>VLOOKUP($A3737,Database!$A:$Y,20,FALSE)</f>
        <v/>
      </c>
      <c r="X3737" s="25" t="str">
        <f>VLOOKUP($A3737,Database!$A:$Y,21,FALSE)</f>
        <v/>
      </c>
      <c r="Y3737" s="25" t="str">
        <f ca="1">IF(C3737&lt;NOW(),IF(AND(P3737&gt;Q3737,W3737&gt;X3737),S3737,IF(AND(P3737=Q3737,W3737=X3737),T3737,IF(AND(P3737&lt;Q3737,W3737&lt;X3737),U3737,0))),"")</f>
        <v/>
      </c>
      <c r="Z3737" s="25">
        <f>IF(AND(P3737=W3737,Q3737=X3737),1,0)</f>
        <v>1</v>
      </c>
      <c r="AA3737" s="25" t="str">
        <f>IF(Z3737=0,"",IF(ISBLANK(VLOOKUP(A3737,Database!A:AA,22,FALSE)),"",VLOOKUP(A3737,Database!A:AA,22,FALSE)))</f>
        <v>Exact</v>
      </c>
      <c r="AB3737" s="25">
        <f ca="1">IFERROR(IF(AND(Y3737&lt;&gt;"",OR(V3737="Terminé",V3737="En cours")),VLOOKUP(AA3737,Setup_ScoreExactBonus!A:D,4,FALSE),0),0)</f>
        <v>0</v>
      </c>
      <c r="AC3737" s="31" t="str">
        <f t="shared" ca="1" si="19"/>
        <v/>
      </c>
      <c r="AD3737" s="31">
        <f ca="1">SUMIFS(AC$2:AC3737,D$2:D3737,D3737)*IF(R3737=0,1,2)</f>
        <v>0</v>
      </c>
    </row>
    <row r="3738" spans="1:30" x14ac:dyDescent="0.35">
      <c r="A3738" s="31">
        <f>IF(ISBLANK(B3738),"",COUNTIF(B$2:B3738,B3738))-1</f>
        <v>95</v>
      </c>
      <c r="B3738" s="31">
        <v>32</v>
      </c>
      <c r="C3738" s="10">
        <f>VLOOKUP($A3738,Database!$A:$Y,7,FALSE)</f>
        <v>46210.75</v>
      </c>
      <c r="D3738" s="31" t="str">
        <f>VLOOKUP(Pronostics!$B3738,Setup_MPP!$A:$G,3,FALSE)</f>
        <v>Joueur32</v>
      </c>
      <c r="E3738" s="31" t="str">
        <f>VLOOKUP(Pronostics!$B3738,Setup_MPP!$A:$G,2,FALSE)</f>
        <v>Joueur32</v>
      </c>
      <c r="F3738" s="31" t="str">
        <f>VLOOKUP($B3738,Setup_MPP!$A:$E,4,FALSE)</f>
        <v>#D5D5D5</v>
      </c>
      <c r="G3738" s="31" t="str">
        <f>VLOOKUP($B3738,Setup_MPP!$A:$E,5,FALSE)</f>
        <v>#727272</v>
      </c>
      <c r="H3738" s="31" t="str">
        <f>IFERROR(IF(AND(A3738&gt;=1,A3738&lt;=104),VLOOKUP($A3738,Location!$A:$J,6,FALSE),IF(A3738=0,"Avant l'ouverture",IF(OR(A3738=105,A3738=106),"Bonus"))),"")</f>
        <v>1/8 Finale</v>
      </c>
      <c r="I3738" s="31" t="str">
        <f>IF(LEFT(H3738,4)="Tour",VLOOKUP(A3738,Database!$A:$C,3,FALSE),"")</f>
        <v/>
      </c>
      <c r="J3738" s="31" t="str">
        <f>VLOOKUP($A3738,Location!$A:$J,7,FALSE)</f>
        <v>TBD</v>
      </c>
      <c r="K3738" s="31" t="str">
        <f>IFERROR(VLOOKUP(J3738,Setup_Team!$B:$C,2,FALSE), "TDB")</f>
        <v>TDB</v>
      </c>
      <c r="L3738" s="31" t="str">
        <f>VLOOKUP($A3738,Location!$A:$J,8,FALSE)</f>
        <v>TBD</v>
      </c>
      <c r="M3738" s="31" t="str">
        <f>IFERROR(VLOOKUP(L3738,Setup_Team!$B:$C,2,FALSE), "TDB")</f>
        <v>TDB</v>
      </c>
      <c r="N3738" s="31" t="str">
        <f>VLOOKUP($A3738,Location!$A:$J,9,FALSE)</f>
        <v>Atlanta</v>
      </c>
      <c r="O3738" s="31" t="str">
        <f>VLOOKUP($A3738,Location!$A:$J,10,FALSE)</f>
        <v>Mercedes-Benz Stadium</v>
      </c>
      <c r="R3738" s="31">
        <v>0</v>
      </c>
      <c r="S3738" s="25">
        <f>VLOOKUP($A3738,Database!$A:$Y,10,FALSE)</f>
        <v>0</v>
      </c>
      <c r="T3738" s="25">
        <f>VLOOKUP($A3738,Database!$A:$Y,11,FALSE)</f>
        <v>0</v>
      </c>
      <c r="U3738" s="25">
        <f>VLOOKUP($A3738,Database!$A:$Y,12,FALSE)</f>
        <v>0</v>
      </c>
      <c r="V3738" s="25" t="str">
        <f>VLOOKUP(A3738,Database!A:M,13,FALSE)</f>
        <v>À venir</v>
      </c>
      <c r="W3738" s="25" t="str">
        <f>VLOOKUP($A3738,Database!$A:$Y,20,FALSE)</f>
        <v/>
      </c>
      <c r="X3738" s="25" t="str">
        <f>VLOOKUP($A3738,Database!$A:$Y,21,FALSE)</f>
        <v/>
      </c>
      <c r="Y3738" s="25" t="str">
        <f ca="1">IF(C3738&lt;NOW(),IF(AND(P3738&gt;Q3738,W3738&gt;X3738),S3738,IF(AND(P3738=Q3738,W3738=X3738),T3738,IF(AND(P3738&lt;Q3738,W3738&lt;X3738),U3738,0))),"")</f>
        <v/>
      </c>
      <c r="Z3738" s="25">
        <f>IF(AND(P3738=W3738,Q3738=X3738),1,0)</f>
        <v>1</v>
      </c>
      <c r="AA3738" s="25" t="str">
        <f>IF(Z3738=0,"",IF(ISBLANK(VLOOKUP(A3738,Database!A:AA,22,FALSE)),"",VLOOKUP(A3738,Database!A:AA,22,FALSE)))</f>
        <v>Exact</v>
      </c>
      <c r="AB3738" s="25">
        <f ca="1">IFERROR(IF(AND(Y3738&lt;&gt;"",OR(V3738="Terminé",V3738="En cours")),VLOOKUP(AA3738,Setup_ScoreExactBonus!A:D,4,FALSE),0),0)</f>
        <v>0</v>
      </c>
      <c r="AC3738" s="31" t="str">
        <f t="shared" ca="1" si="19"/>
        <v/>
      </c>
      <c r="AD3738" s="31">
        <f ca="1">SUMIFS(AC$2:AC3738,D$2:D3738,D3738)*IF(R3738=0,1,2)</f>
        <v>0</v>
      </c>
    </row>
    <row r="3739" spans="1:30" x14ac:dyDescent="0.35">
      <c r="A3739" s="31">
        <f>IF(ISBLANK(B3739),"",COUNTIF(B$2:B3739,B3739))-1</f>
        <v>95</v>
      </c>
      <c r="B3739" s="31">
        <v>33</v>
      </c>
      <c r="C3739" s="10">
        <f>VLOOKUP($A3739,Database!$A:$Y,7,FALSE)</f>
        <v>46210.75</v>
      </c>
      <c r="D3739" s="31" t="str">
        <f>VLOOKUP(Pronostics!$B3739,Setup_MPP!$A:$G,3,FALSE)</f>
        <v>Joueur33</v>
      </c>
      <c r="E3739" s="31" t="str">
        <f>VLOOKUP(Pronostics!$B3739,Setup_MPP!$A:$G,2,FALSE)</f>
        <v>Joueur33</v>
      </c>
      <c r="F3739" s="31" t="str">
        <f>VLOOKUP($B3739,Setup_MPP!$A:$E,4,FALSE)</f>
        <v>#D5D5D5</v>
      </c>
      <c r="G3739" s="31" t="str">
        <f>VLOOKUP($B3739,Setup_MPP!$A:$E,5,FALSE)</f>
        <v>#727272</v>
      </c>
      <c r="H3739" s="31" t="str">
        <f>IFERROR(IF(AND(A3739&gt;=1,A3739&lt;=104),VLOOKUP($A3739,Location!$A:$J,6,FALSE),IF(A3739=0,"Avant l'ouverture",IF(OR(A3739=105,A3739=106),"Bonus"))),"")</f>
        <v>1/8 Finale</v>
      </c>
      <c r="I3739" s="31" t="str">
        <f>IF(LEFT(H3739,4)="Tour",VLOOKUP(A3739,Database!$A:$C,3,FALSE),"")</f>
        <v/>
      </c>
      <c r="J3739" s="31" t="str">
        <f>VLOOKUP($A3739,Location!$A:$J,7,FALSE)</f>
        <v>TBD</v>
      </c>
      <c r="K3739" s="31" t="str">
        <f>IFERROR(VLOOKUP(J3739,Setup_Team!$B:$C,2,FALSE), "TDB")</f>
        <v>TDB</v>
      </c>
      <c r="L3739" s="31" t="str">
        <f>VLOOKUP($A3739,Location!$A:$J,8,FALSE)</f>
        <v>TBD</v>
      </c>
      <c r="M3739" s="31" t="str">
        <f>IFERROR(VLOOKUP(L3739,Setup_Team!$B:$C,2,FALSE), "TDB")</f>
        <v>TDB</v>
      </c>
      <c r="N3739" s="31" t="str">
        <f>VLOOKUP($A3739,Location!$A:$J,9,FALSE)</f>
        <v>Atlanta</v>
      </c>
      <c r="O3739" s="31" t="str">
        <f>VLOOKUP($A3739,Location!$A:$J,10,FALSE)</f>
        <v>Mercedes-Benz Stadium</v>
      </c>
      <c r="R3739" s="31">
        <v>0</v>
      </c>
      <c r="S3739" s="25">
        <f>VLOOKUP($A3739,Database!$A:$Y,10,FALSE)</f>
        <v>0</v>
      </c>
      <c r="T3739" s="25">
        <f>VLOOKUP($A3739,Database!$A:$Y,11,FALSE)</f>
        <v>0</v>
      </c>
      <c r="U3739" s="25">
        <f>VLOOKUP($A3739,Database!$A:$Y,12,FALSE)</f>
        <v>0</v>
      </c>
      <c r="V3739" s="25" t="str">
        <f>VLOOKUP(A3739,Database!A:M,13,FALSE)</f>
        <v>À venir</v>
      </c>
      <c r="W3739" s="25" t="str">
        <f>VLOOKUP($A3739,Database!$A:$Y,20,FALSE)</f>
        <v/>
      </c>
      <c r="X3739" s="25" t="str">
        <f>VLOOKUP($A3739,Database!$A:$Y,21,FALSE)</f>
        <v/>
      </c>
      <c r="Y3739" s="25" t="str">
        <f ca="1">IF(C3739&lt;NOW(),IF(AND(P3739&gt;Q3739,W3739&gt;X3739),S3739,IF(AND(P3739=Q3739,W3739=X3739),T3739,IF(AND(P3739&lt;Q3739,W3739&lt;X3739),U3739,0))),"")</f>
        <v/>
      </c>
      <c r="Z3739" s="25">
        <f>IF(AND(P3739=W3739,Q3739=X3739),1,0)</f>
        <v>1</v>
      </c>
      <c r="AA3739" s="25" t="str">
        <f>IF(Z3739=0,"",IF(ISBLANK(VLOOKUP(A3739,Database!A:AA,22,FALSE)),"",VLOOKUP(A3739,Database!A:AA,22,FALSE)))</f>
        <v>Exact</v>
      </c>
      <c r="AB3739" s="25">
        <f ca="1">IFERROR(IF(AND(Y3739&lt;&gt;"",OR(V3739="Terminé",V3739="En cours")),VLOOKUP(AA3739,Setup_ScoreExactBonus!A:D,4,FALSE),0),0)</f>
        <v>0</v>
      </c>
      <c r="AC3739" s="31" t="str">
        <f t="shared" ca="1" si="19"/>
        <v/>
      </c>
      <c r="AD3739" s="31">
        <f ca="1">SUMIFS(AC$2:AC3739,D$2:D3739,D3739)*IF(R3739=0,1,2)</f>
        <v>0</v>
      </c>
    </row>
    <row r="3740" spans="1:30" x14ac:dyDescent="0.35">
      <c r="A3740" s="31">
        <f>IF(ISBLANK(B3740),"",COUNTIF(B$2:B3740,B3740))-1</f>
        <v>95</v>
      </c>
      <c r="B3740" s="31">
        <v>34</v>
      </c>
      <c r="C3740" s="10">
        <f>VLOOKUP($A3740,Database!$A:$Y,7,FALSE)</f>
        <v>46210.75</v>
      </c>
      <c r="D3740" s="31" t="str">
        <f>VLOOKUP(Pronostics!$B3740,Setup_MPP!$A:$G,3,FALSE)</f>
        <v>Joueur34</v>
      </c>
      <c r="E3740" s="31" t="str">
        <f>VLOOKUP(Pronostics!$B3740,Setup_MPP!$A:$G,2,FALSE)</f>
        <v>Joueur34</v>
      </c>
      <c r="F3740" s="31" t="str">
        <f>VLOOKUP($B3740,Setup_MPP!$A:$E,4,FALSE)</f>
        <v>#D5D5D5</v>
      </c>
      <c r="G3740" s="31" t="str">
        <f>VLOOKUP($B3740,Setup_MPP!$A:$E,5,FALSE)</f>
        <v>#727272</v>
      </c>
      <c r="H3740" s="31" t="str">
        <f>IFERROR(IF(AND(A3740&gt;=1,A3740&lt;=104),VLOOKUP($A3740,Location!$A:$J,6,FALSE),IF(A3740=0,"Avant l'ouverture",IF(OR(A3740=105,A3740=106),"Bonus"))),"")</f>
        <v>1/8 Finale</v>
      </c>
      <c r="I3740" s="31" t="str">
        <f>IF(LEFT(H3740,4)="Tour",VLOOKUP(A3740,Database!$A:$C,3,FALSE),"")</f>
        <v/>
      </c>
      <c r="J3740" s="31" t="str">
        <f>VLOOKUP($A3740,Location!$A:$J,7,FALSE)</f>
        <v>TBD</v>
      </c>
      <c r="K3740" s="31" t="str">
        <f>IFERROR(VLOOKUP(J3740,Setup_Team!$B:$C,2,FALSE), "TDB")</f>
        <v>TDB</v>
      </c>
      <c r="L3740" s="31" t="str">
        <f>VLOOKUP($A3740,Location!$A:$J,8,FALSE)</f>
        <v>TBD</v>
      </c>
      <c r="M3740" s="31" t="str">
        <f>IFERROR(VLOOKUP(L3740,Setup_Team!$B:$C,2,FALSE), "TDB")</f>
        <v>TDB</v>
      </c>
      <c r="N3740" s="31" t="str">
        <f>VLOOKUP($A3740,Location!$A:$J,9,FALSE)</f>
        <v>Atlanta</v>
      </c>
      <c r="O3740" s="31" t="str">
        <f>VLOOKUP($A3740,Location!$A:$J,10,FALSE)</f>
        <v>Mercedes-Benz Stadium</v>
      </c>
      <c r="R3740" s="31">
        <v>0</v>
      </c>
      <c r="S3740" s="25">
        <f>VLOOKUP($A3740,Database!$A:$Y,10,FALSE)</f>
        <v>0</v>
      </c>
      <c r="T3740" s="25">
        <f>VLOOKUP($A3740,Database!$A:$Y,11,FALSE)</f>
        <v>0</v>
      </c>
      <c r="U3740" s="25">
        <f>VLOOKUP($A3740,Database!$A:$Y,12,FALSE)</f>
        <v>0</v>
      </c>
      <c r="V3740" s="25" t="str">
        <f>VLOOKUP(A3740,Database!A:M,13,FALSE)</f>
        <v>À venir</v>
      </c>
      <c r="W3740" s="25" t="str">
        <f>VLOOKUP($A3740,Database!$A:$Y,20,FALSE)</f>
        <v/>
      </c>
      <c r="X3740" s="25" t="str">
        <f>VLOOKUP($A3740,Database!$A:$Y,21,FALSE)</f>
        <v/>
      </c>
      <c r="Y3740" s="25" t="str">
        <f ca="1">IF(C3740&lt;NOW(),IF(AND(P3740&gt;Q3740,W3740&gt;X3740),S3740,IF(AND(P3740=Q3740,W3740=X3740),T3740,IF(AND(P3740&lt;Q3740,W3740&lt;X3740),U3740,0))),"")</f>
        <v/>
      </c>
      <c r="Z3740" s="25">
        <f>IF(AND(P3740=W3740,Q3740=X3740),1,0)</f>
        <v>1</v>
      </c>
      <c r="AA3740" s="25" t="str">
        <f>IF(Z3740=0,"",IF(ISBLANK(VLOOKUP(A3740,Database!A:AA,22,FALSE)),"",VLOOKUP(A3740,Database!A:AA,22,FALSE)))</f>
        <v>Exact</v>
      </c>
      <c r="AB3740" s="25">
        <f ca="1">IFERROR(IF(AND(Y3740&lt;&gt;"",OR(V3740="Terminé",V3740="En cours")),VLOOKUP(AA3740,Setup_ScoreExactBonus!A:D,4,FALSE),0),0)</f>
        <v>0</v>
      </c>
      <c r="AC3740" s="31" t="str">
        <f t="shared" ca="1" si="19"/>
        <v/>
      </c>
      <c r="AD3740" s="31">
        <f ca="1">SUMIFS(AC$2:AC3740,D$2:D3740,D3740)*IF(R3740=0,1,2)</f>
        <v>0</v>
      </c>
    </row>
    <row r="3741" spans="1:30" x14ac:dyDescent="0.35">
      <c r="A3741" s="31">
        <f>IF(ISBLANK(B3741),"",COUNTIF(B$2:B3741,B3741))-1</f>
        <v>95</v>
      </c>
      <c r="B3741" s="31">
        <v>35</v>
      </c>
      <c r="C3741" s="10">
        <f>VLOOKUP($A3741,Database!$A:$Y,7,FALSE)</f>
        <v>46210.75</v>
      </c>
      <c r="D3741" s="31" t="str">
        <f>VLOOKUP(Pronostics!$B3741,Setup_MPP!$A:$G,3,FALSE)</f>
        <v>Joueur35</v>
      </c>
      <c r="E3741" s="31" t="str">
        <f>VLOOKUP(Pronostics!$B3741,Setup_MPP!$A:$G,2,FALSE)</f>
        <v>Joueur35</v>
      </c>
      <c r="F3741" s="31" t="str">
        <f>VLOOKUP($B3741,Setup_MPP!$A:$E,4,FALSE)</f>
        <v>#D5D5D5</v>
      </c>
      <c r="G3741" s="31" t="str">
        <f>VLOOKUP($B3741,Setup_MPP!$A:$E,5,FALSE)</f>
        <v>#727272</v>
      </c>
      <c r="H3741" s="31" t="str">
        <f>IFERROR(IF(AND(A3741&gt;=1,A3741&lt;=104),VLOOKUP($A3741,Location!$A:$J,6,FALSE),IF(A3741=0,"Avant l'ouverture",IF(OR(A3741=105,A3741=106),"Bonus"))),"")</f>
        <v>1/8 Finale</v>
      </c>
      <c r="I3741" s="31" t="str">
        <f>IF(LEFT(H3741,4)="Tour",VLOOKUP(A3741,Database!$A:$C,3,FALSE),"")</f>
        <v/>
      </c>
      <c r="J3741" s="31" t="str">
        <f>VLOOKUP($A3741,Location!$A:$J,7,FALSE)</f>
        <v>TBD</v>
      </c>
      <c r="K3741" s="31" t="str">
        <f>IFERROR(VLOOKUP(J3741,Setup_Team!$B:$C,2,FALSE), "TDB")</f>
        <v>TDB</v>
      </c>
      <c r="L3741" s="31" t="str">
        <f>VLOOKUP($A3741,Location!$A:$J,8,FALSE)</f>
        <v>TBD</v>
      </c>
      <c r="M3741" s="31" t="str">
        <f>IFERROR(VLOOKUP(L3741,Setup_Team!$B:$C,2,FALSE), "TDB")</f>
        <v>TDB</v>
      </c>
      <c r="N3741" s="31" t="str">
        <f>VLOOKUP($A3741,Location!$A:$J,9,FALSE)</f>
        <v>Atlanta</v>
      </c>
      <c r="O3741" s="31" t="str">
        <f>VLOOKUP($A3741,Location!$A:$J,10,FALSE)</f>
        <v>Mercedes-Benz Stadium</v>
      </c>
      <c r="R3741" s="31">
        <v>0</v>
      </c>
      <c r="S3741" s="25">
        <f>VLOOKUP($A3741,Database!$A:$Y,10,FALSE)</f>
        <v>0</v>
      </c>
      <c r="T3741" s="25">
        <f>VLOOKUP($A3741,Database!$A:$Y,11,FALSE)</f>
        <v>0</v>
      </c>
      <c r="U3741" s="25">
        <f>VLOOKUP($A3741,Database!$A:$Y,12,FALSE)</f>
        <v>0</v>
      </c>
      <c r="V3741" s="25" t="str">
        <f>VLOOKUP(A3741,Database!A:M,13,FALSE)</f>
        <v>À venir</v>
      </c>
      <c r="W3741" s="25" t="str">
        <f>VLOOKUP($A3741,Database!$A:$Y,20,FALSE)</f>
        <v/>
      </c>
      <c r="X3741" s="25" t="str">
        <f>VLOOKUP($A3741,Database!$A:$Y,21,FALSE)</f>
        <v/>
      </c>
      <c r="Y3741" s="25" t="str">
        <f ca="1">IF(C3741&lt;NOW(),IF(AND(P3741&gt;Q3741,W3741&gt;X3741),S3741,IF(AND(P3741=Q3741,W3741=X3741),T3741,IF(AND(P3741&lt;Q3741,W3741&lt;X3741),U3741,0))),"")</f>
        <v/>
      </c>
      <c r="Z3741" s="25">
        <f>IF(AND(P3741=W3741,Q3741=X3741),1,0)</f>
        <v>1</v>
      </c>
      <c r="AA3741" s="25" t="str">
        <f>IF(Z3741=0,"",IF(ISBLANK(VLOOKUP(A3741,Database!A:AA,22,FALSE)),"",VLOOKUP(A3741,Database!A:AA,22,FALSE)))</f>
        <v>Exact</v>
      </c>
      <c r="AB3741" s="25">
        <f ca="1">IFERROR(IF(AND(Y3741&lt;&gt;"",OR(V3741="Terminé",V3741="En cours")),VLOOKUP(AA3741,Setup_ScoreExactBonus!A:D,4,FALSE),0),0)</f>
        <v>0</v>
      </c>
      <c r="AC3741" s="31" t="str">
        <f t="shared" ref="AC3741:AC3804" ca="1" si="20">IF(Y3741&lt;&gt;"", Y3741 + IF(Z3741=1,AB3741, 0), "")</f>
        <v/>
      </c>
      <c r="AD3741" s="31">
        <f ca="1">SUMIFS(AC$2:AC3741,D$2:D3741,D3741)*IF(R3741=0,1,2)</f>
        <v>0</v>
      </c>
    </row>
    <row r="3742" spans="1:30" x14ac:dyDescent="0.35">
      <c r="A3742" s="31">
        <f>IF(ISBLANK(B3742),"",COUNTIF(B$2:B3742,B3742))-1</f>
        <v>95</v>
      </c>
      <c r="B3742" s="31">
        <v>36</v>
      </c>
      <c r="C3742" s="10">
        <f>VLOOKUP($A3742,Database!$A:$Y,7,FALSE)</f>
        <v>46210.75</v>
      </c>
      <c r="D3742" s="31" t="str">
        <f>VLOOKUP(Pronostics!$B3742,Setup_MPP!$A:$G,3,FALSE)</f>
        <v>Joueur36</v>
      </c>
      <c r="E3742" s="31" t="str">
        <f>VLOOKUP(Pronostics!$B3742,Setup_MPP!$A:$G,2,FALSE)</f>
        <v>Joueur36</v>
      </c>
      <c r="F3742" s="31" t="str">
        <f>VLOOKUP($B3742,Setup_MPP!$A:$E,4,FALSE)</f>
        <v>#D5D5D5</v>
      </c>
      <c r="G3742" s="31" t="str">
        <f>VLOOKUP($B3742,Setup_MPP!$A:$E,5,FALSE)</f>
        <v>#727272</v>
      </c>
      <c r="H3742" s="31" t="str">
        <f>IFERROR(IF(AND(A3742&gt;=1,A3742&lt;=104),VLOOKUP($A3742,Location!$A:$J,6,FALSE),IF(A3742=0,"Avant l'ouverture",IF(OR(A3742=105,A3742=106),"Bonus"))),"")</f>
        <v>1/8 Finale</v>
      </c>
      <c r="I3742" s="31" t="str">
        <f>IF(LEFT(H3742,4)="Tour",VLOOKUP(A3742,Database!$A:$C,3,FALSE),"")</f>
        <v/>
      </c>
      <c r="J3742" s="31" t="str">
        <f>VLOOKUP($A3742,Location!$A:$J,7,FALSE)</f>
        <v>TBD</v>
      </c>
      <c r="K3742" s="31" t="str">
        <f>IFERROR(VLOOKUP(J3742,Setup_Team!$B:$C,2,FALSE), "TDB")</f>
        <v>TDB</v>
      </c>
      <c r="L3742" s="31" t="str">
        <f>VLOOKUP($A3742,Location!$A:$J,8,FALSE)</f>
        <v>TBD</v>
      </c>
      <c r="M3742" s="31" t="str">
        <f>IFERROR(VLOOKUP(L3742,Setup_Team!$B:$C,2,FALSE), "TDB")</f>
        <v>TDB</v>
      </c>
      <c r="N3742" s="31" t="str">
        <f>VLOOKUP($A3742,Location!$A:$J,9,FALSE)</f>
        <v>Atlanta</v>
      </c>
      <c r="O3742" s="31" t="str">
        <f>VLOOKUP($A3742,Location!$A:$J,10,FALSE)</f>
        <v>Mercedes-Benz Stadium</v>
      </c>
      <c r="R3742" s="31">
        <v>0</v>
      </c>
      <c r="S3742" s="25">
        <f>VLOOKUP($A3742,Database!$A:$Y,10,FALSE)</f>
        <v>0</v>
      </c>
      <c r="T3742" s="25">
        <f>VLOOKUP($A3742,Database!$A:$Y,11,FALSE)</f>
        <v>0</v>
      </c>
      <c r="U3742" s="25">
        <f>VLOOKUP($A3742,Database!$A:$Y,12,FALSE)</f>
        <v>0</v>
      </c>
      <c r="V3742" s="25" t="str">
        <f>VLOOKUP(A3742,Database!A:M,13,FALSE)</f>
        <v>À venir</v>
      </c>
      <c r="W3742" s="25" t="str">
        <f>VLOOKUP($A3742,Database!$A:$Y,20,FALSE)</f>
        <v/>
      </c>
      <c r="X3742" s="25" t="str">
        <f>VLOOKUP($A3742,Database!$A:$Y,21,FALSE)</f>
        <v/>
      </c>
      <c r="Y3742" s="25" t="str">
        <f ca="1">IF(C3742&lt;NOW(),IF(AND(P3742&gt;Q3742,W3742&gt;X3742),S3742,IF(AND(P3742=Q3742,W3742=X3742),T3742,IF(AND(P3742&lt;Q3742,W3742&lt;X3742),U3742,0))),"")</f>
        <v/>
      </c>
      <c r="Z3742" s="25">
        <f>IF(AND(P3742=W3742,Q3742=X3742),1,0)</f>
        <v>1</v>
      </c>
      <c r="AA3742" s="25" t="str">
        <f>IF(Z3742=0,"",IF(ISBLANK(VLOOKUP(A3742,Database!A:AA,22,FALSE)),"",VLOOKUP(A3742,Database!A:AA,22,FALSE)))</f>
        <v>Exact</v>
      </c>
      <c r="AB3742" s="25">
        <f ca="1">IFERROR(IF(AND(Y3742&lt;&gt;"",OR(V3742="Terminé",V3742="En cours")),VLOOKUP(AA3742,Setup_ScoreExactBonus!A:D,4,FALSE),0),0)</f>
        <v>0</v>
      </c>
      <c r="AC3742" s="31" t="str">
        <f t="shared" ca="1" si="20"/>
        <v/>
      </c>
      <c r="AD3742" s="31">
        <f ca="1">SUMIFS(AC$2:AC3742,D$2:D3742,D3742)*IF(R3742=0,1,2)</f>
        <v>0</v>
      </c>
    </row>
    <row r="3743" spans="1:30" x14ac:dyDescent="0.35">
      <c r="A3743" s="31">
        <f>IF(ISBLANK(B3743),"",COUNTIF(B$2:B3743,B3743))-1</f>
        <v>95</v>
      </c>
      <c r="B3743" s="31">
        <v>37</v>
      </c>
      <c r="C3743" s="10">
        <f>VLOOKUP($A3743,Database!$A:$Y,7,FALSE)</f>
        <v>46210.75</v>
      </c>
      <c r="D3743" s="31" t="str">
        <f>VLOOKUP(Pronostics!$B3743,Setup_MPP!$A:$G,3,FALSE)</f>
        <v>Joueur37</v>
      </c>
      <c r="E3743" s="31" t="str">
        <f>VLOOKUP(Pronostics!$B3743,Setup_MPP!$A:$G,2,FALSE)</f>
        <v>Joueur37</v>
      </c>
      <c r="F3743" s="31" t="str">
        <f>VLOOKUP($B3743,Setup_MPP!$A:$E,4,FALSE)</f>
        <v>#D5D5D5</v>
      </c>
      <c r="G3743" s="31" t="str">
        <f>VLOOKUP($B3743,Setup_MPP!$A:$E,5,FALSE)</f>
        <v>#727272</v>
      </c>
      <c r="H3743" s="31" t="str">
        <f>IFERROR(IF(AND(A3743&gt;=1,A3743&lt;=104),VLOOKUP($A3743,Location!$A:$J,6,FALSE),IF(A3743=0,"Avant l'ouverture",IF(OR(A3743=105,A3743=106),"Bonus"))),"")</f>
        <v>1/8 Finale</v>
      </c>
      <c r="I3743" s="31" t="str">
        <f>IF(LEFT(H3743,4)="Tour",VLOOKUP(A3743,Database!$A:$C,3,FALSE),"")</f>
        <v/>
      </c>
      <c r="J3743" s="31" t="str">
        <f>VLOOKUP($A3743,Location!$A:$J,7,FALSE)</f>
        <v>TBD</v>
      </c>
      <c r="K3743" s="31" t="str">
        <f>IFERROR(VLOOKUP(J3743,Setup_Team!$B:$C,2,FALSE), "TDB")</f>
        <v>TDB</v>
      </c>
      <c r="L3743" s="31" t="str">
        <f>VLOOKUP($A3743,Location!$A:$J,8,FALSE)</f>
        <v>TBD</v>
      </c>
      <c r="M3743" s="31" t="str">
        <f>IFERROR(VLOOKUP(L3743,Setup_Team!$B:$C,2,FALSE), "TDB")</f>
        <v>TDB</v>
      </c>
      <c r="N3743" s="31" t="str">
        <f>VLOOKUP($A3743,Location!$A:$J,9,FALSE)</f>
        <v>Atlanta</v>
      </c>
      <c r="O3743" s="31" t="str">
        <f>VLOOKUP($A3743,Location!$A:$J,10,FALSE)</f>
        <v>Mercedes-Benz Stadium</v>
      </c>
      <c r="R3743" s="31">
        <v>0</v>
      </c>
      <c r="S3743" s="25">
        <f>VLOOKUP($A3743,Database!$A:$Y,10,FALSE)</f>
        <v>0</v>
      </c>
      <c r="T3743" s="25">
        <f>VLOOKUP($A3743,Database!$A:$Y,11,FALSE)</f>
        <v>0</v>
      </c>
      <c r="U3743" s="25">
        <f>VLOOKUP($A3743,Database!$A:$Y,12,FALSE)</f>
        <v>0</v>
      </c>
      <c r="V3743" s="25" t="str">
        <f>VLOOKUP(A3743,Database!A:M,13,FALSE)</f>
        <v>À venir</v>
      </c>
      <c r="W3743" s="25" t="str">
        <f>VLOOKUP($A3743,Database!$A:$Y,20,FALSE)</f>
        <v/>
      </c>
      <c r="X3743" s="25" t="str">
        <f>VLOOKUP($A3743,Database!$A:$Y,21,FALSE)</f>
        <v/>
      </c>
      <c r="Y3743" s="25" t="str">
        <f ca="1">IF(C3743&lt;NOW(),IF(AND(P3743&gt;Q3743,W3743&gt;X3743),S3743,IF(AND(P3743=Q3743,W3743=X3743),T3743,IF(AND(P3743&lt;Q3743,W3743&lt;X3743),U3743,0))),"")</f>
        <v/>
      </c>
      <c r="Z3743" s="25">
        <f>IF(AND(P3743=W3743,Q3743=X3743),1,0)</f>
        <v>1</v>
      </c>
      <c r="AA3743" s="25" t="str">
        <f>IF(Z3743=0,"",IF(ISBLANK(VLOOKUP(A3743,Database!A:AA,22,FALSE)),"",VLOOKUP(A3743,Database!A:AA,22,FALSE)))</f>
        <v>Exact</v>
      </c>
      <c r="AB3743" s="25">
        <f ca="1">IFERROR(IF(AND(Y3743&lt;&gt;"",OR(V3743="Terminé",V3743="En cours")),VLOOKUP(AA3743,Setup_ScoreExactBonus!A:D,4,FALSE),0),0)</f>
        <v>0</v>
      </c>
      <c r="AC3743" s="31" t="str">
        <f t="shared" ca="1" si="20"/>
        <v/>
      </c>
      <c r="AD3743" s="31">
        <f ca="1">SUMIFS(AC$2:AC3743,D$2:D3743,D3743)*IF(R3743=0,1,2)</f>
        <v>0</v>
      </c>
    </row>
    <row r="3744" spans="1:30" x14ac:dyDescent="0.35">
      <c r="A3744" s="31">
        <f>IF(ISBLANK(B3744),"",COUNTIF(B$2:B3744,B3744))-1</f>
        <v>95</v>
      </c>
      <c r="B3744" s="31">
        <v>38</v>
      </c>
      <c r="C3744" s="10">
        <f>VLOOKUP($A3744,Database!$A:$Y,7,FALSE)</f>
        <v>46210.75</v>
      </c>
      <c r="D3744" s="31" t="str">
        <f>VLOOKUP(Pronostics!$B3744,Setup_MPP!$A:$G,3,FALSE)</f>
        <v>Joueur38</v>
      </c>
      <c r="E3744" s="31" t="str">
        <f>VLOOKUP(Pronostics!$B3744,Setup_MPP!$A:$G,2,FALSE)</f>
        <v>Joueur38</v>
      </c>
      <c r="F3744" s="31" t="str">
        <f>VLOOKUP($B3744,Setup_MPP!$A:$E,4,FALSE)</f>
        <v>#D5D5D5</v>
      </c>
      <c r="G3744" s="31" t="str">
        <f>VLOOKUP($B3744,Setup_MPP!$A:$E,5,FALSE)</f>
        <v>#727272</v>
      </c>
      <c r="H3744" s="31" t="str">
        <f>IFERROR(IF(AND(A3744&gt;=1,A3744&lt;=104),VLOOKUP($A3744,Location!$A:$J,6,FALSE),IF(A3744=0,"Avant l'ouverture",IF(OR(A3744=105,A3744=106),"Bonus"))),"")</f>
        <v>1/8 Finale</v>
      </c>
      <c r="I3744" s="31" t="str">
        <f>IF(LEFT(H3744,4)="Tour",VLOOKUP(A3744,Database!$A:$C,3,FALSE),"")</f>
        <v/>
      </c>
      <c r="J3744" s="31" t="str">
        <f>VLOOKUP($A3744,Location!$A:$J,7,FALSE)</f>
        <v>TBD</v>
      </c>
      <c r="K3744" s="31" t="str">
        <f>IFERROR(VLOOKUP(J3744,Setup_Team!$B:$C,2,FALSE), "TDB")</f>
        <v>TDB</v>
      </c>
      <c r="L3744" s="31" t="str">
        <f>VLOOKUP($A3744,Location!$A:$J,8,FALSE)</f>
        <v>TBD</v>
      </c>
      <c r="M3744" s="31" t="str">
        <f>IFERROR(VLOOKUP(L3744,Setup_Team!$B:$C,2,FALSE), "TDB")</f>
        <v>TDB</v>
      </c>
      <c r="N3744" s="31" t="str">
        <f>VLOOKUP($A3744,Location!$A:$J,9,FALSE)</f>
        <v>Atlanta</v>
      </c>
      <c r="O3744" s="31" t="str">
        <f>VLOOKUP($A3744,Location!$A:$J,10,FALSE)</f>
        <v>Mercedes-Benz Stadium</v>
      </c>
      <c r="R3744" s="31">
        <v>0</v>
      </c>
      <c r="S3744" s="25">
        <f>VLOOKUP($A3744,Database!$A:$Y,10,FALSE)</f>
        <v>0</v>
      </c>
      <c r="T3744" s="25">
        <f>VLOOKUP($A3744,Database!$A:$Y,11,FALSE)</f>
        <v>0</v>
      </c>
      <c r="U3744" s="25">
        <f>VLOOKUP($A3744,Database!$A:$Y,12,FALSE)</f>
        <v>0</v>
      </c>
      <c r="V3744" s="25" t="str">
        <f>VLOOKUP(A3744,Database!A:M,13,FALSE)</f>
        <v>À venir</v>
      </c>
      <c r="W3744" s="25" t="str">
        <f>VLOOKUP($A3744,Database!$A:$Y,20,FALSE)</f>
        <v/>
      </c>
      <c r="X3744" s="25" t="str">
        <f>VLOOKUP($A3744,Database!$A:$Y,21,FALSE)</f>
        <v/>
      </c>
      <c r="Y3744" s="25" t="str">
        <f ca="1">IF(C3744&lt;NOW(),IF(AND(P3744&gt;Q3744,W3744&gt;X3744),S3744,IF(AND(P3744=Q3744,W3744=X3744),T3744,IF(AND(P3744&lt;Q3744,W3744&lt;X3744),U3744,0))),"")</f>
        <v/>
      </c>
      <c r="Z3744" s="25">
        <f>IF(AND(P3744=W3744,Q3744=X3744),1,0)</f>
        <v>1</v>
      </c>
      <c r="AA3744" s="25" t="str">
        <f>IF(Z3744=0,"",IF(ISBLANK(VLOOKUP(A3744,Database!A:AA,22,FALSE)),"",VLOOKUP(A3744,Database!A:AA,22,FALSE)))</f>
        <v>Exact</v>
      </c>
      <c r="AB3744" s="25">
        <f ca="1">IFERROR(IF(AND(Y3744&lt;&gt;"",OR(V3744="Terminé",V3744="En cours")),VLOOKUP(AA3744,Setup_ScoreExactBonus!A:D,4,FALSE),0),0)</f>
        <v>0</v>
      </c>
      <c r="AC3744" s="31" t="str">
        <f t="shared" ca="1" si="20"/>
        <v/>
      </c>
      <c r="AD3744" s="31">
        <f ca="1">SUMIFS(AC$2:AC3744,D$2:D3744,D3744)*IF(R3744=0,1,2)</f>
        <v>0</v>
      </c>
    </row>
    <row r="3745" spans="1:30" x14ac:dyDescent="0.35">
      <c r="A3745" s="31">
        <f>IF(ISBLANK(B3745),"",COUNTIF(B$2:B3745,B3745))-1</f>
        <v>95</v>
      </c>
      <c r="B3745" s="31">
        <v>39</v>
      </c>
      <c r="C3745" s="10">
        <f>VLOOKUP($A3745,Database!$A:$Y,7,FALSE)</f>
        <v>46210.75</v>
      </c>
      <c r="D3745" s="31" t="str">
        <f>VLOOKUP(Pronostics!$B3745,Setup_MPP!$A:$G,3,FALSE)</f>
        <v>Joueur39</v>
      </c>
      <c r="E3745" s="31" t="str">
        <f>VLOOKUP(Pronostics!$B3745,Setup_MPP!$A:$G,2,FALSE)</f>
        <v>Joueur39</v>
      </c>
      <c r="F3745" s="31" t="str">
        <f>VLOOKUP($B3745,Setup_MPP!$A:$E,4,FALSE)</f>
        <v>#D5D5D5</v>
      </c>
      <c r="G3745" s="31" t="str">
        <f>VLOOKUP($B3745,Setup_MPP!$A:$E,5,FALSE)</f>
        <v>#727272</v>
      </c>
      <c r="H3745" s="31" t="str">
        <f>IFERROR(IF(AND(A3745&gt;=1,A3745&lt;=104),VLOOKUP($A3745,Location!$A:$J,6,FALSE),IF(A3745=0,"Avant l'ouverture",IF(OR(A3745=105,A3745=106),"Bonus"))),"")</f>
        <v>1/8 Finale</v>
      </c>
      <c r="I3745" s="31" t="str">
        <f>IF(LEFT(H3745,4)="Tour",VLOOKUP(A3745,Database!$A:$C,3,FALSE),"")</f>
        <v/>
      </c>
      <c r="J3745" s="31" t="str">
        <f>VLOOKUP($A3745,Location!$A:$J,7,FALSE)</f>
        <v>TBD</v>
      </c>
      <c r="K3745" s="31" t="str">
        <f>IFERROR(VLOOKUP(J3745,Setup_Team!$B:$C,2,FALSE), "TDB")</f>
        <v>TDB</v>
      </c>
      <c r="L3745" s="31" t="str">
        <f>VLOOKUP($A3745,Location!$A:$J,8,FALSE)</f>
        <v>TBD</v>
      </c>
      <c r="M3745" s="31" t="str">
        <f>IFERROR(VLOOKUP(L3745,Setup_Team!$B:$C,2,FALSE), "TDB")</f>
        <v>TDB</v>
      </c>
      <c r="N3745" s="31" t="str">
        <f>VLOOKUP($A3745,Location!$A:$J,9,FALSE)</f>
        <v>Atlanta</v>
      </c>
      <c r="O3745" s="31" t="str">
        <f>VLOOKUP($A3745,Location!$A:$J,10,FALSE)</f>
        <v>Mercedes-Benz Stadium</v>
      </c>
      <c r="R3745" s="31">
        <v>0</v>
      </c>
      <c r="S3745" s="25">
        <f>VLOOKUP($A3745,Database!$A:$Y,10,FALSE)</f>
        <v>0</v>
      </c>
      <c r="T3745" s="25">
        <f>VLOOKUP($A3745,Database!$A:$Y,11,FALSE)</f>
        <v>0</v>
      </c>
      <c r="U3745" s="25">
        <f>VLOOKUP($A3745,Database!$A:$Y,12,FALSE)</f>
        <v>0</v>
      </c>
      <c r="V3745" s="25" t="str">
        <f>VLOOKUP(A3745,Database!A:M,13,FALSE)</f>
        <v>À venir</v>
      </c>
      <c r="W3745" s="25" t="str">
        <f>VLOOKUP($A3745,Database!$A:$Y,20,FALSE)</f>
        <v/>
      </c>
      <c r="X3745" s="25" t="str">
        <f>VLOOKUP($A3745,Database!$A:$Y,21,FALSE)</f>
        <v/>
      </c>
      <c r="Y3745" s="25" t="str">
        <f ca="1">IF(C3745&lt;NOW(),IF(AND(P3745&gt;Q3745,W3745&gt;X3745),S3745,IF(AND(P3745=Q3745,W3745=X3745),T3745,IF(AND(P3745&lt;Q3745,W3745&lt;X3745),U3745,0))),"")</f>
        <v/>
      </c>
      <c r="Z3745" s="25">
        <f>IF(AND(P3745=W3745,Q3745=X3745),1,0)</f>
        <v>1</v>
      </c>
      <c r="AA3745" s="25" t="str">
        <f>IF(Z3745=0,"",IF(ISBLANK(VLOOKUP(A3745,Database!A:AA,22,FALSE)),"",VLOOKUP(A3745,Database!A:AA,22,FALSE)))</f>
        <v>Exact</v>
      </c>
      <c r="AB3745" s="25">
        <f ca="1">IFERROR(IF(AND(Y3745&lt;&gt;"",OR(V3745="Terminé",V3745="En cours")),VLOOKUP(AA3745,Setup_ScoreExactBonus!A:D,4,FALSE),0),0)</f>
        <v>0</v>
      </c>
      <c r="AC3745" s="31" t="str">
        <f t="shared" ca="1" si="20"/>
        <v/>
      </c>
      <c r="AD3745" s="31">
        <f ca="1">SUMIFS(AC$2:AC3745,D$2:D3745,D3745)*IF(R3745=0,1,2)</f>
        <v>0</v>
      </c>
    </row>
    <row r="3746" spans="1:30" x14ac:dyDescent="0.35">
      <c r="A3746" s="31">
        <f>IF(ISBLANK(B3746),"",COUNTIF(B$2:B3746,B3746))-1</f>
        <v>96</v>
      </c>
      <c r="B3746" s="31">
        <v>1</v>
      </c>
      <c r="C3746" s="10">
        <f>VLOOKUP($A3746,Database!$A:$Y,7,FALSE)</f>
        <v>46210.916666666664</v>
      </c>
      <c r="D3746" s="31" t="str">
        <f>VLOOKUP(Pronostics!$B3746,Setup_MPP!$A:$G,3,FALSE)</f>
        <v>_Nicolas_LM_</v>
      </c>
      <c r="E3746" s="31" t="str">
        <f>VLOOKUP(Pronostics!$B3746,Setup_MPP!$A:$G,2,FALSE)</f>
        <v>Nicolas LE MOUEL</v>
      </c>
      <c r="F3746" s="31" t="str">
        <f>VLOOKUP($B3746,Setup_MPP!$A:$E,4,FALSE)</f>
        <v>#F7C79D</v>
      </c>
      <c r="G3746" s="31" t="str">
        <f>VLOOKUP($B3746,Setup_MPP!$A:$E,5,FALSE)</f>
        <v>#FFBE85</v>
      </c>
      <c r="H3746" s="31" t="str">
        <f>IFERROR(IF(AND(A3746&gt;=1,A3746&lt;=104),VLOOKUP($A3746,Location!$A:$J,6,FALSE),IF(A3746=0,"Avant l'ouverture",IF(OR(A3746=105,A3746=106),"Bonus"))),"")</f>
        <v>1/8 Finale</v>
      </c>
      <c r="I3746" s="31" t="str">
        <f>IF(LEFT(H3746,4)="Tour",VLOOKUP(A3746,Database!$A:$C,3,FALSE),"")</f>
        <v/>
      </c>
      <c r="J3746" s="31" t="str">
        <f>VLOOKUP($A3746,Location!$A:$J,7,FALSE)</f>
        <v>TBD</v>
      </c>
      <c r="K3746" s="31" t="str">
        <f>IFERROR(VLOOKUP(J3746,Setup_Team!$B:$C,2,FALSE), "TDB")</f>
        <v>TDB</v>
      </c>
      <c r="L3746" s="31" t="str">
        <f>VLOOKUP($A3746,Location!$A:$J,8,FALSE)</f>
        <v>TBD</v>
      </c>
      <c r="M3746" s="31" t="str">
        <f>IFERROR(VLOOKUP(L3746,Setup_Team!$B:$C,2,FALSE), "TDB")</f>
        <v>TDB</v>
      </c>
      <c r="N3746" s="31" t="str">
        <f>VLOOKUP($A3746,Location!$A:$J,9,FALSE)</f>
        <v>Vancouver</v>
      </c>
      <c r="O3746" s="31" t="str">
        <f>VLOOKUP($A3746,Location!$A:$J,10,FALSE)</f>
        <v>BC Place</v>
      </c>
      <c r="R3746" s="31">
        <v>0</v>
      </c>
      <c r="S3746" s="25">
        <f>VLOOKUP($A3746,Database!$A:$Y,10,FALSE)</f>
        <v>0</v>
      </c>
      <c r="T3746" s="25">
        <f>VLOOKUP($A3746,Database!$A:$Y,11,FALSE)</f>
        <v>0</v>
      </c>
      <c r="U3746" s="25">
        <f>VLOOKUP($A3746,Database!$A:$Y,12,FALSE)</f>
        <v>0</v>
      </c>
      <c r="V3746" s="25" t="str">
        <f>VLOOKUP(A3746,Database!A:M,13,FALSE)</f>
        <v>À venir</v>
      </c>
      <c r="W3746" s="25" t="str">
        <f>VLOOKUP($A3746,Database!$A:$Y,20,FALSE)</f>
        <v/>
      </c>
      <c r="X3746" s="25" t="str">
        <f>VLOOKUP($A3746,Database!$A:$Y,21,FALSE)</f>
        <v/>
      </c>
      <c r="Y3746" s="25" t="str">
        <f ca="1">IF(C3746&lt;NOW(),IF(AND(P3746&gt;Q3746,W3746&gt;X3746),S3746,IF(AND(P3746=Q3746,W3746=X3746),T3746,IF(AND(P3746&lt;Q3746,W3746&lt;X3746),U3746,0))),"")</f>
        <v/>
      </c>
      <c r="Z3746" s="25">
        <f>IF(AND(P3746=W3746,Q3746=X3746),1,0)</f>
        <v>1</v>
      </c>
      <c r="AA3746" s="25" t="str">
        <f>IF(Z3746=0,"",IF(ISBLANK(VLOOKUP(A3746,Database!A:AA,22,FALSE)),"",VLOOKUP(A3746,Database!A:AA,22,FALSE)))</f>
        <v>Exact</v>
      </c>
      <c r="AB3746" s="25">
        <f ca="1">IFERROR(IF(AND(Y3746&lt;&gt;"",OR(V3746="Terminé",V3746="En cours")),VLOOKUP(AA3746,Setup_ScoreExactBonus!A:D,4,FALSE),0),0)</f>
        <v>0</v>
      </c>
      <c r="AC3746" s="31" t="str">
        <f t="shared" ca="1" si="20"/>
        <v/>
      </c>
      <c r="AD3746" s="31">
        <f ca="1">SUMIFS(AC$2:AC3746,D$2:D3746,D3746)*IF(R3746=0,1,2)</f>
        <v>0</v>
      </c>
    </row>
    <row r="3747" spans="1:30" x14ac:dyDescent="0.35">
      <c r="A3747" s="31">
        <f>IF(ISBLANK(B3747),"",COUNTIF(B$2:B3747,B3747))-1</f>
        <v>96</v>
      </c>
      <c r="B3747" s="31">
        <v>2</v>
      </c>
      <c r="C3747" s="10">
        <f>VLOOKUP($A3747,Database!$A:$Y,7,FALSE)</f>
        <v>46210.916666666664</v>
      </c>
      <c r="D3747" s="31" t="str">
        <f>VLOOKUP(Pronostics!$B3747,Setup_MPP!$A:$G,3,FALSE)</f>
        <v>leaelaz</v>
      </c>
      <c r="E3747" s="31" t="str">
        <f>VLOOKUP(Pronostics!$B3747,Setup_MPP!$A:$G,2,FALSE)</f>
        <v>Léa EL ASERY</v>
      </c>
      <c r="F3747" s="31" t="str">
        <f>VLOOKUP($B3747,Setup_MPP!$A:$E,4,FALSE)</f>
        <v>#FFBEBE</v>
      </c>
      <c r="G3747" s="31" t="str">
        <f>VLOOKUP($B3747,Setup_MPP!$A:$E,5,FALSE)</f>
        <v>#DF6868</v>
      </c>
      <c r="H3747" s="31" t="str">
        <f>IFERROR(IF(AND(A3747&gt;=1,A3747&lt;=104),VLOOKUP($A3747,Location!$A:$J,6,FALSE),IF(A3747=0,"Avant l'ouverture",IF(OR(A3747=105,A3747=106),"Bonus"))),"")</f>
        <v>1/8 Finale</v>
      </c>
      <c r="I3747" s="31" t="str">
        <f>IF(LEFT(H3747,4)="Tour",VLOOKUP(A3747,Database!$A:$C,3,FALSE),"")</f>
        <v/>
      </c>
      <c r="J3747" s="31" t="str">
        <f>VLOOKUP($A3747,Location!$A:$J,7,FALSE)</f>
        <v>TBD</v>
      </c>
      <c r="K3747" s="31" t="str">
        <f>IFERROR(VLOOKUP(J3747,Setup_Team!$B:$C,2,FALSE), "TDB")</f>
        <v>TDB</v>
      </c>
      <c r="L3747" s="31" t="str">
        <f>VLOOKUP($A3747,Location!$A:$J,8,FALSE)</f>
        <v>TBD</v>
      </c>
      <c r="M3747" s="31" t="str">
        <f>IFERROR(VLOOKUP(L3747,Setup_Team!$B:$C,2,FALSE), "TDB")</f>
        <v>TDB</v>
      </c>
      <c r="N3747" s="31" t="str">
        <f>VLOOKUP($A3747,Location!$A:$J,9,FALSE)</f>
        <v>Vancouver</v>
      </c>
      <c r="O3747" s="31" t="str">
        <f>VLOOKUP($A3747,Location!$A:$J,10,FALSE)</f>
        <v>BC Place</v>
      </c>
      <c r="R3747" s="31">
        <v>0</v>
      </c>
      <c r="S3747" s="25">
        <f>VLOOKUP($A3747,Database!$A:$Y,10,FALSE)</f>
        <v>0</v>
      </c>
      <c r="T3747" s="25">
        <f>VLOOKUP($A3747,Database!$A:$Y,11,FALSE)</f>
        <v>0</v>
      </c>
      <c r="U3747" s="25">
        <f>VLOOKUP($A3747,Database!$A:$Y,12,FALSE)</f>
        <v>0</v>
      </c>
      <c r="V3747" s="25" t="str">
        <f>VLOOKUP(A3747,Database!A:M,13,FALSE)</f>
        <v>À venir</v>
      </c>
      <c r="W3747" s="25" t="str">
        <f>VLOOKUP($A3747,Database!$A:$Y,20,FALSE)</f>
        <v/>
      </c>
      <c r="X3747" s="25" t="str">
        <f>VLOOKUP($A3747,Database!$A:$Y,21,FALSE)</f>
        <v/>
      </c>
      <c r="Y3747" s="25" t="str">
        <f ca="1">IF(C3747&lt;NOW(),IF(AND(P3747&gt;Q3747,W3747&gt;X3747),S3747,IF(AND(P3747=Q3747,W3747=X3747),T3747,IF(AND(P3747&lt;Q3747,W3747&lt;X3747),U3747,0))),"")</f>
        <v/>
      </c>
      <c r="Z3747" s="25">
        <f>IF(AND(P3747=W3747,Q3747=X3747),1,0)</f>
        <v>1</v>
      </c>
      <c r="AA3747" s="25" t="str">
        <f>IF(Z3747=0,"",IF(ISBLANK(VLOOKUP(A3747,Database!A:AA,22,FALSE)),"",VLOOKUP(A3747,Database!A:AA,22,FALSE)))</f>
        <v>Exact</v>
      </c>
      <c r="AB3747" s="25">
        <f ca="1">IFERROR(IF(AND(Y3747&lt;&gt;"",OR(V3747="Terminé",V3747="En cours")),VLOOKUP(AA3747,Setup_ScoreExactBonus!A:D,4,FALSE),0),0)</f>
        <v>0</v>
      </c>
      <c r="AC3747" s="31" t="str">
        <f t="shared" ca="1" si="20"/>
        <v/>
      </c>
      <c r="AD3747" s="31">
        <f ca="1">SUMIFS(AC$2:AC3747,D$2:D3747,D3747)*IF(R3747=0,1,2)</f>
        <v>0</v>
      </c>
    </row>
    <row r="3748" spans="1:30" x14ac:dyDescent="0.35">
      <c r="A3748" s="31">
        <f>IF(ISBLANK(B3748),"",COUNTIF(B$2:B3748,B3748))-1</f>
        <v>96</v>
      </c>
      <c r="B3748" s="31">
        <v>3</v>
      </c>
      <c r="C3748" s="10">
        <f>VLOOKUP($A3748,Database!$A:$Y,7,FALSE)</f>
        <v>46210.916666666664</v>
      </c>
      <c r="D3748" s="31" t="str">
        <f>VLOOKUP(Pronostics!$B3748,Setup_MPP!$A:$G,3,FALSE)</f>
        <v>PasMetalleux</v>
      </c>
      <c r="E3748" s="31" t="str">
        <f>VLOOKUP(Pronostics!$B3748,Setup_MPP!$A:$G,2,FALSE)</f>
        <v>Elwenn JOUBREL</v>
      </c>
      <c r="F3748" s="31" t="str">
        <f>VLOOKUP($B3748,Setup_MPP!$A:$E,4,FALSE)</f>
        <v>#F5C7FC</v>
      </c>
      <c r="G3748" s="31" t="str">
        <f>VLOOKUP($B3748,Setup_MPP!$A:$E,5,FALSE)</f>
        <v>#C489CF</v>
      </c>
      <c r="H3748" s="31" t="str">
        <f>IFERROR(IF(AND(A3748&gt;=1,A3748&lt;=104),VLOOKUP($A3748,Location!$A:$J,6,FALSE),IF(A3748=0,"Avant l'ouverture",IF(OR(A3748=105,A3748=106),"Bonus"))),"")</f>
        <v>1/8 Finale</v>
      </c>
      <c r="I3748" s="31" t="str">
        <f>IF(LEFT(H3748,4)="Tour",VLOOKUP(A3748,Database!$A:$C,3,FALSE),"")</f>
        <v/>
      </c>
      <c r="J3748" s="31" t="str">
        <f>VLOOKUP($A3748,Location!$A:$J,7,FALSE)</f>
        <v>TBD</v>
      </c>
      <c r="K3748" s="31" t="str">
        <f>IFERROR(VLOOKUP(J3748,Setup_Team!$B:$C,2,FALSE), "TDB")</f>
        <v>TDB</v>
      </c>
      <c r="L3748" s="31" t="str">
        <f>VLOOKUP($A3748,Location!$A:$J,8,FALSE)</f>
        <v>TBD</v>
      </c>
      <c r="M3748" s="31" t="str">
        <f>IFERROR(VLOOKUP(L3748,Setup_Team!$B:$C,2,FALSE), "TDB")</f>
        <v>TDB</v>
      </c>
      <c r="N3748" s="31" t="str">
        <f>VLOOKUP($A3748,Location!$A:$J,9,FALSE)</f>
        <v>Vancouver</v>
      </c>
      <c r="O3748" s="31" t="str">
        <f>VLOOKUP($A3748,Location!$A:$J,10,FALSE)</f>
        <v>BC Place</v>
      </c>
      <c r="R3748" s="31">
        <v>0</v>
      </c>
      <c r="S3748" s="25">
        <f>VLOOKUP($A3748,Database!$A:$Y,10,FALSE)</f>
        <v>0</v>
      </c>
      <c r="T3748" s="25">
        <f>VLOOKUP($A3748,Database!$A:$Y,11,FALSE)</f>
        <v>0</v>
      </c>
      <c r="U3748" s="25">
        <f>VLOOKUP($A3748,Database!$A:$Y,12,FALSE)</f>
        <v>0</v>
      </c>
      <c r="V3748" s="25" t="str">
        <f>VLOOKUP(A3748,Database!A:M,13,FALSE)</f>
        <v>À venir</v>
      </c>
      <c r="W3748" s="25" t="str">
        <f>VLOOKUP($A3748,Database!$A:$Y,20,FALSE)</f>
        <v/>
      </c>
      <c r="X3748" s="25" t="str">
        <f>VLOOKUP($A3748,Database!$A:$Y,21,FALSE)</f>
        <v/>
      </c>
      <c r="Y3748" s="25" t="str">
        <f ca="1">IF(C3748&lt;NOW(),IF(AND(P3748&gt;Q3748,W3748&gt;X3748),S3748,IF(AND(P3748=Q3748,W3748=X3748),T3748,IF(AND(P3748&lt;Q3748,W3748&lt;X3748),U3748,0))),"")</f>
        <v/>
      </c>
      <c r="Z3748" s="25">
        <f>IF(AND(P3748=W3748,Q3748=X3748),1,0)</f>
        <v>1</v>
      </c>
      <c r="AA3748" s="25" t="str">
        <f>IF(Z3748=0,"",IF(ISBLANK(VLOOKUP(A3748,Database!A:AA,22,FALSE)),"",VLOOKUP(A3748,Database!A:AA,22,FALSE)))</f>
        <v>Exact</v>
      </c>
      <c r="AB3748" s="25">
        <f ca="1">IFERROR(IF(AND(Y3748&lt;&gt;"",OR(V3748="Terminé",V3748="En cours")),VLOOKUP(AA3748,Setup_ScoreExactBonus!A:D,4,FALSE),0),0)</f>
        <v>0</v>
      </c>
      <c r="AC3748" s="31" t="str">
        <f t="shared" ca="1" si="20"/>
        <v/>
      </c>
      <c r="AD3748" s="31">
        <f ca="1">SUMIFS(AC$2:AC3748,D$2:D3748,D3748)*IF(R3748=0,1,2)</f>
        <v>0</v>
      </c>
    </row>
    <row r="3749" spans="1:30" x14ac:dyDescent="0.35">
      <c r="A3749" s="31">
        <f>IF(ISBLANK(B3749),"",COUNTIF(B$2:B3749,B3749))-1</f>
        <v>96</v>
      </c>
      <c r="B3749" s="31">
        <v>4</v>
      </c>
      <c r="C3749" s="10">
        <f>VLOOKUP($A3749,Database!$A:$Y,7,FALSE)</f>
        <v>46210.916666666664</v>
      </c>
      <c r="D3749" s="31" t="str">
        <f>VLOOKUP(Pronostics!$B3749,Setup_MPP!$A:$G,3,FALSE)</f>
        <v>Popo444</v>
      </c>
      <c r="E3749" s="31" t="str">
        <f>VLOOKUP(Pronostics!$B3749,Setup_MPP!$A:$G,2,FALSE)</f>
        <v>Pauline OLIVIER</v>
      </c>
      <c r="F3749" s="31" t="str">
        <f>VLOOKUP($B3749,Setup_MPP!$A:$E,4,FALSE)</f>
        <v>#A5EA7F</v>
      </c>
      <c r="G3749" s="31" t="str">
        <f>VLOOKUP($B3749,Setup_MPP!$A:$E,5,FALSE)</f>
        <v>#80C65A</v>
      </c>
      <c r="H3749" s="31" t="str">
        <f>IFERROR(IF(AND(A3749&gt;=1,A3749&lt;=104),VLOOKUP($A3749,Location!$A:$J,6,FALSE),IF(A3749=0,"Avant l'ouverture",IF(OR(A3749=105,A3749=106),"Bonus"))),"")</f>
        <v>1/8 Finale</v>
      </c>
      <c r="I3749" s="31" t="str">
        <f>IF(LEFT(H3749,4)="Tour",VLOOKUP(A3749,Database!$A:$C,3,FALSE),"")</f>
        <v/>
      </c>
      <c r="J3749" s="31" t="str">
        <f>VLOOKUP($A3749,Location!$A:$J,7,FALSE)</f>
        <v>TBD</v>
      </c>
      <c r="K3749" s="31" t="str">
        <f>IFERROR(VLOOKUP(J3749,Setup_Team!$B:$C,2,FALSE), "TDB")</f>
        <v>TDB</v>
      </c>
      <c r="L3749" s="31" t="str">
        <f>VLOOKUP($A3749,Location!$A:$J,8,FALSE)</f>
        <v>TBD</v>
      </c>
      <c r="M3749" s="31" t="str">
        <f>IFERROR(VLOOKUP(L3749,Setup_Team!$B:$C,2,FALSE), "TDB")</f>
        <v>TDB</v>
      </c>
      <c r="N3749" s="31" t="str">
        <f>VLOOKUP($A3749,Location!$A:$J,9,FALSE)</f>
        <v>Vancouver</v>
      </c>
      <c r="O3749" s="31" t="str">
        <f>VLOOKUP($A3749,Location!$A:$J,10,FALSE)</f>
        <v>BC Place</v>
      </c>
      <c r="R3749" s="31">
        <v>0</v>
      </c>
      <c r="S3749" s="25">
        <f>VLOOKUP($A3749,Database!$A:$Y,10,FALSE)</f>
        <v>0</v>
      </c>
      <c r="T3749" s="25">
        <f>VLOOKUP($A3749,Database!$A:$Y,11,FALSE)</f>
        <v>0</v>
      </c>
      <c r="U3749" s="25">
        <f>VLOOKUP($A3749,Database!$A:$Y,12,FALSE)</f>
        <v>0</v>
      </c>
      <c r="V3749" s="25" t="str">
        <f>VLOOKUP(A3749,Database!A:M,13,FALSE)</f>
        <v>À venir</v>
      </c>
      <c r="W3749" s="25" t="str">
        <f>VLOOKUP($A3749,Database!$A:$Y,20,FALSE)</f>
        <v/>
      </c>
      <c r="X3749" s="25" t="str">
        <f>VLOOKUP($A3749,Database!$A:$Y,21,FALSE)</f>
        <v/>
      </c>
      <c r="Y3749" s="25" t="str">
        <f ca="1">IF(C3749&lt;NOW(),IF(AND(P3749&gt;Q3749,W3749&gt;X3749),S3749,IF(AND(P3749=Q3749,W3749=X3749),T3749,IF(AND(P3749&lt;Q3749,W3749&lt;X3749),U3749,0))),"")</f>
        <v/>
      </c>
      <c r="Z3749" s="25">
        <f>IF(AND(P3749=W3749,Q3749=X3749),1,0)</f>
        <v>1</v>
      </c>
      <c r="AA3749" s="25" t="str">
        <f>IF(Z3749=0,"",IF(ISBLANK(VLOOKUP(A3749,Database!A:AA,22,FALSE)),"",VLOOKUP(A3749,Database!A:AA,22,FALSE)))</f>
        <v>Exact</v>
      </c>
      <c r="AB3749" s="25">
        <f ca="1">IFERROR(IF(AND(Y3749&lt;&gt;"",OR(V3749="Terminé",V3749="En cours")),VLOOKUP(AA3749,Setup_ScoreExactBonus!A:D,4,FALSE),0),0)</f>
        <v>0</v>
      </c>
      <c r="AC3749" s="31" t="str">
        <f t="shared" ca="1" si="20"/>
        <v/>
      </c>
      <c r="AD3749" s="31">
        <f ca="1">SUMIFS(AC$2:AC3749,D$2:D3749,D3749)*IF(R3749=0,1,2)</f>
        <v>0</v>
      </c>
    </row>
    <row r="3750" spans="1:30" x14ac:dyDescent="0.35">
      <c r="A3750" s="31">
        <f>IF(ISBLANK(B3750),"",COUNTIF(B$2:B3750,B3750))-1</f>
        <v>96</v>
      </c>
      <c r="B3750" s="31">
        <v>5</v>
      </c>
      <c r="C3750" s="10">
        <f>VLOOKUP($A3750,Database!$A:$Y,7,FALSE)</f>
        <v>46210.916666666664</v>
      </c>
      <c r="D3750" s="31" t="str">
        <f>VLOOKUP(Pronostics!$B3750,Setup_MPP!$A:$G,3,FALSE)</f>
        <v>_Jujul</v>
      </c>
      <c r="E3750" s="31" t="str">
        <f>VLOOKUP(Pronostics!$B3750,Setup_MPP!$A:$G,2,FALSE)</f>
        <v>Julie BOISSIERE</v>
      </c>
      <c r="F3750" s="31" t="str">
        <f>VLOOKUP($B3750,Setup_MPP!$A:$E,4,FALSE)</f>
        <v>#D890FF</v>
      </c>
      <c r="G3750" s="31" t="str">
        <f>VLOOKUP($B3750,Setup_MPP!$A:$E,5,FALSE)</f>
        <v>#B750EF</v>
      </c>
      <c r="H3750" s="31" t="str">
        <f>IFERROR(IF(AND(A3750&gt;=1,A3750&lt;=104),VLOOKUP($A3750,Location!$A:$J,6,FALSE),IF(A3750=0,"Avant l'ouverture",IF(OR(A3750=105,A3750=106),"Bonus"))),"")</f>
        <v>1/8 Finale</v>
      </c>
      <c r="I3750" s="31" t="str">
        <f>IF(LEFT(H3750,4)="Tour",VLOOKUP(A3750,Database!$A:$C,3,FALSE),"")</f>
        <v/>
      </c>
      <c r="J3750" s="31" t="str">
        <f>VLOOKUP($A3750,Location!$A:$J,7,FALSE)</f>
        <v>TBD</v>
      </c>
      <c r="K3750" s="31" t="str">
        <f>IFERROR(VLOOKUP(J3750,Setup_Team!$B:$C,2,FALSE), "TDB")</f>
        <v>TDB</v>
      </c>
      <c r="L3750" s="31" t="str">
        <f>VLOOKUP($A3750,Location!$A:$J,8,FALSE)</f>
        <v>TBD</v>
      </c>
      <c r="M3750" s="31" t="str">
        <f>IFERROR(VLOOKUP(L3750,Setup_Team!$B:$C,2,FALSE), "TDB")</f>
        <v>TDB</v>
      </c>
      <c r="N3750" s="31" t="str">
        <f>VLOOKUP($A3750,Location!$A:$J,9,FALSE)</f>
        <v>Vancouver</v>
      </c>
      <c r="O3750" s="31" t="str">
        <f>VLOOKUP($A3750,Location!$A:$J,10,FALSE)</f>
        <v>BC Place</v>
      </c>
      <c r="R3750" s="31">
        <v>0</v>
      </c>
      <c r="S3750" s="25">
        <f>VLOOKUP($A3750,Database!$A:$Y,10,FALSE)</f>
        <v>0</v>
      </c>
      <c r="T3750" s="25">
        <f>VLOOKUP($A3750,Database!$A:$Y,11,FALSE)</f>
        <v>0</v>
      </c>
      <c r="U3750" s="25">
        <f>VLOOKUP($A3750,Database!$A:$Y,12,FALSE)</f>
        <v>0</v>
      </c>
      <c r="V3750" s="25" t="str">
        <f>VLOOKUP(A3750,Database!A:M,13,FALSE)</f>
        <v>À venir</v>
      </c>
      <c r="W3750" s="25" t="str">
        <f>VLOOKUP($A3750,Database!$A:$Y,20,FALSE)</f>
        <v/>
      </c>
      <c r="X3750" s="25" t="str">
        <f>VLOOKUP($A3750,Database!$A:$Y,21,FALSE)</f>
        <v/>
      </c>
      <c r="Y3750" s="25" t="str">
        <f ca="1">IF(C3750&lt;NOW(),IF(AND(P3750&gt;Q3750,W3750&gt;X3750),S3750,IF(AND(P3750=Q3750,W3750=X3750),T3750,IF(AND(P3750&lt;Q3750,W3750&lt;X3750),U3750,0))),"")</f>
        <v/>
      </c>
      <c r="Z3750" s="25">
        <f>IF(AND(P3750=W3750,Q3750=X3750),1,0)</f>
        <v>1</v>
      </c>
      <c r="AA3750" s="25" t="str">
        <f>IF(Z3750=0,"",IF(ISBLANK(VLOOKUP(A3750,Database!A:AA,22,FALSE)),"",VLOOKUP(A3750,Database!A:AA,22,FALSE)))</f>
        <v>Exact</v>
      </c>
      <c r="AB3750" s="25">
        <f ca="1">IFERROR(IF(AND(Y3750&lt;&gt;"",OR(V3750="Terminé",V3750="En cours")),VLOOKUP(AA3750,Setup_ScoreExactBonus!A:D,4,FALSE),0),0)</f>
        <v>0</v>
      </c>
      <c r="AC3750" s="31" t="str">
        <f t="shared" ca="1" si="20"/>
        <v/>
      </c>
      <c r="AD3750" s="31">
        <f ca="1">SUMIFS(AC$2:AC3750,D$2:D3750,D3750)*IF(R3750=0,1,2)</f>
        <v>0</v>
      </c>
    </row>
    <row r="3751" spans="1:30" x14ac:dyDescent="0.35">
      <c r="A3751" s="31">
        <f>IF(ISBLANK(B3751),"",COUNTIF(B$2:B3751,B3751))-1</f>
        <v>96</v>
      </c>
      <c r="B3751" s="31">
        <v>6</v>
      </c>
      <c r="C3751" s="10">
        <f>VLOOKUP($A3751,Database!$A:$Y,7,FALSE)</f>
        <v>46210.916666666664</v>
      </c>
      <c r="D3751" s="31" t="str">
        <f>VLOOKUP(Pronostics!$B3751,Setup_MPP!$A:$G,3,FALSE)</f>
        <v>Julay</v>
      </c>
      <c r="E3751" s="31" t="str">
        <f>VLOOKUP(Pronostics!$B3751,Setup_MPP!$A:$G,2,FALSE)</f>
        <v>Julie BOUCHARD</v>
      </c>
      <c r="F3751" s="31" t="str">
        <f>VLOOKUP($B3751,Setup_MPP!$A:$E,4,FALSE)</f>
        <v>#A6F7B1</v>
      </c>
      <c r="G3751" s="31" t="str">
        <f>VLOOKUP($B3751,Setup_MPP!$A:$E,5,FALSE)</f>
        <v>#6EC179</v>
      </c>
      <c r="H3751" s="31" t="str">
        <f>IFERROR(IF(AND(A3751&gt;=1,A3751&lt;=104),VLOOKUP($A3751,Location!$A:$J,6,FALSE),IF(A3751=0,"Avant l'ouverture",IF(OR(A3751=105,A3751=106),"Bonus"))),"")</f>
        <v>1/8 Finale</v>
      </c>
      <c r="I3751" s="31" t="str">
        <f>IF(LEFT(H3751,4)="Tour",VLOOKUP(A3751,Database!$A:$C,3,FALSE),"")</f>
        <v/>
      </c>
      <c r="J3751" s="31" t="str">
        <f>VLOOKUP($A3751,Location!$A:$J,7,FALSE)</f>
        <v>TBD</v>
      </c>
      <c r="K3751" s="31" t="str">
        <f>IFERROR(VLOOKUP(J3751,Setup_Team!$B:$C,2,FALSE), "TDB")</f>
        <v>TDB</v>
      </c>
      <c r="L3751" s="31" t="str">
        <f>VLOOKUP($A3751,Location!$A:$J,8,FALSE)</f>
        <v>TBD</v>
      </c>
      <c r="M3751" s="31" t="str">
        <f>IFERROR(VLOOKUP(L3751,Setup_Team!$B:$C,2,FALSE), "TDB")</f>
        <v>TDB</v>
      </c>
      <c r="N3751" s="31" t="str">
        <f>VLOOKUP($A3751,Location!$A:$J,9,FALSE)</f>
        <v>Vancouver</v>
      </c>
      <c r="O3751" s="31" t="str">
        <f>VLOOKUP($A3751,Location!$A:$J,10,FALSE)</f>
        <v>BC Place</v>
      </c>
      <c r="R3751" s="31">
        <v>0</v>
      </c>
      <c r="S3751" s="25">
        <f>VLOOKUP($A3751,Database!$A:$Y,10,FALSE)</f>
        <v>0</v>
      </c>
      <c r="T3751" s="25">
        <f>VLOOKUP($A3751,Database!$A:$Y,11,FALSE)</f>
        <v>0</v>
      </c>
      <c r="U3751" s="25">
        <f>VLOOKUP($A3751,Database!$A:$Y,12,FALSE)</f>
        <v>0</v>
      </c>
      <c r="V3751" s="25" t="str">
        <f>VLOOKUP(A3751,Database!A:M,13,FALSE)</f>
        <v>À venir</v>
      </c>
      <c r="W3751" s="25" t="str">
        <f>VLOOKUP($A3751,Database!$A:$Y,20,FALSE)</f>
        <v/>
      </c>
      <c r="X3751" s="25" t="str">
        <f>VLOOKUP($A3751,Database!$A:$Y,21,FALSE)</f>
        <v/>
      </c>
      <c r="Y3751" s="25" t="str">
        <f ca="1">IF(C3751&lt;NOW(),IF(AND(P3751&gt;Q3751,W3751&gt;X3751),S3751,IF(AND(P3751=Q3751,W3751=X3751),T3751,IF(AND(P3751&lt;Q3751,W3751&lt;X3751),U3751,0))),"")</f>
        <v/>
      </c>
      <c r="Z3751" s="25">
        <f>IF(AND(P3751=W3751,Q3751=X3751),1,0)</f>
        <v>1</v>
      </c>
      <c r="AA3751" s="25" t="str">
        <f>IF(Z3751=0,"",IF(ISBLANK(VLOOKUP(A3751,Database!A:AA,22,FALSE)),"",VLOOKUP(A3751,Database!A:AA,22,FALSE)))</f>
        <v>Exact</v>
      </c>
      <c r="AB3751" s="25">
        <f ca="1">IFERROR(IF(AND(Y3751&lt;&gt;"",OR(V3751="Terminé",V3751="En cours")),VLOOKUP(AA3751,Setup_ScoreExactBonus!A:D,4,FALSE),0),0)</f>
        <v>0</v>
      </c>
      <c r="AC3751" s="31" t="str">
        <f t="shared" ca="1" si="20"/>
        <v/>
      </c>
      <c r="AD3751" s="31">
        <f ca="1">SUMIFS(AC$2:AC3751,D$2:D3751,D3751)*IF(R3751=0,1,2)</f>
        <v>0</v>
      </c>
    </row>
    <row r="3752" spans="1:30" x14ac:dyDescent="0.35">
      <c r="A3752" s="31">
        <f>IF(ISBLANK(B3752),"",COUNTIF(B$2:B3752,B3752))-1</f>
        <v>96</v>
      </c>
      <c r="B3752" s="31">
        <v>7</v>
      </c>
      <c r="C3752" s="10">
        <f>VLOOKUP($A3752,Database!$A:$Y,7,FALSE)</f>
        <v>46210.916666666664</v>
      </c>
      <c r="D3752" s="31" t="str">
        <f>VLOOKUP(Pronostics!$B3752,Setup_MPP!$A:$G,3,FALSE)</f>
        <v>__Vince__</v>
      </c>
      <c r="E3752" s="31" t="str">
        <f>VLOOKUP(Pronostics!$B3752,Setup_MPP!$A:$G,2,FALSE)</f>
        <v>Vincent FRAYSSE</v>
      </c>
      <c r="F3752" s="31" t="str">
        <f>VLOOKUP($B3752,Setup_MPP!$A:$E,4,FALSE)</f>
        <v>#B2EAE8</v>
      </c>
      <c r="G3752" s="31" t="str">
        <f>VLOOKUP($B3752,Setup_MPP!$A:$E,5,FALSE)</f>
        <v>#6CB4B1</v>
      </c>
      <c r="H3752" s="31" t="str">
        <f>IFERROR(IF(AND(A3752&gt;=1,A3752&lt;=104),VLOOKUP($A3752,Location!$A:$J,6,FALSE),IF(A3752=0,"Avant l'ouverture",IF(OR(A3752=105,A3752=106),"Bonus"))),"")</f>
        <v>1/8 Finale</v>
      </c>
      <c r="I3752" s="31" t="str">
        <f>IF(LEFT(H3752,4)="Tour",VLOOKUP(A3752,Database!$A:$C,3,FALSE),"")</f>
        <v/>
      </c>
      <c r="J3752" s="31" t="str">
        <f>VLOOKUP($A3752,Location!$A:$J,7,FALSE)</f>
        <v>TBD</v>
      </c>
      <c r="K3752" s="31" t="str">
        <f>IFERROR(VLOOKUP(J3752,Setup_Team!$B:$C,2,FALSE), "TDB")</f>
        <v>TDB</v>
      </c>
      <c r="L3752" s="31" t="str">
        <f>VLOOKUP($A3752,Location!$A:$J,8,FALSE)</f>
        <v>TBD</v>
      </c>
      <c r="M3752" s="31" t="str">
        <f>IFERROR(VLOOKUP(L3752,Setup_Team!$B:$C,2,FALSE), "TDB")</f>
        <v>TDB</v>
      </c>
      <c r="N3752" s="31" t="str">
        <f>VLOOKUP($A3752,Location!$A:$J,9,FALSE)</f>
        <v>Vancouver</v>
      </c>
      <c r="O3752" s="31" t="str">
        <f>VLOOKUP($A3752,Location!$A:$J,10,FALSE)</f>
        <v>BC Place</v>
      </c>
      <c r="R3752" s="31">
        <v>0</v>
      </c>
      <c r="S3752" s="25">
        <f>VLOOKUP($A3752,Database!$A:$Y,10,FALSE)</f>
        <v>0</v>
      </c>
      <c r="T3752" s="25">
        <f>VLOOKUP($A3752,Database!$A:$Y,11,FALSE)</f>
        <v>0</v>
      </c>
      <c r="U3752" s="25">
        <f>VLOOKUP($A3752,Database!$A:$Y,12,FALSE)</f>
        <v>0</v>
      </c>
      <c r="V3752" s="25" t="str">
        <f>VLOOKUP(A3752,Database!A:M,13,FALSE)</f>
        <v>À venir</v>
      </c>
      <c r="W3752" s="25" t="str">
        <f>VLOOKUP($A3752,Database!$A:$Y,20,FALSE)</f>
        <v/>
      </c>
      <c r="X3752" s="25" t="str">
        <f>VLOOKUP($A3752,Database!$A:$Y,21,FALSE)</f>
        <v/>
      </c>
      <c r="Y3752" s="25" t="str">
        <f ca="1">IF(C3752&lt;NOW(),IF(AND(P3752&gt;Q3752,W3752&gt;X3752),S3752,IF(AND(P3752=Q3752,W3752=X3752),T3752,IF(AND(P3752&lt;Q3752,W3752&lt;X3752),U3752,0))),"")</f>
        <v/>
      </c>
      <c r="Z3752" s="25">
        <f>IF(AND(P3752=W3752,Q3752=X3752),1,0)</f>
        <v>1</v>
      </c>
      <c r="AA3752" s="25" t="str">
        <f>IF(Z3752=0,"",IF(ISBLANK(VLOOKUP(A3752,Database!A:AA,22,FALSE)),"",VLOOKUP(A3752,Database!A:AA,22,FALSE)))</f>
        <v>Exact</v>
      </c>
      <c r="AB3752" s="25">
        <f ca="1">IFERROR(IF(AND(Y3752&lt;&gt;"",OR(V3752="Terminé",V3752="En cours")),VLOOKUP(AA3752,Setup_ScoreExactBonus!A:D,4,FALSE),0),0)</f>
        <v>0</v>
      </c>
      <c r="AC3752" s="31" t="str">
        <f t="shared" ca="1" si="20"/>
        <v/>
      </c>
      <c r="AD3752" s="31">
        <f ca="1">SUMIFS(AC$2:AC3752,D$2:D3752,D3752)*IF(R3752=0,1,2)</f>
        <v>0</v>
      </c>
    </row>
    <row r="3753" spans="1:30" x14ac:dyDescent="0.35">
      <c r="A3753" s="31">
        <f>IF(ISBLANK(B3753),"",COUNTIF(B$2:B3753,B3753))-1</f>
        <v>96</v>
      </c>
      <c r="B3753" s="31">
        <v>8</v>
      </c>
      <c r="C3753" s="10">
        <f>VLOOKUP($A3753,Database!$A:$Y,7,FALSE)</f>
        <v>46210.916666666664</v>
      </c>
      <c r="D3753" s="31" t="str">
        <f>VLOOKUP(Pronostics!$B3753,Setup_MPP!$A:$G,3,FALSE)</f>
        <v>Louuiiis</v>
      </c>
      <c r="E3753" s="31" t="str">
        <f>VLOOKUP(Pronostics!$B3753,Setup_MPP!$A:$G,2,FALSE)</f>
        <v>Louis HARLE</v>
      </c>
      <c r="F3753" s="31" t="str">
        <f>VLOOKUP($B3753,Setup_MPP!$A:$E,4,FALSE)</f>
        <v>#EEF7B1</v>
      </c>
      <c r="G3753" s="31" t="str">
        <f>VLOOKUP($B3753,Setup_MPP!$A:$E,5,FALSE)</f>
        <v>#C1CB7D</v>
      </c>
      <c r="H3753" s="31" t="str">
        <f>IFERROR(IF(AND(A3753&gt;=1,A3753&lt;=104),VLOOKUP($A3753,Location!$A:$J,6,FALSE),IF(A3753=0,"Avant l'ouverture",IF(OR(A3753=105,A3753=106),"Bonus"))),"")</f>
        <v>1/8 Finale</v>
      </c>
      <c r="I3753" s="31" t="str">
        <f>IF(LEFT(H3753,4)="Tour",VLOOKUP(A3753,Database!$A:$C,3,FALSE),"")</f>
        <v/>
      </c>
      <c r="J3753" s="31" t="str">
        <f>VLOOKUP($A3753,Location!$A:$J,7,FALSE)</f>
        <v>TBD</v>
      </c>
      <c r="K3753" s="31" t="str">
        <f>IFERROR(VLOOKUP(J3753,Setup_Team!$B:$C,2,FALSE), "TDB")</f>
        <v>TDB</v>
      </c>
      <c r="L3753" s="31" t="str">
        <f>VLOOKUP($A3753,Location!$A:$J,8,FALSE)</f>
        <v>TBD</v>
      </c>
      <c r="M3753" s="31" t="str">
        <f>IFERROR(VLOOKUP(L3753,Setup_Team!$B:$C,2,FALSE), "TDB")</f>
        <v>TDB</v>
      </c>
      <c r="N3753" s="31" t="str">
        <f>VLOOKUP($A3753,Location!$A:$J,9,FALSE)</f>
        <v>Vancouver</v>
      </c>
      <c r="O3753" s="31" t="str">
        <f>VLOOKUP($A3753,Location!$A:$J,10,FALSE)</f>
        <v>BC Place</v>
      </c>
      <c r="R3753" s="31">
        <v>0</v>
      </c>
      <c r="S3753" s="25">
        <f>VLOOKUP($A3753,Database!$A:$Y,10,FALSE)</f>
        <v>0</v>
      </c>
      <c r="T3753" s="25">
        <f>VLOOKUP($A3753,Database!$A:$Y,11,FALSE)</f>
        <v>0</v>
      </c>
      <c r="U3753" s="25">
        <f>VLOOKUP($A3753,Database!$A:$Y,12,FALSE)</f>
        <v>0</v>
      </c>
      <c r="V3753" s="25" t="str">
        <f>VLOOKUP(A3753,Database!A:M,13,FALSE)</f>
        <v>À venir</v>
      </c>
      <c r="W3753" s="25" t="str">
        <f>VLOOKUP($A3753,Database!$A:$Y,20,FALSE)</f>
        <v/>
      </c>
      <c r="X3753" s="25" t="str">
        <f>VLOOKUP($A3753,Database!$A:$Y,21,FALSE)</f>
        <v/>
      </c>
      <c r="Y3753" s="25" t="str">
        <f ca="1">IF(C3753&lt;NOW(),IF(AND(P3753&gt;Q3753,W3753&gt;X3753),S3753,IF(AND(P3753=Q3753,W3753=X3753),T3753,IF(AND(P3753&lt;Q3753,W3753&lt;X3753),U3753,0))),"")</f>
        <v/>
      </c>
      <c r="Z3753" s="25">
        <f>IF(AND(P3753=W3753,Q3753=X3753),1,0)</f>
        <v>1</v>
      </c>
      <c r="AA3753" s="25" t="str">
        <f>IF(Z3753=0,"",IF(ISBLANK(VLOOKUP(A3753,Database!A:AA,22,FALSE)),"",VLOOKUP(A3753,Database!A:AA,22,FALSE)))</f>
        <v>Exact</v>
      </c>
      <c r="AB3753" s="25">
        <f ca="1">IFERROR(IF(AND(Y3753&lt;&gt;"",OR(V3753="Terminé",V3753="En cours")),VLOOKUP(AA3753,Setup_ScoreExactBonus!A:D,4,FALSE),0),0)</f>
        <v>0</v>
      </c>
      <c r="AC3753" s="31" t="str">
        <f t="shared" ca="1" si="20"/>
        <v/>
      </c>
      <c r="AD3753" s="31">
        <f ca="1">SUMIFS(AC$2:AC3753,D$2:D3753,D3753)*IF(R3753=0,1,2)</f>
        <v>0</v>
      </c>
    </row>
    <row r="3754" spans="1:30" x14ac:dyDescent="0.35">
      <c r="A3754" s="31">
        <f>IF(ISBLANK(B3754),"",COUNTIF(B$2:B3754,B3754))-1</f>
        <v>96</v>
      </c>
      <c r="B3754" s="31">
        <v>9</v>
      </c>
      <c r="C3754" s="10">
        <f>VLOOKUP($A3754,Database!$A:$Y,7,FALSE)</f>
        <v>46210.916666666664</v>
      </c>
      <c r="D3754" s="31" t="str">
        <f>VLOOKUP(Pronostics!$B3754,Setup_MPP!$A:$G,3,FALSE)</f>
        <v>Aurelien_dqp</v>
      </c>
      <c r="E3754" s="31" t="str">
        <f>VLOOKUP(Pronostics!$B3754,Setup_MPP!$A:$G,2,FALSE)</f>
        <v>Aurélien DE POULPIQUET</v>
      </c>
      <c r="F3754" s="31" t="str">
        <f>VLOOKUP($B3754,Setup_MPP!$A:$E,4,FALSE)</f>
        <v>#F4EA9D</v>
      </c>
      <c r="G3754" s="31" t="str">
        <f>VLOOKUP($B3754,Setup_MPP!$A:$E,5,FALSE)</f>
        <v>#D2C458</v>
      </c>
      <c r="H3754" s="31" t="str">
        <f>IFERROR(IF(AND(A3754&gt;=1,A3754&lt;=104),VLOOKUP($A3754,Location!$A:$J,6,FALSE),IF(A3754=0,"Avant l'ouverture",IF(OR(A3754=105,A3754=106),"Bonus"))),"")</f>
        <v>1/8 Finale</v>
      </c>
      <c r="I3754" s="31" t="str">
        <f>IF(LEFT(H3754,4)="Tour",VLOOKUP(A3754,Database!$A:$C,3,FALSE),"")</f>
        <v/>
      </c>
      <c r="J3754" s="31" t="str">
        <f>VLOOKUP($A3754,Location!$A:$J,7,FALSE)</f>
        <v>TBD</v>
      </c>
      <c r="K3754" s="31" t="str">
        <f>IFERROR(VLOOKUP(J3754,Setup_Team!$B:$C,2,FALSE), "TDB")</f>
        <v>TDB</v>
      </c>
      <c r="L3754" s="31" t="str">
        <f>VLOOKUP($A3754,Location!$A:$J,8,FALSE)</f>
        <v>TBD</v>
      </c>
      <c r="M3754" s="31" t="str">
        <f>IFERROR(VLOOKUP(L3754,Setup_Team!$B:$C,2,FALSE), "TDB")</f>
        <v>TDB</v>
      </c>
      <c r="N3754" s="31" t="str">
        <f>VLOOKUP($A3754,Location!$A:$J,9,FALSE)</f>
        <v>Vancouver</v>
      </c>
      <c r="O3754" s="31" t="str">
        <f>VLOOKUP($A3754,Location!$A:$J,10,FALSE)</f>
        <v>BC Place</v>
      </c>
      <c r="R3754" s="31">
        <v>0</v>
      </c>
      <c r="S3754" s="25">
        <f>VLOOKUP($A3754,Database!$A:$Y,10,FALSE)</f>
        <v>0</v>
      </c>
      <c r="T3754" s="25">
        <f>VLOOKUP($A3754,Database!$A:$Y,11,FALSE)</f>
        <v>0</v>
      </c>
      <c r="U3754" s="25">
        <f>VLOOKUP($A3754,Database!$A:$Y,12,FALSE)</f>
        <v>0</v>
      </c>
      <c r="V3754" s="25" t="str">
        <f>VLOOKUP(A3754,Database!A:M,13,FALSE)</f>
        <v>À venir</v>
      </c>
      <c r="W3754" s="25" t="str">
        <f>VLOOKUP($A3754,Database!$A:$Y,20,FALSE)</f>
        <v/>
      </c>
      <c r="X3754" s="25" t="str">
        <f>VLOOKUP($A3754,Database!$A:$Y,21,FALSE)</f>
        <v/>
      </c>
      <c r="Y3754" s="25" t="str">
        <f ca="1">IF(C3754&lt;NOW(),IF(AND(P3754&gt;Q3754,W3754&gt;X3754),S3754,IF(AND(P3754=Q3754,W3754=X3754),T3754,IF(AND(P3754&lt;Q3754,W3754&lt;X3754),U3754,0))),"")</f>
        <v/>
      </c>
      <c r="Z3754" s="25">
        <f>IF(AND(P3754=W3754,Q3754=X3754),1,0)</f>
        <v>1</v>
      </c>
      <c r="AA3754" s="25" t="str">
        <f>IF(Z3754=0,"",IF(ISBLANK(VLOOKUP(A3754,Database!A:AA,22,FALSE)),"",VLOOKUP(A3754,Database!A:AA,22,FALSE)))</f>
        <v>Exact</v>
      </c>
      <c r="AB3754" s="25">
        <f ca="1">IFERROR(IF(AND(Y3754&lt;&gt;"",OR(V3754="Terminé",V3754="En cours")),VLOOKUP(AA3754,Setup_ScoreExactBonus!A:D,4,FALSE),0),0)</f>
        <v>0</v>
      </c>
      <c r="AC3754" s="31" t="str">
        <f t="shared" ca="1" si="20"/>
        <v/>
      </c>
      <c r="AD3754" s="31">
        <f ca="1">SUMIFS(AC$2:AC3754,D$2:D3754,D3754)*IF(R3754=0,1,2)</f>
        <v>0</v>
      </c>
    </row>
    <row r="3755" spans="1:30" x14ac:dyDescent="0.35">
      <c r="A3755" s="31">
        <f>IF(ISBLANK(B3755),"",COUNTIF(B$2:B3755,B3755))-1</f>
        <v>96</v>
      </c>
      <c r="B3755" s="31">
        <v>10</v>
      </c>
      <c r="C3755" s="10">
        <f>VLOOKUP($A3755,Database!$A:$Y,7,FALSE)</f>
        <v>46210.916666666664</v>
      </c>
      <c r="D3755" s="31" t="str">
        <f>VLOOKUP(Pronostics!$B3755,Setup_MPP!$A:$G,3,FALSE)</f>
        <v>RandomPaul</v>
      </c>
      <c r="E3755" s="31" t="str">
        <f>VLOOKUP(Pronostics!$B3755,Setup_MPP!$A:$G,2,FALSE)</f>
        <v>Paul MONTESINOS</v>
      </c>
      <c r="F3755" s="31" t="str">
        <f>VLOOKUP($B3755,Setup_MPP!$A:$E,4,FALSE)</f>
        <v>#C4B0FF</v>
      </c>
      <c r="G3755" s="31" t="str">
        <f>VLOOKUP($B3755,Setup_MPP!$A:$E,5,FALSE)</f>
        <v>#7F66C8</v>
      </c>
      <c r="H3755" s="31" t="str">
        <f>IFERROR(IF(AND(A3755&gt;=1,A3755&lt;=104),VLOOKUP($A3755,Location!$A:$J,6,FALSE),IF(A3755=0,"Avant l'ouverture",IF(OR(A3755=105,A3755=106),"Bonus"))),"")</f>
        <v>1/8 Finale</v>
      </c>
      <c r="I3755" s="31" t="str">
        <f>IF(LEFT(H3755,4)="Tour",VLOOKUP(A3755,Database!$A:$C,3,FALSE),"")</f>
        <v/>
      </c>
      <c r="J3755" s="31" t="str">
        <f>VLOOKUP($A3755,Location!$A:$J,7,FALSE)</f>
        <v>TBD</v>
      </c>
      <c r="K3755" s="31" t="str">
        <f>IFERROR(VLOOKUP(J3755,Setup_Team!$B:$C,2,FALSE), "TDB")</f>
        <v>TDB</v>
      </c>
      <c r="L3755" s="31" t="str">
        <f>VLOOKUP($A3755,Location!$A:$J,8,FALSE)</f>
        <v>TBD</v>
      </c>
      <c r="M3755" s="31" t="str">
        <f>IFERROR(VLOOKUP(L3755,Setup_Team!$B:$C,2,FALSE), "TDB")</f>
        <v>TDB</v>
      </c>
      <c r="N3755" s="31" t="str">
        <f>VLOOKUP($A3755,Location!$A:$J,9,FALSE)</f>
        <v>Vancouver</v>
      </c>
      <c r="O3755" s="31" t="str">
        <f>VLOOKUP($A3755,Location!$A:$J,10,FALSE)</f>
        <v>BC Place</v>
      </c>
      <c r="R3755" s="31">
        <v>0</v>
      </c>
      <c r="S3755" s="25">
        <f>VLOOKUP($A3755,Database!$A:$Y,10,FALSE)</f>
        <v>0</v>
      </c>
      <c r="T3755" s="25">
        <f>VLOOKUP($A3755,Database!$A:$Y,11,FALSE)</f>
        <v>0</v>
      </c>
      <c r="U3755" s="25">
        <f>VLOOKUP($A3755,Database!$A:$Y,12,FALSE)</f>
        <v>0</v>
      </c>
      <c r="V3755" s="25" t="str">
        <f>VLOOKUP(A3755,Database!A:M,13,FALSE)</f>
        <v>À venir</v>
      </c>
      <c r="W3755" s="25" t="str">
        <f>VLOOKUP($A3755,Database!$A:$Y,20,FALSE)</f>
        <v/>
      </c>
      <c r="X3755" s="25" t="str">
        <f>VLOOKUP($A3755,Database!$A:$Y,21,FALSE)</f>
        <v/>
      </c>
      <c r="Y3755" s="25" t="str">
        <f ca="1">IF(C3755&lt;NOW(),IF(AND(P3755&gt;Q3755,W3755&gt;X3755),S3755,IF(AND(P3755=Q3755,W3755=X3755),T3755,IF(AND(P3755&lt;Q3755,W3755&lt;X3755),U3755,0))),"")</f>
        <v/>
      </c>
      <c r="Z3755" s="25">
        <f>IF(AND(P3755=W3755,Q3755=X3755),1,0)</f>
        <v>1</v>
      </c>
      <c r="AA3755" s="25" t="str">
        <f>IF(Z3755=0,"",IF(ISBLANK(VLOOKUP(A3755,Database!A:AA,22,FALSE)),"",VLOOKUP(A3755,Database!A:AA,22,FALSE)))</f>
        <v>Exact</v>
      </c>
      <c r="AB3755" s="25">
        <f ca="1">IFERROR(IF(AND(Y3755&lt;&gt;"",OR(V3755="Terminé",V3755="En cours")),VLOOKUP(AA3755,Setup_ScoreExactBonus!A:D,4,FALSE),0),0)</f>
        <v>0</v>
      </c>
      <c r="AC3755" s="31" t="str">
        <f t="shared" ca="1" si="20"/>
        <v/>
      </c>
      <c r="AD3755" s="31">
        <f ca="1">SUMIFS(AC$2:AC3755,D$2:D3755,D3755)*IF(R3755=0,1,2)</f>
        <v>0</v>
      </c>
    </row>
    <row r="3756" spans="1:30" x14ac:dyDescent="0.35">
      <c r="A3756" s="31">
        <f>IF(ISBLANK(B3756),"",COUNTIF(B$2:B3756,B3756))-1</f>
        <v>96</v>
      </c>
      <c r="B3756" s="31">
        <v>11</v>
      </c>
      <c r="C3756" s="10">
        <f>VLOOKUP($A3756,Database!$A:$Y,7,FALSE)</f>
        <v>46210.916666666664</v>
      </c>
      <c r="D3756" s="31" t="str">
        <f>VLOOKUP(Pronostics!$B3756,Setup_MPP!$A:$G,3,FALSE)</f>
        <v>Kinsley#8SA6T</v>
      </c>
      <c r="E3756" s="31" t="str">
        <f>VLOOKUP(Pronostics!$B3756,Setup_MPP!$A:$G,2,FALSE)</f>
        <v>Kinsley ROQUE</v>
      </c>
      <c r="F3756" s="31" t="str">
        <f>VLOOKUP($B3756,Setup_MPP!$A:$E,4,FALSE)</f>
        <v>#CBEBBA</v>
      </c>
      <c r="G3756" s="31" t="str">
        <f>VLOOKUP($B3756,Setup_MPP!$A:$E,5,FALSE)</f>
        <v>#70BC6E</v>
      </c>
      <c r="H3756" s="31" t="str">
        <f>IFERROR(IF(AND(A3756&gt;=1,A3756&lt;=104),VLOOKUP($A3756,Location!$A:$J,6,FALSE),IF(A3756=0,"Avant l'ouverture",IF(OR(A3756=105,A3756=106),"Bonus"))),"")</f>
        <v>1/8 Finale</v>
      </c>
      <c r="I3756" s="31" t="str">
        <f>IF(LEFT(H3756,4)="Tour",VLOOKUP(A3756,Database!$A:$C,3,FALSE),"")</f>
        <v/>
      </c>
      <c r="J3756" s="31" t="str">
        <f>VLOOKUP($A3756,Location!$A:$J,7,FALSE)</f>
        <v>TBD</v>
      </c>
      <c r="K3756" s="31" t="str">
        <f>IFERROR(VLOOKUP(J3756,Setup_Team!$B:$C,2,FALSE), "TDB")</f>
        <v>TDB</v>
      </c>
      <c r="L3756" s="31" t="str">
        <f>VLOOKUP($A3756,Location!$A:$J,8,FALSE)</f>
        <v>TBD</v>
      </c>
      <c r="M3756" s="31" t="str">
        <f>IFERROR(VLOOKUP(L3756,Setup_Team!$B:$C,2,FALSE), "TDB")</f>
        <v>TDB</v>
      </c>
      <c r="N3756" s="31" t="str">
        <f>VLOOKUP($A3756,Location!$A:$J,9,FALSE)</f>
        <v>Vancouver</v>
      </c>
      <c r="O3756" s="31" t="str">
        <f>VLOOKUP($A3756,Location!$A:$J,10,FALSE)</f>
        <v>BC Place</v>
      </c>
      <c r="R3756" s="31">
        <v>0</v>
      </c>
      <c r="S3756" s="25">
        <f>VLOOKUP($A3756,Database!$A:$Y,10,FALSE)</f>
        <v>0</v>
      </c>
      <c r="T3756" s="25">
        <f>VLOOKUP($A3756,Database!$A:$Y,11,FALSE)</f>
        <v>0</v>
      </c>
      <c r="U3756" s="25">
        <f>VLOOKUP($A3756,Database!$A:$Y,12,FALSE)</f>
        <v>0</v>
      </c>
      <c r="V3756" s="25" t="str">
        <f>VLOOKUP(A3756,Database!A:M,13,FALSE)</f>
        <v>À venir</v>
      </c>
      <c r="W3756" s="25" t="str">
        <f>VLOOKUP($A3756,Database!$A:$Y,20,FALSE)</f>
        <v/>
      </c>
      <c r="X3756" s="25" t="str">
        <f>VLOOKUP($A3756,Database!$A:$Y,21,FALSE)</f>
        <v/>
      </c>
      <c r="Y3756" s="25" t="str">
        <f ca="1">IF(C3756&lt;NOW(),IF(AND(P3756&gt;Q3756,W3756&gt;X3756),S3756,IF(AND(P3756=Q3756,W3756=X3756),T3756,IF(AND(P3756&lt;Q3756,W3756&lt;X3756),U3756,0))),"")</f>
        <v/>
      </c>
      <c r="Z3756" s="25">
        <f>IF(AND(P3756=W3756,Q3756=X3756),1,0)</f>
        <v>1</v>
      </c>
      <c r="AA3756" s="25" t="str">
        <f>IF(Z3756=0,"",IF(ISBLANK(VLOOKUP(A3756,Database!A:AA,22,FALSE)),"",VLOOKUP(A3756,Database!A:AA,22,FALSE)))</f>
        <v>Exact</v>
      </c>
      <c r="AB3756" s="25">
        <f ca="1">IFERROR(IF(AND(Y3756&lt;&gt;"",OR(V3756="Terminé",V3756="En cours")),VLOOKUP(AA3756,Setup_ScoreExactBonus!A:D,4,FALSE),0),0)</f>
        <v>0</v>
      </c>
      <c r="AC3756" s="31" t="str">
        <f t="shared" ca="1" si="20"/>
        <v/>
      </c>
      <c r="AD3756" s="31">
        <f ca="1">SUMIFS(AC$2:AC3756,D$2:D3756,D3756)*IF(R3756=0,1,2)</f>
        <v>0</v>
      </c>
    </row>
    <row r="3757" spans="1:30" x14ac:dyDescent="0.35">
      <c r="A3757" s="31">
        <f>IF(ISBLANK(B3757),"",COUNTIF(B$2:B3757,B3757))-1</f>
        <v>96</v>
      </c>
      <c r="B3757" s="31">
        <v>12</v>
      </c>
      <c r="C3757" s="10">
        <f>VLOOKUP($A3757,Database!$A:$Y,7,FALSE)</f>
        <v>46210.916666666664</v>
      </c>
      <c r="D3757" s="31" t="str">
        <f>VLOOKUP(Pronostics!$B3757,Setup_MPP!$A:$G,3,FALSE)</f>
        <v>Jaouad1</v>
      </c>
      <c r="E3757" s="31" t="str">
        <f>VLOOKUP(Pronostics!$B3757,Setup_MPP!$A:$G,2,FALSE)</f>
        <v>Jaouad SETTI</v>
      </c>
      <c r="F3757" s="31" t="str">
        <f>VLOOKUP($B3757,Setup_MPP!$A:$E,4,FALSE)</f>
        <v>#C2D4FF</v>
      </c>
      <c r="G3757" s="31" t="str">
        <f>VLOOKUP($B3757,Setup_MPP!$A:$E,5,FALSE)</f>
        <v>#6586D5</v>
      </c>
      <c r="H3757" s="31" t="str">
        <f>IFERROR(IF(AND(A3757&gt;=1,A3757&lt;=104),VLOOKUP($A3757,Location!$A:$J,6,FALSE),IF(A3757=0,"Avant l'ouverture",IF(OR(A3757=105,A3757=106),"Bonus"))),"")</f>
        <v>1/8 Finale</v>
      </c>
      <c r="I3757" s="31" t="str">
        <f>IF(LEFT(H3757,4)="Tour",VLOOKUP(A3757,Database!$A:$C,3,FALSE),"")</f>
        <v/>
      </c>
      <c r="J3757" s="31" t="str">
        <f>VLOOKUP($A3757,Location!$A:$J,7,FALSE)</f>
        <v>TBD</v>
      </c>
      <c r="K3757" s="31" t="str">
        <f>IFERROR(VLOOKUP(J3757,Setup_Team!$B:$C,2,FALSE), "TDB")</f>
        <v>TDB</v>
      </c>
      <c r="L3757" s="31" t="str">
        <f>VLOOKUP($A3757,Location!$A:$J,8,FALSE)</f>
        <v>TBD</v>
      </c>
      <c r="M3757" s="31" t="str">
        <f>IFERROR(VLOOKUP(L3757,Setup_Team!$B:$C,2,FALSE), "TDB")</f>
        <v>TDB</v>
      </c>
      <c r="N3757" s="31" t="str">
        <f>VLOOKUP($A3757,Location!$A:$J,9,FALSE)</f>
        <v>Vancouver</v>
      </c>
      <c r="O3757" s="31" t="str">
        <f>VLOOKUP($A3757,Location!$A:$J,10,FALSE)</f>
        <v>BC Place</v>
      </c>
      <c r="R3757" s="31">
        <v>0</v>
      </c>
      <c r="S3757" s="25">
        <f>VLOOKUP($A3757,Database!$A:$Y,10,FALSE)</f>
        <v>0</v>
      </c>
      <c r="T3757" s="25">
        <f>VLOOKUP($A3757,Database!$A:$Y,11,FALSE)</f>
        <v>0</v>
      </c>
      <c r="U3757" s="25">
        <f>VLOOKUP($A3757,Database!$A:$Y,12,FALSE)</f>
        <v>0</v>
      </c>
      <c r="V3757" s="25" t="str">
        <f>VLOOKUP(A3757,Database!A:M,13,FALSE)</f>
        <v>À venir</v>
      </c>
      <c r="W3757" s="25" t="str">
        <f>VLOOKUP($A3757,Database!$A:$Y,20,FALSE)</f>
        <v/>
      </c>
      <c r="X3757" s="25" t="str">
        <f>VLOOKUP($A3757,Database!$A:$Y,21,FALSE)</f>
        <v/>
      </c>
      <c r="Y3757" s="25" t="str">
        <f ca="1">IF(C3757&lt;NOW(),IF(AND(P3757&gt;Q3757,W3757&gt;X3757),S3757,IF(AND(P3757=Q3757,W3757=X3757),T3757,IF(AND(P3757&lt;Q3757,W3757&lt;X3757),U3757,0))),"")</f>
        <v/>
      </c>
      <c r="Z3757" s="25">
        <f>IF(AND(P3757=W3757,Q3757=X3757),1,0)</f>
        <v>1</v>
      </c>
      <c r="AA3757" s="25" t="str">
        <f>IF(Z3757=0,"",IF(ISBLANK(VLOOKUP(A3757,Database!A:AA,22,FALSE)),"",VLOOKUP(A3757,Database!A:AA,22,FALSE)))</f>
        <v>Exact</v>
      </c>
      <c r="AB3757" s="25">
        <f ca="1">IFERROR(IF(AND(Y3757&lt;&gt;"",OR(V3757="Terminé",V3757="En cours")),VLOOKUP(AA3757,Setup_ScoreExactBonus!A:D,4,FALSE),0),0)</f>
        <v>0</v>
      </c>
      <c r="AC3757" s="31" t="str">
        <f t="shared" ca="1" si="20"/>
        <v/>
      </c>
      <c r="AD3757" s="31">
        <f ca="1">SUMIFS(AC$2:AC3757,D$2:D3757,D3757)*IF(R3757=0,1,2)</f>
        <v>0</v>
      </c>
    </row>
    <row r="3758" spans="1:30" x14ac:dyDescent="0.35">
      <c r="A3758" s="31">
        <f>IF(ISBLANK(B3758),"",COUNTIF(B$2:B3758,B3758))-1</f>
        <v>96</v>
      </c>
      <c r="B3758" s="31">
        <v>13</v>
      </c>
      <c r="C3758" s="10">
        <f>VLOOKUP($A3758,Database!$A:$Y,7,FALSE)</f>
        <v>46210.916666666664</v>
      </c>
      <c r="D3758" s="31" t="str">
        <f>VLOOKUP(Pronostics!$B3758,Setup_MPP!$A:$G,3,FALSE)</f>
        <v>Julien_I</v>
      </c>
      <c r="E3758" s="31" t="str">
        <f>VLOOKUP(Pronostics!$B3758,Setup_MPP!$A:$G,2,FALSE)</f>
        <v>Julien INGE</v>
      </c>
      <c r="F3758" s="31" t="str">
        <f>VLOOKUP($B3758,Setup_MPP!$A:$E,4,FALSE)</f>
        <v>#C1E0EF</v>
      </c>
      <c r="G3758" s="31" t="str">
        <f>VLOOKUP($B3758,Setup_MPP!$A:$E,5,FALSE)</f>
        <v>#4F91B2</v>
      </c>
      <c r="H3758" s="31" t="str">
        <f>IFERROR(IF(AND(A3758&gt;=1,A3758&lt;=104),VLOOKUP($A3758,Location!$A:$J,6,FALSE),IF(A3758=0,"Avant l'ouverture",IF(OR(A3758=105,A3758=106),"Bonus"))),"")</f>
        <v>1/8 Finale</v>
      </c>
      <c r="I3758" s="31" t="str">
        <f>IF(LEFT(H3758,4)="Tour",VLOOKUP(A3758,Database!$A:$C,3,FALSE),"")</f>
        <v/>
      </c>
      <c r="J3758" s="31" t="str">
        <f>VLOOKUP($A3758,Location!$A:$J,7,FALSE)</f>
        <v>TBD</v>
      </c>
      <c r="K3758" s="31" t="str">
        <f>IFERROR(VLOOKUP(J3758,Setup_Team!$B:$C,2,FALSE), "TDB")</f>
        <v>TDB</v>
      </c>
      <c r="L3758" s="31" t="str">
        <f>VLOOKUP($A3758,Location!$A:$J,8,FALSE)</f>
        <v>TBD</v>
      </c>
      <c r="M3758" s="31" t="str">
        <f>IFERROR(VLOOKUP(L3758,Setup_Team!$B:$C,2,FALSE), "TDB")</f>
        <v>TDB</v>
      </c>
      <c r="N3758" s="31" t="str">
        <f>VLOOKUP($A3758,Location!$A:$J,9,FALSE)</f>
        <v>Vancouver</v>
      </c>
      <c r="O3758" s="31" t="str">
        <f>VLOOKUP($A3758,Location!$A:$J,10,FALSE)</f>
        <v>BC Place</v>
      </c>
      <c r="R3758" s="31">
        <v>0</v>
      </c>
      <c r="S3758" s="25">
        <f>VLOOKUP($A3758,Database!$A:$Y,10,FALSE)</f>
        <v>0</v>
      </c>
      <c r="T3758" s="25">
        <f>VLOOKUP($A3758,Database!$A:$Y,11,FALSE)</f>
        <v>0</v>
      </c>
      <c r="U3758" s="25">
        <f>VLOOKUP($A3758,Database!$A:$Y,12,FALSE)</f>
        <v>0</v>
      </c>
      <c r="V3758" s="25" t="str">
        <f>VLOOKUP(A3758,Database!A:M,13,FALSE)</f>
        <v>À venir</v>
      </c>
      <c r="W3758" s="25" t="str">
        <f>VLOOKUP($A3758,Database!$A:$Y,20,FALSE)</f>
        <v/>
      </c>
      <c r="X3758" s="25" t="str">
        <f>VLOOKUP($A3758,Database!$A:$Y,21,FALSE)</f>
        <v/>
      </c>
      <c r="Y3758" s="25" t="str">
        <f ca="1">IF(C3758&lt;NOW(),IF(AND(P3758&gt;Q3758,W3758&gt;X3758),S3758,IF(AND(P3758=Q3758,W3758=X3758),T3758,IF(AND(P3758&lt;Q3758,W3758&lt;X3758),U3758,0))),"")</f>
        <v/>
      </c>
      <c r="Z3758" s="25">
        <f>IF(AND(P3758=W3758,Q3758=X3758),1,0)</f>
        <v>1</v>
      </c>
      <c r="AA3758" s="25" t="str">
        <f>IF(Z3758=0,"",IF(ISBLANK(VLOOKUP(A3758,Database!A:AA,22,FALSE)),"",VLOOKUP(A3758,Database!A:AA,22,FALSE)))</f>
        <v>Exact</v>
      </c>
      <c r="AB3758" s="25">
        <f ca="1">IFERROR(IF(AND(Y3758&lt;&gt;"",OR(V3758="Terminé",V3758="En cours")),VLOOKUP(AA3758,Setup_ScoreExactBonus!A:D,4,FALSE),0),0)</f>
        <v>0</v>
      </c>
      <c r="AC3758" s="31" t="str">
        <f t="shared" ca="1" si="20"/>
        <v/>
      </c>
      <c r="AD3758" s="31">
        <f ca="1">SUMIFS(AC$2:AC3758,D$2:D3758,D3758)*IF(R3758=0,1,2)</f>
        <v>0</v>
      </c>
    </row>
    <row r="3759" spans="1:30" x14ac:dyDescent="0.35">
      <c r="A3759" s="31">
        <f>IF(ISBLANK(B3759),"",COUNTIF(B$2:B3759,B3759))-1</f>
        <v>96</v>
      </c>
      <c r="B3759" s="31">
        <v>14</v>
      </c>
      <c r="C3759" s="10">
        <f>VLOOKUP($A3759,Database!$A:$Y,7,FALSE)</f>
        <v>46210.916666666664</v>
      </c>
      <c r="D3759" s="31" t="str">
        <f>VLOOKUP(Pronostics!$B3759,Setup_MPP!$A:$G,3,FALSE)</f>
        <v>MarieEYT</v>
      </c>
      <c r="E3759" s="31" t="str">
        <f>VLOOKUP(Pronostics!$B3759,Setup_MPP!$A:$G,2,FALSE)</f>
        <v>Marie EXBRAYAT</v>
      </c>
      <c r="F3759" s="31" t="str">
        <f>VLOOKUP($B3759,Setup_MPP!$A:$E,4,FALSE)</f>
        <v>#FFAFD2</v>
      </c>
      <c r="G3759" s="31" t="str">
        <f>VLOOKUP($B3759,Setup_MPP!$A:$E,5,FALSE)</f>
        <v>#F2589B</v>
      </c>
      <c r="H3759" s="31" t="str">
        <f>IFERROR(IF(AND(A3759&gt;=1,A3759&lt;=104),VLOOKUP($A3759,Location!$A:$J,6,FALSE),IF(A3759=0,"Avant l'ouverture",IF(OR(A3759=105,A3759=106),"Bonus"))),"")</f>
        <v>1/8 Finale</v>
      </c>
      <c r="I3759" s="31" t="str">
        <f>IF(LEFT(H3759,4)="Tour",VLOOKUP(A3759,Database!$A:$C,3,FALSE),"")</f>
        <v/>
      </c>
      <c r="J3759" s="31" t="str">
        <f>VLOOKUP($A3759,Location!$A:$J,7,FALSE)</f>
        <v>TBD</v>
      </c>
      <c r="K3759" s="31" t="str">
        <f>IFERROR(VLOOKUP(J3759,Setup_Team!$B:$C,2,FALSE), "TDB")</f>
        <v>TDB</v>
      </c>
      <c r="L3759" s="31" t="str">
        <f>VLOOKUP($A3759,Location!$A:$J,8,FALSE)</f>
        <v>TBD</v>
      </c>
      <c r="M3759" s="31" t="str">
        <f>IFERROR(VLOOKUP(L3759,Setup_Team!$B:$C,2,FALSE), "TDB")</f>
        <v>TDB</v>
      </c>
      <c r="N3759" s="31" t="str">
        <f>VLOOKUP($A3759,Location!$A:$J,9,FALSE)</f>
        <v>Vancouver</v>
      </c>
      <c r="O3759" s="31" t="str">
        <f>VLOOKUP($A3759,Location!$A:$J,10,FALSE)</f>
        <v>BC Place</v>
      </c>
      <c r="R3759" s="31">
        <v>0</v>
      </c>
      <c r="S3759" s="25">
        <f>VLOOKUP($A3759,Database!$A:$Y,10,FALSE)</f>
        <v>0</v>
      </c>
      <c r="T3759" s="25">
        <f>VLOOKUP($A3759,Database!$A:$Y,11,FALSE)</f>
        <v>0</v>
      </c>
      <c r="U3759" s="25">
        <f>VLOOKUP($A3759,Database!$A:$Y,12,FALSE)</f>
        <v>0</v>
      </c>
      <c r="V3759" s="25" t="str">
        <f>VLOOKUP(A3759,Database!A:M,13,FALSE)</f>
        <v>À venir</v>
      </c>
      <c r="W3759" s="25" t="str">
        <f>VLOOKUP($A3759,Database!$A:$Y,20,FALSE)</f>
        <v/>
      </c>
      <c r="X3759" s="25" t="str">
        <f>VLOOKUP($A3759,Database!$A:$Y,21,FALSE)</f>
        <v/>
      </c>
      <c r="Y3759" s="25" t="str">
        <f ca="1">IF(C3759&lt;NOW(),IF(AND(P3759&gt;Q3759,W3759&gt;X3759),S3759,IF(AND(P3759=Q3759,W3759=X3759),T3759,IF(AND(P3759&lt;Q3759,W3759&lt;X3759),U3759,0))),"")</f>
        <v/>
      </c>
      <c r="Z3759" s="25">
        <f>IF(AND(P3759=W3759,Q3759=X3759),1,0)</f>
        <v>1</v>
      </c>
      <c r="AA3759" s="25" t="str">
        <f>IF(Z3759=0,"",IF(ISBLANK(VLOOKUP(A3759,Database!A:AA,22,FALSE)),"",VLOOKUP(A3759,Database!A:AA,22,FALSE)))</f>
        <v>Exact</v>
      </c>
      <c r="AB3759" s="25">
        <f ca="1">IFERROR(IF(AND(Y3759&lt;&gt;"",OR(V3759="Terminé",V3759="En cours")),VLOOKUP(AA3759,Setup_ScoreExactBonus!A:D,4,FALSE),0),0)</f>
        <v>0</v>
      </c>
      <c r="AC3759" s="31" t="str">
        <f t="shared" ca="1" si="20"/>
        <v/>
      </c>
      <c r="AD3759" s="31">
        <f ca="1">SUMIFS(AC$2:AC3759,D$2:D3759,D3759)*IF(R3759=0,1,2)</f>
        <v>0</v>
      </c>
    </row>
    <row r="3760" spans="1:30" x14ac:dyDescent="0.35">
      <c r="A3760" s="31">
        <f>IF(ISBLANK(B3760),"",COUNTIF(B$2:B3760,B3760))-1</f>
        <v>96</v>
      </c>
      <c r="B3760" s="31">
        <v>15</v>
      </c>
      <c r="C3760" s="10">
        <f>VLOOKUP($A3760,Database!$A:$Y,7,FALSE)</f>
        <v>46210.916666666664</v>
      </c>
      <c r="D3760" s="31" t="str">
        <f>VLOOKUP(Pronostics!$B3760,Setup_MPP!$A:$G,3,FALSE)</f>
        <v>Amine#8UL9R</v>
      </c>
      <c r="E3760" s="31" t="str">
        <f>VLOOKUP(Pronostics!$B3760,Setup_MPP!$A:$G,2,FALSE)</f>
        <v>Amine ZARROUKI</v>
      </c>
      <c r="F3760" s="31" t="str">
        <f>VLOOKUP($B3760,Setup_MPP!$A:$E,4,FALSE)</f>
        <v>#FF9898</v>
      </c>
      <c r="G3760" s="31" t="str">
        <f>VLOOKUP($B3760,Setup_MPP!$A:$E,5,FALSE)</f>
        <v>#FF5D5D</v>
      </c>
      <c r="H3760" s="31" t="str">
        <f>IFERROR(IF(AND(A3760&gt;=1,A3760&lt;=104),VLOOKUP($A3760,Location!$A:$J,6,FALSE),IF(A3760=0,"Avant l'ouverture",IF(OR(A3760=105,A3760=106),"Bonus"))),"")</f>
        <v>1/8 Finale</v>
      </c>
      <c r="I3760" s="31" t="str">
        <f>IF(LEFT(H3760,4)="Tour",VLOOKUP(A3760,Database!$A:$C,3,FALSE),"")</f>
        <v/>
      </c>
      <c r="J3760" s="31" t="str">
        <f>VLOOKUP($A3760,Location!$A:$J,7,FALSE)</f>
        <v>TBD</v>
      </c>
      <c r="K3760" s="31" t="str">
        <f>IFERROR(VLOOKUP(J3760,Setup_Team!$B:$C,2,FALSE), "TDB")</f>
        <v>TDB</v>
      </c>
      <c r="L3760" s="31" t="str">
        <f>VLOOKUP($A3760,Location!$A:$J,8,FALSE)</f>
        <v>TBD</v>
      </c>
      <c r="M3760" s="31" t="str">
        <f>IFERROR(VLOOKUP(L3760,Setup_Team!$B:$C,2,FALSE), "TDB")</f>
        <v>TDB</v>
      </c>
      <c r="N3760" s="31" t="str">
        <f>VLOOKUP($A3760,Location!$A:$J,9,FALSE)</f>
        <v>Vancouver</v>
      </c>
      <c r="O3760" s="31" t="str">
        <f>VLOOKUP($A3760,Location!$A:$J,10,FALSE)</f>
        <v>BC Place</v>
      </c>
      <c r="R3760" s="31">
        <v>0</v>
      </c>
      <c r="S3760" s="25">
        <f>VLOOKUP($A3760,Database!$A:$Y,10,FALSE)</f>
        <v>0</v>
      </c>
      <c r="T3760" s="25">
        <f>VLOOKUP($A3760,Database!$A:$Y,11,FALSE)</f>
        <v>0</v>
      </c>
      <c r="U3760" s="25">
        <f>VLOOKUP($A3760,Database!$A:$Y,12,FALSE)</f>
        <v>0</v>
      </c>
      <c r="V3760" s="25" t="str">
        <f>VLOOKUP(A3760,Database!A:M,13,FALSE)</f>
        <v>À venir</v>
      </c>
      <c r="W3760" s="25" t="str">
        <f>VLOOKUP($A3760,Database!$A:$Y,20,FALSE)</f>
        <v/>
      </c>
      <c r="X3760" s="25" t="str">
        <f>VLOOKUP($A3760,Database!$A:$Y,21,FALSE)</f>
        <v/>
      </c>
      <c r="Y3760" s="25" t="str">
        <f ca="1">IF(C3760&lt;NOW(),IF(AND(P3760&gt;Q3760,W3760&gt;X3760),S3760,IF(AND(P3760=Q3760,W3760=X3760),T3760,IF(AND(P3760&lt;Q3760,W3760&lt;X3760),U3760,0))),"")</f>
        <v/>
      </c>
      <c r="Z3760" s="25">
        <f>IF(AND(P3760=W3760,Q3760=X3760),1,0)</f>
        <v>1</v>
      </c>
      <c r="AA3760" s="25" t="str">
        <f>IF(Z3760=0,"",IF(ISBLANK(VLOOKUP(A3760,Database!A:AA,22,FALSE)),"",VLOOKUP(A3760,Database!A:AA,22,FALSE)))</f>
        <v>Exact</v>
      </c>
      <c r="AB3760" s="25">
        <f ca="1">IFERROR(IF(AND(Y3760&lt;&gt;"",OR(V3760="Terminé",V3760="En cours")),VLOOKUP(AA3760,Setup_ScoreExactBonus!A:D,4,FALSE),0),0)</f>
        <v>0</v>
      </c>
      <c r="AC3760" s="31" t="str">
        <f t="shared" ca="1" si="20"/>
        <v/>
      </c>
      <c r="AD3760" s="31">
        <f ca="1">SUMIFS(AC$2:AC3760,D$2:D3760,D3760)*IF(R3760=0,1,2)</f>
        <v>0</v>
      </c>
    </row>
    <row r="3761" spans="1:30" x14ac:dyDescent="0.35">
      <c r="A3761" s="31">
        <f>IF(ISBLANK(B3761),"",COUNTIF(B$2:B3761,B3761))-1</f>
        <v>96</v>
      </c>
      <c r="B3761" s="31">
        <v>16</v>
      </c>
      <c r="C3761" s="10">
        <f>VLOOKUP($A3761,Database!$A:$Y,7,FALSE)</f>
        <v>46210.916666666664</v>
      </c>
      <c r="D3761" s="31" t="str">
        <f>VLOOKUP(Pronostics!$B3761,Setup_MPP!$A:$G,3,FALSE)</f>
        <v>Laura#8V93E</v>
      </c>
      <c r="E3761" s="31" t="str">
        <f>VLOOKUP(Pronostics!$B3761,Setup_MPP!$A:$G,2,FALSE)</f>
        <v>Laura GIULIANO</v>
      </c>
      <c r="F3761" s="31" t="str">
        <f>VLOOKUP($B3761,Setup_MPP!$A:$E,4,FALSE)</f>
        <v>#86A4FE</v>
      </c>
      <c r="G3761" s="31" t="str">
        <f>VLOOKUP($B3761,Setup_MPP!$A:$E,5,FALSE)</f>
        <v>#3769FF</v>
      </c>
      <c r="H3761" s="31" t="str">
        <f>IFERROR(IF(AND(A3761&gt;=1,A3761&lt;=104),VLOOKUP($A3761,Location!$A:$J,6,FALSE),IF(A3761=0,"Avant l'ouverture",IF(OR(A3761=105,A3761=106),"Bonus"))),"")</f>
        <v>1/8 Finale</v>
      </c>
      <c r="I3761" s="31" t="str">
        <f>IF(LEFT(H3761,4)="Tour",VLOOKUP(A3761,Database!$A:$C,3,FALSE),"")</f>
        <v/>
      </c>
      <c r="J3761" s="31" t="str">
        <f>VLOOKUP($A3761,Location!$A:$J,7,FALSE)</f>
        <v>TBD</v>
      </c>
      <c r="K3761" s="31" t="str">
        <f>IFERROR(VLOOKUP(J3761,Setup_Team!$B:$C,2,FALSE), "TDB")</f>
        <v>TDB</v>
      </c>
      <c r="L3761" s="31" t="str">
        <f>VLOOKUP($A3761,Location!$A:$J,8,FALSE)</f>
        <v>TBD</v>
      </c>
      <c r="M3761" s="31" t="str">
        <f>IFERROR(VLOOKUP(L3761,Setup_Team!$B:$C,2,FALSE), "TDB")</f>
        <v>TDB</v>
      </c>
      <c r="N3761" s="31" t="str">
        <f>VLOOKUP($A3761,Location!$A:$J,9,FALSE)</f>
        <v>Vancouver</v>
      </c>
      <c r="O3761" s="31" t="str">
        <f>VLOOKUP($A3761,Location!$A:$J,10,FALSE)</f>
        <v>BC Place</v>
      </c>
      <c r="R3761" s="31">
        <v>0</v>
      </c>
      <c r="S3761" s="25">
        <f>VLOOKUP($A3761,Database!$A:$Y,10,FALSE)</f>
        <v>0</v>
      </c>
      <c r="T3761" s="25">
        <f>VLOOKUP($A3761,Database!$A:$Y,11,FALSE)</f>
        <v>0</v>
      </c>
      <c r="U3761" s="25">
        <f>VLOOKUP($A3761,Database!$A:$Y,12,FALSE)</f>
        <v>0</v>
      </c>
      <c r="V3761" s="25" t="str">
        <f>VLOOKUP(A3761,Database!A:M,13,FALSE)</f>
        <v>À venir</v>
      </c>
      <c r="W3761" s="25" t="str">
        <f>VLOOKUP($A3761,Database!$A:$Y,20,FALSE)</f>
        <v/>
      </c>
      <c r="X3761" s="25" t="str">
        <f>VLOOKUP($A3761,Database!$A:$Y,21,FALSE)</f>
        <v/>
      </c>
      <c r="Y3761" s="25" t="str">
        <f ca="1">IF(C3761&lt;NOW(),IF(AND(P3761&gt;Q3761,W3761&gt;X3761),S3761,IF(AND(P3761=Q3761,W3761=X3761),T3761,IF(AND(P3761&lt;Q3761,W3761&lt;X3761),U3761,0))),"")</f>
        <v/>
      </c>
      <c r="Z3761" s="25">
        <f>IF(AND(P3761=W3761,Q3761=X3761),1,0)</f>
        <v>1</v>
      </c>
      <c r="AA3761" s="25" t="str">
        <f>IF(Z3761=0,"",IF(ISBLANK(VLOOKUP(A3761,Database!A:AA,22,FALSE)),"",VLOOKUP(A3761,Database!A:AA,22,FALSE)))</f>
        <v>Exact</v>
      </c>
      <c r="AB3761" s="25">
        <f ca="1">IFERROR(IF(AND(Y3761&lt;&gt;"",OR(V3761="Terminé",V3761="En cours")),VLOOKUP(AA3761,Setup_ScoreExactBonus!A:D,4,FALSE),0),0)</f>
        <v>0</v>
      </c>
      <c r="AC3761" s="31" t="str">
        <f t="shared" ca="1" si="20"/>
        <v/>
      </c>
      <c r="AD3761" s="31">
        <f ca="1">SUMIFS(AC$2:AC3761,D$2:D3761,D3761)*IF(R3761=0,1,2)</f>
        <v>0</v>
      </c>
    </row>
    <row r="3762" spans="1:30" x14ac:dyDescent="0.35">
      <c r="A3762" s="31">
        <f>IF(ISBLANK(B3762),"",COUNTIF(B$2:B3762,B3762))-1</f>
        <v>96</v>
      </c>
      <c r="B3762" s="31">
        <v>17</v>
      </c>
      <c r="C3762" s="10">
        <f>VLOOKUP($A3762,Database!$A:$Y,7,FALSE)</f>
        <v>46210.916666666664</v>
      </c>
      <c r="D3762" s="31" t="str">
        <f>VLOOKUP(Pronostics!$B3762,Setup_MPP!$A:$G,3,FALSE)</f>
        <v>Joueur17</v>
      </c>
      <c r="E3762" s="31" t="str">
        <f>VLOOKUP(Pronostics!$B3762,Setup_MPP!$A:$G,2,FALSE)</f>
        <v>Joueur17</v>
      </c>
      <c r="F3762" s="31" t="str">
        <f>VLOOKUP($B3762,Setup_MPP!$A:$E,4,FALSE)</f>
        <v>#FFB0B0</v>
      </c>
      <c r="G3762" s="31" t="str">
        <f>VLOOKUP($B3762,Setup_MPP!$A:$E,5,FALSE)</f>
        <v>#F25757</v>
      </c>
      <c r="H3762" s="31" t="str">
        <f>IFERROR(IF(AND(A3762&gt;=1,A3762&lt;=104),VLOOKUP($A3762,Location!$A:$J,6,FALSE),IF(A3762=0,"Avant l'ouverture",IF(OR(A3762=105,A3762=106),"Bonus"))),"")</f>
        <v>1/8 Finale</v>
      </c>
      <c r="I3762" s="31" t="str">
        <f>IF(LEFT(H3762,4)="Tour",VLOOKUP(A3762,Database!$A:$C,3,FALSE),"")</f>
        <v/>
      </c>
      <c r="J3762" s="31" t="str">
        <f>VLOOKUP($A3762,Location!$A:$J,7,FALSE)</f>
        <v>TBD</v>
      </c>
      <c r="K3762" s="31" t="str">
        <f>IFERROR(VLOOKUP(J3762,Setup_Team!$B:$C,2,FALSE), "TDB")</f>
        <v>TDB</v>
      </c>
      <c r="L3762" s="31" t="str">
        <f>VLOOKUP($A3762,Location!$A:$J,8,FALSE)</f>
        <v>TBD</v>
      </c>
      <c r="M3762" s="31" t="str">
        <f>IFERROR(VLOOKUP(L3762,Setup_Team!$B:$C,2,FALSE), "TDB")</f>
        <v>TDB</v>
      </c>
      <c r="N3762" s="31" t="str">
        <f>VLOOKUP($A3762,Location!$A:$J,9,FALSE)</f>
        <v>Vancouver</v>
      </c>
      <c r="O3762" s="31" t="str">
        <f>VLOOKUP($A3762,Location!$A:$J,10,FALSE)</f>
        <v>BC Place</v>
      </c>
      <c r="R3762" s="31">
        <v>0</v>
      </c>
      <c r="S3762" s="25">
        <f>VLOOKUP($A3762,Database!$A:$Y,10,FALSE)</f>
        <v>0</v>
      </c>
      <c r="T3762" s="25">
        <f>VLOOKUP($A3762,Database!$A:$Y,11,FALSE)</f>
        <v>0</v>
      </c>
      <c r="U3762" s="25">
        <f>VLOOKUP($A3762,Database!$A:$Y,12,FALSE)</f>
        <v>0</v>
      </c>
      <c r="V3762" s="25" t="str">
        <f>VLOOKUP(A3762,Database!A:M,13,FALSE)</f>
        <v>À venir</v>
      </c>
      <c r="W3762" s="25" t="str">
        <f>VLOOKUP($A3762,Database!$A:$Y,20,FALSE)</f>
        <v/>
      </c>
      <c r="X3762" s="25" t="str">
        <f>VLOOKUP($A3762,Database!$A:$Y,21,FALSE)</f>
        <v/>
      </c>
      <c r="Y3762" s="25" t="str">
        <f ca="1">IF(C3762&lt;NOW(),IF(AND(P3762&gt;Q3762,W3762&gt;X3762),S3762,IF(AND(P3762=Q3762,W3762=X3762),T3762,IF(AND(P3762&lt;Q3762,W3762&lt;X3762),U3762,0))),"")</f>
        <v/>
      </c>
      <c r="Z3762" s="25">
        <f>IF(AND(P3762=W3762,Q3762=X3762),1,0)</f>
        <v>1</v>
      </c>
      <c r="AA3762" s="25" t="str">
        <f>IF(Z3762=0,"",IF(ISBLANK(VLOOKUP(A3762,Database!A:AA,22,FALSE)),"",VLOOKUP(A3762,Database!A:AA,22,FALSE)))</f>
        <v>Exact</v>
      </c>
      <c r="AB3762" s="25">
        <f ca="1">IFERROR(IF(AND(Y3762&lt;&gt;"",OR(V3762="Terminé",V3762="En cours")),VLOOKUP(AA3762,Setup_ScoreExactBonus!A:D,4,FALSE),0),0)</f>
        <v>0</v>
      </c>
      <c r="AC3762" s="31" t="str">
        <f t="shared" ca="1" si="20"/>
        <v/>
      </c>
      <c r="AD3762" s="31">
        <f ca="1">SUMIFS(AC$2:AC3762,D$2:D3762,D3762)*IF(R3762=0,1,2)</f>
        <v>0</v>
      </c>
    </row>
    <row r="3763" spans="1:30" x14ac:dyDescent="0.35">
      <c r="A3763" s="31">
        <f>IF(ISBLANK(B3763),"",COUNTIF(B$2:B3763,B3763))-1</f>
        <v>96</v>
      </c>
      <c r="B3763" s="31">
        <v>18</v>
      </c>
      <c r="C3763" s="10">
        <f>VLOOKUP($A3763,Database!$A:$Y,7,FALSE)</f>
        <v>46210.916666666664</v>
      </c>
      <c r="D3763" s="31" t="str">
        <f>VLOOKUP(Pronostics!$B3763,Setup_MPP!$A:$G,3,FALSE)</f>
        <v>Joueur18</v>
      </c>
      <c r="E3763" s="31" t="str">
        <f>VLOOKUP(Pronostics!$B3763,Setup_MPP!$A:$G,2,FALSE)</f>
        <v>Joueur18</v>
      </c>
      <c r="F3763" s="31" t="str">
        <f>VLOOKUP($B3763,Setup_MPP!$A:$E,4,FALSE)</f>
        <v>#FFC9B0</v>
      </c>
      <c r="G3763" s="31" t="str">
        <f>VLOOKUP($B3763,Setup_MPP!$A:$E,5,FALSE)</f>
        <v>#F28D57</v>
      </c>
      <c r="H3763" s="31" t="str">
        <f>IFERROR(IF(AND(A3763&gt;=1,A3763&lt;=104),VLOOKUP($A3763,Location!$A:$J,6,FALSE),IF(A3763=0,"Avant l'ouverture",IF(OR(A3763=105,A3763=106),"Bonus"))),"")</f>
        <v>1/8 Finale</v>
      </c>
      <c r="I3763" s="31" t="str">
        <f>IF(LEFT(H3763,4)="Tour",VLOOKUP(A3763,Database!$A:$C,3,FALSE),"")</f>
        <v/>
      </c>
      <c r="J3763" s="31" t="str">
        <f>VLOOKUP($A3763,Location!$A:$J,7,FALSE)</f>
        <v>TBD</v>
      </c>
      <c r="K3763" s="31" t="str">
        <f>IFERROR(VLOOKUP(J3763,Setup_Team!$B:$C,2,FALSE), "TDB")</f>
        <v>TDB</v>
      </c>
      <c r="L3763" s="31" t="str">
        <f>VLOOKUP($A3763,Location!$A:$J,8,FALSE)</f>
        <v>TBD</v>
      </c>
      <c r="M3763" s="31" t="str">
        <f>IFERROR(VLOOKUP(L3763,Setup_Team!$B:$C,2,FALSE), "TDB")</f>
        <v>TDB</v>
      </c>
      <c r="N3763" s="31" t="str">
        <f>VLOOKUP($A3763,Location!$A:$J,9,FALSE)</f>
        <v>Vancouver</v>
      </c>
      <c r="O3763" s="31" t="str">
        <f>VLOOKUP($A3763,Location!$A:$J,10,FALSE)</f>
        <v>BC Place</v>
      </c>
      <c r="R3763" s="31">
        <v>0</v>
      </c>
      <c r="S3763" s="25">
        <f>VLOOKUP($A3763,Database!$A:$Y,10,FALSE)</f>
        <v>0</v>
      </c>
      <c r="T3763" s="25">
        <f>VLOOKUP($A3763,Database!$A:$Y,11,FALSE)</f>
        <v>0</v>
      </c>
      <c r="U3763" s="25">
        <f>VLOOKUP($A3763,Database!$A:$Y,12,FALSE)</f>
        <v>0</v>
      </c>
      <c r="V3763" s="25" t="str">
        <f>VLOOKUP(A3763,Database!A:M,13,FALSE)</f>
        <v>À venir</v>
      </c>
      <c r="W3763" s="25" t="str">
        <f>VLOOKUP($A3763,Database!$A:$Y,20,FALSE)</f>
        <v/>
      </c>
      <c r="X3763" s="25" t="str">
        <f>VLOOKUP($A3763,Database!$A:$Y,21,FALSE)</f>
        <v/>
      </c>
      <c r="Y3763" s="25" t="str">
        <f ca="1">IF(C3763&lt;NOW(),IF(AND(P3763&gt;Q3763,W3763&gt;X3763),S3763,IF(AND(P3763=Q3763,W3763=X3763),T3763,IF(AND(P3763&lt;Q3763,W3763&lt;X3763),U3763,0))),"")</f>
        <v/>
      </c>
      <c r="Z3763" s="25">
        <f>IF(AND(P3763=W3763,Q3763=X3763),1,0)</f>
        <v>1</v>
      </c>
      <c r="AA3763" s="25" t="str">
        <f>IF(Z3763=0,"",IF(ISBLANK(VLOOKUP(A3763,Database!A:AA,22,FALSE)),"",VLOOKUP(A3763,Database!A:AA,22,FALSE)))</f>
        <v>Exact</v>
      </c>
      <c r="AB3763" s="25">
        <f ca="1">IFERROR(IF(AND(Y3763&lt;&gt;"",OR(V3763="Terminé",V3763="En cours")),VLOOKUP(AA3763,Setup_ScoreExactBonus!A:D,4,FALSE),0),0)</f>
        <v>0</v>
      </c>
      <c r="AC3763" s="31" t="str">
        <f t="shared" ca="1" si="20"/>
        <v/>
      </c>
      <c r="AD3763" s="31">
        <f ca="1">SUMIFS(AC$2:AC3763,D$2:D3763,D3763)*IF(R3763=0,1,2)</f>
        <v>0</v>
      </c>
    </row>
    <row r="3764" spans="1:30" x14ac:dyDescent="0.35">
      <c r="A3764" s="31">
        <f>IF(ISBLANK(B3764),"",COUNTIF(B$2:B3764,B3764))-1</f>
        <v>96</v>
      </c>
      <c r="B3764" s="31">
        <v>19</v>
      </c>
      <c r="C3764" s="10">
        <f>VLOOKUP($A3764,Database!$A:$Y,7,FALSE)</f>
        <v>46210.916666666664</v>
      </c>
      <c r="D3764" s="31" t="str">
        <f>VLOOKUP(Pronostics!$B3764,Setup_MPP!$A:$G,3,FALSE)</f>
        <v>Joueur19</v>
      </c>
      <c r="E3764" s="31" t="str">
        <f>VLOOKUP(Pronostics!$B3764,Setup_MPP!$A:$G,2,FALSE)</f>
        <v>Joueur19</v>
      </c>
      <c r="F3764" s="31" t="str">
        <f>VLOOKUP($B3764,Setup_MPP!$A:$E,4,FALSE)</f>
        <v>#D5D5D5</v>
      </c>
      <c r="G3764" s="31" t="str">
        <f>VLOOKUP($B3764,Setup_MPP!$A:$E,5,FALSE)</f>
        <v>#727272</v>
      </c>
      <c r="H3764" s="31" t="str">
        <f>IFERROR(IF(AND(A3764&gt;=1,A3764&lt;=104),VLOOKUP($A3764,Location!$A:$J,6,FALSE),IF(A3764=0,"Avant l'ouverture",IF(OR(A3764=105,A3764=106),"Bonus"))),"")</f>
        <v>1/8 Finale</v>
      </c>
      <c r="I3764" s="31" t="str">
        <f>IF(LEFT(H3764,4)="Tour",VLOOKUP(A3764,Database!$A:$C,3,FALSE),"")</f>
        <v/>
      </c>
      <c r="J3764" s="31" t="str">
        <f>VLOOKUP($A3764,Location!$A:$J,7,FALSE)</f>
        <v>TBD</v>
      </c>
      <c r="K3764" s="31" t="str">
        <f>IFERROR(VLOOKUP(J3764,Setup_Team!$B:$C,2,FALSE), "TDB")</f>
        <v>TDB</v>
      </c>
      <c r="L3764" s="31" t="str">
        <f>VLOOKUP($A3764,Location!$A:$J,8,FALSE)</f>
        <v>TBD</v>
      </c>
      <c r="M3764" s="31" t="str">
        <f>IFERROR(VLOOKUP(L3764,Setup_Team!$B:$C,2,FALSE), "TDB")</f>
        <v>TDB</v>
      </c>
      <c r="N3764" s="31" t="str">
        <f>VLOOKUP($A3764,Location!$A:$J,9,FALSE)</f>
        <v>Vancouver</v>
      </c>
      <c r="O3764" s="31" t="str">
        <f>VLOOKUP($A3764,Location!$A:$J,10,FALSE)</f>
        <v>BC Place</v>
      </c>
      <c r="R3764" s="31">
        <v>0</v>
      </c>
      <c r="S3764" s="25">
        <f>VLOOKUP($A3764,Database!$A:$Y,10,FALSE)</f>
        <v>0</v>
      </c>
      <c r="T3764" s="25">
        <f>VLOOKUP($A3764,Database!$A:$Y,11,FALSE)</f>
        <v>0</v>
      </c>
      <c r="U3764" s="25">
        <f>VLOOKUP($A3764,Database!$A:$Y,12,FALSE)</f>
        <v>0</v>
      </c>
      <c r="V3764" s="25" t="str">
        <f>VLOOKUP(A3764,Database!A:M,13,FALSE)</f>
        <v>À venir</v>
      </c>
      <c r="W3764" s="25" t="str">
        <f>VLOOKUP($A3764,Database!$A:$Y,20,FALSE)</f>
        <v/>
      </c>
      <c r="X3764" s="25" t="str">
        <f>VLOOKUP($A3764,Database!$A:$Y,21,FALSE)</f>
        <v/>
      </c>
      <c r="Y3764" s="25" t="str">
        <f ca="1">IF(C3764&lt;NOW(),IF(AND(P3764&gt;Q3764,W3764&gt;X3764),S3764,IF(AND(P3764=Q3764,W3764=X3764),T3764,IF(AND(P3764&lt;Q3764,W3764&lt;X3764),U3764,0))),"")</f>
        <v/>
      </c>
      <c r="Z3764" s="25">
        <f>IF(AND(P3764=W3764,Q3764=X3764),1,0)</f>
        <v>1</v>
      </c>
      <c r="AA3764" s="25" t="str">
        <f>IF(Z3764=0,"",IF(ISBLANK(VLOOKUP(A3764,Database!A:AA,22,FALSE)),"",VLOOKUP(A3764,Database!A:AA,22,FALSE)))</f>
        <v>Exact</v>
      </c>
      <c r="AB3764" s="25">
        <f ca="1">IFERROR(IF(AND(Y3764&lt;&gt;"",OR(V3764="Terminé",V3764="En cours")),VLOOKUP(AA3764,Setup_ScoreExactBonus!A:D,4,FALSE),0),0)</f>
        <v>0</v>
      </c>
      <c r="AC3764" s="31" t="str">
        <f t="shared" ca="1" si="20"/>
        <v/>
      </c>
      <c r="AD3764" s="31">
        <f ca="1">SUMIFS(AC$2:AC3764,D$2:D3764,D3764)*IF(R3764=0,1,2)</f>
        <v>0</v>
      </c>
    </row>
    <row r="3765" spans="1:30" x14ac:dyDescent="0.35">
      <c r="A3765" s="31">
        <f>IF(ISBLANK(B3765),"",COUNTIF(B$2:B3765,B3765))-1</f>
        <v>96</v>
      </c>
      <c r="B3765" s="31">
        <v>20</v>
      </c>
      <c r="C3765" s="10">
        <f>VLOOKUP($A3765,Database!$A:$Y,7,FALSE)</f>
        <v>46210.916666666664</v>
      </c>
      <c r="D3765" s="31" t="str">
        <f>VLOOKUP(Pronostics!$B3765,Setup_MPP!$A:$G,3,FALSE)</f>
        <v>Joueur20</v>
      </c>
      <c r="E3765" s="31" t="str">
        <f>VLOOKUP(Pronostics!$B3765,Setup_MPP!$A:$G,2,FALSE)</f>
        <v>Joueur20</v>
      </c>
      <c r="F3765" s="31" t="str">
        <f>VLOOKUP($B3765,Setup_MPP!$A:$E,4,FALSE)</f>
        <v>#D5D5D5</v>
      </c>
      <c r="G3765" s="31" t="str">
        <f>VLOOKUP($B3765,Setup_MPP!$A:$E,5,FALSE)</f>
        <v>#727272</v>
      </c>
      <c r="H3765" s="31" t="str">
        <f>IFERROR(IF(AND(A3765&gt;=1,A3765&lt;=104),VLOOKUP($A3765,Location!$A:$J,6,FALSE),IF(A3765=0,"Avant l'ouverture",IF(OR(A3765=105,A3765=106),"Bonus"))),"")</f>
        <v>1/8 Finale</v>
      </c>
      <c r="I3765" s="31" t="str">
        <f>IF(LEFT(H3765,4)="Tour",VLOOKUP(A3765,Database!$A:$C,3,FALSE),"")</f>
        <v/>
      </c>
      <c r="J3765" s="31" t="str">
        <f>VLOOKUP($A3765,Location!$A:$J,7,FALSE)</f>
        <v>TBD</v>
      </c>
      <c r="K3765" s="31" t="str">
        <f>IFERROR(VLOOKUP(J3765,Setup_Team!$B:$C,2,FALSE), "TDB")</f>
        <v>TDB</v>
      </c>
      <c r="L3765" s="31" t="str">
        <f>VLOOKUP($A3765,Location!$A:$J,8,FALSE)</f>
        <v>TBD</v>
      </c>
      <c r="M3765" s="31" t="str">
        <f>IFERROR(VLOOKUP(L3765,Setup_Team!$B:$C,2,FALSE), "TDB")</f>
        <v>TDB</v>
      </c>
      <c r="N3765" s="31" t="str">
        <f>VLOOKUP($A3765,Location!$A:$J,9,FALSE)</f>
        <v>Vancouver</v>
      </c>
      <c r="O3765" s="31" t="str">
        <f>VLOOKUP($A3765,Location!$A:$J,10,FALSE)</f>
        <v>BC Place</v>
      </c>
      <c r="R3765" s="31">
        <v>0</v>
      </c>
      <c r="S3765" s="25">
        <f>VLOOKUP($A3765,Database!$A:$Y,10,FALSE)</f>
        <v>0</v>
      </c>
      <c r="T3765" s="25">
        <f>VLOOKUP($A3765,Database!$A:$Y,11,FALSE)</f>
        <v>0</v>
      </c>
      <c r="U3765" s="25">
        <f>VLOOKUP($A3765,Database!$A:$Y,12,FALSE)</f>
        <v>0</v>
      </c>
      <c r="V3765" s="25" t="str">
        <f>VLOOKUP(A3765,Database!A:M,13,FALSE)</f>
        <v>À venir</v>
      </c>
      <c r="W3765" s="25" t="str">
        <f>VLOOKUP($A3765,Database!$A:$Y,20,FALSE)</f>
        <v/>
      </c>
      <c r="X3765" s="25" t="str">
        <f>VLOOKUP($A3765,Database!$A:$Y,21,FALSE)</f>
        <v/>
      </c>
      <c r="Y3765" s="25" t="str">
        <f ca="1">IF(C3765&lt;NOW(),IF(AND(P3765&gt;Q3765,W3765&gt;X3765),S3765,IF(AND(P3765=Q3765,W3765=X3765),T3765,IF(AND(P3765&lt;Q3765,W3765&lt;X3765),U3765,0))),"")</f>
        <v/>
      </c>
      <c r="Z3765" s="25">
        <f>IF(AND(P3765=W3765,Q3765=X3765),1,0)</f>
        <v>1</v>
      </c>
      <c r="AA3765" s="25" t="str">
        <f>IF(Z3765=0,"",IF(ISBLANK(VLOOKUP(A3765,Database!A:AA,22,FALSE)),"",VLOOKUP(A3765,Database!A:AA,22,FALSE)))</f>
        <v>Exact</v>
      </c>
      <c r="AB3765" s="25">
        <f ca="1">IFERROR(IF(AND(Y3765&lt;&gt;"",OR(V3765="Terminé",V3765="En cours")),VLOOKUP(AA3765,Setup_ScoreExactBonus!A:D,4,FALSE),0),0)</f>
        <v>0</v>
      </c>
      <c r="AC3765" s="31" t="str">
        <f t="shared" ca="1" si="20"/>
        <v/>
      </c>
      <c r="AD3765" s="31">
        <f ca="1">SUMIFS(AC$2:AC3765,D$2:D3765,D3765)*IF(R3765=0,1,2)</f>
        <v>0</v>
      </c>
    </row>
    <row r="3766" spans="1:30" x14ac:dyDescent="0.35">
      <c r="A3766" s="31">
        <f>IF(ISBLANK(B3766),"",COUNTIF(B$2:B3766,B3766))-1</f>
        <v>96</v>
      </c>
      <c r="B3766" s="31">
        <v>21</v>
      </c>
      <c r="C3766" s="10">
        <f>VLOOKUP($A3766,Database!$A:$Y,7,FALSE)</f>
        <v>46210.916666666664</v>
      </c>
      <c r="D3766" s="31" t="str">
        <f>VLOOKUP(Pronostics!$B3766,Setup_MPP!$A:$G,3,FALSE)</f>
        <v>Joueur21</v>
      </c>
      <c r="E3766" s="31" t="str">
        <f>VLOOKUP(Pronostics!$B3766,Setup_MPP!$A:$G,2,FALSE)</f>
        <v>Joueur21</v>
      </c>
      <c r="F3766" s="31" t="str">
        <f>VLOOKUP($B3766,Setup_MPP!$A:$E,4,FALSE)</f>
        <v>#D5D5D5</v>
      </c>
      <c r="G3766" s="31" t="str">
        <f>VLOOKUP($B3766,Setup_MPP!$A:$E,5,FALSE)</f>
        <v>#727272</v>
      </c>
      <c r="H3766" s="31" t="str">
        <f>IFERROR(IF(AND(A3766&gt;=1,A3766&lt;=104),VLOOKUP($A3766,Location!$A:$J,6,FALSE),IF(A3766=0,"Avant l'ouverture",IF(OR(A3766=105,A3766=106),"Bonus"))),"")</f>
        <v>1/8 Finale</v>
      </c>
      <c r="I3766" s="31" t="str">
        <f>IF(LEFT(H3766,4)="Tour",VLOOKUP(A3766,Database!$A:$C,3,FALSE),"")</f>
        <v/>
      </c>
      <c r="J3766" s="31" t="str">
        <f>VLOOKUP($A3766,Location!$A:$J,7,FALSE)</f>
        <v>TBD</v>
      </c>
      <c r="K3766" s="31" t="str">
        <f>IFERROR(VLOOKUP(J3766,Setup_Team!$B:$C,2,FALSE), "TDB")</f>
        <v>TDB</v>
      </c>
      <c r="L3766" s="31" t="str">
        <f>VLOOKUP($A3766,Location!$A:$J,8,FALSE)</f>
        <v>TBD</v>
      </c>
      <c r="M3766" s="31" t="str">
        <f>IFERROR(VLOOKUP(L3766,Setup_Team!$B:$C,2,FALSE), "TDB")</f>
        <v>TDB</v>
      </c>
      <c r="N3766" s="31" t="str">
        <f>VLOOKUP($A3766,Location!$A:$J,9,FALSE)</f>
        <v>Vancouver</v>
      </c>
      <c r="O3766" s="31" t="str">
        <f>VLOOKUP($A3766,Location!$A:$J,10,FALSE)</f>
        <v>BC Place</v>
      </c>
      <c r="R3766" s="31">
        <v>0</v>
      </c>
      <c r="S3766" s="25">
        <f>VLOOKUP($A3766,Database!$A:$Y,10,FALSE)</f>
        <v>0</v>
      </c>
      <c r="T3766" s="25">
        <f>VLOOKUP($A3766,Database!$A:$Y,11,FALSE)</f>
        <v>0</v>
      </c>
      <c r="U3766" s="25">
        <f>VLOOKUP($A3766,Database!$A:$Y,12,FALSE)</f>
        <v>0</v>
      </c>
      <c r="V3766" s="25" t="str">
        <f>VLOOKUP(A3766,Database!A:M,13,FALSE)</f>
        <v>À venir</v>
      </c>
      <c r="W3766" s="25" t="str">
        <f>VLOOKUP($A3766,Database!$A:$Y,20,FALSE)</f>
        <v/>
      </c>
      <c r="X3766" s="25" t="str">
        <f>VLOOKUP($A3766,Database!$A:$Y,21,FALSE)</f>
        <v/>
      </c>
      <c r="Y3766" s="25" t="str">
        <f ca="1">IF(C3766&lt;NOW(),IF(AND(P3766&gt;Q3766,W3766&gt;X3766),S3766,IF(AND(P3766=Q3766,W3766=X3766),T3766,IF(AND(P3766&lt;Q3766,W3766&lt;X3766),U3766,0))),"")</f>
        <v/>
      </c>
      <c r="Z3766" s="25">
        <f>IF(AND(P3766=W3766,Q3766=X3766),1,0)</f>
        <v>1</v>
      </c>
      <c r="AA3766" s="25" t="str">
        <f>IF(Z3766=0,"",IF(ISBLANK(VLOOKUP(A3766,Database!A:AA,22,FALSE)),"",VLOOKUP(A3766,Database!A:AA,22,FALSE)))</f>
        <v>Exact</v>
      </c>
      <c r="AB3766" s="25">
        <f ca="1">IFERROR(IF(AND(Y3766&lt;&gt;"",OR(V3766="Terminé",V3766="En cours")),VLOOKUP(AA3766,Setup_ScoreExactBonus!A:D,4,FALSE),0),0)</f>
        <v>0</v>
      </c>
      <c r="AC3766" s="31" t="str">
        <f t="shared" ca="1" si="20"/>
        <v/>
      </c>
      <c r="AD3766" s="31">
        <f ca="1">SUMIFS(AC$2:AC3766,D$2:D3766,D3766)*IF(R3766=0,1,2)</f>
        <v>0</v>
      </c>
    </row>
    <row r="3767" spans="1:30" x14ac:dyDescent="0.35">
      <c r="A3767" s="31">
        <f>IF(ISBLANK(B3767),"",COUNTIF(B$2:B3767,B3767))-1</f>
        <v>96</v>
      </c>
      <c r="B3767" s="31">
        <v>22</v>
      </c>
      <c r="C3767" s="10">
        <f>VLOOKUP($A3767,Database!$A:$Y,7,FALSE)</f>
        <v>46210.916666666664</v>
      </c>
      <c r="D3767" s="31" t="str">
        <f>VLOOKUP(Pronostics!$B3767,Setup_MPP!$A:$G,3,FALSE)</f>
        <v>Joueur22</v>
      </c>
      <c r="E3767" s="31" t="str">
        <f>VLOOKUP(Pronostics!$B3767,Setup_MPP!$A:$G,2,FALSE)</f>
        <v>Joueur22</v>
      </c>
      <c r="F3767" s="31" t="str">
        <f>VLOOKUP($B3767,Setup_MPP!$A:$E,4,FALSE)</f>
        <v>#D5D5D5</v>
      </c>
      <c r="G3767" s="31" t="str">
        <f>VLOOKUP($B3767,Setup_MPP!$A:$E,5,FALSE)</f>
        <v>#727272</v>
      </c>
      <c r="H3767" s="31" t="str">
        <f>IFERROR(IF(AND(A3767&gt;=1,A3767&lt;=104),VLOOKUP($A3767,Location!$A:$J,6,FALSE),IF(A3767=0,"Avant l'ouverture",IF(OR(A3767=105,A3767=106),"Bonus"))),"")</f>
        <v>1/8 Finale</v>
      </c>
      <c r="I3767" s="31" t="str">
        <f>IF(LEFT(H3767,4)="Tour",VLOOKUP(A3767,Database!$A:$C,3,FALSE),"")</f>
        <v/>
      </c>
      <c r="J3767" s="31" t="str">
        <f>VLOOKUP($A3767,Location!$A:$J,7,FALSE)</f>
        <v>TBD</v>
      </c>
      <c r="K3767" s="31" t="str">
        <f>IFERROR(VLOOKUP(J3767,Setup_Team!$B:$C,2,FALSE), "TDB")</f>
        <v>TDB</v>
      </c>
      <c r="L3767" s="31" t="str">
        <f>VLOOKUP($A3767,Location!$A:$J,8,FALSE)</f>
        <v>TBD</v>
      </c>
      <c r="M3767" s="31" t="str">
        <f>IFERROR(VLOOKUP(L3767,Setup_Team!$B:$C,2,FALSE), "TDB")</f>
        <v>TDB</v>
      </c>
      <c r="N3767" s="31" t="str">
        <f>VLOOKUP($A3767,Location!$A:$J,9,FALSE)</f>
        <v>Vancouver</v>
      </c>
      <c r="O3767" s="31" t="str">
        <f>VLOOKUP($A3767,Location!$A:$J,10,FALSE)</f>
        <v>BC Place</v>
      </c>
      <c r="R3767" s="31">
        <v>0</v>
      </c>
      <c r="S3767" s="25">
        <f>VLOOKUP($A3767,Database!$A:$Y,10,FALSE)</f>
        <v>0</v>
      </c>
      <c r="T3767" s="25">
        <f>VLOOKUP($A3767,Database!$A:$Y,11,FALSE)</f>
        <v>0</v>
      </c>
      <c r="U3767" s="25">
        <f>VLOOKUP($A3767,Database!$A:$Y,12,FALSE)</f>
        <v>0</v>
      </c>
      <c r="V3767" s="25" t="str">
        <f>VLOOKUP(A3767,Database!A:M,13,FALSE)</f>
        <v>À venir</v>
      </c>
      <c r="W3767" s="25" t="str">
        <f>VLOOKUP($A3767,Database!$A:$Y,20,FALSE)</f>
        <v/>
      </c>
      <c r="X3767" s="25" t="str">
        <f>VLOOKUP($A3767,Database!$A:$Y,21,FALSE)</f>
        <v/>
      </c>
      <c r="Y3767" s="25" t="str">
        <f ca="1">IF(C3767&lt;NOW(),IF(AND(P3767&gt;Q3767,W3767&gt;X3767),S3767,IF(AND(P3767=Q3767,W3767=X3767),T3767,IF(AND(P3767&lt;Q3767,W3767&lt;X3767),U3767,0))),"")</f>
        <v/>
      </c>
      <c r="Z3767" s="25">
        <f>IF(AND(P3767=W3767,Q3767=X3767),1,0)</f>
        <v>1</v>
      </c>
      <c r="AA3767" s="25" t="str">
        <f>IF(Z3767=0,"",IF(ISBLANK(VLOOKUP(A3767,Database!A:AA,22,FALSE)),"",VLOOKUP(A3767,Database!A:AA,22,FALSE)))</f>
        <v>Exact</v>
      </c>
      <c r="AB3767" s="25">
        <f ca="1">IFERROR(IF(AND(Y3767&lt;&gt;"",OR(V3767="Terminé",V3767="En cours")),VLOOKUP(AA3767,Setup_ScoreExactBonus!A:D,4,FALSE),0),0)</f>
        <v>0</v>
      </c>
      <c r="AC3767" s="31" t="str">
        <f t="shared" ca="1" si="20"/>
        <v/>
      </c>
      <c r="AD3767" s="31">
        <f ca="1">SUMIFS(AC$2:AC3767,D$2:D3767,D3767)*IF(R3767=0,1,2)</f>
        <v>0</v>
      </c>
    </row>
    <row r="3768" spans="1:30" x14ac:dyDescent="0.35">
      <c r="A3768" s="31">
        <f>IF(ISBLANK(B3768),"",COUNTIF(B$2:B3768,B3768))-1</f>
        <v>96</v>
      </c>
      <c r="B3768" s="31">
        <v>23</v>
      </c>
      <c r="C3768" s="10">
        <f>VLOOKUP($A3768,Database!$A:$Y,7,FALSE)</f>
        <v>46210.916666666664</v>
      </c>
      <c r="D3768" s="31" t="str">
        <f>VLOOKUP(Pronostics!$B3768,Setup_MPP!$A:$G,3,FALSE)</f>
        <v>Joueur23</v>
      </c>
      <c r="E3768" s="31" t="str">
        <f>VLOOKUP(Pronostics!$B3768,Setup_MPP!$A:$G,2,FALSE)</f>
        <v>Joueur23</v>
      </c>
      <c r="F3768" s="31" t="str">
        <f>VLOOKUP($B3768,Setup_MPP!$A:$E,4,FALSE)</f>
        <v>#D5D5D5</v>
      </c>
      <c r="G3768" s="31" t="str">
        <f>VLOOKUP($B3768,Setup_MPP!$A:$E,5,FALSE)</f>
        <v>#727272</v>
      </c>
      <c r="H3768" s="31" t="str">
        <f>IFERROR(IF(AND(A3768&gt;=1,A3768&lt;=104),VLOOKUP($A3768,Location!$A:$J,6,FALSE),IF(A3768=0,"Avant l'ouverture",IF(OR(A3768=105,A3768=106),"Bonus"))),"")</f>
        <v>1/8 Finale</v>
      </c>
      <c r="I3768" s="31" t="str">
        <f>IF(LEFT(H3768,4)="Tour",VLOOKUP(A3768,Database!$A:$C,3,FALSE),"")</f>
        <v/>
      </c>
      <c r="J3768" s="31" t="str">
        <f>VLOOKUP($A3768,Location!$A:$J,7,FALSE)</f>
        <v>TBD</v>
      </c>
      <c r="K3768" s="31" t="str">
        <f>IFERROR(VLOOKUP(J3768,Setup_Team!$B:$C,2,FALSE), "TDB")</f>
        <v>TDB</v>
      </c>
      <c r="L3768" s="31" t="str">
        <f>VLOOKUP($A3768,Location!$A:$J,8,FALSE)</f>
        <v>TBD</v>
      </c>
      <c r="M3768" s="31" t="str">
        <f>IFERROR(VLOOKUP(L3768,Setup_Team!$B:$C,2,FALSE), "TDB")</f>
        <v>TDB</v>
      </c>
      <c r="N3768" s="31" t="str">
        <f>VLOOKUP($A3768,Location!$A:$J,9,FALSE)</f>
        <v>Vancouver</v>
      </c>
      <c r="O3768" s="31" t="str">
        <f>VLOOKUP($A3768,Location!$A:$J,10,FALSE)</f>
        <v>BC Place</v>
      </c>
      <c r="R3768" s="31">
        <v>0</v>
      </c>
      <c r="S3768" s="25">
        <f>VLOOKUP($A3768,Database!$A:$Y,10,FALSE)</f>
        <v>0</v>
      </c>
      <c r="T3768" s="25">
        <f>VLOOKUP($A3768,Database!$A:$Y,11,FALSE)</f>
        <v>0</v>
      </c>
      <c r="U3768" s="25">
        <f>VLOOKUP($A3768,Database!$A:$Y,12,FALSE)</f>
        <v>0</v>
      </c>
      <c r="V3768" s="25" t="str">
        <f>VLOOKUP(A3768,Database!A:M,13,FALSE)</f>
        <v>À venir</v>
      </c>
      <c r="W3768" s="25" t="str">
        <f>VLOOKUP($A3768,Database!$A:$Y,20,FALSE)</f>
        <v/>
      </c>
      <c r="X3768" s="25" t="str">
        <f>VLOOKUP($A3768,Database!$A:$Y,21,FALSE)</f>
        <v/>
      </c>
      <c r="Y3768" s="25" t="str">
        <f ca="1">IF(C3768&lt;NOW(),IF(AND(P3768&gt;Q3768,W3768&gt;X3768),S3768,IF(AND(P3768=Q3768,W3768=X3768),T3768,IF(AND(P3768&lt;Q3768,W3768&lt;X3768),U3768,0))),"")</f>
        <v/>
      </c>
      <c r="Z3768" s="25">
        <f>IF(AND(P3768=W3768,Q3768=X3768),1,0)</f>
        <v>1</v>
      </c>
      <c r="AA3768" s="25" t="str">
        <f>IF(Z3768=0,"",IF(ISBLANK(VLOOKUP(A3768,Database!A:AA,22,FALSE)),"",VLOOKUP(A3768,Database!A:AA,22,FALSE)))</f>
        <v>Exact</v>
      </c>
      <c r="AB3768" s="25">
        <f ca="1">IFERROR(IF(AND(Y3768&lt;&gt;"",OR(V3768="Terminé",V3768="En cours")),VLOOKUP(AA3768,Setup_ScoreExactBonus!A:D,4,FALSE),0),0)</f>
        <v>0</v>
      </c>
      <c r="AC3768" s="31" t="str">
        <f t="shared" ca="1" si="20"/>
        <v/>
      </c>
      <c r="AD3768" s="31">
        <f ca="1">SUMIFS(AC$2:AC3768,D$2:D3768,D3768)*IF(R3768=0,1,2)</f>
        <v>0</v>
      </c>
    </row>
    <row r="3769" spans="1:30" x14ac:dyDescent="0.35">
      <c r="A3769" s="31">
        <f>IF(ISBLANK(B3769),"",COUNTIF(B$2:B3769,B3769))-1</f>
        <v>96</v>
      </c>
      <c r="B3769" s="31">
        <v>24</v>
      </c>
      <c r="C3769" s="10">
        <f>VLOOKUP($A3769,Database!$A:$Y,7,FALSE)</f>
        <v>46210.916666666664</v>
      </c>
      <c r="D3769" s="31" t="str">
        <f>VLOOKUP(Pronostics!$B3769,Setup_MPP!$A:$G,3,FALSE)</f>
        <v>Joueur24</v>
      </c>
      <c r="E3769" s="31" t="str">
        <f>VLOOKUP(Pronostics!$B3769,Setup_MPP!$A:$G,2,FALSE)</f>
        <v>Joueur24</v>
      </c>
      <c r="F3769" s="31" t="str">
        <f>VLOOKUP($B3769,Setup_MPP!$A:$E,4,FALSE)</f>
        <v>#D5D5D5</v>
      </c>
      <c r="G3769" s="31" t="str">
        <f>VLOOKUP($B3769,Setup_MPP!$A:$E,5,FALSE)</f>
        <v>#727272</v>
      </c>
      <c r="H3769" s="31" t="str">
        <f>IFERROR(IF(AND(A3769&gt;=1,A3769&lt;=104),VLOOKUP($A3769,Location!$A:$J,6,FALSE),IF(A3769=0,"Avant l'ouverture",IF(OR(A3769=105,A3769=106),"Bonus"))),"")</f>
        <v>1/8 Finale</v>
      </c>
      <c r="I3769" s="31" t="str">
        <f>IF(LEFT(H3769,4)="Tour",VLOOKUP(A3769,Database!$A:$C,3,FALSE),"")</f>
        <v/>
      </c>
      <c r="J3769" s="31" t="str">
        <f>VLOOKUP($A3769,Location!$A:$J,7,FALSE)</f>
        <v>TBD</v>
      </c>
      <c r="K3769" s="31" t="str">
        <f>IFERROR(VLOOKUP(J3769,Setup_Team!$B:$C,2,FALSE), "TDB")</f>
        <v>TDB</v>
      </c>
      <c r="L3769" s="31" t="str">
        <f>VLOOKUP($A3769,Location!$A:$J,8,FALSE)</f>
        <v>TBD</v>
      </c>
      <c r="M3769" s="31" t="str">
        <f>IFERROR(VLOOKUP(L3769,Setup_Team!$B:$C,2,FALSE), "TDB")</f>
        <v>TDB</v>
      </c>
      <c r="N3769" s="31" t="str">
        <f>VLOOKUP($A3769,Location!$A:$J,9,FALSE)</f>
        <v>Vancouver</v>
      </c>
      <c r="O3769" s="31" t="str">
        <f>VLOOKUP($A3769,Location!$A:$J,10,FALSE)</f>
        <v>BC Place</v>
      </c>
      <c r="R3769" s="31">
        <v>0</v>
      </c>
      <c r="S3769" s="25">
        <f>VLOOKUP($A3769,Database!$A:$Y,10,FALSE)</f>
        <v>0</v>
      </c>
      <c r="T3769" s="25">
        <f>VLOOKUP($A3769,Database!$A:$Y,11,FALSE)</f>
        <v>0</v>
      </c>
      <c r="U3769" s="25">
        <f>VLOOKUP($A3769,Database!$A:$Y,12,FALSE)</f>
        <v>0</v>
      </c>
      <c r="V3769" s="25" t="str">
        <f>VLOOKUP(A3769,Database!A:M,13,FALSE)</f>
        <v>À venir</v>
      </c>
      <c r="W3769" s="25" t="str">
        <f>VLOOKUP($A3769,Database!$A:$Y,20,FALSE)</f>
        <v/>
      </c>
      <c r="X3769" s="25" t="str">
        <f>VLOOKUP($A3769,Database!$A:$Y,21,FALSE)</f>
        <v/>
      </c>
      <c r="Y3769" s="25" t="str">
        <f ca="1">IF(C3769&lt;NOW(),IF(AND(P3769&gt;Q3769,W3769&gt;X3769),S3769,IF(AND(P3769=Q3769,W3769=X3769),T3769,IF(AND(P3769&lt;Q3769,W3769&lt;X3769),U3769,0))),"")</f>
        <v/>
      </c>
      <c r="Z3769" s="25">
        <f>IF(AND(P3769=W3769,Q3769=X3769),1,0)</f>
        <v>1</v>
      </c>
      <c r="AA3769" s="25" t="str">
        <f>IF(Z3769=0,"",IF(ISBLANK(VLOOKUP(A3769,Database!A:AA,22,FALSE)),"",VLOOKUP(A3769,Database!A:AA,22,FALSE)))</f>
        <v>Exact</v>
      </c>
      <c r="AB3769" s="25">
        <f ca="1">IFERROR(IF(AND(Y3769&lt;&gt;"",OR(V3769="Terminé",V3769="En cours")),VLOOKUP(AA3769,Setup_ScoreExactBonus!A:D,4,FALSE),0),0)</f>
        <v>0</v>
      </c>
      <c r="AC3769" s="31" t="str">
        <f t="shared" ca="1" si="20"/>
        <v/>
      </c>
      <c r="AD3769" s="31">
        <f ca="1">SUMIFS(AC$2:AC3769,D$2:D3769,D3769)*IF(R3769=0,1,2)</f>
        <v>0</v>
      </c>
    </row>
    <row r="3770" spans="1:30" x14ac:dyDescent="0.35">
      <c r="A3770" s="31">
        <f>IF(ISBLANK(B3770),"",COUNTIF(B$2:B3770,B3770))-1</f>
        <v>96</v>
      </c>
      <c r="B3770" s="31">
        <v>25</v>
      </c>
      <c r="C3770" s="10">
        <f>VLOOKUP($A3770,Database!$A:$Y,7,FALSE)</f>
        <v>46210.916666666664</v>
      </c>
      <c r="D3770" s="31" t="str">
        <f>VLOOKUP(Pronostics!$B3770,Setup_MPP!$A:$G,3,FALSE)</f>
        <v>Joueur25</v>
      </c>
      <c r="E3770" s="31" t="str">
        <f>VLOOKUP(Pronostics!$B3770,Setup_MPP!$A:$G,2,FALSE)</f>
        <v>Joueur25</v>
      </c>
      <c r="F3770" s="31" t="str">
        <f>VLOOKUP($B3770,Setup_MPP!$A:$E,4,FALSE)</f>
        <v>#D5D5D5</v>
      </c>
      <c r="G3770" s="31" t="str">
        <f>VLOOKUP($B3770,Setup_MPP!$A:$E,5,FALSE)</f>
        <v>#727272</v>
      </c>
      <c r="H3770" s="31" t="str">
        <f>IFERROR(IF(AND(A3770&gt;=1,A3770&lt;=104),VLOOKUP($A3770,Location!$A:$J,6,FALSE),IF(A3770=0,"Avant l'ouverture",IF(OR(A3770=105,A3770=106),"Bonus"))),"")</f>
        <v>1/8 Finale</v>
      </c>
      <c r="I3770" s="31" t="str">
        <f>IF(LEFT(H3770,4)="Tour",VLOOKUP(A3770,Database!$A:$C,3,FALSE),"")</f>
        <v/>
      </c>
      <c r="J3770" s="31" t="str">
        <f>VLOOKUP($A3770,Location!$A:$J,7,FALSE)</f>
        <v>TBD</v>
      </c>
      <c r="K3770" s="31" t="str">
        <f>IFERROR(VLOOKUP(J3770,Setup_Team!$B:$C,2,FALSE), "TDB")</f>
        <v>TDB</v>
      </c>
      <c r="L3770" s="31" t="str">
        <f>VLOOKUP($A3770,Location!$A:$J,8,FALSE)</f>
        <v>TBD</v>
      </c>
      <c r="M3770" s="31" t="str">
        <f>IFERROR(VLOOKUP(L3770,Setup_Team!$B:$C,2,FALSE), "TDB")</f>
        <v>TDB</v>
      </c>
      <c r="N3770" s="31" t="str">
        <f>VLOOKUP($A3770,Location!$A:$J,9,FALSE)</f>
        <v>Vancouver</v>
      </c>
      <c r="O3770" s="31" t="str">
        <f>VLOOKUP($A3770,Location!$A:$J,10,FALSE)</f>
        <v>BC Place</v>
      </c>
      <c r="R3770" s="31">
        <v>0</v>
      </c>
      <c r="S3770" s="25">
        <f>VLOOKUP($A3770,Database!$A:$Y,10,FALSE)</f>
        <v>0</v>
      </c>
      <c r="T3770" s="25">
        <f>VLOOKUP($A3770,Database!$A:$Y,11,FALSE)</f>
        <v>0</v>
      </c>
      <c r="U3770" s="25">
        <f>VLOOKUP($A3770,Database!$A:$Y,12,FALSE)</f>
        <v>0</v>
      </c>
      <c r="V3770" s="25" t="str">
        <f>VLOOKUP(A3770,Database!A:M,13,FALSE)</f>
        <v>À venir</v>
      </c>
      <c r="W3770" s="25" t="str">
        <f>VLOOKUP($A3770,Database!$A:$Y,20,FALSE)</f>
        <v/>
      </c>
      <c r="X3770" s="25" t="str">
        <f>VLOOKUP($A3770,Database!$A:$Y,21,FALSE)</f>
        <v/>
      </c>
      <c r="Y3770" s="25" t="str">
        <f ca="1">IF(C3770&lt;NOW(),IF(AND(P3770&gt;Q3770,W3770&gt;X3770),S3770,IF(AND(P3770=Q3770,W3770=X3770),T3770,IF(AND(P3770&lt;Q3770,W3770&lt;X3770),U3770,0))),"")</f>
        <v/>
      </c>
      <c r="Z3770" s="25">
        <f>IF(AND(P3770=W3770,Q3770=X3770),1,0)</f>
        <v>1</v>
      </c>
      <c r="AA3770" s="25" t="str">
        <f>IF(Z3770=0,"",IF(ISBLANK(VLOOKUP(A3770,Database!A:AA,22,FALSE)),"",VLOOKUP(A3770,Database!A:AA,22,FALSE)))</f>
        <v>Exact</v>
      </c>
      <c r="AB3770" s="25">
        <f ca="1">IFERROR(IF(AND(Y3770&lt;&gt;"",OR(V3770="Terminé",V3770="En cours")),VLOOKUP(AA3770,Setup_ScoreExactBonus!A:D,4,FALSE),0),0)</f>
        <v>0</v>
      </c>
      <c r="AC3770" s="31" t="str">
        <f t="shared" ca="1" si="20"/>
        <v/>
      </c>
      <c r="AD3770" s="31">
        <f ca="1">SUMIFS(AC$2:AC3770,D$2:D3770,D3770)*IF(R3770=0,1,2)</f>
        <v>0</v>
      </c>
    </row>
    <row r="3771" spans="1:30" x14ac:dyDescent="0.35">
      <c r="A3771" s="31">
        <f>IF(ISBLANK(B3771),"",COUNTIF(B$2:B3771,B3771))-1</f>
        <v>96</v>
      </c>
      <c r="B3771" s="31">
        <v>26</v>
      </c>
      <c r="C3771" s="10">
        <f>VLOOKUP($A3771,Database!$A:$Y,7,FALSE)</f>
        <v>46210.916666666664</v>
      </c>
      <c r="D3771" s="31" t="str">
        <f>VLOOKUP(Pronostics!$B3771,Setup_MPP!$A:$G,3,FALSE)</f>
        <v>Joueur26</v>
      </c>
      <c r="E3771" s="31" t="str">
        <f>VLOOKUP(Pronostics!$B3771,Setup_MPP!$A:$G,2,FALSE)</f>
        <v>Joueur26</v>
      </c>
      <c r="F3771" s="31" t="str">
        <f>VLOOKUP($B3771,Setup_MPP!$A:$E,4,FALSE)</f>
        <v>#D5D5D5</v>
      </c>
      <c r="G3771" s="31" t="str">
        <f>VLOOKUP($B3771,Setup_MPP!$A:$E,5,FALSE)</f>
        <v>#727272</v>
      </c>
      <c r="H3771" s="31" t="str">
        <f>IFERROR(IF(AND(A3771&gt;=1,A3771&lt;=104),VLOOKUP($A3771,Location!$A:$J,6,FALSE),IF(A3771=0,"Avant l'ouverture",IF(OR(A3771=105,A3771=106),"Bonus"))),"")</f>
        <v>1/8 Finale</v>
      </c>
      <c r="I3771" s="31" t="str">
        <f>IF(LEFT(H3771,4)="Tour",VLOOKUP(A3771,Database!$A:$C,3,FALSE),"")</f>
        <v/>
      </c>
      <c r="J3771" s="31" t="str">
        <f>VLOOKUP($A3771,Location!$A:$J,7,FALSE)</f>
        <v>TBD</v>
      </c>
      <c r="K3771" s="31" t="str">
        <f>IFERROR(VLOOKUP(J3771,Setup_Team!$B:$C,2,FALSE), "TDB")</f>
        <v>TDB</v>
      </c>
      <c r="L3771" s="31" t="str">
        <f>VLOOKUP($A3771,Location!$A:$J,8,FALSE)</f>
        <v>TBD</v>
      </c>
      <c r="M3771" s="31" t="str">
        <f>IFERROR(VLOOKUP(L3771,Setup_Team!$B:$C,2,FALSE), "TDB")</f>
        <v>TDB</v>
      </c>
      <c r="N3771" s="31" t="str">
        <f>VLOOKUP($A3771,Location!$A:$J,9,FALSE)</f>
        <v>Vancouver</v>
      </c>
      <c r="O3771" s="31" t="str">
        <f>VLOOKUP($A3771,Location!$A:$J,10,FALSE)</f>
        <v>BC Place</v>
      </c>
      <c r="R3771" s="31">
        <v>0</v>
      </c>
      <c r="S3771" s="25">
        <f>VLOOKUP($A3771,Database!$A:$Y,10,FALSE)</f>
        <v>0</v>
      </c>
      <c r="T3771" s="25">
        <f>VLOOKUP($A3771,Database!$A:$Y,11,FALSE)</f>
        <v>0</v>
      </c>
      <c r="U3771" s="25">
        <f>VLOOKUP($A3771,Database!$A:$Y,12,FALSE)</f>
        <v>0</v>
      </c>
      <c r="V3771" s="25" t="str">
        <f>VLOOKUP(A3771,Database!A:M,13,FALSE)</f>
        <v>À venir</v>
      </c>
      <c r="W3771" s="25" t="str">
        <f>VLOOKUP($A3771,Database!$A:$Y,20,FALSE)</f>
        <v/>
      </c>
      <c r="X3771" s="25" t="str">
        <f>VLOOKUP($A3771,Database!$A:$Y,21,FALSE)</f>
        <v/>
      </c>
      <c r="Y3771" s="25" t="str">
        <f ca="1">IF(C3771&lt;NOW(),IF(AND(P3771&gt;Q3771,W3771&gt;X3771),S3771,IF(AND(P3771=Q3771,W3771=X3771),T3771,IF(AND(P3771&lt;Q3771,W3771&lt;X3771),U3771,0))),"")</f>
        <v/>
      </c>
      <c r="Z3771" s="25">
        <f>IF(AND(P3771=W3771,Q3771=X3771),1,0)</f>
        <v>1</v>
      </c>
      <c r="AA3771" s="25" t="str">
        <f>IF(Z3771=0,"",IF(ISBLANK(VLOOKUP(A3771,Database!A:AA,22,FALSE)),"",VLOOKUP(A3771,Database!A:AA,22,FALSE)))</f>
        <v>Exact</v>
      </c>
      <c r="AB3771" s="25">
        <f ca="1">IFERROR(IF(AND(Y3771&lt;&gt;"",OR(V3771="Terminé",V3771="En cours")),VLOOKUP(AA3771,Setup_ScoreExactBonus!A:D,4,FALSE),0),0)</f>
        <v>0</v>
      </c>
      <c r="AC3771" s="31" t="str">
        <f t="shared" ca="1" si="20"/>
        <v/>
      </c>
      <c r="AD3771" s="31">
        <f ca="1">SUMIFS(AC$2:AC3771,D$2:D3771,D3771)*IF(R3771=0,1,2)</f>
        <v>0</v>
      </c>
    </row>
    <row r="3772" spans="1:30" x14ac:dyDescent="0.35">
      <c r="A3772" s="31">
        <f>IF(ISBLANK(B3772),"",COUNTIF(B$2:B3772,B3772))-1</f>
        <v>96</v>
      </c>
      <c r="B3772" s="31">
        <v>27</v>
      </c>
      <c r="C3772" s="10">
        <f>VLOOKUP($A3772,Database!$A:$Y,7,FALSE)</f>
        <v>46210.916666666664</v>
      </c>
      <c r="D3772" s="31" t="str">
        <f>VLOOKUP(Pronostics!$B3772,Setup_MPP!$A:$G,3,FALSE)</f>
        <v>Joueur27</v>
      </c>
      <c r="E3772" s="31" t="str">
        <f>VLOOKUP(Pronostics!$B3772,Setup_MPP!$A:$G,2,FALSE)</f>
        <v>Joueur27</v>
      </c>
      <c r="F3772" s="31" t="str">
        <f>VLOOKUP($B3772,Setup_MPP!$A:$E,4,FALSE)</f>
        <v>#D5D5D5</v>
      </c>
      <c r="G3772" s="31" t="str">
        <f>VLOOKUP($B3772,Setup_MPP!$A:$E,5,FALSE)</f>
        <v>#727272</v>
      </c>
      <c r="H3772" s="31" t="str">
        <f>IFERROR(IF(AND(A3772&gt;=1,A3772&lt;=104),VLOOKUP($A3772,Location!$A:$J,6,FALSE),IF(A3772=0,"Avant l'ouverture",IF(OR(A3772=105,A3772=106),"Bonus"))),"")</f>
        <v>1/8 Finale</v>
      </c>
      <c r="I3772" s="31" t="str">
        <f>IF(LEFT(H3772,4)="Tour",VLOOKUP(A3772,Database!$A:$C,3,FALSE),"")</f>
        <v/>
      </c>
      <c r="J3772" s="31" t="str">
        <f>VLOOKUP($A3772,Location!$A:$J,7,FALSE)</f>
        <v>TBD</v>
      </c>
      <c r="K3772" s="31" t="str">
        <f>IFERROR(VLOOKUP(J3772,Setup_Team!$B:$C,2,FALSE), "TDB")</f>
        <v>TDB</v>
      </c>
      <c r="L3772" s="31" t="str">
        <f>VLOOKUP($A3772,Location!$A:$J,8,FALSE)</f>
        <v>TBD</v>
      </c>
      <c r="M3772" s="31" t="str">
        <f>IFERROR(VLOOKUP(L3772,Setup_Team!$B:$C,2,FALSE), "TDB")</f>
        <v>TDB</v>
      </c>
      <c r="N3772" s="31" t="str">
        <f>VLOOKUP($A3772,Location!$A:$J,9,FALSE)</f>
        <v>Vancouver</v>
      </c>
      <c r="O3772" s="31" t="str">
        <f>VLOOKUP($A3772,Location!$A:$J,10,FALSE)</f>
        <v>BC Place</v>
      </c>
      <c r="R3772" s="31">
        <v>0</v>
      </c>
      <c r="S3772" s="25">
        <f>VLOOKUP($A3772,Database!$A:$Y,10,FALSE)</f>
        <v>0</v>
      </c>
      <c r="T3772" s="25">
        <f>VLOOKUP($A3772,Database!$A:$Y,11,FALSE)</f>
        <v>0</v>
      </c>
      <c r="U3772" s="25">
        <f>VLOOKUP($A3772,Database!$A:$Y,12,FALSE)</f>
        <v>0</v>
      </c>
      <c r="V3772" s="25" t="str">
        <f>VLOOKUP(A3772,Database!A:M,13,FALSE)</f>
        <v>À venir</v>
      </c>
      <c r="W3772" s="25" t="str">
        <f>VLOOKUP($A3772,Database!$A:$Y,20,FALSE)</f>
        <v/>
      </c>
      <c r="X3772" s="25" t="str">
        <f>VLOOKUP($A3772,Database!$A:$Y,21,FALSE)</f>
        <v/>
      </c>
      <c r="Y3772" s="25" t="str">
        <f ca="1">IF(C3772&lt;NOW(),IF(AND(P3772&gt;Q3772,W3772&gt;X3772),S3772,IF(AND(P3772=Q3772,W3772=X3772),T3772,IF(AND(P3772&lt;Q3772,W3772&lt;X3772),U3772,0))),"")</f>
        <v/>
      </c>
      <c r="Z3772" s="25">
        <f>IF(AND(P3772=W3772,Q3772=X3772),1,0)</f>
        <v>1</v>
      </c>
      <c r="AA3772" s="25" t="str">
        <f>IF(Z3772=0,"",IF(ISBLANK(VLOOKUP(A3772,Database!A:AA,22,FALSE)),"",VLOOKUP(A3772,Database!A:AA,22,FALSE)))</f>
        <v>Exact</v>
      </c>
      <c r="AB3772" s="25">
        <f ca="1">IFERROR(IF(AND(Y3772&lt;&gt;"",OR(V3772="Terminé",V3772="En cours")),VLOOKUP(AA3772,Setup_ScoreExactBonus!A:D,4,FALSE),0),0)</f>
        <v>0</v>
      </c>
      <c r="AC3772" s="31" t="str">
        <f t="shared" ca="1" si="20"/>
        <v/>
      </c>
      <c r="AD3772" s="31">
        <f ca="1">SUMIFS(AC$2:AC3772,D$2:D3772,D3772)*IF(R3772=0,1,2)</f>
        <v>0</v>
      </c>
    </row>
    <row r="3773" spans="1:30" x14ac:dyDescent="0.35">
      <c r="A3773" s="31">
        <f>IF(ISBLANK(B3773),"",COUNTIF(B$2:B3773,B3773))-1</f>
        <v>96</v>
      </c>
      <c r="B3773" s="31">
        <v>28</v>
      </c>
      <c r="C3773" s="10">
        <f>VLOOKUP($A3773,Database!$A:$Y,7,FALSE)</f>
        <v>46210.916666666664</v>
      </c>
      <c r="D3773" s="31" t="str">
        <f>VLOOKUP(Pronostics!$B3773,Setup_MPP!$A:$G,3,FALSE)</f>
        <v>Joueur28</v>
      </c>
      <c r="E3773" s="31" t="str">
        <f>VLOOKUP(Pronostics!$B3773,Setup_MPP!$A:$G,2,FALSE)</f>
        <v>Joueur28</v>
      </c>
      <c r="F3773" s="31" t="str">
        <f>VLOOKUP($B3773,Setup_MPP!$A:$E,4,FALSE)</f>
        <v>#D5D5D5</v>
      </c>
      <c r="G3773" s="31" t="str">
        <f>VLOOKUP($B3773,Setup_MPP!$A:$E,5,FALSE)</f>
        <v>#727272</v>
      </c>
      <c r="H3773" s="31" t="str">
        <f>IFERROR(IF(AND(A3773&gt;=1,A3773&lt;=104),VLOOKUP($A3773,Location!$A:$J,6,FALSE),IF(A3773=0,"Avant l'ouverture",IF(OR(A3773=105,A3773=106),"Bonus"))),"")</f>
        <v>1/8 Finale</v>
      </c>
      <c r="I3773" s="31" t="str">
        <f>IF(LEFT(H3773,4)="Tour",VLOOKUP(A3773,Database!$A:$C,3,FALSE),"")</f>
        <v/>
      </c>
      <c r="J3773" s="31" t="str">
        <f>VLOOKUP($A3773,Location!$A:$J,7,FALSE)</f>
        <v>TBD</v>
      </c>
      <c r="K3773" s="31" t="str">
        <f>IFERROR(VLOOKUP(J3773,Setup_Team!$B:$C,2,FALSE), "TDB")</f>
        <v>TDB</v>
      </c>
      <c r="L3773" s="31" t="str">
        <f>VLOOKUP($A3773,Location!$A:$J,8,FALSE)</f>
        <v>TBD</v>
      </c>
      <c r="M3773" s="31" t="str">
        <f>IFERROR(VLOOKUP(L3773,Setup_Team!$B:$C,2,FALSE), "TDB")</f>
        <v>TDB</v>
      </c>
      <c r="N3773" s="31" t="str">
        <f>VLOOKUP($A3773,Location!$A:$J,9,FALSE)</f>
        <v>Vancouver</v>
      </c>
      <c r="O3773" s="31" t="str">
        <f>VLOOKUP($A3773,Location!$A:$J,10,FALSE)</f>
        <v>BC Place</v>
      </c>
      <c r="R3773" s="31">
        <v>0</v>
      </c>
      <c r="S3773" s="25">
        <f>VLOOKUP($A3773,Database!$A:$Y,10,FALSE)</f>
        <v>0</v>
      </c>
      <c r="T3773" s="25">
        <f>VLOOKUP($A3773,Database!$A:$Y,11,FALSE)</f>
        <v>0</v>
      </c>
      <c r="U3773" s="25">
        <f>VLOOKUP($A3773,Database!$A:$Y,12,FALSE)</f>
        <v>0</v>
      </c>
      <c r="V3773" s="25" t="str">
        <f>VLOOKUP(A3773,Database!A:M,13,FALSE)</f>
        <v>À venir</v>
      </c>
      <c r="W3773" s="25" t="str">
        <f>VLOOKUP($A3773,Database!$A:$Y,20,FALSE)</f>
        <v/>
      </c>
      <c r="X3773" s="25" t="str">
        <f>VLOOKUP($A3773,Database!$A:$Y,21,FALSE)</f>
        <v/>
      </c>
      <c r="Y3773" s="25" t="str">
        <f ca="1">IF(C3773&lt;NOW(),IF(AND(P3773&gt;Q3773,W3773&gt;X3773),S3773,IF(AND(P3773=Q3773,W3773=X3773),T3773,IF(AND(P3773&lt;Q3773,W3773&lt;X3773),U3773,0))),"")</f>
        <v/>
      </c>
      <c r="Z3773" s="25">
        <f>IF(AND(P3773=W3773,Q3773=X3773),1,0)</f>
        <v>1</v>
      </c>
      <c r="AA3773" s="25" t="str">
        <f>IF(Z3773=0,"",IF(ISBLANK(VLOOKUP(A3773,Database!A:AA,22,FALSE)),"",VLOOKUP(A3773,Database!A:AA,22,FALSE)))</f>
        <v>Exact</v>
      </c>
      <c r="AB3773" s="25">
        <f ca="1">IFERROR(IF(AND(Y3773&lt;&gt;"",OR(V3773="Terminé",V3773="En cours")),VLOOKUP(AA3773,Setup_ScoreExactBonus!A:D,4,FALSE),0),0)</f>
        <v>0</v>
      </c>
      <c r="AC3773" s="31" t="str">
        <f t="shared" ca="1" si="20"/>
        <v/>
      </c>
      <c r="AD3773" s="31">
        <f ca="1">SUMIFS(AC$2:AC3773,D$2:D3773,D3773)*IF(R3773=0,1,2)</f>
        <v>0</v>
      </c>
    </row>
    <row r="3774" spans="1:30" x14ac:dyDescent="0.35">
      <c r="A3774" s="31">
        <f>IF(ISBLANK(B3774),"",COUNTIF(B$2:B3774,B3774))-1</f>
        <v>96</v>
      </c>
      <c r="B3774" s="31">
        <v>29</v>
      </c>
      <c r="C3774" s="10">
        <f>VLOOKUP($A3774,Database!$A:$Y,7,FALSE)</f>
        <v>46210.916666666664</v>
      </c>
      <c r="D3774" s="31" t="str">
        <f>VLOOKUP(Pronostics!$B3774,Setup_MPP!$A:$G,3,FALSE)</f>
        <v>Joueur29</v>
      </c>
      <c r="E3774" s="31" t="str">
        <f>VLOOKUP(Pronostics!$B3774,Setup_MPP!$A:$G,2,FALSE)</f>
        <v>Joueur29</v>
      </c>
      <c r="F3774" s="31" t="str">
        <f>VLOOKUP($B3774,Setup_MPP!$A:$E,4,FALSE)</f>
        <v>#D5D5D5</v>
      </c>
      <c r="G3774" s="31" t="str">
        <f>VLOOKUP($B3774,Setup_MPP!$A:$E,5,FALSE)</f>
        <v>#727272</v>
      </c>
      <c r="H3774" s="31" t="str">
        <f>IFERROR(IF(AND(A3774&gt;=1,A3774&lt;=104),VLOOKUP($A3774,Location!$A:$J,6,FALSE),IF(A3774=0,"Avant l'ouverture",IF(OR(A3774=105,A3774=106),"Bonus"))),"")</f>
        <v>1/8 Finale</v>
      </c>
      <c r="I3774" s="31" t="str">
        <f>IF(LEFT(H3774,4)="Tour",VLOOKUP(A3774,Database!$A:$C,3,FALSE),"")</f>
        <v/>
      </c>
      <c r="J3774" s="31" t="str">
        <f>VLOOKUP($A3774,Location!$A:$J,7,FALSE)</f>
        <v>TBD</v>
      </c>
      <c r="K3774" s="31" t="str">
        <f>IFERROR(VLOOKUP(J3774,Setup_Team!$B:$C,2,FALSE), "TDB")</f>
        <v>TDB</v>
      </c>
      <c r="L3774" s="31" t="str">
        <f>VLOOKUP($A3774,Location!$A:$J,8,FALSE)</f>
        <v>TBD</v>
      </c>
      <c r="M3774" s="31" t="str">
        <f>IFERROR(VLOOKUP(L3774,Setup_Team!$B:$C,2,FALSE), "TDB")</f>
        <v>TDB</v>
      </c>
      <c r="N3774" s="31" t="str">
        <f>VLOOKUP($A3774,Location!$A:$J,9,FALSE)</f>
        <v>Vancouver</v>
      </c>
      <c r="O3774" s="31" t="str">
        <f>VLOOKUP($A3774,Location!$A:$J,10,FALSE)</f>
        <v>BC Place</v>
      </c>
      <c r="R3774" s="31">
        <v>0</v>
      </c>
      <c r="S3774" s="25">
        <f>VLOOKUP($A3774,Database!$A:$Y,10,FALSE)</f>
        <v>0</v>
      </c>
      <c r="T3774" s="25">
        <f>VLOOKUP($A3774,Database!$A:$Y,11,FALSE)</f>
        <v>0</v>
      </c>
      <c r="U3774" s="25">
        <f>VLOOKUP($A3774,Database!$A:$Y,12,FALSE)</f>
        <v>0</v>
      </c>
      <c r="V3774" s="25" t="str">
        <f>VLOOKUP(A3774,Database!A:M,13,FALSE)</f>
        <v>À venir</v>
      </c>
      <c r="W3774" s="25" t="str">
        <f>VLOOKUP($A3774,Database!$A:$Y,20,FALSE)</f>
        <v/>
      </c>
      <c r="X3774" s="25" t="str">
        <f>VLOOKUP($A3774,Database!$A:$Y,21,FALSE)</f>
        <v/>
      </c>
      <c r="Y3774" s="25" t="str">
        <f ca="1">IF(C3774&lt;NOW(),IF(AND(P3774&gt;Q3774,W3774&gt;X3774),S3774,IF(AND(P3774=Q3774,W3774=X3774),T3774,IF(AND(P3774&lt;Q3774,W3774&lt;X3774),U3774,0))),"")</f>
        <v/>
      </c>
      <c r="Z3774" s="25">
        <f>IF(AND(P3774=W3774,Q3774=X3774),1,0)</f>
        <v>1</v>
      </c>
      <c r="AA3774" s="25" t="str">
        <f>IF(Z3774=0,"",IF(ISBLANK(VLOOKUP(A3774,Database!A:AA,22,FALSE)),"",VLOOKUP(A3774,Database!A:AA,22,FALSE)))</f>
        <v>Exact</v>
      </c>
      <c r="AB3774" s="25">
        <f ca="1">IFERROR(IF(AND(Y3774&lt;&gt;"",OR(V3774="Terminé",V3774="En cours")),VLOOKUP(AA3774,Setup_ScoreExactBonus!A:D,4,FALSE),0),0)</f>
        <v>0</v>
      </c>
      <c r="AC3774" s="31" t="str">
        <f t="shared" ca="1" si="20"/>
        <v/>
      </c>
      <c r="AD3774" s="31">
        <f ca="1">SUMIFS(AC$2:AC3774,D$2:D3774,D3774)*IF(R3774=0,1,2)</f>
        <v>0</v>
      </c>
    </row>
    <row r="3775" spans="1:30" x14ac:dyDescent="0.35">
      <c r="A3775" s="31">
        <f>IF(ISBLANK(B3775),"",COUNTIF(B$2:B3775,B3775))-1</f>
        <v>96</v>
      </c>
      <c r="B3775" s="31">
        <v>30</v>
      </c>
      <c r="C3775" s="10">
        <f>VLOOKUP($A3775,Database!$A:$Y,7,FALSE)</f>
        <v>46210.916666666664</v>
      </c>
      <c r="D3775" s="31" t="str">
        <f>VLOOKUP(Pronostics!$B3775,Setup_MPP!$A:$G,3,FALSE)</f>
        <v>Joueur30</v>
      </c>
      <c r="E3775" s="31" t="str">
        <f>VLOOKUP(Pronostics!$B3775,Setup_MPP!$A:$G,2,FALSE)</f>
        <v>Joueur30</v>
      </c>
      <c r="F3775" s="31" t="str">
        <f>VLOOKUP($B3775,Setup_MPP!$A:$E,4,FALSE)</f>
        <v>#D5D5D5</v>
      </c>
      <c r="G3775" s="31" t="str">
        <f>VLOOKUP($B3775,Setup_MPP!$A:$E,5,FALSE)</f>
        <v>#727272</v>
      </c>
      <c r="H3775" s="31" t="str">
        <f>IFERROR(IF(AND(A3775&gt;=1,A3775&lt;=104),VLOOKUP($A3775,Location!$A:$J,6,FALSE),IF(A3775=0,"Avant l'ouverture",IF(OR(A3775=105,A3775=106),"Bonus"))),"")</f>
        <v>1/8 Finale</v>
      </c>
      <c r="I3775" s="31" t="str">
        <f>IF(LEFT(H3775,4)="Tour",VLOOKUP(A3775,Database!$A:$C,3,FALSE),"")</f>
        <v/>
      </c>
      <c r="J3775" s="31" t="str">
        <f>VLOOKUP($A3775,Location!$A:$J,7,FALSE)</f>
        <v>TBD</v>
      </c>
      <c r="K3775" s="31" t="str">
        <f>IFERROR(VLOOKUP(J3775,Setup_Team!$B:$C,2,FALSE), "TDB")</f>
        <v>TDB</v>
      </c>
      <c r="L3775" s="31" t="str">
        <f>VLOOKUP($A3775,Location!$A:$J,8,FALSE)</f>
        <v>TBD</v>
      </c>
      <c r="M3775" s="31" t="str">
        <f>IFERROR(VLOOKUP(L3775,Setup_Team!$B:$C,2,FALSE), "TDB")</f>
        <v>TDB</v>
      </c>
      <c r="N3775" s="31" t="str">
        <f>VLOOKUP($A3775,Location!$A:$J,9,FALSE)</f>
        <v>Vancouver</v>
      </c>
      <c r="O3775" s="31" t="str">
        <f>VLOOKUP($A3775,Location!$A:$J,10,FALSE)</f>
        <v>BC Place</v>
      </c>
      <c r="R3775" s="31">
        <v>0</v>
      </c>
      <c r="S3775" s="25">
        <f>VLOOKUP($A3775,Database!$A:$Y,10,FALSE)</f>
        <v>0</v>
      </c>
      <c r="T3775" s="25">
        <f>VLOOKUP($A3775,Database!$A:$Y,11,FALSE)</f>
        <v>0</v>
      </c>
      <c r="U3775" s="25">
        <f>VLOOKUP($A3775,Database!$A:$Y,12,FALSE)</f>
        <v>0</v>
      </c>
      <c r="V3775" s="25" t="str">
        <f>VLOOKUP(A3775,Database!A:M,13,FALSE)</f>
        <v>À venir</v>
      </c>
      <c r="W3775" s="25" t="str">
        <f>VLOOKUP($A3775,Database!$A:$Y,20,FALSE)</f>
        <v/>
      </c>
      <c r="X3775" s="25" t="str">
        <f>VLOOKUP($A3775,Database!$A:$Y,21,FALSE)</f>
        <v/>
      </c>
      <c r="Y3775" s="25" t="str">
        <f ca="1">IF(C3775&lt;NOW(),IF(AND(P3775&gt;Q3775,W3775&gt;X3775),S3775,IF(AND(P3775=Q3775,W3775=X3775),T3775,IF(AND(P3775&lt;Q3775,W3775&lt;X3775),U3775,0))),"")</f>
        <v/>
      </c>
      <c r="Z3775" s="25">
        <f>IF(AND(P3775=W3775,Q3775=X3775),1,0)</f>
        <v>1</v>
      </c>
      <c r="AA3775" s="25" t="str">
        <f>IF(Z3775=0,"",IF(ISBLANK(VLOOKUP(A3775,Database!A:AA,22,FALSE)),"",VLOOKUP(A3775,Database!A:AA,22,FALSE)))</f>
        <v>Exact</v>
      </c>
      <c r="AB3775" s="25">
        <f ca="1">IFERROR(IF(AND(Y3775&lt;&gt;"",OR(V3775="Terminé",V3775="En cours")),VLOOKUP(AA3775,Setup_ScoreExactBonus!A:D,4,FALSE),0),0)</f>
        <v>0</v>
      </c>
      <c r="AC3775" s="31" t="str">
        <f t="shared" ca="1" si="20"/>
        <v/>
      </c>
      <c r="AD3775" s="31">
        <f ca="1">SUMIFS(AC$2:AC3775,D$2:D3775,D3775)*IF(R3775=0,1,2)</f>
        <v>0</v>
      </c>
    </row>
    <row r="3776" spans="1:30" x14ac:dyDescent="0.35">
      <c r="A3776" s="31">
        <f>IF(ISBLANK(B3776),"",COUNTIF(B$2:B3776,B3776))-1</f>
        <v>96</v>
      </c>
      <c r="B3776" s="31">
        <v>31</v>
      </c>
      <c r="C3776" s="10">
        <f>VLOOKUP($A3776,Database!$A:$Y,7,FALSE)</f>
        <v>46210.916666666664</v>
      </c>
      <c r="D3776" s="31" t="str">
        <f>VLOOKUP(Pronostics!$B3776,Setup_MPP!$A:$G,3,FALSE)</f>
        <v>Joueur31</v>
      </c>
      <c r="E3776" s="31" t="str">
        <f>VLOOKUP(Pronostics!$B3776,Setup_MPP!$A:$G,2,FALSE)</f>
        <v>Joueur31</v>
      </c>
      <c r="F3776" s="31" t="str">
        <f>VLOOKUP($B3776,Setup_MPP!$A:$E,4,FALSE)</f>
        <v>#D5D5D5</v>
      </c>
      <c r="G3776" s="31" t="str">
        <f>VLOOKUP($B3776,Setup_MPP!$A:$E,5,FALSE)</f>
        <v>#727272</v>
      </c>
      <c r="H3776" s="31" t="str">
        <f>IFERROR(IF(AND(A3776&gt;=1,A3776&lt;=104),VLOOKUP($A3776,Location!$A:$J,6,FALSE),IF(A3776=0,"Avant l'ouverture",IF(OR(A3776=105,A3776=106),"Bonus"))),"")</f>
        <v>1/8 Finale</v>
      </c>
      <c r="I3776" s="31" t="str">
        <f>IF(LEFT(H3776,4)="Tour",VLOOKUP(A3776,Database!$A:$C,3,FALSE),"")</f>
        <v/>
      </c>
      <c r="J3776" s="31" t="str">
        <f>VLOOKUP($A3776,Location!$A:$J,7,FALSE)</f>
        <v>TBD</v>
      </c>
      <c r="K3776" s="31" t="str">
        <f>IFERROR(VLOOKUP(J3776,Setup_Team!$B:$C,2,FALSE), "TDB")</f>
        <v>TDB</v>
      </c>
      <c r="L3776" s="31" t="str">
        <f>VLOOKUP($A3776,Location!$A:$J,8,FALSE)</f>
        <v>TBD</v>
      </c>
      <c r="M3776" s="31" t="str">
        <f>IFERROR(VLOOKUP(L3776,Setup_Team!$B:$C,2,FALSE), "TDB")</f>
        <v>TDB</v>
      </c>
      <c r="N3776" s="31" t="str">
        <f>VLOOKUP($A3776,Location!$A:$J,9,FALSE)</f>
        <v>Vancouver</v>
      </c>
      <c r="O3776" s="31" t="str">
        <f>VLOOKUP($A3776,Location!$A:$J,10,FALSE)</f>
        <v>BC Place</v>
      </c>
      <c r="R3776" s="31">
        <v>0</v>
      </c>
      <c r="S3776" s="25">
        <f>VLOOKUP($A3776,Database!$A:$Y,10,FALSE)</f>
        <v>0</v>
      </c>
      <c r="T3776" s="25">
        <f>VLOOKUP($A3776,Database!$A:$Y,11,FALSE)</f>
        <v>0</v>
      </c>
      <c r="U3776" s="25">
        <f>VLOOKUP($A3776,Database!$A:$Y,12,FALSE)</f>
        <v>0</v>
      </c>
      <c r="V3776" s="25" t="str">
        <f>VLOOKUP(A3776,Database!A:M,13,FALSE)</f>
        <v>À venir</v>
      </c>
      <c r="W3776" s="25" t="str">
        <f>VLOOKUP($A3776,Database!$A:$Y,20,FALSE)</f>
        <v/>
      </c>
      <c r="X3776" s="25" t="str">
        <f>VLOOKUP($A3776,Database!$A:$Y,21,FALSE)</f>
        <v/>
      </c>
      <c r="Y3776" s="25" t="str">
        <f ca="1">IF(C3776&lt;NOW(),IF(AND(P3776&gt;Q3776,W3776&gt;X3776),S3776,IF(AND(P3776=Q3776,W3776=X3776),T3776,IF(AND(P3776&lt;Q3776,W3776&lt;X3776),U3776,0))),"")</f>
        <v/>
      </c>
      <c r="Z3776" s="25">
        <f>IF(AND(P3776=W3776,Q3776=X3776),1,0)</f>
        <v>1</v>
      </c>
      <c r="AA3776" s="25" t="str">
        <f>IF(Z3776=0,"",IF(ISBLANK(VLOOKUP(A3776,Database!A:AA,22,FALSE)),"",VLOOKUP(A3776,Database!A:AA,22,FALSE)))</f>
        <v>Exact</v>
      </c>
      <c r="AB3776" s="25">
        <f ca="1">IFERROR(IF(AND(Y3776&lt;&gt;"",OR(V3776="Terminé",V3776="En cours")),VLOOKUP(AA3776,Setup_ScoreExactBonus!A:D,4,FALSE),0),0)</f>
        <v>0</v>
      </c>
      <c r="AC3776" s="31" t="str">
        <f t="shared" ca="1" si="20"/>
        <v/>
      </c>
      <c r="AD3776" s="31">
        <f ca="1">SUMIFS(AC$2:AC3776,D$2:D3776,D3776)*IF(R3776=0,1,2)</f>
        <v>0</v>
      </c>
    </row>
    <row r="3777" spans="1:30" x14ac:dyDescent="0.35">
      <c r="A3777" s="31">
        <f>IF(ISBLANK(B3777),"",COUNTIF(B$2:B3777,B3777))-1</f>
        <v>96</v>
      </c>
      <c r="B3777" s="31">
        <v>32</v>
      </c>
      <c r="C3777" s="10">
        <f>VLOOKUP($A3777,Database!$A:$Y,7,FALSE)</f>
        <v>46210.916666666664</v>
      </c>
      <c r="D3777" s="31" t="str">
        <f>VLOOKUP(Pronostics!$B3777,Setup_MPP!$A:$G,3,FALSE)</f>
        <v>Joueur32</v>
      </c>
      <c r="E3777" s="31" t="str">
        <f>VLOOKUP(Pronostics!$B3777,Setup_MPP!$A:$G,2,FALSE)</f>
        <v>Joueur32</v>
      </c>
      <c r="F3777" s="31" t="str">
        <f>VLOOKUP($B3777,Setup_MPP!$A:$E,4,FALSE)</f>
        <v>#D5D5D5</v>
      </c>
      <c r="G3777" s="31" t="str">
        <f>VLOOKUP($B3777,Setup_MPP!$A:$E,5,FALSE)</f>
        <v>#727272</v>
      </c>
      <c r="H3777" s="31" t="str">
        <f>IFERROR(IF(AND(A3777&gt;=1,A3777&lt;=104),VLOOKUP($A3777,Location!$A:$J,6,FALSE),IF(A3777=0,"Avant l'ouverture",IF(OR(A3777=105,A3777=106),"Bonus"))),"")</f>
        <v>1/8 Finale</v>
      </c>
      <c r="I3777" s="31" t="str">
        <f>IF(LEFT(H3777,4)="Tour",VLOOKUP(A3777,Database!$A:$C,3,FALSE),"")</f>
        <v/>
      </c>
      <c r="J3777" s="31" t="str">
        <f>VLOOKUP($A3777,Location!$A:$J,7,FALSE)</f>
        <v>TBD</v>
      </c>
      <c r="K3777" s="31" t="str">
        <f>IFERROR(VLOOKUP(J3777,Setup_Team!$B:$C,2,FALSE), "TDB")</f>
        <v>TDB</v>
      </c>
      <c r="L3777" s="31" t="str">
        <f>VLOOKUP($A3777,Location!$A:$J,8,FALSE)</f>
        <v>TBD</v>
      </c>
      <c r="M3777" s="31" t="str">
        <f>IFERROR(VLOOKUP(L3777,Setup_Team!$B:$C,2,FALSE), "TDB")</f>
        <v>TDB</v>
      </c>
      <c r="N3777" s="31" t="str">
        <f>VLOOKUP($A3777,Location!$A:$J,9,FALSE)</f>
        <v>Vancouver</v>
      </c>
      <c r="O3777" s="31" t="str">
        <f>VLOOKUP($A3777,Location!$A:$J,10,FALSE)</f>
        <v>BC Place</v>
      </c>
      <c r="R3777" s="31">
        <v>0</v>
      </c>
      <c r="S3777" s="25">
        <f>VLOOKUP($A3777,Database!$A:$Y,10,FALSE)</f>
        <v>0</v>
      </c>
      <c r="T3777" s="25">
        <f>VLOOKUP($A3777,Database!$A:$Y,11,FALSE)</f>
        <v>0</v>
      </c>
      <c r="U3777" s="25">
        <f>VLOOKUP($A3777,Database!$A:$Y,12,FALSE)</f>
        <v>0</v>
      </c>
      <c r="V3777" s="25" t="str">
        <f>VLOOKUP(A3777,Database!A:M,13,FALSE)</f>
        <v>À venir</v>
      </c>
      <c r="W3777" s="25" t="str">
        <f>VLOOKUP($A3777,Database!$A:$Y,20,FALSE)</f>
        <v/>
      </c>
      <c r="X3777" s="25" t="str">
        <f>VLOOKUP($A3777,Database!$A:$Y,21,FALSE)</f>
        <v/>
      </c>
      <c r="Y3777" s="25" t="str">
        <f ca="1">IF(C3777&lt;NOW(),IF(AND(P3777&gt;Q3777,W3777&gt;X3777),S3777,IF(AND(P3777=Q3777,W3777=X3777),T3777,IF(AND(P3777&lt;Q3777,W3777&lt;X3777),U3777,0))),"")</f>
        <v/>
      </c>
      <c r="Z3777" s="25">
        <f>IF(AND(P3777=W3777,Q3777=X3777),1,0)</f>
        <v>1</v>
      </c>
      <c r="AA3777" s="25" t="str">
        <f>IF(Z3777=0,"",IF(ISBLANK(VLOOKUP(A3777,Database!A:AA,22,FALSE)),"",VLOOKUP(A3777,Database!A:AA,22,FALSE)))</f>
        <v>Exact</v>
      </c>
      <c r="AB3777" s="25">
        <f ca="1">IFERROR(IF(AND(Y3777&lt;&gt;"",OR(V3777="Terminé",V3777="En cours")),VLOOKUP(AA3777,Setup_ScoreExactBonus!A:D,4,FALSE),0),0)</f>
        <v>0</v>
      </c>
      <c r="AC3777" s="31" t="str">
        <f t="shared" ca="1" si="20"/>
        <v/>
      </c>
      <c r="AD3777" s="31">
        <f ca="1">SUMIFS(AC$2:AC3777,D$2:D3777,D3777)*IF(R3777=0,1,2)</f>
        <v>0</v>
      </c>
    </row>
    <row r="3778" spans="1:30" x14ac:dyDescent="0.35">
      <c r="A3778" s="31">
        <f>IF(ISBLANK(B3778),"",COUNTIF(B$2:B3778,B3778))-1</f>
        <v>96</v>
      </c>
      <c r="B3778" s="31">
        <v>33</v>
      </c>
      <c r="C3778" s="10">
        <f>VLOOKUP($A3778,Database!$A:$Y,7,FALSE)</f>
        <v>46210.916666666664</v>
      </c>
      <c r="D3778" s="31" t="str">
        <f>VLOOKUP(Pronostics!$B3778,Setup_MPP!$A:$G,3,FALSE)</f>
        <v>Joueur33</v>
      </c>
      <c r="E3778" s="31" t="str">
        <f>VLOOKUP(Pronostics!$B3778,Setup_MPP!$A:$G,2,FALSE)</f>
        <v>Joueur33</v>
      </c>
      <c r="F3778" s="31" t="str">
        <f>VLOOKUP($B3778,Setup_MPP!$A:$E,4,FALSE)</f>
        <v>#D5D5D5</v>
      </c>
      <c r="G3778" s="31" t="str">
        <f>VLOOKUP($B3778,Setup_MPP!$A:$E,5,FALSE)</f>
        <v>#727272</v>
      </c>
      <c r="H3778" s="31" t="str">
        <f>IFERROR(IF(AND(A3778&gt;=1,A3778&lt;=104),VLOOKUP($A3778,Location!$A:$J,6,FALSE),IF(A3778=0,"Avant l'ouverture",IF(OR(A3778=105,A3778=106),"Bonus"))),"")</f>
        <v>1/8 Finale</v>
      </c>
      <c r="I3778" s="31" t="str">
        <f>IF(LEFT(H3778,4)="Tour",VLOOKUP(A3778,Database!$A:$C,3,FALSE),"")</f>
        <v/>
      </c>
      <c r="J3778" s="31" t="str">
        <f>VLOOKUP($A3778,Location!$A:$J,7,FALSE)</f>
        <v>TBD</v>
      </c>
      <c r="K3778" s="31" t="str">
        <f>IFERROR(VLOOKUP(J3778,Setup_Team!$B:$C,2,FALSE), "TDB")</f>
        <v>TDB</v>
      </c>
      <c r="L3778" s="31" t="str">
        <f>VLOOKUP($A3778,Location!$A:$J,8,FALSE)</f>
        <v>TBD</v>
      </c>
      <c r="M3778" s="31" t="str">
        <f>IFERROR(VLOOKUP(L3778,Setup_Team!$B:$C,2,FALSE), "TDB")</f>
        <v>TDB</v>
      </c>
      <c r="N3778" s="31" t="str">
        <f>VLOOKUP($A3778,Location!$A:$J,9,FALSE)</f>
        <v>Vancouver</v>
      </c>
      <c r="O3778" s="31" t="str">
        <f>VLOOKUP($A3778,Location!$A:$J,10,FALSE)</f>
        <v>BC Place</v>
      </c>
      <c r="R3778" s="31">
        <v>0</v>
      </c>
      <c r="S3778" s="25">
        <f>VLOOKUP($A3778,Database!$A:$Y,10,FALSE)</f>
        <v>0</v>
      </c>
      <c r="T3778" s="25">
        <f>VLOOKUP($A3778,Database!$A:$Y,11,FALSE)</f>
        <v>0</v>
      </c>
      <c r="U3778" s="25">
        <f>VLOOKUP($A3778,Database!$A:$Y,12,FALSE)</f>
        <v>0</v>
      </c>
      <c r="V3778" s="25" t="str">
        <f>VLOOKUP(A3778,Database!A:M,13,FALSE)</f>
        <v>À venir</v>
      </c>
      <c r="W3778" s="25" t="str">
        <f>VLOOKUP($A3778,Database!$A:$Y,20,FALSE)</f>
        <v/>
      </c>
      <c r="X3778" s="25" t="str">
        <f>VLOOKUP($A3778,Database!$A:$Y,21,FALSE)</f>
        <v/>
      </c>
      <c r="Y3778" s="25" t="str">
        <f ca="1">IF(C3778&lt;NOW(),IF(AND(P3778&gt;Q3778,W3778&gt;X3778),S3778,IF(AND(P3778=Q3778,W3778=X3778),T3778,IF(AND(P3778&lt;Q3778,W3778&lt;X3778),U3778,0))),"")</f>
        <v/>
      </c>
      <c r="Z3778" s="25">
        <f>IF(AND(P3778=W3778,Q3778=X3778),1,0)</f>
        <v>1</v>
      </c>
      <c r="AA3778" s="25" t="str">
        <f>IF(Z3778=0,"",IF(ISBLANK(VLOOKUP(A3778,Database!A:AA,22,FALSE)),"",VLOOKUP(A3778,Database!A:AA,22,FALSE)))</f>
        <v>Exact</v>
      </c>
      <c r="AB3778" s="25">
        <f ca="1">IFERROR(IF(AND(Y3778&lt;&gt;"",OR(V3778="Terminé",V3778="En cours")),VLOOKUP(AA3778,Setup_ScoreExactBonus!A:D,4,FALSE),0),0)</f>
        <v>0</v>
      </c>
      <c r="AC3778" s="31" t="str">
        <f t="shared" ca="1" si="20"/>
        <v/>
      </c>
      <c r="AD3778" s="31">
        <f ca="1">SUMIFS(AC$2:AC3778,D$2:D3778,D3778)*IF(R3778=0,1,2)</f>
        <v>0</v>
      </c>
    </row>
    <row r="3779" spans="1:30" x14ac:dyDescent="0.35">
      <c r="A3779" s="31">
        <f>IF(ISBLANK(B3779),"",COUNTIF(B$2:B3779,B3779))-1</f>
        <v>96</v>
      </c>
      <c r="B3779" s="31">
        <v>34</v>
      </c>
      <c r="C3779" s="10">
        <f>VLOOKUP($A3779,Database!$A:$Y,7,FALSE)</f>
        <v>46210.916666666664</v>
      </c>
      <c r="D3779" s="31" t="str">
        <f>VLOOKUP(Pronostics!$B3779,Setup_MPP!$A:$G,3,FALSE)</f>
        <v>Joueur34</v>
      </c>
      <c r="E3779" s="31" t="str">
        <f>VLOOKUP(Pronostics!$B3779,Setup_MPP!$A:$G,2,FALSE)</f>
        <v>Joueur34</v>
      </c>
      <c r="F3779" s="31" t="str">
        <f>VLOOKUP($B3779,Setup_MPP!$A:$E,4,FALSE)</f>
        <v>#D5D5D5</v>
      </c>
      <c r="G3779" s="31" t="str">
        <f>VLOOKUP($B3779,Setup_MPP!$A:$E,5,FALSE)</f>
        <v>#727272</v>
      </c>
      <c r="H3779" s="31" t="str">
        <f>IFERROR(IF(AND(A3779&gt;=1,A3779&lt;=104),VLOOKUP($A3779,Location!$A:$J,6,FALSE),IF(A3779=0,"Avant l'ouverture",IF(OR(A3779=105,A3779=106),"Bonus"))),"")</f>
        <v>1/8 Finale</v>
      </c>
      <c r="I3779" s="31" t="str">
        <f>IF(LEFT(H3779,4)="Tour",VLOOKUP(A3779,Database!$A:$C,3,FALSE),"")</f>
        <v/>
      </c>
      <c r="J3779" s="31" t="str">
        <f>VLOOKUP($A3779,Location!$A:$J,7,FALSE)</f>
        <v>TBD</v>
      </c>
      <c r="K3779" s="31" t="str">
        <f>IFERROR(VLOOKUP(J3779,Setup_Team!$B:$C,2,FALSE), "TDB")</f>
        <v>TDB</v>
      </c>
      <c r="L3779" s="31" t="str">
        <f>VLOOKUP($A3779,Location!$A:$J,8,FALSE)</f>
        <v>TBD</v>
      </c>
      <c r="M3779" s="31" t="str">
        <f>IFERROR(VLOOKUP(L3779,Setup_Team!$B:$C,2,FALSE), "TDB")</f>
        <v>TDB</v>
      </c>
      <c r="N3779" s="31" t="str">
        <f>VLOOKUP($A3779,Location!$A:$J,9,FALSE)</f>
        <v>Vancouver</v>
      </c>
      <c r="O3779" s="31" t="str">
        <f>VLOOKUP($A3779,Location!$A:$J,10,FALSE)</f>
        <v>BC Place</v>
      </c>
      <c r="R3779" s="31">
        <v>0</v>
      </c>
      <c r="S3779" s="25">
        <f>VLOOKUP($A3779,Database!$A:$Y,10,FALSE)</f>
        <v>0</v>
      </c>
      <c r="T3779" s="25">
        <f>VLOOKUP($A3779,Database!$A:$Y,11,FALSE)</f>
        <v>0</v>
      </c>
      <c r="U3779" s="25">
        <f>VLOOKUP($A3779,Database!$A:$Y,12,FALSE)</f>
        <v>0</v>
      </c>
      <c r="V3779" s="25" t="str">
        <f>VLOOKUP(A3779,Database!A:M,13,FALSE)</f>
        <v>À venir</v>
      </c>
      <c r="W3779" s="25" t="str">
        <f>VLOOKUP($A3779,Database!$A:$Y,20,FALSE)</f>
        <v/>
      </c>
      <c r="X3779" s="25" t="str">
        <f>VLOOKUP($A3779,Database!$A:$Y,21,FALSE)</f>
        <v/>
      </c>
      <c r="Y3779" s="25" t="str">
        <f ca="1">IF(C3779&lt;NOW(),IF(AND(P3779&gt;Q3779,W3779&gt;X3779),S3779,IF(AND(P3779=Q3779,W3779=X3779),T3779,IF(AND(P3779&lt;Q3779,W3779&lt;X3779),U3779,0))),"")</f>
        <v/>
      </c>
      <c r="Z3779" s="25">
        <f>IF(AND(P3779=W3779,Q3779=X3779),1,0)</f>
        <v>1</v>
      </c>
      <c r="AA3779" s="25" t="str">
        <f>IF(Z3779=0,"",IF(ISBLANK(VLOOKUP(A3779,Database!A:AA,22,FALSE)),"",VLOOKUP(A3779,Database!A:AA,22,FALSE)))</f>
        <v>Exact</v>
      </c>
      <c r="AB3779" s="25">
        <f ca="1">IFERROR(IF(AND(Y3779&lt;&gt;"",OR(V3779="Terminé",V3779="En cours")),VLOOKUP(AA3779,Setup_ScoreExactBonus!A:D,4,FALSE),0),0)</f>
        <v>0</v>
      </c>
      <c r="AC3779" s="31" t="str">
        <f t="shared" ca="1" si="20"/>
        <v/>
      </c>
      <c r="AD3779" s="31">
        <f ca="1">SUMIFS(AC$2:AC3779,D$2:D3779,D3779)*IF(R3779=0,1,2)</f>
        <v>0</v>
      </c>
    </row>
    <row r="3780" spans="1:30" x14ac:dyDescent="0.35">
      <c r="A3780" s="31">
        <f>IF(ISBLANK(B3780),"",COUNTIF(B$2:B3780,B3780))-1</f>
        <v>96</v>
      </c>
      <c r="B3780" s="31">
        <v>35</v>
      </c>
      <c r="C3780" s="10">
        <f>VLOOKUP($A3780,Database!$A:$Y,7,FALSE)</f>
        <v>46210.916666666664</v>
      </c>
      <c r="D3780" s="31" t="str">
        <f>VLOOKUP(Pronostics!$B3780,Setup_MPP!$A:$G,3,FALSE)</f>
        <v>Joueur35</v>
      </c>
      <c r="E3780" s="31" t="str">
        <f>VLOOKUP(Pronostics!$B3780,Setup_MPP!$A:$G,2,FALSE)</f>
        <v>Joueur35</v>
      </c>
      <c r="F3780" s="31" t="str">
        <f>VLOOKUP($B3780,Setup_MPP!$A:$E,4,FALSE)</f>
        <v>#D5D5D5</v>
      </c>
      <c r="G3780" s="31" t="str">
        <f>VLOOKUP($B3780,Setup_MPP!$A:$E,5,FALSE)</f>
        <v>#727272</v>
      </c>
      <c r="H3780" s="31" t="str">
        <f>IFERROR(IF(AND(A3780&gt;=1,A3780&lt;=104),VLOOKUP($A3780,Location!$A:$J,6,FALSE),IF(A3780=0,"Avant l'ouverture",IF(OR(A3780=105,A3780=106),"Bonus"))),"")</f>
        <v>1/8 Finale</v>
      </c>
      <c r="I3780" s="31" t="str">
        <f>IF(LEFT(H3780,4)="Tour",VLOOKUP(A3780,Database!$A:$C,3,FALSE),"")</f>
        <v/>
      </c>
      <c r="J3780" s="31" t="str">
        <f>VLOOKUP($A3780,Location!$A:$J,7,FALSE)</f>
        <v>TBD</v>
      </c>
      <c r="K3780" s="31" t="str">
        <f>IFERROR(VLOOKUP(J3780,Setup_Team!$B:$C,2,FALSE), "TDB")</f>
        <v>TDB</v>
      </c>
      <c r="L3780" s="31" t="str">
        <f>VLOOKUP($A3780,Location!$A:$J,8,FALSE)</f>
        <v>TBD</v>
      </c>
      <c r="M3780" s="31" t="str">
        <f>IFERROR(VLOOKUP(L3780,Setup_Team!$B:$C,2,FALSE), "TDB")</f>
        <v>TDB</v>
      </c>
      <c r="N3780" s="31" t="str">
        <f>VLOOKUP($A3780,Location!$A:$J,9,FALSE)</f>
        <v>Vancouver</v>
      </c>
      <c r="O3780" s="31" t="str">
        <f>VLOOKUP($A3780,Location!$A:$J,10,FALSE)</f>
        <v>BC Place</v>
      </c>
      <c r="R3780" s="31">
        <v>0</v>
      </c>
      <c r="S3780" s="25">
        <f>VLOOKUP($A3780,Database!$A:$Y,10,FALSE)</f>
        <v>0</v>
      </c>
      <c r="T3780" s="25">
        <f>VLOOKUP($A3780,Database!$A:$Y,11,FALSE)</f>
        <v>0</v>
      </c>
      <c r="U3780" s="25">
        <f>VLOOKUP($A3780,Database!$A:$Y,12,FALSE)</f>
        <v>0</v>
      </c>
      <c r="V3780" s="25" t="str">
        <f>VLOOKUP(A3780,Database!A:M,13,FALSE)</f>
        <v>À venir</v>
      </c>
      <c r="W3780" s="25" t="str">
        <f>VLOOKUP($A3780,Database!$A:$Y,20,FALSE)</f>
        <v/>
      </c>
      <c r="X3780" s="25" t="str">
        <f>VLOOKUP($A3780,Database!$A:$Y,21,FALSE)</f>
        <v/>
      </c>
      <c r="Y3780" s="25" t="str">
        <f ca="1">IF(C3780&lt;NOW(),IF(AND(P3780&gt;Q3780,W3780&gt;X3780),S3780,IF(AND(P3780=Q3780,W3780=X3780),T3780,IF(AND(P3780&lt;Q3780,W3780&lt;X3780),U3780,0))),"")</f>
        <v/>
      </c>
      <c r="Z3780" s="25">
        <f>IF(AND(P3780=W3780,Q3780=X3780),1,0)</f>
        <v>1</v>
      </c>
      <c r="AA3780" s="25" t="str">
        <f>IF(Z3780=0,"",IF(ISBLANK(VLOOKUP(A3780,Database!A:AA,22,FALSE)),"",VLOOKUP(A3780,Database!A:AA,22,FALSE)))</f>
        <v>Exact</v>
      </c>
      <c r="AB3780" s="25">
        <f ca="1">IFERROR(IF(AND(Y3780&lt;&gt;"",OR(V3780="Terminé",V3780="En cours")),VLOOKUP(AA3780,Setup_ScoreExactBonus!A:D,4,FALSE),0),0)</f>
        <v>0</v>
      </c>
      <c r="AC3780" s="31" t="str">
        <f t="shared" ca="1" si="20"/>
        <v/>
      </c>
      <c r="AD3780" s="31">
        <f ca="1">SUMIFS(AC$2:AC3780,D$2:D3780,D3780)*IF(R3780=0,1,2)</f>
        <v>0</v>
      </c>
    </row>
    <row r="3781" spans="1:30" x14ac:dyDescent="0.35">
      <c r="A3781" s="31">
        <f>IF(ISBLANK(B3781),"",COUNTIF(B$2:B3781,B3781))-1</f>
        <v>96</v>
      </c>
      <c r="B3781" s="31">
        <v>36</v>
      </c>
      <c r="C3781" s="10">
        <f>VLOOKUP($A3781,Database!$A:$Y,7,FALSE)</f>
        <v>46210.916666666664</v>
      </c>
      <c r="D3781" s="31" t="str">
        <f>VLOOKUP(Pronostics!$B3781,Setup_MPP!$A:$G,3,FALSE)</f>
        <v>Joueur36</v>
      </c>
      <c r="E3781" s="31" t="str">
        <f>VLOOKUP(Pronostics!$B3781,Setup_MPP!$A:$G,2,FALSE)</f>
        <v>Joueur36</v>
      </c>
      <c r="F3781" s="31" t="str">
        <f>VLOOKUP($B3781,Setup_MPP!$A:$E,4,FALSE)</f>
        <v>#D5D5D5</v>
      </c>
      <c r="G3781" s="31" t="str">
        <f>VLOOKUP($B3781,Setup_MPP!$A:$E,5,FALSE)</f>
        <v>#727272</v>
      </c>
      <c r="H3781" s="31" t="str">
        <f>IFERROR(IF(AND(A3781&gt;=1,A3781&lt;=104),VLOOKUP($A3781,Location!$A:$J,6,FALSE),IF(A3781=0,"Avant l'ouverture",IF(OR(A3781=105,A3781=106),"Bonus"))),"")</f>
        <v>1/8 Finale</v>
      </c>
      <c r="I3781" s="31" t="str">
        <f>IF(LEFT(H3781,4)="Tour",VLOOKUP(A3781,Database!$A:$C,3,FALSE),"")</f>
        <v/>
      </c>
      <c r="J3781" s="31" t="str">
        <f>VLOOKUP($A3781,Location!$A:$J,7,FALSE)</f>
        <v>TBD</v>
      </c>
      <c r="K3781" s="31" t="str">
        <f>IFERROR(VLOOKUP(J3781,Setup_Team!$B:$C,2,FALSE), "TDB")</f>
        <v>TDB</v>
      </c>
      <c r="L3781" s="31" t="str">
        <f>VLOOKUP($A3781,Location!$A:$J,8,FALSE)</f>
        <v>TBD</v>
      </c>
      <c r="M3781" s="31" t="str">
        <f>IFERROR(VLOOKUP(L3781,Setup_Team!$B:$C,2,FALSE), "TDB")</f>
        <v>TDB</v>
      </c>
      <c r="N3781" s="31" t="str">
        <f>VLOOKUP($A3781,Location!$A:$J,9,FALSE)</f>
        <v>Vancouver</v>
      </c>
      <c r="O3781" s="31" t="str">
        <f>VLOOKUP($A3781,Location!$A:$J,10,FALSE)</f>
        <v>BC Place</v>
      </c>
      <c r="R3781" s="31">
        <v>0</v>
      </c>
      <c r="S3781" s="25">
        <f>VLOOKUP($A3781,Database!$A:$Y,10,FALSE)</f>
        <v>0</v>
      </c>
      <c r="T3781" s="25">
        <f>VLOOKUP($A3781,Database!$A:$Y,11,FALSE)</f>
        <v>0</v>
      </c>
      <c r="U3781" s="25">
        <f>VLOOKUP($A3781,Database!$A:$Y,12,FALSE)</f>
        <v>0</v>
      </c>
      <c r="V3781" s="25" t="str">
        <f>VLOOKUP(A3781,Database!A:M,13,FALSE)</f>
        <v>À venir</v>
      </c>
      <c r="W3781" s="25" t="str">
        <f>VLOOKUP($A3781,Database!$A:$Y,20,FALSE)</f>
        <v/>
      </c>
      <c r="X3781" s="25" t="str">
        <f>VLOOKUP($A3781,Database!$A:$Y,21,FALSE)</f>
        <v/>
      </c>
      <c r="Y3781" s="25" t="str">
        <f ca="1">IF(C3781&lt;NOW(),IF(AND(P3781&gt;Q3781,W3781&gt;X3781),S3781,IF(AND(P3781=Q3781,W3781=X3781),T3781,IF(AND(P3781&lt;Q3781,W3781&lt;X3781),U3781,0))),"")</f>
        <v/>
      </c>
      <c r="Z3781" s="25">
        <f>IF(AND(P3781=W3781,Q3781=X3781),1,0)</f>
        <v>1</v>
      </c>
      <c r="AA3781" s="25" t="str">
        <f>IF(Z3781=0,"",IF(ISBLANK(VLOOKUP(A3781,Database!A:AA,22,FALSE)),"",VLOOKUP(A3781,Database!A:AA,22,FALSE)))</f>
        <v>Exact</v>
      </c>
      <c r="AB3781" s="25">
        <f ca="1">IFERROR(IF(AND(Y3781&lt;&gt;"",OR(V3781="Terminé",V3781="En cours")),VLOOKUP(AA3781,Setup_ScoreExactBonus!A:D,4,FALSE),0),0)</f>
        <v>0</v>
      </c>
      <c r="AC3781" s="31" t="str">
        <f t="shared" ca="1" si="20"/>
        <v/>
      </c>
      <c r="AD3781" s="31">
        <f ca="1">SUMIFS(AC$2:AC3781,D$2:D3781,D3781)*IF(R3781=0,1,2)</f>
        <v>0</v>
      </c>
    </row>
    <row r="3782" spans="1:30" x14ac:dyDescent="0.35">
      <c r="A3782" s="31">
        <f>IF(ISBLANK(B3782),"",COUNTIF(B$2:B3782,B3782))-1</f>
        <v>96</v>
      </c>
      <c r="B3782" s="31">
        <v>37</v>
      </c>
      <c r="C3782" s="10">
        <f>VLOOKUP($A3782,Database!$A:$Y,7,FALSE)</f>
        <v>46210.916666666664</v>
      </c>
      <c r="D3782" s="31" t="str">
        <f>VLOOKUP(Pronostics!$B3782,Setup_MPP!$A:$G,3,FALSE)</f>
        <v>Joueur37</v>
      </c>
      <c r="E3782" s="31" t="str">
        <f>VLOOKUP(Pronostics!$B3782,Setup_MPP!$A:$G,2,FALSE)</f>
        <v>Joueur37</v>
      </c>
      <c r="F3782" s="31" t="str">
        <f>VLOOKUP($B3782,Setup_MPP!$A:$E,4,FALSE)</f>
        <v>#D5D5D5</v>
      </c>
      <c r="G3782" s="31" t="str">
        <f>VLOOKUP($B3782,Setup_MPP!$A:$E,5,FALSE)</f>
        <v>#727272</v>
      </c>
      <c r="H3782" s="31" t="str">
        <f>IFERROR(IF(AND(A3782&gt;=1,A3782&lt;=104),VLOOKUP($A3782,Location!$A:$J,6,FALSE),IF(A3782=0,"Avant l'ouverture",IF(OR(A3782=105,A3782=106),"Bonus"))),"")</f>
        <v>1/8 Finale</v>
      </c>
      <c r="I3782" s="31" t="str">
        <f>IF(LEFT(H3782,4)="Tour",VLOOKUP(A3782,Database!$A:$C,3,FALSE),"")</f>
        <v/>
      </c>
      <c r="J3782" s="31" t="str">
        <f>VLOOKUP($A3782,Location!$A:$J,7,FALSE)</f>
        <v>TBD</v>
      </c>
      <c r="K3782" s="31" t="str">
        <f>IFERROR(VLOOKUP(J3782,Setup_Team!$B:$C,2,FALSE), "TDB")</f>
        <v>TDB</v>
      </c>
      <c r="L3782" s="31" t="str">
        <f>VLOOKUP($A3782,Location!$A:$J,8,FALSE)</f>
        <v>TBD</v>
      </c>
      <c r="M3782" s="31" t="str">
        <f>IFERROR(VLOOKUP(L3782,Setup_Team!$B:$C,2,FALSE), "TDB")</f>
        <v>TDB</v>
      </c>
      <c r="N3782" s="31" t="str">
        <f>VLOOKUP($A3782,Location!$A:$J,9,FALSE)</f>
        <v>Vancouver</v>
      </c>
      <c r="O3782" s="31" t="str">
        <f>VLOOKUP($A3782,Location!$A:$J,10,FALSE)</f>
        <v>BC Place</v>
      </c>
      <c r="R3782" s="31">
        <v>0</v>
      </c>
      <c r="S3782" s="25">
        <f>VLOOKUP($A3782,Database!$A:$Y,10,FALSE)</f>
        <v>0</v>
      </c>
      <c r="T3782" s="25">
        <f>VLOOKUP($A3782,Database!$A:$Y,11,FALSE)</f>
        <v>0</v>
      </c>
      <c r="U3782" s="25">
        <f>VLOOKUP($A3782,Database!$A:$Y,12,FALSE)</f>
        <v>0</v>
      </c>
      <c r="V3782" s="25" t="str">
        <f>VLOOKUP(A3782,Database!A:M,13,FALSE)</f>
        <v>À venir</v>
      </c>
      <c r="W3782" s="25" t="str">
        <f>VLOOKUP($A3782,Database!$A:$Y,20,FALSE)</f>
        <v/>
      </c>
      <c r="X3782" s="25" t="str">
        <f>VLOOKUP($A3782,Database!$A:$Y,21,FALSE)</f>
        <v/>
      </c>
      <c r="Y3782" s="25" t="str">
        <f ca="1">IF(C3782&lt;NOW(),IF(AND(P3782&gt;Q3782,W3782&gt;X3782),S3782,IF(AND(P3782=Q3782,W3782=X3782),T3782,IF(AND(P3782&lt;Q3782,W3782&lt;X3782),U3782,0))),"")</f>
        <v/>
      </c>
      <c r="Z3782" s="25">
        <f>IF(AND(P3782=W3782,Q3782=X3782),1,0)</f>
        <v>1</v>
      </c>
      <c r="AA3782" s="25" t="str">
        <f>IF(Z3782=0,"",IF(ISBLANK(VLOOKUP(A3782,Database!A:AA,22,FALSE)),"",VLOOKUP(A3782,Database!A:AA,22,FALSE)))</f>
        <v>Exact</v>
      </c>
      <c r="AB3782" s="25">
        <f ca="1">IFERROR(IF(AND(Y3782&lt;&gt;"",OR(V3782="Terminé",V3782="En cours")),VLOOKUP(AA3782,Setup_ScoreExactBonus!A:D,4,FALSE),0),0)</f>
        <v>0</v>
      </c>
      <c r="AC3782" s="31" t="str">
        <f t="shared" ca="1" si="20"/>
        <v/>
      </c>
      <c r="AD3782" s="31">
        <f ca="1">SUMIFS(AC$2:AC3782,D$2:D3782,D3782)*IF(R3782=0,1,2)</f>
        <v>0</v>
      </c>
    </row>
    <row r="3783" spans="1:30" x14ac:dyDescent="0.35">
      <c r="A3783" s="31">
        <f>IF(ISBLANK(B3783),"",COUNTIF(B$2:B3783,B3783))-1</f>
        <v>96</v>
      </c>
      <c r="B3783" s="31">
        <v>38</v>
      </c>
      <c r="C3783" s="10">
        <f>VLOOKUP($A3783,Database!$A:$Y,7,FALSE)</f>
        <v>46210.916666666664</v>
      </c>
      <c r="D3783" s="31" t="str">
        <f>VLOOKUP(Pronostics!$B3783,Setup_MPP!$A:$G,3,FALSE)</f>
        <v>Joueur38</v>
      </c>
      <c r="E3783" s="31" t="str">
        <f>VLOOKUP(Pronostics!$B3783,Setup_MPP!$A:$G,2,FALSE)</f>
        <v>Joueur38</v>
      </c>
      <c r="F3783" s="31" t="str">
        <f>VLOOKUP($B3783,Setup_MPP!$A:$E,4,FALSE)</f>
        <v>#D5D5D5</v>
      </c>
      <c r="G3783" s="31" t="str">
        <f>VLOOKUP($B3783,Setup_MPP!$A:$E,5,FALSE)</f>
        <v>#727272</v>
      </c>
      <c r="H3783" s="31" t="str">
        <f>IFERROR(IF(AND(A3783&gt;=1,A3783&lt;=104),VLOOKUP($A3783,Location!$A:$J,6,FALSE),IF(A3783=0,"Avant l'ouverture",IF(OR(A3783=105,A3783=106),"Bonus"))),"")</f>
        <v>1/8 Finale</v>
      </c>
      <c r="I3783" s="31" t="str">
        <f>IF(LEFT(H3783,4)="Tour",VLOOKUP(A3783,Database!$A:$C,3,FALSE),"")</f>
        <v/>
      </c>
      <c r="J3783" s="31" t="str">
        <f>VLOOKUP($A3783,Location!$A:$J,7,FALSE)</f>
        <v>TBD</v>
      </c>
      <c r="K3783" s="31" t="str">
        <f>IFERROR(VLOOKUP(J3783,Setup_Team!$B:$C,2,FALSE), "TDB")</f>
        <v>TDB</v>
      </c>
      <c r="L3783" s="31" t="str">
        <f>VLOOKUP($A3783,Location!$A:$J,8,FALSE)</f>
        <v>TBD</v>
      </c>
      <c r="M3783" s="31" t="str">
        <f>IFERROR(VLOOKUP(L3783,Setup_Team!$B:$C,2,FALSE), "TDB")</f>
        <v>TDB</v>
      </c>
      <c r="N3783" s="31" t="str">
        <f>VLOOKUP($A3783,Location!$A:$J,9,FALSE)</f>
        <v>Vancouver</v>
      </c>
      <c r="O3783" s="31" t="str">
        <f>VLOOKUP($A3783,Location!$A:$J,10,FALSE)</f>
        <v>BC Place</v>
      </c>
      <c r="R3783" s="31">
        <v>0</v>
      </c>
      <c r="S3783" s="25">
        <f>VLOOKUP($A3783,Database!$A:$Y,10,FALSE)</f>
        <v>0</v>
      </c>
      <c r="T3783" s="25">
        <f>VLOOKUP($A3783,Database!$A:$Y,11,FALSE)</f>
        <v>0</v>
      </c>
      <c r="U3783" s="25">
        <f>VLOOKUP($A3783,Database!$A:$Y,12,FALSE)</f>
        <v>0</v>
      </c>
      <c r="V3783" s="25" t="str">
        <f>VLOOKUP(A3783,Database!A:M,13,FALSE)</f>
        <v>À venir</v>
      </c>
      <c r="W3783" s="25" t="str">
        <f>VLOOKUP($A3783,Database!$A:$Y,20,FALSE)</f>
        <v/>
      </c>
      <c r="X3783" s="25" t="str">
        <f>VLOOKUP($A3783,Database!$A:$Y,21,FALSE)</f>
        <v/>
      </c>
      <c r="Y3783" s="25" t="str">
        <f ca="1">IF(C3783&lt;NOW(),IF(AND(P3783&gt;Q3783,W3783&gt;X3783),S3783,IF(AND(P3783=Q3783,W3783=X3783),T3783,IF(AND(P3783&lt;Q3783,W3783&lt;X3783),U3783,0))),"")</f>
        <v/>
      </c>
      <c r="Z3783" s="25">
        <f>IF(AND(P3783=W3783,Q3783=X3783),1,0)</f>
        <v>1</v>
      </c>
      <c r="AA3783" s="25" t="str">
        <f>IF(Z3783=0,"",IF(ISBLANK(VLOOKUP(A3783,Database!A:AA,22,FALSE)),"",VLOOKUP(A3783,Database!A:AA,22,FALSE)))</f>
        <v>Exact</v>
      </c>
      <c r="AB3783" s="25">
        <f ca="1">IFERROR(IF(AND(Y3783&lt;&gt;"",OR(V3783="Terminé",V3783="En cours")),VLOOKUP(AA3783,Setup_ScoreExactBonus!A:D,4,FALSE),0),0)</f>
        <v>0</v>
      </c>
      <c r="AC3783" s="31" t="str">
        <f t="shared" ca="1" si="20"/>
        <v/>
      </c>
      <c r="AD3783" s="31">
        <f ca="1">SUMIFS(AC$2:AC3783,D$2:D3783,D3783)*IF(R3783=0,1,2)</f>
        <v>0</v>
      </c>
    </row>
    <row r="3784" spans="1:30" x14ac:dyDescent="0.35">
      <c r="A3784" s="31">
        <f>IF(ISBLANK(B3784),"",COUNTIF(B$2:B3784,B3784))-1</f>
        <v>96</v>
      </c>
      <c r="B3784" s="31">
        <v>39</v>
      </c>
      <c r="C3784" s="10">
        <f>VLOOKUP($A3784,Database!$A:$Y,7,FALSE)</f>
        <v>46210.916666666664</v>
      </c>
      <c r="D3784" s="31" t="str">
        <f>VLOOKUP(Pronostics!$B3784,Setup_MPP!$A:$G,3,FALSE)</f>
        <v>Joueur39</v>
      </c>
      <c r="E3784" s="31" t="str">
        <f>VLOOKUP(Pronostics!$B3784,Setup_MPP!$A:$G,2,FALSE)</f>
        <v>Joueur39</v>
      </c>
      <c r="F3784" s="31" t="str">
        <f>VLOOKUP($B3784,Setup_MPP!$A:$E,4,FALSE)</f>
        <v>#D5D5D5</v>
      </c>
      <c r="G3784" s="31" t="str">
        <f>VLOOKUP($B3784,Setup_MPP!$A:$E,5,FALSE)</f>
        <v>#727272</v>
      </c>
      <c r="H3784" s="31" t="str">
        <f>IFERROR(IF(AND(A3784&gt;=1,A3784&lt;=104),VLOOKUP($A3784,Location!$A:$J,6,FALSE),IF(A3784=0,"Avant l'ouverture",IF(OR(A3784=105,A3784=106),"Bonus"))),"")</f>
        <v>1/8 Finale</v>
      </c>
      <c r="I3784" s="31" t="str">
        <f>IF(LEFT(H3784,4)="Tour",VLOOKUP(A3784,Database!$A:$C,3,FALSE),"")</f>
        <v/>
      </c>
      <c r="J3784" s="31" t="str">
        <f>VLOOKUP($A3784,Location!$A:$J,7,FALSE)</f>
        <v>TBD</v>
      </c>
      <c r="K3784" s="31" t="str">
        <f>IFERROR(VLOOKUP(J3784,Setup_Team!$B:$C,2,FALSE), "TDB")</f>
        <v>TDB</v>
      </c>
      <c r="L3784" s="31" t="str">
        <f>VLOOKUP($A3784,Location!$A:$J,8,FALSE)</f>
        <v>TBD</v>
      </c>
      <c r="M3784" s="31" t="str">
        <f>IFERROR(VLOOKUP(L3784,Setup_Team!$B:$C,2,FALSE), "TDB")</f>
        <v>TDB</v>
      </c>
      <c r="N3784" s="31" t="str">
        <f>VLOOKUP($A3784,Location!$A:$J,9,FALSE)</f>
        <v>Vancouver</v>
      </c>
      <c r="O3784" s="31" t="str">
        <f>VLOOKUP($A3784,Location!$A:$J,10,FALSE)</f>
        <v>BC Place</v>
      </c>
      <c r="R3784" s="31">
        <v>0</v>
      </c>
      <c r="S3784" s="25">
        <f>VLOOKUP($A3784,Database!$A:$Y,10,FALSE)</f>
        <v>0</v>
      </c>
      <c r="T3784" s="25">
        <f>VLOOKUP($A3784,Database!$A:$Y,11,FALSE)</f>
        <v>0</v>
      </c>
      <c r="U3784" s="25">
        <f>VLOOKUP($A3784,Database!$A:$Y,12,FALSE)</f>
        <v>0</v>
      </c>
      <c r="V3784" s="25" t="str">
        <f>VLOOKUP(A3784,Database!A:M,13,FALSE)</f>
        <v>À venir</v>
      </c>
      <c r="W3784" s="25" t="str">
        <f>VLOOKUP($A3784,Database!$A:$Y,20,FALSE)</f>
        <v/>
      </c>
      <c r="X3784" s="25" t="str">
        <f>VLOOKUP($A3784,Database!$A:$Y,21,FALSE)</f>
        <v/>
      </c>
      <c r="Y3784" s="25" t="str">
        <f ca="1">IF(C3784&lt;NOW(),IF(AND(P3784&gt;Q3784,W3784&gt;X3784),S3784,IF(AND(P3784=Q3784,W3784=X3784),T3784,IF(AND(P3784&lt;Q3784,W3784&lt;X3784),U3784,0))),"")</f>
        <v/>
      </c>
      <c r="Z3784" s="25">
        <f>IF(AND(P3784=W3784,Q3784=X3784),1,0)</f>
        <v>1</v>
      </c>
      <c r="AA3784" s="25" t="str">
        <f>IF(Z3784=0,"",IF(ISBLANK(VLOOKUP(A3784,Database!A:AA,22,FALSE)),"",VLOOKUP(A3784,Database!A:AA,22,FALSE)))</f>
        <v>Exact</v>
      </c>
      <c r="AB3784" s="25">
        <f ca="1">IFERROR(IF(AND(Y3784&lt;&gt;"",OR(V3784="Terminé",V3784="En cours")),VLOOKUP(AA3784,Setup_ScoreExactBonus!A:D,4,FALSE),0),0)</f>
        <v>0</v>
      </c>
      <c r="AC3784" s="31" t="str">
        <f t="shared" ca="1" si="20"/>
        <v/>
      </c>
      <c r="AD3784" s="31">
        <f ca="1">SUMIFS(AC$2:AC3784,D$2:D3784,D3784)*IF(R3784=0,1,2)</f>
        <v>0</v>
      </c>
    </row>
    <row r="3785" spans="1:30" x14ac:dyDescent="0.35">
      <c r="A3785" s="31">
        <f>IF(ISBLANK(B3785),"",COUNTIF(B$2:B3785,B3785))-1</f>
        <v>97</v>
      </c>
      <c r="B3785" s="31">
        <v>1</v>
      </c>
      <c r="C3785" s="10">
        <f>VLOOKUP($A3785,Database!$A:$Y,7,FALSE)</f>
        <v>46212.916666666664</v>
      </c>
      <c r="D3785" s="31" t="str">
        <f>VLOOKUP(Pronostics!$B3785,Setup_MPP!$A:$G,3,FALSE)</f>
        <v>_Nicolas_LM_</v>
      </c>
      <c r="E3785" s="31" t="str">
        <f>VLOOKUP(Pronostics!$B3785,Setup_MPP!$A:$G,2,FALSE)</f>
        <v>Nicolas LE MOUEL</v>
      </c>
      <c r="F3785" s="31" t="str">
        <f>VLOOKUP($B3785,Setup_MPP!$A:$E,4,FALSE)</f>
        <v>#F7C79D</v>
      </c>
      <c r="G3785" s="31" t="str">
        <f>VLOOKUP($B3785,Setup_MPP!$A:$E,5,FALSE)</f>
        <v>#FFBE85</v>
      </c>
      <c r="H3785" s="31" t="str">
        <f>IFERROR(IF(AND(A3785&gt;=1,A3785&lt;=104),VLOOKUP($A3785,Location!$A:$J,6,FALSE),IF(A3785=0,"Avant l'ouverture",IF(OR(A3785=105,A3785=106),"Bonus"))),"")</f>
        <v>1/4 Finale</v>
      </c>
      <c r="I3785" s="31" t="str">
        <f>IF(LEFT(H3785,4)="Tour",VLOOKUP(A3785,Database!$A:$C,3,FALSE),"")</f>
        <v/>
      </c>
      <c r="J3785" s="31" t="str">
        <f>VLOOKUP($A3785,Location!$A:$J,7,FALSE)</f>
        <v>TBD</v>
      </c>
      <c r="K3785" s="31" t="str">
        <f>IFERROR(VLOOKUP(J3785,Setup_Team!$B:$C,2,FALSE), "TDB")</f>
        <v>TDB</v>
      </c>
      <c r="L3785" s="31" t="str">
        <f>VLOOKUP($A3785,Location!$A:$J,8,FALSE)</f>
        <v>TBD</v>
      </c>
      <c r="M3785" s="31" t="str">
        <f>IFERROR(VLOOKUP(L3785,Setup_Team!$B:$C,2,FALSE), "TDB")</f>
        <v>TDB</v>
      </c>
      <c r="N3785" s="31" t="str">
        <f>VLOOKUP($A3785,Location!$A:$J,9,FALSE)</f>
        <v>Foxborough</v>
      </c>
      <c r="O3785" s="31" t="str">
        <f>VLOOKUP($A3785,Location!$A:$J,10,FALSE)</f>
        <v>Gillette Stadium</v>
      </c>
      <c r="R3785" s="31">
        <v>0</v>
      </c>
      <c r="S3785" s="25">
        <f>VLOOKUP($A3785,Database!$A:$Y,10,FALSE)</f>
        <v>0</v>
      </c>
      <c r="T3785" s="25">
        <f>VLOOKUP($A3785,Database!$A:$Y,11,FALSE)</f>
        <v>0</v>
      </c>
      <c r="U3785" s="25">
        <f>VLOOKUP($A3785,Database!$A:$Y,12,FALSE)</f>
        <v>0</v>
      </c>
      <c r="V3785" s="25" t="str">
        <f>VLOOKUP(A3785,Database!A:M,13,FALSE)</f>
        <v>À venir</v>
      </c>
      <c r="W3785" s="25" t="str">
        <f>VLOOKUP($A3785,Database!$A:$Y,20,FALSE)</f>
        <v/>
      </c>
      <c r="X3785" s="25" t="str">
        <f>VLOOKUP($A3785,Database!$A:$Y,21,FALSE)</f>
        <v/>
      </c>
      <c r="Y3785" s="25" t="str">
        <f ca="1">IF(C3785&lt;NOW(),IF(AND(P3785&gt;Q3785,W3785&gt;X3785),S3785,IF(AND(P3785=Q3785,W3785=X3785),T3785,IF(AND(P3785&lt;Q3785,W3785&lt;X3785),U3785,0))),"")</f>
        <v/>
      </c>
      <c r="Z3785" s="25">
        <f>IF(AND(P3785=W3785,Q3785=X3785),1,0)</f>
        <v>1</v>
      </c>
      <c r="AA3785" s="25" t="str">
        <f>IF(Z3785=0,"",IF(ISBLANK(VLOOKUP(A3785,Database!A:AA,22,FALSE)),"",VLOOKUP(A3785,Database!A:AA,22,FALSE)))</f>
        <v>Exact</v>
      </c>
      <c r="AB3785" s="25">
        <f ca="1">IFERROR(IF(AND(Y3785&lt;&gt;"",OR(V3785="Terminé",V3785="En cours")),VLOOKUP(AA3785,Setup_ScoreExactBonus!A:D,4,FALSE),0),0)</f>
        <v>0</v>
      </c>
      <c r="AC3785" s="31" t="str">
        <f t="shared" ca="1" si="20"/>
        <v/>
      </c>
      <c r="AD3785" s="31">
        <f ca="1">SUMIFS(AC$2:AC3785,D$2:D3785,D3785)*IF(R3785=0,1,2)</f>
        <v>0</v>
      </c>
    </row>
    <row r="3786" spans="1:30" x14ac:dyDescent="0.35">
      <c r="A3786" s="31">
        <f>IF(ISBLANK(B3786),"",COUNTIF(B$2:B3786,B3786))-1</f>
        <v>97</v>
      </c>
      <c r="B3786" s="31">
        <v>2</v>
      </c>
      <c r="C3786" s="10">
        <f>VLOOKUP($A3786,Database!$A:$Y,7,FALSE)</f>
        <v>46212.916666666664</v>
      </c>
      <c r="D3786" s="31" t="str">
        <f>VLOOKUP(Pronostics!$B3786,Setup_MPP!$A:$G,3,FALSE)</f>
        <v>leaelaz</v>
      </c>
      <c r="E3786" s="31" t="str">
        <f>VLOOKUP(Pronostics!$B3786,Setup_MPP!$A:$G,2,FALSE)</f>
        <v>Léa EL ASERY</v>
      </c>
      <c r="F3786" s="31" t="str">
        <f>VLOOKUP($B3786,Setup_MPP!$A:$E,4,FALSE)</f>
        <v>#FFBEBE</v>
      </c>
      <c r="G3786" s="31" t="str">
        <f>VLOOKUP($B3786,Setup_MPP!$A:$E,5,FALSE)</f>
        <v>#DF6868</v>
      </c>
      <c r="H3786" s="31" t="str">
        <f>IFERROR(IF(AND(A3786&gt;=1,A3786&lt;=104),VLOOKUP($A3786,Location!$A:$J,6,FALSE),IF(A3786=0,"Avant l'ouverture",IF(OR(A3786=105,A3786=106),"Bonus"))),"")</f>
        <v>1/4 Finale</v>
      </c>
      <c r="I3786" s="31" t="str">
        <f>IF(LEFT(H3786,4)="Tour",VLOOKUP(A3786,Database!$A:$C,3,FALSE),"")</f>
        <v/>
      </c>
      <c r="J3786" s="31" t="str">
        <f>VLOOKUP($A3786,Location!$A:$J,7,FALSE)</f>
        <v>TBD</v>
      </c>
      <c r="K3786" s="31" t="str">
        <f>IFERROR(VLOOKUP(J3786,Setup_Team!$B:$C,2,FALSE), "TDB")</f>
        <v>TDB</v>
      </c>
      <c r="L3786" s="31" t="str">
        <f>VLOOKUP($A3786,Location!$A:$J,8,FALSE)</f>
        <v>TBD</v>
      </c>
      <c r="M3786" s="31" t="str">
        <f>IFERROR(VLOOKUP(L3786,Setup_Team!$B:$C,2,FALSE), "TDB")</f>
        <v>TDB</v>
      </c>
      <c r="N3786" s="31" t="str">
        <f>VLOOKUP($A3786,Location!$A:$J,9,FALSE)</f>
        <v>Foxborough</v>
      </c>
      <c r="O3786" s="31" t="str">
        <f>VLOOKUP($A3786,Location!$A:$J,10,FALSE)</f>
        <v>Gillette Stadium</v>
      </c>
      <c r="R3786" s="31">
        <v>0</v>
      </c>
      <c r="S3786" s="25">
        <f>VLOOKUP($A3786,Database!$A:$Y,10,FALSE)</f>
        <v>0</v>
      </c>
      <c r="T3786" s="25">
        <f>VLOOKUP($A3786,Database!$A:$Y,11,FALSE)</f>
        <v>0</v>
      </c>
      <c r="U3786" s="25">
        <f>VLOOKUP($A3786,Database!$A:$Y,12,FALSE)</f>
        <v>0</v>
      </c>
      <c r="V3786" s="25" t="str">
        <f>VLOOKUP(A3786,Database!A:M,13,FALSE)</f>
        <v>À venir</v>
      </c>
      <c r="W3786" s="25" t="str">
        <f>VLOOKUP($A3786,Database!$A:$Y,20,FALSE)</f>
        <v/>
      </c>
      <c r="X3786" s="25" t="str">
        <f>VLOOKUP($A3786,Database!$A:$Y,21,FALSE)</f>
        <v/>
      </c>
      <c r="Y3786" s="25" t="str">
        <f ca="1">IF(C3786&lt;NOW(),IF(AND(P3786&gt;Q3786,W3786&gt;X3786),S3786,IF(AND(P3786=Q3786,W3786=X3786),T3786,IF(AND(P3786&lt;Q3786,W3786&lt;X3786),U3786,0))),"")</f>
        <v/>
      </c>
      <c r="Z3786" s="25">
        <f>IF(AND(P3786=W3786,Q3786=X3786),1,0)</f>
        <v>1</v>
      </c>
      <c r="AA3786" s="25" t="str">
        <f>IF(Z3786=0,"",IF(ISBLANK(VLOOKUP(A3786,Database!A:AA,22,FALSE)),"",VLOOKUP(A3786,Database!A:AA,22,FALSE)))</f>
        <v>Exact</v>
      </c>
      <c r="AB3786" s="25">
        <f ca="1">IFERROR(IF(AND(Y3786&lt;&gt;"",OR(V3786="Terminé",V3786="En cours")),VLOOKUP(AA3786,Setup_ScoreExactBonus!A:D,4,FALSE),0),0)</f>
        <v>0</v>
      </c>
      <c r="AC3786" s="31" t="str">
        <f t="shared" ca="1" si="20"/>
        <v/>
      </c>
      <c r="AD3786" s="31">
        <f ca="1">SUMIFS(AC$2:AC3786,D$2:D3786,D3786)*IF(R3786=0,1,2)</f>
        <v>0</v>
      </c>
    </row>
    <row r="3787" spans="1:30" x14ac:dyDescent="0.35">
      <c r="A3787" s="31">
        <f>IF(ISBLANK(B3787),"",COUNTIF(B$2:B3787,B3787))-1</f>
        <v>97</v>
      </c>
      <c r="B3787" s="31">
        <v>3</v>
      </c>
      <c r="C3787" s="10">
        <f>VLOOKUP($A3787,Database!$A:$Y,7,FALSE)</f>
        <v>46212.916666666664</v>
      </c>
      <c r="D3787" s="31" t="str">
        <f>VLOOKUP(Pronostics!$B3787,Setup_MPP!$A:$G,3,FALSE)</f>
        <v>PasMetalleux</v>
      </c>
      <c r="E3787" s="31" t="str">
        <f>VLOOKUP(Pronostics!$B3787,Setup_MPP!$A:$G,2,FALSE)</f>
        <v>Elwenn JOUBREL</v>
      </c>
      <c r="F3787" s="31" t="str">
        <f>VLOOKUP($B3787,Setup_MPP!$A:$E,4,FALSE)</f>
        <v>#F5C7FC</v>
      </c>
      <c r="G3787" s="31" t="str">
        <f>VLOOKUP($B3787,Setup_MPP!$A:$E,5,FALSE)</f>
        <v>#C489CF</v>
      </c>
      <c r="H3787" s="31" t="str">
        <f>IFERROR(IF(AND(A3787&gt;=1,A3787&lt;=104),VLOOKUP($A3787,Location!$A:$J,6,FALSE),IF(A3787=0,"Avant l'ouverture",IF(OR(A3787=105,A3787=106),"Bonus"))),"")</f>
        <v>1/4 Finale</v>
      </c>
      <c r="I3787" s="31" t="str">
        <f>IF(LEFT(H3787,4)="Tour",VLOOKUP(A3787,Database!$A:$C,3,FALSE),"")</f>
        <v/>
      </c>
      <c r="J3787" s="31" t="str">
        <f>VLOOKUP($A3787,Location!$A:$J,7,FALSE)</f>
        <v>TBD</v>
      </c>
      <c r="K3787" s="31" t="str">
        <f>IFERROR(VLOOKUP(J3787,Setup_Team!$B:$C,2,FALSE), "TDB")</f>
        <v>TDB</v>
      </c>
      <c r="L3787" s="31" t="str">
        <f>VLOOKUP($A3787,Location!$A:$J,8,FALSE)</f>
        <v>TBD</v>
      </c>
      <c r="M3787" s="31" t="str">
        <f>IFERROR(VLOOKUP(L3787,Setup_Team!$B:$C,2,FALSE), "TDB")</f>
        <v>TDB</v>
      </c>
      <c r="N3787" s="31" t="str">
        <f>VLOOKUP($A3787,Location!$A:$J,9,FALSE)</f>
        <v>Foxborough</v>
      </c>
      <c r="O3787" s="31" t="str">
        <f>VLOOKUP($A3787,Location!$A:$J,10,FALSE)</f>
        <v>Gillette Stadium</v>
      </c>
      <c r="R3787" s="31">
        <v>0</v>
      </c>
      <c r="S3787" s="25">
        <f>VLOOKUP($A3787,Database!$A:$Y,10,FALSE)</f>
        <v>0</v>
      </c>
      <c r="T3787" s="25">
        <f>VLOOKUP($A3787,Database!$A:$Y,11,FALSE)</f>
        <v>0</v>
      </c>
      <c r="U3787" s="25">
        <f>VLOOKUP($A3787,Database!$A:$Y,12,FALSE)</f>
        <v>0</v>
      </c>
      <c r="V3787" s="25" t="str">
        <f>VLOOKUP(A3787,Database!A:M,13,FALSE)</f>
        <v>À venir</v>
      </c>
      <c r="W3787" s="25" t="str">
        <f>VLOOKUP($A3787,Database!$A:$Y,20,FALSE)</f>
        <v/>
      </c>
      <c r="X3787" s="25" t="str">
        <f>VLOOKUP($A3787,Database!$A:$Y,21,FALSE)</f>
        <v/>
      </c>
      <c r="Y3787" s="25" t="str">
        <f ca="1">IF(C3787&lt;NOW(),IF(AND(P3787&gt;Q3787,W3787&gt;X3787),S3787,IF(AND(P3787=Q3787,W3787=X3787),T3787,IF(AND(P3787&lt;Q3787,W3787&lt;X3787),U3787,0))),"")</f>
        <v/>
      </c>
      <c r="Z3787" s="25">
        <f>IF(AND(P3787=W3787,Q3787=X3787),1,0)</f>
        <v>1</v>
      </c>
      <c r="AA3787" s="25" t="str">
        <f>IF(Z3787=0,"",IF(ISBLANK(VLOOKUP(A3787,Database!A:AA,22,FALSE)),"",VLOOKUP(A3787,Database!A:AA,22,FALSE)))</f>
        <v>Exact</v>
      </c>
      <c r="AB3787" s="25">
        <f ca="1">IFERROR(IF(AND(Y3787&lt;&gt;"",OR(V3787="Terminé",V3787="En cours")),VLOOKUP(AA3787,Setup_ScoreExactBonus!A:D,4,FALSE),0),0)</f>
        <v>0</v>
      </c>
      <c r="AC3787" s="31" t="str">
        <f t="shared" ca="1" si="20"/>
        <v/>
      </c>
      <c r="AD3787" s="31">
        <f ca="1">SUMIFS(AC$2:AC3787,D$2:D3787,D3787)*IF(R3787=0,1,2)</f>
        <v>0</v>
      </c>
    </row>
    <row r="3788" spans="1:30" x14ac:dyDescent="0.35">
      <c r="A3788" s="31">
        <f>IF(ISBLANK(B3788),"",COUNTIF(B$2:B3788,B3788))-1</f>
        <v>97</v>
      </c>
      <c r="B3788" s="31">
        <v>4</v>
      </c>
      <c r="C3788" s="10">
        <f>VLOOKUP($A3788,Database!$A:$Y,7,FALSE)</f>
        <v>46212.916666666664</v>
      </c>
      <c r="D3788" s="31" t="str">
        <f>VLOOKUP(Pronostics!$B3788,Setup_MPP!$A:$G,3,FALSE)</f>
        <v>Popo444</v>
      </c>
      <c r="E3788" s="31" t="str">
        <f>VLOOKUP(Pronostics!$B3788,Setup_MPP!$A:$G,2,FALSE)</f>
        <v>Pauline OLIVIER</v>
      </c>
      <c r="F3788" s="31" t="str">
        <f>VLOOKUP($B3788,Setup_MPP!$A:$E,4,FALSE)</f>
        <v>#A5EA7F</v>
      </c>
      <c r="G3788" s="31" t="str">
        <f>VLOOKUP($B3788,Setup_MPP!$A:$E,5,FALSE)</f>
        <v>#80C65A</v>
      </c>
      <c r="H3788" s="31" t="str">
        <f>IFERROR(IF(AND(A3788&gt;=1,A3788&lt;=104),VLOOKUP($A3788,Location!$A:$J,6,FALSE),IF(A3788=0,"Avant l'ouverture",IF(OR(A3788=105,A3788=106),"Bonus"))),"")</f>
        <v>1/4 Finale</v>
      </c>
      <c r="I3788" s="31" t="str">
        <f>IF(LEFT(H3788,4)="Tour",VLOOKUP(A3788,Database!$A:$C,3,FALSE),"")</f>
        <v/>
      </c>
      <c r="J3788" s="31" t="str">
        <f>VLOOKUP($A3788,Location!$A:$J,7,FALSE)</f>
        <v>TBD</v>
      </c>
      <c r="K3788" s="31" t="str">
        <f>IFERROR(VLOOKUP(J3788,Setup_Team!$B:$C,2,FALSE), "TDB")</f>
        <v>TDB</v>
      </c>
      <c r="L3788" s="31" t="str">
        <f>VLOOKUP($A3788,Location!$A:$J,8,FALSE)</f>
        <v>TBD</v>
      </c>
      <c r="M3788" s="31" t="str">
        <f>IFERROR(VLOOKUP(L3788,Setup_Team!$B:$C,2,FALSE), "TDB")</f>
        <v>TDB</v>
      </c>
      <c r="N3788" s="31" t="str">
        <f>VLOOKUP($A3788,Location!$A:$J,9,FALSE)</f>
        <v>Foxborough</v>
      </c>
      <c r="O3788" s="31" t="str">
        <f>VLOOKUP($A3788,Location!$A:$J,10,FALSE)</f>
        <v>Gillette Stadium</v>
      </c>
      <c r="R3788" s="31">
        <v>0</v>
      </c>
      <c r="S3788" s="25">
        <f>VLOOKUP($A3788,Database!$A:$Y,10,FALSE)</f>
        <v>0</v>
      </c>
      <c r="T3788" s="25">
        <f>VLOOKUP($A3788,Database!$A:$Y,11,FALSE)</f>
        <v>0</v>
      </c>
      <c r="U3788" s="25">
        <f>VLOOKUP($A3788,Database!$A:$Y,12,FALSE)</f>
        <v>0</v>
      </c>
      <c r="V3788" s="25" t="str">
        <f>VLOOKUP(A3788,Database!A:M,13,FALSE)</f>
        <v>À venir</v>
      </c>
      <c r="W3788" s="25" t="str">
        <f>VLOOKUP($A3788,Database!$A:$Y,20,FALSE)</f>
        <v/>
      </c>
      <c r="X3788" s="25" t="str">
        <f>VLOOKUP($A3788,Database!$A:$Y,21,FALSE)</f>
        <v/>
      </c>
      <c r="Y3788" s="25" t="str">
        <f ca="1">IF(C3788&lt;NOW(),IF(AND(P3788&gt;Q3788,W3788&gt;X3788),S3788,IF(AND(P3788=Q3788,W3788=X3788),T3788,IF(AND(P3788&lt;Q3788,W3788&lt;X3788),U3788,0))),"")</f>
        <v/>
      </c>
      <c r="Z3788" s="25">
        <f>IF(AND(P3788=W3788,Q3788=X3788),1,0)</f>
        <v>1</v>
      </c>
      <c r="AA3788" s="25" t="str">
        <f>IF(Z3788=0,"",IF(ISBLANK(VLOOKUP(A3788,Database!A:AA,22,FALSE)),"",VLOOKUP(A3788,Database!A:AA,22,FALSE)))</f>
        <v>Exact</v>
      </c>
      <c r="AB3788" s="25">
        <f ca="1">IFERROR(IF(AND(Y3788&lt;&gt;"",OR(V3788="Terminé",V3788="En cours")),VLOOKUP(AA3788,Setup_ScoreExactBonus!A:D,4,FALSE),0),0)</f>
        <v>0</v>
      </c>
      <c r="AC3788" s="31" t="str">
        <f t="shared" ca="1" si="20"/>
        <v/>
      </c>
      <c r="AD3788" s="31">
        <f ca="1">SUMIFS(AC$2:AC3788,D$2:D3788,D3788)*IF(R3788=0,1,2)</f>
        <v>0</v>
      </c>
    </row>
    <row r="3789" spans="1:30" x14ac:dyDescent="0.35">
      <c r="A3789" s="31">
        <f>IF(ISBLANK(B3789),"",COUNTIF(B$2:B3789,B3789))-1</f>
        <v>97</v>
      </c>
      <c r="B3789" s="31">
        <v>5</v>
      </c>
      <c r="C3789" s="10">
        <f>VLOOKUP($A3789,Database!$A:$Y,7,FALSE)</f>
        <v>46212.916666666664</v>
      </c>
      <c r="D3789" s="31" t="str">
        <f>VLOOKUP(Pronostics!$B3789,Setup_MPP!$A:$G,3,FALSE)</f>
        <v>_Jujul</v>
      </c>
      <c r="E3789" s="31" t="str">
        <f>VLOOKUP(Pronostics!$B3789,Setup_MPP!$A:$G,2,FALSE)</f>
        <v>Julie BOISSIERE</v>
      </c>
      <c r="F3789" s="31" t="str">
        <f>VLOOKUP($B3789,Setup_MPP!$A:$E,4,FALSE)</f>
        <v>#D890FF</v>
      </c>
      <c r="G3789" s="31" t="str">
        <f>VLOOKUP($B3789,Setup_MPP!$A:$E,5,FALSE)</f>
        <v>#B750EF</v>
      </c>
      <c r="H3789" s="31" t="str">
        <f>IFERROR(IF(AND(A3789&gt;=1,A3789&lt;=104),VLOOKUP($A3789,Location!$A:$J,6,FALSE),IF(A3789=0,"Avant l'ouverture",IF(OR(A3789=105,A3789=106),"Bonus"))),"")</f>
        <v>1/4 Finale</v>
      </c>
      <c r="I3789" s="31" t="str">
        <f>IF(LEFT(H3789,4)="Tour",VLOOKUP(A3789,Database!$A:$C,3,FALSE),"")</f>
        <v/>
      </c>
      <c r="J3789" s="31" t="str">
        <f>VLOOKUP($A3789,Location!$A:$J,7,FALSE)</f>
        <v>TBD</v>
      </c>
      <c r="K3789" s="31" t="str">
        <f>IFERROR(VLOOKUP(J3789,Setup_Team!$B:$C,2,FALSE), "TDB")</f>
        <v>TDB</v>
      </c>
      <c r="L3789" s="31" t="str">
        <f>VLOOKUP($A3789,Location!$A:$J,8,FALSE)</f>
        <v>TBD</v>
      </c>
      <c r="M3789" s="31" t="str">
        <f>IFERROR(VLOOKUP(L3789,Setup_Team!$B:$C,2,FALSE), "TDB")</f>
        <v>TDB</v>
      </c>
      <c r="N3789" s="31" t="str">
        <f>VLOOKUP($A3789,Location!$A:$J,9,FALSE)</f>
        <v>Foxborough</v>
      </c>
      <c r="O3789" s="31" t="str">
        <f>VLOOKUP($A3789,Location!$A:$J,10,FALSE)</f>
        <v>Gillette Stadium</v>
      </c>
      <c r="R3789" s="31">
        <v>0</v>
      </c>
      <c r="S3789" s="25">
        <f>VLOOKUP($A3789,Database!$A:$Y,10,FALSE)</f>
        <v>0</v>
      </c>
      <c r="T3789" s="25">
        <f>VLOOKUP($A3789,Database!$A:$Y,11,FALSE)</f>
        <v>0</v>
      </c>
      <c r="U3789" s="25">
        <f>VLOOKUP($A3789,Database!$A:$Y,12,FALSE)</f>
        <v>0</v>
      </c>
      <c r="V3789" s="25" t="str">
        <f>VLOOKUP(A3789,Database!A:M,13,FALSE)</f>
        <v>À venir</v>
      </c>
      <c r="W3789" s="25" t="str">
        <f>VLOOKUP($A3789,Database!$A:$Y,20,FALSE)</f>
        <v/>
      </c>
      <c r="X3789" s="25" t="str">
        <f>VLOOKUP($A3789,Database!$A:$Y,21,FALSE)</f>
        <v/>
      </c>
      <c r="Y3789" s="25" t="str">
        <f ca="1">IF(C3789&lt;NOW(),IF(AND(P3789&gt;Q3789,W3789&gt;X3789),S3789,IF(AND(P3789=Q3789,W3789=X3789),T3789,IF(AND(P3789&lt;Q3789,W3789&lt;X3789),U3789,0))),"")</f>
        <v/>
      </c>
      <c r="Z3789" s="25">
        <f>IF(AND(P3789=W3789,Q3789=X3789),1,0)</f>
        <v>1</v>
      </c>
      <c r="AA3789" s="25" t="str">
        <f>IF(Z3789=0,"",IF(ISBLANK(VLOOKUP(A3789,Database!A:AA,22,FALSE)),"",VLOOKUP(A3789,Database!A:AA,22,FALSE)))</f>
        <v>Exact</v>
      </c>
      <c r="AB3789" s="25">
        <f ca="1">IFERROR(IF(AND(Y3789&lt;&gt;"",OR(V3789="Terminé",V3789="En cours")),VLOOKUP(AA3789,Setup_ScoreExactBonus!A:D,4,FALSE),0),0)</f>
        <v>0</v>
      </c>
      <c r="AC3789" s="31" t="str">
        <f t="shared" ca="1" si="20"/>
        <v/>
      </c>
      <c r="AD3789" s="31">
        <f ca="1">SUMIFS(AC$2:AC3789,D$2:D3789,D3789)*IF(R3789=0,1,2)</f>
        <v>0</v>
      </c>
    </row>
    <row r="3790" spans="1:30" x14ac:dyDescent="0.35">
      <c r="A3790" s="31">
        <f>IF(ISBLANK(B3790),"",COUNTIF(B$2:B3790,B3790))-1</f>
        <v>97</v>
      </c>
      <c r="B3790" s="31">
        <v>6</v>
      </c>
      <c r="C3790" s="10">
        <f>VLOOKUP($A3790,Database!$A:$Y,7,FALSE)</f>
        <v>46212.916666666664</v>
      </c>
      <c r="D3790" s="31" t="str">
        <f>VLOOKUP(Pronostics!$B3790,Setup_MPP!$A:$G,3,FALSE)</f>
        <v>Julay</v>
      </c>
      <c r="E3790" s="31" t="str">
        <f>VLOOKUP(Pronostics!$B3790,Setup_MPP!$A:$G,2,FALSE)</f>
        <v>Julie BOUCHARD</v>
      </c>
      <c r="F3790" s="31" t="str">
        <f>VLOOKUP($B3790,Setup_MPP!$A:$E,4,FALSE)</f>
        <v>#A6F7B1</v>
      </c>
      <c r="G3790" s="31" t="str">
        <f>VLOOKUP($B3790,Setup_MPP!$A:$E,5,FALSE)</f>
        <v>#6EC179</v>
      </c>
      <c r="H3790" s="31" t="str">
        <f>IFERROR(IF(AND(A3790&gt;=1,A3790&lt;=104),VLOOKUP($A3790,Location!$A:$J,6,FALSE),IF(A3790=0,"Avant l'ouverture",IF(OR(A3790=105,A3790=106),"Bonus"))),"")</f>
        <v>1/4 Finale</v>
      </c>
      <c r="I3790" s="31" t="str">
        <f>IF(LEFT(H3790,4)="Tour",VLOOKUP(A3790,Database!$A:$C,3,FALSE),"")</f>
        <v/>
      </c>
      <c r="J3790" s="31" t="str">
        <f>VLOOKUP($A3790,Location!$A:$J,7,FALSE)</f>
        <v>TBD</v>
      </c>
      <c r="K3790" s="31" t="str">
        <f>IFERROR(VLOOKUP(J3790,Setup_Team!$B:$C,2,FALSE), "TDB")</f>
        <v>TDB</v>
      </c>
      <c r="L3790" s="31" t="str">
        <f>VLOOKUP($A3790,Location!$A:$J,8,FALSE)</f>
        <v>TBD</v>
      </c>
      <c r="M3790" s="31" t="str">
        <f>IFERROR(VLOOKUP(L3790,Setup_Team!$B:$C,2,FALSE), "TDB")</f>
        <v>TDB</v>
      </c>
      <c r="N3790" s="31" t="str">
        <f>VLOOKUP($A3790,Location!$A:$J,9,FALSE)</f>
        <v>Foxborough</v>
      </c>
      <c r="O3790" s="31" t="str">
        <f>VLOOKUP($A3790,Location!$A:$J,10,FALSE)</f>
        <v>Gillette Stadium</v>
      </c>
      <c r="R3790" s="31">
        <v>0</v>
      </c>
      <c r="S3790" s="25">
        <f>VLOOKUP($A3790,Database!$A:$Y,10,FALSE)</f>
        <v>0</v>
      </c>
      <c r="T3790" s="25">
        <f>VLOOKUP($A3790,Database!$A:$Y,11,FALSE)</f>
        <v>0</v>
      </c>
      <c r="U3790" s="25">
        <f>VLOOKUP($A3790,Database!$A:$Y,12,FALSE)</f>
        <v>0</v>
      </c>
      <c r="V3790" s="25" t="str">
        <f>VLOOKUP(A3790,Database!A:M,13,FALSE)</f>
        <v>À venir</v>
      </c>
      <c r="W3790" s="25" t="str">
        <f>VLOOKUP($A3790,Database!$A:$Y,20,FALSE)</f>
        <v/>
      </c>
      <c r="X3790" s="25" t="str">
        <f>VLOOKUP($A3790,Database!$A:$Y,21,FALSE)</f>
        <v/>
      </c>
      <c r="Y3790" s="25" t="str">
        <f ca="1">IF(C3790&lt;NOW(),IF(AND(P3790&gt;Q3790,W3790&gt;X3790),S3790,IF(AND(P3790=Q3790,W3790=X3790),T3790,IF(AND(P3790&lt;Q3790,W3790&lt;X3790),U3790,0))),"")</f>
        <v/>
      </c>
      <c r="Z3790" s="25">
        <f>IF(AND(P3790=W3790,Q3790=X3790),1,0)</f>
        <v>1</v>
      </c>
      <c r="AA3790" s="25" t="str">
        <f>IF(Z3790=0,"",IF(ISBLANK(VLOOKUP(A3790,Database!A:AA,22,FALSE)),"",VLOOKUP(A3790,Database!A:AA,22,FALSE)))</f>
        <v>Exact</v>
      </c>
      <c r="AB3790" s="25">
        <f ca="1">IFERROR(IF(AND(Y3790&lt;&gt;"",OR(V3790="Terminé",V3790="En cours")),VLOOKUP(AA3790,Setup_ScoreExactBonus!A:D,4,FALSE),0),0)</f>
        <v>0</v>
      </c>
      <c r="AC3790" s="31" t="str">
        <f t="shared" ca="1" si="20"/>
        <v/>
      </c>
      <c r="AD3790" s="31">
        <f ca="1">SUMIFS(AC$2:AC3790,D$2:D3790,D3790)*IF(R3790=0,1,2)</f>
        <v>0</v>
      </c>
    </row>
    <row r="3791" spans="1:30" x14ac:dyDescent="0.35">
      <c r="A3791" s="31">
        <f>IF(ISBLANK(B3791),"",COUNTIF(B$2:B3791,B3791))-1</f>
        <v>97</v>
      </c>
      <c r="B3791" s="31">
        <v>7</v>
      </c>
      <c r="C3791" s="10">
        <f>VLOOKUP($A3791,Database!$A:$Y,7,FALSE)</f>
        <v>46212.916666666664</v>
      </c>
      <c r="D3791" s="31" t="str">
        <f>VLOOKUP(Pronostics!$B3791,Setup_MPP!$A:$G,3,FALSE)</f>
        <v>__Vince__</v>
      </c>
      <c r="E3791" s="31" t="str">
        <f>VLOOKUP(Pronostics!$B3791,Setup_MPP!$A:$G,2,FALSE)</f>
        <v>Vincent FRAYSSE</v>
      </c>
      <c r="F3791" s="31" t="str">
        <f>VLOOKUP($B3791,Setup_MPP!$A:$E,4,FALSE)</f>
        <v>#B2EAE8</v>
      </c>
      <c r="G3791" s="31" t="str">
        <f>VLOOKUP($B3791,Setup_MPP!$A:$E,5,FALSE)</f>
        <v>#6CB4B1</v>
      </c>
      <c r="H3791" s="31" t="str">
        <f>IFERROR(IF(AND(A3791&gt;=1,A3791&lt;=104),VLOOKUP($A3791,Location!$A:$J,6,FALSE),IF(A3791=0,"Avant l'ouverture",IF(OR(A3791=105,A3791=106),"Bonus"))),"")</f>
        <v>1/4 Finale</v>
      </c>
      <c r="I3791" s="31" t="str">
        <f>IF(LEFT(H3791,4)="Tour",VLOOKUP(A3791,Database!$A:$C,3,FALSE),"")</f>
        <v/>
      </c>
      <c r="J3791" s="31" t="str">
        <f>VLOOKUP($A3791,Location!$A:$J,7,FALSE)</f>
        <v>TBD</v>
      </c>
      <c r="K3791" s="31" t="str">
        <f>IFERROR(VLOOKUP(J3791,Setup_Team!$B:$C,2,FALSE), "TDB")</f>
        <v>TDB</v>
      </c>
      <c r="L3791" s="31" t="str">
        <f>VLOOKUP($A3791,Location!$A:$J,8,FALSE)</f>
        <v>TBD</v>
      </c>
      <c r="M3791" s="31" t="str">
        <f>IFERROR(VLOOKUP(L3791,Setup_Team!$B:$C,2,FALSE), "TDB")</f>
        <v>TDB</v>
      </c>
      <c r="N3791" s="31" t="str">
        <f>VLOOKUP($A3791,Location!$A:$J,9,FALSE)</f>
        <v>Foxborough</v>
      </c>
      <c r="O3791" s="31" t="str">
        <f>VLOOKUP($A3791,Location!$A:$J,10,FALSE)</f>
        <v>Gillette Stadium</v>
      </c>
      <c r="R3791" s="31">
        <v>0</v>
      </c>
      <c r="S3791" s="25">
        <f>VLOOKUP($A3791,Database!$A:$Y,10,FALSE)</f>
        <v>0</v>
      </c>
      <c r="T3791" s="25">
        <f>VLOOKUP($A3791,Database!$A:$Y,11,FALSE)</f>
        <v>0</v>
      </c>
      <c r="U3791" s="25">
        <f>VLOOKUP($A3791,Database!$A:$Y,12,FALSE)</f>
        <v>0</v>
      </c>
      <c r="V3791" s="25" t="str">
        <f>VLOOKUP(A3791,Database!A:M,13,FALSE)</f>
        <v>À venir</v>
      </c>
      <c r="W3791" s="25" t="str">
        <f>VLOOKUP($A3791,Database!$A:$Y,20,FALSE)</f>
        <v/>
      </c>
      <c r="X3791" s="25" t="str">
        <f>VLOOKUP($A3791,Database!$A:$Y,21,FALSE)</f>
        <v/>
      </c>
      <c r="Y3791" s="25" t="str">
        <f ca="1">IF(C3791&lt;NOW(),IF(AND(P3791&gt;Q3791,W3791&gt;X3791),S3791,IF(AND(P3791=Q3791,W3791=X3791),T3791,IF(AND(P3791&lt;Q3791,W3791&lt;X3791),U3791,0))),"")</f>
        <v/>
      </c>
      <c r="Z3791" s="25">
        <f>IF(AND(P3791=W3791,Q3791=X3791),1,0)</f>
        <v>1</v>
      </c>
      <c r="AA3791" s="25" t="str">
        <f>IF(Z3791=0,"",IF(ISBLANK(VLOOKUP(A3791,Database!A:AA,22,FALSE)),"",VLOOKUP(A3791,Database!A:AA,22,FALSE)))</f>
        <v>Exact</v>
      </c>
      <c r="AB3791" s="25">
        <f ca="1">IFERROR(IF(AND(Y3791&lt;&gt;"",OR(V3791="Terminé",V3791="En cours")),VLOOKUP(AA3791,Setup_ScoreExactBonus!A:D,4,FALSE),0),0)</f>
        <v>0</v>
      </c>
      <c r="AC3791" s="31" t="str">
        <f t="shared" ca="1" si="20"/>
        <v/>
      </c>
      <c r="AD3791" s="31">
        <f ca="1">SUMIFS(AC$2:AC3791,D$2:D3791,D3791)*IF(R3791=0,1,2)</f>
        <v>0</v>
      </c>
    </row>
    <row r="3792" spans="1:30" x14ac:dyDescent="0.35">
      <c r="A3792" s="31">
        <f>IF(ISBLANK(B3792),"",COUNTIF(B$2:B3792,B3792))-1</f>
        <v>97</v>
      </c>
      <c r="B3792" s="31">
        <v>8</v>
      </c>
      <c r="C3792" s="10">
        <f>VLOOKUP($A3792,Database!$A:$Y,7,FALSE)</f>
        <v>46212.916666666664</v>
      </c>
      <c r="D3792" s="31" t="str">
        <f>VLOOKUP(Pronostics!$B3792,Setup_MPP!$A:$G,3,FALSE)</f>
        <v>Louuiiis</v>
      </c>
      <c r="E3792" s="31" t="str">
        <f>VLOOKUP(Pronostics!$B3792,Setup_MPP!$A:$G,2,FALSE)</f>
        <v>Louis HARLE</v>
      </c>
      <c r="F3792" s="31" t="str">
        <f>VLOOKUP($B3792,Setup_MPP!$A:$E,4,FALSE)</f>
        <v>#EEF7B1</v>
      </c>
      <c r="G3792" s="31" t="str">
        <f>VLOOKUP($B3792,Setup_MPP!$A:$E,5,FALSE)</f>
        <v>#C1CB7D</v>
      </c>
      <c r="H3792" s="31" t="str">
        <f>IFERROR(IF(AND(A3792&gt;=1,A3792&lt;=104),VLOOKUP($A3792,Location!$A:$J,6,FALSE),IF(A3792=0,"Avant l'ouverture",IF(OR(A3792=105,A3792=106),"Bonus"))),"")</f>
        <v>1/4 Finale</v>
      </c>
      <c r="I3792" s="31" t="str">
        <f>IF(LEFT(H3792,4)="Tour",VLOOKUP(A3792,Database!$A:$C,3,FALSE),"")</f>
        <v/>
      </c>
      <c r="J3792" s="31" t="str">
        <f>VLOOKUP($A3792,Location!$A:$J,7,FALSE)</f>
        <v>TBD</v>
      </c>
      <c r="K3792" s="31" t="str">
        <f>IFERROR(VLOOKUP(J3792,Setup_Team!$B:$C,2,FALSE), "TDB")</f>
        <v>TDB</v>
      </c>
      <c r="L3792" s="31" t="str">
        <f>VLOOKUP($A3792,Location!$A:$J,8,FALSE)</f>
        <v>TBD</v>
      </c>
      <c r="M3792" s="31" t="str">
        <f>IFERROR(VLOOKUP(L3792,Setup_Team!$B:$C,2,FALSE), "TDB")</f>
        <v>TDB</v>
      </c>
      <c r="N3792" s="31" t="str">
        <f>VLOOKUP($A3792,Location!$A:$J,9,FALSE)</f>
        <v>Foxborough</v>
      </c>
      <c r="O3792" s="31" t="str">
        <f>VLOOKUP($A3792,Location!$A:$J,10,FALSE)</f>
        <v>Gillette Stadium</v>
      </c>
      <c r="R3792" s="31">
        <v>0</v>
      </c>
      <c r="S3792" s="25">
        <f>VLOOKUP($A3792,Database!$A:$Y,10,FALSE)</f>
        <v>0</v>
      </c>
      <c r="T3792" s="25">
        <f>VLOOKUP($A3792,Database!$A:$Y,11,FALSE)</f>
        <v>0</v>
      </c>
      <c r="U3792" s="25">
        <f>VLOOKUP($A3792,Database!$A:$Y,12,FALSE)</f>
        <v>0</v>
      </c>
      <c r="V3792" s="25" t="str">
        <f>VLOOKUP(A3792,Database!A:M,13,FALSE)</f>
        <v>À venir</v>
      </c>
      <c r="W3792" s="25" t="str">
        <f>VLOOKUP($A3792,Database!$A:$Y,20,FALSE)</f>
        <v/>
      </c>
      <c r="X3792" s="25" t="str">
        <f>VLOOKUP($A3792,Database!$A:$Y,21,FALSE)</f>
        <v/>
      </c>
      <c r="Y3792" s="25" t="str">
        <f ca="1">IF(C3792&lt;NOW(),IF(AND(P3792&gt;Q3792,W3792&gt;X3792),S3792,IF(AND(P3792=Q3792,W3792=X3792),T3792,IF(AND(P3792&lt;Q3792,W3792&lt;X3792),U3792,0))),"")</f>
        <v/>
      </c>
      <c r="Z3792" s="25">
        <f>IF(AND(P3792=W3792,Q3792=X3792),1,0)</f>
        <v>1</v>
      </c>
      <c r="AA3792" s="25" t="str">
        <f>IF(Z3792=0,"",IF(ISBLANK(VLOOKUP(A3792,Database!A:AA,22,FALSE)),"",VLOOKUP(A3792,Database!A:AA,22,FALSE)))</f>
        <v>Exact</v>
      </c>
      <c r="AB3792" s="25">
        <f ca="1">IFERROR(IF(AND(Y3792&lt;&gt;"",OR(V3792="Terminé",V3792="En cours")),VLOOKUP(AA3792,Setup_ScoreExactBonus!A:D,4,FALSE),0),0)</f>
        <v>0</v>
      </c>
      <c r="AC3792" s="31" t="str">
        <f t="shared" ca="1" si="20"/>
        <v/>
      </c>
      <c r="AD3792" s="31">
        <f ca="1">SUMIFS(AC$2:AC3792,D$2:D3792,D3792)*IF(R3792=0,1,2)</f>
        <v>0</v>
      </c>
    </row>
    <row r="3793" spans="1:30" x14ac:dyDescent="0.35">
      <c r="A3793" s="31">
        <f>IF(ISBLANK(B3793),"",COUNTIF(B$2:B3793,B3793))-1</f>
        <v>97</v>
      </c>
      <c r="B3793" s="31">
        <v>9</v>
      </c>
      <c r="C3793" s="10">
        <f>VLOOKUP($A3793,Database!$A:$Y,7,FALSE)</f>
        <v>46212.916666666664</v>
      </c>
      <c r="D3793" s="31" t="str">
        <f>VLOOKUP(Pronostics!$B3793,Setup_MPP!$A:$G,3,FALSE)</f>
        <v>Aurelien_dqp</v>
      </c>
      <c r="E3793" s="31" t="str">
        <f>VLOOKUP(Pronostics!$B3793,Setup_MPP!$A:$G,2,FALSE)</f>
        <v>Aurélien DE POULPIQUET</v>
      </c>
      <c r="F3793" s="31" t="str">
        <f>VLOOKUP($B3793,Setup_MPP!$A:$E,4,FALSE)</f>
        <v>#F4EA9D</v>
      </c>
      <c r="G3793" s="31" t="str">
        <f>VLOOKUP($B3793,Setup_MPP!$A:$E,5,FALSE)</f>
        <v>#D2C458</v>
      </c>
      <c r="H3793" s="31" t="str">
        <f>IFERROR(IF(AND(A3793&gt;=1,A3793&lt;=104),VLOOKUP($A3793,Location!$A:$J,6,FALSE),IF(A3793=0,"Avant l'ouverture",IF(OR(A3793=105,A3793=106),"Bonus"))),"")</f>
        <v>1/4 Finale</v>
      </c>
      <c r="I3793" s="31" t="str">
        <f>IF(LEFT(H3793,4)="Tour",VLOOKUP(A3793,Database!$A:$C,3,FALSE),"")</f>
        <v/>
      </c>
      <c r="J3793" s="31" t="str">
        <f>VLOOKUP($A3793,Location!$A:$J,7,FALSE)</f>
        <v>TBD</v>
      </c>
      <c r="K3793" s="31" t="str">
        <f>IFERROR(VLOOKUP(J3793,Setup_Team!$B:$C,2,FALSE), "TDB")</f>
        <v>TDB</v>
      </c>
      <c r="L3793" s="31" t="str">
        <f>VLOOKUP($A3793,Location!$A:$J,8,FALSE)</f>
        <v>TBD</v>
      </c>
      <c r="M3793" s="31" t="str">
        <f>IFERROR(VLOOKUP(L3793,Setup_Team!$B:$C,2,FALSE), "TDB")</f>
        <v>TDB</v>
      </c>
      <c r="N3793" s="31" t="str">
        <f>VLOOKUP($A3793,Location!$A:$J,9,FALSE)</f>
        <v>Foxborough</v>
      </c>
      <c r="O3793" s="31" t="str">
        <f>VLOOKUP($A3793,Location!$A:$J,10,FALSE)</f>
        <v>Gillette Stadium</v>
      </c>
      <c r="R3793" s="31">
        <v>0</v>
      </c>
      <c r="S3793" s="25">
        <f>VLOOKUP($A3793,Database!$A:$Y,10,FALSE)</f>
        <v>0</v>
      </c>
      <c r="T3793" s="25">
        <f>VLOOKUP($A3793,Database!$A:$Y,11,FALSE)</f>
        <v>0</v>
      </c>
      <c r="U3793" s="25">
        <f>VLOOKUP($A3793,Database!$A:$Y,12,FALSE)</f>
        <v>0</v>
      </c>
      <c r="V3793" s="25" t="str">
        <f>VLOOKUP(A3793,Database!A:M,13,FALSE)</f>
        <v>À venir</v>
      </c>
      <c r="W3793" s="25" t="str">
        <f>VLOOKUP($A3793,Database!$A:$Y,20,FALSE)</f>
        <v/>
      </c>
      <c r="X3793" s="25" t="str">
        <f>VLOOKUP($A3793,Database!$A:$Y,21,FALSE)</f>
        <v/>
      </c>
      <c r="Y3793" s="25" t="str">
        <f ca="1">IF(C3793&lt;NOW(),IF(AND(P3793&gt;Q3793,W3793&gt;X3793),S3793,IF(AND(P3793=Q3793,W3793=X3793),T3793,IF(AND(P3793&lt;Q3793,W3793&lt;X3793),U3793,0))),"")</f>
        <v/>
      </c>
      <c r="Z3793" s="25">
        <f>IF(AND(P3793=W3793,Q3793=X3793),1,0)</f>
        <v>1</v>
      </c>
      <c r="AA3793" s="25" t="str">
        <f>IF(Z3793=0,"",IF(ISBLANK(VLOOKUP(A3793,Database!A:AA,22,FALSE)),"",VLOOKUP(A3793,Database!A:AA,22,FALSE)))</f>
        <v>Exact</v>
      </c>
      <c r="AB3793" s="25">
        <f ca="1">IFERROR(IF(AND(Y3793&lt;&gt;"",OR(V3793="Terminé",V3793="En cours")),VLOOKUP(AA3793,Setup_ScoreExactBonus!A:D,4,FALSE),0),0)</f>
        <v>0</v>
      </c>
      <c r="AC3793" s="31" t="str">
        <f t="shared" ca="1" si="20"/>
        <v/>
      </c>
      <c r="AD3793" s="31">
        <f ca="1">SUMIFS(AC$2:AC3793,D$2:D3793,D3793)*IF(R3793=0,1,2)</f>
        <v>0</v>
      </c>
    </row>
    <row r="3794" spans="1:30" x14ac:dyDescent="0.35">
      <c r="A3794" s="31">
        <f>IF(ISBLANK(B3794),"",COUNTIF(B$2:B3794,B3794))-1</f>
        <v>97</v>
      </c>
      <c r="B3794" s="31">
        <v>10</v>
      </c>
      <c r="C3794" s="10">
        <f>VLOOKUP($A3794,Database!$A:$Y,7,FALSE)</f>
        <v>46212.916666666664</v>
      </c>
      <c r="D3794" s="31" t="str">
        <f>VLOOKUP(Pronostics!$B3794,Setup_MPP!$A:$G,3,FALSE)</f>
        <v>RandomPaul</v>
      </c>
      <c r="E3794" s="31" t="str">
        <f>VLOOKUP(Pronostics!$B3794,Setup_MPP!$A:$G,2,FALSE)</f>
        <v>Paul MONTESINOS</v>
      </c>
      <c r="F3794" s="31" t="str">
        <f>VLOOKUP($B3794,Setup_MPP!$A:$E,4,FALSE)</f>
        <v>#C4B0FF</v>
      </c>
      <c r="G3794" s="31" t="str">
        <f>VLOOKUP($B3794,Setup_MPP!$A:$E,5,FALSE)</f>
        <v>#7F66C8</v>
      </c>
      <c r="H3794" s="31" t="str">
        <f>IFERROR(IF(AND(A3794&gt;=1,A3794&lt;=104),VLOOKUP($A3794,Location!$A:$J,6,FALSE),IF(A3794=0,"Avant l'ouverture",IF(OR(A3794=105,A3794=106),"Bonus"))),"")</f>
        <v>1/4 Finale</v>
      </c>
      <c r="I3794" s="31" t="str">
        <f>IF(LEFT(H3794,4)="Tour",VLOOKUP(A3794,Database!$A:$C,3,FALSE),"")</f>
        <v/>
      </c>
      <c r="J3794" s="31" t="str">
        <f>VLOOKUP($A3794,Location!$A:$J,7,FALSE)</f>
        <v>TBD</v>
      </c>
      <c r="K3794" s="31" t="str">
        <f>IFERROR(VLOOKUP(J3794,Setup_Team!$B:$C,2,FALSE), "TDB")</f>
        <v>TDB</v>
      </c>
      <c r="L3794" s="31" t="str">
        <f>VLOOKUP($A3794,Location!$A:$J,8,FALSE)</f>
        <v>TBD</v>
      </c>
      <c r="M3794" s="31" t="str">
        <f>IFERROR(VLOOKUP(L3794,Setup_Team!$B:$C,2,FALSE), "TDB")</f>
        <v>TDB</v>
      </c>
      <c r="N3794" s="31" t="str">
        <f>VLOOKUP($A3794,Location!$A:$J,9,FALSE)</f>
        <v>Foxborough</v>
      </c>
      <c r="O3794" s="31" t="str">
        <f>VLOOKUP($A3794,Location!$A:$J,10,FALSE)</f>
        <v>Gillette Stadium</v>
      </c>
      <c r="R3794" s="31">
        <v>0</v>
      </c>
      <c r="S3794" s="25">
        <f>VLOOKUP($A3794,Database!$A:$Y,10,FALSE)</f>
        <v>0</v>
      </c>
      <c r="T3794" s="25">
        <f>VLOOKUP($A3794,Database!$A:$Y,11,FALSE)</f>
        <v>0</v>
      </c>
      <c r="U3794" s="25">
        <f>VLOOKUP($A3794,Database!$A:$Y,12,FALSE)</f>
        <v>0</v>
      </c>
      <c r="V3794" s="25" t="str">
        <f>VLOOKUP(A3794,Database!A:M,13,FALSE)</f>
        <v>À venir</v>
      </c>
      <c r="W3794" s="25" t="str">
        <f>VLOOKUP($A3794,Database!$A:$Y,20,FALSE)</f>
        <v/>
      </c>
      <c r="X3794" s="25" t="str">
        <f>VLOOKUP($A3794,Database!$A:$Y,21,FALSE)</f>
        <v/>
      </c>
      <c r="Y3794" s="25" t="str">
        <f ca="1">IF(C3794&lt;NOW(),IF(AND(P3794&gt;Q3794,W3794&gt;X3794),S3794,IF(AND(P3794=Q3794,W3794=X3794),T3794,IF(AND(P3794&lt;Q3794,W3794&lt;X3794),U3794,0))),"")</f>
        <v/>
      </c>
      <c r="Z3794" s="25">
        <f>IF(AND(P3794=W3794,Q3794=X3794),1,0)</f>
        <v>1</v>
      </c>
      <c r="AA3794" s="25" t="str">
        <f>IF(Z3794=0,"",IF(ISBLANK(VLOOKUP(A3794,Database!A:AA,22,FALSE)),"",VLOOKUP(A3794,Database!A:AA,22,FALSE)))</f>
        <v>Exact</v>
      </c>
      <c r="AB3794" s="25">
        <f ca="1">IFERROR(IF(AND(Y3794&lt;&gt;"",OR(V3794="Terminé",V3794="En cours")),VLOOKUP(AA3794,Setup_ScoreExactBonus!A:D,4,FALSE),0),0)</f>
        <v>0</v>
      </c>
      <c r="AC3794" s="31" t="str">
        <f t="shared" ca="1" si="20"/>
        <v/>
      </c>
      <c r="AD3794" s="31">
        <f ca="1">SUMIFS(AC$2:AC3794,D$2:D3794,D3794)*IF(R3794=0,1,2)</f>
        <v>0</v>
      </c>
    </row>
    <row r="3795" spans="1:30" x14ac:dyDescent="0.35">
      <c r="A3795" s="31">
        <f>IF(ISBLANK(B3795),"",COUNTIF(B$2:B3795,B3795))-1</f>
        <v>97</v>
      </c>
      <c r="B3795" s="31">
        <v>11</v>
      </c>
      <c r="C3795" s="10">
        <f>VLOOKUP($A3795,Database!$A:$Y,7,FALSE)</f>
        <v>46212.916666666664</v>
      </c>
      <c r="D3795" s="31" t="str">
        <f>VLOOKUP(Pronostics!$B3795,Setup_MPP!$A:$G,3,FALSE)</f>
        <v>Kinsley#8SA6T</v>
      </c>
      <c r="E3795" s="31" t="str">
        <f>VLOOKUP(Pronostics!$B3795,Setup_MPP!$A:$G,2,FALSE)</f>
        <v>Kinsley ROQUE</v>
      </c>
      <c r="F3795" s="31" t="str">
        <f>VLOOKUP($B3795,Setup_MPP!$A:$E,4,FALSE)</f>
        <v>#CBEBBA</v>
      </c>
      <c r="G3795" s="31" t="str">
        <f>VLOOKUP($B3795,Setup_MPP!$A:$E,5,FALSE)</f>
        <v>#70BC6E</v>
      </c>
      <c r="H3795" s="31" t="str">
        <f>IFERROR(IF(AND(A3795&gt;=1,A3795&lt;=104),VLOOKUP($A3795,Location!$A:$J,6,FALSE),IF(A3795=0,"Avant l'ouverture",IF(OR(A3795=105,A3795=106),"Bonus"))),"")</f>
        <v>1/4 Finale</v>
      </c>
      <c r="I3795" s="31" t="str">
        <f>IF(LEFT(H3795,4)="Tour",VLOOKUP(A3795,Database!$A:$C,3,FALSE),"")</f>
        <v/>
      </c>
      <c r="J3795" s="31" t="str">
        <f>VLOOKUP($A3795,Location!$A:$J,7,FALSE)</f>
        <v>TBD</v>
      </c>
      <c r="K3795" s="31" t="str">
        <f>IFERROR(VLOOKUP(J3795,Setup_Team!$B:$C,2,FALSE), "TDB")</f>
        <v>TDB</v>
      </c>
      <c r="L3795" s="31" t="str">
        <f>VLOOKUP($A3795,Location!$A:$J,8,FALSE)</f>
        <v>TBD</v>
      </c>
      <c r="M3795" s="31" t="str">
        <f>IFERROR(VLOOKUP(L3795,Setup_Team!$B:$C,2,FALSE), "TDB")</f>
        <v>TDB</v>
      </c>
      <c r="N3795" s="31" t="str">
        <f>VLOOKUP($A3795,Location!$A:$J,9,FALSE)</f>
        <v>Foxborough</v>
      </c>
      <c r="O3795" s="31" t="str">
        <f>VLOOKUP($A3795,Location!$A:$J,10,FALSE)</f>
        <v>Gillette Stadium</v>
      </c>
      <c r="R3795" s="31">
        <v>0</v>
      </c>
      <c r="S3795" s="25">
        <f>VLOOKUP($A3795,Database!$A:$Y,10,FALSE)</f>
        <v>0</v>
      </c>
      <c r="T3795" s="25">
        <f>VLOOKUP($A3795,Database!$A:$Y,11,FALSE)</f>
        <v>0</v>
      </c>
      <c r="U3795" s="25">
        <f>VLOOKUP($A3795,Database!$A:$Y,12,FALSE)</f>
        <v>0</v>
      </c>
      <c r="V3795" s="25" t="str">
        <f>VLOOKUP(A3795,Database!A:M,13,FALSE)</f>
        <v>À venir</v>
      </c>
      <c r="W3795" s="25" t="str">
        <f>VLOOKUP($A3795,Database!$A:$Y,20,FALSE)</f>
        <v/>
      </c>
      <c r="X3795" s="25" t="str">
        <f>VLOOKUP($A3795,Database!$A:$Y,21,FALSE)</f>
        <v/>
      </c>
      <c r="Y3795" s="25" t="str">
        <f ca="1">IF(C3795&lt;NOW(),IF(AND(P3795&gt;Q3795,W3795&gt;X3795),S3795,IF(AND(P3795=Q3795,W3795=X3795),T3795,IF(AND(P3795&lt;Q3795,W3795&lt;X3795),U3795,0))),"")</f>
        <v/>
      </c>
      <c r="Z3795" s="25">
        <f>IF(AND(P3795=W3795,Q3795=X3795),1,0)</f>
        <v>1</v>
      </c>
      <c r="AA3795" s="25" t="str">
        <f>IF(Z3795=0,"",IF(ISBLANK(VLOOKUP(A3795,Database!A:AA,22,FALSE)),"",VLOOKUP(A3795,Database!A:AA,22,FALSE)))</f>
        <v>Exact</v>
      </c>
      <c r="AB3795" s="25">
        <f ca="1">IFERROR(IF(AND(Y3795&lt;&gt;"",OR(V3795="Terminé",V3795="En cours")),VLOOKUP(AA3795,Setup_ScoreExactBonus!A:D,4,FALSE),0),0)</f>
        <v>0</v>
      </c>
      <c r="AC3795" s="31" t="str">
        <f t="shared" ca="1" si="20"/>
        <v/>
      </c>
      <c r="AD3795" s="31">
        <f ca="1">SUMIFS(AC$2:AC3795,D$2:D3795,D3795)*IF(R3795=0,1,2)</f>
        <v>0</v>
      </c>
    </row>
    <row r="3796" spans="1:30" x14ac:dyDescent="0.35">
      <c r="A3796" s="31">
        <f>IF(ISBLANK(B3796),"",COUNTIF(B$2:B3796,B3796))-1</f>
        <v>97</v>
      </c>
      <c r="B3796" s="31">
        <v>12</v>
      </c>
      <c r="C3796" s="10">
        <f>VLOOKUP($A3796,Database!$A:$Y,7,FALSE)</f>
        <v>46212.916666666664</v>
      </c>
      <c r="D3796" s="31" t="str">
        <f>VLOOKUP(Pronostics!$B3796,Setup_MPP!$A:$G,3,FALSE)</f>
        <v>Jaouad1</v>
      </c>
      <c r="E3796" s="31" t="str">
        <f>VLOOKUP(Pronostics!$B3796,Setup_MPP!$A:$G,2,FALSE)</f>
        <v>Jaouad SETTI</v>
      </c>
      <c r="F3796" s="31" t="str">
        <f>VLOOKUP($B3796,Setup_MPP!$A:$E,4,FALSE)</f>
        <v>#C2D4FF</v>
      </c>
      <c r="G3796" s="31" t="str">
        <f>VLOOKUP($B3796,Setup_MPP!$A:$E,5,FALSE)</f>
        <v>#6586D5</v>
      </c>
      <c r="H3796" s="31" t="str">
        <f>IFERROR(IF(AND(A3796&gt;=1,A3796&lt;=104),VLOOKUP($A3796,Location!$A:$J,6,FALSE),IF(A3796=0,"Avant l'ouverture",IF(OR(A3796=105,A3796=106),"Bonus"))),"")</f>
        <v>1/4 Finale</v>
      </c>
      <c r="I3796" s="31" t="str">
        <f>IF(LEFT(H3796,4)="Tour",VLOOKUP(A3796,Database!$A:$C,3,FALSE),"")</f>
        <v/>
      </c>
      <c r="J3796" s="31" t="str">
        <f>VLOOKUP($A3796,Location!$A:$J,7,FALSE)</f>
        <v>TBD</v>
      </c>
      <c r="K3796" s="31" t="str">
        <f>IFERROR(VLOOKUP(J3796,Setup_Team!$B:$C,2,FALSE), "TDB")</f>
        <v>TDB</v>
      </c>
      <c r="L3796" s="31" t="str">
        <f>VLOOKUP($A3796,Location!$A:$J,8,FALSE)</f>
        <v>TBD</v>
      </c>
      <c r="M3796" s="31" t="str">
        <f>IFERROR(VLOOKUP(L3796,Setup_Team!$B:$C,2,FALSE), "TDB")</f>
        <v>TDB</v>
      </c>
      <c r="N3796" s="31" t="str">
        <f>VLOOKUP($A3796,Location!$A:$J,9,FALSE)</f>
        <v>Foxborough</v>
      </c>
      <c r="O3796" s="31" t="str">
        <f>VLOOKUP($A3796,Location!$A:$J,10,FALSE)</f>
        <v>Gillette Stadium</v>
      </c>
      <c r="R3796" s="31">
        <v>0</v>
      </c>
      <c r="S3796" s="25">
        <f>VLOOKUP($A3796,Database!$A:$Y,10,FALSE)</f>
        <v>0</v>
      </c>
      <c r="T3796" s="25">
        <f>VLOOKUP($A3796,Database!$A:$Y,11,FALSE)</f>
        <v>0</v>
      </c>
      <c r="U3796" s="25">
        <f>VLOOKUP($A3796,Database!$A:$Y,12,FALSE)</f>
        <v>0</v>
      </c>
      <c r="V3796" s="25" t="str">
        <f>VLOOKUP(A3796,Database!A:M,13,FALSE)</f>
        <v>À venir</v>
      </c>
      <c r="W3796" s="25" t="str">
        <f>VLOOKUP($A3796,Database!$A:$Y,20,FALSE)</f>
        <v/>
      </c>
      <c r="X3796" s="25" t="str">
        <f>VLOOKUP($A3796,Database!$A:$Y,21,FALSE)</f>
        <v/>
      </c>
      <c r="Y3796" s="25" t="str">
        <f ca="1">IF(C3796&lt;NOW(),IF(AND(P3796&gt;Q3796,W3796&gt;X3796),S3796,IF(AND(P3796=Q3796,W3796=X3796),T3796,IF(AND(P3796&lt;Q3796,W3796&lt;X3796),U3796,0))),"")</f>
        <v/>
      </c>
      <c r="Z3796" s="25">
        <f>IF(AND(P3796=W3796,Q3796=X3796),1,0)</f>
        <v>1</v>
      </c>
      <c r="AA3796" s="25" t="str">
        <f>IF(Z3796=0,"",IF(ISBLANK(VLOOKUP(A3796,Database!A:AA,22,FALSE)),"",VLOOKUP(A3796,Database!A:AA,22,FALSE)))</f>
        <v>Exact</v>
      </c>
      <c r="AB3796" s="25">
        <f ca="1">IFERROR(IF(AND(Y3796&lt;&gt;"",OR(V3796="Terminé",V3796="En cours")),VLOOKUP(AA3796,Setup_ScoreExactBonus!A:D,4,FALSE),0),0)</f>
        <v>0</v>
      </c>
      <c r="AC3796" s="31" t="str">
        <f t="shared" ca="1" si="20"/>
        <v/>
      </c>
      <c r="AD3796" s="31">
        <f ca="1">SUMIFS(AC$2:AC3796,D$2:D3796,D3796)*IF(R3796=0,1,2)</f>
        <v>0</v>
      </c>
    </row>
    <row r="3797" spans="1:30" x14ac:dyDescent="0.35">
      <c r="A3797" s="31">
        <f>IF(ISBLANK(B3797),"",COUNTIF(B$2:B3797,B3797))-1</f>
        <v>97</v>
      </c>
      <c r="B3797" s="31">
        <v>13</v>
      </c>
      <c r="C3797" s="10">
        <f>VLOOKUP($A3797,Database!$A:$Y,7,FALSE)</f>
        <v>46212.916666666664</v>
      </c>
      <c r="D3797" s="31" t="str">
        <f>VLOOKUP(Pronostics!$B3797,Setup_MPP!$A:$G,3,FALSE)</f>
        <v>Julien_I</v>
      </c>
      <c r="E3797" s="31" t="str">
        <f>VLOOKUP(Pronostics!$B3797,Setup_MPP!$A:$G,2,FALSE)</f>
        <v>Julien INGE</v>
      </c>
      <c r="F3797" s="31" t="str">
        <f>VLOOKUP($B3797,Setup_MPP!$A:$E,4,FALSE)</f>
        <v>#C1E0EF</v>
      </c>
      <c r="G3797" s="31" t="str">
        <f>VLOOKUP($B3797,Setup_MPP!$A:$E,5,FALSE)</f>
        <v>#4F91B2</v>
      </c>
      <c r="H3797" s="31" t="str">
        <f>IFERROR(IF(AND(A3797&gt;=1,A3797&lt;=104),VLOOKUP($A3797,Location!$A:$J,6,FALSE),IF(A3797=0,"Avant l'ouverture",IF(OR(A3797=105,A3797=106),"Bonus"))),"")</f>
        <v>1/4 Finale</v>
      </c>
      <c r="I3797" s="31" t="str">
        <f>IF(LEFT(H3797,4)="Tour",VLOOKUP(A3797,Database!$A:$C,3,FALSE),"")</f>
        <v/>
      </c>
      <c r="J3797" s="31" t="str">
        <f>VLOOKUP($A3797,Location!$A:$J,7,FALSE)</f>
        <v>TBD</v>
      </c>
      <c r="K3797" s="31" t="str">
        <f>IFERROR(VLOOKUP(J3797,Setup_Team!$B:$C,2,FALSE), "TDB")</f>
        <v>TDB</v>
      </c>
      <c r="L3797" s="31" t="str">
        <f>VLOOKUP($A3797,Location!$A:$J,8,FALSE)</f>
        <v>TBD</v>
      </c>
      <c r="M3797" s="31" t="str">
        <f>IFERROR(VLOOKUP(L3797,Setup_Team!$B:$C,2,FALSE), "TDB")</f>
        <v>TDB</v>
      </c>
      <c r="N3797" s="31" t="str">
        <f>VLOOKUP($A3797,Location!$A:$J,9,FALSE)</f>
        <v>Foxborough</v>
      </c>
      <c r="O3797" s="31" t="str">
        <f>VLOOKUP($A3797,Location!$A:$J,10,FALSE)</f>
        <v>Gillette Stadium</v>
      </c>
      <c r="R3797" s="31">
        <v>0</v>
      </c>
      <c r="S3797" s="25">
        <f>VLOOKUP($A3797,Database!$A:$Y,10,FALSE)</f>
        <v>0</v>
      </c>
      <c r="T3797" s="25">
        <f>VLOOKUP($A3797,Database!$A:$Y,11,FALSE)</f>
        <v>0</v>
      </c>
      <c r="U3797" s="25">
        <f>VLOOKUP($A3797,Database!$A:$Y,12,FALSE)</f>
        <v>0</v>
      </c>
      <c r="V3797" s="25" t="str">
        <f>VLOOKUP(A3797,Database!A:M,13,FALSE)</f>
        <v>À venir</v>
      </c>
      <c r="W3797" s="25" t="str">
        <f>VLOOKUP($A3797,Database!$A:$Y,20,FALSE)</f>
        <v/>
      </c>
      <c r="X3797" s="25" t="str">
        <f>VLOOKUP($A3797,Database!$A:$Y,21,FALSE)</f>
        <v/>
      </c>
      <c r="Y3797" s="25" t="str">
        <f ca="1">IF(C3797&lt;NOW(),IF(AND(P3797&gt;Q3797,W3797&gt;X3797),S3797,IF(AND(P3797=Q3797,W3797=X3797),T3797,IF(AND(P3797&lt;Q3797,W3797&lt;X3797),U3797,0))),"")</f>
        <v/>
      </c>
      <c r="Z3797" s="25">
        <f>IF(AND(P3797=W3797,Q3797=X3797),1,0)</f>
        <v>1</v>
      </c>
      <c r="AA3797" s="25" t="str">
        <f>IF(Z3797=0,"",IF(ISBLANK(VLOOKUP(A3797,Database!A:AA,22,FALSE)),"",VLOOKUP(A3797,Database!A:AA,22,FALSE)))</f>
        <v>Exact</v>
      </c>
      <c r="AB3797" s="25">
        <f ca="1">IFERROR(IF(AND(Y3797&lt;&gt;"",OR(V3797="Terminé",V3797="En cours")),VLOOKUP(AA3797,Setup_ScoreExactBonus!A:D,4,FALSE),0),0)</f>
        <v>0</v>
      </c>
      <c r="AC3797" s="31" t="str">
        <f t="shared" ca="1" si="20"/>
        <v/>
      </c>
      <c r="AD3797" s="31">
        <f ca="1">SUMIFS(AC$2:AC3797,D$2:D3797,D3797)*IF(R3797=0,1,2)</f>
        <v>0</v>
      </c>
    </row>
    <row r="3798" spans="1:30" x14ac:dyDescent="0.35">
      <c r="A3798" s="31">
        <f>IF(ISBLANK(B3798),"",COUNTIF(B$2:B3798,B3798))-1</f>
        <v>97</v>
      </c>
      <c r="B3798" s="31">
        <v>14</v>
      </c>
      <c r="C3798" s="10">
        <f>VLOOKUP($A3798,Database!$A:$Y,7,FALSE)</f>
        <v>46212.916666666664</v>
      </c>
      <c r="D3798" s="31" t="str">
        <f>VLOOKUP(Pronostics!$B3798,Setup_MPP!$A:$G,3,FALSE)</f>
        <v>MarieEYT</v>
      </c>
      <c r="E3798" s="31" t="str">
        <f>VLOOKUP(Pronostics!$B3798,Setup_MPP!$A:$G,2,FALSE)</f>
        <v>Marie EXBRAYAT</v>
      </c>
      <c r="F3798" s="31" t="str">
        <f>VLOOKUP($B3798,Setup_MPP!$A:$E,4,FALSE)</f>
        <v>#FFAFD2</v>
      </c>
      <c r="G3798" s="31" t="str">
        <f>VLOOKUP($B3798,Setup_MPP!$A:$E,5,FALSE)</f>
        <v>#F2589B</v>
      </c>
      <c r="H3798" s="31" t="str">
        <f>IFERROR(IF(AND(A3798&gt;=1,A3798&lt;=104),VLOOKUP($A3798,Location!$A:$J,6,FALSE),IF(A3798=0,"Avant l'ouverture",IF(OR(A3798=105,A3798=106),"Bonus"))),"")</f>
        <v>1/4 Finale</v>
      </c>
      <c r="I3798" s="31" t="str">
        <f>IF(LEFT(H3798,4)="Tour",VLOOKUP(A3798,Database!$A:$C,3,FALSE),"")</f>
        <v/>
      </c>
      <c r="J3798" s="31" t="str">
        <f>VLOOKUP($A3798,Location!$A:$J,7,FALSE)</f>
        <v>TBD</v>
      </c>
      <c r="K3798" s="31" t="str">
        <f>IFERROR(VLOOKUP(J3798,Setup_Team!$B:$C,2,FALSE), "TDB")</f>
        <v>TDB</v>
      </c>
      <c r="L3798" s="31" t="str">
        <f>VLOOKUP($A3798,Location!$A:$J,8,FALSE)</f>
        <v>TBD</v>
      </c>
      <c r="M3798" s="31" t="str">
        <f>IFERROR(VLOOKUP(L3798,Setup_Team!$B:$C,2,FALSE), "TDB")</f>
        <v>TDB</v>
      </c>
      <c r="N3798" s="31" t="str">
        <f>VLOOKUP($A3798,Location!$A:$J,9,FALSE)</f>
        <v>Foxborough</v>
      </c>
      <c r="O3798" s="31" t="str">
        <f>VLOOKUP($A3798,Location!$A:$J,10,FALSE)</f>
        <v>Gillette Stadium</v>
      </c>
      <c r="R3798" s="31">
        <v>0</v>
      </c>
      <c r="S3798" s="25">
        <f>VLOOKUP($A3798,Database!$A:$Y,10,FALSE)</f>
        <v>0</v>
      </c>
      <c r="T3798" s="25">
        <f>VLOOKUP($A3798,Database!$A:$Y,11,FALSE)</f>
        <v>0</v>
      </c>
      <c r="U3798" s="25">
        <f>VLOOKUP($A3798,Database!$A:$Y,12,FALSE)</f>
        <v>0</v>
      </c>
      <c r="V3798" s="25" t="str">
        <f>VLOOKUP(A3798,Database!A:M,13,FALSE)</f>
        <v>À venir</v>
      </c>
      <c r="W3798" s="25" t="str">
        <f>VLOOKUP($A3798,Database!$A:$Y,20,FALSE)</f>
        <v/>
      </c>
      <c r="X3798" s="25" t="str">
        <f>VLOOKUP($A3798,Database!$A:$Y,21,FALSE)</f>
        <v/>
      </c>
      <c r="Y3798" s="25" t="str">
        <f ca="1">IF(C3798&lt;NOW(),IF(AND(P3798&gt;Q3798,W3798&gt;X3798),S3798,IF(AND(P3798=Q3798,W3798=X3798),T3798,IF(AND(P3798&lt;Q3798,W3798&lt;X3798),U3798,0))),"")</f>
        <v/>
      </c>
      <c r="Z3798" s="25">
        <f>IF(AND(P3798=W3798,Q3798=X3798),1,0)</f>
        <v>1</v>
      </c>
      <c r="AA3798" s="25" t="str">
        <f>IF(Z3798=0,"",IF(ISBLANK(VLOOKUP(A3798,Database!A:AA,22,FALSE)),"",VLOOKUP(A3798,Database!A:AA,22,FALSE)))</f>
        <v>Exact</v>
      </c>
      <c r="AB3798" s="25">
        <f ca="1">IFERROR(IF(AND(Y3798&lt;&gt;"",OR(V3798="Terminé",V3798="En cours")),VLOOKUP(AA3798,Setup_ScoreExactBonus!A:D,4,FALSE),0),0)</f>
        <v>0</v>
      </c>
      <c r="AC3798" s="31" t="str">
        <f t="shared" ca="1" si="20"/>
        <v/>
      </c>
      <c r="AD3798" s="31">
        <f ca="1">SUMIFS(AC$2:AC3798,D$2:D3798,D3798)*IF(R3798=0,1,2)</f>
        <v>0</v>
      </c>
    </row>
    <row r="3799" spans="1:30" x14ac:dyDescent="0.35">
      <c r="A3799" s="31">
        <f>IF(ISBLANK(B3799),"",COUNTIF(B$2:B3799,B3799))-1</f>
        <v>97</v>
      </c>
      <c r="B3799" s="31">
        <v>15</v>
      </c>
      <c r="C3799" s="10">
        <f>VLOOKUP($A3799,Database!$A:$Y,7,FALSE)</f>
        <v>46212.916666666664</v>
      </c>
      <c r="D3799" s="31" t="str">
        <f>VLOOKUP(Pronostics!$B3799,Setup_MPP!$A:$G,3,FALSE)</f>
        <v>Amine#8UL9R</v>
      </c>
      <c r="E3799" s="31" t="str">
        <f>VLOOKUP(Pronostics!$B3799,Setup_MPP!$A:$G,2,FALSE)</f>
        <v>Amine ZARROUKI</v>
      </c>
      <c r="F3799" s="31" t="str">
        <f>VLOOKUP($B3799,Setup_MPP!$A:$E,4,FALSE)</f>
        <v>#FF9898</v>
      </c>
      <c r="G3799" s="31" t="str">
        <f>VLOOKUP($B3799,Setup_MPP!$A:$E,5,FALSE)</f>
        <v>#FF5D5D</v>
      </c>
      <c r="H3799" s="31" t="str">
        <f>IFERROR(IF(AND(A3799&gt;=1,A3799&lt;=104),VLOOKUP($A3799,Location!$A:$J,6,FALSE),IF(A3799=0,"Avant l'ouverture",IF(OR(A3799=105,A3799=106),"Bonus"))),"")</f>
        <v>1/4 Finale</v>
      </c>
      <c r="I3799" s="31" t="str">
        <f>IF(LEFT(H3799,4)="Tour",VLOOKUP(A3799,Database!$A:$C,3,FALSE),"")</f>
        <v/>
      </c>
      <c r="J3799" s="31" t="str">
        <f>VLOOKUP($A3799,Location!$A:$J,7,FALSE)</f>
        <v>TBD</v>
      </c>
      <c r="K3799" s="31" t="str">
        <f>IFERROR(VLOOKUP(J3799,Setup_Team!$B:$C,2,FALSE), "TDB")</f>
        <v>TDB</v>
      </c>
      <c r="L3799" s="31" t="str">
        <f>VLOOKUP($A3799,Location!$A:$J,8,FALSE)</f>
        <v>TBD</v>
      </c>
      <c r="M3799" s="31" t="str">
        <f>IFERROR(VLOOKUP(L3799,Setup_Team!$B:$C,2,FALSE), "TDB")</f>
        <v>TDB</v>
      </c>
      <c r="N3799" s="31" t="str">
        <f>VLOOKUP($A3799,Location!$A:$J,9,FALSE)</f>
        <v>Foxborough</v>
      </c>
      <c r="O3799" s="31" t="str">
        <f>VLOOKUP($A3799,Location!$A:$J,10,FALSE)</f>
        <v>Gillette Stadium</v>
      </c>
      <c r="R3799" s="31">
        <v>0</v>
      </c>
      <c r="S3799" s="25">
        <f>VLOOKUP($A3799,Database!$A:$Y,10,FALSE)</f>
        <v>0</v>
      </c>
      <c r="T3799" s="25">
        <f>VLOOKUP($A3799,Database!$A:$Y,11,FALSE)</f>
        <v>0</v>
      </c>
      <c r="U3799" s="25">
        <f>VLOOKUP($A3799,Database!$A:$Y,12,FALSE)</f>
        <v>0</v>
      </c>
      <c r="V3799" s="25" t="str">
        <f>VLOOKUP(A3799,Database!A:M,13,FALSE)</f>
        <v>À venir</v>
      </c>
      <c r="W3799" s="25" t="str">
        <f>VLOOKUP($A3799,Database!$A:$Y,20,FALSE)</f>
        <v/>
      </c>
      <c r="X3799" s="25" t="str">
        <f>VLOOKUP($A3799,Database!$A:$Y,21,FALSE)</f>
        <v/>
      </c>
      <c r="Y3799" s="25" t="str">
        <f ca="1">IF(C3799&lt;NOW(),IF(AND(P3799&gt;Q3799,W3799&gt;X3799),S3799,IF(AND(P3799=Q3799,W3799=X3799),T3799,IF(AND(P3799&lt;Q3799,W3799&lt;X3799),U3799,0))),"")</f>
        <v/>
      </c>
      <c r="Z3799" s="25">
        <f>IF(AND(P3799=W3799,Q3799=X3799),1,0)</f>
        <v>1</v>
      </c>
      <c r="AA3799" s="25" t="str">
        <f>IF(Z3799=0,"",IF(ISBLANK(VLOOKUP(A3799,Database!A:AA,22,FALSE)),"",VLOOKUP(A3799,Database!A:AA,22,FALSE)))</f>
        <v>Exact</v>
      </c>
      <c r="AB3799" s="25">
        <f ca="1">IFERROR(IF(AND(Y3799&lt;&gt;"",OR(V3799="Terminé",V3799="En cours")),VLOOKUP(AA3799,Setup_ScoreExactBonus!A:D,4,FALSE),0),0)</f>
        <v>0</v>
      </c>
      <c r="AC3799" s="31" t="str">
        <f t="shared" ca="1" si="20"/>
        <v/>
      </c>
      <c r="AD3799" s="31">
        <f ca="1">SUMIFS(AC$2:AC3799,D$2:D3799,D3799)*IF(R3799=0,1,2)</f>
        <v>0</v>
      </c>
    </row>
    <row r="3800" spans="1:30" x14ac:dyDescent="0.35">
      <c r="A3800" s="31">
        <f>IF(ISBLANK(B3800),"",COUNTIF(B$2:B3800,B3800))-1</f>
        <v>97</v>
      </c>
      <c r="B3800" s="31">
        <v>16</v>
      </c>
      <c r="C3800" s="10">
        <f>VLOOKUP($A3800,Database!$A:$Y,7,FALSE)</f>
        <v>46212.916666666664</v>
      </c>
      <c r="D3800" s="31" t="str">
        <f>VLOOKUP(Pronostics!$B3800,Setup_MPP!$A:$G,3,FALSE)</f>
        <v>Laura#8V93E</v>
      </c>
      <c r="E3800" s="31" t="str">
        <f>VLOOKUP(Pronostics!$B3800,Setup_MPP!$A:$G,2,FALSE)</f>
        <v>Laura GIULIANO</v>
      </c>
      <c r="F3800" s="31" t="str">
        <f>VLOOKUP($B3800,Setup_MPP!$A:$E,4,FALSE)</f>
        <v>#86A4FE</v>
      </c>
      <c r="G3800" s="31" t="str">
        <f>VLOOKUP($B3800,Setup_MPP!$A:$E,5,FALSE)</f>
        <v>#3769FF</v>
      </c>
      <c r="H3800" s="31" t="str">
        <f>IFERROR(IF(AND(A3800&gt;=1,A3800&lt;=104),VLOOKUP($A3800,Location!$A:$J,6,FALSE),IF(A3800=0,"Avant l'ouverture",IF(OR(A3800=105,A3800=106),"Bonus"))),"")</f>
        <v>1/4 Finale</v>
      </c>
      <c r="I3800" s="31" t="str">
        <f>IF(LEFT(H3800,4)="Tour",VLOOKUP(A3800,Database!$A:$C,3,FALSE),"")</f>
        <v/>
      </c>
      <c r="J3800" s="31" t="str">
        <f>VLOOKUP($A3800,Location!$A:$J,7,FALSE)</f>
        <v>TBD</v>
      </c>
      <c r="K3800" s="31" t="str">
        <f>IFERROR(VLOOKUP(J3800,Setup_Team!$B:$C,2,FALSE), "TDB")</f>
        <v>TDB</v>
      </c>
      <c r="L3800" s="31" t="str">
        <f>VLOOKUP($A3800,Location!$A:$J,8,FALSE)</f>
        <v>TBD</v>
      </c>
      <c r="M3800" s="31" t="str">
        <f>IFERROR(VLOOKUP(L3800,Setup_Team!$B:$C,2,FALSE), "TDB")</f>
        <v>TDB</v>
      </c>
      <c r="N3800" s="31" t="str">
        <f>VLOOKUP($A3800,Location!$A:$J,9,FALSE)</f>
        <v>Foxborough</v>
      </c>
      <c r="O3800" s="31" t="str">
        <f>VLOOKUP($A3800,Location!$A:$J,10,FALSE)</f>
        <v>Gillette Stadium</v>
      </c>
      <c r="R3800" s="31">
        <v>0</v>
      </c>
      <c r="S3800" s="25">
        <f>VLOOKUP($A3800,Database!$A:$Y,10,FALSE)</f>
        <v>0</v>
      </c>
      <c r="T3800" s="25">
        <f>VLOOKUP($A3800,Database!$A:$Y,11,FALSE)</f>
        <v>0</v>
      </c>
      <c r="U3800" s="25">
        <f>VLOOKUP($A3800,Database!$A:$Y,12,FALSE)</f>
        <v>0</v>
      </c>
      <c r="V3800" s="25" t="str">
        <f>VLOOKUP(A3800,Database!A:M,13,FALSE)</f>
        <v>À venir</v>
      </c>
      <c r="W3800" s="25" t="str">
        <f>VLOOKUP($A3800,Database!$A:$Y,20,FALSE)</f>
        <v/>
      </c>
      <c r="X3800" s="25" t="str">
        <f>VLOOKUP($A3800,Database!$A:$Y,21,FALSE)</f>
        <v/>
      </c>
      <c r="Y3800" s="25" t="str">
        <f ca="1">IF(C3800&lt;NOW(),IF(AND(P3800&gt;Q3800,W3800&gt;X3800),S3800,IF(AND(P3800=Q3800,W3800=X3800),T3800,IF(AND(P3800&lt;Q3800,W3800&lt;X3800),U3800,0))),"")</f>
        <v/>
      </c>
      <c r="Z3800" s="25">
        <f>IF(AND(P3800=W3800,Q3800=X3800),1,0)</f>
        <v>1</v>
      </c>
      <c r="AA3800" s="25" t="str">
        <f>IF(Z3800=0,"",IF(ISBLANK(VLOOKUP(A3800,Database!A:AA,22,FALSE)),"",VLOOKUP(A3800,Database!A:AA,22,FALSE)))</f>
        <v>Exact</v>
      </c>
      <c r="AB3800" s="25">
        <f ca="1">IFERROR(IF(AND(Y3800&lt;&gt;"",OR(V3800="Terminé",V3800="En cours")),VLOOKUP(AA3800,Setup_ScoreExactBonus!A:D,4,FALSE),0),0)</f>
        <v>0</v>
      </c>
      <c r="AC3800" s="31" t="str">
        <f t="shared" ca="1" si="20"/>
        <v/>
      </c>
      <c r="AD3800" s="31">
        <f ca="1">SUMIFS(AC$2:AC3800,D$2:D3800,D3800)*IF(R3800=0,1,2)</f>
        <v>0</v>
      </c>
    </row>
    <row r="3801" spans="1:30" x14ac:dyDescent="0.35">
      <c r="A3801" s="31">
        <f>IF(ISBLANK(B3801),"",COUNTIF(B$2:B3801,B3801))-1</f>
        <v>97</v>
      </c>
      <c r="B3801" s="31">
        <v>17</v>
      </c>
      <c r="C3801" s="10">
        <f>VLOOKUP($A3801,Database!$A:$Y,7,FALSE)</f>
        <v>46212.916666666664</v>
      </c>
      <c r="D3801" s="31" t="str">
        <f>VLOOKUP(Pronostics!$B3801,Setup_MPP!$A:$G,3,FALSE)</f>
        <v>Joueur17</v>
      </c>
      <c r="E3801" s="31" t="str">
        <f>VLOOKUP(Pronostics!$B3801,Setup_MPP!$A:$G,2,FALSE)</f>
        <v>Joueur17</v>
      </c>
      <c r="F3801" s="31" t="str">
        <f>VLOOKUP($B3801,Setup_MPP!$A:$E,4,FALSE)</f>
        <v>#FFB0B0</v>
      </c>
      <c r="G3801" s="31" t="str">
        <f>VLOOKUP($B3801,Setup_MPP!$A:$E,5,FALSE)</f>
        <v>#F25757</v>
      </c>
      <c r="H3801" s="31" t="str">
        <f>IFERROR(IF(AND(A3801&gt;=1,A3801&lt;=104),VLOOKUP($A3801,Location!$A:$J,6,FALSE),IF(A3801=0,"Avant l'ouverture",IF(OR(A3801=105,A3801=106),"Bonus"))),"")</f>
        <v>1/4 Finale</v>
      </c>
      <c r="I3801" s="31" t="str">
        <f>IF(LEFT(H3801,4)="Tour",VLOOKUP(A3801,Database!$A:$C,3,FALSE),"")</f>
        <v/>
      </c>
      <c r="J3801" s="31" t="str">
        <f>VLOOKUP($A3801,Location!$A:$J,7,FALSE)</f>
        <v>TBD</v>
      </c>
      <c r="K3801" s="31" t="str">
        <f>IFERROR(VLOOKUP(J3801,Setup_Team!$B:$C,2,FALSE), "TDB")</f>
        <v>TDB</v>
      </c>
      <c r="L3801" s="31" t="str">
        <f>VLOOKUP($A3801,Location!$A:$J,8,FALSE)</f>
        <v>TBD</v>
      </c>
      <c r="M3801" s="31" t="str">
        <f>IFERROR(VLOOKUP(L3801,Setup_Team!$B:$C,2,FALSE), "TDB")</f>
        <v>TDB</v>
      </c>
      <c r="N3801" s="31" t="str">
        <f>VLOOKUP($A3801,Location!$A:$J,9,FALSE)</f>
        <v>Foxborough</v>
      </c>
      <c r="O3801" s="31" t="str">
        <f>VLOOKUP($A3801,Location!$A:$J,10,FALSE)</f>
        <v>Gillette Stadium</v>
      </c>
      <c r="R3801" s="31">
        <v>0</v>
      </c>
      <c r="S3801" s="25">
        <f>VLOOKUP($A3801,Database!$A:$Y,10,FALSE)</f>
        <v>0</v>
      </c>
      <c r="T3801" s="25">
        <f>VLOOKUP($A3801,Database!$A:$Y,11,FALSE)</f>
        <v>0</v>
      </c>
      <c r="U3801" s="25">
        <f>VLOOKUP($A3801,Database!$A:$Y,12,FALSE)</f>
        <v>0</v>
      </c>
      <c r="V3801" s="25" t="str">
        <f>VLOOKUP(A3801,Database!A:M,13,FALSE)</f>
        <v>À venir</v>
      </c>
      <c r="W3801" s="25" t="str">
        <f>VLOOKUP($A3801,Database!$A:$Y,20,FALSE)</f>
        <v/>
      </c>
      <c r="X3801" s="25" t="str">
        <f>VLOOKUP($A3801,Database!$A:$Y,21,FALSE)</f>
        <v/>
      </c>
      <c r="Y3801" s="25" t="str">
        <f ca="1">IF(C3801&lt;NOW(),IF(AND(P3801&gt;Q3801,W3801&gt;X3801),S3801,IF(AND(P3801=Q3801,W3801=X3801),T3801,IF(AND(P3801&lt;Q3801,W3801&lt;X3801),U3801,0))),"")</f>
        <v/>
      </c>
      <c r="Z3801" s="25">
        <f>IF(AND(P3801=W3801,Q3801=X3801),1,0)</f>
        <v>1</v>
      </c>
      <c r="AA3801" s="25" t="str">
        <f>IF(Z3801=0,"",IF(ISBLANK(VLOOKUP(A3801,Database!A:AA,22,FALSE)),"",VLOOKUP(A3801,Database!A:AA,22,FALSE)))</f>
        <v>Exact</v>
      </c>
      <c r="AB3801" s="25">
        <f ca="1">IFERROR(IF(AND(Y3801&lt;&gt;"",OR(V3801="Terminé",V3801="En cours")),VLOOKUP(AA3801,Setup_ScoreExactBonus!A:D,4,FALSE),0),0)</f>
        <v>0</v>
      </c>
      <c r="AC3801" s="31" t="str">
        <f t="shared" ca="1" si="20"/>
        <v/>
      </c>
      <c r="AD3801" s="31">
        <f ca="1">SUMIFS(AC$2:AC3801,D$2:D3801,D3801)*IF(R3801=0,1,2)</f>
        <v>0</v>
      </c>
    </row>
    <row r="3802" spans="1:30" x14ac:dyDescent="0.35">
      <c r="A3802" s="31">
        <f>IF(ISBLANK(B3802),"",COUNTIF(B$2:B3802,B3802))-1</f>
        <v>97</v>
      </c>
      <c r="B3802" s="31">
        <v>18</v>
      </c>
      <c r="C3802" s="10">
        <f>VLOOKUP($A3802,Database!$A:$Y,7,FALSE)</f>
        <v>46212.916666666664</v>
      </c>
      <c r="D3802" s="31" t="str">
        <f>VLOOKUP(Pronostics!$B3802,Setup_MPP!$A:$G,3,FALSE)</f>
        <v>Joueur18</v>
      </c>
      <c r="E3802" s="31" t="str">
        <f>VLOOKUP(Pronostics!$B3802,Setup_MPP!$A:$G,2,FALSE)</f>
        <v>Joueur18</v>
      </c>
      <c r="F3802" s="31" t="str">
        <f>VLOOKUP($B3802,Setup_MPP!$A:$E,4,FALSE)</f>
        <v>#FFC9B0</v>
      </c>
      <c r="G3802" s="31" t="str">
        <f>VLOOKUP($B3802,Setup_MPP!$A:$E,5,FALSE)</f>
        <v>#F28D57</v>
      </c>
      <c r="H3802" s="31" t="str">
        <f>IFERROR(IF(AND(A3802&gt;=1,A3802&lt;=104),VLOOKUP($A3802,Location!$A:$J,6,FALSE),IF(A3802=0,"Avant l'ouverture",IF(OR(A3802=105,A3802=106),"Bonus"))),"")</f>
        <v>1/4 Finale</v>
      </c>
      <c r="I3802" s="31" t="str">
        <f>IF(LEFT(H3802,4)="Tour",VLOOKUP(A3802,Database!$A:$C,3,FALSE),"")</f>
        <v/>
      </c>
      <c r="J3802" s="31" t="str">
        <f>VLOOKUP($A3802,Location!$A:$J,7,FALSE)</f>
        <v>TBD</v>
      </c>
      <c r="K3802" s="31" t="str">
        <f>IFERROR(VLOOKUP(J3802,Setup_Team!$B:$C,2,FALSE), "TDB")</f>
        <v>TDB</v>
      </c>
      <c r="L3802" s="31" t="str">
        <f>VLOOKUP($A3802,Location!$A:$J,8,FALSE)</f>
        <v>TBD</v>
      </c>
      <c r="M3802" s="31" t="str">
        <f>IFERROR(VLOOKUP(L3802,Setup_Team!$B:$C,2,FALSE), "TDB")</f>
        <v>TDB</v>
      </c>
      <c r="N3802" s="31" t="str">
        <f>VLOOKUP($A3802,Location!$A:$J,9,FALSE)</f>
        <v>Foxborough</v>
      </c>
      <c r="O3802" s="31" t="str">
        <f>VLOOKUP($A3802,Location!$A:$J,10,FALSE)</f>
        <v>Gillette Stadium</v>
      </c>
      <c r="R3802" s="31">
        <v>0</v>
      </c>
      <c r="S3802" s="25">
        <f>VLOOKUP($A3802,Database!$A:$Y,10,FALSE)</f>
        <v>0</v>
      </c>
      <c r="T3802" s="25">
        <f>VLOOKUP($A3802,Database!$A:$Y,11,FALSE)</f>
        <v>0</v>
      </c>
      <c r="U3802" s="25">
        <f>VLOOKUP($A3802,Database!$A:$Y,12,FALSE)</f>
        <v>0</v>
      </c>
      <c r="V3802" s="25" t="str">
        <f>VLOOKUP(A3802,Database!A:M,13,FALSE)</f>
        <v>À venir</v>
      </c>
      <c r="W3802" s="25" t="str">
        <f>VLOOKUP($A3802,Database!$A:$Y,20,FALSE)</f>
        <v/>
      </c>
      <c r="X3802" s="25" t="str">
        <f>VLOOKUP($A3802,Database!$A:$Y,21,FALSE)</f>
        <v/>
      </c>
      <c r="Y3802" s="25" t="str">
        <f ca="1">IF(C3802&lt;NOW(),IF(AND(P3802&gt;Q3802,W3802&gt;X3802),S3802,IF(AND(P3802=Q3802,W3802=X3802),T3802,IF(AND(P3802&lt;Q3802,W3802&lt;X3802),U3802,0))),"")</f>
        <v/>
      </c>
      <c r="Z3802" s="25">
        <f>IF(AND(P3802=W3802,Q3802=X3802),1,0)</f>
        <v>1</v>
      </c>
      <c r="AA3802" s="25" t="str">
        <f>IF(Z3802=0,"",IF(ISBLANK(VLOOKUP(A3802,Database!A:AA,22,FALSE)),"",VLOOKUP(A3802,Database!A:AA,22,FALSE)))</f>
        <v>Exact</v>
      </c>
      <c r="AB3802" s="25">
        <f ca="1">IFERROR(IF(AND(Y3802&lt;&gt;"",OR(V3802="Terminé",V3802="En cours")),VLOOKUP(AA3802,Setup_ScoreExactBonus!A:D,4,FALSE),0),0)</f>
        <v>0</v>
      </c>
      <c r="AC3802" s="31" t="str">
        <f t="shared" ca="1" si="20"/>
        <v/>
      </c>
      <c r="AD3802" s="31">
        <f ca="1">SUMIFS(AC$2:AC3802,D$2:D3802,D3802)*IF(R3802=0,1,2)</f>
        <v>0</v>
      </c>
    </row>
    <row r="3803" spans="1:30" x14ac:dyDescent="0.35">
      <c r="A3803" s="31">
        <f>IF(ISBLANK(B3803),"",COUNTIF(B$2:B3803,B3803))-1</f>
        <v>97</v>
      </c>
      <c r="B3803" s="31">
        <v>19</v>
      </c>
      <c r="C3803" s="10">
        <f>VLOOKUP($A3803,Database!$A:$Y,7,FALSE)</f>
        <v>46212.916666666664</v>
      </c>
      <c r="D3803" s="31" t="str">
        <f>VLOOKUP(Pronostics!$B3803,Setup_MPP!$A:$G,3,FALSE)</f>
        <v>Joueur19</v>
      </c>
      <c r="E3803" s="31" t="str">
        <f>VLOOKUP(Pronostics!$B3803,Setup_MPP!$A:$G,2,FALSE)</f>
        <v>Joueur19</v>
      </c>
      <c r="F3803" s="31" t="str">
        <f>VLOOKUP($B3803,Setup_MPP!$A:$E,4,FALSE)</f>
        <v>#D5D5D5</v>
      </c>
      <c r="G3803" s="31" t="str">
        <f>VLOOKUP($B3803,Setup_MPP!$A:$E,5,FALSE)</f>
        <v>#727272</v>
      </c>
      <c r="H3803" s="31" t="str">
        <f>IFERROR(IF(AND(A3803&gt;=1,A3803&lt;=104),VLOOKUP($A3803,Location!$A:$J,6,FALSE),IF(A3803=0,"Avant l'ouverture",IF(OR(A3803=105,A3803=106),"Bonus"))),"")</f>
        <v>1/4 Finale</v>
      </c>
      <c r="I3803" s="31" t="str">
        <f>IF(LEFT(H3803,4)="Tour",VLOOKUP(A3803,Database!$A:$C,3,FALSE),"")</f>
        <v/>
      </c>
      <c r="J3803" s="31" t="str">
        <f>VLOOKUP($A3803,Location!$A:$J,7,FALSE)</f>
        <v>TBD</v>
      </c>
      <c r="K3803" s="31" t="str">
        <f>IFERROR(VLOOKUP(J3803,Setup_Team!$B:$C,2,FALSE), "TDB")</f>
        <v>TDB</v>
      </c>
      <c r="L3803" s="31" t="str">
        <f>VLOOKUP($A3803,Location!$A:$J,8,FALSE)</f>
        <v>TBD</v>
      </c>
      <c r="M3803" s="31" t="str">
        <f>IFERROR(VLOOKUP(L3803,Setup_Team!$B:$C,2,FALSE), "TDB")</f>
        <v>TDB</v>
      </c>
      <c r="N3803" s="31" t="str">
        <f>VLOOKUP($A3803,Location!$A:$J,9,FALSE)</f>
        <v>Foxborough</v>
      </c>
      <c r="O3803" s="31" t="str">
        <f>VLOOKUP($A3803,Location!$A:$J,10,FALSE)</f>
        <v>Gillette Stadium</v>
      </c>
      <c r="R3803" s="31">
        <v>0</v>
      </c>
      <c r="S3803" s="25">
        <f>VLOOKUP($A3803,Database!$A:$Y,10,FALSE)</f>
        <v>0</v>
      </c>
      <c r="T3803" s="25">
        <f>VLOOKUP($A3803,Database!$A:$Y,11,FALSE)</f>
        <v>0</v>
      </c>
      <c r="U3803" s="25">
        <f>VLOOKUP($A3803,Database!$A:$Y,12,FALSE)</f>
        <v>0</v>
      </c>
      <c r="V3803" s="25" t="str">
        <f>VLOOKUP(A3803,Database!A:M,13,FALSE)</f>
        <v>À venir</v>
      </c>
      <c r="W3803" s="25" t="str">
        <f>VLOOKUP($A3803,Database!$A:$Y,20,FALSE)</f>
        <v/>
      </c>
      <c r="X3803" s="25" t="str">
        <f>VLOOKUP($A3803,Database!$A:$Y,21,FALSE)</f>
        <v/>
      </c>
      <c r="Y3803" s="25" t="str">
        <f ca="1">IF(C3803&lt;NOW(),IF(AND(P3803&gt;Q3803,W3803&gt;X3803),S3803,IF(AND(P3803=Q3803,W3803=X3803),T3803,IF(AND(P3803&lt;Q3803,W3803&lt;X3803),U3803,0))),"")</f>
        <v/>
      </c>
      <c r="Z3803" s="25">
        <f>IF(AND(P3803=W3803,Q3803=X3803),1,0)</f>
        <v>1</v>
      </c>
      <c r="AA3803" s="25" t="str">
        <f>IF(Z3803=0,"",IF(ISBLANK(VLOOKUP(A3803,Database!A:AA,22,FALSE)),"",VLOOKUP(A3803,Database!A:AA,22,FALSE)))</f>
        <v>Exact</v>
      </c>
      <c r="AB3803" s="25">
        <f ca="1">IFERROR(IF(AND(Y3803&lt;&gt;"",OR(V3803="Terminé",V3803="En cours")),VLOOKUP(AA3803,Setup_ScoreExactBonus!A:D,4,FALSE),0),0)</f>
        <v>0</v>
      </c>
      <c r="AC3803" s="31" t="str">
        <f t="shared" ca="1" si="20"/>
        <v/>
      </c>
      <c r="AD3803" s="31">
        <f ca="1">SUMIFS(AC$2:AC3803,D$2:D3803,D3803)*IF(R3803=0,1,2)</f>
        <v>0</v>
      </c>
    </row>
    <row r="3804" spans="1:30" x14ac:dyDescent="0.35">
      <c r="A3804" s="31">
        <f>IF(ISBLANK(B3804),"",COUNTIF(B$2:B3804,B3804))-1</f>
        <v>97</v>
      </c>
      <c r="B3804" s="31">
        <v>20</v>
      </c>
      <c r="C3804" s="10">
        <f>VLOOKUP($A3804,Database!$A:$Y,7,FALSE)</f>
        <v>46212.916666666664</v>
      </c>
      <c r="D3804" s="31" t="str">
        <f>VLOOKUP(Pronostics!$B3804,Setup_MPP!$A:$G,3,FALSE)</f>
        <v>Joueur20</v>
      </c>
      <c r="E3804" s="31" t="str">
        <f>VLOOKUP(Pronostics!$B3804,Setup_MPP!$A:$G,2,FALSE)</f>
        <v>Joueur20</v>
      </c>
      <c r="F3804" s="31" t="str">
        <f>VLOOKUP($B3804,Setup_MPP!$A:$E,4,FALSE)</f>
        <v>#D5D5D5</v>
      </c>
      <c r="G3804" s="31" t="str">
        <f>VLOOKUP($B3804,Setup_MPP!$A:$E,5,FALSE)</f>
        <v>#727272</v>
      </c>
      <c r="H3804" s="31" t="str">
        <f>IFERROR(IF(AND(A3804&gt;=1,A3804&lt;=104),VLOOKUP($A3804,Location!$A:$J,6,FALSE),IF(A3804=0,"Avant l'ouverture",IF(OR(A3804=105,A3804=106),"Bonus"))),"")</f>
        <v>1/4 Finale</v>
      </c>
      <c r="I3804" s="31" t="str">
        <f>IF(LEFT(H3804,4)="Tour",VLOOKUP(A3804,Database!$A:$C,3,FALSE),"")</f>
        <v/>
      </c>
      <c r="J3804" s="31" t="str">
        <f>VLOOKUP($A3804,Location!$A:$J,7,FALSE)</f>
        <v>TBD</v>
      </c>
      <c r="K3804" s="31" t="str">
        <f>IFERROR(VLOOKUP(J3804,Setup_Team!$B:$C,2,FALSE), "TDB")</f>
        <v>TDB</v>
      </c>
      <c r="L3804" s="31" t="str">
        <f>VLOOKUP($A3804,Location!$A:$J,8,FALSE)</f>
        <v>TBD</v>
      </c>
      <c r="M3804" s="31" t="str">
        <f>IFERROR(VLOOKUP(L3804,Setup_Team!$B:$C,2,FALSE), "TDB")</f>
        <v>TDB</v>
      </c>
      <c r="N3804" s="31" t="str">
        <f>VLOOKUP($A3804,Location!$A:$J,9,FALSE)</f>
        <v>Foxborough</v>
      </c>
      <c r="O3804" s="31" t="str">
        <f>VLOOKUP($A3804,Location!$A:$J,10,FALSE)</f>
        <v>Gillette Stadium</v>
      </c>
      <c r="R3804" s="31">
        <v>0</v>
      </c>
      <c r="S3804" s="25">
        <f>VLOOKUP($A3804,Database!$A:$Y,10,FALSE)</f>
        <v>0</v>
      </c>
      <c r="T3804" s="25">
        <f>VLOOKUP($A3804,Database!$A:$Y,11,FALSE)</f>
        <v>0</v>
      </c>
      <c r="U3804" s="25">
        <f>VLOOKUP($A3804,Database!$A:$Y,12,FALSE)</f>
        <v>0</v>
      </c>
      <c r="V3804" s="25" t="str">
        <f>VLOOKUP(A3804,Database!A:M,13,FALSE)</f>
        <v>À venir</v>
      </c>
      <c r="W3804" s="25" t="str">
        <f>VLOOKUP($A3804,Database!$A:$Y,20,FALSE)</f>
        <v/>
      </c>
      <c r="X3804" s="25" t="str">
        <f>VLOOKUP($A3804,Database!$A:$Y,21,FALSE)</f>
        <v/>
      </c>
      <c r="Y3804" s="25" t="str">
        <f ca="1">IF(C3804&lt;NOW(),IF(AND(P3804&gt;Q3804,W3804&gt;X3804),S3804,IF(AND(P3804=Q3804,W3804=X3804),T3804,IF(AND(P3804&lt;Q3804,W3804&lt;X3804),U3804,0))),"")</f>
        <v/>
      </c>
      <c r="Z3804" s="25">
        <f>IF(AND(P3804=W3804,Q3804=X3804),1,0)</f>
        <v>1</v>
      </c>
      <c r="AA3804" s="25" t="str">
        <f>IF(Z3804=0,"",IF(ISBLANK(VLOOKUP(A3804,Database!A:AA,22,FALSE)),"",VLOOKUP(A3804,Database!A:AA,22,FALSE)))</f>
        <v>Exact</v>
      </c>
      <c r="AB3804" s="25">
        <f ca="1">IFERROR(IF(AND(Y3804&lt;&gt;"",OR(V3804="Terminé",V3804="En cours")),VLOOKUP(AA3804,Setup_ScoreExactBonus!A:D,4,FALSE),0),0)</f>
        <v>0</v>
      </c>
      <c r="AC3804" s="31" t="str">
        <f t="shared" ca="1" si="20"/>
        <v/>
      </c>
      <c r="AD3804" s="31">
        <f ca="1">SUMIFS(AC$2:AC3804,D$2:D3804,D3804)*IF(R3804=0,1,2)</f>
        <v>0</v>
      </c>
    </row>
    <row r="3805" spans="1:30" x14ac:dyDescent="0.35">
      <c r="A3805" s="31">
        <f>IF(ISBLANK(B3805),"",COUNTIF(B$2:B3805,B3805))-1</f>
        <v>97</v>
      </c>
      <c r="B3805" s="31">
        <v>21</v>
      </c>
      <c r="C3805" s="10">
        <f>VLOOKUP($A3805,Database!$A:$Y,7,FALSE)</f>
        <v>46212.916666666664</v>
      </c>
      <c r="D3805" s="31" t="str">
        <f>VLOOKUP(Pronostics!$B3805,Setup_MPP!$A:$G,3,FALSE)</f>
        <v>Joueur21</v>
      </c>
      <c r="E3805" s="31" t="str">
        <f>VLOOKUP(Pronostics!$B3805,Setup_MPP!$A:$G,2,FALSE)</f>
        <v>Joueur21</v>
      </c>
      <c r="F3805" s="31" t="str">
        <f>VLOOKUP($B3805,Setup_MPP!$A:$E,4,FALSE)</f>
        <v>#D5D5D5</v>
      </c>
      <c r="G3805" s="31" t="str">
        <f>VLOOKUP($B3805,Setup_MPP!$A:$E,5,FALSE)</f>
        <v>#727272</v>
      </c>
      <c r="H3805" s="31" t="str">
        <f>IFERROR(IF(AND(A3805&gt;=1,A3805&lt;=104),VLOOKUP($A3805,Location!$A:$J,6,FALSE),IF(A3805=0,"Avant l'ouverture",IF(OR(A3805=105,A3805=106),"Bonus"))),"")</f>
        <v>1/4 Finale</v>
      </c>
      <c r="I3805" s="31" t="str">
        <f>IF(LEFT(H3805,4)="Tour",VLOOKUP(A3805,Database!$A:$C,3,FALSE),"")</f>
        <v/>
      </c>
      <c r="J3805" s="31" t="str">
        <f>VLOOKUP($A3805,Location!$A:$J,7,FALSE)</f>
        <v>TBD</v>
      </c>
      <c r="K3805" s="31" t="str">
        <f>IFERROR(VLOOKUP(J3805,Setup_Team!$B:$C,2,FALSE), "TDB")</f>
        <v>TDB</v>
      </c>
      <c r="L3805" s="31" t="str">
        <f>VLOOKUP($A3805,Location!$A:$J,8,FALSE)</f>
        <v>TBD</v>
      </c>
      <c r="M3805" s="31" t="str">
        <f>IFERROR(VLOOKUP(L3805,Setup_Team!$B:$C,2,FALSE), "TDB")</f>
        <v>TDB</v>
      </c>
      <c r="N3805" s="31" t="str">
        <f>VLOOKUP($A3805,Location!$A:$J,9,FALSE)</f>
        <v>Foxborough</v>
      </c>
      <c r="O3805" s="31" t="str">
        <f>VLOOKUP($A3805,Location!$A:$J,10,FALSE)</f>
        <v>Gillette Stadium</v>
      </c>
      <c r="R3805" s="31">
        <v>0</v>
      </c>
      <c r="S3805" s="25">
        <f>VLOOKUP($A3805,Database!$A:$Y,10,FALSE)</f>
        <v>0</v>
      </c>
      <c r="T3805" s="25">
        <f>VLOOKUP($A3805,Database!$A:$Y,11,FALSE)</f>
        <v>0</v>
      </c>
      <c r="U3805" s="25">
        <f>VLOOKUP($A3805,Database!$A:$Y,12,FALSE)</f>
        <v>0</v>
      </c>
      <c r="V3805" s="25" t="str">
        <f>VLOOKUP(A3805,Database!A:M,13,FALSE)</f>
        <v>À venir</v>
      </c>
      <c r="W3805" s="25" t="str">
        <f>VLOOKUP($A3805,Database!$A:$Y,20,FALSE)</f>
        <v/>
      </c>
      <c r="X3805" s="25" t="str">
        <f>VLOOKUP($A3805,Database!$A:$Y,21,FALSE)</f>
        <v/>
      </c>
      <c r="Y3805" s="25" t="str">
        <f ca="1">IF(C3805&lt;NOW(),IF(AND(P3805&gt;Q3805,W3805&gt;X3805),S3805,IF(AND(P3805=Q3805,W3805=X3805),T3805,IF(AND(P3805&lt;Q3805,W3805&lt;X3805),U3805,0))),"")</f>
        <v/>
      </c>
      <c r="Z3805" s="25">
        <f>IF(AND(P3805=W3805,Q3805=X3805),1,0)</f>
        <v>1</v>
      </c>
      <c r="AA3805" s="25" t="str">
        <f>IF(Z3805=0,"",IF(ISBLANK(VLOOKUP(A3805,Database!A:AA,22,FALSE)),"",VLOOKUP(A3805,Database!A:AA,22,FALSE)))</f>
        <v>Exact</v>
      </c>
      <c r="AB3805" s="25">
        <f ca="1">IFERROR(IF(AND(Y3805&lt;&gt;"",OR(V3805="Terminé",V3805="En cours")),VLOOKUP(AA3805,Setup_ScoreExactBonus!A:D,4,FALSE),0),0)</f>
        <v>0</v>
      </c>
      <c r="AC3805" s="31" t="str">
        <f t="shared" ref="AC3805:AC3868" ca="1" si="21">IF(Y3805&lt;&gt;"", Y3805 + IF(Z3805=1,AB3805, 0), "")</f>
        <v/>
      </c>
      <c r="AD3805" s="31">
        <f ca="1">SUMIFS(AC$2:AC3805,D$2:D3805,D3805)*IF(R3805=0,1,2)</f>
        <v>0</v>
      </c>
    </row>
    <row r="3806" spans="1:30" x14ac:dyDescent="0.35">
      <c r="A3806" s="31">
        <f>IF(ISBLANK(B3806),"",COUNTIF(B$2:B3806,B3806))-1</f>
        <v>97</v>
      </c>
      <c r="B3806" s="31">
        <v>22</v>
      </c>
      <c r="C3806" s="10">
        <f>VLOOKUP($A3806,Database!$A:$Y,7,FALSE)</f>
        <v>46212.916666666664</v>
      </c>
      <c r="D3806" s="31" t="str">
        <f>VLOOKUP(Pronostics!$B3806,Setup_MPP!$A:$G,3,FALSE)</f>
        <v>Joueur22</v>
      </c>
      <c r="E3806" s="31" t="str">
        <f>VLOOKUP(Pronostics!$B3806,Setup_MPP!$A:$G,2,FALSE)</f>
        <v>Joueur22</v>
      </c>
      <c r="F3806" s="31" t="str">
        <f>VLOOKUP($B3806,Setup_MPP!$A:$E,4,FALSE)</f>
        <v>#D5D5D5</v>
      </c>
      <c r="G3806" s="31" t="str">
        <f>VLOOKUP($B3806,Setup_MPP!$A:$E,5,FALSE)</f>
        <v>#727272</v>
      </c>
      <c r="H3806" s="31" t="str">
        <f>IFERROR(IF(AND(A3806&gt;=1,A3806&lt;=104),VLOOKUP($A3806,Location!$A:$J,6,FALSE),IF(A3806=0,"Avant l'ouverture",IF(OR(A3806=105,A3806=106),"Bonus"))),"")</f>
        <v>1/4 Finale</v>
      </c>
      <c r="I3806" s="31" t="str">
        <f>IF(LEFT(H3806,4)="Tour",VLOOKUP(A3806,Database!$A:$C,3,FALSE),"")</f>
        <v/>
      </c>
      <c r="J3806" s="31" t="str">
        <f>VLOOKUP($A3806,Location!$A:$J,7,FALSE)</f>
        <v>TBD</v>
      </c>
      <c r="K3806" s="31" t="str">
        <f>IFERROR(VLOOKUP(J3806,Setup_Team!$B:$C,2,FALSE), "TDB")</f>
        <v>TDB</v>
      </c>
      <c r="L3806" s="31" t="str">
        <f>VLOOKUP($A3806,Location!$A:$J,8,FALSE)</f>
        <v>TBD</v>
      </c>
      <c r="M3806" s="31" t="str">
        <f>IFERROR(VLOOKUP(L3806,Setup_Team!$B:$C,2,FALSE), "TDB")</f>
        <v>TDB</v>
      </c>
      <c r="N3806" s="31" t="str">
        <f>VLOOKUP($A3806,Location!$A:$J,9,FALSE)</f>
        <v>Foxborough</v>
      </c>
      <c r="O3806" s="31" t="str">
        <f>VLOOKUP($A3806,Location!$A:$J,10,FALSE)</f>
        <v>Gillette Stadium</v>
      </c>
      <c r="R3806" s="31">
        <v>0</v>
      </c>
      <c r="S3806" s="25">
        <f>VLOOKUP($A3806,Database!$A:$Y,10,FALSE)</f>
        <v>0</v>
      </c>
      <c r="T3806" s="25">
        <f>VLOOKUP($A3806,Database!$A:$Y,11,FALSE)</f>
        <v>0</v>
      </c>
      <c r="U3806" s="25">
        <f>VLOOKUP($A3806,Database!$A:$Y,12,FALSE)</f>
        <v>0</v>
      </c>
      <c r="V3806" s="25" t="str">
        <f>VLOOKUP(A3806,Database!A:M,13,FALSE)</f>
        <v>À venir</v>
      </c>
      <c r="W3806" s="25" t="str">
        <f>VLOOKUP($A3806,Database!$A:$Y,20,FALSE)</f>
        <v/>
      </c>
      <c r="X3806" s="25" t="str">
        <f>VLOOKUP($A3806,Database!$A:$Y,21,FALSE)</f>
        <v/>
      </c>
      <c r="Y3806" s="25" t="str">
        <f ca="1">IF(C3806&lt;NOW(),IF(AND(P3806&gt;Q3806,W3806&gt;X3806),S3806,IF(AND(P3806=Q3806,W3806=X3806),T3806,IF(AND(P3806&lt;Q3806,W3806&lt;X3806),U3806,0))),"")</f>
        <v/>
      </c>
      <c r="Z3806" s="25">
        <f>IF(AND(P3806=W3806,Q3806=X3806),1,0)</f>
        <v>1</v>
      </c>
      <c r="AA3806" s="25" t="str">
        <f>IF(Z3806=0,"",IF(ISBLANK(VLOOKUP(A3806,Database!A:AA,22,FALSE)),"",VLOOKUP(A3806,Database!A:AA,22,FALSE)))</f>
        <v>Exact</v>
      </c>
      <c r="AB3806" s="25">
        <f ca="1">IFERROR(IF(AND(Y3806&lt;&gt;"",OR(V3806="Terminé",V3806="En cours")),VLOOKUP(AA3806,Setup_ScoreExactBonus!A:D,4,FALSE),0),0)</f>
        <v>0</v>
      </c>
      <c r="AC3806" s="31" t="str">
        <f t="shared" ca="1" si="21"/>
        <v/>
      </c>
      <c r="AD3806" s="31">
        <f ca="1">SUMIFS(AC$2:AC3806,D$2:D3806,D3806)*IF(R3806=0,1,2)</f>
        <v>0</v>
      </c>
    </row>
    <row r="3807" spans="1:30" x14ac:dyDescent="0.35">
      <c r="A3807" s="31">
        <f>IF(ISBLANK(B3807),"",COUNTIF(B$2:B3807,B3807))-1</f>
        <v>97</v>
      </c>
      <c r="B3807" s="31">
        <v>23</v>
      </c>
      <c r="C3807" s="10">
        <f>VLOOKUP($A3807,Database!$A:$Y,7,FALSE)</f>
        <v>46212.916666666664</v>
      </c>
      <c r="D3807" s="31" t="str">
        <f>VLOOKUP(Pronostics!$B3807,Setup_MPP!$A:$G,3,FALSE)</f>
        <v>Joueur23</v>
      </c>
      <c r="E3807" s="31" t="str">
        <f>VLOOKUP(Pronostics!$B3807,Setup_MPP!$A:$G,2,FALSE)</f>
        <v>Joueur23</v>
      </c>
      <c r="F3807" s="31" t="str">
        <f>VLOOKUP($B3807,Setup_MPP!$A:$E,4,FALSE)</f>
        <v>#D5D5D5</v>
      </c>
      <c r="G3807" s="31" t="str">
        <f>VLOOKUP($B3807,Setup_MPP!$A:$E,5,FALSE)</f>
        <v>#727272</v>
      </c>
      <c r="H3807" s="31" t="str">
        <f>IFERROR(IF(AND(A3807&gt;=1,A3807&lt;=104),VLOOKUP($A3807,Location!$A:$J,6,FALSE),IF(A3807=0,"Avant l'ouverture",IF(OR(A3807=105,A3807=106),"Bonus"))),"")</f>
        <v>1/4 Finale</v>
      </c>
      <c r="I3807" s="31" t="str">
        <f>IF(LEFT(H3807,4)="Tour",VLOOKUP(A3807,Database!$A:$C,3,FALSE),"")</f>
        <v/>
      </c>
      <c r="J3807" s="31" t="str">
        <f>VLOOKUP($A3807,Location!$A:$J,7,FALSE)</f>
        <v>TBD</v>
      </c>
      <c r="K3807" s="31" t="str">
        <f>IFERROR(VLOOKUP(J3807,Setup_Team!$B:$C,2,FALSE), "TDB")</f>
        <v>TDB</v>
      </c>
      <c r="L3807" s="31" t="str">
        <f>VLOOKUP($A3807,Location!$A:$J,8,FALSE)</f>
        <v>TBD</v>
      </c>
      <c r="M3807" s="31" t="str">
        <f>IFERROR(VLOOKUP(L3807,Setup_Team!$B:$C,2,FALSE), "TDB")</f>
        <v>TDB</v>
      </c>
      <c r="N3807" s="31" t="str">
        <f>VLOOKUP($A3807,Location!$A:$J,9,FALSE)</f>
        <v>Foxborough</v>
      </c>
      <c r="O3807" s="31" t="str">
        <f>VLOOKUP($A3807,Location!$A:$J,10,FALSE)</f>
        <v>Gillette Stadium</v>
      </c>
      <c r="R3807" s="31">
        <v>0</v>
      </c>
      <c r="S3807" s="25">
        <f>VLOOKUP($A3807,Database!$A:$Y,10,FALSE)</f>
        <v>0</v>
      </c>
      <c r="T3807" s="25">
        <f>VLOOKUP($A3807,Database!$A:$Y,11,FALSE)</f>
        <v>0</v>
      </c>
      <c r="U3807" s="25">
        <f>VLOOKUP($A3807,Database!$A:$Y,12,FALSE)</f>
        <v>0</v>
      </c>
      <c r="V3807" s="25" t="str">
        <f>VLOOKUP(A3807,Database!A:M,13,FALSE)</f>
        <v>À venir</v>
      </c>
      <c r="W3807" s="25" t="str">
        <f>VLOOKUP($A3807,Database!$A:$Y,20,FALSE)</f>
        <v/>
      </c>
      <c r="X3807" s="25" t="str">
        <f>VLOOKUP($A3807,Database!$A:$Y,21,FALSE)</f>
        <v/>
      </c>
      <c r="Y3807" s="25" t="str">
        <f ca="1">IF(C3807&lt;NOW(),IF(AND(P3807&gt;Q3807,W3807&gt;X3807),S3807,IF(AND(P3807=Q3807,W3807=X3807),T3807,IF(AND(P3807&lt;Q3807,W3807&lt;X3807),U3807,0))),"")</f>
        <v/>
      </c>
      <c r="Z3807" s="25">
        <f>IF(AND(P3807=W3807,Q3807=X3807),1,0)</f>
        <v>1</v>
      </c>
      <c r="AA3807" s="25" t="str">
        <f>IF(Z3807=0,"",IF(ISBLANK(VLOOKUP(A3807,Database!A:AA,22,FALSE)),"",VLOOKUP(A3807,Database!A:AA,22,FALSE)))</f>
        <v>Exact</v>
      </c>
      <c r="AB3807" s="25">
        <f ca="1">IFERROR(IF(AND(Y3807&lt;&gt;"",OR(V3807="Terminé",V3807="En cours")),VLOOKUP(AA3807,Setup_ScoreExactBonus!A:D,4,FALSE),0),0)</f>
        <v>0</v>
      </c>
      <c r="AC3807" s="31" t="str">
        <f t="shared" ca="1" si="21"/>
        <v/>
      </c>
      <c r="AD3807" s="31">
        <f ca="1">SUMIFS(AC$2:AC3807,D$2:D3807,D3807)*IF(R3807=0,1,2)</f>
        <v>0</v>
      </c>
    </row>
    <row r="3808" spans="1:30" x14ac:dyDescent="0.35">
      <c r="A3808" s="31">
        <f>IF(ISBLANK(B3808),"",COUNTIF(B$2:B3808,B3808))-1</f>
        <v>97</v>
      </c>
      <c r="B3808" s="31">
        <v>24</v>
      </c>
      <c r="C3808" s="10">
        <f>VLOOKUP($A3808,Database!$A:$Y,7,FALSE)</f>
        <v>46212.916666666664</v>
      </c>
      <c r="D3808" s="31" t="str">
        <f>VLOOKUP(Pronostics!$B3808,Setup_MPP!$A:$G,3,FALSE)</f>
        <v>Joueur24</v>
      </c>
      <c r="E3808" s="31" t="str">
        <f>VLOOKUP(Pronostics!$B3808,Setup_MPP!$A:$G,2,FALSE)</f>
        <v>Joueur24</v>
      </c>
      <c r="F3808" s="31" t="str">
        <f>VLOOKUP($B3808,Setup_MPP!$A:$E,4,FALSE)</f>
        <v>#D5D5D5</v>
      </c>
      <c r="G3808" s="31" t="str">
        <f>VLOOKUP($B3808,Setup_MPP!$A:$E,5,FALSE)</f>
        <v>#727272</v>
      </c>
      <c r="H3808" s="31" t="str">
        <f>IFERROR(IF(AND(A3808&gt;=1,A3808&lt;=104),VLOOKUP($A3808,Location!$A:$J,6,FALSE),IF(A3808=0,"Avant l'ouverture",IF(OR(A3808=105,A3808=106),"Bonus"))),"")</f>
        <v>1/4 Finale</v>
      </c>
      <c r="I3808" s="31" t="str">
        <f>IF(LEFT(H3808,4)="Tour",VLOOKUP(A3808,Database!$A:$C,3,FALSE),"")</f>
        <v/>
      </c>
      <c r="J3808" s="31" t="str">
        <f>VLOOKUP($A3808,Location!$A:$J,7,FALSE)</f>
        <v>TBD</v>
      </c>
      <c r="K3808" s="31" t="str">
        <f>IFERROR(VLOOKUP(J3808,Setup_Team!$B:$C,2,FALSE), "TDB")</f>
        <v>TDB</v>
      </c>
      <c r="L3808" s="31" t="str">
        <f>VLOOKUP($A3808,Location!$A:$J,8,FALSE)</f>
        <v>TBD</v>
      </c>
      <c r="M3808" s="31" t="str">
        <f>IFERROR(VLOOKUP(L3808,Setup_Team!$B:$C,2,FALSE), "TDB")</f>
        <v>TDB</v>
      </c>
      <c r="N3808" s="31" t="str">
        <f>VLOOKUP($A3808,Location!$A:$J,9,FALSE)</f>
        <v>Foxborough</v>
      </c>
      <c r="O3808" s="31" t="str">
        <f>VLOOKUP($A3808,Location!$A:$J,10,FALSE)</f>
        <v>Gillette Stadium</v>
      </c>
      <c r="R3808" s="31">
        <v>0</v>
      </c>
      <c r="S3808" s="25">
        <f>VLOOKUP($A3808,Database!$A:$Y,10,FALSE)</f>
        <v>0</v>
      </c>
      <c r="T3808" s="25">
        <f>VLOOKUP($A3808,Database!$A:$Y,11,FALSE)</f>
        <v>0</v>
      </c>
      <c r="U3808" s="25">
        <f>VLOOKUP($A3808,Database!$A:$Y,12,FALSE)</f>
        <v>0</v>
      </c>
      <c r="V3808" s="25" t="str">
        <f>VLOOKUP(A3808,Database!A:M,13,FALSE)</f>
        <v>À venir</v>
      </c>
      <c r="W3808" s="25" t="str">
        <f>VLOOKUP($A3808,Database!$A:$Y,20,FALSE)</f>
        <v/>
      </c>
      <c r="X3808" s="25" t="str">
        <f>VLOOKUP($A3808,Database!$A:$Y,21,FALSE)</f>
        <v/>
      </c>
      <c r="Y3808" s="25" t="str">
        <f ca="1">IF(C3808&lt;NOW(),IF(AND(P3808&gt;Q3808,W3808&gt;X3808),S3808,IF(AND(P3808=Q3808,W3808=X3808),T3808,IF(AND(P3808&lt;Q3808,W3808&lt;X3808),U3808,0))),"")</f>
        <v/>
      </c>
      <c r="Z3808" s="25">
        <f>IF(AND(P3808=W3808,Q3808=X3808),1,0)</f>
        <v>1</v>
      </c>
      <c r="AA3808" s="25" t="str">
        <f>IF(Z3808=0,"",IF(ISBLANK(VLOOKUP(A3808,Database!A:AA,22,FALSE)),"",VLOOKUP(A3808,Database!A:AA,22,FALSE)))</f>
        <v>Exact</v>
      </c>
      <c r="AB3808" s="25">
        <f ca="1">IFERROR(IF(AND(Y3808&lt;&gt;"",OR(V3808="Terminé",V3808="En cours")),VLOOKUP(AA3808,Setup_ScoreExactBonus!A:D,4,FALSE),0),0)</f>
        <v>0</v>
      </c>
      <c r="AC3808" s="31" t="str">
        <f t="shared" ca="1" si="21"/>
        <v/>
      </c>
      <c r="AD3808" s="31">
        <f ca="1">SUMIFS(AC$2:AC3808,D$2:D3808,D3808)*IF(R3808=0,1,2)</f>
        <v>0</v>
      </c>
    </row>
    <row r="3809" spans="1:30" x14ac:dyDescent="0.35">
      <c r="A3809" s="31">
        <f>IF(ISBLANK(B3809),"",COUNTIF(B$2:B3809,B3809))-1</f>
        <v>97</v>
      </c>
      <c r="B3809" s="31">
        <v>25</v>
      </c>
      <c r="C3809" s="10">
        <f>VLOOKUP($A3809,Database!$A:$Y,7,FALSE)</f>
        <v>46212.916666666664</v>
      </c>
      <c r="D3809" s="31" t="str">
        <f>VLOOKUP(Pronostics!$B3809,Setup_MPP!$A:$G,3,FALSE)</f>
        <v>Joueur25</v>
      </c>
      <c r="E3809" s="31" t="str">
        <f>VLOOKUP(Pronostics!$B3809,Setup_MPP!$A:$G,2,FALSE)</f>
        <v>Joueur25</v>
      </c>
      <c r="F3809" s="31" t="str">
        <f>VLOOKUP($B3809,Setup_MPP!$A:$E,4,FALSE)</f>
        <v>#D5D5D5</v>
      </c>
      <c r="G3809" s="31" t="str">
        <f>VLOOKUP($B3809,Setup_MPP!$A:$E,5,FALSE)</f>
        <v>#727272</v>
      </c>
      <c r="H3809" s="31" t="str">
        <f>IFERROR(IF(AND(A3809&gt;=1,A3809&lt;=104),VLOOKUP($A3809,Location!$A:$J,6,FALSE),IF(A3809=0,"Avant l'ouverture",IF(OR(A3809=105,A3809=106),"Bonus"))),"")</f>
        <v>1/4 Finale</v>
      </c>
      <c r="I3809" s="31" t="str">
        <f>IF(LEFT(H3809,4)="Tour",VLOOKUP(A3809,Database!$A:$C,3,FALSE),"")</f>
        <v/>
      </c>
      <c r="J3809" s="31" t="str">
        <f>VLOOKUP($A3809,Location!$A:$J,7,FALSE)</f>
        <v>TBD</v>
      </c>
      <c r="K3809" s="31" t="str">
        <f>IFERROR(VLOOKUP(J3809,Setup_Team!$B:$C,2,FALSE), "TDB")</f>
        <v>TDB</v>
      </c>
      <c r="L3809" s="31" t="str">
        <f>VLOOKUP($A3809,Location!$A:$J,8,FALSE)</f>
        <v>TBD</v>
      </c>
      <c r="M3809" s="31" t="str">
        <f>IFERROR(VLOOKUP(L3809,Setup_Team!$B:$C,2,FALSE), "TDB")</f>
        <v>TDB</v>
      </c>
      <c r="N3809" s="31" t="str">
        <f>VLOOKUP($A3809,Location!$A:$J,9,FALSE)</f>
        <v>Foxborough</v>
      </c>
      <c r="O3809" s="31" t="str">
        <f>VLOOKUP($A3809,Location!$A:$J,10,FALSE)</f>
        <v>Gillette Stadium</v>
      </c>
      <c r="R3809" s="31">
        <v>0</v>
      </c>
      <c r="S3809" s="25">
        <f>VLOOKUP($A3809,Database!$A:$Y,10,FALSE)</f>
        <v>0</v>
      </c>
      <c r="T3809" s="25">
        <f>VLOOKUP($A3809,Database!$A:$Y,11,FALSE)</f>
        <v>0</v>
      </c>
      <c r="U3809" s="25">
        <f>VLOOKUP($A3809,Database!$A:$Y,12,FALSE)</f>
        <v>0</v>
      </c>
      <c r="V3809" s="25" t="str">
        <f>VLOOKUP(A3809,Database!A:M,13,FALSE)</f>
        <v>À venir</v>
      </c>
      <c r="W3809" s="25" t="str">
        <f>VLOOKUP($A3809,Database!$A:$Y,20,FALSE)</f>
        <v/>
      </c>
      <c r="X3809" s="25" t="str">
        <f>VLOOKUP($A3809,Database!$A:$Y,21,FALSE)</f>
        <v/>
      </c>
      <c r="Y3809" s="25" t="str">
        <f ca="1">IF(C3809&lt;NOW(),IF(AND(P3809&gt;Q3809,W3809&gt;X3809),S3809,IF(AND(P3809=Q3809,W3809=X3809),T3809,IF(AND(P3809&lt;Q3809,W3809&lt;X3809),U3809,0))),"")</f>
        <v/>
      </c>
      <c r="Z3809" s="25">
        <f>IF(AND(P3809=W3809,Q3809=X3809),1,0)</f>
        <v>1</v>
      </c>
      <c r="AA3809" s="25" t="str">
        <f>IF(Z3809=0,"",IF(ISBLANK(VLOOKUP(A3809,Database!A:AA,22,FALSE)),"",VLOOKUP(A3809,Database!A:AA,22,FALSE)))</f>
        <v>Exact</v>
      </c>
      <c r="AB3809" s="25">
        <f ca="1">IFERROR(IF(AND(Y3809&lt;&gt;"",OR(V3809="Terminé",V3809="En cours")),VLOOKUP(AA3809,Setup_ScoreExactBonus!A:D,4,FALSE),0),0)</f>
        <v>0</v>
      </c>
      <c r="AC3809" s="31" t="str">
        <f t="shared" ca="1" si="21"/>
        <v/>
      </c>
      <c r="AD3809" s="31">
        <f ca="1">SUMIFS(AC$2:AC3809,D$2:D3809,D3809)*IF(R3809=0,1,2)</f>
        <v>0</v>
      </c>
    </row>
    <row r="3810" spans="1:30" x14ac:dyDescent="0.35">
      <c r="A3810" s="31">
        <f>IF(ISBLANK(B3810),"",COUNTIF(B$2:B3810,B3810))-1</f>
        <v>97</v>
      </c>
      <c r="B3810" s="31">
        <v>26</v>
      </c>
      <c r="C3810" s="10">
        <f>VLOOKUP($A3810,Database!$A:$Y,7,FALSE)</f>
        <v>46212.916666666664</v>
      </c>
      <c r="D3810" s="31" t="str">
        <f>VLOOKUP(Pronostics!$B3810,Setup_MPP!$A:$G,3,FALSE)</f>
        <v>Joueur26</v>
      </c>
      <c r="E3810" s="31" t="str">
        <f>VLOOKUP(Pronostics!$B3810,Setup_MPP!$A:$G,2,FALSE)</f>
        <v>Joueur26</v>
      </c>
      <c r="F3810" s="31" t="str">
        <f>VLOOKUP($B3810,Setup_MPP!$A:$E,4,FALSE)</f>
        <v>#D5D5D5</v>
      </c>
      <c r="G3810" s="31" t="str">
        <f>VLOOKUP($B3810,Setup_MPP!$A:$E,5,FALSE)</f>
        <v>#727272</v>
      </c>
      <c r="H3810" s="31" t="str">
        <f>IFERROR(IF(AND(A3810&gt;=1,A3810&lt;=104),VLOOKUP($A3810,Location!$A:$J,6,FALSE),IF(A3810=0,"Avant l'ouverture",IF(OR(A3810=105,A3810=106),"Bonus"))),"")</f>
        <v>1/4 Finale</v>
      </c>
      <c r="I3810" s="31" t="str">
        <f>IF(LEFT(H3810,4)="Tour",VLOOKUP(A3810,Database!$A:$C,3,FALSE),"")</f>
        <v/>
      </c>
      <c r="J3810" s="31" t="str">
        <f>VLOOKUP($A3810,Location!$A:$J,7,FALSE)</f>
        <v>TBD</v>
      </c>
      <c r="K3810" s="31" t="str">
        <f>IFERROR(VLOOKUP(J3810,Setup_Team!$B:$C,2,FALSE), "TDB")</f>
        <v>TDB</v>
      </c>
      <c r="L3810" s="31" t="str">
        <f>VLOOKUP($A3810,Location!$A:$J,8,FALSE)</f>
        <v>TBD</v>
      </c>
      <c r="M3810" s="31" t="str">
        <f>IFERROR(VLOOKUP(L3810,Setup_Team!$B:$C,2,FALSE), "TDB")</f>
        <v>TDB</v>
      </c>
      <c r="N3810" s="31" t="str">
        <f>VLOOKUP($A3810,Location!$A:$J,9,FALSE)</f>
        <v>Foxborough</v>
      </c>
      <c r="O3810" s="31" t="str">
        <f>VLOOKUP($A3810,Location!$A:$J,10,FALSE)</f>
        <v>Gillette Stadium</v>
      </c>
      <c r="R3810" s="31">
        <v>0</v>
      </c>
      <c r="S3810" s="25">
        <f>VLOOKUP($A3810,Database!$A:$Y,10,FALSE)</f>
        <v>0</v>
      </c>
      <c r="T3810" s="25">
        <f>VLOOKUP($A3810,Database!$A:$Y,11,FALSE)</f>
        <v>0</v>
      </c>
      <c r="U3810" s="25">
        <f>VLOOKUP($A3810,Database!$A:$Y,12,FALSE)</f>
        <v>0</v>
      </c>
      <c r="V3810" s="25" t="str">
        <f>VLOOKUP(A3810,Database!A:M,13,FALSE)</f>
        <v>À venir</v>
      </c>
      <c r="W3810" s="25" t="str">
        <f>VLOOKUP($A3810,Database!$A:$Y,20,FALSE)</f>
        <v/>
      </c>
      <c r="X3810" s="25" t="str">
        <f>VLOOKUP($A3810,Database!$A:$Y,21,FALSE)</f>
        <v/>
      </c>
      <c r="Y3810" s="25" t="str">
        <f ca="1">IF(C3810&lt;NOW(),IF(AND(P3810&gt;Q3810,W3810&gt;X3810),S3810,IF(AND(P3810=Q3810,W3810=X3810),T3810,IF(AND(P3810&lt;Q3810,W3810&lt;X3810),U3810,0))),"")</f>
        <v/>
      </c>
      <c r="Z3810" s="25">
        <f>IF(AND(P3810=W3810,Q3810=X3810),1,0)</f>
        <v>1</v>
      </c>
      <c r="AA3810" s="25" t="str">
        <f>IF(Z3810=0,"",IF(ISBLANK(VLOOKUP(A3810,Database!A:AA,22,FALSE)),"",VLOOKUP(A3810,Database!A:AA,22,FALSE)))</f>
        <v>Exact</v>
      </c>
      <c r="AB3810" s="25">
        <f ca="1">IFERROR(IF(AND(Y3810&lt;&gt;"",OR(V3810="Terminé",V3810="En cours")),VLOOKUP(AA3810,Setup_ScoreExactBonus!A:D,4,FALSE),0),0)</f>
        <v>0</v>
      </c>
      <c r="AC3810" s="31" t="str">
        <f t="shared" ca="1" si="21"/>
        <v/>
      </c>
      <c r="AD3810" s="31">
        <f ca="1">SUMIFS(AC$2:AC3810,D$2:D3810,D3810)*IF(R3810=0,1,2)</f>
        <v>0</v>
      </c>
    </row>
    <row r="3811" spans="1:30" x14ac:dyDescent="0.35">
      <c r="A3811" s="31">
        <f>IF(ISBLANK(B3811),"",COUNTIF(B$2:B3811,B3811))-1</f>
        <v>97</v>
      </c>
      <c r="B3811" s="31">
        <v>27</v>
      </c>
      <c r="C3811" s="10">
        <f>VLOOKUP($A3811,Database!$A:$Y,7,FALSE)</f>
        <v>46212.916666666664</v>
      </c>
      <c r="D3811" s="31" t="str">
        <f>VLOOKUP(Pronostics!$B3811,Setup_MPP!$A:$G,3,FALSE)</f>
        <v>Joueur27</v>
      </c>
      <c r="E3811" s="31" t="str">
        <f>VLOOKUP(Pronostics!$B3811,Setup_MPP!$A:$G,2,FALSE)</f>
        <v>Joueur27</v>
      </c>
      <c r="F3811" s="31" t="str">
        <f>VLOOKUP($B3811,Setup_MPP!$A:$E,4,FALSE)</f>
        <v>#D5D5D5</v>
      </c>
      <c r="G3811" s="31" t="str">
        <f>VLOOKUP($B3811,Setup_MPP!$A:$E,5,FALSE)</f>
        <v>#727272</v>
      </c>
      <c r="H3811" s="31" t="str">
        <f>IFERROR(IF(AND(A3811&gt;=1,A3811&lt;=104),VLOOKUP($A3811,Location!$A:$J,6,FALSE),IF(A3811=0,"Avant l'ouverture",IF(OR(A3811=105,A3811=106),"Bonus"))),"")</f>
        <v>1/4 Finale</v>
      </c>
      <c r="I3811" s="31" t="str">
        <f>IF(LEFT(H3811,4)="Tour",VLOOKUP(A3811,Database!$A:$C,3,FALSE),"")</f>
        <v/>
      </c>
      <c r="J3811" s="31" t="str">
        <f>VLOOKUP($A3811,Location!$A:$J,7,FALSE)</f>
        <v>TBD</v>
      </c>
      <c r="K3811" s="31" t="str">
        <f>IFERROR(VLOOKUP(J3811,Setup_Team!$B:$C,2,FALSE), "TDB")</f>
        <v>TDB</v>
      </c>
      <c r="L3811" s="31" t="str">
        <f>VLOOKUP($A3811,Location!$A:$J,8,FALSE)</f>
        <v>TBD</v>
      </c>
      <c r="M3811" s="31" t="str">
        <f>IFERROR(VLOOKUP(L3811,Setup_Team!$B:$C,2,FALSE), "TDB")</f>
        <v>TDB</v>
      </c>
      <c r="N3811" s="31" t="str">
        <f>VLOOKUP($A3811,Location!$A:$J,9,FALSE)</f>
        <v>Foxborough</v>
      </c>
      <c r="O3811" s="31" t="str">
        <f>VLOOKUP($A3811,Location!$A:$J,10,FALSE)</f>
        <v>Gillette Stadium</v>
      </c>
      <c r="R3811" s="31">
        <v>0</v>
      </c>
      <c r="S3811" s="25">
        <f>VLOOKUP($A3811,Database!$A:$Y,10,FALSE)</f>
        <v>0</v>
      </c>
      <c r="T3811" s="25">
        <f>VLOOKUP($A3811,Database!$A:$Y,11,FALSE)</f>
        <v>0</v>
      </c>
      <c r="U3811" s="25">
        <f>VLOOKUP($A3811,Database!$A:$Y,12,FALSE)</f>
        <v>0</v>
      </c>
      <c r="V3811" s="25" t="str">
        <f>VLOOKUP(A3811,Database!A:M,13,FALSE)</f>
        <v>À venir</v>
      </c>
      <c r="W3811" s="25" t="str">
        <f>VLOOKUP($A3811,Database!$A:$Y,20,FALSE)</f>
        <v/>
      </c>
      <c r="X3811" s="25" t="str">
        <f>VLOOKUP($A3811,Database!$A:$Y,21,FALSE)</f>
        <v/>
      </c>
      <c r="Y3811" s="25" t="str">
        <f ca="1">IF(C3811&lt;NOW(),IF(AND(P3811&gt;Q3811,W3811&gt;X3811),S3811,IF(AND(P3811=Q3811,W3811=X3811),T3811,IF(AND(P3811&lt;Q3811,W3811&lt;X3811),U3811,0))),"")</f>
        <v/>
      </c>
      <c r="Z3811" s="25">
        <f>IF(AND(P3811=W3811,Q3811=X3811),1,0)</f>
        <v>1</v>
      </c>
      <c r="AA3811" s="25" t="str">
        <f>IF(Z3811=0,"",IF(ISBLANK(VLOOKUP(A3811,Database!A:AA,22,FALSE)),"",VLOOKUP(A3811,Database!A:AA,22,FALSE)))</f>
        <v>Exact</v>
      </c>
      <c r="AB3811" s="25">
        <f ca="1">IFERROR(IF(AND(Y3811&lt;&gt;"",OR(V3811="Terminé",V3811="En cours")),VLOOKUP(AA3811,Setup_ScoreExactBonus!A:D,4,FALSE),0),0)</f>
        <v>0</v>
      </c>
      <c r="AC3811" s="31" t="str">
        <f t="shared" ca="1" si="21"/>
        <v/>
      </c>
      <c r="AD3811" s="31">
        <f ca="1">SUMIFS(AC$2:AC3811,D$2:D3811,D3811)*IF(R3811=0,1,2)</f>
        <v>0</v>
      </c>
    </row>
    <row r="3812" spans="1:30" x14ac:dyDescent="0.35">
      <c r="A3812" s="31">
        <f>IF(ISBLANK(B3812),"",COUNTIF(B$2:B3812,B3812))-1</f>
        <v>97</v>
      </c>
      <c r="B3812" s="31">
        <v>28</v>
      </c>
      <c r="C3812" s="10">
        <f>VLOOKUP($A3812,Database!$A:$Y,7,FALSE)</f>
        <v>46212.916666666664</v>
      </c>
      <c r="D3812" s="31" t="str">
        <f>VLOOKUP(Pronostics!$B3812,Setup_MPP!$A:$G,3,FALSE)</f>
        <v>Joueur28</v>
      </c>
      <c r="E3812" s="31" t="str">
        <f>VLOOKUP(Pronostics!$B3812,Setup_MPP!$A:$G,2,FALSE)</f>
        <v>Joueur28</v>
      </c>
      <c r="F3812" s="31" t="str">
        <f>VLOOKUP($B3812,Setup_MPP!$A:$E,4,FALSE)</f>
        <v>#D5D5D5</v>
      </c>
      <c r="G3812" s="31" t="str">
        <f>VLOOKUP($B3812,Setup_MPP!$A:$E,5,FALSE)</f>
        <v>#727272</v>
      </c>
      <c r="H3812" s="31" t="str">
        <f>IFERROR(IF(AND(A3812&gt;=1,A3812&lt;=104),VLOOKUP($A3812,Location!$A:$J,6,FALSE),IF(A3812=0,"Avant l'ouverture",IF(OR(A3812=105,A3812=106),"Bonus"))),"")</f>
        <v>1/4 Finale</v>
      </c>
      <c r="I3812" s="31" t="str">
        <f>IF(LEFT(H3812,4)="Tour",VLOOKUP(A3812,Database!$A:$C,3,FALSE),"")</f>
        <v/>
      </c>
      <c r="J3812" s="31" t="str">
        <f>VLOOKUP($A3812,Location!$A:$J,7,FALSE)</f>
        <v>TBD</v>
      </c>
      <c r="K3812" s="31" t="str">
        <f>IFERROR(VLOOKUP(J3812,Setup_Team!$B:$C,2,FALSE), "TDB")</f>
        <v>TDB</v>
      </c>
      <c r="L3812" s="31" t="str">
        <f>VLOOKUP($A3812,Location!$A:$J,8,FALSE)</f>
        <v>TBD</v>
      </c>
      <c r="M3812" s="31" t="str">
        <f>IFERROR(VLOOKUP(L3812,Setup_Team!$B:$C,2,FALSE), "TDB")</f>
        <v>TDB</v>
      </c>
      <c r="N3812" s="31" t="str">
        <f>VLOOKUP($A3812,Location!$A:$J,9,FALSE)</f>
        <v>Foxborough</v>
      </c>
      <c r="O3812" s="31" t="str">
        <f>VLOOKUP($A3812,Location!$A:$J,10,FALSE)</f>
        <v>Gillette Stadium</v>
      </c>
      <c r="R3812" s="31">
        <v>0</v>
      </c>
      <c r="S3812" s="25">
        <f>VLOOKUP($A3812,Database!$A:$Y,10,FALSE)</f>
        <v>0</v>
      </c>
      <c r="T3812" s="25">
        <f>VLOOKUP($A3812,Database!$A:$Y,11,FALSE)</f>
        <v>0</v>
      </c>
      <c r="U3812" s="25">
        <f>VLOOKUP($A3812,Database!$A:$Y,12,FALSE)</f>
        <v>0</v>
      </c>
      <c r="V3812" s="25" t="str">
        <f>VLOOKUP(A3812,Database!A:M,13,FALSE)</f>
        <v>À venir</v>
      </c>
      <c r="W3812" s="25" t="str">
        <f>VLOOKUP($A3812,Database!$A:$Y,20,FALSE)</f>
        <v/>
      </c>
      <c r="X3812" s="25" t="str">
        <f>VLOOKUP($A3812,Database!$A:$Y,21,FALSE)</f>
        <v/>
      </c>
      <c r="Y3812" s="25" t="str">
        <f ca="1">IF(C3812&lt;NOW(),IF(AND(P3812&gt;Q3812,W3812&gt;X3812),S3812,IF(AND(P3812=Q3812,W3812=X3812),T3812,IF(AND(P3812&lt;Q3812,W3812&lt;X3812),U3812,0))),"")</f>
        <v/>
      </c>
      <c r="Z3812" s="25">
        <f>IF(AND(P3812=W3812,Q3812=X3812),1,0)</f>
        <v>1</v>
      </c>
      <c r="AA3812" s="25" t="str">
        <f>IF(Z3812=0,"",IF(ISBLANK(VLOOKUP(A3812,Database!A:AA,22,FALSE)),"",VLOOKUP(A3812,Database!A:AA,22,FALSE)))</f>
        <v>Exact</v>
      </c>
      <c r="AB3812" s="25">
        <f ca="1">IFERROR(IF(AND(Y3812&lt;&gt;"",OR(V3812="Terminé",V3812="En cours")),VLOOKUP(AA3812,Setup_ScoreExactBonus!A:D,4,FALSE),0),0)</f>
        <v>0</v>
      </c>
      <c r="AC3812" s="31" t="str">
        <f t="shared" ca="1" si="21"/>
        <v/>
      </c>
      <c r="AD3812" s="31">
        <f ca="1">SUMIFS(AC$2:AC3812,D$2:D3812,D3812)*IF(R3812=0,1,2)</f>
        <v>0</v>
      </c>
    </row>
    <row r="3813" spans="1:30" x14ac:dyDescent="0.35">
      <c r="A3813" s="31">
        <f>IF(ISBLANK(B3813),"",COUNTIF(B$2:B3813,B3813))-1</f>
        <v>97</v>
      </c>
      <c r="B3813" s="31">
        <v>29</v>
      </c>
      <c r="C3813" s="10">
        <f>VLOOKUP($A3813,Database!$A:$Y,7,FALSE)</f>
        <v>46212.916666666664</v>
      </c>
      <c r="D3813" s="31" t="str">
        <f>VLOOKUP(Pronostics!$B3813,Setup_MPP!$A:$G,3,FALSE)</f>
        <v>Joueur29</v>
      </c>
      <c r="E3813" s="31" t="str">
        <f>VLOOKUP(Pronostics!$B3813,Setup_MPP!$A:$G,2,FALSE)</f>
        <v>Joueur29</v>
      </c>
      <c r="F3813" s="31" t="str">
        <f>VLOOKUP($B3813,Setup_MPP!$A:$E,4,FALSE)</f>
        <v>#D5D5D5</v>
      </c>
      <c r="G3813" s="31" t="str">
        <f>VLOOKUP($B3813,Setup_MPP!$A:$E,5,FALSE)</f>
        <v>#727272</v>
      </c>
      <c r="H3813" s="31" t="str">
        <f>IFERROR(IF(AND(A3813&gt;=1,A3813&lt;=104),VLOOKUP($A3813,Location!$A:$J,6,FALSE),IF(A3813=0,"Avant l'ouverture",IF(OR(A3813=105,A3813=106),"Bonus"))),"")</f>
        <v>1/4 Finale</v>
      </c>
      <c r="I3813" s="31" t="str">
        <f>IF(LEFT(H3813,4)="Tour",VLOOKUP(A3813,Database!$A:$C,3,FALSE),"")</f>
        <v/>
      </c>
      <c r="J3813" s="31" t="str">
        <f>VLOOKUP($A3813,Location!$A:$J,7,FALSE)</f>
        <v>TBD</v>
      </c>
      <c r="K3813" s="31" t="str">
        <f>IFERROR(VLOOKUP(J3813,Setup_Team!$B:$C,2,FALSE), "TDB")</f>
        <v>TDB</v>
      </c>
      <c r="L3813" s="31" t="str">
        <f>VLOOKUP($A3813,Location!$A:$J,8,FALSE)</f>
        <v>TBD</v>
      </c>
      <c r="M3813" s="31" t="str">
        <f>IFERROR(VLOOKUP(L3813,Setup_Team!$B:$C,2,FALSE), "TDB")</f>
        <v>TDB</v>
      </c>
      <c r="N3813" s="31" t="str">
        <f>VLOOKUP($A3813,Location!$A:$J,9,FALSE)</f>
        <v>Foxborough</v>
      </c>
      <c r="O3813" s="31" t="str">
        <f>VLOOKUP($A3813,Location!$A:$J,10,FALSE)</f>
        <v>Gillette Stadium</v>
      </c>
      <c r="R3813" s="31">
        <v>0</v>
      </c>
      <c r="S3813" s="25">
        <f>VLOOKUP($A3813,Database!$A:$Y,10,FALSE)</f>
        <v>0</v>
      </c>
      <c r="T3813" s="25">
        <f>VLOOKUP($A3813,Database!$A:$Y,11,FALSE)</f>
        <v>0</v>
      </c>
      <c r="U3813" s="25">
        <f>VLOOKUP($A3813,Database!$A:$Y,12,FALSE)</f>
        <v>0</v>
      </c>
      <c r="V3813" s="25" t="str">
        <f>VLOOKUP(A3813,Database!A:M,13,FALSE)</f>
        <v>À venir</v>
      </c>
      <c r="W3813" s="25" t="str">
        <f>VLOOKUP($A3813,Database!$A:$Y,20,FALSE)</f>
        <v/>
      </c>
      <c r="X3813" s="25" t="str">
        <f>VLOOKUP($A3813,Database!$A:$Y,21,FALSE)</f>
        <v/>
      </c>
      <c r="Y3813" s="25" t="str">
        <f ca="1">IF(C3813&lt;NOW(),IF(AND(P3813&gt;Q3813,W3813&gt;X3813),S3813,IF(AND(P3813=Q3813,W3813=X3813),T3813,IF(AND(P3813&lt;Q3813,W3813&lt;X3813),U3813,0))),"")</f>
        <v/>
      </c>
      <c r="Z3813" s="25">
        <f>IF(AND(P3813=W3813,Q3813=X3813),1,0)</f>
        <v>1</v>
      </c>
      <c r="AA3813" s="25" t="str">
        <f>IF(Z3813=0,"",IF(ISBLANK(VLOOKUP(A3813,Database!A:AA,22,FALSE)),"",VLOOKUP(A3813,Database!A:AA,22,FALSE)))</f>
        <v>Exact</v>
      </c>
      <c r="AB3813" s="25">
        <f ca="1">IFERROR(IF(AND(Y3813&lt;&gt;"",OR(V3813="Terminé",V3813="En cours")),VLOOKUP(AA3813,Setup_ScoreExactBonus!A:D,4,FALSE),0),0)</f>
        <v>0</v>
      </c>
      <c r="AC3813" s="31" t="str">
        <f t="shared" ca="1" si="21"/>
        <v/>
      </c>
      <c r="AD3813" s="31">
        <f ca="1">SUMIFS(AC$2:AC3813,D$2:D3813,D3813)*IF(R3813=0,1,2)</f>
        <v>0</v>
      </c>
    </row>
    <row r="3814" spans="1:30" x14ac:dyDescent="0.35">
      <c r="A3814" s="31">
        <f>IF(ISBLANK(B3814),"",COUNTIF(B$2:B3814,B3814))-1</f>
        <v>97</v>
      </c>
      <c r="B3814" s="31">
        <v>30</v>
      </c>
      <c r="C3814" s="10">
        <f>VLOOKUP($A3814,Database!$A:$Y,7,FALSE)</f>
        <v>46212.916666666664</v>
      </c>
      <c r="D3814" s="31" t="str">
        <f>VLOOKUP(Pronostics!$B3814,Setup_MPP!$A:$G,3,FALSE)</f>
        <v>Joueur30</v>
      </c>
      <c r="E3814" s="31" t="str">
        <f>VLOOKUP(Pronostics!$B3814,Setup_MPP!$A:$G,2,FALSE)</f>
        <v>Joueur30</v>
      </c>
      <c r="F3814" s="31" t="str">
        <f>VLOOKUP($B3814,Setup_MPP!$A:$E,4,FALSE)</f>
        <v>#D5D5D5</v>
      </c>
      <c r="G3814" s="31" t="str">
        <f>VLOOKUP($B3814,Setup_MPP!$A:$E,5,FALSE)</f>
        <v>#727272</v>
      </c>
      <c r="H3814" s="31" t="str">
        <f>IFERROR(IF(AND(A3814&gt;=1,A3814&lt;=104),VLOOKUP($A3814,Location!$A:$J,6,FALSE),IF(A3814=0,"Avant l'ouverture",IF(OR(A3814=105,A3814=106),"Bonus"))),"")</f>
        <v>1/4 Finale</v>
      </c>
      <c r="I3814" s="31" t="str">
        <f>IF(LEFT(H3814,4)="Tour",VLOOKUP(A3814,Database!$A:$C,3,FALSE),"")</f>
        <v/>
      </c>
      <c r="J3814" s="31" t="str">
        <f>VLOOKUP($A3814,Location!$A:$J,7,FALSE)</f>
        <v>TBD</v>
      </c>
      <c r="K3814" s="31" t="str">
        <f>IFERROR(VLOOKUP(J3814,Setup_Team!$B:$C,2,FALSE), "TDB")</f>
        <v>TDB</v>
      </c>
      <c r="L3814" s="31" t="str">
        <f>VLOOKUP($A3814,Location!$A:$J,8,FALSE)</f>
        <v>TBD</v>
      </c>
      <c r="M3814" s="31" t="str">
        <f>IFERROR(VLOOKUP(L3814,Setup_Team!$B:$C,2,FALSE), "TDB")</f>
        <v>TDB</v>
      </c>
      <c r="N3814" s="31" t="str">
        <f>VLOOKUP($A3814,Location!$A:$J,9,FALSE)</f>
        <v>Foxborough</v>
      </c>
      <c r="O3814" s="31" t="str">
        <f>VLOOKUP($A3814,Location!$A:$J,10,FALSE)</f>
        <v>Gillette Stadium</v>
      </c>
      <c r="R3814" s="31">
        <v>0</v>
      </c>
      <c r="S3814" s="25">
        <f>VLOOKUP($A3814,Database!$A:$Y,10,FALSE)</f>
        <v>0</v>
      </c>
      <c r="T3814" s="25">
        <f>VLOOKUP($A3814,Database!$A:$Y,11,FALSE)</f>
        <v>0</v>
      </c>
      <c r="U3814" s="25">
        <f>VLOOKUP($A3814,Database!$A:$Y,12,FALSE)</f>
        <v>0</v>
      </c>
      <c r="V3814" s="25" t="str">
        <f>VLOOKUP(A3814,Database!A:M,13,FALSE)</f>
        <v>À venir</v>
      </c>
      <c r="W3814" s="25" t="str">
        <f>VLOOKUP($A3814,Database!$A:$Y,20,FALSE)</f>
        <v/>
      </c>
      <c r="X3814" s="25" t="str">
        <f>VLOOKUP($A3814,Database!$A:$Y,21,FALSE)</f>
        <v/>
      </c>
      <c r="Y3814" s="25" t="str">
        <f ca="1">IF(C3814&lt;NOW(),IF(AND(P3814&gt;Q3814,W3814&gt;X3814),S3814,IF(AND(P3814=Q3814,W3814=X3814),T3814,IF(AND(P3814&lt;Q3814,W3814&lt;X3814),U3814,0))),"")</f>
        <v/>
      </c>
      <c r="Z3814" s="25">
        <f>IF(AND(P3814=W3814,Q3814=X3814),1,0)</f>
        <v>1</v>
      </c>
      <c r="AA3814" s="25" t="str">
        <f>IF(Z3814=0,"",IF(ISBLANK(VLOOKUP(A3814,Database!A:AA,22,FALSE)),"",VLOOKUP(A3814,Database!A:AA,22,FALSE)))</f>
        <v>Exact</v>
      </c>
      <c r="AB3814" s="25">
        <f ca="1">IFERROR(IF(AND(Y3814&lt;&gt;"",OR(V3814="Terminé",V3814="En cours")),VLOOKUP(AA3814,Setup_ScoreExactBonus!A:D,4,FALSE),0),0)</f>
        <v>0</v>
      </c>
      <c r="AC3814" s="31" t="str">
        <f t="shared" ca="1" si="21"/>
        <v/>
      </c>
      <c r="AD3814" s="31">
        <f ca="1">SUMIFS(AC$2:AC3814,D$2:D3814,D3814)*IF(R3814=0,1,2)</f>
        <v>0</v>
      </c>
    </row>
    <row r="3815" spans="1:30" x14ac:dyDescent="0.35">
      <c r="A3815" s="31">
        <f>IF(ISBLANK(B3815),"",COUNTIF(B$2:B3815,B3815))-1</f>
        <v>97</v>
      </c>
      <c r="B3815" s="31">
        <v>31</v>
      </c>
      <c r="C3815" s="10">
        <f>VLOOKUP($A3815,Database!$A:$Y,7,FALSE)</f>
        <v>46212.916666666664</v>
      </c>
      <c r="D3815" s="31" t="str">
        <f>VLOOKUP(Pronostics!$B3815,Setup_MPP!$A:$G,3,FALSE)</f>
        <v>Joueur31</v>
      </c>
      <c r="E3815" s="31" t="str">
        <f>VLOOKUP(Pronostics!$B3815,Setup_MPP!$A:$G,2,FALSE)</f>
        <v>Joueur31</v>
      </c>
      <c r="F3815" s="31" t="str">
        <f>VLOOKUP($B3815,Setup_MPP!$A:$E,4,FALSE)</f>
        <v>#D5D5D5</v>
      </c>
      <c r="G3815" s="31" t="str">
        <f>VLOOKUP($B3815,Setup_MPP!$A:$E,5,FALSE)</f>
        <v>#727272</v>
      </c>
      <c r="H3815" s="31" t="str">
        <f>IFERROR(IF(AND(A3815&gt;=1,A3815&lt;=104),VLOOKUP($A3815,Location!$A:$J,6,FALSE),IF(A3815=0,"Avant l'ouverture",IF(OR(A3815=105,A3815=106),"Bonus"))),"")</f>
        <v>1/4 Finale</v>
      </c>
      <c r="I3815" s="31" t="str">
        <f>IF(LEFT(H3815,4)="Tour",VLOOKUP(A3815,Database!$A:$C,3,FALSE),"")</f>
        <v/>
      </c>
      <c r="J3815" s="31" t="str">
        <f>VLOOKUP($A3815,Location!$A:$J,7,FALSE)</f>
        <v>TBD</v>
      </c>
      <c r="K3815" s="31" t="str">
        <f>IFERROR(VLOOKUP(J3815,Setup_Team!$B:$C,2,FALSE), "TDB")</f>
        <v>TDB</v>
      </c>
      <c r="L3815" s="31" t="str">
        <f>VLOOKUP($A3815,Location!$A:$J,8,FALSE)</f>
        <v>TBD</v>
      </c>
      <c r="M3815" s="31" t="str">
        <f>IFERROR(VLOOKUP(L3815,Setup_Team!$B:$C,2,FALSE), "TDB")</f>
        <v>TDB</v>
      </c>
      <c r="N3815" s="31" t="str">
        <f>VLOOKUP($A3815,Location!$A:$J,9,FALSE)</f>
        <v>Foxborough</v>
      </c>
      <c r="O3815" s="31" t="str">
        <f>VLOOKUP($A3815,Location!$A:$J,10,FALSE)</f>
        <v>Gillette Stadium</v>
      </c>
      <c r="R3815" s="31">
        <v>0</v>
      </c>
      <c r="S3815" s="25">
        <f>VLOOKUP($A3815,Database!$A:$Y,10,FALSE)</f>
        <v>0</v>
      </c>
      <c r="T3815" s="25">
        <f>VLOOKUP($A3815,Database!$A:$Y,11,FALSE)</f>
        <v>0</v>
      </c>
      <c r="U3815" s="25">
        <f>VLOOKUP($A3815,Database!$A:$Y,12,FALSE)</f>
        <v>0</v>
      </c>
      <c r="V3815" s="25" t="str">
        <f>VLOOKUP(A3815,Database!A:M,13,FALSE)</f>
        <v>À venir</v>
      </c>
      <c r="W3815" s="25" t="str">
        <f>VLOOKUP($A3815,Database!$A:$Y,20,FALSE)</f>
        <v/>
      </c>
      <c r="X3815" s="25" t="str">
        <f>VLOOKUP($A3815,Database!$A:$Y,21,FALSE)</f>
        <v/>
      </c>
      <c r="Y3815" s="25" t="str">
        <f ca="1">IF(C3815&lt;NOW(),IF(AND(P3815&gt;Q3815,W3815&gt;X3815),S3815,IF(AND(P3815=Q3815,W3815=X3815),T3815,IF(AND(P3815&lt;Q3815,W3815&lt;X3815),U3815,0))),"")</f>
        <v/>
      </c>
      <c r="Z3815" s="25">
        <f>IF(AND(P3815=W3815,Q3815=X3815),1,0)</f>
        <v>1</v>
      </c>
      <c r="AA3815" s="25" t="str">
        <f>IF(Z3815=0,"",IF(ISBLANK(VLOOKUP(A3815,Database!A:AA,22,FALSE)),"",VLOOKUP(A3815,Database!A:AA,22,FALSE)))</f>
        <v>Exact</v>
      </c>
      <c r="AB3815" s="25">
        <f ca="1">IFERROR(IF(AND(Y3815&lt;&gt;"",OR(V3815="Terminé",V3815="En cours")),VLOOKUP(AA3815,Setup_ScoreExactBonus!A:D,4,FALSE),0),0)</f>
        <v>0</v>
      </c>
      <c r="AC3815" s="31" t="str">
        <f t="shared" ca="1" si="21"/>
        <v/>
      </c>
      <c r="AD3815" s="31">
        <f ca="1">SUMIFS(AC$2:AC3815,D$2:D3815,D3815)*IF(R3815=0,1,2)</f>
        <v>0</v>
      </c>
    </row>
    <row r="3816" spans="1:30" x14ac:dyDescent="0.35">
      <c r="A3816" s="31">
        <f>IF(ISBLANK(B3816),"",COUNTIF(B$2:B3816,B3816))-1</f>
        <v>97</v>
      </c>
      <c r="B3816" s="31">
        <v>32</v>
      </c>
      <c r="C3816" s="10">
        <f>VLOOKUP($A3816,Database!$A:$Y,7,FALSE)</f>
        <v>46212.916666666664</v>
      </c>
      <c r="D3816" s="31" t="str">
        <f>VLOOKUP(Pronostics!$B3816,Setup_MPP!$A:$G,3,FALSE)</f>
        <v>Joueur32</v>
      </c>
      <c r="E3816" s="31" t="str">
        <f>VLOOKUP(Pronostics!$B3816,Setup_MPP!$A:$G,2,FALSE)</f>
        <v>Joueur32</v>
      </c>
      <c r="F3816" s="31" t="str">
        <f>VLOOKUP($B3816,Setup_MPP!$A:$E,4,FALSE)</f>
        <v>#D5D5D5</v>
      </c>
      <c r="G3816" s="31" t="str">
        <f>VLOOKUP($B3816,Setup_MPP!$A:$E,5,FALSE)</f>
        <v>#727272</v>
      </c>
      <c r="H3816" s="31" t="str">
        <f>IFERROR(IF(AND(A3816&gt;=1,A3816&lt;=104),VLOOKUP($A3816,Location!$A:$J,6,FALSE),IF(A3816=0,"Avant l'ouverture",IF(OR(A3816=105,A3816=106),"Bonus"))),"")</f>
        <v>1/4 Finale</v>
      </c>
      <c r="I3816" s="31" t="str">
        <f>IF(LEFT(H3816,4)="Tour",VLOOKUP(A3816,Database!$A:$C,3,FALSE),"")</f>
        <v/>
      </c>
      <c r="J3816" s="31" t="str">
        <f>VLOOKUP($A3816,Location!$A:$J,7,FALSE)</f>
        <v>TBD</v>
      </c>
      <c r="K3816" s="31" t="str">
        <f>IFERROR(VLOOKUP(J3816,Setup_Team!$B:$C,2,FALSE), "TDB")</f>
        <v>TDB</v>
      </c>
      <c r="L3816" s="31" t="str">
        <f>VLOOKUP($A3816,Location!$A:$J,8,FALSE)</f>
        <v>TBD</v>
      </c>
      <c r="M3816" s="31" t="str">
        <f>IFERROR(VLOOKUP(L3816,Setup_Team!$B:$C,2,FALSE), "TDB")</f>
        <v>TDB</v>
      </c>
      <c r="N3816" s="31" t="str">
        <f>VLOOKUP($A3816,Location!$A:$J,9,FALSE)</f>
        <v>Foxborough</v>
      </c>
      <c r="O3816" s="31" t="str">
        <f>VLOOKUP($A3816,Location!$A:$J,10,FALSE)</f>
        <v>Gillette Stadium</v>
      </c>
      <c r="R3816" s="31">
        <v>0</v>
      </c>
      <c r="S3816" s="25">
        <f>VLOOKUP($A3816,Database!$A:$Y,10,FALSE)</f>
        <v>0</v>
      </c>
      <c r="T3816" s="25">
        <f>VLOOKUP($A3816,Database!$A:$Y,11,FALSE)</f>
        <v>0</v>
      </c>
      <c r="U3816" s="25">
        <f>VLOOKUP($A3816,Database!$A:$Y,12,FALSE)</f>
        <v>0</v>
      </c>
      <c r="V3816" s="25" t="str">
        <f>VLOOKUP(A3816,Database!A:M,13,FALSE)</f>
        <v>À venir</v>
      </c>
      <c r="W3816" s="25" t="str">
        <f>VLOOKUP($A3816,Database!$A:$Y,20,FALSE)</f>
        <v/>
      </c>
      <c r="X3816" s="25" t="str">
        <f>VLOOKUP($A3816,Database!$A:$Y,21,FALSE)</f>
        <v/>
      </c>
      <c r="Y3816" s="25" t="str">
        <f ca="1">IF(C3816&lt;NOW(),IF(AND(P3816&gt;Q3816,W3816&gt;X3816),S3816,IF(AND(P3816=Q3816,W3816=X3816),T3816,IF(AND(P3816&lt;Q3816,W3816&lt;X3816),U3816,0))),"")</f>
        <v/>
      </c>
      <c r="Z3816" s="25">
        <f>IF(AND(P3816=W3816,Q3816=X3816),1,0)</f>
        <v>1</v>
      </c>
      <c r="AA3816" s="25" t="str">
        <f>IF(Z3816=0,"",IF(ISBLANK(VLOOKUP(A3816,Database!A:AA,22,FALSE)),"",VLOOKUP(A3816,Database!A:AA,22,FALSE)))</f>
        <v>Exact</v>
      </c>
      <c r="AB3816" s="25">
        <f ca="1">IFERROR(IF(AND(Y3816&lt;&gt;"",OR(V3816="Terminé",V3816="En cours")),VLOOKUP(AA3816,Setup_ScoreExactBonus!A:D,4,FALSE),0),0)</f>
        <v>0</v>
      </c>
      <c r="AC3816" s="31" t="str">
        <f t="shared" ca="1" si="21"/>
        <v/>
      </c>
      <c r="AD3816" s="31">
        <f ca="1">SUMIFS(AC$2:AC3816,D$2:D3816,D3816)*IF(R3816=0,1,2)</f>
        <v>0</v>
      </c>
    </row>
    <row r="3817" spans="1:30" x14ac:dyDescent="0.35">
      <c r="A3817" s="31">
        <f>IF(ISBLANK(B3817),"",COUNTIF(B$2:B3817,B3817))-1</f>
        <v>97</v>
      </c>
      <c r="B3817" s="31">
        <v>33</v>
      </c>
      <c r="C3817" s="10">
        <f>VLOOKUP($A3817,Database!$A:$Y,7,FALSE)</f>
        <v>46212.916666666664</v>
      </c>
      <c r="D3817" s="31" t="str">
        <f>VLOOKUP(Pronostics!$B3817,Setup_MPP!$A:$G,3,FALSE)</f>
        <v>Joueur33</v>
      </c>
      <c r="E3817" s="31" t="str">
        <f>VLOOKUP(Pronostics!$B3817,Setup_MPP!$A:$G,2,FALSE)</f>
        <v>Joueur33</v>
      </c>
      <c r="F3817" s="31" t="str">
        <f>VLOOKUP($B3817,Setup_MPP!$A:$E,4,FALSE)</f>
        <v>#D5D5D5</v>
      </c>
      <c r="G3817" s="31" t="str">
        <f>VLOOKUP($B3817,Setup_MPP!$A:$E,5,FALSE)</f>
        <v>#727272</v>
      </c>
      <c r="H3817" s="31" t="str">
        <f>IFERROR(IF(AND(A3817&gt;=1,A3817&lt;=104),VLOOKUP($A3817,Location!$A:$J,6,FALSE),IF(A3817=0,"Avant l'ouverture",IF(OR(A3817=105,A3817=106),"Bonus"))),"")</f>
        <v>1/4 Finale</v>
      </c>
      <c r="I3817" s="31" t="str">
        <f>IF(LEFT(H3817,4)="Tour",VLOOKUP(A3817,Database!$A:$C,3,FALSE),"")</f>
        <v/>
      </c>
      <c r="J3817" s="31" t="str">
        <f>VLOOKUP($A3817,Location!$A:$J,7,FALSE)</f>
        <v>TBD</v>
      </c>
      <c r="K3817" s="31" t="str">
        <f>IFERROR(VLOOKUP(J3817,Setup_Team!$B:$C,2,FALSE), "TDB")</f>
        <v>TDB</v>
      </c>
      <c r="L3817" s="31" t="str">
        <f>VLOOKUP($A3817,Location!$A:$J,8,FALSE)</f>
        <v>TBD</v>
      </c>
      <c r="M3817" s="31" t="str">
        <f>IFERROR(VLOOKUP(L3817,Setup_Team!$B:$C,2,FALSE), "TDB")</f>
        <v>TDB</v>
      </c>
      <c r="N3817" s="31" t="str">
        <f>VLOOKUP($A3817,Location!$A:$J,9,FALSE)</f>
        <v>Foxborough</v>
      </c>
      <c r="O3817" s="31" t="str">
        <f>VLOOKUP($A3817,Location!$A:$J,10,FALSE)</f>
        <v>Gillette Stadium</v>
      </c>
      <c r="R3817" s="31">
        <v>0</v>
      </c>
      <c r="S3817" s="25">
        <f>VLOOKUP($A3817,Database!$A:$Y,10,FALSE)</f>
        <v>0</v>
      </c>
      <c r="T3817" s="25">
        <f>VLOOKUP($A3817,Database!$A:$Y,11,FALSE)</f>
        <v>0</v>
      </c>
      <c r="U3817" s="25">
        <f>VLOOKUP($A3817,Database!$A:$Y,12,FALSE)</f>
        <v>0</v>
      </c>
      <c r="V3817" s="25" t="str">
        <f>VLOOKUP(A3817,Database!A:M,13,FALSE)</f>
        <v>À venir</v>
      </c>
      <c r="W3817" s="25" t="str">
        <f>VLOOKUP($A3817,Database!$A:$Y,20,FALSE)</f>
        <v/>
      </c>
      <c r="X3817" s="25" t="str">
        <f>VLOOKUP($A3817,Database!$A:$Y,21,FALSE)</f>
        <v/>
      </c>
      <c r="Y3817" s="25" t="str">
        <f ca="1">IF(C3817&lt;NOW(),IF(AND(P3817&gt;Q3817,W3817&gt;X3817),S3817,IF(AND(P3817=Q3817,W3817=X3817),T3817,IF(AND(P3817&lt;Q3817,W3817&lt;X3817),U3817,0))),"")</f>
        <v/>
      </c>
      <c r="Z3817" s="25">
        <f>IF(AND(P3817=W3817,Q3817=X3817),1,0)</f>
        <v>1</v>
      </c>
      <c r="AA3817" s="25" t="str">
        <f>IF(Z3817=0,"",IF(ISBLANK(VLOOKUP(A3817,Database!A:AA,22,FALSE)),"",VLOOKUP(A3817,Database!A:AA,22,FALSE)))</f>
        <v>Exact</v>
      </c>
      <c r="AB3817" s="25">
        <f ca="1">IFERROR(IF(AND(Y3817&lt;&gt;"",OR(V3817="Terminé",V3817="En cours")),VLOOKUP(AA3817,Setup_ScoreExactBonus!A:D,4,FALSE),0),0)</f>
        <v>0</v>
      </c>
      <c r="AC3817" s="31" t="str">
        <f t="shared" ca="1" si="21"/>
        <v/>
      </c>
      <c r="AD3817" s="31">
        <f ca="1">SUMIFS(AC$2:AC3817,D$2:D3817,D3817)*IF(R3817=0,1,2)</f>
        <v>0</v>
      </c>
    </row>
    <row r="3818" spans="1:30" x14ac:dyDescent="0.35">
      <c r="A3818" s="31">
        <f>IF(ISBLANK(B3818),"",COUNTIF(B$2:B3818,B3818))-1</f>
        <v>97</v>
      </c>
      <c r="B3818" s="31">
        <v>34</v>
      </c>
      <c r="C3818" s="10">
        <f>VLOOKUP($A3818,Database!$A:$Y,7,FALSE)</f>
        <v>46212.916666666664</v>
      </c>
      <c r="D3818" s="31" t="str">
        <f>VLOOKUP(Pronostics!$B3818,Setup_MPP!$A:$G,3,FALSE)</f>
        <v>Joueur34</v>
      </c>
      <c r="E3818" s="31" t="str">
        <f>VLOOKUP(Pronostics!$B3818,Setup_MPP!$A:$G,2,FALSE)</f>
        <v>Joueur34</v>
      </c>
      <c r="F3818" s="31" t="str">
        <f>VLOOKUP($B3818,Setup_MPP!$A:$E,4,FALSE)</f>
        <v>#D5D5D5</v>
      </c>
      <c r="G3818" s="31" t="str">
        <f>VLOOKUP($B3818,Setup_MPP!$A:$E,5,FALSE)</f>
        <v>#727272</v>
      </c>
      <c r="H3818" s="31" t="str">
        <f>IFERROR(IF(AND(A3818&gt;=1,A3818&lt;=104),VLOOKUP($A3818,Location!$A:$J,6,FALSE),IF(A3818=0,"Avant l'ouverture",IF(OR(A3818=105,A3818=106),"Bonus"))),"")</f>
        <v>1/4 Finale</v>
      </c>
      <c r="I3818" s="31" t="str">
        <f>IF(LEFT(H3818,4)="Tour",VLOOKUP(A3818,Database!$A:$C,3,FALSE),"")</f>
        <v/>
      </c>
      <c r="J3818" s="31" t="str">
        <f>VLOOKUP($A3818,Location!$A:$J,7,FALSE)</f>
        <v>TBD</v>
      </c>
      <c r="K3818" s="31" t="str">
        <f>IFERROR(VLOOKUP(J3818,Setup_Team!$B:$C,2,FALSE), "TDB")</f>
        <v>TDB</v>
      </c>
      <c r="L3818" s="31" t="str">
        <f>VLOOKUP($A3818,Location!$A:$J,8,FALSE)</f>
        <v>TBD</v>
      </c>
      <c r="M3818" s="31" t="str">
        <f>IFERROR(VLOOKUP(L3818,Setup_Team!$B:$C,2,FALSE), "TDB")</f>
        <v>TDB</v>
      </c>
      <c r="N3818" s="31" t="str">
        <f>VLOOKUP($A3818,Location!$A:$J,9,FALSE)</f>
        <v>Foxborough</v>
      </c>
      <c r="O3818" s="31" t="str">
        <f>VLOOKUP($A3818,Location!$A:$J,10,FALSE)</f>
        <v>Gillette Stadium</v>
      </c>
      <c r="R3818" s="31">
        <v>0</v>
      </c>
      <c r="S3818" s="25">
        <f>VLOOKUP($A3818,Database!$A:$Y,10,FALSE)</f>
        <v>0</v>
      </c>
      <c r="T3818" s="25">
        <f>VLOOKUP($A3818,Database!$A:$Y,11,FALSE)</f>
        <v>0</v>
      </c>
      <c r="U3818" s="25">
        <f>VLOOKUP($A3818,Database!$A:$Y,12,FALSE)</f>
        <v>0</v>
      </c>
      <c r="V3818" s="25" t="str">
        <f>VLOOKUP(A3818,Database!A:M,13,FALSE)</f>
        <v>À venir</v>
      </c>
      <c r="W3818" s="25" t="str">
        <f>VLOOKUP($A3818,Database!$A:$Y,20,FALSE)</f>
        <v/>
      </c>
      <c r="X3818" s="25" t="str">
        <f>VLOOKUP($A3818,Database!$A:$Y,21,FALSE)</f>
        <v/>
      </c>
      <c r="Y3818" s="25" t="str">
        <f ca="1">IF(C3818&lt;NOW(),IF(AND(P3818&gt;Q3818,W3818&gt;X3818),S3818,IF(AND(P3818=Q3818,W3818=X3818),T3818,IF(AND(P3818&lt;Q3818,W3818&lt;X3818),U3818,0))),"")</f>
        <v/>
      </c>
      <c r="Z3818" s="25">
        <f>IF(AND(P3818=W3818,Q3818=X3818),1,0)</f>
        <v>1</v>
      </c>
      <c r="AA3818" s="25" t="str">
        <f>IF(Z3818=0,"",IF(ISBLANK(VLOOKUP(A3818,Database!A:AA,22,FALSE)),"",VLOOKUP(A3818,Database!A:AA,22,FALSE)))</f>
        <v>Exact</v>
      </c>
      <c r="AB3818" s="25">
        <f ca="1">IFERROR(IF(AND(Y3818&lt;&gt;"",OR(V3818="Terminé",V3818="En cours")),VLOOKUP(AA3818,Setup_ScoreExactBonus!A:D,4,FALSE),0),0)</f>
        <v>0</v>
      </c>
      <c r="AC3818" s="31" t="str">
        <f t="shared" ca="1" si="21"/>
        <v/>
      </c>
      <c r="AD3818" s="31">
        <f ca="1">SUMIFS(AC$2:AC3818,D$2:D3818,D3818)*IF(R3818=0,1,2)</f>
        <v>0</v>
      </c>
    </row>
    <row r="3819" spans="1:30" x14ac:dyDescent="0.35">
      <c r="A3819" s="31">
        <f>IF(ISBLANK(B3819),"",COUNTIF(B$2:B3819,B3819))-1</f>
        <v>97</v>
      </c>
      <c r="B3819" s="31">
        <v>35</v>
      </c>
      <c r="C3819" s="10">
        <f>VLOOKUP($A3819,Database!$A:$Y,7,FALSE)</f>
        <v>46212.916666666664</v>
      </c>
      <c r="D3819" s="31" t="str">
        <f>VLOOKUP(Pronostics!$B3819,Setup_MPP!$A:$G,3,FALSE)</f>
        <v>Joueur35</v>
      </c>
      <c r="E3819" s="31" t="str">
        <f>VLOOKUP(Pronostics!$B3819,Setup_MPP!$A:$G,2,FALSE)</f>
        <v>Joueur35</v>
      </c>
      <c r="F3819" s="31" t="str">
        <f>VLOOKUP($B3819,Setup_MPP!$A:$E,4,FALSE)</f>
        <v>#D5D5D5</v>
      </c>
      <c r="G3819" s="31" t="str">
        <f>VLOOKUP($B3819,Setup_MPP!$A:$E,5,FALSE)</f>
        <v>#727272</v>
      </c>
      <c r="H3819" s="31" t="str">
        <f>IFERROR(IF(AND(A3819&gt;=1,A3819&lt;=104),VLOOKUP($A3819,Location!$A:$J,6,FALSE),IF(A3819=0,"Avant l'ouverture",IF(OR(A3819=105,A3819=106),"Bonus"))),"")</f>
        <v>1/4 Finale</v>
      </c>
      <c r="I3819" s="31" t="str">
        <f>IF(LEFT(H3819,4)="Tour",VLOOKUP(A3819,Database!$A:$C,3,FALSE),"")</f>
        <v/>
      </c>
      <c r="J3819" s="31" t="str">
        <f>VLOOKUP($A3819,Location!$A:$J,7,FALSE)</f>
        <v>TBD</v>
      </c>
      <c r="K3819" s="31" t="str">
        <f>IFERROR(VLOOKUP(J3819,Setup_Team!$B:$C,2,FALSE), "TDB")</f>
        <v>TDB</v>
      </c>
      <c r="L3819" s="31" t="str">
        <f>VLOOKUP($A3819,Location!$A:$J,8,FALSE)</f>
        <v>TBD</v>
      </c>
      <c r="M3819" s="31" t="str">
        <f>IFERROR(VLOOKUP(L3819,Setup_Team!$B:$C,2,FALSE), "TDB")</f>
        <v>TDB</v>
      </c>
      <c r="N3819" s="31" t="str">
        <f>VLOOKUP($A3819,Location!$A:$J,9,FALSE)</f>
        <v>Foxborough</v>
      </c>
      <c r="O3819" s="31" t="str">
        <f>VLOOKUP($A3819,Location!$A:$J,10,FALSE)</f>
        <v>Gillette Stadium</v>
      </c>
      <c r="R3819" s="31">
        <v>0</v>
      </c>
      <c r="S3819" s="25">
        <f>VLOOKUP($A3819,Database!$A:$Y,10,FALSE)</f>
        <v>0</v>
      </c>
      <c r="T3819" s="25">
        <f>VLOOKUP($A3819,Database!$A:$Y,11,FALSE)</f>
        <v>0</v>
      </c>
      <c r="U3819" s="25">
        <f>VLOOKUP($A3819,Database!$A:$Y,12,FALSE)</f>
        <v>0</v>
      </c>
      <c r="V3819" s="25" t="str">
        <f>VLOOKUP(A3819,Database!A:M,13,FALSE)</f>
        <v>À venir</v>
      </c>
      <c r="W3819" s="25" t="str">
        <f>VLOOKUP($A3819,Database!$A:$Y,20,FALSE)</f>
        <v/>
      </c>
      <c r="X3819" s="25" t="str">
        <f>VLOOKUP($A3819,Database!$A:$Y,21,FALSE)</f>
        <v/>
      </c>
      <c r="Y3819" s="25" t="str">
        <f ca="1">IF(C3819&lt;NOW(),IF(AND(P3819&gt;Q3819,W3819&gt;X3819),S3819,IF(AND(P3819=Q3819,W3819=X3819),T3819,IF(AND(P3819&lt;Q3819,W3819&lt;X3819),U3819,0))),"")</f>
        <v/>
      </c>
      <c r="Z3819" s="25">
        <f>IF(AND(P3819=W3819,Q3819=X3819),1,0)</f>
        <v>1</v>
      </c>
      <c r="AA3819" s="25" t="str">
        <f>IF(Z3819=0,"",IF(ISBLANK(VLOOKUP(A3819,Database!A:AA,22,FALSE)),"",VLOOKUP(A3819,Database!A:AA,22,FALSE)))</f>
        <v>Exact</v>
      </c>
      <c r="AB3819" s="25">
        <f ca="1">IFERROR(IF(AND(Y3819&lt;&gt;"",OR(V3819="Terminé",V3819="En cours")),VLOOKUP(AA3819,Setup_ScoreExactBonus!A:D,4,FALSE),0),0)</f>
        <v>0</v>
      </c>
      <c r="AC3819" s="31" t="str">
        <f t="shared" ca="1" si="21"/>
        <v/>
      </c>
      <c r="AD3819" s="31">
        <f ca="1">SUMIFS(AC$2:AC3819,D$2:D3819,D3819)*IF(R3819=0,1,2)</f>
        <v>0</v>
      </c>
    </row>
    <row r="3820" spans="1:30" x14ac:dyDescent="0.35">
      <c r="A3820" s="31">
        <f>IF(ISBLANK(B3820),"",COUNTIF(B$2:B3820,B3820))-1</f>
        <v>97</v>
      </c>
      <c r="B3820" s="31">
        <v>36</v>
      </c>
      <c r="C3820" s="10">
        <f>VLOOKUP($A3820,Database!$A:$Y,7,FALSE)</f>
        <v>46212.916666666664</v>
      </c>
      <c r="D3820" s="31" t="str">
        <f>VLOOKUP(Pronostics!$B3820,Setup_MPP!$A:$G,3,FALSE)</f>
        <v>Joueur36</v>
      </c>
      <c r="E3820" s="31" t="str">
        <f>VLOOKUP(Pronostics!$B3820,Setup_MPP!$A:$G,2,FALSE)</f>
        <v>Joueur36</v>
      </c>
      <c r="F3820" s="31" t="str">
        <f>VLOOKUP($B3820,Setup_MPP!$A:$E,4,FALSE)</f>
        <v>#D5D5D5</v>
      </c>
      <c r="G3820" s="31" t="str">
        <f>VLOOKUP($B3820,Setup_MPP!$A:$E,5,FALSE)</f>
        <v>#727272</v>
      </c>
      <c r="H3820" s="31" t="str">
        <f>IFERROR(IF(AND(A3820&gt;=1,A3820&lt;=104),VLOOKUP($A3820,Location!$A:$J,6,FALSE),IF(A3820=0,"Avant l'ouverture",IF(OR(A3820=105,A3820=106),"Bonus"))),"")</f>
        <v>1/4 Finale</v>
      </c>
      <c r="I3820" s="31" t="str">
        <f>IF(LEFT(H3820,4)="Tour",VLOOKUP(A3820,Database!$A:$C,3,FALSE),"")</f>
        <v/>
      </c>
      <c r="J3820" s="31" t="str">
        <f>VLOOKUP($A3820,Location!$A:$J,7,FALSE)</f>
        <v>TBD</v>
      </c>
      <c r="K3820" s="31" t="str">
        <f>IFERROR(VLOOKUP(J3820,Setup_Team!$B:$C,2,FALSE), "TDB")</f>
        <v>TDB</v>
      </c>
      <c r="L3820" s="31" t="str">
        <f>VLOOKUP($A3820,Location!$A:$J,8,FALSE)</f>
        <v>TBD</v>
      </c>
      <c r="M3820" s="31" t="str">
        <f>IFERROR(VLOOKUP(L3820,Setup_Team!$B:$C,2,FALSE), "TDB")</f>
        <v>TDB</v>
      </c>
      <c r="N3820" s="31" t="str">
        <f>VLOOKUP($A3820,Location!$A:$J,9,FALSE)</f>
        <v>Foxborough</v>
      </c>
      <c r="O3820" s="31" t="str">
        <f>VLOOKUP($A3820,Location!$A:$J,10,FALSE)</f>
        <v>Gillette Stadium</v>
      </c>
      <c r="R3820" s="31">
        <v>0</v>
      </c>
      <c r="S3820" s="25">
        <f>VLOOKUP($A3820,Database!$A:$Y,10,FALSE)</f>
        <v>0</v>
      </c>
      <c r="T3820" s="25">
        <f>VLOOKUP($A3820,Database!$A:$Y,11,FALSE)</f>
        <v>0</v>
      </c>
      <c r="U3820" s="25">
        <f>VLOOKUP($A3820,Database!$A:$Y,12,FALSE)</f>
        <v>0</v>
      </c>
      <c r="V3820" s="25" t="str">
        <f>VLOOKUP(A3820,Database!A:M,13,FALSE)</f>
        <v>À venir</v>
      </c>
      <c r="W3820" s="25" t="str">
        <f>VLOOKUP($A3820,Database!$A:$Y,20,FALSE)</f>
        <v/>
      </c>
      <c r="X3820" s="25" t="str">
        <f>VLOOKUP($A3820,Database!$A:$Y,21,FALSE)</f>
        <v/>
      </c>
      <c r="Y3820" s="25" t="str">
        <f ca="1">IF(C3820&lt;NOW(),IF(AND(P3820&gt;Q3820,W3820&gt;X3820),S3820,IF(AND(P3820=Q3820,W3820=X3820),T3820,IF(AND(P3820&lt;Q3820,W3820&lt;X3820),U3820,0))),"")</f>
        <v/>
      </c>
      <c r="Z3820" s="25">
        <f>IF(AND(P3820=W3820,Q3820=X3820),1,0)</f>
        <v>1</v>
      </c>
      <c r="AA3820" s="25" t="str">
        <f>IF(Z3820=0,"",IF(ISBLANK(VLOOKUP(A3820,Database!A:AA,22,FALSE)),"",VLOOKUP(A3820,Database!A:AA,22,FALSE)))</f>
        <v>Exact</v>
      </c>
      <c r="AB3820" s="25">
        <f ca="1">IFERROR(IF(AND(Y3820&lt;&gt;"",OR(V3820="Terminé",V3820="En cours")),VLOOKUP(AA3820,Setup_ScoreExactBonus!A:D,4,FALSE),0),0)</f>
        <v>0</v>
      </c>
      <c r="AC3820" s="31" t="str">
        <f t="shared" ca="1" si="21"/>
        <v/>
      </c>
      <c r="AD3820" s="31">
        <f ca="1">SUMIFS(AC$2:AC3820,D$2:D3820,D3820)*IF(R3820=0,1,2)</f>
        <v>0</v>
      </c>
    </row>
    <row r="3821" spans="1:30" x14ac:dyDescent="0.35">
      <c r="A3821" s="31">
        <f>IF(ISBLANK(B3821),"",COUNTIF(B$2:B3821,B3821))-1</f>
        <v>97</v>
      </c>
      <c r="B3821" s="31">
        <v>37</v>
      </c>
      <c r="C3821" s="10">
        <f>VLOOKUP($A3821,Database!$A:$Y,7,FALSE)</f>
        <v>46212.916666666664</v>
      </c>
      <c r="D3821" s="31" t="str">
        <f>VLOOKUP(Pronostics!$B3821,Setup_MPP!$A:$G,3,FALSE)</f>
        <v>Joueur37</v>
      </c>
      <c r="E3821" s="31" t="str">
        <f>VLOOKUP(Pronostics!$B3821,Setup_MPP!$A:$G,2,FALSE)</f>
        <v>Joueur37</v>
      </c>
      <c r="F3821" s="31" t="str">
        <f>VLOOKUP($B3821,Setup_MPP!$A:$E,4,FALSE)</f>
        <v>#D5D5D5</v>
      </c>
      <c r="G3821" s="31" t="str">
        <f>VLOOKUP($B3821,Setup_MPP!$A:$E,5,FALSE)</f>
        <v>#727272</v>
      </c>
      <c r="H3821" s="31" t="str">
        <f>IFERROR(IF(AND(A3821&gt;=1,A3821&lt;=104),VLOOKUP($A3821,Location!$A:$J,6,FALSE),IF(A3821=0,"Avant l'ouverture",IF(OR(A3821=105,A3821=106),"Bonus"))),"")</f>
        <v>1/4 Finale</v>
      </c>
      <c r="I3821" s="31" t="str">
        <f>IF(LEFT(H3821,4)="Tour",VLOOKUP(A3821,Database!$A:$C,3,FALSE),"")</f>
        <v/>
      </c>
      <c r="J3821" s="31" t="str">
        <f>VLOOKUP($A3821,Location!$A:$J,7,FALSE)</f>
        <v>TBD</v>
      </c>
      <c r="K3821" s="31" t="str">
        <f>IFERROR(VLOOKUP(J3821,Setup_Team!$B:$C,2,FALSE), "TDB")</f>
        <v>TDB</v>
      </c>
      <c r="L3821" s="31" t="str">
        <f>VLOOKUP($A3821,Location!$A:$J,8,FALSE)</f>
        <v>TBD</v>
      </c>
      <c r="M3821" s="31" t="str">
        <f>IFERROR(VLOOKUP(L3821,Setup_Team!$B:$C,2,FALSE), "TDB")</f>
        <v>TDB</v>
      </c>
      <c r="N3821" s="31" t="str">
        <f>VLOOKUP($A3821,Location!$A:$J,9,FALSE)</f>
        <v>Foxborough</v>
      </c>
      <c r="O3821" s="31" t="str">
        <f>VLOOKUP($A3821,Location!$A:$J,10,FALSE)</f>
        <v>Gillette Stadium</v>
      </c>
      <c r="R3821" s="31">
        <v>0</v>
      </c>
      <c r="S3821" s="25">
        <f>VLOOKUP($A3821,Database!$A:$Y,10,FALSE)</f>
        <v>0</v>
      </c>
      <c r="T3821" s="25">
        <f>VLOOKUP($A3821,Database!$A:$Y,11,FALSE)</f>
        <v>0</v>
      </c>
      <c r="U3821" s="25">
        <f>VLOOKUP($A3821,Database!$A:$Y,12,FALSE)</f>
        <v>0</v>
      </c>
      <c r="V3821" s="25" t="str">
        <f>VLOOKUP(A3821,Database!A:M,13,FALSE)</f>
        <v>À venir</v>
      </c>
      <c r="W3821" s="25" t="str">
        <f>VLOOKUP($A3821,Database!$A:$Y,20,FALSE)</f>
        <v/>
      </c>
      <c r="X3821" s="25" t="str">
        <f>VLOOKUP($A3821,Database!$A:$Y,21,FALSE)</f>
        <v/>
      </c>
      <c r="Y3821" s="25" t="str">
        <f ca="1">IF(C3821&lt;NOW(),IF(AND(P3821&gt;Q3821,W3821&gt;X3821),S3821,IF(AND(P3821=Q3821,W3821=X3821),T3821,IF(AND(P3821&lt;Q3821,W3821&lt;X3821),U3821,0))),"")</f>
        <v/>
      </c>
      <c r="Z3821" s="25">
        <f>IF(AND(P3821=W3821,Q3821=X3821),1,0)</f>
        <v>1</v>
      </c>
      <c r="AA3821" s="25" t="str">
        <f>IF(Z3821=0,"",IF(ISBLANK(VLOOKUP(A3821,Database!A:AA,22,FALSE)),"",VLOOKUP(A3821,Database!A:AA,22,FALSE)))</f>
        <v>Exact</v>
      </c>
      <c r="AB3821" s="25">
        <f ca="1">IFERROR(IF(AND(Y3821&lt;&gt;"",OR(V3821="Terminé",V3821="En cours")),VLOOKUP(AA3821,Setup_ScoreExactBonus!A:D,4,FALSE),0),0)</f>
        <v>0</v>
      </c>
      <c r="AC3821" s="31" t="str">
        <f t="shared" ca="1" si="21"/>
        <v/>
      </c>
      <c r="AD3821" s="31">
        <f ca="1">SUMIFS(AC$2:AC3821,D$2:D3821,D3821)*IF(R3821=0,1,2)</f>
        <v>0</v>
      </c>
    </row>
    <row r="3822" spans="1:30" x14ac:dyDescent="0.35">
      <c r="A3822" s="31">
        <f>IF(ISBLANK(B3822),"",COUNTIF(B$2:B3822,B3822))-1</f>
        <v>97</v>
      </c>
      <c r="B3822" s="31">
        <v>38</v>
      </c>
      <c r="C3822" s="10">
        <f>VLOOKUP($A3822,Database!$A:$Y,7,FALSE)</f>
        <v>46212.916666666664</v>
      </c>
      <c r="D3822" s="31" t="str">
        <f>VLOOKUP(Pronostics!$B3822,Setup_MPP!$A:$G,3,FALSE)</f>
        <v>Joueur38</v>
      </c>
      <c r="E3822" s="31" t="str">
        <f>VLOOKUP(Pronostics!$B3822,Setup_MPP!$A:$G,2,FALSE)</f>
        <v>Joueur38</v>
      </c>
      <c r="F3822" s="31" t="str">
        <f>VLOOKUP($B3822,Setup_MPP!$A:$E,4,FALSE)</f>
        <v>#D5D5D5</v>
      </c>
      <c r="G3822" s="31" t="str">
        <f>VLOOKUP($B3822,Setup_MPP!$A:$E,5,FALSE)</f>
        <v>#727272</v>
      </c>
      <c r="H3822" s="31" t="str">
        <f>IFERROR(IF(AND(A3822&gt;=1,A3822&lt;=104),VLOOKUP($A3822,Location!$A:$J,6,FALSE),IF(A3822=0,"Avant l'ouverture",IF(OR(A3822=105,A3822=106),"Bonus"))),"")</f>
        <v>1/4 Finale</v>
      </c>
      <c r="I3822" s="31" t="str">
        <f>IF(LEFT(H3822,4)="Tour",VLOOKUP(A3822,Database!$A:$C,3,FALSE),"")</f>
        <v/>
      </c>
      <c r="J3822" s="31" t="str">
        <f>VLOOKUP($A3822,Location!$A:$J,7,FALSE)</f>
        <v>TBD</v>
      </c>
      <c r="K3822" s="31" t="str">
        <f>IFERROR(VLOOKUP(J3822,Setup_Team!$B:$C,2,FALSE), "TDB")</f>
        <v>TDB</v>
      </c>
      <c r="L3822" s="31" t="str">
        <f>VLOOKUP($A3822,Location!$A:$J,8,FALSE)</f>
        <v>TBD</v>
      </c>
      <c r="M3822" s="31" t="str">
        <f>IFERROR(VLOOKUP(L3822,Setup_Team!$B:$C,2,FALSE), "TDB")</f>
        <v>TDB</v>
      </c>
      <c r="N3822" s="31" t="str">
        <f>VLOOKUP($A3822,Location!$A:$J,9,FALSE)</f>
        <v>Foxborough</v>
      </c>
      <c r="O3822" s="31" t="str">
        <f>VLOOKUP($A3822,Location!$A:$J,10,FALSE)</f>
        <v>Gillette Stadium</v>
      </c>
      <c r="R3822" s="31">
        <v>0</v>
      </c>
      <c r="S3822" s="25">
        <f>VLOOKUP($A3822,Database!$A:$Y,10,FALSE)</f>
        <v>0</v>
      </c>
      <c r="T3822" s="25">
        <f>VLOOKUP($A3822,Database!$A:$Y,11,FALSE)</f>
        <v>0</v>
      </c>
      <c r="U3822" s="25">
        <f>VLOOKUP($A3822,Database!$A:$Y,12,FALSE)</f>
        <v>0</v>
      </c>
      <c r="V3822" s="25" t="str">
        <f>VLOOKUP(A3822,Database!A:M,13,FALSE)</f>
        <v>À venir</v>
      </c>
      <c r="W3822" s="25" t="str">
        <f>VLOOKUP($A3822,Database!$A:$Y,20,FALSE)</f>
        <v/>
      </c>
      <c r="X3822" s="25" t="str">
        <f>VLOOKUP($A3822,Database!$A:$Y,21,FALSE)</f>
        <v/>
      </c>
      <c r="Y3822" s="25" t="str">
        <f ca="1">IF(C3822&lt;NOW(),IF(AND(P3822&gt;Q3822,W3822&gt;X3822),S3822,IF(AND(P3822=Q3822,W3822=X3822),T3822,IF(AND(P3822&lt;Q3822,W3822&lt;X3822),U3822,0))),"")</f>
        <v/>
      </c>
      <c r="Z3822" s="25">
        <f>IF(AND(P3822=W3822,Q3822=X3822),1,0)</f>
        <v>1</v>
      </c>
      <c r="AA3822" s="25" t="str">
        <f>IF(Z3822=0,"",IF(ISBLANK(VLOOKUP(A3822,Database!A:AA,22,FALSE)),"",VLOOKUP(A3822,Database!A:AA,22,FALSE)))</f>
        <v>Exact</v>
      </c>
      <c r="AB3822" s="25">
        <f ca="1">IFERROR(IF(AND(Y3822&lt;&gt;"",OR(V3822="Terminé",V3822="En cours")),VLOOKUP(AA3822,Setup_ScoreExactBonus!A:D,4,FALSE),0),0)</f>
        <v>0</v>
      </c>
      <c r="AC3822" s="31" t="str">
        <f t="shared" ca="1" si="21"/>
        <v/>
      </c>
      <c r="AD3822" s="31">
        <f ca="1">SUMIFS(AC$2:AC3822,D$2:D3822,D3822)*IF(R3822=0,1,2)</f>
        <v>0</v>
      </c>
    </row>
    <row r="3823" spans="1:30" x14ac:dyDescent="0.35">
      <c r="A3823" s="31">
        <f>IF(ISBLANK(B3823),"",COUNTIF(B$2:B3823,B3823))-1</f>
        <v>97</v>
      </c>
      <c r="B3823" s="31">
        <v>39</v>
      </c>
      <c r="C3823" s="10">
        <f>VLOOKUP($A3823,Database!$A:$Y,7,FALSE)</f>
        <v>46212.916666666664</v>
      </c>
      <c r="D3823" s="31" t="str">
        <f>VLOOKUP(Pronostics!$B3823,Setup_MPP!$A:$G,3,FALSE)</f>
        <v>Joueur39</v>
      </c>
      <c r="E3823" s="31" t="str">
        <f>VLOOKUP(Pronostics!$B3823,Setup_MPP!$A:$G,2,FALSE)</f>
        <v>Joueur39</v>
      </c>
      <c r="F3823" s="31" t="str">
        <f>VLOOKUP($B3823,Setup_MPP!$A:$E,4,FALSE)</f>
        <v>#D5D5D5</v>
      </c>
      <c r="G3823" s="31" t="str">
        <f>VLOOKUP($B3823,Setup_MPP!$A:$E,5,FALSE)</f>
        <v>#727272</v>
      </c>
      <c r="H3823" s="31" t="str">
        <f>IFERROR(IF(AND(A3823&gt;=1,A3823&lt;=104),VLOOKUP($A3823,Location!$A:$J,6,FALSE),IF(A3823=0,"Avant l'ouverture",IF(OR(A3823=105,A3823=106),"Bonus"))),"")</f>
        <v>1/4 Finale</v>
      </c>
      <c r="I3823" s="31" t="str">
        <f>IF(LEFT(H3823,4)="Tour",VLOOKUP(A3823,Database!$A:$C,3,FALSE),"")</f>
        <v/>
      </c>
      <c r="J3823" s="31" t="str">
        <f>VLOOKUP($A3823,Location!$A:$J,7,FALSE)</f>
        <v>TBD</v>
      </c>
      <c r="K3823" s="31" t="str">
        <f>IFERROR(VLOOKUP(J3823,Setup_Team!$B:$C,2,FALSE), "TDB")</f>
        <v>TDB</v>
      </c>
      <c r="L3823" s="31" t="str">
        <f>VLOOKUP($A3823,Location!$A:$J,8,FALSE)</f>
        <v>TBD</v>
      </c>
      <c r="M3823" s="31" t="str">
        <f>IFERROR(VLOOKUP(L3823,Setup_Team!$B:$C,2,FALSE), "TDB")</f>
        <v>TDB</v>
      </c>
      <c r="N3823" s="31" t="str">
        <f>VLOOKUP($A3823,Location!$A:$J,9,FALSE)</f>
        <v>Foxborough</v>
      </c>
      <c r="O3823" s="31" t="str">
        <f>VLOOKUP($A3823,Location!$A:$J,10,FALSE)</f>
        <v>Gillette Stadium</v>
      </c>
      <c r="R3823" s="31">
        <v>0</v>
      </c>
      <c r="S3823" s="25">
        <f>VLOOKUP($A3823,Database!$A:$Y,10,FALSE)</f>
        <v>0</v>
      </c>
      <c r="T3823" s="25">
        <f>VLOOKUP($A3823,Database!$A:$Y,11,FALSE)</f>
        <v>0</v>
      </c>
      <c r="U3823" s="25">
        <f>VLOOKUP($A3823,Database!$A:$Y,12,FALSE)</f>
        <v>0</v>
      </c>
      <c r="V3823" s="25" t="str">
        <f>VLOOKUP(A3823,Database!A:M,13,FALSE)</f>
        <v>À venir</v>
      </c>
      <c r="W3823" s="25" t="str">
        <f>VLOOKUP($A3823,Database!$A:$Y,20,FALSE)</f>
        <v/>
      </c>
      <c r="X3823" s="25" t="str">
        <f>VLOOKUP($A3823,Database!$A:$Y,21,FALSE)</f>
        <v/>
      </c>
      <c r="Y3823" s="25" t="str">
        <f ca="1">IF(C3823&lt;NOW(),IF(AND(P3823&gt;Q3823,W3823&gt;X3823),S3823,IF(AND(P3823=Q3823,W3823=X3823),T3823,IF(AND(P3823&lt;Q3823,W3823&lt;X3823),U3823,0))),"")</f>
        <v/>
      </c>
      <c r="Z3823" s="25">
        <f>IF(AND(P3823=W3823,Q3823=X3823),1,0)</f>
        <v>1</v>
      </c>
      <c r="AA3823" s="25" t="str">
        <f>IF(Z3823=0,"",IF(ISBLANK(VLOOKUP(A3823,Database!A:AA,22,FALSE)),"",VLOOKUP(A3823,Database!A:AA,22,FALSE)))</f>
        <v>Exact</v>
      </c>
      <c r="AB3823" s="25">
        <f ca="1">IFERROR(IF(AND(Y3823&lt;&gt;"",OR(V3823="Terminé",V3823="En cours")),VLOOKUP(AA3823,Setup_ScoreExactBonus!A:D,4,FALSE),0),0)</f>
        <v>0</v>
      </c>
      <c r="AC3823" s="31" t="str">
        <f t="shared" ca="1" si="21"/>
        <v/>
      </c>
      <c r="AD3823" s="31">
        <f ca="1">SUMIFS(AC$2:AC3823,D$2:D3823,D3823)*IF(R3823=0,1,2)</f>
        <v>0</v>
      </c>
    </row>
    <row r="3824" spans="1:30" x14ac:dyDescent="0.35">
      <c r="A3824" s="31">
        <f>IF(ISBLANK(B3824),"",COUNTIF(B$2:B3824,B3824))-1</f>
        <v>98</v>
      </c>
      <c r="B3824" s="31">
        <v>1</v>
      </c>
      <c r="C3824" s="10">
        <f>VLOOKUP($A3824,Database!$A:$Y,7,FALSE)</f>
        <v>46213.875</v>
      </c>
      <c r="D3824" s="31" t="str">
        <f>VLOOKUP(Pronostics!$B3824,Setup_MPP!$A:$G,3,FALSE)</f>
        <v>_Nicolas_LM_</v>
      </c>
      <c r="E3824" s="31" t="str">
        <f>VLOOKUP(Pronostics!$B3824,Setup_MPP!$A:$G,2,FALSE)</f>
        <v>Nicolas LE MOUEL</v>
      </c>
      <c r="F3824" s="31" t="str">
        <f>VLOOKUP($B3824,Setup_MPP!$A:$E,4,FALSE)</f>
        <v>#F7C79D</v>
      </c>
      <c r="G3824" s="31" t="str">
        <f>VLOOKUP($B3824,Setup_MPP!$A:$E,5,FALSE)</f>
        <v>#FFBE85</v>
      </c>
      <c r="H3824" s="31" t="str">
        <f>IFERROR(IF(AND(A3824&gt;=1,A3824&lt;=104),VLOOKUP($A3824,Location!$A:$J,6,FALSE),IF(A3824=0,"Avant l'ouverture",IF(OR(A3824=105,A3824=106),"Bonus"))),"")</f>
        <v>1/4 Finale</v>
      </c>
      <c r="I3824" s="31" t="str">
        <f>IF(LEFT(H3824,4)="Tour",VLOOKUP(A3824,Database!$A:$C,3,FALSE),"")</f>
        <v/>
      </c>
      <c r="J3824" s="31" t="str">
        <f>VLOOKUP($A3824,Location!$A:$J,7,FALSE)</f>
        <v>TBD</v>
      </c>
      <c r="K3824" s="31" t="str">
        <f>IFERROR(VLOOKUP(J3824,Setup_Team!$B:$C,2,FALSE), "TDB")</f>
        <v>TDB</v>
      </c>
      <c r="L3824" s="31" t="str">
        <f>VLOOKUP($A3824,Location!$A:$J,8,FALSE)</f>
        <v>TBD</v>
      </c>
      <c r="M3824" s="31" t="str">
        <f>IFERROR(VLOOKUP(L3824,Setup_Team!$B:$C,2,FALSE), "TDB")</f>
        <v>TDB</v>
      </c>
      <c r="N3824" s="31" t="str">
        <f>VLOOKUP($A3824,Location!$A:$J,9,FALSE)</f>
        <v>Inglewood, Los Angeles, California</v>
      </c>
      <c r="O3824" s="31" t="str">
        <f>VLOOKUP($A3824,Location!$A:$J,10,FALSE)</f>
        <v>SoFi Stadium</v>
      </c>
      <c r="R3824" s="31">
        <v>0</v>
      </c>
      <c r="S3824" s="25">
        <f>VLOOKUP($A3824,Database!$A:$Y,10,FALSE)</f>
        <v>0</v>
      </c>
      <c r="T3824" s="25">
        <f>VLOOKUP($A3824,Database!$A:$Y,11,FALSE)</f>
        <v>0</v>
      </c>
      <c r="U3824" s="25">
        <f>VLOOKUP($A3824,Database!$A:$Y,12,FALSE)</f>
        <v>0</v>
      </c>
      <c r="V3824" s="25" t="str">
        <f>VLOOKUP(A3824,Database!A:M,13,FALSE)</f>
        <v>À venir</v>
      </c>
      <c r="W3824" s="25" t="str">
        <f>VLOOKUP($A3824,Database!$A:$Y,20,FALSE)</f>
        <v/>
      </c>
      <c r="X3824" s="25" t="str">
        <f>VLOOKUP($A3824,Database!$A:$Y,21,FALSE)</f>
        <v/>
      </c>
      <c r="Y3824" s="25" t="str">
        <f ca="1">IF(C3824&lt;NOW(),IF(AND(P3824&gt;Q3824,W3824&gt;X3824),S3824,IF(AND(P3824=Q3824,W3824=X3824),T3824,IF(AND(P3824&lt;Q3824,W3824&lt;X3824),U3824,0))),"")</f>
        <v/>
      </c>
      <c r="Z3824" s="25">
        <f>IF(AND(P3824=W3824,Q3824=X3824),1,0)</f>
        <v>1</v>
      </c>
      <c r="AA3824" s="25" t="str">
        <f>IF(Z3824=0,"",IF(ISBLANK(VLOOKUP(A3824,Database!A:AA,22,FALSE)),"",VLOOKUP(A3824,Database!A:AA,22,FALSE)))</f>
        <v>Exact</v>
      </c>
      <c r="AB3824" s="25">
        <f ca="1">IFERROR(IF(AND(Y3824&lt;&gt;"",OR(V3824="Terminé",V3824="En cours")),VLOOKUP(AA3824,Setup_ScoreExactBonus!A:D,4,FALSE),0),0)</f>
        <v>0</v>
      </c>
      <c r="AC3824" s="31" t="str">
        <f t="shared" ca="1" si="21"/>
        <v/>
      </c>
      <c r="AD3824" s="31">
        <f ca="1">SUMIFS(AC$2:AC3824,D$2:D3824,D3824)*IF(R3824=0,1,2)</f>
        <v>0</v>
      </c>
    </row>
    <row r="3825" spans="1:30" x14ac:dyDescent="0.35">
      <c r="A3825" s="31">
        <f>IF(ISBLANK(B3825),"",COUNTIF(B$2:B3825,B3825))-1</f>
        <v>98</v>
      </c>
      <c r="B3825" s="31">
        <v>2</v>
      </c>
      <c r="C3825" s="10">
        <f>VLOOKUP($A3825,Database!$A:$Y,7,FALSE)</f>
        <v>46213.875</v>
      </c>
      <c r="D3825" s="31" t="str">
        <f>VLOOKUP(Pronostics!$B3825,Setup_MPP!$A:$G,3,FALSE)</f>
        <v>leaelaz</v>
      </c>
      <c r="E3825" s="31" t="str">
        <f>VLOOKUP(Pronostics!$B3825,Setup_MPP!$A:$G,2,FALSE)</f>
        <v>Léa EL ASERY</v>
      </c>
      <c r="F3825" s="31" t="str">
        <f>VLOOKUP($B3825,Setup_MPP!$A:$E,4,FALSE)</f>
        <v>#FFBEBE</v>
      </c>
      <c r="G3825" s="31" t="str">
        <f>VLOOKUP($B3825,Setup_MPP!$A:$E,5,FALSE)</f>
        <v>#DF6868</v>
      </c>
      <c r="H3825" s="31" t="str">
        <f>IFERROR(IF(AND(A3825&gt;=1,A3825&lt;=104),VLOOKUP($A3825,Location!$A:$J,6,FALSE),IF(A3825=0,"Avant l'ouverture",IF(OR(A3825=105,A3825=106),"Bonus"))),"")</f>
        <v>1/4 Finale</v>
      </c>
      <c r="I3825" s="31" t="str">
        <f>IF(LEFT(H3825,4)="Tour",VLOOKUP(A3825,Database!$A:$C,3,FALSE),"")</f>
        <v/>
      </c>
      <c r="J3825" s="31" t="str">
        <f>VLOOKUP($A3825,Location!$A:$J,7,FALSE)</f>
        <v>TBD</v>
      </c>
      <c r="K3825" s="31" t="str">
        <f>IFERROR(VLOOKUP(J3825,Setup_Team!$B:$C,2,FALSE), "TDB")</f>
        <v>TDB</v>
      </c>
      <c r="L3825" s="31" t="str">
        <f>VLOOKUP($A3825,Location!$A:$J,8,FALSE)</f>
        <v>TBD</v>
      </c>
      <c r="M3825" s="31" t="str">
        <f>IFERROR(VLOOKUP(L3825,Setup_Team!$B:$C,2,FALSE), "TDB")</f>
        <v>TDB</v>
      </c>
      <c r="N3825" s="31" t="str">
        <f>VLOOKUP($A3825,Location!$A:$J,9,FALSE)</f>
        <v>Inglewood, Los Angeles, California</v>
      </c>
      <c r="O3825" s="31" t="str">
        <f>VLOOKUP($A3825,Location!$A:$J,10,FALSE)</f>
        <v>SoFi Stadium</v>
      </c>
      <c r="R3825" s="31">
        <v>0</v>
      </c>
      <c r="S3825" s="25">
        <f>VLOOKUP($A3825,Database!$A:$Y,10,FALSE)</f>
        <v>0</v>
      </c>
      <c r="T3825" s="25">
        <f>VLOOKUP($A3825,Database!$A:$Y,11,FALSE)</f>
        <v>0</v>
      </c>
      <c r="U3825" s="25">
        <f>VLOOKUP($A3825,Database!$A:$Y,12,FALSE)</f>
        <v>0</v>
      </c>
      <c r="V3825" s="25" t="str">
        <f>VLOOKUP(A3825,Database!A:M,13,FALSE)</f>
        <v>À venir</v>
      </c>
      <c r="W3825" s="25" t="str">
        <f>VLOOKUP($A3825,Database!$A:$Y,20,FALSE)</f>
        <v/>
      </c>
      <c r="X3825" s="25" t="str">
        <f>VLOOKUP($A3825,Database!$A:$Y,21,FALSE)</f>
        <v/>
      </c>
      <c r="Y3825" s="25" t="str">
        <f ca="1">IF(C3825&lt;NOW(),IF(AND(P3825&gt;Q3825,W3825&gt;X3825),S3825,IF(AND(P3825=Q3825,W3825=X3825),T3825,IF(AND(P3825&lt;Q3825,W3825&lt;X3825),U3825,0))),"")</f>
        <v/>
      </c>
      <c r="Z3825" s="25">
        <f>IF(AND(P3825=W3825,Q3825=X3825),1,0)</f>
        <v>1</v>
      </c>
      <c r="AA3825" s="25" t="str">
        <f>IF(Z3825=0,"",IF(ISBLANK(VLOOKUP(A3825,Database!A:AA,22,FALSE)),"",VLOOKUP(A3825,Database!A:AA,22,FALSE)))</f>
        <v>Exact</v>
      </c>
      <c r="AB3825" s="25">
        <f ca="1">IFERROR(IF(AND(Y3825&lt;&gt;"",OR(V3825="Terminé",V3825="En cours")),VLOOKUP(AA3825,Setup_ScoreExactBonus!A:D,4,FALSE),0),0)</f>
        <v>0</v>
      </c>
      <c r="AC3825" s="31" t="str">
        <f t="shared" ca="1" si="21"/>
        <v/>
      </c>
      <c r="AD3825" s="31">
        <f ca="1">SUMIFS(AC$2:AC3825,D$2:D3825,D3825)*IF(R3825=0,1,2)</f>
        <v>0</v>
      </c>
    </row>
    <row r="3826" spans="1:30" x14ac:dyDescent="0.35">
      <c r="A3826" s="31">
        <f>IF(ISBLANK(B3826),"",COUNTIF(B$2:B3826,B3826))-1</f>
        <v>98</v>
      </c>
      <c r="B3826" s="31">
        <v>3</v>
      </c>
      <c r="C3826" s="10">
        <f>VLOOKUP($A3826,Database!$A:$Y,7,FALSE)</f>
        <v>46213.875</v>
      </c>
      <c r="D3826" s="31" t="str">
        <f>VLOOKUP(Pronostics!$B3826,Setup_MPP!$A:$G,3,FALSE)</f>
        <v>PasMetalleux</v>
      </c>
      <c r="E3826" s="31" t="str">
        <f>VLOOKUP(Pronostics!$B3826,Setup_MPP!$A:$G,2,FALSE)</f>
        <v>Elwenn JOUBREL</v>
      </c>
      <c r="F3826" s="31" t="str">
        <f>VLOOKUP($B3826,Setup_MPP!$A:$E,4,FALSE)</f>
        <v>#F5C7FC</v>
      </c>
      <c r="G3826" s="31" t="str">
        <f>VLOOKUP($B3826,Setup_MPP!$A:$E,5,FALSE)</f>
        <v>#C489CF</v>
      </c>
      <c r="H3826" s="31" t="str">
        <f>IFERROR(IF(AND(A3826&gt;=1,A3826&lt;=104),VLOOKUP($A3826,Location!$A:$J,6,FALSE),IF(A3826=0,"Avant l'ouverture",IF(OR(A3826=105,A3826=106),"Bonus"))),"")</f>
        <v>1/4 Finale</v>
      </c>
      <c r="I3826" s="31" t="str">
        <f>IF(LEFT(H3826,4)="Tour",VLOOKUP(A3826,Database!$A:$C,3,FALSE),"")</f>
        <v/>
      </c>
      <c r="J3826" s="31" t="str">
        <f>VLOOKUP($A3826,Location!$A:$J,7,FALSE)</f>
        <v>TBD</v>
      </c>
      <c r="K3826" s="31" t="str">
        <f>IFERROR(VLOOKUP(J3826,Setup_Team!$B:$C,2,FALSE), "TDB")</f>
        <v>TDB</v>
      </c>
      <c r="L3826" s="31" t="str">
        <f>VLOOKUP($A3826,Location!$A:$J,8,FALSE)</f>
        <v>TBD</v>
      </c>
      <c r="M3826" s="31" t="str">
        <f>IFERROR(VLOOKUP(L3826,Setup_Team!$B:$C,2,FALSE), "TDB")</f>
        <v>TDB</v>
      </c>
      <c r="N3826" s="31" t="str">
        <f>VLOOKUP($A3826,Location!$A:$J,9,FALSE)</f>
        <v>Inglewood, Los Angeles, California</v>
      </c>
      <c r="O3826" s="31" t="str">
        <f>VLOOKUP($A3826,Location!$A:$J,10,FALSE)</f>
        <v>SoFi Stadium</v>
      </c>
      <c r="R3826" s="31">
        <v>0</v>
      </c>
      <c r="S3826" s="25">
        <f>VLOOKUP($A3826,Database!$A:$Y,10,FALSE)</f>
        <v>0</v>
      </c>
      <c r="T3826" s="25">
        <f>VLOOKUP($A3826,Database!$A:$Y,11,FALSE)</f>
        <v>0</v>
      </c>
      <c r="U3826" s="25">
        <f>VLOOKUP($A3826,Database!$A:$Y,12,FALSE)</f>
        <v>0</v>
      </c>
      <c r="V3826" s="25" t="str">
        <f>VLOOKUP(A3826,Database!A:M,13,FALSE)</f>
        <v>À venir</v>
      </c>
      <c r="W3826" s="25" t="str">
        <f>VLOOKUP($A3826,Database!$A:$Y,20,FALSE)</f>
        <v/>
      </c>
      <c r="X3826" s="25" t="str">
        <f>VLOOKUP($A3826,Database!$A:$Y,21,FALSE)</f>
        <v/>
      </c>
      <c r="Y3826" s="25" t="str">
        <f ca="1">IF(C3826&lt;NOW(),IF(AND(P3826&gt;Q3826,W3826&gt;X3826),S3826,IF(AND(P3826=Q3826,W3826=X3826),T3826,IF(AND(P3826&lt;Q3826,W3826&lt;X3826),U3826,0))),"")</f>
        <v/>
      </c>
      <c r="Z3826" s="25">
        <f>IF(AND(P3826=W3826,Q3826=X3826),1,0)</f>
        <v>1</v>
      </c>
      <c r="AA3826" s="25" t="str">
        <f>IF(Z3826=0,"",IF(ISBLANK(VLOOKUP(A3826,Database!A:AA,22,FALSE)),"",VLOOKUP(A3826,Database!A:AA,22,FALSE)))</f>
        <v>Exact</v>
      </c>
      <c r="AB3826" s="25">
        <f ca="1">IFERROR(IF(AND(Y3826&lt;&gt;"",OR(V3826="Terminé",V3826="En cours")),VLOOKUP(AA3826,Setup_ScoreExactBonus!A:D,4,FALSE),0),0)</f>
        <v>0</v>
      </c>
      <c r="AC3826" s="31" t="str">
        <f t="shared" ca="1" si="21"/>
        <v/>
      </c>
      <c r="AD3826" s="31">
        <f ca="1">SUMIFS(AC$2:AC3826,D$2:D3826,D3826)*IF(R3826=0,1,2)</f>
        <v>0</v>
      </c>
    </row>
    <row r="3827" spans="1:30" x14ac:dyDescent="0.35">
      <c r="A3827" s="31">
        <f>IF(ISBLANK(B3827),"",COUNTIF(B$2:B3827,B3827))-1</f>
        <v>98</v>
      </c>
      <c r="B3827" s="31">
        <v>4</v>
      </c>
      <c r="C3827" s="10">
        <f>VLOOKUP($A3827,Database!$A:$Y,7,FALSE)</f>
        <v>46213.875</v>
      </c>
      <c r="D3827" s="31" t="str">
        <f>VLOOKUP(Pronostics!$B3827,Setup_MPP!$A:$G,3,FALSE)</f>
        <v>Popo444</v>
      </c>
      <c r="E3827" s="31" t="str">
        <f>VLOOKUP(Pronostics!$B3827,Setup_MPP!$A:$G,2,FALSE)</f>
        <v>Pauline OLIVIER</v>
      </c>
      <c r="F3827" s="31" t="str">
        <f>VLOOKUP($B3827,Setup_MPP!$A:$E,4,FALSE)</f>
        <v>#A5EA7F</v>
      </c>
      <c r="G3827" s="31" t="str">
        <f>VLOOKUP($B3827,Setup_MPP!$A:$E,5,FALSE)</f>
        <v>#80C65A</v>
      </c>
      <c r="H3827" s="31" t="str">
        <f>IFERROR(IF(AND(A3827&gt;=1,A3827&lt;=104),VLOOKUP($A3827,Location!$A:$J,6,FALSE),IF(A3827=0,"Avant l'ouverture",IF(OR(A3827=105,A3827=106),"Bonus"))),"")</f>
        <v>1/4 Finale</v>
      </c>
      <c r="I3827" s="31" t="str">
        <f>IF(LEFT(H3827,4)="Tour",VLOOKUP(A3827,Database!$A:$C,3,FALSE),"")</f>
        <v/>
      </c>
      <c r="J3827" s="31" t="str">
        <f>VLOOKUP($A3827,Location!$A:$J,7,FALSE)</f>
        <v>TBD</v>
      </c>
      <c r="K3827" s="31" t="str">
        <f>IFERROR(VLOOKUP(J3827,Setup_Team!$B:$C,2,FALSE), "TDB")</f>
        <v>TDB</v>
      </c>
      <c r="L3827" s="31" t="str">
        <f>VLOOKUP($A3827,Location!$A:$J,8,FALSE)</f>
        <v>TBD</v>
      </c>
      <c r="M3827" s="31" t="str">
        <f>IFERROR(VLOOKUP(L3827,Setup_Team!$B:$C,2,FALSE), "TDB")</f>
        <v>TDB</v>
      </c>
      <c r="N3827" s="31" t="str">
        <f>VLOOKUP($A3827,Location!$A:$J,9,FALSE)</f>
        <v>Inglewood, Los Angeles, California</v>
      </c>
      <c r="O3827" s="31" t="str">
        <f>VLOOKUP($A3827,Location!$A:$J,10,FALSE)</f>
        <v>SoFi Stadium</v>
      </c>
      <c r="R3827" s="31">
        <v>0</v>
      </c>
      <c r="S3827" s="25">
        <f>VLOOKUP($A3827,Database!$A:$Y,10,FALSE)</f>
        <v>0</v>
      </c>
      <c r="T3827" s="25">
        <f>VLOOKUP($A3827,Database!$A:$Y,11,FALSE)</f>
        <v>0</v>
      </c>
      <c r="U3827" s="25">
        <f>VLOOKUP($A3827,Database!$A:$Y,12,FALSE)</f>
        <v>0</v>
      </c>
      <c r="V3827" s="25" t="str">
        <f>VLOOKUP(A3827,Database!A:M,13,FALSE)</f>
        <v>À venir</v>
      </c>
      <c r="W3827" s="25" t="str">
        <f>VLOOKUP($A3827,Database!$A:$Y,20,FALSE)</f>
        <v/>
      </c>
      <c r="X3827" s="25" t="str">
        <f>VLOOKUP($A3827,Database!$A:$Y,21,FALSE)</f>
        <v/>
      </c>
      <c r="Y3827" s="25" t="str">
        <f ca="1">IF(C3827&lt;NOW(),IF(AND(P3827&gt;Q3827,W3827&gt;X3827),S3827,IF(AND(P3827=Q3827,W3827=X3827),T3827,IF(AND(P3827&lt;Q3827,W3827&lt;X3827),U3827,0))),"")</f>
        <v/>
      </c>
      <c r="Z3827" s="25">
        <f>IF(AND(P3827=W3827,Q3827=X3827),1,0)</f>
        <v>1</v>
      </c>
      <c r="AA3827" s="25" t="str">
        <f>IF(Z3827=0,"",IF(ISBLANK(VLOOKUP(A3827,Database!A:AA,22,FALSE)),"",VLOOKUP(A3827,Database!A:AA,22,FALSE)))</f>
        <v>Exact</v>
      </c>
      <c r="AB3827" s="25">
        <f ca="1">IFERROR(IF(AND(Y3827&lt;&gt;"",OR(V3827="Terminé",V3827="En cours")),VLOOKUP(AA3827,Setup_ScoreExactBonus!A:D,4,FALSE),0),0)</f>
        <v>0</v>
      </c>
      <c r="AC3827" s="31" t="str">
        <f t="shared" ca="1" si="21"/>
        <v/>
      </c>
      <c r="AD3827" s="31">
        <f ca="1">SUMIFS(AC$2:AC3827,D$2:D3827,D3827)*IF(R3827=0,1,2)</f>
        <v>0</v>
      </c>
    </row>
    <row r="3828" spans="1:30" x14ac:dyDescent="0.35">
      <c r="A3828" s="31">
        <f>IF(ISBLANK(B3828),"",COUNTIF(B$2:B3828,B3828))-1</f>
        <v>98</v>
      </c>
      <c r="B3828" s="31">
        <v>5</v>
      </c>
      <c r="C3828" s="10">
        <f>VLOOKUP($A3828,Database!$A:$Y,7,FALSE)</f>
        <v>46213.875</v>
      </c>
      <c r="D3828" s="31" t="str">
        <f>VLOOKUP(Pronostics!$B3828,Setup_MPP!$A:$G,3,FALSE)</f>
        <v>_Jujul</v>
      </c>
      <c r="E3828" s="31" t="str">
        <f>VLOOKUP(Pronostics!$B3828,Setup_MPP!$A:$G,2,FALSE)</f>
        <v>Julie BOISSIERE</v>
      </c>
      <c r="F3828" s="31" t="str">
        <f>VLOOKUP($B3828,Setup_MPP!$A:$E,4,FALSE)</f>
        <v>#D890FF</v>
      </c>
      <c r="G3828" s="31" t="str">
        <f>VLOOKUP($B3828,Setup_MPP!$A:$E,5,FALSE)</f>
        <v>#B750EF</v>
      </c>
      <c r="H3828" s="31" t="str">
        <f>IFERROR(IF(AND(A3828&gt;=1,A3828&lt;=104),VLOOKUP($A3828,Location!$A:$J,6,FALSE),IF(A3828=0,"Avant l'ouverture",IF(OR(A3828=105,A3828=106),"Bonus"))),"")</f>
        <v>1/4 Finale</v>
      </c>
      <c r="I3828" s="31" t="str">
        <f>IF(LEFT(H3828,4)="Tour",VLOOKUP(A3828,Database!$A:$C,3,FALSE),"")</f>
        <v/>
      </c>
      <c r="J3828" s="31" t="str">
        <f>VLOOKUP($A3828,Location!$A:$J,7,FALSE)</f>
        <v>TBD</v>
      </c>
      <c r="K3828" s="31" t="str">
        <f>IFERROR(VLOOKUP(J3828,Setup_Team!$B:$C,2,FALSE), "TDB")</f>
        <v>TDB</v>
      </c>
      <c r="L3828" s="31" t="str">
        <f>VLOOKUP($A3828,Location!$A:$J,8,FALSE)</f>
        <v>TBD</v>
      </c>
      <c r="M3828" s="31" t="str">
        <f>IFERROR(VLOOKUP(L3828,Setup_Team!$B:$C,2,FALSE), "TDB")</f>
        <v>TDB</v>
      </c>
      <c r="N3828" s="31" t="str">
        <f>VLOOKUP($A3828,Location!$A:$J,9,FALSE)</f>
        <v>Inglewood, Los Angeles, California</v>
      </c>
      <c r="O3828" s="31" t="str">
        <f>VLOOKUP($A3828,Location!$A:$J,10,FALSE)</f>
        <v>SoFi Stadium</v>
      </c>
      <c r="R3828" s="31">
        <v>0</v>
      </c>
      <c r="S3828" s="25">
        <f>VLOOKUP($A3828,Database!$A:$Y,10,FALSE)</f>
        <v>0</v>
      </c>
      <c r="T3828" s="25">
        <f>VLOOKUP($A3828,Database!$A:$Y,11,FALSE)</f>
        <v>0</v>
      </c>
      <c r="U3828" s="25">
        <f>VLOOKUP($A3828,Database!$A:$Y,12,FALSE)</f>
        <v>0</v>
      </c>
      <c r="V3828" s="25" t="str">
        <f>VLOOKUP(A3828,Database!A:M,13,FALSE)</f>
        <v>À venir</v>
      </c>
      <c r="W3828" s="25" t="str">
        <f>VLOOKUP($A3828,Database!$A:$Y,20,FALSE)</f>
        <v/>
      </c>
      <c r="X3828" s="25" t="str">
        <f>VLOOKUP($A3828,Database!$A:$Y,21,FALSE)</f>
        <v/>
      </c>
      <c r="Y3828" s="25" t="str">
        <f ca="1">IF(C3828&lt;NOW(),IF(AND(P3828&gt;Q3828,W3828&gt;X3828),S3828,IF(AND(P3828=Q3828,W3828=X3828),T3828,IF(AND(P3828&lt;Q3828,W3828&lt;X3828),U3828,0))),"")</f>
        <v/>
      </c>
      <c r="Z3828" s="25">
        <f>IF(AND(P3828=W3828,Q3828=X3828),1,0)</f>
        <v>1</v>
      </c>
      <c r="AA3828" s="25" t="str">
        <f>IF(Z3828=0,"",IF(ISBLANK(VLOOKUP(A3828,Database!A:AA,22,FALSE)),"",VLOOKUP(A3828,Database!A:AA,22,FALSE)))</f>
        <v>Exact</v>
      </c>
      <c r="AB3828" s="25">
        <f ca="1">IFERROR(IF(AND(Y3828&lt;&gt;"",OR(V3828="Terminé",V3828="En cours")),VLOOKUP(AA3828,Setup_ScoreExactBonus!A:D,4,FALSE),0),0)</f>
        <v>0</v>
      </c>
      <c r="AC3828" s="31" t="str">
        <f t="shared" ca="1" si="21"/>
        <v/>
      </c>
      <c r="AD3828" s="31">
        <f ca="1">SUMIFS(AC$2:AC3828,D$2:D3828,D3828)*IF(R3828=0,1,2)</f>
        <v>0</v>
      </c>
    </row>
    <row r="3829" spans="1:30" x14ac:dyDescent="0.35">
      <c r="A3829" s="31">
        <f>IF(ISBLANK(B3829),"",COUNTIF(B$2:B3829,B3829))-1</f>
        <v>98</v>
      </c>
      <c r="B3829" s="31">
        <v>6</v>
      </c>
      <c r="C3829" s="10">
        <f>VLOOKUP($A3829,Database!$A:$Y,7,FALSE)</f>
        <v>46213.875</v>
      </c>
      <c r="D3829" s="31" t="str">
        <f>VLOOKUP(Pronostics!$B3829,Setup_MPP!$A:$G,3,FALSE)</f>
        <v>Julay</v>
      </c>
      <c r="E3829" s="31" t="str">
        <f>VLOOKUP(Pronostics!$B3829,Setup_MPP!$A:$G,2,FALSE)</f>
        <v>Julie BOUCHARD</v>
      </c>
      <c r="F3829" s="31" t="str">
        <f>VLOOKUP($B3829,Setup_MPP!$A:$E,4,FALSE)</f>
        <v>#A6F7B1</v>
      </c>
      <c r="G3829" s="31" t="str">
        <f>VLOOKUP($B3829,Setup_MPP!$A:$E,5,FALSE)</f>
        <v>#6EC179</v>
      </c>
      <c r="H3829" s="31" t="str">
        <f>IFERROR(IF(AND(A3829&gt;=1,A3829&lt;=104),VLOOKUP($A3829,Location!$A:$J,6,FALSE),IF(A3829=0,"Avant l'ouverture",IF(OR(A3829=105,A3829=106),"Bonus"))),"")</f>
        <v>1/4 Finale</v>
      </c>
      <c r="I3829" s="31" t="str">
        <f>IF(LEFT(H3829,4)="Tour",VLOOKUP(A3829,Database!$A:$C,3,FALSE),"")</f>
        <v/>
      </c>
      <c r="J3829" s="31" t="str">
        <f>VLOOKUP($A3829,Location!$A:$J,7,FALSE)</f>
        <v>TBD</v>
      </c>
      <c r="K3829" s="31" t="str">
        <f>IFERROR(VLOOKUP(J3829,Setup_Team!$B:$C,2,FALSE), "TDB")</f>
        <v>TDB</v>
      </c>
      <c r="L3829" s="31" t="str">
        <f>VLOOKUP($A3829,Location!$A:$J,8,FALSE)</f>
        <v>TBD</v>
      </c>
      <c r="M3829" s="31" t="str">
        <f>IFERROR(VLOOKUP(L3829,Setup_Team!$B:$C,2,FALSE), "TDB")</f>
        <v>TDB</v>
      </c>
      <c r="N3829" s="31" t="str">
        <f>VLOOKUP($A3829,Location!$A:$J,9,FALSE)</f>
        <v>Inglewood, Los Angeles, California</v>
      </c>
      <c r="O3829" s="31" t="str">
        <f>VLOOKUP($A3829,Location!$A:$J,10,FALSE)</f>
        <v>SoFi Stadium</v>
      </c>
      <c r="R3829" s="31">
        <v>0</v>
      </c>
      <c r="S3829" s="25">
        <f>VLOOKUP($A3829,Database!$A:$Y,10,FALSE)</f>
        <v>0</v>
      </c>
      <c r="T3829" s="25">
        <f>VLOOKUP($A3829,Database!$A:$Y,11,FALSE)</f>
        <v>0</v>
      </c>
      <c r="U3829" s="25">
        <f>VLOOKUP($A3829,Database!$A:$Y,12,FALSE)</f>
        <v>0</v>
      </c>
      <c r="V3829" s="25" t="str">
        <f>VLOOKUP(A3829,Database!A:M,13,FALSE)</f>
        <v>À venir</v>
      </c>
      <c r="W3829" s="25" t="str">
        <f>VLOOKUP($A3829,Database!$A:$Y,20,FALSE)</f>
        <v/>
      </c>
      <c r="X3829" s="25" t="str">
        <f>VLOOKUP($A3829,Database!$A:$Y,21,FALSE)</f>
        <v/>
      </c>
      <c r="Y3829" s="25" t="str">
        <f ca="1">IF(C3829&lt;NOW(),IF(AND(P3829&gt;Q3829,W3829&gt;X3829),S3829,IF(AND(P3829=Q3829,W3829=X3829),T3829,IF(AND(P3829&lt;Q3829,W3829&lt;X3829),U3829,0))),"")</f>
        <v/>
      </c>
      <c r="Z3829" s="25">
        <f>IF(AND(P3829=W3829,Q3829=X3829),1,0)</f>
        <v>1</v>
      </c>
      <c r="AA3829" s="25" t="str">
        <f>IF(Z3829=0,"",IF(ISBLANK(VLOOKUP(A3829,Database!A:AA,22,FALSE)),"",VLOOKUP(A3829,Database!A:AA,22,FALSE)))</f>
        <v>Exact</v>
      </c>
      <c r="AB3829" s="25">
        <f ca="1">IFERROR(IF(AND(Y3829&lt;&gt;"",OR(V3829="Terminé",V3829="En cours")),VLOOKUP(AA3829,Setup_ScoreExactBonus!A:D,4,FALSE),0),0)</f>
        <v>0</v>
      </c>
      <c r="AC3829" s="31" t="str">
        <f t="shared" ca="1" si="21"/>
        <v/>
      </c>
      <c r="AD3829" s="31">
        <f ca="1">SUMIFS(AC$2:AC3829,D$2:D3829,D3829)*IF(R3829=0,1,2)</f>
        <v>0</v>
      </c>
    </row>
    <row r="3830" spans="1:30" x14ac:dyDescent="0.35">
      <c r="A3830" s="31">
        <f>IF(ISBLANK(B3830),"",COUNTIF(B$2:B3830,B3830))-1</f>
        <v>98</v>
      </c>
      <c r="B3830" s="31">
        <v>7</v>
      </c>
      <c r="C3830" s="10">
        <f>VLOOKUP($A3830,Database!$A:$Y,7,FALSE)</f>
        <v>46213.875</v>
      </c>
      <c r="D3830" s="31" t="str">
        <f>VLOOKUP(Pronostics!$B3830,Setup_MPP!$A:$G,3,FALSE)</f>
        <v>__Vince__</v>
      </c>
      <c r="E3830" s="31" t="str">
        <f>VLOOKUP(Pronostics!$B3830,Setup_MPP!$A:$G,2,FALSE)</f>
        <v>Vincent FRAYSSE</v>
      </c>
      <c r="F3830" s="31" t="str">
        <f>VLOOKUP($B3830,Setup_MPP!$A:$E,4,FALSE)</f>
        <v>#B2EAE8</v>
      </c>
      <c r="G3830" s="31" t="str">
        <f>VLOOKUP($B3830,Setup_MPP!$A:$E,5,FALSE)</f>
        <v>#6CB4B1</v>
      </c>
      <c r="H3830" s="31" t="str">
        <f>IFERROR(IF(AND(A3830&gt;=1,A3830&lt;=104),VLOOKUP($A3830,Location!$A:$J,6,FALSE),IF(A3830=0,"Avant l'ouverture",IF(OR(A3830=105,A3830=106),"Bonus"))),"")</f>
        <v>1/4 Finale</v>
      </c>
      <c r="I3830" s="31" t="str">
        <f>IF(LEFT(H3830,4)="Tour",VLOOKUP(A3830,Database!$A:$C,3,FALSE),"")</f>
        <v/>
      </c>
      <c r="J3830" s="31" t="str">
        <f>VLOOKUP($A3830,Location!$A:$J,7,FALSE)</f>
        <v>TBD</v>
      </c>
      <c r="K3830" s="31" t="str">
        <f>IFERROR(VLOOKUP(J3830,Setup_Team!$B:$C,2,FALSE), "TDB")</f>
        <v>TDB</v>
      </c>
      <c r="L3830" s="31" t="str">
        <f>VLOOKUP($A3830,Location!$A:$J,8,FALSE)</f>
        <v>TBD</v>
      </c>
      <c r="M3830" s="31" t="str">
        <f>IFERROR(VLOOKUP(L3830,Setup_Team!$B:$C,2,FALSE), "TDB")</f>
        <v>TDB</v>
      </c>
      <c r="N3830" s="31" t="str">
        <f>VLOOKUP($A3830,Location!$A:$J,9,FALSE)</f>
        <v>Inglewood, Los Angeles, California</v>
      </c>
      <c r="O3830" s="31" t="str">
        <f>VLOOKUP($A3830,Location!$A:$J,10,FALSE)</f>
        <v>SoFi Stadium</v>
      </c>
      <c r="R3830" s="31">
        <v>0</v>
      </c>
      <c r="S3830" s="25">
        <f>VLOOKUP($A3830,Database!$A:$Y,10,FALSE)</f>
        <v>0</v>
      </c>
      <c r="T3830" s="25">
        <f>VLOOKUP($A3830,Database!$A:$Y,11,FALSE)</f>
        <v>0</v>
      </c>
      <c r="U3830" s="25">
        <f>VLOOKUP($A3830,Database!$A:$Y,12,FALSE)</f>
        <v>0</v>
      </c>
      <c r="V3830" s="25" t="str">
        <f>VLOOKUP(A3830,Database!A:M,13,FALSE)</f>
        <v>À venir</v>
      </c>
      <c r="W3830" s="25" t="str">
        <f>VLOOKUP($A3830,Database!$A:$Y,20,FALSE)</f>
        <v/>
      </c>
      <c r="X3830" s="25" t="str">
        <f>VLOOKUP($A3830,Database!$A:$Y,21,FALSE)</f>
        <v/>
      </c>
      <c r="Y3830" s="25" t="str">
        <f ca="1">IF(C3830&lt;NOW(),IF(AND(P3830&gt;Q3830,W3830&gt;X3830),S3830,IF(AND(P3830=Q3830,W3830=X3830),T3830,IF(AND(P3830&lt;Q3830,W3830&lt;X3830),U3830,0))),"")</f>
        <v/>
      </c>
      <c r="Z3830" s="25">
        <f>IF(AND(P3830=W3830,Q3830=X3830),1,0)</f>
        <v>1</v>
      </c>
      <c r="AA3830" s="25" t="str">
        <f>IF(Z3830=0,"",IF(ISBLANK(VLOOKUP(A3830,Database!A:AA,22,FALSE)),"",VLOOKUP(A3830,Database!A:AA,22,FALSE)))</f>
        <v>Exact</v>
      </c>
      <c r="AB3830" s="25">
        <f ca="1">IFERROR(IF(AND(Y3830&lt;&gt;"",OR(V3830="Terminé",V3830="En cours")),VLOOKUP(AA3830,Setup_ScoreExactBonus!A:D,4,FALSE),0),0)</f>
        <v>0</v>
      </c>
      <c r="AC3830" s="31" t="str">
        <f t="shared" ca="1" si="21"/>
        <v/>
      </c>
      <c r="AD3830" s="31">
        <f ca="1">SUMIFS(AC$2:AC3830,D$2:D3830,D3830)*IF(R3830=0,1,2)</f>
        <v>0</v>
      </c>
    </row>
    <row r="3831" spans="1:30" x14ac:dyDescent="0.35">
      <c r="A3831" s="31">
        <f>IF(ISBLANK(B3831),"",COUNTIF(B$2:B3831,B3831))-1</f>
        <v>98</v>
      </c>
      <c r="B3831" s="31">
        <v>8</v>
      </c>
      <c r="C3831" s="10">
        <f>VLOOKUP($A3831,Database!$A:$Y,7,FALSE)</f>
        <v>46213.875</v>
      </c>
      <c r="D3831" s="31" t="str">
        <f>VLOOKUP(Pronostics!$B3831,Setup_MPP!$A:$G,3,FALSE)</f>
        <v>Louuiiis</v>
      </c>
      <c r="E3831" s="31" t="str">
        <f>VLOOKUP(Pronostics!$B3831,Setup_MPP!$A:$G,2,FALSE)</f>
        <v>Louis HARLE</v>
      </c>
      <c r="F3831" s="31" t="str">
        <f>VLOOKUP($B3831,Setup_MPP!$A:$E,4,FALSE)</f>
        <v>#EEF7B1</v>
      </c>
      <c r="G3831" s="31" t="str">
        <f>VLOOKUP($B3831,Setup_MPP!$A:$E,5,FALSE)</f>
        <v>#C1CB7D</v>
      </c>
      <c r="H3831" s="31" t="str">
        <f>IFERROR(IF(AND(A3831&gt;=1,A3831&lt;=104),VLOOKUP($A3831,Location!$A:$J,6,FALSE),IF(A3831=0,"Avant l'ouverture",IF(OR(A3831=105,A3831=106),"Bonus"))),"")</f>
        <v>1/4 Finale</v>
      </c>
      <c r="I3831" s="31" t="str">
        <f>IF(LEFT(H3831,4)="Tour",VLOOKUP(A3831,Database!$A:$C,3,FALSE),"")</f>
        <v/>
      </c>
      <c r="J3831" s="31" t="str">
        <f>VLOOKUP($A3831,Location!$A:$J,7,FALSE)</f>
        <v>TBD</v>
      </c>
      <c r="K3831" s="31" t="str">
        <f>IFERROR(VLOOKUP(J3831,Setup_Team!$B:$C,2,FALSE), "TDB")</f>
        <v>TDB</v>
      </c>
      <c r="L3831" s="31" t="str">
        <f>VLOOKUP($A3831,Location!$A:$J,8,FALSE)</f>
        <v>TBD</v>
      </c>
      <c r="M3831" s="31" t="str">
        <f>IFERROR(VLOOKUP(L3831,Setup_Team!$B:$C,2,FALSE), "TDB")</f>
        <v>TDB</v>
      </c>
      <c r="N3831" s="31" t="str">
        <f>VLOOKUP($A3831,Location!$A:$J,9,FALSE)</f>
        <v>Inglewood, Los Angeles, California</v>
      </c>
      <c r="O3831" s="31" t="str">
        <f>VLOOKUP($A3831,Location!$A:$J,10,FALSE)</f>
        <v>SoFi Stadium</v>
      </c>
      <c r="R3831" s="31">
        <v>0</v>
      </c>
      <c r="S3831" s="25">
        <f>VLOOKUP($A3831,Database!$A:$Y,10,FALSE)</f>
        <v>0</v>
      </c>
      <c r="T3831" s="25">
        <f>VLOOKUP($A3831,Database!$A:$Y,11,FALSE)</f>
        <v>0</v>
      </c>
      <c r="U3831" s="25">
        <f>VLOOKUP($A3831,Database!$A:$Y,12,FALSE)</f>
        <v>0</v>
      </c>
      <c r="V3831" s="25" t="str">
        <f>VLOOKUP(A3831,Database!A:M,13,FALSE)</f>
        <v>À venir</v>
      </c>
      <c r="W3831" s="25" t="str">
        <f>VLOOKUP($A3831,Database!$A:$Y,20,FALSE)</f>
        <v/>
      </c>
      <c r="X3831" s="25" t="str">
        <f>VLOOKUP($A3831,Database!$A:$Y,21,FALSE)</f>
        <v/>
      </c>
      <c r="Y3831" s="25" t="str">
        <f ca="1">IF(C3831&lt;NOW(),IF(AND(P3831&gt;Q3831,W3831&gt;X3831),S3831,IF(AND(P3831=Q3831,W3831=X3831),T3831,IF(AND(P3831&lt;Q3831,W3831&lt;X3831),U3831,0))),"")</f>
        <v/>
      </c>
      <c r="Z3831" s="25">
        <f>IF(AND(P3831=W3831,Q3831=X3831),1,0)</f>
        <v>1</v>
      </c>
      <c r="AA3831" s="25" t="str">
        <f>IF(Z3831=0,"",IF(ISBLANK(VLOOKUP(A3831,Database!A:AA,22,FALSE)),"",VLOOKUP(A3831,Database!A:AA,22,FALSE)))</f>
        <v>Exact</v>
      </c>
      <c r="AB3831" s="25">
        <f ca="1">IFERROR(IF(AND(Y3831&lt;&gt;"",OR(V3831="Terminé",V3831="En cours")),VLOOKUP(AA3831,Setup_ScoreExactBonus!A:D,4,FALSE),0),0)</f>
        <v>0</v>
      </c>
      <c r="AC3831" s="31" t="str">
        <f t="shared" ca="1" si="21"/>
        <v/>
      </c>
      <c r="AD3831" s="31">
        <f ca="1">SUMIFS(AC$2:AC3831,D$2:D3831,D3831)*IF(R3831=0,1,2)</f>
        <v>0</v>
      </c>
    </row>
    <row r="3832" spans="1:30" x14ac:dyDescent="0.35">
      <c r="A3832" s="31">
        <f>IF(ISBLANK(B3832),"",COUNTIF(B$2:B3832,B3832))-1</f>
        <v>98</v>
      </c>
      <c r="B3832" s="31">
        <v>9</v>
      </c>
      <c r="C3832" s="10">
        <f>VLOOKUP($A3832,Database!$A:$Y,7,FALSE)</f>
        <v>46213.875</v>
      </c>
      <c r="D3832" s="31" t="str">
        <f>VLOOKUP(Pronostics!$B3832,Setup_MPP!$A:$G,3,FALSE)</f>
        <v>Aurelien_dqp</v>
      </c>
      <c r="E3832" s="31" t="str">
        <f>VLOOKUP(Pronostics!$B3832,Setup_MPP!$A:$G,2,FALSE)</f>
        <v>Aurélien DE POULPIQUET</v>
      </c>
      <c r="F3832" s="31" t="str">
        <f>VLOOKUP($B3832,Setup_MPP!$A:$E,4,FALSE)</f>
        <v>#F4EA9D</v>
      </c>
      <c r="G3832" s="31" t="str">
        <f>VLOOKUP($B3832,Setup_MPP!$A:$E,5,FALSE)</f>
        <v>#D2C458</v>
      </c>
      <c r="H3832" s="31" t="str">
        <f>IFERROR(IF(AND(A3832&gt;=1,A3832&lt;=104),VLOOKUP($A3832,Location!$A:$J,6,FALSE),IF(A3832=0,"Avant l'ouverture",IF(OR(A3832=105,A3832=106),"Bonus"))),"")</f>
        <v>1/4 Finale</v>
      </c>
      <c r="I3832" s="31" t="str">
        <f>IF(LEFT(H3832,4)="Tour",VLOOKUP(A3832,Database!$A:$C,3,FALSE),"")</f>
        <v/>
      </c>
      <c r="J3832" s="31" t="str">
        <f>VLOOKUP($A3832,Location!$A:$J,7,FALSE)</f>
        <v>TBD</v>
      </c>
      <c r="K3832" s="31" t="str">
        <f>IFERROR(VLOOKUP(J3832,Setup_Team!$B:$C,2,FALSE), "TDB")</f>
        <v>TDB</v>
      </c>
      <c r="L3832" s="31" t="str">
        <f>VLOOKUP($A3832,Location!$A:$J,8,FALSE)</f>
        <v>TBD</v>
      </c>
      <c r="M3832" s="31" t="str">
        <f>IFERROR(VLOOKUP(L3832,Setup_Team!$B:$C,2,FALSE), "TDB")</f>
        <v>TDB</v>
      </c>
      <c r="N3832" s="31" t="str">
        <f>VLOOKUP($A3832,Location!$A:$J,9,FALSE)</f>
        <v>Inglewood, Los Angeles, California</v>
      </c>
      <c r="O3832" s="31" t="str">
        <f>VLOOKUP($A3832,Location!$A:$J,10,FALSE)</f>
        <v>SoFi Stadium</v>
      </c>
      <c r="R3832" s="31">
        <v>0</v>
      </c>
      <c r="S3832" s="25">
        <f>VLOOKUP($A3832,Database!$A:$Y,10,FALSE)</f>
        <v>0</v>
      </c>
      <c r="T3832" s="25">
        <f>VLOOKUP($A3832,Database!$A:$Y,11,FALSE)</f>
        <v>0</v>
      </c>
      <c r="U3832" s="25">
        <f>VLOOKUP($A3832,Database!$A:$Y,12,FALSE)</f>
        <v>0</v>
      </c>
      <c r="V3832" s="25" t="str">
        <f>VLOOKUP(A3832,Database!A:M,13,FALSE)</f>
        <v>À venir</v>
      </c>
      <c r="W3832" s="25" t="str">
        <f>VLOOKUP($A3832,Database!$A:$Y,20,FALSE)</f>
        <v/>
      </c>
      <c r="X3832" s="25" t="str">
        <f>VLOOKUP($A3832,Database!$A:$Y,21,FALSE)</f>
        <v/>
      </c>
      <c r="Y3832" s="25" t="str">
        <f ca="1">IF(C3832&lt;NOW(),IF(AND(P3832&gt;Q3832,W3832&gt;X3832),S3832,IF(AND(P3832=Q3832,W3832=X3832),T3832,IF(AND(P3832&lt;Q3832,W3832&lt;X3832),U3832,0))),"")</f>
        <v/>
      </c>
      <c r="Z3832" s="25">
        <f>IF(AND(P3832=W3832,Q3832=X3832),1,0)</f>
        <v>1</v>
      </c>
      <c r="AA3832" s="25" t="str">
        <f>IF(Z3832=0,"",IF(ISBLANK(VLOOKUP(A3832,Database!A:AA,22,FALSE)),"",VLOOKUP(A3832,Database!A:AA,22,FALSE)))</f>
        <v>Exact</v>
      </c>
      <c r="AB3832" s="25">
        <f ca="1">IFERROR(IF(AND(Y3832&lt;&gt;"",OR(V3832="Terminé",V3832="En cours")),VLOOKUP(AA3832,Setup_ScoreExactBonus!A:D,4,FALSE),0),0)</f>
        <v>0</v>
      </c>
      <c r="AC3832" s="31" t="str">
        <f t="shared" ca="1" si="21"/>
        <v/>
      </c>
      <c r="AD3832" s="31">
        <f ca="1">SUMIFS(AC$2:AC3832,D$2:D3832,D3832)*IF(R3832=0,1,2)</f>
        <v>0</v>
      </c>
    </row>
    <row r="3833" spans="1:30" x14ac:dyDescent="0.35">
      <c r="A3833" s="31">
        <f>IF(ISBLANK(B3833),"",COUNTIF(B$2:B3833,B3833))-1</f>
        <v>98</v>
      </c>
      <c r="B3833" s="31">
        <v>10</v>
      </c>
      <c r="C3833" s="10">
        <f>VLOOKUP($A3833,Database!$A:$Y,7,FALSE)</f>
        <v>46213.875</v>
      </c>
      <c r="D3833" s="31" t="str">
        <f>VLOOKUP(Pronostics!$B3833,Setup_MPP!$A:$G,3,FALSE)</f>
        <v>RandomPaul</v>
      </c>
      <c r="E3833" s="31" t="str">
        <f>VLOOKUP(Pronostics!$B3833,Setup_MPP!$A:$G,2,FALSE)</f>
        <v>Paul MONTESINOS</v>
      </c>
      <c r="F3833" s="31" t="str">
        <f>VLOOKUP($B3833,Setup_MPP!$A:$E,4,FALSE)</f>
        <v>#C4B0FF</v>
      </c>
      <c r="G3833" s="31" t="str">
        <f>VLOOKUP($B3833,Setup_MPP!$A:$E,5,FALSE)</f>
        <v>#7F66C8</v>
      </c>
      <c r="H3833" s="31" t="str">
        <f>IFERROR(IF(AND(A3833&gt;=1,A3833&lt;=104),VLOOKUP($A3833,Location!$A:$J,6,FALSE),IF(A3833=0,"Avant l'ouverture",IF(OR(A3833=105,A3833=106),"Bonus"))),"")</f>
        <v>1/4 Finale</v>
      </c>
      <c r="I3833" s="31" t="str">
        <f>IF(LEFT(H3833,4)="Tour",VLOOKUP(A3833,Database!$A:$C,3,FALSE),"")</f>
        <v/>
      </c>
      <c r="J3833" s="31" t="str">
        <f>VLOOKUP($A3833,Location!$A:$J,7,FALSE)</f>
        <v>TBD</v>
      </c>
      <c r="K3833" s="31" t="str">
        <f>IFERROR(VLOOKUP(J3833,Setup_Team!$B:$C,2,FALSE), "TDB")</f>
        <v>TDB</v>
      </c>
      <c r="L3833" s="31" t="str">
        <f>VLOOKUP($A3833,Location!$A:$J,8,FALSE)</f>
        <v>TBD</v>
      </c>
      <c r="M3833" s="31" t="str">
        <f>IFERROR(VLOOKUP(L3833,Setup_Team!$B:$C,2,FALSE), "TDB")</f>
        <v>TDB</v>
      </c>
      <c r="N3833" s="31" t="str">
        <f>VLOOKUP($A3833,Location!$A:$J,9,FALSE)</f>
        <v>Inglewood, Los Angeles, California</v>
      </c>
      <c r="O3833" s="31" t="str">
        <f>VLOOKUP($A3833,Location!$A:$J,10,FALSE)</f>
        <v>SoFi Stadium</v>
      </c>
      <c r="R3833" s="31">
        <v>0</v>
      </c>
      <c r="S3833" s="25">
        <f>VLOOKUP($A3833,Database!$A:$Y,10,FALSE)</f>
        <v>0</v>
      </c>
      <c r="T3833" s="25">
        <f>VLOOKUP($A3833,Database!$A:$Y,11,FALSE)</f>
        <v>0</v>
      </c>
      <c r="U3833" s="25">
        <f>VLOOKUP($A3833,Database!$A:$Y,12,FALSE)</f>
        <v>0</v>
      </c>
      <c r="V3833" s="25" t="str">
        <f>VLOOKUP(A3833,Database!A:M,13,FALSE)</f>
        <v>À venir</v>
      </c>
      <c r="W3833" s="25" t="str">
        <f>VLOOKUP($A3833,Database!$A:$Y,20,FALSE)</f>
        <v/>
      </c>
      <c r="X3833" s="25" t="str">
        <f>VLOOKUP($A3833,Database!$A:$Y,21,FALSE)</f>
        <v/>
      </c>
      <c r="Y3833" s="25" t="str">
        <f ca="1">IF(C3833&lt;NOW(),IF(AND(P3833&gt;Q3833,W3833&gt;X3833),S3833,IF(AND(P3833=Q3833,W3833=X3833),T3833,IF(AND(P3833&lt;Q3833,W3833&lt;X3833),U3833,0))),"")</f>
        <v/>
      </c>
      <c r="Z3833" s="25">
        <f>IF(AND(P3833=W3833,Q3833=X3833),1,0)</f>
        <v>1</v>
      </c>
      <c r="AA3833" s="25" t="str">
        <f>IF(Z3833=0,"",IF(ISBLANK(VLOOKUP(A3833,Database!A:AA,22,FALSE)),"",VLOOKUP(A3833,Database!A:AA,22,FALSE)))</f>
        <v>Exact</v>
      </c>
      <c r="AB3833" s="25">
        <f ca="1">IFERROR(IF(AND(Y3833&lt;&gt;"",OR(V3833="Terminé",V3833="En cours")),VLOOKUP(AA3833,Setup_ScoreExactBonus!A:D,4,FALSE),0),0)</f>
        <v>0</v>
      </c>
      <c r="AC3833" s="31" t="str">
        <f t="shared" ca="1" si="21"/>
        <v/>
      </c>
      <c r="AD3833" s="31">
        <f ca="1">SUMIFS(AC$2:AC3833,D$2:D3833,D3833)*IF(R3833=0,1,2)</f>
        <v>0</v>
      </c>
    </row>
    <row r="3834" spans="1:30" x14ac:dyDescent="0.35">
      <c r="A3834" s="31">
        <f>IF(ISBLANK(B3834),"",COUNTIF(B$2:B3834,B3834))-1</f>
        <v>98</v>
      </c>
      <c r="B3834" s="31">
        <v>11</v>
      </c>
      <c r="C3834" s="10">
        <f>VLOOKUP($A3834,Database!$A:$Y,7,FALSE)</f>
        <v>46213.875</v>
      </c>
      <c r="D3834" s="31" t="str">
        <f>VLOOKUP(Pronostics!$B3834,Setup_MPP!$A:$G,3,FALSE)</f>
        <v>Kinsley#8SA6T</v>
      </c>
      <c r="E3834" s="31" t="str">
        <f>VLOOKUP(Pronostics!$B3834,Setup_MPP!$A:$G,2,FALSE)</f>
        <v>Kinsley ROQUE</v>
      </c>
      <c r="F3834" s="31" t="str">
        <f>VLOOKUP($B3834,Setup_MPP!$A:$E,4,FALSE)</f>
        <v>#CBEBBA</v>
      </c>
      <c r="G3834" s="31" t="str">
        <f>VLOOKUP($B3834,Setup_MPP!$A:$E,5,FALSE)</f>
        <v>#70BC6E</v>
      </c>
      <c r="H3834" s="31" t="str">
        <f>IFERROR(IF(AND(A3834&gt;=1,A3834&lt;=104),VLOOKUP($A3834,Location!$A:$J,6,FALSE),IF(A3834=0,"Avant l'ouverture",IF(OR(A3834=105,A3834=106),"Bonus"))),"")</f>
        <v>1/4 Finale</v>
      </c>
      <c r="I3834" s="31" t="str">
        <f>IF(LEFT(H3834,4)="Tour",VLOOKUP(A3834,Database!$A:$C,3,FALSE),"")</f>
        <v/>
      </c>
      <c r="J3834" s="31" t="str">
        <f>VLOOKUP($A3834,Location!$A:$J,7,FALSE)</f>
        <v>TBD</v>
      </c>
      <c r="K3834" s="31" t="str">
        <f>IFERROR(VLOOKUP(J3834,Setup_Team!$B:$C,2,FALSE), "TDB")</f>
        <v>TDB</v>
      </c>
      <c r="L3834" s="31" t="str">
        <f>VLOOKUP($A3834,Location!$A:$J,8,FALSE)</f>
        <v>TBD</v>
      </c>
      <c r="M3834" s="31" t="str">
        <f>IFERROR(VLOOKUP(L3834,Setup_Team!$B:$C,2,FALSE), "TDB")</f>
        <v>TDB</v>
      </c>
      <c r="N3834" s="31" t="str">
        <f>VLOOKUP($A3834,Location!$A:$J,9,FALSE)</f>
        <v>Inglewood, Los Angeles, California</v>
      </c>
      <c r="O3834" s="31" t="str">
        <f>VLOOKUP($A3834,Location!$A:$J,10,FALSE)</f>
        <v>SoFi Stadium</v>
      </c>
      <c r="R3834" s="31">
        <v>0</v>
      </c>
      <c r="S3834" s="25">
        <f>VLOOKUP($A3834,Database!$A:$Y,10,FALSE)</f>
        <v>0</v>
      </c>
      <c r="T3834" s="25">
        <f>VLOOKUP($A3834,Database!$A:$Y,11,FALSE)</f>
        <v>0</v>
      </c>
      <c r="U3834" s="25">
        <f>VLOOKUP($A3834,Database!$A:$Y,12,FALSE)</f>
        <v>0</v>
      </c>
      <c r="V3834" s="25" t="str">
        <f>VLOOKUP(A3834,Database!A:M,13,FALSE)</f>
        <v>À venir</v>
      </c>
      <c r="W3834" s="25" t="str">
        <f>VLOOKUP($A3834,Database!$A:$Y,20,FALSE)</f>
        <v/>
      </c>
      <c r="X3834" s="25" t="str">
        <f>VLOOKUP($A3834,Database!$A:$Y,21,FALSE)</f>
        <v/>
      </c>
      <c r="Y3834" s="25" t="str">
        <f ca="1">IF(C3834&lt;NOW(),IF(AND(P3834&gt;Q3834,W3834&gt;X3834),S3834,IF(AND(P3834=Q3834,W3834=X3834),T3834,IF(AND(P3834&lt;Q3834,W3834&lt;X3834),U3834,0))),"")</f>
        <v/>
      </c>
      <c r="Z3834" s="25">
        <f>IF(AND(P3834=W3834,Q3834=X3834),1,0)</f>
        <v>1</v>
      </c>
      <c r="AA3834" s="25" t="str">
        <f>IF(Z3834=0,"",IF(ISBLANK(VLOOKUP(A3834,Database!A:AA,22,FALSE)),"",VLOOKUP(A3834,Database!A:AA,22,FALSE)))</f>
        <v>Exact</v>
      </c>
      <c r="AB3834" s="25">
        <f ca="1">IFERROR(IF(AND(Y3834&lt;&gt;"",OR(V3834="Terminé",V3834="En cours")),VLOOKUP(AA3834,Setup_ScoreExactBonus!A:D,4,FALSE),0),0)</f>
        <v>0</v>
      </c>
      <c r="AC3834" s="31" t="str">
        <f t="shared" ca="1" si="21"/>
        <v/>
      </c>
      <c r="AD3834" s="31">
        <f ca="1">SUMIFS(AC$2:AC3834,D$2:D3834,D3834)*IF(R3834=0,1,2)</f>
        <v>0</v>
      </c>
    </row>
    <row r="3835" spans="1:30" x14ac:dyDescent="0.35">
      <c r="A3835" s="31">
        <f>IF(ISBLANK(B3835),"",COUNTIF(B$2:B3835,B3835))-1</f>
        <v>98</v>
      </c>
      <c r="B3835" s="31">
        <v>12</v>
      </c>
      <c r="C3835" s="10">
        <f>VLOOKUP($A3835,Database!$A:$Y,7,FALSE)</f>
        <v>46213.875</v>
      </c>
      <c r="D3835" s="31" t="str">
        <f>VLOOKUP(Pronostics!$B3835,Setup_MPP!$A:$G,3,FALSE)</f>
        <v>Jaouad1</v>
      </c>
      <c r="E3835" s="31" t="str">
        <f>VLOOKUP(Pronostics!$B3835,Setup_MPP!$A:$G,2,FALSE)</f>
        <v>Jaouad SETTI</v>
      </c>
      <c r="F3835" s="31" t="str">
        <f>VLOOKUP($B3835,Setup_MPP!$A:$E,4,FALSE)</f>
        <v>#C2D4FF</v>
      </c>
      <c r="G3835" s="31" t="str">
        <f>VLOOKUP($B3835,Setup_MPP!$A:$E,5,FALSE)</f>
        <v>#6586D5</v>
      </c>
      <c r="H3835" s="31" t="str">
        <f>IFERROR(IF(AND(A3835&gt;=1,A3835&lt;=104),VLOOKUP($A3835,Location!$A:$J,6,FALSE),IF(A3835=0,"Avant l'ouverture",IF(OR(A3835=105,A3835=106),"Bonus"))),"")</f>
        <v>1/4 Finale</v>
      </c>
      <c r="I3835" s="31" t="str">
        <f>IF(LEFT(H3835,4)="Tour",VLOOKUP(A3835,Database!$A:$C,3,FALSE),"")</f>
        <v/>
      </c>
      <c r="J3835" s="31" t="str">
        <f>VLOOKUP($A3835,Location!$A:$J,7,FALSE)</f>
        <v>TBD</v>
      </c>
      <c r="K3835" s="31" t="str">
        <f>IFERROR(VLOOKUP(J3835,Setup_Team!$B:$C,2,FALSE), "TDB")</f>
        <v>TDB</v>
      </c>
      <c r="L3835" s="31" t="str">
        <f>VLOOKUP($A3835,Location!$A:$J,8,FALSE)</f>
        <v>TBD</v>
      </c>
      <c r="M3835" s="31" t="str">
        <f>IFERROR(VLOOKUP(L3835,Setup_Team!$B:$C,2,FALSE), "TDB")</f>
        <v>TDB</v>
      </c>
      <c r="N3835" s="31" t="str">
        <f>VLOOKUP($A3835,Location!$A:$J,9,FALSE)</f>
        <v>Inglewood, Los Angeles, California</v>
      </c>
      <c r="O3835" s="31" t="str">
        <f>VLOOKUP($A3835,Location!$A:$J,10,FALSE)</f>
        <v>SoFi Stadium</v>
      </c>
      <c r="R3835" s="31">
        <v>0</v>
      </c>
      <c r="S3835" s="25">
        <f>VLOOKUP($A3835,Database!$A:$Y,10,FALSE)</f>
        <v>0</v>
      </c>
      <c r="T3835" s="25">
        <f>VLOOKUP($A3835,Database!$A:$Y,11,FALSE)</f>
        <v>0</v>
      </c>
      <c r="U3835" s="25">
        <f>VLOOKUP($A3835,Database!$A:$Y,12,FALSE)</f>
        <v>0</v>
      </c>
      <c r="V3835" s="25" t="str">
        <f>VLOOKUP(A3835,Database!A:M,13,FALSE)</f>
        <v>À venir</v>
      </c>
      <c r="W3835" s="25" t="str">
        <f>VLOOKUP($A3835,Database!$A:$Y,20,FALSE)</f>
        <v/>
      </c>
      <c r="X3835" s="25" t="str">
        <f>VLOOKUP($A3835,Database!$A:$Y,21,FALSE)</f>
        <v/>
      </c>
      <c r="Y3835" s="25" t="str">
        <f ca="1">IF(C3835&lt;NOW(),IF(AND(P3835&gt;Q3835,W3835&gt;X3835),S3835,IF(AND(P3835=Q3835,W3835=X3835),T3835,IF(AND(P3835&lt;Q3835,W3835&lt;X3835),U3835,0))),"")</f>
        <v/>
      </c>
      <c r="Z3835" s="25">
        <f>IF(AND(P3835=W3835,Q3835=X3835),1,0)</f>
        <v>1</v>
      </c>
      <c r="AA3835" s="25" t="str">
        <f>IF(Z3835=0,"",IF(ISBLANK(VLOOKUP(A3835,Database!A:AA,22,FALSE)),"",VLOOKUP(A3835,Database!A:AA,22,FALSE)))</f>
        <v>Exact</v>
      </c>
      <c r="AB3835" s="25">
        <f ca="1">IFERROR(IF(AND(Y3835&lt;&gt;"",OR(V3835="Terminé",V3835="En cours")),VLOOKUP(AA3835,Setup_ScoreExactBonus!A:D,4,FALSE),0),0)</f>
        <v>0</v>
      </c>
      <c r="AC3835" s="31" t="str">
        <f t="shared" ca="1" si="21"/>
        <v/>
      </c>
      <c r="AD3835" s="31">
        <f ca="1">SUMIFS(AC$2:AC3835,D$2:D3835,D3835)*IF(R3835=0,1,2)</f>
        <v>0</v>
      </c>
    </row>
    <row r="3836" spans="1:30" x14ac:dyDescent="0.35">
      <c r="A3836" s="31">
        <f>IF(ISBLANK(B3836),"",COUNTIF(B$2:B3836,B3836))-1</f>
        <v>98</v>
      </c>
      <c r="B3836" s="31">
        <v>13</v>
      </c>
      <c r="C3836" s="10">
        <f>VLOOKUP($A3836,Database!$A:$Y,7,FALSE)</f>
        <v>46213.875</v>
      </c>
      <c r="D3836" s="31" t="str">
        <f>VLOOKUP(Pronostics!$B3836,Setup_MPP!$A:$G,3,FALSE)</f>
        <v>Julien_I</v>
      </c>
      <c r="E3836" s="31" t="str">
        <f>VLOOKUP(Pronostics!$B3836,Setup_MPP!$A:$G,2,FALSE)</f>
        <v>Julien INGE</v>
      </c>
      <c r="F3836" s="31" t="str">
        <f>VLOOKUP($B3836,Setup_MPP!$A:$E,4,FALSE)</f>
        <v>#C1E0EF</v>
      </c>
      <c r="G3836" s="31" t="str">
        <f>VLOOKUP($B3836,Setup_MPP!$A:$E,5,FALSE)</f>
        <v>#4F91B2</v>
      </c>
      <c r="H3836" s="31" t="str">
        <f>IFERROR(IF(AND(A3836&gt;=1,A3836&lt;=104),VLOOKUP($A3836,Location!$A:$J,6,FALSE),IF(A3836=0,"Avant l'ouverture",IF(OR(A3836=105,A3836=106),"Bonus"))),"")</f>
        <v>1/4 Finale</v>
      </c>
      <c r="I3836" s="31" t="str">
        <f>IF(LEFT(H3836,4)="Tour",VLOOKUP(A3836,Database!$A:$C,3,FALSE),"")</f>
        <v/>
      </c>
      <c r="J3836" s="31" t="str">
        <f>VLOOKUP($A3836,Location!$A:$J,7,FALSE)</f>
        <v>TBD</v>
      </c>
      <c r="K3836" s="31" t="str">
        <f>IFERROR(VLOOKUP(J3836,Setup_Team!$B:$C,2,FALSE), "TDB")</f>
        <v>TDB</v>
      </c>
      <c r="L3836" s="31" t="str">
        <f>VLOOKUP($A3836,Location!$A:$J,8,FALSE)</f>
        <v>TBD</v>
      </c>
      <c r="M3836" s="31" t="str">
        <f>IFERROR(VLOOKUP(L3836,Setup_Team!$B:$C,2,FALSE), "TDB")</f>
        <v>TDB</v>
      </c>
      <c r="N3836" s="31" t="str">
        <f>VLOOKUP($A3836,Location!$A:$J,9,FALSE)</f>
        <v>Inglewood, Los Angeles, California</v>
      </c>
      <c r="O3836" s="31" t="str">
        <f>VLOOKUP($A3836,Location!$A:$J,10,FALSE)</f>
        <v>SoFi Stadium</v>
      </c>
      <c r="R3836" s="31">
        <v>0</v>
      </c>
      <c r="S3836" s="25">
        <f>VLOOKUP($A3836,Database!$A:$Y,10,FALSE)</f>
        <v>0</v>
      </c>
      <c r="T3836" s="25">
        <f>VLOOKUP($A3836,Database!$A:$Y,11,FALSE)</f>
        <v>0</v>
      </c>
      <c r="U3836" s="25">
        <f>VLOOKUP($A3836,Database!$A:$Y,12,FALSE)</f>
        <v>0</v>
      </c>
      <c r="V3836" s="25" t="str">
        <f>VLOOKUP(A3836,Database!A:M,13,FALSE)</f>
        <v>À venir</v>
      </c>
      <c r="W3836" s="25" t="str">
        <f>VLOOKUP($A3836,Database!$A:$Y,20,FALSE)</f>
        <v/>
      </c>
      <c r="X3836" s="25" t="str">
        <f>VLOOKUP($A3836,Database!$A:$Y,21,FALSE)</f>
        <v/>
      </c>
      <c r="Y3836" s="25" t="str">
        <f ca="1">IF(C3836&lt;NOW(),IF(AND(P3836&gt;Q3836,W3836&gt;X3836),S3836,IF(AND(P3836=Q3836,W3836=X3836),T3836,IF(AND(P3836&lt;Q3836,W3836&lt;X3836),U3836,0))),"")</f>
        <v/>
      </c>
      <c r="Z3836" s="25">
        <f>IF(AND(P3836=W3836,Q3836=X3836),1,0)</f>
        <v>1</v>
      </c>
      <c r="AA3836" s="25" t="str">
        <f>IF(Z3836=0,"",IF(ISBLANK(VLOOKUP(A3836,Database!A:AA,22,FALSE)),"",VLOOKUP(A3836,Database!A:AA,22,FALSE)))</f>
        <v>Exact</v>
      </c>
      <c r="AB3836" s="25">
        <f ca="1">IFERROR(IF(AND(Y3836&lt;&gt;"",OR(V3836="Terminé",V3836="En cours")),VLOOKUP(AA3836,Setup_ScoreExactBonus!A:D,4,FALSE),0),0)</f>
        <v>0</v>
      </c>
      <c r="AC3836" s="31" t="str">
        <f t="shared" ca="1" si="21"/>
        <v/>
      </c>
      <c r="AD3836" s="31">
        <f ca="1">SUMIFS(AC$2:AC3836,D$2:D3836,D3836)*IF(R3836=0,1,2)</f>
        <v>0</v>
      </c>
    </row>
    <row r="3837" spans="1:30" x14ac:dyDescent="0.35">
      <c r="A3837" s="31">
        <f>IF(ISBLANK(B3837),"",COUNTIF(B$2:B3837,B3837))-1</f>
        <v>98</v>
      </c>
      <c r="B3837" s="31">
        <v>14</v>
      </c>
      <c r="C3837" s="10">
        <f>VLOOKUP($A3837,Database!$A:$Y,7,FALSE)</f>
        <v>46213.875</v>
      </c>
      <c r="D3837" s="31" t="str">
        <f>VLOOKUP(Pronostics!$B3837,Setup_MPP!$A:$G,3,FALSE)</f>
        <v>MarieEYT</v>
      </c>
      <c r="E3837" s="31" t="str">
        <f>VLOOKUP(Pronostics!$B3837,Setup_MPP!$A:$G,2,FALSE)</f>
        <v>Marie EXBRAYAT</v>
      </c>
      <c r="F3837" s="31" t="str">
        <f>VLOOKUP($B3837,Setup_MPP!$A:$E,4,FALSE)</f>
        <v>#FFAFD2</v>
      </c>
      <c r="G3837" s="31" t="str">
        <f>VLOOKUP($B3837,Setup_MPP!$A:$E,5,FALSE)</f>
        <v>#F2589B</v>
      </c>
      <c r="H3837" s="31" t="str">
        <f>IFERROR(IF(AND(A3837&gt;=1,A3837&lt;=104),VLOOKUP($A3837,Location!$A:$J,6,FALSE),IF(A3837=0,"Avant l'ouverture",IF(OR(A3837=105,A3837=106),"Bonus"))),"")</f>
        <v>1/4 Finale</v>
      </c>
      <c r="I3837" s="31" t="str">
        <f>IF(LEFT(H3837,4)="Tour",VLOOKUP(A3837,Database!$A:$C,3,FALSE),"")</f>
        <v/>
      </c>
      <c r="J3837" s="31" t="str">
        <f>VLOOKUP($A3837,Location!$A:$J,7,FALSE)</f>
        <v>TBD</v>
      </c>
      <c r="K3837" s="31" t="str">
        <f>IFERROR(VLOOKUP(J3837,Setup_Team!$B:$C,2,FALSE), "TDB")</f>
        <v>TDB</v>
      </c>
      <c r="L3837" s="31" t="str">
        <f>VLOOKUP($A3837,Location!$A:$J,8,FALSE)</f>
        <v>TBD</v>
      </c>
      <c r="M3837" s="31" t="str">
        <f>IFERROR(VLOOKUP(L3837,Setup_Team!$B:$C,2,FALSE), "TDB")</f>
        <v>TDB</v>
      </c>
      <c r="N3837" s="31" t="str">
        <f>VLOOKUP($A3837,Location!$A:$J,9,FALSE)</f>
        <v>Inglewood, Los Angeles, California</v>
      </c>
      <c r="O3837" s="31" t="str">
        <f>VLOOKUP($A3837,Location!$A:$J,10,FALSE)</f>
        <v>SoFi Stadium</v>
      </c>
      <c r="R3837" s="31">
        <v>0</v>
      </c>
      <c r="S3837" s="25">
        <f>VLOOKUP($A3837,Database!$A:$Y,10,FALSE)</f>
        <v>0</v>
      </c>
      <c r="T3837" s="25">
        <f>VLOOKUP($A3837,Database!$A:$Y,11,FALSE)</f>
        <v>0</v>
      </c>
      <c r="U3837" s="25">
        <f>VLOOKUP($A3837,Database!$A:$Y,12,FALSE)</f>
        <v>0</v>
      </c>
      <c r="V3837" s="25" t="str">
        <f>VLOOKUP(A3837,Database!A:M,13,FALSE)</f>
        <v>À venir</v>
      </c>
      <c r="W3837" s="25" t="str">
        <f>VLOOKUP($A3837,Database!$A:$Y,20,FALSE)</f>
        <v/>
      </c>
      <c r="X3837" s="25" t="str">
        <f>VLOOKUP($A3837,Database!$A:$Y,21,FALSE)</f>
        <v/>
      </c>
      <c r="Y3837" s="25" t="str">
        <f ca="1">IF(C3837&lt;NOW(),IF(AND(P3837&gt;Q3837,W3837&gt;X3837),S3837,IF(AND(P3837=Q3837,W3837=X3837),T3837,IF(AND(P3837&lt;Q3837,W3837&lt;X3837),U3837,0))),"")</f>
        <v/>
      </c>
      <c r="Z3837" s="25">
        <f>IF(AND(P3837=W3837,Q3837=X3837),1,0)</f>
        <v>1</v>
      </c>
      <c r="AA3837" s="25" t="str">
        <f>IF(Z3837=0,"",IF(ISBLANK(VLOOKUP(A3837,Database!A:AA,22,FALSE)),"",VLOOKUP(A3837,Database!A:AA,22,FALSE)))</f>
        <v>Exact</v>
      </c>
      <c r="AB3837" s="25">
        <f ca="1">IFERROR(IF(AND(Y3837&lt;&gt;"",OR(V3837="Terminé",V3837="En cours")),VLOOKUP(AA3837,Setup_ScoreExactBonus!A:D,4,FALSE),0),0)</f>
        <v>0</v>
      </c>
      <c r="AC3837" s="31" t="str">
        <f t="shared" ca="1" si="21"/>
        <v/>
      </c>
      <c r="AD3837" s="31">
        <f ca="1">SUMIFS(AC$2:AC3837,D$2:D3837,D3837)*IF(R3837=0,1,2)</f>
        <v>0</v>
      </c>
    </row>
    <row r="3838" spans="1:30" x14ac:dyDescent="0.35">
      <c r="A3838" s="31">
        <f>IF(ISBLANK(B3838),"",COUNTIF(B$2:B3838,B3838))-1</f>
        <v>98</v>
      </c>
      <c r="B3838" s="31">
        <v>15</v>
      </c>
      <c r="C3838" s="10">
        <f>VLOOKUP($A3838,Database!$A:$Y,7,FALSE)</f>
        <v>46213.875</v>
      </c>
      <c r="D3838" s="31" t="str">
        <f>VLOOKUP(Pronostics!$B3838,Setup_MPP!$A:$G,3,FALSE)</f>
        <v>Amine#8UL9R</v>
      </c>
      <c r="E3838" s="31" t="str">
        <f>VLOOKUP(Pronostics!$B3838,Setup_MPP!$A:$G,2,FALSE)</f>
        <v>Amine ZARROUKI</v>
      </c>
      <c r="F3838" s="31" t="str">
        <f>VLOOKUP($B3838,Setup_MPP!$A:$E,4,FALSE)</f>
        <v>#FF9898</v>
      </c>
      <c r="G3838" s="31" t="str">
        <f>VLOOKUP($B3838,Setup_MPP!$A:$E,5,FALSE)</f>
        <v>#FF5D5D</v>
      </c>
      <c r="H3838" s="31" t="str">
        <f>IFERROR(IF(AND(A3838&gt;=1,A3838&lt;=104),VLOOKUP($A3838,Location!$A:$J,6,FALSE),IF(A3838=0,"Avant l'ouverture",IF(OR(A3838=105,A3838=106),"Bonus"))),"")</f>
        <v>1/4 Finale</v>
      </c>
      <c r="I3838" s="31" t="str">
        <f>IF(LEFT(H3838,4)="Tour",VLOOKUP(A3838,Database!$A:$C,3,FALSE),"")</f>
        <v/>
      </c>
      <c r="J3838" s="31" t="str">
        <f>VLOOKUP($A3838,Location!$A:$J,7,FALSE)</f>
        <v>TBD</v>
      </c>
      <c r="K3838" s="31" t="str">
        <f>IFERROR(VLOOKUP(J3838,Setup_Team!$B:$C,2,FALSE), "TDB")</f>
        <v>TDB</v>
      </c>
      <c r="L3838" s="31" t="str">
        <f>VLOOKUP($A3838,Location!$A:$J,8,FALSE)</f>
        <v>TBD</v>
      </c>
      <c r="M3838" s="31" t="str">
        <f>IFERROR(VLOOKUP(L3838,Setup_Team!$B:$C,2,FALSE), "TDB")</f>
        <v>TDB</v>
      </c>
      <c r="N3838" s="31" t="str">
        <f>VLOOKUP($A3838,Location!$A:$J,9,FALSE)</f>
        <v>Inglewood, Los Angeles, California</v>
      </c>
      <c r="O3838" s="31" t="str">
        <f>VLOOKUP($A3838,Location!$A:$J,10,FALSE)</f>
        <v>SoFi Stadium</v>
      </c>
      <c r="R3838" s="31">
        <v>0</v>
      </c>
      <c r="S3838" s="25">
        <f>VLOOKUP($A3838,Database!$A:$Y,10,FALSE)</f>
        <v>0</v>
      </c>
      <c r="T3838" s="25">
        <f>VLOOKUP($A3838,Database!$A:$Y,11,FALSE)</f>
        <v>0</v>
      </c>
      <c r="U3838" s="25">
        <f>VLOOKUP($A3838,Database!$A:$Y,12,FALSE)</f>
        <v>0</v>
      </c>
      <c r="V3838" s="25" t="str">
        <f>VLOOKUP(A3838,Database!A:M,13,FALSE)</f>
        <v>À venir</v>
      </c>
      <c r="W3838" s="25" t="str">
        <f>VLOOKUP($A3838,Database!$A:$Y,20,FALSE)</f>
        <v/>
      </c>
      <c r="X3838" s="25" t="str">
        <f>VLOOKUP($A3838,Database!$A:$Y,21,FALSE)</f>
        <v/>
      </c>
      <c r="Y3838" s="25" t="str">
        <f ca="1">IF(C3838&lt;NOW(),IF(AND(P3838&gt;Q3838,W3838&gt;X3838),S3838,IF(AND(P3838=Q3838,W3838=X3838),T3838,IF(AND(P3838&lt;Q3838,W3838&lt;X3838),U3838,0))),"")</f>
        <v/>
      </c>
      <c r="Z3838" s="25">
        <f>IF(AND(P3838=W3838,Q3838=X3838),1,0)</f>
        <v>1</v>
      </c>
      <c r="AA3838" s="25" t="str">
        <f>IF(Z3838=0,"",IF(ISBLANK(VLOOKUP(A3838,Database!A:AA,22,FALSE)),"",VLOOKUP(A3838,Database!A:AA,22,FALSE)))</f>
        <v>Exact</v>
      </c>
      <c r="AB3838" s="25">
        <f ca="1">IFERROR(IF(AND(Y3838&lt;&gt;"",OR(V3838="Terminé",V3838="En cours")),VLOOKUP(AA3838,Setup_ScoreExactBonus!A:D,4,FALSE),0),0)</f>
        <v>0</v>
      </c>
      <c r="AC3838" s="31" t="str">
        <f t="shared" ca="1" si="21"/>
        <v/>
      </c>
      <c r="AD3838" s="31">
        <f ca="1">SUMIFS(AC$2:AC3838,D$2:D3838,D3838)*IF(R3838=0,1,2)</f>
        <v>0</v>
      </c>
    </row>
    <row r="3839" spans="1:30" x14ac:dyDescent="0.35">
      <c r="A3839" s="31">
        <f>IF(ISBLANK(B3839),"",COUNTIF(B$2:B3839,B3839))-1</f>
        <v>98</v>
      </c>
      <c r="B3839" s="31">
        <v>16</v>
      </c>
      <c r="C3839" s="10">
        <f>VLOOKUP($A3839,Database!$A:$Y,7,FALSE)</f>
        <v>46213.875</v>
      </c>
      <c r="D3839" s="31" t="str">
        <f>VLOOKUP(Pronostics!$B3839,Setup_MPP!$A:$G,3,FALSE)</f>
        <v>Laura#8V93E</v>
      </c>
      <c r="E3839" s="31" t="str">
        <f>VLOOKUP(Pronostics!$B3839,Setup_MPP!$A:$G,2,FALSE)</f>
        <v>Laura GIULIANO</v>
      </c>
      <c r="F3839" s="31" t="str">
        <f>VLOOKUP($B3839,Setup_MPP!$A:$E,4,FALSE)</f>
        <v>#86A4FE</v>
      </c>
      <c r="G3839" s="31" t="str">
        <f>VLOOKUP($B3839,Setup_MPP!$A:$E,5,FALSE)</f>
        <v>#3769FF</v>
      </c>
      <c r="H3839" s="31" t="str">
        <f>IFERROR(IF(AND(A3839&gt;=1,A3839&lt;=104),VLOOKUP($A3839,Location!$A:$J,6,FALSE),IF(A3839=0,"Avant l'ouverture",IF(OR(A3839=105,A3839=106),"Bonus"))),"")</f>
        <v>1/4 Finale</v>
      </c>
      <c r="I3839" s="31" t="str">
        <f>IF(LEFT(H3839,4)="Tour",VLOOKUP(A3839,Database!$A:$C,3,FALSE),"")</f>
        <v/>
      </c>
      <c r="J3839" s="31" t="str">
        <f>VLOOKUP($A3839,Location!$A:$J,7,FALSE)</f>
        <v>TBD</v>
      </c>
      <c r="K3839" s="31" t="str">
        <f>IFERROR(VLOOKUP(J3839,Setup_Team!$B:$C,2,FALSE), "TDB")</f>
        <v>TDB</v>
      </c>
      <c r="L3839" s="31" t="str">
        <f>VLOOKUP($A3839,Location!$A:$J,8,FALSE)</f>
        <v>TBD</v>
      </c>
      <c r="M3839" s="31" t="str">
        <f>IFERROR(VLOOKUP(L3839,Setup_Team!$B:$C,2,FALSE), "TDB")</f>
        <v>TDB</v>
      </c>
      <c r="N3839" s="31" t="str">
        <f>VLOOKUP($A3839,Location!$A:$J,9,FALSE)</f>
        <v>Inglewood, Los Angeles, California</v>
      </c>
      <c r="O3839" s="31" t="str">
        <f>VLOOKUP($A3839,Location!$A:$J,10,FALSE)</f>
        <v>SoFi Stadium</v>
      </c>
      <c r="R3839" s="31">
        <v>0</v>
      </c>
      <c r="S3839" s="25">
        <f>VLOOKUP($A3839,Database!$A:$Y,10,FALSE)</f>
        <v>0</v>
      </c>
      <c r="T3839" s="25">
        <f>VLOOKUP($A3839,Database!$A:$Y,11,FALSE)</f>
        <v>0</v>
      </c>
      <c r="U3839" s="25">
        <f>VLOOKUP($A3839,Database!$A:$Y,12,FALSE)</f>
        <v>0</v>
      </c>
      <c r="V3839" s="25" t="str">
        <f>VLOOKUP(A3839,Database!A:M,13,FALSE)</f>
        <v>À venir</v>
      </c>
      <c r="W3839" s="25" t="str">
        <f>VLOOKUP($A3839,Database!$A:$Y,20,FALSE)</f>
        <v/>
      </c>
      <c r="X3839" s="25" t="str">
        <f>VLOOKUP($A3839,Database!$A:$Y,21,FALSE)</f>
        <v/>
      </c>
      <c r="Y3839" s="25" t="str">
        <f ca="1">IF(C3839&lt;NOW(),IF(AND(P3839&gt;Q3839,W3839&gt;X3839),S3839,IF(AND(P3839=Q3839,W3839=X3839),T3839,IF(AND(P3839&lt;Q3839,W3839&lt;X3839),U3839,0))),"")</f>
        <v/>
      </c>
      <c r="Z3839" s="25">
        <f>IF(AND(P3839=W3839,Q3839=X3839),1,0)</f>
        <v>1</v>
      </c>
      <c r="AA3839" s="25" t="str">
        <f>IF(Z3839=0,"",IF(ISBLANK(VLOOKUP(A3839,Database!A:AA,22,FALSE)),"",VLOOKUP(A3839,Database!A:AA,22,FALSE)))</f>
        <v>Exact</v>
      </c>
      <c r="AB3839" s="25">
        <f ca="1">IFERROR(IF(AND(Y3839&lt;&gt;"",OR(V3839="Terminé",V3839="En cours")),VLOOKUP(AA3839,Setup_ScoreExactBonus!A:D,4,FALSE),0),0)</f>
        <v>0</v>
      </c>
      <c r="AC3839" s="31" t="str">
        <f t="shared" ca="1" si="21"/>
        <v/>
      </c>
      <c r="AD3839" s="31">
        <f ca="1">SUMIFS(AC$2:AC3839,D$2:D3839,D3839)*IF(R3839=0,1,2)</f>
        <v>0</v>
      </c>
    </row>
    <row r="3840" spans="1:30" x14ac:dyDescent="0.35">
      <c r="A3840" s="31">
        <f>IF(ISBLANK(B3840),"",COUNTIF(B$2:B3840,B3840))-1</f>
        <v>98</v>
      </c>
      <c r="B3840" s="31">
        <v>17</v>
      </c>
      <c r="C3840" s="10">
        <f>VLOOKUP($A3840,Database!$A:$Y,7,FALSE)</f>
        <v>46213.875</v>
      </c>
      <c r="D3840" s="31" t="str">
        <f>VLOOKUP(Pronostics!$B3840,Setup_MPP!$A:$G,3,FALSE)</f>
        <v>Joueur17</v>
      </c>
      <c r="E3840" s="31" t="str">
        <f>VLOOKUP(Pronostics!$B3840,Setup_MPP!$A:$G,2,FALSE)</f>
        <v>Joueur17</v>
      </c>
      <c r="F3840" s="31" t="str">
        <f>VLOOKUP($B3840,Setup_MPP!$A:$E,4,FALSE)</f>
        <v>#FFB0B0</v>
      </c>
      <c r="G3840" s="31" t="str">
        <f>VLOOKUP($B3840,Setup_MPP!$A:$E,5,FALSE)</f>
        <v>#F25757</v>
      </c>
      <c r="H3840" s="31" t="str">
        <f>IFERROR(IF(AND(A3840&gt;=1,A3840&lt;=104),VLOOKUP($A3840,Location!$A:$J,6,FALSE),IF(A3840=0,"Avant l'ouverture",IF(OR(A3840=105,A3840=106),"Bonus"))),"")</f>
        <v>1/4 Finale</v>
      </c>
      <c r="I3840" s="31" t="str">
        <f>IF(LEFT(H3840,4)="Tour",VLOOKUP(A3840,Database!$A:$C,3,FALSE),"")</f>
        <v/>
      </c>
      <c r="J3840" s="31" t="str">
        <f>VLOOKUP($A3840,Location!$A:$J,7,FALSE)</f>
        <v>TBD</v>
      </c>
      <c r="K3840" s="31" t="str">
        <f>IFERROR(VLOOKUP(J3840,Setup_Team!$B:$C,2,FALSE), "TDB")</f>
        <v>TDB</v>
      </c>
      <c r="L3840" s="31" t="str">
        <f>VLOOKUP($A3840,Location!$A:$J,8,FALSE)</f>
        <v>TBD</v>
      </c>
      <c r="M3840" s="31" t="str">
        <f>IFERROR(VLOOKUP(L3840,Setup_Team!$B:$C,2,FALSE), "TDB")</f>
        <v>TDB</v>
      </c>
      <c r="N3840" s="31" t="str">
        <f>VLOOKUP($A3840,Location!$A:$J,9,FALSE)</f>
        <v>Inglewood, Los Angeles, California</v>
      </c>
      <c r="O3840" s="31" t="str">
        <f>VLOOKUP($A3840,Location!$A:$J,10,FALSE)</f>
        <v>SoFi Stadium</v>
      </c>
      <c r="R3840" s="31">
        <v>0</v>
      </c>
      <c r="S3840" s="25">
        <f>VLOOKUP($A3840,Database!$A:$Y,10,FALSE)</f>
        <v>0</v>
      </c>
      <c r="T3840" s="25">
        <f>VLOOKUP($A3840,Database!$A:$Y,11,FALSE)</f>
        <v>0</v>
      </c>
      <c r="U3840" s="25">
        <f>VLOOKUP($A3840,Database!$A:$Y,12,FALSE)</f>
        <v>0</v>
      </c>
      <c r="V3840" s="25" t="str">
        <f>VLOOKUP(A3840,Database!A:M,13,FALSE)</f>
        <v>À venir</v>
      </c>
      <c r="W3840" s="25" t="str">
        <f>VLOOKUP($A3840,Database!$A:$Y,20,FALSE)</f>
        <v/>
      </c>
      <c r="X3840" s="25" t="str">
        <f>VLOOKUP($A3840,Database!$A:$Y,21,FALSE)</f>
        <v/>
      </c>
      <c r="Y3840" s="25" t="str">
        <f ca="1">IF(C3840&lt;NOW(),IF(AND(P3840&gt;Q3840,W3840&gt;X3840),S3840,IF(AND(P3840=Q3840,W3840=X3840),T3840,IF(AND(P3840&lt;Q3840,W3840&lt;X3840),U3840,0))),"")</f>
        <v/>
      </c>
      <c r="Z3840" s="25">
        <f>IF(AND(P3840=W3840,Q3840=X3840),1,0)</f>
        <v>1</v>
      </c>
      <c r="AA3840" s="25" t="str">
        <f>IF(Z3840=0,"",IF(ISBLANK(VLOOKUP(A3840,Database!A:AA,22,FALSE)),"",VLOOKUP(A3840,Database!A:AA,22,FALSE)))</f>
        <v>Exact</v>
      </c>
      <c r="AB3840" s="25">
        <f ca="1">IFERROR(IF(AND(Y3840&lt;&gt;"",OR(V3840="Terminé",V3840="En cours")),VLOOKUP(AA3840,Setup_ScoreExactBonus!A:D,4,FALSE),0),0)</f>
        <v>0</v>
      </c>
      <c r="AC3840" s="31" t="str">
        <f t="shared" ca="1" si="21"/>
        <v/>
      </c>
      <c r="AD3840" s="31">
        <f ca="1">SUMIFS(AC$2:AC3840,D$2:D3840,D3840)*IF(R3840=0,1,2)</f>
        <v>0</v>
      </c>
    </row>
    <row r="3841" spans="1:30" x14ac:dyDescent="0.35">
      <c r="A3841" s="31">
        <f>IF(ISBLANK(B3841),"",COUNTIF(B$2:B3841,B3841))-1</f>
        <v>98</v>
      </c>
      <c r="B3841" s="31">
        <v>18</v>
      </c>
      <c r="C3841" s="10">
        <f>VLOOKUP($A3841,Database!$A:$Y,7,FALSE)</f>
        <v>46213.875</v>
      </c>
      <c r="D3841" s="31" t="str">
        <f>VLOOKUP(Pronostics!$B3841,Setup_MPP!$A:$G,3,FALSE)</f>
        <v>Joueur18</v>
      </c>
      <c r="E3841" s="31" t="str">
        <f>VLOOKUP(Pronostics!$B3841,Setup_MPP!$A:$G,2,FALSE)</f>
        <v>Joueur18</v>
      </c>
      <c r="F3841" s="31" t="str">
        <f>VLOOKUP($B3841,Setup_MPP!$A:$E,4,FALSE)</f>
        <v>#FFC9B0</v>
      </c>
      <c r="G3841" s="31" t="str">
        <f>VLOOKUP($B3841,Setup_MPP!$A:$E,5,FALSE)</f>
        <v>#F28D57</v>
      </c>
      <c r="H3841" s="31" t="str">
        <f>IFERROR(IF(AND(A3841&gt;=1,A3841&lt;=104),VLOOKUP($A3841,Location!$A:$J,6,FALSE),IF(A3841=0,"Avant l'ouverture",IF(OR(A3841=105,A3841=106),"Bonus"))),"")</f>
        <v>1/4 Finale</v>
      </c>
      <c r="I3841" s="31" t="str">
        <f>IF(LEFT(H3841,4)="Tour",VLOOKUP(A3841,Database!$A:$C,3,FALSE),"")</f>
        <v/>
      </c>
      <c r="J3841" s="31" t="str">
        <f>VLOOKUP($A3841,Location!$A:$J,7,FALSE)</f>
        <v>TBD</v>
      </c>
      <c r="K3841" s="31" t="str">
        <f>IFERROR(VLOOKUP(J3841,Setup_Team!$B:$C,2,FALSE), "TDB")</f>
        <v>TDB</v>
      </c>
      <c r="L3841" s="31" t="str">
        <f>VLOOKUP($A3841,Location!$A:$J,8,FALSE)</f>
        <v>TBD</v>
      </c>
      <c r="M3841" s="31" t="str">
        <f>IFERROR(VLOOKUP(L3841,Setup_Team!$B:$C,2,FALSE), "TDB")</f>
        <v>TDB</v>
      </c>
      <c r="N3841" s="31" t="str">
        <f>VLOOKUP($A3841,Location!$A:$J,9,FALSE)</f>
        <v>Inglewood, Los Angeles, California</v>
      </c>
      <c r="O3841" s="31" t="str">
        <f>VLOOKUP($A3841,Location!$A:$J,10,FALSE)</f>
        <v>SoFi Stadium</v>
      </c>
      <c r="R3841" s="31">
        <v>0</v>
      </c>
      <c r="S3841" s="25">
        <f>VLOOKUP($A3841,Database!$A:$Y,10,FALSE)</f>
        <v>0</v>
      </c>
      <c r="T3841" s="25">
        <f>VLOOKUP($A3841,Database!$A:$Y,11,FALSE)</f>
        <v>0</v>
      </c>
      <c r="U3841" s="25">
        <f>VLOOKUP($A3841,Database!$A:$Y,12,FALSE)</f>
        <v>0</v>
      </c>
      <c r="V3841" s="25" t="str">
        <f>VLOOKUP(A3841,Database!A:M,13,FALSE)</f>
        <v>À venir</v>
      </c>
      <c r="W3841" s="25" t="str">
        <f>VLOOKUP($A3841,Database!$A:$Y,20,FALSE)</f>
        <v/>
      </c>
      <c r="X3841" s="25" t="str">
        <f>VLOOKUP($A3841,Database!$A:$Y,21,FALSE)</f>
        <v/>
      </c>
      <c r="Y3841" s="25" t="str">
        <f ca="1">IF(C3841&lt;NOW(),IF(AND(P3841&gt;Q3841,W3841&gt;X3841),S3841,IF(AND(P3841=Q3841,W3841=X3841),T3841,IF(AND(P3841&lt;Q3841,W3841&lt;X3841),U3841,0))),"")</f>
        <v/>
      </c>
      <c r="Z3841" s="25">
        <f>IF(AND(P3841=W3841,Q3841=X3841),1,0)</f>
        <v>1</v>
      </c>
      <c r="AA3841" s="25" t="str">
        <f>IF(Z3841=0,"",IF(ISBLANK(VLOOKUP(A3841,Database!A:AA,22,FALSE)),"",VLOOKUP(A3841,Database!A:AA,22,FALSE)))</f>
        <v>Exact</v>
      </c>
      <c r="AB3841" s="25">
        <f ca="1">IFERROR(IF(AND(Y3841&lt;&gt;"",OR(V3841="Terminé",V3841="En cours")),VLOOKUP(AA3841,Setup_ScoreExactBonus!A:D,4,FALSE),0),0)</f>
        <v>0</v>
      </c>
      <c r="AC3841" s="31" t="str">
        <f t="shared" ca="1" si="21"/>
        <v/>
      </c>
      <c r="AD3841" s="31">
        <f ca="1">SUMIFS(AC$2:AC3841,D$2:D3841,D3841)*IF(R3841=0,1,2)</f>
        <v>0</v>
      </c>
    </row>
    <row r="3842" spans="1:30" x14ac:dyDescent="0.35">
      <c r="A3842" s="31">
        <f>IF(ISBLANK(B3842),"",COUNTIF(B$2:B3842,B3842))-1</f>
        <v>98</v>
      </c>
      <c r="B3842" s="31">
        <v>19</v>
      </c>
      <c r="C3842" s="10">
        <f>VLOOKUP($A3842,Database!$A:$Y,7,FALSE)</f>
        <v>46213.875</v>
      </c>
      <c r="D3842" s="31" t="str">
        <f>VLOOKUP(Pronostics!$B3842,Setup_MPP!$A:$G,3,FALSE)</f>
        <v>Joueur19</v>
      </c>
      <c r="E3842" s="31" t="str">
        <f>VLOOKUP(Pronostics!$B3842,Setup_MPP!$A:$G,2,FALSE)</f>
        <v>Joueur19</v>
      </c>
      <c r="F3842" s="31" t="str">
        <f>VLOOKUP($B3842,Setup_MPP!$A:$E,4,FALSE)</f>
        <v>#D5D5D5</v>
      </c>
      <c r="G3842" s="31" t="str">
        <f>VLOOKUP($B3842,Setup_MPP!$A:$E,5,FALSE)</f>
        <v>#727272</v>
      </c>
      <c r="H3842" s="31" t="str">
        <f>IFERROR(IF(AND(A3842&gt;=1,A3842&lt;=104),VLOOKUP($A3842,Location!$A:$J,6,FALSE),IF(A3842=0,"Avant l'ouverture",IF(OR(A3842=105,A3842=106),"Bonus"))),"")</f>
        <v>1/4 Finale</v>
      </c>
      <c r="I3842" s="31" t="str">
        <f>IF(LEFT(H3842,4)="Tour",VLOOKUP(A3842,Database!$A:$C,3,FALSE),"")</f>
        <v/>
      </c>
      <c r="J3842" s="31" t="str">
        <f>VLOOKUP($A3842,Location!$A:$J,7,FALSE)</f>
        <v>TBD</v>
      </c>
      <c r="K3842" s="31" t="str">
        <f>IFERROR(VLOOKUP(J3842,Setup_Team!$B:$C,2,FALSE), "TDB")</f>
        <v>TDB</v>
      </c>
      <c r="L3842" s="31" t="str">
        <f>VLOOKUP($A3842,Location!$A:$J,8,FALSE)</f>
        <v>TBD</v>
      </c>
      <c r="M3842" s="31" t="str">
        <f>IFERROR(VLOOKUP(L3842,Setup_Team!$B:$C,2,FALSE), "TDB")</f>
        <v>TDB</v>
      </c>
      <c r="N3842" s="31" t="str">
        <f>VLOOKUP($A3842,Location!$A:$J,9,FALSE)</f>
        <v>Inglewood, Los Angeles, California</v>
      </c>
      <c r="O3842" s="31" t="str">
        <f>VLOOKUP($A3842,Location!$A:$J,10,FALSE)</f>
        <v>SoFi Stadium</v>
      </c>
      <c r="R3842" s="31">
        <v>0</v>
      </c>
      <c r="S3842" s="25">
        <f>VLOOKUP($A3842,Database!$A:$Y,10,FALSE)</f>
        <v>0</v>
      </c>
      <c r="T3842" s="25">
        <f>VLOOKUP($A3842,Database!$A:$Y,11,FALSE)</f>
        <v>0</v>
      </c>
      <c r="U3842" s="25">
        <f>VLOOKUP($A3842,Database!$A:$Y,12,FALSE)</f>
        <v>0</v>
      </c>
      <c r="V3842" s="25" t="str">
        <f>VLOOKUP(A3842,Database!A:M,13,FALSE)</f>
        <v>À venir</v>
      </c>
      <c r="W3842" s="25" t="str">
        <f>VLOOKUP($A3842,Database!$A:$Y,20,FALSE)</f>
        <v/>
      </c>
      <c r="X3842" s="25" t="str">
        <f>VLOOKUP($A3842,Database!$A:$Y,21,FALSE)</f>
        <v/>
      </c>
      <c r="Y3842" s="25" t="str">
        <f ca="1">IF(C3842&lt;NOW(),IF(AND(P3842&gt;Q3842,W3842&gt;X3842),S3842,IF(AND(P3842=Q3842,W3842=X3842),T3842,IF(AND(P3842&lt;Q3842,W3842&lt;X3842),U3842,0))),"")</f>
        <v/>
      </c>
      <c r="Z3842" s="25">
        <f>IF(AND(P3842=W3842,Q3842=X3842),1,0)</f>
        <v>1</v>
      </c>
      <c r="AA3842" s="25" t="str">
        <f>IF(Z3842=0,"",IF(ISBLANK(VLOOKUP(A3842,Database!A:AA,22,FALSE)),"",VLOOKUP(A3842,Database!A:AA,22,FALSE)))</f>
        <v>Exact</v>
      </c>
      <c r="AB3842" s="25">
        <f ca="1">IFERROR(IF(AND(Y3842&lt;&gt;"",OR(V3842="Terminé",V3842="En cours")),VLOOKUP(AA3842,Setup_ScoreExactBonus!A:D,4,FALSE),0),0)</f>
        <v>0</v>
      </c>
      <c r="AC3842" s="31" t="str">
        <f t="shared" ca="1" si="21"/>
        <v/>
      </c>
      <c r="AD3842" s="31">
        <f ca="1">SUMIFS(AC$2:AC3842,D$2:D3842,D3842)*IF(R3842=0,1,2)</f>
        <v>0</v>
      </c>
    </row>
    <row r="3843" spans="1:30" x14ac:dyDescent="0.35">
      <c r="A3843" s="31">
        <f>IF(ISBLANK(B3843),"",COUNTIF(B$2:B3843,B3843))-1</f>
        <v>98</v>
      </c>
      <c r="B3843" s="31">
        <v>20</v>
      </c>
      <c r="C3843" s="10">
        <f>VLOOKUP($A3843,Database!$A:$Y,7,FALSE)</f>
        <v>46213.875</v>
      </c>
      <c r="D3843" s="31" t="str">
        <f>VLOOKUP(Pronostics!$B3843,Setup_MPP!$A:$G,3,FALSE)</f>
        <v>Joueur20</v>
      </c>
      <c r="E3843" s="31" t="str">
        <f>VLOOKUP(Pronostics!$B3843,Setup_MPP!$A:$G,2,FALSE)</f>
        <v>Joueur20</v>
      </c>
      <c r="F3843" s="31" t="str">
        <f>VLOOKUP($B3843,Setup_MPP!$A:$E,4,FALSE)</f>
        <v>#D5D5D5</v>
      </c>
      <c r="G3843" s="31" t="str">
        <f>VLOOKUP($B3843,Setup_MPP!$A:$E,5,FALSE)</f>
        <v>#727272</v>
      </c>
      <c r="H3843" s="31" t="str">
        <f>IFERROR(IF(AND(A3843&gt;=1,A3843&lt;=104),VLOOKUP($A3843,Location!$A:$J,6,FALSE),IF(A3843=0,"Avant l'ouverture",IF(OR(A3843=105,A3843=106),"Bonus"))),"")</f>
        <v>1/4 Finale</v>
      </c>
      <c r="I3843" s="31" t="str">
        <f>IF(LEFT(H3843,4)="Tour",VLOOKUP(A3843,Database!$A:$C,3,FALSE),"")</f>
        <v/>
      </c>
      <c r="J3843" s="31" t="str">
        <f>VLOOKUP($A3843,Location!$A:$J,7,FALSE)</f>
        <v>TBD</v>
      </c>
      <c r="K3843" s="31" t="str">
        <f>IFERROR(VLOOKUP(J3843,Setup_Team!$B:$C,2,FALSE), "TDB")</f>
        <v>TDB</v>
      </c>
      <c r="L3843" s="31" t="str">
        <f>VLOOKUP($A3843,Location!$A:$J,8,FALSE)</f>
        <v>TBD</v>
      </c>
      <c r="M3843" s="31" t="str">
        <f>IFERROR(VLOOKUP(L3843,Setup_Team!$B:$C,2,FALSE), "TDB")</f>
        <v>TDB</v>
      </c>
      <c r="N3843" s="31" t="str">
        <f>VLOOKUP($A3843,Location!$A:$J,9,FALSE)</f>
        <v>Inglewood, Los Angeles, California</v>
      </c>
      <c r="O3843" s="31" t="str">
        <f>VLOOKUP($A3843,Location!$A:$J,10,FALSE)</f>
        <v>SoFi Stadium</v>
      </c>
      <c r="R3843" s="31">
        <v>0</v>
      </c>
      <c r="S3843" s="25">
        <f>VLOOKUP($A3843,Database!$A:$Y,10,FALSE)</f>
        <v>0</v>
      </c>
      <c r="T3843" s="25">
        <f>VLOOKUP($A3843,Database!$A:$Y,11,FALSE)</f>
        <v>0</v>
      </c>
      <c r="U3843" s="25">
        <f>VLOOKUP($A3843,Database!$A:$Y,12,FALSE)</f>
        <v>0</v>
      </c>
      <c r="V3843" s="25" t="str">
        <f>VLOOKUP(A3843,Database!A:M,13,FALSE)</f>
        <v>À venir</v>
      </c>
      <c r="W3843" s="25" t="str">
        <f>VLOOKUP($A3843,Database!$A:$Y,20,FALSE)</f>
        <v/>
      </c>
      <c r="X3843" s="25" t="str">
        <f>VLOOKUP($A3843,Database!$A:$Y,21,FALSE)</f>
        <v/>
      </c>
      <c r="Y3843" s="25" t="str">
        <f ca="1">IF(C3843&lt;NOW(),IF(AND(P3843&gt;Q3843,W3843&gt;X3843),S3843,IF(AND(P3843=Q3843,W3843=X3843),T3843,IF(AND(P3843&lt;Q3843,W3843&lt;X3843),U3843,0))),"")</f>
        <v/>
      </c>
      <c r="Z3843" s="25">
        <f>IF(AND(P3843=W3843,Q3843=X3843),1,0)</f>
        <v>1</v>
      </c>
      <c r="AA3843" s="25" t="str">
        <f>IF(Z3843=0,"",IF(ISBLANK(VLOOKUP(A3843,Database!A:AA,22,FALSE)),"",VLOOKUP(A3843,Database!A:AA,22,FALSE)))</f>
        <v>Exact</v>
      </c>
      <c r="AB3843" s="25">
        <f ca="1">IFERROR(IF(AND(Y3843&lt;&gt;"",OR(V3843="Terminé",V3843="En cours")),VLOOKUP(AA3843,Setup_ScoreExactBonus!A:D,4,FALSE),0),0)</f>
        <v>0</v>
      </c>
      <c r="AC3843" s="31" t="str">
        <f t="shared" ca="1" si="21"/>
        <v/>
      </c>
      <c r="AD3843" s="31">
        <f ca="1">SUMIFS(AC$2:AC3843,D$2:D3843,D3843)*IF(R3843=0,1,2)</f>
        <v>0</v>
      </c>
    </row>
    <row r="3844" spans="1:30" x14ac:dyDescent="0.35">
      <c r="A3844" s="31">
        <f>IF(ISBLANK(B3844),"",COUNTIF(B$2:B3844,B3844))-1</f>
        <v>98</v>
      </c>
      <c r="B3844" s="31">
        <v>21</v>
      </c>
      <c r="C3844" s="10">
        <f>VLOOKUP($A3844,Database!$A:$Y,7,FALSE)</f>
        <v>46213.875</v>
      </c>
      <c r="D3844" s="31" t="str">
        <f>VLOOKUP(Pronostics!$B3844,Setup_MPP!$A:$G,3,FALSE)</f>
        <v>Joueur21</v>
      </c>
      <c r="E3844" s="31" t="str">
        <f>VLOOKUP(Pronostics!$B3844,Setup_MPP!$A:$G,2,FALSE)</f>
        <v>Joueur21</v>
      </c>
      <c r="F3844" s="31" t="str">
        <f>VLOOKUP($B3844,Setup_MPP!$A:$E,4,FALSE)</f>
        <v>#D5D5D5</v>
      </c>
      <c r="G3844" s="31" t="str">
        <f>VLOOKUP($B3844,Setup_MPP!$A:$E,5,FALSE)</f>
        <v>#727272</v>
      </c>
      <c r="H3844" s="31" t="str">
        <f>IFERROR(IF(AND(A3844&gt;=1,A3844&lt;=104),VLOOKUP($A3844,Location!$A:$J,6,FALSE),IF(A3844=0,"Avant l'ouverture",IF(OR(A3844=105,A3844=106),"Bonus"))),"")</f>
        <v>1/4 Finale</v>
      </c>
      <c r="I3844" s="31" t="str">
        <f>IF(LEFT(H3844,4)="Tour",VLOOKUP(A3844,Database!$A:$C,3,FALSE),"")</f>
        <v/>
      </c>
      <c r="J3844" s="31" t="str">
        <f>VLOOKUP($A3844,Location!$A:$J,7,FALSE)</f>
        <v>TBD</v>
      </c>
      <c r="K3844" s="31" t="str">
        <f>IFERROR(VLOOKUP(J3844,Setup_Team!$B:$C,2,FALSE), "TDB")</f>
        <v>TDB</v>
      </c>
      <c r="L3844" s="31" t="str">
        <f>VLOOKUP($A3844,Location!$A:$J,8,FALSE)</f>
        <v>TBD</v>
      </c>
      <c r="M3844" s="31" t="str">
        <f>IFERROR(VLOOKUP(L3844,Setup_Team!$B:$C,2,FALSE), "TDB")</f>
        <v>TDB</v>
      </c>
      <c r="N3844" s="31" t="str">
        <f>VLOOKUP($A3844,Location!$A:$J,9,FALSE)</f>
        <v>Inglewood, Los Angeles, California</v>
      </c>
      <c r="O3844" s="31" t="str">
        <f>VLOOKUP($A3844,Location!$A:$J,10,FALSE)</f>
        <v>SoFi Stadium</v>
      </c>
      <c r="R3844" s="31">
        <v>0</v>
      </c>
      <c r="S3844" s="25">
        <f>VLOOKUP($A3844,Database!$A:$Y,10,FALSE)</f>
        <v>0</v>
      </c>
      <c r="T3844" s="25">
        <f>VLOOKUP($A3844,Database!$A:$Y,11,FALSE)</f>
        <v>0</v>
      </c>
      <c r="U3844" s="25">
        <f>VLOOKUP($A3844,Database!$A:$Y,12,FALSE)</f>
        <v>0</v>
      </c>
      <c r="V3844" s="25" t="str">
        <f>VLOOKUP(A3844,Database!A:M,13,FALSE)</f>
        <v>À venir</v>
      </c>
      <c r="W3844" s="25" t="str">
        <f>VLOOKUP($A3844,Database!$A:$Y,20,FALSE)</f>
        <v/>
      </c>
      <c r="X3844" s="25" t="str">
        <f>VLOOKUP($A3844,Database!$A:$Y,21,FALSE)</f>
        <v/>
      </c>
      <c r="Y3844" s="25" t="str">
        <f ca="1">IF(C3844&lt;NOW(),IF(AND(P3844&gt;Q3844,W3844&gt;X3844),S3844,IF(AND(P3844=Q3844,W3844=X3844),T3844,IF(AND(P3844&lt;Q3844,W3844&lt;X3844),U3844,0))),"")</f>
        <v/>
      </c>
      <c r="Z3844" s="25">
        <f>IF(AND(P3844=W3844,Q3844=X3844),1,0)</f>
        <v>1</v>
      </c>
      <c r="AA3844" s="25" t="str">
        <f>IF(Z3844=0,"",IF(ISBLANK(VLOOKUP(A3844,Database!A:AA,22,FALSE)),"",VLOOKUP(A3844,Database!A:AA,22,FALSE)))</f>
        <v>Exact</v>
      </c>
      <c r="AB3844" s="25">
        <f ca="1">IFERROR(IF(AND(Y3844&lt;&gt;"",OR(V3844="Terminé",V3844="En cours")),VLOOKUP(AA3844,Setup_ScoreExactBonus!A:D,4,FALSE),0),0)</f>
        <v>0</v>
      </c>
      <c r="AC3844" s="31" t="str">
        <f t="shared" ca="1" si="21"/>
        <v/>
      </c>
      <c r="AD3844" s="31">
        <f ca="1">SUMIFS(AC$2:AC3844,D$2:D3844,D3844)*IF(R3844=0,1,2)</f>
        <v>0</v>
      </c>
    </row>
    <row r="3845" spans="1:30" x14ac:dyDescent="0.35">
      <c r="A3845" s="31">
        <f>IF(ISBLANK(B3845),"",COUNTIF(B$2:B3845,B3845))-1</f>
        <v>98</v>
      </c>
      <c r="B3845" s="31">
        <v>22</v>
      </c>
      <c r="C3845" s="10">
        <f>VLOOKUP($A3845,Database!$A:$Y,7,FALSE)</f>
        <v>46213.875</v>
      </c>
      <c r="D3845" s="31" t="str">
        <f>VLOOKUP(Pronostics!$B3845,Setup_MPP!$A:$G,3,FALSE)</f>
        <v>Joueur22</v>
      </c>
      <c r="E3845" s="31" t="str">
        <f>VLOOKUP(Pronostics!$B3845,Setup_MPP!$A:$G,2,FALSE)</f>
        <v>Joueur22</v>
      </c>
      <c r="F3845" s="31" t="str">
        <f>VLOOKUP($B3845,Setup_MPP!$A:$E,4,FALSE)</f>
        <v>#D5D5D5</v>
      </c>
      <c r="G3845" s="31" t="str">
        <f>VLOOKUP($B3845,Setup_MPP!$A:$E,5,FALSE)</f>
        <v>#727272</v>
      </c>
      <c r="H3845" s="31" t="str">
        <f>IFERROR(IF(AND(A3845&gt;=1,A3845&lt;=104),VLOOKUP($A3845,Location!$A:$J,6,FALSE),IF(A3845=0,"Avant l'ouverture",IF(OR(A3845=105,A3845=106),"Bonus"))),"")</f>
        <v>1/4 Finale</v>
      </c>
      <c r="I3845" s="31" t="str">
        <f>IF(LEFT(H3845,4)="Tour",VLOOKUP(A3845,Database!$A:$C,3,FALSE),"")</f>
        <v/>
      </c>
      <c r="J3845" s="31" t="str">
        <f>VLOOKUP($A3845,Location!$A:$J,7,FALSE)</f>
        <v>TBD</v>
      </c>
      <c r="K3845" s="31" t="str">
        <f>IFERROR(VLOOKUP(J3845,Setup_Team!$B:$C,2,FALSE), "TDB")</f>
        <v>TDB</v>
      </c>
      <c r="L3845" s="31" t="str">
        <f>VLOOKUP($A3845,Location!$A:$J,8,FALSE)</f>
        <v>TBD</v>
      </c>
      <c r="M3845" s="31" t="str">
        <f>IFERROR(VLOOKUP(L3845,Setup_Team!$B:$C,2,FALSE), "TDB")</f>
        <v>TDB</v>
      </c>
      <c r="N3845" s="31" t="str">
        <f>VLOOKUP($A3845,Location!$A:$J,9,FALSE)</f>
        <v>Inglewood, Los Angeles, California</v>
      </c>
      <c r="O3845" s="31" t="str">
        <f>VLOOKUP($A3845,Location!$A:$J,10,FALSE)</f>
        <v>SoFi Stadium</v>
      </c>
      <c r="R3845" s="31">
        <v>0</v>
      </c>
      <c r="S3845" s="25">
        <f>VLOOKUP($A3845,Database!$A:$Y,10,FALSE)</f>
        <v>0</v>
      </c>
      <c r="T3845" s="25">
        <f>VLOOKUP($A3845,Database!$A:$Y,11,FALSE)</f>
        <v>0</v>
      </c>
      <c r="U3845" s="25">
        <f>VLOOKUP($A3845,Database!$A:$Y,12,FALSE)</f>
        <v>0</v>
      </c>
      <c r="V3845" s="25" t="str">
        <f>VLOOKUP(A3845,Database!A:M,13,FALSE)</f>
        <v>À venir</v>
      </c>
      <c r="W3845" s="25" t="str">
        <f>VLOOKUP($A3845,Database!$A:$Y,20,FALSE)</f>
        <v/>
      </c>
      <c r="X3845" s="25" t="str">
        <f>VLOOKUP($A3845,Database!$A:$Y,21,FALSE)</f>
        <v/>
      </c>
      <c r="Y3845" s="25" t="str">
        <f ca="1">IF(C3845&lt;NOW(),IF(AND(P3845&gt;Q3845,W3845&gt;X3845),S3845,IF(AND(P3845=Q3845,W3845=X3845),T3845,IF(AND(P3845&lt;Q3845,W3845&lt;X3845),U3845,0))),"")</f>
        <v/>
      </c>
      <c r="Z3845" s="25">
        <f>IF(AND(P3845=W3845,Q3845=X3845),1,0)</f>
        <v>1</v>
      </c>
      <c r="AA3845" s="25" t="str">
        <f>IF(Z3845=0,"",IF(ISBLANK(VLOOKUP(A3845,Database!A:AA,22,FALSE)),"",VLOOKUP(A3845,Database!A:AA,22,FALSE)))</f>
        <v>Exact</v>
      </c>
      <c r="AB3845" s="25">
        <f ca="1">IFERROR(IF(AND(Y3845&lt;&gt;"",OR(V3845="Terminé",V3845="En cours")),VLOOKUP(AA3845,Setup_ScoreExactBonus!A:D,4,FALSE),0),0)</f>
        <v>0</v>
      </c>
      <c r="AC3845" s="31" t="str">
        <f t="shared" ca="1" si="21"/>
        <v/>
      </c>
      <c r="AD3845" s="31">
        <f ca="1">SUMIFS(AC$2:AC3845,D$2:D3845,D3845)*IF(R3845=0,1,2)</f>
        <v>0</v>
      </c>
    </row>
    <row r="3846" spans="1:30" x14ac:dyDescent="0.35">
      <c r="A3846" s="31">
        <f>IF(ISBLANK(B3846),"",COUNTIF(B$2:B3846,B3846))-1</f>
        <v>98</v>
      </c>
      <c r="B3846" s="31">
        <v>23</v>
      </c>
      <c r="C3846" s="10">
        <f>VLOOKUP($A3846,Database!$A:$Y,7,FALSE)</f>
        <v>46213.875</v>
      </c>
      <c r="D3846" s="31" t="str">
        <f>VLOOKUP(Pronostics!$B3846,Setup_MPP!$A:$G,3,FALSE)</f>
        <v>Joueur23</v>
      </c>
      <c r="E3846" s="31" t="str">
        <f>VLOOKUP(Pronostics!$B3846,Setup_MPP!$A:$G,2,FALSE)</f>
        <v>Joueur23</v>
      </c>
      <c r="F3846" s="31" t="str">
        <f>VLOOKUP($B3846,Setup_MPP!$A:$E,4,FALSE)</f>
        <v>#D5D5D5</v>
      </c>
      <c r="G3846" s="31" t="str">
        <f>VLOOKUP($B3846,Setup_MPP!$A:$E,5,FALSE)</f>
        <v>#727272</v>
      </c>
      <c r="H3846" s="31" t="str">
        <f>IFERROR(IF(AND(A3846&gt;=1,A3846&lt;=104),VLOOKUP($A3846,Location!$A:$J,6,FALSE),IF(A3846=0,"Avant l'ouverture",IF(OR(A3846=105,A3846=106),"Bonus"))),"")</f>
        <v>1/4 Finale</v>
      </c>
      <c r="I3846" s="31" t="str">
        <f>IF(LEFT(H3846,4)="Tour",VLOOKUP(A3846,Database!$A:$C,3,FALSE),"")</f>
        <v/>
      </c>
      <c r="J3846" s="31" t="str">
        <f>VLOOKUP($A3846,Location!$A:$J,7,FALSE)</f>
        <v>TBD</v>
      </c>
      <c r="K3846" s="31" t="str">
        <f>IFERROR(VLOOKUP(J3846,Setup_Team!$B:$C,2,FALSE), "TDB")</f>
        <v>TDB</v>
      </c>
      <c r="L3846" s="31" t="str">
        <f>VLOOKUP($A3846,Location!$A:$J,8,FALSE)</f>
        <v>TBD</v>
      </c>
      <c r="M3846" s="31" t="str">
        <f>IFERROR(VLOOKUP(L3846,Setup_Team!$B:$C,2,FALSE), "TDB")</f>
        <v>TDB</v>
      </c>
      <c r="N3846" s="31" t="str">
        <f>VLOOKUP($A3846,Location!$A:$J,9,FALSE)</f>
        <v>Inglewood, Los Angeles, California</v>
      </c>
      <c r="O3846" s="31" t="str">
        <f>VLOOKUP($A3846,Location!$A:$J,10,FALSE)</f>
        <v>SoFi Stadium</v>
      </c>
      <c r="R3846" s="31">
        <v>0</v>
      </c>
      <c r="S3846" s="25">
        <f>VLOOKUP($A3846,Database!$A:$Y,10,FALSE)</f>
        <v>0</v>
      </c>
      <c r="T3846" s="25">
        <f>VLOOKUP($A3846,Database!$A:$Y,11,FALSE)</f>
        <v>0</v>
      </c>
      <c r="U3846" s="25">
        <f>VLOOKUP($A3846,Database!$A:$Y,12,FALSE)</f>
        <v>0</v>
      </c>
      <c r="V3846" s="25" t="str">
        <f>VLOOKUP(A3846,Database!A:M,13,FALSE)</f>
        <v>À venir</v>
      </c>
      <c r="W3846" s="25" t="str">
        <f>VLOOKUP($A3846,Database!$A:$Y,20,FALSE)</f>
        <v/>
      </c>
      <c r="X3846" s="25" t="str">
        <f>VLOOKUP($A3846,Database!$A:$Y,21,FALSE)</f>
        <v/>
      </c>
      <c r="Y3846" s="25" t="str">
        <f ca="1">IF(C3846&lt;NOW(),IF(AND(P3846&gt;Q3846,W3846&gt;X3846),S3846,IF(AND(P3846=Q3846,W3846=X3846),T3846,IF(AND(P3846&lt;Q3846,W3846&lt;X3846),U3846,0))),"")</f>
        <v/>
      </c>
      <c r="Z3846" s="25">
        <f>IF(AND(P3846=W3846,Q3846=X3846),1,0)</f>
        <v>1</v>
      </c>
      <c r="AA3846" s="25" t="str">
        <f>IF(Z3846=0,"",IF(ISBLANK(VLOOKUP(A3846,Database!A:AA,22,FALSE)),"",VLOOKUP(A3846,Database!A:AA,22,FALSE)))</f>
        <v>Exact</v>
      </c>
      <c r="AB3846" s="25">
        <f ca="1">IFERROR(IF(AND(Y3846&lt;&gt;"",OR(V3846="Terminé",V3846="En cours")),VLOOKUP(AA3846,Setup_ScoreExactBonus!A:D,4,FALSE),0),0)</f>
        <v>0</v>
      </c>
      <c r="AC3846" s="31" t="str">
        <f t="shared" ca="1" si="21"/>
        <v/>
      </c>
      <c r="AD3846" s="31">
        <f ca="1">SUMIFS(AC$2:AC3846,D$2:D3846,D3846)*IF(R3846=0,1,2)</f>
        <v>0</v>
      </c>
    </row>
    <row r="3847" spans="1:30" x14ac:dyDescent="0.35">
      <c r="A3847" s="31">
        <f>IF(ISBLANK(B3847),"",COUNTIF(B$2:B3847,B3847))-1</f>
        <v>98</v>
      </c>
      <c r="B3847" s="31">
        <v>24</v>
      </c>
      <c r="C3847" s="10">
        <f>VLOOKUP($A3847,Database!$A:$Y,7,FALSE)</f>
        <v>46213.875</v>
      </c>
      <c r="D3847" s="31" t="str">
        <f>VLOOKUP(Pronostics!$B3847,Setup_MPP!$A:$G,3,FALSE)</f>
        <v>Joueur24</v>
      </c>
      <c r="E3847" s="31" t="str">
        <f>VLOOKUP(Pronostics!$B3847,Setup_MPP!$A:$G,2,FALSE)</f>
        <v>Joueur24</v>
      </c>
      <c r="F3847" s="31" t="str">
        <f>VLOOKUP($B3847,Setup_MPP!$A:$E,4,FALSE)</f>
        <v>#D5D5D5</v>
      </c>
      <c r="G3847" s="31" t="str">
        <f>VLOOKUP($B3847,Setup_MPP!$A:$E,5,FALSE)</f>
        <v>#727272</v>
      </c>
      <c r="H3847" s="31" t="str">
        <f>IFERROR(IF(AND(A3847&gt;=1,A3847&lt;=104),VLOOKUP($A3847,Location!$A:$J,6,FALSE),IF(A3847=0,"Avant l'ouverture",IF(OR(A3847=105,A3847=106),"Bonus"))),"")</f>
        <v>1/4 Finale</v>
      </c>
      <c r="I3847" s="31" t="str">
        <f>IF(LEFT(H3847,4)="Tour",VLOOKUP(A3847,Database!$A:$C,3,FALSE),"")</f>
        <v/>
      </c>
      <c r="J3847" s="31" t="str">
        <f>VLOOKUP($A3847,Location!$A:$J,7,FALSE)</f>
        <v>TBD</v>
      </c>
      <c r="K3847" s="31" t="str">
        <f>IFERROR(VLOOKUP(J3847,Setup_Team!$B:$C,2,FALSE), "TDB")</f>
        <v>TDB</v>
      </c>
      <c r="L3847" s="31" t="str">
        <f>VLOOKUP($A3847,Location!$A:$J,8,FALSE)</f>
        <v>TBD</v>
      </c>
      <c r="M3847" s="31" t="str">
        <f>IFERROR(VLOOKUP(L3847,Setup_Team!$B:$C,2,FALSE), "TDB")</f>
        <v>TDB</v>
      </c>
      <c r="N3847" s="31" t="str">
        <f>VLOOKUP($A3847,Location!$A:$J,9,FALSE)</f>
        <v>Inglewood, Los Angeles, California</v>
      </c>
      <c r="O3847" s="31" t="str">
        <f>VLOOKUP($A3847,Location!$A:$J,10,FALSE)</f>
        <v>SoFi Stadium</v>
      </c>
      <c r="R3847" s="31">
        <v>0</v>
      </c>
      <c r="S3847" s="25">
        <f>VLOOKUP($A3847,Database!$A:$Y,10,FALSE)</f>
        <v>0</v>
      </c>
      <c r="T3847" s="25">
        <f>VLOOKUP($A3847,Database!$A:$Y,11,FALSE)</f>
        <v>0</v>
      </c>
      <c r="U3847" s="25">
        <f>VLOOKUP($A3847,Database!$A:$Y,12,FALSE)</f>
        <v>0</v>
      </c>
      <c r="V3847" s="25" t="str">
        <f>VLOOKUP(A3847,Database!A:M,13,FALSE)</f>
        <v>À venir</v>
      </c>
      <c r="W3847" s="25" t="str">
        <f>VLOOKUP($A3847,Database!$A:$Y,20,FALSE)</f>
        <v/>
      </c>
      <c r="X3847" s="25" t="str">
        <f>VLOOKUP($A3847,Database!$A:$Y,21,FALSE)</f>
        <v/>
      </c>
      <c r="Y3847" s="25" t="str">
        <f ca="1">IF(C3847&lt;NOW(),IF(AND(P3847&gt;Q3847,W3847&gt;X3847),S3847,IF(AND(P3847=Q3847,W3847=X3847),T3847,IF(AND(P3847&lt;Q3847,W3847&lt;X3847),U3847,0))),"")</f>
        <v/>
      </c>
      <c r="Z3847" s="25">
        <f>IF(AND(P3847=W3847,Q3847=X3847),1,0)</f>
        <v>1</v>
      </c>
      <c r="AA3847" s="25" t="str">
        <f>IF(Z3847=0,"",IF(ISBLANK(VLOOKUP(A3847,Database!A:AA,22,FALSE)),"",VLOOKUP(A3847,Database!A:AA,22,FALSE)))</f>
        <v>Exact</v>
      </c>
      <c r="AB3847" s="25">
        <f ca="1">IFERROR(IF(AND(Y3847&lt;&gt;"",OR(V3847="Terminé",V3847="En cours")),VLOOKUP(AA3847,Setup_ScoreExactBonus!A:D,4,FALSE),0),0)</f>
        <v>0</v>
      </c>
      <c r="AC3847" s="31" t="str">
        <f t="shared" ca="1" si="21"/>
        <v/>
      </c>
      <c r="AD3847" s="31">
        <f ca="1">SUMIFS(AC$2:AC3847,D$2:D3847,D3847)*IF(R3847=0,1,2)</f>
        <v>0</v>
      </c>
    </row>
    <row r="3848" spans="1:30" x14ac:dyDescent="0.35">
      <c r="A3848" s="31">
        <f>IF(ISBLANK(B3848),"",COUNTIF(B$2:B3848,B3848))-1</f>
        <v>98</v>
      </c>
      <c r="B3848" s="31">
        <v>25</v>
      </c>
      <c r="C3848" s="10">
        <f>VLOOKUP($A3848,Database!$A:$Y,7,FALSE)</f>
        <v>46213.875</v>
      </c>
      <c r="D3848" s="31" t="str">
        <f>VLOOKUP(Pronostics!$B3848,Setup_MPP!$A:$G,3,FALSE)</f>
        <v>Joueur25</v>
      </c>
      <c r="E3848" s="31" t="str">
        <f>VLOOKUP(Pronostics!$B3848,Setup_MPP!$A:$G,2,FALSE)</f>
        <v>Joueur25</v>
      </c>
      <c r="F3848" s="31" t="str">
        <f>VLOOKUP($B3848,Setup_MPP!$A:$E,4,FALSE)</f>
        <v>#D5D5D5</v>
      </c>
      <c r="G3848" s="31" t="str">
        <f>VLOOKUP($B3848,Setup_MPP!$A:$E,5,FALSE)</f>
        <v>#727272</v>
      </c>
      <c r="H3848" s="31" t="str">
        <f>IFERROR(IF(AND(A3848&gt;=1,A3848&lt;=104),VLOOKUP($A3848,Location!$A:$J,6,FALSE),IF(A3848=0,"Avant l'ouverture",IF(OR(A3848=105,A3848=106),"Bonus"))),"")</f>
        <v>1/4 Finale</v>
      </c>
      <c r="I3848" s="31" t="str">
        <f>IF(LEFT(H3848,4)="Tour",VLOOKUP(A3848,Database!$A:$C,3,FALSE),"")</f>
        <v/>
      </c>
      <c r="J3848" s="31" t="str">
        <f>VLOOKUP($A3848,Location!$A:$J,7,FALSE)</f>
        <v>TBD</v>
      </c>
      <c r="K3848" s="31" t="str">
        <f>IFERROR(VLOOKUP(J3848,Setup_Team!$B:$C,2,FALSE), "TDB")</f>
        <v>TDB</v>
      </c>
      <c r="L3848" s="31" t="str">
        <f>VLOOKUP($A3848,Location!$A:$J,8,FALSE)</f>
        <v>TBD</v>
      </c>
      <c r="M3848" s="31" t="str">
        <f>IFERROR(VLOOKUP(L3848,Setup_Team!$B:$C,2,FALSE), "TDB")</f>
        <v>TDB</v>
      </c>
      <c r="N3848" s="31" t="str">
        <f>VLOOKUP($A3848,Location!$A:$J,9,FALSE)</f>
        <v>Inglewood, Los Angeles, California</v>
      </c>
      <c r="O3848" s="31" t="str">
        <f>VLOOKUP($A3848,Location!$A:$J,10,FALSE)</f>
        <v>SoFi Stadium</v>
      </c>
      <c r="R3848" s="31">
        <v>0</v>
      </c>
      <c r="S3848" s="25">
        <f>VLOOKUP($A3848,Database!$A:$Y,10,FALSE)</f>
        <v>0</v>
      </c>
      <c r="T3848" s="25">
        <f>VLOOKUP($A3848,Database!$A:$Y,11,FALSE)</f>
        <v>0</v>
      </c>
      <c r="U3848" s="25">
        <f>VLOOKUP($A3848,Database!$A:$Y,12,FALSE)</f>
        <v>0</v>
      </c>
      <c r="V3848" s="25" t="str">
        <f>VLOOKUP(A3848,Database!A:M,13,FALSE)</f>
        <v>À venir</v>
      </c>
      <c r="W3848" s="25" t="str">
        <f>VLOOKUP($A3848,Database!$A:$Y,20,FALSE)</f>
        <v/>
      </c>
      <c r="X3848" s="25" t="str">
        <f>VLOOKUP($A3848,Database!$A:$Y,21,FALSE)</f>
        <v/>
      </c>
      <c r="Y3848" s="25" t="str">
        <f ca="1">IF(C3848&lt;NOW(),IF(AND(P3848&gt;Q3848,W3848&gt;X3848),S3848,IF(AND(P3848=Q3848,W3848=X3848),T3848,IF(AND(P3848&lt;Q3848,W3848&lt;X3848),U3848,0))),"")</f>
        <v/>
      </c>
      <c r="Z3848" s="25">
        <f>IF(AND(P3848=W3848,Q3848=X3848),1,0)</f>
        <v>1</v>
      </c>
      <c r="AA3848" s="25" t="str">
        <f>IF(Z3848=0,"",IF(ISBLANK(VLOOKUP(A3848,Database!A:AA,22,FALSE)),"",VLOOKUP(A3848,Database!A:AA,22,FALSE)))</f>
        <v>Exact</v>
      </c>
      <c r="AB3848" s="25">
        <f ca="1">IFERROR(IF(AND(Y3848&lt;&gt;"",OR(V3848="Terminé",V3848="En cours")),VLOOKUP(AA3848,Setup_ScoreExactBonus!A:D,4,FALSE),0),0)</f>
        <v>0</v>
      </c>
      <c r="AC3848" s="31" t="str">
        <f t="shared" ca="1" si="21"/>
        <v/>
      </c>
      <c r="AD3848" s="31">
        <f ca="1">SUMIFS(AC$2:AC3848,D$2:D3848,D3848)*IF(R3848=0,1,2)</f>
        <v>0</v>
      </c>
    </row>
    <row r="3849" spans="1:30" x14ac:dyDescent="0.35">
      <c r="A3849" s="31">
        <f>IF(ISBLANK(B3849),"",COUNTIF(B$2:B3849,B3849))-1</f>
        <v>98</v>
      </c>
      <c r="B3849" s="31">
        <v>26</v>
      </c>
      <c r="C3849" s="10">
        <f>VLOOKUP($A3849,Database!$A:$Y,7,FALSE)</f>
        <v>46213.875</v>
      </c>
      <c r="D3849" s="31" t="str">
        <f>VLOOKUP(Pronostics!$B3849,Setup_MPP!$A:$G,3,FALSE)</f>
        <v>Joueur26</v>
      </c>
      <c r="E3849" s="31" t="str">
        <f>VLOOKUP(Pronostics!$B3849,Setup_MPP!$A:$G,2,FALSE)</f>
        <v>Joueur26</v>
      </c>
      <c r="F3849" s="31" t="str">
        <f>VLOOKUP($B3849,Setup_MPP!$A:$E,4,FALSE)</f>
        <v>#D5D5D5</v>
      </c>
      <c r="G3849" s="31" t="str">
        <f>VLOOKUP($B3849,Setup_MPP!$A:$E,5,FALSE)</f>
        <v>#727272</v>
      </c>
      <c r="H3849" s="31" t="str">
        <f>IFERROR(IF(AND(A3849&gt;=1,A3849&lt;=104),VLOOKUP($A3849,Location!$A:$J,6,FALSE),IF(A3849=0,"Avant l'ouverture",IF(OR(A3849=105,A3849=106),"Bonus"))),"")</f>
        <v>1/4 Finale</v>
      </c>
      <c r="I3849" s="31" t="str">
        <f>IF(LEFT(H3849,4)="Tour",VLOOKUP(A3849,Database!$A:$C,3,FALSE),"")</f>
        <v/>
      </c>
      <c r="J3849" s="31" t="str">
        <f>VLOOKUP($A3849,Location!$A:$J,7,FALSE)</f>
        <v>TBD</v>
      </c>
      <c r="K3849" s="31" t="str">
        <f>IFERROR(VLOOKUP(J3849,Setup_Team!$B:$C,2,FALSE), "TDB")</f>
        <v>TDB</v>
      </c>
      <c r="L3849" s="31" t="str">
        <f>VLOOKUP($A3849,Location!$A:$J,8,FALSE)</f>
        <v>TBD</v>
      </c>
      <c r="M3849" s="31" t="str">
        <f>IFERROR(VLOOKUP(L3849,Setup_Team!$B:$C,2,FALSE), "TDB")</f>
        <v>TDB</v>
      </c>
      <c r="N3849" s="31" t="str">
        <f>VLOOKUP($A3849,Location!$A:$J,9,FALSE)</f>
        <v>Inglewood, Los Angeles, California</v>
      </c>
      <c r="O3849" s="31" t="str">
        <f>VLOOKUP($A3849,Location!$A:$J,10,FALSE)</f>
        <v>SoFi Stadium</v>
      </c>
      <c r="R3849" s="31">
        <v>0</v>
      </c>
      <c r="S3849" s="25">
        <f>VLOOKUP($A3849,Database!$A:$Y,10,FALSE)</f>
        <v>0</v>
      </c>
      <c r="T3849" s="25">
        <f>VLOOKUP($A3849,Database!$A:$Y,11,FALSE)</f>
        <v>0</v>
      </c>
      <c r="U3849" s="25">
        <f>VLOOKUP($A3849,Database!$A:$Y,12,FALSE)</f>
        <v>0</v>
      </c>
      <c r="V3849" s="25" t="str">
        <f>VLOOKUP(A3849,Database!A:M,13,FALSE)</f>
        <v>À venir</v>
      </c>
      <c r="W3849" s="25" t="str">
        <f>VLOOKUP($A3849,Database!$A:$Y,20,FALSE)</f>
        <v/>
      </c>
      <c r="X3849" s="25" t="str">
        <f>VLOOKUP($A3849,Database!$A:$Y,21,FALSE)</f>
        <v/>
      </c>
      <c r="Y3849" s="25" t="str">
        <f ca="1">IF(C3849&lt;NOW(),IF(AND(P3849&gt;Q3849,W3849&gt;X3849),S3849,IF(AND(P3849=Q3849,W3849=X3849),T3849,IF(AND(P3849&lt;Q3849,W3849&lt;X3849),U3849,0))),"")</f>
        <v/>
      </c>
      <c r="Z3849" s="25">
        <f>IF(AND(P3849=W3849,Q3849=X3849),1,0)</f>
        <v>1</v>
      </c>
      <c r="AA3849" s="25" t="str">
        <f>IF(Z3849=0,"",IF(ISBLANK(VLOOKUP(A3849,Database!A:AA,22,FALSE)),"",VLOOKUP(A3849,Database!A:AA,22,FALSE)))</f>
        <v>Exact</v>
      </c>
      <c r="AB3849" s="25">
        <f ca="1">IFERROR(IF(AND(Y3849&lt;&gt;"",OR(V3849="Terminé",V3849="En cours")),VLOOKUP(AA3849,Setup_ScoreExactBonus!A:D,4,FALSE),0),0)</f>
        <v>0</v>
      </c>
      <c r="AC3849" s="31" t="str">
        <f t="shared" ca="1" si="21"/>
        <v/>
      </c>
      <c r="AD3849" s="31">
        <f ca="1">SUMIFS(AC$2:AC3849,D$2:D3849,D3849)*IF(R3849=0,1,2)</f>
        <v>0</v>
      </c>
    </row>
    <row r="3850" spans="1:30" x14ac:dyDescent="0.35">
      <c r="A3850" s="31">
        <f>IF(ISBLANK(B3850),"",COUNTIF(B$2:B3850,B3850))-1</f>
        <v>98</v>
      </c>
      <c r="B3850" s="31">
        <v>27</v>
      </c>
      <c r="C3850" s="10">
        <f>VLOOKUP($A3850,Database!$A:$Y,7,FALSE)</f>
        <v>46213.875</v>
      </c>
      <c r="D3850" s="31" t="str">
        <f>VLOOKUP(Pronostics!$B3850,Setup_MPP!$A:$G,3,FALSE)</f>
        <v>Joueur27</v>
      </c>
      <c r="E3850" s="31" t="str">
        <f>VLOOKUP(Pronostics!$B3850,Setup_MPP!$A:$G,2,FALSE)</f>
        <v>Joueur27</v>
      </c>
      <c r="F3850" s="31" t="str">
        <f>VLOOKUP($B3850,Setup_MPP!$A:$E,4,FALSE)</f>
        <v>#D5D5D5</v>
      </c>
      <c r="G3850" s="31" t="str">
        <f>VLOOKUP($B3850,Setup_MPP!$A:$E,5,FALSE)</f>
        <v>#727272</v>
      </c>
      <c r="H3850" s="31" t="str">
        <f>IFERROR(IF(AND(A3850&gt;=1,A3850&lt;=104),VLOOKUP($A3850,Location!$A:$J,6,FALSE),IF(A3850=0,"Avant l'ouverture",IF(OR(A3850=105,A3850=106),"Bonus"))),"")</f>
        <v>1/4 Finale</v>
      </c>
      <c r="I3850" s="31" t="str">
        <f>IF(LEFT(H3850,4)="Tour",VLOOKUP(A3850,Database!$A:$C,3,FALSE),"")</f>
        <v/>
      </c>
      <c r="J3850" s="31" t="str">
        <f>VLOOKUP($A3850,Location!$A:$J,7,FALSE)</f>
        <v>TBD</v>
      </c>
      <c r="K3850" s="31" t="str">
        <f>IFERROR(VLOOKUP(J3850,Setup_Team!$B:$C,2,FALSE), "TDB")</f>
        <v>TDB</v>
      </c>
      <c r="L3850" s="31" t="str">
        <f>VLOOKUP($A3850,Location!$A:$J,8,FALSE)</f>
        <v>TBD</v>
      </c>
      <c r="M3850" s="31" t="str">
        <f>IFERROR(VLOOKUP(L3850,Setup_Team!$B:$C,2,FALSE), "TDB")</f>
        <v>TDB</v>
      </c>
      <c r="N3850" s="31" t="str">
        <f>VLOOKUP($A3850,Location!$A:$J,9,FALSE)</f>
        <v>Inglewood, Los Angeles, California</v>
      </c>
      <c r="O3850" s="31" t="str">
        <f>VLOOKUP($A3850,Location!$A:$J,10,FALSE)</f>
        <v>SoFi Stadium</v>
      </c>
      <c r="R3850" s="31">
        <v>0</v>
      </c>
      <c r="S3850" s="25">
        <f>VLOOKUP($A3850,Database!$A:$Y,10,FALSE)</f>
        <v>0</v>
      </c>
      <c r="T3850" s="25">
        <f>VLOOKUP($A3850,Database!$A:$Y,11,FALSE)</f>
        <v>0</v>
      </c>
      <c r="U3850" s="25">
        <f>VLOOKUP($A3850,Database!$A:$Y,12,FALSE)</f>
        <v>0</v>
      </c>
      <c r="V3850" s="25" t="str">
        <f>VLOOKUP(A3850,Database!A:M,13,FALSE)</f>
        <v>À venir</v>
      </c>
      <c r="W3850" s="25" t="str">
        <f>VLOOKUP($A3850,Database!$A:$Y,20,FALSE)</f>
        <v/>
      </c>
      <c r="X3850" s="25" t="str">
        <f>VLOOKUP($A3850,Database!$A:$Y,21,FALSE)</f>
        <v/>
      </c>
      <c r="Y3850" s="25" t="str">
        <f ca="1">IF(C3850&lt;NOW(),IF(AND(P3850&gt;Q3850,W3850&gt;X3850),S3850,IF(AND(P3850=Q3850,W3850=X3850),T3850,IF(AND(P3850&lt;Q3850,W3850&lt;X3850),U3850,0))),"")</f>
        <v/>
      </c>
      <c r="Z3850" s="25">
        <f>IF(AND(P3850=W3850,Q3850=X3850),1,0)</f>
        <v>1</v>
      </c>
      <c r="AA3850" s="25" t="str">
        <f>IF(Z3850=0,"",IF(ISBLANK(VLOOKUP(A3850,Database!A:AA,22,FALSE)),"",VLOOKUP(A3850,Database!A:AA,22,FALSE)))</f>
        <v>Exact</v>
      </c>
      <c r="AB3850" s="25">
        <f ca="1">IFERROR(IF(AND(Y3850&lt;&gt;"",OR(V3850="Terminé",V3850="En cours")),VLOOKUP(AA3850,Setup_ScoreExactBonus!A:D,4,FALSE),0),0)</f>
        <v>0</v>
      </c>
      <c r="AC3850" s="31" t="str">
        <f t="shared" ca="1" si="21"/>
        <v/>
      </c>
      <c r="AD3850" s="31">
        <f ca="1">SUMIFS(AC$2:AC3850,D$2:D3850,D3850)*IF(R3850=0,1,2)</f>
        <v>0</v>
      </c>
    </row>
    <row r="3851" spans="1:30" x14ac:dyDescent="0.35">
      <c r="A3851" s="31">
        <f>IF(ISBLANK(B3851),"",COUNTIF(B$2:B3851,B3851))-1</f>
        <v>98</v>
      </c>
      <c r="B3851" s="31">
        <v>28</v>
      </c>
      <c r="C3851" s="10">
        <f>VLOOKUP($A3851,Database!$A:$Y,7,FALSE)</f>
        <v>46213.875</v>
      </c>
      <c r="D3851" s="31" t="str">
        <f>VLOOKUP(Pronostics!$B3851,Setup_MPP!$A:$G,3,FALSE)</f>
        <v>Joueur28</v>
      </c>
      <c r="E3851" s="31" t="str">
        <f>VLOOKUP(Pronostics!$B3851,Setup_MPP!$A:$G,2,FALSE)</f>
        <v>Joueur28</v>
      </c>
      <c r="F3851" s="31" t="str">
        <f>VLOOKUP($B3851,Setup_MPP!$A:$E,4,FALSE)</f>
        <v>#D5D5D5</v>
      </c>
      <c r="G3851" s="31" t="str">
        <f>VLOOKUP($B3851,Setup_MPP!$A:$E,5,FALSE)</f>
        <v>#727272</v>
      </c>
      <c r="H3851" s="31" t="str">
        <f>IFERROR(IF(AND(A3851&gt;=1,A3851&lt;=104),VLOOKUP($A3851,Location!$A:$J,6,FALSE),IF(A3851=0,"Avant l'ouverture",IF(OR(A3851=105,A3851=106),"Bonus"))),"")</f>
        <v>1/4 Finale</v>
      </c>
      <c r="I3851" s="31" t="str">
        <f>IF(LEFT(H3851,4)="Tour",VLOOKUP(A3851,Database!$A:$C,3,FALSE),"")</f>
        <v/>
      </c>
      <c r="J3851" s="31" t="str">
        <f>VLOOKUP($A3851,Location!$A:$J,7,FALSE)</f>
        <v>TBD</v>
      </c>
      <c r="K3851" s="31" t="str">
        <f>IFERROR(VLOOKUP(J3851,Setup_Team!$B:$C,2,FALSE), "TDB")</f>
        <v>TDB</v>
      </c>
      <c r="L3851" s="31" t="str">
        <f>VLOOKUP($A3851,Location!$A:$J,8,FALSE)</f>
        <v>TBD</v>
      </c>
      <c r="M3851" s="31" t="str">
        <f>IFERROR(VLOOKUP(L3851,Setup_Team!$B:$C,2,FALSE), "TDB")</f>
        <v>TDB</v>
      </c>
      <c r="N3851" s="31" t="str">
        <f>VLOOKUP($A3851,Location!$A:$J,9,FALSE)</f>
        <v>Inglewood, Los Angeles, California</v>
      </c>
      <c r="O3851" s="31" t="str">
        <f>VLOOKUP($A3851,Location!$A:$J,10,FALSE)</f>
        <v>SoFi Stadium</v>
      </c>
      <c r="R3851" s="31">
        <v>0</v>
      </c>
      <c r="S3851" s="25">
        <f>VLOOKUP($A3851,Database!$A:$Y,10,FALSE)</f>
        <v>0</v>
      </c>
      <c r="T3851" s="25">
        <f>VLOOKUP($A3851,Database!$A:$Y,11,FALSE)</f>
        <v>0</v>
      </c>
      <c r="U3851" s="25">
        <f>VLOOKUP($A3851,Database!$A:$Y,12,FALSE)</f>
        <v>0</v>
      </c>
      <c r="V3851" s="25" t="str">
        <f>VLOOKUP(A3851,Database!A:M,13,FALSE)</f>
        <v>À venir</v>
      </c>
      <c r="W3851" s="25" t="str">
        <f>VLOOKUP($A3851,Database!$A:$Y,20,FALSE)</f>
        <v/>
      </c>
      <c r="X3851" s="25" t="str">
        <f>VLOOKUP($A3851,Database!$A:$Y,21,FALSE)</f>
        <v/>
      </c>
      <c r="Y3851" s="25" t="str">
        <f ca="1">IF(C3851&lt;NOW(),IF(AND(P3851&gt;Q3851,W3851&gt;X3851),S3851,IF(AND(P3851=Q3851,W3851=X3851),T3851,IF(AND(P3851&lt;Q3851,W3851&lt;X3851),U3851,0))),"")</f>
        <v/>
      </c>
      <c r="Z3851" s="25">
        <f>IF(AND(P3851=W3851,Q3851=X3851),1,0)</f>
        <v>1</v>
      </c>
      <c r="AA3851" s="25" t="str">
        <f>IF(Z3851=0,"",IF(ISBLANK(VLOOKUP(A3851,Database!A:AA,22,FALSE)),"",VLOOKUP(A3851,Database!A:AA,22,FALSE)))</f>
        <v>Exact</v>
      </c>
      <c r="AB3851" s="25">
        <f ca="1">IFERROR(IF(AND(Y3851&lt;&gt;"",OR(V3851="Terminé",V3851="En cours")),VLOOKUP(AA3851,Setup_ScoreExactBonus!A:D,4,FALSE),0),0)</f>
        <v>0</v>
      </c>
      <c r="AC3851" s="31" t="str">
        <f t="shared" ca="1" si="21"/>
        <v/>
      </c>
      <c r="AD3851" s="31">
        <f ca="1">SUMIFS(AC$2:AC3851,D$2:D3851,D3851)*IF(R3851=0,1,2)</f>
        <v>0</v>
      </c>
    </row>
    <row r="3852" spans="1:30" x14ac:dyDescent="0.35">
      <c r="A3852" s="31">
        <f>IF(ISBLANK(B3852),"",COUNTIF(B$2:B3852,B3852))-1</f>
        <v>98</v>
      </c>
      <c r="B3852" s="31">
        <v>29</v>
      </c>
      <c r="C3852" s="10">
        <f>VLOOKUP($A3852,Database!$A:$Y,7,FALSE)</f>
        <v>46213.875</v>
      </c>
      <c r="D3852" s="31" t="str">
        <f>VLOOKUP(Pronostics!$B3852,Setup_MPP!$A:$G,3,FALSE)</f>
        <v>Joueur29</v>
      </c>
      <c r="E3852" s="31" t="str">
        <f>VLOOKUP(Pronostics!$B3852,Setup_MPP!$A:$G,2,FALSE)</f>
        <v>Joueur29</v>
      </c>
      <c r="F3852" s="31" t="str">
        <f>VLOOKUP($B3852,Setup_MPP!$A:$E,4,FALSE)</f>
        <v>#D5D5D5</v>
      </c>
      <c r="G3852" s="31" t="str">
        <f>VLOOKUP($B3852,Setup_MPP!$A:$E,5,FALSE)</f>
        <v>#727272</v>
      </c>
      <c r="H3852" s="31" t="str">
        <f>IFERROR(IF(AND(A3852&gt;=1,A3852&lt;=104),VLOOKUP($A3852,Location!$A:$J,6,FALSE),IF(A3852=0,"Avant l'ouverture",IF(OR(A3852=105,A3852=106),"Bonus"))),"")</f>
        <v>1/4 Finale</v>
      </c>
      <c r="I3852" s="31" t="str">
        <f>IF(LEFT(H3852,4)="Tour",VLOOKUP(A3852,Database!$A:$C,3,FALSE),"")</f>
        <v/>
      </c>
      <c r="J3852" s="31" t="str">
        <f>VLOOKUP($A3852,Location!$A:$J,7,FALSE)</f>
        <v>TBD</v>
      </c>
      <c r="K3852" s="31" t="str">
        <f>IFERROR(VLOOKUP(J3852,Setup_Team!$B:$C,2,FALSE), "TDB")</f>
        <v>TDB</v>
      </c>
      <c r="L3852" s="31" t="str">
        <f>VLOOKUP($A3852,Location!$A:$J,8,FALSE)</f>
        <v>TBD</v>
      </c>
      <c r="M3852" s="31" t="str">
        <f>IFERROR(VLOOKUP(L3852,Setup_Team!$B:$C,2,FALSE), "TDB")</f>
        <v>TDB</v>
      </c>
      <c r="N3852" s="31" t="str">
        <f>VLOOKUP($A3852,Location!$A:$J,9,FALSE)</f>
        <v>Inglewood, Los Angeles, California</v>
      </c>
      <c r="O3852" s="31" t="str">
        <f>VLOOKUP($A3852,Location!$A:$J,10,FALSE)</f>
        <v>SoFi Stadium</v>
      </c>
      <c r="R3852" s="31">
        <v>0</v>
      </c>
      <c r="S3852" s="25">
        <f>VLOOKUP($A3852,Database!$A:$Y,10,FALSE)</f>
        <v>0</v>
      </c>
      <c r="T3852" s="25">
        <f>VLOOKUP($A3852,Database!$A:$Y,11,FALSE)</f>
        <v>0</v>
      </c>
      <c r="U3852" s="25">
        <f>VLOOKUP($A3852,Database!$A:$Y,12,FALSE)</f>
        <v>0</v>
      </c>
      <c r="V3852" s="25" t="str">
        <f>VLOOKUP(A3852,Database!A:M,13,FALSE)</f>
        <v>À venir</v>
      </c>
      <c r="W3852" s="25" t="str">
        <f>VLOOKUP($A3852,Database!$A:$Y,20,FALSE)</f>
        <v/>
      </c>
      <c r="X3852" s="25" t="str">
        <f>VLOOKUP($A3852,Database!$A:$Y,21,FALSE)</f>
        <v/>
      </c>
      <c r="Y3852" s="25" t="str">
        <f ca="1">IF(C3852&lt;NOW(),IF(AND(P3852&gt;Q3852,W3852&gt;X3852),S3852,IF(AND(P3852=Q3852,W3852=X3852),T3852,IF(AND(P3852&lt;Q3852,W3852&lt;X3852),U3852,0))),"")</f>
        <v/>
      </c>
      <c r="Z3852" s="25">
        <f>IF(AND(P3852=W3852,Q3852=X3852),1,0)</f>
        <v>1</v>
      </c>
      <c r="AA3852" s="25" t="str">
        <f>IF(Z3852=0,"",IF(ISBLANK(VLOOKUP(A3852,Database!A:AA,22,FALSE)),"",VLOOKUP(A3852,Database!A:AA,22,FALSE)))</f>
        <v>Exact</v>
      </c>
      <c r="AB3852" s="25">
        <f ca="1">IFERROR(IF(AND(Y3852&lt;&gt;"",OR(V3852="Terminé",V3852="En cours")),VLOOKUP(AA3852,Setup_ScoreExactBonus!A:D,4,FALSE),0),0)</f>
        <v>0</v>
      </c>
      <c r="AC3852" s="31" t="str">
        <f t="shared" ca="1" si="21"/>
        <v/>
      </c>
      <c r="AD3852" s="31">
        <f ca="1">SUMIFS(AC$2:AC3852,D$2:D3852,D3852)*IF(R3852=0,1,2)</f>
        <v>0</v>
      </c>
    </row>
    <row r="3853" spans="1:30" x14ac:dyDescent="0.35">
      <c r="A3853" s="31">
        <f>IF(ISBLANK(B3853),"",COUNTIF(B$2:B3853,B3853))-1</f>
        <v>98</v>
      </c>
      <c r="B3853" s="31">
        <v>30</v>
      </c>
      <c r="C3853" s="10">
        <f>VLOOKUP($A3853,Database!$A:$Y,7,FALSE)</f>
        <v>46213.875</v>
      </c>
      <c r="D3853" s="31" t="str">
        <f>VLOOKUP(Pronostics!$B3853,Setup_MPP!$A:$G,3,FALSE)</f>
        <v>Joueur30</v>
      </c>
      <c r="E3853" s="31" t="str">
        <f>VLOOKUP(Pronostics!$B3853,Setup_MPP!$A:$G,2,FALSE)</f>
        <v>Joueur30</v>
      </c>
      <c r="F3853" s="31" t="str">
        <f>VLOOKUP($B3853,Setup_MPP!$A:$E,4,FALSE)</f>
        <v>#D5D5D5</v>
      </c>
      <c r="G3853" s="31" t="str">
        <f>VLOOKUP($B3853,Setup_MPP!$A:$E,5,FALSE)</f>
        <v>#727272</v>
      </c>
      <c r="H3853" s="31" t="str">
        <f>IFERROR(IF(AND(A3853&gt;=1,A3853&lt;=104),VLOOKUP($A3853,Location!$A:$J,6,FALSE),IF(A3853=0,"Avant l'ouverture",IF(OR(A3853=105,A3853=106),"Bonus"))),"")</f>
        <v>1/4 Finale</v>
      </c>
      <c r="I3853" s="31" t="str">
        <f>IF(LEFT(H3853,4)="Tour",VLOOKUP(A3853,Database!$A:$C,3,FALSE),"")</f>
        <v/>
      </c>
      <c r="J3853" s="31" t="str">
        <f>VLOOKUP($A3853,Location!$A:$J,7,FALSE)</f>
        <v>TBD</v>
      </c>
      <c r="K3853" s="31" t="str">
        <f>IFERROR(VLOOKUP(J3853,Setup_Team!$B:$C,2,FALSE), "TDB")</f>
        <v>TDB</v>
      </c>
      <c r="L3853" s="31" t="str">
        <f>VLOOKUP($A3853,Location!$A:$J,8,FALSE)</f>
        <v>TBD</v>
      </c>
      <c r="M3853" s="31" t="str">
        <f>IFERROR(VLOOKUP(L3853,Setup_Team!$B:$C,2,FALSE), "TDB")</f>
        <v>TDB</v>
      </c>
      <c r="N3853" s="31" t="str">
        <f>VLOOKUP($A3853,Location!$A:$J,9,FALSE)</f>
        <v>Inglewood, Los Angeles, California</v>
      </c>
      <c r="O3853" s="31" t="str">
        <f>VLOOKUP($A3853,Location!$A:$J,10,FALSE)</f>
        <v>SoFi Stadium</v>
      </c>
      <c r="R3853" s="31">
        <v>0</v>
      </c>
      <c r="S3853" s="25">
        <f>VLOOKUP($A3853,Database!$A:$Y,10,FALSE)</f>
        <v>0</v>
      </c>
      <c r="T3853" s="25">
        <f>VLOOKUP($A3853,Database!$A:$Y,11,FALSE)</f>
        <v>0</v>
      </c>
      <c r="U3853" s="25">
        <f>VLOOKUP($A3853,Database!$A:$Y,12,FALSE)</f>
        <v>0</v>
      </c>
      <c r="V3853" s="25" t="str">
        <f>VLOOKUP(A3853,Database!A:M,13,FALSE)</f>
        <v>À venir</v>
      </c>
      <c r="W3853" s="25" t="str">
        <f>VLOOKUP($A3853,Database!$A:$Y,20,FALSE)</f>
        <v/>
      </c>
      <c r="X3853" s="25" t="str">
        <f>VLOOKUP($A3853,Database!$A:$Y,21,FALSE)</f>
        <v/>
      </c>
      <c r="Y3853" s="25" t="str">
        <f ca="1">IF(C3853&lt;NOW(),IF(AND(P3853&gt;Q3853,W3853&gt;X3853),S3853,IF(AND(P3853=Q3853,W3853=X3853),T3853,IF(AND(P3853&lt;Q3853,W3853&lt;X3853),U3853,0))),"")</f>
        <v/>
      </c>
      <c r="Z3853" s="25">
        <f>IF(AND(P3853=W3853,Q3853=X3853),1,0)</f>
        <v>1</v>
      </c>
      <c r="AA3853" s="25" t="str">
        <f>IF(Z3853=0,"",IF(ISBLANK(VLOOKUP(A3853,Database!A:AA,22,FALSE)),"",VLOOKUP(A3853,Database!A:AA,22,FALSE)))</f>
        <v>Exact</v>
      </c>
      <c r="AB3853" s="25">
        <f ca="1">IFERROR(IF(AND(Y3853&lt;&gt;"",OR(V3853="Terminé",V3853="En cours")),VLOOKUP(AA3853,Setup_ScoreExactBonus!A:D,4,FALSE),0),0)</f>
        <v>0</v>
      </c>
      <c r="AC3853" s="31" t="str">
        <f t="shared" ca="1" si="21"/>
        <v/>
      </c>
      <c r="AD3853" s="31">
        <f ca="1">SUMIFS(AC$2:AC3853,D$2:D3853,D3853)*IF(R3853=0,1,2)</f>
        <v>0</v>
      </c>
    </row>
    <row r="3854" spans="1:30" x14ac:dyDescent="0.35">
      <c r="A3854" s="31">
        <f>IF(ISBLANK(B3854),"",COUNTIF(B$2:B3854,B3854))-1</f>
        <v>98</v>
      </c>
      <c r="B3854" s="31">
        <v>31</v>
      </c>
      <c r="C3854" s="10">
        <f>VLOOKUP($A3854,Database!$A:$Y,7,FALSE)</f>
        <v>46213.875</v>
      </c>
      <c r="D3854" s="31" t="str">
        <f>VLOOKUP(Pronostics!$B3854,Setup_MPP!$A:$G,3,FALSE)</f>
        <v>Joueur31</v>
      </c>
      <c r="E3854" s="31" t="str">
        <f>VLOOKUP(Pronostics!$B3854,Setup_MPP!$A:$G,2,FALSE)</f>
        <v>Joueur31</v>
      </c>
      <c r="F3854" s="31" t="str">
        <f>VLOOKUP($B3854,Setup_MPP!$A:$E,4,FALSE)</f>
        <v>#D5D5D5</v>
      </c>
      <c r="G3854" s="31" t="str">
        <f>VLOOKUP($B3854,Setup_MPP!$A:$E,5,FALSE)</f>
        <v>#727272</v>
      </c>
      <c r="H3854" s="31" t="str">
        <f>IFERROR(IF(AND(A3854&gt;=1,A3854&lt;=104),VLOOKUP($A3854,Location!$A:$J,6,FALSE),IF(A3854=0,"Avant l'ouverture",IF(OR(A3854=105,A3854=106),"Bonus"))),"")</f>
        <v>1/4 Finale</v>
      </c>
      <c r="I3854" s="31" t="str">
        <f>IF(LEFT(H3854,4)="Tour",VLOOKUP(A3854,Database!$A:$C,3,FALSE),"")</f>
        <v/>
      </c>
      <c r="J3854" s="31" t="str">
        <f>VLOOKUP($A3854,Location!$A:$J,7,FALSE)</f>
        <v>TBD</v>
      </c>
      <c r="K3854" s="31" t="str">
        <f>IFERROR(VLOOKUP(J3854,Setup_Team!$B:$C,2,FALSE), "TDB")</f>
        <v>TDB</v>
      </c>
      <c r="L3854" s="31" t="str">
        <f>VLOOKUP($A3854,Location!$A:$J,8,FALSE)</f>
        <v>TBD</v>
      </c>
      <c r="M3854" s="31" t="str">
        <f>IFERROR(VLOOKUP(L3854,Setup_Team!$B:$C,2,FALSE), "TDB")</f>
        <v>TDB</v>
      </c>
      <c r="N3854" s="31" t="str">
        <f>VLOOKUP($A3854,Location!$A:$J,9,FALSE)</f>
        <v>Inglewood, Los Angeles, California</v>
      </c>
      <c r="O3854" s="31" t="str">
        <f>VLOOKUP($A3854,Location!$A:$J,10,FALSE)</f>
        <v>SoFi Stadium</v>
      </c>
      <c r="R3854" s="31">
        <v>0</v>
      </c>
      <c r="S3854" s="25">
        <f>VLOOKUP($A3854,Database!$A:$Y,10,FALSE)</f>
        <v>0</v>
      </c>
      <c r="T3854" s="25">
        <f>VLOOKUP($A3854,Database!$A:$Y,11,FALSE)</f>
        <v>0</v>
      </c>
      <c r="U3854" s="25">
        <f>VLOOKUP($A3854,Database!$A:$Y,12,FALSE)</f>
        <v>0</v>
      </c>
      <c r="V3854" s="25" t="str">
        <f>VLOOKUP(A3854,Database!A:M,13,FALSE)</f>
        <v>À venir</v>
      </c>
      <c r="W3854" s="25" t="str">
        <f>VLOOKUP($A3854,Database!$A:$Y,20,FALSE)</f>
        <v/>
      </c>
      <c r="X3854" s="25" t="str">
        <f>VLOOKUP($A3854,Database!$A:$Y,21,FALSE)</f>
        <v/>
      </c>
      <c r="Y3854" s="25" t="str">
        <f ca="1">IF(C3854&lt;NOW(),IF(AND(P3854&gt;Q3854,W3854&gt;X3854),S3854,IF(AND(P3854=Q3854,W3854=X3854),T3854,IF(AND(P3854&lt;Q3854,W3854&lt;X3854),U3854,0))),"")</f>
        <v/>
      </c>
      <c r="Z3854" s="25">
        <f>IF(AND(P3854=W3854,Q3854=X3854),1,0)</f>
        <v>1</v>
      </c>
      <c r="AA3854" s="25" t="str">
        <f>IF(Z3854=0,"",IF(ISBLANK(VLOOKUP(A3854,Database!A:AA,22,FALSE)),"",VLOOKUP(A3854,Database!A:AA,22,FALSE)))</f>
        <v>Exact</v>
      </c>
      <c r="AB3854" s="25">
        <f ca="1">IFERROR(IF(AND(Y3854&lt;&gt;"",OR(V3854="Terminé",V3854="En cours")),VLOOKUP(AA3854,Setup_ScoreExactBonus!A:D,4,FALSE),0),0)</f>
        <v>0</v>
      </c>
      <c r="AC3854" s="31" t="str">
        <f t="shared" ca="1" si="21"/>
        <v/>
      </c>
      <c r="AD3854" s="31">
        <f ca="1">SUMIFS(AC$2:AC3854,D$2:D3854,D3854)*IF(R3854=0,1,2)</f>
        <v>0</v>
      </c>
    </row>
    <row r="3855" spans="1:30" x14ac:dyDescent="0.35">
      <c r="A3855" s="31">
        <f>IF(ISBLANK(B3855),"",COUNTIF(B$2:B3855,B3855))-1</f>
        <v>98</v>
      </c>
      <c r="B3855" s="31">
        <v>32</v>
      </c>
      <c r="C3855" s="10">
        <f>VLOOKUP($A3855,Database!$A:$Y,7,FALSE)</f>
        <v>46213.875</v>
      </c>
      <c r="D3855" s="31" t="str">
        <f>VLOOKUP(Pronostics!$B3855,Setup_MPP!$A:$G,3,FALSE)</f>
        <v>Joueur32</v>
      </c>
      <c r="E3855" s="31" t="str">
        <f>VLOOKUP(Pronostics!$B3855,Setup_MPP!$A:$G,2,FALSE)</f>
        <v>Joueur32</v>
      </c>
      <c r="F3855" s="31" t="str">
        <f>VLOOKUP($B3855,Setup_MPP!$A:$E,4,FALSE)</f>
        <v>#D5D5D5</v>
      </c>
      <c r="G3855" s="31" t="str">
        <f>VLOOKUP($B3855,Setup_MPP!$A:$E,5,FALSE)</f>
        <v>#727272</v>
      </c>
      <c r="H3855" s="31" t="str">
        <f>IFERROR(IF(AND(A3855&gt;=1,A3855&lt;=104),VLOOKUP($A3855,Location!$A:$J,6,FALSE),IF(A3855=0,"Avant l'ouverture",IF(OR(A3855=105,A3855=106),"Bonus"))),"")</f>
        <v>1/4 Finale</v>
      </c>
      <c r="I3855" s="31" t="str">
        <f>IF(LEFT(H3855,4)="Tour",VLOOKUP(A3855,Database!$A:$C,3,FALSE),"")</f>
        <v/>
      </c>
      <c r="J3855" s="31" t="str">
        <f>VLOOKUP($A3855,Location!$A:$J,7,FALSE)</f>
        <v>TBD</v>
      </c>
      <c r="K3855" s="31" t="str">
        <f>IFERROR(VLOOKUP(J3855,Setup_Team!$B:$C,2,FALSE), "TDB")</f>
        <v>TDB</v>
      </c>
      <c r="L3855" s="31" t="str">
        <f>VLOOKUP($A3855,Location!$A:$J,8,FALSE)</f>
        <v>TBD</v>
      </c>
      <c r="M3855" s="31" t="str">
        <f>IFERROR(VLOOKUP(L3855,Setup_Team!$B:$C,2,FALSE), "TDB")</f>
        <v>TDB</v>
      </c>
      <c r="N3855" s="31" t="str">
        <f>VLOOKUP($A3855,Location!$A:$J,9,FALSE)</f>
        <v>Inglewood, Los Angeles, California</v>
      </c>
      <c r="O3855" s="31" t="str">
        <f>VLOOKUP($A3855,Location!$A:$J,10,FALSE)</f>
        <v>SoFi Stadium</v>
      </c>
      <c r="R3855" s="31">
        <v>0</v>
      </c>
      <c r="S3855" s="25">
        <f>VLOOKUP($A3855,Database!$A:$Y,10,FALSE)</f>
        <v>0</v>
      </c>
      <c r="T3855" s="25">
        <f>VLOOKUP($A3855,Database!$A:$Y,11,FALSE)</f>
        <v>0</v>
      </c>
      <c r="U3855" s="25">
        <f>VLOOKUP($A3855,Database!$A:$Y,12,FALSE)</f>
        <v>0</v>
      </c>
      <c r="V3855" s="25" t="str">
        <f>VLOOKUP(A3855,Database!A:M,13,FALSE)</f>
        <v>À venir</v>
      </c>
      <c r="W3855" s="25" t="str">
        <f>VLOOKUP($A3855,Database!$A:$Y,20,FALSE)</f>
        <v/>
      </c>
      <c r="X3855" s="25" t="str">
        <f>VLOOKUP($A3855,Database!$A:$Y,21,FALSE)</f>
        <v/>
      </c>
      <c r="Y3855" s="25" t="str">
        <f ca="1">IF(C3855&lt;NOW(),IF(AND(P3855&gt;Q3855,W3855&gt;X3855),S3855,IF(AND(P3855=Q3855,W3855=X3855),T3855,IF(AND(P3855&lt;Q3855,W3855&lt;X3855),U3855,0))),"")</f>
        <v/>
      </c>
      <c r="Z3855" s="25">
        <f>IF(AND(P3855=W3855,Q3855=X3855),1,0)</f>
        <v>1</v>
      </c>
      <c r="AA3855" s="25" t="str">
        <f>IF(Z3855=0,"",IF(ISBLANK(VLOOKUP(A3855,Database!A:AA,22,FALSE)),"",VLOOKUP(A3855,Database!A:AA,22,FALSE)))</f>
        <v>Exact</v>
      </c>
      <c r="AB3855" s="25">
        <f ca="1">IFERROR(IF(AND(Y3855&lt;&gt;"",OR(V3855="Terminé",V3855="En cours")),VLOOKUP(AA3855,Setup_ScoreExactBonus!A:D,4,FALSE),0),0)</f>
        <v>0</v>
      </c>
      <c r="AC3855" s="31" t="str">
        <f t="shared" ca="1" si="21"/>
        <v/>
      </c>
      <c r="AD3855" s="31">
        <f ca="1">SUMIFS(AC$2:AC3855,D$2:D3855,D3855)*IF(R3855=0,1,2)</f>
        <v>0</v>
      </c>
    </row>
    <row r="3856" spans="1:30" x14ac:dyDescent="0.35">
      <c r="A3856" s="31">
        <f>IF(ISBLANK(B3856),"",COUNTIF(B$2:B3856,B3856))-1</f>
        <v>98</v>
      </c>
      <c r="B3856" s="31">
        <v>33</v>
      </c>
      <c r="C3856" s="10">
        <f>VLOOKUP($A3856,Database!$A:$Y,7,FALSE)</f>
        <v>46213.875</v>
      </c>
      <c r="D3856" s="31" t="str">
        <f>VLOOKUP(Pronostics!$B3856,Setup_MPP!$A:$G,3,FALSE)</f>
        <v>Joueur33</v>
      </c>
      <c r="E3856" s="31" t="str">
        <f>VLOOKUP(Pronostics!$B3856,Setup_MPP!$A:$G,2,FALSE)</f>
        <v>Joueur33</v>
      </c>
      <c r="F3856" s="31" t="str">
        <f>VLOOKUP($B3856,Setup_MPP!$A:$E,4,FALSE)</f>
        <v>#D5D5D5</v>
      </c>
      <c r="G3856" s="31" t="str">
        <f>VLOOKUP($B3856,Setup_MPP!$A:$E,5,FALSE)</f>
        <v>#727272</v>
      </c>
      <c r="H3856" s="31" t="str">
        <f>IFERROR(IF(AND(A3856&gt;=1,A3856&lt;=104),VLOOKUP($A3856,Location!$A:$J,6,FALSE),IF(A3856=0,"Avant l'ouverture",IF(OR(A3856=105,A3856=106),"Bonus"))),"")</f>
        <v>1/4 Finale</v>
      </c>
      <c r="I3856" s="31" t="str">
        <f>IF(LEFT(H3856,4)="Tour",VLOOKUP(A3856,Database!$A:$C,3,FALSE),"")</f>
        <v/>
      </c>
      <c r="J3856" s="31" t="str">
        <f>VLOOKUP($A3856,Location!$A:$J,7,FALSE)</f>
        <v>TBD</v>
      </c>
      <c r="K3856" s="31" t="str">
        <f>IFERROR(VLOOKUP(J3856,Setup_Team!$B:$C,2,FALSE), "TDB")</f>
        <v>TDB</v>
      </c>
      <c r="L3856" s="31" t="str">
        <f>VLOOKUP($A3856,Location!$A:$J,8,FALSE)</f>
        <v>TBD</v>
      </c>
      <c r="M3856" s="31" t="str">
        <f>IFERROR(VLOOKUP(L3856,Setup_Team!$B:$C,2,FALSE), "TDB")</f>
        <v>TDB</v>
      </c>
      <c r="N3856" s="31" t="str">
        <f>VLOOKUP($A3856,Location!$A:$J,9,FALSE)</f>
        <v>Inglewood, Los Angeles, California</v>
      </c>
      <c r="O3856" s="31" t="str">
        <f>VLOOKUP($A3856,Location!$A:$J,10,FALSE)</f>
        <v>SoFi Stadium</v>
      </c>
      <c r="R3856" s="31">
        <v>0</v>
      </c>
      <c r="S3856" s="25">
        <f>VLOOKUP($A3856,Database!$A:$Y,10,FALSE)</f>
        <v>0</v>
      </c>
      <c r="T3856" s="25">
        <f>VLOOKUP($A3856,Database!$A:$Y,11,FALSE)</f>
        <v>0</v>
      </c>
      <c r="U3856" s="25">
        <f>VLOOKUP($A3856,Database!$A:$Y,12,FALSE)</f>
        <v>0</v>
      </c>
      <c r="V3856" s="25" t="str">
        <f>VLOOKUP(A3856,Database!A:M,13,FALSE)</f>
        <v>À venir</v>
      </c>
      <c r="W3856" s="25" t="str">
        <f>VLOOKUP($A3856,Database!$A:$Y,20,FALSE)</f>
        <v/>
      </c>
      <c r="X3856" s="25" t="str">
        <f>VLOOKUP($A3856,Database!$A:$Y,21,FALSE)</f>
        <v/>
      </c>
      <c r="Y3856" s="25" t="str">
        <f ca="1">IF(C3856&lt;NOW(),IF(AND(P3856&gt;Q3856,W3856&gt;X3856),S3856,IF(AND(P3856=Q3856,W3856=X3856),T3856,IF(AND(P3856&lt;Q3856,W3856&lt;X3856),U3856,0))),"")</f>
        <v/>
      </c>
      <c r="Z3856" s="25">
        <f>IF(AND(P3856=W3856,Q3856=X3856),1,0)</f>
        <v>1</v>
      </c>
      <c r="AA3856" s="25" t="str">
        <f>IF(Z3856=0,"",IF(ISBLANK(VLOOKUP(A3856,Database!A:AA,22,FALSE)),"",VLOOKUP(A3856,Database!A:AA,22,FALSE)))</f>
        <v>Exact</v>
      </c>
      <c r="AB3856" s="25">
        <f ca="1">IFERROR(IF(AND(Y3856&lt;&gt;"",OR(V3856="Terminé",V3856="En cours")),VLOOKUP(AA3856,Setup_ScoreExactBonus!A:D,4,FALSE),0),0)</f>
        <v>0</v>
      </c>
      <c r="AC3856" s="31" t="str">
        <f t="shared" ca="1" si="21"/>
        <v/>
      </c>
      <c r="AD3856" s="31">
        <f ca="1">SUMIFS(AC$2:AC3856,D$2:D3856,D3856)*IF(R3856=0,1,2)</f>
        <v>0</v>
      </c>
    </row>
    <row r="3857" spans="1:30" x14ac:dyDescent="0.35">
      <c r="A3857" s="31">
        <f>IF(ISBLANK(B3857),"",COUNTIF(B$2:B3857,B3857))-1</f>
        <v>98</v>
      </c>
      <c r="B3857" s="31">
        <v>34</v>
      </c>
      <c r="C3857" s="10">
        <f>VLOOKUP($A3857,Database!$A:$Y,7,FALSE)</f>
        <v>46213.875</v>
      </c>
      <c r="D3857" s="31" t="str">
        <f>VLOOKUP(Pronostics!$B3857,Setup_MPP!$A:$G,3,FALSE)</f>
        <v>Joueur34</v>
      </c>
      <c r="E3857" s="31" t="str">
        <f>VLOOKUP(Pronostics!$B3857,Setup_MPP!$A:$G,2,FALSE)</f>
        <v>Joueur34</v>
      </c>
      <c r="F3857" s="31" t="str">
        <f>VLOOKUP($B3857,Setup_MPP!$A:$E,4,FALSE)</f>
        <v>#D5D5D5</v>
      </c>
      <c r="G3857" s="31" t="str">
        <f>VLOOKUP($B3857,Setup_MPP!$A:$E,5,FALSE)</f>
        <v>#727272</v>
      </c>
      <c r="H3857" s="31" t="str">
        <f>IFERROR(IF(AND(A3857&gt;=1,A3857&lt;=104),VLOOKUP($A3857,Location!$A:$J,6,FALSE),IF(A3857=0,"Avant l'ouverture",IF(OR(A3857=105,A3857=106),"Bonus"))),"")</f>
        <v>1/4 Finale</v>
      </c>
      <c r="I3857" s="31" t="str">
        <f>IF(LEFT(H3857,4)="Tour",VLOOKUP(A3857,Database!$A:$C,3,FALSE),"")</f>
        <v/>
      </c>
      <c r="J3857" s="31" t="str">
        <f>VLOOKUP($A3857,Location!$A:$J,7,FALSE)</f>
        <v>TBD</v>
      </c>
      <c r="K3857" s="31" t="str">
        <f>IFERROR(VLOOKUP(J3857,Setup_Team!$B:$C,2,FALSE), "TDB")</f>
        <v>TDB</v>
      </c>
      <c r="L3857" s="31" t="str">
        <f>VLOOKUP($A3857,Location!$A:$J,8,FALSE)</f>
        <v>TBD</v>
      </c>
      <c r="M3857" s="31" t="str">
        <f>IFERROR(VLOOKUP(L3857,Setup_Team!$B:$C,2,FALSE), "TDB")</f>
        <v>TDB</v>
      </c>
      <c r="N3857" s="31" t="str">
        <f>VLOOKUP($A3857,Location!$A:$J,9,FALSE)</f>
        <v>Inglewood, Los Angeles, California</v>
      </c>
      <c r="O3857" s="31" t="str">
        <f>VLOOKUP($A3857,Location!$A:$J,10,FALSE)</f>
        <v>SoFi Stadium</v>
      </c>
      <c r="R3857" s="31">
        <v>0</v>
      </c>
      <c r="S3857" s="25">
        <f>VLOOKUP($A3857,Database!$A:$Y,10,FALSE)</f>
        <v>0</v>
      </c>
      <c r="T3857" s="25">
        <f>VLOOKUP($A3857,Database!$A:$Y,11,FALSE)</f>
        <v>0</v>
      </c>
      <c r="U3857" s="25">
        <f>VLOOKUP($A3857,Database!$A:$Y,12,FALSE)</f>
        <v>0</v>
      </c>
      <c r="V3857" s="25" t="str">
        <f>VLOOKUP(A3857,Database!A:M,13,FALSE)</f>
        <v>À venir</v>
      </c>
      <c r="W3857" s="25" t="str">
        <f>VLOOKUP($A3857,Database!$A:$Y,20,FALSE)</f>
        <v/>
      </c>
      <c r="X3857" s="25" t="str">
        <f>VLOOKUP($A3857,Database!$A:$Y,21,FALSE)</f>
        <v/>
      </c>
      <c r="Y3857" s="25" t="str">
        <f ca="1">IF(C3857&lt;NOW(),IF(AND(P3857&gt;Q3857,W3857&gt;X3857),S3857,IF(AND(P3857=Q3857,W3857=X3857),T3857,IF(AND(P3857&lt;Q3857,W3857&lt;X3857),U3857,0))),"")</f>
        <v/>
      </c>
      <c r="Z3857" s="25">
        <f>IF(AND(P3857=W3857,Q3857=X3857),1,0)</f>
        <v>1</v>
      </c>
      <c r="AA3857" s="25" t="str">
        <f>IF(Z3857=0,"",IF(ISBLANK(VLOOKUP(A3857,Database!A:AA,22,FALSE)),"",VLOOKUP(A3857,Database!A:AA,22,FALSE)))</f>
        <v>Exact</v>
      </c>
      <c r="AB3857" s="25">
        <f ca="1">IFERROR(IF(AND(Y3857&lt;&gt;"",OR(V3857="Terminé",V3857="En cours")),VLOOKUP(AA3857,Setup_ScoreExactBonus!A:D,4,FALSE),0),0)</f>
        <v>0</v>
      </c>
      <c r="AC3857" s="31" t="str">
        <f t="shared" ca="1" si="21"/>
        <v/>
      </c>
      <c r="AD3857" s="31">
        <f ca="1">SUMIFS(AC$2:AC3857,D$2:D3857,D3857)*IF(R3857=0,1,2)</f>
        <v>0</v>
      </c>
    </row>
    <row r="3858" spans="1:30" x14ac:dyDescent="0.35">
      <c r="A3858" s="31">
        <f>IF(ISBLANK(B3858),"",COUNTIF(B$2:B3858,B3858))-1</f>
        <v>98</v>
      </c>
      <c r="B3858" s="31">
        <v>35</v>
      </c>
      <c r="C3858" s="10">
        <f>VLOOKUP($A3858,Database!$A:$Y,7,FALSE)</f>
        <v>46213.875</v>
      </c>
      <c r="D3858" s="31" t="str">
        <f>VLOOKUP(Pronostics!$B3858,Setup_MPP!$A:$G,3,FALSE)</f>
        <v>Joueur35</v>
      </c>
      <c r="E3858" s="31" t="str">
        <f>VLOOKUP(Pronostics!$B3858,Setup_MPP!$A:$G,2,FALSE)</f>
        <v>Joueur35</v>
      </c>
      <c r="F3858" s="31" t="str">
        <f>VLOOKUP($B3858,Setup_MPP!$A:$E,4,FALSE)</f>
        <v>#D5D5D5</v>
      </c>
      <c r="G3858" s="31" t="str">
        <f>VLOOKUP($B3858,Setup_MPP!$A:$E,5,FALSE)</f>
        <v>#727272</v>
      </c>
      <c r="H3858" s="31" t="str">
        <f>IFERROR(IF(AND(A3858&gt;=1,A3858&lt;=104),VLOOKUP($A3858,Location!$A:$J,6,FALSE),IF(A3858=0,"Avant l'ouverture",IF(OR(A3858=105,A3858=106),"Bonus"))),"")</f>
        <v>1/4 Finale</v>
      </c>
      <c r="I3858" s="31" t="str">
        <f>IF(LEFT(H3858,4)="Tour",VLOOKUP(A3858,Database!$A:$C,3,FALSE),"")</f>
        <v/>
      </c>
      <c r="J3858" s="31" t="str">
        <f>VLOOKUP($A3858,Location!$A:$J,7,FALSE)</f>
        <v>TBD</v>
      </c>
      <c r="K3858" s="31" t="str">
        <f>IFERROR(VLOOKUP(J3858,Setup_Team!$B:$C,2,FALSE), "TDB")</f>
        <v>TDB</v>
      </c>
      <c r="L3858" s="31" t="str">
        <f>VLOOKUP($A3858,Location!$A:$J,8,FALSE)</f>
        <v>TBD</v>
      </c>
      <c r="M3858" s="31" t="str">
        <f>IFERROR(VLOOKUP(L3858,Setup_Team!$B:$C,2,FALSE), "TDB")</f>
        <v>TDB</v>
      </c>
      <c r="N3858" s="31" t="str">
        <f>VLOOKUP($A3858,Location!$A:$J,9,FALSE)</f>
        <v>Inglewood, Los Angeles, California</v>
      </c>
      <c r="O3858" s="31" t="str">
        <f>VLOOKUP($A3858,Location!$A:$J,10,FALSE)</f>
        <v>SoFi Stadium</v>
      </c>
      <c r="R3858" s="31">
        <v>0</v>
      </c>
      <c r="S3858" s="25">
        <f>VLOOKUP($A3858,Database!$A:$Y,10,FALSE)</f>
        <v>0</v>
      </c>
      <c r="T3858" s="25">
        <f>VLOOKUP($A3858,Database!$A:$Y,11,FALSE)</f>
        <v>0</v>
      </c>
      <c r="U3858" s="25">
        <f>VLOOKUP($A3858,Database!$A:$Y,12,FALSE)</f>
        <v>0</v>
      </c>
      <c r="V3858" s="25" t="str">
        <f>VLOOKUP(A3858,Database!A:M,13,FALSE)</f>
        <v>À venir</v>
      </c>
      <c r="W3858" s="25" t="str">
        <f>VLOOKUP($A3858,Database!$A:$Y,20,FALSE)</f>
        <v/>
      </c>
      <c r="X3858" s="25" t="str">
        <f>VLOOKUP($A3858,Database!$A:$Y,21,FALSE)</f>
        <v/>
      </c>
      <c r="Y3858" s="25" t="str">
        <f ca="1">IF(C3858&lt;NOW(),IF(AND(P3858&gt;Q3858,W3858&gt;X3858),S3858,IF(AND(P3858=Q3858,W3858=X3858),T3858,IF(AND(P3858&lt;Q3858,W3858&lt;X3858),U3858,0))),"")</f>
        <v/>
      </c>
      <c r="Z3858" s="25">
        <f>IF(AND(P3858=W3858,Q3858=X3858),1,0)</f>
        <v>1</v>
      </c>
      <c r="AA3858" s="25" t="str">
        <f>IF(Z3858=0,"",IF(ISBLANK(VLOOKUP(A3858,Database!A:AA,22,FALSE)),"",VLOOKUP(A3858,Database!A:AA,22,FALSE)))</f>
        <v>Exact</v>
      </c>
      <c r="AB3858" s="25">
        <f ca="1">IFERROR(IF(AND(Y3858&lt;&gt;"",OR(V3858="Terminé",V3858="En cours")),VLOOKUP(AA3858,Setup_ScoreExactBonus!A:D,4,FALSE),0),0)</f>
        <v>0</v>
      </c>
      <c r="AC3858" s="31" t="str">
        <f t="shared" ca="1" si="21"/>
        <v/>
      </c>
      <c r="AD3858" s="31">
        <f ca="1">SUMIFS(AC$2:AC3858,D$2:D3858,D3858)*IF(R3858=0,1,2)</f>
        <v>0</v>
      </c>
    </row>
    <row r="3859" spans="1:30" x14ac:dyDescent="0.35">
      <c r="A3859" s="31">
        <f>IF(ISBLANK(B3859),"",COUNTIF(B$2:B3859,B3859))-1</f>
        <v>98</v>
      </c>
      <c r="B3859" s="31">
        <v>36</v>
      </c>
      <c r="C3859" s="10">
        <f>VLOOKUP($A3859,Database!$A:$Y,7,FALSE)</f>
        <v>46213.875</v>
      </c>
      <c r="D3859" s="31" t="str">
        <f>VLOOKUP(Pronostics!$B3859,Setup_MPP!$A:$G,3,FALSE)</f>
        <v>Joueur36</v>
      </c>
      <c r="E3859" s="31" t="str">
        <f>VLOOKUP(Pronostics!$B3859,Setup_MPP!$A:$G,2,FALSE)</f>
        <v>Joueur36</v>
      </c>
      <c r="F3859" s="31" t="str">
        <f>VLOOKUP($B3859,Setup_MPP!$A:$E,4,FALSE)</f>
        <v>#D5D5D5</v>
      </c>
      <c r="G3859" s="31" t="str">
        <f>VLOOKUP($B3859,Setup_MPP!$A:$E,5,FALSE)</f>
        <v>#727272</v>
      </c>
      <c r="H3859" s="31" t="str">
        <f>IFERROR(IF(AND(A3859&gt;=1,A3859&lt;=104),VLOOKUP($A3859,Location!$A:$J,6,FALSE),IF(A3859=0,"Avant l'ouverture",IF(OR(A3859=105,A3859=106),"Bonus"))),"")</f>
        <v>1/4 Finale</v>
      </c>
      <c r="I3859" s="31" t="str">
        <f>IF(LEFT(H3859,4)="Tour",VLOOKUP(A3859,Database!$A:$C,3,FALSE),"")</f>
        <v/>
      </c>
      <c r="J3859" s="31" t="str">
        <f>VLOOKUP($A3859,Location!$A:$J,7,FALSE)</f>
        <v>TBD</v>
      </c>
      <c r="K3859" s="31" t="str">
        <f>IFERROR(VLOOKUP(J3859,Setup_Team!$B:$C,2,FALSE), "TDB")</f>
        <v>TDB</v>
      </c>
      <c r="L3859" s="31" t="str">
        <f>VLOOKUP($A3859,Location!$A:$J,8,FALSE)</f>
        <v>TBD</v>
      </c>
      <c r="M3859" s="31" t="str">
        <f>IFERROR(VLOOKUP(L3859,Setup_Team!$B:$C,2,FALSE), "TDB")</f>
        <v>TDB</v>
      </c>
      <c r="N3859" s="31" t="str">
        <f>VLOOKUP($A3859,Location!$A:$J,9,FALSE)</f>
        <v>Inglewood, Los Angeles, California</v>
      </c>
      <c r="O3859" s="31" t="str">
        <f>VLOOKUP($A3859,Location!$A:$J,10,FALSE)</f>
        <v>SoFi Stadium</v>
      </c>
      <c r="R3859" s="31">
        <v>0</v>
      </c>
      <c r="S3859" s="25">
        <f>VLOOKUP($A3859,Database!$A:$Y,10,FALSE)</f>
        <v>0</v>
      </c>
      <c r="T3859" s="25">
        <f>VLOOKUP($A3859,Database!$A:$Y,11,FALSE)</f>
        <v>0</v>
      </c>
      <c r="U3859" s="25">
        <f>VLOOKUP($A3859,Database!$A:$Y,12,FALSE)</f>
        <v>0</v>
      </c>
      <c r="V3859" s="25" t="str">
        <f>VLOOKUP(A3859,Database!A:M,13,FALSE)</f>
        <v>À venir</v>
      </c>
      <c r="W3859" s="25" t="str">
        <f>VLOOKUP($A3859,Database!$A:$Y,20,FALSE)</f>
        <v/>
      </c>
      <c r="X3859" s="25" t="str">
        <f>VLOOKUP($A3859,Database!$A:$Y,21,FALSE)</f>
        <v/>
      </c>
      <c r="Y3859" s="25" t="str">
        <f ca="1">IF(C3859&lt;NOW(),IF(AND(P3859&gt;Q3859,W3859&gt;X3859),S3859,IF(AND(P3859=Q3859,W3859=X3859),T3859,IF(AND(P3859&lt;Q3859,W3859&lt;X3859),U3859,0))),"")</f>
        <v/>
      </c>
      <c r="Z3859" s="25">
        <f>IF(AND(P3859=W3859,Q3859=X3859),1,0)</f>
        <v>1</v>
      </c>
      <c r="AA3859" s="25" t="str">
        <f>IF(Z3859=0,"",IF(ISBLANK(VLOOKUP(A3859,Database!A:AA,22,FALSE)),"",VLOOKUP(A3859,Database!A:AA,22,FALSE)))</f>
        <v>Exact</v>
      </c>
      <c r="AB3859" s="25">
        <f ca="1">IFERROR(IF(AND(Y3859&lt;&gt;"",OR(V3859="Terminé",V3859="En cours")),VLOOKUP(AA3859,Setup_ScoreExactBonus!A:D,4,FALSE),0),0)</f>
        <v>0</v>
      </c>
      <c r="AC3859" s="31" t="str">
        <f t="shared" ca="1" si="21"/>
        <v/>
      </c>
      <c r="AD3859" s="31">
        <f ca="1">SUMIFS(AC$2:AC3859,D$2:D3859,D3859)*IF(R3859=0,1,2)</f>
        <v>0</v>
      </c>
    </row>
    <row r="3860" spans="1:30" x14ac:dyDescent="0.35">
      <c r="A3860" s="31">
        <f>IF(ISBLANK(B3860),"",COUNTIF(B$2:B3860,B3860))-1</f>
        <v>98</v>
      </c>
      <c r="B3860" s="31">
        <v>37</v>
      </c>
      <c r="C3860" s="10">
        <f>VLOOKUP($A3860,Database!$A:$Y,7,FALSE)</f>
        <v>46213.875</v>
      </c>
      <c r="D3860" s="31" t="str">
        <f>VLOOKUP(Pronostics!$B3860,Setup_MPP!$A:$G,3,FALSE)</f>
        <v>Joueur37</v>
      </c>
      <c r="E3860" s="31" t="str">
        <f>VLOOKUP(Pronostics!$B3860,Setup_MPP!$A:$G,2,FALSE)</f>
        <v>Joueur37</v>
      </c>
      <c r="F3860" s="31" t="str">
        <f>VLOOKUP($B3860,Setup_MPP!$A:$E,4,FALSE)</f>
        <v>#D5D5D5</v>
      </c>
      <c r="G3860" s="31" t="str">
        <f>VLOOKUP($B3860,Setup_MPP!$A:$E,5,FALSE)</f>
        <v>#727272</v>
      </c>
      <c r="H3860" s="31" t="str">
        <f>IFERROR(IF(AND(A3860&gt;=1,A3860&lt;=104),VLOOKUP($A3860,Location!$A:$J,6,FALSE),IF(A3860=0,"Avant l'ouverture",IF(OR(A3860=105,A3860=106),"Bonus"))),"")</f>
        <v>1/4 Finale</v>
      </c>
      <c r="I3860" s="31" t="str">
        <f>IF(LEFT(H3860,4)="Tour",VLOOKUP(A3860,Database!$A:$C,3,FALSE),"")</f>
        <v/>
      </c>
      <c r="J3860" s="31" t="str">
        <f>VLOOKUP($A3860,Location!$A:$J,7,FALSE)</f>
        <v>TBD</v>
      </c>
      <c r="K3860" s="31" t="str">
        <f>IFERROR(VLOOKUP(J3860,Setup_Team!$B:$C,2,FALSE), "TDB")</f>
        <v>TDB</v>
      </c>
      <c r="L3860" s="31" t="str">
        <f>VLOOKUP($A3860,Location!$A:$J,8,FALSE)</f>
        <v>TBD</v>
      </c>
      <c r="M3860" s="31" t="str">
        <f>IFERROR(VLOOKUP(L3860,Setup_Team!$B:$C,2,FALSE), "TDB")</f>
        <v>TDB</v>
      </c>
      <c r="N3860" s="31" t="str">
        <f>VLOOKUP($A3860,Location!$A:$J,9,FALSE)</f>
        <v>Inglewood, Los Angeles, California</v>
      </c>
      <c r="O3860" s="31" t="str">
        <f>VLOOKUP($A3860,Location!$A:$J,10,FALSE)</f>
        <v>SoFi Stadium</v>
      </c>
      <c r="R3860" s="31">
        <v>0</v>
      </c>
      <c r="S3860" s="25">
        <f>VLOOKUP($A3860,Database!$A:$Y,10,FALSE)</f>
        <v>0</v>
      </c>
      <c r="T3860" s="25">
        <f>VLOOKUP($A3860,Database!$A:$Y,11,FALSE)</f>
        <v>0</v>
      </c>
      <c r="U3860" s="25">
        <f>VLOOKUP($A3860,Database!$A:$Y,12,FALSE)</f>
        <v>0</v>
      </c>
      <c r="V3860" s="25" t="str">
        <f>VLOOKUP(A3860,Database!A:M,13,FALSE)</f>
        <v>À venir</v>
      </c>
      <c r="W3860" s="25" t="str">
        <f>VLOOKUP($A3860,Database!$A:$Y,20,FALSE)</f>
        <v/>
      </c>
      <c r="X3860" s="25" t="str">
        <f>VLOOKUP($A3860,Database!$A:$Y,21,FALSE)</f>
        <v/>
      </c>
      <c r="Y3860" s="25" t="str">
        <f ca="1">IF(C3860&lt;NOW(),IF(AND(P3860&gt;Q3860,W3860&gt;X3860),S3860,IF(AND(P3860=Q3860,W3860=X3860),T3860,IF(AND(P3860&lt;Q3860,W3860&lt;X3860),U3860,0))),"")</f>
        <v/>
      </c>
      <c r="Z3860" s="25">
        <f>IF(AND(P3860=W3860,Q3860=X3860),1,0)</f>
        <v>1</v>
      </c>
      <c r="AA3860" s="25" t="str">
        <f>IF(Z3860=0,"",IF(ISBLANK(VLOOKUP(A3860,Database!A:AA,22,FALSE)),"",VLOOKUP(A3860,Database!A:AA,22,FALSE)))</f>
        <v>Exact</v>
      </c>
      <c r="AB3860" s="25">
        <f ca="1">IFERROR(IF(AND(Y3860&lt;&gt;"",OR(V3860="Terminé",V3860="En cours")),VLOOKUP(AA3860,Setup_ScoreExactBonus!A:D,4,FALSE),0),0)</f>
        <v>0</v>
      </c>
      <c r="AC3860" s="31" t="str">
        <f t="shared" ca="1" si="21"/>
        <v/>
      </c>
      <c r="AD3860" s="31">
        <f ca="1">SUMIFS(AC$2:AC3860,D$2:D3860,D3860)*IF(R3860=0,1,2)</f>
        <v>0</v>
      </c>
    </row>
    <row r="3861" spans="1:30" x14ac:dyDescent="0.35">
      <c r="A3861" s="31">
        <f>IF(ISBLANK(B3861),"",COUNTIF(B$2:B3861,B3861))-1</f>
        <v>98</v>
      </c>
      <c r="B3861" s="31">
        <v>38</v>
      </c>
      <c r="C3861" s="10">
        <f>VLOOKUP($A3861,Database!$A:$Y,7,FALSE)</f>
        <v>46213.875</v>
      </c>
      <c r="D3861" s="31" t="str">
        <f>VLOOKUP(Pronostics!$B3861,Setup_MPP!$A:$G,3,FALSE)</f>
        <v>Joueur38</v>
      </c>
      <c r="E3861" s="31" t="str">
        <f>VLOOKUP(Pronostics!$B3861,Setup_MPP!$A:$G,2,FALSE)</f>
        <v>Joueur38</v>
      </c>
      <c r="F3861" s="31" t="str">
        <f>VLOOKUP($B3861,Setup_MPP!$A:$E,4,FALSE)</f>
        <v>#D5D5D5</v>
      </c>
      <c r="G3861" s="31" t="str">
        <f>VLOOKUP($B3861,Setup_MPP!$A:$E,5,FALSE)</f>
        <v>#727272</v>
      </c>
      <c r="H3861" s="31" t="str">
        <f>IFERROR(IF(AND(A3861&gt;=1,A3861&lt;=104),VLOOKUP($A3861,Location!$A:$J,6,FALSE),IF(A3861=0,"Avant l'ouverture",IF(OR(A3861=105,A3861=106),"Bonus"))),"")</f>
        <v>1/4 Finale</v>
      </c>
      <c r="I3861" s="31" t="str">
        <f>IF(LEFT(H3861,4)="Tour",VLOOKUP(A3861,Database!$A:$C,3,FALSE),"")</f>
        <v/>
      </c>
      <c r="J3861" s="31" t="str">
        <f>VLOOKUP($A3861,Location!$A:$J,7,FALSE)</f>
        <v>TBD</v>
      </c>
      <c r="K3861" s="31" t="str">
        <f>IFERROR(VLOOKUP(J3861,Setup_Team!$B:$C,2,FALSE), "TDB")</f>
        <v>TDB</v>
      </c>
      <c r="L3861" s="31" t="str">
        <f>VLOOKUP($A3861,Location!$A:$J,8,FALSE)</f>
        <v>TBD</v>
      </c>
      <c r="M3861" s="31" t="str">
        <f>IFERROR(VLOOKUP(L3861,Setup_Team!$B:$C,2,FALSE), "TDB")</f>
        <v>TDB</v>
      </c>
      <c r="N3861" s="31" t="str">
        <f>VLOOKUP($A3861,Location!$A:$J,9,FALSE)</f>
        <v>Inglewood, Los Angeles, California</v>
      </c>
      <c r="O3861" s="31" t="str">
        <f>VLOOKUP($A3861,Location!$A:$J,10,FALSE)</f>
        <v>SoFi Stadium</v>
      </c>
      <c r="R3861" s="31">
        <v>0</v>
      </c>
      <c r="S3861" s="25">
        <f>VLOOKUP($A3861,Database!$A:$Y,10,FALSE)</f>
        <v>0</v>
      </c>
      <c r="T3861" s="25">
        <f>VLOOKUP($A3861,Database!$A:$Y,11,FALSE)</f>
        <v>0</v>
      </c>
      <c r="U3861" s="25">
        <f>VLOOKUP($A3861,Database!$A:$Y,12,FALSE)</f>
        <v>0</v>
      </c>
      <c r="V3861" s="25" t="str">
        <f>VLOOKUP(A3861,Database!A:M,13,FALSE)</f>
        <v>À venir</v>
      </c>
      <c r="W3861" s="25" t="str">
        <f>VLOOKUP($A3861,Database!$A:$Y,20,FALSE)</f>
        <v/>
      </c>
      <c r="X3861" s="25" t="str">
        <f>VLOOKUP($A3861,Database!$A:$Y,21,FALSE)</f>
        <v/>
      </c>
      <c r="Y3861" s="25" t="str">
        <f ca="1">IF(C3861&lt;NOW(),IF(AND(P3861&gt;Q3861,W3861&gt;X3861),S3861,IF(AND(P3861=Q3861,W3861=X3861),T3861,IF(AND(P3861&lt;Q3861,W3861&lt;X3861),U3861,0))),"")</f>
        <v/>
      </c>
      <c r="Z3861" s="25">
        <f>IF(AND(P3861=W3861,Q3861=X3861),1,0)</f>
        <v>1</v>
      </c>
      <c r="AA3861" s="25" t="str">
        <f>IF(Z3861=0,"",IF(ISBLANK(VLOOKUP(A3861,Database!A:AA,22,FALSE)),"",VLOOKUP(A3861,Database!A:AA,22,FALSE)))</f>
        <v>Exact</v>
      </c>
      <c r="AB3861" s="25">
        <f ca="1">IFERROR(IF(AND(Y3861&lt;&gt;"",OR(V3861="Terminé",V3861="En cours")),VLOOKUP(AA3861,Setup_ScoreExactBonus!A:D,4,FALSE),0),0)</f>
        <v>0</v>
      </c>
      <c r="AC3861" s="31" t="str">
        <f t="shared" ca="1" si="21"/>
        <v/>
      </c>
      <c r="AD3861" s="31">
        <f ca="1">SUMIFS(AC$2:AC3861,D$2:D3861,D3861)*IF(R3861=0,1,2)</f>
        <v>0</v>
      </c>
    </row>
    <row r="3862" spans="1:30" x14ac:dyDescent="0.35">
      <c r="A3862" s="31">
        <f>IF(ISBLANK(B3862),"",COUNTIF(B$2:B3862,B3862))-1</f>
        <v>98</v>
      </c>
      <c r="B3862" s="31">
        <v>39</v>
      </c>
      <c r="C3862" s="10">
        <f>VLOOKUP($A3862,Database!$A:$Y,7,FALSE)</f>
        <v>46213.875</v>
      </c>
      <c r="D3862" s="31" t="str">
        <f>VLOOKUP(Pronostics!$B3862,Setup_MPP!$A:$G,3,FALSE)</f>
        <v>Joueur39</v>
      </c>
      <c r="E3862" s="31" t="str">
        <f>VLOOKUP(Pronostics!$B3862,Setup_MPP!$A:$G,2,FALSE)</f>
        <v>Joueur39</v>
      </c>
      <c r="F3862" s="31" t="str">
        <f>VLOOKUP($B3862,Setup_MPP!$A:$E,4,FALSE)</f>
        <v>#D5D5D5</v>
      </c>
      <c r="G3862" s="31" t="str">
        <f>VLOOKUP($B3862,Setup_MPP!$A:$E,5,FALSE)</f>
        <v>#727272</v>
      </c>
      <c r="H3862" s="31" t="str">
        <f>IFERROR(IF(AND(A3862&gt;=1,A3862&lt;=104),VLOOKUP($A3862,Location!$A:$J,6,FALSE),IF(A3862=0,"Avant l'ouverture",IF(OR(A3862=105,A3862=106),"Bonus"))),"")</f>
        <v>1/4 Finale</v>
      </c>
      <c r="I3862" s="31" t="str">
        <f>IF(LEFT(H3862,4)="Tour",VLOOKUP(A3862,Database!$A:$C,3,FALSE),"")</f>
        <v/>
      </c>
      <c r="J3862" s="31" t="str">
        <f>VLOOKUP($A3862,Location!$A:$J,7,FALSE)</f>
        <v>TBD</v>
      </c>
      <c r="K3862" s="31" t="str">
        <f>IFERROR(VLOOKUP(J3862,Setup_Team!$B:$C,2,FALSE), "TDB")</f>
        <v>TDB</v>
      </c>
      <c r="L3862" s="31" t="str">
        <f>VLOOKUP($A3862,Location!$A:$J,8,FALSE)</f>
        <v>TBD</v>
      </c>
      <c r="M3862" s="31" t="str">
        <f>IFERROR(VLOOKUP(L3862,Setup_Team!$B:$C,2,FALSE), "TDB")</f>
        <v>TDB</v>
      </c>
      <c r="N3862" s="31" t="str">
        <f>VLOOKUP($A3862,Location!$A:$J,9,FALSE)</f>
        <v>Inglewood, Los Angeles, California</v>
      </c>
      <c r="O3862" s="31" t="str">
        <f>VLOOKUP($A3862,Location!$A:$J,10,FALSE)</f>
        <v>SoFi Stadium</v>
      </c>
      <c r="R3862" s="31">
        <v>0</v>
      </c>
      <c r="S3862" s="25">
        <f>VLOOKUP($A3862,Database!$A:$Y,10,FALSE)</f>
        <v>0</v>
      </c>
      <c r="T3862" s="25">
        <f>VLOOKUP($A3862,Database!$A:$Y,11,FALSE)</f>
        <v>0</v>
      </c>
      <c r="U3862" s="25">
        <f>VLOOKUP($A3862,Database!$A:$Y,12,FALSE)</f>
        <v>0</v>
      </c>
      <c r="V3862" s="25" t="str">
        <f>VLOOKUP(A3862,Database!A:M,13,FALSE)</f>
        <v>À venir</v>
      </c>
      <c r="W3862" s="25" t="str">
        <f>VLOOKUP($A3862,Database!$A:$Y,20,FALSE)</f>
        <v/>
      </c>
      <c r="X3862" s="25" t="str">
        <f>VLOOKUP($A3862,Database!$A:$Y,21,FALSE)</f>
        <v/>
      </c>
      <c r="Y3862" s="25" t="str">
        <f ca="1">IF(C3862&lt;NOW(),IF(AND(P3862&gt;Q3862,W3862&gt;X3862),S3862,IF(AND(P3862=Q3862,W3862=X3862),T3862,IF(AND(P3862&lt;Q3862,W3862&lt;X3862),U3862,0))),"")</f>
        <v/>
      </c>
      <c r="Z3862" s="25">
        <f>IF(AND(P3862=W3862,Q3862=X3862),1,0)</f>
        <v>1</v>
      </c>
      <c r="AA3862" s="25" t="str">
        <f>IF(Z3862=0,"",IF(ISBLANK(VLOOKUP(A3862,Database!A:AA,22,FALSE)),"",VLOOKUP(A3862,Database!A:AA,22,FALSE)))</f>
        <v>Exact</v>
      </c>
      <c r="AB3862" s="25">
        <f ca="1">IFERROR(IF(AND(Y3862&lt;&gt;"",OR(V3862="Terminé",V3862="En cours")),VLOOKUP(AA3862,Setup_ScoreExactBonus!A:D,4,FALSE),0),0)</f>
        <v>0</v>
      </c>
      <c r="AC3862" s="31" t="str">
        <f t="shared" ca="1" si="21"/>
        <v/>
      </c>
      <c r="AD3862" s="31">
        <f ca="1">SUMIFS(AC$2:AC3862,D$2:D3862,D3862)*IF(R3862=0,1,2)</f>
        <v>0</v>
      </c>
    </row>
    <row r="3863" spans="1:30" x14ac:dyDescent="0.35">
      <c r="A3863" s="31">
        <f>IF(ISBLANK(B3863),"",COUNTIF(B$2:B3863,B3863))-1</f>
        <v>99</v>
      </c>
      <c r="B3863" s="31">
        <v>1</v>
      </c>
      <c r="C3863" s="10">
        <f>VLOOKUP($A3863,Database!$A:$Y,7,FALSE)</f>
        <v>46214.958333333336</v>
      </c>
      <c r="D3863" s="31" t="str">
        <f>VLOOKUP(Pronostics!$B3863,Setup_MPP!$A:$G,3,FALSE)</f>
        <v>_Nicolas_LM_</v>
      </c>
      <c r="E3863" s="31" t="str">
        <f>VLOOKUP(Pronostics!$B3863,Setup_MPP!$A:$G,2,FALSE)</f>
        <v>Nicolas LE MOUEL</v>
      </c>
      <c r="F3863" s="31" t="str">
        <f>VLOOKUP($B3863,Setup_MPP!$A:$E,4,FALSE)</f>
        <v>#F7C79D</v>
      </c>
      <c r="G3863" s="31" t="str">
        <f>VLOOKUP($B3863,Setup_MPP!$A:$E,5,FALSE)</f>
        <v>#FFBE85</v>
      </c>
      <c r="H3863" s="31" t="str">
        <f>IFERROR(IF(AND(A3863&gt;=1,A3863&lt;=104),VLOOKUP($A3863,Location!$A:$J,6,FALSE),IF(A3863=0,"Avant l'ouverture",IF(OR(A3863=105,A3863=106),"Bonus"))),"")</f>
        <v>1/4 Finale</v>
      </c>
      <c r="I3863" s="31" t="str">
        <f>IF(LEFT(H3863,4)="Tour",VLOOKUP(A3863,Database!$A:$C,3,FALSE),"")</f>
        <v/>
      </c>
      <c r="J3863" s="31" t="str">
        <f>VLOOKUP($A3863,Location!$A:$J,7,FALSE)</f>
        <v>TBD</v>
      </c>
      <c r="K3863" s="31" t="str">
        <f>IFERROR(VLOOKUP(J3863,Setup_Team!$B:$C,2,FALSE), "TDB")</f>
        <v>TDB</v>
      </c>
      <c r="L3863" s="31" t="str">
        <f>VLOOKUP($A3863,Location!$A:$J,8,FALSE)</f>
        <v>TBD</v>
      </c>
      <c r="M3863" s="31" t="str">
        <f>IFERROR(VLOOKUP(L3863,Setup_Team!$B:$C,2,FALSE), "TDB")</f>
        <v>TDB</v>
      </c>
      <c r="N3863" s="31" t="str">
        <f>VLOOKUP($A3863,Location!$A:$J,9,FALSE)</f>
        <v>Miami Gardens, Florida</v>
      </c>
      <c r="O3863" s="31" t="str">
        <f>VLOOKUP($A3863,Location!$A:$J,10,FALSE)</f>
        <v>Hard Rock Stadium</v>
      </c>
      <c r="R3863" s="31">
        <v>0</v>
      </c>
      <c r="S3863" s="25">
        <f>VLOOKUP($A3863,Database!$A:$Y,10,FALSE)</f>
        <v>0</v>
      </c>
      <c r="T3863" s="25">
        <f>VLOOKUP($A3863,Database!$A:$Y,11,FALSE)</f>
        <v>0</v>
      </c>
      <c r="U3863" s="25">
        <f>VLOOKUP($A3863,Database!$A:$Y,12,FALSE)</f>
        <v>0</v>
      </c>
      <c r="V3863" s="25" t="str">
        <f>VLOOKUP(A3863,Database!A:M,13,FALSE)</f>
        <v>À venir</v>
      </c>
      <c r="W3863" s="25" t="str">
        <f>VLOOKUP($A3863,Database!$A:$Y,20,FALSE)</f>
        <v/>
      </c>
      <c r="X3863" s="25" t="str">
        <f>VLOOKUP($A3863,Database!$A:$Y,21,FALSE)</f>
        <v/>
      </c>
      <c r="Y3863" s="25" t="str">
        <f ca="1">IF(C3863&lt;NOW(),IF(AND(P3863&gt;Q3863,W3863&gt;X3863),S3863,IF(AND(P3863=Q3863,W3863=X3863),T3863,IF(AND(P3863&lt;Q3863,W3863&lt;X3863),U3863,0))),"")</f>
        <v/>
      </c>
      <c r="Z3863" s="25">
        <f>IF(AND(P3863=W3863,Q3863=X3863),1,0)</f>
        <v>1</v>
      </c>
      <c r="AA3863" s="25" t="str">
        <f>IF(Z3863=0,"",IF(ISBLANK(VLOOKUP(A3863,Database!A:AA,22,FALSE)),"",VLOOKUP(A3863,Database!A:AA,22,FALSE)))</f>
        <v>Exact</v>
      </c>
      <c r="AB3863" s="25">
        <f ca="1">IFERROR(IF(AND(Y3863&lt;&gt;"",OR(V3863="Terminé",V3863="En cours")),VLOOKUP(AA3863,Setup_ScoreExactBonus!A:D,4,FALSE),0),0)</f>
        <v>0</v>
      </c>
      <c r="AC3863" s="31" t="str">
        <f t="shared" ca="1" si="21"/>
        <v/>
      </c>
      <c r="AD3863" s="31">
        <f ca="1">SUMIFS(AC$2:AC3863,D$2:D3863,D3863)*IF(R3863=0,1,2)</f>
        <v>0</v>
      </c>
    </row>
    <row r="3864" spans="1:30" x14ac:dyDescent="0.35">
      <c r="A3864" s="31">
        <f>IF(ISBLANK(B3864),"",COUNTIF(B$2:B3864,B3864))-1</f>
        <v>99</v>
      </c>
      <c r="B3864" s="31">
        <v>2</v>
      </c>
      <c r="C3864" s="10">
        <f>VLOOKUP($A3864,Database!$A:$Y,7,FALSE)</f>
        <v>46214.958333333336</v>
      </c>
      <c r="D3864" s="31" t="str">
        <f>VLOOKUP(Pronostics!$B3864,Setup_MPP!$A:$G,3,FALSE)</f>
        <v>leaelaz</v>
      </c>
      <c r="E3864" s="31" t="str">
        <f>VLOOKUP(Pronostics!$B3864,Setup_MPP!$A:$G,2,FALSE)</f>
        <v>Léa EL ASERY</v>
      </c>
      <c r="F3864" s="31" t="str">
        <f>VLOOKUP($B3864,Setup_MPP!$A:$E,4,FALSE)</f>
        <v>#FFBEBE</v>
      </c>
      <c r="G3864" s="31" t="str">
        <f>VLOOKUP($B3864,Setup_MPP!$A:$E,5,FALSE)</f>
        <v>#DF6868</v>
      </c>
      <c r="H3864" s="31" t="str">
        <f>IFERROR(IF(AND(A3864&gt;=1,A3864&lt;=104),VLOOKUP($A3864,Location!$A:$J,6,FALSE),IF(A3864=0,"Avant l'ouverture",IF(OR(A3864=105,A3864=106),"Bonus"))),"")</f>
        <v>1/4 Finale</v>
      </c>
      <c r="I3864" s="31" t="str">
        <f>IF(LEFT(H3864,4)="Tour",VLOOKUP(A3864,Database!$A:$C,3,FALSE),"")</f>
        <v/>
      </c>
      <c r="J3864" s="31" t="str">
        <f>VLOOKUP($A3864,Location!$A:$J,7,FALSE)</f>
        <v>TBD</v>
      </c>
      <c r="K3864" s="31" t="str">
        <f>IFERROR(VLOOKUP(J3864,Setup_Team!$B:$C,2,FALSE), "TDB")</f>
        <v>TDB</v>
      </c>
      <c r="L3864" s="31" t="str">
        <f>VLOOKUP($A3864,Location!$A:$J,8,FALSE)</f>
        <v>TBD</v>
      </c>
      <c r="M3864" s="31" t="str">
        <f>IFERROR(VLOOKUP(L3864,Setup_Team!$B:$C,2,FALSE), "TDB")</f>
        <v>TDB</v>
      </c>
      <c r="N3864" s="31" t="str">
        <f>VLOOKUP($A3864,Location!$A:$J,9,FALSE)</f>
        <v>Miami Gardens, Florida</v>
      </c>
      <c r="O3864" s="31" t="str">
        <f>VLOOKUP($A3864,Location!$A:$J,10,FALSE)</f>
        <v>Hard Rock Stadium</v>
      </c>
      <c r="R3864" s="31">
        <v>0</v>
      </c>
      <c r="S3864" s="25">
        <f>VLOOKUP($A3864,Database!$A:$Y,10,FALSE)</f>
        <v>0</v>
      </c>
      <c r="T3864" s="25">
        <f>VLOOKUP($A3864,Database!$A:$Y,11,FALSE)</f>
        <v>0</v>
      </c>
      <c r="U3864" s="25">
        <f>VLOOKUP($A3864,Database!$A:$Y,12,FALSE)</f>
        <v>0</v>
      </c>
      <c r="V3864" s="25" t="str">
        <f>VLOOKUP(A3864,Database!A:M,13,FALSE)</f>
        <v>À venir</v>
      </c>
      <c r="W3864" s="25" t="str">
        <f>VLOOKUP($A3864,Database!$A:$Y,20,FALSE)</f>
        <v/>
      </c>
      <c r="X3864" s="25" t="str">
        <f>VLOOKUP($A3864,Database!$A:$Y,21,FALSE)</f>
        <v/>
      </c>
      <c r="Y3864" s="25" t="str">
        <f ca="1">IF(C3864&lt;NOW(),IF(AND(P3864&gt;Q3864,W3864&gt;X3864),S3864,IF(AND(P3864=Q3864,W3864=X3864),T3864,IF(AND(P3864&lt;Q3864,W3864&lt;X3864),U3864,0))),"")</f>
        <v/>
      </c>
      <c r="Z3864" s="25">
        <f>IF(AND(P3864=W3864,Q3864=X3864),1,0)</f>
        <v>1</v>
      </c>
      <c r="AA3864" s="25" t="str">
        <f>IF(Z3864=0,"",IF(ISBLANK(VLOOKUP(A3864,Database!A:AA,22,FALSE)),"",VLOOKUP(A3864,Database!A:AA,22,FALSE)))</f>
        <v>Exact</v>
      </c>
      <c r="AB3864" s="25">
        <f ca="1">IFERROR(IF(AND(Y3864&lt;&gt;"",OR(V3864="Terminé",V3864="En cours")),VLOOKUP(AA3864,Setup_ScoreExactBonus!A:D,4,FALSE),0),0)</f>
        <v>0</v>
      </c>
      <c r="AC3864" s="31" t="str">
        <f t="shared" ca="1" si="21"/>
        <v/>
      </c>
      <c r="AD3864" s="31">
        <f ca="1">SUMIFS(AC$2:AC3864,D$2:D3864,D3864)*IF(R3864=0,1,2)</f>
        <v>0</v>
      </c>
    </row>
    <row r="3865" spans="1:30" x14ac:dyDescent="0.35">
      <c r="A3865" s="31">
        <f>IF(ISBLANK(B3865),"",COUNTIF(B$2:B3865,B3865))-1</f>
        <v>99</v>
      </c>
      <c r="B3865" s="31">
        <v>3</v>
      </c>
      <c r="C3865" s="10">
        <f>VLOOKUP($A3865,Database!$A:$Y,7,FALSE)</f>
        <v>46214.958333333336</v>
      </c>
      <c r="D3865" s="31" t="str">
        <f>VLOOKUP(Pronostics!$B3865,Setup_MPP!$A:$G,3,FALSE)</f>
        <v>PasMetalleux</v>
      </c>
      <c r="E3865" s="31" t="str">
        <f>VLOOKUP(Pronostics!$B3865,Setup_MPP!$A:$G,2,FALSE)</f>
        <v>Elwenn JOUBREL</v>
      </c>
      <c r="F3865" s="31" t="str">
        <f>VLOOKUP($B3865,Setup_MPP!$A:$E,4,FALSE)</f>
        <v>#F5C7FC</v>
      </c>
      <c r="G3865" s="31" t="str">
        <f>VLOOKUP($B3865,Setup_MPP!$A:$E,5,FALSE)</f>
        <v>#C489CF</v>
      </c>
      <c r="H3865" s="31" t="str">
        <f>IFERROR(IF(AND(A3865&gt;=1,A3865&lt;=104),VLOOKUP($A3865,Location!$A:$J,6,FALSE),IF(A3865=0,"Avant l'ouverture",IF(OR(A3865=105,A3865=106),"Bonus"))),"")</f>
        <v>1/4 Finale</v>
      </c>
      <c r="I3865" s="31" t="str">
        <f>IF(LEFT(H3865,4)="Tour",VLOOKUP(A3865,Database!$A:$C,3,FALSE),"")</f>
        <v/>
      </c>
      <c r="J3865" s="31" t="str">
        <f>VLOOKUP($A3865,Location!$A:$J,7,FALSE)</f>
        <v>TBD</v>
      </c>
      <c r="K3865" s="31" t="str">
        <f>IFERROR(VLOOKUP(J3865,Setup_Team!$B:$C,2,FALSE), "TDB")</f>
        <v>TDB</v>
      </c>
      <c r="L3865" s="31" t="str">
        <f>VLOOKUP($A3865,Location!$A:$J,8,FALSE)</f>
        <v>TBD</v>
      </c>
      <c r="M3865" s="31" t="str">
        <f>IFERROR(VLOOKUP(L3865,Setup_Team!$B:$C,2,FALSE), "TDB")</f>
        <v>TDB</v>
      </c>
      <c r="N3865" s="31" t="str">
        <f>VLOOKUP($A3865,Location!$A:$J,9,FALSE)</f>
        <v>Miami Gardens, Florida</v>
      </c>
      <c r="O3865" s="31" t="str">
        <f>VLOOKUP($A3865,Location!$A:$J,10,FALSE)</f>
        <v>Hard Rock Stadium</v>
      </c>
      <c r="R3865" s="31">
        <v>0</v>
      </c>
      <c r="S3865" s="25">
        <f>VLOOKUP($A3865,Database!$A:$Y,10,FALSE)</f>
        <v>0</v>
      </c>
      <c r="T3865" s="25">
        <f>VLOOKUP($A3865,Database!$A:$Y,11,FALSE)</f>
        <v>0</v>
      </c>
      <c r="U3865" s="25">
        <f>VLOOKUP($A3865,Database!$A:$Y,12,FALSE)</f>
        <v>0</v>
      </c>
      <c r="V3865" s="25" t="str">
        <f>VLOOKUP(A3865,Database!A:M,13,FALSE)</f>
        <v>À venir</v>
      </c>
      <c r="W3865" s="25" t="str">
        <f>VLOOKUP($A3865,Database!$A:$Y,20,FALSE)</f>
        <v/>
      </c>
      <c r="X3865" s="25" t="str">
        <f>VLOOKUP($A3865,Database!$A:$Y,21,FALSE)</f>
        <v/>
      </c>
      <c r="Y3865" s="25" t="str">
        <f ca="1">IF(C3865&lt;NOW(),IF(AND(P3865&gt;Q3865,W3865&gt;X3865),S3865,IF(AND(P3865=Q3865,W3865=X3865),T3865,IF(AND(P3865&lt;Q3865,W3865&lt;X3865),U3865,0))),"")</f>
        <v/>
      </c>
      <c r="Z3865" s="25">
        <f>IF(AND(P3865=W3865,Q3865=X3865),1,0)</f>
        <v>1</v>
      </c>
      <c r="AA3865" s="25" t="str">
        <f>IF(Z3865=0,"",IF(ISBLANK(VLOOKUP(A3865,Database!A:AA,22,FALSE)),"",VLOOKUP(A3865,Database!A:AA,22,FALSE)))</f>
        <v>Exact</v>
      </c>
      <c r="AB3865" s="25">
        <f ca="1">IFERROR(IF(AND(Y3865&lt;&gt;"",OR(V3865="Terminé",V3865="En cours")),VLOOKUP(AA3865,Setup_ScoreExactBonus!A:D,4,FALSE),0),0)</f>
        <v>0</v>
      </c>
      <c r="AC3865" s="31" t="str">
        <f t="shared" ca="1" si="21"/>
        <v/>
      </c>
      <c r="AD3865" s="31">
        <f ca="1">SUMIFS(AC$2:AC3865,D$2:D3865,D3865)*IF(R3865=0,1,2)</f>
        <v>0</v>
      </c>
    </row>
    <row r="3866" spans="1:30" x14ac:dyDescent="0.35">
      <c r="A3866" s="31">
        <f>IF(ISBLANK(B3866),"",COUNTIF(B$2:B3866,B3866))-1</f>
        <v>99</v>
      </c>
      <c r="B3866" s="31">
        <v>4</v>
      </c>
      <c r="C3866" s="10">
        <f>VLOOKUP($A3866,Database!$A:$Y,7,FALSE)</f>
        <v>46214.958333333336</v>
      </c>
      <c r="D3866" s="31" t="str">
        <f>VLOOKUP(Pronostics!$B3866,Setup_MPP!$A:$G,3,FALSE)</f>
        <v>Popo444</v>
      </c>
      <c r="E3866" s="31" t="str">
        <f>VLOOKUP(Pronostics!$B3866,Setup_MPP!$A:$G,2,FALSE)</f>
        <v>Pauline OLIVIER</v>
      </c>
      <c r="F3866" s="31" t="str">
        <f>VLOOKUP($B3866,Setup_MPP!$A:$E,4,FALSE)</f>
        <v>#A5EA7F</v>
      </c>
      <c r="G3866" s="31" t="str">
        <f>VLOOKUP($B3866,Setup_MPP!$A:$E,5,FALSE)</f>
        <v>#80C65A</v>
      </c>
      <c r="H3866" s="31" t="str">
        <f>IFERROR(IF(AND(A3866&gt;=1,A3866&lt;=104),VLOOKUP($A3866,Location!$A:$J,6,FALSE),IF(A3866=0,"Avant l'ouverture",IF(OR(A3866=105,A3866=106),"Bonus"))),"")</f>
        <v>1/4 Finale</v>
      </c>
      <c r="I3866" s="31" t="str">
        <f>IF(LEFT(H3866,4)="Tour",VLOOKUP(A3866,Database!$A:$C,3,FALSE),"")</f>
        <v/>
      </c>
      <c r="J3866" s="31" t="str">
        <f>VLOOKUP($A3866,Location!$A:$J,7,FALSE)</f>
        <v>TBD</v>
      </c>
      <c r="K3866" s="31" t="str">
        <f>IFERROR(VLOOKUP(J3866,Setup_Team!$B:$C,2,FALSE), "TDB")</f>
        <v>TDB</v>
      </c>
      <c r="L3866" s="31" t="str">
        <f>VLOOKUP($A3866,Location!$A:$J,8,FALSE)</f>
        <v>TBD</v>
      </c>
      <c r="M3866" s="31" t="str">
        <f>IFERROR(VLOOKUP(L3866,Setup_Team!$B:$C,2,FALSE), "TDB")</f>
        <v>TDB</v>
      </c>
      <c r="N3866" s="31" t="str">
        <f>VLOOKUP($A3866,Location!$A:$J,9,FALSE)</f>
        <v>Miami Gardens, Florida</v>
      </c>
      <c r="O3866" s="31" t="str">
        <f>VLOOKUP($A3866,Location!$A:$J,10,FALSE)</f>
        <v>Hard Rock Stadium</v>
      </c>
      <c r="R3866" s="31">
        <v>0</v>
      </c>
      <c r="S3866" s="25">
        <f>VLOOKUP($A3866,Database!$A:$Y,10,FALSE)</f>
        <v>0</v>
      </c>
      <c r="T3866" s="25">
        <f>VLOOKUP($A3866,Database!$A:$Y,11,FALSE)</f>
        <v>0</v>
      </c>
      <c r="U3866" s="25">
        <f>VLOOKUP($A3866,Database!$A:$Y,12,FALSE)</f>
        <v>0</v>
      </c>
      <c r="V3866" s="25" t="str">
        <f>VLOOKUP(A3866,Database!A:M,13,FALSE)</f>
        <v>À venir</v>
      </c>
      <c r="W3866" s="25" t="str">
        <f>VLOOKUP($A3866,Database!$A:$Y,20,FALSE)</f>
        <v/>
      </c>
      <c r="X3866" s="25" t="str">
        <f>VLOOKUP($A3866,Database!$A:$Y,21,FALSE)</f>
        <v/>
      </c>
      <c r="Y3866" s="25" t="str">
        <f ca="1">IF(C3866&lt;NOW(),IF(AND(P3866&gt;Q3866,W3866&gt;X3866),S3866,IF(AND(P3866=Q3866,W3866=X3866),T3866,IF(AND(P3866&lt;Q3866,W3866&lt;X3866),U3866,0))),"")</f>
        <v/>
      </c>
      <c r="Z3866" s="25">
        <f>IF(AND(P3866=W3866,Q3866=X3866),1,0)</f>
        <v>1</v>
      </c>
      <c r="AA3866" s="25" t="str">
        <f>IF(Z3866=0,"",IF(ISBLANK(VLOOKUP(A3866,Database!A:AA,22,FALSE)),"",VLOOKUP(A3866,Database!A:AA,22,FALSE)))</f>
        <v>Exact</v>
      </c>
      <c r="AB3866" s="25">
        <f ca="1">IFERROR(IF(AND(Y3866&lt;&gt;"",OR(V3866="Terminé",V3866="En cours")),VLOOKUP(AA3866,Setup_ScoreExactBonus!A:D,4,FALSE),0),0)</f>
        <v>0</v>
      </c>
      <c r="AC3866" s="31" t="str">
        <f t="shared" ca="1" si="21"/>
        <v/>
      </c>
      <c r="AD3866" s="31">
        <f ca="1">SUMIFS(AC$2:AC3866,D$2:D3866,D3866)*IF(R3866=0,1,2)</f>
        <v>0</v>
      </c>
    </row>
    <row r="3867" spans="1:30" x14ac:dyDescent="0.35">
      <c r="A3867" s="31">
        <f>IF(ISBLANK(B3867),"",COUNTIF(B$2:B3867,B3867))-1</f>
        <v>99</v>
      </c>
      <c r="B3867" s="31">
        <v>5</v>
      </c>
      <c r="C3867" s="10">
        <f>VLOOKUP($A3867,Database!$A:$Y,7,FALSE)</f>
        <v>46214.958333333336</v>
      </c>
      <c r="D3867" s="31" t="str">
        <f>VLOOKUP(Pronostics!$B3867,Setup_MPP!$A:$G,3,FALSE)</f>
        <v>_Jujul</v>
      </c>
      <c r="E3867" s="31" t="str">
        <f>VLOOKUP(Pronostics!$B3867,Setup_MPP!$A:$G,2,FALSE)</f>
        <v>Julie BOISSIERE</v>
      </c>
      <c r="F3867" s="31" t="str">
        <f>VLOOKUP($B3867,Setup_MPP!$A:$E,4,FALSE)</f>
        <v>#D890FF</v>
      </c>
      <c r="G3867" s="31" t="str">
        <f>VLOOKUP($B3867,Setup_MPP!$A:$E,5,FALSE)</f>
        <v>#B750EF</v>
      </c>
      <c r="H3867" s="31" t="str">
        <f>IFERROR(IF(AND(A3867&gt;=1,A3867&lt;=104),VLOOKUP($A3867,Location!$A:$J,6,FALSE),IF(A3867=0,"Avant l'ouverture",IF(OR(A3867=105,A3867=106),"Bonus"))),"")</f>
        <v>1/4 Finale</v>
      </c>
      <c r="I3867" s="31" t="str">
        <f>IF(LEFT(H3867,4)="Tour",VLOOKUP(A3867,Database!$A:$C,3,FALSE),"")</f>
        <v/>
      </c>
      <c r="J3867" s="31" t="str">
        <f>VLOOKUP($A3867,Location!$A:$J,7,FALSE)</f>
        <v>TBD</v>
      </c>
      <c r="K3867" s="31" t="str">
        <f>IFERROR(VLOOKUP(J3867,Setup_Team!$B:$C,2,FALSE), "TDB")</f>
        <v>TDB</v>
      </c>
      <c r="L3867" s="31" t="str">
        <f>VLOOKUP($A3867,Location!$A:$J,8,FALSE)</f>
        <v>TBD</v>
      </c>
      <c r="M3867" s="31" t="str">
        <f>IFERROR(VLOOKUP(L3867,Setup_Team!$B:$C,2,FALSE), "TDB")</f>
        <v>TDB</v>
      </c>
      <c r="N3867" s="31" t="str">
        <f>VLOOKUP($A3867,Location!$A:$J,9,FALSE)</f>
        <v>Miami Gardens, Florida</v>
      </c>
      <c r="O3867" s="31" t="str">
        <f>VLOOKUP($A3867,Location!$A:$J,10,FALSE)</f>
        <v>Hard Rock Stadium</v>
      </c>
      <c r="R3867" s="31">
        <v>0</v>
      </c>
      <c r="S3867" s="25">
        <f>VLOOKUP($A3867,Database!$A:$Y,10,FALSE)</f>
        <v>0</v>
      </c>
      <c r="T3867" s="25">
        <f>VLOOKUP($A3867,Database!$A:$Y,11,FALSE)</f>
        <v>0</v>
      </c>
      <c r="U3867" s="25">
        <f>VLOOKUP($A3867,Database!$A:$Y,12,FALSE)</f>
        <v>0</v>
      </c>
      <c r="V3867" s="25" t="str">
        <f>VLOOKUP(A3867,Database!A:M,13,FALSE)</f>
        <v>À venir</v>
      </c>
      <c r="W3867" s="25" t="str">
        <f>VLOOKUP($A3867,Database!$A:$Y,20,FALSE)</f>
        <v/>
      </c>
      <c r="X3867" s="25" t="str">
        <f>VLOOKUP($A3867,Database!$A:$Y,21,FALSE)</f>
        <v/>
      </c>
      <c r="Y3867" s="25" t="str">
        <f ca="1">IF(C3867&lt;NOW(),IF(AND(P3867&gt;Q3867,W3867&gt;X3867),S3867,IF(AND(P3867=Q3867,W3867=X3867),T3867,IF(AND(P3867&lt;Q3867,W3867&lt;X3867),U3867,0))),"")</f>
        <v/>
      </c>
      <c r="Z3867" s="25">
        <f>IF(AND(P3867=W3867,Q3867=X3867),1,0)</f>
        <v>1</v>
      </c>
      <c r="AA3867" s="25" t="str">
        <f>IF(Z3867=0,"",IF(ISBLANK(VLOOKUP(A3867,Database!A:AA,22,FALSE)),"",VLOOKUP(A3867,Database!A:AA,22,FALSE)))</f>
        <v>Exact</v>
      </c>
      <c r="AB3867" s="25">
        <f ca="1">IFERROR(IF(AND(Y3867&lt;&gt;"",OR(V3867="Terminé",V3867="En cours")),VLOOKUP(AA3867,Setup_ScoreExactBonus!A:D,4,FALSE),0),0)</f>
        <v>0</v>
      </c>
      <c r="AC3867" s="31" t="str">
        <f t="shared" ca="1" si="21"/>
        <v/>
      </c>
      <c r="AD3867" s="31">
        <f ca="1">SUMIFS(AC$2:AC3867,D$2:D3867,D3867)*IF(R3867=0,1,2)</f>
        <v>0</v>
      </c>
    </row>
    <row r="3868" spans="1:30" x14ac:dyDescent="0.35">
      <c r="A3868" s="31">
        <f>IF(ISBLANK(B3868),"",COUNTIF(B$2:B3868,B3868))-1</f>
        <v>99</v>
      </c>
      <c r="B3868" s="31">
        <v>6</v>
      </c>
      <c r="C3868" s="10">
        <f>VLOOKUP($A3868,Database!$A:$Y,7,FALSE)</f>
        <v>46214.958333333336</v>
      </c>
      <c r="D3868" s="31" t="str">
        <f>VLOOKUP(Pronostics!$B3868,Setup_MPP!$A:$G,3,FALSE)</f>
        <v>Julay</v>
      </c>
      <c r="E3868" s="31" t="str">
        <f>VLOOKUP(Pronostics!$B3868,Setup_MPP!$A:$G,2,FALSE)</f>
        <v>Julie BOUCHARD</v>
      </c>
      <c r="F3868" s="31" t="str">
        <f>VLOOKUP($B3868,Setup_MPP!$A:$E,4,FALSE)</f>
        <v>#A6F7B1</v>
      </c>
      <c r="G3868" s="31" t="str">
        <f>VLOOKUP($B3868,Setup_MPP!$A:$E,5,FALSE)</f>
        <v>#6EC179</v>
      </c>
      <c r="H3868" s="31" t="str">
        <f>IFERROR(IF(AND(A3868&gt;=1,A3868&lt;=104),VLOOKUP($A3868,Location!$A:$J,6,FALSE),IF(A3868=0,"Avant l'ouverture",IF(OR(A3868=105,A3868=106),"Bonus"))),"")</f>
        <v>1/4 Finale</v>
      </c>
      <c r="I3868" s="31" t="str">
        <f>IF(LEFT(H3868,4)="Tour",VLOOKUP(A3868,Database!$A:$C,3,FALSE),"")</f>
        <v/>
      </c>
      <c r="J3868" s="31" t="str">
        <f>VLOOKUP($A3868,Location!$A:$J,7,FALSE)</f>
        <v>TBD</v>
      </c>
      <c r="K3868" s="31" t="str">
        <f>IFERROR(VLOOKUP(J3868,Setup_Team!$B:$C,2,FALSE), "TDB")</f>
        <v>TDB</v>
      </c>
      <c r="L3868" s="31" t="str">
        <f>VLOOKUP($A3868,Location!$A:$J,8,FALSE)</f>
        <v>TBD</v>
      </c>
      <c r="M3868" s="31" t="str">
        <f>IFERROR(VLOOKUP(L3868,Setup_Team!$B:$C,2,FALSE), "TDB")</f>
        <v>TDB</v>
      </c>
      <c r="N3868" s="31" t="str">
        <f>VLOOKUP($A3868,Location!$A:$J,9,FALSE)</f>
        <v>Miami Gardens, Florida</v>
      </c>
      <c r="O3868" s="31" t="str">
        <f>VLOOKUP($A3868,Location!$A:$J,10,FALSE)</f>
        <v>Hard Rock Stadium</v>
      </c>
      <c r="R3868" s="31">
        <v>0</v>
      </c>
      <c r="S3868" s="25">
        <f>VLOOKUP($A3868,Database!$A:$Y,10,FALSE)</f>
        <v>0</v>
      </c>
      <c r="T3868" s="25">
        <f>VLOOKUP($A3868,Database!$A:$Y,11,FALSE)</f>
        <v>0</v>
      </c>
      <c r="U3868" s="25">
        <f>VLOOKUP($A3868,Database!$A:$Y,12,FALSE)</f>
        <v>0</v>
      </c>
      <c r="V3868" s="25" t="str">
        <f>VLOOKUP(A3868,Database!A:M,13,FALSE)</f>
        <v>À venir</v>
      </c>
      <c r="W3868" s="25" t="str">
        <f>VLOOKUP($A3868,Database!$A:$Y,20,FALSE)</f>
        <v/>
      </c>
      <c r="X3868" s="25" t="str">
        <f>VLOOKUP($A3868,Database!$A:$Y,21,FALSE)</f>
        <v/>
      </c>
      <c r="Y3868" s="25" t="str">
        <f ca="1">IF(C3868&lt;NOW(),IF(AND(P3868&gt;Q3868,W3868&gt;X3868),S3868,IF(AND(P3868=Q3868,W3868=X3868),T3868,IF(AND(P3868&lt;Q3868,W3868&lt;X3868),U3868,0))),"")</f>
        <v/>
      </c>
      <c r="Z3868" s="25">
        <f>IF(AND(P3868=W3868,Q3868=X3868),1,0)</f>
        <v>1</v>
      </c>
      <c r="AA3868" s="25" t="str">
        <f>IF(Z3868=0,"",IF(ISBLANK(VLOOKUP(A3868,Database!A:AA,22,FALSE)),"",VLOOKUP(A3868,Database!A:AA,22,FALSE)))</f>
        <v>Exact</v>
      </c>
      <c r="AB3868" s="25">
        <f ca="1">IFERROR(IF(AND(Y3868&lt;&gt;"",OR(V3868="Terminé",V3868="En cours")),VLOOKUP(AA3868,Setup_ScoreExactBonus!A:D,4,FALSE),0),0)</f>
        <v>0</v>
      </c>
      <c r="AC3868" s="31" t="str">
        <f t="shared" ca="1" si="21"/>
        <v/>
      </c>
      <c r="AD3868" s="31">
        <f ca="1">SUMIFS(AC$2:AC3868,D$2:D3868,D3868)*IF(R3868=0,1,2)</f>
        <v>0</v>
      </c>
    </row>
    <row r="3869" spans="1:30" x14ac:dyDescent="0.35">
      <c r="A3869" s="31">
        <f>IF(ISBLANK(B3869),"",COUNTIF(B$2:B3869,B3869))-1</f>
        <v>99</v>
      </c>
      <c r="B3869" s="31">
        <v>7</v>
      </c>
      <c r="C3869" s="10">
        <f>VLOOKUP($A3869,Database!$A:$Y,7,FALSE)</f>
        <v>46214.958333333336</v>
      </c>
      <c r="D3869" s="31" t="str">
        <f>VLOOKUP(Pronostics!$B3869,Setup_MPP!$A:$G,3,FALSE)</f>
        <v>__Vince__</v>
      </c>
      <c r="E3869" s="31" t="str">
        <f>VLOOKUP(Pronostics!$B3869,Setup_MPP!$A:$G,2,FALSE)</f>
        <v>Vincent FRAYSSE</v>
      </c>
      <c r="F3869" s="31" t="str">
        <f>VLOOKUP($B3869,Setup_MPP!$A:$E,4,FALSE)</f>
        <v>#B2EAE8</v>
      </c>
      <c r="G3869" s="31" t="str">
        <f>VLOOKUP($B3869,Setup_MPP!$A:$E,5,FALSE)</f>
        <v>#6CB4B1</v>
      </c>
      <c r="H3869" s="31" t="str">
        <f>IFERROR(IF(AND(A3869&gt;=1,A3869&lt;=104),VLOOKUP($A3869,Location!$A:$J,6,FALSE),IF(A3869=0,"Avant l'ouverture",IF(OR(A3869=105,A3869=106),"Bonus"))),"")</f>
        <v>1/4 Finale</v>
      </c>
      <c r="I3869" s="31" t="str">
        <f>IF(LEFT(H3869,4)="Tour",VLOOKUP(A3869,Database!$A:$C,3,FALSE),"")</f>
        <v/>
      </c>
      <c r="J3869" s="31" t="str">
        <f>VLOOKUP($A3869,Location!$A:$J,7,FALSE)</f>
        <v>TBD</v>
      </c>
      <c r="K3869" s="31" t="str">
        <f>IFERROR(VLOOKUP(J3869,Setup_Team!$B:$C,2,FALSE), "TDB")</f>
        <v>TDB</v>
      </c>
      <c r="L3869" s="31" t="str">
        <f>VLOOKUP($A3869,Location!$A:$J,8,FALSE)</f>
        <v>TBD</v>
      </c>
      <c r="M3869" s="31" t="str">
        <f>IFERROR(VLOOKUP(L3869,Setup_Team!$B:$C,2,FALSE), "TDB")</f>
        <v>TDB</v>
      </c>
      <c r="N3869" s="31" t="str">
        <f>VLOOKUP($A3869,Location!$A:$J,9,FALSE)</f>
        <v>Miami Gardens, Florida</v>
      </c>
      <c r="O3869" s="31" t="str">
        <f>VLOOKUP($A3869,Location!$A:$J,10,FALSE)</f>
        <v>Hard Rock Stadium</v>
      </c>
      <c r="R3869" s="31">
        <v>0</v>
      </c>
      <c r="S3869" s="25">
        <f>VLOOKUP($A3869,Database!$A:$Y,10,FALSE)</f>
        <v>0</v>
      </c>
      <c r="T3869" s="25">
        <f>VLOOKUP($A3869,Database!$A:$Y,11,FALSE)</f>
        <v>0</v>
      </c>
      <c r="U3869" s="25">
        <f>VLOOKUP($A3869,Database!$A:$Y,12,FALSE)</f>
        <v>0</v>
      </c>
      <c r="V3869" s="25" t="str">
        <f>VLOOKUP(A3869,Database!A:M,13,FALSE)</f>
        <v>À venir</v>
      </c>
      <c r="W3869" s="25" t="str">
        <f>VLOOKUP($A3869,Database!$A:$Y,20,FALSE)</f>
        <v/>
      </c>
      <c r="X3869" s="25" t="str">
        <f>VLOOKUP($A3869,Database!$A:$Y,21,FALSE)</f>
        <v/>
      </c>
      <c r="Y3869" s="25" t="str">
        <f ca="1">IF(C3869&lt;NOW(),IF(AND(P3869&gt;Q3869,W3869&gt;X3869),S3869,IF(AND(P3869=Q3869,W3869=X3869),T3869,IF(AND(P3869&lt;Q3869,W3869&lt;X3869),U3869,0))),"")</f>
        <v/>
      </c>
      <c r="Z3869" s="25">
        <f>IF(AND(P3869=W3869,Q3869=X3869),1,0)</f>
        <v>1</v>
      </c>
      <c r="AA3869" s="25" t="str">
        <f>IF(Z3869=0,"",IF(ISBLANK(VLOOKUP(A3869,Database!A:AA,22,FALSE)),"",VLOOKUP(A3869,Database!A:AA,22,FALSE)))</f>
        <v>Exact</v>
      </c>
      <c r="AB3869" s="25">
        <f ca="1">IFERROR(IF(AND(Y3869&lt;&gt;"",OR(V3869="Terminé",V3869="En cours")),VLOOKUP(AA3869,Setup_ScoreExactBonus!A:D,4,FALSE),0),0)</f>
        <v>0</v>
      </c>
      <c r="AC3869" s="31" t="str">
        <f t="shared" ref="AC3869:AC3932" ca="1" si="22">IF(Y3869&lt;&gt;"", Y3869 + IF(Z3869=1,AB3869, 0), "")</f>
        <v/>
      </c>
      <c r="AD3869" s="31">
        <f ca="1">SUMIFS(AC$2:AC3869,D$2:D3869,D3869)*IF(R3869=0,1,2)</f>
        <v>0</v>
      </c>
    </row>
    <row r="3870" spans="1:30" x14ac:dyDescent="0.35">
      <c r="A3870" s="31">
        <f>IF(ISBLANK(B3870),"",COUNTIF(B$2:B3870,B3870))-1</f>
        <v>99</v>
      </c>
      <c r="B3870" s="31">
        <v>8</v>
      </c>
      <c r="C3870" s="10">
        <f>VLOOKUP($A3870,Database!$A:$Y,7,FALSE)</f>
        <v>46214.958333333336</v>
      </c>
      <c r="D3870" s="31" t="str">
        <f>VLOOKUP(Pronostics!$B3870,Setup_MPP!$A:$G,3,FALSE)</f>
        <v>Louuiiis</v>
      </c>
      <c r="E3870" s="31" t="str">
        <f>VLOOKUP(Pronostics!$B3870,Setup_MPP!$A:$G,2,FALSE)</f>
        <v>Louis HARLE</v>
      </c>
      <c r="F3870" s="31" t="str">
        <f>VLOOKUP($B3870,Setup_MPP!$A:$E,4,FALSE)</f>
        <v>#EEF7B1</v>
      </c>
      <c r="G3870" s="31" t="str">
        <f>VLOOKUP($B3870,Setup_MPP!$A:$E,5,FALSE)</f>
        <v>#C1CB7D</v>
      </c>
      <c r="H3870" s="31" t="str">
        <f>IFERROR(IF(AND(A3870&gt;=1,A3870&lt;=104),VLOOKUP($A3870,Location!$A:$J,6,FALSE),IF(A3870=0,"Avant l'ouverture",IF(OR(A3870=105,A3870=106),"Bonus"))),"")</f>
        <v>1/4 Finale</v>
      </c>
      <c r="I3870" s="31" t="str">
        <f>IF(LEFT(H3870,4)="Tour",VLOOKUP(A3870,Database!$A:$C,3,FALSE),"")</f>
        <v/>
      </c>
      <c r="J3870" s="31" t="str">
        <f>VLOOKUP($A3870,Location!$A:$J,7,FALSE)</f>
        <v>TBD</v>
      </c>
      <c r="K3870" s="31" t="str">
        <f>IFERROR(VLOOKUP(J3870,Setup_Team!$B:$C,2,FALSE), "TDB")</f>
        <v>TDB</v>
      </c>
      <c r="L3870" s="31" t="str">
        <f>VLOOKUP($A3870,Location!$A:$J,8,FALSE)</f>
        <v>TBD</v>
      </c>
      <c r="M3870" s="31" t="str">
        <f>IFERROR(VLOOKUP(L3870,Setup_Team!$B:$C,2,FALSE), "TDB")</f>
        <v>TDB</v>
      </c>
      <c r="N3870" s="31" t="str">
        <f>VLOOKUP($A3870,Location!$A:$J,9,FALSE)</f>
        <v>Miami Gardens, Florida</v>
      </c>
      <c r="O3870" s="31" t="str">
        <f>VLOOKUP($A3870,Location!$A:$J,10,FALSE)</f>
        <v>Hard Rock Stadium</v>
      </c>
      <c r="R3870" s="31">
        <v>0</v>
      </c>
      <c r="S3870" s="25">
        <f>VLOOKUP($A3870,Database!$A:$Y,10,FALSE)</f>
        <v>0</v>
      </c>
      <c r="T3870" s="25">
        <f>VLOOKUP($A3870,Database!$A:$Y,11,FALSE)</f>
        <v>0</v>
      </c>
      <c r="U3870" s="25">
        <f>VLOOKUP($A3870,Database!$A:$Y,12,FALSE)</f>
        <v>0</v>
      </c>
      <c r="V3870" s="25" t="str">
        <f>VLOOKUP(A3870,Database!A:M,13,FALSE)</f>
        <v>À venir</v>
      </c>
      <c r="W3870" s="25" t="str">
        <f>VLOOKUP($A3870,Database!$A:$Y,20,FALSE)</f>
        <v/>
      </c>
      <c r="X3870" s="25" t="str">
        <f>VLOOKUP($A3870,Database!$A:$Y,21,FALSE)</f>
        <v/>
      </c>
      <c r="Y3870" s="25" t="str">
        <f ca="1">IF(C3870&lt;NOW(),IF(AND(P3870&gt;Q3870,W3870&gt;X3870),S3870,IF(AND(P3870=Q3870,W3870=X3870),T3870,IF(AND(P3870&lt;Q3870,W3870&lt;X3870),U3870,0))),"")</f>
        <v/>
      </c>
      <c r="Z3870" s="25">
        <f>IF(AND(P3870=W3870,Q3870=X3870),1,0)</f>
        <v>1</v>
      </c>
      <c r="AA3870" s="25" t="str">
        <f>IF(Z3870=0,"",IF(ISBLANK(VLOOKUP(A3870,Database!A:AA,22,FALSE)),"",VLOOKUP(A3870,Database!A:AA,22,FALSE)))</f>
        <v>Exact</v>
      </c>
      <c r="AB3870" s="25">
        <f ca="1">IFERROR(IF(AND(Y3870&lt;&gt;"",OR(V3870="Terminé",V3870="En cours")),VLOOKUP(AA3870,Setup_ScoreExactBonus!A:D,4,FALSE),0),0)</f>
        <v>0</v>
      </c>
      <c r="AC3870" s="31" t="str">
        <f t="shared" ca="1" si="22"/>
        <v/>
      </c>
      <c r="AD3870" s="31">
        <f ca="1">SUMIFS(AC$2:AC3870,D$2:D3870,D3870)*IF(R3870=0,1,2)</f>
        <v>0</v>
      </c>
    </row>
    <row r="3871" spans="1:30" x14ac:dyDescent="0.35">
      <c r="A3871" s="31">
        <f>IF(ISBLANK(B3871),"",COUNTIF(B$2:B3871,B3871))-1</f>
        <v>99</v>
      </c>
      <c r="B3871" s="31">
        <v>9</v>
      </c>
      <c r="C3871" s="10">
        <f>VLOOKUP($A3871,Database!$A:$Y,7,FALSE)</f>
        <v>46214.958333333336</v>
      </c>
      <c r="D3871" s="31" t="str">
        <f>VLOOKUP(Pronostics!$B3871,Setup_MPP!$A:$G,3,FALSE)</f>
        <v>Aurelien_dqp</v>
      </c>
      <c r="E3871" s="31" t="str">
        <f>VLOOKUP(Pronostics!$B3871,Setup_MPP!$A:$G,2,FALSE)</f>
        <v>Aurélien DE POULPIQUET</v>
      </c>
      <c r="F3871" s="31" t="str">
        <f>VLOOKUP($B3871,Setup_MPP!$A:$E,4,FALSE)</f>
        <v>#F4EA9D</v>
      </c>
      <c r="G3871" s="31" t="str">
        <f>VLOOKUP($B3871,Setup_MPP!$A:$E,5,FALSE)</f>
        <v>#D2C458</v>
      </c>
      <c r="H3871" s="31" t="str">
        <f>IFERROR(IF(AND(A3871&gt;=1,A3871&lt;=104),VLOOKUP($A3871,Location!$A:$J,6,FALSE),IF(A3871=0,"Avant l'ouverture",IF(OR(A3871=105,A3871=106),"Bonus"))),"")</f>
        <v>1/4 Finale</v>
      </c>
      <c r="I3871" s="31" t="str">
        <f>IF(LEFT(H3871,4)="Tour",VLOOKUP(A3871,Database!$A:$C,3,FALSE),"")</f>
        <v/>
      </c>
      <c r="J3871" s="31" t="str">
        <f>VLOOKUP($A3871,Location!$A:$J,7,FALSE)</f>
        <v>TBD</v>
      </c>
      <c r="K3871" s="31" t="str">
        <f>IFERROR(VLOOKUP(J3871,Setup_Team!$B:$C,2,FALSE), "TDB")</f>
        <v>TDB</v>
      </c>
      <c r="L3871" s="31" t="str">
        <f>VLOOKUP($A3871,Location!$A:$J,8,FALSE)</f>
        <v>TBD</v>
      </c>
      <c r="M3871" s="31" t="str">
        <f>IFERROR(VLOOKUP(L3871,Setup_Team!$B:$C,2,FALSE), "TDB")</f>
        <v>TDB</v>
      </c>
      <c r="N3871" s="31" t="str">
        <f>VLOOKUP($A3871,Location!$A:$J,9,FALSE)</f>
        <v>Miami Gardens, Florida</v>
      </c>
      <c r="O3871" s="31" t="str">
        <f>VLOOKUP($A3871,Location!$A:$J,10,FALSE)</f>
        <v>Hard Rock Stadium</v>
      </c>
      <c r="R3871" s="31">
        <v>0</v>
      </c>
      <c r="S3871" s="25">
        <f>VLOOKUP($A3871,Database!$A:$Y,10,FALSE)</f>
        <v>0</v>
      </c>
      <c r="T3871" s="25">
        <f>VLOOKUP($A3871,Database!$A:$Y,11,FALSE)</f>
        <v>0</v>
      </c>
      <c r="U3871" s="25">
        <f>VLOOKUP($A3871,Database!$A:$Y,12,FALSE)</f>
        <v>0</v>
      </c>
      <c r="V3871" s="25" t="str">
        <f>VLOOKUP(A3871,Database!A:M,13,FALSE)</f>
        <v>À venir</v>
      </c>
      <c r="W3871" s="25" t="str">
        <f>VLOOKUP($A3871,Database!$A:$Y,20,FALSE)</f>
        <v/>
      </c>
      <c r="X3871" s="25" t="str">
        <f>VLOOKUP($A3871,Database!$A:$Y,21,FALSE)</f>
        <v/>
      </c>
      <c r="Y3871" s="25" t="str">
        <f ca="1">IF(C3871&lt;NOW(),IF(AND(P3871&gt;Q3871,W3871&gt;X3871),S3871,IF(AND(P3871=Q3871,W3871=X3871),T3871,IF(AND(P3871&lt;Q3871,W3871&lt;X3871),U3871,0))),"")</f>
        <v/>
      </c>
      <c r="Z3871" s="25">
        <f>IF(AND(P3871=W3871,Q3871=X3871),1,0)</f>
        <v>1</v>
      </c>
      <c r="AA3871" s="25" t="str">
        <f>IF(Z3871=0,"",IF(ISBLANK(VLOOKUP(A3871,Database!A:AA,22,FALSE)),"",VLOOKUP(A3871,Database!A:AA,22,FALSE)))</f>
        <v>Exact</v>
      </c>
      <c r="AB3871" s="25">
        <f ca="1">IFERROR(IF(AND(Y3871&lt;&gt;"",OR(V3871="Terminé",V3871="En cours")),VLOOKUP(AA3871,Setup_ScoreExactBonus!A:D,4,FALSE),0),0)</f>
        <v>0</v>
      </c>
      <c r="AC3871" s="31" t="str">
        <f t="shared" ca="1" si="22"/>
        <v/>
      </c>
      <c r="AD3871" s="31">
        <f ca="1">SUMIFS(AC$2:AC3871,D$2:D3871,D3871)*IF(R3871=0,1,2)</f>
        <v>0</v>
      </c>
    </row>
    <row r="3872" spans="1:30" x14ac:dyDescent="0.35">
      <c r="A3872" s="31">
        <f>IF(ISBLANK(B3872),"",COUNTIF(B$2:B3872,B3872))-1</f>
        <v>99</v>
      </c>
      <c r="B3872" s="31">
        <v>10</v>
      </c>
      <c r="C3872" s="10">
        <f>VLOOKUP($A3872,Database!$A:$Y,7,FALSE)</f>
        <v>46214.958333333336</v>
      </c>
      <c r="D3872" s="31" t="str">
        <f>VLOOKUP(Pronostics!$B3872,Setup_MPP!$A:$G,3,FALSE)</f>
        <v>RandomPaul</v>
      </c>
      <c r="E3872" s="31" t="str">
        <f>VLOOKUP(Pronostics!$B3872,Setup_MPP!$A:$G,2,FALSE)</f>
        <v>Paul MONTESINOS</v>
      </c>
      <c r="F3872" s="31" t="str">
        <f>VLOOKUP($B3872,Setup_MPP!$A:$E,4,FALSE)</f>
        <v>#C4B0FF</v>
      </c>
      <c r="G3872" s="31" t="str">
        <f>VLOOKUP($B3872,Setup_MPP!$A:$E,5,FALSE)</f>
        <v>#7F66C8</v>
      </c>
      <c r="H3872" s="31" t="str">
        <f>IFERROR(IF(AND(A3872&gt;=1,A3872&lt;=104),VLOOKUP($A3872,Location!$A:$J,6,FALSE),IF(A3872=0,"Avant l'ouverture",IF(OR(A3872=105,A3872=106),"Bonus"))),"")</f>
        <v>1/4 Finale</v>
      </c>
      <c r="I3872" s="31" t="str">
        <f>IF(LEFT(H3872,4)="Tour",VLOOKUP(A3872,Database!$A:$C,3,FALSE),"")</f>
        <v/>
      </c>
      <c r="J3872" s="31" t="str">
        <f>VLOOKUP($A3872,Location!$A:$J,7,FALSE)</f>
        <v>TBD</v>
      </c>
      <c r="K3872" s="31" t="str">
        <f>IFERROR(VLOOKUP(J3872,Setup_Team!$B:$C,2,FALSE), "TDB")</f>
        <v>TDB</v>
      </c>
      <c r="L3872" s="31" t="str">
        <f>VLOOKUP($A3872,Location!$A:$J,8,FALSE)</f>
        <v>TBD</v>
      </c>
      <c r="M3872" s="31" t="str">
        <f>IFERROR(VLOOKUP(L3872,Setup_Team!$B:$C,2,FALSE), "TDB")</f>
        <v>TDB</v>
      </c>
      <c r="N3872" s="31" t="str">
        <f>VLOOKUP($A3872,Location!$A:$J,9,FALSE)</f>
        <v>Miami Gardens, Florida</v>
      </c>
      <c r="O3872" s="31" t="str">
        <f>VLOOKUP($A3872,Location!$A:$J,10,FALSE)</f>
        <v>Hard Rock Stadium</v>
      </c>
      <c r="R3872" s="31">
        <v>0</v>
      </c>
      <c r="S3872" s="25">
        <f>VLOOKUP($A3872,Database!$A:$Y,10,FALSE)</f>
        <v>0</v>
      </c>
      <c r="T3872" s="25">
        <f>VLOOKUP($A3872,Database!$A:$Y,11,FALSE)</f>
        <v>0</v>
      </c>
      <c r="U3872" s="25">
        <f>VLOOKUP($A3872,Database!$A:$Y,12,FALSE)</f>
        <v>0</v>
      </c>
      <c r="V3872" s="25" t="str">
        <f>VLOOKUP(A3872,Database!A:M,13,FALSE)</f>
        <v>À venir</v>
      </c>
      <c r="W3872" s="25" t="str">
        <f>VLOOKUP($A3872,Database!$A:$Y,20,FALSE)</f>
        <v/>
      </c>
      <c r="X3872" s="25" t="str">
        <f>VLOOKUP($A3872,Database!$A:$Y,21,FALSE)</f>
        <v/>
      </c>
      <c r="Y3872" s="25" t="str">
        <f ca="1">IF(C3872&lt;NOW(),IF(AND(P3872&gt;Q3872,W3872&gt;X3872),S3872,IF(AND(P3872=Q3872,W3872=X3872),T3872,IF(AND(P3872&lt;Q3872,W3872&lt;X3872),U3872,0))),"")</f>
        <v/>
      </c>
      <c r="Z3872" s="25">
        <f>IF(AND(P3872=W3872,Q3872=X3872),1,0)</f>
        <v>1</v>
      </c>
      <c r="AA3872" s="25" t="str">
        <f>IF(Z3872=0,"",IF(ISBLANK(VLOOKUP(A3872,Database!A:AA,22,FALSE)),"",VLOOKUP(A3872,Database!A:AA,22,FALSE)))</f>
        <v>Exact</v>
      </c>
      <c r="AB3872" s="25">
        <f ca="1">IFERROR(IF(AND(Y3872&lt;&gt;"",OR(V3872="Terminé",V3872="En cours")),VLOOKUP(AA3872,Setup_ScoreExactBonus!A:D,4,FALSE),0),0)</f>
        <v>0</v>
      </c>
      <c r="AC3872" s="31" t="str">
        <f t="shared" ca="1" si="22"/>
        <v/>
      </c>
      <c r="AD3872" s="31">
        <f ca="1">SUMIFS(AC$2:AC3872,D$2:D3872,D3872)*IF(R3872=0,1,2)</f>
        <v>0</v>
      </c>
    </row>
    <row r="3873" spans="1:30" x14ac:dyDescent="0.35">
      <c r="A3873" s="31">
        <f>IF(ISBLANK(B3873),"",COUNTIF(B$2:B3873,B3873))-1</f>
        <v>99</v>
      </c>
      <c r="B3873" s="31">
        <v>11</v>
      </c>
      <c r="C3873" s="10">
        <f>VLOOKUP($A3873,Database!$A:$Y,7,FALSE)</f>
        <v>46214.958333333336</v>
      </c>
      <c r="D3873" s="31" t="str">
        <f>VLOOKUP(Pronostics!$B3873,Setup_MPP!$A:$G,3,FALSE)</f>
        <v>Kinsley#8SA6T</v>
      </c>
      <c r="E3873" s="31" t="str">
        <f>VLOOKUP(Pronostics!$B3873,Setup_MPP!$A:$G,2,FALSE)</f>
        <v>Kinsley ROQUE</v>
      </c>
      <c r="F3873" s="31" t="str">
        <f>VLOOKUP($B3873,Setup_MPP!$A:$E,4,FALSE)</f>
        <v>#CBEBBA</v>
      </c>
      <c r="G3873" s="31" t="str">
        <f>VLOOKUP($B3873,Setup_MPP!$A:$E,5,FALSE)</f>
        <v>#70BC6E</v>
      </c>
      <c r="H3873" s="31" t="str">
        <f>IFERROR(IF(AND(A3873&gt;=1,A3873&lt;=104),VLOOKUP($A3873,Location!$A:$J,6,FALSE),IF(A3873=0,"Avant l'ouverture",IF(OR(A3873=105,A3873=106),"Bonus"))),"")</f>
        <v>1/4 Finale</v>
      </c>
      <c r="I3873" s="31" t="str">
        <f>IF(LEFT(H3873,4)="Tour",VLOOKUP(A3873,Database!$A:$C,3,FALSE),"")</f>
        <v/>
      </c>
      <c r="J3873" s="31" t="str">
        <f>VLOOKUP($A3873,Location!$A:$J,7,FALSE)</f>
        <v>TBD</v>
      </c>
      <c r="K3873" s="31" t="str">
        <f>IFERROR(VLOOKUP(J3873,Setup_Team!$B:$C,2,FALSE), "TDB")</f>
        <v>TDB</v>
      </c>
      <c r="L3873" s="31" t="str">
        <f>VLOOKUP($A3873,Location!$A:$J,8,FALSE)</f>
        <v>TBD</v>
      </c>
      <c r="M3873" s="31" t="str">
        <f>IFERROR(VLOOKUP(L3873,Setup_Team!$B:$C,2,FALSE), "TDB")</f>
        <v>TDB</v>
      </c>
      <c r="N3873" s="31" t="str">
        <f>VLOOKUP($A3873,Location!$A:$J,9,FALSE)</f>
        <v>Miami Gardens, Florida</v>
      </c>
      <c r="O3873" s="31" t="str">
        <f>VLOOKUP($A3873,Location!$A:$J,10,FALSE)</f>
        <v>Hard Rock Stadium</v>
      </c>
      <c r="R3873" s="31">
        <v>0</v>
      </c>
      <c r="S3873" s="25">
        <f>VLOOKUP($A3873,Database!$A:$Y,10,FALSE)</f>
        <v>0</v>
      </c>
      <c r="T3873" s="25">
        <f>VLOOKUP($A3873,Database!$A:$Y,11,FALSE)</f>
        <v>0</v>
      </c>
      <c r="U3873" s="25">
        <f>VLOOKUP($A3873,Database!$A:$Y,12,FALSE)</f>
        <v>0</v>
      </c>
      <c r="V3873" s="25" t="str">
        <f>VLOOKUP(A3873,Database!A:M,13,FALSE)</f>
        <v>À venir</v>
      </c>
      <c r="W3873" s="25" t="str">
        <f>VLOOKUP($A3873,Database!$A:$Y,20,FALSE)</f>
        <v/>
      </c>
      <c r="X3873" s="25" t="str">
        <f>VLOOKUP($A3873,Database!$A:$Y,21,FALSE)</f>
        <v/>
      </c>
      <c r="Y3873" s="25" t="str">
        <f ca="1">IF(C3873&lt;NOW(),IF(AND(P3873&gt;Q3873,W3873&gt;X3873),S3873,IF(AND(P3873=Q3873,W3873=X3873),T3873,IF(AND(P3873&lt;Q3873,W3873&lt;X3873),U3873,0))),"")</f>
        <v/>
      </c>
      <c r="Z3873" s="25">
        <f>IF(AND(P3873=W3873,Q3873=X3873),1,0)</f>
        <v>1</v>
      </c>
      <c r="AA3873" s="25" t="str">
        <f>IF(Z3873=0,"",IF(ISBLANK(VLOOKUP(A3873,Database!A:AA,22,FALSE)),"",VLOOKUP(A3873,Database!A:AA,22,FALSE)))</f>
        <v>Exact</v>
      </c>
      <c r="AB3873" s="25">
        <f ca="1">IFERROR(IF(AND(Y3873&lt;&gt;"",OR(V3873="Terminé",V3873="En cours")),VLOOKUP(AA3873,Setup_ScoreExactBonus!A:D,4,FALSE),0),0)</f>
        <v>0</v>
      </c>
      <c r="AC3873" s="31" t="str">
        <f t="shared" ca="1" si="22"/>
        <v/>
      </c>
      <c r="AD3873" s="31">
        <f ca="1">SUMIFS(AC$2:AC3873,D$2:D3873,D3873)*IF(R3873=0,1,2)</f>
        <v>0</v>
      </c>
    </row>
    <row r="3874" spans="1:30" x14ac:dyDescent="0.35">
      <c r="A3874" s="31">
        <f>IF(ISBLANK(B3874),"",COUNTIF(B$2:B3874,B3874))-1</f>
        <v>99</v>
      </c>
      <c r="B3874" s="31">
        <v>12</v>
      </c>
      <c r="C3874" s="10">
        <f>VLOOKUP($A3874,Database!$A:$Y,7,FALSE)</f>
        <v>46214.958333333336</v>
      </c>
      <c r="D3874" s="31" t="str">
        <f>VLOOKUP(Pronostics!$B3874,Setup_MPP!$A:$G,3,FALSE)</f>
        <v>Jaouad1</v>
      </c>
      <c r="E3874" s="31" t="str">
        <f>VLOOKUP(Pronostics!$B3874,Setup_MPP!$A:$G,2,FALSE)</f>
        <v>Jaouad SETTI</v>
      </c>
      <c r="F3874" s="31" t="str">
        <f>VLOOKUP($B3874,Setup_MPP!$A:$E,4,FALSE)</f>
        <v>#C2D4FF</v>
      </c>
      <c r="G3874" s="31" t="str">
        <f>VLOOKUP($B3874,Setup_MPP!$A:$E,5,FALSE)</f>
        <v>#6586D5</v>
      </c>
      <c r="H3874" s="31" t="str">
        <f>IFERROR(IF(AND(A3874&gt;=1,A3874&lt;=104),VLOOKUP($A3874,Location!$A:$J,6,FALSE),IF(A3874=0,"Avant l'ouverture",IF(OR(A3874=105,A3874=106),"Bonus"))),"")</f>
        <v>1/4 Finale</v>
      </c>
      <c r="I3874" s="31" t="str">
        <f>IF(LEFT(H3874,4)="Tour",VLOOKUP(A3874,Database!$A:$C,3,FALSE),"")</f>
        <v/>
      </c>
      <c r="J3874" s="31" t="str">
        <f>VLOOKUP($A3874,Location!$A:$J,7,FALSE)</f>
        <v>TBD</v>
      </c>
      <c r="K3874" s="31" t="str">
        <f>IFERROR(VLOOKUP(J3874,Setup_Team!$B:$C,2,FALSE), "TDB")</f>
        <v>TDB</v>
      </c>
      <c r="L3874" s="31" t="str">
        <f>VLOOKUP($A3874,Location!$A:$J,8,FALSE)</f>
        <v>TBD</v>
      </c>
      <c r="M3874" s="31" t="str">
        <f>IFERROR(VLOOKUP(L3874,Setup_Team!$B:$C,2,FALSE), "TDB")</f>
        <v>TDB</v>
      </c>
      <c r="N3874" s="31" t="str">
        <f>VLOOKUP($A3874,Location!$A:$J,9,FALSE)</f>
        <v>Miami Gardens, Florida</v>
      </c>
      <c r="O3874" s="31" t="str">
        <f>VLOOKUP($A3874,Location!$A:$J,10,FALSE)</f>
        <v>Hard Rock Stadium</v>
      </c>
      <c r="R3874" s="31">
        <v>0</v>
      </c>
      <c r="S3874" s="25">
        <f>VLOOKUP($A3874,Database!$A:$Y,10,FALSE)</f>
        <v>0</v>
      </c>
      <c r="T3874" s="25">
        <f>VLOOKUP($A3874,Database!$A:$Y,11,FALSE)</f>
        <v>0</v>
      </c>
      <c r="U3874" s="25">
        <f>VLOOKUP($A3874,Database!$A:$Y,12,FALSE)</f>
        <v>0</v>
      </c>
      <c r="V3874" s="25" t="str">
        <f>VLOOKUP(A3874,Database!A:M,13,FALSE)</f>
        <v>À venir</v>
      </c>
      <c r="W3874" s="25" t="str">
        <f>VLOOKUP($A3874,Database!$A:$Y,20,FALSE)</f>
        <v/>
      </c>
      <c r="X3874" s="25" t="str">
        <f>VLOOKUP($A3874,Database!$A:$Y,21,FALSE)</f>
        <v/>
      </c>
      <c r="Y3874" s="25" t="str">
        <f ca="1">IF(C3874&lt;NOW(),IF(AND(P3874&gt;Q3874,W3874&gt;X3874),S3874,IF(AND(P3874=Q3874,W3874=X3874),T3874,IF(AND(P3874&lt;Q3874,W3874&lt;X3874),U3874,0))),"")</f>
        <v/>
      </c>
      <c r="Z3874" s="25">
        <f>IF(AND(P3874=W3874,Q3874=X3874),1,0)</f>
        <v>1</v>
      </c>
      <c r="AA3874" s="25" t="str">
        <f>IF(Z3874=0,"",IF(ISBLANK(VLOOKUP(A3874,Database!A:AA,22,FALSE)),"",VLOOKUP(A3874,Database!A:AA,22,FALSE)))</f>
        <v>Exact</v>
      </c>
      <c r="AB3874" s="25">
        <f ca="1">IFERROR(IF(AND(Y3874&lt;&gt;"",OR(V3874="Terminé",V3874="En cours")),VLOOKUP(AA3874,Setup_ScoreExactBonus!A:D,4,FALSE),0),0)</f>
        <v>0</v>
      </c>
      <c r="AC3874" s="31" t="str">
        <f t="shared" ca="1" si="22"/>
        <v/>
      </c>
      <c r="AD3874" s="31">
        <f ca="1">SUMIFS(AC$2:AC3874,D$2:D3874,D3874)*IF(R3874=0,1,2)</f>
        <v>0</v>
      </c>
    </row>
    <row r="3875" spans="1:30" x14ac:dyDescent="0.35">
      <c r="A3875" s="31">
        <f>IF(ISBLANK(B3875),"",COUNTIF(B$2:B3875,B3875))-1</f>
        <v>99</v>
      </c>
      <c r="B3875" s="31">
        <v>13</v>
      </c>
      <c r="C3875" s="10">
        <f>VLOOKUP($A3875,Database!$A:$Y,7,FALSE)</f>
        <v>46214.958333333336</v>
      </c>
      <c r="D3875" s="31" t="str">
        <f>VLOOKUP(Pronostics!$B3875,Setup_MPP!$A:$G,3,FALSE)</f>
        <v>Julien_I</v>
      </c>
      <c r="E3875" s="31" t="str">
        <f>VLOOKUP(Pronostics!$B3875,Setup_MPP!$A:$G,2,FALSE)</f>
        <v>Julien INGE</v>
      </c>
      <c r="F3875" s="31" t="str">
        <f>VLOOKUP($B3875,Setup_MPP!$A:$E,4,FALSE)</f>
        <v>#C1E0EF</v>
      </c>
      <c r="G3875" s="31" t="str">
        <f>VLOOKUP($B3875,Setup_MPP!$A:$E,5,FALSE)</f>
        <v>#4F91B2</v>
      </c>
      <c r="H3875" s="31" t="str">
        <f>IFERROR(IF(AND(A3875&gt;=1,A3875&lt;=104),VLOOKUP($A3875,Location!$A:$J,6,FALSE),IF(A3875=0,"Avant l'ouverture",IF(OR(A3875=105,A3875=106),"Bonus"))),"")</f>
        <v>1/4 Finale</v>
      </c>
      <c r="I3875" s="31" t="str">
        <f>IF(LEFT(H3875,4)="Tour",VLOOKUP(A3875,Database!$A:$C,3,FALSE),"")</f>
        <v/>
      </c>
      <c r="J3875" s="31" t="str">
        <f>VLOOKUP($A3875,Location!$A:$J,7,FALSE)</f>
        <v>TBD</v>
      </c>
      <c r="K3875" s="31" t="str">
        <f>IFERROR(VLOOKUP(J3875,Setup_Team!$B:$C,2,FALSE), "TDB")</f>
        <v>TDB</v>
      </c>
      <c r="L3875" s="31" t="str">
        <f>VLOOKUP($A3875,Location!$A:$J,8,FALSE)</f>
        <v>TBD</v>
      </c>
      <c r="M3875" s="31" t="str">
        <f>IFERROR(VLOOKUP(L3875,Setup_Team!$B:$C,2,FALSE), "TDB")</f>
        <v>TDB</v>
      </c>
      <c r="N3875" s="31" t="str">
        <f>VLOOKUP($A3875,Location!$A:$J,9,FALSE)</f>
        <v>Miami Gardens, Florida</v>
      </c>
      <c r="O3875" s="31" t="str">
        <f>VLOOKUP($A3875,Location!$A:$J,10,FALSE)</f>
        <v>Hard Rock Stadium</v>
      </c>
      <c r="R3875" s="31">
        <v>0</v>
      </c>
      <c r="S3875" s="25">
        <f>VLOOKUP($A3875,Database!$A:$Y,10,FALSE)</f>
        <v>0</v>
      </c>
      <c r="T3875" s="25">
        <f>VLOOKUP($A3875,Database!$A:$Y,11,FALSE)</f>
        <v>0</v>
      </c>
      <c r="U3875" s="25">
        <f>VLOOKUP($A3875,Database!$A:$Y,12,FALSE)</f>
        <v>0</v>
      </c>
      <c r="V3875" s="25" t="str">
        <f>VLOOKUP(A3875,Database!A:M,13,FALSE)</f>
        <v>À venir</v>
      </c>
      <c r="W3875" s="25" t="str">
        <f>VLOOKUP($A3875,Database!$A:$Y,20,FALSE)</f>
        <v/>
      </c>
      <c r="X3875" s="25" t="str">
        <f>VLOOKUP($A3875,Database!$A:$Y,21,FALSE)</f>
        <v/>
      </c>
      <c r="Y3875" s="25" t="str">
        <f ca="1">IF(C3875&lt;NOW(),IF(AND(P3875&gt;Q3875,W3875&gt;X3875),S3875,IF(AND(P3875=Q3875,W3875=X3875),T3875,IF(AND(P3875&lt;Q3875,W3875&lt;X3875),U3875,0))),"")</f>
        <v/>
      </c>
      <c r="Z3875" s="25">
        <f>IF(AND(P3875=W3875,Q3875=X3875),1,0)</f>
        <v>1</v>
      </c>
      <c r="AA3875" s="25" t="str">
        <f>IF(Z3875=0,"",IF(ISBLANK(VLOOKUP(A3875,Database!A:AA,22,FALSE)),"",VLOOKUP(A3875,Database!A:AA,22,FALSE)))</f>
        <v>Exact</v>
      </c>
      <c r="AB3875" s="25">
        <f ca="1">IFERROR(IF(AND(Y3875&lt;&gt;"",OR(V3875="Terminé",V3875="En cours")),VLOOKUP(AA3875,Setup_ScoreExactBonus!A:D,4,FALSE),0),0)</f>
        <v>0</v>
      </c>
      <c r="AC3875" s="31" t="str">
        <f t="shared" ca="1" si="22"/>
        <v/>
      </c>
      <c r="AD3875" s="31">
        <f ca="1">SUMIFS(AC$2:AC3875,D$2:D3875,D3875)*IF(R3875=0,1,2)</f>
        <v>0</v>
      </c>
    </row>
    <row r="3876" spans="1:30" x14ac:dyDescent="0.35">
      <c r="A3876" s="31">
        <f>IF(ISBLANK(B3876),"",COUNTIF(B$2:B3876,B3876))-1</f>
        <v>99</v>
      </c>
      <c r="B3876" s="31">
        <v>14</v>
      </c>
      <c r="C3876" s="10">
        <f>VLOOKUP($A3876,Database!$A:$Y,7,FALSE)</f>
        <v>46214.958333333336</v>
      </c>
      <c r="D3876" s="31" t="str">
        <f>VLOOKUP(Pronostics!$B3876,Setup_MPP!$A:$G,3,FALSE)</f>
        <v>MarieEYT</v>
      </c>
      <c r="E3876" s="31" t="str">
        <f>VLOOKUP(Pronostics!$B3876,Setup_MPP!$A:$G,2,FALSE)</f>
        <v>Marie EXBRAYAT</v>
      </c>
      <c r="F3876" s="31" t="str">
        <f>VLOOKUP($B3876,Setup_MPP!$A:$E,4,FALSE)</f>
        <v>#FFAFD2</v>
      </c>
      <c r="G3876" s="31" t="str">
        <f>VLOOKUP($B3876,Setup_MPP!$A:$E,5,FALSE)</f>
        <v>#F2589B</v>
      </c>
      <c r="H3876" s="31" t="str">
        <f>IFERROR(IF(AND(A3876&gt;=1,A3876&lt;=104),VLOOKUP($A3876,Location!$A:$J,6,FALSE),IF(A3876=0,"Avant l'ouverture",IF(OR(A3876=105,A3876=106),"Bonus"))),"")</f>
        <v>1/4 Finale</v>
      </c>
      <c r="I3876" s="31" t="str">
        <f>IF(LEFT(H3876,4)="Tour",VLOOKUP(A3876,Database!$A:$C,3,FALSE),"")</f>
        <v/>
      </c>
      <c r="J3876" s="31" t="str">
        <f>VLOOKUP($A3876,Location!$A:$J,7,FALSE)</f>
        <v>TBD</v>
      </c>
      <c r="K3876" s="31" t="str">
        <f>IFERROR(VLOOKUP(J3876,Setup_Team!$B:$C,2,FALSE), "TDB")</f>
        <v>TDB</v>
      </c>
      <c r="L3876" s="31" t="str">
        <f>VLOOKUP($A3876,Location!$A:$J,8,FALSE)</f>
        <v>TBD</v>
      </c>
      <c r="M3876" s="31" t="str">
        <f>IFERROR(VLOOKUP(L3876,Setup_Team!$B:$C,2,FALSE), "TDB")</f>
        <v>TDB</v>
      </c>
      <c r="N3876" s="31" t="str">
        <f>VLOOKUP($A3876,Location!$A:$J,9,FALSE)</f>
        <v>Miami Gardens, Florida</v>
      </c>
      <c r="O3876" s="31" t="str">
        <f>VLOOKUP($A3876,Location!$A:$J,10,FALSE)</f>
        <v>Hard Rock Stadium</v>
      </c>
      <c r="R3876" s="31">
        <v>0</v>
      </c>
      <c r="S3876" s="25">
        <f>VLOOKUP($A3876,Database!$A:$Y,10,FALSE)</f>
        <v>0</v>
      </c>
      <c r="T3876" s="25">
        <f>VLOOKUP($A3876,Database!$A:$Y,11,FALSE)</f>
        <v>0</v>
      </c>
      <c r="U3876" s="25">
        <f>VLOOKUP($A3876,Database!$A:$Y,12,FALSE)</f>
        <v>0</v>
      </c>
      <c r="V3876" s="25" t="str">
        <f>VLOOKUP(A3876,Database!A:M,13,FALSE)</f>
        <v>À venir</v>
      </c>
      <c r="W3876" s="25" t="str">
        <f>VLOOKUP($A3876,Database!$A:$Y,20,FALSE)</f>
        <v/>
      </c>
      <c r="X3876" s="25" t="str">
        <f>VLOOKUP($A3876,Database!$A:$Y,21,FALSE)</f>
        <v/>
      </c>
      <c r="Y3876" s="25" t="str">
        <f ca="1">IF(C3876&lt;NOW(),IF(AND(P3876&gt;Q3876,W3876&gt;X3876),S3876,IF(AND(P3876=Q3876,W3876=X3876),T3876,IF(AND(P3876&lt;Q3876,W3876&lt;X3876),U3876,0))),"")</f>
        <v/>
      </c>
      <c r="Z3876" s="25">
        <f>IF(AND(P3876=W3876,Q3876=X3876),1,0)</f>
        <v>1</v>
      </c>
      <c r="AA3876" s="25" t="str">
        <f>IF(Z3876=0,"",IF(ISBLANK(VLOOKUP(A3876,Database!A:AA,22,FALSE)),"",VLOOKUP(A3876,Database!A:AA,22,FALSE)))</f>
        <v>Exact</v>
      </c>
      <c r="AB3876" s="25">
        <f ca="1">IFERROR(IF(AND(Y3876&lt;&gt;"",OR(V3876="Terminé",V3876="En cours")),VLOOKUP(AA3876,Setup_ScoreExactBonus!A:D,4,FALSE),0),0)</f>
        <v>0</v>
      </c>
      <c r="AC3876" s="31" t="str">
        <f t="shared" ca="1" si="22"/>
        <v/>
      </c>
      <c r="AD3876" s="31">
        <f ca="1">SUMIFS(AC$2:AC3876,D$2:D3876,D3876)*IF(R3876=0,1,2)</f>
        <v>0</v>
      </c>
    </row>
    <row r="3877" spans="1:30" x14ac:dyDescent="0.35">
      <c r="A3877" s="31">
        <f>IF(ISBLANK(B3877),"",COUNTIF(B$2:B3877,B3877))-1</f>
        <v>99</v>
      </c>
      <c r="B3877" s="31">
        <v>15</v>
      </c>
      <c r="C3877" s="10">
        <f>VLOOKUP($A3877,Database!$A:$Y,7,FALSE)</f>
        <v>46214.958333333336</v>
      </c>
      <c r="D3877" s="31" t="str">
        <f>VLOOKUP(Pronostics!$B3877,Setup_MPP!$A:$G,3,FALSE)</f>
        <v>Amine#8UL9R</v>
      </c>
      <c r="E3877" s="31" t="str">
        <f>VLOOKUP(Pronostics!$B3877,Setup_MPP!$A:$G,2,FALSE)</f>
        <v>Amine ZARROUKI</v>
      </c>
      <c r="F3877" s="31" t="str">
        <f>VLOOKUP($B3877,Setup_MPP!$A:$E,4,FALSE)</f>
        <v>#FF9898</v>
      </c>
      <c r="G3877" s="31" t="str">
        <f>VLOOKUP($B3877,Setup_MPP!$A:$E,5,FALSE)</f>
        <v>#FF5D5D</v>
      </c>
      <c r="H3877" s="31" t="str">
        <f>IFERROR(IF(AND(A3877&gt;=1,A3877&lt;=104),VLOOKUP($A3877,Location!$A:$J,6,FALSE),IF(A3877=0,"Avant l'ouverture",IF(OR(A3877=105,A3877=106),"Bonus"))),"")</f>
        <v>1/4 Finale</v>
      </c>
      <c r="I3877" s="31" t="str">
        <f>IF(LEFT(H3877,4)="Tour",VLOOKUP(A3877,Database!$A:$C,3,FALSE),"")</f>
        <v/>
      </c>
      <c r="J3877" s="31" t="str">
        <f>VLOOKUP($A3877,Location!$A:$J,7,FALSE)</f>
        <v>TBD</v>
      </c>
      <c r="K3877" s="31" t="str">
        <f>IFERROR(VLOOKUP(J3877,Setup_Team!$B:$C,2,FALSE), "TDB")</f>
        <v>TDB</v>
      </c>
      <c r="L3877" s="31" t="str">
        <f>VLOOKUP($A3877,Location!$A:$J,8,FALSE)</f>
        <v>TBD</v>
      </c>
      <c r="M3877" s="31" t="str">
        <f>IFERROR(VLOOKUP(L3877,Setup_Team!$B:$C,2,FALSE), "TDB")</f>
        <v>TDB</v>
      </c>
      <c r="N3877" s="31" t="str">
        <f>VLOOKUP($A3877,Location!$A:$J,9,FALSE)</f>
        <v>Miami Gardens, Florida</v>
      </c>
      <c r="O3877" s="31" t="str">
        <f>VLOOKUP($A3877,Location!$A:$J,10,FALSE)</f>
        <v>Hard Rock Stadium</v>
      </c>
      <c r="R3877" s="31">
        <v>0</v>
      </c>
      <c r="S3877" s="25">
        <f>VLOOKUP($A3877,Database!$A:$Y,10,FALSE)</f>
        <v>0</v>
      </c>
      <c r="T3877" s="25">
        <f>VLOOKUP($A3877,Database!$A:$Y,11,FALSE)</f>
        <v>0</v>
      </c>
      <c r="U3877" s="25">
        <f>VLOOKUP($A3877,Database!$A:$Y,12,FALSE)</f>
        <v>0</v>
      </c>
      <c r="V3877" s="25" t="str">
        <f>VLOOKUP(A3877,Database!A:M,13,FALSE)</f>
        <v>À venir</v>
      </c>
      <c r="W3877" s="25" t="str">
        <f>VLOOKUP($A3877,Database!$A:$Y,20,FALSE)</f>
        <v/>
      </c>
      <c r="X3877" s="25" t="str">
        <f>VLOOKUP($A3877,Database!$A:$Y,21,FALSE)</f>
        <v/>
      </c>
      <c r="Y3877" s="25" t="str">
        <f ca="1">IF(C3877&lt;NOW(),IF(AND(P3877&gt;Q3877,W3877&gt;X3877),S3877,IF(AND(P3877=Q3877,W3877=X3877),T3877,IF(AND(P3877&lt;Q3877,W3877&lt;X3877),U3877,0))),"")</f>
        <v/>
      </c>
      <c r="Z3877" s="25">
        <f>IF(AND(P3877=W3877,Q3877=X3877),1,0)</f>
        <v>1</v>
      </c>
      <c r="AA3877" s="25" t="str">
        <f>IF(Z3877=0,"",IF(ISBLANK(VLOOKUP(A3877,Database!A:AA,22,FALSE)),"",VLOOKUP(A3877,Database!A:AA,22,FALSE)))</f>
        <v>Exact</v>
      </c>
      <c r="AB3877" s="25">
        <f ca="1">IFERROR(IF(AND(Y3877&lt;&gt;"",OR(V3877="Terminé",V3877="En cours")),VLOOKUP(AA3877,Setup_ScoreExactBonus!A:D,4,FALSE),0),0)</f>
        <v>0</v>
      </c>
      <c r="AC3877" s="31" t="str">
        <f t="shared" ca="1" si="22"/>
        <v/>
      </c>
      <c r="AD3877" s="31">
        <f ca="1">SUMIFS(AC$2:AC3877,D$2:D3877,D3877)*IF(R3877=0,1,2)</f>
        <v>0</v>
      </c>
    </row>
    <row r="3878" spans="1:30" x14ac:dyDescent="0.35">
      <c r="A3878" s="31">
        <f>IF(ISBLANK(B3878),"",COUNTIF(B$2:B3878,B3878))-1</f>
        <v>99</v>
      </c>
      <c r="B3878" s="31">
        <v>16</v>
      </c>
      <c r="C3878" s="10">
        <f>VLOOKUP($A3878,Database!$A:$Y,7,FALSE)</f>
        <v>46214.958333333336</v>
      </c>
      <c r="D3878" s="31" t="str">
        <f>VLOOKUP(Pronostics!$B3878,Setup_MPP!$A:$G,3,FALSE)</f>
        <v>Laura#8V93E</v>
      </c>
      <c r="E3878" s="31" t="str">
        <f>VLOOKUP(Pronostics!$B3878,Setup_MPP!$A:$G,2,FALSE)</f>
        <v>Laura GIULIANO</v>
      </c>
      <c r="F3878" s="31" t="str">
        <f>VLOOKUP($B3878,Setup_MPP!$A:$E,4,FALSE)</f>
        <v>#86A4FE</v>
      </c>
      <c r="G3878" s="31" t="str">
        <f>VLOOKUP($B3878,Setup_MPP!$A:$E,5,FALSE)</f>
        <v>#3769FF</v>
      </c>
      <c r="H3878" s="31" t="str">
        <f>IFERROR(IF(AND(A3878&gt;=1,A3878&lt;=104),VLOOKUP($A3878,Location!$A:$J,6,FALSE),IF(A3878=0,"Avant l'ouverture",IF(OR(A3878=105,A3878=106),"Bonus"))),"")</f>
        <v>1/4 Finale</v>
      </c>
      <c r="I3878" s="31" t="str">
        <f>IF(LEFT(H3878,4)="Tour",VLOOKUP(A3878,Database!$A:$C,3,FALSE),"")</f>
        <v/>
      </c>
      <c r="J3878" s="31" t="str">
        <f>VLOOKUP($A3878,Location!$A:$J,7,FALSE)</f>
        <v>TBD</v>
      </c>
      <c r="K3878" s="31" t="str">
        <f>IFERROR(VLOOKUP(J3878,Setup_Team!$B:$C,2,FALSE), "TDB")</f>
        <v>TDB</v>
      </c>
      <c r="L3878" s="31" t="str">
        <f>VLOOKUP($A3878,Location!$A:$J,8,FALSE)</f>
        <v>TBD</v>
      </c>
      <c r="M3878" s="31" t="str">
        <f>IFERROR(VLOOKUP(L3878,Setup_Team!$B:$C,2,FALSE), "TDB")</f>
        <v>TDB</v>
      </c>
      <c r="N3878" s="31" t="str">
        <f>VLOOKUP($A3878,Location!$A:$J,9,FALSE)</f>
        <v>Miami Gardens, Florida</v>
      </c>
      <c r="O3878" s="31" t="str">
        <f>VLOOKUP($A3878,Location!$A:$J,10,FALSE)</f>
        <v>Hard Rock Stadium</v>
      </c>
      <c r="R3878" s="31">
        <v>0</v>
      </c>
      <c r="S3878" s="25">
        <f>VLOOKUP($A3878,Database!$A:$Y,10,FALSE)</f>
        <v>0</v>
      </c>
      <c r="T3878" s="25">
        <f>VLOOKUP($A3878,Database!$A:$Y,11,FALSE)</f>
        <v>0</v>
      </c>
      <c r="U3878" s="25">
        <f>VLOOKUP($A3878,Database!$A:$Y,12,FALSE)</f>
        <v>0</v>
      </c>
      <c r="V3878" s="25" t="str">
        <f>VLOOKUP(A3878,Database!A:M,13,FALSE)</f>
        <v>À venir</v>
      </c>
      <c r="W3878" s="25" t="str">
        <f>VLOOKUP($A3878,Database!$A:$Y,20,FALSE)</f>
        <v/>
      </c>
      <c r="X3878" s="25" t="str">
        <f>VLOOKUP($A3878,Database!$A:$Y,21,FALSE)</f>
        <v/>
      </c>
      <c r="Y3878" s="25" t="str">
        <f ca="1">IF(C3878&lt;NOW(),IF(AND(P3878&gt;Q3878,W3878&gt;X3878),S3878,IF(AND(P3878=Q3878,W3878=X3878),T3878,IF(AND(P3878&lt;Q3878,W3878&lt;X3878),U3878,0))),"")</f>
        <v/>
      </c>
      <c r="Z3878" s="25">
        <f>IF(AND(P3878=W3878,Q3878=X3878),1,0)</f>
        <v>1</v>
      </c>
      <c r="AA3878" s="25" t="str">
        <f>IF(Z3878=0,"",IF(ISBLANK(VLOOKUP(A3878,Database!A:AA,22,FALSE)),"",VLOOKUP(A3878,Database!A:AA,22,FALSE)))</f>
        <v>Exact</v>
      </c>
      <c r="AB3878" s="25">
        <f ca="1">IFERROR(IF(AND(Y3878&lt;&gt;"",OR(V3878="Terminé",V3878="En cours")),VLOOKUP(AA3878,Setup_ScoreExactBonus!A:D,4,FALSE),0),0)</f>
        <v>0</v>
      </c>
      <c r="AC3878" s="31" t="str">
        <f t="shared" ca="1" si="22"/>
        <v/>
      </c>
      <c r="AD3878" s="31">
        <f ca="1">SUMIFS(AC$2:AC3878,D$2:D3878,D3878)*IF(R3878=0,1,2)</f>
        <v>0</v>
      </c>
    </row>
    <row r="3879" spans="1:30" x14ac:dyDescent="0.35">
      <c r="A3879" s="31">
        <f>IF(ISBLANK(B3879),"",COUNTIF(B$2:B3879,B3879))-1</f>
        <v>99</v>
      </c>
      <c r="B3879" s="31">
        <v>17</v>
      </c>
      <c r="C3879" s="10">
        <f>VLOOKUP($A3879,Database!$A:$Y,7,FALSE)</f>
        <v>46214.958333333336</v>
      </c>
      <c r="D3879" s="31" t="str">
        <f>VLOOKUP(Pronostics!$B3879,Setup_MPP!$A:$G,3,FALSE)</f>
        <v>Joueur17</v>
      </c>
      <c r="E3879" s="31" t="str">
        <f>VLOOKUP(Pronostics!$B3879,Setup_MPP!$A:$G,2,FALSE)</f>
        <v>Joueur17</v>
      </c>
      <c r="F3879" s="31" t="str">
        <f>VLOOKUP($B3879,Setup_MPP!$A:$E,4,FALSE)</f>
        <v>#FFB0B0</v>
      </c>
      <c r="G3879" s="31" t="str">
        <f>VLOOKUP($B3879,Setup_MPP!$A:$E,5,FALSE)</f>
        <v>#F25757</v>
      </c>
      <c r="H3879" s="31" t="str">
        <f>IFERROR(IF(AND(A3879&gt;=1,A3879&lt;=104),VLOOKUP($A3879,Location!$A:$J,6,FALSE),IF(A3879=0,"Avant l'ouverture",IF(OR(A3879=105,A3879=106),"Bonus"))),"")</f>
        <v>1/4 Finale</v>
      </c>
      <c r="I3879" s="31" t="str">
        <f>IF(LEFT(H3879,4)="Tour",VLOOKUP(A3879,Database!$A:$C,3,FALSE),"")</f>
        <v/>
      </c>
      <c r="J3879" s="31" t="str">
        <f>VLOOKUP($A3879,Location!$A:$J,7,FALSE)</f>
        <v>TBD</v>
      </c>
      <c r="K3879" s="31" t="str">
        <f>IFERROR(VLOOKUP(J3879,Setup_Team!$B:$C,2,FALSE), "TDB")</f>
        <v>TDB</v>
      </c>
      <c r="L3879" s="31" t="str">
        <f>VLOOKUP($A3879,Location!$A:$J,8,FALSE)</f>
        <v>TBD</v>
      </c>
      <c r="M3879" s="31" t="str">
        <f>IFERROR(VLOOKUP(L3879,Setup_Team!$B:$C,2,FALSE), "TDB")</f>
        <v>TDB</v>
      </c>
      <c r="N3879" s="31" t="str">
        <f>VLOOKUP($A3879,Location!$A:$J,9,FALSE)</f>
        <v>Miami Gardens, Florida</v>
      </c>
      <c r="O3879" s="31" t="str">
        <f>VLOOKUP($A3879,Location!$A:$J,10,FALSE)</f>
        <v>Hard Rock Stadium</v>
      </c>
      <c r="R3879" s="31">
        <v>0</v>
      </c>
      <c r="S3879" s="25">
        <f>VLOOKUP($A3879,Database!$A:$Y,10,FALSE)</f>
        <v>0</v>
      </c>
      <c r="T3879" s="25">
        <f>VLOOKUP($A3879,Database!$A:$Y,11,FALSE)</f>
        <v>0</v>
      </c>
      <c r="U3879" s="25">
        <f>VLOOKUP($A3879,Database!$A:$Y,12,FALSE)</f>
        <v>0</v>
      </c>
      <c r="V3879" s="25" t="str">
        <f>VLOOKUP(A3879,Database!A:M,13,FALSE)</f>
        <v>À venir</v>
      </c>
      <c r="W3879" s="25" t="str">
        <f>VLOOKUP($A3879,Database!$A:$Y,20,FALSE)</f>
        <v/>
      </c>
      <c r="X3879" s="25" t="str">
        <f>VLOOKUP($A3879,Database!$A:$Y,21,FALSE)</f>
        <v/>
      </c>
      <c r="Y3879" s="25" t="str">
        <f ca="1">IF(C3879&lt;NOW(),IF(AND(P3879&gt;Q3879,W3879&gt;X3879),S3879,IF(AND(P3879=Q3879,W3879=X3879),T3879,IF(AND(P3879&lt;Q3879,W3879&lt;X3879),U3879,0))),"")</f>
        <v/>
      </c>
      <c r="Z3879" s="25">
        <f>IF(AND(P3879=W3879,Q3879=X3879),1,0)</f>
        <v>1</v>
      </c>
      <c r="AA3879" s="25" t="str">
        <f>IF(Z3879=0,"",IF(ISBLANK(VLOOKUP(A3879,Database!A:AA,22,FALSE)),"",VLOOKUP(A3879,Database!A:AA,22,FALSE)))</f>
        <v>Exact</v>
      </c>
      <c r="AB3879" s="25">
        <f ca="1">IFERROR(IF(AND(Y3879&lt;&gt;"",OR(V3879="Terminé",V3879="En cours")),VLOOKUP(AA3879,Setup_ScoreExactBonus!A:D,4,FALSE),0),0)</f>
        <v>0</v>
      </c>
      <c r="AC3879" s="31" t="str">
        <f t="shared" ca="1" si="22"/>
        <v/>
      </c>
      <c r="AD3879" s="31">
        <f ca="1">SUMIFS(AC$2:AC3879,D$2:D3879,D3879)*IF(R3879=0,1,2)</f>
        <v>0</v>
      </c>
    </row>
    <row r="3880" spans="1:30" x14ac:dyDescent="0.35">
      <c r="A3880" s="31">
        <f>IF(ISBLANK(B3880),"",COUNTIF(B$2:B3880,B3880))-1</f>
        <v>99</v>
      </c>
      <c r="B3880" s="31">
        <v>18</v>
      </c>
      <c r="C3880" s="10">
        <f>VLOOKUP($A3880,Database!$A:$Y,7,FALSE)</f>
        <v>46214.958333333336</v>
      </c>
      <c r="D3880" s="31" t="str">
        <f>VLOOKUP(Pronostics!$B3880,Setup_MPP!$A:$G,3,FALSE)</f>
        <v>Joueur18</v>
      </c>
      <c r="E3880" s="31" t="str">
        <f>VLOOKUP(Pronostics!$B3880,Setup_MPP!$A:$G,2,FALSE)</f>
        <v>Joueur18</v>
      </c>
      <c r="F3880" s="31" t="str">
        <f>VLOOKUP($B3880,Setup_MPP!$A:$E,4,FALSE)</f>
        <v>#FFC9B0</v>
      </c>
      <c r="G3880" s="31" t="str">
        <f>VLOOKUP($B3880,Setup_MPP!$A:$E,5,FALSE)</f>
        <v>#F28D57</v>
      </c>
      <c r="H3880" s="31" t="str">
        <f>IFERROR(IF(AND(A3880&gt;=1,A3880&lt;=104),VLOOKUP($A3880,Location!$A:$J,6,FALSE),IF(A3880=0,"Avant l'ouverture",IF(OR(A3880=105,A3880=106),"Bonus"))),"")</f>
        <v>1/4 Finale</v>
      </c>
      <c r="I3880" s="31" t="str">
        <f>IF(LEFT(H3880,4)="Tour",VLOOKUP(A3880,Database!$A:$C,3,FALSE),"")</f>
        <v/>
      </c>
      <c r="J3880" s="31" t="str">
        <f>VLOOKUP($A3880,Location!$A:$J,7,FALSE)</f>
        <v>TBD</v>
      </c>
      <c r="K3880" s="31" t="str">
        <f>IFERROR(VLOOKUP(J3880,Setup_Team!$B:$C,2,FALSE), "TDB")</f>
        <v>TDB</v>
      </c>
      <c r="L3880" s="31" t="str">
        <f>VLOOKUP($A3880,Location!$A:$J,8,FALSE)</f>
        <v>TBD</v>
      </c>
      <c r="M3880" s="31" t="str">
        <f>IFERROR(VLOOKUP(L3880,Setup_Team!$B:$C,2,FALSE), "TDB")</f>
        <v>TDB</v>
      </c>
      <c r="N3880" s="31" t="str">
        <f>VLOOKUP($A3880,Location!$A:$J,9,FALSE)</f>
        <v>Miami Gardens, Florida</v>
      </c>
      <c r="O3880" s="31" t="str">
        <f>VLOOKUP($A3880,Location!$A:$J,10,FALSE)</f>
        <v>Hard Rock Stadium</v>
      </c>
      <c r="R3880" s="31">
        <v>0</v>
      </c>
      <c r="S3880" s="25">
        <f>VLOOKUP($A3880,Database!$A:$Y,10,FALSE)</f>
        <v>0</v>
      </c>
      <c r="T3880" s="25">
        <f>VLOOKUP($A3880,Database!$A:$Y,11,FALSE)</f>
        <v>0</v>
      </c>
      <c r="U3880" s="25">
        <f>VLOOKUP($A3880,Database!$A:$Y,12,FALSE)</f>
        <v>0</v>
      </c>
      <c r="V3880" s="25" t="str">
        <f>VLOOKUP(A3880,Database!A:M,13,FALSE)</f>
        <v>À venir</v>
      </c>
      <c r="W3880" s="25" t="str">
        <f>VLOOKUP($A3880,Database!$A:$Y,20,FALSE)</f>
        <v/>
      </c>
      <c r="X3880" s="25" t="str">
        <f>VLOOKUP($A3880,Database!$A:$Y,21,FALSE)</f>
        <v/>
      </c>
      <c r="Y3880" s="25" t="str">
        <f ca="1">IF(C3880&lt;NOW(),IF(AND(P3880&gt;Q3880,W3880&gt;X3880),S3880,IF(AND(P3880=Q3880,W3880=X3880),T3880,IF(AND(P3880&lt;Q3880,W3880&lt;X3880),U3880,0))),"")</f>
        <v/>
      </c>
      <c r="Z3880" s="25">
        <f>IF(AND(P3880=W3880,Q3880=X3880),1,0)</f>
        <v>1</v>
      </c>
      <c r="AA3880" s="25" t="str">
        <f>IF(Z3880=0,"",IF(ISBLANK(VLOOKUP(A3880,Database!A:AA,22,FALSE)),"",VLOOKUP(A3880,Database!A:AA,22,FALSE)))</f>
        <v>Exact</v>
      </c>
      <c r="AB3880" s="25">
        <f ca="1">IFERROR(IF(AND(Y3880&lt;&gt;"",OR(V3880="Terminé",V3880="En cours")),VLOOKUP(AA3880,Setup_ScoreExactBonus!A:D,4,FALSE),0),0)</f>
        <v>0</v>
      </c>
      <c r="AC3880" s="31" t="str">
        <f t="shared" ca="1" si="22"/>
        <v/>
      </c>
      <c r="AD3880" s="31">
        <f ca="1">SUMIFS(AC$2:AC3880,D$2:D3880,D3880)*IF(R3880=0,1,2)</f>
        <v>0</v>
      </c>
    </row>
    <row r="3881" spans="1:30" x14ac:dyDescent="0.35">
      <c r="A3881" s="31">
        <f>IF(ISBLANK(B3881),"",COUNTIF(B$2:B3881,B3881))-1</f>
        <v>99</v>
      </c>
      <c r="B3881" s="31">
        <v>19</v>
      </c>
      <c r="C3881" s="10">
        <f>VLOOKUP($A3881,Database!$A:$Y,7,FALSE)</f>
        <v>46214.958333333336</v>
      </c>
      <c r="D3881" s="31" t="str">
        <f>VLOOKUP(Pronostics!$B3881,Setup_MPP!$A:$G,3,FALSE)</f>
        <v>Joueur19</v>
      </c>
      <c r="E3881" s="31" t="str">
        <f>VLOOKUP(Pronostics!$B3881,Setup_MPP!$A:$G,2,FALSE)</f>
        <v>Joueur19</v>
      </c>
      <c r="F3881" s="31" t="str">
        <f>VLOOKUP($B3881,Setup_MPP!$A:$E,4,FALSE)</f>
        <v>#D5D5D5</v>
      </c>
      <c r="G3881" s="31" t="str">
        <f>VLOOKUP($B3881,Setup_MPP!$A:$E,5,FALSE)</f>
        <v>#727272</v>
      </c>
      <c r="H3881" s="31" t="str">
        <f>IFERROR(IF(AND(A3881&gt;=1,A3881&lt;=104),VLOOKUP($A3881,Location!$A:$J,6,FALSE),IF(A3881=0,"Avant l'ouverture",IF(OR(A3881=105,A3881=106),"Bonus"))),"")</f>
        <v>1/4 Finale</v>
      </c>
      <c r="I3881" s="31" t="str">
        <f>IF(LEFT(H3881,4)="Tour",VLOOKUP(A3881,Database!$A:$C,3,FALSE),"")</f>
        <v/>
      </c>
      <c r="J3881" s="31" t="str">
        <f>VLOOKUP($A3881,Location!$A:$J,7,FALSE)</f>
        <v>TBD</v>
      </c>
      <c r="K3881" s="31" t="str">
        <f>IFERROR(VLOOKUP(J3881,Setup_Team!$B:$C,2,FALSE), "TDB")</f>
        <v>TDB</v>
      </c>
      <c r="L3881" s="31" t="str">
        <f>VLOOKUP($A3881,Location!$A:$J,8,FALSE)</f>
        <v>TBD</v>
      </c>
      <c r="M3881" s="31" t="str">
        <f>IFERROR(VLOOKUP(L3881,Setup_Team!$B:$C,2,FALSE), "TDB")</f>
        <v>TDB</v>
      </c>
      <c r="N3881" s="31" t="str">
        <f>VLOOKUP($A3881,Location!$A:$J,9,FALSE)</f>
        <v>Miami Gardens, Florida</v>
      </c>
      <c r="O3881" s="31" t="str">
        <f>VLOOKUP($A3881,Location!$A:$J,10,FALSE)</f>
        <v>Hard Rock Stadium</v>
      </c>
      <c r="R3881" s="31">
        <v>0</v>
      </c>
      <c r="S3881" s="25">
        <f>VLOOKUP($A3881,Database!$A:$Y,10,FALSE)</f>
        <v>0</v>
      </c>
      <c r="T3881" s="25">
        <f>VLOOKUP($A3881,Database!$A:$Y,11,FALSE)</f>
        <v>0</v>
      </c>
      <c r="U3881" s="25">
        <f>VLOOKUP($A3881,Database!$A:$Y,12,FALSE)</f>
        <v>0</v>
      </c>
      <c r="V3881" s="25" t="str">
        <f>VLOOKUP(A3881,Database!A:M,13,FALSE)</f>
        <v>À venir</v>
      </c>
      <c r="W3881" s="25" t="str">
        <f>VLOOKUP($A3881,Database!$A:$Y,20,FALSE)</f>
        <v/>
      </c>
      <c r="X3881" s="25" t="str">
        <f>VLOOKUP($A3881,Database!$A:$Y,21,FALSE)</f>
        <v/>
      </c>
      <c r="Y3881" s="25" t="str">
        <f ca="1">IF(C3881&lt;NOW(),IF(AND(P3881&gt;Q3881,W3881&gt;X3881),S3881,IF(AND(P3881=Q3881,W3881=X3881),T3881,IF(AND(P3881&lt;Q3881,W3881&lt;X3881),U3881,0))),"")</f>
        <v/>
      </c>
      <c r="Z3881" s="25">
        <f>IF(AND(P3881=W3881,Q3881=X3881),1,0)</f>
        <v>1</v>
      </c>
      <c r="AA3881" s="25" t="str">
        <f>IF(Z3881=0,"",IF(ISBLANK(VLOOKUP(A3881,Database!A:AA,22,FALSE)),"",VLOOKUP(A3881,Database!A:AA,22,FALSE)))</f>
        <v>Exact</v>
      </c>
      <c r="AB3881" s="25">
        <f ca="1">IFERROR(IF(AND(Y3881&lt;&gt;"",OR(V3881="Terminé",V3881="En cours")),VLOOKUP(AA3881,Setup_ScoreExactBonus!A:D,4,FALSE),0),0)</f>
        <v>0</v>
      </c>
      <c r="AC3881" s="31" t="str">
        <f t="shared" ca="1" si="22"/>
        <v/>
      </c>
      <c r="AD3881" s="31">
        <f ca="1">SUMIFS(AC$2:AC3881,D$2:D3881,D3881)*IF(R3881=0,1,2)</f>
        <v>0</v>
      </c>
    </row>
    <row r="3882" spans="1:30" x14ac:dyDescent="0.35">
      <c r="A3882" s="31">
        <f>IF(ISBLANK(B3882),"",COUNTIF(B$2:B3882,B3882))-1</f>
        <v>99</v>
      </c>
      <c r="B3882" s="31">
        <v>20</v>
      </c>
      <c r="C3882" s="10">
        <f>VLOOKUP($A3882,Database!$A:$Y,7,FALSE)</f>
        <v>46214.958333333336</v>
      </c>
      <c r="D3882" s="31" t="str">
        <f>VLOOKUP(Pronostics!$B3882,Setup_MPP!$A:$G,3,FALSE)</f>
        <v>Joueur20</v>
      </c>
      <c r="E3882" s="31" t="str">
        <f>VLOOKUP(Pronostics!$B3882,Setup_MPP!$A:$G,2,FALSE)</f>
        <v>Joueur20</v>
      </c>
      <c r="F3882" s="31" t="str">
        <f>VLOOKUP($B3882,Setup_MPP!$A:$E,4,FALSE)</f>
        <v>#D5D5D5</v>
      </c>
      <c r="G3882" s="31" t="str">
        <f>VLOOKUP($B3882,Setup_MPP!$A:$E,5,FALSE)</f>
        <v>#727272</v>
      </c>
      <c r="H3882" s="31" t="str">
        <f>IFERROR(IF(AND(A3882&gt;=1,A3882&lt;=104),VLOOKUP($A3882,Location!$A:$J,6,FALSE),IF(A3882=0,"Avant l'ouverture",IF(OR(A3882=105,A3882=106),"Bonus"))),"")</f>
        <v>1/4 Finale</v>
      </c>
      <c r="I3882" s="31" t="str">
        <f>IF(LEFT(H3882,4)="Tour",VLOOKUP(A3882,Database!$A:$C,3,FALSE),"")</f>
        <v/>
      </c>
      <c r="J3882" s="31" t="str">
        <f>VLOOKUP($A3882,Location!$A:$J,7,FALSE)</f>
        <v>TBD</v>
      </c>
      <c r="K3882" s="31" t="str">
        <f>IFERROR(VLOOKUP(J3882,Setup_Team!$B:$C,2,FALSE), "TDB")</f>
        <v>TDB</v>
      </c>
      <c r="L3882" s="31" t="str">
        <f>VLOOKUP($A3882,Location!$A:$J,8,FALSE)</f>
        <v>TBD</v>
      </c>
      <c r="M3882" s="31" t="str">
        <f>IFERROR(VLOOKUP(L3882,Setup_Team!$B:$C,2,FALSE), "TDB")</f>
        <v>TDB</v>
      </c>
      <c r="N3882" s="31" t="str">
        <f>VLOOKUP($A3882,Location!$A:$J,9,FALSE)</f>
        <v>Miami Gardens, Florida</v>
      </c>
      <c r="O3882" s="31" t="str">
        <f>VLOOKUP($A3882,Location!$A:$J,10,FALSE)</f>
        <v>Hard Rock Stadium</v>
      </c>
      <c r="R3882" s="31">
        <v>0</v>
      </c>
      <c r="S3882" s="25">
        <f>VLOOKUP($A3882,Database!$A:$Y,10,FALSE)</f>
        <v>0</v>
      </c>
      <c r="T3882" s="25">
        <f>VLOOKUP($A3882,Database!$A:$Y,11,FALSE)</f>
        <v>0</v>
      </c>
      <c r="U3882" s="25">
        <f>VLOOKUP($A3882,Database!$A:$Y,12,FALSE)</f>
        <v>0</v>
      </c>
      <c r="V3882" s="25" t="str">
        <f>VLOOKUP(A3882,Database!A:M,13,FALSE)</f>
        <v>À venir</v>
      </c>
      <c r="W3882" s="25" t="str">
        <f>VLOOKUP($A3882,Database!$A:$Y,20,FALSE)</f>
        <v/>
      </c>
      <c r="X3882" s="25" t="str">
        <f>VLOOKUP($A3882,Database!$A:$Y,21,FALSE)</f>
        <v/>
      </c>
      <c r="Y3882" s="25" t="str">
        <f ca="1">IF(C3882&lt;NOW(),IF(AND(P3882&gt;Q3882,W3882&gt;X3882),S3882,IF(AND(P3882=Q3882,W3882=X3882),T3882,IF(AND(P3882&lt;Q3882,W3882&lt;X3882),U3882,0))),"")</f>
        <v/>
      </c>
      <c r="Z3882" s="25">
        <f>IF(AND(P3882=W3882,Q3882=X3882),1,0)</f>
        <v>1</v>
      </c>
      <c r="AA3882" s="25" t="str">
        <f>IF(Z3882=0,"",IF(ISBLANK(VLOOKUP(A3882,Database!A:AA,22,FALSE)),"",VLOOKUP(A3882,Database!A:AA,22,FALSE)))</f>
        <v>Exact</v>
      </c>
      <c r="AB3882" s="25">
        <f ca="1">IFERROR(IF(AND(Y3882&lt;&gt;"",OR(V3882="Terminé",V3882="En cours")),VLOOKUP(AA3882,Setup_ScoreExactBonus!A:D,4,FALSE),0),0)</f>
        <v>0</v>
      </c>
      <c r="AC3882" s="31" t="str">
        <f t="shared" ca="1" si="22"/>
        <v/>
      </c>
      <c r="AD3882" s="31">
        <f ca="1">SUMIFS(AC$2:AC3882,D$2:D3882,D3882)*IF(R3882=0,1,2)</f>
        <v>0</v>
      </c>
    </row>
    <row r="3883" spans="1:30" x14ac:dyDescent="0.35">
      <c r="A3883" s="31">
        <f>IF(ISBLANK(B3883),"",COUNTIF(B$2:B3883,B3883))-1</f>
        <v>99</v>
      </c>
      <c r="B3883" s="31">
        <v>21</v>
      </c>
      <c r="C3883" s="10">
        <f>VLOOKUP($A3883,Database!$A:$Y,7,FALSE)</f>
        <v>46214.958333333336</v>
      </c>
      <c r="D3883" s="31" t="str">
        <f>VLOOKUP(Pronostics!$B3883,Setup_MPP!$A:$G,3,FALSE)</f>
        <v>Joueur21</v>
      </c>
      <c r="E3883" s="31" t="str">
        <f>VLOOKUP(Pronostics!$B3883,Setup_MPP!$A:$G,2,FALSE)</f>
        <v>Joueur21</v>
      </c>
      <c r="F3883" s="31" t="str">
        <f>VLOOKUP($B3883,Setup_MPP!$A:$E,4,FALSE)</f>
        <v>#D5D5D5</v>
      </c>
      <c r="G3883" s="31" t="str">
        <f>VLOOKUP($B3883,Setup_MPP!$A:$E,5,FALSE)</f>
        <v>#727272</v>
      </c>
      <c r="H3883" s="31" t="str">
        <f>IFERROR(IF(AND(A3883&gt;=1,A3883&lt;=104),VLOOKUP($A3883,Location!$A:$J,6,FALSE),IF(A3883=0,"Avant l'ouverture",IF(OR(A3883=105,A3883=106),"Bonus"))),"")</f>
        <v>1/4 Finale</v>
      </c>
      <c r="I3883" s="31" t="str">
        <f>IF(LEFT(H3883,4)="Tour",VLOOKUP(A3883,Database!$A:$C,3,FALSE),"")</f>
        <v/>
      </c>
      <c r="J3883" s="31" t="str">
        <f>VLOOKUP($A3883,Location!$A:$J,7,FALSE)</f>
        <v>TBD</v>
      </c>
      <c r="K3883" s="31" t="str">
        <f>IFERROR(VLOOKUP(J3883,Setup_Team!$B:$C,2,FALSE), "TDB")</f>
        <v>TDB</v>
      </c>
      <c r="L3883" s="31" t="str">
        <f>VLOOKUP($A3883,Location!$A:$J,8,FALSE)</f>
        <v>TBD</v>
      </c>
      <c r="M3883" s="31" t="str">
        <f>IFERROR(VLOOKUP(L3883,Setup_Team!$B:$C,2,FALSE), "TDB")</f>
        <v>TDB</v>
      </c>
      <c r="N3883" s="31" t="str">
        <f>VLOOKUP($A3883,Location!$A:$J,9,FALSE)</f>
        <v>Miami Gardens, Florida</v>
      </c>
      <c r="O3883" s="31" t="str">
        <f>VLOOKUP($A3883,Location!$A:$J,10,FALSE)</f>
        <v>Hard Rock Stadium</v>
      </c>
      <c r="R3883" s="31">
        <v>0</v>
      </c>
      <c r="S3883" s="25">
        <f>VLOOKUP($A3883,Database!$A:$Y,10,FALSE)</f>
        <v>0</v>
      </c>
      <c r="T3883" s="25">
        <f>VLOOKUP($A3883,Database!$A:$Y,11,FALSE)</f>
        <v>0</v>
      </c>
      <c r="U3883" s="25">
        <f>VLOOKUP($A3883,Database!$A:$Y,12,FALSE)</f>
        <v>0</v>
      </c>
      <c r="V3883" s="25" t="str">
        <f>VLOOKUP(A3883,Database!A:M,13,FALSE)</f>
        <v>À venir</v>
      </c>
      <c r="W3883" s="25" t="str">
        <f>VLOOKUP($A3883,Database!$A:$Y,20,FALSE)</f>
        <v/>
      </c>
      <c r="X3883" s="25" t="str">
        <f>VLOOKUP($A3883,Database!$A:$Y,21,FALSE)</f>
        <v/>
      </c>
      <c r="Y3883" s="25" t="str">
        <f ca="1">IF(C3883&lt;NOW(),IF(AND(P3883&gt;Q3883,W3883&gt;X3883),S3883,IF(AND(P3883=Q3883,W3883=X3883),T3883,IF(AND(P3883&lt;Q3883,W3883&lt;X3883),U3883,0))),"")</f>
        <v/>
      </c>
      <c r="Z3883" s="25">
        <f>IF(AND(P3883=W3883,Q3883=X3883),1,0)</f>
        <v>1</v>
      </c>
      <c r="AA3883" s="25" t="str">
        <f>IF(Z3883=0,"",IF(ISBLANK(VLOOKUP(A3883,Database!A:AA,22,FALSE)),"",VLOOKUP(A3883,Database!A:AA,22,FALSE)))</f>
        <v>Exact</v>
      </c>
      <c r="AB3883" s="25">
        <f ca="1">IFERROR(IF(AND(Y3883&lt;&gt;"",OR(V3883="Terminé",V3883="En cours")),VLOOKUP(AA3883,Setup_ScoreExactBonus!A:D,4,FALSE),0),0)</f>
        <v>0</v>
      </c>
      <c r="AC3883" s="31" t="str">
        <f t="shared" ca="1" si="22"/>
        <v/>
      </c>
      <c r="AD3883" s="31">
        <f ca="1">SUMIFS(AC$2:AC3883,D$2:D3883,D3883)*IF(R3883=0,1,2)</f>
        <v>0</v>
      </c>
    </row>
    <row r="3884" spans="1:30" x14ac:dyDescent="0.35">
      <c r="A3884" s="31">
        <f>IF(ISBLANK(B3884),"",COUNTIF(B$2:B3884,B3884))-1</f>
        <v>99</v>
      </c>
      <c r="B3884" s="31">
        <v>22</v>
      </c>
      <c r="C3884" s="10">
        <f>VLOOKUP($A3884,Database!$A:$Y,7,FALSE)</f>
        <v>46214.958333333336</v>
      </c>
      <c r="D3884" s="31" t="str">
        <f>VLOOKUP(Pronostics!$B3884,Setup_MPP!$A:$G,3,FALSE)</f>
        <v>Joueur22</v>
      </c>
      <c r="E3884" s="31" t="str">
        <f>VLOOKUP(Pronostics!$B3884,Setup_MPP!$A:$G,2,FALSE)</f>
        <v>Joueur22</v>
      </c>
      <c r="F3884" s="31" t="str">
        <f>VLOOKUP($B3884,Setup_MPP!$A:$E,4,FALSE)</f>
        <v>#D5D5D5</v>
      </c>
      <c r="G3884" s="31" t="str">
        <f>VLOOKUP($B3884,Setup_MPP!$A:$E,5,FALSE)</f>
        <v>#727272</v>
      </c>
      <c r="H3884" s="31" t="str">
        <f>IFERROR(IF(AND(A3884&gt;=1,A3884&lt;=104),VLOOKUP($A3884,Location!$A:$J,6,FALSE),IF(A3884=0,"Avant l'ouverture",IF(OR(A3884=105,A3884=106),"Bonus"))),"")</f>
        <v>1/4 Finale</v>
      </c>
      <c r="I3884" s="31" t="str">
        <f>IF(LEFT(H3884,4)="Tour",VLOOKUP(A3884,Database!$A:$C,3,FALSE),"")</f>
        <v/>
      </c>
      <c r="J3884" s="31" t="str">
        <f>VLOOKUP($A3884,Location!$A:$J,7,FALSE)</f>
        <v>TBD</v>
      </c>
      <c r="K3884" s="31" t="str">
        <f>IFERROR(VLOOKUP(J3884,Setup_Team!$B:$C,2,FALSE), "TDB")</f>
        <v>TDB</v>
      </c>
      <c r="L3884" s="31" t="str">
        <f>VLOOKUP($A3884,Location!$A:$J,8,FALSE)</f>
        <v>TBD</v>
      </c>
      <c r="M3884" s="31" t="str">
        <f>IFERROR(VLOOKUP(L3884,Setup_Team!$B:$C,2,FALSE), "TDB")</f>
        <v>TDB</v>
      </c>
      <c r="N3884" s="31" t="str">
        <f>VLOOKUP($A3884,Location!$A:$J,9,FALSE)</f>
        <v>Miami Gardens, Florida</v>
      </c>
      <c r="O3884" s="31" t="str">
        <f>VLOOKUP($A3884,Location!$A:$J,10,FALSE)</f>
        <v>Hard Rock Stadium</v>
      </c>
      <c r="R3884" s="31">
        <v>0</v>
      </c>
      <c r="S3884" s="25">
        <f>VLOOKUP($A3884,Database!$A:$Y,10,FALSE)</f>
        <v>0</v>
      </c>
      <c r="T3884" s="25">
        <f>VLOOKUP($A3884,Database!$A:$Y,11,FALSE)</f>
        <v>0</v>
      </c>
      <c r="U3884" s="25">
        <f>VLOOKUP($A3884,Database!$A:$Y,12,FALSE)</f>
        <v>0</v>
      </c>
      <c r="V3884" s="25" t="str">
        <f>VLOOKUP(A3884,Database!A:M,13,FALSE)</f>
        <v>À venir</v>
      </c>
      <c r="W3884" s="25" t="str">
        <f>VLOOKUP($A3884,Database!$A:$Y,20,FALSE)</f>
        <v/>
      </c>
      <c r="X3884" s="25" t="str">
        <f>VLOOKUP($A3884,Database!$A:$Y,21,FALSE)</f>
        <v/>
      </c>
      <c r="Y3884" s="25" t="str">
        <f ca="1">IF(C3884&lt;NOW(),IF(AND(P3884&gt;Q3884,W3884&gt;X3884),S3884,IF(AND(P3884=Q3884,W3884=X3884),T3884,IF(AND(P3884&lt;Q3884,W3884&lt;X3884),U3884,0))),"")</f>
        <v/>
      </c>
      <c r="Z3884" s="25">
        <f>IF(AND(P3884=W3884,Q3884=X3884),1,0)</f>
        <v>1</v>
      </c>
      <c r="AA3884" s="25" t="str">
        <f>IF(Z3884=0,"",IF(ISBLANK(VLOOKUP(A3884,Database!A:AA,22,FALSE)),"",VLOOKUP(A3884,Database!A:AA,22,FALSE)))</f>
        <v>Exact</v>
      </c>
      <c r="AB3884" s="25">
        <f ca="1">IFERROR(IF(AND(Y3884&lt;&gt;"",OR(V3884="Terminé",V3884="En cours")),VLOOKUP(AA3884,Setup_ScoreExactBonus!A:D,4,FALSE),0),0)</f>
        <v>0</v>
      </c>
      <c r="AC3884" s="31" t="str">
        <f t="shared" ca="1" si="22"/>
        <v/>
      </c>
      <c r="AD3884" s="31">
        <f ca="1">SUMIFS(AC$2:AC3884,D$2:D3884,D3884)*IF(R3884=0,1,2)</f>
        <v>0</v>
      </c>
    </row>
    <row r="3885" spans="1:30" x14ac:dyDescent="0.35">
      <c r="A3885" s="31">
        <f>IF(ISBLANK(B3885),"",COUNTIF(B$2:B3885,B3885))-1</f>
        <v>99</v>
      </c>
      <c r="B3885" s="31">
        <v>23</v>
      </c>
      <c r="C3885" s="10">
        <f>VLOOKUP($A3885,Database!$A:$Y,7,FALSE)</f>
        <v>46214.958333333336</v>
      </c>
      <c r="D3885" s="31" t="str">
        <f>VLOOKUP(Pronostics!$B3885,Setup_MPP!$A:$G,3,FALSE)</f>
        <v>Joueur23</v>
      </c>
      <c r="E3885" s="31" t="str">
        <f>VLOOKUP(Pronostics!$B3885,Setup_MPP!$A:$G,2,FALSE)</f>
        <v>Joueur23</v>
      </c>
      <c r="F3885" s="31" t="str">
        <f>VLOOKUP($B3885,Setup_MPP!$A:$E,4,FALSE)</f>
        <v>#D5D5D5</v>
      </c>
      <c r="G3885" s="31" t="str">
        <f>VLOOKUP($B3885,Setup_MPP!$A:$E,5,FALSE)</f>
        <v>#727272</v>
      </c>
      <c r="H3885" s="31" t="str">
        <f>IFERROR(IF(AND(A3885&gt;=1,A3885&lt;=104),VLOOKUP($A3885,Location!$A:$J,6,FALSE),IF(A3885=0,"Avant l'ouverture",IF(OR(A3885=105,A3885=106),"Bonus"))),"")</f>
        <v>1/4 Finale</v>
      </c>
      <c r="I3885" s="31" t="str">
        <f>IF(LEFT(H3885,4)="Tour",VLOOKUP(A3885,Database!$A:$C,3,FALSE),"")</f>
        <v/>
      </c>
      <c r="J3885" s="31" t="str">
        <f>VLOOKUP($A3885,Location!$A:$J,7,FALSE)</f>
        <v>TBD</v>
      </c>
      <c r="K3885" s="31" t="str">
        <f>IFERROR(VLOOKUP(J3885,Setup_Team!$B:$C,2,FALSE), "TDB")</f>
        <v>TDB</v>
      </c>
      <c r="L3885" s="31" t="str">
        <f>VLOOKUP($A3885,Location!$A:$J,8,FALSE)</f>
        <v>TBD</v>
      </c>
      <c r="M3885" s="31" t="str">
        <f>IFERROR(VLOOKUP(L3885,Setup_Team!$B:$C,2,FALSE), "TDB")</f>
        <v>TDB</v>
      </c>
      <c r="N3885" s="31" t="str">
        <f>VLOOKUP($A3885,Location!$A:$J,9,FALSE)</f>
        <v>Miami Gardens, Florida</v>
      </c>
      <c r="O3885" s="31" t="str">
        <f>VLOOKUP($A3885,Location!$A:$J,10,FALSE)</f>
        <v>Hard Rock Stadium</v>
      </c>
      <c r="R3885" s="31">
        <v>0</v>
      </c>
      <c r="S3885" s="25">
        <f>VLOOKUP($A3885,Database!$A:$Y,10,FALSE)</f>
        <v>0</v>
      </c>
      <c r="T3885" s="25">
        <f>VLOOKUP($A3885,Database!$A:$Y,11,FALSE)</f>
        <v>0</v>
      </c>
      <c r="U3885" s="25">
        <f>VLOOKUP($A3885,Database!$A:$Y,12,FALSE)</f>
        <v>0</v>
      </c>
      <c r="V3885" s="25" t="str">
        <f>VLOOKUP(A3885,Database!A:M,13,FALSE)</f>
        <v>À venir</v>
      </c>
      <c r="W3885" s="25" t="str">
        <f>VLOOKUP($A3885,Database!$A:$Y,20,FALSE)</f>
        <v/>
      </c>
      <c r="X3885" s="25" t="str">
        <f>VLOOKUP($A3885,Database!$A:$Y,21,FALSE)</f>
        <v/>
      </c>
      <c r="Y3885" s="25" t="str">
        <f ca="1">IF(C3885&lt;NOW(),IF(AND(P3885&gt;Q3885,W3885&gt;X3885),S3885,IF(AND(P3885=Q3885,W3885=X3885),T3885,IF(AND(P3885&lt;Q3885,W3885&lt;X3885),U3885,0))),"")</f>
        <v/>
      </c>
      <c r="Z3885" s="25">
        <f>IF(AND(P3885=W3885,Q3885=X3885),1,0)</f>
        <v>1</v>
      </c>
      <c r="AA3885" s="25" t="str">
        <f>IF(Z3885=0,"",IF(ISBLANK(VLOOKUP(A3885,Database!A:AA,22,FALSE)),"",VLOOKUP(A3885,Database!A:AA,22,FALSE)))</f>
        <v>Exact</v>
      </c>
      <c r="AB3885" s="25">
        <f ca="1">IFERROR(IF(AND(Y3885&lt;&gt;"",OR(V3885="Terminé",V3885="En cours")),VLOOKUP(AA3885,Setup_ScoreExactBonus!A:D,4,FALSE),0),0)</f>
        <v>0</v>
      </c>
      <c r="AC3885" s="31" t="str">
        <f t="shared" ca="1" si="22"/>
        <v/>
      </c>
      <c r="AD3885" s="31">
        <f ca="1">SUMIFS(AC$2:AC3885,D$2:D3885,D3885)*IF(R3885=0,1,2)</f>
        <v>0</v>
      </c>
    </row>
    <row r="3886" spans="1:30" x14ac:dyDescent="0.35">
      <c r="A3886" s="31">
        <f>IF(ISBLANK(B3886),"",COUNTIF(B$2:B3886,B3886))-1</f>
        <v>99</v>
      </c>
      <c r="B3886" s="31">
        <v>24</v>
      </c>
      <c r="C3886" s="10">
        <f>VLOOKUP($A3886,Database!$A:$Y,7,FALSE)</f>
        <v>46214.958333333336</v>
      </c>
      <c r="D3886" s="31" t="str">
        <f>VLOOKUP(Pronostics!$B3886,Setup_MPP!$A:$G,3,FALSE)</f>
        <v>Joueur24</v>
      </c>
      <c r="E3886" s="31" t="str">
        <f>VLOOKUP(Pronostics!$B3886,Setup_MPP!$A:$G,2,FALSE)</f>
        <v>Joueur24</v>
      </c>
      <c r="F3886" s="31" t="str">
        <f>VLOOKUP($B3886,Setup_MPP!$A:$E,4,FALSE)</f>
        <v>#D5D5D5</v>
      </c>
      <c r="G3886" s="31" t="str">
        <f>VLOOKUP($B3886,Setup_MPP!$A:$E,5,FALSE)</f>
        <v>#727272</v>
      </c>
      <c r="H3886" s="31" t="str">
        <f>IFERROR(IF(AND(A3886&gt;=1,A3886&lt;=104),VLOOKUP($A3886,Location!$A:$J,6,FALSE),IF(A3886=0,"Avant l'ouverture",IF(OR(A3886=105,A3886=106),"Bonus"))),"")</f>
        <v>1/4 Finale</v>
      </c>
      <c r="I3886" s="31" t="str">
        <f>IF(LEFT(H3886,4)="Tour",VLOOKUP(A3886,Database!$A:$C,3,FALSE),"")</f>
        <v/>
      </c>
      <c r="J3886" s="31" t="str">
        <f>VLOOKUP($A3886,Location!$A:$J,7,FALSE)</f>
        <v>TBD</v>
      </c>
      <c r="K3886" s="31" t="str">
        <f>IFERROR(VLOOKUP(J3886,Setup_Team!$B:$C,2,FALSE), "TDB")</f>
        <v>TDB</v>
      </c>
      <c r="L3886" s="31" t="str">
        <f>VLOOKUP($A3886,Location!$A:$J,8,FALSE)</f>
        <v>TBD</v>
      </c>
      <c r="M3886" s="31" t="str">
        <f>IFERROR(VLOOKUP(L3886,Setup_Team!$B:$C,2,FALSE), "TDB")</f>
        <v>TDB</v>
      </c>
      <c r="N3886" s="31" t="str">
        <f>VLOOKUP($A3886,Location!$A:$J,9,FALSE)</f>
        <v>Miami Gardens, Florida</v>
      </c>
      <c r="O3886" s="31" t="str">
        <f>VLOOKUP($A3886,Location!$A:$J,10,FALSE)</f>
        <v>Hard Rock Stadium</v>
      </c>
      <c r="R3886" s="31">
        <v>0</v>
      </c>
      <c r="S3886" s="25">
        <f>VLOOKUP($A3886,Database!$A:$Y,10,FALSE)</f>
        <v>0</v>
      </c>
      <c r="T3886" s="25">
        <f>VLOOKUP($A3886,Database!$A:$Y,11,FALSE)</f>
        <v>0</v>
      </c>
      <c r="U3886" s="25">
        <f>VLOOKUP($A3886,Database!$A:$Y,12,FALSE)</f>
        <v>0</v>
      </c>
      <c r="V3886" s="25" t="str">
        <f>VLOOKUP(A3886,Database!A:M,13,FALSE)</f>
        <v>À venir</v>
      </c>
      <c r="W3886" s="25" t="str">
        <f>VLOOKUP($A3886,Database!$A:$Y,20,FALSE)</f>
        <v/>
      </c>
      <c r="X3886" s="25" t="str">
        <f>VLOOKUP($A3886,Database!$A:$Y,21,FALSE)</f>
        <v/>
      </c>
      <c r="Y3886" s="25" t="str">
        <f ca="1">IF(C3886&lt;NOW(),IF(AND(P3886&gt;Q3886,W3886&gt;X3886),S3886,IF(AND(P3886=Q3886,W3886=X3886),T3886,IF(AND(P3886&lt;Q3886,W3886&lt;X3886),U3886,0))),"")</f>
        <v/>
      </c>
      <c r="Z3886" s="25">
        <f>IF(AND(P3886=W3886,Q3886=X3886),1,0)</f>
        <v>1</v>
      </c>
      <c r="AA3886" s="25" t="str">
        <f>IF(Z3886=0,"",IF(ISBLANK(VLOOKUP(A3886,Database!A:AA,22,FALSE)),"",VLOOKUP(A3886,Database!A:AA,22,FALSE)))</f>
        <v>Exact</v>
      </c>
      <c r="AB3886" s="25">
        <f ca="1">IFERROR(IF(AND(Y3886&lt;&gt;"",OR(V3886="Terminé",V3886="En cours")),VLOOKUP(AA3886,Setup_ScoreExactBonus!A:D,4,FALSE),0),0)</f>
        <v>0</v>
      </c>
      <c r="AC3886" s="31" t="str">
        <f t="shared" ca="1" si="22"/>
        <v/>
      </c>
      <c r="AD3886" s="31">
        <f ca="1">SUMIFS(AC$2:AC3886,D$2:D3886,D3886)*IF(R3886=0,1,2)</f>
        <v>0</v>
      </c>
    </row>
    <row r="3887" spans="1:30" x14ac:dyDescent="0.35">
      <c r="A3887" s="31">
        <f>IF(ISBLANK(B3887),"",COUNTIF(B$2:B3887,B3887))-1</f>
        <v>99</v>
      </c>
      <c r="B3887" s="31">
        <v>25</v>
      </c>
      <c r="C3887" s="10">
        <f>VLOOKUP($A3887,Database!$A:$Y,7,FALSE)</f>
        <v>46214.958333333336</v>
      </c>
      <c r="D3887" s="31" t="str">
        <f>VLOOKUP(Pronostics!$B3887,Setup_MPP!$A:$G,3,FALSE)</f>
        <v>Joueur25</v>
      </c>
      <c r="E3887" s="31" t="str">
        <f>VLOOKUP(Pronostics!$B3887,Setup_MPP!$A:$G,2,FALSE)</f>
        <v>Joueur25</v>
      </c>
      <c r="F3887" s="31" t="str">
        <f>VLOOKUP($B3887,Setup_MPP!$A:$E,4,FALSE)</f>
        <v>#D5D5D5</v>
      </c>
      <c r="G3887" s="31" t="str">
        <f>VLOOKUP($B3887,Setup_MPP!$A:$E,5,FALSE)</f>
        <v>#727272</v>
      </c>
      <c r="H3887" s="31" t="str">
        <f>IFERROR(IF(AND(A3887&gt;=1,A3887&lt;=104),VLOOKUP($A3887,Location!$A:$J,6,FALSE),IF(A3887=0,"Avant l'ouverture",IF(OR(A3887=105,A3887=106),"Bonus"))),"")</f>
        <v>1/4 Finale</v>
      </c>
      <c r="I3887" s="31" t="str">
        <f>IF(LEFT(H3887,4)="Tour",VLOOKUP(A3887,Database!$A:$C,3,FALSE),"")</f>
        <v/>
      </c>
      <c r="J3887" s="31" t="str">
        <f>VLOOKUP($A3887,Location!$A:$J,7,FALSE)</f>
        <v>TBD</v>
      </c>
      <c r="K3887" s="31" t="str">
        <f>IFERROR(VLOOKUP(J3887,Setup_Team!$B:$C,2,FALSE), "TDB")</f>
        <v>TDB</v>
      </c>
      <c r="L3887" s="31" t="str">
        <f>VLOOKUP($A3887,Location!$A:$J,8,FALSE)</f>
        <v>TBD</v>
      </c>
      <c r="M3887" s="31" t="str">
        <f>IFERROR(VLOOKUP(L3887,Setup_Team!$B:$C,2,FALSE), "TDB")</f>
        <v>TDB</v>
      </c>
      <c r="N3887" s="31" t="str">
        <f>VLOOKUP($A3887,Location!$A:$J,9,FALSE)</f>
        <v>Miami Gardens, Florida</v>
      </c>
      <c r="O3887" s="31" t="str">
        <f>VLOOKUP($A3887,Location!$A:$J,10,FALSE)</f>
        <v>Hard Rock Stadium</v>
      </c>
      <c r="R3887" s="31">
        <v>0</v>
      </c>
      <c r="S3887" s="25">
        <f>VLOOKUP($A3887,Database!$A:$Y,10,FALSE)</f>
        <v>0</v>
      </c>
      <c r="T3887" s="25">
        <f>VLOOKUP($A3887,Database!$A:$Y,11,FALSE)</f>
        <v>0</v>
      </c>
      <c r="U3887" s="25">
        <f>VLOOKUP($A3887,Database!$A:$Y,12,FALSE)</f>
        <v>0</v>
      </c>
      <c r="V3887" s="25" t="str">
        <f>VLOOKUP(A3887,Database!A:M,13,FALSE)</f>
        <v>À venir</v>
      </c>
      <c r="W3887" s="25" t="str">
        <f>VLOOKUP($A3887,Database!$A:$Y,20,FALSE)</f>
        <v/>
      </c>
      <c r="X3887" s="25" t="str">
        <f>VLOOKUP($A3887,Database!$A:$Y,21,FALSE)</f>
        <v/>
      </c>
      <c r="Y3887" s="25" t="str">
        <f ca="1">IF(C3887&lt;NOW(),IF(AND(P3887&gt;Q3887,W3887&gt;X3887),S3887,IF(AND(P3887=Q3887,W3887=X3887),T3887,IF(AND(P3887&lt;Q3887,W3887&lt;X3887),U3887,0))),"")</f>
        <v/>
      </c>
      <c r="Z3887" s="25">
        <f>IF(AND(P3887=W3887,Q3887=X3887),1,0)</f>
        <v>1</v>
      </c>
      <c r="AA3887" s="25" t="str">
        <f>IF(Z3887=0,"",IF(ISBLANK(VLOOKUP(A3887,Database!A:AA,22,FALSE)),"",VLOOKUP(A3887,Database!A:AA,22,FALSE)))</f>
        <v>Exact</v>
      </c>
      <c r="AB3887" s="25">
        <f ca="1">IFERROR(IF(AND(Y3887&lt;&gt;"",OR(V3887="Terminé",V3887="En cours")),VLOOKUP(AA3887,Setup_ScoreExactBonus!A:D,4,FALSE),0),0)</f>
        <v>0</v>
      </c>
      <c r="AC3887" s="31" t="str">
        <f t="shared" ca="1" si="22"/>
        <v/>
      </c>
      <c r="AD3887" s="31">
        <f ca="1">SUMIFS(AC$2:AC3887,D$2:D3887,D3887)*IF(R3887=0,1,2)</f>
        <v>0</v>
      </c>
    </row>
    <row r="3888" spans="1:30" x14ac:dyDescent="0.35">
      <c r="A3888" s="31">
        <f>IF(ISBLANK(B3888),"",COUNTIF(B$2:B3888,B3888))-1</f>
        <v>99</v>
      </c>
      <c r="B3888" s="31">
        <v>26</v>
      </c>
      <c r="C3888" s="10">
        <f>VLOOKUP($A3888,Database!$A:$Y,7,FALSE)</f>
        <v>46214.958333333336</v>
      </c>
      <c r="D3888" s="31" t="str">
        <f>VLOOKUP(Pronostics!$B3888,Setup_MPP!$A:$G,3,FALSE)</f>
        <v>Joueur26</v>
      </c>
      <c r="E3888" s="31" t="str">
        <f>VLOOKUP(Pronostics!$B3888,Setup_MPP!$A:$G,2,FALSE)</f>
        <v>Joueur26</v>
      </c>
      <c r="F3888" s="31" t="str">
        <f>VLOOKUP($B3888,Setup_MPP!$A:$E,4,FALSE)</f>
        <v>#D5D5D5</v>
      </c>
      <c r="G3888" s="31" t="str">
        <f>VLOOKUP($B3888,Setup_MPP!$A:$E,5,FALSE)</f>
        <v>#727272</v>
      </c>
      <c r="H3888" s="31" t="str">
        <f>IFERROR(IF(AND(A3888&gt;=1,A3888&lt;=104),VLOOKUP($A3888,Location!$A:$J,6,FALSE),IF(A3888=0,"Avant l'ouverture",IF(OR(A3888=105,A3888=106),"Bonus"))),"")</f>
        <v>1/4 Finale</v>
      </c>
      <c r="I3888" s="31" t="str">
        <f>IF(LEFT(H3888,4)="Tour",VLOOKUP(A3888,Database!$A:$C,3,FALSE),"")</f>
        <v/>
      </c>
      <c r="J3888" s="31" t="str">
        <f>VLOOKUP($A3888,Location!$A:$J,7,FALSE)</f>
        <v>TBD</v>
      </c>
      <c r="K3888" s="31" t="str">
        <f>IFERROR(VLOOKUP(J3888,Setup_Team!$B:$C,2,FALSE), "TDB")</f>
        <v>TDB</v>
      </c>
      <c r="L3888" s="31" t="str">
        <f>VLOOKUP($A3888,Location!$A:$J,8,FALSE)</f>
        <v>TBD</v>
      </c>
      <c r="M3888" s="31" t="str">
        <f>IFERROR(VLOOKUP(L3888,Setup_Team!$B:$C,2,FALSE), "TDB")</f>
        <v>TDB</v>
      </c>
      <c r="N3888" s="31" t="str">
        <f>VLOOKUP($A3888,Location!$A:$J,9,FALSE)</f>
        <v>Miami Gardens, Florida</v>
      </c>
      <c r="O3888" s="31" t="str">
        <f>VLOOKUP($A3888,Location!$A:$J,10,FALSE)</f>
        <v>Hard Rock Stadium</v>
      </c>
      <c r="R3888" s="31">
        <v>0</v>
      </c>
      <c r="S3888" s="25">
        <f>VLOOKUP($A3888,Database!$A:$Y,10,FALSE)</f>
        <v>0</v>
      </c>
      <c r="T3888" s="25">
        <f>VLOOKUP($A3888,Database!$A:$Y,11,FALSE)</f>
        <v>0</v>
      </c>
      <c r="U3888" s="25">
        <f>VLOOKUP($A3888,Database!$A:$Y,12,FALSE)</f>
        <v>0</v>
      </c>
      <c r="V3888" s="25" t="str">
        <f>VLOOKUP(A3888,Database!A:M,13,FALSE)</f>
        <v>À venir</v>
      </c>
      <c r="W3888" s="25" t="str">
        <f>VLOOKUP($A3888,Database!$A:$Y,20,FALSE)</f>
        <v/>
      </c>
      <c r="X3888" s="25" t="str">
        <f>VLOOKUP($A3888,Database!$A:$Y,21,FALSE)</f>
        <v/>
      </c>
      <c r="Y3888" s="25" t="str">
        <f ca="1">IF(C3888&lt;NOW(),IF(AND(P3888&gt;Q3888,W3888&gt;X3888),S3888,IF(AND(P3888=Q3888,W3888=X3888),T3888,IF(AND(P3888&lt;Q3888,W3888&lt;X3888),U3888,0))),"")</f>
        <v/>
      </c>
      <c r="Z3888" s="25">
        <f>IF(AND(P3888=W3888,Q3888=X3888),1,0)</f>
        <v>1</v>
      </c>
      <c r="AA3888" s="25" t="str">
        <f>IF(Z3888=0,"",IF(ISBLANK(VLOOKUP(A3888,Database!A:AA,22,FALSE)),"",VLOOKUP(A3888,Database!A:AA,22,FALSE)))</f>
        <v>Exact</v>
      </c>
      <c r="AB3888" s="25">
        <f ca="1">IFERROR(IF(AND(Y3888&lt;&gt;"",OR(V3888="Terminé",V3888="En cours")),VLOOKUP(AA3888,Setup_ScoreExactBonus!A:D,4,FALSE),0),0)</f>
        <v>0</v>
      </c>
      <c r="AC3888" s="31" t="str">
        <f t="shared" ca="1" si="22"/>
        <v/>
      </c>
      <c r="AD3888" s="31">
        <f ca="1">SUMIFS(AC$2:AC3888,D$2:D3888,D3888)*IF(R3888=0,1,2)</f>
        <v>0</v>
      </c>
    </row>
    <row r="3889" spans="1:30" x14ac:dyDescent="0.35">
      <c r="A3889" s="31">
        <f>IF(ISBLANK(B3889),"",COUNTIF(B$2:B3889,B3889))-1</f>
        <v>99</v>
      </c>
      <c r="B3889" s="31">
        <v>27</v>
      </c>
      <c r="C3889" s="10">
        <f>VLOOKUP($A3889,Database!$A:$Y,7,FALSE)</f>
        <v>46214.958333333336</v>
      </c>
      <c r="D3889" s="31" t="str">
        <f>VLOOKUP(Pronostics!$B3889,Setup_MPP!$A:$G,3,FALSE)</f>
        <v>Joueur27</v>
      </c>
      <c r="E3889" s="31" t="str">
        <f>VLOOKUP(Pronostics!$B3889,Setup_MPP!$A:$G,2,FALSE)</f>
        <v>Joueur27</v>
      </c>
      <c r="F3889" s="31" t="str">
        <f>VLOOKUP($B3889,Setup_MPP!$A:$E,4,FALSE)</f>
        <v>#D5D5D5</v>
      </c>
      <c r="G3889" s="31" t="str">
        <f>VLOOKUP($B3889,Setup_MPP!$A:$E,5,FALSE)</f>
        <v>#727272</v>
      </c>
      <c r="H3889" s="31" t="str">
        <f>IFERROR(IF(AND(A3889&gt;=1,A3889&lt;=104),VLOOKUP($A3889,Location!$A:$J,6,FALSE),IF(A3889=0,"Avant l'ouverture",IF(OR(A3889=105,A3889=106),"Bonus"))),"")</f>
        <v>1/4 Finale</v>
      </c>
      <c r="I3889" s="31" t="str">
        <f>IF(LEFT(H3889,4)="Tour",VLOOKUP(A3889,Database!$A:$C,3,FALSE),"")</f>
        <v/>
      </c>
      <c r="J3889" s="31" t="str">
        <f>VLOOKUP($A3889,Location!$A:$J,7,FALSE)</f>
        <v>TBD</v>
      </c>
      <c r="K3889" s="31" t="str">
        <f>IFERROR(VLOOKUP(J3889,Setup_Team!$B:$C,2,FALSE), "TDB")</f>
        <v>TDB</v>
      </c>
      <c r="L3889" s="31" t="str">
        <f>VLOOKUP($A3889,Location!$A:$J,8,FALSE)</f>
        <v>TBD</v>
      </c>
      <c r="M3889" s="31" t="str">
        <f>IFERROR(VLOOKUP(L3889,Setup_Team!$B:$C,2,FALSE), "TDB")</f>
        <v>TDB</v>
      </c>
      <c r="N3889" s="31" t="str">
        <f>VLOOKUP($A3889,Location!$A:$J,9,FALSE)</f>
        <v>Miami Gardens, Florida</v>
      </c>
      <c r="O3889" s="31" t="str">
        <f>VLOOKUP($A3889,Location!$A:$J,10,FALSE)</f>
        <v>Hard Rock Stadium</v>
      </c>
      <c r="R3889" s="31">
        <v>0</v>
      </c>
      <c r="S3889" s="25">
        <f>VLOOKUP($A3889,Database!$A:$Y,10,FALSE)</f>
        <v>0</v>
      </c>
      <c r="T3889" s="25">
        <f>VLOOKUP($A3889,Database!$A:$Y,11,FALSE)</f>
        <v>0</v>
      </c>
      <c r="U3889" s="25">
        <f>VLOOKUP($A3889,Database!$A:$Y,12,FALSE)</f>
        <v>0</v>
      </c>
      <c r="V3889" s="25" t="str">
        <f>VLOOKUP(A3889,Database!A:M,13,FALSE)</f>
        <v>À venir</v>
      </c>
      <c r="W3889" s="25" t="str">
        <f>VLOOKUP($A3889,Database!$A:$Y,20,FALSE)</f>
        <v/>
      </c>
      <c r="X3889" s="25" t="str">
        <f>VLOOKUP($A3889,Database!$A:$Y,21,FALSE)</f>
        <v/>
      </c>
      <c r="Y3889" s="25" t="str">
        <f ca="1">IF(C3889&lt;NOW(),IF(AND(P3889&gt;Q3889,W3889&gt;X3889),S3889,IF(AND(P3889=Q3889,W3889=X3889),T3889,IF(AND(P3889&lt;Q3889,W3889&lt;X3889),U3889,0))),"")</f>
        <v/>
      </c>
      <c r="Z3889" s="25">
        <f>IF(AND(P3889=W3889,Q3889=X3889),1,0)</f>
        <v>1</v>
      </c>
      <c r="AA3889" s="25" t="str">
        <f>IF(Z3889=0,"",IF(ISBLANK(VLOOKUP(A3889,Database!A:AA,22,FALSE)),"",VLOOKUP(A3889,Database!A:AA,22,FALSE)))</f>
        <v>Exact</v>
      </c>
      <c r="AB3889" s="25">
        <f ca="1">IFERROR(IF(AND(Y3889&lt;&gt;"",OR(V3889="Terminé",V3889="En cours")),VLOOKUP(AA3889,Setup_ScoreExactBonus!A:D,4,FALSE),0),0)</f>
        <v>0</v>
      </c>
      <c r="AC3889" s="31" t="str">
        <f t="shared" ca="1" si="22"/>
        <v/>
      </c>
      <c r="AD3889" s="31">
        <f ca="1">SUMIFS(AC$2:AC3889,D$2:D3889,D3889)*IF(R3889=0,1,2)</f>
        <v>0</v>
      </c>
    </row>
    <row r="3890" spans="1:30" x14ac:dyDescent="0.35">
      <c r="A3890" s="31">
        <f>IF(ISBLANK(B3890),"",COUNTIF(B$2:B3890,B3890))-1</f>
        <v>99</v>
      </c>
      <c r="B3890" s="31">
        <v>28</v>
      </c>
      <c r="C3890" s="10">
        <f>VLOOKUP($A3890,Database!$A:$Y,7,FALSE)</f>
        <v>46214.958333333336</v>
      </c>
      <c r="D3890" s="31" t="str">
        <f>VLOOKUP(Pronostics!$B3890,Setup_MPP!$A:$G,3,FALSE)</f>
        <v>Joueur28</v>
      </c>
      <c r="E3890" s="31" t="str">
        <f>VLOOKUP(Pronostics!$B3890,Setup_MPP!$A:$G,2,FALSE)</f>
        <v>Joueur28</v>
      </c>
      <c r="F3890" s="31" t="str">
        <f>VLOOKUP($B3890,Setup_MPP!$A:$E,4,FALSE)</f>
        <v>#D5D5D5</v>
      </c>
      <c r="G3890" s="31" t="str">
        <f>VLOOKUP($B3890,Setup_MPP!$A:$E,5,FALSE)</f>
        <v>#727272</v>
      </c>
      <c r="H3890" s="31" t="str">
        <f>IFERROR(IF(AND(A3890&gt;=1,A3890&lt;=104),VLOOKUP($A3890,Location!$A:$J,6,FALSE),IF(A3890=0,"Avant l'ouverture",IF(OR(A3890=105,A3890=106),"Bonus"))),"")</f>
        <v>1/4 Finale</v>
      </c>
      <c r="I3890" s="31" t="str">
        <f>IF(LEFT(H3890,4)="Tour",VLOOKUP(A3890,Database!$A:$C,3,FALSE),"")</f>
        <v/>
      </c>
      <c r="J3890" s="31" t="str">
        <f>VLOOKUP($A3890,Location!$A:$J,7,FALSE)</f>
        <v>TBD</v>
      </c>
      <c r="K3890" s="31" t="str">
        <f>IFERROR(VLOOKUP(J3890,Setup_Team!$B:$C,2,FALSE), "TDB")</f>
        <v>TDB</v>
      </c>
      <c r="L3890" s="31" t="str">
        <f>VLOOKUP($A3890,Location!$A:$J,8,FALSE)</f>
        <v>TBD</v>
      </c>
      <c r="M3890" s="31" t="str">
        <f>IFERROR(VLOOKUP(L3890,Setup_Team!$B:$C,2,FALSE), "TDB")</f>
        <v>TDB</v>
      </c>
      <c r="N3890" s="31" t="str">
        <f>VLOOKUP($A3890,Location!$A:$J,9,FALSE)</f>
        <v>Miami Gardens, Florida</v>
      </c>
      <c r="O3890" s="31" t="str">
        <f>VLOOKUP($A3890,Location!$A:$J,10,FALSE)</f>
        <v>Hard Rock Stadium</v>
      </c>
      <c r="R3890" s="31">
        <v>0</v>
      </c>
      <c r="S3890" s="25">
        <f>VLOOKUP($A3890,Database!$A:$Y,10,FALSE)</f>
        <v>0</v>
      </c>
      <c r="T3890" s="25">
        <f>VLOOKUP($A3890,Database!$A:$Y,11,FALSE)</f>
        <v>0</v>
      </c>
      <c r="U3890" s="25">
        <f>VLOOKUP($A3890,Database!$A:$Y,12,FALSE)</f>
        <v>0</v>
      </c>
      <c r="V3890" s="25" t="str">
        <f>VLOOKUP(A3890,Database!A:M,13,FALSE)</f>
        <v>À venir</v>
      </c>
      <c r="W3890" s="25" t="str">
        <f>VLOOKUP($A3890,Database!$A:$Y,20,FALSE)</f>
        <v/>
      </c>
      <c r="X3890" s="25" t="str">
        <f>VLOOKUP($A3890,Database!$A:$Y,21,FALSE)</f>
        <v/>
      </c>
      <c r="Y3890" s="25" t="str">
        <f ca="1">IF(C3890&lt;NOW(),IF(AND(P3890&gt;Q3890,W3890&gt;X3890),S3890,IF(AND(P3890=Q3890,W3890=X3890),T3890,IF(AND(P3890&lt;Q3890,W3890&lt;X3890),U3890,0))),"")</f>
        <v/>
      </c>
      <c r="Z3890" s="25">
        <f>IF(AND(P3890=W3890,Q3890=X3890),1,0)</f>
        <v>1</v>
      </c>
      <c r="AA3890" s="25" t="str">
        <f>IF(Z3890=0,"",IF(ISBLANK(VLOOKUP(A3890,Database!A:AA,22,FALSE)),"",VLOOKUP(A3890,Database!A:AA,22,FALSE)))</f>
        <v>Exact</v>
      </c>
      <c r="AB3890" s="25">
        <f ca="1">IFERROR(IF(AND(Y3890&lt;&gt;"",OR(V3890="Terminé",V3890="En cours")),VLOOKUP(AA3890,Setup_ScoreExactBonus!A:D,4,FALSE),0),0)</f>
        <v>0</v>
      </c>
      <c r="AC3890" s="31" t="str">
        <f t="shared" ca="1" si="22"/>
        <v/>
      </c>
      <c r="AD3890" s="31">
        <f ca="1">SUMIFS(AC$2:AC3890,D$2:D3890,D3890)*IF(R3890=0,1,2)</f>
        <v>0</v>
      </c>
    </row>
    <row r="3891" spans="1:30" x14ac:dyDescent="0.35">
      <c r="A3891" s="31">
        <f>IF(ISBLANK(B3891),"",COUNTIF(B$2:B3891,B3891))-1</f>
        <v>99</v>
      </c>
      <c r="B3891" s="31">
        <v>29</v>
      </c>
      <c r="C3891" s="10">
        <f>VLOOKUP($A3891,Database!$A:$Y,7,FALSE)</f>
        <v>46214.958333333336</v>
      </c>
      <c r="D3891" s="31" t="str">
        <f>VLOOKUP(Pronostics!$B3891,Setup_MPP!$A:$G,3,FALSE)</f>
        <v>Joueur29</v>
      </c>
      <c r="E3891" s="31" t="str">
        <f>VLOOKUP(Pronostics!$B3891,Setup_MPP!$A:$G,2,FALSE)</f>
        <v>Joueur29</v>
      </c>
      <c r="F3891" s="31" t="str">
        <f>VLOOKUP($B3891,Setup_MPP!$A:$E,4,FALSE)</f>
        <v>#D5D5D5</v>
      </c>
      <c r="G3891" s="31" t="str">
        <f>VLOOKUP($B3891,Setup_MPP!$A:$E,5,FALSE)</f>
        <v>#727272</v>
      </c>
      <c r="H3891" s="31" t="str">
        <f>IFERROR(IF(AND(A3891&gt;=1,A3891&lt;=104),VLOOKUP($A3891,Location!$A:$J,6,FALSE),IF(A3891=0,"Avant l'ouverture",IF(OR(A3891=105,A3891=106),"Bonus"))),"")</f>
        <v>1/4 Finale</v>
      </c>
      <c r="I3891" s="31" t="str">
        <f>IF(LEFT(H3891,4)="Tour",VLOOKUP(A3891,Database!$A:$C,3,FALSE),"")</f>
        <v/>
      </c>
      <c r="J3891" s="31" t="str">
        <f>VLOOKUP($A3891,Location!$A:$J,7,FALSE)</f>
        <v>TBD</v>
      </c>
      <c r="K3891" s="31" t="str">
        <f>IFERROR(VLOOKUP(J3891,Setup_Team!$B:$C,2,FALSE), "TDB")</f>
        <v>TDB</v>
      </c>
      <c r="L3891" s="31" t="str">
        <f>VLOOKUP($A3891,Location!$A:$J,8,FALSE)</f>
        <v>TBD</v>
      </c>
      <c r="M3891" s="31" t="str">
        <f>IFERROR(VLOOKUP(L3891,Setup_Team!$B:$C,2,FALSE), "TDB")</f>
        <v>TDB</v>
      </c>
      <c r="N3891" s="31" t="str">
        <f>VLOOKUP($A3891,Location!$A:$J,9,FALSE)</f>
        <v>Miami Gardens, Florida</v>
      </c>
      <c r="O3891" s="31" t="str">
        <f>VLOOKUP($A3891,Location!$A:$J,10,FALSE)</f>
        <v>Hard Rock Stadium</v>
      </c>
      <c r="R3891" s="31">
        <v>0</v>
      </c>
      <c r="S3891" s="25">
        <f>VLOOKUP($A3891,Database!$A:$Y,10,FALSE)</f>
        <v>0</v>
      </c>
      <c r="T3891" s="25">
        <f>VLOOKUP($A3891,Database!$A:$Y,11,FALSE)</f>
        <v>0</v>
      </c>
      <c r="U3891" s="25">
        <f>VLOOKUP($A3891,Database!$A:$Y,12,FALSE)</f>
        <v>0</v>
      </c>
      <c r="V3891" s="25" t="str">
        <f>VLOOKUP(A3891,Database!A:M,13,FALSE)</f>
        <v>À venir</v>
      </c>
      <c r="W3891" s="25" t="str">
        <f>VLOOKUP($A3891,Database!$A:$Y,20,FALSE)</f>
        <v/>
      </c>
      <c r="X3891" s="25" t="str">
        <f>VLOOKUP($A3891,Database!$A:$Y,21,FALSE)</f>
        <v/>
      </c>
      <c r="Y3891" s="25" t="str">
        <f ca="1">IF(C3891&lt;NOW(),IF(AND(P3891&gt;Q3891,W3891&gt;X3891),S3891,IF(AND(P3891=Q3891,W3891=X3891),T3891,IF(AND(P3891&lt;Q3891,W3891&lt;X3891),U3891,0))),"")</f>
        <v/>
      </c>
      <c r="Z3891" s="25">
        <f>IF(AND(P3891=W3891,Q3891=X3891),1,0)</f>
        <v>1</v>
      </c>
      <c r="AA3891" s="25" t="str">
        <f>IF(Z3891=0,"",IF(ISBLANK(VLOOKUP(A3891,Database!A:AA,22,FALSE)),"",VLOOKUP(A3891,Database!A:AA,22,FALSE)))</f>
        <v>Exact</v>
      </c>
      <c r="AB3891" s="25">
        <f ca="1">IFERROR(IF(AND(Y3891&lt;&gt;"",OR(V3891="Terminé",V3891="En cours")),VLOOKUP(AA3891,Setup_ScoreExactBonus!A:D,4,FALSE),0),0)</f>
        <v>0</v>
      </c>
      <c r="AC3891" s="31" t="str">
        <f t="shared" ca="1" si="22"/>
        <v/>
      </c>
      <c r="AD3891" s="31">
        <f ca="1">SUMIFS(AC$2:AC3891,D$2:D3891,D3891)*IF(R3891=0,1,2)</f>
        <v>0</v>
      </c>
    </row>
    <row r="3892" spans="1:30" x14ac:dyDescent="0.35">
      <c r="A3892" s="31">
        <f>IF(ISBLANK(B3892),"",COUNTIF(B$2:B3892,B3892))-1</f>
        <v>99</v>
      </c>
      <c r="B3892" s="31">
        <v>30</v>
      </c>
      <c r="C3892" s="10">
        <f>VLOOKUP($A3892,Database!$A:$Y,7,FALSE)</f>
        <v>46214.958333333336</v>
      </c>
      <c r="D3892" s="31" t="str">
        <f>VLOOKUP(Pronostics!$B3892,Setup_MPP!$A:$G,3,FALSE)</f>
        <v>Joueur30</v>
      </c>
      <c r="E3892" s="31" t="str">
        <f>VLOOKUP(Pronostics!$B3892,Setup_MPP!$A:$G,2,FALSE)</f>
        <v>Joueur30</v>
      </c>
      <c r="F3892" s="31" t="str">
        <f>VLOOKUP($B3892,Setup_MPP!$A:$E,4,FALSE)</f>
        <v>#D5D5D5</v>
      </c>
      <c r="G3892" s="31" t="str">
        <f>VLOOKUP($B3892,Setup_MPP!$A:$E,5,FALSE)</f>
        <v>#727272</v>
      </c>
      <c r="H3892" s="31" t="str">
        <f>IFERROR(IF(AND(A3892&gt;=1,A3892&lt;=104),VLOOKUP($A3892,Location!$A:$J,6,FALSE),IF(A3892=0,"Avant l'ouverture",IF(OR(A3892=105,A3892=106),"Bonus"))),"")</f>
        <v>1/4 Finale</v>
      </c>
      <c r="I3892" s="31" t="str">
        <f>IF(LEFT(H3892,4)="Tour",VLOOKUP(A3892,Database!$A:$C,3,FALSE),"")</f>
        <v/>
      </c>
      <c r="J3892" s="31" t="str">
        <f>VLOOKUP($A3892,Location!$A:$J,7,FALSE)</f>
        <v>TBD</v>
      </c>
      <c r="K3892" s="31" t="str">
        <f>IFERROR(VLOOKUP(J3892,Setup_Team!$B:$C,2,FALSE), "TDB")</f>
        <v>TDB</v>
      </c>
      <c r="L3892" s="31" t="str">
        <f>VLOOKUP($A3892,Location!$A:$J,8,FALSE)</f>
        <v>TBD</v>
      </c>
      <c r="M3892" s="31" t="str">
        <f>IFERROR(VLOOKUP(L3892,Setup_Team!$B:$C,2,FALSE), "TDB")</f>
        <v>TDB</v>
      </c>
      <c r="N3892" s="31" t="str">
        <f>VLOOKUP($A3892,Location!$A:$J,9,FALSE)</f>
        <v>Miami Gardens, Florida</v>
      </c>
      <c r="O3892" s="31" t="str">
        <f>VLOOKUP($A3892,Location!$A:$J,10,FALSE)</f>
        <v>Hard Rock Stadium</v>
      </c>
      <c r="R3892" s="31">
        <v>0</v>
      </c>
      <c r="S3892" s="25">
        <f>VLOOKUP($A3892,Database!$A:$Y,10,FALSE)</f>
        <v>0</v>
      </c>
      <c r="T3892" s="25">
        <f>VLOOKUP($A3892,Database!$A:$Y,11,FALSE)</f>
        <v>0</v>
      </c>
      <c r="U3892" s="25">
        <f>VLOOKUP($A3892,Database!$A:$Y,12,FALSE)</f>
        <v>0</v>
      </c>
      <c r="V3892" s="25" t="str">
        <f>VLOOKUP(A3892,Database!A:M,13,FALSE)</f>
        <v>À venir</v>
      </c>
      <c r="W3892" s="25" t="str">
        <f>VLOOKUP($A3892,Database!$A:$Y,20,FALSE)</f>
        <v/>
      </c>
      <c r="X3892" s="25" t="str">
        <f>VLOOKUP($A3892,Database!$A:$Y,21,FALSE)</f>
        <v/>
      </c>
      <c r="Y3892" s="25" t="str">
        <f ca="1">IF(C3892&lt;NOW(),IF(AND(P3892&gt;Q3892,W3892&gt;X3892),S3892,IF(AND(P3892=Q3892,W3892=X3892),T3892,IF(AND(P3892&lt;Q3892,W3892&lt;X3892),U3892,0))),"")</f>
        <v/>
      </c>
      <c r="Z3892" s="25">
        <f>IF(AND(P3892=W3892,Q3892=X3892),1,0)</f>
        <v>1</v>
      </c>
      <c r="AA3892" s="25" t="str">
        <f>IF(Z3892=0,"",IF(ISBLANK(VLOOKUP(A3892,Database!A:AA,22,FALSE)),"",VLOOKUP(A3892,Database!A:AA,22,FALSE)))</f>
        <v>Exact</v>
      </c>
      <c r="AB3892" s="25">
        <f ca="1">IFERROR(IF(AND(Y3892&lt;&gt;"",OR(V3892="Terminé",V3892="En cours")),VLOOKUP(AA3892,Setup_ScoreExactBonus!A:D,4,FALSE),0),0)</f>
        <v>0</v>
      </c>
      <c r="AC3892" s="31" t="str">
        <f t="shared" ca="1" si="22"/>
        <v/>
      </c>
      <c r="AD3892" s="31">
        <f ca="1">SUMIFS(AC$2:AC3892,D$2:D3892,D3892)*IF(R3892=0,1,2)</f>
        <v>0</v>
      </c>
    </row>
    <row r="3893" spans="1:30" x14ac:dyDescent="0.35">
      <c r="A3893" s="31">
        <f>IF(ISBLANK(B3893),"",COUNTIF(B$2:B3893,B3893))-1</f>
        <v>99</v>
      </c>
      <c r="B3893" s="31">
        <v>31</v>
      </c>
      <c r="C3893" s="10">
        <f>VLOOKUP($A3893,Database!$A:$Y,7,FALSE)</f>
        <v>46214.958333333336</v>
      </c>
      <c r="D3893" s="31" t="str">
        <f>VLOOKUP(Pronostics!$B3893,Setup_MPP!$A:$G,3,FALSE)</f>
        <v>Joueur31</v>
      </c>
      <c r="E3893" s="31" t="str">
        <f>VLOOKUP(Pronostics!$B3893,Setup_MPP!$A:$G,2,FALSE)</f>
        <v>Joueur31</v>
      </c>
      <c r="F3893" s="31" t="str">
        <f>VLOOKUP($B3893,Setup_MPP!$A:$E,4,FALSE)</f>
        <v>#D5D5D5</v>
      </c>
      <c r="G3893" s="31" t="str">
        <f>VLOOKUP($B3893,Setup_MPP!$A:$E,5,FALSE)</f>
        <v>#727272</v>
      </c>
      <c r="H3893" s="31" t="str">
        <f>IFERROR(IF(AND(A3893&gt;=1,A3893&lt;=104),VLOOKUP($A3893,Location!$A:$J,6,FALSE),IF(A3893=0,"Avant l'ouverture",IF(OR(A3893=105,A3893=106),"Bonus"))),"")</f>
        <v>1/4 Finale</v>
      </c>
      <c r="I3893" s="31" t="str">
        <f>IF(LEFT(H3893,4)="Tour",VLOOKUP(A3893,Database!$A:$C,3,FALSE),"")</f>
        <v/>
      </c>
      <c r="J3893" s="31" t="str">
        <f>VLOOKUP($A3893,Location!$A:$J,7,FALSE)</f>
        <v>TBD</v>
      </c>
      <c r="K3893" s="31" t="str">
        <f>IFERROR(VLOOKUP(J3893,Setup_Team!$B:$C,2,FALSE), "TDB")</f>
        <v>TDB</v>
      </c>
      <c r="L3893" s="31" t="str">
        <f>VLOOKUP($A3893,Location!$A:$J,8,FALSE)</f>
        <v>TBD</v>
      </c>
      <c r="M3893" s="31" t="str">
        <f>IFERROR(VLOOKUP(L3893,Setup_Team!$B:$C,2,FALSE), "TDB")</f>
        <v>TDB</v>
      </c>
      <c r="N3893" s="31" t="str">
        <f>VLOOKUP($A3893,Location!$A:$J,9,FALSE)</f>
        <v>Miami Gardens, Florida</v>
      </c>
      <c r="O3893" s="31" t="str">
        <f>VLOOKUP($A3893,Location!$A:$J,10,FALSE)</f>
        <v>Hard Rock Stadium</v>
      </c>
      <c r="R3893" s="31">
        <v>0</v>
      </c>
      <c r="S3893" s="25">
        <f>VLOOKUP($A3893,Database!$A:$Y,10,FALSE)</f>
        <v>0</v>
      </c>
      <c r="T3893" s="25">
        <f>VLOOKUP($A3893,Database!$A:$Y,11,FALSE)</f>
        <v>0</v>
      </c>
      <c r="U3893" s="25">
        <f>VLOOKUP($A3893,Database!$A:$Y,12,FALSE)</f>
        <v>0</v>
      </c>
      <c r="V3893" s="25" t="str">
        <f>VLOOKUP(A3893,Database!A:M,13,FALSE)</f>
        <v>À venir</v>
      </c>
      <c r="W3893" s="25" t="str">
        <f>VLOOKUP($A3893,Database!$A:$Y,20,FALSE)</f>
        <v/>
      </c>
      <c r="X3893" s="25" t="str">
        <f>VLOOKUP($A3893,Database!$A:$Y,21,FALSE)</f>
        <v/>
      </c>
      <c r="Y3893" s="25" t="str">
        <f ca="1">IF(C3893&lt;NOW(),IF(AND(P3893&gt;Q3893,W3893&gt;X3893),S3893,IF(AND(P3893=Q3893,W3893=X3893),T3893,IF(AND(P3893&lt;Q3893,W3893&lt;X3893),U3893,0))),"")</f>
        <v/>
      </c>
      <c r="Z3893" s="25">
        <f>IF(AND(P3893=W3893,Q3893=X3893),1,0)</f>
        <v>1</v>
      </c>
      <c r="AA3893" s="25" t="str">
        <f>IF(Z3893=0,"",IF(ISBLANK(VLOOKUP(A3893,Database!A:AA,22,FALSE)),"",VLOOKUP(A3893,Database!A:AA,22,FALSE)))</f>
        <v>Exact</v>
      </c>
      <c r="AB3893" s="25">
        <f ca="1">IFERROR(IF(AND(Y3893&lt;&gt;"",OR(V3893="Terminé",V3893="En cours")),VLOOKUP(AA3893,Setup_ScoreExactBonus!A:D,4,FALSE),0),0)</f>
        <v>0</v>
      </c>
      <c r="AC3893" s="31" t="str">
        <f t="shared" ca="1" si="22"/>
        <v/>
      </c>
      <c r="AD3893" s="31">
        <f ca="1">SUMIFS(AC$2:AC3893,D$2:D3893,D3893)*IF(R3893=0,1,2)</f>
        <v>0</v>
      </c>
    </row>
    <row r="3894" spans="1:30" x14ac:dyDescent="0.35">
      <c r="A3894" s="31">
        <f>IF(ISBLANK(B3894),"",COUNTIF(B$2:B3894,B3894))-1</f>
        <v>99</v>
      </c>
      <c r="B3894" s="31">
        <v>32</v>
      </c>
      <c r="C3894" s="10">
        <f>VLOOKUP($A3894,Database!$A:$Y,7,FALSE)</f>
        <v>46214.958333333336</v>
      </c>
      <c r="D3894" s="31" t="str">
        <f>VLOOKUP(Pronostics!$B3894,Setup_MPP!$A:$G,3,FALSE)</f>
        <v>Joueur32</v>
      </c>
      <c r="E3894" s="31" t="str">
        <f>VLOOKUP(Pronostics!$B3894,Setup_MPP!$A:$G,2,FALSE)</f>
        <v>Joueur32</v>
      </c>
      <c r="F3894" s="31" t="str">
        <f>VLOOKUP($B3894,Setup_MPP!$A:$E,4,FALSE)</f>
        <v>#D5D5D5</v>
      </c>
      <c r="G3894" s="31" t="str">
        <f>VLOOKUP($B3894,Setup_MPP!$A:$E,5,FALSE)</f>
        <v>#727272</v>
      </c>
      <c r="H3894" s="31" t="str">
        <f>IFERROR(IF(AND(A3894&gt;=1,A3894&lt;=104),VLOOKUP($A3894,Location!$A:$J,6,FALSE),IF(A3894=0,"Avant l'ouverture",IF(OR(A3894=105,A3894=106),"Bonus"))),"")</f>
        <v>1/4 Finale</v>
      </c>
      <c r="I3894" s="31" t="str">
        <f>IF(LEFT(H3894,4)="Tour",VLOOKUP(A3894,Database!$A:$C,3,FALSE),"")</f>
        <v/>
      </c>
      <c r="J3894" s="31" t="str">
        <f>VLOOKUP($A3894,Location!$A:$J,7,FALSE)</f>
        <v>TBD</v>
      </c>
      <c r="K3894" s="31" t="str">
        <f>IFERROR(VLOOKUP(J3894,Setup_Team!$B:$C,2,FALSE), "TDB")</f>
        <v>TDB</v>
      </c>
      <c r="L3894" s="31" t="str">
        <f>VLOOKUP($A3894,Location!$A:$J,8,FALSE)</f>
        <v>TBD</v>
      </c>
      <c r="M3894" s="31" t="str">
        <f>IFERROR(VLOOKUP(L3894,Setup_Team!$B:$C,2,FALSE), "TDB")</f>
        <v>TDB</v>
      </c>
      <c r="N3894" s="31" t="str">
        <f>VLOOKUP($A3894,Location!$A:$J,9,FALSE)</f>
        <v>Miami Gardens, Florida</v>
      </c>
      <c r="O3894" s="31" t="str">
        <f>VLOOKUP($A3894,Location!$A:$J,10,FALSE)</f>
        <v>Hard Rock Stadium</v>
      </c>
      <c r="R3894" s="31">
        <v>0</v>
      </c>
      <c r="S3894" s="25">
        <f>VLOOKUP($A3894,Database!$A:$Y,10,FALSE)</f>
        <v>0</v>
      </c>
      <c r="T3894" s="25">
        <f>VLOOKUP($A3894,Database!$A:$Y,11,FALSE)</f>
        <v>0</v>
      </c>
      <c r="U3894" s="25">
        <f>VLOOKUP($A3894,Database!$A:$Y,12,FALSE)</f>
        <v>0</v>
      </c>
      <c r="V3894" s="25" t="str">
        <f>VLOOKUP(A3894,Database!A:M,13,FALSE)</f>
        <v>À venir</v>
      </c>
      <c r="W3894" s="25" t="str">
        <f>VLOOKUP($A3894,Database!$A:$Y,20,FALSE)</f>
        <v/>
      </c>
      <c r="X3894" s="25" t="str">
        <f>VLOOKUP($A3894,Database!$A:$Y,21,FALSE)</f>
        <v/>
      </c>
      <c r="Y3894" s="25" t="str">
        <f ca="1">IF(C3894&lt;NOW(),IF(AND(P3894&gt;Q3894,W3894&gt;X3894),S3894,IF(AND(P3894=Q3894,W3894=X3894),T3894,IF(AND(P3894&lt;Q3894,W3894&lt;X3894),U3894,0))),"")</f>
        <v/>
      </c>
      <c r="Z3894" s="25">
        <f>IF(AND(P3894=W3894,Q3894=X3894),1,0)</f>
        <v>1</v>
      </c>
      <c r="AA3894" s="25" t="str">
        <f>IF(Z3894=0,"",IF(ISBLANK(VLOOKUP(A3894,Database!A:AA,22,FALSE)),"",VLOOKUP(A3894,Database!A:AA,22,FALSE)))</f>
        <v>Exact</v>
      </c>
      <c r="AB3894" s="25">
        <f ca="1">IFERROR(IF(AND(Y3894&lt;&gt;"",OR(V3894="Terminé",V3894="En cours")),VLOOKUP(AA3894,Setup_ScoreExactBonus!A:D,4,FALSE),0),0)</f>
        <v>0</v>
      </c>
      <c r="AC3894" s="31" t="str">
        <f t="shared" ca="1" si="22"/>
        <v/>
      </c>
      <c r="AD3894" s="31">
        <f ca="1">SUMIFS(AC$2:AC3894,D$2:D3894,D3894)*IF(R3894=0,1,2)</f>
        <v>0</v>
      </c>
    </row>
    <row r="3895" spans="1:30" x14ac:dyDescent="0.35">
      <c r="A3895" s="31">
        <f>IF(ISBLANK(B3895),"",COUNTIF(B$2:B3895,B3895))-1</f>
        <v>99</v>
      </c>
      <c r="B3895" s="31">
        <v>33</v>
      </c>
      <c r="C3895" s="10">
        <f>VLOOKUP($A3895,Database!$A:$Y,7,FALSE)</f>
        <v>46214.958333333336</v>
      </c>
      <c r="D3895" s="31" t="str">
        <f>VLOOKUP(Pronostics!$B3895,Setup_MPP!$A:$G,3,FALSE)</f>
        <v>Joueur33</v>
      </c>
      <c r="E3895" s="31" t="str">
        <f>VLOOKUP(Pronostics!$B3895,Setup_MPP!$A:$G,2,FALSE)</f>
        <v>Joueur33</v>
      </c>
      <c r="F3895" s="31" t="str">
        <f>VLOOKUP($B3895,Setup_MPP!$A:$E,4,FALSE)</f>
        <v>#D5D5D5</v>
      </c>
      <c r="G3895" s="31" t="str">
        <f>VLOOKUP($B3895,Setup_MPP!$A:$E,5,FALSE)</f>
        <v>#727272</v>
      </c>
      <c r="H3895" s="31" t="str">
        <f>IFERROR(IF(AND(A3895&gt;=1,A3895&lt;=104),VLOOKUP($A3895,Location!$A:$J,6,FALSE),IF(A3895=0,"Avant l'ouverture",IF(OR(A3895=105,A3895=106),"Bonus"))),"")</f>
        <v>1/4 Finale</v>
      </c>
      <c r="I3895" s="31" t="str">
        <f>IF(LEFT(H3895,4)="Tour",VLOOKUP(A3895,Database!$A:$C,3,FALSE),"")</f>
        <v/>
      </c>
      <c r="J3895" s="31" t="str">
        <f>VLOOKUP($A3895,Location!$A:$J,7,FALSE)</f>
        <v>TBD</v>
      </c>
      <c r="K3895" s="31" t="str">
        <f>IFERROR(VLOOKUP(J3895,Setup_Team!$B:$C,2,FALSE), "TDB")</f>
        <v>TDB</v>
      </c>
      <c r="L3895" s="31" t="str">
        <f>VLOOKUP($A3895,Location!$A:$J,8,FALSE)</f>
        <v>TBD</v>
      </c>
      <c r="M3895" s="31" t="str">
        <f>IFERROR(VLOOKUP(L3895,Setup_Team!$B:$C,2,FALSE), "TDB")</f>
        <v>TDB</v>
      </c>
      <c r="N3895" s="31" t="str">
        <f>VLOOKUP($A3895,Location!$A:$J,9,FALSE)</f>
        <v>Miami Gardens, Florida</v>
      </c>
      <c r="O3895" s="31" t="str">
        <f>VLOOKUP($A3895,Location!$A:$J,10,FALSE)</f>
        <v>Hard Rock Stadium</v>
      </c>
      <c r="R3895" s="31">
        <v>0</v>
      </c>
      <c r="S3895" s="25">
        <f>VLOOKUP($A3895,Database!$A:$Y,10,FALSE)</f>
        <v>0</v>
      </c>
      <c r="T3895" s="25">
        <f>VLOOKUP($A3895,Database!$A:$Y,11,FALSE)</f>
        <v>0</v>
      </c>
      <c r="U3895" s="25">
        <f>VLOOKUP($A3895,Database!$A:$Y,12,FALSE)</f>
        <v>0</v>
      </c>
      <c r="V3895" s="25" t="str">
        <f>VLOOKUP(A3895,Database!A:M,13,FALSE)</f>
        <v>À venir</v>
      </c>
      <c r="W3895" s="25" t="str">
        <f>VLOOKUP($A3895,Database!$A:$Y,20,FALSE)</f>
        <v/>
      </c>
      <c r="X3895" s="25" t="str">
        <f>VLOOKUP($A3895,Database!$A:$Y,21,FALSE)</f>
        <v/>
      </c>
      <c r="Y3895" s="25" t="str">
        <f ca="1">IF(C3895&lt;NOW(),IF(AND(P3895&gt;Q3895,W3895&gt;X3895),S3895,IF(AND(P3895=Q3895,W3895=X3895),T3895,IF(AND(P3895&lt;Q3895,W3895&lt;X3895),U3895,0))),"")</f>
        <v/>
      </c>
      <c r="Z3895" s="25">
        <f>IF(AND(P3895=W3895,Q3895=X3895),1,0)</f>
        <v>1</v>
      </c>
      <c r="AA3895" s="25" t="str">
        <f>IF(Z3895=0,"",IF(ISBLANK(VLOOKUP(A3895,Database!A:AA,22,FALSE)),"",VLOOKUP(A3895,Database!A:AA,22,FALSE)))</f>
        <v>Exact</v>
      </c>
      <c r="AB3895" s="25">
        <f ca="1">IFERROR(IF(AND(Y3895&lt;&gt;"",OR(V3895="Terminé",V3895="En cours")),VLOOKUP(AA3895,Setup_ScoreExactBonus!A:D,4,FALSE),0),0)</f>
        <v>0</v>
      </c>
      <c r="AC3895" s="31" t="str">
        <f t="shared" ca="1" si="22"/>
        <v/>
      </c>
      <c r="AD3895" s="31">
        <f ca="1">SUMIFS(AC$2:AC3895,D$2:D3895,D3895)*IF(R3895=0,1,2)</f>
        <v>0</v>
      </c>
    </row>
    <row r="3896" spans="1:30" x14ac:dyDescent="0.35">
      <c r="A3896" s="31">
        <f>IF(ISBLANK(B3896),"",COUNTIF(B$2:B3896,B3896))-1</f>
        <v>99</v>
      </c>
      <c r="B3896" s="31">
        <v>34</v>
      </c>
      <c r="C3896" s="10">
        <f>VLOOKUP($A3896,Database!$A:$Y,7,FALSE)</f>
        <v>46214.958333333336</v>
      </c>
      <c r="D3896" s="31" t="str">
        <f>VLOOKUP(Pronostics!$B3896,Setup_MPP!$A:$G,3,FALSE)</f>
        <v>Joueur34</v>
      </c>
      <c r="E3896" s="31" t="str">
        <f>VLOOKUP(Pronostics!$B3896,Setup_MPP!$A:$G,2,FALSE)</f>
        <v>Joueur34</v>
      </c>
      <c r="F3896" s="31" t="str">
        <f>VLOOKUP($B3896,Setup_MPP!$A:$E,4,FALSE)</f>
        <v>#D5D5D5</v>
      </c>
      <c r="G3896" s="31" t="str">
        <f>VLOOKUP($B3896,Setup_MPP!$A:$E,5,FALSE)</f>
        <v>#727272</v>
      </c>
      <c r="H3896" s="31" t="str">
        <f>IFERROR(IF(AND(A3896&gt;=1,A3896&lt;=104),VLOOKUP($A3896,Location!$A:$J,6,FALSE),IF(A3896=0,"Avant l'ouverture",IF(OR(A3896=105,A3896=106),"Bonus"))),"")</f>
        <v>1/4 Finale</v>
      </c>
      <c r="I3896" s="31" t="str">
        <f>IF(LEFT(H3896,4)="Tour",VLOOKUP(A3896,Database!$A:$C,3,FALSE),"")</f>
        <v/>
      </c>
      <c r="J3896" s="31" t="str">
        <f>VLOOKUP($A3896,Location!$A:$J,7,FALSE)</f>
        <v>TBD</v>
      </c>
      <c r="K3896" s="31" t="str">
        <f>IFERROR(VLOOKUP(J3896,Setup_Team!$B:$C,2,FALSE), "TDB")</f>
        <v>TDB</v>
      </c>
      <c r="L3896" s="31" t="str">
        <f>VLOOKUP($A3896,Location!$A:$J,8,FALSE)</f>
        <v>TBD</v>
      </c>
      <c r="M3896" s="31" t="str">
        <f>IFERROR(VLOOKUP(L3896,Setup_Team!$B:$C,2,FALSE), "TDB")</f>
        <v>TDB</v>
      </c>
      <c r="N3896" s="31" t="str">
        <f>VLOOKUP($A3896,Location!$A:$J,9,FALSE)</f>
        <v>Miami Gardens, Florida</v>
      </c>
      <c r="O3896" s="31" t="str">
        <f>VLOOKUP($A3896,Location!$A:$J,10,FALSE)</f>
        <v>Hard Rock Stadium</v>
      </c>
      <c r="R3896" s="31">
        <v>0</v>
      </c>
      <c r="S3896" s="25">
        <f>VLOOKUP($A3896,Database!$A:$Y,10,FALSE)</f>
        <v>0</v>
      </c>
      <c r="T3896" s="25">
        <f>VLOOKUP($A3896,Database!$A:$Y,11,FALSE)</f>
        <v>0</v>
      </c>
      <c r="U3896" s="25">
        <f>VLOOKUP($A3896,Database!$A:$Y,12,FALSE)</f>
        <v>0</v>
      </c>
      <c r="V3896" s="25" t="str">
        <f>VLOOKUP(A3896,Database!A:M,13,FALSE)</f>
        <v>À venir</v>
      </c>
      <c r="W3896" s="25" t="str">
        <f>VLOOKUP($A3896,Database!$A:$Y,20,FALSE)</f>
        <v/>
      </c>
      <c r="X3896" s="25" t="str">
        <f>VLOOKUP($A3896,Database!$A:$Y,21,FALSE)</f>
        <v/>
      </c>
      <c r="Y3896" s="25" t="str">
        <f ca="1">IF(C3896&lt;NOW(),IF(AND(P3896&gt;Q3896,W3896&gt;X3896),S3896,IF(AND(P3896=Q3896,W3896=X3896),T3896,IF(AND(P3896&lt;Q3896,W3896&lt;X3896),U3896,0))),"")</f>
        <v/>
      </c>
      <c r="Z3896" s="25">
        <f>IF(AND(P3896=W3896,Q3896=X3896),1,0)</f>
        <v>1</v>
      </c>
      <c r="AA3896" s="25" t="str">
        <f>IF(Z3896=0,"",IF(ISBLANK(VLOOKUP(A3896,Database!A:AA,22,FALSE)),"",VLOOKUP(A3896,Database!A:AA,22,FALSE)))</f>
        <v>Exact</v>
      </c>
      <c r="AB3896" s="25">
        <f ca="1">IFERROR(IF(AND(Y3896&lt;&gt;"",OR(V3896="Terminé",V3896="En cours")),VLOOKUP(AA3896,Setup_ScoreExactBonus!A:D,4,FALSE),0),0)</f>
        <v>0</v>
      </c>
      <c r="AC3896" s="31" t="str">
        <f t="shared" ca="1" si="22"/>
        <v/>
      </c>
      <c r="AD3896" s="31">
        <f ca="1">SUMIFS(AC$2:AC3896,D$2:D3896,D3896)*IF(R3896=0,1,2)</f>
        <v>0</v>
      </c>
    </row>
    <row r="3897" spans="1:30" x14ac:dyDescent="0.35">
      <c r="A3897" s="31">
        <f>IF(ISBLANK(B3897),"",COUNTIF(B$2:B3897,B3897))-1</f>
        <v>99</v>
      </c>
      <c r="B3897" s="31">
        <v>35</v>
      </c>
      <c r="C3897" s="10">
        <f>VLOOKUP($A3897,Database!$A:$Y,7,FALSE)</f>
        <v>46214.958333333336</v>
      </c>
      <c r="D3897" s="31" t="str">
        <f>VLOOKUP(Pronostics!$B3897,Setup_MPP!$A:$G,3,FALSE)</f>
        <v>Joueur35</v>
      </c>
      <c r="E3897" s="31" t="str">
        <f>VLOOKUP(Pronostics!$B3897,Setup_MPP!$A:$G,2,FALSE)</f>
        <v>Joueur35</v>
      </c>
      <c r="F3897" s="31" t="str">
        <f>VLOOKUP($B3897,Setup_MPP!$A:$E,4,FALSE)</f>
        <v>#D5D5D5</v>
      </c>
      <c r="G3897" s="31" t="str">
        <f>VLOOKUP($B3897,Setup_MPP!$A:$E,5,FALSE)</f>
        <v>#727272</v>
      </c>
      <c r="H3897" s="31" t="str">
        <f>IFERROR(IF(AND(A3897&gt;=1,A3897&lt;=104),VLOOKUP($A3897,Location!$A:$J,6,FALSE),IF(A3897=0,"Avant l'ouverture",IF(OR(A3897=105,A3897=106),"Bonus"))),"")</f>
        <v>1/4 Finale</v>
      </c>
      <c r="I3897" s="31" t="str">
        <f>IF(LEFT(H3897,4)="Tour",VLOOKUP(A3897,Database!$A:$C,3,FALSE),"")</f>
        <v/>
      </c>
      <c r="J3897" s="31" t="str">
        <f>VLOOKUP($A3897,Location!$A:$J,7,FALSE)</f>
        <v>TBD</v>
      </c>
      <c r="K3897" s="31" t="str">
        <f>IFERROR(VLOOKUP(J3897,Setup_Team!$B:$C,2,FALSE), "TDB")</f>
        <v>TDB</v>
      </c>
      <c r="L3897" s="31" t="str">
        <f>VLOOKUP($A3897,Location!$A:$J,8,FALSE)</f>
        <v>TBD</v>
      </c>
      <c r="M3897" s="31" t="str">
        <f>IFERROR(VLOOKUP(L3897,Setup_Team!$B:$C,2,FALSE), "TDB")</f>
        <v>TDB</v>
      </c>
      <c r="N3897" s="31" t="str">
        <f>VLOOKUP($A3897,Location!$A:$J,9,FALSE)</f>
        <v>Miami Gardens, Florida</v>
      </c>
      <c r="O3897" s="31" t="str">
        <f>VLOOKUP($A3897,Location!$A:$J,10,FALSE)</f>
        <v>Hard Rock Stadium</v>
      </c>
      <c r="R3897" s="31">
        <v>0</v>
      </c>
      <c r="S3897" s="25">
        <f>VLOOKUP($A3897,Database!$A:$Y,10,FALSE)</f>
        <v>0</v>
      </c>
      <c r="T3897" s="25">
        <f>VLOOKUP($A3897,Database!$A:$Y,11,FALSE)</f>
        <v>0</v>
      </c>
      <c r="U3897" s="25">
        <f>VLOOKUP($A3897,Database!$A:$Y,12,FALSE)</f>
        <v>0</v>
      </c>
      <c r="V3897" s="25" t="str">
        <f>VLOOKUP(A3897,Database!A:M,13,FALSE)</f>
        <v>À venir</v>
      </c>
      <c r="W3897" s="25" t="str">
        <f>VLOOKUP($A3897,Database!$A:$Y,20,FALSE)</f>
        <v/>
      </c>
      <c r="X3897" s="25" t="str">
        <f>VLOOKUP($A3897,Database!$A:$Y,21,FALSE)</f>
        <v/>
      </c>
      <c r="Y3897" s="25" t="str">
        <f ca="1">IF(C3897&lt;NOW(),IF(AND(P3897&gt;Q3897,W3897&gt;X3897),S3897,IF(AND(P3897=Q3897,W3897=X3897),T3897,IF(AND(P3897&lt;Q3897,W3897&lt;X3897),U3897,0))),"")</f>
        <v/>
      </c>
      <c r="Z3897" s="25">
        <f>IF(AND(P3897=W3897,Q3897=X3897),1,0)</f>
        <v>1</v>
      </c>
      <c r="AA3897" s="25" t="str">
        <f>IF(Z3897=0,"",IF(ISBLANK(VLOOKUP(A3897,Database!A:AA,22,FALSE)),"",VLOOKUP(A3897,Database!A:AA,22,FALSE)))</f>
        <v>Exact</v>
      </c>
      <c r="AB3897" s="25">
        <f ca="1">IFERROR(IF(AND(Y3897&lt;&gt;"",OR(V3897="Terminé",V3897="En cours")),VLOOKUP(AA3897,Setup_ScoreExactBonus!A:D,4,FALSE),0),0)</f>
        <v>0</v>
      </c>
      <c r="AC3897" s="31" t="str">
        <f t="shared" ca="1" si="22"/>
        <v/>
      </c>
      <c r="AD3897" s="31">
        <f ca="1">SUMIFS(AC$2:AC3897,D$2:D3897,D3897)*IF(R3897=0,1,2)</f>
        <v>0</v>
      </c>
    </row>
    <row r="3898" spans="1:30" x14ac:dyDescent="0.35">
      <c r="A3898" s="31">
        <f>IF(ISBLANK(B3898),"",COUNTIF(B$2:B3898,B3898))-1</f>
        <v>99</v>
      </c>
      <c r="B3898" s="31">
        <v>36</v>
      </c>
      <c r="C3898" s="10">
        <f>VLOOKUP($A3898,Database!$A:$Y,7,FALSE)</f>
        <v>46214.958333333336</v>
      </c>
      <c r="D3898" s="31" t="str">
        <f>VLOOKUP(Pronostics!$B3898,Setup_MPP!$A:$G,3,FALSE)</f>
        <v>Joueur36</v>
      </c>
      <c r="E3898" s="31" t="str">
        <f>VLOOKUP(Pronostics!$B3898,Setup_MPP!$A:$G,2,FALSE)</f>
        <v>Joueur36</v>
      </c>
      <c r="F3898" s="31" t="str">
        <f>VLOOKUP($B3898,Setup_MPP!$A:$E,4,FALSE)</f>
        <v>#D5D5D5</v>
      </c>
      <c r="G3898" s="31" t="str">
        <f>VLOOKUP($B3898,Setup_MPP!$A:$E,5,FALSE)</f>
        <v>#727272</v>
      </c>
      <c r="H3898" s="31" t="str">
        <f>IFERROR(IF(AND(A3898&gt;=1,A3898&lt;=104),VLOOKUP($A3898,Location!$A:$J,6,FALSE),IF(A3898=0,"Avant l'ouverture",IF(OR(A3898=105,A3898=106),"Bonus"))),"")</f>
        <v>1/4 Finale</v>
      </c>
      <c r="I3898" s="31" t="str">
        <f>IF(LEFT(H3898,4)="Tour",VLOOKUP(A3898,Database!$A:$C,3,FALSE),"")</f>
        <v/>
      </c>
      <c r="J3898" s="31" t="str">
        <f>VLOOKUP($A3898,Location!$A:$J,7,FALSE)</f>
        <v>TBD</v>
      </c>
      <c r="K3898" s="31" t="str">
        <f>IFERROR(VLOOKUP(J3898,Setup_Team!$B:$C,2,FALSE), "TDB")</f>
        <v>TDB</v>
      </c>
      <c r="L3898" s="31" t="str">
        <f>VLOOKUP($A3898,Location!$A:$J,8,FALSE)</f>
        <v>TBD</v>
      </c>
      <c r="M3898" s="31" t="str">
        <f>IFERROR(VLOOKUP(L3898,Setup_Team!$B:$C,2,FALSE), "TDB")</f>
        <v>TDB</v>
      </c>
      <c r="N3898" s="31" t="str">
        <f>VLOOKUP($A3898,Location!$A:$J,9,FALSE)</f>
        <v>Miami Gardens, Florida</v>
      </c>
      <c r="O3898" s="31" t="str">
        <f>VLOOKUP($A3898,Location!$A:$J,10,FALSE)</f>
        <v>Hard Rock Stadium</v>
      </c>
      <c r="R3898" s="31">
        <v>0</v>
      </c>
      <c r="S3898" s="25">
        <f>VLOOKUP($A3898,Database!$A:$Y,10,FALSE)</f>
        <v>0</v>
      </c>
      <c r="T3898" s="25">
        <f>VLOOKUP($A3898,Database!$A:$Y,11,FALSE)</f>
        <v>0</v>
      </c>
      <c r="U3898" s="25">
        <f>VLOOKUP($A3898,Database!$A:$Y,12,FALSE)</f>
        <v>0</v>
      </c>
      <c r="V3898" s="25" t="str">
        <f>VLOOKUP(A3898,Database!A:M,13,FALSE)</f>
        <v>À venir</v>
      </c>
      <c r="W3898" s="25" t="str">
        <f>VLOOKUP($A3898,Database!$A:$Y,20,FALSE)</f>
        <v/>
      </c>
      <c r="X3898" s="25" t="str">
        <f>VLOOKUP($A3898,Database!$A:$Y,21,FALSE)</f>
        <v/>
      </c>
      <c r="Y3898" s="25" t="str">
        <f ca="1">IF(C3898&lt;NOW(),IF(AND(P3898&gt;Q3898,W3898&gt;X3898),S3898,IF(AND(P3898=Q3898,W3898=X3898),T3898,IF(AND(P3898&lt;Q3898,W3898&lt;X3898),U3898,0))),"")</f>
        <v/>
      </c>
      <c r="Z3898" s="25">
        <f>IF(AND(P3898=W3898,Q3898=X3898),1,0)</f>
        <v>1</v>
      </c>
      <c r="AA3898" s="25" t="str">
        <f>IF(Z3898=0,"",IF(ISBLANK(VLOOKUP(A3898,Database!A:AA,22,FALSE)),"",VLOOKUP(A3898,Database!A:AA,22,FALSE)))</f>
        <v>Exact</v>
      </c>
      <c r="AB3898" s="25">
        <f ca="1">IFERROR(IF(AND(Y3898&lt;&gt;"",OR(V3898="Terminé",V3898="En cours")),VLOOKUP(AA3898,Setup_ScoreExactBonus!A:D,4,FALSE),0),0)</f>
        <v>0</v>
      </c>
      <c r="AC3898" s="31" t="str">
        <f t="shared" ca="1" si="22"/>
        <v/>
      </c>
      <c r="AD3898" s="31">
        <f ca="1">SUMIFS(AC$2:AC3898,D$2:D3898,D3898)*IF(R3898=0,1,2)</f>
        <v>0</v>
      </c>
    </row>
    <row r="3899" spans="1:30" x14ac:dyDescent="0.35">
      <c r="A3899" s="31">
        <f>IF(ISBLANK(B3899),"",COUNTIF(B$2:B3899,B3899))-1</f>
        <v>99</v>
      </c>
      <c r="B3899" s="31">
        <v>37</v>
      </c>
      <c r="C3899" s="10">
        <f>VLOOKUP($A3899,Database!$A:$Y,7,FALSE)</f>
        <v>46214.958333333336</v>
      </c>
      <c r="D3899" s="31" t="str">
        <f>VLOOKUP(Pronostics!$B3899,Setup_MPP!$A:$G,3,FALSE)</f>
        <v>Joueur37</v>
      </c>
      <c r="E3899" s="31" t="str">
        <f>VLOOKUP(Pronostics!$B3899,Setup_MPP!$A:$G,2,FALSE)</f>
        <v>Joueur37</v>
      </c>
      <c r="F3899" s="31" t="str">
        <f>VLOOKUP($B3899,Setup_MPP!$A:$E,4,FALSE)</f>
        <v>#D5D5D5</v>
      </c>
      <c r="G3899" s="31" t="str">
        <f>VLOOKUP($B3899,Setup_MPP!$A:$E,5,FALSE)</f>
        <v>#727272</v>
      </c>
      <c r="H3899" s="31" t="str">
        <f>IFERROR(IF(AND(A3899&gt;=1,A3899&lt;=104),VLOOKUP($A3899,Location!$A:$J,6,FALSE),IF(A3899=0,"Avant l'ouverture",IF(OR(A3899=105,A3899=106),"Bonus"))),"")</f>
        <v>1/4 Finale</v>
      </c>
      <c r="I3899" s="31" t="str">
        <f>IF(LEFT(H3899,4)="Tour",VLOOKUP(A3899,Database!$A:$C,3,FALSE),"")</f>
        <v/>
      </c>
      <c r="J3899" s="31" t="str">
        <f>VLOOKUP($A3899,Location!$A:$J,7,FALSE)</f>
        <v>TBD</v>
      </c>
      <c r="K3899" s="31" t="str">
        <f>IFERROR(VLOOKUP(J3899,Setup_Team!$B:$C,2,FALSE), "TDB")</f>
        <v>TDB</v>
      </c>
      <c r="L3899" s="31" t="str">
        <f>VLOOKUP($A3899,Location!$A:$J,8,FALSE)</f>
        <v>TBD</v>
      </c>
      <c r="M3899" s="31" t="str">
        <f>IFERROR(VLOOKUP(L3899,Setup_Team!$B:$C,2,FALSE), "TDB")</f>
        <v>TDB</v>
      </c>
      <c r="N3899" s="31" t="str">
        <f>VLOOKUP($A3899,Location!$A:$J,9,FALSE)</f>
        <v>Miami Gardens, Florida</v>
      </c>
      <c r="O3899" s="31" t="str">
        <f>VLOOKUP($A3899,Location!$A:$J,10,FALSE)</f>
        <v>Hard Rock Stadium</v>
      </c>
      <c r="R3899" s="31">
        <v>0</v>
      </c>
      <c r="S3899" s="25">
        <f>VLOOKUP($A3899,Database!$A:$Y,10,FALSE)</f>
        <v>0</v>
      </c>
      <c r="T3899" s="25">
        <f>VLOOKUP($A3899,Database!$A:$Y,11,FALSE)</f>
        <v>0</v>
      </c>
      <c r="U3899" s="25">
        <f>VLOOKUP($A3899,Database!$A:$Y,12,FALSE)</f>
        <v>0</v>
      </c>
      <c r="V3899" s="25" t="str">
        <f>VLOOKUP(A3899,Database!A:M,13,FALSE)</f>
        <v>À venir</v>
      </c>
      <c r="W3899" s="25" t="str">
        <f>VLOOKUP($A3899,Database!$A:$Y,20,FALSE)</f>
        <v/>
      </c>
      <c r="X3899" s="25" t="str">
        <f>VLOOKUP($A3899,Database!$A:$Y,21,FALSE)</f>
        <v/>
      </c>
      <c r="Y3899" s="25" t="str">
        <f ca="1">IF(C3899&lt;NOW(),IF(AND(P3899&gt;Q3899,W3899&gt;X3899),S3899,IF(AND(P3899=Q3899,W3899=X3899),T3899,IF(AND(P3899&lt;Q3899,W3899&lt;X3899),U3899,0))),"")</f>
        <v/>
      </c>
      <c r="Z3899" s="25">
        <f>IF(AND(P3899=W3899,Q3899=X3899),1,0)</f>
        <v>1</v>
      </c>
      <c r="AA3899" s="25" t="str">
        <f>IF(Z3899=0,"",IF(ISBLANK(VLOOKUP(A3899,Database!A:AA,22,FALSE)),"",VLOOKUP(A3899,Database!A:AA,22,FALSE)))</f>
        <v>Exact</v>
      </c>
      <c r="AB3899" s="25">
        <f ca="1">IFERROR(IF(AND(Y3899&lt;&gt;"",OR(V3899="Terminé",V3899="En cours")),VLOOKUP(AA3899,Setup_ScoreExactBonus!A:D,4,FALSE),0),0)</f>
        <v>0</v>
      </c>
      <c r="AC3899" s="31" t="str">
        <f t="shared" ca="1" si="22"/>
        <v/>
      </c>
      <c r="AD3899" s="31">
        <f ca="1">SUMIFS(AC$2:AC3899,D$2:D3899,D3899)*IF(R3899=0,1,2)</f>
        <v>0</v>
      </c>
    </row>
    <row r="3900" spans="1:30" x14ac:dyDescent="0.35">
      <c r="A3900" s="31">
        <f>IF(ISBLANK(B3900),"",COUNTIF(B$2:B3900,B3900))-1</f>
        <v>99</v>
      </c>
      <c r="B3900" s="31">
        <v>38</v>
      </c>
      <c r="C3900" s="10">
        <f>VLOOKUP($A3900,Database!$A:$Y,7,FALSE)</f>
        <v>46214.958333333336</v>
      </c>
      <c r="D3900" s="31" t="str">
        <f>VLOOKUP(Pronostics!$B3900,Setup_MPP!$A:$G,3,FALSE)</f>
        <v>Joueur38</v>
      </c>
      <c r="E3900" s="31" t="str">
        <f>VLOOKUP(Pronostics!$B3900,Setup_MPP!$A:$G,2,FALSE)</f>
        <v>Joueur38</v>
      </c>
      <c r="F3900" s="31" t="str">
        <f>VLOOKUP($B3900,Setup_MPP!$A:$E,4,FALSE)</f>
        <v>#D5D5D5</v>
      </c>
      <c r="G3900" s="31" t="str">
        <f>VLOOKUP($B3900,Setup_MPP!$A:$E,5,FALSE)</f>
        <v>#727272</v>
      </c>
      <c r="H3900" s="31" t="str">
        <f>IFERROR(IF(AND(A3900&gt;=1,A3900&lt;=104),VLOOKUP($A3900,Location!$A:$J,6,FALSE),IF(A3900=0,"Avant l'ouverture",IF(OR(A3900=105,A3900=106),"Bonus"))),"")</f>
        <v>1/4 Finale</v>
      </c>
      <c r="I3900" s="31" t="str">
        <f>IF(LEFT(H3900,4)="Tour",VLOOKUP(A3900,Database!$A:$C,3,FALSE),"")</f>
        <v/>
      </c>
      <c r="J3900" s="31" t="str">
        <f>VLOOKUP($A3900,Location!$A:$J,7,FALSE)</f>
        <v>TBD</v>
      </c>
      <c r="K3900" s="31" t="str">
        <f>IFERROR(VLOOKUP(J3900,Setup_Team!$B:$C,2,FALSE), "TDB")</f>
        <v>TDB</v>
      </c>
      <c r="L3900" s="31" t="str">
        <f>VLOOKUP($A3900,Location!$A:$J,8,FALSE)</f>
        <v>TBD</v>
      </c>
      <c r="M3900" s="31" t="str">
        <f>IFERROR(VLOOKUP(L3900,Setup_Team!$B:$C,2,FALSE), "TDB")</f>
        <v>TDB</v>
      </c>
      <c r="N3900" s="31" t="str">
        <f>VLOOKUP($A3900,Location!$A:$J,9,FALSE)</f>
        <v>Miami Gardens, Florida</v>
      </c>
      <c r="O3900" s="31" t="str">
        <f>VLOOKUP($A3900,Location!$A:$J,10,FALSE)</f>
        <v>Hard Rock Stadium</v>
      </c>
      <c r="R3900" s="31">
        <v>0</v>
      </c>
      <c r="S3900" s="25">
        <f>VLOOKUP($A3900,Database!$A:$Y,10,FALSE)</f>
        <v>0</v>
      </c>
      <c r="T3900" s="25">
        <f>VLOOKUP($A3900,Database!$A:$Y,11,FALSE)</f>
        <v>0</v>
      </c>
      <c r="U3900" s="25">
        <f>VLOOKUP($A3900,Database!$A:$Y,12,FALSE)</f>
        <v>0</v>
      </c>
      <c r="V3900" s="25" t="str">
        <f>VLOOKUP(A3900,Database!A:M,13,FALSE)</f>
        <v>À venir</v>
      </c>
      <c r="W3900" s="25" t="str">
        <f>VLOOKUP($A3900,Database!$A:$Y,20,FALSE)</f>
        <v/>
      </c>
      <c r="X3900" s="25" t="str">
        <f>VLOOKUP($A3900,Database!$A:$Y,21,FALSE)</f>
        <v/>
      </c>
      <c r="Y3900" s="25" t="str">
        <f ca="1">IF(C3900&lt;NOW(),IF(AND(P3900&gt;Q3900,W3900&gt;X3900),S3900,IF(AND(P3900=Q3900,W3900=X3900),T3900,IF(AND(P3900&lt;Q3900,W3900&lt;X3900),U3900,0))),"")</f>
        <v/>
      </c>
      <c r="Z3900" s="25">
        <f>IF(AND(P3900=W3900,Q3900=X3900),1,0)</f>
        <v>1</v>
      </c>
      <c r="AA3900" s="25" t="str">
        <f>IF(Z3900=0,"",IF(ISBLANK(VLOOKUP(A3900,Database!A:AA,22,FALSE)),"",VLOOKUP(A3900,Database!A:AA,22,FALSE)))</f>
        <v>Exact</v>
      </c>
      <c r="AB3900" s="25">
        <f ca="1">IFERROR(IF(AND(Y3900&lt;&gt;"",OR(V3900="Terminé",V3900="En cours")),VLOOKUP(AA3900,Setup_ScoreExactBonus!A:D,4,FALSE),0),0)</f>
        <v>0</v>
      </c>
      <c r="AC3900" s="31" t="str">
        <f t="shared" ca="1" si="22"/>
        <v/>
      </c>
      <c r="AD3900" s="31">
        <f ca="1">SUMIFS(AC$2:AC3900,D$2:D3900,D3900)*IF(R3900=0,1,2)</f>
        <v>0</v>
      </c>
    </row>
    <row r="3901" spans="1:30" x14ac:dyDescent="0.35">
      <c r="A3901" s="31">
        <f>IF(ISBLANK(B3901),"",COUNTIF(B$2:B3901,B3901))-1</f>
        <v>99</v>
      </c>
      <c r="B3901" s="31">
        <v>39</v>
      </c>
      <c r="C3901" s="10">
        <f>VLOOKUP($A3901,Database!$A:$Y,7,FALSE)</f>
        <v>46214.958333333336</v>
      </c>
      <c r="D3901" s="31" t="str">
        <f>VLOOKUP(Pronostics!$B3901,Setup_MPP!$A:$G,3,FALSE)</f>
        <v>Joueur39</v>
      </c>
      <c r="E3901" s="31" t="str">
        <f>VLOOKUP(Pronostics!$B3901,Setup_MPP!$A:$G,2,FALSE)</f>
        <v>Joueur39</v>
      </c>
      <c r="F3901" s="31" t="str">
        <f>VLOOKUP($B3901,Setup_MPP!$A:$E,4,FALSE)</f>
        <v>#D5D5D5</v>
      </c>
      <c r="G3901" s="31" t="str">
        <f>VLOOKUP($B3901,Setup_MPP!$A:$E,5,FALSE)</f>
        <v>#727272</v>
      </c>
      <c r="H3901" s="31" t="str">
        <f>IFERROR(IF(AND(A3901&gt;=1,A3901&lt;=104),VLOOKUP($A3901,Location!$A:$J,6,FALSE),IF(A3901=0,"Avant l'ouverture",IF(OR(A3901=105,A3901=106),"Bonus"))),"")</f>
        <v>1/4 Finale</v>
      </c>
      <c r="I3901" s="31" t="str">
        <f>IF(LEFT(H3901,4)="Tour",VLOOKUP(A3901,Database!$A:$C,3,FALSE),"")</f>
        <v/>
      </c>
      <c r="J3901" s="31" t="str">
        <f>VLOOKUP($A3901,Location!$A:$J,7,FALSE)</f>
        <v>TBD</v>
      </c>
      <c r="K3901" s="31" t="str">
        <f>IFERROR(VLOOKUP(J3901,Setup_Team!$B:$C,2,FALSE), "TDB")</f>
        <v>TDB</v>
      </c>
      <c r="L3901" s="31" t="str">
        <f>VLOOKUP($A3901,Location!$A:$J,8,FALSE)</f>
        <v>TBD</v>
      </c>
      <c r="M3901" s="31" t="str">
        <f>IFERROR(VLOOKUP(L3901,Setup_Team!$B:$C,2,FALSE), "TDB")</f>
        <v>TDB</v>
      </c>
      <c r="N3901" s="31" t="str">
        <f>VLOOKUP($A3901,Location!$A:$J,9,FALSE)</f>
        <v>Miami Gardens, Florida</v>
      </c>
      <c r="O3901" s="31" t="str">
        <f>VLOOKUP($A3901,Location!$A:$J,10,FALSE)</f>
        <v>Hard Rock Stadium</v>
      </c>
      <c r="R3901" s="31">
        <v>0</v>
      </c>
      <c r="S3901" s="25">
        <f>VLOOKUP($A3901,Database!$A:$Y,10,FALSE)</f>
        <v>0</v>
      </c>
      <c r="T3901" s="25">
        <f>VLOOKUP($A3901,Database!$A:$Y,11,FALSE)</f>
        <v>0</v>
      </c>
      <c r="U3901" s="25">
        <f>VLOOKUP($A3901,Database!$A:$Y,12,FALSE)</f>
        <v>0</v>
      </c>
      <c r="V3901" s="25" t="str">
        <f>VLOOKUP(A3901,Database!A:M,13,FALSE)</f>
        <v>À venir</v>
      </c>
      <c r="W3901" s="25" t="str">
        <f>VLOOKUP($A3901,Database!$A:$Y,20,FALSE)</f>
        <v/>
      </c>
      <c r="X3901" s="25" t="str">
        <f>VLOOKUP($A3901,Database!$A:$Y,21,FALSE)</f>
        <v/>
      </c>
      <c r="Y3901" s="25" t="str">
        <f ca="1">IF(C3901&lt;NOW(),IF(AND(P3901&gt;Q3901,W3901&gt;X3901),S3901,IF(AND(P3901=Q3901,W3901=X3901),T3901,IF(AND(P3901&lt;Q3901,W3901&lt;X3901),U3901,0))),"")</f>
        <v/>
      </c>
      <c r="Z3901" s="25">
        <f>IF(AND(P3901=W3901,Q3901=X3901),1,0)</f>
        <v>1</v>
      </c>
      <c r="AA3901" s="25" t="str">
        <f>IF(Z3901=0,"",IF(ISBLANK(VLOOKUP(A3901,Database!A:AA,22,FALSE)),"",VLOOKUP(A3901,Database!A:AA,22,FALSE)))</f>
        <v>Exact</v>
      </c>
      <c r="AB3901" s="25">
        <f ca="1">IFERROR(IF(AND(Y3901&lt;&gt;"",OR(V3901="Terminé",V3901="En cours")),VLOOKUP(AA3901,Setup_ScoreExactBonus!A:D,4,FALSE),0),0)</f>
        <v>0</v>
      </c>
      <c r="AC3901" s="31" t="str">
        <f t="shared" ca="1" si="22"/>
        <v/>
      </c>
      <c r="AD3901" s="31">
        <f ca="1">SUMIFS(AC$2:AC3901,D$2:D3901,D3901)*IF(R3901=0,1,2)</f>
        <v>0</v>
      </c>
    </row>
    <row r="3902" spans="1:30" x14ac:dyDescent="0.35">
      <c r="A3902" s="31">
        <f>IF(ISBLANK(B3902),"",COUNTIF(B$2:B3902,B3902))-1</f>
        <v>100</v>
      </c>
      <c r="B3902" s="31">
        <v>1</v>
      </c>
      <c r="C3902" s="10">
        <f>VLOOKUP($A3902,Database!$A:$Y,7,FALSE)</f>
        <v>46215.125</v>
      </c>
      <c r="D3902" s="31" t="str">
        <f>VLOOKUP(Pronostics!$B3902,Setup_MPP!$A:$G,3,FALSE)</f>
        <v>_Nicolas_LM_</v>
      </c>
      <c r="E3902" s="31" t="str">
        <f>VLOOKUP(Pronostics!$B3902,Setup_MPP!$A:$G,2,FALSE)</f>
        <v>Nicolas LE MOUEL</v>
      </c>
      <c r="F3902" s="31" t="str">
        <f>VLOOKUP($B3902,Setup_MPP!$A:$E,4,FALSE)</f>
        <v>#F7C79D</v>
      </c>
      <c r="G3902" s="31" t="str">
        <f>VLOOKUP($B3902,Setup_MPP!$A:$E,5,FALSE)</f>
        <v>#FFBE85</v>
      </c>
      <c r="H3902" s="31" t="str">
        <f>IFERROR(IF(AND(A3902&gt;=1,A3902&lt;=104),VLOOKUP($A3902,Location!$A:$J,6,FALSE),IF(A3902=0,"Avant l'ouverture",IF(OR(A3902=105,A3902=106),"Bonus"))),"")</f>
        <v>1/4 Finale</v>
      </c>
      <c r="I3902" s="31" t="str">
        <f>IF(LEFT(H3902,4)="Tour",VLOOKUP(A3902,Database!$A:$C,3,FALSE),"")</f>
        <v/>
      </c>
      <c r="J3902" s="31" t="str">
        <f>VLOOKUP($A3902,Location!$A:$J,7,FALSE)</f>
        <v>TBD</v>
      </c>
      <c r="K3902" s="31" t="str">
        <f>IFERROR(VLOOKUP(J3902,Setup_Team!$B:$C,2,FALSE), "TDB")</f>
        <v>TDB</v>
      </c>
      <c r="L3902" s="31" t="str">
        <f>VLOOKUP($A3902,Location!$A:$J,8,FALSE)</f>
        <v>TBD</v>
      </c>
      <c r="M3902" s="31" t="str">
        <f>IFERROR(VLOOKUP(L3902,Setup_Team!$B:$C,2,FALSE), "TDB")</f>
        <v>TDB</v>
      </c>
      <c r="N3902" s="31" t="str">
        <f>VLOOKUP($A3902,Location!$A:$J,9,FALSE)</f>
        <v>Kansas City, Missouri</v>
      </c>
      <c r="O3902" s="31" t="str">
        <f>VLOOKUP($A3902,Location!$A:$J,10,FALSE)</f>
        <v>Arrowhead Stadium</v>
      </c>
      <c r="R3902" s="31">
        <v>0</v>
      </c>
      <c r="S3902" s="25">
        <f>VLOOKUP($A3902,Database!$A:$Y,10,FALSE)</f>
        <v>0</v>
      </c>
      <c r="T3902" s="25">
        <f>VLOOKUP($A3902,Database!$A:$Y,11,FALSE)</f>
        <v>0</v>
      </c>
      <c r="U3902" s="25">
        <f>VLOOKUP($A3902,Database!$A:$Y,12,FALSE)</f>
        <v>0</v>
      </c>
      <c r="V3902" s="25" t="str">
        <f>VLOOKUP(A3902,Database!A:M,13,FALSE)</f>
        <v>À venir</v>
      </c>
      <c r="W3902" s="25" t="str">
        <f>VLOOKUP($A3902,Database!$A:$Y,20,FALSE)</f>
        <v/>
      </c>
      <c r="X3902" s="25" t="str">
        <f>VLOOKUP($A3902,Database!$A:$Y,21,FALSE)</f>
        <v/>
      </c>
      <c r="Y3902" s="25" t="str">
        <f ca="1">IF(C3902&lt;NOW(),IF(AND(P3902&gt;Q3902,W3902&gt;X3902),S3902,IF(AND(P3902=Q3902,W3902=X3902),T3902,IF(AND(P3902&lt;Q3902,W3902&lt;X3902),U3902,0))),"")</f>
        <v/>
      </c>
      <c r="Z3902" s="25">
        <f>IF(AND(P3902=W3902,Q3902=X3902),1,0)</f>
        <v>1</v>
      </c>
      <c r="AA3902" s="25" t="str">
        <f>IF(Z3902=0,"",IF(ISBLANK(VLOOKUP(A3902,Database!A:AA,22,FALSE)),"",VLOOKUP(A3902,Database!A:AA,22,FALSE)))</f>
        <v>Exact</v>
      </c>
      <c r="AB3902" s="25">
        <f ca="1">IFERROR(IF(AND(Y3902&lt;&gt;"",OR(V3902="Terminé",V3902="En cours")),VLOOKUP(AA3902,Setup_ScoreExactBonus!A:D,4,FALSE),0),0)</f>
        <v>0</v>
      </c>
      <c r="AC3902" s="31" t="str">
        <f t="shared" ca="1" si="22"/>
        <v/>
      </c>
      <c r="AD3902" s="31">
        <f ca="1">SUMIFS(AC$2:AC3902,D$2:D3902,D3902)*IF(R3902=0,1,2)</f>
        <v>0</v>
      </c>
    </row>
    <row r="3903" spans="1:30" x14ac:dyDescent="0.35">
      <c r="A3903" s="31">
        <f>IF(ISBLANK(B3903),"",COUNTIF(B$2:B3903,B3903))-1</f>
        <v>100</v>
      </c>
      <c r="B3903" s="31">
        <v>2</v>
      </c>
      <c r="C3903" s="10">
        <f>VLOOKUP($A3903,Database!$A:$Y,7,FALSE)</f>
        <v>46215.125</v>
      </c>
      <c r="D3903" s="31" t="str">
        <f>VLOOKUP(Pronostics!$B3903,Setup_MPP!$A:$G,3,FALSE)</f>
        <v>leaelaz</v>
      </c>
      <c r="E3903" s="31" t="str">
        <f>VLOOKUP(Pronostics!$B3903,Setup_MPP!$A:$G,2,FALSE)</f>
        <v>Léa EL ASERY</v>
      </c>
      <c r="F3903" s="31" t="str">
        <f>VLOOKUP($B3903,Setup_MPP!$A:$E,4,FALSE)</f>
        <v>#FFBEBE</v>
      </c>
      <c r="G3903" s="31" t="str">
        <f>VLOOKUP($B3903,Setup_MPP!$A:$E,5,FALSE)</f>
        <v>#DF6868</v>
      </c>
      <c r="H3903" s="31" t="str">
        <f>IFERROR(IF(AND(A3903&gt;=1,A3903&lt;=104),VLOOKUP($A3903,Location!$A:$J,6,FALSE),IF(A3903=0,"Avant l'ouverture",IF(OR(A3903=105,A3903=106),"Bonus"))),"")</f>
        <v>1/4 Finale</v>
      </c>
      <c r="I3903" s="31" t="str">
        <f>IF(LEFT(H3903,4)="Tour",VLOOKUP(A3903,Database!$A:$C,3,FALSE),"")</f>
        <v/>
      </c>
      <c r="J3903" s="31" t="str">
        <f>VLOOKUP($A3903,Location!$A:$J,7,FALSE)</f>
        <v>TBD</v>
      </c>
      <c r="K3903" s="31" t="str">
        <f>IFERROR(VLOOKUP(J3903,Setup_Team!$B:$C,2,FALSE), "TDB")</f>
        <v>TDB</v>
      </c>
      <c r="L3903" s="31" t="str">
        <f>VLOOKUP($A3903,Location!$A:$J,8,FALSE)</f>
        <v>TBD</v>
      </c>
      <c r="M3903" s="31" t="str">
        <f>IFERROR(VLOOKUP(L3903,Setup_Team!$B:$C,2,FALSE), "TDB")</f>
        <v>TDB</v>
      </c>
      <c r="N3903" s="31" t="str">
        <f>VLOOKUP($A3903,Location!$A:$J,9,FALSE)</f>
        <v>Kansas City, Missouri</v>
      </c>
      <c r="O3903" s="31" t="str">
        <f>VLOOKUP($A3903,Location!$A:$J,10,FALSE)</f>
        <v>Arrowhead Stadium</v>
      </c>
      <c r="R3903" s="31">
        <v>0</v>
      </c>
      <c r="S3903" s="25">
        <f>VLOOKUP($A3903,Database!$A:$Y,10,FALSE)</f>
        <v>0</v>
      </c>
      <c r="T3903" s="25">
        <f>VLOOKUP($A3903,Database!$A:$Y,11,FALSE)</f>
        <v>0</v>
      </c>
      <c r="U3903" s="25">
        <f>VLOOKUP($A3903,Database!$A:$Y,12,FALSE)</f>
        <v>0</v>
      </c>
      <c r="V3903" s="25" t="str">
        <f>VLOOKUP(A3903,Database!A:M,13,FALSE)</f>
        <v>À venir</v>
      </c>
      <c r="W3903" s="25" t="str">
        <f>VLOOKUP($A3903,Database!$A:$Y,20,FALSE)</f>
        <v/>
      </c>
      <c r="X3903" s="25" t="str">
        <f>VLOOKUP($A3903,Database!$A:$Y,21,FALSE)</f>
        <v/>
      </c>
      <c r="Y3903" s="25" t="str">
        <f ca="1">IF(C3903&lt;NOW(),IF(AND(P3903&gt;Q3903,W3903&gt;X3903),S3903,IF(AND(P3903=Q3903,W3903=X3903),T3903,IF(AND(P3903&lt;Q3903,W3903&lt;X3903),U3903,0))),"")</f>
        <v/>
      </c>
      <c r="Z3903" s="25">
        <f>IF(AND(P3903=W3903,Q3903=X3903),1,0)</f>
        <v>1</v>
      </c>
      <c r="AA3903" s="25" t="str">
        <f>IF(Z3903=0,"",IF(ISBLANK(VLOOKUP(A3903,Database!A:AA,22,FALSE)),"",VLOOKUP(A3903,Database!A:AA,22,FALSE)))</f>
        <v>Exact</v>
      </c>
      <c r="AB3903" s="25">
        <f ca="1">IFERROR(IF(AND(Y3903&lt;&gt;"",OR(V3903="Terminé",V3903="En cours")),VLOOKUP(AA3903,Setup_ScoreExactBonus!A:D,4,FALSE),0),0)</f>
        <v>0</v>
      </c>
      <c r="AC3903" s="31" t="str">
        <f t="shared" ca="1" si="22"/>
        <v/>
      </c>
      <c r="AD3903" s="31">
        <f ca="1">SUMIFS(AC$2:AC3903,D$2:D3903,D3903)*IF(R3903=0,1,2)</f>
        <v>0</v>
      </c>
    </row>
    <row r="3904" spans="1:30" x14ac:dyDescent="0.35">
      <c r="A3904" s="31">
        <f>IF(ISBLANK(B3904),"",COUNTIF(B$2:B3904,B3904))-1</f>
        <v>100</v>
      </c>
      <c r="B3904" s="31">
        <v>3</v>
      </c>
      <c r="C3904" s="10">
        <f>VLOOKUP($A3904,Database!$A:$Y,7,FALSE)</f>
        <v>46215.125</v>
      </c>
      <c r="D3904" s="31" t="str">
        <f>VLOOKUP(Pronostics!$B3904,Setup_MPP!$A:$G,3,FALSE)</f>
        <v>PasMetalleux</v>
      </c>
      <c r="E3904" s="31" t="str">
        <f>VLOOKUP(Pronostics!$B3904,Setup_MPP!$A:$G,2,FALSE)</f>
        <v>Elwenn JOUBREL</v>
      </c>
      <c r="F3904" s="31" t="str">
        <f>VLOOKUP($B3904,Setup_MPP!$A:$E,4,FALSE)</f>
        <v>#F5C7FC</v>
      </c>
      <c r="G3904" s="31" t="str">
        <f>VLOOKUP($B3904,Setup_MPP!$A:$E,5,FALSE)</f>
        <v>#C489CF</v>
      </c>
      <c r="H3904" s="31" t="str">
        <f>IFERROR(IF(AND(A3904&gt;=1,A3904&lt;=104),VLOOKUP($A3904,Location!$A:$J,6,FALSE),IF(A3904=0,"Avant l'ouverture",IF(OR(A3904=105,A3904=106),"Bonus"))),"")</f>
        <v>1/4 Finale</v>
      </c>
      <c r="I3904" s="31" t="str">
        <f>IF(LEFT(H3904,4)="Tour",VLOOKUP(A3904,Database!$A:$C,3,FALSE),"")</f>
        <v/>
      </c>
      <c r="J3904" s="31" t="str">
        <f>VLOOKUP($A3904,Location!$A:$J,7,FALSE)</f>
        <v>TBD</v>
      </c>
      <c r="K3904" s="31" t="str">
        <f>IFERROR(VLOOKUP(J3904,Setup_Team!$B:$C,2,FALSE), "TDB")</f>
        <v>TDB</v>
      </c>
      <c r="L3904" s="31" t="str">
        <f>VLOOKUP($A3904,Location!$A:$J,8,FALSE)</f>
        <v>TBD</v>
      </c>
      <c r="M3904" s="31" t="str">
        <f>IFERROR(VLOOKUP(L3904,Setup_Team!$B:$C,2,FALSE), "TDB")</f>
        <v>TDB</v>
      </c>
      <c r="N3904" s="31" t="str">
        <f>VLOOKUP($A3904,Location!$A:$J,9,FALSE)</f>
        <v>Kansas City, Missouri</v>
      </c>
      <c r="O3904" s="31" t="str">
        <f>VLOOKUP($A3904,Location!$A:$J,10,FALSE)</f>
        <v>Arrowhead Stadium</v>
      </c>
      <c r="R3904" s="31">
        <v>0</v>
      </c>
      <c r="S3904" s="25">
        <f>VLOOKUP($A3904,Database!$A:$Y,10,FALSE)</f>
        <v>0</v>
      </c>
      <c r="T3904" s="25">
        <f>VLOOKUP($A3904,Database!$A:$Y,11,FALSE)</f>
        <v>0</v>
      </c>
      <c r="U3904" s="25">
        <f>VLOOKUP($A3904,Database!$A:$Y,12,FALSE)</f>
        <v>0</v>
      </c>
      <c r="V3904" s="25" t="str">
        <f>VLOOKUP(A3904,Database!A:M,13,FALSE)</f>
        <v>À venir</v>
      </c>
      <c r="W3904" s="25" t="str">
        <f>VLOOKUP($A3904,Database!$A:$Y,20,FALSE)</f>
        <v/>
      </c>
      <c r="X3904" s="25" t="str">
        <f>VLOOKUP($A3904,Database!$A:$Y,21,FALSE)</f>
        <v/>
      </c>
      <c r="Y3904" s="25" t="str">
        <f ca="1">IF(C3904&lt;NOW(),IF(AND(P3904&gt;Q3904,W3904&gt;X3904),S3904,IF(AND(P3904=Q3904,W3904=X3904),T3904,IF(AND(P3904&lt;Q3904,W3904&lt;X3904),U3904,0))),"")</f>
        <v/>
      </c>
      <c r="Z3904" s="25">
        <f>IF(AND(P3904=W3904,Q3904=X3904),1,0)</f>
        <v>1</v>
      </c>
      <c r="AA3904" s="25" t="str">
        <f>IF(Z3904=0,"",IF(ISBLANK(VLOOKUP(A3904,Database!A:AA,22,FALSE)),"",VLOOKUP(A3904,Database!A:AA,22,FALSE)))</f>
        <v>Exact</v>
      </c>
      <c r="AB3904" s="25">
        <f ca="1">IFERROR(IF(AND(Y3904&lt;&gt;"",OR(V3904="Terminé",V3904="En cours")),VLOOKUP(AA3904,Setup_ScoreExactBonus!A:D,4,FALSE),0),0)</f>
        <v>0</v>
      </c>
      <c r="AC3904" s="31" t="str">
        <f t="shared" ca="1" si="22"/>
        <v/>
      </c>
      <c r="AD3904" s="31">
        <f ca="1">SUMIFS(AC$2:AC3904,D$2:D3904,D3904)*IF(R3904=0,1,2)</f>
        <v>0</v>
      </c>
    </row>
    <row r="3905" spans="1:30" x14ac:dyDescent="0.35">
      <c r="A3905" s="31">
        <f>IF(ISBLANK(B3905),"",COUNTIF(B$2:B3905,B3905))-1</f>
        <v>100</v>
      </c>
      <c r="B3905" s="31">
        <v>4</v>
      </c>
      <c r="C3905" s="10">
        <f>VLOOKUP($A3905,Database!$A:$Y,7,FALSE)</f>
        <v>46215.125</v>
      </c>
      <c r="D3905" s="31" t="str">
        <f>VLOOKUP(Pronostics!$B3905,Setup_MPP!$A:$G,3,FALSE)</f>
        <v>Popo444</v>
      </c>
      <c r="E3905" s="31" t="str">
        <f>VLOOKUP(Pronostics!$B3905,Setup_MPP!$A:$G,2,FALSE)</f>
        <v>Pauline OLIVIER</v>
      </c>
      <c r="F3905" s="31" t="str">
        <f>VLOOKUP($B3905,Setup_MPP!$A:$E,4,FALSE)</f>
        <v>#A5EA7F</v>
      </c>
      <c r="G3905" s="31" t="str">
        <f>VLOOKUP($B3905,Setup_MPP!$A:$E,5,FALSE)</f>
        <v>#80C65A</v>
      </c>
      <c r="H3905" s="31" t="str">
        <f>IFERROR(IF(AND(A3905&gt;=1,A3905&lt;=104),VLOOKUP($A3905,Location!$A:$J,6,FALSE),IF(A3905=0,"Avant l'ouverture",IF(OR(A3905=105,A3905=106),"Bonus"))),"")</f>
        <v>1/4 Finale</v>
      </c>
      <c r="I3905" s="31" t="str">
        <f>IF(LEFT(H3905,4)="Tour",VLOOKUP(A3905,Database!$A:$C,3,FALSE),"")</f>
        <v/>
      </c>
      <c r="J3905" s="31" t="str">
        <f>VLOOKUP($A3905,Location!$A:$J,7,FALSE)</f>
        <v>TBD</v>
      </c>
      <c r="K3905" s="31" t="str">
        <f>IFERROR(VLOOKUP(J3905,Setup_Team!$B:$C,2,FALSE), "TDB")</f>
        <v>TDB</v>
      </c>
      <c r="L3905" s="31" t="str">
        <f>VLOOKUP($A3905,Location!$A:$J,8,FALSE)</f>
        <v>TBD</v>
      </c>
      <c r="M3905" s="31" t="str">
        <f>IFERROR(VLOOKUP(L3905,Setup_Team!$B:$C,2,FALSE), "TDB")</f>
        <v>TDB</v>
      </c>
      <c r="N3905" s="31" t="str">
        <f>VLOOKUP($A3905,Location!$A:$J,9,FALSE)</f>
        <v>Kansas City, Missouri</v>
      </c>
      <c r="O3905" s="31" t="str">
        <f>VLOOKUP($A3905,Location!$A:$J,10,FALSE)</f>
        <v>Arrowhead Stadium</v>
      </c>
      <c r="R3905" s="31">
        <v>0</v>
      </c>
      <c r="S3905" s="25">
        <f>VLOOKUP($A3905,Database!$A:$Y,10,FALSE)</f>
        <v>0</v>
      </c>
      <c r="T3905" s="25">
        <f>VLOOKUP($A3905,Database!$A:$Y,11,FALSE)</f>
        <v>0</v>
      </c>
      <c r="U3905" s="25">
        <f>VLOOKUP($A3905,Database!$A:$Y,12,FALSE)</f>
        <v>0</v>
      </c>
      <c r="V3905" s="25" t="str">
        <f>VLOOKUP(A3905,Database!A:M,13,FALSE)</f>
        <v>À venir</v>
      </c>
      <c r="W3905" s="25" t="str">
        <f>VLOOKUP($A3905,Database!$A:$Y,20,FALSE)</f>
        <v/>
      </c>
      <c r="X3905" s="25" t="str">
        <f>VLOOKUP($A3905,Database!$A:$Y,21,FALSE)</f>
        <v/>
      </c>
      <c r="Y3905" s="25" t="str">
        <f ca="1">IF(C3905&lt;NOW(),IF(AND(P3905&gt;Q3905,W3905&gt;X3905),S3905,IF(AND(P3905=Q3905,W3905=X3905),T3905,IF(AND(P3905&lt;Q3905,W3905&lt;X3905),U3905,0))),"")</f>
        <v/>
      </c>
      <c r="Z3905" s="25">
        <f>IF(AND(P3905=W3905,Q3905=X3905),1,0)</f>
        <v>1</v>
      </c>
      <c r="AA3905" s="25" t="str">
        <f>IF(Z3905=0,"",IF(ISBLANK(VLOOKUP(A3905,Database!A:AA,22,FALSE)),"",VLOOKUP(A3905,Database!A:AA,22,FALSE)))</f>
        <v>Exact</v>
      </c>
      <c r="AB3905" s="25">
        <f ca="1">IFERROR(IF(AND(Y3905&lt;&gt;"",OR(V3905="Terminé",V3905="En cours")),VLOOKUP(AA3905,Setup_ScoreExactBonus!A:D,4,FALSE),0),0)</f>
        <v>0</v>
      </c>
      <c r="AC3905" s="31" t="str">
        <f t="shared" ca="1" si="22"/>
        <v/>
      </c>
      <c r="AD3905" s="31">
        <f ca="1">SUMIFS(AC$2:AC3905,D$2:D3905,D3905)*IF(R3905=0,1,2)</f>
        <v>0</v>
      </c>
    </row>
    <row r="3906" spans="1:30" x14ac:dyDescent="0.35">
      <c r="A3906" s="31">
        <f>IF(ISBLANK(B3906),"",COUNTIF(B$2:B3906,B3906))-1</f>
        <v>100</v>
      </c>
      <c r="B3906" s="31">
        <v>5</v>
      </c>
      <c r="C3906" s="10">
        <f>VLOOKUP($A3906,Database!$A:$Y,7,FALSE)</f>
        <v>46215.125</v>
      </c>
      <c r="D3906" s="31" t="str">
        <f>VLOOKUP(Pronostics!$B3906,Setup_MPP!$A:$G,3,FALSE)</f>
        <v>_Jujul</v>
      </c>
      <c r="E3906" s="31" t="str">
        <f>VLOOKUP(Pronostics!$B3906,Setup_MPP!$A:$G,2,FALSE)</f>
        <v>Julie BOISSIERE</v>
      </c>
      <c r="F3906" s="31" t="str">
        <f>VLOOKUP($B3906,Setup_MPP!$A:$E,4,FALSE)</f>
        <v>#D890FF</v>
      </c>
      <c r="G3906" s="31" t="str">
        <f>VLOOKUP($B3906,Setup_MPP!$A:$E,5,FALSE)</f>
        <v>#B750EF</v>
      </c>
      <c r="H3906" s="31" t="str">
        <f>IFERROR(IF(AND(A3906&gt;=1,A3906&lt;=104),VLOOKUP($A3906,Location!$A:$J,6,FALSE),IF(A3906=0,"Avant l'ouverture",IF(OR(A3906=105,A3906=106),"Bonus"))),"")</f>
        <v>1/4 Finale</v>
      </c>
      <c r="I3906" s="31" t="str">
        <f>IF(LEFT(H3906,4)="Tour",VLOOKUP(A3906,Database!$A:$C,3,FALSE),"")</f>
        <v/>
      </c>
      <c r="J3906" s="31" t="str">
        <f>VLOOKUP($A3906,Location!$A:$J,7,FALSE)</f>
        <v>TBD</v>
      </c>
      <c r="K3906" s="31" t="str">
        <f>IFERROR(VLOOKUP(J3906,Setup_Team!$B:$C,2,FALSE), "TDB")</f>
        <v>TDB</v>
      </c>
      <c r="L3906" s="31" t="str">
        <f>VLOOKUP($A3906,Location!$A:$J,8,FALSE)</f>
        <v>TBD</v>
      </c>
      <c r="M3906" s="31" t="str">
        <f>IFERROR(VLOOKUP(L3906,Setup_Team!$B:$C,2,FALSE), "TDB")</f>
        <v>TDB</v>
      </c>
      <c r="N3906" s="31" t="str">
        <f>VLOOKUP($A3906,Location!$A:$J,9,FALSE)</f>
        <v>Kansas City, Missouri</v>
      </c>
      <c r="O3906" s="31" t="str">
        <f>VLOOKUP($A3906,Location!$A:$J,10,FALSE)</f>
        <v>Arrowhead Stadium</v>
      </c>
      <c r="R3906" s="31">
        <v>0</v>
      </c>
      <c r="S3906" s="25">
        <f>VLOOKUP($A3906,Database!$A:$Y,10,FALSE)</f>
        <v>0</v>
      </c>
      <c r="T3906" s="25">
        <f>VLOOKUP($A3906,Database!$A:$Y,11,FALSE)</f>
        <v>0</v>
      </c>
      <c r="U3906" s="25">
        <f>VLOOKUP($A3906,Database!$A:$Y,12,FALSE)</f>
        <v>0</v>
      </c>
      <c r="V3906" s="25" t="str">
        <f>VLOOKUP(A3906,Database!A:M,13,FALSE)</f>
        <v>À venir</v>
      </c>
      <c r="W3906" s="25" t="str">
        <f>VLOOKUP($A3906,Database!$A:$Y,20,FALSE)</f>
        <v/>
      </c>
      <c r="X3906" s="25" t="str">
        <f>VLOOKUP($A3906,Database!$A:$Y,21,FALSE)</f>
        <v/>
      </c>
      <c r="Y3906" s="25" t="str">
        <f ca="1">IF(C3906&lt;NOW(),IF(AND(P3906&gt;Q3906,W3906&gt;X3906),S3906,IF(AND(P3906=Q3906,W3906=X3906),T3906,IF(AND(P3906&lt;Q3906,W3906&lt;X3906),U3906,0))),"")</f>
        <v/>
      </c>
      <c r="Z3906" s="25">
        <f>IF(AND(P3906=W3906,Q3906=X3906),1,0)</f>
        <v>1</v>
      </c>
      <c r="AA3906" s="25" t="str">
        <f>IF(Z3906=0,"",IF(ISBLANK(VLOOKUP(A3906,Database!A:AA,22,FALSE)),"",VLOOKUP(A3906,Database!A:AA,22,FALSE)))</f>
        <v>Exact</v>
      </c>
      <c r="AB3906" s="25">
        <f ca="1">IFERROR(IF(AND(Y3906&lt;&gt;"",OR(V3906="Terminé",V3906="En cours")),VLOOKUP(AA3906,Setup_ScoreExactBonus!A:D,4,FALSE),0),0)</f>
        <v>0</v>
      </c>
      <c r="AC3906" s="31" t="str">
        <f t="shared" ca="1" si="22"/>
        <v/>
      </c>
      <c r="AD3906" s="31">
        <f ca="1">SUMIFS(AC$2:AC3906,D$2:D3906,D3906)*IF(R3906=0,1,2)</f>
        <v>0</v>
      </c>
    </row>
    <row r="3907" spans="1:30" x14ac:dyDescent="0.35">
      <c r="A3907" s="31">
        <f>IF(ISBLANK(B3907),"",COUNTIF(B$2:B3907,B3907))-1</f>
        <v>100</v>
      </c>
      <c r="B3907" s="31">
        <v>6</v>
      </c>
      <c r="C3907" s="10">
        <f>VLOOKUP($A3907,Database!$A:$Y,7,FALSE)</f>
        <v>46215.125</v>
      </c>
      <c r="D3907" s="31" t="str">
        <f>VLOOKUP(Pronostics!$B3907,Setup_MPP!$A:$G,3,FALSE)</f>
        <v>Julay</v>
      </c>
      <c r="E3907" s="31" t="str">
        <f>VLOOKUP(Pronostics!$B3907,Setup_MPP!$A:$G,2,FALSE)</f>
        <v>Julie BOUCHARD</v>
      </c>
      <c r="F3907" s="31" t="str">
        <f>VLOOKUP($B3907,Setup_MPP!$A:$E,4,FALSE)</f>
        <v>#A6F7B1</v>
      </c>
      <c r="G3907" s="31" t="str">
        <f>VLOOKUP($B3907,Setup_MPP!$A:$E,5,FALSE)</f>
        <v>#6EC179</v>
      </c>
      <c r="H3907" s="31" t="str">
        <f>IFERROR(IF(AND(A3907&gt;=1,A3907&lt;=104),VLOOKUP($A3907,Location!$A:$J,6,FALSE),IF(A3907=0,"Avant l'ouverture",IF(OR(A3907=105,A3907=106),"Bonus"))),"")</f>
        <v>1/4 Finale</v>
      </c>
      <c r="I3907" s="31" t="str">
        <f>IF(LEFT(H3907,4)="Tour",VLOOKUP(A3907,Database!$A:$C,3,FALSE),"")</f>
        <v/>
      </c>
      <c r="J3907" s="31" t="str">
        <f>VLOOKUP($A3907,Location!$A:$J,7,FALSE)</f>
        <v>TBD</v>
      </c>
      <c r="K3907" s="31" t="str">
        <f>IFERROR(VLOOKUP(J3907,Setup_Team!$B:$C,2,FALSE), "TDB")</f>
        <v>TDB</v>
      </c>
      <c r="L3907" s="31" t="str">
        <f>VLOOKUP($A3907,Location!$A:$J,8,FALSE)</f>
        <v>TBD</v>
      </c>
      <c r="M3907" s="31" t="str">
        <f>IFERROR(VLOOKUP(L3907,Setup_Team!$B:$C,2,FALSE), "TDB")</f>
        <v>TDB</v>
      </c>
      <c r="N3907" s="31" t="str">
        <f>VLOOKUP($A3907,Location!$A:$J,9,FALSE)</f>
        <v>Kansas City, Missouri</v>
      </c>
      <c r="O3907" s="31" t="str">
        <f>VLOOKUP($A3907,Location!$A:$J,10,FALSE)</f>
        <v>Arrowhead Stadium</v>
      </c>
      <c r="R3907" s="31">
        <v>0</v>
      </c>
      <c r="S3907" s="25">
        <f>VLOOKUP($A3907,Database!$A:$Y,10,FALSE)</f>
        <v>0</v>
      </c>
      <c r="T3907" s="25">
        <f>VLOOKUP($A3907,Database!$A:$Y,11,FALSE)</f>
        <v>0</v>
      </c>
      <c r="U3907" s="25">
        <f>VLOOKUP($A3907,Database!$A:$Y,12,FALSE)</f>
        <v>0</v>
      </c>
      <c r="V3907" s="25" t="str">
        <f>VLOOKUP(A3907,Database!A:M,13,FALSE)</f>
        <v>À venir</v>
      </c>
      <c r="W3907" s="25" t="str">
        <f>VLOOKUP($A3907,Database!$A:$Y,20,FALSE)</f>
        <v/>
      </c>
      <c r="X3907" s="25" t="str">
        <f>VLOOKUP($A3907,Database!$A:$Y,21,FALSE)</f>
        <v/>
      </c>
      <c r="Y3907" s="25" t="str">
        <f ca="1">IF(C3907&lt;NOW(),IF(AND(P3907&gt;Q3907,W3907&gt;X3907),S3907,IF(AND(P3907=Q3907,W3907=X3907),T3907,IF(AND(P3907&lt;Q3907,W3907&lt;X3907),U3907,0))),"")</f>
        <v/>
      </c>
      <c r="Z3907" s="25">
        <f>IF(AND(P3907=W3907,Q3907=X3907),1,0)</f>
        <v>1</v>
      </c>
      <c r="AA3907" s="25" t="str">
        <f>IF(Z3907=0,"",IF(ISBLANK(VLOOKUP(A3907,Database!A:AA,22,FALSE)),"",VLOOKUP(A3907,Database!A:AA,22,FALSE)))</f>
        <v>Exact</v>
      </c>
      <c r="AB3907" s="25">
        <f ca="1">IFERROR(IF(AND(Y3907&lt;&gt;"",OR(V3907="Terminé",V3907="En cours")),VLOOKUP(AA3907,Setup_ScoreExactBonus!A:D,4,FALSE),0),0)</f>
        <v>0</v>
      </c>
      <c r="AC3907" s="31" t="str">
        <f t="shared" ca="1" si="22"/>
        <v/>
      </c>
      <c r="AD3907" s="31">
        <f ca="1">SUMIFS(AC$2:AC3907,D$2:D3907,D3907)*IF(R3907=0,1,2)</f>
        <v>0</v>
      </c>
    </row>
    <row r="3908" spans="1:30" x14ac:dyDescent="0.35">
      <c r="A3908" s="31">
        <f>IF(ISBLANK(B3908),"",COUNTIF(B$2:B3908,B3908))-1</f>
        <v>100</v>
      </c>
      <c r="B3908" s="31">
        <v>7</v>
      </c>
      <c r="C3908" s="10">
        <f>VLOOKUP($A3908,Database!$A:$Y,7,FALSE)</f>
        <v>46215.125</v>
      </c>
      <c r="D3908" s="31" t="str">
        <f>VLOOKUP(Pronostics!$B3908,Setup_MPP!$A:$G,3,FALSE)</f>
        <v>__Vince__</v>
      </c>
      <c r="E3908" s="31" t="str">
        <f>VLOOKUP(Pronostics!$B3908,Setup_MPP!$A:$G,2,FALSE)</f>
        <v>Vincent FRAYSSE</v>
      </c>
      <c r="F3908" s="31" t="str">
        <f>VLOOKUP($B3908,Setup_MPP!$A:$E,4,FALSE)</f>
        <v>#B2EAE8</v>
      </c>
      <c r="G3908" s="31" t="str">
        <f>VLOOKUP($B3908,Setup_MPP!$A:$E,5,FALSE)</f>
        <v>#6CB4B1</v>
      </c>
      <c r="H3908" s="31" t="str">
        <f>IFERROR(IF(AND(A3908&gt;=1,A3908&lt;=104),VLOOKUP($A3908,Location!$A:$J,6,FALSE),IF(A3908=0,"Avant l'ouverture",IF(OR(A3908=105,A3908=106),"Bonus"))),"")</f>
        <v>1/4 Finale</v>
      </c>
      <c r="I3908" s="31" t="str">
        <f>IF(LEFT(H3908,4)="Tour",VLOOKUP(A3908,Database!$A:$C,3,FALSE),"")</f>
        <v/>
      </c>
      <c r="J3908" s="31" t="str">
        <f>VLOOKUP($A3908,Location!$A:$J,7,FALSE)</f>
        <v>TBD</v>
      </c>
      <c r="K3908" s="31" t="str">
        <f>IFERROR(VLOOKUP(J3908,Setup_Team!$B:$C,2,FALSE), "TDB")</f>
        <v>TDB</v>
      </c>
      <c r="L3908" s="31" t="str">
        <f>VLOOKUP($A3908,Location!$A:$J,8,FALSE)</f>
        <v>TBD</v>
      </c>
      <c r="M3908" s="31" t="str">
        <f>IFERROR(VLOOKUP(L3908,Setup_Team!$B:$C,2,FALSE), "TDB")</f>
        <v>TDB</v>
      </c>
      <c r="N3908" s="31" t="str">
        <f>VLOOKUP($A3908,Location!$A:$J,9,FALSE)</f>
        <v>Kansas City, Missouri</v>
      </c>
      <c r="O3908" s="31" t="str">
        <f>VLOOKUP($A3908,Location!$A:$J,10,FALSE)</f>
        <v>Arrowhead Stadium</v>
      </c>
      <c r="R3908" s="31">
        <v>0</v>
      </c>
      <c r="S3908" s="25">
        <f>VLOOKUP($A3908,Database!$A:$Y,10,FALSE)</f>
        <v>0</v>
      </c>
      <c r="T3908" s="25">
        <f>VLOOKUP($A3908,Database!$A:$Y,11,FALSE)</f>
        <v>0</v>
      </c>
      <c r="U3908" s="25">
        <f>VLOOKUP($A3908,Database!$A:$Y,12,FALSE)</f>
        <v>0</v>
      </c>
      <c r="V3908" s="25" t="str">
        <f>VLOOKUP(A3908,Database!A:M,13,FALSE)</f>
        <v>À venir</v>
      </c>
      <c r="W3908" s="25" t="str">
        <f>VLOOKUP($A3908,Database!$A:$Y,20,FALSE)</f>
        <v/>
      </c>
      <c r="X3908" s="25" t="str">
        <f>VLOOKUP($A3908,Database!$A:$Y,21,FALSE)</f>
        <v/>
      </c>
      <c r="Y3908" s="25" t="str">
        <f ca="1">IF(C3908&lt;NOW(),IF(AND(P3908&gt;Q3908,W3908&gt;X3908),S3908,IF(AND(P3908=Q3908,W3908=X3908),T3908,IF(AND(P3908&lt;Q3908,W3908&lt;X3908),U3908,0))),"")</f>
        <v/>
      </c>
      <c r="Z3908" s="25">
        <f>IF(AND(P3908=W3908,Q3908=X3908),1,0)</f>
        <v>1</v>
      </c>
      <c r="AA3908" s="25" t="str">
        <f>IF(Z3908=0,"",IF(ISBLANK(VLOOKUP(A3908,Database!A:AA,22,FALSE)),"",VLOOKUP(A3908,Database!A:AA,22,FALSE)))</f>
        <v>Exact</v>
      </c>
      <c r="AB3908" s="25">
        <f ca="1">IFERROR(IF(AND(Y3908&lt;&gt;"",OR(V3908="Terminé",V3908="En cours")),VLOOKUP(AA3908,Setup_ScoreExactBonus!A:D,4,FALSE),0),0)</f>
        <v>0</v>
      </c>
      <c r="AC3908" s="31" t="str">
        <f t="shared" ca="1" si="22"/>
        <v/>
      </c>
      <c r="AD3908" s="31">
        <f ca="1">SUMIFS(AC$2:AC3908,D$2:D3908,D3908)*IF(R3908=0,1,2)</f>
        <v>0</v>
      </c>
    </row>
    <row r="3909" spans="1:30" x14ac:dyDescent="0.35">
      <c r="A3909" s="31">
        <f>IF(ISBLANK(B3909),"",COUNTIF(B$2:B3909,B3909))-1</f>
        <v>100</v>
      </c>
      <c r="B3909" s="31">
        <v>8</v>
      </c>
      <c r="C3909" s="10">
        <f>VLOOKUP($A3909,Database!$A:$Y,7,FALSE)</f>
        <v>46215.125</v>
      </c>
      <c r="D3909" s="31" t="str">
        <f>VLOOKUP(Pronostics!$B3909,Setup_MPP!$A:$G,3,FALSE)</f>
        <v>Louuiiis</v>
      </c>
      <c r="E3909" s="31" t="str">
        <f>VLOOKUP(Pronostics!$B3909,Setup_MPP!$A:$G,2,FALSE)</f>
        <v>Louis HARLE</v>
      </c>
      <c r="F3909" s="31" t="str">
        <f>VLOOKUP($B3909,Setup_MPP!$A:$E,4,FALSE)</f>
        <v>#EEF7B1</v>
      </c>
      <c r="G3909" s="31" t="str">
        <f>VLOOKUP($B3909,Setup_MPP!$A:$E,5,FALSE)</f>
        <v>#C1CB7D</v>
      </c>
      <c r="H3909" s="31" t="str">
        <f>IFERROR(IF(AND(A3909&gt;=1,A3909&lt;=104),VLOOKUP($A3909,Location!$A:$J,6,FALSE),IF(A3909=0,"Avant l'ouverture",IF(OR(A3909=105,A3909=106),"Bonus"))),"")</f>
        <v>1/4 Finale</v>
      </c>
      <c r="I3909" s="31" t="str">
        <f>IF(LEFT(H3909,4)="Tour",VLOOKUP(A3909,Database!$A:$C,3,FALSE),"")</f>
        <v/>
      </c>
      <c r="J3909" s="31" t="str">
        <f>VLOOKUP($A3909,Location!$A:$J,7,FALSE)</f>
        <v>TBD</v>
      </c>
      <c r="K3909" s="31" t="str">
        <f>IFERROR(VLOOKUP(J3909,Setup_Team!$B:$C,2,FALSE), "TDB")</f>
        <v>TDB</v>
      </c>
      <c r="L3909" s="31" t="str">
        <f>VLOOKUP($A3909,Location!$A:$J,8,FALSE)</f>
        <v>TBD</v>
      </c>
      <c r="M3909" s="31" t="str">
        <f>IFERROR(VLOOKUP(L3909,Setup_Team!$B:$C,2,FALSE), "TDB")</f>
        <v>TDB</v>
      </c>
      <c r="N3909" s="31" t="str">
        <f>VLOOKUP($A3909,Location!$A:$J,9,FALSE)</f>
        <v>Kansas City, Missouri</v>
      </c>
      <c r="O3909" s="31" t="str">
        <f>VLOOKUP($A3909,Location!$A:$J,10,FALSE)</f>
        <v>Arrowhead Stadium</v>
      </c>
      <c r="R3909" s="31">
        <v>0</v>
      </c>
      <c r="S3909" s="25">
        <f>VLOOKUP($A3909,Database!$A:$Y,10,FALSE)</f>
        <v>0</v>
      </c>
      <c r="T3909" s="25">
        <f>VLOOKUP($A3909,Database!$A:$Y,11,FALSE)</f>
        <v>0</v>
      </c>
      <c r="U3909" s="25">
        <f>VLOOKUP($A3909,Database!$A:$Y,12,FALSE)</f>
        <v>0</v>
      </c>
      <c r="V3909" s="25" t="str">
        <f>VLOOKUP(A3909,Database!A:M,13,FALSE)</f>
        <v>À venir</v>
      </c>
      <c r="W3909" s="25" t="str">
        <f>VLOOKUP($A3909,Database!$A:$Y,20,FALSE)</f>
        <v/>
      </c>
      <c r="X3909" s="25" t="str">
        <f>VLOOKUP($A3909,Database!$A:$Y,21,FALSE)</f>
        <v/>
      </c>
      <c r="Y3909" s="25" t="str">
        <f ca="1">IF(C3909&lt;NOW(),IF(AND(P3909&gt;Q3909,W3909&gt;X3909),S3909,IF(AND(P3909=Q3909,W3909=X3909),T3909,IF(AND(P3909&lt;Q3909,W3909&lt;X3909),U3909,0))),"")</f>
        <v/>
      </c>
      <c r="Z3909" s="25">
        <f>IF(AND(P3909=W3909,Q3909=X3909),1,0)</f>
        <v>1</v>
      </c>
      <c r="AA3909" s="25" t="str">
        <f>IF(Z3909=0,"",IF(ISBLANK(VLOOKUP(A3909,Database!A:AA,22,FALSE)),"",VLOOKUP(A3909,Database!A:AA,22,FALSE)))</f>
        <v>Exact</v>
      </c>
      <c r="AB3909" s="25">
        <f ca="1">IFERROR(IF(AND(Y3909&lt;&gt;"",OR(V3909="Terminé",V3909="En cours")),VLOOKUP(AA3909,Setup_ScoreExactBonus!A:D,4,FALSE),0),0)</f>
        <v>0</v>
      </c>
      <c r="AC3909" s="31" t="str">
        <f t="shared" ca="1" si="22"/>
        <v/>
      </c>
      <c r="AD3909" s="31">
        <f ca="1">SUMIFS(AC$2:AC3909,D$2:D3909,D3909)*IF(R3909=0,1,2)</f>
        <v>0</v>
      </c>
    </row>
    <row r="3910" spans="1:30" x14ac:dyDescent="0.35">
      <c r="A3910" s="31">
        <f>IF(ISBLANK(B3910),"",COUNTIF(B$2:B3910,B3910))-1</f>
        <v>100</v>
      </c>
      <c r="B3910" s="31">
        <v>9</v>
      </c>
      <c r="C3910" s="10">
        <f>VLOOKUP($A3910,Database!$A:$Y,7,FALSE)</f>
        <v>46215.125</v>
      </c>
      <c r="D3910" s="31" t="str">
        <f>VLOOKUP(Pronostics!$B3910,Setup_MPP!$A:$G,3,FALSE)</f>
        <v>Aurelien_dqp</v>
      </c>
      <c r="E3910" s="31" t="str">
        <f>VLOOKUP(Pronostics!$B3910,Setup_MPP!$A:$G,2,FALSE)</f>
        <v>Aurélien DE POULPIQUET</v>
      </c>
      <c r="F3910" s="31" t="str">
        <f>VLOOKUP($B3910,Setup_MPP!$A:$E,4,FALSE)</f>
        <v>#F4EA9D</v>
      </c>
      <c r="G3910" s="31" t="str">
        <f>VLOOKUP($B3910,Setup_MPP!$A:$E,5,FALSE)</f>
        <v>#D2C458</v>
      </c>
      <c r="H3910" s="31" t="str">
        <f>IFERROR(IF(AND(A3910&gt;=1,A3910&lt;=104),VLOOKUP($A3910,Location!$A:$J,6,FALSE),IF(A3910=0,"Avant l'ouverture",IF(OR(A3910=105,A3910=106),"Bonus"))),"")</f>
        <v>1/4 Finale</v>
      </c>
      <c r="I3910" s="31" t="str">
        <f>IF(LEFT(H3910,4)="Tour",VLOOKUP(A3910,Database!$A:$C,3,FALSE),"")</f>
        <v/>
      </c>
      <c r="J3910" s="31" t="str">
        <f>VLOOKUP($A3910,Location!$A:$J,7,FALSE)</f>
        <v>TBD</v>
      </c>
      <c r="K3910" s="31" t="str">
        <f>IFERROR(VLOOKUP(J3910,Setup_Team!$B:$C,2,FALSE), "TDB")</f>
        <v>TDB</v>
      </c>
      <c r="L3910" s="31" t="str">
        <f>VLOOKUP($A3910,Location!$A:$J,8,FALSE)</f>
        <v>TBD</v>
      </c>
      <c r="M3910" s="31" t="str">
        <f>IFERROR(VLOOKUP(L3910,Setup_Team!$B:$C,2,FALSE), "TDB")</f>
        <v>TDB</v>
      </c>
      <c r="N3910" s="31" t="str">
        <f>VLOOKUP($A3910,Location!$A:$J,9,FALSE)</f>
        <v>Kansas City, Missouri</v>
      </c>
      <c r="O3910" s="31" t="str">
        <f>VLOOKUP($A3910,Location!$A:$J,10,FALSE)</f>
        <v>Arrowhead Stadium</v>
      </c>
      <c r="R3910" s="31">
        <v>0</v>
      </c>
      <c r="S3910" s="25">
        <f>VLOOKUP($A3910,Database!$A:$Y,10,FALSE)</f>
        <v>0</v>
      </c>
      <c r="T3910" s="25">
        <f>VLOOKUP($A3910,Database!$A:$Y,11,FALSE)</f>
        <v>0</v>
      </c>
      <c r="U3910" s="25">
        <f>VLOOKUP($A3910,Database!$A:$Y,12,FALSE)</f>
        <v>0</v>
      </c>
      <c r="V3910" s="25" t="str">
        <f>VLOOKUP(A3910,Database!A:M,13,FALSE)</f>
        <v>À venir</v>
      </c>
      <c r="W3910" s="25" t="str">
        <f>VLOOKUP($A3910,Database!$A:$Y,20,FALSE)</f>
        <v/>
      </c>
      <c r="X3910" s="25" t="str">
        <f>VLOOKUP($A3910,Database!$A:$Y,21,FALSE)</f>
        <v/>
      </c>
      <c r="Y3910" s="25" t="str">
        <f ca="1">IF(C3910&lt;NOW(),IF(AND(P3910&gt;Q3910,W3910&gt;X3910),S3910,IF(AND(P3910=Q3910,W3910=X3910),T3910,IF(AND(P3910&lt;Q3910,W3910&lt;X3910),U3910,0))),"")</f>
        <v/>
      </c>
      <c r="Z3910" s="25">
        <f>IF(AND(P3910=W3910,Q3910=X3910),1,0)</f>
        <v>1</v>
      </c>
      <c r="AA3910" s="25" t="str">
        <f>IF(Z3910=0,"",IF(ISBLANK(VLOOKUP(A3910,Database!A:AA,22,FALSE)),"",VLOOKUP(A3910,Database!A:AA,22,FALSE)))</f>
        <v>Exact</v>
      </c>
      <c r="AB3910" s="25">
        <f ca="1">IFERROR(IF(AND(Y3910&lt;&gt;"",OR(V3910="Terminé",V3910="En cours")),VLOOKUP(AA3910,Setup_ScoreExactBonus!A:D,4,FALSE),0),0)</f>
        <v>0</v>
      </c>
      <c r="AC3910" s="31" t="str">
        <f t="shared" ca="1" si="22"/>
        <v/>
      </c>
      <c r="AD3910" s="31">
        <f ca="1">SUMIFS(AC$2:AC3910,D$2:D3910,D3910)*IF(R3910=0,1,2)</f>
        <v>0</v>
      </c>
    </row>
    <row r="3911" spans="1:30" x14ac:dyDescent="0.35">
      <c r="A3911" s="31">
        <f>IF(ISBLANK(B3911),"",COUNTIF(B$2:B3911,B3911))-1</f>
        <v>100</v>
      </c>
      <c r="B3911" s="31">
        <v>10</v>
      </c>
      <c r="C3911" s="10">
        <f>VLOOKUP($A3911,Database!$A:$Y,7,FALSE)</f>
        <v>46215.125</v>
      </c>
      <c r="D3911" s="31" t="str">
        <f>VLOOKUP(Pronostics!$B3911,Setup_MPP!$A:$G,3,FALSE)</f>
        <v>RandomPaul</v>
      </c>
      <c r="E3911" s="31" t="str">
        <f>VLOOKUP(Pronostics!$B3911,Setup_MPP!$A:$G,2,FALSE)</f>
        <v>Paul MONTESINOS</v>
      </c>
      <c r="F3911" s="31" t="str">
        <f>VLOOKUP($B3911,Setup_MPP!$A:$E,4,FALSE)</f>
        <v>#C4B0FF</v>
      </c>
      <c r="G3911" s="31" t="str">
        <f>VLOOKUP($B3911,Setup_MPP!$A:$E,5,FALSE)</f>
        <v>#7F66C8</v>
      </c>
      <c r="H3911" s="31" t="str">
        <f>IFERROR(IF(AND(A3911&gt;=1,A3911&lt;=104),VLOOKUP($A3911,Location!$A:$J,6,FALSE),IF(A3911=0,"Avant l'ouverture",IF(OR(A3911=105,A3911=106),"Bonus"))),"")</f>
        <v>1/4 Finale</v>
      </c>
      <c r="I3911" s="31" t="str">
        <f>IF(LEFT(H3911,4)="Tour",VLOOKUP(A3911,Database!$A:$C,3,FALSE),"")</f>
        <v/>
      </c>
      <c r="J3911" s="31" t="str">
        <f>VLOOKUP($A3911,Location!$A:$J,7,FALSE)</f>
        <v>TBD</v>
      </c>
      <c r="K3911" s="31" t="str">
        <f>IFERROR(VLOOKUP(J3911,Setup_Team!$B:$C,2,FALSE), "TDB")</f>
        <v>TDB</v>
      </c>
      <c r="L3911" s="31" t="str">
        <f>VLOOKUP($A3911,Location!$A:$J,8,FALSE)</f>
        <v>TBD</v>
      </c>
      <c r="M3911" s="31" t="str">
        <f>IFERROR(VLOOKUP(L3911,Setup_Team!$B:$C,2,FALSE), "TDB")</f>
        <v>TDB</v>
      </c>
      <c r="N3911" s="31" t="str">
        <f>VLOOKUP($A3911,Location!$A:$J,9,FALSE)</f>
        <v>Kansas City, Missouri</v>
      </c>
      <c r="O3911" s="31" t="str">
        <f>VLOOKUP($A3911,Location!$A:$J,10,FALSE)</f>
        <v>Arrowhead Stadium</v>
      </c>
      <c r="R3911" s="31">
        <v>0</v>
      </c>
      <c r="S3911" s="25">
        <f>VLOOKUP($A3911,Database!$A:$Y,10,FALSE)</f>
        <v>0</v>
      </c>
      <c r="T3911" s="25">
        <f>VLOOKUP($A3911,Database!$A:$Y,11,FALSE)</f>
        <v>0</v>
      </c>
      <c r="U3911" s="25">
        <f>VLOOKUP($A3911,Database!$A:$Y,12,FALSE)</f>
        <v>0</v>
      </c>
      <c r="V3911" s="25" t="str">
        <f>VLOOKUP(A3911,Database!A:M,13,FALSE)</f>
        <v>À venir</v>
      </c>
      <c r="W3911" s="25" t="str">
        <f>VLOOKUP($A3911,Database!$A:$Y,20,FALSE)</f>
        <v/>
      </c>
      <c r="X3911" s="25" t="str">
        <f>VLOOKUP($A3911,Database!$A:$Y,21,FALSE)</f>
        <v/>
      </c>
      <c r="Y3911" s="25" t="str">
        <f ca="1">IF(C3911&lt;NOW(),IF(AND(P3911&gt;Q3911,W3911&gt;X3911),S3911,IF(AND(P3911=Q3911,W3911=X3911),T3911,IF(AND(P3911&lt;Q3911,W3911&lt;X3911),U3911,0))),"")</f>
        <v/>
      </c>
      <c r="Z3911" s="25">
        <f>IF(AND(P3911=W3911,Q3911=X3911),1,0)</f>
        <v>1</v>
      </c>
      <c r="AA3911" s="25" t="str">
        <f>IF(Z3911=0,"",IF(ISBLANK(VLOOKUP(A3911,Database!A:AA,22,FALSE)),"",VLOOKUP(A3911,Database!A:AA,22,FALSE)))</f>
        <v>Exact</v>
      </c>
      <c r="AB3911" s="25">
        <f ca="1">IFERROR(IF(AND(Y3911&lt;&gt;"",OR(V3911="Terminé",V3911="En cours")),VLOOKUP(AA3911,Setup_ScoreExactBonus!A:D,4,FALSE),0),0)</f>
        <v>0</v>
      </c>
      <c r="AC3911" s="31" t="str">
        <f t="shared" ca="1" si="22"/>
        <v/>
      </c>
      <c r="AD3911" s="31">
        <f ca="1">SUMIFS(AC$2:AC3911,D$2:D3911,D3911)*IF(R3911=0,1,2)</f>
        <v>0</v>
      </c>
    </row>
    <row r="3912" spans="1:30" x14ac:dyDescent="0.35">
      <c r="A3912" s="31">
        <f>IF(ISBLANK(B3912),"",COUNTIF(B$2:B3912,B3912))-1</f>
        <v>100</v>
      </c>
      <c r="B3912" s="31">
        <v>11</v>
      </c>
      <c r="C3912" s="10">
        <f>VLOOKUP($A3912,Database!$A:$Y,7,FALSE)</f>
        <v>46215.125</v>
      </c>
      <c r="D3912" s="31" t="str">
        <f>VLOOKUP(Pronostics!$B3912,Setup_MPP!$A:$G,3,FALSE)</f>
        <v>Kinsley#8SA6T</v>
      </c>
      <c r="E3912" s="31" t="str">
        <f>VLOOKUP(Pronostics!$B3912,Setup_MPP!$A:$G,2,FALSE)</f>
        <v>Kinsley ROQUE</v>
      </c>
      <c r="F3912" s="31" t="str">
        <f>VLOOKUP($B3912,Setup_MPP!$A:$E,4,FALSE)</f>
        <v>#CBEBBA</v>
      </c>
      <c r="G3912" s="31" t="str">
        <f>VLOOKUP($B3912,Setup_MPP!$A:$E,5,FALSE)</f>
        <v>#70BC6E</v>
      </c>
      <c r="H3912" s="31" t="str">
        <f>IFERROR(IF(AND(A3912&gt;=1,A3912&lt;=104),VLOOKUP($A3912,Location!$A:$J,6,FALSE),IF(A3912=0,"Avant l'ouverture",IF(OR(A3912=105,A3912=106),"Bonus"))),"")</f>
        <v>1/4 Finale</v>
      </c>
      <c r="I3912" s="31" t="str">
        <f>IF(LEFT(H3912,4)="Tour",VLOOKUP(A3912,Database!$A:$C,3,FALSE),"")</f>
        <v/>
      </c>
      <c r="J3912" s="31" t="str">
        <f>VLOOKUP($A3912,Location!$A:$J,7,FALSE)</f>
        <v>TBD</v>
      </c>
      <c r="K3912" s="31" t="str">
        <f>IFERROR(VLOOKUP(J3912,Setup_Team!$B:$C,2,FALSE), "TDB")</f>
        <v>TDB</v>
      </c>
      <c r="L3912" s="31" t="str">
        <f>VLOOKUP($A3912,Location!$A:$J,8,FALSE)</f>
        <v>TBD</v>
      </c>
      <c r="M3912" s="31" t="str">
        <f>IFERROR(VLOOKUP(L3912,Setup_Team!$B:$C,2,FALSE), "TDB")</f>
        <v>TDB</v>
      </c>
      <c r="N3912" s="31" t="str">
        <f>VLOOKUP($A3912,Location!$A:$J,9,FALSE)</f>
        <v>Kansas City, Missouri</v>
      </c>
      <c r="O3912" s="31" t="str">
        <f>VLOOKUP($A3912,Location!$A:$J,10,FALSE)</f>
        <v>Arrowhead Stadium</v>
      </c>
      <c r="R3912" s="31">
        <v>0</v>
      </c>
      <c r="S3912" s="25">
        <f>VLOOKUP($A3912,Database!$A:$Y,10,FALSE)</f>
        <v>0</v>
      </c>
      <c r="T3912" s="25">
        <f>VLOOKUP($A3912,Database!$A:$Y,11,FALSE)</f>
        <v>0</v>
      </c>
      <c r="U3912" s="25">
        <f>VLOOKUP($A3912,Database!$A:$Y,12,FALSE)</f>
        <v>0</v>
      </c>
      <c r="V3912" s="25" t="str">
        <f>VLOOKUP(A3912,Database!A:M,13,FALSE)</f>
        <v>À venir</v>
      </c>
      <c r="W3912" s="25" t="str">
        <f>VLOOKUP($A3912,Database!$A:$Y,20,FALSE)</f>
        <v/>
      </c>
      <c r="X3912" s="25" t="str">
        <f>VLOOKUP($A3912,Database!$A:$Y,21,FALSE)</f>
        <v/>
      </c>
      <c r="Y3912" s="25" t="str">
        <f ca="1">IF(C3912&lt;NOW(),IF(AND(P3912&gt;Q3912,W3912&gt;X3912),S3912,IF(AND(P3912=Q3912,W3912=X3912),T3912,IF(AND(P3912&lt;Q3912,W3912&lt;X3912),U3912,0))),"")</f>
        <v/>
      </c>
      <c r="Z3912" s="25">
        <f>IF(AND(P3912=W3912,Q3912=X3912),1,0)</f>
        <v>1</v>
      </c>
      <c r="AA3912" s="25" t="str">
        <f>IF(Z3912=0,"",IF(ISBLANK(VLOOKUP(A3912,Database!A:AA,22,FALSE)),"",VLOOKUP(A3912,Database!A:AA,22,FALSE)))</f>
        <v>Exact</v>
      </c>
      <c r="AB3912" s="25">
        <f ca="1">IFERROR(IF(AND(Y3912&lt;&gt;"",OR(V3912="Terminé",V3912="En cours")),VLOOKUP(AA3912,Setup_ScoreExactBonus!A:D,4,FALSE),0),0)</f>
        <v>0</v>
      </c>
      <c r="AC3912" s="31" t="str">
        <f t="shared" ca="1" si="22"/>
        <v/>
      </c>
      <c r="AD3912" s="31">
        <f ca="1">SUMIFS(AC$2:AC3912,D$2:D3912,D3912)*IF(R3912=0,1,2)</f>
        <v>0</v>
      </c>
    </row>
    <row r="3913" spans="1:30" x14ac:dyDescent="0.35">
      <c r="A3913" s="31">
        <f>IF(ISBLANK(B3913),"",COUNTIF(B$2:B3913,B3913))-1</f>
        <v>100</v>
      </c>
      <c r="B3913" s="31">
        <v>12</v>
      </c>
      <c r="C3913" s="10">
        <f>VLOOKUP($A3913,Database!$A:$Y,7,FALSE)</f>
        <v>46215.125</v>
      </c>
      <c r="D3913" s="31" t="str">
        <f>VLOOKUP(Pronostics!$B3913,Setup_MPP!$A:$G,3,FALSE)</f>
        <v>Jaouad1</v>
      </c>
      <c r="E3913" s="31" t="str">
        <f>VLOOKUP(Pronostics!$B3913,Setup_MPP!$A:$G,2,FALSE)</f>
        <v>Jaouad SETTI</v>
      </c>
      <c r="F3913" s="31" t="str">
        <f>VLOOKUP($B3913,Setup_MPP!$A:$E,4,FALSE)</f>
        <v>#C2D4FF</v>
      </c>
      <c r="G3913" s="31" t="str">
        <f>VLOOKUP($B3913,Setup_MPP!$A:$E,5,FALSE)</f>
        <v>#6586D5</v>
      </c>
      <c r="H3913" s="31" t="str">
        <f>IFERROR(IF(AND(A3913&gt;=1,A3913&lt;=104),VLOOKUP($A3913,Location!$A:$J,6,FALSE),IF(A3913=0,"Avant l'ouverture",IF(OR(A3913=105,A3913=106),"Bonus"))),"")</f>
        <v>1/4 Finale</v>
      </c>
      <c r="I3913" s="31" t="str">
        <f>IF(LEFT(H3913,4)="Tour",VLOOKUP(A3913,Database!$A:$C,3,FALSE),"")</f>
        <v/>
      </c>
      <c r="J3913" s="31" t="str">
        <f>VLOOKUP($A3913,Location!$A:$J,7,FALSE)</f>
        <v>TBD</v>
      </c>
      <c r="K3913" s="31" t="str">
        <f>IFERROR(VLOOKUP(J3913,Setup_Team!$B:$C,2,FALSE), "TDB")</f>
        <v>TDB</v>
      </c>
      <c r="L3913" s="31" t="str">
        <f>VLOOKUP($A3913,Location!$A:$J,8,FALSE)</f>
        <v>TBD</v>
      </c>
      <c r="M3913" s="31" t="str">
        <f>IFERROR(VLOOKUP(L3913,Setup_Team!$B:$C,2,FALSE), "TDB")</f>
        <v>TDB</v>
      </c>
      <c r="N3913" s="31" t="str">
        <f>VLOOKUP($A3913,Location!$A:$J,9,FALSE)</f>
        <v>Kansas City, Missouri</v>
      </c>
      <c r="O3913" s="31" t="str">
        <f>VLOOKUP($A3913,Location!$A:$J,10,FALSE)</f>
        <v>Arrowhead Stadium</v>
      </c>
      <c r="R3913" s="31">
        <v>0</v>
      </c>
      <c r="S3913" s="25">
        <f>VLOOKUP($A3913,Database!$A:$Y,10,FALSE)</f>
        <v>0</v>
      </c>
      <c r="T3913" s="25">
        <f>VLOOKUP($A3913,Database!$A:$Y,11,FALSE)</f>
        <v>0</v>
      </c>
      <c r="U3913" s="25">
        <f>VLOOKUP($A3913,Database!$A:$Y,12,FALSE)</f>
        <v>0</v>
      </c>
      <c r="V3913" s="25" t="str">
        <f>VLOOKUP(A3913,Database!A:M,13,FALSE)</f>
        <v>À venir</v>
      </c>
      <c r="W3913" s="25" t="str">
        <f>VLOOKUP($A3913,Database!$A:$Y,20,FALSE)</f>
        <v/>
      </c>
      <c r="X3913" s="25" t="str">
        <f>VLOOKUP($A3913,Database!$A:$Y,21,FALSE)</f>
        <v/>
      </c>
      <c r="Y3913" s="25" t="str">
        <f ca="1">IF(C3913&lt;NOW(),IF(AND(P3913&gt;Q3913,W3913&gt;X3913),S3913,IF(AND(P3913=Q3913,W3913=X3913),T3913,IF(AND(P3913&lt;Q3913,W3913&lt;X3913),U3913,0))),"")</f>
        <v/>
      </c>
      <c r="Z3913" s="25">
        <f>IF(AND(P3913=W3913,Q3913=X3913),1,0)</f>
        <v>1</v>
      </c>
      <c r="AA3913" s="25" t="str">
        <f>IF(Z3913=0,"",IF(ISBLANK(VLOOKUP(A3913,Database!A:AA,22,FALSE)),"",VLOOKUP(A3913,Database!A:AA,22,FALSE)))</f>
        <v>Exact</v>
      </c>
      <c r="AB3913" s="25">
        <f ca="1">IFERROR(IF(AND(Y3913&lt;&gt;"",OR(V3913="Terminé",V3913="En cours")),VLOOKUP(AA3913,Setup_ScoreExactBonus!A:D,4,FALSE),0),0)</f>
        <v>0</v>
      </c>
      <c r="AC3913" s="31" t="str">
        <f t="shared" ca="1" si="22"/>
        <v/>
      </c>
      <c r="AD3913" s="31">
        <f ca="1">SUMIFS(AC$2:AC3913,D$2:D3913,D3913)*IF(R3913=0,1,2)</f>
        <v>0</v>
      </c>
    </row>
    <row r="3914" spans="1:30" x14ac:dyDescent="0.35">
      <c r="A3914" s="31">
        <f>IF(ISBLANK(B3914),"",COUNTIF(B$2:B3914,B3914))-1</f>
        <v>100</v>
      </c>
      <c r="B3914" s="31">
        <v>13</v>
      </c>
      <c r="C3914" s="10">
        <f>VLOOKUP($A3914,Database!$A:$Y,7,FALSE)</f>
        <v>46215.125</v>
      </c>
      <c r="D3914" s="31" t="str">
        <f>VLOOKUP(Pronostics!$B3914,Setup_MPP!$A:$G,3,FALSE)</f>
        <v>Julien_I</v>
      </c>
      <c r="E3914" s="31" t="str">
        <f>VLOOKUP(Pronostics!$B3914,Setup_MPP!$A:$G,2,FALSE)</f>
        <v>Julien INGE</v>
      </c>
      <c r="F3914" s="31" t="str">
        <f>VLOOKUP($B3914,Setup_MPP!$A:$E,4,FALSE)</f>
        <v>#C1E0EF</v>
      </c>
      <c r="G3914" s="31" t="str">
        <f>VLOOKUP($B3914,Setup_MPP!$A:$E,5,FALSE)</f>
        <v>#4F91B2</v>
      </c>
      <c r="H3914" s="31" t="str">
        <f>IFERROR(IF(AND(A3914&gt;=1,A3914&lt;=104),VLOOKUP($A3914,Location!$A:$J,6,FALSE),IF(A3914=0,"Avant l'ouverture",IF(OR(A3914=105,A3914=106),"Bonus"))),"")</f>
        <v>1/4 Finale</v>
      </c>
      <c r="I3914" s="31" t="str">
        <f>IF(LEFT(H3914,4)="Tour",VLOOKUP(A3914,Database!$A:$C,3,FALSE),"")</f>
        <v/>
      </c>
      <c r="J3914" s="31" t="str">
        <f>VLOOKUP($A3914,Location!$A:$J,7,FALSE)</f>
        <v>TBD</v>
      </c>
      <c r="K3914" s="31" t="str">
        <f>IFERROR(VLOOKUP(J3914,Setup_Team!$B:$C,2,FALSE), "TDB")</f>
        <v>TDB</v>
      </c>
      <c r="L3914" s="31" t="str">
        <f>VLOOKUP($A3914,Location!$A:$J,8,FALSE)</f>
        <v>TBD</v>
      </c>
      <c r="M3914" s="31" t="str">
        <f>IFERROR(VLOOKUP(L3914,Setup_Team!$B:$C,2,FALSE), "TDB")</f>
        <v>TDB</v>
      </c>
      <c r="N3914" s="31" t="str">
        <f>VLOOKUP($A3914,Location!$A:$J,9,FALSE)</f>
        <v>Kansas City, Missouri</v>
      </c>
      <c r="O3914" s="31" t="str">
        <f>VLOOKUP($A3914,Location!$A:$J,10,FALSE)</f>
        <v>Arrowhead Stadium</v>
      </c>
      <c r="R3914" s="31">
        <v>0</v>
      </c>
      <c r="S3914" s="25">
        <f>VLOOKUP($A3914,Database!$A:$Y,10,FALSE)</f>
        <v>0</v>
      </c>
      <c r="T3914" s="25">
        <f>VLOOKUP($A3914,Database!$A:$Y,11,FALSE)</f>
        <v>0</v>
      </c>
      <c r="U3914" s="25">
        <f>VLOOKUP($A3914,Database!$A:$Y,12,FALSE)</f>
        <v>0</v>
      </c>
      <c r="V3914" s="25" t="str">
        <f>VLOOKUP(A3914,Database!A:M,13,FALSE)</f>
        <v>À venir</v>
      </c>
      <c r="W3914" s="25" t="str">
        <f>VLOOKUP($A3914,Database!$A:$Y,20,FALSE)</f>
        <v/>
      </c>
      <c r="X3914" s="25" t="str">
        <f>VLOOKUP($A3914,Database!$A:$Y,21,FALSE)</f>
        <v/>
      </c>
      <c r="Y3914" s="25" t="str">
        <f ca="1">IF(C3914&lt;NOW(),IF(AND(P3914&gt;Q3914,W3914&gt;X3914),S3914,IF(AND(P3914=Q3914,W3914=X3914),T3914,IF(AND(P3914&lt;Q3914,W3914&lt;X3914),U3914,0))),"")</f>
        <v/>
      </c>
      <c r="Z3914" s="25">
        <f>IF(AND(P3914=W3914,Q3914=X3914),1,0)</f>
        <v>1</v>
      </c>
      <c r="AA3914" s="25" t="str">
        <f>IF(Z3914=0,"",IF(ISBLANK(VLOOKUP(A3914,Database!A:AA,22,FALSE)),"",VLOOKUP(A3914,Database!A:AA,22,FALSE)))</f>
        <v>Exact</v>
      </c>
      <c r="AB3914" s="25">
        <f ca="1">IFERROR(IF(AND(Y3914&lt;&gt;"",OR(V3914="Terminé",V3914="En cours")),VLOOKUP(AA3914,Setup_ScoreExactBonus!A:D,4,FALSE),0),0)</f>
        <v>0</v>
      </c>
      <c r="AC3914" s="31" t="str">
        <f t="shared" ca="1" si="22"/>
        <v/>
      </c>
      <c r="AD3914" s="31">
        <f ca="1">SUMIFS(AC$2:AC3914,D$2:D3914,D3914)*IF(R3914=0,1,2)</f>
        <v>0</v>
      </c>
    </row>
    <row r="3915" spans="1:30" x14ac:dyDescent="0.35">
      <c r="A3915" s="31">
        <f>IF(ISBLANK(B3915),"",COUNTIF(B$2:B3915,B3915))-1</f>
        <v>100</v>
      </c>
      <c r="B3915" s="31">
        <v>14</v>
      </c>
      <c r="C3915" s="10">
        <f>VLOOKUP($A3915,Database!$A:$Y,7,FALSE)</f>
        <v>46215.125</v>
      </c>
      <c r="D3915" s="31" t="str">
        <f>VLOOKUP(Pronostics!$B3915,Setup_MPP!$A:$G,3,FALSE)</f>
        <v>MarieEYT</v>
      </c>
      <c r="E3915" s="31" t="str">
        <f>VLOOKUP(Pronostics!$B3915,Setup_MPP!$A:$G,2,FALSE)</f>
        <v>Marie EXBRAYAT</v>
      </c>
      <c r="F3915" s="31" t="str">
        <f>VLOOKUP($B3915,Setup_MPP!$A:$E,4,FALSE)</f>
        <v>#FFAFD2</v>
      </c>
      <c r="G3915" s="31" t="str">
        <f>VLOOKUP($B3915,Setup_MPP!$A:$E,5,FALSE)</f>
        <v>#F2589B</v>
      </c>
      <c r="H3915" s="31" t="str">
        <f>IFERROR(IF(AND(A3915&gt;=1,A3915&lt;=104),VLOOKUP($A3915,Location!$A:$J,6,FALSE),IF(A3915=0,"Avant l'ouverture",IF(OR(A3915=105,A3915=106),"Bonus"))),"")</f>
        <v>1/4 Finale</v>
      </c>
      <c r="I3915" s="31" t="str">
        <f>IF(LEFT(H3915,4)="Tour",VLOOKUP(A3915,Database!$A:$C,3,FALSE),"")</f>
        <v/>
      </c>
      <c r="J3915" s="31" t="str">
        <f>VLOOKUP($A3915,Location!$A:$J,7,FALSE)</f>
        <v>TBD</v>
      </c>
      <c r="K3915" s="31" t="str">
        <f>IFERROR(VLOOKUP(J3915,Setup_Team!$B:$C,2,FALSE), "TDB")</f>
        <v>TDB</v>
      </c>
      <c r="L3915" s="31" t="str">
        <f>VLOOKUP($A3915,Location!$A:$J,8,FALSE)</f>
        <v>TBD</v>
      </c>
      <c r="M3915" s="31" t="str">
        <f>IFERROR(VLOOKUP(L3915,Setup_Team!$B:$C,2,FALSE), "TDB")</f>
        <v>TDB</v>
      </c>
      <c r="N3915" s="31" t="str">
        <f>VLOOKUP($A3915,Location!$A:$J,9,FALSE)</f>
        <v>Kansas City, Missouri</v>
      </c>
      <c r="O3915" s="31" t="str">
        <f>VLOOKUP($A3915,Location!$A:$J,10,FALSE)</f>
        <v>Arrowhead Stadium</v>
      </c>
      <c r="R3915" s="31">
        <v>0</v>
      </c>
      <c r="S3915" s="25">
        <f>VLOOKUP($A3915,Database!$A:$Y,10,FALSE)</f>
        <v>0</v>
      </c>
      <c r="T3915" s="25">
        <f>VLOOKUP($A3915,Database!$A:$Y,11,FALSE)</f>
        <v>0</v>
      </c>
      <c r="U3915" s="25">
        <f>VLOOKUP($A3915,Database!$A:$Y,12,FALSE)</f>
        <v>0</v>
      </c>
      <c r="V3915" s="25" t="str">
        <f>VLOOKUP(A3915,Database!A:M,13,FALSE)</f>
        <v>À venir</v>
      </c>
      <c r="W3915" s="25" t="str">
        <f>VLOOKUP($A3915,Database!$A:$Y,20,FALSE)</f>
        <v/>
      </c>
      <c r="X3915" s="25" t="str">
        <f>VLOOKUP($A3915,Database!$A:$Y,21,FALSE)</f>
        <v/>
      </c>
      <c r="Y3915" s="25" t="str">
        <f ca="1">IF(C3915&lt;NOW(),IF(AND(P3915&gt;Q3915,W3915&gt;X3915),S3915,IF(AND(P3915=Q3915,W3915=X3915),T3915,IF(AND(P3915&lt;Q3915,W3915&lt;X3915),U3915,0))),"")</f>
        <v/>
      </c>
      <c r="Z3915" s="25">
        <f>IF(AND(P3915=W3915,Q3915=X3915),1,0)</f>
        <v>1</v>
      </c>
      <c r="AA3915" s="25" t="str">
        <f>IF(Z3915=0,"",IF(ISBLANK(VLOOKUP(A3915,Database!A:AA,22,FALSE)),"",VLOOKUP(A3915,Database!A:AA,22,FALSE)))</f>
        <v>Exact</v>
      </c>
      <c r="AB3915" s="25">
        <f ca="1">IFERROR(IF(AND(Y3915&lt;&gt;"",OR(V3915="Terminé",V3915="En cours")),VLOOKUP(AA3915,Setup_ScoreExactBonus!A:D,4,FALSE),0),0)</f>
        <v>0</v>
      </c>
      <c r="AC3915" s="31" t="str">
        <f t="shared" ca="1" si="22"/>
        <v/>
      </c>
      <c r="AD3915" s="31">
        <f ca="1">SUMIFS(AC$2:AC3915,D$2:D3915,D3915)*IF(R3915=0,1,2)</f>
        <v>0</v>
      </c>
    </row>
    <row r="3916" spans="1:30" x14ac:dyDescent="0.35">
      <c r="A3916" s="31">
        <f>IF(ISBLANK(B3916),"",COUNTIF(B$2:B3916,B3916))-1</f>
        <v>100</v>
      </c>
      <c r="B3916" s="31">
        <v>15</v>
      </c>
      <c r="C3916" s="10">
        <f>VLOOKUP($A3916,Database!$A:$Y,7,FALSE)</f>
        <v>46215.125</v>
      </c>
      <c r="D3916" s="31" t="str">
        <f>VLOOKUP(Pronostics!$B3916,Setup_MPP!$A:$G,3,FALSE)</f>
        <v>Amine#8UL9R</v>
      </c>
      <c r="E3916" s="31" t="str">
        <f>VLOOKUP(Pronostics!$B3916,Setup_MPP!$A:$G,2,FALSE)</f>
        <v>Amine ZARROUKI</v>
      </c>
      <c r="F3916" s="31" t="str">
        <f>VLOOKUP($B3916,Setup_MPP!$A:$E,4,FALSE)</f>
        <v>#FF9898</v>
      </c>
      <c r="G3916" s="31" t="str">
        <f>VLOOKUP($B3916,Setup_MPP!$A:$E,5,FALSE)</f>
        <v>#FF5D5D</v>
      </c>
      <c r="H3916" s="31" t="str">
        <f>IFERROR(IF(AND(A3916&gt;=1,A3916&lt;=104),VLOOKUP($A3916,Location!$A:$J,6,FALSE),IF(A3916=0,"Avant l'ouverture",IF(OR(A3916=105,A3916=106),"Bonus"))),"")</f>
        <v>1/4 Finale</v>
      </c>
      <c r="I3916" s="31" t="str">
        <f>IF(LEFT(H3916,4)="Tour",VLOOKUP(A3916,Database!$A:$C,3,FALSE),"")</f>
        <v/>
      </c>
      <c r="J3916" s="31" t="str">
        <f>VLOOKUP($A3916,Location!$A:$J,7,FALSE)</f>
        <v>TBD</v>
      </c>
      <c r="K3916" s="31" t="str">
        <f>IFERROR(VLOOKUP(J3916,Setup_Team!$B:$C,2,FALSE), "TDB")</f>
        <v>TDB</v>
      </c>
      <c r="L3916" s="31" t="str">
        <f>VLOOKUP($A3916,Location!$A:$J,8,FALSE)</f>
        <v>TBD</v>
      </c>
      <c r="M3916" s="31" t="str">
        <f>IFERROR(VLOOKUP(L3916,Setup_Team!$B:$C,2,FALSE), "TDB")</f>
        <v>TDB</v>
      </c>
      <c r="N3916" s="31" t="str">
        <f>VLOOKUP($A3916,Location!$A:$J,9,FALSE)</f>
        <v>Kansas City, Missouri</v>
      </c>
      <c r="O3916" s="31" t="str">
        <f>VLOOKUP($A3916,Location!$A:$J,10,FALSE)</f>
        <v>Arrowhead Stadium</v>
      </c>
      <c r="R3916" s="31">
        <v>0</v>
      </c>
      <c r="S3916" s="25">
        <f>VLOOKUP($A3916,Database!$A:$Y,10,FALSE)</f>
        <v>0</v>
      </c>
      <c r="T3916" s="25">
        <f>VLOOKUP($A3916,Database!$A:$Y,11,FALSE)</f>
        <v>0</v>
      </c>
      <c r="U3916" s="25">
        <f>VLOOKUP($A3916,Database!$A:$Y,12,FALSE)</f>
        <v>0</v>
      </c>
      <c r="V3916" s="25" t="str">
        <f>VLOOKUP(A3916,Database!A:M,13,FALSE)</f>
        <v>À venir</v>
      </c>
      <c r="W3916" s="25" t="str">
        <f>VLOOKUP($A3916,Database!$A:$Y,20,FALSE)</f>
        <v/>
      </c>
      <c r="X3916" s="25" t="str">
        <f>VLOOKUP($A3916,Database!$A:$Y,21,FALSE)</f>
        <v/>
      </c>
      <c r="Y3916" s="25" t="str">
        <f ca="1">IF(C3916&lt;NOW(),IF(AND(P3916&gt;Q3916,W3916&gt;X3916),S3916,IF(AND(P3916=Q3916,W3916=X3916),T3916,IF(AND(P3916&lt;Q3916,W3916&lt;X3916),U3916,0))),"")</f>
        <v/>
      </c>
      <c r="Z3916" s="25">
        <f>IF(AND(P3916=W3916,Q3916=X3916),1,0)</f>
        <v>1</v>
      </c>
      <c r="AA3916" s="25" t="str">
        <f>IF(Z3916=0,"",IF(ISBLANK(VLOOKUP(A3916,Database!A:AA,22,FALSE)),"",VLOOKUP(A3916,Database!A:AA,22,FALSE)))</f>
        <v>Exact</v>
      </c>
      <c r="AB3916" s="25">
        <f ca="1">IFERROR(IF(AND(Y3916&lt;&gt;"",OR(V3916="Terminé",V3916="En cours")),VLOOKUP(AA3916,Setup_ScoreExactBonus!A:D,4,FALSE),0),0)</f>
        <v>0</v>
      </c>
      <c r="AC3916" s="31" t="str">
        <f t="shared" ca="1" si="22"/>
        <v/>
      </c>
      <c r="AD3916" s="31">
        <f ca="1">SUMIFS(AC$2:AC3916,D$2:D3916,D3916)*IF(R3916=0,1,2)</f>
        <v>0</v>
      </c>
    </row>
    <row r="3917" spans="1:30" x14ac:dyDescent="0.35">
      <c r="A3917" s="31">
        <f>IF(ISBLANK(B3917),"",COUNTIF(B$2:B3917,B3917))-1</f>
        <v>100</v>
      </c>
      <c r="B3917" s="31">
        <v>16</v>
      </c>
      <c r="C3917" s="10">
        <f>VLOOKUP($A3917,Database!$A:$Y,7,FALSE)</f>
        <v>46215.125</v>
      </c>
      <c r="D3917" s="31" t="str">
        <f>VLOOKUP(Pronostics!$B3917,Setup_MPP!$A:$G,3,FALSE)</f>
        <v>Laura#8V93E</v>
      </c>
      <c r="E3917" s="31" t="str">
        <f>VLOOKUP(Pronostics!$B3917,Setup_MPP!$A:$G,2,FALSE)</f>
        <v>Laura GIULIANO</v>
      </c>
      <c r="F3917" s="31" t="str">
        <f>VLOOKUP($B3917,Setup_MPP!$A:$E,4,FALSE)</f>
        <v>#86A4FE</v>
      </c>
      <c r="G3917" s="31" t="str">
        <f>VLOOKUP($B3917,Setup_MPP!$A:$E,5,FALSE)</f>
        <v>#3769FF</v>
      </c>
      <c r="H3917" s="31" t="str">
        <f>IFERROR(IF(AND(A3917&gt;=1,A3917&lt;=104),VLOOKUP($A3917,Location!$A:$J,6,FALSE),IF(A3917=0,"Avant l'ouverture",IF(OR(A3917=105,A3917=106),"Bonus"))),"")</f>
        <v>1/4 Finale</v>
      </c>
      <c r="I3917" s="31" t="str">
        <f>IF(LEFT(H3917,4)="Tour",VLOOKUP(A3917,Database!$A:$C,3,FALSE),"")</f>
        <v/>
      </c>
      <c r="J3917" s="31" t="str">
        <f>VLOOKUP($A3917,Location!$A:$J,7,FALSE)</f>
        <v>TBD</v>
      </c>
      <c r="K3917" s="31" t="str">
        <f>IFERROR(VLOOKUP(J3917,Setup_Team!$B:$C,2,FALSE), "TDB")</f>
        <v>TDB</v>
      </c>
      <c r="L3917" s="31" t="str">
        <f>VLOOKUP($A3917,Location!$A:$J,8,FALSE)</f>
        <v>TBD</v>
      </c>
      <c r="M3917" s="31" t="str">
        <f>IFERROR(VLOOKUP(L3917,Setup_Team!$B:$C,2,FALSE), "TDB")</f>
        <v>TDB</v>
      </c>
      <c r="N3917" s="31" t="str">
        <f>VLOOKUP($A3917,Location!$A:$J,9,FALSE)</f>
        <v>Kansas City, Missouri</v>
      </c>
      <c r="O3917" s="31" t="str">
        <f>VLOOKUP($A3917,Location!$A:$J,10,FALSE)</f>
        <v>Arrowhead Stadium</v>
      </c>
      <c r="R3917" s="31">
        <v>0</v>
      </c>
      <c r="S3917" s="25">
        <f>VLOOKUP($A3917,Database!$A:$Y,10,FALSE)</f>
        <v>0</v>
      </c>
      <c r="T3917" s="25">
        <f>VLOOKUP($A3917,Database!$A:$Y,11,FALSE)</f>
        <v>0</v>
      </c>
      <c r="U3917" s="25">
        <f>VLOOKUP($A3917,Database!$A:$Y,12,FALSE)</f>
        <v>0</v>
      </c>
      <c r="V3917" s="25" t="str">
        <f>VLOOKUP(A3917,Database!A:M,13,FALSE)</f>
        <v>À venir</v>
      </c>
      <c r="W3917" s="25" t="str">
        <f>VLOOKUP($A3917,Database!$A:$Y,20,FALSE)</f>
        <v/>
      </c>
      <c r="X3917" s="25" t="str">
        <f>VLOOKUP($A3917,Database!$A:$Y,21,FALSE)</f>
        <v/>
      </c>
      <c r="Y3917" s="25" t="str">
        <f ca="1">IF(C3917&lt;NOW(),IF(AND(P3917&gt;Q3917,W3917&gt;X3917),S3917,IF(AND(P3917=Q3917,W3917=X3917),T3917,IF(AND(P3917&lt;Q3917,W3917&lt;X3917),U3917,0))),"")</f>
        <v/>
      </c>
      <c r="Z3917" s="25">
        <f>IF(AND(P3917=W3917,Q3917=X3917),1,0)</f>
        <v>1</v>
      </c>
      <c r="AA3917" s="25" t="str">
        <f>IF(Z3917=0,"",IF(ISBLANK(VLOOKUP(A3917,Database!A:AA,22,FALSE)),"",VLOOKUP(A3917,Database!A:AA,22,FALSE)))</f>
        <v>Exact</v>
      </c>
      <c r="AB3917" s="25">
        <f ca="1">IFERROR(IF(AND(Y3917&lt;&gt;"",OR(V3917="Terminé",V3917="En cours")),VLOOKUP(AA3917,Setup_ScoreExactBonus!A:D,4,FALSE),0),0)</f>
        <v>0</v>
      </c>
      <c r="AC3917" s="31" t="str">
        <f t="shared" ca="1" si="22"/>
        <v/>
      </c>
      <c r="AD3917" s="31">
        <f ca="1">SUMIFS(AC$2:AC3917,D$2:D3917,D3917)*IF(R3917=0,1,2)</f>
        <v>0</v>
      </c>
    </row>
    <row r="3918" spans="1:30" x14ac:dyDescent="0.35">
      <c r="A3918" s="31">
        <f>IF(ISBLANK(B3918),"",COUNTIF(B$2:B3918,B3918))-1</f>
        <v>100</v>
      </c>
      <c r="B3918" s="31">
        <v>17</v>
      </c>
      <c r="C3918" s="10">
        <f>VLOOKUP($A3918,Database!$A:$Y,7,FALSE)</f>
        <v>46215.125</v>
      </c>
      <c r="D3918" s="31" t="str">
        <f>VLOOKUP(Pronostics!$B3918,Setup_MPP!$A:$G,3,FALSE)</f>
        <v>Joueur17</v>
      </c>
      <c r="E3918" s="31" t="str">
        <f>VLOOKUP(Pronostics!$B3918,Setup_MPP!$A:$G,2,FALSE)</f>
        <v>Joueur17</v>
      </c>
      <c r="F3918" s="31" t="str">
        <f>VLOOKUP($B3918,Setup_MPP!$A:$E,4,FALSE)</f>
        <v>#FFB0B0</v>
      </c>
      <c r="G3918" s="31" t="str">
        <f>VLOOKUP($B3918,Setup_MPP!$A:$E,5,FALSE)</f>
        <v>#F25757</v>
      </c>
      <c r="H3918" s="31" t="str">
        <f>IFERROR(IF(AND(A3918&gt;=1,A3918&lt;=104),VLOOKUP($A3918,Location!$A:$J,6,FALSE),IF(A3918=0,"Avant l'ouverture",IF(OR(A3918=105,A3918=106),"Bonus"))),"")</f>
        <v>1/4 Finale</v>
      </c>
      <c r="I3918" s="31" t="str">
        <f>IF(LEFT(H3918,4)="Tour",VLOOKUP(A3918,Database!$A:$C,3,FALSE),"")</f>
        <v/>
      </c>
      <c r="J3918" s="31" t="str">
        <f>VLOOKUP($A3918,Location!$A:$J,7,FALSE)</f>
        <v>TBD</v>
      </c>
      <c r="K3918" s="31" t="str">
        <f>IFERROR(VLOOKUP(J3918,Setup_Team!$B:$C,2,FALSE), "TDB")</f>
        <v>TDB</v>
      </c>
      <c r="L3918" s="31" t="str">
        <f>VLOOKUP($A3918,Location!$A:$J,8,FALSE)</f>
        <v>TBD</v>
      </c>
      <c r="M3918" s="31" t="str">
        <f>IFERROR(VLOOKUP(L3918,Setup_Team!$B:$C,2,FALSE), "TDB")</f>
        <v>TDB</v>
      </c>
      <c r="N3918" s="31" t="str">
        <f>VLOOKUP($A3918,Location!$A:$J,9,FALSE)</f>
        <v>Kansas City, Missouri</v>
      </c>
      <c r="O3918" s="31" t="str">
        <f>VLOOKUP($A3918,Location!$A:$J,10,FALSE)</f>
        <v>Arrowhead Stadium</v>
      </c>
      <c r="R3918" s="31">
        <v>0</v>
      </c>
      <c r="S3918" s="25">
        <f>VLOOKUP($A3918,Database!$A:$Y,10,FALSE)</f>
        <v>0</v>
      </c>
      <c r="T3918" s="25">
        <f>VLOOKUP($A3918,Database!$A:$Y,11,FALSE)</f>
        <v>0</v>
      </c>
      <c r="U3918" s="25">
        <f>VLOOKUP($A3918,Database!$A:$Y,12,FALSE)</f>
        <v>0</v>
      </c>
      <c r="V3918" s="25" t="str">
        <f>VLOOKUP(A3918,Database!A:M,13,FALSE)</f>
        <v>À venir</v>
      </c>
      <c r="W3918" s="25" t="str">
        <f>VLOOKUP($A3918,Database!$A:$Y,20,FALSE)</f>
        <v/>
      </c>
      <c r="X3918" s="25" t="str">
        <f>VLOOKUP($A3918,Database!$A:$Y,21,FALSE)</f>
        <v/>
      </c>
      <c r="Y3918" s="25" t="str">
        <f ca="1">IF(C3918&lt;NOW(),IF(AND(P3918&gt;Q3918,W3918&gt;X3918),S3918,IF(AND(P3918=Q3918,W3918=X3918),T3918,IF(AND(P3918&lt;Q3918,W3918&lt;X3918),U3918,0))),"")</f>
        <v/>
      </c>
      <c r="Z3918" s="25">
        <f>IF(AND(P3918=W3918,Q3918=X3918),1,0)</f>
        <v>1</v>
      </c>
      <c r="AA3918" s="25" t="str">
        <f>IF(Z3918=0,"",IF(ISBLANK(VLOOKUP(A3918,Database!A:AA,22,FALSE)),"",VLOOKUP(A3918,Database!A:AA,22,FALSE)))</f>
        <v>Exact</v>
      </c>
      <c r="AB3918" s="25">
        <f ca="1">IFERROR(IF(AND(Y3918&lt;&gt;"",OR(V3918="Terminé",V3918="En cours")),VLOOKUP(AA3918,Setup_ScoreExactBonus!A:D,4,FALSE),0),0)</f>
        <v>0</v>
      </c>
      <c r="AC3918" s="31" t="str">
        <f t="shared" ca="1" si="22"/>
        <v/>
      </c>
      <c r="AD3918" s="31">
        <f ca="1">SUMIFS(AC$2:AC3918,D$2:D3918,D3918)*IF(R3918=0,1,2)</f>
        <v>0</v>
      </c>
    </row>
    <row r="3919" spans="1:30" x14ac:dyDescent="0.35">
      <c r="A3919" s="31">
        <f>IF(ISBLANK(B3919),"",COUNTIF(B$2:B3919,B3919))-1</f>
        <v>100</v>
      </c>
      <c r="B3919" s="31">
        <v>18</v>
      </c>
      <c r="C3919" s="10">
        <f>VLOOKUP($A3919,Database!$A:$Y,7,FALSE)</f>
        <v>46215.125</v>
      </c>
      <c r="D3919" s="31" t="str">
        <f>VLOOKUP(Pronostics!$B3919,Setup_MPP!$A:$G,3,FALSE)</f>
        <v>Joueur18</v>
      </c>
      <c r="E3919" s="31" t="str">
        <f>VLOOKUP(Pronostics!$B3919,Setup_MPP!$A:$G,2,FALSE)</f>
        <v>Joueur18</v>
      </c>
      <c r="F3919" s="31" t="str">
        <f>VLOOKUP($B3919,Setup_MPP!$A:$E,4,FALSE)</f>
        <v>#FFC9B0</v>
      </c>
      <c r="G3919" s="31" t="str">
        <f>VLOOKUP($B3919,Setup_MPP!$A:$E,5,FALSE)</f>
        <v>#F28D57</v>
      </c>
      <c r="H3919" s="31" t="str">
        <f>IFERROR(IF(AND(A3919&gt;=1,A3919&lt;=104),VLOOKUP($A3919,Location!$A:$J,6,FALSE),IF(A3919=0,"Avant l'ouverture",IF(OR(A3919=105,A3919=106),"Bonus"))),"")</f>
        <v>1/4 Finale</v>
      </c>
      <c r="I3919" s="31" t="str">
        <f>IF(LEFT(H3919,4)="Tour",VLOOKUP(A3919,Database!$A:$C,3,FALSE),"")</f>
        <v/>
      </c>
      <c r="J3919" s="31" t="str">
        <f>VLOOKUP($A3919,Location!$A:$J,7,FALSE)</f>
        <v>TBD</v>
      </c>
      <c r="K3919" s="31" t="str">
        <f>IFERROR(VLOOKUP(J3919,Setup_Team!$B:$C,2,FALSE), "TDB")</f>
        <v>TDB</v>
      </c>
      <c r="L3919" s="31" t="str">
        <f>VLOOKUP($A3919,Location!$A:$J,8,FALSE)</f>
        <v>TBD</v>
      </c>
      <c r="M3919" s="31" t="str">
        <f>IFERROR(VLOOKUP(L3919,Setup_Team!$B:$C,2,FALSE), "TDB")</f>
        <v>TDB</v>
      </c>
      <c r="N3919" s="31" t="str">
        <f>VLOOKUP($A3919,Location!$A:$J,9,FALSE)</f>
        <v>Kansas City, Missouri</v>
      </c>
      <c r="O3919" s="31" t="str">
        <f>VLOOKUP($A3919,Location!$A:$J,10,FALSE)</f>
        <v>Arrowhead Stadium</v>
      </c>
      <c r="R3919" s="31">
        <v>0</v>
      </c>
      <c r="S3919" s="25">
        <f>VLOOKUP($A3919,Database!$A:$Y,10,FALSE)</f>
        <v>0</v>
      </c>
      <c r="T3919" s="25">
        <f>VLOOKUP($A3919,Database!$A:$Y,11,FALSE)</f>
        <v>0</v>
      </c>
      <c r="U3919" s="25">
        <f>VLOOKUP($A3919,Database!$A:$Y,12,FALSE)</f>
        <v>0</v>
      </c>
      <c r="V3919" s="25" t="str">
        <f>VLOOKUP(A3919,Database!A:M,13,FALSE)</f>
        <v>À venir</v>
      </c>
      <c r="W3919" s="25" t="str">
        <f>VLOOKUP($A3919,Database!$A:$Y,20,FALSE)</f>
        <v/>
      </c>
      <c r="X3919" s="25" t="str">
        <f>VLOOKUP($A3919,Database!$A:$Y,21,FALSE)</f>
        <v/>
      </c>
      <c r="Y3919" s="25" t="str">
        <f ca="1">IF(C3919&lt;NOW(),IF(AND(P3919&gt;Q3919,W3919&gt;X3919),S3919,IF(AND(P3919=Q3919,W3919=X3919),T3919,IF(AND(P3919&lt;Q3919,W3919&lt;X3919),U3919,0))),"")</f>
        <v/>
      </c>
      <c r="Z3919" s="25">
        <f>IF(AND(P3919=W3919,Q3919=X3919),1,0)</f>
        <v>1</v>
      </c>
      <c r="AA3919" s="25" t="str">
        <f>IF(Z3919=0,"",IF(ISBLANK(VLOOKUP(A3919,Database!A:AA,22,FALSE)),"",VLOOKUP(A3919,Database!A:AA,22,FALSE)))</f>
        <v>Exact</v>
      </c>
      <c r="AB3919" s="25">
        <f ca="1">IFERROR(IF(AND(Y3919&lt;&gt;"",OR(V3919="Terminé",V3919="En cours")),VLOOKUP(AA3919,Setup_ScoreExactBonus!A:D,4,FALSE),0),0)</f>
        <v>0</v>
      </c>
      <c r="AC3919" s="31" t="str">
        <f t="shared" ca="1" si="22"/>
        <v/>
      </c>
      <c r="AD3919" s="31">
        <f ca="1">SUMIFS(AC$2:AC3919,D$2:D3919,D3919)*IF(R3919=0,1,2)</f>
        <v>0</v>
      </c>
    </row>
    <row r="3920" spans="1:30" x14ac:dyDescent="0.35">
      <c r="A3920" s="31">
        <f>IF(ISBLANK(B3920),"",COUNTIF(B$2:B3920,B3920))-1</f>
        <v>100</v>
      </c>
      <c r="B3920" s="31">
        <v>19</v>
      </c>
      <c r="C3920" s="10">
        <f>VLOOKUP($A3920,Database!$A:$Y,7,FALSE)</f>
        <v>46215.125</v>
      </c>
      <c r="D3920" s="31" t="str">
        <f>VLOOKUP(Pronostics!$B3920,Setup_MPP!$A:$G,3,FALSE)</f>
        <v>Joueur19</v>
      </c>
      <c r="E3920" s="31" t="str">
        <f>VLOOKUP(Pronostics!$B3920,Setup_MPP!$A:$G,2,FALSE)</f>
        <v>Joueur19</v>
      </c>
      <c r="F3920" s="31" t="str">
        <f>VLOOKUP($B3920,Setup_MPP!$A:$E,4,FALSE)</f>
        <v>#D5D5D5</v>
      </c>
      <c r="G3920" s="31" t="str">
        <f>VLOOKUP($B3920,Setup_MPP!$A:$E,5,FALSE)</f>
        <v>#727272</v>
      </c>
      <c r="H3920" s="31" t="str">
        <f>IFERROR(IF(AND(A3920&gt;=1,A3920&lt;=104),VLOOKUP($A3920,Location!$A:$J,6,FALSE),IF(A3920=0,"Avant l'ouverture",IF(OR(A3920=105,A3920=106),"Bonus"))),"")</f>
        <v>1/4 Finale</v>
      </c>
      <c r="I3920" s="31" t="str">
        <f>IF(LEFT(H3920,4)="Tour",VLOOKUP(A3920,Database!$A:$C,3,FALSE),"")</f>
        <v/>
      </c>
      <c r="J3920" s="31" t="str">
        <f>VLOOKUP($A3920,Location!$A:$J,7,FALSE)</f>
        <v>TBD</v>
      </c>
      <c r="K3920" s="31" t="str">
        <f>IFERROR(VLOOKUP(J3920,Setup_Team!$B:$C,2,FALSE), "TDB")</f>
        <v>TDB</v>
      </c>
      <c r="L3920" s="31" t="str">
        <f>VLOOKUP($A3920,Location!$A:$J,8,FALSE)</f>
        <v>TBD</v>
      </c>
      <c r="M3920" s="31" t="str">
        <f>IFERROR(VLOOKUP(L3920,Setup_Team!$B:$C,2,FALSE), "TDB")</f>
        <v>TDB</v>
      </c>
      <c r="N3920" s="31" t="str">
        <f>VLOOKUP($A3920,Location!$A:$J,9,FALSE)</f>
        <v>Kansas City, Missouri</v>
      </c>
      <c r="O3920" s="31" t="str">
        <f>VLOOKUP($A3920,Location!$A:$J,10,FALSE)</f>
        <v>Arrowhead Stadium</v>
      </c>
      <c r="R3920" s="31">
        <v>0</v>
      </c>
      <c r="S3920" s="25">
        <f>VLOOKUP($A3920,Database!$A:$Y,10,FALSE)</f>
        <v>0</v>
      </c>
      <c r="T3920" s="25">
        <f>VLOOKUP($A3920,Database!$A:$Y,11,FALSE)</f>
        <v>0</v>
      </c>
      <c r="U3920" s="25">
        <f>VLOOKUP($A3920,Database!$A:$Y,12,FALSE)</f>
        <v>0</v>
      </c>
      <c r="V3920" s="25" t="str">
        <f>VLOOKUP(A3920,Database!A:M,13,FALSE)</f>
        <v>À venir</v>
      </c>
      <c r="W3920" s="25" t="str">
        <f>VLOOKUP($A3920,Database!$A:$Y,20,FALSE)</f>
        <v/>
      </c>
      <c r="X3920" s="25" t="str">
        <f>VLOOKUP($A3920,Database!$A:$Y,21,FALSE)</f>
        <v/>
      </c>
      <c r="Y3920" s="25" t="str">
        <f ca="1">IF(C3920&lt;NOW(),IF(AND(P3920&gt;Q3920,W3920&gt;X3920),S3920,IF(AND(P3920=Q3920,W3920=X3920),T3920,IF(AND(P3920&lt;Q3920,W3920&lt;X3920),U3920,0))),"")</f>
        <v/>
      </c>
      <c r="Z3920" s="25">
        <f>IF(AND(P3920=W3920,Q3920=X3920),1,0)</f>
        <v>1</v>
      </c>
      <c r="AA3920" s="25" t="str">
        <f>IF(Z3920=0,"",IF(ISBLANK(VLOOKUP(A3920,Database!A:AA,22,FALSE)),"",VLOOKUP(A3920,Database!A:AA,22,FALSE)))</f>
        <v>Exact</v>
      </c>
      <c r="AB3920" s="25">
        <f ca="1">IFERROR(IF(AND(Y3920&lt;&gt;"",OR(V3920="Terminé",V3920="En cours")),VLOOKUP(AA3920,Setup_ScoreExactBonus!A:D,4,FALSE),0),0)</f>
        <v>0</v>
      </c>
      <c r="AC3920" s="31" t="str">
        <f t="shared" ca="1" si="22"/>
        <v/>
      </c>
      <c r="AD3920" s="31">
        <f ca="1">SUMIFS(AC$2:AC3920,D$2:D3920,D3920)*IF(R3920=0,1,2)</f>
        <v>0</v>
      </c>
    </row>
    <row r="3921" spans="1:30" x14ac:dyDescent="0.35">
      <c r="A3921" s="31">
        <f>IF(ISBLANK(B3921),"",COUNTIF(B$2:B3921,B3921))-1</f>
        <v>100</v>
      </c>
      <c r="B3921" s="31">
        <v>20</v>
      </c>
      <c r="C3921" s="10">
        <f>VLOOKUP($A3921,Database!$A:$Y,7,FALSE)</f>
        <v>46215.125</v>
      </c>
      <c r="D3921" s="31" t="str">
        <f>VLOOKUP(Pronostics!$B3921,Setup_MPP!$A:$G,3,FALSE)</f>
        <v>Joueur20</v>
      </c>
      <c r="E3921" s="31" t="str">
        <f>VLOOKUP(Pronostics!$B3921,Setup_MPP!$A:$G,2,FALSE)</f>
        <v>Joueur20</v>
      </c>
      <c r="F3921" s="31" t="str">
        <f>VLOOKUP($B3921,Setup_MPP!$A:$E,4,FALSE)</f>
        <v>#D5D5D5</v>
      </c>
      <c r="G3921" s="31" t="str">
        <f>VLOOKUP($B3921,Setup_MPP!$A:$E,5,FALSE)</f>
        <v>#727272</v>
      </c>
      <c r="H3921" s="31" t="str">
        <f>IFERROR(IF(AND(A3921&gt;=1,A3921&lt;=104),VLOOKUP($A3921,Location!$A:$J,6,FALSE),IF(A3921=0,"Avant l'ouverture",IF(OR(A3921=105,A3921=106),"Bonus"))),"")</f>
        <v>1/4 Finale</v>
      </c>
      <c r="I3921" s="31" t="str">
        <f>IF(LEFT(H3921,4)="Tour",VLOOKUP(A3921,Database!$A:$C,3,FALSE),"")</f>
        <v/>
      </c>
      <c r="J3921" s="31" t="str">
        <f>VLOOKUP($A3921,Location!$A:$J,7,FALSE)</f>
        <v>TBD</v>
      </c>
      <c r="K3921" s="31" t="str">
        <f>IFERROR(VLOOKUP(J3921,Setup_Team!$B:$C,2,FALSE), "TDB")</f>
        <v>TDB</v>
      </c>
      <c r="L3921" s="31" t="str">
        <f>VLOOKUP($A3921,Location!$A:$J,8,FALSE)</f>
        <v>TBD</v>
      </c>
      <c r="M3921" s="31" t="str">
        <f>IFERROR(VLOOKUP(L3921,Setup_Team!$B:$C,2,FALSE), "TDB")</f>
        <v>TDB</v>
      </c>
      <c r="N3921" s="31" t="str">
        <f>VLOOKUP($A3921,Location!$A:$J,9,FALSE)</f>
        <v>Kansas City, Missouri</v>
      </c>
      <c r="O3921" s="31" t="str">
        <f>VLOOKUP($A3921,Location!$A:$J,10,FALSE)</f>
        <v>Arrowhead Stadium</v>
      </c>
      <c r="R3921" s="31">
        <v>0</v>
      </c>
      <c r="S3921" s="25">
        <f>VLOOKUP($A3921,Database!$A:$Y,10,FALSE)</f>
        <v>0</v>
      </c>
      <c r="T3921" s="25">
        <f>VLOOKUP($A3921,Database!$A:$Y,11,FALSE)</f>
        <v>0</v>
      </c>
      <c r="U3921" s="25">
        <f>VLOOKUP($A3921,Database!$A:$Y,12,FALSE)</f>
        <v>0</v>
      </c>
      <c r="V3921" s="25" t="str">
        <f>VLOOKUP(A3921,Database!A:M,13,FALSE)</f>
        <v>À venir</v>
      </c>
      <c r="W3921" s="25" t="str">
        <f>VLOOKUP($A3921,Database!$A:$Y,20,FALSE)</f>
        <v/>
      </c>
      <c r="X3921" s="25" t="str">
        <f>VLOOKUP($A3921,Database!$A:$Y,21,FALSE)</f>
        <v/>
      </c>
      <c r="Y3921" s="25" t="str">
        <f ca="1">IF(C3921&lt;NOW(),IF(AND(P3921&gt;Q3921,W3921&gt;X3921),S3921,IF(AND(P3921=Q3921,W3921=X3921),T3921,IF(AND(P3921&lt;Q3921,W3921&lt;X3921),U3921,0))),"")</f>
        <v/>
      </c>
      <c r="Z3921" s="25">
        <f>IF(AND(P3921=W3921,Q3921=X3921),1,0)</f>
        <v>1</v>
      </c>
      <c r="AA3921" s="25" t="str">
        <f>IF(Z3921=0,"",IF(ISBLANK(VLOOKUP(A3921,Database!A:AA,22,FALSE)),"",VLOOKUP(A3921,Database!A:AA,22,FALSE)))</f>
        <v>Exact</v>
      </c>
      <c r="AB3921" s="25">
        <f ca="1">IFERROR(IF(AND(Y3921&lt;&gt;"",OR(V3921="Terminé",V3921="En cours")),VLOOKUP(AA3921,Setup_ScoreExactBonus!A:D,4,FALSE),0),0)</f>
        <v>0</v>
      </c>
      <c r="AC3921" s="31" t="str">
        <f t="shared" ca="1" si="22"/>
        <v/>
      </c>
      <c r="AD3921" s="31">
        <f ca="1">SUMIFS(AC$2:AC3921,D$2:D3921,D3921)*IF(R3921=0,1,2)</f>
        <v>0</v>
      </c>
    </row>
    <row r="3922" spans="1:30" x14ac:dyDescent="0.35">
      <c r="A3922" s="31">
        <f>IF(ISBLANK(B3922),"",COUNTIF(B$2:B3922,B3922))-1</f>
        <v>100</v>
      </c>
      <c r="B3922" s="31">
        <v>21</v>
      </c>
      <c r="C3922" s="10">
        <f>VLOOKUP($A3922,Database!$A:$Y,7,FALSE)</f>
        <v>46215.125</v>
      </c>
      <c r="D3922" s="31" t="str">
        <f>VLOOKUP(Pronostics!$B3922,Setup_MPP!$A:$G,3,FALSE)</f>
        <v>Joueur21</v>
      </c>
      <c r="E3922" s="31" t="str">
        <f>VLOOKUP(Pronostics!$B3922,Setup_MPP!$A:$G,2,FALSE)</f>
        <v>Joueur21</v>
      </c>
      <c r="F3922" s="31" t="str">
        <f>VLOOKUP($B3922,Setup_MPP!$A:$E,4,FALSE)</f>
        <v>#D5D5D5</v>
      </c>
      <c r="G3922" s="31" t="str">
        <f>VLOOKUP($B3922,Setup_MPP!$A:$E,5,FALSE)</f>
        <v>#727272</v>
      </c>
      <c r="H3922" s="31" t="str">
        <f>IFERROR(IF(AND(A3922&gt;=1,A3922&lt;=104),VLOOKUP($A3922,Location!$A:$J,6,FALSE),IF(A3922=0,"Avant l'ouverture",IF(OR(A3922=105,A3922=106),"Bonus"))),"")</f>
        <v>1/4 Finale</v>
      </c>
      <c r="I3922" s="31" t="str">
        <f>IF(LEFT(H3922,4)="Tour",VLOOKUP(A3922,Database!$A:$C,3,FALSE),"")</f>
        <v/>
      </c>
      <c r="J3922" s="31" t="str">
        <f>VLOOKUP($A3922,Location!$A:$J,7,FALSE)</f>
        <v>TBD</v>
      </c>
      <c r="K3922" s="31" t="str">
        <f>IFERROR(VLOOKUP(J3922,Setup_Team!$B:$C,2,FALSE), "TDB")</f>
        <v>TDB</v>
      </c>
      <c r="L3922" s="31" t="str">
        <f>VLOOKUP($A3922,Location!$A:$J,8,FALSE)</f>
        <v>TBD</v>
      </c>
      <c r="M3922" s="31" t="str">
        <f>IFERROR(VLOOKUP(L3922,Setup_Team!$B:$C,2,FALSE), "TDB")</f>
        <v>TDB</v>
      </c>
      <c r="N3922" s="31" t="str">
        <f>VLOOKUP($A3922,Location!$A:$J,9,FALSE)</f>
        <v>Kansas City, Missouri</v>
      </c>
      <c r="O3922" s="31" t="str">
        <f>VLOOKUP($A3922,Location!$A:$J,10,FALSE)</f>
        <v>Arrowhead Stadium</v>
      </c>
      <c r="R3922" s="31">
        <v>0</v>
      </c>
      <c r="S3922" s="25">
        <f>VLOOKUP($A3922,Database!$A:$Y,10,FALSE)</f>
        <v>0</v>
      </c>
      <c r="T3922" s="25">
        <f>VLOOKUP($A3922,Database!$A:$Y,11,FALSE)</f>
        <v>0</v>
      </c>
      <c r="U3922" s="25">
        <f>VLOOKUP($A3922,Database!$A:$Y,12,FALSE)</f>
        <v>0</v>
      </c>
      <c r="V3922" s="25" t="str">
        <f>VLOOKUP(A3922,Database!A:M,13,FALSE)</f>
        <v>À venir</v>
      </c>
      <c r="W3922" s="25" t="str">
        <f>VLOOKUP($A3922,Database!$A:$Y,20,FALSE)</f>
        <v/>
      </c>
      <c r="X3922" s="25" t="str">
        <f>VLOOKUP($A3922,Database!$A:$Y,21,FALSE)</f>
        <v/>
      </c>
      <c r="Y3922" s="25" t="str">
        <f ca="1">IF(C3922&lt;NOW(),IF(AND(P3922&gt;Q3922,W3922&gt;X3922),S3922,IF(AND(P3922=Q3922,W3922=X3922),T3922,IF(AND(P3922&lt;Q3922,W3922&lt;X3922),U3922,0))),"")</f>
        <v/>
      </c>
      <c r="Z3922" s="25">
        <f>IF(AND(P3922=W3922,Q3922=X3922),1,0)</f>
        <v>1</v>
      </c>
      <c r="AA3922" s="25" t="str">
        <f>IF(Z3922=0,"",IF(ISBLANK(VLOOKUP(A3922,Database!A:AA,22,FALSE)),"",VLOOKUP(A3922,Database!A:AA,22,FALSE)))</f>
        <v>Exact</v>
      </c>
      <c r="AB3922" s="25">
        <f ca="1">IFERROR(IF(AND(Y3922&lt;&gt;"",OR(V3922="Terminé",V3922="En cours")),VLOOKUP(AA3922,Setup_ScoreExactBonus!A:D,4,FALSE),0),0)</f>
        <v>0</v>
      </c>
      <c r="AC3922" s="31" t="str">
        <f t="shared" ca="1" si="22"/>
        <v/>
      </c>
      <c r="AD3922" s="31">
        <f ca="1">SUMIFS(AC$2:AC3922,D$2:D3922,D3922)*IF(R3922=0,1,2)</f>
        <v>0</v>
      </c>
    </row>
    <row r="3923" spans="1:30" x14ac:dyDescent="0.35">
      <c r="A3923" s="31">
        <f>IF(ISBLANK(B3923),"",COUNTIF(B$2:B3923,B3923))-1</f>
        <v>100</v>
      </c>
      <c r="B3923" s="31">
        <v>22</v>
      </c>
      <c r="C3923" s="10">
        <f>VLOOKUP($A3923,Database!$A:$Y,7,FALSE)</f>
        <v>46215.125</v>
      </c>
      <c r="D3923" s="31" t="str">
        <f>VLOOKUP(Pronostics!$B3923,Setup_MPP!$A:$G,3,FALSE)</f>
        <v>Joueur22</v>
      </c>
      <c r="E3923" s="31" t="str">
        <f>VLOOKUP(Pronostics!$B3923,Setup_MPP!$A:$G,2,FALSE)</f>
        <v>Joueur22</v>
      </c>
      <c r="F3923" s="31" t="str">
        <f>VLOOKUP($B3923,Setup_MPP!$A:$E,4,FALSE)</f>
        <v>#D5D5D5</v>
      </c>
      <c r="G3923" s="31" t="str">
        <f>VLOOKUP($B3923,Setup_MPP!$A:$E,5,FALSE)</f>
        <v>#727272</v>
      </c>
      <c r="H3923" s="31" t="str">
        <f>IFERROR(IF(AND(A3923&gt;=1,A3923&lt;=104),VLOOKUP($A3923,Location!$A:$J,6,FALSE),IF(A3923=0,"Avant l'ouverture",IF(OR(A3923=105,A3923=106),"Bonus"))),"")</f>
        <v>1/4 Finale</v>
      </c>
      <c r="I3923" s="31" t="str">
        <f>IF(LEFT(H3923,4)="Tour",VLOOKUP(A3923,Database!$A:$C,3,FALSE),"")</f>
        <v/>
      </c>
      <c r="J3923" s="31" t="str">
        <f>VLOOKUP($A3923,Location!$A:$J,7,FALSE)</f>
        <v>TBD</v>
      </c>
      <c r="K3923" s="31" t="str">
        <f>IFERROR(VLOOKUP(J3923,Setup_Team!$B:$C,2,FALSE), "TDB")</f>
        <v>TDB</v>
      </c>
      <c r="L3923" s="31" t="str">
        <f>VLOOKUP($A3923,Location!$A:$J,8,FALSE)</f>
        <v>TBD</v>
      </c>
      <c r="M3923" s="31" t="str">
        <f>IFERROR(VLOOKUP(L3923,Setup_Team!$B:$C,2,FALSE), "TDB")</f>
        <v>TDB</v>
      </c>
      <c r="N3923" s="31" t="str">
        <f>VLOOKUP($A3923,Location!$A:$J,9,FALSE)</f>
        <v>Kansas City, Missouri</v>
      </c>
      <c r="O3923" s="31" t="str">
        <f>VLOOKUP($A3923,Location!$A:$J,10,FALSE)</f>
        <v>Arrowhead Stadium</v>
      </c>
      <c r="R3923" s="31">
        <v>0</v>
      </c>
      <c r="S3923" s="25">
        <f>VLOOKUP($A3923,Database!$A:$Y,10,FALSE)</f>
        <v>0</v>
      </c>
      <c r="T3923" s="25">
        <f>VLOOKUP($A3923,Database!$A:$Y,11,FALSE)</f>
        <v>0</v>
      </c>
      <c r="U3923" s="25">
        <f>VLOOKUP($A3923,Database!$A:$Y,12,FALSE)</f>
        <v>0</v>
      </c>
      <c r="V3923" s="25" t="str">
        <f>VLOOKUP(A3923,Database!A:M,13,FALSE)</f>
        <v>À venir</v>
      </c>
      <c r="W3923" s="25" t="str">
        <f>VLOOKUP($A3923,Database!$A:$Y,20,FALSE)</f>
        <v/>
      </c>
      <c r="X3923" s="25" t="str">
        <f>VLOOKUP($A3923,Database!$A:$Y,21,FALSE)</f>
        <v/>
      </c>
      <c r="Y3923" s="25" t="str">
        <f ca="1">IF(C3923&lt;NOW(),IF(AND(P3923&gt;Q3923,W3923&gt;X3923),S3923,IF(AND(P3923=Q3923,W3923=X3923),T3923,IF(AND(P3923&lt;Q3923,W3923&lt;X3923),U3923,0))),"")</f>
        <v/>
      </c>
      <c r="Z3923" s="25">
        <f>IF(AND(P3923=W3923,Q3923=X3923),1,0)</f>
        <v>1</v>
      </c>
      <c r="AA3923" s="25" t="str">
        <f>IF(Z3923=0,"",IF(ISBLANK(VLOOKUP(A3923,Database!A:AA,22,FALSE)),"",VLOOKUP(A3923,Database!A:AA,22,FALSE)))</f>
        <v>Exact</v>
      </c>
      <c r="AB3923" s="25">
        <f ca="1">IFERROR(IF(AND(Y3923&lt;&gt;"",OR(V3923="Terminé",V3923="En cours")),VLOOKUP(AA3923,Setup_ScoreExactBonus!A:D,4,FALSE),0),0)</f>
        <v>0</v>
      </c>
      <c r="AC3923" s="31" t="str">
        <f t="shared" ca="1" si="22"/>
        <v/>
      </c>
      <c r="AD3923" s="31">
        <f ca="1">SUMIFS(AC$2:AC3923,D$2:D3923,D3923)*IF(R3923=0,1,2)</f>
        <v>0</v>
      </c>
    </row>
    <row r="3924" spans="1:30" x14ac:dyDescent="0.35">
      <c r="A3924" s="31">
        <f>IF(ISBLANK(B3924),"",COUNTIF(B$2:B3924,B3924))-1</f>
        <v>100</v>
      </c>
      <c r="B3924" s="31">
        <v>23</v>
      </c>
      <c r="C3924" s="10">
        <f>VLOOKUP($A3924,Database!$A:$Y,7,FALSE)</f>
        <v>46215.125</v>
      </c>
      <c r="D3924" s="31" t="str">
        <f>VLOOKUP(Pronostics!$B3924,Setup_MPP!$A:$G,3,FALSE)</f>
        <v>Joueur23</v>
      </c>
      <c r="E3924" s="31" t="str">
        <f>VLOOKUP(Pronostics!$B3924,Setup_MPP!$A:$G,2,FALSE)</f>
        <v>Joueur23</v>
      </c>
      <c r="F3924" s="31" t="str">
        <f>VLOOKUP($B3924,Setup_MPP!$A:$E,4,FALSE)</f>
        <v>#D5D5D5</v>
      </c>
      <c r="G3924" s="31" t="str">
        <f>VLOOKUP($B3924,Setup_MPP!$A:$E,5,FALSE)</f>
        <v>#727272</v>
      </c>
      <c r="H3924" s="31" t="str">
        <f>IFERROR(IF(AND(A3924&gt;=1,A3924&lt;=104),VLOOKUP($A3924,Location!$A:$J,6,FALSE),IF(A3924=0,"Avant l'ouverture",IF(OR(A3924=105,A3924=106),"Bonus"))),"")</f>
        <v>1/4 Finale</v>
      </c>
      <c r="I3924" s="31" t="str">
        <f>IF(LEFT(H3924,4)="Tour",VLOOKUP(A3924,Database!$A:$C,3,FALSE),"")</f>
        <v/>
      </c>
      <c r="J3924" s="31" t="str">
        <f>VLOOKUP($A3924,Location!$A:$J,7,FALSE)</f>
        <v>TBD</v>
      </c>
      <c r="K3924" s="31" t="str">
        <f>IFERROR(VLOOKUP(J3924,Setup_Team!$B:$C,2,FALSE), "TDB")</f>
        <v>TDB</v>
      </c>
      <c r="L3924" s="31" t="str">
        <f>VLOOKUP($A3924,Location!$A:$J,8,FALSE)</f>
        <v>TBD</v>
      </c>
      <c r="M3924" s="31" t="str">
        <f>IFERROR(VLOOKUP(L3924,Setup_Team!$B:$C,2,FALSE), "TDB")</f>
        <v>TDB</v>
      </c>
      <c r="N3924" s="31" t="str">
        <f>VLOOKUP($A3924,Location!$A:$J,9,FALSE)</f>
        <v>Kansas City, Missouri</v>
      </c>
      <c r="O3924" s="31" t="str">
        <f>VLOOKUP($A3924,Location!$A:$J,10,FALSE)</f>
        <v>Arrowhead Stadium</v>
      </c>
      <c r="R3924" s="31">
        <v>0</v>
      </c>
      <c r="S3924" s="25">
        <f>VLOOKUP($A3924,Database!$A:$Y,10,FALSE)</f>
        <v>0</v>
      </c>
      <c r="T3924" s="25">
        <f>VLOOKUP($A3924,Database!$A:$Y,11,FALSE)</f>
        <v>0</v>
      </c>
      <c r="U3924" s="25">
        <f>VLOOKUP($A3924,Database!$A:$Y,12,FALSE)</f>
        <v>0</v>
      </c>
      <c r="V3924" s="25" t="str">
        <f>VLOOKUP(A3924,Database!A:M,13,FALSE)</f>
        <v>À venir</v>
      </c>
      <c r="W3924" s="25" t="str">
        <f>VLOOKUP($A3924,Database!$A:$Y,20,FALSE)</f>
        <v/>
      </c>
      <c r="X3924" s="25" t="str">
        <f>VLOOKUP($A3924,Database!$A:$Y,21,FALSE)</f>
        <v/>
      </c>
      <c r="Y3924" s="25" t="str">
        <f ca="1">IF(C3924&lt;NOW(),IF(AND(P3924&gt;Q3924,W3924&gt;X3924),S3924,IF(AND(P3924=Q3924,W3924=X3924),T3924,IF(AND(P3924&lt;Q3924,W3924&lt;X3924),U3924,0))),"")</f>
        <v/>
      </c>
      <c r="Z3924" s="25">
        <f>IF(AND(P3924=W3924,Q3924=X3924),1,0)</f>
        <v>1</v>
      </c>
      <c r="AA3924" s="25" t="str">
        <f>IF(Z3924=0,"",IF(ISBLANK(VLOOKUP(A3924,Database!A:AA,22,FALSE)),"",VLOOKUP(A3924,Database!A:AA,22,FALSE)))</f>
        <v>Exact</v>
      </c>
      <c r="AB3924" s="25">
        <f ca="1">IFERROR(IF(AND(Y3924&lt;&gt;"",OR(V3924="Terminé",V3924="En cours")),VLOOKUP(AA3924,Setup_ScoreExactBonus!A:D,4,FALSE),0),0)</f>
        <v>0</v>
      </c>
      <c r="AC3924" s="31" t="str">
        <f t="shared" ca="1" si="22"/>
        <v/>
      </c>
      <c r="AD3924" s="31">
        <f ca="1">SUMIFS(AC$2:AC3924,D$2:D3924,D3924)*IF(R3924=0,1,2)</f>
        <v>0</v>
      </c>
    </row>
    <row r="3925" spans="1:30" x14ac:dyDescent="0.35">
      <c r="A3925" s="31">
        <f>IF(ISBLANK(B3925),"",COUNTIF(B$2:B3925,B3925))-1</f>
        <v>100</v>
      </c>
      <c r="B3925" s="31">
        <v>24</v>
      </c>
      <c r="C3925" s="10">
        <f>VLOOKUP($A3925,Database!$A:$Y,7,FALSE)</f>
        <v>46215.125</v>
      </c>
      <c r="D3925" s="31" t="str">
        <f>VLOOKUP(Pronostics!$B3925,Setup_MPP!$A:$G,3,FALSE)</f>
        <v>Joueur24</v>
      </c>
      <c r="E3925" s="31" t="str">
        <f>VLOOKUP(Pronostics!$B3925,Setup_MPP!$A:$G,2,FALSE)</f>
        <v>Joueur24</v>
      </c>
      <c r="F3925" s="31" t="str">
        <f>VLOOKUP($B3925,Setup_MPP!$A:$E,4,FALSE)</f>
        <v>#D5D5D5</v>
      </c>
      <c r="G3925" s="31" t="str">
        <f>VLOOKUP($B3925,Setup_MPP!$A:$E,5,FALSE)</f>
        <v>#727272</v>
      </c>
      <c r="H3925" s="31" t="str">
        <f>IFERROR(IF(AND(A3925&gt;=1,A3925&lt;=104),VLOOKUP($A3925,Location!$A:$J,6,FALSE),IF(A3925=0,"Avant l'ouverture",IF(OR(A3925=105,A3925=106),"Bonus"))),"")</f>
        <v>1/4 Finale</v>
      </c>
      <c r="I3925" s="31" t="str">
        <f>IF(LEFT(H3925,4)="Tour",VLOOKUP(A3925,Database!$A:$C,3,FALSE),"")</f>
        <v/>
      </c>
      <c r="J3925" s="31" t="str">
        <f>VLOOKUP($A3925,Location!$A:$J,7,FALSE)</f>
        <v>TBD</v>
      </c>
      <c r="K3925" s="31" t="str">
        <f>IFERROR(VLOOKUP(J3925,Setup_Team!$B:$C,2,FALSE), "TDB")</f>
        <v>TDB</v>
      </c>
      <c r="L3925" s="31" t="str">
        <f>VLOOKUP($A3925,Location!$A:$J,8,FALSE)</f>
        <v>TBD</v>
      </c>
      <c r="M3925" s="31" t="str">
        <f>IFERROR(VLOOKUP(L3925,Setup_Team!$B:$C,2,FALSE), "TDB")</f>
        <v>TDB</v>
      </c>
      <c r="N3925" s="31" t="str">
        <f>VLOOKUP($A3925,Location!$A:$J,9,FALSE)</f>
        <v>Kansas City, Missouri</v>
      </c>
      <c r="O3925" s="31" t="str">
        <f>VLOOKUP($A3925,Location!$A:$J,10,FALSE)</f>
        <v>Arrowhead Stadium</v>
      </c>
      <c r="R3925" s="31">
        <v>0</v>
      </c>
      <c r="S3925" s="25">
        <f>VLOOKUP($A3925,Database!$A:$Y,10,FALSE)</f>
        <v>0</v>
      </c>
      <c r="T3925" s="25">
        <f>VLOOKUP($A3925,Database!$A:$Y,11,FALSE)</f>
        <v>0</v>
      </c>
      <c r="U3925" s="25">
        <f>VLOOKUP($A3925,Database!$A:$Y,12,FALSE)</f>
        <v>0</v>
      </c>
      <c r="V3925" s="25" t="str">
        <f>VLOOKUP(A3925,Database!A:M,13,FALSE)</f>
        <v>À venir</v>
      </c>
      <c r="W3925" s="25" t="str">
        <f>VLOOKUP($A3925,Database!$A:$Y,20,FALSE)</f>
        <v/>
      </c>
      <c r="X3925" s="25" t="str">
        <f>VLOOKUP($A3925,Database!$A:$Y,21,FALSE)</f>
        <v/>
      </c>
      <c r="Y3925" s="25" t="str">
        <f ca="1">IF(C3925&lt;NOW(),IF(AND(P3925&gt;Q3925,W3925&gt;X3925),S3925,IF(AND(P3925=Q3925,W3925=X3925),T3925,IF(AND(P3925&lt;Q3925,W3925&lt;X3925),U3925,0))),"")</f>
        <v/>
      </c>
      <c r="Z3925" s="25">
        <f>IF(AND(P3925=W3925,Q3925=X3925),1,0)</f>
        <v>1</v>
      </c>
      <c r="AA3925" s="25" t="str">
        <f>IF(Z3925=0,"",IF(ISBLANK(VLOOKUP(A3925,Database!A:AA,22,FALSE)),"",VLOOKUP(A3925,Database!A:AA,22,FALSE)))</f>
        <v>Exact</v>
      </c>
      <c r="AB3925" s="25">
        <f ca="1">IFERROR(IF(AND(Y3925&lt;&gt;"",OR(V3925="Terminé",V3925="En cours")),VLOOKUP(AA3925,Setup_ScoreExactBonus!A:D,4,FALSE),0),0)</f>
        <v>0</v>
      </c>
      <c r="AC3925" s="31" t="str">
        <f t="shared" ca="1" si="22"/>
        <v/>
      </c>
      <c r="AD3925" s="31">
        <f ca="1">SUMIFS(AC$2:AC3925,D$2:D3925,D3925)*IF(R3925=0,1,2)</f>
        <v>0</v>
      </c>
    </row>
    <row r="3926" spans="1:30" x14ac:dyDescent="0.35">
      <c r="A3926" s="31">
        <f>IF(ISBLANK(B3926),"",COUNTIF(B$2:B3926,B3926))-1</f>
        <v>100</v>
      </c>
      <c r="B3926" s="31">
        <v>25</v>
      </c>
      <c r="C3926" s="10">
        <f>VLOOKUP($A3926,Database!$A:$Y,7,FALSE)</f>
        <v>46215.125</v>
      </c>
      <c r="D3926" s="31" t="str">
        <f>VLOOKUP(Pronostics!$B3926,Setup_MPP!$A:$G,3,FALSE)</f>
        <v>Joueur25</v>
      </c>
      <c r="E3926" s="31" t="str">
        <f>VLOOKUP(Pronostics!$B3926,Setup_MPP!$A:$G,2,FALSE)</f>
        <v>Joueur25</v>
      </c>
      <c r="F3926" s="31" t="str">
        <f>VLOOKUP($B3926,Setup_MPP!$A:$E,4,FALSE)</f>
        <v>#D5D5D5</v>
      </c>
      <c r="G3926" s="31" t="str">
        <f>VLOOKUP($B3926,Setup_MPP!$A:$E,5,FALSE)</f>
        <v>#727272</v>
      </c>
      <c r="H3926" s="31" t="str">
        <f>IFERROR(IF(AND(A3926&gt;=1,A3926&lt;=104),VLOOKUP($A3926,Location!$A:$J,6,FALSE),IF(A3926=0,"Avant l'ouverture",IF(OR(A3926=105,A3926=106),"Bonus"))),"")</f>
        <v>1/4 Finale</v>
      </c>
      <c r="I3926" s="31" t="str">
        <f>IF(LEFT(H3926,4)="Tour",VLOOKUP(A3926,Database!$A:$C,3,FALSE),"")</f>
        <v/>
      </c>
      <c r="J3926" s="31" t="str">
        <f>VLOOKUP($A3926,Location!$A:$J,7,FALSE)</f>
        <v>TBD</v>
      </c>
      <c r="K3926" s="31" t="str">
        <f>IFERROR(VLOOKUP(J3926,Setup_Team!$B:$C,2,FALSE), "TDB")</f>
        <v>TDB</v>
      </c>
      <c r="L3926" s="31" t="str">
        <f>VLOOKUP($A3926,Location!$A:$J,8,FALSE)</f>
        <v>TBD</v>
      </c>
      <c r="M3926" s="31" t="str">
        <f>IFERROR(VLOOKUP(L3926,Setup_Team!$B:$C,2,FALSE), "TDB")</f>
        <v>TDB</v>
      </c>
      <c r="N3926" s="31" t="str">
        <f>VLOOKUP($A3926,Location!$A:$J,9,FALSE)</f>
        <v>Kansas City, Missouri</v>
      </c>
      <c r="O3926" s="31" t="str">
        <f>VLOOKUP($A3926,Location!$A:$J,10,FALSE)</f>
        <v>Arrowhead Stadium</v>
      </c>
      <c r="R3926" s="31">
        <v>0</v>
      </c>
      <c r="S3926" s="25">
        <f>VLOOKUP($A3926,Database!$A:$Y,10,FALSE)</f>
        <v>0</v>
      </c>
      <c r="T3926" s="25">
        <f>VLOOKUP($A3926,Database!$A:$Y,11,FALSE)</f>
        <v>0</v>
      </c>
      <c r="U3926" s="25">
        <f>VLOOKUP($A3926,Database!$A:$Y,12,FALSE)</f>
        <v>0</v>
      </c>
      <c r="V3926" s="25" t="str">
        <f>VLOOKUP(A3926,Database!A:M,13,FALSE)</f>
        <v>À venir</v>
      </c>
      <c r="W3926" s="25" t="str">
        <f>VLOOKUP($A3926,Database!$A:$Y,20,FALSE)</f>
        <v/>
      </c>
      <c r="X3926" s="25" t="str">
        <f>VLOOKUP($A3926,Database!$A:$Y,21,FALSE)</f>
        <v/>
      </c>
      <c r="Y3926" s="25" t="str">
        <f ca="1">IF(C3926&lt;NOW(),IF(AND(P3926&gt;Q3926,W3926&gt;X3926),S3926,IF(AND(P3926=Q3926,W3926=X3926),T3926,IF(AND(P3926&lt;Q3926,W3926&lt;X3926),U3926,0))),"")</f>
        <v/>
      </c>
      <c r="Z3926" s="25">
        <f>IF(AND(P3926=W3926,Q3926=X3926),1,0)</f>
        <v>1</v>
      </c>
      <c r="AA3926" s="25" t="str">
        <f>IF(Z3926=0,"",IF(ISBLANK(VLOOKUP(A3926,Database!A:AA,22,FALSE)),"",VLOOKUP(A3926,Database!A:AA,22,FALSE)))</f>
        <v>Exact</v>
      </c>
      <c r="AB3926" s="25">
        <f ca="1">IFERROR(IF(AND(Y3926&lt;&gt;"",OR(V3926="Terminé",V3926="En cours")),VLOOKUP(AA3926,Setup_ScoreExactBonus!A:D,4,FALSE),0),0)</f>
        <v>0</v>
      </c>
      <c r="AC3926" s="31" t="str">
        <f t="shared" ca="1" si="22"/>
        <v/>
      </c>
      <c r="AD3926" s="31">
        <f ca="1">SUMIFS(AC$2:AC3926,D$2:D3926,D3926)*IF(R3926=0,1,2)</f>
        <v>0</v>
      </c>
    </row>
    <row r="3927" spans="1:30" x14ac:dyDescent="0.35">
      <c r="A3927" s="31">
        <f>IF(ISBLANK(B3927),"",COUNTIF(B$2:B3927,B3927))-1</f>
        <v>100</v>
      </c>
      <c r="B3927" s="31">
        <v>26</v>
      </c>
      <c r="C3927" s="10">
        <f>VLOOKUP($A3927,Database!$A:$Y,7,FALSE)</f>
        <v>46215.125</v>
      </c>
      <c r="D3927" s="31" t="str">
        <f>VLOOKUP(Pronostics!$B3927,Setup_MPP!$A:$G,3,FALSE)</f>
        <v>Joueur26</v>
      </c>
      <c r="E3927" s="31" t="str">
        <f>VLOOKUP(Pronostics!$B3927,Setup_MPP!$A:$G,2,FALSE)</f>
        <v>Joueur26</v>
      </c>
      <c r="F3927" s="31" t="str">
        <f>VLOOKUP($B3927,Setup_MPP!$A:$E,4,FALSE)</f>
        <v>#D5D5D5</v>
      </c>
      <c r="G3927" s="31" t="str">
        <f>VLOOKUP($B3927,Setup_MPP!$A:$E,5,FALSE)</f>
        <v>#727272</v>
      </c>
      <c r="H3927" s="31" t="str">
        <f>IFERROR(IF(AND(A3927&gt;=1,A3927&lt;=104),VLOOKUP($A3927,Location!$A:$J,6,FALSE),IF(A3927=0,"Avant l'ouverture",IF(OR(A3927=105,A3927=106),"Bonus"))),"")</f>
        <v>1/4 Finale</v>
      </c>
      <c r="I3927" s="31" t="str">
        <f>IF(LEFT(H3927,4)="Tour",VLOOKUP(A3927,Database!$A:$C,3,FALSE),"")</f>
        <v/>
      </c>
      <c r="J3927" s="31" t="str">
        <f>VLOOKUP($A3927,Location!$A:$J,7,FALSE)</f>
        <v>TBD</v>
      </c>
      <c r="K3927" s="31" t="str">
        <f>IFERROR(VLOOKUP(J3927,Setup_Team!$B:$C,2,FALSE), "TDB")</f>
        <v>TDB</v>
      </c>
      <c r="L3927" s="31" t="str">
        <f>VLOOKUP($A3927,Location!$A:$J,8,FALSE)</f>
        <v>TBD</v>
      </c>
      <c r="M3927" s="31" t="str">
        <f>IFERROR(VLOOKUP(L3927,Setup_Team!$B:$C,2,FALSE), "TDB")</f>
        <v>TDB</v>
      </c>
      <c r="N3927" s="31" t="str">
        <f>VLOOKUP($A3927,Location!$A:$J,9,FALSE)</f>
        <v>Kansas City, Missouri</v>
      </c>
      <c r="O3927" s="31" t="str">
        <f>VLOOKUP($A3927,Location!$A:$J,10,FALSE)</f>
        <v>Arrowhead Stadium</v>
      </c>
      <c r="R3927" s="31">
        <v>0</v>
      </c>
      <c r="S3927" s="25">
        <f>VLOOKUP($A3927,Database!$A:$Y,10,FALSE)</f>
        <v>0</v>
      </c>
      <c r="T3927" s="25">
        <f>VLOOKUP($A3927,Database!$A:$Y,11,FALSE)</f>
        <v>0</v>
      </c>
      <c r="U3927" s="25">
        <f>VLOOKUP($A3927,Database!$A:$Y,12,FALSE)</f>
        <v>0</v>
      </c>
      <c r="V3927" s="25" t="str">
        <f>VLOOKUP(A3927,Database!A:M,13,FALSE)</f>
        <v>À venir</v>
      </c>
      <c r="W3927" s="25" t="str">
        <f>VLOOKUP($A3927,Database!$A:$Y,20,FALSE)</f>
        <v/>
      </c>
      <c r="X3927" s="25" t="str">
        <f>VLOOKUP($A3927,Database!$A:$Y,21,FALSE)</f>
        <v/>
      </c>
      <c r="Y3927" s="25" t="str">
        <f ca="1">IF(C3927&lt;NOW(),IF(AND(P3927&gt;Q3927,W3927&gt;X3927),S3927,IF(AND(P3927=Q3927,W3927=X3927),T3927,IF(AND(P3927&lt;Q3927,W3927&lt;X3927),U3927,0))),"")</f>
        <v/>
      </c>
      <c r="Z3927" s="25">
        <f>IF(AND(P3927=W3927,Q3927=X3927),1,0)</f>
        <v>1</v>
      </c>
      <c r="AA3927" s="25" t="str">
        <f>IF(Z3927=0,"",IF(ISBLANK(VLOOKUP(A3927,Database!A:AA,22,FALSE)),"",VLOOKUP(A3927,Database!A:AA,22,FALSE)))</f>
        <v>Exact</v>
      </c>
      <c r="AB3927" s="25">
        <f ca="1">IFERROR(IF(AND(Y3927&lt;&gt;"",OR(V3927="Terminé",V3927="En cours")),VLOOKUP(AA3927,Setup_ScoreExactBonus!A:D,4,FALSE),0),0)</f>
        <v>0</v>
      </c>
      <c r="AC3927" s="31" t="str">
        <f t="shared" ca="1" si="22"/>
        <v/>
      </c>
      <c r="AD3927" s="31">
        <f ca="1">SUMIFS(AC$2:AC3927,D$2:D3927,D3927)*IF(R3927=0,1,2)</f>
        <v>0</v>
      </c>
    </row>
    <row r="3928" spans="1:30" x14ac:dyDescent="0.35">
      <c r="A3928" s="31">
        <f>IF(ISBLANK(B3928),"",COUNTIF(B$2:B3928,B3928))-1</f>
        <v>100</v>
      </c>
      <c r="B3928" s="31">
        <v>27</v>
      </c>
      <c r="C3928" s="10">
        <f>VLOOKUP($A3928,Database!$A:$Y,7,FALSE)</f>
        <v>46215.125</v>
      </c>
      <c r="D3928" s="31" t="str">
        <f>VLOOKUP(Pronostics!$B3928,Setup_MPP!$A:$G,3,FALSE)</f>
        <v>Joueur27</v>
      </c>
      <c r="E3928" s="31" t="str">
        <f>VLOOKUP(Pronostics!$B3928,Setup_MPP!$A:$G,2,FALSE)</f>
        <v>Joueur27</v>
      </c>
      <c r="F3928" s="31" t="str">
        <f>VLOOKUP($B3928,Setup_MPP!$A:$E,4,FALSE)</f>
        <v>#D5D5D5</v>
      </c>
      <c r="G3928" s="31" t="str">
        <f>VLOOKUP($B3928,Setup_MPP!$A:$E,5,FALSE)</f>
        <v>#727272</v>
      </c>
      <c r="H3928" s="31" t="str">
        <f>IFERROR(IF(AND(A3928&gt;=1,A3928&lt;=104),VLOOKUP($A3928,Location!$A:$J,6,FALSE),IF(A3928=0,"Avant l'ouverture",IF(OR(A3928=105,A3928=106),"Bonus"))),"")</f>
        <v>1/4 Finale</v>
      </c>
      <c r="I3928" s="31" t="str">
        <f>IF(LEFT(H3928,4)="Tour",VLOOKUP(A3928,Database!$A:$C,3,FALSE),"")</f>
        <v/>
      </c>
      <c r="J3928" s="31" t="str">
        <f>VLOOKUP($A3928,Location!$A:$J,7,FALSE)</f>
        <v>TBD</v>
      </c>
      <c r="K3928" s="31" t="str">
        <f>IFERROR(VLOOKUP(J3928,Setup_Team!$B:$C,2,FALSE), "TDB")</f>
        <v>TDB</v>
      </c>
      <c r="L3928" s="31" t="str">
        <f>VLOOKUP($A3928,Location!$A:$J,8,FALSE)</f>
        <v>TBD</v>
      </c>
      <c r="M3928" s="31" t="str">
        <f>IFERROR(VLOOKUP(L3928,Setup_Team!$B:$C,2,FALSE), "TDB")</f>
        <v>TDB</v>
      </c>
      <c r="N3928" s="31" t="str">
        <f>VLOOKUP($A3928,Location!$A:$J,9,FALSE)</f>
        <v>Kansas City, Missouri</v>
      </c>
      <c r="O3928" s="31" t="str">
        <f>VLOOKUP($A3928,Location!$A:$J,10,FALSE)</f>
        <v>Arrowhead Stadium</v>
      </c>
      <c r="R3928" s="31">
        <v>0</v>
      </c>
      <c r="S3928" s="25">
        <f>VLOOKUP($A3928,Database!$A:$Y,10,FALSE)</f>
        <v>0</v>
      </c>
      <c r="T3928" s="25">
        <f>VLOOKUP($A3928,Database!$A:$Y,11,FALSE)</f>
        <v>0</v>
      </c>
      <c r="U3928" s="25">
        <f>VLOOKUP($A3928,Database!$A:$Y,12,FALSE)</f>
        <v>0</v>
      </c>
      <c r="V3928" s="25" t="str">
        <f>VLOOKUP(A3928,Database!A:M,13,FALSE)</f>
        <v>À venir</v>
      </c>
      <c r="W3928" s="25" t="str">
        <f>VLOOKUP($A3928,Database!$A:$Y,20,FALSE)</f>
        <v/>
      </c>
      <c r="X3928" s="25" t="str">
        <f>VLOOKUP($A3928,Database!$A:$Y,21,FALSE)</f>
        <v/>
      </c>
      <c r="Y3928" s="25" t="str">
        <f ca="1">IF(C3928&lt;NOW(),IF(AND(P3928&gt;Q3928,W3928&gt;X3928),S3928,IF(AND(P3928=Q3928,W3928=X3928),T3928,IF(AND(P3928&lt;Q3928,W3928&lt;X3928),U3928,0))),"")</f>
        <v/>
      </c>
      <c r="Z3928" s="25">
        <f>IF(AND(P3928=W3928,Q3928=X3928),1,0)</f>
        <v>1</v>
      </c>
      <c r="AA3928" s="25" t="str">
        <f>IF(Z3928=0,"",IF(ISBLANK(VLOOKUP(A3928,Database!A:AA,22,FALSE)),"",VLOOKUP(A3928,Database!A:AA,22,FALSE)))</f>
        <v>Exact</v>
      </c>
      <c r="AB3928" s="25">
        <f ca="1">IFERROR(IF(AND(Y3928&lt;&gt;"",OR(V3928="Terminé",V3928="En cours")),VLOOKUP(AA3928,Setup_ScoreExactBonus!A:D,4,FALSE),0),0)</f>
        <v>0</v>
      </c>
      <c r="AC3928" s="31" t="str">
        <f t="shared" ca="1" si="22"/>
        <v/>
      </c>
      <c r="AD3928" s="31">
        <f ca="1">SUMIFS(AC$2:AC3928,D$2:D3928,D3928)*IF(R3928=0,1,2)</f>
        <v>0</v>
      </c>
    </row>
    <row r="3929" spans="1:30" x14ac:dyDescent="0.35">
      <c r="A3929" s="31">
        <f>IF(ISBLANK(B3929),"",COUNTIF(B$2:B3929,B3929))-1</f>
        <v>100</v>
      </c>
      <c r="B3929" s="31">
        <v>28</v>
      </c>
      <c r="C3929" s="10">
        <f>VLOOKUP($A3929,Database!$A:$Y,7,FALSE)</f>
        <v>46215.125</v>
      </c>
      <c r="D3929" s="31" t="str">
        <f>VLOOKUP(Pronostics!$B3929,Setup_MPP!$A:$G,3,FALSE)</f>
        <v>Joueur28</v>
      </c>
      <c r="E3929" s="31" t="str">
        <f>VLOOKUP(Pronostics!$B3929,Setup_MPP!$A:$G,2,FALSE)</f>
        <v>Joueur28</v>
      </c>
      <c r="F3929" s="31" t="str">
        <f>VLOOKUP($B3929,Setup_MPP!$A:$E,4,FALSE)</f>
        <v>#D5D5D5</v>
      </c>
      <c r="G3929" s="31" t="str">
        <f>VLOOKUP($B3929,Setup_MPP!$A:$E,5,FALSE)</f>
        <v>#727272</v>
      </c>
      <c r="H3929" s="31" t="str">
        <f>IFERROR(IF(AND(A3929&gt;=1,A3929&lt;=104),VLOOKUP($A3929,Location!$A:$J,6,FALSE),IF(A3929=0,"Avant l'ouverture",IF(OR(A3929=105,A3929=106),"Bonus"))),"")</f>
        <v>1/4 Finale</v>
      </c>
      <c r="I3929" s="31" t="str">
        <f>IF(LEFT(H3929,4)="Tour",VLOOKUP(A3929,Database!$A:$C,3,FALSE),"")</f>
        <v/>
      </c>
      <c r="J3929" s="31" t="str">
        <f>VLOOKUP($A3929,Location!$A:$J,7,FALSE)</f>
        <v>TBD</v>
      </c>
      <c r="K3929" s="31" t="str">
        <f>IFERROR(VLOOKUP(J3929,Setup_Team!$B:$C,2,FALSE), "TDB")</f>
        <v>TDB</v>
      </c>
      <c r="L3929" s="31" t="str">
        <f>VLOOKUP($A3929,Location!$A:$J,8,FALSE)</f>
        <v>TBD</v>
      </c>
      <c r="M3929" s="31" t="str">
        <f>IFERROR(VLOOKUP(L3929,Setup_Team!$B:$C,2,FALSE), "TDB")</f>
        <v>TDB</v>
      </c>
      <c r="N3929" s="31" t="str">
        <f>VLOOKUP($A3929,Location!$A:$J,9,FALSE)</f>
        <v>Kansas City, Missouri</v>
      </c>
      <c r="O3929" s="31" t="str">
        <f>VLOOKUP($A3929,Location!$A:$J,10,FALSE)</f>
        <v>Arrowhead Stadium</v>
      </c>
      <c r="R3929" s="31">
        <v>0</v>
      </c>
      <c r="S3929" s="25">
        <f>VLOOKUP($A3929,Database!$A:$Y,10,FALSE)</f>
        <v>0</v>
      </c>
      <c r="T3929" s="25">
        <f>VLOOKUP($A3929,Database!$A:$Y,11,FALSE)</f>
        <v>0</v>
      </c>
      <c r="U3929" s="25">
        <f>VLOOKUP($A3929,Database!$A:$Y,12,FALSE)</f>
        <v>0</v>
      </c>
      <c r="V3929" s="25" t="str">
        <f>VLOOKUP(A3929,Database!A:M,13,FALSE)</f>
        <v>À venir</v>
      </c>
      <c r="W3929" s="25" t="str">
        <f>VLOOKUP($A3929,Database!$A:$Y,20,FALSE)</f>
        <v/>
      </c>
      <c r="X3929" s="25" t="str">
        <f>VLOOKUP($A3929,Database!$A:$Y,21,FALSE)</f>
        <v/>
      </c>
      <c r="Y3929" s="25" t="str">
        <f ca="1">IF(C3929&lt;NOW(),IF(AND(P3929&gt;Q3929,W3929&gt;X3929),S3929,IF(AND(P3929=Q3929,W3929=X3929),T3929,IF(AND(P3929&lt;Q3929,W3929&lt;X3929),U3929,0))),"")</f>
        <v/>
      </c>
      <c r="Z3929" s="25">
        <f>IF(AND(P3929=W3929,Q3929=X3929),1,0)</f>
        <v>1</v>
      </c>
      <c r="AA3929" s="25" t="str">
        <f>IF(Z3929=0,"",IF(ISBLANK(VLOOKUP(A3929,Database!A:AA,22,FALSE)),"",VLOOKUP(A3929,Database!A:AA,22,FALSE)))</f>
        <v>Exact</v>
      </c>
      <c r="AB3929" s="25">
        <f ca="1">IFERROR(IF(AND(Y3929&lt;&gt;"",OR(V3929="Terminé",V3929="En cours")),VLOOKUP(AA3929,Setup_ScoreExactBonus!A:D,4,FALSE),0),0)</f>
        <v>0</v>
      </c>
      <c r="AC3929" s="31" t="str">
        <f t="shared" ca="1" si="22"/>
        <v/>
      </c>
      <c r="AD3929" s="31">
        <f ca="1">SUMIFS(AC$2:AC3929,D$2:D3929,D3929)*IF(R3929=0,1,2)</f>
        <v>0</v>
      </c>
    </row>
    <row r="3930" spans="1:30" x14ac:dyDescent="0.35">
      <c r="A3930" s="31">
        <f>IF(ISBLANK(B3930),"",COUNTIF(B$2:B3930,B3930))-1</f>
        <v>100</v>
      </c>
      <c r="B3930" s="31">
        <v>29</v>
      </c>
      <c r="C3930" s="10">
        <f>VLOOKUP($A3930,Database!$A:$Y,7,FALSE)</f>
        <v>46215.125</v>
      </c>
      <c r="D3930" s="31" t="str">
        <f>VLOOKUP(Pronostics!$B3930,Setup_MPP!$A:$G,3,FALSE)</f>
        <v>Joueur29</v>
      </c>
      <c r="E3930" s="31" t="str">
        <f>VLOOKUP(Pronostics!$B3930,Setup_MPP!$A:$G,2,FALSE)</f>
        <v>Joueur29</v>
      </c>
      <c r="F3930" s="31" t="str">
        <f>VLOOKUP($B3930,Setup_MPP!$A:$E,4,FALSE)</f>
        <v>#D5D5D5</v>
      </c>
      <c r="G3930" s="31" t="str">
        <f>VLOOKUP($B3930,Setup_MPP!$A:$E,5,FALSE)</f>
        <v>#727272</v>
      </c>
      <c r="H3930" s="31" t="str">
        <f>IFERROR(IF(AND(A3930&gt;=1,A3930&lt;=104),VLOOKUP($A3930,Location!$A:$J,6,FALSE),IF(A3930=0,"Avant l'ouverture",IF(OR(A3930=105,A3930=106),"Bonus"))),"")</f>
        <v>1/4 Finale</v>
      </c>
      <c r="I3930" s="31" t="str">
        <f>IF(LEFT(H3930,4)="Tour",VLOOKUP(A3930,Database!$A:$C,3,FALSE),"")</f>
        <v/>
      </c>
      <c r="J3930" s="31" t="str">
        <f>VLOOKUP($A3930,Location!$A:$J,7,FALSE)</f>
        <v>TBD</v>
      </c>
      <c r="K3930" s="31" t="str">
        <f>IFERROR(VLOOKUP(J3930,Setup_Team!$B:$C,2,FALSE), "TDB")</f>
        <v>TDB</v>
      </c>
      <c r="L3930" s="31" t="str">
        <f>VLOOKUP($A3930,Location!$A:$J,8,FALSE)</f>
        <v>TBD</v>
      </c>
      <c r="M3930" s="31" t="str">
        <f>IFERROR(VLOOKUP(L3930,Setup_Team!$B:$C,2,FALSE), "TDB")</f>
        <v>TDB</v>
      </c>
      <c r="N3930" s="31" t="str">
        <f>VLOOKUP($A3930,Location!$A:$J,9,FALSE)</f>
        <v>Kansas City, Missouri</v>
      </c>
      <c r="O3930" s="31" t="str">
        <f>VLOOKUP($A3930,Location!$A:$J,10,FALSE)</f>
        <v>Arrowhead Stadium</v>
      </c>
      <c r="R3930" s="31">
        <v>0</v>
      </c>
      <c r="S3930" s="25">
        <f>VLOOKUP($A3930,Database!$A:$Y,10,FALSE)</f>
        <v>0</v>
      </c>
      <c r="T3930" s="25">
        <f>VLOOKUP($A3930,Database!$A:$Y,11,FALSE)</f>
        <v>0</v>
      </c>
      <c r="U3930" s="25">
        <f>VLOOKUP($A3930,Database!$A:$Y,12,FALSE)</f>
        <v>0</v>
      </c>
      <c r="V3930" s="25" t="str">
        <f>VLOOKUP(A3930,Database!A:M,13,FALSE)</f>
        <v>À venir</v>
      </c>
      <c r="W3930" s="25" t="str">
        <f>VLOOKUP($A3930,Database!$A:$Y,20,FALSE)</f>
        <v/>
      </c>
      <c r="X3930" s="25" t="str">
        <f>VLOOKUP($A3930,Database!$A:$Y,21,FALSE)</f>
        <v/>
      </c>
      <c r="Y3930" s="25" t="str">
        <f ca="1">IF(C3930&lt;NOW(),IF(AND(P3930&gt;Q3930,W3930&gt;X3930),S3930,IF(AND(P3930=Q3930,W3930=X3930),T3930,IF(AND(P3930&lt;Q3930,W3930&lt;X3930),U3930,0))),"")</f>
        <v/>
      </c>
      <c r="Z3930" s="25">
        <f>IF(AND(P3930=W3930,Q3930=X3930),1,0)</f>
        <v>1</v>
      </c>
      <c r="AA3930" s="25" t="str">
        <f>IF(Z3930=0,"",IF(ISBLANK(VLOOKUP(A3930,Database!A:AA,22,FALSE)),"",VLOOKUP(A3930,Database!A:AA,22,FALSE)))</f>
        <v>Exact</v>
      </c>
      <c r="AB3930" s="25">
        <f ca="1">IFERROR(IF(AND(Y3930&lt;&gt;"",OR(V3930="Terminé",V3930="En cours")),VLOOKUP(AA3930,Setup_ScoreExactBonus!A:D,4,FALSE),0),0)</f>
        <v>0</v>
      </c>
      <c r="AC3930" s="31" t="str">
        <f t="shared" ca="1" si="22"/>
        <v/>
      </c>
      <c r="AD3930" s="31">
        <f ca="1">SUMIFS(AC$2:AC3930,D$2:D3930,D3930)*IF(R3930=0,1,2)</f>
        <v>0</v>
      </c>
    </row>
    <row r="3931" spans="1:30" x14ac:dyDescent="0.35">
      <c r="A3931" s="31">
        <f>IF(ISBLANK(B3931),"",COUNTIF(B$2:B3931,B3931))-1</f>
        <v>100</v>
      </c>
      <c r="B3931" s="31">
        <v>30</v>
      </c>
      <c r="C3931" s="10">
        <f>VLOOKUP($A3931,Database!$A:$Y,7,FALSE)</f>
        <v>46215.125</v>
      </c>
      <c r="D3931" s="31" t="str">
        <f>VLOOKUP(Pronostics!$B3931,Setup_MPP!$A:$G,3,FALSE)</f>
        <v>Joueur30</v>
      </c>
      <c r="E3931" s="31" t="str">
        <f>VLOOKUP(Pronostics!$B3931,Setup_MPP!$A:$G,2,FALSE)</f>
        <v>Joueur30</v>
      </c>
      <c r="F3931" s="31" t="str">
        <f>VLOOKUP($B3931,Setup_MPP!$A:$E,4,FALSE)</f>
        <v>#D5D5D5</v>
      </c>
      <c r="G3931" s="31" t="str">
        <f>VLOOKUP($B3931,Setup_MPP!$A:$E,5,FALSE)</f>
        <v>#727272</v>
      </c>
      <c r="H3931" s="31" t="str">
        <f>IFERROR(IF(AND(A3931&gt;=1,A3931&lt;=104),VLOOKUP($A3931,Location!$A:$J,6,FALSE),IF(A3931=0,"Avant l'ouverture",IF(OR(A3931=105,A3931=106),"Bonus"))),"")</f>
        <v>1/4 Finale</v>
      </c>
      <c r="I3931" s="31" t="str">
        <f>IF(LEFT(H3931,4)="Tour",VLOOKUP(A3931,Database!$A:$C,3,FALSE),"")</f>
        <v/>
      </c>
      <c r="J3931" s="31" t="str">
        <f>VLOOKUP($A3931,Location!$A:$J,7,FALSE)</f>
        <v>TBD</v>
      </c>
      <c r="K3931" s="31" t="str">
        <f>IFERROR(VLOOKUP(J3931,Setup_Team!$B:$C,2,FALSE), "TDB")</f>
        <v>TDB</v>
      </c>
      <c r="L3931" s="31" t="str">
        <f>VLOOKUP($A3931,Location!$A:$J,8,FALSE)</f>
        <v>TBD</v>
      </c>
      <c r="M3931" s="31" t="str">
        <f>IFERROR(VLOOKUP(L3931,Setup_Team!$B:$C,2,FALSE), "TDB")</f>
        <v>TDB</v>
      </c>
      <c r="N3931" s="31" t="str">
        <f>VLOOKUP($A3931,Location!$A:$J,9,FALSE)</f>
        <v>Kansas City, Missouri</v>
      </c>
      <c r="O3931" s="31" t="str">
        <f>VLOOKUP($A3931,Location!$A:$J,10,FALSE)</f>
        <v>Arrowhead Stadium</v>
      </c>
      <c r="R3931" s="31">
        <v>0</v>
      </c>
      <c r="S3931" s="25">
        <f>VLOOKUP($A3931,Database!$A:$Y,10,FALSE)</f>
        <v>0</v>
      </c>
      <c r="T3931" s="25">
        <f>VLOOKUP($A3931,Database!$A:$Y,11,FALSE)</f>
        <v>0</v>
      </c>
      <c r="U3931" s="25">
        <f>VLOOKUP($A3931,Database!$A:$Y,12,FALSE)</f>
        <v>0</v>
      </c>
      <c r="V3931" s="25" t="str">
        <f>VLOOKUP(A3931,Database!A:M,13,FALSE)</f>
        <v>À venir</v>
      </c>
      <c r="W3931" s="25" t="str">
        <f>VLOOKUP($A3931,Database!$A:$Y,20,FALSE)</f>
        <v/>
      </c>
      <c r="X3931" s="25" t="str">
        <f>VLOOKUP($A3931,Database!$A:$Y,21,FALSE)</f>
        <v/>
      </c>
      <c r="Y3931" s="25" t="str">
        <f ca="1">IF(C3931&lt;NOW(),IF(AND(P3931&gt;Q3931,W3931&gt;X3931),S3931,IF(AND(P3931=Q3931,W3931=X3931),T3931,IF(AND(P3931&lt;Q3931,W3931&lt;X3931),U3931,0))),"")</f>
        <v/>
      </c>
      <c r="Z3931" s="25">
        <f>IF(AND(P3931=W3931,Q3931=X3931),1,0)</f>
        <v>1</v>
      </c>
      <c r="AA3931" s="25" t="str">
        <f>IF(Z3931=0,"",IF(ISBLANK(VLOOKUP(A3931,Database!A:AA,22,FALSE)),"",VLOOKUP(A3931,Database!A:AA,22,FALSE)))</f>
        <v>Exact</v>
      </c>
      <c r="AB3931" s="25">
        <f ca="1">IFERROR(IF(AND(Y3931&lt;&gt;"",OR(V3931="Terminé",V3931="En cours")),VLOOKUP(AA3931,Setup_ScoreExactBonus!A:D,4,FALSE),0),0)</f>
        <v>0</v>
      </c>
      <c r="AC3931" s="31" t="str">
        <f t="shared" ca="1" si="22"/>
        <v/>
      </c>
      <c r="AD3931" s="31">
        <f ca="1">SUMIFS(AC$2:AC3931,D$2:D3931,D3931)*IF(R3931=0,1,2)</f>
        <v>0</v>
      </c>
    </row>
    <row r="3932" spans="1:30" x14ac:dyDescent="0.35">
      <c r="A3932" s="31">
        <f>IF(ISBLANK(B3932),"",COUNTIF(B$2:B3932,B3932))-1</f>
        <v>100</v>
      </c>
      <c r="B3932" s="31">
        <v>31</v>
      </c>
      <c r="C3932" s="10">
        <f>VLOOKUP($A3932,Database!$A:$Y,7,FALSE)</f>
        <v>46215.125</v>
      </c>
      <c r="D3932" s="31" t="str">
        <f>VLOOKUP(Pronostics!$B3932,Setup_MPP!$A:$G,3,FALSE)</f>
        <v>Joueur31</v>
      </c>
      <c r="E3932" s="31" t="str">
        <f>VLOOKUP(Pronostics!$B3932,Setup_MPP!$A:$G,2,FALSE)</f>
        <v>Joueur31</v>
      </c>
      <c r="F3932" s="31" t="str">
        <f>VLOOKUP($B3932,Setup_MPP!$A:$E,4,FALSE)</f>
        <v>#D5D5D5</v>
      </c>
      <c r="G3932" s="31" t="str">
        <f>VLOOKUP($B3932,Setup_MPP!$A:$E,5,FALSE)</f>
        <v>#727272</v>
      </c>
      <c r="H3932" s="31" t="str">
        <f>IFERROR(IF(AND(A3932&gt;=1,A3932&lt;=104),VLOOKUP($A3932,Location!$A:$J,6,FALSE),IF(A3932=0,"Avant l'ouverture",IF(OR(A3932=105,A3932=106),"Bonus"))),"")</f>
        <v>1/4 Finale</v>
      </c>
      <c r="I3932" s="31" t="str">
        <f>IF(LEFT(H3932,4)="Tour",VLOOKUP(A3932,Database!$A:$C,3,FALSE),"")</f>
        <v/>
      </c>
      <c r="J3932" s="31" t="str">
        <f>VLOOKUP($A3932,Location!$A:$J,7,FALSE)</f>
        <v>TBD</v>
      </c>
      <c r="K3932" s="31" t="str">
        <f>IFERROR(VLOOKUP(J3932,Setup_Team!$B:$C,2,FALSE), "TDB")</f>
        <v>TDB</v>
      </c>
      <c r="L3932" s="31" t="str">
        <f>VLOOKUP($A3932,Location!$A:$J,8,FALSE)</f>
        <v>TBD</v>
      </c>
      <c r="M3932" s="31" t="str">
        <f>IFERROR(VLOOKUP(L3932,Setup_Team!$B:$C,2,FALSE), "TDB")</f>
        <v>TDB</v>
      </c>
      <c r="N3932" s="31" t="str">
        <f>VLOOKUP($A3932,Location!$A:$J,9,FALSE)</f>
        <v>Kansas City, Missouri</v>
      </c>
      <c r="O3932" s="31" t="str">
        <f>VLOOKUP($A3932,Location!$A:$J,10,FALSE)</f>
        <v>Arrowhead Stadium</v>
      </c>
      <c r="R3932" s="31">
        <v>0</v>
      </c>
      <c r="S3932" s="25">
        <f>VLOOKUP($A3932,Database!$A:$Y,10,FALSE)</f>
        <v>0</v>
      </c>
      <c r="T3932" s="25">
        <f>VLOOKUP($A3932,Database!$A:$Y,11,FALSE)</f>
        <v>0</v>
      </c>
      <c r="U3932" s="25">
        <f>VLOOKUP($A3932,Database!$A:$Y,12,FALSE)</f>
        <v>0</v>
      </c>
      <c r="V3932" s="25" t="str">
        <f>VLOOKUP(A3932,Database!A:M,13,FALSE)</f>
        <v>À venir</v>
      </c>
      <c r="W3932" s="25" t="str">
        <f>VLOOKUP($A3932,Database!$A:$Y,20,FALSE)</f>
        <v/>
      </c>
      <c r="X3932" s="25" t="str">
        <f>VLOOKUP($A3932,Database!$A:$Y,21,FALSE)</f>
        <v/>
      </c>
      <c r="Y3932" s="25" t="str">
        <f ca="1">IF(C3932&lt;NOW(),IF(AND(P3932&gt;Q3932,W3932&gt;X3932),S3932,IF(AND(P3932=Q3932,W3932=X3932),T3932,IF(AND(P3932&lt;Q3932,W3932&lt;X3932),U3932,0))),"")</f>
        <v/>
      </c>
      <c r="Z3932" s="25">
        <f>IF(AND(P3932=W3932,Q3932=X3932),1,0)</f>
        <v>1</v>
      </c>
      <c r="AA3932" s="25" t="str">
        <f>IF(Z3932=0,"",IF(ISBLANK(VLOOKUP(A3932,Database!A:AA,22,FALSE)),"",VLOOKUP(A3932,Database!A:AA,22,FALSE)))</f>
        <v>Exact</v>
      </c>
      <c r="AB3932" s="25">
        <f ca="1">IFERROR(IF(AND(Y3932&lt;&gt;"",OR(V3932="Terminé",V3932="En cours")),VLOOKUP(AA3932,Setup_ScoreExactBonus!A:D,4,FALSE),0),0)</f>
        <v>0</v>
      </c>
      <c r="AC3932" s="31" t="str">
        <f t="shared" ca="1" si="22"/>
        <v/>
      </c>
      <c r="AD3932" s="31">
        <f ca="1">SUMIFS(AC$2:AC3932,D$2:D3932,D3932)*IF(R3932=0,1,2)</f>
        <v>0</v>
      </c>
    </row>
    <row r="3933" spans="1:30" x14ac:dyDescent="0.35">
      <c r="A3933" s="31">
        <f>IF(ISBLANK(B3933),"",COUNTIF(B$2:B3933,B3933))-1</f>
        <v>100</v>
      </c>
      <c r="B3933" s="31">
        <v>32</v>
      </c>
      <c r="C3933" s="10">
        <f>VLOOKUP($A3933,Database!$A:$Y,7,FALSE)</f>
        <v>46215.125</v>
      </c>
      <c r="D3933" s="31" t="str">
        <f>VLOOKUP(Pronostics!$B3933,Setup_MPP!$A:$G,3,FALSE)</f>
        <v>Joueur32</v>
      </c>
      <c r="E3933" s="31" t="str">
        <f>VLOOKUP(Pronostics!$B3933,Setup_MPP!$A:$G,2,FALSE)</f>
        <v>Joueur32</v>
      </c>
      <c r="F3933" s="31" t="str">
        <f>VLOOKUP($B3933,Setup_MPP!$A:$E,4,FALSE)</f>
        <v>#D5D5D5</v>
      </c>
      <c r="G3933" s="31" t="str">
        <f>VLOOKUP($B3933,Setup_MPP!$A:$E,5,FALSE)</f>
        <v>#727272</v>
      </c>
      <c r="H3933" s="31" t="str">
        <f>IFERROR(IF(AND(A3933&gt;=1,A3933&lt;=104),VLOOKUP($A3933,Location!$A:$J,6,FALSE),IF(A3933=0,"Avant l'ouverture",IF(OR(A3933=105,A3933=106),"Bonus"))),"")</f>
        <v>1/4 Finale</v>
      </c>
      <c r="I3933" s="31" t="str">
        <f>IF(LEFT(H3933,4)="Tour",VLOOKUP(A3933,Database!$A:$C,3,FALSE),"")</f>
        <v/>
      </c>
      <c r="J3933" s="31" t="str">
        <f>VLOOKUP($A3933,Location!$A:$J,7,FALSE)</f>
        <v>TBD</v>
      </c>
      <c r="K3933" s="31" t="str">
        <f>IFERROR(VLOOKUP(J3933,Setup_Team!$B:$C,2,FALSE), "TDB")</f>
        <v>TDB</v>
      </c>
      <c r="L3933" s="31" t="str">
        <f>VLOOKUP($A3933,Location!$A:$J,8,FALSE)</f>
        <v>TBD</v>
      </c>
      <c r="M3933" s="31" t="str">
        <f>IFERROR(VLOOKUP(L3933,Setup_Team!$B:$C,2,FALSE), "TDB")</f>
        <v>TDB</v>
      </c>
      <c r="N3933" s="31" t="str">
        <f>VLOOKUP($A3933,Location!$A:$J,9,FALSE)</f>
        <v>Kansas City, Missouri</v>
      </c>
      <c r="O3933" s="31" t="str">
        <f>VLOOKUP($A3933,Location!$A:$J,10,FALSE)</f>
        <v>Arrowhead Stadium</v>
      </c>
      <c r="R3933" s="31">
        <v>0</v>
      </c>
      <c r="S3933" s="25">
        <f>VLOOKUP($A3933,Database!$A:$Y,10,FALSE)</f>
        <v>0</v>
      </c>
      <c r="T3933" s="25">
        <f>VLOOKUP($A3933,Database!$A:$Y,11,FALSE)</f>
        <v>0</v>
      </c>
      <c r="U3933" s="25">
        <f>VLOOKUP($A3933,Database!$A:$Y,12,FALSE)</f>
        <v>0</v>
      </c>
      <c r="V3933" s="25" t="str">
        <f>VLOOKUP(A3933,Database!A:M,13,FALSE)</f>
        <v>À venir</v>
      </c>
      <c r="W3933" s="25" t="str">
        <f>VLOOKUP($A3933,Database!$A:$Y,20,FALSE)</f>
        <v/>
      </c>
      <c r="X3933" s="25" t="str">
        <f>VLOOKUP($A3933,Database!$A:$Y,21,FALSE)</f>
        <v/>
      </c>
      <c r="Y3933" s="25" t="str">
        <f ca="1">IF(C3933&lt;NOW(),IF(AND(P3933&gt;Q3933,W3933&gt;X3933),S3933,IF(AND(P3933=Q3933,W3933=X3933),T3933,IF(AND(P3933&lt;Q3933,W3933&lt;X3933),U3933,0))),"")</f>
        <v/>
      </c>
      <c r="Z3933" s="25">
        <f>IF(AND(P3933=W3933,Q3933=X3933),1,0)</f>
        <v>1</v>
      </c>
      <c r="AA3933" s="25" t="str">
        <f>IF(Z3933=0,"",IF(ISBLANK(VLOOKUP(A3933,Database!A:AA,22,FALSE)),"",VLOOKUP(A3933,Database!A:AA,22,FALSE)))</f>
        <v>Exact</v>
      </c>
      <c r="AB3933" s="25">
        <f ca="1">IFERROR(IF(AND(Y3933&lt;&gt;"",OR(V3933="Terminé",V3933="En cours")),VLOOKUP(AA3933,Setup_ScoreExactBonus!A:D,4,FALSE),0),0)</f>
        <v>0</v>
      </c>
      <c r="AC3933" s="31" t="str">
        <f t="shared" ref="AC3933:AC3996" ca="1" si="23">IF(Y3933&lt;&gt;"", Y3933 + IF(Z3933=1,AB3933, 0), "")</f>
        <v/>
      </c>
      <c r="AD3933" s="31">
        <f ca="1">SUMIFS(AC$2:AC3933,D$2:D3933,D3933)*IF(R3933=0,1,2)</f>
        <v>0</v>
      </c>
    </row>
    <row r="3934" spans="1:30" x14ac:dyDescent="0.35">
      <c r="A3934" s="31">
        <f>IF(ISBLANK(B3934),"",COUNTIF(B$2:B3934,B3934))-1</f>
        <v>100</v>
      </c>
      <c r="B3934" s="31">
        <v>33</v>
      </c>
      <c r="C3934" s="10">
        <f>VLOOKUP($A3934,Database!$A:$Y,7,FALSE)</f>
        <v>46215.125</v>
      </c>
      <c r="D3934" s="31" t="str">
        <f>VLOOKUP(Pronostics!$B3934,Setup_MPP!$A:$G,3,FALSE)</f>
        <v>Joueur33</v>
      </c>
      <c r="E3934" s="31" t="str">
        <f>VLOOKUP(Pronostics!$B3934,Setup_MPP!$A:$G,2,FALSE)</f>
        <v>Joueur33</v>
      </c>
      <c r="F3934" s="31" t="str">
        <f>VLOOKUP($B3934,Setup_MPP!$A:$E,4,FALSE)</f>
        <v>#D5D5D5</v>
      </c>
      <c r="G3934" s="31" t="str">
        <f>VLOOKUP($B3934,Setup_MPP!$A:$E,5,FALSE)</f>
        <v>#727272</v>
      </c>
      <c r="H3934" s="31" t="str">
        <f>IFERROR(IF(AND(A3934&gt;=1,A3934&lt;=104),VLOOKUP($A3934,Location!$A:$J,6,FALSE),IF(A3934=0,"Avant l'ouverture",IF(OR(A3934=105,A3934=106),"Bonus"))),"")</f>
        <v>1/4 Finale</v>
      </c>
      <c r="I3934" s="31" t="str">
        <f>IF(LEFT(H3934,4)="Tour",VLOOKUP(A3934,Database!$A:$C,3,FALSE),"")</f>
        <v/>
      </c>
      <c r="J3934" s="31" t="str">
        <f>VLOOKUP($A3934,Location!$A:$J,7,FALSE)</f>
        <v>TBD</v>
      </c>
      <c r="K3934" s="31" t="str">
        <f>IFERROR(VLOOKUP(J3934,Setup_Team!$B:$C,2,FALSE), "TDB")</f>
        <v>TDB</v>
      </c>
      <c r="L3934" s="31" t="str">
        <f>VLOOKUP($A3934,Location!$A:$J,8,FALSE)</f>
        <v>TBD</v>
      </c>
      <c r="M3934" s="31" t="str">
        <f>IFERROR(VLOOKUP(L3934,Setup_Team!$B:$C,2,FALSE), "TDB")</f>
        <v>TDB</v>
      </c>
      <c r="N3934" s="31" t="str">
        <f>VLOOKUP($A3934,Location!$A:$J,9,FALSE)</f>
        <v>Kansas City, Missouri</v>
      </c>
      <c r="O3934" s="31" t="str">
        <f>VLOOKUP($A3934,Location!$A:$J,10,FALSE)</f>
        <v>Arrowhead Stadium</v>
      </c>
      <c r="R3934" s="31">
        <v>0</v>
      </c>
      <c r="S3934" s="25">
        <f>VLOOKUP($A3934,Database!$A:$Y,10,FALSE)</f>
        <v>0</v>
      </c>
      <c r="T3934" s="25">
        <f>VLOOKUP($A3934,Database!$A:$Y,11,FALSE)</f>
        <v>0</v>
      </c>
      <c r="U3934" s="25">
        <f>VLOOKUP($A3934,Database!$A:$Y,12,FALSE)</f>
        <v>0</v>
      </c>
      <c r="V3934" s="25" t="str">
        <f>VLOOKUP(A3934,Database!A:M,13,FALSE)</f>
        <v>À venir</v>
      </c>
      <c r="W3934" s="25" t="str">
        <f>VLOOKUP($A3934,Database!$A:$Y,20,FALSE)</f>
        <v/>
      </c>
      <c r="X3934" s="25" t="str">
        <f>VLOOKUP($A3934,Database!$A:$Y,21,FALSE)</f>
        <v/>
      </c>
      <c r="Y3934" s="25" t="str">
        <f ca="1">IF(C3934&lt;NOW(),IF(AND(P3934&gt;Q3934,W3934&gt;X3934),S3934,IF(AND(P3934=Q3934,W3934=X3934),T3934,IF(AND(P3934&lt;Q3934,W3934&lt;X3934),U3934,0))),"")</f>
        <v/>
      </c>
      <c r="Z3934" s="25">
        <f>IF(AND(P3934=W3934,Q3934=X3934),1,0)</f>
        <v>1</v>
      </c>
      <c r="AA3934" s="25" t="str">
        <f>IF(Z3934=0,"",IF(ISBLANK(VLOOKUP(A3934,Database!A:AA,22,FALSE)),"",VLOOKUP(A3934,Database!A:AA,22,FALSE)))</f>
        <v>Exact</v>
      </c>
      <c r="AB3934" s="25">
        <f ca="1">IFERROR(IF(AND(Y3934&lt;&gt;"",OR(V3934="Terminé",V3934="En cours")),VLOOKUP(AA3934,Setup_ScoreExactBonus!A:D,4,FALSE),0),0)</f>
        <v>0</v>
      </c>
      <c r="AC3934" s="31" t="str">
        <f t="shared" ca="1" si="23"/>
        <v/>
      </c>
      <c r="AD3934" s="31">
        <f ca="1">SUMIFS(AC$2:AC3934,D$2:D3934,D3934)*IF(R3934=0,1,2)</f>
        <v>0</v>
      </c>
    </row>
    <row r="3935" spans="1:30" x14ac:dyDescent="0.35">
      <c r="A3935" s="31">
        <f>IF(ISBLANK(B3935),"",COUNTIF(B$2:B3935,B3935))-1</f>
        <v>100</v>
      </c>
      <c r="B3935" s="31">
        <v>34</v>
      </c>
      <c r="C3935" s="10">
        <f>VLOOKUP($A3935,Database!$A:$Y,7,FALSE)</f>
        <v>46215.125</v>
      </c>
      <c r="D3935" s="31" t="str">
        <f>VLOOKUP(Pronostics!$B3935,Setup_MPP!$A:$G,3,FALSE)</f>
        <v>Joueur34</v>
      </c>
      <c r="E3935" s="31" t="str">
        <f>VLOOKUP(Pronostics!$B3935,Setup_MPP!$A:$G,2,FALSE)</f>
        <v>Joueur34</v>
      </c>
      <c r="F3935" s="31" t="str">
        <f>VLOOKUP($B3935,Setup_MPP!$A:$E,4,FALSE)</f>
        <v>#D5D5D5</v>
      </c>
      <c r="G3935" s="31" t="str">
        <f>VLOOKUP($B3935,Setup_MPP!$A:$E,5,FALSE)</f>
        <v>#727272</v>
      </c>
      <c r="H3935" s="31" t="str">
        <f>IFERROR(IF(AND(A3935&gt;=1,A3935&lt;=104),VLOOKUP($A3935,Location!$A:$J,6,FALSE),IF(A3935=0,"Avant l'ouverture",IF(OR(A3935=105,A3935=106),"Bonus"))),"")</f>
        <v>1/4 Finale</v>
      </c>
      <c r="I3935" s="31" t="str">
        <f>IF(LEFT(H3935,4)="Tour",VLOOKUP(A3935,Database!$A:$C,3,FALSE),"")</f>
        <v/>
      </c>
      <c r="J3935" s="31" t="str">
        <f>VLOOKUP($A3935,Location!$A:$J,7,FALSE)</f>
        <v>TBD</v>
      </c>
      <c r="K3935" s="31" t="str">
        <f>IFERROR(VLOOKUP(J3935,Setup_Team!$B:$C,2,FALSE), "TDB")</f>
        <v>TDB</v>
      </c>
      <c r="L3935" s="31" t="str">
        <f>VLOOKUP($A3935,Location!$A:$J,8,FALSE)</f>
        <v>TBD</v>
      </c>
      <c r="M3935" s="31" t="str">
        <f>IFERROR(VLOOKUP(L3935,Setup_Team!$B:$C,2,FALSE), "TDB")</f>
        <v>TDB</v>
      </c>
      <c r="N3935" s="31" t="str">
        <f>VLOOKUP($A3935,Location!$A:$J,9,FALSE)</f>
        <v>Kansas City, Missouri</v>
      </c>
      <c r="O3935" s="31" t="str">
        <f>VLOOKUP($A3935,Location!$A:$J,10,FALSE)</f>
        <v>Arrowhead Stadium</v>
      </c>
      <c r="R3935" s="31">
        <v>0</v>
      </c>
      <c r="S3935" s="25">
        <f>VLOOKUP($A3935,Database!$A:$Y,10,FALSE)</f>
        <v>0</v>
      </c>
      <c r="T3935" s="25">
        <f>VLOOKUP($A3935,Database!$A:$Y,11,FALSE)</f>
        <v>0</v>
      </c>
      <c r="U3935" s="25">
        <f>VLOOKUP($A3935,Database!$A:$Y,12,FALSE)</f>
        <v>0</v>
      </c>
      <c r="V3935" s="25" t="str">
        <f>VLOOKUP(A3935,Database!A:M,13,FALSE)</f>
        <v>À venir</v>
      </c>
      <c r="W3935" s="25" t="str">
        <f>VLOOKUP($A3935,Database!$A:$Y,20,FALSE)</f>
        <v/>
      </c>
      <c r="X3935" s="25" t="str">
        <f>VLOOKUP($A3935,Database!$A:$Y,21,FALSE)</f>
        <v/>
      </c>
      <c r="Y3935" s="25" t="str">
        <f ca="1">IF(C3935&lt;NOW(),IF(AND(P3935&gt;Q3935,W3935&gt;X3935),S3935,IF(AND(P3935=Q3935,W3935=X3935),T3935,IF(AND(P3935&lt;Q3935,W3935&lt;X3935),U3935,0))),"")</f>
        <v/>
      </c>
      <c r="Z3935" s="25">
        <f>IF(AND(P3935=W3935,Q3935=X3935),1,0)</f>
        <v>1</v>
      </c>
      <c r="AA3935" s="25" t="str">
        <f>IF(Z3935=0,"",IF(ISBLANK(VLOOKUP(A3935,Database!A:AA,22,FALSE)),"",VLOOKUP(A3935,Database!A:AA,22,FALSE)))</f>
        <v>Exact</v>
      </c>
      <c r="AB3935" s="25">
        <f ca="1">IFERROR(IF(AND(Y3935&lt;&gt;"",OR(V3935="Terminé",V3935="En cours")),VLOOKUP(AA3935,Setup_ScoreExactBonus!A:D,4,FALSE),0),0)</f>
        <v>0</v>
      </c>
      <c r="AC3935" s="31" t="str">
        <f t="shared" ca="1" si="23"/>
        <v/>
      </c>
      <c r="AD3935" s="31">
        <f ca="1">SUMIFS(AC$2:AC3935,D$2:D3935,D3935)*IF(R3935=0,1,2)</f>
        <v>0</v>
      </c>
    </row>
    <row r="3936" spans="1:30" x14ac:dyDescent="0.35">
      <c r="A3936" s="31">
        <f>IF(ISBLANK(B3936),"",COUNTIF(B$2:B3936,B3936))-1</f>
        <v>100</v>
      </c>
      <c r="B3936" s="31">
        <v>35</v>
      </c>
      <c r="C3936" s="10">
        <f>VLOOKUP($A3936,Database!$A:$Y,7,FALSE)</f>
        <v>46215.125</v>
      </c>
      <c r="D3936" s="31" t="str">
        <f>VLOOKUP(Pronostics!$B3936,Setup_MPP!$A:$G,3,FALSE)</f>
        <v>Joueur35</v>
      </c>
      <c r="E3936" s="31" t="str">
        <f>VLOOKUP(Pronostics!$B3936,Setup_MPP!$A:$G,2,FALSE)</f>
        <v>Joueur35</v>
      </c>
      <c r="F3936" s="31" t="str">
        <f>VLOOKUP($B3936,Setup_MPP!$A:$E,4,FALSE)</f>
        <v>#D5D5D5</v>
      </c>
      <c r="G3936" s="31" t="str">
        <f>VLOOKUP($B3936,Setup_MPP!$A:$E,5,FALSE)</f>
        <v>#727272</v>
      </c>
      <c r="H3936" s="31" t="str">
        <f>IFERROR(IF(AND(A3936&gt;=1,A3936&lt;=104),VLOOKUP($A3936,Location!$A:$J,6,FALSE),IF(A3936=0,"Avant l'ouverture",IF(OR(A3936=105,A3936=106),"Bonus"))),"")</f>
        <v>1/4 Finale</v>
      </c>
      <c r="I3936" s="31" t="str">
        <f>IF(LEFT(H3936,4)="Tour",VLOOKUP(A3936,Database!$A:$C,3,FALSE),"")</f>
        <v/>
      </c>
      <c r="J3936" s="31" t="str">
        <f>VLOOKUP($A3936,Location!$A:$J,7,FALSE)</f>
        <v>TBD</v>
      </c>
      <c r="K3936" s="31" t="str">
        <f>IFERROR(VLOOKUP(J3936,Setup_Team!$B:$C,2,FALSE), "TDB")</f>
        <v>TDB</v>
      </c>
      <c r="L3936" s="31" t="str">
        <f>VLOOKUP($A3936,Location!$A:$J,8,FALSE)</f>
        <v>TBD</v>
      </c>
      <c r="M3936" s="31" t="str">
        <f>IFERROR(VLOOKUP(L3936,Setup_Team!$B:$C,2,FALSE), "TDB")</f>
        <v>TDB</v>
      </c>
      <c r="N3936" s="31" t="str">
        <f>VLOOKUP($A3936,Location!$A:$J,9,FALSE)</f>
        <v>Kansas City, Missouri</v>
      </c>
      <c r="O3936" s="31" t="str">
        <f>VLOOKUP($A3936,Location!$A:$J,10,FALSE)</f>
        <v>Arrowhead Stadium</v>
      </c>
      <c r="R3936" s="31">
        <v>0</v>
      </c>
      <c r="S3936" s="25">
        <f>VLOOKUP($A3936,Database!$A:$Y,10,FALSE)</f>
        <v>0</v>
      </c>
      <c r="T3936" s="25">
        <f>VLOOKUP($A3936,Database!$A:$Y,11,FALSE)</f>
        <v>0</v>
      </c>
      <c r="U3936" s="25">
        <f>VLOOKUP($A3936,Database!$A:$Y,12,FALSE)</f>
        <v>0</v>
      </c>
      <c r="V3936" s="25" t="str">
        <f>VLOOKUP(A3936,Database!A:M,13,FALSE)</f>
        <v>À venir</v>
      </c>
      <c r="W3936" s="25" t="str">
        <f>VLOOKUP($A3936,Database!$A:$Y,20,FALSE)</f>
        <v/>
      </c>
      <c r="X3936" s="25" t="str">
        <f>VLOOKUP($A3936,Database!$A:$Y,21,FALSE)</f>
        <v/>
      </c>
      <c r="Y3936" s="25" t="str">
        <f ca="1">IF(C3936&lt;NOW(),IF(AND(P3936&gt;Q3936,W3936&gt;X3936),S3936,IF(AND(P3936=Q3936,W3936=X3936),T3936,IF(AND(P3936&lt;Q3936,W3936&lt;X3936),U3936,0))),"")</f>
        <v/>
      </c>
      <c r="Z3936" s="25">
        <f>IF(AND(P3936=W3936,Q3936=X3936),1,0)</f>
        <v>1</v>
      </c>
      <c r="AA3936" s="25" t="str">
        <f>IF(Z3936=0,"",IF(ISBLANK(VLOOKUP(A3936,Database!A:AA,22,FALSE)),"",VLOOKUP(A3936,Database!A:AA,22,FALSE)))</f>
        <v>Exact</v>
      </c>
      <c r="AB3936" s="25">
        <f ca="1">IFERROR(IF(AND(Y3936&lt;&gt;"",OR(V3936="Terminé",V3936="En cours")),VLOOKUP(AA3936,Setup_ScoreExactBonus!A:D,4,FALSE),0),0)</f>
        <v>0</v>
      </c>
      <c r="AC3936" s="31" t="str">
        <f t="shared" ca="1" si="23"/>
        <v/>
      </c>
      <c r="AD3936" s="31">
        <f ca="1">SUMIFS(AC$2:AC3936,D$2:D3936,D3936)*IF(R3936=0,1,2)</f>
        <v>0</v>
      </c>
    </row>
    <row r="3937" spans="1:30" x14ac:dyDescent="0.35">
      <c r="A3937" s="31">
        <f>IF(ISBLANK(B3937),"",COUNTIF(B$2:B3937,B3937))-1</f>
        <v>100</v>
      </c>
      <c r="B3937" s="31">
        <v>36</v>
      </c>
      <c r="C3937" s="10">
        <f>VLOOKUP($A3937,Database!$A:$Y,7,FALSE)</f>
        <v>46215.125</v>
      </c>
      <c r="D3937" s="31" t="str">
        <f>VLOOKUP(Pronostics!$B3937,Setup_MPP!$A:$G,3,FALSE)</f>
        <v>Joueur36</v>
      </c>
      <c r="E3937" s="31" t="str">
        <f>VLOOKUP(Pronostics!$B3937,Setup_MPP!$A:$G,2,FALSE)</f>
        <v>Joueur36</v>
      </c>
      <c r="F3937" s="31" t="str">
        <f>VLOOKUP($B3937,Setup_MPP!$A:$E,4,FALSE)</f>
        <v>#D5D5D5</v>
      </c>
      <c r="G3937" s="31" t="str">
        <f>VLOOKUP($B3937,Setup_MPP!$A:$E,5,FALSE)</f>
        <v>#727272</v>
      </c>
      <c r="H3937" s="31" t="str">
        <f>IFERROR(IF(AND(A3937&gt;=1,A3937&lt;=104),VLOOKUP($A3937,Location!$A:$J,6,FALSE),IF(A3937=0,"Avant l'ouverture",IF(OR(A3937=105,A3937=106),"Bonus"))),"")</f>
        <v>1/4 Finale</v>
      </c>
      <c r="I3937" s="31" t="str">
        <f>IF(LEFT(H3937,4)="Tour",VLOOKUP(A3937,Database!$A:$C,3,FALSE),"")</f>
        <v/>
      </c>
      <c r="J3937" s="31" t="str">
        <f>VLOOKUP($A3937,Location!$A:$J,7,FALSE)</f>
        <v>TBD</v>
      </c>
      <c r="K3937" s="31" t="str">
        <f>IFERROR(VLOOKUP(J3937,Setup_Team!$B:$C,2,FALSE), "TDB")</f>
        <v>TDB</v>
      </c>
      <c r="L3937" s="31" t="str">
        <f>VLOOKUP($A3937,Location!$A:$J,8,FALSE)</f>
        <v>TBD</v>
      </c>
      <c r="M3937" s="31" t="str">
        <f>IFERROR(VLOOKUP(L3937,Setup_Team!$B:$C,2,FALSE), "TDB")</f>
        <v>TDB</v>
      </c>
      <c r="N3937" s="31" t="str">
        <f>VLOOKUP($A3937,Location!$A:$J,9,FALSE)</f>
        <v>Kansas City, Missouri</v>
      </c>
      <c r="O3937" s="31" t="str">
        <f>VLOOKUP($A3937,Location!$A:$J,10,FALSE)</f>
        <v>Arrowhead Stadium</v>
      </c>
      <c r="R3937" s="31">
        <v>0</v>
      </c>
      <c r="S3937" s="25">
        <f>VLOOKUP($A3937,Database!$A:$Y,10,FALSE)</f>
        <v>0</v>
      </c>
      <c r="T3937" s="25">
        <f>VLOOKUP($A3937,Database!$A:$Y,11,FALSE)</f>
        <v>0</v>
      </c>
      <c r="U3937" s="25">
        <f>VLOOKUP($A3937,Database!$A:$Y,12,FALSE)</f>
        <v>0</v>
      </c>
      <c r="V3937" s="25" t="str">
        <f>VLOOKUP(A3937,Database!A:M,13,FALSE)</f>
        <v>À venir</v>
      </c>
      <c r="W3937" s="25" t="str">
        <f>VLOOKUP($A3937,Database!$A:$Y,20,FALSE)</f>
        <v/>
      </c>
      <c r="X3937" s="25" t="str">
        <f>VLOOKUP($A3937,Database!$A:$Y,21,FALSE)</f>
        <v/>
      </c>
      <c r="Y3937" s="25" t="str">
        <f ca="1">IF(C3937&lt;NOW(),IF(AND(P3937&gt;Q3937,W3937&gt;X3937),S3937,IF(AND(P3937=Q3937,W3937=X3937),T3937,IF(AND(P3937&lt;Q3937,W3937&lt;X3937),U3937,0))),"")</f>
        <v/>
      </c>
      <c r="Z3937" s="25">
        <f>IF(AND(P3937=W3937,Q3937=X3937),1,0)</f>
        <v>1</v>
      </c>
      <c r="AA3937" s="25" t="str">
        <f>IF(Z3937=0,"",IF(ISBLANK(VLOOKUP(A3937,Database!A:AA,22,FALSE)),"",VLOOKUP(A3937,Database!A:AA,22,FALSE)))</f>
        <v>Exact</v>
      </c>
      <c r="AB3937" s="25">
        <f ca="1">IFERROR(IF(AND(Y3937&lt;&gt;"",OR(V3937="Terminé",V3937="En cours")),VLOOKUP(AA3937,Setup_ScoreExactBonus!A:D,4,FALSE),0),0)</f>
        <v>0</v>
      </c>
      <c r="AC3937" s="31" t="str">
        <f t="shared" ca="1" si="23"/>
        <v/>
      </c>
      <c r="AD3937" s="31">
        <f ca="1">SUMIFS(AC$2:AC3937,D$2:D3937,D3937)*IF(R3937=0,1,2)</f>
        <v>0</v>
      </c>
    </row>
    <row r="3938" spans="1:30" x14ac:dyDescent="0.35">
      <c r="A3938" s="31">
        <f>IF(ISBLANK(B3938),"",COUNTIF(B$2:B3938,B3938))-1</f>
        <v>100</v>
      </c>
      <c r="B3938" s="31">
        <v>37</v>
      </c>
      <c r="C3938" s="10">
        <f>VLOOKUP($A3938,Database!$A:$Y,7,FALSE)</f>
        <v>46215.125</v>
      </c>
      <c r="D3938" s="31" t="str">
        <f>VLOOKUP(Pronostics!$B3938,Setup_MPP!$A:$G,3,FALSE)</f>
        <v>Joueur37</v>
      </c>
      <c r="E3938" s="31" t="str">
        <f>VLOOKUP(Pronostics!$B3938,Setup_MPP!$A:$G,2,FALSE)</f>
        <v>Joueur37</v>
      </c>
      <c r="F3938" s="31" t="str">
        <f>VLOOKUP($B3938,Setup_MPP!$A:$E,4,FALSE)</f>
        <v>#D5D5D5</v>
      </c>
      <c r="G3938" s="31" t="str">
        <f>VLOOKUP($B3938,Setup_MPP!$A:$E,5,FALSE)</f>
        <v>#727272</v>
      </c>
      <c r="H3938" s="31" t="str">
        <f>IFERROR(IF(AND(A3938&gt;=1,A3938&lt;=104),VLOOKUP($A3938,Location!$A:$J,6,FALSE),IF(A3938=0,"Avant l'ouverture",IF(OR(A3938=105,A3938=106),"Bonus"))),"")</f>
        <v>1/4 Finale</v>
      </c>
      <c r="I3938" s="31" t="str">
        <f>IF(LEFT(H3938,4)="Tour",VLOOKUP(A3938,Database!$A:$C,3,FALSE),"")</f>
        <v/>
      </c>
      <c r="J3938" s="31" t="str">
        <f>VLOOKUP($A3938,Location!$A:$J,7,FALSE)</f>
        <v>TBD</v>
      </c>
      <c r="K3938" s="31" t="str">
        <f>IFERROR(VLOOKUP(J3938,Setup_Team!$B:$C,2,FALSE), "TDB")</f>
        <v>TDB</v>
      </c>
      <c r="L3938" s="31" t="str">
        <f>VLOOKUP($A3938,Location!$A:$J,8,FALSE)</f>
        <v>TBD</v>
      </c>
      <c r="M3938" s="31" t="str">
        <f>IFERROR(VLOOKUP(L3938,Setup_Team!$B:$C,2,FALSE), "TDB")</f>
        <v>TDB</v>
      </c>
      <c r="N3938" s="31" t="str">
        <f>VLOOKUP($A3938,Location!$A:$J,9,FALSE)</f>
        <v>Kansas City, Missouri</v>
      </c>
      <c r="O3938" s="31" t="str">
        <f>VLOOKUP($A3938,Location!$A:$J,10,FALSE)</f>
        <v>Arrowhead Stadium</v>
      </c>
      <c r="R3938" s="31">
        <v>0</v>
      </c>
      <c r="S3938" s="25">
        <f>VLOOKUP($A3938,Database!$A:$Y,10,FALSE)</f>
        <v>0</v>
      </c>
      <c r="T3938" s="25">
        <f>VLOOKUP($A3938,Database!$A:$Y,11,FALSE)</f>
        <v>0</v>
      </c>
      <c r="U3938" s="25">
        <f>VLOOKUP($A3938,Database!$A:$Y,12,FALSE)</f>
        <v>0</v>
      </c>
      <c r="V3938" s="25" t="str">
        <f>VLOOKUP(A3938,Database!A:M,13,FALSE)</f>
        <v>À venir</v>
      </c>
      <c r="W3938" s="25" t="str">
        <f>VLOOKUP($A3938,Database!$A:$Y,20,FALSE)</f>
        <v/>
      </c>
      <c r="X3938" s="25" t="str">
        <f>VLOOKUP($A3938,Database!$A:$Y,21,FALSE)</f>
        <v/>
      </c>
      <c r="Y3938" s="25" t="str">
        <f ca="1">IF(C3938&lt;NOW(),IF(AND(P3938&gt;Q3938,W3938&gt;X3938),S3938,IF(AND(P3938=Q3938,W3938=X3938),T3938,IF(AND(P3938&lt;Q3938,W3938&lt;X3938),U3938,0))),"")</f>
        <v/>
      </c>
      <c r="Z3938" s="25">
        <f>IF(AND(P3938=W3938,Q3938=X3938),1,0)</f>
        <v>1</v>
      </c>
      <c r="AA3938" s="25" t="str">
        <f>IF(Z3938=0,"",IF(ISBLANK(VLOOKUP(A3938,Database!A:AA,22,FALSE)),"",VLOOKUP(A3938,Database!A:AA,22,FALSE)))</f>
        <v>Exact</v>
      </c>
      <c r="AB3938" s="25">
        <f ca="1">IFERROR(IF(AND(Y3938&lt;&gt;"",OR(V3938="Terminé",V3938="En cours")),VLOOKUP(AA3938,Setup_ScoreExactBonus!A:D,4,FALSE),0),0)</f>
        <v>0</v>
      </c>
      <c r="AC3938" s="31" t="str">
        <f t="shared" ca="1" si="23"/>
        <v/>
      </c>
      <c r="AD3938" s="31">
        <f ca="1">SUMIFS(AC$2:AC3938,D$2:D3938,D3938)*IF(R3938=0,1,2)</f>
        <v>0</v>
      </c>
    </row>
    <row r="3939" spans="1:30" x14ac:dyDescent="0.35">
      <c r="A3939" s="31">
        <f>IF(ISBLANK(B3939),"",COUNTIF(B$2:B3939,B3939))-1</f>
        <v>100</v>
      </c>
      <c r="B3939" s="31">
        <v>38</v>
      </c>
      <c r="C3939" s="10">
        <f>VLOOKUP($A3939,Database!$A:$Y,7,FALSE)</f>
        <v>46215.125</v>
      </c>
      <c r="D3939" s="31" t="str">
        <f>VLOOKUP(Pronostics!$B3939,Setup_MPP!$A:$G,3,FALSE)</f>
        <v>Joueur38</v>
      </c>
      <c r="E3939" s="31" t="str">
        <f>VLOOKUP(Pronostics!$B3939,Setup_MPP!$A:$G,2,FALSE)</f>
        <v>Joueur38</v>
      </c>
      <c r="F3939" s="31" t="str">
        <f>VLOOKUP($B3939,Setup_MPP!$A:$E,4,FALSE)</f>
        <v>#D5D5D5</v>
      </c>
      <c r="G3939" s="31" t="str">
        <f>VLOOKUP($B3939,Setup_MPP!$A:$E,5,FALSE)</f>
        <v>#727272</v>
      </c>
      <c r="H3939" s="31" t="str">
        <f>IFERROR(IF(AND(A3939&gt;=1,A3939&lt;=104),VLOOKUP($A3939,Location!$A:$J,6,FALSE),IF(A3939=0,"Avant l'ouverture",IF(OR(A3939=105,A3939=106),"Bonus"))),"")</f>
        <v>1/4 Finale</v>
      </c>
      <c r="I3939" s="31" t="str">
        <f>IF(LEFT(H3939,4)="Tour",VLOOKUP(A3939,Database!$A:$C,3,FALSE),"")</f>
        <v/>
      </c>
      <c r="J3939" s="31" t="str">
        <f>VLOOKUP($A3939,Location!$A:$J,7,FALSE)</f>
        <v>TBD</v>
      </c>
      <c r="K3939" s="31" t="str">
        <f>IFERROR(VLOOKUP(J3939,Setup_Team!$B:$C,2,FALSE), "TDB")</f>
        <v>TDB</v>
      </c>
      <c r="L3939" s="31" t="str">
        <f>VLOOKUP($A3939,Location!$A:$J,8,FALSE)</f>
        <v>TBD</v>
      </c>
      <c r="M3939" s="31" t="str">
        <f>IFERROR(VLOOKUP(L3939,Setup_Team!$B:$C,2,FALSE), "TDB")</f>
        <v>TDB</v>
      </c>
      <c r="N3939" s="31" t="str">
        <f>VLOOKUP($A3939,Location!$A:$J,9,FALSE)</f>
        <v>Kansas City, Missouri</v>
      </c>
      <c r="O3939" s="31" t="str">
        <f>VLOOKUP($A3939,Location!$A:$J,10,FALSE)</f>
        <v>Arrowhead Stadium</v>
      </c>
      <c r="R3939" s="31">
        <v>0</v>
      </c>
      <c r="S3939" s="25">
        <f>VLOOKUP($A3939,Database!$A:$Y,10,FALSE)</f>
        <v>0</v>
      </c>
      <c r="T3939" s="25">
        <f>VLOOKUP($A3939,Database!$A:$Y,11,FALSE)</f>
        <v>0</v>
      </c>
      <c r="U3939" s="25">
        <f>VLOOKUP($A3939,Database!$A:$Y,12,FALSE)</f>
        <v>0</v>
      </c>
      <c r="V3939" s="25" t="str">
        <f>VLOOKUP(A3939,Database!A:M,13,FALSE)</f>
        <v>À venir</v>
      </c>
      <c r="W3939" s="25" t="str">
        <f>VLOOKUP($A3939,Database!$A:$Y,20,FALSE)</f>
        <v/>
      </c>
      <c r="X3939" s="25" t="str">
        <f>VLOOKUP($A3939,Database!$A:$Y,21,FALSE)</f>
        <v/>
      </c>
      <c r="Y3939" s="25" t="str">
        <f ca="1">IF(C3939&lt;NOW(),IF(AND(P3939&gt;Q3939,W3939&gt;X3939),S3939,IF(AND(P3939=Q3939,W3939=X3939),T3939,IF(AND(P3939&lt;Q3939,W3939&lt;X3939),U3939,0))),"")</f>
        <v/>
      </c>
      <c r="Z3939" s="25">
        <f>IF(AND(P3939=W3939,Q3939=X3939),1,0)</f>
        <v>1</v>
      </c>
      <c r="AA3939" s="25" t="str">
        <f>IF(Z3939=0,"",IF(ISBLANK(VLOOKUP(A3939,Database!A:AA,22,FALSE)),"",VLOOKUP(A3939,Database!A:AA,22,FALSE)))</f>
        <v>Exact</v>
      </c>
      <c r="AB3939" s="25">
        <f ca="1">IFERROR(IF(AND(Y3939&lt;&gt;"",OR(V3939="Terminé",V3939="En cours")),VLOOKUP(AA3939,Setup_ScoreExactBonus!A:D,4,FALSE),0),0)</f>
        <v>0</v>
      </c>
      <c r="AC3939" s="31" t="str">
        <f t="shared" ca="1" si="23"/>
        <v/>
      </c>
      <c r="AD3939" s="31">
        <f ca="1">SUMIFS(AC$2:AC3939,D$2:D3939,D3939)*IF(R3939=0,1,2)</f>
        <v>0</v>
      </c>
    </row>
    <row r="3940" spans="1:30" x14ac:dyDescent="0.35">
      <c r="A3940" s="31">
        <f>IF(ISBLANK(B3940),"",COUNTIF(B$2:B3940,B3940))-1</f>
        <v>100</v>
      </c>
      <c r="B3940" s="31">
        <v>39</v>
      </c>
      <c r="C3940" s="10">
        <f>VLOOKUP($A3940,Database!$A:$Y,7,FALSE)</f>
        <v>46215.125</v>
      </c>
      <c r="D3940" s="31" t="str">
        <f>VLOOKUP(Pronostics!$B3940,Setup_MPP!$A:$G,3,FALSE)</f>
        <v>Joueur39</v>
      </c>
      <c r="E3940" s="31" t="str">
        <f>VLOOKUP(Pronostics!$B3940,Setup_MPP!$A:$G,2,FALSE)</f>
        <v>Joueur39</v>
      </c>
      <c r="F3940" s="31" t="str">
        <f>VLOOKUP($B3940,Setup_MPP!$A:$E,4,FALSE)</f>
        <v>#D5D5D5</v>
      </c>
      <c r="G3940" s="31" t="str">
        <f>VLOOKUP($B3940,Setup_MPP!$A:$E,5,FALSE)</f>
        <v>#727272</v>
      </c>
      <c r="H3940" s="31" t="str">
        <f>IFERROR(IF(AND(A3940&gt;=1,A3940&lt;=104),VLOOKUP($A3940,Location!$A:$J,6,FALSE),IF(A3940=0,"Avant l'ouverture",IF(OR(A3940=105,A3940=106),"Bonus"))),"")</f>
        <v>1/4 Finale</v>
      </c>
      <c r="I3940" s="31" t="str">
        <f>IF(LEFT(H3940,4)="Tour",VLOOKUP(A3940,Database!$A:$C,3,FALSE),"")</f>
        <v/>
      </c>
      <c r="J3940" s="31" t="str">
        <f>VLOOKUP($A3940,Location!$A:$J,7,FALSE)</f>
        <v>TBD</v>
      </c>
      <c r="K3940" s="31" t="str">
        <f>IFERROR(VLOOKUP(J3940,Setup_Team!$B:$C,2,FALSE), "TDB")</f>
        <v>TDB</v>
      </c>
      <c r="L3940" s="31" t="str">
        <f>VLOOKUP($A3940,Location!$A:$J,8,FALSE)</f>
        <v>TBD</v>
      </c>
      <c r="M3940" s="31" t="str">
        <f>IFERROR(VLOOKUP(L3940,Setup_Team!$B:$C,2,FALSE), "TDB")</f>
        <v>TDB</v>
      </c>
      <c r="N3940" s="31" t="str">
        <f>VLOOKUP($A3940,Location!$A:$J,9,FALSE)</f>
        <v>Kansas City, Missouri</v>
      </c>
      <c r="O3940" s="31" t="str">
        <f>VLOOKUP($A3940,Location!$A:$J,10,FALSE)</f>
        <v>Arrowhead Stadium</v>
      </c>
      <c r="R3940" s="31">
        <v>0</v>
      </c>
      <c r="S3940" s="25">
        <f>VLOOKUP($A3940,Database!$A:$Y,10,FALSE)</f>
        <v>0</v>
      </c>
      <c r="T3940" s="25">
        <f>VLOOKUP($A3940,Database!$A:$Y,11,FALSE)</f>
        <v>0</v>
      </c>
      <c r="U3940" s="25">
        <f>VLOOKUP($A3940,Database!$A:$Y,12,FALSE)</f>
        <v>0</v>
      </c>
      <c r="V3940" s="25" t="str">
        <f>VLOOKUP(A3940,Database!A:M,13,FALSE)</f>
        <v>À venir</v>
      </c>
      <c r="W3940" s="25" t="str">
        <f>VLOOKUP($A3940,Database!$A:$Y,20,FALSE)</f>
        <v/>
      </c>
      <c r="X3940" s="25" t="str">
        <f>VLOOKUP($A3940,Database!$A:$Y,21,FALSE)</f>
        <v/>
      </c>
      <c r="Y3940" s="25" t="str">
        <f ca="1">IF(C3940&lt;NOW(),IF(AND(P3940&gt;Q3940,W3940&gt;X3940),S3940,IF(AND(P3940=Q3940,W3940=X3940),T3940,IF(AND(P3940&lt;Q3940,W3940&lt;X3940),U3940,0))),"")</f>
        <v/>
      </c>
      <c r="Z3940" s="25">
        <f>IF(AND(P3940=W3940,Q3940=X3940),1,0)</f>
        <v>1</v>
      </c>
      <c r="AA3940" s="25" t="str">
        <f>IF(Z3940=0,"",IF(ISBLANK(VLOOKUP(A3940,Database!A:AA,22,FALSE)),"",VLOOKUP(A3940,Database!A:AA,22,FALSE)))</f>
        <v>Exact</v>
      </c>
      <c r="AB3940" s="25">
        <f ca="1">IFERROR(IF(AND(Y3940&lt;&gt;"",OR(V3940="Terminé",V3940="En cours")),VLOOKUP(AA3940,Setup_ScoreExactBonus!A:D,4,FALSE),0),0)</f>
        <v>0</v>
      </c>
      <c r="AC3940" s="31" t="str">
        <f t="shared" ca="1" si="23"/>
        <v/>
      </c>
      <c r="AD3940" s="31">
        <f ca="1">SUMIFS(AC$2:AC3940,D$2:D3940,D3940)*IF(R3940=0,1,2)</f>
        <v>0</v>
      </c>
    </row>
    <row r="3941" spans="1:30" x14ac:dyDescent="0.35">
      <c r="A3941" s="31">
        <f>IF(ISBLANK(B3941),"",COUNTIF(B$2:B3941,B3941))-1</f>
        <v>101</v>
      </c>
      <c r="B3941" s="31">
        <v>1</v>
      </c>
      <c r="C3941" s="10">
        <f>VLOOKUP($A3941,Database!$A:$Y,7,FALSE)</f>
        <v>46217.875</v>
      </c>
      <c r="D3941" s="31" t="str">
        <f>VLOOKUP(Pronostics!$B3941,Setup_MPP!$A:$G,3,FALSE)</f>
        <v>_Nicolas_LM_</v>
      </c>
      <c r="E3941" s="31" t="str">
        <f>VLOOKUP(Pronostics!$B3941,Setup_MPP!$A:$G,2,FALSE)</f>
        <v>Nicolas LE MOUEL</v>
      </c>
      <c r="F3941" s="31" t="str">
        <f>VLOOKUP($B3941,Setup_MPP!$A:$E,4,FALSE)</f>
        <v>#F7C79D</v>
      </c>
      <c r="G3941" s="31" t="str">
        <f>VLOOKUP($B3941,Setup_MPP!$A:$E,5,FALSE)</f>
        <v>#FFBE85</v>
      </c>
      <c r="H3941" s="31" t="str">
        <f>IFERROR(IF(AND(A3941&gt;=1,A3941&lt;=104),VLOOKUP($A3941,Location!$A:$J,6,FALSE),IF(A3941=0,"Avant l'ouverture",IF(OR(A3941=105,A3941=106),"Bonus"))),"")</f>
        <v>1/2 Finale</v>
      </c>
      <c r="I3941" s="31" t="str">
        <f>IF(LEFT(H3941,4)="Tour",VLOOKUP(A3941,Database!$A:$C,3,FALSE),"")</f>
        <v/>
      </c>
      <c r="J3941" s="31" t="str">
        <f>VLOOKUP($A3941,Location!$A:$J,7,FALSE)</f>
        <v>TBD</v>
      </c>
      <c r="K3941" s="31" t="str">
        <f>IFERROR(VLOOKUP(J3941,Setup_Team!$B:$C,2,FALSE), "TDB")</f>
        <v>TDB</v>
      </c>
      <c r="L3941" s="31" t="str">
        <f>VLOOKUP($A3941,Location!$A:$J,8,FALSE)</f>
        <v>TBD</v>
      </c>
      <c r="M3941" s="31" t="str">
        <f>IFERROR(VLOOKUP(L3941,Setup_Team!$B:$C,2,FALSE), "TDB")</f>
        <v>TDB</v>
      </c>
      <c r="N3941" s="31" t="str">
        <f>VLOOKUP($A3941,Location!$A:$J,9,FALSE)</f>
        <v>Arlington, Dallas, Texas</v>
      </c>
      <c r="O3941" s="31" t="str">
        <f>VLOOKUP($A3941,Location!$A:$J,10,FALSE)</f>
        <v>AT&amp;T Stadium</v>
      </c>
      <c r="R3941" s="31">
        <v>0</v>
      </c>
      <c r="S3941" s="25">
        <f>VLOOKUP($A3941,Database!$A:$Y,10,FALSE)</f>
        <v>0</v>
      </c>
      <c r="T3941" s="25">
        <f>VLOOKUP($A3941,Database!$A:$Y,11,FALSE)</f>
        <v>0</v>
      </c>
      <c r="U3941" s="25">
        <f>VLOOKUP($A3941,Database!$A:$Y,12,FALSE)</f>
        <v>0</v>
      </c>
      <c r="V3941" s="25" t="str">
        <f>VLOOKUP(A3941,Database!A:M,13,FALSE)</f>
        <v>À venir</v>
      </c>
      <c r="W3941" s="25" t="str">
        <f>VLOOKUP($A3941,Database!$A:$Y,20,FALSE)</f>
        <v/>
      </c>
      <c r="X3941" s="25" t="str">
        <f>VLOOKUP($A3941,Database!$A:$Y,21,FALSE)</f>
        <v/>
      </c>
      <c r="Y3941" s="25" t="str">
        <f ca="1">IF(C3941&lt;NOW(),IF(AND(P3941&gt;Q3941,W3941&gt;X3941),S3941,IF(AND(P3941=Q3941,W3941=X3941),T3941,IF(AND(P3941&lt;Q3941,W3941&lt;X3941),U3941,0))),"")</f>
        <v/>
      </c>
      <c r="Z3941" s="25">
        <f>IF(AND(P3941=W3941,Q3941=X3941),1,0)</f>
        <v>1</v>
      </c>
      <c r="AA3941" s="25" t="str">
        <f>IF(Z3941=0,"",IF(ISBLANK(VLOOKUP(A3941,Database!A:AA,22,FALSE)),"",VLOOKUP(A3941,Database!A:AA,22,FALSE)))</f>
        <v>Exact</v>
      </c>
      <c r="AB3941" s="25">
        <f ca="1">IFERROR(IF(AND(Y3941&lt;&gt;"",OR(V3941="Terminé",V3941="En cours")),VLOOKUP(AA3941,Setup_ScoreExactBonus!A:D,4,FALSE),0),0)</f>
        <v>0</v>
      </c>
      <c r="AC3941" s="31" t="str">
        <f t="shared" ca="1" si="23"/>
        <v/>
      </c>
      <c r="AD3941" s="31">
        <f ca="1">SUMIFS(AC$2:AC3941,D$2:D3941,D3941)*IF(R3941=0,1,2)</f>
        <v>0</v>
      </c>
    </row>
    <row r="3942" spans="1:30" x14ac:dyDescent="0.35">
      <c r="A3942" s="31">
        <f>IF(ISBLANK(B3942),"",COUNTIF(B$2:B3942,B3942))-1</f>
        <v>101</v>
      </c>
      <c r="B3942" s="31">
        <v>2</v>
      </c>
      <c r="C3942" s="10">
        <f>VLOOKUP($A3942,Database!$A:$Y,7,FALSE)</f>
        <v>46217.875</v>
      </c>
      <c r="D3942" s="31" t="str">
        <f>VLOOKUP(Pronostics!$B3942,Setup_MPP!$A:$G,3,FALSE)</f>
        <v>leaelaz</v>
      </c>
      <c r="E3942" s="31" t="str">
        <f>VLOOKUP(Pronostics!$B3942,Setup_MPP!$A:$G,2,FALSE)</f>
        <v>Léa EL ASERY</v>
      </c>
      <c r="F3942" s="31" t="str">
        <f>VLOOKUP($B3942,Setup_MPP!$A:$E,4,FALSE)</f>
        <v>#FFBEBE</v>
      </c>
      <c r="G3942" s="31" t="str">
        <f>VLOOKUP($B3942,Setup_MPP!$A:$E,5,FALSE)</f>
        <v>#DF6868</v>
      </c>
      <c r="H3942" s="31" t="str">
        <f>IFERROR(IF(AND(A3942&gt;=1,A3942&lt;=104),VLOOKUP($A3942,Location!$A:$J,6,FALSE),IF(A3942=0,"Avant l'ouverture",IF(OR(A3942=105,A3942=106),"Bonus"))),"")</f>
        <v>1/2 Finale</v>
      </c>
      <c r="I3942" s="31" t="str">
        <f>IF(LEFT(H3942,4)="Tour",VLOOKUP(A3942,Database!$A:$C,3,FALSE),"")</f>
        <v/>
      </c>
      <c r="J3942" s="31" t="str">
        <f>VLOOKUP($A3942,Location!$A:$J,7,FALSE)</f>
        <v>TBD</v>
      </c>
      <c r="K3942" s="31" t="str">
        <f>IFERROR(VLOOKUP(J3942,Setup_Team!$B:$C,2,FALSE), "TDB")</f>
        <v>TDB</v>
      </c>
      <c r="L3942" s="31" t="str">
        <f>VLOOKUP($A3942,Location!$A:$J,8,FALSE)</f>
        <v>TBD</v>
      </c>
      <c r="M3942" s="31" t="str">
        <f>IFERROR(VLOOKUP(L3942,Setup_Team!$B:$C,2,FALSE), "TDB")</f>
        <v>TDB</v>
      </c>
      <c r="N3942" s="31" t="str">
        <f>VLOOKUP($A3942,Location!$A:$J,9,FALSE)</f>
        <v>Arlington, Dallas, Texas</v>
      </c>
      <c r="O3942" s="31" t="str">
        <f>VLOOKUP($A3942,Location!$A:$J,10,FALSE)</f>
        <v>AT&amp;T Stadium</v>
      </c>
      <c r="R3942" s="31">
        <v>0</v>
      </c>
      <c r="S3942" s="25">
        <f>VLOOKUP($A3942,Database!$A:$Y,10,FALSE)</f>
        <v>0</v>
      </c>
      <c r="T3942" s="25">
        <f>VLOOKUP($A3942,Database!$A:$Y,11,FALSE)</f>
        <v>0</v>
      </c>
      <c r="U3942" s="25">
        <f>VLOOKUP($A3942,Database!$A:$Y,12,FALSE)</f>
        <v>0</v>
      </c>
      <c r="V3942" s="25" t="str">
        <f>VLOOKUP(A3942,Database!A:M,13,FALSE)</f>
        <v>À venir</v>
      </c>
      <c r="W3942" s="25" t="str">
        <f>VLOOKUP($A3942,Database!$A:$Y,20,FALSE)</f>
        <v/>
      </c>
      <c r="X3942" s="25" t="str">
        <f>VLOOKUP($A3942,Database!$A:$Y,21,FALSE)</f>
        <v/>
      </c>
      <c r="Y3942" s="25" t="str">
        <f ca="1">IF(C3942&lt;NOW(),IF(AND(P3942&gt;Q3942,W3942&gt;X3942),S3942,IF(AND(P3942=Q3942,W3942=X3942),T3942,IF(AND(P3942&lt;Q3942,W3942&lt;X3942),U3942,0))),"")</f>
        <v/>
      </c>
      <c r="Z3942" s="25">
        <f>IF(AND(P3942=W3942,Q3942=X3942),1,0)</f>
        <v>1</v>
      </c>
      <c r="AA3942" s="25" t="str">
        <f>IF(Z3942=0,"",IF(ISBLANK(VLOOKUP(A3942,Database!A:AA,22,FALSE)),"",VLOOKUP(A3942,Database!A:AA,22,FALSE)))</f>
        <v>Exact</v>
      </c>
      <c r="AB3942" s="25">
        <f ca="1">IFERROR(IF(AND(Y3942&lt;&gt;"",OR(V3942="Terminé",V3942="En cours")),VLOOKUP(AA3942,Setup_ScoreExactBonus!A:D,4,FALSE),0),0)</f>
        <v>0</v>
      </c>
      <c r="AC3942" s="31" t="str">
        <f t="shared" ca="1" si="23"/>
        <v/>
      </c>
      <c r="AD3942" s="31">
        <f ca="1">SUMIFS(AC$2:AC3942,D$2:D3942,D3942)*IF(R3942=0,1,2)</f>
        <v>0</v>
      </c>
    </row>
    <row r="3943" spans="1:30" x14ac:dyDescent="0.35">
      <c r="A3943" s="31">
        <f>IF(ISBLANK(B3943),"",COUNTIF(B$2:B3943,B3943))-1</f>
        <v>101</v>
      </c>
      <c r="B3943" s="31">
        <v>3</v>
      </c>
      <c r="C3943" s="10">
        <f>VLOOKUP($A3943,Database!$A:$Y,7,FALSE)</f>
        <v>46217.875</v>
      </c>
      <c r="D3943" s="31" t="str">
        <f>VLOOKUP(Pronostics!$B3943,Setup_MPP!$A:$G,3,FALSE)</f>
        <v>PasMetalleux</v>
      </c>
      <c r="E3943" s="31" t="str">
        <f>VLOOKUP(Pronostics!$B3943,Setup_MPP!$A:$G,2,FALSE)</f>
        <v>Elwenn JOUBREL</v>
      </c>
      <c r="F3943" s="31" t="str">
        <f>VLOOKUP($B3943,Setup_MPP!$A:$E,4,FALSE)</f>
        <v>#F5C7FC</v>
      </c>
      <c r="G3943" s="31" t="str">
        <f>VLOOKUP($B3943,Setup_MPP!$A:$E,5,FALSE)</f>
        <v>#C489CF</v>
      </c>
      <c r="H3943" s="31" t="str">
        <f>IFERROR(IF(AND(A3943&gt;=1,A3943&lt;=104),VLOOKUP($A3943,Location!$A:$J,6,FALSE),IF(A3943=0,"Avant l'ouverture",IF(OR(A3943=105,A3943=106),"Bonus"))),"")</f>
        <v>1/2 Finale</v>
      </c>
      <c r="I3943" s="31" t="str">
        <f>IF(LEFT(H3943,4)="Tour",VLOOKUP(A3943,Database!$A:$C,3,FALSE),"")</f>
        <v/>
      </c>
      <c r="J3943" s="31" t="str">
        <f>VLOOKUP($A3943,Location!$A:$J,7,FALSE)</f>
        <v>TBD</v>
      </c>
      <c r="K3943" s="31" t="str">
        <f>IFERROR(VLOOKUP(J3943,Setup_Team!$B:$C,2,FALSE), "TDB")</f>
        <v>TDB</v>
      </c>
      <c r="L3943" s="31" t="str">
        <f>VLOOKUP($A3943,Location!$A:$J,8,FALSE)</f>
        <v>TBD</v>
      </c>
      <c r="M3943" s="31" t="str">
        <f>IFERROR(VLOOKUP(L3943,Setup_Team!$B:$C,2,FALSE), "TDB")</f>
        <v>TDB</v>
      </c>
      <c r="N3943" s="31" t="str">
        <f>VLOOKUP($A3943,Location!$A:$J,9,FALSE)</f>
        <v>Arlington, Dallas, Texas</v>
      </c>
      <c r="O3943" s="31" t="str">
        <f>VLOOKUP($A3943,Location!$A:$J,10,FALSE)</f>
        <v>AT&amp;T Stadium</v>
      </c>
      <c r="R3943" s="31">
        <v>0</v>
      </c>
      <c r="S3943" s="25">
        <f>VLOOKUP($A3943,Database!$A:$Y,10,FALSE)</f>
        <v>0</v>
      </c>
      <c r="T3943" s="25">
        <f>VLOOKUP($A3943,Database!$A:$Y,11,FALSE)</f>
        <v>0</v>
      </c>
      <c r="U3943" s="25">
        <f>VLOOKUP($A3943,Database!$A:$Y,12,FALSE)</f>
        <v>0</v>
      </c>
      <c r="V3943" s="25" t="str">
        <f>VLOOKUP(A3943,Database!A:M,13,FALSE)</f>
        <v>À venir</v>
      </c>
      <c r="W3943" s="25" t="str">
        <f>VLOOKUP($A3943,Database!$A:$Y,20,FALSE)</f>
        <v/>
      </c>
      <c r="X3943" s="25" t="str">
        <f>VLOOKUP($A3943,Database!$A:$Y,21,FALSE)</f>
        <v/>
      </c>
      <c r="Y3943" s="25" t="str">
        <f ca="1">IF(C3943&lt;NOW(),IF(AND(P3943&gt;Q3943,W3943&gt;X3943),S3943,IF(AND(P3943=Q3943,W3943=X3943),T3943,IF(AND(P3943&lt;Q3943,W3943&lt;X3943),U3943,0))),"")</f>
        <v/>
      </c>
      <c r="Z3943" s="25">
        <f>IF(AND(P3943=W3943,Q3943=X3943),1,0)</f>
        <v>1</v>
      </c>
      <c r="AA3943" s="25" t="str">
        <f>IF(Z3943=0,"",IF(ISBLANK(VLOOKUP(A3943,Database!A:AA,22,FALSE)),"",VLOOKUP(A3943,Database!A:AA,22,FALSE)))</f>
        <v>Exact</v>
      </c>
      <c r="AB3943" s="25">
        <f ca="1">IFERROR(IF(AND(Y3943&lt;&gt;"",OR(V3943="Terminé",V3943="En cours")),VLOOKUP(AA3943,Setup_ScoreExactBonus!A:D,4,FALSE),0),0)</f>
        <v>0</v>
      </c>
      <c r="AC3943" s="31" t="str">
        <f t="shared" ca="1" si="23"/>
        <v/>
      </c>
      <c r="AD3943" s="31">
        <f ca="1">SUMIFS(AC$2:AC3943,D$2:D3943,D3943)*IF(R3943=0,1,2)</f>
        <v>0</v>
      </c>
    </row>
    <row r="3944" spans="1:30" x14ac:dyDescent="0.35">
      <c r="A3944" s="31">
        <f>IF(ISBLANK(B3944),"",COUNTIF(B$2:B3944,B3944))-1</f>
        <v>101</v>
      </c>
      <c r="B3944" s="31">
        <v>4</v>
      </c>
      <c r="C3944" s="10">
        <f>VLOOKUP($A3944,Database!$A:$Y,7,FALSE)</f>
        <v>46217.875</v>
      </c>
      <c r="D3944" s="31" t="str">
        <f>VLOOKUP(Pronostics!$B3944,Setup_MPP!$A:$G,3,FALSE)</f>
        <v>Popo444</v>
      </c>
      <c r="E3944" s="31" t="str">
        <f>VLOOKUP(Pronostics!$B3944,Setup_MPP!$A:$G,2,FALSE)</f>
        <v>Pauline OLIVIER</v>
      </c>
      <c r="F3944" s="31" t="str">
        <f>VLOOKUP($B3944,Setup_MPP!$A:$E,4,FALSE)</f>
        <v>#A5EA7F</v>
      </c>
      <c r="G3944" s="31" t="str">
        <f>VLOOKUP($B3944,Setup_MPP!$A:$E,5,FALSE)</f>
        <v>#80C65A</v>
      </c>
      <c r="H3944" s="31" t="str">
        <f>IFERROR(IF(AND(A3944&gt;=1,A3944&lt;=104),VLOOKUP($A3944,Location!$A:$J,6,FALSE),IF(A3944=0,"Avant l'ouverture",IF(OR(A3944=105,A3944=106),"Bonus"))),"")</f>
        <v>1/2 Finale</v>
      </c>
      <c r="I3944" s="31" t="str">
        <f>IF(LEFT(H3944,4)="Tour",VLOOKUP(A3944,Database!$A:$C,3,FALSE),"")</f>
        <v/>
      </c>
      <c r="J3944" s="31" t="str">
        <f>VLOOKUP($A3944,Location!$A:$J,7,FALSE)</f>
        <v>TBD</v>
      </c>
      <c r="K3944" s="31" t="str">
        <f>IFERROR(VLOOKUP(J3944,Setup_Team!$B:$C,2,FALSE), "TDB")</f>
        <v>TDB</v>
      </c>
      <c r="L3944" s="31" t="str">
        <f>VLOOKUP($A3944,Location!$A:$J,8,FALSE)</f>
        <v>TBD</v>
      </c>
      <c r="M3944" s="31" t="str">
        <f>IFERROR(VLOOKUP(L3944,Setup_Team!$B:$C,2,FALSE), "TDB")</f>
        <v>TDB</v>
      </c>
      <c r="N3944" s="31" t="str">
        <f>VLOOKUP($A3944,Location!$A:$J,9,FALSE)</f>
        <v>Arlington, Dallas, Texas</v>
      </c>
      <c r="O3944" s="31" t="str">
        <f>VLOOKUP($A3944,Location!$A:$J,10,FALSE)</f>
        <v>AT&amp;T Stadium</v>
      </c>
      <c r="R3944" s="31">
        <v>0</v>
      </c>
      <c r="S3944" s="25">
        <f>VLOOKUP($A3944,Database!$A:$Y,10,FALSE)</f>
        <v>0</v>
      </c>
      <c r="T3944" s="25">
        <f>VLOOKUP($A3944,Database!$A:$Y,11,FALSE)</f>
        <v>0</v>
      </c>
      <c r="U3944" s="25">
        <f>VLOOKUP($A3944,Database!$A:$Y,12,FALSE)</f>
        <v>0</v>
      </c>
      <c r="V3944" s="25" t="str">
        <f>VLOOKUP(A3944,Database!A:M,13,FALSE)</f>
        <v>À venir</v>
      </c>
      <c r="W3944" s="25" t="str">
        <f>VLOOKUP($A3944,Database!$A:$Y,20,FALSE)</f>
        <v/>
      </c>
      <c r="X3944" s="25" t="str">
        <f>VLOOKUP($A3944,Database!$A:$Y,21,FALSE)</f>
        <v/>
      </c>
      <c r="Y3944" s="25" t="str">
        <f ca="1">IF(C3944&lt;NOW(),IF(AND(P3944&gt;Q3944,W3944&gt;X3944),S3944,IF(AND(P3944=Q3944,W3944=X3944),T3944,IF(AND(P3944&lt;Q3944,W3944&lt;X3944),U3944,0))),"")</f>
        <v/>
      </c>
      <c r="Z3944" s="25">
        <f>IF(AND(P3944=W3944,Q3944=X3944),1,0)</f>
        <v>1</v>
      </c>
      <c r="AA3944" s="25" t="str">
        <f>IF(Z3944=0,"",IF(ISBLANK(VLOOKUP(A3944,Database!A:AA,22,FALSE)),"",VLOOKUP(A3944,Database!A:AA,22,FALSE)))</f>
        <v>Exact</v>
      </c>
      <c r="AB3944" s="25">
        <f ca="1">IFERROR(IF(AND(Y3944&lt;&gt;"",OR(V3944="Terminé",V3944="En cours")),VLOOKUP(AA3944,Setup_ScoreExactBonus!A:D,4,FALSE),0),0)</f>
        <v>0</v>
      </c>
      <c r="AC3944" s="31" t="str">
        <f t="shared" ca="1" si="23"/>
        <v/>
      </c>
      <c r="AD3944" s="31">
        <f ca="1">SUMIFS(AC$2:AC3944,D$2:D3944,D3944)*IF(R3944=0,1,2)</f>
        <v>0</v>
      </c>
    </row>
    <row r="3945" spans="1:30" x14ac:dyDescent="0.35">
      <c r="A3945" s="31">
        <f>IF(ISBLANK(B3945),"",COUNTIF(B$2:B3945,B3945))-1</f>
        <v>101</v>
      </c>
      <c r="B3945" s="31">
        <v>5</v>
      </c>
      <c r="C3945" s="10">
        <f>VLOOKUP($A3945,Database!$A:$Y,7,FALSE)</f>
        <v>46217.875</v>
      </c>
      <c r="D3945" s="31" t="str">
        <f>VLOOKUP(Pronostics!$B3945,Setup_MPP!$A:$G,3,FALSE)</f>
        <v>_Jujul</v>
      </c>
      <c r="E3945" s="31" t="str">
        <f>VLOOKUP(Pronostics!$B3945,Setup_MPP!$A:$G,2,FALSE)</f>
        <v>Julie BOISSIERE</v>
      </c>
      <c r="F3945" s="31" t="str">
        <f>VLOOKUP($B3945,Setup_MPP!$A:$E,4,FALSE)</f>
        <v>#D890FF</v>
      </c>
      <c r="G3945" s="31" t="str">
        <f>VLOOKUP($B3945,Setup_MPP!$A:$E,5,FALSE)</f>
        <v>#B750EF</v>
      </c>
      <c r="H3945" s="31" t="str">
        <f>IFERROR(IF(AND(A3945&gt;=1,A3945&lt;=104),VLOOKUP($A3945,Location!$A:$J,6,FALSE),IF(A3945=0,"Avant l'ouverture",IF(OR(A3945=105,A3945=106),"Bonus"))),"")</f>
        <v>1/2 Finale</v>
      </c>
      <c r="I3945" s="31" t="str">
        <f>IF(LEFT(H3945,4)="Tour",VLOOKUP(A3945,Database!$A:$C,3,FALSE),"")</f>
        <v/>
      </c>
      <c r="J3945" s="31" t="str">
        <f>VLOOKUP($A3945,Location!$A:$J,7,FALSE)</f>
        <v>TBD</v>
      </c>
      <c r="K3945" s="31" t="str">
        <f>IFERROR(VLOOKUP(J3945,Setup_Team!$B:$C,2,FALSE), "TDB")</f>
        <v>TDB</v>
      </c>
      <c r="L3945" s="31" t="str">
        <f>VLOOKUP($A3945,Location!$A:$J,8,FALSE)</f>
        <v>TBD</v>
      </c>
      <c r="M3945" s="31" t="str">
        <f>IFERROR(VLOOKUP(L3945,Setup_Team!$B:$C,2,FALSE), "TDB")</f>
        <v>TDB</v>
      </c>
      <c r="N3945" s="31" t="str">
        <f>VLOOKUP($A3945,Location!$A:$J,9,FALSE)</f>
        <v>Arlington, Dallas, Texas</v>
      </c>
      <c r="O3945" s="31" t="str">
        <f>VLOOKUP($A3945,Location!$A:$J,10,FALSE)</f>
        <v>AT&amp;T Stadium</v>
      </c>
      <c r="R3945" s="31">
        <v>0</v>
      </c>
      <c r="S3945" s="25">
        <f>VLOOKUP($A3945,Database!$A:$Y,10,FALSE)</f>
        <v>0</v>
      </c>
      <c r="T3945" s="25">
        <f>VLOOKUP($A3945,Database!$A:$Y,11,FALSE)</f>
        <v>0</v>
      </c>
      <c r="U3945" s="25">
        <f>VLOOKUP($A3945,Database!$A:$Y,12,FALSE)</f>
        <v>0</v>
      </c>
      <c r="V3945" s="25" t="str">
        <f>VLOOKUP(A3945,Database!A:M,13,FALSE)</f>
        <v>À venir</v>
      </c>
      <c r="W3945" s="25" t="str">
        <f>VLOOKUP($A3945,Database!$A:$Y,20,FALSE)</f>
        <v/>
      </c>
      <c r="X3945" s="25" t="str">
        <f>VLOOKUP($A3945,Database!$A:$Y,21,FALSE)</f>
        <v/>
      </c>
      <c r="Y3945" s="25" t="str">
        <f ca="1">IF(C3945&lt;NOW(),IF(AND(P3945&gt;Q3945,W3945&gt;X3945),S3945,IF(AND(P3945=Q3945,W3945=X3945),T3945,IF(AND(P3945&lt;Q3945,W3945&lt;X3945),U3945,0))),"")</f>
        <v/>
      </c>
      <c r="Z3945" s="25">
        <f>IF(AND(P3945=W3945,Q3945=X3945),1,0)</f>
        <v>1</v>
      </c>
      <c r="AA3945" s="25" t="str">
        <f>IF(Z3945=0,"",IF(ISBLANK(VLOOKUP(A3945,Database!A:AA,22,FALSE)),"",VLOOKUP(A3945,Database!A:AA,22,FALSE)))</f>
        <v>Exact</v>
      </c>
      <c r="AB3945" s="25">
        <f ca="1">IFERROR(IF(AND(Y3945&lt;&gt;"",OR(V3945="Terminé",V3945="En cours")),VLOOKUP(AA3945,Setup_ScoreExactBonus!A:D,4,FALSE),0),0)</f>
        <v>0</v>
      </c>
      <c r="AC3945" s="31" t="str">
        <f t="shared" ca="1" si="23"/>
        <v/>
      </c>
      <c r="AD3945" s="31">
        <f ca="1">SUMIFS(AC$2:AC3945,D$2:D3945,D3945)*IF(R3945=0,1,2)</f>
        <v>0</v>
      </c>
    </row>
    <row r="3946" spans="1:30" x14ac:dyDescent="0.35">
      <c r="A3946" s="31">
        <f>IF(ISBLANK(B3946),"",COUNTIF(B$2:B3946,B3946))-1</f>
        <v>101</v>
      </c>
      <c r="B3946" s="31">
        <v>6</v>
      </c>
      <c r="C3946" s="10">
        <f>VLOOKUP($A3946,Database!$A:$Y,7,FALSE)</f>
        <v>46217.875</v>
      </c>
      <c r="D3946" s="31" t="str">
        <f>VLOOKUP(Pronostics!$B3946,Setup_MPP!$A:$G,3,FALSE)</f>
        <v>Julay</v>
      </c>
      <c r="E3946" s="31" t="str">
        <f>VLOOKUP(Pronostics!$B3946,Setup_MPP!$A:$G,2,FALSE)</f>
        <v>Julie BOUCHARD</v>
      </c>
      <c r="F3946" s="31" t="str">
        <f>VLOOKUP($B3946,Setup_MPP!$A:$E,4,FALSE)</f>
        <v>#A6F7B1</v>
      </c>
      <c r="G3946" s="31" t="str">
        <f>VLOOKUP($B3946,Setup_MPP!$A:$E,5,FALSE)</f>
        <v>#6EC179</v>
      </c>
      <c r="H3946" s="31" t="str">
        <f>IFERROR(IF(AND(A3946&gt;=1,A3946&lt;=104),VLOOKUP($A3946,Location!$A:$J,6,FALSE),IF(A3946=0,"Avant l'ouverture",IF(OR(A3946=105,A3946=106),"Bonus"))),"")</f>
        <v>1/2 Finale</v>
      </c>
      <c r="I3946" s="31" t="str">
        <f>IF(LEFT(H3946,4)="Tour",VLOOKUP(A3946,Database!$A:$C,3,FALSE),"")</f>
        <v/>
      </c>
      <c r="J3946" s="31" t="str">
        <f>VLOOKUP($A3946,Location!$A:$J,7,FALSE)</f>
        <v>TBD</v>
      </c>
      <c r="K3946" s="31" t="str">
        <f>IFERROR(VLOOKUP(J3946,Setup_Team!$B:$C,2,FALSE), "TDB")</f>
        <v>TDB</v>
      </c>
      <c r="L3946" s="31" t="str">
        <f>VLOOKUP($A3946,Location!$A:$J,8,FALSE)</f>
        <v>TBD</v>
      </c>
      <c r="M3946" s="31" t="str">
        <f>IFERROR(VLOOKUP(L3946,Setup_Team!$B:$C,2,FALSE), "TDB")</f>
        <v>TDB</v>
      </c>
      <c r="N3946" s="31" t="str">
        <f>VLOOKUP($A3946,Location!$A:$J,9,FALSE)</f>
        <v>Arlington, Dallas, Texas</v>
      </c>
      <c r="O3946" s="31" t="str">
        <f>VLOOKUP($A3946,Location!$A:$J,10,FALSE)</f>
        <v>AT&amp;T Stadium</v>
      </c>
      <c r="R3946" s="31">
        <v>0</v>
      </c>
      <c r="S3946" s="25">
        <f>VLOOKUP($A3946,Database!$A:$Y,10,FALSE)</f>
        <v>0</v>
      </c>
      <c r="T3946" s="25">
        <f>VLOOKUP($A3946,Database!$A:$Y,11,FALSE)</f>
        <v>0</v>
      </c>
      <c r="U3946" s="25">
        <f>VLOOKUP($A3946,Database!$A:$Y,12,FALSE)</f>
        <v>0</v>
      </c>
      <c r="V3946" s="25" t="str">
        <f>VLOOKUP(A3946,Database!A:M,13,FALSE)</f>
        <v>À venir</v>
      </c>
      <c r="W3946" s="25" t="str">
        <f>VLOOKUP($A3946,Database!$A:$Y,20,FALSE)</f>
        <v/>
      </c>
      <c r="X3946" s="25" t="str">
        <f>VLOOKUP($A3946,Database!$A:$Y,21,FALSE)</f>
        <v/>
      </c>
      <c r="Y3946" s="25" t="str">
        <f ca="1">IF(C3946&lt;NOW(),IF(AND(P3946&gt;Q3946,W3946&gt;X3946),S3946,IF(AND(P3946=Q3946,W3946=X3946),T3946,IF(AND(P3946&lt;Q3946,W3946&lt;X3946),U3946,0))),"")</f>
        <v/>
      </c>
      <c r="Z3946" s="25">
        <f>IF(AND(P3946=W3946,Q3946=X3946),1,0)</f>
        <v>1</v>
      </c>
      <c r="AA3946" s="25" t="str">
        <f>IF(Z3946=0,"",IF(ISBLANK(VLOOKUP(A3946,Database!A:AA,22,FALSE)),"",VLOOKUP(A3946,Database!A:AA,22,FALSE)))</f>
        <v>Exact</v>
      </c>
      <c r="AB3946" s="25">
        <f ca="1">IFERROR(IF(AND(Y3946&lt;&gt;"",OR(V3946="Terminé",V3946="En cours")),VLOOKUP(AA3946,Setup_ScoreExactBonus!A:D,4,FALSE),0),0)</f>
        <v>0</v>
      </c>
      <c r="AC3946" s="31" t="str">
        <f t="shared" ca="1" si="23"/>
        <v/>
      </c>
      <c r="AD3946" s="31">
        <f ca="1">SUMIFS(AC$2:AC3946,D$2:D3946,D3946)*IF(R3946=0,1,2)</f>
        <v>0</v>
      </c>
    </row>
    <row r="3947" spans="1:30" x14ac:dyDescent="0.35">
      <c r="A3947" s="31">
        <f>IF(ISBLANK(B3947),"",COUNTIF(B$2:B3947,B3947))-1</f>
        <v>101</v>
      </c>
      <c r="B3947" s="31">
        <v>7</v>
      </c>
      <c r="C3947" s="10">
        <f>VLOOKUP($A3947,Database!$A:$Y,7,FALSE)</f>
        <v>46217.875</v>
      </c>
      <c r="D3947" s="31" t="str">
        <f>VLOOKUP(Pronostics!$B3947,Setup_MPP!$A:$G,3,FALSE)</f>
        <v>__Vince__</v>
      </c>
      <c r="E3947" s="31" t="str">
        <f>VLOOKUP(Pronostics!$B3947,Setup_MPP!$A:$G,2,FALSE)</f>
        <v>Vincent FRAYSSE</v>
      </c>
      <c r="F3947" s="31" t="str">
        <f>VLOOKUP($B3947,Setup_MPP!$A:$E,4,FALSE)</f>
        <v>#B2EAE8</v>
      </c>
      <c r="G3947" s="31" t="str">
        <f>VLOOKUP($B3947,Setup_MPP!$A:$E,5,FALSE)</f>
        <v>#6CB4B1</v>
      </c>
      <c r="H3947" s="31" t="str">
        <f>IFERROR(IF(AND(A3947&gt;=1,A3947&lt;=104),VLOOKUP($A3947,Location!$A:$J,6,FALSE),IF(A3947=0,"Avant l'ouverture",IF(OR(A3947=105,A3947=106),"Bonus"))),"")</f>
        <v>1/2 Finale</v>
      </c>
      <c r="I3947" s="31" t="str">
        <f>IF(LEFT(H3947,4)="Tour",VLOOKUP(A3947,Database!$A:$C,3,FALSE),"")</f>
        <v/>
      </c>
      <c r="J3947" s="31" t="str">
        <f>VLOOKUP($A3947,Location!$A:$J,7,FALSE)</f>
        <v>TBD</v>
      </c>
      <c r="K3947" s="31" t="str">
        <f>IFERROR(VLOOKUP(J3947,Setup_Team!$B:$C,2,FALSE), "TDB")</f>
        <v>TDB</v>
      </c>
      <c r="L3947" s="31" t="str">
        <f>VLOOKUP($A3947,Location!$A:$J,8,FALSE)</f>
        <v>TBD</v>
      </c>
      <c r="M3947" s="31" t="str">
        <f>IFERROR(VLOOKUP(L3947,Setup_Team!$B:$C,2,FALSE), "TDB")</f>
        <v>TDB</v>
      </c>
      <c r="N3947" s="31" t="str">
        <f>VLOOKUP($A3947,Location!$A:$J,9,FALSE)</f>
        <v>Arlington, Dallas, Texas</v>
      </c>
      <c r="O3947" s="31" t="str">
        <f>VLOOKUP($A3947,Location!$A:$J,10,FALSE)</f>
        <v>AT&amp;T Stadium</v>
      </c>
      <c r="R3947" s="31">
        <v>0</v>
      </c>
      <c r="S3947" s="25">
        <f>VLOOKUP($A3947,Database!$A:$Y,10,FALSE)</f>
        <v>0</v>
      </c>
      <c r="T3947" s="25">
        <f>VLOOKUP($A3947,Database!$A:$Y,11,FALSE)</f>
        <v>0</v>
      </c>
      <c r="U3947" s="25">
        <f>VLOOKUP($A3947,Database!$A:$Y,12,FALSE)</f>
        <v>0</v>
      </c>
      <c r="V3947" s="25" t="str">
        <f>VLOOKUP(A3947,Database!A:M,13,FALSE)</f>
        <v>À venir</v>
      </c>
      <c r="W3947" s="25" t="str">
        <f>VLOOKUP($A3947,Database!$A:$Y,20,FALSE)</f>
        <v/>
      </c>
      <c r="X3947" s="25" t="str">
        <f>VLOOKUP($A3947,Database!$A:$Y,21,FALSE)</f>
        <v/>
      </c>
      <c r="Y3947" s="25" t="str">
        <f ca="1">IF(C3947&lt;NOW(),IF(AND(P3947&gt;Q3947,W3947&gt;X3947),S3947,IF(AND(P3947=Q3947,W3947=X3947),T3947,IF(AND(P3947&lt;Q3947,W3947&lt;X3947),U3947,0))),"")</f>
        <v/>
      </c>
      <c r="Z3947" s="25">
        <f>IF(AND(P3947=W3947,Q3947=X3947),1,0)</f>
        <v>1</v>
      </c>
      <c r="AA3947" s="25" t="str">
        <f>IF(Z3947=0,"",IF(ISBLANK(VLOOKUP(A3947,Database!A:AA,22,FALSE)),"",VLOOKUP(A3947,Database!A:AA,22,FALSE)))</f>
        <v>Exact</v>
      </c>
      <c r="AB3947" s="25">
        <f ca="1">IFERROR(IF(AND(Y3947&lt;&gt;"",OR(V3947="Terminé",V3947="En cours")),VLOOKUP(AA3947,Setup_ScoreExactBonus!A:D,4,FALSE),0),0)</f>
        <v>0</v>
      </c>
      <c r="AC3947" s="31" t="str">
        <f t="shared" ca="1" si="23"/>
        <v/>
      </c>
      <c r="AD3947" s="31">
        <f ca="1">SUMIFS(AC$2:AC3947,D$2:D3947,D3947)*IF(R3947=0,1,2)</f>
        <v>0</v>
      </c>
    </row>
    <row r="3948" spans="1:30" x14ac:dyDescent="0.35">
      <c r="A3948" s="31">
        <f>IF(ISBLANK(B3948),"",COUNTIF(B$2:B3948,B3948))-1</f>
        <v>101</v>
      </c>
      <c r="B3948" s="31">
        <v>8</v>
      </c>
      <c r="C3948" s="10">
        <f>VLOOKUP($A3948,Database!$A:$Y,7,FALSE)</f>
        <v>46217.875</v>
      </c>
      <c r="D3948" s="31" t="str">
        <f>VLOOKUP(Pronostics!$B3948,Setup_MPP!$A:$G,3,FALSE)</f>
        <v>Louuiiis</v>
      </c>
      <c r="E3948" s="31" t="str">
        <f>VLOOKUP(Pronostics!$B3948,Setup_MPP!$A:$G,2,FALSE)</f>
        <v>Louis HARLE</v>
      </c>
      <c r="F3948" s="31" t="str">
        <f>VLOOKUP($B3948,Setup_MPP!$A:$E,4,FALSE)</f>
        <v>#EEF7B1</v>
      </c>
      <c r="G3948" s="31" t="str">
        <f>VLOOKUP($B3948,Setup_MPP!$A:$E,5,FALSE)</f>
        <v>#C1CB7D</v>
      </c>
      <c r="H3948" s="31" t="str">
        <f>IFERROR(IF(AND(A3948&gt;=1,A3948&lt;=104),VLOOKUP($A3948,Location!$A:$J,6,FALSE),IF(A3948=0,"Avant l'ouverture",IF(OR(A3948=105,A3948=106),"Bonus"))),"")</f>
        <v>1/2 Finale</v>
      </c>
      <c r="I3948" s="31" t="str">
        <f>IF(LEFT(H3948,4)="Tour",VLOOKUP(A3948,Database!$A:$C,3,FALSE),"")</f>
        <v/>
      </c>
      <c r="J3948" s="31" t="str">
        <f>VLOOKUP($A3948,Location!$A:$J,7,FALSE)</f>
        <v>TBD</v>
      </c>
      <c r="K3948" s="31" t="str">
        <f>IFERROR(VLOOKUP(J3948,Setup_Team!$B:$C,2,FALSE), "TDB")</f>
        <v>TDB</v>
      </c>
      <c r="L3948" s="31" t="str">
        <f>VLOOKUP($A3948,Location!$A:$J,8,FALSE)</f>
        <v>TBD</v>
      </c>
      <c r="M3948" s="31" t="str">
        <f>IFERROR(VLOOKUP(L3948,Setup_Team!$B:$C,2,FALSE), "TDB")</f>
        <v>TDB</v>
      </c>
      <c r="N3948" s="31" t="str">
        <f>VLOOKUP($A3948,Location!$A:$J,9,FALSE)</f>
        <v>Arlington, Dallas, Texas</v>
      </c>
      <c r="O3948" s="31" t="str">
        <f>VLOOKUP($A3948,Location!$A:$J,10,FALSE)</f>
        <v>AT&amp;T Stadium</v>
      </c>
      <c r="R3948" s="31">
        <v>0</v>
      </c>
      <c r="S3948" s="25">
        <f>VLOOKUP($A3948,Database!$A:$Y,10,FALSE)</f>
        <v>0</v>
      </c>
      <c r="T3948" s="25">
        <f>VLOOKUP($A3948,Database!$A:$Y,11,FALSE)</f>
        <v>0</v>
      </c>
      <c r="U3948" s="25">
        <f>VLOOKUP($A3948,Database!$A:$Y,12,FALSE)</f>
        <v>0</v>
      </c>
      <c r="V3948" s="25" t="str">
        <f>VLOOKUP(A3948,Database!A:M,13,FALSE)</f>
        <v>À venir</v>
      </c>
      <c r="W3948" s="25" t="str">
        <f>VLOOKUP($A3948,Database!$A:$Y,20,FALSE)</f>
        <v/>
      </c>
      <c r="X3948" s="25" t="str">
        <f>VLOOKUP($A3948,Database!$A:$Y,21,FALSE)</f>
        <v/>
      </c>
      <c r="Y3948" s="25" t="str">
        <f ca="1">IF(C3948&lt;NOW(),IF(AND(P3948&gt;Q3948,W3948&gt;X3948),S3948,IF(AND(P3948=Q3948,W3948=X3948),T3948,IF(AND(P3948&lt;Q3948,W3948&lt;X3948),U3948,0))),"")</f>
        <v/>
      </c>
      <c r="Z3948" s="25">
        <f>IF(AND(P3948=W3948,Q3948=X3948),1,0)</f>
        <v>1</v>
      </c>
      <c r="AA3948" s="25" t="str">
        <f>IF(Z3948=0,"",IF(ISBLANK(VLOOKUP(A3948,Database!A:AA,22,FALSE)),"",VLOOKUP(A3948,Database!A:AA,22,FALSE)))</f>
        <v>Exact</v>
      </c>
      <c r="AB3948" s="25">
        <f ca="1">IFERROR(IF(AND(Y3948&lt;&gt;"",OR(V3948="Terminé",V3948="En cours")),VLOOKUP(AA3948,Setup_ScoreExactBonus!A:D,4,FALSE),0),0)</f>
        <v>0</v>
      </c>
      <c r="AC3948" s="31" t="str">
        <f t="shared" ca="1" si="23"/>
        <v/>
      </c>
      <c r="AD3948" s="31">
        <f ca="1">SUMIFS(AC$2:AC3948,D$2:D3948,D3948)*IF(R3948=0,1,2)</f>
        <v>0</v>
      </c>
    </row>
    <row r="3949" spans="1:30" x14ac:dyDescent="0.35">
      <c r="A3949" s="31">
        <f>IF(ISBLANK(B3949),"",COUNTIF(B$2:B3949,B3949))-1</f>
        <v>101</v>
      </c>
      <c r="B3949" s="31">
        <v>9</v>
      </c>
      <c r="C3949" s="10">
        <f>VLOOKUP($A3949,Database!$A:$Y,7,FALSE)</f>
        <v>46217.875</v>
      </c>
      <c r="D3949" s="31" t="str">
        <f>VLOOKUP(Pronostics!$B3949,Setup_MPP!$A:$G,3,FALSE)</f>
        <v>Aurelien_dqp</v>
      </c>
      <c r="E3949" s="31" t="str">
        <f>VLOOKUP(Pronostics!$B3949,Setup_MPP!$A:$G,2,FALSE)</f>
        <v>Aurélien DE POULPIQUET</v>
      </c>
      <c r="F3949" s="31" t="str">
        <f>VLOOKUP($B3949,Setup_MPP!$A:$E,4,FALSE)</f>
        <v>#F4EA9D</v>
      </c>
      <c r="G3949" s="31" t="str">
        <f>VLOOKUP($B3949,Setup_MPP!$A:$E,5,FALSE)</f>
        <v>#D2C458</v>
      </c>
      <c r="H3949" s="31" t="str">
        <f>IFERROR(IF(AND(A3949&gt;=1,A3949&lt;=104),VLOOKUP($A3949,Location!$A:$J,6,FALSE),IF(A3949=0,"Avant l'ouverture",IF(OR(A3949=105,A3949=106),"Bonus"))),"")</f>
        <v>1/2 Finale</v>
      </c>
      <c r="I3949" s="31" t="str">
        <f>IF(LEFT(H3949,4)="Tour",VLOOKUP(A3949,Database!$A:$C,3,FALSE),"")</f>
        <v/>
      </c>
      <c r="J3949" s="31" t="str">
        <f>VLOOKUP($A3949,Location!$A:$J,7,FALSE)</f>
        <v>TBD</v>
      </c>
      <c r="K3949" s="31" t="str">
        <f>IFERROR(VLOOKUP(J3949,Setup_Team!$B:$C,2,FALSE), "TDB")</f>
        <v>TDB</v>
      </c>
      <c r="L3949" s="31" t="str">
        <f>VLOOKUP($A3949,Location!$A:$J,8,FALSE)</f>
        <v>TBD</v>
      </c>
      <c r="M3949" s="31" t="str">
        <f>IFERROR(VLOOKUP(L3949,Setup_Team!$B:$C,2,FALSE), "TDB")</f>
        <v>TDB</v>
      </c>
      <c r="N3949" s="31" t="str">
        <f>VLOOKUP($A3949,Location!$A:$J,9,FALSE)</f>
        <v>Arlington, Dallas, Texas</v>
      </c>
      <c r="O3949" s="31" t="str">
        <f>VLOOKUP($A3949,Location!$A:$J,10,FALSE)</f>
        <v>AT&amp;T Stadium</v>
      </c>
      <c r="R3949" s="31">
        <v>0</v>
      </c>
      <c r="S3949" s="25">
        <f>VLOOKUP($A3949,Database!$A:$Y,10,FALSE)</f>
        <v>0</v>
      </c>
      <c r="T3949" s="25">
        <f>VLOOKUP($A3949,Database!$A:$Y,11,FALSE)</f>
        <v>0</v>
      </c>
      <c r="U3949" s="25">
        <f>VLOOKUP($A3949,Database!$A:$Y,12,FALSE)</f>
        <v>0</v>
      </c>
      <c r="V3949" s="25" t="str">
        <f>VLOOKUP(A3949,Database!A:M,13,FALSE)</f>
        <v>À venir</v>
      </c>
      <c r="W3949" s="25" t="str">
        <f>VLOOKUP($A3949,Database!$A:$Y,20,FALSE)</f>
        <v/>
      </c>
      <c r="X3949" s="25" t="str">
        <f>VLOOKUP($A3949,Database!$A:$Y,21,FALSE)</f>
        <v/>
      </c>
      <c r="Y3949" s="25" t="str">
        <f ca="1">IF(C3949&lt;NOW(),IF(AND(P3949&gt;Q3949,W3949&gt;X3949),S3949,IF(AND(P3949=Q3949,W3949=X3949),T3949,IF(AND(P3949&lt;Q3949,W3949&lt;X3949),U3949,0))),"")</f>
        <v/>
      </c>
      <c r="Z3949" s="25">
        <f>IF(AND(P3949=W3949,Q3949=X3949),1,0)</f>
        <v>1</v>
      </c>
      <c r="AA3949" s="25" t="str">
        <f>IF(Z3949=0,"",IF(ISBLANK(VLOOKUP(A3949,Database!A:AA,22,FALSE)),"",VLOOKUP(A3949,Database!A:AA,22,FALSE)))</f>
        <v>Exact</v>
      </c>
      <c r="AB3949" s="25">
        <f ca="1">IFERROR(IF(AND(Y3949&lt;&gt;"",OR(V3949="Terminé",V3949="En cours")),VLOOKUP(AA3949,Setup_ScoreExactBonus!A:D,4,FALSE),0),0)</f>
        <v>0</v>
      </c>
      <c r="AC3949" s="31" t="str">
        <f t="shared" ca="1" si="23"/>
        <v/>
      </c>
      <c r="AD3949" s="31">
        <f ca="1">SUMIFS(AC$2:AC3949,D$2:D3949,D3949)*IF(R3949=0,1,2)</f>
        <v>0</v>
      </c>
    </row>
    <row r="3950" spans="1:30" x14ac:dyDescent="0.35">
      <c r="A3950" s="31">
        <f>IF(ISBLANK(B3950),"",COUNTIF(B$2:B3950,B3950))-1</f>
        <v>101</v>
      </c>
      <c r="B3950" s="31">
        <v>10</v>
      </c>
      <c r="C3950" s="10">
        <f>VLOOKUP($A3950,Database!$A:$Y,7,FALSE)</f>
        <v>46217.875</v>
      </c>
      <c r="D3950" s="31" t="str">
        <f>VLOOKUP(Pronostics!$B3950,Setup_MPP!$A:$G,3,FALSE)</f>
        <v>RandomPaul</v>
      </c>
      <c r="E3950" s="31" t="str">
        <f>VLOOKUP(Pronostics!$B3950,Setup_MPP!$A:$G,2,FALSE)</f>
        <v>Paul MONTESINOS</v>
      </c>
      <c r="F3950" s="31" t="str">
        <f>VLOOKUP($B3950,Setup_MPP!$A:$E,4,FALSE)</f>
        <v>#C4B0FF</v>
      </c>
      <c r="G3950" s="31" t="str">
        <f>VLOOKUP($B3950,Setup_MPP!$A:$E,5,FALSE)</f>
        <v>#7F66C8</v>
      </c>
      <c r="H3950" s="31" t="str">
        <f>IFERROR(IF(AND(A3950&gt;=1,A3950&lt;=104),VLOOKUP($A3950,Location!$A:$J,6,FALSE),IF(A3950=0,"Avant l'ouverture",IF(OR(A3950=105,A3950=106),"Bonus"))),"")</f>
        <v>1/2 Finale</v>
      </c>
      <c r="I3950" s="31" t="str">
        <f>IF(LEFT(H3950,4)="Tour",VLOOKUP(A3950,Database!$A:$C,3,FALSE),"")</f>
        <v/>
      </c>
      <c r="J3950" s="31" t="str">
        <f>VLOOKUP($A3950,Location!$A:$J,7,FALSE)</f>
        <v>TBD</v>
      </c>
      <c r="K3950" s="31" t="str">
        <f>IFERROR(VLOOKUP(J3950,Setup_Team!$B:$C,2,FALSE), "TDB")</f>
        <v>TDB</v>
      </c>
      <c r="L3950" s="31" t="str">
        <f>VLOOKUP($A3950,Location!$A:$J,8,FALSE)</f>
        <v>TBD</v>
      </c>
      <c r="M3950" s="31" t="str">
        <f>IFERROR(VLOOKUP(L3950,Setup_Team!$B:$C,2,FALSE), "TDB")</f>
        <v>TDB</v>
      </c>
      <c r="N3950" s="31" t="str">
        <f>VLOOKUP($A3950,Location!$A:$J,9,FALSE)</f>
        <v>Arlington, Dallas, Texas</v>
      </c>
      <c r="O3950" s="31" t="str">
        <f>VLOOKUP($A3950,Location!$A:$J,10,FALSE)</f>
        <v>AT&amp;T Stadium</v>
      </c>
      <c r="R3950" s="31">
        <v>0</v>
      </c>
      <c r="S3950" s="25">
        <f>VLOOKUP($A3950,Database!$A:$Y,10,FALSE)</f>
        <v>0</v>
      </c>
      <c r="T3950" s="25">
        <f>VLOOKUP($A3950,Database!$A:$Y,11,FALSE)</f>
        <v>0</v>
      </c>
      <c r="U3950" s="25">
        <f>VLOOKUP($A3950,Database!$A:$Y,12,FALSE)</f>
        <v>0</v>
      </c>
      <c r="V3950" s="25" t="str">
        <f>VLOOKUP(A3950,Database!A:M,13,FALSE)</f>
        <v>À venir</v>
      </c>
      <c r="W3950" s="25" t="str">
        <f>VLOOKUP($A3950,Database!$A:$Y,20,FALSE)</f>
        <v/>
      </c>
      <c r="X3950" s="25" t="str">
        <f>VLOOKUP($A3950,Database!$A:$Y,21,FALSE)</f>
        <v/>
      </c>
      <c r="Y3950" s="25" t="str">
        <f ca="1">IF(C3950&lt;NOW(),IF(AND(P3950&gt;Q3950,W3950&gt;X3950),S3950,IF(AND(P3950=Q3950,W3950=X3950),T3950,IF(AND(P3950&lt;Q3950,W3950&lt;X3950),U3950,0))),"")</f>
        <v/>
      </c>
      <c r="Z3950" s="25">
        <f>IF(AND(P3950=W3950,Q3950=X3950),1,0)</f>
        <v>1</v>
      </c>
      <c r="AA3950" s="25" t="str">
        <f>IF(Z3950=0,"",IF(ISBLANK(VLOOKUP(A3950,Database!A:AA,22,FALSE)),"",VLOOKUP(A3950,Database!A:AA,22,FALSE)))</f>
        <v>Exact</v>
      </c>
      <c r="AB3950" s="25">
        <f ca="1">IFERROR(IF(AND(Y3950&lt;&gt;"",OR(V3950="Terminé",V3950="En cours")),VLOOKUP(AA3950,Setup_ScoreExactBonus!A:D,4,FALSE),0),0)</f>
        <v>0</v>
      </c>
      <c r="AC3950" s="31" t="str">
        <f t="shared" ca="1" si="23"/>
        <v/>
      </c>
      <c r="AD3950" s="31">
        <f ca="1">SUMIFS(AC$2:AC3950,D$2:D3950,D3950)*IF(R3950=0,1,2)</f>
        <v>0</v>
      </c>
    </row>
    <row r="3951" spans="1:30" x14ac:dyDescent="0.35">
      <c r="A3951" s="31">
        <f>IF(ISBLANK(B3951),"",COUNTIF(B$2:B3951,B3951))-1</f>
        <v>101</v>
      </c>
      <c r="B3951" s="31">
        <v>11</v>
      </c>
      <c r="C3951" s="10">
        <f>VLOOKUP($A3951,Database!$A:$Y,7,FALSE)</f>
        <v>46217.875</v>
      </c>
      <c r="D3951" s="31" t="str">
        <f>VLOOKUP(Pronostics!$B3951,Setup_MPP!$A:$G,3,FALSE)</f>
        <v>Kinsley#8SA6T</v>
      </c>
      <c r="E3951" s="31" t="str">
        <f>VLOOKUP(Pronostics!$B3951,Setup_MPP!$A:$G,2,FALSE)</f>
        <v>Kinsley ROQUE</v>
      </c>
      <c r="F3951" s="31" t="str">
        <f>VLOOKUP($B3951,Setup_MPP!$A:$E,4,FALSE)</f>
        <v>#CBEBBA</v>
      </c>
      <c r="G3951" s="31" t="str">
        <f>VLOOKUP($B3951,Setup_MPP!$A:$E,5,FALSE)</f>
        <v>#70BC6E</v>
      </c>
      <c r="H3951" s="31" t="str">
        <f>IFERROR(IF(AND(A3951&gt;=1,A3951&lt;=104),VLOOKUP($A3951,Location!$A:$J,6,FALSE),IF(A3951=0,"Avant l'ouverture",IF(OR(A3951=105,A3951=106),"Bonus"))),"")</f>
        <v>1/2 Finale</v>
      </c>
      <c r="I3951" s="31" t="str">
        <f>IF(LEFT(H3951,4)="Tour",VLOOKUP(A3951,Database!$A:$C,3,FALSE),"")</f>
        <v/>
      </c>
      <c r="J3951" s="31" t="str">
        <f>VLOOKUP($A3951,Location!$A:$J,7,FALSE)</f>
        <v>TBD</v>
      </c>
      <c r="K3951" s="31" t="str">
        <f>IFERROR(VLOOKUP(J3951,Setup_Team!$B:$C,2,FALSE), "TDB")</f>
        <v>TDB</v>
      </c>
      <c r="L3951" s="31" t="str">
        <f>VLOOKUP($A3951,Location!$A:$J,8,FALSE)</f>
        <v>TBD</v>
      </c>
      <c r="M3951" s="31" t="str">
        <f>IFERROR(VLOOKUP(L3951,Setup_Team!$B:$C,2,FALSE), "TDB")</f>
        <v>TDB</v>
      </c>
      <c r="N3951" s="31" t="str">
        <f>VLOOKUP($A3951,Location!$A:$J,9,FALSE)</f>
        <v>Arlington, Dallas, Texas</v>
      </c>
      <c r="O3951" s="31" t="str">
        <f>VLOOKUP($A3951,Location!$A:$J,10,FALSE)</f>
        <v>AT&amp;T Stadium</v>
      </c>
      <c r="R3951" s="31">
        <v>0</v>
      </c>
      <c r="S3951" s="25">
        <f>VLOOKUP($A3951,Database!$A:$Y,10,FALSE)</f>
        <v>0</v>
      </c>
      <c r="T3951" s="25">
        <f>VLOOKUP($A3951,Database!$A:$Y,11,FALSE)</f>
        <v>0</v>
      </c>
      <c r="U3951" s="25">
        <f>VLOOKUP($A3951,Database!$A:$Y,12,FALSE)</f>
        <v>0</v>
      </c>
      <c r="V3951" s="25" t="str">
        <f>VLOOKUP(A3951,Database!A:M,13,FALSE)</f>
        <v>À venir</v>
      </c>
      <c r="W3951" s="25" t="str">
        <f>VLOOKUP($A3951,Database!$A:$Y,20,FALSE)</f>
        <v/>
      </c>
      <c r="X3951" s="25" t="str">
        <f>VLOOKUP($A3951,Database!$A:$Y,21,FALSE)</f>
        <v/>
      </c>
      <c r="Y3951" s="25" t="str">
        <f ca="1">IF(C3951&lt;NOW(),IF(AND(P3951&gt;Q3951,W3951&gt;X3951),S3951,IF(AND(P3951=Q3951,W3951=X3951),T3951,IF(AND(P3951&lt;Q3951,W3951&lt;X3951),U3951,0))),"")</f>
        <v/>
      </c>
      <c r="Z3951" s="25">
        <f>IF(AND(P3951=W3951,Q3951=X3951),1,0)</f>
        <v>1</v>
      </c>
      <c r="AA3951" s="25" t="str">
        <f>IF(Z3951=0,"",IF(ISBLANK(VLOOKUP(A3951,Database!A:AA,22,FALSE)),"",VLOOKUP(A3951,Database!A:AA,22,FALSE)))</f>
        <v>Exact</v>
      </c>
      <c r="AB3951" s="25">
        <f ca="1">IFERROR(IF(AND(Y3951&lt;&gt;"",OR(V3951="Terminé",V3951="En cours")),VLOOKUP(AA3951,Setup_ScoreExactBonus!A:D,4,FALSE),0),0)</f>
        <v>0</v>
      </c>
      <c r="AC3951" s="31" t="str">
        <f t="shared" ca="1" si="23"/>
        <v/>
      </c>
      <c r="AD3951" s="31">
        <f ca="1">SUMIFS(AC$2:AC3951,D$2:D3951,D3951)*IF(R3951=0,1,2)</f>
        <v>0</v>
      </c>
    </row>
    <row r="3952" spans="1:30" x14ac:dyDescent="0.35">
      <c r="A3952" s="31">
        <f>IF(ISBLANK(B3952),"",COUNTIF(B$2:B3952,B3952))-1</f>
        <v>101</v>
      </c>
      <c r="B3952" s="31">
        <v>12</v>
      </c>
      <c r="C3952" s="10">
        <f>VLOOKUP($A3952,Database!$A:$Y,7,FALSE)</f>
        <v>46217.875</v>
      </c>
      <c r="D3952" s="31" t="str">
        <f>VLOOKUP(Pronostics!$B3952,Setup_MPP!$A:$G,3,FALSE)</f>
        <v>Jaouad1</v>
      </c>
      <c r="E3952" s="31" t="str">
        <f>VLOOKUP(Pronostics!$B3952,Setup_MPP!$A:$G,2,FALSE)</f>
        <v>Jaouad SETTI</v>
      </c>
      <c r="F3952" s="31" t="str">
        <f>VLOOKUP($B3952,Setup_MPP!$A:$E,4,FALSE)</f>
        <v>#C2D4FF</v>
      </c>
      <c r="G3952" s="31" t="str">
        <f>VLOOKUP($B3952,Setup_MPP!$A:$E,5,FALSE)</f>
        <v>#6586D5</v>
      </c>
      <c r="H3952" s="31" t="str">
        <f>IFERROR(IF(AND(A3952&gt;=1,A3952&lt;=104),VLOOKUP($A3952,Location!$A:$J,6,FALSE),IF(A3952=0,"Avant l'ouverture",IF(OR(A3952=105,A3952=106),"Bonus"))),"")</f>
        <v>1/2 Finale</v>
      </c>
      <c r="I3952" s="31" t="str">
        <f>IF(LEFT(H3952,4)="Tour",VLOOKUP(A3952,Database!$A:$C,3,FALSE),"")</f>
        <v/>
      </c>
      <c r="J3952" s="31" t="str">
        <f>VLOOKUP($A3952,Location!$A:$J,7,FALSE)</f>
        <v>TBD</v>
      </c>
      <c r="K3952" s="31" t="str">
        <f>IFERROR(VLOOKUP(J3952,Setup_Team!$B:$C,2,FALSE), "TDB")</f>
        <v>TDB</v>
      </c>
      <c r="L3952" s="31" t="str">
        <f>VLOOKUP($A3952,Location!$A:$J,8,FALSE)</f>
        <v>TBD</v>
      </c>
      <c r="M3952" s="31" t="str">
        <f>IFERROR(VLOOKUP(L3952,Setup_Team!$B:$C,2,FALSE), "TDB")</f>
        <v>TDB</v>
      </c>
      <c r="N3952" s="31" t="str">
        <f>VLOOKUP($A3952,Location!$A:$J,9,FALSE)</f>
        <v>Arlington, Dallas, Texas</v>
      </c>
      <c r="O3952" s="31" t="str">
        <f>VLOOKUP($A3952,Location!$A:$J,10,FALSE)</f>
        <v>AT&amp;T Stadium</v>
      </c>
      <c r="R3952" s="31">
        <v>0</v>
      </c>
      <c r="S3952" s="25">
        <f>VLOOKUP($A3952,Database!$A:$Y,10,FALSE)</f>
        <v>0</v>
      </c>
      <c r="T3952" s="25">
        <f>VLOOKUP($A3952,Database!$A:$Y,11,FALSE)</f>
        <v>0</v>
      </c>
      <c r="U3952" s="25">
        <f>VLOOKUP($A3952,Database!$A:$Y,12,FALSE)</f>
        <v>0</v>
      </c>
      <c r="V3952" s="25" t="str">
        <f>VLOOKUP(A3952,Database!A:M,13,FALSE)</f>
        <v>À venir</v>
      </c>
      <c r="W3952" s="25" t="str">
        <f>VLOOKUP($A3952,Database!$A:$Y,20,FALSE)</f>
        <v/>
      </c>
      <c r="X3952" s="25" t="str">
        <f>VLOOKUP($A3952,Database!$A:$Y,21,FALSE)</f>
        <v/>
      </c>
      <c r="Y3952" s="25" t="str">
        <f ca="1">IF(C3952&lt;NOW(),IF(AND(P3952&gt;Q3952,W3952&gt;X3952),S3952,IF(AND(P3952=Q3952,W3952=X3952),T3952,IF(AND(P3952&lt;Q3952,W3952&lt;X3952),U3952,0))),"")</f>
        <v/>
      </c>
      <c r="Z3952" s="25">
        <f>IF(AND(P3952=W3952,Q3952=X3952),1,0)</f>
        <v>1</v>
      </c>
      <c r="AA3952" s="25" t="str">
        <f>IF(Z3952=0,"",IF(ISBLANK(VLOOKUP(A3952,Database!A:AA,22,FALSE)),"",VLOOKUP(A3952,Database!A:AA,22,FALSE)))</f>
        <v>Exact</v>
      </c>
      <c r="AB3952" s="25">
        <f ca="1">IFERROR(IF(AND(Y3952&lt;&gt;"",OR(V3952="Terminé",V3952="En cours")),VLOOKUP(AA3952,Setup_ScoreExactBonus!A:D,4,FALSE),0),0)</f>
        <v>0</v>
      </c>
      <c r="AC3952" s="31" t="str">
        <f t="shared" ca="1" si="23"/>
        <v/>
      </c>
      <c r="AD3952" s="31">
        <f ca="1">SUMIFS(AC$2:AC3952,D$2:D3952,D3952)*IF(R3952=0,1,2)</f>
        <v>0</v>
      </c>
    </row>
    <row r="3953" spans="1:30" x14ac:dyDescent="0.35">
      <c r="A3953" s="31">
        <f>IF(ISBLANK(B3953),"",COUNTIF(B$2:B3953,B3953))-1</f>
        <v>101</v>
      </c>
      <c r="B3953" s="31">
        <v>13</v>
      </c>
      <c r="C3953" s="10">
        <f>VLOOKUP($A3953,Database!$A:$Y,7,FALSE)</f>
        <v>46217.875</v>
      </c>
      <c r="D3953" s="31" t="str">
        <f>VLOOKUP(Pronostics!$B3953,Setup_MPP!$A:$G,3,FALSE)</f>
        <v>Julien_I</v>
      </c>
      <c r="E3953" s="31" t="str">
        <f>VLOOKUP(Pronostics!$B3953,Setup_MPP!$A:$G,2,FALSE)</f>
        <v>Julien INGE</v>
      </c>
      <c r="F3953" s="31" t="str">
        <f>VLOOKUP($B3953,Setup_MPP!$A:$E,4,FALSE)</f>
        <v>#C1E0EF</v>
      </c>
      <c r="G3953" s="31" t="str">
        <f>VLOOKUP($B3953,Setup_MPP!$A:$E,5,FALSE)</f>
        <v>#4F91B2</v>
      </c>
      <c r="H3953" s="31" t="str">
        <f>IFERROR(IF(AND(A3953&gt;=1,A3953&lt;=104),VLOOKUP($A3953,Location!$A:$J,6,FALSE),IF(A3953=0,"Avant l'ouverture",IF(OR(A3953=105,A3953=106),"Bonus"))),"")</f>
        <v>1/2 Finale</v>
      </c>
      <c r="I3953" s="31" t="str">
        <f>IF(LEFT(H3953,4)="Tour",VLOOKUP(A3953,Database!$A:$C,3,FALSE),"")</f>
        <v/>
      </c>
      <c r="J3953" s="31" t="str">
        <f>VLOOKUP($A3953,Location!$A:$J,7,FALSE)</f>
        <v>TBD</v>
      </c>
      <c r="K3953" s="31" t="str">
        <f>IFERROR(VLOOKUP(J3953,Setup_Team!$B:$C,2,FALSE), "TDB")</f>
        <v>TDB</v>
      </c>
      <c r="L3953" s="31" t="str">
        <f>VLOOKUP($A3953,Location!$A:$J,8,FALSE)</f>
        <v>TBD</v>
      </c>
      <c r="M3953" s="31" t="str">
        <f>IFERROR(VLOOKUP(L3953,Setup_Team!$B:$C,2,FALSE), "TDB")</f>
        <v>TDB</v>
      </c>
      <c r="N3953" s="31" t="str">
        <f>VLOOKUP($A3953,Location!$A:$J,9,FALSE)</f>
        <v>Arlington, Dallas, Texas</v>
      </c>
      <c r="O3953" s="31" t="str">
        <f>VLOOKUP($A3953,Location!$A:$J,10,FALSE)</f>
        <v>AT&amp;T Stadium</v>
      </c>
      <c r="R3953" s="31">
        <v>0</v>
      </c>
      <c r="S3953" s="25">
        <f>VLOOKUP($A3953,Database!$A:$Y,10,FALSE)</f>
        <v>0</v>
      </c>
      <c r="T3953" s="25">
        <f>VLOOKUP($A3953,Database!$A:$Y,11,FALSE)</f>
        <v>0</v>
      </c>
      <c r="U3953" s="25">
        <f>VLOOKUP($A3953,Database!$A:$Y,12,FALSE)</f>
        <v>0</v>
      </c>
      <c r="V3953" s="25" t="str">
        <f>VLOOKUP(A3953,Database!A:M,13,FALSE)</f>
        <v>À venir</v>
      </c>
      <c r="W3953" s="25" t="str">
        <f>VLOOKUP($A3953,Database!$A:$Y,20,FALSE)</f>
        <v/>
      </c>
      <c r="X3953" s="25" t="str">
        <f>VLOOKUP($A3953,Database!$A:$Y,21,FALSE)</f>
        <v/>
      </c>
      <c r="Y3953" s="25" t="str">
        <f ca="1">IF(C3953&lt;NOW(),IF(AND(P3953&gt;Q3953,W3953&gt;X3953),S3953,IF(AND(P3953=Q3953,W3953=X3953),T3953,IF(AND(P3953&lt;Q3953,W3953&lt;X3953),U3953,0))),"")</f>
        <v/>
      </c>
      <c r="Z3953" s="25">
        <f>IF(AND(P3953=W3953,Q3953=X3953),1,0)</f>
        <v>1</v>
      </c>
      <c r="AA3953" s="25" t="str">
        <f>IF(Z3953=0,"",IF(ISBLANK(VLOOKUP(A3953,Database!A:AA,22,FALSE)),"",VLOOKUP(A3953,Database!A:AA,22,FALSE)))</f>
        <v>Exact</v>
      </c>
      <c r="AB3953" s="25">
        <f ca="1">IFERROR(IF(AND(Y3953&lt;&gt;"",OR(V3953="Terminé",V3953="En cours")),VLOOKUP(AA3953,Setup_ScoreExactBonus!A:D,4,FALSE),0),0)</f>
        <v>0</v>
      </c>
      <c r="AC3953" s="31" t="str">
        <f t="shared" ca="1" si="23"/>
        <v/>
      </c>
      <c r="AD3953" s="31">
        <f ca="1">SUMIFS(AC$2:AC3953,D$2:D3953,D3953)*IF(R3953=0,1,2)</f>
        <v>0</v>
      </c>
    </row>
    <row r="3954" spans="1:30" x14ac:dyDescent="0.35">
      <c r="A3954" s="31">
        <f>IF(ISBLANK(B3954),"",COUNTIF(B$2:B3954,B3954))-1</f>
        <v>101</v>
      </c>
      <c r="B3954" s="31">
        <v>14</v>
      </c>
      <c r="C3954" s="10">
        <f>VLOOKUP($A3954,Database!$A:$Y,7,FALSE)</f>
        <v>46217.875</v>
      </c>
      <c r="D3954" s="31" t="str">
        <f>VLOOKUP(Pronostics!$B3954,Setup_MPP!$A:$G,3,FALSE)</f>
        <v>MarieEYT</v>
      </c>
      <c r="E3954" s="31" t="str">
        <f>VLOOKUP(Pronostics!$B3954,Setup_MPP!$A:$G,2,FALSE)</f>
        <v>Marie EXBRAYAT</v>
      </c>
      <c r="F3954" s="31" t="str">
        <f>VLOOKUP($B3954,Setup_MPP!$A:$E,4,FALSE)</f>
        <v>#FFAFD2</v>
      </c>
      <c r="G3954" s="31" t="str">
        <f>VLOOKUP($B3954,Setup_MPP!$A:$E,5,FALSE)</f>
        <v>#F2589B</v>
      </c>
      <c r="H3954" s="31" t="str">
        <f>IFERROR(IF(AND(A3954&gt;=1,A3954&lt;=104),VLOOKUP($A3954,Location!$A:$J,6,FALSE),IF(A3954=0,"Avant l'ouverture",IF(OR(A3954=105,A3954=106),"Bonus"))),"")</f>
        <v>1/2 Finale</v>
      </c>
      <c r="I3954" s="31" t="str">
        <f>IF(LEFT(H3954,4)="Tour",VLOOKUP(A3954,Database!$A:$C,3,FALSE),"")</f>
        <v/>
      </c>
      <c r="J3954" s="31" t="str">
        <f>VLOOKUP($A3954,Location!$A:$J,7,FALSE)</f>
        <v>TBD</v>
      </c>
      <c r="K3954" s="31" t="str">
        <f>IFERROR(VLOOKUP(J3954,Setup_Team!$B:$C,2,FALSE), "TDB")</f>
        <v>TDB</v>
      </c>
      <c r="L3954" s="31" t="str">
        <f>VLOOKUP($A3954,Location!$A:$J,8,FALSE)</f>
        <v>TBD</v>
      </c>
      <c r="M3954" s="31" t="str">
        <f>IFERROR(VLOOKUP(L3954,Setup_Team!$B:$C,2,FALSE), "TDB")</f>
        <v>TDB</v>
      </c>
      <c r="N3954" s="31" t="str">
        <f>VLOOKUP($A3954,Location!$A:$J,9,FALSE)</f>
        <v>Arlington, Dallas, Texas</v>
      </c>
      <c r="O3954" s="31" t="str">
        <f>VLOOKUP($A3954,Location!$A:$J,10,FALSE)</f>
        <v>AT&amp;T Stadium</v>
      </c>
      <c r="R3954" s="31">
        <v>0</v>
      </c>
      <c r="S3954" s="25">
        <f>VLOOKUP($A3954,Database!$A:$Y,10,FALSE)</f>
        <v>0</v>
      </c>
      <c r="T3954" s="25">
        <f>VLOOKUP($A3954,Database!$A:$Y,11,FALSE)</f>
        <v>0</v>
      </c>
      <c r="U3954" s="25">
        <f>VLOOKUP($A3954,Database!$A:$Y,12,FALSE)</f>
        <v>0</v>
      </c>
      <c r="V3954" s="25" t="str">
        <f>VLOOKUP(A3954,Database!A:M,13,FALSE)</f>
        <v>À venir</v>
      </c>
      <c r="W3954" s="25" t="str">
        <f>VLOOKUP($A3954,Database!$A:$Y,20,FALSE)</f>
        <v/>
      </c>
      <c r="X3954" s="25" t="str">
        <f>VLOOKUP($A3954,Database!$A:$Y,21,FALSE)</f>
        <v/>
      </c>
      <c r="Y3954" s="25" t="str">
        <f ca="1">IF(C3954&lt;NOW(),IF(AND(P3954&gt;Q3954,W3954&gt;X3954),S3954,IF(AND(P3954=Q3954,W3954=X3954),T3954,IF(AND(P3954&lt;Q3954,W3954&lt;X3954),U3954,0))),"")</f>
        <v/>
      </c>
      <c r="Z3954" s="25">
        <f>IF(AND(P3954=W3954,Q3954=X3954),1,0)</f>
        <v>1</v>
      </c>
      <c r="AA3954" s="25" t="str">
        <f>IF(Z3954=0,"",IF(ISBLANK(VLOOKUP(A3954,Database!A:AA,22,FALSE)),"",VLOOKUP(A3954,Database!A:AA,22,FALSE)))</f>
        <v>Exact</v>
      </c>
      <c r="AB3954" s="25">
        <f ca="1">IFERROR(IF(AND(Y3954&lt;&gt;"",OR(V3954="Terminé",V3954="En cours")),VLOOKUP(AA3954,Setup_ScoreExactBonus!A:D,4,FALSE),0),0)</f>
        <v>0</v>
      </c>
      <c r="AC3954" s="31" t="str">
        <f t="shared" ca="1" si="23"/>
        <v/>
      </c>
      <c r="AD3954" s="31">
        <f ca="1">SUMIFS(AC$2:AC3954,D$2:D3954,D3954)*IF(R3954=0,1,2)</f>
        <v>0</v>
      </c>
    </row>
    <row r="3955" spans="1:30" x14ac:dyDescent="0.35">
      <c r="A3955" s="31">
        <f>IF(ISBLANK(B3955),"",COUNTIF(B$2:B3955,B3955))-1</f>
        <v>101</v>
      </c>
      <c r="B3955" s="31">
        <v>15</v>
      </c>
      <c r="C3955" s="10">
        <f>VLOOKUP($A3955,Database!$A:$Y,7,FALSE)</f>
        <v>46217.875</v>
      </c>
      <c r="D3955" s="31" t="str">
        <f>VLOOKUP(Pronostics!$B3955,Setup_MPP!$A:$G,3,FALSE)</f>
        <v>Amine#8UL9R</v>
      </c>
      <c r="E3955" s="31" t="str">
        <f>VLOOKUP(Pronostics!$B3955,Setup_MPP!$A:$G,2,FALSE)</f>
        <v>Amine ZARROUKI</v>
      </c>
      <c r="F3955" s="31" t="str">
        <f>VLOOKUP($B3955,Setup_MPP!$A:$E,4,FALSE)</f>
        <v>#FF9898</v>
      </c>
      <c r="G3955" s="31" t="str">
        <f>VLOOKUP($B3955,Setup_MPP!$A:$E,5,FALSE)</f>
        <v>#FF5D5D</v>
      </c>
      <c r="H3955" s="31" t="str">
        <f>IFERROR(IF(AND(A3955&gt;=1,A3955&lt;=104),VLOOKUP($A3955,Location!$A:$J,6,FALSE),IF(A3955=0,"Avant l'ouverture",IF(OR(A3955=105,A3955=106),"Bonus"))),"")</f>
        <v>1/2 Finale</v>
      </c>
      <c r="I3955" s="31" t="str">
        <f>IF(LEFT(H3955,4)="Tour",VLOOKUP(A3955,Database!$A:$C,3,FALSE),"")</f>
        <v/>
      </c>
      <c r="J3955" s="31" t="str">
        <f>VLOOKUP($A3955,Location!$A:$J,7,FALSE)</f>
        <v>TBD</v>
      </c>
      <c r="K3955" s="31" t="str">
        <f>IFERROR(VLOOKUP(J3955,Setup_Team!$B:$C,2,FALSE), "TDB")</f>
        <v>TDB</v>
      </c>
      <c r="L3955" s="31" t="str">
        <f>VLOOKUP($A3955,Location!$A:$J,8,FALSE)</f>
        <v>TBD</v>
      </c>
      <c r="M3955" s="31" t="str">
        <f>IFERROR(VLOOKUP(L3955,Setup_Team!$B:$C,2,FALSE), "TDB")</f>
        <v>TDB</v>
      </c>
      <c r="N3955" s="31" t="str">
        <f>VLOOKUP($A3955,Location!$A:$J,9,FALSE)</f>
        <v>Arlington, Dallas, Texas</v>
      </c>
      <c r="O3955" s="31" t="str">
        <f>VLOOKUP($A3955,Location!$A:$J,10,FALSE)</f>
        <v>AT&amp;T Stadium</v>
      </c>
      <c r="R3955" s="31">
        <v>0</v>
      </c>
      <c r="S3955" s="25">
        <f>VLOOKUP($A3955,Database!$A:$Y,10,FALSE)</f>
        <v>0</v>
      </c>
      <c r="T3955" s="25">
        <f>VLOOKUP($A3955,Database!$A:$Y,11,FALSE)</f>
        <v>0</v>
      </c>
      <c r="U3955" s="25">
        <f>VLOOKUP($A3955,Database!$A:$Y,12,FALSE)</f>
        <v>0</v>
      </c>
      <c r="V3955" s="25" t="str">
        <f>VLOOKUP(A3955,Database!A:M,13,FALSE)</f>
        <v>À venir</v>
      </c>
      <c r="W3955" s="25" t="str">
        <f>VLOOKUP($A3955,Database!$A:$Y,20,FALSE)</f>
        <v/>
      </c>
      <c r="X3955" s="25" t="str">
        <f>VLOOKUP($A3955,Database!$A:$Y,21,FALSE)</f>
        <v/>
      </c>
      <c r="Y3955" s="25" t="str">
        <f ca="1">IF(C3955&lt;NOW(),IF(AND(P3955&gt;Q3955,W3955&gt;X3955),S3955,IF(AND(P3955=Q3955,W3955=X3955),T3955,IF(AND(P3955&lt;Q3955,W3955&lt;X3955),U3955,0))),"")</f>
        <v/>
      </c>
      <c r="Z3955" s="25">
        <f>IF(AND(P3955=W3955,Q3955=X3955),1,0)</f>
        <v>1</v>
      </c>
      <c r="AA3955" s="25" t="str">
        <f>IF(Z3955=0,"",IF(ISBLANK(VLOOKUP(A3955,Database!A:AA,22,FALSE)),"",VLOOKUP(A3955,Database!A:AA,22,FALSE)))</f>
        <v>Exact</v>
      </c>
      <c r="AB3955" s="25">
        <f ca="1">IFERROR(IF(AND(Y3955&lt;&gt;"",OR(V3955="Terminé",V3955="En cours")),VLOOKUP(AA3955,Setup_ScoreExactBonus!A:D,4,FALSE),0),0)</f>
        <v>0</v>
      </c>
      <c r="AC3955" s="31" t="str">
        <f t="shared" ca="1" si="23"/>
        <v/>
      </c>
      <c r="AD3955" s="31">
        <f ca="1">SUMIFS(AC$2:AC3955,D$2:D3955,D3955)*IF(R3955=0,1,2)</f>
        <v>0</v>
      </c>
    </row>
    <row r="3956" spans="1:30" x14ac:dyDescent="0.35">
      <c r="A3956" s="31">
        <f>IF(ISBLANK(B3956),"",COUNTIF(B$2:B3956,B3956))-1</f>
        <v>101</v>
      </c>
      <c r="B3956" s="31">
        <v>16</v>
      </c>
      <c r="C3956" s="10">
        <f>VLOOKUP($A3956,Database!$A:$Y,7,FALSE)</f>
        <v>46217.875</v>
      </c>
      <c r="D3956" s="31" t="str">
        <f>VLOOKUP(Pronostics!$B3956,Setup_MPP!$A:$G,3,FALSE)</f>
        <v>Laura#8V93E</v>
      </c>
      <c r="E3956" s="31" t="str">
        <f>VLOOKUP(Pronostics!$B3956,Setup_MPP!$A:$G,2,FALSE)</f>
        <v>Laura GIULIANO</v>
      </c>
      <c r="F3956" s="31" t="str">
        <f>VLOOKUP($B3956,Setup_MPP!$A:$E,4,FALSE)</f>
        <v>#86A4FE</v>
      </c>
      <c r="G3956" s="31" t="str">
        <f>VLOOKUP($B3956,Setup_MPP!$A:$E,5,FALSE)</f>
        <v>#3769FF</v>
      </c>
      <c r="H3956" s="31" t="str">
        <f>IFERROR(IF(AND(A3956&gt;=1,A3956&lt;=104),VLOOKUP($A3956,Location!$A:$J,6,FALSE),IF(A3956=0,"Avant l'ouverture",IF(OR(A3956=105,A3956=106),"Bonus"))),"")</f>
        <v>1/2 Finale</v>
      </c>
      <c r="I3956" s="31" t="str">
        <f>IF(LEFT(H3956,4)="Tour",VLOOKUP(A3956,Database!$A:$C,3,FALSE),"")</f>
        <v/>
      </c>
      <c r="J3956" s="31" t="str">
        <f>VLOOKUP($A3956,Location!$A:$J,7,FALSE)</f>
        <v>TBD</v>
      </c>
      <c r="K3956" s="31" t="str">
        <f>IFERROR(VLOOKUP(J3956,Setup_Team!$B:$C,2,FALSE), "TDB")</f>
        <v>TDB</v>
      </c>
      <c r="L3956" s="31" t="str">
        <f>VLOOKUP($A3956,Location!$A:$J,8,FALSE)</f>
        <v>TBD</v>
      </c>
      <c r="M3956" s="31" t="str">
        <f>IFERROR(VLOOKUP(L3956,Setup_Team!$B:$C,2,FALSE), "TDB")</f>
        <v>TDB</v>
      </c>
      <c r="N3956" s="31" t="str">
        <f>VLOOKUP($A3956,Location!$A:$J,9,FALSE)</f>
        <v>Arlington, Dallas, Texas</v>
      </c>
      <c r="O3956" s="31" t="str">
        <f>VLOOKUP($A3956,Location!$A:$J,10,FALSE)</f>
        <v>AT&amp;T Stadium</v>
      </c>
      <c r="R3956" s="31">
        <v>0</v>
      </c>
      <c r="S3956" s="25">
        <f>VLOOKUP($A3956,Database!$A:$Y,10,FALSE)</f>
        <v>0</v>
      </c>
      <c r="T3956" s="25">
        <f>VLOOKUP($A3956,Database!$A:$Y,11,FALSE)</f>
        <v>0</v>
      </c>
      <c r="U3956" s="25">
        <f>VLOOKUP($A3956,Database!$A:$Y,12,FALSE)</f>
        <v>0</v>
      </c>
      <c r="V3956" s="25" t="str">
        <f>VLOOKUP(A3956,Database!A:M,13,FALSE)</f>
        <v>À venir</v>
      </c>
      <c r="W3956" s="25" t="str">
        <f>VLOOKUP($A3956,Database!$A:$Y,20,FALSE)</f>
        <v/>
      </c>
      <c r="X3956" s="25" t="str">
        <f>VLOOKUP($A3956,Database!$A:$Y,21,FALSE)</f>
        <v/>
      </c>
      <c r="Y3956" s="25" t="str">
        <f ca="1">IF(C3956&lt;NOW(),IF(AND(P3956&gt;Q3956,W3956&gt;X3956),S3956,IF(AND(P3956=Q3956,W3956=X3956),T3956,IF(AND(P3956&lt;Q3956,W3956&lt;X3956),U3956,0))),"")</f>
        <v/>
      </c>
      <c r="Z3956" s="25">
        <f>IF(AND(P3956=W3956,Q3956=X3956),1,0)</f>
        <v>1</v>
      </c>
      <c r="AA3956" s="25" t="str">
        <f>IF(Z3956=0,"",IF(ISBLANK(VLOOKUP(A3956,Database!A:AA,22,FALSE)),"",VLOOKUP(A3956,Database!A:AA,22,FALSE)))</f>
        <v>Exact</v>
      </c>
      <c r="AB3956" s="25">
        <f ca="1">IFERROR(IF(AND(Y3956&lt;&gt;"",OR(V3956="Terminé",V3956="En cours")),VLOOKUP(AA3956,Setup_ScoreExactBonus!A:D,4,FALSE),0),0)</f>
        <v>0</v>
      </c>
      <c r="AC3956" s="31" t="str">
        <f t="shared" ca="1" si="23"/>
        <v/>
      </c>
      <c r="AD3956" s="31">
        <f ca="1">SUMIFS(AC$2:AC3956,D$2:D3956,D3956)*IF(R3956=0,1,2)</f>
        <v>0</v>
      </c>
    </row>
    <row r="3957" spans="1:30" x14ac:dyDescent="0.35">
      <c r="A3957" s="31">
        <f>IF(ISBLANK(B3957),"",COUNTIF(B$2:B3957,B3957))-1</f>
        <v>101</v>
      </c>
      <c r="B3957" s="31">
        <v>17</v>
      </c>
      <c r="C3957" s="10">
        <f>VLOOKUP($A3957,Database!$A:$Y,7,FALSE)</f>
        <v>46217.875</v>
      </c>
      <c r="D3957" s="31" t="str">
        <f>VLOOKUP(Pronostics!$B3957,Setup_MPP!$A:$G,3,FALSE)</f>
        <v>Joueur17</v>
      </c>
      <c r="E3957" s="31" t="str">
        <f>VLOOKUP(Pronostics!$B3957,Setup_MPP!$A:$G,2,FALSE)</f>
        <v>Joueur17</v>
      </c>
      <c r="F3957" s="31" t="str">
        <f>VLOOKUP($B3957,Setup_MPP!$A:$E,4,FALSE)</f>
        <v>#FFB0B0</v>
      </c>
      <c r="G3957" s="31" t="str">
        <f>VLOOKUP($B3957,Setup_MPP!$A:$E,5,FALSE)</f>
        <v>#F25757</v>
      </c>
      <c r="H3957" s="31" t="str">
        <f>IFERROR(IF(AND(A3957&gt;=1,A3957&lt;=104),VLOOKUP($A3957,Location!$A:$J,6,FALSE),IF(A3957=0,"Avant l'ouverture",IF(OR(A3957=105,A3957=106),"Bonus"))),"")</f>
        <v>1/2 Finale</v>
      </c>
      <c r="I3957" s="31" t="str">
        <f>IF(LEFT(H3957,4)="Tour",VLOOKUP(A3957,Database!$A:$C,3,FALSE),"")</f>
        <v/>
      </c>
      <c r="J3957" s="31" t="str">
        <f>VLOOKUP($A3957,Location!$A:$J,7,FALSE)</f>
        <v>TBD</v>
      </c>
      <c r="K3957" s="31" t="str">
        <f>IFERROR(VLOOKUP(J3957,Setup_Team!$B:$C,2,FALSE), "TDB")</f>
        <v>TDB</v>
      </c>
      <c r="L3957" s="31" t="str">
        <f>VLOOKUP($A3957,Location!$A:$J,8,FALSE)</f>
        <v>TBD</v>
      </c>
      <c r="M3957" s="31" t="str">
        <f>IFERROR(VLOOKUP(L3957,Setup_Team!$B:$C,2,FALSE), "TDB")</f>
        <v>TDB</v>
      </c>
      <c r="N3957" s="31" t="str">
        <f>VLOOKUP($A3957,Location!$A:$J,9,FALSE)</f>
        <v>Arlington, Dallas, Texas</v>
      </c>
      <c r="O3957" s="31" t="str">
        <f>VLOOKUP($A3957,Location!$A:$J,10,FALSE)</f>
        <v>AT&amp;T Stadium</v>
      </c>
      <c r="R3957" s="31">
        <v>0</v>
      </c>
      <c r="S3957" s="25">
        <f>VLOOKUP($A3957,Database!$A:$Y,10,FALSE)</f>
        <v>0</v>
      </c>
      <c r="T3957" s="25">
        <f>VLOOKUP($A3957,Database!$A:$Y,11,FALSE)</f>
        <v>0</v>
      </c>
      <c r="U3957" s="25">
        <f>VLOOKUP($A3957,Database!$A:$Y,12,FALSE)</f>
        <v>0</v>
      </c>
      <c r="V3957" s="25" t="str">
        <f>VLOOKUP(A3957,Database!A:M,13,FALSE)</f>
        <v>À venir</v>
      </c>
      <c r="W3957" s="25" t="str">
        <f>VLOOKUP($A3957,Database!$A:$Y,20,FALSE)</f>
        <v/>
      </c>
      <c r="X3957" s="25" t="str">
        <f>VLOOKUP($A3957,Database!$A:$Y,21,FALSE)</f>
        <v/>
      </c>
      <c r="Y3957" s="25" t="str">
        <f ca="1">IF(C3957&lt;NOW(),IF(AND(P3957&gt;Q3957,W3957&gt;X3957),S3957,IF(AND(P3957=Q3957,W3957=X3957),T3957,IF(AND(P3957&lt;Q3957,W3957&lt;X3957),U3957,0))),"")</f>
        <v/>
      </c>
      <c r="Z3957" s="25">
        <f>IF(AND(P3957=W3957,Q3957=X3957),1,0)</f>
        <v>1</v>
      </c>
      <c r="AA3957" s="25" t="str">
        <f>IF(Z3957=0,"",IF(ISBLANK(VLOOKUP(A3957,Database!A:AA,22,FALSE)),"",VLOOKUP(A3957,Database!A:AA,22,FALSE)))</f>
        <v>Exact</v>
      </c>
      <c r="AB3957" s="25">
        <f ca="1">IFERROR(IF(AND(Y3957&lt;&gt;"",OR(V3957="Terminé",V3957="En cours")),VLOOKUP(AA3957,Setup_ScoreExactBonus!A:D,4,FALSE),0),0)</f>
        <v>0</v>
      </c>
      <c r="AC3957" s="31" t="str">
        <f t="shared" ca="1" si="23"/>
        <v/>
      </c>
      <c r="AD3957" s="31">
        <f ca="1">SUMIFS(AC$2:AC3957,D$2:D3957,D3957)*IF(R3957=0,1,2)</f>
        <v>0</v>
      </c>
    </row>
    <row r="3958" spans="1:30" x14ac:dyDescent="0.35">
      <c r="A3958" s="31">
        <f>IF(ISBLANK(B3958),"",COUNTIF(B$2:B3958,B3958))-1</f>
        <v>101</v>
      </c>
      <c r="B3958" s="31">
        <v>18</v>
      </c>
      <c r="C3958" s="10">
        <f>VLOOKUP($A3958,Database!$A:$Y,7,FALSE)</f>
        <v>46217.875</v>
      </c>
      <c r="D3958" s="31" t="str">
        <f>VLOOKUP(Pronostics!$B3958,Setup_MPP!$A:$G,3,FALSE)</f>
        <v>Joueur18</v>
      </c>
      <c r="E3958" s="31" t="str">
        <f>VLOOKUP(Pronostics!$B3958,Setup_MPP!$A:$G,2,FALSE)</f>
        <v>Joueur18</v>
      </c>
      <c r="F3958" s="31" t="str">
        <f>VLOOKUP($B3958,Setup_MPP!$A:$E,4,FALSE)</f>
        <v>#FFC9B0</v>
      </c>
      <c r="G3958" s="31" t="str">
        <f>VLOOKUP($B3958,Setup_MPP!$A:$E,5,FALSE)</f>
        <v>#F28D57</v>
      </c>
      <c r="H3958" s="31" t="str">
        <f>IFERROR(IF(AND(A3958&gt;=1,A3958&lt;=104),VLOOKUP($A3958,Location!$A:$J,6,FALSE),IF(A3958=0,"Avant l'ouverture",IF(OR(A3958=105,A3958=106),"Bonus"))),"")</f>
        <v>1/2 Finale</v>
      </c>
      <c r="I3958" s="31" t="str">
        <f>IF(LEFT(H3958,4)="Tour",VLOOKUP(A3958,Database!$A:$C,3,FALSE),"")</f>
        <v/>
      </c>
      <c r="J3958" s="31" t="str">
        <f>VLOOKUP($A3958,Location!$A:$J,7,FALSE)</f>
        <v>TBD</v>
      </c>
      <c r="K3958" s="31" t="str">
        <f>IFERROR(VLOOKUP(J3958,Setup_Team!$B:$C,2,FALSE), "TDB")</f>
        <v>TDB</v>
      </c>
      <c r="L3958" s="31" t="str">
        <f>VLOOKUP($A3958,Location!$A:$J,8,FALSE)</f>
        <v>TBD</v>
      </c>
      <c r="M3958" s="31" t="str">
        <f>IFERROR(VLOOKUP(L3958,Setup_Team!$B:$C,2,FALSE), "TDB")</f>
        <v>TDB</v>
      </c>
      <c r="N3958" s="31" t="str">
        <f>VLOOKUP($A3958,Location!$A:$J,9,FALSE)</f>
        <v>Arlington, Dallas, Texas</v>
      </c>
      <c r="O3958" s="31" t="str">
        <f>VLOOKUP($A3958,Location!$A:$J,10,FALSE)</f>
        <v>AT&amp;T Stadium</v>
      </c>
      <c r="R3958" s="31">
        <v>0</v>
      </c>
      <c r="S3958" s="25">
        <f>VLOOKUP($A3958,Database!$A:$Y,10,FALSE)</f>
        <v>0</v>
      </c>
      <c r="T3958" s="25">
        <f>VLOOKUP($A3958,Database!$A:$Y,11,FALSE)</f>
        <v>0</v>
      </c>
      <c r="U3958" s="25">
        <f>VLOOKUP($A3958,Database!$A:$Y,12,FALSE)</f>
        <v>0</v>
      </c>
      <c r="V3958" s="25" t="str">
        <f>VLOOKUP(A3958,Database!A:M,13,FALSE)</f>
        <v>À venir</v>
      </c>
      <c r="W3958" s="25" t="str">
        <f>VLOOKUP($A3958,Database!$A:$Y,20,FALSE)</f>
        <v/>
      </c>
      <c r="X3958" s="25" t="str">
        <f>VLOOKUP($A3958,Database!$A:$Y,21,FALSE)</f>
        <v/>
      </c>
      <c r="Y3958" s="25" t="str">
        <f ca="1">IF(C3958&lt;NOW(),IF(AND(P3958&gt;Q3958,W3958&gt;X3958),S3958,IF(AND(P3958=Q3958,W3958=X3958),T3958,IF(AND(P3958&lt;Q3958,W3958&lt;X3958),U3958,0))),"")</f>
        <v/>
      </c>
      <c r="Z3958" s="25">
        <f>IF(AND(P3958=W3958,Q3958=X3958),1,0)</f>
        <v>1</v>
      </c>
      <c r="AA3958" s="25" t="str">
        <f>IF(Z3958=0,"",IF(ISBLANK(VLOOKUP(A3958,Database!A:AA,22,FALSE)),"",VLOOKUP(A3958,Database!A:AA,22,FALSE)))</f>
        <v>Exact</v>
      </c>
      <c r="AB3958" s="25">
        <f ca="1">IFERROR(IF(AND(Y3958&lt;&gt;"",OR(V3958="Terminé",V3958="En cours")),VLOOKUP(AA3958,Setup_ScoreExactBonus!A:D,4,FALSE),0),0)</f>
        <v>0</v>
      </c>
      <c r="AC3958" s="31" t="str">
        <f t="shared" ca="1" si="23"/>
        <v/>
      </c>
      <c r="AD3958" s="31">
        <f ca="1">SUMIFS(AC$2:AC3958,D$2:D3958,D3958)*IF(R3958=0,1,2)</f>
        <v>0</v>
      </c>
    </row>
    <row r="3959" spans="1:30" x14ac:dyDescent="0.35">
      <c r="A3959" s="31">
        <f>IF(ISBLANK(B3959),"",COUNTIF(B$2:B3959,B3959))-1</f>
        <v>101</v>
      </c>
      <c r="B3959" s="31">
        <v>19</v>
      </c>
      <c r="C3959" s="10">
        <f>VLOOKUP($A3959,Database!$A:$Y,7,FALSE)</f>
        <v>46217.875</v>
      </c>
      <c r="D3959" s="31" t="str">
        <f>VLOOKUP(Pronostics!$B3959,Setup_MPP!$A:$G,3,FALSE)</f>
        <v>Joueur19</v>
      </c>
      <c r="E3959" s="31" t="str">
        <f>VLOOKUP(Pronostics!$B3959,Setup_MPP!$A:$G,2,FALSE)</f>
        <v>Joueur19</v>
      </c>
      <c r="F3959" s="31" t="str">
        <f>VLOOKUP($B3959,Setup_MPP!$A:$E,4,FALSE)</f>
        <v>#D5D5D5</v>
      </c>
      <c r="G3959" s="31" t="str">
        <f>VLOOKUP($B3959,Setup_MPP!$A:$E,5,FALSE)</f>
        <v>#727272</v>
      </c>
      <c r="H3959" s="31" t="str">
        <f>IFERROR(IF(AND(A3959&gt;=1,A3959&lt;=104),VLOOKUP($A3959,Location!$A:$J,6,FALSE),IF(A3959=0,"Avant l'ouverture",IF(OR(A3959=105,A3959=106),"Bonus"))),"")</f>
        <v>1/2 Finale</v>
      </c>
      <c r="I3959" s="31" t="str">
        <f>IF(LEFT(H3959,4)="Tour",VLOOKUP(A3959,Database!$A:$C,3,FALSE),"")</f>
        <v/>
      </c>
      <c r="J3959" s="31" t="str">
        <f>VLOOKUP($A3959,Location!$A:$J,7,FALSE)</f>
        <v>TBD</v>
      </c>
      <c r="K3959" s="31" t="str">
        <f>IFERROR(VLOOKUP(J3959,Setup_Team!$B:$C,2,FALSE), "TDB")</f>
        <v>TDB</v>
      </c>
      <c r="L3959" s="31" t="str">
        <f>VLOOKUP($A3959,Location!$A:$J,8,FALSE)</f>
        <v>TBD</v>
      </c>
      <c r="M3959" s="31" t="str">
        <f>IFERROR(VLOOKUP(L3959,Setup_Team!$B:$C,2,FALSE), "TDB")</f>
        <v>TDB</v>
      </c>
      <c r="N3959" s="31" t="str">
        <f>VLOOKUP($A3959,Location!$A:$J,9,FALSE)</f>
        <v>Arlington, Dallas, Texas</v>
      </c>
      <c r="O3959" s="31" t="str">
        <f>VLOOKUP($A3959,Location!$A:$J,10,FALSE)</f>
        <v>AT&amp;T Stadium</v>
      </c>
      <c r="R3959" s="31">
        <v>0</v>
      </c>
      <c r="S3959" s="25">
        <f>VLOOKUP($A3959,Database!$A:$Y,10,FALSE)</f>
        <v>0</v>
      </c>
      <c r="T3959" s="25">
        <f>VLOOKUP($A3959,Database!$A:$Y,11,FALSE)</f>
        <v>0</v>
      </c>
      <c r="U3959" s="25">
        <f>VLOOKUP($A3959,Database!$A:$Y,12,FALSE)</f>
        <v>0</v>
      </c>
      <c r="V3959" s="25" t="str">
        <f>VLOOKUP(A3959,Database!A:M,13,FALSE)</f>
        <v>À venir</v>
      </c>
      <c r="W3959" s="25" t="str">
        <f>VLOOKUP($A3959,Database!$A:$Y,20,FALSE)</f>
        <v/>
      </c>
      <c r="X3959" s="25" t="str">
        <f>VLOOKUP($A3959,Database!$A:$Y,21,FALSE)</f>
        <v/>
      </c>
      <c r="Y3959" s="25" t="str">
        <f ca="1">IF(C3959&lt;NOW(),IF(AND(P3959&gt;Q3959,W3959&gt;X3959),S3959,IF(AND(P3959=Q3959,W3959=X3959),T3959,IF(AND(P3959&lt;Q3959,W3959&lt;X3959),U3959,0))),"")</f>
        <v/>
      </c>
      <c r="Z3959" s="25">
        <f>IF(AND(P3959=W3959,Q3959=X3959),1,0)</f>
        <v>1</v>
      </c>
      <c r="AA3959" s="25" t="str">
        <f>IF(Z3959=0,"",IF(ISBLANK(VLOOKUP(A3959,Database!A:AA,22,FALSE)),"",VLOOKUP(A3959,Database!A:AA,22,FALSE)))</f>
        <v>Exact</v>
      </c>
      <c r="AB3959" s="25">
        <f ca="1">IFERROR(IF(AND(Y3959&lt;&gt;"",OR(V3959="Terminé",V3959="En cours")),VLOOKUP(AA3959,Setup_ScoreExactBonus!A:D,4,FALSE),0),0)</f>
        <v>0</v>
      </c>
      <c r="AC3959" s="31" t="str">
        <f t="shared" ca="1" si="23"/>
        <v/>
      </c>
      <c r="AD3959" s="31">
        <f ca="1">SUMIFS(AC$2:AC3959,D$2:D3959,D3959)*IF(R3959=0,1,2)</f>
        <v>0</v>
      </c>
    </row>
    <row r="3960" spans="1:30" x14ac:dyDescent="0.35">
      <c r="A3960" s="31">
        <f>IF(ISBLANK(B3960),"",COUNTIF(B$2:B3960,B3960))-1</f>
        <v>101</v>
      </c>
      <c r="B3960" s="31">
        <v>20</v>
      </c>
      <c r="C3960" s="10">
        <f>VLOOKUP($A3960,Database!$A:$Y,7,FALSE)</f>
        <v>46217.875</v>
      </c>
      <c r="D3960" s="31" t="str">
        <f>VLOOKUP(Pronostics!$B3960,Setup_MPP!$A:$G,3,FALSE)</f>
        <v>Joueur20</v>
      </c>
      <c r="E3960" s="31" t="str">
        <f>VLOOKUP(Pronostics!$B3960,Setup_MPP!$A:$G,2,FALSE)</f>
        <v>Joueur20</v>
      </c>
      <c r="F3960" s="31" t="str">
        <f>VLOOKUP($B3960,Setup_MPP!$A:$E,4,FALSE)</f>
        <v>#D5D5D5</v>
      </c>
      <c r="G3960" s="31" t="str">
        <f>VLOOKUP($B3960,Setup_MPP!$A:$E,5,FALSE)</f>
        <v>#727272</v>
      </c>
      <c r="H3960" s="31" t="str">
        <f>IFERROR(IF(AND(A3960&gt;=1,A3960&lt;=104),VLOOKUP($A3960,Location!$A:$J,6,FALSE),IF(A3960=0,"Avant l'ouverture",IF(OR(A3960=105,A3960=106),"Bonus"))),"")</f>
        <v>1/2 Finale</v>
      </c>
      <c r="I3960" s="31" t="str">
        <f>IF(LEFT(H3960,4)="Tour",VLOOKUP(A3960,Database!$A:$C,3,FALSE),"")</f>
        <v/>
      </c>
      <c r="J3960" s="31" t="str">
        <f>VLOOKUP($A3960,Location!$A:$J,7,FALSE)</f>
        <v>TBD</v>
      </c>
      <c r="K3960" s="31" t="str">
        <f>IFERROR(VLOOKUP(J3960,Setup_Team!$B:$C,2,FALSE), "TDB")</f>
        <v>TDB</v>
      </c>
      <c r="L3960" s="31" t="str">
        <f>VLOOKUP($A3960,Location!$A:$J,8,FALSE)</f>
        <v>TBD</v>
      </c>
      <c r="M3960" s="31" t="str">
        <f>IFERROR(VLOOKUP(L3960,Setup_Team!$B:$C,2,FALSE), "TDB")</f>
        <v>TDB</v>
      </c>
      <c r="N3960" s="31" t="str">
        <f>VLOOKUP($A3960,Location!$A:$J,9,FALSE)</f>
        <v>Arlington, Dallas, Texas</v>
      </c>
      <c r="O3960" s="31" t="str">
        <f>VLOOKUP($A3960,Location!$A:$J,10,FALSE)</f>
        <v>AT&amp;T Stadium</v>
      </c>
      <c r="R3960" s="31">
        <v>0</v>
      </c>
      <c r="S3960" s="25">
        <f>VLOOKUP($A3960,Database!$A:$Y,10,FALSE)</f>
        <v>0</v>
      </c>
      <c r="T3960" s="25">
        <f>VLOOKUP($A3960,Database!$A:$Y,11,FALSE)</f>
        <v>0</v>
      </c>
      <c r="U3960" s="25">
        <f>VLOOKUP($A3960,Database!$A:$Y,12,FALSE)</f>
        <v>0</v>
      </c>
      <c r="V3960" s="25" t="str">
        <f>VLOOKUP(A3960,Database!A:M,13,FALSE)</f>
        <v>À venir</v>
      </c>
      <c r="W3960" s="25" t="str">
        <f>VLOOKUP($A3960,Database!$A:$Y,20,FALSE)</f>
        <v/>
      </c>
      <c r="X3960" s="25" t="str">
        <f>VLOOKUP($A3960,Database!$A:$Y,21,FALSE)</f>
        <v/>
      </c>
      <c r="Y3960" s="25" t="str">
        <f ca="1">IF(C3960&lt;NOW(),IF(AND(P3960&gt;Q3960,W3960&gt;X3960),S3960,IF(AND(P3960=Q3960,W3960=X3960),T3960,IF(AND(P3960&lt;Q3960,W3960&lt;X3960),U3960,0))),"")</f>
        <v/>
      </c>
      <c r="Z3960" s="25">
        <f>IF(AND(P3960=W3960,Q3960=X3960),1,0)</f>
        <v>1</v>
      </c>
      <c r="AA3960" s="25" t="str">
        <f>IF(Z3960=0,"",IF(ISBLANK(VLOOKUP(A3960,Database!A:AA,22,FALSE)),"",VLOOKUP(A3960,Database!A:AA,22,FALSE)))</f>
        <v>Exact</v>
      </c>
      <c r="AB3960" s="25">
        <f ca="1">IFERROR(IF(AND(Y3960&lt;&gt;"",OR(V3960="Terminé",V3960="En cours")),VLOOKUP(AA3960,Setup_ScoreExactBonus!A:D,4,FALSE),0),0)</f>
        <v>0</v>
      </c>
      <c r="AC3960" s="31" t="str">
        <f t="shared" ca="1" si="23"/>
        <v/>
      </c>
      <c r="AD3960" s="31">
        <f ca="1">SUMIFS(AC$2:AC3960,D$2:D3960,D3960)*IF(R3960=0,1,2)</f>
        <v>0</v>
      </c>
    </row>
    <row r="3961" spans="1:30" x14ac:dyDescent="0.35">
      <c r="A3961" s="31">
        <f>IF(ISBLANK(B3961),"",COUNTIF(B$2:B3961,B3961))-1</f>
        <v>101</v>
      </c>
      <c r="B3961" s="31">
        <v>21</v>
      </c>
      <c r="C3961" s="10">
        <f>VLOOKUP($A3961,Database!$A:$Y,7,FALSE)</f>
        <v>46217.875</v>
      </c>
      <c r="D3961" s="31" t="str">
        <f>VLOOKUP(Pronostics!$B3961,Setup_MPP!$A:$G,3,FALSE)</f>
        <v>Joueur21</v>
      </c>
      <c r="E3961" s="31" t="str">
        <f>VLOOKUP(Pronostics!$B3961,Setup_MPP!$A:$G,2,FALSE)</f>
        <v>Joueur21</v>
      </c>
      <c r="F3961" s="31" t="str">
        <f>VLOOKUP($B3961,Setup_MPP!$A:$E,4,FALSE)</f>
        <v>#D5D5D5</v>
      </c>
      <c r="G3961" s="31" t="str">
        <f>VLOOKUP($B3961,Setup_MPP!$A:$E,5,FALSE)</f>
        <v>#727272</v>
      </c>
      <c r="H3961" s="31" t="str">
        <f>IFERROR(IF(AND(A3961&gt;=1,A3961&lt;=104),VLOOKUP($A3961,Location!$A:$J,6,FALSE),IF(A3961=0,"Avant l'ouverture",IF(OR(A3961=105,A3961=106),"Bonus"))),"")</f>
        <v>1/2 Finale</v>
      </c>
      <c r="I3961" s="31" t="str">
        <f>IF(LEFT(H3961,4)="Tour",VLOOKUP(A3961,Database!$A:$C,3,FALSE),"")</f>
        <v/>
      </c>
      <c r="J3961" s="31" t="str">
        <f>VLOOKUP($A3961,Location!$A:$J,7,FALSE)</f>
        <v>TBD</v>
      </c>
      <c r="K3961" s="31" t="str">
        <f>IFERROR(VLOOKUP(J3961,Setup_Team!$B:$C,2,FALSE), "TDB")</f>
        <v>TDB</v>
      </c>
      <c r="L3961" s="31" t="str">
        <f>VLOOKUP($A3961,Location!$A:$J,8,FALSE)</f>
        <v>TBD</v>
      </c>
      <c r="M3961" s="31" t="str">
        <f>IFERROR(VLOOKUP(L3961,Setup_Team!$B:$C,2,FALSE), "TDB")</f>
        <v>TDB</v>
      </c>
      <c r="N3961" s="31" t="str">
        <f>VLOOKUP($A3961,Location!$A:$J,9,FALSE)</f>
        <v>Arlington, Dallas, Texas</v>
      </c>
      <c r="O3961" s="31" t="str">
        <f>VLOOKUP($A3961,Location!$A:$J,10,FALSE)</f>
        <v>AT&amp;T Stadium</v>
      </c>
      <c r="R3961" s="31">
        <v>0</v>
      </c>
      <c r="S3961" s="25">
        <f>VLOOKUP($A3961,Database!$A:$Y,10,FALSE)</f>
        <v>0</v>
      </c>
      <c r="T3961" s="25">
        <f>VLOOKUP($A3961,Database!$A:$Y,11,FALSE)</f>
        <v>0</v>
      </c>
      <c r="U3961" s="25">
        <f>VLOOKUP($A3961,Database!$A:$Y,12,FALSE)</f>
        <v>0</v>
      </c>
      <c r="V3961" s="25" t="str">
        <f>VLOOKUP(A3961,Database!A:M,13,FALSE)</f>
        <v>À venir</v>
      </c>
      <c r="W3961" s="25" t="str">
        <f>VLOOKUP($A3961,Database!$A:$Y,20,FALSE)</f>
        <v/>
      </c>
      <c r="X3961" s="25" t="str">
        <f>VLOOKUP($A3961,Database!$A:$Y,21,FALSE)</f>
        <v/>
      </c>
      <c r="Y3961" s="25" t="str">
        <f ca="1">IF(C3961&lt;NOW(),IF(AND(P3961&gt;Q3961,W3961&gt;X3961),S3961,IF(AND(P3961=Q3961,W3961=X3961),T3961,IF(AND(P3961&lt;Q3961,W3961&lt;X3961),U3961,0))),"")</f>
        <v/>
      </c>
      <c r="Z3961" s="25">
        <f>IF(AND(P3961=W3961,Q3961=X3961),1,0)</f>
        <v>1</v>
      </c>
      <c r="AA3961" s="25" t="str">
        <f>IF(Z3961=0,"",IF(ISBLANK(VLOOKUP(A3961,Database!A:AA,22,FALSE)),"",VLOOKUP(A3961,Database!A:AA,22,FALSE)))</f>
        <v>Exact</v>
      </c>
      <c r="AB3961" s="25">
        <f ca="1">IFERROR(IF(AND(Y3961&lt;&gt;"",OR(V3961="Terminé",V3961="En cours")),VLOOKUP(AA3961,Setup_ScoreExactBonus!A:D,4,FALSE),0),0)</f>
        <v>0</v>
      </c>
      <c r="AC3961" s="31" t="str">
        <f t="shared" ca="1" si="23"/>
        <v/>
      </c>
      <c r="AD3961" s="31">
        <f ca="1">SUMIFS(AC$2:AC3961,D$2:D3961,D3961)*IF(R3961=0,1,2)</f>
        <v>0</v>
      </c>
    </row>
    <row r="3962" spans="1:30" x14ac:dyDescent="0.35">
      <c r="A3962" s="31">
        <f>IF(ISBLANK(B3962),"",COUNTIF(B$2:B3962,B3962))-1</f>
        <v>101</v>
      </c>
      <c r="B3962" s="31">
        <v>22</v>
      </c>
      <c r="C3962" s="10">
        <f>VLOOKUP($A3962,Database!$A:$Y,7,FALSE)</f>
        <v>46217.875</v>
      </c>
      <c r="D3962" s="31" t="str">
        <f>VLOOKUP(Pronostics!$B3962,Setup_MPP!$A:$G,3,FALSE)</f>
        <v>Joueur22</v>
      </c>
      <c r="E3962" s="31" t="str">
        <f>VLOOKUP(Pronostics!$B3962,Setup_MPP!$A:$G,2,FALSE)</f>
        <v>Joueur22</v>
      </c>
      <c r="F3962" s="31" t="str">
        <f>VLOOKUP($B3962,Setup_MPP!$A:$E,4,FALSE)</f>
        <v>#D5D5D5</v>
      </c>
      <c r="G3962" s="31" t="str">
        <f>VLOOKUP($B3962,Setup_MPP!$A:$E,5,FALSE)</f>
        <v>#727272</v>
      </c>
      <c r="H3962" s="31" t="str">
        <f>IFERROR(IF(AND(A3962&gt;=1,A3962&lt;=104),VLOOKUP($A3962,Location!$A:$J,6,FALSE),IF(A3962=0,"Avant l'ouverture",IF(OR(A3962=105,A3962=106),"Bonus"))),"")</f>
        <v>1/2 Finale</v>
      </c>
      <c r="I3962" s="31" t="str">
        <f>IF(LEFT(H3962,4)="Tour",VLOOKUP(A3962,Database!$A:$C,3,FALSE),"")</f>
        <v/>
      </c>
      <c r="J3962" s="31" t="str">
        <f>VLOOKUP($A3962,Location!$A:$J,7,FALSE)</f>
        <v>TBD</v>
      </c>
      <c r="K3962" s="31" t="str">
        <f>IFERROR(VLOOKUP(J3962,Setup_Team!$B:$C,2,FALSE), "TDB")</f>
        <v>TDB</v>
      </c>
      <c r="L3962" s="31" t="str">
        <f>VLOOKUP($A3962,Location!$A:$J,8,FALSE)</f>
        <v>TBD</v>
      </c>
      <c r="M3962" s="31" t="str">
        <f>IFERROR(VLOOKUP(L3962,Setup_Team!$B:$C,2,FALSE), "TDB")</f>
        <v>TDB</v>
      </c>
      <c r="N3962" s="31" t="str">
        <f>VLOOKUP($A3962,Location!$A:$J,9,FALSE)</f>
        <v>Arlington, Dallas, Texas</v>
      </c>
      <c r="O3962" s="31" t="str">
        <f>VLOOKUP($A3962,Location!$A:$J,10,FALSE)</f>
        <v>AT&amp;T Stadium</v>
      </c>
      <c r="R3962" s="31">
        <v>0</v>
      </c>
      <c r="S3962" s="25">
        <f>VLOOKUP($A3962,Database!$A:$Y,10,FALSE)</f>
        <v>0</v>
      </c>
      <c r="T3962" s="25">
        <f>VLOOKUP($A3962,Database!$A:$Y,11,FALSE)</f>
        <v>0</v>
      </c>
      <c r="U3962" s="25">
        <f>VLOOKUP($A3962,Database!$A:$Y,12,FALSE)</f>
        <v>0</v>
      </c>
      <c r="V3962" s="25" t="str">
        <f>VLOOKUP(A3962,Database!A:M,13,FALSE)</f>
        <v>À venir</v>
      </c>
      <c r="W3962" s="25" t="str">
        <f>VLOOKUP($A3962,Database!$A:$Y,20,FALSE)</f>
        <v/>
      </c>
      <c r="X3962" s="25" t="str">
        <f>VLOOKUP($A3962,Database!$A:$Y,21,FALSE)</f>
        <v/>
      </c>
      <c r="Y3962" s="25" t="str">
        <f ca="1">IF(C3962&lt;NOW(),IF(AND(P3962&gt;Q3962,W3962&gt;X3962),S3962,IF(AND(P3962=Q3962,W3962=X3962),T3962,IF(AND(P3962&lt;Q3962,W3962&lt;X3962),U3962,0))),"")</f>
        <v/>
      </c>
      <c r="Z3962" s="25">
        <f>IF(AND(P3962=W3962,Q3962=X3962),1,0)</f>
        <v>1</v>
      </c>
      <c r="AA3962" s="25" t="str">
        <f>IF(Z3962=0,"",IF(ISBLANK(VLOOKUP(A3962,Database!A:AA,22,FALSE)),"",VLOOKUP(A3962,Database!A:AA,22,FALSE)))</f>
        <v>Exact</v>
      </c>
      <c r="AB3962" s="25">
        <f ca="1">IFERROR(IF(AND(Y3962&lt;&gt;"",OR(V3962="Terminé",V3962="En cours")),VLOOKUP(AA3962,Setup_ScoreExactBonus!A:D,4,FALSE),0),0)</f>
        <v>0</v>
      </c>
      <c r="AC3962" s="31" t="str">
        <f t="shared" ca="1" si="23"/>
        <v/>
      </c>
      <c r="AD3962" s="31">
        <f ca="1">SUMIFS(AC$2:AC3962,D$2:D3962,D3962)*IF(R3962=0,1,2)</f>
        <v>0</v>
      </c>
    </row>
    <row r="3963" spans="1:30" x14ac:dyDescent="0.35">
      <c r="A3963" s="31">
        <f>IF(ISBLANK(B3963),"",COUNTIF(B$2:B3963,B3963))-1</f>
        <v>101</v>
      </c>
      <c r="B3963" s="31">
        <v>23</v>
      </c>
      <c r="C3963" s="10">
        <f>VLOOKUP($A3963,Database!$A:$Y,7,FALSE)</f>
        <v>46217.875</v>
      </c>
      <c r="D3963" s="31" t="str">
        <f>VLOOKUP(Pronostics!$B3963,Setup_MPP!$A:$G,3,FALSE)</f>
        <v>Joueur23</v>
      </c>
      <c r="E3963" s="31" t="str">
        <f>VLOOKUP(Pronostics!$B3963,Setup_MPP!$A:$G,2,FALSE)</f>
        <v>Joueur23</v>
      </c>
      <c r="F3963" s="31" t="str">
        <f>VLOOKUP($B3963,Setup_MPP!$A:$E,4,FALSE)</f>
        <v>#D5D5D5</v>
      </c>
      <c r="G3963" s="31" t="str">
        <f>VLOOKUP($B3963,Setup_MPP!$A:$E,5,FALSE)</f>
        <v>#727272</v>
      </c>
      <c r="H3963" s="31" t="str">
        <f>IFERROR(IF(AND(A3963&gt;=1,A3963&lt;=104),VLOOKUP($A3963,Location!$A:$J,6,FALSE),IF(A3963=0,"Avant l'ouverture",IF(OR(A3963=105,A3963=106),"Bonus"))),"")</f>
        <v>1/2 Finale</v>
      </c>
      <c r="I3963" s="31" t="str">
        <f>IF(LEFT(H3963,4)="Tour",VLOOKUP(A3963,Database!$A:$C,3,FALSE),"")</f>
        <v/>
      </c>
      <c r="J3963" s="31" t="str">
        <f>VLOOKUP($A3963,Location!$A:$J,7,FALSE)</f>
        <v>TBD</v>
      </c>
      <c r="K3963" s="31" t="str">
        <f>IFERROR(VLOOKUP(J3963,Setup_Team!$B:$C,2,FALSE), "TDB")</f>
        <v>TDB</v>
      </c>
      <c r="L3963" s="31" t="str">
        <f>VLOOKUP($A3963,Location!$A:$J,8,FALSE)</f>
        <v>TBD</v>
      </c>
      <c r="M3963" s="31" t="str">
        <f>IFERROR(VLOOKUP(L3963,Setup_Team!$B:$C,2,FALSE), "TDB")</f>
        <v>TDB</v>
      </c>
      <c r="N3963" s="31" t="str">
        <f>VLOOKUP($A3963,Location!$A:$J,9,FALSE)</f>
        <v>Arlington, Dallas, Texas</v>
      </c>
      <c r="O3963" s="31" t="str">
        <f>VLOOKUP($A3963,Location!$A:$J,10,FALSE)</f>
        <v>AT&amp;T Stadium</v>
      </c>
      <c r="R3963" s="31">
        <v>0</v>
      </c>
      <c r="S3963" s="25">
        <f>VLOOKUP($A3963,Database!$A:$Y,10,FALSE)</f>
        <v>0</v>
      </c>
      <c r="T3963" s="25">
        <f>VLOOKUP($A3963,Database!$A:$Y,11,FALSE)</f>
        <v>0</v>
      </c>
      <c r="U3963" s="25">
        <f>VLOOKUP($A3963,Database!$A:$Y,12,FALSE)</f>
        <v>0</v>
      </c>
      <c r="V3963" s="25" t="str">
        <f>VLOOKUP(A3963,Database!A:M,13,FALSE)</f>
        <v>À venir</v>
      </c>
      <c r="W3963" s="25" t="str">
        <f>VLOOKUP($A3963,Database!$A:$Y,20,FALSE)</f>
        <v/>
      </c>
      <c r="X3963" s="25" t="str">
        <f>VLOOKUP($A3963,Database!$A:$Y,21,FALSE)</f>
        <v/>
      </c>
      <c r="Y3963" s="25" t="str">
        <f ca="1">IF(C3963&lt;NOW(),IF(AND(P3963&gt;Q3963,W3963&gt;X3963),S3963,IF(AND(P3963=Q3963,W3963=X3963),T3963,IF(AND(P3963&lt;Q3963,W3963&lt;X3963),U3963,0))),"")</f>
        <v/>
      </c>
      <c r="Z3963" s="25">
        <f>IF(AND(P3963=W3963,Q3963=X3963),1,0)</f>
        <v>1</v>
      </c>
      <c r="AA3963" s="25" t="str">
        <f>IF(Z3963=0,"",IF(ISBLANK(VLOOKUP(A3963,Database!A:AA,22,FALSE)),"",VLOOKUP(A3963,Database!A:AA,22,FALSE)))</f>
        <v>Exact</v>
      </c>
      <c r="AB3963" s="25">
        <f ca="1">IFERROR(IF(AND(Y3963&lt;&gt;"",OR(V3963="Terminé",V3963="En cours")),VLOOKUP(AA3963,Setup_ScoreExactBonus!A:D,4,FALSE),0),0)</f>
        <v>0</v>
      </c>
      <c r="AC3963" s="31" t="str">
        <f t="shared" ca="1" si="23"/>
        <v/>
      </c>
      <c r="AD3963" s="31">
        <f ca="1">SUMIFS(AC$2:AC3963,D$2:D3963,D3963)*IF(R3963=0,1,2)</f>
        <v>0</v>
      </c>
    </row>
    <row r="3964" spans="1:30" x14ac:dyDescent="0.35">
      <c r="A3964" s="31">
        <f>IF(ISBLANK(B3964),"",COUNTIF(B$2:B3964,B3964))-1</f>
        <v>101</v>
      </c>
      <c r="B3964" s="31">
        <v>24</v>
      </c>
      <c r="C3964" s="10">
        <f>VLOOKUP($A3964,Database!$A:$Y,7,FALSE)</f>
        <v>46217.875</v>
      </c>
      <c r="D3964" s="31" t="str">
        <f>VLOOKUP(Pronostics!$B3964,Setup_MPP!$A:$G,3,FALSE)</f>
        <v>Joueur24</v>
      </c>
      <c r="E3964" s="31" t="str">
        <f>VLOOKUP(Pronostics!$B3964,Setup_MPP!$A:$G,2,FALSE)</f>
        <v>Joueur24</v>
      </c>
      <c r="F3964" s="31" t="str">
        <f>VLOOKUP($B3964,Setup_MPP!$A:$E,4,FALSE)</f>
        <v>#D5D5D5</v>
      </c>
      <c r="G3964" s="31" t="str">
        <f>VLOOKUP($B3964,Setup_MPP!$A:$E,5,FALSE)</f>
        <v>#727272</v>
      </c>
      <c r="H3964" s="31" t="str">
        <f>IFERROR(IF(AND(A3964&gt;=1,A3964&lt;=104),VLOOKUP($A3964,Location!$A:$J,6,FALSE),IF(A3964=0,"Avant l'ouverture",IF(OR(A3964=105,A3964=106),"Bonus"))),"")</f>
        <v>1/2 Finale</v>
      </c>
      <c r="I3964" s="31" t="str">
        <f>IF(LEFT(H3964,4)="Tour",VLOOKUP(A3964,Database!$A:$C,3,FALSE),"")</f>
        <v/>
      </c>
      <c r="J3964" s="31" t="str">
        <f>VLOOKUP($A3964,Location!$A:$J,7,FALSE)</f>
        <v>TBD</v>
      </c>
      <c r="K3964" s="31" t="str">
        <f>IFERROR(VLOOKUP(J3964,Setup_Team!$B:$C,2,FALSE), "TDB")</f>
        <v>TDB</v>
      </c>
      <c r="L3964" s="31" t="str">
        <f>VLOOKUP($A3964,Location!$A:$J,8,FALSE)</f>
        <v>TBD</v>
      </c>
      <c r="M3964" s="31" t="str">
        <f>IFERROR(VLOOKUP(L3964,Setup_Team!$B:$C,2,FALSE), "TDB")</f>
        <v>TDB</v>
      </c>
      <c r="N3964" s="31" t="str">
        <f>VLOOKUP($A3964,Location!$A:$J,9,FALSE)</f>
        <v>Arlington, Dallas, Texas</v>
      </c>
      <c r="O3964" s="31" t="str">
        <f>VLOOKUP($A3964,Location!$A:$J,10,FALSE)</f>
        <v>AT&amp;T Stadium</v>
      </c>
      <c r="R3964" s="31">
        <v>0</v>
      </c>
      <c r="S3964" s="25">
        <f>VLOOKUP($A3964,Database!$A:$Y,10,FALSE)</f>
        <v>0</v>
      </c>
      <c r="T3964" s="25">
        <f>VLOOKUP($A3964,Database!$A:$Y,11,FALSE)</f>
        <v>0</v>
      </c>
      <c r="U3964" s="25">
        <f>VLOOKUP($A3964,Database!$A:$Y,12,FALSE)</f>
        <v>0</v>
      </c>
      <c r="V3964" s="25" t="str">
        <f>VLOOKUP(A3964,Database!A:M,13,FALSE)</f>
        <v>À venir</v>
      </c>
      <c r="W3964" s="25" t="str">
        <f>VLOOKUP($A3964,Database!$A:$Y,20,FALSE)</f>
        <v/>
      </c>
      <c r="X3964" s="25" t="str">
        <f>VLOOKUP($A3964,Database!$A:$Y,21,FALSE)</f>
        <v/>
      </c>
      <c r="Y3964" s="25" t="str">
        <f ca="1">IF(C3964&lt;NOW(),IF(AND(P3964&gt;Q3964,W3964&gt;X3964),S3964,IF(AND(P3964=Q3964,W3964=X3964),T3964,IF(AND(P3964&lt;Q3964,W3964&lt;X3964),U3964,0))),"")</f>
        <v/>
      </c>
      <c r="Z3964" s="25">
        <f>IF(AND(P3964=W3964,Q3964=X3964),1,0)</f>
        <v>1</v>
      </c>
      <c r="AA3964" s="25" t="str">
        <f>IF(Z3964=0,"",IF(ISBLANK(VLOOKUP(A3964,Database!A:AA,22,FALSE)),"",VLOOKUP(A3964,Database!A:AA,22,FALSE)))</f>
        <v>Exact</v>
      </c>
      <c r="AB3964" s="25">
        <f ca="1">IFERROR(IF(AND(Y3964&lt;&gt;"",OR(V3964="Terminé",V3964="En cours")),VLOOKUP(AA3964,Setup_ScoreExactBonus!A:D,4,FALSE),0),0)</f>
        <v>0</v>
      </c>
      <c r="AC3964" s="31" t="str">
        <f t="shared" ca="1" si="23"/>
        <v/>
      </c>
      <c r="AD3964" s="31">
        <f ca="1">SUMIFS(AC$2:AC3964,D$2:D3964,D3964)*IF(R3964=0,1,2)</f>
        <v>0</v>
      </c>
    </row>
    <row r="3965" spans="1:30" x14ac:dyDescent="0.35">
      <c r="A3965" s="31">
        <f>IF(ISBLANK(B3965),"",COUNTIF(B$2:B3965,B3965))-1</f>
        <v>101</v>
      </c>
      <c r="B3965" s="31">
        <v>25</v>
      </c>
      <c r="C3965" s="10">
        <f>VLOOKUP($A3965,Database!$A:$Y,7,FALSE)</f>
        <v>46217.875</v>
      </c>
      <c r="D3965" s="31" t="str">
        <f>VLOOKUP(Pronostics!$B3965,Setup_MPP!$A:$G,3,FALSE)</f>
        <v>Joueur25</v>
      </c>
      <c r="E3965" s="31" t="str">
        <f>VLOOKUP(Pronostics!$B3965,Setup_MPP!$A:$G,2,FALSE)</f>
        <v>Joueur25</v>
      </c>
      <c r="F3965" s="31" t="str">
        <f>VLOOKUP($B3965,Setup_MPP!$A:$E,4,FALSE)</f>
        <v>#D5D5D5</v>
      </c>
      <c r="G3965" s="31" t="str">
        <f>VLOOKUP($B3965,Setup_MPP!$A:$E,5,FALSE)</f>
        <v>#727272</v>
      </c>
      <c r="H3965" s="31" t="str">
        <f>IFERROR(IF(AND(A3965&gt;=1,A3965&lt;=104),VLOOKUP($A3965,Location!$A:$J,6,FALSE),IF(A3965=0,"Avant l'ouverture",IF(OR(A3965=105,A3965=106),"Bonus"))),"")</f>
        <v>1/2 Finale</v>
      </c>
      <c r="I3965" s="31" t="str">
        <f>IF(LEFT(H3965,4)="Tour",VLOOKUP(A3965,Database!$A:$C,3,FALSE),"")</f>
        <v/>
      </c>
      <c r="J3965" s="31" t="str">
        <f>VLOOKUP($A3965,Location!$A:$J,7,FALSE)</f>
        <v>TBD</v>
      </c>
      <c r="K3965" s="31" t="str">
        <f>IFERROR(VLOOKUP(J3965,Setup_Team!$B:$C,2,FALSE), "TDB")</f>
        <v>TDB</v>
      </c>
      <c r="L3965" s="31" t="str">
        <f>VLOOKUP($A3965,Location!$A:$J,8,FALSE)</f>
        <v>TBD</v>
      </c>
      <c r="M3965" s="31" t="str">
        <f>IFERROR(VLOOKUP(L3965,Setup_Team!$B:$C,2,FALSE), "TDB")</f>
        <v>TDB</v>
      </c>
      <c r="N3965" s="31" t="str">
        <f>VLOOKUP($A3965,Location!$A:$J,9,FALSE)</f>
        <v>Arlington, Dallas, Texas</v>
      </c>
      <c r="O3965" s="31" t="str">
        <f>VLOOKUP($A3965,Location!$A:$J,10,FALSE)</f>
        <v>AT&amp;T Stadium</v>
      </c>
      <c r="R3965" s="31">
        <v>0</v>
      </c>
      <c r="S3965" s="25">
        <f>VLOOKUP($A3965,Database!$A:$Y,10,FALSE)</f>
        <v>0</v>
      </c>
      <c r="T3965" s="25">
        <f>VLOOKUP($A3965,Database!$A:$Y,11,FALSE)</f>
        <v>0</v>
      </c>
      <c r="U3965" s="25">
        <f>VLOOKUP($A3965,Database!$A:$Y,12,FALSE)</f>
        <v>0</v>
      </c>
      <c r="V3965" s="25" t="str">
        <f>VLOOKUP(A3965,Database!A:M,13,FALSE)</f>
        <v>À venir</v>
      </c>
      <c r="W3965" s="25" t="str">
        <f>VLOOKUP($A3965,Database!$A:$Y,20,FALSE)</f>
        <v/>
      </c>
      <c r="X3965" s="25" t="str">
        <f>VLOOKUP($A3965,Database!$A:$Y,21,FALSE)</f>
        <v/>
      </c>
      <c r="Y3965" s="25" t="str">
        <f ca="1">IF(C3965&lt;NOW(),IF(AND(P3965&gt;Q3965,W3965&gt;X3965),S3965,IF(AND(P3965=Q3965,W3965=X3965),T3965,IF(AND(P3965&lt;Q3965,W3965&lt;X3965),U3965,0))),"")</f>
        <v/>
      </c>
      <c r="Z3965" s="25">
        <f>IF(AND(P3965=W3965,Q3965=X3965),1,0)</f>
        <v>1</v>
      </c>
      <c r="AA3965" s="25" t="str">
        <f>IF(Z3965=0,"",IF(ISBLANK(VLOOKUP(A3965,Database!A:AA,22,FALSE)),"",VLOOKUP(A3965,Database!A:AA,22,FALSE)))</f>
        <v>Exact</v>
      </c>
      <c r="AB3965" s="25">
        <f ca="1">IFERROR(IF(AND(Y3965&lt;&gt;"",OR(V3965="Terminé",V3965="En cours")),VLOOKUP(AA3965,Setup_ScoreExactBonus!A:D,4,FALSE),0),0)</f>
        <v>0</v>
      </c>
      <c r="AC3965" s="31" t="str">
        <f t="shared" ca="1" si="23"/>
        <v/>
      </c>
      <c r="AD3965" s="31">
        <f ca="1">SUMIFS(AC$2:AC3965,D$2:D3965,D3965)*IF(R3965=0,1,2)</f>
        <v>0</v>
      </c>
    </row>
    <row r="3966" spans="1:30" x14ac:dyDescent="0.35">
      <c r="A3966" s="31">
        <f>IF(ISBLANK(B3966),"",COUNTIF(B$2:B3966,B3966))-1</f>
        <v>101</v>
      </c>
      <c r="B3966" s="31">
        <v>26</v>
      </c>
      <c r="C3966" s="10">
        <f>VLOOKUP($A3966,Database!$A:$Y,7,FALSE)</f>
        <v>46217.875</v>
      </c>
      <c r="D3966" s="31" t="str">
        <f>VLOOKUP(Pronostics!$B3966,Setup_MPP!$A:$G,3,FALSE)</f>
        <v>Joueur26</v>
      </c>
      <c r="E3966" s="31" t="str">
        <f>VLOOKUP(Pronostics!$B3966,Setup_MPP!$A:$G,2,FALSE)</f>
        <v>Joueur26</v>
      </c>
      <c r="F3966" s="31" t="str">
        <f>VLOOKUP($B3966,Setup_MPP!$A:$E,4,FALSE)</f>
        <v>#D5D5D5</v>
      </c>
      <c r="G3966" s="31" t="str">
        <f>VLOOKUP($B3966,Setup_MPP!$A:$E,5,FALSE)</f>
        <v>#727272</v>
      </c>
      <c r="H3966" s="31" t="str">
        <f>IFERROR(IF(AND(A3966&gt;=1,A3966&lt;=104),VLOOKUP($A3966,Location!$A:$J,6,FALSE),IF(A3966=0,"Avant l'ouverture",IF(OR(A3966=105,A3966=106),"Bonus"))),"")</f>
        <v>1/2 Finale</v>
      </c>
      <c r="I3966" s="31" t="str">
        <f>IF(LEFT(H3966,4)="Tour",VLOOKUP(A3966,Database!$A:$C,3,FALSE),"")</f>
        <v/>
      </c>
      <c r="J3966" s="31" t="str">
        <f>VLOOKUP($A3966,Location!$A:$J,7,FALSE)</f>
        <v>TBD</v>
      </c>
      <c r="K3966" s="31" t="str">
        <f>IFERROR(VLOOKUP(J3966,Setup_Team!$B:$C,2,FALSE), "TDB")</f>
        <v>TDB</v>
      </c>
      <c r="L3966" s="31" t="str">
        <f>VLOOKUP($A3966,Location!$A:$J,8,FALSE)</f>
        <v>TBD</v>
      </c>
      <c r="M3966" s="31" t="str">
        <f>IFERROR(VLOOKUP(L3966,Setup_Team!$B:$C,2,FALSE), "TDB")</f>
        <v>TDB</v>
      </c>
      <c r="N3966" s="31" t="str">
        <f>VLOOKUP($A3966,Location!$A:$J,9,FALSE)</f>
        <v>Arlington, Dallas, Texas</v>
      </c>
      <c r="O3966" s="31" t="str">
        <f>VLOOKUP($A3966,Location!$A:$J,10,FALSE)</f>
        <v>AT&amp;T Stadium</v>
      </c>
      <c r="R3966" s="31">
        <v>0</v>
      </c>
      <c r="S3966" s="25">
        <f>VLOOKUP($A3966,Database!$A:$Y,10,FALSE)</f>
        <v>0</v>
      </c>
      <c r="T3966" s="25">
        <f>VLOOKUP($A3966,Database!$A:$Y,11,FALSE)</f>
        <v>0</v>
      </c>
      <c r="U3966" s="25">
        <f>VLOOKUP($A3966,Database!$A:$Y,12,FALSE)</f>
        <v>0</v>
      </c>
      <c r="V3966" s="25" t="str">
        <f>VLOOKUP(A3966,Database!A:M,13,FALSE)</f>
        <v>À venir</v>
      </c>
      <c r="W3966" s="25" t="str">
        <f>VLOOKUP($A3966,Database!$A:$Y,20,FALSE)</f>
        <v/>
      </c>
      <c r="X3966" s="25" t="str">
        <f>VLOOKUP($A3966,Database!$A:$Y,21,FALSE)</f>
        <v/>
      </c>
      <c r="Y3966" s="25" t="str">
        <f ca="1">IF(C3966&lt;NOW(),IF(AND(P3966&gt;Q3966,W3966&gt;X3966),S3966,IF(AND(P3966=Q3966,W3966=X3966),T3966,IF(AND(P3966&lt;Q3966,W3966&lt;X3966),U3966,0))),"")</f>
        <v/>
      </c>
      <c r="Z3966" s="25">
        <f>IF(AND(P3966=W3966,Q3966=X3966),1,0)</f>
        <v>1</v>
      </c>
      <c r="AA3966" s="25" t="str">
        <f>IF(Z3966=0,"",IF(ISBLANK(VLOOKUP(A3966,Database!A:AA,22,FALSE)),"",VLOOKUP(A3966,Database!A:AA,22,FALSE)))</f>
        <v>Exact</v>
      </c>
      <c r="AB3966" s="25">
        <f ca="1">IFERROR(IF(AND(Y3966&lt;&gt;"",OR(V3966="Terminé",V3966="En cours")),VLOOKUP(AA3966,Setup_ScoreExactBonus!A:D,4,FALSE),0),0)</f>
        <v>0</v>
      </c>
      <c r="AC3966" s="31" t="str">
        <f t="shared" ca="1" si="23"/>
        <v/>
      </c>
      <c r="AD3966" s="31">
        <f ca="1">SUMIFS(AC$2:AC3966,D$2:D3966,D3966)*IF(R3966=0,1,2)</f>
        <v>0</v>
      </c>
    </row>
    <row r="3967" spans="1:30" x14ac:dyDescent="0.35">
      <c r="A3967" s="31">
        <f>IF(ISBLANK(B3967),"",COUNTIF(B$2:B3967,B3967))-1</f>
        <v>101</v>
      </c>
      <c r="B3967" s="31">
        <v>27</v>
      </c>
      <c r="C3967" s="10">
        <f>VLOOKUP($A3967,Database!$A:$Y,7,FALSE)</f>
        <v>46217.875</v>
      </c>
      <c r="D3967" s="31" t="str">
        <f>VLOOKUP(Pronostics!$B3967,Setup_MPP!$A:$G,3,FALSE)</f>
        <v>Joueur27</v>
      </c>
      <c r="E3967" s="31" t="str">
        <f>VLOOKUP(Pronostics!$B3967,Setup_MPP!$A:$G,2,FALSE)</f>
        <v>Joueur27</v>
      </c>
      <c r="F3967" s="31" t="str">
        <f>VLOOKUP($B3967,Setup_MPP!$A:$E,4,FALSE)</f>
        <v>#D5D5D5</v>
      </c>
      <c r="G3967" s="31" t="str">
        <f>VLOOKUP($B3967,Setup_MPP!$A:$E,5,FALSE)</f>
        <v>#727272</v>
      </c>
      <c r="H3967" s="31" t="str">
        <f>IFERROR(IF(AND(A3967&gt;=1,A3967&lt;=104),VLOOKUP($A3967,Location!$A:$J,6,FALSE),IF(A3967=0,"Avant l'ouverture",IF(OR(A3967=105,A3967=106),"Bonus"))),"")</f>
        <v>1/2 Finale</v>
      </c>
      <c r="I3967" s="31" t="str">
        <f>IF(LEFT(H3967,4)="Tour",VLOOKUP(A3967,Database!$A:$C,3,FALSE),"")</f>
        <v/>
      </c>
      <c r="J3967" s="31" t="str">
        <f>VLOOKUP($A3967,Location!$A:$J,7,FALSE)</f>
        <v>TBD</v>
      </c>
      <c r="K3967" s="31" t="str">
        <f>IFERROR(VLOOKUP(J3967,Setup_Team!$B:$C,2,FALSE), "TDB")</f>
        <v>TDB</v>
      </c>
      <c r="L3967" s="31" t="str">
        <f>VLOOKUP($A3967,Location!$A:$J,8,FALSE)</f>
        <v>TBD</v>
      </c>
      <c r="M3967" s="31" t="str">
        <f>IFERROR(VLOOKUP(L3967,Setup_Team!$B:$C,2,FALSE), "TDB")</f>
        <v>TDB</v>
      </c>
      <c r="N3967" s="31" t="str">
        <f>VLOOKUP($A3967,Location!$A:$J,9,FALSE)</f>
        <v>Arlington, Dallas, Texas</v>
      </c>
      <c r="O3967" s="31" t="str">
        <f>VLOOKUP($A3967,Location!$A:$J,10,FALSE)</f>
        <v>AT&amp;T Stadium</v>
      </c>
      <c r="R3967" s="31">
        <v>0</v>
      </c>
      <c r="S3967" s="25">
        <f>VLOOKUP($A3967,Database!$A:$Y,10,FALSE)</f>
        <v>0</v>
      </c>
      <c r="T3967" s="25">
        <f>VLOOKUP($A3967,Database!$A:$Y,11,FALSE)</f>
        <v>0</v>
      </c>
      <c r="U3967" s="25">
        <f>VLOOKUP($A3967,Database!$A:$Y,12,FALSE)</f>
        <v>0</v>
      </c>
      <c r="V3967" s="25" t="str">
        <f>VLOOKUP(A3967,Database!A:M,13,FALSE)</f>
        <v>À venir</v>
      </c>
      <c r="W3967" s="25" t="str">
        <f>VLOOKUP($A3967,Database!$A:$Y,20,FALSE)</f>
        <v/>
      </c>
      <c r="X3967" s="25" t="str">
        <f>VLOOKUP($A3967,Database!$A:$Y,21,FALSE)</f>
        <v/>
      </c>
      <c r="Y3967" s="25" t="str">
        <f ca="1">IF(C3967&lt;NOW(),IF(AND(P3967&gt;Q3967,W3967&gt;X3967),S3967,IF(AND(P3967=Q3967,W3967=X3967),T3967,IF(AND(P3967&lt;Q3967,W3967&lt;X3967),U3967,0))),"")</f>
        <v/>
      </c>
      <c r="Z3967" s="25">
        <f>IF(AND(P3967=W3967,Q3967=X3967),1,0)</f>
        <v>1</v>
      </c>
      <c r="AA3967" s="25" t="str">
        <f>IF(Z3967=0,"",IF(ISBLANK(VLOOKUP(A3967,Database!A:AA,22,FALSE)),"",VLOOKUP(A3967,Database!A:AA,22,FALSE)))</f>
        <v>Exact</v>
      </c>
      <c r="AB3967" s="25">
        <f ca="1">IFERROR(IF(AND(Y3967&lt;&gt;"",OR(V3967="Terminé",V3967="En cours")),VLOOKUP(AA3967,Setup_ScoreExactBonus!A:D,4,FALSE),0),0)</f>
        <v>0</v>
      </c>
      <c r="AC3967" s="31" t="str">
        <f t="shared" ca="1" si="23"/>
        <v/>
      </c>
      <c r="AD3967" s="31">
        <f ca="1">SUMIFS(AC$2:AC3967,D$2:D3967,D3967)*IF(R3967=0,1,2)</f>
        <v>0</v>
      </c>
    </row>
    <row r="3968" spans="1:30" x14ac:dyDescent="0.35">
      <c r="A3968" s="31">
        <f>IF(ISBLANK(B3968),"",COUNTIF(B$2:B3968,B3968))-1</f>
        <v>101</v>
      </c>
      <c r="B3968" s="31">
        <v>28</v>
      </c>
      <c r="C3968" s="10">
        <f>VLOOKUP($A3968,Database!$A:$Y,7,FALSE)</f>
        <v>46217.875</v>
      </c>
      <c r="D3968" s="31" t="str">
        <f>VLOOKUP(Pronostics!$B3968,Setup_MPP!$A:$G,3,FALSE)</f>
        <v>Joueur28</v>
      </c>
      <c r="E3968" s="31" t="str">
        <f>VLOOKUP(Pronostics!$B3968,Setup_MPP!$A:$G,2,FALSE)</f>
        <v>Joueur28</v>
      </c>
      <c r="F3968" s="31" t="str">
        <f>VLOOKUP($B3968,Setup_MPP!$A:$E,4,FALSE)</f>
        <v>#D5D5D5</v>
      </c>
      <c r="G3968" s="31" t="str">
        <f>VLOOKUP($B3968,Setup_MPP!$A:$E,5,FALSE)</f>
        <v>#727272</v>
      </c>
      <c r="H3968" s="31" t="str">
        <f>IFERROR(IF(AND(A3968&gt;=1,A3968&lt;=104),VLOOKUP($A3968,Location!$A:$J,6,FALSE),IF(A3968=0,"Avant l'ouverture",IF(OR(A3968=105,A3968=106),"Bonus"))),"")</f>
        <v>1/2 Finale</v>
      </c>
      <c r="I3968" s="31" t="str">
        <f>IF(LEFT(H3968,4)="Tour",VLOOKUP(A3968,Database!$A:$C,3,FALSE),"")</f>
        <v/>
      </c>
      <c r="J3968" s="31" t="str">
        <f>VLOOKUP($A3968,Location!$A:$J,7,FALSE)</f>
        <v>TBD</v>
      </c>
      <c r="K3968" s="31" t="str">
        <f>IFERROR(VLOOKUP(J3968,Setup_Team!$B:$C,2,FALSE), "TDB")</f>
        <v>TDB</v>
      </c>
      <c r="L3968" s="31" t="str">
        <f>VLOOKUP($A3968,Location!$A:$J,8,FALSE)</f>
        <v>TBD</v>
      </c>
      <c r="M3968" s="31" t="str">
        <f>IFERROR(VLOOKUP(L3968,Setup_Team!$B:$C,2,FALSE), "TDB")</f>
        <v>TDB</v>
      </c>
      <c r="N3968" s="31" t="str">
        <f>VLOOKUP($A3968,Location!$A:$J,9,FALSE)</f>
        <v>Arlington, Dallas, Texas</v>
      </c>
      <c r="O3968" s="31" t="str">
        <f>VLOOKUP($A3968,Location!$A:$J,10,FALSE)</f>
        <v>AT&amp;T Stadium</v>
      </c>
      <c r="R3968" s="31">
        <v>0</v>
      </c>
      <c r="S3968" s="25">
        <f>VLOOKUP($A3968,Database!$A:$Y,10,FALSE)</f>
        <v>0</v>
      </c>
      <c r="T3968" s="25">
        <f>VLOOKUP($A3968,Database!$A:$Y,11,FALSE)</f>
        <v>0</v>
      </c>
      <c r="U3968" s="25">
        <f>VLOOKUP($A3968,Database!$A:$Y,12,FALSE)</f>
        <v>0</v>
      </c>
      <c r="V3968" s="25" t="str">
        <f>VLOOKUP(A3968,Database!A:M,13,FALSE)</f>
        <v>À venir</v>
      </c>
      <c r="W3968" s="25" t="str">
        <f>VLOOKUP($A3968,Database!$A:$Y,20,FALSE)</f>
        <v/>
      </c>
      <c r="X3968" s="25" t="str">
        <f>VLOOKUP($A3968,Database!$A:$Y,21,FALSE)</f>
        <v/>
      </c>
      <c r="Y3968" s="25" t="str">
        <f ca="1">IF(C3968&lt;NOW(),IF(AND(P3968&gt;Q3968,W3968&gt;X3968),S3968,IF(AND(P3968=Q3968,W3968=X3968),T3968,IF(AND(P3968&lt;Q3968,W3968&lt;X3968),U3968,0))),"")</f>
        <v/>
      </c>
      <c r="Z3968" s="25">
        <f>IF(AND(P3968=W3968,Q3968=X3968),1,0)</f>
        <v>1</v>
      </c>
      <c r="AA3968" s="25" t="str">
        <f>IF(Z3968=0,"",IF(ISBLANK(VLOOKUP(A3968,Database!A:AA,22,FALSE)),"",VLOOKUP(A3968,Database!A:AA,22,FALSE)))</f>
        <v>Exact</v>
      </c>
      <c r="AB3968" s="25">
        <f ca="1">IFERROR(IF(AND(Y3968&lt;&gt;"",OR(V3968="Terminé",V3968="En cours")),VLOOKUP(AA3968,Setup_ScoreExactBonus!A:D,4,FALSE),0),0)</f>
        <v>0</v>
      </c>
      <c r="AC3968" s="31" t="str">
        <f t="shared" ca="1" si="23"/>
        <v/>
      </c>
      <c r="AD3968" s="31">
        <f ca="1">SUMIFS(AC$2:AC3968,D$2:D3968,D3968)*IF(R3968=0,1,2)</f>
        <v>0</v>
      </c>
    </row>
    <row r="3969" spans="1:30" x14ac:dyDescent="0.35">
      <c r="A3969" s="31">
        <f>IF(ISBLANK(B3969),"",COUNTIF(B$2:B3969,B3969))-1</f>
        <v>101</v>
      </c>
      <c r="B3969" s="31">
        <v>29</v>
      </c>
      <c r="C3969" s="10">
        <f>VLOOKUP($A3969,Database!$A:$Y,7,FALSE)</f>
        <v>46217.875</v>
      </c>
      <c r="D3969" s="31" t="str">
        <f>VLOOKUP(Pronostics!$B3969,Setup_MPP!$A:$G,3,FALSE)</f>
        <v>Joueur29</v>
      </c>
      <c r="E3969" s="31" t="str">
        <f>VLOOKUP(Pronostics!$B3969,Setup_MPP!$A:$G,2,FALSE)</f>
        <v>Joueur29</v>
      </c>
      <c r="F3969" s="31" t="str">
        <f>VLOOKUP($B3969,Setup_MPP!$A:$E,4,FALSE)</f>
        <v>#D5D5D5</v>
      </c>
      <c r="G3969" s="31" t="str">
        <f>VLOOKUP($B3969,Setup_MPP!$A:$E,5,FALSE)</f>
        <v>#727272</v>
      </c>
      <c r="H3969" s="31" t="str">
        <f>IFERROR(IF(AND(A3969&gt;=1,A3969&lt;=104),VLOOKUP($A3969,Location!$A:$J,6,FALSE),IF(A3969=0,"Avant l'ouverture",IF(OR(A3969=105,A3969=106),"Bonus"))),"")</f>
        <v>1/2 Finale</v>
      </c>
      <c r="I3969" s="31" t="str">
        <f>IF(LEFT(H3969,4)="Tour",VLOOKUP(A3969,Database!$A:$C,3,FALSE),"")</f>
        <v/>
      </c>
      <c r="J3969" s="31" t="str">
        <f>VLOOKUP($A3969,Location!$A:$J,7,FALSE)</f>
        <v>TBD</v>
      </c>
      <c r="K3969" s="31" t="str">
        <f>IFERROR(VLOOKUP(J3969,Setup_Team!$B:$C,2,FALSE), "TDB")</f>
        <v>TDB</v>
      </c>
      <c r="L3969" s="31" t="str">
        <f>VLOOKUP($A3969,Location!$A:$J,8,FALSE)</f>
        <v>TBD</v>
      </c>
      <c r="M3969" s="31" t="str">
        <f>IFERROR(VLOOKUP(L3969,Setup_Team!$B:$C,2,FALSE), "TDB")</f>
        <v>TDB</v>
      </c>
      <c r="N3969" s="31" t="str">
        <f>VLOOKUP($A3969,Location!$A:$J,9,FALSE)</f>
        <v>Arlington, Dallas, Texas</v>
      </c>
      <c r="O3969" s="31" t="str">
        <f>VLOOKUP($A3969,Location!$A:$J,10,FALSE)</f>
        <v>AT&amp;T Stadium</v>
      </c>
      <c r="R3969" s="31">
        <v>0</v>
      </c>
      <c r="S3969" s="25">
        <f>VLOOKUP($A3969,Database!$A:$Y,10,FALSE)</f>
        <v>0</v>
      </c>
      <c r="T3969" s="25">
        <f>VLOOKUP($A3969,Database!$A:$Y,11,FALSE)</f>
        <v>0</v>
      </c>
      <c r="U3969" s="25">
        <f>VLOOKUP($A3969,Database!$A:$Y,12,FALSE)</f>
        <v>0</v>
      </c>
      <c r="V3969" s="25" t="str">
        <f>VLOOKUP(A3969,Database!A:M,13,FALSE)</f>
        <v>À venir</v>
      </c>
      <c r="W3969" s="25" t="str">
        <f>VLOOKUP($A3969,Database!$A:$Y,20,FALSE)</f>
        <v/>
      </c>
      <c r="X3969" s="25" t="str">
        <f>VLOOKUP($A3969,Database!$A:$Y,21,FALSE)</f>
        <v/>
      </c>
      <c r="Y3969" s="25" t="str">
        <f ca="1">IF(C3969&lt;NOW(),IF(AND(P3969&gt;Q3969,W3969&gt;X3969),S3969,IF(AND(P3969=Q3969,W3969=X3969),T3969,IF(AND(P3969&lt;Q3969,W3969&lt;X3969),U3969,0))),"")</f>
        <v/>
      </c>
      <c r="Z3969" s="25">
        <f>IF(AND(P3969=W3969,Q3969=X3969),1,0)</f>
        <v>1</v>
      </c>
      <c r="AA3969" s="25" t="str">
        <f>IF(Z3969=0,"",IF(ISBLANK(VLOOKUP(A3969,Database!A:AA,22,FALSE)),"",VLOOKUP(A3969,Database!A:AA,22,FALSE)))</f>
        <v>Exact</v>
      </c>
      <c r="AB3969" s="25">
        <f ca="1">IFERROR(IF(AND(Y3969&lt;&gt;"",OR(V3969="Terminé",V3969="En cours")),VLOOKUP(AA3969,Setup_ScoreExactBonus!A:D,4,FALSE),0),0)</f>
        <v>0</v>
      </c>
      <c r="AC3969" s="31" t="str">
        <f t="shared" ca="1" si="23"/>
        <v/>
      </c>
      <c r="AD3969" s="31">
        <f ca="1">SUMIFS(AC$2:AC3969,D$2:D3969,D3969)*IF(R3969=0,1,2)</f>
        <v>0</v>
      </c>
    </row>
    <row r="3970" spans="1:30" x14ac:dyDescent="0.35">
      <c r="A3970" s="31">
        <f>IF(ISBLANK(B3970),"",COUNTIF(B$2:B3970,B3970))-1</f>
        <v>101</v>
      </c>
      <c r="B3970" s="31">
        <v>30</v>
      </c>
      <c r="C3970" s="10">
        <f>VLOOKUP($A3970,Database!$A:$Y,7,FALSE)</f>
        <v>46217.875</v>
      </c>
      <c r="D3970" s="31" t="str">
        <f>VLOOKUP(Pronostics!$B3970,Setup_MPP!$A:$G,3,FALSE)</f>
        <v>Joueur30</v>
      </c>
      <c r="E3970" s="31" t="str">
        <f>VLOOKUP(Pronostics!$B3970,Setup_MPP!$A:$G,2,FALSE)</f>
        <v>Joueur30</v>
      </c>
      <c r="F3970" s="31" t="str">
        <f>VLOOKUP($B3970,Setup_MPP!$A:$E,4,FALSE)</f>
        <v>#D5D5D5</v>
      </c>
      <c r="G3970" s="31" t="str">
        <f>VLOOKUP($B3970,Setup_MPP!$A:$E,5,FALSE)</f>
        <v>#727272</v>
      </c>
      <c r="H3970" s="31" t="str">
        <f>IFERROR(IF(AND(A3970&gt;=1,A3970&lt;=104),VLOOKUP($A3970,Location!$A:$J,6,FALSE),IF(A3970=0,"Avant l'ouverture",IF(OR(A3970=105,A3970=106),"Bonus"))),"")</f>
        <v>1/2 Finale</v>
      </c>
      <c r="I3970" s="31" t="str">
        <f>IF(LEFT(H3970,4)="Tour",VLOOKUP(A3970,Database!$A:$C,3,FALSE),"")</f>
        <v/>
      </c>
      <c r="J3970" s="31" t="str">
        <f>VLOOKUP($A3970,Location!$A:$J,7,FALSE)</f>
        <v>TBD</v>
      </c>
      <c r="K3970" s="31" t="str">
        <f>IFERROR(VLOOKUP(J3970,Setup_Team!$B:$C,2,FALSE), "TDB")</f>
        <v>TDB</v>
      </c>
      <c r="L3970" s="31" t="str">
        <f>VLOOKUP($A3970,Location!$A:$J,8,FALSE)</f>
        <v>TBD</v>
      </c>
      <c r="M3970" s="31" t="str">
        <f>IFERROR(VLOOKUP(L3970,Setup_Team!$B:$C,2,FALSE), "TDB")</f>
        <v>TDB</v>
      </c>
      <c r="N3970" s="31" t="str">
        <f>VLOOKUP($A3970,Location!$A:$J,9,FALSE)</f>
        <v>Arlington, Dallas, Texas</v>
      </c>
      <c r="O3970" s="31" t="str">
        <f>VLOOKUP($A3970,Location!$A:$J,10,FALSE)</f>
        <v>AT&amp;T Stadium</v>
      </c>
      <c r="R3970" s="31">
        <v>0</v>
      </c>
      <c r="S3970" s="25">
        <f>VLOOKUP($A3970,Database!$A:$Y,10,FALSE)</f>
        <v>0</v>
      </c>
      <c r="T3970" s="25">
        <f>VLOOKUP($A3970,Database!$A:$Y,11,FALSE)</f>
        <v>0</v>
      </c>
      <c r="U3970" s="25">
        <f>VLOOKUP($A3970,Database!$A:$Y,12,FALSE)</f>
        <v>0</v>
      </c>
      <c r="V3970" s="25" t="str">
        <f>VLOOKUP(A3970,Database!A:M,13,FALSE)</f>
        <v>À venir</v>
      </c>
      <c r="W3970" s="25" t="str">
        <f>VLOOKUP($A3970,Database!$A:$Y,20,FALSE)</f>
        <v/>
      </c>
      <c r="X3970" s="25" t="str">
        <f>VLOOKUP($A3970,Database!$A:$Y,21,FALSE)</f>
        <v/>
      </c>
      <c r="Y3970" s="25" t="str">
        <f ca="1">IF(C3970&lt;NOW(),IF(AND(P3970&gt;Q3970,W3970&gt;X3970),S3970,IF(AND(P3970=Q3970,W3970=X3970),T3970,IF(AND(P3970&lt;Q3970,W3970&lt;X3970),U3970,0))),"")</f>
        <v/>
      </c>
      <c r="Z3970" s="25">
        <f>IF(AND(P3970=W3970,Q3970=X3970),1,0)</f>
        <v>1</v>
      </c>
      <c r="AA3970" s="25" t="str">
        <f>IF(Z3970=0,"",IF(ISBLANK(VLOOKUP(A3970,Database!A:AA,22,FALSE)),"",VLOOKUP(A3970,Database!A:AA,22,FALSE)))</f>
        <v>Exact</v>
      </c>
      <c r="AB3970" s="25">
        <f ca="1">IFERROR(IF(AND(Y3970&lt;&gt;"",OR(V3970="Terminé",V3970="En cours")),VLOOKUP(AA3970,Setup_ScoreExactBonus!A:D,4,FALSE),0),0)</f>
        <v>0</v>
      </c>
      <c r="AC3970" s="31" t="str">
        <f t="shared" ca="1" si="23"/>
        <v/>
      </c>
      <c r="AD3970" s="31">
        <f ca="1">SUMIFS(AC$2:AC3970,D$2:D3970,D3970)*IF(R3970=0,1,2)</f>
        <v>0</v>
      </c>
    </row>
    <row r="3971" spans="1:30" x14ac:dyDescent="0.35">
      <c r="A3971" s="31">
        <f>IF(ISBLANK(B3971),"",COUNTIF(B$2:B3971,B3971))-1</f>
        <v>101</v>
      </c>
      <c r="B3971" s="31">
        <v>31</v>
      </c>
      <c r="C3971" s="10">
        <f>VLOOKUP($A3971,Database!$A:$Y,7,FALSE)</f>
        <v>46217.875</v>
      </c>
      <c r="D3971" s="31" t="str">
        <f>VLOOKUP(Pronostics!$B3971,Setup_MPP!$A:$G,3,FALSE)</f>
        <v>Joueur31</v>
      </c>
      <c r="E3971" s="31" t="str">
        <f>VLOOKUP(Pronostics!$B3971,Setup_MPP!$A:$G,2,FALSE)</f>
        <v>Joueur31</v>
      </c>
      <c r="F3971" s="31" t="str">
        <f>VLOOKUP($B3971,Setup_MPP!$A:$E,4,FALSE)</f>
        <v>#D5D5D5</v>
      </c>
      <c r="G3971" s="31" t="str">
        <f>VLOOKUP($B3971,Setup_MPP!$A:$E,5,FALSE)</f>
        <v>#727272</v>
      </c>
      <c r="H3971" s="31" t="str">
        <f>IFERROR(IF(AND(A3971&gt;=1,A3971&lt;=104),VLOOKUP($A3971,Location!$A:$J,6,FALSE),IF(A3971=0,"Avant l'ouverture",IF(OR(A3971=105,A3971=106),"Bonus"))),"")</f>
        <v>1/2 Finale</v>
      </c>
      <c r="I3971" s="31" t="str">
        <f>IF(LEFT(H3971,4)="Tour",VLOOKUP(A3971,Database!$A:$C,3,FALSE),"")</f>
        <v/>
      </c>
      <c r="J3971" s="31" t="str">
        <f>VLOOKUP($A3971,Location!$A:$J,7,FALSE)</f>
        <v>TBD</v>
      </c>
      <c r="K3971" s="31" t="str">
        <f>IFERROR(VLOOKUP(J3971,Setup_Team!$B:$C,2,FALSE), "TDB")</f>
        <v>TDB</v>
      </c>
      <c r="L3971" s="31" t="str">
        <f>VLOOKUP($A3971,Location!$A:$J,8,FALSE)</f>
        <v>TBD</v>
      </c>
      <c r="M3971" s="31" t="str">
        <f>IFERROR(VLOOKUP(L3971,Setup_Team!$B:$C,2,FALSE), "TDB")</f>
        <v>TDB</v>
      </c>
      <c r="N3971" s="31" t="str">
        <f>VLOOKUP($A3971,Location!$A:$J,9,FALSE)</f>
        <v>Arlington, Dallas, Texas</v>
      </c>
      <c r="O3971" s="31" t="str">
        <f>VLOOKUP($A3971,Location!$A:$J,10,FALSE)</f>
        <v>AT&amp;T Stadium</v>
      </c>
      <c r="R3971" s="31">
        <v>0</v>
      </c>
      <c r="S3971" s="25">
        <f>VLOOKUP($A3971,Database!$A:$Y,10,FALSE)</f>
        <v>0</v>
      </c>
      <c r="T3971" s="25">
        <f>VLOOKUP($A3971,Database!$A:$Y,11,FALSE)</f>
        <v>0</v>
      </c>
      <c r="U3971" s="25">
        <f>VLOOKUP($A3971,Database!$A:$Y,12,FALSE)</f>
        <v>0</v>
      </c>
      <c r="V3971" s="25" t="str">
        <f>VLOOKUP(A3971,Database!A:M,13,FALSE)</f>
        <v>À venir</v>
      </c>
      <c r="W3971" s="25" t="str">
        <f>VLOOKUP($A3971,Database!$A:$Y,20,FALSE)</f>
        <v/>
      </c>
      <c r="X3971" s="25" t="str">
        <f>VLOOKUP($A3971,Database!$A:$Y,21,FALSE)</f>
        <v/>
      </c>
      <c r="Y3971" s="25" t="str">
        <f ca="1">IF(C3971&lt;NOW(),IF(AND(P3971&gt;Q3971,W3971&gt;X3971),S3971,IF(AND(P3971=Q3971,W3971=X3971),T3971,IF(AND(P3971&lt;Q3971,W3971&lt;X3971),U3971,0))),"")</f>
        <v/>
      </c>
      <c r="Z3971" s="25">
        <f>IF(AND(P3971=W3971,Q3971=X3971),1,0)</f>
        <v>1</v>
      </c>
      <c r="AA3971" s="25" t="str">
        <f>IF(Z3971=0,"",IF(ISBLANK(VLOOKUP(A3971,Database!A:AA,22,FALSE)),"",VLOOKUP(A3971,Database!A:AA,22,FALSE)))</f>
        <v>Exact</v>
      </c>
      <c r="AB3971" s="25">
        <f ca="1">IFERROR(IF(AND(Y3971&lt;&gt;"",OR(V3971="Terminé",V3971="En cours")),VLOOKUP(AA3971,Setup_ScoreExactBonus!A:D,4,FALSE),0),0)</f>
        <v>0</v>
      </c>
      <c r="AC3971" s="31" t="str">
        <f t="shared" ca="1" si="23"/>
        <v/>
      </c>
      <c r="AD3971" s="31">
        <f ca="1">SUMIFS(AC$2:AC3971,D$2:D3971,D3971)*IF(R3971=0,1,2)</f>
        <v>0</v>
      </c>
    </row>
    <row r="3972" spans="1:30" x14ac:dyDescent="0.35">
      <c r="A3972" s="31">
        <f>IF(ISBLANK(B3972),"",COUNTIF(B$2:B3972,B3972))-1</f>
        <v>101</v>
      </c>
      <c r="B3972" s="31">
        <v>32</v>
      </c>
      <c r="C3972" s="10">
        <f>VLOOKUP($A3972,Database!$A:$Y,7,FALSE)</f>
        <v>46217.875</v>
      </c>
      <c r="D3972" s="31" t="str">
        <f>VLOOKUP(Pronostics!$B3972,Setup_MPP!$A:$G,3,FALSE)</f>
        <v>Joueur32</v>
      </c>
      <c r="E3972" s="31" t="str">
        <f>VLOOKUP(Pronostics!$B3972,Setup_MPP!$A:$G,2,FALSE)</f>
        <v>Joueur32</v>
      </c>
      <c r="F3972" s="31" t="str">
        <f>VLOOKUP($B3972,Setup_MPP!$A:$E,4,FALSE)</f>
        <v>#D5D5D5</v>
      </c>
      <c r="G3972" s="31" t="str">
        <f>VLOOKUP($B3972,Setup_MPP!$A:$E,5,FALSE)</f>
        <v>#727272</v>
      </c>
      <c r="H3972" s="31" t="str">
        <f>IFERROR(IF(AND(A3972&gt;=1,A3972&lt;=104),VLOOKUP($A3972,Location!$A:$J,6,FALSE),IF(A3972=0,"Avant l'ouverture",IF(OR(A3972=105,A3972=106),"Bonus"))),"")</f>
        <v>1/2 Finale</v>
      </c>
      <c r="I3972" s="31" t="str">
        <f>IF(LEFT(H3972,4)="Tour",VLOOKUP(A3972,Database!$A:$C,3,FALSE),"")</f>
        <v/>
      </c>
      <c r="J3972" s="31" t="str">
        <f>VLOOKUP($A3972,Location!$A:$J,7,FALSE)</f>
        <v>TBD</v>
      </c>
      <c r="K3972" s="31" t="str">
        <f>IFERROR(VLOOKUP(J3972,Setup_Team!$B:$C,2,FALSE), "TDB")</f>
        <v>TDB</v>
      </c>
      <c r="L3972" s="31" t="str">
        <f>VLOOKUP($A3972,Location!$A:$J,8,FALSE)</f>
        <v>TBD</v>
      </c>
      <c r="M3972" s="31" t="str">
        <f>IFERROR(VLOOKUP(L3972,Setup_Team!$B:$C,2,FALSE), "TDB")</f>
        <v>TDB</v>
      </c>
      <c r="N3972" s="31" t="str">
        <f>VLOOKUP($A3972,Location!$A:$J,9,FALSE)</f>
        <v>Arlington, Dallas, Texas</v>
      </c>
      <c r="O3972" s="31" t="str">
        <f>VLOOKUP($A3972,Location!$A:$J,10,FALSE)</f>
        <v>AT&amp;T Stadium</v>
      </c>
      <c r="R3972" s="31">
        <v>0</v>
      </c>
      <c r="S3972" s="25">
        <f>VLOOKUP($A3972,Database!$A:$Y,10,FALSE)</f>
        <v>0</v>
      </c>
      <c r="T3972" s="25">
        <f>VLOOKUP($A3972,Database!$A:$Y,11,FALSE)</f>
        <v>0</v>
      </c>
      <c r="U3972" s="25">
        <f>VLOOKUP($A3972,Database!$A:$Y,12,FALSE)</f>
        <v>0</v>
      </c>
      <c r="V3972" s="25" t="str">
        <f>VLOOKUP(A3972,Database!A:M,13,FALSE)</f>
        <v>À venir</v>
      </c>
      <c r="W3972" s="25" t="str">
        <f>VLOOKUP($A3972,Database!$A:$Y,20,FALSE)</f>
        <v/>
      </c>
      <c r="X3972" s="25" t="str">
        <f>VLOOKUP($A3972,Database!$A:$Y,21,FALSE)</f>
        <v/>
      </c>
      <c r="Y3972" s="25" t="str">
        <f ca="1">IF(C3972&lt;NOW(),IF(AND(P3972&gt;Q3972,W3972&gt;X3972),S3972,IF(AND(P3972=Q3972,W3972=X3972),T3972,IF(AND(P3972&lt;Q3972,W3972&lt;X3972),U3972,0))),"")</f>
        <v/>
      </c>
      <c r="Z3972" s="25">
        <f>IF(AND(P3972=W3972,Q3972=X3972),1,0)</f>
        <v>1</v>
      </c>
      <c r="AA3972" s="25" t="str">
        <f>IF(Z3972=0,"",IF(ISBLANK(VLOOKUP(A3972,Database!A:AA,22,FALSE)),"",VLOOKUP(A3972,Database!A:AA,22,FALSE)))</f>
        <v>Exact</v>
      </c>
      <c r="AB3972" s="25">
        <f ca="1">IFERROR(IF(AND(Y3972&lt;&gt;"",OR(V3972="Terminé",V3972="En cours")),VLOOKUP(AA3972,Setup_ScoreExactBonus!A:D,4,FALSE),0),0)</f>
        <v>0</v>
      </c>
      <c r="AC3972" s="31" t="str">
        <f t="shared" ca="1" si="23"/>
        <v/>
      </c>
      <c r="AD3972" s="31">
        <f ca="1">SUMIFS(AC$2:AC3972,D$2:D3972,D3972)*IF(R3972=0,1,2)</f>
        <v>0</v>
      </c>
    </row>
    <row r="3973" spans="1:30" x14ac:dyDescent="0.35">
      <c r="A3973" s="31">
        <f>IF(ISBLANK(B3973),"",COUNTIF(B$2:B3973,B3973))-1</f>
        <v>101</v>
      </c>
      <c r="B3973" s="31">
        <v>33</v>
      </c>
      <c r="C3973" s="10">
        <f>VLOOKUP($A3973,Database!$A:$Y,7,FALSE)</f>
        <v>46217.875</v>
      </c>
      <c r="D3973" s="31" t="str">
        <f>VLOOKUP(Pronostics!$B3973,Setup_MPP!$A:$G,3,FALSE)</f>
        <v>Joueur33</v>
      </c>
      <c r="E3973" s="31" t="str">
        <f>VLOOKUP(Pronostics!$B3973,Setup_MPP!$A:$G,2,FALSE)</f>
        <v>Joueur33</v>
      </c>
      <c r="F3973" s="31" t="str">
        <f>VLOOKUP($B3973,Setup_MPP!$A:$E,4,FALSE)</f>
        <v>#D5D5D5</v>
      </c>
      <c r="G3973" s="31" t="str">
        <f>VLOOKUP($B3973,Setup_MPP!$A:$E,5,FALSE)</f>
        <v>#727272</v>
      </c>
      <c r="H3973" s="31" t="str">
        <f>IFERROR(IF(AND(A3973&gt;=1,A3973&lt;=104),VLOOKUP($A3973,Location!$A:$J,6,FALSE),IF(A3973=0,"Avant l'ouverture",IF(OR(A3973=105,A3973=106),"Bonus"))),"")</f>
        <v>1/2 Finale</v>
      </c>
      <c r="I3973" s="31" t="str">
        <f>IF(LEFT(H3973,4)="Tour",VLOOKUP(A3973,Database!$A:$C,3,FALSE),"")</f>
        <v/>
      </c>
      <c r="J3973" s="31" t="str">
        <f>VLOOKUP($A3973,Location!$A:$J,7,FALSE)</f>
        <v>TBD</v>
      </c>
      <c r="K3973" s="31" t="str">
        <f>IFERROR(VLOOKUP(J3973,Setup_Team!$B:$C,2,FALSE), "TDB")</f>
        <v>TDB</v>
      </c>
      <c r="L3973" s="31" t="str">
        <f>VLOOKUP($A3973,Location!$A:$J,8,FALSE)</f>
        <v>TBD</v>
      </c>
      <c r="M3973" s="31" t="str">
        <f>IFERROR(VLOOKUP(L3973,Setup_Team!$B:$C,2,FALSE), "TDB")</f>
        <v>TDB</v>
      </c>
      <c r="N3973" s="31" t="str">
        <f>VLOOKUP($A3973,Location!$A:$J,9,FALSE)</f>
        <v>Arlington, Dallas, Texas</v>
      </c>
      <c r="O3973" s="31" t="str">
        <f>VLOOKUP($A3973,Location!$A:$J,10,FALSE)</f>
        <v>AT&amp;T Stadium</v>
      </c>
      <c r="R3973" s="31">
        <v>0</v>
      </c>
      <c r="S3973" s="25">
        <f>VLOOKUP($A3973,Database!$A:$Y,10,FALSE)</f>
        <v>0</v>
      </c>
      <c r="T3973" s="25">
        <f>VLOOKUP($A3973,Database!$A:$Y,11,FALSE)</f>
        <v>0</v>
      </c>
      <c r="U3973" s="25">
        <f>VLOOKUP($A3973,Database!$A:$Y,12,FALSE)</f>
        <v>0</v>
      </c>
      <c r="V3973" s="25" t="str">
        <f>VLOOKUP(A3973,Database!A:M,13,FALSE)</f>
        <v>À venir</v>
      </c>
      <c r="W3973" s="25" t="str">
        <f>VLOOKUP($A3973,Database!$A:$Y,20,FALSE)</f>
        <v/>
      </c>
      <c r="X3973" s="25" t="str">
        <f>VLOOKUP($A3973,Database!$A:$Y,21,FALSE)</f>
        <v/>
      </c>
      <c r="Y3973" s="25" t="str">
        <f ca="1">IF(C3973&lt;NOW(),IF(AND(P3973&gt;Q3973,W3973&gt;X3973),S3973,IF(AND(P3973=Q3973,W3973=X3973),T3973,IF(AND(P3973&lt;Q3973,W3973&lt;X3973),U3973,0))),"")</f>
        <v/>
      </c>
      <c r="Z3973" s="25">
        <f>IF(AND(P3973=W3973,Q3973=X3973),1,0)</f>
        <v>1</v>
      </c>
      <c r="AA3973" s="25" t="str">
        <f>IF(Z3973=0,"",IF(ISBLANK(VLOOKUP(A3973,Database!A:AA,22,FALSE)),"",VLOOKUP(A3973,Database!A:AA,22,FALSE)))</f>
        <v>Exact</v>
      </c>
      <c r="AB3973" s="25">
        <f ca="1">IFERROR(IF(AND(Y3973&lt;&gt;"",OR(V3973="Terminé",V3973="En cours")),VLOOKUP(AA3973,Setup_ScoreExactBonus!A:D,4,FALSE),0),0)</f>
        <v>0</v>
      </c>
      <c r="AC3973" s="31" t="str">
        <f t="shared" ca="1" si="23"/>
        <v/>
      </c>
      <c r="AD3973" s="31">
        <f ca="1">SUMIFS(AC$2:AC3973,D$2:D3973,D3973)*IF(R3973=0,1,2)</f>
        <v>0</v>
      </c>
    </row>
    <row r="3974" spans="1:30" x14ac:dyDescent="0.35">
      <c r="A3974" s="31">
        <f>IF(ISBLANK(B3974),"",COUNTIF(B$2:B3974,B3974))-1</f>
        <v>101</v>
      </c>
      <c r="B3974" s="31">
        <v>34</v>
      </c>
      <c r="C3974" s="10">
        <f>VLOOKUP($A3974,Database!$A:$Y,7,FALSE)</f>
        <v>46217.875</v>
      </c>
      <c r="D3974" s="31" t="str">
        <f>VLOOKUP(Pronostics!$B3974,Setup_MPP!$A:$G,3,FALSE)</f>
        <v>Joueur34</v>
      </c>
      <c r="E3974" s="31" t="str">
        <f>VLOOKUP(Pronostics!$B3974,Setup_MPP!$A:$G,2,FALSE)</f>
        <v>Joueur34</v>
      </c>
      <c r="F3974" s="31" t="str">
        <f>VLOOKUP($B3974,Setup_MPP!$A:$E,4,FALSE)</f>
        <v>#D5D5D5</v>
      </c>
      <c r="G3974" s="31" t="str">
        <f>VLOOKUP($B3974,Setup_MPP!$A:$E,5,FALSE)</f>
        <v>#727272</v>
      </c>
      <c r="H3974" s="31" t="str">
        <f>IFERROR(IF(AND(A3974&gt;=1,A3974&lt;=104),VLOOKUP($A3974,Location!$A:$J,6,FALSE),IF(A3974=0,"Avant l'ouverture",IF(OR(A3974=105,A3974=106),"Bonus"))),"")</f>
        <v>1/2 Finale</v>
      </c>
      <c r="I3974" s="31" t="str">
        <f>IF(LEFT(H3974,4)="Tour",VLOOKUP(A3974,Database!$A:$C,3,FALSE),"")</f>
        <v/>
      </c>
      <c r="J3974" s="31" t="str">
        <f>VLOOKUP($A3974,Location!$A:$J,7,FALSE)</f>
        <v>TBD</v>
      </c>
      <c r="K3974" s="31" t="str">
        <f>IFERROR(VLOOKUP(J3974,Setup_Team!$B:$C,2,FALSE), "TDB")</f>
        <v>TDB</v>
      </c>
      <c r="L3974" s="31" t="str">
        <f>VLOOKUP($A3974,Location!$A:$J,8,FALSE)</f>
        <v>TBD</v>
      </c>
      <c r="M3974" s="31" t="str">
        <f>IFERROR(VLOOKUP(L3974,Setup_Team!$B:$C,2,FALSE), "TDB")</f>
        <v>TDB</v>
      </c>
      <c r="N3974" s="31" t="str">
        <f>VLOOKUP($A3974,Location!$A:$J,9,FALSE)</f>
        <v>Arlington, Dallas, Texas</v>
      </c>
      <c r="O3974" s="31" t="str">
        <f>VLOOKUP($A3974,Location!$A:$J,10,FALSE)</f>
        <v>AT&amp;T Stadium</v>
      </c>
      <c r="R3974" s="31">
        <v>0</v>
      </c>
      <c r="S3974" s="25">
        <f>VLOOKUP($A3974,Database!$A:$Y,10,FALSE)</f>
        <v>0</v>
      </c>
      <c r="T3974" s="25">
        <f>VLOOKUP($A3974,Database!$A:$Y,11,FALSE)</f>
        <v>0</v>
      </c>
      <c r="U3974" s="25">
        <f>VLOOKUP($A3974,Database!$A:$Y,12,FALSE)</f>
        <v>0</v>
      </c>
      <c r="V3974" s="25" t="str">
        <f>VLOOKUP(A3974,Database!A:M,13,FALSE)</f>
        <v>À venir</v>
      </c>
      <c r="W3974" s="25" t="str">
        <f>VLOOKUP($A3974,Database!$A:$Y,20,FALSE)</f>
        <v/>
      </c>
      <c r="X3974" s="25" t="str">
        <f>VLOOKUP($A3974,Database!$A:$Y,21,FALSE)</f>
        <v/>
      </c>
      <c r="Y3974" s="25" t="str">
        <f ca="1">IF(C3974&lt;NOW(),IF(AND(P3974&gt;Q3974,W3974&gt;X3974),S3974,IF(AND(P3974=Q3974,W3974=X3974),T3974,IF(AND(P3974&lt;Q3974,W3974&lt;X3974),U3974,0))),"")</f>
        <v/>
      </c>
      <c r="Z3974" s="25">
        <f>IF(AND(P3974=W3974,Q3974=X3974),1,0)</f>
        <v>1</v>
      </c>
      <c r="AA3974" s="25" t="str">
        <f>IF(Z3974=0,"",IF(ISBLANK(VLOOKUP(A3974,Database!A:AA,22,FALSE)),"",VLOOKUP(A3974,Database!A:AA,22,FALSE)))</f>
        <v>Exact</v>
      </c>
      <c r="AB3974" s="25">
        <f ca="1">IFERROR(IF(AND(Y3974&lt;&gt;"",OR(V3974="Terminé",V3974="En cours")),VLOOKUP(AA3974,Setup_ScoreExactBonus!A:D,4,FALSE),0),0)</f>
        <v>0</v>
      </c>
      <c r="AC3974" s="31" t="str">
        <f t="shared" ca="1" si="23"/>
        <v/>
      </c>
      <c r="AD3974" s="31">
        <f ca="1">SUMIFS(AC$2:AC3974,D$2:D3974,D3974)*IF(R3974=0,1,2)</f>
        <v>0</v>
      </c>
    </row>
    <row r="3975" spans="1:30" x14ac:dyDescent="0.35">
      <c r="A3975" s="31">
        <f>IF(ISBLANK(B3975),"",COUNTIF(B$2:B3975,B3975))-1</f>
        <v>101</v>
      </c>
      <c r="B3975" s="31">
        <v>35</v>
      </c>
      <c r="C3975" s="10">
        <f>VLOOKUP($A3975,Database!$A:$Y,7,FALSE)</f>
        <v>46217.875</v>
      </c>
      <c r="D3975" s="31" t="str">
        <f>VLOOKUP(Pronostics!$B3975,Setup_MPP!$A:$G,3,FALSE)</f>
        <v>Joueur35</v>
      </c>
      <c r="E3975" s="31" t="str">
        <f>VLOOKUP(Pronostics!$B3975,Setup_MPP!$A:$G,2,FALSE)</f>
        <v>Joueur35</v>
      </c>
      <c r="F3975" s="31" t="str">
        <f>VLOOKUP($B3975,Setup_MPP!$A:$E,4,FALSE)</f>
        <v>#D5D5D5</v>
      </c>
      <c r="G3975" s="31" t="str">
        <f>VLOOKUP($B3975,Setup_MPP!$A:$E,5,FALSE)</f>
        <v>#727272</v>
      </c>
      <c r="H3975" s="31" t="str">
        <f>IFERROR(IF(AND(A3975&gt;=1,A3975&lt;=104),VLOOKUP($A3975,Location!$A:$J,6,FALSE),IF(A3975=0,"Avant l'ouverture",IF(OR(A3975=105,A3975=106),"Bonus"))),"")</f>
        <v>1/2 Finale</v>
      </c>
      <c r="I3975" s="31" t="str">
        <f>IF(LEFT(H3975,4)="Tour",VLOOKUP(A3975,Database!$A:$C,3,FALSE),"")</f>
        <v/>
      </c>
      <c r="J3975" s="31" t="str">
        <f>VLOOKUP($A3975,Location!$A:$J,7,FALSE)</f>
        <v>TBD</v>
      </c>
      <c r="K3975" s="31" t="str">
        <f>IFERROR(VLOOKUP(J3975,Setup_Team!$B:$C,2,FALSE), "TDB")</f>
        <v>TDB</v>
      </c>
      <c r="L3975" s="31" t="str">
        <f>VLOOKUP($A3975,Location!$A:$J,8,FALSE)</f>
        <v>TBD</v>
      </c>
      <c r="M3975" s="31" t="str">
        <f>IFERROR(VLOOKUP(L3975,Setup_Team!$B:$C,2,FALSE), "TDB")</f>
        <v>TDB</v>
      </c>
      <c r="N3975" s="31" t="str">
        <f>VLOOKUP($A3975,Location!$A:$J,9,FALSE)</f>
        <v>Arlington, Dallas, Texas</v>
      </c>
      <c r="O3975" s="31" t="str">
        <f>VLOOKUP($A3975,Location!$A:$J,10,FALSE)</f>
        <v>AT&amp;T Stadium</v>
      </c>
      <c r="R3975" s="31">
        <v>0</v>
      </c>
      <c r="S3975" s="25">
        <f>VLOOKUP($A3975,Database!$A:$Y,10,FALSE)</f>
        <v>0</v>
      </c>
      <c r="T3975" s="25">
        <f>VLOOKUP($A3975,Database!$A:$Y,11,FALSE)</f>
        <v>0</v>
      </c>
      <c r="U3975" s="25">
        <f>VLOOKUP($A3975,Database!$A:$Y,12,FALSE)</f>
        <v>0</v>
      </c>
      <c r="V3975" s="25" t="str">
        <f>VLOOKUP(A3975,Database!A:M,13,FALSE)</f>
        <v>À venir</v>
      </c>
      <c r="W3975" s="25" t="str">
        <f>VLOOKUP($A3975,Database!$A:$Y,20,FALSE)</f>
        <v/>
      </c>
      <c r="X3975" s="25" t="str">
        <f>VLOOKUP($A3975,Database!$A:$Y,21,FALSE)</f>
        <v/>
      </c>
      <c r="Y3975" s="25" t="str">
        <f ca="1">IF(C3975&lt;NOW(),IF(AND(P3975&gt;Q3975,W3975&gt;X3975),S3975,IF(AND(P3975=Q3975,W3975=X3975),T3975,IF(AND(P3975&lt;Q3975,W3975&lt;X3975),U3975,0))),"")</f>
        <v/>
      </c>
      <c r="Z3975" s="25">
        <f>IF(AND(P3975=W3975,Q3975=X3975),1,0)</f>
        <v>1</v>
      </c>
      <c r="AA3975" s="25" t="str">
        <f>IF(Z3975=0,"",IF(ISBLANK(VLOOKUP(A3975,Database!A:AA,22,FALSE)),"",VLOOKUP(A3975,Database!A:AA,22,FALSE)))</f>
        <v>Exact</v>
      </c>
      <c r="AB3975" s="25">
        <f ca="1">IFERROR(IF(AND(Y3975&lt;&gt;"",OR(V3975="Terminé",V3975="En cours")),VLOOKUP(AA3975,Setup_ScoreExactBonus!A:D,4,FALSE),0),0)</f>
        <v>0</v>
      </c>
      <c r="AC3975" s="31" t="str">
        <f t="shared" ca="1" si="23"/>
        <v/>
      </c>
      <c r="AD3975" s="31">
        <f ca="1">SUMIFS(AC$2:AC3975,D$2:D3975,D3975)*IF(R3975=0,1,2)</f>
        <v>0</v>
      </c>
    </row>
    <row r="3976" spans="1:30" x14ac:dyDescent="0.35">
      <c r="A3976" s="31">
        <f>IF(ISBLANK(B3976),"",COUNTIF(B$2:B3976,B3976))-1</f>
        <v>101</v>
      </c>
      <c r="B3976" s="31">
        <v>36</v>
      </c>
      <c r="C3976" s="10">
        <f>VLOOKUP($A3976,Database!$A:$Y,7,FALSE)</f>
        <v>46217.875</v>
      </c>
      <c r="D3976" s="31" t="str">
        <f>VLOOKUP(Pronostics!$B3976,Setup_MPP!$A:$G,3,FALSE)</f>
        <v>Joueur36</v>
      </c>
      <c r="E3976" s="31" t="str">
        <f>VLOOKUP(Pronostics!$B3976,Setup_MPP!$A:$G,2,FALSE)</f>
        <v>Joueur36</v>
      </c>
      <c r="F3976" s="31" t="str">
        <f>VLOOKUP($B3976,Setup_MPP!$A:$E,4,FALSE)</f>
        <v>#D5D5D5</v>
      </c>
      <c r="G3976" s="31" t="str">
        <f>VLOOKUP($B3976,Setup_MPP!$A:$E,5,FALSE)</f>
        <v>#727272</v>
      </c>
      <c r="H3976" s="31" t="str">
        <f>IFERROR(IF(AND(A3976&gt;=1,A3976&lt;=104),VLOOKUP($A3976,Location!$A:$J,6,FALSE),IF(A3976=0,"Avant l'ouverture",IF(OR(A3976=105,A3976=106),"Bonus"))),"")</f>
        <v>1/2 Finale</v>
      </c>
      <c r="I3976" s="31" t="str">
        <f>IF(LEFT(H3976,4)="Tour",VLOOKUP(A3976,Database!$A:$C,3,FALSE),"")</f>
        <v/>
      </c>
      <c r="J3976" s="31" t="str">
        <f>VLOOKUP($A3976,Location!$A:$J,7,FALSE)</f>
        <v>TBD</v>
      </c>
      <c r="K3976" s="31" t="str">
        <f>IFERROR(VLOOKUP(J3976,Setup_Team!$B:$C,2,FALSE), "TDB")</f>
        <v>TDB</v>
      </c>
      <c r="L3976" s="31" t="str">
        <f>VLOOKUP($A3976,Location!$A:$J,8,FALSE)</f>
        <v>TBD</v>
      </c>
      <c r="M3976" s="31" t="str">
        <f>IFERROR(VLOOKUP(L3976,Setup_Team!$B:$C,2,FALSE), "TDB")</f>
        <v>TDB</v>
      </c>
      <c r="N3976" s="31" t="str">
        <f>VLOOKUP($A3976,Location!$A:$J,9,FALSE)</f>
        <v>Arlington, Dallas, Texas</v>
      </c>
      <c r="O3976" s="31" t="str">
        <f>VLOOKUP($A3976,Location!$A:$J,10,FALSE)</f>
        <v>AT&amp;T Stadium</v>
      </c>
      <c r="R3976" s="31">
        <v>0</v>
      </c>
      <c r="S3976" s="25">
        <f>VLOOKUP($A3976,Database!$A:$Y,10,FALSE)</f>
        <v>0</v>
      </c>
      <c r="T3976" s="25">
        <f>VLOOKUP($A3976,Database!$A:$Y,11,FALSE)</f>
        <v>0</v>
      </c>
      <c r="U3976" s="25">
        <f>VLOOKUP($A3976,Database!$A:$Y,12,FALSE)</f>
        <v>0</v>
      </c>
      <c r="V3976" s="25" t="str">
        <f>VLOOKUP(A3976,Database!A:M,13,FALSE)</f>
        <v>À venir</v>
      </c>
      <c r="W3976" s="25" t="str">
        <f>VLOOKUP($A3976,Database!$A:$Y,20,FALSE)</f>
        <v/>
      </c>
      <c r="X3976" s="25" t="str">
        <f>VLOOKUP($A3976,Database!$A:$Y,21,FALSE)</f>
        <v/>
      </c>
      <c r="Y3976" s="25" t="str">
        <f ca="1">IF(C3976&lt;NOW(),IF(AND(P3976&gt;Q3976,W3976&gt;X3976),S3976,IF(AND(P3976=Q3976,W3976=X3976),T3976,IF(AND(P3976&lt;Q3976,W3976&lt;X3976),U3976,0))),"")</f>
        <v/>
      </c>
      <c r="Z3976" s="25">
        <f>IF(AND(P3976=W3976,Q3976=X3976),1,0)</f>
        <v>1</v>
      </c>
      <c r="AA3976" s="25" t="str">
        <f>IF(Z3976=0,"",IF(ISBLANK(VLOOKUP(A3976,Database!A:AA,22,FALSE)),"",VLOOKUP(A3976,Database!A:AA,22,FALSE)))</f>
        <v>Exact</v>
      </c>
      <c r="AB3976" s="25">
        <f ca="1">IFERROR(IF(AND(Y3976&lt;&gt;"",OR(V3976="Terminé",V3976="En cours")),VLOOKUP(AA3976,Setup_ScoreExactBonus!A:D,4,FALSE),0),0)</f>
        <v>0</v>
      </c>
      <c r="AC3976" s="31" t="str">
        <f t="shared" ca="1" si="23"/>
        <v/>
      </c>
      <c r="AD3976" s="31">
        <f ca="1">SUMIFS(AC$2:AC3976,D$2:D3976,D3976)*IF(R3976=0,1,2)</f>
        <v>0</v>
      </c>
    </row>
    <row r="3977" spans="1:30" x14ac:dyDescent="0.35">
      <c r="A3977" s="31">
        <f>IF(ISBLANK(B3977),"",COUNTIF(B$2:B3977,B3977))-1</f>
        <v>101</v>
      </c>
      <c r="B3977" s="31">
        <v>37</v>
      </c>
      <c r="C3977" s="10">
        <f>VLOOKUP($A3977,Database!$A:$Y,7,FALSE)</f>
        <v>46217.875</v>
      </c>
      <c r="D3977" s="31" t="str">
        <f>VLOOKUP(Pronostics!$B3977,Setup_MPP!$A:$G,3,FALSE)</f>
        <v>Joueur37</v>
      </c>
      <c r="E3977" s="31" t="str">
        <f>VLOOKUP(Pronostics!$B3977,Setup_MPP!$A:$G,2,FALSE)</f>
        <v>Joueur37</v>
      </c>
      <c r="F3977" s="31" t="str">
        <f>VLOOKUP($B3977,Setup_MPP!$A:$E,4,FALSE)</f>
        <v>#D5D5D5</v>
      </c>
      <c r="G3977" s="31" t="str">
        <f>VLOOKUP($B3977,Setup_MPP!$A:$E,5,FALSE)</f>
        <v>#727272</v>
      </c>
      <c r="H3977" s="31" t="str">
        <f>IFERROR(IF(AND(A3977&gt;=1,A3977&lt;=104),VLOOKUP($A3977,Location!$A:$J,6,FALSE),IF(A3977=0,"Avant l'ouverture",IF(OR(A3977=105,A3977=106),"Bonus"))),"")</f>
        <v>1/2 Finale</v>
      </c>
      <c r="I3977" s="31" t="str">
        <f>IF(LEFT(H3977,4)="Tour",VLOOKUP(A3977,Database!$A:$C,3,FALSE),"")</f>
        <v/>
      </c>
      <c r="J3977" s="31" t="str">
        <f>VLOOKUP($A3977,Location!$A:$J,7,FALSE)</f>
        <v>TBD</v>
      </c>
      <c r="K3977" s="31" t="str">
        <f>IFERROR(VLOOKUP(J3977,Setup_Team!$B:$C,2,FALSE), "TDB")</f>
        <v>TDB</v>
      </c>
      <c r="L3977" s="31" t="str">
        <f>VLOOKUP($A3977,Location!$A:$J,8,FALSE)</f>
        <v>TBD</v>
      </c>
      <c r="M3977" s="31" t="str">
        <f>IFERROR(VLOOKUP(L3977,Setup_Team!$B:$C,2,FALSE), "TDB")</f>
        <v>TDB</v>
      </c>
      <c r="N3977" s="31" t="str">
        <f>VLOOKUP($A3977,Location!$A:$J,9,FALSE)</f>
        <v>Arlington, Dallas, Texas</v>
      </c>
      <c r="O3977" s="31" t="str">
        <f>VLOOKUP($A3977,Location!$A:$J,10,FALSE)</f>
        <v>AT&amp;T Stadium</v>
      </c>
      <c r="R3977" s="31">
        <v>0</v>
      </c>
      <c r="S3977" s="25">
        <f>VLOOKUP($A3977,Database!$A:$Y,10,FALSE)</f>
        <v>0</v>
      </c>
      <c r="T3977" s="25">
        <f>VLOOKUP($A3977,Database!$A:$Y,11,FALSE)</f>
        <v>0</v>
      </c>
      <c r="U3977" s="25">
        <f>VLOOKUP($A3977,Database!$A:$Y,12,FALSE)</f>
        <v>0</v>
      </c>
      <c r="V3977" s="25" t="str">
        <f>VLOOKUP(A3977,Database!A:M,13,FALSE)</f>
        <v>À venir</v>
      </c>
      <c r="W3977" s="25" t="str">
        <f>VLOOKUP($A3977,Database!$A:$Y,20,FALSE)</f>
        <v/>
      </c>
      <c r="X3977" s="25" t="str">
        <f>VLOOKUP($A3977,Database!$A:$Y,21,FALSE)</f>
        <v/>
      </c>
      <c r="Y3977" s="25" t="str">
        <f ca="1">IF(C3977&lt;NOW(),IF(AND(P3977&gt;Q3977,W3977&gt;X3977),S3977,IF(AND(P3977=Q3977,W3977=X3977),T3977,IF(AND(P3977&lt;Q3977,W3977&lt;X3977),U3977,0))),"")</f>
        <v/>
      </c>
      <c r="Z3977" s="25">
        <f>IF(AND(P3977=W3977,Q3977=X3977),1,0)</f>
        <v>1</v>
      </c>
      <c r="AA3977" s="25" t="str">
        <f>IF(Z3977=0,"",IF(ISBLANK(VLOOKUP(A3977,Database!A:AA,22,FALSE)),"",VLOOKUP(A3977,Database!A:AA,22,FALSE)))</f>
        <v>Exact</v>
      </c>
      <c r="AB3977" s="25">
        <f ca="1">IFERROR(IF(AND(Y3977&lt;&gt;"",OR(V3977="Terminé",V3977="En cours")),VLOOKUP(AA3977,Setup_ScoreExactBonus!A:D,4,FALSE),0),0)</f>
        <v>0</v>
      </c>
      <c r="AC3977" s="31" t="str">
        <f t="shared" ca="1" si="23"/>
        <v/>
      </c>
      <c r="AD3977" s="31">
        <f ca="1">SUMIFS(AC$2:AC3977,D$2:D3977,D3977)*IF(R3977=0,1,2)</f>
        <v>0</v>
      </c>
    </row>
    <row r="3978" spans="1:30" x14ac:dyDescent="0.35">
      <c r="A3978" s="31">
        <f>IF(ISBLANK(B3978),"",COUNTIF(B$2:B3978,B3978))-1</f>
        <v>101</v>
      </c>
      <c r="B3978" s="31">
        <v>38</v>
      </c>
      <c r="C3978" s="10">
        <f>VLOOKUP($A3978,Database!$A:$Y,7,FALSE)</f>
        <v>46217.875</v>
      </c>
      <c r="D3978" s="31" t="str">
        <f>VLOOKUP(Pronostics!$B3978,Setup_MPP!$A:$G,3,FALSE)</f>
        <v>Joueur38</v>
      </c>
      <c r="E3978" s="31" t="str">
        <f>VLOOKUP(Pronostics!$B3978,Setup_MPP!$A:$G,2,FALSE)</f>
        <v>Joueur38</v>
      </c>
      <c r="F3978" s="31" t="str">
        <f>VLOOKUP($B3978,Setup_MPP!$A:$E,4,FALSE)</f>
        <v>#D5D5D5</v>
      </c>
      <c r="G3978" s="31" t="str">
        <f>VLOOKUP($B3978,Setup_MPP!$A:$E,5,FALSE)</f>
        <v>#727272</v>
      </c>
      <c r="H3978" s="31" t="str">
        <f>IFERROR(IF(AND(A3978&gt;=1,A3978&lt;=104),VLOOKUP($A3978,Location!$A:$J,6,FALSE),IF(A3978=0,"Avant l'ouverture",IF(OR(A3978=105,A3978=106),"Bonus"))),"")</f>
        <v>1/2 Finale</v>
      </c>
      <c r="I3978" s="31" t="str">
        <f>IF(LEFT(H3978,4)="Tour",VLOOKUP(A3978,Database!$A:$C,3,FALSE),"")</f>
        <v/>
      </c>
      <c r="J3978" s="31" t="str">
        <f>VLOOKUP($A3978,Location!$A:$J,7,FALSE)</f>
        <v>TBD</v>
      </c>
      <c r="K3978" s="31" t="str">
        <f>IFERROR(VLOOKUP(J3978,Setup_Team!$B:$C,2,FALSE), "TDB")</f>
        <v>TDB</v>
      </c>
      <c r="L3978" s="31" t="str">
        <f>VLOOKUP($A3978,Location!$A:$J,8,FALSE)</f>
        <v>TBD</v>
      </c>
      <c r="M3978" s="31" t="str">
        <f>IFERROR(VLOOKUP(L3978,Setup_Team!$B:$C,2,FALSE), "TDB")</f>
        <v>TDB</v>
      </c>
      <c r="N3978" s="31" t="str">
        <f>VLOOKUP($A3978,Location!$A:$J,9,FALSE)</f>
        <v>Arlington, Dallas, Texas</v>
      </c>
      <c r="O3978" s="31" t="str">
        <f>VLOOKUP($A3978,Location!$A:$J,10,FALSE)</f>
        <v>AT&amp;T Stadium</v>
      </c>
      <c r="R3978" s="31">
        <v>0</v>
      </c>
      <c r="S3978" s="25">
        <f>VLOOKUP($A3978,Database!$A:$Y,10,FALSE)</f>
        <v>0</v>
      </c>
      <c r="T3978" s="25">
        <f>VLOOKUP($A3978,Database!$A:$Y,11,FALSE)</f>
        <v>0</v>
      </c>
      <c r="U3978" s="25">
        <f>VLOOKUP($A3978,Database!$A:$Y,12,FALSE)</f>
        <v>0</v>
      </c>
      <c r="V3978" s="25" t="str">
        <f>VLOOKUP(A3978,Database!A:M,13,FALSE)</f>
        <v>À venir</v>
      </c>
      <c r="W3978" s="25" t="str">
        <f>VLOOKUP($A3978,Database!$A:$Y,20,FALSE)</f>
        <v/>
      </c>
      <c r="X3978" s="25" t="str">
        <f>VLOOKUP($A3978,Database!$A:$Y,21,FALSE)</f>
        <v/>
      </c>
      <c r="Y3978" s="25" t="str">
        <f ca="1">IF(C3978&lt;NOW(),IF(AND(P3978&gt;Q3978,W3978&gt;X3978),S3978,IF(AND(P3978=Q3978,W3978=X3978),T3978,IF(AND(P3978&lt;Q3978,W3978&lt;X3978),U3978,0))),"")</f>
        <v/>
      </c>
      <c r="Z3978" s="25">
        <f>IF(AND(P3978=W3978,Q3978=X3978),1,0)</f>
        <v>1</v>
      </c>
      <c r="AA3978" s="25" t="str">
        <f>IF(Z3978=0,"",IF(ISBLANK(VLOOKUP(A3978,Database!A:AA,22,FALSE)),"",VLOOKUP(A3978,Database!A:AA,22,FALSE)))</f>
        <v>Exact</v>
      </c>
      <c r="AB3978" s="25">
        <f ca="1">IFERROR(IF(AND(Y3978&lt;&gt;"",OR(V3978="Terminé",V3978="En cours")),VLOOKUP(AA3978,Setup_ScoreExactBonus!A:D,4,FALSE),0),0)</f>
        <v>0</v>
      </c>
      <c r="AC3978" s="31" t="str">
        <f t="shared" ca="1" si="23"/>
        <v/>
      </c>
      <c r="AD3978" s="31">
        <f ca="1">SUMIFS(AC$2:AC3978,D$2:D3978,D3978)*IF(R3978=0,1,2)</f>
        <v>0</v>
      </c>
    </row>
    <row r="3979" spans="1:30" x14ac:dyDescent="0.35">
      <c r="A3979" s="31">
        <f>IF(ISBLANK(B3979),"",COUNTIF(B$2:B3979,B3979))-1</f>
        <v>101</v>
      </c>
      <c r="B3979" s="31">
        <v>39</v>
      </c>
      <c r="C3979" s="10">
        <f>VLOOKUP($A3979,Database!$A:$Y,7,FALSE)</f>
        <v>46217.875</v>
      </c>
      <c r="D3979" s="31" t="str">
        <f>VLOOKUP(Pronostics!$B3979,Setup_MPP!$A:$G,3,FALSE)</f>
        <v>Joueur39</v>
      </c>
      <c r="E3979" s="31" t="str">
        <f>VLOOKUP(Pronostics!$B3979,Setup_MPP!$A:$G,2,FALSE)</f>
        <v>Joueur39</v>
      </c>
      <c r="F3979" s="31" t="str">
        <f>VLOOKUP($B3979,Setup_MPP!$A:$E,4,FALSE)</f>
        <v>#D5D5D5</v>
      </c>
      <c r="G3979" s="31" t="str">
        <f>VLOOKUP($B3979,Setup_MPP!$A:$E,5,FALSE)</f>
        <v>#727272</v>
      </c>
      <c r="H3979" s="31" t="str">
        <f>IFERROR(IF(AND(A3979&gt;=1,A3979&lt;=104),VLOOKUP($A3979,Location!$A:$J,6,FALSE),IF(A3979=0,"Avant l'ouverture",IF(OR(A3979=105,A3979=106),"Bonus"))),"")</f>
        <v>1/2 Finale</v>
      </c>
      <c r="I3979" s="31" t="str">
        <f>IF(LEFT(H3979,4)="Tour",VLOOKUP(A3979,Database!$A:$C,3,FALSE),"")</f>
        <v/>
      </c>
      <c r="J3979" s="31" t="str">
        <f>VLOOKUP($A3979,Location!$A:$J,7,FALSE)</f>
        <v>TBD</v>
      </c>
      <c r="K3979" s="31" t="str">
        <f>IFERROR(VLOOKUP(J3979,Setup_Team!$B:$C,2,FALSE), "TDB")</f>
        <v>TDB</v>
      </c>
      <c r="L3979" s="31" t="str">
        <f>VLOOKUP($A3979,Location!$A:$J,8,FALSE)</f>
        <v>TBD</v>
      </c>
      <c r="M3979" s="31" t="str">
        <f>IFERROR(VLOOKUP(L3979,Setup_Team!$B:$C,2,FALSE), "TDB")</f>
        <v>TDB</v>
      </c>
      <c r="N3979" s="31" t="str">
        <f>VLOOKUP($A3979,Location!$A:$J,9,FALSE)</f>
        <v>Arlington, Dallas, Texas</v>
      </c>
      <c r="O3979" s="31" t="str">
        <f>VLOOKUP($A3979,Location!$A:$J,10,FALSE)</f>
        <v>AT&amp;T Stadium</v>
      </c>
      <c r="R3979" s="31">
        <v>0</v>
      </c>
      <c r="S3979" s="25">
        <f>VLOOKUP($A3979,Database!$A:$Y,10,FALSE)</f>
        <v>0</v>
      </c>
      <c r="T3979" s="25">
        <f>VLOOKUP($A3979,Database!$A:$Y,11,FALSE)</f>
        <v>0</v>
      </c>
      <c r="U3979" s="25">
        <f>VLOOKUP($A3979,Database!$A:$Y,12,FALSE)</f>
        <v>0</v>
      </c>
      <c r="V3979" s="25" t="str">
        <f>VLOOKUP(A3979,Database!A:M,13,FALSE)</f>
        <v>À venir</v>
      </c>
      <c r="W3979" s="25" t="str">
        <f>VLOOKUP($A3979,Database!$A:$Y,20,FALSE)</f>
        <v/>
      </c>
      <c r="X3979" s="25" t="str">
        <f>VLOOKUP($A3979,Database!$A:$Y,21,FALSE)</f>
        <v/>
      </c>
      <c r="Y3979" s="25" t="str">
        <f ca="1">IF(C3979&lt;NOW(),IF(AND(P3979&gt;Q3979,W3979&gt;X3979),S3979,IF(AND(P3979=Q3979,W3979=X3979),T3979,IF(AND(P3979&lt;Q3979,W3979&lt;X3979),U3979,0))),"")</f>
        <v/>
      </c>
      <c r="Z3979" s="25">
        <f>IF(AND(P3979=W3979,Q3979=X3979),1,0)</f>
        <v>1</v>
      </c>
      <c r="AA3979" s="25" t="str">
        <f>IF(Z3979=0,"",IF(ISBLANK(VLOOKUP(A3979,Database!A:AA,22,FALSE)),"",VLOOKUP(A3979,Database!A:AA,22,FALSE)))</f>
        <v>Exact</v>
      </c>
      <c r="AB3979" s="25">
        <f ca="1">IFERROR(IF(AND(Y3979&lt;&gt;"",OR(V3979="Terminé",V3979="En cours")),VLOOKUP(AA3979,Setup_ScoreExactBonus!A:D,4,FALSE),0),0)</f>
        <v>0</v>
      </c>
      <c r="AC3979" s="31" t="str">
        <f t="shared" ca="1" si="23"/>
        <v/>
      </c>
      <c r="AD3979" s="31">
        <f ca="1">SUMIFS(AC$2:AC3979,D$2:D3979,D3979)*IF(R3979=0,1,2)</f>
        <v>0</v>
      </c>
    </row>
    <row r="3980" spans="1:30" x14ac:dyDescent="0.35">
      <c r="A3980" s="31">
        <f>IF(ISBLANK(B3980),"",COUNTIF(B$2:B3980,B3980))-1</f>
        <v>102</v>
      </c>
      <c r="B3980" s="31">
        <v>1</v>
      </c>
      <c r="C3980" s="10">
        <f>VLOOKUP($A3980,Database!$A:$Y,7,FALSE)</f>
        <v>46218.875</v>
      </c>
      <c r="D3980" s="31" t="str">
        <f>VLOOKUP(Pronostics!$B3980,Setup_MPP!$A:$G,3,FALSE)</f>
        <v>_Nicolas_LM_</v>
      </c>
      <c r="E3980" s="31" t="str">
        <f>VLOOKUP(Pronostics!$B3980,Setup_MPP!$A:$G,2,FALSE)</f>
        <v>Nicolas LE MOUEL</v>
      </c>
      <c r="F3980" s="31" t="str">
        <f>VLOOKUP($B3980,Setup_MPP!$A:$E,4,FALSE)</f>
        <v>#F7C79D</v>
      </c>
      <c r="G3980" s="31" t="str">
        <f>VLOOKUP($B3980,Setup_MPP!$A:$E,5,FALSE)</f>
        <v>#FFBE85</v>
      </c>
      <c r="H3980" s="31" t="str">
        <f>IFERROR(IF(AND(A3980&gt;=1,A3980&lt;=104),VLOOKUP($A3980,Location!$A:$J,6,FALSE),IF(A3980=0,"Avant l'ouverture",IF(OR(A3980=105,A3980=106),"Bonus"))),"")</f>
        <v>1/2 Finale</v>
      </c>
      <c r="I3980" s="31" t="str">
        <f>IF(LEFT(H3980,4)="Tour",VLOOKUP(A3980,Database!$A:$C,3,FALSE),"")</f>
        <v/>
      </c>
      <c r="J3980" s="31" t="str">
        <f>VLOOKUP($A3980,Location!$A:$J,7,FALSE)</f>
        <v>TBD</v>
      </c>
      <c r="K3980" s="31" t="str">
        <f>IFERROR(VLOOKUP(J3980,Setup_Team!$B:$C,2,FALSE), "TDB")</f>
        <v>TDB</v>
      </c>
      <c r="L3980" s="31" t="str">
        <f>VLOOKUP($A3980,Location!$A:$J,8,FALSE)</f>
        <v>TBD</v>
      </c>
      <c r="M3980" s="31" t="str">
        <f>IFERROR(VLOOKUP(L3980,Setup_Team!$B:$C,2,FALSE), "TDB")</f>
        <v>TDB</v>
      </c>
      <c r="N3980" s="31" t="str">
        <f>VLOOKUP($A3980,Location!$A:$J,9,FALSE)</f>
        <v>Atlanta</v>
      </c>
      <c r="O3980" s="31" t="str">
        <f>VLOOKUP($A3980,Location!$A:$J,10,FALSE)</f>
        <v>Mercedes-Benz Stadium</v>
      </c>
      <c r="R3980" s="31">
        <v>0</v>
      </c>
      <c r="S3980" s="25">
        <f>VLOOKUP($A3980,Database!$A:$Y,10,FALSE)</f>
        <v>0</v>
      </c>
      <c r="T3980" s="25">
        <f>VLOOKUP($A3980,Database!$A:$Y,11,FALSE)</f>
        <v>0</v>
      </c>
      <c r="U3980" s="25">
        <f>VLOOKUP($A3980,Database!$A:$Y,12,FALSE)</f>
        <v>0</v>
      </c>
      <c r="V3980" s="25" t="str">
        <f>VLOOKUP(A3980,Database!A:M,13,FALSE)</f>
        <v>À venir</v>
      </c>
      <c r="W3980" s="25" t="str">
        <f>VLOOKUP($A3980,Database!$A:$Y,20,FALSE)</f>
        <v/>
      </c>
      <c r="X3980" s="25" t="str">
        <f>VLOOKUP($A3980,Database!$A:$Y,21,FALSE)</f>
        <v/>
      </c>
      <c r="Y3980" s="25" t="str">
        <f ca="1">IF(C3980&lt;NOW(),IF(AND(P3980&gt;Q3980,W3980&gt;X3980),S3980,IF(AND(P3980=Q3980,W3980=X3980),T3980,IF(AND(P3980&lt;Q3980,W3980&lt;X3980),U3980,0))),"")</f>
        <v/>
      </c>
      <c r="Z3980" s="25">
        <f>IF(AND(P3980=W3980,Q3980=X3980),1,0)</f>
        <v>1</v>
      </c>
      <c r="AA3980" s="25" t="str">
        <f>IF(Z3980=0,"",IF(ISBLANK(VLOOKUP(A3980,Database!A:AA,22,FALSE)),"",VLOOKUP(A3980,Database!A:AA,22,FALSE)))</f>
        <v>Exact</v>
      </c>
      <c r="AB3980" s="25">
        <f ca="1">IFERROR(IF(AND(Y3980&lt;&gt;"",OR(V3980="Terminé",V3980="En cours")),VLOOKUP(AA3980,Setup_ScoreExactBonus!A:D,4,FALSE),0),0)</f>
        <v>0</v>
      </c>
      <c r="AC3980" s="31" t="str">
        <f t="shared" ca="1" si="23"/>
        <v/>
      </c>
      <c r="AD3980" s="31">
        <f ca="1">SUMIFS(AC$2:AC3980,D$2:D3980,D3980)*IF(R3980=0,1,2)</f>
        <v>0</v>
      </c>
    </row>
    <row r="3981" spans="1:30" x14ac:dyDescent="0.35">
      <c r="A3981" s="31">
        <f>IF(ISBLANK(B3981),"",COUNTIF(B$2:B3981,B3981))-1</f>
        <v>102</v>
      </c>
      <c r="B3981" s="31">
        <v>2</v>
      </c>
      <c r="C3981" s="10">
        <f>VLOOKUP($A3981,Database!$A:$Y,7,FALSE)</f>
        <v>46218.875</v>
      </c>
      <c r="D3981" s="31" t="str">
        <f>VLOOKUP(Pronostics!$B3981,Setup_MPP!$A:$G,3,FALSE)</f>
        <v>leaelaz</v>
      </c>
      <c r="E3981" s="31" t="str">
        <f>VLOOKUP(Pronostics!$B3981,Setup_MPP!$A:$G,2,FALSE)</f>
        <v>Léa EL ASERY</v>
      </c>
      <c r="F3981" s="31" t="str">
        <f>VLOOKUP($B3981,Setup_MPP!$A:$E,4,FALSE)</f>
        <v>#FFBEBE</v>
      </c>
      <c r="G3981" s="31" t="str">
        <f>VLOOKUP($B3981,Setup_MPP!$A:$E,5,FALSE)</f>
        <v>#DF6868</v>
      </c>
      <c r="H3981" s="31" t="str">
        <f>IFERROR(IF(AND(A3981&gt;=1,A3981&lt;=104),VLOOKUP($A3981,Location!$A:$J,6,FALSE),IF(A3981=0,"Avant l'ouverture",IF(OR(A3981=105,A3981=106),"Bonus"))),"")</f>
        <v>1/2 Finale</v>
      </c>
      <c r="I3981" s="31" t="str">
        <f>IF(LEFT(H3981,4)="Tour",VLOOKUP(A3981,Database!$A:$C,3,FALSE),"")</f>
        <v/>
      </c>
      <c r="J3981" s="31" t="str">
        <f>VLOOKUP($A3981,Location!$A:$J,7,FALSE)</f>
        <v>TBD</v>
      </c>
      <c r="K3981" s="31" t="str">
        <f>IFERROR(VLOOKUP(J3981,Setup_Team!$B:$C,2,FALSE), "TDB")</f>
        <v>TDB</v>
      </c>
      <c r="L3981" s="31" t="str">
        <f>VLOOKUP($A3981,Location!$A:$J,8,FALSE)</f>
        <v>TBD</v>
      </c>
      <c r="M3981" s="31" t="str">
        <f>IFERROR(VLOOKUP(L3981,Setup_Team!$B:$C,2,FALSE), "TDB")</f>
        <v>TDB</v>
      </c>
      <c r="N3981" s="31" t="str">
        <f>VLOOKUP($A3981,Location!$A:$J,9,FALSE)</f>
        <v>Atlanta</v>
      </c>
      <c r="O3981" s="31" t="str">
        <f>VLOOKUP($A3981,Location!$A:$J,10,FALSE)</f>
        <v>Mercedes-Benz Stadium</v>
      </c>
      <c r="R3981" s="31">
        <v>0</v>
      </c>
      <c r="S3981" s="25">
        <f>VLOOKUP($A3981,Database!$A:$Y,10,FALSE)</f>
        <v>0</v>
      </c>
      <c r="T3981" s="25">
        <f>VLOOKUP($A3981,Database!$A:$Y,11,FALSE)</f>
        <v>0</v>
      </c>
      <c r="U3981" s="25">
        <f>VLOOKUP($A3981,Database!$A:$Y,12,FALSE)</f>
        <v>0</v>
      </c>
      <c r="V3981" s="25" t="str">
        <f>VLOOKUP(A3981,Database!A:M,13,FALSE)</f>
        <v>À venir</v>
      </c>
      <c r="W3981" s="25" t="str">
        <f>VLOOKUP($A3981,Database!$A:$Y,20,FALSE)</f>
        <v/>
      </c>
      <c r="X3981" s="25" t="str">
        <f>VLOOKUP($A3981,Database!$A:$Y,21,FALSE)</f>
        <v/>
      </c>
      <c r="Y3981" s="25" t="str">
        <f ca="1">IF(C3981&lt;NOW(),IF(AND(P3981&gt;Q3981,W3981&gt;X3981),S3981,IF(AND(P3981=Q3981,W3981=X3981),T3981,IF(AND(P3981&lt;Q3981,W3981&lt;X3981),U3981,0))),"")</f>
        <v/>
      </c>
      <c r="Z3981" s="25">
        <f>IF(AND(P3981=W3981,Q3981=X3981),1,0)</f>
        <v>1</v>
      </c>
      <c r="AA3981" s="25" t="str">
        <f>IF(Z3981=0,"",IF(ISBLANK(VLOOKUP(A3981,Database!A:AA,22,FALSE)),"",VLOOKUP(A3981,Database!A:AA,22,FALSE)))</f>
        <v>Exact</v>
      </c>
      <c r="AB3981" s="25">
        <f ca="1">IFERROR(IF(AND(Y3981&lt;&gt;"",OR(V3981="Terminé",V3981="En cours")),VLOOKUP(AA3981,Setup_ScoreExactBonus!A:D,4,FALSE),0),0)</f>
        <v>0</v>
      </c>
      <c r="AC3981" s="31" t="str">
        <f t="shared" ca="1" si="23"/>
        <v/>
      </c>
      <c r="AD3981" s="31">
        <f ca="1">SUMIFS(AC$2:AC3981,D$2:D3981,D3981)*IF(R3981=0,1,2)</f>
        <v>0</v>
      </c>
    </row>
    <row r="3982" spans="1:30" x14ac:dyDescent="0.35">
      <c r="A3982" s="31">
        <f>IF(ISBLANK(B3982),"",COUNTIF(B$2:B3982,B3982))-1</f>
        <v>102</v>
      </c>
      <c r="B3982" s="31">
        <v>3</v>
      </c>
      <c r="C3982" s="10">
        <f>VLOOKUP($A3982,Database!$A:$Y,7,FALSE)</f>
        <v>46218.875</v>
      </c>
      <c r="D3982" s="31" t="str">
        <f>VLOOKUP(Pronostics!$B3982,Setup_MPP!$A:$G,3,FALSE)</f>
        <v>PasMetalleux</v>
      </c>
      <c r="E3982" s="31" t="str">
        <f>VLOOKUP(Pronostics!$B3982,Setup_MPP!$A:$G,2,FALSE)</f>
        <v>Elwenn JOUBREL</v>
      </c>
      <c r="F3982" s="31" t="str">
        <f>VLOOKUP($B3982,Setup_MPP!$A:$E,4,FALSE)</f>
        <v>#F5C7FC</v>
      </c>
      <c r="G3982" s="31" t="str">
        <f>VLOOKUP($B3982,Setup_MPP!$A:$E,5,FALSE)</f>
        <v>#C489CF</v>
      </c>
      <c r="H3982" s="31" t="str">
        <f>IFERROR(IF(AND(A3982&gt;=1,A3982&lt;=104),VLOOKUP($A3982,Location!$A:$J,6,FALSE),IF(A3982=0,"Avant l'ouverture",IF(OR(A3982=105,A3982=106),"Bonus"))),"")</f>
        <v>1/2 Finale</v>
      </c>
      <c r="I3982" s="31" t="str">
        <f>IF(LEFT(H3982,4)="Tour",VLOOKUP(A3982,Database!$A:$C,3,FALSE),"")</f>
        <v/>
      </c>
      <c r="J3982" s="31" t="str">
        <f>VLOOKUP($A3982,Location!$A:$J,7,FALSE)</f>
        <v>TBD</v>
      </c>
      <c r="K3982" s="31" t="str">
        <f>IFERROR(VLOOKUP(J3982,Setup_Team!$B:$C,2,FALSE), "TDB")</f>
        <v>TDB</v>
      </c>
      <c r="L3982" s="31" t="str">
        <f>VLOOKUP($A3982,Location!$A:$J,8,FALSE)</f>
        <v>TBD</v>
      </c>
      <c r="M3982" s="31" t="str">
        <f>IFERROR(VLOOKUP(L3982,Setup_Team!$B:$C,2,FALSE), "TDB")</f>
        <v>TDB</v>
      </c>
      <c r="N3982" s="31" t="str">
        <f>VLOOKUP($A3982,Location!$A:$J,9,FALSE)</f>
        <v>Atlanta</v>
      </c>
      <c r="O3982" s="31" t="str">
        <f>VLOOKUP($A3982,Location!$A:$J,10,FALSE)</f>
        <v>Mercedes-Benz Stadium</v>
      </c>
      <c r="R3982" s="31">
        <v>0</v>
      </c>
      <c r="S3982" s="25">
        <f>VLOOKUP($A3982,Database!$A:$Y,10,FALSE)</f>
        <v>0</v>
      </c>
      <c r="T3982" s="25">
        <f>VLOOKUP($A3982,Database!$A:$Y,11,FALSE)</f>
        <v>0</v>
      </c>
      <c r="U3982" s="25">
        <f>VLOOKUP($A3982,Database!$A:$Y,12,FALSE)</f>
        <v>0</v>
      </c>
      <c r="V3982" s="25" t="str">
        <f>VLOOKUP(A3982,Database!A:M,13,FALSE)</f>
        <v>À venir</v>
      </c>
      <c r="W3982" s="25" t="str">
        <f>VLOOKUP($A3982,Database!$A:$Y,20,FALSE)</f>
        <v/>
      </c>
      <c r="X3982" s="25" t="str">
        <f>VLOOKUP($A3982,Database!$A:$Y,21,FALSE)</f>
        <v/>
      </c>
      <c r="Y3982" s="25" t="str">
        <f ca="1">IF(C3982&lt;NOW(),IF(AND(P3982&gt;Q3982,W3982&gt;X3982),S3982,IF(AND(P3982=Q3982,W3982=X3982),T3982,IF(AND(P3982&lt;Q3982,W3982&lt;X3982),U3982,0))),"")</f>
        <v/>
      </c>
      <c r="Z3982" s="25">
        <f>IF(AND(P3982=W3982,Q3982=X3982),1,0)</f>
        <v>1</v>
      </c>
      <c r="AA3982" s="25" t="str">
        <f>IF(Z3982=0,"",IF(ISBLANK(VLOOKUP(A3982,Database!A:AA,22,FALSE)),"",VLOOKUP(A3982,Database!A:AA,22,FALSE)))</f>
        <v>Exact</v>
      </c>
      <c r="AB3982" s="25">
        <f ca="1">IFERROR(IF(AND(Y3982&lt;&gt;"",OR(V3982="Terminé",V3982="En cours")),VLOOKUP(AA3982,Setup_ScoreExactBonus!A:D,4,FALSE),0),0)</f>
        <v>0</v>
      </c>
      <c r="AC3982" s="31" t="str">
        <f t="shared" ca="1" si="23"/>
        <v/>
      </c>
      <c r="AD3982" s="31">
        <f ca="1">SUMIFS(AC$2:AC3982,D$2:D3982,D3982)*IF(R3982=0,1,2)</f>
        <v>0</v>
      </c>
    </row>
    <row r="3983" spans="1:30" x14ac:dyDescent="0.35">
      <c r="A3983" s="31">
        <f>IF(ISBLANK(B3983),"",COUNTIF(B$2:B3983,B3983))-1</f>
        <v>102</v>
      </c>
      <c r="B3983" s="31">
        <v>4</v>
      </c>
      <c r="C3983" s="10">
        <f>VLOOKUP($A3983,Database!$A:$Y,7,FALSE)</f>
        <v>46218.875</v>
      </c>
      <c r="D3983" s="31" t="str">
        <f>VLOOKUP(Pronostics!$B3983,Setup_MPP!$A:$G,3,FALSE)</f>
        <v>Popo444</v>
      </c>
      <c r="E3983" s="31" t="str">
        <f>VLOOKUP(Pronostics!$B3983,Setup_MPP!$A:$G,2,FALSE)</f>
        <v>Pauline OLIVIER</v>
      </c>
      <c r="F3983" s="31" t="str">
        <f>VLOOKUP($B3983,Setup_MPP!$A:$E,4,FALSE)</f>
        <v>#A5EA7F</v>
      </c>
      <c r="G3983" s="31" t="str">
        <f>VLOOKUP($B3983,Setup_MPP!$A:$E,5,FALSE)</f>
        <v>#80C65A</v>
      </c>
      <c r="H3983" s="31" t="str">
        <f>IFERROR(IF(AND(A3983&gt;=1,A3983&lt;=104),VLOOKUP($A3983,Location!$A:$J,6,FALSE),IF(A3983=0,"Avant l'ouverture",IF(OR(A3983=105,A3983=106),"Bonus"))),"")</f>
        <v>1/2 Finale</v>
      </c>
      <c r="I3983" s="31" t="str">
        <f>IF(LEFT(H3983,4)="Tour",VLOOKUP(A3983,Database!$A:$C,3,FALSE),"")</f>
        <v/>
      </c>
      <c r="J3983" s="31" t="str">
        <f>VLOOKUP($A3983,Location!$A:$J,7,FALSE)</f>
        <v>TBD</v>
      </c>
      <c r="K3983" s="31" t="str">
        <f>IFERROR(VLOOKUP(J3983,Setup_Team!$B:$C,2,FALSE), "TDB")</f>
        <v>TDB</v>
      </c>
      <c r="L3983" s="31" t="str">
        <f>VLOOKUP($A3983,Location!$A:$J,8,FALSE)</f>
        <v>TBD</v>
      </c>
      <c r="M3983" s="31" t="str">
        <f>IFERROR(VLOOKUP(L3983,Setup_Team!$B:$C,2,FALSE), "TDB")</f>
        <v>TDB</v>
      </c>
      <c r="N3983" s="31" t="str">
        <f>VLOOKUP($A3983,Location!$A:$J,9,FALSE)</f>
        <v>Atlanta</v>
      </c>
      <c r="O3983" s="31" t="str">
        <f>VLOOKUP($A3983,Location!$A:$J,10,FALSE)</f>
        <v>Mercedes-Benz Stadium</v>
      </c>
      <c r="R3983" s="31">
        <v>0</v>
      </c>
      <c r="S3983" s="25">
        <f>VLOOKUP($A3983,Database!$A:$Y,10,FALSE)</f>
        <v>0</v>
      </c>
      <c r="T3983" s="25">
        <f>VLOOKUP($A3983,Database!$A:$Y,11,FALSE)</f>
        <v>0</v>
      </c>
      <c r="U3983" s="25">
        <f>VLOOKUP($A3983,Database!$A:$Y,12,FALSE)</f>
        <v>0</v>
      </c>
      <c r="V3983" s="25" t="str">
        <f>VLOOKUP(A3983,Database!A:M,13,FALSE)</f>
        <v>À venir</v>
      </c>
      <c r="W3983" s="25" t="str">
        <f>VLOOKUP($A3983,Database!$A:$Y,20,FALSE)</f>
        <v/>
      </c>
      <c r="X3983" s="25" t="str">
        <f>VLOOKUP($A3983,Database!$A:$Y,21,FALSE)</f>
        <v/>
      </c>
      <c r="Y3983" s="25" t="str">
        <f ca="1">IF(C3983&lt;NOW(),IF(AND(P3983&gt;Q3983,W3983&gt;X3983),S3983,IF(AND(P3983=Q3983,W3983=X3983),T3983,IF(AND(P3983&lt;Q3983,W3983&lt;X3983),U3983,0))),"")</f>
        <v/>
      </c>
      <c r="Z3983" s="25">
        <f>IF(AND(P3983=W3983,Q3983=X3983),1,0)</f>
        <v>1</v>
      </c>
      <c r="AA3983" s="25" t="str">
        <f>IF(Z3983=0,"",IF(ISBLANK(VLOOKUP(A3983,Database!A:AA,22,FALSE)),"",VLOOKUP(A3983,Database!A:AA,22,FALSE)))</f>
        <v>Exact</v>
      </c>
      <c r="AB3983" s="25">
        <f ca="1">IFERROR(IF(AND(Y3983&lt;&gt;"",OR(V3983="Terminé",V3983="En cours")),VLOOKUP(AA3983,Setup_ScoreExactBonus!A:D,4,FALSE),0),0)</f>
        <v>0</v>
      </c>
      <c r="AC3983" s="31" t="str">
        <f t="shared" ca="1" si="23"/>
        <v/>
      </c>
      <c r="AD3983" s="31">
        <f ca="1">SUMIFS(AC$2:AC3983,D$2:D3983,D3983)*IF(R3983=0,1,2)</f>
        <v>0</v>
      </c>
    </row>
    <row r="3984" spans="1:30" x14ac:dyDescent="0.35">
      <c r="A3984" s="31">
        <f>IF(ISBLANK(B3984),"",COUNTIF(B$2:B3984,B3984))-1</f>
        <v>102</v>
      </c>
      <c r="B3984" s="31">
        <v>5</v>
      </c>
      <c r="C3984" s="10">
        <f>VLOOKUP($A3984,Database!$A:$Y,7,FALSE)</f>
        <v>46218.875</v>
      </c>
      <c r="D3984" s="31" t="str">
        <f>VLOOKUP(Pronostics!$B3984,Setup_MPP!$A:$G,3,FALSE)</f>
        <v>_Jujul</v>
      </c>
      <c r="E3984" s="31" t="str">
        <f>VLOOKUP(Pronostics!$B3984,Setup_MPP!$A:$G,2,FALSE)</f>
        <v>Julie BOISSIERE</v>
      </c>
      <c r="F3984" s="31" t="str">
        <f>VLOOKUP($B3984,Setup_MPP!$A:$E,4,FALSE)</f>
        <v>#D890FF</v>
      </c>
      <c r="G3984" s="31" t="str">
        <f>VLOOKUP($B3984,Setup_MPP!$A:$E,5,FALSE)</f>
        <v>#B750EF</v>
      </c>
      <c r="H3984" s="31" t="str">
        <f>IFERROR(IF(AND(A3984&gt;=1,A3984&lt;=104),VLOOKUP($A3984,Location!$A:$J,6,FALSE),IF(A3984=0,"Avant l'ouverture",IF(OR(A3984=105,A3984=106),"Bonus"))),"")</f>
        <v>1/2 Finale</v>
      </c>
      <c r="I3984" s="31" t="str">
        <f>IF(LEFT(H3984,4)="Tour",VLOOKUP(A3984,Database!$A:$C,3,FALSE),"")</f>
        <v/>
      </c>
      <c r="J3984" s="31" t="str">
        <f>VLOOKUP($A3984,Location!$A:$J,7,FALSE)</f>
        <v>TBD</v>
      </c>
      <c r="K3984" s="31" t="str">
        <f>IFERROR(VLOOKUP(J3984,Setup_Team!$B:$C,2,FALSE), "TDB")</f>
        <v>TDB</v>
      </c>
      <c r="L3984" s="31" t="str">
        <f>VLOOKUP($A3984,Location!$A:$J,8,FALSE)</f>
        <v>TBD</v>
      </c>
      <c r="M3984" s="31" t="str">
        <f>IFERROR(VLOOKUP(L3984,Setup_Team!$B:$C,2,FALSE), "TDB")</f>
        <v>TDB</v>
      </c>
      <c r="N3984" s="31" t="str">
        <f>VLOOKUP($A3984,Location!$A:$J,9,FALSE)</f>
        <v>Atlanta</v>
      </c>
      <c r="O3984" s="31" t="str">
        <f>VLOOKUP($A3984,Location!$A:$J,10,FALSE)</f>
        <v>Mercedes-Benz Stadium</v>
      </c>
      <c r="R3984" s="31">
        <v>0</v>
      </c>
      <c r="S3984" s="25">
        <f>VLOOKUP($A3984,Database!$A:$Y,10,FALSE)</f>
        <v>0</v>
      </c>
      <c r="T3984" s="25">
        <f>VLOOKUP($A3984,Database!$A:$Y,11,FALSE)</f>
        <v>0</v>
      </c>
      <c r="U3984" s="25">
        <f>VLOOKUP($A3984,Database!$A:$Y,12,FALSE)</f>
        <v>0</v>
      </c>
      <c r="V3984" s="25" t="str">
        <f>VLOOKUP(A3984,Database!A:M,13,FALSE)</f>
        <v>À venir</v>
      </c>
      <c r="W3984" s="25" t="str">
        <f>VLOOKUP($A3984,Database!$A:$Y,20,FALSE)</f>
        <v/>
      </c>
      <c r="X3984" s="25" t="str">
        <f>VLOOKUP($A3984,Database!$A:$Y,21,FALSE)</f>
        <v/>
      </c>
      <c r="Y3984" s="25" t="str">
        <f ca="1">IF(C3984&lt;NOW(),IF(AND(P3984&gt;Q3984,W3984&gt;X3984),S3984,IF(AND(P3984=Q3984,W3984=X3984),T3984,IF(AND(P3984&lt;Q3984,W3984&lt;X3984),U3984,0))),"")</f>
        <v/>
      </c>
      <c r="Z3984" s="25">
        <f>IF(AND(P3984=W3984,Q3984=X3984),1,0)</f>
        <v>1</v>
      </c>
      <c r="AA3984" s="25" t="str">
        <f>IF(Z3984=0,"",IF(ISBLANK(VLOOKUP(A3984,Database!A:AA,22,FALSE)),"",VLOOKUP(A3984,Database!A:AA,22,FALSE)))</f>
        <v>Exact</v>
      </c>
      <c r="AB3984" s="25">
        <f ca="1">IFERROR(IF(AND(Y3984&lt;&gt;"",OR(V3984="Terminé",V3984="En cours")),VLOOKUP(AA3984,Setup_ScoreExactBonus!A:D,4,FALSE),0),0)</f>
        <v>0</v>
      </c>
      <c r="AC3984" s="31" t="str">
        <f t="shared" ca="1" si="23"/>
        <v/>
      </c>
      <c r="AD3984" s="31">
        <f ca="1">SUMIFS(AC$2:AC3984,D$2:D3984,D3984)*IF(R3984=0,1,2)</f>
        <v>0</v>
      </c>
    </row>
    <row r="3985" spans="1:30" x14ac:dyDescent="0.35">
      <c r="A3985" s="31">
        <f>IF(ISBLANK(B3985),"",COUNTIF(B$2:B3985,B3985))-1</f>
        <v>102</v>
      </c>
      <c r="B3985" s="31">
        <v>6</v>
      </c>
      <c r="C3985" s="10">
        <f>VLOOKUP($A3985,Database!$A:$Y,7,FALSE)</f>
        <v>46218.875</v>
      </c>
      <c r="D3985" s="31" t="str">
        <f>VLOOKUP(Pronostics!$B3985,Setup_MPP!$A:$G,3,FALSE)</f>
        <v>Julay</v>
      </c>
      <c r="E3985" s="31" t="str">
        <f>VLOOKUP(Pronostics!$B3985,Setup_MPP!$A:$G,2,FALSE)</f>
        <v>Julie BOUCHARD</v>
      </c>
      <c r="F3985" s="31" t="str">
        <f>VLOOKUP($B3985,Setup_MPP!$A:$E,4,FALSE)</f>
        <v>#A6F7B1</v>
      </c>
      <c r="G3985" s="31" t="str">
        <f>VLOOKUP($B3985,Setup_MPP!$A:$E,5,FALSE)</f>
        <v>#6EC179</v>
      </c>
      <c r="H3985" s="31" t="str">
        <f>IFERROR(IF(AND(A3985&gt;=1,A3985&lt;=104),VLOOKUP($A3985,Location!$A:$J,6,FALSE),IF(A3985=0,"Avant l'ouverture",IF(OR(A3985=105,A3985=106),"Bonus"))),"")</f>
        <v>1/2 Finale</v>
      </c>
      <c r="I3985" s="31" t="str">
        <f>IF(LEFT(H3985,4)="Tour",VLOOKUP(A3985,Database!$A:$C,3,FALSE),"")</f>
        <v/>
      </c>
      <c r="J3985" s="31" t="str">
        <f>VLOOKUP($A3985,Location!$A:$J,7,FALSE)</f>
        <v>TBD</v>
      </c>
      <c r="K3985" s="31" t="str">
        <f>IFERROR(VLOOKUP(J3985,Setup_Team!$B:$C,2,FALSE), "TDB")</f>
        <v>TDB</v>
      </c>
      <c r="L3985" s="31" t="str">
        <f>VLOOKUP($A3985,Location!$A:$J,8,FALSE)</f>
        <v>TBD</v>
      </c>
      <c r="M3985" s="31" t="str">
        <f>IFERROR(VLOOKUP(L3985,Setup_Team!$B:$C,2,FALSE), "TDB")</f>
        <v>TDB</v>
      </c>
      <c r="N3985" s="31" t="str">
        <f>VLOOKUP($A3985,Location!$A:$J,9,FALSE)</f>
        <v>Atlanta</v>
      </c>
      <c r="O3985" s="31" t="str">
        <f>VLOOKUP($A3985,Location!$A:$J,10,FALSE)</f>
        <v>Mercedes-Benz Stadium</v>
      </c>
      <c r="R3985" s="31">
        <v>0</v>
      </c>
      <c r="S3985" s="25">
        <f>VLOOKUP($A3985,Database!$A:$Y,10,FALSE)</f>
        <v>0</v>
      </c>
      <c r="T3985" s="25">
        <f>VLOOKUP($A3985,Database!$A:$Y,11,FALSE)</f>
        <v>0</v>
      </c>
      <c r="U3985" s="25">
        <f>VLOOKUP($A3985,Database!$A:$Y,12,FALSE)</f>
        <v>0</v>
      </c>
      <c r="V3985" s="25" t="str">
        <f>VLOOKUP(A3985,Database!A:M,13,FALSE)</f>
        <v>À venir</v>
      </c>
      <c r="W3985" s="25" t="str">
        <f>VLOOKUP($A3985,Database!$A:$Y,20,FALSE)</f>
        <v/>
      </c>
      <c r="X3985" s="25" t="str">
        <f>VLOOKUP($A3985,Database!$A:$Y,21,FALSE)</f>
        <v/>
      </c>
      <c r="Y3985" s="25" t="str">
        <f ca="1">IF(C3985&lt;NOW(),IF(AND(P3985&gt;Q3985,W3985&gt;X3985),S3985,IF(AND(P3985=Q3985,W3985=X3985),T3985,IF(AND(P3985&lt;Q3985,W3985&lt;X3985),U3985,0))),"")</f>
        <v/>
      </c>
      <c r="Z3985" s="25">
        <f>IF(AND(P3985=W3985,Q3985=X3985),1,0)</f>
        <v>1</v>
      </c>
      <c r="AA3985" s="25" t="str">
        <f>IF(Z3985=0,"",IF(ISBLANK(VLOOKUP(A3985,Database!A:AA,22,FALSE)),"",VLOOKUP(A3985,Database!A:AA,22,FALSE)))</f>
        <v>Exact</v>
      </c>
      <c r="AB3985" s="25">
        <f ca="1">IFERROR(IF(AND(Y3985&lt;&gt;"",OR(V3985="Terminé",V3985="En cours")),VLOOKUP(AA3985,Setup_ScoreExactBonus!A:D,4,FALSE),0),0)</f>
        <v>0</v>
      </c>
      <c r="AC3985" s="31" t="str">
        <f t="shared" ca="1" si="23"/>
        <v/>
      </c>
      <c r="AD3985" s="31">
        <f ca="1">SUMIFS(AC$2:AC3985,D$2:D3985,D3985)*IF(R3985=0,1,2)</f>
        <v>0</v>
      </c>
    </row>
    <row r="3986" spans="1:30" x14ac:dyDescent="0.35">
      <c r="A3986" s="31">
        <f>IF(ISBLANK(B3986),"",COUNTIF(B$2:B3986,B3986))-1</f>
        <v>102</v>
      </c>
      <c r="B3986" s="31">
        <v>7</v>
      </c>
      <c r="C3986" s="10">
        <f>VLOOKUP($A3986,Database!$A:$Y,7,FALSE)</f>
        <v>46218.875</v>
      </c>
      <c r="D3986" s="31" t="str">
        <f>VLOOKUP(Pronostics!$B3986,Setup_MPP!$A:$G,3,FALSE)</f>
        <v>__Vince__</v>
      </c>
      <c r="E3986" s="31" t="str">
        <f>VLOOKUP(Pronostics!$B3986,Setup_MPP!$A:$G,2,FALSE)</f>
        <v>Vincent FRAYSSE</v>
      </c>
      <c r="F3986" s="31" t="str">
        <f>VLOOKUP($B3986,Setup_MPP!$A:$E,4,FALSE)</f>
        <v>#B2EAE8</v>
      </c>
      <c r="G3986" s="31" t="str">
        <f>VLOOKUP($B3986,Setup_MPP!$A:$E,5,FALSE)</f>
        <v>#6CB4B1</v>
      </c>
      <c r="H3986" s="31" t="str">
        <f>IFERROR(IF(AND(A3986&gt;=1,A3986&lt;=104),VLOOKUP($A3986,Location!$A:$J,6,FALSE),IF(A3986=0,"Avant l'ouverture",IF(OR(A3986=105,A3986=106),"Bonus"))),"")</f>
        <v>1/2 Finale</v>
      </c>
      <c r="I3986" s="31" t="str">
        <f>IF(LEFT(H3986,4)="Tour",VLOOKUP(A3986,Database!$A:$C,3,FALSE),"")</f>
        <v/>
      </c>
      <c r="J3986" s="31" t="str">
        <f>VLOOKUP($A3986,Location!$A:$J,7,FALSE)</f>
        <v>TBD</v>
      </c>
      <c r="K3986" s="31" t="str">
        <f>IFERROR(VLOOKUP(J3986,Setup_Team!$B:$C,2,FALSE), "TDB")</f>
        <v>TDB</v>
      </c>
      <c r="L3986" s="31" t="str">
        <f>VLOOKUP($A3986,Location!$A:$J,8,FALSE)</f>
        <v>TBD</v>
      </c>
      <c r="M3986" s="31" t="str">
        <f>IFERROR(VLOOKUP(L3986,Setup_Team!$B:$C,2,FALSE), "TDB")</f>
        <v>TDB</v>
      </c>
      <c r="N3986" s="31" t="str">
        <f>VLOOKUP($A3986,Location!$A:$J,9,FALSE)</f>
        <v>Atlanta</v>
      </c>
      <c r="O3986" s="31" t="str">
        <f>VLOOKUP($A3986,Location!$A:$J,10,FALSE)</f>
        <v>Mercedes-Benz Stadium</v>
      </c>
      <c r="R3986" s="31">
        <v>0</v>
      </c>
      <c r="S3986" s="25">
        <f>VLOOKUP($A3986,Database!$A:$Y,10,FALSE)</f>
        <v>0</v>
      </c>
      <c r="T3986" s="25">
        <f>VLOOKUP($A3986,Database!$A:$Y,11,FALSE)</f>
        <v>0</v>
      </c>
      <c r="U3986" s="25">
        <f>VLOOKUP($A3986,Database!$A:$Y,12,FALSE)</f>
        <v>0</v>
      </c>
      <c r="V3986" s="25" t="str">
        <f>VLOOKUP(A3986,Database!A:M,13,FALSE)</f>
        <v>À venir</v>
      </c>
      <c r="W3986" s="25" t="str">
        <f>VLOOKUP($A3986,Database!$A:$Y,20,FALSE)</f>
        <v/>
      </c>
      <c r="X3986" s="25" t="str">
        <f>VLOOKUP($A3986,Database!$A:$Y,21,FALSE)</f>
        <v/>
      </c>
      <c r="Y3986" s="25" t="str">
        <f ca="1">IF(C3986&lt;NOW(),IF(AND(P3986&gt;Q3986,W3986&gt;X3986),S3986,IF(AND(P3986=Q3986,W3986=X3986),T3986,IF(AND(P3986&lt;Q3986,W3986&lt;X3986),U3986,0))),"")</f>
        <v/>
      </c>
      <c r="Z3986" s="25">
        <f>IF(AND(P3986=W3986,Q3986=X3986),1,0)</f>
        <v>1</v>
      </c>
      <c r="AA3986" s="25" t="str">
        <f>IF(Z3986=0,"",IF(ISBLANK(VLOOKUP(A3986,Database!A:AA,22,FALSE)),"",VLOOKUP(A3986,Database!A:AA,22,FALSE)))</f>
        <v>Exact</v>
      </c>
      <c r="AB3986" s="25">
        <f ca="1">IFERROR(IF(AND(Y3986&lt;&gt;"",OR(V3986="Terminé",V3986="En cours")),VLOOKUP(AA3986,Setup_ScoreExactBonus!A:D,4,FALSE),0),0)</f>
        <v>0</v>
      </c>
      <c r="AC3986" s="31" t="str">
        <f t="shared" ca="1" si="23"/>
        <v/>
      </c>
      <c r="AD3986" s="31">
        <f ca="1">SUMIFS(AC$2:AC3986,D$2:D3986,D3986)*IF(R3986=0,1,2)</f>
        <v>0</v>
      </c>
    </row>
    <row r="3987" spans="1:30" x14ac:dyDescent="0.35">
      <c r="A3987" s="31">
        <f>IF(ISBLANK(B3987),"",COUNTIF(B$2:B3987,B3987))-1</f>
        <v>102</v>
      </c>
      <c r="B3987" s="31">
        <v>8</v>
      </c>
      <c r="C3987" s="10">
        <f>VLOOKUP($A3987,Database!$A:$Y,7,FALSE)</f>
        <v>46218.875</v>
      </c>
      <c r="D3987" s="31" t="str">
        <f>VLOOKUP(Pronostics!$B3987,Setup_MPP!$A:$G,3,FALSE)</f>
        <v>Louuiiis</v>
      </c>
      <c r="E3987" s="31" t="str">
        <f>VLOOKUP(Pronostics!$B3987,Setup_MPP!$A:$G,2,FALSE)</f>
        <v>Louis HARLE</v>
      </c>
      <c r="F3987" s="31" t="str">
        <f>VLOOKUP($B3987,Setup_MPP!$A:$E,4,FALSE)</f>
        <v>#EEF7B1</v>
      </c>
      <c r="G3987" s="31" t="str">
        <f>VLOOKUP($B3987,Setup_MPP!$A:$E,5,FALSE)</f>
        <v>#C1CB7D</v>
      </c>
      <c r="H3987" s="31" t="str">
        <f>IFERROR(IF(AND(A3987&gt;=1,A3987&lt;=104),VLOOKUP($A3987,Location!$A:$J,6,FALSE),IF(A3987=0,"Avant l'ouverture",IF(OR(A3987=105,A3987=106),"Bonus"))),"")</f>
        <v>1/2 Finale</v>
      </c>
      <c r="I3987" s="31" t="str">
        <f>IF(LEFT(H3987,4)="Tour",VLOOKUP(A3987,Database!$A:$C,3,FALSE),"")</f>
        <v/>
      </c>
      <c r="J3987" s="31" t="str">
        <f>VLOOKUP($A3987,Location!$A:$J,7,FALSE)</f>
        <v>TBD</v>
      </c>
      <c r="K3987" s="31" t="str">
        <f>IFERROR(VLOOKUP(J3987,Setup_Team!$B:$C,2,FALSE), "TDB")</f>
        <v>TDB</v>
      </c>
      <c r="L3987" s="31" t="str">
        <f>VLOOKUP($A3987,Location!$A:$J,8,FALSE)</f>
        <v>TBD</v>
      </c>
      <c r="M3987" s="31" t="str">
        <f>IFERROR(VLOOKUP(L3987,Setup_Team!$B:$C,2,FALSE), "TDB")</f>
        <v>TDB</v>
      </c>
      <c r="N3987" s="31" t="str">
        <f>VLOOKUP($A3987,Location!$A:$J,9,FALSE)</f>
        <v>Atlanta</v>
      </c>
      <c r="O3987" s="31" t="str">
        <f>VLOOKUP($A3987,Location!$A:$J,10,FALSE)</f>
        <v>Mercedes-Benz Stadium</v>
      </c>
      <c r="R3987" s="31">
        <v>0</v>
      </c>
      <c r="S3987" s="25">
        <f>VLOOKUP($A3987,Database!$A:$Y,10,FALSE)</f>
        <v>0</v>
      </c>
      <c r="T3987" s="25">
        <f>VLOOKUP($A3987,Database!$A:$Y,11,FALSE)</f>
        <v>0</v>
      </c>
      <c r="U3987" s="25">
        <f>VLOOKUP($A3987,Database!$A:$Y,12,FALSE)</f>
        <v>0</v>
      </c>
      <c r="V3987" s="25" t="str">
        <f>VLOOKUP(A3987,Database!A:M,13,FALSE)</f>
        <v>À venir</v>
      </c>
      <c r="W3987" s="25" t="str">
        <f>VLOOKUP($A3987,Database!$A:$Y,20,FALSE)</f>
        <v/>
      </c>
      <c r="X3987" s="25" t="str">
        <f>VLOOKUP($A3987,Database!$A:$Y,21,FALSE)</f>
        <v/>
      </c>
      <c r="Y3987" s="25" t="str">
        <f ca="1">IF(C3987&lt;NOW(),IF(AND(P3987&gt;Q3987,W3987&gt;X3987),S3987,IF(AND(P3987=Q3987,W3987=X3987),T3987,IF(AND(P3987&lt;Q3987,W3987&lt;X3987),U3987,0))),"")</f>
        <v/>
      </c>
      <c r="Z3987" s="25">
        <f>IF(AND(P3987=W3987,Q3987=X3987),1,0)</f>
        <v>1</v>
      </c>
      <c r="AA3987" s="25" t="str">
        <f>IF(Z3987=0,"",IF(ISBLANK(VLOOKUP(A3987,Database!A:AA,22,FALSE)),"",VLOOKUP(A3987,Database!A:AA,22,FALSE)))</f>
        <v>Exact</v>
      </c>
      <c r="AB3987" s="25">
        <f ca="1">IFERROR(IF(AND(Y3987&lt;&gt;"",OR(V3987="Terminé",V3987="En cours")),VLOOKUP(AA3987,Setup_ScoreExactBonus!A:D,4,FALSE),0),0)</f>
        <v>0</v>
      </c>
      <c r="AC3987" s="31" t="str">
        <f t="shared" ca="1" si="23"/>
        <v/>
      </c>
      <c r="AD3987" s="31">
        <f ca="1">SUMIFS(AC$2:AC3987,D$2:D3987,D3987)*IF(R3987=0,1,2)</f>
        <v>0</v>
      </c>
    </row>
    <row r="3988" spans="1:30" x14ac:dyDescent="0.35">
      <c r="A3988" s="31">
        <f>IF(ISBLANK(B3988),"",COUNTIF(B$2:B3988,B3988))-1</f>
        <v>102</v>
      </c>
      <c r="B3988" s="31">
        <v>9</v>
      </c>
      <c r="C3988" s="10">
        <f>VLOOKUP($A3988,Database!$A:$Y,7,FALSE)</f>
        <v>46218.875</v>
      </c>
      <c r="D3988" s="31" t="str">
        <f>VLOOKUP(Pronostics!$B3988,Setup_MPP!$A:$G,3,FALSE)</f>
        <v>Aurelien_dqp</v>
      </c>
      <c r="E3988" s="31" t="str">
        <f>VLOOKUP(Pronostics!$B3988,Setup_MPP!$A:$G,2,FALSE)</f>
        <v>Aurélien DE POULPIQUET</v>
      </c>
      <c r="F3988" s="31" t="str">
        <f>VLOOKUP($B3988,Setup_MPP!$A:$E,4,FALSE)</f>
        <v>#F4EA9D</v>
      </c>
      <c r="G3988" s="31" t="str">
        <f>VLOOKUP($B3988,Setup_MPP!$A:$E,5,FALSE)</f>
        <v>#D2C458</v>
      </c>
      <c r="H3988" s="31" t="str">
        <f>IFERROR(IF(AND(A3988&gt;=1,A3988&lt;=104),VLOOKUP($A3988,Location!$A:$J,6,FALSE),IF(A3988=0,"Avant l'ouverture",IF(OR(A3988=105,A3988=106),"Bonus"))),"")</f>
        <v>1/2 Finale</v>
      </c>
      <c r="I3988" s="31" t="str">
        <f>IF(LEFT(H3988,4)="Tour",VLOOKUP(A3988,Database!$A:$C,3,FALSE),"")</f>
        <v/>
      </c>
      <c r="J3988" s="31" t="str">
        <f>VLOOKUP($A3988,Location!$A:$J,7,FALSE)</f>
        <v>TBD</v>
      </c>
      <c r="K3988" s="31" t="str">
        <f>IFERROR(VLOOKUP(J3988,Setup_Team!$B:$C,2,FALSE), "TDB")</f>
        <v>TDB</v>
      </c>
      <c r="L3988" s="31" t="str">
        <f>VLOOKUP($A3988,Location!$A:$J,8,FALSE)</f>
        <v>TBD</v>
      </c>
      <c r="M3988" s="31" t="str">
        <f>IFERROR(VLOOKUP(L3988,Setup_Team!$B:$C,2,FALSE), "TDB")</f>
        <v>TDB</v>
      </c>
      <c r="N3988" s="31" t="str">
        <f>VLOOKUP($A3988,Location!$A:$J,9,FALSE)</f>
        <v>Atlanta</v>
      </c>
      <c r="O3988" s="31" t="str">
        <f>VLOOKUP($A3988,Location!$A:$J,10,FALSE)</f>
        <v>Mercedes-Benz Stadium</v>
      </c>
      <c r="R3988" s="31">
        <v>0</v>
      </c>
      <c r="S3988" s="25">
        <f>VLOOKUP($A3988,Database!$A:$Y,10,FALSE)</f>
        <v>0</v>
      </c>
      <c r="T3988" s="25">
        <f>VLOOKUP($A3988,Database!$A:$Y,11,FALSE)</f>
        <v>0</v>
      </c>
      <c r="U3988" s="25">
        <f>VLOOKUP($A3988,Database!$A:$Y,12,FALSE)</f>
        <v>0</v>
      </c>
      <c r="V3988" s="25" t="str">
        <f>VLOOKUP(A3988,Database!A:M,13,FALSE)</f>
        <v>À venir</v>
      </c>
      <c r="W3988" s="25" t="str">
        <f>VLOOKUP($A3988,Database!$A:$Y,20,FALSE)</f>
        <v/>
      </c>
      <c r="X3988" s="25" t="str">
        <f>VLOOKUP($A3988,Database!$A:$Y,21,FALSE)</f>
        <v/>
      </c>
      <c r="Y3988" s="25" t="str">
        <f ca="1">IF(C3988&lt;NOW(),IF(AND(P3988&gt;Q3988,W3988&gt;X3988),S3988,IF(AND(P3988=Q3988,W3988=X3988),T3988,IF(AND(P3988&lt;Q3988,W3988&lt;X3988),U3988,0))),"")</f>
        <v/>
      </c>
      <c r="Z3988" s="25">
        <f>IF(AND(P3988=W3988,Q3988=X3988),1,0)</f>
        <v>1</v>
      </c>
      <c r="AA3988" s="25" t="str">
        <f>IF(Z3988=0,"",IF(ISBLANK(VLOOKUP(A3988,Database!A:AA,22,FALSE)),"",VLOOKUP(A3988,Database!A:AA,22,FALSE)))</f>
        <v>Exact</v>
      </c>
      <c r="AB3988" s="25">
        <f ca="1">IFERROR(IF(AND(Y3988&lt;&gt;"",OR(V3988="Terminé",V3988="En cours")),VLOOKUP(AA3988,Setup_ScoreExactBonus!A:D,4,FALSE),0),0)</f>
        <v>0</v>
      </c>
      <c r="AC3988" s="31" t="str">
        <f t="shared" ca="1" si="23"/>
        <v/>
      </c>
      <c r="AD3988" s="31">
        <f ca="1">SUMIFS(AC$2:AC3988,D$2:D3988,D3988)*IF(R3988=0,1,2)</f>
        <v>0</v>
      </c>
    </row>
    <row r="3989" spans="1:30" x14ac:dyDescent="0.35">
      <c r="A3989" s="31">
        <f>IF(ISBLANK(B3989),"",COUNTIF(B$2:B3989,B3989))-1</f>
        <v>102</v>
      </c>
      <c r="B3989" s="31">
        <v>10</v>
      </c>
      <c r="C3989" s="10">
        <f>VLOOKUP($A3989,Database!$A:$Y,7,FALSE)</f>
        <v>46218.875</v>
      </c>
      <c r="D3989" s="31" t="str">
        <f>VLOOKUP(Pronostics!$B3989,Setup_MPP!$A:$G,3,FALSE)</f>
        <v>RandomPaul</v>
      </c>
      <c r="E3989" s="31" t="str">
        <f>VLOOKUP(Pronostics!$B3989,Setup_MPP!$A:$G,2,FALSE)</f>
        <v>Paul MONTESINOS</v>
      </c>
      <c r="F3989" s="31" t="str">
        <f>VLOOKUP($B3989,Setup_MPP!$A:$E,4,FALSE)</f>
        <v>#C4B0FF</v>
      </c>
      <c r="G3989" s="31" t="str">
        <f>VLOOKUP($B3989,Setup_MPP!$A:$E,5,FALSE)</f>
        <v>#7F66C8</v>
      </c>
      <c r="H3989" s="31" t="str">
        <f>IFERROR(IF(AND(A3989&gt;=1,A3989&lt;=104),VLOOKUP($A3989,Location!$A:$J,6,FALSE),IF(A3989=0,"Avant l'ouverture",IF(OR(A3989=105,A3989=106),"Bonus"))),"")</f>
        <v>1/2 Finale</v>
      </c>
      <c r="I3989" s="31" t="str">
        <f>IF(LEFT(H3989,4)="Tour",VLOOKUP(A3989,Database!$A:$C,3,FALSE),"")</f>
        <v/>
      </c>
      <c r="J3989" s="31" t="str">
        <f>VLOOKUP($A3989,Location!$A:$J,7,FALSE)</f>
        <v>TBD</v>
      </c>
      <c r="K3989" s="31" t="str">
        <f>IFERROR(VLOOKUP(J3989,Setup_Team!$B:$C,2,FALSE), "TDB")</f>
        <v>TDB</v>
      </c>
      <c r="L3989" s="31" t="str">
        <f>VLOOKUP($A3989,Location!$A:$J,8,FALSE)</f>
        <v>TBD</v>
      </c>
      <c r="M3989" s="31" t="str">
        <f>IFERROR(VLOOKUP(L3989,Setup_Team!$B:$C,2,FALSE), "TDB")</f>
        <v>TDB</v>
      </c>
      <c r="N3989" s="31" t="str">
        <f>VLOOKUP($A3989,Location!$A:$J,9,FALSE)</f>
        <v>Atlanta</v>
      </c>
      <c r="O3989" s="31" t="str">
        <f>VLOOKUP($A3989,Location!$A:$J,10,FALSE)</f>
        <v>Mercedes-Benz Stadium</v>
      </c>
      <c r="R3989" s="31">
        <v>0</v>
      </c>
      <c r="S3989" s="25">
        <f>VLOOKUP($A3989,Database!$A:$Y,10,FALSE)</f>
        <v>0</v>
      </c>
      <c r="T3989" s="25">
        <f>VLOOKUP($A3989,Database!$A:$Y,11,FALSE)</f>
        <v>0</v>
      </c>
      <c r="U3989" s="25">
        <f>VLOOKUP($A3989,Database!$A:$Y,12,FALSE)</f>
        <v>0</v>
      </c>
      <c r="V3989" s="25" t="str">
        <f>VLOOKUP(A3989,Database!A:M,13,FALSE)</f>
        <v>À venir</v>
      </c>
      <c r="W3989" s="25" t="str">
        <f>VLOOKUP($A3989,Database!$A:$Y,20,FALSE)</f>
        <v/>
      </c>
      <c r="X3989" s="25" t="str">
        <f>VLOOKUP($A3989,Database!$A:$Y,21,FALSE)</f>
        <v/>
      </c>
      <c r="Y3989" s="25" t="str">
        <f ca="1">IF(C3989&lt;NOW(),IF(AND(P3989&gt;Q3989,W3989&gt;X3989),S3989,IF(AND(P3989=Q3989,W3989=X3989),T3989,IF(AND(P3989&lt;Q3989,W3989&lt;X3989),U3989,0))),"")</f>
        <v/>
      </c>
      <c r="Z3989" s="25">
        <f>IF(AND(P3989=W3989,Q3989=X3989),1,0)</f>
        <v>1</v>
      </c>
      <c r="AA3989" s="25" t="str">
        <f>IF(Z3989=0,"",IF(ISBLANK(VLOOKUP(A3989,Database!A:AA,22,FALSE)),"",VLOOKUP(A3989,Database!A:AA,22,FALSE)))</f>
        <v>Exact</v>
      </c>
      <c r="AB3989" s="25">
        <f ca="1">IFERROR(IF(AND(Y3989&lt;&gt;"",OR(V3989="Terminé",V3989="En cours")),VLOOKUP(AA3989,Setup_ScoreExactBonus!A:D,4,FALSE),0),0)</f>
        <v>0</v>
      </c>
      <c r="AC3989" s="31" t="str">
        <f t="shared" ca="1" si="23"/>
        <v/>
      </c>
      <c r="AD3989" s="31">
        <f ca="1">SUMIFS(AC$2:AC3989,D$2:D3989,D3989)*IF(R3989=0,1,2)</f>
        <v>0</v>
      </c>
    </row>
    <row r="3990" spans="1:30" x14ac:dyDescent="0.35">
      <c r="A3990" s="31">
        <f>IF(ISBLANK(B3990),"",COUNTIF(B$2:B3990,B3990))-1</f>
        <v>102</v>
      </c>
      <c r="B3990" s="31">
        <v>11</v>
      </c>
      <c r="C3990" s="10">
        <f>VLOOKUP($A3990,Database!$A:$Y,7,FALSE)</f>
        <v>46218.875</v>
      </c>
      <c r="D3990" s="31" t="str">
        <f>VLOOKUP(Pronostics!$B3990,Setup_MPP!$A:$G,3,FALSE)</f>
        <v>Kinsley#8SA6T</v>
      </c>
      <c r="E3990" s="31" t="str">
        <f>VLOOKUP(Pronostics!$B3990,Setup_MPP!$A:$G,2,FALSE)</f>
        <v>Kinsley ROQUE</v>
      </c>
      <c r="F3990" s="31" t="str">
        <f>VLOOKUP($B3990,Setup_MPP!$A:$E,4,FALSE)</f>
        <v>#CBEBBA</v>
      </c>
      <c r="G3990" s="31" t="str">
        <f>VLOOKUP($B3990,Setup_MPP!$A:$E,5,FALSE)</f>
        <v>#70BC6E</v>
      </c>
      <c r="H3990" s="31" t="str">
        <f>IFERROR(IF(AND(A3990&gt;=1,A3990&lt;=104),VLOOKUP($A3990,Location!$A:$J,6,FALSE),IF(A3990=0,"Avant l'ouverture",IF(OR(A3990=105,A3990=106),"Bonus"))),"")</f>
        <v>1/2 Finale</v>
      </c>
      <c r="I3990" s="31" t="str">
        <f>IF(LEFT(H3990,4)="Tour",VLOOKUP(A3990,Database!$A:$C,3,FALSE),"")</f>
        <v/>
      </c>
      <c r="J3990" s="31" t="str">
        <f>VLOOKUP($A3990,Location!$A:$J,7,FALSE)</f>
        <v>TBD</v>
      </c>
      <c r="K3990" s="31" t="str">
        <f>IFERROR(VLOOKUP(J3990,Setup_Team!$B:$C,2,FALSE), "TDB")</f>
        <v>TDB</v>
      </c>
      <c r="L3990" s="31" t="str">
        <f>VLOOKUP($A3990,Location!$A:$J,8,FALSE)</f>
        <v>TBD</v>
      </c>
      <c r="M3990" s="31" t="str">
        <f>IFERROR(VLOOKUP(L3990,Setup_Team!$B:$C,2,FALSE), "TDB")</f>
        <v>TDB</v>
      </c>
      <c r="N3990" s="31" t="str">
        <f>VLOOKUP($A3990,Location!$A:$J,9,FALSE)</f>
        <v>Atlanta</v>
      </c>
      <c r="O3990" s="31" t="str">
        <f>VLOOKUP($A3990,Location!$A:$J,10,FALSE)</f>
        <v>Mercedes-Benz Stadium</v>
      </c>
      <c r="R3990" s="31">
        <v>0</v>
      </c>
      <c r="S3990" s="25">
        <f>VLOOKUP($A3990,Database!$A:$Y,10,FALSE)</f>
        <v>0</v>
      </c>
      <c r="T3990" s="25">
        <f>VLOOKUP($A3990,Database!$A:$Y,11,FALSE)</f>
        <v>0</v>
      </c>
      <c r="U3990" s="25">
        <f>VLOOKUP($A3990,Database!$A:$Y,12,FALSE)</f>
        <v>0</v>
      </c>
      <c r="V3990" s="25" t="str">
        <f>VLOOKUP(A3990,Database!A:M,13,FALSE)</f>
        <v>À venir</v>
      </c>
      <c r="W3990" s="25" t="str">
        <f>VLOOKUP($A3990,Database!$A:$Y,20,FALSE)</f>
        <v/>
      </c>
      <c r="X3990" s="25" t="str">
        <f>VLOOKUP($A3990,Database!$A:$Y,21,FALSE)</f>
        <v/>
      </c>
      <c r="Y3990" s="25" t="str">
        <f ca="1">IF(C3990&lt;NOW(),IF(AND(P3990&gt;Q3990,W3990&gt;X3990),S3990,IF(AND(P3990=Q3990,W3990=X3990),T3990,IF(AND(P3990&lt;Q3990,W3990&lt;X3990),U3990,0))),"")</f>
        <v/>
      </c>
      <c r="Z3990" s="25">
        <f>IF(AND(P3990=W3990,Q3990=X3990),1,0)</f>
        <v>1</v>
      </c>
      <c r="AA3990" s="25" t="str">
        <f>IF(Z3990=0,"",IF(ISBLANK(VLOOKUP(A3990,Database!A:AA,22,FALSE)),"",VLOOKUP(A3990,Database!A:AA,22,FALSE)))</f>
        <v>Exact</v>
      </c>
      <c r="AB3990" s="25">
        <f ca="1">IFERROR(IF(AND(Y3990&lt;&gt;"",OR(V3990="Terminé",V3990="En cours")),VLOOKUP(AA3990,Setup_ScoreExactBonus!A:D,4,FALSE),0),0)</f>
        <v>0</v>
      </c>
      <c r="AC3990" s="31" t="str">
        <f t="shared" ca="1" si="23"/>
        <v/>
      </c>
      <c r="AD3990" s="31">
        <f ca="1">SUMIFS(AC$2:AC3990,D$2:D3990,D3990)*IF(R3990=0,1,2)</f>
        <v>0</v>
      </c>
    </row>
    <row r="3991" spans="1:30" x14ac:dyDescent="0.35">
      <c r="A3991" s="31">
        <f>IF(ISBLANK(B3991),"",COUNTIF(B$2:B3991,B3991))-1</f>
        <v>102</v>
      </c>
      <c r="B3991" s="31">
        <v>12</v>
      </c>
      <c r="C3991" s="10">
        <f>VLOOKUP($A3991,Database!$A:$Y,7,FALSE)</f>
        <v>46218.875</v>
      </c>
      <c r="D3991" s="31" t="str">
        <f>VLOOKUP(Pronostics!$B3991,Setup_MPP!$A:$G,3,FALSE)</f>
        <v>Jaouad1</v>
      </c>
      <c r="E3991" s="31" t="str">
        <f>VLOOKUP(Pronostics!$B3991,Setup_MPP!$A:$G,2,FALSE)</f>
        <v>Jaouad SETTI</v>
      </c>
      <c r="F3991" s="31" t="str">
        <f>VLOOKUP($B3991,Setup_MPP!$A:$E,4,FALSE)</f>
        <v>#C2D4FF</v>
      </c>
      <c r="G3991" s="31" t="str">
        <f>VLOOKUP($B3991,Setup_MPP!$A:$E,5,FALSE)</f>
        <v>#6586D5</v>
      </c>
      <c r="H3991" s="31" t="str">
        <f>IFERROR(IF(AND(A3991&gt;=1,A3991&lt;=104),VLOOKUP($A3991,Location!$A:$J,6,FALSE),IF(A3991=0,"Avant l'ouverture",IF(OR(A3991=105,A3991=106),"Bonus"))),"")</f>
        <v>1/2 Finale</v>
      </c>
      <c r="I3991" s="31" t="str">
        <f>IF(LEFT(H3991,4)="Tour",VLOOKUP(A3991,Database!$A:$C,3,FALSE),"")</f>
        <v/>
      </c>
      <c r="J3991" s="31" t="str">
        <f>VLOOKUP($A3991,Location!$A:$J,7,FALSE)</f>
        <v>TBD</v>
      </c>
      <c r="K3991" s="31" t="str">
        <f>IFERROR(VLOOKUP(J3991,Setup_Team!$B:$C,2,FALSE), "TDB")</f>
        <v>TDB</v>
      </c>
      <c r="L3991" s="31" t="str">
        <f>VLOOKUP($A3991,Location!$A:$J,8,FALSE)</f>
        <v>TBD</v>
      </c>
      <c r="M3991" s="31" t="str">
        <f>IFERROR(VLOOKUP(L3991,Setup_Team!$B:$C,2,FALSE), "TDB")</f>
        <v>TDB</v>
      </c>
      <c r="N3991" s="31" t="str">
        <f>VLOOKUP($A3991,Location!$A:$J,9,FALSE)</f>
        <v>Atlanta</v>
      </c>
      <c r="O3991" s="31" t="str">
        <f>VLOOKUP($A3991,Location!$A:$J,10,FALSE)</f>
        <v>Mercedes-Benz Stadium</v>
      </c>
      <c r="R3991" s="31">
        <v>0</v>
      </c>
      <c r="S3991" s="25">
        <f>VLOOKUP($A3991,Database!$A:$Y,10,FALSE)</f>
        <v>0</v>
      </c>
      <c r="T3991" s="25">
        <f>VLOOKUP($A3991,Database!$A:$Y,11,FALSE)</f>
        <v>0</v>
      </c>
      <c r="U3991" s="25">
        <f>VLOOKUP($A3991,Database!$A:$Y,12,FALSE)</f>
        <v>0</v>
      </c>
      <c r="V3991" s="25" t="str">
        <f>VLOOKUP(A3991,Database!A:M,13,FALSE)</f>
        <v>À venir</v>
      </c>
      <c r="W3991" s="25" t="str">
        <f>VLOOKUP($A3991,Database!$A:$Y,20,FALSE)</f>
        <v/>
      </c>
      <c r="X3991" s="25" t="str">
        <f>VLOOKUP($A3991,Database!$A:$Y,21,FALSE)</f>
        <v/>
      </c>
      <c r="Y3991" s="25" t="str">
        <f ca="1">IF(C3991&lt;NOW(),IF(AND(P3991&gt;Q3991,W3991&gt;X3991),S3991,IF(AND(P3991=Q3991,W3991=X3991),T3991,IF(AND(P3991&lt;Q3991,W3991&lt;X3991),U3991,0))),"")</f>
        <v/>
      </c>
      <c r="Z3991" s="25">
        <f>IF(AND(P3991=W3991,Q3991=X3991),1,0)</f>
        <v>1</v>
      </c>
      <c r="AA3991" s="25" t="str">
        <f>IF(Z3991=0,"",IF(ISBLANK(VLOOKUP(A3991,Database!A:AA,22,FALSE)),"",VLOOKUP(A3991,Database!A:AA,22,FALSE)))</f>
        <v>Exact</v>
      </c>
      <c r="AB3991" s="25">
        <f ca="1">IFERROR(IF(AND(Y3991&lt;&gt;"",OR(V3991="Terminé",V3991="En cours")),VLOOKUP(AA3991,Setup_ScoreExactBonus!A:D,4,FALSE),0),0)</f>
        <v>0</v>
      </c>
      <c r="AC3991" s="31" t="str">
        <f t="shared" ca="1" si="23"/>
        <v/>
      </c>
      <c r="AD3991" s="31">
        <f ca="1">SUMIFS(AC$2:AC3991,D$2:D3991,D3991)*IF(R3991=0,1,2)</f>
        <v>0</v>
      </c>
    </row>
    <row r="3992" spans="1:30" x14ac:dyDescent="0.35">
      <c r="A3992" s="31">
        <f>IF(ISBLANK(B3992),"",COUNTIF(B$2:B3992,B3992))-1</f>
        <v>102</v>
      </c>
      <c r="B3992" s="31">
        <v>13</v>
      </c>
      <c r="C3992" s="10">
        <f>VLOOKUP($A3992,Database!$A:$Y,7,FALSE)</f>
        <v>46218.875</v>
      </c>
      <c r="D3992" s="31" t="str">
        <f>VLOOKUP(Pronostics!$B3992,Setup_MPP!$A:$G,3,FALSE)</f>
        <v>Julien_I</v>
      </c>
      <c r="E3992" s="31" t="str">
        <f>VLOOKUP(Pronostics!$B3992,Setup_MPP!$A:$G,2,FALSE)</f>
        <v>Julien INGE</v>
      </c>
      <c r="F3992" s="31" t="str">
        <f>VLOOKUP($B3992,Setup_MPP!$A:$E,4,FALSE)</f>
        <v>#C1E0EF</v>
      </c>
      <c r="G3992" s="31" t="str">
        <f>VLOOKUP($B3992,Setup_MPP!$A:$E,5,FALSE)</f>
        <v>#4F91B2</v>
      </c>
      <c r="H3992" s="31" t="str">
        <f>IFERROR(IF(AND(A3992&gt;=1,A3992&lt;=104),VLOOKUP($A3992,Location!$A:$J,6,FALSE),IF(A3992=0,"Avant l'ouverture",IF(OR(A3992=105,A3992=106),"Bonus"))),"")</f>
        <v>1/2 Finale</v>
      </c>
      <c r="I3992" s="31" t="str">
        <f>IF(LEFT(H3992,4)="Tour",VLOOKUP(A3992,Database!$A:$C,3,FALSE),"")</f>
        <v/>
      </c>
      <c r="J3992" s="31" t="str">
        <f>VLOOKUP($A3992,Location!$A:$J,7,FALSE)</f>
        <v>TBD</v>
      </c>
      <c r="K3992" s="31" t="str">
        <f>IFERROR(VLOOKUP(J3992,Setup_Team!$B:$C,2,FALSE), "TDB")</f>
        <v>TDB</v>
      </c>
      <c r="L3992" s="31" t="str">
        <f>VLOOKUP($A3992,Location!$A:$J,8,FALSE)</f>
        <v>TBD</v>
      </c>
      <c r="M3992" s="31" t="str">
        <f>IFERROR(VLOOKUP(L3992,Setup_Team!$B:$C,2,FALSE), "TDB")</f>
        <v>TDB</v>
      </c>
      <c r="N3992" s="31" t="str">
        <f>VLOOKUP($A3992,Location!$A:$J,9,FALSE)</f>
        <v>Atlanta</v>
      </c>
      <c r="O3992" s="31" t="str">
        <f>VLOOKUP($A3992,Location!$A:$J,10,FALSE)</f>
        <v>Mercedes-Benz Stadium</v>
      </c>
      <c r="R3992" s="31">
        <v>0</v>
      </c>
      <c r="S3992" s="25">
        <f>VLOOKUP($A3992,Database!$A:$Y,10,FALSE)</f>
        <v>0</v>
      </c>
      <c r="T3992" s="25">
        <f>VLOOKUP($A3992,Database!$A:$Y,11,FALSE)</f>
        <v>0</v>
      </c>
      <c r="U3992" s="25">
        <f>VLOOKUP($A3992,Database!$A:$Y,12,FALSE)</f>
        <v>0</v>
      </c>
      <c r="V3992" s="25" t="str">
        <f>VLOOKUP(A3992,Database!A:M,13,FALSE)</f>
        <v>À venir</v>
      </c>
      <c r="W3992" s="25" t="str">
        <f>VLOOKUP($A3992,Database!$A:$Y,20,FALSE)</f>
        <v/>
      </c>
      <c r="X3992" s="25" t="str">
        <f>VLOOKUP($A3992,Database!$A:$Y,21,FALSE)</f>
        <v/>
      </c>
      <c r="Y3992" s="25" t="str">
        <f ca="1">IF(C3992&lt;NOW(),IF(AND(P3992&gt;Q3992,W3992&gt;X3992),S3992,IF(AND(P3992=Q3992,W3992=X3992),T3992,IF(AND(P3992&lt;Q3992,W3992&lt;X3992),U3992,0))),"")</f>
        <v/>
      </c>
      <c r="Z3992" s="25">
        <f>IF(AND(P3992=W3992,Q3992=X3992),1,0)</f>
        <v>1</v>
      </c>
      <c r="AA3992" s="25" t="str">
        <f>IF(Z3992=0,"",IF(ISBLANK(VLOOKUP(A3992,Database!A:AA,22,FALSE)),"",VLOOKUP(A3992,Database!A:AA,22,FALSE)))</f>
        <v>Exact</v>
      </c>
      <c r="AB3992" s="25">
        <f ca="1">IFERROR(IF(AND(Y3992&lt;&gt;"",OR(V3992="Terminé",V3992="En cours")),VLOOKUP(AA3992,Setup_ScoreExactBonus!A:D,4,FALSE),0),0)</f>
        <v>0</v>
      </c>
      <c r="AC3992" s="31" t="str">
        <f t="shared" ca="1" si="23"/>
        <v/>
      </c>
      <c r="AD3992" s="31">
        <f ca="1">SUMIFS(AC$2:AC3992,D$2:D3992,D3992)*IF(R3992=0,1,2)</f>
        <v>0</v>
      </c>
    </row>
    <row r="3993" spans="1:30" x14ac:dyDescent="0.35">
      <c r="A3993" s="31">
        <f>IF(ISBLANK(B3993),"",COUNTIF(B$2:B3993,B3993))-1</f>
        <v>102</v>
      </c>
      <c r="B3993" s="31">
        <v>14</v>
      </c>
      <c r="C3993" s="10">
        <f>VLOOKUP($A3993,Database!$A:$Y,7,FALSE)</f>
        <v>46218.875</v>
      </c>
      <c r="D3993" s="31" t="str">
        <f>VLOOKUP(Pronostics!$B3993,Setup_MPP!$A:$G,3,FALSE)</f>
        <v>MarieEYT</v>
      </c>
      <c r="E3993" s="31" t="str">
        <f>VLOOKUP(Pronostics!$B3993,Setup_MPP!$A:$G,2,FALSE)</f>
        <v>Marie EXBRAYAT</v>
      </c>
      <c r="F3993" s="31" t="str">
        <f>VLOOKUP($B3993,Setup_MPP!$A:$E,4,FALSE)</f>
        <v>#FFAFD2</v>
      </c>
      <c r="G3993" s="31" t="str">
        <f>VLOOKUP($B3993,Setup_MPP!$A:$E,5,FALSE)</f>
        <v>#F2589B</v>
      </c>
      <c r="H3993" s="31" t="str">
        <f>IFERROR(IF(AND(A3993&gt;=1,A3993&lt;=104),VLOOKUP($A3993,Location!$A:$J,6,FALSE),IF(A3993=0,"Avant l'ouverture",IF(OR(A3993=105,A3993=106),"Bonus"))),"")</f>
        <v>1/2 Finale</v>
      </c>
      <c r="I3993" s="31" t="str">
        <f>IF(LEFT(H3993,4)="Tour",VLOOKUP(A3993,Database!$A:$C,3,FALSE),"")</f>
        <v/>
      </c>
      <c r="J3993" s="31" t="str">
        <f>VLOOKUP($A3993,Location!$A:$J,7,FALSE)</f>
        <v>TBD</v>
      </c>
      <c r="K3993" s="31" t="str">
        <f>IFERROR(VLOOKUP(J3993,Setup_Team!$B:$C,2,FALSE), "TDB")</f>
        <v>TDB</v>
      </c>
      <c r="L3993" s="31" t="str">
        <f>VLOOKUP($A3993,Location!$A:$J,8,FALSE)</f>
        <v>TBD</v>
      </c>
      <c r="M3993" s="31" t="str">
        <f>IFERROR(VLOOKUP(L3993,Setup_Team!$B:$C,2,FALSE), "TDB")</f>
        <v>TDB</v>
      </c>
      <c r="N3993" s="31" t="str">
        <f>VLOOKUP($A3993,Location!$A:$J,9,FALSE)</f>
        <v>Atlanta</v>
      </c>
      <c r="O3993" s="31" t="str">
        <f>VLOOKUP($A3993,Location!$A:$J,10,FALSE)</f>
        <v>Mercedes-Benz Stadium</v>
      </c>
      <c r="R3993" s="31">
        <v>0</v>
      </c>
      <c r="S3993" s="25">
        <f>VLOOKUP($A3993,Database!$A:$Y,10,FALSE)</f>
        <v>0</v>
      </c>
      <c r="T3993" s="25">
        <f>VLOOKUP($A3993,Database!$A:$Y,11,FALSE)</f>
        <v>0</v>
      </c>
      <c r="U3993" s="25">
        <f>VLOOKUP($A3993,Database!$A:$Y,12,FALSE)</f>
        <v>0</v>
      </c>
      <c r="V3993" s="25" t="str">
        <f>VLOOKUP(A3993,Database!A:M,13,FALSE)</f>
        <v>À venir</v>
      </c>
      <c r="W3993" s="25" t="str">
        <f>VLOOKUP($A3993,Database!$A:$Y,20,FALSE)</f>
        <v/>
      </c>
      <c r="X3993" s="25" t="str">
        <f>VLOOKUP($A3993,Database!$A:$Y,21,FALSE)</f>
        <v/>
      </c>
      <c r="Y3993" s="25" t="str">
        <f ca="1">IF(C3993&lt;NOW(),IF(AND(P3993&gt;Q3993,W3993&gt;X3993),S3993,IF(AND(P3993=Q3993,W3993=X3993),T3993,IF(AND(P3993&lt;Q3993,W3993&lt;X3993),U3993,0))),"")</f>
        <v/>
      </c>
      <c r="Z3993" s="25">
        <f>IF(AND(P3993=W3993,Q3993=X3993),1,0)</f>
        <v>1</v>
      </c>
      <c r="AA3993" s="25" t="str">
        <f>IF(Z3993=0,"",IF(ISBLANK(VLOOKUP(A3993,Database!A:AA,22,FALSE)),"",VLOOKUP(A3993,Database!A:AA,22,FALSE)))</f>
        <v>Exact</v>
      </c>
      <c r="AB3993" s="25">
        <f ca="1">IFERROR(IF(AND(Y3993&lt;&gt;"",OR(V3993="Terminé",V3993="En cours")),VLOOKUP(AA3993,Setup_ScoreExactBonus!A:D,4,FALSE),0),0)</f>
        <v>0</v>
      </c>
      <c r="AC3993" s="31" t="str">
        <f t="shared" ca="1" si="23"/>
        <v/>
      </c>
      <c r="AD3993" s="31">
        <f ca="1">SUMIFS(AC$2:AC3993,D$2:D3993,D3993)*IF(R3993=0,1,2)</f>
        <v>0</v>
      </c>
    </row>
    <row r="3994" spans="1:30" x14ac:dyDescent="0.35">
      <c r="A3994" s="31">
        <f>IF(ISBLANK(B3994),"",COUNTIF(B$2:B3994,B3994))-1</f>
        <v>102</v>
      </c>
      <c r="B3994" s="31">
        <v>15</v>
      </c>
      <c r="C3994" s="10">
        <f>VLOOKUP($A3994,Database!$A:$Y,7,FALSE)</f>
        <v>46218.875</v>
      </c>
      <c r="D3994" s="31" t="str">
        <f>VLOOKUP(Pronostics!$B3994,Setup_MPP!$A:$G,3,FALSE)</f>
        <v>Amine#8UL9R</v>
      </c>
      <c r="E3994" s="31" t="str">
        <f>VLOOKUP(Pronostics!$B3994,Setup_MPP!$A:$G,2,FALSE)</f>
        <v>Amine ZARROUKI</v>
      </c>
      <c r="F3994" s="31" t="str">
        <f>VLOOKUP($B3994,Setup_MPP!$A:$E,4,FALSE)</f>
        <v>#FF9898</v>
      </c>
      <c r="G3994" s="31" t="str">
        <f>VLOOKUP($B3994,Setup_MPP!$A:$E,5,FALSE)</f>
        <v>#FF5D5D</v>
      </c>
      <c r="H3994" s="31" t="str">
        <f>IFERROR(IF(AND(A3994&gt;=1,A3994&lt;=104),VLOOKUP($A3994,Location!$A:$J,6,FALSE),IF(A3994=0,"Avant l'ouverture",IF(OR(A3994=105,A3994=106),"Bonus"))),"")</f>
        <v>1/2 Finale</v>
      </c>
      <c r="I3994" s="31" t="str">
        <f>IF(LEFT(H3994,4)="Tour",VLOOKUP(A3994,Database!$A:$C,3,FALSE),"")</f>
        <v/>
      </c>
      <c r="J3994" s="31" t="str">
        <f>VLOOKUP($A3994,Location!$A:$J,7,FALSE)</f>
        <v>TBD</v>
      </c>
      <c r="K3994" s="31" t="str">
        <f>IFERROR(VLOOKUP(J3994,Setup_Team!$B:$C,2,FALSE), "TDB")</f>
        <v>TDB</v>
      </c>
      <c r="L3994" s="31" t="str">
        <f>VLOOKUP($A3994,Location!$A:$J,8,FALSE)</f>
        <v>TBD</v>
      </c>
      <c r="M3994" s="31" t="str">
        <f>IFERROR(VLOOKUP(L3994,Setup_Team!$B:$C,2,FALSE), "TDB")</f>
        <v>TDB</v>
      </c>
      <c r="N3994" s="31" t="str">
        <f>VLOOKUP($A3994,Location!$A:$J,9,FALSE)</f>
        <v>Atlanta</v>
      </c>
      <c r="O3994" s="31" t="str">
        <f>VLOOKUP($A3994,Location!$A:$J,10,FALSE)</f>
        <v>Mercedes-Benz Stadium</v>
      </c>
      <c r="R3994" s="31">
        <v>0</v>
      </c>
      <c r="S3994" s="25">
        <f>VLOOKUP($A3994,Database!$A:$Y,10,FALSE)</f>
        <v>0</v>
      </c>
      <c r="T3994" s="25">
        <f>VLOOKUP($A3994,Database!$A:$Y,11,FALSE)</f>
        <v>0</v>
      </c>
      <c r="U3994" s="25">
        <f>VLOOKUP($A3994,Database!$A:$Y,12,FALSE)</f>
        <v>0</v>
      </c>
      <c r="V3994" s="25" t="str">
        <f>VLOOKUP(A3994,Database!A:M,13,FALSE)</f>
        <v>À venir</v>
      </c>
      <c r="W3994" s="25" t="str">
        <f>VLOOKUP($A3994,Database!$A:$Y,20,FALSE)</f>
        <v/>
      </c>
      <c r="X3994" s="25" t="str">
        <f>VLOOKUP($A3994,Database!$A:$Y,21,FALSE)</f>
        <v/>
      </c>
      <c r="Y3994" s="25" t="str">
        <f ca="1">IF(C3994&lt;NOW(),IF(AND(P3994&gt;Q3994,W3994&gt;X3994),S3994,IF(AND(P3994=Q3994,W3994=X3994),T3994,IF(AND(P3994&lt;Q3994,W3994&lt;X3994),U3994,0))),"")</f>
        <v/>
      </c>
      <c r="Z3994" s="25">
        <f>IF(AND(P3994=W3994,Q3994=X3994),1,0)</f>
        <v>1</v>
      </c>
      <c r="AA3994" s="25" t="str">
        <f>IF(Z3994=0,"",IF(ISBLANK(VLOOKUP(A3994,Database!A:AA,22,FALSE)),"",VLOOKUP(A3994,Database!A:AA,22,FALSE)))</f>
        <v>Exact</v>
      </c>
      <c r="AB3994" s="25">
        <f ca="1">IFERROR(IF(AND(Y3994&lt;&gt;"",OR(V3994="Terminé",V3994="En cours")),VLOOKUP(AA3994,Setup_ScoreExactBonus!A:D,4,FALSE),0),0)</f>
        <v>0</v>
      </c>
      <c r="AC3994" s="31" t="str">
        <f t="shared" ca="1" si="23"/>
        <v/>
      </c>
      <c r="AD3994" s="31">
        <f ca="1">SUMIFS(AC$2:AC3994,D$2:D3994,D3994)*IF(R3994=0,1,2)</f>
        <v>0</v>
      </c>
    </row>
    <row r="3995" spans="1:30" x14ac:dyDescent="0.35">
      <c r="A3995" s="31">
        <f>IF(ISBLANK(B3995),"",COUNTIF(B$2:B3995,B3995))-1</f>
        <v>102</v>
      </c>
      <c r="B3995" s="31">
        <v>16</v>
      </c>
      <c r="C3995" s="10">
        <f>VLOOKUP($A3995,Database!$A:$Y,7,FALSE)</f>
        <v>46218.875</v>
      </c>
      <c r="D3995" s="31" t="str">
        <f>VLOOKUP(Pronostics!$B3995,Setup_MPP!$A:$G,3,FALSE)</f>
        <v>Laura#8V93E</v>
      </c>
      <c r="E3995" s="31" t="str">
        <f>VLOOKUP(Pronostics!$B3995,Setup_MPP!$A:$G,2,FALSE)</f>
        <v>Laura GIULIANO</v>
      </c>
      <c r="F3995" s="31" t="str">
        <f>VLOOKUP($B3995,Setup_MPP!$A:$E,4,FALSE)</f>
        <v>#86A4FE</v>
      </c>
      <c r="G3995" s="31" t="str">
        <f>VLOOKUP($B3995,Setup_MPP!$A:$E,5,FALSE)</f>
        <v>#3769FF</v>
      </c>
      <c r="H3995" s="31" t="str">
        <f>IFERROR(IF(AND(A3995&gt;=1,A3995&lt;=104),VLOOKUP($A3995,Location!$A:$J,6,FALSE),IF(A3995=0,"Avant l'ouverture",IF(OR(A3995=105,A3995=106),"Bonus"))),"")</f>
        <v>1/2 Finale</v>
      </c>
      <c r="I3995" s="31" t="str">
        <f>IF(LEFT(H3995,4)="Tour",VLOOKUP(A3995,Database!$A:$C,3,FALSE),"")</f>
        <v/>
      </c>
      <c r="J3995" s="31" t="str">
        <f>VLOOKUP($A3995,Location!$A:$J,7,FALSE)</f>
        <v>TBD</v>
      </c>
      <c r="K3995" s="31" t="str">
        <f>IFERROR(VLOOKUP(J3995,Setup_Team!$B:$C,2,FALSE), "TDB")</f>
        <v>TDB</v>
      </c>
      <c r="L3995" s="31" t="str">
        <f>VLOOKUP($A3995,Location!$A:$J,8,FALSE)</f>
        <v>TBD</v>
      </c>
      <c r="M3995" s="31" t="str">
        <f>IFERROR(VLOOKUP(L3995,Setup_Team!$B:$C,2,FALSE), "TDB")</f>
        <v>TDB</v>
      </c>
      <c r="N3995" s="31" t="str">
        <f>VLOOKUP($A3995,Location!$A:$J,9,FALSE)</f>
        <v>Atlanta</v>
      </c>
      <c r="O3995" s="31" t="str">
        <f>VLOOKUP($A3995,Location!$A:$J,10,FALSE)</f>
        <v>Mercedes-Benz Stadium</v>
      </c>
      <c r="R3995" s="31">
        <v>0</v>
      </c>
      <c r="S3995" s="25">
        <f>VLOOKUP($A3995,Database!$A:$Y,10,FALSE)</f>
        <v>0</v>
      </c>
      <c r="T3995" s="25">
        <f>VLOOKUP($A3995,Database!$A:$Y,11,FALSE)</f>
        <v>0</v>
      </c>
      <c r="U3995" s="25">
        <f>VLOOKUP($A3995,Database!$A:$Y,12,FALSE)</f>
        <v>0</v>
      </c>
      <c r="V3995" s="25" t="str">
        <f>VLOOKUP(A3995,Database!A:M,13,FALSE)</f>
        <v>À venir</v>
      </c>
      <c r="W3995" s="25" t="str">
        <f>VLOOKUP($A3995,Database!$A:$Y,20,FALSE)</f>
        <v/>
      </c>
      <c r="X3995" s="25" t="str">
        <f>VLOOKUP($A3995,Database!$A:$Y,21,FALSE)</f>
        <v/>
      </c>
      <c r="Y3995" s="25" t="str">
        <f ca="1">IF(C3995&lt;NOW(),IF(AND(P3995&gt;Q3995,W3995&gt;X3995),S3995,IF(AND(P3995=Q3995,W3995=X3995),T3995,IF(AND(P3995&lt;Q3995,W3995&lt;X3995),U3995,0))),"")</f>
        <v/>
      </c>
      <c r="Z3995" s="25">
        <f>IF(AND(P3995=W3995,Q3995=X3995),1,0)</f>
        <v>1</v>
      </c>
      <c r="AA3995" s="25" t="str">
        <f>IF(Z3995=0,"",IF(ISBLANK(VLOOKUP(A3995,Database!A:AA,22,FALSE)),"",VLOOKUP(A3995,Database!A:AA,22,FALSE)))</f>
        <v>Exact</v>
      </c>
      <c r="AB3995" s="25">
        <f ca="1">IFERROR(IF(AND(Y3995&lt;&gt;"",OR(V3995="Terminé",V3995="En cours")),VLOOKUP(AA3995,Setup_ScoreExactBonus!A:D,4,FALSE),0),0)</f>
        <v>0</v>
      </c>
      <c r="AC3995" s="31" t="str">
        <f t="shared" ca="1" si="23"/>
        <v/>
      </c>
      <c r="AD3995" s="31">
        <f ca="1">SUMIFS(AC$2:AC3995,D$2:D3995,D3995)*IF(R3995=0,1,2)</f>
        <v>0</v>
      </c>
    </row>
    <row r="3996" spans="1:30" x14ac:dyDescent="0.35">
      <c r="A3996" s="31">
        <f>IF(ISBLANK(B3996),"",COUNTIF(B$2:B3996,B3996))-1</f>
        <v>102</v>
      </c>
      <c r="B3996" s="31">
        <v>17</v>
      </c>
      <c r="C3996" s="10">
        <f>VLOOKUP($A3996,Database!$A:$Y,7,FALSE)</f>
        <v>46218.875</v>
      </c>
      <c r="D3996" s="31" t="str">
        <f>VLOOKUP(Pronostics!$B3996,Setup_MPP!$A:$G,3,FALSE)</f>
        <v>Joueur17</v>
      </c>
      <c r="E3996" s="31" t="str">
        <f>VLOOKUP(Pronostics!$B3996,Setup_MPP!$A:$G,2,FALSE)</f>
        <v>Joueur17</v>
      </c>
      <c r="F3996" s="31" t="str">
        <f>VLOOKUP($B3996,Setup_MPP!$A:$E,4,FALSE)</f>
        <v>#FFB0B0</v>
      </c>
      <c r="G3996" s="31" t="str">
        <f>VLOOKUP($B3996,Setup_MPP!$A:$E,5,FALSE)</f>
        <v>#F25757</v>
      </c>
      <c r="H3996" s="31" t="str">
        <f>IFERROR(IF(AND(A3996&gt;=1,A3996&lt;=104),VLOOKUP($A3996,Location!$A:$J,6,FALSE),IF(A3996=0,"Avant l'ouverture",IF(OR(A3996=105,A3996=106),"Bonus"))),"")</f>
        <v>1/2 Finale</v>
      </c>
      <c r="I3996" s="31" t="str">
        <f>IF(LEFT(H3996,4)="Tour",VLOOKUP(A3996,Database!$A:$C,3,FALSE),"")</f>
        <v/>
      </c>
      <c r="J3996" s="31" t="str">
        <f>VLOOKUP($A3996,Location!$A:$J,7,FALSE)</f>
        <v>TBD</v>
      </c>
      <c r="K3996" s="31" t="str">
        <f>IFERROR(VLOOKUP(J3996,Setup_Team!$B:$C,2,FALSE), "TDB")</f>
        <v>TDB</v>
      </c>
      <c r="L3996" s="31" t="str">
        <f>VLOOKUP($A3996,Location!$A:$J,8,FALSE)</f>
        <v>TBD</v>
      </c>
      <c r="M3996" s="31" t="str">
        <f>IFERROR(VLOOKUP(L3996,Setup_Team!$B:$C,2,FALSE), "TDB")</f>
        <v>TDB</v>
      </c>
      <c r="N3996" s="31" t="str">
        <f>VLOOKUP($A3996,Location!$A:$J,9,FALSE)</f>
        <v>Atlanta</v>
      </c>
      <c r="O3996" s="31" t="str">
        <f>VLOOKUP($A3996,Location!$A:$J,10,FALSE)</f>
        <v>Mercedes-Benz Stadium</v>
      </c>
      <c r="R3996" s="31">
        <v>0</v>
      </c>
      <c r="S3996" s="25">
        <f>VLOOKUP($A3996,Database!$A:$Y,10,FALSE)</f>
        <v>0</v>
      </c>
      <c r="T3996" s="25">
        <f>VLOOKUP($A3996,Database!$A:$Y,11,FALSE)</f>
        <v>0</v>
      </c>
      <c r="U3996" s="25">
        <f>VLOOKUP($A3996,Database!$A:$Y,12,FALSE)</f>
        <v>0</v>
      </c>
      <c r="V3996" s="25" t="str">
        <f>VLOOKUP(A3996,Database!A:M,13,FALSE)</f>
        <v>À venir</v>
      </c>
      <c r="W3996" s="25" t="str">
        <f>VLOOKUP($A3996,Database!$A:$Y,20,FALSE)</f>
        <v/>
      </c>
      <c r="X3996" s="25" t="str">
        <f>VLOOKUP($A3996,Database!$A:$Y,21,FALSE)</f>
        <v/>
      </c>
      <c r="Y3996" s="25" t="str">
        <f ca="1">IF(C3996&lt;NOW(),IF(AND(P3996&gt;Q3996,W3996&gt;X3996),S3996,IF(AND(P3996=Q3996,W3996=X3996),T3996,IF(AND(P3996&lt;Q3996,W3996&lt;X3996),U3996,0))),"")</f>
        <v/>
      </c>
      <c r="Z3996" s="25">
        <f>IF(AND(P3996=W3996,Q3996=X3996),1,0)</f>
        <v>1</v>
      </c>
      <c r="AA3996" s="25" t="str">
        <f>IF(Z3996=0,"",IF(ISBLANK(VLOOKUP(A3996,Database!A:AA,22,FALSE)),"",VLOOKUP(A3996,Database!A:AA,22,FALSE)))</f>
        <v>Exact</v>
      </c>
      <c r="AB3996" s="25">
        <f ca="1">IFERROR(IF(AND(Y3996&lt;&gt;"",OR(V3996="Terminé",V3996="En cours")),VLOOKUP(AA3996,Setup_ScoreExactBonus!A:D,4,FALSE),0),0)</f>
        <v>0</v>
      </c>
      <c r="AC3996" s="31" t="str">
        <f t="shared" ca="1" si="23"/>
        <v/>
      </c>
      <c r="AD3996" s="31">
        <f ca="1">SUMIFS(AC$2:AC3996,D$2:D3996,D3996)*IF(R3996=0,1,2)</f>
        <v>0</v>
      </c>
    </row>
    <row r="3997" spans="1:30" x14ac:dyDescent="0.35">
      <c r="A3997" s="31">
        <f>IF(ISBLANK(B3997),"",COUNTIF(B$2:B3997,B3997))-1</f>
        <v>102</v>
      </c>
      <c r="B3997" s="31">
        <v>18</v>
      </c>
      <c r="C3997" s="10">
        <f>VLOOKUP($A3997,Database!$A:$Y,7,FALSE)</f>
        <v>46218.875</v>
      </c>
      <c r="D3997" s="31" t="str">
        <f>VLOOKUP(Pronostics!$B3997,Setup_MPP!$A:$G,3,FALSE)</f>
        <v>Joueur18</v>
      </c>
      <c r="E3997" s="31" t="str">
        <f>VLOOKUP(Pronostics!$B3997,Setup_MPP!$A:$G,2,FALSE)</f>
        <v>Joueur18</v>
      </c>
      <c r="F3997" s="31" t="str">
        <f>VLOOKUP($B3997,Setup_MPP!$A:$E,4,FALSE)</f>
        <v>#FFC9B0</v>
      </c>
      <c r="G3997" s="31" t="str">
        <f>VLOOKUP($B3997,Setup_MPP!$A:$E,5,FALSE)</f>
        <v>#F28D57</v>
      </c>
      <c r="H3997" s="31" t="str">
        <f>IFERROR(IF(AND(A3997&gt;=1,A3997&lt;=104),VLOOKUP($A3997,Location!$A:$J,6,FALSE),IF(A3997=0,"Avant l'ouverture",IF(OR(A3997=105,A3997=106),"Bonus"))),"")</f>
        <v>1/2 Finale</v>
      </c>
      <c r="I3997" s="31" t="str">
        <f>IF(LEFT(H3997,4)="Tour",VLOOKUP(A3997,Database!$A:$C,3,FALSE),"")</f>
        <v/>
      </c>
      <c r="J3997" s="31" t="str">
        <f>VLOOKUP($A3997,Location!$A:$J,7,FALSE)</f>
        <v>TBD</v>
      </c>
      <c r="K3997" s="31" t="str">
        <f>IFERROR(VLOOKUP(J3997,Setup_Team!$B:$C,2,FALSE), "TDB")</f>
        <v>TDB</v>
      </c>
      <c r="L3997" s="31" t="str">
        <f>VLOOKUP($A3997,Location!$A:$J,8,FALSE)</f>
        <v>TBD</v>
      </c>
      <c r="M3997" s="31" t="str">
        <f>IFERROR(VLOOKUP(L3997,Setup_Team!$B:$C,2,FALSE), "TDB")</f>
        <v>TDB</v>
      </c>
      <c r="N3997" s="31" t="str">
        <f>VLOOKUP($A3997,Location!$A:$J,9,FALSE)</f>
        <v>Atlanta</v>
      </c>
      <c r="O3997" s="31" t="str">
        <f>VLOOKUP($A3997,Location!$A:$J,10,FALSE)</f>
        <v>Mercedes-Benz Stadium</v>
      </c>
      <c r="R3997" s="31">
        <v>0</v>
      </c>
      <c r="S3997" s="25">
        <f>VLOOKUP($A3997,Database!$A:$Y,10,FALSE)</f>
        <v>0</v>
      </c>
      <c r="T3997" s="25">
        <f>VLOOKUP($A3997,Database!$A:$Y,11,FALSE)</f>
        <v>0</v>
      </c>
      <c r="U3997" s="25">
        <f>VLOOKUP($A3997,Database!$A:$Y,12,FALSE)</f>
        <v>0</v>
      </c>
      <c r="V3997" s="25" t="str">
        <f>VLOOKUP(A3997,Database!A:M,13,FALSE)</f>
        <v>À venir</v>
      </c>
      <c r="W3997" s="25" t="str">
        <f>VLOOKUP($A3997,Database!$A:$Y,20,FALSE)</f>
        <v/>
      </c>
      <c r="X3997" s="25" t="str">
        <f>VLOOKUP($A3997,Database!$A:$Y,21,FALSE)</f>
        <v/>
      </c>
      <c r="Y3997" s="25" t="str">
        <f ca="1">IF(C3997&lt;NOW(),IF(AND(P3997&gt;Q3997,W3997&gt;X3997),S3997,IF(AND(P3997=Q3997,W3997=X3997),T3997,IF(AND(P3997&lt;Q3997,W3997&lt;X3997),U3997,0))),"")</f>
        <v/>
      </c>
      <c r="Z3997" s="25">
        <f>IF(AND(P3997=W3997,Q3997=X3997),1,0)</f>
        <v>1</v>
      </c>
      <c r="AA3997" s="25" t="str">
        <f>IF(Z3997=0,"",IF(ISBLANK(VLOOKUP(A3997,Database!A:AA,22,FALSE)),"",VLOOKUP(A3997,Database!A:AA,22,FALSE)))</f>
        <v>Exact</v>
      </c>
      <c r="AB3997" s="25">
        <f ca="1">IFERROR(IF(AND(Y3997&lt;&gt;"",OR(V3997="Terminé",V3997="En cours")),VLOOKUP(AA3997,Setup_ScoreExactBonus!A:D,4,FALSE),0),0)</f>
        <v>0</v>
      </c>
      <c r="AC3997" s="31" t="str">
        <f t="shared" ref="AC3997:AC4060" ca="1" si="24">IF(Y3997&lt;&gt;"", Y3997 + IF(Z3997=1,AB3997, 0), "")</f>
        <v/>
      </c>
      <c r="AD3997" s="31">
        <f ca="1">SUMIFS(AC$2:AC3997,D$2:D3997,D3997)*IF(R3997=0,1,2)</f>
        <v>0</v>
      </c>
    </row>
    <row r="3998" spans="1:30" x14ac:dyDescent="0.35">
      <c r="A3998" s="31">
        <f>IF(ISBLANK(B3998),"",COUNTIF(B$2:B3998,B3998))-1</f>
        <v>102</v>
      </c>
      <c r="B3998" s="31">
        <v>19</v>
      </c>
      <c r="C3998" s="10">
        <f>VLOOKUP($A3998,Database!$A:$Y,7,FALSE)</f>
        <v>46218.875</v>
      </c>
      <c r="D3998" s="31" t="str">
        <f>VLOOKUP(Pronostics!$B3998,Setup_MPP!$A:$G,3,FALSE)</f>
        <v>Joueur19</v>
      </c>
      <c r="E3998" s="31" t="str">
        <f>VLOOKUP(Pronostics!$B3998,Setup_MPP!$A:$G,2,FALSE)</f>
        <v>Joueur19</v>
      </c>
      <c r="F3998" s="31" t="str">
        <f>VLOOKUP($B3998,Setup_MPP!$A:$E,4,FALSE)</f>
        <v>#D5D5D5</v>
      </c>
      <c r="G3998" s="31" t="str">
        <f>VLOOKUP($B3998,Setup_MPP!$A:$E,5,FALSE)</f>
        <v>#727272</v>
      </c>
      <c r="H3998" s="31" t="str">
        <f>IFERROR(IF(AND(A3998&gt;=1,A3998&lt;=104),VLOOKUP($A3998,Location!$A:$J,6,FALSE),IF(A3998=0,"Avant l'ouverture",IF(OR(A3998=105,A3998=106),"Bonus"))),"")</f>
        <v>1/2 Finale</v>
      </c>
      <c r="I3998" s="31" t="str">
        <f>IF(LEFT(H3998,4)="Tour",VLOOKUP(A3998,Database!$A:$C,3,FALSE),"")</f>
        <v/>
      </c>
      <c r="J3998" s="31" t="str">
        <f>VLOOKUP($A3998,Location!$A:$J,7,FALSE)</f>
        <v>TBD</v>
      </c>
      <c r="K3998" s="31" t="str">
        <f>IFERROR(VLOOKUP(J3998,Setup_Team!$B:$C,2,FALSE), "TDB")</f>
        <v>TDB</v>
      </c>
      <c r="L3998" s="31" t="str">
        <f>VLOOKUP($A3998,Location!$A:$J,8,FALSE)</f>
        <v>TBD</v>
      </c>
      <c r="M3998" s="31" t="str">
        <f>IFERROR(VLOOKUP(L3998,Setup_Team!$B:$C,2,FALSE), "TDB")</f>
        <v>TDB</v>
      </c>
      <c r="N3998" s="31" t="str">
        <f>VLOOKUP($A3998,Location!$A:$J,9,FALSE)</f>
        <v>Atlanta</v>
      </c>
      <c r="O3998" s="31" t="str">
        <f>VLOOKUP($A3998,Location!$A:$J,10,FALSE)</f>
        <v>Mercedes-Benz Stadium</v>
      </c>
      <c r="R3998" s="31">
        <v>0</v>
      </c>
      <c r="S3998" s="25">
        <f>VLOOKUP($A3998,Database!$A:$Y,10,FALSE)</f>
        <v>0</v>
      </c>
      <c r="T3998" s="25">
        <f>VLOOKUP($A3998,Database!$A:$Y,11,FALSE)</f>
        <v>0</v>
      </c>
      <c r="U3998" s="25">
        <f>VLOOKUP($A3998,Database!$A:$Y,12,FALSE)</f>
        <v>0</v>
      </c>
      <c r="V3998" s="25" t="str">
        <f>VLOOKUP(A3998,Database!A:M,13,FALSE)</f>
        <v>À venir</v>
      </c>
      <c r="W3998" s="25" t="str">
        <f>VLOOKUP($A3998,Database!$A:$Y,20,FALSE)</f>
        <v/>
      </c>
      <c r="X3998" s="25" t="str">
        <f>VLOOKUP($A3998,Database!$A:$Y,21,FALSE)</f>
        <v/>
      </c>
      <c r="Y3998" s="25" t="str">
        <f ca="1">IF(C3998&lt;NOW(),IF(AND(P3998&gt;Q3998,W3998&gt;X3998),S3998,IF(AND(P3998=Q3998,W3998=X3998),T3998,IF(AND(P3998&lt;Q3998,W3998&lt;X3998),U3998,0))),"")</f>
        <v/>
      </c>
      <c r="Z3998" s="25">
        <f>IF(AND(P3998=W3998,Q3998=X3998),1,0)</f>
        <v>1</v>
      </c>
      <c r="AA3998" s="25" t="str">
        <f>IF(Z3998=0,"",IF(ISBLANK(VLOOKUP(A3998,Database!A:AA,22,FALSE)),"",VLOOKUP(A3998,Database!A:AA,22,FALSE)))</f>
        <v>Exact</v>
      </c>
      <c r="AB3998" s="25">
        <f ca="1">IFERROR(IF(AND(Y3998&lt;&gt;"",OR(V3998="Terminé",V3998="En cours")),VLOOKUP(AA3998,Setup_ScoreExactBonus!A:D,4,FALSE),0),0)</f>
        <v>0</v>
      </c>
      <c r="AC3998" s="31" t="str">
        <f t="shared" ca="1" si="24"/>
        <v/>
      </c>
      <c r="AD3998" s="31">
        <f ca="1">SUMIFS(AC$2:AC3998,D$2:D3998,D3998)*IF(R3998=0,1,2)</f>
        <v>0</v>
      </c>
    </row>
    <row r="3999" spans="1:30" x14ac:dyDescent="0.35">
      <c r="A3999" s="31">
        <f>IF(ISBLANK(B3999),"",COUNTIF(B$2:B3999,B3999))-1</f>
        <v>102</v>
      </c>
      <c r="B3999" s="31">
        <v>20</v>
      </c>
      <c r="C3999" s="10">
        <f>VLOOKUP($A3999,Database!$A:$Y,7,FALSE)</f>
        <v>46218.875</v>
      </c>
      <c r="D3999" s="31" t="str">
        <f>VLOOKUP(Pronostics!$B3999,Setup_MPP!$A:$G,3,FALSE)</f>
        <v>Joueur20</v>
      </c>
      <c r="E3999" s="31" t="str">
        <f>VLOOKUP(Pronostics!$B3999,Setup_MPP!$A:$G,2,FALSE)</f>
        <v>Joueur20</v>
      </c>
      <c r="F3999" s="31" t="str">
        <f>VLOOKUP($B3999,Setup_MPP!$A:$E,4,FALSE)</f>
        <v>#D5D5D5</v>
      </c>
      <c r="G3999" s="31" t="str">
        <f>VLOOKUP($B3999,Setup_MPP!$A:$E,5,FALSE)</f>
        <v>#727272</v>
      </c>
      <c r="H3999" s="31" t="str">
        <f>IFERROR(IF(AND(A3999&gt;=1,A3999&lt;=104),VLOOKUP($A3999,Location!$A:$J,6,FALSE),IF(A3999=0,"Avant l'ouverture",IF(OR(A3999=105,A3999=106),"Bonus"))),"")</f>
        <v>1/2 Finale</v>
      </c>
      <c r="I3999" s="31" t="str">
        <f>IF(LEFT(H3999,4)="Tour",VLOOKUP(A3999,Database!$A:$C,3,FALSE),"")</f>
        <v/>
      </c>
      <c r="J3999" s="31" t="str">
        <f>VLOOKUP($A3999,Location!$A:$J,7,FALSE)</f>
        <v>TBD</v>
      </c>
      <c r="K3999" s="31" t="str">
        <f>IFERROR(VLOOKUP(J3999,Setup_Team!$B:$C,2,FALSE), "TDB")</f>
        <v>TDB</v>
      </c>
      <c r="L3999" s="31" t="str">
        <f>VLOOKUP($A3999,Location!$A:$J,8,FALSE)</f>
        <v>TBD</v>
      </c>
      <c r="M3999" s="31" t="str">
        <f>IFERROR(VLOOKUP(L3999,Setup_Team!$B:$C,2,FALSE), "TDB")</f>
        <v>TDB</v>
      </c>
      <c r="N3999" s="31" t="str">
        <f>VLOOKUP($A3999,Location!$A:$J,9,FALSE)</f>
        <v>Atlanta</v>
      </c>
      <c r="O3999" s="31" t="str">
        <f>VLOOKUP($A3999,Location!$A:$J,10,FALSE)</f>
        <v>Mercedes-Benz Stadium</v>
      </c>
      <c r="R3999" s="31">
        <v>0</v>
      </c>
      <c r="S3999" s="25">
        <f>VLOOKUP($A3999,Database!$A:$Y,10,FALSE)</f>
        <v>0</v>
      </c>
      <c r="T3999" s="25">
        <f>VLOOKUP($A3999,Database!$A:$Y,11,FALSE)</f>
        <v>0</v>
      </c>
      <c r="U3999" s="25">
        <f>VLOOKUP($A3999,Database!$A:$Y,12,FALSE)</f>
        <v>0</v>
      </c>
      <c r="V3999" s="25" t="str">
        <f>VLOOKUP(A3999,Database!A:M,13,FALSE)</f>
        <v>À venir</v>
      </c>
      <c r="W3999" s="25" t="str">
        <f>VLOOKUP($A3999,Database!$A:$Y,20,FALSE)</f>
        <v/>
      </c>
      <c r="X3999" s="25" t="str">
        <f>VLOOKUP($A3999,Database!$A:$Y,21,FALSE)</f>
        <v/>
      </c>
      <c r="Y3999" s="25" t="str">
        <f ca="1">IF(C3999&lt;NOW(),IF(AND(P3999&gt;Q3999,W3999&gt;X3999),S3999,IF(AND(P3999=Q3999,W3999=X3999),T3999,IF(AND(P3999&lt;Q3999,W3999&lt;X3999),U3999,0))),"")</f>
        <v/>
      </c>
      <c r="Z3999" s="25">
        <f>IF(AND(P3999=W3999,Q3999=X3999),1,0)</f>
        <v>1</v>
      </c>
      <c r="AA3999" s="25" t="str">
        <f>IF(Z3999=0,"",IF(ISBLANK(VLOOKUP(A3999,Database!A:AA,22,FALSE)),"",VLOOKUP(A3999,Database!A:AA,22,FALSE)))</f>
        <v>Exact</v>
      </c>
      <c r="AB3999" s="25">
        <f ca="1">IFERROR(IF(AND(Y3999&lt;&gt;"",OR(V3999="Terminé",V3999="En cours")),VLOOKUP(AA3999,Setup_ScoreExactBonus!A:D,4,FALSE),0),0)</f>
        <v>0</v>
      </c>
      <c r="AC3999" s="31" t="str">
        <f t="shared" ca="1" si="24"/>
        <v/>
      </c>
      <c r="AD3999" s="31">
        <f ca="1">SUMIFS(AC$2:AC3999,D$2:D3999,D3999)*IF(R3999=0,1,2)</f>
        <v>0</v>
      </c>
    </row>
    <row r="4000" spans="1:30" x14ac:dyDescent="0.35">
      <c r="A4000" s="31">
        <f>IF(ISBLANK(B4000),"",COUNTIF(B$2:B4000,B4000))-1</f>
        <v>102</v>
      </c>
      <c r="B4000" s="31">
        <v>21</v>
      </c>
      <c r="C4000" s="10">
        <f>VLOOKUP($A4000,Database!$A:$Y,7,FALSE)</f>
        <v>46218.875</v>
      </c>
      <c r="D4000" s="31" t="str">
        <f>VLOOKUP(Pronostics!$B4000,Setup_MPP!$A:$G,3,FALSE)</f>
        <v>Joueur21</v>
      </c>
      <c r="E4000" s="31" t="str">
        <f>VLOOKUP(Pronostics!$B4000,Setup_MPP!$A:$G,2,FALSE)</f>
        <v>Joueur21</v>
      </c>
      <c r="F4000" s="31" t="str">
        <f>VLOOKUP($B4000,Setup_MPP!$A:$E,4,FALSE)</f>
        <v>#D5D5D5</v>
      </c>
      <c r="G4000" s="31" t="str">
        <f>VLOOKUP($B4000,Setup_MPP!$A:$E,5,FALSE)</f>
        <v>#727272</v>
      </c>
      <c r="H4000" s="31" t="str">
        <f>IFERROR(IF(AND(A4000&gt;=1,A4000&lt;=104),VLOOKUP($A4000,Location!$A:$J,6,FALSE),IF(A4000=0,"Avant l'ouverture",IF(OR(A4000=105,A4000=106),"Bonus"))),"")</f>
        <v>1/2 Finale</v>
      </c>
      <c r="I4000" s="31" t="str">
        <f>IF(LEFT(H4000,4)="Tour",VLOOKUP(A4000,Database!$A:$C,3,FALSE),"")</f>
        <v/>
      </c>
      <c r="J4000" s="31" t="str">
        <f>VLOOKUP($A4000,Location!$A:$J,7,FALSE)</f>
        <v>TBD</v>
      </c>
      <c r="K4000" s="31" t="str">
        <f>IFERROR(VLOOKUP(J4000,Setup_Team!$B:$C,2,FALSE), "TDB")</f>
        <v>TDB</v>
      </c>
      <c r="L4000" s="31" t="str">
        <f>VLOOKUP($A4000,Location!$A:$J,8,FALSE)</f>
        <v>TBD</v>
      </c>
      <c r="M4000" s="31" t="str">
        <f>IFERROR(VLOOKUP(L4000,Setup_Team!$B:$C,2,FALSE), "TDB")</f>
        <v>TDB</v>
      </c>
      <c r="N4000" s="31" t="str">
        <f>VLOOKUP($A4000,Location!$A:$J,9,FALSE)</f>
        <v>Atlanta</v>
      </c>
      <c r="O4000" s="31" t="str">
        <f>VLOOKUP($A4000,Location!$A:$J,10,FALSE)</f>
        <v>Mercedes-Benz Stadium</v>
      </c>
      <c r="R4000" s="31">
        <v>0</v>
      </c>
      <c r="S4000" s="25">
        <f>VLOOKUP($A4000,Database!$A:$Y,10,FALSE)</f>
        <v>0</v>
      </c>
      <c r="T4000" s="25">
        <f>VLOOKUP($A4000,Database!$A:$Y,11,FALSE)</f>
        <v>0</v>
      </c>
      <c r="U4000" s="25">
        <f>VLOOKUP($A4000,Database!$A:$Y,12,FALSE)</f>
        <v>0</v>
      </c>
      <c r="V4000" s="25" t="str">
        <f>VLOOKUP(A4000,Database!A:M,13,FALSE)</f>
        <v>À venir</v>
      </c>
      <c r="W4000" s="25" t="str">
        <f>VLOOKUP($A4000,Database!$A:$Y,20,FALSE)</f>
        <v/>
      </c>
      <c r="X4000" s="25" t="str">
        <f>VLOOKUP($A4000,Database!$A:$Y,21,FALSE)</f>
        <v/>
      </c>
      <c r="Y4000" s="25" t="str">
        <f ca="1">IF(C4000&lt;NOW(),IF(AND(P4000&gt;Q4000,W4000&gt;X4000),S4000,IF(AND(P4000=Q4000,W4000=X4000),T4000,IF(AND(P4000&lt;Q4000,W4000&lt;X4000),U4000,0))),"")</f>
        <v/>
      </c>
      <c r="Z4000" s="25">
        <f>IF(AND(P4000=W4000,Q4000=X4000),1,0)</f>
        <v>1</v>
      </c>
      <c r="AA4000" s="25" t="str">
        <f>IF(Z4000=0,"",IF(ISBLANK(VLOOKUP(A4000,Database!A:AA,22,FALSE)),"",VLOOKUP(A4000,Database!A:AA,22,FALSE)))</f>
        <v>Exact</v>
      </c>
      <c r="AB4000" s="25">
        <f ca="1">IFERROR(IF(AND(Y4000&lt;&gt;"",OR(V4000="Terminé",V4000="En cours")),VLOOKUP(AA4000,Setup_ScoreExactBonus!A:D,4,FALSE),0),0)</f>
        <v>0</v>
      </c>
      <c r="AC4000" s="31" t="str">
        <f t="shared" ca="1" si="24"/>
        <v/>
      </c>
      <c r="AD4000" s="31">
        <f ca="1">SUMIFS(AC$2:AC4000,D$2:D4000,D4000)*IF(R4000=0,1,2)</f>
        <v>0</v>
      </c>
    </row>
    <row r="4001" spans="1:30" x14ac:dyDescent="0.35">
      <c r="A4001" s="31">
        <f>IF(ISBLANK(B4001),"",COUNTIF(B$2:B4001,B4001))-1</f>
        <v>102</v>
      </c>
      <c r="B4001" s="31">
        <v>22</v>
      </c>
      <c r="C4001" s="10">
        <f>VLOOKUP($A4001,Database!$A:$Y,7,FALSE)</f>
        <v>46218.875</v>
      </c>
      <c r="D4001" s="31" t="str">
        <f>VLOOKUP(Pronostics!$B4001,Setup_MPP!$A:$G,3,FALSE)</f>
        <v>Joueur22</v>
      </c>
      <c r="E4001" s="31" t="str">
        <f>VLOOKUP(Pronostics!$B4001,Setup_MPP!$A:$G,2,FALSE)</f>
        <v>Joueur22</v>
      </c>
      <c r="F4001" s="31" t="str">
        <f>VLOOKUP($B4001,Setup_MPP!$A:$E,4,FALSE)</f>
        <v>#D5D5D5</v>
      </c>
      <c r="G4001" s="31" t="str">
        <f>VLOOKUP($B4001,Setup_MPP!$A:$E,5,FALSE)</f>
        <v>#727272</v>
      </c>
      <c r="H4001" s="31" t="str">
        <f>IFERROR(IF(AND(A4001&gt;=1,A4001&lt;=104),VLOOKUP($A4001,Location!$A:$J,6,FALSE),IF(A4001=0,"Avant l'ouverture",IF(OR(A4001=105,A4001=106),"Bonus"))),"")</f>
        <v>1/2 Finale</v>
      </c>
      <c r="I4001" s="31" t="str">
        <f>IF(LEFT(H4001,4)="Tour",VLOOKUP(A4001,Database!$A:$C,3,FALSE),"")</f>
        <v/>
      </c>
      <c r="J4001" s="31" t="str">
        <f>VLOOKUP($A4001,Location!$A:$J,7,FALSE)</f>
        <v>TBD</v>
      </c>
      <c r="K4001" s="31" t="str">
        <f>IFERROR(VLOOKUP(J4001,Setup_Team!$B:$C,2,FALSE), "TDB")</f>
        <v>TDB</v>
      </c>
      <c r="L4001" s="31" t="str">
        <f>VLOOKUP($A4001,Location!$A:$J,8,FALSE)</f>
        <v>TBD</v>
      </c>
      <c r="M4001" s="31" t="str">
        <f>IFERROR(VLOOKUP(L4001,Setup_Team!$B:$C,2,FALSE), "TDB")</f>
        <v>TDB</v>
      </c>
      <c r="N4001" s="31" t="str">
        <f>VLOOKUP($A4001,Location!$A:$J,9,FALSE)</f>
        <v>Atlanta</v>
      </c>
      <c r="O4001" s="31" t="str">
        <f>VLOOKUP($A4001,Location!$A:$J,10,FALSE)</f>
        <v>Mercedes-Benz Stadium</v>
      </c>
      <c r="R4001" s="31">
        <v>0</v>
      </c>
      <c r="S4001" s="25">
        <f>VLOOKUP($A4001,Database!$A:$Y,10,FALSE)</f>
        <v>0</v>
      </c>
      <c r="T4001" s="25">
        <f>VLOOKUP($A4001,Database!$A:$Y,11,FALSE)</f>
        <v>0</v>
      </c>
      <c r="U4001" s="25">
        <f>VLOOKUP($A4001,Database!$A:$Y,12,FALSE)</f>
        <v>0</v>
      </c>
      <c r="V4001" s="25" t="str">
        <f>VLOOKUP(A4001,Database!A:M,13,FALSE)</f>
        <v>À venir</v>
      </c>
      <c r="W4001" s="25" t="str">
        <f>VLOOKUP($A4001,Database!$A:$Y,20,FALSE)</f>
        <v/>
      </c>
      <c r="X4001" s="25" t="str">
        <f>VLOOKUP($A4001,Database!$A:$Y,21,FALSE)</f>
        <v/>
      </c>
      <c r="Y4001" s="25" t="str">
        <f ca="1">IF(C4001&lt;NOW(),IF(AND(P4001&gt;Q4001,W4001&gt;X4001),S4001,IF(AND(P4001=Q4001,W4001=X4001),T4001,IF(AND(P4001&lt;Q4001,W4001&lt;X4001),U4001,0))),"")</f>
        <v/>
      </c>
      <c r="Z4001" s="25">
        <f>IF(AND(P4001=W4001,Q4001=X4001),1,0)</f>
        <v>1</v>
      </c>
      <c r="AA4001" s="25" t="str">
        <f>IF(Z4001=0,"",IF(ISBLANK(VLOOKUP(A4001,Database!A:AA,22,FALSE)),"",VLOOKUP(A4001,Database!A:AA,22,FALSE)))</f>
        <v>Exact</v>
      </c>
      <c r="AB4001" s="25">
        <f ca="1">IFERROR(IF(AND(Y4001&lt;&gt;"",OR(V4001="Terminé",V4001="En cours")),VLOOKUP(AA4001,Setup_ScoreExactBonus!A:D,4,FALSE),0),0)</f>
        <v>0</v>
      </c>
      <c r="AC4001" s="31" t="str">
        <f t="shared" ca="1" si="24"/>
        <v/>
      </c>
      <c r="AD4001" s="31">
        <f ca="1">SUMIFS(AC$2:AC4001,D$2:D4001,D4001)*IF(R4001=0,1,2)</f>
        <v>0</v>
      </c>
    </row>
    <row r="4002" spans="1:30" x14ac:dyDescent="0.35">
      <c r="A4002" s="31">
        <f>IF(ISBLANK(B4002),"",COUNTIF(B$2:B4002,B4002))-1</f>
        <v>102</v>
      </c>
      <c r="B4002" s="31">
        <v>23</v>
      </c>
      <c r="C4002" s="10">
        <f>VLOOKUP($A4002,Database!$A:$Y,7,FALSE)</f>
        <v>46218.875</v>
      </c>
      <c r="D4002" s="31" t="str">
        <f>VLOOKUP(Pronostics!$B4002,Setup_MPP!$A:$G,3,FALSE)</f>
        <v>Joueur23</v>
      </c>
      <c r="E4002" s="31" t="str">
        <f>VLOOKUP(Pronostics!$B4002,Setup_MPP!$A:$G,2,FALSE)</f>
        <v>Joueur23</v>
      </c>
      <c r="F4002" s="31" t="str">
        <f>VLOOKUP($B4002,Setup_MPP!$A:$E,4,FALSE)</f>
        <v>#D5D5D5</v>
      </c>
      <c r="G4002" s="31" t="str">
        <f>VLOOKUP($B4002,Setup_MPP!$A:$E,5,FALSE)</f>
        <v>#727272</v>
      </c>
      <c r="H4002" s="31" t="str">
        <f>IFERROR(IF(AND(A4002&gt;=1,A4002&lt;=104),VLOOKUP($A4002,Location!$A:$J,6,FALSE),IF(A4002=0,"Avant l'ouverture",IF(OR(A4002=105,A4002=106),"Bonus"))),"")</f>
        <v>1/2 Finale</v>
      </c>
      <c r="I4002" s="31" t="str">
        <f>IF(LEFT(H4002,4)="Tour",VLOOKUP(A4002,Database!$A:$C,3,FALSE),"")</f>
        <v/>
      </c>
      <c r="J4002" s="31" t="str">
        <f>VLOOKUP($A4002,Location!$A:$J,7,FALSE)</f>
        <v>TBD</v>
      </c>
      <c r="K4002" s="31" t="str">
        <f>IFERROR(VLOOKUP(J4002,Setup_Team!$B:$C,2,FALSE), "TDB")</f>
        <v>TDB</v>
      </c>
      <c r="L4002" s="31" t="str">
        <f>VLOOKUP($A4002,Location!$A:$J,8,FALSE)</f>
        <v>TBD</v>
      </c>
      <c r="M4002" s="31" t="str">
        <f>IFERROR(VLOOKUP(L4002,Setup_Team!$B:$C,2,FALSE), "TDB")</f>
        <v>TDB</v>
      </c>
      <c r="N4002" s="31" t="str">
        <f>VLOOKUP($A4002,Location!$A:$J,9,FALSE)</f>
        <v>Atlanta</v>
      </c>
      <c r="O4002" s="31" t="str">
        <f>VLOOKUP($A4002,Location!$A:$J,10,FALSE)</f>
        <v>Mercedes-Benz Stadium</v>
      </c>
      <c r="R4002" s="31">
        <v>0</v>
      </c>
      <c r="S4002" s="25">
        <f>VLOOKUP($A4002,Database!$A:$Y,10,FALSE)</f>
        <v>0</v>
      </c>
      <c r="T4002" s="25">
        <f>VLOOKUP($A4002,Database!$A:$Y,11,FALSE)</f>
        <v>0</v>
      </c>
      <c r="U4002" s="25">
        <f>VLOOKUP($A4002,Database!$A:$Y,12,FALSE)</f>
        <v>0</v>
      </c>
      <c r="V4002" s="25" t="str">
        <f>VLOOKUP(A4002,Database!A:M,13,FALSE)</f>
        <v>À venir</v>
      </c>
      <c r="W4002" s="25" t="str">
        <f>VLOOKUP($A4002,Database!$A:$Y,20,FALSE)</f>
        <v/>
      </c>
      <c r="X4002" s="25" t="str">
        <f>VLOOKUP($A4002,Database!$A:$Y,21,FALSE)</f>
        <v/>
      </c>
      <c r="Y4002" s="25" t="str">
        <f ca="1">IF(C4002&lt;NOW(),IF(AND(P4002&gt;Q4002,W4002&gt;X4002),S4002,IF(AND(P4002=Q4002,W4002=X4002),T4002,IF(AND(P4002&lt;Q4002,W4002&lt;X4002),U4002,0))),"")</f>
        <v/>
      </c>
      <c r="Z4002" s="25">
        <f>IF(AND(P4002=W4002,Q4002=X4002),1,0)</f>
        <v>1</v>
      </c>
      <c r="AA4002" s="25" t="str">
        <f>IF(Z4002=0,"",IF(ISBLANK(VLOOKUP(A4002,Database!A:AA,22,FALSE)),"",VLOOKUP(A4002,Database!A:AA,22,FALSE)))</f>
        <v>Exact</v>
      </c>
      <c r="AB4002" s="25">
        <f ca="1">IFERROR(IF(AND(Y4002&lt;&gt;"",OR(V4002="Terminé",V4002="En cours")),VLOOKUP(AA4002,Setup_ScoreExactBonus!A:D,4,FALSE),0),0)</f>
        <v>0</v>
      </c>
      <c r="AC4002" s="31" t="str">
        <f t="shared" ca="1" si="24"/>
        <v/>
      </c>
      <c r="AD4002" s="31">
        <f ca="1">SUMIFS(AC$2:AC4002,D$2:D4002,D4002)*IF(R4002=0,1,2)</f>
        <v>0</v>
      </c>
    </row>
    <row r="4003" spans="1:30" x14ac:dyDescent="0.35">
      <c r="A4003" s="31">
        <f>IF(ISBLANK(B4003),"",COUNTIF(B$2:B4003,B4003))-1</f>
        <v>102</v>
      </c>
      <c r="B4003" s="31">
        <v>24</v>
      </c>
      <c r="C4003" s="10">
        <f>VLOOKUP($A4003,Database!$A:$Y,7,FALSE)</f>
        <v>46218.875</v>
      </c>
      <c r="D4003" s="31" t="str">
        <f>VLOOKUP(Pronostics!$B4003,Setup_MPP!$A:$G,3,FALSE)</f>
        <v>Joueur24</v>
      </c>
      <c r="E4003" s="31" t="str">
        <f>VLOOKUP(Pronostics!$B4003,Setup_MPP!$A:$G,2,FALSE)</f>
        <v>Joueur24</v>
      </c>
      <c r="F4003" s="31" t="str">
        <f>VLOOKUP($B4003,Setup_MPP!$A:$E,4,FALSE)</f>
        <v>#D5D5D5</v>
      </c>
      <c r="G4003" s="31" t="str">
        <f>VLOOKUP($B4003,Setup_MPP!$A:$E,5,FALSE)</f>
        <v>#727272</v>
      </c>
      <c r="H4003" s="31" t="str">
        <f>IFERROR(IF(AND(A4003&gt;=1,A4003&lt;=104),VLOOKUP($A4003,Location!$A:$J,6,FALSE),IF(A4003=0,"Avant l'ouverture",IF(OR(A4003=105,A4003=106),"Bonus"))),"")</f>
        <v>1/2 Finale</v>
      </c>
      <c r="I4003" s="31" t="str">
        <f>IF(LEFT(H4003,4)="Tour",VLOOKUP(A4003,Database!$A:$C,3,FALSE),"")</f>
        <v/>
      </c>
      <c r="J4003" s="31" t="str">
        <f>VLOOKUP($A4003,Location!$A:$J,7,FALSE)</f>
        <v>TBD</v>
      </c>
      <c r="K4003" s="31" t="str">
        <f>IFERROR(VLOOKUP(J4003,Setup_Team!$B:$C,2,FALSE), "TDB")</f>
        <v>TDB</v>
      </c>
      <c r="L4003" s="31" t="str">
        <f>VLOOKUP($A4003,Location!$A:$J,8,FALSE)</f>
        <v>TBD</v>
      </c>
      <c r="M4003" s="31" t="str">
        <f>IFERROR(VLOOKUP(L4003,Setup_Team!$B:$C,2,FALSE), "TDB")</f>
        <v>TDB</v>
      </c>
      <c r="N4003" s="31" t="str">
        <f>VLOOKUP($A4003,Location!$A:$J,9,FALSE)</f>
        <v>Atlanta</v>
      </c>
      <c r="O4003" s="31" t="str">
        <f>VLOOKUP($A4003,Location!$A:$J,10,FALSE)</f>
        <v>Mercedes-Benz Stadium</v>
      </c>
      <c r="R4003" s="31">
        <v>0</v>
      </c>
      <c r="S4003" s="25">
        <f>VLOOKUP($A4003,Database!$A:$Y,10,FALSE)</f>
        <v>0</v>
      </c>
      <c r="T4003" s="25">
        <f>VLOOKUP($A4003,Database!$A:$Y,11,FALSE)</f>
        <v>0</v>
      </c>
      <c r="U4003" s="25">
        <f>VLOOKUP($A4003,Database!$A:$Y,12,FALSE)</f>
        <v>0</v>
      </c>
      <c r="V4003" s="25" t="str">
        <f>VLOOKUP(A4003,Database!A:M,13,FALSE)</f>
        <v>À venir</v>
      </c>
      <c r="W4003" s="25" t="str">
        <f>VLOOKUP($A4003,Database!$A:$Y,20,FALSE)</f>
        <v/>
      </c>
      <c r="X4003" s="25" t="str">
        <f>VLOOKUP($A4003,Database!$A:$Y,21,FALSE)</f>
        <v/>
      </c>
      <c r="Y4003" s="25" t="str">
        <f ca="1">IF(C4003&lt;NOW(),IF(AND(P4003&gt;Q4003,W4003&gt;X4003),S4003,IF(AND(P4003=Q4003,W4003=X4003),T4003,IF(AND(P4003&lt;Q4003,W4003&lt;X4003),U4003,0))),"")</f>
        <v/>
      </c>
      <c r="Z4003" s="25">
        <f>IF(AND(P4003=W4003,Q4003=X4003),1,0)</f>
        <v>1</v>
      </c>
      <c r="AA4003" s="25" t="str">
        <f>IF(Z4003=0,"",IF(ISBLANK(VLOOKUP(A4003,Database!A:AA,22,FALSE)),"",VLOOKUP(A4003,Database!A:AA,22,FALSE)))</f>
        <v>Exact</v>
      </c>
      <c r="AB4003" s="25">
        <f ca="1">IFERROR(IF(AND(Y4003&lt;&gt;"",OR(V4003="Terminé",V4003="En cours")),VLOOKUP(AA4003,Setup_ScoreExactBonus!A:D,4,FALSE),0),0)</f>
        <v>0</v>
      </c>
      <c r="AC4003" s="31" t="str">
        <f t="shared" ca="1" si="24"/>
        <v/>
      </c>
      <c r="AD4003" s="31">
        <f ca="1">SUMIFS(AC$2:AC4003,D$2:D4003,D4003)*IF(R4003=0,1,2)</f>
        <v>0</v>
      </c>
    </row>
    <row r="4004" spans="1:30" x14ac:dyDescent="0.35">
      <c r="A4004" s="31">
        <f>IF(ISBLANK(B4004),"",COUNTIF(B$2:B4004,B4004))-1</f>
        <v>102</v>
      </c>
      <c r="B4004" s="31">
        <v>25</v>
      </c>
      <c r="C4004" s="10">
        <f>VLOOKUP($A4004,Database!$A:$Y,7,FALSE)</f>
        <v>46218.875</v>
      </c>
      <c r="D4004" s="31" t="str">
        <f>VLOOKUP(Pronostics!$B4004,Setup_MPP!$A:$G,3,FALSE)</f>
        <v>Joueur25</v>
      </c>
      <c r="E4004" s="31" t="str">
        <f>VLOOKUP(Pronostics!$B4004,Setup_MPP!$A:$G,2,FALSE)</f>
        <v>Joueur25</v>
      </c>
      <c r="F4004" s="31" t="str">
        <f>VLOOKUP($B4004,Setup_MPP!$A:$E,4,FALSE)</f>
        <v>#D5D5D5</v>
      </c>
      <c r="G4004" s="31" t="str">
        <f>VLOOKUP($B4004,Setup_MPP!$A:$E,5,FALSE)</f>
        <v>#727272</v>
      </c>
      <c r="H4004" s="31" t="str">
        <f>IFERROR(IF(AND(A4004&gt;=1,A4004&lt;=104),VLOOKUP($A4004,Location!$A:$J,6,FALSE),IF(A4004=0,"Avant l'ouverture",IF(OR(A4004=105,A4004=106),"Bonus"))),"")</f>
        <v>1/2 Finale</v>
      </c>
      <c r="I4004" s="31" t="str">
        <f>IF(LEFT(H4004,4)="Tour",VLOOKUP(A4004,Database!$A:$C,3,FALSE),"")</f>
        <v/>
      </c>
      <c r="J4004" s="31" t="str">
        <f>VLOOKUP($A4004,Location!$A:$J,7,FALSE)</f>
        <v>TBD</v>
      </c>
      <c r="K4004" s="31" t="str">
        <f>IFERROR(VLOOKUP(J4004,Setup_Team!$B:$C,2,FALSE), "TDB")</f>
        <v>TDB</v>
      </c>
      <c r="L4004" s="31" t="str">
        <f>VLOOKUP($A4004,Location!$A:$J,8,FALSE)</f>
        <v>TBD</v>
      </c>
      <c r="M4004" s="31" t="str">
        <f>IFERROR(VLOOKUP(L4004,Setup_Team!$B:$C,2,FALSE), "TDB")</f>
        <v>TDB</v>
      </c>
      <c r="N4004" s="31" t="str">
        <f>VLOOKUP($A4004,Location!$A:$J,9,FALSE)</f>
        <v>Atlanta</v>
      </c>
      <c r="O4004" s="31" t="str">
        <f>VLOOKUP($A4004,Location!$A:$J,10,FALSE)</f>
        <v>Mercedes-Benz Stadium</v>
      </c>
      <c r="R4004" s="31">
        <v>0</v>
      </c>
      <c r="S4004" s="25">
        <f>VLOOKUP($A4004,Database!$A:$Y,10,FALSE)</f>
        <v>0</v>
      </c>
      <c r="T4004" s="25">
        <f>VLOOKUP($A4004,Database!$A:$Y,11,FALSE)</f>
        <v>0</v>
      </c>
      <c r="U4004" s="25">
        <f>VLOOKUP($A4004,Database!$A:$Y,12,FALSE)</f>
        <v>0</v>
      </c>
      <c r="V4004" s="25" t="str">
        <f>VLOOKUP(A4004,Database!A:M,13,FALSE)</f>
        <v>À venir</v>
      </c>
      <c r="W4004" s="25" t="str">
        <f>VLOOKUP($A4004,Database!$A:$Y,20,FALSE)</f>
        <v/>
      </c>
      <c r="X4004" s="25" t="str">
        <f>VLOOKUP($A4004,Database!$A:$Y,21,FALSE)</f>
        <v/>
      </c>
      <c r="Y4004" s="25" t="str">
        <f ca="1">IF(C4004&lt;NOW(),IF(AND(P4004&gt;Q4004,W4004&gt;X4004),S4004,IF(AND(P4004=Q4004,W4004=X4004),T4004,IF(AND(P4004&lt;Q4004,W4004&lt;X4004),U4004,0))),"")</f>
        <v/>
      </c>
      <c r="Z4004" s="25">
        <f>IF(AND(P4004=W4004,Q4004=X4004),1,0)</f>
        <v>1</v>
      </c>
      <c r="AA4004" s="25" t="str">
        <f>IF(Z4004=0,"",IF(ISBLANK(VLOOKUP(A4004,Database!A:AA,22,FALSE)),"",VLOOKUP(A4004,Database!A:AA,22,FALSE)))</f>
        <v>Exact</v>
      </c>
      <c r="AB4004" s="25">
        <f ca="1">IFERROR(IF(AND(Y4004&lt;&gt;"",OR(V4004="Terminé",V4004="En cours")),VLOOKUP(AA4004,Setup_ScoreExactBonus!A:D,4,FALSE),0),0)</f>
        <v>0</v>
      </c>
      <c r="AC4004" s="31" t="str">
        <f t="shared" ca="1" si="24"/>
        <v/>
      </c>
      <c r="AD4004" s="31">
        <f ca="1">SUMIFS(AC$2:AC4004,D$2:D4004,D4004)*IF(R4004=0,1,2)</f>
        <v>0</v>
      </c>
    </row>
    <row r="4005" spans="1:30" x14ac:dyDescent="0.35">
      <c r="A4005" s="31">
        <f>IF(ISBLANK(B4005),"",COUNTIF(B$2:B4005,B4005))-1</f>
        <v>102</v>
      </c>
      <c r="B4005" s="31">
        <v>26</v>
      </c>
      <c r="C4005" s="10">
        <f>VLOOKUP($A4005,Database!$A:$Y,7,FALSE)</f>
        <v>46218.875</v>
      </c>
      <c r="D4005" s="31" t="str">
        <f>VLOOKUP(Pronostics!$B4005,Setup_MPP!$A:$G,3,FALSE)</f>
        <v>Joueur26</v>
      </c>
      <c r="E4005" s="31" t="str">
        <f>VLOOKUP(Pronostics!$B4005,Setup_MPP!$A:$G,2,FALSE)</f>
        <v>Joueur26</v>
      </c>
      <c r="F4005" s="31" t="str">
        <f>VLOOKUP($B4005,Setup_MPP!$A:$E,4,FALSE)</f>
        <v>#D5D5D5</v>
      </c>
      <c r="G4005" s="31" t="str">
        <f>VLOOKUP($B4005,Setup_MPP!$A:$E,5,FALSE)</f>
        <v>#727272</v>
      </c>
      <c r="H4005" s="31" t="str">
        <f>IFERROR(IF(AND(A4005&gt;=1,A4005&lt;=104),VLOOKUP($A4005,Location!$A:$J,6,FALSE),IF(A4005=0,"Avant l'ouverture",IF(OR(A4005=105,A4005=106),"Bonus"))),"")</f>
        <v>1/2 Finale</v>
      </c>
      <c r="I4005" s="31" t="str">
        <f>IF(LEFT(H4005,4)="Tour",VLOOKUP(A4005,Database!$A:$C,3,FALSE),"")</f>
        <v/>
      </c>
      <c r="J4005" s="31" t="str">
        <f>VLOOKUP($A4005,Location!$A:$J,7,FALSE)</f>
        <v>TBD</v>
      </c>
      <c r="K4005" s="31" t="str">
        <f>IFERROR(VLOOKUP(J4005,Setup_Team!$B:$C,2,FALSE), "TDB")</f>
        <v>TDB</v>
      </c>
      <c r="L4005" s="31" t="str">
        <f>VLOOKUP($A4005,Location!$A:$J,8,FALSE)</f>
        <v>TBD</v>
      </c>
      <c r="M4005" s="31" t="str">
        <f>IFERROR(VLOOKUP(L4005,Setup_Team!$B:$C,2,FALSE), "TDB")</f>
        <v>TDB</v>
      </c>
      <c r="N4005" s="31" t="str">
        <f>VLOOKUP($A4005,Location!$A:$J,9,FALSE)</f>
        <v>Atlanta</v>
      </c>
      <c r="O4005" s="31" t="str">
        <f>VLOOKUP($A4005,Location!$A:$J,10,FALSE)</f>
        <v>Mercedes-Benz Stadium</v>
      </c>
      <c r="R4005" s="31">
        <v>0</v>
      </c>
      <c r="S4005" s="25">
        <f>VLOOKUP($A4005,Database!$A:$Y,10,FALSE)</f>
        <v>0</v>
      </c>
      <c r="T4005" s="25">
        <f>VLOOKUP($A4005,Database!$A:$Y,11,FALSE)</f>
        <v>0</v>
      </c>
      <c r="U4005" s="25">
        <f>VLOOKUP($A4005,Database!$A:$Y,12,FALSE)</f>
        <v>0</v>
      </c>
      <c r="V4005" s="25" t="str">
        <f>VLOOKUP(A4005,Database!A:M,13,FALSE)</f>
        <v>À venir</v>
      </c>
      <c r="W4005" s="25" t="str">
        <f>VLOOKUP($A4005,Database!$A:$Y,20,FALSE)</f>
        <v/>
      </c>
      <c r="X4005" s="25" t="str">
        <f>VLOOKUP($A4005,Database!$A:$Y,21,FALSE)</f>
        <v/>
      </c>
      <c r="Y4005" s="25" t="str">
        <f ca="1">IF(C4005&lt;NOW(),IF(AND(P4005&gt;Q4005,W4005&gt;X4005),S4005,IF(AND(P4005=Q4005,W4005=X4005),T4005,IF(AND(P4005&lt;Q4005,W4005&lt;X4005),U4005,0))),"")</f>
        <v/>
      </c>
      <c r="Z4005" s="25">
        <f>IF(AND(P4005=W4005,Q4005=X4005),1,0)</f>
        <v>1</v>
      </c>
      <c r="AA4005" s="25" t="str">
        <f>IF(Z4005=0,"",IF(ISBLANK(VLOOKUP(A4005,Database!A:AA,22,FALSE)),"",VLOOKUP(A4005,Database!A:AA,22,FALSE)))</f>
        <v>Exact</v>
      </c>
      <c r="AB4005" s="25">
        <f ca="1">IFERROR(IF(AND(Y4005&lt;&gt;"",OR(V4005="Terminé",V4005="En cours")),VLOOKUP(AA4005,Setup_ScoreExactBonus!A:D,4,FALSE),0),0)</f>
        <v>0</v>
      </c>
      <c r="AC4005" s="31" t="str">
        <f t="shared" ca="1" si="24"/>
        <v/>
      </c>
      <c r="AD4005" s="31">
        <f ca="1">SUMIFS(AC$2:AC4005,D$2:D4005,D4005)*IF(R4005=0,1,2)</f>
        <v>0</v>
      </c>
    </row>
    <row r="4006" spans="1:30" x14ac:dyDescent="0.35">
      <c r="A4006" s="31">
        <f>IF(ISBLANK(B4006),"",COUNTIF(B$2:B4006,B4006))-1</f>
        <v>102</v>
      </c>
      <c r="B4006" s="31">
        <v>27</v>
      </c>
      <c r="C4006" s="10">
        <f>VLOOKUP($A4006,Database!$A:$Y,7,FALSE)</f>
        <v>46218.875</v>
      </c>
      <c r="D4006" s="31" t="str">
        <f>VLOOKUP(Pronostics!$B4006,Setup_MPP!$A:$G,3,FALSE)</f>
        <v>Joueur27</v>
      </c>
      <c r="E4006" s="31" t="str">
        <f>VLOOKUP(Pronostics!$B4006,Setup_MPP!$A:$G,2,FALSE)</f>
        <v>Joueur27</v>
      </c>
      <c r="F4006" s="31" t="str">
        <f>VLOOKUP($B4006,Setup_MPP!$A:$E,4,FALSE)</f>
        <v>#D5D5D5</v>
      </c>
      <c r="G4006" s="31" t="str">
        <f>VLOOKUP($B4006,Setup_MPP!$A:$E,5,FALSE)</f>
        <v>#727272</v>
      </c>
      <c r="H4006" s="31" t="str">
        <f>IFERROR(IF(AND(A4006&gt;=1,A4006&lt;=104),VLOOKUP($A4006,Location!$A:$J,6,FALSE),IF(A4006=0,"Avant l'ouverture",IF(OR(A4006=105,A4006=106),"Bonus"))),"")</f>
        <v>1/2 Finale</v>
      </c>
      <c r="I4006" s="31" t="str">
        <f>IF(LEFT(H4006,4)="Tour",VLOOKUP(A4006,Database!$A:$C,3,FALSE),"")</f>
        <v/>
      </c>
      <c r="J4006" s="31" t="str">
        <f>VLOOKUP($A4006,Location!$A:$J,7,FALSE)</f>
        <v>TBD</v>
      </c>
      <c r="K4006" s="31" t="str">
        <f>IFERROR(VLOOKUP(J4006,Setup_Team!$B:$C,2,FALSE), "TDB")</f>
        <v>TDB</v>
      </c>
      <c r="L4006" s="31" t="str">
        <f>VLOOKUP($A4006,Location!$A:$J,8,FALSE)</f>
        <v>TBD</v>
      </c>
      <c r="M4006" s="31" t="str">
        <f>IFERROR(VLOOKUP(L4006,Setup_Team!$B:$C,2,FALSE), "TDB")</f>
        <v>TDB</v>
      </c>
      <c r="N4006" s="31" t="str">
        <f>VLOOKUP($A4006,Location!$A:$J,9,FALSE)</f>
        <v>Atlanta</v>
      </c>
      <c r="O4006" s="31" t="str">
        <f>VLOOKUP($A4006,Location!$A:$J,10,FALSE)</f>
        <v>Mercedes-Benz Stadium</v>
      </c>
      <c r="R4006" s="31">
        <v>0</v>
      </c>
      <c r="S4006" s="25">
        <f>VLOOKUP($A4006,Database!$A:$Y,10,FALSE)</f>
        <v>0</v>
      </c>
      <c r="T4006" s="25">
        <f>VLOOKUP($A4006,Database!$A:$Y,11,FALSE)</f>
        <v>0</v>
      </c>
      <c r="U4006" s="25">
        <f>VLOOKUP($A4006,Database!$A:$Y,12,FALSE)</f>
        <v>0</v>
      </c>
      <c r="V4006" s="25" t="str">
        <f>VLOOKUP(A4006,Database!A:M,13,FALSE)</f>
        <v>À venir</v>
      </c>
      <c r="W4006" s="25" t="str">
        <f>VLOOKUP($A4006,Database!$A:$Y,20,FALSE)</f>
        <v/>
      </c>
      <c r="X4006" s="25" t="str">
        <f>VLOOKUP($A4006,Database!$A:$Y,21,FALSE)</f>
        <v/>
      </c>
      <c r="Y4006" s="25" t="str">
        <f ca="1">IF(C4006&lt;NOW(),IF(AND(P4006&gt;Q4006,W4006&gt;X4006),S4006,IF(AND(P4006=Q4006,W4006=X4006),T4006,IF(AND(P4006&lt;Q4006,W4006&lt;X4006),U4006,0))),"")</f>
        <v/>
      </c>
      <c r="Z4006" s="25">
        <f>IF(AND(P4006=W4006,Q4006=X4006),1,0)</f>
        <v>1</v>
      </c>
      <c r="AA4006" s="25" t="str">
        <f>IF(Z4006=0,"",IF(ISBLANK(VLOOKUP(A4006,Database!A:AA,22,FALSE)),"",VLOOKUP(A4006,Database!A:AA,22,FALSE)))</f>
        <v>Exact</v>
      </c>
      <c r="AB4006" s="25">
        <f ca="1">IFERROR(IF(AND(Y4006&lt;&gt;"",OR(V4006="Terminé",V4006="En cours")),VLOOKUP(AA4006,Setup_ScoreExactBonus!A:D,4,FALSE),0),0)</f>
        <v>0</v>
      </c>
      <c r="AC4006" s="31" t="str">
        <f t="shared" ca="1" si="24"/>
        <v/>
      </c>
      <c r="AD4006" s="31">
        <f ca="1">SUMIFS(AC$2:AC4006,D$2:D4006,D4006)*IF(R4006=0,1,2)</f>
        <v>0</v>
      </c>
    </row>
    <row r="4007" spans="1:30" x14ac:dyDescent="0.35">
      <c r="A4007" s="31">
        <f>IF(ISBLANK(B4007),"",COUNTIF(B$2:B4007,B4007))-1</f>
        <v>102</v>
      </c>
      <c r="B4007" s="31">
        <v>28</v>
      </c>
      <c r="C4007" s="10">
        <f>VLOOKUP($A4007,Database!$A:$Y,7,FALSE)</f>
        <v>46218.875</v>
      </c>
      <c r="D4007" s="31" t="str">
        <f>VLOOKUP(Pronostics!$B4007,Setup_MPP!$A:$G,3,FALSE)</f>
        <v>Joueur28</v>
      </c>
      <c r="E4007" s="31" t="str">
        <f>VLOOKUP(Pronostics!$B4007,Setup_MPP!$A:$G,2,FALSE)</f>
        <v>Joueur28</v>
      </c>
      <c r="F4007" s="31" t="str">
        <f>VLOOKUP($B4007,Setup_MPP!$A:$E,4,FALSE)</f>
        <v>#D5D5D5</v>
      </c>
      <c r="G4007" s="31" t="str">
        <f>VLOOKUP($B4007,Setup_MPP!$A:$E,5,FALSE)</f>
        <v>#727272</v>
      </c>
      <c r="H4007" s="31" t="str">
        <f>IFERROR(IF(AND(A4007&gt;=1,A4007&lt;=104),VLOOKUP($A4007,Location!$A:$J,6,FALSE),IF(A4007=0,"Avant l'ouverture",IF(OR(A4007=105,A4007=106),"Bonus"))),"")</f>
        <v>1/2 Finale</v>
      </c>
      <c r="I4007" s="31" t="str">
        <f>IF(LEFT(H4007,4)="Tour",VLOOKUP(A4007,Database!$A:$C,3,FALSE),"")</f>
        <v/>
      </c>
      <c r="J4007" s="31" t="str">
        <f>VLOOKUP($A4007,Location!$A:$J,7,FALSE)</f>
        <v>TBD</v>
      </c>
      <c r="K4007" s="31" t="str">
        <f>IFERROR(VLOOKUP(J4007,Setup_Team!$B:$C,2,FALSE), "TDB")</f>
        <v>TDB</v>
      </c>
      <c r="L4007" s="31" t="str">
        <f>VLOOKUP($A4007,Location!$A:$J,8,FALSE)</f>
        <v>TBD</v>
      </c>
      <c r="M4007" s="31" t="str">
        <f>IFERROR(VLOOKUP(L4007,Setup_Team!$B:$C,2,FALSE), "TDB")</f>
        <v>TDB</v>
      </c>
      <c r="N4007" s="31" t="str">
        <f>VLOOKUP($A4007,Location!$A:$J,9,FALSE)</f>
        <v>Atlanta</v>
      </c>
      <c r="O4007" s="31" t="str">
        <f>VLOOKUP($A4007,Location!$A:$J,10,FALSE)</f>
        <v>Mercedes-Benz Stadium</v>
      </c>
      <c r="R4007" s="31">
        <v>0</v>
      </c>
      <c r="S4007" s="25">
        <f>VLOOKUP($A4007,Database!$A:$Y,10,FALSE)</f>
        <v>0</v>
      </c>
      <c r="T4007" s="25">
        <f>VLOOKUP($A4007,Database!$A:$Y,11,FALSE)</f>
        <v>0</v>
      </c>
      <c r="U4007" s="25">
        <f>VLOOKUP($A4007,Database!$A:$Y,12,FALSE)</f>
        <v>0</v>
      </c>
      <c r="V4007" s="25" t="str">
        <f>VLOOKUP(A4007,Database!A:M,13,FALSE)</f>
        <v>À venir</v>
      </c>
      <c r="W4007" s="25" t="str">
        <f>VLOOKUP($A4007,Database!$A:$Y,20,FALSE)</f>
        <v/>
      </c>
      <c r="X4007" s="25" t="str">
        <f>VLOOKUP($A4007,Database!$A:$Y,21,FALSE)</f>
        <v/>
      </c>
      <c r="Y4007" s="25" t="str">
        <f ca="1">IF(C4007&lt;NOW(),IF(AND(P4007&gt;Q4007,W4007&gt;X4007),S4007,IF(AND(P4007=Q4007,W4007=X4007),T4007,IF(AND(P4007&lt;Q4007,W4007&lt;X4007),U4007,0))),"")</f>
        <v/>
      </c>
      <c r="Z4007" s="25">
        <f>IF(AND(P4007=W4007,Q4007=X4007),1,0)</f>
        <v>1</v>
      </c>
      <c r="AA4007" s="25" t="str">
        <f>IF(Z4007=0,"",IF(ISBLANK(VLOOKUP(A4007,Database!A:AA,22,FALSE)),"",VLOOKUP(A4007,Database!A:AA,22,FALSE)))</f>
        <v>Exact</v>
      </c>
      <c r="AB4007" s="25">
        <f ca="1">IFERROR(IF(AND(Y4007&lt;&gt;"",OR(V4007="Terminé",V4007="En cours")),VLOOKUP(AA4007,Setup_ScoreExactBonus!A:D,4,FALSE),0),0)</f>
        <v>0</v>
      </c>
      <c r="AC4007" s="31" t="str">
        <f t="shared" ca="1" si="24"/>
        <v/>
      </c>
      <c r="AD4007" s="31">
        <f ca="1">SUMIFS(AC$2:AC4007,D$2:D4007,D4007)*IF(R4007=0,1,2)</f>
        <v>0</v>
      </c>
    </row>
    <row r="4008" spans="1:30" x14ac:dyDescent="0.35">
      <c r="A4008" s="31">
        <f>IF(ISBLANK(B4008),"",COUNTIF(B$2:B4008,B4008))-1</f>
        <v>102</v>
      </c>
      <c r="B4008" s="31">
        <v>29</v>
      </c>
      <c r="C4008" s="10">
        <f>VLOOKUP($A4008,Database!$A:$Y,7,FALSE)</f>
        <v>46218.875</v>
      </c>
      <c r="D4008" s="31" t="str">
        <f>VLOOKUP(Pronostics!$B4008,Setup_MPP!$A:$G,3,FALSE)</f>
        <v>Joueur29</v>
      </c>
      <c r="E4008" s="31" t="str">
        <f>VLOOKUP(Pronostics!$B4008,Setup_MPP!$A:$G,2,FALSE)</f>
        <v>Joueur29</v>
      </c>
      <c r="F4008" s="31" t="str">
        <f>VLOOKUP($B4008,Setup_MPP!$A:$E,4,FALSE)</f>
        <v>#D5D5D5</v>
      </c>
      <c r="G4008" s="31" t="str">
        <f>VLOOKUP($B4008,Setup_MPP!$A:$E,5,FALSE)</f>
        <v>#727272</v>
      </c>
      <c r="H4008" s="31" t="str">
        <f>IFERROR(IF(AND(A4008&gt;=1,A4008&lt;=104),VLOOKUP($A4008,Location!$A:$J,6,FALSE),IF(A4008=0,"Avant l'ouverture",IF(OR(A4008=105,A4008=106),"Bonus"))),"")</f>
        <v>1/2 Finale</v>
      </c>
      <c r="I4008" s="31" t="str">
        <f>IF(LEFT(H4008,4)="Tour",VLOOKUP(A4008,Database!$A:$C,3,FALSE),"")</f>
        <v/>
      </c>
      <c r="J4008" s="31" t="str">
        <f>VLOOKUP($A4008,Location!$A:$J,7,FALSE)</f>
        <v>TBD</v>
      </c>
      <c r="K4008" s="31" t="str">
        <f>IFERROR(VLOOKUP(J4008,Setup_Team!$B:$C,2,FALSE), "TDB")</f>
        <v>TDB</v>
      </c>
      <c r="L4008" s="31" t="str">
        <f>VLOOKUP($A4008,Location!$A:$J,8,FALSE)</f>
        <v>TBD</v>
      </c>
      <c r="M4008" s="31" t="str">
        <f>IFERROR(VLOOKUP(L4008,Setup_Team!$B:$C,2,FALSE), "TDB")</f>
        <v>TDB</v>
      </c>
      <c r="N4008" s="31" t="str">
        <f>VLOOKUP($A4008,Location!$A:$J,9,FALSE)</f>
        <v>Atlanta</v>
      </c>
      <c r="O4008" s="31" t="str">
        <f>VLOOKUP($A4008,Location!$A:$J,10,FALSE)</f>
        <v>Mercedes-Benz Stadium</v>
      </c>
      <c r="R4008" s="31">
        <v>0</v>
      </c>
      <c r="S4008" s="25">
        <f>VLOOKUP($A4008,Database!$A:$Y,10,FALSE)</f>
        <v>0</v>
      </c>
      <c r="T4008" s="25">
        <f>VLOOKUP($A4008,Database!$A:$Y,11,FALSE)</f>
        <v>0</v>
      </c>
      <c r="U4008" s="25">
        <f>VLOOKUP($A4008,Database!$A:$Y,12,FALSE)</f>
        <v>0</v>
      </c>
      <c r="V4008" s="25" t="str">
        <f>VLOOKUP(A4008,Database!A:M,13,FALSE)</f>
        <v>À venir</v>
      </c>
      <c r="W4008" s="25" t="str">
        <f>VLOOKUP($A4008,Database!$A:$Y,20,FALSE)</f>
        <v/>
      </c>
      <c r="X4008" s="25" t="str">
        <f>VLOOKUP($A4008,Database!$A:$Y,21,FALSE)</f>
        <v/>
      </c>
      <c r="Y4008" s="25" t="str">
        <f ca="1">IF(C4008&lt;NOW(),IF(AND(P4008&gt;Q4008,W4008&gt;X4008),S4008,IF(AND(P4008=Q4008,W4008=X4008),T4008,IF(AND(P4008&lt;Q4008,W4008&lt;X4008),U4008,0))),"")</f>
        <v/>
      </c>
      <c r="Z4008" s="25">
        <f>IF(AND(P4008=W4008,Q4008=X4008),1,0)</f>
        <v>1</v>
      </c>
      <c r="AA4008" s="25" t="str">
        <f>IF(Z4008=0,"",IF(ISBLANK(VLOOKUP(A4008,Database!A:AA,22,FALSE)),"",VLOOKUP(A4008,Database!A:AA,22,FALSE)))</f>
        <v>Exact</v>
      </c>
      <c r="AB4008" s="25">
        <f ca="1">IFERROR(IF(AND(Y4008&lt;&gt;"",OR(V4008="Terminé",V4008="En cours")),VLOOKUP(AA4008,Setup_ScoreExactBonus!A:D,4,FALSE),0),0)</f>
        <v>0</v>
      </c>
      <c r="AC4008" s="31" t="str">
        <f t="shared" ca="1" si="24"/>
        <v/>
      </c>
      <c r="AD4008" s="31">
        <f ca="1">SUMIFS(AC$2:AC4008,D$2:D4008,D4008)*IF(R4008=0,1,2)</f>
        <v>0</v>
      </c>
    </row>
    <row r="4009" spans="1:30" x14ac:dyDescent="0.35">
      <c r="A4009" s="31">
        <f>IF(ISBLANK(B4009),"",COUNTIF(B$2:B4009,B4009))-1</f>
        <v>102</v>
      </c>
      <c r="B4009" s="31">
        <v>30</v>
      </c>
      <c r="C4009" s="10">
        <f>VLOOKUP($A4009,Database!$A:$Y,7,FALSE)</f>
        <v>46218.875</v>
      </c>
      <c r="D4009" s="31" t="str">
        <f>VLOOKUP(Pronostics!$B4009,Setup_MPP!$A:$G,3,FALSE)</f>
        <v>Joueur30</v>
      </c>
      <c r="E4009" s="31" t="str">
        <f>VLOOKUP(Pronostics!$B4009,Setup_MPP!$A:$G,2,FALSE)</f>
        <v>Joueur30</v>
      </c>
      <c r="F4009" s="31" t="str">
        <f>VLOOKUP($B4009,Setup_MPP!$A:$E,4,FALSE)</f>
        <v>#D5D5D5</v>
      </c>
      <c r="G4009" s="31" t="str">
        <f>VLOOKUP($B4009,Setup_MPP!$A:$E,5,FALSE)</f>
        <v>#727272</v>
      </c>
      <c r="H4009" s="31" t="str">
        <f>IFERROR(IF(AND(A4009&gt;=1,A4009&lt;=104),VLOOKUP($A4009,Location!$A:$J,6,FALSE),IF(A4009=0,"Avant l'ouverture",IF(OR(A4009=105,A4009=106),"Bonus"))),"")</f>
        <v>1/2 Finale</v>
      </c>
      <c r="I4009" s="31" t="str">
        <f>IF(LEFT(H4009,4)="Tour",VLOOKUP(A4009,Database!$A:$C,3,FALSE),"")</f>
        <v/>
      </c>
      <c r="J4009" s="31" t="str">
        <f>VLOOKUP($A4009,Location!$A:$J,7,FALSE)</f>
        <v>TBD</v>
      </c>
      <c r="K4009" s="31" t="str">
        <f>IFERROR(VLOOKUP(J4009,Setup_Team!$B:$C,2,FALSE), "TDB")</f>
        <v>TDB</v>
      </c>
      <c r="L4009" s="31" t="str">
        <f>VLOOKUP($A4009,Location!$A:$J,8,FALSE)</f>
        <v>TBD</v>
      </c>
      <c r="M4009" s="31" t="str">
        <f>IFERROR(VLOOKUP(L4009,Setup_Team!$B:$C,2,FALSE), "TDB")</f>
        <v>TDB</v>
      </c>
      <c r="N4009" s="31" t="str">
        <f>VLOOKUP($A4009,Location!$A:$J,9,FALSE)</f>
        <v>Atlanta</v>
      </c>
      <c r="O4009" s="31" t="str">
        <f>VLOOKUP($A4009,Location!$A:$J,10,FALSE)</f>
        <v>Mercedes-Benz Stadium</v>
      </c>
      <c r="R4009" s="31">
        <v>0</v>
      </c>
      <c r="S4009" s="25">
        <f>VLOOKUP($A4009,Database!$A:$Y,10,FALSE)</f>
        <v>0</v>
      </c>
      <c r="T4009" s="25">
        <f>VLOOKUP($A4009,Database!$A:$Y,11,FALSE)</f>
        <v>0</v>
      </c>
      <c r="U4009" s="25">
        <f>VLOOKUP($A4009,Database!$A:$Y,12,FALSE)</f>
        <v>0</v>
      </c>
      <c r="V4009" s="25" t="str">
        <f>VLOOKUP(A4009,Database!A:M,13,FALSE)</f>
        <v>À venir</v>
      </c>
      <c r="W4009" s="25" t="str">
        <f>VLOOKUP($A4009,Database!$A:$Y,20,FALSE)</f>
        <v/>
      </c>
      <c r="X4009" s="25" t="str">
        <f>VLOOKUP($A4009,Database!$A:$Y,21,FALSE)</f>
        <v/>
      </c>
      <c r="Y4009" s="25" t="str">
        <f ca="1">IF(C4009&lt;NOW(),IF(AND(P4009&gt;Q4009,W4009&gt;X4009),S4009,IF(AND(P4009=Q4009,W4009=X4009),T4009,IF(AND(P4009&lt;Q4009,W4009&lt;X4009),U4009,0))),"")</f>
        <v/>
      </c>
      <c r="Z4009" s="25">
        <f>IF(AND(P4009=W4009,Q4009=X4009),1,0)</f>
        <v>1</v>
      </c>
      <c r="AA4009" s="25" t="str">
        <f>IF(Z4009=0,"",IF(ISBLANK(VLOOKUP(A4009,Database!A:AA,22,FALSE)),"",VLOOKUP(A4009,Database!A:AA,22,FALSE)))</f>
        <v>Exact</v>
      </c>
      <c r="AB4009" s="25">
        <f ca="1">IFERROR(IF(AND(Y4009&lt;&gt;"",OR(V4009="Terminé",V4009="En cours")),VLOOKUP(AA4009,Setup_ScoreExactBonus!A:D,4,FALSE),0),0)</f>
        <v>0</v>
      </c>
      <c r="AC4009" s="31" t="str">
        <f t="shared" ca="1" si="24"/>
        <v/>
      </c>
      <c r="AD4009" s="31">
        <f ca="1">SUMIFS(AC$2:AC4009,D$2:D4009,D4009)*IF(R4009=0,1,2)</f>
        <v>0</v>
      </c>
    </row>
    <row r="4010" spans="1:30" x14ac:dyDescent="0.35">
      <c r="A4010" s="31">
        <f>IF(ISBLANK(B4010),"",COUNTIF(B$2:B4010,B4010))-1</f>
        <v>102</v>
      </c>
      <c r="B4010" s="31">
        <v>31</v>
      </c>
      <c r="C4010" s="10">
        <f>VLOOKUP($A4010,Database!$A:$Y,7,FALSE)</f>
        <v>46218.875</v>
      </c>
      <c r="D4010" s="31" t="str">
        <f>VLOOKUP(Pronostics!$B4010,Setup_MPP!$A:$G,3,FALSE)</f>
        <v>Joueur31</v>
      </c>
      <c r="E4010" s="31" t="str">
        <f>VLOOKUP(Pronostics!$B4010,Setup_MPP!$A:$G,2,FALSE)</f>
        <v>Joueur31</v>
      </c>
      <c r="F4010" s="31" t="str">
        <f>VLOOKUP($B4010,Setup_MPP!$A:$E,4,FALSE)</f>
        <v>#D5D5D5</v>
      </c>
      <c r="G4010" s="31" t="str">
        <f>VLOOKUP($B4010,Setup_MPP!$A:$E,5,FALSE)</f>
        <v>#727272</v>
      </c>
      <c r="H4010" s="31" t="str">
        <f>IFERROR(IF(AND(A4010&gt;=1,A4010&lt;=104),VLOOKUP($A4010,Location!$A:$J,6,FALSE),IF(A4010=0,"Avant l'ouverture",IF(OR(A4010=105,A4010=106),"Bonus"))),"")</f>
        <v>1/2 Finale</v>
      </c>
      <c r="I4010" s="31" t="str">
        <f>IF(LEFT(H4010,4)="Tour",VLOOKUP(A4010,Database!$A:$C,3,FALSE),"")</f>
        <v/>
      </c>
      <c r="J4010" s="31" t="str">
        <f>VLOOKUP($A4010,Location!$A:$J,7,FALSE)</f>
        <v>TBD</v>
      </c>
      <c r="K4010" s="31" t="str">
        <f>IFERROR(VLOOKUP(J4010,Setup_Team!$B:$C,2,FALSE), "TDB")</f>
        <v>TDB</v>
      </c>
      <c r="L4010" s="31" t="str">
        <f>VLOOKUP($A4010,Location!$A:$J,8,FALSE)</f>
        <v>TBD</v>
      </c>
      <c r="M4010" s="31" t="str">
        <f>IFERROR(VLOOKUP(L4010,Setup_Team!$B:$C,2,FALSE), "TDB")</f>
        <v>TDB</v>
      </c>
      <c r="N4010" s="31" t="str">
        <f>VLOOKUP($A4010,Location!$A:$J,9,FALSE)</f>
        <v>Atlanta</v>
      </c>
      <c r="O4010" s="31" t="str">
        <f>VLOOKUP($A4010,Location!$A:$J,10,FALSE)</f>
        <v>Mercedes-Benz Stadium</v>
      </c>
      <c r="R4010" s="31">
        <v>0</v>
      </c>
      <c r="S4010" s="25">
        <f>VLOOKUP($A4010,Database!$A:$Y,10,FALSE)</f>
        <v>0</v>
      </c>
      <c r="T4010" s="25">
        <f>VLOOKUP($A4010,Database!$A:$Y,11,FALSE)</f>
        <v>0</v>
      </c>
      <c r="U4010" s="25">
        <f>VLOOKUP($A4010,Database!$A:$Y,12,FALSE)</f>
        <v>0</v>
      </c>
      <c r="V4010" s="25" t="str">
        <f>VLOOKUP(A4010,Database!A:M,13,FALSE)</f>
        <v>À venir</v>
      </c>
      <c r="W4010" s="25" t="str">
        <f>VLOOKUP($A4010,Database!$A:$Y,20,FALSE)</f>
        <v/>
      </c>
      <c r="X4010" s="25" t="str">
        <f>VLOOKUP($A4010,Database!$A:$Y,21,FALSE)</f>
        <v/>
      </c>
      <c r="Y4010" s="25" t="str">
        <f ca="1">IF(C4010&lt;NOW(),IF(AND(P4010&gt;Q4010,W4010&gt;X4010),S4010,IF(AND(P4010=Q4010,W4010=X4010),T4010,IF(AND(P4010&lt;Q4010,W4010&lt;X4010),U4010,0))),"")</f>
        <v/>
      </c>
      <c r="Z4010" s="25">
        <f>IF(AND(P4010=W4010,Q4010=X4010),1,0)</f>
        <v>1</v>
      </c>
      <c r="AA4010" s="25" t="str">
        <f>IF(Z4010=0,"",IF(ISBLANK(VLOOKUP(A4010,Database!A:AA,22,FALSE)),"",VLOOKUP(A4010,Database!A:AA,22,FALSE)))</f>
        <v>Exact</v>
      </c>
      <c r="AB4010" s="25">
        <f ca="1">IFERROR(IF(AND(Y4010&lt;&gt;"",OR(V4010="Terminé",V4010="En cours")),VLOOKUP(AA4010,Setup_ScoreExactBonus!A:D,4,FALSE),0),0)</f>
        <v>0</v>
      </c>
      <c r="AC4010" s="31" t="str">
        <f t="shared" ca="1" si="24"/>
        <v/>
      </c>
      <c r="AD4010" s="31">
        <f ca="1">SUMIFS(AC$2:AC4010,D$2:D4010,D4010)*IF(R4010=0,1,2)</f>
        <v>0</v>
      </c>
    </row>
    <row r="4011" spans="1:30" x14ac:dyDescent="0.35">
      <c r="A4011" s="31">
        <f>IF(ISBLANK(B4011),"",COUNTIF(B$2:B4011,B4011))-1</f>
        <v>102</v>
      </c>
      <c r="B4011" s="31">
        <v>32</v>
      </c>
      <c r="C4011" s="10">
        <f>VLOOKUP($A4011,Database!$A:$Y,7,FALSE)</f>
        <v>46218.875</v>
      </c>
      <c r="D4011" s="31" t="str">
        <f>VLOOKUP(Pronostics!$B4011,Setup_MPP!$A:$G,3,FALSE)</f>
        <v>Joueur32</v>
      </c>
      <c r="E4011" s="31" t="str">
        <f>VLOOKUP(Pronostics!$B4011,Setup_MPP!$A:$G,2,FALSE)</f>
        <v>Joueur32</v>
      </c>
      <c r="F4011" s="31" t="str">
        <f>VLOOKUP($B4011,Setup_MPP!$A:$E,4,FALSE)</f>
        <v>#D5D5D5</v>
      </c>
      <c r="G4011" s="31" t="str">
        <f>VLOOKUP($B4011,Setup_MPP!$A:$E,5,FALSE)</f>
        <v>#727272</v>
      </c>
      <c r="H4011" s="31" t="str">
        <f>IFERROR(IF(AND(A4011&gt;=1,A4011&lt;=104),VLOOKUP($A4011,Location!$A:$J,6,FALSE),IF(A4011=0,"Avant l'ouverture",IF(OR(A4011=105,A4011=106),"Bonus"))),"")</f>
        <v>1/2 Finale</v>
      </c>
      <c r="I4011" s="31" t="str">
        <f>IF(LEFT(H4011,4)="Tour",VLOOKUP(A4011,Database!$A:$C,3,FALSE),"")</f>
        <v/>
      </c>
      <c r="J4011" s="31" t="str">
        <f>VLOOKUP($A4011,Location!$A:$J,7,FALSE)</f>
        <v>TBD</v>
      </c>
      <c r="K4011" s="31" t="str">
        <f>IFERROR(VLOOKUP(J4011,Setup_Team!$B:$C,2,FALSE), "TDB")</f>
        <v>TDB</v>
      </c>
      <c r="L4011" s="31" t="str">
        <f>VLOOKUP($A4011,Location!$A:$J,8,FALSE)</f>
        <v>TBD</v>
      </c>
      <c r="M4011" s="31" t="str">
        <f>IFERROR(VLOOKUP(L4011,Setup_Team!$B:$C,2,FALSE), "TDB")</f>
        <v>TDB</v>
      </c>
      <c r="N4011" s="31" t="str">
        <f>VLOOKUP($A4011,Location!$A:$J,9,FALSE)</f>
        <v>Atlanta</v>
      </c>
      <c r="O4011" s="31" t="str">
        <f>VLOOKUP($A4011,Location!$A:$J,10,FALSE)</f>
        <v>Mercedes-Benz Stadium</v>
      </c>
      <c r="R4011" s="31">
        <v>0</v>
      </c>
      <c r="S4011" s="25">
        <f>VLOOKUP($A4011,Database!$A:$Y,10,FALSE)</f>
        <v>0</v>
      </c>
      <c r="T4011" s="25">
        <f>VLOOKUP($A4011,Database!$A:$Y,11,FALSE)</f>
        <v>0</v>
      </c>
      <c r="U4011" s="25">
        <f>VLOOKUP($A4011,Database!$A:$Y,12,FALSE)</f>
        <v>0</v>
      </c>
      <c r="V4011" s="25" t="str">
        <f>VLOOKUP(A4011,Database!A:M,13,FALSE)</f>
        <v>À venir</v>
      </c>
      <c r="W4011" s="25" t="str">
        <f>VLOOKUP($A4011,Database!$A:$Y,20,FALSE)</f>
        <v/>
      </c>
      <c r="X4011" s="25" t="str">
        <f>VLOOKUP($A4011,Database!$A:$Y,21,FALSE)</f>
        <v/>
      </c>
      <c r="Y4011" s="25" t="str">
        <f ca="1">IF(C4011&lt;NOW(),IF(AND(P4011&gt;Q4011,W4011&gt;X4011),S4011,IF(AND(P4011=Q4011,W4011=X4011),T4011,IF(AND(P4011&lt;Q4011,W4011&lt;X4011),U4011,0))),"")</f>
        <v/>
      </c>
      <c r="Z4011" s="25">
        <f>IF(AND(P4011=W4011,Q4011=X4011),1,0)</f>
        <v>1</v>
      </c>
      <c r="AA4011" s="25" t="str">
        <f>IF(Z4011=0,"",IF(ISBLANK(VLOOKUP(A4011,Database!A:AA,22,FALSE)),"",VLOOKUP(A4011,Database!A:AA,22,FALSE)))</f>
        <v>Exact</v>
      </c>
      <c r="AB4011" s="25">
        <f ca="1">IFERROR(IF(AND(Y4011&lt;&gt;"",OR(V4011="Terminé",V4011="En cours")),VLOOKUP(AA4011,Setup_ScoreExactBonus!A:D,4,FALSE),0),0)</f>
        <v>0</v>
      </c>
      <c r="AC4011" s="31" t="str">
        <f t="shared" ca="1" si="24"/>
        <v/>
      </c>
      <c r="AD4011" s="31">
        <f ca="1">SUMIFS(AC$2:AC4011,D$2:D4011,D4011)*IF(R4011=0,1,2)</f>
        <v>0</v>
      </c>
    </row>
    <row r="4012" spans="1:30" x14ac:dyDescent="0.35">
      <c r="A4012" s="31">
        <f>IF(ISBLANK(B4012),"",COUNTIF(B$2:B4012,B4012))-1</f>
        <v>102</v>
      </c>
      <c r="B4012" s="31">
        <v>33</v>
      </c>
      <c r="C4012" s="10">
        <f>VLOOKUP($A4012,Database!$A:$Y,7,FALSE)</f>
        <v>46218.875</v>
      </c>
      <c r="D4012" s="31" t="str">
        <f>VLOOKUP(Pronostics!$B4012,Setup_MPP!$A:$G,3,FALSE)</f>
        <v>Joueur33</v>
      </c>
      <c r="E4012" s="31" t="str">
        <f>VLOOKUP(Pronostics!$B4012,Setup_MPP!$A:$G,2,FALSE)</f>
        <v>Joueur33</v>
      </c>
      <c r="F4012" s="31" t="str">
        <f>VLOOKUP($B4012,Setup_MPP!$A:$E,4,FALSE)</f>
        <v>#D5D5D5</v>
      </c>
      <c r="G4012" s="31" t="str">
        <f>VLOOKUP($B4012,Setup_MPP!$A:$E,5,FALSE)</f>
        <v>#727272</v>
      </c>
      <c r="H4012" s="31" t="str">
        <f>IFERROR(IF(AND(A4012&gt;=1,A4012&lt;=104),VLOOKUP($A4012,Location!$A:$J,6,FALSE),IF(A4012=0,"Avant l'ouverture",IF(OR(A4012=105,A4012=106),"Bonus"))),"")</f>
        <v>1/2 Finale</v>
      </c>
      <c r="I4012" s="31" t="str">
        <f>IF(LEFT(H4012,4)="Tour",VLOOKUP(A4012,Database!$A:$C,3,FALSE),"")</f>
        <v/>
      </c>
      <c r="J4012" s="31" t="str">
        <f>VLOOKUP($A4012,Location!$A:$J,7,FALSE)</f>
        <v>TBD</v>
      </c>
      <c r="K4012" s="31" t="str">
        <f>IFERROR(VLOOKUP(J4012,Setup_Team!$B:$C,2,FALSE), "TDB")</f>
        <v>TDB</v>
      </c>
      <c r="L4012" s="31" t="str">
        <f>VLOOKUP($A4012,Location!$A:$J,8,FALSE)</f>
        <v>TBD</v>
      </c>
      <c r="M4012" s="31" t="str">
        <f>IFERROR(VLOOKUP(L4012,Setup_Team!$B:$C,2,FALSE), "TDB")</f>
        <v>TDB</v>
      </c>
      <c r="N4012" s="31" t="str">
        <f>VLOOKUP($A4012,Location!$A:$J,9,FALSE)</f>
        <v>Atlanta</v>
      </c>
      <c r="O4012" s="31" t="str">
        <f>VLOOKUP($A4012,Location!$A:$J,10,FALSE)</f>
        <v>Mercedes-Benz Stadium</v>
      </c>
      <c r="R4012" s="31">
        <v>0</v>
      </c>
      <c r="S4012" s="25">
        <f>VLOOKUP($A4012,Database!$A:$Y,10,FALSE)</f>
        <v>0</v>
      </c>
      <c r="T4012" s="25">
        <f>VLOOKUP($A4012,Database!$A:$Y,11,FALSE)</f>
        <v>0</v>
      </c>
      <c r="U4012" s="25">
        <f>VLOOKUP($A4012,Database!$A:$Y,12,FALSE)</f>
        <v>0</v>
      </c>
      <c r="V4012" s="25" t="str">
        <f>VLOOKUP(A4012,Database!A:M,13,FALSE)</f>
        <v>À venir</v>
      </c>
      <c r="W4012" s="25" t="str">
        <f>VLOOKUP($A4012,Database!$A:$Y,20,FALSE)</f>
        <v/>
      </c>
      <c r="X4012" s="25" t="str">
        <f>VLOOKUP($A4012,Database!$A:$Y,21,FALSE)</f>
        <v/>
      </c>
      <c r="Y4012" s="25" t="str">
        <f ca="1">IF(C4012&lt;NOW(),IF(AND(P4012&gt;Q4012,W4012&gt;X4012),S4012,IF(AND(P4012=Q4012,W4012=X4012),T4012,IF(AND(P4012&lt;Q4012,W4012&lt;X4012),U4012,0))),"")</f>
        <v/>
      </c>
      <c r="Z4012" s="25">
        <f>IF(AND(P4012=W4012,Q4012=X4012),1,0)</f>
        <v>1</v>
      </c>
      <c r="AA4012" s="25" t="str">
        <f>IF(Z4012=0,"",IF(ISBLANK(VLOOKUP(A4012,Database!A:AA,22,FALSE)),"",VLOOKUP(A4012,Database!A:AA,22,FALSE)))</f>
        <v>Exact</v>
      </c>
      <c r="AB4012" s="25">
        <f ca="1">IFERROR(IF(AND(Y4012&lt;&gt;"",OR(V4012="Terminé",V4012="En cours")),VLOOKUP(AA4012,Setup_ScoreExactBonus!A:D,4,FALSE),0),0)</f>
        <v>0</v>
      </c>
      <c r="AC4012" s="31" t="str">
        <f t="shared" ca="1" si="24"/>
        <v/>
      </c>
      <c r="AD4012" s="31">
        <f ca="1">SUMIFS(AC$2:AC4012,D$2:D4012,D4012)*IF(R4012=0,1,2)</f>
        <v>0</v>
      </c>
    </row>
    <row r="4013" spans="1:30" x14ac:dyDescent="0.35">
      <c r="A4013" s="31">
        <f>IF(ISBLANK(B4013),"",COUNTIF(B$2:B4013,B4013))-1</f>
        <v>102</v>
      </c>
      <c r="B4013" s="31">
        <v>34</v>
      </c>
      <c r="C4013" s="10">
        <f>VLOOKUP($A4013,Database!$A:$Y,7,FALSE)</f>
        <v>46218.875</v>
      </c>
      <c r="D4013" s="31" t="str">
        <f>VLOOKUP(Pronostics!$B4013,Setup_MPP!$A:$G,3,FALSE)</f>
        <v>Joueur34</v>
      </c>
      <c r="E4013" s="31" t="str">
        <f>VLOOKUP(Pronostics!$B4013,Setup_MPP!$A:$G,2,FALSE)</f>
        <v>Joueur34</v>
      </c>
      <c r="F4013" s="31" t="str">
        <f>VLOOKUP($B4013,Setup_MPP!$A:$E,4,FALSE)</f>
        <v>#D5D5D5</v>
      </c>
      <c r="G4013" s="31" t="str">
        <f>VLOOKUP($B4013,Setup_MPP!$A:$E,5,FALSE)</f>
        <v>#727272</v>
      </c>
      <c r="H4013" s="31" t="str">
        <f>IFERROR(IF(AND(A4013&gt;=1,A4013&lt;=104),VLOOKUP($A4013,Location!$A:$J,6,FALSE),IF(A4013=0,"Avant l'ouverture",IF(OR(A4013=105,A4013=106),"Bonus"))),"")</f>
        <v>1/2 Finale</v>
      </c>
      <c r="I4013" s="31" t="str">
        <f>IF(LEFT(H4013,4)="Tour",VLOOKUP(A4013,Database!$A:$C,3,FALSE),"")</f>
        <v/>
      </c>
      <c r="J4013" s="31" t="str">
        <f>VLOOKUP($A4013,Location!$A:$J,7,FALSE)</f>
        <v>TBD</v>
      </c>
      <c r="K4013" s="31" t="str">
        <f>IFERROR(VLOOKUP(J4013,Setup_Team!$B:$C,2,FALSE), "TDB")</f>
        <v>TDB</v>
      </c>
      <c r="L4013" s="31" t="str">
        <f>VLOOKUP($A4013,Location!$A:$J,8,FALSE)</f>
        <v>TBD</v>
      </c>
      <c r="M4013" s="31" t="str">
        <f>IFERROR(VLOOKUP(L4013,Setup_Team!$B:$C,2,FALSE), "TDB")</f>
        <v>TDB</v>
      </c>
      <c r="N4013" s="31" t="str">
        <f>VLOOKUP($A4013,Location!$A:$J,9,FALSE)</f>
        <v>Atlanta</v>
      </c>
      <c r="O4013" s="31" t="str">
        <f>VLOOKUP($A4013,Location!$A:$J,10,FALSE)</f>
        <v>Mercedes-Benz Stadium</v>
      </c>
      <c r="R4013" s="31">
        <v>0</v>
      </c>
      <c r="S4013" s="25">
        <f>VLOOKUP($A4013,Database!$A:$Y,10,FALSE)</f>
        <v>0</v>
      </c>
      <c r="T4013" s="25">
        <f>VLOOKUP($A4013,Database!$A:$Y,11,FALSE)</f>
        <v>0</v>
      </c>
      <c r="U4013" s="25">
        <f>VLOOKUP($A4013,Database!$A:$Y,12,FALSE)</f>
        <v>0</v>
      </c>
      <c r="V4013" s="25" t="str">
        <f>VLOOKUP(A4013,Database!A:M,13,FALSE)</f>
        <v>À venir</v>
      </c>
      <c r="W4013" s="25" t="str">
        <f>VLOOKUP($A4013,Database!$A:$Y,20,FALSE)</f>
        <v/>
      </c>
      <c r="X4013" s="25" t="str">
        <f>VLOOKUP($A4013,Database!$A:$Y,21,FALSE)</f>
        <v/>
      </c>
      <c r="Y4013" s="25" t="str">
        <f ca="1">IF(C4013&lt;NOW(),IF(AND(P4013&gt;Q4013,W4013&gt;X4013),S4013,IF(AND(P4013=Q4013,W4013=X4013),T4013,IF(AND(P4013&lt;Q4013,W4013&lt;X4013),U4013,0))),"")</f>
        <v/>
      </c>
      <c r="Z4013" s="25">
        <f>IF(AND(P4013=W4013,Q4013=X4013),1,0)</f>
        <v>1</v>
      </c>
      <c r="AA4013" s="25" t="str">
        <f>IF(Z4013=0,"",IF(ISBLANK(VLOOKUP(A4013,Database!A:AA,22,FALSE)),"",VLOOKUP(A4013,Database!A:AA,22,FALSE)))</f>
        <v>Exact</v>
      </c>
      <c r="AB4013" s="25">
        <f ca="1">IFERROR(IF(AND(Y4013&lt;&gt;"",OR(V4013="Terminé",V4013="En cours")),VLOOKUP(AA4013,Setup_ScoreExactBonus!A:D,4,FALSE),0),0)</f>
        <v>0</v>
      </c>
      <c r="AC4013" s="31" t="str">
        <f t="shared" ca="1" si="24"/>
        <v/>
      </c>
      <c r="AD4013" s="31">
        <f ca="1">SUMIFS(AC$2:AC4013,D$2:D4013,D4013)*IF(R4013=0,1,2)</f>
        <v>0</v>
      </c>
    </row>
    <row r="4014" spans="1:30" x14ac:dyDescent="0.35">
      <c r="A4014" s="31">
        <f>IF(ISBLANK(B4014),"",COUNTIF(B$2:B4014,B4014))-1</f>
        <v>102</v>
      </c>
      <c r="B4014" s="31">
        <v>35</v>
      </c>
      <c r="C4014" s="10">
        <f>VLOOKUP($A4014,Database!$A:$Y,7,FALSE)</f>
        <v>46218.875</v>
      </c>
      <c r="D4014" s="31" t="str">
        <f>VLOOKUP(Pronostics!$B4014,Setup_MPP!$A:$G,3,FALSE)</f>
        <v>Joueur35</v>
      </c>
      <c r="E4014" s="31" t="str">
        <f>VLOOKUP(Pronostics!$B4014,Setup_MPP!$A:$G,2,FALSE)</f>
        <v>Joueur35</v>
      </c>
      <c r="F4014" s="31" t="str">
        <f>VLOOKUP($B4014,Setup_MPP!$A:$E,4,FALSE)</f>
        <v>#D5D5D5</v>
      </c>
      <c r="G4014" s="31" t="str">
        <f>VLOOKUP($B4014,Setup_MPP!$A:$E,5,FALSE)</f>
        <v>#727272</v>
      </c>
      <c r="H4014" s="31" t="str">
        <f>IFERROR(IF(AND(A4014&gt;=1,A4014&lt;=104),VLOOKUP($A4014,Location!$A:$J,6,FALSE),IF(A4014=0,"Avant l'ouverture",IF(OR(A4014=105,A4014=106),"Bonus"))),"")</f>
        <v>1/2 Finale</v>
      </c>
      <c r="I4014" s="31" t="str">
        <f>IF(LEFT(H4014,4)="Tour",VLOOKUP(A4014,Database!$A:$C,3,FALSE),"")</f>
        <v/>
      </c>
      <c r="J4014" s="31" t="str">
        <f>VLOOKUP($A4014,Location!$A:$J,7,FALSE)</f>
        <v>TBD</v>
      </c>
      <c r="K4014" s="31" t="str">
        <f>IFERROR(VLOOKUP(J4014,Setup_Team!$B:$C,2,FALSE), "TDB")</f>
        <v>TDB</v>
      </c>
      <c r="L4014" s="31" t="str">
        <f>VLOOKUP($A4014,Location!$A:$J,8,FALSE)</f>
        <v>TBD</v>
      </c>
      <c r="M4014" s="31" t="str">
        <f>IFERROR(VLOOKUP(L4014,Setup_Team!$B:$C,2,FALSE), "TDB")</f>
        <v>TDB</v>
      </c>
      <c r="N4014" s="31" t="str">
        <f>VLOOKUP($A4014,Location!$A:$J,9,FALSE)</f>
        <v>Atlanta</v>
      </c>
      <c r="O4014" s="31" t="str">
        <f>VLOOKUP($A4014,Location!$A:$J,10,FALSE)</f>
        <v>Mercedes-Benz Stadium</v>
      </c>
      <c r="R4014" s="31">
        <v>0</v>
      </c>
      <c r="S4014" s="25">
        <f>VLOOKUP($A4014,Database!$A:$Y,10,FALSE)</f>
        <v>0</v>
      </c>
      <c r="T4014" s="25">
        <f>VLOOKUP($A4014,Database!$A:$Y,11,FALSE)</f>
        <v>0</v>
      </c>
      <c r="U4014" s="25">
        <f>VLOOKUP($A4014,Database!$A:$Y,12,FALSE)</f>
        <v>0</v>
      </c>
      <c r="V4014" s="25" t="str">
        <f>VLOOKUP(A4014,Database!A:M,13,FALSE)</f>
        <v>À venir</v>
      </c>
      <c r="W4014" s="25" t="str">
        <f>VLOOKUP($A4014,Database!$A:$Y,20,FALSE)</f>
        <v/>
      </c>
      <c r="X4014" s="25" t="str">
        <f>VLOOKUP($A4014,Database!$A:$Y,21,FALSE)</f>
        <v/>
      </c>
      <c r="Y4014" s="25" t="str">
        <f ca="1">IF(C4014&lt;NOW(),IF(AND(P4014&gt;Q4014,W4014&gt;X4014),S4014,IF(AND(P4014=Q4014,W4014=X4014),T4014,IF(AND(P4014&lt;Q4014,W4014&lt;X4014),U4014,0))),"")</f>
        <v/>
      </c>
      <c r="Z4014" s="25">
        <f>IF(AND(P4014=W4014,Q4014=X4014),1,0)</f>
        <v>1</v>
      </c>
      <c r="AA4014" s="25" t="str">
        <f>IF(Z4014=0,"",IF(ISBLANK(VLOOKUP(A4014,Database!A:AA,22,FALSE)),"",VLOOKUP(A4014,Database!A:AA,22,FALSE)))</f>
        <v>Exact</v>
      </c>
      <c r="AB4014" s="25">
        <f ca="1">IFERROR(IF(AND(Y4014&lt;&gt;"",OR(V4014="Terminé",V4014="En cours")),VLOOKUP(AA4014,Setup_ScoreExactBonus!A:D,4,FALSE),0),0)</f>
        <v>0</v>
      </c>
      <c r="AC4014" s="31" t="str">
        <f t="shared" ca="1" si="24"/>
        <v/>
      </c>
      <c r="AD4014" s="31">
        <f ca="1">SUMIFS(AC$2:AC4014,D$2:D4014,D4014)*IF(R4014=0,1,2)</f>
        <v>0</v>
      </c>
    </row>
    <row r="4015" spans="1:30" x14ac:dyDescent="0.35">
      <c r="A4015" s="31">
        <f>IF(ISBLANK(B4015),"",COUNTIF(B$2:B4015,B4015))-1</f>
        <v>102</v>
      </c>
      <c r="B4015" s="31">
        <v>36</v>
      </c>
      <c r="C4015" s="10">
        <f>VLOOKUP($A4015,Database!$A:$Y,7,FALSE)</f>
        <v>46218.875</v>
      </c>
      <c r="D4015" s="31" t="str">
        <f>VLOOKUP(Pronostics!$B4015,Setup_MPP!$A:$G,3,FALSE)</f>
        <v>Joueur36</v>
      </c>
      <c r="E4015" s="31" t="str">
        <f>VLOOKUP(Pronostics!$B4015,Setup_MPP!$A:$G,2,FALSE)</f>
        <v>Joueur36</v>
      </c>
      <c r="F4015" s="31" t="str">
        <f>VLOOKUP($B4015,Setup_MPP!$A:$E,4,FALSE)</f>
        <v>#D5D5D5</v>
      </c>
      <c r="G4015" s="31" t="str">
        <f>VLOOKUP($B4015,Setup_MPP!$A:$E,5,FALSE)</f>
        <v>#727272</v>
      </c>
      <c r="H4015" s="31" t="str">
        <f>IFERROR(IF(AND(A4015&gt;=1,A4015&lt;=104),VLOOKUP($A4015,Location!$A:$J,6,FALSE),IF(A4015=0,"Avant l'ouverture",IF(OR(A4015=105,A4015=106),"Bonus"))),"")</f>
        <v>1/2 Finale</v>
      </c>
      <c r="I4015" s="31" t="str">
        <f>IF(LEFT(H4015,4)="Tour",VLOOKUP(A4015,Database!$A:$C,3,FALSE),"")</f>
        <v/>
      </c>
      <c r="J4015" s="31" t="str">
        <f>VLOOKUP($A4015,Location!$A:$J,7,FALSE)</f>
        <v>TBD</v>
      </c>
      <c r="K4015" s="31" t="str">
        <f>IFERROR(VLOOKUP(J4015,Setup_Team!$B:$C,2,FALSE), "TDB")</f>
        <v>TDB</v>
      </c>
      <c r="L4015" s="31" t="str">
        <f>VLOOKUP($A4015,Location!$A:$J,8,FALSE)</f>
        <v>TBD</v>
      </c>
      <c r="M4015" s="31" t="str">
        <f>IFERROR(VLOOKUP(L4015,Setup_Team!$B:$C,2,FALSE), "TDB")</f>
        <v>TDB</v>
      </c>
      <c r="N4015" s="31" t="str">
        <f>VLOOKUP($A4015,Location!$A:$J,9,FALSE)</f>
        <v>Atlanta</v>
      </c>
      <c r="O4015" s="31" t="str">
        <f>VLOOKUP($A4015,Location!$A:$J,10,FALSE)</f>
        <v>Mercedes-Benz Stadium</v>
      </c>
      <c r="R4015" s="31">
        <v>0</v>
      </c>
      <c r="S4015" s="25">
        <f>VLOOKUP($A4015,Database!$A:$Y,10,FALSE)</f>
        <v>0</v>
      </c>
      <c r="T4015" s="25">
        <f>VLOOKUP($A4015,Database!$A:$Y,11,FALSE)</f>
        <v>0</v>
      </c>
      <c r="U4015" s="25">
        <f>VLOOKUP($A4015,Database!$A:$Y,12,FALSE)</f>
        <v>0</v>
      </c>
      <c r="V4015" s="25" t="str">
        <f>VLOOKUP(A4015,Database!A:M,13,FALSE)</f>
        <v>À venir</v>
      </c>
      <c r="W4015" s="25" t="str">
        <f>VLOOKUP($A4015,Database!$A:$Y,20,FALSE)</f>
        <v/>
      </c>
      <c r="X4015" s="25" t="str">
        <f>VLOOKUP($A4015,Database!$A:$Y,21,FALSE)</f>
        <v/>
      </c>
      <c r="Y4015" s="25" t="str">
        <f ca="1">IF(C4015&lt;NOW(),IF(AND(P4015&gt;Q4015,W4015&gt;X4015),S4015,IF(AND(P4015=Q4015,W4015=X4015),T4015,IF(AND(P4015&lt;Q4015,W4015&lt;X4015),U4015,0))),"")</f>
        <v/>
      </c>
      <c r="Z4015" s="25">
        <f>IF(AND(P4015=W4015,Q4015=X4015),1,0)</f>
        <v>1</v>
      </c>
      <c r="AA4015" s="25" t="str">
        <f>IF(Z4015=0,"",IF(ISBLANK(VLOOKUP(A4015,Database!A:AA,22,FALSE)),"",VLOOKUP(A4015,Database!A:AA,22,FALSE)))</f>
        <v>Exact</v>
      </c>
      <c r="AB4015" s="25">
        <f ca="1">IFERROR(IF(AND(Y4015&lt;&gt;"",OR(V4015="Terminé",V4015="En cours")),VLOOKUP(AA4015,Setup_ScoreExactBonus!A:D,4,FALSE),0),0)</f>
        <v>0</v>
      </c>
      <c r="AC4015" s="31" t="str">
        <f t="shared" ca="1" si="24"/>
        <v/>
      </c>
      <c r="AD4015" s="31">
        <f ca="1">SUMIFS(AC$2:AC4015,D$2:D4015,D4015)*IF(R4015=0,1,2)</f>
        <v>0</v>
      </c>
    </row>
    <row r="4016" spans="1:30" x14ac:dyDescent="0.35">
      <c r="A4016" s="31">
        <f>IF(ISBLANK(B4016),"",COUNTIF(B$2:B4016,B4016))-1</f>
        <v>102</v>
      </c>
      <c r="B4016" s="31">
        <v>37</v>
      </c>
      <c r="C4016" s="10">
        <f>VLOOKUP($A4016,Database!$A:$Y,7,FALSE)</f>
        <v>46218.875</v>
      </c>
      <c r="D4016" s="31" t="str">
        <f>VLOOKUP(Pronostics!$B4016,Setup_MPP!$A:$G,3,FALSE)</f>
        <v>Joueur37</v>
      </c>
      <c r="E4016" s="31" t="str">
        <f>VLOOKUP(Pronostics!$B4016,Setup_MPP!$A:$G,2,FALSE)</f>
        <v>Joueur37</v>
      </c>
      <c r="F4016" s="31" t="str">
        <f>VLOOKUP($B4016,Setup_MPP!$A:$E,4,FALSE)</f>
        <v>#D5D5D5</v>
      </c>
      <c r="G4016" s="31" t="str">
        <f>VLOOKUP($B4016,Setup_MPP!$A:$E,5,FALSE)</f>
        <v>#727272</v>
      </c>
      <c r="H4016" s="31" t="str">
        <f>IFERROR(IF(AND(A4016&gt;=1,A4016&lt;=104),VLOOKUP($A4016,Location!$A:$J,6,FALSE),IF(A4016=0,"Avant l'ouverture",IF(OR(A4016=105,A4016=106),"Bonus"))),"")</f>
        <v>1/2 Finale</v>
      </c>
      <c r="I4016" s="31" t="str">
        <f>IF(LEFT(H4016,4)="Tour",VLOOKUP(A4016,Database!$A:$C,3,FALSE),"")</f>
        <v/>
      </c>
      <c r="J4016" s="31" t="str">
        <f>VLOOKUP($A4016,Location!$A:$J,7,FALSE)</f>
        <v>TBD</v>
      </c>
      <c r="K4016" s="31" t="str">
        <f>IFERROR(VLOOKUP(J4016,Setup_Team!$B:$C,2,FALSE), "TDB")</f>
        <v>TDB</v>
      </c>
      <c r="L4016" s="31" t="str">
        <f>VLOOKUP($A4016,Location!$A:$J,8,FALSE)</f>
        <v>TBD</v>
      </c>
      <c r="M4016" s="31" t="str">
        <f>IFERROR(VLOOKUP(L4016,Setup_Team!$B:$C,2,FALSE), "TDB")</f>
        <v>TDB</v>
      </c>
      <c r="N4016" s="31" t="str">
        <f>VLOOKUP($A4016,Location!$A:$J,9,FALSE)</f>
        <v>Atlanta</v>
      </c>
      <c r="O4016" s="31" t="str">
        <f>VLOOKUP($A4016,Location!$A:$J,10,FALSE)</f>
        <v>Mercedes-Benz Stadium</v>
      </c>
      <c r="R4016" s="31">
        <v>0</v>
      </c>
      <c r="S4016" s="25">
        <f>VLOOKUP($A4016,Database!$A:$Y,10,FALSE)</f>
        <v>0</v>
      </c>
      <c r="T4016" s="25">
        <f>VLOOKUP($A4016,Database!$A:$Y,11,FALSE)</f>
        <v>0</v>
      </c>
      <c r="U4016" s="25">
        <f>VLOOKUP($A4016,Database!$A:$Y,12,FALSE)</f>
        <v>0</v>
      </c>
      <c r="V4016" s="25" t="str">
        <f>VLOOKUP(A4016,Database!A:M,13,FALSE)</f>
        <v>À venir</v>
      </c>
      <c r="W4016" s="25" t="str">
        <f>VLOOKUP($A4016,Database!$A:$Y,20,FALSE)</f>
        <v/>
      </c>
      <c r="X4016" s="25" t="str">
        <f>VLOOKUP($A4016,Database!$A:$Y,21,FALSE)</f>
        <v/>
      </c>
      <c r="Y4016" s="25" t="str">
        <f ca="1">IF(C4016&lt;NOW(),IF(AND(P4016&gt;Q4016,W4016&gt;X4016),S4016,IF(AND(P4016=Q4016,W4016=X4016),T4016,IF(AND(P4016&lt;Q4016,W4016&lt;X4016),U4016,0))),"")</f>
        <v/>
      </c>
      <c r="Z4016" s="25">
        <f>IF(AND(P4016=W4016,Q4016=X4016),1,0)</f>
        <v>1</v>
      </c>
      <c r="AA4016" s="25" t="str">
        <f>IF(Z4016=0,"",IF(ISBLANK(VLOOKUP(A4016,Database!A:AA,22,FALSE)),"",VLOOKUP(A4016,Database!A:AA,22,FALSE)))</f>
        <v>Exact</v>
      </c>
      <c r="AB4016" s="25">
        <f ca="1">IFERROR(IF(AND(Y4016&lt;&gt;"",OR(V4016="Terminé",V4016="En cours")),VLOOKUP(AA4016,Setup_ScoreExactBonus!A:D,4,FALSE),0),0)</f>
        <v>0</v>
      </c>
      <c r="AC4016" s="31" t="str">
        <f t="shared" ca="1" si="24"/>
        <v/>
      </c>
      <c r="AD4016" s="31">
        <f ca="1">SUMIFS(AC$2:AC4016,D$2:D4016,D4016)*IF(R4016=0,1,2)</f>
        <v>0</v>
      </c>
    </row>
    <row r="4017" spans="1:30" x14ac:dyDescent="0.35">
      <c r="A4017" s="31">
        <f>IF(ISBLANK(B4017),"",COUNTIF(B$2:B4017,B4017))-1</f>
        <v>102</v>
      </c>
      <c r="B4017" s="31">
        <v>38</v>
      </c>
      <c r="C4017" s="10">
        <f>VLOOKUP($A4017,Database!$A:$Y,7,FALSE)</f>
        <v>46218.875</v>
      </c>
      <c r="D4017" s="31" t="str">
        <f>VLOOKUP(Pronostics!$B4017,Setup_MPP!$A:$G,3,FALSE)</f>
        <v>Joueur38</v>
      </c>
      <c r="E4017" s="31" t="str">
        <f>VLOOKUP(Pronostics!$B4017,Setup_MPP!$A:$G,2,FALSE)</f>
        <v>Joueur38</v>
      </c>
      <c r="F4017" s="31" t="str">
        <f>VLOOKUP($B4017,Setup_MPP!$A:$E,4,FALSE)</f>
        <v>#D5D5D5</v>
      </c>
      <c r="G4017" s="31" t="str">
        <f>VLOOKUP($B4017,Setup_MPP!$A:$E,5,FALSE)</f>
        <v>#727272</v>
      </c>
      <c r="H4017" s="31" t="str">
        <f>IFERROR(IF(AND(A4017&gt;=1,A4017&lt;=104),VLOOKUP($A4017,Location!$A:$J,6,FALSE),IF(A4017=0,"Avant l'ouverture",IF(OR(A4017=105,A4017=106),"Bonus"))),"")</f>
        <v>1/2 Finale</v>
      </c>
      <c r="I4017" s="31" t="str">
        <f>IF(LEFT(H4017,4)="Tour",VLOOKUP(A4017,Database!$A:$C,3,FALSE),"")</f>
        <v/>
      </c>
      <c r="J4017" s="31" t="str">
        <f>VLOOKUP($A4017,Location!$A:$J,7,FALSE)</f>
        <v>TBD</v>
      </c>
      <c r="K4017" s="31" t="str">
        <f>IFERROR(VLOOKUP(J4017,Setup_Team!$B:$C,2,FALSE), "TDB")</f>
        <v>TDB</v>
      </c>
      <c r="L4017" s="31" t="str">
        <f>VLOOKUP($A4017,Location!$A:$J,8,FALSE)</f>
        <v>TBD</v>
      </c>
      <c r="M4017" s="31" t="str">
        <f>IFERROR(VLOOKUP(L4017,Setup_Team!$B:$C,2,FALSE), "TDB")</f>
        <v>TDB</v>
      </c>
      <c r="N4017" s="31" t="str">
        <f>VLOOKUP($A4017,Location!$A:$J,9,FALSE)</f>
        <v>Atlanta</v>
      </c>
      <c r="O4017" s="31" t="str">
        <f>VLOOKUP($A4017,Location!$A:$J,10,FALSE)</f>
        <v>Mercedes-Benz Stadium</v>
      </c>
      <c r="R4017" s="31">
        <v>0</v>
      </c>
      <c r="S4017" s="25">
        <f>VLOOKUP($A4017,Database!$A:$Y,10,FALSE)</f>
        <v>0</v>
      </c>
      <c r="T4017" s="25">
        <f>VLOOKUP($A4017,Database!$A:$Y,11,FALSE)</f>
        <v>0</v>
      </c>
      <c r="U4017" s="25">
        <f>VLOOKUP($A4017,Database!$A:$Y,12,FALSE)</f>
        <v>0</v>
      </c>
      <c r="V4017" s="25" t="str">
        <f>VLOOKUP(A4017,Database!A:M,13,FALSE)</f>
        <v>À venir</v>
      </c>
      <c r="W4017" s="25" t="str">
        <f>VLOOKUP($A4017,Database!$A:$Y,20,FALSE)</f>
        <v/>
      </c>
      <c r="X4017" s="25" t="str">
        <f>VLOOKUP($A4017,Database!$A:$Y,21,FALSE)</f>
        <v/>
      </c>
      <c r="Y4017" s="25" t="str">
        <f ca="1">IF(C4017&lt;NOW(),IF(AND(P4017&gt;Q4017,W4017&gt;X4017),S4017,IF(AND(P4017=Q4017,W4017=X4017),T4017,IF(AND(P4017&lt;Q4017,W4017&lt;X4017),U4017,0))),"")</f>
        <v/>
      </c>
      <c r="Z4017" s="25">
        <f>IF(AND(P4017=W4017,Q4017=X4017),1,0)</f>
        <v>1</v>
      </c>
      <c r="AA4017" s="25" t="str">
        <f>IF(Z4017=0,"",IF(ISBLANK(VLOOKUP(A4017,Database!A:AA,22,FALSE)),"",VLOOKUP(A4017,Database!A:AA,22,FALSE)))</f>
        <v>Exact</v>
      </c>
      <c r="AB4017" s="25">
        <f ca="1">IFERROR(IF(AND(Y4017&lt;&gt;"",OR(V4017="Terminé",V4017="En cours")),VLOOKUP(AA4017,Setup_ScoreExactBonus!A:D,4,FALSE),0),0)</f>
        <v>0</v>
      </c>
      <c r="AC4017" s="31" t="str">
        <f t="shared" ca="1" si="24"/>
        <v/>
      </c>
      <c r="AD4017" s="31">
        <f ca="1">SUMIFS(AC$2:AC4017,D$2:D4017,D4017)*IF(R4017=0,1,2)</f>
        <v>0</v>
      </c>
    </row>
    <row r="4018" spans="1:30" x14ac:dyDescent="0.35">
      <c r="A4018" s="31">
        <f>IF(ISBLANK(B4018),"",COUNTIF(B$2:B4018,B4018))-1</f>
        <v>102</v>
      </c>
      <c r="B4018" s="31">
        <v>39</v>
      </c>
      <c r="C4018" s="10">
        <f>VLOOKUP($A4018,Database!$A:$Y,7,FALSE)</f>
        <v>46218.875</v>
      </c>
      <c r="D4018" s="31" t="str">
        <f>VLOOKUP(Pronostics!$B4018,Setup_MPP!$A:$G,3,FALSE)</f>
        <v>Joueur39</v>
      </c>
      <c r="E4018" s="31" t="str">
        <f>VLOOKUP(Pronostics!$B4018,Setup_MPP!$A:$G,2,FALSE)</f>
        <v>Joueur39</v>
      </c>
      <c r="F4018" s="31" t="str">
        <f>VLOOKUP($B4018,Setup_MPP!$A:$E,4,FALSE)</f>
        <v>#D5D5D5</v>
      </c>
      <c r="G4018" s="31" t="str">
        <f>VLOOKUP($B4018,Setup_MPP!$A:$E,5,FALSE)</f>
        <v>#727272</v>
      </c>
      <c r="H4018" s="31" t="str">
        <f>IFERROR(IF(AND(A4018&gt;=1,A4018&lt;=104),VLOOKUP($A4018,Location!$A:$J,6,FALSE),IF(A4018=0,"Avant l'ouverture",IF(OR(A4018=105,A4018=106),"Bonus"))),"")</f>
        <v>1/2 Finale</v>
      </c>
      <c r="I4018" s="31" t="str">
        <f>IF(LEFT(H4018,4)="Tour",VLOOKUP(A4018,Database!$A:$C,3,FALSE),"")</f>
        <v/>
      </c>
      <c r="J4018" s="31" t="str">
        <f>VLOOKUP($A4018,Location!$A:$J,7,FALSE)</f>
        <v>TBD</v>
      </c>
      <c r="K4018" s="31" t="str">
        <f>IFERROR(VLOOKUP(J4018,Setup_Team!$B:$C,2,FALSE), "TDB")</f>
        <v>TDB</v>
      </c>
      <c r="L4018" s="31" t="str">
        <f>VLOOKUP($A4018,Location!$A:$J,8,FALSE)</f>
        <v>TBD</v>
      </c>
      <c r="M4018" s="31" t="str">
        <f>IFERROR(VLOOKUP(L4018,Setup_Team!$B:$C,2,FALSE), "TDB")</f>
        <v>TDB</v>
      </c>
      <c r="N4018" s="31" t="str">
        <f>VLOOKUP($A4018,Location!$A:$J,9,FALSE)</f>
        <v>Atlanta</v>
      </c>
      <c r="O4018" s="31" t="str">
        <f>VLOOKUP($A4018,Location!$A:$J,10,FALSE)</f>
        <v>Mercedes-Benz Stadium</v>
      </c>
      <c r="R4018" s="31">
        <v>0</v>
      </c>
      <c r="S4018" s="25">
        <f>VLOOKUP($A4018,Database!$A:$Y,10,FALSE)</f>
        <v>0</v>
      </c>
      <c r="T4018" s="25">
        <f>VLOOKUP($A4018,Database!$A:$Y,11,FALSE)</f>
        <v>0</v>
      </c>
      <c r="U4018" s="25">
        <f>VLOOKUP($A4018,Database!$A:$Y,12,FALSE)</f>
        <v>0</v>
      </c>
      <c r="V4018" s="25" t="str">
        <f>VLOOKUP(A4018,Database!A:M,13,FALSE)</f>
        <v>À venir</v>
      </c>
      <c r="W4018" s="25" t="str">
        <f>VLOOKUP($A4018,Database!$A:$Y,20,FALSE)</f>
        <v/>
      </c>
      <c r="X4018" s="25" t="str">
        <f>VLOOKUP($A4018,Database!$A:$Y,21,FALSE)</f>
        <v/>
      </c>
      <c r="Y4018" s="25" t="str">
        <f ca="1">IF(C4018&lt;NOW(),IF(AND(P4018&gt;Q4018,W4018&gt;X4018),S4018,IF(AND(P4018=Q4018,W4018=X4018),T4018,IF(AND(P4018&lt;Q4018,W4018&lt;X4018),U4018,0))),"")</f>
        <v/>
      </c>
      <c r="Z4018" s="25">
        <f>IF(AND(P4018=W4018,Q4018=X4018),1,0)</f>
        <v>1</v>
      </c>
      <c r="AA4018" s="25" t="str">
        <f>IF(Z4018=0,"",IF(ISBLANK(VLOOKUP(A4018,Database!A:AA,22,FALSE)),"",VLOOKUP(A4018,Database!A:AA,22,FALSE)))</f>
        <v>Exact</v>
      </c>
      <c r="AB4018" s="25">
        <f ca="1">IFERROR(IF(AND(Y4018&lt;&gt;"",OR(V4018="Terminé",V4018="En cours")),VLOOKUP(AA4018,Setup_ScoreExactBonus!A:D,4,FALSE),0),0)</f>
        <v>0</v>
      </c>
      <c r="AC4018" s="31" t="str">
        <f t="shared" ca="1" si="24"/>
        <v/>
      </c>
      <c r="AD4018" s="31">
        <f ca="1">SUMIFS(AC$2:AC4018,D$2:D4018,D4018)*IF(R4018=0,1,2)</f>
        <v>0</v>
      </c>
    </row>
    <row r="4019" spans="1:30" x14ac:dyDescent="0.35">
      <c r="A4019" s="31">
        <f>IF(ISBLANK(B4019),"",COUNTIF(B$2:B4019,B4019))-1</f>
        <v>103</v>
      </c>
      <c r="B4019" s="31">
        <v>1</v>
      </c>
      <c r="C4019" s="10">
        <f>VLOOKUP($A4019,Database!$A:$Y,7,FALSE)</f>
        <v>46221.958333333336</v>
      </c>
      <c r="D4019" s="31" t="str">
        <f>VLOOKUP(Pronostics!$B4019,Setup_MPP!$A:$G,3,FALSE)</f>
        <v>_Nicolas_LM_</v>
      </c>
      <c r="E4019" s="31" t="str">
        <f>VLOOKUP(Pronostics!$B4019,Setup_MPP!$A:$G,2,FALSE)</f>
        <v>Nicolas LE MOUEL</v>
      </c>
      <c r="F4019" s="31" t="str">
        <f>VLOOKUP($B4019,Setup_MPP!$A:$E,4,FALSE)</f>
        <v>#F7C79D</v>
      </c>
      <c r="G4019" s="31" t="str">
        <f>VLOOKUP($B4019,Setup_MPP!$A:$E,5,FALSE)</f>
        <v>#FFBE85</v>
      </c>
      <c r="H4019" s="31" t="str">
        <f>IFERROR(IF(AND(A4019&gt;=1,A4019&lt;=104),VLOOKUP($A4019,Location!$A:$J,6,FALSE),IF(A4019=0,"Avant l'ouverture",IF(OR(A4019=105,A4019=106),"Bonus"))),"")</f>
        <v>Petite Finale</v>
      </c>
      <c r="I4019" s="31" t="str">
        <f>IF(LEFT(H4019,4)="Tour",VLOOKUP(A4019,Database!$A:$C,3,FALSE),"")</f>
        <v/>
      </c>
      <c r="J4019" s="31" t="str">
        <f>VLOOKUP($A4019,Location!$A:$J,7,FALSE)</f>
        <v>TBD</v>
      </c>
      <c r="K4019" s="31" t="str">
        <f>IFERROR(VLOOKUP(J4019,Setup_Team!$B:$C,2,FALSE), "TDB")</f>
        <v>TDB</v>
      </c>
      <c r="L4019" s="31" t="str">
        <f>VLOOKUP($A4019,Location!$A:$J,8,FALSE)</f>
        <v>TBD</v>
      </c>
      <c r="M4019" s="31" t="str">
        <f>IFERROR(VLOOKUP(L4019,Setup_Team!$B:$C,2,FALSE), "TDB")</f>
        <v>TDB</v>
      </c>
      <c r="N4019" s="31" t="str">
        <f>VLOOKUP($A4019,Location!$A:$J,9,FALSE)</f>
        <v>Miami Gardens, Florida</v>
      </c>
      <c r="O4019" s="31" t="str">
        <f>VLOOKUP($A4019,Location!$A:$J,10,FALSE)</f>
        <v>Hard Rock Stadium</v>
      </c>
      <c r="R4019" s="31">
        <v>0</v>
      </c>
      <c r="S4019" s="25">
        <f>VLOOKUP($A4019,Database!$A:$Y,10,FALSE)</f>
        <v>0</v>
      </c>
      <c r="T4019" s="25">
        <f>VLOOKUP($A4019,Database!$A:$Y,11,FALSE)</f>
        <v>0</v>
      </c>
      <c r="U4019" s="25">
        <f>VLOOKUP($A4019,Database!$A:$Y,12,FALSE)</f>
        <v>0</v>
      </c>
      <c r="V4019" s="25" t="str">
        <f>VLOOKUP(A4019,Database!A:M,13,FALSE)</f>
        <v>À venir</v>
      </c>
      <c r="W4019" s="25" t="str">
        <f>VLOOKUP($A4019,Database!$A:$Y,20,FALSE)</f>
        <v/>
      </c>
      <c r="X4019" s="25" t="str">
        <f>VLOOKUP($A4019,Database!$A:$Y,21,FALSE)</f>
        <v/>
      </c>
      <c r="Y4019" s="25" t="str">
        <f ca="1">IF(C4019&lt;NOW(),IF(AND(P4019&gt;Q4019,W4019&gt;X4019),S4019,IF(AND(P4019=Q4019,W4019=X4019),T4019,IF(AND(P4019&lt;Q4019,W4019&lt;X4019),U4019,0))),"")</f>
        <v/>
      </c>
      <c r="Z4019" s="25">
        <f>IF(AND(P4019=W4019,Q4019=X4019),1,0)</f>
        <v>1</v>
      </c>
      <c r="AA4019" s="25" t="str">
        <f>IF(Z4019=0,"",IF(ISBLANK(VLOOKUP(A4019,Database!A:AA,22,FALSE)),"",VLOOKUP(A4019,Database!A:AA,22,FALSE)))</f>
        <v>Exact</v>
      </c>
      <c r="AB4019" s="25">
        <f ca="1">IFERROR(IF(AND(Y4019&lt;&gt;"",OR(V4019="Terminé",V4019="En cours")),VLOOKUP(AA4019,Setup_ScoreExactBonus!A:D,4,FALSE),0),0)</f>
        <v>0</v>
      </c>
      <c r="AC4019" s="31" t="str">
        <f t="shared" ca="1" si="24"/>
        <v/>
      </c>
      <c r="AD4019" s="31">
        <f ca="1">SUMIFS(AC$2:AC4019,D$2:D4019,D4019)*IF(R4019=0,1,2)</f>
        <v>0</v>
      </c>
    </row>
    <row r="4020" spans="1:30" x14ac:dyDescent="0.35">
      <c r="A4020" s="31">
        <f>IF(ISBLANK(B4020),"",COUNTIF(B$2:B4020,B4020))-1</f>
        <v>103</v>
      </c>
      <c r="B4020" s="31">
        <v>2</v>
      </c>
      <c r="C4020" s="10">
        <f>VLOOKUP($A4020,Database!$A:$Y,7,FALSE)</f>
        <v>46221.958333333336</v>
      </c>
      <c r="D4020" s="31" t="str">
        <f>VLOOKUP(Pronostics!$B4020,Setup_MPP!$A:$G,3,FALSE)</f>
        <v>leaelaz</v>
      </c>
      <c r="E4020" s="31" t="str">
        <f>VLOOKUP(Pronostics!$B4020,Setup_MPP!$A:$G,2,FALSE)</f>
        <v>Léa EL ASERY</v>
      </c>
      <c r="F4020" s="31" t="str">
        <f>VLOOKUP($B4020,Setup_MPP!$A:$E,4,FALSE)</f>
        <v>#FFBEBE</v>
      </c>
      <c r="G4020" s="31" t="str">
        <f>VLOOKUP($B4020,Setup_MPP!$A:$E,5,FALSE)</f>
        <v>#DF6868</v>
      </c>
      <c r="H4020" s="31" t="str">
        <f>IFERROR(IF(AND(A4020&gt;=1,A4020&lt;=104),VLOOKUP($A4020,Location!$A:$J,6,FALSE),IF(A4020=0,"Avant l'ouverture",IF(OR(A4020=105,A4020=106),"Bonus"))),"")</f>
        <v>Petite Finale</v>
      </c>
      <c r="I4020" s="31" t="str">
        <f>IF(LEFT(H4020,4)="Tour",VLOOKUP(A4020,Database!$A:$C,3,FALSE),"")</f>
        <v/>
      </c>
      <c r="J4020" s="31" t="str">
        <f>VLOOKUP($A4020,Location!$A:$J,7,FALSE)</f>
        <v>TBD</v>
      </c>
      <c r="K4020" s="31" t="str">
        <f>IFERROR(VLOOKUP(J4020,Setup_Team!$B:$C,2,FALSE), "TDB")</f>
        <v>TDB</v>
      </c>
      <c r="L4020" s="31" t="str">
        <f>VLOOKUP($A4020,Location!$A:$J,8,FALSE)</f>
        <v>TBD</v>
      </c>
      <c r="M4020" s="31" t="str">
        <f>IFERROR(VLOOKUP(L4020,Setup_Team!$B:$C,2,FALSE), "TDB")</f>
        <v>TDB</v>
      </c>
      <c r="N4020" s="31" t="str">
        <f>VLOOKUP($A4020,Location!$A:$J,9,FALSE)</f>
        <v>Miami Gardens, Florida</v>
      </c>
      <c r="O4020" s="31" t="str">
        <f>VLOOKUP($A4020,Location!$A:$J,10,FALSE)</f>
        <v>Hard Rock Stadium</v>
      </c>
      <c r="R4020" s="31">
        <v>0</v>
      </c>
      <c r="S4020" s="25">
        <f>VLOOKUP($A4020,Database!$A:$Y,10,FALSE)</f>
        <v>0</v>
      </c>
      <c r="T4020" s="25">
        <f>VLOOKUP($A4020,Database!$A:$Y,11,FALSE)</f>
        <v>0</v>
      </c>
      <c r="U4020" s="25">
        <f>VLOOKUP($A4020,Database!$A:$Y,12,FALSE)</f>
        <v>0</v>
      </c>
      <c r="V4020" s="25" t="str">
        <f>VLOOKUP(A4020,Database!A:M,13,FALSE)</f>
        <v>À venir</v>
      </c>
      <c r="W4020" s="25" t="str">
        <f>VLOOKUP($A4020,Database!$A:$Y,20,FALSE)</f>
        <v/>
      </c>
      <c r="X4020" s="25" t="str">
        <f>VLOOKUP($A4020,Database!$A:$Y,21,FALSE)</f>
        <v/>
      </c>
      <c r="Y4020" s="25" t="str">
        <f ca="1">IF(C4020&lt;NOW(),IF(AND(P4020&gt;Q4020,W4020&gt;X4020),S4020,IF(AND(P4020=Q4020,W4020=X4020),T4020,IF(AND(P4020&lt;Q4020,W4020&lt;X4020),U4020,0))),"")</f>
        <v/>
      </c>
      <c r="Z4020" s="25">
        <f>IF(AND(P4020=W4020,Q4020=X4020),1,0)</f>
        <v>1</v>
      </c>
      <c r="AA4020" s="25" t="str">
        <f>IF(Z4020=0,"",IF(ISBLANK(VLOOKUP(A4020,Database!A:AA,22,FALSE)),"",VLOOKUP(A4020,Database!A:AA,22,FALSE)))</f>
        <v>Exact</v>
      </c>
      <c r="AB4020" s="25">
        <f ca="1">IFERROR(IF(AND(Y4020&lt;&gt;"",OR(V4020="Terminé",V4020="En cours")),VLOOKUP(AA4020,Setup_ScoreExactBonus!A:D,4,FALSE),0),0)</f>
        <v>0</v>
      </c>
      <c r="AC4020" s="31" t="str">
        <f t="shared" ca="1" si="24"/>
        <v/>
      </c>
      <c r="AD4020" s="31">
        <f ca="1">SUMIFS(AC$2:AC4020,D$2:D4020,D4020)*IF(R4020=0,1,2)</f>
        <v>0</v>
      </c>
    </row>
    <row r="4021" spans="1:30" x14ac:dyDescent="0.35">
      <c r="A4021" s="31">
        <f>IF(ISBLANK(B4021),"",COUNTIF(B$2:B4021,B4021))-1</f>
        <v>103</v>
      </c>
      <c r="B4021" s="31">
        <v>3</v>
      </c>
      <c r="C4021" s="10">
        <f>VLOOKUP($A4021,Database!$A:$Y,7,FALSE)</f>
        <v>46221.958333333336</v>
      </c>
      <c r="D4021" s="31" t="str">
        <f>VLOOKUP(Pronostics!$B4021,Setup_MPP!$A:$G,3,FALSE)</f>
        <v>PasMetalleux</v>
      </c>
      <c r="E4021" s="31" t="str">
        <f>VLOOKUP(Pronostics!$B4021,Setup_MPP!$A:$G,2,FALSE)</f>
        <v>Elwenn JOUBREL</v>
      </c>
      <c r="F4021" s="31" t="str">
        <f>VLOOKUP($B4021,Setup_MPP!$A:$E,4,FALSE)</f>
        <v>#F5C7FC</v>
      </c>
      <c r="G4021" s="31" t="str">
        <f>VLOOKUP($B4021,Setup_MPP!$A:$E,5,FALSE)</f>
        <v>#C489CF</v>
      </c>
      <c r="H4021" s="31" t="str">
        <f>IFERROR(IF(AND(A4021&gt;=1,A4021&lt;=104),VLOOKUP($A4021,Location!$A:$J,6,FALSE),IF(A4021=0,"Avant l'ouverture",IF(OR(A4021=105,A4021=106),"Bonus"))),"")</f>
        <v>Petite Finale</v>
      </c>
      <c r="I4021" s="31" t="str">
        <f>IF(LEFT(H4021,4)="Tour",VLOOKUP(A4021,Database!$A:$C,3,FALSE),"")</f>
        <v/>
      </c>
      <c r="J4021" s="31" t="str">
        <f>VLOOKUP($A4021,Location!$A:$J,7,FALSE)</f>
        <v>TBD</v>
      </c>
      <c r="K4021" s="31" t="str">
        <f>IFERROR(VLOOKUP(J4021,Setup_Team!$B:$C,2,FALSE), "TDB")</f>
        <v>TDB</v>
      </c>
      <c r="L4021" s="31" t="str">
        <f>VLOOKUP($A4021,Location!$A:$J,8,FALSE)</f>
        <v>TBD</v>
      </c>
      <c r="M4021" s="31" t="str">
        <f>IFERROR(VLOOKUP(L4021,Setup_Team!$B:$C,2,FALSE), "TDB")</f>
        <v>TDB</v>
      </c>
      <c r="N4021" s="31" t="str">
        <f>VLOOKUP($A4021,Location!$A:$J,9,FALSE)</f>
        <v>Miami Gardens, Florida</v>
      </c>
      <c r="O4021" s="31" t="str">
        <f>VLOOKUP($A4021,Location!$A:$J,10,FALSE)</f>
        <v>Hard Rock Stadium</v>
      </c>
      <c r="R4021" s="31">
        <v>0</v>
      </c>
      <c r="S4021" s="25">
        <f>VLOOKUP($A4021,Database!$A:$Y,10,FALSE)</f>
        <v>0</v>
      </c>
      <c r="T4021" s="25">
        <f>VLOOKUP($A4021,Database!$A:$Y,11,FALSE)</f>
        <v>0</v>
      </c>
      <c r="U4021" s="25">
        <f>VLOOKUP($A4021,Database!$A:$Y,12,FALSE)</f>
        <v>0</v>
      </c>
      <c r="V4021" s="25" t="str">
        <f>VLOOKUP(A4021,Database!A:M,13,FALSE)</f>
        <v>À venir</v>
      </c>
      <c r="W4021" s="25" t="str">
        <f>VLOOKUP($A4021,Database!$A:$Y,20,FALSE)</f>
        <v/>
      </c>
      <c r="X4021" s="25" t="str">
        <f>VLOOKUP($A4021,Database!$A:$Y,21,FALSE)</f>
        <v/>
      </c>
      <c r="Y4021" s="25" t="str">
        <f ca="1">IF(C4021&lt;NOW(),IF(AND(P4021&gt;Q4021,W4021&gt;X4021),S4021,IF(AND(P4021=Q4021,W4021=X4021),T4021,IF(AND(P4021&lt;Q4021,W4021&lt;X4021),U4021,0))),"")</f>
        <v/>
      </c>
      <c r="Z4021" s="25">
        <f>IF(AND(P4021=W4021,Q4021=X4021),1,0)</f>
        <v>1</v>
      </c>
      <c r="AA4021" s="25" t="str">
        <f>IF(Z4021=0,"",IF(ISBLANK(VLOOKUP(A4021,Database!A:AA,22,FALSE)),"",VLOOKUP(A4021,Database!A:AA,22,FALSE)))</f>
        <v>Exact</v>
      </c>
      <c r="AB4021" s="25">
        <f ca="1">IFERROR(IF(AND(Y4021&lt;&gt;"",OR(V4021="Terminé",V4021="En cours")),VLOOKUP(AA4021,Setup_ScoreExactBonus!A:D,4,FALSE),0),0)</f>
        <v>0</v>
      </c>
      <c r="AC4021" s="31" t="str">
        <f t="shared" ca="1" si="24"/>
        <v/>
      </c>
      <c r="AD4021" s="31">
        <f ca="1">SUMIFS(AC$2:AC4021,D$2:D4021,D4021)*IF(R4021=0,1,2)</f>
        <v>0</v>
      </c>
    </row>
    <row r="4022" spans="1:30" x14ac:dyDescent="0.35">
      <c r="A4022" s="31">
        <f>IF(ISBLANK(B4022),"",COUNTIF(B$2:B4022,B4022))-1</f>
        <v>103</v>
      </c>
      <c r="B4022" s="31">
        <v>4</v>
      </c>
      <c r="C4022" s="10">
        <f>VLOOKUP($A4022,Database!$A:$Y,7,FALSE)</f>
        <v>46221.958333333336</v>
      </c>
      <c r="D4022" s="31" t="str">
        <f>VLOOKUP(Pronostics!$B4022,Setup_MPP!$A:$G,3,FALSE)</f>
        <v>Popo444</v>
      </c>
      <c r="E4022" s="31" t="str">
        <f>VLOOKUP(Pronostics!$B4022,Setup_MPP!$A:$G,2,FALSE)</f>
        <v>Pauline OLIVIER</v>
      </c>
      <c r="F4022" s="31" t="str">
        <f>VLOOKUP($B4022,Setup_MPP!$A:$E,4,FALSE)</f>
        <v>#A5EA7F</v>
      </c>
      <c r="G4022" s="31" t="str">
        <f>VLOOKUP($B4022,Setup_MPP!$A:$E,5,FALSE)</f>
        <v>#80C65A</v>
      </c>
      <c r="H4022" s="31" t="str">
        <f>IFERROR(IF(AND(A4022&gt;=1,A4022&lt;=104),VLOOKUP($A4022,Location!$A:$J,6,FALSE),IF(A4022=0,"Avant l'ouverture",IF(OR(A4022=105,A4022=106),"Bonus"))),"")</f>
        <v>Petite Finale</v>
      </c>
      <c r="I4022" s="31" t="str">
        <f>IF(LEFT(H4022,4)="Tour",VLOOKUP(A4022,Database!$A:$C,3,FALSE),"")</f>
        <v/>
      </c>
      <c r="J4022" s="31" t="str">
        <f>VLOOKUP($A4022,Location!$A:$J,7,FALSE)</f>
        <v>TBD</v>
      </c>
      <c r="K4022" s="31" t="str">
        <f>IFERROR(VLOOKUP(J4022,Setup_Team!$B:$C,2,FALSE), "TDB")</f>
        <v>TDB</v>
      </c>
      <c r="L4022" s="31" t="str">
        <f>VLOOKUP($A4022,Location!$A:$J,8,FALSE)</f>
        <v>TBD</v>
      </c>
      <c r="M4022" s="31" t="str">
        <f>IFERROR(VLOOKUP(L4022,Setup_Team!$B:$C,2,FALSE), "TDB")</f>
        <v>TDB</v>
      </c>
      <c r="N4022" s="31" t="str">
        <f>VLOOKUP($A4022,Location!$A:$J,9,FALSE)</f>
        <v>Miami Gardens, Florida</v>
      </c>
      <c r="O4022" s="31" t="str">
        <f>VLOOKUP($A4022,Location!$A:$J,10,FALSE)</f>
        <v>Hard Rock Stadium</v>
      </c>
      <c r="R4022" s="31">
        <v>0</v>
      </c>
      <c r="S4022" s="25">
        <f>VLOOKUP($A4022,Database!$A:$Y,10,FALSE)</f>
        <v>0</v>
      </c>
      <c r="T4022" s="25">
        <f>VLOOKUP($A4022,Database!$A:$Y,11,FALSE)</f>
        <v>0</v>
      </c>
      <c r="U4022" s="25">
        <f>VLOOKUP($A4022,Database!$A:$Y,12,FALSE)</f>
        <v>0</v>
      </c>
      <c r="V4022" s="25" t="str">
        <f>VLOOKUP(A4022,Database!A:M,13,FALSE)</f>
        <v>À venir</v>
      </c>
      <c r="W4022" s="25" t="str">
        <f>VLOOKUP($A4022,Database!$A:$Y,20,FALSE)</f>
        <v/>
      </c>
      <c r="X4022" s="25" t="str">
        <f>VLOOKUP($A4022,Database!$A:$Y,21,FALSE)</f>
        <v/>
      </c>
      <c r="Y4022" s="25" t="str">
        <f ca="1">IF(C4022&lt;NOW(),IF(AND(P4022&gt;Q4022,W4022&gt;X4022),S4022,IF(AND(P4022=Q4022,W4022=X4022),T4022,IF(AND(P4022&lt;Q4022,W4022&lt;X4022),U4022,0))),"")</f>
        <v/>
      </c>
      <c r="Z4022" s="25">
        <f>IF(AND(P4022=W4022,Q4022=X4022),1,0)</f>
        <v>1</v>
      </c>
      <c r="AA4022" s="25" t="str">
        <f>IF(Z4022=0,"",IF(ISBLANK(VLOOKUP(A4022,Database!A:AA,22,FALSE)),"",VLOOKUP(A4022,Database!A:AA,22,FALSE)))</f>
        <v>Exact</v>
      </c>
      <c r="AB4022" s="25">
        <f ca="1">IFERROR(IF(AND(Y4022&lt;&gt;"",OR(V4022="Terminé",V4022="En cours")),VLOOKUP(AA4022,Setup_ScoreExactBonus!A:D,4,FALSE),0),0)</f>
        <v>0</v>
      </c>
      <c r="AC4022" s="31" t="str">
        <f t="shared" ca="1" si="24"/>
        <v/>
      </c>
      <c r="AD4022" s="31">
        <f ca="1">SUMIFS(AC$2:AC4022,D$2:D4022,D4022)*IF(R4022=0,1,2)</f>
        <v>0</v>
      </c>
    </row>
    <row r="4023" spans="1:30" x14ac:dyDescent="0.35">
      <c r="A4023" s="31">
        <f>IF(ISBLANK(B4023),"",COUNTIF(B$2:B4023,B4023))-1</f>
        <v>103</v>
      </c>
      <c r="B4023" s="31">
        <v>5</v>
      </c>
      <c r="C4023" s="10">
        <f>VLOOKUP($A4023,Database!$A:$Y,7,FALSE)</f>
        <v>46221.958333333336</v>
      </c>
      <c r="D4023" s="31" t="str">
        <f>VLOOKUP(Pronostics!$B4023,Setup_MPP!$A:$G,3,FALSE)</f>
        <v>_Jujul</v>
      </c>
      <c r="E4023" s="31" t="str">
        <f>VLOOKUP(Pronostics!$B4023,Setup_MPP!$A:$G,2,FALSE)</f>
        <v>Julie BOISSIERE</v>
      </c>
      <c r="F4023" s="31" t="str">
        <f>VLOOKUP($B4023,Setup_MPP!$A:$E,4,FALSE)</f>
        <v>#D890FF</v>
      </c>
      <c r="G4023" s="31" t="str">
        <f>VLOOKUP($B4023,Setup_MPP!$A:$E,5,FALSE)</f>
        <v>#B750EF</v>
      </c>
      <c r="H4023" s="31" t="str">
        <f>IFERROR(IF(AND(A4023&gt;=1,A4023&lt;=104),VLOOKUP($A4023,Location!$A:$J,6,FALSE),IF(A4023=0,"Avant l'ouverture",IF(OR(A4023=105,A4023=106),"Bonus"))),"")</f>
        <v>Petite Finale</v>
      </c>
      <c r="I4023" s="31" t="str">
        <f>IF(LEFT(H4023,4)="Tour",VLOOKUP(A4023,Database!$A:$C,3,FALSE),"")</f>
        <v/>
      </c>
      <c r="J4023" s="31" t="str">
        <f>VLOOKUP($A4023,Location!$A:$J,7,FALSE)</f>
        <v>TBD</v>
      </c>
      <c r="K4023" s="31" t="str">
        <f>IFERROR(VLOOKUP(J4023,Setup_Team!$B:$C,2,FALSE), "TDB")</f>
        <v>TDB</v>
      </c>
      <c r="L4023" s="31" t="str">
        <f>VLOOKUP($A4023,Location!$A:$J,8,FALSE)</f>
        <v>TBD</v>
      </c>
      <c r="M4023" s="31" t="str">
        <f>IFERROR(VLOOKUP(L4023,Setup_Team!$B:$C,2,FALSE), "TDB")</f>
        <v>TDB</v>
      </c>
      <c r="N4023" s="31" t="str">
        <f>VLOOKUP($A4023,Location!$A:$J,9,FALSE)</f>
        <v>Miami Gardens, Florida</v>
      </c>
      <c r="O4023" s="31" t="str">
        <f>VLOOKUP($A4023,Location!$A:$J,10,FALSE)</f>
        <v>Hard Rock Stadium</v>
      </c>
      <c r="R4023" s="31">
        <v>0</v>
      </c>
      <c r="S4023" s="25">
        <f>VLOOKUP($A4023,Database!$A:$Y,10,FALSE)</f>
        <v>0</v>
      </c>
      <c r="T4023" s="25">
        <f>VLOOKUP($A4023,Database!$A:$Y,11,FALSE)</f>
        <v>0</v>
      </c>
      <c r="U4023" s="25">
        <f>VLOOKUP($A4023,Database!$A:$Y,12,FALSE)</f>
        <v>0</v>
      </c>
      <c r="V4023" s="25" t="str">
        <f>VLOOKUP(A4023,Database!A:M,13,FALSE)</f>
        <v>À venir</v>
      </c>
      <c r="W4023" s="25" t="str">
        <f>VLOOKUP($A4023,Database!$A:$Y,20,FALSE)</f>
        <v/>
      </c>
      <c r="X4023" s="25" t="str">
        <f>VLOOKUP($A4023,Database!$A:$Y,21,FALSE)</f>
        <v/>
      </c>
      <c r="Y4023" s="25" t="str">
        <f ca="1">IF(C4023&lt;NOW(),IF(AND(P4023&gt;Q4023,W4023&gt;X4023),S4023,IF(AND(P4023=Q4023,W4023=X4023),T4023,IF(AND(P4023&lt;Q4023,W4023&lt;X4023),U4023,0))),"")</f>
        <v/>
      </c>
      <c r="Z4023" s="25">
        <f>IF(AND(P4023=W4023,Q4023=X4023),1,0)</f>
        <v>1</v>
      </c>
      <c r="AA4023" s="25" t="str">
        <f>IF(Z4023=0,"",IF(ISBLANK(VLOOKUP(A4023,Database!A:AA,22,FALSE)),"",VLOOKUP(A4023,Database!A:AA,22,FALSE)))</f>
        <v>Exact</v>
      </c>
      <c r="AB4023" s="25">
        <f ca="1">IFERROR(IF(AND(Y4023&lt;&gt;"",OR(V4023="Terminé",V4023="En cours")),VLOOKUP(AA4023,Setup_ScoreExactBonus!A:D,4,FALSE),0),0)</f>
        <v>0</v>
      </c>
      <c r="AC4023" s="31" t="str">
        <f t="shared" ca="1" si="24"/>
        <v/>
      </c>
      <c r="AD4023" s="31">
        <f ca="1">SUMIFS(AC$2:AC4023,D$2:D4023,D4023)*IF(R4023=0,1,2)</f>
        <v>0</v>
      </c>
    </row>
    <row r="4024" spans="1:30" x14ac:dyDescent="0.35">
      <c r="A4024" s="31">
        <f>IF(ISBLANK(B4024),"",COUNTIF(B$2:B4024,B4024))-1</f>
        <v>103</v>
      </c>
      <c r="B4024" s="31">
        <v>6</v>
      </c>
      <c r="C4024" s="10">
        <f>VLOOKUP($A4024,Database!$A:$Y,7,FALSE)</f>
        <v>46221.958333333336</v>
      </c>
      <c r="D4024" s="31" t="str">
        <f>VLOOKUP(Pronostics!$B4024,Setup_MPP!$A:$G,3,FALSE)</f>
        <v>Julay</v>
      </c>
      <c r="E4024" s="31" t="str">
        <f>VLOOKUP(Pronostics!$B4024,Setup_MPP!$A:$G,2,FALSE)</f>
        <v>Julie BOUCHARD</v>
      </c>
      <c r="F4024" s="31" t="str">
        <f>VLOOKUP($B4024,Setup_MPP!$A:$E,4,FALSE)</f>
        <v>#A6F7B1</v>
      </c>
      <c r="G4024" s="31" t="str">
        <f>VLOOKUP($B4024,Setup_MPP!$A:$E,5,FALSE)</f>
        <v>#6EC179</v>
      </c>
      <c r="H4024" s="31" t="str">
        <f>IFERROR(IF(AND(A4024&gt;=1,A4024&lt;=104),VLOOKUP($A4024,Location!$A:$J,6,FALSE),IF(A4024=0,"Avant l'ouverture",IF(OR(A4024=105,A4024=106),"Bonus"))),"")</f>
        <v>Petite Finale</v>
      </c>
      <c r="I4024" s="31" t="str">
        <f>IF(LEFT(H4024,4)="Tour",VLOOKUP(A4024,Database!$A:$C,3,FALSE),"")</f>
        <v/>
      </c>
      <c r="J4024" s="31" t="str">
        <f>VLOOKUP($A4024,Location!$A:$J,7,FALSE)</f>
        <v>TBD</v>
      </c>
      <c r="K4024" s="31" t="str">
        <f>IFERROR(VLOOKUP(J4024,Setup_Team!$B:$C,2,FALSE), "TDB")</f>
        <v>TDB</v>
      </c>
      <c r="L4024" s="31" t="str">
        <f>VLOOKUP($A4024,Location!$A:$J,8,FALSE)</f>
        <v>TBD</v>
      </c>
      <c r="M4024" s="31" t="str">
        <f>IFERROR(VLOOKUP(L4024,Setup_Team!$B:$C,2,FALSE), "TDB")</f>
        <v>TDB</v>
      </c>
      <c r="N4024" s="31" t="str">
        <f>VLOOKUP($A4024,Location!$A:$J,9,FALSE)</f>
        <v>Miami Gardens, Florida</v>
      </c>
      <c r="O4024" s="31" t="str">
        <f>VLOOKUP($A4024,Location!$A:$J,10,FALSE)</f>
        <v>Hard Rock Stadium</v>
      </c>
      <c r="R4024" s="31">
        <v>0</v>
      </c>
      <c r="S4024" s="25">
        <f>VLOOKUP($A4024,Database!$A:$Y,10,FALSE)</f>
        <v>0</v>
      </c>
      <c r="T4024" s="25">
        <f>VLOOKUP($A4024,Database!$A:$Y,11,FALSE)</f>
        <v>0</v>
      </c>
      <c r="U4024" s="25">
        <f>VLOOKUP($A4024,Database!$A:$Y,12,FALSE)</f>
        <v>0</v>
      </c>
      <c r="V4024" s="25" t="str">
        <f>VLOOKUP(A4024,Database!A:M,13,FALSE)</f>
        <v>À venir</v>
      </c>
      <c r="W4024" s="25" t="str">
        <f>VLOOKUP($A4024,Database!$A:$Y,20,FALSE)</f>
        <v/>
      </c>
      <c r="X4024" s="25" t="str">
        <f>VLOOKUP($A4024,Database!$A:$Y,21,FALSE)</f>
        <v/>
      </c>
      <c r="Y4024" s="25" t="str">
        <f ca="1">IF(C4024&lt;NOW(),IF(AND(P4024&gt;Q4024,W4024&gt;X4024),S4024,IF(AND(P4024=Q4024,W4024=X4024),T4024,IF(AND(P4024&lt;Q4024,W4024&lt;X4024),U4024,0))),"")</f>
        <v/>
      </c>
      <c r="Z4024" s="25">
        <f>IF(AND(P4024=W4024,Q4024=X4024),1,0)</f>
        <v>1</v>
      </c>
      <c r="AA4024" s="25" t="str">
        <f>IF(Z4024=0,"",IF(ISBLANK(VLOOKUP(A4024,Database!A:AA,22,FALSE)),"",VLOOKUP(A4024,Database!A:AA,22,FALSE)))</f>
        <v>Exact</v>
      </c>
      <c r="AB4024" s="25">
        <f ca="1">IFERROR(IF(AND(Y4024&lt;&gt;"",OR(V4024="Terminé",V4024="En cours")),VLOOKUP(AA4024,Setup_ScoreExactBonus!A:D,4,FALSE),0),0)</f>
        <v>0</v>
      </c>
      <c r="AC4024" s="31" t="str">
        <f t="shared" ca="1" si="24"/>
        <v/>
      </c>
      <c r="AD4024" s="31">
        <f ca="1">SUMIFS(AC$2:AC4024,D$2:D4024,D4024)*IF(R4024=0,1,2)</f>
        <v>0</v>
      </c>
    </row>
    <row r="4025" spans="1:30" x14ac:dyDescent="0.35">
      <c r="A4025" s="31">
        <f>IF(ISBLANK(B4025),"",COUNTIF(B$2:B4025,B4025))-1</f>
        <v>103</v>
      </c>
      <c r="B4025" s="31">
        <v>7</v>
      </c>
      <c r="C4025" s="10">
        <f>VLOOKUP($A4025,Database!$A:$Y,7,FALSE)</f>
        <v>46221.958333333336</v>
      </c>
      <c r="D4025" s="31" t="str">
        <f>VLOOKUP(Pronostics!$B4025,Setup_MPP!$A:$G,3,FALSE)</f>
        <v>__Vince__</v>
      </c>
      <c r="E4025" s="31" t="str">
        <f>VLOOKUP(Pronostics!$B4025,Setup_MPP!$A:$G,2,FALSE)</f>
        <v>Vincent FRAYSSE</v>
      </c>
      <c r="F4025" s="31" t="str">
        <f>VLOOKUP($B4025,Setup_MPP!$A:$E,4,FALSE)</f>
        <v>#B2EAE8</v>
      </c>
      <c r="G4025" s="31" t="str">
        <f>VLOOKUP($B4025,Setup_MPP!$A:$E,5,FALSE)</f>
        <v>#6CB4B1</v>
      </c>
      <c r="H4025" s="31" t="str">
        <f>IFERROR(IF(AND(A4025&gt;=1,A4025&lt;=104),VLOOKUP($A4025,Location!$A:$J,6,FALSE),IF(A4025=0,"Avant l'ouverture",IF(OR(A4025=105,A4025=106),"Bonus"))),"")</f>
        <v>Petite Finale</v>
      </c>
      <c r="I4025" s="31" t="str">
        <f>IF(LEFT(H4025,4)="Tour",VLOOKUP(A4025,Database!$A:$C,3,FALSE),"")</f>
        <v/>
      </c>
      <c r="J4025" s="31" t="str">
        <f>VLOOKUP($A4025,Location!$A:$J,7,FALSE)</f>
        <v>TBD</v>
      </c>
      <c r="K4025" s="31" t="str">
        <f>IFERROR(VLOOKUP(J4025,Setup_Team!$B:$C,2,FALSE), "TDB")</f>
        <v>TDB</v>
      </c>
      <c r="L4025" s="31" t="str">
        <f>VLOOKUP($A4025,Location!$A:$J,8,FALSE)</f>
        <v>TBD</v>
      </c>
      <c r="M4025" s="31" t="str">
        <f>IFERROR(VLOOKUP(L4025,Setup_Team!$B:$C,2,FALSE), "TDB")</f>
        <v>TDB</v>
      </c>
      <c r="N4025" s="31" t="str">
        <f>VLOOKUP($A4025,Location!$A:$J,9,FALSE)</f>
        <v>Miami Gardens, Florida</v>
      </c>
      <c r="O4025" s="31" t="str">
        <f>VLOOKUP($A4025,Location!$A:$J,10,FALSE)</f>
        <v>Hard Rock Stadium</v>
      </c>
      <c r="R4025" s="31">
        <v>0</v>
      </c>
      <c r="S4025" s="25">
        <f>VLOOKUP($A4025,Database!$A:$Y,10,FALSE)</f>
        <v>0</v>
      </c>
      <c r="T4025" s="25">
        <f>VLOOKUP($A4025,Database!$A:$Y,11,FALSE)</f>
        <v>0</v>
      </c>
      <c r="U4025" s="25">
        <f>VLOOKUP($A4025,Database!$A:$Y,12,FALSE)</f>
        <v>0</v>
      </c>
      <c r="V4025" s="25" t="str">
        <f>VLOOKUP(A4025,Database!A:M,13,FALSE)</f>
        <v>À venir</v>
      </c>
      <c r="W4025" s="25" t="str">
        <f>VLOOKUP($A4025,Database!$A:$Y,20,FALSE)</f>
        <v/>
      </c>
      <c r="X4025" s="25" t="str">
        <f>VLOOKUP($A4025,Database!$A:$Y,21,FALSE)</f>
        <v/>
      </c>
      <c r="Y4025" s="25" t="str">
        <f ca="1">IF(C4025&lt;NOW(),IF(AND(P4025&gt;Q4025,W4025&gt;X4025),S4025,IF(AND(P4025=Q4025,W4025=X4025),T4025,IF(AND(P4025&lt;Q4025,W4025&lt;X4025),U4025,0))),"")</f>
        <v/>
      </c>
      <c r="Z4025" s="25">
        <f>IF(AND(P4025=W4025,Q4025=X4025),1,0)</f>
        <v>1</v>
      </c>
      <c r="AA4025" s="25" t="str">
        <f>IF(Z4025=0,"",IF(ISBLANK(VLOOKUP(A4025,Database!A:AA,22,FALSE)),"",VLOOKUP(A4025,Database!A:AA,22,FALSE)))</f>
        <v>Exact</v>
      </c>
      <c r="AB4025" s="25">
        <f ca="1">IFERROR(IF(AND(Y4025&lt;&gt;"",OR(V4025="Terminé",V4025="En cours")),VLOOKUP(AA4025,Setup_ScoreExactBonus!A:D,4,FALSE),0),0)</f>
        <v>0</v>
      </c>
      <c r="AC4025" s="31" t="str">
        <f t="shared" ca="1" si="24"/>
        <v/>
      </c>
      <c r="AD4025" s="31">
        <f ca="1">SUMIFS(AC$2:AC4025,D$2:D4025,D4025)*IF(R4025=0,1,2)</f>
        <v>0</v>
      </c>
    </row>
    <row r="4026" spans="1:30" x14ac:dyDescent="0.35">
      <c r="A4026" s="31">
        <f>IF(ISBLANK(B4026),"",COUNTIF(B$2:B4026,B4026))-1</f>
        <v>103</v>
      </c>
      <c r="B4026" s="31">
        <v>8</v>
      </c>
      <c r="C4026" s="10">
        <f>VLOOKUP($A4026,Database!$A:$Y,7,FALSE)</f>
        <v>46221.958333333336</v>
      </c>
      <c r="D4026" s="31" t="str">
        <f>VLOOKUP(Pronostics!$B4026,Setup_MPP!$A:$G,3,FALSE)</f>
        <v>Louuiiis</v>
      </c>
      <c r="E4026" s="31" t="str">
        <f>VLOOKUP(Pronostics!$B4026,Setup_MPP!$A:$G,2,FALSE)</f>
        <v>Louis HARLE</v>
      </c>
      <c r="F4026" s="31" t="str">
        <f>VLOOKUP($B4026,Setup_MPP!$A:$E,4,FALSE)</f>
        <v>#EEF7B1</v>
      </c>
      <c r="G4026" s="31" t="str">
        <f>VLOOKUP($B4026,Setup_MPP!$A:$E,5,FALSE)</f>
        <v>#C1CB7D</v>
      </c>
      <c r="H4026" s="31" t="str">
        <f>IFERROR(IF(AND(A4026&gt;=1,A4026&lt;=104),VLOOKUP($A4026,Location!$A:$J,6,FALSE),IF(A4026=0,"Avant l'ouverture",IF(OR(A4026=105,A4026=106),"Bonus"))),"")</f>
        <v>Petite Finale</v>
      </c>
      <c r="I4026" s="31" t="str">
        <f>IF(LEFT(H4026,4)="Tour",VLOOKUP(A4026,Database!$A:$C,3,FALSE),"")</f>
        <v/>
      </c>
      <c r="J4026" s="31" t="str">
        <f>VLOOKUP($A4026,Location!$A:$J,7,FALSE)</f>
        <v>TBD</v>
      </c>
      <c r="K4026" s="31" t="str">
        <f>IFERROR(VLOOKUP(J4026,Setup_Team!$B:$C,2,FALSE), "TDB")</f>
        <v>TDB</v>
      </c>
      <c r="L4026" s="31" t="str">
        <f>VLOOKUP($A4026,Location!$A:$J,8,FALSE)</f>
        <v>TBD</v>
      </c>
      <c r="M4026" s="31" t="str">
        <f>IFERROR(VLOOKUP(L4026,Setup_Team!$B:$C,2,FALSE), "TDB")</f>
        <v>TDB</v>
      </c>
      <c r="N4026" s="31" t="str">
        <f>VLOOKUP($A4026,Location!$A:$J,9,FALSE)</f>
        <v>Miami Gardens, Florida</v>
      </c>
      <c r="O4026" s="31" t="str">
        <f>VLOOKUP($A4026,Location!$A:$J,10,FALSE)</f>
        <v>Hard Rock Stadium</v>
      </c>
      <c r="R4026" s="31">
        <v>0</v>
      </c>
      <c r="S4026" s="25">
        <f>VLOOKUP($A4026,Database!$A:$Y,10,FALSE)</f>
        <v>0</v>
      </c>
      <c r="T4026" s="25">
        <f>VLOOKUP($A4026,Database!$A:$Y,11,FALSE)</f>
        <v>0</v>
      </c>
      <c r="U4026" s="25">
        <f>VLOOKUP($A4026,Database!$A:$Y,12,FALSE)</f>
        <v>0</v>
      </c>
      <c r="V4026" s="25" t="str">
        <f>VLOOKUP(A4026,Database!A:M,13,FALSE)</f>
        <v>À venir</v>
      </c>
      <c r="W4026" s="25" t="str">
        <f>VLOOKUP($A4026,Database!$A:$Y,20,FALSE)</f>
        <v/>
      </c>
      <c r="X4026" s="25" t="str">
        <f>VLOOKUP($A4026,Database!$A:$Y,21,FALSE)</f>
        <v/>
      </c>
      <c r="Y4026" s="25" t="str">
        <f ca="1">IF(C4026&lt;NOW(),IF(AND(P4026&gt;Q4026,W4026&gt;X4026),S4026,IF(AND(P4026=Q4026,W4026=X4026),T4026,IF(AND(P4026&lt;Q4026,W4026&lt;X4026),U4026,0))),"")</f>
        <v/>
      </c>
      <c r="Z4026" s="25">
        <f>IF(AND(P4026=W4026,Q4026=X4026),1,0)</f>
        <v>1</v>
      </c>
      <c r="AA4026" s="25" t="str">
        <f>IF(Z4026=0,"",IF(ISBLANK(VLOOKUP(A4026,Database!A:AA,22,FALSE)),"",VLOOKUP(A4026,Database!A:AA,22,FALSE)))</f>
        <v>Exact</v>
      </c>
      <c r="AB4026" s="25">
        <f ca="1">IFERROR(IF(AND(Y4026&lt;&gt;"",OR(V4026="Terminé",V4026="En cours")),VLOOKUP(AA4026,Setup_ScoreExactBonus!A:D,4,FALSE),0),0)</f>
        <v>0</v>
      </c>
      <c r="AC4026" s="31" t="str">
        <f t="shared" ca="1" si="24"/>
        <v/>
      </c>
      <c r="AD4026" s="31">
        <f ca="1">SUMIFS(AC$2:AC4026,D$2:D4026,D4026)*IF(R4026=0,1,2)</f>
        <v>0</v>
      </c>
    </row>
    <row r="4027" spans="1:30" x14ac:dyDescent="0.35">
      <c r="A4027" s="31">
        <f>IF(ISBLANK(B4027),"",COUNTIF(B$2:B4027,B4027))-1</f>
        <v>103</v>
      </c>
      <c r="B4027" s="31">
        <v>9</v>
      </c>
      <c r="C4027" s="10">
        <f>VLOOKUP($A4027,Database!$A:$Y,7,FALSE)</f>
        <v>46221.958333333336</v>
      </c>
      <c r="D4027" s="31" t="str">
        <f>VLOOKUP(Pronostics!$B4027,Setup_MPP!$A:$G,3,FALSE)</f>
        <v>Aurelien_dqp</v>
      </c>
      <c r="E4027" s="31" t="str">
        <f>VLOOKUP(Pronostics!$B4027,Setup_MPP!$A:$G,2,FALSE)</f>
        <v>Aurélien DE POULPIQUET</v>
      </c>
      <c r="F4027" s="31" t="str">
        <f>VLOOKUP($B4027,Setup_MPP!$A:$E,4,FALSE)</f>
        <v>#F4EA9D</v>
      </c>
      <c r="G4027" s="31" t="str">
        <f>VLOOKUP($B4027,Setup_MPP!$A:$E,5,FALSE)</f>
        <v>#D2C458</v>
      </c>
      <c r="H4027" s="31" t="str">
        <f>IFERROR(IF(AND(A4027&gt;=1,A4027&lt;=104),VLOOKUP($A4027,Location!$A:$J,6,FALSE),IF(A4027=0,"Avant l'ouverture",IF(OR(A4027=105,A4027=106),"Bonus"))),"")</f>
        <v>Petite Finale</v>
      </c>
      <c r="I4027" s="31" t="str">
        <f>IF(LEFT(H4027,4)="Tour",VLOOKUP(A4027,Database!$A:$C,3,FALSE),"")</f>
        <v/>
      </c>
      <c r="J4027" s="31" t="str">
        <f>VLOOKUP($A4027,Location!$A:$J,7,FALSE)</f>
        <v>TBD</v>
      </c>
      <c r="K4027" s="31" t="str">
        <f>IFERROR(VLOOKUP(J4027,Setup_Team!$B:$C,2,FALSE), "TDB")</f>
        <v>TDB</v>
      </c>
      <c r="L4027" s="31" t="str">
        <f>VLOOKUP($A4027,Location!$A:$J,8,FALSE)</f>
        <v>TBD</v>
      </c>
      <c r="M4027" s="31" t="str">
        <f>IFERROR(VLOOKUP(L4027,Setup_Team!$B:$C,2,FALSE), "TDB")</f>
        <v>TDB</v>
      </c>
      <c r="N4027" s="31" t="str">
        <f>VLOOKUP($A4027,Location!$A:$J,9,FALSE)</f>
        <v>Miami Gardens, Florida</v>
      </c>
      <c r="O4027" s="31" t="str">
        <f>VLOOKUP($A4027,Location!$A:$J,10,FALSE)</f>
        <v>Hard Rock Stadium</v>
      </c>
      <c r="R4027" s="31">
        <v>0</v>
      </c>
      <c r="S4027" s="25">
        <f>VLOOKUP($A4027,Database!$A:$Y,10,FALSE)</f>
        <v>0</v>
      </c>
      <c r="T4027" s="25">
        <f>VLOOKUP($A4027,Database!$A:$Y,11,FALSE)</f>
        <v>0</v>
      </c>
      <c r="U4027" s="25">
        <f>VLOOKUP($A4027,Database!$A:$Y,12,FALSE)</f>
        <v>0</v>
      </c>
      <c r="V4027" s="25" t="str">
        <f>VLOOKUP(A4027,Database!A:M,13,FALSE)</f>
        <v>À venir</v>
      </c>
      <c r="W4027" s="25" t="str">
        <f>VLOOKUP($A4027,Database!$A:$Y,20,FALSE)</f>
        <v/>
      </c>
      <c r="X4027" s="25" t="str">
        <f>VLOOKUP($A4027,Database!$A:$Y,21,FALSE)</f>
        <v/>
      </c>
      <c r="Y4027" s="25" t="str">
        <f ca="1">IF(C4027&lt;NOW(),IF(AND(P4027&gt;Q4027,W4027&gt;X4027),S4027,IF(AND(P4027=Q4027,W4027=X4027),T4027,IF(AND(P4027&lt;Q4027,W4027&lt;X4027),U4027,0))),"")</f>
        <v/>
      </c>
      <c r="Z4027" s="25">
        <f>IF(AND(P4027=W4027,Q4027=X4027),1,0)</f>
        <v>1</v>
      </c>
      <c r="AA4027" s="25" t="str">
        <f>IF(Z4027=0,"",IF(ISBLANK(VLOOKUP(A4027,Database!A:AA,22,FALSE)),"",VLOOKUP(A4027,Database!A:AA,22,FALSE)))</f>
        <v>Exact</v>
      </c>
      <c r="AB4027" s="25">
        <f ca="1">IFERROR(IF(AND(Y4027&lt;&gt;"",OR(V4027="Terminé",V4027="En cours")),VLOOKUP(AA4027,Setup_ScoreExactBonus!A:D,4,FALSE),0),0)</f>
        <v>0</v>
      </c>
      <c r="AC4027" s="31" t="str">
        <f t="shared" ca="1" si="24"/>
        <v/>
      </c>
      <c r="AD4027" s="31">
        <f ca="1">SUMIFS(AC$2:AC4027,D$2:D4027,D4027)*IF(R4027=0,1,2)</f>
        <v>0</v>
      </c>
    </row>
    <row r="4028" spans="1:30" x14ac:dyDescent="0.35">
      <c r="A4028" s="31">
        <f>IF(ISBLANK(B4028),"",COUNTIF(B$2:B4028,B4028))-1</f>
        <v>103</v>
      </c>
      <c r="B4028" s="31">
        <v>10</v>
      </c>
      <c r="C4028" s="10">
        <f>VLOOKUP($A4028,Database!$A:$Y,7,FALSE)</f>
        <v>46221.958333333336</v>
      </c>
      <c r="D4028" s="31" t="str">
        <f>VLOOKUP(Pronostics!$B4028,Setup_MPP!$A:$G,3,FALSE)</f>
        <v>RandomPaul</v>
      </c>
      <c r="E4028" s="31" t="str">
        <f>VLOOKUP(Pronostics!$B4028,Setup_MPP!$A:$G,2,FALSE)</f>
        <v>Paul MONTESINOS</v>
      </c>
      <c r="F4028" s="31" t="str">
        <f>VLOOKUP($B4028,Setup_MPP!$A:$E,4,FALSE)</f>
        <v>#C4B0FF</v>
      </c>
      <c r="G4028" s="31" t="str">
        <f>VLOOKUP($B4028,Setup_MPP!$A:$E,5,FALSE)</f>
        <v>#7F66C8</v>
      </c>
      <c r="H4028" s="31" t="str">
        <f>IFERROR(IF(AND(A4028&gt;=1,A4028&lt;=104),VLOOKUP($A4028,Location!$A:$J,6,FALSE),IF(A4028=0,"Avant l'ouverture",IF(OR(A4028=105,A4028=106),"Bonus"))),"")</f>
        <v>Petite Finale</v>
      </c>
      <c r="I4028" s="31" t="str">
        <f>IF(LEFT(H4028,4)="Tour",VLOOKUP(A4028,Database!$A:$C,3,FALSE),"")</f>
        <v/>
      </c>
      <c r="J4028" s="31" t="str">
        <f>VLOOKUP($A4028,Location!$A:$J,7,FALSE)</f>
        <v>TBD</v>
      </c>
      <c r="K4028" s="31" t="str">
        <f>IFERROR(VLOOKUP(J4028,Setup_Team!$B:$C,2,FALSE), "TDB")</f>
        <v>TDB</v>
      </c>
      <c r="L4028" s="31" t="str">
        <f>VLOOKUP($A4028,Location!$A:$J,8,FALSE)</f>
        <v>TBD</v>
      </c>
      <c r="M4028" s="31" t="str">
        <f>IFERROR(VLOOKUP(L4028,Setup_Team!$B:$C,2,FALSE), "TDB")</f>
        <v>TDB</v>
      </c>
      <c r="N4028" s="31" t="str">
        <f>VLOOKUP($A4028,Location!$A:$J,9,FALSE)</f>
        <v>Miami Gardens, Florida</v>
      </c>
      <c r="O4028" s="31" t="str">
        <f>VLOOKUP($A4028,Location!$A:$J,10,FALSE)</f>
        <v>Hard Rock Stadium</v>
      </c>
      <c r="R4028" s="31">
        <v>0</v>
      </c>
      <c r="S4028" s="25">
        <f>VLOOKUP($A4028,Database!$A:$Y,10,FALSE)</f>
        <v>0</v>
      </c>
      <c r="T4028" s="25">
        <f>VLOOKUP($A4028,Database!$A:$Y,11,FALSE)</f>
        <v>0</v>
      </c>
      <c r="U4028" s="25">
        <f>VLOOKUP($A4028,Database!$A:$Y,12,FALSE)</f>
        <v>0</v>
      </c>
      <c r="V4028" s="25" t="str">
        <f>VLOOKUP(A4028,Database!A:M,13,FALSE)</f>
        <v>À venir</v>
      </c>
      <c r="W4028" s="25" t="str">
        <f>VLOOKUP($A4028,Database!$A:$Y,20,FALSE)</f>
        <v/>
      </c>
      <c r="X4028" s="25" t="str">
        <f>VLOOKUP($A4028,Database!$A:$Y,21,FALSE)</f>
        <v/>
      </c>
      <c r="Y4028" s="25" t="str">
        <f ca="1">IF(C4028&lt;NOW(),IF(AND(P4028&gt;Q4028,W4028&gt;X4028),S4028,IF(AND(P4028=Q4028,W4028=X4028),T4028,IF(AND(P4028&lt;Q4028,W4028&lt;X4028),U4028,0))),"")</f>
        <v/>
      </c>
      <c r="Z4028" s="25">
        <f>IF(AND(P4028=W4028,Q4028=X4028),1,0)</f>
        <v>1</v>
      </c>
      <c r="AA4028" s="25" t="str">
        <f>IF(Z4028=0,"",IF(ISBLANK(VLOOKUP(A4028,Database!A:AA,22,FALSE)),"",VLOOKUP(A4028,Database!A:AA,22,FALSE)))</f>
        <v>Exact</v>
      </c>
      <c r="AB4028" s="25">
        <f ca="1">IFERROR(IF(AND(Y4028&lt;&gt;"",OR(V4028="Terminé",V4028="En cours")),VLOOKUP(AA4028,Setup_ScoreExactBonus!A:D,4,FALSE),0),0)</f>
        <v>0</v>
      </c>
      <c r="AC4028" s="31" t="str">
        <f t="shared" ca="1" si="24"/>
        <v/>
      </c>
      <c r="AD4028" s="31">
        <f ca="1">SUMIFS(AC$2:AC4028,D$2:D4028,D4028)*IF(R4028=0,1,2)</f>
        <v>0</v>
      </c>
    </row>
    <row r="4029" spans="1:30" x14ac:dyDescent="0.35">
      <c r="A4029" s="31">
        <f>IF(ISBLANK(B4029),"",COUNTIF(B$2:B4029,B4029))-1</f>
        <v>103</v>
      </c>
      <c r="B4029" s="31">
        <v>11</v>
      </c>
      <c r="C4029" s="10">
        <f>VLOOKUP($A4029,Database!$A:$Y,7,FALSE)</f>
        <v>46221.958333333336</v>
      </c>
      <c r="D4029" s="31" t="str">
        <f>VLOOKUP(Pronostics!$B4029,Setup_MPP!$A:$G,3,FALSE)</f>
        <v>Kinsley#8SA6T</v>
      </c>
      <c r="E4029" s="31" t="str">
        <f>VLOOKUP(Pronostics!$B4029,Setup_MPP!$A:$G,2,FALSE)</f>
        <v>Kinsley ROQUE</v>
      </c>
      <c r="F4029" s="31" t="str">
        <f>VLOOKUP($B4029,Setup_MPP!$A:$E,4,FALSE)</f>
        <v>#CBEBBA</v>
      </c>
      <c r="G4029" s="31" t="str">
        <f>VLOOKUP($B4029,Setup_MPP!$A:$E,5,FALSE)</f>
        <v>#70BC6E</v>
      </c>
      <c r="H4029" s="31" t="str">
        <f>IFERROR(IF(AND(A4029&gt;=1,A4029&lt;=104),VLOOKUP($A4029,Location!$A:$J,6,FALSE),IF(A4029=0,"Avant l'ouverture",IF(OR(A4029=105,A4029=106),"Bonus"))),"")</f>
        <v>Petite Finale</v>
      </c>
      <c r="I4029" s="31" t="str">
        <f>IF(LEFT(H4029,4)="Tour",VLOOKUP(A4029,Database!$A:$C,3,FALSE),"")</f>
        <v/>
      </c>
      <c r="J4029" s="31" t="str">
        <f>VLOOKUP($A4029,Location!$A:$J,7,FALSE)</f>
        <v>TBD</v>
      </c>
      <c r="K4029" s="31" t="str">
        <f>IFERROR(VLOOKUP(J4029,Setup_Team!$B:$C,2,FALSE), "TDB")</f>
        <v>TDB</v>
      </c>
      <c r="L4029" s="31" t="str">
        <f>VLOOKUP($A4029,Location!$A:$J,8,FALSE)</f>
        <v>TBD</v>
      </c>
      <c r="M4029" s="31" t="str">
        <f>IFERROR(VLOOKUP(L4029,Setup_Team!$B:$C,2,FALSE), "TDB")</f>
        <v>TDB</v>
      </c>
      <c r="N4029" s="31" t="str">
        <f>VLOOKUP($A4029,Location!$A:$J,9,FALSE)</f>
        <v>Miami Gardens, Florida</v>
      </c>
      <c r="O4029" s="31" t="str">
        <f>VLOOKUP($A4029,Location!$A:$J,10,FALSE)</f>
        <v>Hard Rock Stadium</v>
      </c>
      <c r="R4029" s="31">
        <v>0</v>
      </c>
      <c r="S4029" s="25">
        <f>VLOOKUP($A4029,Database!$A:$Y,10,FALSE)</f>
        <v>0</v>
      </c>
      <c r="T4029" s="25">
        <f>VLOOKUP($A4029,Database!$A:$Y,11,FALSE)</f>
        <v>0</v>
      </c>
      <c r="U4029" s="25">
        <f>VLOOKUP($A4029,Database!$A:$Y,12,FALSE)</f>
        <v>0</v>
      </c>
      <c r="V4029" s="25" t="str">
        <f>VLOOKUP(A4029,Database!A:M,13,FALSE)</f>
        <v>À venir</v>
      </c>
      <c r="W4029" s="25" t="str">
        <f>VLOOKUP($A4029,Database!$A:$Y,20,FALSE)</f>
        <v/>
      </c>
      <c r="X4029" s="25" t="str">
        <f>VLOOKUP($A4029,Database!$A:$Y,21,FALSE)</f>
        <v/>
      </c>
      <c r="Y4029" s="25" t="str">
        <f ca="1">IF(C4029&lt;NOW(),IF(AND(P4029&gt;Q4029,W4029&gt;X4029),S4029,IF(AND(P4029=Q4029,W4029=X4029),T4029,IF(AND(P4029&lt;Q4029,W4029&lt;X4029),U4029,0))),"")</f>
        <v/>
      </c>
      <c r="Z4029" s="25">
        <f>IF(AND(P4029=W4029,Q4029=X4029),1,0)</f>
        <v>1</v>
      </c>
      <c r="AA4029" s="25" t="str">
        <f>IF(Z4029=0,"",IF(ISBLANK(VLOOKUP(A4029,Database!A:AA,22,FALSE)),"",VLOOKUP(A4029,Database!A:AA,22,FALSE)))</f>
        <v>Exact</v>
      </c>
      <c r="AB4029" s="25">
        <f ca="1">IFERROR(IF(AND(Y4029&lt;&gt;"",OR(V4029="Terminé",V4029="En cours")),VLOOKUP(AA4029,Setup_ScoreExactBonus!A:D,4,FALSE),0),0)</f>
        <v>0</v>
      </c>
      <c r="AC4029" s="31" t="str">
        <f t="shared" ca="1" si="24"/>
        <v/>
      </c>
      <c r="AD4029" s="31">
        <f ca="1">SUMIFS(AC$2:AC4029,D$2:D4029,D4029)*IF(R4029=0,1,2)</f>
        <v>0</v>
      </c>
    </row>
    <row r="4030" spans="1:30" x14ac:dyDescent="0.35">
      <c r="A4030" s="31">
        <f>IF(ISBLANK(B4030),"",COUNTIF(B$2:B4030,B4030))-1</f>
        <v>103</v>
      </c>
      <c r="B4030" s="31">
        <v>12</v>
      </c>
      <c r="C4030" s="10">
        <f>VLOOKUP($A4030,Database!$A:$Y,7,FALSE)</f>
        <v>46221.958333333336</v>
      </c>
      <c r="D4030" s="31" t="str">
        <f>VLOOKUP(Pronostics!$B4030,Setup_MPP!$A:$G,3,FALSE)</f>
        <v>Jaouad1</v>
      </c>
      <c r="E4030" s="31" t="str">
        <f>VLOOKUP(Pronostics!$B4030,Setup_MPP!$A:$G,2,FALSE)</f>
        <v>Jaouad SETTI</v>
      </c>
      <c r="F4030" s="31" t="str">
        <f>VLOOKUP($B4030,Setup_MPP!$A:$E,4,FALSE)</f>
        <v>#C2D4FF</v>
      </c>
      <c r="G4030" s="31" t="str">
        <f>VLOOKUP($B4030,Setup_MPP!$A:$E,5,FALSE)</f>
        <v>#6586D5</v>
      </c>
      <c r="H4030" s="31" t="str">
        <f>IFERROR(IF(AND(A4030&gt;=1,A4030&lt;=104),VLOOKUP($A4030,Location!$A:$J,6,FALSE),IF(A4030=0,"Avant l'ouverture",IF(OR(A4030=105,A4030=106),"Bonus"))),"")</f>
        <v>Petite Finale</v>
      </c>
      <c r="I4030" s="31" t="str">
        <f>IF(LEFT(H4030,4)="Tour",VLOOKUP(A4030,Database!$A:$C,3,FALSE),"")</f>
        <v/>
      </c>
      <c r="J4030" s="31" t="str">
        <f>VLOOKUP($A4030,Location!$A:$J,7,FALSE)</f>
        <v>TBD</v>
      </c>
      <c r="K4030" s="31" t="str">
        <f>IFERROR(VLOOKUP(J4030,Setup_Team!$B:$C,2,FALSE), "TDB")</f>
        <v>TDB</v>
      </c>
      <c r="L4030" s="31" t="str">
        <f>VLOOKUP($A4030,Location!$A:$J,8,FALSE)</f>
        <v>TBD</v>
      </c>
      <c r="M4030" s="31" t="str">
        <f>IFERROR(VLOOKUP(L4030,Setup_Team!$B:$C,2,FALSE), "TDB")</f>
        <v>TDB</v>
      </c>
      <c r="N4030" s="31" t="str">
        <f>VLOOKUP($A4030,Location!$A:$J,9,FALSE)</f>
        <v>Miami Gardens, Florida</v>
      </c>
      <c r="O4030" s="31" t="str">
        <f>VLOOKUP($A4030,Location!$A:$J,10,FALSE)</f>
        <v>Hard Rock Stadium</v>
      </c>
      <c r="R4030" s="31">
        <v>0</v>
      </c>
      <c r="S4030" s="25">
        <f>VLOOKUP($A4030,Database!$A:$Y,10,FALSE)</f>
        <v>0</v>
      </c>
      <c r="T4030" s="25">
        <f>VLOOKUP($A4030,Database!$A:$Y,11,FALSE)</f>
        <v>0</v>
      </c>
      <c r="U4030" s="25">
        <f>VLOOKUP($A4030,Database!$A:$Y,12,FALSE)</f>
        <v>0</v>
      </c>
      <c r="V4030" s="25" t="str">
        <f>VLOOKUP(A4030,Database!A:M,13,FALSE)</f>
        <v>À venir</v>
      </c>
      <c r="W4030" s="25" t="str">
        <f>VLOOKUP($A4030,Database!$A:$Y,20,FALSE)</f>
        <v/>
      </c>
      <c r="X4030" s="25" t="str">
        <f>VLOOKUP($A4030,Database!$A:$Y,21,FALSE)</f>
        <v/>
      </c>
      <c r="Y4030" s="25" t="str">
        <f ca="1">IF(C4030&lt;NOW(),IF(AND(P4030&gt;Q4030,W4030&gt;X4030),S4030,IF(AND(P4030=Q4030,W4030=X4030),T4030,IF(AND(P4030&lt;Q4030,W4030&lt;X4030),U4030,0))),"")</f>
        <v/>
      </c>
      <c r="Z4030" s="25">
        <f>IF(AND(P4030=W4030,Q4030=X4030),1,0)</f>
        <v>1</v>
      </c>
      <c r="AA4030" s="25" t="str">
        <f>IF(Z4030=0,"",IF(ISBLANK(VLOOKUP(A4030,Database!A:AA,22,FALSE)),"",VLOOKUP(A4030,Database!A:AA,22,FALSE)))</f>
        <v>Exact</v>
      </c>
      <c r="AB4030" s="25">
        <f ca="1">IFERROR(IF(AND(Y4030&lt;&gt;"",OR(V4030="Terminé",V4030="En cours")),VLOOKUP(AA4030,Setup_ScoreExactBonus!A:D,4,FALSE),0),0)</f>
        <v>0</v>
      </c>
      <c r="AC4030" s="31" t="str">
        <f t="shared" ca="1" si="24"/>
        <v/>
      </c>
      <c r="AD4030" s="31">
        <f ca="1">SUMIFS(AC$2:AC4030,D$2:D4030,D4030)*IF(R4030=0,1,2)</f>
        <v>0</v>
      </c>
    </row>
    <row r="4031" spans="1:30" x14ac:dyDescent="0.35">
      <c r="A4031" s="31">
        <f>IF(ISBLANK(B4031),"",COUNTIF(B$2:B4031,B4031))-1</f>
        <v>103</v>
      </c>
      <c r="B4031" s="31">
        <v>13</v>
      </c>
      <c r="C4031" s="10">
        <f>VLOOKUP($A4031,Database!$A:$Y,7,FALSE)</f>
        <v>46221.958333333336</v>
      </c>
      <c r="D4031" s="31" t="str">
        <f>VLOOKUP(Pronostics!$B4031,Setup_MPP!$A:$G,3,FALSE)</f>
        <v>Julien_I</v>
      </c>
      <c r="E4031" s="31" t="str">
        <f>VLOOKUP(Pronostics!$B4031,Setup_MPP!$A:$G,2,FALSE)</f>
        <v>Julien INGE</v>
      </c>
      <c r="F4031" s="31" t="str">
        <f>VLOOKUP($B4031,Setup_MPP!$A:$E,4,FALSE)</f>
        <v>#C1E0EF</v>
      </c>
      <c r="G4031" s="31" t="str">
        <f>VLOOKUP($B4031,Setup_MPP!$A:$E,5,FALSE)</f>
        <v>#4F91B2</v>
      </c>
      <c r="H4031" s="31" t="str">
        <f>IFERROR(IF(AND(A4031&gt;=1,A4031&lt;=104),VLOOKUP($A4031,Location!$A:$J,6,FALSE),IF(A4031=0,"Avant l'ouverture",IF(OR(A4031=105,A4031=106),"Bonus"))),"")</f>
        <v>Petite Finale</v>
      </c>
      <c r="I4031" s="31" t="str">
        <f>IF(LEFT(H4031,4)="Tour",VLOOKUP(A4031,Database!$A:$C,3,FALSE),"")</f>
        <v/>
      </c>
      <c r="J4031" s="31" t="str">
        <f>VLOOKUP($A4031,Location!$A:$J,7,FALSE)</f>
        <v>TBD</v>
      </c>
      <c r="K4031" s="31" t="str">
        <f>IFERROR(VLOOKUP(J4031,Setup_Team!$B:$C,2,FALSE), "TDB")</f>
        <v>TDB</v>
      </c>
      <c r="L4031" s="31" t="str">
        <f>VLOOKUP($A4031,Location!$A:$J,8,FALSE)</f>
        <v>TBD</v>
      </c>
      <c r="M4031" s="31" t="str">
        <f>IFERROR(VLOOKUP(L4031,Setup_Team!$B:$C,2,FALSE), "TDB")</f>
        <v>TDB</v>
      </c>
      <c r="N4031" s="31" t="str">
        <f>VLOOKUP($A4031,Location!$A:$J,9,FALSE)</f>
        <v>Miami Gardens, Florida</v>
      </c>
      <c r="O4031" s="31" t="str">
        <f>VLOOKUP($A4031,Location!$A:$J,10,FALSE)</f>
        <v>Hard Rock Stadium</v>
      </c>
      <c r="R4031" s="31">
        <v>0</v>
      </c>
      <c r="S4031" s="25">
        <f>VLOOKUP($A4031,Database!$A:$Y,10,FALSE)</f>
        <v>0</v>
      </c>
      <c r="T4031" s="25">
        <f>VLOOKUP($A4031,Database!$A:$Y,11,FALSE)</f>
        <v>0</v>
      </c>
      <c r="U4031" s="25">
        <f>VLOOKUP($A4031,Database!$A:$Y,12,FALSE)</f>
        <v>0</v>
      </c>
      <c r="V4031" s="25" t="str">
        <f>VLOOKUP(A4031,Database!A:M,13,FALSE)</f>
        <v>À venir</v>
      </c>
      <c r="W4031" s="25" t="str">
        <f>VLOOKUP($A4031,Database!$A:$Y,20,FALSE)</f>
        <v/>
      </c>
      <c r="X4031" s="25" t="str">
        <f>VLOOKUP($A4031,Database!$A:$Y,21,FALSE)</f>
        <v/>
      </c>
      <c r="Y4031" s="25" t="str">
        <f ca="1">IF(C4031&lt;NOW(),IF(AND(P4031&gt;Q4031,W4031&gt;X4031),S4031,IF(AND(P4031=Q4031,W4031=X4031),T4031,IF(AND(P4031&lt;Q4031,W4031&lt;X4031),U4031,0))),"")</f>
        <v/>
      </c>
      <c r="Z4031" s="25">
        <f>IF(AND(P4031=W4031,Q4031=X4031),1,0)</f>
        <v>1</v>
      </c>
      <c r="AA4031" s="25" t="str">
        <f>IF(Z4031=0,"",IF(ISBLANK(VLOOKUP(A4031,Database!A:AA,22,FALSE)),"",VLOOKUP(A4031,Database!A:AA,22,FALSE)))</f>
        <v>Exact</v>
      </c>
      <c r="AB4031" s="25">
        <f ca="1">IFERROR(IF(AND(Y4031&lt;&gt;"",OR(V4031="Terminé",V4031="En cours")),VLOOKUP(AA4031,Setup_ScoreExactBonus!A:D,4,FALSE),0),0)</f>
        <v>0</v>
      </c>
      <c r="AC4031" s="31" t="str">
        <f t="shared" ca="1" si="24"/>
        <v/>
      </c>
      <c r="AD4031" s="31">
        <f ca="1">SUMIFS(AC$2:AC4031,D$2:D4031,D4031)*IF(R4031=0,1,2)</f>
        <v>0</v>
      </c>
    </row>
    <row r="4032" spans="1:30" x14ac:dyDescent="0.35">
      <c r="A4032" s="31">
        <f>IF(ISBLANK(B4032),"",COUNTIF(B$2:B4032,B4032))-1</f>
        <v>103</v>
      </c>
      <c r="B4032" s="31">
        <v>14</v>
      </c>
      <c r="C4032" s="10">
        <f>VLOOKUP($A4032,Database!$A:$Y,7,FALSE)</f>
        <v>46221.958333333336</v>
      </c>
      <c r="D4032" s="31" t="str">
        <f>VLOOKUP(Pronostics!$B4032,Setup_MPP!$A:$G,3,FALSE)</f>
        <v>MarieEYT</v>
      </c>
      <c r="E4032" s="31" t="str">
        <f>VLOOKUP(Pronostics!$B4032,Setup_MPP!$A:$G,2,FALSE)</f>
        <v>Marie EXBRAYAT</v>
      </c>
      <c r="F4032" s="31" t="str">
        <f>VLOOKUP($B4032,Setup_MPP!$A:$E,4,FALSE)</f>
        <v>#FFAFD2</v>
      </c>
      <c r="G4032" s="31" t="str">
        <f>VLOOKUP($B4032,Setup_MPP!$A:$E,5,FALSE)</f>
        <v>#F2589B</v>
      </c>
      <c r="H4032" s="31" t="str">
        <f>IFERROR(IF(AND(A4032&gt;=1,A4032&lt;=104),VLOOKUP($A4032,Location!$A:$J,6,FALSE),IF(A4032=0,"Avant l'ouverture",IF(OR(A4032=105,A4032=106),"Bonus"))),"")</f>
        <v>Petite Finale</v>
      </c>
      <c r="I4032" s="31" t="str">
        <f>IF(LEFT(H4032,4)="Tour",VLOOKUP(A4032,Database!$A:$C,3,FALSE),"")</f>
        <v/>
      </c>
      <c r="J4032" s="31" t="str">
        <f>VLOOKUP($A4032,Location!$A:$J,7,FALSE)</f>
        <v>TBD</v>
      </c>
      <c r="K4032" s="31" t="str">
        <f>IFERROR(VLOOKUP(J4032,Setup_Team!$B:$C,2,FALSE), "TDB")</f>
        <v>TDB</v>
      </c>
      <c r="L4032" s="31" t="str">
        <f>VLOOKUP($A4032,Location!$A:$J,8,FALSE)</f>
        <v>TBD</v>
      </c>
      <c r="M4032" s="31" t="str">
        <f>IFERROR(VLOOKUP(L4032,Setup_Team!$B:$C,2,FALSE), "TDB")</f>
        <v>TDB</v>
      </c>
      <c r="N4032" s="31" t="str">
        <f>VLOOKUP($A4032,Location!$A:$J,9,FALSE)</f>
        <v>Miami Gardens, Florida</v>
      </c>
      <c r="O4032" s="31" t="str">
        <f>VLOOKUP($A4032,Location!$A:$J,10,FALSE)</f>
        <v>Hard Rock Stadium</v>
      </c>
      <c r="R4032" s="31">
        <v>0</v>
      </c>
      <c r="S4032" s="25">
        <f>VLOOKUP($A4032,Database!$A:$Y,10,FALSE)</f>
        <v>0</v>
      </c>
      <c r="T4032" s="25">
        <f>VLOOKUP($A4032,Database!$A:$Y,11,FALSE)</f>
        <v>0</v>
      </c>
      <c r="U4032" s="25">
        <f>VLOOKUP($A4032,Database!$A:$Y,12,FALSE)</f>
        <v>0</v>
      </c>
      <c r="V4032" s="25" t="str">
        <f>VLOOKUP(A4032,Database!A:M,13,FALSE)</f>
        <v>À venir</v>
      </c>
      <c r="W4032" s="25" t="str">
        <f>VLOOKUP($A4032,Database!$A:$Y,20,FALSE)</f>
        <v/>
      </c>
      <c r="X4032" s="25" t="str">
        <f>VLOOKUP($A4032,Database!$A:$Y,21,FALSE)</f>
        <v/>
      </c>
      <c r="Y4032" s="25" t="str">
        <f ca="1">IF(C4032&lt;NOW(),IF(AND(P4032&gt;Q4032,W4032&gt;X4032),S4032,IF(AND(P4032=Q4032,W4032=X4032),T4032,IF(AND(P4032&lt;Q4032,W4032&lt;X4032),U4032,0))),"")</f>
        <v/>
      </c>
      <c r="Z4032" s="25">
        <f>IF(AND(P4032=W4032,Q4032=X4032),1,0)</f>
        <v>1</v>
      </c>
      <c r="AA4032" s="25" t="str">
        <f>IF(Z4032=0,"",IF(ISBLANK(VLOOKUP(A4032,Database!A:AA,22,FALSE)),"",VLOOKUP(A4032,Database!A:AA,22,FALSE)))</f>
        <v>Exact</v>
      </c>
      <c r="AB4032" s="25">
        <f ca="1">IFERROR(IF(AND(Y4032&lt;&gt;"",OR(V4032="Terminé",V4032="En cours")),VLOOKUP(AA4032,Setup_ScoreExactBonus!A:D,4,FALSE),0),0)</f>
        <v>0</v>
      </c>
      <c r="AC4032" s="31" t="str">
        <f t="shared" ca="1" si="24"/>
        <v/>
      </c>
      <c r="AD4032" s="31">
        <f ca="1">SUMIFS(AC$2:AC4032,D$2:D4032,D4032)*IF(R4032=0,1,2)</f>
        <v>0</v>
      </c>
    </row>
    <row r="4033" spans="1:30" x14ac:dyDescent="0.35">
      <c r="A4033" s="31">
        <f>IF(ISBLANK(B4033),"",COUNTIF(B$2:B4033,B4033))-1</f>
        <v>103</v>
      </c>
      <c r="B4033" s="31">
        <v>15</v>
      </c>
      <c r="C4033" s="10">
        <f>VLOOKUP($A4033,Database!$A:$Y,7,FALSE)</f>
        <v>46221.958333333336</v>
      </c>
      <c r="D4033" s="31" t="str">
        <f>VLOOKUP(Pronostics!$B4033,Setup_MPP!$A:$G,3,FALSE)</f>
        <v>Amine#8UL9R</v>
      </c>
      <c r="E4033" s="31" t="str">
        <f>VLOOKUP(Pronostics!$B4033,Setup_MPP!$A:$G,2,FALSE)</f>
        <v>Amine ZARROUKI</v>
      </c>
      <c r="F4033" s="31" t="str">
        <f>VLOOKUP($B4033,Setup_MPP!$A:$E,4,FALSE)</f>
        <v>#FF9898</v>
      </c>
      <c r="G4033" s="31" t="str">
        <f>VLOOKUP($B4033,Setup_MPP!$A:$E,5,FALSE)</f>
        <v>#FF5D5D</v>
      </c>
      <c r="H4033" s="31" t="str">
        <f>IFERROR(IF(AND(A4033&gt;=1,A4033&lt;=104),VLOOKUP($A4033,Location!$A:$J,6,FALSE),IF(A4033=0,"Avant l'ouverture",IF(OR(A4033=105,A4033=106),"Bonus"))),"")</f>
        <v>Petite Finale</v>
      </c>
      <c r="I4033" s="31" t="str">
        <f>IF(LEFT(H4033,4)="Tour",VLOOKUP(A4033,Database!$A:$C,3,FALSE),"")</f>
        <v/>
      </c>
      <c r="J4033" s="31" t="str">
        <f>VLOOKUP($A4033,Location!$A:$J,7,FALSE)</f>
        <v>TBD</v>
      </c>
      <c r="K4033" s="31" t="str">
        <f>IFERROR(VLOOKUP(J4033,Setup_Team!$B:$C,2,FALSE), "TDB")</f>
        <v>TDB</v>
      </c>
      <c r="L4033" s="31" t="str">
        <f>VLOOKUP($A4033,Location!$A:$J,8,FALSE)</f>
        <v>TBD</v>
      </c>
      <c r="M4033" s="31" t="str">
        <f>IFERROR(VLOOKUP(L4033,Setup_Team!$B:$C,2,FALSE), "TDB")</f>
        <v>TDB</v>
      </c>
      <c r="N4033" s="31" t="str">
        <f>VLOOKUP($A4033,Location!$A:$J,9,FALSE)</f>
        <v>Miami Gardens, Florida</v>
      </c>
      <c r="O4033" s="31" t="str">
        <f>VLOOKUP($A4033,Location!$A:$J,10,FALSE)</f>
        <v>Hard Rock Stadium</v>
      </c>
      <c r="R4033" s="31">
        <v>0</v>
      </c>
      <c r="S4033" s="25">
        <f>VLOOKUP($A4033,Database!$A:$Y,10,FALSE)</f>
        <v>0</v>
      </c>
      <c r="T4033" s="25">
        <f>VLOOKUP($A4033,Database!$A:$Y,11,FALSE)</f>
        <v>0</v>
      </c>
      <c r="U4033" s="25">
        <f>VLOOKUP($A4033,Database!$A:$Y,12,FALSE)</f>
        <v>0</v>
      </c>
      <c r="V4033" s="25" t="str">
        <f>VLOOKUP(A4033,Database!A:M,13,FALSE)</f>
        <v>À venir</v>
      </c>
      <c r="W4033" s="25" t="str">
        <f>VLOOKUP($A4033,Database!$A:$Y,20,FALSE)</f>
        <v/>
      </c>
      <c r="X4033" s="25" t="str">
        <f>VLOOKUP($A4033,Database!$A:$Y,21,FALSE)</f>
        <v/>
      </c>
      <c r="Y4033" s="25" t="str">
        <f ca="1">IF(C4033&lt;NOW(),IF(AND(P4033&gt;Q4033,W4033&gt;X4033),S4033,IF(AND(P4033=Q4033,W4033=X4033),T4033,IF(AND(P4033&lt;Q4033,W4033&lt;X4033),U4033,0))),"")</f>
        <v/>
      </c>
      <c r="Z4033" s="25">
        <f>IF(AND(P4033=W4033,Q4033=X4033),1,0)</f>
        <v>1</v>
      </c>
      <c r="AA4033" s="25" t="str">
        <f>IF(Z4033=0,"",IF(ISBLANK(VLOOKUP(A4033,Database!A:AA,22,FALSE)),"",VLOOKUP(A4033,Database!A:AA,22,FALSE)))</f>
        <v>Exact</v>
      </c>
      <c r="AB4033" s="25">
        <f ca="1">IFERROR(IF(AND(Y4033&lt;&gt;"",OR(V4033="Terminé",V4033="En cours")),VLOOKUP(AA4033,Setup_ScoreExactBonus!A:D,4,FALSE),0),0)</f>
        <v>0</v>
      </c>
      <c r="AC4033" s="31" t="str">
        <f t="shared" ca="1" si="24"/>
        <v/>
      </c>
      <c r="AD4033" s="31">
        <f ca="1">SUMIFS(AC$2:AC4033,D$2:D4033,D4033)*IF(R4033=0,1,2)</f>
        <v>0</v>
      </c>
    </row>
    <row r="4034" spans="1:30" x14ac:dyDescent="0.35">
      <c r="A4034" s="31">
        <f>IF(ISBLANK(B4034),"",COUNTIF(B$2:B4034,B4034))-1</f>
        <v>103</v>
      </c>
      <c r="B4034" s="31">
        <v>16</v>
      </c>
      <c r="C4034" s="10">
        <f>VLOOKUP($A4034,Database!$A:$Y,7,FALSE)</f>
        <v>46221.958333333336</v>
      </c>
      <c r="D4034" s="31" t="str">
        <f>VLOOKUP(Pronostics!$B4034,Setup_MPP!$A:$G,3,FALSE)</f>
        <v>Laura#8V93E</v>
      </c>
      <c r="E4034" s="31" t="str">
        <f>VLOOKUP(Pronostics!$B4034,Setup_MPP!$A:$G,2,FALSE)</f>
        <v>Laura GIULIANO</v>
      </c>
      <c r="F4034" s="31" t="str">
        <f>VLOOKUP($B4034,Setup_MPP!$A:$E,4,FALSE)</f>
        <v>#86A4FE</v>
      </c>
      <c r="G4034" s="31" t="str">
        <f>VLOOKUP($B4034,Setup_MPP!$A:$E,5,FALSE)</f>
        <v>#3769FF</v>
      </c>
      <c r="H4034" s="31" t="str">
        <f>IFERROR(IF(AND(A4034&gt;=1,A4034&lt;=104),VLOOKUP($A4034,Location!$A:$J,6,FALSE),IF(A4034=0,"Avant l'ouverture",IF(OR(A4034=105,A4034=106),"Bonus"))),"")</f>
        <v>Petite Finale</v>
      </c>
      <c r="I4034" s="31" t="str">
        <f>IF(LEFT(H4034,4)="Tour",VLOOKUP(A4034,Database!$A:$C,3,FALSE),"")</f>
        <v/>
      </c>
      <c r="J4034" s="31" t="str">
        <f>VLOOKUP($A4034,Location!$A:$J,7,FALSE)</f>
        <v>TBD</v>
      </c>
      <c r="K4034" s="31" t="str">
        <f>IFERROR(VLOOKUP(J4034,Setup_Team!$B:$C,2,FALSE), "TDB")</f>
        <v>TDB</v>
      </c>
      <c r="L4034" s="31" t="str">
        <f>VLOOKUP($A4034,Location!$A:$J,8,FALSE)</f>
        <v>TBD</v>
      </c>
      <c r="M4034" s="31" t="str">
        <f>IFERROR(VLOOKUP(L4034,Setup_Team!$B:$C,2,FALSE), "TDB")</f>
        <v>TDB</v>
      </c>
      <c r="N4034" s="31" t="str">
        <f>VLOOKUP($A4034,Location!$A:$J,9,FALSE)</f>
        <v>Miami Gardens, Florida</v>
      </c>
      <c r="O4034" s="31" t="str">
        <f>VLOOKUP($A4034,Location!$A:$J,10,FALSE)</f>
        <v>Hard Rock Stadium</v>
      </c>
      <c r="R4034" s="31">
        <v>0</v>
      </c>
      <c r="S4034" s="25">
        <f>VLOOKUP($A4034,Database!$A:$Y,10,FALSE)</f>
        <v>0</v>
      </c>
      <c r="T4034" s="25">
        <f>VLOOKUP($A4034,Database!$A:$Y,11,FALSE)</f>
        <v>0</v>
      </c>
      <c r="U4034" s="25">
        <f>VLOOKUP($A4034,Database!$A:$Y,12,FALSE)</f>
        <v>0</v>
      </c>
      <c r="V4034" s="25" t="str">
        <f>VLOOKUP(A4034,Database!A:M,13,FALSE)</f>
        <v>À venir</v>
      </c>
      <c r="W4034" s="25" t="str">
        <f>VLOOKUP($A4034,Database!$A:$Y,20,FALSE)</f>
        <v/>
      </c>
      <c r="X4034" s="25" t="str">
        <f>VLOOKUP($A4034,Database!$A:$Y,21,FALSE)</f>
        <v/>
      </c>
      <c r="Y4034" s="25" t="str">
        <f ca="1">IF(C4034&lt;NOW(),IF(AND(P4034&gt;Q4034,W4034&gt;X4034),S4034,IF(AND(P4034=Q4034,W4034=X4034),T4034,IF(AND(P4034&lt;Q4034,W4034&lt;X4034),U4034,0))),"")</f>
        <v/>
      </c>
      <c r="Z4034" s="25">
        <f>IF(AND(P4034=W4034,Q4034=X4034),1,0)</f>
        <v>1</v>
      </c>
      <c r="AA4034" s="25" t="str">
        <f>IF(Z4034=0,"",IF(ISBLANK(VLOOKUP(A4034,Database!A:AA,22,FALSE)),"",VLOOKUP(A4034,Database!A:AA,22,FALSE)))</f>
        <v>Exact</v>
      </c>
      <c r="AB4034" s="25">
        <f ca="1">IFERROR(IF(AND(Y4034&lt;&gt;"",OR(V4034="Terminé",V4034="En cours")),VLOOKUP(AA4034,Setup_ScoreExactBonus!A:D,4,FALSE),0),0)</f>
        <v>0</v>
      </c>
      <c r="AC4034" s="31" t="str">
        <f t="shared" ca="1" si="24"/>
        <v/>
      </c>
      <c r="AD4034" s="31">
        <f ca="1">SUMIFS(AC$2:AC4034,D$2:D4034,D4034)*IF(R4034=0,1,2)</f>
        <v>0</v>
      </c>
    </row>
    <row r="4035" spans="1:30" x14ac:dyDescent="0.35">
      <c r="A4035" s="31">
        <f>IF(ISBLANK(B4035),"",COUNTIF(B$2:B4035,B4035))-1</f>
        <v>103</v>
      </c>
      <c r="B4035" s="31">
        <v>17</v>
      </c>
      <c r="C4035" s="10">
        <f>VLOOKUP($A4035,Database!$A:$Y,7,FALSE)</f>
        <v>46221.958333333336</v>
      </c>
      <c r="D4035" s="31" t="str">
        <f>VLOOKUP(Pronostics!$B4035,Setup_MPP!$A:$G,3,FALSE)</f>
        <v>Joueur17</v>
      </c>
      <c r="E4035" s="31" t="str">
        <f>VLOOKUP(Pronostics!$B4035,Setup_MPP!$A:$G,2,FALSE)</f>
        <v>Joueur17</v>
      </c>
      <c r="F4035" s="31" t="str">
        <f>VLOOKUP($B4035,Setup_MPP!$A:$E,4,FALSE)</f>
        <v>#FFB0B0</v>
      </c>
      <c r="G4035" s="31" t="str">
        <f>VLOOKUP($B4035,Setup_MPP!$A:$E,5,FALSE)</f>
        <v>#F25757</v>
      </c>
      <c r="H4035" s="31" t="str">
        <f>IFERROR(IF(AND(A4035&gt;=1,A4035&lt;=104),VLOOKUP($A4035,Location!$A:$J,6,FALSE),IF(A4035=0,"Avant l'ouverture",IF(OR(A4035=105,A4035=106),"Bonus"))),"")</f>
        <v>Petite Finale</v>
      </c>
      <c r="I4035" s="31" t="str">
        <f>IF(LEFT(H4035,4)="Tour",VLOOKUP(A4035,Database!$A:$C,3,FALSE),"")</f>
        <v/>
      </c>
      <c r="J4035" s="31" t="str">
        <f>VLOOKUP($A4035,Location!$A:$J,7,FALSE)</f>
        <v>TBD</v>
      </c>
      <c r="K4035" s="31" t="str">
        <f>IFERROR(VLOOKUP(J4035,Setup_Team!$B:$C,2,FALSE), "TDB")</f>
        <v>TDB</v>
      </c>
      <c r="L4035" s="31" t="str">
        <f>VLOOKUP($A4035,Location!$A:$J,8,FALSE)</f>
        <v>TBD</v>
      </c>
      <c r="M4035" s="31" t="str">
        <f>IFERROR(VLOOKUP(L4035,Setup_Team!$B:$C,2,FALSE), "TDB")</f>
        <v>TDB</v>
      </c>
      <c r="N4035" s="31" t="str">
        <f>VLOOKUP($A4035,Location!$A:$J,9,FALSE)</f>
        <v>Miami Gardens, Florida</v>
      </c>
      <c r="O4035" s="31" t="str">
        <f>VLOOKUP($A4035,Location!$A:$J,10,FALSE)</f>
        <v>Hard Rock Stadium</v>
      </c>
      <c r="R4035" s="31">
        <v>0</v>
      </c>
      <c r="S4035" s="25">
        <f>VLOOKUP($A4035,Database!$A:$Y,10,FALSE)</f>
        <v>0</v>
      </c>
      <c r="T4035" s="25">
        <f>VLOOKUP($A4035,Database!$A:$Y,11,FALSE)</f>
        <v>0</v>
      </c>
      <c r="U4035" s="25">
        <f>VLOOKUP($A4035,Database!$A:$Y,12,FALSE)</f>
        <v>0</v>
      </c>
      <c r="V4035" s="25" t="str">
        <f>VLOOKUP(A4035,Database!A:M,13,FALSE)</f>
        <v>À venir</v>
      </c>
      <c r="W4035" s="25" t="str">
        <f>VLOOKUP($A4035,Database!$A:$Y,20,FALSE)</f>
        <v/>
      </c>
      <c r="X4035" s="25" t="str">
        <f>VLOOKUP($A4035,Database!$A:$Y,21,FALSE)</f>
        <v/>
      </c>
      <c r="Y4035" s="25" t="str">
        <f ca="1">IF(C4035&lt;NOW(),IF(AND(P4035&gt;Q4035,W4035&gt;X4035),S4035,IF(AND(P4035=Q4035,W4035=X4035),T4035,IF(AND(P4035&lt;Q4035,W4035&lt;X4035),U4035,0))),"")</f>
        <v/>
      </c>
      <c r="Z4035" s="25">
        <f>IF(AND(P4035=W4035,Q4035=X4035),1,0)</f>
        <v>1</v>
      </c>
      <c r="AA4035" s="25" t="str">
        <f>IF(Z4035=0,"",IF(ISBLANK(VLOOKUP(A4035,Database!A:AA,22,FALSE)),"",VLOOKUP(A4035,Database!A:AA,22,FALSE)))</f>
        <v>Exact</v>
      </c>
      <c r="AB4035" s="25">
        <f ca="1">IFERROR(IF(AND(Y4035&lt;&gt;"",OR(V4035="Terminé",V4035="En cours")),VLOOKUP(AA4035,Setup_ScoreExactBonus!A:D,4,FALSE),0),0)</f>
        <v>0</v>
      </c>
      <c r="AC4035" s="31" t="str">
        <f t="shared" ca="1" si="24"/>
        <v/>
      </c>
      <c r="AD4035" s="31">
        <f ca="1">SUMIFS(AC$2:AC4035,D$2:D4035,D4035)*IF(R4035=0,1,2)</f>
        <v>0</v>
      </c>
    </row>
    <row r="4036" spans="1:30" x14ac:dyDescent="0.35">
      <c r="A4036" s="31">
        <f>IF(ISBLANK(B4036),"",COUNTIF(B$2:B4036,B4036))-1</f>
        <v>103</v>
      </c>
      <c r="B4036" s="31">
        <v>18</v>
      </c>
      <c r="C4036" s="10">
        <f>VLOOKUP($A4036,Database!$A:$Y,7,FALSE)</f>
        <v>46221.958333333336</v>
      </c>
      <c r="D4036" s="31" t="str">
        <f>VLOOKUP(Pronostics!$B4036,Setup_MPP!$A:$G,3,FALSE)</f>
        <v>Joueur18</v>
      </c>
      <c r="E4036" s="31" t="str">
        <f>VLOOKUP(Pronostics!$B4036,Setup_MPP!$A:$G,2,FALSE)</f>
        <v>Joueur18</v>
      </c>
      <c r="F4036" s="31" t="str">
        <f>VLOOKUP($B4036,Setup_MPP!$A:$E,4,FALSE)</f>
        <v>#FFC9B0</v>
      </c>
      <c r="G4036" s="31" t="str">
        <f>VLOOKUP($B4036,Setup_MPP!$A:$E,5,FALSE)</f>
        <v>#F28D57</v>
      </c>
      <c r="H4036" s="31" t="str">
        <f>IFERROR(IF(AND(A4036&gt;=1,A4036&lt;=104),VLOOKUP($A4036,Location!$A:$J,6,FALSE),IF(A4036=0,"Avant l'ouverture",IF(OR(A4036=105,A4036=106),"Bonus"))),"")</f>
        <v>Petite Finale</v>
      </c>
      <c r="I4036" s="31" t="str">
        <f>IF(LEFT(H4036,4)="Tour",VLOOKUP(A4036,Database!$A:$C,3,FALSE),"")</f>
        <v/>
      </c>
      <c r="J4036" s="31" t="str">
        <f>VLOOKUP($A4036,Location!$A:$J,7,FALSE)</f>
        <v>TBD</v>
      </c>
      <c r="K4036" s="31" t="str">
        <f>IFERROR(VLOOKUP(J4036,Setup_Team!$B:$C,2,FALSE), "TDB")</f>
        <v>TDB</v>
      </c>
      <c r="L4036" s="31" t="str">
        <f>VLOOKUP($A4036,Location!$A:$J,8,FALSE)</f>
        <v>TBD</v>
      </c>
      <c r="M4036" s="31" t="str">
        <f>IFERROR(VLOOKUP(L4036,Setup_Team!$B:$C,2,FALSE), "TDB")</f>
        <v>TDB</v>
      </c>
      <c r="N4036" s="31" t="str">
        <f>VLOOKUP($A4036,Location!$A:$J,9,FALSE)</f>
        <v>Miami Gardens, Florida</v>
      </c>
      <c r="O4036" s="31" t="str">
        <f>VLOOKUP($A4036,Location!$A:$J,10,FALSE)</f>
        <v>Hard Rock Stadium</v>
      </c>
      <c r="R4036" s="31">
        <v>0</v>
      </c>
      <c r="S4036" s="25">
        <f>VLOOKUP($A4036,Database!$A:$Y,10,FALSE)</f>
        <v>0</v>
      </c>
      <c r="T4036" s="25">
        <f>VLOOKUP($A4036,Database!$A:$Y,11,FALSE)</f>
        <v>0</v>
      </c>
      <c r="U4036" s="25">
        <f>VLOOKUP($A4036,Database!$A:$Y,12,FALSE)</f>
        <v>0</v>
      </c>
      <c r="V4036" s="25" t="str">
        <f>VLOOKUP(A4036,Database!A:M,13,FALSE)</f>
        <v>À venir</v>
      </c>
      <c r="W4036" s="25" t="str">
        <f>VLOOKUP($A4036,Database!$A:$Y,20,FALSE)</f>
        <v/>
      </c>
      <c r="X4036" s="25" t="str">
        <f>VLOOKUP($A4036,Database!$A:$Y,21,FALSE)</f>
        <v/>
      </c>
      <c r="Y4036" s="25" t="str">
        <f ca="1">IF(C4036&lt;NOW(),IF(AND(P4036&gt;Q4036,W4036&gt;X4036),S4036,IF(AND(P4036=Q4036,W4036=X4036),T4036,IF(AND(P4036&lt;Q4036,W4036&lt;X4036),U4036,0))),"")</f>
        <v/>
      </c>
      <c r="Z4036" s="25">
        <f>IF(AND(P4036=W4036,Q4036=X4036),1,0)</f>
        <v>1</v>
      </c>
      <c r="AA4036" s="25" t="str">
        <f>IF(Z4036=0,"",IF(ISBLANK(VLOOKUP(A4036,Database!A:AA,22,FALSE)),"",VLOOKUP(A4036,Database!A:AA,22,FALSE)))</f>
        <v>Exact</v>
      </c>
      <c r="AB4036" s="25">
        <f ca="1">IFERROR(IF(AND(Y4036&lt;&gt;"",OR(V4036="Terminé",V4036="En cours")),VLOOKUP(AA4036,Setup_ScoreExactBonus!A:D,4,FALSE),0),0)</f>
        <v>0</v>
      </c>
      <c r="AC4036" s="31" t="str">
        <f t="shared" ca="1" si="24"/>
        <v/>
      </c>
      <c r="AD4036" s="31">
        <f ca="1">SUMIFS(AC$2:AC4036,D$2:D4036,D4036)*IF(R4036=0,1,2)</f>
        <v>0</v>
      </c>
    </row>
    <row r="4037" spans="1:30" x14ac:dyDescent="0.35">
      <c r="A4037" s="31">
        <f>IF(ISBLANK(B4037),"",COUNTIF(B$2:B4037,B4037))-1</f>
        <v>103</v>
      </c>
      <c r="B4037" s="31">
        <v>19</v>
      </c>
      <c r="C4037" s="10">
        <f>VLOOKUP($A4037,Database!$A:$Y,7,FALSE)</f>
        <v>46221.958333333336</v>
      </c>
      <c r="D4037" s="31" t="str">
        <f>VLOOKUP(Pronostics!$B4037,Setup_MPP!$A:$G,3,FALSE)</f>
        <v>Joueur19</v>
      </c>
      <c r="E4037" s="31" t="str">
        <f>VLOOKUP(Pronostics!$B4037,Setup_MPP!$A:$G,2,FALSE)</f>
        <v>Joueur19</v>
      </c>
      <c r="F4037" s="31" t="str">
        <f>VLOOKUP($B4037,Setup_MPP!$A:$E,4,FALSE)</f>
        <v>#D5D5D5</v>
      </c>
      <c r="G4037" s="31" t="str">
        <f>VLOOKUP($B4037,Setup_MPP!$A:$E,5,FALSE)</f>
        <v>#727272</v>
      </c>
      <c r="H4037" s="31" t="str">
        <f>IFERROR(IF(AND(A4037&gt;=1,A4037&lt;=104),VLOOKUP($A4037,Location!$A:$J,6,FALSE),IF(A4037=0,"Avant l'ouverture",IF(OR(A4037=105,A4037=106),"Bonus"))),"")</f>
        <v>Petite Finale</v>
      </c>
      <c r="I4037" s="31" t="str">
        <f>IF(LEFT(H4037,4)="Tour",VLOOKUP(A4037,Database!$A:$C,3,FALSE),"")</f>
        <v/>
      </c>
      <c r="J4037" s="31" t="str">
        <f>VLOOKUP($A4037,Location!$A:$J,7,FALSE)</f>
        <v>TBD</v>
      </c>
      <c r="K4037" s="31" t="str">
        <f>IFERROR(VLOOKUP(J4037,Setup_Team!$B:$C,2,FALSE), "TDB")</f>
        <v>TDB</v>
      </c>
      <c r="L4037" s="31" t="str">
        <f>VLOOKUP($A4037,Location!$A:$J,8,FALSE)</f>
        <v>TBD</v>
      </c>
      <c r="M4037" s="31" t="str">
        <f>IFERROR(VLOOKUP(L4037,Setup_Team!$B:$C,2,FALSE), "TDB")</f>
        <v>TDB</v>
      </c>
      <c r="N4037" s="31" t="str">
        <f>VLOOKUP($A4037,Location!$A:$J,9,FALSE)</f>
        <v>Miami Gardens, Florida</v>
      </c>
      <c r="O4037" s="31" t="str">
        <f>VLOOKUP($A4037,Location!$A:$J,10,FALSE)</f>
        <v>Hard Rock Stadium</v>
      </c>
      <c r="R4037" s="31">
        <v>0</v>
      </c>
      <c r="S4037" s="25">
        <f>VLOOKUP($A4037,Database!$A:$Y,10,FALSE)</f>
        <v>0</v>
      </c>
      <c r="T4037" s="25">
        <f>VLOOKUP($A4037,Database!$A:$Y,11,FALSE)</f>
        <v>0</v>
      </c>
      <c r="U4037" s="25">
        <f>VLOOKUP($A4037,Database!$A:$Y,12,FALSE)</f>
        <v>0</v>
      </c>
      <c r="V4037" s="25" t="str">
        <f>VLOOKUP(A4037,Database!A:M,13,FALSE)</f>
        <v>À venir</v>
      </c>
      <c r="W4037" s="25" t="str">
        <f>VLOOKUP($A4037,Database!$A:$Y,20,FALSE)</f>
        <v/>
      </c>
      <c r="X4037" s="25" t="str">
        <f>VLOOKUP($A4037,Database!$A:$Y,21,FALSE)</f>
        <v/>
      </c>
      <c r="Y4037" s="25" t="str">
        <f ca="1">IF(C4037&lt;NOW(),IF(AND(P4037&gt;Q4037,W4037&gt;X4037),S4037,IF(AND(P4037=Q4037,W4037=X4037),T4037,IF(AND(P4037&lt;Q4037,W4037&lt;X4037),U4037,0))),"")</f>
        <v/>
      </c>
      <c r="Z4037" s="25">
        <f>IF(AND(P4037=W4037,Q4037=X4037),1,0)</f>
        <v>1</v>
      </c>
      <c r="AA4037" s="25" t="str">
        <f>IF(Z4037=0,"",IF(ISBLANK(VLOOKUP(A4037,Database!A:AA,22,FALSE)),"",VLOOKUP(A4037,Database!A:AA,22,FALSE)))</f>
        <v>Exact</v>
      </c>
      <c r="AB4037" s="25">
        <f ca="1">IFERROR(IF(AND(Y4037&lt;&gt;"",OR(V4037="Terminé",V4037="En cours")),VLOOKUP(AA4037,Setup_ScoreExactBonus!A:D,4,FALSE),0),0)</f>
        <v>0</v>
      </c>
      <c r="AC4037" s="31" t="str">
        <f t="shared" ca="1" si="24"/>
        <v/>
      </c>
      <c r="AD4037" s="31">
        <f ca="1">SUMIFS(AC$2:AC4037,D$2:D4037,D4037)*IF(R4037=0,1,2)</f>
        <v>0</v>
      </c>
    </row>
    <row r="4038" spans="1:30" x14ac:dyDescent="0.35">
      <c r="A4038" s="31">
        <f>IF(ISBLANK(B4038),"",COUNTIF(B$2:B4038,B4038))-1</f>
        <v>103</v>
      </c>
      <c r="B4038" s="31">
        <v>20</v>
      </c>
      <c r="C4038" s="10">
        <f>VLOOKUP($A4038,Database!$A:$Y,7,FALSE)</f>
        <v>46221.958333333336</v>
      </c>
      <c r="D4038" s="31" t="str">
        <f>VLOOKUP(Pronostics!$B4038,Setup_MPP!$A:$G,3,FALSE)</f>
        <v>Joueur20</v>
      </c>
      <c r="E4038" s="31" t="str">
        <f>VLOOKUP(Pronostics!$B4038,Setup_MPP!$A:$G,2,FALSE)</f>
        <v>Joueur20</v>
      </c>
      <c r="F4038" s="31" t="str">
        <f>VLOOKUP($B4038,Setup_MPP!$A:$E,4,FALSE)</f>
        <v>#D5D5D5</v>
      </c>
      <c r="G4038" s="31" t="str">
        <f>VLOOKUP($B4038,Setup_MPP!$A:$E,5,FALSE)</f>
        <v>#727272</v>
      </c>
      <c r="H4038" s="31" t="str">
        <f>IFERROR(IF(AND(A4038&gt;=1,A4038&lt;=104),VLOOKUP($A4038,Location!$A:$J,6,FALSE),IF(A4038=0,"Avant l'ouverture",IF(OR(A4038=105,A4038=106),"Bonus"))),"")</f>
        <v>Petite Finale</v>
      </c>
      <c r="I4038" s="31" t="str">
        <f>IF(LEFT(H4038,4)="Tour",VLOOKUP(A4038,Database!$A:$C,3,FALSE),"")</f>
        <v/>
      </c>
      <c r="J4038" s="31" t="str">
        <f>VLOOKUP($A4038,Location!$A:$J,7,FALSE)</f>
        <v>TBD</v>
      </c>
      <c r="K4038" s="31" t="str">
        <f>IFERROR(VLOOKUP(J4038,Setup_Team!$B:$C,2,FALSE), "TDB")</f>
        <v>TDB</v>
      </c>
      <c r="L4038" s="31" t="str">
        <f>VLOOKUP($A4038,Location!$A:$J,8,FALSE)</f>
        <v>TBD</v>
      </c>
      <c r="M4038" s="31" t="str">
        <f>IFERROR(VLOOKUP(L4038,Setup_Team!$B:$C,2,FALSE), "TDB")</f>
        <v>TDB</v>
      </c>
      <c r="N4038" s="31" t="str">
        <f>VLOOKUP($A4038,Location!$A:$J,9,FALSE)</f>
        <v>Miami Gardens, Florida</v>
      </c>
      <c r="O4038" s="31" t="str">
        <f>VLOOKUP($A4038,Location!$A:$J,10,FALSE)</f>
        <v>Hard Rock Stadium</v>
      </c>
      <c r="R4038" s="31">
        <v>0</v>
      </c>
      <c r="S4038" s="25">
        <f>VLOOKUP($A4038,Database!$A:$Y,10,FALSE)</f>
        <v>0</v>
      </c>
      <c r="T4038" s="25">
        <f>VLOOKUP($A4038,Database!$A:$Y,11,FALSE)</f>
        <v>0</v>
      </c>
      <c r="U4038" s="25">
        <f>VLOOKUP($A4038,Database!$A:$Y,12,FALSE)</f>
        <v>0</v>
      </c>
      <c r="V4038" s="25" t="str">
        <f>VLOOKUP(A4038,Database!A:M,13,FALSE)</f>
        <v>À venir</v>
      </c>
      <c r="W4038" s="25" t="str">
        <f>VLOOKUP($A4038,Database!$A:$Y,20,FALSE)</f>
        <v/>
      </c>
      <c r="X4038" s="25" t="str">
        <f>VLOOKUP($A4038,Database!$A:$Y,21,FALSE)</f>
        <v/>
      </c>
      <c r="Y4038" s="25" t="str">
        <f ca="1">IF(C4038&lt;NOW(),IF(AND(P4038&gt;Q4038,W4038&gt;X4038),S4038,IF(AND(P4038=Q4038,W4038=X4038),T4038,IF(AND(P4038&lt;Q4038,W4038&lt;X4038),U4038,0))),"")</f>
        <v/>
      </c>
      <c r="Z4038" s="25">
        <f>IF(AND(P4038=W4038,Q4038=X4038),1,0)</f>
        <v>1</v>
      </c>
      <c r="AA4038" s="25" t="str">
        <f>IF(Z4038=0,"",IF(ISBLANK(VLOOKUP(A4038,Database!A:AA,22,FALSE)),"",VLOOKUP(A4038,Database!A:AA,22,FALSE)))</f>
        <v>Exact</v>
      </c>
      <c r="AB4038" s="25">
        <f ca="1">IFERROR(IF(AND(Y4038&lt;&gt;"",OR(V4038="Terminé",V4038="En cours")),VLOOKUP(AA4038,Setup_ScoreExactBonus!A:D,4,FALSE),0),0)</f>
        <v>0</v>
      </c>
      <c r="AC4038" s="31" t="str">
        <f t="shared" ca="1" si="24"/>
        <v/>
      </c>
      <c r="AD4038" s="31">
        <f ca="1">SUMIFS(AC$2:AC4038,D$2:D4038,D4038)*IF(R4038=0,1,2)</f>
        <v>0</v>
      </c>
    </row>
    <row r="4039" spans="1:30" x14ac:dyDescent="0.35">
      <c r="A4039" s="31">
        <f>IF(ISBLANK(B4039),"",COUNTIF(B$2:B4039,B4039))-1</f>
        <v>103</v>
      </c>
      <c r="B4039" s="31">
        <v>21</v>
      </c>
      <c r="C4039" s="10">
        <f>VLOOKUP($A4039,Database!$A:$Y,7,FALSE)</f>
        <v>46221.958333333336</v>
      </c>
      <c r="D4039" s="31" t="str">
        <f>VLOOKUP(Pronostics!$B4039,Setup_MPP!$A:$G,3,FALSE)</f>
        <v>Joueur21</v>
      </c>
      <c r="E4039" s="31" t="str">
        <f>VLOOKUP(Pronostics!$B4039,Setup_MPP!$A:$G,2,FALSE)</f>
        <v>Joueur21</v>
      </c>
      <c r="F4039" s="31" t="str">
        <f>VLOOKUP($B4039,Setup_MPP!$A:$E,4,FALSE)</f>
        <v>#D5D5D5</v>
      </c>
      <c r="G4039" s="31" t="str">
        <f>VLOOKUP($B4039,Setup_MPP!$A:$E,5,FALSE)</f>
        <v>#727272</v>
      </c>
      <c r="H4039" s="31" t="str">
        <f>IFERROR(IF(AND(A4039&gt;=1,A4039&lt;=104),VLOOKUP($A4039,Location!$A:$J,6,FALSE),IF(A4039=0,"Avant l'ouverture",IF(OR(A4039=105,A4039=106),"Bonus"))),"")</f>
        <v>Petite Finale</v>
      </c>
      <c r="I4039" s="31" t="str">
        <f>IF(LEFT(H4039,4)="Tour",VLOOKUP(A4039,Database!$A:$C,3,FALSE),"")</f>
        <v/>
      </c>
      <c r="J4039" s="31" t="str">
        <f>VLOOKUP($A4039,Location!$A:$J,7,FALSE)</f>
        <v>TBD</v>
      </c>
      <c r="K4039" s="31" t="str">
        <f>IFERROR(VLOOKUP(J4039,Setup_Team!$B:$C,2,FALSE), "TDB")</f>
        <v>TDB</v>
      </c>
      <c r="L4039" s="31" t="str">
        <f>VLOOKUP($A4039,Location!$A:$J,8,FALSE)</f>
        <v>TBD</v>
      </c>
      <c r="M4039" s="31" t="str">
        <f>IFERROR(VLOOKUP(L4039,Setup_Team!$B:$C,2,FALSE), "TDB")</f>
        <v>TDB</v>
      </c>
      <c r="N4039" s="31" t="str">
        <f>VLOOKUP($A4039,Location!$A:$J,9,FALSE)</f>
        <v>Miami Gardens, Florida</v>
      </c>
      <c r="O4039" s="31" t="str">
        <f>VLOOKUP($A4039,Location!$A:$J,10,FALSE)</f>
        <v>Hard Rock Stadium</v>
      </c>
      <c r="R4039" s="31">
        <v>0</v>
      </c>
      <c r="S4039" s="25">
        <f>VLOOKUP($A4039,Database!$A:$Y,10,FALSE)</f>
        <v>0</v>
      </c>
      <c r="T4039" s="25">
        <f>VLOOKUP($A4039,Database!$A:$Y,11,FALSE)</f>
        <v>0</v>
      </c>
      <c r="U4039" s="25">
        <f>VLOOKUP($A4039,Database!$A:$Y,12,FALSE)</f>
        <v>0</v>
      </c>
      <c r="V4039" s="25" t="str">
        <f>VLOOKUP(A4039,Database!A:M,13,FALSE)</f>
        <v>À venir</v>
      </c>
      <c r="W4039" s="25" t="str">
        <f>VLOOKUP($A4039,Database!$A:$Y,20,FALSE)</f>
        <v/>
      </c>
      <c r="X4039" s="25" t="str">
        <f>VLOOKUP($A4039,Database!$A:$Y,21,FALSE)</f>
        <v/>
      </c>
      <c r="Y4039" s="25" t="str">
        <f ca="1">IF(C4039&lt;NOW(),IF(AND(P4039&gt;Q4039,W4039&gt;X4039),S4039,IF(AND(P4039=Q4039,W4039=X4039),T4039,IF(AND(P4039&lt;Q4039,W4039&lt;X4039),U4039,0))),"")</f>
        <v/>
      </c>
      <c r="Z4039" s="25">
        <f>IF(AND(P4039=W4039,Q4039=X4039),1,0)</f>
        <v>1</v>
      </c>
      <c r="AA4039" s="25" t="str">
        <f>IF(Z4039=0,"",IF(ISBLANK(VLOOKUP(A4039,Database!A:AA,22,FALSE)),"",VLOOKUP(A4039,Database!A:AA,22,FALSE)))</f>
        <v>Exact</v>
      </c>
      <c r="AB4039" s="25">
        <f ca="1">IFERROR(IF(AND(Y4039&lt;&gt;"",OR(V4039="Terminé",V4039="En cours")),VLOOKUP(AA4039,Setup_ScoreExactBonus!A:D,4,FALSE),0),0)</f>
        <v>0</v>
      </c>
      <c r="AC4039" s="31" t="str">
        <f t="shared" ca="1" si="24"/>
        <v/>
      </c>
      <c r="AD4039" s="31">
        <f ca="1">SUMIFS(AC$2:AC4039,D$2:D4039,D4039)*IF(R4039=0,1,2)</f>
        <v>0</v>
      </c>
    </row>
    <row r="4040" spans="1:30" x14ac:dyDescent="0.35">
      <c r="A4040" s="31">
        <f>IF(ISBLANK(B4040),"",COUNTIF(B$2:B4040,B4040))-1</f>
        <v>103</v>
      </c>
      <c r="B4040" s="31">
        <v>22</v>
      </c>
      <c r="C4040" s="10">
        <f>VLOOKUP($A4040,Database!$A:$Y,7,FALSE)</f>
        <v>46221.958333333336</v>
      </c>
      <c r="D4040" s="31" t="str">
        <f>VLOOKUP(Pronostics!$B4040,Setup_MPP!$A:$G,3,FALSE)</f>
        <v>Joueur22</v>
      </c>
      <c r="E4040" s="31" t="str">
        <f>VLOOKUP(Pronostics!$B4040,Setup_MPP!$A:$G,2,FALSE)</f>
        <v>Joueur22</v>
      </c>
      <c r="F4040" s="31" t="str">
        <f>VLOOKUP($B4040,Setup_MPP!$A:$E,4,FALSE)</f>
        <v>#D5D5D5</v>
      </c>
      <c r="G4040" s="31" t="str">
        <f>VLOOKUP($B4040,Setup_MPP!$A:$E,5,FALSE)</f>
        <v>#727272</v>
      </c>
      <c r="H4040" s="31" t="str">
        <f>IFERROR(IF(AND(A4040&gt;=1,A4040&lt;=104),VLOOKUP($A4040,Location!$A:$J,6,FALSE),IF(A4040=0,"Avant l'ouverture",IF(OR(A4040=105,A4040=106),"Bonus"))),"")</f>
        <v>Petite Finale</v>
      </c>
      <c r="I4040" s="31" t="str">
        <f>IF(LEFT(H4040,4)="Tour",VLOOKUP(A4040,Database!$A:$C,3,FALSE),"")</f>
        <v/>
      </c>
      <c r="J4040" s="31" t="str">
        <f>VLOOKUP($A4040,Location!$A:$J,7,FALSE)</f>
        <v>TBD</v>
      </c>
      <c r="K4040" s="31" t="str">
        <f>IFERROR(VLOOKUP(J4040,Setup_Team!$B:$C,2,FALSE), "TDB")</f>
        <v>TDB</v>
      </c>
      <c r="L4040" s="31" t="str">
        <f>VLOOKUP($A4040,Location!$A:$J,8,FALSE)</f>
        <v>TBD</v>
      </c>
      <c r="M4040" s="31" t="str">
        <f>IFERROR(VLOOKUP(L4040,Setup_Team!$B:$C,2,FALSE), "TDB")</f>
        <v>TDB</v>
      </c>
      <c r="N4040" s="31" t="str">
        <f>VLOOKUP($A4040,Location!$A:$J,9,FALSE)</f>
        <v>Miami Gardens, Florida</v>
      </c>
      <c r="O4040" s="31" t="str">
        <f>VLOOKUP($A4040,Location!$A:$J,10,FALSE)</f>
        <v>Hard Rock Stadium</v>
      </c>
      <c r="R4040" s="31">
        <v>0</v>
      </c>
      <c r="S4040" s="25">
        <f>VLOOKUP($A4040,Database!$A:$Y,10,FALSE)</f>
        <v>0</v>
      </c>
      <c r="T4040" s="25">
        <f>VLOOKUP($A4040,Database!$A:$Y,11,FALSE)</f>
        <v>0</v>
      </c>
      <c r="U4040" s="25">
        <f>VLOOKUP($A4040,Database!$A:$Y,12,FALSE)</f>
        <v>0</v>
      </c>
      <c r="V4040" s="25" t="str">
        <f>VLOOKUP(A4040,Database!A:M,13,FALSE)</f>
        <v>À venir</v>
      </c>
      <c r="W4040" s="25" t="str">
        <f>VLOOKUP($A4040,Database!$A:$Y,20,FALSE)</f>
        <v/>
      </c>
      <c r="X4040" s="25" t="str">
        <f>VLOOKUP($A4040,Database!$A:$Y,21,FALSE)</f>
        <v/>
      </c>
      <c r="Y4040" s="25" t="str">
        <f ca="1">IF(C4040&lt;NOW(),IF(AND(P4040&gt;Q4040,W4040&gt;X4040),S4040,IF(AND(P4040=Q4040,W4040=X4040),T4040,IF(AND(P4040&lt;Q4040,W4040&lt;X4040),U4040,0))),"")</f>
        <v/>
      </c>
      <c r="Z4040" s="25">
        <f>IF(AND(P4040=W4040,Q4040=X4040),1,0)</f>
        <v>1</v>
      </c>
      <c r="AA4040" s="25" t="str">
        <f>IF(Z4040=0,"",IF(ISBLANK(VLOOKUP(A4040,Database!A:AA,22,FALSE)),"",VLOOKUP(A4040,Database!A:AA,22,FALSE)))</f>
        <v>Exact</v>
      </c>
      <c r="AB4040" s="25">
        <f ca="1">IFERROR(IF(AND(Y4040&lt;&gt;"",OR(V4040="Terminé",V4040="En cours")),VLOOKUP(AA4040,Setup_ScoreExactBonus!A:D,4,FALSE),0),0)</f>
        <v>0</v>
      </c>
      <c r="AC4040" s="31" t="str">
        <f t="shared" ca="1" si="24"/>
        <v/>
      </c>
      <c r="AD4040" s="31">
        <f ca="1">SUMIFS(AC$2:AC4040,D$2:D4040,D4040)*IF(R4040=0,1,2)</f>
        <v>0</v>
      </c>
    </row>
    <row r="4041" spans="1:30" x14ac:dyDescent="0.35">
      <c r="A4041" s="31">
        <f>IF(ISBLANK(B4041),"",COUNTIF(B$2:B4041,B4041))-1</f>
        <v>103</v>
      </c>
      <c r="B4041" s="31">
        <v>23</v>
      </c>
      <c r="C4041" s="10">
        <f>VLOOKUP($A4041,Database!$A:$Y,7,FALSE)</f>
        <v>46221.958333333336</v>
      </c>
      <c r="D4041" s="31" t="str">
        <f>VLOOKUP(Pronostics!$B4041,Setup_MPP!$A:$G,3,FALSE)</f>
        <v>Joueur23</v>
      </c>
      <c r="E4041" s="31" t="str">
        <f>VLOOKUP(Pronostics!$B4041,Setup_MPP!$A:$G,2,FALSE)</f>
        <v>Joueur23</v>
      </c>
      <c r="F4041" s="31" t="str">
        <f>VLOOKUP($B4041,Setup_MPP!$A:$E,4,FALSE)</f>
        <v>#D5D5D5</v>
      </c>
      <c r="G4041" s="31" t="str">
        <f>VLOOKUP($B4041,Setup_MPP!$A:$E,5,FALSE)</f>
        <v>#727272</v>
      </c>
      <c r="H4041" s="31" t="str">
        <f>IFERROR(IF(AND(A4041&gt;=1,A4041&lt;=104),VLOOKUP($A4041,Location!$A:$J,6,FALSE),IF(A4041=0,"Avant l'ouverture",IF(OR(A4041=105,A4041=106),"Bonus"))),"")</f>
        <v>Petite Finale</v>
      </c>
      <c r="I4041" s="31" t="str">
        <f>IF(LEFT(H4041,4)="Tour",VLOOKUP(A4041,Database!$A:$C,3,FALSE),"")</f>
        <v/>
      </c>
      <c r="J4041" s="31" t="str">
        <f>VLOOKUP($A4041,Location!$A:$J,7,FALSE)</f>
        <v>TBD</v>
      </c>
      <c r="K4041" s="31" t="str">
        <f>IFERROR(VLOOKUP(J4041,Setup_Team!$B:$C,2,FALSE), "TDB")</f>
        <v>TDB</v>
      </c>
      <c r="L4041" s="31" t="str">
        <f>VLOOKUP($A4041,Location!$A:$J,8,FALSE)</f>
        <v>TBD</v>
      </c>
      <c r="M4041" s="31" t="str">
        <f>IFERROR(VLOOKUP(L4041,Setup_Team!$B:$C,2,FALSE), "TDB")</f>
        <v>TDB</v>
      </c>
      <c r="N4041" s="31" t="str">
        <f>VLOOKUP($A4041,Location!$A:$J,9,FALSE)</f>
        <v>Miami Gardens, Florida</v>
      </c>
      <c r="O4041" s="31" t="str">
        <f>VLOOKUP($A4041,Location!$A:$J,10,FALSE)</f>
        <v>Hard Rock Stadium</v>
      </c>
      <c r="R4041" s="31">
        <v>0</v>
      </c>
      <c r="S4041" s="25">
        <f>VLOOKUP($A4041,Database!$A:$Y,10,FALSE)</f>
        <v>0</v>
      </c>
      <c r="T4041" s="25">
        <f>VLOOKUP($A4041,Database!$A:$Y,11,FALSE)</f>
        <v>0</v>
      </c>
      <c r="U4041" s="25">
        <f>VLOOKUP($A4041,Database!$A:$Y,12,FALSE)</f>
        <v>0</v>
      </c>
      <c r="V4041" s="25" t="str">
        <f>VLOOKUP(A4041,Database!A:M,13,FALSE)</f>
        <v>À venir</v>
      </c>
      <c r="W4041" s="25" t="str">
        <f>VLOOKUP($A4041,Database!$A:$Y,20,FALSE)</f>
        <v/>
      </c>
      <c r="X4041" s="25" t="str">
        <f>VLOOKUP($A4041,Database!$A:$Y,21,FALSE)</f>
        <v/>
      </c>
      <c r="Y4041" s="25" t="str">
        <f ca="1">IF(C4041&lt;NOW(),IF(AND(P4041&gt;Q4041,W4041&gt;X4041),S4041,IF(AND(P4041=Q4041,W4041=X4041),T4041,IF(AND(P4041&lt;Q4041,W4041&lt;X4041),U4041,0))),"")</f>
        <v/>
      </c>
      <c r="Z4041" s="25">
        <f>IF(AND(P4041=W4041,Q4041=X4041),1,0)</f>
        <v>1</v>
      </c>
      <c r="AA4041" s="25" t="str">
        <f>IF(Z4041=0,"",IF(ISBLANK(VLOOKUP(A4041,Database!A:AA,22,FALSE)),"",VLOOKUP(A4041,Database!A:AA,22,FALSE)))</f>
        <v>Exact</v>
      </c>
      <c r="AB4041" s="25">
        <f ca="1">IFERROR(IF(AND(Y4041&lt;&gt;"",OR(V4041="Terminé",V4041="En cours")),VLOOKUP(AA4041,Setup_ScoreExactBonus!A:D,4,FALSE),0),0)</f>
        <v>0</v>
      </c>
      <c r="AC4041" s="31" t="str">
        <f t="shared" ca="1" si="24"/>
        <v/>
      </c>
      <c r="AD4041" s="31">
        <f ca="1">SUMIFS(AC$2:AC4041,D$2:D4041,D4041)*IF(R4041=0,1,2)</f>
        <v>0</v>
      </c>
    </row>
    <row r="4042" spans="1:30" x14ac:dyDescent="0.35">
      <c r="A4042" s="31">
        <f>IF(ISBLANK(B4042),"",COUNTIF(B$2:B4042,B4042))-1</f>
        <v>103</v>
      </c>
      <c r="B4042" s="31">
        <v>24</v>
      </c>
      <c r="C4042" s="10">
        <f>VLOOKUP($A4042,Database!$A:$Y,7,FALSE)</f>
        <v>46221.958333333336</v>
      </c>
      <c r="D4042" s="31" t="str">
        <f>VLOOKUP(Pronostics!$B4042,Setup_MPP!$A:$G,3,FALSE)</f>
        <v>Joueur24</v>
      </c>
      <c r="E4042" s="31" t="str">
        <f>VLOOKUP(Pronostics!$B4042,Setup_MPP!$A:$G,2,FALSE)</f>
        <v>Joueur24</v>
      </c>
      <c r="F4042" s="31" t="str">
        <f>VLOOKUP($B4042,Setup_MPP!$A:$E,4,FALSE)</f>
        <v>#D5D5D5</v>
      </c>
      <c r="G4042" s="31" t="str">
        <f>VLOOKUP($B4042,Setup_MPP!$A:$E,5,FALSE)</f>
        <v>#727272</v>
      </c>
      <c r="H4042" s="31" t="str">
        <f>IFERROR(IF(AND(A4042&gt;=1,A4042&lt;=104),VLOOKUP($A4042,Location!$A:$J,6,FALSE),IF(A4042=0,"Avant l'ouverture",IF(OR(A4042=105,A4042=106),"Bonus"))),"")</f>
        <v>Petite Finale</v>
      </c>
      <c r="I4042" s="31" t="str">
        <f>IF(LEFT(H4042,4)="Tour",VLOOKUP(A4042,Database!$A:$C,3,FALSE),"")</f>
        <v/>
      </c>
      <c r="J4042" s="31" t="str">
        <f>VLOOKUP($A4042,Location!$A:$J,7,FALSE)</f>
        <v>TBD</v>
      </c>
      <c r="K4042" s="31" t="str">
        <f>IFERROR(VLOOKUP(J4042,Setup_Team!$B:$C,2,FALSE), "TDB")</f>
        <v>TDB</v>
      </c>
      <c r="L4042" s="31" t="str">
        <f>VLOOKUP($A4042,Location!$A:$J,8,FALSE)</f>
        <v>TBD</v>
      </c>
      <c r="M4042" s="31" t="str">
        <f>IFERROR(VLOOKUP(L4042,Setup_Team!$B:$C,2,FALSE), "TDB")</f>
        <v>TDB</v>
      </c>
      <c r="N4042" s="31" t="str">
        <f>VLOOKUP($A4042,Location!$A:$J,9,FALSE)</f>
        <v>Miami Gardens, Florida</v>
      </c>
      <c r="O4042" s="31" t="str">
        <f>VLOOKUP($A4042,Location!$A:$J,10,FALSE)</f>
        <v>Hard Rock Stadium</v>
      </c>
      <c r="R4042" s="31">
        <v>0</v>
      </c>
      <c r="S4042" s="25">
        <f>VLOOKUP($A4042,Database!$A:$Y,10,FALSE)</f>
        <v>0</v>
      </c>
      <c r="T4042" s="25">
        <f>VLOOKUP($A4042,Database!$A:$Y,11,FALSE)</f>
        <v>0</v>
      </c>
      <c r="U4042" s="25">
        <f>VLOOKUP($A4042,Database!$A:$Y,12,FALSE)</f>
        <v>0</v>
      </c>
      <c r="V4042" s="25" t="str">
        <f>VLOOKUP(A4042,Database!A:M,13,FALSE)</f>
        <v>À venir</v>
      </c>
      <c r="W4042" s="25" t="str">
        <f>VLOOKUP($A4042,Database!$A:$Y,20,FALSE)</f>
        <v/>
      </c>
      <c r="X4042" s="25" t="str">
        <f>VLOOKUP($A4042,Database!$A:$Y,21,FALSE)</f>
        <v/>
      </c>
      <c r="Y4042" s="25" t="str">
        <f ca="1">IF(C4042&lt;NOW(),IF(AND(P4042&gt;Q4042,W4042&gt;X4042),S4042,IF(AND(P4042=Q4042,W4042=X4042),T4042,IF(AND(P4042&lt;Q4042,W4042&lt;X4042),U4042,0))),"")</f>
        <v/>
      </c>
      <c r="Z4042" s="25">
        <f>IF(AND(P4042=W4042,Q4042=X4042),1,0)</f>
        <v>1</v>
      </c>
      <c r="AA4042" s="25" t="str">
        <f>IF(Z4042=0,"",IF(ISBLANK(VLOOKUP(A4042,Database!A:AA,22,FALSE)),"",VLOOKUP(A4042,Database!A:AA,22,FALSE)))</f>
        <v>Exact</v>
      </c>
      <c r="AB4042" s="25">
        <f ca="1">IFERROR(IF(AND(Y4042&lt;&gt;"",OR(V4042="Terminé",V4042="En cours")),VLOOKUP(AA4042,Setup_ScoreExactBonus!A:D,4,FALSE),0),0)</f>
        <v>0</v>
      </c>
      <c r="AC4042" s="31" t="str">
        <f t="shared" ca="1" si="24"/>
        <v/>
      </c>
      <c r="AD4042" s="31">
        <f ca="1">SUMIFS(AC$2:AC4042,D$2:D4042,D4042)*IF(R4042=0,1,2)</f>
        <v>0</v>
      </c>
    </row>
    <row r="4043" spans="1:30" x14ac:dyDescent="0.35">
      <c r="A4043" s="31">
        <f>IF(ISBLANK(B4043),"",COUNTIF(B$2:B4043,B4043))-1</f>
        <v>103</v>
      </c>
      <c r="B4043" s="31">
        <v>25</v>
      </c>
      <c r="C4043" s="10">
        <f>VLOOKUP($A4043,Database!$A:$Y,7,FALSE)</f>
        <v>46221.958333333336</v>
      </c>
      <c r="D4043" s="31" t="str">
        <f>VLOOKUP(Pronostics!$B4043,Setup_MPP!$A:$G,3,FALSE)</f>
        <v>Joueur25</v>
      </c>
      <c r="E4043" s="31" t="str">
        <f>VLOOKUP(Pronostics!$B4043,Setup_MPP!$A:$G,2,FALSE)</f>
        <v>Joueur25</v>
      </c>
      <c r="F4043" s="31" t="str">
        <f>VLOOKUP($B4043,Setup_MPP!$A:$E,4,FALSE)</f>
        <v>#D5D5D5</v>
      </c>
      <c r="G4043" s="31" t="str">
        <f>VLOOKUP($B4043,Setup_MPP!$A:$E,5,FALSE)</f>
        <v>#727272</v>
      </c>
      <c r="H4043" s="31" t="str">
        <f>IFERROR(IF(AND(A4043&gt;=1,A4043&lt;=104),VLOOKUP($A4043,Location!$A:$J,6,FALSE),IF(A4043=0,"Avant l'ouverture",IF(OR(A4043=105,A4043=106),"Bonus"))),"")</f>
        <v>Petite Finale</v>
      </c>
      <c r="I4043" s="31" t="str">
        <f>IF(LEFT(H4043,4)="Tour",VLOOKUP(A4043,Database!$A:$C,3,FALSE),"")</f>
        <v/>
      </c>
      <c r="J4043" s="31" t="str">
        <f>VLOOKUP($A4043,Location!$A:$J,7,FALSE)</f>
        <v>TBD</v>
      </c>
      <c r="K4043" s="31" t="str">
        <f>IFERROR(VLOOKUP(J4043,Setup_Team!$B:$C,2,FALSE), "TDB")</f>
        <v>TDB</v>
      </c>
      <c r="L4043" s="31" t="str">
        <f>VLOOKUP($A4043,Location!$A:$J,8,FALSE)</f>
        <v>TBD</v>
      </c>
      <c r="M4043" s="31" t="str">
        <f>IFERROR(VLOOKUP(L4043,Setup_Team!$B:$C,2,FALSE), "TDB")</f>
        <v>TDB</v>
      </c>
      <c r="N4043" s="31" t="str">
        <f>VLOOKUP($A4043,Location!$A:$J,9,FALSE)</f>
        <v>Miami Gardens, Florida</v>
      </c>
      <c r="O4043" s="31" t="str">
        <f>VLOOKUP($A4043,Location!$A:$J,10,FALSE)</f>
        <v>Hard Rock Stadium</v>
      </c>
      <c r="R4043" s="31">
        <v>0</v>
      </c>
      <c r="S4043" s="25">
        <f>VLOOKUP($A4043,Database!$A:$Y,10,FALSE)</f>
        <v>0</v>
      </c>
      <c r="T4043" s="25">
        <f>VLOOKUP($A4043,Database!$A:$Y,11,FALSE)</f>
        <v>0</v>
      </c>
      <c r="U4043" s="25">
        <f>VLOOKUP($A4043,Database!$A:$Y,12,FALSE)</f>
        <v>0</v>
      </c>
      <c r="V4043" s="25" t="str">
        <f>VLOOKUP(A4043,Database!A:M,13,FALSE)</f>
        <v>À venir</v>
      </c>
      <c r="W4043" s="25" t="str">
        <f>VLOOKUP($A4043,Database!$A:$Y,20,FALSE)</f>
        <v/>
      </c>
      <c r="X4043" s="25" t="str">
        <f>VLOOKUP($A4043,Database!$A:$Y,21,FALSE)</f>
        <v/>
      </c>
      <c r="Y4043" s="25" t="str">
        <f ca="1">IF(C4043&lt;NOW(),IF(AND(P4043&gt;Q4043,W4043&gt;X4043),S4043,IF(AND(P4043=Q4043,W4043=X4043),T4043,IF(AND(P4043&lt;Q4043,W4043&lt;X4043),U4043,0))),"")</f>
        <v/>
      </c>
      <c r="Z4043" s="25">
        <f>IF(AND(P4043=W4043,Q4043=X4043),1,0)</f>
        <v>1</v>
      </c>
      <c r="AA4043" s="25" t="str">
        <f>IF(Z4043=0,"",IF(ISBLANK(VLOOKUP(A4043,Database!A:AA,22,FALSE)),"",VLOOKUP(A4043,Database!A:AA,22,FALSE)))</f>
        <v>Exact</v>
      </c>
      <c r="AB4043" s="25">
        <f ca="1">IFERROR(IF(AND(Y4043&lt;&gt;"",OR(V4043="Terminé",V4043="En cours")),VLOOKUP(AA4043,Setup_ScoreExactBonus!A:D,4,FALSE),0),0)</f>
        <v>0</v>
      </c>
      <c r="AC4043" s="31" t="str">
        <f t="shared" ca="1" si="24"/>
        <v/>
      </c>
      <c r="AD4043" s="31">
        <f ca="1">SUMIFS(AC$2:AC4043,D$2:D4043,D4043)*IF(R4043=0,1,2)</f>
        <v>0</v>
      </c>
    </row>
    <row r="4044" spans="1:30" x14ac:dyDescent="0.35">
      <c r="A4044" s="31">
        <f>IF(ISBLANK(B4044),"",COUNTIF(B$2:B4044,B4044))-1</f>
        <v>103</v>
      </c>
      <c r="B4044" s="31">
        <v>26</v>
      </c>
      <c r="C4044" s="10">
        <f>VLOOKUP($A4044,Database!$A:$Y,7,FALSE)</f>
        <v>46221.958333333336</v>
      </c>
      <c r="D4044" s="31" t="str">
        <f>VLOOKUP(Pronostics!$B4044,Setup_MPP!$A:$G,3,FALSE)</f>
        <v>Joueur26</v>
      </c>
      <c r="E4044" s="31" t="str">
        <f>VLOOKUP(Pronostics!$B4044,Setup_MPP!$A:$G,2,FALSE)</f>
        <v>Joueur26</v>
      </c>
      <c r="F4044" s="31" t="str">
        <f>VLOOKUP($B4044,Setup_MPP!$A:$E,4,FALSE)</f>
        <v>#D5D5D5</v>
      </c>
      <c r="G4044" s="31" t="str">
        <f>VLOOKUP($B4044,Setup_MPP!$A:$E,5,FALSE)</f>
        <v>#727272</v>
      </c>
      <c r="H4044" s="31" t="str">
        <f>IFERROR(IF(AND(A4044&gt;=1,A4044&lt;=104),VLOOKUP($A4044,Location!$A:$J,6,FALSE),IF(A4044=0,"Avant l'ouverture",IF(OR(A4044=105,A4044=106),"Bonus"))),"")</f>
        <v>Petite Finale</v>
      </c>
      <c r="I4044" s="31" t="str">
        <f>IF(LEFT(H4044,4)="Tour",VLOOKUP(A4044,Database!$A:$C,3,FALSE),"")</f>
        <v/>
      </c>
      <c r="J4044" s="31" t="str">
        <f>VLOOKUP($A4044,Location!$A:$J,7,FALSE)</f>
        <v>TBD</v>
      </c>
      <c r="K4044" s="31" t="str">
        <f>IFERROR(VLOOKUP(J4044,Setup_Team!$B:$C,2,FALSE), "TDB")</f>
        <v>TDB</v>
      </c>
      <c r="L4044" s="31" t="str">
        <f>VLOOKUP($A4044,Location!$A:$J,8,FALSE)</f>
        <v>TBD</v>
      </c>
      <c r="M4044" s="31" t="str">
        <f>IFERROR(VLOOKUP(L4044,Setup_Team!$B:$C,2,FALSE), "TDB")</f>
        <v>TDB</v>
      </c>
      <c r="N4044" s="31" t="str">
        <f>VLOOKUP($A4044,Location!$A:$J,9,FALSE)</f>
        <v>Miami Gardens, Florida</v>
      </c>
      <c r="O4044" s="31" t="str">
        <f>VLOOKUP($A4044,Location!$A:$J,10,FALSE)</f>
        <v>Hard Rock Stadium</v>
      </c>
      <c r="R4044" s="31">
        <v>0</v>
      </c>
      <c r="S4044" s="25">
        <f>VLOOKUP($A4044,Database!$A:$Y,10,FALSE)</f>
        <v>0</v>
      </c>
      <c r="T4044" s="25">
        <f>VLOOKUP($A4044,Database!$A:$Y,11,FALSE)</f>
        <v>0</v>
      </c>
      <c r="U4044" s="25">
        <f>VLOOKUP($A4044,Database!$A:$Y,12,FALSE)</f>
        <v>0</v>
      </c>
      <c r="V4044" s="25" t="str">
        <f>VLOOKUP(A4044,Database!A:M,13,FALSE)</f>
        <v>À venir</v>
      </c>
      <c r="W4044" s="25" t="str">
        <f>VLOOKUP($A4044,Database!$A:$Y,20,FALSE)</f>
        <v/>
      </c>
      <c r="X4044" s="25" t="str">
        <f>VLOOKUP($A4044,Database!$A:$Y,21,FALSE)</f>
        <v/>
      </c>
      <c r="Y4044" s="25" t="str">
        <f ca="1">IF(C4044&lt;NOW(),IF(AND(P4044&gt;Q4044,W4044&gt;X4044),S4044,IF(AND(P4044=Q4044,W4044=X4044),T4044,IF(AND(P4044&lt;Q4044,W4044&lt;X4044),U4044,0))),"")</f>
        <v/>
      </c>
      <c r="Z4044" s="25">
        <f>IF(AND(P4044=W4044,Q4044=X4044),1,0)</f>
        <v>1</v>
      </c>
      <c r="AA4044" s="25" t="str">
        <f>IF(Z4044=0,"",IF(ISBLANK(VLOOKUP(A4044,Database!A:AA,22,FALSE)),"",VLOOKUP(A4044,Database!A:AA,22,FALSE)))</f>
        <v>Exact</v>
      </c>
      <c r="AB4044" s="25">
        <f ca="1">IFERROR(IF(AND(Y4044&lt;&gt;"",OR(V4044="Terminé",V4044="En cours")),VLOOKUP(AA4044,Setup_ScoreExactBonus!A:D,4,FALSE),0),0)</f>
        <v>0</v>
      </c>
      <c r="AC4044" s="31" t="str">
        <f t="shared" ca="1" si="24"/>
        <v/>
      </c>
      <c r="AD4044" s="31">
        <f ca="1">SUMIFS(AC$2:AC4044,D$2:D4044,D4044)*IF(R4044=0,1,2)</f>
        <v>0</v>
      </c>
    </row>
    <row r="4045" spans="1:30" x14ac:dyDescent="0.35">
      <c r="A4045" s="31">
        <f>IF(ISBLANK(B4045),"",COUNTIF(B$2:B4045,B4045))-1</f>
        <v>103</v>
      </c>
      <c r="B4045" s="31">
        <v>27</v>
      </c>
      <c r="C4045" s="10">
        <f>VLOOKUP($A4045,Database!$A:$Y,7,FALSE)</f>
        <v>46221.958333333336</v>
      </c>
      <c r="D4045" s="31" t="str">
        <f>VLOOKUP(Pronostics!$B4045,Setup_MPP!$A:$G,3,FALSE)</f>
        <v>Joueur27</v>
      </c>
      <c r="E4045" s="31" t="str">
        <f>VLOOKUP(Pronostics!$B4045,Setup_MPP!$A:$G,2,FALSE)</f>
        <v>Joueur27</v>
      </c>
      <c r="F4045" s="31" t="str">
        <f>VLOOKUP($B4045,Setup_MPP!$A:$E,4,FALSE)</f>
        <v>#D5D5D5</v>
      </c>
      <c r="G4045" s="31" t="str">
        <f>VLOOKUP($B4045,Setup_MPP!$A:$E,5,FALSE)</f>
        <v>#727272</v>
      </c>
      <c r="H4045" s="31" t="str">
        <f>IFERROR(IF(AND(A4045&gt;=1,A4045&lt;=104),VLOOKUP($A4045,Location!$A:$J,6,FALSE),IF(A4045=0,"Avant l'ouverture",IF(OR(A4045=105,A4045=106),"Bonus"))),"")</f>
        <v>Petite Finale</v>
      </c>
      <c r="I4045" s="31" t="str">
        <f>IF(LEFT(H4045,4)="Tour",VLOOKUP(A4045,Database!$A:$C,3,FALSE),"")</f>
        <v/>
      </c>
      <c r="J4045" s="31" t="str">
        <f>VLOOKUP($A4045,Location!$A:$J,7,FALSE)</f>
        <v>TBD</v>
      </c>
      <c r="K4045" s="31" t="str">
        <f>IFERROR(VLOOKUP(J4045,Setup_Team!$B:$C,2,FALSE), "TDB")</f>
        <v>TDB</v>
      </c>
      <c r="L4045" s="31" t="str">
        <f>VLOOKUP($A4045,Location!$A:$J,8,FALSE)</f>
        <v>TBD</v>
      </c>
      <c r="M4045" s="31" t="str">
        <f>IFERROR(VLOOKUP(L4045,Setup_Team!$B:$C,2,FALSE), "TDB")</f>
        <v>TDB</v>
      </c>
      <c r="N4045" s="31" t="str">
        <f>VLOOKUP($A4045,Location!$A:$J,9,FALSE)</f>
        <v>Miami Gardens, Florida</v>
      </c>
      <c r="O4045" s="31" t="str">
        <f>VLOOKUP($A4045,Location!$A:$J,10,FALSE)</f>
        <v>Hard Rock Stadium</v>
      </c>
      <c r="R4045" s="31">
        <v>0</v>
      </c>
      <c r="S4045" s="25">
        <f>VLOOKUP($A4045,Database!$A:$Y,10,FALSE)</f>
        <v>0</v>
      </c>
      <c r="T4045" s="25">
        <f>VLOOKUP($A4045,Database!$A:$Y,11,FALSE)</f>
        <v>0</v>
      </c>
      <c r="U4045" s="25">
        <f>VLOOKUP($A4045,Database!$A:$Y,12,FALSE)</f>
        <v>0</v>
      </c>
      <c r="V4045" s="25" t="str">
        <f>VLOOKUP(A4045,Database!A:M,13,FALSE)</f>
        <v>À venir</v>
      </c>
      <c r="W4045" s="25" t="str">
        <f>VLOOKUP($A4045,Database!$A:$Y,20,FALSE)</f>
        <v/>
      </c>
      <c r="X4045" s="25" t="str">
        <f>VLOOKUP($A4045,Database!$A:$Y,21,FALSE)</f>
        <v/>
      </c>
      <c r="Y4045" s="25" t="str">
        <f ca="1">IF(C4045&lt;NOW(),IF(AND(P4045&gt;Q4045,W4045&gt;X4045),S4045,IF(AND(P4045=Q4045,W4045=X4045),T4045,IF(AND(P4045&lt;Q4045,W4045&lt;X4045),U4045,0))),"")</f>
        <v/>
      </c>
      <c r="Z4045" s="25">
        <f>IF(AND(P4045=W4045,Q4045=X4045),1,0)</f>
        <v>1</v>
      </c>
      <c r="AA4045" s="25" t="str">
        <f>IF(Z4045=0,"",IF(ISBLANK(VLOOKUP(A4045,Database!A:AA,22,FALSE)),"",VLOOKUP(A4045,Database!A:AA,22,FALSE)))</f>
        <v>Exact</v>
      </c>
      <c r="AB4045" s="25">
        <f ca="1">IFERROR(IF(AND(Y4045&lt;&gt;"",OR(V4045="Terminé",V4045="En cours")),VLOOKUP(AA4045,Setup_ScoreExactBonus!A:D,4,FALSE),0),0)</f>
        <v>0</v>
      </c>
      <c r="AC4045" s="31" t="str">
        <f t="shared" ca="1" si="24"/>
        <v/>
      </c>
      <c r="AD4045" s="31">
        <f ca="1">SUMIFS(AC$2:AC4045,D$2:D4045,D4045)*IF(R4045=0,1,2)</f>
        <v>0</v>
      </c>
    </row>
    <row r="4046" spans="1:30" x14ac:dyDescent="0.35">
      <c r="A4046" s="31">
        <f>IF(ISBLANK(B4046),"",COUNTIF(B$2:B4046,B4046))-1</f>
        <v>103</v>
      </c>
      <c r="B4046" s="31">
        <v>28</v>
      </c>
      <c r="C4046" s="10">
        <f>VLOOKUP($A4046,Database!$A:$Y,7,FALSE)</f>
        <v>46221.958333333336</v>
      </c>
      <c r="D4046" s="31" t="str">
        <f>VLOOKUP(Pronostics!$B4046,Setup_MPP!$A:$G,3,FALSE)</f>
        <v>Joueur28</v>
      </c>
      <c r="E4046" s="31" t="str">
        <f>VLOOKUP(Pronostics!$B4046,Setup_MPP!$A:$G,2,FALSE)</f>
        <v>Joueur28</v>
      </c>
      <c r="F4046" s="31" t="str">
        <f>VLOOKUP($B4046,Setup_MPP!$A:$E,4,FALSE)</f>
        <v>#D5D5D5</v>
      </c>
      <c r="G4046" s="31" t="str">
        <f>VLOOKUP($B4046,Setup_MPP!$A:$E,5,FALSE)</f>
        <v>#727272</v>
      </c>
      <c r="H4046" s="31" t="str">
        <f>IFERROR(IF(AND(A4046&gt;=1,A4046&lt;=104),VLOOKUP($A4046,Location!$A:$J,6,FALSE),IF(A4046=0,"Avant l'ouverture",IF(OR(A4046=105,A4046=106),"Bonus"))),"")</f>
        <v>Petite Finale</v>
      </c>
      <c r="I4046" s="31" t="str">
        <f>IF(LEFT(H4046,4)="Tour",VLOOKUP(A4046,Database!$A:$C,3,FALSE),"")</f>
        <v/>
      </c>
      <c r="J4046" s="31" t="str">
        <f>VLOOKUP($A4046,Location!$A:$J,7,FALSE)</f>
        <v>TBD</v>
      </c>
      <c r="K4046" s="31" t="str">
        <f>IFERROR(VLOOKUP(J4046,Setup_Team!$B:$C,2,FALSE), "TDB")</f>
        <v>TDB</v>
      </c>
      <c r="L4046" s="31" t="str">
        <f>VLOOKUP($A4046,Location!$A:$J,8,FALSE)</f>
        <v>TBD</v>
      </c>
      <c r="M4046" s="31" t="str">
        <f>IFERROR(VLOOKUP(L4046,Setup_Team!$B:$C,2,FALSE), "TDB")</f>
        <v>TDB</v>
      </c>
      <c r="N4046" s="31" t="str">
        <f>VLOOKUP($A4046,Location!$A:$J,9,FALSE)</f>
        <v>Miami Gardens, Florida</v>
      </c>
      <c r="O4046" s="31" t="str">
        <f>VLOOKUP($A4046,Location!$A:$J,10,FALSE)</f>
        <v>Hard Rock Stadium</v>
      </c>
      <c r="R4046" s="31">
        <v>0</v>
      </c>
      <c r="S4046" s="25">
        <f>VLOOKUP($A4046,Database!$A:$Y,10,FALSE)</f>
        <v>0</v>
      </c>
      <c r="T4046" s="25">
        <f>VLOOKUP($A4046,Database!$A:$Y,11,FALSE)</f>
        <v>0</v>
      </c>
      <c r="U4046" s="25">
        <f>VLOOKUP($A4046,Database!$A:$Y,12,FALSE)</f>
        <v>0</v>
      </c>
      <c r="V4046" s="25" t="str">
        <f>VLOOKUP(A4046,Database!A:M,13,FALSE)</f>
        <v>À venir</v>
      </c>
      <c r="W4046" s="25" t="str">
        <f>VLOOKUP($A4046,Database!$A:$Y,20,FALSE)</f>
        <v/>
      </c>
      <c r="X4046" s="25" t="str">
        <f>VLOOKUP($A4046,Database!$A:$Y,21,FALSE)</f>
        <v/>
      </c>
      <c r="Y4046" s="25" t="str">
        <f ca="1">IF(C4046&lt;NOW(),IF(AND(P4046&gt;Q4046,W4046&gt;X4046),S4046,IF(AND(P4046=Q4046,W4046=X4046),T4046,IF(AND(P4046&lt;Q4046,W4046&lt;X4046),U4046,0))),"")</f>
        <v/>
      </c>
      <c r="Z4046" s="25">
        <f>IF(AND(P4046=W4046,Q4046=X4046),1,0)</f>
        <v>1</v>
      </c>
      <c r="AA4046" s="25" t="str">
        <f>IF(Z4046=0,"",IF(ISBLANK(VLOOKUP(A4046,Database!A:AA,22,FALSE)),"",VLOOKUP(A4046,Database!A:AA,22,FALSE)))</f>
        <v>Exact</v>
      </c>
      <c r="AB4046" s="25">
        <f ca="1">IFERROR(IF(AND(Y4046&lt;&gt;"",OR(V4046="Terminé",V4046="En cours")),VLOOKUP(AA4046,Setup_ScoreExactBonus!A:D,4,FALSE),0),0)</f>
        <v>0</v>
      </c>
      <c r="AC4046" s="31" t="str">
        <f t="shared" ca="1" si="24"/>
        <v/>
      </c>
      <c r="AD4046" s="31">
        <f ca="1">SUMIFS(AC$2:AC4046,D$2:D4046,D4046)*IF(R4046=0,1,2)</f>
        <v>0</v>
      </c>
    </row>
    <row r="4047" spans="1:30" x14ac:dyDescent="0.35">
      <c r="A4047" s="31">
        <f>IF(ISBLANK(B4047),"",COUNTIF(B$2:B4047,B4047))-1</f>
        <v>103</v>
      </c>
      <c r="B4047" s="31">
        <v>29</v>
      </c>
      <c r="C4047" s="10">
        <f>VLOOKUP($A4047,Database!$A:$Y,7,FALSE)</f>
        <v>46221.958333333336</v>
      </c>
      <c r="D4047" s="31" t="str">
        <f>VLOOKUP(Pronostics!$B4047,Setup_MPP!$A:$G,3,FALSE)</f>
        <v>Joueur29</v>
      </c>
      <c r="E4047" s="31" t="str">
        <f>VLOOKUP(Pronostics!$B4047,Setup_MPP!$A:$G,2,FALSE)</f>
        <v>Joueur29</v>
      </c>
      <c r="F4047" s="31" t="str">
        <f>VLOOKUP($B4047,Setup_MPP!$A:$E,4,FALSE)</f>
        <v>#D5D5D5</v>
      </c>
      <c r="G4047" s="31" t="str">
        <f>VLOOKUP($B4047,Setup_MPP!$A:$E,5,FALSE)</f>
        <v>#727272</v>
      </c>
      <c r="H4047" s="31" t="str">
        <f>IFERROR(IF(AND(A4047&gt;=1,A4047&lt;=104),VLOOKUP($A4047,Location!$A:$J,6,FALSE),IF(A4047=0,"Avant l'ouverture",IF(OR(A4047=105,A4047=106),"Bonus"))),"")</f>
        <v>Petite Finale</v>
      </c>
      <c r="I4047" s="31" t="str">
        <f>IF(LEFT(H4047,4)="Tour",VLOOKUP(A4047,Database!$A:$C,3,FALSE),"")</f>
        <v/>
      </c>
      <c r="J4047" s="31" t="str">
        <f>VLOOKUP($A4047,Location!$A:$J,7,FALSE)</f>
        <v>TBD</v>
      </c>
      <c r="K4047" s="31" t="str">
        <f>IFERROR(VLOOKUP(J4047,Setup_Team!$B:$C,2,FALSE), "TDB")</f>
        <v>TDB</v>
      </c>
      <c r="L4047" s="31" t="str">
        <f>VLOOKUP($A4047,Location!$A:$J,8,FALSE)</f>
        <v>TBD</v>
      </c>
      <c r="M4047" s="31" t="str">
        <f>IFERROR(VLOOKUP(L4047,Setup_Team!$B:$C,2,FALSE), "TDB")</f>
        <v>TDB</v>
      </c>
      <c r="N4047" s="31" t="str">
        <f>VLOOKUP($A4047,Location!$A:$J,9,FALSE)</f>
        <v>Miami Gardens, Florida</v>
      </c>
      <c r="O4047" s="31" t="str">
        <f>VLOOKUP($A4047,Location!$A:$J,10,FALSE)</f>
        <v>Hard Rock Stadium</v>
      </c>
      <c r="R4047" s="31">
        <v>0</v>
      </c>
      <c r="S4047" s="25">
        <f>VLOOKUP($A4047,Database!$A:$Y,10,FALSE)</f>
        <v>0</v>
      </c>
      <c r="T4047" s="25">
        <f>VLOOKUP($A4047,Database!$A:$Y,11,FALSE)</f>
        <v>0</v>
      </c>
      <c r="U4047" s="25">
        <f>VLOOKUP($A4047,Database!$A:$Y,12,FALSE)</f>
        <v>0</v>
      </c>
      <c r="V4047" s="25" t="str">
        <f>VLOOKUP(A4047,Database!A:M,13,FALSE)</f>
        <v>À venir</v>
      </c>
      <c r="W4047" s="25" t="str">
        <f>VLOOKUP($A4047,Database!$A:$Y,20,FALSE)</f>
        <v/>
      </c>
      <c r="X4047" s="25" t="str">
        <f>VLOOKUP($A4047,Database!$A:$Y,21,FALSE)</f>
        <v/>
      </c>
      <c r="Y4047" s="25" t="str">
        <f ca="1">IF(C4047&lt;NOW(),IF(AND(P4047&gt;Q4047,W4047&gt;X4047),S4047,IF(AND(P4047=Q4047,W4047=X4047),T4047,IF(AND(P4047&lt;Q4047,W4047&lt;X4047),U4047,0))),"")</f>
        <v/>
      </c>
      <c r="Z4047" s="25">
        <f>IF(AND(P4047=W4047,Q4047=X4047),1,0)</f>
        <v>1</v>
      </c>
      <c r="AA4047" s="25" t="str">
        <f>IF(Z4047=0,"",IF(ISBLANK(VLOOKUP(A4047,Database!A:AA,22,FALSE)),"",VLOOKUP(A4047,Database!A:AA,22,FALSE)))</f>
        <v>Exact</v>
      </c>
      <c r="AB4047" s="25">
        <f ca="1">IFERROR(IF(AND(Y4047&lt;&gt;"",OR(V4047="Terminé",V4047="En cours")),VLOOKUP(AA4047,Setup_ScoreExactBonus!A:D,4,FALSE),0),0)</f>
        <v>0</v>
      </c>
      <c r="AC4047" s="31" t="str">
        <f t="shared" ca="1" si="24"/>
        <v/>
      </c>
      <c r="AD4047" s="31">
        <f ca="1">SUMIFS(AC$2:AC4047,D$2:D4047,D4047)*IF(R4047=0,1,2)</f>
        <v>0</v>
      </c>
    </row>
    <row r="4048" spans="1:30" x14ac:dyDescent="0.35">
      <c r="A4048" s="31">
        <f>IF(ISBLANK(B4048),"",COUNTIF(B$2:B4048,B4048))-1</f>
        <v>103</v>
      </c>
      <c r="B4048" s="31">
        <v>30</v>
      </c>
      <c r="C4048" s="10">
        <f>VLOOKUP($A4048,Database!$A:$Y,7,FALSE)</f>
        <v>46221.958333333336</v>
      </c>
      <c r="D4048" s="31" t="str">
        <f>VLOOKUP(Pronostics!$B4048,Setup_MPP!$A:$G,3,FALSE)</f>
        <v>Joueur30</v>
      </c>
      <c r="E4048" s="31" t="str">
        <f>VLOOKUP(Pronostics!$B4048,Setup_MPP!$A:$G,2,FALSE)</f>
        <v>Joueur30</v>
      </c>
      <c r="F4048" s="31" t="str">
        <f>VLOOKUP($B4048,Setup_MPP!$A:$E,4,FALSE)</f>
        <v>#D5D5D5</v>
      </c>
      <c r="G4048" s="31" t="str">
        <f>VLOOKUP($B4048,Setup_MPP!$A:$E,5,FALSE)</f>
        <v>#727272</v>
      </c>
      <c r="H4048" s="31" t="str">
        <f>IFERROR(IF(AND(A4048&gt;=1,A4048&lt;=104),VLOOKUP($A4048,Location!$A:$J,6,FALSE),IF(A4048=0,"Avant l'ouverture",IF(OR(A4048=105,A4048=106),"Bonus"))),"")</f>
        <v>Petite Finale</v>
      </c>
      <c r="I4048" s="31" t="str">
        <f>IF(LEFT(H4048,4)="Tour",VLOOKUP(A4048,Database!$A:$C,3,FALSE),"")</f>
        <v/>
      </c>
      <c r="J4048" s="31" t="str">
        <f>VLOOKUP($A4048,Location!$A:$J,7,FALSE)</f>
        <v>TBD</v>
      </c>
      <c r="K4048" s="31" t="str">
        <f>IFERROR(VLOOKUP(J4048,Setup_Team!$B:$C,2,FALSE), "TDB")</f>
        <v>TDB</v>
      </c>
      <c r="L4048" s="31" t="str">
        <f>VLOOKUP($A4048,Location!$A:$J,8,FALSE)</f>
        <v>TBD</v>
      </c>
      <c r="M4048" s="31" t="str">
        <f>IFERROR(VLOOKUP(L4048,Setup_Team!$B:$C,2,FALSE), "TDB")</f>
        <v>TDB</v>
      </c>
      <c r="N4048" s="31" t="str">
        <f>VLOOKUP($A4048,Location!$A:$J,9,FALSE)</f>
        <v>Miami Gardens, Florida</v>
      </c>
      <c r="O4048" s="31" t="str">
        <f>VLOOKUP($A4048,Location!$A:$J,10,FALSE)</f>
        <v>Hard Rock Stadium</v>
      </c>
      <c r="R4048" s="31">
        <v>0</v>
      </c>
      <c r="S4048" s="25">
        <f>VLOOKUP($A4048,Database!$A:$Y,10,FALSE)</f>
        <v>0</v>
      </c>
      <c r="T4048" s="25">
        <f>VLOOKUP($A4048,Database!$A:$Y,11,FALSE)</f>
        <v>0</v>
      </c>
      <c r="U4048" s="25">
        <f>VLOOKUP($A4048,Database!$A:$Y,12,FALSE)</f>
        <v>0</v>
      </c>
      <c r="V4048" s="25" t="str">
        <f>VLOOKUP(A4048,Database!A:M,13,FALSE)</f>
        <v>À venir</v>
      </c>
      <c r="W4048" s="25" t="str">
        <f>VLOOKUP($A4048,Database!$A:$Y,20,FALSE)</f>
        <v/>
      </c>
      <c r="X4048" s="25" t="str">
        <f>VLOOKUP($A4048,Database!$A:$Y,21,FALSE)</f>
        <v/>
      </c>
      <c r="Y4048" s="25" t="str">
        <f ca="1">IF(C4048&lt;NOW(),IF(AND(P4048&gt;Q4048,W4048&gt;X4048),S4048,IF(AND(P4048=Q4048,W4048=X4048),T4048,IF(AND(P4048&lt;Q4048,W4048&lt;X4048),U4048,0))),"")</f>
        <v/>
      </c>
      <c r="Z4048" s="25">
        <f>IF(AND(P4048=W4048,Q4048=X4048),1,0)</f>
        <v>1</v>
      </c>
      <c r="AA4048" s="25" t="str">
        <f>IF(Z4048=0,"",IF(ISBLANK(VLOOKUP(A4048,Database!A:AA,22,FALSE)),"",VLOOKUP(A4048,Database!A:AA,22,FALSE)))</f>
        <v>Exact</v>
      </c>
      <c r="AB4048" s="25">
        <f ca="1">IFERROR(IF(AND(Y4048&lt;&gt;"",OR(V4048="Terminé",V4048="En cours")),VLOOKUP(AA4048,Setup_ScoreExactBonus!A:D,4,FALSE),0),0)</f>
        <v>0</v>
      </c>
      <c r="AC4048" s="31" t="str">
        <f t="shared" ca="1" si="24"/>
        <v/>
      </c>
      <c r="AD4048" s="31">
        <f ca="1">SUMIFS(AC$2:AC4048,D$2:D4048,D4048)*IF(R4048=0,1,2)</f>
        <v>0</v>
      </c>
    </row>
    <row r="4049" spans="1:30" x14ac:dyDescent="0.35">
      <c r="A4049" s="31">
        <f>IF(ISBLANK(B4049),"",COUNTIF(B$2:B4049,B4049))-1</f>
        <v>103</v>
      </c>
      <c r="B4049" s="31">
        <v>31</v>
      </c>
      <c r="C4049" s="10">
        <f>VLOOKUP($A4049,Database!$A:$Y,7,FALSE)</f>
        <v>46221.958333333336</v>
      </c>
      <c r="D4049" s="31" t="str">
        <f>VLOOKUP(Pronostics!$B4049,Setup_MPP!$A:$G,3,FALSE)</f>
        <v>Joueur31</v>
      </c>
      <c r="E4049" s="31" t="str">
        <f>VLOOKUP(Pronostics!$B4049,Setup_MPP!$A:$G,2,FALSE)</f>
        <v>Joueur31</v>
      </c>
      <c r="F4049" s="31" t="str">
        <f>VLOOKUP($B4049,Setup_MPP!$A:$E,4,FALSE)</f>
        <v>#D5D5D5</v>
      </c>
      <c r="G4049" s="31" t="str">
        <f>VLOOKUP($B4049,Setup_MPP!$A:$E,5,FALSE)</f>
        <v>#727272</v>
      </c>
      <c r="H4049" s="31" t="str">
        <f>IFERROR(IF(AND(A4049&gt;=1,A4049&lt;=104),VLOOKUP($A4049,Location!$A:$J,6,FALSE),IF(A4049=0,"Avant l'ouverture",IF(OR(A4049=105,A4049=106),"Bonus"))),"")</f>
        <v>Petite Finale</v>
      </c>
      <c r="I4049" s="31" t="str">
        <f>IF(LEFT(H4049,4)="Tour",VLOOKUP(A4049,Database!$A:$C,3,FALSE),"")</f>
        <v/>
      </c>
      <c r="J4049" s="31" t="str">
        <f>VLOOKUP($A4049,Location!$A:$J,7,FALSE)</f>
        <v>TBD</v>
      </c>
      <c r="K4049" s="31" t="str">
        <f>IFERROR(VLOOKUP(J4049,Setup_Team!$B:$C,2,FALSE), "TDB")</f>
        <v>TDB</v>
      </c>
      <c r="L4049" s="31" t="str">
        <f>VLOOKUP($A4049,Location!$A:$J,8,FALSE)</f>
        <v>TBD</v>
      </c>
      <c r="M4049" s="31" t="str">
        <f>IFERROR(VLOOKUP(L4049,Setup_Team!$B:$C,2,FALSE), "TDB")</f>
        <v>TDB</v>
      </c>
      <c r="N4049" s="31" t="str">
        <f>VLOOKUP($A4049,Location!$A:$J,9,FALSE)</f>
        <v>Miami Gardens, Florida</v>
      </c>
      <c r="O4049" s="31" t="str">
        <f>VLOOKUP($A4049,Location!$A:$J,10,FALSE)</f>
        <v>Hard Rock Stadium</v>
      </c>
      <c r="R4049" s="31">
        <v>0</v>
      </c>
      <c r="S4049" s="25">
        <f>VLOOKUP($A4049,Database!$A:$Y,10,FALSE)</f>
        <v>0</v>
      </c>
      <c r="T4049" s="25">
        <f>VLOOKUP($A4049,Database!$A:$Y,11,FALSE)</f>
        <v>0</v>
      </c>
      <c r="U4049" s="25">
        <f>VLOOKUP($A4049,Database!$A:$Y,12,FALSE)</f>
        <v>0</v>
      </c>
      <c r="V4049" s="25" t="str">
        <f>VLOOKUP(A4049,Database!A:M,13,FALSE)</f>
        <v>À venir</v>
      </c>
      <c r="W4049" s="25" t="str">
        <f>VLOOKUP($A4049,Database!$A:$Y,20,FALSE)</f>
        <v/>
      </c>
      <c r="X4049" s="25" t="str">
        <f>VLOOKUP($A4049,Database!$A:$Y,21,FALSE)</f>
        <v/>
      </c>
      <c r="Y4049" s="25" t="str">
        <f ca="1">IF(C4049&lt;NOW(),IF(AND(P4049&gt;Q4049,W4049&gt;X4049),S4049,IF(AND(P4049=Q4049,W4049=X4049),T4049,IF(AND(P4049&lt;Q4049,W4049&lt;X4049),U4049,0))),"")</f>
        <v/>
      </c>
      <c r="Z4049" s="25">
        <f>IF(AND(P4049=W4049,Q4049=X4049),1,0)</f>
        <v>1</v>
      </c>
      <c r="AA4049" s="25" t="str">
        <f>IF(Z4049=0,"",IF(ISBLANK(VLOOKUP(A4049,Database!A:AA,22,FALSE)),"",VLOOKUP(A4049,Database!A:AA,22,FALSE)))</f>
        <v>Exact</v>
      </c>
      <c r="AB4049" s="25">
        <f ca="1">IFERROR(IF(AND(Y4049&lt;&gt;"",OR(V4049="Terminé",V4049="En cours")),VLOOKUP(AA4049,Setup_ScoreExactBonus!A:D,4,FALSE),0),0)</f>
        <v>0</v>
      </c>
      <c r="AC4049" s="31" t="str">
        <f t="shared" ca="1" si="24"/>
        <v/>
      </c>
      <c r="AD4049" s="31">
        <f ca="1">SUMIFS(AC$2:AC4049,D$2:D4049,D4049)*IF(R4049=0,1,2)</f>
        <v>0</v>
      </c>
    </row>
    <row r="4050" spans="1:30" x14ac:dyDescent="0.35">
      <c r="A4050" s="31">
        <f>IF(ISBLANK(B4050),"",COUNTIF(B$2:B4050,B4050))-1</f>
        <v>103</v>
      </c>
      <c r="B4050" s="31">
        <v>32</v>
      </c>
      <c r="C4050" s="10">
        <f>VLOOKUP($A4050,Database!$A:$Y,7,FALSE)</f>
        <v>46221.958333333336</v>
      </c>
      <c r="D4050" s="31" t="str">
        <f>VLOOKUP(Pronostics!$B4050,Setup_MPP!$A:$G,3,FALSE)</f>
        <v>Joueur32</v>
      </c>
      <c r="E4050" s="31" t="str">
        <f>VLOOKUP(Pronostics!$B4050,Setup_MPP!$A:$G,2,FALSE)</f>
        <v>Joueur32</v>
      </c>
      <c r="F4050" s="31" t="str">
        <f>VLOOKUP($B4050,Setup_MPP!$A:$E,4,FALSE)</f>
        <v>#D5D5D5</v>
      </c>
      <c r="G4050" s="31" t="str">
        <f>VLOOKUP($B4050,Setup_MPP!$A:$E,5,FALSE)</f>
        <v>#727272</v>
      </c>
      <c r="H4050" s="31" t="str">
        <f>IFERROR(IF(AND(A4050&gt;=1,A4050&lt;=104),VLOOKUP($A4050,Location!$A:$J,6,FALSE),IF(A4050=0,"Avant l'ouverture",IF(OR(A4050=105,A4050=106),"Bonus"))),"")</f>
        <v>Petite Finale</v>
      </c>
      <c r="I4050" s="31" t="str">
        <f>IF(LEFT(H4050,4)="Tour",VLOOKUP(A4050,Database!$A:$C,3,FALSE),"")</f>
        <v/>
      </c>
      <c r="J4050" s="31" t="str">
        <f>VLOOKUP($A4050,Location!$A:$J,7,FALSE)</f>
        <v>TBD</v>
      </c>
      <c r="K4050" s="31" t="str">
        <f>IFERROR(VLOOKUP(J4050,Setup_Team!$B:$C,2,FALSE), "TDB")</f>
        <v>TDB</v>
      </c>
      <c r="L4050" s="31" t="str">
        <f>VLOOKUP($A4050,Location!$A:$J,8,FALSE)</f>
        <v>TBD</v>
      </c>
      <c r="M4050" s="31" t="str">
        <f>IFERROR(VLOOKUP(L4050,Setup_Team!$B:$C,2,FALSE), "TDB")</f>
        <v>TDB</v>
      </c>
      <c r="N4050" s="31" t="str">
        <f>VLOOKUP($A4050,Location!$A:$J,9,FALSE)</f>
        <v>Miami Gardens, Florida</v>
      </c>
      <c r="O4050" s="31" t="str">
        <f>VLOOKUP($A4050,Location!$A:$J,10,FALSE)</f>
        <v>Hard Rock Stadium</v>
      </c>
      <c r="R4050" s="31">
        <v>0</v>
      </c>
      <c r="S4050" s="25">
        <f>VLOOKUP($A4050,Database!$A:$Y,10,FALSE)</f>
        <v>0</v>
      </c>
      <c r="T4050" s="25">
        <f>VLOOKUP($A4050,Database!$A:$Y,11,FALSE)</f>
        <v>0</v>
      </c>
      <c r="U4050" s="25">
        <f>VLOOKUP($A4050,Database!$A:$Y,12,FALSE)</f>
        <v>0</v>
      </c>
      <c r="V4050" s="25" t="str">
        <f>VLOOKUP(A4050,Database!A:M,13,FALSE)</f>
        <v>À venir</v>
      </c>
      <c r="W4050" s="25" t="str">
        <f>VLOOKUP($A4050,Database!$A:$Y,20,FALSE)</f>
        <v/>
      </c>
      <c r="X4050" s="25" t="str">
        <f>VLOOKUP($A4050,Database!$A:$Y,21,FALSE)</f>
        <v/>
      </c>
      <c r="Y4050" s="25" t="str">
        <f ca="1">IF(C4050&lt;NOW(),IF(AND(P4050&gt;Q4050,W4050&gt;X4050),S4050,IF(AND(P4050=Q4050,W4050=X4050),T4050,IF(AND(P4050&lt;Q4050,W4050&lt;X4050),U4050,0))),"")</f>
        <v/>
      </c>
      <c r="Z4050" s="25">
        <f>IF(AND(P4050=W4050,Q4050=X4050),1,0)</f>
        <v>1</v>
      </c>
      <c r="AA4050" s="25" t="str">
        <f>IF(Z4050=0,"",IF(ISBLANK(VLOOKUP(A4050,Database!A:AA,22,FALSE)),"",VLOOKUP(A4050,Database!A:AA,22,FALSE)))</f>
        <v>Exact</v>
      </c>
      <c r="AB4050" s="25">
        <f ca="1">IFERROR(IF(AND(Y4050&lt;&gt;"",OR(V4050="Terminé",V4050="En cours")),VLOOKUP(AA4050,Setup_ScoreExactBonus!A:D,4,FALSE),0),0)</f>
        <v>0</v>
      </c>
      <c r="AC4050" s="31" t="str">
        <f t="shared" ca="1" si="24"/>
        <v/>
      </c>
      <c r="AD4050" s="31">
        <f ca="1">SUMIFS(AC$2:AC4050,D$2:D4050,D4050)*IF(R4050=0,1,2)</f>
        <v>0</v>
      </c>
    </row>
    <row r="4051" spans="1:30" x14ac:dyDescent="0.35">
      <c r="A4051" s="31">
        <f>IF(ISBLANK(B4051),"",COUNTIF(B$2:B4051,B4051))-1</f>
        <v>103</v>
      </c>
      <c r="B4051" s="31">
        <v>33</v>
      </c>
      <c r="C4051" s="10">
        <f>VLOOKUP($A4051,Database!$A:$Y,7,FALSE)</f>
        <v>46221.958333333336</v>
      </c>
      <c r="D4051" s="31" t="str">
        <f>VLOOKUP(Pronostics!$B4051,Setup_MPP!$A:$G,3,FALSE)</f>
        <v>Joueur33</v>
      </c>
      <c r="E4051" s="31" t="str">
        <f>VLOOKUP(Pronostics!$B4051,Setup_MPP!$A:$G,2,FALSE)</f>
        <v>Joueur33</v>
      </c>
      <c r="F4051" s="31" t="str">
        <f>VLOOKUP($B4051,Setup_MPP!$A:$E,4,FALSE)</f>
        <v>#D5D5D5</v>
      </c>
      <c r="G4051" s="31" t="str">
        <f>VLOOKUP($B4051,Setup_MPP!$A:$E,5,FALSE)</f>
        <v>#727272</v>
      </c>
      <c r="H4051" s="31" t="str">
        <f>IFERROR(IF(AND(A4051&gt;=1,A4051&lt;=104),VLOOKUP($A4051,Location!$A:$J,6,FALSE),IF(A4051=0,"Avant l'ouverture",IF(OR(A4051=105,A4051=106),"Bonus"))),"")</f>
        <v>Petite Finale</v>
      </c>
      <c r="I4051" s="31" t="str">
        <f>IF(LEFT(H4051,4)="Tour",VLOOKUP(A4051,Database!$A:$C,3,FALSE),"")</f>
        <v/>
      </c>
      <c r="J4051" s="31" t="str">
        <f>VLOOKUP($A4051,Location!$A:$J,7,FALSE)</f>
        <v>TBD</v>
      </c>
      <c r="K4051" s="31" t="str">
        <f>IFERROR(VLOOKUP(J4051,Setup_Team!$B:$C,2,FALSE), "TDB")</f>
        <v>TDB</v>
      </c>
      <c r="L4051" s="31" t="str">
        <f>VLOOKUP($A4051,Location!$A:$J,8,FALSE)</f>
        <v>TBD</v>
      </c>
      <c r="M4051" s="31" t="str">
        <f>IFERROR(VLOOKUP(L4051,Setup_Team!$B:$C,2,FALSE), "TDB")</f>
        <v>TDB</v>
      </c>
      <c r="N4051" s="31" t="str">
        <f>VLOOKUP($A4051,Location!$A:$J,9,FALSE)</f>
        <v>Miami Gardens, Florida</v>
      </c>
      <c r="O4051" s="31" t="str">
        <f>VLOOKUP($A4051,Location!$A:$J,10,FALSE)</f>
        <v>Hard Rock Stadium</v>
      </c>
      <c r="R4051" s="31">
        <v>0</v>
      </c>
      <c r="S4051" s="25">
        <f>VLOOKUP($A4051,Database!$A:$Y,10,FALSE)</f>
        <v>0</v>
      </c>
      <c r="T4051" s="25">
        <f>VLOOKUP($A4051,Database!$A:$Y,11,FALSE)</f>
        <v>0</v>
      </c>
      <c r="U4051" s="25">
        <f>VLOOKUP($A4051,Database!$A:$Y,12,FALSE)</f>
        <v>0</v>
      </c>
      <c r="V4051" s="25" t="str">
        <f>VLOOKUP(A4051,Database!A:M,13,FALSE)</f>
        <v>À venir</v>
      </c>
      <c r="W4051" s="25" t="str">
        <f>VLOOKUP($A4051,Database!$A:$Y,20,FALSE)</f>
        <v/>
      </c>
      <c r="X4051" s="25" t="str">
        <f>VLOOKUP($A4051,Database!$A:$Y,21,FALSE)</f>
        <v/>
      </c>
      <c r="Y4051" s="25" t="str">
        <f ca="1">IF(C4051&lt;NOW(),IF(AND(P4051&gt;Q4051,W4051&gt;X4051),S4051,IF(AND(P4051=Q4051,W4051=X4051),T4051,IF(AND(P4051&lt;Q4051,W4051&lt;X4051),U4051,0))),"")</f>
        <v/>
      </c>
      <c r="Z4051" s="25">
        <f>IF(AND(P4051=W4051,Q4051=X4051),1,0)</f>
        <v>1</v>
      </c>
      <c r="AA4051" s="25" t="str">
        <f>IF(Z4051=0,"",IF(ISBLANK(VLOOKUP(A4051,Database!A:AA,22,FALSE)),"",VLOOKUP(A4051,Database!A:AA,22,FALSE)))</f>
        <v>Exact</v>
      </c>
      <c r="AB4051" s="25">
        <f ca="1">IFERROR(IF(AND(Y4051&lt;&gt;"",OR(V4051="Terminé",V4051="En cours")),VLOOKUP(AA4051,Setup_ScoreExactBonus!A:D,4,FALSE),0),0)</f>
        <v>0</v>
      </c>
      <c r="AC4051" s="31" t="str">
        <f t="shared" ca="1" si="24"/>
        <v/>
      </c>
      <c r="AD4051" s="31">
        <f ca="1">SUMIFS(AC$2:AC4051,D$2:D4051,D4051)*IF(R4051=0,1,2)</f>
        <v>0</v>
      </c>
    </row>
    <row r="4052" spans="1:30" x14ac:dyDescent="0.35">
      <c r="A4052" s="31">
        <f>IF(ISBLANK(B4052),"",COUNTIF(B$2:B4052,B4052))-1</f>
        <v>103</v>
      </c>
      <c r="B4052" s="31">
        <v>34</v>
      </c>
      <c r="C4052" s="10">
        <f>VLOOKUP($A4052,Database!$A:$Y,7,FALSE)</f>
        <v>46221.958333333336</v>
      </c>
      <c r="D4052" s="31" t="str">
        <f>VLOOKUP(Pronostics!$B4052,Setup_MPP!$A:$G,3,FALSE)</f>
        <v>Joueur34</v>
      </c>
      <c r="E4052" s="31" t="str">
        <f>VLOOKUP(Pronostics!$B4052,Setup_MPP!$A:$G,2,FALSE)</f>
        <v>Joueur34</v>
      </c>
      <c r="F4052" s="31" t="str">
        <f>VLOOKUP($B4052,Setup_MPP!$A:$E,4,FALSE)</f>
        <v>#D5D5D5</v>
      </c>
      <c r="G4052" s="31" t="str">
        <f>VLOOKUP($B4052,Setup_MPP!$A:$E,5,FALSE)</f>
        <v>#727272</v>
      </c>
      <c r="H4052" s="31" t="str">
        <f>IFERROR(IF(AND(A4052&gt;=1,A4052&lt;=104),VLOOKUP($A4052,Location!$A:$J,6,FALSE),IF(A4052=0,"Avant l'ouverture",IF(OR(A4052=105,A4052=106),"Bonus"))),"")</f>
        <v>Petite Finale</v>
      </c>
      <c r="I4052" s="31" t="str">
        <f>IF(LEFT(H4052,4)="Tour",VLOOKUP(A4052,Database!$A:$C,3,FALSE),"")</f>
        <v/>
      </c>
      <c r="J4052" s="31" t="str">
        <f>VLOOKUP($A4052,Location!$A:$J,7,FALSE)</f>
        <v>TBD</v>
      </c>
      <c r="K4052" s="31" t="str">
        <f>IFERROR(VLOOKUP(J4052,Setup_Team!$B:$C,2,FALSE), "TDB")</f>
        <v>TDB</v>
      </c>
      <c r="L4052" s="31" t="str">
        <f>VLOOKUP($A4052,Location!$A:$J,8,FALSE)</f>
        <v>TBD</v>
      </c>
      <c r="M4052" s="31" t="str">
        <f>IFERROR(VLOOKUP(L4052,Setup_Team!$B:$C,2,FALSE), "TDB")</f>
        <v>TDB</v>
      </c>
      <c r="N4052" s="31" t="str">
        <f>VLOOKUP($A4052,Location!$A:$J,9,FALSE)</f>
        <v>Miami Gardens, Florida</v>
      </c>
      <c r="O4052" s="31" t="str">
        <f>VLOOKUP($A4052,Location!$A:$J,10,FALSE)</f>
        <v>Hard Rock Stadium</v>
      </c>
      <c r="R4052" s="31">
        <v>0</v>
      </c>
      <c r="S4052" s="25">
        <f>VLOOKUP($A4052,Database!$A:$Y,10,FALSE)</f>
        <v>0</v>
      </c>
      <c r="T4052" s="25">
        <f>VLOOKUP($A4052,Database!$A:$Y,11,FALSE)</f>
        <v>0</v>
      </c>
      <c r="U4052" s="25">
        <f>VLOOKUP($A4052,Database!$A:$Y,12,FALSE)</f>
        <v>0</v>
      </c>
      <c r="V4052" s="25" t="str">
        <f>VLOOKUP(A4052,Database!A:M,13,FALSE)</f>
        <v>À venir</v>
      </c>
      <c r="W4052" s="25" t="str">
        <f>VLOOKUP($A4052,Database!$A:$Y,20,FALSE)</f>
        <v/>
      </c>
      <c r="X4052" s="25" t="str">
        <f>VLOOKUP($A4052,Database!$A:$Y,21,FALSE)</f>
        <v/>
      </c>
      <c r="Y4052" s="25" t="str">
        <f ca="1">IF(C4052&lt;NOW(),IF(AND(P4052&gt;Q4052,W4052&gt;X4052),S4052,IF(AND(P4052=Q4052,W4052=X4052),T4052,IF(AND(P4052&lt;Q4052,W4052&lt;X4052),U4052,0))),"")</f>
        <v/>
      </c>
      <c r="Z4052" s="25">
        <f>IF(AND(P4052=W4052,Q4052=X4052),1,0)</f>
        <v>1</v>
      </c>
      <c r="AA4052" s="25" t="str">
        <f>IF(Z4052=0,"",IF(ISBLANK(VLOOKUP(A4052,Database!A:AA,22,FALSE)),"",VLOOKUP(A4052,Database!A:AA,22,FALSE)))</f>
        <v>Exact</v>
      </c>
      <c r="AB4052" s="25">
        <f ca="1">IFERROR(IF(AND(Y4052&lt;&gt;"",OR(V4052="Terminé",V4052="En cours")),VLOOKUP(AA4052,Setup_ScoreExactBonus!A:D,4,FALSE),0),0)</f>
        <v>0</v>
      </c>
      <c r="AC4052" s="31" t="str">
        <f t="shared" ca="1" si="24"/>
        <v/>
      </c>
      <c r="AD4052" s="31">
        <f ca="1">SUMIFS(AC$2:AC4052,D$2:D4052,D4052)*IF(R4052=0,1,2)</f>
        <v>0</v>
      </c>
    </row>
    <row r="4053" spans="1:30" x14ac:dyDescent="0.35">
      <c r="A4053" s="31">
        <f>IF(ISBLANK(B4053),"",COUNTIF(B$2:B4053,B4053))-1</f>
        <v>103</v>
      </c>
      <c r="B4053" s="31">
        <v>35</v>
      </c>
      <c r="C4053" s="10">
        <f>VLOOKUP($A4053,Database!$A:$Y,7,FALSE)</f>
        <v>46221.958333333336</v>
      </c>
      <c r="D4053" s="31" t="str">
        <f>VLOOKUP(Pronostics!$B4053,Setup_MPP!$A:$G,3,FALSE)</f>
        <v>Joueur35</v>
      </c>
      <c r="E4053" s="31" t="str">
        <f>VLOOKUP(Pronostics!$B4053,Setup_MPP!$A:$G,2,FALSE)</f>
        <v>Joueur35</v>
      </c>
      <c r="F4053" s="31" t="str">
        <f>VLOOKUP($B4053,Setup_MPP!$A:$E,4,FALSE)</f>
        <v>#D5D5D5</v>
      </c>
      <c r="G4053" s="31" t="str">
        <f>VLOOKUP($B4053,Setup_MPP!$A:$E,5,FALSE)</f>
        <v>#727272</v>
      </c>
      <c r="H4053" s="31" t="str">
        <f>IFERROR(IF(AND(A4053&gt;=1,A4053&lt;=104),VLOOKUP($A4053,Location!$A:$J,6,FALSE),IF(A4053=0,"Avant l'ouverture",IF(OR(A4053=105,A4053=106),"Bonus"))),"")</f>
        <v>Petite Finale</v>
      </c>
      <c r="I4053" s="31" t="str">
        <f>IF(LEFT(H4053,4)="Tour",VLOOKUP(A4053,Database!$A:$C,3,FALSE),"")</f>
        <v/>
      </c>
      <c r="J4053" s="31" t="str">
        <f>VLOOKUP($A4053,Location!$A:$J,7,FALSE)</f>
        <v>TBD</v>
      </c>
      <c r="K4053" s="31" t="str">
        <f>IFERROR(VLOOKUP(J4053,Setup_Team!$B:$C,2,FALSE), "TDB")</f>
        <v>TDB</v>
      </c>
      <c r="L4053" s="31" t="str">
        <f>VLOOKUP($A4053,Location!$A:$J,8,FALSE)</f>
        <v>TBD</v>
      </c>
      <c r="M4053" s="31" t="str">
        <f>IFERROR(VLOOKUP(L4053,Setup_Team!$B:$C,2,FALSE), "TDB")</f>
        <v>TDB</v>
      </c>
      <c r="N4053" s="31" t="str">
        <f>VLOOKUP($A4053,Location!$A:$J,9,FALSE)</f>
        <v>Miami Gardens, Florida</v>
      </c>
      <c r="O4053" s="31" t="str">
        <f>VLOOKUP($A4053,Location!$A:$J,10,FALSE)</f>
        <v>Hard Rock Stadium</v>
      </c>
      <c r="R4053" s="31">
        <v>0</v>
      </c>
      <c r="S4053" s="25">
        <f>VLOOKUP($A4053,Database!$A:$Y,10,FALSE)</f>
        <v>0</v>
      </c>
      <c r="T4053" s="25">
        <f>VLOOKUP($A4053,Database!$A:$Y,11,FALSE)</f>
        <v>0</v>
      </c>
      <c r="U4053" s="25">
        <f>VLOOKUP($A4053,Database!$A:$Y,12,FALSE)</f>
        <v>0</v>
      </c>
      <c r="V4053" s="25" t="str">
        <f>VLOOKUP(A4053,Database!A:M,13,FALSE)</f>
        <v>À venir</v>
      </c>
      <c r="W4053" s="25" t="str">
        <f>VLOOKUP($A4053,Database!$A:$Y,20,FALSE)</f>
        <v/>
      </c>
      <c r="X4053" s="25" t="str">
        <f>VLOOKUP($A4053,Database!$A:$Y,21,FALSE)</f>
        <v/>
      </c>
      <c r="Y4053" s="25" t="str">
        <f ca="1">IF(C4053&lt;NOW(),IF(AND(P4053&gt;Q4053,W4053&gt;X4053),S4053,IF(AND(P4053=Q4053,W4053=X4053),T4053,IF(AND(P4053&lt;Q4053,W4053&lt;X4053),U4053,0))),"")</f>
        <v/>
      </c>
      <c r="Z4053" s="25">
        <f>IF(AND(P4053=W4053,Q4053=X4053),1,0)</f>
        <v>1</v>
      </c>
      <c r="AA4053" s="25" t="str">
        <f>IF(Z4053=0,"",IF(ISBLANK(VLOOKUP(A4053,Database!A:AA,22,FALSE)),"",VLOOKUP(A4053,Database!A:AA,22,FALSE)))</f>
        <v>Exact</v>
      </c>
      <c r="AB4053" s="25">
        <f ca="1">IFERROR(IF(AND(Y4053&lt;&gt;"",OR(V4053="Terminé",V4053="En cours")),VLOOKUP(AA4053,Setup_ScoreExactBonus!A:D,4,FALSE),0),0)</f>
        <v>0</v>
      </c>
      <c r="AC4053" s="31" t="str">
        <f t="shared" ca="1" si="24"/>
        <v/>
      </c>
      <c r="AD4053" s="31">
        <f ca="1">SUMIFS(AC$2:AC4053,D$2:D4053,D4053)*IF(R4053=0,1,2)</f>
        <v>0</v>
      </c>
    </row>
    <row r="4054" spans="1:30" x14ac:dyDescent="0.35">
      <c r="A4054" s="31">
        <f>IF(ISBLANK(B4054),"",COUNTIF(B$2:B4054,B4054))-1</f>
        <v>103</v>
      </c>
      <c r="B4054" s="31">
        <v>36</v>
      </c>
      <c r="C4054" s="10">
        <f>VLOOKUP($A4054,Database!$A:$Y,7,FALSE)</f>
        <v>46221.958333333336</v>
      </c>
      <c r="D4054" s="31" t="str">
        <f>VLOOKUP(Pronostics!$B4054,Setup_MPP!$A:$G,3,FALSE)</f>
        <v>Joueur36</v>
      </c>
      <c r="E4054" s="31" t="str">
        <f>VLOOKUP(Pronostics!$B4054,Setup_MPP!$A:$G,2,FALSE)</f>
        <v>Joueur36</v>
      </c>
      <c r="F4054" s="31" t="str">
        <f>VLOOKUP($B4054,Setup_MPP!$A:$E,4,FALSE)</f>
        <v>#D5D5D5</v>
      </c>
      <c r="G4054" s="31" t="str">
        <f>VLOOKUP($B4054,Setup_MPP!$A:$E,5,FALSE)</f>
        <v>#727272</v>
      </c>
      <c r="H4054" s="31" t="str">
        <f>IFERROR(IF(AND(A4054&gt;=1,A4054&lt;=104),VLOOKUP($A4054,Location!$A:$J,6,FALSE),IF(A4054=0,"Avant l'ouverture",IF(OR(A4054=105,A4054=106),"Bonus"))),"")</f>
        <v>Petite Finale</v>
      </c>
      <c r="I4054" s="31" t="str">
        <f>IF(LEFT(H4054,4)="Tour",VLOOKUP(A4054,Database!$A:$C,3,FALSE),"")</f>
        <v/>
      </c>
      <c r="J4054" s="31" t="str">
        <f>VLOOKUP($A4054,Location!$A:$J,7,FALSE)</f>
        <v>TBD</v>
      </c>
      <c r="K4054" s="31" t="str">
        <f>IFERROR(VLOOKUP(J4054,Setup_Team!$B:$C,2,FALSE), "TDB")</f>
        <v>TDB</v>
      </c>
      <c r="L4054" s="31" t="str">
        <f>VLOOKUP($A4054,Location!$A:$J,8,FALSE)</f>
        <v>TBD</v>
      </c>
      <c r="M4054" s="31" t="str">
        <f>IFERROR(VLOOKUP(L4054,Setup_Team!$B:$C,2,FALSE), "TDB")</f>
        <v>TDB</v>
      </c>
      <c r="N4054" s="31" t="str">
        <f>VLOOKUP($A4054,Location!$A:$J,9,FALSE)</f>
        <v>Miami Gardens, Florida</v>
      </c>
      <c r="O4054" s="31" t="str">
        <f>VLOOKUP($A4054,Location!$A:$J,10,FALSE)</f>
        <v>Hard Rock Stadium</v>
      </c>
      <c r="R4054" s="31">
        <v>0</v>
      </c>
      <c r="S4054" s="25">
        <f>VLOOKUP($A4054,Database!$A:$Y,10,FALSE)</f>
        <v>0</v>
      </c>
      <c r="T4054" s="25">
        <f>VLOOKUP($A4054,Database!$A:$Y,11,FALSE)</f>
        <v>0</v>
      </c>
      <c r="U4054" s="25">
        <f>VLOOKUP($A4054,Database!$A:$Y,12,FALSE)</f>
        <v>0</v>
      </c>
      <c r="V4054" s="25" t="str">
        <f>VLOOKUP(A4054,Database!A:M,13,FALSE)</f>
        <v>À venir</v>
      </c>
      <c r="W4054" s="25" t="str">
        <f>VLOOKUP($A4054,Database!$A:$Y,20,FALSE)</f>
        <v/>
      </c>
      <c r="X4054" s="25" t="str">
        <f>VLOOKUP($A4054,Database!$A:$Y,21,FALSE)</f>
        <v/>
      </c>
      <c r="Y4054" s="25" t="str">
        <f ca="1">IF(C4054&lt;NOW(),IF(AND(P4054&gt;Q4054,W4054&gt;X4054),S4054,IF(AND(P4054=Q4054,W4054=X4054),T4054,IF(AND(P4054&lt;Q4054,W4054&lt;X4054),U4054,0))),"")</f>
        <v/>
      </c>
      <c r="Z4054" s="25">
        <f>IF(AND(P4054=W4054,Q4054=X4054),1,0)</f>
        <v>1</v>
      </c>
      <c r="AA4054" s="25" t="str">
        <f>IF(Z4054=0,"",IF(ISBLANK(VLOOKUP(A4054,Database!A:AA,22,FALSE)),"",VLOOKUP(A4054,Database!A:AA,22,FALSE)))</f>
        <v>Exact</v>
      </c>
      <c r="AB4054" s="25">
        <f ca="1">IFERROR(IF(AND(Y4054&lt;&gt;"",OR(V4054="Terminé",V4054="En cours")),VLOOKUP(AA4054,Setup_ScoreExactBonus!A:D,4,FALSE),0),0)</f>
        <v>0</v>
      </c>
      <c r="AC4054" s="31" t="str">
        <f t="shared" ca="1" si="24"/>
        <v/>
      </c>
      <c r="AD4054" s="31">
        <f ca="1">SUMIFS(AC$2:AC4054,D$2:D4054,D4054)*IF(R4054=0,1,2)</f>
        <v>0</v>
      </c>
    </row>
    <row r="4055" spans="1:30" x14ac:dyDescent="0.35">
      <c r="A4055" s="31">
        <f>IF(ISBLANK(B4055),"",COUNTIF(B$2:B4055,B4055))-1</f>
        <v>103</v>
      </c>
      <c r="B4055" s="31">
        <v>37</v>
      </c>
      <c r="C4055" s="10">
        <f>VLOOKUP($A4055,Database!$A:$Y,7,FALSE)</f>
        <v>46221.958333333336</v>
      </c>
      <c r="D4055" s="31" t="str">
        <f>VLOOKUP(Pronostics!$B4055,Setup_MPP!$A:$G,3,FALSE)</f>
        <v>Joueur37</v>
      </c>
      <c r="E4055" s="31" t="str">
        <f>VLOOKUP(Pronostics!$B4055,Setup_MPP!$A:$G,2,FALSE)</f>
        <v>Joueur37</v>
      </c>
      <c r="F4055" s="31" t="str">
        <f>VLOOKUP($B4055,Setup_MPP!$A:$E,4,FALSE)</f>
        <v>#D5D5D5</v>
      </c>
      <c r="G4055" s="31" t="str">
        <f>VLOOKUP($B4055,Setup_MPP!$A:$E,5,FALSE)</f>
        <v>#727272</v>
      </c>
      <c r="H4055" s="31" t="str">
        <f>IFERROR(IF(AND(A4055&gt;=1,A4055&lt;=104),VLOOKUP($A4055,Location!$A:$J,6,FALSE),IF(A4055=0,"Avant l'ouverture",IF(OR(A4055=105,A4055=106),"Bonus"))),"")</f>
        <v>Petite Finale</v>
      </c>
      <c r="I4055" s="31" t="str">
        <f>IF(LEFT(H4055,4)="Tour",VLOOKUP(A4055,Database!$A:$C,3,FALSE),"")</f>
        <v/>
      </c>
      <c r="J4055" s="31" t="str">
        <f>VLOOKUP($A4055,Location!$A:$J,7,FALSE)</f>
        <v>TBD</v>
      </c>
      <c r="K4055" s="31" t="str">
        <f>IFERROR(VLOOKUP(J4055,Setup_Team!$B:$C,2,FALSE), "TDB")</f>
        <v>TDB</v>
      </c>
      <c r="L4055" s="31" t="str">
        <f>VLOOKUP($A4055,Location!$A:$J,8,FALSE)</f>
        <v>TBD</v>
      </c>
      <c r="M4055" s="31" t="str">
        <f>IFERROR(VLOOKUP(L4055,Setup_Team!$B:$C,2,FALSE), "TDB")</f>
        <v>TDB</v>
      </c>
      <c r="N4055" s="31" t="str">
        <f>VLOOKUP($A4055,Location!$A:$J,9,FALSE)</f>
        <v>Miami Gardens, Florida</v>
      </c>
      <c r="O4055" s="31" t="str">
        <f>VLOOKUP($A4055,Location!$A:$J,10,FALSE)</f>
        <v>Hard Rock Stadium</v>
      </c>
      <c r="R4055" s="31">
        <v>0</v>
      </c>
      <c r="S4055" s="25">
        <f>VLOOKUP($A4055,Database!$A:$Y,10,FALSE)</f>
        <v>0</v>
      </c>
      <c r="T4055" s="25">
        <f>VLOOKUP($A4055,Database!$A:$Y,11,FALSE)</f>
        <v>0</v>
      </c>
      <c r="U4055" s="25">
        <f>VLOOKUP($A4055,Database!$A:$Y,12,FALSE)</f>
        <v>0</v>
      </c>
      <c r="V4055" s="25" t="str">
        <f>VLOOKUP(A4055,Database!A:M,13,FALSE)</f>
        <v>À venir</v>
      </c>
      <c r="W4055" s="25" t="str">
        <f>VLOOKUP($A4055,Database!$A:$Y,20,FALSE)</f>
        <v/>
      </c>
      <c r="X4055" s="25" t="str">
        <f>VLOOKUP($A4055,Database!$A:$Y,21,FALSE)</f>
        <v/>
      </c>
      <c r="Y4055" s="25" t="str">
        <f ca="1">IF(C4055&lt;NOW(),IF(AND(P4055&gt;Q4055,W4055&gt;X4055),S4055,IF(AND(P4055=Q4055,W4055=X4055),T4055,IF(AND(P4055&lt;Q4055,W4055&lt;X4055),U4055,0))),"")</f>
        <v/>
      </c>
      <c r="Z4055" s="25">
        <f>IF(AND(P4055=W4055,Q4055=X4055),1,0)</f>
        <v>1</v>
      </c>
      <c r="AA4055" s="25" t="str">
        <f>IF(Z4055=0,"",IF(ISBLANK(VLOOKUP(A4055,Database!A:AA,22,FALSE)),"",VLOOKUP(A4055,Database!A:AA,22,FALSE)))</f>
        <v>Exact</v>
      </c>
      <c r="AB4055" s="25">
        <f ca="1">IFERROR(IF(AND(Y4055&lt;&gt;"",OR(V4055="Terminé",V4055="En cours")),VLOOKUP(AA4055,Setup_ScoreExactBonus!A:D,4,FALSE),0),0)</f>
        <v>0</v>
      </c>
      <c r="AC4055" s="31" t="str">
        <f t="shared" ca="1" si="24"/>
        <v/>
      </c>
      <c r="AD4055" s="31">
        <f ca="1">SUMIFS(AC$2:AC4055,D$2:D4055,D4055)*IF(R4055=0,1,2)</f>
        <v>0</v>
      </c>
    </row>
    <row r="4056" spans="1:30" x14ac:dyDescent="0.35">
      <c r="A4056" s="31">
        <f>IF(ISBLANK(B4056),"",COUNTIF(B$2:B4056,B4056))-1</f>
        <v>103</v>
      </c>
      <c r="B4056" s="31">
        <v>38</v>
      </c>
      <c r="C4056" s="10">
        <f>VLOOKUP($A4056,Database!$A:$Y,7,FALSE)</f>
        <v>46221.958333333336</v>
      </c>
      <c r="D4056" s="31" t="str">
        <f>VLOOKUP(Pronostics!$B4056,Setup_MPP!$A:$G,3,FALSE)</f>
        <v>Joueur38</v>
      </c>
      <c r="E4056" s="31" t="str">
        <f>VLOOKUP(Pronostics!$B4056,Setup_MPP!$A:$G,2,FALSE)</f>
        <v>Joueur38</v>
      </c>
      <c r="F4056" s="31" t="str">
        <f>VLOOKUP($B4056,Setup_MPP!$A:$E,4,FALSE)</f>
        <v>#D5D5D5</v>
      </c>
      <c r="G4056" s="31" t="str">
        <f>VLOOKUP($B4056,Setup_MPP!$A:$E,5,FALSE)</f>
        <v>#727272</v>
      </c>
      <c r="H4056" s="31" t="str">
        <f>IFERROR(IF(AND(A4056&gt;=1,A4056&lt;=104),VLOOKUP($A4056,Location!$A:$J,6,FALSE),IF(A4056=0,"Avant l'ouverture",IF(OR(A4056=105,A4056=106),"Bonus"))),"")</f>
        <v>Petite Finale</v>
      </c>
      <c r="I4056" s="31" t="str">
        <f>IF(LEFT(H4056,4)="Tour",VLOOKUP(A4056,Database!$A:$C,3,FALSE),"")</f>
        <v/>
      </c>
      <c r="J4056" s="31" t="str">
        <f>VLOOKUP($A4056,Location!$A:$J,7,FALSE)</f>
        <v>TBD</v>
      </c>
      <c r="K4056" s="31" t="str">
        <f>IFERROR(VLOOKUP(J4056,Setup_Team!$B:$C,2,FALSE), "TDB")</f>
        <v>TDB</v>
      </c>
      <c r="L4056" s="31" t="str">
        <f>VLOOKUP($A4056,Location!$A:$J,8,FALSE)</f>
        <v>TBD</v>
      </c>
      <c r="M4056" s="31" t="str">
        <f>IFERROR(VLOOKUP(L4056,Setup_Team!$B:$C,2,FALSE), "TDB")</f>
        <v>TDB</v>
      </c>
      <c r="N4056" s="31" t="str">
        <f>VLOOKUP($A4056,Location!$A:$J,9,FALSE)</f>
        <v>Miami Gardens, Florida</v>
      </c>
      <c r="O4056" s="31" t="str">
        <f>VLOOKUP($A4056,Location!$A:$J,10,FALSE)</f>
        <v>Hard Rock Stadium</v>
      </c>
      <c r="R4056" s="31">
        <v>0</v>
      </c>
      <c r="S4056" s="25">
        <f>VLOOKUP($A4056,Database!$A:$Y,10,FALSE)</f>
        <v>0</v>
      </c>
      <c r="T4056" s="25">
        <f>VLOOKUP($A4056,Database!$A:$Y,11,FALSE)</f>
        <v>0</v>
      </c>
      <c r="U4056" s="25">
        <f>VLOOKUP($A4056,Database!$A:$Y,12,FALSE)</f>
        <v>0</v>
      </c>
      <c r="V4056" s="25" t="str">
        <f>VLOOKUP(A4056,Database!A:M,13,FALSE)</f>
        <v>À venir</v>
      </c>
      <c r="W4056" s="25" t="str">
        <f>VLOOKUP($A4056,Database!$A:$Y,20,FALSE)</f>
        <v/>
      </c>
      <c r="X4056" s="25" t="str">
        <f>VLOOKUP($A4056,Database!$A:$Y,21,FALSE)</f>
        <v/>
      </c>
      <c r="Y4056" s="25" t="str">
        <f ca="1">IF(C4056&lt;NOW(),IF(AND(P4056&gt;Q4056,W4056&gt;X4056),S4056,IF(AND(P4056=Q4056,W4056=X4056),T4056,IF(AND(P4056&lt;Q4056,W4056&lt;X4056),U4056,0))),"")</f>
        <v/>
      </c>
      <c r="Z4056" s="25">
        <f>IF(AND(P4056=W4056,Q4056=X4056),1,0)</f>
        <v>1</v>
      </c>
      <c r="AA4056" s="25" t="str">
        <f>IF(Z4056=0,"",IF(ISBLANK(VLOOKUP(A4056,Database!A:AA,22,FALSE)),"",VLOOKUP(A4056,Database!A:AA,22,FALSE)))</f>
        <v>Exact</v>
      </c>
      <c r="AB4056" s="25">
        <f ca="1">IFERROR(IF(AND(Y4056&lt;&gt;"",OR(V4056="Terminé",V4056="En cours")),VLOOKUP(AA4056,Setup_ScoreExactBonus!A:D,4,FALSE),0),0)</f>
        <v>0</v>
      </c>
      <c r="AC4056" s="31" t="str">
        <f t="shared" ca="1" si="24"/>
        <v/>
      </c>
      <c r="AD4056" s="31">
        <f ca="1">SUMIFS(AC$2:AC4056,D$2:D4056,D4056)*IF(R4056=0,1,2)</f>
        <v>0</v>
      </c>
    </row>
    <row r="4057" spans="1:30" x14ac:dyDescent="0.35">
      <c r="A4057" s="31">
        <f>IF(ISBLANK(B4057),"",COUNTIF(B$2:B4057,B4057))-1</f>
        <v>103</v>
      </c>
      <c r="B4057" s="31">
        <v>39</v>
      </c>
      <c r="C4057" s="10">
        <f>VLOOKUP($A4057,Database!$A:$Y,7,FALSE)</f>
        <v>46221.958333333336</v>
      </c>
      <c r="D4057" s="31" t="str">
        <f>VLOOKUP(Pronostics!$B4057,Setup_MPP!$A:$G,3,FALSE)</f>
        <v>Joueur39</v>
      </c>
      <c r="E4057" s="31" t="str">
        <f>VLOOKUP(Pronostics!$B4057,Setup_MPP!$A:$G,2,FALSE)</f>
        <v>Joueur39</v>
      </c>
      <c r="F4057" s="31" t="str">
        <f>VLOOKUP($B4057,Setup_MPP!$A:$E,4,FALSE)</f>
        <v>#D5D5D5</v>
      </c>
      <c r="G4057" s="31" t="str">
        <f>VLOOKUP($B4057,Setup_MPP!$A:$E,5,FALSE)</f>
        <v>#727272</v>
      </c>
      <c r="H4057" s="31" t="str">
        <f>IFERROR(IF(AND(A4057&gt;=1,A4057&lt;=104),VLOOKUP($A4057,Location!$A:$J,6,FALSE),IF(A4057=0,"Avant l'ouverture",IF(OR(A4057=105,A4057=106),"Bonus"))),"")</f>
        <v>Petite Finale</v>
      </c>
      <c r="I4057" s="31" t="str">
        <f>IF(LEFT(H4057,4)="Tour",VLOOKUP(A4057,Database!$A:$C,3,FALSE),"")</f>
        <v/>
      </c>
      <c r="J4057" s="31" t="str">
        <f>VLOOKUP($A4057,Location!$A:$J,7,FALSE)</f>
        <v>TBD</v>
      </c>
      <c r="K4057" s="31" t="str">
        <f>IFERROR(VLOOKUP(J4057,Setup_Team!$B:$C,2,FALSE), "TDB")</f>
        <v>TDB</v>
      </c>
      <c r="L4057" s="31" t="str">
        <f>VLOOKUP($A4057,Location!$A:$J,8,FALSE)</f>
        <v>TBD</v>
      </c>
      <c r="M4057" s="31" t="str">
        <f>IFERROR(VLOOKUP(L4057,Setup_Team!$B:$C,2,FALSE), "TDB")</f>
        <v>TDB</v>
      </c>
      <c r="N4057" s="31" t="str">
        <f>VLOOKUP($A4057,Location!$A:$J,9,FALSE)</f>
        <v>Miami Gardens, Florida</v>
      </c>
      <c r="O4057" s="31" t="str">
        <f>VLOOKUP($A4057,Location!$A:$J,10,FALSE)</f>
        <v>Hard Rock Stadium</v>
      </c>
      <c r="R4057" s="31">
        <v>0</v>
      </c>
      <c r="S4057" s="25">
        <f>VLOOKUP($A4057,Database!$A:$Y,10,FALSE)</f>
        <v>0</v>
      </c>
      <c r="T4057" s="25">
        <f>VLOOKUP($A4057,Database!$A:$Y,11,FALSE)</f>
        <v>0</v>
      </c>
      <c r="U4057" s="25">
        <f>VLOOKUP($A4057,Database!$A:$Y,12,FALSE)</f>
        <v>0</v>
      </c>
      <c r="V4057" s="25" t="str">
        <f>VLOOKUP(A4057,Database!A:M,13,FALSE)</f>
        <v>À venir</v>
      </c>
      <c r="W4057" s="25" t="str">
        <f>VLOOKUP($A4057,Database!$A:$Y,20,FALSE)</f>
        <v/>
      </c>
      <c r="X4057" s="25" t="str">
        <f>VLOOKUP($A4057,Database!$A:$Y,21,FALSE)</f>
        <v/>
      </c>
      <c r="Y4057" s="25" t="str">
        <f ca="1">IF(C4057&lt;NOW(),IF(AND(P4057&gt;Q4057,W4057&gt;X4057),S4057,IF(AND(P4057=Q4057,W4057=X4057),T4057,IF(AND(P4057&lt;Q4057,W4057&lt;X4057),U4057,0))),"")</f>
        <v/>
      </c>
      <c r="Z4057" s="25">
        <f>IF(AND(P4057=W4057,Q4057=X4057),1,0)</f>
        <v>1</v>
      </c>
      <c r="AA4057" s="25" t="str">
        <f>IF(Z4057=0,"",IF(ISBLANK(VLOOKUP(A4057,Database!A:AA,22,FALSE)),"",VLOOKUP(A4057,Database!A:AA,22,FALSE)))</f>
        <v>Exact</v>
      </c>
      <c r="AB4057" s="25">
        <f ca="1">IFERROR(IF(AND(Y4057&lt;&gt;"",OR(V4057="Terminé",V4057="En cours")),VLOOKUP(AA4057,Setup_ScoreExactBonus!A:D,4,FALSE),0),0)</f>
        <v>0</v>
      </c>
      <c r="AC4057" s="31" t="str">
        <f t="shared" ca="1" si="24"/>
        <v/>
      </c>
      <c r="AD4057" s="31">
        <f ca="1">SUMIFS(AC$2:AC4057,D$2:D4057,D4057)*IF(R4057=0,1,2)</f>
        <v>0</v>
      </c>
    </row>
    <row r="4058" spans="1:30" x14ac:dyDescent="0.35">
      <c r="A4058" s="31">
        <f>IF(ISBLANK(B4058),"",COUNTIF(B$2:B4058,B4058))-1</f>
        <v>104</v>
      </c>
      <c r="B4058" s="31">
        <v>1</v>
      </c>
      <c r="C4058" s="10">
        <f>VLOOKUP($A4058,Database!$A:$Y,7,FALSE)</f>
        <v>46222.875</v>
      </c>
      <c r="D4058" s="31" t="str">
        <f>VLOOKUP(Pronostics!$B4058,Setup_MPP!$A:$G,3,FALSE)</f>
        <v>_Nicolas_LM_</v>
      </c>
      <c r="E4058" s="31" t="str">
        <f>VLOOKUP(Pronostics!$B4058,Setup_MPP!$A:$G,2,FALSE)</f>
        <v>Nicolas LE MOUEL</v>
      </c>
      <c r="F4058" s="31" t="str">
        <f>VLOOKUP($B4058,Setup_MPP!$A:$E,4,FALSE)</f>
        <v>#F7C79D</v>
      </c>
      <c r="G4058" s="31" t="str">
        <f>VLOOKUP($B4058,Setup_MPP!$A:$E,5,FALSE)</f>
        <v>#FFBE85</v>
      </c>
      <c r="H4058" s="31" t="str">
        <f>IFERROR(IF(AND(A4058&gt;=1,A4058&lt;=104),VLOOKUP($A4058,Location!$A:$J,6,FALSE),IF(A4058=0,"Avant l'ouverture",IF(OR(A4058=105,A4058=106),"Bonus"))),"")</f>
        <v>Finale</v>
      </c>
      <c r="J4058" s="31" t="str">
        <f>VLOOKUP($A4058,Location!$A:$J,7,FALSE)</f>
        <v>TBD</v>
      </c>
      <c r="K4058" s="31" t="str">
        <f>IFERROR(VLOOKUP(J4058,Setup_Team!$B:$C,2,FALSE), "TDB")</f>
        <v>TDB</v>
      </c>
      <c r="L4058" s="31" t="str">
        <f>VLOOKUP($A4058,Location!$A:$J,8,FALSE)</f>
        <v>TBD</v>
      </c>
      <c r="M4058" s="31" t="str">
        <f>IFERROR(VLOOKUP(L4058,Setup_Team!$B:$C,2,FALSE), "TDB")</f>
        <v>TDB</v>
      </c>
      <c r="N4058" s="31" t="str">
        <f>VLOOKUP($A4058,Location!$A:$J,9,FALSE)</f>
        <v>East Rutherford, New Jersey/New York</v>
      </c>
      <c r="O4058" s="31" t="str">
        <f>VLOOKUP($A4058,Location!$A:$J,10,FALSE)</f>
        <v>MetLife Stadium</v>
      </c>
      <c r="R4058" s="31">
        <v>1</v>
      </c>
      <c r="S4058" s="25">
        <f>VLOOKUP($A4058,Database!$A:$Y,10,FALSE)</f>
        <v>0</v>
      </c>
      <c r="T4058" s="25">
        <f>VLOOKUP($A4058,Database!$A:$Y,11,FALSE)</f>
        <v>0</v>
      </c>
      <c r="U4058" s="25">
        <f>VLOOKUP($A4058,Database!$A:$Y,12,FALSE)</f>
        <v>0</v>
      </c>
      <c r="V4058" s="25" t="str">
        <f>VLOOKUP(A4058,Database!A:M,13,FALSE)</f>
        <v>À venir</v>
      </c>
      <c r="W4058" s="25" t="str">
        <f>VLOOKUP($A4058,Database!$A:$Y,20,FALSE)</f>
        <v/>
      </c>
      <c r="X4058" s="25" t="str">
        <f>VLOOKUP($A4058,Database!$A:$Y,21,FALSE)</f>
        <v/>
      </c>
      <c r="Y4058" s="25" t="str">
        <f t="shared" ref="Y4058:Y4096" ca="1" si="25">IF(C4058&lt;NOW(),IF(AND(P4058&gt;Q4058,W4058&gt;X4058),S4058,IF(AND(P4058=Q4058,W4058=X4058),T4058,IF(AND(P4058&lt;Q4058,W4058&lt;X4058),U4058,0))),"")</f>
        <v/>
      </c>
      <c r="Z4058" s="25">
        <f t="shared" ref="Z4058:Z4096" si="26">IF(AND(P4058=W4058,Q4058=X4058),1,0)</f>
        <v>1</v>
      </c>
      <c r="AA4058" s="25" t="str">
        <f>IF(Z4058=0,"",IF(ISBLANK(VLOOKUP(A4058,Database!A:AA,22,FALSE)),"",VLOOKUP(A4058,Database!A:AA,22,FALSE)))</f>
        <v>Exact</v>
      </c>
      <c r="AB4058" s="25">
        <f ca="1">IFERROR(IF(AND(Y4058&lt;&gt;"",OR(V4058="Terminé",V4058="En cours")),VLOOKUP(AA4058,Setup_ScoreExactBonus!A:D,4,FALSE),0),0)</f>
        <v>0</v>
      </c>
      <c r="AC4058" s="31" t="str">
        <f t="shared" ca="1" si="24"/>
        <v/>
      </c>
      <c r="AD4058" s="31">
        <f ca="1">SUMIFS(AC$2:AC4058,D$2:D4058,D4058)*IF(R4058=0,1,2)</f>
        <v>0</v>
      </c>
    </row>
    <row r="4059" spans="1:30" x14ac:dyDescent="0.35">
      <c r="A4059" s="31">
        <f>IF(ISBLANK(B4059),"",COUNTIF(B$2:B4059,B4059))-1</f>
        <v>104</v>
      </c>
      <c r="B4059" s="31">
        <v>2</v>
      </c>
      <c r="C4059" s="10">
        <f>VLOOKUP($A4059,Database!$A:$Y,7,FALSE)</f>
        <v>46222.875</v>
      </c>
      <c r="D4059" s="31" t="str">
        <f>VLOOKUP(Pronostics!$B4059,Setup_MPP!$A:$G,3,FALSE)</f>
        <v>leaelaz</v>
      </c>
      <c r="E4059" s="31" t="str">
        <f>VLOOKUP(Pronostics!$B4059,Setup_MPP!$A:$G,2,FALSE)</f>
        <v>Léa EL ASERY</v>
      </c>
      <c r="F4059" s="31" t="str">
        <f>VLOOKUP($B4059,Setup_MPP!$A:$E,4,FALSE)</f>
        <v>#FFBEBE</v>
      </c>
      <c r="G4059" s="31" t="str">
        <f>VLOOKUP($B4059,Setup_MPP!$A:$E,5,FALSE)</f>
        <v>#DF6868</v>
      </c>
      <c r="H4059" s="31" t="str">
        <f>IFERROR(IF(AND(A4059&gt;=1,A4059&lt;=104),VLOOKUP($A4059,Location!$A:$J,6,FALSE),IF(A4059=0,"Avant l'ouverture",IF(OR(A4059=105,A4059=106),"Bonus"))),"")</f>
        <v>Finale</v>
      </c>
      <c r="J4059" s="31" t="str">
        <f>VLOOKUP($A4059,Location!$A:$J,7,FALSE)</f>
        <v>TBD</v>
      </c>
      <c r="K4059" s="31" t="str">
        <f>IFERROR(VLOOKUP(J4059,Setup_Team!$B:$C,2,FALSE), "TDB")</f>
        <v>TDB</v>
      </c>
      <c r="L4059" s="31" t="str">
        <f>VLOOKUP($A4059,Location!$A:$J,8,FALSE)</f>
        <v>TBD</v>
      </c>
      <c r="M4059" s="31" t="str">
        <f>IFERROR(VLOOKUP(L4059,Setup_Team!$B:$C,2,FALSE), "TDB")</f>
        <v>TDB</v>
      </c>
      <c r="N4059" s="31" t="str">
        <f>VLOOKUP($A4059,Location!$A:$J,9,FALSE)</f>
        <v>East Rutherford, New Jersey/New York</v>
      </c>
      <c r="O4059" s="31" t="str">
        <f>VLOOKUP($A4059,Location!$A:$J,10,FALSE)</f>
        <v>MetLife Stadium</v>
      </c>
      <c r="R4059" s="31">
        <v>2</v>
      </c>
      <c r="S4059" s="25">
        <f>VLOOKUP($A4059,Database!$A:$Y,10,FALSE)</f>
        <v>0</v>
      </c>
      <c r="T4059" s="25">
        <f>VLOOKUP($A4059,Database!$A:$Y,11,FALSE)</f>
        <v>0</v>
      </c>
      <c r="U4059" s="25">
        <f>VLOOKUP($A4059,Database!$A:$Y,12,FALSE)</f>
        <v>0</v>
      </c>
      <c r="V4059" s="25" t="str">
        <f>VLOOKUP(A4059,Database!A:M,13,FALSE)</f>
        <v>À venir</v>
      </c>
      <c r="W4059" s="25" t="str">
        <f>VLOOKUP($A4059,Database!$A:$Y,20,FALSE)</f>
        <v/>
      </c>
      <c r="X4059" s="25" t="str">
        <f>VLOOKUP($A4059,Database!$A:$Y,21,FALSE)</f>
        <v/>
      </c>
      <c r="Y4059" s="25" t="str">
        <f t="shared" ca="1" si="25"/>
        <v/>
      </c>
      <c r="Z4059" s="25">
        <f t="shared" si="26"/>
        <v>1</v>
      </c>
      <c r="AA4059" s="25" t="str">
        <f>IF(Z4059=0,"",IF(ISBLANK(VLOOKUP(A4059,Database!A:AA,22,FALSE)),"",VLOOKUP(A4059,Database!A:AA,22,FALSE)))</f>
        <v>Exact</v>
      </c>
      <c r="AB4059" s="25">
        <f ca="1">IFERROR(IF(AND(Y4059&lt;&gt;"",OR(V4059="Terminé",V4059="En cours")),VLOOKUP(AA4059,Setup_ScoreExactBonus!A:D,4,FALSE),0),0)</f>
        <v>0</v>
      </c>
      <c r="AC4059" s="31" t="str">
        <f t="shared" ca="1" si="24"/>
        <v/>
      </c>
      <c r="AD4059" s="31">
        <f ca="1">SUMIFS(AC$2:AC4059,D$2:D4059,D4059)*IF(R4059=0,1,2)</f>
        <v>0</v>
      </c>
    </row>
    <row r="4060" spans="1:30" x14ac:dyDescent="0.35">
      <c r="A4060" s="31">
        <f>IF(ISBLANK(B4060),"",COUNTIF(B$2:B4060,B4060))-1</f>
        <v>104</v>
      </c>
      <c r="B4060" s="31">
        <v>3</v>
      </c>
      <c r="C4060" s="10">
        <f>VLOOKUP($A4060,Database!$A:$Y,7,FALSE)</f>
        <v>46222.875</v>
      </c>
      <c r="D4060" s="31" t="str">
        <f>VLOOKUP(Pronostics!$B4060,Setup_MPP!$A:$G,3,FALSE)</f>
        <v>PasMetalleux</v>
      </c>
      <c r="E4060" s="31" t="str">
        <f>VLOOKUP(Pronostics!$B4060,Setup_MPP!$A:$G,2,FALSE)</f>
        <v>Elwenn JOUBREL</v>
      </c>
      <c r="F4060" s="31" t="str">
        <f>VLOOKUP($B4060,Setup_MPP!$A:$E,4,FALSE)</f>
        <v>#F5C7FC</v>
      </c>
      <c r="G4060" s="31" t="str">
        <f>VLOOKUP($B4060,Setup_MPP!$A:$E,5,FALSE)</f>
        <v>#C489CF</v>
      </c>
      <c r="H4060" s="31" t="str">
        <f>IFERROR(IF(AND(A4060&gt;=1,A4060&lt;=104),VLOOKUP($A4060,Location!$A:$J,6,FALSE),IF(A4060=0,"Avant l'ouverture",IF(OR(A4060=105,A4060=106),"Bonus"))),"")</f>
        <v>Finale</v>
      </c>
      <c r="J4060" s="31" t="str">
        <f>VLOOKUP($A4060,Location!$A:$J,7,FALSE)</f>
        <v>TBD</v>
      </c>
      <c r="K4060" s="31" t="str">
        <f>IFERROR(VLOOKUP(J4060,Setup_Team!$B:$C,2,FALSE), "TDB")</f>
        <v>TDB</v>
      </c>
      <c r="L4060" s="31" t="str">
        <f>VLOOKUP($A4060,Location!$A:$J,8,FALSE)</f>
        <v>TBD</v>
      </c>
      <c r="M4060" s="31" t="str">
        <f>IFERROR(VLOOKUP(L4060,Setup_Team!$B:$C,2,FALSE), "TDB")</f>
        <v>TDB</v>
      </c>
      <c r="N4060" s="31" t="str">
        <f>VLOOKUP($A4060,Location!$A:$J,9,FALSE)</f>
        <v>East Rutherford, New Jersey/New York</v>
      </c>
      <c r="O4060" s="31" t="str">
        <f>VLOOKUP($A4060,Location!$A:$J,10,FALSE)</f>
        <v>MetLife Stadium</v>
      </c>
      <c r="R4060" s="31">
        <v>3</v>
      </c>
      <c r="S4060" s="25">
        <f>VLOOKUP($A4060,Database!$A:$Y,10,FALSE)</f>
        <v>0</v>
      </c>
      <c r="T4060" s="25">
        <f>VLOOKUP($A4060,Database!$A:$Y,11,FALSE)</f>
        <v>0</v>
      </c>
      <c r="U4060" s="25">
        <f>VLOOKUP($A4060,Database!$A:$Y,12,FALSE)</f>
        <v>0</v>
      </c>
      <c r="V4060" s="25" t="str">
        <f>VLOOKUP(A4060,Database!A:M,13,FALSE)</f>
        <v>À venir</v>
      </c>
      <c r="W4060" s="25" t="str">
        <f>VLOOKUP($A4060,Database!$A:$Y,20,FALSE)</f>
        <v/>
      </c>
      <c r="X4060" s="25" t="str">
        <f>VLOOKUP($A4060,Database!$A:$Y,21,FALSE)</f>
        <v/>
      </c>
      <c r="Y4060" s="25" t="str">
        <f t="shared" ca="1" si="25"/>
        <v/>
      </c>
      <c r="Z4060" s="25">
        <f t="shared" si="26"/>
        <v>1</v>
      </c>
      <c r="AA4060" s="25" t="str">
        <f>IF(Z4060=0,"",IF(ISBLANK(VLOOKUP(A4060,Database!A:AA,22,FALSE)),"",VLOOKUP(A4060,Database!A:AA,22,FALSE)))</f>
        <v>Exact</v>
      </c>
      <c r="AB4060" s="25">
        <f ca="1">IFERROR(IF(AND(Y4060&lt;&gt;"",OR(V4060="Terminé",V4060="En cours")),VLOOKUP(AA4060,Setup_ScoreExactBonus!A:D,4,FALSE),0),0)</f>
        <v>0</v>
      </c>
      <c r="AC4060" s="31" t="str">
        <f t="shared" ca="1" si="24"/>
        <v/>
      </c>
      <c r="AD4060" s="31">
        <f ca="1">SUMIFS(AC$2:AC4060,D$2:D4060,D4060)*IF(R4060=0,1,2)</f>
        <v>0</v>
      </c>
    </row>
    <row r="4061" spans="1:30" x14ac:dyDescent="0.35">
      <c r="A4061" s="31">
        <f>IF(ISBLANK(B4061),"",COUNTIF(B$2:B4061,B4061))-1</f>
        <v>104</v>
      </c>
      <c r="B4061" s="31">
        <v>4</v>
      </c>
      <c r="C4061" s="10">
        <f>VLOOKUP($A4061,Database!$A:$Y,7,FALSE)</f>
        <v>46222.875</v>
      </c>
      <c r="D4061" s="31" t="str">
        <f>VLOOKUP(Pronostics!$B4061,Setup_MPP!$A:$G,3,FALSE)</f>
        <v>Popo444</v>
      </c>
      <c r="E4061" s="31" t="str">
        <f>VLOOKUP(Pronostics!$B4061,Setup_MPP!$A:$G,2,FALSE)</f>
        <v>Pauline OLIVIER</v>
      </c>
      <c r="F4061" s="31" t="str">
        <f>VLOOKUP($B4061,Setup_MPP!$A:$E,4,FALSE)</f>
        <v>#A5EA7F</v>
      </c>
      <c r="G4061" s="31" t="str">
        <f>VLOOKUP($B4061,Setup_MPP!$A:$E,5,FALSE)</f>
        <v>#80C65A</v>
      </c>
      <c r="H4061" s="31" t="str">
        <f>IFERROR(IF(AND(A4061&gt;=1,A4061&lt;=104),VLOOKUP($A4061,Location!$A:$J,6,FALSE),IF(A4061=0,"Avant l'ouverture",IF(OR(A4061=105,A4061=106),"Bonus"))),"")</f>
        <v>Finale</v>
      </c>
      <c r="J4061" s="31" t="str">
        <f>VLOOKUP($A4061,Location!$A:$J,7,FALSE)</f>
        <v>TBD</v>
      </c>
      <c r="K4061" s="31" t="str">
        <f>IFERROR(VLOOKUP(J4061,Setup_Team!$B:$C,2,FALSE), "TDB")</f>
        <v>TDB</v>
      </c>
      <c r="L4061" s="31" t="str">
        <f>VLOOKUP($A4061,Location!$A:$J,8,FALSE)</f>
        <v>TBD</v>
      </c>
      <c r="M4061" s="31" t="str">
        <f>IFERROR(VLOOKUP(L4061,Setup_Team!$B:$C,2,FALSE), "TDB")</f>
        <v>TDB</v>
      </c>
      <c r="N4061" s="31" t="str">
        <f>VLOOKUP($A4061,Location!$A:$J,9,FALSE)</f>
        <v>East Rutherford, New Jersey/New York</v>
      </c>
      <c r="O4061" s="31" t="str">
        <f>VLOOKUP($A4061,Location!$A:$J,10,FALSE)</f>
        <v>MetLife Stadium</v>
      </c>
      <c r="R4061" s="31">
        <v>4</v>
      </c>
      <c r="S4061" s="25">
        <f>VLOOKUP($A4061,Database!$A:$Y,10,FALSE)</f>
        <v>0</v>
      </c>
      <c r="T4061" s="25">
        <f>VLOOKUP($A4061,Database!$A:$Y,11,FALSE)</f>
        <v>0</v>
      </c>
      <c r="U4061" s="25">
        <f>VLOOKUP($A4061,Database!$A:$Y,12,FALSE)</f>
        <v>0</v>
      </c>
      <c r="V4061" s="25" t="str">
        <f>VLOOKUP(A4061,Database!A:M,13,FALSE)</f>
        <v>À venir</v>
      </c>
      <c r="W4061" s="25" t="str">
        <f>VLOOKUP($A4061,Database!$A:$Y,20,FALSE)</f>
        <v/>
      </c>
      <c r="X4061" s="25" t="str">
        <f>VLOOKUP($A4061,Database!$A:$Y,21,FALSE)</f>
        <v/>
      </c>
      <c r="Y4061" s="25" t="str">
        <f t="shared" ca="1" si="25"/>
        <v/>
      </c>
      <c r="Z4061" s="25">
        <f t="shared" si="26"/>
        <v>1</v>
      </c>
      <c r="AA4061" s="25" t="str">
        <f>IF(Z4061=0,"",IF(ISBLANK(VLOOKUP(A4061,Database!A:AA,22,FALSE)),"",VLOOKUP(A4061,Database!A:AA,22,FALSE)))</f>
        <v>Exact</v>
      </c>
      <c r="AB4061" s="25">
        <f ca="1">IFERROR(IF(AND(Y4061&lt;&gt;"",OR(V4061="Terminé",V4061="En cours")),VLOOKUP(AA4061,Setup_ScoreExactBonus!A:D,4,FALSE),0),0)</f>
        <v>0</v>
      </c>
      <c r="AC4061" s="31" t="str">
        <f t="shared" ref="AC4061:AC4124" ca="1" si="27">IF(Y4061&lt;&gt;"", Y4061 + IF(Z4061=1,AB4061, 0), "")</f>
        <v/>
      </c>
      <c r="AD4061" s="31">
        <f ca="1">SUMIFS(AC$2:AC4061,D$2:D4061,D4061)*IF(R4061=0,1,2)</f>
        <v>0</v>
      </c>
    </row>
    <row r="4062" spans="1:30" x14ac:dyDescent="0.35">
      <c r="A4062" s="31">
        <f>IF(ISBLANK(B4062),"",COUNTIF(B$2:B4062,B4062))-1</f>
        <v>104</v>
      </c>
      <c r="B4062" s="31">
        <v>5</v>
      </c>
      <c r="C4062" s="10">
        <f>VLOOKUP($A4062,Database!$A:$Y,7,FALSE)</f>
        <v>46222.875</v>
      </c>
      <c r="D4062" s="31" t="str">
        <f>VLOOKUP(Pronostics!$B4062,Setup_MPP!$A:$G,3,FALSE)</f>
        <v>_Jujul</v>
      </c>
      <c r="E4062" s="31" t="str">
        <f>VLOOKUP(Pronostics!$B4062,Setup_MPP!$A:$G,2,FALSE)</f>
        <v>Julie BOISSIERE</v>
      </c>
      <c r="F4062" s="31" t="str">
        <f>VLOOKUP($B4062,Setup_MPP!$A:$E,4,FALSE)</f>
        <v>#D890FF</v>
      </c>
      <c r="G4062" s="31" t="str">
        <f>VLOOKUP($B4062,Setup_MPP!$A:$E,5,FALSE)</f>
        <v>#B750EF</v>
      </c>
      <c r="H4062" s="31" t="str">
        <f>IFERROR(IF(AND(A4062&gt;=1,A4062&lt;=104),VLOOKUP($A4062,Location!$A:$J,6,FALSE),IF(A4062=0,"Avant l'ouverture",IF(OR(A4062=105,A4062=106),"Bonus"))),"")</f>
        <v>Finale</v>
      </c>
      <c r="J4062" s="31" t="str">
        <f>VLOOKUP($A4062,Location!$A:$J,7,FALSE)</f>
        <v>TBD</v>
      </c>
      <c r="K4062" s="31" t="str">
        <f>IFERROR(VLOOKUP(J4062,Setup_Team!$B:$C,2,FALSE), "TDB")</f>
        <v>TDB</v>
      </c>
      <c r="L4062" s="31" t="str">
        <f>VLOOKUP($A4062,Location!$A:$J,8,FALSE)</f>
        <v>TBD</v>
      </c>
      <c r="M4062" s="31" t="str">
        <f>IFERROR(VLOOKUP(L4062,Setup_Team!$B:$C,2,FALSE), "TDB")</f>
        <v>TDB</v>
      </c>
      <c r="N4062" s="31" t="str">
        <f>VLOOKUP($A4062,Location!$A:$J,9,FALSE)</f>
        <v>East Rutherford, New Jersey/New York</v>
      </c>
      <c r="O4062" s="31" t="str">
        <f>VLOOKUP($A4062,Location!$A:$J,10,FALSE)</f>
        <v>MetLife Stadium</v>
      </c>
      <c r="R4062" s="31">
        <v>5</v>
      </c>
      <c r="S4062" s="25">
        <f>VLOOKUP($A4062,Database!$A:$Y,10,FALSE)</f>
        <v>0</v>
      </c>
      <c r="T4062" s="25">
        <f>VLOOKUP($A4062,Database!$A:$Y,11,FALSE)</f>
        <v>0</v>
      </c>
      <c r="U4062" s="25">
        <f>VLOOKUP($A4062,Database!$A:$Y,12,FALSE)</f>
        <v>0</v>
      </c>
      <c r="V4062" s="25" t="str">
        <f>VLOOKUP(A4062,Database!A:M,13,FALSE)</f>
        <v>À venir</v>
      </c>
      <c r="W4062" s="25" t="str">
        <f>VLOOKUP($A4062,Database!$A:$Y,20,FALSE)</f>
        <v/>
      </c>
      <c r="X4062" s="25" t="str">
        <f>VLOOKUP($A4062,Database!$A:$Y,21,FALSE)</f>
        <v/>
      </c>
      <c r="Y4062" s="25" t="str">
        <f t="shared" ca="1" si="25"/>
        <v/>
      </c>
      <c r="Z4062" s="25">
        <f t="shared" si="26"/>
        <v>1</v>
      </c>
      <c r="AA4062" s="25" t="str">
        <f>IF(Z4062=0,"",IF(ISBLANK(VLOOKUP(A4062,Database!A:AA,22,FALSE)),"",VLOOKUP(A4062,Database!A:AA,22,FALSE)))</f>
        <v>Exact</v>
      </c>
      <c r="AB4062" s="25">
        <f ca="1">IFERROR(IF(AND(Y4062&lt;&gt;"",OR(V4062="Terminé",V4062="En cours")),VLOOKUP(AA4062,Setup_ScoreExactBonus!A:D,4,FALSE),0),0)</f>
        <v>0</v>
      </c>
      <c r="AC4062" s="31" t="str">
        <f t="shared" ca="1" si="27"/>
        <v/>
      </c>
      <c r="AD4062" s="31">
        <f ca="1">SUMIFS(AC$2:AC4062,D$2:D4062,D4062)*IF(R4062=0,1,2)</f>
        <v>0</v>
      </c>
    </row>
    <row r="4063" spans="1:30" x14ac:dyDescent="0.35">
      <c r="A4063" s="31">
        <f>IF(ISBLANK(B4063),"",COUNTIF(B$2:B4063,B4063))-1</f>
        <v>104</v>
      </c>
      <c r="B4063" s="31">
        <v>6</v>
      </c>
      <c r="C4063" s="10">
        <f>VLOOKUP($A4063,Database!$A:$Y,7,FALSE)</f>
        <v>46222.875</v>
      </c>
      <c r="D4063" s="31" t="str">
        <f>VLOOKUP(Pronostics!$B4063,Setup_MPP!$A:$G,3,FALSE)</f>
        <v>Julay</v>
      </c>
      <c r="E4063" s="31" t="str">
        <f>VLOOKUP(Pronostics!$B4063,Setup_MPP!$A:$G,2,FALSE)</f>
        <v>Julie BOUCHARD</v>
      </c>
      <c r="F4063" s="31" t="str">
        <f>VLOOKUP($B4063,Setup_MPP!$A:$E,4,FALSE)</f>
        <v>#A6F7B1</v>
      </c>
      <c r="G4063" s="31" t="str">
        <f>VLOOKUP($B4063,Setup_MPP!$A:$E,5,FALSE)</f>
        <v>#6EC179</v>
      </c>
      <c r="H4063" s="31" t="str">
        <f>IFERROR(IF(AND(A4063&gt;=1,A4063&lt;=104),VLOOKUP($A4063,Location!$A:$J,6,FALSE),IF(A4063=0,"Avant l'ouverture",IF(OR(A4063=105,A4063=106),"Bonus"))),"")</f>
        <v>Finale</v>
      </c>
      <c r="J4063" s="31" t="str">
        <f>VLOOKUP($A4063,Location!$A:$J,7,FALSE)</f>
        <v>TBD</v>
      </c>
      <c r="K4063" s="31" t="str">
        <f>IFERROR(VLOOKUP(J4063,Setup_Team!$B:$C,2,FALSE), "TDB")</f>
        <v>TDB</v>
      </c>
      <c r="L4063" s="31" t="str">
        <f>VLOOKUP($A4063,Location!$A:$J,8,FALSE)</f>
        <v>TBD</v>
      </c>
      <c r="M4063" s="31" t="str">
        <f>IFERROR(VLOOKUP(L4063,Setup_Team!$B:$C,2,FALSE), "TDB")</f>
        <v>TDB</v>
      </c>
      <c r="N4063" s="31" t="str">
        <f>VLOOKUP($A4063,Location!$A:$J,9,FALSE)</f>
        <v>East Rutherford, New Jersey/New York</v>
      </c>
      <c r="O4063" s="31" t="str">
        <f>VLOOKUP($A4063,Location!$A:$J,10,FALSE)</f>
        <v>MetLife Stadium</v>
      </c>
      <c r="R4063" s="31">
        <v>6</v>
      </c>
      <c r="S4063" s="25">
        <f>VLOOKUP($A4063,Database!$A:$Y,10,FALSE)</f>
        <v>0</v>
      </c>
      <c r="T4063" s="25">
        <f>VLOOKUP($A4063,Database!$A:$Y,11,FALSE)</f>
        <v>0</v>
      </c>
      <c r="U4063" s="25">
        <f>VLOOKUP($A4063,Database!$A:$Y,12,FALSE)</f>
        <v>0</v>
      </c>
      <c r="V4063" s="25" t="str">
        <f>VLOOKUP(A4063,Database!A:M,13,FALSE)</f>
        <v>À venir</v>
      </c>
      <c r="W4063" s="25" t="str">
        <f>VLOOKUP($A4063,Database!$A:$Y,20,FALSE)</f>
        <v/>
      </c>
      <c r="X4063" s="25" t="str">
        <f>VLOOKUP($A4063,Database!$A:$Y,21,FALSE)</f>
        <v/>
      </c>
      <c r="Y4063" s="25" t="str">
        <f t="shared" ca="1" si="25"/>
        <v/>
      </c>
      <c r="Z4063" s="25">
        <f t="shared" si="26"/>
        <v>1</v>
      </c>
      <c r="AA4063" s="25" t="str">
        <f>IF(Z4063=0,"",IF(ISBLANK(VLOOKUP(A4063,Database!A:AA,22,FALSE)),"",VLOOKUP(A4063,Database!A:AA,22,FALSE)))</f>
        <v>Exact</v>
      </c>
      <c r="AB4063" s="25">
        <f ca="1">IFERROR(IF(AND(Y4063&lt;&gt;"",OR(V4063="Terminé",V4063="En cours")),VLOOKUP(AA4063,Setup_ScoreExactBonus!A:D,4,FALSE),0),0)</f>
        <v>0</v>
      </c>
      <c r="AC4063" s="31" t="str">
        <f t="shared" ca="1" si="27"/>
        <v/>
      </c>
      <c r="AD4063" s="31">
        <f ca="1">SUMIFS(AC$2:AC4063,D$2:D4063,D4063)*IF(R4063=0,1,2)</f>
        <v>0</v>
      </c>
    </row>
    <row r="4064" spans="1:30" x14ac:dyDescent="0.35">
      <c r="A4064" s="31">
        <f>IF(ISBLANK(B4064),"",COUNTIF(B$2:B4064,B4064))-1</f>
        <v>104</v>
      </c>
      <c r="B4064" s="31">
        <v>7</v>
      </c>
      <c r="C4064" s="10">
        <f>VLOOKUP($A4064,Database!$A:$Y,7,FALSE)</f>
        <v>46222.875</v>
      </c>
      <c r="D4064" s="31" t="str">
        <f>VLOOKUP(Pronostics!$B4064,Setup_MPP!$A:$G,3,FALSE)</f>
        <v>__Vince__</v>
      </c>
      <c r="E4064" s="31" t="str">
        <f>VLOOKUP(Pronostics!$B4064,Setup_MPP!$A:$G,2,FALSE)</f>
        <v>Vincent FRAYSSE</v>
      </c>
      <c r="F4064" s="31" t="str">
        <f>VLOOKUP($B4064,Setup_MPP!$A:$E,4,FALSE)</f>
        <v>#B2EAE8</v>
      </c>
      <c r="G4064" s="31" t="str">
        <f>VLOOKUP($B4064,Setup_MPP!$A:$E,5,FALSE)</f>
        <v>#6CB4B1</v>
      </c>
      <c r="H4064" s="31" t="str">
        <f>IFERROR(IF(AND(A4064&gt;=1,A4064&lt;=104),VLOOKUP($A4064,Location!$A:$J,6,FALSE),IF(A4064=0,"Avant l'ouverture",IF(OR(A4064=105,A4064=106),"Bonus"))),"")</f>
        <v>Finale</v>
      </c>
      <c r="J4064" s="31" t="str">
        <f>VLOOKUP($A4064,Location!$A:$J,7,FALSE)</f>
        <v>TBD</v>
      </c>
      <c r="K4064" s="31" t="str">
        <f>IFERROR(VLOOKUP(J4064,Setup_Team!$B:$C,2,FALSE), "TDB")</f>
        <v>TDB</v>
      </c>
      <c r="L4064" s="31" t="str">
        <f>VLOOKUP($A4064,Location!$A:$J,8,FALSE)</f>
        <v>TBD</v>
      </c>
      <c r="M4064" s="31" t="str">
        <f>IFERROR(VLOOKUP(L4064,Setup_Team!$B:$C,2,FALSE), "TDB")</f>
        <v>TDB</v>
      </c>
      <c r="N4064" s="31" t="str">
        <f>VLOOKUP($A4064,Location!$A:$J,9,FALSE)</f>
        <v>East Rutherford, New Jersey/New York</v>
      </c>
      <c r="O4064" s="31" t="str">
        <f>VLOOKUP($A4064,Location!$A:$J,10,FALSE)</f>
        <v>MetLife Stadium</v>
      </c>
      <c r="R4064" s="31">
        <v>7</v>
      </c>
      <c r="S4064" s="25">
        <f>VLOOKUP($A4064,Database!$A:$Y,10,FALSE)</f>
        <v>0</v>
      </c>
      <c r="T4064" s="25">
        <f>VLOOKUP($A4064,Database!$A:$Y,11,FALSE)</f>
        <v>0</v>
      </c>
      <c r="U4064" s="25">
        <f>VLOOKUP($A4064,Database!$A:$Y,12,FALSE)</f>
        <v>0</v>
      </c>
      <c r="V4064" s="25" t="str">
        <f>VLOOKUP(A4064,Database!A:M,13,FALSE)</f>
        <v>À venir</v>
      </c>
      <c r="W4064" s="25" t="str">
        <f>VLOOKUP($A4064,Database!$A:$Y,20,FALSE)</f>
        <v/>
      </c>
      <c r="X4064" s="25" t="str">
        <f>VLOOKUP($A4064,Database!$A:$Y,21,FALSE)</f>
        <v/>
      </c>
      <c r="Y4064" s="25" t="str">
        <f t="shared" ca="1" si="25"/>
        <v/>
      </c>
      <c r="Z4064" s="25">
        <f t="shared" si="26"/>
        <v>1</v>
      </c>
      <c r="AA4064" s="25" t="str">
        <f>IF(Z4064=0,"",IF(ISBLANK(VLOOKUP(A4064,Database!A:AA,22,FALSE)),"",VLOOKUP(A4064,Database!A:AA,22,FALSE)))</f>
        <v>Exact</v>
      </c>
      <c r="AB4064" s="25">
        <f ca="1">IFERROR(IF(AND(Y4064&lt;&gt;"",OR(V4064="Terminé",V4064="En cours")),VLOOKUP(AA4064,Setup_ScoreExactBonus!A:D,4,FALSE),0),0)</f>
        <v>0</v>
      </c>
      <c r="AC4064" s="31" t="str">
        <f t="shared" ca="1" si="27"/>
        <v/>
      </c>
      <c r="AD4064" s="31">
        <f ca="1">SUMIFS(AC$2:AC4064,D$2:D4064,D4064)*IF(R4064=0,1,2)</f>
        <v>0</v>
      </c>
    </row>
    <row r="4065" spans="1:30" x14ac:dyDescent="0.35">
      <c r="A4065" s="31">
        <f>IF(ISBLANK(B4065),"",COUNTIF(B$2:B4065,B4065))-1</f>
        <v>104</v>
      </c>
      <c r="B4065" s="31">
        <v>8</v>
      </c>
      <c r="C4065" s="10">
        <f>VLOOKUP($A4065,Database!$A:$Y,7,FALSE)</f>
        <v>46222.875</v>
      </c>
      <c r="D4065" s="31" t="str">
        <f>VLOOKUP(Pronostics!$B4065,Setup_MPP!$A:$G,3,FALSE)</f>
        <v>Louuiiis</v>
      </c>
      <c r="E4065" s="31" t="str">
        <f>VLOOKUP(Pronostics!$B4065,Setup_MPP!$A:$G,2,FALSE)</f>
        <v>Louis HARLE</v>
      </c>
      <c r="F4065" s="31" t="str">
        <f>VLOOKUP($B4065,Setup_MPP!$A:$E,4,FALSE)</f>
        <v>#EEF7B1</v>
      </c>
      <c r="G4065" s="31" t="str">
        <f>VLOOKUP($B4065,Setup_MPP!$A:$E,5,FALSE)</f>
        <v>#C1CB7D</v>
      </c>
      <c r="H4065" s="31" t="str">
        <f>IFERROR(IF(AND(A4065&gt;=1,A4065&lt;=104),VLOOKUP($A4065,Location!$A:$J,6,FALSE),IF(A4065=0,"Avant l'ouverture",IF(OR(A4065=105,A4065=106),"Bonus"))),"")</f>
        <v>Finale</v>
      </c>
      <c r="J4065" s="31" t="str">
        <f>VLOOKUP($A4065,Location!$A:$J,7,FALSE)</f>
        <v>TBD</v>
      </c>
      <c r="K4065" s="31" t="str">
        <f>IFERROR(VLOOKUP(J4065,Setup_Team!$B:$C,2,FALSE), "TDB")</f>
        <v>TDB</v>
      </c>
      <c r="L4065" s="31" t="str">
        <f>VLOOKUP($A4065,Location!$A:$J,8,FALSE)</f>
        <v>TBD</v>
      </c>
      <c r="M4065" s="31" t="str">
        <f>IFERROR(VLOOKUP(L4065,Setup_Team!$B:$C,2,FALSE), "TDB")</f>
        <v>TDB</v>
      </c>
      <c r="N4065" s="31" t="str">
        <f>VLOOKUP($A4065,Location!$A:$J,9,FALSE)</f>
        <v>East Rutherford, New Jersey/New York</v>
      </c>
      <c r="O4065" s="31" t="str">
        <f>VLOOKUP($A4065,Location!$A:$J,10,FALSE)</f>
        <v>MetLife Stadium</v>
      </c>
      <c r="R4065" s="31">
        <v>8</v>
      </c>
      <c r="S4065" s="25">
        <f>VLOOKUP($A4065,Database!$A:$Y,10,FALSE)</f>
        <v>0</v>
      </c>
      <c r="T4065" s="25">
        <f>VLOOKUP($A4065,Database!$A:$Y,11,FALSE)</f>
        <v>0</v>
      </c>
      <c r="U4065" s="25">
        <f>VLOOKUP($A4065,Database!$A:$Y,12,FALSE)</f>
        <v>0</v>
      </c>
      <c r="V4065" s="25" t="str">
        <f>VLOOKUP(A4065,Database!A:M,13,FALSE)</f>
        <v>À venir</v>
      </c>
      <c r="W4065" s="25" t="str">
        <f>VLOOKUP($A4065,Database!$A:$Y,20,FALSE)</f>
        <v/>
      </c>
      <c r="X4065" s="25" t="str">
        <f>VLOOKUP($A4065,Database!$A:$Y,21,FALSE)</f>
        <v/>
      </c>
      <c r="Y4065" s="25" t="str">
        <f t="shared" ca="1" si="25"/>
        <v/>
      </c>
      <c r="Z4065" s="25">
        <f t="shared" si="26"/>
        <v>1</v>
      </c>
      <c r="AA4065" s="25" t="str">
        <f>IF(Z4065=0,"",IF(ISBLANK(VLOOKUP(A4065,Database!A:AA,22,FALSE)),"",VLOOKUP(A4065,Database!A:AA,22,FALSE)))</f>
        <v>Exact</v>
      </c>
      <c r="AB4065" s="25">
        <f ca="1">IFERROR(IF(AND(Y4065&lt;&gt;"",OR(V4065="Terminé",V4065="En cours")),VLOOKUP(AA4065,Setup_ScoreExactBonus!A:D,4,FALSE),0),0)</f>
        <v>0</v>
      </c>
      <c r="AC4065" s="31" t="str">
        <f t="shared" ca="1" si="27"/>
        <v/>
      </c>
      <c r="AD4065" s="31">
        <f ca="1">SUMIFS(AC$2:AC4065,D$2:D4065,D4065)*IF(R4065=0,1,2)</f>
        <v>0</v>
      </c>
    </row>
    <row r="4066" spans="1:30" x14ac:dyDescent="0.35">
      <c r="A4066" s="31">
        <f>IF(ISBLANK(B4066),"",COUNTIF(B$2:B4066,B4066))-1</f>
        <v>104</v>
      </c>
      <c r="B4066" s="31">
        <v>9</v>
      </c>
      <c r="C4066" s="10">
        <f>VLOOKUP($A4066,Database!$A:$Y,7,FALSE)</f>
        <v>46222.875</v>
      </c>
      <c r="D4066" s="31" t="str">
        <f>VLOOKUP(Pronostics!$B4066,Setup_MPP!$A:$G,3,FALSE)</f>
        <v>Aurelien_dqp</v>
      </c>
      <c r="E4066" s="31" t="str">
        <f>VLOOKUP(Pronostics!$B4066,Setup_MPP!$A:$G,2,FALSE)</f>
        <v>Aurélien DE POULPIQUET</v>
      </c>
      <c r="F4066" s="31" t="str">
        <f>VLOOKUP($B4066,Setup_MPP!$A:$E,4,FALSE)</f>
        <v>#F4EA9D</v>
      </c>
      <c r="G4066" s="31" t="str">
        <f>VLOOKUP($B4066,Setup_MPP!$A:$E,5,FALSE)</f>
        <v>#D2C458</v>
      </c>
      <c r="H4066" s="31" t="str">
        <f>IFERROR(IF(AND(A4066&gt;=1,A4066&lt;=104),VLOOKUP($A4066,Location!$A:$J,6,FALSE),IF(A4066=0,"Avant l'ouverture",IF(OR(A4066=105,A4066=106),"Bonus"))),"")</f>
        <v>Finale</v>
      </c>
      <c r="J4066" s="31" t="str">
        <f>VLOOKUP($A4066,Location!$A:$J,7,FALSE)</f>
        <v>TBD</v>
      </c>
      <c r="K4066" s="31" t="str">
        <f>IFERROR(VLOOKUP(J4066,Setup_Team!$B:$C,2,FALSE), "TDB")</f>
        <v>TDB</v>
      </c>
      <c r="L4066" s="31" t="str">
        <f>VLOOKUP($A4066,Location!$A:$J,8,FALSE)</f>
        <v>TBD</v>
      </c>
      <c r="M4066" s="31" t="str">
        <f>IFERROR(VLOOKUP(L4066,Setup_Team!$B:$C,2,FALSE), "TDB")</f>
        <v>TDB</v>
      </c>
      <c r="N4066" s="31" t="str">
        <f>VLOOKUP($A4066,Location!$A:$J,9,FALSE)</f>
        <v>East Rutherford, New Jersey/New York</v>
      </c>
      <c r="O4066" s="31" t="str">
        <f>VLOOKUP($A4066,Location!$A:$J,10,FALSE)</f>
        <v>MetLife Stadium</v>
      </c>
      <c r="R4066" s="31">
        <v>9</v>
      </c>
      <c r="S4066" s="25">
        <f>VLOOKUP($A4066,Database!$A:$Y,10,FALSE)</f>
        <v>0</v>
      </c>
      <c r="T4066" s="25">
        <f>VLOOKUP($A4066,Database!$A:$Y,11,FALSE)</f>
        <v>0</v>
      </c>
      <c r="U4066" s="25">
        <f>VLOOKUP($A4066,Database!$A:$Y,12,FALSE)</f>
        <v>0</v>
      </c>
      <c r="V4066" s="25" t="str">
        <f>VLOOKUP(A4066,Database!A:M,13,FALSE)</f>
        <v>À venir</v>
      </c>
      <c r="W4066" s="25" t="str">
        <f>VLOOKUP($A4066,Database!$A:$Y,20,FALSE)</f>
        <v/>
      </c>
      <c r="X4066" s="25" t="str">
        <f>VLOOKUP($A4066,Database!$A:$Y,21,FALSE)</f>
        <v/>
      </c>
      <c r="Y4066" s="25" t="str">
        <f t="shared" ca="1" si="25"/>
        <v/>
      </c>
      <c r="Z4066" s="25">
        <f t="shared" si="26"/>
        <v>1</v>
      </c>
      <c r="AA4066" s="25" t="str">
        <f>IF(Z4066=0,"",IF(ISBLANK(VLOOKUP(A4066,Database!A:AA,22,FALSE)),"",VLOOKUP(A4066,Database!A:AA,22,FALSE)))</f>
        <v>Exact</v>
      </c>
      <c r="AB4066" s="25">
        <f ca="1">IFERROR(IF(AND(Y4066&lt;&gt;"",OR(V4066="Terminé",V4066="En cours")),VLOOKUP(AA4066,Setup_ScoreExactBonus!A:D,4,FALSE),0),0)</f>
        <v>0</v>
      </c>
      <c r="AC4066" s="31" t="str">
        <f t="shared" ca="1" si="27"/>
        <v/>
      </c>
      <c r="AD4066" s="31">
        <f ca="1">SUMIFS(AC$2:AC4066,D$2:D4066,D4066)*IF(R4066=0,1,2)</f>
        <v>0</v>
      </c>
    </row>
    <row r="4067" spans="1:30" x14ac:dyDescent="0.35">
      <c r="A4067" s="31">
        <f>IF(ISBLANK(B4067),"",COUNTIF(B$2:B4067,B4067))-1</f>
        <v>104</v>
      </c>
      <c r="B4067" s="31">
        <v>10</v>
      </c>
      <c r="C4067" s="10">
        <f>VLOOKUP($A4067,Database!$A:$Y,7,FALSE)</f>
        <v>46222.875</v>
      </c>
      <c r="D4067" s="31" t="str">
        <f>VLOOKUP(Pronostics!$B4067,Setup_MPP!$A:$G,3,FALSE)</f>
        <v>RandomPaul</v>
      </c>
      <c r="E4067" s="31" t="str">
        <f>VLOOKUP(Pronostics!$B4067,Setup_MPP!$A:$G,2,FALSE)</f>
        <v>Paul MONTESINOS</v>
      </c>
      <c r="F4067" s="31" t="str">
        <f>VLOOKUP($B4067,Setup_MPP!$A:$E,4,FALSE)</f>
        <v>#C4B0FF</v>
      </c>
      <c r="G4067" s="31" t="str">
        <f>VLOOKUP($B4067,Setup_MPP!$A:$E,5,FALSE)</f>
        <v>#7F66C8</v>
      </c>
      <c r="H4067" s="31" t="str">
        <f>IFERROR(IF(AND(A4067&gt;=1,A4067&lt;=104),VLOOKUP($A4067,Location!$A:$J,6,FALSE),IF(A4067=0,"Avant l'ouverture",IF(OR(A4067=105,A4067=106),"Bonus"))),"")</f>
        <v>Finale</v>
      </c>
      <c r="J4067" s="31" t="str">
        <f>VLOOKUP($A4067,Location!$A:$J,7,FALSE)</f>
        <v>TBD</v>
      </c>
      <c r="K4067" s="31" t="str">
        <f>IFERROR(VLOOKUP(J4067,Setup_Team!$B:$C,2,FALSE), "TDB")</f>
        <v>TDB</v>
      </c>
      <c r="L4067" s="31" t="str">
        <f>VLOOKUP($A4067,Location!$A:$J,8,FALSE)</f>
        <v>TBD</v>
      </c>
      <c r="M4067" s="31" t="str">
        <f>IFERROR(VLOOKUP(L4067,Setup_Team!$B:$C,2,FALSE), "TDB")</f>
        <v>TDB</v>
      </c>
      <c r="N4067" s="31" t="str">
        <f>VLOOKUP($A4067,Location!$A:$J,9,FALSE)</f>
        <v>East Rutherford, New Jersey/New York</v>
      </c>
      <c r="O4067" s="31" t="str">
        <f>VLOOKUP($A4067,Location!$A:$J,10,FALSE)</f>
        <v>MetLife Stadium</v>
      </c>
      <c r="R4067" s="31">
        <v>10</v>
      </c>
      <c r="S4067" s="25">
        <f>VLOOKUP($A4067,Database!$A:$Y,10,FALSE)</f>
        <v>0</v>
      </c>
      <c r="T4067" s="25">
        <f>VLOOKUP($A4067,Database!$A:$Y,11,FALSE)</f>
        <v>0</v>
      </c>
      <c r="U4067" s="25">
        <f>VLOOKUP($A4067,Database!$A:$Y,12,FALSE)</f>
        <v>0</v>
      </c>
      <c r="V4067" s="25" t="str">
        <f>VLOOKUP(A4067,Database!A:M,13,FALSE)</f>
        <v>À venir</v>
      </c>
      <c r="W4067" s="25" t="str">
        <f>VLOOKUP($A4067,Database!$A:$Y,20,FALSE)</f>
        <v/>
      </c>
      <c r="X4067" s="25" t="str">
        <f>VLOOKUP($A4067,Database!$A:$Y,21,FALSE)</f>
        <v/>
      </c>
      <c r="Y4067" s="25" t="str">
        <f t="shared" ca="1" si="25"/>
        <v/>
      </c>
      <c r="Z4067" s="25">
        <f t="shared" si="26"/>
        <v>1</v>
      </c>
      <c r="AA4067" s="25" t="str">
        <f>IF(Z4067=0,"",IF(ISBLANK(VLOOKUP(A4067,Database!A:AA,22,FALSE)),"",VLOOKUP(A4067,Database!A:AA,22,FALSE)))</f>
        <v>Exact</v>
      </c>
      <c r="AB4067" s="25">
        <f ca="1">IFERROR(IF(AND(Y4067&lt;&gt;"",OR(V4067="Terminé",V4067="En cours")),VLOOKUP(AA4067,Setup_ScoreExactBonus!A:D,4,FALSE),0),0)</f>
        <v>0</v>
      </c>
      <c r="AC4067" s="31" t="str">
        <f t="shared" ca="1" si="27"/>
        <v/>
      </c>
      <c r="AD4067" s="31">
        <f ca="1">SUMIFS(AC$2:AC4067,D$2:D4067,D4067)*IF(R4067=0,1,2)</f>
        <v>0</v>
      </c>
    </row>
    <row r="4068" spans="1:30" x14ac:dyDescent="0.35">
      <c r="A4068" s="31">
        <f>IF(ISBLANK(B4068),"",COUNTIF(B$2:B4068,B4068))-1</f>
        <v>104</v>
      </c>
      <c r="B4068" s="31">
        <v>11</v>
      </c>
      <c r="C4068" s="10">
        <f>VLOOKUP($A4068,Database!$A:$Y,7,FALSE)</f>
        <v>46222.875</v>
      </c>
      <c r="D4068" s="31" t="str">
        <f>VLOOKUP(Pronostics!$B4068,Setup_MPP!$A:$G,3,FALSE)</f>
        <v>Kinsley#8SA6T</v>
      </c>
      <c r="E4068" s="31" t="str">
        <f>VLOOKUP(Pronostics!$B4068,Setup_MPP!$A:$G,2,FALSE)</f>
        <v>Kinsley ROQUE</v>
      </c>
      <c r="F4068" s="31" t="str">
        <f>VLOOKUP($B4068,Setup_MPP!$A:$E,4,FALSE)</f>
        <v>#CBEBBA</v>
      </c>
      <c r="G4068" s="31" t="str">
        <f>VLOOKUP($B4068,Setup_MPP!$A:$E,5,FALSE)</f>
        <v>#70BC6E</v>
      </c>
      <c r="H4068" s="31" t="str">
        <f>IFERROR(IF(AND(A4068&gt;=1,A4068&lt;=104),VLOOKUP($A4068,Location!$A:$J,6,FALSE),IF(A4068=0,"Avant l'ouverture",IF(OR(A4068=105,A4068=106),"Bonus"))),"")</f>
        <v>Finale</v>
      </c>
      <c r="J4068" s="31" t="str">
        <f>VLOOKUP($A4068,Location!$A:$J,7,FALSE)</f>
        <v>TBD</v>
      </c>
      <c r="K4068" s="31" t="str">
        <f>IFERROR(VLOOKUP(J4068,Setup_Team!$B:$C,2,FALSE), "TDB")</f>
        <v>TDB</v>
      </c>
      <c r="L4068" s="31" t="str">
        <f>VLOOKUP($A4068,Location!$A:$J,8,FALSE)</f>
        <v>TBD</v>
      </c>
      <c r="M4068" s="31" t="str">
        <f>IFERROR(VLOOKUP(L4068,Setup_Team!$B:$C,2,FALSE), "TDB")</f>
        <v>TDB</v>
      </c>
      <c r="N4068" s="31" t="str">
        <f>VLOOKUP($A4068,Location!$A:$J,9,FALSE)</f>
        <v>East Rutherford, New Jersey/New York</v>
      </c>
      <c r="O4068" s="31" t="str">
        <f>VLOOKUP($A4068,Location!$A:$J,10,FALSE)</f>
        <v>MetLife Stadium</v>
      </c>
      <c r="R4068" s="31">
        <v>11</v>
      </c>
      <c r="S4068" s="25">
        <f>VLOOKUP($A4068,Database!$A:$Y,10,FALSE)</f>
        <v>0</v>
      </c>
      <c r="T4068" s="25">
        <f>VLOOKUP($A4068,Database!$A:$Y,11,FALSE)</f>
        <v>0</v>
      </c>
      <c r="U4068" s="25">
        <f>VLOOKUP($A4068,Database!$A:$Y,12,FALSE)</f>
        <v>0</v>
      </c>
      <c r="V4068" s="25" t="str">
        <f>VLOOKUP(A4068,Database!A:M,13,FALSE)</f>
        <v>À venir</v>
      </c>
      <c r="W4068" s="25" t="str">
        <f>VLOOKUP($A4068,Database!$A:$Y,20,FALSE)</f>
        <v/>
      </c>
      <c r="X4068" s="25" t="str">
        <f>VLOOKUP($A4068,Database!$A:$Y,21,FALSE)</f>
        <v/>
      </c>
      <c r="Y4068" s="25" t="str">
        <f t="shared" ca="1" si="25"/>
        <v/>
      </c>
      <c r="Z4068" s="25">
        <f t="shared" si="26"/>
        <v>1</v>
      </c>
      <c r="AA4068" s="25" t="str">
        <f>IF(Z4068=0,"",IF(ISBLANK(VLOOKUP(A4068,Database!A:AA,22,FALSE)),"",VLOOKUP(A4068,Database!A:AA,22,FALSE)))</f>
        <v>Exact</v>
      </c>
      <c r="AB4068" s="25">
        <f ca="1">IFERROR(IF(AND(Y4068&lt;&gt;"",OR(V4068="Terminé",V4068="En cours")),VLOOKUP(AA4068,Setup_ScoreExactBonus!A:D,4,FALSE),0),0)</f>
        <v>0</v>
      </c>
      <c r="AC4068" s="31" t="str">
        <f t="shared" ca="1" si="27"/>
        <v/>
      </c>
      <c r="AD4068" s="31">
        <f ca="1">SUMIFS(AC$2:AC4068,D$2:D4068,D4068)*IF(R4068=0,1,2)</f>
        <v>0</v>
      </c>
    </row>
    <row r="4069" spans="1:30" x14ac:dyDescent="0.35">
      <c r="A4069" s="31">
        <f>IF(ISBLANK(B4069),"",COUNTIF(B$2:B4069,B4069))-1</f>
        <v>104</v>
      </c>
      <c r="B4069" s="31">
        <v>12</v>
      </c>
      <c r="C4069" s="10">
        <f>VLOOKUP($A4069,Database!$A:$Y,7,FALSE)</f>
        <v>46222.875</v>
      </c>
      <c r="D4069" s="31" t="str">
        <f>VLOOKUP(Pronostics!$B4069,Setup_MPP!$A:$G,3,FALSE)</f>
        <v>Jaouad1</v>
      </c>
      <c r="E4069" s="31" t="str">
        <f>VLOOKUP(Pronostics!$B4069,Setup_MPP!$A:$G,2,FALSE)</f>
        <v>Jaouad SETTI</v>
      </c>
      <c r="F4069" s="31" t="str">
        <f>VLOOKUP($B4069,Setup_MPP!$A:$E,4,FALSE)</f>
        <v>#C2D4FF</v>
      </c>
      <c r="G4069" s="31" t="str">
        <f>VLOOKUP($B4069,Setup_MPP!$A:$E,5,FALSE)</f>
        <v>#6586D5</v>
      </c>
      <c r="H4069" s="31" t="str">
        <f>IFERROR(IF(AND(A4069&gt;=1,A4069&lt;=104),VLOOKUP($A4069,Location!$A:$J,6,FALSE),IF(A4069=0,"Avant l'ouverture",IF(OR(A4069=105,A4069=106),"Bonus"))),"")</f>
        <v>Finale</v>
      </c>
      <c r="J4069" s="31" t="str">
        <f>VLOOKUP($A4069,Location!$A:$J,7,FALSE)</f>
        <v>TBD</v>
      </c>
      <c r="K4069" s="31" t="str">
        <f>IFERROR(VLOOKUP(J4069,Setup_Team!$B:$C,2,FALSE), "TDB")</f>
        <v>TDB</v>
      </c>
      <c r="L4069" s="31" t="str">
        <f>VLOOKUP($A4069,Location!$A:$J,8,FALSE)</f>
        <v>TBD</v>
      </c>
      <c r="M4069" s="31" t="str">
        <f>IFERROR(VLOOKUP(L4069,Setup_Team!$B:$C,2,FALSE), "TDB")</f>
        <v>TDB</v>
      </c>
      <c r="N4069" s="31" t="str">
        <f>VLOOKUP($A4069,Location!$A:$J,9,FALSE)</f>
        <v>East Rutherford, New Jersey/New York</v>
      </c>
      <c r="O4069" s="31" t="str">
        <f>VLOOKUP($A4069,Location!$A:$J,10,FALSE)</f>
        <v>MetLife Stadium</v>
      </c>
      <c r="R4069" s="31">
        <v>12</v>
      </c>
      <c r="S4069" s="25">
        <f>VLOOKUP($A4069,Database!$A:$Y,10,FALSE)</f>
        <v>0</v>
      </c>
      <c r="T4069" s="25">
        <f>VLOOKUP($A4069,Database!$A:$Y,11,FALSE)</f>
        <v>0</v>
      </c>
      <c r="U4069" s="25">
        <f>VLOOKUP($A4069,Database!$A:$Y,12,FALSE)</f>
        <v>0</v>
      </c>
      <c r="V4069" s="25" t="str">
        <f>VLOOKUP(A4069,Database!A:M,13,FALSE)</f>
        <v>À venir</v>
      </c>
      <c r="W4069" s="25" t="str">
        <f>VLOOKUP($A4069,Database!$A:$Y,20,FALSE)</f>
        <v/>
      </c>
      <c r="X4069" s="25" t="str">
        <f>VLOOKUP($A4069,Database!$A:$Y,21,FALSE)</f>
        <v/>
      </c>
      <c r="Y4069" s="25" t="str">
        <f t="shared" ca="1" si="25"/>
        <v/>
      </c>
      <c r="Z4069" s="25">
        <f t="shared" si="26"/>
        <v>1</v>
      </c>
      <c r="AA4069" s="25" t="str">
        <f>IF(Z4069=0,"",IF(ISBLANK(VLOOKUP(A4069,Database!A:AA,22,FALSE)),"",VLOOKUP(A4069,Database!A:AA,22,FALSE)))</f>
        <v>Exact</v>
      </c>
      <c r="AB4069" s="25">
        <f ca="1">IFERROR(IF(AND(Y4069&lt;&gt;"",OR(V4069="Terminé",V4069="En cours")),VLOOKUP(AA4069,Setup_ScoreExactBonus!A:D,4,FALSE),0),0)</f>
        <v>0</v>
      </c>
      <c r="AC4069" s="31" t="str">
        <f t="shared" ca="1" si="27"/>
        <v/>
      </c>
      <c r="AD4069" s="31">
        <f ca="1">SUMIFS(AC$2:AC4069,D$2:D4069,D4069)*IF(R4069=0,1,2)</f>
        <v>0</v>
      </c>
    </row>
    <row r="4070" spans="1:30" x14ac:dyDescent="0.35">
      <c r="A4070" s="31">
        <f>IF(ISBLANK(B4070),"",COUNTIF(B$2:B4070,B4070))-1</f>
        <v>104</v>
      </c>
      <c r="B4070" s="31">
        <v>13</v>
      </c>
      <c r="C4070" s="10">
        <f>VLOOKUP($A4070,Database!$A:$Y,7,FALSE)</f>
        <v>46222.875</v>
      </c>
      <c r="D4070" s="31" t="str">
        <f>VLOOKUP(Pronostics!$B4070,Setup_MPP!$A:$G,3,FALSE)</f>
        <v>Julien_I</v>
      </c>
      <c r="E4070" s="31" t="str">
        <f>VLOOKUP(Pronostics!$B4070,Setup_MPP!$A:$G,2,FALSE)</f>
        <v>Julien INGE</v>
      </c>
      <c r="F4070" s="31" t="str">
        <f>VLOOKUP($B4070,Setup_MPP!$A:$E,4,FALSE)</f>
        <v>#C1E0EF</v>
      </c>
      <c r="G4070" s="31" t="str">
        <f>VLOOKUP($B4070,Setup_MPP!$A:$E,5,FALSE)</f>
        <v>#4F91B2</v>
      </c>
      <c r="H4070" s="31" t="str">
        <f>IFERROR(IF(AND(A4070&gt;=1,A4070&lt;=104),VLOOKUP($A4070,Location!$A:$J,6,FALSE),IF(A4070=0,"Avant l'ouverture",IF(OR(A4070=105,A4070=106),"Bonus"))),"")</f>
        <v>Finale</v>
      </c>
      <c r="J4070" s="31" t="str">
        <f>VLOOKUP($A4070,Location!$A:$J,7,FALSE)</f>
        <v>TBD</v>
      </c>
      <c r="K4070" s="31" t="str">
        <f>IFERROR(VLOOKUP(J4070,Setup_Team!$B:$C,2,FALSE), "TDB")</f>
        <v>TDB</v>
      </c>
      <c r="L4070" s="31" t="str">
        <f>VLOOKUP($A4070,Location!$A:$J,8,FALSE)</f>
        <v>TBD</v>
      </c>
      <c r="M4070" s="31" t="str">
        <f>IFERROR(VLOOKUP(L4070,Setup_Team!$B:$C,2,FALSE), "TDB")</f>
        <v>TDB</v>
      </c>
      <c r="N4070" s="31" t="str">
        <f>VLOOKUP($A4070,Location!$A:$J,9,FALSE)</f>
        <v>East Rutherford, New Jersey/New York</v>
      </c>
      <c r="O4070" s="31" t="str">
        <f>VLOOKUP($A4070,Location!$A:$J,10,FALSE)</f>
        <v>MetLife Stadium</v>
      </c>
      <c r="R4070" s="31">
        <v>13</v>
      </c>
      <c r="S4070" s="25">
        <f>VLOOKUP($A4070,Database!$A:$Y,10,FALSE)</f>
        <v>0</v>
      </c>
      <c r="T4070" s="25">
        <f>VLOOKUP($A4070,Database!$A:$Y,11,FALSE)</f>
        <v>0</v>
      </c>
      <c r="U4070" s="25">
        <f>VLOOKUP($A4070,Database!$A:$Y,12,FALSE)</f>
        <v>0</v>
      </c>
      <c r="V4070" s="25" t="str">
        <f>VLOOKUP(A4070,Database!A:M,13,FALSE)</f>
        <v>À venir</v>
      </c>
      <c r="W4070" s="25" t="str">
        <f>VLOOKUP($A4070,Database!$A:$Y,20,FALSE)</f>
        <v/>
      </c>
      <c r="X4070" s="25" t="str">
        <f>VLOOKUP($A4070,Database!$A:$Y,21,FALSE)</f>
        <v/>
      </c>
      <c r="Y4070" s="25" t="str">
        <f t="shared" ca="1" si="25"/>
        <v/>
      </c>
      <c r="Z4070" s="25">
        <f t="shared" si="26"/>
        <v>1</v>
      </c>
      <c r="AA4070" s="25" t="str">
        <f>IF(Z4070=0,"",IF(ISBLANK(VLOOKUP(A4070,Database!A:AA,22,FALSE)),"",VLOOKUP(A4070,Database!A:AA,22,FALSE)))</f>
        <v>Exact</v>
      </c>
      <c r="AB4070" s="25">
        <f ca="1">IFERROR(IF(AND(Y4070&lt;&gt;"",OR(V4070="Terminé",V4070="En cours")),VLOOKUP(AA4070,Setup_ScoreExactBonus!A:D,4,FALSE),0),0)</f>
        <v>0</v>
      </c>
      <c r="AC4070" s="31" t="str">
        <f t="shared" ca="1" si="27"/>
        <v/>
      </c>
      <c r="AD4070" s="31">
        <f ca="1">SUMIFS(AC$2:AC4070,D$2:D4070,D4070)*IF(R4070=0,1,2)</f>
        <v>0</v>
      </c>
    </row>
    <row r="4071" spans="1:30" x14ac:dyDescent="0.35">
      <c r="A4071" s="31">
        <f>IF(ISBLANK(B4071),"",COUNTIF(B$2:B4071,B4071))-1</f>
        <v>104</v>
      </c>
      <c r="B4071" s="31">
        <v>14</v>
      </c>
      <c r="C4071" s="10">
        <f>VLOOKUP($A4071,Database!$A:$Y,7,FALSE)</f>
        <v>46222.875</v>
      </c>
      <c r="D4071" s="31" t="str">
        <f>VLOOKUP(Pronostics!$B4071,Setup_MPP!$A:$G,3,FALSE)</f>
        <v>MarieEYT</v>
      </c>
      <c r="E4071" s="31" t="str">
        <f>VLOOKUP(Pronostics!$B4071,Setup_MPP!$A:$G,2,FALSE)</f>
        <v>Marie EXBRAYAT</v>
      </c>
      <c r="F4071" s="31" t="str">
        <f>VLOOKUP($B4071,Setup_MPP!$A:$E,4,FALSE)</f>
        <v>#FFAFD2</v>
      </c>
      <c r="G4071" s="31" t="str">
        <f>VLOOKUP($B4071,Setup_MPP!$A:$E,5,FALSE)</f>
        <v>#F2589B</v>
      </c>
      <c r="H4071" s="31" t="str">
        <f>IFERROR(IF(AND(A4071&gt;=1,A4071&lt;=104),VLOOKUP($A4071,Location!$A:$J,6,FALSE),IF(A4071=0,"Avant l'ouverture",IF(OR(A4071=105,A4071=106),"Bonus"))),"")</f>
        <v>Finale</v>
      </c>
      <c r="J4071" s="31" t="str">
        <f>VLOOKUP($A4071,Location!$A:$J,7,FALSE)</f>
        <v>TBD</v>
      </c>
      <c r="K4071" s="31" t="str">
        <f>IFERROR(VLOOKUP(J4071,Setup_Team!$B:$C,2,FALSE), "TDB")</f>
        <v>TDB</v>
      </c>
      <c r="L4071" s="31" t="str">
        <f>VLOOKUP($A4071,Location!$A:$J,8,FALSE)</f>
        <v>TBD</v>
      </c>
      <c r="M4071" s="31" t="str">
        <f>IFERROR(VLOOKUP(L4071,Setup_Team!$B:$C,2,FALSE), "TDB")</f>
        <v>TDB</v>
      </c>
      <c r="N4071" s="31" t="str">
        <f>VLOOKUP($A4071,Location!$A:$J,9,FALSE)</f>
        <v>East Rutherford, New Jersey/New York</v>
      </c>
      <c r="O4071" s="31" t="str">
        <f>VLOOKUP($A4071,Location!$A:$J,10,FALSE)</f>
        <v>MetLife Stadium</v>
      </c>
      <c r="R4071" s="31">
        <v>14</v>
      </c>
      <c r="S4071" s="25">
        <f>VLOOKUP($A4071,Database!$A:$Y,10,FALSE)</f>
        <v>0</v>
      </c>
      <c r="T4071" s="25">
        <f>VLOOKUP($A4071,Database!$A:$Y,11,FALSE)</f>
        <v>0</v>
      </c>
      <c r="U4071" s="25">
        <f>VLOOKUP($A4071,Database!$A:$Y,12,FALSE)</f>
        <v>0</v>
      </c>
      <c r="V4071" s="25" t="str">
        <f>VLOOKUP(A4071,Database!A:M,13,FALSE)</f>
        <v>À venir</v>
      </c>
      <c r="W4071" s="25" t="str">
        <f>VLOOKUP($A4071,Database!$A:$Y,20,FALSE)</f>
        <v/>
      </c>
      <c r="X4071" s="25" t="str">
        <f>VLOOKUP($A4071,Database!$A:$Y,21,FALSE)</f>
        <v/>
      </c>
      <c r="Y4071" s="25" t="str">
        <f t="shared" ca="1" si="25"/>
        <v/>
      </c>
      <c r="Z4071" s="25">
        <f t="shared" si="26"/>
        <v>1</v>
      </c>
      <c r="AA4071" s="25" t="str">
        <f>IF(Z4071=0,"",IF(ISBLANK(VLOOKUP(A4071,Database!A:AA,22,FALSE)),"",VLOOKUP(A4071,Database!A:AA,22,FALSE)))</f>
        <v>Exact</v>
      </c>
      <c r="AB4071" s="25">
        <f ca="1">IFERROR(IF(AND(Y4071&lt;&gt;"",OR(V4071="Terminé",V4071="En cours")),VLOOKUP(AA4071,Setup_ScoreExactBonus!A:D,4,FALSE),0),0)</f>
        <v>0</v>
      </c>
      <c r="AC4071" s="31" t="str">
        <f t="shared" ca="1" si="27"/>
        <v/>
      </c>
      <c r="AD4071" s="31">
        <f ca="1">SUMIFS(AC$2:AC4071,D$2:D4071,D4071)*IF(R4071=0,1,2)</f>
        <v>0</v>
      </c>
    </row>
    <row r="4072" spans="1:30" x14ac:dyDescent="0.35">
      <c r="A4072" s="31">
        <f>IF(ISBLANK(B4072),"",COUNTIF(B$2:B4072,B4072))-1</f>
        <v>104</v>
      </c>
      <c r="B4072" s="31">
        <v>15</v>
      </c>
      <c r="C4072" s="10">
        <f>VLOOKUP($A4072,Database!$A:$Y,7,FALSE)</f>
        <v>46222.875</v>
      </c>
      <c r="D4072" s="31" t="str">
        <f>VLOOKUP(Pronostics!$B4072,Setup_MPP!$A:$G,3,FALSE)</f>
        <v>Amine#8UL9R</v>
      </c>
      <c r="E4072" s="31" t="str">
        <f>VLOOKUP(Pronostics!$B4072,Setup_MPP!$A:$G,2,FALSE)</f>
        <v>Amine ZARROUKI</v>
      </c>
      <c r="F4072" s="31" t="str">
        <f>VLOOKUP($B4072,Setup_MPP!$A:$E,4,FALSE)</f>
        <v>#FF9898</v>
      </c>
      <c r="G4072" s="31" t="str">
        <f>VLOOKUP($B4072,Setup_MPP!$A:$E,5,FALSE)</f>
        <v>#FF5D5D</v>
      </c>
      <c r="H4072" s="31" t="str">
        <f>IFERROR(IF(AND(A4072&gt;=1,A4072&lt;=104),VLOOKUP($A4072,Location!$A:$J,6,FALSE),IF(A4072=0,"Avant l'ouverture",IF(OR(A4072=105,A4072=106),"Bonus"))),"")</f>
        <v>Finale</v>
      </c>
      <c r="J4072" s="31" t="str">
        <f>VLOOKUP($A4072,Location!$A:$J,7,FALSE)</f>
        <v>TBD</v>
      </c>
      <c r="K4072" s="31" t="str">
        <f>IFERROR(VLOOKUP(J4072,Setup_Team!$B:$C,2,FALSE), "TDB")</f>
        <v>TDB</v>
      </c>
      <c r="L4072" s="31" t="str">
        <f>VLOOKUP($A4072,Location!$A:$J,8,FALSE)</f>
        <v>TBD</v>
      </c>
      <c r="M4072" s="31" t="str">
        <f>IFERROR(VLOOKUP(L4072,Setup_Team!$B:$C,2,FALSE), "TDB")</f>
        <v>TDB</v>
      </c>
      <c r="N4072" s="31" t="str">
        <f>VLOOKUP($A4072,Location!$A:$J,9,FALSE)</f>
        <v>East Rutherford, New Jersey/New York</v>
      </c>
      <c r="O4072" s="31" t="str">
        <f>VLOOKUP($A4072,Location!$A:$J,10,FALSE)</f>
        <v>MetLife Stadium</v>
      </c>
      <c r="R4072" s="31">
        <v>15</v>
      </c>
      <c r="S4072" s="25">
        <f>VLOOKUP($A4072,Database!$A:$Y,10,FALSE)</f>
        <v>0</v>
      </c>
      <c r="T4072" s="25">
        <f>VLOOKUP($A4072,Database!$A:$Y,11,FALSE)</f>
        <v>0</v>
      </c>
      <c r="U4072" s="25">
        <f>VLOOKUP($A4072,Database!$A:$Y,12,FALSE)</f>
        <v>0</v>
      </c>
      <c r="V4072" s="25" t="str">
        <f>VLOOKUP(A4072,Database!A:M,13,FALSE)</f>
        <v>À venir</v>
      </c>
      <c r="W4072" s="25" t="str">
        <f>VLOOKUP($A4072,Database!$A:$Y,20,FALSE)</f>
        <v/>
      </c>
      <c r="X4072" s="25" t="str">
        <f>VLOOKUP($A4072,Database!$A:$Y,21,FALSE)</f>
        <v/>
      </c>
      <c r="Y4072" s="25" t="str">
        <f t="shared" ca="1" si="25"/>
        <v/>
      </c>
      <c r="Z4072" s="25">
        <f t="shared" si="26"/>
        <v>1</v>
      </c>
      <c r="AA4072" s="25" t="str">
        <f>IF(Z4072=0,"",IF(ISBLANK(VLOOKUP(A4072,Database!A:AA,22,FALSE)),"",VLOOKUP(A4072,Database!A:AA,22,FALSE)))</f>
        <v>Exact</v>
      </c>
      <c r="AB4072" s="25">
        <f ca="1">IFERROR(IF(AND(Y4072&lt;&gt;"",OR(V4072="Terminé",V4072="En cours")),VLOOKUP(AA4072,Setup_ScoreExactBonus!A:D,4,FALSE),0),0)</f>
        <v>0</v>
      </c>
      <c r="AC4072" s="31" t="str">
        <f t="shared" ca="1" si="27"/>
        <v/>
      </c>
      <c r="AD4072" s="31">
        <f ca="1">SUMIFS(AC$2:AC4072,D$2:D4072,D4072)*IF(R4072=0,1,2)</f>
        <v>0</v>
      </c>
    </row>
    <row r="4073" spans="1:30" x14ac:dyDescent="0.35">
      <c r="A4073" s="31">
        <f>IF(ISBLANK(B4073),"",COUNTIF(B$2:B4073,B4073))-1</f>
        <v>104</v>
      </c>
      <c r="B4073" s="31">
        <v>16</v>
      </c>
      <c r="C4073" s="10">
        <f>VLOOKUP($A4073,Database!$A:$Y,7,FALSE)</f>
        <v>46222.875</v>
      </c>
      <c r="D4073" s="31" t="str">
        <f>VLOOKUP(Pronostics!$B4073,Setup_MPP!$A:$G,3,FALSE)</f>
        <v>Laura#8V93E</v>
      </c>
      <c r="E4073" s="31" t="str">
        <f>VLOOKUP(Pronostics!$B4073,Setup_MPP!$A:$G,2,FALSE)</f>
        <v>Laura GIULIANO</v>
      </c>
      <c r="F4073" s="31" t="str">
        <f>VLOOKUP($B4073,Setup_MPP!$A:$E,4,FALSE)</f>
        <v>#86A4FE</v>
      </c>
      <c r="G4073" s="31" t="str">
        <f>VLOOKUP($B4073,Setup_MPP!$A:$E,5,FALSE)</f>
        <v>#3769FF</v>
      </c>
      <c r="H4073" s="31" t="str">
        <f>IFERROR(IF(AND(A4073&gt;=1,A4073&lt;=104),VLOOKUP($A4073,Location!$A:$J,6,FALSE),IF(A4073=0,"Avant l'ouverture",IF(OR(A4073=105,A4073=106),"Bonus"))),"")</f>
        <v>Finale</v>
      </c>
      <c r="J4073" s="31" t="str">
        <f>VLOOKUP($A4073,Location!$A:$J,7,FALSE)</f>
        <v>TBD</v>
      </c>
      <c r="K4073" s="31" t="str">
        <f>IFERROR(VLOOKUP(J4073,Setup_Team!$B:$C,2,FALSE), "TDB")</f>
        <v>TDB</v>
      </c>
      <c r="L4073" s="31" t="str">
        <f>VLOOKUP($A4073,Location!$A:$J,8,FALSE)</f>
        <v>TBD</v>
      </c>
      <c r="M4073" s="31" t="str">
        <f>IFERROR(VLOOKUP(L4073,Setup_Team!$B:$C,2,FALSE), "TDB")</f>
        <v>TDB</v>
      </c>
      <c r="N4073" s="31" t="str">
        <f>VLOOKUP($A4073,Location!$A:$J,9,FALSE)</f>
        <v>East Rutherford, New Jersey/New York</v>
      </c>
      <c r="O4073" s="31" t="str">
        <f>VLOOKUP($A4073,Location!$A:$J,10,FALSE)</f>
        <v>MetLife Stadium</v>
      </c>
      <c r="R4073" s="31">
        <v>16</v>
      </c>
      <c r="S4073" s="25">
        <f>VLOOKUP($A4073,Database!$A:$Y,10,FALSE)</f>
        <v>0</v>
      </c>
      <c r="T4073" s="25">
        <f>VLOOKUP($A4073,Database!$A:$Y,11,FALSE)</f>
        <v>0</v>
      </c>
      <c r="U4073" s="25">
        <f>VLOOKUP($A4073,Database!$A:$Y,12,FALSE)</f>
        <v>0</v>
      </c>
      <c r="V4073" s="25" t="str">
        <f>VLOOKUP(A4073,Database!A:M,13,FALSE)</f>
        <v>À venir</v>
      </c>
      <c r="W4073" s="25" t="str">
        <f>VLOOKUP($A4073,Database!$A:$Y,20,FALSE)</f>
        <v/>
      </c>
      <c r="X4073" s="25" t="str">
        <f>VLOOKUP($A4073,Database!$A:$Y,21,FALSE)</f>
        <v/>
      </c>
      <c r="Y4073" s="25" t="str">
        <f t="shared" ca="1" si="25"/>
        <v/>
      </c>
      <c r="Z4073" s="25">
        <f t="shared" si="26"/>
        <v>1</v>
      </c>
      <c r="AA4073" s="25" t="str">
        <f>IF(Z4073=0,"",IF(ISBLANK(VLOOKUP(A4073,Database!A:AA,22,FALSE)),"",VLOOKUP(A4073,Database!A:AA,22,FALSE)))</f>
        <v>Exact</v>
      </c>
      <c r="AB4073" s="25">
        <f ca="1">IFERROR(IF(AND(Y4073&lt;&gt;"",OR(V4073="Terminé",V4073="En cours")),VLOOKUP(AA4073,Setup_ScoreExactBonus!A:D,4,FALSE),0),0)</f>
        <v>0</v>
      </c>
      <c r="AC4073" s="31" t="str">
        <f t="shared" ca="1" si="27"/>
        <v/>
      </c>
      <c r="AD4073" s="31">
        <f ca="1">SUMIFS(AC$2:AC4073,D$2:D4073,D4073)*IF(R4073=0,1,2)</f>
        <v>0</v>
      </c>
    </row>
    <row r="4074" spans="1:30" x14ac:dyDescent="0.35">
      <c r="A4074" s="31">
        <f>IF(ISBLANK(B4074),"",COUNTIF(B$2:B4074,B4074))-1</f>
        <v>104</v>
      </c>
      <c r="B4074" s="31">
        <v>17</v>
      </c>
      <c r="C4074" s="10">
        <f>VLOOKUP($A4074,Database!$A:$Y,7,FALSE)</f>
        <v>46222.875</v>
      </c>
      <c r="D4074" s="31" t="str">
        <f>VLOOKUP(Pronostics!$B4074,Setup_MPP!$A:$G,3,FALSE)</f>
        <v>Joueur17</v>
      </c>
      <c r="E4074" s="31" t="str">
        <f>VLOOKUP(Pronostics!$B4074,Setup_MPP!$A:$G,2,FALSE)</f>
        <v>Joueur17</v>
      </c>
      <c r="F4074" s="31" t="str">
        <f>VLOOKUP($B4074,Setup_MPP!$A:$E,4,FALSE)</f>
        <v>#FFB0B0</v>
      </c>
      <c r="G4074" s="31" t="str">
        <f>VLOOKUP($B4074,Setup_MPP!$A:$E,5,FALSE)</f>
        <v>#F25757</v>
      </c>
      <c r="H4074" s="31" t="str">
        <f>IFERROR(IF(AND(A4074&gt;=1,A4074&lt;=104),VLOOKUP($A4074,Location!$A:$J,6,FALSE),IF(A4074=0,"Avant l'ouverture",IF(OR(A4074=105,A4074=106),"Bonus"))),"")</f>
        <v>Finale</v>
      </c>
      <c r="J4074" s="31" t="str">
        <f>VLOOKUP($A4074,Location!$A:$J,7,FALSE)</f>
        <v>TBD</v>
      </c>
      <c r="K4074" s="31" t="str">
        <f>IFERROR(VLOOKUP(J4074,Setup_Team!$B:$C,2,FALSE), "TDB")</f>
        <v>TDB</v>
      </c>
      <c r="L4074" s="31" t="str">
        <f>VLOOKUP($A4074,Location!$A:$J,8,FALSE)</f>
        <v>TBD</v>
      </c>
      <c r="M4074" s="31" t="str">
        <f>IFERROR(VLOOKUP(L4074,Setup_Team!$B:$C,2,FALSE), "TDB")</f>
        <v>TDB</v>
      </c>
      <c r="N4074" s="31" t="str">
        <f>VLOOKUP($A4074,Location!$A:$J,9,FALSE)</f>
        <v>East Rutherford, New Jersey/New York</v>
      </c>
      <c r="O4074" s="31" t="str">
        <f>VLOOKUP($A4074,Location!$A:$J,10,FALSE)</f>
        <v>MetLife Stadium</v>
      </c>
      <c r="R4074" s="31">
        <v>17</v>
      </c>
      <c r="S4074" s="25">
        <f>VLOOKUP($A4074,Database!$A:$Y,10,FALSE)</f>
        <v>0</v>
      </c>
      <c r="T4074" s="25">
        <f>VLOOKUP($A4074,Database!$A:$Y,11,FALSE)</f>
        <v>0</v>
      </c>
      <c r="U4074" s="25">
        <f>VLOOKUP($A4074,Database!$A:$Y,12,FALSE)</f>
        <v>0</v>
      </c>
      <c r="V4074" s="25" t="str">
        <f>VLOOKUP(A4074,Database!A:M,13,FALSE)</f>
        <v>À venir</v>
      </c>
      <c r="W4074" s="25" t="str">
        <f>VLOOKUP($A4074,Database!$A:$Y,20,FALSE)</f>
        <v/>
      </c>
      <c r="X4074" s="25" t="str">
        <f>VLOOKUP($A4074,Database!$A:$Y,21,FALSE)</f>
        <v/>
      </c>
      <c r="Y4074" s="25" t="str">
        <f t="shared" ca="1" si="25"/>
        <v/>
      </c>
      <c r="Z4074" s="25">
        <f t="shared" si="26"/>
        <v>1</v>
      </c>
      <c r="AA4074" s="25" t="str">
        <f>IF(Z4074=0,"",IF(ISBLANK(VLOOKUP(A4074,Database!A:AA,22,FALSE)),"",VLOOKUP(A4074,Database!A:AA,22,FALSE)))</f>
        <v>Exact</v>
      </c>
      <c r="AB4074" s="25">
        <f ca="1">IFERROR(IF(AND(Y4074&lt;&gt;"",OR(V4074="Terminé",V4074="En cours")),VLOOKUP(AA4074,Setup_ScoreExactBonus!A:D,4,FALSE),0),0)</f>
        <v>0</v>
      </c>
      <c r="AC4074" s="31" t="str">
        <f t="shared" ca="1" si="27"/>
        <v/>
      </c>
      <c r="AD4074" s="31">
        <f ca="1">SUMIFS(AC$2:AC4074,D$2:D4074,D4074)*IF(R4074=0,1,2)</f>
        <v>0</v>
      </c>
    </row>
    <row r="4075" spans="1:30" x14ac:dyDescent="0.35">
      <c r="A4075" s="31">
        <f>IF(ISBLANK(B4075),"",COUNTIF(B$2:B4075,B4075))-1</f>
        <v>104</v>
      </c>
      <c r="B4075" s="31">
        <v>18</v>
      </c>
      <c r="C4075" s="10">
        <f>VLOOKUP($A4075,Database!$A:$Y,7,FALSE)</f>
        <v>46222.875</v>
      </c>
      <c r="D4075" s="31" t="str">
        <f>VLOOKUP(Pronostics!$B4075,Setup_MPP!$A:$G,3,FALSE)</f>
        <v>Joueur18</v>
      </c>
      <c r="E4075" s="31" t="str">
        <f>VLOOKUP(Pronostics!$B4075,Setup_MPP!$A:$G,2,FALSE)</f>
        <v>Joueur18</v>
      </c>
      <c r="F4075" s="31" t="str">
        <f>VLOOKUP($B4075,Setup_MPP!$A:$E,4,FALSE)</f>
        <v>#FFC9B0</v>
      </c>
      <c r="G4075" s="31" t="str">
        <f>VLOOKUP($B4075,Setup_MPP!$A:$E,5,FALSE)</f>
        <v>#F28D57</v>
      </c>
      <c r="H4075" s="31" t="str">
        <f>IFERROR(IF(AND(A4075&gt;=1,A4075&lt;=104),VLOOKUP($A4075,Location!$A:$J,6,FALSE),IF(A4075=0,"Avant l'ouverture",IF(OR(A4075=105,A4075=106),"Bonus"))),"")</f>
        <v>Finale</v>
      </c>
      <c r="J4075" s="31" t="str">
        <f>VLOOKUP($A4075,Location!$A:$J,7,FALSE)</f>
        <v>TBD</v>
      </c>
      <c r="K4075" s="31" t="str">
        <f>IFERROR(VLOOKUP(J4075,Setup_Team!$B:$C,2,FALSE), "TDB")</f>
        <v>TDB</v>
      </c>
      <c r="L4075" s="31" t="str">
        <f>VLOOKUP($A4075,Location!$A:$J,8,FALSE)</f>
        <v>TBD</v>
      </c>
      <c r="M4075" s="31" t="str">
        <f>IFERROR(VLOOKUP(L4075,Setup_Team!$B:$C,2,FALSE), "TDB")</f>
        <v>TDB</v>
      </c>
      <c r="N4075" s="31" t="str">
        <f>VLOOKUP($A4075,Location!$A:$J,9,FALSE)</f>
        <v>East Rutherford, New Jersey/New York</v>
      </c>
      <c r="O4075" s="31" t="str">
        <f>VLOOKUP($A4075,Location!$A:$J,10,FALSE)</f>
        <v>MetLife Stadium</v>
      </c>
      <c r="R4075" s="31">
        <v>18</v>
      </c>
      <c r="S4075" s="25">
        <f>VLOOKUP($A4075,Database!$A:$Y,10,FALSE)</f>
        <v>0</v>
      </c>
      <c r="T4075" s="25">
        <f>VLOOKUP($A4075,Database!$A:$Y,11,FALSE)</f>
        <v>0</v>
      </c>
      <c r="U4075" s="25">
        <f>VLOOKUP($A4075,Database!$A:$Y,12,FALSE)</f>
        <v>0</v>
      </c>
      <c r="V4075" s="25" t="str">
        <f>VLOOKUP(A4075,Database!A:M,13,FALSE)</f>
        <v>À venir</v>
      </c>
      <c r="W4075" s="25" t="str">
        <f>VLOOKUP($A4075,Database!$A:$Y,20,FALSE)</f>
        <v/>
      </c>
      <c r="X4075" s="25" t="str">
        <f>VLOOKUP($A4075,Database!$A:$Y,21,FALSE)</f>
        <v/>
      </c>
      <c r="Y4075" s="25" t="str">
        <f t="shared" ca="1" si="25"/>
        <v/>
      </c>
      <c r="Z4075" s="25">
        <f t="shared" si="26"/>
        <v>1</v>
      </c>
      <c r="AA4075" s="25" t="str">
        <f>IF(Z4075=0,"",IF(ISBLANK(VLOOKUP(A4075,Database!A:AA,22,FALSE)),"",VLOOKUP(A4075,Database!A:AA,22,FALSE)))</f>
        <v>Exact</v>
      </c>
      <c r="AB4075" s="25">
        <f ca="1">IFERROR(IF(AND(Y4075&lt;&gt;"",OR(V4075="Terminé",V4075="En cours")),VLOOKUP(AA4075,Setup_ScoreExactBonus!A:D,4,FALSE),0),0)</f>
        <v>0</v>
      </c>
      <c r="AC4075" s="31" t="str">
        <f t="shared" ca="1" si="27"/>
        <v/>
      </c>
      <c r="AD4075" s="31">
        <f ca="1">SUMIFS(AC$2:AC4075,D$2:D4075,D4075)*IF(R4075=0,1,2)</f>
        <v>0</v>
      </c>
    </row>
    <row r="4076" spans="1:30" x14ac:dyDescent="0.35">
      <c r="A4076" s="31">
        <f>IF(ISBLANK(B4076),"",COUNTIF(B$2:B4076,B4076))-1</f>
        <v>104</v>
      </c>
      <c r="B4076" s="31">
        <v>19</v>
      </c>
      <c r="C4076" s="10">
        <f>VLOOKUP($A4076,Database!$A:$Y,7,FALSE)</f>
        <v>46222.875</v>
      </c>
      <c r="D4076" s="31" t="str">
        <f>VLOOKUP(Pronostics!$B4076,Setup_MPP!$A:$G,3,FALSE)</f>
        <v>Joueur19</v>
      </c>
      <c r="E4076" s="31" t="str">
        <f>VLOOKUP(Pronostics!$B4076,Setup_MPP!$A:$G,2,FALSE)</f>
        <v>Joueur19</v>
      </c>
      <c r="F4076" s="31" t="str">
        <f>VLOOKUP($B4076,Setup_MPP!$A:$E,4,FALSE)</f>
        <v>#D5D5D5</v>
      </c>
      <c r="G4076" s="31" t="str">
        <f>VLOOKUP($B4076,Setup_MPP!$A:$E,5,FALSE)</f>
        <v>#727272</v>
      </c>
      <c r="H4076" s="31" t="str">
        <f>IFERROR(IF(AND(A4076&gt;=1,A4076&lt;=104),VLOOKUP($A4076,Location!$A:$J,6,FALSE),IF(A4076=0,"Avant l'ouverture",IF(OR(A4076=105,A4076=106),"Bonus"))),"")</f>
        <v>Finale</v>
      </c>
      <c r="J4076" s="31" t="str">
        <f>VLOOKUP($A4076,Location!$A:$J,7,FALSE)</f>
        <v>TBD</v>
      </c>
      <c r="K4076" s="31" t="str">
        <f>IFERROR(VLOOKUP(J4076,Setup_Team!$B:$C,2,FALSE), "TDB")</f>
        <v>TDB</v>
      </c>
      <c r="L4076" s="31" t="str">
        <f>VLOOKUP($A4076,Location!$A:$J,8,FALSE)</f>
        <v>TBD</v>
      </c>
      <c r="M4076" s="31" t="str">
        <f>IFERROR(VLOOKUP(L4076,Setup_Team!$B:$C,2,FALSE), "TDB")</f>
        <v>TDB</v>
      </c>
      <c r="N4076" s="31" t="str">
        <f>VLOOKUP($A4076,Location!$A:$J,9,FALSE)</f>
        <v>East Rutherford, New Jersey/New York</v>
      </c>
      <c r="O4076" s="31" t="str">
        <f>VLOOKUP($A4076,Location!$A:$J,10,FALSE)</f>
        <v>MetLife Stadium</v>
      </c>
      <c r="R4076" s="31">
        <v>19</v>
      </c>
      <c r="S4076" s="25">
        <f>VLOOKUP($A4076,Database!$A:$Y,10,FALSE)</f>
        <v>0</v>
      </c>
      <c r="T4076" s="25">
        <f>VLOOKUP($A4076,Database!$A:$Y,11,FALSE)</f>
        <v>0</v>
      </c>
      <c r="U4076" s="25">
        <f>VLOOKUP($A4076,Database!$A:$Y,12,FALSE)</f>
        <v>0</v>
      </c>
      <c r="V4076" s="25" t="str">
        <f>VLOOKUP(A4076,Database!A:M,13,FALSE)</f>
        <v>À venir</v>
      </c>
      <c r="W4076" s="25" t="str">
        <f>VLOOKUP($A4076,Database!$A:$Y,20,FALSE)</f>
        <v/>
      </c>
      <c r="X4076" s="25" t="str">
        <f>VLOOKUP($A4076,Database!$A:$Y,21,FALSE)</f>
        <v/>
      </c>
      <c r="Y4076" s="25" t="str">
        <f t="shared" ca="1" si="25"/>
        <v/>
      </c>
      <c r="Z4076" s="25">
        <f t="shared" si="26"/>
        <v>1</v>
      </c>
      <c r="AA4076" s="25" t="str">
        <f>IF(Z4076=0,"",IF(ISBLANK(VLOOKUP(A4076,Database!A:AA,22,FALSE)),"",VLOOKUP(A4076,Database!A:AA,22,FALSE)))</f>
        <v>Exact</v>
      </c>
      <c r="AB4076" s="25">
        <f ca="1">IFERROR(IF(AND(Y4076&lt;&gt;"",OR(V4076="Terminé",V4076="En cours")),VLOOKUP(AA4076,Setup_ScoreExactBonus!A:D,4,FALSE),0),0)</f>
        <v>0</v>
      </c>
      <c r="AC4076" s="31" t="str">
        <f t="shared" ca="1" si="27"/>
        <v/>
      </c>
      <c r="AD4076" s="31">
        <f ca="1">SUMIFS(AC$2:AC4076,D$2:D4076,D4076)*IF(R4076=0,1,2)</f>
        <v>0</v>
      </c>
    </row>
    <row r="4077" spans="1:30" x14ac:dyDescent="0.35">
      <c r="A4077" s="31">
        <f>IF(ISBLANK(B4077),"",COUNTIF(B$2:B4077,B4077))-1</f>
        <v>104</v>
      </c>
      <c r="B4077" s="31">
        <v>20</v>
      </c>
      <c r="C4077" s="10">
        <f>VLOOKUP($A4077,Database!$A:$Y,7,FALSE)</f>
        <v>46222.875</v>
      </c>
      <c r="D4077" s="31" t="str">
        <f>VLOOKUP(Pronostics!$B4077,Setup_MPP!$A:$G,3,FALSE)</f>
        <v>Joueur20</v>
      </c>
      <c r="E4077" s="31" t="str">
        <f>VLOOKUP(Pronostics!$B4077,Setup_MPP!$A:$G,2,FALSE)</f>
        <v>Joueur20</v>
      </c>
      <c r="F4077" s="31" t="str">
        <f>VLOOKUP($B4077,Setup_MPP!$A:$E,4,FALSE)</f>
        <v>#D5D5D5</v>
      </c>
      <c r="G4077" s="31" t="str">
        <f>VLOOKUP($B4077,Setup_MPP!$A:$E,5,FALSE)</f>
        <v>#727272</v>
      </c>
      <c r="H4077" s="31" t="str">
        <f>IFERROR(IF(AND(A4077&gt;=1,A4077&lt;=104),VLOOKUP($A4077,Location!$A:$J,6,FALSE),IF(A4077=0,"Avant l'ouverture",IF(OR(A4077=105,A4077=106),"Bonus"))),"")</f>
        <v>Finale</v>
      </c>
      <c r="J4077" s="31" t="str">
        <f>VLOOKUP($A4077,Location!$A:$J,7,FALSE)</f>
        <v>TBD</v>
      </c>
      <c r="K4077" s="31" t="str">
        <f>IFERROR(VLOOKUP(J4077,Setup_Team!$B:$C,2,FALSE), "TDB")</f>
        <v>TDB</v>
      </c>
      <c r="L4077" s="31" t="str">
        <f>VLOOKUP($A4077,Location!$A:$J,8,FALSE)</f>
        <v>TBD</v>
      </c>
      <c r="M4077" s="31" t="str">
        <f>IFERROR(VLOOKUP(L4077,Setup_Team!$B:$C,2,FALSE), "TDB")</f>
        <v>TDB</v>
      </c>
      <c r="N4077" s="31" t="str">
        <f>VLOOKUP($A4077,Location!$A:$J,9,FALSE)</f>
        <v>East Rutherford, New Jersey/New York</v>
      </c>
      <c r="O4077" s="31" t="str">
        <f>VLOOKUP($A4077,Location!$A:$J,10,FALSE)</f>
        <v>MetLife Stadium</v>
      </c>
      <c r="R4077" s="31">
        <v>20</v>
      </c>
      <c r="S4077" s="25">
        <f>VLOOKUP($A4077,Database!$A:$Y,10,FALSE)</f>
        <v>0</v>
      </c>
      <c r="T4077" s="25">
        <f>VLOOKUP($A4077,Database!$A:$Y,11,FALSE)</f>
        <v>0</v>
      </c>
      <c r="U4077" s="25">
        <f>VLOOKUP($A4077,Database!$A:$Y,12,FALSE)</f>
        <v>0</v>
      </c>
      <c r="V4077" s="25" t="str">
        <f>VLOOKUP(A4077,Database!A:M,13,FALSE)</f>
        <v>À venir</v>
      </c>
      <c r="W4077" s="25" t="str">
        <f>VLOOKUP($A4077,Database!$A:$Y,20,FALSE)</f>
        <v/>
      </c>
      <c r="X4077" s="25" t="str">
        <f>VLOOKUP($A4077,Database!$A:$Y,21,FALSE)</f>
        <v/>
      </c>
      <c r="Y4077" s="25" t="str">
        <f t="shared" ca="1" si="25"/>
        <v/>
      </c>
      <c r="Z4077" s="25">
        <f t="shared" si="26"/>
        <v>1</v>
      </c>
      <c r="AA4077" s="25" t="str">
        <f>IF(Z4077=0,"",IF(ISBLANK(VLOOKUP(A4077,Database!A:AA,22,FALSE)),"",VLOOKUP(A4077,Database!A:AA,22,FALSE)))</f>
        <v>Exact</v>
      </c>
      <c r="AB4077" s="25">
        <f ca="1">IFERROR(IF(AND(Y4077&lt;&gt;"",OR(V4077="Terminé",V4077="En cours")),VLOOKUP(AA4077,Setup_ScoreExactBonus!A:D,4,FALSE),0),0)</f>
        <v>0</v>
      </c>
      <c r="AC4077" s="31" t="str">
        <f t="shared" ca="1" si="27"/>
        <v/>
      </c>
      <c r="AD4077" s="31">
        <f ca="1">SUMIFS(AC$2:AC4077,D$2:D4077,D4077)*IF(R4077=0,1,2)</f>
        <v>0</v>
      </c>
    </row>
    <row r="4078" spans="1:30" x14ac:dyDescent="0.35">
      <c r="A4078" s="31">
        <f>IF(ISBLANK(B4078),"",COUNTIF(B$2:B4078,B4078))-1</f>
        <v>104</v>
      </c>
      <c r="B4078" s="31">
        <v>21</v>
      </c>
      <c r="C4078" s="10">
        <f>VLOOKUP($A4078,Database!$A:$Y,7,FALSE)</f>
        <v>46222.875</v>
      </c>
      <c r="D4078" s="31" t="str">
        <f>VLOOKUP(Pronostics!$B4078,Setup_MPP!$A:$G,3,FALSE)</f>
        <v>Joueur21</v>
      </c>
      <c r="E4078" s="31" t="str">
        <f>VLOOKUP(Pronostics!$B4078,Setup_MPP!$A:$G,2,FALSE)</f>
        <v>Joueur21</v>
      </c>
      <c r="F4078" s="31" t="str">
        <f>VLOOKUP($B4078,Setup_MPP!$A:$E,4,FALSE)</f>
        <v>#D5D5D5</v>
      </c>
      <c r="G4078" s="31" t="str">
        <f>VLOOKUP($B4078,Setup_MPP!$A:$E,5,FALSE)</f>
        <v>#727272</v>
      </c>
      <c r="H4078" s="31" t="str">
        <f>IFERROR(IF(AND(A4078&gt;=1,A4078&lt;=104),VLOOKUP($A4078,Location!$A:$J,6,FALSE),IF(A4078=0,"Avant l'ouverture",IF(OR(A4078=105,A4078=106),"Bonus"))),"")</f>
        <v>Finale</v>
      </c>
      <c r="J4078" s="31" t="str">
        <f>VLOOKUP($A4078,Location!$A:$J,7,FALSE)</f>
        <v>TBD</v>
      </c>
      <c r="K4078" s="31" t="str">
        <f>IFERROR(VLOOKUP(J4078,Setup_Team!$B:$C,2,FALSE), "TDB")</f>
        <v>TDB</v>
      </c>
      <c r="L4078" s="31" t="str">
        <f>VLOOKUP($A4078,Location!$A:$J,8,FALSE)</f>
        <v>TBD</v>
      </c>
      <c r="M4078" s="31" t="str">
        <f>IFERROR(VLOOKUP(L4078,Setup_Team!$B:$C,2,FALSE), "TDB")</f>
        <v>TDB</v>
      </c>
      <c r="N4078" s="31" t="str">
        <f>VLOOKUP($A4078,Location!$A:$J,9,FALSE)</f>
        <v>East Rutherford, New Jersey/New York</v>
      </c>
      <c r="O4078" s="31" t="str">
        <f>VLOOKUP($A4078,Location!$A:$J,10,FALSE)</f>
        <v>MetLife Stadium</v>
      </c>
      <c r="R4078" s="31">
        <v>21</v>
      </c>
      <c r="S4078" s="25">
        <f>VLOOKUP($A4078,Database!$A:$Y,10,FALSE)</f>
        <v>0</v>
      </c>
      <c r="T4078" s="25">
        <f>VLOOKUP($A4078,Database!$A:$Y,11,FALSE)</f>
        <v>0</v>
      </c>
      <c r="U4078" s="25">
        <f>VLOOKUP($A4078,Database!$A:$Y,12,FALSE)</f>
        <v>0</v>
      </c>
      <c r="V4078" s="25" t="str">
        <f>VLOOKUP(A4078,Database!A:M,13,FALSE)</f>
        <v>À venir</v>
      </c>
      <c r="W4078" s="25" t="str">
        <f>VLOOKUP($A4078,Database!$A:$Y,20,FALSE)</f>
        <v/>
      </c>
      <c r="X4078" s="25" t="str">
        <f>VLOOKUP($A4078,Database!$A:$Y,21,FALSE)</f>
        <v/>
      </c>
      <c r="Y4078" s="25" t="str">
        <f t="shared" ca="1" si="25"/>
        <v/>
      </c>
      <c r="Z4078" s="25">
        <f t="shared" si="26"/>
        <v>1</v>
      </c>
      <c r="AA4078" s="25" t="str">
        <f>IF(Z4078=0,"",IF(ISBLANK(VLOOKUP(A4078,Database!A:AA,22,FALSE)),"",VLOOKUP(A4078,Database!A:AA,22,FALSE)))</f>
        <v>Exact</v>
      </c>
      <c r="AB4078" s="25">
        <f ca="1">IFERROR(IF(AND(Y4078&lt;&gt;"",OR(V4078="Terminé",V4078="En cours")),VLOOKUP(AA4078,Setup_ScoreExactBonus!A:D,4,FALSE),0),0)</f>
        <v>0</v>
      </c>
      <c r="AC4078" s="31" t="str">
        <f t="shared" ca="1" si="27"/>
        <v/>
      </c>
      <c r="AD4078" s="31">
        <f ca="1">SUMIFS(AC$2:AC4078,D$2:D4078,D4078)*IF(R4078=0,1,2)</f>
        <v>0</v>
      </c>
    </row>
    <row r="4079" spans="1:30" x14ac:dyDescent="0.35">
      <c r="A4079" s="31">
        <f>IF(ISBLANK(B4079),"",COUNTIF(B$2:B4079,B4079))-1</f>
        <v>104</v>
      </c>
      <c r="B4079" s="31">
        <v>22</v>
      </c>
      <c r="C4079" s="10">
        <f>VLOOKUP($A4079,Database!$A:$Y,7,FALSE)</f>
        <v>46222.875</v>
      </c>
      <c r="D4079" s="31" t="str">
        <f>VLOOKUP(Pronostics!$B4079,Setup_MPP!$A:$G,3,FALSE)</f>
        <v>Joueur22</v>
      </c>
      <c r="E4079" s="31" t="str">
        <f>VLOOKUP(Pronostics!$B4079,Setup_MPP!$A:$G,2,FALSE)</f>
        <v>Joueur22</v>
      </c>
      <c r="F4079" s="31" t="str">
        <f>VLOOKUP($B4079,Setup_MPP!$A:$E,4,FALSE)</f>
        <v>#D5D5D5</v>
      </c>
      <c r="G4079" s="31" t="str">
        <f>VLOOKUP($B4079,Setup_MPP!$A:$E,5,FALSE)</f>
        <v>#727272</v>
      </c>
      <c r="H4079" s="31" t="str">
        <f>IFERROR(IF(AND(A4079&gt;=1,A4079&lt;=104),VLOOKUP($A4079,Location!$A:$J,6,FALSE),IF(A4079=0,"Avant l'ouverture",IF(OR(A4079=105,A4079=106),"Bonus"))),"")</f>
        <v>Finale</v>
      </c>
      <c r="J4079" s="31" t="str">
        <f>VLOOKUP($A4079,Location!$A:$J,7,FALSE)</f>
        <v>TBD</v>
      </c>
      <c r="K4079" s="31" t="str">
        <f>IFERROR(VLOOKUP(J4079,Setup_Team!$B:$C,2,FALSE), "TDB")</f>
        <v>TDB</v>
      </c>
      <c r="L4079" s="31" t="str">
        <f>VLOOKUP($A4079,Location!$A:$J,8,FALSE)</f>
        <v>TBD</v>
      </c>
      <c r="M4079" s="31" t="str">
        <f>IFERROR(VLOOKUP(L4079,Setup_Team!$B:$C,2,FALSE), "TDB")</f>
        <v>TDB</v>
      </c>
      <c r="N4079" s="31" t="str">
        <f>VLOOKUP($A4079,Location!$A:$J,9,FALSE)</f>
        <v>East Rutherford, New Jersey/New York</v>
      </c>
      <c r="O4079" s="31" t="str">
        <f>VLOOKUP($A4079,Location!$A:$J,10,FALSE)</f>
        <v>MetLife Stadium</v>
      </c>
      <c r="R4079" s="31">
        <v>22</v>
      </c>
      <c r="S4079" s="25">
        <f>VLOOKUP($A4079,Database!$A:$Y,10,FALSE)</f>
        <v>0</v>
      </c>
      <c r="T4079" s="25">
        <f>VLOOKUP($A4079,Database!$A:$Y,11,FALSE)</f>
        <v>0</v>
      </c>
      <c r="U4079" s="25">
        <f>VLOOKUP($A4079,Database!$A:$Y,12,FALSE)</f>
        <v>0</v>
      </c>
      <c r="V4079" s="25" t="str">
        <f>VLOOKUP(A4079,Database!A:M,13,FALSE)</f>
        <v>À venir</v>
      </c>
      <c r="W4079" s="25" t="str">
        <f>VLOOKUP($A4079,Database!$A:$Y,20,FALSE)</f>
        <v/>
      </c>
      <c r="X4079" s="25" t="str">
        <f>VLOOKUP($A4079,Database!$A:$Y,21,FALSE)</f>
        <v/>
      </c>
      <c r="Y4079" s="25" t="str">
        <f t="shared" ca="1" si="25"/>
        <v/>
      </c>
      <c r="Z4079" s="25">
        <f t="shared" si="26"/>
        <v>1</v>
      </c>
      <c r="AA4079" s="25" t="str">
        <f>IF(Z4079=0,"",IF(ISBLANK(VLOOKUP(A4079,Database!A:AA,22,FALSE)),"",VLOOKUP(A4079,Database!A:AA,22,FALSE)))</f>
        <v>Exact</v>
      </c>
      <c r="AB4079" s="25">
        <f ca="1">IFERROR(IF(AND(Y4079&lt;&gt;"",OR(V4079="Terminé",V4079="En cours")),VLOOKUP(AA4079,Setup_ScoreExactBonus!A:D,4,FALSE),0),0)</f>
        <v>0</v>
      </c>
      <c r="AC4079" s="31" t="str">
        <f t="shared" ca="1" si="27"/>
        <v/>
      </c>
      <c r="AD4079" s="31">
        <f ca="1">SUMIFS(AC$2:AC4079,D$2:D4079,D4079)*IF(R4079=0,1,2)</f>
        <v>0</v>
      </c>
    </row>
    <row r="4080" spans="1:30" x14ac:dyDescent="0.35">
      <c r="A4080" s="31">
        <f>IF(ISBLANK(B4080),"",COUNTIF(B$2:B4080,B4080))-1</f>
        <v>104</v>
      </c>
      <c r="B4080" s="31">
        <v>23</v>
      </c>
      <c r="C4080" s="10">
        <f>VLOOKUP($A4080,Database!$A:$Y,7,FALSE)</f>
        <v>46222.875</v>
      </c>
      <c r="D4080" s="31" t="str">
        <f>VLOOKUP(Pronostics!$B4080,Setup_MPP!$A:$G,3,FALSE)</f>
        <v>Joueur23</v>
      </c>
      <c r="E4080" s="31" t="str">
        <f>VLOOKUP(Pronostics!$B4080,Setup_MPP!$A:$G,2,FALSE)</f>
        <v>Joueur23</v>
      </c>
      <c r="F4080" s="31" t="str">
        <f>VLOOKUP($B4080,Setup_MPP!$A:$E,4,FALSE)</f>
        <v>#D5D5D5</v>
      </c>
      <c r="G4080" s="31" t="str">
        <f>VLOOKUP($B4080,Setup_MPP!$A:$E,5,FALSE)</f>
        <v>#727272</v>
      </c>
      <c r="H4080" s="31" t="str">
        <f>IFERROR(IF(AND(A4080&gt;=1,A4080&lt;=104),VLOOKUP($A4080,Location!$A:$J,6,FALSE),IF(A4080=0,"Avant l'ouverture",IF(OR(A4080=105,A4080=106),"Bonus"))),"")</f>
        <v>Finale</v>
      </c>
      <c r="J4080" s="31" t="str">
        <f>VLOOKUP($A4080,Location!$A:$J,7,FALSE)</f>
        <v>TBD</v>
      </c>
      <c r="K4080" s="31" t="str">
        <f>IFERROR(VLOOKUP(J4080,Setup_Team!$B:$C,2,FALSE), "TDB")</f>
        <v>TDB</v>
      </c>
      <c r="L4080" s="31" t="str">
        <f>VLOOKUP($A4080,Location!$A:$J,8,FALSE)</f>
        <v>TBD</v>
      </c>
      <c r="M4080" s="31" t="str">
        <f>IFERROR(VLOOKUP(L4080,Setup_Team!$B:$C,2,FALSE), "TDB")</f>
        <v>TDB</v>
      </c>
      <c r="N4080" s="31" t="str">
        <f>VLOOKUP($A4080,Location!$A:$J,9,FALSE)</f>
        <v>East Rutherford, New Jersey/New York</v>
      </c>
      <c r="O4080" s="31" t="str">
        <f>VLOOKUP($A4080,Location!$A:$J,10,FALSE)</f>
        <v>MetLife Stadium</v>
      </c>
      <c r="R4080" s="31">
        <v>23</v>
      </c>
      <c r="S4080" s="25">
        <f>VLOOKUP($A4080,Database!$A:$Y,10,FALSE)</f>
        <v>0</v>
      </c>
      <c r="T4080" s="25">
        <f>VLOOKUP($A4080,Database!$A:$Y,11,FALSE)</f>
        <v>0</v>
      </c>
      <c r="U4080" s="25">
        <f>VLOOKUP($A4080,Database!$A:$Y,12,FALSE)</f>
        <v>0</v>
      </c>
      <c r="V4080" s="25" t="str">
        <f>VLOOKUP(A4080,Database!A:M,13,FALSE)</f>
        <v>À venir</v>
      </c>
      <c r="W4080" s="25" t="str">
        <f>VLOOKUP($A4080,Database!$A:$Y,20,FALSE)</f>
        <v/>
      </c>
      <c r="X4080" s="25" t="str">
        <f>VLOOKUP($A4080,Database!$A:$Y,21,FALSE)</f>
        <v/>
      </c>
      <c r="Y4080" s="25" t="str">
        <f t="shared" ca="1" si="25"/>
        <v/>
      </c>
      <c r="Z4080" s="25">
        <f t="shared" si="26"/>
        <v>1</v>
      </c>
      <c r="AA4080" s="25" t="str">
        <f>IF(Z4080=0,"",IF(ISBLANK(VLOOKUP(A4080,Database!A:AA,22,FALSE)),"",VLOOKUP(A4080,Database!A:AA,22,FALSE)))</f>
        <v>Exact</v>
      </c>
      <c r="AB4080" s="25">
        <f ca="1">IFERROR(IF(AND(Y4080&lt;&gt;"",OR(V4080="Terminé",V4080="En cours")),VLOOKUP(AA4080,Setup_ScoreExactBonus!A:D,4,FALSE),0),0)</f>
        <v>0</v>
      </c>
      <c r="AC4080" s="31" t="str">
        <f t="shared" ca="1" si="27"/>
        <v/>
      </c>
      <c r="AD4080" s="31">
        <f ca="1">SUMIFS(AC$2:AC4080,D$2:D4080,D4080)*IF(R4080=0,1,2)</f>
        <v>0</v>
      </c>
    </row>
    <row r="4081" spans="1:30" x14ac:dyDescent="0.35">
      <c r="A4081" s="31">
        <f>IF(ISBLANK(B4081),"",COUNTIF(B$2:B4081,B4081))-1</f>
        <v>104</v>
      </c>
      <c r="B4081" s="31">
        <v>24</v>
      </c>
      <c r="C4081" s="10">
        <f>VLOOKUP($A4081,Database!$A:$Y,7,FALSE)</f>
        <v>46222.875</v>
      </c>
      <c r="D4081" s="31" t="str">
        <f>VLOOKUP(Pronostics!$B4081,Setup_MPP!$A:$G,3,FALSE)</f>
        <v>Joueur24</v>
      </c>
      <c r="E4081" s="31" t="str">
        <f>VLOOKUP(Pronostics!$B4081,Setup_MPP!$A:$G,2,FALSE)</f>
        <v>Joueur24</v>
      </c>
      <c r="F4081" s="31" t="str">
        <f>VLOOKUP($B4081,Setup_MPP!$A:$E,4,FALSE)</f>
        <v>#D5D5D5</v>
      </c>
      <c r="G4081" s="31" t="str">
        <f>VLOOKUP($B4081,Setup_MPP!$A:$E,5,FALSE)</f>
        <v>#727272</v>
      </c>
      <c r="H4081" s="31" t="str">
        <f>IFERROR(IF(AND(A4081&gt;=1,A4081&lt;=104),VLOOKUP($A4081,Location!$A:$J,6,FALSE),IF(A4081=0,"Avant l'ouverture",IF(OR(A4081=105,A4081=106),"Bonus"))),"")</f>
        <v>Finale</v>
      </c>
      <c r="J4081" s="31" t="str">
        <f>VLOOKUP($A4081,Location!$A:$J,7,FALSE)</f>
        <v>TBD</v>
      </c>
      <c r="K4081" s="31" t="str">
        <f>IFERROR(VLOOKUP(J4081,Setup_Team!$B:$C,2,FALSE), "TDB")</f>
        <v>TDB</v>
      </c>
      <c r="L4081" s="31" t="str">
        <f>VLOOKUP($A4081,Location!$A:$J,8,FALSE)</f>
        <v>TBD</v>
      </c>
      <c r="M4081" s="31" t="str">
        <f>IFERROR(VLOOKUP(L4081,Setup_Team!$B:$C,2,FALSE), "TDB")</f>
        <v>TDB</v>
      </c>
      <c r="N4081" s="31" t="str">
        <f>VLOOKUP($A4081,Location!$A:$J,9,FALSE)</f>
        <v>East Rutherford, New Jersey/New York</v>
      </c>
      <c r="O4081" s="31" t="str">
        <f>VLOOKUP($A4081,Location!$A:$J,10,FALSE)</f>
        <v>MetLife Stadium</v>
      </c>
      <c r="R4081" s="31">
        <v>24</v>
      </c>
      <c r="S4081" s="25">
        <f>VLOOKUP($A4081,Database!$A:$Y,10,FALSE)</f>
        <v>0</v>
      </c>
      <c r="T4081" s="25">
        <f>VLOOKUP($A4081,Database!$A:$Y,11,FALSE)</f>
        <v>0</v>
      </c>
      <c r="U4081" s="25">
        <f>VLOOKUP($A4081,Database!$A:$Y,12,FALSE)</f>
        <v>0</v>
      </c>
      <c r="V4081" s="25" t="str">
        <f>VLOOKUP(A4081,Database!A:M,13,FALSE)</f>
        <v>À venir</v>
      </c>
      <c r="W4081" s="25" t="str">
        <f>VLOOKUP($A4081,Database!$A:$Y,20,FALSE)</f>
        <v/>
      </c>
      <c r="X4081" s="25" t="str">
        <f>VLOOKUP($A4081,Database!$A:$Y,21,FALSE)</f>
        <v/>
      </c>
      <c r="Y4081" s="25" t="str">
        <f t="shared" ca="1" si="25"/>
        <v/>
      </c>
      <c r="Z4081" s="25">
        <f t="shared" si="26"/>
        <v>1</v>
      </c>
      <c r="AA4081" s="25" t="str">
        <f>IF(Z4081=0,"",IF(ISBLANK(VLOOKUP(A4081,Database!A:AA,22,FALSE)),"",VLOOKUP(A4081,Database!A:AA,22,FALSE)))</f>
        <v>Exact</v>
      </c>
      <c r="AB4081" s="25">
        <f ca="1">IFERROR(IF(AND(Y4081&lt;&gt;"",OR(V4081="Terminé",V4081="En cours")),VLOOKUP(AA4081,Setup_ScoreExactBonus!A:D,4,FALSE),0),0)</f>
        <v>0</v>
      </c>
      <c r="AC4081" s="31" t="str">
        <f t="shared" ca="1" si="27"/>
        <v/>
      </c>
      <c r="AD4081" s="31">
        <f ca="1">SUMIFS(AC$2:AC4081,D$2:D4081,D4081)*IF(R4081=0,1,2)</f>
        <v>0</v>
      </c>
    </row>
    <row r="4082" spans="1:30" x14ac:dyDescent="0.35">
      <c r="A4082" s="31">
        <f>IF(ISBLANK(B4082),"",COUNTIF(B$2:B4082,B4082))-1</f>
        <v>104</v>
      </c>
      <c r="B4082" s="31">
        <v>25</v>
      </c>
      <c r="C4082" s="10">
        <f>VLOOKUP($A4082,Database!$A:$Y,7,FALSE)</f>
        <v>46222.875</v>
      </c>
      <c r="D4082" s="31" t="str">
        <f>VLOOKUP(Pronostics!$B4082,Setup_MPP!$A:$G,3,FALSE)</f>
        <v>Joueur25</v>
      </c>
      <c r="E4082" s="31" t="str">
        <f>VLOOKUP(Pronostics!$B4082,Setup_MPP!$A:$G,2,FALSE)</f>
        <v>Joueur25</v>
      </c>
      <c r="F4082" s="31" t="str">
        <f>VLOOKUP($B4082,Setup_MPP!$A:$E,4,FALSE)</f>
        <v>#D5D5D5</v>
      </c>
      <c r="G4082" s="31" t="str">
        <f>VLOOKUP($B4082,Setup_MPP!$A:$E,5,FALSE)</f>
        <v>#727272</v>
      </c>
      <c r="H4082" s="31" t="str">
        <f>IFERROR(IF(AND(A4082&gt;=1,A4082&lt;=104),VLOOKUP($A4082,Location!$A:$J,6,FALSE),IF(A4082=0,"Avant l'ouverture",IF(OR(A4082=105,A4082=106),"Bonus"))),"")</f>
        <v>Finale</v>
      </c>
      <c r="J4082" s="31" t="str">
        <f>VLOOKUP($A4082,Location!$A:$J,7,FALSE)</f>
        <v>TBD</v>
      </c>
      <c r="K4082" s="31" t="str">
        <f>IFERROR(VLOOKUP(J4082,Setup_Team!$B:$C,2,FALSE), "TDB")</f>
        <v>TDB</v>
      </c>
      <c r="L4082" s="31" t="str">
        <f>VLOOKUP($A4082,Location!$A:$J,8,FALSE)</f>
        <v>TBD</v>
      </c>
      <c r="M4082" s="31" t="str">
        <f>IFERROR(VLOOKUP(L4082,Setup_Team!$B:$C,2,FALSE), "TDB")</f>
        <v>TDB</v>
      </c>
      <c r="N4082" s="31" t="str">
        <f>VLOOKUP($A4082,Location!$A:$J,9,FALSE)</f>
        <v>East Rutherford, New Jersey/New York</v>
      </c>
      <c r="O4082" s="31" t="str">
        <f>VLOOKUP($A4082,Location!$A:$J,10,FALSE)</f>
        <v>MetLife Stadium</v>
      </c>
      <c r="R4082" s="31">
        <v>25</v>
      </c>
      <c r="S4082" s="25">
        <f>VLOOKUP($A4082,Database!$A:$Y,10,FALSE)</f>
        <v>0</v>
      </c>
      <c r="T4082" s="25">
        <f>VLOOKUP($A4082,Database!$A:$Y,11,FALSE)</f>
        <v>0</v>
      </c>
      <c r="U4082" s="25">
        <f>VLOOKUP($A4082,Database!$A:$Y,12,FALSE)</f>
        <v>0</v>
      </c>
      <c r="V4082" s="25" t="str">
        <f>VLOOKUP(A4082,Database!A:M,13,FALSE)</f>
        <v>À venir</v>
      </c>
      <c r="W4082" s="25" t="str">
        <f>VLOOKUP($A4082,Database!$A:$Y,20,FALSE)</f>
        <v/>
      </c>
      <c r="X4082" s="25" t="str">
        <f>VLOOKUP($A4082,Database!$A:$Y,21,FALSE)</f>
        <v/>
      </c>
      <c r="Y4082" s="25" t="str">
        <f t="shared" ca="1" si="25"/>
        <v/>
      </c>
      <c r="Z4082" s="25">
        <f t="shared" si="26"/>
        <v>1</v>
      </c>
      <c r="AA4082" s="25" t="str">
        <f>IF(Z4082=0,"",IF(ISBLANK(VLOOKUP(A4082,Database!A:AA,22,FALSE)),"",VLOOKUP(A4082,Database!A:AA,22,FALSE)))</f>
        <v>Exact</v>
      </c>
      <c r="AB4082" s="25">
        <f ca="1">IFERROR(IF(AND(Y4082&lt;&gt;"",OR(V4082="Terminé",V4082="En cours")),VLOOKUP(AA4082,Setup_ScoreExactBonus!A:D,4,FALSE),0),0)</f>
        <v>0</v>
      </c>
      <c r="AC4082" s="31" t="str">
        <f t="shared" ca="1" si="27"/>
        <v/>
      </c>
      <c r="AD4082" s="31">
        <f ca="1">SUMIFS(AC$2:AC4082,D$2:D4082,D4082)*IF(R4082=0,1,2)</f>
        <v>0</v>
      </c>
    </row>
    <row r="4083" spans="1:30" x14ac:dyDescent="0.35">
      <c r="A4083" s="31">
        <f>IF(ISBLANK(B4083),"",COUNTIF(B$2:B4083,B4083))-1</f>
        <v>104</v>
      </c>
      <c r="B4083" s="31">
        <v>26</v>
      </c>
      <c r="C4083" s="10">
        <f>VLOOKUP($A4083,Database!$A:$Y,7,FALSE)</f>
        <v>46222.875</v>
      </c>
      <c r="D4083" s="31" t="str">
        <f>VLOOKUP(Pronostics!$B4083,Setup_MPP!$A:$G,3,FALSE)</f>
        <v>Joueur26</v>
      </c>
      <c r="E4083" s="31" t="str">
        <f>VLOOKUP(Pronostics!$B4083,Setup_MPP!$A:$G,2,FALSE)</f>
        <v>Joueur26</v>
      </c>
      <c r="F4083" s="31" t="str">
        <f>VLOOKUP($B4083,Setup_MPP!$A:$E,4,FALSE)</f>
        <v>#D5D5D5</v>
      </c>
      <c r="G4083" s="31" t="str">
        <f>VLOOKUP($B4083,Setup_MPP!$A:$E,5,FALSE)</f>
        <v>#727272</v>
      </c>
      <c r="H4083" s="31" t="str">
        <f>IFERROR(IF(AND(A4083&gt;=1,A4083&lt;=104),VLOOKUP($A4083,Location!$A:$J,6,FALSE),IF(A4083=0,"Avant l'ouverture",IF(OR(A4083=105,A4083=106),"Bonus"))),"")</f>
        <v>Finale</v>
      </c>
      <c r="J4083" s="31" t="str">
        <f>VLOOKUP($A4083,Location!$A:$J,7,FALSE)</f>
        <v>TBD</v>
      </c>
      <c r="K4083" s="31" t="str">
        <f>IFERROR(VLOOKUP(J4083,Setup_Team!$B:$C,2,FALSE), "TDB")</f>
        <v>TDB</v>
      </c>
      <c r="L4083" s="31" t="str">
        <f>VLOOKUP($A4083,Location!$A:$J,8,FALSE)</f>
        <v>TBD</v>
      </c>
      <c r="M4083" s="31" t="str">
        <f>IFERROR(VLOOKUP(L4083,Setup_Team!$B:$C,2,FALSE), "TDB")</f>
        <v>TDB</v>
      </c>
      <c r="N4083" s="31" t="str">
        <f>VLOOKUP($A4083,Location!$A:$J,9,FALSE)</f>
        <v>East Rutherford, New Jersey/New York</v>
      </c>
      <c r="O4083" s="31" t="str">
        <f>VLOOKUP($A4083,Location!$A:$J,10,FALSE)</f>
        <v>MetLife Stadium</v>
      </c>
      <c r="R4083" s="31">
        <v>26</v>
      </c>
      <c r="S4083" s="25">
        <f>VLOOKUP($A4083,Database!$A:$Y,10,FALSE)</f>
        <v>0</v>
      </c>
      <c r="T4083" s="25">
        <f>VLOOKUP($A4083,Database!$A:$Y,11,FALSE)</f>
        <v>0</v>
      </c>
      <c r="U4083" s="25">
        <f>VLOOKUP($A4083,Database!$A:$Y,12,FALSE)</f>
        <v>0</v>
      </c>
      <c r="V4083" s="25" t="str">
        <f>VLOOKUP(A4083,Database!A:M,13,FALSE)</f>
        <v>À venir</v>
      </c>
      <c r="W4083" s="25" t="str">
        <f>VLOOKUP($A4083,Database!$A:$Y,20,FALSE)</f>
        <v/>
      </c>
      <c r="X4083" s="25" t="str">
        <f>VLOOKUP($A4083,Database!$A:$Y,21,FALSE)</f>
        <v/>
      </c>
      <c r="Y4083" s="25" t="str">
        <f t="shared" ca="1" si="25"/>
        <v/>
      </c>
      <c r="Z4083" s="25">
        <f t="shared" si="26"/>
        <v>1</v>
      </c>
      <c r="AA4083" s="25" t="str">
        <f>IF(Z4083=0,"",IF(ISBLANK(VLOOKUP(A4083,Database!A:AA,22,FALSE)),"",VLOOKUP(A4083,Database!A:AA,22,FALSE)))</f>
        <v>Exact</v>
      </c>
      <c r="AB4083" s="25">
        <f ca="1">IFERROR(IF(AND(Y4083&lt;&gt;"",OR(V4083="Terminé",V4083="En cours")),VLOOKUP(AA4083,Setup_ScoreExactBonus!A:D,4,FALSE),0),0)</f>
        <v>0</v>
      </c>
      <c r="AC4083" s="31" t="str">
        <f t="shared" ca="1" si="27"/>
        <v/>
      </c>
      <c r="AD4083" s="31">
        <f ca="1">SUMIFS(AC$2:AC4083,D$2:D4083,D4083)*IF(R4083=0,1,2)</f>
        <v>0</v>
      </c>
    </row>
    <row r="4084" spans="1:30" x14ac:dyDescent="0.35">
      <c r="A4084" s="31">
        <f>IF(ISBLANK(B4084),"",COUNTIF(B$2:B4084,B4084))-1</f>
        <v>104</v>
      </c>
      <c r="B4084" s="31">
        <v>27</v>
      </c>
      <c r="C4084" s="10">
        <f>VLOOKUP($A4084,Database!$A:$Y,7,FALSE)</f>
        <v>46222.875</v>
      </c>
      <c r="D4084" s="31" t="str">
        <f>VLOOKUP(Pronostics!$B4084,Setup_MPP!$A:$G,3,FALSE)</f>
        <v>Joueur27</v>
      </c>
      <c r="E4084" s="31" t="str">
        <f>VLOOKUP(Pronostics!$B4084,Setup_MPP!$A:$G,2,FALSE)</f>
        <v>Joueur27</v>
      </c>
      <c r="F4084" s="31" t="str">
        <f>VLOOKUP($B4084,Setup_MPP!$A:$E,4,FALSE)</f>
        <v>#D5D5D5</v>
      </c>
      <c r="G4084" s="31" t="str">
        <f>VLOOKUP($B4084,Setup_MPP!$A:$E,5,FALSE)</f>
        <v>#727272</v>
      </c>
      <c r="H4084" s="31" t="str">
        <f>IFERROR(IF(AND(A4084&gt;=1,A4084&lt;=104),VLOOKUP($A4084,Location!$A:$J,6,FALSE),IF(A4084=0,"Avant l'ouverture",IF(OR(A4084=105,A4084=106),"Bonus"))),"")</f>
        <v>Finale</v>
      </c>
      <c r="J4084" s="31" t="str">
        <f>VLOOKUP($A4084,Location!$A:$J,7,FALSE)</f>
        <v>TBD</v>
      </c>
      <c r="K4084" s="31" t="str">
        <f>IFERROR(VLOOKUP(J4084,Setup_Team!$B:$C,2,FALSE), "TDB")</f>
        <v>TDB</v>
      </c>
      <c r="L4084" s="31" t="str">
        <f>VLOOKUP($A4084,Location!$A:$J,8,FALSE)</f>
        <v>TBD</v>
      </c>
      <c r="M4084" s="31" t="str">
        <f>IFERROR(VLOOKUP(L4084,Setup_Team!$B:$C,2,FALSE), "TDB")</f>
        <v>TDB</v>
      </c>
      <c r="N4084" s="31" t="str">
        <f>VLOOKUP($A4084,Location!$A:$J,9,FALSE)</f>
        <v>East Rutherford, New Jersey/New York</v>
      </c>
      <c r="O4084" s="31" t="str">
        <f>VLOOKUP($A4084,Location!$A:$J,10,FALSE)</f>
        <v>MetLife Stadium</v>
      </c>
      <c r="R4084" s="31">
        <v>27</v>
      </c>
      <c r="S4084" s="25">
        <f>VLOOKUP($A4084,Database!$A:$Y,10,FALSE)</f>
        <v>0</v>
      </c>
      <c r="T4084" s="25">
        <f>VLOOKUP($A4084,Database!$A:$Y,11,FALSE)</f>
        <v>0</v>
      </c>
      <c r="U4084" s="25">
        <f>VLOOKUP($A4084,Database!$A:$Y,12,FALSE)</f>
        <v>0</v>
      </c>
      <c r="V4084" s="25" t="str">
        <f>VLOOKUP(A4084,Database!A:M,13,FALSE)</f>
        <v>À venir</v>
      </c>
      <c r="W4084" s="25" t="str">
        <f>VLOOKUP($A4084,Database!$A:$Y,20,FALSE)</f>
        <v/>
      </c>
      <c r="X4084" s="25" t="str">
        <f>VLOOKUP($A4084,Database!$A:$Y,21,FALSE)</f>
        <v/>
      </c>
      <c r="Y4084" s="25" t="str">
        <f t="shared" ca="1" si="25"/>
        <v/>
      </c>
      <c r="Z4084" s="25">
        <f t="shared" si="26"/>
        <v>1</v>
      </c>
      <c r="AA4084" s="25" t="str">
        <f>IF(Z4084=0,"",IF(ISBLANK(VLOOKUP(A4084,Database!A:AA,22,FALSE)),"",VLOOKUP(A4084,Database!A:AA,22,FALSE)))</f>
        <v>Exact</v>
      </c>
      <c r="AB4084" s="25">
        <f ca="1">IFERROR(IF(AND(Y4084&lt;&gt;"",OR(V4084="Terminé",V4084="En cours")),VLOOKUP(AA4084,Setup_ScoreExactBonus!A:D,4,FALSE),0),0)</f>
        <v>0</v>
      </c>
      <c r="AC4084" s="31" t="str">
        <f t="shared" ca="1" si="27"/>
        <v/>
      </c>
      <c r="AD4084" s="31">
        <f ca="1">SUMIFS(AC$2:AC4084,D$2:D4084,D4084)*IF(R4084=0,1,2)</f>
        <v>0</v>
      </c>
    </row>
    <row r="4085" spans="1:30" x14ac:dyDescent="0.35">
      <c r="A4085" s="31">
        <f>IF(ISBLANK(B4085),"",COUNTIF(B$2:B4085,B4085))-1</f>
        <v>104</v>
      </c>
      <c r="B4085" s="31">
        <v>28</v>
      </c>
      <c r="C4085" s="10">
        <f>VLOOKUP($A4085,Database!$A:$Y,7,FALSE)</f>
        <v>46222.875</v>
      </c>
      <c r="D4085" s="31" t="str">
        <f>VLOOKUP(Pronostics!$B4085,Setup_MPP!$A:$G,3,FALSE)</f>
        <v>Joueur28</v>
      </c>
      <c r="E4085" s="31" t="str">
        <f>VLOOKUP(Pronostics!$B4085,Setup_MPP!$A:$G,2,FALSE)</f>
        <v>Joueur28</v>
      </c>
      <c r="F4085" s="31" t="str">
        <f>VLOOKUP($B4085,Setup_MPP!$A:$E,4,FALSE)</f>
        <v>#D5D5D5</v>
      </c>
      <c r="G4085" s="31" t="str">
        <f>VLOOKUP($B4085,Setup_MPP!$A:$E,5,FALSE)</f>
        <v>#727272</v>
      </c>
      <c r="H4085" s="31" t="str">
        <f>IFERROR(IF(AND(A4085&gt;=1,A4085&lt;=104),VLOOKUP($A4085,Location!$A:$J,6,FALSE),IF(A4085=0,"Avant l'ouverture",IF(OR(A4085=105,A4085=106),"Bonus"))),"")</f>
        <v>Finale</v>
      </c>
      <c r="J4085" s="31" t="str">
        <f>VLOOKUP($A4085,Location!$A:$J,7,FALSE)</f>
        <v>TBD</v>
      </c>
      <c r="K4085" s="31" t="str">
        <f>IFERROR(VLOOKUP(J4085,Setup_Team!$B:$C,2,FALSE), "TDB")</f>
        <v>TDB</v>
      </c>
      <c r="L4085" s="31" t="str">
        <f>VLOOKUP($A4085,Location!$A:$J,8,FALSE)</f>
        <v>TBD</v>
      </c>
      <c r="M4085" s="31" t="str">
        <f>IFERROR(VLOOKUP(L4085,Setup_Team!$B:$C,2,FALSE), "TDB")</f>
        <v>TDB</v>
      </c>
      <c r="N4085" s="31" t="str">
        <f>VLOOKUP($A4085,Location!$A:$J,9,FALSE)</f>
        <v>East Rutherford, New Jersey/New York</v>
      </c>
      <c r="O4085" s="31" t="str">
        <f>VLOOKUP($A4085,Location!$A:$J,10,FALSE)</f>
        <v>MetLife Stadium</v>
      </c>
      <c r="R4085" s="31">
        <v>28</v>
      </c>
      <c r="S4085" s="25">
        <f>VLOOKUP($A4085,Database!$A:$Y,10,FALSE)</f>
        <v>0</v>
      </c>
      <c r="T4085" s="25">
        <f>VLOOKUP($A4085,Database!$A:$Y,11,FALSE)</f>
        <v>0</v>
      </c>
      <c r="U4085" s="25">
        <f>VLOOKUP($A4085,Database!$A:$Y,12,FALSE)</f>
        <v>0</v>
      </c>
      <c r="V4085" s="25" t="str">
        <f>VLOOKUP(A4085,Database!A:M,13,FALSE)</f>
        <v>À venir</v>
      </c>
      <c r="W4085" s="25" t="str">
        <f>VLOOKUP($A4085,Database!$A:$Y,20,FALSE)</f>
        <v/>
      </c>
      <c r="X4085" s="25" t="str">
        <f>VLOOKUP($A4085,Database!$A:$Y,21,FALSE)</f>
        <v/>
      </c>
      <c r="Y4085" s="25" t="str">
        <f t="shared" ca="1" si="25"/>
        <v/>
      </c>
      <c r="Z4085" s="25">
        <f t="shared" si="26"/>
        <v>1</v>
      </c>
      <c r="AA4085" s="25" t="str">
        <f>IF(Z4085=0,"",IF(ISBLANK(VLOOKUP(A4085,Database!A:AA,22,FALSE)),"",VLOOKUP(A4085,Database!A:AA,22,FALSE)))</f>
        <v>Exact</v>
      </c>
      <c r="AB4085" s="25">
        <f ca="1">IFERROR(IF(AND(Y4085&lt;&gt;"",OR(V4085="Terminé",V4085="En cours")),VLOOKUP(AA4085,Setup_ScoreExactBonus!A:D,4,FALSE),0),0)</f>
        <v>0</v>
      </c>
      <c r="AC4085" s="31" t="str">
        <f t="shared" ca="1" si="27"/>
        <v/>
      </c>
      <c r="AD4085" s="31">
        <f ca="1">SUMIFS(AC$2:AC4085,D$2:D4085,D4085)*IF(R4085=0,1,2)</f>
        <v>0</v>
      </c>
    </row>
    <row r="4086" spans="1:30" x14ac:dyDescent="0.35">
      <c r="A4086" s="31">
        <f>IF(ISBLANK(B4086),"",COUNTIF(B$2:B4086,B4086))-1</f>
        <v>104</v>
      </c>
      <c r="B4086" s="31">
        <v>29</v>
      </c>
      <c r="C4086" s="10">
        <f>VLOOKUP($A4086,Database!$A:$Y,7,FALSE)</f>
        <v>46222.875</v>
      </c>
      <c r="D4086" s="31" t="str">
        <f>VLOOKUP(Pronostics!$B4086,Setup_MPP!$A:$G,3,FALSE)</f>
        <v>Joueur29</v>
      </c>
      <c r="E4086" s="31" t="str">
        <f>VLOOKUP(Pronostics!$B4086,Setup_MPP!$A:$G,2,FALSE)</f>
        <v>Joueur29</v>
      </c>
      <c r="F4086" s="31" t="str">
        <f>VLOOKUP($B4086,Setup_MPP!$A:$E,4,FALSE)</f>
        <v>#D5D5D5</v>
      </c>
      <c r="G4086" s="31" t="str">
        <f>VLOOKUP($B4086,Setup_MPP!$A:$E,5,FALSE)</f>
        <v>#727272</v>
      </c>
      <c r="H4086" s="31" t="str">
        <f>IFERROR(IF(AND(A4086&gt;=1,A4086&lt;=104),VLOOKUP($A4086,Location!$A:$J,6,FALSE),IF(A4086=0,"Avant l'ouverture",IF(OR(A4086=105,A4086=106),"Bonus"))),"")</f>
        <v>Finale</v>
      </c>
      <c r="J4086" s="31" t="str">
        <f>VLOOKUP($A4086,Location!$A:$J,7,FALSE)</f>
        <v>TBD</v>
      </c>
      <c r="K4086" s="31" t="str">
        <f>IFERROR(VLOOKUP(J4086,Setup_Team!$B:$C,2,FALSE), "TDB")</f>
        <v>TDB</v>
      </c>
      <c r="L4086" s="31" t="str">
        <f>VLOOKUP($A4086,Location!$A:$J,8,FALSE)</f>
        <v>TBD</v>
      </c>
      <c r="M4086" s="31" t="str">
        <f>IFERROR(VLOOKUP(L4086,Setup_Team!$B:$C,2,FALSE), "TDB")</f>
        <v>TDB</v>
      </c>
      <c r="N4086" s="31" t="str">
        <f>VLOOKUP($A4086,Location!$A:$J,9,FALSE)</f>
        <v>East Rutherford, New Jersey/New York</v>
      </c>
      <c r="O4086" s="31" t="str">
        <f>VLOOKUP($A4086,Location!$A:$J,10,FALSE)</f>
        <v>MetLife Stadium</v>
      </c>
      <c r="R4086" s="31">
        <v>29</v>
      </c>
      <c r="S4086" s="25">
        <f>VLOOKUP($A4086,Database!$A:$Y,10,FALSE)</f>
        <v>0</v>
      </c>
      <c r="T4086" s="25">
        <f>VLOOKUP($A4086,Database!$A:$Y,11,FALSE)</f>
        <v>0</v>
      </c>
      <c r="U4086" s="25">
        <f>VLOOKUP($A4086,Database!$A:$Y,12,FALSE)</f>
        <v>0</v>
      </c>
      <c r="V4086" s="25" t="str">
        <f>VLOOKUP(A4086,Database!A:M,13,FALSE)</f>
        <v>À venir</v>
      </c>
      <c r="W4086" s="25" t="str">
        <f>VLOOKUP($A4086,Database!$A:$Y,20,FALSE)</f>
        <v/>
      </c>
      <c r="X4086" s="25" t="str">
        <f>VLOOKUP($A4086,Database!$A:$Y,21,FALSE)</f>
        <v/>
      </c>
      <c r="Y4086" s="25" t="str">
        <f t="shared" ca="1" si="25"/>
        <v/>
      </c>
      <c r="Z4086" s="25">
        <f t="shared" si="26"/>
        <v>1</v>
      </c>
      <c r="AA4086" s="25" t="str">
        <f>IF(Z4086=0,"",IF(ISBLANK(VLOOKUP(A4086,Database!A:AA,22,FALSE)),"",VLOOKUP(A4086,Database!A:AA,22,FALSE)))</f>
        <v>Exact</v>
      </c>
      <c r="AB4086" s="25">
        <f ca="1">IFERROR(IF(AND(Y4086&lt;&gt;"",OR(V4086="Terminé",V4086="En cours")),VLOOKUP(AA4086,Setup_ScoreExactBonus!A:D,4,FALSE),0),0)</f>
        <v>0</v>
      </c>
      <c r="AC4086" s="31" t="str">
        <f t="shared" ca="1" si="27"/>
        <v/>
      </c>
      <c r="AD4086" s="31">
        <f ca="1">SUMIFS(AC$2:AC4086,D$2:D4086,D4086)*IF(R4086=0,1,2)</f>
        <v>0</v>
      </c>
    </row>
    <row r="4087" spans="1:30" x14ac:dyDescent="0.35">
      <c r="A4087" s="31">
        <f>IF(ISBLANK(B4087),"",COUNTIF(B$2:B4087,B4087))-1</f>
        <v>104</v>
      </c>
      <c r="B4087" s="31">
        <v>30</v>
      </c>
      <c r="C4087" s="10">
        <f>VLOOKUP($A4087,Database!$A:$Y,7,FALSE)</f>
        <v>46222.875</v>
      </c>
      <c r="D4087" s="31" t="str">
        <f>VLOOKUP(Pronostics!$B4087,Setup_MPP!$A:$G,3,FALSE)</f>
        <v>Joueur30</v>
      </c>
      <c r="E4087" s="31" t="str">
        <f>VLOOKUP(Pronostics!$B4087,Setup_MPP!$A:$G,2,FALSE)</f>
        <v>Joueur30</v>
      </c>
      <c r="F4087" s="31" t="str">
        <f>VLOOKUP($B4087,Setup_MPP!$A:$E,4,FALSE)</f>
        <v>#D5D5D5</v>
      </c>
      <c r="G4087" s="31" t="str">
        <f>VLOOKUP($B4087,Setup_MPP!$A:$E,5,FALSE)</f>
        <v>#727272</v>
      </c>
      <c r="H4087" s="31" t="str">
        <f>IFERROR(IF(AND(A4087&gt;=1,A4087&lt;=104),VLOOKUP($A4087,Location!$A:$J,6,FALSE),IF(A4087=0,"Avant l'ouverture",IF(OR(A4087=105,A4087=106),"Bonus"))),"")</f>
        <v>Finale</v>
      </c>
      <c r="J4087" s="31" t="str">
        <f>VLOOKUP($A4087,Location!$A:$J,7,FALSE)</f>
        <v>TBD</v>
      </c>
      <c r="K4087" s="31" t="str">
        <f>IFERROR(VLOOKUP(J4087,Setup_Team!$B:$C,2,FALSE), "TDB")</f>
        <v>TDB</v>
      </c>
      <c r="L4087" s="31" t="str">
        <f>VLOOKUP($A4087,Location!$A:$J,8,FALSE)</f>
        <v>TBD</v>
      </c>
      <c r="M4087" s="31" t="str">
        <f>IFERROR(VLOOKUP(L4087,Setup_Team!$B:$C,2,FALSE), "TDB")</f>
        <v>TDB</v>
      </c>
      <c r="N4087" s="31" t="str">
        <f>VLOOKUP($A4087,Location!$A:$J,9,FALSE)</f>
        <v>East Rutherford, New Jersey/New York</v>
      </c>
      <c r="O4087" s="31" t="str">
        <f>VLOOKUP($A4087,Location!$A:$J,10,FALSE)</f>
        <v>MetLife Stadium</v>
      </c>
      <c r="R4087" s="31">
        <v>30</v>
      </c>
      <c r="S4087" s="25">
        <f>VLOOKUP($A4087,Database!$A:$Y,10,FALSE)</f>
        <v>0</v>
      </c>
      <c r="T4087" s="25">
        <f>VLOOKUP($A4087,Database!$A:$Y,11,FALSE)</f>
        <v>0</v>
      </c>
      <c r="U4087" s="25">
        <f>VLOOKUP($A4087,Database!$A:$Y,12,FALSE)</f>
        <v>0</v>
      </c>
      <c r="V4087" s="25" t="str">
        <f>VLOOKUP(A4087,Database!A:M,13,FALSE)</f>
        <v>À venir</v>
      </c>
      <c r="W4087" s="25" t="str">
        <f>VLOOKUP($A4087,Database!$A:$Y,20,FALSE)</f>
        <v/>
      </c>
      <c r="X4087" s="25" t="str">
        <f>VLOOKUP($A4087,Database!$A:$Y,21,FALSE)</f>
        <v/>
      </c>
      <c r="Y4087" s="25" t="str">
        <f t="shared" ca="1" si="25"/>
        <v/>
      </c>
      <c r="Z4087" s="25">
        <f t="shared" si="26"/>
        <v>1</v>
      </c>
      <c r="AA4087" s="25" t="str">
        <f>IF(Z4087=0,"",IF(ISBLANK(VLOOKUP(A4087,Database!A:AA,22,FALSE)),"",VLOOKUP(A4087,Database!A:AA,22,FALSE)))</f>
        <v>Exact</v>
      </c>
      <c r="AB4087" s="25">
        <f ca="1">IFERROR(IF(AND(Y4087&lt;&gt;"",OR(V4087="Terminé",V4087="En cours")),VLOOKUP(AA4087,Setup_ScoreExactBonus!A:D,4,FALSE),0),0)</f>
        <v>0</v>
      </c>
      <c r="AC4087" s="31" t="str">
        <f t="shared" ca="1" si="27"/>
        <v/>
      </c>
      <c r="AD4087" s="31">
        <f ca="1">SUMIFS(AC$2:AC4087,D$2:D4087,D4087)*IF(R4087=0,1,2)</f>
        <v>0</v>
      </c>
    </row>
    <row r="4088" spans="1:30" x14ac:dyDescent="0.35">
      <c r="A4088" s="31">
        <f>IF(ISBLANK(B4088),"",COUNTIF(B$2:B4088,B4088))-1</f>
        <v>104</v>
      </c>
      <c r="B4088" s="31">
        <v>31</v>
      </c>
      <c r="C4088" s="10">
        <f>VLOOKUP($A4088,Database!$A:$Y,7,FALSE)</f>
        <v>46222.875</v>
      </c>
      <c r="D4088" s="31" t="str">
        <f>VLOOKUP(Pronostics!$B4088,Setup_MPP!$A:$G,3,FALSE)</f>
        <v>Joueur31</v>
      </c>
      <c r="E4088" s="31" t="str">
        <f>VLOOKUP(Pronostics!$B4088,Setup_MPP!$A:$G,2,FALSE)</f>
        <v>Joueur31</v>
      </c>
      <c r="F4088" s="31" t="str">
        <f>VLOOKUP($B4088,Setup_MPP!$A:$E,4,FALSE)</f>
        <v>#D5D5D5</v>
      </c>
      <c r="G4088" s="31" t="str">
        <f>VLOOKUP($B4088,Setup_MPP!$A:$E,5,FALSE)</f>
        <v>#727272</v>
      </c>
      <c r="H4088" s="31" t="str">
        <f>IFERROR(IF(AND(A4088&gt;=1,A4088&lt;=104),VLOOKUP($A4088,Location!$A:$J,6,FALSE),IF(A4088=0,"Avant l'ouverture",IF(OR(A4088=105,A4088=106),"Bonus"))),"")</f>
        <v>Finale</v>
      </c>
      <c r="J4088" s="31" t="str">
        <f>VLOOKUP($A4088,Location!$A:$J,7,FALSE)</f>
        <v>TBD</v>
      </c>
      <c r="K4088" s="31" t="str">
        <f>IFERROR(VLOOKUP(J4088,Setup_Team!$B:$C,2,FALSE), "TDB")</f>
        <v>TDB</v>
      </c>
      <c r="L4088" s="31" t="str">
        <f>VLOOKUP($A4088,Location!$A:$J,8,FALSE)</f>
        <v>TBD</v>
      </c>
      <c r="M4088" s="31" t="str">
        <f>IFERROR(VLOOKUP(L4088,Setup_Team!$B:$C,2,FALSE), "TDB")</f>
        <v>TDB</v>
      </c>
      <c r="N4088" s="31" t="str">
        <f>VLOOKUP($A4088,Location!$A:$J,9,FALSE)</f>
        <v>East Rutherford, New Jersey/New York</v>
      </c>
      <c r="O4088" s="31" t="str">
        <f>VLOOKUP($A4088,Location!$A:$J,10,FALSE)</f>
        <v>MetLife Stadium</v>
      </c>
      <c r="R4088" s="31">
        <v>31</v>
      </c>
      <c r="S4088" s="25">
        <f>VLOOKUP($A4088,Database!$A:$Y,10,FALSE)</f>
        <v>0</v>
      </c>
      <c r="T4088" s="25">
        <f>VLOOKUP($A4088,Database!$A:$Y,11,FALSE)</f>
        <v>0</v>
      </c>
      <c r="U4088" s="25">
        <f>VLOOKUP($A4088,Database!$A:$Y,12,FALSE)</f>
        <v>0</v>
      </c>
      <c r="V4088" s="25" t="str">
        <f>VLOOKUP(A4088,Database!A:M,13,FALSE)</f>
        <v>À venir</v>
      </c>
      <c r="W4088" s="25" t="str">
        <f>VLOOKUP($A4088,Database!$A:$Y,20,FALSE)</f>
        <v/>
      </c>
      <c r="X4088" s="25" t="str">
        <f>VLOOKUP($A4088,Database!$A:$Y,21,FALSE)</f>
        <v/>
      </c>
      <c r="Y4088" s="25" t="str">
        <f t="shared" ca="1" si="25"/>
        <v/>
      </c>
      <c r="Z4088" s="25">
        <f t="shared" si="26"/>
        <v>1</v>
      </c>
      <c r="AA4088" s="25" t="str">
        <f>IF(Z4088=0,"",IF(ISBLANK(VLOOKUP(A4088,Database!A:AA,22,FALSE)),"",VLOOKUP(A4088,Database!A:AA,22,FALSE)))</f>
        <v>Exact</v>
      </c>
      <c r="AB4088" s="25">
        <f ca="1">IFERROR(IF(AND(Y4088&lt;&gt;"",OR(V4088="Terminé",V4088="En cours")),VLOOKUP(AA4088,Setup_ScoreExactBonus!A:D,4,FALSE),0),0)</f>
        <v>0</v>
      </c>
      <c r="AC4088" s="31" t="str">
        <f t="shared" ca="1" si="27"/>
        <v/>
      </c>
      <c r="AD4088" s="31">
        <f ca="1">SUMIFS(AC$2:AC4088,D$2:D4088,D4088)*IF(R4088=0,1,2)</f>
        <v>0</v>
      </c>
    </row>
    <row r="4089" spans="1:30" x14ac:dyDescent="0.35">
      <c r="A4089" s="31">
        <f>IF(ISBLANK(B4089),"",COUNTIF(B$2:B4089,B4089))-1</f>
        <v>104</v>
      </c>
      <c r="B4089" s="31">
        <v>32</v>
      </c>
      <c r="C4089" s="10">
        <f>VLOOKUP($A4089,Database!$A:$Y,7,FALSE)</f>
        <v>46222.875</v>
      </c>
      <c r="D4089" s="31" t="str">
        <f>VLOOKUP(Pronostics!$B4089,Setup_MPP!$A:$G,3,FALSE)</f>
        <v>Joueur32</v>
      </c>
      <c r="E4089" s="31" t="str">
        <f>VLOOKUP(Pronostics!$B4089,Setup_MPP!$A:$G,2,FALSE)</f>
        <v>Joueur32</v>
      </c>
      <c r="F4089" s="31" t="str">
        <f>VLOOKUP($B4089,Setup_MPP!$A:$E,4,FALSE)</f>
        <v>#D5D5D5</v>
      </c>
      <c r="G4089" s="31" t="str">
        <f>VLOOKUP($B4089,Setup_MPP!$A:$E,5,FALSE)</f>
        <v>#727272</v>
      </c>
      <c r="H4089" s="31" t="str">
        <f>IFERROR(IF(AND(A4089&gt;=1,A4089&lt;=104),VLOOKUP($A4089,Location!$A:$J,6,FALSE),IF(A4089=0,"Avant l'ouverture",IF(OR(A4089=105,A4089=106),"Bonus"))),"")</f>
        <v>Finale</v>
      </c>
      <c r="J4089" s="31" t="str">
        <f>VLOOKUP($A4089,Location!$A:$J,7,FALSE)</f>
        <v>TBD</v>
      </c>
      <c r="K4089" s="31" t="str">
        <f>IFERROR(VLOOKUP(J4089,Setup_Team!$B:$C,2,FALSE), "TDB")</f>
        <v>TDB</v>
      </c>
      <c r="L4089" s="31" t="str">
        <f>VLOOKUP($A4089,Location!$A:$J,8,FALSE)</f>
        <v>TBD</v>
      </c>
      <c r="M4089" s="31" t="str">
        <f>IFERROR(VLOOKUP(L4089,Setup_Team!$B:$C,2,FALSE), "TDB")</f>
        <v>TDB</v>
      </c>
      <c r="N4089" s="31" t="str">
        <f>VLOOKUP($A4089,Location!$A:$J,9,FALSE)</f>
        <v>East Rutherford, New Jersey/New York</v>
      </c>
      <c r="O4089" s="31" t="str">
        <f>VLOOKUP($A4089,Location!$A:$J,10,FALSE)</f>
        <v>MetLife Stadium</v>
      </c>
      <c r="R4089" s="31">
        <v>32</v>
      </c>
      <c r="S4089" s="25">
        <f>VLOOKUP($A4089,Database!$A:$Y,10,FALSE)</f>
        <v>0</v>
      </c>
      <c r="T4089" s="25">
        <f>VLOOKUP($A4089,Database!$A:$Y,11,FALSE)</f>
        <v>0</v>
      </c>
      <c r="U4089" s="25">
        <f>VLOOKUP($A4089,Database!$A:$Y,12,FALSE)</f>
        <v>0</v>
      </c>
      <c r="V4089" s="25" t="str">
        <f>VLOOKUP(A4089,Database!A:M,13,FALSE)</f>
        <v>À venir</v>
      </c>
      <c r="W4089" s="25" t="str">
        <f>VLOOKUP($A4089,Database!$A:$Y,20,FALSE)</f>
        <v/>
      </c>
      <c r="X4089" s="25" t="str">
        <f>VLOOKUP($A4089,Database!$A:$Y,21,FALSE)</f>
        <v/>
      </c>
      <c r="Y4089" s="25" t="str">
        <f t="shared" ca="1" si="25"/>
        <v/>
      </c>
      <c r="Z4089" s="25">
        <f t="shared" si="26"/>
        <v>1</v>
      </c>
      <c r="AA4089" s="25" t="str">
        <f>IF(Z4089=0,"",IF(ISBLANK(VLOOKUP(A4089,Database!A:AA,22,FALSE)),"",VLOOKUP(A4089,Database!A:AA,22,FALSE)))</f>
        <v>Exact</v>
      </c>
      <c r="AB4089" s="25">
        <f ca="1">IFERROR(IF(AND(Y4089&lt;&gt;"",OR(V4089="Terminé",V4089="En cours")),VLOOKUP(AA4089,Setup_ScoreExactBonus!A:D,4,FALSE),0),0)</f>
        <v>0</v>
      </c>
      <c r="AC4089" s="31" t="str">
        <f t="shared" ca="1" si="27"/>
        <v/>
      </c>
      <c r="AD4089" s="31">
        <f ca="1">SUMIFS(AC$2:AC4089,D$2:D4089,D4089)*IF(R4089=0,1,2)</f>
        <v>0</v>
      </c>
    </row>
    <row r="4090" spans="1:30" x14ac:dyDescent="0.35">
      <c r="A4090" s="31">
        <f>IF(ISBLANK(B4090),"",COUNTIF(B$2:B4090,B4090))-1</f>
        <v>104</v>
      </c>
      <c r="B4090" s="31">
        <v>33</v>
      </c>
      <c r="C4090" s="10">
        <f>VLOOKUP($A4090,Database!$A:$Y,7,FALSE)</f>
        <v>46222.875</v>
      </c>
      <c r="D4090" s="31" t="str">
        <f>VLOOKUP(Pronostics!$B4090,Setup_MPP!$A:$G,3,FALSE)</f>
        <v>Joueur33</v>
      </c>
      <c r="E4090" s="31" t="str">
        <f>VLOOKUP(Pronostics!$B4090,Setup_MPP!$A:$G,2,FALSE)</f>
        <v>Joueur33</v>
      </c>
      <c r="F4090" s="31" t="str">
        <f>VLOOKUP($B4090,Setup_MPP!$A:$E,4,FALSE)</f>
        <v>#D5D5D5</v>
      </c>
      <c r="G4090" s="31" t="str">
        <f>VLOOKUP($B4090,Setup_MPP!$A:$E,5,FALSE)</f>
        <v>#727272</v>
      </c>
      <c r="H4090" s="31" t="str">
        <f>IFERROR(IF(AND(A4090&gt;=1,A4090&lt;=104),VLOOKUP($A4090,Location!$A:$J,6,FALSE),IF(A4090=0,"Avant l'ouverture",IF(OR(A4090=105,A4090=106),"Bonus"))),"")</f>
        <v>Finale</v>
      </c>
      <c r="J4090" s="31" t="str">
        <f>VLOOKUP($A4090,Location!$A:$J,7,FALSE)</f>
        <v>TBD</v>
      </c>
      <c r="K4090" s="31" t="str">
        <f>IFERROR(VLOOKUP(J4090,Setup_Team!$B:$C,2,FALSE), "TDB")</f>
        <v>TDB</v>
      </c>
      <c r="L4090" s="31" t="str">
        <f>VLOOKUP($A4090,Location!$A:$J,8,FALSE)</f>
        <v>TBD</v>
      </c>
      <c r="M4090" s="31" t="str">
        <f>IFERROR(VLOOKUP(L4090,Setup_Team!$B:$C,2,FALSE), "TDB")</f>
        <v>TDB</v>
      </c>
      <c r="N4090" s="31" t="str">
        <f>VLOOKUP($A4090,Location!$A:$J,9,FALSE)</f>
        <v>East Rutherford, New Jersey/New York</v>
      </c>
      <c r="O4090" s="31" t="str">
        <f>VLOOKUP($A4090,Location!$A:$J,10,FALSE)</f>
        <v>MetLife Stadium</v>
      </c>
      <c r="R4090" s="31">
        <v>33</v>
      </c>
      <c r="S4090" s="25">
        <f>VLOOKUP($A4090,Database!$A:$Y,10,FALSE)</f>
        <v>0</v>
      </c>
      <c r="T4090" s="25">
        <f>VLOOKUP($A4090,Database!$A:$Y,11,FALSE)</f>
        <v>0</v>
      </c>
      <c r="U4090" s="25">
        <f>VLOOKUP($A4090,Database!$A:$Y,12,FALSE)</f>
        <v>0</v>
      </c>
      <c r="V4090" s="25" t="str">
        <f>VLOOKUP(A4090,Database!A:M,13,FALSE)</f>
        <v>À venir</v>
      </c>
      <c r="W4090" s="25" t="str">
        <f>VLOOKUP($A4090,Database!$A:$Y,20,FALSE)</f>
        <v/>
      </c>
      <c r="X4090" s="25" t="str">
        <f>VLOOKUP($A4090,Database!$A:$Y,21,FALSE)</f>
        <v/>
      </c>
      <c r="Y4090" s="25" t="str">
        <f t="shared" ca="1" si="25"/>
        <v/>
      </c>
      <c r="Z4090" s="25">
        <f t="shared" si="26"/>
        <v>1</v>
      </c>
      <c r="AA4090" s="25" t="str">
        <f>IF(Z4090=0,"",IF(ISBLANK(VLOOKUP(A4090,Database!A:AA,22,FALSE)),"",VLOOKUP(A4090,Database!A:AA,22,FALSE)))</f>
        <v>Exact</v>
      </c>
      <c r="AB4090" s="25">
        <f ca="1">IFERROR(IF(AND(Y4090&lt;&gt;"",OR(V4090="Terminé",V4090="En cours")),VLOOKUP(AA4090,Setup_ScoreExactBonus!A:D,4,FALSE),0),0)</f>
        <v>0</v>
      </c>
      <c r="AC4090" s="31" t="str">
        <f t="shared" ca="1" si="27"/>
        <v/>
      </c>
      <c r="AD4090" s="31">
        <f ca="1">SUMIFS(AC$2:AC4090,D$2:D4090,D4090)*IF(R4090=0,1,2)</f>
        <v>0</v>
      </c>
    </row>
    <row r="4091" spans="1:30" x14ac:dyDescent="0.35">
      <c r="A4091" s="31">
        <f>IF(ISBLANK(B4091),"",COUNTIF(B$2:B4091,B4091))-1</f>
        <v>104</v>
      </c>
      <c r="B4091" s="31">
        <v>34</v>
      </c>
      <c r="C4091" s="10">
        <f>VLOOKUP($A4091,Database!$A:$Y,7,FALSE)</f>
        <v>46222.875</v>
      </c>
      <c r="D4091" s="31" t="str">
        <f>VLOOKUP(Pronostics!$B4091,Setup_MPP!$A:$G,3,FALSE)</f>
        <v>Joueur34</v>
      </c>
      <c r="E4091" s="31" t="str">
        <f>VLOOKUP(Pronostics!$B4091,Setup_MPP!$A:$G,2,FALSE)</f>
        <v>Joueur34</v>
      </c>
      <c r="F4091" s="31" t="str">
        <f>VLOOKUP($B4091,Setup_MPP!$A:$E,4,FALSE)</f>
        <v>#D5D5D5</v>
      </c>
      <c r="G4091" s="31" t="str">
        <f>VLOOKUP($B4091,Setup_MPP!$A:$E,5,FALSE)</f>
        <v>#727272</v>
      </c>
      <c r="H4091" s="31" t="str">
        <f>IFERROR(IF(AND(A4091&gt;=1,A4091&lt;=104),VLOOKUP($A4091,Location!$A:$J,6,FALSE),IF(A4091=0,"Avant l'ouverture",IF(OR(A4091=105,A4091=106),"Bonus"))),"")</f>
        <v>Finale</v>
      </c>
      <c r="J4091" s="31" t="str">
        <f>VLOOKUP($A4091,Location!$A:$J,7,FALSE)</f>
        <v>TBD</v>
      </c>
      <c r="K4091" s="31" t="str">
        <f>IFERROR(VLOOKUP(J4091,Setup_Team!$B:$C,2,FALSE), "TDB")</f>
        <v>TDB</v>
      </c>
      <c r="L4091" s="31" t="str">
        <f>VLOOKUP($A4091,Location!$A:$J,8,FALSE)</f>
        <v>TBD</v>
      </c>
      <c r="M4091" s="31" t="str">
        <f>IFERROR(VLOOKUP(L4091,Setup_Team!$B:$C,2,FALSE), "TDB")</f>
        <v>TDB</v>
      </c>
      <c r="N4091" s="31" t="str">
        <f>VLOOKUP($A4091,Location!$A:$J,9,FALSE)</f>
        <v>East Rutherford, New Jersey/New York</v>
      </c>
      <c r="O4091" s="31" t="str">
        <f>VLOOKUP($A4091,Location!$A:$J,10,FALSE)</f>
        <v>MetLife Stadium</v>
      </c>
      <c r="R4091" s="31">
        <v>34</v>
      </c>
      <c r="S4091" s="25">
        <f>VLOOKUP($A4091,Database!$A:$Y,10,FALSE)</f>
        <v>0</v>
      </c>
      <c r="T4091" s="25">
        <f>VLOOKUP($A4091,Database!$A:$Y,11,FALSE)</f>
        <v>0</v>
      </c>
      <c r="U4091" s="25">
        <f>VLOOKUP($A4091,Database!$A:$Y,12,FALSE)</f>
        <v>0</v>
      </c>
      <c r="V4091" s="25" t="str">
        <f>VLOOKUP(A4091,Database!A:M,13,FALSE)</f>
        <v>À venir</v>
      </c>
      <c r="W4091" s="25" t="str">
        <f>VLOOKUP($A4091,Database!$A:$Y,20,FALSE)</f>
        <v/>
      </c>
      <c r="X4091" s="25" t="str">
        <f>VLOOKUP($A4091,Database!$A:$Y,21,FALSE)</f>
        <v/>
      </c>
      <c r="Y4091" s="25" t="str">
        <f t="shared" ca="1" si="25"/>
        <v/>
      </c>
      <c r="Z4091" s="25">
        <f t="shared" si="26"/>
        <v>1</v>
      </c>
      <c r="AA4091" s="25" t="str">
        <f>IF(Z4091=0,"",IF(ISBLANK(VLOOKUP(A4091,Database!A:AA,22,FALSE)),"",VLOOKUP(A4091,Database!A:AA,22,FALSE)))</f>
        <v>Exact</v>
      </c>
      <c r="AB4091" s="25">
        <f ca="1">IFERROR(IF(AND(Y4091&lt;&gt;"",OR(V4091="Terminé",V4091="En cours")),VLOOKUP(AA4091,Setup_ScoreExactBonus!A:D,4,FALSE),0),0)</f>
        <v>0</v>
      </c>
      <c r="AC4091" s="31" t="str">
        <f t="shared" ca="1" si="27"/>
        <v/>
      </c>
      <c r="AD4091" s="31">
        <f ca="1">SUMIFS(AC$2:AC4091,D$2:D4091,D4091)*IF(R4091=0,1,2)</f>
        <v>0</v>
      </c>
    </row>
    <row r="4092" spans="1:30" x14ac:dyDescent="0.35">
      <c r="A4092" s="31">
        <f>IF(ISBLANK(B4092),"",COUNTIF(B$2:B4092,B4092))-1</f>
        <v>104</v>
      </c>
      <c r="B4092" s="31">
        <v>35</v>
      </c>
      <c r="C4092" s="10">
        <f>VLOOKUP($A4092,Database!$A:$Y,7,FALSE)</f>
        <v>46222.875</v>
      </c>
      <c r="D4092" s="31" t="str">
        <f>VLOOKUP(Pronostics!$B4092,Setup_MPP!$A:$G,3,FALSE)</f>
        <v>Joueur35</v>
      </c>
      <c r="E4092" s="31" t="str">
        <f>VLOOKUP(Pronostics!$B4092,Setup_MPP!$A:$G,2,FALSE)</f>
        <v>Joueur35</v>
      </c>
      <c r="F4092" s="31" t="str">
        <f>VLOOKUP($B4092,Setup_MPP!$A:$E,4,FALSE)</f>
        <v>#D5D5D5</v>
      </c>
      <c r="G4092" s="31" t="str">
        <f>VLOOKUP($B4092,Setup_MPP!$A:$E,5,FALSE)</f>
        <v>#727272</v>
      </c>
      <c r="H4092" s="31" t="str">
        <f>IFERROR(IF(AND(A4092&gt;=1,A4092&lt;=104),VLOOKUP($A4092,Location!$A:$J,6,FALSE),IF(A4092=0,"Avant l'ouverture",IF(OR(A4092=105,A4092=106),"Bonus"))),"")</f>
        <v>Finale</v>
      </c>
      <c r="J4092" s="31" t="str">
        <f>VLOOKUP($A4092,Location!$A:$J,7,FALSE)</f>
        <v>TBD</v>
      </c>
      <c r="K4092" s="31" t="str">
        <f>IFERROR(VLOOKUP(J4092,Setup_Team!$B:$C,2,FALSE), "TDB")</f>
        <v>TDB</v>
      </c>
      <c r="L4092" s="31" t="str">
        <f>VLOOKUP($A4092,Location!$A:$J,8,FALSE)</f>
        <v>TBD</v>
      </c>
      <c r="M4092" s="31" t="str">
        <f>IFERROR(VLOOKUP(L4092,Setup_Team!$B:$C,2,FALSE), "TDB")</f>
        <v>TDB</v>
      </c>
      <c r="N4092" s="31" t="str">
        <f>VLOOKUP($A4092,Location!$A:$J,9,FALSE)</f>
        <v>East Rutherford, New Jersey/New York</v>
      </c>
      <c r="O4092" s="31" t="str">
        <f>VLOOKUP($A4092,Location!$A:$J,10,FALSE)</f>
        <v>MetLife Stadium</v>
      </c>
      <c r="R4092" s="31">
        <v>35</v>
      </c>
      <c r="S4092" s="25">
        <f>VLOOKUP($A4092,Database!$A:$Y,10,FALSE)</f>
        <v>0</v>
      </c>
      <c r="T4092" s="25">
        <f>VLOOKUP($A4092,Database!$A:$Y,11,FALSE)</f>
        <v>0</v>
      </c>
      <c r="U4092" s="25">
        <f>VLOOKUP($A4092,Database!$A:$Y,12,FALSE)</f>
        <v>0</v>
      </c>
      <c r="V4092" s="25" t="str">
        <f>VLOOKUP(A4092,Database!A:M,13,FALSE)</f>
        <v>À venir</v>
      </c>
      <c r="W4092" s="25" t="str">
        <f>VLOOKUP($A4092,Database!$A:$Y,20,FALSE)</f>
        <v/>
      </c>
      <c r="X4092" s="25" t="str">
        <f>VLOOKUP($A4092,Database!$A:$Y,21,FALSE)</f>
        <v/>
      </c>
      <c r="Y4092" s="25" t="str">
        <f t="shared" ca="1" si="25"/>
        <v/>
      </c>
      <c r="Z4092" s="25">
        <f t="shared" si="26"/>
        <v>1</v>
      </c>
      <c r="AA4092" s="25" t="str">
        <f>IF(Z4092=0,"",IF(ISBLANK(VLOOKUP(A4092,Database!A:AA,22,FALSE)),"",VLOOKUP(A4092,Database!A:AA,22,FALSE)))</f>
        <v>Exact</v>
      </c>
      <c r="AB4092" s="25">
        <f ca="1">IFERROR(IF(AND(Y4092&lt;&gt;"",OR(V4092="Terminé",V4092="En cours")),VLOOKUP(AA4092,Setup_ScoreExactBonus!A:D,4,FALSE),0),0)</f>
        <v>0</v>
      </c>
      <c r="AC4092" s="31" t="str">
        <f t="shared" ca="1" si="27"/>
        <v/>
      </c>
      <c r="AD4092" s="31">
        <f ca="1">SUMIFS(AC$2:AC4092,D$2:D4092,D4092)*IF(R4092=0,1,2)</f>
        <v>0</v>
      </c>
    </row>
    <row r="4093" spans="1:30" x14ac:dyDescent="0.35">
      <c r="A4093" s="31">
        <f>IF(ISBLANK(B4093),"",COUNTIF(B$2:B4093,B4093))-1</f>
        <v>104</v>
      </c>
      <c r="B4093" s="31">
        <v>36</v>
      </c>
      <c r="C4093" s="10">
        <f>VLOOKUP($A4093,Database!$A:$Y,7,FALSE)</f>
        <v>46222.875</v>
      </c>
      <c r="D4093" s="31" t="str">
        <f>VLOOKUP(Pronostics!$B4093,Setup_MPP!$A:$G,3,FALSE)</f>
        <v>Joueur36</v>
      </c>
      <c r="E4093" s="31" t="str">
        <f>VLOOKUP(Pronostics!$B4093,Setup_MPP!$A:$G,2,FALSE)</f>
        <v>Joueur36</v>
      </c>
      <c r="F4093" s="31" t="str">
        <f>VLOOKUP($B4093,Setup_MPP!$A:$E,4,FALSE)</f>
        <v>#D5D5D5</v>
      </c>
      <c r="G4093" s="31" t="str">
        <f>VLOOKUP($B4093,Setup_MPP!$A:$E,5,FALSE)</f>
        <v>#727272</v>
      </c>
      <c r="H4093" s="31" t="str">
        <f>IFERROR(IF(AND(A4093&gt;=1,A4093&lt;=104),VLOOKUP($A4093,Location!$A:$J,6,FALSE),IF(A4093=0,"Avant l'ouverture",IF(OR(A4093=105,A4093=106),"Bonus"))),"")</f>
        <v>Finale</v>
      </c>
      <c r="J4093" s="31" t="str">
        <f>VLOOKUP($A4093,Location!$A:$J,7,FALSE)</f>
        <v>TBD</v>
      </c>
      <c r="K4093" s="31" t="str">
        <f>IFERROR(VLOOKUP(J4093,Setup_Team!$B:$C,2,FALSE), "TDB")</f>
        <v>TDB</v>
      </c>
      <c r="L4093" s="31" t="str">
        <f>VLOOKUP($A4093,Location!$A:$J,8,FALSE)</f>
        <v>TBD</v>
      </c>
      <c r="M4093" s="31" t="str">
        <f>IFERROR(VLOOKUP(L4093,Setup_Team!$B:$C,2,FALSE), "TDB")</f>
        <v>TDB</v>
      </c>
      <c r="N4093" s="31" t="str">
        <f>VLOOKUP($A4093,Location!$A:$J,9,FALSE)</f>
        <v>East Rutherford, New Jersey/New York</v>
      </c>
      <c r="O4093" s="31" t="str">
        <f>VLOOKUP($A4093,Location!$A:$J,10,FALSE)</f>
        <v>MetLife Stadium</v>
      </c>
      <c r="R4093" s="31">
        <v>36</v>
      </c>
      <c r="S4093" s="25">
        <f>VLOOKUP($A4093,Database!$A:$Y,10,FALSE)</f>
        <v>0</v>
      </c>
      <c r="T4093" s="25">
        <f>VLOOKUP($A4093,Database!$A:$Y,11,FALSE)</f>
        <v>0</v>
      </c>
      <c r="U4093" s="25">
        <f>VLOOKUP($A4093,Database!$A:$Y,12,FALSE)</f>
        <v>0</v>
      </c>
      <c r="V4093" s="25" t="str">
        <f>VLOOKUP(A4093,Database!A:M,13,FALSE)</f>
        <v>À venir</v>
      </c>
      <c r="W4093" s="25" t="str">
        <f>VLOOKUP($A4093,Database!$A:$Y,20,FALSE)</f>
        <v/>
      </c>
      <c r="X4093" s="25" t="str">
        <f>VLOOKUP($A4093,Database!$A:$Y,21,FALSE)</f>
        <v/>
      </c>
      <c r="Y4093" s="25" t="str">
        <f t="shared" ca="1" si="25"/>
        <v/>
      </c>
      <c r="Z4093" s="25">
        <f t="shared" si="26"/>
        <v>1</v>
      </c>
      <c r="AA4093" s="25" t="str">
        <f>IF(Z4093=0,"",IF(ISBLANK(VLOOKUP(A4093,Database!A:AA,22,FALSE)),"",VLOOKUP(A4093,Database!A:AA,22,FALSE)))</f>
        <v>Exact</v>
      </c>
      <c r="AB4093" s="25">
        <f ca="1">IFERROR(IF(AND(Y4093&lt;&gt;"",OR(V4093="Terminé",V4093="En cours")),VLOOKUP(AA4093,Setup_ScoreExactBonus!A:D,4,FALSE),0),0)</f>
        <v>0</v>
      </c>
      <c r="AC4093" s="31" t="str">
        <f t="shared" ca="1" si="27"/>
        <v/>
      </c>
      <c r="AD4093" s="31">
        <f ca="1">SUMIFS(AC$2:AC4093,D$2:D4093,D4093)*IF(R4093=0,1,2)</f>
        <v>0</v>
      </c>
    </row>
    <row r="4094" spans="1:30" x14ac:dyDescent="0.35">
      <c r="A4094" s="31">
        <f>IF(ISBLANK(B4094),"",COUNTIF(B$2:B4094,B4094))-1</f>
        <v>104</v>
      </c>
      <c r="B4094" s="31">
        <v>37</v>
      </c>
      <c r="C4094" s="10">
        <f>VLOOKUP($A4094,Database!$A:$Y,7,FALSE)</f>
        <v>46222.875</v>
      </c>
      <c r="D4094" s="31" t="str">
        <f>VLOOKUP(Pronostics!$B4094,Setup_MPP!$A:$G,3,FALSE)</f>
        <v>Joueur37</v>
      </c>
      <c r="E4094" s="31" t="str">
        <f>VLOOKUP(Pronostics!$B4094,Setup_MPP!$A:$G,2,FALSE)</f>
        <v>Joueur37</v>
      </c>
      <c r="F4094" s="31" t="str">
        <f>VLOOKUP($B4094,Setup_MPP!$A:$E,4,FALSE)</f>
        <v>#D5D5D5</v>
      </c>
      <c r="G4094" s="31" t="str">
        <f>VLOOKUP($B4094,Setup_MPP!$A:$E,5,FALSE)</f>
        <v>#727272</v>
      </c>
      <c r="H4094" s="31" t="str">
        <f>IFERROR(IF(AND(A4094&gt;=1,A4094&lt;=104),VLOOKUP($A4094,Location!$A:$J,6,FALSE),IF(A4094=0,"Avant l'ouverture",IF(OR(A4094=105,A4094=106),"Bonus"))),"")</f>
        <v>Finale</v>
      </c>
      <c r="J4094" s="31" t="str">
        <f>VLOOKUP($A4094,Location!$A:$J,7,FALSE)</f>
        <v>TBD</v>
      </c>
      <c r="K4094" s="31" t="str">
        <f>IFERROR(VLOOKUP(J4094,Setup_Team!$B:$C,2,FALSE), "TDB")</f>
        <v>TDB</v>
      </c>
      <c r="L4094" s="31" t="str">
        <f>VLOOKUP($A4094,Location!$A:$J,8,FALSE)</f>
        <v>TBD</v>
      </c>
      <c r="M4094" s="31" t="str">
        <f>IFERROR(VLOOKUP(L4094,Setup_Team!$B:$C,2,FALSE), "TDB")</f>
        <v>TDB</v>
      </c>
      <c r="N4094" s="31" t="str">
        <f>VLOOKUP($A4094,Location!$A:$J,9,FALSE)</f>
        <v>East Rutherford, New Jersey/New York</v>
      </c>
      <c r="O4094" s="31" t="str">
        <f>VLOOKUP($A4094,Location!$A:$J,10,FALSE)</f>
        <v>MetLife Stadium</v>
      </c>
      <c r="R4094" s="31">
        <v>37</v>
      </c>
      <c r="S4094" s="25">
        <f>VLOOKUP($A4094,Database!$A:$Y,10,FALSE)</f>
        <v>0</v>
      </c>
      <c r="T4094" s="25">
        <f>VLOOKUP($A4094,Database!$A:$Y,11,FALSE)</f>
        <v>0</v>
      </c>
      <c r="U4094" s="25">
        <f>VLOOKUP($A4094,Database!$A:$Y,12,FALSE)</f>
        <v>0</v>
      </c>
      <c r="V4094" s="25" t="str">
        <f>VLOOKUP(A4094,Database!A:M,13,FALSE)</f>
        <v>À venir</v>
      </c>
      <c r="W4094" s="25" t="str">
        <f>VLOOKUP($A4094,Database!$A:$Y,20,FALSE)</f>
        <v/>
      </c>
      <c r="X4094" s="25" t="str">
        <f>VLOOKUP($A4094,Database!$A:$Y,21,FALSE)</f>
        <v/>
      </c>
      <c r="Y4094" s="25" t="str">
        <f t="shared" ca="1" si="25"/>
        <v/>
      </c>
      <c r="Z4094" s="25">
        <f t="shared" si="26"/>
        <v>1</v>
      </c>
      <c r="AA4094" s="25" t="str">
        <f>IF(Z4094=0,"",IF(ISBLANK(VLOOKUP(A4094,Database!A:AA,22,FALSE)),"",VLOOKUP(A4094,Database!A:AA,22,FALSE)))</f>
        <v>Exact</v>
      </c>
      <c r="AB4094" s="25">
        <f ca="1">IFERROR(IF(AND(Y4094&lt;&gt;"",OR(V4094="Terminé",V4094="En cours")),VLOOKUP(AA4094,Setup_ScoreExactBonus!A:D,4,FALSE),0),0)</f>
        <v>0</v>
      </c>
      <c r="AC4094" s="31" t="str">
        <f t="shared" ca="1" si="27"/>
        <v/>
      </c>
      <c r="AD4094" s="31">
        <f ca="1">SUMIFS(AC$2:AC4094,D$2:D4094,D4094)*IF(R4094=0,1,2)</f>
        <v>0</v>
      </c>
    </row>
    <row r="4095" spans="1:30" x14ac:dyDescent="0.35">
      <c r="A4095" s="31">
        <f>IF(ISBLANK(B4095),"",COUNTIF(B$2:B4095,B4095))-1</f>
        <v>104</v>
      </c>
      <c r="B4095" s="31">
        <v>38</v>
      </c>
      <c r="C4095" s="10">
        <f>VLOOKUP($A4095,Database!$A:$Y,7,FALSE)</f>
        <v>46222.875</v>
      </c>
      <c r="D4095" s="31" t="str">
        <f>VLOOKUP(Pronostics!$B4095,Setup_MPP!$A:$G,3,FALSE)</f>
        <v>Joueur38</v>
      </c>
      <c r="E4095" s="31" t="str">
        <f>VLOOKUP(Pronostics!$B4095,Setup_MPP!$A:$G,2,FALSE)</f>
        <v>Joueur38</v>
      </c>
      <c r="F4095" s="31" t="str">
        <f>VLOOKUP($B4095,Setup_MPP!$A:$E,4,FALSE)</f>
        <v>#D5D5D5</v>
      </c>
      <c r="G4095" s="31" t="str">
        <f>VLOOKUP($B4095,Setup_MPP!$A:$E,5,FALSE)</f>
        <v>#727272</v>
      </c>
      <c r="H4095" s="31" t="str">
        <f>IFERROR(IF(AND(A4095&gt;=1,A4095&lt;=104),VLOOKUP($A4095,Location!$A:$J,6,FALSE),IF(A4095=0,"Avant l'ouverture",IF(OR(A4095=105,A4095=106),"Bonus"))),"")</f>
        <v>Finale</v>
      </c>
      <c r="J4095" s="31" t="str">
        <f>VLOOKUP($A4095,Location!$A:$J,7,FALSE)</f>
        <v>TBD</v>
      </c>
      <c r="K4095" s="31" t="str">
        <f>IFERROR(VLOOKUP(J4095,Setup_Team!$B:$C,2,FALSE), "TDB")</f>
        <v>TDB</v>
      </c>
      <c r="L4095" s="31" t="str">
        <f>VLOOKUP($A4095,Location!$A:$J,8,FALSE)</f>
        <v>TBD</v>
      </c>
      <c r="M4095" s="31" t="str">
        <f>IFERROR(VLOOKUP(L4095,Setup_Team!$B:$C,2,FALSE), "TDB")</f>
        <v>TDB</v>
      </c>
      <c r="N4095" s="31" t="str">
        <f>VLOOKUP($A4095,Location!$A:$J,9,FALSE)</f>
        <v>East Rutherford, New Jersey/New York</v>
      </c>
      <c r="O4095" s="31" t="str">
        <f>VLOOKUP($A4095,Location!$A:$J,10,FALSE)</f>
        <v>MetLife Stadium</v>
      </c>
      <c r="R4095" s="31">
        <v>38</v>
      </c>
      <c r="S4095" s="25">
        <f>VLOOKUP($A4095,Database!$A:$Y,10,FALSE)</f>
        <v>0</v>
      </c>
      <c r="T4095" s="25">
        <f>VLOOKUP($A4095,Database!$A:$Y,11,FALSE)</f>
        <v>0</v>
      </c>
      <c r="U4095" s="25">
        <f>VLOOKUP($A4095,Database!$A:$Y,12,FALSE)</f>
        <v>0</v>
      </c>
      <c r="V4095" s="25" t="str">
        <f>VLOOKUP(A4095,Database!A:M,13,FALSE)</f>
        <v>À venir</v>
      </c>
      <c r="W4095" s="25" t="str">
        <f>VLOOKUP($A4095,Database!$A:$Y,20,FALSE)</f>
        <v/>
      </c>
      <c r="X4095" s="25" t="str">
        <f>VLOOKUP($A4095,Database!$A:$Y,21,FALSE)</f>
        <v/>
      </c>
      <c r="Y4095" s="25" t="str">
        <f t="shared" ca="1" si="25"/>
        <v/>
      </c>
      <c r="Z4095" s="25">
        <f t="shared" si="26"/>
        <v>1</v>
      </c>
      <c r="AA4095" s="25" t="str">
        <f>IF(Z4095=0,"",IF(ISBLANK(VLOOKUP(A4095,Database!A:AA,22,FALSE)),"",VLOOKUP(A4095,Database!A:AA,22,FALSE)))</f>
        <v>Exact</v>
      </c>
      <c r="AB4095" s="25">
        <f ca="1">IFERROR(IF(AND(Y4095&lt;&gt;"",OR(V4095="Terminé",V4095="En cours")),VLOOKUP(AA4095,Setup_ScoreExactBonus!A:D,4,FALSE),0),0)</f>
        <v>0</v>
      </c>
      <c r="AC4095" s="31" t="str">
        <f t="shared" ca="1" si="27"/>
        <v/>
      </c>
      <c r="AD4095" s="31">
        <f ca="1">SUMIFS(AC$2:AC4095,D$2:D4095,D4095)*IF(R4095=0,1,2)</f>
        <v>0</v>
      </c>
    </row>
    <row r="4096" spans="1:30" x14ac:dyDescent="0.35">
      <c r="A4096" s="31">
        <f>IF(ISBLANK(B4096),"",COUNTIF(B$2:B4096,B4096))-1</f>
        <v>104</v>
      </c>
      <c r="B4096" s="31">
        <v>39</v>
      </c>
      <c r="C4096" s="10">
        <f>VLOOKUP($A4096,Database!$A:$Y,7,FALSE)</f>
        <v>46222.875</v>
      </c>
      <c r="D4096" s="31" t="str">
        <f>VLOOKUP(Pronostics!$B4096,Setup_MPP!$A:$G,3,FALSE)</f>
        <v>Joueur39</v>
      </c>
      <c r="E4096" s="31" t="str">
        <f>VLOOKUP(Pronostics!$B4096,Setup_MPP!$A:$G,2,FALSE)</f>
        <v>Joueur39</v>
      </c>
      <c r="F4096" s="31" t="str">
        <f>VLOOKUP($B4096,Setup_MPP!$A:$E,4,FALSE)</f>
        <v>#D5D5D5</v>
      </c>
      <c r="G4096" s="31" t="str">
        <f>VLOOKUP($B4096,Setup_MPP!$A:$E,5,FALSE)</f>
        <v>#727272</v>
      </c>
      <c r="H4096" s="31" t="str">
        <f>IFERROR(IF(AND(A4096&gt;=1,A4096&lt;=104),VLOOKUP($A4096,Location!$A:$J,6,FALSE),IF(A4096=0,"Avant l'ouverture",IF(OR(A4096=105,A4096=106),"Bonus"))),"")</f>
        <v>Finale</v>
      </c>
      <c r="J4096" s="31" t="str">
        <f>VLOOKUP($A4096,Location!$A:$J,7,FALSE)</f>
        <v>TBD</v>
      </c>
      <c r="K4096" s="31" t="str">
        <f>IFERROR(VLOOKUP(J4096,Setup_Team!$B:$C,2,FALSE), "TDB")</f>
        <v>TDB</v>
      </c>
      <c r="L4096" s="31" t="str">
        <f>VLOOKUP($A4096,Location!$A:$J,8,FALSE)</f>
        <v>TBD</v>
      </c>
      <c r="M4096" s="31" t="str">
        <f>IFERROR(VLOOKUP(L4096,Setup_Team!$B:$C,2,FALSE), "TDB")</f>
        <v>TDB</v>
      </c>
      <c r="N4096" s="31" t="str">
        <f>VLOOKUP($A4096,Location!$A:$J,9,FALSE)</f>
        <v>East Rutherford, New Jersey/New York</v>
      </c>
      <c r="O4096" s="31" t="str">
        <f>VLOOKUP($A4096,Location!$A:$J,10,FALSE)</f>
        <v>MetLife Stadium</v>
      </c>
      <c r="R4096" s="31">
        <v>39</v>
      </c>
      <c r="S4096" s="25">
        <f>VLOOKUP($A4096,Database!$A:$Y,10,FALSE)</f>
        <v>0</v>
      </c>
      <c r="T4096" s="25">
        <f>VLOOKUP($A4096,Database!$A:$Y,11,FALSE)</f>
        <v>0</v>
      </c>
      <c r="U4096" s="25">
        <f>VLOOKUP($A4096,Database!$A:$Y,12,FALSE)</f>
        <v>0</v>
      </c>
      <c r="V4096" s="25" t="str">
        <f>VLOOKUP(A4096,Database!A:M,13,FALSE)</f>
        <v>À venir</v>
      </c>
      <c r="W4096" s="25" t="str">
        <f>VLOOKUP($A4096,Database!$A:$Y,20,FALSE)</f>
        <v/>
      </c>
      <c r="X4096" s="25" t="str">
        <f>VLOOKUP($A4096,Database!$A:$Y,21,FALSE)</f>
        <v/>
      </c>
      <c r="Y4096" s="25" t="str">
        <f t="shared" ca="1" si="25"/>
        <v/>
      </c>
      <c r="Z4096" s="25">
        <f t="shared" si="26"/>
        <v>1</v>
      </c>
      <c r="AA4096" s="25" t="str">
        <f>IF(Z4096=0,"",IF(ISBLANK(VLOOKUP(A4096,Database!A:AA,22,FALSE)),"",VLOOKUP(A4096,Database!A:AA,22,FALSE)))</f>
        <v>Exact</v>
      </c>
      <c r="AB4096" s="25">
        <f ca="1">IFERROR(IF(AND(Y4096&lt;&gt;"",OR(V4096="Terminé",V4096="En cours")),VLOOKUP(AA4096,Setup_ScoreExactBonus!A:D,4,FALSE),0),0)</f>
        <v>0</v>
      </c>
      <c r="AC4096" s="31" t="str">
        <f t="shared" ca="1" si="27"/>
        <v/>
      </c>
      <c r="AD4096" s="31">
        <f ca="1">SUMIFS(AC$2:AC4096,D$2:D4096,D4096)*IF(R4096=0,1,2)</f>
        <v>0</v>
      </c>
    </row>
    <row r="4097" spans="1:32" x14ac:dyDescent="0.35">
      <c r="A4097" s="31">
        <f>IF(ISBLANK(B4097),"",COUNTIF(B$2:B4097,B4097))-1</f>
        <v>105</v>
      </c>
      <c r="B4097" s="31">
        <v>1</v>
      </c>
      <c r="D4097" s="31" t="str">
        <f>VLOOKUP(Pronostics!$B4097,Setup_MPP!$A:$G,3,FALSE)</f>
        <v>_Nicolas_LM_</v>
      </c>
      <c r="E4097" s="31" t="str">
        <f>VLOOKUP(Pronostics!$B4097,Setup_MPP!$A:$G,2,FALSE)</f>
        <v>Nicolas LE MOUEL</v>
      </c>
      <c r="F4097" s="31" t="str">
        <f>VLOOKUP($B4097,Setup_MPP!$A:$E,4,FALSE)</f>
        <v>#F7C79D</v>
      </c>
      <c r="G4097" s="31" t="str">
        <f>VLOOKUP($B4097,Setup_MPP!$A:$E,5,FALSE)</f>
        <v>#FFBE85</v>
      </c>
      <c r="H4097" s="31" t="str">
        <f>IFERROR(IF(AND(A4097&gt;=1,A4097&lt;=104),VLOOKUP($A4097,Location!$A:$J,6,FALSE),IF(A4097=0,"Avant l'ouverture",IF(OR(A4097=105,A4097=106),"Bonus"))),"")</f>
        <v>Bonus</v>
      </c>
      <c r="P4097" s="31" t="str">
        <f>IFERROR(IF(VLOOKUP($B4058,Setup_MPP!$A:$G,7,FALSE)=0,"",VLOOKUP($B4058,Setup_MPP!$A:$G,7,FALSE)),"")</f>
        <v>Un Autre</v>
      </c>
      <c r="AC4097" s="31" t="str">
        <f t="shared" si="27"/>
        <v/>
      </c>
      <c r="AD4097" s="31">
        <f ca="1">SUMIFS(AC$2:AC4097,D$2:D4097,D4097)*IF(R4097=0,1,2)</f>
        <v>0</v>
      </c>
      <c r="AE4097" s="43" t="str">
        <f>IFERROR(VLOOKUP(P4097,Setup_Player!B:F,5,FALSE),"undefined")</f>
        <v>un_autre</v>
      </c>
      <c r="AF4097" s="43"/>
    </row>
    <row r="4098" spans="1:32" x14ac:dyDescent="0.35">
      <c r="A4098" s="31">
        <f>IF(ISBLANK(B4098),"",COUNTIF(B$2:B4098,B4098))-1</f>
        <v>105</v>
      </c>
      <c r="B4098" s="31">
        <v>2</v>
      </c>
      <c r="D4098" s="31" t="str">
        <f>VLOOKUP(Pronostics!$B4098,Setup_MPP!$A:$G,3,FALSE)</f>
        <v>leaelaz</v>
      </c>
      <c r="E4098" s="31" t="str">
        <f>VLOOKUP(Pronostics!$B4098,Setup_MPP!$A:$G,2,FALSE)</f>
        <v>Léa EL ASERY</v>
      </c>
      <c r="F4098" s="31" t="str">
        <f>VLOOKUP($B4098,Setup_MPP!$A:$E,4,FALSE)</f>
        <v>#FFBEBE</v>
      </c>
      <c r="G4098" s="31" t="str">
        <f>VLOOKUP($B4098,Setup_MPP!$A:$E,5,FALSE)</f>
        <v>#DF6868</v>
      </c>
      <c r="H4098" s="31" t="str">
        <f>IFERROR(IF(AND(A4098&gt;=1,A4098&lt;=104),VLOOKUP($A4098,Location!$A:$J,6,FALSE),IF(A4098=0,"Avant l'ouverture",IF(OR(A4098=105,A4098=106),"Bonus"))),"")</f>
        <v>Bonus</v>
      </c>
      <c r="P4098" s="31" t="str">
        <f>IFERROR(IF(VLOOKUP($B4059,Setup_MPP!$A:$G,7,FALSE)=0,"",VLOOKUP($B4059,Setup_MPP!$A:$G,7,FALSE)),"")</f>
        <v>Kylian Mbappé</v>
      </c>
      <c r="AC4098" s="31" t="str">
        <f t="shared" si="27"/>
        <v/>
      </c>
      <c r="AD4098" s="31">
        <f ca="1">SUMIFS(AC$2:AC4098,D$2:D4098,D4098)*IF(R4098=0,1,2)</f>
        <v>0</v>
      </c>
      <c r="AE4098" s="43" t="str">
        <f>IFERROR(VLOOKUP(P4098,Setup_Player!B:F,5,FALSE),"undefined")</f>
        <v>kylian_mbappe</v>
      </c>
      <c r="AF4098" s="43"/>
    </row>
    <row r="4099" spans="1:32" x14ac:dyDescent="0.35">
      <c r="A4099" s="31">
        <f>IF(ISBLANK(B4099),"",COUNTIF(B$2:B4099,B4099))-1</f>
        <v>105</v>
      </c>
      <c r="B4099" s="31">
        <v>3</v>
      </c>
      <c r="D4099" s="31" t="str">
        <f>VLOOKUP(Pronostics!$B4099,Setup_MPP!$A:$G,3,FALSE)</f>
        <v>PasMetalleux</v>
      </c>
      <c r="E4099" s="31" t="str">
        <f>VLOOKUP(Pronostics!$B4099,Setup_MPP!$A:$G,2,FALSE)</f>
        <v>Elwenn JOUBREL</v>
      </c>
      <c r="F4099" s="31" t="str">
        <f>VLOOKUP($B4099,Setup_MPP!$A:$E,4,FALSE)</f>
        <v>#F5C7FC</v>
      </c>
      <c r="G4099" s="31" t="str">
        <f>VLOOKUP($B4099,Setup_MPP!$A:$E,5,FALSE)</f>
        <v>#C489CF</v>
      </c>
      <c r="H4099" s="31" t="str">
        <f>IFERROR(IF(AND(A4099&gt;=1,A4099&lt;=104),VLOOKUP($A4099,Location!$A:$J,6,FALSE),IF(A4099=0,"Avant l'ouverture",IF(OR(A4099=105,A4099=106),"Bonus"))),"")</f>
        <v>Bonus</v>
      </c>
      <c r="P4099" s="31" t="str">
        <f>IFERROR(IF(VLOOKUP($B4060,Setup_MPP!$A:$G,7,FALSE)=0,"",VLOOKUP($B4060,Setup_MPP!$A:$G,7,FALSE)),"")</f>
        <v>Kylian Mbappé</v>
      </c>
      <c r="AC4099" s="31" t="str">
        <f t="shared" si="27"/>
        <v/>
      </c>
      <c r="AD4099" s="31">
        <f ca="1">SUMIFS(AC$2:AC4099,D$2:D4099,D4099)*IF(R4099=0,1,2)</f>
        <v>0</v>
      </c>
      <c r="AE4099" s="43" t="str">
        <f>IFERROR(VLOOKUP(P4099,Setup_Player!B:F,5,FALSE),"undefined")</f>
        <v>kylian_mbappe</v>
      </c>
      <c r="AF4099" s="43"/>
    </row>
    <row r="4100" spans="1:32" x14ac:dyDescent="0.35">
      <c r="A4100" s="31">
        <f>IF(ISBLANK(B4100),"",COUNTIF(B$2:B4100,B4100))-1</f>
        <v>105</v>
      </c>
      <c r="B4100" s="31">
        <v>4</v>
      </c>
      <c r="D4100" s="31" t="str">
        <f>VLOOKUP(Pronostics!$B4100,Setup_MPP!$A:$G,3,FALSE)</f>
        <v>Popo444</v>
      </c>
      <c r="E4100" s="31" t="str">
        <f>VLOOKUP(Pronostics!$B4100,Setup_MPP!$A:$G,2,FALSE)</f>
        <v>Pauline OLIVIER</v>
      </c>
      <c r="F4100" s="31" t="str">
        <f>VLOOKUP($B4100,Setup_MPP!$A:$E,4,FALSE)</f>
        <v>#A5EA7F</v>
      </c>
      <c r="G4100" s="31" t="str">
        <f>VLOOKUP($B4100,Setup_MPP!$A:$E,5,FALSE)</f>
        <v>#80C65A</v>
      </c>
      <c r="H4100" s="31" t="str">
        <f>IFERROR(IF(AND(A4100&gt;=1,A4100&lt;=104),VLOOKUP($A4100,Location!$A:$J,6,FALSE),IF(A4100=0,"Avant l'ouverture",IF(OR(A4100=105,A4100=106),"Bonus"))),"")</f>
        <v>Bonus</v>
      </c>
      <c r="P4100" s="31" t="str">
        <f>IFERROR(IF(VLOOKUP($B4061,Setup_MPP!$A:$G,7,FALSE)=0,"",VLOOKUP($B4061,Setup_MPP!$A:$G,7,FALSE)),"")</f>
        <v>Kylian Mbappé</v>
      </c>
      <c r="AC4100" s="31" t="str">
        <f t="shared" si="27"/>
        <v/>
      </c>
      <c r="AD4100" s="31">
        <f ca="1">SUMIFS(AC$2:AC4100,D$2:D4100,D4100)*IF(R4100=0,1,2)</f>
        <v>0</v>
      </c>
      <c r="AE4100" s="43" t="str">
        <f>IFERROR(VLOOKUP(P4100,Setup_Player!B:F,5,FALSE),"undefined")</f>
        <v>kylian_mbappe</v>
      </c>
      <c r="AF4100" s="43"/>
    </row>
    <row r="4101" spans="1:32" x14ac:dyDescent="0.35">
      <c r="A4101" s="31">
        <f>IF(ISBLANK(B4101),"",COUNTIF(B$2:B4101,B4101))-1</f>
        <v>105</v>
      </c>
      <c r="B4101" s="31">
        <v>5</v>
      </c>
      <c r="D4101" s="31" t="str">
        <f>VLOOKUP(Pronostics!$B4101,Setup_MPP!$A:$G,3,FALSE)</f>
        <v>_Jujul</v>
      </c>
      <c r="E4101" s="31" t="str">
        <f>VLOOKUP(Pronostics!$B4101,Setup_MPP!$A:$G,2,FALSE)</f>
        <v>Julie BOISSIERE</v>
      </c>
      <c r="F4101" s="31" t="str">
        <f>VLOOKUP($B4101,Setup_MPP!$A:$E,4,FALSE)</f>
        <v>#D890FF</v>
      </c>
      <c r="G4101" s="31" t="str">
        <f>VLOOKUP($B4101,Setup_MPP!$A:$E,5,FALSE)</f>
        <v>#B750EF</v>
      </c>
      <c r="H4101" s="31" t="str">
        <f>IFERROR(IF(AND(A4101&gt;=1,A4101&lt;=104),VLOOKUP($A4101,Location!$A:$J,6,FALSE),IF(A4101=0,"Avant l'ouverture",IF(OR(A4101=105,A4101=106),"Bonus"))),"")</f>
        <v>Bonus</v>
      </c>
      <c r="P4101" s="31" t="str">
        <f>IFERROR(IF(VLOOKUP($B4062,Setup_MPP!$A:$G,7,FALSE)=0,"",VLOOKUP($B4062,Setup_MPP!$A:$G,7,FALSE)),"")</f>
        <v/>
      </c>
      <c r="AC4101" s="31" t="str">
        <f t="shared" si="27"/>
        <v/>
      </c>
      <c r="AD4101" s="31">
        <f ca="1">SUMIFS(AC$2:AC4101,D$2:D4101,D4101)*IF(R4101=0,1,2)</f>
        <v>0</v>
      </c>
      <c r="AE4101" s="43" t="str">
        <f>IFERROR(VLOOKUP(P4101,Setup_Player!B:F,5,FALSE),"undefined")</f>
        <v>undefined</v>
      </c>
      <c r="AF4101" s="43"/>
    </row>
    <row r="4102" spans="1:32" x14ac:dyDescent="0.35">
      <c r="A4102" s="31">
        <f>IF(ISBLANK(B4102),"",COUNTIF(B$2:B4102,B4102))-1</f>
        <v>105</v>
      </c>
      <c r="B4102" s="31">
        <v>6</v>
      </c>
      <c r="D4102" s="31" t="str">
        <f>VLOOKUP(Pronostics!$B4102,Setup_MPP!$A:$G,3,FALSE)</f>
        <v>Julay</v>
      </c>
      <c r="E4102" s="31" t="str">
        <f>VLOOKUP(Pronostics!$B4102,Setup_MPP!$A:$G,2,FALSE)</f>
        <v>Julie BOUCHARD</v>
      </c>
      <c r="F4102" s="31" t="str">
        <f>VLOOKUP($B4102,Setup_MPP!$A:$E,4,FALSE)</f>
        <v>#A6F7B1</v>
      </c>
      <c r="G4102" s="31" t="str">
        <f>VLOOKUP($B4102,Setup_MPP!$A:$E,5,FALSE)</f>
        <v>#6EC179</v>
      </c>
      <c r="H4102" s="31" t="str">
        <f>IFERROR(IF(AND(A4102&gt;=1,A4102&lt;=104),VLOOKUP($A4102,Location!$A:$J,6,FALSE),IF(A4102=0,"Avant l'ouverture",IF(OR(A4102=105,A4102=106),"Bonus"))),"")</f>
        <v>Bonus</v>
      </c>
      <c r="P4102" s="31" t="str">
        <f>IFERROR(IF(VLOOKUP($B4063,Setup_MPP!$A:$G,7,FALSE)=0,"",VLOOKUP($B4063,Setup_MPP!$A:$G,7,FALSE)),"")</f>
        <v>Un Autre</v>
      </c>
      <c r="AC4102" s="31" t="str">
        <f t="shared" si="27"/>
        <v/>
      </c>
      <c r="AD4102" s="31">
        <f ca="1">SUMIFS(AC$2:AC4102,D$2:D4102,D4102)*IF(R4102=0,1,2)</f>
        <v>0</v>
      </c>
      <c r="AE4102" s="43" t="str">
        <f>IFERROR(VLOOKUP(P4102,Setup_Player!B:F,5,FALSE),"undefined")</f>
        <v>un_autre</v>
      </c>
      <c r="AF4102" s="43"/>
    </row>
    <row r="4103" spans="1:32" x14ac:dyDescent="0.35">
      <c r="A4103" s="31">
        <f>IF(ISBLANK(B4103),"",COUNTIF(B$2:B4103,B4103))-1</f>
        <v>105</v>
      </c>
      <c r="B4103" s="31">
        <v>7</v>
      </c>
      <c r="D4103" s="31" t="str">
        <f>VLOOKUP(Pronostics!$B4103,Setup_MPP!$A:$G,3,FALSE)</f>
        <v>__Vince__</v>
      </c>
      <c r="E4103" s="31" t="str">
        <f>VLOOKUP(Pronostics!$B4103,Setup_MPP!$A:$G,2,FALSE)</f>
        <v>Vincent FRAYSSE</v>
      </c>
      <c r="F4103" s="31" t="str">
        <f>VLOOKUP($B4103,Setup_MPP!$A:$E,4,FALSE)</f>
        <v>#B2EAE8</v>
      </c>
      <c r="G4103" s="31" t="str">
        <f>VLOOKUP($B4103,Setup_MPP!$A:$E,5,FALSE)</f>
        <v>#6CB4B1</v>
      </c>
      <c r="H4103" s="31" t="str">
        <f>IFERROR(IF(AND(A4103&gt;=1,A4103&lt;=104),VLOOKUP($A4103,Location!$A:$J,6,FALSE),IF(A4103=0,"Avant l'ouverture",IF(OR(A4103=105,A4103=106),"Bonus"))),"")</f>
        <v>Bonus</v>
      </c>
      <c r="P4103" s="31" t="str">
        <f>IFERROR(IF(VLOOKUP($B4064,Setup_MPP!$A:$G,7,FALSE)=0,"",VLOOKUP($B4064,Setup_MPP!$A:$G,7,FALSE)),"")</f>
        <v/>
      </c>
      <c r="AC4103" s="31" t="str">
        <f t="shared" si="27"/>
        <v/>
      </c>
      <c r="AD4103" s="31">
        <f ca="1">SUMIFS(AC$2:AC4103,D$2:D4103,D4103)*IF(R4103=0,1,2)</f>
        <v>0</v>
      </c>
      <c r="AE4103" s="43" t="str">
        <f>IFERROR(VLOOKUP(P4103,Setup_Player!B:F,5,FALSE),"undefined")</f>
        <v>undefined</v>
      </c>
      <c r="AF4103" s="43"/>
    </row>
    <row r="4104" spans="1:32" x14ac:dyDescent="0.35">
      <c r="A4104" s="31">
        <f>IF(ISBLANK(B4104),"",COUNTIF(B$2:B4104,B4104))-1</f>
        <v>105</v>
      </c>
      <c r="B4104" s="31">
        <v>8</v>
      </c>
      <c r="D4104" s="31" t="str">
        <f>VLOOKUP(Pronostics!$B4104,Setup_MPP!$A:$G,3,FALSE)</f>
        <v>Louuiiis</v>
      </c>
      <c r="E4104" s="31" t="str">
        <f>VLOOKUP(Pronostics!$B4104,Setup_MPP!$A:$G,2,FALSE)</f>
        <v>Louis HARLE</v>
      </c>
      <c r="F4104" s="31" t="str">
        <f>VLOOKUP($B4104,Setup_MPP!$A:$E,4,FALSE)</f>
        <v>#EEF7B1</v>
      </c>
      <c r="G4104" s="31" t="str">
        <f>VLOOKUP($B4104,Setup_MPP!$A:$E,5,FALSE)</f>
        <v>#C1CB7D</v>
      </c>
      <c r="H4104" s="31" t="str">
        <f>IFERROR(IF(AND(A4104&gt;=1,A4104&lt;=104),VLOOKUP($A4104,Location!$A:$J,6,FALSE),IF(A4104=0,"Avant l'ouverture",IF(OR(A4104=105,A4104=106),"Bonus"))),"")</f>
        <v>Bonus</v>
      </c>
      <c r="P4104" s="31" t="str">
        <f>IFERROR(IF(VLOOKUP($B4065,Setup_MPP!$A:$G,7,FALSE)=0,"",VLOOKUP($B4065,Setup_MPP!$A:$G,7,FALSE)),"")</f>
        <v>Lamine Yamal</v>
      </c>
      <c r="AC4104" s="31" t="str">
        <f t="shared" si="27"/>
        <v/>
      </c>
      <c r="AD4104" s="31">
        <f ca="1">SUMIFS(AC$2:AC4104,D$2:D4104,D4104)*IF(R4104=0,1,2)</f>
        <v>0</v>
      </c>
      <c r="AE4104" s="43" t="str">
        <f>IFERROR(VLOOKUP(P4104,Setup_Player!B:F,5,FALSE),"undefined")</f>
        <v>lamine_yamal</v>
      </c>
      <c r="AF4104" s="43"/>
    </row>
    <row r="4105" spans="1:32" x14ac:dyDescent="0.35">
      <c r="A4105" s="31">
        <f>IF(ISBLANK(B4105),"",COUNTIF(B$2:B4105,B4105))-1</f>
        <v>105</v>
      </c>
      <c r="B4105" s="31">
        <v>9</v>
      </c>
      <c r="D4105" s="31" t="str">
        <f>VLOOKUP(Pronostics!$B4105,Setup_MPP!$A:$G,3,FALSE)</f>
        <v>Aurelien_dqp</v>
      </c>
      <c r="E4105" s="31" t="str">
        <f>VLOOKUP(Pronostics!$B4105,Setup_MPP!$A:$G,2,FALSE)</f>
        <v>Aurélien DE POULPIQUET</v>
      </c>
      <c r="F4105" s="31" t="str">
        <f>VLOOKUP($B4105,Setup_MPP!$A:$E,4,FALSE)</f>
        <v>#F4EA9D</v>
      </c>
      <c r="G4105" s="31" t="str">
        <f>VLOOKUP($B4105,Setup_MPP!$A:$E,5,FALSE)</f>
        <v>#D2C458</v>
      </c>
      <c r="H4105" s="31" t="str">
        <f>IFERROR(IF(AND(A4105&gt;=1,A4105&lt;=104),VLOOKUP($A4105,Location!$A:$J,6,FALSE),IF(A4105=0,"Avant l'ouverture",IF(OR(A4105=105,A4105=106),"Bonus"))),"")</f>
        <v>Bonus</v>
      </c>
      <c r="P4105" s="31" t="str">
        <f>IFERROR(IF(VLOOKUP($B4066,Setup_MPP!$A:$G,7,FALSE)=0,"",VLOOKUP($B4066,Setup_MPP!$A:$G,7,FALSE)),"")</f>
        <v/>
      </c>
      <c r="AC4105" s="31" t="str">
        <f t="shared" si="27"/>
        <v/>
      </c>
      <c r="AD4105" s="31">
        <f ca="1">SUMIFS(AC$2:AC4105,D$2:D4105,D4105)*IF(R4105=0,1,2)</f>
        <v>0</v>
      </c>
      <c r="AE4105" s="43" t="str">
        <f>IFERROR(VLOOKUP(P4105,Setup_Player!B:F,5,FALSE),"undefined")</f>
        <v>undefined</v>
      </c>
      <c r="AF4105" s="43"/>
    </row>
    <row r="4106" spans="1:32" x14ac:dyDescent="0.35">
      <c r="A4106" s="31">
        <f>IF(ISBLANK(B4106),"",COUNTIF(B$2:B4106,B4106))-1</f>
        <v>105</v>
      </c>
      <c r="B4106" s="31">
        <v>10</v>
      </c>
      <c r="D4106" s="31" t="str">
        <f>VLOOKUP(Pronostics!$B4106,Setup_MPP!$A:$G,3,FALSE)</f>
        <v>RandomPaul</v>
      </c>
      <c r="E4106" s="31" t="str">
        <f>VLOOKUP(Pronostics!$B4106,Setup_MPP!$A:$G,2,FALSE)</f>
        <v>Paul MONTESINOS</v>
      </c>
      <c r="F4106" s="31" t="str">
        <f>VLOOKUP($B4106,Setup_MPP!$A:$E,4,FALSE)</f>
        <v>#C4B0FF</v>
      </c>
      <c r="G4106" s="31" t="str">
        <f>VLOOKUP($B4106,Setup_MPP!$A:$E,5,FALSE)</f>
        <v>#7F66C8</v>
      </c>
      <c r="H4106" s="31" t="str">
        <f>IFERROR(IF(AND(A4106&gt;=1,A4106&lt;=104),VLOOKUP($A4106,Location!$A:$J,6,FALSE),IF(A4106=0,"Avant l'ouverture",IF(OR(A4106=105,A4106=106),"Bonus"))),"")</f>
        <v>Bonus</v>
      </c>
      <c r="P4106" s="31" t="str">
        <f>IFERROR(IF(VLOOKUP($B4067,Setup_MPP!$A:$G,7,FALSE)=0,"",VLOOKUP($B4067,Setup_MPP!$A:$G,7,FALSE)),"")</f>
        <v>Un Autre</v>
      </c>
      <c r="AC4106" s="31" t="str">
        <f t="shared" si="27"/>
        <v/>
      </c>
      <c r="AD4106" s="31">
        <f ca="1">SUMIFS(AC$2:AC4106,D$2:D4106,D4106)*IF(R4106=0,1,2)</f>
        <v>0</v>
      </c>
      <c r="AE4106" s="43" t="str">
        <f>IFERROR(VLOOKUP(P4106,Setup_Player!B:F,5,FALSE),"undefined")</f>
        <v>un_autre</v>
      </c>
      <c r="AF4106" s="43"/>
    </row>
    <row r="4107" spans="1:32" x14ac:dyDescent="0.35">
      <c r="A4107" s="31">
        <f>IF(ISBLANK(B4107),"",COUNTIF(B$2:B4107,B4107))-1</f>
        <v>105</v>
      </c>
      <c r="B4107" s="31">
        <v>11</v>
      </c>
      <c r="D4107" s="31" t="str">
        <f>VLOOKUP(Pronostics!$B4107,Setup_MPP!$A:$G,3,FALSE)</f>
        <v>Kinsley#8SA6T</v>
      </c>
      <c r="E4107" s="31" t="str">
        <f>VLOOKUP(Pronostics!$B4107,Setup_MPP!$A:$G,2,FALSE)</f>
        <v>Kinsley ROQUE</v>
      </c>
      <c r="F4107" s="31" t="str">
        <f>VLOOKUP($B4107,Setup_MPP!$A:$E,4,FALSE)</f>
        <v>#CBEBBA</v>
      </c>
      <c r="G4107" s="31" t="str">
        <f>VLOOKUP($B4107,Setup_MPP!$A:$E,5,FALSE)</f>
        <v>#70BC6E</v>
      </c>
      <c r="H4107" s="31" t="str">
        <f>IFERROR(IF(AND(A4107&gt;=1,A4107&lt;=104),VLOOKUP($A4107,Location!$A:$J,6,FALSE),IF(A4107=0,"Avant l'ouverture",IF(OR(A4107=105,A4107=106),"Bonus"))),"")</f>
        <v>Bonus</v>
      </c>
      <c r="P4107" s="31" t="str">
        <f>IFERROR(IF(VLOOKUP($B4068,Setup_MPP!$A:$G,7,FALSE)=0,"",VLOOKUP($B4068,Setup_MPP!$A:$G,7,FALSE)),"")</f>
        <v>Un Autre</v>
      </c>
      <c r="AC4107" s="31" t="str">
        <f t="shared" si="27"/>
        <v/>
      </c>
      <c r="AD4107" s="31">
        <f ca="1">SUMIFS(AC$2:AC4107,D$2:D4107,D4107)*IF(R4107=0,1,2)</f>
        <v>0</v>
      </c>
      <c r="AE4107" s="43" t="str">
        <f>IFERROR(VLOOKUP(P4107,Setup_Player!B:F,5,FALSE),"undefined")</f>
        <v>un_autre</v>
      </c>
      <c r="AF4107" s="43"/>
    </row>
    <row r="4108" spans="1:32" x14ac:dyDescent="0.35">
      <c r="A4108" s="31">
        <f>IF(ISBLANK(B4108),"",COUNTIF(B$2:B4108,B4108))-1</f>
        <v>105</v>
      </c>
      <c r="B4108" s="31">
        <v>12</v>
      </c>
      <c r="D4108" s="31" t="str">
        <f>VLOOKUP(Pronostics!$B4108,Setup_MPP!$A:$G,3,FALSE)</f>
        <v>Jaouad1</v>
      </c>
      <c r="E4108" s="31" t="str">
        <f>VLOOKUP(Pronostics!$B4108,Setup_MPP!$A:$G,2,FALSE)</f>
        <v>Jaouad SETTI</v>
      </c>
      <c r="F4108" s="31" t="str">
        <f>VLOOKUP($B4108,Setup_MPP!$A:$E,4,FALSE)</f>
        <v>#C2D4FF</v>
      </c>
      <c r="G4108" s="31" t="str">
        <f>VLOOKUP($B4108,Setup_MPP!$A:$E,5,FALSE)</f>
        <v>#6586D5</v>
      </c>
      <c r="H4108" s="31" t="str">
        <f>IFERROR(IF(AND(A4108&gt;=1,A4108&lt;=104),VLOOKUP($A4108,Location!$A:$J,6,FALSE),IF(A4108=0,"Avant l'ouverture",IF(OR(A4108=105,A4108=106),"Bonus"))),"")</f>
        <v>Bonus</v>
      </c>
      <c r="P4108" s="31" t="str">
        <f>IFERROR(IF(VLOOKUP($B4069,Setup_MPP!$A:$G,7,FALSE)=0,"",VLOOKUP($B4069,Setup_MPP!$A:$G,7,FALSE)),"")</f>
        <v>Mbappé</v>
      </c>
      <c r="AC4108" s="31" t="str">
        <f t="shared" si="27"/>
        <v/>
      </c>
      <c r="AD4108" s="31">
        <f ca="1">SUMIFS(AC$2:AC4108,D$2:D4108,D4108)*IF(R4108=0,1,2)</f>
        <v>0</v>
      </c>
      <c r="AE4108" s="43" t="str">
        <f>IFERROR(VLOOKUP(P4108,Setup_Player!B:F,5,FALSE),"undefined")</f>
        <v>undefined</v>
      </c>
      <c r="AF4108" s="43"/>
    </row>
    <row r="4109" spans="1:32" x14ac:dyDescent="0.35">
      <c r="A4109" s="31">
        <f>IF(ISBLANK(B4109),"",COUNTIF(B$2:B4109,B4109))-1</f>
        <v>105</v>
      </c>
      <c r="B4109" s="31">
        <v>13</v>
      </c>
      <c r="D4109" s="31" t="str">
        <f>VLOOKUP(Pronostics!$B4109,Setup_MPP!$A:$G,3,FALSE)</f>
        <v>Julien_I</v>
      </c>
      <c r="E4109" s="31" t="str">
        <f>VLOOKUP(Pronostics!$B4109,Setup_MPP!$A:$G,2,FALSE)</f>
        <v>Julien INGE</v>
      </c>
      <c r="F4109" s="31" t="str">
        <f>VLOOKUP($B4109,Setup_MPP!$A:$E,4,FALSE)</f>
        <v>#C1E0EF</v>
      </c>
      <c r="G4109" s="31" t="str">
        <f>VLOOKUP($B4109,Setup_MPP!$A:$E,5,FALSE)</f>
        <v>#4F91B2</v>
      </c>
      <c r="H4109" s="31" t="str">
        <f>IFERROR(IF(AND(A4109&gt;=1,A4109&lt;=104),VLOOKUP($A4109,Location!$A:$J,6,FALSE),IF(A4109=0,"Avant l'ouverture",IF(OR(A4109=105,A4109=106),"Bonus"))),"")</f>
        <v>Bonus</v>
      </c>
      <c r="P4109" s="31" t="str">
        <f>IFERROR(IF(VLOOKUP($B4070,Setup_MPP!$A:$G,7,FALSE)=0,"",VLOOKUP($B4070,Setup_MPP!$A:$G,7,FALSE)),"")</f>
        <v>Un Autre</v>
      </c>
      <c r="AC4109" s="31" t="str">
        <f t="shared" si="27"/>
        <v/>
      </c>
      <c r="AD4109" s="31">
        <f ca="1">SUMIFS(AC$2:AC4109,D$2:D4109,D4109)*IF(R4109=0,1,2)</f>
        <v>0</v>
      </c>
      <c r="AE4109" s="43" t="str">
        <f>IFERROR(VLOOKUP(P4109,Setup_Player!B:F,5,FALSE),"undefined")</f>
        <v>un_autre</v>
      </c>
      <c r="AF4109" s="43"/>
    </row>
    <row r="4110" spans="1:32" x14ac:dyDescent="0.35">
      <c r="A4110" s="31">
        <f>IF(ISBLANK(B4110),"",COUNTIF(B$2:B4110,B4110))-1</f>
        <v>105</v>
      </c>
      <c r="B4110" s="31">
        <v>14</v>
      </c>
      <c r="D4110" s="31" t="str">
        <f>VLOOKUP(Pronostics!$B4110,Setup_MPP!$A:$G,3,FALSE)</f>
        <v>MarieEYT</v>
      </c>
      <c r="E4110" s="31" t="str">
        <f>VLOOKUP(Pronostics!$B4110,Setup_MPP!$A:$G,2,FALSE)</f>
        <v>Marie EXBRAYAT</v>
      </c>
      <c r="F4110" s="31" t="str">
        <f>VLOOKUP($B4110,Setup_MPP!$A:$E,4,FALSE)</f>
        <v>#FFAFD2</v>
      </c>
      <c r="G4110" s="31" t="str">
        <f>VLOOKUP($B4110,Setup_MPP!$A:$E,5,FALSE)</f>
        <v>#F2589B</v>
      </c>
      <c r="H4110" s="31" t="str">
        <f>IFERROR(IF(AND(A4110&gt;=1,A4110&lt;=104),VLOOKUP($A4110,Location!$A:$J,6,FALSE),IF(A4110=0,"Avant l'ouverture",IF(OR(A4110=105,A4110=106),"Bonus"))),"")</f>
        <v>Bonus</v>
      </c>
      <c r="P4110" s="31" t="str">
        <f>IFERROR(IF(VLOOKUP($B4071,Setup_MPP!$A:$G,7,FALSE)=0,"",VLOOKUP($B4071,Setup_MPP!$A:$G,7,FALSE)),"")</f>
        <v>Kylian Mbappé</v>
      </c>
      <c r="AC4110" s="31" t="str">
        <f t="shared" si="27"/>
        <v/>
      </c>
      <c r="AD4110" s="31">
        <f ca="1">SUMIFS(AC$2:AC4110,D$2:D4110,D4110)*IF(R4110=0,1,2)</f>
        <v>0</v>
      </c>
      <c r="AE4110" s="43" t="str">
        <f>IFERROR(VLOOKUP(P4110,Setup_Player!B:F,5,FALSE),"undefined")</f>
        <v>kylian_mbappe</v>
      </c>
      <c r="AF4110" s="43"/>
    </row>
    <row r="4111" spans="1:32" x14ac:dyDescent="0.35">
      <c r="A4111" s="31">
        <f>IF(ISBLANK(B4111),"",COUNTIF(B$2:B4111,B4111))-1</f>
        <v>105</v>
      </c>
      <c r="B4111" s="31">
        <v>15</v>
      </c>
      <c r="D4111" s="31" t="str">
        <f>VLOOKUP(Pronostics!$B4111,Setup_MPP!$A:$G,3,FALSE)</f>
        <v>Amine#8UL9R</v>
      </c>
      <c r="E4111" s="31" t="str">
        <f>VLOOKUP(Pronostics!$B4111,Setup_MPP!$A:$G,2,FALSE)</f>
        <v>Amine ZARROUKI</v>
      </c>
      <c r="F4111" s="31" t="str">
        <f>VLOOKUP($B4111,Setup_MPP!$A:$E,4,FALSE)</f>
        <v>#FF9898</v>
      </c>
      <c r="G4111" s="31" t="str">
        <f>VLOOKUP($B4111,Setup_MPP!$A:$E,5,FALSE)</f>
        <v>#FF5D5D</v>
      </c>
      <c r="H4111" s="31" t="str">
        <f>IFERROR(IF(AND(A4111&gt;=1,A4111&lt;=104),VLOOKUP($A4111,Location!$A:$J,6,FALSE),IF(A4111=0,"Avant l'ouverture",IF(OR(A4111=105,A4111=106),"Bonus"))),"")</f>
        <v>Bonus</v>
      </c>
      <c r="P4111" s="31" t="str">
        <f>IFERROR(IF(VLOOKUP($B4072,Setup_MPP!$A:$G,7,FALSE)=0,"",VLOOKUP($B4072,Setup_MPP!$A:$G,7,FALSE)),"")</f>
        <v/>
      </c>
      <c r="AC4111" s="31" t="str">
        <f t="shared" si="27"/>
        <v/>
      </c>
      <c r="AD4111" s="31">
        <f ca="1">SUMIFS(AC$2:AC4111,D$2:D4111,D4111)*IF(R4111=0,1,2)</f>
        <v>0</v>
      </c>
      <c r="AE4111" s="43" t="str">
        <f>IFERROR(VLOOKUP(P4111,Setup_Player!B:F,5,FALSE),"undefined")</f>
        <v>undefined</v>
      </c>
      <c r="AF4111" s="43"/>
    </row>
    <row r="4112" spans="1:32" x14ac:dyDescent="0.35">
      <c r="A4112" s="31">
        <f>IF(ISBLANK(B4112),"",COUNTIF(B$2:B4112,B4112))-1</f>
        <v>105</v>
      </c>
      <c r="B4112" s="31">
        <v>16</v>
      </c>
      <c r="D4112" s="31" t="str">
        <f>VLOOKUP(Pronostics!$B4112,Setup_MPP!$A:$G,3,FALSE)</f>
        <v>Laura#8V93E</v>
      </c>
      <c r="E4112" s="31" t="str">
        <f>VLOOKUP(Pronostics!$B4112,Setup_MPP!$A:$G,2,FALSE)</f>
        <v>Laura GIULIANO</v>
      </c>
      <c r="F4112" s="31" t="str">
        <f>VLOOKUP($B4112,Setup_MPP!$A:$E,4,FALSE)</f>
        <v>#86A4FE</v>
      </c>
      <c r="G4112" s="31" t="str">
        <f>VLOOKUP($B4112,Setup_MPP!$A:$E,5,FALSE)</f>
        <v>#3769FF</v>
      </c>
      <c r="H4112" s="31" t="str">
        <f>IFERROR(IF(AND(A4112&gt;=1,A4112&lt;=104),VLOOKUP($A4112,Location!$A:$J,6,FALSE),IF(A4112=0,"Avant l'ouverture",IF(OR(A4112=105,A4112=106),"Bonus"))),"")</f>
        <v>Bonus</v>
      </c>
      <c r="P4112" s="31" t="str">
        <f>IFERROR(IF(VLOOKUP($B4073,Setup_MPP!$A:$G,7,FALSE)=0,"",VLOOKUP($B4073,Setup_MPP!$A:$G,7,FALSE)),"")</f>
        <v>Un Autre</v>
      </c>
      <c r="AC4112" s="31" t="str">
        <f t="shared" si="27"/>
        <v/>
      </c>
      <c r="AD4112" s="31">
        <f ca="1">SUMIFS(AC$2:AC4112,D$2:D4112,D4112)*IF(R4112=0,1,2)</f>
        <v>0</v>
      </c>
      <c r="AE4112" s="43" t="str">
        <f>IFERROR(VLOOKUP(P4112,Setup_Player!B:F,5,FALSE),"undefined")</f>
        <v>un_autre</v>
      </c>
      <c r="AF4112" s="43"/>
    </row>
    <row r="4113" spans="1:32" x14ac:dyDescent="0.35">
      <c r="A4113" s="31">
        <f>IF(ISBLANK(B4113),"",COUNTIF(B$2:B4113,B4113))-1</f>
        <v>105</v>
      </c>
      <c r="B4113" s="31">
        <v>17</v>
      </c>
      <c r="D4113" s="31" t="str">
        <f>VLOOKUP(Pronostics!$B4113,Setup_MPP!$A:$G,3,FALSE)</f>
        <v>Joueur17</v>
      </c>
      <c r="E4113" s="31" t="str">
        <f>VLOOKUP(Pronostics!$B4113,Setup_MPP!$A:$G,2,FALSE)</f>
        <v>Joueur17</v>
      </c>
      <c r="F4113" s="31" t="str">
        <f>VLOOKUP($B4113,Setup_MPP!$A:$E,4,FALSE)</f>
        <v>#FFB0B0</v>
      </c>
      <c r="G4113" s="31" t="str">
        <f>VLOOKUP($B4113,Setup_MPP!$A:$E,5,FALSE)</f>
        <v>#F25757</v>
      </c>
      <c r="H4113" s="31" t="str">
        <f>IFERROR(IF(AND(A4113&gt;=1,A4113&lt;=104),VLOOKUP($A4113,Location!$A:$J,6,FALSE),IF(A4113=0,"Avant l'ouverture",IF(OR(A4113=105,A4113=106),"Bonus"))),"")</f>
        <v>Bonus</v>
      </c>
      <c r="P4113" s="31" t="str">
        <f>IFERROR(IF(VLOOKUP($B4074,Setup_MPP!$A:$G,7,FALSE)=0,"",VLOOKUP($B4074,Setup_MPP!$A:$G,7,FALSE)),"")</f>
        <v/>
      </c>
      <c r="AC4113" s="31" t="str">
        <f t="shared" si="27"/>
        <v/>
      </c>
      <c r="AD4113" s="31">
        <f ca="1">SUMIFS(AC$2:AC4113,D$2:D4113,D4113)*IF(R4113=0,1,2)</f>
        <v>0</v>
      </c>
      <c r="AE4113" s="43" t="str">
        <f>IFERROR(VLOOKUP(P4113,Setup_Player!B:F,5,FALSE),"undefined")</f>
        <v>undefined</v>
      </c>
      <c r="AF4113" s="43"/>
    </row>
    <row r="4114" spans="1:32" x14ac:dyDescent="0.35">
      <c r="A4114" s="31">
        <f>IF(ISBLANK(B4114),"",COUNTIF(B$2:B4114,B4114))-1</f>
        <v>105</v>
      </c>
      <c r="B4114" s="31">
        <v>18</v>
      </c>
      <c r="D4114" s="31" t="str">
        <f>VLOOKUP(Pronostics!$B4114,Setup_MPP!$A:$G,3,FALSE)</f>
        <v>Joueur18</v>
      </c>
      <c r="E4114" s="31" t="str">
        <f>VLOOKUP(Pronostics!$B4114,Setup_MPP!$A:$G,2,FALSE)</f>
        <v>Joueur18</v>
      </c>
      <c r="F4114" s="31" t="str">
        <f>VLOOKUP($B4114,Setup_MPP!$A:$E,4,FALSE)</f>
        <v>#FFC9B0</v>
      </c>
      <c r="G4114" s="31" t="str">
        <f>VLOOKUP($B4114,Setup_MPP!$A:$E,5,FALSE)</f>
        <v>#F28D57</v>
      </c>
      <c r="H4114" s="31" t="str">
        <f>IFERROR(IF(AND(A4114&gt;=1,A4114&lt;=104),VLOOKUP($A4114,Location!$A:$J,6,FALSE),IF(A4114=0,"Avant l'ouverture",IF(OR(A4114=105,A4114=106),"Bonus"))),"")</f>
        <v>Bonus</v>
      </c>
      <c r="P4114" s="31" t="str">
        <f>IFERROR(IF(VLOOKUP($B4075,Setup_MPP!$A:$G,7,FALSE)=0,"",VLOOKUP($B4075,Setup_MPP!$A:$G,7,FALSE)),"")</f>
        <v/>
      </c>
      <c r="AC4114" s="31" t="str">
        <f t="shared" si="27"/>
        <v/>
      </c>
      <c r="AD4114" s="31">
        <f ca="1">SUMIFS(AC$2:AC4114,D$2:D4114,D4114)*IF(R4114=0,1,2)</f>
        <v>0</v>
      </c>
      <c r="AE4114" s="43" t="str">
        <f>IFERROR(VLOOKUP(P4114,Setup_Player!B:F,5,FALSE),"undefined")</f>
        <v>undefined</v>
      </c>
      <c r="AF4114" s="43"/>
    </row>
    <row r="4115" spans="1:32" x14ac:dyDescent="0.35">
      <c r="A4115" s="31">
        <f>IF(ISBLANK(B4115),"",COUNTIF(B$2:B4115,B4115))-1</f>
        <v>105</v>
      </c>
      <c r="B4115" s="31">
        <v>19</v>
      </c>
      <c r="D4115" s="31" t="str">
        <f>VLOOKUP(Pronostics!$B4115,Setup_MPP!$A:$G,3,FALSE)</f>
        <v>Joueur19</v>
      </c>
      <c r="E4115" s="31" t="str">
        <f>VLOOKUP(Pronostics!$B4115,Setup_MPP!$A:$G,2,FALSE)</f>
        <v>Joueur19</v>
      </c>
      <c r="F4115" s="31" t="str">
        <f>VLOOKUP($B4115,Setup_MPP!$A:$E,4,FALSE)</f>
        <v>#D5D5D5</v>
      </c>
      <c r="G4115" s="31" t="str">
        <f>VLOOKUP($B4115,Setup_MPP!$A:$E,5,FALSE)</f>
        <v>#727272</v>
      </c>
      <c r="H4115" s="31" t="str">
        <f>IFERROR(IF(AND(A4115&gt;=1,A4115&lt;=104),VLOOKUP($A4115,Location!$A:$J,6,FALSE),IF(A4115=0,"Avant l'ouverture",IF(OR(A4115=105,A4115=106),"Bonus"))),"")</f>
        <v>Bonus</v>
      </c>
      <c r="P4115" s="31" t="str">
        <f>IFERROR(IF(VLOOKUP($B4076,Setup_MPP!$A:$G,7,FALSE)=0,"",VLOOKUP($B4076,Setup_MPP!$A:$G,7,FALSE)),"")</f>
        <v/>
      </c>
      <c r="AC4115" s="31" t="str">
        <f t="shared" si="27"/>
        <v/>
      </c>
      <c r="AD4115" s="31">
        <f ca="1">SUMIFS(AC$2:AC4115,D$2:D4115,D4115)*IF(R4115=0,1,2)</f>
        <v>0</v>
      </c>
      <c r="AE4115" s="43" t="str">
        <f>IFERROR(VLOOKUP(P4115,Setup_Player!B:F,5,FALSE),"undefined")</f>
        <v>undefined</v>
      </c>
      <c r="AF4115" s="43"/>
    </row>
    <row r="4116" spans="1:32" x14ac:dyDescent="0.35">
      <c r="A4116" s="31">
        <f>IF(ISBLANK(B4116),"",COUNTIF(B$2:B4116,B4116))-1</f>
        <v>105</v>
      </c>
      <c r="B4116" s="31">
        <v>20</v>
      </c>
      <c r="D4116" s="31" t="str">
        <f>VLOOKUP(Pronostics!$B4116,Setup_MPP!$A:$G,3,FALSE)</f>
        <v>Joueur20</v>
      </c>
      <c r="E4116" s="31" t="str">
        <f>VLOOKUP(Pronostics!$B4116,Setup_MPP!$A:$G,2,FALSE)</f>
        <v>Joueur20</v>
      </c>
      <c r="F4116" s="31" t="str">
        <f>VLOOKUP($B4116,Setup_MPP!$A:$E,4,FALSE)</f>
        <v>#D5D5D5</v>
      </c>
      <c r="G4116" s="31" t="str">
        <f>VLOOKUP($B4116,Setup_MPP!$A:$E,5,FALSE)</f>
        <v>#727272</v>
      </c>
      <c r="H4116" s="31" t="str">
        <f>IFERROR(IF(AND(A4116&gt;=1,A4116&lt;=104),VLOOKUP($A4116,Location!$A:$J,6,FALSE),IF(A4116=0,"Avant l'ouverture",IF(OR(A4116=105,A4116=106),"Bonus"))),"")</f>
        <v>Bonus</v>
      </c>
      <c r="P4116" s="31" t="str">
        <f>IFERROR(IF(VLOOKUP($B4077,Setup_MPP!$A:$G,7,FALSE)=0,"",VLOOKUP($B4077,Setup_MPP!$A:$G,7,FALSE)),"")</f>
        <v/>
      </c>
      <c r="AC4116" s="31" t="str">
        <f t="shared" si="27"/>
        <v/>
      </c>
      <c r="AD4116" s="31">
        <f ca="1">SUMIFS(AC$2:AC4116,D$2:D4116,D4116)*IF(R4116=0,1,2)</f>
        <v>0</v>
      </c>
      <c r="AE4116" s="43" t="str">
        <f>IFERROR(VLOOKUP(P4116,Setup_Player!B:F,5,FALSE),"undefined")</f>
        <v>undefined</v>
      </c>
      <c r="AF4116" s="43"/>
    </row>
    <row r="4117" spans="1:32" x14ac:dyDescent="0.35">
      <c r="A4117" s="31">
        <f>IF(ISBLANK(B4117),"",COUNTIF(B$2:B4117,B4117))-1</f>
        <v>105</v>
      </c>
      <c r="B4117" s="31">
        <v>21</v>
      </c>
      <c r="D4117" s="31" t="str">
        <f>VLOOKUP(Pronostics!$B4117,Setup_MPP!$A:$G,3,FALSE)</f>
        <v>Joueur21</v>
      </c>
      <c r="E4117" s="31" t="str">
        <f>VLOOKUP(Pronostics!$B4117,Setup_MPP!$A:$G,2,FALSE)</f>
        <v>Joueur21</v>
      </c>
      <c r="F4117" s="31" t="str">
        <f>VLOOKUP($B4117,Setup_MPP!$A:$E,4,FALSE)</f>
        <v>#D5D5D5</v>
      </c>
      <c r="G4117" s="31" t="str">
        <f>VLOOKUP($B4117,Setup_MPP!$A:$E,5,FALSE)</f>
        <v>#727272</v>
      </c>
      <c r="H4117" s="31" t="str">
        <f>IFERROR(IF(AND(A4117&gt;=1,A4117&lt;=104),VLOOKUP($A4117,Location!$A:$J,6,FALSE),IF(A4117=0,"Avant l'ouverture",IF(OR(A4117=105,A4117=106),"Bonus"))),"")</f>
        <v>Bonus</v>
      </c>
      <c r="P4117" s="31" t="str">
        <f>IFERROR(IF(VLOOKUP($B4078,Setup_MPP!$A:$G,7,FALSE)=0,"",VLOOKUP($B4078,Setup_MPP!$A:$G,7,FALSE)),"")</f>
        <v/>
      </c>
      <c r="AC4117" s="31" t="str">
        <f t="shared" si="27"/>
        <v/>
      </c>
      <c r="AD4117" s="31">
        <f ca="1">SUMIFS(AC$2:AC4117,D$2:D4117,D4117)*IF(R4117=0,1,2)</f>
        <v>0</v>
      </c>
      <c r="AE4117" s="43" t="str">
        <f>IFERROR(VLOOKUP(P4117,Setup_Player!B:F,5,FALSE),"undefined")</f>
        <v>undefined</v>
      </c>
      <c r="AF4117" s="43"/>
    </row>
    <row r="4118" spans="1:32" x14ac:dyDescent="0.35">
      <c r="A4118" s="31">
        <f>IF(ISBLANK(B4118),"",COUNTIF(B$2:B4118,B4118))-1</f>
        <v>105</v>
      </c>
      <c r="B4118" s="31">
        <v>22</v>
      </c>
      <c r="D4118" s="31" t="str">
        <f>VLOOKUP(Pronostics!$B4118,Setup_MPP!$A:$G,3,FALSE)</f>
        <v>Joueur22</v>
      </c>
      <c r="E4118" s="31" t="str">
        <f>VLOOKUP(Pronostics!$B4118,Setup_MPP!$A:$G,2,FALSE)</f>
        <v>Joueur22</v>
      </c>
      <c r="F4118" s="31" t="str">
        <f>VLOOKUP($B4118,Setup_MPP!$A:$E,4,FALSE)</f>
        <v>#D5D5D5</v>
      </c>
      <c r="G4118" s="31" t="str">
        <f>VLOOKUP($B4118,Setup_MPP!$A:$E,5,FALSE)</f>
        <v>#727272</v>
      </c>
      <c r="H4118" s="31" t="str">
        <f>IFERROR(IF(AND(A4118&gt;=1,A4118&lt;=104),VLOOKUP($A4118,Location!$A:$J,6,FALSE),IF(A4118=0,"Avant l'ouverture",IF(OR(A4118=105,A4118=106),"Bonus"))),"")</f>
        <v>Bonus</v>
      </c>
      <c r="P4118" s="31" t="str">
        <f>IFERROR(IF(VLOOKUP($B4079,Setup_MPP!$A:$G,7,FALSE)=0,"",VLOOKUP($B4079,Setup_MPP!$A:$G,7,FALSE)),"")</f>
        <v/>
      </c>
      <c r="AC4118" s="31" t="str">
        <f t="shared" si="27"/>
        <v/>
      </c>
      <c r="AD4118" s="31">
        <f ca="1">SUMIFS(AC$2:AC4118,D$2:D4118,D4118)*IF(R4118=0,1,2)</f>
        <v>0</v>
      </c>
      <c r="AE4118" s="43" t="str">
        <f>IFERROR(VLOOKUP(P4118,Setup_Player!B:F,5,FALSE),"undefined")</f>
        <v>undefined</v>
      </c>
      <c r="AF4118" s="43"/>
    </row>
    <row r="4119" spans="1:32" x14ac:dyDescent="0.35">
      <c r="A4119" s="31">
        <f>IF(ISBLANK(B4119),"",COUNTIF(B$2:B4119,B4119))-1</f>
        <v>105</v>
      </c>
      <c r="B4119" s="31">
        <v>23</v>
      </c>
      <c r="D4119" s="31" t="str">
        <f>VLOOKUP(Pronostics!$B4119,Setup_MPP!$A:$G,3,FALSE)</f>
        <v>Joueur23</v>
      </c>
      <c r="E4119" s="31" t="str">
        <f>VLOOKUP(Pronostics!$B4119,Setup_MPP!$A:$G,2,FALSE)</f>
        <v>Joueur23</v>
      </c>
      <c r="F4119" s="31" t="str">
        <f>VLOOKUP($B4119,Setup_MPP!$A:$E,4,FALSE)</f>
        <v>#D5D5D5</v>
      </c>
      <c r="G4119" s="31" t="str">
        <f>VLOOKUP($B4119,Setup_MPP!$A:$E,5,FALSE)</f>
        <v>#727272</v>
      </c>
      <c r="H4119" s="31" t="str">
        <f>IFERROR(IF(AND(A4119&gt;=1,A4119&lt;=104),VLOOKUP($A4119,Location!$A:$J,6,FALSE),IF(A4119=0,"Avant l'ouverture",IF(OR(A4119=105,A4119=106),"Bonus"))),"")</f>
        <v>Bonus</v>
      </c>
      <c r="P4119" s="31" t="str">
        <f>IFERROR(IF(VLOOKUP($B4080,Setup_MPP!$A:$G,7,FALSE)=0,"",VLOOKUP($B4080,Setup_MPP!$A:$G,7,FALSE)),"")</f>
        <v/>
      </c>
      <c r="AC4119" s="31" t="str">
        <f t="shared" si="27"/>
        <v/>
      </c>
      <c r="AD4119" s="31">
        <f ca="1">SUMIFS(AC$2:AC4119,D$2:D4119,D4119)*IF(R4119=0,1,2)</f>
        <v>0</v>
      </c>
      <c r="AE4119" s="43" t="str">
        <f>IFERROR(VLOOKUP(P4119,Setup_Player!B:F,5,FALSE),"undefined")</f>
        <v>undefined</v>
      </c>
      <c r="AF4119" s="43"/>
    </row>
    <row r="4120" spans="1:32" x14ac:dyDescent="0.35">
      <c r="A4120" s="31">
        <f>IF(ISBLANK(B4120),"",COUNTIF(B$2:B4120,B4120))-1</f>
        <v>105</v>
      </c>
      <c r="B4120" s="31">
        <v>24</v>
      </c>
      <c r="D4120" s="31" t="str">
        <f>VLOOKUP(Pronostics!$B4120,Setup_MPP!$A:$G,3,FALSE)</f>
        <v>Joueur24</v>
      </c>
      <c r="E4120" s="31" t="str">
        <f>VLOOKUP(Pronostics!$B4120,Setup_MPP!$A:$G,2,FALSE)</f>
        <v>Joueur24</v>
      </c>
      <c r="F4120" s="31" t="str">
        <f>VLOOKUP($B4120,Setup_MPP!$A:$E,4,FALSE)</f>
        <v>#D5D5D5</v>
      </c>
      <c r="G4120" s="31" t="str">
        <f>VLOOKUP($B4120,Setup_MPP!$A:$E,5,FALSE)</f>
        <v>#727272</v>
      </c>
      <c r="H4120" s="31" t="str">
        <f>IFERROR(IF(AND(A4120&gt;=1,A4120&lt;=104),VLOOKUP($A4120,Location!$A:$J,6,FALSE),IF(A4120=0,"Avant l'ouverture",IF(OR(A4120=105,A4120=106),"Bonus"))),"")</f>
        <v>Bonus</v>
      </c>
      <c r="P4120" s="31" t="str">
        <f>IFERROR(IF(VLOOKUP($B4081,Setup_MPP!$A:$G,7,FALSE)=0,"",VLOOKUP($B4081,Setup_MPP!$A:$G,7,FALSE)),"")</f>
        <v/>
      </c>
      <c r="AC4120" s="31" t="str">
        <f t="shared" si="27"/>
        <v/>
      </c>
      <c r="AD4120" s="31">
        <f ca="1">SUMIFS(AC$2:AC4120,D$2:D4120,D4120)*IF(R4120=0,1,2)</f>
        <v>0</v>
      </c>
      <c r="AE4120" s="43" t="str">
        <f>IFERROR(VLOOKUP(P4120,Setup_Player!B:F,5,FALSE),"undefined")</f>
        <v>undefined</v>
      </c>
      <c r="AF4120" s="43"/>
    </row>
    <row r="4121" spans="1:32" x14ac:dyDescent="0.35">
      <c r="A4121" s="31">
        <f>IF(ISBLANK(B4121),"",COUNTIF(B$2:B4121,B4121))-1</f>
        <v>105</v>
      </c>
      <c r="B4121" s="31">
        <v>25</v>
      </c>
      <c r="D4121" s="31" t="str">
        <f>VLOOKUP(Pronostics!$B4121,Setup_MPP!$A:$G,3,FALSE)</f>
        <v>Joueur25</v>
      </c>
      <c r="E4121" s="31" t="str">
        <f>VLOOKUP(Pronostics!$B4121,Setup_MPP!$A:$G,2,FALSE)</f>
        <v>Joueur25</v>
      </c>
      <c r="F4121" s="31" t="str">
        <f>VLOOKUP($B4121,Setup_MPP!$A:$E,4,FALSE)</f>
        <v>#D5D5D5</v>
      </c>
      <c r="G4121" s="31" t="str">
        <f>VLOOKUP($B4121,Setup_MPP!$A:$E,5,FALSE)</f>
        <v>#727272</v>
      </c>
      <c r="H4121" s="31" t="str">
        <f>IFERROR(IF(AND(A4121&gt;=1,A4121&lt;=104),VLOOKUP($A4121,Location!$A:$J,6,FALSE),IF(A4121=0,"Avant l'ouverture",IF(OR(A4121=105,A4121=106),"Bonus"))),"")</f>
        <v>Bonus</v>
      </c>
      <c r="P4121" s="31" t="str">
        <f>IFERROR(IF(VLOOKUP($B4082,Setup_MPP!$A:$G,7,FALSE)=0,"",VLOOKUP($B4082,Setup_MPP!$A:$G,7,FALSE)),"")</f>
        <v/>
      </c>
      <c r="AC4121" s="31" t="str">
        <f t="shared" si="27"/>
        <v/>
      </c>
      <c r="AD4121" s="31">
        <f ca="1">SUMIFS(AC$2:AC4121,D$2:D4121,D4121)*IF(R4121=0,1,2)</f>
        <v>0</v>
      </c>
      <c r="AE4121" s="43" t="str">
        <f>IFERROR(VLOOKUP(P4121,Setup_Player!B:F,5,FALSE),"undefined")</f>
        <v>undefined</v>
      </c>
      <c r="AF4121" s="43"/>
    </row>
    <row r="4122" spans="1:32" x14ac:dyDescent="0.35">
      <c r="A4122" s="31">
        <f>IF(ISBLANK(B4122),"",COUNTIF(B$2:B4122,B4122))-1</f>
        <v>105</v>
      </c>
      <c r="B4122" s="31">
        <v>26</v>
      </c>
      <c r="D4122" s="31" t="str">
        <f>VLOOKUP(Pronostics!$B4122,Setup_MPP!$A:$G,3,FALSE)</f>
        <v>Joueur26</v>
      </c>
      <c r="E4122" s="31" t="str">
        <f>VLOOKUP(Pronostics!$B4122,Setup_MPP!$A:$G,2,FALSE)</f>
        <v>Joueur26</v>
      </c>
      <c r="F4122" s="31" t="str">
        <f>VLOOKUP($B4122,Setup_MPP!$A:$E,4,FALSE)</f>
        <v>#D5D5D5</v>
      </c>
      <c r="G4122" s="31" t="str">
        <f>VLOOKUP($B4122,Setup_MPP!$A:$E,5,FALSE)</f>
        <v>#727272</v>
      </c>
      <c r="H4122" s="31" t="str">
        <f>IFERROR(IF(AND(A4122&gt;=1,A4122&lt;=104),VLOOKUP($A4122,Location!$A:$J,6,FALSE),IF(A4122=0,"Avant l'ouverture",IF(OR(A4122=105,A4122=106),"Bonus"))),"")</f>
        <v>Bonus</v>
      </c>
      <c r="P4122" s="31" t="str">
        <f>IFERROR(IF(VLOOKUP($B4083,Setup_MPP!$A:$G,7,FALSE)=0,"",VLOOKUP($B4083,Setup_MPP!$A:$G,7,FALSE)),"")</f>
        <v/>
      </c>
      <c r="AC4122" s="31" t="str">
        <f t="shared" si="27"/>
        <v/>
      </c>
      <c r="AD4122" s="31">
        <f ca="1">SUMIFS(AC$2:AC4122,D$2:D4122,D4122)*IF(R4122=0,1,2)</f>
        <v>0</v>
      </c>
      <c r="AE4122" s="43" t="str">
        <f>IFERROR(VLOOKUP(P4122,Setup_Player!B:F,5,FALSE),"undefined")</f>
        <v>undefined</v>
      </c>
      <c r="AF4122" s="43"/>
    </row>
    <row r="4123" spans="1:32" x14ac:dyDescent="0.35">
      <c r="A4123" s="31">
        <f>IF(ISBLANK(B4123),"",COUNTIF(B$2:B4123,B4123))-1</f>
        <v>105</v>
      </c>
      <c r="B4123" s="31">
        <v>27</v>
      </c>
      <c r="D4123" s="31" t="str">
        <f>VLOOKUP(Pronostics!$B4123,Setup_MPP!$A:$G,3,FALSE)</f>
        <v>Joueur27</v>
      </c>
      <c r="E4123" s="31" t="str">
        <f>VLOOKUP(Pronostics!$B4123,Setup_MPP!$A:$G,2,FALSE)</f>
        <v>Joueur27</v>
      </c>
      <c r="F4123" s="31" t="str">
        <f>VLOOKUP($B4123,Setup_MPP!$A:$E,4,FALSE)</f>
        <v>#D5D5D5</v>
      </c>
      <c r="G4123" s="31" t="str">
        <f>VLOOKUP($B4123,Setup_MPP!$A:$E,5,FALSE)</f>
        <v>#727272</v>
      </c>
      <c r="H4123" s="31" t="str">
        <f>IFERROR(IF(AND(A4123&gt;=1,A4123&lt;=104),VLOOKUP($A4123,Location!$A:$J,6,FALSE),IF(A4123=0,"Avant l'ouverture",IF(OR(A4123=105,A4123=106),"Bonus"))),"")</f>
        <v>Bonus</v>
      </c>
      <c r="P4123" s="31" t="str">
        <f>IFERROR(IF(VLOOKUP($B4084,Setup_MPP!$A:$G,7,FALSE)=0,"",VLOOKUP($B4084,Setup_MPP!$A:$G,7,FALSE)),"")</f>
        <v/>
      </c>
      <c r="AC4123" s="31" t="str">
        <f t="shared" si="27"/>
        <v/>
      </c>
      <c r="AD4123" s="31">
        <f ca="1">SUMIFS(AC$2:AC4123,D$2:D4123,D4123)*IF(R4123=0,1,2)</f>
        <v>0</v>
      </c>
      <c r="AE4123" s="43" t="str">
        <f>IFERROR(VLOOKUP(P4123,Setup_Player!B:F,5,FALSE),"undefined")</f>
        <v>undefined</v>
      </c>
      <c r="AF4123" s="43"/>
    </row>
    <row r="4124" spans="1:32" x14ac:dyDescent="0.35">
      <c r="A4124" s="31">
        <f>IF(ISBLANK(B4124),"",COUNTIF(B$2:B4124,B4124))-1</f>
        <v>105</v>
      </c>
      <c r="B4124" s="31">
        <v>28</v>
      </c>
      <c r="D4124" s="31" t="str">
        <f>VLOOKUP(Pronostics!$B4124,Setup_MPP!$A:$G,3,FALSE)</f>
        <v>Joueur28</v>
      </c>
      <c r="E4124" s="31" t="str">
        <f>VLOOKUP(Pronostics!$B4124,Setup_MPP!$A:$G,2,FALSE)</f>
        <v>Joueur28</v>
      </c>
      <c r="F4124" s="31" t="str">
        <f>VLOOKUP($B4124,Setup_MPP!$A:$E,4,FALSE)</f>
        <v>#D5D5D5</v>
      </c>
      <c r="G4124" s="31" t="str">
        <f>VLOOKUP($B4124,Setup_MPP!$A:$E,5,FALSE)</f>
        <v>#727272</v>
      </c>
      <c r="H4124" s="31" t="str">
        <f>IFERROR(IF(AND(A4124&gt;=1,A4124&lt;=104),VLOOKUP($A4124,Location!$A:$J,6,FALSE),IF(A4124=0,"Avant l'ouverture",IF(OR(A4124=105,A4124=106),"Bonus"))),"")</f>
        <v>Bonus</v>
      </c>
      <c r="P4124" s="31" t="str">
        <f>IFERROR(IF(VLOOKUP($B4085,Setup_MPP!$A:$G,7,FALSE)=0,"",VLOOKUP($B4085,Setup_MPP!$A:$G,7,FALSE)),"")</f>
        <v/>
      </c>
      <c r="AC4124" s="31" t="str">
        <f t="shared" si="27"/>
        <v/>
      </c>
      <c r="AD4124" s="31">
        <f ca="1">SUMIFS(AC$2:AC4124,D$2:D4124,D4124)*IF(R4124=0,1,2)</f>
        <v>0</v>
      </c>
      <c r="AE4124" s="43" t="str">
        <f>IFERROR(VLOOKUP(P4124,Setup_Player!B:F,5,FALSE),"undefined")</f>
        <v>undefined</v>
      </c>
      <c r="AF4124" s="43"/>
    </row>
    <row r="4125" spans="1:32" x14ac:dyDescent="0.35">
      <c r="A4125" s="31">
        <f>IF(ISBLANK(B4125),"",COUNTIF(B$2:B4125,B4125))-1</f>
        <v>105</v>
      </c>
      <c r="B4125" s="31">
        <v>29</v>
      </c>
      <c r="D4125" s="31" t="str">
        <f>VLOOKUP(Pronostics!$B4125,Setup_MPP!$A:$G,3,FALSE)</f>
        <v>Joueur29</v>
      </c>
      <c r="E4125" s="31" t="str">
        <f>VLOOKUP(Pronostics!$B4125,Setup_MPP!$A:$G,2,FALSE)</f>
        <v>Joueur29</v>
      </c>
      <c r="F4125" s="31" t="str">
        <f>VLOOKUP($B4125,Setup_MPP!$A:$E,4,FALSE)</f>
        <v>#D5D5D5</v>
      </c>
      <c r="G4125" s="31" t="str">
        <f>VLOOKUP($B4125,Setup_MPP!$A:$E,5,FALSE)</f>
        <v>#727272</v>
      </c>
      <c r="H4125" s="31" t="str">
        <f>IFERROR(IF(AND(A4125&gt;=1,A4125&lt;=104),VLOOKUP($A4125,Location!$A:$J,6,FALSE),IF(A4125=0,"Avant l'ouverture",IF(OR(A4125=105,A4125=106),"Bonus"))),"")</f>
        <v>Bonus</v>
      </c>
      <c r="P4125" s="31" t="str">
        <f>IFERROR(IF(VLOOKUP($B4086,Setup_MPP!$A:$G,7,FALSE)=0,"",VLOOKUP($B4086,Setup_MPP!$A:$G,7,FALSE)),"")</f>
        <v/>
      </c>
      <c r="AC4125" s="31" t="str">
        <f t="shared" ref="AC4125:AC4174" si="28">IF(Y4125&lt;&gt;"", Y4125 + IF(Z4125=1,AB4125, 0), "")</f>
        <v/>
      </c>
      <c r="AD4125" s="31">
        <f ca="1">SUMIFS(AC$2:AC4125,D$2:D4125,D4125)*IF(R4125=0,1,2)</f>
        <v>0</v>
      </c>
      <c r="AE4125" s="43" t="str">
        <f>IFERROR(VLOOKUP(P4125,Setup_Player!B:F,5,FALSE),"undefined")</f>
        <v>undefined</v>
      </c>
      <c r="AF4125" s="43"/>
    </row>
    <row r="4126" spans="1:32" x14ac:dyDescent="0.35">
      <c r="A4126" s="31">
        <f>IF(ISBLANK(B4126),"",COUNTIF(B$2:B4126,B4126))-1</f>
        <v>105</v>
      </c>
      <c r="B4126" s="31">
        <v>30</v>
      </c>
      <c r="D4126" s="31" t="str">
        <f>VLOOKUP(Pronostics!$B4126,Setup_MPP!$A:$G,3,FALSE)</f>
        <v>Joueur30</v>
      </c>
      <c r="E4126" s="31" t="str">
        <f>VLOOKUP(Pronostics!$B4126,Setup_MPP!$A:$G,2,FALSE)</f>
        <v>Joueur30</v>
      </c>
      <c r="F4126" s="31" t="str">
        <f>VLOOKUP($B4126,Setup_MPP!$A:$E,4,FALSE)</f>
        <v>#D5D5D5</v>
      </c>
      <c r="G4126" s="31" t="str">
        <f>VLOOKUP($B4126,Setup_MPP!$A:$E,5,FALSE)</f>
        <v>#727272</v>
      </c>
      <c r="H4126" s="31" t="str">
        <f>IFERROR(IF(AND(A4126&gt;=1,A4126&lt;=104),VLOOKUP($A4126,Location!$A:$J,6,FALSE),IF(A4126=0,"Avant l'ouverture",IF(OR(A4126=105,A4126=106),"Bonus"))),"")</f>
        <v>Bonus</v>
      </c>
      <c r="P4126" s="31" t="str">
        <f>IFERROR(IF(VLOOKUP($B4087,Setup_MPP!$A:$G,7,FALSE)=0,"",VLOOKUP($B4087,Setup_MPP!$A:$G,7,FALSE)),"")</f>
        <v/>
      </c>
      <c r="AC4126" s="31" t="str">
        <f t="shared" si="28"/>
        <v/>
      </c>
      <c r="AD4126" s="31">
        <f ca="1">SUMIFS(AC$2:AC4126,D$2:D4126,D4126)*IF(R4126=0,1,2)</f>
        <v>0</v>
      </c>
      <c r="AE4126" s="43" t="str">
        <f>IFERROR(VLOOKUP(P4126,Setup_Player!B:F,5,FALSE),"undefined")</f>
        <v>undefined</v>
      </c>
      <c r="AF4126" s="43"/>
    </row>
    <row r="4127" spans="1:32" x14ac:dyDescent="0.35">
      <c r="A4127" s="31">
        <f>IF(ISBLANK(B4127),"",COUNTIF(B$2:B4127,B4127))-1</f>
        <v>105</v>
      </c>
      <c r="B4127" s="31">
        <v>31</v>
      </c>
      <c r="D4127" s="31" t="str">
        <f>VLOOKUP(Pronostics!$B4127,Setup_MPP!$A:$G,3,FALSE)</f>
        <v>Joueur31</v>
      </c>
      <c r="E4127" s="31" t="str">
        <f>VLOOKUP(Pronostics!$B4127,Setup_MPP!$A:$G,2,FALSE)</f>
        <v>Joueur31</v>
      </c>
      <c r="F4127" s="31" t="str">
        <f>VLOOKUP($B4127,Setup_MPP!$A:$E,4,FALSE)</f>
        <v>#D5D5D5</v>
      </c>
      <c r="G4127" s="31" t="str">
        <f>VLOOKUP($B4127,Setup_MPP!$A:$E,5,FALSE)</f>
        <v>#727272</v>
      </c>
      <c r="H4127" s="31" t="str">
        <f>IFERROR(IF(AND(A4127&gt;=1,A4127&lt;=104),VLOOKUP($A4127,Location!$A:$J,6,FALSE),IF(A4127=0,"Avant l'ouverture",IF(OR(A4127=105,A4127=106),"Bonus"))),"")</f>
        <v>Bonus</v>
      </c>
      <c r="P4127" s="31" t="str">
        <f>IFERROR(IF(VLOOKUP($B4088,Setup_MPP!$A:$G,7,FALSE)=0,"",VLOOKUP($B4088,Setup_MPP!$A:$G,7,FALSE)),"")</f>
        <v/>
      </c>
      <c r="AC4127" s="31" t="str">
        <f t="shared" si="28"/>
        <v/>
      </c>
      <c r="AD4127" s="31">
        <f ca="1">SUMIFS(AC$2:AC4127,D$2:D4127,D4127)*IF(R4127=0,1,2)</f>
        <v>0</v>
      </c>
      <c r="AE4127" s="43" t="str">
        <f>IFERROR(VLOOKUP(P4127,Setup_Player!B:F,5,FALSE),"undefined")</f>
        <v>undefined</v>
      </c>
      <c r="AF4127" s="43"/>
    </row>
    <row r="4128" spans="1:32" x14ac:dyDescent="0.35">
      <c r="A4128" s="31">
        <f>IF(ISBLANK(B4128),"",COUNTIF(B$2:B4128,B4128))-1</f>
        <v>105</v>
      </c>
      <c r="B4128" s="31">
        <v>32</v>
      </c>
      <c r="D4128" s="31" t="str">
        <f>VLOOKUP(Pronostics!$B4128,Setup_MPP!$A:$G,3,FALSE)</f>
        <v>Joueur32</v>
      </c>
      <c r="E4128" s="31" t="str">
        <f>VLOOKUP(Pronostics!$B4128,Setup_MPP!$A:$G,2,FALSE)</f>
        <v>Joueur32</v>
      </c>
      <c r="F4128" s="31" t="str">
        <f>VLOOKUP($B4128,Setup_MPP!$A:$E,4,FALSE)</f>
        <v>#D5D5D5</v>
      </c>
      <c r="G4128" s="31" t="str">
        <f>VLOOKUP($B4128,Setup_MPP!$A:$E,5,FALSE)</f>
        <v>#727272</v>
      </c>
      <c r="H4128" s="31" t="str">
        <f>IFERROR(IF(AND(A4128&gt;=1,A4128&lt;=104),VLOOKUP($A4128,Location!$A:$J,6,FALSE),IF(A4128=0,"Avant l'ouverture",IF(OR(A4128=105,A4128=106),"Bonus"))),"")</f>
        <v>Bonus</v>
      </c>
      <c r="P4128" s="31" t="str">
        <f>IFERROR(IF(VLOOKUP($B4089,Setup_MPP!$A:$G,7,FALSE)=0,"",VLOOKUP($B4089,Setup_MPP!$A:$G,7,FALSE)),"")</f>
        <v/>
      </c>
      <c r="AC4128" s="31" t="str">
        <f t="shared" si="28"/>
        <v/>
      </c>
      <c r="AD4128" s="31">
        <f ca="1">SUMIFS(AC$2:AC4128,D$2:D4128,D4128)*IF(R4128=0,1,2)</f>
        <v>0</v>
      </c>
      <c r="AE4128" s="43" t="str">
        <f>IFERROR(VLOOKUP(P4128,Setup_Player!B:F,5,FALSE),"undefined")</f>
        <v>undefined</v>
      </c>
      <c r="AF4128" s="43"/>
    </row>
    <row r="4129" spans="1:32" x14ac:dyDescent="0.35">
      <c r="A4129" s="31">
        <f>IF(ISBLANK(B4129),"",COUNTIF(B$2:B4129,B4129))-1</f>
        <v>105</v>
      </c>
      <c r="B4129" s="31">
        <v>33</v>
      </c>
      <c r="D4129" s="31" t="str">
        <f>VLOOKUP(Pronostics!$B4129,Setup_MPP!$A:$G,3,FALSE)</f>
        <v>Joueur33</v>
      </c>
      <c r="E4129" s="31" t="str">
        <f>VLOOKUP(Pronostics!$B4129,Setup_MPP!$A:$G,2,FALSE)</f>
        <v>Joueur33</v>
      </c>
      <c r="F4129" s="31" t="str">
        <f>VLOOKUP($B4129,Setup_MPP!$A:$E,4,FALSE)</f>
        <v>#D5D5D5</v>
      </c>
      <c r="G4129" s="31" t="str">
        <f>VLOOKUP($B4129,Setup_MPP!$A:$E,5,FALSE)</f>
        <v>#727272</v>
      </c>
      <c r="H4129" s="31" t="str">
        <f>IFERROR(IF(AND(A4129&gt;=1,A4129&lt;=104),VLOOKUP($A4129,Location!$A:$J,6,FALSE),IF(A4129=0,"Avant l'ouverture",IF(OR(A4129=105,A4129=106),"Bonus"))),"")</f>
        <v>Bonus</v>
      </c>
      <c r="P4129" s="31" t="str">
        <f>IFERROR(IF(VLOOKUP($B4090,Setup_MPP!$A:$G,7,FALSE)=0,"",VLOOKUP($B4090,Setup_MPP!$A:$G,7,FALSE)),"")</f>
        <v/>
      </c>
      <c r="AC4129" s="31" t="str">
        <f t="shared" si="28"/>
        <v/>
      </c>
      <c r="AD4129" s="31">
        <f ca="1">SUMIFS(AC$2:AC4129,D$2:D4129,D4129)*IF(R4129=0,1,2)</f>
        <v>0</v>
      </c>
      <c r="AE4129" s="43" t="str">
        <f>IFERROR(VLOOKUP(P4129,Setup_Player!B:F,5,FALSE),"undefined")</f>
        <v>undefined</v>
      </c>
      <c r="AF4129" s="43"/>
    </row>
    <row r="4130" spans="1:32" x14ac:dyDescent="0.35">
      <c r="A4130" s="31">
        <f>IF(ISBLANK(B4130),"",COUNTIF(B$2:B4130,B4130))-1</f>
        <v>105</v>
      </c>
      <c r="B4130" s="31">
        <v>34</v>
      </c>
      <c r="D4130" s="31" t="str">
        <f>VLOOKUP(Pronostics!$B4130,Setup_MPP!$A:$G,3,FALSE)</f>
        <v>Joueur34</v>
      </c>
      <c r="E4130" s="31" t="str">
        <f>VLOOKUP(Pronostics!$B4130,Setup_MPP!$A:$G,2,FALSE)</f>
        <v>Joueur34</v>
      </c>
      <c r="F4130" s="31" t="str">
        <f>VLOOKUP($B4130,Setup_MPP!$A:$E,4,FALSE)</f>
        <v>#D5D5D5</v>
      </c>
      <c r="G4130" s="31" t="str">
        <f>VLOOKUP($B4130,Setup_MPP!$A:$E,5,FALSE)</f>
        <v>#727272</v>
      </c>
      <c r="H4130" s="31" t="str">
        <f>IFERROR(IF(AND(A4130&gt;=1,A4130&lt;=104),VLOOKUP($A4130,Location!$A:$J,6,FALSE),IF(A4130=0,"Avant l'ouverture",IF(OR(A4130=105,A4130=106),"Bonus"))),"")</f>
        <v>Bonus</v>
      </c>
      <c r="P4130" s="31" t="str">
        <f>IFERROR(IF(VLOOKUP($B4091,Setup_MPP!$A:$G,7,FALSE)=0,"",VLOOKUP($B4091,Setup_MPP!$A:$G,7,FALSE)),"")</f>
        <v/>
      </c>
      <c r="AC4130" s="31" t="str">
        <f t="shared" si="28"/>
        <v/>
      </c>
      <c r="AD4130" s="31">
        <f ca="1">SUMIFS(AC$2:AC4130,D$2:D4130,D4130)*IF(R4130=0,1,2)</f>
        <v>0</v>
      </c>
      <c r="AE4130" s="43" t="str">
        <f>IFERROR(VLOOKUP(P4130,Setup_Player!B:F,5,FALSE),"undefined")</f>
        <v>undefined</v>
      </c>
      <c r="AF4130" s="43"/>
    </row>
    <row r="4131" spans="1:32" x14ac:dyDescent="0.35">
      <c r="A4131" s="31">
        <f>IF(ISBLANK(B4131),"",COUNTIF(B$2:B4131,B4131))-1</f>
        <v>105</v>
      </c>
      <c r="B4131" s="31">
        <v>35</v>
      </c>
      <c r="D4131" s="31" t="str">
        <f>VLOOKUP(Pronostics!$B4131,Setup_MPP!$A:$G,3,FALSE)</f>
        <v>Joueur35</v>
      </c>
      <c r="E4131" s="31" t="str">
        <f>VLOOKUP(Pronostics!$B4131,Setup_MPP!$A:$G,2,FALSE)</f>
        <v>Joueur35</v>
      </c>
      <c r="F4131" s="31" t="str">
        <f>VLOOKUP($B4131,Setup_MPP!$A:$E,4,FALSE)</f>
        <v>#D5D5D5</v>
      </c>
      <c r="G4131" s="31" t="str">
        <f>VLOOKUP($B4131,Setup_MPP!$A:$E,5,FALSE)</f>
        <v>#727272</v>
      </c>
      <c r="H4131" s="31" t="str">
        <f>IFERROR(IF(AND(A4131&gt;=1,A4131&lt;=104),VLOOKUP($A4131,Location!$A:$J,6,FALSE),IF(A4131=0,"Avant l'ouverture",IF(OR(A4131=105,A4131=106),"Bonus"))),"")</f>
        <v>Bonus</v>
      </c>
      <c r="P4131" s="31" t="str">
        <f>IFERROR(IF(VLOOKUP($B4092,Setup_MPP!$A:$G,7,FALSE)=0,"",VLOOKUP($B4092,Setup_MPP!$A:$G,7,FALSE)),"")</f>
        <v/>
      </c>
      <c r="AC4131" s="31" t="str">
        <f t="shared" si="28"/>
        <v/>
      </c>
      <c r="AD4131" s="31">
        <f ca="1">SUMIFS(AC$2:AC4131,D$2:D4131,D4131)*IF(R4131=0,1,2)</f>
        <v>0</v>
      </c>
      <c r="AE4131" s="43" t="str">
        <f>IFERROR(VLOOKUP(P4131,Setup_Player!B:F,5,FALSE),"undefined")</f>
        <v>undefined</v>
      </c>
      <c r="AF4131" s="43"/>
    </row>
    <row r="4132" spans="1:32" x14ac:dyDescent="0.35">
      <c r="A4132" s="31">
        <f>IF(ISBLANK(B4132),"",COUNTIF(B$2:B4132,B4132))-1</f>
        <v>105</v>
      </c>
      <c r="B4132" s="31">
        <v>36</v>
      </c>
      <c r="D4132" s="31" t="str">
        <f>VLOOKUP(Pronostics!$B4132,Setup_MPP!$A:$G,3,FALSE)</f>
        <v>Joueur36</v>
      </c>
      <c r="E4132" s="31" t="str">
        <f>VLOOKUP(Pronostics!$B4132,Setup_MPP!$A:$G,2,FALSE)</f>
        <v>Joueur36</v>
      </c>
      <c r="F4132" s="31" t="str">
        <f>VLOOKUP($B4132,Setup_MPP!$A:$E,4,FALSE)</f>
        <v>#D5D5D5</v>
      </c>
      <c r="G4132" s="31" t="str">
        <f>VLOOKUP($B4132,Setup_MPP!$A:$E,5,FALSE)</f>
        <v>#727272</v>
      </c>
      <c r="H4132" s="31" t="str">
        <f>IFERROR(IF(AND(A4132&gt;=1,A4132&lt;=104),VLOOKUP($A4132,Location!$A:$J,6,FALSE),IF(A4132=0,"Avant l'ouverture",IF(OR(A4132=105,A4132=106),"Bonus"))),"")</f>
        <v>Bonus</v>
      </c>
      <c r="P4132" s="31" t="str">
        <f>IFERROR(IF(VLOOKUP($B4093,Setup_MPP!$A:$G,7,FALSE)=0,"",VLOOKUP($B4093,Setup_MPP!$A:$G,7,FALSE)),"")</f>
        <v/>
      </c>
      <c r="AC4132" s="31" t="str">
        <f t="shared" si="28"/>
        <v/>
      </c>
      <c r="AD4132" s="31">
        <f ca="1">SUMIFS(AC$2:AC4132,D$2:D4132,D4132)*IF(R4132=0,1,2)</f>
        <v>0</v>
      </c>
      <c r="AE4132" s="43" t="str">
        <f>IFERROR(VLOOKUP(P4132,Setup_Player!B:F,5,FALSE),"undefined")</f>
        <v>undefined</v>
      </c>
      <c r="AF4132" s="43"/>
    </row>
    <row r="4133" spans="1:32" x14ac:dyDescent="0.35">
      <c r="A4133" s="31">
        <f>IF(ISBLANK(B4133),"",COUNTIF(B$2:B4133,B4133))-1</f>
        <v>105</v>
      </c>
      <c r="B4133" s="31">
        <v>37</v>
      </c>
      <c r="D4133" s="31" t="str">
        <f>VLOOKUP(Pronostics!$B4133,Setup_MPP!$A:$G,3,FALSE)</f>
        <v>Joueur37</v>
      </c>
      <c r="E4133" s="31" t="str">
        <f>VLOOKUP(Pronostics!$B4133,Setup_MPP!$A:$G,2,FALSE)</f>
        <v>Joueur37</v>
      </c>
      <c r="F4133" s="31" t="str">
        <f>VLOOKUP($B4133,Setup_MPP!$A:$E,4,FALSE)</f>
        <v>#D5D5D5</v>
      </c>
      <c r="G4133" s="31" t="str">
        <f>VLOOKUP($B4133,Setup_MPP!$A:$E,5,FALSE)</f>
        <v>#727272</v>
      </c>
      <c r="H4133" s="31" t="str">
        <f>IFERROR(IF(AND(A4133&gt;=1,A4133&lt;=104),VLOOKUP($A4133,Location!$A:$J,6,FALSE),IF(A4133=0,"Avant l'ouverture",IF(OR(A4133=105,A4133=106),"Bonus"))),"")</f>
        <v>Bonus</v>
      </c>
      <c r="P4133" s="31" t="str">
        <f>IFERROR(IF(VLOOKUP($B4094,Setup_MPP!$A:$G,7,FALSE)=0,"",VLOOKUP($B4094,Setup_MPP!$A:$G,7,FALSE)),"")</f>
        <v/>
      </c>
      <c r="AC4133" s="31" t="str">
        <f t="shared" si="28"/>
        <v/>
      </c>
      <c r="AD4133" s="31">
        <f ca="1">SUMIFS(AC$2:AC4133,D$2:D4133,D4133)*IF(R4133=0,1,2)</f>
        <v>0</v>
      </c>
      <c r="AE4133" s="43" t="str">
        <f>IFERROR(VLOOKUP(P4133,Setup_Player!B:F,5,FALSE),"undefined")</f>
        <v>undefined</v>
      </c>
      <c r="AF4133" s="43"/>
    </row>
    <row r="4134" spans="1:32" x14ac:dyDescent="0.35">
      <c r="A4134" s="31">
        <f>IF(ISBLANK(B4134),"",COUNTIF(B$2:B4134,B4134))-1</f>
        <v>105</v>
      </c>
      <c r="B4134" s="31">
        <v>38</v>
      </c>
      <c r="D4134" s="31" t="str">
        <f>VLOOKUP(Pronostics!$B4134,Setup_MPP!$A:$G,3,FALSE)</f>
        <v>Joueur38</v>
      </c>
      <c r="E4134" s="31" t="str">
        <f>VLOOKUP(Pronostics!$B4134,Setup_MPP!$A:$G,2,FALSE)</f>
        <v>Joueur38</v>
      </c>
      <c r="F4134" s="31" t="str">
        <f>VLOOKUP($B4134,Setup_MPP!$A:$E,4,FALSE)</f>
        <v>#D5D5D5</v>
      </c>
      <c r="G4134" s="31" t="str">
        <f>VLOOKUP($B4134,Setup_MPP!$A:$E,5,FALSE)</f>
        <v>#727272</v>
      </c>
      <c r="H4134" s="31" t="str">
        <f>IFERROR(IF(AND(A4134&gt;=1,A4134&lt;=104),VLOOKUP($A4134,Location!$A:$J,6,FALSE),IF(A4134=0,"Avant l'ouverture",IF(OR(A4134=105,A4134=106),"Bonus"))),"")</f>
        <v>Bonus</v>
      </c>
      <c r="P4134" s="31" t="str">
        <f>IFERROR(IF(VLOOKUP($B4095,Setup_MPP!$A:$G,7,FALSE)=0,"",VLOOKUP($B4095,Setup_MPP!$A:$G,7,FALSE)),"")</f>
        <v/>
      </c>
      <c r="AC4134" s="31" t="str">
        <f t="shared" si="28"/>
        <v/>
      </c>
      <c r="AD4134" s="31">
        <f ca="1">SUMIFS(AC$2:AC4134,D$2:D4134,D4134)*IF(R4134=0,1,2)</f>
        <v>0</v>
      </c>
      <c r="AE4134" s="43" t="str">
        <f>IFERROR(VLOOKUP(P4134,Setup_Player!B:F,5,FALSE),"undefined")</f>
        <v>undefined</v>
      </c>
      <c r="AF4134" s="43"/>
    </row>
    <row r="4135" spans="1:32" x14ac:dyDescent="0.35">
      <c r="A4135" s="31">
        <f>IF(ISBLANK(B4135),"",COUNTIF(B$2:B4135,B4135))-1</f>
        <v>105</v>
      </c>
      <c r="B4135" s="31">
        <v>39</v>
      </c>
      <c r="D4135" s="31" t="str">
        <f>VLOOKUP(Pronostics!$B4135,Setup_MPP!$A:$G,3,FALSE)</f>
        <v>Joueur39</v>
      </c>
      <c r="E4135" s="31" t="str">
        <f>VLOOKUP(Pronostics!$B4135,Setup_MPP!$A:$G,2,FALSE)</f>
        <v>Joueur39</v>
      </c>
      <c r="F4135" s="31" t="str">
        <f>VLOOKUP($B4135,Setup_MPP!$A:$E,4,FALSE)</f>
        <v>#D5D5D5</v>
      </c>
      <c r="G4135" s="31" t="str">
        <f>VLOOKUP($B4135,Setup_MPP!$A:$E,5,FALSE)</f>
        <v>#727272</v>
      </c>
      <c r="H4135" s="31" t="str">
        <f>IFERROR(IF(AND(A4135&gt;=1,A4135&lt;=104),VLOOKUP($A4135,Location!$A:$J,6,FALSE),IF(A4135=0,"Avant l'ouverture",IF(OR(A4135=105,A4135=106),"Bonus"))),"")</f>
        <v>Bonus</v>
      </c>
      <c r="P4135" s="31" t="str">
        <f>IFERROR(IF(VLOOKUP($B4096,Setup_MPP!$A:$G,7,FALSE)=0,"",VLOOKUP($B4096,Setup_MPP!$A:$G,7,FALSE)),"")</f>
        <v/>
      </c>
      <c r="AC4135" s="31" t="str">
        <f t="shared" si="28"/>
        <v/>
      </c>
      <c r="AD4135" s="31">
        <f ca="1">SUMIFS(AC$2:AC4135,D$2:D4135,D4135)*IF(R4135=0,1,2)</f>
        <v>0</v>
      </c>
      <c r="AE4135" s="43" t="str">
        <f>IFERROR(VLOOKUP(P4135,Setup_Player!B:F,5,FALSE),"undefined")</f>
        <v>undefined</v>
      </c>
      <c r="AF4135" s="43"/>
    </row>
    <row r="4136" spans="1:32" x14ac:dyDescent="0.35">
      <c r="A4136" s="31">
        <f>IF(ISBLANK(B4136),"",COUNTIF(B$2:B4136,B4136))-1</f>
        <v>106</v>
      </c>
      <c r="B4136" s="31">
        <v>1</v>
      </c>
      <c r="D4136" s="31" t="str">
        <f>VLOOKUP(Pronostics!$B4136,Setup_MPP!$A:$G,3,FALSE)</f>
        <v>_Nicolas_LM_</v>
      </c>
      <c r="E4136" s="31" t="str">
        <f>VLOOKUP(Pronostics!$B4136,Setup_MPP!$A:$G,2,FALSE)</f>
        <v>Nicolas LE MOUEL</v>
      </c>
      <c r="F4136" s="31" t="str">
        <f>VLOOKUP($B4136,Setup_MPP!$A:$E,4,FALSE)</f>
        <v>#F7C79D</v>
      </c>
      <c r="G4136" s="31" t="str">
        <f>VLOOKUP($B4136,Setup_MPP!$A:$E,5,FALSE)</f>
        <v>#FFBE85</v>
      </c>
      <c r="H4136" s="31" t="str">
        <f>IFERROR(IF(AND(A4136&gt;=1,A4136&lt;=104),VLOOKUP($A4136,Location!$A:$J,6,FALSE),IF(A4136=0,"Avant l'ouverture",IF(OR(A4136=105,A4136=106),"Bonus"))),"")</f>
        <v>Bonus</v>
      </c>
      <c r="P4136" s="31" t="str">
        <f>IFERROR(IF(VLOOKUP($B4136,Setup_MPP!$A:$G,6,FALSE)=0,"",VLOOKUP($B4136,Setup_MPP!$A:$G,6,FALSE)),"")</f>
        <v>France</v>
      </c>
      <c r="AC4136" s="31" t="str">
        <f t="shared" si="28"/>
        <v/>
      </c>
      <c r="AD4136" s="31">
        <f ca="1">SUMIFS(AC$2:AC4136,D$2:D4136,D4136)*IF(R4136=0,1,2)</f>
        <v>0</v>
      </c>
      <c r="AE4136" s="32" t="str">
        <f>IF(P4136&lt;&gt;"",P4136,"undefined")</f>
        <v>France</v>
      </c>
    </row>
    <row r="4137" spans="1:32" x14ac:dyDescent="0.35">
      <c r="A4137" s="31">
        <f>IF(ISBLANK(B4137),"",COUNTIF(B$2:B4137,B4137))-1</f>
        <v>106</v>
      </c>
      <c r="B4137" s="31">
        <v>2</v>
      </c>
      <c r="D4137" s="31" t="str">
        <f>VLOOKUP(Pronostics!$B4137,Setup_MPP!$A:$G,3,FALSE)</f>
        <v>leaelaz</v>
      </c>
      <c r="E4137" s="31" t="str">
        <f>VLOOKUP(Pronostics!$B4137,Setup_MPP!$A:$G,2,FALSE)</f>
        <v>Léa EL ASERY</v>
      </c>
      <c r="F4137" s="31" t="str">
        <f>VLOOKUP($B4137,Setup_MPP!$A:$E,4,FALSE)</f>
        <v>#FFBEBE</v>
      </c>
      <c r="G4137" s="31" t="str">
        <f>VLOOKUP($B4137,Setup_MPP!$A:$E,5,FALSE)</f>
        <v>#DF6868</v>
      </c>
      <c r="H4137" s="31" t="str">
        <f>IFERROR(IF(AND(A4137&gt;=1,A4137&lt;=104),VLOOKUP($A4137,Location!$A:$J,6,FALSE),IF(A4137=0,"Avant l'ouverture",IF(OR(A4137=105,A4137=106),"Bonus"))),"")</f>
        <v>Bonus</v>
      </c>
      <c r="P4137" s="31" t="str">
        <f>IFERROR(IF(VLOOKUP($B4137,Setup_MPP!$A:$G,6,FALSE)=0,"",VLOOKUP($B4137,Setup_MPP!$A:$G,6,FALSE)),"")</f>
        <v>France</v>
      </c>
      <c r="AC4137" s="31" t="str">
        <f t="shared" si="28"/>
        <v/>
      </c>
      <c r="AD4137" s="31">
        <f ca="1">SUMIFS(AC$2:AC4137,D$2:D4137,D4137)*IF(R4137=0,1,2)</f>
        <v>0</v>
      </c>
      <c r="AE4137" s="32" t="str">
        <f>IF(P4137&lt;&gt;"",P4137,"undefined")</f>
        <v>France</v>
      </c>
    </row>
    <row r="4138" spans="1:32" x14ac:dyDescent="0.35">
      <c r="A4138" s="31">
        <f>IF(ISBLANK(B4138),"",COUNTIF(B$2:B4138,B4138))-1</f>
        <v>106</v>
      </c>
      <c r="B4138" s="31">
        <v>3</v>
      </c>
      <c r="D4138" s="31" t="str">
        <f>VLOOKUP(Pronostics!$B4138,Setup_MPP!$A:$G,3,FALSE)</f>
        <v>PasMetalleux</v>
      </c>
      <c r="E4138" s="31" t="str">
        <f>VLOOKUP(Pronostics!$B4138,Setup_MPP!$A:$G,2,FALSE)</f>
        <v>Elwenn JOUBREL</v>
      </c>
      <c r="F4138" s="31" t="str">
        <f>VLOOKUP($B4138,Setup_MPP!$A:$E,4,FALSE)</f>
        <v>#F5C7FC</v>
      </c>
      <c r="G4138" s="31" t="str">
        <f>VLOOKUP($B4138,Setup_MPP!$A:$E,5,FALSE)</f>
        <v>#C489CF</v>
      </c>
      <c r="H4138" s="31" t="str">
        <f>IFERROR(IF(AND(A4138&gt;=1,A4138&lt;=104),VLOOKUP($A4138,Location!$A:$J,6,FALSE),IF(A4138=0,"Avant l'ouverture",IF(OR(A4138=105,A4138=106),"Bonus"))),"")</f>
        <v>Bonus</v>
      </c>
      <c r="P4138" s="31" t="str">
        <f>IFERROR(IF(VLOOKUP($B4138,Setup_MPP!$A:$G,6,FALSE)=0,"",VLOOKUP($B4138,Setup_MPP!$A:$G,6,FALSE)),"")</f>
        <v>France</v>
      </c>
      <c r="AC4138" s="31" t="str">
        <f t="shared" si="28"/>
        <v/>
      </c>
      <c r="AD4138" s="31">
        <f ca="1">SUMIFS(AC$2:AC4138,D$2:D4138,D4138)*IF(R4138=0,1,2)</f>
        <v>0</v>
      </c>
      <c r="AE4138" s="32" t="str">
        <f t="shared" ref="AE4138:AE4174" si="29">IF(P4138&lt;&gt;"",P4138,"undefined")</f>
        <v>France</v>
      </c>
    </row>
    <row r="4139" spans="1:32" x14ac:dyDescent="0.35">
      <c r="A4139" s="31">
        <f>IF(ISBLANK(B4139),"",COUNTIF(B$2:B4139,B4139))-1</f>
        <v>106</v>
      </c>
      <c r="B4139" s="31">
        <v>4</v>
      </c>
      <c r="D4139" s="31" t="str">
        <f>VLOOKUP(Pronostics!$B4139,Setup_MPP!$A:$G,3,FALSE)</f>
        <v>Popo444</v>
      </c>
      <c r="E4139" s="31" t="str">
        <f>VLOOKUP(Pronostics!$B4139,Setup_MPP!$A:$G,2,FALSE)</f>
        <v>Pauline OLIVIER</v>
      </c>
      <c r="F4139" s="31" t="str">
        <f>VLOOKUP($B4139,Setup_MPP!$A:$E,4,FALSE)</f>
        <v>#A5EA7F</v>
      </c>
      <c r="G4139" s="31" t="str">
        <f>VLOOKUP($B4139,Setup_MPP!$A:$E,5,FALSE)</f>
        <v>#80C65A</v>
      </c>
      <c r="H4139" s="31" t="str">
        <f>IFERROR(IF(AND(A4139&gt;=1,A4139&lt;=104),VLOOKUP($A4139,Location!$A:$J,6,FALSE),IF(A4139=0,"Avant l'ouverture",IF(OR(A4139=105,A4139=106),"Bonus"))),"")</f>
        <v>Bonus</v>
      </c>
      <c r="P4139" s="31" t="str">
        <f>IFERROR(IF(VLOOKUP($B4139,Setup_MPP!$A:$G,6,FALSE)=0,"",VLOOKUP($B4139,Setup_MPP!$A:$G,6,FALSE)),"")</f>
        <v>Espagne</v>
      </c>
      <c r="AC4139" s="31" t="str">
        <f t="shared" si="28"/>
        <v/>
      </c>
      <c r="AD4139" s="31">
        <f ca="1">SUMIFS(AC$2:AC4139,D$2:D4139,D4139)*IF(R4139=0,1,2)</f>
        <v>0</v>
      </c>
      <c r="AE4139" s="32" t="str">
        <f t="shared" si="29"/>
        <v>Espagne</v>
      </c>
    </row>
    <row r="4140" spans="1:32" x14ac:dyDescent="0.35">
      <c r="A4140" s="31">
        <f>IF(ISBLANK(B4140),"",COUNTIF(B$2:B4140,B4140))-1</f>
        <v>106</v>
      </c>
      <c r="B4140" s="31">
        <v>5</v>
      </c>
      <c r="D4140" s="31" t="str">
        <f>VLOOKUP(Pronostics!$B4140,Setup_MPP!$A:$G,3,FALSE)</f>
        <v>_Jujul</v>
      </c>
      <c r="E4140" s="31" t="str">
        <f>VLOOKUP(Pronostics!$B4140,Setup_MPP!$A:$G,2,FALSE)</f>
        <v>Julie BOISSIERE</v>
      </c>
      <c r="F4140" s="31" t="str">
        <f>VLOOKUP($B4140,Setup_MPP!$A:$E,4,FALSE)</f>
        <v>#D890FF</v>
      </c>
      <c r="G4140" s="31" t="str">
        <f>VLOOKUP($B4140,Setup_MPP!$A:$E,5,FALSE)</f>
        <v>#B750EF</v>
      </c>
      <c r="H4140" s="31" t="str">
        <f>IFERROR(IF(AND(A4140&gt;=1,A4140&lt;=104),VLOOKUP($A4140,Location!$A:$J,6,FALSE),IF(A4140=0,"Avant l'ouverture",IF(OR(A4140=105,A4140=106),"Bonus"))),"")</f>
        <v>Bonus</v>
      </c>
      <c r="P4140" s="31" t="str">
        <f>IFERROR(IF(VLOOKUP($B4140,Setup_MPP!$A:$G,6,FALSE)=0,"",VLOOKUP($B4140,Setup_MPP!$A:$G,6,FALSE)),"")</f>
        <v/>
      </c>
      <c r="AC4140" s="31" t="str">
        <f t="shared" si="28"/>
        <v/>
      </c>
      <c r="AD4140" s="31">
        <f ca="1">SUMIFS(AC$2:AC4140,D$2:D4140,D4140)*IF(R4140=0,1,2)</f>
        <v>0</v>
      </c>
      <c r="AE4140" s="32" t="str">
        <f t="shared" si="29"/>
        <v>undefined</v>
      </c>
    </row>
    <row r="4141" spans="1:32" x14ac:dyDescent="0.35">
      <c r="A4141" s="31">
        <f>IF(ISBLANK(B4141),"",COUNTIF(B$2:B4141,B4141))-1</f>
        <v>106</v>
      </c>
      <c r="B4141" s="31">
        <v>6</v>
      </c>
      <c r="D4141" s="31" t="str">
        <f>VLOOKUP(Pronostics!$B4141,Setup_MPP!$A:$G,3,FALSE)</f>
        <v>Julay</v>
      </c>
      <c r="E4141" s="31" t="str">
        <f>VLOOKUP(Pronostics!$B4141,Setup_MPP!$A:$G,2,FALSE)</f>
        <v>Julie BOUCHARD</v>
      </c>
      <c r="F4141" s="31" t="str">
        <f>VLOOKUP($B4141,Setup_MPP!$A:$E,4,FALSE)</f>
        <v>#A6F7B1</v>
      </c>
      <c r="G4141" s="31" t="str">
        <f>VLOOKUP($B4141,Setup_MPP!$A:$E,5,FALSE)</f>
        <v>#6EC179</v>
      </c>
      <c r="H4141" s="31" t="str">
        <f>IFERROR(IF(AND(A4141&gt;=1,A4141&lt;=104),VLOOKUP($A4141,Location!$A:$J,6,FALSE),IF(A4141=0,"Avant l'ouverture",IF(OR(A4141=105,A4141=106),"Bonus"))),"")</f>
        <v>Bonus</v>
      </c>
      <c r="P4141" s="31" t="str">
        <f>IFERROR(IF(VLOOKUP($B4141,Setup_MPP!$A:$G,6,FALSE)=0,"",VLOOKUP($B4141,Setup_MPP!$A:$G,6,FALSE)),"")</f>
        <v>France</v>
      </c>
      <c r="AC4141" s="31" t="str">
        <f t="shared" si="28"/>
        <v/>
      </c>
      <c r="AD4141" s="31">
        <f ca="1">SUMIFS(AC$2:AC4141,D$2:D4141,D4141)*IF(R4141=0,1,2)</f>
        <v>0</v>
      </c>
      <c r="AE4141" s="32" t="str">
        <f t="shared" si="29"/>
        <v>France</v>
      </c>
    </row>
    <row r="4142" spans="1:32" x14ac:dyDescent="0.35">
      <c r="A4142" s="31">
        <f>IF(ISBLANK(B4142),"",COUNTIF(B$2:B4142,B4142))-1</f>
        <v>106</v>
      </c>
      <c r="B4142" s="31">
        <v>7</v>
      </c>
      <c r="D4142" s="31" t="str">
        <f>VLOOKUP(Pronostics!$B4142,Setup_MPP!$A:$G,3,FALSE)</f>
        <v>__Vince__</v>
      </c>
      <c r="E4142" s="31" t="str">
        <f>VLOOKUP(Pronostics!$B4142,Setup_MPP!$A:$G,2,FALSE)</f>
        <v>Vincent FRAYSSE</v>
      </c>
      <c r="F4142" s="31" t="str">
        <f>VLOOKUP($B4142,Setup_MPP!$A:$E,4,FALSE)</f>
        <v>#B2EAE8</v>
      </c>
      <c r="G4142" s="31" t="str">
        <f>VLOOKUP($B4142,Setup_MPP!$A:$E,5,FALSE)</f>
        <v>#6CB4B1</v>
      </c>
      <c r="H4142" s="31" t="str">
        <f>IFERROR(IF(AND(A4142&gt;=1,A4142&lt;=104),VLOOKUP($A4142,Location!$A:$J,6,FALSE),IF(A4142=0,"Avant l'ouverture",IF(OR(A4142=105,A4142=106),"Bonus"))),"")</f>
        <v>Bonus</v>
      </c>
      <c r="P4142" s="31" t="str">
        <f>IFERROR(IF(VLOOKUP($B4142,Setup_MPP!$A:$G,6,FALSE)=0,"",VLOOKUP($B4142,Setup_MPP!$A:$G,6,FALSE)),"")</f>
        <v/>
      </c>
      <c r="AC4142" s="31" t="str">
        <f t="shared" si="28"/>
        <v/>
      </c>
      <c r="AD4142" s="31">
        <f ca="1">SUMIFS(AC$2:AC4142,D$2:D4142,D4142)*IF(R4142=0,1,2)</f>
        <v>0</v>
      </c>
      <c r="AE4142" s="32" t="str">
        <f t="shared" si="29"/>
        <v>undefined</v>
      </c>
    </row>
    <row r="4143" spans="1:32" x14ac:dyDescent="0.35">
      <c r="A4143" s="31">
        <f>IF(ISBLANK(B4143),"",COUNTIF(B$2:B4143,B4143))-1</f>
        <v>106</v>
      </c>
      <c r="B4143" s="31">
        <v>8</v>
      </c>
      <c r="D4143" s="31" t="str">
        <f>VLOOKUP(Pronostics!$B4143,Setup_MPP!$A:$G,3,FALSE)</f>
        <v>Louuiiis</v>
      </c>
      <c r="E4143" s="31" t="str">
        <f>VLOOKUP(Pronostics!$B4143,Setup_MPP!$A:$G,2,FALSE)</f>
        <v>Louis HARLE</v>
      </c>
      <c r="F4143" s="31" t="str">
        <f>VLOOKUP($B4143,Setup_MPP!$A:$E,4,FALSE)</f>
        <v>#EEF7B1</v>
      </c>
      <c r="G4143" s="31" t="str">
        <f>VLOOKUP($B4143,Setup_MPP!$A:$E,5,FALSE)</f>
        <v>#C1CB7D</v>
      </c>
      <c r="H4143" s="31" t="str">
        <f>IFERROR(IF(AND(A4143&gt;=1,A4143&lt;=104),VLOOKUP($A4143,Location!$A:$J,6,FALSE),IF(A4143=0,"Avant l'ouverture",IF(OR(A4143=105,A4143=106),"Bonus"))),"")</f>
        <v>Bonus</v>
      </c>
      <c r="P4143" s="31" t="str">
        <f>IFERROR(IF(VLOOKUP($B4143,Setup_MPP!$A:$G,6,FALSE)=0,"",VLOOKUP($B4143,Setup_MPP!$A:$G,6,FALSE)),"")</f>
        <v>Espagne</v>
      </c>
      <c r="AC4143" s="31" t="str">
        <f t="shared" si="28"/>
        <v/>
      </c>
      <c r="AD4143" s="31">
        <f ca="1">SUMIFS(AC$2:AC4143,D$2:D4143,D4143)*IF(R4143=0,1,2)</f>
        <v>0</v>
      </c>
      <c r="AE4143" s="32" t="str">
        <f t="shared" si="29"/>
        <v>Espagne</v>
      </c>
    </row>
    <row r="4144" spans="1:32" x14ac:dyDescent="0.35">
      <c r="A4144" s="31">
        <f>IF(ISBLANK(B4144),"",COUNTIF(B$2:B4144,B4144))-1</f>
        <v>106</v>
      </c>
      <c r="B4144" s="31">
        <v>9</v>
      </c>
      <c r="D4144" s="31" t="str">
        <f>VLOOKUP(Pronostics!$B4144,Setup_MPP!$A:$G,3,FALSE)</f>
        <v>Aurelien_dqp</v>
      </c>
      <c r="E4144" s="31" t="str">
        <f>VLOOKUP(Pronostics!$B4144,Setup_MPP!$A:$G,2,FALSE)</f>
        <v>Aurélien DE POULPIQUET</v>
      </c>
      <c r="F4144" s="31" t="str">
        <f>VLOOKUP($B4144,Setup_MPP!$A:$E,4,FALSE)</f>
        <v>#F4EA9D</v>
      </c>
      <c r="G4144" s="31" t="str">
        <f>VLOOKUP($B4144,Setup_MPP!$A:$E,5,FALSE)</f>
        <v>#D2C458</v>
      </c>
      <c r="H4144" s="31" t="str">
        <f>IFERROR(IF(AND(A4144&gt;=1,A4144&lt;=104),VLOOKUP($A4144,Location!$A:$J,6,FALSE),IF(A4144=0,"Avant l'ouverture",IF(OR(A4144=105,A4144=106),"Bonus"))),"")</f>
        <v>Bonus</v>
      </c>
      <c r="P4144" s="31" t="str">
        <f>IFERROR(IF(VLOOKUP($B4144,Setup_MPP!$A:$G,6,FALSE)=0,"",VLOOKUP($B4144,Setup_MPP!$A:$G,6,FALSE)),"")</f>
        <v/>
      </c>
      <c r="AC4144" s="31" t="str">
        <f t="shared" si="28"/>
        <v/>
      </c>
      <c r="AD4144" s="31">
        <f ca="1">SUMIFS(AC$2:AC4144,D$2:D4144,D4144)*IF(R4144=0,1,2)</f>
        <v>0</v>
      </c>
      <c r="AE4144" s="32" t="str">
        <f t="shared" si="29"/>
        <v>undefined</v>
      </c>
    </row>
    <row r="4145" spans="1:31" x14ac:dyDescent="0.35">
      <c r="A4145" s="31">
        <f>IF(ISBLANK(B4145),"",COUNTIF(B$2:B4145,B4145))-1</f>
        <v>106</v>
      </c>
      <c r="B4145" s="31">
        <v>10</v>
      </c>
      <c r="D4145" s="31" t="str">
        <f>VLOOKUP(Pronostics!$B4145,Setup_MPP!$A:$G,3,FALSE)</f>
        <v>RandomPaul</v>
      </c>
      <c r="E4145" s="31" t="str">
        <f>VLOOKUP(Pronostics!$B4145,Setup_MPP!$A:$G,2,FALSE)</f>
        <v>Paul MONTESINOS</v>
      </c>
      <c r="F4145" s="31" t="str">
        <f>VLOOKUP($B4145,Setup_MPP!$A:$E,4,FALSE)</f>
        <v>#C4B0FF</v>
      </c>
      <c r="G4145" s="31" t="str">
        <f>VLOOKUP($B4145,Setup_MPP!$A:$E,5,FALSE)</f>
        <v>#7F66C8</v>
      </c>
      <c r="H4145" s="31" t="str">
        <f>IFERROR(IF(AND(A4145&gt;=1,A4145&lt;=104),VLOOKUP($A4145,Location!$A:$J,6,FALSE),IF(A4145=0,"Avant l'ouverture",IF(OR(A4145=105,A4145=106),"Bonus"))),"")</f>
        <v>Bonus</v>
      </c>
      <c r="P4145" s="31" t="str">
        <f>IFERROR(IF(VLOOKUP($B4145,Setup_MPP!$A:$G,6,FALSE)=0,"",VLOOKUP($B4145,Setup_MPP!$A:$G,6,FALSE)),"")</f>
        <v>France</v>
      </c>
      <c r="AC4145" s="31" t="str">
        <f t="shared" si="28"/>
        <v/>
      </c>
      <c r="AD4145" s="31">
        <f ca="1">SUMIFS(AC$2:AC4145,D$2:D4145,D4145)*IF(R4145=0,1,2)</f>
        <v>0</v>
      </c>
      <c r="AE4145" s="32" t="str">
        <f t="shared" si="29"/>
        <v>France</v>
      </c>
    </row>
    <row r="4146" spans="1:31" x14ac:dyDescent="0.35">
      <c r="A4146" s="31">
        <f>IF(ISBLANK(B4146),"",COUNTIF(B$2:B4146,B4146))-1</f>
        <v>106</v>
      </c>
      <c r="B4146" s="31">
        <v>11</v>
      </c>
      <c r="D4146" s="31" t="str">
        <f>VLOOKUP(Pronostics!$B4146,Setup_MPP!$A:$G,3,FALSE)</f>
        <v>Kinsley#8SA6T</v>
      </c>
      <c r="E4146" s="31" t="str">
        <f>VLOOKUP(Pronostics!$B4146,Setup_MPP!$A:$G,2,FALSE)</f>
        <v>Kinsley ROQUE</v>
      </c>
      <c r="F4146" s="31" t="str">
        <f>VLOOKUP($B4146,Setup_MPP!$A:$E,4,FALSE)</f>
        <v>#CBEBBA</v>
      </c>
      <c r="G4146" s="31" t="str">
        <f>VLOOKUP($B4146,Setup_MPP!$A:$E,5,FALSE)</f>
        <v>#70BC6E</v>
      </c>
      <c r="H4146" s="31" t="str">
        <f>IFERROR(IF(AND(A4146&gt;=1,A4146&lt;=104),VLOOKUP($A4146,Location!$A:$J,6,FALSE),IF(A4146=0,"Avant l'ouverture",IF(OR(A4146=105,A4146=106),"Bonus"))),"")</f>
        <v>Bonus</v>
      </c>
      <c r="P4146" s="31" t="str">
        <f>IFERROR(IF(VLOOKUP($B4146,Setup_MPP!$A:$G,6,FALSE)=0,"",VLOOKUP($B4146,Setup_MPP!$A:$G,6,FALSE)),"")</f>
        <v>France</v>
      </c>
      <c r="AC4146" s="31" t="str">
        <f t="shared" si="28"/>
        <v/>
      </c>
      <c r="AD4146" s="31">
        <f ca="1">SUMIFS(AC$2:AC4146,D$2:D4146,D4146)*IF(R4146=0,1,2)</f>
        <v>0</v>
      </c>
      <c r="AE4146" s="32" t="str">
        <f t="shared" si="29"/>
        <v>France</v>
      </c>
    </row>
    <row r="4147" spans="1:31" x14ac:dyDescent="0.35">
      <c r="A4147" s="31">
        <f>IF(ISBLANK(B4147),"",COUNTIF(B$2:B4147,B4147))-1</f>
        <v>106</v>
      </c>
      <c r="B4147" s="31">
        <v>12</v>
      </c>
      <c r="D4147" s="31" t="str">
        <f>VLOOKUP(Pronostics!$B4147,Setup_MPP!$A:$G,3,FALSE)</f>
        <v>Jaouad1</v>
      </c>
      <c r="E4147" s="31" t="str">
        <f>VLOOKUP(Pronostics!$B4147,Setup_MPP!$A:$G,2,FALSE)</f>
        <v>Jaouad SETTI</v>
      </c>
      <c r="F4147" s="31" t="str">
        <f>VLOOKUP($B4147,Setup_MPP!$A:$E,4,FALSE)</f>
        <v>#C2D4FF</v>
      </c>
      <c r="G4147" s="31" t="str">
        <f>VLOOKUP($B4147,Setup_MPP!$A:$E,5,FALSE)</f>
        <v>#6586D5</v>
      </c>
      <c r="H4147" s="31" t="str">
        <f>IFERROR(IF(AND(A4147&gt;=1,A4147&lt;=104),VLOOKUP($A4147,Location!$A:$J,6,FALSE),IF(A4147=0,"Avant l'ouverture",IF(OR(A4147=105,A4147=106),"Bonus"))),"")</f>
        <v>Bonus</v>
      </c>
      <c r="P4147" s="31" t="str">
        <f>IFERROR(IF(VLOOKUP($B4147,Setup_MPP!$A:$G,6,FALSE)=0,"",VLOOKUP($B4147,Setup_MPP!$A:$G,6,FALSE)),"")</f>
        <v>Portugal</v>
      </c>
      <c r="AC4147" s="31" t="str">
        <f t="shared" si="28"/>
        <v/>
      </c>
      <c r="AD4147" s="31">
        <f ca="1">SUMIFS(AC$2:AC4147,D$2:D4147,D4147)*IF(R4147=0,1,2)</f>
        <v>0</v>
      </c>
      <c r="AE4147" s="32" t="str">
        <f t="shared" si="29"/>
        <v>Portugal</v>
      </c>
    </row>
    <row r="4148" spans="1:31" x14ac:dyDescent="0.35">
      <c r="A4148" s="31">
        <f>IF(ISBLANK(B4148),"",COUNTIF(B$2:B4148,B4148))-1</f>
        <v>106</v>
      </c>
      <c r="B4148" s="31">
        <v>13</v>
      </c>
      <c r="D4148" s="31" t="str">
        <f>VLOOKUP(Pronostics!$B4148,Setup_MPP!$A:$G,3,FALSE)</f>
        <v>Julien_I</v>
      </c>
      <c r="E4148" s="31" t="str">
        <f>VLOOKUP(Pronostics!$B4148,Setup_MPP!$A:$G,2,FALSE)</f>
        <v>Julien INGE</v>
      </c>
      <c r="F4148" s="31" t="str">
        <f>VLOOKUP($B4148,Setup_MPP!$A:$E,4,FALSE)</f>
        <v>#C1E0EF</v>
      </c>
      <c r="G4148" s="31" t="str">
        <f>VLOOKUP($B4148,Setup_MPP!$A:$E,5,FALSE)</f>
        <v>#4F91B2</v>
      </c>
      <c r="H4148" s="31" t="str">
        <f>IFERROR(IF(AND(A4148&gt;=1,A4148&lt;=104),VLOOKUP($A4148,Location!$A:$J,6,FALSE),IF(A4148=0,"Avant l'ouverture",IF(OR(A4148=105,A4148=106),"Bonus"))),"")</f>
        <v>Bonus</v>
      </c>
      <c r="P4148" s="31" t="str">
        <f>IFERROR(IF(VLOOKUP($B4148,Setup_MPP!$A:$G,6,FALSE)=0,"",VLOOKUP($B4148,Setup_MPP!$A:$G,6,FALSE)),"")</f>
        <v>France</v>
      </c>
      <c r="AC4148" s="31" t="str">
        <f t="shared" si="28"/>
        <v/>
      </c>
      <c r="AD4148" s="31">
        <f ca="1">SUMIFS(AC$2:AC4148,D$2:D4148,D4148)*IF(R4148=0,1,2)</f>
        <v>0</v>
      </c>
      <c r="AE4148" s="32" t="str">
        <f t="shared" si="29"/>
        <v>France</v>
      </c>
    </row>
    <row r="4149" spans="1:31" x14ac:dyDescent="0.35">
      <c r="A4149" s="31">
        <f>IF(ISBLANK(B4149),"",COUNTIF(B$2:B4149,B4149))-1</f>
        <v>106</v>
      </c>
      <c r="B4149" s="31">
        <v>14</v>
      </c>
      <c r="D4149" s="31" t="str">
        <f>VLOOKUP(Pronostics!$B4149,Setup_MPP!$A:$G,3,FALSE)</f>
        <v>MarieEYT</v>
      </c>
      <c r="E4149" s="31" t="str">
        <f>VLOOKUP(Pronostics!$B4149,Setup_MPP!$A:$G,2,FALSE)</f>
        <v>Marie EXBRAYAT</v>
      </c>
      <c r="F4149" s="31" t="str">
        <f>VLOOKUP($B4149,Setup_MPP!$A:$E,4,FALSE)</f>
        <v>#FFAFD2</v>
      </c>
      <c r="G4149" s="31" t="str">
        <f>VLOOKUP($B4149,Setup_MPP!$A:$E,5,FALSE)</f>
        <v>#F2589B</v>
      </c>
      <c r="H4149" s="31" t="str">
        <f>IFERROR(IF(AND(A4149&gt;=1,A4149&lt;=104),VLOOKUP($A4149,Location!$A:$J,6,FALSE),IF(A4149=0,"Avant l'ouverture",IF(OR(A4149=105,A4149=106),"Bonus"))),"")</f>
        <v>Bonus</v>
      </c>
      <c r="P4149" s="31" t="str">
        <f>IFERROR(IF(VLOOKUP($B4149,Setup_MPP!$A:$G,6,FALSE)=0,"",VLOOKUP($B4149,Setup_MPP!$A:$G,6,FALSE)),"")</f>
        <v>France</v>
      </c>
      <c r="AC4149" s="31" t="str">
        <f t="shared" si="28"/>
        <v/>
      </c>
      <c r="AD4149" s="31">
        <f ca="1">SUMIFS(AC$2:AC4149,D$2:D4149,D4149)*IF(R4149=0,1,2)</f>
        <v>0</v>
      </c>
      <c r="AE4149" s="32" t="str">
        <f t="shared" si="29"/>
        <v>France</v>
      </c>
    </row>
    <row r="4150" spans="1:31" x14ac:dyDescent="0.35">
      <c r="A4150" s="31">
        <f>IF(ISBLANK(B4150),"",COUNTIF(B$2:B4150,B4150))-1</f>
        <v>106</v>
      </c>
      <c r="B4150" s="31">
        <v>15</v>
      </c>
      <c r="D4150" s="31" t="str">
        <f>VLOOKUP(Pronostics!$B4150,Setup_MPP!$A:$G,3,FALSE)</f>
        <v>Amine#8UL9R</v>
      </c>
      <c r="E4150" s="31" t="str">
        <f>VLOOKUP(Pronostics!$B4150,Setup_MPP!$A:$G,2,FALSE)</f>
        <v>Amine ZARROUKI</v>
      </c>
      <c r="F4150" s="31" t="str">
        <f>VLOOKUP($B4150,Setup_MPP!$A:$E,4,FALSE)</f>
        <v>#FF9898</v>
      </c>
      <c r="G4150" s="31" t="str">
        <f>VLOOKUP($B4150,Setup_MPP!$A:$E,5,FALSE)</f>
        <v>#FF5D5D</v>
      </c>
      <c r="H4150" s="31" t="str">
        <f>IFERROR(IF(AND(A4150&gt;=1,A4150&lt;=104),VLOOKUP($A4150,Location!$A:$J,6,FALSE),IF(A4150=0,"Avant l'ouverture",IF(OR(A4150=105,A4150=106),"Bonus"))),"")</f>
        <v>Bonus</v>
      </c>
      <c r="P4150" s="31" t="str">
        <f>IFERROR(IF(VLOOKUP($B4150,Setup_MPP!$A:$G,6,FALSE)=0,"",VLOOKUP($B4150,Setup_MPP!$A:$G,6,FALSE)),"")</f>
        <v/>
      </c>
      <c r="AC4150" s="31" t="str">
        <f t="shared" si="28"/>
        <v/>
      </c>
      <c r="AD4150" s="31">
        <f ca="1">SUMIFS(AC$2:AC4150,D$2:D4150,D4150)*IF(R4150=0,1,2)</f>
        <v>0</v>
      </c>
      <c r="AE4150" s="32" t="str">
        <f t="shared" si="29"/>
        <v>undefined</v>
      </c>
    </row>
    <row r="4151" spans="1:31" ht="29" x14ac:dyDescent="0.35">
      <c r="A4151" s="31">
        <f>IF(ISBLANK(B4151),"",COUNTIF(B$2:B4151,B4151))-1</f>
        <v>106</v>
      </c>
      <c r="B4151" s="31">
        <v>16</v>
      </c>
      <c r="D4151" s="31" t="str">
        <f>VLOOKUP(Pronostics!$B4151,Setup_MPP!$A:$G,3,FALSE)</f>
        <v>Laura#8V93E</v>
      </c>
      <c r="E4151" s="31" t="str">
        <f>VLOOKUP(Pronostics!$B4151,Setup_MPP!$A:$G,2,FALSE)</f>
        <v>Laura GIULIANO</v>
      </c>
      <c r="F4151" s="31" t="str">
        <f>VLOOKUP($B4151,Setup_MPP!$A:$E,4,FALSE)</f>
        <v>#86A4FE</v>
      </c>
      <c r="G4151" s="31" t="str">
        <f>VLOOKUP($B4151,Setup_MPP!$A:$E,5,FALSE)</f>
        <v>#3769FF</v>
      </c>
      <c r="H4151" s="31" t="str">
        <f>IFERROR(IF(AND(A4151&gt;=1,A4151&lt;=104),VLOOKUP($A4151,Location!$A:$J,6,FALSE),IF(A4151=0,"Avant l'ouverture",IF(OR(A4151=105,A4151=106),"Bonus"))),"")</f>
        <v>Bonus</v>
      </c>
      <c r="P4151" s="31" t="str">
        <f>IFERROR(IF(VLOOKUP($B4151,Setup_MPP!$A:$G,6,FALSE)=0,"",VLOOKUP($B4151,Setup_MPP!$A:$G,6,FALSE)),"")</f>
        <v>Bosnie-Herzégovine</v>
      </c>
      <c r="AC4151" s="31" t="str">
        <f t="shared" si="28"/>
        <v/>
      </c>
      <c r="AD4151" s="31">
        <f ca="1">SUMIFS(AC$2:AC4151,D$2:D4151,D4151)*IF(R4151=0,1,2)</f>
        <v>0</v>
      </c>
      <c r="AE4151" s="32" t="str">
        <f t="shared" si="29"/>
        <v>Bosnie-Herzégovine</v>
      </c>
    </row>
    <row r="4152" spans="1:31" x14ac:dyDescent="0.35">
      <c r="A4152" s="31">
        <f>IF(ISBLANK(B4152),"",COUNTIF(B$2:B4152,B4152))-1</f>
        <v>106</v>
      </c>
      <c r="B4152" s="31">
        <v>17</v>
      </c>
      <c r="D4152" s="31" t="str">
        <f>VLOOKUP(Pronostics!$B4152,Setup_MPP!$A:$G,3,FALSE)</f>
        <v>Joueur17</v>
      </c>
      <c r="E4152" s="31" t="str">
        <f>VLOOKUP(Pronostics!$B4152,Setup_MPP!$A:$G,2,FALSE)</f>
        <v>Joueur17</v>
      </c>
      <c r="F4152" s="31" t="str">
        <f>VLOOKUP($B4152,Setup_MPP!$A:$E,4,FALSE)</f>
        <v>#FFB0B0</v>
      </c>
      <c r="G4152" s="31" t="str">
        <f>VLOOKUP($B4152,Setup_MPP!$A:$E,5,FALSE)</f>
        <v>#F25757</v>
      </c>
      <c r="H4152" s="31" t="str">
        <f>IFERROR(IF(AND(A4152&gt;=1,A4152&lt;=104),VLOOKUP($A4152,Location!$A:$J,6,FALSE),IF(A4152=0,"Avant l'ouverture",IF(OR(A4152=105,A4152=106),"Bonus"))),"")</f>
        <v>Bonus</v>
      </c>
      <c r="P4152" s="31" t="str">
        <f>IFERROR(IF(VLOOKUP($B4152,Setup_MPP!$A:$G,6,FALSE)=0,"",VLOOKUP($B4152,Setup_MPP!$A:$G,6,FALSE)),"")</f>
        <v/>
      </c>
      <c r="AC4152" s="31" t="str">
        <f t="shared" si="28"/>
        <v/>
      </c>
      <c r="AD4152" s="31">
        <f ca="1">SUMIFS(AC$2:AC4152,D$2:D4152,D4152)*IF(R4152=0,1,2)</f>
        <v>0</v>
      </c>
      <c r="AE4152" s="32" t="str">
        <f t="shared" si="29"/>
        <v>undefined</v>
      </c>
    </row>
    <row r="4153" spans="1:31" x14ac:dyDescent="0.35">
      <c r="A4153" s="31">
        <f>IF(ISBLANK(B4153),"",COUNTIF(B$2:B4153,B4153))-1</f>
        <v>106</v>
      </c>
      <c r="B4153" s="31">
        <v>18</v>
      </c>
      <c r="D4153" s="31" t="str">
        <f>VLOOKUP(Pronostics!$B4153,Setup_MPP!$A:$G,3,FALSE)</f>
        <v>Joueur18</v>
      </c>
      <c r="E4153" s="31" t="str">
        <f>VLOOKUP(Pronostics!$B4153,Setup_MPP!$A:$G,2,FALSE)</f>
        <v>Joueur18</v>
      </c>
      <c r="F4153" s="31" t="str">
        <f>VLOOKUP($B4153,Setup_MPP!$A:$E,4,FALSE)</f>
        <v>#FFC9B0</v>
      </c>
      <c r="G4153" s="31" t="str">
        <f>VLOOKUP($B4153,Setup_MPP!$A:$E,5,FALSE)</f>
        <v>#F28D57</v>
      </c>
      <c r="H4153" s="31" t="str">
        <f>IFERROR(IF(AND(A4153&gt;=1,A4153&lt;=104),VLOOKUP($A4153,Location!$A:$J,6,FALSE),IF(A4153=0,"Avant l'ouverture",IF(OR(A4153=105,A4153=106),"Bonus"))),"")</f>
        <v>Bonus</v>
      </c>
      <c r="P4153" s="31" t="str">
        <f>IFERROR(IF(VLOOKUP($B4153,Setup_MPP!$A:$G,6,FALSE)=0,"",VLOOKUP($B4153,Setup_MPP!$A:$G,6,FALSE)),"")</f>
        <v/>
      </c>
      <c r="AC4153" s="31" t="str">
        <f t="shared" si="28"/>
        <v/>
      </c>
      <c r="AD4153" s="31">
        <f ca="1">SUMIFS(AC$2:AC4153,D$2:D4153,D4153)*IF(R4153=0,1,2)</f>
        <v>0</v>
      </c>
      <c r="AE4153" s="32" t="str">
        <f t="shared" si="29"/>
        <v>undefined</v>
      </c>
    </row>
    <row r="4154" spans="1:31" x14ac:dyDescent="0.35">
      <c r="A4154" s="31">
        <f>IF(ISBLANK(B4154),"",COUNTIF(B$2:B4154,B4154))-1</f>
        <v>106</v>
      </c>
      <c r="B4154" s="31">
        <v>19</v>
      </c>
      <c r="D4154" s="31" t="str">
        <f>VLOOKUP(Pronostics!$B4154,Setup_MPP!$A:$G,3,FALSE)</f>
        <v>Joueur19</v>
      </c>
      <c r="E4154" s="31" t="str">
        <f>VLOOKUP(Pronostics!$B4154,Setup_MPP!$A:$G,2,FALSE)</f>
        <v>Joueur19</v>
      </c>
      <c r="F4154" s="31" t="str">
        <f>VLOOKUP($B4154,Setup_MPP!$A:$E,4,FALSE)</f>
        <v>#D5D5D5</v>
      </c>
      <c r="G4154" s="31" t="str">
        <f>VLOOKUP($B4154,Setup_MPP!$A:$E,5,FALSE)</f>
        <v>#727272</v>
      </c>
      <c r="H4154" s="31" t="str">
        <f>IFERROR(IF(AND(A4154&gt;=1,A4154&lt;=104),VLOOKUP($A4154,Location!$A:$J,6,FALSE),IF(A4154=0,"Avant l'ouverture",IF(OR(A4154=105,A4154=106),"Bonus"))),"")</f>
        <v>Bonus</v>
      </c>
      <c r="P4154" s="31" t="str">
        <f>IFERROR(IF(VLOOKUP($B4154,Setup_MPP!$A:$G,6,FALSE)=0,"",VLOOKUP($B4154,Setup_MPP!$A:$G,6,FALSE)),"")</f>
        <v/>
      </c>
      <c r="AC4154" s="31" t="str">
        <f t="shared" si="28"/>
        <v/>
      </c>
      <c r="AD4154" s="31">
        <f ca="1">SUMIFS(AC$2:AC4154,D$2:D4154,D4154)*IF(R4154=0,1,2)</f>
        <v>0</v>
      </c>
      <c r="AE4154" s="32" t="str">
        <f t="shared" si="29"/>
        <v>undefined</v>
      </c>
    </row>
    <row r="4155" spans="1:31" x14ac:dyDescent="0.35">
      <c r="A4155" s="31">
        <f>IF(ISBLANK(B4155),"",COUNTIF(B$2:B4155,B4155))-1</f>
        <v>106</v>
      </c>
      <c r="B4155" s="31">
        <v>20</v>
      </c>
      <c r="D4155" s="31" t="str">
        <f>VLOOKUP(Pronostics!$B4155,Setup_MPP!$A:$G,3,FALSE)</f>
        <v>Joueur20</v>
      </c>
      <c r="E4155" s="31" t="str">
        <f>VLOOKUP(Pronostics!$B4155,Setup_MPP!$A:$G,2,FALSE)</f>
        <v>Joueur20</v>
      </c>
      <c r="F4155" s="31" t="str">
        <f>VLOOKUP($B4155,Setup_MPP!$A:$E,4,FALSE)</f>
        <v>#D5D5D5</v>
      </c>
      <c r="G4155" s="31" t="str">
        <f>VLOOKUP($B4155,Setup_MPP!$A:$E,5,FALSE)</f>
        <v>#727272</v>
      </c>
      <c r="H4155" s="31" t="str">
        <f>IFERROR(IF(AND(A4155&gt;=1,A4155&lt;=104),VLOOKUP($A4155,Location!$A:$J,6,FALSE),IF(A4155=0,"Avant l'ouverture",IF(OR(A4155=105,A4155=106),"Bonus"))),"")</f>
        <v>Bonus</v>
      </c>
      <c r="P4155" s="31" t="str">
        <f>IFERROR(IF(VLOOKUP($B4155,Setup_MPP!$A:$G,6,FALSE)=0,"",VLOOKUP($B4155,Setup_MPP!$A:$G,6,FALSE)),"")</f>
        <v/>
      </c>
      <c r="AC4155" s="31" t="str">
        <f t="shared" si="28"/>
        <v/>
      </c>
      <c r="AD4155" s="31">
        <f ca="1">SUMIFS(AC$2:AC4155,D$2:D4155,D4155)*IF(R4155=0,1,2)</f>
        <v>0</v>
      </c>
      <c r="AE4155" s="32" t="str">
        <f t="shared" si="29"/>
        <v>undefined</v>
      </c>
    </row>
    <row r="4156" spans="1:31" x14ac:dyDescent="0.35">
      <c r="A4156" s="31">
        <f>IF(ISBLANK(B4156),"",COUNTIF(B$2:B4156,B4156))-1</f>
        <v>106</v>
      </c>
      <c r="B4156" s="31">
        <v>21</v>
      </c>
      <c r="D4156" s="31" t="str">
        <f>VLOOKUP(Pronostics!$B4156,Setup_MPP!$A:$G,3,FALSE)</f>
        <v>Joueur21</v>
      </c>
      <c r="E4156" s="31" t="str">
        <f>VLOOKUP(Pronostics!$B4156,Setup_MPP!$A:$G,2,FALSE)</f>
        <v>Joueur21</v>
      </c>
      <c r="F4156" s="31" t="str">
        <f>VLOOKUP($B4156,Setup_MPP!$A:$E,4,FALSE)</f>
        <v>#D5D5D5</v>
      </c>
      <c r="G4156" s="31" t="str">
        <f>VLOOKUP($B4156,Setup_MPP!$A:$E,5,FALSE)</f>
        <v>#727272</v>
      </c>
      <c r="H4156" s="31" t="str">
        <f>IFERROR(IF(AND(A4156&gt;=1,A4156&lt;=104),VLOOKUP($A4156,Location!$A:$J,6,FALSE),IF(A4156=0,"Avant l'ouverture",IF(OR(A4156=105,A4156=106),"Bonus"))),"")</f>
        <v>Bonus</v>
      </c>
      <c r="P4156" s="31" t="str">
        <f>IFERROR(IF(VLOOKUP($B4156,Setup_MPP!$A:$G,6,FALSE)=0,"",VLOOKUP($B4156,Setup_MPP!$A:$G,6,FALSE)),"")</f>
        <v/>
      </c>
      <c r="AC4156" s="31" t="str">
        <f t="shared" si="28"/>
        <v/>
      </c>
      <c r="AD4156" s="31">
        <f ca="1">SUMIFS(AC$2:AC4156,D$2:D4156,D4156)*IF(R4156=0,1,2)</f>
        <v>0</v>
      </c>
      <c r="AE4156" s="32" t="str">
        <f t="shared" si="29"/>
        <v>undefined</v>
      </c>
    </row>
    <row r="4157" spans="1:31" x14ac:dyDescent="0.35">
      <c r="A4157" s="31">
        <f>IF(ISBLANK(B4157),"",COUNTIF(B$2:B4157,B4157))-1</f>
        <v>106</v>
      </c>
      <c r="B4157" s="31">
        <v>22</v>
      </c>
      <c r="D4157" s="31" t="str">
        <f>VLOOKUP(Pronostics!$B4157,Setup_MPP!$A:$G,3,FALSE)</f>
        <v>Joueur22</v>
      </c>
      <c r="E4157" s="31" t="str">
        <f>VLOOKUP(Pronostics!$B4157,Setup_MPP!$A:$G,2,FALSE)</f>
        <v>Joueur22</v>
      </c>
      <c r="F4157" s="31" t="str">
        <f>VLOOKUP($B4157,Setup_MPP!$A:$E,4,FALSE)</f>
        <v>#D5D5D5</v>
      </c>
      <c r="G4157" s="31" t="str">
        <f>VLOOKUP($B4157,Setup_MPP!$A:$E,5,FALSE)</f>
        <v>#727272</v>
      </c>
      <c r="H4157" s="31" t="str">
        <f>IFERROR(IF(AND(A4157&gt;=1,A4157&lt;=104),VLOOKUP($A4157,Location!$A:$J,6,FALSE),IF(A4157=0,"Avant l'ouverture",IF(OR(A4157=105,A4157=106),"Bonus"))),"")</f>
        <v>Bonus</v>
      </c>
      <c r="P4157" s="31" t="str">
        <f>IFERROR(IF(VLOOKUP($B4157,Setup_MPP!$A:$G,6,FALSE)=0,"",VLOOKUP($B4157,Setup_MPP!$A:$G,6,FALSE)),"")</f>
        <v/>
      </c>
      <c r="AC4157" s="31" t="str">
        <f t="shared" si="28"/>
        <v/>
      </c>
      <c r="AD4157" s="31">
        <f ca="1">SUMIFS(AC$2:AC4157,D$2:D4157,D4157)*IF(R4157=0,1,2)</f>
        <v>0</v>
      </c>
      <c r="AE4157" s="32" t="str">
        <f t="shared" si="29"/>
        <v>undefined</v>
      </c>
    </row>
    <row r="4158" spans="1:31" x14ac:dyDescent="0.35">
      <c r="A4158" s="31">
        <f>IF(ISBLANK(B4158),"",COUNTIF(B$2:B4158,B4158))-1</f>
        <v>106</v>
      </c>
      <c r="B4158" s="31">
        <v>23</v>
      </c>
      <c r="D4158" s="31" t="str">
        <f>VLOOKUP(Pronostics!$B4158,Setup_MPP!$A:$G,3,FALSE)</f>
        <v>Joueur23</v>
      </c>
      <c r="E4158" s="31" t="str">
        <f>VLOOKUP(Pronostics!$B4158,Setup_MPP!$A:$G,2,FALSE)</f>
        <v>Joueur23</v>
      </c>
      <c r="F4158" s="31" t="str">
        <f>VLOOKUP($B4158,Setup_MPP!$A:$E,4,FALSE)</f>
        <v>#D5D5D5</v>
      </c>
      <c r="G4158" s="31" t="str">
        <f>VLOOKUP($B4158,Setup_MPP!$A:$E,5,FALSE)</f>
        <v>#727272</v>
      </c>
      <c r="H4158" s="31" t="str">
        <f>IFERROR(IF(AND(A4158&gt;=1,A4158&lt;=104),VLOOKUP($A4158,Location!$A:$J,6,FALSE),IF(A4158=0,"Avant l'ouverture",IF(OR(A4158=105,A4158=106),"Bonus"))),"")</f>
        <v>Bonus</v>
      </c>
      <c r="P4158" s="31" t="str">
        <f>IFERROR(IF(VLOOKUP($B4158,Setup_MPP!$A:$G,6,FALSE)=0,"",VLOOKUP($B4158,Setup_MPP!$A:$G,6,FALSE)),"")</f>
        <v/>
      </c>
      <c r="AC4158" s="31" t="str">
        <f t="shared" si="28"/>
        <v/>
      </c>
      <c r="AD4158" s="31">
        <f ca="1">SUMIFS(AC$2:AC4158,D$2:D4158,D4158)*IF(R4158=0,1,2)</f>
        <v>0</v>
      </c>
      <c r="AE4158" s="32" t="str">
        <f t="shared" si="29"/>
        <v>undefined</v>
      </c>
    </row>
    <row r="4159" spans="1:31" x14ac:dyDescent="0.35">
      <c r="A4159" s="31">
        <f>IF(ISBLANK(B4159),"",COUNTIF(B$2:B4159,B4159))-1</f>
        <v>106</v>
      </c>
      <c r="B4159" s="31">
        <v>24</v>
      </c>
      <c r="D4159" s="31" t="str">
        <f>VLOOKUP(Pronostics!$B4159,Setup_MPP!$A:$G,3,FALSE)</f>
        <v>Joueur24</v>
      </c>
      <c r="E4159" s="31" t="str">
        <f>VLOOKUP(Pronostics!$B4159,Setup_MPP!$A:$G,2,FALSE)</f>
        <v>Joueur24</v>
      </c>
      <c r="F4159" s="31" t="str">
        <f>VLOOKUP($B4159,Setup_MPP!$A:$E,4,FALSE)</f>
        <v>#D5D5D5</v>
      </c>
      <c r="G4159" s="31" t="str">
        <f>VLOOKUP($B4159,Setup_MPP!$A:$E,5,FALSE)</f>
        <v>#727272</v>
      </c>
      <c r="H4159" s="31" t="str">
        <f>IFERROR(IF(AND(A4159&gt;=1,A4159&lt;=104),VLOOKUP($A4159,Location!$A:$J,6,FALSE),IF(A4159=0,"Avant l'ouverture",IF(OR(A4159=105,A4159=106),"Bonus"))),"")</f>
        <v>Bonus</v>
      </c>
      <c r="P4159" s="31" t="str">
        <f>IFERROR(IF(VLOOKUP($B4159,Setup_MPP!$A:$G,6,FALSE)=0,"",VLOOKUP($B4159,Setup_MPP!$A:$G,6,FALSE)),"")</f>
        <v/>
      </c>
      <c r="AC4159" s="31" t="str">
        <f t="shared" si="28"/>
        <v/>
      </c>
      <c r="AD4159" s="31">
        <f ca="1">SUMIFS(AC$2:AC4159,D$2:D4159,D4159)*IF(R4159=0,1,2)</f>
        <v>0</v>
      </c>
      <c r="AE4159" s="32" t="str">
        <f t="shared" si="29"/>
        <v>undefined</v>
      </c>
    </row>
    <row r="4160" spans="1:31" x14ac:dyDescent="0.35">
      <c r="A4160" s="31">
        <f>IF(ISBLANK(B4160),"",COUNTIF(B$2:B4160,B4160))-1</f>
        <v>106</v>
      </c>
      <c r="B4160" s="31">
        <v>25</v>
      </c>
      <c r="D4160" s="31" t="str">
        <f>VLOOKUP(Pronostics!$B4160,Setup_MPP!$A:$G,3,FALSE)</f>
        <v>Joueur25</v>
      </c>
      <c r="E4160" s="31" t="str">
        <f>VLOOKUP(Pronostics!$B4160,Setup_MPP!$A:$G,2,FALSE)</f>
        <v>Joueur25</v>
      </c>
      <c r="F4160" s="31" t="str">
        <f>VLOOKUP($B4160,Setup_MPP!$A:$E,4,FALSE)</f>
        <v>#D5D5D5</v>
      </c>
      <c r="G4160" s="31" t="str">
        <f>VLOOKUP($B4160,Setup_MPP!$A:$E,5,FALSE)</f>
        <v>#727272</v>
      </c>
      <c r="H4160" s="31" t="str">
        <f>IFERROR(IF(AND(A4160&gt;=1,A4160&lt;=104),VLOOKUP($A4160,Location!$A:$J,6,FALSE),IF(A4160=0,"Avant l'ouverture",IF(OR(A4160=105,A4160=106),"Bonus"))),"")</f>
        <v>Bonus</v>
      </c>
      <c r="P4160" s="31" t="str">
        <f>IFERROR(IF(VLOOKUP($B4160,Setup_MPP!$A:$G,6,FALSE)=0,"",VLOOKUP($B4160,Setup_MPP!$A:$G,6,FALSE)),"")</f>
        <v/>
      </c>
      <c r="AC4160" s="31" t="str">
        <f t="shared" si="28"/>
        <v/>
      </c>
      <c r="AD4160" s="31">
        <f ca="1">SUMIFS(AC$2:AC4160,D$2:D4160,D4160)*IF(R4160=0,1,2)</f>
        <v>0</v>
      </c>
      <c r="AE4160" s="32" t="str">
        <f t="shared" si="29"/>
        <v>undefined</v>
      </c>
    </row>
    <row r="4161" spans="1:31" x14ac:dyDescent="0.35">
      <c r="A4161" s="31">
        <f>IF(ISBLANK(B4161),"",COUNTIF(B$2:B4161,B4161))-1</f>
        <v>106</v>
      </c>
      <c r="B4161" s="31">
        <v>26</v>
      </c>
      <c r="D4161" s="31" t="str">
        <f>VLOOKUP(Pronostics!$B4161,Setup_MPP!$A:$G,3,FALSE)</f>
        <v>Joueur26</v>
      </c>
      <c r="E4161" s="31" t="str">
        <f>VLOOKUP(Pronostics!$B4161,Setup_MPP!$A:$G,2,FALSE)</f>
        <v>Joueur26</v>
      </c>
      <c r="F4161" s="31" t="str">
        <f>VLOOKUP($B4161,Setup_MPP!$A:$E,4,FALSE)</f>
        <v>#D5D5D5</v>
      </c>
      <c r="G4161" s="31" t="str">
        <f>VLOOKUP($B4161,Setup_MPP!$A:$E,5,FALSE)</f>
        <v>#727272</v>
      </c>
      <c r="H4161" s="31" t="str">
        <f>IFERROR(IF(AND(A4161&gt;=1,A4161&lt;=104),VLOOKUP($A4161,Location!$A:$J,6,FALSE),IF(A4161=0,"Avant l'ouverture",IF(OR(A4161=105,A4161=106),"Bonus"))),"")</f>
        <v>Bonus</v>
      </c>
      <c r="P4161" s="31" t="str">
        <f>IFERROR(IF(VLOOKUP($B4161,Setup_MPP!$A:$G,6,FALSE)=0,"",VLOOKUP($B4161,Setup_MPP!$A:$G,6,FALSE)),"")</f>
        <v/>
      </c>
      <c r="AC4161" s="31" t="str">
        <f t="shared" si="28"/>
        <v/>
      </c>
      <c r="AD4161" s="31">
        <f ca="1">SUMIFS(AC$2:AC4161,D$2:D4161,D4161)*IF(R4161=0,1,2)</f>
        <v>0</v>
      </c>
      <c r="AE4161" s="32" t="str">
        <f t="shared" si="29"/>
        <v>undefined</v>
      </c>
    </row>
    <row r="4162" spans="1:31" x14ac:dyDescent="0.35">
      <c r="A4162" s="31">
        <f>IF(ISBLANK(B4162),"",COUNTIF(B$2:B4162,B4162))-1</f>
        <v>106</v>
      </c>
      <c r="B4162" s="31">
        <v>27</v>
      </c>
      <c r="D4162" s="31" t="str">
        <f>VLOOKUP(Pronostics!$B4162,Setup_MPP!$A:$G,3,FALSE)</f>
        <v>Joueur27</v>
      </c>
      <c r="E4162" s="31" t="str">
        <f>VLOOKUP(Pronostics!$B4162,Setup_MPP!$A:$G,2,FALSE)</f>
        <v>Joueur27</v>
      </c>
      <c r="F4162" s="31" t="str">
        <f>VLOOKUP($B4162,Setup_MPP!$A:$E,4,FALSE)</f>
        <v>#D5D5D5</v>
      </c>
      <c r="G4162" s="31" t="str">
        <f>VLOOKUP($B4162,Setup_MPP!$A:$E,5,FALSE)</f>
        <v>#727272</v>
      </c>
      <c r="H4162" s="31" t="str">
        <f>IFERROR(IF(AND(A4162&gt;=1,A4162&lt;=104),VLOOKUP($A4162,Location!$A:$J,6,FALSE),IF(A4162=0,"Avant l'ouverture",IF(OR(A4162=105,A4162=106),"Bonus"))),"")</f>
        <v>Bonus</v>
      </c>
      <c r="P4162" s="31" t="str">
        <f>IFERROR(IF(VLOOKUP($B4162,Setup_MPP!$A:$G,6,FALSE)=0,"",VLOOKUP($B4162,Setup_MPP!$A:$G,6,FALSE)),"")</f>
        <v/>
      </c>
      <c r="AC4162" s="31" t="str">
        <f t="shared" si="28"/>
        <v/>
      </c>
      <c r="AD4162" s="31">
        <f ca="1">SUMIFS(AC$2:AC4162,D$2:D4162,D4162)*IF(R4162=0,1,2)</f>
        <v>0</v>
      </c>
      <c r="AE4162" s="32" t="str">
        <f t="shared" si="29"/>
        <v>undefined</v>
      </c>
    </row>
    <row r="4163" spans="1:31" x14ac:dyDescent="0.35">
      <c r="A4163" s="31">
        <f>IF(ISBLANK(B4163),"",COUNTIF(B$2:B4163,B4163))-1</f>
        <v>106</v>
      </c>
      <c r="B4163" s="31">
        <v>28</v>
      </c>
      <c r="D4163" s="31" t="str">
        <f>VLOOKUP(Pronostics!$B4163,Setup_MPP!$A:$G,3,FALSE)</f>
        <v>Joueur28</v>
      </c>
      <c r="E4163" s="31" t="str">
        <f>VLOOKUP(Pronostics!$B4163,Setup_MPP!$A:$G,2,FALSE)</f>
        <v>Joueur28</v>
      </c>
      <c r="F4163" s="31" t="str">
        <f>VLOOKUP($B4163,Setup_MPP!$A:$E,4,FALSE)</f>
        <v>#D5D5D5</v>
      </c>
      <c r="G4163" s="31" t="str">
        <f>VLOOKUP($B4163,Setup_MPP!$A:$E,5,FALSE)</f>
        <v>#727272</v>
      </c>
      <c r="H4163" s="31" t="str">
        <f>IFERROR(IF(AND(A4163&gt;=1,A4163&lt;=104),VLOOKUP($A4163,Location!$A:$J,6,FALSE),IF(A4163=0,"Avant l'ouverture",IF(OR(A4163=105,A4163=106),"Bonus"))),"")</f>
        <v>Bonus</v>
      </c>
      <c r="P4163" s="31" t="str">
        <f>IFERROR(IF(VLOOKUP($B4163,Setup_MPP!$A:$G,6,FALSE)=0,"",VLOOKUP($B4163,Setup_MPP!$A:$G,6,FALSE)),"")</f>
        <v/>
      </c>
      <c r="AC4163" s="31" t="str">
        <f t="shared" si="28"/>
        <v/>
      </c>
      <c r="AD4163" s="31">
        <f ca="1">SUMIFS(AC$2:AC4163,D$2:D4163,D4163)*IF(R4163=0,1,2)</f>
        <v>0</v>
      </c>
      <c r="AE4163" s="32" t="str">
        <f t="shared" si="29"/>
        <v>undefined</v>
      </c>
    </row>
    <row r="4164" spans="1:31" x14ac:dyDescent="0.35">
      <c r="A4164" s="31">
        <f>IF(ISBLANK(B4164),"",COUNTIF(B$2:B4164,B4164))-1</f>
        <v>106</v>
      </c>
      <c r="B4164" s="31">
        <v>29</v>
      </c>
      <c r="D4164" s="31" t="str">
        <f>VLOOKUP(Pronostics!$B4164,Setup_MPP!$A:$G,3,FALSE)</f>
        <v>Joueur29</v>
      </c>
      <c r="E4164" s="31" t="str">
        <f>VLOOKUP(Pronostics!$B4164,Setup_MPP!$A:$G,2,FALSE)</f>
        <v>Joueur29</v>
      </c>
      <c r="F4164" s="31" t="str">
        <f>VLOOKUP($B4164,Setup_MPP!$A:$E,4,FALSE)</f>
        <v>#D5D5D5</v>
      </c>
      <c r="G4164" s="31" t="str">
        <f>VLOOKUP($B4164,Setup_MPP!$A:$E,5,FALSE)</f>
        <v>#727272</v>
      </c>
      <c r="H4164" s="31" t="str">
        <f>IFERROR(IF(AND(A4164&gt;=1,A4164&lt;=104),VLOOKUP($A4164,Location!$A:$J,6,FALSE),IF(A4164=0,"Avant l'ouverture",IF(OR(A4164=105,A4164=106),"Bonus"))),"")</f>
        <v>Bonus</v>
      </c>
      <c r="P4164" s="31" t="str">
        <f>IFERROR(IF(VLOOKUP($B4164,Setup_MPP!$A:$G,6,FALSE)=0,"",VLOOKUP($B4164,Setup_MPP!$A:$G,6,FALSE)),"")</f>
        <v/>
      </c>
      <c r="AC4164" s="31" t="str">
        <f t="shared" si="28"/>
        <v/>
      </c>
      <c r="AD4164" s="31">
        <f ca="1">SUMIFS(AC$2:AC4164,D$2:D4164,D4164)*IF(R4164=0,1,2)</f>
        <v>0</v>
      </c>
      <c r="AE4164" s="32" t="str">
        <f t="shared" si="29"/>
        <v>undefined</v>
      </c>
    </row>
    <row r="4165" spans="1:31" x14ac:dyDescent="0.35">
      <c r="A4165" s="31">
        <f>IF(ISBLANK(B4165),"",COUNTIF(B$2:B4165,B4165))-1</f>
        <v>106</v>
      </c>
      <c r="B4165" s="31">
        <v>30</v>
      </c>
      <c r="D4165" s="31" t="str">
        <f>VLOOKUP(Pronostics!$B4165,Setup_MPP!$A:$G,3,FALSE)</f>
        <v>Joueur30</v>
      </c>
      <c r="E4165" s="31" t="str">
        <f>VLOOKUP(Pronostics!$B4165,Setup_MPP!$A:$G,2,FALSE)</f>
        <v>Joueur30</v>
      </c>
      <c r="F4165" s="31" t="str">
        <f>VLOOKUP($B4165,Setup_MPP!$A:$E,4,FALSE)</f>
        <v>#D5D5D5</v>
      </c>
      <c r="G4165" s="31" t="str">
        <f>VLOOKUP($B4165,Setup_MPP!$A:$E,5,FALSE)</f>
        <v>#727272</v>
      </c>
      <c r="H4165" s="31" t="str">
        <f>IFERROR(IF(AND(A4165&gt;=1,A4165&lt;=104),VLOOKUP($A4165,Location!$A:$J,6,FALSE),IF(A4165=0,"Avant l'ouverture",IF(OR(A4165=105,A4165=106),"Bonus"))),"")</f>
        <v>Bonus</v>
      </c>
      <c r="P4165" s="31" t="str">
        <f>IFERROR(IF(VLOOKUP($B4165,Setup_MPP!$A:$G,6,FALSE)=0,"",VLOOKUP($B4165,Setup_MPP!$A:$G,6,FALSE)),"")</f>
        <v/>
      </c>
      <c r="AC4165" s="31" t="str">
        <f t="shared" si="28"/>
        <v/>
      </c>
      <c r="AD4165" s="31">
        <f ca="1">SUMIFS(AC$2:AC4165,D$2:D4165,D4165)*IF(R4165=0,1,2)</f>
        <v>0</v>
      </c>
      <c r="AE4165" s="32" t="str">
        <f t="shared" si="29"/>
        <v>undefined</v>
      </c>
    </row>
    <row r="4166" spans="1:31" x14ac:dyDescent="0.35">
      <c r="A4166" s="31">
        <f>IF(ISBLANK(B4166),"",COUNTIF(B$2:B4166,B4166))-1</f>
        <v>106</v>
      </c>
      <c r="B4166" s="31">
        <v>31</v>
      </c>
      <c r="D4166" s="31" t="str">
        <f>VLOOKUP(Pronostics!$B4166,Setup_MPP!$A:$G,3,FALSE)</f>
        <v>Joueur31</v>
      </c>
      <c r="E4166" s="31" t="str">
        <f>VLOOKUP(Pronostics!$B4166,Setup_MPP!$A:$G,2,FALSE)</f>
        <v>Joueur31</v>
      </c>
      <c r="F4166" s="31" t="str">
        <f>VLOOKUP($B4166,Setup_MPP!$A:$E,4,FALSE)</f>
        <v>#D5D5D5</v>
      </c>
      <c r="G4166" s="31" t="str">
        <f>VLOOKUP($B4166,Setup_MPP!$A:$E,5,FALSE)</f>
        <v>#727272</v>
      </c>
      <c r="H4166" s="31" t="str">
        <f>IFERROR(IF(AND(A4166&gt;=1,A4166&lt;=104),VLOOKUP($A4166,Location!$A:$J,6,FALSE),IF(A4166=0,"Avant l'ouverture",IF(OR(A4166=105,A4166=106),"Bonus"))),"")</f>
        <v>Bonus</v>
      </c>
      <c r="P4166" s="31" t="str">
        <f>IFERROR(IF(VLOOKUP($B4166,Setup_MPP!$A:$G,6,FALSE)=0,"",VLOOKUP($B4166,Setup_MPP!$A:$G,6,FALSE)),"")</f>
        <v/>
      </c>
      <c r="AC4166" s="31" t="str">
        <f t="shared" si="28"/>
        <v/>
      </c>
      <c r="AD4166" s="31">
        <f ca="1">SUMIFS(AC$2:AC4166,D$2:D4166,D4166)*IF(R4166=0,1,2)</f>
        <v>0</v>
      </c>
      <c r="AE4166" s="32" t="str">
        <f t="shared" si="29"/>
        <v>undefined</v>
      </c>
    </row>
    <row r="4167" spans="1:31" x14ac:dyDescent="0.35">
      <c r="A4167" s="31">
        <f>IF(ISBLANK(B4167),"",COUNTIF(B$2:B4167,B4167))-1</f>
        <v>106</v>
      </c>
      <c r="B4167" s="31">
        <v>32</v>
      </c>
      <c r="D4167" s="31" t="str">
        <f>VLOOKUP(Pronostics!$B4167,Setup_MPP!$A:$G,3,FALSE)</f>
        <v>Joueur32</v>
      </c>
      <c r="E4167" s="31" t="str">
        <f>VLOOKUP(Pronostics!$B4167,Setup_MPP!$A:$G,2,FALSE)</f>
        <v>Joueur32</v>
      </c>
      <c r="F4167" s="31" t="str">
        <f>VLOOKUP($B4167,Setup_MPP!$A:$E,4,FALSE)</f>
        <v>#D5D5D5</v>
      </c>
      <c r="G4167" s="31" t="str">
        <f>VLOOKUP($B4167,Setup_MPP!$A:$E,5,FALSE)</f>
        <v>#727272</v>
      </c>
      <c r="H4167" s="31" t="str">
        <f>IFERROR(IF(AND(A4167&gt;=1,A4167&lt;=104),VLOOKUP($A4167,Location!$A:$J,6,FALSE),IF(A4167=0,"Avant l'ouverture",IF(OR(A4167=105,A4167=106),"Bonus"))),"")</f>
        <v>Bonus</v>
      </c>
      <c r="P4167" s="31" t="str">
        <f>IFERROR(IF(VLOOKUP($B4167,Setup_MPP!$A:$G,6,FALSE)=0,"",VLOOKUP($B4167,Setup_MPP!$A:$G,6,FALSE)),"")</f>
        <v/>
      </c>
      <c r="AC4167" s="31" t="str">
        <f t="shared" si="28"/>
        <v/>
      </c>
      <c r="AD4167" s="31">
        <f ca="1">SUMIFS(AC$2:AC4167,D$2:D4167,D4167)*IF(R4167=0,1,2)</f>
        <v>0</v>
      </c>
      <c r="AE4167" s="32" t="str">
        <f t="shared" si="29"/>
        <v>undefined</v>
      </c>
    </row>
    <row r="4168" spans="1:31" x14ac:dyDescent="0.35">
      <c r="A4168" s="31">
        <f>IF(ISBLANK(B4168),"",COUNTIF(B$2:B4168,B4168))-1</f>
        <v>106</v>
      </c>
      <c r="B4168" s="31">
        <v>33</v>
      </c>
      <c r="D4168" s="31" t="str">
        <f>VLOOKUP(Pronostics!$B4168,Setup_MPP!$A:$G,3,FALSE)</f>
        <v>Joueur33</v>
      </c>
      <c r="E4168" s="31" t="str">
        <f>VLOOKUP(Pronostics!$B4168,Setup_MPP!$A:$G,2,FALSE)</f>
        <v>Joueur33</v>
      </c>
      <c r="F4168" s="31" t="str">
        <f>VLOOKUP($B4168,Setup_MPP!$A:$E,4,FALSE)</f>
        <v>#D5D5D5</v>
      </c>
      <c r="G4168" s="31" t="str">
        <f>VLOOKUP($B4168,Setup_MPP!$A:$E,5,FALSE)</f>
        <v>#727272</v>
      </c>
      <c r="H4168" s="31" t="str">
        <f>IFERROR(IF(AND(A4168&gt;=1,A4168&lt;=104),VLOOKUP($A4168,Location!$A:$J,6,FALSE),IF(A4168=0,"Avant l'ouverture",IF(OR(A4168=105,A4168=106),"Bonus"))),"")</f>
        <v>Bonus</v>
      </c>
      <c r="P4168" s="31" t="str">
        <f>IFERROR(IF(VLOOKUP($B4168,Setup_MPP!$A:$G,6,FALSE)=0,"",VLOOKUP($B4168,Setup_MPP!$A:$G,6,FALSE)),"")</f>
        <v/>
      </c>
      <c r="AC4168" s="31" t="str">
        <f t="shared" si="28"/>
        <v/>
      </c>
      <c r="AD4168" s="31">
        <f ca="1">SUMIFS(AC$2:AC4168,D$2:D4168,D4168)*IF(R4168=0,1,2)</f>
        <v>0</v>
      </c>
      <c r="AE4168" s="32" t="str">
        <f t="shared" si="29"/>
        <v>undefined</v>
      </c>
    </row>
    <row r="4169" spans="1:31" x14ac:dyDescent="0.35">
      <c r="A4169" s="31">
        <f>IF(ISBLANK(B4169),"",COUNTIF(B$2:B4169,B4169))-1</f>
        <v>106</v>
      </c>
      <c r="B4169" s="31">
        <v>34</v>
      </c>
      <c r="D4169" s="31" t="str">
        <f>VLOOKUP(Pronostics!$B4169,Setup_MPP!$A:$G,3,FALSE)</f>
        <v>Joueur34</v>
      </c>
      <c r="E4169" s="31" t="str">
        <f>VLOOKUP(Pronostics!$B4169,Setup_MPP!$A:$G,2,FALSE)</f>
        <v>Joueur34</v>
      </c>
      <c r="F4169" s="31" t="str">
        <f>VLOOKUP($B4169,Setup_MPP!$A:$E,4,FALSE)</f>
        <v>#D5D5D5</v>
      </c>
      <c r="G4169" s="31" t="str">
        <f>VLOOKUP($B4169,Setup_MPP!$A:$E,5,FALSE)</f>
        <v>#727272</v>
      </c>
      <c r="H4169" s="31" t="str">
        <f>IFERROR(IF(AND(A4169&gt;=1,A4169&lt;=104),VLOOKUP($A4169,Location!$A:$J,6,FALSE),IF(A4169=0,"Avant l'ouverture",IF(OR(A4169=105,A4169=106),"Bonus"))),"")</f>
        <v>Bonus</v>
      </c>
      <c r="P4169" s="31" t="str">
        <f>IFERROR(IF(VLOOKUP($B4169,Setup_MPP!$A:$G,6,FALSE)=0,"",VLOOKUP($B4169,Setup_MPP!$A:$G,6,FALSE)),"")</f>
        <v/>
      </c>
      <c r="AC4169" s="31" t="str">
        <f t="shared" si="28"/>
        <v/>
      </c>
      <c r="AD4169" s="31">
        <f ca="1">SUMIFS(AC$2:AC4169,D$2:D4169,D4169)*IF(R4169=0,1,2)</f>
        <v>0</v>
      </c>
      <c r="AE4169" s="32" t="str">
        <f t="shared" si="29"/>
        <v>undefined</v>
      </c>
    </row>
    <row r="4170" spans="1:31" x14ac:dyDescent="0.35">
      <c r="A4170" s="31">
        <f>IF(ISBLANK(B4170),"",COUNTIF(B$2:B4170,B4170))-1</f>
        <v>106</v>
      </c>
      <c r="B4170" s="31">
        <v>35</v>
      </c>
      <c r="D4170" s="31" t="str">
        <f>VLOOKUP(Pronostics!$B4170,Setup_MPP!$A:$G,3,FALSE)</f>
        <v>Joueur35</v>
      </c>
      <c r="E4170" s="31" t="str">
        <f>VLOOKUP(Pronostics!$B4170,Setup_MPP!$A:$G,2,FALSE)</f>
        <v>Joueur35</v>
      </c>
      <c r="F4170" s="31" t="str">
        <f>VLOOKUP($B4170,Setup_MPP!$A:$E,4,FALSE)</f>
        <v>#D5D5D5</v>
      </c>
      <c r="G4170" s="31" t="str">
        <f>VLOOKUP($B4170,Setup_MPP!$A:$E,5,FALSE)</f>
        <v>#727272</v>
      </c>
      <c r="H4170" s="31" t="str">
        <f>IFERROR(IF(AND(A4170&gt;=1,A4170&lt;=104),VLOOKUP($A4170,Location!$A:$J,6,FALSE),IF(A4170=0,"Avant l'ouverture",IF(OR(A4170=105,A4170=106),"Bonus"))),"")</f>
        <v>Bonus</v>
      </c>
      <c r="P4170" s="31" t="str">
        <f>IFERROR(IF(VLOOKUP($B4170,Setup_MPP!$A:$G,6,FALSE)=0,"",VLOOKUP($B4170,Setup_MPP!$A:$G,6,FALSE)),"")</f>
        <v/>
      </c>
      <c r="AC4170" s="31" t="str">
        <f t="shared" si="28"/>
        <v/>
      </c>
      <c r="AD4170" s="31">
        <f ca="1">SUMIFS(AC$2:AC4170,D$2:D4170,D4170)*IF(R4170=0,1,2)</f>
        <v>0</v>
      </c>
      <c r="AE4170" s="32" t="str">
        <f t="shared" si="29"/>
        <v>undefined</v>
      </c>
    </row>
    <row r="4171" spans="1:31" x14ac:dyDescent="0.35">
      <c r="A4171" s="31">
        <f>IF(ISBLANK(B4171),"",COUNTIF(B$2:B4171,B4171))-1</f>
        <v>106</v>
      </c>
      <c r="B4171" s="31">
        <v>36</v>
      </c>
      <c r="D4171" s="31" t="str">
        <f>VLOOKUP(Pronostics!$B4171,Setup_MPP!$A:$G,3,FALSE)</f>
        <v>Joueur36</v>
      </c>
      <c r="E4171" s="31" t="str">
        <f>VLOOKUP(Pronostics!$B4171,Setup_MPP!$A:$G,2,FALSE)</f>
        <v>Joueur36</v>
      </c>
      <c r="F4171" s="31" t="str">
        <f>VLOOKUP($B4171,Setup_MPP!$A:$E,4,FALSE)</f>
        <v>#D5D5D5</v>
      </c>
      <c r="G4171" s="31" t="str">
        <f>VLOOKUP($B4171,Setup_MPP!$A:$E,5,FALSE)</f>
        <v>#727272</v>
      </c>
      <c r="H4171" s="31" t="str">
        <f>IFERROR(IF(AND(A4171&gt;=1,A4171&lt;=104),VLOOKUP($A4171,Location!$A:$J,6,FALSE),IF(A4171=0,"Avant l'ouverture",IF(OR(A4171=105,A4171=106),"Bonus"))),"")</f>
        <v>Bonus</v>
      </c>
      <c r="P4171" s="31" t="str">
        <f>IFERROR(IF(VLOOKUP($B4171,Setup_MPP!$A:$G,6,FALSE)=0,"",VLOOKUP($B4171,Setup_MPP!$A:$G,6,FALSE)),"")</f>
        <v/>
      </c>
      <c r="AC4171" s="31" t="str">
        <f t="shared" si="28"/>
        <v/>
      </c>
      <c r="AD4171" s="31">
        <f ca="1">SUMIFS(AC$2:AC4171,D$2:D4171,D4171)*IF(R4171=0,1,2)</f>
        <v>0</v>
      </c>
      <c r="AE4171" s="32" t="str">
        <f t="shared" si="29"/>
        <v>undefined</v>
      </c>
    </row>
    <row r="4172" spans="1:31" x14ac:dyDescent="0.35">
      <c r="A4172" s="31">
        <f>IF(ISBLANK(B4172),"",COUNTIF(B$2:B4172,B4172))-1</f>
        <v>106</v>
      </c>
      <c r="B4172" s="31">
        <v>37</v>
      </c>
      <c r="D4172" s="31" t="str">
        <f>VLOOKUP(Pronostics!$B4172,Setup_MPP!$A:$G,3,FALSE)</f>
        <v>Joueur37</v>
      </c>
      <c r="E4172" s="31" t="str">
        <f>VLOOKUP(Pronostics!$B4172,Setup_MPP!$A:$G,2,FALSE)</f>
        <v>Joueur37</v>
      </c>
      <c r="F4172" s="31" t="str">
        <f>VLOOKUP($B4172,Setup_MPP!$A:$E,4,FALSE)</f>
        <v>#D5D5D5</v>
      </c>
      <c r="G4172" s="31" t="str">
        <f>VLOOKUP($B4172,Setup_MPP!$A:$E,5,FALSE)</f>
        <v>#727272</v>
      </c>
      <c r="H4172" s="31" t="str">
        <f>IFERROR(IF(AND(A4172&gt;=1,A4172&lt;=104),VLOOKUP($A4172,Location!$A:$J,6,FALSE),IF(A4172=0,"Avant l'ouverture",IF(OR(A4172=105,A4172=106),"Bonus"))),"")</f>
        <v>Bonus</v>
      </c>
      <c r="P4172" s="31" t="str">
        <f>IFERROR(IF(VLOOKUP($B4172,Setup_MPP!$A:$G,6,FALSE)=0,"",VLOOKUP($B4172,Setup_MPP!$A:$G,6,FALSE)),"")</f>
        <v/>
      </c>
      <c r="AC4172" s="31" t="str">
        <f t="shared" si="28"/>
        <v/>
      </c>
      <c r="AD4172" s="31">
        <f ca="1">SUMIFS(AC$2:AC4172,D$2:D4172,D4172)*IF(R4172=0,1,2)</f>
        <v>0</v>
      </c>
      <c r="AE4172" s="32" t="str">
        <f t="shared" si="29"/>
        <v>undefined</v>
      </c>
    </row>
    <row r="4173" spans="1:31" x14ac:dyDescent="0.35">
      <c r="A4173" s="31">
        <f>IF(ISBLANK(B4173),"",COUNTIF(B$2:B4173,B4173))-1</f>
        <v>106</v>
      </c>
      <c r="B4173" s="31">
        <v>38</v>
      </c>
      <c r="D4173" s="31" t="str">
        <f>VLOOKUP(Pronostics!$B4173,Setup_MPP!$A:$G,3,FALSE)</f>
        <v>Joueur38</v>
      </c>
      <c r="E4173" s="31" t="str">
        <f>VLOOKUP(Pronostics!$B4173,Setup_MPP!$A:$G,2,FALSE)</f>
        <v>Joueur38</v>
      </c>
      <c r="F4173" s="31" t="str">
        <f>VLOOKUP($B4173,Setup_MPP!$A:$E,4,FALSE)</f>
        <v>#D5D5D5</v>
      </c>
      <c r="G4173" s="31" t="str">
        <f>VLOOKUP($B4173,Setup_MPP!$A:$E,5,FALSE)</f>
        <v>#727272</v>
      </c>
      <c r="H4173" s="31" t="str">
        <f>IFERROR(IF(AND(A4173&gt;=1,A4173&lt;=104),VLOOKUP($A4173,Location!$A:$J,6,FALSE),IF(A4173=0,"Avant l'ouverture",IF(OR(A4173=105,A4173=106),"Bonus"))),"")</f>
        <v>Bonus</v>
      </c>
      <c r="P4173" s="31" t="str">
        <f>IFERROR(IF(VLOOKUP($B4173,Setup_MPP!$A:$G,6,FALSE)=0,"",VLOOKUP($B4173,Setup_MPP!$A:$G,6,FALSE)),"")</f>
        <v/>
      </c>
      <c r="AC4173" s="31" t="str">
        <f t="shared" si="28"/>
        <v/>
      </c>
      <c r="AD4173" s="31">
        <f ca="1">SUMIFS(AC$2:AC4173,D$2:D4173,D4173)*IF(R4173=0,1,2)</f>
        <v>0</v>
      </c>
      <c r="AE4173" s="32" t="str">
        <f t="shared" si="29"/>
        <v>undefined</v>
      </c>
    </row>
    <row r="4174" spans="1:31" x14ac:dyDescent="0.35">
      <c r="A4174" s="31">
        <f>IF(ISBLANK(B4174),"",COUNTIF(B$2:B4174,B4174))-1</f>
        <v>106</v>
      </c>
      <c r="B4174" s="31">
        <v>39</v>
      </c>
      <c r="D4174" s="31" t="str">
        <f>VLOOKUP(Pronostics!$B4174,Setup_MPP!$A:$G,3,FALSE)</f>
        <v>Joueur39</v>
      </c>
      <c r="E4174" s="31" t="str">
        <f>VLOOKUP(Pronostics!$B4174,Setup_MPP!$A:$G,2,FALSE)</f>
        <v>Joueur39</v>
      </c>
      <c r="F4174" s="31" t="str">
        <f>VLOOKUP($B4174,Setup_MPP!$A:$E,4,FALSE)</f>
        <v>#D5D5D5</v>
      </c>
      <c r="G4174" s="31" t="str">
        <f>VLOOKUP($B4174,Setup_MPP!$A:$E,5,FALSE)</f>
        <v>#727272</v>
      </c>
      <c r="H4174" s="31" t="str">
        <f>IFERROR(IF(AND(A4174&gt;=1,A4174&lt;=104),VLOOKUP($A4174,Location!$A:$J,6,FALSE),IF(A4174=0,"Avant l'ouverture",IF(OR(A4174=105,A4174=106),"Bonus"))),"")</f>
        <v>Bonus</v>
      </c>
      <c r="P4174" s="31" t="str">
        <f>IFERROR(IF(VLOOKUP($B4174,Setup_MPP!$A:$G,6,FALSE)=0,"",VLOOKUP($B4174,Setup_MPP!$A:$G,6,FALSE)),"")</f>
        <v/>
      </c>
      <c r="AC4174" s="31" t="str">
        <f t="shared" si="28"/>
        <v/>
      </c>
      <c r="AD4174" s="31">
        <f ca="1">SUMIFS(AC$2:AC4174,D$2:D4174,D4174)*IF(R4174=0,1,2)</f>
        <v>0</v>
      </c>
      <c r="AE4174" s="32" t="str">
        <f t="shared" si="29"/>
        <v>undefined</v>
      </c>
    </row>
  </sheetData>
  <autoFilter ref="A1:AD4135" xr:uid="{5AF66C33-60AA-4108-B642-4F1B1E53C3B6}"/>
  <phoneticPr fontId="3" type="noConversion"/>
  <pageMargins left="0.70000000000000007" right="0.70000000000000007" top="0.75" bottom="0.75" header="0.30000000000000004" footer="0.30000000000000004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462A4BB-5D90-4AA4-B85A-0DD8EB4632BA}">
          <x14:formula1>
            <xm:f>Setup_Team!$B$2:$B$49</xm:f>
          </x14:formula1>
          <xm:sqref>W4097:W4135</xm:sqref>
        </x14:dataValidation>
        <x14:dataValidation type="list" allowBlank="1" showInputMessage="1" showErrorMessage="1" xr:uid="{B0530589-4914-4968-A8EF-D5BC81BA536B}">
          <x14:formula1>
            <xm:f>Setup_Player!$F$2:$F$22</xm:f>
          </x14:formula1>
          <xm:sqref>AF4097:AF4135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98AC0-BF48-470F-8EF6-19DC8509BCC6}">
  <dimension ref="A1:E10"/>
  <sheetViews>
    <sheetView workbookViewId="0">
      <selection activeCell="D2" sqref="D2:E10"/>
    </sheetView>
  </sheetViews>
  <sheetFormatPr baseColWidth="10" defaultRowHeight="14.5" x14ac:dyDescent="0.35"/>
  <sheetData>
    <row r="1" spans="1:5" ht="29" x14ac:dyDescent="0.35">
      <c r="A1" s="1" t="s">
        <v>0</v>
      </c>
      <c r="B1" s="1" t="s">
        <v>329</v>
      </c>
      <c r="C1" s="1" t="s">
        <v>330</v>
      </c>
      <c r="D1" s="1" t="s">
        <v>331</v>
      </c>
      <c r="E1" s="1" t="s">
        <v>332</v>
      </c>
    </row>
    <row r="2" spans="1:5" ht="29" x14ac:dyDescent="0.35">
      <c r="A2" s="32">
        <v>1</v>
      </c>
      <c r="B2" s="32" t="s">
        <v>27</v>
      </c>
      <c r="C2" s="32" t="s">
        <v>28</v>
      </c>
      <c r="D2" s="32">
        <v>2</v>
      </c>
      <c r="E2" s="32">
        <v>0</v>
      </c>
    </row>
    <row r="3" spans="1:5" ht="29" x14ac:dyDescent="0.35">
      <c r="A3" s="32">
        <v>2</v>
      </c>
      <c r="B3" s="32" t="s">
        <v>29</v>
      </c>
      <c r="C3" s="32" t="s">
        <v>30</v>
      </c>
      <c r="D3" s="32">
        <v>1</v>
      </c>
      <c r="E3" s="32">
        <v>1</v>
      </c>
    </row>
    <row r="4" spans="1:5" x14ac:dyDescent="0.35">
      <c r="A4" s="32">
        <v>3</v>
      </c>
      <c r="B4" s="32" t="s">
        <v>32</v>
      </c>
      <c r="C4" s="32" t="s">
        <v>333</v>
      </c>
      <c r="D4" s="32">
        <v>1</v>
      </c>
      <c r="E4" s="32">
        <v>2</v>
      </c>
    </row>
    <row r="5" spans="1:5" x14ac:dyDescent="0.35">
      <c r="A5" s="32">
        <v>4</v>
      </c>
      <c r="B5" s="32" t="s">
        <v>334</v>
      </c>
      <c r="C5" s="32" t="s">
        <v>36</v>
      </c>
      <c r="D5" s="32">
        <v>0</v>
      </c>
      <c r="E5" s="32">
        <v>1</v>
      </c>
    </row>
    <row r="6" spans="1:5" x14ac:dyDescent="0.35">
      <c r="A6" s="32">
        <v>5</v>
      </c>
      <c r="B6" s="32" t="s">
        <v>37</v>
      </c>
      <c r="C6" s="32" t="s">
        <v>38</v>
      </c>
      <c r="D6" s="32">
        <v>0</v>
      </c>
      <c r="E6" s="32">
        <v>2</v>
      </c>
    </row>
    <row r="7" spans="1:5" x14ac:dyDescent="0.35">
      <c r="A7" s="32">
        <v>6</v>
      </c>
      <c r="B7" s="32" t="s">
        <v>40</v>
      </c>
      <c r="C7" s="32" t="s">
        <v>41</v>
      </c>
      <c r="D7" s="32">
        <v>0</v>
      </c>
      <c r="E7" s="32">
        <v>1</v>
      </c>
    </row>
    <row r="8" spans="1:5" x14ac:dyDescent="0.35">
      <c r="A8" s="32">
        <v>7</v>
      </c>
      <c r="B8" s="32" t="s">
        <v>42</v>
      </c>
      <c r="C8" s="32" t="s">
        <v>335</v>
      </c>
      <c r="D8" s="32">
        <v>0</v>
      </c>
      <c r="E8" s="32">
        <v>2</v>
      </c>
    </row>
    <row r="9" spans="1:5" x14ac:dyDescent="0.35">
      <c r="A9" s="32">
        <v>8</v>
      </c>
      <c r="B9" s="32" t="s">
        <v>44</v>
      </c>
      <c r="C9" s="32" t="s">
        <v>45</v>
      </c>
      <c r="D9" s="32">
        <v>0</v>
      </c>
      <c r="E9" s="32">
        <v>1</v>
      </c>
    </row>
    <row r="10" spans="1:5" x14ac:dyDescent="0.35">
      <c r="A10" s="32">
        <v>9</v>
      </c>
      <c r="B10" s="32" t="s">
        <v>47</v>
      </c>
      <c r="C10" s="32" t="s">
        <v>48</v>
      </c>
      <c r="D10" s="32">
        <v>4</v>
      </c>
      <c r="E10" s="3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F2" sqref="F2:F49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164</v>
      </c>
      <c r="B1" s="6" t="s">
        <v>165</v>
      </c>
      <c r="C1" s="6" t="s">
        <v>166</v>
      </c>
      <c r="D1" s="6" t="s">
        <v>167</v>
      </c>
      <c r="E1" s="6" t="s">
        <v>422</v>
      </c>
      <c r="F1" s="6" t="s">
        <v>424</v>
      </c>
    </row>
    <row r="2" spans="1:6" x14ac:dyDescent="0.35">
      <c r="A2" s="7" t="s">
        <v>26</v>
      </c>
      <c r="B2" s="13" t="s">
        <v>28</v>
      </c>
      <c r="C2" s="7" t="s">
        <v>203</v>
      </c>
      <c r="D2" s="13">
        <v>2500</v>
      </c>
      <c r="E2" s="7">
        <v>0</v>
      </c>
      <c r="F2" s="7" t="str">
        <f>IF(E2=1,0,IF(SUM($E$2:$E$49)=COUNTA($B$2:$B$49)-1,1,""))</f>
        <v/>
      </c>
    </row>
    <row r="3" spans="1:6" x14ac:dyDescent="0.35">
      <c r="A3" s="7" t="s">
        <v>71</v>
      </c>
      <c r="B3" s="13" t="s">
        <v>73</v>
      </c>
      <c r="C3" s="7" t="s">
        <v>190</v>
      </c>
      <c r="D3" s="13">
        <v>1200</v>
      </c>
      <c r="E3" s="7">
        <v>0</v>
      </c>
      <c r="F3" s="7" t="str">
        <f t="shared" ref="F3:F49" si="0">IF(E3=1,0,IF(SUM($E$2:$E$49)=COUNTA($B$2:$B$49)-1,1,""))</f>
        <v/>
      </c>
    </row>
    <row r="4" spans="1:6" x14ac:dyDescent="0.35">
      <c r="A4" s="7" t="s">
        <v>46</v>
      </c>
      <c r="B4" s="13" t="s">
        <v>47</v>
      </c>
      <c r="C4" s="7" t="s">
        <v>174</v>
      </c>
      <c r="D4" s="13">
        <v>150</v>
      </c>
      <c r="E4" s="7">
        <v>0</v>
      </c>
      <c r="F4" s="7" t="str">
        <f t="shared" si="0"/>
        <v/>
      </c>
    </row>
    <row r="5" spans="1:6" x14ac:dyDescent="0.35">
      <c r="A5" s="7" t="s">
        <v>79</v>
      </c>
      <c r="B5" s="13" t="s">
        <v>80</v>
      </c>
      <c r="C5" s="7" t="s">
        <v>170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56</v>
      </c>
      <c r="B6" s="13" t="s">
        <v>328</v>
      </c>
      <c r="C6" s="7" t="s">
        <v>204</v>
      </c>
      <c r="D6" s="13">
        <v>2500</v>
      </c>
      <c r="E6" s="7">
        <v>0</v>
      </c>
      <c r="F6" s="7" t="str">
        <f t="shared" si="0"/>
        <v/>
      </c>
    </row>
    <row r="7" spans="1:6" x14ac:dyDescent="0.35">
      <c r="A7" s="7" t="s">
        <v>71</v>
      </c>
      <c r="B7" s="13" t="s">
        <v>72</v>
      </c>
      <c r="C7" s="7" t="s">
        <v>172</v>
      </c>
      <c r="D7" s="13">
        <v>120</v>
      </c>
      <c r="E7" s="7">
        <v>0</v>
      </c>
      <c r="F7" s="7" t="str">
        <f t="shared" si="0"/>
        <v/>
      </c>
    </row>
    <row r="8" spans="1:6" x14ac:dyDescent="0.35">
      <c r="A8" s="7" t="s">
        <v>34</v>
      </c>
      <c r="B8" s="13" t="s">
        <v>44</v>
      </c>
      <c r="C8" s="7" t="s">
        <v>196</v>
      </c>
      <c r="D8" s="13">
        <v>1750</v>
      </c>
      <c r="E8" s="7">
        <v>0</v>
      </c>
      <c r="F8" s="7" t="str">
        <f t="shared" si="0"/>
        <v/>
      </c>
    </row>
    <row r="9" spans="1:6" x14ac:dyDescent="0.35">
      <c r="A9" s="7" t="s">
        <v>71</v>
      </c>
      <c r="B9" s="13" t="s">
        <v>74</v>
      </c>
      <c r="C9" s="7" t="s">
        <v>197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59</v>
      </c>
      <c r="B10" s="13" t="s">
        <v>60</v>
      </c>
      <c r="C10" s="7" t="s">
        <v>177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31</v>
      </c>
      <c r="B11" s="13" t="s">
        <v>33</v>
      </c>
      <c r="C11" s="7" t="s">
        <v>191</v>
      </c>
      <c r="D11" s="13">
        <v>1200</v>
      </c>
      <c r="E11" s="7">
        <v>0</v>
      </c>
      <c r="F11" s="7" t="str">
        <f t="shared" si="0"/>
        <v/>
      </c>
    </row>
    <row r="12" spans="1:6" x14ac:dyDescent="0.35">
      <c r="A12" s="7" t="s">
        <v>39</v>
      </c>
      <c r="B12" s="13" t="s">
        <v>40</v>
      </c>
      <c r="C12" s="7" t="s">
        <v>173</v>
      </c>
      <c r="D12" s="13">
        <v>130</v>
      </c>
      <c r="E12" s="7">
        <v>0</v>
      </c>
      <c r="F12" s="7" t="str">
        <f t="shared" si="0"/>
        <v/>
      </c>
    </row>
    <row r="13" spans="1:6" x14ac:dyDescent="0.35">
      <c r="A13" s="7" t="s">
        <v>31</v>
      </c>
      <c r="B13" s="13" t="s">
        <v>32</v>
      </c>
      <c r="C13" s="7" t="s">
        <v>184</v>
      </c>
      <c r="D13" s="13">
        <v>600</v>
      </c>
      <c r="E13" s="7">
        <v>0</v>
      </c>
      <c r="F13" s="7" t="str">
        <f t="shared" si="0"/>
        <v/>
      </c>
    </row>
    <row r="14" spans="1:6" x14ac:dyDescent="0.35">
      <c r="A14" s="7" t="s">
        <v>56</v>
      </c>
      <c r="B14" s="13" t="s">
        <v>58</v>
      </c>
      <c r="C14" s="7" t="s">
        <v>205</v>
      </c>
      <c r="D14" s="13">
        <v>2500</v>
      </c>
      <c r="E14" s="7">
        <v>0</v>
      </c>
      <c r="F14" s="7" t="str">
        <f t="shared" si="0"/>
        <v/>
      </c>
    </row>
    <row r="15" spans="1:6" x14ac:dyDescent="0.35">
      <c r="A15" s="7" t="s">
        <v>76</v>
      </c>
      <c r="B15" s="13" t="s">
        <v>85</v>
      </c>
      <c r="C15" s="7" t="s">
        <v>178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26</v>
      </c>
      <c r="B16" s="13" t="s">
        <v>29</v>
      </c>
      <c r="C16" s="7" t="s">
        <v>198</v>
      </c>
      <c r="D16" s="13">
        <v>1750</v>
      </c>
      <c r="E16" s="7">
        <v>0</v>
      </c>
      <c r="F16" s="7" t="str">
        <f t="shared" si="0"/>
        <v/>
      </c>
    </row>
    <row r="17" spans="1:6" x14ac:dyDescent="0.35">
      <c r="A17" s="7" t="s">
        <v>46</v>
      </c>
      <c r="B17" s="13" t="s">
        <v>52</v>
      </c>
      <c r="C17" s="7" t="s">
        <v>192</v>
      </c>
      <c r="D17" s="13">
        <v>1200</v>
      </c>
      <c r="E17" s="7">
        <v>0</v>
      </c>
      <c r="F17" s="7" t="str">
        <f t="shared" si="0"/>
        <v/>
      </c>
    </row>
    <row r="18" spans="1:6" x14ac:dyDescent="0.35">
      <c r="A18" s="7" t="s">
        <v>79</v>
      </c>
      <c r="B18" s="13" t="s">
        <v>81</v>
      </c>
      <c r="C18" s="7" t="s">
        <v>185</v>
      </c>
      <c r="D18" s="13">
        <v>600</v>
      </c>
      <c r="E18" s="7">
        <v>0</v>
      </c>
      <c r="F18" s="7" t="str">
        <f t="shared" si="0"/>
        <v/>
      </c>
    </row>
    <row r="19" spans="1:6" x14ac:dyDescent="0.35">
      <c r="A19" s="7" t="s">
        <v>46</v>
      </c>
      <c r="B19" s="13" t="s">
        <v>48</v>
      </c>
      <c r="C19" s="7" t="s">
        <v>206</v>
      </c>
      <c r="D19" s="13">
        <v>2500</v>
      </c>
      <c r="E19" s="7">
        <v>0</v>
      </c>
      <c r="F19" s="7" t="str">
        <f t="shared" si="0"/>
        <v/>
      </c>
    </row>
    <row r="20" spans="1:6" x14ac:dyDescent="0.35">
      <c r="A20" s="7" t="s">
        <v>39</v>
      </c>
      <c r="B20" s="13" t="s">
        <v>43</v>
      </c>
      <c r="C20" s="7" t="s">
        <v>193</v>
      </c>
      <c r="D20" s="13">
        <v>1200</v>
      </c>
      <c r="E20" s="7">
        <v>0</v>
      </c>
      <c r="F20" s="7" t="str">
        <f t="shared" si="0"/>
        <v/>
      </c>
    </row>
    <row r="21" spans="1:6" x14ac:dyDescent="0.35">
      <c r="A21" s="7" t="s">
        <v>59</v>
      </c>
      <c r="B21" s="13" t="s">
        <v>61</v>
      </c>
      <c r="C21" s="7" t="s">
        <v>194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46</v>
      </c>
      <c r="B22" s="13" t="s">
        <v>53</v>
      </c>
      <c r="C22" s="7" t="s">
        <v>186</v>
      </c>
      <c r="D22" s="13">
        <v>600</v>
      </c>
      <c r="E22" s="7">
        <v>0</v>
      </c>
      <c r="F22" s="7" t="str">
        <f t="shared" si="0"/>
        <v/>
      </c>
    </row>
    <row r="23" spans="1:6" x14ac:dyDescent="0.35">
      <c r="A23" s="7" t="s">
        <v>56</v>
      </c>
      <c r="B23" s="13" t="s">
        <v>57</v>
      </c>
      <c r="C23" s="7" t="s">
        <v>168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34</v>
      </c>
      <c r="B24" s="13" t="s">
        <v>35</v>
      </c>
      <c r="C24" s="7" t="s">
        <v>117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66</v>
      </c>
      <c r="B25" s="13" t="s">
        <v>67</v>
      </c>
      <c r="C25" s="7" t="s">
        <v>169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79</v>
      </c>
      <c r="B26" s="13" t="s">
        <v>82</v>
      </c>
      <c r="C26" s="7" t="s">
        <v>199</v>
      </c>
      <c r="D26" s="13">
        <v>1750</v>
      </c>
      <c r="E26" s="7">
        <v>0</v>
      </c>
      <c r="F26" s="7" t="str">
        <f t="shared" si="0"/>
        <v/>
      </c>
    </row>
    <row r="27" spans="1:6" x14ac:dyDescent="0.35">
      <c r="A27" s="7" t="s">
        <v>39</v>
      </c>
      <c r="B27" s="13" t="s">
        <v>42</v>
      </c>
      <c r="C27" s="7" t="s">
        <v>207</v>
      </c>
      <c r="D27" s="13">
        <v>2500</v>
      </c>
      <c r="E27" s="7">
        <v>0</v>
      </c>
      <c r="F27" s="7" t="str">
        <f t="shared" si="0"/>
        <v/>
      </c>
    </row>
    <row r="28" spans="1:6" x14ac:dyDescent="0.35">
      <c r="A28" s="7" t="s">
        <v>66</v>
      </c>
      <c r="B28" s="13" t="s">
        <v>69</v>
      </c>
      <c r="C28" s="7" t="s">
        <v>208</v>
      </c>
      <c r="D28" s="13">
        <v>2500</v>
      </c>
      <c r="E28" s="7">
        <v>0</v>
      </c>
      <c r="F28" s="7" t="str">
        <f t="shared" si="0"/>
        <v/>
      </c>
    </row>
    <row r="29" spans="1:6" x14ac:dyDescent="0.35">
      <c r="A29" s="7" t="s">
        <v>59</v>
      </c>
      <c r="B29" s="13" t="s">
        <v>64</v>
      </c>
      <c r="C29" s="7" t="s">
        <v>200</v>
      </c>
      <c r="D29" s="13">
        <v>1750</v>
      </c>
      <c r="E29" s="7">
        <v>0</v>
      </c>
      <c r="F29" s="7" t="str">
        <f t="shared" si="0"/>
        <v/>
      </c>
    </row>
    <row r="30" spans="1:6" x14ac:dyDescent="0.35">
      <c r="A30" s="7" t="s">
        <v>49</v>
      </c>
      <c r="B30" s="13" t="s">
        <v>51</v>
      </c>
      <c r="C30" s="7" t="s">
        <v>179</v>
      </c>
      <c r="D30" s="13">
        <v>400</v>
      </c>
      <c r="E30" s="7">
        <v>0</v>
      </c>
      <c r="F30" s="7" t="str">
        <f t="shared" si="0"/>
        <v/>
      </c>
    </row>
    <row r="31" spans="1:6" x14ac:dyDescent="0.35">
      <c r="A31" s="7" t="s">
        <v>71</v>
      </c>
      <c r="B31" s="13" t="s">
        <v>75</v>
      </c>
      <c r="C31" s="7" t="s">
        <v>209</v>
      </c>
      <c r="D31" s="13">
        <v>2500</v>
      </c>
      <c r="E31" s="7">
        <v>0</v>
      </c>
      <c r="F31" s="7" t="str">
        <f t="shared" si="0"/>
        <v/>
      </c>
    </row>
    <row r="32" spans="1:6" x14ac:dyDescent="0.35">
      <c r="A32" s="7" t="s">
        <v>39</v>
      </c>
      <c r="B32" s="13" t="s">
        <v>41</v>
      </c>
      <c r="C32" s="7" t="s">
        <v>180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26</v>
      </c>
      <c r="B33" s="13" t="s">
        <v>27</v>
      </c>
      <c r="C33" s="7" t="s">
        <v>182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66</v>
      </c>
      <c r="B34" s="13" t="s">
        <v>70</v>
      </c>
      <c r="C34" s="7" t="s">
        <v>176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59</v>
      </c>
      <c r="B35" s="13" t="s">
        <v>65</v>
      </c>
      <c r="C35" s="7" t="s">
        <v>210</v>
      </c>
      <c r="D35" s="13">
        <v>2500</v>
      </c>
      <c r="E35" s="7">
        <v>0</v>
      </c>
      <c r="F35" s="7" t="str">
        <f t="shared" si="0"/>
        <v/>
      </c>
    </row>
    <row r="36" spans="1:6" x14ac:dyDescent="0.35">
      <c r="A36" s="7" t="s">
        <v>76</v>
      </c>
      <c r="B36" s="13" t="s">
        <v>84</v>
      </c>
      <c r="C36" s="7" t="s">
        <v>211</v>
      </c>
      <c r="D36" s="13">
        <v>2500</v>
      </c>
      <c r="E36" s="7">
        <v>0</v>
      </c>
      <c r="F36" s="7" t="str">
        <f t="shared" si="0"/>
        <v/>
      </c>
    </row>
    <row r="37" spans="1:6" x14ac:dyDescent="0.35">
      <c r="A37" s="7" t="s">
        <v>79</v>
      </c>
      <c r="B37" s="13" t="s">
        <v>83</v>
      </c>
      <c r="C37" s="7" t="s">
        <v>212</v>
      </c>
      <c r="D37" s="13">
        <v>2500</v>
      </c>
      <c r="E37" s="7">
        <v>0</v>
      </c>
      <c r="F37" s="7" t="str">
        <f t="shared" si="0"/>
        <v/>
      </c>
    </row>
    <row r="38" spans="1:6" x14ac:dyDescent="0.35">
      <c r="A38" s="7" t="s">
        <v>34</v>
      </c>
      <c r="B38" s="13" t="s">
        <v>36</v>
      </c>
      <c r="C38" s="7" t="s">
        <v>189</v>
      </c>
      <c r="D38" s="13">
        <v>800</v>
      </c>
      <c r="E38" s="7">
        <v>0</v>
      </c>
      <c r="F38" s="7" t="str">
        <f t="shared" si="0"/>
        <v/>
      </c>
    </row>
    <row r="39" spans="1:6" x14ac:dyDescent="0.35">
      <c r="A39" s="7" t="s">
        <v>49</v>
      </c>
      <c r="B39" s="13" t="s">
        <v>50</v>
      </c>
      <c r="C39" s="7" t="s">
        <v>175</v>
      </c>
      <c r="D39" s="13">
        <v>200</v>
      </c>
      <c r="E39" s="7">
        <v>0</v>
      </c>
      <c r="F39" s="7" t="str">
        <f t="shared" si="0"/>
        <v/>
      </c>
    </row>
    <row r="40" spans="1:6" x14ac:dyDescent="0.35">
      <c r="A40" s="7" t="s">
        <v>76</v>
      </c>
      <c r="B40" s="13" t="s">
        <v>77</v>
      </c>
      <c r="C40" s="7" t="s">
        <v>171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31</v>
      </c>
      <c r="B41" s="13" t="s">
        <v>37</v>
      </c>
      <c r="C41" s="7" t="s">
        <v>213</v>
      </c>
      <c r="D41" s="13">
        <v>2500</v>
      </c>
      <c r="E41" s="7">
        <v>0</v>
      </c>
      <c r="F41" s="7" t="str">
        <f t="shared" si="0"/>
        <v/>
      </c>
    </row>
    <row r="42" spans="1:6" x14ac:dyDescent="0.35">
      <c r="A42" s="7" t="s">
        <v>76</v>
      </c>
      <c r="B42" s="13" t="s">
        <v>78</v>
      </c>
      <c r="C42" s="7" t="s">
        <v>201</v>
      </c>
      <c r="D42" s="13">
        <v>1750</v>
      </c>
      <c r="E42" s="7">
        <v>0</v>
      </c>
      <c r="F42" s="7" t="str">
        <f t="shared" si="0"/>
        <v/>
      </c>
    </row>
    <row r="43" spans="1:6" x14ac:dyDescent="0.35">
      <c r="A43" s="7" t="s">
        <v>66</v>
      </c>
      <c r="B43" s="13" t="s">
        <v>68</v>
      </c>
      <c r="C43" s="7" t="s">
        <v>187</v>
      </c>
      <c r="D43" s="13">
        <v>600</v>
      </c>
      <c r="E43" s="7">
        <v>0</v>
      </c>
      <c r="F43" s="7" t="str">
        <f t="shared" si="0"/>
        <v/>
      </c>
    </row>
    <row r="44" spans="1:6" x14ac:dyDescent="0.35">
      <c r="A44" s="7" t="s">
        <v>49</v>
      </c>
      <c r="B44" s="13" t="s">
        <v>54</v>
      </c>
      <c r="C44" s="7" t="s">
        <v>187</v>
      </c>
      <c r="D44" s="13">
        <v>700</v>
      </c>
      <c r="E44" s="7">
        <v>0</v>
      </c>
      <c r="F44" s="7" t="str">
        <f t="shared" si="0"/>
        <v/>
      </c>
    </row>
    <row r="45" spans="1:6" x14ac:dyDescent="0.35">
      <c r="A45" s="7" t="s">
        <v>31</v>
      </c>
      <c r="B45" s="13" t="s">
        <v>38</v>
      </c>
      <c r="C45" s="7" t="s">
        <v>181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26</v>
      </c>
      <c r="B46" s="13" t="s">
        <v>30</v>
      </c>
      <c r="C46" s="7" t="s">
        <v>195</v>
      </c>
      <c r="D46" s="13">
        <v>1200</v>
      </c>
      <c r="E46" s="7">
        <v>0</v>
      </c>
      <c r="F46" s="7" t="str">
        <f t="shared" si="0"/>
        <v/>
      </c>
    </row>
    <row r="47" spans="1:6" x14ac:dyDescent="0.35">
      <c r="A47" s="7" t="s">
        <v>49</v>
      </c>
      <c r="B47" s="13" t="s">
        <v>55</v>
      </c>
      <c r="C47" s="7" t="s">
        <v>202</v>
      </c>
      <c r="D47" s="13">
        <v>1750</v>
      </c>
      <c r="E47" s="7">
        <v>0</v>
      </c>
      <c r="F47" s="7" t="str">
        <f t="shared" si="0"/>
        <v/>
      </c>
    </row>
    <row r="48" spans="1:6" x14ac:dyDescent="0.35">
      <c r="A48" s="7" t="s">
        <v>34</v>
      </c>
      <c r="B48" s="13" t="s">
        <v>45</v>
      </c>
      <c r="C48" s="7" t="s">
        <v>188</v>
      </c>
      <c r="D48" s="13">
        <v>600</v>
      </c>
      <c r="E48" s="7">
        <v>0</v>
      </c>
      <c r="F48" s="7" t="str">
        <f t="shared" si="0"/>
        <v/>
      </c>
    </row>
    <row r="49" spans="1:6" x14ac:dyDescent="0.35">
      <c r="A49" s="7" t="s">
        <v>56</v>
      </c>
      <c r="B49" s="13" t="s">
        <v>63</v>
      </c>
      <c r="C49" s="7" t="s">
        <v>183</v>
      </c>
      <c r="D49" s="13">
        <v>500</v>
      </c>
      <c r="E49" s="7">
        <v>0</v>
      </c>
      <c r="F49" s="7" t="str">
        <f t="shared" si="0"/>
        <v/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F22"/>
  <sheetViews>
    <sheetView zoomScale="190" zoomScaleNormal="190" workbookViewId="0">
      <selection activeCell="D10" sqref="D10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6" s="42" customFormat="1" x14ac:dyDescent="0.35">
      <c r="A1" s="42" t="s">
        <v>214</v>
      </c>
      <c r="B1" s="42" t="s">
        <v>215</v>
      </c>
      <c r="C1" s="42" t="s">
        <v>167</v>
      </c>
      <c r="D1" s="42" t="s">
        <v>216</v>
      </c>
      <c r="E1" s="42" t="s">
        <v>381</v>
      </c>
      <c r="F1" s="42" t="s">
        <v>399</v>
      </c>
    </row>
    <row r="2" spans="1:6" x14ac:dyDescent="0.35">
      <c r="A2" s="19">
        <f>COUNTA(B$2:B2)</f>
        <v>1</v>
      </c>
      <c r="B2" t="s">
        <v>230</v>
      </c>
      <c r="C2" s="19">
        <v>500</v>
      </c>
      <c r="D2" s="19">
        <v>0</v>
      </c>
      <c r="E2" s="19">
        <f>RANK($D2,$D$2:$D$22,0)</f>
        <v>1</v>
      </c>
      <c r="F2" t="s">
        <v>413</v>
      </c>
    </row>
    <row r="3" spans="1:6" x14ac:dyDescent="0.35">
      <c r="A3" s="19">
        <f>COUNTA(B$2:B3)</f>
        <v>2</v>
      </c>
      <c r="B3" t="s">
        <v>228</v>
      </c>
      <c r="C3" s="19">
        <v>400</v>
      </c>
      <c r="D3" s="19">
        <v>0</v>
      </c>
      <c r="E3" s="19">
        <f>RANK($D3,$D$2:$D$22,0)</f>
        <v>1</v>
      </c>
      <c r="F3" t="s">
        <v>411</v>
      </c>
    </row>
    <row r="4" spans="1:6" x14ac:dyDescent="0.35">
      <c r="A4" s="19">
        <f>COUNTA(B$2:B4)</f>
        <v>3</v>
      </c>
      <c r="B4" t="s">
        <v>224</v>
      </c>
      <c r="C4" s="19">
        <v>200</v>
      </c>
      <c r="D4" s="19">
        <v>0</v>
      </c>
      <c r="E4" s="19">
        <f>RANK($D4,$D$2:$D$22,0)</f>
        <v>1</v>
      </c>
      <c r="F4" t="s">
        <v>407</v>
      </c>
    </row>
    <row r="5" spans="1:6" x14ac:dyDescent="0.35">
      <c r="A5" s="19">
        <f>COUNTA(B$2:B5)</f>
        <v>4</v>
      </c>
      <c r="B5" t="s">
        <v>235</v>
      </c>
      <c r="C5" s="19">
        <v>900</v>
      </c>
      <c r="D5" s="19">
        <v>0</v>
      </c>
      <c r="E5" s="19">
        <f>RANK($D5,$D$2:$D$22,0)</f>
        <v>1</v>
      </c>
      <c r="F5" t="s">
        <v>418</v>
      </c>
    </row>
    <row r="6" spans="1:6" x14ac:dyDescent="0.35">
      <c r="A6" s="19">
        <f>COUNTA(B$2:B6)</f>
        <v>5</v>
      </c>
      <c r="B6" t="s">
        <v>222</v>
      </c>
      <c r="C6" s="19">
        <v>150</v>
      </c>
      <c r="D6" s="19">
        <v>0</v>
      </c>
      <c r="E6" s="19">
        <f>RANK($D6,$D$2:$D$22,0)</f>
        <v>1</v>
      </c>
      <c r="F6" t="s">
        <v>405</v>
      </c>
    </row>
    <row r="7" spans="1:6" x14ac:dyDescent="0.35">
      <c r="A7" s="19">
        <f>COUNTA(B$2:B7)</f>
        <v>6</v>
      </c>
      <c r="B7" t="s">
        <v>229</v>
      </c>
      <c r="C7" s="19">
        <v>500</v>
      </c>
      <c r="D7" s="19">
        <v>0</v>
      </c>
      <c r="E7" s="19">
        <f>RANK($D7,$D$2:$D$22,0)</f>
        <v>1</v>
      </c>
      <c r="F7" t="s">
        <v>412</v>
      </c>
    </row>
    <row r="8" spans="1:6" x14ac:dyDescent="0.35">
      <c r="A8" s="19">
        <f>COUNTA(B$2:B8)</f>
        <v>7</v>
      </c>
      <c r="B8" t="s">
        <v>220</v>
      </c>
      <c r="C8" s="19">
        <v>100</v>
      </c>
      <c r="D8" s="19">
        <v>0</v>
      </c>
      <c r="E8" s="19">
        <f>RANK($D8,$D$2:$D$22,0)</f>
        <v>1</v>
      </c>
      <c r="F8" t="s">
        <v>403</v>
      </c>
    </row>
    <row r="9" spans="1:6" x14ac:dyDescent="0.35">
      <c r="A9" s="19">
        <f>COUNTA(B$2:B9)</f>
        <v>8</v>
      </c>
      <c r="B9" t="s">
        <v>217</v>
      </c>
      <c r="C9" s="19">
        <v>80</v>
      </c>
      <c r="D9" s="19">
        <v>0</v>
      </c>
      <c r="E9" s="19">
        <f>RANK($D9,$D$2:$D$22,0)</f>
        <v>1</v>
      </c>
      <c r="F9" t="s">
        <v>400</v>
      </c>
    </row>
    <row r="10" spans="1:6" x14ac:dyDescent="0.35">
      <c r="A10" s="19">
        <f>COUNTA(B$2:B10)</f>
        <v>9</v>
      </c>
      <c r="B10" t="s">
        <v>219</v>
      </c>
      <c r="C10" s="19">
        <v>100</v>
      </c>
      <c r="D10" s="19">
        <v>0</v>
      </c>
      <c r="E10" s="19">
        <f>RANK($D10,$D$2:$D$22,0)</f>
        <v>1</v>
      </c>
      <c r="F10" t="s">
        <v>402</v>
      </c>
    </row>
    <row r="11" spans="1:6" x14ac:dyDescent="0.35">
      <c r="A11" s="19">
        <f>COUNTA(B$2:B11)</f>
        <v>10</v>
      </c>
      <c r="B11" t="s">
        <v>218</v>
      </c>
      <c r="C11" s="19">
        <v>80</v>
      </c>
      <c r="D11" s="19">
        <v>0</v>
      </c>
      <c r="E11" s="19">
        <f>RANK($D11,$D$2:$D$22,0)</f>
        <v>1</v>
      </c>
      <c r="F11" t="s">
        <v>401</v>
      </c>
    </row>
    <row r="12" spans="1:6" x14ac:dyDescent="0.35">
      <c r="A12" s="19">
        <f>COUNTA(B$2:B12)</f>
        <v>11</v>
      </c>
      <c r="B12" t="s">
        <v>234</v>
      </c>
      <c r="C12" s="19">
        <v>900</v>
      </c>
      <c r="D12" s="19">
        <v>0</v>
      </c>
      <c r="E12" s="19">
        <f>RANK($D12,$D$2:$D$22,0)</f>
        <v>1</v>
      </c>
      <c r="F12" t="s">
        <v>417</v>
      </c>
    </row>
    <row r="13" spans="1:6" x14ac:dyDescent="0.35">
      <c r="A13" s="19">
        <f>COUNTA(B$2:B13)</f>
        <v>12</v>
      </c>
      <c r="B13" t="s">
        <v>225</v>
      </c>
      <c r="C13" s="19">
        <v>250</v>
      </c>
      <c r="D13" s="19">
        <v>0</v>
      </c>
      <c r="E13" s="19">
        <f>RANK($D13,$D$2:$D$22,0)</f>
        <v>1</v>
      </c>
      <c r="F13" t="s">
        <v>408</v>
      </c>
    </row>
    <row r="14" spans="1:6" x14ac:dyDescent="0.35">
      <c r="A14" s="19">
        <f>COUNTA(B$2:B14)</f>
        <v>13</v>
      </c>
      <c r="B14" t="s">
        <v>231</v>
      </c>
      <c r="C14" s="19">
        <v>600</v>
      </c>
      <c r="D14" s="19">
        <v>0</v>
      </c>
      <c r="E14" s="19">
        <f>RANK($D14,$D$2:$D$22,0)</f>
        <v>1</v>
      </c>
      <c r="F14" t="s">
        <v>414</v>
      </c>
    </row>
    <row r="15" spans="1:6" x14ac:dyDescent="0.35">
      <c r="A15" s="19">
        <f>COUNTA(B$2:B15)</f>
        <v>14</v>
      </c>
      <c r="B15" t="s">
        <v>227</v>
      </c>
      <c r="C15" s="19">
        <v>300</v>
      </c>
      <c r="D15" s="19">
        <v>0</v>
      </c>
      <c r="E15" s="19">
        <f>RANK($D15,$D$2:$D$22,0)</f>
        <v>1</v>
      </c>
      <c r="F15" t="s">
        <v>410</v>
      </c>
    </row>
    <row r="16" spans="1:6" x14ac:dyDescent="0.35">
      <c r="A16" s="19">
        <f>COUNTA(B$2:B16)</f>
        <v>15</v>
      </c>
      <c r="B16" t="s">
        <v>232</v>
      </c>
      <c r="C16" s="19">
        <v>700</v>
      </c>
      <c r="D16" s="19">
        <v>0</v>
      </c>
      <c r="E16" s="19">
        <f>RANK($D16,$D$2:$D$22,0)</f>
        <v>1</v>
      </c>
      <c r="F16" t="s">
        <v>415</v>
      </c>
    </row>
    <row r="17" spans="1:6" x14ac:dyDescent="0.35">
      <c r="A17" s="19">
        <f>COUNTA(B$2:B17)</f>
        <v>16</v>
      </c>
      <c r="B17" t="s">
        <v>226</v>
      </c>
      <c r="C17" s="19">
        <v>250</v>
      </c>
      <c r="D17" s="19">
        <v>0</v>
      </c>
      <c r="E17" s="19">
        <f>RANK($D17,$D$2:$D$22,0)</f>
        <v>1</v>
      </c>
      <c r="F17" t="s">
        <v>409</v>
      </c>
    </row>
    <row r="18" spans="1:6" x14ac:dyDescent="0.35">
      <c r="A18" s="19">
        <f>COUNTA(B$2:B18)</f>
        <v>17</v>
      </c>
      <c r="B18" t="s">
        <v>233</v>
      </c>
      <c r="C18" s="19">
        <v>800</v>
      </c>
      <c r="D18" s="19">
        <v>0</v>
      </c>
      <c r="E18" s="19">
        <f>RANK($D18,$D$2:$D$22,0)</f>
        <v>1</v>
      </c>
      <c r="F18" t="s">
        <v>416</v>
      </c>
    </row>
    <row r="19" spans="1:6" x14ac:dyDescent="0.35">
      <c r="A19" s="19">
        <f>COUNTA(B$2:B19)</f>
        <v>18</v>
      </c>
      <c r="B19" t="s">
        <v>237</v>
      </c>
      <c r="C19" s="19">
        <v>1000</v>
      </c>
      <c r="D19" s="19">
        <v>0</v>
      </c>
      <c r="E19" s="19">
        <f>RANK($D19,$D$2:$D$22,0)</f>
        <v>1</v>
      </c>
      <c r="F19" t="s">
        <v>420</v>
      </c>
    </row>
    <row r="20" spans="1:6" x14ac:dyDescent="0.35">
      <c r="A20" s="19">
        <f>COUNTA(B$2:B20)</f>
        <v>19</v>
      </c>
      <c r="B20" t="s">
        <v>223</v>
      </c>
      <c r="C20" s="19">
        <v>150</v>
      </c>
      <c r="D20" s="19">
        <v>0</v>
      </c>
      <c r="E20" s="19">
        <f>RANK($D20,$D$2:$D$22,0)</f>
        <v>1</v>
      </c>
      <c r="F20" t="s">
        <v>406</v>
      </c>
    </row>
    <row r="21" spans="1:6" x14ac:dyDescent="0.35">
      <c r="A21" s="19">
        <f>COUNTA(B$2:B21)</f>
        <v>20</v>
      </c>
      <c r="B21" t="s">
        <v>236</v>
      </c>
      <c r="C21" s="19">
        <v>1000</v>
      </c>
      <c r="D21" s="19">
        <v>0</v>
      </c>
      <c r="E21" s="19">
        <f>RANK($D21,$D$2:$D$22,0)</f>
        <v>1</v>
      </c>
      <c r="F21" t="s">
        <v>419</v>
      </c>
    </row>
    <row r="22" spans="1:6" x14ac:dyDescent="0.35">
      <c r="A22" s="19">
        <f>COUNTA(B$2:B22)</f>
        <v>21</v>
      </c>
      <c r="B22" t="s">
        <v>221</v>
      </c>
      <c r="C22" s="19">
        <v>120</v>
      </c>
      <c r="D22" s="19">
        <v>0</v>
      </c>
      <c r="E22" s="19">
        <f>RANK($D22,$D$2:$D$22,0)</f>
        <v>1</v>
      </c>
      <c r="F22" t="s">
        <v>404</v>
      </c>
    </row>
  </sheetData>
  <autoFilter ref="A1:F22" xr:uid="{801A6CBA-A968-42EF-82E8-CCA68E6867B3}">
    <sortState xmlns:xlrd2="http://schemas.microsoft.com/office/spreadsheetml/2017/richdata2" ref="A2:F22">
      <sortCondition ref="B1:B22"/>
    </sortState>
  </autoFilter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M41"/>
  <sheetViews>
    <sheetView workbookViewId="0">
      <selection activeCell="C5" sqref="C5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8.26953125" style="7" customWidth="1"/>
    <col min="14" max="16384" width="10.90625" style="13"/>
  </cols>
  <sheetData>
    <row r="1" spans="1:13" s="41" customFormat="1" ht="48.5" customHeight="1" x14ac:dyDescent="0.35">
      <c r="A1" s="1" t="s">
        <v>154</v>
      </c>
      <c r="B1" s="1" t="s">
        <v>238</v>
      </c>
      <c r="C1" s="1" t="s">
        <v>155</v>
      </c>
      <c r="D1" s="1" t="s">
        <v>342</v>
      </c>
      <c r="E1" s="1" t="s">
        <v>343</v>
      </c>
      <c r="F1" s="1" t="s">
        <v>239</v>
      </c>
      <c r="G1" s="1" t="s">
        <v>240</v>
      </c>
      <c r="H1" s="1" t="s">
        <v>423</v>
      </c>
      <c r="I1" s="1" t="s">
        <v>432</v>
      </c>
      <c r="J1" s="1" t="s">
        <v>324</v>
      </c>
      <c r="K1" s="1" t="s">
        <v>325</v>
      </c>
      <c r="L1" s="1" t="s">
        <v>382</v>
      </c>
      <c r="M1" s="1" t="s">
        <v>383</v>
      </c>
    </row>
    <row r="2" spans="1:13" x14ac:dyDescent="0.35">
      <c r="A2" s="7">
        <v>1</v>
      </c>
      <c r="B2" s="7" t="s">
        <v>278</v>
      </c>
      <c r="C2" s="7" t="s">
        <v>161</v>
      </c>
      <c r="D2" s="7" t="s">
        <v>344</v>
      </c>
      <c r="E2" s="7" t="s">
        <v>336</v>
      </c>
      <c r="F2" s="7" t="s">
        <v>67</v>
      </c>
      <c r="G2" s="7" t="s">
        <v>223</v>
      </c>
      <c r="H2" s="7" t="str">
        <f>IFERROR(VLOOKUP(F2,Setup_Team!B:F,5,FALSE),"")</f>
        <v/>
      </c>
      <c r="I2" s="7" t="str">
        <f>IFERROR(IF(VLOOKUP(G2,Setup_Player!B:E,3,FALSE)=0,"",VLOOKUP(G2,Setup_Player!B:E,4,FALSE)),"")</f>
        <v/>
      </c>
      <c r="J2" s="7">
        <f>IFERROR(VLOOKUP(F2,Setup_Team!B:D,3,FALSE)*Setup_MPP!H2,0)</f>
        <v>0</v>
      </c>
      <c r="K2" s="7">
        <f>IFERROR(VLOOKUP(G2,Setup_Player!B:C,2,FALSE)*Setup_MPP!I2,0)</f>
        <v>0</v>
      </c>
      <c r="L2" s="7">
        <f>IFERROR(IF(H2=1,J2,0),0)</f>
        <v>0</v>
      </c>
      <c r="M2" s="7">
        <f>IFERROR(IF(I2=1,K2,0),0)</f>
        <v>0</v>
      </c>
    </row>
    <row r="3" spans="1:13" x14ac:dyDescent="0.35">
      <c r="A3" s="7">
        <v>2</v>
      </c>
      <c r="B3" s="7" t="s">
        <v>241</v>
      </c>
      <c r="C3" s="7" t="s">
        <v>162</v>
      </c>
      <c r="D3" s="7" t="s">
        <v>346</v>
      </c>
      <c r="E3" s="7" t="s">
        <v>360</v>
      </c>
      <c r="F3" s="7" t="s">
        <v>67</v>
      </c>
      <c r="G3" s="7" t="s">
        <v>217</v>
      </c>
      <c r="H3" s="7" t="str">
        <f>IFERROR(VLOOKUP(F3,Setup_Team!B:F,5,FALSE),"")</f>
        <v/>
      </c>
      <c r="I3" s="7" t="str">
        <f>IFERROR(IF(VLOOKUP(G3,Setup_Player!B:E,3,FALSE)=0,"",VLOOKUP(G3,Setup_Player!B:E,4,FALSE)),"")</f>
        <v/>
      </c>
      <c r="J3" s="7">
        <f>IFERROR(VLOOKUP(F3,Setup_Team!B:D,3,FALSE)*Setup_MPP!H3,0)</f>
        <v>0</v>
      </c>
      <c r="K3" s="7">
        <f>IFERROR(VLOOKUP(G3,Setup_Player!B:C,2,FALSE)*Setup_MPP!I3,0)</f>
        <v>0</v>
      </c>
      <c r="L3" s="7">
        <f>IFERROR(IF(H3=1,J3,0),0)</f>
        <v>0</v>
      </c>
      <c r="M3" s="7">
        <f>IFERROR(IF(I3=1,K3,0),0)</f>
        <v>0</v>
      </c>
    </row>
    <row r="4" spans="1:13" x14ac:dyDescent="0.35">
      <c r="A4" s="7">
        <v>3</v>
      </c>
      <c r="B4" s="7" t="s">
        <v>242</v>
      </c>
      <c r="C4" s="7" t="s">
        <v>163</v>
      </c>
      <c r="D4" s="7" t="s">
        <v>337</v>
      </c>
      <c r="E4" s="7" t="s">
        <v>351</v>
      </c>
      <c r="F4" s="7" t="s">
        <v>67</v>
      </c>
      <c r="G4" s="7" t="s">
        <v>217</v>
      </c>
      <c r="H4" s="7" t="str">
        <f>IFERROR(VLOOKUP(F4,Setup_Team!B:F,5,FALSE),"")</f>
        <v/>
      </c>
      <c r="I4" s="7" t="str">
        <f>IFERROR(IF(VLOOKUP(G4,Setup_Player!B:E,3,FALSE)=0,"",VLOOKUP(G4,Setup_Player!B:E,4,FALSE)),"")</f>
        <v/>
      </c>
      <c r="J4" s="7">
        <f>IFERROR(VLOOKUP(F4,Setup_Team!B:D,3,FALSE)*Setup_MPP!H4,0)</f>
        <v>0</v>
      </c>
      <c r="K4" s="7">
        <f>IFERROR(VLOOKUP(G4,Setup_Player!B:C,2,FALSE)*Setup_MPP!I4,0)</f>
        <v>0</v>
      </c>
      <c r="L4" s="7">
        <f>IFERROR(IF(H4=1,J4,0),0)</f>
        <v>0</v>
      </c>
      <c r="M4" s="7">
        <f>IFERROR(IF(I4=1,K4,0),0)</f>
        <v>0</v>
      </c>
    </row>
    <row r="5" spans="1:13" x14ac:dyDescent="0.35">
      <c r="A5" s="7">
        <v>4</v>
      </c>
      <c r="B5" s="7" t="s">
        <v>243</v>
      </c>
      <c r="C5" s="7" t="s">
        <v>244</v>
      </c>
      <c r="D5" s="7" t="s">
        <v>339</v>
      </c>
      <c r="E5" s="7" t="s">
        <v>353</v>
      </c>
      <c r="F5" s="7" t="s">
        <v>57</v>
      </c>
      <c r="G5" s="7" t="s">
        <v>217</v>
      </c>
      <c r="H5" s="7" t="str">
        <f>IFERROR(VLOOKUP(F5,Setup_Team!B:F,5,FALSE),"")</f>
        <v/>
      </c>
      <c r="I5" s="7" t="str">
        <f>IFERROR(IF(VLOOKUP(G5,Setup_Player!B:E,3,FALSE)=0,"",VLOOKUP(G5,Setup_Player!B:E,4,FALSE)),"")</f>
        <v/>
      </c>
      <c r="J5" s="7">
        <f>IFERROR(VLOOKUP(F5,Setup_Team!B:D,3,FALSE)*Setup_MPP!H5,0)</f>
        <v>0</v>
      </c>
      <c r="K5" s="7">
        <f>IFERROR(VLOOKUP(G5,Setup_Player!B:C,2,FALSE)*Setup_MPP!I5,0)</f>
        <v>0</v>
      </c>
      <c r="L5" s="7">
        <f>IFERROR(IF(H5=1,J5,0),0)</f>
        <v>0</v>
      </c>
      <c r="M5" s="7">
        <f>IFERROR(IF(I5=1,K5,0),0)</f>
        <v>0</v>
      </c>
    </row>
    <row r="6" spans="1:13" x14ac:dyDescent="0.35">
      <c r="A6" s="7">
        <v>5</v>
      </c>
      <c r="B6" s="7" t="s">
        <v>245</v>
      </c>
      <c r="C6" s="7" t="s">
        <v>246</v>
      </c>
      <c r="D6" s="7" t="s">
        <v>362</v>
      </c>
      <c r="E6" s="7" t="s">
        <v>363</v>
      </c>
      <c r="H6" s="7" t="str">
        <f>IFERROR(VLOOKUP(F6,Setup_Team!B:F,5,FALSE),"")</f>
        <v/>
      </c>
      <c r="I6" s="7" t="str">
        <f>IFERROR(IF(VLOOKUP(G6,Setup_Player!B:E,3,FALSE)=0,"",VLOOKUP(G6,Setup_Player!B:E,4,FALSE)),"")</f>
        <v/>
      </c>
      <c r="J6" s="7">
        <f>IFERROR(VLOOKUP(F6,Setup_Team!B:D,3,FALSE)*Setup_MPP!H6,0)</f>
        <v>0</v>
      </c>
      <c r="K6" s="7">
        <f>IFERROR(VLOOKUP(G6,Setup_Player!B:C,2,FALSE)*Setup_MPP!I6,0)</f>
        <v>0</v>
      </c>
      <c r="L6" s="7">
        <f>IFERROR(IF(H6=1,J6,0),0)</f>
        <v>0</v>
      </c>
      <c r="M6" s="7">
        <f>IFERROR(IF(I6=1,K6,0),0)</f>
        <v>0</v>
      </c>
    </row>
    <row r="7" spans="1:13" x14ac:dyDescent="0.35">
      <c r="A7" s="7">
        <v>6</v>
      </c>
      <c r="B7" s="7" t="s">
        <v>247</v>
      </c>
      <c r="C7" s="7" t="s">
        <v>248</v>
      </c>
      <c r="D7" s="7" t="s">
        <v>340</v>
      </c>
      <c r="E7" s="7" t="s">
        <v>354</v>
      </c>
      <c r="F7" s="7" t="s">
        <v>67</v>
      </c>
      <c r="G7" s="7" t="s">
        <v>223</v>
      </c>
      <c r="H7" s="7" t="str">
        <f>IFERROR(VLOOKUP(F7,Setup_Team!B:F,5,FALSE),"")</f>
        <v/>
      </c>
      <c r="I7" s="7" t="str">
        <f>IFERROR(IF(VLOOKUP(G7,Setup_Player!B:E,3,FALSE)=0,"",VLOOKUP(G7,Setup_Player!B:E,4,FALSE)),"")</f>
        <v/>
      </c>
      <c r="J7" s="7">
        <f>IFERROR(VLOOKUP(F7,Setup_Team!B:D,3,FALSE)*Setup_MPP!H7,0)</f>
        <v>0</v>
      </c>
      <c r="K7" s="7">
        <f>IFERROR(VLOOKUP(G7,Setup_Player!B:C,2,FALSE)*Setup_MPP!I7,0)</f>
        <v>0</v>
      </c>
      <c r="L7" s="7">
        <f>IFERROR(IF(H7=1,J7,0),0)</f>
        <v>0</v>
      </c>
      <c r="M7" s="7">
        <f>IFERROR(IF(I7=1,K7,0),0)</f>
        <v>0</v>
      </c>
    </row>
    <row r="8" spans="1:13" x14ac:dyDescent="0.35">
      <c r="A8" s="7">
        <v>7</v>
      </c>
      <c r="B8" s="7" t="s">
        <v>249</v>
      </c>
      <c r="C8" s="7" t="s">
        <v>250</v>
      </c>
      <c r="D8" s="7" t="s">
        <v>341</v>
      </c>
      <c r="E8" s="7" t="s">
        <v>355</v>
      </c>
      <c r="H8" s="7" t="str">
        <f>IFERROR(VLOOKUP(F8,Setup_Team!B:F,5,FALSE),"")</f>
        <v/>
      </c>
      <c r="I8" s="7" t="str">
        <f>IFERROR(IF(VLOOKUP(G8,Setup_Player!B:E,3,FALSE)=0,"",VLOOKUP(G8,Setup_Player!B:E,4,FALSE)),"")</f>
        <v/>
      </c>
      <c r="J8" s="7">
        <f>IFERROR(VLOOKUP(F8,Setup_Team!B:D,3,FALSE)*Setup_MPP!H8,0)</f>
        <v>0</v>
      </c>
      <c r="K8" s="7">
        <f>IFERROR(VLOOKUP(G8,Setup_Player!B:C,2,FALSE)*Setup_MPP!I8,0)</f>
        <v>0</v>
      </c>
      <c r="L8" s="7">
        <f>IFERROR(IF(H8=1,J8,0),0)</f>
        <v>0</v>
      </c>
      <c r="M8" s="7">
        <f>IFERROR(IF(I8=1,K8,0),0)</f>
        <v>0</v>
      </c>
    </row>
    <row r="9" spans="1:13" x14ac:dyDescent="0.35">
      <c r="A9" s="7">
        <v>8</v>
      </c>
      <c r="B9" s="7" t="s">
        <v>251</v>
      </c>
      <c r="C9" s="7" t="s">
        <v>252</v>
      </c>
      <c r="D9" s="7" t="s">
        <v>357</v>
      </c>
      <c r="E9" s="7" t="s">
        <v>356</v>
      </c>
      <c r="F9" s="7" t="s">
        <v>57</v>
      </c>
      <c r="G9" s="7" t="s">
        <v>219</v>
      </c>
      <c r="H9" s="7" t="str">
        <f>IFERROR(VLOOKUP(F9,Setup_Team!B:F,5,FALSE),"")</f>
        <v/>
      </c>
      <c r="I9" s="7" t="str">
        <f>IFERROR(IF(VLOOKUP(G9,Setup_Player!B:E,3,FALSE)=0,"",VLOOKUP(G9,Setup_Player!B:E,4,FALSE)),"")</f>
        <v/>
      </c>
      <c r="J9" s="7">
        <f>IFERROR(VLOOKUP(F9,Setup_Team!B:D,3,FALSE)*Setup_MPP!H9,0)</f>
        <v>0</v>
      </c>
      <c r="K9" s="7">
        <f>IFERROR(VLOOKUP(G9,Setup_Player!B:C,2,FALSE)*Setup_MPP!I9,0)</f>
        <v>0</v>
      </c>
      <c r="L9" s="7">
        <f>IFERROR(IF(H9=1,J9,0),0)</f>
        <v>0</v>
      </c>
      <c r="M9" s="7">
        <f>IFERROR(IF(I9=1,K9,0),0)</f>
        <v>0</v>
      </c>
    </row>
    <row r="10" spans="1:13" x14ac:dyDescent="0.35">
      <c r="A10" s="7">
        <v>9</v>
      </c>
      <c r="B10" s="7" t="s">
        <v>256</v>
      </c>
      <c r="C10" s="7" t="s">
        <v>253</v>
      </c>
      <c r="D10" s="7" t="s">
        <v>345</v>
      </c>
      <c r="E10" s="7" t="s">
        <v>358</v>
      </c>
      <c r="H10" s="7" t="str">
        <f>IFERROR(VLOOKUP(F10,Setup_Team!B:F,5,FALSE),"")</f>
        <v/>
      </c>
      <c r="I10" s="7" t="str">
        <f>IFERROR(IF(VLOOKUP(G10,Setup_Player!B:E,3,FALSE)=0,"",VLOOKUP(G10,Setup_Player!B:E,4,FALSE)),"")</f>
        <v/>
      </c>
      <c r="J10" s="7">
        <f>IFERROR(VLOOKUP(F10,Setup_Team!B:D,3,FALSE)*Setup_MPP!H10,0)</f>
        <v>0</v>
      </c>
      <c r="K10" s="7">
        <f>IFERROR(VLOOKUP(G10,Setup_Player!B:C,2,FALSE)*Setup_MPP!I10,0)</f>
        <v>0</v>
      </c>
      <c r="L10" s="7">
        <f>IFERROR(IF(H10=1,J10,0),0)</f>
        <v>0</v>
      </c>
      <c r="M10" s="7">
        <f>IFERROR(IF(I10=1,K10,0),0)</f>
        <v>0</v>
      </c>
    </row>
    <row r="11" spans="1:13" x14ac:dyDescent="0.35">
      <c r="A11" s="7">
        <v>10</v>
      </c>
      <c r="B11" s="7" t="s">
        <v>255</v>
      </c>
      <c r="C11" s="7" t="s">
        <v>254</v>
      </c>
      <c r="D11" s="7" t="s">
        <v>350</v>
      </c>
      <c r="E11" s="40" t="s">
        <v>359</v>
      </c>
      <c r="F11" s="7" t="s">
        <v>67</v>
      </c>
      <c r="G11" s="7" t="s">
        <v>223</v>
      </c>
      <c r="H11" s="7" t="str">
        <f>IFERROR(VLOOKUP(F11,Setup_Team!B:F,5,FALSE),"")</f>
        <v/>
      </c>
      <c r="I11" s="7" t="str">
        <f>IFERROR(IF(VLOOKUP(G11,Setup_Player!B:E,3,FALSE)=0,"",VLOOKUP(G11,Setup_Player!B:E,4,FALSE)),"")</f>
        <v/>
      </c>
      <c r="J11" s="7">
        <f>IFERROR(VLOOKUP(F11,Setup_Team!B:D,3,FALSE)*Setup_MPP!H11,0)</f>
        <v>0</v>
      </c>
      <c r="K11" s="7">
        <f>IFERROR(VLOOKUP(G11,Setup_Player!B:C,2,FALSE)*Setup_MPP!I11,0)</f>
        <v>0</v>
      </c>
      <c r="L11" s="7">
        <f>IFERROR(IF(H11=1,J11,0),0)</f>
        <v>0</v>
      </c>
      <c r="M11" s="7">
        <f>IFERROR(IF(I11=1,K11,0),0)</f>
        <v>0</v>
      </c>
    </row>
    <row r="12" spans="1:13" x14ac:dyDescent="0.35">
      <c r="A12" s="7">
        <v>11</v>
      </c>
      <c r="B12" s="7" t="s">
        <v>276</v>
      </c>
      <c r="C12" s="7" t="s">
        <v>275</v>
      </c>
      <c r="D12" s="7" t="s">
        <v>338</v>
      </c>
      <c r="E12" s="7" t="s">
        <v>364</v>
      </c>
      <c r="F12" s="7" t="s">
        <v>67</v>
      </c>
      <c r="G12" s="7" t="s">
        <v>223</v>
      </c>
      <c r="H12" s="7" t="str">
        <f>IFERROR(VLOOKUP(F12,Setup_Team!B:F,5,FALSE),"")</f>
        <v/>
      </c>
      <c r="I12" s="7" t="str">
        <f>IFERROR(IF(VLOOKUP(G12,Setup_Player!B:E,3,FALSE)=0,"",VLOOKUP(G12,Setup_Player!B:E,4,FALSE)),"")</f>
        <v/>
      </c>
      <c r="J12" s="7">
        <f>IFERROR(VLOOKUP(F12,Setup_Team!B:D,3,FALSE)*Setup_MPP!H12,0)</f>
        <v>0</v>
      </c>
      <c r="K12" s="7">
        <f>IFERROR(VLOOKUP(G12,Setup_Player!B:C,2,FALSE)*Setup_MPP!I12,0)</f>
        <v>0</v>
      </c>
      <c r="L12" s="7">
        <f>IFERROR(IF(H12=1,J12,0),0)</f>
        <v>0</v>
      </c>
      <c r="M12" s="7">
        <f>IFERROR(IF(I12=1,K12,0),0)</f>
        <v>0</v>
      </c>
    </row>
    <row r="13" spans="1:13" x14ac:dyDescent="0.35">
      <c r="A13" s="7">
        <v>12</v>
      </c>
      <c r="B13" s="7" t="s">
        <v>279</v>
      </c>
      <c r="C13" s="7" t="s">
        <v>280</v>
      </c>
      <c r="D13" s="7" t="s">
        <v>347</v>
      </c>
      <c r="E13" s="7" t="s">
        <v>361</v>
      </c>
      <c r="F13" s="7" t="s">
        <v>77</v>
      </c>
      <c r="G13" s="7" t="s">
        <v>323</v>
      </c>
      <c r="H13" s="7" t="str">
        <f>IFERROR(VLOOKUP(F13,Setup_Team!B:F,5,FALSE),"")</f>
        <v/>
      </c>
      <c r="I13" s="7" t="str">
        <f>IFERROR(IF(VLOOKUP(G13,Setup_Player!B:E,3,FALSE)=0,"",VLOOKUP(G13,Setup_Player!B:E,4,FALSE)),"")</f>
        <v/>
      </c>
      <c r="J13" s="7">
        <f>IFERROR(VLOOKUP(F13,Setup_Team!B:D,3,FALSE)*Setup_MPP!H13,0)</f>
        <v>0</v>
      </c>
      <c r="K13" s="7">
        <f>IFERROR(VLOOKUP(G13,Setup_Player!B:C,2,FALSE)*Setup_MPP!I13,0)</f>
        <v>0</v>
      </c>
      <c r="L13" s="7">
        <f>IFERROR(IF(H13=1,J13,0),0)</f>
        <v>0</v>
      </c>
      <c r="M13" s="7">
        <f>IFERROR(IF(I13=1,K13,0),0)</f>
        <v>0</v>
      </c>
    </row>
    <row r="14" spans="1:13" x14ac:dyDescent="0.35">
      <c r="A14" s="7">
        <v>13</v>
      </c>
      <c r="B14" s="7" t="s">
        <v>396</v>
      </c>
      <c r="C14" s="7" t="s">
        <v>397</v>
      </c>
      <c r="D14" s="7" t="s">
        <v>425</v>
      </c>
      <c r="E14" s="7" t="s">
        <v>426</v>
      </c>
      <c r="F14" s="7" t="s">
        <v>67</v>
      </c>
      <c r="G14" s="7" t="s">
        <v>223</v>
      </c>
      <c r="H14" s="7" t="str">
        <f>IFERROR(VLOOKUP(F14,Setup_Team!B:F,5,FALSE),"")</f>
        <v/>
      </c>
      <c r="I14" s="7" t="str">
        <f>IFERROR(IF(VLOOKUP(G14,Setup_Player!B:E,3,FALSE)=0,"",VLOOKUP(G14,Setup_Player!B:E,4,FALSE)),"")</f>
        <v/>
      </c>
      <c r="J14" s="7">
        <f>IFERROR(VLOOKUP(F14,Setup_Team!B:D,3,FALSE)*Setup_MPP!H14,0)</f>
        <v>0</v>
      </c>
      <c r="K14" s="7">
        <f>IFERROR(VLOOKUP(G14,Setup_Player!B:C,2,FALSE)*Setup_MPP!I14,0)</f>
        <v>0</v>
      </c>
      <c r="L14" s="7">
        <f>IFERROR(IF(H14=1,J14,0),0)</f>
        <v>0</v>
      </c>
      <c r="M14" s="7">
        <f>IFERROR(IF(I14=1,K14,0),0)</f>
        <v>0</v>
      </c>
    </row>
    <row r="15" spans="1:13" x14ac:dyDescent="0.35">
      <c r="A15" s="7">
        <v>14</v>
      </c>
      <c r="B15" s="7" t="s">
        <v>384</v>
      </c>
      <c r="C15" s="7" t="s">
        <v>428</v>
      </c>
      <c r="D15" s="7" t="s">
        <v>438</v>
      </c>
      <c r="E15" s="7" t="s">
        <v>437</v>
      </c>
      <c r="F15" s="7" t="s">
        <v>67</v>
      </c>
      <c r="G15" s="7" t="s">
        <v>217</v>
      </c>
      <c r="H15" s="7" t="str">
        <f>IFERROR(VLOOKUP(F15,Setup_Team!B:F,5,FALSE),"")</f>
        <v/>
      </c>
      <c r="I15" s="7" t="str">
        <f>IFERROR(IF(VLOOKUP(G15,Setup_Player!B:E,3,FALSE)=0,"",VLOOKUP(G15,Setup_Player!B:E,4,FALSE)),"")</f>
        <v/>
      </c>
      <c r="J15" s="7">
        <f>IFERROR(VLOOKUP(F15,Setup_Team!B:D,3,FALSE)*Setup_MPP!H15,0)</f>
        <v>0</v>
      </c>
      <c r="K15" s="7">
        <f>IFERROR(VLOOKUP(G15,Setup_Player!B:C,2,FALSE)*Setup_MPP!I15,0)</f>
        <v>0</v>
      </c>
      <c r="L15" s="7">
        <f>IFERROR(IF(H15=1,J15,0),0)</f>
        <v>0</v>
      </c>
      <c r="M15" s="7">
        <f>IFERROR(IF(I15=1,K15,0),0)</f>
        <v>0</v>
      </c>
    </row>
    <row r="16" spans="1:13" x14ac:dyDescent="0.35">
      <c r="A16" s="7">
        <v>15</v>
      </c>
      <c r="B16" s="7" t="s">
        <v>398</v>
      </c>
      <c r="C16" s="7" t="s">
        <v>431</v>
      </c>
      <c r="D16" s="7" t="s">
        <v>436</v>
      </c>
      <c r="E16" s="7" t="s">
        <v>435</v>
      </c>
      <c r="H16" s="7" t="str">
        <f>IFERROR(VLOOKUP(F16,Setup_Team!B:F,5,FALSE),"")</f>
        <v/>
      </c>
      <c r="I16" s="7" t="str">
        <f>IFERROR(IF(VLOOKUP(G16,Setup_Player!B:E,3,FALSE)=0,"",VLOOKUP(G16,Setup_Player!B:E,4,FALSE)),"")</f>
        <v/>
      </c>
      <c r="J16" s="7">
        <f>IFERROR(VLOOKUP(F16,Setup_Team!B:D,3,FALSE)*Setup_MPP!H16,0)</f>
        <v>0</v>
      </c>
      <c r="K16" s="7">
        <f>IFERROR(VLOOKUP(G16,Setup_Player!B:C,2,FALSE)*Setup_MPP!I16,0)</f>
        <v>0</v>
      </c>
      <c r="L16" s="7">
        <f>IFERROR(IF(H16=1,J16,0),0)</f>
        <v>0</v>
      </c>
      <c r="M16" s="7">
        <f>IFERROR(IF(I16=1,K16,0),0)</f>
        <v>0</v>
      </c>
    </row>
    <row r="17" spans="1:13" x14ac:dyDescent="0.35">
      <c r="A17" s="7">
        <v>16</v>
      </c>
      <c r="B17" s="7" t="s">
        <v>429</v>
      </c>
      <c r="C17" s="7" t="s">
        <v>430</v>
      </c>
      <c r="D17" s="7" t="s">
        <v>433</v>
      </c>
      <c r="E17" s="7" t="s">
        <v>434</v>
      </c>
      <c r="F17" s="7" t="s">
        <v>33</v>
      </c>
      <c r="G17" s="7" t="s">
        <v>223</v>
      </c>
      <c r="H17" s="7" t="str">
        <f>IFERROR(VLOOKUP(F17,Setup_Team!B:F,5,FALSE),"")</f>
        <v/>
      </c>
      <c r="I17" s="7" t="str">
        <f>IFERROR(IF(VLOOKUP(G17,Setup_Player!B:E,3,FALSE)=0,"",VLOOKUP(G17,Setup_Player!B:E,4,FALSE)),"")</f>
        <v/>
      </c>
      <c r="J17" s="7">
        <f>IFERROR(VLOOKUP(F17,Setup_Team!B:D,3,FALSE)*Setup_MPP!H18,0)</f>
        <v>0</v>
      </c>
      <c r="K17" s="7">
        <f>IFERROR(VLOOKUP(G17,Setup_Player!B:C,2,FALSE)*Setup_MPP!I18,0)</f>
        <v>0</v>
      </c>
      <c r="L17" s="7">
        <f>IFERROR(IF(H17=1,J17,0),0)</f>
        <v>0</v>
      </c>
      <c r="M17" s="7">
        <f>IFERROR(IF(I17=1,K17,0),0)</f>
        <v>0</v>
      </c>
    </row>
    <row r="18" spans="1:13" x14ac:dyDescent="0.35">
      <c r="A18" s="7">
        <v>17</v>
      </c>
      <c r="B18" s="7" t="s">
        <v>365</v>
      </c>
      <c r="C18" s="7" t="s">
        <v>365</v>
      </c>
      <c r="D18" s="7" t="s">
        <v>439</v>
      </c>
      <c r="E18" s="7" t="s">
        <v>440</v>
      </c>
      <c r="H18" s="7" t="str">
        <f>IFERROR(VLOOKUP(F18,Setup_Team!B:F,5,FALSE),"")</f>
        <v/>
      </c>
      <c r="I18" s="7" t="str">
        <f>IFERROR(IF(VLOOKUP(G18,Setup_Player!B:E,3,FALSE)=0,"",VLOOKUP(G18,Setup_Player!B:E,4,FALSE)),"")</f>
        <v/>
      </c>
      <c r="J18" s="7">
        <f>IFERROR(VLOOKUP(F18,Setup_Team!B:D,3,FALSE)*Setup_MPP!H19,0)</f>
        <v>0</v>
      </c>
      <c r="K18" s="7">
        <f>IFERROR(VLOOKUP(G18,Setup_Player!B:C,2,FALSE)*Setup_MPP!I19,0)</f>
        <v>0</v>
      </c>
      <c r="L18" s="7">
        <f>IFERROR(IF(H18=1,J18,0),0)</f>
        <v>0</v>
      </c>
      <c r="M18" s="7">
        <f>IFERROR(IF(I18=1,K18,0),0)</f>
        <v>0</v>
      </c>
    </row>
    <row r="19" spans="1:13" x14ac:dyDescent="0.35">
      <c r="A19" s="7">
        <v>18</v>
      </c>
      <c r="B19" s="7" t="s">
        <v>366</v>
      </c>
      <c r="C19" s="7" t="s">
        <v>366</v>
      </c>
      <c r="D19" s="7" t="s">
        <v>442</v>
      </c>
      <c r="E19" s="7" t="s">
        <v>441</v>
      </c>
      <c r="H19" s="7" t="str">
        <f>IFERROR(VLOOKUP(F19,Setup_Team!B:F,5,FALSE),"")</f>
        <v/>
      </c>
      <c r="I19" s="7" t="str">
        <f>IFERROR(IF(VLOOKUP(G19,Setup_Player!B:E,3,FALSE)=0,"",VLOOKUP(G19,Setup_Player!B:E,4,FALSE)),"")</f>
        <v/>
      </c>
      <c r="J19" s="7">
        <f>IFERROR(VLOOKUP(F19,Setup_Team!B:D,3,FALSE)*Setup_MPP!H20,0)</f>
        <v>0</v>
      </c>
      <c r="K19" s="7">
        <f>IFERROR(VLOOKUP(G19,Setup_Player!B:C,2,FALSE)*Setup_MPP!I20,0)</f>
        <v>0</v>
      </c>
      <c r="L19" s="7">
        <f>IFERROR(IF(H19=1,J19,0),0)</f>
        <v>0</v>
      </c>
      <c r="M19" s="7">
        <f>IFERROR(IF(I19=1,K19,0),0)</f>
        <v>0</v>
      </c>
    </row>
    <row r="20" spans="1:13" x14ac:dyDescent="0.35">
      <c r="A20" s="7">
        <v>19</v>
      </c>
      <c r="B20" s="7" t="s">
        <v>367</v>
      </c>
      <c r="C20" s="7" t="s">
        <v>367</v>
      </c>
      <c r="D20" s="7" t="s">
        <v>379</v>
      </c>
      <c r="E20" s="7" t="s">
        <v>380</v>
      </c>
      <c r="H20" s="7" t="str">
        <f>IFERROR(VLOOKUP(F20,Setup_Team!B:F,5,FALSE),"")</f>
        <v/>
      </c>
      <c r="I20" s="7" t="str">
        <f>IFERROR(IF(VLOOKUP(G20,Setup_Player!B:E,3,FALSE)=0,"",VLOOKUP(G20,Setup_Player!B:E,4,FALSE)),"")</f>
        <v/>
      </c>
      <c r="J20" s="7">
        <f>IFERROR(VLOOKUP(F20,Setup_Team!B:D,3,FALSE)*Setup_MPP!H21,0)</f>
        <v>0</v>
      </c>
      <c r="K20" s="7">
        <f>IFERROR(VLOOKUP(G20,Setup_Player!B:C,2,FALSE)*Setup_MPP!I21,0)</f>
        <v>0</v>
      </c>
      <c r="L20" s="7">
        <f>IFERROR(IF(H20=1,J20,0),0)</f>
        <v>0</v>
      </c>
      <c r="M20" s="7">
        <f>IFERROR(IF(I20=1,K20,0),0)</f>
        <v>0</v>
      </c>
    </row>
    <row r="21" spans="1:13" x14ac:dyDescent="0.35">
      <c r="A21" s="7">
        <v>20</v>
      </c>
      <c r="B21" s="7" t="s">
        <v>368</v>
      </c>
      <c r="C21" s="7" t="s">
        <v>368</v>
      </c>
      <c r="D21" s="7" t="s">
        <v>379</v>
      </c>
      <c r="E21" s="7" t="s">
        <v>380</v>
      </c>
      <c r="H21" s="7" t="str">
        <f>IFERROR(VLOOKUP(F21,Setup_Team!B:F,5,FALSE),"")</f>
        <v/>
      </c>
      <c r="I21" s="7" t="str">
        <f>IFERROR(IF(VLOOKUP(G21,Setup_Player!B:E,3,FALSE)=0,"",VLOOKUP(G21,Setup_Player!B:E,4,FALSE)),"")</f>
        <v/>
      </c>
      <c r="J21" s="7">
        <f>IFERROR(VLOOKUP(F21,Setup_Team!B:D,3,FALSE)*Setup_MPP!H22,0)</f>
        <v>0</v>
      </c>
      <c r="K21" s="7">
        <f>IFERROR(VLOOKUP(G21,Setup_Player!B:C,2,FALSE)*Setup_MPP!I22,0)</f>
        <v>0</v>
      </c>
      <c r="L21" s="7">
        <f>IFERROR(IF(H21=1,J21,0),0)</f>
        <v>0</v>
      </c>
      <c r="M21" s="7">
        <f>IFERROR(IF(I21=1,K21,0),0)</f>
        <v>0</v>
      </c>
    </row>
    <row r="22" spans="1:13" x14ac:dyDescent="0.35">
      <c r="A22" s="7">
        <v>21</v>
      </c>
      <c r="B22" s="7" t="s">
        <v>369</v>
      </c>
      <c r="C22" s="7" t="s">
        <v>369</v>
      </c>
      <c r="D22" s="7" t="s">
        <v>379</v>
      </c>
      <c r="E22" s="7" t="s">
        <v>380</v>
      </c>
      <c r="H22" s="7" t="str">
        <f>IFERROR(VLOOKUP(F22,Setup_Team!B:F,5,FALSE),"")</f>
        <v/>
      </c>
      <c r="I22" s="7" t="str">
        <f>IFERROR(IF(VLOOKUP(G22,Setup_Player!B:E,3,FALSE)=0,"",VLOOKUP(G22,Setup_Player!B:E,4,FALSE)),"")</f>
        <v/>
      </c>
      <c r="J22" s="7">
        <f>IFERROR(VLOOKUP(F22,Setup_Team!B:D,3,FALSE)*Setup_MPP!H23,0)</f>
        <v>0</v>
      </c>
      <c r="K22" s="7">
        <f>IFERROR(VLOOKUP(G22,Setup_Player!B:C,2,FALSE)*Setup_MPP!I23,0)</f>
        <v>0</v>
      </c>
      <c r="L22" s="7">
        <f>IFERROR(IF(H22=1,J22,0),0)</f>
        <v>0</v>
      </c>
      <c r="M22" s="7">
        <f>IFERROR(IF(I22=1,K22,0),0)</f>
        <v>0</v>
      </c>
    </row>
    <row r="23" spans="1:13" x14ac:dyDescent="0.35">
      <c r="A23" s="7">
        <v>22</v>
      </c>
      <c r="B23" s="7" t="s">
        <v>370</v>
      </c>
      <c r="C23" s="7" t="s">
        <v>370</v>
      </c>
      <c r="D23" s="7" t="s">
        <v>379</v>
      </c>
      <c r="E23" s="7" t="s">
        <v>380</v>
      </c>
      <c r="H23" s="7" t="str">
        <f>IFERROR(VLOOKUP(F23,Setup_Team!B:F,5,FALSE),"")</f>
        <v/>
      </c>
      <c r="I23" s="7" t="str">
        <f>IFERROR(IF(VLOOKUP(G23,Setup_Player!B:E,3,FALSE)=0,"",VLOOKUP(G23,Setup_Player!B:E,4,FALSE)),"")</f>
        <v/>
      </c>
      <c r="J23" s="7">
        <f>IFERROR(VLOOKUP(F23,Setup_Team!B:D,3,FALSE)*Setup_MPP!H24,0)</f>
        <v>0</v>
      </c>
      <c r="K23" s="7">
        <f>IFERROR(VLOOKUP(G23,Setup_Player!B:C,2,FALSE)*Setup_MPP!I24,0)</f>
        <v>0</v>
      </c>
      <c r="L23" s="7">
        <f>IFERROR(IF(H23=1,J23,0),0)</f>
        <v>0</v>
      </c>
      <c r="M23" s="7">
        <f>IFERROR(IF(I23=1,K23,0),0)</f>
        <v>0</v>
      </c>
    </row>
    <row r="24" spans="1:13" x14ac:dyDescent="0.35">
      <c r="A24" s="7">
        <v>23</v>
      </c>
      <c r="B24" s="7" t="s">
        <v>371</v>
      </c>
      <c r="C24" s="7" t="s">
        <v>371</v>
      </c>
      <c r="D24" s="7" t="s">
        <v>379</v>
      </c>
      <c r="E24" s="7" t="s">
        <v>380</v>
      </c>
      <c r="H24" s="7" t="str">
        <f>IFERROR(VLOOKUP(F24,Setup_Team!B:F,5,FALSE),"")</f>
        <v/>
      </c>
      <c r="I24" s="7" t="str">
        <f>IFERROR(IF(VLOOKUP(G24,Setup_Player!B:E,3,FALSE)=0,"",VLOOKUP(G24,Setup_Player!B:E,4,FALSE)),"")</f>
        <v/>
      </c>
      <c r="J24" s="7">
        <f>IFERROR(VLOOKUP(F24,Setup_Team!B:D,3,FALSE)*Setup_MPP!H25,0)</f>
        <v>0</v>
      </c>
      <c r="K24" s="7">
        <f>IFERROR(VLOOKUP(G24,Setup_Player!B:C,2,FALSE)*Setup_MPP!I25,0)</f>
        <v>0</v>
      </c>
      <c r="L24" s="7">
        <f>IFERROR(IF(H24=1,J24,0),0)</f>
        <v>0</v>
      </c>
      <c r="M24" s="7">
        <f>IFERROR(IF(I24=1,K24,0),0)</f>
        <v>0</v>
      </c>
    </row>
    <row r="25" spans="1:13" x14ac:dyDescent="0.35">
      <c r="A25" s="7">
        <v>24</v>
      </c>
      <c r="B25" s="7" t="s">
        <v>372</v>
      </c>
      <c r="C25" s="7" t="s">
        <v>372</v>
      </c>
      <c r="D25" s="7" t="s">
        <v>379</v>
      </c>
      <c r="E25" s="7" t="s">
        <v>380</v>
      </c>
      <c r="H25" s="7" t="str">
        <f>IFERROR(VLOOKUP(F25,Setup_Team!B:F,5,FALSE),"")</f>
        <v/>
      </c>
      <c r="I25" s="7" t="str">
        <f>IFERROR(IF(VLOOKUP(G25,Setup_Player!B:E,3,FALSE)=0,"",VLOOKUP(G25,Setup_Player!B:E,4,FALSE)),"")</f>
        <v/>
      </c>
      <c r="J25" s="7">
        <f>IFERROR(VLOOKUP(F25,Setup_Team!B:D,3,FALSE)*Setup_MPP!H26,0)</f>
        <v>0</v>
      </c>
      <c r="K25" s="7">
        <f>IFERROR(VLOOKUP(G25,Setup_Player!B:C,2,FALSE)*Setup_MPP!I26,0)</f>
        <v>0</v>
      </c>
      <c r="L25" s="7">
        <f>IFERROR(IF(H25=1,J25,0),0)</f>
        <v>0</v>
      </c>
      <c r="M25" s="7">
        <f>IFERROR(IF(I25=1,K25,0),0)</f>
        <v>0</v>
      </c>
    </row>
    <row r="26" spans="1:13" x14ac:dyDescent="0.35">
      <c r="A26" s="7">
        <v>25</v>
      </c>
      <c r="B26" s="7" t="s">
        <v>373</v>
      </c>
      <c r="C26" s="7" t="s">
        <v>373</v>
      </c>
      <c r="D26" s="7" t="s">
        <v>379</v>
      </c>
      <c r="E26" s="7" t="s">
        <v>380</v>
      </c>
      <c r="H26" s="7" t="str">
        <f>IFERROR(VLOOKUP(F26,Setup_Team!B:F,5,FALSE),"")</f>
        <v/>
      </c>
      <c r="I26" s="7" t="str">
        <f>IFERROR(IF(VLOOKUP(G26,Setup_Player!B:E,3,FALSE)=0,"",VLOOKUP(G26,Setup_Player!B:E,4,FALSE)),"")</f>
        <v/>
      </c>
      <c r="J26" s="7">
        <f>IFERROR(VLOOKUP(F26,Setup_Team!B:D,3,FALSE)*Setup_MPP!H27,0)</f>
        <v>0</v>
      </c>
      <c r="K26" s="7">
        <f>IFERROR(VLOOKUP(G26,Setup_Player!B:C,2,FALSE)*Setup_MPP!I27,0)</f>
        <v>0</v>
      </c>
      <c r="L26" s="7">
        <f>IFERROR(IF(H26=1,J26,0),0)</f>
        <v>0</v>
      </c>
      <c r="M26" s="7">
        <f>IFERROR(IF(I26=1,K26,0),0)</f>
        <v>0</v>
      </c>
    </row>
    <row r="27" spans="1:13" x14ac:dyDescent="0.35">
      <c r="A27" s="7">
        <v>26</v>
      </c>
      <c r="B27" s="7" t="s">
        <v>374</v>
      </c>
      <c r="C27" s="7" t="s">
        <v>374</v>
      </c>
      <c r="D27" s="7" t="s">
        <v>379</v>
      </c>
      <c r="E27" s="7" t="s">
        <v>380</v>
      </c>
      <c r="H27" s="7" t="str">
        <f>IFERROR(VLOOKUP(F27,Setup_Team!B:F,5,FALSE),"")</f>
        <v/>
      </c>
      <c r="I27" s="7" t="str">
        <f>IFERROR(IF(VLOOKUP(G27,Setup_Player!B:E,3,FALSE)=0,"",VLOOKUP(G27,Setup_Player!B:E,4,FALSE)),"")</f>
        <v/>
      </c>
      <c r="J27" s="7">
        <f>IFERROR(VLOOKUP(F27,Setup_Team!B:D,3,FALSE)*Setup_MPP!H28,0)</f>
        <v>0</v>
      </c>
      <c r="K27" s="7">
        <f>IFERROR(VLOOKUP(G27,Setup_Player!B:C,2,FALSE)*Setup_MPP!I28,0)</f>
        <v>0</v>
      </c>
      <c r="L27" s="7">
        <f>IFERROR(IF(H27=1,J27,0),0)</f>
        <v>0</v>
      </c>
      <c r="M27" s="7">
        <f>IFERROR(IF(I27=1,K27,0),0)</f>
        <v>0</v>
      </c>
    </row>
    <row r="28" spans="1:13" x14ac:dyDescent="0.35">
      <c r="A28" s="7">
        <v>27</v>
      </c>
      <c r="B28" s="7" t="s">
        <v>375</v>
      </c>
      <c r="C28" s="7" t="s">
        <v>375</v>
      </c>
      <c r="D28" s="7" t="s">
        <v>379</v>
      </c>
      <c r="E28" s="7" t="s">
        <v>380</v>
      </c>
      <c r="H28" s="7" t="str">
        <f>IFERROR(VLOOKUP(F28,Setup_Team!B:F,5,FALSE),"")</f>
        <v/>
      </c>
      <c r="I28" s="7" t="str">
        <f>IFERROR(IF(VLOOKUP(G28,Setup_Player!B:E,3,FALSE)=0,"",VLOOKUP(G28,Setup_Player!B:E,4,FALSE)),"")</f>
        <v/>
      </c>
      <c r="J28" s="7">
        <f>IFERROR(VLOOKUP(F28,Setup_Team!B:D,3,FALSE)*Setup_MPP!H29,0)</f>
        <v>0</v>
      </c>
      <c r="K28" s="7">
        <f>IFERROR(VLOOKUP(G28,Setup_Player!B:C,2,FALSE)*Setup_MPP!I29,0)</f>
        <v>0</v>
      </c>
      <c r="L28" s="7">
        <f>IFERROR(IF(H28=1,J28,0),0)</f>
        <v>0</v>
      </c>
      <c r="M28" s="7">
        <f>IFERROR(IF(I28=1,K28,0),0)</f>
        <v>0</v>
      </c>
    </row>
    <row r="29" spans="1:13" x14ac:dyDescent="0.35">
      <c r="A29" s="7">
        <v>28</v>
      </c>
      <c r="B29" s="7" t="s">
        <v>376</v>
      </c>
      <c r="C29" s="7" t="s">
        <v>376</v>
      </c>
      <c r="D29" s="7" t="s">
        <v>379</v>
      </c>
      <c r="E29" s="7" t="s">
        <v>380</v>
      </c>
      <c r="H29" s="7" t="str">
        <f>IFERROR(VLOOKUP(F29,Setup_Team!B:F,5,FALSE),"")</f>
        <v/>
      </c>
      <c r="I29" s="7" t="str">
        <f>IFERROR(IF(VLOOKUP(G29,Setup_Player!B:E,3,FALSE)=0,"",VLOOKUP(G29,Setup_Player!B:E,4,FALSE)),"")</f>
        <v/>
      </c>
      <c r="J29" s="7">
        <f>IFERROR(VLOOKUP(F29,Setup_Team!B:D,3,FALSE)*Setup_MPP!H30,0)</f>
        <v>0</v>
      </c>
      <c r="K29" s="7">
        <f>IFERROR(VLOOKUP(G29,Setup_Player!B:C,2,FALSE)*Setup_MPP!I30,0)</f>
        <v>0</v>
      </c>
      <c r="L29" s="7">
        <f>IFERROR(IF(H29=1,J29,0),0)</f>
        <v>0</v>
      </c>
      <c r="M29" s="7">
        <f>IFERROR(IF(I29=1,K29,0),0)</f>
        <v>0</v>
      </c>
    </row>
    <row r="30" spans="1:13" x14ac:dyDescent="0.35">
      <c r="A30" s="7">
        <v>29</v>
      </c>
      <c r="B30" s="7" t="s">
        <v>377</v>
      </c>
      <c r="C30" s="7" t="s">
        <v>377</v>
      </c>
      <c r="D30" s="7" t="s">
        <v>379</v>
      </c>
      <c r="E30" s="7" t="s">
        <v>380</v>
      </c>
      <c r="H30" s="7" t="str">
        <f>IFERROR(VLOOKUP(F30,Setup_Team!B:F,5,FALSE),"")</f>
        <v/>
      </c>
      <c r="I30" s="7" t="str">
        <f>IFERROR(IF(VLOOKUP(G30,Setup_Player!B:E,3,FALSE)=0,"",VLOOKUP(G30,Setup_Player!B:E,4,FALSE)),"")</f>
        <v/>
      </c>
      <c r="J30" s="7">
        <f>IFERROR(VLOOKUP(F30,Setup_Team!B:D,3,FALSE)*Setup_MPP!H17,0)</f>
        <v>0</v>
      </c>
      <c r="K30" s="7">
        <f>IFERROR(VLOOKUP(G30,Setup_Player!B:C,2,FALSE)*Setup_MPP!I17,0)</f>
        <v>0</v>
      </c>
      <c r="L30" s="7">
        <f>IFERROR(IF(H30=1,J30,0),0)</f>
        <v>0</v>
      </c>
      <c r="M30" s="7">
        <f>IFERROR(IF(I30=1,K30,0),0)</f>
        <v>0</v>
      </c>
    </row>
    <row r="31" spans="1:13" x14ac:dyDescent="0.35">
      <c r="A31" s="7">
        <v>30</v>
      </c>
      <c r="B31" s="7" t="s">
        <v>378</v>
      </c>
      <c r="C31" s="7" t="s">
        <v>378</v>
      </c>
      <c r="D31" s="7" t="s">
        <v>379</v>
      </c>
      <c r="E31" s="7" t="s">
        <v>380</v>
      </c>
      <c r="H31" s="7" t="str">
        <f>IFERROR(VLOOKUP(F31,Setup_Team!B:F,5,FALSE),"")</f>
        <v/>
      </c>
      <c r="I31" s="7" t="str">
        <f>IFERROR(IF(VLOOKUP(G31,Setup_Player!B:E,3,FALSE)=0,"",VLOOKUP(G31,Setup_Player!B:E,4,FALSE)),"")</f>
        <v/>
      </c>
      <c r="J31" s="7">
        <f>IFERROR(VLOOKUP(F31,Setup_Team!B:D,3,FALSE)*Setup_MPP!H31,0)</f>
        <v>0</v>
      </c>
      <c r="K31" s="7">
        <f>IFERROR(VLOOKUP(G31,Setup_Player!B:C,2,FALSE)*Setup_MPP!I31,0)</f>
        <v>0</v>
      </c>
      <c r="L31" s="7">
        <f>IFERROR(IF(H31=1,J31,0),0)</f>
        <v>0</v>
      </c>
      <c r="M31" s="7">
        <f>IFERROR(IF(I31=1,K31,0),0)</f>
        <v>0</v>
      </c>
    </row>
    <row r="32" spans="1:13" x14ac:dyDescent="0.35">
      <c r="A32" s="7">
        <v>31</v>
      </c>
      <c r="B32" s="7" t="s">
        <v>387</v>
      </c>
      <c r="C32" s="7" t="s">
        <v>387</v>
      </c>
      <c r="D32" s="7" t="s">
        <v>379</v>
      </c>
      <c r="E32" s="7" t="s">
        <v>380</v>
      </c>
      <c r="H32" s="7" t="str">
        <f>IFERROR(VLOOKUP(F32,Setup_Team!B:F,5,FALSE),"")</f>
        <v/>
      </c>
      <c r="I32" s="7" t="str">
        <f>IFERROR(IF(VLOOKUP(G32,Setup_Player!B:E,3,FALSE)=0,"",VLOOKUP(G32,Setup_Player!B:E,4,FALSE)),"")</f>
        <v/>
      </c>
      <c r="J32" s="7">
        <f>IFERROR(VLOOKUP(F32,Setup_Team!B:D,3,FALSE)*Setup_MPP!H32,0)</f>
        <v>0</v>
      </c>
      <c r="K32" s="7">
        <f>IFERROR(VLOOKUP(G32,Setup_Player!B:C,2,FALSE)*Setup_MPP!I32,0)</f>
        <v>0</v>
      </c>
      <c r="L32" s="7">
        <f>IFERROR(IF(H32=1,J32,0),0)</f>
        <v>0</v>
      </c>
      <c r="M32" s="7">
        <f>IFERROR(IF(I32=1,K32,0),0)</f>
        <v>0</v>
      </c>
    </row>
    <row r="33" spans="1:13" x14ac:dyDescent="0.35">
      <c r="A33" s="7">
        <v>32</v>
      </c>
      <c r="B33" s="7" t="s">
        <v>388</v>
      </c>
      <c r="C33" s="7" t="s">
        <v>388</v>
      </c>
      <c r="D33" s="7" t="s">
        <v>379</v>
      </c>
      <c r="E33" s="7" t="s">
        <v>380</v>
      </c>
      <c r="H33" s="7" t="str">
        <f>IFERROR(VLOOKUP(F33,Setup_Team!B:F,5,FALSE),"")</f>
        <v/>
      </c>
      <c r="I33" s="7" t="str">
        <f>IFERROR(IF(VLOOKUP(G33,Setup_Player!B:E,3,FALSE)=0,"",VLOOKUP(G33,Setup_Player!B:E,4,FALSE)),"")</f>
        <v/>
      </c>
      <c r="J33" s="7">
        <f>IFERROR(VLOOKUP(F33,Setup_Team!B:D,3,FALSE)*Setup_MPP!H33,0)</f>
        <v>0</v>
      </c>
      <c r="K33" s="7">
        <f>IFERROR(VLOOKUP(G33,Setup_Player!B:C,2,FALSE)*Setup_MPP!I33,0)</f>
        <v>0</v>
      </c>
      <c r="L33" s="7">
        <f>IFERROR(IF(H33=1,J33,0),0)</f>
        <v>0</v>
      </c>
      <c r="M33" s="7">
        <f>IFERROR(IF(I33=1,K33,0),0)</f>
        <v>0</v>
      </c>
    </row>
    <row r="34" spans="1:13" x14ac:dyDescent="0.35">
      <c r="A34" s="7">
        <v>33</v>
      </c>
      <c r="B34" s="7" t="s">
        <v>389</v>
      </c>
      <c r="C34" s="7" t="s">
        <v>389</v>
      </c>
      <c r="D34" s="7" t="s">
        <v>379</v>
      </c>
      <c r="E34" s="7" t="s">
        <v>380</v>
      </c>
      <c r="H34" s="7" t="str">
        <f>IFERROR(VLOOKUP(F34,Setup_Team!B:F,5,FALSE),"")</f>
        <v/>
      </c>
      <c r="I34" s="7" t="str">
        <f>IFERROR(IF(VLOOKUP(G34,Setup_Player!B:E,3,FALSE)=0,"",VLOOKUP(G34,Setup_Player!B:E,4,FALSE)),"")</f>
        <v/>
      </c>
      <c r="J34" s="7">
        <f>IFERROR(VLOOKUP(F34,Setup_Team!B:D,3,FALSE)*Setup_MPP!H34,0)</f>
        <v>0</v>
      </c>
      <c r="K34" s="7">
        <f>IFERROR(VLOOKUP(G34,Setup_Player!B:C,2,FALSE)*Setup_MPP!I34,0)</f>
        <v>0</v>
      </c>
      <c r="L34" s="7">
        <f>IFERROR(IF(H34=1,J34,0),0)</f>
        <v>0</v>
      </c>
      <c r="M34" s="7">
        <f>IFERROR(IF(I34=1,K34,0),0)</f>
        <v>0</v>
      </c>
    </row>
    <row r="35" spans="1:13" x14ac:dyDescent="0.35">
      <c r="A35" s="7">
        <v>34</v>
      </c>
      <c r="B35" s="7" t="s">
        <v>390</v>
      </c>
      <c r="C35" s="7" t="s">
        <v>390</v>
      </c>
      <c r="D35" s="7" t="s">
        <v>379</v>
      </c>
      <c r="E35" s="7" t="s">
        <v>380</v>
      </c>
      <c r="H35" s="7" t="str">
        <f>IFERROR(VLOOKUP(F35,Setup_Team!B:F,5,FALSE),"")</f>
        <v/>
      </c>
      <c r="I35" s="7" t="str">
        <f>IFERROR(IF(VLOOKUP(G35,Setup_Player!B:E,3,FALSE)=0,"",VLOOKUP(G35,Setup_Player!B:E,4,FALSE)),"")</f>
        <v/>
      </c>
      <c r="J35" s="7">
        <f>IFERROR(VLOOKUP(F35,Setup_Team!B:D,3,FALSE)*Setup_MPP!H35,0)</f>
        <v>0</v>
      </c>
      <c r="K35" s="7">
        <f>IFERROR(VLOOKUP(G35,Setup_Player!B:C,2,FALSE)*Setup_MPP!I35,0)</f>
        <v>0</v>
      </c>
      <c r="L35" s="7">
        <f>IFERROR(IF(H35=1,J35,0),0)</f>
        <v>0</v>
      </c>
      <c r="M35" s="7">
        <f>IFERROR(IF(I35=1,K35,0),0)</f>
        <v>0</v>
      </c>
    </row>
    <row r="36" spans="1:13" x14ac:dyDescent="0.35">
      <c r="A36" s="7">
        <v>35</v>
      </c>
      <c r="B36" s="7" t="s">
        <v>391</v>
      </c>
      <c r="C36" s="7" t="s">
        <v>391</v>
      </c>
      <c r="D36" s="7" t="s">
        <v>379</v>
      </c>
      <c r="E36" s="7" t="s">
        <v>380</v>
      </c>
      <c r="H36" s="7" t="str">
        <f>IFERROR(VLOOKUP(F36,Setup_Team!B:F,5,FALSE),"")</f>
        <v/>
      </c>
      <c r="I36" s="7" t="str">
        <f>IFERROR(IF(VLOOKUP(G36,Setup_Player!B:E,3,FALSE)=0,"",VLOOKUP(G36,Setup_Player!B:E,4,FALSE)),"")</f>
        <v/>
      </c>
      <c r="J36" s="7">
        <f>IFERROR(VLOOKUP(F36,Setup_Team!B:D,3,FALSE)*Setup_MPP!H36,0)</f>
        <v>0</v>
      </c>
      <c r="K36" s="7">
        <f>IFERROR(VLOOKUP(G36,Setup_Player!B:C,2,FALSE)*Setup_MPP!I36,0)</f>
        <v>0</v>
      </c>
      <c r="L36" s="7">
        <f>IFERROR(IF(H36=1,J36,0),0)</f>
        <v>0</v>
      </c>
      <c r="M36" s="7">
        <f>IFERROR(IF(I36=1,K36,0),0)</f>
        <v>0</v>
      </c>
    </row>
    <row r="37" spans="1:13" x14ac:dyDescent="0.35">
      <c r="A37" s="7">
        <v>36</v>
      </c>
      <c r="B37" s="7" t="s">
        <v>392</v>
      </c>
      <c r="C37" s="7" t="s">
        <v>392</v>
      </c>
      <c r="D37" s="7" t="s">
        <v>379</v>
      </c>
      <c r="E37" s="7" t="s">
        <v>380</v>
      </c>
      <c r="H37" s="7" t="str">
        <f>IFERROR(VLOOKUP(F37,Setup_Team!B:F,5,FALSE),"")</f>
        <v/>
      </c>
      <c r="I37" s="7" t="str">
        <f>IFERROR(IF(VLOOKUP(G37,Setup_Player!B:E,3,FALSE)=0,"",VLOOKUP(G37,Setup_Player!B:E,4,FALSE)),"")</f>
        <v/>
      </c>
      <c r="J37" s="7">
        <f>IFERROR(VLOOKUP(F37,Setup_Team!B:D,3,FALSE)*Setup_MPP!H37,0)</f>
        <v>0</v>
      </c>
      <c r="K37" s="7">
        <f>IFERROR(VLOOKUP(G37,Setup_Player!B:C,2,FALSE)*Setup_MPP!I37,0)</f>
        <v>0</v>
      </c>
      <c r="L37" s="7">
        <f>IFERROR(IF(H37=1,J37,0),0)</f>
        <v>0</v>
      </c>
      <c r="M37" s="7">
        <f>IFERROR(IF(I37=1,K37,0),0)</f>
        <v>0</v>
      </c>
    </row>
    <row r="38" spans="1:13" x14ac:dyDescent="0.35">
      <c r="A38" s="7">
        <v>37</v>
      </c>
      <c r="B38" s="7" t="s">
        <v>393</v>
      </c>
      <c r="C38" s="7" t="s">
        <v>393</v>
      </c>
      <c r="D38" s="7" t="s">
        <v>379</v>
      </c>
      <c r="E38" s="7" t="s">
        <v>380</v>
      </c>
      <c r="H38" s="7" t="str">
        <f>IFERROR(VLOOKUP(F38,Setup_Team!B:F,5,FALSE),"")</f>
        <v/>
      </c>
      <c r="I38" s="7" t="str">
        <f>IFERROR(IF(VLOOKUP(G38,Setup_Player!B:E,3,FALSE)=0,"",VLOOKUP(G38,Setup_Player!B:E,4,FALSE)),"")</f>
        <v/>
      </c>
      <c r="J38" s="7">
        <f>IFERROR(VLOOKUP(F38,Setup_Team!B:D,3,FALSE)*Setup_MPP!H38,0)</f>
        <v>0</v>
      </c>
      <c r="K38" s="7">
        <f>IFERROR(VLOOKUP(G38,Setup_Player!B:C,2,FALSE)*Setup_MPP!I38,0)</f>
        <v>0</v>
      </c>
      <c r="L38" s="7">
        <f>IFERROR(IF(H38=1,J38,0),0)</f>
        <v>0</v>
      </c>
      <c r="M38" s="7">
        <f>IFERROR(IF(I38=1,K38,0),0)</f>
        <v>0</v>
      </c>
    </row>
    <row r="39" spans="1:13" x14ac:dyDescent="0.35">
      <c r="A39" s="7">
        <v>38</v>
      </c>
      <c r="B39" s="7" t="s">
        <v>394</v>
      </c>
      <c r="C39" s="7" t="s">
        <v>394</v>
      </c>
      <c r="D39" s="7" t="s">
        <v>379</v>
      </c>
      <c r="E39" s="7" t="s">
        <v>380</v>
      </c>
      <c r="H39" s="7" t="str">
        <f>IFERROR(VLOOKUP(F39,Setup_Team!B:F,5,FALSE),"")</f>
        <v/>
      </c>
      <c r="I39" s="7" t="str">
        <f>IFERROR(IF(VLOOKUP(G39,Setup_Player!B:E,3,FALSE)=0,"",VLOOKUP(G39,Setup_Player!B:E,4,FALSE)),"")</f>
        <v/>
      </c>
      <c r="J39" s="7">
        <f>IFERROR(VLOOKUP(F39,Setup_Team!B:D,3,FALSE)*Setup_MPP!H39,0)</f>
        <v>0</v>
      </c>
      <c r="K39" s="7">
        <f>IFERROR(VLOOKUP(G39,Setup_Player!B:C,2,FALSE)*Setup_MPP!I39,0)</f>
        <v>0</v>
      </c>
      <c r="L39" s="7">
        <f>IFERROR(IF(H39=1,J39,0),0)</f>
        <v>0</v>
      </c>
      <c r="M39" s="7">
        <f>IFERROR(IF(I39=1,K39,0),0)</f>
        <v>0</v>
      </c>
    </row>
    <row r="40" spans="1:13" x14ac:dyDescent="0.35">
      <c r="A40" s="7">
        <v>39</v>
      </c>
      <c r="B40" s="7" t="s">
        <v>395</v>
      </c>
      <c r="C40" s="7" t="s">
        <v>395</v>
      </c>
      <c r="D40" s="7" t="s">
        <v>379</v>
      </c>
      <c r="E40" s="7" t="s">
        <v>380</v>
      </c>
      <c r="H40" s="7" t="str">
        <f>IFERROR(VLOOKUP(F40,Setup_Team!B:F,5,FALSE),"")</f>
        <v/>
      </c>
      <c r="I40" s="7" t="str">
        <f>IFERROR(IF(VLOOKUP(G40,Setup_Player!B:E,3,FALSE)=0,"",VLOOKUP(G40,Setup_Player!B:E,4,FALSE)),"")</f>
        <v/>
      </c>
      <c r="J40" s="7">
        <f>IFERROR(VLOOKUP(F40,Setup_Team!B:D,3,FALSE)*Setup_MPP!H40,0)</f>
        <v>0</v>
      </c>
      <c r="K40" s="7">
        <f>IFERROR(VLOOKUP(G40,Setup_Player!B:C,2,FALSE)*Setup_MPP!I40,0)</f>
        <v>0</v>
      </c>
      <c r="L40" s="7">
        <f>IFERROR(IF(H40=1,J40,0),0)</f>
        <v>0</v>
      </c>
      <c r="M40" s="7">
        <f>IFERROR(IF(I40=1,K40,0),0)</f>
        <v>0</v>
      </c>
    </row>
    <row r="41" spans="1:13" x14ac:dyDescent="0.35">
      <c r="H41" s="7" t="str">
        <f>IFERROR(VLOOKUP(F41,Setup_Team!B:F,5,FALSE),"")</f>
        <v/>
      </c>
    </row>
  </sheetData>
  <autoFilter ref="A1:M40" xr:uid="{2E1AA39E-9A5C-4FED-BE3B-6E60ED6D9DB0}"/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F2:F40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G2:G40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262</v>
      </c>
      <c r="B1" s="19" t="s">
        <v>260</v>
      </c>
      <c r="C1" s="19" t="s">
        <v>261</v>
      </c>
      <c r="D1" s="19" t="s">
        <v>263</v>
      </c>
    </row>
    <row r="2" spans="1:4" x14ac:dyDescent="0.35">
      <c r="A2" s="19" t="s">
        <v>264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265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266</v>
      </c>
      <c r="B4" s="19">
        <v>5</v>
      </c>
      <c r="C4" s="19">
        <v>20</v>
      </c>
      <c r="D4" s="19">
        <v>50</v>
      </c>
    </row>
    <row r="5" spans="1:4" x14ac:dyDescent="0.35">
      <c r="A5" s="19" t="s">
        <v>267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268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F0D92-85A5-43A2-9527-4708E55560B7}">
  <dimension ref="A1:C2"/>
  <sheetViews>
    <sheetView workbookViewId="0">
      <selection activeCell="A3" sqref="A3"/>
    </sheetView>
  </sheetViews>
  <sheetFormatPr baseColWidth="10" defaultRowHeight="14.5" x14ac:dyDescent="0.35"/>
  <sheetData>
    <row r="1" spans="1:3" x14ac:dyDescent="0.35">
      <c r="A1" t="s">
        <v>385</v>
      </c>
      <c r="B1" t="s">
        <v>386</v>
      </c>
    </row>
    <row r="2" spans="1:3" x14ac:dyDescent="0.35">
      <c r="A2">
        <v>30</v>
      </c>
      <c r="B2">
        <v>104</v>
      </c>
      <c r="C2">
        <f>B2*A2</f>
        <v>3120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Database</vt:lpstr>
      <vt:lpstr>Location</vt:lpstr>
      <vt:lpstr>Phase_de_groupes</vt:lpstr>
      <vt:lpstr>Feuil1</vt:lpstr>
      <vt:lpstr>Pronostics</vt:lpstr>
      <vt:lpstr>Feuil3</vt:lpstr>
      <vt:lpstr>Setup_Team</vt:lpstr>
      <vt:lpstr>Setup_Player</vt:lpstr>
      <vt:lpstr>Setup_MPP</vt:lpstr>
      <vt:lpstr>Setup_ScoreExactBonus</vt:lpstr>
      <vt:lpstr>Feuil4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2026-05-28T12:00:13Z</dcterms:modified>
</cp:coreProperties>
</file>